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 sheetId="1" state="visible" r:id="rId1"/>
    <sheet name="Summary" sheetId="2" state="visible" r:id="rId2"/>
    <sheet name="Comparative" sheetId="3" state="visible" r:id="rId3"/>
    <sheet name="Daily" sheetId="4" state="visible" r:id="rId4"/>
    <sheet name="AGP" sheetId="5" state="visible" r:id="rId5"/>
    <sheet name="Time Blocks" sheetId="6" state="visible" r:id="rId6"/>
    <sheet name="Glossary" sheetId="7" state="visible" r:id="rId7"/>
    <sheet name="_Calc" sheetId="8" state="hidden" r:id="rId8"/>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0.0"/>
    <numFmt numFmtId="167" formatCode="0.0&quot;  mg/dL&quot;"/>
    <numFmt numFmtId="168" formatCode="0.0&quot;%&quot;"/>
  </numFmts>
  <fonts count="36">
    <font>
      <name val="Calibri"/>
      <family val="2"/>
      <color theme="1"/>
      <sz val="11"/>
      <scheme val="minor"/>
    </font>
    <font>
      <name val="Calibri"/>
      <b val="1"/>
      <color rgb="00FFFFFF"/>
      <sz val="16"/>
    </font>
    <font>
      <name val="Calibri"/>
      <i val="1"/>
      <color rgb="00FFFFFF"/>
      <sz val="9"/>
    </font>
    <font>
      <name val="Calibri"/>
      <b val="1"/>
      <color rgb="00FFFFFF"/>
      <sz val="10"/>
    </font>
    <font>
      <name val="Calibri"/>
      <b val="1"/>
      <color rgb="000E1624"/>
      <sz val="11"/>
    </font>
    <font>
      <name val="Calibri"/>
      <b val="1"/>
      <color rgb="00FFFFFF"/>
      <sz val="12"/>
    </font>
    <font>
      <name val="Calibri"/>
      <color rgb="007A8FAB"/>
      <sz val="10"/>
    </font>
    <font>
      <name val="Calibri"/>
      <b val="1"/>
      <color rgb="001D5FDB"/>
      <sz val="16"/>
    </font>
    <font>
      <name val="Calibri"/>
      <i val="1"/>
      <color rgb="00334155"/>
      <sz val="12"/>
    </font>
    <font>
      <name val="Calibri"/>
      <color rgb="00334155"/>
      <sz val="11"/>
    </font>
    <font>
      <name val="Calibri"/>
      <color rgb="000E1624"/>
      <sz val="12"/>
    </font>
    <font>
      <name val="Calibri"/>
      <i val="1"/>
      <color rgb="007A8FAB"/>
      <sz val="10"/>
    </font>
    <font>
      <name val="Calibri"/>
      <b val="1"/>
      <color rgb="000E1624"/>
      <sz val="12"/>
    </font>
    <font>
      <name val="Calibri"/>
      <color rgb="00DC2626"/>
      <sz val="12"/>
    </font>
    <font>
      <name val="Calibri"/>
      <b val="1"/>
      <color rgb="001D5FDB"/>
      <sz val="12"/>
    </font>
    <font>
      <name val="Calibri"/>
      <b val="1"/>
      <color rgb="007F1D1D"/>
      <sz val="12"/>
    </font>
    <font>
      <name val="Calibri"/>
      <b val="1"/>
      <color rgb="00DC2626"/>
      <sz val="12"/>
    </font>
    <font>
      <name val="Calibri"/>
      <b val="1"/>
      <color rgb="00059669"/>
      <sz val="12"/>
    </font>
    <font>
      <name val="Calibri"/>
      <b val="1"/>
      <color rgb="00B45309"/>
      <sz val="12"/>
    </font>
    <font>
      <name val="Calibri"/>
      <b val="1"/>
      <color rgb="0078350F"/>
      <sz val="12"/>
    </font>
    <font>
      <name val="Calibri"/>
      <i val="1"/>
      <color rgb="007A8FAB"/>
      <sz val="9"/>
    </font>
    <font>
      <name val="Calibri"/>
      <b val="1"/>
      <color rgb="00FFFFFF"/>
      <sz val="11"/>
    </font>
    <font>
      <name val="Calibri"/>
      <b val="1"/>
      <color rgb="00DC2626"/>
      <sz val="11"/>
    </font>
    <font>
      <name val="Calibri"/>
      <b val="1"/>
      <color rgb="00059669"/>
      <sz val="11"/>
    </font>
    <font>
      <name val="Calibri"/>
      <b val="1"/>
      <color rgb="007C3AED"/>
      <sz val="11"/>
    </font>
    <font>
      <name val="Calibri"/>
      <i val="1"/>
      <color rgb="001D5FDB"/>
      <sz val="9"/>
    </font>
    <font>
      <name val="Calibri"/>
      <b val="1"/>
      <color rgb="001D5FDB"/>
      <sz val="14"/>
    </font>
    <font>
      <name val="Calibri"/>
      <color rgb="000E1624"/>
      <sz val="11"/>
    </font>
    <font>
      <name val="Calibri"/>
      <b val="1"/>
      <color rgb="001D5FDB"/>
      <sz val="11"/>
    </font>
    <font>
      <name val="Calibri"/>
      <color rgb="00DC2626"/>
      <sz val="11"/>
    </font>
    <font>
      <name val="Calibri"/>
      <color rgb="00059669"/>
      <sz val="11"/>
    </font>
    <font>
      <name val="Calibri"/>
      <color rgb="007C3AED"/>
      <sz val="11"/>
    </font>
    <font>
      <name val="Calibri"/>
      <b val="1"/>
      <color rgb="001D5FDB"/>
      <sz val="10"/>
    </font>
    <font>
      <name val="Calibri"/>
      <color rgb="00334155"/>
      <sz val="10"/>
    </font>
    <font>
      <name val="Calibri"/>
      <color rgb="000E1624"/>
      <sz val="10"/>
    </font>
    <font>
      <name val="Calibri"/>
      <b val="1"/>
      <color rgb="00059669"/>
      <sz val="10"/>
    </font>
  </fonts>
  <fills count="14">
    <fill>
      <patternFill/>
    </fill>
    <fill>
      <patternFill patternType="gray125"/>
    </fill>
    <fill>
      <patternFill patternType="solid">
        <fgColor rgb="001D5FDB"/>
      </patternFill>
    </fill>
    <fill>
      <patternFill patternType="solid">
        <fgColor rgb="00F6F8FB"/>
      </patternFill>
    </fill>
    <fill>
      <patternFill patternType="solid">
        <fgColor rgb="00B45309"/>
      </patternFill>
    </fill>
    <fill>
      <patternFill patternType="solid">
        <fgColor rgb="00FFFBEB"/>
      </patternFill>
    </fill>
    <fill>
      <patternFill patternType="solid">
        <fgColor rgb="00059669"/>
      </patternFill>
    </fill>
    <fill>
      <patternFill patternType="solid">
        <fgColor rgb="00F0F4F9"/>
      </patternFill>
    </fill>
    <fill>
      <patternFill patternType="solid">
        <fgColor rgb="00EFF4FF"/>
      </patternFill>
    </fill>
    <fill>
      <patternFill patternType="solid">
        <fgColor rgb="00ECFDF5"/>
      </patternFill>
    </fill>
    <fill>
      <patternFill patternType="solid">
        <fgColor rgb="00334155"/>
      </patternFill>
    </fill>
    <fill>
      <patternFill patternType="solid">
        <fgColor rgb="00DC2626"/>
      </patternFill>
    </fill>
    <fill>
      <patternFill patternType="solid">
        <fgColor rgb="007C3AED"/>
      </patternFill>
    </fill>
    <fill>
      <patternFill patternType="solid">
        <fgColor rgb="00FFFFFF"/>
      </patternFill>
    </fill>
  </fills>
  <borders count="6">
    <border>
      <left/>
      <right/>
      <top/>
      <bottom/>
      <diagonal/>
    </border>
    <border>
      <left style="thin">
        <color rgb="00DDE3ED"/>
      </left>
      <right style="thin">
        <color rgb="00DDE3ED"/>
      </right>
      <top style="thin">
        <color rgb="00DDE3ED"/>
      </top>
      <bottom style="thin">
        <color rgb="00DDE3ED"/>
      </bottom>
    </border>
    <border>
      <left/>
      <right/>
      <top style="thin">
        <color rgb="00DDE3ED"/>
      </top>
      <bottom/>
      <diagonal/>
    </border>
    <border>
      <left/>
      <right style="thin">
        <color rgb="00DDE3ED"/>
      </right>
      <top style="thin">
        <color rgb="00DDE3ED"/>
      </top>
      <bottom/>
      <diagonal/>
    </border>
    <border>
      <left/>
      <right/>
      <top style="thin">
        <color rgb="00DDE3ED"/>
      </top>
      <bottom style="thin">
        <color rgb="00DDE3ED"/>
      </bottom>
      <diagonal/>
    </border>
    <border>
      <left/>
      <right style="thin">
        <color rgb="00DDE3ED"/>
      </right>
      <top style="thin">
        <color rgb="00DDE3ED"/>
      </top>
      <bottom style="thin">
        <color rgb="00DDE3ED"/>
      </bottom>
      <diagonal/>
    </border>
  </borders>
  <cellStyleXfs count="1">
    <xf numFmtId="0" fontId="0" fillId="0" borderId="0"/>
  </cellStyleXfs>
  <cellXfs count="87">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wrapText="1"/>
    </xf>
    <xf numFmtId="0" fontId="0" fillId="3" borderId="1" pivotButton="0" quotePrefix="0" xfId="0"/>
    <xf numFmtId="0" fontId="3" fillId="4" borderId="1" applyAlignment="1" pivotButton="0" quotePrefix="0" xfId="0">
      <alignment horizontal="left" vertical="center"/>
    </xf>
    <xf numFmtId="164" fontId="4" fillId="5" borderId="1" applyAlignment="1" pivotButton="0" quotePrefix="0" xfId="0">
      <alignment horizontal="center" vertical="center"/>
    </xf>
    <xf numFmtId="0" fontId="5" fillId="2" borderId="1" applyAlignment="1" pivotButton="0" quotePrefix="0" xfId="0">
      <alignment horizontal="center" vertical="center"/>
    </xf>
    <xf numFmtId="0" fontId="5" fillId="6" borderId="1" applyAlignment="1" pivotButton="0" quotePrefix="0" xfId="0">
      <alignment horizontal="center" vertical="center"/>
    </xf>
    <xf numFmtId="0" fontId="6" fillId="7" borderId="1" applyAlignment="1" pivotButton="0" quotePrefix="0" xfId="0">
      <alignment horizontal="left" vertical="center"/>
    </xf>
    <xf numFmtId="0" fontId="0" fillId="0" borderId="4" pivotButton="0" quotePrefix="0" xfId="0"/>
    <xf numFmtId="0" fontId="0" fillId="0" borderId="5" pivotButton="0" quotePrefix="0" xfId="0"/>
    <xf numFmtId="1" fontId="4" fillId="5" borderId="1" applyAlignment="1" pivotButton="0" quotePrefix="0" xfId="0">
      <alignment horizontal="center" vertical="center"/>
    </xf>
    <xf numFmtId="165" fontId="0" fillId="8" borderId="1" applyAlignment="1" pivotButton="0" quotePrefix="0" xfId="0">
      <alignment horizontal="left" vertical="center"/>
    </xf>
    <xf numFmtId="166" fontId="0" fillId="9" borderId="1" applyAlignment="1" pivotButton="0" quotePrefix="0" xfId="0">
      <alignment horizontal="center" vertical="center"/>
    </xf>
    <xf numFmtId="0" fontId="7" fillId="0" borderId="0" applyAlignment="1" pivotButton="0" quotePrefix="0" xfId="0">
      <alignment horizontal="left" vertical="center"/>
    </xf>
    <xf numFmtId="0" fontId="8" fillId="0" borderId="0" applyAlignment="1" pivotButton="0" quotePrefix="0" xfId="0">
      <alignment horizontal="left" vertical="center"/>
    </xf>
    <xf numFmtId="0" fontId="5" fillId="2" borderId="1" applyAlignment="1" pivotButton="0" quotePrefix="0" xfId="0">
      <alignment horizontal="left" vertical="center"/>
    </xf>
    <xf numFmtId="0" fontId="9" fillId="0" borderId="1" applyAlignment="1" pivotButton="0" quotePrefix="0" xfId="0">
      <alignment horizontal="left" vertical="center"/>
    </xf>
    <xf numFmtId="166" fontId="10" fillId="0" borderId="1" applyAlignment="1" pivotButton="0" quotePrefix="0" xfId="0">
      <alignment horizontal="center" vertical="center"/>
    </xf>
    <xf numFmtId="0" fontId="6" fillId="0" borderId="1" applyAlignment="1" pivotButton="0" quotePrefix="0" xfId="0">
      <alignment horizontal="center" vertical="center"/>
    </xf>
    <xf numFmtId="0" fontId="11" fillId="0" borderId="1" applyAlignment="1" pivotButton="0" quotePrefix="0" xfId="0">
      <alignment horizontal="left" vertical="center" wrapText="1"/>
    </xf>
    <xf numFmtId="1" fontId="12" fillId="0" borderId="1" applyAlignment="1" pivotButton="0" quotePrefix="0" xfId="0">
      <alignment horizontal="center" vertical="center"/>
    </xf>
    <xf numFmtId="1" fontId="10" fillId="0" borderId="1" applyAlignment="1" pivotButton="0" quotePrefix="0" xfId="0">
      <alignment horizontal="center" vertical="center"/>
    </xf>
    <xf numFmtId="49" fontId="10" fillId="0" borderId="1" applyAlignment="1" pivotButton="0" quotePrefix="0" xfId="0">
      <alignment horizontal="center" vertical="center"/>
    </xf>
    <xf numFmtId="0" fontId="0" fillId="0" borderId="1" pivotButton="0" quotePrefix="0" xfId="0"/>
    <xf numFmtId="166" fontId="12" fillId="0" borderId="1" applyAlignment="1" pivotButton="0" quotePrefix="0" xfId="0">
      <alignment horizontal="center" vertical="center"/>
    </xf>
    <xf numFmtId="1" fontId="13" fillId="0" borderId="1" applyAlignment="1" pivotButton="0" quotePrefix="0" xfId="0">
      <alignment horizontal="center" vertical="center"/>
    </xf>
    <xf numFmtId="166" fontId="14" fillId="0" borderId="1" applyAlignment="1" pivotButton="0" quotePrefix="0" xfId="0">
      <alignment horizontal="center" vertical="center"/>
    </xf>
    <xf numFmtId="0" fontId="9" fillId="7" borderId="1" applyAlignment="1" pivotButton="0" quotePrefix="0" xfId="0">
      <alignment horizontal="left" vertical="center"/>
    </xf>
    <xf numFmtId="166" fontId="15" fillId="7" borderId="1" applyAlignment="1" pivotButton="0" quotePrefix="0" xfId="0">
      <alignment horizontal="center" vertical="center"/>
    </xf>
    <xf numFmtId="0" fontId="11" fillId="0" borderId="1" applyAlignment="1" pivotButton="0" quotePrefix="0" xfId="0">
      <alignment horizontal="left" vertical="center"/>
    </xf>
    <xf numFmtId="166" fontId="16" fillId="7" borderId="1" applyAlignment="1" pivotButton="0" quotePrefix="0" xfId="0">
      <alignment horizontal="center" vertical="center"/>
    </xf>
    <xf numFmtId="166" fontId="17" fillId="7" borderId="1" applyAlignment="1" pivotButton="0" quotePrefix="0" xfId="0">
      <alignment horizontal="center" vertical="center"/>
    </xf>
    <xf numFmtId="166" fontId="18" fillId="7" borderId="1" applyAlignment="1" pivotButton="0" quotePrefix="0" xfId="0">
      <alignment horizontal="center" vertical="center"/>
    </xf>
    <xf numFmtId="166" fontId="19" fillId="7" borderId="1" applyAlignment="1" pivotButton="0" quotePrefix="0" xfId="0">
      <alignment horizontal="center" vertical="center"/>
    </xf>
    <xf numFmtId="167" fontId="10" fillId="0" borderId="1" applyAlignment="1" pivotButton="0" quotePrefix="0" xfId="0">
      <alignment horizontal="center" vertical="center"/>
    </xf>
    <xf numFmtId="0" fontId="5" fillId="10" borderId="1" applyAlignment="1" pivotButton="0" quotePrefix="0" xfId="0">
      <alignment horizontal="left" vertical="center"/>
    </xf>
    <xf numFmtId="166" fontId="16" fillId="0" borderId="1" applyAlignment="1" pivotButton="0" quotePrefix="0" xfId="0">
      <alignment horizontal="center" vertical="center"/>
    </xf>
    <xf numFmtId="166" fontId="17" fillId="0" borderId="1" applyAlignment="1" pivotButton="0" quotePrefix="0" xfId="0">
      <alignment horizontal="center" vertical="center"/>
    </xf>
    <xf numFmtId="166" fontId="18" fillId="0" borderId="1" applyAlignment="1" pivotButton="0" quotePrefix="0" xfId="0">
      <alignment horizontal="center" vertical="center"/>
    </xf>
    <xf numFmtId="0" fontId="20" fillId="0" borderId="0" applyAlignment="1" pivotButton="0" quotePrefix="0" xfId="0">
      <alignment horizontal="left" vertical="center"/>
    </xf>
    <xf numFmtId="0" fontId="21" fillId="10" borderId="1" applyAlignment="1" pivotButton="0" quotePrefix="0" xfId="0">
      <alignment horizontal="center" vertical="center"/>
    </xf>
    <xf numFmtId="0" fontId="21" fillId="11" borderId="1" applyAlignment="1" pivotButton="0" quotePrefix="0" xfId="0">
      <alignment horizontal="center" vertical="center"/>
    </xf>
    <xf numFmtId="0" fontId="21" fillId="6" borderId="1" applyAlignment="1" pivotButton="0" quotePrefix="0" xfId="0">
      <alignment horizontal="center" vertical="center"/>
    </xf>
    <xf numFmtId="0" fontId="21" fillId="12" borderId="1" applyAlignment="1" pivotButton="0" quotePrefix="0" xfId="0">
      <alignment horizontal="center" vertical="center"/>
    </xf>
    <xf numFmtId="0" fontId="21" fillId="2" borderId="1" applyAlignment="1" pivotButton="0" quotePrefix="0" xfId="0">
      <alignment horizontal="center" vertical="center"/>
    </xf>
    <xf numFmtId="49" fontId="22" fillId="0" borderId="1" applyAlignment="1" pivotButton="0" quotePrefix="0" xfId="0">
      <alignment horizontal="center" vertical="center"/>
    </xf>
    <xf numFmtId="49" fontId="23" fillId="0" borderId="1" applyAlignment="1" pivotButton="0" quotePrefix="0" xfId="0">
      <alignment horizontal="center" vertical="center"/>
    </xf>
    <xf numFmtId="49" fontId="24" fillId="0" borderId="1" applyAlignment="1" pivotButton="0" quotePrefix="0" xfId="0">
      <alignment horizontal="center" vertical="center"/>
    </xf>
    <xf numFmtId="1" fontId="22" fillId="0" borderId="1" applyAlignment="1" pivotButton="0" quotePrefix="0" xfId="0">
      <alignment horizontal="center" vertical="center"/>
    </xf>
    <xf numFmtId="1" fontId="23" fillId="0" borderId="1" applyAlignment="1" pivotButton="0" quotePrefix="0" xfId="0">
      <alignment horizontal="center" vertical="center"/>
    </xf>
    <xf numFmtId="1" fontId="24" fillId="0" borderId="1" applyAlignment="1" pivotButton="0" quotePrefix="0" xfId="0">
      <alignment horizontal="center" vertical="center"/>
    </xf>
    <xf numFmtId="166" fontId="22" fillId="0" borderId="1" applyAlignment="1" pivotButton="0" quotePrefix="0" xfId="0">
      <alignment horizontal="center" vertical="center"/>
    </xf>
    <xf numFmtId="166" fontId="23" fillId="0" borderId="1" applyAlignment="1" pivotButton="0" quotePrefix="0" xfId="0">
      <alignment horizontal="center" vertical="center"/>
    </xf>
    <xf numFmtId="166" fontId="24" fillId="0" borderId="1" applyAlignment="1" pivotButton="0" quotePrefix="0" xfId="0">
      <alignment horizontal="center" vertical="center"/>
    </xf>
    <xf numFmtId="0" fontId="5" fillId="4" borderId="1" applyAlignment="1" pivotButton="0" quotePrefix="0" xfId="0">
      <alignment horizontal="left" vertical="center"/>
    </xf>
    <xf numFmtId="0" fontId="4" fillId="0" borderId="1" applyAlignment="1" pivotButton="0" quotePrefix="0" xfId="0">
      <alignment horizontal="left" vertical="center"/>
    </xf>
    <xf numFmtId="0" fontId="25" fillId="0" borderId="0" applyAlignment="1" pivotButton="0" quotePrefix="0" xfId="0">
      <alignment horizontal="left" vertical="center" wrapText="1"/>
    </xf>
    <xf numFmtId="0" fontId="26" fillId="0" borderId="0" applyAlignment="1" pivotButton="0" quotePrefix="0" xfId="0">
      <alignment horizontal="left" vertical="center"/>
    </xf>
    <xf numFmtId="0" fontId="20" fillId="0" borderId="0" applyAlignment="1" pivotButton="0" quotePrefix="0" xfId="0">
      <alignment horizontal="left" vertical="center" wrapText="1"/>
    </xf>
    <xf numFmtId="164" fontId="9" fillId="0" borderId="1" applyAlignment="1" pivotButton="0" quotePrefix="0" xfId="0">
      <alignment horizontal="center" vertical="center"/>
    </xf>
    <xf numFmtId="1" fontId="27" fillId="0" borderId="1" applyAlignment="1" pivotButton="0" quotePrefix="0" xfId="0">
      <alignment horizontal="center" vertical="center"/>
    </xf>
    <xf numFmtId="166" fontId="27" fillId="0" borderId="1" applyAlignment="1" pivotButton="0" quotePrefix="0" xfId="0">
      <alignment horizontal="center" vertical="center"/>
    </xf>
    <xf numFmtId="168" fontId="27" fillId="0" borderId="1" applyAlignment="1" pivotButton="0" quotePrefix="0" xfId="0">
      <alignment horizontal="center" vertical="center"/>
    </xf>
    <xf numFmtId="49" fontId="27" fillId="0" borderId="1" applyAlignment="1" pivotButton="0" quotePrefix="0" xfId="0">
      <alignment horizontal="center" vertical="center"/>
    </xf>
    <xf numFmtId="0" fontId="28" fillId="0" borderId="1" applyAlignment="1" pivotButton="0" quotePrefix="0" xfId="0">
      <alignment horizontal="center" vertical="center"/>
    </xf>
    <xf numFmtId="166" fontId="28" fillId="0" borderId="1" applyAlignment="1" pivotButton="0" quotePrefix="0" xfId="0">
      <alignment horizontal="center" vertical="center"/>
    </xf>
    <xf numFmtId="166" fontId="4" fillId="0" borderId="1" applyAlignment="1" pivotButton="0" quotePrefix="0" xfId="0">
      <alignment horizontal="center" vertical="center"/>
    </xf>
    <xf numFmtId="166" fontId="29" fillId="0" borderId="1" applyAlignment="1" pivotButton="0" quotePrefix="0" xfId="0">
      <alignment horizontal="center" vertical="center"/>
    </xf>
    <xf numFmtId="166" fontId="30" fillId="0" borderId="1" applyAlignment="1" pivotButton="0" quotePrefix="0" xfId="0">
      <alignment horizontal="center" vertical="center"/>
    </xf>
    <xf numFmtId="166" fontId="31" fillId="0" borderId="1" applyAlignment="1" pivotButton="0" quotePrefix="0" xfId="0">
      <alignment horizontal="center" vertical="center"/>
    </xf>
    <xf numFmtId="0" fontId="1" fillId="10" borderId="0" applyAlignment="1" pivotButton="0" quotePrefix="0" xfId="0">
      <alignment horizontal="left" vertical="center"/>
    </xf>
    <xf numFmtId="0" fontId="21" fillId="2" borderId="1" applyAlignment="1" pivotButton="0" quotePrefix="0" xfId="0">
      <alignment horizontal="left" vertical="center"/>
    </xf>
    <xf numFmtId="0" fontId="3" fillId="10" borderId="1" applyAlignment="1" pivotButton="0" quotePrefix="0" xfId="0">
      <alignment horizontal="center" vertical="center"/>
    </xf>
    <xf numFmtId="0" fontId="32" fillId="13" borderId="1" applyAlignment="1" pivotButton="0" quotePrefix="0" xfId="0">
      <alignment horizontal="left" vertical="center"/>
    </xf>
    <xf numFmtId="0" fontId="33" fillId="13" borderId="1" applyAlignment="1" pivotButton="0" quotePrefix="0" xfId="0">
      <alignment horizontal="left" vertical="center" wrapText="1"/>
    </xf>
    <xf numFmtId="0" fontId="34" fillId="13" borderId="1" applyAlignment="1" pivotButton="0" quotePrefix="0" xfId="0">
      <alignment horizontal="left" vertical="center" wrapText="1"/>
    </xf>
    <xf numFmtId="0" fontId="35" fillId="13" borderId="1" applyAlignment="1" pivotButton="0" quotePrefix="0" xfId="0">
      <alignment horizontal="left" vertical="center" wrapText="1"/>
    </xf>
    <xf numFmtId="0" fontId="32" fillId="7" borderId="1" applyAlignment="1" pivotButton="0" quotePrefix="0" xfId="0">
      <alignment horizontal="left" vertical="center"/>
    </xf>
    <xf numFmtId="0" fontId="33" fillId="7" borderId="1" applyAlignment="1" pivotButton="0" quotePrefix="0" xfId="0">
      <alignment horizontal="left" vertical="center" wrapText="1"/>
    </xf>
    <xf numFmtId="0" fontId="34" fillId="7" borderId="1" applyAlignment="1" pivotButton="0" quotePrefix="0" xfId="0">
      <alignment horizontal="left" vertical="center" wrapText="1"/>
    </xf>
    <xf numFmtId="0" fontId="6" fillId="7" borderId="1" applyAlignment="1" pivotButton="0" quotePrefix="0" xfId="0">
      <alignment horizontal="left" vertical="center" wrapText="1"/>
    </xf>
    <xf numFmtId="0" fontId="21" fillId="6" borderId="1" applyAlignment="1" pivotButton="0" quotePrefix="0" xfId="0">
      <alignment horizontal="left" vertical="center"/>
    </xf>
    <xf numFmtId="0" fontId="35" fillId="7" borderId="1" applyAlignment="1" pivotButton="0" quotePrefix="0" xfId="0">
      <alignment horizontal="left" vertical="center" wrapText="1"/>
    </xf>
    <xf numFmtId="0" fontId="21" fillId="12" borderId="1" applyAlignment="1" pivotButton="0" quotePrefix="0" xfId="0">
      <alignment horizontal="left" vertical="center"/>
    </xf>
    <xf numFmtId="0" fontId="6" fillId="13" borderId="1" applyAlignment="1" pivotButton="0" quotePrefix="0" xfId="0">
      <alignment horizontal="left" vertical="center" wrapText="1"/>
    </xf>
    <xf numFmtId="0" fontId="21" fillId="10" borderId="1" applyAlignment="1" pivotButton="0" quotePrefix="0" xfId="0">
      <alignment horizontal="left" vertical="center"/>
    </xf>
  </cellXfs>
  <cellStyles count="1">
    <cellStyle name="Normal" xfId="0" builtinId="0" hidden="0"/>
  </cellStyles>
  <dxfs count="4">
    <dxf>
      <font>
        <name val="Calibri"/>
        <b val="1"/>
        <color rgb="00DC2626"/>
      </font>
      <fill>
        <patternFill patternType="solid">
          <fgColor rgb="00FEF2F2"/>
        </patternFill>
      </fill>
    </dxf>
    <dxf>
      <font>
        <name val="Calibri"/>
        <b val="1"/>
        <color rgb="00B45309"/>
      </font>
      <fill>
        <patternFill patternType="solid">
          <fgColor rgb="00FFFBEB"/>
        </patternFill>
      </fill>
    </dxf>
    <dxf>
      <font>
        <name val="Calibri"/>
        <color rgb="00059669"/>
      </font>
      <fill>
        <patternFill patternType="solid">
          <fgColor rgb="00ECFDF5"/>
        </patternFill>
      </fill>
    </dxf>
    <dxf>
      <font>
        <name val="Calibri"/>
        <b val="1"/>
        <color rgb="00059669"/>
      </font>
      <fill>
        <patternFill patternType="solid">
          <fgColor rgb="00ECFD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0002"/>
  <sheetViews>
    <sheetView showGridLines="0" workbookViewId="0">
      <pane ySplit="2" topLeftCell="A3" activePane="bottomLeft" state="frozen"/>
      <selection pane="bottomLeft" activeCell="A1" sqref="A1"/>
    </sheetView>
  </sheetViews>
  <sheetFormatPr baseColWidth="8" defaultRowHeight="15"/>
  <cols>
    <col width="22" customWidth="1" min="1" max="1"/>
    <col width="18" customWidth="1" min="2" max="2"/>
    <col width="48" customWidth="1" min="3" max="3"/>
    <col width="3" customWidth="1" min="7" max="7"/>
    <col width="26" customWidth="1" min="8" max="8"/>
    <col width="20" customWidth="1" min="9" max="9"/>
  </cols>
  <sheetData>
    <row r="1" ht="36" customHeight="1">
      <c r="A1" s="1" t="inlineStr">
        <is>
          <t>LingoCGM — CGM Data Input</t>
        </is>
      </c>
      <c r="C1" s="2" t="inlineStr">
        <is>
          <t>Paste your CGM data below (rows 3–20,002).  Column A = DateTime  |  Column B = Glucose (mg/dL).  All other sheets recalculate automatically.  Maximum 20 000 readings (~70 days at 5-min, ~208 days at 15-min).  Requires Excel 365 / Excel 2021.</t>
        </is>
      </c>
      <c r="G1" s="3" t="n"/>
      <c r="H1" s="4" t="inlineStr">
        <is>
          <t>Metformin Start Date:</t>
        </is>
      </c>
      <c r="I1" s="5" t="n"/>
    </row>
    <row r="2" ht="22" customHeight="1">
      <c r="A2" s="6" t="inlineStr">
        <is>
          <t>DateTime</t>
        </is>
      </c>
      <c r="B2" s="7" t="inlineStr">
        <is>
          <t>Glucose (mg/dL)</t>
        </is>
      </c>
      <c r="C2" s="8" t="inlineStr">
        <is>
          <t>← Paste data in columns A &amp; B from row 3 onwards</t>
        </is>
      </c>
      <c r="D2" s="9" t="n"/>
      <c r="E2" s="9" t="n"/>
      <c r="F2" s="10" t="n"/>
      <c r="G2" s="3" t="n"/>
      <c r="H2" s="4" t="inlineStr">
        <is>
          <t>Washout Buffer (days):</t>
        </is>
      </c>
      <c r="I2" s="11" t="n">
        <v>4</v>
      </c>
    </row>
    <row r="3">
      <c r="A3" s="12" t="n"/>
      <c r="B3" s="13" t="n"/>
    </row>
    <row r="4">
      <c r="A4" s="12" t="n"/>
      <c r="B4" s="13" t="n"/>
    </row>
    <row r="5">
      <c r="A5" s="12" t="n"/>
      <c r="B5" s="13" t="n"/>
    </row>
    <row r="6">
      <c r="A6" s="12" t="n"/>
      <c r="B6" s="13" t="n"/>
    </row>
    <row r="7">
      <c r="A7" s="12" t="n"/>
      <c r="B7" s="13" t="n"/>
    </row>
    <row r="8">
      <c r="A8" s="12" t="n"/>
      <c r="B8" s="13" t="n"/>
    </row>
    <row r="9">
      <c r="A9" s="12" t="n"/>
      <c r="B9" s="13" t="n"/>
    </row>
    <row r="10">
      <c r="A10" s="12" t="n"/>
      <c r="B10" s="13" t="n"/>
    </row>
    <row r="11">
      <c r="A11" s="12" t="n"/>
      <c r="B11" s="13" t="n"/>
    </row>
    <row r="12">
      <c r="A12" s="12" t="n"/>
      <c r="B12" s="13" t="n"/>
    </row>
    <row r="13">
      <c r="A13" s="12" t="n"/>
      <c r="B13" s="13" t="n"/>
    </row>
    <row r="14">
      <c r="A14" s="12" t="n"/>
      <c r="B14" s="13" t="n"/>
    </row>
    <row r="15">
      <c r="A15" s="12" t="n"/>
      <c r="B15" s="13" t="n"/>
    </row>
    <row r="16">
      <c r="A16" s="12" t="n"/>
      <c r="B16" s="13" t="n"/>
    </row>
    <row r="17">
      <c r="A17" s="12" t="n"/>
      <c r="B17" s="13" t="n"/>
    </row>
    <row r="18">
      <c r="A18" s="12" t="n"/>
      <c r="B18" s="13" t="n"/>
    </row>
    <row r="19">
      <c r="A19" s="12" t="n"/>
      <c r="B19" s="13" t="n"/>
    </row>
    <row r="20">
      <c r="A20" s="12" t="n"/>
      <c r="B20" s="13" t="n"/>
    </row>
    <row r="21">
      <c r="A21" s="12" t="n"/>
      <c r="B21" s="13" t="n"/>
    </row>
    <row r="22">
      <c r="A22" s="12" t="n"/>
      <c r="B22" s="13" t="n"/>
    </row>
    <row r="23">
      <c r="A23" s="12" t="n"/>
      <c r="B23" s="13" t="n"/>
    </row>
    <row r="24">
      <c r="A24" s="12" t="n"/>
      <c r="B24" s="13" t="n"/>
    </row>
    <row r="25">
      <c r="A25" s="12" t="n"/>
      <c r="B25" s="13" t="n"/>
    </row>
    <row r="26">
      <c r="A26" s="12" t="n"/>
      <c r="B26" s="13" t="n"/>
    </row>
    <row r="27">
      <c r="A27" s="12" t="n"/>
      <c r="B27" s="13" t="n"/>
    </row>
    <row r="28">
      <c r="A28" s="12" t="n"/>
      <c r="B28" s="13" t="n"/>
    </row>
    <row r="29">
      <c r="A29" s="12" t="n"/>
      <c r="B29" s="13" t="n"/>
    </row>
    <row r="30">
      <c r="A30" s="12" t="n"/>
      <c r="B30" s="13" t="n"/>
    </row>
    <row r="31">
      <c r="A31" s="12" t="n"/>
      <c r="B31" s="13" t="n"/>
    </row>
    <row r="32">
      <c r="A32" s="12" t="n"/>
      <c r="B32" s="13" t="n"/>
    </row>
    <row r="33">
      <c r="A33" s="12" t="n"/>
      <c r="B33" s="13" t="n"/>
    </row>
    <row r="34">
      <c r="A34" s="12" t="n"/>
      <c r="B34" s="13" t="n"/>
    </row>
    <row r="35">
      <c r="A35" s="12" t="n"/>
      <c r="B35" s="13" t="n"/>
    </row>
    <row r="36">
      <c r="A36" s="12" t="n"/>
      <c r="B36" s="13" t="n"/>
    </row>
    <row r="37">
      <c r="A37" s="12" t="n"/>
      <c r="B37" s="13" t="n"/>
    </row>
    <row r="38">
      <c r="A38" s="12" t="n"/>
      <c r="B38" s="13" t="n"/>
    </row>
    <row r="39">
      <c r="A39" s="12" t="n"/>
      <c r="B39" s="13" t="n"/>
    </row>
    <row r="40">
      <c r="A40" s="12" t="n"/>
      <c r="B40" s="13" t="n"/>
    </row>
    <row r="41">
      <c r="A41" s="12" t="n"/>
      <c r="B41" s="13" t="n"/>
    </row>
    <row r="42">
      <c r="A42" s="12" t="n"/>
      <c r="B42" s="13" t="n"/>
    </row>
    <row r="43">
      <c r="A43" s="12" t="n"/>
      <c r="B43" s="13" t="n"/>
    </row>
    <row r="44">
      <c r="A44" s="12" t="n"/>
      <c r="B44" s="13" t="n"/>
    </row>
    <row r="45">
      <c r="A45" s="12" t="n"/>
      <c r="B45" s="13" t="n"/>
    </row>
    <row r="46">
      <c r="A46" s="12" t="n"/>
      <c r="B46" s="13" t="n"/>
    </row>
    <row r="47">
      <c r="A47" s="12" t="n"/>
      <c r="B47" s="13" t="n"/>
    </row>
    <row r="48">
      <c r="A48" s="12" t="n"/>
      <c r="B48" s="13" t="n"/>
    </row>
    <row r="49">
      <c r="A49" s="12" t="n"/>
      <c r="B49" s="13" t="n"/>
    </row>
    <row r="50">
      <c r="A50" s="12" t="n"/>
      <c r="B50" s="13" t="n"/>
    </row>
    <row r="51">
      <c r="A51" s="12" t="n"/>
      <c r="B51" s="13" t="n"/>
    </row>
    <row r="52">
      <c r="A52" s="12" t="n"/>
      <c r="B52" s="13" t="n"/>
    </row>
    <row r="53">
      <c r="A53" s="12" t="n"/>
      <c r="B53" s="13" t="n"/>
    </row>
    <row r="54">
      <c r="A54" s="12" t="n"/>
      <c r="B54" s="13" t="n"/>
    </row>
    <row r="55">
      <c r="A55" s="12" t="n"/>
      <c r="B55" s="13" t="n"/>
    </row>
    <row r="56">
      <c r="A56" s="12" t="n"/>
      <c r="B56" s="13" t="n"/>
    </row>
    <row r="57">
      <c r="A57" s="12" t="n"/>
      <c r="B57" s="13" t="n"/>
    </row>
    <row r="58">
      <c r="A58" s="12" t="n"/>
      <c r="B58" s="13" t="n"/>
    </row>
    <row r="59">
      <c r="A59" s="12" t="n"/>
      <c r="B59" s="13" t="n"/>
    </row>
    <row r="60">
      <c r="A60" s="12" t="n"/>
      <c r="B60" s="13" t="n"/>
    </row>
    <row r="61">
      <c r="A61" s="12" t="n"/>
      <c r="B61" s="13" t="n"/>
    </row>
    <row r="62">
      <c r="A62" s="12" t="n"/>
      <c r="B62" s="13" t="n"/>
    </row>
    <row r="63">
      <c r="A63" s="12" t="n"/>
      <c r="B63" s="13" t="n"/>
    </row>
    <row r="64">
      <c r="A64" s="12" t="n"/>
      <c r="B64" s="13" t="n"/>
    </row>
    <row r="65">
      <c r="A65" s="12" t="n"/>
      <c r="B65" s="13" t="n"/>
    </row>
    <row r="66">
      <c r="A66" s="12" t="n"/>
      <c r="B66" s="13" t="n"/>
    </row>
    <row r="67">
      <c r="A67" s="12" t="n"/>
      <c r="B67" s="13" t="n"/>
    </row>
    <row r="68">
      <c r="A68" s="12" t="n"/>
      <c r="B68" s="13" t="n"/>
    </row>
    <row r="69">
      <c r="A69" s="12" t="n"/>
      <c r="B69" s="13" t="n"/>
    </row>
    <row r="70">
      <c r="A70" s="12" t="n"/>
      <c r="B70" s="13" t="n"/>
    </row>
    <row r="71">
      <c r="A71" s="12" t="n"/>
      <c r="B71" s="13" t="n"/>
    </row>
    <row r="72">
      <c r="A72" s="12" t="n"/>
      <c r="B72" s="13" t="n"/>
    </row>
    <row r="73">
      <c r="A73" s="12" t="n"/>
      <c r="B73" s="13" t="n"/>
    </row>
    <row r="74">
      <c r="A74" s="12" t="n"/>
      <c r="B74" s="13" t="n"/>
    </row>
    <row r="75">
      <c r="A75" s="12" t="n"/>
      <c r="B75" s="13" t="n"/>
    </row>
    <row r="76">
      <c r="A76" s="12" t="n"/>
      <c r="B76" s="13" t="n"/>
    </row>
    <row r="77">
      <c r="A77" s="12" t="n"/>
      <c r="B77" s="13" t="n"/>
    </row>
    <row r="78">
      <c r="A78" s="12" t="n"/>
      <c r="B78" s="13" t="n"/>
    </row>
    <row r="79">
      <c r="A79" s="12" t="n"/>
      <c r="B79" s="13" t="n"/>
    </row>
    <row r="80">
      <c r="A80" s="12" t="n"/>
      <c r="B80" s="13" t="n"/>
    </row>
    <row r="81">
      <c r="A81" s="12" t="n"/>
      <c r="B81" s="13" t="n"/>
    </row>
    <row r="82">
      <c r="A82" s="12" t="n"/>
      <c r="B82" s="13" t="n"/>
    </row>
    <row r="83">
      <c r="A83" s="12" t="n"/>
      <c r="B83" s="13" t="n"/>
    </row>
    <row r="84">
      <c r="A84" s="12" t="n"/>
      <c r="B84" s="13" t="n"/>
    </row>
    <row r="85">
      <c r="A85" s="12" t="n"/>
      <c r="B85" s="13" t="n"/>
    </row>
    <row r="86">
      <c r="A86" s="12" t="n"/>
      <c r="B86" s="13" t="n"/>
    </row>
    <row r="87">
      <c r="A87" s="12" t="n"/>
      <c r="B87" s="13" t="n"/>
    </row>
    <row r="88">
      <c r="A88" s="12" t="n"/>
      <c r="B88" s="13" t="n"/>
    </row>
    <row r="89">
      <c r="A89" s="12" t="n"/>
      <c r="B89" s="13" t="n"/>
    </row>
    <row r="90">
      <c r="A90" s="12" t="n"/>
      <c r="B90" s="13" t="n"/>
    </row>
    <row r="91">
      <c r="A91" s="12" t="n"/>
      <c r="B91" s="13" t="n"/>
    </row>
    <row r="92">
      <c r="A92" s="12" t="n"/>
      <c r="B92" s="13" t="n"/>
    </row>
    <row r="93">
      <c r="A93" s="12" t="n"/>
      <c r="B93" s="13" t="n"/>
    </row>
    <row r="94">
      <c r="A94" s="12" t="n"/>
      <c r="B94" s="13" t="n"/>
    </row>
    <row r="95">
      <c r="A95" s="12" t="n"/>
      <c r="B95" s="13" t="n"/>
    </row>
    <row r="96">
      <c r="A96" s="12" t="n"/>
      <c r="B96" s="13" t="n"/>
    </row>
    <row r="97">
      <c r="A97" s="12" t="n"/>
      <c r="B97" s="13" t="n"/>
    </row>
    <row r="98">
      <c r="A98" s="12" t="n"/>
      <c r="B98" s="13" t="n"/>
    </row>
    <row r="99">
      <c r="A99" s="12" t="n"/>
      <c r="B99" s="13" t="n"/>
    </row>
    <row r="100">
      <c r="A100" s="12" t="n"/>
      <c r="B100" s="13" t="n"/>
    </row>
    <row r="101">
      <c r="A101" s="12" t="n"/>
      <c r="B101" s="13" t="n"/>
    </row>
    <row r="102">
      <c r="A102" s="12" t="n"/>
      <c r="B102" s="13" t="n"/>
    </row>
    <row r="103">
      <c r="A103" s="12" t="n"/>
      <c r="B103" s="13" t="n"/>
    </row>
    <row r="104">
      <c r="A104" s="12" t="n"/>
      <c r="B104" s="13" t="n"/>
    </row>
    <row r="105">
      <c r="A105" s="12" t="n"/>
      <c r="B105" s="13" t="n"/>
    </row>
    <row r="106">
      <c r="A106" s="12" t="n"/>
      <c r="B106" s="13" t="n"/>
    </row>
    <row r="107">
      <c r="A107" s="12" t="n"/>
      <c r="B107" s="13" t="n"/>
    </row>
    <row r="108">
      <c r="A108" s="12" t="n"/>
      <c r="B108" s="13" t="n"/>
    </row>
    <row r="109">
      <c r="A109" s="12" t="n"/>
      <c r="B109" s="13" t="n"/>
    </row>
    <row r="110">
      <c r="A110" s="12" t="n"/>
      <c r="B110" s="13" t="n"/>
    </row>
    <row r="111">
      <c r="A111" s="12" t="n"/>
      <c r="B111" s="13" t="n"/>
    </row>
    <row r="112">
      <c r="A112" s="12" t="n"/>
      <c r="B112" s="13" t="n"/>
    </row>
    <row r="113">
      <c r="A113" s="12" t="n"/>
      <c r="B113" s="13" t="n"/>
    </row>
    <row r="114">
      <c r="A114" s="12" t="n"/>
      <c r="B114" s="13" t="n"/>
    </row>
    <row r="115">
      <c r="A115" s="12" t="n"/>
      <c r="B115" s="13" t="n"/>
    </row>
    <row r="116">
      <c r="A116" s="12" t="n"/>
      <c r="B116" s="13" t="n"/>
    </row>
    <row r="117">
      <c r="A117" s="12" t="n"/>
      <c r="B117" s="13" t="n"/>
    </row>
    <row r="118">
      <c r="A118" s="12" t="n"/>
      <c r="B118" s="13" t="n"/>
    </row>
    <row r="119">
      <c r="A119" s="12" t="n"/>
      <c r="B119" s="13" t="n"/>
    </row>
    <row r="120">
      <c r="A120" s="12" t="n"/>
      <c r="B120" s="13" t="n"/>
    </row>
    <row r="121">
      <c r="A121" s="12" t="n"/>
      <c r="B121" s="13" t="n"/>
    </row>
    <row r="122">
      <c r="A122" s="12" t="n"/>
      <c r="B122" s="13" t="n"/>
    </row>
    <row r="123">
      <c r="A123" s="12" t="n"/>
      <c r="B123" s="13" t="n"/>
    </row>
    <row r="124">
      <c r="A124" s="12" t="n"/>
      <c r="B124" s="13" t="n"/>
    </row>
    <row r="125">
      <c r="A125" s="12" t="n"/>
      <c r="B125" s="13" t="n"/>
    </row>
    <row r="126">
      <c r="A126" s="12" t="n"/>
      <c r="B126" s="13" t="n"/>
    </row>
    <row r="127">
      <c r="A127" s="12" t="n"/>
      <c r="B127" s="13" t="n"/>
    </row>
    <row r="128">
      <c r="A128" s="12" t="n"/>
      <c r="B128" s="13" t="n"/>
    </row>
    <row r="129">
      <c r="A129" s="12" t="n"/>
      <c r="B129" s="13" t="n"/>
    </row>
    <row r="130">
      <c r="A130" s="12" t="n"/>
      <c r="B130" s="13" t="n"/>
    </row>
    <row r="131">
      <c r="A131" s="12" t="n"/>
      <c r="B131" s="13" t="n"/>
    </row>
    <row r="132">
      <c r="A132" s="12" t="n"/>
      <c r="B132" s="13" t="n"/>
    </row>
    <row r="133">
      <c r="A133" s="12" t="n"/>
      <c r="B133" s="13" t="n"/>
    </row>
    <row r="134">
      <c r="A134" s="12" t="n"/>
      <c r="B134" s="13" t="n"/>
    </row>
    <row r="135">
      <c r="A135" s="12" t="n"/>
      <c r="B135" s="13" t="n"/>
    </row>
    <row r="136">
      <c r="A136" s="12" t="n"/>
      <c r="B136" s="13" t="n"/>
    </row>
    <row r="137">
      <c r="A137" s="12" t="n"/>
      <c r="B137" s="13" t="n"/>
    </row>
    <row r="138">
      <c r="A138" s="12" t="n"/>
      <c r="B138" s="13" t="n"/>
    </row>
    <row r="139">
      <c r="A139" s="12" t="n"/>
      <c r="B139" s="13" t="n"/>
    </row>
    <row r="140">
      <c r="A140" s="12" t="n"/>
      <c r="B140" s="13" t="n"/>
    </row>
    <row r="141">
      <c r="A141" s="12" t="n"/>
      <c r="B141" s="13" t="n"/>
    </row>
    <row r="142">
      <c r="A142" s="12" t="n"/>
      <c r="B142" s="13" t="n"/>
    </row>
    <row r="143">
      <c r="A143" s="12" t="n"/>
      <c r="B143" s="13" t="n"/>
    </row>
    <row r="144">
      <c r="A144" s="12" t="n"/>
      <c r="B144" s="13" t="n"/>
    </row>
    <row r="145">
      <c r="A145" s="12" t="n"/>
      <c r="B145" s="13" t="n"/>
    </row>
    <row r="146">
      <c r="A146" s="12" t="n"/>
      <c r="B146" s="13" t="n"/>
    </row>
    <row r="147">
      <c r="A147" s="12" t="n"/>
      <c r="B147" s="13" t="n"/>
    </row>
    <row r="148">
      <c r="A148" s="12" t="n"/>
      <c r="B148" s="13" t="n"/>
    </row>
    <row r="149">
      <c r="A149" s="12" t="n"/>
      <c r="B149" s="13" t="n"/>
    </row>
    <row r="150">
      <c r="A150" s="12" t="n"/>
      <c r="B150" s="13" t="n"/>
    </row>
    <row r="151">
      <c r="A151" s="12" t="n"/>
      <c r="B151" s="13" t="n"/>
    </row>
    <row r="152">
      <c r="A152" s="12" t="n"/>
      <c r="B152" s="13" t="n"/>
    </row>
    <row r="153">
      <c r="A153" s="12" t="n"/>
      <c r="B153" s="13" t="n"/>
    </row>
    <row r="154">
      <c r="A154" s="12" t="n"/>
      <c r="B154" s="13" t="n"/>
    </row>
    <row r="155">
      <c r="A155" s="12" t="n"/>
      <c r="B155" s="13" t="n"/>
    </row>
    <row r="156">
      <c r="A156" s="12" t="n"/>
      <c r="B156" s="13" t="n"/>
    </row>
    <row r="157">
      <c r="A157" s="12" t="n"/>
      <c r="B157" s="13" t="n"/>
    </row>
    <row r="158">
      <c r="A158" s="12" t="n"/>
      <c r="B158" s="13" t="n"/>
    </row>
    <row r="159">
      <c r="A159" s="12" t="n"/>
      <c r="B159" s="13" t="n"/>
    </row>
    <row r="160">
      <c r="A160" s="12" t="n"/>
      <c r="B160" s="13" t="n"/>
    </row>
    <row r="161">
      <c r="A161" s="12" t="n"/>
      <c r="B161" s="13" t="n"/>
    </row>
    <row r="162">
      <c r="A162" s="12" t="n"/>
      <c r="B162" s="13" t="n"/>
    </row>
    <row r="163">
      <c r="A163" s="12" t="n"/>
      <c r="B163" s="13" t="n"/>
    </row>
    <row r="164">
      <c r="A164" s="12" t="n"/>
      <c r="B164" s="13" t="n"/>
    </row>
    <row r="165">
      <c r="A165" s="12" t="n"/>
      <c r="B165" s="13" t="n"/>
    </row>
    <row r="166">
      <c r="A166" s="12" t="n"/>
      <c r="B166" s="13" t="n"/>
    </row>
    <row r="167">
      <c r="A167" s="12" t="n"/>
      <c r="B167" s="13" t="n"/>
    </row>
    <row r="168">
      <c r="A168" s="12" t="n"/>
      <c r="B168" s="13" t="n"/>
    </row>
    <row r="169">
      <c r="A169" s="12" t="n"/>
      <c r="B169" s="13" t="n"/>
    </row>
    <row r="170">
      <c r="A170" s="12" t="n"/>
      <c r="B170" s="13" t="n"/>
    </row>
    <row r="171">
      <c r="A171" s="12" t="n"/>
      <c r="B171" s="13" t="n"/>
    </row>
    <row r="172">
      <c r="A172" s="12" t="n"/>
      <c r="B172" s="13" t="n"/>
    </row>
    <row r="173">
      <c r="A173" s="12" t="n"/>
      <c r="B173" s="13" t="n"/>
    </row>
    <row r="174">
      <c r="A174" s="12" t="n"/>
      <c r="B174" s="13" t="n"/>
    </row>
    <row r="175">
      <c r="A175" s="12" t="n"/>
      <c r="B175" s="13" t="n"/>
    </row>
    <row r="176">
      <c r="A176" s="12" t="n"/>
      <c r="B176" s="13" t="n"/>
    </row>
    <row r="177">
      <c r="A177" s="12" t="n"/>
      <c r="B177" s="13" t="n"/>
    </row>
    <row r="178">
      <c r="A178" s="12" t="n"/>
      <c r="B178" s="13" t="n"/>
    </row>
    <row r="179">
      <c r="A179" s="12" t="n"/>
      <c r="B179" s="13" t="n"/>
    </row>
    <row r="180">
      <c r="A180" s="12" t="n"/>
      <c r="B180" s="13" t="n"/>
    </row>
    <row r="181">
      <c r="A181" s="12" t="n"/>
      <c r="B181" s="13" t="n"/>
    </row>
    <row r="182">
      <c r="A182" s="12" t="n"/>
      <c r="B182" s="13" t="n"/>
    </row>
    <row r="183">
      <c r="A183" s="12" t="n"/>
      <c r="B183" s="13" t="n"/>
    </row>
    <row r="184">
      <c r="A184" s="12" t="n"/>
      <c r="B184" s="13" t="n"/>
    </row>
    <row r="185">
      <c r="A185" s="12" t="n"/>
      <c r="B185" s="13" t="n"/>
    </row>
    <row r="186">
      <c r="A186" s="12" t="n"/>
      <c r="B186" s="13" t="n"/>
    </row>
    <row r="187">
      <c r="A187" s="12" t="n"/>
      <c r="B187" s="13" t="n"/>
    </row>
    <row r="188">
      <c r="A188" s="12" t="n"/>
      <c r="B188" s="13" t="n"/>
    </row>
    <row r="189">
      <c r="A189" s="12" t="n"/>
      <c r="B189" s="13" t="n"/>
    </row>
    <row r="190">
      <c r="A190" s="12" t="n"/>
      <c r="B190" s="13" t="n"/>
    </row>
    <row r="191">
      <c r="A191" s="12" t="n"/>
      <c r="B191" s="13" t="n"/>
    </row>
    <row r="192">
      <c r="A192" s="12" t="n"/>
      <c r="B192" s="13" t="n"/>
    </row>
    <row r="193">
      <c r="A193" s="12" t="n"/>
      <c r="B193" s="13" t="n"/>
    </row>
    <row r="194">
      <c r="A194" s="12" t="n"/>
      <c r="B194" s="13" t="n"/>
    </row>
    <row r="195">
      <c r="A195" s="12" t="n"/>
      <c r="B195" s="13" t="n"/>
    </row>
    <row r="196">
      <c r="A196" s="12" t="n"/>
      <c r="B196" s="13" t="n"/>
    </row>
    <row r="197">
      <c r="A197" s="12" t="n"/>
      <c r="B197" s="13" t="n"/>
    </row>
    <row r="198">
      <c r="A198" s="12" t="n"/>
      <c r="B198" s="13" t="n"/>
    </row>
    <row r="199">
      <c r="A199" s="12" t="n"/>
      <c r="B199" s="13" t="n"/>
    </row>
    <row r="200">
      <c r="A200" s="12" t="n"/>
      <c r="B200" s="13" t="n"/>
    </row>
    <row r="201">
      <c r="A201" s="12" t="n"/>
      <c r="B201" s="13" t="n"/>
    </row>
    <row r="202">
      <c r="A202" s="12" t="n"/>
      <c r="B202" s="13" t="n"/>
    </row>
    <row r="203">
      <c r="A203" s="12" t="n"/>
      <c r="B203" s="13" t="n"/>
    </row>
    <row r="204">
      <c r="A204" s="12" t="n"/>
      <c r="B204" s="13" t="n"/>
    </row>
    <row r="205">
      <c r="A205" s="12" t="n"/>
      <c r="B205" s="13" t="n"/>
    </row>
    <row r="206">
      <c r="A206" s="12" t="n"/>
      <c r="B206" s="13" t="n"/>
    </row>
    <row r="207">
      <c r="A207" s="12" t="n"/>
      <c r="B207" s="13" t="n"/>
    </row>
    <row r="208">
      <c r="A208" s="12" t="n"/>
      <c r="B208" s="13" t="n"/>
    </row>
    <row r="209">
      <c r="A209" s="12" t="n"/>
      <c r="B209" s="13" t="n"/>
    </row>
    <row r="210">
      <c r="A210" s="12" t="n"/>
      <c r="B210" s="13" t="n"/>
    </row>
    <row r="211">
      <c r="A211" s="12" t="n"/>
      <c r="B211" s="13" t="n"/>
    </row>
    <row r="212">
      <c r="A212" s="12" t="n"/>
      <c r="B212" s="13" t="n"/>
    </row>
    <row r="213">
      <c r="A213" s="12" t="n"/>
      <c r="B213" s="13" t="n"/>
    </row>
    <row r="214">
      <c r="A214" s="12" t="n"/>
      <c r="B214" s="13" t="n"/>
    </row>
    <row r="215">
      <c r="A215" s="12" t="n"/>
      <c r="B215" s="13" t="n"/>
    </row>
    <row r="216">
      <c r="A216" s="12" t="n"/>
      <c r="B216" s="13" t="n"/>
    </row>
    <row r="217">
      <c r="A217" s="12" t="n"/>
      <c r="B217" s="13" t="n"/>
    </row>
    <row r="218">
      <c r="A218" s="12" t="n"/>
      <c r="B218" s="13" t="n"/>
    </row>
    <row r="219">
      <c r="A219" s="12" t="n"/>
      <c r="B219" s="13" t="n"/>
    </row>
    <row r="220">
      <c r="A220" s="12" t="n"/>
      <c r="B220" s="13" t="n"/>
    </row>
    <row r="221">
      <c r="A221" s="12" t="n"/>
      <c r="B221" s="13" t="n"/>
    </row>
    <row r="222">
      <c r="A222" s="12" t="n"/>
      <c r="B222" s="13" t="n"/>
    </row>
    <row r="223">
      <c r="A223" s="12" t="n"/>
      <c r="B223" s="13" t="n"/>
    </row>
    <row r="224">
      <c r="A224" s="12" t="n"/>
      <c r="B224" s="13" t="n"/>
    </row>
    <row r="225">
      <c r="A225" s="12" t="n"/>
      <c r="B225" s="13" t="n"/>
    </row>
    <row r="226">
      <c r="A226" s="12" t="n"/>
      <c r="B226" s="13" t="n"/>
    </row>
    <row r="227">
      <c r="A227" s="12" t="n"/>
      <c r="B227" s="13" t="n"/>
    </row>
    <row r="228">
      <c r="A228" s="12" t="n"/>
      <c r="B228" s="13" t="n"/>
    </row>
    <row r="229">
      <c r="A229" s="12" t="n"/>
      <c r="B229" s="13" t="n"/>
    </row>
    <row r="230">
      <c r="A230" s="12" t="n"/>
      <c r="B230" s="13" t="n"/>
    </row>
    <row r="231">
      <c r="A231" s="12" t="n"/>
      <c r="B231" s="13" t="n"/>
    </row>
    <row r="232">
      <c r="A232" s="12" t="n"/>
      <c r="B232" s="13" t="n"/>
    </row>
    <row r="233">
      <c r="A233" s="12" t="n"/>
      <c r="B233" s="13" t="n"/>
    </row>
    <row r="234">
      <c r="A234" s="12" t="n"/>
      <c r="B234" s="13" t="n"/>
    </row>
    <row r="235">
      <c r="A235" s="12" t="n"/>
      <c r="B235" s="13" t="n"/>
    </row>
    <row r="236">
      <c r="A236" s="12" t="n"/>
      <c r="B236" s="13" t="n"/>
    </row>
    <row r="237">
      <c r="A237" s="12" t="n"/>
      <c r="B237" s="13" t="n"/>
    </row>
    <row r="238">
      <c r="A238" s="12" t="n"/>
      <c r="B238" s="13" t="n"/>
    </row>
    <row r="239">
      <c r="A239" s="12" t="n"/>
      <c r="B239" s="13" t="n"/>
    </row>
    <row r="240">
      <c r="A240" s="12" t="n"/>
      <c r="B240" s="13" t="n"/>
    </row>
    <row r="241">
      <c r="A241" s="12" t="n"/>
      <c r="B241" s="13" t="n"/>
    </row>
    <row r="242">
      <c r="A242" s="12" t="n"/>
      <c r="B242" s="13" t="n"/>
    </row>
    <row r="243">
      <c r="A243" s="12" t="n"/>
      <c r="B243" s="13" t="n"/>
    </row>
    <row r="244">
      <c r="A244" s="12" t="n"/>
      <c r="B244" s="13" t="n"/>
    </row>
    <row r="245">
      <c r="A245" s="12" t="n"/>
      <c r="B245" s="13" t="n"/>
    </row>
    <row r="246">
      <c r="A246" s="12" t="n"/>
      <c r="B246" s="13" t="n"/>
    </row>
    <row r="247">
      <c r="A247" s="12" t="n"/>
      <c r="B247" s="13" t="n"/>
    </row>
    <row r="248">
      <c r="A248" s="12" t="n"/>
      <c r="B248" s="13" t="n"/>
    </row>
    <row r="249">
      <c r="A249" s="12" t="n"/>
      <c r="B249" s="13" t="n"/>
    </row>
    <row r="250">
      <c r="A250" s="12" t="n"/>
      <c r="B250" s="13" t="n"/>
    </row>
    <row r="251">
      <c r="A251" s="12" t="n"/>
      <c r="B251" s="13" t="n"/>
    </row>
    <row r="252">
      <c r="A252" s="12" t="n"/>
      <c r="B252" s="13" t="n"/>
    </row>
    <row r="253">
      <c r="A253" s="12" t="n"/>
      <c r="B253" s="13" t="n"/>
    </row>
    <row r="254">
      <c r="A254" s="12" t="n"/>
      <c r="B254" s="13" t="n"/>
    </row>
    <row r="255">
      <c r="A255" s="12" t="n"/>
      <c r="B255" s="13" t="n"/>
    </row>
    <row r="256">
      <c r="A256" s="12" t="n"/>
      <c r="B256" s="13" t="n"/>
    </row>
    <row r="257">
      <c r="A257" s="12" t="n"/>
      <c r="B257" s="13" t="n"/>
    </row>
    <row r="258">
      <c r="A258" s="12" t="n"/>
      <c r="B258" s="13" t="n"/>
    </row>
    <row r="259">
      <c r="A259" s="12" t="n"/>
      <c r="B259" s="13" t="n"/>
    </row>
    <row r="260">
      <c r="A260" s="12" t="n"/>
      <c r="B260" s="13" t="n"/>
    </row>
    <row r="261">
      <c r="A261" s="12" t="n"/>
      <c r="B261" s="13" t="n"/>
    </row>
    <row r="262">
      <c r="A262" s="12" t="n"/>
      <c r="B262" s="13" t="n"/>
    </row>
    <row r="263">
      <c r="A263" s="12" t="n"/>
      <c r="B263" s="13" t="n"/>
    </row>
    <row r="264">
      <c r="A264" s="12" t="n"/>
      <c r="B264" s="13" t="n"/>
    </row>
    <row r="265">
      <c r="A265" s="12" t="n"/>
      <c r="B265" s="13" t="n"/>
    </row>
    <row r="266">
      <c r="A266" s="12" t="n"/>
      <c r="B266" s="13" t="n"/>
    </row>
    <row r="267">
      <c r="A267" s="12" t="n"/>
      <c r="B267" s="13" t="n"/>
    </row>
    <row r="268">
      <c r="A268" s="12" t="n"/>
      <c r="B268" s="13" t="n"/>
    </row>
    <row r="269">
      <c r="A269" s="12" t="n"/>
      <c r="B269" s="13" t="n"/>
    </row>
    <row r="270">
      <c r="A270" s="12" t="n"/>
      <c r="B270" s="13" t="n"/>
    </row>
    <row r="271">
      <c r="A271" s="12" t="n"/>
      <c r="B271" s="13" t="n"/>
    </row>
    <row r="272">
      <c r="A272" s="12" t="n"/>
      <c r="B272" s="13" t="n"/>
    </row>
    <row r="273">
      <c r="A273" s="12" t="n"/>
      <c r="B273" s="13" t="n"/>
    </row>
    <row r="274">
      <c r="A274" s="12" t="n"/>
      <c r="B274" s="13" t="n"/>
    </row>
    <row r="275">
      <c r="A275" s="12" t="n"/>
      <c r="B275" s="13" t="n"/>
    </row>
    <row r="276">
      <c r="A276" s="12" t="n"/>
      <c r="B276" s="13" t="n"/>
    </row>
    <row r="277">
      <c r="A277" s="12" t="n"/>
      <c r="B277" s="13" t="n"/>
    </row>
    <row r="278">
      <c r="A278" s="12" t="n"/>
      <c r="B278" s="13" t="n"/>
    </row>
    <row r="279">
      <c r="A279" s="12" t="n"/>
      <c r="B279" s="13" t="n"/>
    </row>
    <row r="280">
      <c r="A280" s="12" t="n"/>
      <c r="B280" s="13" t="n"/>
    </row>
    <row r="281">
      <c r="A281" s="12" t="n"/>
      <c r="B281" s="13" t="n"/>
    </row>
    <row r="282">
      <c r="A282" s="12" t="n"/>
      <c r="B282" s="13" t="n"/>
    </row>
    <row r="283">
      <c r="A283" s="12" t="n"/>
      <c r="B283" s="13" t="n"/>
    </row>
    <row r="284">
      <c r="A284" s="12" t="n"/>
      <c r="B284" s="13" t="n"/>
    </row>
    <row r="285">
      <c r="A285" s="12" t="n"/>
      <c r="B285" s="13" t="n"/>
    </row>
    <row r="286">
      <c r="A286" s="12" t="n"/>
      <c r="B286" s="13" t="n"/>
    </row>
    <row r="287">
      <c r="A287" s="12" t="n"/>
      <c r="B287" s="13" t="n"/>
    </row>
    <row r="288">
      <c r="A288" s="12" t="n"/>
      <c r="B288" s="13" t="n"/>
    </row>
    <row r="289">
      <c r="A289" s="12" t="n"/>
      <c r="B289" s="13" t="n"/>
    </row>
    <row r="290">
      <c r="A290" s="12" t="n"/>
      <c r="B290" s="13" t="n"/>
    </row>
    <row r="291">
      <c r="A291" s="12" t="n"/>
      <c r="B291" s="13" t="n"/>
    </row>
    <row r="292">
      <c r="A292" s="12" t="n"/>
      <c r="B292" s="13" t="n"/>
    </row>
    <row r="293">
      <c r="A293" s="12" t="n"/>
      <c r="B293" s="13" t="n"/>
    </row>
    <row r="294">
      <c r="A294" s="12" t="n"/>
      <c r="B294" s="13" t="n"/>
    </row>
    <row r="295">
      <c r="A295" s="12" t="n"/>
      <c r="B295" s="13" t="n"/>
    </row>
    <row r="296">
      <c r="A296" s="12" t="n"/>
      <c r="B296" s="13" t="n"/>
    </row>
    <row r="297">
      <c r="A297" s="12" t="n"/>
      <c r="B297" s="13" t="n"/>
    </row>
    <row r="298">
      <c r="A298" s="12" t="n"/>
      <c r="B298" s="13" t="n"/>
    </row>
    <row r="299">
      <c r="A299" s="12" t="n"/>
      <c r="B299" s="13" t="n"/>
    </row>
    <row r="300">
      <c r="A300" s="12" t="n"/>
      <c r="B300" s="13" t="n"/>
    </row>
    <row r="301">
      <c r="A301" s="12" t="n"/>
      <c r="B301" s="13" t="n"/>
    </row>
    <row r="302">
      <c r="A302" s="12" t="n"/>
      <c r="B302" s="13" t="n"/>
    </row>
    <row r="303">
      <c r="A303" s="12" t="n"/>
      <c r="B303" s="13" t="n"/>
    </row>
    <row r="304">
      <c r="A304" s="12" t="n"/>
      <c r="B304" s="13" t="n"/>
    </row>
    <row r="305">
      <c r="A305" s="12" t="n"/>
      <c r="B305" s="13" t="n"/>
    </row>
    <row r="306">
      <c r="A306" s="12" t="n"/>
      <c r="B306" s="13" t="n"/>
    </row>
    <row r="307">
      <c r="A307" s="12" t="n"/>
      <c r="B307" s="13" t="n"/>
    </row>
    <row r="308">
      <c r="A308" s="12" t="n"/>
      <c r="B308" s="13" t="n"/>
    </row>
    <row r="309">
      <c r="A309" s="12" t="n"/>
      <c r="B309" s="13" t="n"/>
    </row>
    <row r="310">
      <c r="A310" s="12" t="n"/>
      <c r="B310" s="13" t="n"/>
    </row>
    <row r="311">
      <c r="A311" s="12" t="n"/>
      <c r="B311" s="13" t="n"/>
    </row>
    <row r="312">
      <c r="A312" s="12" t="n"/>
      <c r="B312" s="13" t="n"/>
    </row>
    <row r="313">
      <c r="A313" s="12" t="n"/>
      <c r="B313" s="13" t="n"/>
    </row>
    <row r="314">
      <c r="A314" s="12" t="n"/>
      <c r="B314" s="13" t="n"/>
    </row>
    <row r="315">
      <c r="A315" s="12" t="n"/>
      <c r="B315" s="13" t="n"/>
    </row>
    <row r="316">
      <c r="A316" s="12" t="n"/>
      <c r="B316" s="13" t="n"/>
    </row>
    <row r="317">
      <c r="A317" s="12" t="n"/>
      <c r="B317" s="13" t="n"/>
    </row>
    <row r="318">
      <c r="A318" s="12" t="n"/>
      <c r="B318" s="13" t="n"/>
    </row>
    <row r="319">
      <c r="A319" s="12" t="n"/>
      <c r="B319" s="13" t="n"/>
    </row>
    <row r="320">
      <c r="A320" s="12" t="n"/>
      <c r="B320" s="13" t="n"/>
    </row>
    <row r="321">
      <c r="A321" s="12" t="n"/>
      <c r="B321" s="13" t="n"/>
    </row>
    <row r="322">
      <c r="A322" s="12" t="n"/>
      <c r="B322" s="13" t="n"/>
    </row>
    <row r="323">
      <c r="A323" s="12" t="n"/>
      <c r="B323" s="13" t="n"/>
    </row>
    <row r="324">
      <c r="A324" s="12" t="n"/>
      <c r="B324" s="13" t="n"/>
    </row>
    <row r="325">
      <c r="A325" s="12" t="n"/>
      <c r="B325" s="13" t="n"/>
    </row>
    <row r="326">
      <c r="A326" s="12" t="n"/>
      <c r="B326" s="13" t="n"/>
    </row>
    <row r="327">
      <c r="A327" s="12" t="n"/>
      <c r="B327" s="13" t="n"/>
    </row>
    <row r="328">
      <c r="A328" s="12" t="n"/>
      <c r="B328" s="13" t="n"/>
    </row>
    <row r="329">
      <c r="A329" s="12" t="n"/>
      <c r="B329" s="13" t="n"/>
    </row>
    <row r="330">
      <c r="A330" s="12" t="n"/>
      <c r="B330" s="13" t="n"/>
    </row>
    <row r="331">
      <c r="A331" s="12" t="n"/>
      <c r="B331" s="13" t="n"/>
    </row>
    <row r="332">
      <c r="A332" s="12" t="n"/>
      <c r="B332" s="13" t="n"/>
    </row>
    <row r="333">
      <c r="A333" s="12" t="n"/>
      <c r="B333" s="13" t="n"/>
    </row>
    <row r="334">
      <c r="A334" s="12" t="n"/>
      <c r="B334" s="13" t="n"/>
    </row>
    <row r="335">
      <c r="A335" s="12" t="n"/>
      <c r="B335" s="13" t="n"/>
    </row>
    <row r="336">
      <c r="A336" s="12" t="n"/>
      <c r="B336" s="13" t="n"/>
    </row>
    <row r="337">
      <c r="A337" s="12" t="n"/>
      <c r="B337" s="13" t="n"/>
    </row>
    <row r="338">
      <c r="A338" s="12" t="n"/>
      <c r="B338" s="13" t="n"/>
    </row>
    <row r="339">
      <c r="A339" s="12" t="n"/>
      <c r="B339" s="13" t="n"/>
    </row>
    <row r="340">
      <c r="A340" s="12" t="n"/>
      <c r="B340" s="13" t="n"/>
    </row>
    <row r="341">
      <c r="A341" s="12" t="n"/>
      <c r="B341" s="13" t="n"/>
    </row>
    <row r="342">
      <c r="A342" s="12" t="n"/>
      <c r="B342" s="13" t="n"/>
    </row>
    <row r="343">
      <c r="A343" s="12" t="n"/>
      <c r="B343" s="13" t="n"/>
    </row>
    <row r="344">
      <c r="A344" s="12" t="n"/>
      <c r="B344" s="13" t="n"/>
    </row>
    <row r="345">
      <c r="A345" s="12" t="n"/>
      <c r="B345" s="13" t="n"/>
    </row>
    <row r="346">
      <c r="A346" s="12" t="n"/>
      <c r="B346" s="13" t="n"/>
    </row>
    <row r="347">
      <c r="A347" s="12" t="n"/>
      <c r="B347" s="13" t="n"/>
    </row>
    <row r="348">
      <c r="A348" s="12" t="n"/>
      <c r="B348" s="13" t="n"/>
    </row>
    <row r="349">
      <c r="A349" s="12" t="n"/>
      <c r="B349" s="13" t="n"/>
    </row>
    <row r="350">
      <c r="A350" s="12" t="n"/>
      <c r="B350" s="13" t="n"/>
    </row>
    <row r="351">
      <c r="A351" s="12" t="n"/>
      <c r="B351" s="13" t="n"/>
    </row>
    <row r="352">
      <c r="A352" s="12" t="n"/>
      <c r="B352" s="13" t="n"/>
    </row>
    <row r="353">
      <c r="A353" s="12" t="n"/>
      <c r="B353" s="13" t="n"/>
    </row>
    <row r="354">
      <c r="A354" s="12" t="n"/>
      <c r="B354" s="13" t="n"/>
    </row>
    <row r="355">
      <c r="A355" s="12" t="n"/>
      <c r="B355" s="13" t="n"/>
    </row>
    <row r="356">
      <c r="A356" s="12" t="n"/>
      <c r="B356" s="13" t="n"/>
    </row>
    <row r="357">
      <c r="A357" s="12" t="n"/>
      <c r="B357" s="13" t="n"/>
    </row>
    <row r="358">
      <c r="A358" s="12" t="n"/>
      <c r="B358" s="13" t="n"/>
    </row>
    <row r="359">
      <c r="A359" s="12" t="n"/>
      <c r="B359" s="13" t="n"/>
    </row>
    <row r="360">
      <c r="A360" s="12" t="n"/>
      <c r="B360" s="13" t="n"/>
    </row>
    <row r="361">
      <c r="A361" s="12" t="n"/>
      <c r="B361" s="13" t="n"/>
    </row>
    <row r="362">
      <c r="A362" s="12" t="n"/>
      <c r="B362" s="13" t="n"/>
    </row>
    <row r="363">
      <c r="A363" s="12" t="n"/>
      <c r="B363" s="13" t="n"/>
    </row>
    <row r="364">
      <c r="A364" s="12" t="n"/>
      <c r="B364" s="13" t="n"/>
    </row>
    <row r="365">
      <c r="A365" s="12" t="n"/>
      <c r="B365" s="13" t="n"/>
    </row>
    <row r="366">
      <c r="A366" s="12" t="n"/>
      <c r="B366" s="13" t="n"/>
    </row>
    <row r="367">
      <c r="A367" s="12" t="n"/>
      <c r="B367" s="13" t="n"/>
    </row>
    <row r="368">
      <c r="A368" s="12" t="n"/>
      <c r="B368" s="13" t="n"/>
    </row>
    <row r="369">
      <c r="A369" s="12" t="n"/>
      <c r="B369" s="13" t="n"/>
    </row>
    <row r="370">
      <c r="A370" s="12" t="n"/>
      <c r="B370" s="13" t="n"/>
    </row>
    <row r="371">
      <c r="A371" s="12" t="n"/>
      <c r="B371" s="13" t="n"/>
    </row>
    <row r="372">
      <c r="A372" s="12" t="n"/>
      <c r="B372" s="13" t="n"/>
    </row>
    <row r="373">
      <c r="A373" s="12" t="n"/>
      <c r="B373" s="13" t="n"/>
    </row>
    <row r="374">
      <c r="A374" s="12" t="n"/>
      <c r="B374" s="13" t="n"/>
    </row>
    <row r="375">
      <c r="A375" s="12" t="n"/>
      <c r="B375" s="13" t="n"/>
    </row>
    <row r="376">
      <c r="A376" s="12" t="n"/>
      <c r="B376" s="13" t="n"/>
    </row>
    <row r="377">
      <c r="A377" s="12" t="n"/>
      <c r="B377" s="13" t="n"/>
    </row>
    <row r="378">
      <c r="A378" s="12" t="n"/>
      <c r="B378" s="13" t="n"/>
    </row>
    <row r="379">
      <c r="A379" s="12" t="n"/>
      <c r="B379" s="13" t="n"/>
    </row>
    <row r="380">
      <c r="A380" s="12" t="n"/>
      <c r="B380" s="13" t="n"/>
    </row>
    <row r="381">
      <c r="A381" s="12" t="n"/>
      <c r="B381" s="13" t="n"/>
    </row>
    <row r="382">
      <c r="A382" s="12" t="n"/>
      <c r="B382" s="13" t="n"/>
    </row>
    <row r="383">
      <c r="A383" s="12" t="n"/>
      <c r="B383" s="13" t="n"/>
    </row>
    <row r="384">
      <c r="A384" s="12" t="n"/>
      <c r="B384" s="13" t="n"/>
    </row>
    <row r="385">
      <c r="A385" s="12" t="n"/>
      <c r="B385" s="13" t="n"/>
    </row>
    <row r="386">
      <c r="A386" s="12" t="n"/>
      <c r="B386" s="13" t="n"/>
    </row>
    <row r="387">
      <c r="A387" s="12" t="n"/>
      <c r="B387" s="13" t="n"/>
    </row>
    <row r="388">
      <c r="A388" s="12" t="n"/>
      <c r="B388" s="13" t="n"/>
    </row>
    <row r="389">
      <c r="A389" s="12" t="n"/>
      <c r="B389" s="13" t="n"/>
    </row>
    <row r="390">
      <c r="A390" s="12" t="n"/>
      <c r="B390" s="13" t="n"/>
    </row>
    <row r="391">
      <c r="A391" s="12" t="n"/>
      <c r="B391" s="13" t="n"/>
    </row>
    <row r="392">
      <c r="A392" s="12" t="n"/>
      <c r="B392" s="13" t="n"/>
    </row>
    <row r="393">
      <c r="A393" s="12" t="n"/>
      <c r="B393" s="13" t="n"/>
    </row>
    <row r="394">
      <c r="A394" s="12" t="n"/>
      <c r="B394" s="13" t="n"/>
    </row>
    <row r="395">
      <c r="A395" s="12" t="n"/>
      <c r="B395" s="13" t="n"/>
    </row>
    <row r="396">
      <c r="A396" s="12" t="n"/>
      <c r="B396" s="13" t="n"/>
    </row>
    <row r="397">
      <c r="A397" s="12" t="n"/>
      <c r="B397" s="13" t="n"/>
    </row>
    <row r="398">
      <c r="A398" s="12" t="n"/>
      <c r="B398" s="13" t="n"/>
    </row>
    <row r="399">
      <c r="A399" s="12" t="n"/>
      <c r="B399" s="13" t="n"/>
    </row>
    <row r="400">
      <c r="A400" s="12" t="n"/>
      <c r="B400" s="13" t="n"/>
    </row>
    <row r="401">
      <c r="A401" s="12" t="n"/>
      <c r="B401" s="13" t="n"/>
    </row>
    <row r="402">
      <c r="A402" s="12" t="n"/>
      <c r="B402" s="13" t="n"/>
    </row>
    <row r="403">
      <c r="A403" s="12" t="n"/>
      <c r="B403" s="13" t="n"/>
    </row>
    <row r="404">
      <c r="A404" s="12" t="n"/>
      <c r="B404" s="13" t="n"/>
    </row>
    <row r="405">
      <c r="A405" s="12" t="n"/>
      <c r="B405" s="13" t="n"/>
    </row>
    <row r="406">
      <c r="A406" s="12" t="n"/>
      <c r="B406" s="13" t="n"/>
    </row>
    <row r="407">
      <c r="A407" s="12" t="n"/>
      <c r="B407" s="13" t="n"/>
    </row>
    <row r="408">
      <c r="A408" s="12" t="n"/>
      <c r="B408" s="13" t="n"/>
    </row>
    <row r="409">
      <c r="A409" s="12" t="n"/>
      <c r="B409" s="13" t="n"/>
    </row>
    <row r="410">
      <c r="A410" s="12" t="n"/>
      <c r="B410" s="13" t="n"/>
    </row>
    <row r="411">
      <c r="A411" s="12" t="n"/>
      <c r="B411" s="13" t="n"/>
    </row>
    <row r="412">
      <c r="A412" s="12" t="n"/>
      <c r="B412" s="13" t="n"/>
    </row>
    <row r="413">
      <c r="A413" s="12" t="n"/>
      <c r="B413" s="13" t="n"/>
    </row>
    <row r="414">
      <c r="A414" s="12" t="n"/>
      <c r="B414" s="13" t="n"/>
    </row>
    <row r="415">
      <c r="A415" s="12" t="n"/>
      <c r="B415" s="13" t="n"/>
    </row>
    <row r="416">
      <c r="A416" s="12" t="n"/>
      <c r="B416" s="13" t="n"/>
    </row>
    <row r="417">
      <c r="A417" s="12" t="n"/>
      <c r="B417" s="13" t="n"/>
    </row>
    <row r="418">
      <c r="A418" s="12" t="n"/>
      <c r="B418" s="13" t="n"/>
    </row>
    <row r="419">
      <c r="A419" s="12" t="n"/>
      <c r="B419" s="13" t="n"/>
    </row>
    <row r="420">
      <c r="A420" s="12" t="n"/>
      <c r="B420" s="13" t="n"/>
    </row>
    <row r="421">
      <c r="A421" s="12" t="n"/>
      <c r="B421" s="13" t="n"/>
    </row>
    <row r="422">
      <c r="A422" s="12" t="n"/>
      <c r="B422" s="13" t="n"/>
    </row>
    <row r="423">
      <c r="A423" s="12" t="n"/>
      <c r="B423" s="13" t="n"/>
    </row>
    <row r="424">
      <c r="A424" s="12" t="n"/>
      <c r="B424" s="13" t="n"/>
    </row>
    <row r="425">
      <c r="A425" s="12" t="n"/>
      <c r="B425" s="13" t="n"/>
    </row>
    <row r="426">
      <c r="A426" s="12" t="n"/>
      <c r="B426" s="13" t="n"/>
    </row>
    <row r="427">
      <c r="A427" s="12" t="n"/>
      <c r="B427" s="13" t="n"/>
    </row>
    <row r="428">
      <c r="A428" s="12" t="n"/>
      <c r="B428" s="13" t="n"/>
    </row>
    <row r="429">
      <c r="A429" s="12" t="n"/>
      <c r="B429" s="13" t="n"/>
    </row>
    <row r="430">
      <c r="A430" s="12" t="n"/>
      <c r="B430" s="13" t="n"/>
    </row>
    <row r="431">
      <c r="A431" s="12" t="n"/>
      <c r="B431" s="13" t="n"/>
    </row>
    <row r="432">
      <c r="A432" s="12" t="n"/>
      <c r="B432" s="13" t="n"/>
    </row>
    <row r="433">
      <c r="A433" s="12" t="n"/>
      <c r="B433" s="13" t="n"/>
    </row>
    <row r="434">
      <c r="A434" s="12" t="n"/>
      <c r="B434" s="13" t="n"/>
    </row>
    <row r="435">
      <c r="A435" s="12" t="n"/>
      <c r="B435" s="13" t="n"/>
    </row>
    <row r="436">
      <c r="A436" s="12" t="n"/>
      <c r="B436" s="13" t="n"/>
    </row>
    <row r="437">
      <c r="A437" s="12" t="n"/>
      <c r="B437" s="13" t="n"/>
    </row>
    <row r="438">
      <c r="A438" s="12" t="n"/>
      <c r="B438" s="13" t="n"/>
    </row>
    <row r="439">
      <c r="A439" s="12" t="n"/>
      <c r="B439" s="13" t="n"/>
    </row>
    <row r="440">
      <c r="A440" s="12" t="n"/>
      <c r="B440" s="13" t="n"/>
    </row>
    <row r="441">
      <c r="A441" s="12" t="n"/>
      <c r="B441" s="13" t="n"/>
    </row>
    <row r="442">
      <c r="A442" s="12" t="n"/>
      <c r="B442" s="13" t="n"/>
    </row>
    <row r="443">
      <c r="A443" s="12" t="n"/>
      <c r="B443" s="13" t="n"/>
    </row>
    <row r="444">
      <c r="A444" s="12" t="n"/>
      <c r="B444" s="13" t="n"/>
    </row>
    <row r="445">
      <c r="A445" s="12" t="n"/>
      <c r="B445" s="13" t="n"/>
    </row>
    <row r="446">
      <c r="A446" s="12" t="n"/>
      <c r="B446" s="13" t="n"/>
    </row>
    <row r="447">
      <c r="A447" s="12" t="n"/>
      <c r="B447" s="13" t="n"/>
    </row>
    <row r="448">
      <c r="A448" s="12" t="n"/>
      <c r="B448" s="13" t="n"/>
    </row>
    <row r="449">
      <c r="A449" s="12" t="n"/>
      <c r="B449" s="13" t="n"/>
    </row>
    <row r="450">
      <c r="A450" s="12" t="n"/>
      <c r="B450" s="13" t="n"/>
    </row>
    <row r="451">
      <c r="A451" s="12" t="n"/>
      <c r="B451" s="13" t="n"/>
    </row>
    <row r="452">
      <c r="A452" s="12" t="n"/>
      <c r="B452" s="13" t="n"/>
    </row>
    <row r="453">
      <c r="A453" s="12" t="n"/>
      <c r="B453" s="13" t="n"/>
    </row>
    <row r="454">
      <c r="A454" s="12" t="n"/>
      <c r="B454" s="13" t="n"/>
    </row>
    <row r="455">
      <c r="A455" s="12" t="n"/>
      <c r="B455" s="13" t="n"/>
    </row>
    <row r="456">
      <c r="A456" s="12" t="n"/>
      <c r="B456" s="13" t="n"/>
    </row>
    <row r="457">
      <c r="A457" s="12" t="n"/>
      <c r="B457" s="13" t="n"/>
    </row>
    <row r="458">
      <c r="A458" s="12" t="n"/>
      <c r="B458" s="13" t="n"/>
    </row>
    <row r="459">
      <c r="A459" s="12" t="n"/>
      <c r="B459" s="13" t="n"/>
    </row>
    <row r="460">
      <c r="A460" s="12" t="n"/>
      <c r="B460" s="13" t="n"/>
    </row>
    <row r="461">
      <c r="A461" s="12" t="n"/>
      <c r="B461" s="13" t="n"/>
    </row>
    <row r="462">
      <c r="A462" s="12" t="n"/>
      <c r="B462" s="13" t="n"/>
    </row>
    <row r="463">
      <c r="A463" s="12" t="n"/>
      <c r="B463" s="13" t="n"/>
    </row>
    <row r="464">
      <c r="A464" s="12" t="n"/>
      <c r="B464" s="13" t="n"/>
    </row>
    <row r="465">
      <c r="A465" s="12" t="n"/>
      <c r="B465" s="13" t="n"/>
    </row>
    <row r="466">
      <c r="A466" s="12" t="n"/>
      <c r="B466" s="13" t="n"/>
    </row>
    <row r="467">
      <c r="A467" s="12" t="n"/>
      <c r="B467" s="13" t="n"/>
    </row>
    <row r="468">
      <c r="A468" s="12" t="n"/>
      <c r="B468" s="13" t="n"/>
    </row>
    <row r="469">
      <c r="A469" s="12" t="n"/>
      <c r="B469" s="13" t="n"/>
    </row>
    <row r="470">
      <c r="A470" s="12" t="n"/>
      <c r="B470" s="13" t="n"/>
    </row>
    <row r="471">
      <c r="A471" s="12" t="n"/>
      <c r="B471" s="13" t="n"/>
    </row>
    <row r="472">
      <c r="A472" s="12" t="n"/>
      <c r="B472" s="13" t="n"/>
    </row>
    <row r="473">
      <c r="A473" s="12" t="n"/>
      <c r="B473" s="13" t="n"/>
    </row>
    <row r="474">
      <c r="A474" s="12" t="n"/>
      <c r="B474" s="13" t="n"/>
    </row>
    <row r="475">
      <c r="A475" s="12" t="n"/>
      <c r="B475" s="13" t="n"/>
    </row>
    <row r="476">
      <c r="A476" s="12" t="n"/>
      <c r="B476" s="13" t="n"/>
    </row>
    <row r="477">
      <c r="A477" s="12" t="n"/>
      <c r="B477" s="13" t="n"/>
    </row>
    <row r="478">
      <c r="A478" s="12" t="n"/>
      <c r="B478" s="13" t="n"/>
    </row>
    <row r="479">
      <c r="A479" s="12" t="n"/>
      <c r="B479" s="13" t="n"/>
    </row>
    <row r="480">
      <c r="A480" s="12" t="n"/>
      <c r="B480" s="13" t="n"/>
    </row>
    <row r="481">
      <c r="A481" s="12" t="n"/>
      <c r="B481" s="13" t="n"/>
    </row>
    <row r="482">
      <c r="A482" s="12" t="n"/>
      <c r="B482" s="13" t="n"/>
    </row>
    <row r="483">
      <c r="A483" s="12" t="n"/>
      <c r="B483" s="13" t="n"/>
    </row>
    <row r="484">
      <c r="A484" s="12" t="n"/>
      <c r="B484" s="13" t="n"/>
    </row>
    <row r="485">
      <c r="A485" s="12" t="n"/>
      <c r="B485" s="13" t="n"/>
    </row>
    <row r="486">
      <c r="A486" s="12" t="n"/>
      <c r="B486" s="13" t="n"/>
    </row>
    <row r="487">
      <c r="A487" s="12" t="n"/>
      <c r="B487" s="13" t="n"/>
    </row>
    <row r="488">
      <c r="A488" s="12" t="n"/>
      <c r="B488" s="13" t="n"/>
    </row>
    <row r="489">
      <c r="A489" s="12" t="n"/>
      <c r="B489" s="13" t="n"/>
    </row>
    <row r="490">
      <c r="A490" s="12" t="n"/>
      <c r="B490" s="13" t="n"/>
    </row>
    <row r="491">
      <c r="A491" s="12" t="n"/>
      <c r="B491" s="13" t="n"/>
    </row>
    <row r="492">
      <c r="A492" s="12" t="n"/>
      <c r="B492" s="13" t="n"/>
    </row>
    <row r="493">
      <c r="A493" s="12" t="n"/>
      <c r="B493" s="13" t="n"/>
    </row>
    <row r="494">
      <c r="A494" s="12" t="n"/>
      <c r="B494" s="13" t="n"/>
    </row>
    <row r="495">
      <c r="A495" s="12" t="n"/>
      <c r="B495" s="13" t="n"/>
    </row>
    <row r="496">
      <c r="A496" s="12" t="n"/>
      <c r="B496" s="13" t="n"/>
    </row>
    <row r="497">
      <c r="A497" s="12" t="n"/>
      <c r="B497" s="13" t="n"/>
    </row>
    <row r="498">
      <c r="A498" s="12" t="n"/>
      <c r="B498" s="13" t="n"/>
    </row>
    <row r="499">
      <c r="A499" s="12" t="n"/>
      <c r="B499" s="13" t="n"/>
    </row>
    <row r="500">
      <c r="A500" s="12" t="n"/>
      <c r="B500" s="13" t="n"/>
    </row>
    <row r="501">
      <c r="A501" s="12" t="n"/>
      <c r="B501" s="13" t="n"/>
    </row>
    <row r="502">
      <c r="A502" s="12" t="n"/>
      <c r="B502" s="13" t="n"/>
    </row>
    <row r="503">
      <c r="A503" s="12" t="n"/>
      <c r="B503" s="13" t="n"/>
    </row>
    <row r="504">
      <c r="A504" s="12" t="n"/>
      <c r="B504" s="13" t="n"/>
    </row>
    <row r="505">
      <c r="A505" s="12" t="n"/>
      <c r="B505" s="13" t="n"/>
    </row>
    <row r="506">
      <c r="A506" s="12" t="n"/>
      <c r="B506" s="13" t="n"/>
    </row>
    <row r="507">
      <c r="A507" s="12" t="n"/>
      <c r="B507" s="13" t="n"/>
    </row>
    <row r="508">
      <c r="A508" s="12" t="n"/>
      <c r="B508" s="13" t="n"/>
    </row>
    <row r="509">
      <c r="A509" s="12" t="n"/>
      <c r="B509" s="13" t="n"/>
    </row>
    <row r="510">
      <c r="A510" s="12" t="n"/>
      <c r="B510" s="13" t="n"/>
    </row>
    <row r="511">
      <c r="A511" s="12" t="n"/>
      <c r="B511" s="13" t="n"/>
    </row>
    <row r="512">
      <c r="A512" s="12" t="n"/>
      <c r="B512" s="13" t="n"/>
    </row>
    <row r="513">
      <c r="A513" s="12" t="n"/>
      <c r="B513" s="13" t="n"/>
    </row>
    <row r="514">
      <c r="A514" s="12" t="n"/>
      <c r="B514" s="13" t="n"/>
    </row>
    <row r="515">
      <c r="A515" s="12" t="n"/>
      <c r="B515" s="13" t="n"/>
    </row>
    <row r="516">
      <c r="A516" s="12" t="n"/>
      <c r="B516" s="13" t="n"/>
    </row>
    <row r="517">
      <c r="A517" s="12" t="n"/>
      <c r="B517" s="13" t="n"/>
    </row>
    <row r="518">
      <c r="A518" s="12" t="n"/>
      <c r="B518" s="13" t="n"/>
    </row>
    <row r="519">
      <c r="A519" s="12" t="n"/>
      <c r="B519" s="13" t="n"/>
    </row>
    <row r="520">
      <c r="A520" s="12" t="n"/>
      <c r="B520" s="13" t="n"/>
    </row>
    <row r="521">
      <c r="A521" s="12" t="n"/>
      <c r="B521" s="13" t="n"/>
    </row>
    <row r="522">
      <c r="A522" s="12" t="n"/>
      <c r="B522" s="13" t="n"/>
    </row>
    <row r="523">
      <c r="A523" s="12" t="n"/>
      <c r="B523" s="13" t="n"/>
    </row>
    <row r="524">
      <c r="A524" s="12" t="n"/>
      <c r="B524" s="13" t="n"/>
    </row>
    <row r="525">
      <c r="A525" s="12" t="n"/>
      <c r="B525" s="13" t="n"/>
    </row>
    <row r="526">
      <c r="A526" s="12" t="n"/>
      <c r="B526" s="13" t="n"/>
    </row>
    <row r="527">
      <c r="A527" s="12" t="n"/>
      <c r="B527" s="13" t="n"/>
    </row>
    <row r="528">
      <c r="A528" s="12" t="n"/>
      <c r="B528" s="13" t="n"/>
    </row>
    <row r="529">
      <c r="A529" s="12" t="n"/>
      <c r="B529" s="13" t="n"/>
    </row>
    <row r="530">
      <c r="A530" s="12" t="n"/>
      <c r="B530" s="13" t="n"/>
    </row>
    <row r="531">
      <c r="A531" s="12" t="n"/>
      <c r="B531" s="13" t="n"/>
    </row>
    <row r="532">
      <c r="A532" s="12" t="n"/>
      <c r="B532" s="13" t="n"/>
    </row>
    <row r="533">
      <c r="A533" s="12" t="n"/>
      <c r="B533" s="13" t="n"/>
    </row>
    <row r="534">
      <c r="A534" s="12" t="n"/>
      <c r="B534" s="13" t="n"/>
    </row>
    <row r="535">
      <c r="A535" s="12" t="n"/>
      <c r="B535" s="13" t="n"/>
    </row>
    <row r="536">
      <c r="A536" s="12" t="n"/>
      <c r="B536" s="13" t="n"/>
    </row>
    <row r="537">
      <c r="A537" s="12" t="n"/>
      <c r="B537" s="13" t="n"/>
    </row>
    <row r="538">
      <c r="A538" s="12" t="n"/>
      <c r="B538" s="13" t="n"/>
    </row>
    <row r="539">
      <c r="A539" s="12" t="n"/>
      <c r="B539" s="13" t="n"/>
    </row>
    <row r="540">
      <c r="A540" s="12" t="n"/>
      <c r="B540" s="13" t="n"/>
    </row>
    <row r="541">
      <c r="A541" s="12" t="n"/>
      <c r="B541" s="13" t="n"/>
    </row>
    <row r="542">
      <c r="A542" s="12" t="n"/>
      <c r="B542" s="13" t="n"/>
    </row>
    <row r="543">
      <c r="A543" s="12" t="n"/>
      <c r="B543" s="13" t="n"/>
    </row>
    <row r="544">
      <c r="A544" s="12" t="n"/>
      <c r="B544" s="13" t="n"/>
    </row>
    <row r="545">
      <c r="A545" s="12" t="n"/>
      <c r="B545" s="13" t="n"/>
    </row>
    <row r="546">
      <c r="A546" s="12" t="n"/>
      <c r="B546" s="13" t="n"/>
    </row>
    <row r="547">
      <c r="A547" s="12" t="n"/>
      <c r="B547" s="13" t="n"/>
    </row>
    <row r="548">
      <c r="A548" s="12" t="n"/>
      <c r="B548" s="13" t="n"/>
    </row>
    <row r="549">
      <c r="A549" s="12" t="n"/>
      <c r="B549" s="13" t="n"/>
    </row>
    <row r="550">
      <c r="A550" s="12" t="n"/>
      <c r="B550" s="13" t="n"/>
    </row>
    <row r="551">
      <c r="A551" s="12" t="n"/>
      <c r="B551" s="13" t="n"/>
    </row>
    <row r="552">
      <c r="A552" s="12" t="n"/>
      <c r="B552" s="13" t="n"/>
    </row>
    <row r="553">
      <c r="A553" s="12" t="n"/>
      <c r="B553" s="13" t="n"/>
    </row>
    <row r="554">
      <c r="A554" s="12" t="n"/>
      <c r="B554" s="13" t="n"/>
    </row>
    <row r="555">
      <c r="A555" s="12" t="n"/>
      <c r="B555" s="13" t="n"/>
    </row>
    <row r="556">
      <c r="A556" s="12" t="n"/>
      <c r="B556" s="13" t="n"/>
    </row>
    <row r="557">
      <c r="A557" s="12" t="n"/>
      <c r="B557" s="13" t="n"/>
    </row>
    <row r="558">
      <c r="A558" s="12" t="n"/>
      <c r="B558" s="13" t="n"/>
    </row>
    <row r="559">
      <c r="A559" s="12" t="n"/>
      <c r="B559" s="13" t="n"/>
    </row>
    <row r="560">
      <c r="A560" s="12" t="n"/>
      <c r="B560" s="13" t="n"/>
    </row>
    <row r="561">
      <c r="A561" s="12" t="n"/>
      <c r="B561" s="13" t="n"/>
    </row>
    <row r="562">
      <c r="A562" s="12" t="n"/>
      <c r="B562" s="13" t="n"/>
    </row>
    <row r="563">
      <c r="A563" s="12" t="n"/>
      <c r="B563" s="13" t="n"/>
    </row>
    <row r="564">
      <c r="A564" s="12" t="n"/>
      <c r="B564" s="13" t="n"/>
    </row>
    <row r="565">
      <c r="A565" s="12" t="n"/>
      <c r="B565" s="13" t="n"/>
    </row>
    <row r="566">
      <c r="A566" s="12" t="n"/>
      <c r="B566" s="13" t="n"/>
    </row>
    <row r="567">
      <c r="A567" s="12" t="n"/>
      <c r="B567" s="13" t="n"/>
    </row>
    <row r="568">
      <c r="A568" s="12" t="n"/>
      <c r="B568" s="13" t="n"/>
    </row>
    <row r="569">
      <c r="A569" s="12" t="n"/>
      <c r="B569" s="13" t="n"/>
    </row>
    <row r="570">
      <c r="A570" s="12" t="n"/>
      <c r="B570" s="13" t="n"/>
    </row>
    <row r="571">
      <c r="A571" s="12" t="n"/>
      <c r="B571" s="13" t="n"/>
    </row>
    <row r="572">
      <c r="A572" s="12" t="n"/>
      <c r="B572" s="13" t="n"/>
    </row>
    <row r="573">
      <c r="A573" s="12" t="n"/>
      <c r="B573" s="13" t="n"/>
    </row>
    <row r="574">
      <c r="A574" s="12" t="n"/>
      <c r="B574" s="13" t="n"/>
    </row>
    <row r="575">
      <c r="A575" s="12" t="n"/>
      <c r="B575" s="13" t="n"/>
    </row>
    <row r="576">
      <c r="A576" s="12" t="n"/>
      <c r="B576" s="13" t="n"/>
    </row>
    <row r="577">
      <c r="A577" s="12" t="n"/>
      <c r="B577" s="13" t="n"/>
    </row>
    <row r="578">
      <c r="A578" s="12" t="n"/>
      <c r="B578" s="13" t="n"/>
    </row>
    <row r="579">
      <c r="A579" s="12" t="n"/>
      <c r="B579" s="13" t="n"/>
    </row>
    <row r="580">
      <c r="A580" s="12" t="n"/>
      <c r="B580" s="13" t="n"/>
    </row>
    <row r="581">
      <c r="A581" s="12" t="n"/>
      <c r="B581" s="13" t="n"/>
    </row>
    <row r="582">
      <c r="A582" s="12" t="n"/>
      <c r="B582" s="13" t="n"/>
    </row>
    <row r="583">
      <c r="A583" s="12" t="n"/>
      <c r="B583" s="13" t="n"/>
    </row>
    <row r="584">
      <c r="A584" s="12" t="n"/>
      <c r="B584" s="13" t="n"/>
    </row>
    <row r="585">
      <c r="A585" s="12" t="n"/>
      <c r="B585" s="13" t="n"/>
    </row>
    <row r="586">
      <c r="A586" s="12" t="n"/>
      <c r="B586" s="13" t="n"/>
    </row>
    <row r="587">
      <c r="A587" s="12" t="n"/>
      <c r="B587" s="13" t="n"/>
    </row>
    <row r="588">
      <c r="A588" s="12" t="n"/>
      <c r="B588" s="13" t="n"/>
    </row>
    <row r="589">
      <c r="A589" s="12" t="n"/>
      <c r="B589" s="13" t="n"/>
    </row>
    <row r="590">
      <c r="A590" s="12" t="n"/>
      <c r="B590" s="13" t="n"/>
    </row>
    <row r="591">
      <c r="A591" s="12" t="n"/>
      <c r="B591" s="13" t="n"/>
    </row>
    <row r="592">
      <c r="A592" s="12" t="n"/>
      <c r="B592" s="13" t="n"/>
    </row>
    <row r="593">
      <c r="A593" s="12" t="n"/>
      <c r="B593" s="13" t="n"/>
    </row>
    <row r="594">
      <c r="A594" s="12" t="n"/>
      <c r="B594" s="13" t="n"/>
    </row>
    <row r="595">
      <c r="A595" s="12" t="n"/>
      <c r="B595" s="13" t="n"/>
    </row>
    <row r="596">
      <c r="A596" s="12" t="n"/>
      <c r="B596" s="13" t="n"/>
    </row>
    <row r="597">
      <c r="A597" s="12" t="n"/>
      <c r="B597" s="13" t="n"/>
    </row>
    <row r="598">
      <c r="A598" s="12" t="n"/>
      <c r="B598" s="13" t="n"/>
    </row>
    <row r="599">
      <c r="A599" s="12" t="n"/>
      <c r="B599" s="13" t="n"/>
    </row>
    <row r="600">
      <c r="A600" s="12" t="n"/>
      <c r="B600" s="13" t="n"/>
    </row>
    <row r="601">
      <c r="A601" s="12" t="n"/>
      <c r="B601" s="13" t="n"/>
    </row>
    <row r="602">
      <c r="A602" s="12" t="n"/>
      <c r="B602" s="13" t="n"/>
    </row>
    <row r="603">
      <c r="A603" s="12" t="n"/>
      <c r="B603" s="13" t="n"/>
    </row>
    <row r="604">
      <c r="A604" s="12" t="n"/>
      <c r="B604" s="13" t="n"/>
    </row>
    <row r="605">
      <c r="A605" s="12" t="n"/>
      <c r="B605" s="13" t="n"/>
    </row>
    <row r="606">
      <c r="A606" s="12" t="n"/>
      <c r="B606" s="13" t="n"/>
    </row>
    <row r="607">
      <c r="A607" s="12" t="n"/>
      <c r="B607" s="13" t="n"/>
    </row>
    <row r="608">
      <c r="A608" s="12" t="n"/>
      <c r="B608" s="13" t="n"/>
    </row>
    <row r="609">
      <c r="A609" s="12" t="n"/>
      <c r="B609" s="13" t="n"/>
    </row>
    <row r="610">
      <c r="A610" s="12" t="n"/>
      <c r="B610" s="13" t="n"/>
    </row>
    <row r="611">
      <c r="A611" s="12" t="n"/>
      <c r="B611" s="13" t="n"/>
    </row>
    <row r="612">
      <c r="A612" s="12" t="n"/>
      <c r="B612" s="13" t="n"/>
    </row>
    <row r="613">
      <c r="A613" s="12" t="n"/>
      <c r="B613" s="13" t="n"/>
    </row>
    <row r="614">
      <c r="A614" s="12" t="n"/>
      <c r="B614" s="13" t="n"/>
    </row>
    <row r="615">
      <c r="A615" s="12" t="n"/>
      <c r="B615" s="13" t="n"/>
    </row>
    <row r="616">
      <c r="A616" s="12" t="n"/>
      <c r="B616" s="13" t="n"/>
    </row>
    <row r="617">
      <c r="A617" s="12" t="n"/>
      <c r="B617" s="13" t="n"/>
    </row>
    <row r="618">
      <c r="A618" s="12" t="n"/>
      <c r="B618" s="13" t="n"/>
    </row>
    <row r="619">
      <c r="A619" s="12" t="n"/>
      <c r="B619" s="13" t="n"/>
    </row>
    <row r="620">
      <c r="A620" s="12" t="n"/>
      <c r="B620" s="13" t="n"/>
    </row>
    <row r="621">
      <c r="A621" s="12" t="n"/>
      <c r="B621" s="13" t="n"/>
    </row>
    <row r="622">
      <c r="A622" s="12" t="n"/>
      <c r="B622" s="13" t="n"/>
    </row>
    <row r="623">
      <c r="A623" s="12" t="n"/>
      <c r="B623" s="13" t="n"/>
    </row>
    <row r="624">
      <c r="A624" s="12" t="n"/>
      <c r="B624" s="13" t="n"/>
    </row>
    <row r="625">
      <c r="A625" s="12" t="n"/>
      <c r="B625" s="13" t="n"/>
    </row>
    <row r="626">
      <c r="A626" s="12" t="n"/>
      <c r="B626" s="13" t="n"/>
    </row>
    <row r="627">
      <c r="A627" s="12" t="n"/>
      <c r="B627" s="13" t="n"/>
    </row>
    <row r="628">
      <c r="A628" s="12" t="n"/>
      <c r="B628" s="13" t="n"/>
    </row>
    <row r="629">
      <c r="A629" s="12" t="n"/>
      <c r="B629" s="13" t="n"/>
    </row>
    <row r="630">
      <c r="A630" s="12" t="n"/>
      <c r="B630" s="13" t="n"/>
    </row>
    <row r="631">
      <c r="A631" s="12" t="n"/>
      <c r="B631" s="13" t="n"/>
    </row>
    <row r="632">
      <c r="A632" s="12" t="n"/>
      <c r="B632" s="13" t="n"/>
    </row>
    <row r="633">
      <c r="A633" s="12" t="n"/>
      <c r="B633" s="13" t="n"/>
    </row>
    <row r="634">
      <c r="A634" s="12" t="n"/>
      <c r="B634" s="13" t="n"/>
    </row>
    <row r="635">
      <c r="A635" s="12" t="n"/>
      <c r="B635" s="13" t="n"/>
    </row>
    <row r="636">
      <c r="A636" s="12" t="n"/>
      <c r="B636" s="13" t="n"/>
    </row>
    <row r="637">
      <c r="A637" s="12" t="n"/>
      <c r="B637" s="13" t="n"/>
    </row>
    <row r="638">
      <c r="A638" s="12" t="n"/>
      <c r="B638" s="13" t="n"/>
    </row>
    <row r="639">
      <c r="A639" s="12" t="n"/>
      <c r="B639" s="13" t="n"/>
    </row>
    <row r="640">
      <c r="A640" s="12" t="n"/>
      <c r="B640" s="13" t="n"/>
    </row>
    <row r="641">
      <c r="A641" s="12" t="n"/>
      <c r="B641" s="13" t="n"/>
    </row>
    <row r="642">
      <c r="A642" s="12" t="n"/>
      <c r="B642" s="13" t="n"/>
    </row>
    <row r="643">
      <c r="A643" s="12" t="n"/>
      <c r="B643" s="13" t="n"/>
    </row>
    <row r="644">
      <c r="A644" s="12" t="n"/>
      <c r="B644" s="13" t="n"/>
    </row>
    <row r="645">
      <c r="A645" s="12" t="n"/>
      <c r="B645" s="13" t="n"/>
    </row>
    <row r="646">
      <c r="A646" s="12" t="n"/>
      <c r="B646" s="13" t="n"/>
    </row>
    <row r="647">
      <c r="A647" s="12" t="n"/>
      <c r="B647" s="13" t="n"/>
    </row>
    <row r="648">
      <c r="A648" s="12" t="n"/>
      <c r="B648" s="13" t="n"/>
    </row>
    <row r="649">
      <c r="A649" s="12" t="n"/>
      <c r="B649" s="13" t="n"/>
    </row>
    <row r="650">
      <c r="A650" s="12" t="n"/>
      <c r="B650" s="13" t="n"/>
    </row>
    <row r="651">
      <c r="A651" s="12" t="n"/>
      <c r="B651" s="13" t="n"/>
    </row>
    <row r="652">
      <c r="A652" s="12" t="n"/>
      <c r="B652" s="13" t="n"/>
    </row>
    <row r="653">
      <c r="A653" s="12" t="n"/>
      <c r="B653" s="13" t="n"/>
    </row>
    <row r="654">
      <c r="A654" s="12" t="n"/>
      <c r="B654" s="13" t="n"/>
    </row>
    <row r="655">
      <c r="A655" s="12" t="n"/>
      <c r="B655" s="13" t="n"/>
    </row>
    <row r="656">
      <c r="A656" s="12" t="n"/>
      <c r="B656" s="13" t="n"/>
    </row>
    <row r="657">
      <c r="A657" s="12" t="n"/>
      <c r="B657" s="13" t="n"/>
    </row>
    <row r="658">
      <c r="A658" s="12" t="n"/>
      <c r="B658" s="13" t="n"/>
    </row>
    <row r="659">
      <c r="A659" s="12" t="n"/>
      <c r="B659" s="13" t="n"/>
    </row>
    <row r="660">
      <c r="A660" s="12" t="n"/>
      <c r="B660" s="13" t="n"/>
    </row>
    <row r="661">
      <c r="A661" s="12" t="n"/>
      <c r="B661" s="13" t="n"/>
    </row>
    <row r="662">
      <c r="A662" s="12" t="n"/>
      <c r="B662" s="13" t="n"/>
    </row>
    <row r="663">
      <c r="A663" s="12" t="n"/>
      <c r="B663" s="13" t="n"/>
    </row>
    <row r="664">
      <c r="A664" s="12" t="n"/>
      <c r="B664" s="13" t="n"/>
    </row>
    <row r="665">
      <c r="A665" s="12" t="n"/>
      <c r="B665" s="13" t="n"/>
    </row>
    <row r="666">
      <c r="A666" s="12" t="n"/>
      <c r="B666" s="13" t="n"/>
    </row>
    <row r="667">
      <c r="A667" s="12" t="n"/>
      <c r="B667" s="13" t="n"/>
    </row>
    <row r="668">
      <c r="A668" s="12" t="n"/>
      <c r="B668" s="13" t="n"/>
    </row>
    <row r="669">
      <c r="A669" s="12" t="n"/>
      <c r="B669" s="13" t="n"/>
    </row>
    <row r="670">
      <c r="A670" s="12" t="n"/>
      <c r="B670" s="13" t="n"/>
    </row>
    <row r="671">
      <c r="A671" s="12" t="n"/>
      <c r="B671" s="13" t="n"/>
    </row>
    <row r="672">
      <c r="A672" s="12" t="n"/>
      <c r="B672" s="13" t="n"/>
    </row>
    <row r="673">
      <c r="A673" s="12" t="n"/>
      <c r="B673" s="13" t="n"/>
    </row>
    <row r="674">
      <c r="A674" s="12" t="n"/>
      <c r="B674" s="13" t="n"/>
    </row>
    <row r="675">
      <c r="A675" s="12" t="n"/>
      <c r="B675" s="13" t="n"/>
    </row>
    <row r="676">
      <c r="A676" s="12" t="n"/>
      <c r="B676" s="13" t="n"/>
    </row>
    <row r="677">
      <c r="A677" s="12" t="n"/>
      <c r="B677" s="13" t="n"/>
    </row>
    <row r="678">
      <c r="A678" s="12" t="n"/>
      <c r="B678" s="13" t="n"/>
    </row>
    <row r="679">
      <c r="A679" s="12" t="n"/>
      <c r="B679" s="13" t="n"/>
    </row>
    <row r="680">
      <c r="A680" s="12" t="n"/>
      <c r="B680" s="13" t="n"/>
    </row>
    <row r="681">
      <c r="A681" s="12" t="n"/>
      <c r="B681" s="13" t="n"/>
    </row>
    <row r="682">
      <c r="A682" s="12" t="n"/>
      <c r="B682" s="13" t="n"/>
    </row>
    <row r="683">
      <c r="A683" s="12" t="n"/>
      <c r="B683" s="13" t="n"/>
    </row>
    <row r="684">
      <c r="A684" s="12" t="n"/>
      <c r="B684" s="13" t="n"/>
    </row>
    <row r="685">
      <c r="A685" s="12" t="n"/>
      <c r="B685" s="13" t="n"/>
    </row>
    <row r="686">
      <c r="A686" s="12" t="n"/>
      <c r="B686" s="13" t="n"/>
    </row>
    <row r="687">
      <c r="A687" s="12" t="n"/>
      <c r="B687" s="13" t="n"/>
    </row>
    <row r="688">
      <c r="A688" s="12" t="n"/>
      <c r="B688" s="13" t="n"/>
    </row>
    <row r="689">
      <c r="A689" s="12" t="n"/>
      <c r="B689" s="13" t="n"/>
    </row>
    <row r="690">
      <c r="A690" s="12" t="n"/>
      <c r="B690" s="13" t="n"/>
    </row>
    <row r="691">
      <c r="A691" s="12" t="n"/>
      <c r="B691" s="13" t="n"/>
    </row>
    <row r="692">
      <c r="A692" s="12" t="n"/>
      <c r="B692" s="13" t="n"/>
    </row>
    <row r="693">
      <c r="A693" s="12" t="n"/>
      <c r="B693" s="13" t="n"/>
    </row>
    <row r="694">
      <c r="A694" s="12" t="n"/>
      <c r="B694" s="13" t="n"/>
    </row>
    <row r="695">
      <c r="A695" s="12" t="n"/>
      <c r="B695" s="13" t="n"/>
    </row>
    <row r="696">
      <c r="A696" s="12" t="n"/>
      <c r="B696" s="13" t="n"/>
    </row>
    <row r="697">
      <c r="A697" s="12" t="n"/>
      <c r="B697" s="13" t="n"/>
    </row>
    <row r="698">
      <c r="A698" s="12" t="n"/>
      <c r="B698" s="13" t="n"/>
    </row>
    <row r="699">
      <c r="A699" s="12" t="n"/>
      <c r="B699" s="13" t="n"/>
    </row>
    <row r="700">
      <c r="A700" s="12" t="n"/>
      <c r="B700" s="13" t="n"/>
    </row>
    <row r="701">
      <c r="A701" s="12" t="n"/>
      <c r="B701" s="13" t="n"/>
    </row>
    <row r="702">
      <c r="A702" s="12" t="n"/>
      <c r="B702" s="13" t="n"/>
    </row>
    <row r="703">
      <c r="A703" s="12" t="n"/>
      <c r="B703" s="13" t="n"/>
    </row>
    <row r="704">
      <c r="A704" s="12" t="n"/>
      <c r="B704" s="13" t="n"/>
    </row>
    <row r="705">
      <c r="A705" s="12" t="n"/>
      <c r="B705" s="13" t="n"/>
    </row>
    <row r="706">
      <c r="A706" s="12" t="n"/>
      <c r="B706" s="13" t="n"/>
    </row>
    <row r="707">
      <c r="A707" s="12" t="n"/>
      <c r="B707" s="13" t="n"/>
    </row>
    <row r="708">
      <c r="A708" s="12" t="n"/>
      <c r="B708" s="13" t="n"/>
    </row>
    <row r="709">
      <c r="A709" s="12" t="n"/>
      <c r="B709" s="13" t="n"/>
    </row>
    <row r="710">
      <c r="A710" s="12" t="n"/>
      <c r="B710" s="13" t="n"/>
    </row>
    <row r="711">
      <c r="A711" s="12" t="n"/>
      <c r="B711" s="13" t="n"/>
    </row>
    <row r="712">
      <c r="A712" s="12" t="n"/>
      <c r="B712" s="13" t="n"/>
    </row>
    <row r="713">
      <c r="A713" s="12" t="n"/>
      <c r="B713" s="13" t="n"/>
    </row>
    <row r="714">
      <c r="A714" s="12" t="n"/>
      <c r="B714" s="13" t="n"/>
    </row>
    <row r="715">
      <c r="A715" s="12" t="n"/>
      <c r="B715" s="13" t="n"/>
    </row>
    <row r="716">
      <c r="A716" s="12" t="n"/>
      <c r="B716" s="13" t="n"/>
    </row>
    <row r="717">
      <c r="A717" s="12" t="n"/>
      <c r="B717" s="13" t="n"/>
    </row>
    <row r="718">
      <c r="A718" s="12" t="n"/>
      <c r="B718" s="13" t="n"/>
    </row>
    <row r="719">
      <c r="A719" s="12" t="n"/>
      <c r="B719" s="13" t="n"/>
    </row>
    <row r="720">
      <c r="A720" s="12" t="n"/>
      <c r="B720" s="13" t="n"/>
    </row>
    <row r="721">
      <c r="A721" s="12" t="n"/>
      <c r="B721" s="13" t="n"/>
    </row>
    <row r="722">
      <c r="A722" s="12" t="n"/>
      <c r="B722" s="13" t="n"/>
    </row>
    <row r="723">
      <c r="A723" s="12" t="n"/>
      <c r="B723" s="13" t="n"/>
    </row>
    <row r="724">
      <c r="A724" s="12" t="n"/>
      <c r="B724" s="13" t="n"/>
    </row>
    <row r="725">
      <c r="A725" s="12" t="n"/>
      <c r="B725" s="13" t="n"/>
    </row>
    <row r="726">
      <c r="A726" s="12" t="n"/>
      <c r="B726" s="13" t="n"/>
    </row>
    <row r="727">
      <c r="A727" s="12" t="n"/>
      <c r="B727" s="13" t="n"/>
    </row>
    <row r="728">
      <c r="A728" s="12" t="n"/>
      <c r="B728" s="13" t="n"/>
    </row>
    <row r="729">
      <c r="A729" s="12" t="n"/>
      <c r="B729" s="13" t="n"/>
    </row>
    <row r="730">
      <c r="A730" s="12" t="n"/>
      <c r="B730" s="13" t="n"/>
    </row>
    <row r="731">
      <c r="A731" s="12" t="n"/>
      <c r="B731" s="13" t="n"/>
    </row>
    <row r="732">
      <c r="A732" s="12" t="n"/>
      <c r="B732" s="13" t="n"/>
    </row>
    <row r="733">
      <c r="A733" s="12" t="n"/>
      <c r="B733" s="13" t="n"/>
    </row>
    <row r="734">
      <c r="A734" s="12" t="n"/>
      <c r="B734" s="13" t="n"/>
    </row>
    <row r="735">
      <c r="A735" s="12" t="n"/>
      <c r="B735" s="13" t="n"/>
    </row>
    <row r="736">
      <c r="A736" s="12" t="n"/>
      <c r="B736" s="13" t="n"/>
    </row>
    <row r="737">
      <c r="A737" s="12" t="n"/>
      <c r="B737" s="13" t="n"/>
    </row>
    <row r="738">
      <c r="A738" s="12" t="n"/>
      <c r="B738" s="13" t="n"/>
    </row>
    <row r="739">
      <c r="A739" s="12" t="n"/>
      <c r="B739" s="13" t="n"/>
    </row>
    <row r="740">
      <c r="A740" s="12" t="n"/>
      <c r="B740" s="13" t="n"/>
    </row>
    <row r="741">
      <c r="A741" s="12" t="n"/>
      <c r="B741" s="13" t="n"/>
    </row>
    <row r="742">
      <c r="A742" s="12" t="n"/>
      <c r="B742" s="13" t="n"/>
    </row>
    <row r="743">
      <c r="A743" s="12" t="n"/>
      <c r="B743" s="13" t="n"/>
    </row>
    <row r="744">
      <c r="A744" s="12" t="n"/>
      <c r="B744" s="13" t="n"/>
    </row>
    <row r="745">
      <c r="A745" s="12" t="n"/>
      <c r="B745" s="13" t="n"/>
    </row>
    <row r="746">
      <c r="A746" s="12" t="n"/>
      <c r="B746" s="13" t="n"/>
    </row>
    <row r="747">
      <c r="A747" s="12" t="n"/>
      <c r="B747" s="13" t="n"/>
    </row>
    <row r="748">
      <c r="A748" s="12" t="n"/>
      <c r="B748" s="13" t="n"/>
    </row>
    <row r="749">
      <c r="A749" s="12" t="n"/>
      <c r="B749" s="13" t="n"/>
    </row>
    <row r="750">
      <c r="A750" s="12" t="n"/>
      <c r="B750" s="13" t="n"/>
    </row>
    <row r="751">
      <c r="A751" s="12" t="n"/>
      <c r="B751" s="13" t="n"/>
    </row>
    <row r="752">
      <c r="A752" s="12" t="n"/>
      <c r="B752" s="13" t="n"/>
    </row>
    <row r="753">
      <c r="A753" s="12" t="n"/>
      <c r="B753" s="13" t="n"/>
    </row>
    <row r="754">
      <c r="A754" s="12" t="n"/>
      <c r="B754" s="13" t="n"/>
    </row>
    <row r="755">
      <c r="A755" s="12" t="n"/>
      <c r="B755" s="13" t="n"/>
    </row>
    <row r="756">
      <c r="A756" s="12" t="n"/>
      <c r="B756" s="13" t="n"/>
    </row>
    <row r="757">
      <c r="A757" s="12" t="n"/>
      <c r="B757" s="13" t="n"/>
    </row>
    <row r="758">
      <c r="A758" s="12" t="n"/>
      <c r="B758" s="13" t="n"/>
    </row>
    <row r="759">
      <c r="A759" s="12" t="n"/>
      <c r="B759" s="13" t="n"/>
    </row>
    <row r="760">
      <c r="A760" s="12" t="n"/>
      <c r="B760" s="13" t="n"/>
    </row>
    <row r="761">
      <c r="A761" s="12" t="n"/>
      <c r="B761" s="13" t="n"/>
    </row>
    <row r="762">
      <c r="A762" s="12" t="n"/>
      <c r="B762" s="13" t="n"/>
    </row>
    <row r="763">
      <c r="A763" s="12" t="n"/>
      <c r="B763" s="13" t="n"/>
    </row>
    <row r="764">
      <c r="A764" s="12" t="n"/>
      <c r="B764" s="13" t="n"/>
    </row>
    <row r="765">
      <c r="A765" s="12" t="n"/>
      <c r="B765" s="13" t="n"/>
    </row>
    <row r="766">
      <c r="A766" s="12" t="n"/>
      <c r="B766" s="13" t="n"/>
    </row>
    <row r="767">
      <c r="A767" s="12" t="n"/>
      <c r="B767" s="13" t="n"/>
    </row>
    <row r="768">
      <c r="A768" s="12" t="n"/>
      <c r="B768" s="13" t="n"/>
    </row>
    <row r="769">
      <c r="A769" s="12" t="n"/>
      <c r="B769" s="13" t="n"/>
    </row>
    <row r="770">
      <c r="A770" s="12" t="n"/>
      <c r="B770" s="13" t="n"/>
    </row>
    <row r="771">
      <c r="A771" s="12" t="n"/>
      <c r="B771" s="13" t="n"/>
    </row>
    <row r="772">
      <c r="A772" s="12" t="n"/>
      <c r="B772" s="13" t="n"/>
    </row>
    <row r="773">
      <c r="A773" s="12" t="n"/>
      <c r="B773" s="13" t="n"/>
    </row>
    <row r="774">
      <c r="A774" s="12" t="n"/>
      <c r="B774" s="13" t="n"/>
    </row>
    <row r="775">
      <c r="A775" s="12" t="n"/>
      <c r="B775" s="13" t="n"/>
    </row>
    <row r="776">
      <c r="A776" s="12" t="n"/>
      <c r="B776" s="13" t="n"/>
    </row>
    <row r="777">
      <c r="A777" s="12" t="n"/>
      <c r="B777" s="13" t="n"/>
    </row>
    <row r="778">
      <c r="A778" s="12" t="n"/>
      <c r="B778" s="13" t="n"/>
    </row>
    <row r="779">
      <c r="A779" s="12" t="n"/>
      <c r="B779" s="13" t="n"/>
    </row>
    <row r="780">
      <c r="A780" s="12" t="n"/>
      <c r="B780" s="13" t="n"/>
    </row>
    <row r="781">
      <c r="A781" s="12" t="n"/>
      <c r="B781" s="13" t="n"/>
    </row>
    <row r="782">
      <c r="A782" s="12" t="n"/>
      <c r="B782" s="13" t="n"/>
    </row>
    <row r="783">
      <c r="A783" s="12" t="n"/>
      <c r="B783" s="13" t="n"/>
    </row>
    <row r="784">
      <c r="A784" s="12" t="n"/>
      <c r="B784" s="13" t="n"/>
    </row>
    <row r="785">
      <c r="A785" s="12" t="n"/>
      <c r="B785" s="13" t="n"/>
    </row>
    <row r="786">
      <c r="A786" s="12" t="n"/>
      <c r="B786" s="13" t="n"/>
    </row>
    <row r="787">
      <c r="A787" s="12" t="n"/>
      <c r="B787" s="13" t="n"/>
    </row>
    <row r="788">
      <c r="A788" s="12" t="n"/>
      <c r="B788" s="13" t="n"/>
    </row>
    <row r="789">
      <c r="A789" s="12" t="n"/>
      <c r="B789" s="13" t="n"/>
    </row>
    <row r="790">
      <c r="A790" s="12" t="n"/>
      <c r="B790" s="13" t="n"/>
    </row>
    <row r="791">
      <c r="A791" s="12" t="n"/>
      <c r="B791" s="13" t="n"/>
    </row>
    <row r="792">
      <c r="A792" s="12" t="n"/>
      <c r="B792" s="13" t="n"/>
    </row>
    <row r="793">
      <c r="A793" s="12" t="n"/>
      <c r="B793" s="13" t="n"/>
    </row>
    <row r="794">
      <c r="A794" s="12" t="n"/>
      <c r="B794" s="13" t="n"/>
    </row>
    <row r="795">
      <c r="A795" s="12" t="n"/>
      <c r="B795" s="13" t="n"/>
    </row>
    <row r="796">
      <c r="A796" s="12" t="n"/>
      <c r="B796" s="13" t="n"/>
    </row>
    <row r="797">
      <c r="A797" s="12" t="n"/>
      <c r="B797" s="13" t="n"/>
    </row>
    <row r="798">
      <c r="A798" s="12" t="n"/>
      <c r="B798" s="13" t="n"/>
    </row>
    <row r="799">
      <c r="A799" s="12" t="n"/>
      <c r="B799" s="13" t="n"/>
    </row>
    <row r="800">
      <c r="A800" s="12" t="n"/>
      <c r="B800" s="13" t="n"/>
    </row>
    <row r="801">
      <c r="A801" s="12" t="n"/>
      <c r="B801" s="13" t="n"/>
    </row>
    <row r="802">
      <c r="A802" s="12" t="n"/>
      <c r="B802" s="13" t="n"/>
    </row>
    <row r="803">
      <c r="A803" s="12" t="n"/>
      <c r="B803" s="13" t="n"/>
    </row>
    <row r="804">
      <c r="A804" s="12" t="n"/>
      <c r="B804" s="13" t="n"/>
    </row>
    <row r="805">
      <c r="A805" s="12" t="n"/>
      <c r="B805" s="13" t="n"/>
    </row>
    <row r="806">
      <c r="A806" s="12" t="n"/>
      <c r="B806" s="13" t="n"/>
    </row>
    <row r="807">
      <c r="A807" s="12" t="n"/>
      <c r="B807" s="13" t="n"/>
    </row>
    <row r="808">
      <c r="A808" s="12" t="n"/>
      <c r="B808" s="13" t="n"/>
    </row>
    <row r="809">
      <c r="A809" s="12" t="n"/>
      <c r="B809" s="13" t="n"/>
    </row>
    <row r="810">
      <c r="A810" s="12" t="n"/>
      <c r="B810" s="13" t="n"/>
    </row>
    <row r="811">
      <c r="A811" s="12" t="n"/>
      <c r="B811" s="13" t="n"/>
    </row>
    <row r="812">
      <c r="A812" s="12" t="n"/>
      <c r="B812" s="13" t="n"/>
    </row>
    <row r="813">
      <c r="A813" s="12" t="n"/>
      <c r="B813" s="13" t="n"/>
    </row>
    <row r="814">
      <c r="A814" s="12" t="n"/>
      <c r="B814" s="13" t="n"/>
    </row>
    <row r="815">
      <c r="A815" s="12" t="n"/>
      <c r="B815" s="13" t="n"/>
    </row>
    <row r="816">
      <c r="A816" s="12" t="n"/>
      <c r="B816" s="13" t="n"/>
    </row>
    <row r="817">
      <c r="A817" s="12" t="n"/>
      <c r="B817" s="13" t="n"/>
    </row>
    <row r="818">
      <c r="A818" s="12" t="n"/>
      <c r="B818" s="13" t="n"/>
    </row>
    <row r="819">
      <c r="A819" s="12" t="n"/>
      <c r="B819" s="13" t="n"/>
    </row>
    <row r="820">
      <c r="A820" s="12" t="n"/>
      <c r="B820" s="13" t="n"/>
    </row>
    <row r="821">
      <c r="A821" s="12" t="n"/>
      <c r="B821" s="13" t="n"/>
    </row>
    <row r="822">
      <c r="A822" s="12" t="n"/>
      <c r="B822" s="13" t="n"/>
    </row>
    <row r="823">
      <c r="A823" s="12" t="n"/>
      <c r="B823" s="13" t="n"/>
    </row>
    <row r="824">
      <c r="A824" s="12" t="n"/>
      <c r="B824" s="13" t="n"/>
    </row>
    <row r="825">
      <c r="A825" s="12" t="n"/>
      <c r="B825" s="13" t="n"/>
    </row>
    <row r="826">
      <c r="A826" s="12" t="n"/>
      <c r="B826" s="13" t="n"/>
    </row>
    <row r="827">
      <c r="A827" s="12" t="n"/>
      <c r="B827" s="13" t="n"/>
    </row>
    <row r="828">
      <c r="A828" s="12" t="n"/>
      <c r="B828" s="13" t="n"/>
    </row>
    <row r="829">
      <c r="A829" s="12" t="n"/>
      <c r="B829" s="13" t="n"/>
    </row>
    <row r="830">
      <c r="A830" s="12" t="n"/>
      <c r="B830" s="13" t="n"/>
    </row>
    <row r="831">
      <c r="A831" s="12" t="n"/>
      <c r="B831" s="13" t="n"/>
    </row>
    <row r="832">
      <c r="A832" s="12" t="n"/>
      <c r="B832" s="13" t="n"/>
    </row>
    <row r="833">
      <c r="A833" s="12" t="n"/>
      <c r="B833" s="13" t="n"/>
    </row>
    <row r="834">
      <c r="A834" s="12" t="n"/>
      <c r="B834" s="13" t="n"/>
    </row>
    <row r="835">
      <c r="A835" s="12" t="n"/>
      <c r="B835" s="13" t="n"/>
    </row>
    <row r="836">
      <c r="A836" s="12" t="n"/>
      <c r="B836" s="13" t="n"/>
    </row>
    <row r="837">
      <c r="A837" s="12" t="n"/>
      <c r="B837" s="13" t="n"/>
    </row>
    <row r="838">
      <c r="A838" s="12" t="n"/>
      <c r="B838" s="13" t="n"/>
    </row>
    <row r="839">
      <c r="A839" s="12" t="n"/>
      <c r="B839" s="13" t="n"/>
    </row>
    <row r="840">
      <c r="A840" s="12" t="n"/>
      <c r="B840" s="13" t="n"/>
    </row>
    <row r="841">
      <c r="A841" s="12" t="n"/>
      <c r="B841" s="13" t="n"/>
    </row>
    <row r="842">
      <c r="A842" s="12" t="n"/>
      <c r="B842" s="13" t="n"/>
    </row>
    <row r="843">
      <c r="A843" s="12" t="n"/>
      <c r="B843" s="13" t="n"/>
    </row>
    <row r="844">
      <c r="A844" s="12" t="n"/>
      <c r="B844" s="13" t="n"/>
    </row>
    <row r="845">
      <c r="A845" s="12" t="n"/>
      <c r="B845" s="13" t="n"/>
    </row>
    <row r="846">
      <c r="A846" s="12" t="n"/>
      <c r="B846" s="13" t="n"/>
    </row>
    <row r="847">
      <c r="A847" s="12" t="n"/>
      <c r="B847" s="13" t="n"/>
    </row>
    <row r="848">
      <c r="A848" s="12" t="n"/>
      <c r="B848" s="13" t="n"/>
    </row>
    <row r="849">
      <c r="A849" s="12" t="n"/>
      <c r="B849" s="13" t="n"/>
    </row>
    <row r="850">
      <c r="A850" s="12" t="n"/>
      <c r="B850" s="13" t="n"/>
    </row>
    <row r="851">
      <c r="A851" s="12" t="n"/>
      <c r="B851" s="13" t="n"/>
    </row>
    <row r="852">
      <c r="A852" s="12" t="n"/>
      <c r="B852" s="13" t="n"/>
    </row>
    <row r="853">
      <c r="A853" s="12" t="n"/>
      <c r="B853" s="13" t="n"/>
    </row>
    <row r="854">
      <c r="A854" s="12" t="n"/>
      <c r="B854" s="13" t="n"/>
    </row>
    <row r="855">
      <c r="A855" s="12" t="n"/>
      <c r="B855" s="13" t="n"/>
    </row>
    <row r="856">
      <c r="A856" s="12" t="n"/>
      <c r="B856" s="13" t="n"/>
    </row>
    <row r="857">
      <c r="A857" s="12" t="n"/>
      <c r="B857" s="13" t="n"/>
    </row>
    <row r="858">
      <c r="A858" s="12" t="n"/>
      <c r="B858" s="13" t="n"/>
    </row>
    <row r="859">
      <c r="A859" s="12" t="n"/>
      <c r="B859" s="13" t="n"/>
    </row>
    <row r="860">
      <c r="A860" s="12" t="n"/>
      <c r="B860" s="13" t="n"/>
    </row>
    <row r="861">
      <c r="A861" s="12" t="n"/>
      <c r="B861" s="13" t="n"/>
    </row>
    <row r="862">
      <c r="A862" s="12" t="n"/>
      <c r="B862" s="13" t="n"/>
    </row>
    <row r="863">
      <c r="A863" s="12" t="n"/>
      <c r="B863" s="13" t="n"/>
    </row>
    <row r="864">
      <c r="A864" s="12" t="n"/>
      <c r="B864" s="13" t="n"/>
    </row>
    <row r="865">
      <c r="A865" s="12" t="n"/>
      <c r="B865" s="13" t="n"/>
    </row>
    <row r="866">
      <c r="A866" s="12" t="n"/>
      <c r="B866" s="13" t="n"/>
    </row>
    <row r="867">
      <c r="A867" s="12" t="n"/>
      <c r="B867" s="13" t="n"/>
    </row>
    <row r="868">
      <c r="A868" s="12" t="n"/>
      <c r="B868" s="13" t="n"/>
    </row>
    <row r="869">
      <c r="A869" s="12" t="n"/>
      <c r="B869" s="13" t="n"/>
    </row>
    <row r="870">
      <c r="A870" s="12" t="n"/>
      <c r="B870" s="13" t="n"/>
    </row>
    <row r="871">
      <c r="A871" s="12" t="n"/>
      <c r="B871" s="13" t="n"/>
    </row>
    <row r="872">
      <c r="A872" s="12" t="n"/>
      <c r="B872" s="13" t="n"/>
    </row>
    <row r="873">
      <c r="A873" s="12" t="n"/>
      <c r="B873" s="13" t="n"/>
    </row>
    <row r="874">
      <c r="A874" s="12" t="n"/>
      <c r="B874" s="13" t="n"/>
    </row>
    <row r="875">
      <c r="A875" s="12" t="n"/>
      <c r="B875" s="13" t="n"/>
    </row>
    <row r="876">
      <c r="A876" s="12" t="n"/>
      <c r="B876" s="13" t="n"/>
    </row>
    <row r="877">
      <c r="A877" s="12" t="n"/>
      <c r="B877" s="13" t="n"/>
    </row>
    <row r="878">
      <c r="A878" s="12" t="n"/>
      <c r="B878" s="13" t="n"/>
    </row>
    <row r="879">
      <c r="A879" s="12" t="n"/>
      <c r="B879" s="13" t="n"/>
    </row>
    <row r="880">
      <c r="A880" s="12" t="n"/>
      <c r="B880" s="13" t="n"/>
    </row>
    <row r="881">
      <c r="A881" s="12" t="n"/>
      <c r="B881" s="13" t="n"/>
    </row>
    <row r="882">
      <c r="A882" s="12" t="n"/>
      <c r="B882" s="13" t="n"/>
    </row>
    <row r="883">
      <c r="A883" s="12" t="n"/>
      <c r="B883" s="13" t="n"/>
    </row>
    <row r="884">
      <c r="A884" s="12" t="n"/>
      <c r="B884" s="13" t="n"/>
    </row>
    <row r="885">
      <c r="A885" s="12" t="n"/>
      <c r="B885" s="13" t="n"/>
    </row>
    <row r="886">
      <c r="A886" s="12" t="n"/>
      <c r="B886" s="13" t="n"/>
    </row>
    <row r="887">
      <c r="A887" s="12" t="n"/>
      <c r="B887" s="13" t="n"/>
    </row>
    <row r="888">
      <c r="A888" s="12" t="n"/>
      <c r="B888" s="13" t="n"/>
    </row>
    <row r="889">
      <c r="A889" s="12" t="n"/>
      <c r="B889" s="13" t="n"/>
    </row>
    <row r="890">
      <c r="A890" s="12" t="n"/>
      <c r="B890" s="13" t="n"/>
    </row>
    <row r="891">
      <c r="A891" s="12" t="n"/>
      <c r="B891" s="13" t="n"/>
    </row>
    <row r="892">
      <c r="A892" s="12" t="n"/>
      <c r="B892" s="13" t="n"/>
    </row>
    <row r="893">
      <c r="A893" s="12" t="n"/>
      <c r="B893" s="13" t="n"/>
    </row>
    <row r="894">
      <c r="A894" s="12" t="n"/>
      <c r="B894" s="13" t="n"/>
    </row>
    <row r="895">
      <c r="A895" s="12" t="n"/>
      <c r="B895" s="13" t="n"/>
    </row>
    <row r="896">
      <c r="A896" s="12" t="n"/>
      <c r="B896" s="13" t="n"/>
    </row>
    <row r="897">
      <c r="A897" s="12" t="n"/>
      <c r="B897" s="13" t="n"/>
    </row>
    <row r="898">
      <c r="A898" s="12" t="n"/>
      <c r="B898" s="13" t="n"/>
    </row>
    <row r="899">
      <c r="A899" s="12" t="n"/>
      <c r="B899" s="13" t="n"/>
    </row>
    <row r="900">
      <c r="A900" s="12" t="n"/>
      <c r="B900" s="13" t="n"/>
    </row>
    <row r="901">
      <c r="A901" s="12" t="n"/>
      <c r="B901" s="13" t="n"/>
    </row>
    <row r="902">
      <c r="A902" s="12" t="n"/>
      <c r="B902" s="13" t="n"/>
    </row>
    <row r="903">
      <c r="A903" s="12" t="n"/>
      <c r="B903" s="13" t="n"/>
    </row>
    <row r="904">
      <c r="A904" s="12" t="n"/>
      <c r="B904" s="13" t="n"/>
    </row>
    <row r="905">
      <c r="A905" s="12" t="n"/>
      <c r="B905" s="13" t="n"/>
    </row>
    <row r="906">
      <c r="A906" s="12" t="n"/>
      <c r="B906" s="13" t="n"/>
    </row>
    <row r="907">
      <c r="A907" s="12" t="n"/>
      <c r="B907" s="13" t="n"/>
    </row>
    <row r="908">
      <c r="A908" s="12" t="n"/>
      <c r="B908" s="13" t="n"/>
    </row>
    <row r="909">
      <c r="A909" s="12" t="n"/>
      <c r="B909" s="13" t="n"/>
    </row>
    <row r="910">
      <c r="A910" s="12" t="n"/>
      <c r="B910" s="13" t="n"/>
    </row>
    <row r="911">
      <c r="A911" s="12" t="n"/>
      <c r="B911" s="13" t="n"/>
    </row>
    <row r="912">
      <c r="A912" s="12" t="n"/>
      <c r="B912" s="13" t="n"/>
    </row>
    <row r="913">
      <c r="A913" s="12" t="n"/>
      <c r="B913" s="13" t="n"/>
    </row>
    <row r="914">
      <c r="A914" s="12" t="n"/>
      <c r="B914" s="13" t="n"/>
    </row>
    <row r="915">
      <c r="A915" s="12" t="n"/>
      <c r="B915" s="13" t="n"/>
    </row>
    <row r="916">
      <c r="A916" s="12" t="n"/>
      <c r="B916" s="13" t="n"/>
    </row>
    <row r="917">
      <c r="A917" s="12" t="n"/>
      <c r="B917" s="13" t="n"/>
    </row>
    <row r="918">
      <c r="A918" s="12" t="n"/>
      <c r="B918" s="13" t="n"/>
    </row>
    <row r="919">
      <c r="A919" s="12" t="n"/>
      <c r="B919" s="13" t="n"/>
    </row>
    <row r="920">
      <c r="A920" s="12" t="n"/>
      <c r="B920" s="13" t="n"/>
    </row>
    <row r="921">
      <c r="A921" s="12" t="n"/>
      <c r="B921" s="13" t="n"/>
    </row>
    <row r="922">
      <c r="A922" s="12" t="n"/>
      <c r="B922" s="13" t="n"/>
    </row>
    <row r="923">
      <c r="A923" s="12" t="n"/>
      <c r="B923" s="13" t="n"/>
    </row>
    <row r="924">
      <c r="A924" s="12" t="n"/>
      <c r="B924" s="13" t="n"/>
    </row>
    <row r="925">
      <c r="A925" s="12" t="n"/>
      <c r="B925" s="13" t="n"/>
    </row>
    <row r="926">
      <c r="A926" s="12" t="n"/>
      <c r="B926" s="13" t="n"/>
    </row>
    <row r="927">
      <c r="A927" s="12" t="n"/>
      <c r="B927" s="13" t="n"/>
    </row>
    <row r="928">
      <c r="A928" s="12" t="n"/>
      <c r="B928" s="13" t="n"/>
    </row>
    <row r="929">
      <c r="A929" s="12" t="n"/>
      <c r="B929" s="13" t="n"/>
    </row>
    <row r="930">
      <c r="A930" s="12" t="n"/>
      <c r="B930" s="13" t="n"/>
    </row>
    <row r="931">
      <c r="A931" s="12" t="n"/>
      <c r="B931" s="13" t="n"/>
    </row>
    <row r="932">
      <c r="A932" s="12" t="n"/>
      <c r="B932" s="13" t="n"/>
    </row>
    <row r="933">
      <c r="A933" s="12" t="n"/>
      <c r="B933" s="13" t="n"/>
    </row>
    <row r="934">
      <c r="A934" s="12" t="n"/>
      <c r="B934" s="13" t="n"/>
    </row>
    <row r="935">
      <c r="A935" s="12" t="n"/>
      <c r="B935" s="13" t="n"/>
    </row>
    <row r="936">
      <c r="A936" s="12" t="n"/>
      <c r="B936" s="13" t="n"/>
    </row>
    <row r="937">
      <c r="A937" s="12" t="n"/>
      <c r="B937" s="13" t="n"/>
    </row>
    <row r="938">
      <c r="A938" s="12" t="n"/>
      <c r="B938" s="13" t="n"/>
    </row>
    <row r="939">
      <c r="A939" s="12" t="n"/>
      <c r="B939" s="13" t="n"/>
    </row>
    <row r="940">
      <c r="A940" s="12" t="n"/>
      <c r="B940" s="13" t="n"/>
    </row>
    <row r="941">
      <c r="A941" s="12" t="n"/>
      <c r="B941" s="13" t="n"/>
    </row>
    <row r="942">
      <c r="A942" s="12" t="n"/>
      <c r="B942" s="13" t="n"/>
    </row>
    <row r="943">
      <c r="A943" s="12" t="n"/>
      <c r="B943" s="13" t="n"/>
    </row>
    <row r="944">
      <c r="A944" s="12" t="n"/>
      <c r="B944" s="13" t="n"/>
    </row>
    <row r="945">
      <c r="A945" s="12" t="n"/>
      <c r="B945" s="13" t="n"/>
    </row>
    <row r="946">
      <c r="A946" s="12" t="n"/>
      <c r="B946" s="13" t="n"/>
    </row>
    <row r="947">
      <c r="A947" s="12" t="n"/>
      <c r="B947" s="13" t="n"/>
    </row>
    <row r="948">
      <c r="A948" s="12" t="n"/>
      <c r="B948" s="13" t="n"/>
    </row>
    <row r="949">
      <c r="A949" s="12" t="n"/>
      <c r="B949" s="13" t="n"/>
    </row>
    <row r="950">
      <c r="A950" s="12" t="n"/>
      <c r="B950" s="13" t="n"/>
    </row>
    <row r="951">
      <c r="A951" s="12" t="n"/>
      <c r="B951" s="13" t="n"/>
    </row>
    <row r="952">
      <c r="A952" s="12" t="n"/>
      <c r="B952" s="13" t="n"/>
    </row>
    <row r="953">
      <c r="A953" s="12" t="n"/>
      <c r="B953" s="13" t="n"/>
    </row>
    <row r="954">
      <c r="A954" s="12" t="n"/>
      <c r="B954" s="13" t="n"/>
    </row>
    <row r="955">
      <c r="A955" s="12" t="n"/>
      <c r="B955" s="13" t="n"/>
    </row>
    <row r="956">
      <c r="A956" s="12" t="n"/>
      <c r="B956" s="13" t="n"/>
    </row>
    <row r="957">
      <c r="A957" s="12" t="n"/>
      <c r="B957" s="13" t="n"/>
    </row>
    <row r="958">
      <c r="A958" s="12" t="n"/>
      <c r="B958" s="13" t="n"/>
    </row>
    <row r="959">
      <c r="A959" s="12" t="n"/>
      <c r="B959" s="13" t="n"/>
    </row>
    <row r="960">
      <c r="A960" s="12" t="n"/>
      <c r="B960" s="13" t="n"/>
    </row>
    <row r="961">
      <c r="A961" s="12" t="n"/>
      <c r="B961" s="13" t="n"/>
    </row>
    <row r="962">
      <c r="A962" s="12" t="n"/>
      <c r="B962" s="13" t="n"/>
    </row>
    <row r="963">
      <c r="A963" s="12" t="n"/>
      <c r="B963" s="13" t="n"/>
    </row>
    <row r="964">
      <c r="A964" s="12" t="n"/>
      <c r="B964" s="13" t="n"/>
    </row>
    <row r="965">
      <c r="A965" s="12" t="n"/>
      <c r="B965" s="13" t="n"/>
    </row>
    <row r="966">
      <c r="A966" s="12" t="n"/>
      <c r="B966" s="13" t="n"/>
    </row>
    <row r="967">
      <c r="A967" s="12" t="n"/>
      <c r="B967" s="13" t="n"/>
    </row>
    <row r="968">
      <c r="A968" s="12" t="n"/>
      <c r="B968" s="13" t="n"/>
    </row>
    <row r="969">
      <c r="A969" s="12" t="n"/>
      <c r="B969" s="13" t="n"/>
    </row>
    <row r="970">
      <c r="A970" s="12" t="n"/>
      <c r="B970" s="13" t="n"/>
    </row>
    <row r="971">
      <c r="A971" s="12" t="n"/>
      <c r="B971" s="13" t="n"/>
    </row>
    <row r="972">
      <c r="A972" s="12" t="n"/>
      <c r="B972" s="13" t="n"/>
    </row>
    <row r="973">
      <c r="A973" s="12" t="n"/>
      <c r="B973" s="13" t="n"/>
    </row>
    <row r="974">
      <c r="A974" s="12" t="n"/>
      <c r="B974" s="13" t="n"/>
    </row>
    <row r="975">
      <c r="A975" s="12" t="n"/>
      <c r="B975" s="13" t="n"/>
    </row>
    <row r="976">
      <c r="A976" s="12" t="n"/>
      <c r="B976" s="13" t="n"/>
    </row>
    <row r="977">
      <c r="A977" s="12" t="n"/>
      <c r="B977" s="13" t="n"/>
    </row>
    <row r="978">
      <c r="A978" s="12" t="n"/>
      <c r="B978" s="13" t="n"/>
    </row>
    <row r="979">
      <c r="A979" s="12" t="n"/>
      <c r="B979" s="13" t="n"/>
    </row>
    <row r="980">
      <c r="A980" s="12" t="n"/>
      <c r="B980" s="13" t="n"/>
    </row>
    <row r="981">
      <c r="A981" s="12" t="n"/>
      <c r="B981" s="13" t="n"/>
    </row>
    <row r="982">
      <c r="A982" s="12" t="n"/>
      <c r="B982" s="13" t="n"/>
    </row>
    <row r="983">
      <c r="A983" s="12" t="n"/>
      <c r="B983" s="13" t="n"/>
    </row>
    <row r="984">
      <c r="A984" s="12" t="n"/>
      <c r="B984" s="13" t="n"/>
    </row>
    <row r="985">
      <c r="A985" s="12" t="n"/>
      <c r="B985" s="13" t="n"/>
    </row>
    <row r="986">
      <c r="A986" s="12" t="n"/>
      <c r="B986" s="13" t="n"/>
    </row>
    <row r="987">
      <c r="A987" s="12" t="n"/>
      <c r="B987" s="13" t="n"/>
    </row>
    <row r="988">
      <c r="A988" s="12" t="n"/>
      <c r="B988" s="13" t="n"/>
    </row>
    <row r="989">
      <c r="A989" s="12" t="n"/>
      <c r="B989" s="13" t="n"/>
    </row>
    <row r="990">
      <c r="A990" s="12" t="n"/>
      <c r="B990" s="13" t="n"/>
    </row>
    <row r="991">
      <c r="A991" s="12" t="n"/>
      <c r="B991" s="13" t="n"/>
    </row>
    <row r="992">
      <c r="A992" s="12" t="n"/>
      <c r="B992" s="13" t="n"/>
    </row>
    <row r="993">
      <c r="A993" s="12" t="n"/>
      <c r="B993" s="13" t="n"/>
    </row>
    <row r="994">
      <c r="A994" s="12" t="n"/>
      <c r="B994" s="13" t="n"/>
    </row>
    <row r="995">
      <c r="A995" s="12" t="n"/>
      <c r="B995" s="13" t="n"/>
    </row>
    <row r="996">
      <c r="A996" s="12" t="n"/>
      <c r="B996" s="13" t="n"/>
    </row>
    <row r="997">
      <c r="A997" s="12" t="n"/>
      <c r="B997" s="13" t="n"/>
    </row>
    <row r="998">
      <c r="A998" s="12" t="n"/>
      <c r="B998" s="13" t="n"/>
    </row>
    <row r="999">
      <c r="A999" s="12" t="n"/>
      <c r="B999" s="13" t="n"/>
    </row>
    <row r="1000">
      <c r="A1000" s="12" t="n"/>
      <c r="B1000" s="13" t="n"/>
    </row>
    <row r="1001">
      <c r="A1001" s="12" t="n"/>
      <c r="B1001" s="13" t="n"/>
    </row>
    <row r="1002">
      <c r="A1002" s="12" t="n"/>
      <c r="B1002" s="13" t="n"/>
    </row>
    <row r="1003">
      <c r="A1003" s="12" t="n"/>
      <c r="B1003" s="13" t="n"/>
    </row>
    <row r="1004">
      <c r="A1004" s="12" t="n"/>
      <c r="B1004" s="13" t="n"/>
    </row>
    <row r="1005">
      <c r="A1005" s="12" t="n"/>
      <c r="B1005" s="13" t="n"/>
    </row>
    <row r="1006">
      <c r="A1006" s="12" t="n"/>
      <c r="B1006" s="13" t="n"/>
    </row>
    <row r="1007">
      <c r="A1007" s="12" t="n"/>
      <c r="B1007" s="13" t="n"/>
    </row>
    <row r="1008">
      <c r="A1008" s="12" t="n"/>
      <c r="B1008" s="13" t="n"/>
    </row>
    <row r="1009">
      <c r="A1009" s="12" t="n"/>
      <c r="B1009" s="13" t="n"/>
    </row>
    <row r="1010">
      <c r="A1010" s="12" t="n"/>
      <c r="B1010" s="13" t="n"/>
    </row>
    <row r="1011">
      <c r="A1011" s="12" t="n"/>
      <c r="B1011" s="13" t="n"/>
    </row>
    <row r="1012">
      <c r="A1012" s="12" t="n"/>
      <c r="B1012" s="13" t="n"/>
    </row>
    <row r="1013">
      <c r="A1013" s="12" t="n"/>
      <c r="B1013" s="13" t="n"/>
    </row>
    <row r="1014">
      <c r="A1014" s="12" t="n"/>
      <c r="B1014" s="13" t="n"/>
    </row>
    <row r="1015">
      <c r="A1015" s="12" t="n"/>
      <c r="B1015" s="13" t="n"/>
    </row>
    <row r="1016">
      <c r="A1016" s="12" t="n"/>
      <c r="B1016" s="13" t="n"/>
    </row>
    <row r="1017">
      <c r="A1017" s="12" t="n"/>
      <c r="B1017" s="13" t="n"/>
    </row>
    <row r="1018">
      <c r="A1018" s="12" t="n"/>
      <c r="B1018" s="13" t="n"/>
    </row>
    <row r="1019">
      <c r="A1019" s="12" t="n"/>
      <c r="B1019" s="13" t="n"/>
    </row>
    <row r="1020">
      <c r="A1020" s="12" t="n"/>
      <c r="B1020" s="13" t="n"/>
    </row>
    <row r="1021">
      <c r="A1021" s="12" t="n"/>
      <c r="B1021" s="13" t="n"/>
    </row>
    <row r="1022">
      <c r="A1022" s="12" t="n"/>
      <c r="B1022" s="13" t="n"/>
    </row>
    <row r="1023">
      <c r="A1023" s="12" t="n"/>
      <c r="B1023" s="13" t="n"/>
    </row>
    <row r="1024">
      <c r="A1024" s="12" t="n"/>
      <c r="B1024" s="13" t="n"/>
    </row>
    <row r="1025">
      <c r="A1025" s="12" t="n"/>
      <c r="B1025" s="13" t="n"/>
    </row>
    <row r="1026">
      <c r="A1026" s="12" t="n"/>
      <c r="B1026" s="13" t="n"/>
    </row>
    <row r="1027">
      <c r="A1027" s="12" t="n"/>
      <c r="B1027" s="13" t="n"/>
    </row>
    <row r="1028">
      <c r="A1028" s="12" t="n"/>
      <c r="B1028" s="13" t="n"/>
    </row>
    <row r="1029">
      <c r="A1029" s="12" t="n"/>
      <c r="B1029" s="13" t="n"/>
    </row>
    <row r="1030">
      <c r="A1030" s="12" t="n"/>
      <c r="B1030" s="13" t="n"/>
    </row>
    <row r="1031">
      <c r="A1031" s="12" t="n"/>
      <c r="B1031" s="13" t="n"/>
    </row>
    <row r="1032">
      <c r="A1032" s="12" t="n"/>
      <c r="B1032" s="13" t="n"/>
    </row>
    <row r="1033">
      <c r="A1033" s="12" t="n"/>
      <c r="B1033" s="13" t="n"/>
    </row>
    <row r="1034">
      <c r="A1034" s="12" t="n"/>
      <c r="B1034" s="13" t="n"/>
    </row>
    <row r="1035">
      <c r="A1035" s="12" t="n"/>
      <c r="B1035" s="13" t="n"/>
    </row>
    <row r="1036">
      <c r="A1036" s="12" t="n"/>
      <c r="B1036" s="13" t="n"/>
    </row>
    <row r="1037">
      <c r="A1037" s="12" t="n"/>
      <c r="B1037" s="13" t="n"/>
    </row>
    <row r="1038">
      <c r="A1038" s="12" t="n"/>
      <c r="B1038" s="13" t="n"/>
    </row>
    <row r="1039">
      <c r="A1039" s="12" t="n"/>
      <c r="B1039" s="13" t="n"/>
    </row>
    <row r="1040">
      <c r="A1040" s="12" t="n"/>
      <c r="B1040" s="13" t="n"/>
    </row>
    <row r="1041">
      <c r="A1041" s="12" t="n"/>
      <c r="B1041" s="13" t="n"/>
    </row>
    <row r="1042">
      <c r="A1042" s="12" t="n"/>
      <c r="B1042" s="13" t="n"/>
    </row>
    <row r="1043">
      <c r="A1043" s="12" t="n"/>
      <c r="B1043" s="13" t="n"/>
    </row>
    <row r="1044">
      <c r="A1044" s="12" t="n"/>
      <c r="B1044" s="13" t="n"/>
    </row>
    <row r="1045">
      <c r="A1045" s="12" t="n"/>
      <c r="B1045" s="13" t="n"/>
    </row>
    <row r="1046">
      <c r="A1046" s="12" t="n"/>
      <c r="B1046" s="13" t="n"/>
    </row>
    <row r="1047">
      <c r="A1047" s="12" t="n"/>
      <c r="B1047" s="13" t="n"/>
    </row>
    <row r="1048">
      <c r="A1048" s="12" t="n"/>
      <c r="B1048" s="13" t="n"/>
    </row>
    <row r="1049">
      <c r="A1049" s="12" t="n"/>
      <c r="B1049" s="13" t="n"/>
    </row>
    <row r="1050">
      <c r="A1050" s="12" t="n"/>
      <c r="B1050" s="13" t="n"/>
    </row>
    <row r="1051">
      <c r="A1051" s="12" t="n"/>
      <c r="B1051" s="13" t="n"/>
    </row>
    <row r="1052">
      <c r="A1052" s="12" t="n"/>
      <c r="B1052" s="13" t="n"/>
    </row>
    <row r="1053">
      <c r="A1053" s="12" t="n"/>
      <c r="B1053" s="13" t="n"/>
    </row>
    <row r="1054">
      <c r="A1054" s="12" t="n"/>
      <c r="B1054" s="13" t="n"/>
    </row>
    <row r="1055">
      <c r="A1055" s="12" t="n"/>
      <c r="B1055" s="13" t="n"/>
    </row>
    <row r="1056">
      <c r="A1056" s="12" t="n"/>
      <c r="B1056" s="13" t="n"/>
    </row>
    <row r="1057">
      <c r="A1057" s="12" t="n"/>
      <c r="B1057" s="13" t="n"/>
    </row>
    <row r="1058">
      <c r="A1058" s="12" t="n"/>
      <c r="B1058" s="13" t="n"/>
    </row>
    <row r="1059">
      <c r="A1059" s="12" t="n"/>
      <c r="B1059" s="13" t="n"/>
    </row>
    <row r="1060">
      <c r="A1060" s="12" t="n"/>
      <c r="B1060" s="13" t="n"/>
    </row>
    <row r="1061">
      <c r="A1061" s="12" t="n"/>
      <c r="B1061" s="13" t="n"/>
    </row>
    <row r="1062">
      <c r="A1062" s="12" t="n"/>
      <c r="B1062" s="13" t="n"/>
    </row>
    <row r="1063">
      <c r="A1063" s="12" t="n"/>
      <c r="B1063" s="13" t="n"/>
    </row>
    <row r="1064">
      <c r="A1064" s="12" t="n"/>
      <c r="B1064" s="13" t="n"/>
    </row>
    <row r="1065">
      <c r="A1065" s="12" t="n"/>
      <c r="B1065" s="13" t="n"/>
    </row>
    <row r="1066">
      <c r="A1066" s="12" t="n"/>
      <c r="B1066" s="13" t="n"/>
    </row>
    <row r="1067">
      <c r="A1067" s="12" t="n"/>
      <c r="B1067" s="13" t="n"/>
    </row>
    <row r="1068">
      <c r="A1068" s="12" t="n"/>
      <c r="B1068" s="13" t="n"/>
    </row>
    <row r="1069">
      <c r="A1069" s="12" t="n"/>
      <c r="B1069" s="13" t="n"/>
    </row>
    <row r="1070">
      <c r="A1070" s="12" t="n"/>
      <c r="B1070" s="13" t="n"/>
    </row>
    <row r="1071">
      <c r="A1071" s="12" t="n"/>
      <c r="B1071" s="13" t="n"/>
    </row>
    <row r="1072">
      <c r="A1072" s="12" t="n"/>
      <c r="B1072" s="13" t="n"/>
    </row>
    <row r="1073">
      <c r="A1073" s="12" t="n"/>
      <c r="B1073" s="13" t="n"/>
    </row>
    <row r="1074">
      <c r="A1074" s="12" t="n"/>
      <c r="B1074" s="13" t="n"/>
    </row>
    <row r="1075">
      <c r="A1075" s="12" t="n"/>
      <c r="B1075" s="13" t="n"/>
    </row>
    <row r="1076">
      <c r="A1076" s="12" t="n"/>
      <c r="B1076" s="13" t="n"/>
    </row>
    <row r="1077">
      <c r="A1077" s="12" t="n"/>
      <c r="B1077" s="13" t="n"/>
    </row>
    <row r="1078">
      <c r="A1078" s="12" t="n"/>
      <c r="B1078" s="13" t="n"/>
    </row>
    <row r="1079">
      <c r="A1079" s="12" t="n"/>
      <c r="B1079" s="13" t="n"/>
    </row>
    <row r="1080">
      <c r="A1080" s="12" t="n"/>
      <c r="B1080" s="13" t="n"/>
    </row>
    <row r="1081">
      <c r="A1081" s="12" t="n"/>
      <c r="B1081" s="13" t="n"/>
    </row>
    <row r="1082">
      <c r="A1082" s="12" t="n"/>
      <c r="B1082" s="13" t="n"/>
    </row>
    <row r="1083">
      <c r="A1083" s="12" t="n"/>
      <c r="B1083" s="13" t="n"/>
    </row>
    <row r="1084">
      <c r="A1084" s="12" t="n"/>
      <c r="B1084" s="13" t="n"/>
    </row>
    <row r="1085">
      <c r="A1085" s="12" t="n"/>
      <c r="B1085" s="13" t="n"/>
    </row>
    <row r="1086">
      <c r="A1086" s="12" t="n"/>
      <c r="B1086" s="13" t="n"/>
    </row>
    <row r="1087">
      <c r="A1087" s="12" t="n"/>
      <c r="B1087" s="13" t="n"/>
    </row>
    <row r="1088">
      <c r="A1088" s="12" t="n"/>
      <c r="B1088" s="13" t="n"/>
    </row>
    <row r="1089">
      <c r="A1089" s="12" t="n"/>
      <c r="B1089" s="13" t="n"/>
    </row>
    <row r="1090">
      <c r="A1090" s="12" t="n"/>
      <c r="B1090" s="13" t="n"/>
    </row>
    <row r="1091">
      <c r="A1091" s="12" t="n"/>
      <c r="B1091" s="13" t="n"/>
    </row>
    <row r="1092">
      <c r="A1092" s="12" t="n"/>
      <c r="B1092" s="13" t="n"/>
    </row>
    <row r="1093">
      <c r="A1093" s="12" t="n"/>
      <c r="B1093" s="13" t="n"/>
    </row>
    <row r="1094">
      <c r="A1094" s="12" t="n"/>
      <c r="B1094" s="13" t="n"/>
    </row>
    <row r="1095">
      <c r="A1095" s="12" t="n"/>
      <c r="B1095" s="13" t="n"/>
    </row>
    <row r="1096">
      <c r="A1096" s="12" t="n"/>
      <c r="B1096" s="13" t="n"/>
    </row>
    <row r="1097">
      <c r="A1097" s="12" t="n"/>
      <c r="B1097" s="13" t="n"/>
    </row>
    <row r="1098">
      <c r="A1098" s="12" t="n"/>
      <c r="B1098" s="13" t="n"/>
    </row>
    <row r="1099">
      <c r="A1099" s="12" t="n"/>
      <c r="B1099" s="13" t="n"/>
    </row>
    <row r="1100">
      <c r="A1100" s="12" t="n"/>
      <c r="B1100" s="13" t="n"/>
    </row>
    <row r="1101">
      <c r="A1101" s="12" t="n"/>
      <c r="B1101" s="13" t="n"/>
    </row>
    <row r="1102">
      <c r="A1102" s="12" t="n"/>
      <c r="B1102" s="13" t="n"/>
    </row>
    <row r="1103">
      <c r="A1103" s="12" t="n"/>
      <c r="B1103" s="13" t="n"/>
    </row>
    <row r="1104">
      <c r="A1104" s="12" t="n"/>
      <c r="B1104" s="13" t="n"/>
    </row>
    <row r="1105">
      <c r="A1105" s="12" t="n"/>
      <c r="B1105" s="13" t="n"/>
    </row>
    <row r="1106">
      <c r="A1106" s="12" t="n"/>
      <c r="B1106" s="13" t="n"/>
    </row>
    <row r="1107">
      <c r="A1107" s="12" t="n"/>
      <c r="B1107" s="13" t="n"/>
    </row>
    <row r="1108">
      <c r="A1108" s="12" t="n"/>
      <c r="B1108" s="13" t="n"/>
    </row>
    <row r="1109">
      <c r="A1109" s="12" t="n"/>
      <c r="B1109" s="13" t="n"/>
    </row>
    <row r="1110">
      <c r="A1110" s="12" t="n"/>
      <c r="B1110" s="13" t="n"/>
    </row>
    <row r="1111">
      <c r="A1111" s="12" t="n"/>
      <c r="B1111" s="13" t="n"/>
    </row>
    <row r="1112">
      <c r="A1112" s="12" t="n"/>
      <c r="B1112" s="13" t="n"/>
    </row>
    <row r="1113">
      <c r="A1113" s="12" t="n"/>
      <c r="B1113" s="13" t="n"/>
    </row>
    <row r="1114">
      <c r="A1114" s="12" t="n"/>
      <c r="B1114" s="13" t="n"/>
    </row>
    <row r="1115">
      <c r="A1115" s="12" t="n"/>
      <c r="B1115" s="13" t="n"/>
    </row>
    <row r="1116">
      <c r="A1116" s="12" t="n"/>
      <c r="B1116" s="13" t="n"/>
    </row>
    <row r="1117">
      <c r="A1117" s="12" t="n"/>
      <c r="B1117" s="13" t="n"/>
    </row>
    <row r="1118">
      <c r="A1118" s="12" t="n"/>
      <c r="B1118" s="13" t="n"/>
    </row>
    <row r="1119">
      <c r="A1119" s="12" t="n"/>
      <c r="B1119" s="13" t="n"/>
    </row>
    <row r="1120">
      <c r="A1120" s="12" t="n"/>
      <c r="B1120" s="13" t="n"/>
    </row>
    <row r="1121">
      <c r="A1121" s="12" t="n"/>
      <c r="B1121" s="13" t="n"/>
    </row>
    <row r="1122">
      <c r="A1122" s="12" t="n"/>
      <c r="B1122" s="13" t="n"/>
    </row>
    <row r="1123">
      <c r="A1123" s="12" t="n"/>
      <c r="B1123" s="13" t="n"/>
    </row>
    <row r="1124">
      <c r="A1124" s="12" t="n"/>
      <c r="B1124" s="13" t="n"/>
    </row>
    <row r="1125">
      <c r="A1125" s="12" t="n"/>
      <c r="B1125" s="13" t="n"/>
    </row>
    <row r="1126">
      <c r="A1126" s="12" t="n"/>
      <c r="B1126" s="13" t="n"/>
    </row>
    <row r="1127">
      <c r="A1127" s="12" t="n"/>
      <c r="B1127" s="13" t="n"/>
    </row>
    <row r="1128">
      <c r="A1128" s="12" t="n"/>
      <c r="B1128" s="13" t="n"/>
    </row>
    <row r="1129">
      <c r="A1129" s="12" t="n"/>
      <c r="B1129" s="13" t="n"/>
    </row>
    <row r="1130">
      <c r="A1130" s="12" t="n"/>
      <c r="B1130" s="13" t="n"/>
    </row>
    <row r="1131">
      <c r="A1131" s="12" t="n"/>
      <c r="B1131" s="13" t="n"/>
    </row>
    <row r="1132">
      <c r="A1132" s="12" t="n"/>
      <c r="B1132" s="13" t="n"/>
    </row>
    <row r="1133">
      <c r="A1133" s="12" t="n"/>
      <c r="B1133" s="13" t="n"/>
    </row>
    <row r="1134">
      <c r="A1134" s="12" t="n"/>
      <c r="B1134" s="13" t="n"/>
    </row>
    <row r="1135">
      <c r="A1135" s="12" t="n"/>
      <c r="B1135" s="13" t="n"/>
    </row>
    <row r="1136">
      <c r="A1136" s="12" t="n"/>
      <c r="B1136" s="13" t="n"/>
    </row>
    <row r="1137">
      <c r="A1137" s="12" t="n"/>
      <c r="B1137" s="13" t="n"/>
    </row>
    <row r="1138">
      <c r="A1138" s="12" t="n"/>
      <c r="B1138" s="13" t="n"/>
    </row>
    <row r="1139">
      <c r="A1139" s="12" t="n"/>
      <c r="B1139" s="13" t="n"/>
    </row>
    <row r="1140">
      <c r="A1140" s="12" t="n"/>
      <c r="B1140" s="13" t="n"/>
    </row>
    <row r="1141">
      <c r="A1141" s="12" t="n"/>
      <c r="B1141" s="13" t="n"/>
    </row>
    <row r="1142">
      <c r="A1142" s="12" t="n"/>
      <c r="B1142" s="13" t="n"/>
    </row>
    <row r="1143">
      <c r="A1143" s="12" t="n"/>
      <c r="B1143" s="13" t="n"/>
    </row>
    <row r="1144">
      <c r="A1144" s="12" t="n"/>
      <c r="B1144" s="13" t="n"/>
    </row>
    <row r="1145">
      <c r="A1145" s="12" t="n"/>
      <c r="B1145" s="13" t="n"/>
    </row>
    <row r="1146">
      <c r="A1146" s="12" t="n"/>
      <c r="B1146" s="13" t="n"/>
    </row>
    <row r="1147">
      <c r="A1147" s="12" t="n"/>
      <c r="B1147" s="13" t="n"/>
    </row>
    <row r="1148">
      <c r="A1148" s="12" t="n"/>
      <c r="B1148" s="13" t="n"/>
    </row>
    <row r="1149">
      <c r="A1149" s="12" t="n"/>
      <c r="B1149" s="13" t="n"/>
    </row>
    <row r="1150">
      <c r="A1150" s="12" t="n"/>
      <c r="B1150" s="13" t="n"/>
    </row>
    <row r="1151">
      <c r="A1151" s="12" t="n"/>
      <c r="B1151" s="13" t="n"/>
    </row>
    <row r="1152">
      <c r="A1152" s="12" t="n"/>
      <c r="B1152" s="13" t="n"/>
    </row>
    <row r="1153">
      <c r="A1153" s="12" t="n"/>
      <c r="B1153" s="13" t="n"/>
    </row>
    <row r="1154">
      <c r="A1154" s="12" t="n"/>
      <c r="B1154" s="13" t="n"/>
    </row>
    <row r="1155">
      <c r="A1155" s="12" t="n"/>
      <c r="B1155" s="13" t="n"/>
    </row>
    <row r="1156">
      <c r="A1156" s="12" t="n"/>
      <c r="B1156" s="13" t="n"/>
    </row>
    <row r="1157">
      <c r="A1157" s="12" t="n"/>
      <c r="B1157" s="13" t="n"/>
    </row>
    <row r="1158">
      <c r="A1158" s="12" t="n"/>
      <c r="B1158" s="13" t="n"/>
    </row>
    <row r="1159">
      <c r="A1159" s="12" t="n"/>
      <c r="B1159" s="13" t="n"/>
    </row>
    <row r="1160">
      <c r="A1160" s="12" t="n"/>
      <c r="B1160" s="13" t="n"/>
    </row>
    <row r="1161">
      <c r="A1161" s="12" t="n"/>
      <c r="B1161" s="13" t="n"/>
    </row>
    <row r="1162">
      <c r="A1162" s="12" t="n"/>
      <c r="B1162" s="13" t="n"/>
    </row>
    <row r="1163">
      <c r="A1163" s="12" t="n"/>
      <c r="B1163" s="13" t="n"/>
    </row>
    <row r="1164">
      <c r="A1164" s="12" t="n"/>
      <c r="B1164" s="13" t="n"/>
    </row>
    <row r="1165">
      <c r="A1165" s="12" t="n"/>
      <c r="B1165" s="13" t="n"/>
    </row>
    <row r="1166">
      <c r="A1166" s="12" t="n"/>
      <c r="B1166" s="13" t="n"/>
    </row>
    <row r="1167">
      <c r="A1167" s="12" t="n"/>
      <c r="B1167" s="13" t="n"/>
    </row>
    <row r="1168">
      <c r="A1168" s="12" t="n"/>
      <c r="B1168" s="13" t="n"/>
    </row>
    <row r="1169">
      <c r="A1169" s="12" t="n"/>
      <c r="B1169" s="13" t="n"/>
    </row>
    <row r="1170">
      <c r="A1170" s="12" t="n"/>
      <c r="B1170" s="13" t="n"/>
    </row>
    <row r="1171">
      <c r="A1171" s="12" t="n"/>
      <c r="B1171" s="13" t="n"/>
    </row>
    <row r="1172">
      <c r="A1172" s="12" t="n"/>
      <c r="B1172" s="13" t="n"/>
    </row>
    <row r="1173">
      <c r="A1173" s="12" t="n"/>
      <c r="B1173" s="13" t="n"/>
    </row>
    <row r="1174">
      <c r="A1174" s="12" t="n"/>
      <c r="B1174" s="13" t="n"/>
    </row>
    <row r="1175">
      <c r="A1175" s="12" t="n"/>
      <c r="B1175" s="13" t="n"/>
    </row>
    <row r="1176">
      <c r="A1176" s="12" t="n"/>
      <c r="B1176" s="13" t="n"/>
    </row>
    <row r="1177">
      <c r="A1177" s="12" t="n"/>
      <c r="B1177" s="13" t="n"/>
    </row>
    <row r="1178">
      <c r="A1178" s="12" t="n"/>
      <c r="B1178" s="13" t="n"/>
    </row>
    <row r="1179">
      <c r="A1179" s="12" t="n"/>
      <c r="B1179" s="13" t="n"/>
    </row>
    <row r="1180">
      <c r="A1180" s="12" t="n"/>
      <c r="B1180" s="13" t="n"/>
    </row>
    <row r="1181">
      <c r="A1181" s="12" t="n"/>
      <c r="B1181" s="13" t="n"/>
    </row>
    <row r="1182">
      <c r="A1182" s="12" t="n"/>
      <c r="B1182" s="13" t="n"/>
    </row>
    <row r="1183">
      <c r="A1183" s="12" t="n"/>
      <c r="B1183" s="13" t="n"/>
    </row>
    <row r="1184">
      <c r="A1184" s="12" t="n"/>
      <c r="B1184" s="13" t="n"/>
    </row>
    <row r="1185">
      <c r="A1185" s="12" t="n"/>
      <c r="B1185" s="13" t="n"/>
    </row>
    <row r="1186">
      <c r="A1186" s="12" t="n"/>
      <c r="B1186" s="13" t="n"/>
    </row>
    <row r="1187">
      <c r="A1187" s="12" t="n"/>
      <c r="B1187" s="13" t="n"/>
    </row>
    <row r="1188">
      <c r="A1188" s="12" t="n"/>
      <c r="B1188" s="13" t="n"/>
    </row>
    <row r="1189">
      <c r="A1189" s="12" t="n"/>
      <c r="B1189" s="13" t="n"/>
    </row>
    <row r="1190">
      <c r="A1190" s="12" t="n"/>
      <c r="B1190" s="13" t="n"/>
    </row>
    <row r="1191">
      <c r="A1191" s="12" t="n"/>
      <c r="B1191" s="13" t="n"/>
    </row>
    <row r="1192">
      <c r="A1192" s="12" t="n"/>
      <c r="B1192" s="13" t="n"/>
    </row>
    <row r="1193">
      <c r="A1193" s="12" t="n"/>
      <c r="B1193" s="13" t="n"/>
    </row>
    <row r="1194">
      <c r="A1194" s="12" t="n"/>
      <c r="B1194" s="13" t="n"/>
    </row>
    <row r="1195">
      <c r="A1195" s="12" t="n"/>
      <c r="B1195" s="13" t="n"/>
    </row>
    <row r="1196">
      <c r="A1196" s="12" t="n"/>
      <c r="B1196" s="13" t="n"/>
    </row>
    <row r="1197">
      <c r="A1197" s="12" t="n"/>
      <c r="B1197" s="13" t="n"/>
    </row>
    <row r="1198">
      <c r="A1198" s="12" t="n"/>
      <c r="B1198" s="13" t="n"/>
    </row>
    <row r="1199">
      <c r="A1199" s="12" t="n"/>
      <c r="B1199" s="13" t="n"/>
    </row>
    <row r="1200">
      <c r="A1200" s="12" t="n"/>
      <c r="B1200" s="13" t="n"/>
    </row>
    <row r="1201">
      <c r="A1201" s="12" t="n"/>
      <c r="B1201" s="13" t="n"/>
    </row>
    <row r="1202">
      <c r="A1202" s="12" t="n"/>
      <c r="B1202" s="13" t="n"/>
    </row>
    <row r="1203">
      <c r="A1203" s="12" t="n"/>
      <c r="B1203" s="13" t="n"/>
    </row>
    <row r="1204">
      <c r="A1204" s="12" t="n"/>
      <c r="B1204" s="13" t="n"/>
    </row>
    <row r="1205">
      <c r="A1205" s="12" t="n"/>
      <c r="B1205" s="13" t="n"/>
    </row>
    <row r="1206">
      <c r="A1206" s="12" t="n"/>
      <c r="B1206" s="13" t="n"/>
    </row>
    <row r="1207">
      <c r="A1207" s="12" t="n"/>
      <c r="B1207" s="13" t="n"/>
    </row>
    <row r="1208">
      <c r="A1208" s="12" t="n"/>
      <c r="B1208" s="13" t="n"/>
    </row>
    <row r="1209">
      <c r="A1209" s="12" t="n"/>
      <c r="B1209" s="13" t="n"/>
    </row>
    <row r="1210">
      <c r="A1210" s="12" t="n"/>
      <c r="B1210" s="13" t="n"/>
    </row>
    <row r="1211">
      <c r="A1211" s="12" t="n"/>
      <c r="B1211" s="13" t="n"/>
    </row>
    <row r="1212">
      <c r="A1212" s="12" t="n"/>
      <c r="B1212" s="13" t="n"/>
    </row>
    <row r="1213">
      <c r="A1213" s="12" t="n"/>
      <c r="B1213" s="13" t="n"/>
    </row>
    <row r="1214">
      <c r="A1214" s="12" t="n"/>
      <c r="B1214" s="13" t="n"/>
    </row>
    <row r="1215">
      <c r="A1215" s="12" t="n"/>
      <c r="B1215" s="13" t="n"/>
    </row>
    <row r="1216">
      <c r="A1216" s="12" t="n"/>
      <c r="B1216" s="13" t="n"/>
    </row>
    <row r="1217">
      <c r="A1217" s="12" t="n"/>
      <c r="B1217" s="13" t="n"/>
    </row>
    <row r="1218">
      <c r="A1218" s="12" t="n"/>
      <c r="B1218" s="13" t="n"/>
    </row>
    <row r="1219">
      <c r="A1219" s="12" t="n"/>
      <c r="B1219" s="13" t="n"/>
    </row>
    <row r="1220">
      <c r="A1220" s="12" t="n"/>
      <c r="B1220" s="13" t="n"/>
    </row>
    <row r="1221">
      <c r="A1221" s="12" t="n"/>
      <c r="B1221" s="13" t="n"/>
    </row>
    <row r="1222">
      <c r="A1222" s="12" t="n"/>
      <c r="B1222" s="13" t="n"/>
    </row>
    <row r="1223">
      <c r="A1223" s="12" t="n"/>
      <c r="B1223" s="13" t="n"/>
    </row>
    <row r="1224">
      <c r="A1224" s="12" t="n"/>
      <c r="B1224" s="13" t="n"/>
    </row>
    <row r="1225">
      <c r="A1225" s="12" t="n"/>
      <c r="B1225" s="13" t="n"/>
    </row>
    <row r="1226">
      <c r="A1226" s="12" t="n"/>
      <c r="B1226" s="13" t="n"/>
    </row>
    <row r="1227">
      <c r="A1227" s="12" t="n"/>
      <c r="B1227" s="13" t="n"/>
    </row>
    <row r="1228">
      <c r="A1228" s="12" t="n"/>
      <c r="B1228" s="13" t="n"/>
    </row>
    <row r="1229">
      <c r="A1229" s="12" t="n"/>
      <c r="B1229" s="13" t="n"/>
    </row>
    <row r="1230">
      <c r="A1230" s="12" t="n"/>
      <c r="B1230" s="13" t="n"/>
    </row>
    <row r="1231">
      <c r="A1231" s="12" t="n"/>
      <c r="B1231" s="13" t="n"/>
    </row>
    <row r="1232">
      <c r="A1232" s="12" t="n"/>
      <c r="B1232" s="13" t="n"/>
    </row>
    <row r="1233">
      <c r="A1233" s="12" t="n"/>
      <c r="B1233" s="13" t="n"/>
    </row>
    <row r="1234">
      <c r="A1234" s="12" t="n"/>
      <c r="B1234" s="13" t="n"/>
    </row>
    <row r="1235">
      <c r="A1235" s="12" t="n"/>
      <c r="B1235" s="13" t="n"/>
    </row>
    <row r="1236">
      <c r="A1236" s="12" t="n"/>
      <c r="B1236" s="13" t="n"/>
    </row>
    <row r="1237">
      <c r="A1237" s="12" t="n"/>
      <c r="B1237" s="13" t="n"/>
    </row>
    <row r="1238">
      <c r="A1238" s="12" t="n"/>
      <c r="B1238" s="13" t="n"/>
    </row>
    <row r="1239">
      <c r="A1239" s="12" t="n"/>
      <c r="B1239" s="13" t="n"/>
    </row>
    <row r="1240">
      <c r="A1240" s="12" t="n"/>
      <c r="B1240" s="13" t="n"/>
    </row>
    <row r="1241">
      <c r="A1241" s="12" t="n"/>
      <c r="B1241" s="13" t="n"/>
    </row>
    <row r="1242">
      <c r="A1242" s="12" t="n"/>
      <c r="B1242" s="13" t="n"/>
    </row>
    <row r="1243">
      <c r="A1243" s="12" t="n"/>
      <c r="B1243" s="13" t="n"/>
    </row>
    <row r="1244">
      <c r="A1244" s="12" t="n"/>
      <c r="B1244" s="13" t="n"/>
    </row>
    <row r="1245">
      <c r="A1245" s="12" t="n"/>
      <c r="B1245" s="13" t="n"/>
    </row>
    <row r="1246">
      <c r="A1246" s="12" t="n"/>
      <c r="B1246" s="13" t="n"/>
    </row>
    <row r="1247">
      <c r="A1247" s="12" t="n"/>
      <c r="B1247" s="13" t="n"/>
    </row>
    <row r="1248">
      <c r="A1248" s="12" t="n"/>
      <c r="B1248" s="13" t="n"/>
    </row>
    <row r="1249">
      <c r="A1249" s="12" t="n"/>
      <c r="B1249" s="13" t="n"/>
    </row>
    <row r="1250">
      <c r="A1250" s="12" t="n"/>
      <c r="B1250" s="13" t="n"/>
    </row>
    <row r="1251">
      <c r="A1251" s="12" t="n"/>
      <c r="B1251" s="13" t="n"/>
    </row>
    <row r="1252">
      <c r="A1252" s="12" t="n"/>
      <c r="B1252" s="13" t="n"/>
    </row>
    <row r="1253">
      <c r="A1253" s="12" t="n"/>
      <c r="B1253" s="13" t="n"/>
    </row>
    <row r="1254">
      <c r="A1254" s="12" t="n"/>
      <c r="B1254" s="13" t="n"/>
    </row>
    <row r="1255">
      <c r="A1255" s="12" t="n"/>
      <c r="B1255" s="13" t="n"/>
    </row>
    <row r="1256">
      <c r="A1256" s="12" t="n"/>
      <c r="B1256" s="13" t="n"/>
    </row>
    <row r="1257">
      <c r="A1257" s="12" t="n"/>
      <c r="B1257" s="13" t="n"/>
    </row>
    <row r="1258">
      <c r="A1258" s="12" t="n"/>
      <c r="B1258" s="13" t="n"/>
    </row>
    <row r="1259">
      <c r="A1259" s="12" t="n"/>
      <c r="B1259" s="13" t="n"/>
    </row>
    <row r="1260">
      <c r="A1260" s="12" t="n"/>
      <c r="B1260" s="13" t="n"/>
    </row>
    <row r="1261">
      <c r="A1261" s="12" t="n"/>
      <c r="B1261" s="13" t="n"/>
    </row>
    <row r="1262">
      <c r="A1262" s="12" t="n"/>
      <c r="B1262" s="13" t="n"/>
    </row>
    <row r="1263">
      <c r="A1263" s="12" t="n"/>
      <c r="B1263" s="13" t="n"/>
    </row>
    <row r="1264">
      <c r="A1264" s="12" t="n"/>
      <c r="B1264" s="13" t="n"/>
    </row>
    <row r="1265">
      <c r="A1265" s="12" t="n"/>
      <c r="B1265" s="13" t="n"/>
    </row>
    <row r="1266">
      <c r="A1266" s="12" t="n"/>
      <c r="B1266" s="13" t="n"/>
    </row>
    <row r="1267">
      <c r="A1267" s="12" t="n"/>
      <c r="B1267" s="13" t="n"/>
    </row>
    <row r="1268">
      <c r="A1268" s="12" t="n"/>
      <c r="B1268" s="13" t="n"/>
    </row>
    <row r="1269">
      <c r="A1269" s="12" t="n"/>
      <c r="B1269" s="13" t="n"/>
    </row>
    <row r="1270">
      <c r="A1270" s="12" t="n"/>
      <c r="B1270" s="13" t="n"/>
    </row>
    <row r="1271">
      <c r="A1271" s="12" t="n"/>
      <c r="B1271" s="13" t="n"/>
    </row>
    <row r="1272">
      <c r="A1272" s="12" t="n"/>
      <c r="B1272" s="13" t="n"/>
    </row>
    <row r="1273">
      <c r="A1273" s="12" t="n"/>
      <c r="B1273" s="13" t="n"/>
    </row>
    <row r="1274">
      <c r="A1274" s="12" t="n"/>
      <c r="B1274" s="13" t="n"/>
    </row>
    <row r="1275">
      <c r="A1275" s="12" t="n"/>
      <c r="B1275" s="13" t="n"/>
    </row>
    <row r="1276">
      <c r="A1276" s="12" t="n"/>
      <c r="B1276" s="13" t="n"/>
    </row>
    <row r="1277">
      <c r="A1277" s="12" t="n"/>
      <c r="B1277" s="13" t="n"/>
    </row>
    <row r="1278">
      <c r="A1278" s="12" t="n"/>
      <c r="B1278" s="13" t="n"/>
    </row>
    <row r="1279">
      <c r="A1279" s="12" t="n"/>
      <c r="B1279" s="13" t="n"/>
    </row>
    <row r="1280">
      <c r="A1280" s="12" t="n"/>
      <c r="B1280" s="13" t="n"/>
    </row>
    <row r="1281">
      <c r="A1281" s="12" t="n"/>
      <c r="B1281" s="13" t="n"/>
    </row>
    <row r="1282">
      <c r="A1282" s="12" t="n"/>
      <c r="B1282" s="13" t="n"/>
    </row>
    <row r="1283">
      <c r="A1283" s="12" t="n"/>
      <c r="B1283" s="13" t="n"/>
    </row>
    <row r="1284">
      <c r="A1284" s="12" t="n"/>
      <c r="B1284" s="13" t="n"/>
    </row>
    <row r="1285">
      <c r="A1285" s="12" t="n"/>
      <c r="B1285" s="13" t="n"/>
    </row>
    <row r="1286">
      <c r="A1286" s="12" t="n"/>
      <c r="B1286" s="13" t="n"/>
    </row>
    <row r="1287">
      <c r="A1287" s="12" t="n"/>
      <c r="B1287" s="13" t="n"/>
    </row>
    <row r="1288">
      <c r="A1288" s="12" t="n"/>
      <c r="B1288" s="13" t="n"/>
    </row>
    <row r="1289">
      <c r="A1289" s="12" t="n"/>
      <c r="B1289" s="13" t="n"/>
    </row>
    <row r="1290">
      <c r="A1290" s="12" t="n"/>
      <c r="B1290" s="13" t="n"/>
    </row>
    <row r="1291">
      <c r="A1291" s="12" t="n"/>
      <c r="B1291" s="13" t="n"/>
    </row>
    <row r="1292">
      <c r="A1292" s="12" t="n"/>
      <c r="B1292" s="13" t="n"/>
    </row>
    <row r="1293">
      <c r="A1293" s="12" t="n"/>
      <c r="B1293" s="13" t="n"/>
    </row>
    <row r="1294">
      <c r="A1294" s="12" t="n"/>
      <c r="B1294" s="13" t="n"/>
    </row>
    <row r="1295">
      <c r="A1295" s="12" t="n"/>
      <c r="B1295" s="13" t="n"/>
    </row>
    <row r="1296">
      <c r="A1296" s="12" t="n"/>
      <c r="B1296" s="13" t="n"/>
    </row>
    <row r="1297">
      <c r="A1297" s="12" t="n"/>
      <c r="B1297" s="13" t="n"/>
    </row>
    <row r="1298">
      <c r="A1298" s="12" t="n"/>
      <c r="B1298" s="13" t="n"/>
    </row>
    <row r="1299">
      <c r="A1299" s="12" t="n"/>
      <c r="B1299" s="13" t="n"/>
    </row>
    <row r="1300">
      <c r="A1300" s="12" t="n"/>
      <c r="B1300" s="13" t="n"/>
    </row>
    <row r="1301">
      <c r="A1301" s="12" t="n"/>
      <c r="B1301" s="13" t="n"/>
    </row>
    <row r="1302">
      <c r="A1302" s="12" t="n"/>
      <c r="B1302" s="13" t="n"/>
    </row>
    <row r="1303">
      <c r="A1303" s="12" t="n"/>
      <c r="B1303" s="13" t="n"/>
    </row>
    <row r="1304">
      <c r="A1304" s="12" t="n"/>
      <c r="B1304" s="13" t="n"/>
    </row>
    <row r="1305">
      <c r="A1305" s="12" t="n"/>
      <c r="B1305" s="13" t="n"/>
    </row>
    <row r="1306">
      <c r="A1306" s="12" t="n"/>
      <c r="B1306" s="13" t="n"/>
    </row>
    <row r="1307">
      <c r="A1307" s="12" t="n"/>
      <c r="B1307" s="13" t="n"/>
    </row>
    <row r="1308">
      <c r="A1308" s="12" t="n"/>
      <c r="B1308" s="13" t="n"/>
    </row>
    <row r="1309">
      <c r="A1309" s="12" t="n"/>
      <c r="B1309" s="13" t="n"/>
    </row>
    <row r="1310">
      <c r="A1310" s="12" t="n"/>
      <c r="B1310" s="13" t="n"/>
    </row>
    <row r="1311">
      <c r="A1311" s="12" t="n"/>
      <c r="B1311" s="13" t="n"/>
    </row>
    <row r="1312">
      <c r="A1312" s="12" t="n"/>
      <c r="B1312" s="13" t="n"/>
    </row>
    <row r="1313">
      <c r="A1313" s="12" t="n"/>
      <c r="B1313" s="13" t="n"/>
    </row>
    <row r="1314">
      <c r="A1314" s="12" t="n"/>
      <c r="B1314" s="13" t="n"/>
    </row>
    <row r="1315">
      <c r="A1315" s="12" t="n"/>
      <c r="B1315" s="13" t="n"/>
    </row>
    <row r="1316">
      <c r="A1316" s="12" t="n"/>
      <c r="B1316" s="13" t="n"/>
    </row>
    <row r="1317">
      <c r="A1317" s="12" t="n"/>
      <c r="B1317" s="13" t="n"/>
    </row>
    <row r="1318">
      <c r="A1318" s="12" t="n"/>
      <c r="B1318" s="13" t="n"/>
    </row>
    <row r="1319">
      <c r="A1319" s="12" t="n"/>
      <c r="B1319" s="13" t="n"/>
    </row>
    <row r="1320">
      <c r="A1320" s="12" t="n"/>
      <c r="B1320" s="13" t="n"/>
    </row>
    <row r="1321">
      <c r="A1321" s="12" t="n"/>
      <c r="B1321" s="13" t="n"/>
    </row>
    <row r="1322">
      <c r="A1322" s="12" t="n"/>
      <c r="B1322" s="13" t="n"/>
    </row>
    <row r="1323">
      <c r="A1323" s="12" t="n"/>
      <c r="B1323" s="13" t="n"/>
    </row>
    <row r="1324">
      <c r="A1324" s="12" t="n"/>
      <c r="B1324" s="13" t="n"/>
    </row>
    <row r="1325">
      <c r="A1325" s="12" t="n"/>
      <c r="B1325" s="13" t="n"/>
    </row>
    <row r="1326">
      <c r="A1326" s="12" t="n"/>
      <c r="B1326" s="13" t="n"/>
    </row>
    <row r="1327">
      <c r="A1327" s="12" t="n"/>
      <c r="B1327" s="13" t="n"/>
    </row>
    <row r="1328">
      <c r="A1328" s="12" t="n"/>
      <c r="B1328" s="13" t="n"/>
    </row>
    <row r="1329">
      <c r="A1329" s="12" t="n"/>
      <c r="B1329" s="13" t="n"/>
    </row>
    <row r="1330">
      <c r="A1330" s="12" t="n"/>
      <c r="B1330" s="13" t="n"/>
    </row>
    <row r="1331">
      <c r="A1331" s="12" t="n"/>
      <c r="B1331" s="13" t="n"/>
    </row>
    <row r="1332">
      <c r="A1332" s="12" t="n"/>
      <c r="B1332" s="13" t="n"/>
    </row>
    <row r="1333">
      <c r="A1333" s="12" t="n"/>
      <c r="B1333" s="13" t="n"/>
    </row>
    <row r="1334">
      <c r="A1334" s="12" t="n"/>
      <c r="B1334" s="13" t="n"/>
    </row>
    <row r="1335">
      <c r="A1335" s="12" t="n"/>
      <c r="B1335" s="13" t="n"/>
    </row>
    <row r="1336">
      <c r="A1336" s="12" t="n"/>
      <c r="B1336" s="13" t="n"/>
    </row>
    <row r="1337">
      <c r="A1337" s="12" t="n"/>
      <c r="B1337" s="13" t="n"/>
    </row>
    <row r="1338">
      <c r="A1338" s="12" t="n"/>
      <c r="B1338" s="13" t="n"/>
    </row>
    <row r="1339">
      <c r="A1339" s="12" t="n"/>
      <c r="B1339" s="13" t="n"/>
    </row>
    <row r="1340">
      <c r="A1340" s="12" t="n"/>
      <c r="B1340" s="13" t="n"/>
    </row>
    <row r="1341">
      <c r="A1341" s="12" t="n"/>
      <c r="B1341" s="13" t="n"/>
    </row>
    <row r="1342">
      <c r="A1342" s="12" t="n"/>
      <c r="B1342" s="13" t="n"/>
    </row>
    <row r="1343">
      <c r="A1343" s="12" t="n"/>
      <c r="B1343" s="13" t="n"/>
    </row>
    <row r="1344">
      <c r="A1344" s="12" t="n"/>
      <c r="B1344" s="13" t="n"/>
    </row>
    <row r="1345">
      <c r="A1345" s="12" t="n"/>
      <c r="B1345" s="13" t="n"/>
    </row>
    <row r="1346">
      <c r="A1346" s="12" t="n"/>
      <c r="B1346" s="13" t="n"/>
    </row>
    <row r="1347">
      <c r="A1347" s="12" t="n"/>
      <c r="B1347" s="13" t="n"/>
    </row>
    <row r="1348">
      <c r="A1348" s="12" t="n"/>
      <c r="B1348" s="13" t="n"/>
    </row>
    <row r="1349">
      <c r="A1349" s="12" t="n"/>
      <c r="B1349" s="13" t="n"/>
    </row>
    <row r="1350">
      <c r="A1350" s="12" t="n"/>
      <c r="B1350" s="13" t="n"/>
    </row>
    <row r="1351">
      <c r="A1351" s="12" t="n"/>
      <c r="B1351" s="13" t="n"/>
    </row>
    <row r="1352">
      <c r="A1352" s="12" t="n"/>
      <c r="B1352" s="13" t="n"/>
    </row>
    <row r="1353">
      <c r="A1353" s="12" t="n"/>
      <c r="B1353" s="13" t="n"/>
    </row>
    <row r="1354">
      <c r="A1354" s="12" t="n"/>
      <c r="B1354" s="13" t="n"/>
    </row>
    <row r="1355">
      <c r="A1355" s="12" t="n"/>
      <c r="B1355" s="13" t="n"/>
    </row>
    <row r="1356">
      <c r="A1356" s="12" t="n"/>
      <c r="B1356" s="13" t="n"/>
    </row>
    <row r="1357">
      <c r="A1357" s="12" t="n"/>
      <c r="B1357" s="13" t="n"/>
    </row>
    <row r="1358">
      <c r="A1358" s="12" t="n"/>
      <c r="B1358" s="13" t="n"/>
    </row>
    <row r="1359">
      <c r="A1359" s="12" t="n"/>
      <c r="B1359" s="13" t="n"/>
    </row>
    <row r="1360">
      <c r="A1360" s="12" t="n"/>
      <c r="B1360" s="13" t="n"/>
    </row>
    <row r="1361">
      <c r="A1361" s="12" t="n"/>
      <c r="B1361" s="13" t="n"/>
    </row>
    <row r="1362">
      <c r="A1362" s="12" t="n"/>
      <c r="B1362" s="13" t="n"/>
    </row>
    <row r="1363">
      <c r="A1363" s="12" t="n"/>
      <c r="B1363" s="13" t="n"/>
    </row>
    <row r="1364">
      <c r="A1364" s="12" t="n"/>
      <c r="B1364" s="13" t="n"/>
    </row>
    <row r="1365">
      <c r="A1365" s="12" t="n"/>
      <c r="B1365" s="13" t="n"/>
    </row>
    <row r="1366">
      <c r="A1366" s="12" t="n"/>
      <c r="B1366" s="13" t="n"/>
    </row>
    <row r="1367">
      <c r="A1367" s="12" t="n"/>
      <c r="B1367" s="13" t="n"/>
    </row>
    <row r="1368">
      <c r="A1368" s="12" t="n"/>
      <c r="B1368" s="13" t="n"/>
    </row>
    <row r="1369">
      <c r="A1369" s="12" t="n"/>
      <c r="B1369" s="13" t="n"/>
    </row>
    <row r="1370">
      <c r="A1370" s="12" t="n"/>
      <c r="B1370" s="13" t="n"/>
    </row>
    <row r="1371">
      <c r="A1371" s="12" t="n"/>
      <c r="B1371" s="13" t="n"/>
    </row>
    <row r="1372">
      <c r="A1372" s="12" t="n"/>
      <c r="B1372" s="13" t="n"/>
    </row>
    <row r="1373">
      <c r="A1373" s="12" t="n"/>
      <c r="B1373" s="13" t="n"/>
    </row>
    <row r="1374">
      <c r="A1374" s="12" t="n"/>
      <c r="B1374" s="13" t="n"/>
    </row>
    <row r="1375">
      <c r="A1375" s="12" t="n"/>
      <c r="B1375" s="13" t="n"/>
    </row>
    <row r="1376">
      <c r="A1376" s="12" t="n"/>
      <c r="B1376" s="13" t="n"/>
    </row>
    <row r="1377">
      <c r="A1377" s="12" t="n"/>
      <c r="B1377" s="13" t="n"/>
    </row>
    <row r="1378">
      <c r="A1378" s="12" t="n"/>
      <c r="B1378" s="13" t="n"/>
    </row>
    <row r="1379">
      <c r="A1379" s="12" t="n"/>
      <c r="B1379" s="13" t="n"/>
    </row>
    <row r="1380">
      <c r="A1380" s="12" t="n"/>
      <c r="B1380" s="13" t="n"/>
    </row>
    <row r="1381">
      <c r="A1381" s="12" t="n"/>
      <c r="B1381" s="13" t="n"/>
    </row>
    <row r="1382">
      <c r="A1382" s="12" t="n"/>
      <c r="B1382" s="13" t="n"/>
    </row>
    <row r="1383">
      <c r="A1383" s="12" t="n"/>
      <c r="B1383" s="13" t="n"/>
    </row>
    <row r="1384">
      <c r="A1384" s="12" t="n"/>
      <c r="B1384" s="13" t="n"/>
    </row>
    <row r="1385">
      <c r="A1385" s="12" t="n"/>
      <c r="B1385" s="13" t="n"/>
    </row>
    <row r="1386">
      <c r="A1386" s="12" t="n"/>
      <c r="B1386" s="13" t="n"/>
    </row>
    <row r="1387">
      <c r="A1387" s="12" t="n"/>
      <c r="B1387" s="13" t="n"/>
    </row>
    <row r="1388">
      <c r="A1388" s="12" t="n"/>
      <c r="B1388" s="13" t="n"/>
    </row>
    <row r="1389">
      <c r="A1389" s="12" t="n"/>
      <c r="B1389" s="13" t="n"/>
    </row>
    <row r="1390">
      <c r="A1390" s="12" t="n"/>
      <c r="B1390" s="13" t="n"/>
    </row>
    <row r="1391">
      <c r="A1391" s="12" t="n"/>
      <c r="B1391" s="13" t="n"/>
    </row>
    <row r="1392">
      <c r="A1392" s="12" t="n"/>
      <c r="B1392" s="13" t="n"/>
    </row>
    <row r="1393">
      <c r="A1393" s="12" t="n"/>
      <c r="B1393" s="13" t="n"/>
    </row>
    <row r="1394">
      <c r="A1394" s="12" t="n"/>
      <c r="B1394" s="13" t="n"/>
    </row>
    <row r="1395">
      <c r="A1395" s="12" t="n"/>
      <c r="B1395" s="13" t="n"/>
    </row>
    <row r="1396">
      <c r="A1396" s="12" t="n"/>
      <c r="B1396" s="13" t="n"/>
    </row>
    <row r="1397">
      <c r="A1397" s="12" t="n"/>
      <c r="B1397" s="13" t="n"/>
    </row>
    <row r="1398">
      <c r="A1398" s="12" t="n"/>
      <c r="B1398" s="13" t="n"/>
    </row>
    <row r="1399">
      <c r="A1399" s="12" t="n"/>
      <c r="B1399" s="13" t="n"/>
    </row>
    <row r="1400">
      <c r="A1400" s="12" t="n"/>
      <c r="B1400" s="13" t="n"/>
    </row>
    <row r="1401">
      <c r="A1401" s="12" t="n"/>
      <c r="B1401" s="13" t="n"/>
    </row>
    <row r="1402">
      <c r="A1402" s="12" t="n"/>
      <c r="B1402" s="13" t="n"/>
    </row>
    <row r="1403">
      <c r="A1403" s="12" t="n"/>
      <c r="B1403" s="13" t="n"/>
    </row>
    <row r="1404">
      <c r="A1404" s="12" t="n"/>
      <c r="B1404" s="13" t="n"/>
    </row>
    <row r="1405">
      <c r="A1405" s="12" t="n"/>
      <c r="B1405" s="13" t="n"/>
    </row>
    <row r="1406">
      <c r="A1406" s="12" t="n"/>
      <c r="B1406" s="13" t="n"/>
    </row>
    <row r="1407">
      <c r="A1407" s="12" t="n"/>
      <c r="B1407" s="13" t="n"/>
    </row>
    <row r="1408">
      <c r="A1408" s="12" t="n"/>
      <c r="B1408" s="13" t="n"/>
    </row>
    <row r="1409">
      <c r="A1409" s="12" t="n"/>
      <c r="B1409" s="13" t="n"/>
    </row>
    <row r="1410">
      <c r="A1410" s="12" t="n"/>
      <c r="B1410" s="13" t="n"/>
    </row>
    <row r="1411">
      <c r="A1411" s="12" t="n"/>
      <c r="B1411" s="13" t="n"/>
    </row>
    <row r="1412">
      <c r="A1412" s="12" t="n"/>
      <c r="B1412" s="13" t="n"/>
    </row>
    <row r="1413">
      <c r="A1413" s="12" t="n"/>
      <c r="B1413" s="13" t="n"/>
    </row>
    <row r="1414">
      <c r="A1414" s="12" t="n"/>
      <c r="B1414" s="13" t="n"/>
    </row>
    <row r="1415">
      <c r="A1415" s="12" t="n"/>
      <c r="B1415" s="13" t="n"/>
    </row>
    <row r="1416">
      <c r="A1416" s="12" t="n"/>
      <c r="B1416" s="13" t="n"/>
    </row>
    <row r="1417">
      <c r="A1417" s="12" t="n"/>
      <c r="B1417" s="13" t="n"/>
    </row>
    <row r="1418">
      <c r="A1418" s="12" t="n"/>
      <c r="B1418" s="13" t="n"/>
    </row>
    <row r="1419">
      <c r="A1419" s="12" t="n"/>
      <c r="B1419" s="13" t="n"/>
    </row>
    <row r="1420">
      <c r="A1420" s="12" t="n"/>
      <c r="B1420" s="13" t="n"/>
    </row>
    <row r="1421">
      <c r="A1421" s="12" t="n"/>
      <c r="B1421" s="13" t="n"/>
    </row>
    <row r="1422">
      <c r="A1422" s="12" t="n"/>
      <c r="B1422" s="13" t="n"/>
    </row>
    <row r="1423">
      <c r="A1423" s="12" t="n"/>
      <c r="B1423" s="13" t="n"/>
    </row>
    <row r="1424">
      <c r="A1424" s="12" t="n"/>
      <c r="B1424" s="13" t="n"/>
    </row>
    <row r="1425">
      <c r="A1425" s="12" t="n"/>
      <c r="B1425" s="13" t="n"/>
    </row>
    <row r="1426">
      <c r="A1426" s="12" t="n"/>
      <c r="B1426" s="13" t="n"/>
    </row>
    <row r="1427">
      <c r="A1427" s="12" t="n"/>
      <c r="B1427" s="13" t="n"/>
    </row>
    <row r="1428">
      <c r="A1428" s="12" t="n"/>
      <c r="B1428" s="13" t="n"/>
    </row>
    <row r="1429">
      <c r="A1429" s="12" t="n"/>
      <c r="B1429" s="13" t="n"/>
    </row>
    <row r="1430">
      <c r="A1430" s="12" t="n"/>
      <c r="B1430" s="13" t="n"/>
    </row>
    <row r="1431">
      <c r="A1431" s="12" t="n"/>
      <c r="B1431" s="13" t="n"/>
    </row>
    <row r="1432">
      <c r="A1432" s="12" t="n"/>
      <c r="B1432" s="13" t="n"/>
    </row>
    <row r="1433">
      <c r="A1433" s="12" t="n"/>
      <c r="B1433" s="13" t="n"/>
    </row>
    <row r="1434">
      <c r="A1434" s="12" t="n"/>
      <c r="B1434" s="13" t="n"/>
    </row>
    <row r="1435">
      <c r="A1435" s="12" t="n"/>
      <c r="B1435" s="13" t="n"/>
    </row>
    <row r="1436">
      <c r="A1436" s="12" t="n"/>
      <c r="B1436" s="13" t="n"/>
    </row>
    <row r="1437">
      <c r="A1437" s="12" t="n"/>
      <c r="B1437" s="13" t="n"/>
    </row>
    <row r="1438">
      <c r="A1438" s="12" t="n"/>
      <c r="B1438" s="13" t="n"/>
    </row>
    <row r="1439">
      <c r="A1439" s="12" t="n"/>
      <c r="B1439" s="13" t="n"/>
    </row>
    <row r="1440">
      <c r="A1440" s="12" t="n"/>
      <c r="B1440" s="13" t="n"/>
    </row>
    <row r="1441">
      <c r="A1441" s="12" t="n"/>
      <c r="B1441" s="13" t="n"/>
    </row>
    <row r="1442">
      <c r="A1442" s="12" t="n"/>
      <c r="B1442" s="13" t="n"/>
    </row>
    <row r="1443">
      <c r="A1443" s="12" t="n"/>
      <c r="B1443" s="13" t="n"/>
    </row>
    <row r="1444">
      <c r="A1444" s="12" t="n"/>
      <c r="B1444" s="13" t="n"/>
    </row>
    <row r="1445">
      <c r="A1445" s="12" t="n"/>
      <c r="B1445" s="13" t="n"/>
    </row>
    <row r="1446">
      <c r="A1446" s="12" t="n"/>
      <c r="B1446" s="13" t="n"/>
    </row>
    <row r="1447">
      <c r="A1447" s="12" t="n"/>
      <c r="B1447" s="13" t="n"/>
    </row>
    <row r="1448">
      <c r="A1448" s="12" t="n"/>
      <c r="B1448" s="13" t="n"/>
    </row>
    <row r="1449">
      <c r="A1449" s="12" t="n"/>
      <c r="B1449" s="13" t="n"/>
    </row>
    <row r="1450">
      <c r="A1450" s="12" t="n"/>
      <c r="B1450" s="13" t="n"/>
    </row>
    <row r="1451">
      <c r="A1451" s="12" t="n"/>
      <c r="B1451" s="13" t="n"/>
    </row>
    <row r="1452">
      <c r="A1452" s="12" t="n"/>
      <c r="B1452" s="13" t="n"/>
    </row>
    <row r="1453">
      <c r="A1453" s="12" t="n"/>
      <c r="B1453" s="13" t="n"/>
    </row>
    <row r="1454">
      <c r="A1454" s="12" t="n"/>
      <c r="B1454" s="13" t="n"/>
    </row>
    <row r="1455">
      <c r="A1455" s="12" t="n"/>
      <c r="B1455" s="13" t="n"/>
    </row>
    <row r="1456">
      <c r="A1456" s="12" t="n"/>
      <c r="B1456" s="13" t="n"/>
    </row>
    <row r="1457">
      <c r="A1457" s="12" t="n"/>
      <c r="B1457" s="13" t="n"/>
    </row>
    <row r="1458">
      <c r="A1458" s="12" t="n"/>
      <c r="B1458" s="13" t="n"/>
    </row>
    <row r="1459">
      <c r="A1459" s="12" t="n"/>
      <c r="B1459" s="13" t="n"/>
    </row>
    <row r="1460">
      <c r="A1460" s="12" t="n"/>
      <c r="B1460" s="13" t="n"/>
    </row>
    <row r="1461">
      <c r="A1461" s="12" t="n"/>
      <c r="B1461" s="13" t="n"/>
    </row>
    <row r="1462">
      <c r="A1462" s="12" t="n"/>
      <c r="B1462" s="13" t="n"/>
    </row>
    <row r="1463">
      <c r="A1463" s="12" t="n"/>
      <c r="B1463" s="13" t="n"/>
    </row>
    <row r="1464">
      <c r="A1464" s="12" t="n"/>
      <c r="B1464" s="13" t="n"/>
    </row>
    <row r="1465">
      <c r="A1465" s="12" t="n"/>
      <c r="B1465" s="13" t="n"/>
    </row>
    <row r="1466">
      <c r="A1466" s="12" t="n"/>
      <c r="B1466" s="13" t="n"/>
    </row>
    <row r="1467">
      <c r="A1467" s="12" t="n"/>
      <c r="B1467" s="13" t="n"/>
    </row>
    <row r="1468">
      <c r="A1468" s="12" t="n"/>
      <c r="B1468" s="13" t="n"/>
    </row>
    <row r="1469">
      <c r="A1469" s="12" t="n"/>
      <c r="B1469" s="13" t="n"/>
    </row>
    <row r="1470">
      <c r="A1470" s="12" t="n"/>
      <c r="B1470" s="13" t="n"/>
    </row>
    <row r="1471">
      <c r="A1471" s="12" t="n"/>
      <c r="B1471" s="13" t="n"/>
    </row>
    <row r="1472">
      <c r="A1472" s="12" t="n"/>
      <c r="B1472" s="13" t="n"/>
    </row>
    <row r="1473">
      <c r="A1473" s="12" t="n"/>
      <c r="B1473" s="13" t="n"/>
    </row>
    <row r="1474">
      <c r="A1474" s="12" t="n"/>
      <c r="B1474" s="13" t="n"/>
    </row>
    <row r="1475">
      <c r="A1475" s="12" t="n"/>
      <c r="B1475" s="13" t="n"/>
    </row>
    <row r="1476">
      <c r="A1476" s="12" t="n"/>
      <c r="B1476" s="13" t="n"/>
    </row>
    <row r="1477">
      <c r="A1477" s="12" t="n"/>
      <c r="B1477" s="13" t="n"/>
    </row>
    <row r="1478">
      <c r="A1478" s="12" t="n"/>
      <c r="B1478" s="13" t="n"/>
    </row>
    <row r="1479">
      <c r="A1479" s="12" t="n"/>
      <c r="B1479" s="13" t="n"/>
    </row>
    <row r="1480">
      <c r="A1480" s="12" t="n"/>
      <c r="B1480" s="13" t="n"/>
    </row>
    <row r="1481">
      <c r="A1481" s="12" t="n"/>
      <c r="B1481" s="13" t="n"/>
    </row>
    <row r="1482">
      <c r="A1482" s="12" t="n"/>
      <c r="B1482" s="13" t="n"/>
    </row>
    <row r="1483">
      <c r="A1483" s="12" t="n"/>
      <c r="B1483" s="13" t="n"/>
    </row>
    <row r="1484">
      <c r="A1484" s="12" t="n"/>
      <c r="B1484" s="13" t="n"/>
    </row>
    <row r="1485">
      <c r="A1485" s="12" t="n"/>
      <c r="B1485" s="13" t="n"/>
    </row>
    <row r="1486">
      <c r="A1486" s="12" t="n"/>
      <c r="B1486" s="13" t="n"/>
    </row>
    <row r="1487">
      <c r="A1487" s="12" t="n"/>
      <c r="B1487" s="13" t="n"/>
    </row>
    <row r="1488">
      <c r="A1488" s="12" t="n"/>
      <c r="B1488" s="13" t="n"/>
    </row>
    <row r="1489">
      <c r="A1489" s="12" t="n"/>
      <c r="B1489" s="13" t="n"/>
    </row>
    <row r="1490">
      <c r="A1490" s="12" t="n"/>
      <c r="B1490" s="13" t="n"/>
    </row>
    <row r="1491">
      <c r="A1491" s="12" t="n"/>
      <c r="B1491" s="13" t="n"/>
    </row>
    <row r="1492">
      <c r="A1492" s="12" t="n"/>
      <c r="B1492" s="13" t="n"/>
    </row>
    <row r="1493">
      <c r="A1493" s="12" t="n"/>
      <c r="B1493" s="13" t="n"/>
    </row>
    <row r="1494">
      <c r="A1494" s="12" t="n"/>
      <c r="B1494" s="13" t="n"/>
    </row>
    <row r="1495">
      <c r="A1495" s="12" t="n"/>
      <c r="B1495" s="13" t="n"/>
    </row>
    <row r="1496">
      <c r="A1496" s="12" t="n"/>
      <c r="B1496" s="13" t="n"/>
    </row>
    <row r="1497">
      <c r="A1497" s="12" t="n"/>
      <c r="B1497" s="13" t="n"/>
    </row>
    <row r="1498">
      <c r="A1498" s="12" t="n"/>
      <c r="B1498" s="13" t="n"/>
    </row>
    <row r="1499">
      <c r="A1499" s="12" t="n"/>
      <c r="B1499" s="13" t="n"/>
    </row>
    <row r="1500">
      <c r="A1500" s="12" t="n"/>
      <c r="B1500" s="13" t="n"/>
    </row>
    <row r="1501">
      <c r="A1501" s="12" t="n"/>
      <c r="B1501" s="13" t="n"/>
    </row>
    <row r="1502">
      <c r="A1502" s="12" t="n"/>
      <c r="B1502" s="13" t="n"/>
    </row>
    <row r="1503">
      <c r="A1503" s="12" t="n"/>
      <c r="B1503" s="13" t="n"/>
    </row>
    <row r="1504">
      <c r="A1504" s="12" t="n"/>
      <c r="B1504" s="13" t="n"/>
    </row>
    <row r="1505">
      <c r="A1505" s="12" t="n"/>
      <c r="B1505" s="13" t="n"/>
    </row>
    <row r="1506">
      <c r="A1506" s="12" t="n"/>
      <c r="B1506" s="13" t="n"/>
    </row>
    <row r="1507">
      <c r="A1507" s="12" t="n"/>
      <c r="B1507" s="13" t="n"/>
    </row>
    <row r="1508">
      <c r="A1508" s="12" t="n"/>
      <c r="B1508" s="13" t="n"/>
    </row>
    <row r="1509">
      <c r="A1509" s="12" t="n"/>
      <c r="B1509" s="13" t="n"/>
    </row>
    <row r="1510">
      <c r="A1510" s="12" t="n"/>
      <c r="B1510" s="13" t="n"/>
    </row>
    <row r="1511">
      <c r="A1511" s="12" t="n"/>
      <c r="B1511" s="13" t="n"/>
    </row>
    <row r="1512">
      <c r="A1512" s="12" t="n"/>
      <c r="B1512" s="13" t="n"/>
    </row>
    <row r="1513">
      <c r="A1513" s="12" t="n"/>
      <c r="B1513" s="13" t="n"/>
    </row>
    <row r="1514">
      <c r="A1514" s="12" t="n"/>
      <c r="B1514" s="13" t="n"/>
    </row>
    <row r="1515">
      <c r="A1515" s="12" t="n"/>
      <c r="B1515" s="13" t="n"/>
    </row>
    <row r="1516">
      <c r="A1516" s="12" t="n"/>
      <c r="B1516" s="13" t="n"/>
    </row>
    <row r="1517">
      <c r="A1517" s="12" t="n"/>
      <c r="B1517" s="13" t="n"/>
    </row>
    <row r="1518">
      <c r="A1518" s="12" t="n"/>
      <c r="B1518" s="13" t="n"/>
    </row>
    <row r="1519">
      <c r="A1519" s="12" t="n"/>
      <c r="B1519" s="13" t="n"/>
    </row>
    <row r="1520">
      <c r="A1520" s="12" t="n"/>
      <c r="B1520" s="13" t="n"/>
    </row>
    <row r="1521">
      <c r="A1521" s="12" t="n"/>
      <c r="B1521" s="13" t="n"/>
    </row>
    <row r="1522">
      <c r="A1522" s="12" t="n"/>
      <c r="B1522" s="13" t="n"/>
    </row>
    <row r="1523">
      <c r="A1523" s="12" t="n"/>
      <c r="B1523" s="13" t="n"/>
    </row>
    <row r="1524">
      <c r="A1524" s="12" t="n"/>
      <c r="B1524" s="13" t="n"/>
    </row>
    <row r="1525">
      <c r="A1525" s="12" t="n"/>
      <c r="B1525" s="13" t="n"/>
    </row>
    <row r="1526">
      <c r="A1526" s="12" t="n"/>
      <c r="B1526" s="13" t="n"/>
    </row>
    <row r="1527">
      <c r="A1527" s="12" t="n"/>
      <c r="B1527" s="13" t="n"/>
    </row>
    <row r="1528">
      <c r="A1528" s="12" t="n"/>
      <c r="B1528" s="13" t="n"/>
    </row>
    <row r="1529">
      <c r="A1529" s="12" t="n"/>
      <c r="B1529" s="13" t="n"/>
    </row>
    <row r="1530">
      <c r="A1530" s="12" t="n"/>
      <c r="B1530" s="13" t="n"/>
    </row>
    <row r="1531">
      <c r="A1531" s="12" t="n"/>
      <c r="B1531" s="13" t="n"/>
    </row>
    <row r="1532">
      <c r="A1532" s="12" t="n"/>
      <c r="B1532" s="13" t="n"/>
    </row>
    <row r="1533">
      <c r="A1533" s="12" t="n"/>
      <c r="B1533" s="13" t="n"/>
    </row>
    <row r="1534">
      <c r="A1534" s="12" t="n"/>
      <c r="B1534" s="13" t="n"/>
    </row>
    <row r="1535">
      <c r="A1535" s="12" t="n"/>
      <c r="B1535" s="13" t="n"/>
    </row>
    <row r="1536">
      <c r="A1536" s="12" t="n"/>
      <c r="B1536" s="13" t="n"/>
    </row>
    <row r="1537">
      <c r="A1537" s="12" t="n"/>
      <c r="B1537" s="13" t="n"/>
    </row>
    <row r="1538">
      <c r="A1538" s="12" t="n"/>
      <c r="B1538" s="13" t="n"/>
    </row>
    <row r="1539">
      <c r="A1539" s="12" t="n"/>
      <c r="B1539" s="13" t="n"/>
    </row>
    <row r="1540">
      <c r="A1540" s="12" t="n"/>
      <c r="B1540" s="13" t="n"/>
    </row>
    <row r="1541">
      <c r="A1541" s="12" t="n"/>
      <c r="B1541" s="13" t="n"/>
    </row>
    <row r="1542">
      <c r="A1542" s="12" t="n"/>
      <c r="B1542" s="13" t="n"/>
    </row>
    <row r="1543">
      <c r="A1543" s="12" t="n"/>
      <c r="B1543" s="13" t="n"/>
    </row>
    <row r="1544">
      <c r="A1544" s="12" t="n"/>
      <c r="B1544" s="13" t="n"/>
    </row>
    <row r="1545">
      <c r="A1545" s="12" t="n"/>
      <c r="B1545" s="13" t="n"/>
    </row>
    <row r="1546">
      <c r="A1546" s="12" t="n"/>
      <c r="B1546" s="13" t="n"/>
    </row>
    <row r="1547">
      <c r="A1547" s="12" t="n"/>
      <c r="B1547" s="13" t="n"/>
    </row>
    <row r="1548">
      <c r="A1548" s="12" t="n"/>
      <c r="B1548" s="13" t="n"/>
    </row>
    <row r="1549">
      <c r="A1549" s="12" t="n"/>
      <c r="B1549" s="13" t="n"/>
    </row>
    <row r="1550">
      <c r="A1550" s="12" t="n"/>
      <c r="B1550" s="13" t="n"/>
    </row>
    <row r="1551">
      <c r="A1551" s="12" t="n"/>
      <c r="B1551" s="13" t="n"/>
    </row>
    <row r="1552">
      <c r="A1552" s="12" t="n"/>
      <c r="B1552" s="13" t="n"/>
    </row>
    <row r="1553">
      <c r="A1553" s="12" t="n"/>
      <c r="B1553" s="13" t="n"/>
    </row>
    <row r="1554">
      <c r="A1554" s="12" t="n"/>
      <c r="B1554" s="13" t="n"/>
    </row>
    <row r="1555">
      <c r="A1555" s="12" t="n"/>
      <c r="B1555" s="13" t="n"/>
    </row>
    <row r="1556">
      <c r="A1556" s="12" t="n"/>
      <c r="B1556" s="13" t="n"/>
    </row>
    <row r="1557">
      <c r="A1557" s="12" t="n"/>
      <c r="B1557" s="13" t="n"/>
    </row>
    <row r="1558">
      <c r="A1558" s="12" t="n"/>
      <c r="B1558" s="13" t="n"/>
    </row>
    <row r="1559">
      <c r="A1559" s="12" t="n"/>
      <c r="B1559" s="13" t="n"/>
    </row>
    <row r="1560">
      <c r="A1560" s="12" t="n"/>
      <c r="B1560" s="13" t="n"/>
    </row>
    <row r="1561">
      <c r="A1561" s="12" t="n"/>
      <c r="B1561" s="13" t="n"/>
    </row>
    <row r="1562">
      <c r="A1562" s="12" t="n"/>
      <c r="B1562" s="13" t="n"/>
    </row>
    <row r="1563">
      <c r="A1563" s="12" t="n"/>
      <c r="B1563" s="13" t="n"/>
    </row>
    <row r="1564">
      <c r="A1564" s="12" t="n"/>
      <c r="B1564" s="13" t="n"/>
    </row>
    <row r="1565">
      <c r="A1565" s="12" t="n"/>
      <c r="B1565" s="13" t="n"/>
    </row>
    <row r="1566">
      <c r="A1566" s="12" t="n"/>
      <c r="B1566" s="13" t="n"/>
    </row>
    <row r="1567">
      <c r="A1567" s="12" t="n"/>
      <c r="B1567" s="13" t="n"/>
    </row>
    <row r="1568">
      <c r="A1568" s="12" t="n"/>
      <c r="B1568" s="13" t="n"/>
    </row>
    <row r="1569">
      <c r="A1569" s="12" t="n"/>
      <c r="B1569" s="13" t="n"/>
    </row>
    <row r="1570">
      <c r="A1570" s="12" t="n"/>
      <c r="B1570" s="13" t="n"/>
    </row>
    <row r="1571">
      <c r="A1571" s="12" t="n"/>
      <c r="B1571" s="13" t="n"/>
    </row>
    <row r="1572">
      <c r="A1572" s="12" t="n"/>
      <c r="B1572" s="13" t="n"/>
    </row>
    <row r="1573">
      <c r="A1573" s="12" t="n"/>
      <c r="B1573" s="13" t="n"/>
    </row>
    <row r="1574">
      <c r="A1574" s="12" t="n"/>
      <c r="B1574" s="13" t="n"/>
    </row>
    <row r="1575">
      <c r="A1575" s="12" t="n"/>
      <c r="B1575" s="13" t="n"/>
    </row>
    <row r="1576">
      <c r="A1576" s="12" t="n"/>
      <c r="B1576" s="13" t="n"/>
    </row>
    <row r="1577">
      <c r="A1577" s="12" t="n"/>
      <c r="B1577" s="13" t="n"/>
    </row>
    <row r="1578">
      <c r="A1578" s="12" t="n"/>
      <c r="B1578" s="13" t="n"/>
    </row>
    <row r="1579">
      <c r="A1579" s="12" t="n"/>
      <c r="B1579" s="13" t="n"/>
    </row>
    <row r="1580">
      <c r="A1580" s="12" t="n"/>
      <c r="B1580" s="13" t="n"/>
    </row>
    <row r="1581">
      <c r="A1581" s="12" t="n"/>
      <c r="B1581" s="13" t="n"/>
    </row>
    <row r="1582">
      <c r="A1582" s="12" t="n"/>
      <c r="B1582" s="13" t="n"/>
    </row>
    <row r="1583">
      <c r="A1583" s="12" t="n"/>
      <c r="B1583" s="13" t="n"/>
    </row>
    <row r="1584">
      <c r="A1584" s="12" t="n"/>
      <c r="B1584" s="13" t="n"/>
    </row>
    <row r="1585">
      <c r="A1585" s="12" t="n"/>
      <c r="B1585" s="13" t="n"/>
    </row>
    <row r="1586">
      <c r="A1586" s="12" t="n"/>
      <c r="B1586" s="13" t="n"/>
    </row>
    <row r="1587">
      <c r="A1587" s="12" t="n"/>
      <c r="B1587" s="13" t="n"/>
    </row>
    <row r="1588">
      <c r="A1588" s="12" t="n"/>
      <c r="B1588" s="13" t="n"/>
    </row>
    <row r="1589">
      <c r="A1589" s="12" t="n"/>
      <c r="B1589" s="13" t="n"/>
    </row>
    <row r="1590">
      <c r="A1590" s="12" t="n"/>
      <c r="B1590" s="13" t="n"/>
    </row>
    <row r="1591">
      <c r="A1591" s="12" t="n"/>
      <c r="B1591" s="13" t="n"/>
    </row>
    <row r="1592">
      <c r="A1592" s="12" t="n"/>
      <c r="B1592" s="13" t="n"/>
    </row>
    <row r="1593">
      <c r="A1593" s="12" t="n"/>
      <c r="B1593" s="13" t="n"/>
    </row>
    <row r="1594">
      <c r="A1594" s="12" t="n"/>
      <c r="B1594" s="13" t="n"/>
    </row>
    <row r="1595">
      <c r="A1595" s="12" t="n"/>
      <c r="B1595" s="13" t="n"/>
    </row>
    <row r="1596">
      <c r="A1596" s="12" t="n"/>
      <c r="B1596" s="13" t="n"/>
    </row>
    <row r="1597">
      <c r="A1597" s="12" t="n"/>
      <c r="B1597" s="13" t="n"/>
    </row>
    <row r="1598">
      <c r="A1598" s="12" t="n"/>
      <c r="B1598" s="13" t="n"/>
    </row>
    <row r="1599">
      <c r="A1599" s="12" t="n"/>
      <c r="B1599" s="13" t="n"/>
    </row>
    <row r="1600">
      <c r="A1600" s="12" t="n"/>
      <c r="B1600" s="13" t="n"/>
    </row>
    <row r="1601">
      <c r="A1601" s="12" t="n"/>
      <c r="B1601" s="13" t="n"/>
    </row>
    <row r="1602">
      <c r="A1602" s="12" t="n"/>
      <c r="B1602" s="13" t="n"/>
    </row>
    <row r="1603">
      <c r="A1603" s="12" t="n"/>
      <c r="B1603" s="13" t="n"/>
    </row>
    <row r="1604">
      <c r="A1604" s="12" t="n"/>
      <c r="B1604" s="13" t="n"/>
    </row>
    <row r="1605">
      <c r="A1605" s="12" t="n"/>
      <c r="B1605" s="13" t="n"/>
    </row>
    <row r="1606">
      <c r="A1606" s="12" t="n"/>
      <c r="B1606" s="13" t="n"/>
    </row>
    <row r="1607">
      <c r="A1607" s="12" t="n"/>
      <c r="B1607" s="13" t="n"/>
    </row>
    <row r="1608">
      <c r="A1608" s="12" t="n"/>
      <c r="B1608" s="13" t="n"/>
    </row>
    <row r="1609">
      <c r="A1609" s="12" t="n"/>
      <c r="B1609" s="13" t="n"/>
    </row>
    <row r="1610">
      <c r="A1610" s="12" t="n"/>
      <c r="B1610" s="13" t="n"/>
    </row>
    <row r="1611">
      <c r="A1611" s="12" t="n"/>
      <c r="B1611" s="13" t="n"/>
    </row>
    <row r="1612">
      <c r="A1612" s="12" t="n"/>
      <c r="B1612" s="13" t="n"/>
    </row>
    <row r="1613">
      <c r="A1613" s="12" t="n"/>
      <c r="B1613" s="13" t="n"/>
    </row>
    <row r="1614">
      <c r="A1614" s="12" t="n"/>
      <c r="B1614" s="13" t="n"/>
    </row>
    <row r="1615">
      <c r="A1615" s="12" t="n"/>
      <c r="B1615" s="13" t="n"/>
    </row>
    <row r="1616">
      <c r="A1616" s="12" t="n"/>
      <c r="B1616" s="13" t="n"/>
    </row>
    <row r="1617">
      <c r="A1617" s="12" t="n"/>
      <c r="B1617" s="13" t="n"/>
    </row>
    <row r="1618">
      <c r="A1618" s="12" t="n"/>
      <c r="B1618" s="13" t="n"/>
    </row>
    <row r="1619">
      <c r="A1619" s="12" t="n"/>
      <c r="B1619" s="13" t="n"/>
    </row>
    <row r="1620">
      <c r="A1620" s="12" t="n"/>
      <c r="B1620" s="13" t="n"/>
    </row>
    <row r="1621">
      <c r="A1621" s="12" t="n"/>
      <c r="B1621" s="13" t="n"/>
    </row>
    <row r="1622">
      <c r="A1622" s="12" t="n"/>
      <c r="B1622" s="13" t="n"/>
    </row>
    <row r="1623">
      <c r="A1623" s="12" t="n"/>
      <c r="B1623" s="13" t="n"/>
    </row>
    <row r="1624">
      <c r="A1624" s="12" t="n"/>
      <c r="B1624" s="13" t="n"/>
    </row>
    <row r="1625">
      <c r="A1625" s="12" t="n"/>
      <c r="B1625" s="13" t="n"/>
    </row>
    <row r="1626">
      <c r="A1626" s="12" t="n"/>
      <c r="B1626" s="13" t="n"/>
    </row>
    <row r="1627">
      <c r="A1627" s="12" t="n"/>
      <c r="B1627" s="13" t="n"/>
    </row>
    <row r="1628">
      <c r="A1628" s="12" t="n"/>
      <c r="B1628" s="13" t="n"/>
    </row>
    <row r="1629">
      <c r="A1629" s="12" t="n"/>
      <c r="B1629" s="13" t="n"/>
    </row>
    <row r="1630">
      <c r="A1630" s="12" t="n"/>
      <c r="B1630" s="13" t="n"/>
    </row>
    <row r="1631">
      <c r="A1631" s="12" t="n"/>
      <c r="B1631" s="13" t="n"/>
    </row>
    <row r="1632">
      <c r="A1632" s="12" t="n"/>
      <c r="B1632" s="13" t="n"/>
    </row>
    <row r="1633">
      <c r="A1633" s="12" t="n"/>
      <c r="B1633" s="13" t="n"/>
    </row>
    <row r="1634">
      <c r="A1634" s="12" t="n"/>
      <c r="B1634" s="13" t="n"/>
    </row>
    <row r="1635">
      <c r="A1635" s="12" t="n"/>
      <c r="B1635" s="13" t="n"/>
    </row>
    <row r="1636">
      <c r="A1636" s="12" t="n"/>
      <c r="B1636" s="13" t="n"/>
    </row>
    <row r="1637">
      <c r="A1637" s="12" t="n"/>
      <c r="B1637" s="13" t="n"/>
    </row>
    <row r="1638">
      <c r="A1638" s="12" t="n"/>
      <c r="B1638" s="13" t="n"/>
    </row>
    <row r="1639">
      <c r="A1639" s="12" t="n"/>
      <c r="B1639" s="13" t="n"/>
    </row>
    <row r="1640">
      <c r="A1640" s="12" t="n"/>
      <c r="B1640" s="13" t="n"/>
    </row>
    <row r="1641">
      <c r="A1641" s="12" t="n"/>
      <c r="B1641" s="13" t="n"/>
    </row>
    <row r="1642">
      <c r="A1642" s="12" t="n"/>
      <c r="B1642" s="13" t="n"/>
    </row>
    <row r="1643">
      <c r="A1643" s="12" t="n"/>
      <c r="B1643" s="13" t="n"/>
    </row>
    <row r="1644">
      <c r="A1644" s="12" t="n"/>
      <c r="B1644" s="13" t="n"/>
    </row>
    <row r="1645">
      <c r="A1645" s="12" t="n"/>
      <c r="B1645" s="13" t="n"/>
    </row>
    <row r="1646">
      <c r="A1646" s="12" t="n"/>
      <c r="B1646" s="13" t="n"/>
    </row>
    <row r="1647">
      <c r="A1647" s="12" t="n"/>
      <c r="B1647" s="13" t="n"/>
    </row>
    <row r="1648">
      <c r="A1648" s="12" t="n"/>
      <c r="B1648" s="13" t="n"/>
    </row>
    <row r="1649">
      <c r="A1649" s="12" t="n"/>
      <c r="B1649" s="13" t="n"/>
    </row>
    <row r="1650">
      <c r="A1650" s="12" t="n"/>
      <c r="B1650" s="13" t="n"/>
    </row>
    <row r="1651">
      <c r="A1651" s="12" t="n"/>
      <c r="B1651" s="13" t="n"/>
    </row>
    <row r="1652">
      <c r="A1652" s="12" t="n"/>
      <c r="B1652" s="13" t="n"/>
    </row>
    <row r="1653">
      <c r="A1653" s="12" t="n"/>
      <c r="B1653" s="13" t="n"/>
    </row>
    <row r="1654">
      <c r="A1654" s="12" t="n"/>
      <c r="B1654" s="13" t="n"/>
    </row>
    <row r="1655">
      <c r="A1655" s="12" t="n"/>
      <c r="B1655" s="13" t="n"/>
    </row>
    <row r="1656">
      <c r="A1656" s="12" t="n"/>
      <c r="B1656" s="13" t="n"/>
    </row>
    <row r="1657">
      <c r="A1657" s="12" t="n"/>
      <c r="B1657" s="13" t="n"/>
    </row>
    <row r="1658">
      <c r="A1658" s="12" t="n"/>
      <c r="B1658" s="13" t="n"/>
    </row>
    <row r="1659">
      <c r="A1659" s="12" t="n"/>
      <c r="B1659" s="13" t="n"/>
    </row>
    <row r="1660">
      <c r="A1660" s="12" t="n"/>
      <c r="B1660" s="13" t="n"/>
    </row>
    <row r="1661">
      <c r="A1661" s="12" t="n"/>
      <c r="B1661" s="13" t="n"/>
    </row>
    <row r="1662">
      <c r="A1662" s="12" t="n"/>
      <c r="B1662" s="13" t="n"/>
    </row>
    <row r="1663">
      <c r="A1663" s="12" t="n"/>
      <c r="B1663" s="13" t="n"/>
    </row>
    <row r="1664">
      <c r="A1664" s="12" t="n"/>
      <c r="B1664" s="13" t="n"/>
    </row>
    <row r="1665">
      <c r="A1665" s="12" t="n"/>
      <c r="B1665" s="13" t="n"/>
    </row>
    <row r="1666">
      <c r="A1666" s="12" t="n"/>
      <c r="B1666" s="13" t="n"/>
    </row>
    <row r="1667">
      <c r="A1667" s="12" t="n"/>
      <c r="B1667" s="13" t="n"/>
    </row>
    <row r="1668">
      <c r="A1668" s="12" t="n"/>
      <c r="B1668" s="13" t="n"/>
    </row>
    <row r="1669">
      <c r="A1669" s="12" t="n"/>
      <c r="B1669" s="13" t="n"/>
    </row>
    <row r="1670">
      <c r="A1670" s="12" t="n"/>
      <c r="B1670" s="13" t="n"/>
    </row>
    <row r="1671">
      <c r="A1671" s="12" t="n"/>
      <c r="B1671" s="13" t="n"/>
    </row>
    <row r="1672">
      <c r="A1672" s="12" t="n"/>
      <c r="B1672" s="13" t="n"/>
    </row>
    <row r="1673">
      <c r="A1673" s="12" t="n"/>
      <c r="B1673" s="13" t="n"/>
    </row>
    <row r="1674">
      <c r="A1674" s="12" t="n"/>
      <c r="B1674" s="13" t="n"/>
    </row>
    <row r="1675">
      <c r="A1675" s="12" t="n"/>
      <c r="B1675" s="13" t="n"/>
    </row>
    <row r="1676">
      <c r="A1676" s="12" t="n"/>
      <c r="B1676" s="13" t="n"/>
    </row>
    <row r="1677">
      <c r="A1677" s="12" t="n"/>
      <c r="B1677" s="13" t="n"/>
    </row>
    <row r="1678">
      <c r="A1678" s="12" t="n"/>
      <c r="B1678" s="13" t="n"/>
    </row>
    <row r="1679">
      <c r="A1679" s="12" t="n"/>
      <c r="B1679" s="13" t="n"/>
    </row>
    <row r="1680">
      <c r="A1680" s="12" t="n"/>
      <c r="B1680" s="13" t="n"/>
    </row>
    <row r="1681">
      <c r="A1681" s="12" t="n"/>
      <c r="B1681" s="13" t="n"/>
    </row>
    <row r="1682">
      <c r="A1682" s="12" t="n"/>
      <c r="B1682" s="13" t="n"/>
    </row>
    <row r="1683">
      <c r="A1683" s="12" t="n"/>
      <c r="B1683" s="13" t="n"/>
    </row>
    <row r="1684">
      <c r="A1684" s="12" t="n"/>
      <c r="B1684" s="13" t="n"/>
    </row>
    <row r="1685">
      <c r="A1685" s="12" t="n"/>
      <c r="B1685" s="13" t="n"/>
    </row>
    <row r="1686">
      <c r="A1686" s="12" t="n"/>
      <c r="B1686" s="13" t="n"/>
    </row>
    <row r="1687">
      <c r="A1687" s="12" t="n"/>
      <c r="B1687" s="13" t="n"/>
    </row>
    <row r="1688">
      <c r="A1688" s="12" t="n"/>
      <c r="B1688" s="13" t="n"/>
    </row>
    <row r="1689">
      <c r="A1689" s="12" t="n"/>
      <c r="B1689" s="13" t="n"/>
    </row>
    <row r="1690">
      <c r="A1690" s="12" t="n"/>
      <c r="B1690" s="13" t="n"/>
    </row>
    <row r="1691">
      <c r="A1691" s="12" t="n"/>
      <c r="B1691" s="13" t="n"/>
    </row>
    <row r="1692">
      <c r="A1692" s="12" t="n"/>
      <c r="B1692" s="13" t="n"/>
    </row>
    <row r="1693">
      <c r="A1693" s="12" t="n"/>
      <c r="B1693" s="13" t="n"/>
    </row>
    <row r="1694">
      <c r="A1694" s="12" t="n"/>
      <c r="B1694" s="13" t="n"/>
    </row>
    <row r="1695">
      <c r="A1695" s="12" t="n"/>
      <c r="B1695" s="13" t="n"/>
    </row>
    <row r="1696">
      <c r="A1696" s="12" t="n"/>
      <c r="B1696" s="13" t="n"/>
    </row>
    <row r="1697">
      <c r="A1697" s="12" t="n"/>
      <c r="B1697" s="13" t="n"/>
    </row>
    <row r="1698">
      <c r="A1698" s="12" t="n"/>
      <c r="B1698" s="13" t="n"/>
    </row>
    <row r="1699">
      <c r="A1699" s="12" t="n"/>
      <c r="B1699" s="13" t="n"/>
    </row>
    <row r="1700">
      <c r="A1700" s="12" t="n"/>
      <c r="B1700" s="13" t="n"/>
    </row>
    <row r="1701">
      <c r="A1701" s="12" t="n"/>
      <c r="B1701" s="13" t="n"/>
    </row>
    <row r="1702">
      <c r="A1702" s="12" t="n"/>
      <c r="B1702" s="13" t="n"/>
    </row>
    <row r="1703">
      <c r="A1703" s="12" t="n"/>
      <c r="B1703" s="13" t="n"/>
    </row>
    <row r="1704">
      <c r="A1704" s="12" t="n"/>
      <c r="B1704" s="13" t="n"/>
    </row>
    <row r="1705">
      <c r="A1705" s="12" t="n"/>
      <c r="B1705" s="13" t="n"/>
    </row>
    <row r="1706">
      <c r="A1706" s="12" t="n"/>
      <c r="B1706" s="13" t="n"/>
    </row>
    <row r="1707">
      <c r="A1707" s="12" t="n"/>
      <c r="B1707" s="13" t="n"/>
    </row>
    <row r="1708">
      <c r="A1708" s="12" t="n"/>
      <c r="B1708" s="13" t="n"/>
    </row>
    <row r="1709">
      <c r="A1709" s="12" t="n"/>
      <c r="B1709" s="13" t="n"/>
    </row>
    <row r="1710">
      <c r="A1710" s="12" t="n"/>
      <c r="B1710" s="13" t="n"/>
    </row>
    <row r="1711">
      <c r="A1711" s="12" t="n"/>
      <c r="B1711" s="13" t="n"/>
    </row>
    <row r="1712">
      <c r="A1712" s="12" t="n"/>
      <c r="B1712" s="13" t="n"/>
    </row>
    <row r="1713">
      <c r="A1713" s="12" t="n"/>
      <c r="B1713" s="13" t="n"/>
    </row>
    <row r="1714">
      <c r="A1714" s="12" t="n"/>
      <c r="B1714" s="13" t="n"/>
    </row>
    <row r="1715">
      <c r="A1715" s="12" t="n"/>
      <c r="B1715" s="13" t="n"/>
    </row>
    <row r="1716">
      <c r="A1716" s="12" t="n"/>
      <c r="B1716" s="13" t="n"/>
    </row>
    <row r="1717">
      <c r="A1717" s="12" t="n"/>
      <c r="B1717" s="13" t="n"/>
    </row>
    <row r="1718">
      <c r="A1718" s="12" t="n"/>
      <c r="B1718" s="13" t="n"/>
    </row>
    <row r="1719">
      <c r="A1719" s="12" t="n"/>
      <c r="B1719" s="13" t="n"/>
    </row>
    <row r="1720">
      <c r="A1720" s="12" t="n"/>
      <c r="B1720" s="13" t="n"/>
    </row>
    <row r="1721">
      <c r="A1721" s="12" t="n"/>
      <c r="B1721" s="13" t="n"/>
    </row>
    <row r="1722">
      <c r="A1722" s="12" t="n"/>
      <c r="B1722" s="13" t="n"/>
    </row>
    <row r="1723">
      <c r="A1723" s="12" t="n"/>
      <c r="B1723" s="13" t="n"/>
    </row>
    <row r="1724">
      <c r="A1724" s="12" t="n"/>
      <c r="B1724" s="13" t="n"/>
    </row>
    <row r="1725">
      <c r="A1725" s="12" t="n"/>
      <c r="B1725" s="13" t="n"/>
    </row>
    <row r="1726">
      <c r="A1726" s="12" t="n"/>
      <c r="B1726" s="13" t="n"/>
    </row>
    <row r="1727">
      <c r="A1727" s="12" t="n"/>
      <c r="B1727" s="13" t="n"/>
    </row>
    <row r="1728">
      <c r="A1728" s="12" t="n"/>
      <c r="B1728" s="13" t="n"/>
    </row>
    <row r="1729">
      <c r="A1729" s="12" t="n"/>
      <c r="B1729" s="13" t="n"/>
    </row>
    <row r="1730">
      <c r="A1730" s="12" t="n"/>
      <c r="B1730" s="13" t="n"/>
    </row>
    <row r="1731">
      <c r="A1731" s="12" t="n"/>
      <c r="B1731" s="13" t="n"/>
    </row>
    <row r="1732">
      <c r="A1732" s="12" t="n"/>
      <c r="B1732" s="13" t="n"/>
    </row>
    <row r="1733">
      <c r="A1733" s="12" t="n"/>
      <c r="B1733" s="13" t="n"/>
    </row>
    <row r="1734">
      <c r="A1734" s="12" t="n"/>
      <c r="B1734" s="13" t="n"/>
    </row>
    <row r="1735">
      <c r="A1735" s="12" t="n"/>
      <c r="B1735" s="13" t="n"/>
    </row>
    <row r="1736">
      <c r="A1736" s="12" t="n"/>
      <c r="B1736" s="13" t="n"/>
    </row>
    <row r="1737">
      <c r="A1737" s="12" t="n"/>
      <c r="B1737" s="13" t="n"/>
    </row>
    <row r="1738">
      <c r="A1738" s="12" t="n"/>
      <c r="B1738" s="13" t="n"/>
    </row>
    <row r="1739">
      <c r="A1739" s="12" t="n"/>
      <c r="B1739" s="13" t="n"/>
    </row>
    <row r="1740">
      <c r="A1740" s="12" t="n"/>
      <c r="B1740" s="13" t="n"/>
    </row>
    <row r="1741">
      <c r="A1741" s="12" t="n"/>
      <c r="B1741" s="13" t="n"/>
    </row>
    <row r="1742">
      <c r="A1742" s="12" t="n"/>
      <c r="B1742" s="13" t="n"/>
    </row>
    <row r="1743">
      <c r="A1743" s="12" t="n"/>
      <c r="B1743" s="13" t="n"/>
    </row>
    <row r="1744">
      <c r="A1744" s="12" t="n"/>
      <c r="B1744" s="13" t="n"/>
    </row>
    <row r="1745">
      <c r="A1745" s="12" t="n"/>
      <c r="B1745" s="13" t="n"/>
    </row>
    <row r="1746">
      <c r="A1746" s="12" t="n"/>
      <c r="B1746" s="13" t="n"/>
    </row>
    <row r="1747">
      <c r="A1747" s="12" t="n"/>
      <c r="B1747" s="13" t="n"/>
    </row>
    <row r="1748">
      <c r="A1748" s="12" t="n"/>
      <c r="B1748" s="13" t="n"/>
    </row>
    <row r="1749">
      <c r="A1749" s="12" t="n"/>
      <c r="B1749" s="13" t="n"/>
    </row>
    <row r="1750">
      <c r="A1750" s="12" t="n"/>
      <c r="B1750" s="13" t="n"/>
    </row>
    <row r="1751">
      <c r="A1751" s="12" t="n"/>
      <c r="B1751" s="13" t="n"/>
    </row>
    <row r="1752">
      <c r="A1752" s="12" t="n"/>
      <c r="B1752" s="13" t="n"/>
    </row>
    <row r="1753">
      <c r="A1753" s="12" t="n"/>
      <c r="B1753" s="13" t="n"/>
    </row>
    <row r="1754">
      <c r="A1754" s="12" t="n"/>
      <c r="B1754" s="13" t="n"/>
    </row>
    <row r="1755">
      <c r="A1755" s="12" t="n"/>
      <c r="B1755" s="13" t="n"/>
    </row>
    <row r="1756">
      <c r="A1756" s="12" t="n"/>
      <c r="B1756" s="13" t="n"/>
    </row>
    <row r="1757">
      <c r="A1757" s="12" t="n"/>
      <c r="B1757" s="13" t="n"/>
    </row>
    <row r="1758">
      <c r="A1758" s="12" t="n"/>
      <c r="B1758" s="13" t="n"/>
    </row>
    <row r="1759">
      <c r="A1759" s="12" t="n"/>
      <c r="B1759" s="13" t="n"/>
    </row>
    <row r="1760">
      <c r="A1760" s="12" t="n"/>
      <c r="B1760" s="13" t="n"/>
    </row>
    <row r="1761">
      <c r="A1761" s="12" t="n"/>
      <c r="B1761" s="13" t="n"/>
    </row>
    <row r="1762">
      <c r="A1762" s="12" t="n"/>
      <c r="B1762" s="13" t="n"/>
    </row>
    <row r="1763">
      <c r="A1763" s="12" t="n"/>
      <c r="B1763" s="13" t="n"/>
    </row>
    <row r="1764">
      <c r="A1764" s="12" t="n"/>
      <c r="B1764" s="13" t="n"/>
    </row>
    <row r="1765">
      <c r="A1765" s="12" t="n"/>
      <c r="B1765" s="13" t="n"/>
    </row>
    <row r="1766">
      <c r="A1766" s="12" t="n"/>
      <c r="B1766" s="13" t="n"/>
    </row>
    <row r="1767">
      <c r="A1767" s="12" t="n"/>
      <c r="B1767" s="13" t="n"/>
    </row>
    <row r="1768">
      <c r="A1768" s="12" t="n"/>
      <c r="B1768" s="13" t="n"/>
    </row>
    <row r="1769">
      <c r="A1769" s="12" t="n"/>
      <c r="B1769" s="13" t="n"/>
    </row>
    <row r="1770">
      <c r="A1770" s="12" t="n"/>
      <c r="B1770" s="13" t="n"/>
    </row>
    <row r="1771">
      <c r="A1771" s="12" t="n"/>
      <c r="B1771" s="13" t="n"/>
    </row>
    <row r="1772">
      <c r="A1772" s="12" t="n"/>
      <c r="B1772" s="13" t="n"/>
    </row>
    <row r="1773">
      <c r="A1773" s="12" t="n"/>
      <c r="B1773" s="13" t="n"/>
    </row>
    <row r="1774">
      <c r="A1774" s="12" t="n"/>
      <c r="B1774" s="13" t="n"/>
    </row>
    <row r="1775">
      <c r="A1775" s="12" t="n"/>
      <c r="B1775" s="13" t="n"/>
    </row>
    <row r="1776">
      <c r="A1776" s="12" t="n"/>
      <c r="B1776" s="13" t="n"/>
    </row>
    <row r="1777">
      <c r="A1777" s="12" t="n"/>
      <c r="B1777" s="13" t="n"/>
    </row>
    <row r="1778">
      <c r="A1778" s="12" t="n"/>
      <c r="B1778" s="13" t="n"/>
    </row>
    <row r="1779">
      <c r="A1779" s="12" t="n"/>
      <c r="B1779" s="13" t="n"/>
    </row>
    <row r="1780">
      <c r="A1780" s="12" t="n"/>
      <c r="B1780" s="13" t="n"/>
    </row>
    <row r="1781">
      <c r="A1781" s="12" t="n"/>
      <c r="B1781" s="13" t="n"/>
    </row>
    <row r="1782">
      <c r="A1782" s="12" t="n"/>
      <c r="B1782" s="13" t="n"/>
    </row>
    <row r="1783">
      <c r="A1783" s="12" t="n"/>
      <c r="B1783" s="13" t="n"/>
    </row>
    <row r="1784">
      <c r="A1784" s="12" t="n"/>
      <c r="B1784" s="13" t="n"/>
    </row>
    <row r="1785">
      <c r="A1785" s="12" t="n"/>
      <c r="B1785" s="13" t="n"/>
    </row>
    <row r="1786">
      <c r="A1786" s="12" t="n"/>
      <c r="B1786" s="13" t="n"/>
    </row>
    <row r="1787">
      <c r="A1787" s="12" t="n"/>
      <c r="B1787" s="13" t="n"/>
    </row>
    <row r="1788">
      <c r="A1788" s="12" t="n"/>
      <c r="B1788" s="13" t="n"/>
    </row>
    <row r="1789">
      <c r="A1789" s="12" t="n"/>
      <c r="B1789" s="13" t="n"/>
    </row>
    <row r="1790">
      <c r="A1790" s="12" t="n"/>
      <c r="B1790" s="13" t="n"/>
    </row>
    <row r="1791">
      <c r="A1791" s="12" t="n"/>
      <c r="B1791" s="13" t="n"/>
    </row>
    <row r="1792">
      <c r="A1792" s="12" t="n"/>
      <c r="B1792" s="13" t="n"/>
    </row>
    <row r="1793">
      <c r="A1793" s="12" t="n"/>
      <c r="B1793" s="13" t="n"/>
    </row>
    <row r="1794">
      <c r="A1794" s="12" t="n"/>
      <c r="B1794" s="13" t="n"/>
    </row>
    <row r="1795">
      <c r="A1795" s="12" t="n"/>
      <c r="B1795" s="13" t="n"/>
    </row>
    <row r="1796">
      <c r="A1796" s="12" t="n"/>
      <c r="B1796" s="13" t="n"/>
    </row>
    <row r="1797">
      <c r="A1797" s="12" t="n"/>
      <c r="B1797" s="13" t="n"/>
    </row>
    <row r="1798">
      <c r="A1798" s="12" t="n"/>
      <c r="B1798" s="13" t="n"/>
    </row>
    <row r="1799">
      <c r="A1799" s="12" t="n"/>
      <c r="B1799" s="13" t="n"/>
    </row>
    <row r="1800">
      <c r="A1800" s="12" t="n"/>
      <c r="B1800" s="13" t="n"/>
    </row>
    <row r="1801">
      <c r="A1801" s="12" t="n"/>
      <c r="B1801" s="13" t="n"/>
    </row>
    <row r="1802">
      <c r="A1802" s="12" t="n"/>
      <c r="B1802" s="13" t="n"/>
    </row>
    <row r="1803">
      <c r="A1803" s="12" t="n"/>
      <c r="B1803" s="13" t="n"/>
    </row>
    <row r="1804">
      <c r="A1804" s="12" t="n"/>
      <c r="B1804" s="13" t="n"/>
    </row>
    <row r="1805">
      <c r="A1805" s="12" t="n"/>
      <c r="B1805" s="13" t="n"/>
    </row>
    <row r="1806">
      <c r="A1806" s="12" t="n"/>
      <c r="B1806" s="13" t="n"/>
    </row>
    <row r="1807">
      <c r="A1807" s="12" t="n"/>
      <c r="B1807" s="13" t="n"/>
    </row>
    <row r="1808">
      <c r="A1808" s="12" t="n"/>
      <c r="B1808" s="13" t="n"/>
    </row>
    <row r="1809">
      <c r="A1809" s="12" t="n"/>
      <c r="B1809" s="13" t="n"/>
    </row>
    <row r="1810">
      <c r="A1810" s="12" t="n"/>
      <c r="B1810" s="13" t="n"/>
    </row>
    <row r="1811">
      <c r="A1811" s="12" t="n"/>
      <c r="B1811" s="13" t="n"/>
    </row>
    <row r="1812">
      <c r="A1812" s="12" t="n"/>
      <c r="B1812" s="13" t="n"/>
    </row>
    <row r="1813">
      <c r="A1813" s="12" t="n"/>
      <c r="B1813" s="13" t="n"/>
    </row>
    <row r="1814">
      <c r="A1814" s="12" t="n"/>
      <c r="B1814" s="13" t="n"/>
    </row>
    <row r="1815">
      <c r="A1815" s="12" t="n"/>
      <c r="B1815" s="13" t="n"/>
    </row>
    <row r="1816">
      <c r="A1816" s="12" t="n"/>
      <c r="B1816" s="13" t="n"/>
    </row>
    <row r="1817">
      <c r="A1817" s="12" t="n"/>
      <c r="B1817" s="13" t="n"/>
    </row>
    <row r="1818">
      <c r="A1818" s="12" t="n"/>
      <c r="B1818" s="13" t="n"/>
    </row>
    <row r="1819">
      <c r="A1819" s="12" t="n"/>
      <c r="B1819" s="13" t="n"/>
    </row>
    <row r="1820">
      <c r="A1820" s="12" t="n"/>
      <c r="B1820" s="13" t="n"/>
    </row>
    <row r="1821">
      <c r="A1821" s="12" t="n"/>
      <c r="B1821" s="13" t="n"/>
    </row>
    <row r="1822">
      <c r="A1822" s="12" t="n"/>
      <c r="B1822" s="13" t="n"/>
    </row>
    <row r="1823">
      <c r="A1823" s="12" t="n"/>
      <c r="B1823" s="13" t="n"/>
    </row>
    <row r="1824">
      <c r="A1824" s="12" t="n"/>
      <c r="B1824" s="13" t="n"/>
    </row>
    <row r="1825">
      <c r="A1825" s="12" t="n"/>
      <c r="B1825" s="13" t="n"/>
    </row>
    <row r="1826">
      <c r="A1826" s="12" t="n"/>
      <c r="B1826" s="13" t="n"/>
    </row>
    <row r="1827">
      <c r="A1827" s="12" t="n"/>
      <c r="B1827" s="13" t="n"/>
    </row>
    <row r="1828">
      <c r="A1828" s="12" t="n"/>
      <c r="B1828" s="13" t="n"/>
    </row>
    <row r="1829">
      <c r="A1829" s="12" t="n"/>
      <c r="B1829" s="13" t="n"/>
    </row>
    <row r="1830">
      <c r="A1830" s="12" t="n"/>
      <c r="B1830" s="13" t="n"/>
    </row>
    <row r="1831">
      <c r="A1831" s="12" t="n"/>
      <c r="B1831" s="13" t="n"/>
    </row>
    <row r="1832">
      <c r="A1832" s="12" t="n"/>
      <c r="B1832" s="13" t="n"/>
    </row>
    <row r="1833">
      <c r="A1833" s="12" t="n"/>
      <c r="B1833" s="13" t="n"/>
    </row>
    <row r="1834">
      <c r="A1834" s="12" t="n"/>
      <c r="B1834" s="13" t="n"/>
    </row>
    <row r="1835">
      <c r="A1835" s="12" t="n"/>
      <c r="B1835" s="13" t="n"/>
    </row>
    <row r="1836">
      <c r="A1836" s="12" t="n"/>
      <c r="B1836" s="13" t="n"/>
    </row>
    <row r="1837">
      <c r="A1837" s="12" t="n"/>
      <c r="B1837" s="13" t="n"/>
    </row>
    <row r="1838">
      <c r="A1838" s="12" t="n"/>
      <c r="B1838" s="13" t="n"/>
    </row>
    <row r="1839">
      <c r="A1839" s="12" t="n"/>
      <c r="B1839" s="13" t="n"/>
    </row>
    <row r="1840">
      <c r="A1840" s="12" t="n"/>
      <c r="B1840" s="13" t="n"/>
    </row>
    <row r="1841">
      <c r="A1841" s="12" t="n"/>
      <c r="B1841" s="13" t="n"/>
    </row>
    <row r="1842">
      <c r="A1842" s="12" t="n"/>
      <c r="B1842" s="13" t="n"/>
    </row>
    <row r="1843">
      <c r="A1843" s="12" t="n"/>
      <c r="B1843" s="13" t="n"/>
    </row>
    <row r="1844">
      <c r="A1844" s="12" t="n"/>
      <c r="B1844" s="13" t="n"/>
    </row>
    <row r="1845">
      <c r="A1845" s="12" t="n"/>
      <c r="B1845" s="13" t="n"/>
    </row>
    <row r="1846">
      <c r="A1846" s="12" t="n"/>
      <c r="B1846" s="13" t="n"/>
    </row>
    <row r="1847">
      <c r="A1847" s="12" t="n"/>
      <c r="B1847" s="13" t="n"/>
    </row>
    <row r="1848">
      <c r="A1848" s="12" t="n"/>
      <c r="B1848" s="13" t="n"/>
    </row>
    <row r="1849">
      <c r="A1849" s="12" t="n"/>
      <c r="B1849" s="13" t="n"/>
    </row>
    <row r="1850">
      <c r="A1850" s="12" t="n"/>
      <c r="B1850" s="13" t="n"/>
    </row>
    <row r="1851">
      <c r="A1851" s="12" t="n"/>
      <c r="B1851" s="13" t="n"/>
    </row>
    <row r="1852">
      <c r="A1852" s="12" t="n"/>
      <c r="B1852" s="13" t="n"/>
    </row>
    <row r="1853">
      <c r="A1853" s="12" t="n"/>
      <c r="B1853" s="13" t="n"/>
    </row>
    <row r="1854">
      <c r="A1854" s="12" t="n"/>
      <c r="B1854" s="13" t="n"/>
    </row>
    <row r="1855">
      <c r="A1855" s="12" t="n"/>
      <c r="B1855" s="13" t="n"/>
    </row>
    <row r="1856">
      <c r="A1856" s="12" t="n"/>
      <c r="B1856" s="13" t="n"/>
    </row>
    <row r="1857">
      <c r="A1857" s="12" t="n"/>
      <c r="B1857" s="13" t="n"/>
    </row>
    <row r="1858">
      <c r="A1858" s="12" t="n"/>
      <c r="B1858" s="13" t="n"/>
    </row>
    <row r="1859">
      <c r="A1859" s="12" t="n"/>
      <c r="B1859" s="13" t="n"/>
    </row>
    <row r="1860">
      <c r="A1860" s="12" t="n"/>
      <c r="B1860" s="13" t="n"/>
    </row>
    <row r="1861">
      <c r="A1861" s="12" t="n"/>
      <c r="B1861" s="13" t="n"/>
    </row>
    <row r="1862">
      <c r="A1862" s="12" t="n"/>
      <c r="B1862" s="13" t="n"/>
    </row>
    <row r="1863">
      <c r="A1863" s="12" t="n"/>
      <c r="B1863" s="13" t="n"/>
    </row>
    <row r="1864">
      <c r="A1864" s="12" t="n"/>
      <c r="B1864" s="13" t="n"/>
    </row>
    <row r="1865">
      <c r="A1865" s="12" t="n"/>
      <c r="B1865" s="13" t="n"/>
    </row>
    <row r="1866">
      <c r="A1866" s="12" t="n"/>
      <c r="B1866" s="13" t="n"/>
    </row>
    <row r="1867">
      <c r="A1867" s="12" t="n"/>
      <c r="B1867" s="13" t="n"/>
    </row>
    <row r="1868">
      <c r="A1868" s="12" t="n"/>
      <c r="B1868" s="13" t="n"/>
    </row>
    <row r="1869">
      <c r="A1869" s="12" t="n"/>
      <c r="B1869" s="13" t="n"/>
    </row>
    <row r="1870">
      <c r="A1870" s="12" t="n"/>
      <c r="B1870" s="13" t="n"/>
    </row>
    <row r="1871">
      <c r="A1871" s="12" t="n"/>
      <c r="B1871" s="13" t="n"/>
    </row>
    <row r="1872">
      <c r="A1872" s="12" t="n"/>
      <c r="B1872" s="13" t="n"/>
    </row>
    <row r="1873">
      <c r="A1873" s="12" t="n"/>
      <c r="B1873" s="13" t="n"/>
    </row>
    <row r="1874">
      <c r="A1874" s="12" t="n"/>
      <c r="B1874" s="13" t="n"/>
    </row>
    <row r="1875">
      <c r="A1875" s="12" t="n"/>
      <c r="B1875" s="13" t="n"/>
    </row>
    <row r="1876">
      <c r="A1876" s="12" t="n"/>
      <c r="B1876" s="13" t="n"/>
    </row>
    <row r="1877">
      <c r="A1877" s="12" t="n"/>
      <c r="B1877" s="13" t="n"/>
    </row>
    <row r="1878">
      <c r="A1878" s="12" t="n"/>
      <c r="B1878" s="13" t="n"/>
    </row>
    <row r="1879">
      <c r="A1879" s="12" t="n"/>
      <c r="B1879" s="13" t="n"/>
    </row>
    <row r="1880">
      <c r="A1880" s="12" t="n"/>
      <c r="B1880" s="13" t="n"/>
    </row>
    <row r="1881">
      <c r="A1881" s="12" t="n"/>
      <c r="B1881" s="13" t="n"/>
    </row>
    <row r="1882">
      <c r="A1882" s="12" t="n"/>
      <c r="B1882" s="13" t="n"/>
    </row>
    <row r="1883">
      <c r="A1883" s="12" t="n"/>
      <c r="B1883" s="13" t="n"/>
    </row>
    <row r="1884">
      <c r="A1884" s="12" t="n"/>
      <c r="B1884" s="13" t="n"/>
    </row>
    <row r="1885">
      <c r="A1885" s="12" t="n"/>
      <c r="B1885" s="13" t="n"/>
    </row>
    <row r="1886">
      <c r="A1886" s="12" t="n"/>
      <c r="B1886" s="13" t="n"/>
    </row>
    <row r="1887">
      <c r="A1887" s="12" t="n"/>
      <c r="B1887" s="13" t="n"/>
    </row>
    <row r="1888">
      <c r="A1888" s="12" t="n"/>
      <c r="B1888" s="13" t="n"/>
    </row>
    <row r="1889">
      <c r="A1889" s="12" t="n"/>
      <c r="B1889" s="13" t="n"/>
    </row>
    <row r="1890">
      <c r="A1890" s="12" t="n"/>
      <c r="B1890" s="13" t="n"/>
    </row>
    <row r="1891">
      <c r="A1891" s="12" t="n"/>
      <c r="B1891" s="13" t="n"/>
    </row>
    <row r="1892">
      <c r="A1892" s="12" t="n"/>
      <c r="B1892" s="13" t="n"/>
    </row>
    <row r="1893">
      <c r="A1893" s="12" t="n"/>
      <c r="B1893" s="13" t="n"/>
    </row>
    <row r="1894">
      <c r="A1894" s="12" t="n"/>
      <c r="B1894" s="13" t="n"/>
    </row>
    <row r="1895">
      <c r="A1895" s="12" t="n"/>
      <c r="B1895" s="13" t="n"/>
    </row>
    <row r="1896">
      <c r="A1896" s="12" t="n"/>
      <c r="B1896" s="13" t="n"/>
    </row>
    <row r="1897">
      <c r="A1897" s="12" t="n"/>
      <c r="B1897" s="13" t="n"/>
    </row>
    <row r="1898">
      <c r="A1898" s="12" t="n"/>
      <c r="B1898" s="13" t="n"/>
    </row>
    <row r="1899">
      <c r="A1899" s="12" t="n"/>
      <c r="B1899" s="13" t="n"/>
    </row>
    <row r="1900">
      <c r="A1900" s="12" t="n"/>
      <c r="B1900" s="13" t="n"/>
    </row>
    <row r="1901">
      <c r="A1901" s="12" t="n"/>
      <c r="B1901" s="13" t="n"/>
    </row>
    <row r="1902">
      <c r="A1902" s="12" t="n"/>
      <c r="B1902" s="13" t="n"/>
    </row>
    <row r="1903">
      <c r="A1903" s="12" t="n"/>
      <c r="B1903" s="13" t="n"/>
    </row>
    <row r="1904">
      <c r="A1904" s="12" t="n"/>
      <c r="B1904" s="13" t="n"/>
    </row>
    <row r="1905">
      <c r="A1905" s="12" t="n"/>
      <c r="B1905" s="13" t="n"/>
    </row>
    <row r="1906">
      <c r="A1906" s="12" t="n"/>
      <c r="B1906" s="13" t="n"/>
    </row>
    <row r="1907">
      <c r="A1907" s="12" t="n"/>
      <c r="B1907" s="13" t="n"/>
    </row>
    <row r="1908">
      <c r="A1908" s="12" t="n"/>
      <c r="B1908" s="13" t="n"/>
    </row>
    <row r="1909">
      <c r="A1909" s="12" t="n"/>
      <c r="B1909" s="13" t="n"/>
    </row>
    <row r="1910">
      <c r="A1910" s="12" t="n"/>
      <c r="B1910" s="13" t="n"/>
    </row>
    <row r="1911">
      <c r="A1911" s="12" t="n"/>
      <c r="B1911" s="13" t="n"/>
    </row>
    <row r="1912">
      <c r="A1912" s="12" t="n"/>
      <c r="B1912" s="13" t="n"/>
    </row>
    <row r="1913">
      <c r="A1913" s="12" t="n"/>
      <c r="B1913" s="13" t="n"/>
    </row>
    <row r="1914">
      <c r="A1914" s="12" t="n"/>
      <c r="B1914" s="13" t="n"/>
    </row>
    <row r="1915">
      <c r="A1915" s="12" t="n"/>
      <c r="B1915" s="13" t="n"/>
    </row>
    <row r="1916">
      <c r="A1916" s="12" t="n"/>
      <c r="B1916" s="13" t="n"/>
    </row>
    <row r="1917">
      <c r="A1917" s="12" t="n"/>
      <c r="B1917" s="13" t="n"/>
    </row>
    <row r="1918">
      <c r="A1918" s="12" t="n"/>
      <c r="B1918" s="13" t="n"/>
    </row>
    <row r="1919">
      <c r="A1919" s="12" t="n"/>
      <c r="B1919" s="13" t="n"/>
    </row>
    <row r="1920">
      <c r="A1920" s="12" t="n"/>
      <c r="B1920" s="13" t="n"/>
    </row>
    <row r="1921">
      <c r="A1921" s="12" t="n"/>
      <c r="B1921" s="13" t="n"/>
    </row>
    <row r="1922">
      <c r="A1922" s="12" t="n"/>
      <c r="B1922" s="13" t="n"/>
    </row>
    <row r="1923">
      <c r="A1923" s="12" t="n"/>
      <c r="B1923" s="13" t="n"/>
    </row>
    <row r="1924">
      <c r="A1924" s="12" t="n"/>
      <c r="B1924" s="13" t="n"/>
    </row>
    <row r="1925">
      <c r="A1925" s="12" t="n"/>
      <c r="B1925" s="13" t="n"/>
    </row>
    <row r="1926">
      <c r="A1926" s="12" t="n"/>
      <c r="B1926" s="13" t="n"/>
    </row>
    <row r="1927">
      <c r="A1927" s="12" t="n"/>
      <c r="B1927" s="13" t="n"/>
    </row>
    <row r="1928">
      <c r="A1928" s="12" t="n"/>
      <c r="B1928" s="13" t="n"/>
    </row>
    <row r="1929">
      <c r="A1929" s="12" t="n"/>
      <c r="B1929" s="13" t="n"/>
    </row>
    <row r="1930">
      <c r="A1930" s="12" t="n"/>
      <c r="B1930" s="13" t="n"/>
    </row>
    <row r="1931">
      <c r="A1931" s="12" t="n"/>
      <c r="B1931" s="13" t="n"/>
    </row>
    <row r="1932">
      <c r="A1932" s="12" t="n"/>
      <c r="B1932" s="13" t="n"/>
    </row>
    <row r="1933">
      <c r="A1933" s="12" t="n"/>
      <c r="B1933" s="13" t="n"/>
    </row>
    <row r="1934">
      <c r="A1934" s="12" t="n"/>
      <c r="B1934" s="13" t="n"/>
    </row>
    <row r="1935">
      <c r="A1935" s="12" t="n"/>
      <c r="B1935" s="13" t="n"/>
    </row>
    <row r="1936">
      <c r="A1936" s="12" t="n"/>
      <c r="B1936" s="13" t="n"/>
    </row>
    <row r="1937">
      <c r="A1937" s="12" t="n"/>
      <c r="B1937" s="13" t="n"/>
    </row>
    <row r="1938">
      <c r="A1938" s="12" t="n"/>
      <c r="B1938" s="13" t="n"/>
    </row>
    <row r="1939">
      <c r="A1939" s="12" t="n"/>
      <c r="B1939" s="13" t="n"/>
    </row>
    <row r="1940">
      <c r="A1940" s="12" t="n"/>
      <c r="B1940" s="13" t="n"/>
    </row>
    <row r="1941">
      <c r="A1941" s="12" t="n"/>
      <c r="B1941" s="13" t="n"/>
    </row>
    <row r="1942">
      <c r="A1942" s="12" t="n"/>
      <c r="B1942" s="13" t="n"/>
    </row>
    <row r="1943">
      <c r="A1943" s="12" t="n"/>
      <c r="B1943" s="13" t="n"/>
    </row>
    <row r="1944">
      <c r="A1944" s="12" t="n"/>
      <c r="B1944" s="13" t="n"/>
    </row>
    <row r="1945">
      <c r="A1945" s="12" t="n"/>
      <c r="B1945" s="13" t="n"/>
    </row>
    <row r="1946">
      <c r="A1946" s="12" t="n"/>
      <c r="B1946" s="13" t="n"/>
    </row>
    <row r="1947">
      <c r="A1947" s="12" t="n"/>
      <c r="B1947" s="13" t="n"/>
    </row>
    <row r="1948">
      <c r="A1948" s="12" t="n"/>
      <c r="B1948" s="13" t="n"/>
    </row>
    <row r="1949">
      <c r="A1949" s="12" t="n"/>
      <c r="B1949" s="13" t="n"/>
    </row>
    <row r="1950">
      <c r="A1950" s="12" t="n"/>
      <c r="B1950" s="13" t="n"/>
    </row>
    <row r="1951">
      <c r="A1951" s="12" t="n"/>
      <c r="B1951" s="13" t="n"/>
    </row>
    <row r="1952">
      <c r="A1952" s="12" t="n"/>
      <c r="B1952" s="13" t="n"/>
    </row>
    <row r="1953">
      <c r="A1953" s="12" t="n"/>
      <c r="B1953" s="13" t="n"/>
    </row>
    <row r="1954">
      <c r="A1954" s="12" t="n"/>
      <c r="B1954" s="13" t="n"/>
    </row>
    <row r="1955">
      <c r="A1955" s="12" t="n"/>
      <c r="B1955" s="13" t="n"/>
    </row>
    <row r="1956">
      <c r="A1956" s="12" t="n"/>
      <c r="B1956" s="13" t="n"/>
    </row>
    <row r="1957">
      <c r="A1957" s="12" t="n"/>
      <c r="B1957" s="13" t="n"/>
    </row>
    <row r="1958">
      <c r="A1958" s="12" t="n"/>
      <c r="B1958" s="13" t="n"/>
    </row>
    <row r="1959">
      <c r="A1959" s="12" t="n"/>
      <c r="B1959" s="13" t="n"/>
    </row>
    <row r="1960">
      <c r="A1960" s="12" t="n"/>
      <c r="B1960" s="13" t="n"/>
    </row>
    <row r="1961">
      <c r="A1961" s="12" t="n"/>
      <c r="B1961" s="13" t="n"/>
    </row>
    <row r="1962">
      <c r="A1962" s="12" t="n"/>
      <c r="B1962" s="13" t="n"/>
    </row>
    <row r="1963">
      <c r="A1963" s="12" t="n"/>
      <c r="B1963" s="13" t="n"/>
    </row>
    <row r="1964">
      <c r="A1964" s="12" t="n"/>
      <c r="B1964" s="13" t="n"/>
    </row>
    <row r="1965">
      <c r="A1965" s="12" t="n"/>
      <c r="B1965" s="13" t="n"/>
    </row>
    <row r="1966">
      <c r="A1966" s="12" t="n"/>
      <c r="B1966" s="13" t="n"/>
    </row>
    <row r="1967">
      <c r="A1967" s="12" t="n"/>
      <c r="B1967" s="13" t="n"/>
    </row>
    <row r="1968">
      <c r="A1968" s="12" t="n"/>
      <c r="B1968" s="13" t="n"/>
    </row>
    <row r="1969">
      <c r="A1969" s="12" t="n"/>
      <c r="B1969" s="13" t="n"/>
    </row>
    <row r="1970">
      <c r="A1970" s="12" t="n"/>
      <c r="B1970" s="13" t="n"/>
    </row>
    <row r="1971">
      <c r="A1971" s="12" t="n"/>
      <c r="B1971" s="13" t="n"/>
    </row>
    <row r="1972">
      <c r="A1972" s="12" t="n"/>
      <c r="B1972" s="13" t="n"/>
    </row>
    <row r="1973">
      <c r="A1973" s="12" t="n"/>
      <c r="B1973" s="13" t="n"/>
    </row>
    <row r="1974">
      <c r="A1974" s="12" t="n"/>
      <c r="B1974" s="13" t="n"/>
    </row>
    <row r="1975">
      <c r="A1975" s="12" t="n"/>
      <c r="B1975" s="13" t="n"/>
    </row>
    <row r="1976">
      <c r="A1976" s="12" t="n"/>
      <c r="B1976" s="13" t="n"/>
    </row>
    <row r="1977">
      <c r="A1977" s="12" t="n"/>
      <c r="B1977" s="13" t="n"/>
    </row>
    <row r="1978">
      <c r="A1978" s="12" t="n"/>
      <c r="B1978" s="13" t="n"/>
    </row>
    <row r="1979">
      <c r="A1979" s="12" t="n"/>
      <c r="B1979" s="13" t="n"/>
    </row>
    <row r="1980">
      <c r="A1980" s="12" t="n"/>
      <c r="B1980" s="13" t="n"/>
    </row>
    <row r="1981">
      <c r="A1981" s="12" t="n"/>
      <c r="B1981" s="13" t="n"/>
    </row>
    <row r="1982">
      <c r="A1982" s="12" t="n"/>
      <c r="B1982" s="13" t="n"/>
    </row>
    <row r="1983">
      <c r="A1983" s="12" t="n"/>
      <c r="B1983" s="13" t="n"/>
    </row>
    <row r="1984">
      <c r="A1984" s="12" t="n"/>
      <c r="B1984" s="13" t="n"/>
    </row>
    <row r="1985">
      <c r="A1985" s="12" t="n"/>
      <c r="B1985" s="13" t="n"/>
    </row>
    <row r="1986">
      <c r="A1986" s="12" t="n"/>
      <c r="B1986" s="13" t="n"/>
    </row>
    <row r="1987">
      <c r="A1987" s="12" t="n"/>
      <c r="B1987" s="13" t="n"/>
    </row>
    <row r="1988">
      <c r="A1988" s="12" t="n"/>
      <c r="B1988" s="13" t="n"/>
    </row>
    <row r="1989">
      <c r="A1989" s="12" t="n"/>
      <c r="B1989" s="13" t="n"/>
    </row>
    <row r="1990">
      <c r="A1990" s="12" t="n"/>
      <c r="B1990" s="13" t="n"/>
    </row>
    <row r="1991">
      <c r="A1991" s="12" t="n"/>
      <c r="B1991" s="13" t="n"/>
    </row>
    <row r="1992">
      <c r="A1992" s="12" t="n"/>
      <c r="B1992" s="13" t="n"/>
    </row>
    <row r="1993">
      <c r="A1993" s="12" t="n"/>
      <c r="B1993" s="13" t="n"/>
    </row>
    <row r="1994">
      <c r="A1994" s="12" t="n"/>
      <c r="B1994" s="13" t="n"/>
    </row>
    <row r="1995">
      <c r="A1995" s="12" t="n"/>
      <c r="B1995" s="13" t="n"/>
    </row>
    <row r="1996">
      <c r="A1996" s="12" t="n"/>
      <c r="B1996" s="13" t="n"/>
    </row>
    <row r="1997">
      <c r="A1997" s="12" t="n"/>
      <c r="B1997" s="13" t="n"/>
    </row>
    <row r="1998">
      <c r="A1998" s="12" t="n"/>
      <c r="B1998" s="13" t="n"/>
    </row>
    <row r="1999">
      <c r="A1999" s="12" t="n"/>
      <c r="B1999" s="13" t="n"/>
    </row>
    <row r="2000">
      <c r="A2000" s="12" t="n"/>
      <c r="B2000" s="13" t="n"/>
    </row>
    <row r="2001">
      <c r="A2001" s="12" t="n"/>
      <c r="B2001" s="13" t="n"/>
    </row>
    <row r="2002">
      <c r="A2002" s="12" t="n"/>
      <c r="B2002" s="13" t="n"/>
    </row>
    <row r="2003">
      <c r="A2003" s="12" t="n"/>
      <c r="B2003" s="13" t="n"/>
    </row>
    <row r="2004">
      <c r="A2004" s="12" t="n"/>
      <c r="B2004" s="13" t="n"/>
    </row>
    <row r="2005">
      <c r="A2005" s="12" t="n"/>
      <c r="B2005" s="13" t="n"/>
    </row>
    <row r="2006">
      <c r="A2006" s="12" t="n"/>
      <c r="B2006" s="13" t="n"/>
    </row>
    <row r="2007">
      <c r="A2007" s="12" t="n"/>
      <c r="B2007" s="13" t="n"/>
    </row>
    <row r="2008">
      <c r="A2008" s="12" t="n"/>
      <c r="B2008" s="13" t="n"/>
    </row>
    <row r="2009">
      <c r="A2009" s="12" t="n"/>
      <c r="B2009" s="13" t="n"/>
    </row>
    <row r="2010">
      <c r="A2010" s="12" t="n"/>
      <c r="B2010" s="13" t="n"/>
    </row>
    <row r="2011">
      <c r="A2011" s="12" t="n"/>
      <c r="B2011" s="13" t="n"/>
    </row>
    <row r="2012">
      <c r="A2012" s="12" t="n"/>
      <c r="B2012" s="13" t="n"/>
    </row>
    <row r="2013">
      <c r="A2013" s="12" t="n"/>
      <c r="B2013" s="13" t="n"/>
    </row>
    <row r="2014">
      <c r="A2014" s="12" t="n"/>
      <c r="B2014" s="13" t="n"/>
    </row>
    <row r="2015">
      <c r="A2015" s="12" t="n"/>
      <c r="B2015" s="13" t="n"/>
    </row>
    <row r="2016">
      <c r="A2016" s="12" t="n"/>
      <c r="B2016" s="13" t="n"/>
    </row>
    <row r="2017">
      <c r="A2017" s="12" t="n"/>
      <c r="B2017" s="13" t="n"/>
    </row>
    <row r="2018">
      <c r="A2018" s="12" t="n"/>
      <c r="B2018" s="13" t="n"/>
    </row>
    <row r="2019">
      <c r="A2019" s="12" t="n"/>
      <c r="B2019" s="13" t="n"/>
    </row>
    <row r="2020">
      <c r="A2020" s="12" t="n"/>
      <c r="B2020" s="13" t="n"/>
    </row>
    <row r="2021">
      <c r="A2021" s="12" t="n"/>
      <c r="B2021" s="13" t="n"/>
    </row>
    <row r="2022">
      <c r="A2022" s="12" t="n"/>
      <c r="B2022" s="13" t="n"/>
    </row>
    <row r="2023">
      <c r="A2023" s="12" t="n"/>
      <c r="B2023" s="13" t="n"/>
    </row>
    <row r="2024">
      <c r="A2024" s="12" t="n"/>
      <c r="B2024" s="13" t="n"/>
    </row>
    <row r="2025">
      <c r="A2025" s="12" t="n"/>
      <c r="B2025" s="13" t="n"/>
    </row>
    <row r="2026">
      <c r="A2026" s="12" t="n"/>
      <c r="B2026" s="13" t="n"/>
    </row>
    <row r="2027">
      <c r="A2027" s="12" t="n"/>
      <c r="B2027" s="13" t="n"/>
    </row>
    <row r="2028">
      <c r="A2028" s="12" t="n"/>
      <c r="B2028" s="13" t="n"/>
    </row>
    <row r="2029">
      <c r="A2029" s="12" t="n"/>
      <c r="B2029" s="13" t="n"/>
    </row>
    <row r="2030">
      <c r="A2030" s="12" t="n"/>
      <c r="B2030" s="13" t="n"/>
    </row>
    <row r="2031">
      <c r="A2031" s="12" t="n"/>
      <c r="B2031" s="13" t="n"/>
    </row>
    <row r="2032">
      <c r="A2032" s="12" t="n"/>
      <c r="B2032" s="13" t="n"/>
    </row>
    <row r="2033">
      <c r="A2033" s="12" t="n"/>
      <c r="B2033" s="13" t="n"/>
    </row>
    <row r="2034">
      <c r="A2034" s="12" t="n"/>
      <c r="B2034" s="13" t="n"/>
    </row>
    <row r="2035">
      <c r="A2035" s="12" t="n"/>
      <c r="B2035" s="13" t="n"/>
    </row>
    <row r="2036">
      <c r="A2036" s="12" t="n"/>
      <c r="B2036" s="13" t="n"/>
    </row>
    <row r="2037">
      <c r="A2037" s="12" t="n"/>
      <c r="B2037" s="13" t="n"/>
    </row>
    <row r="2038">
      <c r="A2038" s="12" t="n"/>
      <c r="B2038" s="13" t="n"/>
    </row>
    <row r="2039">
      <c r="A2039" s="12" t="n"/>
      <c r="B2039" s="13" t="n"/>
    </row>
    <row r="2040">
      <c r="A2040" s="12" t="n"/>
      <c r="B2040" s="13" t="n"/>
    </row>
    <row r="2041">
      <c r="A2041" s="12" t="n"/>
      <c r="B2041" s="13" t="n"/>
    </row>
    <row r="2042">
      <c r="A2042" s="12" t="n"/>
      <c r="B2042" s="13" t="n"/>
    </row>
    <row r="2043">
      <c r="A2043" s="12" t="n"/>
      <c r="B2043" s="13" t="n"/>
    </row>
    <row r="2044">
      <c r="A2044" s="12" t="n"/>
      <c r="B2044" s="13" t="n"/>
    </row>
    <row r="2045">
      <c r="A2045" s="12" t="n"/>
      <c r="B2045" s="13" t="n"/>
    </row>
    <row r="2046">
      <c r="A2046" s="12" t="n"/>
      <c r="B2046" s="13" t="n"/>
    </row>
    <row r="2047">
      <c r="A2047" s="12" t="n"/>
      <c r="B2047" s="13" t="n"/>
    </row>
    <row r="2048">
      <c r="A2048" s="12" t="n"/>
      <c r="B2048" s="13" t="n"/>
    </row>
    <row r="2049">
      <c r="A2049" s="12" t="n"/>
      <c r="B2049" s="13" t="n"/>
    </row>
    <row r="2050">
      <c r="A2050" s="12" t="n"/>
      <c r="B2050" s="13" t="n"/>
    </row>
    <row r="2051">
      <c r="A2051" s="12" t="n"/>
      <c r="B2051" s="13" t="n"/>
    </row>
    <row r="2052">
      <c r="A2052" s="12" t="n"/>
      <c r="B2052" s="13" t="n"/>
    </row>
    <row r="2053">
      <c r="A2053" s="12" t="n"/>
      <c r="B2053" s="13" t="n"/>
    </row>
    <row r="2054">
      <c r="A2054" s="12" t="n"/>
      <c r="B2054" s="13" t="n"/>
    </row>
    <row r="2055">
      <c r="A2055" s="12" t="n"/>
      <c r="B2055" s="13" t="n"/>
    </row>
    <row r="2056">
      <c r="A2056" s="12" t="n"/>
      <c r="B2056" s="13" t="n"/>
    </row>
    <row r="2057">
      <c r="A2057" s="12" t="n"/>
      <c r="B2057" s="13" t="n"/>
    </row>
    <row r="2058">
      <c r="A2058" s="12" t="n"/>
      <c r="B2058" s="13" t="n"/>
    </row>
    <row r="2059">
      <c r="A2059" s="12" t="n"/>
      <c r="B2059" s="13" t="n"/>
    </row>
    <row r="2060">
      <c r="A2060" s="12" t="n"/>
      <c r="B2060" s="13" t="n"/>
    </row>
    <row r="2061">
      <c r="A2061" s="12" t="n"/>
      <c r="B2061" s="13" t="n"/>
    </row>
    <row r="2062">
      <c r="A2062" s="12" t="n"/>
      <c r="B2062" s="13" t="n"/>
    </row>
    <row r="2063">
      <c r="A2063" s="12" t="n"/>
      <c r="B2063" s="13" t="n"/>
    </row>
    <row r="2064">
      <c r="A2064" s="12" t="n"/>
      <c r="B2064" s="13" t="n"/>
    </row>
    <row r="2065">
      <c r="A2065" s="12" t="n"/>
      <c r="B2065" s="13" t="n"/>
    </row>
    <row r="2066">
      <c r="A2066" s="12" t="n"/>
      <c r="B2066" s="13" t="n"/>
    </row>
    <row r="2067">
      <c r="A2067" s="12" t="n"/>
      <c r="B2067" s="13" t="n"/>
    </row>
    <row r="2068">
      <c r="A2068" s="12" t="n"/>
      <c r="B2068" s="13" t="n"/>
    </row>
    <row r="2069">
      <c r="A2069" s="12" t="n"/>
      <c r="B2069" s="13" t="n"/>
    </row>
    <row r="2070">
      <c r="A2070" s="12" t="n"/>
      <c r="B2070" s="13" t="n"/>
    </row>
    <row r="2071">
      <c r="A2071" s="12" t="n"/>
      <c r="B2071" s="13" t="n"/>
    </row>
    <row r="2072">
      <c r="A2072" s="12" t="n"/>
      <c r="B2072" s="13" t="n"/>
    </row>
    <row r="2073">
      <c r="A2073" s="12" t="n"/>
      <c r="B2073" s="13" t="n"/>
    </row>
    <row r="2074">
      <c r="A2074" s="12" t="n"/>
      <c r="B2074" s="13" t="n"/>
    </row>
    <row r="2075">
      <c r="A2075" s="12" t="n"/>
      <c r="B2075" s="13" t="n"/>
    </row>
    <row r="2076">
      <c r="A2076" s="12" t="n"/>
      <c r="B2076" s="13" t="n"/>
    </row>
    <row r="2077">
      <c r="A2077" s="12" t="n"/>
      <c r="B2077" s="13" t="n"/>
    </row>
    <row r="2078">
      <c r="A2078" s="12" t="n"/>
      <c r="B2078" s="13" t="n"/>
    </row>
    <row r="2079">
      <c r="A2079" s="12" t="n"/>
      <c r="B2079" s="13" t="n"/>
    </row>
    <row r="2080">
      <c r="A2080" s="12" t="n"/>
      <c r="B2080" s="13" t="n"/>
    </row>
    <row r="2081">
      <c r="A2081" s="12" t="n"/>
      <c r="B2081" s="13" t="n"/>
    </row>
    <row r="2082">
      <c r="A2082" s="12" t="n"/>
      <c r="B2082" s="13" t="n"/>
    </row>
    <row r="2083">
      <c r="A2083" s="12" t="n"/>
      <c r="B2083" s="13" t="n"/>
    </row>
    <row r="2084">
      <c r="A2084" s="12" t="n"/>
      <c r="B2084" s="13" t="n"/>
    </row>
    <row r="2085">
      <c r="A2085" s="12" t="n"/>
      <c r="B2085" s="13" t="n"/>
    </row>
    <row r="2086">
      <c r="A2086" s="12" t="n"/>
      <c r="B2086" s="13" t="n"/>
    </row>
    <row r="2087">
      <c r="A2087" s="12" t="n"/>
      <c r="B2087" s="13" t="n"/>
    </row>
    <row r="2088">
      <c r="A2088" s="12" t="n"/>
      <c r="B2088" s="13" t="n"/>
    </row>
    <row r="2089">
      <c r="A2089" s="12" t="n"/>
      <c r="B2089" s="13" t="n"/>
    </row>
    <row r="2090">
      <c r="A2090" s="12" t="n"/>
      <c r="B2090" s="13" t="n"/>
    </row>
    <row r="2091">
      <c r="A2091" s="12" t="n"/>
      <c r="B2091" s="13" t="n"/>
    </row>
    <row r="2092">
      <c r="A2092" s="12" t="n"/>
      <c r="B2092" s="13" t="n"/>
    </row>
    <row r="2093">
      <c r="A2093" s="12" t="n"/>
      <c r="B2093" s="13" t="n"/>
    </row>
    <row r="2094">
      <c r="A2094" s="12" t="n"/>
      <c r="B2094" s="13" t="n"/>
    </row>
    <row r="2095">
      <c r="A2095" s="12" t="n"/>
      <c r="B2095" s="13" t="n"/>
    </row>
    <row r="2096">
      <c r="A2096" s="12" t="n"/>
      <c r="B2096" s="13" t="n"/>
    </row>
    <row r="2097">
      <c r="A2097" s="12" t="n"/>
      <c r="B2097" s="13" t="n"/>
    </row>
    <row r="2098">
      <c r="A2098" s="12" t="n"/>
      <c r="B2098" s="13" t="n"/>
    </row>
    <row r="2099">
      <c r="A2099" s="12" t="n"/>
      <c r="B2099" s="13" t="n"/>
    </row>
    <row r="2100">
      <c r="A2100" s="12" t="n"/>
      <c r="B2100" s="13" t="n"/>
    </row>
    <row r="2101">
      <c r="A2101" s="12" t="n"/>
      <c r="B2101" s="13" t="n"/>
    </row>
    <row r="2102">
      <c r="A2102" s="12" t="n"/>
      <c r="B2102" s="13" t="n"/>
    </row>
    <row r="2103">
      <c r="A2103" s="12" t="n"/>
      <c r="B2103" s="13" t="n"/>
    </row>
    <row r="2104">
      <c r="A2104" s="12" t="n"/>
      <c r="B2104" s="13" t="n"/>
    </row>
    <row r="2105">
      <c r="A2105" s="12" t="n"/>
      <c r="B2105" s="13" t="n"/>
    </row>
    <row r="2106">
      <c r="A2106" s="12" t="n"/>
      <c r="B2106" s="13" t="n"/>
    </row>
    <row r="2107">
      <c r="A2107" s="12" t="n"/>
      <c r="B2107" s="13" t="n"/>
    </row>
    <row r="2108">
      <c r="A2108" s="12" t="n"/>
      <c r="B2108" s="13" t="n"/>
    </row>
    <row r="2109">
      <c r="A2109" s="12" t="n"/>
      <c r="B2109" s="13" t="n"/>
    </row>
    <row r="2110">
      <c r="A2110" s="12" t="n"/>
      <c r="B2110" s="13" t="n"/>
    </row>
    <row r="2111">
      <c r="A2111" s="12" t="n"/>
      <c r="B2111" s="13" t="n"/>
    </row>
    <row r="2112">
      <c r="A2112" s="12" t="n"/>
      <c r="B2112" s="13" t="n"/>
    </row>
    <row r="2113">
      <c r="A2113" s="12" t="n"/>
      <c r="B2113" s="13" t="n"/>
    </row>
    <row r="2114">
      <c r="A2114" s="12" t="n"/>
      <c r="B2114" s="13" t="n"/>
    </row>
    <row r="2115">
      <c r="A2115" s="12" t="n"/>
      <c r="B2115" s="13" t="n"/>
    </row>
    <row r="2116">
      <c r="A2116" s="12" t="n"/>
      <c r="B2116" s="13" t="n"/>
    </row>
    <row r="2117">
      <c r="A2117" s="12" t="n"/>
      <c r="B2117" s="13" t="n"/>
    </row>
    <row r="2118">
      <c r="A2118" s="12" t="n"/>
      <c r="B2118" s="13" t="n"/>
    </row>
    <row r="2119">
      <c r="A2119" s="12" t="n"/>
      <c r="B2119" s="13" t="n"/>
    </row>
    <row r="2120">
      <c r="A2120" s="12" t="n"/>
      <c r="B2120" s="13" t="n"/>
    </row>
    <row r="2121">
      <c r="A2121" s="12" t="n"/>
      <c r="B2121" s="13" t="n"/>
    </row>
    <row r="2122">
      <c r="A2122" s="12" t="n"/>
      <c r="B2122" s="13" t="n"/>
    </row>
    <row r="2123">
      <c r="A2123" s="12" t="n"/>
      <c r="B2123" s="13" t="n"/>
    </row>
    <row r="2124">
      <c r="A2124" s="12" t="n"/>
      <c r="B2124" s="13" t="n"/>
    </row>
    <row r="2125">
      <c r="A2125" s="12" t="n"/>
      <c r="B2125" s="13" t="n"/>
    </row>
    <row r="2126">
      <c r="A2126" s="12" t="n"/>
      <c r="B2126" s="13" t="n"/>
    </row>
    <row r="2127">
      <c r="A2127" s="12" t="n"/>
      <c r="B2127" s="13" t="n"/>
    </row>
    <row r="2128">
      <c r="A2128" s="12" t="n"/>
      <c r="B2128" s="13" t="n"/>
    </row>
    <row r="2129">
      <c r="A2129" s="12" t="n"/>
      <c r="B2129" s="13" t="n"/>
    </row>
    <row r="2130">
      <c r="A2130" s="12" t="n"/>
      <c r="B2130" s="13" t="n"/>
    </row>
    <row r="2131">
      <c r="A2131" s="12" t="n"/>
      <c r="B2131" s="13" t="n"/>
    </row>
    <row r="2132">
      <c r="A2132" s="12" t="n"/>
      <c r="B2132" s="13" t="n"/>
    </row>
    <row r="2133">
      <c r="A2133" s="12" t="n"/>
      <c r="B2133" s="13" t="n"/>
    </row>
    <row r="2134">
      <c r="A2134" s="12" t="n"/>
      <c r="B2134" s="13" t="n"/>
    </row>
    <row r="2135">
      <c r="A2135" s="12" t="n"/>
      <c r="B2135" s="13" t="n"/>
    </row>
    <row r="2136">
      <c r="A2136" s="12" t="n"/>
      <c r="B2136" s="13" t="n"/>
    </row>
    <row r="2137">
      <c r="A2137" s="12" t="n"/>
      <c r="B2137" s="13" t="n"/>
    </row>
    <row r="2138">
      <c r="A2138" s="12" t="n"/>
      <c r="B2138" s="13" t="n"/>
    </row>
    <row r="2139">
      <c r="A2139" s="12" t="n"/>
      <c r="B2139" s="13" t="n"/>
    </row>
    <row r="2140">
      <c r="A2140" s="12" t="n"/>
      <c r="B2140" s="13" t="n"/>
    </row>
    <row r="2141">
      <c r="A2141" s="12" t="n"/>
      <c r="B2141" s="13" t="n"/>
    </row>
    <row r="2142">
      <c r="A2142" s="12" t="n"/>
      <c r="B2142" s="13" t="n"/>
    </row>
    <row r="2143">
      <c r="A2143" s="12" t="n"/>
      <c r="B2143" s="13" t="n"/>
    </row>
    <row r="2144">
      <c r="A2144" s="12" t="n"/>
      <c r="B2144" s="13" t="n"/>
    </row>
    <row r="2145">
      <c r="A2145" s="12" t="n"/>
      <c r="B2145" s="13" t="n"/>
    </row>
    <row r="2146">
      <c r="A2146" s="12" t="n"/>
      <c r="B2146" s="13" t="n"/>
    </row>
    <row r="2147">
      <c r="A2147" s="12" t="n"/>
      <c r="B2147" s="13" t="n"/>
    </row>
    <row r="2148">
      <c r="A2148" s="12" t="n"/>
      <c r="B2148" s="13" t="n"/>
    </row>
    <row r="2149">
      <c r="A2149" s="12" t="n"/>
      <c r="B2149" s="13" t="n"/>
    </row>
    <row r="2150">
      <c r="A2150" s="12" t="n"/>
      <c r="B2150" s="13" t="n"/>
    </row>
    <row r="2151">
      <c r="A2151" s="12" t="n"/>
      <c r="B2151" s="13" t="n"/>
    </row>
    <row r="2152">
      <c r="A2152" s="12" t="n"/>
      <c r="B2152" s="13" t="n"/>
    </row>
    <row r="2153">
      <c r="A2153" s="12" t="n"/>
      <c r="B2153" s="13" t="n"/>
    </row>
    <row r="2154">
      <c r="A2154" s="12" t="n"/>
      <c r="B2154" s="13" t="n"/>
    </row>
    <row r="2155">
      <c r="A2155" s="12" t="n"/>
      <c r="B2155" s="13" t="n"/>
    </row>
    <row r="2156">
      <c r="A2156" s="12" t="n"/>
      <c r="B2156" s="13" t="n"/>
    </row>
    <row r="2157">
      <c r="A2157" s="12" t="n"/>
      <c r="B2157" s="13" t="n"/>
    </row>
    <row r="2158">
      <c r="A2158" s="12" t="n"/>
      <c r="B2158" s="13" t="n"/>
    </row>
    <row r="2159">
      <c r="A2159" s="12" t="n"/>
      <c r="B2159" s="13" t="n"/>
    </row>
    <row r="2160">
      <c r="A2160" s="12" t="n"/>
      <c r="B2160" s="13" t="n"/>
    </row>
    <row r="2161">
      <c r="A2161" s="12" t="n"/>
      <c r="B2161" s="13" t="n"/>
    </row>
    <row r="2162">
      <c r="A2162" s="12" t="n"/>
      <c r="B2162" s="13" t="n"/>
    </row>
    <row r="2163">
      <c r="A2163" s="12" t="n"/>
      <c r="B2163" s="13" t="n"/>
    </row>
    <row r="2164">
      <c r="A2164" s="12" t="n"/>
      <c r="B2164" s="13" t="n"/>
    </row>
    <row r="2165">
      <c r="A2165" s="12" t="n"/>
      <c r="B2165" s="13" t="n"/>
    </row>
    <row r="2166">
      <c r="A2166" s="12" t="n"/>
      <c r="B2166" s="13" t="n"/>
    </row>
    <row r="2167">
      <c r="A2167" s="12" t="n"/>
      <c r="B2167" s="13" t="n"/>
    </row>
    <row r="2168">
      <c r="A2168" s="12" t="n"/>
      <c r="B2168" s="13" t="n"/>
    </row>
    <row r="2169">
      <c r="A2169" s="12" t="n"/>
      <c r="B2169" s="13" t="n"/>
    </row>
    <row r="2170">
      <c r="A2170" s="12" t="n"/>
      <c r="B2170" s="13" t="n"/>
    </row>
    <row r="2171">
      <c r="A2171" s="12" t="n"/>
      <c r="B2171" s="13" t="n"/>
    </row>
    <row r="2172">
      <c r="A2172" s="12" t="n"/>
      <c r="B2172" s="13" t="n"/>
    </row>
    <row r="2173">
      <c r="A2173" s="12" t="n"/>
      <c r="B2173" s="13" t="n"/>
    </row>
    <row r="2174">
      <c r="A2174" s="12" t="n"/>
      <c r="B2174" s="13" t="n"/>
    </row>
    <row r="2175">
      <c r="A2175" s="12" t="n"/>
      <c r="B2175" s="13" t="n"/>
    </row>
    <row r="2176">
      <c r="A2176" s="12" t="n"/>
      <c r="B2176" s="13" t="n"/>
    </row>
    <row r="2177">
      <c r="A2177" s="12" t="n"/>
      <c r="B2177" s="13" t="n"/>
    </row>
    <row r="2178">
      <c r="A2178" s="12" t="n"/>
      <c r="B2178" s="13" t="n"/>
    </row>
    <row r="2179">
      <c r="A2179" s="12" t="n"/>
      <c r="B2179" s="13" t="n"/>
    </row>
    <row r="2180">
      <c r="A2180" s="12" t="n"/>
      <c r="B2180" s="13" t="n"/>
    </row>
    <row r="2181">
      <c r="A2181" s="12" t="n"/>
      <c r="B2181" s="13" t="n"/>
    </row>
    <row r="2182">
      <c r="A2182" s="12" t="n"/>
      <c r="B2182" s="13" t="n"/>
    </row>
    <row r="2183">
      <c r="A2183" s="12" t="n"/>
      <c r="B2183" s="13" t="n"/>
    </row>
    <row r="2184">
      <c r="A2184" s="12" t="n"/>
      <c r="B2184" s="13" t="n"/>
    </row>
    <row r="2185">
      <c r="A2185" s="12" t="n"/>
      <c r="B2185" s="13" t="n"/>
    </row>
    <row r="2186">
      <c r="A2186" s="12" t="n"/>
      <c r="B2186" s="13" t="n"/>
    </row>
    <row r="2187">
      <c r="A2187" s="12" t="n"/>
      <c r="B2187" s="13" t="n"/>
    </row>
    <row r="2188">
      <c r="A2188" s="12" t="n"/>
      <c r="B2188" s="13" t="n"/>
    </row>
    <row r="2189">
      <c r="A2189" s="12" t="n"/>
      <c r="B2189" s="13" t="n"/>
    </row>
    <row r="2190">
      <c r="A2190" s="12" t="n"/>
      <c r="B2190" s="13" t="n"/>
    </row>
    <row r="2191">
      <c r="A2191" s="12" t="n"/>
      <c r="B2191" s="13" t="n"/>
    </row>
    <row r="2192">
      <c r="A2192" s="12" t="n"/>
      <c r="B2192" s="13" t="n"/>
    </row>
    <row r="2193">
      <c r="A2193" s="12" t="n"/>
      <c r="B2193" s="13" t="n"/>
    </row>
    <row r="2194">
      <c r="A2194" s="12" t="n"/>
      <c r="B2194" s="13" t="n"/>
    </row>
    <row r="2195">
      <c r="A2195" s="12" t="n"/>
      <c r="B2195" s="13" t="n"/>
    </row>
    <row r="2196">
      <c r="A2196" s="12" t="n"/>
      <c r="B2196" s="13" t="n"/>
    </row>
    <row r="2197">
      <c r="A2197" s="12" t="n"/>
      <c r="B2197" s="13" t="n"/>
    </row>
    <row r="2198">
      <c r="A2198" s="12" t="n"/>
      <c r="B2198" s="13" t="n"/>
    </row>
    <row r="2199">
      <c r="A2199" s="12" t="n"/>
      <c r="B2199" s="13" t="n"/>
    </row>
    <row r="2200">
      <c r="A2200" s="12" t="n"/>
      <c r="B2200" s="13" t="n"/>
    </row>
    <row r="2201">
      <c r="A2201" s="12" t="n"/>
      <c r="B2201" s="13" t="n"/>
    </row>
    <row r="2202">
      <c r="A2202" s="12" t="n"/>
      <c r="B2202" s="13" t="n"/>
    </row>
    <row r="2203">
      <c r="A2203" s="12" t="n"/>
      <c r="B2203" s="13" t="n"/>
    </row>
    <row r="2204">
      <c r="A2204" s="12" t="n"/>
      <c r="B2204" s="13" t="n"/>
    </row>
    <row r="2205">
      <c r="A2205" s="12" t="n"/>
      <c r="B2205" s="13" t="n"/>
    </row>
    <row r="2206">
      <c r="A2206" s="12" t="n"/>
      <c r="B2206" s="13" t="n"/>
    </row>
    <row r="2207">
      <c r="A2207" s="12" t="n"/>
      <c r="B2207" s="13" t="n"/>
    </row>
    <row r="2208">
      <c r="A2208" s="12" t="n"/>
      <c r="B2208" s="13" t="n"/>
    </row>
    <row r="2209">
      <c r="A2209" s="12" t="n"/>
      <c r="B2209" s="13" t="n"/>
    </row>
    <row r="2210">
      <c r="A2210" s="12" t="n"/>
      <c r="B2210" s="13" t="n"/>
    </row>
    <row r="2211">
      <c r="A2211" s="12" t="n"/>
      <c r="B2211" s="13" t="n"/>
    </row>
    <row r="2212">
      <c r="A2212" s="12" t="n"/>
      <c r="B2212" s="13" t="n"/>
    </row>
    <row r="2213">
      <c r="A2213" s="12" t="n"/>
      <c r="B2213" s="13" t="n"/>
    </row>
    <row r="2214">
      <c r="A2214" s="12" t="n"/>
      <c r="B2214" s="13" t="n"/>
    </row>
    <row r="2215">
      <c r="A2215" s="12" t="n"/>
      <c r="B2215" s="13" t="n"/>
    </row>
    <row r="2216">
      <c r="A2216" s="12" t="n"/>
      <c r="B2216" s="13" t="n"/>
    </row>
    <row r="2217">
      <c r="A2217" s="12" t="n"/>
      <c r="B2217" s="13" t="n"/>
    </row>
    <row r="2218">
      <c r="A2218" s="12" t="n"/>
      <c r="B2218" s="13" t="n"/>
    </row>
    <row r="2219">
      <c r="A2219" s="12" t="n"/>
      <c r="B2219" s="13" t="n"/>
    </row>
    <row r="2220">
      <c r="A2220" s="12" t="n"/>
      <c r="B2220" s="13" t="n"/>
    </row>
    <row r="2221">
      <c r="A2221" s="12" t="n"/>
      <c r="B2221" s="13" t="n"/>
    </row>
    <row r="2222">
      <c r="A2222" s="12" t="n"/>
      <c r="B2222" s="13" t="n"/>
    </row>
    <row r="2223">
      <c r="A2223" s="12" t="n"/>
      <c r="B2223" s="13" t="n"/>
    </row>
    <row r="2224">
      <c r="A2224" s="12" t="n"/>
      <c r="B2224" s="13" t="n"/>
    </row>
    <row r="2225">
      <c r="A2225" s="12" t="n"/>
      <c r="B2225" s="13" t="n"/>
    </row>
    <row r="2226">
      <c r="A2226" s="12" t="n"/>
      <c r="B2226" s="13" t="n"/>
    </row>
    <row r="2227">
      <c r="A2227" s="12" t="n"/>
      <c r="B2227" s="13" t="n"/>
    </row>
    <row r="2228">
      <c r="A2228" s="12" t="n"/>
      <c r="B2228" s="13" t="n"/>
    </row>
    <row r="2229">
      <c r="A2229" s="12" t="n"/>
      <c r="B2229" s="13" t="n"/>
    </row>
    <row r="2230">
      <c r="A2230" s="12" t="n"/>
      <c r="B2230" s="13" t="n"/>
    </row>
    <row r="2231">
      <c r="A2231" s="12" t="n"/>
      <c r="B2231" s="13" t="n"/>
    </row>
    <row r="2232">
      <c r="A2232" s="12" t="n"/>
      <c r="B2232" s="13" t="n"/>
    </row>
    <row r="2233">
      <c r="A2233" s="12" t="n"/>
      <c r="B2233" s="13" t="n"/>
    </row>
    <row r="2234">
      <c r="A2234" s="12" t="n"/>
      <c r="B2234" s="13" t="n"/>
    </row>
    <row r="2235">
      <c r="A2235" s="12" t="n"/>
      <c r="B2235" s="13" t="n"/>
    </row>
    <row r="2236">
      <c r="A2236" s="12" t="n"/>
      <c r="B2236" s="13" t="n"/>
    </row>
    <row r="2237">
      <c r="A2237" s="12" t="n"/>
      <c r="B2237" s="13" t="n"/>
    </row>
    <row r="2238">
      <c r="A2238" s="12" t="n"/>
      <c r="B2238" s="13" t="n"/>
    </row>
    <row r="2239">
      <c r="A2239" s="12" t="n"/>
      <c r="B2239" s="13" t="n"/>
    </row>
    <row r="2240">
      <c r="A2240" s="12" t="n"/>
      <c r="B2240" s="13" t="n"/>
    </row>
    <row r="2241">
      <c r="A2241" s="12" t="n"/>
      <c r="B2241" s="13" t="n"/>
    </row>
    <row r="2242">
      <c r="A2242" s="12" t="n"/>
      <c r="B2242" s="13" t="n"/>
    </row>
    <row r="2243">
      <c r="A2243" s="12" t="n"/>
      <c r="B2243" s="13" t="n"/>
    </row>
    <row r="2244">
      <c r="A2244" s="12" t="n"/>
      <c r="B2244" s="13" t="n"/>
    </row>
    <row r="2245">
      <c r="A2245" s="12" t="n"/>
      <c r="B2245" s="13" t="n"/>
    </row>
    <row r="2246">
      <c r="A2246" s="12" t="n"/>
      <c r="B2246" s="13" t="n"/>
    </row>
    <row r="2247">
      <c r="A2247" s="12" t="n"/>
      <c r="B2247" s="13" t="n"/>
    </row>
    <row r="2248">
      <c r="A2248" s="12" t="n"/>
      <c r="B2248" s="13" t="n"/>
    </row>
    <row r="2249">
      <c r="A2249" s="12" t="n"/>
      <c r="B2249" s="13" t="n"/>
    </row>
    <row r="2250">
      <c r="A2250" s="12" t="n"/>
      <c r="B2250" s="13" t="n"/>
    </row>
    <row r="2251">
      <c r="A2251" s="12" t="n"/>
      <c r="B2251" s="13" t="n"/>
    </row>
    <row r="2252">
      <c r="A2252" s="12" t="n"/>
      <c r="B2252" s="13" t="n"/>
    </row>
    <row r="2253">
      <c r="A2253" s="12" t="n"/>
      <c r="B2253" s="13" t="n"/>
    </row>
    <row r="2254">
      <c r="A2254" s="12" t="n"/>
      <c r="B2254" s="13" t="n"/>
    </row>
    <row r="2255">
      <c r="A2255" s="12" t="n"/>
      <c r="B2255" s="13" t="n"/>
    </row>
    <row r="2256">
      <c r="A2256" s="12" t="n"/>
      <c r="B2256" s="13" t="n"/>
    </row>
    <row r="2257">
      <c r="A2257" s="12" t="n"/>
      <c r="B2257" s="13" t="n"/>
    </row>
    <row r="2258">
      <c r="A2258" s="12" t="n"/>
      <c r="B2258" s="13" t="n"/>
    </row>
    <row r="2259">
      <c r="A2259" s="12" t="n"/>
      <c r="B2259" s="13" t="n"/>
    </row>
    <row r="2260">
      <c r="A2260" s="12" t="n"/>
      <c r="B2260" s="13" t="n"/>
    </row>
    <row r="2261">
      <c r="A2261" s="12" t="n"/>
      <c r="B2261" s="13" t="n"/>
    </row>
    <row r="2262">
      <c r="A2262" s="12" t="n"/>
      <c r="B2262" s="13" t="n"/>
    </row>
    <row r="2263">
      <c r="A2263" s="12" t="n"/>
      <c r="B2263" s="13" t="n"/>
    </row>
    <row r="2264">
      <c r="A2264" s="12" t="n"/>
      <c r="B2264" s="13" t="n"/>
    </row>
    <row r="2265">
      <c r="A2265" s="12" t="n"/>
      <c r="B2265" s="13" t="n"/>
    </row>
    <row r="2266">
      <c r="A2266" s="12" t="n"/>
      <c r="B2266" s="13" t="n"/>
    </row>
    <row r="2267">
      <c r="A2267" s="12" t="n"/>
      <c r="B2267" s="13" t="n"/>
    </row>
    <row r="2268">
      <c r="A2268" s="12" t="n"/>
      <c r="B2268" s="13" t="n"/>
    </row>
    <row r="2269">
      <c r="A2269" s="12" t="n"/>
      <c r="B2269" s="13" t="n"/>
    </row>
    <row r="2270">
      <c r="A2270" s="12" t="n"/>
      <c r="B2270" s="13" t="n"/>
    </row>
    <row r="2271">
      <c r="A2271" s="12" t="n"/>
      <c r="B2271" s="13" t="n"/>
    </row>
    <row r="2272">
      <c r="A2272" s="12" t="n"/>
      <c r="B2272" s="13" t="n"/>
    </row>
    <row r="2273">
      <c r="A2273" s="12" t="n"/>
      <c r="B2273" s="13" t="n"/>
    </row>
    <row r="2274">
      <c r="A2274" s="12" t="n"/>
      <c r="B2274" s="13" t="n"/>
    </row>
    <row r="2275">
      <c r="A2275" s="12" t="n"/>
      <c r="B2275" s="13" t="n"/>
    </row>
    <row r="2276">
      <c r="A2276" s="12" t="n"/>
      <c r="B2276" s="13" t="n"/>
    </row>
    <row r="2277">
      <c r="A2277" s="12" t="n"/>
      <c r="B2277" s="13" t="n"/>
    </row>
    <row r="2278">
      <c r="A2278" s="12" t="n"/>
      <c r="B2278" s="13" t="n"/>
    </row>
    <row r="2279">
      <c r="A2279" s="12" t="n"/>
      <c r="B2279" s="13" t="n"/>
    </row>
    <row r="2280">
      <c r="A2280" s="12" t="n"/>
      <c r="B2280" s="13" t="n"/>
    </row>
    <row r="2281">
      <c r="A2281" s="12" t="n"/>
      <c r="B2281" s="13" t="n"/>
    </row>
    <row r="2282">
      <c r="A2282" s="12" t="n"/>
      <c r="B2282" s="13" t="n"/>
    </row>
    <row r="2283">
      <c r="A2283" s="12" t="n"/>
      <c r="B2283" s="13" t="n"/>
    </row>
    <row r="2284">
      <c r="A2284" s="12" t="n"/>
      <c r="B2284" s="13" t="n"/>
    </row>
    <row r="2285">
      <c r="A2285" s="12" t="n"/>
      <c r="B2285" s="13" t="n"/>
    </row>
    <row r="2286">
      <c r="A2286" s="12" t="n"/>
      <c r="B2286" s="13" t="n"/>
    </row>
    <row r="2287">
      <c r="A2287" s="12" t="n"/>
      <c r="B2287" s="13" t="n"/>
    </row>
    <row r="2288">
      <c r="A2288" s="12" t="n"/>
      <c r="B2288" s="13" t="n"/>
    </row>
    <row r="2289">
      <c r="A2289" s="12" t="n"/>
      <c r="B2289" s="13" t="n"/>
    </row>
    <row r="2290">
      <c r="A2290" s="12" t="n"/>
      <c r="B2290" s="13" t="n"/>
    </row>
    <row r="2291">
      <c r="A2291" s="12" t="n"/>
      <c r="B2291" s="13" t="n"/>
    </row>
    <row r="2292">
      <c r="A2292" s="12" t="n"/>
      <c r="B2292" s="13" t="n"/>
    </row>
    <row r="2293">
      <c r="A2293" s="12" t="n"/>
      <c r="B2293" s="13" t="n"/>
    </row>
    <row r="2294">
      <c r="A2294" s="12" t="n"/>
      <c r="B2294" s="13" t="n"/>
    </row>
    <row r="2295">
      <c r="A2295" s="12" t="n"/>
      <c r="B2295" s="13" t="n"/>
    </row>
    <row r="2296">
      <c r="A2296" s="12" t="n"/>
      <c r="B2296" s="13" t="n"/>
    </row>
    <row r="2297">
      <c r="A2297" s="12" t="n"/>
      <c r="B2297" s="13" t="n"/>
    </row>
    <row r="2298">
      <c r="A2298" s="12" t="n"/>
      <c r="B2298" s="13" t="n"/>
    </row>
    <row r="2299">
      <c r="A2299" s="12" t="n"/>
      <c r="B2299" s="13" t="n"/>
    </row>
    <row r="2300">
      <c r="A2300" s="12" t="n"/>
      <c r="B2300" s="13" t="n"/>
    </row>
    <row r="2301">
      <c r="A2301" s="12" t="n"/>
      <c r="B2301" s="13" t="n"/>
    </row>
    <row r="2302">
      <c r="A2302" s="12" t="n"/>
      <c r="B2302" s="13" t="n"/>
    </row>
    <row r="2303">
      <c r="A2303" s="12" t="n"/>
      <c r="B2303" s="13" t="n"/>
    </row>
    <row r="2304">
      <c r="A2304" s="12" t="n"/>
      <c r="B2304" s="13" t="n"/>
    </row>
    <row r="2305">
      <c r="A2305" s="12" t="n"/>
      <c r="B2305" s="13" t="n"/>
    </row>
    <row r="2306">
      <c r="A2306" s="12" t="n"/>
      <c r="B2306" s="13" t="n"/>
    </row>
    <row r="2307">
      <c r="A2307" s="12" t="n"/>
      <c r="B2307" s="13" t="n"/>
    </row>
    <row r="2308">
      <c r="A2308" s="12" t="n"/>
      <c r="B2308" s="13" t="n"/>
    </row>
    <row r="2309">
      <c r="A2309" s="12" t="n"/>
      <c r="B2309" s="13" t="n"/>
    </row>
    <row r="2310">
      <c r="A2310" s="12" t="n"/>
      <c r="B2310" s="13" t="n"/>
    </row>
    <row r="2311">
      <c r="A2311" s="12" t="n"/>
      <c r="B2311" s="13" t="n"/>
    </row>
    <row r="2312">
      <c r="A2312" s="12" t="n"/>
      <c r="B2312" s="13" t="n"/>
    </row>
    <row r="2313">
      <c r="A2313" s="12" t="n"/>
      <c r="B2313" s="13" t="n"/>
    </row>
    <row r="2314">
      <c r="A2314" s="12" t="n"/>
      <c r="B2314" s="13" t="n"/>
    </row>
    <row r="2315">
      <c r="A2315" s="12" t="n"/>
      <c r="B2315" s="13" t="n"/>
    </row>
    <row r="2316">
      <c r="A2316" s="12" t="n"/>
      <c r="B2316" s="13" t="n"/>
    </row>
    <row r="2317">
      <c r="A2317" s="12" t="n"/>
      <c r="B2317" s="13" t="n"/>
    </row>
    <row r="2318">
      <c r="A2318" s="12" t="n"/>
      <c r="B2318" s="13" t="n"/>
    </row>
    <row r="2319">
      <c r="A2319" s="12" t="n"/>
      <c r="B2319" s="13" t="n"/>
    </row>
    <row r="2320">
      <c r="A2320" s="12" t="n"/>
      <c r="B2320" s="13" t="n"/>
    </row>
    <row r="2321">
      <c r="A2321" s="12" t="n"/>
      <c r="B2321" s="13" t="n"/>
    </row>
    <row r="2322">
      <c r="A2322" s="12" t="n"/>
      <c r="B2322" s="13" t="n"/>
    </row>
    <row r="2323">
      <c r="A2323" s="12" t="n"/>
      <c r="B2323" s="13" t="n"/>
    </row>
    <row r="2324">
      <c r="A2324" s="12" t="n"/>
      <c r="B2324" s="13" t="n"/>
    </row>
    <row r="2325">
      <c r="A2325" s="12" t="n"/>
      <c r="B2325" s="13" t="n"/>
    </row>
    <row r="2326">
      <c r="A2326" s="12" t="n"/>
      <c r="B2326" s="13" t="n"/>
    </row>
    <row r="2327">
      <c r="A2327" s="12" t="n"/>
      <c r="B2327" s="13" t="n"/>
    </row>
    <row r="2328">
      <c r="A2328" s="12" t="n"/>
      <c r="B2328" s="13" t="n"/>
    </row>
    <row r="2329">
      <c r="A2329" s="12" t="n"/>
      <c r="B2329" s="13" t="n"/>
    </row>
    <row r="2330">
      <c r="A2330" s="12" t="n"/>
      <c r="B2330" s="13" t="n"/>
    </row>
    <row r="2331">
      <c r="A2331" s="12" t="n"/>
      <c r="B2331" s="13" t="n"/>
    </row>
    <row r="2332">
      <c r="A2332" s="12" t="n"/>
      <c r="B2332" s="13" t="n"/>
    </row>
    <row r="2333">
      <c r="A2333" s="12" t="n"/>
      <c r="B2333" s="13" t="n"/>
    </row>
    <row r="2334">
      <c r="A2334" s="12" t="n"/>
      <c r="B2334" s="13" t="n"/>
    </row>
    <row r="2335">
      <c r="A2335" s="12" t="n"/>
      <c r="B2335" s="13" t="n"/>
    </row>
    <row r="2336">
      <c r="A2336" s="12" t="n"/>
      <c r="B2336" s="13" t="n"/>
    </row>
    <row r="2337">
      <c r="A2337" s="12" t="n"/>
      <c r="B2337" s="13" t="n"/>
    </row>
    <row r="2338">
      <c r="A2338" s="12" t="n"/>
      <c r="B2338" s="13" t="n"/>
    </row>
    <row r="2339">
      <c r="A2339" s="12" t="n"/>
      <c r="B2339" s="13" t="n"/>
    </row>
    <row r="2340">
      <c r="A2340" s="12" t="n"/>
      <c r="B2340" s="13" t="n"/>
    </row>
    <row r="2341">
      <c r="A2341" s="12" t="n"/>
      <c r="B2341" s="13" t="n"/>
    </row>
    <row r="2342">
      <c r="A2342" s="12" t="n"/>
      <c r="B2342" s="13" t="n"/>
    </row>
    <row r="2343">
      <c r="A2343" s="12" t="n"/>
      <c r="B2343" s="13" t="n"/>
    </row>
    <row r="2344">
      <c r="A2344" s="12" t="n"/>
      <c r="B2344" s="13" t="n"/>
    </row>
    <row r="2345">
      <c r="A2345" s="12" t="n"/>
      <c r="B2345" s="13" t="n"/>
    </row>
    <row r="2346">
      <c r="A2346" s="12" t="n"/>
      <c r="B2346" s="13" t="n"/>
    </row>
    <row r="2347">
      <c r="A2347" s="12" t="n"/>
      <c r="B2347" s="13" t="n"/>
    </row>
    <row r="2348">
      <c r="A2348" s="12" t="n"/>
      <c r="B2348" s="13" t="n"/>
    </row>
    <row r="2349">
      <c r="A2349" s="12" t="n"/>
      <c r="B2349" s="13" t="n"/>
    </row>
    <row r="2350">
      <c r="A2350" s="12" t="n"/>
      <c r="B2350" s="13" t="n"/>
    </row>
    <row r="2351">
      <c r="A2351" s="12" t="n"/>
      <c r="B2351" s="13" t="n"/>
    </row>
    <row r="2352">
      <c r="A2352" s="12" t="n"/>
      <c r="B2352" s="13" t="n"/>
    </row>
    <row r="2353">
      <c r="A2353" s="12" t="n"/>
      <c r="B2353" s="13" t="n"/>
    </row>
    <row r="2354">
      <c r="A2354" s="12" t="n"/>
      <c r="B2354" s="13" t="n"/>
    </row>
    <row r="2355">
      <c r="A2355" s="12" t="n"/>
      <c r="B2355" s="13" t="n"/>
    </row>
    <row r="2356">
      <c r="A2356" s="12" t="n"/>
      <c r="B2356" s="13" t="n"/>
    </row>
    <row r="2357">
      <c r="A2357" s="12" t="n"/>
      <c r="B2357" s="13" t="n"/>
    </row>
    <row r="2358">
      <c r="A2358" s="12" t="n"/>
      <c r="B2358" s="13" t="n"/>
    </row>
    <row r="2359">
      <c r="A2359" s="12" t="n"/>
      <c r="B2359" s="13" t="n"/>
    </row>
    <row r="2360">
      <c r="A2360" s="12" t="n"/>
      <c r="B2360" s="13" t="n"/>
    </row>
    <row r="2361">
      <c r="A2361" s="12" t="n"/>
      <c r="B2361" s="13" t="n"/>
    </row>
    <row r="2362">
      <c r="A2362" s="12" t="n"/>
      <c r="B2362" s="13" t="n"/>
    </row>
    <row r="2363">
      <c r="A2363" s="12" t="n"/>
      <c r="B2363" s="13" t="n"/>
    </row>
    <row r="2364">
      <c r="A2364" s="12" t="n"/>
      <c r="B2364" s="13" t="n"/>
    </row>
    <row r="2365">
      <c r="A2365" s="12" t="n"/>
      <c r="B2365" s="13" t="n"/>
    </row>
    <row r="2366">
      <c r="A2366" s="12" t="n"/>
      <c r="B2366" s="13" t="n"/>
    </row>
    <row r="2367">
      <c r="A2367" s="12" t="n"/>
      <c r="B2367" s="13" t="n"/>
    </row>
    <row r="2368">
      <c r="A2368" s="12" t="n"/>
      <c r="B2368" s="13" t="n"/>
    </row>
    <row r="2369">
      <c r="A2369" s="12" t="n"/>
      <c r="B2369" s="13" t="n"/>
    </row>
    <row r="2370">
      <c r="A2370" s="12" t="n"/>
      <c r="B2370" s="13" t="n"/>
    </row>
    <row r="2371">
      <c r="A2371" s="12" t="n"/>
      <c r="B2371" s="13" t="n"/>
    </row>
    <row r="2372">
      <c r="A2372" s="12" t="n"/>
      <c r="B2372" s="13" t="n"/>
    </row>
    <row r="2373">
      <c r="A2373" s="12" t="n"/>
      <c r="B2373" s="13" t="n"/>
    </row>
    <row r="2374">
      <c r="A2374" s="12" t="n"/>
      <c r="B2374" s="13" t="n"/>
    </row>
    <row r="2375">
      <c r="A2375" s="12" t="n"/>
      <c r="B2375" s="13" t="n"/>
    </row>
    <row r="2376">
      <c r="A2376" s="12" t="n"/>
      <c r="B2376" s="13" t="n"/>
    </row>
    <row r="2377">
      <c r="A2377" s="12" t="n"/>
      <c r="B2377" s="13" t="n"/>
    </row>
    <row r="2378">
      <c r="A2378" s="12" t="n"/>
      <c r="B2378" s="13" t="n"/>
    </row>
    <row r="2379">
      <c r="A2379" s="12" t="n"/>
      <c r="B2379" s="13" t="n"/>
    </row>
    <row r="2380">
      <c r="A2380" s="12" t="n"/>
      <c r="B2380" s="13" t="n"/>
    </row>
    <row r="2381">
      <c r="A2381" s="12" t="n"/>
      <c r="B2381" s="13" t="n"/>
    </row>
    <row r="2382">
      <c r="A2382" s="12" t="n"/>
      <c r="B2382" s="13" t="n"/>
    </row>
    <row r="2383">
      <c r="A2383" s="12" t="n"/>
      <c r="B2383" s="13" t="n"/>
    </row>
    <row r="2384">
      <c r="A2384" s="12" t="n"/>
      <c r="B2384" s="13" t="n"/>
    </row>
    <row r="2385">
      <c r="A2385" s="12" t="n"/>
      <c r="B2385" s="13" t="n"/>
    </row>
    <row r="2386">
      <c r="A2386" s="12" t="n"/>
      <c r="B2386" s="13" t="n"/>
    </row>
    <row r="2387">
      <c r="A2387" s="12" t="n"/>
      <c r="B2387" s="13" t="n"/>
    </row>
    <row r="2388">
      <c r="A2388" s="12" t="n"/>
      <c r="B2388" s="13" t="n"/>
    </row>
    <row r="2389">
      <c r="A2389" s="12" t="n"/>
      <c r="B2389" s="13" t="n"/>
    </row>
    <row r="2390">
      <c r="A2390" s="12" t="n"/>
      <c r="B2390" s="13" t="n"/>
    </row>
    <row r="2391">
      <c r="A2391" s="12" t="n"/>
      <c r="B2391" s="13" t="n"/>
    </row>
    <row r="2392">
      <c r="A2392" s="12" t="n"/>
      <c r="B2392" s="13" t="n"/>
    </row>
    <row r="2393">
      <c r="A2393" s="12" t="n"/>
      <c r="B2393" s="13" t="n"/>
    </row>
    <row r="2394">
      <c r="A2394" s="12" t="n"/>
      <c r="B2394" s="13" t="n"/>
    </row>
    <row r="2395">
      <c r="A2395" s="12" t="n"/>
      <c r="B2395" s="13" t="n"/>
    </row>
    <row r="2396">
      <c r="A2396" s="12" t="n"/>
      <c r="B2396" s="13" t="n"/>
    </row>
    <row r="2397">
      <c r="A2397" s="12" t="n"/>
      <c r="B2397" s="13" t="n"/>
    </row>
    <row r="2398">
      <c r="A2398" s="12" t="n"/>
      <c r="B2398" s="13" t="n"/>
    </row>
    <row r="2399">
      <c r="A2399" s="12" t="n"/>
      <c r="B2399" s="13" t="n"/>
    </row>
    <row r="2400">
      <c r="A2400" s="12" t="n"/>
      <c r="B2400" s="13" t="n"/>
    </row>
    <row r="2401">
      <c r="A2401" s="12" t="n"/>
      <c r="B2401" s="13" t="n"/>
    </row>
    <row r="2402">
      <c r="A2402" s="12" t="n"/>
      <c r="B2402" s="13" t="n"/>
    </row>
    <row r="2403">
      <c r="A2403" s="12" t="n"/>
      <c r="B2403" s="13" t="n"/>
    </row>
    <row r="2404">
      <c r="A2404" s="12" t="n"/>
      <c r="B2404" s="13" t="n"/>
    </row>
    <row r="2405">
      <c r="A2405" s="12" t="n"/>
      <c r="B2405" s="13" t="n"/>
    </row>
    <row r="2406">
      <c r="A2406" s="12" t="n"/>
      <c r="B2406" s="13" t="n"/>
    </row>
    <row r="2407">
      <c r="A2407" s="12" t="n"/>
      <c r="B2407" s="13" t="n"/>
    </row>
    <row r="2408">
      <c r="A2408" s="12" t="n"/>
      <c r="B2408" s="13" t="n"/>
    </row>
    <row r="2409">
      <c r="A2409" s="12" t="n"/>
      <c r="B2409" s="13" t="n"/>
    </row>
    <row r="2410">
      <c r="A2410" s="12" t="n"/>
      <c r="B2410" s="13" t="n"/>
    </row>
    <row r="2411">
      <c r="A2411" s="12" t="n"/>
      <c r="B2411" s="13" t="n"/>
    </row>
    <row r="2412">
      <c r="A2412" s="12" t="n"/>
      <c r="B2412" s="13" t="n"/>
    </row>
    <row r="2413">
      <c r="A2413" s="12" t="n"/>
      <c r="B2413" s="13" t="n"/>
    </row>
    <row r="2414">
      <c r="A2414" s="12" t="n"/>
      <c r="B2414" s="13" t="n"/>
    </row>
    <row r="2415">
      <c r="A2415" s="12" t="n"/>
      <c r="B2415" s="13" t="n"/>
    </row>
    <row r="2416">
      <c r="A2416" s="12" t="n"/>
      <c r="B2416" s="13" t="n"/>
    </row>
    <row r="2417">
      <c r="A2417" s="12" t="n"/>
      <c r="B2417" s="13" t="n"/>
    </row>
    <row r="2418">
      <c r="A2418" s="12" t="n"/>
      <c r="B2418" s="13" t="n"/>
    </row>
    <row r="2419">
      <c r="A2419" s="12" t="n"/>
      <c r="B2419" s="13" t="n"/>
    </row>
    <row r="2420">
      <c r="A2420" s="12" t="n"/>
      <c r="B2420" s="13" t="n"/>
    </row>
    <row r="2421">
      <c r="A2421" s="12" t="n"/>
      <c r="B2421" s="13" t="n"/>
    </row>
    <row r="2422">
      <c r="A2422" s="12" t="n"/>
      <c r="B2422" s="13" t="n"/>
    </row>
    <row r="2423">
      <c r="A2423" s="12" t="n"/>
      <c r="B2423" s="13" t="n"/>
    </row>
    <row r="2424">
      <c r="A2424" s="12" t="n"/>
      <c r="B2424" s="13" t="n"/>
    </row>
    <row r="2425">
      <c r="A2425" s="12" t="n"/>
      <c r="B2425" s="13" t="n"/>
    </row>
    <row r="2426">
      <c r="A2426" s="12" t="n"/>
      <c r="B2426" s="13" t="n"/>
    </row>
    <row r="2427">
      <c r="A2427" s="12" t="n"/>
      <c r="B2427" s="13" t="n"/>
    </row>
    <row r="2428">
      <c r="A2428" s="12" t="n"/>
      <c r="B2428" s="13" t="n"/>
    </row>
    <row r="2429">
      <c r="A2429" s="12" t="n"/>
      <c r="B2429" s="13" t="n"/>
    </row>
    <row r="2430">
      <c r="A2430" s="12" t="n"/>
      <c r="B2430" s="13" t="n"/>
    </row>
    <row r="2431">
      <c r="A2431" s="12" t="n"/>
      <c r="B2431" s="13" t="n"/>
    </row>
    <row r="2432">
      <c r="A2432" s="12" t="n"/>
      <c r="B2432" s="13" t="n"/>
    </row>
    <row r="2433">
      <c r="A2433" s="12" t="n"/>
      <c r="B2433" s="13" t="n"/>
    </row>
    <row r="2434">
      <c r="A2434" s="12" t="n"/>
      <c r="B2434" s="13" t="n"/>
    </row>
    <row r="2435">
      <c r="A2435" s="12" t="n"/>
      <c r="B2435" s="13" t="n"/>
    </row>
    <row r="2436">
      <c r="A2436" s="12" t="n"/>
      <c r="B2436" s="13" t="n"/>
    </row>
    <row r="2437">
      <c r="A2437" s="12" t="n"/>
      <c r="B2437" s="13" t="n"/>
    </row>
    <row r="2438">
      <c r="A2438" s="12" t="n"/>
      <c r="B2438" s="13" t="n"/>
    </row>
    <row r="2439">
      <c r="A2439" s="12" t="n"/>
      <c r="B2439" s="13" t="n"/>
    </row>
    <row r="2440">
      <c r="A2440" s="12" t="n"/>
      <c r="B2440" s="13" t="n"/>
    </row>
    <row r="2441">
      <c r="A2441" s="12" t="n"/>
      <c r="B2441" s="13" t="n"/>
    </row>
    <row r="2442">
      <c r="A2442" s="12" t="n"/>
      <c r="B2442" s="13" t="n"/>
    </row>
    <row r="2443">
      <c r="A2443" s="12" t="n"/>
      <c r="B2443" s="13" t="n"/>
    </row>
    <row r="2444">
      <c r="A2444" s="12" t="n"/>
      <c r="B2444" s="13" t="n"/>
    </row>
    <row r="2445">
      <c r="A2445" s="12" t="n"/>
      <c r="B2445" s="13" t="n"/>
    </row>
    <row r="2446">
      <c r="A2446" s="12" t="n"/>
      <c r="B2446" s="13" t="n"/>
    </row>
    <row r="2447">
      <c r="A2447" s="12" t="n"/>
      <c r="B2447" s="13" t="n"/>
    </row>
    <row r="2448">
      <c r="A2448" s="12" t="n"/>
      <c r="B2448" s="13" t="n"/>
    </row>
    <row r="2449">
      <c r="A2449" s="12" t="n"/>
      <c r="B2449" s="13" t="n"/>
    </row>
    <row r="2450">
      <c r="A2450" s="12" t="n"/>
      <c r="B2450" s="13" t="n"/>
    </row>
    <row r="2451">
      <c r="A2451" s="12" t="n"/>
      <c r="B2451" s="13" t="n"/>
    </row>
    <row r="2452">
      <c r="A2452" s="12" t="n"/>
      <c r="B2452" s="13" t="n"/>
    </row>
    <row r="2453">
      <c r="A2453" s="12" t="n"/>
      <c r="B2453" s="13" t="n"/>
    </row>
    <row r="2454">
      <c r="A2454" s="12" t="n"/>
      <c r="B2454" s="13" t="n"/>
    </row>
    <row r="2455">
      <c r="A2455" s="12" t="n"/>
      <c r="B2455" s="13" t="n"/>
    </row>
    <row r="2456">
      <c r="A2456" s="12" t="n"/>
      <c r="B2456" s="13" t="n"/>
    </row>
    <row r="2457">
      <c r="A2457" s="12" t="n"/>
      <c r="B2457" s="13" t="n"/>
    </row>
    <row r="2458">
      <c r="A2458" s="12" t="n"/>
      <c r="B2458" s="13" t="n"/>
    </row>
    <row r="2459">
      <c r="A2459" s="12" t="n"/>
      <c r="B2459" s="13" t="n"/>
    </row>
    <row r="2460">
      <c r="A2460" s="12" t="n"/>
      <c r="B2460" s="13" t="n"/>
    </row>
    <row r="2461">
      <c r="A2461" s="12" t="n"/>
      <c r="B2461" s="13" t="n"/>
    </row>
    <row r="2462">
      <c r="A2462" s="12" t="n"/>
      <c r="B2462" s="13" t="n"/>
    </row>
    <row r="2463">
      <c r="A2463" s="12" t="n"/>
      <c r="B2463" s="13" t="n"/>
    </row>
    <row r="2464">
      <c r="A2464" s="12" t="n"/>
      <c r="B2464" s="13" t="n"/>
    </row>
    <row r="2465">
      <c r="A2465" s="12" t="n"/>
      <c r="B2465" s="13" t="n"/>
    </row>
    <row r="2466">
      <c r="A2466" s="12" t="n"/>
      <c r="B2466" s="13" t="n"/>
    </row>
    <row r="2467">
      <c r="A2467" s="12" t="n"/>
      <c r="B2467" s="13" t="n"/>
    </row>
    <row r="2468">
      <c r="A2468" s="12" t="n"/>
      <c r="B2468" s="13" t="n"/>
    </row>
    <row r="2469">
      <c r="A2469" s="12" t="n"/>
      <c r="B2469" s="13" t="n"/>
    </row>
    <row r="2470">
      <c r="A2470" s="12" t="n"/>
      <c r="B2470" s="13" t="n"/>
    </row>
    <row r="2471">
      <c r="A2471" s="12" t="n"/>
      <c r="B2471" s="13" t="n"/>
    </row>
    <row r="2472">
      <c r="A2472" s="12" t="n"/>
      <c r="B2472" s="13" t="n"/>
    </row>
    <row r="2473">
      <c r="A2473" s="12" t="n"/>
      <c r="B2473" s="13" t="n"/>
    </row>
    <row r="2474">
      <c r="A2474" s="12" t="n"/>
      <c r="B2474" s="13" t="n"/>
    </row>
    <row r="2475">
      <c r="A2475" s="12" t="n"/>
      <c r="B2475" s="13" t="n"/>
    </row>
    <row r="2476">
      <c r="A2476" s="12" t="n"/>
      <c r="B2476" s="13" t="n"/>
    </row>
    <row r="2477">
      <c r="A2477" s="12" t="n"/>
      <c r="B2477" s="13" t="n"/>
    </row>
    <row r="2478">
      <c r="A2478" s="12" t="n"/>
      <c r="B2478" s="13" t="n"/>
    </row>
    <row r="2479">
      <c r="A2479" s="12" t="n"/>
      <c r="B2479" s="13" t="n"/>
    </row>
    <row r="2480">
      <c r="A2480" s="12" t="n"/>
      <c r="B2480" s="13" t="n"/>
    </row>
    <row r="2481">
      <c r="A2481" s="12" t="n"/>
      <c r="B2481" s="13" t="n"/>
    </row>
    <row r="2482">
      <c r="A2482" s="12" t="n"/>
      <c r="B2482" s="13" t="n"/>
    </row>
    <row r="2483">
      <c r="A2483" s="12" t="n"/>
      <c r="B2483" s="13" t="n"/>
    </row>
    <row r="2484">
      <c r="A2484" s="12" t="n"/>
      <c r="B2484" s="13" t="n"/>
    </row>
    <row r="2485">
      <c r="A2485" s="12" t="n"/>
      <c r="B2485" s="13" t="n"/>
    </row>
    <row r="2486">
      <c r="A2486" s="12" t="n"/>
      <c r="B2486" s="13" t="n"/>
    </row>
    <row r="2487">
      <c r="A2487" s="12" t="n"/>
      <c r="B2487" s="13" t="n"/>
    </row>
    <row r="2488">
      <c r="A2488" s="12" t="n"/>
      <c r="B2488" s="13" t="n"/>
    </row>
    <row r="2489">
      <c r="A2489" s="12" t="n"/>
      <c r="B2489" s="13" t="n"/>
    </row>
    <row r="2490">
      <c r="A2490" s="12" t="n"/>
      <c r="B2490" s="13" t="n"/>
    </row>
    <row r="2491">
      <c r="A2491" s="12" t="n"/>
      <c r="B2491" s="13" t="n"/>
    </row>
    <row r="2492">
      <c r="A2492" s="12" t="n"/>
      <c r="B2492" s="13" t="n"/>
    </row>
    <row r="2493">
      <c r="A2493" s="12" t="n"/>
      <c r="B2493" s="13" t="n"/>
    </row>
    <row r="2494">
      <c r="A2494" s="12" t="n"/>
      <c r="B2494" s="13" t="n"/>
    </row>
    <row r="2495">
      <c r="A2495" s="12" t="n"/>
      <c r="B2495" s="13" t="n"/>
    </row>
    <row r="2496">
      <c r="A2496" s="12" t="n"/>
      <c r="B2496" s="13" t="n"/>
    </row>
    <row r="2497">
      <c r="A2497" s="12" t="n"/>
      <c r="B2497" s="13" t="n"/>
    </row>
    <row r="2498">
      <c r="A2498" s="12" t="n"/>
      <c r="B2498" s="13" t="n"/>
    </row>
    <row r="2499">
      <c r="A2499" s="12" t="n"/>
      <c r="B2499" s="13" t="n"/>
    </row>
    <row r="2500">
      <c r="A2500" s="12" t="n"/>
      <c r="B2500" s="13" t="n"/>
    </row>
    <row r="2501">
      <c r="A2501" s="12" t="n"/>
      <c r="B2501" s="13" t="n"/>
    </row>
    <row r="2502">
      <c r="A2502" s="12" t="n"/>
      <c r="B2502" s="13" t="n"/>
    </row>
    <row r="2503">
      <c r="A2503" s="12" t="n"/>
      <c r="B2503" s="13" t="n"/>
    </row>
    <row r="2504">
      <c r="A2504" s="12" t="n"/>
      <c r="B2504" s="13" t="n"/>
    </row>
    <row r="2505">
      <c r="A2505" s="12" t="n"/>
      <c r="B2505" s="13" t="n"/>
    </row>
    <row r="2506">
      <c r="A2506" s="12" t="n"/>
      <c r="B2506" s="13" t="n"/>
    </row>
    <row r="2507">
      <c r="A2507" s="12" t="n"/>
      <c r="B2507" s="13" t="n"/>
    </row>
    <row r="2508">
      <c r="A2508" s="12" t="n"/>
      <c r="B2508" s="13" t="n"/>
    </row>
    <row r="2509">
      <c r="A2509" s="12" t="n"/>
      <c r="B2509" s="13" t="n"/>
    </row>
    <row r="2510">
      <c r="A2510" s="12" t="n"/>
      <c r="B2510" s="13" t="n"/>
    </row>
    <row r="2511">
      <c r="A2511" s="12" t="n"/>
      <c r="B2511" s="13" t="n"/>
    </row>
    <row r="2512">
      <c r="A2512" s="12" t="n"/>
      <c r="B2512" s="13" t="n"/>
    </row>
    <row r="2513">
      <c r="A2513" s="12" t="n"/>
      <c r="B2513" s="13" t="n"/>
    </row>
    <row r="2514">
      <c r="A2514" s="12" t="n"/>
      <c r="B2514" s="13" t="n"/>
    </row>
    <row r="2515">
      <c r="A2515" s="12" t="n"/>
      <c r="B2515" s="13" t="n"/>
    </row>
    <row r="2516">
      <c r="A2516" s="12" t="n"/>
      <c r="B2516" s="13" t="n"/>
    </row>
    <row r="2517">
      <c r="A2517" s="12" t="n"/>
      <c r="B2517" s="13" t="n"/>
    </row>
    <row r="2518">
      <c r="A2518" s="12" t="n"/>
      <c r="B2518" s="13" t="n"/>
    </row>
    <row r="2519">
      <c r="A2519" s="12" t="n"/>
      <c r="B2519" s="13" t="n"/>
    </row>
    <row r="2520">
      <c r="A2520" s="12" t="n"/>
      <c r="B2520" s="13" t="n"/>
    </row>
    <row r="2521">
      <c r="A2521" s="12" t="n"/>
      <c r="B2521" s="13" t="n"/>
    </row>
    <row r="2522">
      <c r="A2522" s="12" t="n"/>
      <c r="B2522" s="13" t="n"/>
    </row>
    <row r="2523">
      <c r="A2523" s="12" t="n"/>
      <c r="B2523" s="13" t="n"/>
    </row>
    <row r="2524">
      <c r="A2524" s="12" t="n"/>
      <c r="B2524" s="13" t="n"/>
    </row>
    <row r="2525">
      <c r="A2525" s="12" t="n"/>
      <c r="B2525" s="13" t="n"/>
    </row>
    <row r="2526">
      <c r="A2526" s="12" t="n"/>
      <c r="B2526" s="13" t="n"/>
    </row>
    <row r="2527">
      <c r="A2527" s="12" t="n"/>
      <c r="B2527" s="13" t="n"/>
    </row>
    <row r="2528">
      <c r="A2528" s="12" t="n"/>
      <c r="B2528" s="13" t="n"/>
    </row>
    <row r="2529">
      <c r="A2529" s="12" t="n"/>
      <c r="B2529" s="13" t="n"/>
    </row>
    <row r="2530">
      <c r="A2530" s="12" t="n"/>
      <c r="B2530" s="13" t="n"/>
    </row>
    <row r="2531">
      <c r="A2531" s="12" t="n"/>
      <c r="B2531" s="13" t="n"/>
    </row>
    <row r="2532">
      <c r="A2532" s="12" t="n"/>
      <c r="B2532" s="13" t="n"/>
    </row>
    <row r="2533">
      <c r="A2533" s="12" t="n"/>
      <c r="B2533" s="13" t="n"/>
    </row>
    <row r="2534">
      <c r="A2534" s="12" t="n"/>
      <c r="B2534" s="13" t="n"/>
    </row>
    <row r="2535">
      <c r="A2535" s="12" t="n"/>
      <c r="B2535" s="13" t="n"/>
    </row>
    <row r="2536">
      <c r="A2536" s="12" t="n"/>
      <c r="B2536" s="13" t="n"/>
    </row>
    <row r="2537">
      <c r="A2537" s="12" t="n"/>
      <c r="B2537" s="13" t="n"/>
    </row>
    <row r="2538">
      <c r="A2538" s="12" t="n"/>
      <c r="B2538" s="13" t="n"/>
    </row>
    <row r="2539">
      <c r="A2539" s="12" t="n"/>
      <c r="B2539" s="13" t="n"/>
    </row>
    <row r="2540">
      <c r="A2540" s="12" t="n"/>
      <c r="B2540" s="13" t="n"/>
    </row>
    <row r="2541">
      <c r="A2541" s="12" t="n"/>
      <c r="B2541" s="13" t="n"/>
    </row>
    <row r="2542">
      <c r="A2542" s="12" t="n"/>
      <c r="B2542" s="13" t="n"/>
    </row>
    <row r="2543">
      <c r="A2543" s="12" t="n"/>
      <c r="B2543" s="13" t="n"/>
    </row>
    <row r="2544">
      <c r="A2544" s="12" t="n"/>
      <c r="B2544" s="13" t="n"/>
    </row>
    <row r="2545">
      <c r="A2545" s="12" t="n"/>
      <c r="B2545" s="13" t="n"/>
    </row>
    <row r="2546">
      <c r="A2546" s="12" t="n"/>
      <c r="B2546" s="13" t="n"/>
    </row>
    <row r="2547">
      <c r="A2547" s="12" t="n"/>
      <c r="B2547" s="13" t="n"/>
    </row>
    <row r="2548">
      <c r="A2548" s="12" t="n"/>
      <c r="B2548" s="13" t="n"/>
    </row>
    <row r="2549">
      <c r="A2549" s="12" t="n"/>
      <c r="B2549" s="13" t="n"/>
    </row>
    <row r="2550">
      <c r="A2550" s="12" t="n"/>
      <c r="B2550" s="13" t="n"/>
    </row>
    <row r="2551">
      <c r="A2551" s="12" t="n"/>
      <c r="B2551" s="13" t="n"/>
    </row>
    <row r="2552">
      <c r="A2552" s="12" t="n"/>
      <c r="B2552" s="13" t="n"/>
    </row>
    <row r="2553">
      <c r="A2553" s="12" t="n"/>
      <c r="B2553" s="13" t="n"/>
    </row>
    <row r="2554">
      <c r="A2554" s="12" t="n"/>
      <c r="B2554" s="13" t="n"/>
    </row>
    <row r="2555">
      <c r="A2555" s="12" t="n"/>
      <c r="B2555" s="13" t="n"/>
    </row>
    <row r="2556">
      <c r="A2556" s="12" t="n"/>
      <c r="B2556" s="13" t="n"/>
    </row>
    <row r="2557">
      <c r="A2557" s="12" t="n"/>
      <c r="B2557" s="13" t="n"/>
    </row>
    <row r="2558">
      <c r="A2558" s="12" t="n"/>
      <c r="B2558" s="13" t="n"/>
    </row>
    <row r="2559">
      <c r="A2559" s="12" t="n"/>
      <c r="B2559" s="13" t="n"/>
    </row>
    <row r="2560">
      <c r="A2560" s="12" t="n"/>
      <c r="B2560" s="13" t="n"/>
    </row>
    <row r="2561">
      <c r="A2561" s="12" t="n"/>
      <c r="B2561" s="13" t="n"/>
    </row>
    <row r="2562">
      <c r="A2562" s="12" t="n"/>
      <c r="B2562" s="13" t="n"/>
    </row>
    <row r="2563">
      <c r="A2563" s="12" t="n"/>
      <c r="B2563" s="13" t="n"/>
    </row>
    <row r="2564">
      <c r="A2564" s="12" t="n"/>
      <c r="B2564" s="13" t="n"/>
    </row>
    <row r="2565">
      <c r="A2565" s="12" t="n"/>
      <c r="B2565" s="13" t="n"/>
    </row>
    <row r="2566">
      <c r="A2566" s="12" t="n"/>
      <c r="B2566" s="13" t="n"/>
    </row>
    <row r="2567">
      <c r="A2567" s="12" t="n"/>
      <c r="B2567" s="13" t="n"/>
    </row>
    <row r="2568">
      <c r="A2568" s="12" t="n"/>
      <c r="B2568" s="13" t="n"/>
    </row>
    <row r="2569">
      <c r="A2569" s="12" t="n"/>
      <c r="B2569" s="13" t="n"/>
    </row>
    <row r="2570">
      <c r="A2570" s="12" t="n"/>
      <c r="B2570" s="13" t="n"/>
    </row>
    <row r="2571">
      <c r="A2571" s="12" t="n"/>
      <c r="B2571" s="13" t="n"/>
    </row>
    <row r="2572">
      <c r="A2572" s="12" t="n"/>
      <c r="B2572" s="13" t="n"/>
    </row>
    <row r="2573">
      <c r="A2573" s="12" t="n"/>
      <c r="B2573" s="13" t="n"/>
    </row>
    <row r="2574">
      <c r="A2574" s="12" t="n"/>
      <c r="B2574" s="13" t="n"/>
    </row>
    <row r="2575">
      <c r="A2575" s="12" t="n"/>
      <c r="B2575" s="13" t="n"/>
    </row>
    <row r="2576">
      <c r="A2576" s="12" t="n"/>
      <c r="B2576" s="13" t="n"/>
    </row>
    <row r="2577">
      <c r="A2577" s="12" t="n"/>
      <c r="B2577" s="13" t="n"/>
    </row>
    <row r="2578">
      <c r="A2578" s="12" t="n"/>
      <c r="B2578" s="13" t="n"/>
    </row>
    <row r="2579">
      <c r="A2579" s="12" t="n"/>
      <c r="B2579" s="13" t="n"/>
    </row>
    <row r="2580">
      <c r="A2580" s="12" t="n"/>
      <c r="B2580" s="13" t="n"/>
    </row>
    <row r="2581">
      <c r="A2581" s="12" t="n"/>
      <c r="B2581" s="13" t="n"/>
    </row>
    <row r="2582">
      <c r="A2582" s="12" t="n"/>
      <c r="B2582" s="13" t="n"/>
    </row>
    <row r="2583">
      <c r="A2583" s="12" t="n"/>
      <c r="B2583" s="13" t="n"/>
    </row>
    <row r="2584">
      <c r="A2584" s="12" t="n"/>
      <c r="B2584" s="13" t="n"/>
    </row>
    <row r="2585">
      <c r="A2585" s="12" t="n"/>
      <c r="B2585" s="13" t="n"/>
    </row>
    <row r="2586">
      <c r="A2586" s="12" t="n"/>
      <c r="B2586" s="13" t="n"/>
    </row>
    <row r="2587">
      <c r="A2587" s="12" t="n"/>
      <c r="B2587" s="13" t="n"/>
    </row>
    <row r="2588">
      <c r="A2588" s="12" t="n"/>
      <c r="B2588" s="13" t="n"/>
    </row>
    <row r="2589">
      <c r="A2589" s="12" t="n"/>
      <c r="B2589" s="13" t="n"/>
    </row>
    <row r="2590">
      <c r="A2590" s="12" t="n"/>
      <c r="B2590" s="13" t="n"/>
    </row>
    <row r="2591">
      <c r="A2591" s="12" t="n"/>
      <c r="B2591" s="13" t="n"/>
    </row>
    <row r="2592">
      <c r="A2592" s="12" t="n"/>
      <c r="B2592" s="13" t="n"/>
    </row>
    <row r="2593">
      <c r="A2593" s="12" t="n"/>
      <c r="B2593" s="13" t="n"/>
    </row>
    <row r="2594">
      <c r="A2594" s="12" t="n"/>
      <c r="B2594" s="13" t="n"/>
    </row>
    <row r="2595">
      <c r="A2595" s="12" t="n"/>
      <c r="B2595" s="13" t="n"/>
    </row>
    <row r="2596">
      <c r="A2596" s="12" t="n"/>
      <c r="B2596" s="13" t="n"/>
    </row>
    <row r="2597">
      <c r="A2597" s="12" t="n"/>
      <c r="B2597" s="13" t="n"/>
    </row>
    <row r="2598">
      <c r="A2598" s="12" t="n"/>
      <c r="B2598" s="13" t="n"/>
    </row>
    <row r="2599">
      <c r="A2599" s="12" t="n"/>
      <c r="B2599" s="13" t="n"/>
    </row>
    <row r="2600">
      <c r="A2600" s="12" t="n"/>
      <c r="B2600" s="13" t="n"/>
    </row>
    <row r="2601">
      <c r="A2601" s="12" t="n"/>
      <c r="B2601" s="13" t="n"/>
    </row>
    <row r="2602">
      <c r="A2602" s="12" t="n"/>
      <c r="B2602" s="13" t="n"/>
    </row>
    <row r="2603">
      <c r="A2603" s="12" t="n"/>
      <c r="B2603" s="13" t="n"/>
    </row>
    <row r="2604">
      <c r="A2604" s="12" t="n"/>
      <c r="B2604" s="13" t="n"/>
    </row>
    <row r="2605">
      <c r="A2605" s="12" t="n"/>
      <c r="B2605" s="13" t="n"/>
    </row>
    <row r="2606">
      <c r="A2606" s="12" t="n"/>
      <c r="B2606" s="13" t="n"/>
    </row>
    <row r="2607">
      <c r="A2607" s="12" t="n"/>
      <c r="B2607" s="13" t="n"/>
    </row>
    <row r="2608">
      <c r="A2608" s="12" t="n"/>
      <c r="B2608" s="13" t="n"/>
    </row>
    <row r="2609">
      <c r="A2609" s="12" t="n"/>
      <c r="B2609" s="13" t="n"/>
    </row>
    <row r="2610">
      <c r="A2610" s="12" t="n"/>
      <c r="B2610" s="13" t="n"/>
    </row>
    <row r="2611">
      <c r="A2611" s="12" t="n"/>
      <c r="B2611" s="13" t="n"/>
    </row>
    <row r="2612">
      <c r="A2612" s="12" t="n"/>
      <c r="B2612" s="13" t="n"/>
    </row>
    <row r="2613">
      <c r="A2613" s="12" t="n"/>
      <c r="B2613" s="13" t="n"/>
    </row>
    <row r="2614">
      <c r="A2614" s="12" t="n"/>
      <c r="B2614" s="13" t="n"/>
    </row>
    <row r="2615">
      <c r="A2615" s="12" t="n"/>
      <c r="B2615" s="13" t="n"/>
    </row>
    <row r="2616">
      <c r="A2616" s="12" t="n"/>
      <c r="B2616" s="13" t="n"/>
    </row>
    <row r="2617">
      <c r="A2617" s="12" t="n"/>
      <c r="B2617" s="13" t="n"/>
    </row>
    <row r="2618">
      <c r="A2618" s="12" t="n"/>
      <c r="B2618" s="13" t="n"/>
    </row>
    <row r="2619">
      <c r="A2619" s="12" t="n"/>
      <c r="B2619" s="13" t="n"/>
    </row>
    <row r="2620">
      <c r="A2620" s="12" t="n"/>
      <c r="B2620" s="13" t="n"/>
    </row>
    <row r="2621">
      <c r="A2621" s="12" t="n"/>
      <c r="B2621" s="13" t="n"/>
    </row>
    <row r="2622">
      <c r="A2622" s="12" t="n"/>
      <c r="B2622" s="13" t="n"/>
    </row>
    <row r="2623">
      <c r="A2623" s="12" t="n"/>
      <c r="B2623" s="13" t="n"/>
    </row>
    <row r="2624">
      <c r="A2624" s="12" t="n"/>
      <c r="B2624" s="13" t="n"/>
    </row>
    <row r="2625">
      <c r="A2625" s="12" t="n"/>
      <c r="B2625" s="13" t="n"/>
    </row>
    <row r="2626">
      <c r="A2626" s="12" t="n"/>
      <c r="B2626" s="13" t="n"/>
    </row>
    <row r="2627">
      <c r="A2627" s="12" t="n"/>
      <c r="B2627" s="13" t="n"/>
    </row>
    <row r="2628">
      <c r="A2628" s="12" t="n"/>
      <c r="B2628" s="13" t="n"/>
    </row>
    <row r="2629">
      <c r="A2629" s="12" t="n"/>
      <c r="B2629" s="13" t="n"/>
    </row>
    <row r="2630">
      <c r="A2630" s="12" t="n"/>
      <c r="B2630" s="13" t="n"/>
    </row>
    <row r="2631">
      <c r="A2631" s="12" t="n"/>
      <c r="B2631" s="13" t="n"/>
    </row>
    <row r="2632">
      <c r="A2632" s="12" t="n"/>
      <c r="B2632" s="13" t="n"/>
    </row>
    <row r="2633">
      <c r="A2633" s="12" t="n"/>
      <c r="B2633" s="13" t="n"/>
    </row>
    <row r="2634">
      <c r="A2634" s="12" t="n"/>
      <c r="B2634" s="13" t="n"/>
    </row>
    <row r="2635">
      <c r="A2635" s="12" t="n"/>
      <c r="B2635" s="13" t="n"/>
    </row>
    <row r="2636">
      <c r="A2636" s="12" t="n"/>
      <c r="B2636" s="13" t="n"/>
    </row>
    <row r="2637">
      <c r="A2637" s="12" t="n"/>
      <c r="B2637" s="13" t="n"/>
    </row>
    <row r="2638">
      <c r="A2638" s="12" t="n"/>
      <c r="B2638" s="13" t="n"/>
    </row>
    <row r="2639">
      <c r="A2639" s="12" t="n"/>
      <c r="B2639" s="13" t="n"/>
    </row>
    <row r="2640">
      <c r="A2640" s="12" t="n"/>
      <c r="B2640" s="13" t="n"/>
    </row>
    <row r="2641">
      <c r="A2641" s="12" t="n"/>
      <c r="B2641" s="13" t="n"/>
    </row>
    <row r="2642">
      <c r="A2642" s="12" t="n"/>
      <c r="B2642" s="13" t="n"/>
    </row>
    <row r="2643">
      <c r="A2643" s="12" t="n"/>
      <c r="B2643" s="13" t="n"/>
    </row>
    <row r="2644">
      <c r="A2644" s="12" t="n"/>
      <c r="B2644" s="13" t="n"/>
    </row>
    <row r="2645">
      <c r="A2645" s="12" t="n"/>
      <c r="B2645" s="13" t="n"/>
    </row>
    <row r="2646">
      <c r="A2646" s="12" t="n"/>
      <c r="B2646" s="13" t="n"/>
    </row>
    <row r="2647">
      <c r="A2647" s="12" t="n"/>
      <c r="B2647" s="13" t="n"/>
    </row>
    <row r="2648">
      <c r="A2648" s="12" t="n"/>
      <c r="B2648" s="13" t="n"/>
    </row>
    <row r="2649">
      <c r="A2649" s="12" t="n"/>
      <c r="B2649" s="13" t="n"/>
    </row>
    <row r="2650">
      <c r="A2650" s="12" t="n"/>
      <c r="B2650" s="13" t="n"/>
    </row>
    <row r="2651">
      <c r="A2651" s="12" t="n"/>
      <c r="B2651" s="13" t="n"/>
    </row>
    <row r="2652">
      <c r="A2652" s="12" t="n"/>
      <c r="B2652" s="13" t="n"/>
    </row>
    <row r="2653">
      <c r="A2653" s="12" t="n"/>
      <c r="B2653" s="13" t="n"/>
    </row>
    <row r="2654">
      <c r="A2654" s="12" t="n"/>
      <c r="B2654" s="13" t="n"/>
    </row>
    <row r="2655">
      <c r="A2655" s="12" t="n"/>
      <c r="B2655" s="13" t="n"/>
    </row>
    <row r="2656">
      <c r="A2656" s="12" t="n"/>
      <c r="B2656" s="13" t="n"/>
    </row>
    <row r="2657">
      <c r="A2657" s="12" t="n"/>
      <c r="B2657" s="13" t="n"/>
    </row>
    <row r="2658">
      <c r="A2658" s="12" t="n"/>
      <c r="B2658" s="13" t="n"/>
    </row>
    <row r="2659">
      <c r="A2659" s="12" t="n"/>
      <c r="B2659" s="13" t="n"/>
    </row>
    <row r="2660">
      <c r="A2660" s="12" t="n"/>
      <c r="B2660" s="13" t="n"/>
    </row>
    <row r="2661">
      <c r="A2661" s="12" t="n"/>
      <c r="B2661" s="13" t="n"/>
    </row>
    <row r="2662">
      <c r="A2662" s="12" t="n"/>
      <c r="B2662" s="13" t="n"/>
    </row>
    <row r="2663">
      <c r="A2663" s="12" t="n"/>
      <c r="B2663" s="13" t="n"/>
    </row>
    <row r="2664">
      <c r="A2664" s="12" t="n"/>
      <c r="B2664" s="13" t="n"/>
    </row>
    <row r="2665">
      <c r="A2665" s="12" t="n"/>
      <c r="B2665" s="13" t="n"/>
    </row>
    <row r="2666">
      <c r="A2666" s="12" t="n"/>
      <c r="B2666" s="13" t="n"/>
    </row>
    <row r="2667">
      <c r="A2667" s="12" t="n"/>
      <c r="B2667" s="13" t="n"/>
    </row>
    <row r="2668">
      <c r="A2668" s="12" t="n"/>
      <c r="B2668" s="13" t="n"/>
    </row>
    <row r="2669">
      <c r="A2669" s="12" t="n"/>
      <c r="B2669" s="13" t="n"/>
    </row>
    <row r="2670">
      <c r="A2670" s="12" t="n"/>
      <c r="B2670" s="13" t="n"/>
    </row>
    <row r="2671">
      <c r="A2671" s="12" t="n"/>
      <c r="B2671" s="13" t="n"/>
    </row>
    <row r="2672">
      <c r="A2672" s="12" t="n"/>
      <c r="B2672" s="13" t="n"/>
    </row>
    <row r="2673">
      <c r="A2673" s="12" t="n"/>
      <c r="B2673" s="13" t="n"/>
    </row>
    <row r="2674">
      <c r="A2674" s="12" t="n"/>
      <c r="B2674" s="13" t="n"/>
    </row>
    <row r="2675">
      <c r="A2675" s="12" t="n"/>
      <c r="B2675" s="13" t="n"/>
    </row>
    <row r="2676">
      <c r="A2676" s="12" t="n"/>
      <c r="B2676" s="13" t="n"/>
    </row>
    <row r="2677">
      <c r="A2677" s="12" t="n"/>
      <c r="B2677" s="13" t="n"/>
    </row>
    <row r="2678">
      <c r="A2678" s="12" t="n"/>
      <c r="B2678" s="13" t="n"/>
    </row>
    <row r="2679">
      <c r="A2679" s="12" t="n"/>
      <c r="B2679" s="13" t="n"/>
    </row>
    <row r="2680">
      <c r="A2680" s="12" t="n"/>
      <c r="B2680" s="13" t="n"/>
    </row>
    <row r="2681">
      <c r="A2681" s="12" t="n"/>
      <c r="B2681" s="13" t="n"/>
    </row>
    <row r="2682">
      <c r="A2682" s="12" t="n"/>
      <c r="B2682" s="13" t="n"/>
    </row>
    <row r="2683">
      <c r="A2683" s="12" t="n"/>
      <c r="B2683" s="13" t="n"/>
    </row>
    <row r="2684">
      <c r="A2684" s="12" t="n"/>
      <c r="B2684" s="13" t="n"/>
    </row>
    <row r="2685">
      <c r="A2685" s="12" t="n"/>
      <c r="B2685" s="13" t="n"/>
    </row>
    <row r="2686">
      <c r="A2686" s="12" t="n"/>
      <c r="B2686" s="13" t="n"/>
    </row>
    <row r="2687">
      <c r="A2687" s="12" t="n"/>
      <c r="B2687" s="13" t="n"/>
    </row>
    <row r="2688">
      <c r="A2688" s="12" t="n"/>
      <c r="B2688" s="13" t="n"/>
    </row>
    <row r="2689">
      <c r="A2689" s="12" t="n"/>
      <c r="B2689" s="13" t="n"/>
    </row>
    <row r="2690">
      <c r="A2690" s="12" t="n"/>
      <c r="B2690" s="13" t="n"/>
    </row>
    <row r="2691">
      <c r="A2691" s="12" t="n"/>
      <c r="B2691" s="13" t="n"/>
    </row>
    <row r="2692">
      <c r="A2692" s="12" t="n"/>
      <c r="B2692" s="13" t="n"/>
    </row>
    <row r="2693">
      <c r="A2693" s="12" t="n"/>
      <c r="B2693" s="13" t="n"/>
    </row>
    <row r="2694">
      <c r="A2694" s="12" t="n"/>
      <c r="B2694" s="13" t="n"/>
    </row>
    <row r="2695">
      <c r="A2695" s="12" t="n"/>
      <c r="B2695" s="13" t="n"/>
    </row>
    <row r="2696">
      <c r="A2696" s="12" t="n"/>
      <c r="B2696" s="13" t="n"/>
    </row>
    <row r="2697">
      <c r="A2697" s="12" t="n"/>
      <c r="B2697" s="13" t="n"/>
    </row>
    <row r="2698">
      <c r="A2698" s="12" t="n"/>
      <c r="B2698" s="13" t="n"/>
    </row>
    <row r="2699">
      <c r="A2699" s="12" t="n"/>
      <c r="B2699" s="13" t="n"/>
    </row>
    <row r="2700">
      <c r="A2700" s="12" t="n"/>
      <c r="B2700" s="13" t="n"/>
    </row>
    <row r="2701">
      <c r="A2701" s="12" t="n"/>
      <c r="B2701" s="13" t="n"/>
    </row>
    <row r="2702">
      <c r="A2702" s="12" t="n"/>
      <c r="B2702" s="13" t="n"/>
    </row>
    <row r="2703">
      <c r="A2703" s="12" t="n"/>
      <c r="B2703" s="13" t="n"/>
    </row>
    <row r="2704">
      <c r="A2704" s="12" t="n"/>
      <c r="B2704" s="13" t="n"/>
    </row>
    <row r="2705">
      <c r="A2705" s="12" t="n"/>
      <c r="B2705" s="13" t="n"/>
    </row>
    <row r="2706">
      <c r="A2706" s="12" t="n"/>
      <c r="B2706" s="13" t="n"/>
    </row>
    <row r="2707">
      <c r="A2707" s="12" t="n"/>
      <c r="B2707" s="13" t="n"/>
    </row>
    <row r="2708">
      <c r="A2708" s="12" t="n"/>
      <c r="B2708" s="13" t="n"/>
    </row>
    <row r="2709">
      <c r="A2709" s="12" t="n"/>
      <c r="B2709" s="13" t="n"/>
    </row>
    <row r="2710">
      <c r="A2710" s="12" t="n"/>
      <c r="B2710" s="13" t="n"/>
    </row>
    <row r="2711">
      <c r="A2711" s="12" t="n"/>
      <c r="B2711" s="13" t="n"/>
    </row>
    <row r="2712">
      <c r="A2712" s="12" t="n"/>
      <c r="B2712" s="13" t="n"/>
    </row>
    <row r="2713">
      <c r="A2713" s="12" t="n"/>
      <c r="B2713" s="13" t="n"/>
    </row>
    <row r="2714">
      <c r="A2714" s="12" t="n"/>
      <c r="B2714" s="13" t="n"/>
    </row>
    <row r="2715">
      <c r="A2715" s="12" t="n"/>
      <c r="B2715" s="13" t="n"/>
    </row>
    <row r="2716">
      <c r="A2716" s="12" t="n"/>
      <c r="B2716" s="13" t="n"/>
    </row>
    <row r="2717">
      <c r="A2717" s="12" t="n"/>
      <c r="B2717" s="13" t="n"/>
    </row>
    <row r="2718">
      <c r="A2718" s="12" t="n"/>
      <c r="B2718" s="13" t="n"/>
    </row>
    <row r="2719">
      <c r="A2719" s="12" t="n"/>
      <c r="B2719" s="13" t="n"/>
    </row>
    <row r="2720">
      <c r="A2720" s="12" t="n"/>
      <c r="B2720" s="13" t="n"/>
    </row>
    <row r="2721">
      <c r="A2721" s="12" t="n"/>
      <c r="B2721" s="13" t="n"/>
    </row>
    <row r="2722">
      <c r="A2722" s="12" t="n"/>
      <c r="B2722" s="13" t="n"/>
    </row>
    <row r="2723">
      <c r="A2723" s="12" t="n"/>
      <c r="B2723" s="13" t="n"/>
    </row>
    <row r="2724">
      <c r="A2724" s="12" t="n"/>
      <c r="B2724" s="13" t="n"/>
    </row>
    <row r="2725">
      <c r="A2725" s="12" t="n"/>
      <c r="B2725" s="13" t="n"/>
    </row>
    <row r="2726">
      <c r="A2726" s="12" t="n"/>
      <c r="B2726" s="13" t="n"/>
    </row>
    <row r="2727">
      <c r="A2727" s="12" t="n"/>
      <c r="B2727" s="13" t="n"/>
    </row>
    <row r="2728">
      <c r="A2728" s="12" t="n"/>
      <c r="B2728" s="13" t="n"/>
    </row>
    <row r="2729">
      <c r="A2729" s="12" t="n"/>
      <c r="B2729" s="13" t="n"/>
    </row>
    <row r="2730">
      <c r="A2730" s="12" t="n"/>
      <c r="B2730" s="13" t="n"/>
    </row>
    <row r="2731">
      <c r="A2731" s="12" t="n"/>
      <c r="B2731" s="13" t="n"/>
    </row>
    <row r="2732">
      <c r="A2732" s="12" t="n"/>
      <c r="B2732" s="13" t="n"/>
    </row>
    <row r="2733">
      <c r="A2733" s="12" t="n"/>
      <c r="B2733" s="13" t="n"/>
    </row>
    <row r="2734">
      <c r="A2734" s="12" t="n"/>
      <c r="B2734" s="13" t="n"/>
    </row>
    <row r="2735">
      <c r="A2735" s="12" t="n"/>
      <c r="B2735" s="13" t="n"/>
    </row>
    <row r="2736">
      <c r="A2736" s="12" t="n"/>
      <c r="B2736" s="13" t="n"/>
    </row>
    <row r="2737">
      <c r="A2737" s="12" t="n"/>
      <c r="B2737" s="13" t="n"/>
    </row>
    <row r="2738">
      <c r="A2738" s="12" t="n"/>
      <c r="B2738" s="13" t="n"/>
    </row>
    <row r="2739">
      <c r="A2739" s="12" t="n"/>
      <c r="B2739" s="13" t="n"/>
    </row>
    <row r="2740">
      <c r="A2740" s="12" t="n"/>
      <c r="B2740" s="13" t="n"/>
    </row>
    <row r="2741">
      <c r="A2741" s="12" t="n"/>
      <c r="B2741" s="13" t="n"/>
    </row>
    <row r="2742">
      <c r="A2742" s="12" t="n"/>
      <c r="B2742" s="13" t="n"/>
    </row>
    <row r="2743">
      <c r="A2743" s="12" t="n"/>
      <c r="B2743" s="13" t="n"/>
    </row>
    <row r="2744">
      <c r="A2744" s="12" t="n"/>
      <c r="B2744" s="13" t="n"/>
    </row>
    <row r="2745">
      <c r="A2745" s="12" t="n"/>
      <c r="B2745" s="13" t="n"/>
    </row>
    <row r="2746">
      <c r="A2746" s="12" t="n"/>
      <c r="B2746" s="13" t="n"/>
    </row>
    <row r="2747">
      <c r="A2747" s="12" t="n"/>
      <c r="B2747" s="13" t="n"/>
    </row>
    <row r="2748">
      <c r="A2748" s="12" t="n"/>
      <c r="B2748" s="13" t="n"/>
    </row>
    <row r="2749">
      <c r="A2749" s="12" t="n"/>
      <c r="B2749" s="13" t="n"/>
    </row>
    <row r="2750">
      <c r="A2750" s="12" t="n"/>
      <c r="B2750" s="13" t="n"/>
    </row>
    <row r="2751">
      <c r="A2751" s="12" t="n"/>
      <c r="B2751" s="13" t="n"/>
    </row>
    <row r="2752">
      <c r="A2752" s="12" t="n"/>
      <c r="B2752" s="13" t="n"/>
    </row>
    <row r="2753">
      <c r="A2753" s="12" t="n"/>
      <c r="B2753" s="13" t="n"/>
    </row>
    <row r="2754">
      <c r="A2754" s="12" t="n"/>
      <c r="B2754" s="13" t="n"/>
    </row>
    <row r="2755">
      <c r="A2755" s="12" t="n"/>
      <c r="B2755" s="13" t="n"/>
    </row>
    <row r="2756">
      <c r="A2756" s="12" t="n"/>
      <c r="B2756" s="13" t="n"/>
    </row>
    <row r="2757">
      <c r="A2757" s="12" t="n"/>
      <c r="B2757" s="13" t="n"/>
    </row>
    <row r="2758">
      <c r="A2758" s="12" t="n"/>
      <c r="B2758" s="13" t="n"/>
    </row>
    <row r="2759">
      <c r="A2759" s="12" t="n"/>
      <c r="B2759" s="13" t="n"/>
    </row>
    <row r="2760">
      <c r="A2760" s="12" t="n"/>
      <c r="B2760" s="13" t="n"/>
    </row>
    <row r="2761">
      <c r="A2761" s="12" t="n"/>
      <c r="B2761" s="13" t="n"/>
    </row>
    <row r="2762">
      <c r="A2762" s="12" t="n"/>
      <c r="B2762" s="13" t="n"/>
    </row>
    <row r="2763">
      <c r="A2763" s="12" t="n"/>
      <c r="B2763" s="13" t="n"/>
    </row>
    <row r="2764">
      <c r="A2764" s="12" t="n"/>
      <c r="B2764" s="13" t="n"/>
    </row>
    <row r="2765">
      <c r="A2765" s="12" t="n"/>
      <c r="B2765" s="13" t="n"/>
    </row>
    <row r="2766">
      <c r="A2766" s="12" t="n"/>
      <c r="B2766" s="13" t="n"/>
    </row>
    <row r="2767">
      <c r="A2767" s="12" t="n"/>
      <c r="B2767" s="13" t="n"/>
    </row>
    <row r="2768">
      <c r="A2768" s="12" t="n"/>
      <c r="B2768" s="13" t="n"/>
    </row>
    <row r="2769">
      <c r="A2769" s="12" t="n"/>
      <c r="B2769" s="13" t="n"/>
    </row>
    <row r="2770">
      <c r="A2770" s="12" t="n"/>
      <c r="B2770" s="13" t="n"/>
    </row>
    <row r="2771">
      <c r="A2771" s="12" t="n"/>
      <c r="B2771" s="13" t="n"/>
    </row>
    <row r="2772">
      <c r="A2772" s="12" t="n"/>
      <c r="B2772" s="13" t="n"/>
    </row>
    <row r="2773">
      <c r="A2773" s="12" t="n"/>
      <c r="B2773" s="13" t="n"/>
    </row>
    <row r="2774">
      <c r="A2774" s="12" t="n"/>
      <c r="B2774" s="13" t="n"/>
    </row>
    <row r="2775">
      <c r="A2775" s="12" t="n"/>
      <c r="B2775" s="13" t="n"/>
    </row>
    <row r="2776">
      <c r="A2776" s="12" t="n"/>
      <c r="B2776" s="13" t="n"/>
    </row>
    <row r="2777">
      <c r="A2777" s="12" t="n"/>
      <c r="B2777" s="13" t="n"/>
    </row>
    <row r="2778">
      <c r="A2778" s="12" t="n"/>
      <c r="B2778" s="13" t="n"/>
    </row>
    <row r="2779">
      <c r="A2779" s="12" t="n"/>
      <c r="B2779" s="13" t="n"/>
    </row>
    <row r="2780">
      <c r="A2780" s="12" t="n"/>
      <c r="B2780" s="13" t="n"/>
    </row>
    <row r="2781">
      <c r="A2781" s="12" t="n"/>
      <c r="B2781" s="13" t="n"/>
    </row>
    <row r="2782">
      <c r="A2782" s="12" t="n"/>
      <c r="B2782" s="13" t="n"/>
    </row>
    <row r="2783">
      <c r="A2783" s="12" t="n"/>
      <c r="B2783" s="13" t="n"/>
    </row>
    <row r="2784">
      <c r="A2784" s="12" t="n"/>
      <c r="B2784" s="13" t="n"/>
    </row>
    <row r="2785">
      <c r="A2785" s="12" t="n"/>
      <c r="B2785" s="13" t="n"/>
    </row>
    <row r="2786">
      <c r="A2786" s="12" t="n"/>
      <c r="B2786" s="13" t="n"/>
    </row>
    <row r="2787">
      <c r="A2787" s="12" t="n"/>
      <c r="B2787" s="13" t="n"/>
    </row>
    <row r="2788">
      <c r="A2788" s="12" t="n"/>
      <c r="B2788" s="13" t="n"/>
    </row>
    <row r="2789">
      <c r="A2789" s="12" t="n"/>
      <c r="B2789" s="13" t="n"/>
    </row>
    <row r="2790">
      <c r="A2790" s="12" t="n"/>
      <c r="B2790" s="13" t="n"/>
    </row>
    <row r="2791">
      <c r="A2791" s="12" t="n"/>
      <c r="B2791" s="13" t="n"/>
    </row>
    <row r="2792">
      <c r="A2792" s="12" t="n"/>
      <c r="B2792" s="13" t="n"/>
    </row>
    <row r="2793">
      <c r="A2793" s="12" t="n"/>
      <c r="B2793" s="13" t="n"/>
    </row>
    <row r="2794">
      <c r="A2794" s="12" t="n"/>
      <c r="B2794" s="13" t="n"/>
    </row>
    <row r="2795">
      <c r="A2795" s="12" t="n"/>
      <c r="B2795" s="13" t="n"/>
    </row>
    <row r="2796">
      <c r="A2796" s="12" t="n"/>
      <c r="B2796" s="13" t="n"/>
    </row>
    <row r="2797">
      <c r="A2797" s="12" t="n"/>
      <c r="B2797" s="13" t="n"/>
    </row>
    <row r="2798">
      <c r="A2798" s="12" t="n"/>
      <c r="B2798" s="13" t="n"/>
    </row>
    <row r="2799">
      <c r="A2799" s="12" t="n"/>
      <c r="B2799" s="13" t="n"/>
    </row>
    <row r="2800">
      <c r="A2800" s="12" t="n"/>
      <c r="B2800" s="13" t="n"/>
    </row>
    <row r="2801">
      <c r="A2801" s="12" t="n"/>
      <c r="B2801" s="13" t="n"/>
    </row>
    <row r="2802">
      <c r="A2802" s="12" t="n"/>
      <c r="B2802" s="13" t="n"/>
    </row>
    <row r="2803">
      <c r="A2803" s="12" t="n"/>
      <c r="B2803" s="13" t="n"/>
    </row>
    <row r="2804">
      <c r="A2804" s="12" t="n"/>
      <c r="B2804" s="13" t="n"/>
    </row>
    <row r="2805">
      <c r="A2805" s="12" t="n"/>
      <c r="B2805" s="13" t="n"/>
    </row>
    <row r="2806">
      <c r="A2806" s="12" t="n"/>
      <c r="B2806" s="13" t="n"/>
    </row>
    <row r="2807">
      <c r="A2807" s="12" t="n"/>
      <c r="B2807" s="13" t="n"/>
    </row>
    <row r="2808">
      <c r="A2808" s="12" t="n"/>
      <c r="B2808" s="13" t="n"/>
    </row>
    <row r="2809">
      <c r="A2809" s="12" t="n"/>
      <c r="B2809" s="13" t="n"/>
    </row>
    <row r="2810">
      <c r="A2810" s="12" t="n"/>
      <c r="B2810" s="13" t="n"/>
    </row>
    <row r="2811">
      <c r="A2811" s="12" t="n"/>
      <c r="B2811" s="13" t="n"/>
    </row>
    <row r="2812">
      <c r="A2812" s="12" t="n"/>
      <c r="B2812" s="13" t="n"/>
    </row>
    <row r="2813">
      <c r="A2813" s="12" t="n"/>
      <c r="B2813" s="13" t="n"/>
    </row>
    <row r="2814">
      <c r="A2814" s="12" t="n"/>
      <c r="B2814" s="13" t="n"/>
    </row>
    <row r="2815">
      <c r="A2815" s="12" t="n"/>
      <c r="B2815" s="13" t="n"/>
    </row>
    <row r="2816">
      <c r="A2816" s="12" t="n"/>
      <c r="B2816" s="13" t="n"/>
    </row>
    <row r="2817">
      <c r="A2817" s="12" t="n"/>
      <c r="B2817" s="13" t="n"/>
    </row>
    <row r="2818">
      <c r="A2818" s="12" t="n"/>
      <c r="B2818" s="13" t="n"/>
    </row>
    <row r="2819">
      <c r="A2819" s="12" t="n"/>
      <c r="B2819" s="13" t="n"/>
    </row>
    <row r="2820">
      <c r="A2820" s="12" t="n"/>
      <c r="B2820" s="13" t="n"/>
    </row>
    <row r="2821">
      <c r="A2821" s="12" t="n"/>
      <c r="B2821" s="13" t="n"/>
    </row>
    <row r="2822">
      <c r="A2822" s="12" t="n"/>
      <c r="B2822" s="13" t="n"/>
    </row>
    <row r="2823">
      <c r="A2823" s="12" t="n"/>
      <c r="B2823" s="13" t="n"/>
    </row>
    <row r="2824">
      <c r="A2824" s="12" t="n"/>
      <c r="B2824" s="13" t="n"/>
    </row>
    <row r="2825">
      <c r="A2825" s="12" t="n"/>
      <c r="B2825" s="13" t="n"/>
    </row>
    <row r="2826">
      <c r="A2826" s="12" t="n"/>
      <c r="B2826" s="13" t="n"/>
    </row>
    <row r="2827">
      <c r="A2827" s="12" t="n"/>
      <c r="B2827" s="13" t="n"/>
    </row>
    <row r="2828">
      <c r="A2828" s="12" t="n"/>
      <c r="B2828" s="13" t="n"/>
    </row>
    <row r="2829">
      <c r="A2829" s="12" t="n"/>
      <c r="B2829" s="13" t="n"/>
    </row>
    <row r="2830">
      <c r="A2830" s="12" t="n"/>
      <c r="B2830" s="13" t="n"/>
    </row>
    <row r="2831">
      <c r="A2831" s="12" t="n"/>
      <c r="B2831" s="13" t="n"/>
    </row>
    <row r="2832">
      <c r="A2832" s="12" t="n"/>
      <c r="B2832" s="13" t="n"/>
    </row>
    <row r="2833">
      <c r="A2833" s="12" t="n"/>
      <c r="B2833" s="13" t="n"/>
    </row>
    <row r="2834">
      <c r="A2834" s="12" t="n"/>
      <c r="B2834" s="13" t="n"/>
    </row>
    <row r="2835">
      <c r="A2835" s="12" t="n"/>
      <c r="B2835" s="13" t="n"/>
    </row>
    <row r="2836">
      <c r="A2836" s="12" t="n"/>
      <c r="B2836" s="13" t="n"/>
    </row>
    <row r="2837">
      <c r="A2837" s="12" t="n"/>
      <c r="B2837" s="13" t="n"/>
    </row>
    <row r="2838">
      <c r="A2838" s="12" t="n"/>
      <c r="B2838" s="13" t="n"/>
    </row>
    <row r="2839">
      <c r="A2839" s="12" t="n"/>
      <c r="B2839" s="13" t="n"/>
    </row>
    <row r="2840">
      <c r="A2840" s="12" t="n"/>
      <c r="B2840" s="13" t="n"/>
    </row>
    <row r="2841">
      <c r="A2841" s="12" t="n"/>
      <c r="B2841" s="13" t="n"/>
    </row>
    <row r="2842">
      <c r="A2842" s="12" t="n"/>
      <c r="B2842" s="13" t="n"/>
    </row>
    <row r="2843">
      <c r="A2843" s="12" t="n"/>
      <c r="B2843" s="13" t="n"/>
    </row>
    <row r="2844">
      <c r="A2844" s="12" t="n"/>
      <c r="B2844" s="13" t="n"/>
    </row>
    <row r="2845">
      <c r="A2845" s="12" t="n"/>
      <c r="B2845" s="13" t="n"/>
    </row>
    <row r="2846">
      <c r="A2846" s="12" t="n"/>
      <c r="B2846" s="13" t="n"/>
    </row>
    <row r="2847">
      <c r="A2847" s="12" t="n"/>
      <c r="B2847" s="13" t="n"/>
    </row>
    <row r="2848">
      <c r="A2848" s="12" t="n"/>
      <c r="B2848" s="13" t="n"/>
    </row>
    <row r="2849">
      <c r="A2849" s="12" t="n"/>
      <c r="B2849" s="13" t="n"/>
    </row>
    <row r="2850">
      <c r="A2850" s="12" t="n"/>
      <c r="B2850" s="13" t="n"/>
    </row>
    <row r="2851">
      <c r="A2851" s="12" t="n"/>
      <c r="B2851" s="13" t="n"/>
    </row>
    <row r="2852">
      <c r="A2852" s="12" t="n"/>
      <c r="B2852" s="13" t="n"/>
    </row>
    <row r="2853">
      <c r="A2853" s="12" t="n"/>
      <c r="B2853" s="13" t="n"/>
    </row>
    <row r="2854">
      <c r="A2854" s="12" t="n"/>
      <c r="B2854" s="13" t="n"/>
    </row>
    <row r="2855">
      <c r="A2855" s="12" t="n"/>
      <c r="B2855" s="13" t="n"/>
    </row>
    <row r="2856">
      <c r="A2856" s="12" t="n"/>
      <c r="B2856" s="13" t="n"/>
    </row>
    <row r="2857">
      <c r="A2857" s="12" t="n"/>
      <c r="B2857" s="13" t="n"/>
    </row>
    <row r="2858">
      <c r="A2858" s="12" t="n"/>
      <c r="B2858" s="13" t="n"/>
    </row>
    <row r="2859">
      <c r="A2859" s="12" t="n"/>
      <c r="B2859" s="13" t="n"/>
    </row>
    <row r="2860">
      <c r="A2860" s="12" t="n"/>
      <c r="B2860" s="13" t="n"/>
    </row>
    <row r="2861">
      <c r="A2861" s="12" t="n"/>
      <c r="B2861" s="13" t="n"/>
    </row>
    <row r="2862">
      <c r="A2862" s="12" t="n"/>
      <c r="B2862" s="13" t="n"/>
    </row>
    <row r="2863">
      <c r="A2863" s="12" t="n"/>
      <c r="B2863" s="13" t="n"/>
    </row>
    <row r="2864">
      <c r="A2864" s="12" t="n"/>
      <c r="B2864" s="13" t="n"/>
    </row>
    <row r="2865">
      <c r="A2865" s="12" t="n"/>
      <c r="B2865" s="13" t="n"/>
    </row>
    <row r="2866">
      <c r="A2866" s="12" t="n"/>
      <c r="B2866" s="13" t="n"/>
    </row>
    <row r="2867">
      <c r="A2867" s="12" t="n"/>
      <c r="B2867" s="13" t="n"/>
    </row>
    <row r="2868">
      <c r="A2868" s="12" t="n"/>
      <c r="B2868" s="13" t="n"/>
    </row>
    <row r="2869">
      <c r="A2869" s="12" t="n"/>
      <c r="B2869" s="13" t="n"/>
    </row>
    <row r="2870">
      <c r="A2870" s="12" t="n"/>
      <c r="B2870" s="13" t="n"/>
    </row>
    <row r="2871">
      <c r="A2871" s="12" t="n"/>
      <c r="B2871" s="13" t="n"/>
    </row>
    <row r="2872">
      <c r="A2872" s="12" t="n"/>
      <c r="B2872" s="13" t="n"/>
    </row>
    <row r="2873">
      <c r="A2873" s="12" t="n"/>
      <c r="B2873" s="13" t="n"/>
    </row>
    <row r="2874">
      <c r="A2874" s="12" t="n"/>
      <c r="B2874" s="13" t="n"/>
    </row>
    <row r="2875">
      <c r="A2875" s="12" t="n"/>
      <c r="B2875" s="13" t="n"/>
    </row>
    <row r="2876">
      <c r="A2876" s="12" t="n"/>
      <c r="B2876" s="13" t="n"/>
    </row>
    <row r="2877">
      <c r="A2877" s="12" t="n"/>
      <c r="B2877" s="13" t="n"/>
    </row>
    <row r="2878">
      <c r="A2878" s="12" t="n"/>
      <c r="B2878" s="13" t="n"/>
    </row>
    <row r="2879">
      <c r="A2879" s="12" t="n"/>
      <c r="B2879" s="13" t="n"/>
    </row>
    <row r="2880">
      <c r="A2880" s="12" t="n"/>
      <c r="B2880" s="13" t="n"/>
    </row>
    <row r="2881">
      <c r="A2881" s="12" t="n"/>
      <c r="B2881" s="13" t="n"/>
    </row>
    <row r="2882">
      <c r="A2882" s="12" t="n"/>
      <c r="B2882" s="13" t="n"/>
    </row>
    <row r="2883">
      <c r="A2883" s="12" t="n"/>
      <c r="B2883" s="13" t="n"/>
    </row>
    <row r="2884">
      <c r="A2884" s="12" t="n"/>
      <c r="B2884" s="13" t="n"/>
    </row>
    <row r="2885">
      <c r="A2885" s="12" t="n"/>
      <c r="B2885" s="13" t="n"/>
    </row>
    <row r="2886">
      <c r="A2886" s="12" t="n"/>
      <c r="B2886" s="13" t="n"/>
    </row>
    <row r="2887">
      <c r="A2887" s="12" t="n"/>
      <c r="B2887" s="13" t="n"/>
    </row>
    <row r="2888">
      <c r="A2888" s="12" t="n"/>
      <c r="B2888" s="13" t="n"/>
    </row>
    <row r="2889">
      <c r="A2889" s="12" t="n"/>
      <c r="B2889" s="13" t="n"/>
    </row>
    <row r="2890">
      <c r="A2890" s="12" t="n"/>
      <c r="B2890" s="13" t="n"/>
    </row>
    <row r="2891">
      <c r="A2891" s="12" t="n"/>
      <c r="B2891" s="13" t="n"/>
    </row>
    <row r="2892">
      <c r="A2892" s="12" t="n"/>
      <c r="B2892" s="13" t="n"/>
    </row>
    <row r="2893">
      <c r="A2893" s="12" t="n"/>
      <c r="B2893" s="13" t="n"/>
    </row>
    <row r="2894">
      <c r="A2894" s="12" t="n"/>
      <c r="B2894" s="13" t="n"/>
    </row>
    <row r="2895">
      <c r="A2895" s="12" t="n"/>
      <c r="B2895" s="13" t="n"/>
    </row>
    <row r="2896">
      <c r="A2896" s="12" t="n"/>
      <c r="B2896" s="13" t="n"/>
    </row>
    <row r="2897">
      <c r="A2897" s="12" t="n"/>
      <c r="B2897" s="13" t="n"/>
    </row>
    <row r="2898">
      <c r="A2898" s="12" t="n"/>
      <c r="B2898" s="13" t="n"/>
    </row>
    <row r="2899">
      <c r="A2899" s="12" t="n"/>
      <c r="B2899" s="13" t="n"/>
    </row>
    <row r="2900">
      <c r="A2900" s="12" t="n"/>
      <c r="B2900" s="13" t="n"/>
    </row>
    <row r="2901">
      <c r="A2901" s="12" t="n"/>
      <c r="B2901" s="13" t="n"/>
    </row>
    <row r="2902">
      <c r="A2902" s="12" t="n"/>
      <c r="B2902" s="13" t="n"/>
    </row>
    <row r="2903">
      <c r="A2903" s="12" t="n"/>
      <c r="B2903" s="13" t="n"/>
    </row>
    <row r="2904">
      <c r="A2904" s="12" t="n"/>
      <c r="B2904" s="13" t="n"/>
    </row>
    <row r="2905">
      <c r="A2905" s="12" t="n"/>
      <c r="B2905" s="13" t="n"/>
    </row>
    <row r="2906">
      <c r="A2906" s="12" t="n"/>
      <c r="B2906" s="13" t="n"/>
    </row>
    <row r="2907">
      <c r="A2907" s="12" t="n"/>
      <c r="B2907" s="13" t="n"/>
    </row>
    <row r="2908">
      <c r="A2908" s="12" t="n"/>
      <c r="B2908" s="13" t="n"/>
    </row>
    <row r="2909">
      <c r="A2909" s="12" t="n"/>
      <c r="B2909" s="13" t="n"/>
    </row>
    <row r="2910">
      <c r="A2910" s="12" t="n"/>
      <c r="B2910" s="13" t="n"/>
    </row>
    <row r="2911">
      <c r="A2911" s="12" t="n"/>
      <c r="B2911" s="13" t="n"/>
    </row>
    <row r="2912">
      <c r="A2912" s="12" t="n"/>
      <c r="B2912" s="13" t="n"/>
    </row>
    <row r="2913">
      <c r="A2913" s="12" t="n"/>
      <c r="B2913" s="13" t="n"/>
    </row>
    <row r="2914">
      <c r="A2914" s="12" t="n"/>
      <c r="B2914" s="13" t="n"/>
    </row>
    <row r="2915">
      <c r="A2915" s="12" t="n"/>
      <c r="B2915" s="13" t="n"/>
    </row>
    <row r="2916">
      <c r="A2916" s="12" t="n"/>
      <c r="B2916" s="13" t="n"/>
    </row>
    <row r="2917">
      <c r="A2917" s="12" t="n"/>
      <c r="B2917" s="13" t="n"/>
    </row>
    <row r="2918">
      <c r="A2918" s="12" t="n"/>
      <c r="B2918" s="13" t="n"/>
    </row>
    <row r="2919">
      <c r="A2919" s="12" t="n"/>
      <c r="B2919" s="13" t="n"/>
    </row>
    <row r="2920">
      <c r="A2920" s="12" t="n"/>
      <c r="B2920" s="13" t="n"/>
    </row>
    <row r="2921">
      <c r="A2921" s="12" t="n"/>
      <c r="B2921" s="13" t="n"/>
    </row>
    <row r="2922">
      <c r="A2922" s="12" t="n"/>
      <c r="B2922" s="13" t="n"/>
    </row>
    <row r="2923">
      <c r="A2923" s="12" t="n"/>
      <c r="B2923" s="13" t="n"/>
    </row>
    <row r="2924">
      <c r="A2924" s="12" t="n"/>
      <c r="B2924" s="13" t="n"/>
    </row>
    <row r="2925">
      <c r="A2925" s="12" t="n"/>
      <c r="B2925" s="13" t="n"/>
    </row>
    <row r="2926">
      <c r="A2926" s="12" t="n"/>
      <c r="B2926" s="13" t="n"/>
    </row>
    <row r="2927">
      <c r="A2927" s="12" t="n"/>
      <c r="B2927" s="13" t="n"/>
    </row>
    <row r="2928">
      <c r="A2928" s="12" t="n"/>
      <c r="B2928" s="13" t="n"/>
    </row>
    <row r="2929">
      <c r="A2929" s="12" t="n"/>
      <c r="B2929" s="13" t="n"/>
    </row>
    <row r="2930">
      <c r="A2930" s="12" t="n"/>
      <c r="B2930" s="13" t="n"/>
    </row>
    <row r="2931">
      <c r="A2931" s="12" t="n"/>
      <c r="B2931" s="13" t="n"/>
    </row>
    <row r="2932">
      <c r="A2932" s="12" t="n"/>
      <c r="B2932" s="13" t="n"/>
    </row>
    <row r="2933">
      <c r="A2933" s="12" t="n"/>
      <c r="B2933" s="13" t="n"/>
    </row>
    <row r="2934">
      <c r="A2934" s="12" t="n"/>
      <c r="B2934" s="13" t="n"/>
    </row>
    <row r="2935">
      <c r="A2935" s="12" t="n"/>
      <c r="B2935" s="13" t="n"/>
    </row>
    <row r="2936">
      <c r="A2936" s="12" t="n"/>
      <c r="B2936" s="13" t="n"/>
    </row>
    <row r="2937">
      <c r="A2937" s="12" t="n"/>
      <c r="B2937" s="13" t="n"/>
    </row>
    <row r="2938">
      <c r="A2938" s="12" t="n"/>
      <c r="B2938" s="13" t="n"/>
    </row>
    <row r="2939">
      <c r="A2939" s="12" t="n"/>
      <c r="B2939" s="13" t="n"/>
    </row>
    <row r="2940">
      <c r="A2940" s="12" t="n"/>
      <c r="B2940" s="13" t="n"/>
    </row>
    <row r="2941">
      <c r="A2941" s="12" t="n"/>
      <c r="B2941" s="13" t="n"/>
    </row>
    <row r="2942">
      <c r="A2942" s="12" t="n"/>
      <c r="B2942" s="13" t="n"/>
    </row>
    <row r="2943">
      <c r="A2943" s="12" t="n"/>
      <c r="B2943" s="13" t="n"/>
    </row>
    <row r="2944">
      <c r="A2944" s="12" t="n"/>
      <c r="B2944" s="13" t="n"/>
    </row>
    <row r="2945">
      <c r="A2945" s="12" t="n"/>
      <c r="B2945" s="13" t="n"/>
    </row>
    <row r="2946">
      <c r="A2946" s="12" t="n"/>
      <c r="B2946" s="13" t="n"/>
    </row>
    <row r="2947">
      <c r="A2947" s="12" t="n"/>
      <c r="B2947" s="13" t="n"/>
    </row>
    <row r="2948">
      <c r="A2948" s="12" t="n"/>
      <c r="B2948" s="13" t="n"/>
    </row>
    <row r="2949">
      <c r="A2949" s="12" t="n"/>
      <c r="B2949" s="13" t="n"/>
    </row>
    <row r="2950">
      <c r="A2950" s="12" t="n"/>
      <c r="B2950" s="13" t="n"/>
    </row>
    <row r="2951">
      <c r="A2951" s="12" t="n"/>
      <c r="B2951" s="13" t="n"/>
    </row>
    <row r="2952">
      <c r="A2952" s="12" t="n"/>
      <c r="B2952" s="13" t="n"/>
    </row>
    <row r="2953">
      <c r="A2953" s="12" t="n"/>
      <c r="B2953" s="13" t="n"/>
    </row>
    <row r="2954">
      <c r="A2954" s="12" t="n"/>
      <c r="B2954" s="13" t="n"/>
    </row>
    <row r="2955">
      <c r="A2955" s="12" t="n"/>
      <c r="B2955" s="13" t="n"/>
    </row>
    <row r="2956">
      <c r="A2956" s="12" t="n"/>
      <c r="B2956" s="13" t="n"/>
    </row>
    <row r="2957">
      <c r="A2957" s="12" t="n"/>
      <c r="B2957" s="13" t="n"/>
    </row>
    <row r="2958">
      <c r="A2958" s="12" t="n"/>
      <c r="B2958" s="13" t="n"/>
    </row>
    <row r="2959">
      <c r="A2959" s="12" t="n"/>
      <c r="B2959" s="13" t="n"/>
    </row>
    <row r="2960">
      <c r="A2960" s="12" t="n"/>
      <c r="B2960" s="13" t="n"/>
    </row>
    <row r="2961">
      <c r="A2961" s="12" t="n"/>
      <c r="B2961" s="13" t="n"/>
    </row>
    <row r="2962">
      <c r="A2962" s="12" t="n"/>
      <c r="B2962" s="13" t="n"/>
    </row>
    <row r="2963">
      <c r="A2963" s="12" t="n"/>
      <c r="B2963" s="13" t="n"/>
    </row>
    <row r="2964">
      <c r="A2964" s="12" t="n"/>
      <c r="B2964" s="13" t="n"/>
    </row>
    <row r="2965">
      <c r="A2965" s="12" t="n"/>
      <c r="B2965" s="13" t="n"/>
    </row>
    <row r="2966">
      <c r="A2966" s="12" t="n"/>
      <c r="B2966" s="13" t="n"/>
    </row>
    <row r="2967">
      <c r="A2967" s="12" t="n"/>
      <c r="B2967" s="13" t="n"/>
    </row>
    <row r="2968">
      <c r="A2968" s="12" t="n"/>
      <c r="B2968" s="13" t="n"/>
    </row>
    <row r="2969">
      <c r="A2969" s="12" t="n"/>
      <c r="B2969" s="13" t="n"/>
    </row>
    <row r="2970">
      <c r="A2970" s="12" t="n"/>
      <c r="B2970" s="13" t="n"/>
    </row>
    <row r="2971">
      <c r="A2971" s="12" t="n"/>
      <c r="B2971" s="13" t="n"/>
    </row>
    <row r="2972">
      <c r="A2972" s="12" t="n"/>
      <c r="B2972" s="13" t="n"/>
    </row>
    <row r="2973">
      <c r="A2973" s="12" t="n"/>
      <c r="B2973" s="13" t="n"/>
    </row>
    <row r="2974">
      <c r="A2974" s="12" t="n"/>
      <c r="B2974" s="13" t="n"/>
    </row>
    <row r="2975">
      <c r="A2975" s="12" t="n"/>
      <c r="B2975" s="13" t="n"/>
    </row>
    <row r="2976">
      <c r="A2976" s="12" t="n"/>
      <c r="B2976" s="13" t="n"/>
    </row>
    <row r="2977">
      <c r="A2977" s="12" t="n"/>
      <c r="B2977" s="13" t="n"/>
    </row>
    <row r="2978">
      <c r="A2978" s="12" t="n"/>
      <c r="B2978" s="13" t="n"/>
    </row>
    <row r="2979">
      <c r="A2979" s="12" t="n"/>
      <c r="B2979" s="13" t="n"/>
    </row>
    <row r="2980">
      <c r="A2980" s="12" t="n"/>
      <c r="B2980" s="13" t="n"/>
    </row>
    <row r="2981">
      <c r="A2981" s="12" t="n"/>
      <c r="B2981" s="13" t="n"/>
    </row>
    <row r="2982">
      <c r="A2982" s="12" t="n"/>
      <c r="B2982" s="13" t="n"/>
    </row>
    <row r="2983">
      <c r="A2983" s="12" t="n"/>
      <c r="B2983" s="13" t="n"/>
    </row>
    <row r="2984">
      <c r="A2984" s="12" t="n"/>
      <c r="B2984" s="13" t="n"/>
    </row>
    <row r="2985">
      <c r="A2985" s="12" t="n"/>
      <c r="B2985" s="13" t="n"/>
    </row>
    <row r="2986">
      <c r="A2986" s="12" t="n"/>
      <c r="B2986" s="13" t="n"/>
    </row>
    <row r="2987">
      <c r="A2987" s="12" t="n"/>
      <c r="B2987" s="13" t="n"/>
    </row>
    <row r="2988">
      <c r="A2988" s="12" t="n"/>
      <c r="B2988" s="13" t="n"/>
    </row>
    <row r="2989">
      <c r="A2989" s="12" t="n"/>
      <c r="B2989" s="13" t="n"/>
    </row>
    <row r="2990">
      <c r="A2990" s="12" t="n"/>
      <c r="B2990" s="13" t="n"/>
    </row>
    <row r="2991">
      <c r="A2991" s="12" t="n"/>
      <c r="B2991" s="13" t="n"/>
    </row>
    <row r="2992">
      <c r="A2992" s="12" t="n"/>
      <c r="B2992" s="13" t="n"/>
    </row>
    <row r="2993">
      <c r="A2993" s="12" t="n"/>
      <c r="B2993" s="13" t="n"/>
    </row>
    <row r="2994">
      <c r="A2994" s="12" t="n"/>
      <c r="B2994" s="13" t="n"/>
    </row>
    <row r="2995">
      <c r="A2995" s="12" t="n"/>
      <c r="B2995" s="13" t="n"/>
    </row>
    <row r="2996">
      <c r="A2996" s="12" t="n"/>
      <c r="B2996" s="13" t="n"/>
    </row>
    <row r="2997">
      <c r="A2997" s="12" t="n"/>
      <c r="B2997" s="13" t="n"/>
    </row>
    <row r="2998">
      <c r="A2998" s="12" t="n"/>
      <c r="B2998" s="13" t="n"/>
    </row>
    <row r="2999">
      <c r="A2999" s="12" t="n"/>
      <c r="B2999" s="13" t="n"/>
    </row>
    <row r="3000">
      <c r="A3000" s="12" t="n"/>
      <c r="B3000" s="13" t="n"/>
    </row>
    <row r="3001">
      <c r="A3001" s="12" t="n"/>
      <c r="B3001" s="13" t="n"/>
    </row>
    <row r="3002">
      <c r="A3002" s="12" t="n"/>
      <c r="B3002" s="13" t="n"/>
    </row>
    <row r="3003">
      <c r="A3003" s="12" t="n"/>
      <c r="B3003" s="13" t="n"/>
    </row>
    <row r="3004">
      <c r="A3004" s="12" t="n"/>
      <c r="B3004" s="13" t="n"/>
    </row>
    <row r="3005">
      <c r="A3005" s="12" t="n"/>
      <c r="B3005" s="13" t="n"/>
    </row>
    <row r="3006">
      <c r="A3006" s="12" t="n"/>
      <c r="B3006" s="13" t="n"/>
    </row>
    <row r="3007">
      <c r="A3007" s="12" t="n"/>
      <c r="B3007" s="13" t="n"/>
    </row>
    <row r="3008">
      <c r="A3008" s="12" t="n"/>
      <c r="B3008" s="13" t="n"/>
    </row>
    <row r="3009">
      <c r="A3009" s="12" t="n"/>
      <c r="B3009" s="13" t="n"/>
    </row>
    <row r="3010">
      <c r="A3010" s="12" t="n"/>
      <c r="B3010" s="13" t="n"/>
    </row>
    <row r="3011">
      <c r="A3011" s="12" t="n"/>
      <c r="B3011" s="13" t="n"/>
    </row>
    <row r="3012">
      <c r="A3012" s="12" t="n"/>
      <c r="B3012" s="13" t="n"/>
    </row>
    <row r="3013">
      <c r="A3013" s="12" t="n"/>
      <c r="B3013" s="13" t="n"/>
    </row>
    <row r="3014">
      <c r="A3014" s="12" t="n"/>
      <c r="B3014" s="13" t="n"/>
    </row>
    <row r="3015">
      <c r="A3015" s="12" t="n"/>
      <c r="B3015" s="13" t="n"/>
    </row>
    <row r="3016">
      <c r="A3016" s="12" t="n"/>
      <c r="B3016" s="13" t="n"/>
    </row>
    <row r="3017">
      <c r="A3017" s="12" t="n"/>
      <c r="B3017" s="13" t="n"/>
    </row>
    <row r="3018">
      <c r="A3018" s="12" t="n"/>
      <c r="B3018" s="13" t="n"/>
    </row>
    <row r="3019">
      <c r="A3019" s="12" t="n"/>
      <c r="B3019" s="13" t="n"/>
    </row>
    <row r="3020">
      <c r="A3020" s="12" t="n"/>
      <c r="B3020" s="13" t="n"/>
    </row>
    <row r="3021">
      <c r="A3021" s="12" t="n"/>
      <c r="B3021" s="13" t="n"/>
    </row>
    <row r="3022">
      <c r="A3022" s="12" t="n"/>
      <c r="B3022" s="13" t="n"/>
    </row>
    <row r="3023">
      <c r="A3023" s="12" t="n"/>
      <c r="B3023" s="13" t="n"/>
    </row>
    <row r="3024">
      <c r="A3024" s="12" t="n"/>
      <c r="B3024" s="13" t="n"/>
    </row>
    <row r="3025">
      <c r="A3025" s="12" t="n"/>
      <c r="B3025" s="13" t="n"/>
    </row>
    <row r="3026">
      <c r="A3026" s="12" t="n"/>
      <c r="B3026" s="13" t="n"/>
    </row>
    <row r="3027">
      <c r="A3027" s="12" t="n"/>
      <c r="B3027" s="13" t="n"/>
    </row>
    <row r="3028">
      <c r="A3028" s="12" t="n"/>
      <c r="B3028" s="13" t="n"/>
    </row>
    <row r="3029">
      <c r="A3029" s="12" t="n"/>
      <c r="B3029" s="13" t="n"/>
    </row>
    <row r="3030">
      <c r="A3030" s="12" t="n"/>
      <c r="B3030" s="13" t="n"/>
    </row>
    <row r="3031">
      <c r="A3031" s="12" t="n"/>
      <c r="B3031" s="13" t="n"/>
    </row>
    <row r="3032">
      <c r="A3032" s="12" t="n"/>
      <c r="B3032" s="13" t="n"/>
    </row>
    <row r="3033">
      <c r="A3033" s="12" t="n"/>
      <c r="B3033" s="13" t="n"/>
    </row>
    <row r="3034">
      <c r="A3034" s="12" t="n"/>
      <c r="B3034" s="13" t="n"/>
    </row>
    <row r="3035">
      <c r="A3035" s="12" t="n"/>
      <c r="B3035" s="13" t="n"/>
    </row>
    <row r="3036">
      <c r="A3036" s="12" t="n"/>
      <c r="B3036" s="13" t="n"/>
    </row>
    <row r="3037">
      <c r="A3037" s="12" t="n"/>
      <c r="B3037" s="13" t="n"/>
    </row>
    <row r="3038">
      <c r="A3038" s="12" t="n"/>
      <c r="B3038" s="13" t="n"/>
    </row>
    <row r="3039">
      <c r="A3039" s="12" t="n"/>
      <c r="B3039" s="13" t="n"/>
    </row>
    <row r="3040">
      <c r="A3040" s="12" t="n"/>
      <c r="B3040" s="13" t="n"/>
    </row>
    <row r="3041">
      <c r="A3041" s="12" t="n"/>
      <c r="B3041" s="13" t="n"/>
    </row>
    <row r="3042">
      <c r="A3042" s="12" t="n"/>
      <c r="B3042" s="13" t="n"/>
    </row>
    <row r="3043">
      <c r="A3043" s="12" t="n"/>
      <c r="B3043" s="13" t="n"/>
    </row>
    <row r="3044">
      <c r="A3044" s="12" t="n"/>
      <c r="B3044" s="13" t="n"/>
    </row>
    <row r="3045">
      <c r="A3045" s="12" t="n"/>
      <c r="B3045" s="13" t="n"/>
    </row>
    <row r="3046">
      <c r="A3046" s="12" t="n"/>
      <c r="B3046" s="13" t="n"/>
    </row>
    <row r="3047">
      <c r="A3047" s="12" t="n"/>
      <c r="B3047" s="13" t="n"/>
    </row>
    <row r="3048">
      <c r="A3048" s="12" t="n"/>
      <c r="B3048" s="13" t="n"/>
    </row>
    <row r="3049">
      <c r="A3049" s="12" t="n"/>
      <c r="B3049" s="13" t="n"/>
    </row>
    <row r="3050">
      <c r="A3050" s="12" t="n"/>
      <c r="B3050" s="13" t="n"/>
    </row>
    <row r="3051">
      <c r="A3051" s="12" t="n"/>
      <c r="B3051" s="13" t="n"/>
    </row>
    <row r="3052">
      <c r="A3052" s="12" t="n"/>
      <c r="B3052" s="13" t="n"/>
    </row>
    <row r="3053">
      <c r="A3053" s="12" t="n"/>
      <c r="B3053" s="13" t="n"/>
    </row>
    <row r="3054">
      <c r="A3054" s="12" t="n"/>
      <c r="B3054" s="13" t="n"/>
    </row>
    <row r="3055">
      <c r="A3055" s="12" t="n"/>
      <c r="B3055" s="13" t="n"/>
    </row>
    <row r="3056">
      <c r="A3056" s="12" t="n"/>
      <c r="B3056" s="13" t="n"/>
    </row>
    <row r="3057">
      <c r="A3057" s="12" t="n"/>
      <c r="B3057" s="13" t="n"/>
    </row>
    <row r="3058">
      <c r="A3058" s="12" t="n"/>
      <c r="B3058" s="13" t="n"/>
    </row>
    <row r="3059">
      <c r="A3059" s="12" t="n"/>
      <c r="B3059" s="13" t="n"/>
    </row>
    <row r="3060">
      <c r="A3060" s="12" t="n"/>
      <c r="B3060" s="13" t="n"/>
    </row>
    <row r="3061">
      <c r="A3061" s="12" t="n"/>
      <c r="B3061" s="13" t="n"/>
    </row>
    <row r="3062">
      <c r="A3062" s="12" t="n"/>
      <c r="B3062" s="13" t="n"/>
    </row>
    <row r="3063">
      <c r="A3063" s="12" t="n"/>
      <c r="B3063" s="13" t="n"/>
    </row>
    <row r="3064">
      <c r="A3064" s="12" t="n"/>
      <c r="B3064" s="13" t="n"/>
    </row>
    <row r="3065">
      <c r="A3065" s="12" t="n"/>
      <c r="B3065" s="13" t="n"/>
    </row>
    <row r="3066">
      <c r="A3066" s="12" t="n"/>
      <c r="B3066" s="13" t="n"/>
    </row>
    <row r="3067">
      <c r="A3067" s="12" t="n"/>
      <c r="B3067" s="13" t="n"/>
    </row>
    <row r="3068">
      <c r="A3068" s="12" t="n"/>
      <c r="B3068" s="13" t="n"/>
    </row>
    <row r="3069">
      <c r="A3069" s="12" t="n"/>
      <c r="B3069" s="13" t="n"/>
    </row>
    <row r="3070">
      <c r="A3070" s="12" t="n"/>
      <c r="B3070" s="13" t="n"/>
    </row>
    <row r="3071">
      <c r="A3071" s="12" t="n"/>
      <c r="B3071" s="13" t="n"/>
    </row>
    <row r="3072">
      <c r="A3072" s="12" t="n"/>
      <c r="B3072" s="13" t="n"/>
    </row>
    <row r="3073">
      <c r="A3073" s="12" t="n"/>
      <c r="B3073" s="13" t="n"/>
    </row>
    <row r="3074">
      <c r="A3074" s="12" t="n"/>
      <c r="B3074" s="13" t="n"/>
    </row>
    <row r="3075">
      <c r="A3075" s="12" t="n"/>
      <c r="B3075" s="13" t="n"/>
    </row>
    <row r="3076">
      <c r="A3076" s="12" t="n"/>
      <c r="B3076" s="13" t="n"/>
    </row>
    <row r="3077">
      <c r="A3077" s="12" t="n"/>
      <c r="B3077" s="13" t="n"/>
    </row>
    <row r="3078">
      <c r="A3078" s="12" t="n"/>
      <c r="B3078" s="13" t="n"/>
    </row>
    <row r="3079">
      <c r="A3079" s="12" t="n"/>
      <c r="B3079" s="13" t="n"/>
    </row>
    <row r="3080">
      <c r="A3080" s="12" t="n"/>
      <c r="B3080" s="13" t="n"/>
    </row>
    <row r="3081">
      <c r="A3081" s="12" t="n"/>
      <c r="B3081" s="13" t="n"/>
    </row>
    <row r="3082">
      <c r="A3082" s="12" t="n"/>
      <c r="B3082" s="13" t="n"/>
    </row>
    <row r="3083">
      <c r="A3083" s="12" t="n"/>
      <c r="B3083" s="13" t="n"/>
    </row>
    <row r="3084">
      <c r="A3084" s="12" t="n"/>
      <c r="B3084" s="13" t="n"/>
    </row>
    <row r="3085">
      <c r="A3085" s="12" t="n"/>
      <c r="B3085" s="13" t="n"/>
    </row>
    <row r="3086">
      <c r="A3086" s="12" t="n"/>
      <c r="B3086" s="13" t="n"/>
    </row>
    <row r="3087">
      <c r="A3087" s="12" t="n"/>
      <c r="B3087" s="13" t="n"/>
    </row>
    <row r="3088">
      <c r="A3088" s="12" t="n"/>
      <c r="B3088" s="13" t="n"/>
    </row>
    <row r="3089">
      <c r="A3089" s="12" t="n"/>
      <c r="B3089" s="13" t="n"/>
    </row>
    <row r="3090">
      <c r="A3090" s="12" t="n"/>
      <c r="B3090" s="13" t="n"/>
    </row>
    <row r="3091">
      <c r="A3091" s="12" t="n"/>
      <c r="B3091" s="13" t="n"/>
    </row>
    <row r="3092">
      <c r="A3092" s="12" t="n"/>
      <c r="B3092" s="13" t="n"/>
    </row>
    <row r="3093">
      <c r="A3093" s="12" t="n"/>
      <c r="B3093" s="13" t="n"/>
    </row>
    <row r="3094">
      <c r="A3094" s="12" t="n"/>
      <c r="B3094" s="13" t="n"/>
    </row>
    <row r="3095">
      <c r="A3095" s="12" t="n"/>
      <c r="B3095" s="13" t="n"/>
    </row>
    <row r="3096">
      <c r="A3096" s="12" t="n"/>
      <c r="B3096" s="13" t="n"/>
    </row>
    <row r="3097">
      <c r="A3097" s="12" t="n"/>
      <c r="B3097" s="13" t="n"/>
    </row>
    <row r="3098">
      <c r="A3098" s="12" t="n"/>
      <c r="B3098" s="13" t="n"/>
    </row>
    <row r="3099">
      <c r="A3099" s="12" t="n"/>
      <c r="B3099" s="13" t="n"/>
    </row>
    <row r="3100">
      <c r="A3100" s="12" t="n"/>
      <c r="B3100" s="13" t="n"/>
    </row>
    <row r="3101">
      <c r="A3101" s="12" t="n"/>
      <c r="B3101" s="13" t="n"/>
    </row>
    <row r="3102">
      <c r="A3102" s="12" t="n"/>
      <c r="B3102" s="13" t="n"/>
    </row>
    <row r="3103">
      <c r="A3103" s="12" t="n"/>
      <c r="B3103" s="13" t="n"/>
    </row>
    <row r="3104">
      <c r="A3104" s="12" t="n"/>
      <c r="B3104" s="13" t="n"/>
    </row>
    <row r="3105">
      <c r="A3105" s="12" t="n"/>
      <c r="B3105" s="13" t="n"/>
    </row>
    <row r="3106">
      <c r="A3106" s="12" t="n"/>
      <c r="B3106" s="13" t="n"/>
    </row>
    <row r="3107">
      <c r="A3107" s="12" t="n"/>
      <c r="B3107" s="13" t="n"/>
    </row>
    <row r="3108">
      <c r="A3108" s="12" t="n"/>
      <c r="B3108" s="13" t="n"/>
    </row>
    <row r="3109">
      <c r="A3109" s="12" t="n"/>
      <c r="B3109" s="13" t="n"/>
    </row>
    <row r="3110">
      <c r="A3110" s="12" t="n"/>
      <c r="B3110" s="13" t="n"/>
    </row>
    <row r="3111">
      <c r="A3111" s="12" t="n"/>
      <c r="B3111" s="13" t="n"/>
    </row>
    <row r="3112">
      <c r="A3112" s="12" t="n"/>
      <c r="B3112" s="13" t="n"/>
    </row>
    <row r="3113">
      <c r="A3113" s="12" t="n"/>
      <c r="B3113" s="13" t="n"/>
    </row>
    <row r="3114">
      <c r="A3114" s="12" t="n"/>
      <c r="B3114" s="13" t="n"/>
    </row>
    <row r="3115">
      <c r="A3115" s="12" t="n"/>
      <c r="B3115" s="13" t="n"/>
    </row>
    <row r="3116">
      <c r="A3116" s="12" t="n"/>
      <c r="B3116" s="13" t="n"/>
    </row>
    <row r="3117">
      <c r="A3117" s="12" t="n"/>
      <c r="B3117" s="13" t="n"/>
    </row>
    <row r="3118">
      <c r="A3118" s="12" t="n"/>
      <c r="B3118" s="13" t="n"/>
    </row>
    <row r="3119">
      <c r="A3119" s="12" t="n"/>
      <c r="B3119" s="13" t="n"/>
    </row>
    <row r="3120">
      <c r="A3120" s="12" t="n"/>
      <c r="B3120" s="13" t="n"/>
    </row>
    <row r="3121">
      <c r="A3121" s="12" t="n"/>
      <c r="B3121" s="13" t="n"/>
    </row>
    <row r="3122">
      <c r="A3122" s="12" t="n"/>
      <c r="B3122" s="13" t="n"/>
    </row>
    <row r="3123">
      <c r="A3123" s="12" t="n"/>
      <c r="B3123" s="13" t="n"/>
    </row>
    <row r="3124">
      <c r="A3124" s="12" t="n"/>
      <c r="B3124" s="13" t="n"/>
    </row>
    <row r="3125">
      <c r="A3125" s="12" t="n"/>
      <c r="B3125" s="13" t="n"/>
    </row>
    <row r="3126">
      <c r="A3126" s="12" t="n"/>
      <c r="B3126" s="13" t="n"/>
    </row>
    <row r="3127">
      <c r="A3127" s="12" t="n"/>
      <c r="B3127" s="13" t="n"/>
    </row>
    <row r="3128">
      <c r="A3128" s="12" t="n"/>
      <c r="B3128" s="13" t="n"/>
    </row>
    <row r="3129">
      <c r="A3129" s="12" t="n"/>
      <c r="B3129" s="13" t="n"/>
    </row>
    <row r="3130">
      <c r="A3130" s="12" t="n"/>
      <c r="B3130" s="13" t="n"/>
    </row>
    <row r="3131">
      <c r="A3131" s="12" t="n"/>
      <c r="B3131" s="13" t="n"/>
    </row>
    <row r="3132">
      <c r="A3132" s="12" t="n"/>
      <c r="B3132" s="13" t="n"/>
    </row>
    <row r="3133">
      <c r="A3133" s="12" t="n"/>
      <c r="B3133" s="13" t="n"/>
    </row>
    <row r="3134">
      <c r="A3134" s="12" t="n"/>
      <c r="B3134" s="13" t="n"/>
    </row>
    <row r="3135">
      <c r="A3135" s="12" t="n"/>
      <c r="B3135" s="13" t="n"/>
    </row>
    <row r="3136">
      <c r="A3136" s="12" t="n"/>
      <c r="B3136" s="13" t="n"/>
    </row>
    <row r="3137">
      <c r="A3137" s="12" t="n"/>
      <c r="B3137" s="13" t="n"/>
    </row>
    <row r="3138">
      <c r="A3138" s="12" t="n"/>
      <c r="B3138" s="13" t="n"/>
    </row>
    <row r="3139">
      <c r="A3139" s="12" t="n"/>
      <c r="B3139" s="13" t="n"/>
    </row>
    <row r="3140">
      <c r="A3140" s="12" t="n"/>
      <c r="B3140" s="13" t="n"/>
    </row>
    <row r="3141">
      <c r="A3141" s="12" t="n"/>
      <c r="B3141" s="13" t="n"/>
    </row>
    <row r="3142">
      <c r="A3142" s="12" t="n"/>
      <c r="B3142" s="13" t="n"/>
    </row>
    <row r="3143">
      <c r="A3143" s="12" t="n"/>
      <c r="B3143" s="13" t="n"/>
    </row>
    <row r="3144">
      <c r="A3144" s="12" t="n"/>
      <c r="B3144" s="13" t="n"/>
    </row>
    <row r="3145">
      <c r="A3145" s="12" t="n"/>
      <c r="B3145" s="13" t="n"/>
    </row>
    <row r="3146">
      <c r="A3146" s="12" t="n"/>
      <c r="B3146" s="13" t="n"/>
    </row>
    <row r="3147">
      <c r="A3147" s="12" t="n"/>
      <c r="B3147" s="13" t="n"/>
    </row>
    <row r="3148">
      <c r="A3148" s="12" t="n"/>
      <c r="B3148" s="13" t="n"/>
    </row>
    <row r="3149">
      <c r="A3149" s="12" t="n"/>
      <c r="B3149" s="13" t="n"/>
    </row>
    <row r="3150">
      <c r="A3150" s="12" t="n"/>
      <c r="B3150" s="13" t="n"/>
    </row>
    <row r="3151">
      <c r="A3151" s="12" t="n"/>
      <c r="B3151" s="13" t="n"/>
    </row>
    <row r="3152">
      <c r="A3152" s="12" t="n"/>
      <c r="B3152" s="13" t="n"/>
    </row>
    <row r="3153">
      <c r="A3153" s="12" t="n"/>
      <c r="B3153" s="13" t="n"/>
    </row>
    <row r="3154">
      <c r="A3154" s="12" t="n"/>
      <c r="B3154" s="13" t="n"/>
    </row>
    <row r="3155">
      <c r="A3155" s="12" t="n"/>
      <c r="B3155" s="13" t="n"/>
    </row>
    <row r="3156">
      <c r="A3156" s="12" t="n"/>
      <c r="B3156" s="13" t="n"/>
    </row>
    <row r="3157">
      <c r="A3157" s="12" t="n"/>
      <c r="B3157" s="13" t="n"/>
    </row>
    <row r="3158">
      <c r="A3158" s="12" t="n"/>
      <c r="B3158" s="13" t="n"/>
    </row>
    <row r="3159">
      <c r="A3159" s="12" t="n"/>
      <c r="B3159" s="13" t="n"/>
    </row>
    <row r="3160">
      <c r="A3160" s="12" t="n"/>
      <c r="B3160" s="13" t="n"/>
    </row>
    <row r="3161">
      <c r="A3161" s="12" t="n"/>
      <c r="B3161" s="13" t="n"/>
    </row>
    <row r="3162">
      <c r="A3162" s="12" t="n"/>
      <c r="B3162" s="13" t="n"/>
    </row>
    <row r="3163">
      <c r="A3163" s="12" t="n"/>
      <c r="B3163" s="13" t="n"/>
    </row>
    <row r="3164">
      <c r="A3164" s="12" t="n"/>
      <c r="B3164" s="13" t="n"/>
    </row>
    <row r="3165">
      <c r="A3165" s="12" t="n"/>
      <c r="B3165" s="13" t="n"/>
    </row>
    <row r="3166">
      <c r="A3166" s="12" t="n"/>
      <c r="B3166" s="13" t="n"/>
    </row>
    <row r="3167">
      <c r="A3167" s="12" t="n"/>
      <c r="B3167" s="13" t="n"/>
    </row>
    <row r="3168">
      <c r="A3168" s="12" t="n"/>
      <c r="B3168" s="13" t="n"/>
    </row>
    <row r="3169">
      <c r="A3169" s="12" t="n"/>
      <c r="B3169" s="13" t="n"/>
    </row>
    <row r="3170">
      <c r="A3170" s="12" t="n"/>
      <c r="B3170" s="13" t="n"/>
    </row>
    <row r="3171">
      <c r="A3171" s="12" t="n"/>
      <c r="B3171" s="13" t="n"/>
    </row>
    <row r="3172">
      <c r="A3172" s="12" t="n"/>
      <c r="B3172" s="13" t="n"/>
    </row>
    <row r="3173">
      <c r="A3173" s="12" t="n"/>
      <c r="B3173" s="13" t="n"/>
    </row>
    <row r="3174">
      <c r="A3174" s="12" t="n"/>
      <c r="B3174" s="13" t="n"/>
    </row>
    <row r="3175">
      <c r="A3175" s="12" t="n"/>
      <c r="B3175" s="13" t="n"/>
    </row>
    <row r="3176">
      <c r="A3176" s="12" t="n"/>
      <c r="B3176" s="13" t="n"/>
    </row>
    <row r="3177">
      <c r="A3177" s="12" t="n"/>
      <c r="B3177" s="13" t="n"/>
    </row>
    <row r="3178">
      <c r="A3178" s="12" t="n"/>
      <c r="B3178" s="13" t="n"/>
    </row>
    <row r="3179">
      <c r="A3179" s="12" t="n"/>
      <c r="B3179" s="13" t="n"/>
    </row>
    <row r="3180">
      <c r="A3180" s="12" t="n"/>
      <c r="B3180" s="13" t="n"/>
    </row>
    <row r="3181">
      <c r="A3181" s="12" t="n"/>
      <c r="B3181" s="13" t="n"/>
    </row>
    <row r="3182">
      <c r="A3182" s="12" t="n"/>
      <c r="B3182" s="13" t="n"/>
    </row>
    <row r="3183">
      <c r="A3183" s="12" t="n"/>
      <c r="B3183" s="13" t="n"/>
    </row>
    <row r="3184">
      <c r="A3184" s="12" t="n"/>
      <c r="B3184" s="13" t="n"/>
    </row>
    <row r="3185">
      <c r="A3185" s="12" t="n"/>
      <c r="B3185" s="13" t="n"/>
    </row>
    <row r="3186">
      <c r="A3186" s="12" t="n"/>
      <c r="B3186" s="13" t="n"/>
    </row>
    <row r="3187">
      <c r="A3187" s="12" t="n"/>
      <c r="B3187" s="13" t="n"/>
    </row>
    <row r="3188">
      <c r="A3188" s="12" t="n"/>
      <c r="B3188" s="13" t="n"/>
    </row>
    <row r="3189">
      <c r="A3189" s="12" t="n"/>
      <c r="B3189" s="13" t="n"/>
    </row>
    <row r="3190">
      <c r="A3190" s="12" t="n"/>
      <c r="B3190" s="13" t="n"/>
    </row>
    <row r="3191">
      <c r="A3191" s="12" t="n"/>
      <c r="B3191" s="13" t="n"/>
    </row>
    <row r="3192">
      <c r="A3192" s="12" t="n"/>
      <c r="B3192" s="13" t="n"/>
    </row>
    <row r="3193">
      <c r="A3193" s="12" t="n"/>
      <c r="B3193" s="13" t="n"/>
    </row>
    <row r="3194">
      <c r="A3194" s="12" t="n"/>
      <c r="B3194" s="13" t="n"/>
    </row>
    <row r="3195">
      <c r="A3195" s="12" t="n"/>
      <c r="B3195" s="13" t="n"/>
    </row>
    <row r="3196">
      <c r="A3196" s="12" t="n"/>
      <c r="B3196" s="13" t="n"/>
    </row>
    <row r="3197">
      <c r="A3197" s="12" t="n"/>
      <c r="B3197" s="13" t="n"/>
    </row>
    <row r="3198">
      <c r="A3198" s="12" t="n"/>
      <c r="B3198" s="13" t="n"/>
    </row>
    <row r="3199">
      <c r="A3199" s="12" t="n"/>
      <c r="B3199" s="13" t="n"/>
    </row>
    <row r="3200">
      <c r="A3200" s="12" t="n"/>
      <c r="B3200" s="13" t="n"/>
    </row>
    <row r="3201">
      <c r="A3201" s="12" t="n"/>
      <c r="B3201" s="13" t="n"/>
    </row>
    <row r="3202">
      <c r="A3202" s="12" t="n"/>
      <c r="B3202" s="13" t="n"/>
    </row>
    <row r="3203">
      <c r="A3203" s="12" t="n"/>
      <c r="B3203" s="13" t="n"/>
    </row>
    <row r="3204">
      <c r="A3204" s="12" t="n"/>
      <c r="B3204" s="13" t="n"/>
    </row>
    <row r="3205">
      <c r="A3205" s="12" t="n"/>
      <c r="B3205" s="13" t="n"/>
    </row>
    <row r="3206">
      <c r="A3206" s="12" t="n"/>
      <c r="B3206" s="13" t="n"/>
    </row>
    <row r="3207">
      <c r="A3207" s="12" t="n"/>
      <c r="B3207" s="13" t="n"/>
    </row>
    <row r="3208">
      <c r="A3208" s="12" t="n"/>
      <c r="B3208" s="13" t="n"/>
    </row>
    <row r="3209">
      <c r="A3209" s="12" t="n"/>
      <c r="B3209" s="13" t="n"/>
    </row>
    <row r="3210">
      <c r="A3210" s="12" t="n"/>
      <c r="B3210" s="13" t="n"/>
    </row>
    <row r="3211">
      <c r="A3211" s="12" t="n"/>
      <c r="B3211" s="13" t="n"/>
    </row>
    <row r="3212">
      <c r="A3212" s="12" t="n"/>
      <c r="B3212" s="13" t="n"/>
    </row>
    <row r="3213">
      <c r="A3213" s="12" t="n"/>
      <c r="B3213" s="13" t="n"/>
    </row>
    <row r="3214">
      <c r="A3214" s="12" t="n"/>
      <c r="B3214" s="13" t="n"/>
    </row>
    <row r="3215">
      <c r="A3215" s="12" t="n"/>
      <c r="B3215" s="13" t="n"/>
    </row>
    <row r="3216">
      <c r="A3216" s="12" t="n"/>
      <c r="B3216" s="13" t="n"/>
    </row>
    <row r="3217">
      <c r="A3217" s="12" t="n"/>
      <c r="B3217" s="13" t="n"/>
    </row>
    <row r="3218">
      <c r="A3218" s="12" t="n"/>
      <c r="B3218" s="13" t="n"/>
    </row>
    <row r="3219">
      <c r="A3219" s="12" t="n"/>
      <c r="B3219" s="13" t="n"/>
    </row>
    <row r="3220">
      <c r="A3220" s="12" t="n"/>
      <c r="B3220" s="13" t="n"/>
    </row>
    <row r="3221">
      <c r="A3221" s="12" t="n"/>
      <c r="B3221" s="13" t="n"/>
    </row>
    <row r="3222">
      <c r="A3222" s="12" t="n"/>
      <c r="B3222" s="13" t="n"/>
    </row>
    <row r="3223">
      <c r="A3223" s="12" t="n"/>
      <c r="B3223" s="13" t="n"/>
    </row>
    <row r="3224">
      <c r="A3224" s="12" t="n"/>
      <c r="B3224" s="13" t="n"/>
    </row>
    <row r="3225">
      <c r="A3225" s="12" t="n"/>
      <c r="B3225" s="13" t="n"/>
    </row>
    <row r="3226">
      <c r="A3226" s="12" t="n"/>
      <c r="B3226" s="13" t="n"/>
    </row>
    <row r="3227">
      <c r="A3227" s="12" t="n"/>
      <c r="B3227" s="13" t="n"/>
    </row>
    <row r="3228">
      <c r="A3228" s="12" t="n"/>
      <c r="B3228" s="13" t="n"/>
    </row>
    <row r="3229">
      <c r="A3229" s="12" t="n"/>
      <c r="B3229" s="13" t="n"/>
    </row>
    <row r="3230">
      <c r="A3230" s="12" t="n"/>
      <c r="B3230" s="13" t="n"/>
    </row>
    <row r="3231">
      <c r="A3231" s="12" t="n"/>
      <c r="B3231" s="13" t="n"/>
    </row>
    <row r="3232">
      <c r="A3232" s="12" t="n"/>
      <c r="B3232" s="13" t="n"/>
    </row>
    <row r="3233">
      <c r="A3233" s="12" t="n"/>
      <c r="B3233" s="13" t="n"/>
    </row>
    <row r="3234">
      <c r="A3234" s="12" t="n"/>
      <c r="B3234" s="13" t="n"/>
    </row>
    <row r="3235">
      <c r="A3235" s="12" t="n"/>
      <c r="B3235" s="13" t="n"/>
    </row>
    <row r="3236">
      <c r="A3236" s="12" t="n"/>
      <c r="B3236" s="13" t="n"/>
    </row>
    <row r="3237">
      <c r="A3237" s="12" t="n"/>
      <c r="B3237" s="13" t="n"/>
    </row>
    <row r="3238">
      <c r="A3238" s="12" t="n"/>
      <c r="B3238" s="13" t="n"/>
    </row>
    <row r="3239">
      <c r="A3239" s="12" t="n"/>
      <c r="B3239" s="13" t="n"/>
    </row>
    <row r="3240">
      <c r="A3240" s="12" t="n"/>
      <c r="B3240" s="13" t="n"/>
    </row>
    <row r="3241">
      <c r="A3241" s="12" t="n"/>
      <c r="B3241" s="13" t="n"/>
    </row>
    <row r="3242">
      <c r="A3242" s="12" t="n"/>
      <c r="B3242" s="13" t="n"/>
    </row>
    <row r="3243">
      <c r="A3243" s="12" t="n"/>
      <c r="B3243" s="13" t="n"/>
    </row>
    <row r="3244">
      <c r="A3244" s="12" t="n"/>
      <c r="B3244" s="13" t="n"/>
    </row>
    <row r="3245">
      <c r="A3245" s="12" t="n"/>
      <c r="B3245" s="13" t="n"/>
    </row>
    <row r="3246">
      <c r="A3246" s="12" t="n"/>
      <c r="B3246" s="13" t="n"/>
    </row>
    <row r="3247">
      <c r="A3247" s="12" t="n"/>
      <c r="B3247" s="13" t="n"/>
    </row>
    <row r="3248">
      <c r="A3248" s="12" t="n"/>
      <c r="B3248" s="13" t="n"/>
    </row>
    <row r="3249">
      <c r="A3249" s="12" t="n"/>
      <c r="B3249" s="13" t="n"/>
    </row>
    <row r="3250">
      <c r="A3250" s="12" t="n"/>
      <c r="B3250" s="13" t="n"/>
    </row>
    <row r="3251">
      <c r="A3251" s="12" t="n"/>
      <c r="B3251" s="13" t="n"/>
    </row>
    <row r="3252">
      <c r="A3252" s="12" t="n"/>
      <c r="B3252" s="13" t="n"/>
    </row>
    <row r="3253">
      <c r="A3253" s="12" t="n"/>
      <c r="B3253" s="13" t="n"/>
    </row>
    <row r="3254">
      <c r="A3254" s="12" t="n"/>
      <c r="B3254" s="13" t="n"/>
    </row>
    <row r="3255">
      <c r="A3255" s="12" t="n"/>
      <c r="B3255" s="13" t="n"/>
    </row>
    <row r="3256">
      <c r="A3256" s="12" t="n"/>
      <c r="B3256" s="13" t="n"/>
    </row>
    <row r="3257">
      <c r="A3257" s="12" t="n"/>
      <c r="B3257" s="13" t="n"/>
    </row>
    <row r="3258">
      <c r="A3258" s="12" t="n"/>
      <c r="B3258" s="13" t="n"/>
    </row>
    <row r="3259">
      <c r="A3259" s="12" t="n"/>
      <c r="B3259" s="13" t="n"/>
    </row>
    <row r="3260">
      <c r="A3260" s="12" t="n"/>
      <c r="B3260" s="13" t="n"/>
    </row>
    <row r="3261">
      <c r="A3261" s="12" t="n"/>
      <c r="B3261" s="13" t="n"/>
    </row>
    <row r="3262">
      <c r="A3262" s="12" t="n"/>
      <c r="B3262" s="13" t="n"/>
    </row>
    <row r="3263">
      <c r="A3263" s="12" t="n"/>
      <c r="B3263" s="13" t="n"/>
    </row>
    <row r="3264">
      <c r="A3264" s="12" t="n"/>
      <c r="B3264" s="13" t="n"/>
    </row>
    <row r="3265">
      <c r="A3265" s="12" t="n"/>
      <c r="B3265" s="13" t="n"/>
    </row>
    <row r="3266">
      <c r="A3266" s="12" t="n"/>
      <c r="B3266" s="13" t="n"/>
    </row>
    <row r="3267">
      <c r="A3267" s="12" t="n"/>
      <c r="B3267" s="13" t="n"/>
    </row>
    <row r="3268">
      <c r="A3268" s="12" t="n"/>
      <c r="B3268" s="13" t="n"/>
    </row>
    <row r="3269">
      <c r="A3269" s="12" t="n"/>
      <c r="B3269" s="13" t="n"/>
    </row>
    <row r="3270">
      <c r="A3270" s="12" t="n"/>
      <c r="B3270" s="13" t="n"/>
    </row>
    <row r="3271">
      <c r="A3271" s="12" t="n"/>
      <c r="B3271" s="13" t="n"/>
    </row>
    <row r="3272">
      <c r="A3272" s="12" t="n"/>
      <c r="B3272" s="13" t="n"/>
    </row>
    <row r="3273">
      <c r="A3273" s="12" t="n"/>
      <c r="B3273" s="13" t="n"/>
    </row>
    <row r="3274">
      <c r="A3274" s="12" t="n"/>
      <c r="B3274" s="13" t="n"/>
    </row>
    <row r="3275">
      <c r="A3275" s="12" t="n"/>
      <c r="B3275" s="13" t="n"/>
    </row>
    <row r="3276">
      <c r="A3276" s="12" t="n"/>
      <c r="B3276" s="13" t="n"/>
    </row>
    <row r="3277">
      <c r="A3277" s="12" t="n"/>
      <c r="B3277" s="13" t="n"/>
    </row>
    <row r="3278">
      <c r="A3278" s="12" t="n"/>
      <c r="B3278" s="13" t="n"/>
    </row>
    <row r="3279">
      <c r="A3279" s="12" t="n"/>
      <c r="B3279" s="13" t="n"/>
    </row>
    <row r="3280">
      <c r="A3280" s="12" t="n"/>
      <c r="B3280" s="13" t="n"/>
    </row>
    <row r="3281">
      <c r="A3281" s="12" t="n"/>
      <c r="B3281" s="13" t="n"/>
    </row>
    <row r="3282">
      <c r="A3282" s="12" t="n"/>
      <c r="B3282" s="13" t="n"/>
    </row>
    <row r="3283">
      <c r="A3283" s="12" t="n"/>
      <c r="B3283" s="13" t="n"/>
    </row>
    <row r="3284">
      <c r="A3284" s="12" t="n"/>
      <c r="B3284" s="13" t="n"/>
    </row>
    <row r="3285">
      <c r="A3285" s="12" t="n"/>
      <c r="B3285" s="13" t="n"/>
    </row>
    <row r="3286">
      <c r="A3286" s="12" t="n"/>
      <c r="B3286" s="13" t="n"/>
    </row>
    <row r="3287">
      <c r="A3287" s="12" t="n"/>
      <c r="B3287" s="13" t="n"/>
    </row>
    <row r="3288">
      <c r="A3288" s="12" t="n"/>
      <c r="B3288" s="13" t="n"/>
    </row>
    <row r="3289">
      <c r="A3289" s="12" t="n"/>
      <c r="B3289" s="13" t="n"/>
    </row>
    <row r="3290">
      <c r="A3290" s="12" t="n"/>
      <c r="B3290" s="13" t="n"/>
    </row>
    <row r="3291">
      <c r="A3291" s="12" t="n"/>
      <c r="B3291" s="13" t="n"/>
    </row>
    <row r="3292">
      <c r="A3292" s="12" t="n"/>
      <c r="B3292" s="13" t="n"/>
    </row>
    <row r="3293">
      <c r="A3293" s="12" t="n"/>
      <c r="B3293" s="13" t="n"/>
    </row>
    <row r="3294">
      <c r="A3294" s="12" t="n"/>
      <c r="B3294" s="13" t="n"/>
    </row>
    <row r="3295">
      <c r="A3295" s="12" t="n"/>
      <c r="B3295" s="13" t="n"/>
    </row>
    <row r="3296">
      <c r="A3296" s="12" t="n"/>
      <c r="B3296" s="13" t="n"/>
    </row>
    <row r="3297">
      <c r="A3297" s="12" t="n"/>
      <c r="B3297" s="13" t="n"/>
    </row>
    <row r="3298">
      <c r="A3298" s="12" t="n"/>
      <c r="B3298" s="13" t="n"/>
    </row>
    <row r="3299">
      <c r="A3299" s="12" t="n"/>
      <c r="B3299" s="13" t="n"/>
    </row>
    <row r="3300">
      <c r="A3300" s="12" t="n"/>
      <c r="B3300" s="13" t="n"/>
    </row>
    <row r="3301">
      <c r="A3301" s="12" t="n"/>
      <c r="B3301" s="13" t="n"/>
    </row>
    <row r="3302">
      <c r="A3302" s="12" t="n"/>
      <c r="B3302" s="13" t="n"/>
    </row>
    <row r="3303">
      <c r="A3303" s="12" t="n"/>
      <c r="B3303" s="13" t="n"/>
    </row>
    <row r="3304">
      <c r="A3304" s="12" t="n"/>
      <c r="B3304" s="13" t="n"/>
    </row>
    <row r="3305">
      <c r="A3305" s="12" t="n"/>
      <c r="B3305" s="13" t="n"/>
    </row>
    <row r="3306">
      <c r="A3306" s="12" t="n"/>
      <c r="B3306" s="13" t="n"/>
    </row>
    <row r="3307">
      <c r="A3307" s="12" t="n"/>
      <c r="B3307" s="13" t="n"/>
    </row>
    <row r="3308">
      <c r="A3308" s="12" t="n"/>
      <c r="B3308" s="13" t="n"/>
    </row>
    <row r="3309">
      <c r="A3309" s="12" t="n"/>
      <c r="B3309" s="13" t="n"/>
    </row>
    <row r="3310">
      <c r="A3310" s="12" t="n"/>
      <c r="B3310" s="13" t="n"/>
    </row>
    <row r="3311">
      <c r="A3311" s="12" t="n"/>
      <c r="B3311" s="13" t="n"/>
    </row>
    <row r="3312">
      <c r="A3312" s="12" t="n"/>
      <c r="B3312" s="13" t="n"/>
    </row>
    <row r="3313">
      <c r="A3313" s="12" t="n"/>
      <c r="B3313" s="13" t="n"/>
    </row>
    <row r="3314">
      <c r="A3314" s="12" t="n"/>
      <c r="B3314" s="13" t="n"/>
    </row>
    <row r="3315">
      <c r="A3315" s="12" t="n"/>
      <c r="B3315" s="13" t="n"/>
    </row>
    <row r="3316">
      <c r="A3316" s="12" t="n"/>
      <c r="B3316" s="13" t="n"/>
    </row>
    <row r="3317">
      <c r="A3317" s="12" t="n"/>
      <c r="B3317" s="13" t="n"/>
    </row>
    <row r="3318">
      <c r="A3318" s="12" t="n"/>
      <c r="B3318" s="13" t="n"/>
    </row>
    <row r="3319">
      <c r="A3319" s="12" t="n"/>
      <c r="B3319" s="13" t="n"/>
    </row>
    <row r="3320">
      <c r="A3320" s="12" t="n"/>
      <c r="B3320" s="13" t="n"/>
    </row>
    <row r="3321">
      <c r="A3321" s="12" t="n"/>
      <c r="B3321" s="13" t="n"/>
    </row>
    <row r="3322">
      <c r="A3322" s="12" t="n"/>
      <c r="B3322" s="13" t="n"/>
    </row>
    <row r="3323">
      <c r="A3323" s="12" t="n"/>
      <c r="B3323" s="13" t="n"/>
    </row>
    <row r="3324">
      <c r="A3324" s="12" t="n"/>
      <c r="B3324" s="13" t="n"/>
    </row>
    <row r="3325">
      <c r="A3325" s="12" t="n"/>
      <c r="B3325" s="13" t="n"/>
    </row>
    <row r="3326">
      <c r="A3326" s="12" t="n"/>
      <c r="B3326" s="13" t="n"/>
    </row>
    <row r="3327">
      <c r="A3327" s="12" t="n"/>
      <c r="B3327" s="13" t="n"/>
    </row>
    <row r="3328">
      <c r="A3328" s="12" t="n"/>
      <c r="B3328" s="13" t="n"/>
    </row>
    <row r="3329">
      <c r="A3329" s="12" t="n"/>
      <c r="B3329" s="13" t="n"/>
    </row>
    <row r="3330">
      <c r="A3330" s="12" t="n"/>
      <c r="B3330" s="13" t="n"/>
    </row>
    <row r="3331">
      <c r="A3331" s="12" t="n"/>
      <c r="B3331" s="13" t="n"/>
    </row>
    <row r="3332">
      <c r="A3332" s="12" t="n"/>
      <c r="B3332" s="13" t="n"/>
    </row>
    <row r="3333">
      <c r="A3333" s="12" t="n"/>
      <c r="B3333" s="13" t="n"/>
    </row>
    <row r="3334">
      <c r="A3334" s="12" t="n"/>
      <c r="B3334" s="13" t="n"/>
    </row>
    <row r="3335">
      <c r="A3335" s="12" t="n"/>
      <c r="B3335" s="13" t="n"/>
    </row>
    <row r="3336">
      <c r="A3336" s="12" t="n"/>
      <c r="B3336" s="13" t="n"/>
    </row>
    <row r="3337">
      <c r="A3337" s="12" t="n"/>
      <c r="B3337" s="13" t="n"/>
    </row>
    <row r="3338">
      <c r="A3338" s="12" t="n"/>
      <c r="B3338" s="13" t="n"/>
    </row>
    <row r="3339">
      <c r="A3339" s="12" t="n"/>
      <c r="B3339" s="13" t="n"/>
    </row>
    <row r="3340">
      <c r="A3340" s="12" t="n"/>
      <c r="B3340" s="13" t="n"/>
    </row>
    <row r="3341">
      <c r="A3341" s="12" t="n"/>
      <c r="B3341" s="13" t="n"/>
    </row>
    <row r="3342">
      <c r="A3342" s="12" t="n"/>
      <c r="B3342" s="13" t="n"/>
    </row>
    <row r="3343">
      <c r="A3343" s="12" t="n"/>
      <c r="B3343" s="13" t="n"/>
    </row>
    <row r="3344">
      <c r="A3344" s="12" t="n"/>
      <c r="B3344" s="13" t="n"/>
    </row>
    <row r="3345">
      <c r="A3345" s="12" t="n"/>
      <c r="B3345" s="13" t="n"/>
    </row>
    <row r="3346">
      <c r="A3346" s="12" t="n"/>
      <c r="B3346" s="13" t="n"/>
    </row>
    <row r="3347">
      <c r="A3347" s="12" t="n"/>
      <c r="B3347" s="13" t="n"/>
    </row>
    <row r="3348">
      <c r="A3348" s="12" t="n"/>
      <c r="B3348" s="13" t="n"/>
    </row>
    <row r="3349">
      <c r="A3349" s="12" t="n"/>
      <c r="B3349" s="13" t="n"/>
    </row>
    <row r="3350">
      <c r="A3350" s="12" t="n"/>
      <c r="B3350" s="13" t="n"/>
    </row>
    <row r="3351">
      <c r="A3351" s="12" t="n"/>
      <c r="B3351" s="13" t="n"/>
    </row>
    <row r="3352">
      <c r="A3352" s="12" t="n"/>
      <c r="B3352" s="13" t="n"/>
    </row>
    <row r="3353">
      <c r="A3353" s="12" t="n"/>
      <c r="B3353" s="13" t="n"/>
    </row>
    <row r="3354">
      <c r="A3354" s="12" t="n"/>
      <c r="B3354" s="13" t="n"/>
    </row>
    <row r="3355">
      <c r="A3355" s="12" t="n"/>
      <c r="B3355" s="13" t="n"/>
    </row>
    <row r="3356">
      <c r="A3356" s="12" t="n"/>
      <c r="B3356" s="13" t="n"/>
    </row>
    <row r="3357">
      <c r="A3357" s="12" t="n"/>
      <c r="B3357" s="13" t="n"/>
    </row>
    <row r="3358">
      <c r="A3358" s="12" t="n"/>
      <c r="B3358" s="13" t="n"/>
    </row>
    <row r="3359">
      <c r="A3359" s="12" t="n"/>
      <c r="B3359" s="13" t="n"/>
    </row>
    <row r="3360">
      <c r="A3360" s="12" t="n"/>
      <c r="B3360" s="13" t="n"/>
    </row>
    <row r="3361">
      <c r="A3361" s="12" t="n"/>
      <c r="B3361" s="13" t="n"/>
    </row>
    <row r="3362">
      <c r="A3362" s="12" t="n"/>
      <c r="B3362" s="13" t="n"/>
    </row>
    <row r="3363">
      <c r="A3363" s="12" t="n"/>
      <c r="B3363" s="13" t="n"/>
    </row>
    <row r="3364">
      <c r="A3364" s="12" t="n"/>
      <c r="B3364" s="13" t="n"/>
    </row>
    <row r="3365">
      <c r="A3365" s="12" t="n"/>
      <c r="B3365" s="13" t="n"/>
    </row>
    <row r="3366">
      <c r="A3366" s="12" t="n"/>
      <c r="B3366" s="13" t="n"/>
    </row>
    <row r="3367">
      <c r="A3367" s="12" t="n"/>
      <c r="B3367" s="13" t="n"/>
    </row>
    <row r="3368">
      <c r="A3368" s="12" t="n"/>
      <c r="B3368" s="13" t="n"/>
    </row>
    <row r="3369">
      <c r="A3369" s="12" t="n"/>
      <c r="B3369" s="13" t="n"/>
    </row>
    <row r="3370">
      <c r="A3370" s="12" t="n"/>
      <c r="B3370" s="13" t="n"/>
    </row>
    <row r="3371">
      <c r="A3371" s="12" t="n"/>
      <c r="B3371" s="13" t="n"/>
    </row>
    <row r="3372">
      <c r="A3372" s="12" t="n"/>
      <c r="B3372" s="13" t="n"/>
    </row>
    <row r="3373">
      <c r="A3373" s="12" t="n"/>
      <c r="B3373" s="13" t="n"/>
    </row>
    <row r="3374">
      <c r="A3374" s="12" t="n"/>
      <c r="B3374" s="13" t="n"/>
    </row>
    <row r="3375">
      <c r="A3375" s="12" t="n"/>
      <c r="B3375" s="13" t="n"/>
    </row>
    <row r="3376">
      <c r="A3376" s="12" t="n"/>
      <c r="B3376" s="13" t="n"/>
    </row>
    <row r="3377">
      <c r="A3377" s="12" t="n"/>
      <c r="B3377" s="13" t="n"/>
    </row>
    <row r="3378">
      <c r="A3378" s="12" t="n"/>
      <c r="B3378" s="13" t="n"/>
    </row>
    <row r="3379">
      <c r="A3379" s="12" t="n"/>
      <c r="B3379" s="13" t="n"/>
    </row>
    <row r="3380">
      <c r="A3380" s="12" t="n"/>
      <c r="B3380" s="13" t="n"/>
    </row>
    <row r="3381">
      <c r="A3381" s="12" t="n"/>
      <c r="B3381" s="13" t="n"/>
    </row>
    <row r="3382">
      <c r="A3382" s="12" t="n"/>
      <c r="B3382" s="13" t="n"/>
    </row>
    <row r="3383">
      <c r="A3383" s="12" t="n"/>
      <c r="B3383" s="13" t="n"/>
    </row>
    <row r="3384">
      <c r="A3384" s="12" t="n"/>
      <c r="B3384" s="13" t="n"/>
    </row>
    <row r="3385">
      <c r="A3385" s="12" t="n"/>
      <c r="B3385" s="13" t="n"/>
    </row>
    <row r="3386">
      <c r="A3386" s="12" t="n"/>
      <c r="B3386" s="13" t="n"/>
    </row>
    <row r="3387">
      <c r="A3387" s="12" t="n"/>
      <c r="B3387" s="13" t="n"/>
    </row>
    <row r="3388">
      <c r="A3388" s="12" t="n"/>
      <c r="B3388" s="13" t="n"/>
    </row>
    <row r="3389">
      <c r="A3389" s="12" t="n"/>
      <c r="B3389" s="13" t="n"/>
    </row>
    <row r="3390">
      <c r="A3390" s="12" t="n"/>
      <c r="B3390" s="13" t="n"/>
    </row>
    <row r="3391">
      <c r="A3391" s="12" t="n"/>
      <c r="B3391" s="13" t="n"/>
    </row>
    <row r="3392">
      <c r="A3392" s="12" t="n"/>
      <c r="B3392" s="13" t="n"/>
    </row>
    <row r="3393">
      <c r="A3393" s="12" t="n"/>
      <c r="B3393" s="13" t="n"/>
    </row>
    <row r="3394">
      <c r="A3394" s="12" t="n"/>
      <c r="B3394" s="13" t="n"/>
    </row>
    <row r="3395">
      <c r="A3395" s="12" t="n"/>
      <c r="B3395" s="13" t="n"/>
    </row>
    <row r="3396">
      <c r="A3396" s="12" t="n"/>
      <c r="B3396" s="13" t="n"/>
    </row>
    <row r="3397">
      <c r="A3397" s="12" t="n"/>
      <c r="B3397" s="13" t="n"/>
    </row>
    <row r="3398">
      <c r="A3398" s="12" t="n"/>
      <c r="B3398" s="13" t="n"/>
    </row>
    <row r="3399">
      <c r="A3399" s="12" t="n"/>
      <c r="B3399" s="13" t="n"/>
    </row>
    <row r="3400">
      <c r="A3400" s="12" t="n"/>
      <c r="B3400" s="13" t="n"/>
    </row>
    <row r="3401">
      <c r="A3401" s="12" t="n"/>
      <c r="B3401" s="13" t="n"/>
    </row>
    <row r="3402">
      <c r="A3402" s="12" t="n"/>
      <c r="B3402" s="13" t="n"/>
    </row>
    <row r="3403">
      <c r="A3403" s="12" t="n"/>
      <c r="B3403" s="13" t="n"/>
    </row>
    <row r="3404">
      <c r="A3404" s="12" t="n"/>
      <c r="B3404" s="13" t="n"/>
    </row>
    <row r="3405">
      <c r="A3405" s="12" t="n"/>
      <c r="B3405" s="13" t="n"/>
    </row>
    <row r="3406">
      <c r="A3406" s="12" t="n"/>
      <c r="B3406" s="13" t="n"/>
    </row>
    <row r="3407">
      <c r="A3407" s="12" t="n"/>
      <c r="B3407" s="13" t="n"/>
    </row>
    <row r="3408">
      <c r="A3408" s="12" t="n"/>
      <c r="B3408" s="13" t="n"/>
    </row>
    <row r="3409">
      <c r="A3409" s="12" t="n"/>
      <c r="B3409" s="13" t="n"/>
    </row>
    <row r="3410">
      <c r="A3410" s="12" t="n"/>
      <c r="B3410" s="13" t="n"/>
    </row>
    <row r="3411">
      <c r="A3411" s="12" t="n"/>
      <c r="B3411" s="13" t="n"/>
    </row>
    <row r="3412">
      <c r="A3412" s="12" t="n"/>
      <c r="B3412" s="13" t="n"/>
    </row>
    <row r="3413">
      <c r="A3413" s="12" t="n"/>
      <c r="B3413" s="13" t="n"/>
    </row>
    <row r="3414">
      <c r="A3414" s="12" t="n"/>
      <c r="B3414" s="13" t="n"/>
    </row>
    <row r="3415">
      <c r="A3415" s="12" t="n"/>
      <c r="B3415" s="13" t="n"/>
    </row>
    <row r="3416">
      <c r="A3416" s="12" t="n"/>
      <c r="B3416" s="13" t="n"/>
    </row>
    <row r="3417">
      <c r="A3417" s="12" t="n"/>
      <c r="B3417" s="13" t="n"/>
    </row>
    <row r="3418">
      <c r="A3418" s="12" t="n"/>
      <c r="B3418" s="13" t="n"/>
    </row>
    <row r="3419">
      <c r="A3419" s="12" t="n"/>
      <c r="B3419" s="13" t="n"/>
    </row>
    <row r="3420">
      <c r="A3420" s="12" t="n"/>
      <c r="B3420" s="13" t="n"/>
    </row>
    <row r="3421">
      <c r="A3421" s="12" t="n"/>
      <c r="B3421" s="13" t="n"/>
    </row>
    <row r="3422">
      <c r="A3422" s="12" t="n"/>
      <c r="B3422" s="13" t="n"/>
    </row>
    <row r="3423">
      <c r="A3423" s="12" t="n"/>
      <c r="B3423" s="13" t="n"/>
    </row>
    <row r="3424">
      <c r="A3424" s="12" t="n"/>
      <c r="B3424" s="13" t="n"/>
    </row>
    <row r="3425">
      <c r="A3425" s="12" t="n"/>
      <c r="B3425" s="13" t="n"/>
    </row>
    <row r="3426">
      <c r="A3426" s="12" t="n"/>
      <c r="B3426" s="13" t="n"/>
    </row>
    <row r="3427">
      <c r="A3427" s="12" t="n"/>
      <c r="B3427" s="13" t="n"/>
    </row>
    <row r="3428">
      <c r="A3428" s="12" t="n"/>
      <c r="B3428" s="13" t="n"/>
    </row>
    <row r="3429">
      <c r="A3429" s="12" t="n"/>
      <c r="B3429" s="13" t="n"/>
    </row>
    <row r="3430">
      <c r="A3430" s="12" t="n"/>
      <c r="B3430" s="13" t="n"/>
    </row>
    <row r="3431">
      <c r="A3431" s="12" t="n"/>
      <c r="B3431" s="13" t="n"/>
    </row>
    <row r="3432">
      <c r="A3432" s="12" t="n"/>
      <c r="B3432" s="13" t="n"/>
    </row>
    <row r="3433">
      <c r="A3433" s="12" t="n"/>
      <c r="B3433" s="13" t="n"/>
    </row>
    <row r="3434">
      <c r="A3434" s="12" t="n"/>
      <c r="B3434" s="13" t="n"/>
    </row>
    <row r="3435">
      <c r="A3435" s="12" t="n"/>
      <c r="B3435" s="13" t="n"/>
    </row>
    <row r="3436">
      <c r="A3436" s="12" t="n"/>
      <c r="B3436" s="13" t="n"/>
    </row>
    <row r="3437">
      <c r="A3437" s="12" t="n"/>
      <c r="B3437" s="13" t="n"/>
    </row>
    <row r="3438">
      <c r="A3438" s="12" t="n"/>
      <c r="B3438" s="13" t="n"/>
    </row>
    <row r="3439">
      <c r="A3439" s="12" t="n"/>
      <c r="B3439" s="13" t="n"/>
    </row>
    <row r="3440">
      <c r="A3440" s="12" t="n"/>
      <c r="B3440" s="13" t="n"/>
    </row>
    <row r="3441">
      <c r="A3441" s="12" t="n"/>
      <c r="B3441" s="13" t="n"/>
    </row>
    <row r="3442">
      <c r="A3442" s="12" t="n"/>
      <c r="B3442" s="13" t="n"/>
    </row>
    <row r="3443">
      <c r="A3443" s="12" t="n"/>
      <c r="B3443" s="13" t="n"/>
    </row>
    <row r="3444">
      <c r="A3444" s="12" t="n"/>
      <c r="B3444" s="13" t="n"/>
    </row>
    <row r="3445">
      <c r="A3445" s="12" t="n"/>
      <c r="B3445" s="13" t="n"/>
    </row>
    <row r="3446">
      <c r="A3446" s="12" t="n"/>
      <c r="B3446" s="13" t="n"/>
    </row>
    <row r="3447">
      <c r="A3447" s="12" t="n"/>
      <c r="B3447" s="13" t="n"/>
    </row>
    <row r="3448">
      <c r="A3448" s="12" t="n"/>
      <c r="B3448" s="13" t="n"/>
    </row>
    <row r="3449">
      <c r="A3449" s="12" t="n"/>
      <c r="B3449" s="13" t="n"/>
    </row>
    <row r="3450">
      <c r="A3450" s="12" t="n"/>
      <c r="B3450" s="13" t="n"/>
    </row>
    <row r="3451">
      <c r="A3451" s="12" t="n"/>
      <c r="B3451" s="13" t="n"/>
    </row>
    <row r="3452">
      <c r="A3452" s="12" t="n"/>
      <c r="B3452" s="13" t="n"/>
    </row>
    <row r="3453">
      <c r="A3453" s="12" t="n"/>
      <c r="B3453" s="13" t="n"/>
    </row>
    <row r="3454">
      <c r="A3454" s="12" t="n"/>
      <c r="B3454" s="13" t="n"/>
    </row>
    <row r="3455">
      <c r="A3455" s="12" t="n"/>
      <c r="B3455" s="13" t="n"/>
    </row>
    <row r="3456">
      <c r="A3456" s="12" t="n"/>
      <c r="B3456" s="13" t="n"/>
    </row>
    <row r="3457">
      <c r="A3457" s="12" t="n"/>
      <c r="B3457" s="13" t="n"/>
    </row>
    <row r="3458">
      <c r="A3458" s="12" t="n"/>
      <c r="B3458" s="13" t="n"/>
    </row>
    <row r="3459">
      <c r="A3459" s="12" t="n"/>
      <c r="B3459" s="13" t="n"/>
    </row>
    <row r="3460">
      <c r="A3460" s="12" t="n"/>
      <c r="B3460" s="13" t="n"/>
    </row>
    <row r="3461">
      <c r="A3461" s="12" t="n"/>
      <c r="B3461" s="13" t="n"/>
    </row>
    <row r="3462">
      <c r="A3462" s="12" t="n"/>
      <c r="B3462" s="13" t="n"/>
    </row>
    <row r="3463">
      <c r="A3463" s="12" t="n"/>
      <c r="B3463" s="13" t="n"/>
    </row>
    <row r="3464">
      <c r="A3464" s="12" t="n"/>
      <c r="B3464" s="13" t="n"/>
    </row>
    <row r="3465">
      <c r="A3465" s="12" t="n"/>
      <c r="B3465" s="13" t="n"/>
    </row>
    <row r="3466">
      <c r="A3466" s="12" t="n"/>
      <c r="B3466" s="13" t="n"/>
    </row>
    <row r="3467">
      <c r="A3467" s="12" t="n"/>
      <c r="B3467" s="13" t="n"/>
    </row>
    <row r="3468">
      <c r="A3468" s="12" t="n"/>
      <c r="B3468" s="13" t="n"/>
    </row>
    <row r="3469">
      <c r="A3469" s="12" t="n"/>
      <c r="B3469" s="13" t="n"/>
    </row>
    <row r="3470">
      <c r="A3470" s="12" t="n"/>
      <c r="B3470" s="13" t="n"/>
    </row>
    <row r="3471">
      <c r="A3471" s="12" t="n"/>
      <c r="B3471" s="13" t="n"/>
    </row>
    <row r="3472">
      <c r="A3472" s="12" t="n"/>
      <c r="B3472" s="13" t="n"/>
    </row>
    <row r="3473">
      <c r="A3473" s="12" t="n"/>
      <c r="B3473" s="13" t="n"/>
    </row>
    <row r="3474">
      <c r="A3474" s="12" t="n"/>
      <c r="B3474" s="13" t="n"/>
    </row>
    <row r="3475">
      <c r="A3475" s="12" t="n"/>
      <c r="B3475" s="13" t="n"/>
    </row>
    <row r="3476">
      <c r="A3476" s="12" t="n"/>
      <c r="B3476" s="13" t="n"/>
    </row>
    <row r="3477">
      <c r="A3477" s="12" t="n"/>
      <c r="B3477" s="13" t="n"/>
    </row>
    <row r="3478">
      <c r="A3478" s="12" t="n"/>
      <c r="B3478" s="13" t="n"/>
    </row>
    <row r="3479">
      <c r="A3479" s="12" t="n"/>
      <c r="B3479" s="13" t="n"/>
    </row>
    <row r="3480">
      <c r="A3480" s="12" t="n"/>
      <c r="B3480" s="13" t="n"/>
    </row>
    <row r="3481">
      <c r="A3481" s="12" t="n"/>
      <c r="B3481" s="13" t="n"/>
    </row>
    <row r="3482">
      <c r="A3482" s="12" t="n"/>
      <c r="B3482" s="13" t="n"/>
    </row>
    <row r="3483">
      <c r="A3483" s="12" t="n"/>
      <c r="B3483" s="13" t="n"/>
    </row>
    <row r="3484">
      <c r="A3484" s="12" t="n"/>
      <c r="B3484" s="13" t="n"/>
    </row>
    <row r="3485">
      <c r="A3485" s="12" t="n"/>
      <c r="B3485" s="13" t="n"/>
    </row>
    <row r="3486">
      <c r="A3486" s="12" t="n"/>
      <c r="B3486" s="13" t="n"/>
    </row>
    <row r="3487">
      <c r="A3487" s="12" t="n"/>
      <c r="B3487" s="13" t="n"/>
    </row>
    <row r="3488">
      <c r="A3488" s="12" t="n"/>
      <c r="B3488" s="13" t="n"/>
    </row>
    <row r="3489">
      <c r="A3489" s="12" t="n"/>
      <c r="B3489" s="13" t="n"/>
    </row>
    <row r="3490">
      <c r="A3490" s="12" t="n"/>
      <c r="B3490" s="13" t="n"/>
    </row>
    <row r="3491">
      <c r="A3491" s="12" t="n"/>
      <c r="B3491" s="13" t="n"/>
    </row>
    <row r="3492">
      <c r="A3492" s="12" t="n"/>
      <c r="B3492" s="13" t="n"/>
    </row>
    <row r="3493">
      <c r="A3493" s="12" t="n"/>
      <c r="B3493" s="13" t="n"/>
    </row>
    <row r="3494">
      <c r="A3494" s="12" t="n"/>
      <c r="B3494" s="13" t="n"/>
    </row>
    <row r="3495">
      <c r="A3495" s="12" t="n"/>
      <c r="B3495" s="13" t="n"/>
    </row>
    <row r="3496">
      <c r="A3496" s="12" t="n"/>
      <c r="B3496" s="13" t="n"/>
    </row>
    <row r="3497">
      <c r="A3497" s="12" t="n"/>
      <c r="B3497" s="13" t="n"/>
    </row>
    <row r="3498">
      <c r="A3498" s="12" t="n"/>
      <c r="B3498" s="13" t="n"/>
    </row>
    <row r="3499">
      <c r="A3499" s="12" t="n"/>
      <c r="B3499" s="13" t="n"/>
    </row>
    <row r="3500">
      <c r="A3500" s="12" t="n"/>
      <c r="B3500" s="13" t="n"/>
    </row>
    <row r="3501">
      <c r="A3501" s="12" t="n"/>
      <c r="B3501" s="13" t="n"/>
    </row>
    <row r="3502">
      <c r="A3502" s="12" t="n"/>
      <c r="B3502" s="13" t="n"/>
    </row>
    <row r="3503">
      <c r="A3503" s="12" t="n"/>
      <c r="B3503" s="13" t="n"/>
    </row>
    <row r="3504">
      <c r="A3504" s="12" t="n"/>
      <c r="B3504" s="13" t="n"/>
    </row>
    <row r="3505">
      <c r="A3505" s="12" t="n"/>
      <c r="B3505" s="13" t="n"/>
    </row>
    <row r="3506">
      <c r="A3506" s="12" t="n"/>
      <c r="B3506" s="13" t="n"/>
    </row>
    <row r="3507">
      <c r="A3507" s="12" t="n"/>
      <c r="B3507" s="13" t="n"/>
    </row>
    <row r="3508">
      <c r="A3508" s="12" t="n"/>
      <c r="B3508" s="13" t="n"/>
    </row>
    <row r="3509">
      <c r="A3509" s="12" t="n"/>
      <c r="B3509" s="13" t="n"/>
    </row>
    <row r="3510">
      <c r="A3510" s="12" t="n"/>
      <c r="B3510" s="13" t="n"/>
    </row>
    <row r="3511">
      <c r="A3511" s="12" t="n"/>
      <c r="B3511" s="13" t="n"/>
    </row>
    <row r="3512">
      <c r="A3512" s="12" t="n"/>
      <c r="B3512" s="13" t="n"/>
    </row>
    <row r="3513">
      <c r="A3513" s="12" t="n"/>
      <c r="B3513" s="13" t="n"/>
    </row>
    <row r="3514">
      <c r="A3514" s="12" t="n"/>
      <c r="B3514" s="13" t="n"/>
    </row>
    <row r="3515">
      <c r="A3515" s="12" t="n"/>
      <c r="B3515" s="13" t="n"/>
    </row>
    <row r="3516">
      <c r="A3516" s="12" t="n"/>
      <c r="B3516" s="13" t="n"/>
    </row>
    <row r="3517">
      <c r="A3517" s="12" t="n"/>
      <c r="B3517" s="13" t="n"/>
    </row>
    <row r="3518">
      <c r="A3518" s="12" t="n"/>
      <c r="B3518" s="13" t="n"/>
    </row>
    <row r="3519">
      <c r="A3519" s="12" t="n"/>
      <c r="B3519" s="13" t="n"/>
    </row>
    <row r="3520">
      <c r="A3520" s="12" t="n"/>
      <c r="B3520" s="13" t="n"/>
    </row>
    <row r="3521">
      <c r="A3521" s="12" t="n"/>
      <c r="B3521" s="13" t="n"/>
    </row>
    <row r="3522">
      <c r="A3522" s="12" t="n"/>
      <c r="B3522" s="13" t="n"/>
    </row>
    <row r="3523">
      <c r="A3523" s="12" t="n"/>
      <c r="B3523" s="13" t="n"/>
    </row>
    <row r="3524">
      <c r="A3524" s="12" t="n"/>
      <c r="B3524" s="13" t="n"/>
    </row>
    <row r="3525">
      <c r="A3525" s="12" t="n"/>
      <c r="B3525" s="13" t="n"/>
    </row>
    <row r="3526">
      <c r="A3526" s="12" t="n"/>
      <c r="B3526" s="13" t="n"/>
    </row>
    <row r="3527">
      <c r="A3527" s="12" t="n"/>
      <c r="B3527" s="13" t="n"/>
    </row>
    <row r="3528">
      <c r="A3528" s="12" t="n"/>
      <c r="B3528" s="13" t="n"/>
    </row>
    <row r="3529">
      <c r="A3529" s="12" t="n"/>
      <c r="B3529" s="13" t="n"/>
    </row>
    <row r="3530">
      <c r="A3530" s="12" t="n"/>
      <c r="B3530" s="13" t="n"/>
    </row>
    <row r="3531">
      <c r="A3531" s="12" t="n"/>
      <c r="B3531" s="13" t="n"/>
    </row>
    <row r="3532">
      <c r="A3532" s="12" t="n"/>
      <c r="B3532" s="13" t="n"/>
    </row>
    <row r="3533">
      <c r="A3533" s="12" t="n"/>
      <c r="B3533" s="13" t="n"/>
    </row>
    <row r="3534">
      <c r="A3534" s="12" t="n"/>
      <c r="B3534" s="13" t="n"/>
    </row>
    <row r="3535">
      <c r="A3535" s="12" t="n"/>
      <c r="B3535" s="13" t="n"/>
    </row>
    <row r="3536">
      <c r="A3536" s="12" t="n"/>
      <c r="B3536" s="13" t="n"/>
    </row>
    <row r="3537">
      <c r="A3537" s="12" t="n"/>
      <c r="B3537" s="13" t="n"/>
    </row>
    <row r="3538">
      <c r="A3538" s="12" t="n"/>
      <c r="B3538" s="13" t="n"/>
    </row>
    <row r="3539">
      <c r="A3539" s="12" t="n"/>
      <c r="B3539" s="13" t="n"/>
    </row>
    <row r="3540">
      <c r="A3540" s="12" t="n"/>
      <c r="B3540" s="13" t="n"/>
    </row>
    <row r="3541">
      <c r="A3541" s="12" t="n"/>
      <c r="B3541" s="13" t="n"/>
    </row>
    <row r="3542">
      <c r="A3542" s="12" t="n"/>
      <c r="B3542" s="13" t="n"/>
    </row>
    <row r="3543">
      <c r="A3543" s="12" t="n"/>
      <c r="B3543" s="13" t="n"/>
    </row>
    <row r="3544">
      <c r="A3544" s="12" t="n"/>
      <c r="B3544" s="13" t="n"/>
    </row>
    <row r="3545">
      <c r="A3545" s="12" t="n"/>
      <c r="B3545" s="13" t="n"/>
    </row>
    <row r="3546">
      <c r="A3546" s="12" t="n"/>
      <c r="B3546" s="13" t="n"/>
    </row>
    <row r="3547">
      <c r="A3547" s="12" t="n"/>
      <c r="B3547" s="13" t="n"/>
    </row>
    <row r="3548">
      <c r="A3548" s="12" t="n"/>
      <c r="B3548" s="13" t="n"/>
    </row>
    <row r="3549">
      <c r="A3549" s="12" t="n"/>
      <c r="B3549" s="13" t="n"/>
    </row>
    <row r="3550">
      <c r="A3550" s="12" t="n"/>
      <c r="B3550" s="13" t="n"/>
    </row>
    <row r="3551">
      <c r="A3551" s="12" t="n"/>
      <c r="B3551" s="13" t="n"/>
    </row>
    <row r="3552">
      <c r="A3552" s="12" t="n"/>
      <c r="B3552" s="13" t="n"/>
    </row>
    <row r="3553">
      <c r="A3553" s="12" t="n"/>
      <c r="B3553" s="13" t="n"/>
    </row>
    <row r="3554">
      <c r="A3554" s="12" t="n"/>
      <c r="B3554" s="13" t="n"/>
    </row>
    <row r="3555">
      <c r="A3555" s="12" t="n"/>
      <c r="B3555" s="13" t="n"/>
    </row>
    <row r="3556">
      <c r="A3556" s="12" t="n"/>
      <c r="B3556" s="13" t="n"/>
    </row>
    <row r="3557">
      <c r="A3557" s="12" t="n"/>
      <c r="B3557" s="13" t="n"/>
    </row>
    <row r="3558">
      <c r="A3558" s="12" t="n"/>
      <c r="B3558" s="13" t="n"/>
    </row>
    <row r="3559">
      <c r="A3559" s="12" t="n"/>
      <c r="B3559" s="13" t="n"/>
    </row>
    <row r="3560">
      <c r="A3560" s="12" t="n"/>
      <c r="B3560" s="13" t="n"/>
    </row>
    <row r="3561">
      <c r="A3561" s="12" t="n"/>
      <c r="B3561" s="13" t="n"/>
    </row>
    <row r="3562">
      <c r="A3562" s="12" t="n"/>
      <c r="B3562" s="13" t="n"/>
    </row>
    <row r="3563">
      <c r="A3563" s="12" t="n"/>
      <c r="B3563" s="13" t="n"/>
    </row>
    <row r="3564">
      <c r="A3564" s="12" t="n"/>
      <c r="B3564" s="13" t="n"/>
    </row>
    <row r="3565">
      <c r="A3565" s="12" t="n"/>
      <c r="B3565" s="13" t="n"/>
    </row>
    <row r="3566">
      <c r="A3566" s="12" t="n"/>
      <c r="B3566" s="13" t="n"/>
    </row>
    <row r="3567">
      <c r="A3567" s="12" t="n"/>
      <c r="B3567" s="13" t="n"/>
    </row>
    <row r="3568">
      <c r="A3568" s="12" t="n"/>
      <c r="B3568" s="13" t="n"/>
    </row>
    <row r="3569">
      <c r="A3569" s="12" t="n"/>
      <c r="B3569" s="13" t="n"/>
    </row>
    <row r="3570">
      <c r="A3570" s="12" t="n"/>
      <c r="B3570" s="13" t="n"/>
    </row>
    <row r="3571">
      <c r="A3571" s="12" t="n"/>
      <c r="B3571" s="13" t="n"/>
    </row>
    <row r="3572">
      <c r="A3572" s="12" t="n"/>
      <c r="B3572" s="13" t="n"/>
    </row>
    <row r="3573">
      <c r="A3573" s="12" t="n"/>
      <c r="B3573" s="13" t="n"/>
    </row>
    <row r="3574">
      <c r="A3574" s="12" t="n"/>
      <c r="B3574" s="13" t="n"/>
    </row>
    <row r="3575">
      <c r="A3575" s="12" t="n"/>
      <c r="B3575" s="13" t="n"/>
    </row>
    <row r="3576">
      <c r="A3576" s="12" t="n"/>
      <c r="B3576" s="13" t="n"/>
    </row>
    <row r="3577">
      <c r="A3577" s="12" t="n"/>
      <c r="B3577" s="13" t="n"/>
    </row>
    <row r="3578">
      <c r="A3578" s="12" t="n"/>
      <c r="B3578" s="13" t="n"/>
    </row>
    <row r="3579">
      <c r="A3579" s="12" t="n"/>
      <c r="B3579" s="13" t="n"/>
    </row>
    <row r="3580">
      <c r="A3580" s="12" t="n"/>
      <c r="B3580" s="13" t="n"/>
    </row>
    <row r="3581">
      <c r="A3581" s="12" t="n"/>
      <c r="B3581" s="13" t="n"/>
    </row>
    <row r="3582">
      <c r="A3582" s="12" t="n"/>
      <c r="B3582" s="13" t="n"/>
    </row>
    <row r="3583">
      <c r="A3583" s="12" t="n"/>
      <c r="B3583" s="13" t="n"/>
    </row>
    <row r="3584">
      <c r="A3584" s="12" t="n"/>
      <c r="B3584" s="13" t="n"/>
    </row>
    <row r="3585">
      <c r="A3585" s="12" t="n"/>
      <c r="B3585" s="13" t="n"/>
    </row>
    <row r="3586">
      <c r="A3586" s="12" t="n"/>
      <c r="B3586" s="13" t="n"/>
    </row>
    <row r="3587">
      <c r="A3587" s="12" t="n"/>
      <c r="B3587" s="13" t="n"/>
    </row>
    <row r="3588">
      <c r="A3588" s="12" t="n"/>
      <c r="B3588" s="13" t="n"/>
    </row>
    <row r="3589">
      <c r="A3589" s="12" t="n"/>
      <c r="B3589" s="13" t="n"/>
    </row>
    <row r="3590">
      <c r="A3590" s="12" t="n"/>
      <c r="B3590" s="13" t="n"/>
    </row>
    <row r="3591">
      <c r="A3591" s="12" t="n"/>
      <c r="B3591" s="13" t="n"/>
    </row>
    <row r="3592">
      <c r="A3592" s="12" t="n"/>
      <c r="B3592" s="13" t="n"/>
    </row>
    <row r="3593">
      <c r="A3593" s="12" t="n"/>
      <c r="B3593" s="13" t="n"/>
    </row>
    <row r="3594">
      <c r="A3594" s="12" t="n"/>
      <c r="B3594" s="13" t="n"/>
    </row>
    <row r="3595">
      <c r="A3595" s="12" t="n"/>
      <c r="B3595" s="13" t="n"/>
    </row>
    <row r="3596">
      <c r="A3596" s="12" t="n"/>
      <c r="B3596" s="13" t="n"/>
    </row>
    <row r="3597">
      <c r="A3597" s="12" t="n"/>
      <c r="B3597" s="13" t="n"/>
    </row>
    <row r="3598">
      <c r="A3598" s="12" t="n"/>
      <c r="B3598" s="13" t="n"/>
    </row>
    <row r="3599">
      <c r="A3599" s="12" t="n"/>
      <c r="B3599" s="13" t="n"/>
    </row>
    <row r="3600">
      <c r="A3600" s="12" t="n"/>
      <c r="B3600" s="13" t="n"/>
    </row>
    <row r="3601">
      <c r="A3601" s="12" t="n"/>
      <c r="B3601" s="13" t="n"/>
    </row>
    <row r="3602">
      <c r="A3602" s="12" t="n"/>
      <c r="B3602" s="13" t="n"/>
    </row>
    <row r="3603">
      <c r="A3603" s="12" t="n"/>
      <c r="B3603" s="13" t="n"/>
    </row>
    <row r="3604">
      <c r="A3604" s="12" t="n"/>
      <c r="B3604" s="13" t="n"/>
    </row>
    <row r="3605">
      <c r="A3605" s="12" t="n"/>
      <c r="B3605" s="13" t="n"/>
    </row>
    <row r="3606">
      <c r="A3606" s="12" t="n"/>
      <c r="B3606" s="13" t="n"/>
    </row>
    <row r="3607">
      <c r="A3607" s="12" t="n"/>
      <c r="B3607" s="13" t="n"/>
    </row>
    <row r="3608">
      <c r="A3608" s="12" t="n"/>
      <c r="B3608" s="13" t="n"/>
    </row>
    <row r="3609">
      <c r="A3609" s="12" t="n"/>
      <c r="B3609" s="13" t="n"/>
    </row>
    <row r="3610">
      <c r="A3610" s="12" t="n"/>
      <c r="B3610" s="13" t="n"/>
    </row>
    <row r="3611">
      <c r="A3611" s="12" t="n"/>
      <c r="B3611" s="13" t="n"/>
    </row>
    <row r="3612">
      <c r="A3612" s="12" t="n"/>
      <c r="B3612" s="13" t="n"/>
    </row>
    <row r="3613">
      <c r="A3613" s="12" t="n"/>
      <c r="B3613" s="13" t="n"/>
    </row>
    <row r="3614">
      <c r="A3614" s="12" t="n"/>
      <c r="B3614" s="13" t="n"/>
    </row>
    <row r="3615">
      <c r="A3615" s="12" t="n"/>
      <c r="B3615" s="13" t="n"/>
    </row>
    <row r="3616">
      <c r="A3616" s="12" t="n"/>
      <c r="B3616" s="13" t="n"/>
    </row>
    <row r="3617">
      <c r="A3617" s="12" t="n"/>
      <c r="B3617" s="13" t="n"/>
    </row>
    <row r="3618">
      <c r="A3618" s="12" t="n"/>
      <c r="B3618" s="13" t="n"/>
    </row>
    <row r="3619">
      <c r="A3619" s="12" t="n"/>
      <c r="B3619" s="13" t="n"/>
    </row>
    <row r="3620">
      <c r="A3620" s="12" t="n"/>
      <c r="B3620" s="13" t="n"/>
    </row>
    <row r="3621">
      <c r="A3621" s="12" t="n"/>
      <c r="B3621" s="13" t="n"/>
    </row>
    <row r="3622">
      <c r="A3622" s="12" t="n"/>
      <c r="B3622" s="13" t="n"/>
    </row>
    <row r="3623">
      <c r="A3623" s="12" t="n"/>
      <c r="B3623" s="13" t="n"/>
    </row>
    <row r="3624">
      <c r="A3624" s="12" t="n"/>
      <c r="B3624" s="13" t="n"/>
    </row>
    <row r="3625">
      <c r="A3625" s="12" t="n"/>
      <c r="B3625" s="13" t="n"/>
    </row>
    <row r="3626">
      <c r="A3626" s="12" t="n"/>
      <c r="B3626" s="13" t="n"/>
    </row>
    <row r="3627">
      <c r="A3627" s="12" t="n"/>
      <c r="B3627" s="13" t="n"/>
    </row>
    <row r="3628">
      <c r="A3628" s="12" t="n"/>
      <c r="B3628" s="13" t="n"/>
    </row>
    <row r="3629">
      <c r="A3629" s="12" t="n"/>
      <c r="B3629" s="13" t="n"/>
    </row>
    <row r="3630">
      <c r="A3630" s="12" t="n"/>
      <c r="B3630" s="13" t="n"/>
    </row>
    <row r="3631">
      <c r="A3631" s="12" t="n"/>
      <c r="B3631" s="13" t="n"/>
    </row>
    <row r="3632">
      <c r="A3632" s="12" t="n"/>
      <c r="B3632" s="13" t="n"/>
    </row>
    <row r="3633">
      <c r="A3633" s="12" t="n"/>
      <c r="B3633" s="13" t="n"/>
    </row>
    <row r="3634">
      <c r="A3634" s="12" t="n"/>
      <c r="B3634" s="13" t="n"/>
    </row>
    <row r="3635">
      <c r="A3635" s="12" t="n"/>
      <c r="B3635" s="13" t="n"/>
    </row>
    <row r="3636">
      <c r="A3636" s="12" t="n"/>
      <c r="B3636" s="13" t="n"/>
    </row>
    <row r="3637">
      <c r="A3637" s="12" t="n"/>
      <c r="B3637" s="13" t="n"/>
    </row>
    <row r="3638">
      <c r="A3638" s="12" t="n"/>
      <c r="B3638" s="13" t="n"/>
    </row>
    <row r="3639">
      <c r="A3639" s="12" t="n"/>
      <c r="B3639" s="13" t="n"/>
    </row>
    <row r="3640">
      <c r="A3640" s="12" t="n"/>
      <c r="B3640" s="13" t="n"/>
    </row>
    <row r="3641">
      <c r="A3641" s="12" t="n"/>
      <c r="B3641" s="13" t="n"/>
    </row>
    <row r="3642">
      <c r="A3642" s="12" t="n"/>
      <c r="B3642" s="13" t="n"/>
    </row>
    <row r="3643">
      <c r="A3643" s="12" t="n"/>
      <c r="B3643" s="13" t="n"/>
    </row>
    <row r="3644">
      <c r="A3644" s="12" t="n"/>
      <c r="B3644" s="13" t="n"/>
    </row>
    <row r="3645">
      <c r="A3645" s="12" t="n"/>
      <c r="B3645" s="13" t="n"/>
    </row>
    <row r="3646">
      <c r="A3646" s="12" t="n"/>
      <c r="B3646" s="13" t="n"/>
    </row>
    <row r="3647">
      <c r="A3647" s="12" t="n"/>
      <c r="B3647" s="13" t="n"/>
    </row>
    <row r="3648">
      <c r="A3648" s="12" t="n"/>
      <c r="B3648" s="13" t="n"/>
    </row>
    <row r="3649">
      <c r="A3649" s="12" t="n"/>
      <c r="B3649" s="13" t="n"/>
    </row>
    <row r="3650">
      <c r="A3650" s="12" t="n"/>
      <c r="B3650" s="13" t="n"/>
    </row>
    <row r="3651">
      <c r="A3651" s="12" t="n"/>
      <c r="B3651" s="13" t="n"/>
    </row>
    <row r="3652">
      <c r="A3652" s="12" t="n"/>
      <c r="B3652" s="13" t="n"/>
    </row>
    <row r="3653">
      <c r="A3653" s="12" t="n"/>
      <c r="B3653" s="13" t="n"/>
    </row>
    <row r="3654">
      <c r="A3654" s="12" t="n"/>
      <c r="B3654" s="13" t="n"/>
    </row>
    <row r="3655">
      <c r="A3655" s="12" t="n"/>
      <c r="B3655" s="13" t="n"/>
    </row>
    <row r="3656">
      <c r="A3656" s="12" t="n"/>
      <c r="B3656" s="13" t="n"/>
    </row>
    <row r="3657">
      <c r="A3657" s="12" t="n"/>
      <c r="B3657" s="13" t="n"/>
    </row>
    <row r="3658">
      <c r="A3658" s="12" t="n"/>
      <c r="B3658" s="13" t="n"/>
    </row>
    <row r="3659">
      <c r="A3659" s="12" t="n"/>
      <c r="B3659" s="13" t="n"/>
    </row>
    <row r="3660">
      <c r="A3660" s="12" t="n"/>
      <c r="B3660" s="13" t="n"/>
    </row>
    <row r="3661">
      <c r="A3661" s="12" t="n"/>
      <c r="B3661" s="13" t="n"/>
    </row>
    <row r="3662">
      <c r="A3662" s="12" t="n"/>
      <c r="B3662" s="13" t="n"/>
    </row>
    <row r="3663">
      <c r="A3663" s="12" t="n"/>
      <c r="B3663" s="13" t="n"/>
    </row>
    <row r="3664">
      <c r="A3664" s="12" t="n"/>
      <c r="B3664" s="13" t="n"/>
    </row>
    <row r="3665">
      <c r="A3665" s="12" t="n"/>
      <c r="B3665" s="13" t="n"/>
    </row>
    <row r="3666">
      <c r="A3666" s="12" t="n"/>
      <c r="B3666" s="13" t="n"/>
    </row>
    <row r="3667">
      <c r="A3667" s="12" t="n"/>
      <c r="B3667" s="13" t="n"/>
    </row>
    <row r="3668">
      <c r="A3668" s="12" t="n"/>
      <c r="B3668" s="13" t="n"/>
    </row>
    <row r="3669">
      <c r="A3669" s="12" t="n"/>
      <c r="B3669" s="13" t="n"/>
    </row>
    <row r="3670">
      <c r="A3670" s="12" t="n"/>
      <c r="B3670" s="13" t="n"/>
    </row>
    <row r="3671">
      <c r="A3671" s="12" t="n"/>
      <c r="B3671" s="13" t="n"/>
    </row>
    <row r="3672">
      <c r="A3672" s="12" t="n"/>
      <c r="B3672" s="13" t="n"/>
    </row>
    <row r="3673">
      <c r="A3673" s="12" t="n"/>
      <c r="B3673" s="13" t="n"/>
    </row>
    <row r="3674">
      <c r="A3674" s="12" t="n"/>
      <c r="B3674" s="13" t="n"/>
    </row>
    <row r="3675">
      <c r="A3675" s="12" t="n"/>
      <c r="B3675" s="13" t="n"/>
    </row>
    <row r="3676">
      <c r="A3676" s="12" t="n"/>
      <c r="B3676" s="13" t="n"/>
    </row>
    <row r="3677">
      <c r="A3677" s="12" t="n"/>
      <c r="B3677" s="13" t="n"/>
    </row>
    <row r="3678">
      <c r="A3678" s="12" t="n"/>
      <c r="B3678" s="13" t="n"/>
    </row>
    <row r="3679">
      <c r="A3679" s="12" t="n"/>
      <c r="B3679" s="13" t="n"/>
    </row>
    <row r="3680">
      <c r="A3680" s="12" t="n"/>
      <c r="B3680" s="13" t="n"/>
    </row>
    <row r="3681">
      <c r="A3681" s="12" t="n"/>
      <c r="B3681" s="13" t="n"/>
    </row>
    <row r="3682">
      <c r="A3682" s="12" t="n"/>
      <c r="B3682" s="13" t="n"/>
    </row>
    <row r="3683">
      <c r="A3683" s="12" t="n"/>
      <c r="B3683" s="13" t="n"/>
    </row>
    <row r="3684">
      <c r="A3684" s="12" t="n"/>
      <c r="B3684" s="13" t="n"/>
    </row>
    <row r="3685">
      <c r="A3685" s="12" t="n"/>
      <c r="B3685" s="13" t="n"/>
    </row>
    <row r="3686">
      <c r="A3686" s="12" t="n"/>
      <c r="B3686" s="13" t="n"/>
    </row>
    <row r="3687">
      <c r="A3687" s="12" t="n"/>
      <c r="B3687" s="13" t="n"/>
    </row>
    <row r="3688">
      <c r="A3688" s="12" t="n"/>
      <c r="B3688" s="13" t="n"/>
    </row>
    <row r="3689">
      <c r="A3689" s="12" t="n"/>
      <c r="B3689" s="13" t="n"/>
    </row>
    <row r="3690">
      <c r="A3690" s="12" t="n"/>
      <c r="B3690" s="13" t="n"/>
    </row>
    <row r="3691">
      <c r="A3691" s="12" t="n"/>
      <c r="B3691" s="13" t="n"/>
    </row>
    <row r="3692">
      <c r="A3692" s="12" t="n"/>
      <c r="B3692" s="13" t="n"/>
    </row>
    <row r="3693">
      <c r="A3693" s="12" t="n"/>
      <c r="B3693" s="13" t="n"/>
    </row>
    <row r="3694">
      <c r="A3694" s="12" t="n"/>
      <c r="B3694" s="13" t="n"/>
    </row>
    <row r="3695">
      <c r="A3695" s="12" t="n"/>
      <c r="B3695" s="13" t="n"/>
    </row>
    <row r="3696">
      <c r="A3696" s="12" t="n"/>
      <c r="B3696" s="13" t="n"/>
    </row>
    <row r="3697">
      <c r="A3697" s="12" t="n"/>
      <c r="B3697" s="13" t="n"/>
    </row>
    <row r="3698">
      <c r="A3698" s="12" t="n"/>
      <c r="B3698" s="13" t="n"/>
    </row>
    <row r="3699">
      <c r="A3699" s="12" t="n"/>
      <c r="B3699" s="13" t="n"/>
    </row>
    <row r="3700">
      <c r="A3700" s="12" t="n"/>
      <c r="B3700" s="13" t="n"/>
    </row>
    <row r="3701">
      <c r="A3701" s="12" t="n"/>
      <c r="B3701" s="13" t="n"/>
    </row>
    <row r="3702">
      <c r="A3702" s="12" t="n"/>
      <c r="B3702" s="13" t="n"/>
    </row>
    <row r="3703">
      <c r="A3703" s="12" t="n"/>
      <c r="B3703" s="13" t="n"/>
    </row>
    <row r="3704">
      <c r="A3704" s="12" t="n"/>
      <c r="B3704" s="13" t="n"/>
    </row>
    <row r="3705">
      <c r="A3705" s="12" t="n"/>
      <c r="B3705" s="13" t="n"/>
    </row>
    <row r="3706">
      <c r="A3706" s="12" t="n"/>
      <c r="B3706" s="13" t="n"/>
    </row>
    <row r="3707">
      <c r="A3707" s="12" t="n"/>
      <c r="B3707" s="13" t="n"/>
    </row>
    <row r="3708">
      <c r="A3708" s="12" t="n"/>
      <c r="B3708" s="13" t="n"/>
    </row>
    <row r="3709">
      <c r="A3709" s="12" t="n"/>
      <c r="B3709" s="13" t="n"/>
    </row>
    <row r="3710">
      <c r="A3710" s="12" t="n"/>
      <c r="B3710" s="13" t="n"/>
    </row>
    <row r="3711">
      <c r="A3711" s="12" t="n"/>
      <c r="B3711" s="13" t="n"/>
    </row>
    <row r="3712">
      <c r="A3712" s="12" t="n"/>
      <c r="B3712" s="13" t="n"/>
    </row>
    <row r="3713">
      <c r="A3713" s="12" t="n"/>
      <c r="B3713" s="13" t="n"/>
    </row>
    <row r="3714">
      <c r="A3714" s="12" t="n"/>
      <c r="B3714" s="13" t="n"/>
    </row>
    <row r="3715">
      <c r="A3715" s="12" t="n"/>
      <c r="B3715" s="13" t="n"/>
    </row>
    <row r="3716">
      <c r="A3716" s="12" t="n"/>
      <c r="B3716" s="13" t="n"/>
    </row>
    <row r="3717">
      <c r="A3717" s="12" t="n"/>
      <c r="B3717" s="13" t="n"/>
    </row>
    <row r="3718">
      <c r="A3718" s="12" t="n"/>
      <c r="B3718" s="13" t="n"/>
    </row>
    <row r="3719">
      <c r="A3719" s="12" t="n"/>
      <c r="B3719" s="13" t="n"/>
    </row>
    <row r="3720">
      <c r="A3720" s="12" t="n"/>
      <c r="B3720" s="13" t="n"/>
    </row>
    <row r="3721">
      <c r="A3721" s="12" t="n"/>
      <c r="B3721" s="13" t="n"/>
    </row>
    <row r="3722">
      <c r="A3722" s="12" t="n"/>
      <c r="B3722" s="13" t="n"/>
    </row>
    <row r="3723">
      <c r="A3723" s="12" t="n"/>
      <c r="B3723" s="13" t="n"/>
    </row>
    <row r="3724">
      <c r="A3724" s="12" t="n"/>
      <c r="B3724" s="13" t="n"/>
    </row>
    <row r="3725">
      <c r="A3725" s="12" t="n"/>
      <c r="B3725" s="13" t="n"/>
    </row>
    <row r="3726">
      <c r="A3726" s="12" t="n"/>
      <c r="B3726" s="13" t="n"/>
    </row>
    <row r="3727">
      <c r="A3727" s="12" t="n"/>
      <c r="B3727" s="13" t="n"/>
    </row>
    <row r="3728">
      <c r="A3728" s="12" t="n"/>
      <c r="B3728" s="13" t="n"/>
    </row>
    <row r="3729">
      <c r="A3729" s="12" t="n"/>
      <c r="B3729" s="13" t="n"/>
    </row>
    <row r="3730">
      <c r="A3730" s="12" t="n"/>
      <c r="B3730" s="13" t="n"/>
    </row>
    <row r="3731">
      <c r="A3731" s="12" t="n"/>
      <c r="B3731" s="13" t="n"/>
    </row>
    <row r="3732">
      <c r="A3732" s="12" t="n"/>
      <c r="B3732" s="13" t="n"/>
    </row>
    <row r="3733">
      <c r="A3733" s="12" t="n"/>
      <c r="B3733" s="13" t="n"/>
    </row>
    <row r="3734">
      <c r="A3734" s="12" t="n"/>
      <c r="B3734" s="13" t="n"/>
    </row>
    <row r="3735">
      <c r="A3735" s="12" t="n"/>
      <c r="B3735" s="13" t="n"/>
    </row>
    <row r="3736">
      <c r="A3736" s="12" t="n"/>
      <c r="B3736" s="13" t="n"/>
    </row>
    <row r="3737">
      <c r="A3737" s="12" t="n"/>
      <c r="B3737" s="13" t="n"/>
    </row>
    <row r="3738">
      <c r="A3738" s="12" t="n"/>
      <c r="B3738" s="13" t="n"/>
    </row>
    <row r="3739">
      <c r="A3739" s="12" t="n"/>
      <c r="B3739" s="13" t="n"/>
    </row>
    <row r="3740">
      <c r="A3740" s="12" t="n"/>
      <c r="B3740" s="13" t="n"/>
    </row>
    <row r="3741">
      <c r="A3741" s="12" t="n"/>
      <c r="B3741" s="13" t="n"/>
    </row>
    <row r="3742">
      <c r="A3742" s="12" t="n"/>
      <c r="B3742" s="13" t="n"/>
    </row>
    <row r="3743">
      <c r="A3743" s="12" t="n"/>
      <c r="B3743" s="13" t="n"/>
    </row>
    <row r="3744">
      <c r="A3744" s="12" t="n"/>
      <c r="B3744" s="13" t="n"/>
    </row>
    <row r="3745">
      <c r="A3745" s="12" t="n"/>
      <c r="B3745" s="13" t="n"/>
    </row>
    <row r="3746">
      <c r="A3746" s="12" t="n"/>
      <c r="B3746" s="13" t="n"/>
    </row>
    <row r="3747">
      <c r="A3747" s="12" t="n"/>
      <c r="B3747" s="13" t="n"/>
    </row>
    <row r="3748">
      <c r="A3748" s="12" t="n"/>
      <c r="B3748" s="13" t="n"/>
    </row>
    <row r="3749">
      <c r="A3749" s="12" t="n"/>
      <c r="B3749" s="13" t="n"/>
    </row>
    <row r="3750">
      <c r="A3750" s="12" t="n"/>
      <c r="B3750" s="13" t="n"/>
    </row>
    <row r="3751">
      <c r="A3751" s="12" t="n"/>
      <c r="B3751" s="13" t="n"/>
    </row>
    <row r="3752">
      <c r="A3752" s="12" t="n"/>
      <c r="B3752" s="13" t="n"/>
    </row>
    <row r="3753">
      <c r="A3753" s="12" t="n"/>
      <c r="B3753" s="13" t="n"/>
    </row>
    <row r="3754">
      <c r="A3754" s="12" t="n"/>
      <c r="B3754" s="13" t="n"/>
    </row>
    <row r="3755">
      <c r="A3755" s="12" t="n"/>
      <c r="B3755" s="13" t="n"/>
    </row>
    <row r="3756">
      <c r="A3756" s="12" t="n"/>
      <c r="B3756" s="13" t="n"/>
    </row>
    <row r="3757">
      <c r="A3757" s="12" t="n"/>
      <c r="B3757" s="13" t="n"/>
    </row>
    <row r="3758">
      <c r="A3758" s="12" t="n"/>
      <c r="B3758" s="13" t="n"/>
    </row>
    <row r="3759">
      <c r="A3759" s="12" t="n"/>
      <c r="B3759" s="13" t="n"/>
    </row>
    <row r="3760">
      <c r="A3760" s="12" t="n"/>
      <c r="B3760" s="13" t="n"/>
    </row>
    <row r="3761">
      <c r="A3761" s="12" t="n"/>
      <c r="B3761" s="13" t="n"/>
    </row>
    <row r="3762">
      <c r="A3762" s="12" t="n"/>
      <c r="B3762" s="13" t="n"/>
    </row>
    <row r="3763">
      <c r="A3763" s="12" t="n"/>
      <c r="B3763" s="13" t="n"/>
    </row>
    <row r="3764">
      <c r="A3764" s="12" t="n"/>
      <c r="B3764" s="13" t="n"/>
    </row>
    <row r="3765">
      <c r="A3765" s="12" t="n"/>
      <c r="B3765" s="13" t="n"/>
    </row>
    <row r="3766">
      <c r="A3766" s="12" t="n"/>
      <c r="B3766" s="13" t="n"/>
    </row>
    <row r="3767">
      <c r="A3767" s="12" t="n"/>
      <c r="B3767" s="13" t="n"/>
    </row>
    <row r="3768">
      <c r="A3768" s="12" t="n"/>
      <c r="B3768" s="13" t="n"/>
    </row>
    <row r="3769">
      <c r="A3769" s="12" t="n"/>
      <c r="B3769" s="13" t="n"/>
    </row>
    <row r="3770">
      <c r="A3770" s="12" t="n"/>
      <c r="B3770" s="13" t="n"/>
    </row>
    <row r="3771">
      <c r="A3771" s="12" t="n"/>
      <c r="B3771" s="13" t="n"/>
    </row>
    <row r="3772">
      <c r="A3772" s="12" t="n"/>
      <c r="B3772" s="13" t="n"/>
    </row>
    <row r="3773">
      <c r="A3773" s="12" t="n"/>
      <c r="B3773" s="13" t="n"/>
    </row>
    <row r="3774">
      <c r="A3774" s="12" t="n"/>
      <c r="B3774" s="13" t="n"/>
    </row>
    <row r="3775">
      <c r="A3775" s="12" t="n"/>
      <c r="B3775" s="13" t="n"/>
    </row>
    <row r="3776">
      <c r="A3776" s="12" t="n"/>
      <c r="B3776" s="13" t="n"/>
    </row>
    <row r="3777">
      <c r="A3777" s="12" t="n"/>
      <c r="B3777" s="13" t="n"/>
    </row>
    <row r="3778">
      <c r="A3778" s="12" t="n"/>
      <c r="B3778" s="13" t="n"/>
    </row>
    <row r="3779">
      <c r="A3779" s="12" t="n"/>
      <c r="B3779" s="13" t="n"/>
    </row>
    <row r="3780">
      <c r="A3780" s="12" t="n"/>
      <c r="B3780" s="13" t="n"/>
    </row>
    <row r="3781">
      <c r="A3781" s="12" t="n"/>
      <c r="B3781" s="13" t="n"/>
    </row>
    <row r="3782">
      <c r="A3782" s="12" t="n"/>
      <c r="B3782" s="13" t="n"/>
    </row>
    <row r="3783">
      <c r="A3783" s="12" t="n"/>
      <c r="B3783" s="13" t="n"/>
    </row>
    <row r="3784">
      <c r="A3784" s="12" t="n"/>
      <c r="B3784" s="13" t="n"/>
    </row>
    <row r="3785">
      <c r="A3785" s="12" t="n"/>
      <c r="B3785" s="13" t="n"/>
    </row>
    <row r="3786">
      <c r="A3786" s="12" t="n"/>
      <c r="B3786" s="13" t="n"/>
    </row>
    <row r="3787">
      <c r="A3787" s="12" t="n"/>
      <c r="B3787" s="13" t="n"/>
    </row>
    <row r="3788">
      <c r="A3788" s="12" t="n"/>
      <c r="B3788" s="13" t="n"/>
    </row>
    <row r="3789">
      <c r="A3789" s="12" t="n"/>
      <c r="B3789" s="13" t="n"/>
    </row>
    <row r="3790">
      <c r="A3790" s="12" t="n"/>
      <c r="B3790" s="13" t="n"/>
    </row>
    <row r="3791">
      <c r="A3791" s="12" t="n"/>
      <c r="B3791" s="13" t="n"/>
    </row>
    <row r="3792">
      <c r="A3792" s="12" t="n"/>
      <c r="B3792" s="13" t="n"/>
    </row>
    <row r="3793">
      <c r="A3793" s="12" t="n"/>
      <c r="B3793" s="13" t="n"/>
    </row>
    <row r="3794">
      <c r="A3794" s="12" t="n"/>
      <c r="B3794" s="13" t="n"/>
    </row>
    <row r="3795">
      <c r="A3795" s="12" t="n"/>
      <c r="B3795" s="13" t="n"/>
    </row>
    <row r="3796">
      <c r="A3796" s="12" t="n"/>
      <c r="B3796" s="13" t="n"/>
    </row>
    <row r="3797">
      <c r="A3797" s="12" t="n"/>
      <c r="B3797" s="13" t="n"/>
    </row>
    <row r="3798">
      <c r="A3798" s="12" t="n"/>
      <c r="B3798" s="13" t="n"/>
    </row>
    <row r="3799">
      <c r="A3799" s="12" t="n"/>
      <c r="B3799" s="13" t="n"/>
    </row>
    <row r="3800">
      <c r="A3800" s="12" t="n"/>
      <c r="B3800" s="13" t="n"/>
    </row>
    <row r="3801">
      <c r="A3801" s="12" t="n"/>
      <c r="B3801" s="13" t="n"/>
    </row>
    <row r="3802">
      <c r="A3802" s="12" t="n"/>
      <c r="B3802" s="13" t="n"/>
    </row>
    <row r="3803">
      <c r="A3803" s="12" t="n"/>
      <c r="B3803" s="13" t="n"/>
    </row>
    <row r="3804">
      <c r="A3804" s="12" t="n"/>
      <c r="B3804" s="13" t="n"/>
    </row>
    <row r="3805">
      <c r="A3805" s="12" t="n"/>
      <c r="B3805" s="13" t="n"/>
    </row>
    <row r="3806">
      <c r="A3806" s="12" t="n"/>
      <c r="B3806" s="13" t="n"/>
    </row>
    <row r="3807">
      <c r="A3807" s="12" t="n"/>
      <c r="B3807" s="13" t="n"/>
    </row>
    <row r="3808">
      <c r="A3808" s="12" t="n"/>
      <c r="B3808" s="13" t="n"/>
    </row>
    <row r="3809">
      <c r="A3809" s="12" t="n"/>
      <c r="B3809" s="13" t="n"/>
    </row>
    <row r="3810">
      <c r="A3810" s="12" t="n"/>
      <c r="B3810" s="13" t="n"/>
    </row>
    <row r="3811">
      <c r="A3811" s="12" t="n"/>
      <c r="B3811" s="13" t="n"/>
    </row>
    <row r="3812">
      <c r="A3812" s="12" t="n"/>
      <c r="B3812" s="13" t="n"/>
    </row>
    <row r="3813">
      <c r="A3813" s="12" t="n"/>
      <c r="B3813" s="13" t="n"/>
    </row>
    <row r="3814">
      <c r="A3814" s="12" t="n"/>
      <c r="B3814" s="13" t="n"/>
    </row>
    <row r="3815">
      <c r="A3815" s="12" t="n"/>
      <c r="B3815" s="13" t="n"/>
    </row>
    <row r="3816">
      <c r="A3816" s="12" t="n"/>
      <c r="B3816" s="13" t="n"/>
    </row>
    <row r="3817">
      <c r="A3817" s="12" t="n"/>
      <c r="B3817" s="13" t="n"/>
    </row>
    <row r="3818">
      <c r="A3818" s="12" t="n"/>
      <c r="B3818" s="13" t="n"/>
    </row>
    <row r="3819">
      <c r="A3819" s="12" t="n"/>
      <c r="B3819" s="13" t="n"/>
    </row>
    <row r="3820">
      <c r="A3820" s="12" t="n"/>
      <c r="B3820" s="13" t="n"/>
    </row>
    <row r="3821">
      <c r="A3821" s="12" t="n"/>
      <c r="B3821" s="13" t="n"/>
    </row>
    <row r="3822">
      <c r="A3822" s="12" t="n"/>
      <c r="B3822" s="13" t="n"/>
    </row>
    <row r="3823">
      <c r="A3823" s="12" t="n"/>
      <c r="B3823" s="13" t="n"/>
    </row>
    <row r="3824">
      <c r="A3824" s="12" t="n"/>
      <c r="B3824" s="13" t="n"/>
    </row>
    <row r="3825">
      <c r="A3825" s="12" t="n"/>
      <c r="B3825" s="13" t="n"/>
    </row>
    <row r="3826">
      <c r="A3826" s="12" t="n"/>
      <c r="B3826" s="13" t="n"/>
    </row>
    <row r="3827">
      <c r="A3827" s="12" t="n"/>
      <c r="B3827" s="13" t="n"/>
    </row>
    <row r="3828">
      <c r="A3828" s="12" t="n"/>
      <c r="B3828" s="13" t="n"/>
    </row>
    <row r="3829">
      <c r="A3829" s="12" t="n"/>
      <c r="B3829" s="13" t="n"/>
    </row>
    <row r="3830">
      <c r="A3830" s="12" t="n"/>
      <c r="B3830" s="13" t="n"/>
    </row>
    <row r="3831">
      <c r="A3831" s="12" t="n"/>
      <c r="B3831" s="13" t="n"/>
    </row>
    <row r="3832">
      <c r="A3832" s="12" t="n"/>
      <c r="B3832" s="13" t="n"/>
    </row>
    <row r="3833">
      <c r="A3833" s="12" t="n"/>
      <c r="B3833" s="13" t="n"/>
    </row>
    <row r="3834">
      <c r="A3834" s="12" t="n"/>
      <c r="B3834" s="13" t="n"/>
    </row>
    <row r="3835">
      <c r="A3835" s="12" t="n"/>
      <c r="B3835" s="13" t="n"/>
    </row>
    <row r="3836">
      <c r="A3836" s="12" t="n"/>
      <c r="B3836" s="13" t="n"/>
    </row>
    <row r="3837">
      <c r="A3837" s="12" t="n"/>
      <c r="B3837" s="13" t="n"/>
    </row>
    <row r="3838">
      <c r="A3838" s="12" t="n"/>
      <c r="B3838" s="13" t="n"/>
    </row>
    <row r="3839">
      <c r="A3839" s="12" t="n"/>
      <c r="B3839" s="13" t="n"/>
    </row>
    <row r="3840">
      <c r="A3840" s="12" t="n"/>
      <c r="B3840" s="13" t="n"/>
    </row>
    <row r="3841">
      <c r="A3841" s="12" t="n"/>
      <c r="B3841" s="13" t="n"/>
    </row>
    <row r="3842">
      <c r="A3842" s="12" t="n"/>
      <c r="B3842" s="13" t="n"/>
    </row>
    <row r="3843">
      <c r="A3843" s="12" t="n"/>
      <c r="B3843" s="13" t="n"/>
    </row>
    <row r="3844">
      <c r="A3844" s="12" t="n"/>
      <c r="B3844" s="13" t="n"/>
    </row>
    <row r="3845">
      <c r="A3845" s="12" t="n"/>
      <c r="B3845" s="13" t="n"/>
    </row>
    <row r="3846">
      <c r="A3846" s="12" t="n"/>
      <c r="B3846" s="13" t="n"/>
    </row>
    <row r="3847">
      <c r="A3847" s="12" t="n"/>
      <c r="B3847" s="13" t="n"/>
    </row>
    <row r="3848">
      <c r="A3848" s="12" t="n"/>
      <c r="B3848" s="13" t="n"/>
    </row>
    <row r="3849">
      <c r="A3849" s="12" t="n"/>
      <c r="B3849" s="13" t="n"/>
    </row>
    <row r="3850">
      <c r="A3850" s="12" t="n"/>
      <c r="B3850" s="13" t="n"/>
    </row>
    <row r="3851">
      <c r="A3851" s="12" t="n"/>
      <c r="B3851" s="13" t="n"/>
    </row>
    <row r="3852">
      <c r="A3852" s="12" t="n"/>
      <c r="B3852" s="13" t="n"/>
    </row>
    <row r="3853">
      <c r="A3853" s="12" t="n"/>
      <c r="B3853" s="13" t="n"/>
    </row>
    <row r="3854">
      <c r="A3854" s="12" t="n"/>
      <c r="B3854" s="13" t="n"/>
    </row>
    <row r="3855">
      <c r="A3855" s="12" t="n"/>
      <c r="B3855" s="13" t="n"/>
    </row>
    <row r="3856">
      <c r="A3856" s="12" t="n"/>
      <c r="B3856" s="13" t="n"/>
    </row>
    <row r="3857">
      <c r="A3857" s="12" t="n"/>
      <c r="B3857" s="13" t="n"/>
    </row>
    <row r="3858">
      <c r="A3858" s="12" t="n"/>
      <c r="B3858" s="13" t="n"/>
    </row>
    <row r="3859">
      <c r="A3859" s="12" t="n"/>
      <c r="B3859" s="13" t="n"/>
    </row>
    <row r="3860">
      <c r="A3860" s="12" t="n"/>
      <c r="B3860" s="13" t="n"/>
    </row>
    <row r="3861">
      <c r="A3861" s="12" t="n"/>
      <c r="B3861" s="13" t="n"/>
    </row>
    <row r="3862">
      <c r="A3862" s="12" t="n"/>
      <c r="B3862" s="13" t="n"/>
    </row>
    <row r="3863">
      <c r="A3863" s="12" t="n"/>
      <c r="B3863" s="13" t="n"/>
    </row>
    <row r="3864">
      <c r="A3864" s="12" t="n"/>
      <c r="B3864" s="13" t="n"/>
    </row>
    <row r="3865">
      <c r="A3865" s="12" t="n"/>
      <c r="B3865" s="13" t="n"/>
    </row>
    <row r="3866">
      <c r="A3866" s="12" t="n"/>
      <c r="B3866" s="13" t="n"/>
    </row>
    <row r="3867">
      <c r="A3867" s="12" t="n"/>
      <c r="B3867" s="13" t="n"/>
    </row>
    <row r="3868">
      <c r="A3868" s="12" t="n"/>
      <c r="B3868" s="13" t="n"/>
    </row>
    <row r="3869">
      <c r="A3869" s="12" t="n"/>
      <c r="B3869" s="13" t="n"/>
    </row>
    <row r="3870">
      <c r="A3870" s="12" t="n"/>
      <c r="B3870" s="13" t="n"/>
    </row>
    <row r="3871">
      <c r="A3871" s="12" t="n"/>
      <c r="B3871" s="13" t="n"/>
    </row>
    <row r="3872">
      <c r="A3872" s="12" t="n"/>
      <c r="B3872" s="13" t="n"/>
    </row>
    <row r="3873">
      <c r="A3873" s="12" t="n"/>
      <c r="B3873" s="13" t="n"/>
    </row>
    <row r="3874">
      <c r="A3874" s="12" t="n"/>
      <c r="B3874" s="13" t="n"/>
    </row>
    <row r="3875">
      <c r="A3875" s="12" t="n"/>
      <c r="B3875" s="13" t="n"/>
    </row>
    <row r="3876">
      <c r="A3876" s="12" t="n"/>
      <c r="B3876" s="13" t="n"/>
    </row>
    <row r="3877">
      <c r="A3877" s="12" t="n"/>
      <c r="B3877" s="13" t="n"/>
    </row>
    <row r="3878">
      <c r="A3878" s="12" t="n"/>
      <c r="B3878" s="13" t="n"/>
    </row>
    <row r="3879">
      <c r="A3879" s="12" t="n"/>
      <c r="B3879" s="13" t="n"/>
    </row>
    <row r="3880">
      <c r="A3880" s="12" t="n"/>
      <c r="B3880" s="13" t="n"/>
    </row>
    <row r="3881">
      <c r="A3881" s="12" t="n"/>
      <c r="B3881" s="13" t="n"/>
    </row>
    <row r="3882">
      <c r="A3882" s="12" t="n"/>
      <c r="B3882" s="13" t="n"/>
    </row>
    <row r="3883">
      <c r="A3883" s="12" t="n"/>
      <c r="B3883" s="13" t="n"/>
    </row>
    <row r="3884">
      <c r="A3884" s="12" t="n"/>
      <c r="B3884" s="13" t="n"/>
    </row>
    <row r="3885">
      <c r="A3885" s="12" t="n"/>
      <c r="B3885" s="13" t="n"/>
    </row>
    <row r="3886">
      <c r="A3886" s="12" t="n"/>
      <c r="B3886" s="13" t="n"/>
    </row>
    <row r="3887">
      <c r="A3887" s="12" t="n"/>
      <c r="B3887" s="13" t="n"/>
    </row>
    <row r="3888">
      <c r="A3888" s="12" t="n"/>
      <c r="B3888" s="13" t="n"/>
    </row>
    <row r="3889">
      <c r="A3889" s="12" t="n"/>
      <c r="B3889" s="13" t="n"/>
    </row>
    <row r="3890">
      <c r="A3890" s="12" t="n"/>
      <c r="B3890" s="13" t="n"/>
    </row>
    <row r="3891">
      <c r="A3891" s="12" t="n"/>
      <c r="B3891" s="13" t="n"/>
    </row>
    <row r="3892">
      <c r="A3892" s="12" t="n"/>
      <c r="B3892" s="13" t="n"/>
    </row>
    <row r="3893">
      <c r="A3893" s="12" t="n"/>
      <c r="B3893" s="13" t="n"/>
    </row>
    <row r="3894">
      <c r="A3894" s="12" t="n"/>
      <c r="B3894" s="13" t="n"/>
    </row>
    <row r="3895">
      <c r="A3895" s="12" t="n"/>
      <c r="B3895" s="13" t="n"/>
    </row>
    <row r="3896">
      <c r="A3896" s="12" t="n"/>
      <c r="B3896" s="13" t="n"/>
    </row>
    <row r="3897">
      <c r="A3897" s="12" t="n"/>
      <c r="B3897" s="13" t="n"/>
    </row>
    <row r="3898">
      <c r="A3898" s="12" t="n"/>
      <c r="B3898" s="13" t="n"/>
    </row>
    <row r="3899">
      <c r="A3899" s="12" t="n"/>
      <c r="B3899" s="13" t="n"/>
    </row>
    <row r="3900">
      <c r="A3900" s="12" t="n"/>
      <c r="B3900" s="13" t="n"/>
    </row>
    <row r="3901">
      <c r="A3901" s="12" t="n"/>
      <c r="B3901" s="13" t="n"/>
    </row>
    <row r="3902">
      <c r="A3902" s="12" t="n"/>
      <c r="B3902" s="13" t="n"/>
    </row>
    <row r="3903">
      <c r="A3903" s="12" t="n"/>
      <c r="B3903" s="13" t="n"/>
    </row>
    <row r="3904">
      <c r="A3904" s="12" t="n"/>
      <c r="B3904" s="13" t="n"/>
    </row>
    <row r="3905">
      <c r="A3905" s="12" t="n"/>
      <c r="B3905" s="13" t="n"/>
    </row>
    <row r="3906">
      <c r="A3906" s="12" t="n"/>
      <c r="B3906" s="13" t="n"/>
    </row>
    <row r="3907">
      <c r="A3907" s="12" t="n"/>
      <c r="B3907" s="13" t="n"/>
    </row>
    <row r="3908">
      <c r="A3908" s="12" t="n"/>
      <c r="B3908" s="13" t="n"/>
    </row>
    <row r="3909">
      <c r="A3909" s="12" t="n"/>
      <c r="B3909" s="13" t="n"/>
    </row>
    <row r="3910">
      <c r="A3910" s="12" t="n"/>
      <c r="B3910" s="13" t="n"/>
    </row>
    <row r="3911">
      <c r="A3911" s="12" t="n"/>
      <c r="B3911" s="13" t="n"/>
    </row>
    <row r="3912">
      <c r="A3912" s="12" t="n"/>
      <c r="B3912" s="13" t="n"/>
    </row>
    <row r="3913">
      <c r="A3913" s="12" t="n"/>
      <c r="B3913" s="13" t="n"/>
    </row>
    <row r="3914">
      <c r="A3914" s="12" t="n"/>
      <c r="B3914" s="13" t="n"/>
    </row>
    <row r="3915">
      <c r="A3915" s="12" t="n"/>
      <c r="B3915" s="13" t="n"/>
    </row>
    <row r="3916">
      <c r="A3916" s="12" t="n"/>
      <c r="B3916" s="13" t="n"/>
    </row>
    <row r="3917">
      <c r="A3917" s="12" t="n"/>
      <c r="B3917" s="13" t="n"/>
    </row>
    <row r="3918">
      <c r="A3918" s="12" t="n"/>
      <c r="B3918" s="13" t="n"/>
    </row>
    <row r="3919">
      <c r="A3919" s="12" t="n"/>
      <c r="B3919" s="13" t="n"/>
    </row>
    <row r="3920">
      <c r="A3920" s="12" t="n"/>
      <c r="B3920" s="13" t="n"/>
    </row>
    <row r="3921">
      <c r="A3921" s="12" t="n"/>
      <c r="B3921" s="13" t="n"/>
    </row>
    <row r="3922">
      <c r="A3922" s="12" t="n"/>
      <c r="B3922" s="13" t="n"/>
    </row>
    <row r="3923">
      <c r="A3923" s="12" t="n"/>
      <c r="B3923" s="13" t="n"/>
    </row>
    <row r="3924">
      <c r="A3924" s="12" t="n"/>
      <c r="B3924" s="13" t="n"/>
    </row>
    <row r="3925">
      <c r="A3925" s="12" t="n"/>
      <c r="B3925" s="13" t="n"/>
    </row>
    <row r="3926">
      <c r="A3926" s="12" t="n"/>
      <c r="B3926" s="13" t="n"/>
    </row>
    <row r="3927">
      <c r="A3927" s="12" t="n"/>
      <c r="B3927" s="13" t="n"/>
    </row>
    <row r="3928">
      <c r="A3928" s="12" t="n"/>
      <c r="B3928" s="13" t="n"/>
    </row>
    <row r="3929">
      <c r="A3929" s="12" t="n"/>
      <c r="B3929" s="13" t="n"/>
    </row>
    <row r="3930">
      <c r="A3930" s="12" t="n"/>
      <c r="B3930" s="13" t="n"/>
    </row>
    <row r="3931">
      <c r="A3931" s="12" t="n"/>
      <c r="B3931" s="13" t="n"/>
    </row>
    <row r="3932">
      <c r="A3932" s="12" t="n"/>
      <c r="B3932" s="13" t="n"/>
    </row>
    <row r="3933">
      <c r="A3933" s="12" t="n"/>
      <c r="B3933" s="13" t="n"/>
    </row>
    <row r="3934">
      <c r="A3934" s="12" t="n"/>
      <c r="B3934" s="13" t="n"/>
    </row>
    <row r="3935">
      <c r="A3935" s="12" t="n"/>
      <c r="B3935" s="13" t="n"/>
    </row>
    <row r="3936">
      <c r="A3936" s="12" t="n"/>
      <c r="B3936" s="13" t="n"/>
    </row>
    <row r="3937">
      <c r="A3937" s="12" t="n"/>
      <c r="B3937" s="13" t="n"/>
    </row>
    <row r="3938">
      <c r="A3938" s="12" t="n"/>
      <c r="B3938" s="13" t="n"/>
    </row>
    <row r="3939">
      <c r="A3939" s="12" t="n"/>
      <c r="B3939" s="13" t="n"/>
    </row>
    <row r="3940">
      <c r="A3940" s="12" t="n"/>
      <c r="B3940" s="13" t="n"/>
    </row>
    <row r="3941">
      <c r="A3941" s="12" t="n"/>
      <c r="B3941" s="13" t="n"/>
    </row>
    <row r="3942">
      <c r="A3942" s="12" t="n"/>
      <c r="B3942" s="13" t="n"/>
    </row>
    <row r="3943">
      <c r="A3943" s="12" t="n"/>
      <c r="B3943" s="13" t="n"/>
    </row>
    <row r="3944">
      <c r="A3944" s="12" t="n"/>
      <c r="B3944" s="13" t="n"/>
    </row>
    <row r="3945">
      <c r="A3945" s="12" t="n"/>
      <c r="B3945" s="13" t="n"/>
    </row>
    <row r="3946">
      <c r="A3946" s="12" t="n"/>
      <c r="B3946" s="13" t="n"/>
    </row>
    <row r="3947">
      <c r="A3947" s="12" t="n"/>
      <c r="B3947" s="13" t="n"/>
    </row>
    <row r="3948">
      <c r="A3948" s="12" t="n"/>
      <c r="B3948" s="13" t="n"/>
    </row>
    <row r="3949">
      <c r="A3949" s="12" t="n"/>
      <c r="B3949" s="13" t="n"/>
    </row>
    <row r="3950">
      <c r="A3950" s="12" t="n"/>
      <c r="B3950" s="13" t="n"/>
    </row>
    <row r="3951">
      <c r="A3951" s="12" t="n"/>
      <c r="B3951" s="13" t="n"/>
    </row>
    <row r="3952">
      <c r="A3952" s="12" t="n"/>
      <c r="B3952" s="13" t="n"/>
    </row>
    <row r="3953">
      <c r="A3953" s="12" t="n"/>
      <c r="B3953" s="13" t="n"/>
    </row>
    <row r="3954">
      <c r="A3954" s="12" t="n"/>
      <c r="B3954" s="13" t="n"/>
    </row>
    <row r="3955">
      <c r="A3955" s="12" t="n"/>
      <c r="B3955" s="13" t="n"/>
    </row>
    <row r="3956">
      <c r="A3956" s="12" t="n"/>
      <c r="B3956" s="13" t="n"/>
    </row>
    <row r="3957">
      <c r="A3957" s="12" t="n"/>
      <c r="B3957" s="13" t="n"/>
    </row>
    <row r="3958">
      <c r="A3958" s="12" t="n"/>
      <c r="B3958" s="13" t="n"/>
    </row>
    <row r="3959">
      <c r="A3959" s="12" t="n"/>
      <c r="B3959" s="13" t="n"/>
    </row>
    <row r="3960">
      <c r="A3960" s="12" t="n"/>
      <c r="B3960" s="13" t="n"/>
    </row>
    <row r="3961">
      <c r="A3961" s="12" t="n"/>
      <c r="B3961" s="13" t="n"/>
    </row>
    <row r="3962">
      <c r="A3962" s="12" t="n"/>
      <c r="B3962" s="13" t="n"/>
    </row>
    <row r="3963">
      <c r="A3963" s="12" t="n"/>
      <c r="B3963" s="13" t="n"/>
    </row>
    <row r="3964">
      <c r="A3964" s="12" t="n"/>
      <c r="B3964" s="13" t="n"/>
    </row>
    <row r="3965">
      <c r="A3965" s="12" t="n"/>
      <c r="B3965" s="13" t="n"/>
    </row>
    <row r="3966">
      <c r="A3966" s="12" t="n"/>
      <c r="B3966" s="13" t="n"/>
    </row>
    <row r="3967">
      <c r="A3967" s="12" t="n"/>
      <c r="B3967" s="13" t="n"/>
    </row>
    <row r="3968">
      <c r="A3968" s="12" t="n"/>
      <c r="B3968" s="13" t="n"/>
    </row>
    <row r="3969">
      <c r="A3969" s="12" t="n"/>
      <c r="B3969" s="13" t="n"/>
    </row>
    <row r="3970">
      <c r="A3970" s="12" t="n"/>
      <c r="B3970" s="13" t="n"/>
    </row>
    <row r="3971">
      <c r="A3971" s="12" t="n"/>
      <c r="B3971" s="13" t="n"/>
    </row>
    <row r="3972">
      <c r="A3972" s="12" t="n"/>
      <c r="B3972" s="13" t="n"/>
    </row>
    <row r="3973">
      <c r="A3973" s="12" t="n"/>
      <c r="B3973" s="13" t="n"/>
    </row>
    <row r="3974">
      <c r="A3974" s="12" t="n"/>
      <c r="B3974" s="13" t="n"/>
    </row>
    <row r="3975">
      <c r="A3975" s="12" t="n"/>
      <c r="B3975" s="13" t="n"/>
    </row>
    <row r="3976">
      <c r="A3976" s="12" t="n"/>
      <c r="B3976" s="13" t="n"/>
    </row>
    <row r="3977">
      <c r="A3977" s="12" t="n"/>
      <c r="B3977" s="13" t="n"/>
    </row>
    <row r="3978">
      <c r="A3978" s="12" t="n"/>
      <c r="B3978" s="13" t="n"/>
    </row>
    <row r="3979">
      <c r="A3979" s="12" t="n"/>
      <c r="B3979" s="13" t="n"/>
    </row>
    <row r="3980">
      <c r="A3980" s="12" t="n"/>
      <c r="B3980" s="13" t="n"/>
    </row>
    <row r="3981">
      <c r="A3981" s="12" t="n"/>
      <c r="B3981" s="13" t="n"/>
    </row>
    <row r="3982">
      <c r="A3982" s="12" t="n"/>
      <c r="B3982" s="13" t="n"/>
    </row>
    <row r="3983">
      <c r="A3983" s="12" t="n"/>
      <c r="B3983" s="13" t="n"/>
    </row>
    <row r="3984">
      <c r="A3984" s="12" t="n"/>
      <c r="B3984" s="13" t="n"/>
    </row>
    <row r="3985">
      <c r="A3985" s="12" t="n"/>
      <c r="B3985" s="13" t="n"/>
    </row>
    <row r="3986">
      <c r="A3986" s="12" t="n"/>
      <c r="B3986" s="13" t="n"/>
    </row>
    <row r="3987">
      <c r="A3987" s="12" t="n"/>
      <c r="B3987" s="13" t="n"/>
    </row>
    <row r="3988">
      <c r="A3988" s="12" t="n"/>
      <c r="B3988" s="13" t="n"/>
    </row>
    <row r="3989">
      <c r="A3989" s="12" t="n"/>
      <c r="B3989" s="13" t="n"/>
    </row>
    <row r="3990">
      <c r="A3990" s="12" t="n"/>
      <c r="B3990" s="13" t="n"/>
    </row>
    <row r="3991">
      <c r="A3991" s="12" t="n"/>
      <c r="B3991" s="13" t="n"/>
    </row>
    <row r="3992">
      <c r="A3992" s="12" t="n"/>
      <c r="B3992" s="13" t="n"/>
    </row>
    <row r="3993">
      <c r="A3993" s="12" t="n"/>
      <c r="B3993" s="13" t="n"/>
    </row>
    <row r="3994">
      <c r="A3994" s="12" t="n"/>
      <c r="B3994" s="13" t="n"/>
    </row>
    <row r="3995">
      <c r="A3995" s="12" t="n"/>
      <c r="B3995" s="13" t="n"/>
    </row>
    <row r="3996">
      <c r="A3996" s="12" t="n"/>
      <c r="B3996" s="13" t="n"/>
    </row>
    <row r="3997">
      <c r="A3997" s="12" t="n"/>
      <c r="B3997" s="13" t="n"/>
    </row>
    <row r="3998">
      <c r="A3998" s="12" t="n"/>
      <c r="B3998" s="13" t="n"/>
    </row>
    <row r="3999">
      <c r="A3999" s="12" t="n"/>
      <c r="B3999" s="13" t="n"/>
    </row>
    <row r="4000">
      <c r="A4000" s="12" t="n"/>
      <c r="B4000" s="13" t="n"/>
    </row>
    <row r="4001">
      <c r="A4001" s="12" t="n"/>
      <c r="B4001" s="13" t="n"/>
    </row>
    <row r="4002">
      <c r="A4002" s="12" t="n"/>
      <c r="B4002" s="13" t="n"/>
    </row>
    <row r="4003">
      <c r="A4003" s="12" t="n"/>
      <c r="B4003" s="13" t="n"/>
    </row>
    <row r="4004">
      <c r="A4004" s="12" t="n"/>
      <c r="B4004" s="13" t="n"/>
    </row>
    <row r="4005">
      <c r="A4005" s="12" t="n"/>
      <c r="B4005" s="13" t="n"/>
    </row>
    <row r="4006">
      <c r="A4006" s="12" t="n"/>
      <c r="B4006" s="13" t="n"/>
    </row>
    <row r="4007">
      <c r="A4007" s="12" t="n"/>
      <c r="B4007" s="13" t="n"/>
    </row>
    <row r="4008">
      <c r="A4008" s="12" t="n"/>
      <c r="B4008" s="13" t="n"/>
    </row>
    <row r="4009">
      <c r="A4009" s="12" t="n"/>
      <c r="B4009" s="13" t="n"/>
    </row>
    <row r="4010">
      <c r="A4010" s="12" t="n"/>
      <c r="B4010" s="13" t="n"/>
    </row>
    <row r="4011">
      <c r="A4011" s="12" t="n"/>
      <c r="B4011" s="13" t="n"/>
    </row>
    <row r="4012">
      <c r="A4012" s="12" t="n"/>
      <c r="B4012" s="13" t="n"/>
    </row>
    <row r="4013">
      <c r="A4013" s="12" t="n"/>
      <c r="B4013" s="13" t="n"/>
    </row>
    <row r="4014">
      <c r="A4014" s="12" t="n"/>
      <c r="B4014" s="13" t="n"/>
    </row>
    <row r="4015">
      <c r="A4015" s="12" t="n"/>
      <c r="B4015" s="13" t="n"/>
    </row>
    <row r="4016">
      <c r="A4016" s="12" t="n"/>
      <c r="B4016" s="13" t="n"/>
    </row>
    <row r="4017">
      <c r="A4017" s="12" t="n"/>
      <c r="B4017" s="13" t="n"/>
    </row>
    <row r="4018">
      <c r="A4018" s="12" t="n"/>
      <c r="B4018" s="13" t="n"/>
    </row>
    <row r="4019">
      <c r="A4019" s="12" t="n"/>
      <c r="B4019" s="13" t="n"/>
    </row>
    <row r="4020">
      <c r="A4020" s="12" t="n"/>
      <c r="B4020" s="13" t="n"/>
    </row>
    <row r="4021">
      <c r="A4021" s="12" t="n"/>
      <c r="B4021" s="13" t="n"/>
    </row>
    <row r="4022">
      <c r="A4022" s="12" t="n"/>
      <c r="B4022" s="13" t="n"/>
    </row>
    <row r="4023">
      <c r="A4023" s="12" t="n"/>
      <c r="B4023" s="13" t="n"/>
    </row>
    <row r="4024">
      <c r="A4024" s="12" t="n"/>
      <c r="B4024" s="13" t="n"/>
    </row>
    <row r="4025">
      <c r="A4025" s="12" t="n"/>
      <c r="B4025" s="13" t="n"/>
    </row>
    <row r="4026">
      <c r="A4026" s="12" t="n"/>
      <c r="B4026" s="13" t="n"/>
    </row>
    <row r="4027">
      <c r="A4027" s="12" t="n"/>
      <c r="B4027" s="13" t="n"/>
    </row>
    <row r="4028">
      <c r="A4028" s="12" t="n"/>
      <c r="B4028" s="13" t="n"/>
    </row>
    <row r="4029">
      <c r="A4029" s="12" t="n"/>
      <c r="B4029" s="13" t="n"/>
    </row>
    <row r="4030">
      <c r="A4030" s="12" t="n"/>
      <c r="B4030" s="13" t="n"/>
    </row>
    <row r="4031">
      <c r="A4031" s="12" t="n"/>
      <c r="B4031" s="13" t="n"/>
    </row>
    <row r="4032">
      <c r="A4032" s="12" t="n"/>
      <c r="B4032" s="13" t="n"/>
    </row>
    <row r="4033">
      <c r="A4033" s="12" t="n"/>
      <c r="B4033" s="13" t="n"/>
    </row>
    <row r="4034">
      <c r="A4034" s="12" t="n"/>
      <c r="B4034" s="13" t="n"/>
    </row>
    <row r="4035">
      <c r="A4035" s="12" t="n"/>
      <c r="B4035" s="13" t="n"/>
    </row>
    <row r="4036">
      <c r="A4036" s="12" t="n"/>
      <c r="B4036" s="13" t="n"/>
    </row>
    <row r="4037">
      <c r="A4037" s="12" t="n"/>
      <c r="B4037" s="13" t="n"/>
    </row>
    <row r="4038">
      <c r="A4038" s="12" t="n"/>
      <c r="B4038" s="13" t="n"/>
    </row>
    <row r="4039">
      <c r="A4039" s="12" t="n"/>
      <c r="B4039" s="13" t="n"/>
    </row>
    <row r="4040">
      <c r="A4040" s="12" t="n"/>
      <c r="B4040" s="13" t="n"/>
    </row>
    <row r="4041">
      <c r="A4041" s="12" t="n"/>
      <c r="B4041" s="13" t="n"/>
    </row>
    <row r="4042">
      <c r="A4042" s="12" t="n"/>
      <c r="B4042" s="13" t="n"/>
    </row>
    <row r="4043">
      <c r="A4043" s="12" t="n"/>
      <c r="B4043" s="13" t="n"/>
    </row>
    <row r="4044">
      <c r="A4044" s="12" t="n"/>
      <c r="B4044" s="13" t="n"/>
    </row>
    <row r="4045">
      <c r="A4045" s="12" t="n"/>
      <c r="B4045" s="13" t="n"/>
    </row>
    <row r="4046">
      <c r="A4046" s="12" t="n"/>
      <c r="B4046" s="13" t="n"/>
    </row>
    <row r="4047">
      <c r="A4047" s="12" t="n"/>
      <c r="B4047" s="13" t="n"/>
    </row>
    <row r="4048">
      <c r="A4048" s="12" t="n"/>
      <c r="B4048" s="13" t="n"/>
    </row>
    <row r="4049">
      <c r="A4049" s="12" t="n"/>
      <c r="B4049" s="13" t="n"/>
    </row>
    <row r="4050">
      <c r="A4050" s="12" t="n"/>
      <c r="B4050" s="13" t="n"/>
    </row>
    <row r="4051">
      <c r="A4051" s="12" t="n"/>
      <c r="B4051" s="13" t="n"/>
    </row>
    <row r="4052">
      <c r="A4052" s="12" t="n"/>
      <c r="B4052" s="13" t="n"/>
    </row>
    <row r="4053">
      <c r="A4053" s="12" t="n"/>
      <c r="B4053" s="13" t="n"/>
    </row>
    <row r="4054">
      <c r="A4054" s="12" t="n"/>
      <c r="B4054" s="13" t="n"/>
    </row>
    <row r="4055">
      <c r="A4055" s="12" t="n"/>
      <c r="B4055" s="13" t="n"/>
    </row>
    <row r="4056">
      <c r="A4056" s="12" t="n"/>
      <c r="B4056" s="13" t="n"/>
    </row>
    <row r="4057">
      <c r="A4057" s="12" t="n"/>
      <c r="B4057" s="13" t="n"/>
    </row>
    <row r="4058">
      <c r="A4058" s="12" t="n"/>
      <c r="B4058" s="13" t="n"/>
    </row>
    <row r="4059">
      <c r="A4059" s="12" t="n"/>
      <c r="B4059" s="13" t="n"/>
    </row>
    <row r="4060">
      <c r="A4060" s="12" t="n"/>
      <c r="B4060" s="13" t="n"/>
    </row>
    <row r="4061">
      <c r="A4061" s="12" t="n"/>
      <c r="B4061" s="13" t="n"/>
    </row>
    <row r="4062">
      <c r="A4062" s="12" t="n"/>
      <c r="B4062" s="13" t="n"/>
    </row>
    <row r="4063">
      <c r="A4063" s="12" t="n"/>
      <c r="B4063" s="13" t="n"/>
    </row>
    <row r="4064">
      <c r="A4064" s="12" t="n"/>
      <c r="B4064" s="13" t="n"/>
    </row>
    <row r="4065">
      <c r="A4065" s="12" t="n"/>
      <c r="B4065" s="13" t="n"/>
    </row>
    <row r="4066">
      <c r="A4066" s="12" t="n"/>
      <c r="B4066" s="13" t="n"/>
    </row>
    <row r="4067">
      <c r="A4067" s="12" t="n"/>
      <c r="B4067" s="13" t="n"/>
    </row>
    <row r="4068">
      <c r="A4068" s="12" t="n"/>
      <c r="B4068" s="13" t="n"/>
    </row>
    <row r="4069">
      <c r="A4069" s="12" t="n"/>
      <c r="B4069" s="13" t="n"/>
    </row>
    <row r="4070">
      <c r="A4070" s="12" t="n"/>
      <c r="B4070" s="13" t="n"/>
    </row>
    <row r="4071">
      <c r="A4071" s="12" t="n"/>
      <c r="B4071" s="13" t="n"/>
    </row>
    <row r="4072">
      <c r="A4072" s="12" t="n"/>
      <c r="B4072" s="13" t="n"/>
    </row>
    <row r="4073">
      <c r="A4073" s="12" t="n"/>
      <c r="B4073" s="13" t="n"/>
    </row>
    <row r="4074">
      <c r="A4074" s="12" t="n"/>
      <c r="B4074" s="13" t="n"/>
    </row>
    <row r="4075">
      <c r="A4075" s="12" t="n"/>
      <c r="B4075" s="13" t="n"/>
    </row>
    <row r="4076">
      <c r="A4076" s="12" t="n"/>
      <c r="B4076" s="13" t="n"/>
    </row>
    <row r="4077">
      <c r="A4077" s="12" t="n"/>
      <c r="B4077" s="13" t="n"/>
    </row>
    <row r="4078">
      <c r="A4078" s="12" t="n"/>
      <c r="B4078" s="13" t="n"/>
    </row>
    <row r="4079">
      <c r="A4079" s="12" t="n"/>
      <c r="B4079" s="13" t="n"/>
    </row>
    <row r="4080">
      <c r="A4080" s="12" t="n"/>
      <c r="B4080" s="13" t="n"/>
    </row>
    <row r="4081">
      <c r="A4081" s="12" t="n"/>
      <c r="B4081" s="13" t="n"/>
    </row>
    <row r="4082">
      <c r="A4082" s="12" t="n"/>
      <c r="B4082" s="13" t="n"/>
    </row>
    <row r="4083">
      <c r="A4083" s="12" t="n"/>
      <c r="B4083" s="13" t="n"/>
    </row>
    <row r="4084">
      <c r="A4084" s="12" t="n"/>
      <c r="B4084" s="13" t="n"/>
    </row>
    <row r="4085">
      <c r="A4085" s="12" t="n"/>
      <c r="B4085" s="13" t="n"/>
    </row>
    <row r="4086">
      <c r="A4086" s="12" t="n"/>
      <c r="B4086" s="13" t="n"/>
    </row>
    <row r="4087">
      <c r="A4087" s="12" t="n"/>
      <c r="B4087" s="13" t="n"/>
    </row>
    <row r="4088">
      <c r="A4088" s="12" t="n"/>
      <c r="B4088" s="13" t="n"/>
    </row>
    <row r="4089">
      <c r="A4089" s="12" t="n"/>
      <c r="B4089" s="13" t="n"/>
    </row>
    <row r="4090">
      <c r="A4090" s="12" t="n"/>
      <c r="B4090" s="13" t="n"/>
    </row>
    <row r="4091">
      <c r="A4091" s="12" t="n"/>
      <c r="B4091" s="13" t="n"/>
    </row>
    <row r="4092">
      <c r="A4092" s="12" t="n"/>
      <c r="B4092" s="13" t="n"/>
    </row>
    <row r="4093">
      <c r="A4093" s="12" t="n"/>
      <c r="B4093" s="13" t="n"/>
    </row>
    <row r="4094">
      <c r="A4094" s="12" t="n"/>
      <c r="B4094" s="13" t="n"/>
    </row>
    <row r="4095">
      <c r="A4095" s="12" t="n"/>
      <c r="B4095" s="13" t="n"/>
    </row>
    <row r="4096">
      <c r="A4096" s="12" t="n"/>
      <c r="B4096" s="13" t="n"/>
    </row>
    <row r="4097">
      <c r="A4097" s="12" t="n"/>
      <c r="B4097" s="13" t="n"/>
    </row>
    <row r="4098">
      <c r="A4098" s="12" t="n"/>
      <c r="B4098" s="13" t="n"/>
    </row>
    <row r="4099">
      <c r="A4099" s="12" t="n"/>
      <c r="B4099" s="13" t="n"/>
    </row>
    <row r="4100">
      <c r="A4100" s="12" t="n"/>
      <c r="B4100" s="13" t="n"/>
    </row>
    <row r="4101">
      <c r="A4101" s="12" t="n"/>
      <c r="B4101" s="13" t="n"/>
    </row>
    <row r="4102">
      <c r="A4102" s="12" t="n"/>
      <c r="B4102" s="13" t="n"/>
    </row>
    <row r="4103">
      <c r="A4103" s="12" t="n"/>
      <c r="B4103" s="13" t="n"/>
    </row>
    <row r="4104">
      <c r="A4104" s="12" t="n"/>
      <c r="B4104" s="13" t="n"/>
    </row>
    <row r="4105">
      <c r="A4105" s="12" t="n"/>
      <c r="B4105" s="13" t="n"/>
    </row>
    <row r="4106">
      <c r="A4106" s="12" t="n"/>
      <c r="B4106" s="13" t="n"/>
    </row>
    <row r="4107">
      <c r="A4107" s="12" t="n"/>
      <c r="B4107" s="13" t="n"/>
    </row>
    <row r="4108">
      <c r="A4108" s="12" t="n"/>
      <c r="B4108" s="13" t="n"/>
    </row>
    <row r="4109">
      <c r="A4109" s="12" t="n"/>
      <c r="B4109" s="13" t="n"/>
    </row>
    <row r="4110">
      <c r="A4110" s="12" t="n"/>
      <c r="B4110" s="13" t="n"/>
    </row>
    <row r="4111">
      <c r="A4111" s="12" t="n"/>
      <c r="B4111" s="13" t="n"/>
    </row>
    <row r="4112">
      <c r="A4112" s="12" t="n"/>
      <c r="B4112" s="13" t="n"/>
    </row>
    <row r="4113">
      <c r="A4113" s="12" t="n"/>
      <c r="B4113" s="13" t="n"/>
    </row>
    <row r="4114">
      <c r="A4114" s="12" t="n"/>
      <c r="B4114" s="13" t="n"/>
    </row>
    <row r="4115">
      <c r="A4115" s="12" t="n"/>
      <c r="B4115" s="13" t="n"/>
    </row>
    <row r="4116">
      <c r="A4116" s="12" t="n"/>
      <c r="B4116" s="13" t="n"/>
    </row>
    <row r="4117">
      <c r="A4117" s="12" t="n"/>
      <c r="B4117" s="13" t="n"/>
    </row>
    <row r="4118">
      <c r="A4118" s="12" t="n"/>
      <c r="B4118" s="13" t="n"/>
    </row>
    <row r="4119">
      <c r="A4119" s="12" t="n"/>
      <c r="B4119" s="13" t="n"/>
    </row>
    <row r="4120">
      <c r="A4120" s="12" t="n"/>
      <c r="B4120" s="13" t="n"/>
    </row>
    <row r="4121">
      <c r="A4121" s="12" t="n"/>
      <c r="B4121" s="13" t="n"/>
    </row>
    <row r="4122">
      <c r="A4122" s="12" t="n"/>
      <c r="B4122" s="13" t="n"/>
    </row>
    <row r="4123">
      <c r="A4123" s="12" t="n"/>
      <c r="B4123" s="13" t="n"/>
    </row>
    <row r="4124">
      <c r="A4124" s="12" t="n"/>
      <c r="B4124" s="13" t="n"/>
    </row>
    <row r="4125">
      <c r="A4125" s="12" t="n"/>
      <c r="B4125" s="13" t="n"/>
    </row>
    <row r="4126">
      <c r="A4126" s="12" t="n"/>
      <c r="B4126" s="13" t="n"/>
    </row>
    <row r="4127">
      <c r="A4127" s="12" t="n"/>
      <c r="B4127" s="13" t="n"/>
    </row>
    <row r="4128">
      <c r="A4128" s="12" t="n"/>
      <c r="B4128" s="13" t="n"/>
    </row>
    <row r="4129">
      <c r="A4129" s="12" t="n"/>
      <c r="B4129" s="13" t="n"/>
    </row>
    <row r="4130">
      <c r="A4130" s="12" t="n"/>
      <c r="B4130" s="13" t="n"/>
    </row>
    <row r="4131">
      <c r="A4131" s="12" t="n"/>
      <c r="B4131" s="13" t="n"/>
    </row>
    <row r="4132">
      <c r="A4132" s="12" t="n"/>
      <c r="B4132" s="13" t="n"/>
    </row>
    <row r="4133">
      <c r="A4133" s="12" t="n"/>
      <c r="B4133" s="13" t="n"/>
    </row>
    <row r="4134">
      <c r="A4134" s="12" t="n"/>
      <c r="B4134" s="13" t="n"/>
    </row>
    <row r="4135">
      <c r="A4135" s="12" t="n"/>
      <c r="B4135" s="13" t="n"/>
    </row>
    <row r="4136">
      <c r="A4136" s="12" t="n"/>
      <c r="B4136" s="13" t="n"/>
    </row>
    <row r="4137">
      <c r="A4137" s="12" t="n"/>
      <c r="B4137" s="13" t="n"/>
    </row>
    <row r="4138">
      <c r="A4138" s="12" t="n"/>
      <c r="B4138" s="13" t="n"/>
    </row>
    <row r="4139">
      <c r="A4139" s="12" t="n"/>
      <c r="B4139" s="13" t="n"/>
    </row>
    <row r="4140">
      <c r="A4140" s="12" t="n"/>
      <c r="B4140" s="13" t="n"/>
    </row>
    <row r="4141">
      <c r="A4141" s="12" t="n"/>
      <c r="B4141" s="13" t="n"/>
    </row>
    <row r="4142">
      <c r="A4142" s="12" t="n"/>
      <c r="B4142" s="13" t="n"/>
    </row>
    <row r="4143">
      <c r="A4143" s="12" t="n"/>
      <c r="B4143" s="13" t="n"/>
    </row>
    <row r="4144">
      <c r="A4144" s="12" t="n"/>
      <c r="B4144" s="13" t="n"/>
    </row>
    <row r="4145">
      <c r="A4145" s="12" t="n"/>
      <c r="B4145" s="13" t="n"/>
    </row>
    <row r="4146">
      <c r="A4146" s="12" t="n"/>
      <c r="B4146" s="13" t="n"/>
    </row>
    <row r="4147">
      <c r="A4147" s="12" t="n"/>
      <c r="B4147" s="13" t="n"/>
    </row>
    <row r="4148">
      <c r="A4148" s="12" t="n"/>
      <c r="B4148" s="13" t="n"/>
    </row>
    <row r="4149">
      <c r="A4149" s="12" t="n"/>
      <c r="B4149" s="13" t="n"/>
    </row>
    <row r="4150">
      <c r="A4150" s="12" t="n"/>
      <c r="B4150" s="13" t="n"/>
    </row>
    <row r="4151">
      <c r="A4151" s="12" t="n"/>
      <c r="B4151" s="13" t="n"/>
    </row>
    <row r="4152">
      <c r="A4152" s="12" t="n"/>
      <c r="B4152" s="13" t="n"/>
    </row>
    <row r="4153">
      <c r="A4153" s="12" t="n"/>
      <c r="B4153" s="13" t="n"/>
    </row>
    <row r="4154">
      <c r="A4154" s="12" t="n"/>
      <c r="B4154" s="13" t="n"/>
    </row>
    <row r="4155">
      <c r="A4155" s="12" t="n"/>
      <c r="B4155" s="13" t="n"/>
    </row>
    <row r="4156">
      <c r="A4156" s="12" t="n"/>
      <c r="B4156" s="13" t="n"/>
    </row>
    <row r="4157">
      <c r="A4157" s="12" t="n"/>
      <c r="B4157" s="13" t="n"/>
    </row>
    <row r="4158">
      <c r="A4158" s="12" t="n"/>
      <c r="B4158" s="13" t="n"/>
    </row>
    <row r="4159">
      <c r="A4159" s="12" t="n"/>
      <c r="B4159" s="13" t="n"/>
    </row>
    <row r="4160">
      <c r="A4160" s="12" t="n"/>
      <c r="B4160" s="13" t="n"/>
    </row>
    <row r="4161">
      <c r="A4161" s="12" t="n"/>
      <c r="B4161" s="13" t="n"/>
    </row>
    <row r="4162">
      <c r="A4162" s="12" t="n"/>
      <c r="B4162" s="13" t="n"/>
    </row>
    <row r="4163">
      <c r="A4163" s="12" t="n"/>
      <c r="B4163" s="13" t="n"/>
    </row>
    <row r="4164">
      <c r="A4164" s="12" t="n"/>
      <c r="B4164" s="13" t="n"/>
    </row>
    <row r="4165">
      <c r="A4165" s="12" t="n"/>
      <c r="B4165" s="13" t="n"/>
    </row>
    <row r="4166">
      <c r="A4166" s="12" t="n"/>
      <c r="B4166" s="13" t="n"/>
    </row>
    <row r="4167">
      <c r="A4167" s="12" t="n"/>
      <c r="B4167" s="13" t="n"/>
    </row>
    <row r="4168">
      <c r="A4168" s="12" t="n"/>
      <c r="B4168" s="13" t="n"/>
    </row>
    <row r="4169">
      <c r="A4169" s="12" t="n"/>
      <c r="B4169" s="13" t="n"/>
    </row>
    <row r="4170">
      <c r="A4170" s="12" t="n"/>
      <c r="B4170" s="13" t="n"/>
    </row>
    <row r="4171">
      <c r="A4171" s="12" t="n"/>
      <c r="B4171" s="13" t="n"/>
    </row>
    <row r="4172">
      <c r="A4172" s="12" t="n"/>
      <c r="B4172" s="13" t="n"/>
    </row>
    <row r="4173">
      <c r="A4173" s="12" t="n"/>
      <c r="B4173" s="13" t="n"/>
    </row>
    <row r="4174">
      <c r="A4174" s="12" t="n"/>
      <c r="B4174" s="13" t="n"/>
    </row>
    <row r="4175">
      <c r="A4175" s="12" t="n"/>
      <c r="B4175" s="13" t="n"/>
    </row>
    <row r="4176">
      <c r="A4176" s="12" t="n"/>
      <c r="B4176" s="13" t="n"/>
    </row>
    <row r="4177">
      <c r="A4177" s="12" t="n"/>
      <c r="B4177" s="13" t="n"/>
    </row>
    <row r="4178">
      <c r="A4178" s="12" t="n"/>
      <c r="B4178" s="13" t="n"/>
    </row>
    <row r="4179">
      <c r="A4179" s="12" t="n"/>
      <c r="B4179" s="13" t="n"/>
    </row>
    <row r="4180">
      <c r="A4180" s="12" t="n"/>
      <c r="B4180" s="13" t="n"/>
    </row>
    <row r="4181">
      <c r="A4181" s="12" t="n"/>
      <c r="B4181" s="13" t="n"/>
    </row>
    <row r="4182">
      <c r="A4182" s="12" t="n"/>
      <c r="B4182" s="13" t="n"/>
    </row>
    <row r="4183">
      <c r="A4183" s="12" t="n"/>
      <c r="B4183" s="13" t="n"/>
    </row>
    <row r="4184">
      <c r="A4184" s="12" t="n"/>
      <c r="B4184" s="13" t="n"/>
    </row>
    <row r="4185">
      <c r="A4185" s="12" t="n"/>
      <c r="B4185" s="13" t="n"/>
    </row>
    <row r="4186">
      <c r="A4186" s="12" t="n"/>
      <c r="B4186" s="13" t="n"/>
    </row>
    <row r="4187">
      <c r="A4187" s="12" t="n"/>
      <c r="B4187" s="13" t="n"/>
    </row>
    <row r="4188">
      <c r="A4188" s="12" t="n"/>
      <c r="B4188" s="13" t="n"/>
    </row>
    <row r="4189">
      <c r="A4189" s="12" t="n"/>
      <c r="B4189" s="13" t="n"/>
    </row>
    <row r="4190">
      <c r="A4190" s="12" t="n"/>
      <c r="B4190" s="13" t="n"/>
    </row>
    <row r="4191">
      <c r="A4191" s="12" t="n"/>
      <c r="B4191" s="13" t="n"/>
    </row>
    <row r="4192">
      <c r="A4192" s="12" t="n"/>
      <c r="B4192" s="13" t="n"/>
    </row>
    <row r="4193">
      <c r="A4193" s="12" t="n"/>
      <c r="B4193" s="13" t="n"/>
    </row>
    <row r="4194">
      <c r="A4194" s="12" t="n"/>
      <c r="B4194" s="13" t="n"/>
    </row>
    <row r="4195">
      <c r="A4195" s="12" t="n"/>
      <c r="B4195" s="13" t="n"/>
    </row>
    <row r="4196">
      <c r="A4196" s="12" t="n"/>
      <c r="B4196" s="13" t="n"/>
    </row>
    <row r="4197">
      <c r="A4197" s="12" t="n"/>
      <c r="B4197" s="13" t="n"/>
    </row>
    <row r="4198">
      <c r="A4198" s="12" t="n"/>
      <c r="B4198" s="13" t="n"/>
    </row>
    <row r="4199">
      <c r="A4199" s="12" t="n"/>
      <c r="B4199" s="13" t="n"/>
    </row>
    <row r="4200">
      <c r="A4200" s="12" t="n"/>
      <c r="B4200" s="13" t="n"/>
    </row>
    <row r="4201">
      <c r="A4201" s="12" t="n"/>
      <c r="B4201" s="13" t="n"/>
    </row>
    <row r="4202">
      <c r="A4202" s="12" t="n"/>
      <c r="B4202" s="13" t="n"/>
    </row>
    <row r="4203">
      <c r="A4203" s="12" t="n"/>
      <c r="B4203" s="13" t="n"/>
    </row>
    <row r="4204">
      <c r="A4204" s="12" t="n"/>
      <c r="B4204" s="13" t="n"/>
    </row>
    <row r="4205">
      <c r="A4205" s="12" t="n"/>
      <c r="B4205" s="13" t="n"/>
    </row>
    <row r="4206">
      <c r="A4206" s="12" t="n"/>
      <c r="B4206" s="13" t="n"/>
    </row>
    <row r="4207">
      <c r="A4207" s="12" t="n"/>
      <c r="B4207" s="13" t="n"/>
    </row>
    <row r="4208">
      <c r="A4208" s="12" t="n"/>
      <c r="B4208" s="13" t="n"/>
    </row>
    <row r="4209">
      <c r="A4209" s="12" t="n"/>
      <c r="B4209" s="13" t="n"/>
    </row>
    <row r="4210">
      <c r="A4210" s="12" t="n"/>
      <c r="B4210" s="13" t="n"/>
    </row>
    <row r="4211">
      <c r="A4211" s="12" t="n"/>
      <c r="B4211" s="13" t="n"/>
    </row>
    <row r="4212">
      <c r="A4212" s="12" t="n"/>
      <c r="B4212" s="13" t="n"/>
    </row>
    <row r="4213">
      <c r="A4213" s="12" t="n"/>
      <c r="B4213" s="13" t="n"/>
    </row>
    <row r="4214">
      <c r="A4214" s="12" t="n"/>
      <c r="B4214" s="13" t="n"/>
    </row>
    <row r="4215">
      <c r="A4215" s="12" t="n"/>
      <c r="B4215" s="13" t="n"/>
    </row>
    <row r="4216">
      <c r="A4216" s="12" t="n"/>
      <c r="B4216" s="13" t="n"/>
    </row>
    <row r="4217">
      <c r="A4217" s="12" t="n"/>
      <c r="B4217" s="13" t="n"/>
    </row>
    <row r="4218">
      <c r="A4218" s="12" t="n"/>
      <c r="B4218" s="13" t="n"/>
    </row>
    <row r="4219">
      <c r="A4219" s="12" t="n"/>
      <c r="B4219" s="13" t="n"/>
    </row>
    <row r="4220">
      <c r="A4220" s="12" t="n"/>
      <c r="B4220" s="13" t="n"/>
    </row>
    <row r="4221">
      <c r="A4221" s="12" t="n"/>
      <c r="B4221" s="13" t="n"/>
    </row>
    <row r="4222">
      <c r="A4222" s="12" t="n"/>
      <c r="B4222" s="13" t="n"/>
    </row>
    <row r="4223">
      <c r="A4223" s="12" t="n"/>
      <c r="B4223" s="13" t="n"/>
    </row>
    <row r="4224">
      <c r="A4224" s="12" t="n"/>
      <c r="B4224" s="13" t="n"/>
    </row>
    <row r="4225">
      <c r="A4225" s="12" t="n"/>
      <c r="B4225" s="13" t="n"/>
    </row>
    <row r="4226">
      <c r="A4226" s="12" t="n"/>
      <c r="B4226" s="13" t="n"/>
    </row>
    <row r="4227">
      <c r="A4227" s="12" t="n"/>
      <c r="B4227" s="13" t="n"/>
    </row>
    <row r="4228">
      <c r="A4228" s="12" t="n"/>
      <c r="B4228" s="13" t="n"/>
    </row>
    <row r="4229">
      <c r="A4229" s="12" t="n"/>
      <c r="B4229" s="13" t="n"/>
    </row>
    <row r="4230">
      <c r="A4230" s="12" t="n"/>
      <c r="B4230" s="13" t="n"/>
    </row>
    <row r="4231">
      <c r="A4231" s="12" t="n"/>
      <c r="B4231" s="13" t="n"/>
    </row>
    <row r="4232">
      <c r="A4232" s="12" t="n"/>
      <c r="B4232" s="13" t="n"/>
    </row>
    <row r="4233">
      <c r="A4233" s="12" t="n"/>
      <c r="B4233" s="13" t="n"/>
    </row>
    <row r="4234">
      <c r="A4234" s="12" t="n"/>
      <c r="B4234" s="13" t="n"/>
    </row>
    <row r="4235">
      <c r="A4235" s="12" t="n"/>
      <c r="B4235" s="13" t="n"/>
    </row>
    <row r="4236">
      <c r="A4236" s="12" t="n"/>
      <c r="B4236" s="13" t="n"/>
    </row>
    <row r="4237">
      <c r="A4237" s="12" t="n"/>
      <c r="B4237" s="13" t="n"/>
    </row>
    <row r="4238">
      <c r="A4238" s="12" t="n"/>
      <c r="B4238" s="13" t="n"/>
    </row>
    <row r="4239">
      <c r="A4239" s="12" t="n"/>
      <c r="B4239" s="13" t="n"/>
    </row>
    <row r="4240">
      <c r="A4240" s="12" t="n"/>
      <c r="B4240" s="13" t="n"/>
    </row>
    <row r="4241">
      <c r="A4241" s="12" t="n"/>
      <c r="B4241" s="13" t="n"/>
    </row>
    <row r="4242">
      <c r="A4242" s="12" t="n"/>
      <c r="B4242" s="13" t="n"/>
    </row>
    <row r="4243">
      <c r="A4243" s="12" t="n"/>
      <c r="B4243" s="13" t="n"/>
    </row>
    <row r="4244">
      <c r="A4244" s="12" t="n"/>
      <c r="B4244" s="13" t="n"/>
    </row>
    <row r="4245">
      <c r="A4245" s="12" t="n"/>
      <c r="B4245" s="13" t="n"/>
    </row>
    <row r="4246">
      <c r="A4246" s="12" t="n"/>
      <c r="B4246" s="13" t="n"/>
    </row>
    <row r="4247">
      <c r="A4247" s="12" t="n"/>
      <c r="B4247" s="13" t="n"/>
    </row>
    <row r="4248">
      <c r="A4248" s="12" t="n"/>
      <c r="B4248" s="13" t="n"/>
    </row>
    <row r="4249">
      <c r="A4249" s="12" t="n"/>
      <c r="B4249" s="13" t="n"/>
    </row>
    <row r="4250">
      <c r="A4250" s="12" t="n"/>
      <c r="B4250" s="13" t="n"/>
    </row>
    <row r="4251">
      <c r="A4251" s="12" t="n"/>
      <c r="B4251" s="13" t="n"/>
    </row>
    <row r="4252">
      <c r="A4252" s="12" t="n"/>
      <c r="B4252" s="13" t="n"/>
    </row>
    <row r="4253">
      <c r="A4253" s="12" t="n"/>
      <c r="B4253" s="13" t="n"/>
    </row>
    <row r="4254">
      <c r="A4254" s="12" t="n"/>
      <c r="B4254" s="13" t="n"/>
    </row>
    <row r="4255">
      <c r="A4255" s="12" t="n"/>
      <c r="B4255" s="13" t="n"/>
    </row>
    <row r="4256">
      <c r="A4256" s="12" t="n"/>
      <c r="B4256" s="13" t="n"/>
    </row>
    <row r="4257">
      <c r="A4257" s="12" t="n"/>
      <c r="B4257" s="13" t="n"/>
    </row>
    <row r="4258">
      <c r="A4258" s="12" t="n"/>
      <c r="B4258" s="13" t="n"/>
    </row>
    <row r="4259">
      <c r="A4259" s="12" t="n"/>
      <c r="B4259" s="13" t="n"/>
    </row>
    <row r="4260">
      <c r="A4260" s="12" t="n"/>
      <c r="B4260" s="13" t="n"/>
    </row>
    <row r="4261">
      <c r="A4261" s="12" t="n"/>
      <c r="B4261" s="13" t="n"/>
    </row>
    <row r="4262">
      <c r="A4262" s="12" t="n"/>
      <c r="B4262" s="13" t="n"/>
    </row>
    <row r="4263">
      <c r="A4263" s="12" t="n"/>
      <c r="B4263" s="13" t="n"/>
    </row>
    <row r="4264">
      <c r="A4264" s="12" t="n"/>
      <c r="B4264" s="13" t="n"/>
    </row>
    <row r="4265">
      <c r="A4265" s="12" t="n"/>
      <c r="B4265" s="13" t="n"/>
    </row>
    <row r="4266">
      <c r="A4266" s="12" t="n"/>
      <c r="B4266" s="13" t="n"/>
    </row>
    <row r="4267">
      <c r="A4267" s="12" t="n"/>
      <c r="B4267" s="13" t="n"/>
    </row>
    <row r="4268">
      <c r="A4268" s="12" t="n"/>
      <c r="B4268" s="13" t="n"/>
    </row>
    <row r="4269">
      <c r="A4269" s="12" t="n"/>
      <c r="B4269" s="13" t="n"/>
    </row>
    <row r="4270">
      <c r="A4270" s="12" t="n"/>
      <c r="B4270" s="13" t="n"/>
    </row>
    <row r="4271">
      <c r="A4271" s="12" t="n"/>
      <c r="B4271" s="13" t="n"/>
    </row>
    <row r="4272">
      <c r="A4272" s="12" t="n"/>
      <c r="B4272" s="13" t="n"/>
    </row>
    <row r="4273">
      <c r="A4273" s="12" t="n"/>
      <c r="B4273" s="13" t="n"/>
    </row>
    <row r="4274">
      <c r="A4274" s="12" t="n"/>
      <c r="B4274" s="13" t="n"/>
    </row>
    <row r="4275">
      <c r="A4275" s="12" t="n"/>
      <c r="B4275" s="13" t="n"/>
    </row>
    <row r="4276">
      <c r="A4276" s="12" t="n"/>
      <c r="B4276" s="13" t="n"/>
    </row>
    <row r="4277">
      <c r="A4277" s="12" t="n"/>
      <c r="B4277" s="13" t="n"/>
    </row>
    <row r="4278">
      <c r="A4278" s="12" t="n"/>
      <c r="B4278" s="13" t="n"/>
    </row>
    <row r="4279">
      <c r="A4279" s="12" t="n"/>
      <c r="B4279" s="13" t="n"/>
    </row>
    <row r="4280">
      <c r="A4280" s="12" t="n"/>
      <c r="B4280" s="13" t="n"/>
    </row>
    <row r="4281">
      <c r="A4281" s="12" t="n"/>
      <c r="B4281" s="13" t="n"/>
    </row>
    <row r="4282">
      <c r="A4282" s="12" t="n"/>
      <c r="B4282" s="13" t="n"/>
    </row>
    <row r="4283">
      <c r="A4283" s="12" t="n"/>
      <c r="B4283" s="13" t="n"/>
    </row>
    <row r="4284">
      <c r="A4284" s="12" t="n"/>
      <c r="B4284" s="13" t="n"/>
    </row>
    <row r="4285">
      <c r="A4285" s="12" t="n"/>
      <c r="B4285" s="13" t="n"/>
    </row>
    <row r="4286">
      <c r="A4286" s="12" t="n"/>
      <c r="B4286" s="13" t="n"/>
    </row>
    <row r="4287">
      <c r="A4287" s="12" t="n"/>
      <c r="B4287" s="13" t="n"/>
    </row>
    <row r="4288">
      <c r="A4288" s="12" t="n"/>
      <c r="B4288" s="13" t="n"/>
    </row>
    <row r="4289">
      <c r="A4289" s="12" t="n"/>
      <c r="B4289" s="13" t="n"/>
    </row>
    <row r="4290">
      <c r="A4290" s="12" t="n"/>
      <c r="B4290" s="13" t="n"/>
    </row>
    <row r="4291">
      <c r="A4291" s="12" t="n"/>
      <c r="B4291" s="13" t="n"/>
    </row>
    <row r="4292">
      <c r="A4292" s="12" t="n"/>
      <c r="B4292" s="13" t="n"/>
    </row>
    <row r="4293">
      <c r="A4293" s="12" t="n"/>
      <c r="B4293" s="13" t="n"/>
    </row>
    <row r="4294">
      <c r="A4294" s="12" t="n"/>
      <c r="B4294" s="13" t="n"/>
    </row>
    <row r="4295">
      <c r="A4295" s="12" t="n"/>
      <c r="B4295" s="13" t="n"/>
    </row>
    <row r="4296">
      <c r="A4296" s="12" t="n"/>
      <c r="B4296" s="13" t="n"/>
    </row>
    <row r="4297">
      <c r="A4297" s="12" t="n"/>
      <c r="B4297" s="13" t="n"/>
    </row>
    <row r="4298">
      <c r="A4298" s="12" t="n"/>
      <c r="B4298" s="13" t="n"/>
    </row>
    <row r="4299">
      <c r="A4299" s="12" t="n"/>
      <c r="B4299" s="13" t="n"/>
    </row>
    <row r="4300">
      <c r="A4300" s="12" t="n"/>
      <c r="B4300" s="13" t="n"/>
    </row>
    <row r="4301">
      <c r="A4301" s="12" t="n"/>
      <c r="B4301" s="13" t="n"/>
    </row>
    <row r="4302">
      <c r="A4302" s="12" t="n"/>
      <c r="B4302" s="13" t="n"/>
    </row>
    <row r="4303">
      <c r="A4303" s="12" t="n"/>
      <c r="B4303" s="13" t="n"/>
    </row>
    <row r="4304">
      <c r="A4304" s="12" t="n"/>
      <c r="B4304" s="13" t="n"/>
    </row>
    <row r="4305">
      <c r="A4305" s="12" t="n"/>
      <c r="B4305" s="13" t="n"/>
    </row>
    <row r="4306">
      <c r="A4306" s="12" t="n"/>
      <c r="B4306" s="13" t="n"/>
    </row>
    <row r="4307">
      <c r="A4307" s="12" t="n"/>
      <c r="B4307" s="13" t="n"/>
    </row>
    <row r="4308">
      <c r="A4308" s="12" t="n"/>
      <c r="B4308" s="13" t="n"/>
    </row>
    <row r="4309">
      <c r="A4309" s="12" t="n"/>
      <c r="B4309" s="13" t="n"/>
    </row>
    <row r="4310">
      <c r="A4310" s="12" t="n"/>
      <c r="B4310" s="13" t="n"/>
    </row>
    <row r="4311">
      <c r="A4311" s="12" t="n"/>
      <c r="B4311" s="13" t="n"/>
    </row>
    <row r="4312">
      <c r="A4312" s="12" t="n"/>
      <c r="B4312" s="13" t="n"/>
    </row>
    <row r="4313">
      <c r="A4313" s="12" t="n"/>
      <c r="B4313" s="13" t="n"/>
    </row>
    <row r="4314">
      <c r="A4314" s="12" t="n"/>
      <c r="B4314" s="13" t="n"/>
    </row>
    <row r="4315">
      <c r="A4315" s="12" t="n"/>
      <c r="B4315" s="13" t="n"/>
    </row>
    <row r="4316">
      <c r="A4316" s="12" t="n"/>
      <c r="B4316" s="13" t="n"/>
    </row>
    <row r="4317">
      <c r="A4317" s="12" t="n"/>
      <c r="B4317" s="13" t="n"/>
    </row>
    <row r="4318">
      <c r="A4318" s="12" t="n"/>
      <c r="B4318" s="13" t="n"/>
    </row>
    <row r="4319">
      <c r="A4319" s="12" t="n"/>
      <c r="B4319" s="13" t="n"/>
    </row>
    <row r="4320">
      <c r="A4320" s="12" t="n"/>
      <c r="B4320" s="13" t="n"/>
    </row>
    <row r="4321">
      <c r="A4321" s="12" t="n"/>
      <c r="B4321" s="13" t="n"/>
    </row>
    <row r="4322">
      <c r="A4322" s="12" t="n"/>
      <c r="B4322" s="13" t="n"/>
    </row>
    <row r="4323">
      <c r="A4323" s="12" t="n"/>
      <c r="B4323" s="13" t="n"/>
    </row>
    <row r="4324">
      <c r="A4324" s="12" t="n"/>
      <c r="B4324" s="13" t="n"/>
    </row>
    <row r="4325">
      <c r="A4325" s="12" t="n"/>
      <c r="B4325" s="13" t="n"/>
    </row>
    <row r="4326">
      <c r="A4326" s="12" t="n"/>
      <c r="B4326" s="13" t="n"/>
    </row>
    <row r="4327">
      <c r="A4327" s="12" t="n"/>
      <c r="B4327" s="13" t="n"/>
    </row>
    <row r="4328">
      <c r="A4328" s="12" t="n"/>
      <c r="B4328" s="13" t="n"/>
    </row>
    <row r="4329">
      <c r="A4329" s="12" t="n"/>
      <c r="B4329" s="13" t="n"/>
    </row>
    <row r="4330">
      <c r="A4330" s="12" t="n"/>
      <c r="B4330" s="13" t="n"/>
    </row>
    <row r="4331">
      <c r="A4331" s="12" t="n"/>
      <c r="B4331" s="13" t="n"/>
    </row>
    <row r="4332">
      <c r="A4332" s="12" t="n"/>
      <c r="B4332" s="13" t="n"/>
    </row>
    <row r="4333">
      <c r="A4333" s="12" t="n"/>
      <c r="B4333" s="13" t="n"/>
    </row>
    <row r="4334">
      <c r="A4334" s="12" t="n"/>
      <c r="B4334" s="13" t="n"/>
    </row>
    <row r="4335">
      <c r="A4335" s="12" t="n"/>
      <c r="B4335" s="13" t="n"/>
    </row>
    <row r="4336">
      <c r="A4336" s="12" t="n"/>
      <c r="B4336" s="13" t="n"/>
    </row>
    <row r="4337">
      <c r="A4337" s="12" t="n"/>
      <c r="B4337" s="13" t="n"/>
    </row>
    <row r="4338">
      <c r="A4338" s="12" t="n"/>
      <c r="B4338" s="13" t="n"/>
    </row>
    <row r="4339">
      <c r="A4339" s="12" t="n"/>
      <c r="B4339" s="13" t="n"/>
    </row>
    <row r="4340">
      <c r="A4340" s="12" t="n"/>
      <c r="B4340" s="13" t="n"/>
    </row>
    <row r="4341">
      <c r="A4341" s="12" t="n"/>
      <c r="B4341" s="13" t="n"/>
    </row>
    <row r="4342">
      <c r="A4342" s="12" t="n"/>
      <c r="B4342" s="13" t="n"/>
    </row>
    <row r="4343">
      <c r="A4343" s="12" t="n"/>
      <c r="B4343" s="13" t="n"/>
    </row>
    <row r="4344">
      <c r="A4344" s="12" t="n"/>
      <c r="B4344" s="13" t="n"/>
    </row>
    <row r="4345">
      <c r="A4345" s="12" t="n"/>
      <c r="B4345" s="13" t="n"/>
    </row>
    <row r="4346">
      <c r="A4346" s="12" t="n"/>
      <c r="B4346" s="13" t="n"/>
    </row>
    <row r="4347">
      <c r="A4347" s="12" t="n"/>
      <c r="B4347" s="13" t="n"/>
    </row>
    <row r="4348">
      <c r="A4348" s="12" t="n"/>
      <c r="B4348" s="13" t="n"/>
    </row>
    <row r="4349">
      <c r="A4349" s="12" t="n"/>
      <c r="B4349" s="13" t="n"/>
    </row>
    <row r="4350">
      <c r="A4350" s="12" t="n"/>
      <c r="B4350" s="13" t="n"/>
    </row>
    <row r="4351">
      <c r="A4351" s="12" t="n"/>
      <c r="B4351" s="13" t="n"/>
    </row>
    <row r="4352">
      <c r="A4352" s="12" t="n"/>
      <c r="B4352" s="13" t="n"/>
    </row>
    <row r="4353">
      <c r="A4353" s="12" t="n"/>
      <c r="B4353" s="13" t="n"/>
    </row>
    <row r="4354">
      <c r="A4354" s="12" t="n"/>
      <c r="B4354" s="13" t="n"/>
    </row>
    <row r="4355">
      <c r="A4355" s="12" t="n"/>
      <c r="B4355" s="13" t="n"/>
    </row>
    <row r="4356">
      <c r="A4356" s="12" t="n"/>
      <c r="B4356" s="13" t="n"/>
    </row>
    <row r="4357">
      <c r="A4357" s="12" t="n"/>
      <c r="B4357" s="13" t="n"/>
    </row>
    <row r="4358">
      <c r="A4358" s="12" t="n"/>
      <c r="B4358" s="13" t="n"/>
    </row>
    <row r="4359">
      <c r="A4359" s="12" t="n"/>
      <c r="B4359" s="13" t="n"/>
    </row>
    <row r="4360">
      <c r="A4360" s="12" t="n"/>
      <c r="B4360" s="13" t="n"/>
    </row>
    <row r="4361">
      <c r="A4361" s="12" t="n"/>
      <c r="B4361" s="13" t="n"/>
    </row>
    <row r="4362">
      <c r="A4362" s="12" t="n"/>
      <c r="B4362" s="13" t="n"/>
    </row>
    <row r="4363">
      <c r="A4363" s="12" t="n"/>
      <c r="B4363" s="13" t="n"/>
    </row>
    <row r="4364">
      <c r="A4364" s="12" t="n"/>
      <c r="B4364" s="13" t="n"/>
    </row>
    <row r="4365">
      <c r="A4365" s="12" t="n"/>
      <c r="B4365" s="13" t="n"/>
    </row>
    <row r="4366">
      <c r="A4366" s="12" t="n"/>
      <c r="B4366" s="13" t="n"/>
    </row>
    <row r="4367">
      <c r="A4367" s="12" t="n"/>
      <c r="B4367" s="13" t="n"/>
    </row>
    <row r="4368">
      <c r="A4368" s="12" t="n"/>
      <c r="B4368" s="13" t="n"/>
    </row>
    <row r="4369">
      <c r="A4369" s="12" t="n"/>
      <c r="B4369" s="13" t="n"/>
    </row>
    <row r="4370">
      <c r="A4370" s="12" t="n"/>
      <c r="B4370" s="13" t="n"/>
    </row>
    <row r="4371">
      <c r="A4371" s="12" t="n"/>
      <c r="B4371" s="13" t="n"/>
    </row>
    <row r="4372">
      <c r="A4372" s="12" t="n"/>
      <c r="B4372" s="13" t="n"/>
    </row>
    <row r="4373">
      <c r="A4373" s="12" t="n"/>
      <c r="B4373" s="13" t="n"/>
    </row>
    <row r="4374">
      <c r="A4374" s="12" t="n"/>
      <c r="B4374" s="13" t="n"/>
    </row>
    <row r="4375">
      <c r="A4375" s="12" t="n"/>
      <c r="B4375" s="13" t="n"/>
    </row>
    <row r="4376">
      <c r="A4376" s="12" t="n"/>
      <c r="B4376" s="13" t="n"/>
    </row>
    <row r="4377">
      <c r="A4377" s="12" t="n"/>
      <c r="B4377" s="13" t="n"/>
    </row>
    <row r="4378">
      <c r="A4378" s="12" t="n"/>
      <c r="B4378" s="13" t="n"/>
    </row>
    <row r="4379">
      <c r="A4379" s="12" t="n"/>
      <c r="B4379" s="13" t="n"/>
    </row>
    <row r="4380">
      <c r="A4380" s="12" t="n"/>
      <c r="B4380" s="13" t="n"/>
    </row>
    <row r="4381">
      <c r="A4381" s="12" t="n"/>
      <c r="B4381" s="13" t="n"/>
    </row>
    <row r="4382">
      <c r="A4382" s="12" t="n"/>
      <c r="B4382" s="13" t="n"/>
    </row>
    <row r="4383">
      <c r="A4383" s="12" t="n"/>
      <c r="B4383" s="13" t="n"/>
    </row>
    <row r="4384">
      <c r="A4384" s="12" t="n"/>
      <c r="B4384" s="13" t="n"/>
    </row>
    <row r="4385">
      <c r="A4385" s="12" t="n"/>
      <c r="B4385" s="13" t="n"/>
    </row>
    <row r="4386">
      <c r="A4386" s="12" t="n"/>
      <c r="B4386" s="13" t="n"/>
    </row>
    <row r="4387">
      <c r="A4387" s="12" t="n"/>
      <c r="B4387" s="13" t="n"/>
    </row>
    <row r="4388">
      <c r="A4388" s="12" t="n"/>
      <c r="B4388" s="13" t="n"/>
    </row>
    <row r="4389">
      <c r="A4389" s="12" t="n"/>
      <c r="B4389" s="13" t="n"/>
    </row>
    <row r="4390">
      <c r="A4390" s="12" t="n"/>
      <c r="B4390" s="13" t="n"/>
    </row>
    <row r="4391">
      <c r="A4391" s="12" t="n"/>
      <c r="B4391" s="13" t="n"/>
    </row>
    <row r="4392">
      <c r="A4392" s="12" t="n"/>
      <c r="B4392" s="13" t="n"/>
    </row>
    <row r="4393">
      <c r="A4393" s="12" t="n"/>
      <c r="B4393" s="13" t="n"/>
    </row>
    <row r="4394">
      <c r="A4394" s="12" t="n"/>
      <c r="B4394" s="13" t="n"/>
    </row>
    <row r="4395">
      <c r="A4395" s="12" t="n"/>
      <c r="B4395" s="13" t="n"/>
    </row>
    <row r="4396">
      <c r="A4396" s="12" t="n"/>
      <c r="B4396" s="13" t="n"/>
    </row>
    <row r="4397">
      <c r="A4397" s="12" t="n"/>
      <c r="B4397" s="13" t="n"/>
    </row>
    <row r="4398">
      <c r="A4398" s="12" t="n"/>
      <c r="B4398" s="13" t="n"/>
    </row>
    <row r="4399">
      <c r="A4399" s="12" t="n"/>
      <c r="B4399" s="13" t="n"/>
    </row>
    <row r="4400">
      <c r="A4400" s="12" t="n"/>
      <c r="B4400" s="13" t="n"/>
    </row>
    <row r="4401">
      <c r="A4401" s="12" t="n"/>
      <c r="B4401" s="13" t="n"/>
    </row>
    <row r="4402">
      <c r="A4402" s="12" t="n"/>
      <c r="B4402" s="13" t="n"/>
    </row>
    <row r="4403">
      <c r="A4403" s="12" t="n"/>
      <c r="B4403" s="13" t="n"/>
    </row>
    <row r="4404">
      <c r="A4404" s="12" t="n"/>
      <c r="B4404" s="13" t="n"/>
    </row>
    <row r="4405">
      <c r="A4405" s="12" t="n"/>
      <c r="B4405" s="13" t="n"/>
    </row>
    <row r="4406">
      <c r="A4406" s="12" t="n"/>
      <c r="B4406" s="13" t="n"/>
    </row>
    <row r="4407">
      <c r="A4407" s="12" t="n"/>
      <c r="B4407" s="13" t="n"/>
    </row>
    <row r="4408">
      <c r="A4408" s="12" t="n"/>
      <c r="B4408" s="13" t="n"/>
    </row>
    <row r="4409">
      <c r="A4409" s="12" t="n"/>
      <c r="B4409" s="13" t="n"/>
    </row>
    <row r="4410">
      <c r="A4410" s="12" t="n"/>
      <c r="B4410" s="13" t="n"/>
    </row>
    <row r="4411">
      <c r="A4411" s="12" t="n"/>
      <c r="B4411" s="13" t="n"/>
    </row>
    <row r="4412">
      <c r="A4412" s="12" t="n"/>
      <c r="B4412" s="13" t="n"/>
    </row>
    <row r="4413">
      <c r="A4413" s="12" t="n"/>
      <c r="B4413" s="13" t="n"/>
    </row>
    <row r="4414">
      <c r="A4414" s="12" t="n"/>
      <c r="B4414" s="13" t="n"/>
    </row>
    <row r="4415">
      <c r="A4415" s="12" t="n"/>
      <c r="B4415" s="13" t="n"/>
    </row>
    <row r="4416">
      <c r="A4416" s="12" t="n"/>
      <c r="B4416" s="13" t="n"/>
    </row>
    <row r="4417">
      <c r="A4417" s="12" t="n"/>
      <c r="B4417" s="13" t="n"/>
    </row>
    <row r="4418">
      <c r="A4418" s="12" t="n"/>
      <c r="B4418" s="13" t="n"/>
    </row>
    <row r="4419">
      <c r="A4419" s="12" t="n"/>
      <c r="B4419" s="13" t="n"/>
    </row>
    <row r="4420">
      <c r="A4420" s="12" t="n"/>
      <c r="B4420" s="13" t="n"/>
    </row>
    <row r="4421">
      <c r="A4421" s="12" t="n"/>
      <c r="B4421" s="13" t="n"/>
    </row>
    <row r="4422">
      <c r="A4422" s="12" t="n"/>
      <c r="B4422" s="13" t="n"/>
    </row>
    <row r="4423">
      <c r="A4423" s="12" t="n"/>
      <c r="B4423" s="13" t="n"/>
    </row>
    <row r="4424">
      <c r="A4424" s="12" t="n"/>
      <c r="B4424" s="13" t="n"/>
    </row>
    <row r="4425">
      <c r="A4425" s="12" t="n"/>
      <c r="B4425" s="13" t="n"/>
    </row>
    <row r="4426">
      <c r="A4426" s="12" t="n"/>
      <c r="B4426" s="13" t="n"/>
    </row>
    <row r="4427">
      <c r="A4427" s="12" t="n"/>
      <c r="B4427" s="13" t="n"/>
    </row>
    <row r="4428">
      <c r="A4428" s="12" t="n"/>
      <c r="B4428" s="13" t="n"/>
    </row>
    <row r="4429">
      <c r="A4429" s="12" t="n"/>
      <c r="B4429" s="13" t="n"/>
    </row>
    <row r="4430">
      <c r="A4430" s="12" t="n"/>
      <c r="B4430" s="13" t="n"/>
    </row>
    <row r="4431">
      <c r="A4431" s="12" t="n"/>
      <c r="B4431" s="13" t="n"/>
    </row>
    <row r="4432">
      <c r="A4432" s="12" t="n"/>
      <c r="B4432" s="13" t="n"/>
    </row>
    <row r="4433">
      <c r="A4433" s="12" t="n"/>
      <c r="B4433" s="13" t="n"/>
    </row>
    <row r="4434">
      <c r="A4434" s="12" t="n"/>
      <c r="B4434" s="13" t="n"/>
    </row>
    <row r="4435">
      <c r="A4435" s="12" t="n"/>
      <c r="B4435" s="13" t="n"/>
    </row>
    <row r="4436">
      <c r="A4436" s="12" t="n"/>
      <c r="B4436" s="13" t="n"/>
    </row>
    <row r="4437">
      <c r="A4437" s="12" t="n"/>
      <c r="B4437" s="13" t="n"/>
    </row>
    <row r="4438">
      <c r="A4438" s="12" t="n"/>
      <c r="B4438" s="13" t="n"/>
    </row>
    <row r="4439">
      <c r="A4439" s="12" t="n"/>
      <c r="B4439" s="13" t="n"/>
    </row>
    <row r="4440">
      <c r="A4440" s="12" t="n"/>
      <c r="B4440" s="13" t="n"/>
    </row>
    <row r="4441">
      <c r="A4441" s="12" t="n"/>
      <c r="B4441" s="13" t="n"/>
    </row>
    <row r="4442">
      <c r="A4442" s="12" t="n"/>
      <c r="B4442" s="13" t="n"/>
    </row>
    <row r="4443">
      <c r="A4443" s="12" t="n"/>
      <c r="B4443" s="13" t="n"/>
    </row>
    <row r="4444">
      <c r="A4444" s="12" t="n"/>
      <c r="B4444" s="13" t="n"/>
    </row>
    <row r="4445">
      <c r="A4445" s="12" t="n"/>
      <c r="B4445" s="13" t="n"/>
    </row>
    <row r="4446">
      <c r="A4446" s="12" t="n"/>
      <c r="B4446" s="13" t="n"/>
    </row>
    <row r="4447">
      <c r="A4447" s="12" t="n"/>
      <c r="B4447" s="13" t="n"/>
    </row>
    <row r="4448">
      <c r="A4448" s="12" t="n"/>
      <c r="B4448" s="13" t="n"/>
    </row>
    <row r="4449">
      <c r="A4449" s="12" t="n"/>
      <c r="B4449" s="13" t="n"/>
    </row>
    <row r="4450">
      <c r="A4450" s="12" t="n"/>
      <c r="B4450" s="13" t="n"/>
    </row>
    <row r="4451">
      <c r="A4451" s="12" t="n"/>
      <c r="B4451" s="13" t="n"/>
    </row>
    <row r="4452">
      <c r="A4452" s="12" t="n"/>
      <c r="B4452" s="13" t="n"/>
    </row>
    <row r="4453">
      <c r="A4453" s="12" t="n"/>
      <c r="B4453" s="13" t="n"/>
    </row>
    <row r="4454">
      <c r="A4454" s="12" t="n"/>
      <c r="B4454" s="13" t="n"/>
    </row>
    <row r="4455">
      <c r="A4455" s="12" t="n"/>
      <c r="B4455" s="13" t="n"/>
    </row>
    <row r="4456">
      <c r="A4456" s="12" t="n"/>
      <c r="B4456" s="13" t="n"/>
    </row>
    <row r="4457">
      <c r="A4457" s="12" t="n"/>
      <c r="B4457" s="13" t="n"/>
    </row>
    <row r="4458">
      <c r="A4458" s="12" t="n"/>
      <c r="B4458" s="13" t="n"/>
    </row>
    <row r="4459">
      <c r="A4459" s="12" t="n"/>
      <c r="B4459" s="13" t="n"/>
    </row>
    <row r="4460">
      <c r="A4460" s="12" t="n"/>
      <c r="B4460" s="13" t="n"/>
    </row>
    <row r="4461">
      <c r="A4461" s="12" t="n"/>
      <c r="B4461" s="13" t="n"/>
    </row>
    <row r="4462">
      <c r="A4462" s="12" t="n"/>
      <c r="B4462" s="13" t="n"/>
    </row>
    <row r="4463">
      <c r="A4463" s="12" t="n"/>
      <c r="B4463" s="13" t="n"/>
    </row>
    <row r="4464">
      <c r="A4464" s="12" t="n"/>
      <c r="B4464" s="13" t="n"/>
    </row>
    <row r="4465">
      <c r="A4465" s="12" t="n"/>
      <c r="B4465" s="13" t="n"/>
    </row>
    <row r="4466">
      <c r="A4466" s="12" t="n"/>
      <c r="B4466" s="13" t="n"/>
    </row>
    <row r="4467">
      <c r="A4467" s="12" t="n"/>
      <c r="B4467" s="13" t="n"/>
    </row>
    <row r="4468">
      <c r="A4468" s="12" t="n"/>
      <c r="B4468" s="13" t="n"/>
    </row>
    <row r="4469">
      <c r="A4469" s="12" t="n"/>
      <c r="B4469" s="13" t="n"/>
    </row>
    <row r="4470">
      <c r="A4470" s="12" t="n"/>
      <c r="B4470" s="13" t="n"/>
    </row>
    <row r="4471">
      <c r="A4471" s="12" t="n"/>
      <c r="B4471" s="13" t="n"/>
    </row>
    <row r="4472">
      <c r="A4472" s="12" t="n"/>
      <c r="B4472" s="13" t="n"/>
    </row>
    <row r="4473">
      <c r="A4473" s="12" t="n"/>
      <c r="B4473" s="13" t="n"/>
    </row>
    <row r="4474">
      <c r="A4474" s="12" t="n"/>
      <c r="B4474" s="13" t="n"/>
    </row>
    <row r="4475">
      <c r="A4475" s="12" t="n"/>
      <c r="B4475" s="13" t="n"/>
    </row>
    <row r="4476">
      <c r="A4476" s="12" t="n"/>
      <c r="B4476" s="13" t="n"/>
    </row>
    <row r="4477">
      <c r="A4477" s="12" t="n"/>
      <c r="B4477" s="13" t="n"/>
    </row>
    <row r="4478">
      <c r="A4478" s="12" t="n"/>
      <c r="B4478" s="13" t="n"/>
    </row>
    <row r="4479">
      <c r="A4479" s="12" t="n"/>
      <c r="B4479" s="13" t="n"/>
    </row>
    <row r="4480">
      <c r="A4480" s="12" t="n"/>
      <c r="B4480" s="13" t="n"/>
    </row>
    <row r="4481">
      <c r="A4481" s="12" t="n"/>
      <c r="B4481" s="13" t="n"/>
    </row>
    <row r="4482">
      <c r="A4482" s="12" t="n"/>
      <c r="B4482" s="13" t="n"/>
    </row>
    <row r="4483">
      <c r="A4483" s="12" t="n"/>
      <c r="B4483" s="13" t="n"/>
    </row>
    <row r="4484">
      <c r="A4484" s="12" t="n"/>
      <c r="B4484" s="13" t="n"/>
    </row>
    <row r="4485">
      <c r="A4485" s="12" t="n"/>
      <c r="B4485" s="13" t="n"/>
    </row>
    <row r="4486">
      <c r="A4486" s="12" t="n"/>
      <c r="B4486" s="13" t="n"/>
    </row>
    <row r="4487">
      <c r="A4487" s="12" t="n"/>
      <c r="B4487" s="13" t="n"/>
    </row>
    <row r="4488">
      <c r="A4488" s="12" t="n"/>
      <c r="B4488" s="13" t="n"/>
    </row>
    <row r="4489">
      <c r="A4489" s="12" t="n"/>
      <c r="B4489" s="13" t="n"/>
    </row>
    <row r="4490">
      <c r="A4490" s="12" t="n"/>
      <c r="B4490" s="13" t="n"/>
    </row>
    <row r="4491">
      <c r="A4491" s="12" t="n"/>
      <c r="B4491" s="13" t="n"/>
    </row>
    <row r="4492">
      <c r="A4492" s="12" t="n"/>
      <c r="B4492" s="13" t="n"/>
    </row>
    <row r="4493">
      <c r="A4493" s="12" t="n"/>
      <c r="B4493" s="13" t="n"/>
    </row>
    <row r="4494">
      <c r="A4494" s="12" t="n"/>
      <c r="B4494" s="13" t="n"/>
    </row>
    <row r="4495">
      <c r="A4495" s="12" t="n"/>
      <c r="B4495" s="13" t="n"/>
    </row>
    <row r="4496">
      <c r="A4496" s="12" t="n"/>
      <c r="B4496" s="13" t="n"/>
    </row>
    <row r="4497">
      <c r="A4497" s="12" t="n"/>
      <c r="B4497" s="13" t="n"/>
    </row>
    <row r="4498">
      <c r="A4498" s="12" t="n"/>
      <c r="B4498" s="13" t="n"/>
    </row>
    <row r="4499">
      <c r="A4499" s="12" t="n"/>
      <c r="B4499" s="13" t="n"/>
    </row>
    <row r="4500">
      <c r="A4500" s="12" t="n"/>
      <c r="B4500" s="13" t="n"/>
    </row>
    <row r="4501">
      <c r="A4501" s="12" t="n"/>
      <c r="B4501" s="13" t="n"/>
    </row>
    <row r="4502">
      <c r="A4502" s="12" t="n"/>
      <c r="B4502" s="13" t="n"/>
    </row>
    <row r="4503">
      <c r="A4503" s="12" t="n"/>
      <c r="B4503" s="13" t="n"/>
    </row>
    <row r="4504">
      <c r="A4504" s="12" t="n"/>
      <c r="B4504" s="13" t="n"/>
    </row>
    <row r="4505">
      <c r="A4505" s="12" t="n"/>
      <c r="B4505" s="13" t="n"/>
    </row>
    <row r="4506">
      <c r="A4506" s="12" t="n"/>
      <c r="B4506" s="13" t="n"/>
    </row>
    <row r="4507">
      <c r="A4507" s="12" t="n"/>
      <c r="B4507" s="13" t="n"/>
    </row>
    <row r="4508">
      <c r="A4508" s="12" t="n"/>
      <c r="B4508" s="13" t="n"/>
    </row>
    <row r="4509">
      <c r="A4509" s="12" t="n"/>
      <c r="B4509" s="13" t="n"/>
    </row>
    <row r="4510">
      <c r="A4510" s="12" t="n"/>
      <c r="B4510" s="13" t="n"/>
    </row>
    <row r="4511">
      <c r="A4511" s="12" t="n"/>
      <c r="B4511" s="13" t="n"/>
    </row>
    <row r="4512">
      <c r="A4512" s="12" t="n"/>
      <c r="B4512" s="13" t="n"/>
    </row>
    <row r="4513">
      <c r="A4513" s="12" t="n"/>
      <c r="B4513" s="13" t="n"/>
    </row>
    <row r="4514">
      <c r="A4514" s="12" t="n"/>
      <c r="B4514" s="13" t="n"/>
    </row>
    <row r="4515">
      <c r="A4515" s="12" t="n"/>
      <c r="B4515" s="13" t="n"/>
    </row>
    <row r="4516">
      <c r="A4516" s="12" t="n"/>
      <c r="B4516" s="13" t="n"/>
    </row>
    <row r="4517">
      <c r="A4517" s="12" t="n"/>
      <c r="B4517" s="13" t="n"/>
    </row>
    <row r="4518">
      <c r="A4518" s="12" t="n"/>
      <c r="B4518" s="13" t="n"/>
    </row>
    <row r="4519">
      <c r="A4519" s="12" t="n"/>
      <c r="B4519" s="13" t="n"/>
    </row>
    <row r="4520">
      <c r="A4520" s="12" t="n"/>
      <c r="B4520" s="13" t="n"/>
    </row>
    <row r="4521">
      <c r="A4521" s="12" t="n"/>
      <c r="B4521" s="13" t="n"/>
    </row>
    <row r="4522">
      <c r="A4522" s="12" t="n"/>
      <c r="B4522" s="13" t="n"/>
    </row>
    <row r="4523">
      <c r="A4523" s="12" t="n"/>
      <c r="B4523" s="13" t="n"/>
    </row>
    <row r="4524">
      <c r="A4524" s="12" t="n"/>
      <c r="B4524" s="13" t="n"/>
    </row>
    <row r="4525">
      <c r="A4525" s="12" t="n"/>
      <c r="B4525" s="13" t="n"/>
    </row>
    <row r="4526">
      <c r="A4526" s="12" t="n"/>
      <c r="B4526" s="13" t="n"/>
    </row>
    <row r="4527">
      <c r="A4527" s="12" t="n"/>
      <c r="B4527" s="13" t="n"/>
    </row>
    <row r="4528">
      <c r="A4528" s="12" t="n"/>
      <c r="B4528" s="13" t="n"/>
    </row>
    <row r="4529">
      <c r="A4529" s="12" t="n"/>
      <c r="B4529" s="13" t="n"/>
    </row>
    <row r="4530">
      <c r="A4530" s="12" t="n"/>
      <c r="B4530" s="13" t="n"/>
    </row>
    <row r="4531">
      <c r="A4531" s="12" t="n"/>
      <c r="B4531" s="13" t="n"/>
    </row>
    <row r="4532">
      <c r="A4532" s="12" t="n"/>
      <c r="B4532" s="13" t="n"/>
    </row>
    <row r="4533">
      <c r="A4533" s="12" t="n"/>
      <c r="B4533" s="13" t="n"/>
    </row>
    <row r="4534">
      <c r="A4534" s="12" t="n"/>
      <c r="B4534" s="13" t="n"/>
    </row>
    <row r="4535">
      <c r="A4535" s="12" t="n"/>
      <c r="B4535" s="13" t="n"/>
    </row>
    <row r="4536">
      <c r="A4536" s="12" t="n"/>
      <c r="B4536" s="13" t="n"/>
    </row>
    <row r="4537">
      <c r="A4537" s="12" t="n"/>
      <c r="B4537" s="13" t="n"/>
    </row>
    <row r="4538">
      <c r="A4538" s="12" t="n"/>
      <c r="B4538" s="13" t="n"/>
    </row>
    <row r="4539">
      <c r="A4539" s="12" t="n"/>
      <c r="B4539" s="13" t="n"/>
    </row>
    <row r="4540">
      <c r="A4540" s="12" t="n"/>
      <c r="B4540" s="13" t="n"/>
    </row>
    <row r="4541">
      <c r="A4541" s="12" t="n"/>
      <c r="B4541" s="13" t="n"/>
    </row>
    <row r="4542">
      <c r="A4542" s="12" t="n"/>
      <c r="B4542" s="13" t="n"/>
    </row>
    <row r="4543">
      <c r="A4543" s="12" t="n"/>
      <c r="B4543" s="13" t="n"/>
    </row>
    <row r="4544">
      <c r="A4544" s="12" t="n"/>
      <c r="B4544" s="13" t="n"/>
    </row>
    <row r="4545">
      <c r="A4545" s="12" t="n"/>
      <c r="B4545" s="13" t="n"/>
    </row>
    <row r="4546">
      <c r="A4546" s="12" t="n"/>
      <c r="B4546" s="13" t="n"/>
    </row>
    <row r="4547">
      <c r="A4547" s="12" t="n"/>
      <c r="B4547" s="13" t="n"/>
    </row>
    <row r="4548">
      <c r="A4548" s="12" t="n"/>
      <c r="B4548" s="13" t="n"/>
    </row>
    <row r="4549">
      <c r="A4549" s="12" t="n"/>
      <c r="B4549" s="13" t="n"/>
    </row>
    <row r="4550">
      <c r="A4550" s="12" t="n"/>
      <c r="B4550" s="13" t="n"/>
    </row>
    <row r="4551">
      <c r="A4551" s="12" t="n"/>
      <c r="B4551" s="13" t="n"/>
    </row>
    <row r="4552">
      <c r="A4552" s="12" t="n"/>
      <c r="B4552" s="13" t="n"/>
    </row>
    <row r="4553">
      <c r="A4553" s="12" t="n"/>
      <c r="B4553" s="13" t="n"/>
    </row>
    <row r="4554">
      <c r="A4554" s="12" t="n"/>
      <c r="B4554" s="13" t="n"/>
    </row>
    <row r="4555">
      <c r="A4555" s="12" t="n"/>
      <c r="B4555" s="13" t="n"/>
    </row>
    <row r="4556">
      <c r="A4556" s="12" t="n"/>
      <c r="B4556" s="13" t="n"/>
    </row>
    <row r="4557">
      <c r="A4557" s="12" t="n"/>
      <c r="B4557" s="13" t="n"/>
    </row>
    <row r="4558">
      <c r="A4558" s="12" t="n"/>
      <c r="B4558" s="13" t="n"/>
    </row>
    <row r="4559">
      <c r="A4559" s="12" t="n"/>
      <c r="B4559" s="13" t="n"/>
    </row>
    <row r="4560">
      <c r="A4560" s="12" t="n"/>
      <c r="B4560" s="13" t="n"/>
    </row>
    <row r="4561">
      <c r="A4561" s="12" t="n"/>
      <c r="B4561" s="13" t="n"/>
    </row>
    <row r="4562">
      <c r="A4562" s="12" t="n"/>
      <c r="B4562" s="13" t="n"/>
    </row>
    <row r="4563">
      <c r="A4563" s="12" t="n"/>
      <c r="B4563" s="13" t="n"/>
    </row>
    <row r="4564">
      <c r="A4564" s="12" t="n"/>
      <c r="B4564" s="13" t="n"/>
    </row>
    <row r="4565">
      <c r="A4565" s="12" t="n"/>
      <c r="B4565" s="13" t="n"/>
    </row>
    <row r="4566">
      <c r="A4566" s="12" t="n"/>
      <c r="B4566" s="13" t="n"/>
    </row>
    <row r="4567">
      <c r="A4567" s="12" t="n"/>
      <c r="B4567" s="13" t="n"/>
    </row>
    <row r="4568">
      <c r="A4568" s="12" t="n"/>
      <c r="B4568" s="13" t="n"/>
    </row>
    <row r="4569">
      <c r="A4569" s="12" t="n"/>
      <c r="B4569" s="13" t="n"/>
    </row>
    <row r="4570">
      <c r="A4570" s="12" t="n"/>
      <c r="B4570" s="13" t="n"/>
    </row>
    <row r="4571">
      <c r="A4571" s="12" t="n"/>
      <c r="B4571" s="13" t="n"/>
    </row>
    <row r="4572">
      <c r="A4572" s="12" t="n"/>
      <c r="B4572" s="13" t="n"/>
    </row>
    <row r="4573">
      <c r="A4573" s="12" t="n"/>
      <c r="B4573" s="13" t="n"/>
    </row>
    <row r="4574">
      <c r="A4574" s="12" t="n"/>
      <c r="B4574" s="13" t="n"/>
    </row>
    <row r="4575">
      <c r="A4575" s="12" t="n"/>
      <c r="B4575" s="13" t="n"/>
    </row>
    <row r="4576">
      <c r="A4576" s="12" t="n"/>
      <c r="B4576" s="13" t="n"/>
    </row>
    <row r="4577">
      <c r="A4577" s="12" t="n"/>
      <c r="B4577" s="13" t="n"/>
    </row>
    <row r="4578">
      <c r="A4578" s="12" t="n"/>
      <c r="B4578" s="13" t="n"/>
    </row>
    <row r="4579">
      <c r="A4579" s="12" t="n"/>
      <c r="B4579" s="13" t="n"/>
    </row>
    <row r="4580">
      <c r="A4580" s="12" t="n"/>
      <c r="B4580" s="13" t="n"/>
    </row>
    <row r="4581">
      <c r="A4581" s="12" t="n"/>
      <c r="B4581" s="13" t="n"/>
    </row>
    <row r="4582">
      <c r="A4582" s="12" t="n"/>
      <c r="B4582" s="13" t="n"/>
    </row>
    <row r="4583">
      <c r="A4583" s="12" t="n"/>
      <c r="B4583" s="13" t="n"/>
    </row>
    <row r="4584">
      <c r="A4584" s="12" t="n"/>
      <c r="B4584" s="13" t="n"/>
    </row>
    <row r="4585">
      <c r="A4585" s="12" t="n"/>
      <c r="B4585" s="13" t="n"/>
    </row>
    <row r="4586">
      <c r="A4586" s="12" t="n"/>
      <c r="B4586" s="13" t="n"/>
    </row>
    <row r="4587">
      <c r="A4587" s="12" t="n"/>
      <c r="B4587" s="13" t="n"/>
    </row>
    <row r="4588">
      <c r="A4588" s="12" t="n"/>
      <c r="B4588" s="13" t="n"/>
    </row>
    <row r="4589">
      <c r="A4589" s="12" t="n"/>
      <c r="B4589" s="13" t="n"/>
    </row>
    <row r="4590">
      <c r="A4590" s="12" t="n"/>
      <c r="B4590" s="13" t="n"/>
    </row>
    <row r="4591">
      <c r="A4591" s="12" t="n"/>
      <c r="B4591" s="13" t="n"/>
    </row>
    <row r="4592">
      <c r="A4592" s="12" t="n"/>
      <c r="B4592" s="13" t="n"/>
    </row>
    <row r="4593">
      <c r="A4593" s="12" t="n"/>
      <c r="B4593" s="13" t="n"/>
    </row>
    <row r="4594">
      <c r="A4594" s="12" t="n"/>
      <c r="B4594" s="13" t="n"/>
    </row>
    <row r="4595">
      <c r="A4595" s="12" t="n"/>
      <c r="B4595" s="13" t="n"/>
    </row>
    <row r="4596">
      <c r="A4596" s="12" t="n"/>
      <c r="B4596" s="13" t="n"/>
    </row>
    <row r="4597">
      <c r="A4597" s="12" t="n"/>
      <c r="B4597" s="13" t="n"/>
    </row>
    <row r="4598">
      <c r="A4598" s="12" t="n"/>
      <c r="B4598" s="13" t="n"/>
    </row>
    <row r="4599">
      <c r="A4599" s="12" t="n"/>
      <c r="B4599" s="13" t="n"/>
    </row>
    <row r="4600">
      <c r="A4600" s="12" t="n"/>
      <c r="B4600" s="13" t="n"/>
    </row>
    <row r="4601">
      <c r="A4601" s="12" t="n"/>
      <c r="B4601" s="13" t="n"/>
    </row>
    <row r="4602">
      <c r="A4602" s="12" t="n"/>
      <c r="B4602" s="13" t="n"/>
    </row>
    <row r="4603">
      <c r="A4603" s="12" t="n"/>
      <c r="B4603" s="13" t="n"/>
    </row>
    <row r="4604">
      <c r="A4604" s="12" t="n"/>
      <c r="B4604" s="13" t="n"/>
    </row>
    <row r="4605">
      <c r="A4605" s="12" t="n"/>
      <c r="B4605" s="13" t="n"/>
    </row>
    <row r="4606">
      <c r="A4606" s="12" t="n"/>
      <c r="B4606" s="13" t="n"/>
    </row>
    <row r="4607">
      <c r="A4607" s="12" t="n"/>
      <c r="B4607" s="13" t="n"/>
    </row>
    <row r="4608">
      <c r="A4608" s="12" t="n"/>
      <c r="B4608" s="13" t="n"/>
    </row>
    <row r="4609">
      <c r="A4609" s="12" t="n"/>
      <c r="B4609" s="13" t="n"/>
    </row>
    <row r="4610">
      <c r="A4610" s="12" t="n"/>
      <c r="B4610" s="13" t="n"/>
    </row>
    <row r="4611">
      <c r="A4611" s="12" t="n"/>
      <c r="B4611" s="13" t="n"/>
    </row>
    <row r="4612">
      <c r="A4612" s="12" t="n"/>
      <c r="B4612" s="13" t="n"/>
    </row>
    <row r="4613">
      <c r="A4613" s="12" t="n"/>
      <c r="B4613" s="13" t="n"/>
    </row>
    <row r="4614">
      <c r="A4614" s="12" t="n"/>
      <c r="B4614" s="13" t="n"/>
    </row>
    <row r="4615">
      <c r="A4615" s="12" t="n"/>
      <c r="B4615" s="13" t="n"/>
    </row>
    <row r="4616">
      <c r="A4616" s="12" t="n"/>
      <c r="B4616" s="13" t="n"/>
    </row>
    <row r="4617">
      <c r="A4617" s="12" t="n"/>
      <c r="B4617" s="13" t="n"/>
    </row>
    <row r="4618">
      <c r="A4618" s="12" t="n"/>
      <c r="B4618" s="13" t="n"/>
    </row>
    <row r="4619">
      <c r="A4619" s="12" t="n"/>
      <c r="B4619" s="13" t="n"/>
    </row>
    <row r="4620">
      <c r="A4620" s="12" t="n"/>
      <c r="B4620" s="13" t="n"/>
    </row>
    <row r="4621">
      <c r="A4621" s="12" t="n"/>
      <c r="B4621" s="13" t="n"/>
    </row>
    <row r="4622">
      <c r="A4622" s="12" t="n"/>
      <c r="B4622" s="13" t="n"/>
    </row>
    <row r="4623">
      <c r="A4623" s="12" t="n"/>
      <c r="B4623" s="13" t="n"/>
    </row>
    <row r="4624">
      <c r="A4624" s="12" t="n"/>
      <c r="B4624" s="13" t="n"/>
    </row>
    <row r="4625">
      <c r="A4625" s="12" t="n"/>
      <c r="B4625" s="13" t="n"/>
    </row>
    <row r="4626">
      <c r="A4626" s="12" t="n"/>
      <c r="B4626" s="13" t="n"/>
    </row>
    <row r="4627">
      <c r="A4627" s="12" t="n"/>
      <c r="B4627" s="13" t="n"/>
    </row>
    <row r="4628">
      <c r="A4628" s="12" t="n"/>
      <c r="B4628" s="13" t="n"/>
    </row>
    <row r="4629">
      <c r="A4629" s="12" t="n"/>
      <c r="B4629" s="13" t="n"/>
    </row>
    <row r="4630">
      <c r="A4630" s="12" t="n"/>
      <c r="B4630" s="13" t="n"/>
    </row>
    <row r="4631">
      <c r="A4631" s="12" t="n"/>
      <c r="B4631" s="13" t="n"/>
    </row>
    <row r="4632">
      <c r="A4632" s="12" t="n"/>
      <c r="B4632" s="13" t="n"/>
    </row>
    <row r="4633">
      <c r="A4633" s="12" t="n"/>
      <c r="B4633" s="13" t="n"/>
    </row>
    <row r="4634">
      <c r="A4634" s="12" t="n"/>
      <c r="B4634" s="13" t="n"/>
    </row>
    <row r="4635">
      <c r="A4635" s="12" t="n"/>
      <c r="B4635" s="13" t="n"/>
    </row>
    <row r="4636">
      <c r="A4636" s="12" t="n"/>
      <c r="B4636" s="13" t="n"/>
    </row>
    <row r="4637">
      <c r="A4637" s="12" t="n"/>
      <c r="B4637" s="13" t="n"/>
    </row>
    <row r="4638">
      <c r="A4638" s="12" t="n"/>
      <c r="B4638" s="13" t="n"/>
    </row>
    <row r="4639">
      <c r="A4639" s="12" t="n"/>
      <c r="B4639" s="13" t="n"/>
    </row>
    <row r="4640">
      <c r="A4640" s="12" t="n"/>
      <c r="B4640" s="13" t="n"/>
    </row>
    <row r="4641">
      <c r="A4641" s="12" t="n"/>
      <c r="B4641" s="13" t="n"/>
    </row>
    <row r="4642">
      <c r="A4642" s="12" t="n"/>
      <c r="B4642" s="13" t="n"/>
    </row>
    <row r="4643">
      <c r="A4643" s="12" t="n"/>
      <c r="B4643" s="13" t="n"/>
    </row>
    <row r="4644">
      <c r="A4644" s="12" t="n"/>
      <c r="B4644" s="13" t="n"/>
    </row>
    <row r="4645">
      <c r="A4645" s="12" t="n"/>
      <c r="B4645" s="13" t="n"/>
    </row>
    <row r="4646">
      <c r="A4646" s="12" t="n"/>
      <c r="B4646" s="13" t="n"/>
    </row>
    <row r="4647">
      <c r="A4647" s="12" t="n"/>
      <c r="B4647" s="13" t="n"/>
    </row>
    <row r="4648">
      <c r="A4648" s="12" t="n"/>
      <c r="B4648" s="13" t="n"/>
    </row>
    <row r="4649">
      <c r="A4649" s="12" t="n"/>
      <c r="B4649" s="13" t="n"/>
    </row>
    <row r="4650">
      <c r="A4650" s="12" t="n"/>
      <c r="B4650" s="13" t="n"/>
    </row>
    <row r="4651">
      <c r="A4651" s="12" t="n"/>
      <c r="B4651" s="13" t="n"/>
    </row>
    <row r="4652">
      <c r="A4652" s="12" t="n"/>
      <c r="B4652" s="13" t="n"/>
    </row>
    <row r="4653">
      <c r="A4653" s="12" t="n"/>
      <c r="B4653" s="13" t="n"/>
    </row>
    <row r="4654">
      <c r="A4654" s="12" t="n"/>
      <c r="B4654" s="13" t="n"/>
    </row>
    <row r="4655">
      <c r="A4655" s="12" t="n"/>
      <c r="B4655" s="13" t="n"/>
    </row>
    <row r="4656">
      <c r="A4656" s="12" t="n"/>
      <c r="B4656" s="13" t="n"/>
    </row>
    <row r="4657">
      <c r="A4657" s="12" t="n"/>
      <c r="B4657" s="13" t="n"/>
    </row>
    <row r="4658">
      <c r="A4658" s="12" t="n"/>
      <c r="B4658" s="13" t="n"/>
    </row>
    <row r="4659">
      <c r="A4659" s="12" t="n"/>
      <c r="B4659" s="13" t="n"/>
    </row>
    <row r="4660">
      <c r="A4660" s="12" t="n"/>
      <c r="B4660" s="13" t="n"/>
    </row>
    <row r="4661">
      <c r="A4661" s="12" t="n"/>
      <c r="B4661" s="13" t="n"/>
    </row>
    <row r="4662">
      <c r="A4662" s="12" t="n"/>
      <c r="B4662" s="13" t="n"/>
    </row>
    <row r="4663">
      <c r="A4663" s="12" t="n"/>
      <c r="B4663" s="13" t="n"/>
    </row>
    <row r="4664">
      <c r="A4664" s="12" t="n"/>
      <c r="B4664" s="13" t="n"/>
    </row>
    <row r="4665">
      <c r="A4665" s="12" t="n"/>
      <c r="B4665" s="13" t="n"/>
    </row>
    <row r="4666">
      <c r="A4666" s="12" t="n"/>
      <c r="B4666" s="13" t="n"/>
    </row>
    <row r="4667">
      <c r="A4667" s="12" t="n"/>
      <c r="B4667" s="13" t="n"/>
    </row>
    <row r="4668">
      <c r="A4668" s="12" t="n"/>
      <c r="B4668" s="13" t="n"/>
    </row>
    <row r="4669">
      <c r="A4669" s="12" t="n"/>
      <c r="B4669" s="13" t="n"/>
    </row>
    <row r="4670">
      <c r="A4670" s="12" t="n"/>
      <c r="B4670" s="13" t="n"/>
    </row>
    <row r="4671">
      <c r="A4671" s="12" t="n"/>
      <c r="B4671" s="13" t="n"/>
    </row>
    <row r="4672">
      <c r="A4672" s="12" t="n"/>
      <c r="B4672" s="13" t="n"/>
    </row>
    <row r="4673">
      <c r="A4673" s="12" t="n"/>
      <c r="B4673" s="13" t="n"/>
    </row>
    <row r="4674">
      <c r="A4674" s="12" t="n"/>
      <c r="B4674" s="13" t="n"/>
    </row>
    <row r="4675">
      <c r="A4675" s="12" t="n"/>
      <c r="B4675" s="13" t="n"/>
    </row>
    <row r="4676">
      <c r="A4676" s="12" t="n"/>
      <c r="B4676" s="13" t="n"/>
    </row>
    <row r="4677">
      <c r="A4677" s="12" t="n"/>
      <c r="B4677" s="13" t="n"/>
    </row>
    <row r="4678">
      <c r="A4678" s="12" t="n"/>
      <c r="B4678" s="13" t="n"/>
    </row>
    <row r="4679">
      <c r="A4679" s="12" t="n"/>
      <c r="B4679" s="13" t="n"/>
    </row>
    <row r="4680">
      <c r="A4680" s="12" t="n"/>
      <c r="B4680" s="13" t="n"/>
    </row>
    <row r="4681">
      <c r="A4681" s="12" t="n"/>
      <c r="B4681" s="13" t="n"/>
    </row>
    <row r="4682">
      <c r="A4682" s="12" t="n"/>
      <c r="B4682" s="13" t="n"/>
    </row>
    <row r="4683">
      <c r="A4683" s="12" t="n"/>
      <c r="B4683" s="13" t="n"/>
    </row>
    <row r="4684">
      <c r="A4684" s="12" t="n"/>
      <c r="B4684" s="13" t="n"/>
    </row>
    <row r="4685">
      <c r="A4685" s="12" t="n"/>
      <c r="B4685" s="13" t="n"/>
    </row>
    <row r="4686">
      <c r="A4686" s="12" t="n"/>
      <c r="B4686" s="13" t="n"/>
    </row>
    <row r="4687">
      <c r="A4687" s="12" t="n"/>
      <c r="B4687" s="13" t="n"/>
    </row>
    <row r="4688">
      <c r="A4688" s="12" t="n"/>
      <c r="B4688" s="13" t="n"/>
    </row>
    <row r="4689">
      <c r="A4689" s="12" t="n"/>
      <c r="B4689" s="13" t="n"/>
    </row>
    <row r="4690">
      <c r="A4690" s="12" t="n"/>
      <c r="B4690" s="13" t="n"/>
    </row>
    <row r="4691">
      <c r="A4691" s="12" t="n"/>
      <c r="B4691" s="13" t="n"/>
    </row>
    <row r="4692">
      <c r="A4692" s="12" t="n"/>
      <c r="B4692" s="13" t="n"/>
    </row>
    <row r="4693">
      <c r="A4693" s="12" t="n"/>
      <c r="B4693" s="13" t="n"/>
    </row>
    <row r="4694">
      <c r="A4694" s="12" t="n"/>
      <c r="B4694" s="13" t="n"/>
    </row>
    <row r="4695">
      <c r="A4695" s="12" t="n"/>
      <c r="B4695" s="13" t="n"/>
    </row>
    <row r="4696">
      <c r="A4696" s="12" t="n"/>
      <c r="B4696" s="13" t="n"/>
    </row>
    <row r="4697">
      <c r="A4697" s="12" t="n"/>
      <c r="B4697" s="13" t="n"/>
    </row>
    <row r="4698">
      <c r="A4698" s="12" t="n"/>
      <c r="B4698" s="13" t="n"/>
    </row>
    <row r="4699">
      <c r="A4699" s="12" t="n"/>
      <c r="B4699" s="13" t="n"/>
    </row>
    <row r="4700">
      <c r="A4700" s="12" t="n"/>
      <c r="B4700" s="13" t="n"/>
    </row>
    <row r="4701">
      <c r="A4701" s="12" t="n"/>
      <c r="B4701" s="13" t="n"/>
    </row>
    <row r="4702">
      <c r="A4702" s="12" t="n"/>
      <c r="B4702" s="13" t="n"/>
    </row>
    <row r="4703">
      <c r="A4703" s="12" t="n"/>
      <c r="B4703" s="13" t="n"/>
    </row>
    <row r="4704">
      <c r="A4704" s="12" t="n"/>
      <c r="B4704" s="13" t="n"/>
    </row>
    <row r="4705">
      <c r="A4705" s="12" t="n"/>
      <c r="B4705" s="13" t="n"/>
    </row>
    <row r="4706">
      <c r="A4706" s="12" t="n"/>
      <c r="B4706" s="13" t="n"/>
    </row>
    <row r="4707">
      <c r="A4707" s="12" t="n"/>
      <c r="B4707" s="13" t="n"/>
    </row>
    <row r="4708">
      <c r="A4708" s="12" t="n"/>
      <c r="B4708" s="13" t="n"/>
    </row>
    <row r="4709">
      <c r="A4709" s="12" t="n"/>
      <c r="B4709" s="13" t="n"/>
    </row>
    <row r="4710">
      <c r="A4710" s="12" t="n"/>
      <c r="B4710" s="13" t="n"/>
    </row>
    <row r="4711">
      <c r="A4711" s="12" t="n"/>
      <c r="B4711" s="13" t="n"/>
    </row>
    <row r="4712">
      <c r="A4712" s="12" t="n"/>
      <c r="B4712" s="13" t="n"/>
    </row>
    <row r="4713">
      <c r="A4713" s="12" t="n"/>
      <c r="B4713" s="13" t="n"/>
    </row>
    <row r="4714">
      <c r="A4714" s="12" t="n"/>
      <c r="B4714" s="13" t="n"/>
    </row>
    <row r="4715">
      <c r="A4715" s="12" t="n"/>
      <c r="B4715" s="13" t="n"/>
    </row>
    <row r="4716">
      <c r="A4716" s="12" t="n"/>
      <c r="B4716" s="13" t="n"/>
    </row>
    <row r="4717">
      <c r="A4717" s="12" t="n"/>
      <c r="B4717" s="13" t="n"/>
    </row>
    <row r="4718">
      <c r="A4718" s="12" t="n"/>
      <c r="B4718" s="13" t="n"/>
    </row>
    <row r="4719">
      <c r="A4719" s="12" t="n"/>
      <c r="B4719" s="13" t="n"/>
    </row>
    <row r="4720">
      <c r="A4720" s="12" t="n"/>
      <c r="B4720" s="13" t="n"/>
    </row>
    <row r="4721">
      <c r="A4721" s="12" t="n"/>
      <c r="B4721" s="13" t="n"/>
    </row>
    <row r="4722">
      <c r="A4722" s="12" t="n"/>
      <c r="B4722" s="13" t="n"/>
    </row>
    <row r="4723">
      <c r="A4723" s="12" t="n"/>
      <c r="B4723" s="13" t="n"/>
    </row>
    <row r="4724">
      <c r="A4724" s="12" t="n"/>
      <c r="B4724" s="13" t="n"/>
    </row>
    <row r="4725">
      <c r="A4725" s="12" t="n"/>
      <c r="B4725" s="13" t="n"/>
    </row>
    <row r="4726">
      <c r="A4726" s="12" t="n"/>
      <c r="B4726" s="13" t="n"/>
    </row>
    <row r="4727">
      <c r="A4727" s="12" t="n"/>
      <c r="B4727" s="13" t="n"/>
    </row>
    <row r="4728">
      <c r="A4728" s="12" t="n"/>
      <c r="B4728" s="13" t="n"/>
    </row>
    <row r="4729">
      <c r="A4729" s="12" t="n"/>
      <c r="B4729" s="13" t="n"/>
    </row>
    <row r="4730">
      <c r="A4730" s="12" t="n"/>
      <c r="B4730" s="13" t="n"/>
    </row>
    <row r="4731">
      <c r="A4731" s="12" t="n"/>
      <c r="B4731" s="13" t="n"/>
    </row>
    <row r="4732">
      <c r="A4732" s="12" t="n"/>
      <c r="B4732" s="13" t="n"/>
    </row>
    <row r="4733">
      <c r="A4733" s="12" t="n"/>
      <c r="B4733" s="13" t="n"/>
    </row>
    <row r="4734">
      <c r="A4734" s="12" t="n"/>
      <c r="B4734" s="13" t="n"/>
    </row>
    <row r="4735">
      <c r="A4735" s="12" t="n"/>
      <c r="B4735" s="13" t="n"/>
    </row>
    <row r="4736">
      <c r="A4736" s="12" t="n"/>
      <c r="B4736" s="13" t="n"/>
    </row>
    <row r="4737">
      <c r="A4737" s="12" t="n"/>
      <c r="B4737" s="13" t="n"/>
    </row>
    <row r="4738">
      <c r="A4738" s="12" t="n"/>
      <c r="B4738" s="13" t="n"/>
    </row>
    <row r="4739">
      <c r="A4739" s="12" t="n"/>
      <c r="B4739" s="13" t="n"/>
    </row>
    <row r="4740">
      <c r="A4740" s="12" t="n"/>
      <c r="B4740" s="13" t="n"/>
    </row>
    <row r="4741">
      <c r="A4741" s="12" t="n"/>
      <c r="B4741" s="13" t="n"/>
    </row>
    <row r="4742">
      <c r="A4742" s="12" t="n"/>
      <c r="B4742" s="13" t="n"/>
    </row>
    <row r="4743">
      <c r="A4743" s="12" t="n"/>
      <c r="B4743" s="13" t="n"/>
    </row>
    <row r="4744">
      <c r="A4744" s="12" t="n"/>
      <c r="B4744" s="13" t="n"/>
    </row>
    <row r="4745">
      <c r="A4745" s="12" t="n"/>
      <c r="B4745" s="13" t="n"/>
    </row>
    <row r="4746">
      <c r="A4746" s="12" t="n"/>
      <c r="B4746" s="13" t="n"/>
    </row>
    <row r="4747">
      <c r="A4747" s="12" t="n"/>
      <c r="B4747" s="13" t="n"/>
    </row>
    <row r="4748">
      <c r="A4748" s="12" t="n"/>
      <c r="B4748" s="13" t="n"/>
    </row>
    <row r="4749">
      <c r="A4749" s="12" t="n"/>
      <c r="B4749" s="13" t="n"/>
    </row>
    <row r="4750">
      <c r="A4750" s="12" t="n"/>
      <c r="B4750" s="13" t="n"/>
    </row>
    <row r="4751">
      <c r="A4751" s="12" t="n"/>
      <c r="B4751" s="13" t="n"/>
    </row>
    <row r="4752">
      <c r="A4752" s="12" t="n"/>
      <c r="B4752" s="13" t="n"/>
    </row>
    <row r="4753">
      <c r="A4753" s="12" t="n"/>
      <c r="B4753" s="13" t="n"/>
    </row>
    <row r="4754">
      <c r="A4754" s="12" t="n"/>
      <c r="B4754" s="13" t="n"/>
    </row>
    <row r="4755">
      <c r="A4755" s="12" t="n"/>
      <c r="B4755" s="13" t="n"/>
    </row>
    <row r="4756">
      <c r="A4756" s="12" t="n"/>
      <c r="B4756" s="13" t="n"/>
    </row>
    <row r="4757">
      <c r="A4757" s="12" t="n"/>
      <c r="B4757" s="13" t="n"/>
    </row>
    <row r="4758">
      <c r="A4758" s="12" t="n"/>
      <c r="B4758" s="13" t="n"/>
    </row>
    <row r="4759">
      <c r="A4759" s="12" t="n"/>
      <c r="B4759" s="13" t="n"/>
    </row>
    <row r="4760">
      <c r="A4760" s="12" t="n"/>
      <c r="B4760" s="13" t="n"/>
    </row>
    <row r="4761">
      <c r="A4761" s="12" t="n"/>
      <c r="B4761" s="13" t="n"/>
    </row>
    <row r="4762">
      <c r="A4762" s="12" t="n"/>
      <c r="B4762" s="13" t="n"/>
    </row>
    <row r="4763">
      <c r="A4763" s="12" t="n"/>
      <c r="B4763" s="13" t="n"/>
    </row>
    <row r="4764">
      <c r="A4764" s="12" t="n"/>
      <c r="B4764" s="13" t="n"/>
    </row>
    <row r="4765">
      <c r="A4765" s="12" t="n"/>
      <c r="B4765" s="13" t="n"/>
    </row>
    <row r="4766">
      <c r="A4766" s="12" t="n"/>
      <c r="B4766" s="13" t="n"/>
    </row>
    <row r="4767">
      <c r="A4767" s="12" t="n"/>
      <c r="B4767" s="13" t="n"/>
    </row>
    <row r="4768">
      <c r="A4768" s="12" t="n"/>
      <c r="B4768" s="13" t="n"/>
    </row>
    <row r="4769">
      <c r="A4769" s="12" t="n"/>
      <c r="B4769" s="13" t="n"/>
    </row>
    <row r="4770">
      <c r="A4770" s="12" t="n"/>
      <c r="B4770" s="13" t="n"/>
    </row>
    <row r="4771">
      <c r="A4771" s="12" t="n"/>
      <c r="B4771" s="13" t="n"/>
    </row>
    <row r="4772">
      <c r="A4772" s="12" t="n"/>
      <c r="B4772" s="13" t="n"/>
    </row>
    <row r="4773">
      <c r="A4773" s="12" t="n"/>
      <c r="B4773" s="13" t="n"/>
    </row>
    <row r="4774">
      <c r="A4774" s="12" t="n"/>
      <c r="B4774" s="13" t="n"/>
    </row>
    <row r="4775">
      <c r="A4775" s="12" t="n"/>
      <c r="B4775" s="13" t="n"/>
    </row>
    <row r="4776">
      <c r="A4776" s="12" t="n"/>
      <c r="B4776" s="13" t="n"/>
    </row>
    <row r="4777">
      <c r="A4777" s="12" t="n"/>
      <c r="B4777" s="13" t="n"/>
    </row>
    <row r="4778">
      <c r="A4778" s="12" t="n"/>
      <c r="B4778" s="13" t="n"/>
    </row>
    <row r="4779">
      <c r="A4779" s="12" t="n"/>
      <c r="B4779" s="13" t="n"/>
    </row>
    <row r="4780">
      <c r="A4780" s="12" t="n"/>
      <c r="B4780" s="13" t="n"/>
    </row>
    <row r="4781">
      <c r="A4781" s="12" t="n"/>
      <c r="B4781" s="13" t="n"/>
    </row>
    <row r="4782">
      <c r="A4782" s="12" t="n"/>
      <c r="B4782" s="13" t="n"/>
    </row>
    <row r="4783">
      <c r="A4783" s="12" t="n"/>
      <c r="B4783" s="13" t="n"/>
    </row>
    <row r="4784">
      <c r="A4784" s="12" t="n"/>
      <c r="B4784" s="13" t="n"/>
    </row>
    <row r="4785">
      <c r="A4785" s="12" t="n"/>
      <c r="B4785" s="13" t="n"/>
    </row>
    <row r="4786">
      <c r="A4786" s="12" t="n"/>
      <c r="B4786" s="13" t="n"/>
    </row>
    <row r="4787">
      <c r="A4787" s="12" t="n"/>
      <c r="B4787" s="13" t="n"/>
    </row>
    <row r="4788">
      <c r="A4788" s="12" t="n"/>
      <c r="B4788" s="13" t="n"/>
    </row>
    <row r="4789">
      <c r="A4789" s="12" t="n"/>
      <c r="B4789" s="13" t="n"/>
    </row>
    <row r="4790">
      <c r="A4790" s="12" t="n"/>
      <c r="B4790" s="13" t="n"/>
    </row>
    <row r="4791">
      <c r="A4791" s="12" t="n"/>
      <c r="B4791" s="13" t="n"/>
    </row>
    <row r="4792">
      <c r="A4792" s="12" t="n"/>
      <c r="B4792" s="13" t="n"/>
    </row>
    <row r="4793">
      <c r="A4793" s="12" t="n"/>
      <c r="B4793" s="13" t="n"/>
    </row>
    <row r="4794">
      <c r="A4794" s="12" t="n"/>
      <c r="B4794" s="13" t="n"/>
    </row>
    <row r="4795">
      <c r="A4795" s="12" t="n"/>
      <c r="B4795" s="13" t="n"/>
    </row>
    <row r="4796">
      <c r="A4796" s="12" t="n"/>
      <c r="B4796" s="13" t="n"/>
    </row>
    <row r="4797">
      <c r="A4797" s="12" t="n"/>
      <c r="B4797" s="13" t="n"/>
    </row>
    <row r="4798">
      <c r="A4798" s="12" t="n"/>
      <c r="B4798" s="13" t="n"/>
    </row>
    <row r="4799">
      <c r="A4799" s="12" t="n"/>
      <c r="B4799" s="13" t="n"/>
    </row>
    <row r="4800">
      <c r="A4800" s="12" t="n"/>
      <c r="B4800" s="13" t="n"/>
    </row>
    <row r="4801">
      <c r="A4801" s="12" t="n"/>
      <c r="B4801" s="13" t="n"/>
    </row>
    <row r="4802">
      <c r="A4802" s="12" t="n"/>
      <c r="B4802" s="13" t="n"/>
    </row>
    <row r="4803">
      <c r="A4803" s="12" t="n"/>
      <c r="B4803" s="13" t="n"/>
    </row>
    <row r="4804">
      <c r="A4804" s="12" t="n"/>
      <c r="B4804" s="13" t="n"/>
    </row>
    <row r="4805">
      <c r="A4805" s="12" t="n"/>
      <c r="B4805" s="13" t="n"/>
    </row>
    <row r="4806">
      <c r="A4806" s="12" t="n"/>
      <c r="B4806" s="13" t="n"/>
    </row>
    <row r="4807">
      <c r="A4807" s="12" t="n"/>
      <c r="B4807" s="13" t="n"/>
    </row>
    <row r="4808">
      <c r="A4808" s="12" t="n"/>
      <c r="B4808" s="13" t="n"/>
    </row>
    <row r="4809">
      <c r="A4809" s="12" t="n"/>
      <c r="B4809" s="13" t="n"/>
    </row>
    <row r="4810">
      <c r="A4810" s="12" t="n"/>
      <c r="B4810" s="13" t="n"/>
    </row>
    <row r="4811">
      <c r="A4811" s="12" t="n"/>
      <c r="B4811" s="13" t="n"/>
    </row>
    <row r="4812">
      <c r="A4812" s="12" t="n"/>
      <c r="B4812" s="13" t="n"/>
    </row>
    <row r="4813">
      <c r="A4813" s="12" t="n"/>
      <c r="B4813" s="13" t="n"/>
    </row>
    <row r="4814">
      <c r="A4814" s="12" t="n"/>
      <c r="B4814" s="13" t="n"/>
    </row>
    <row r="4815">
      <c r="A4815" s="12" t="n"/>
      <c r="B4815" s="13" t="n"/>
    </row>
    <row r="4816">
      <c r="A4816" s="12" t="n"/>
      <c r="B4816" s="13" t="n"/>
    </row>
    <row r="4817">
      <c r="A4817" s="12" t="n"/>
      <c r="B4817" s="13" t="n"/>
    </row>
    <row r="4818">
      <c r="A4818" s="12" t="n"/>
      <c r="B4818" s="13" t="n"/>
    </row>
    <row r="4819">
      <c r="A4819" s="12" t="n"/>
      <c r="B4819" s="13" t="n"/>
    </row>
    <row r="4820">
      <c r="A4820" s="12" t="n"/>
      <c r="B4820" s="13" t="n"/>
    </row>
    <row r="4821">
      <c r="A4821" s="12" t="n"/>
      <c r="B4821" s="13" t="n"/>
    </row>
    <row r="4822">
      <c r="A4822" s="12" t="n"/>
      <c r="B4822" s="13" t="n"/>
    </row>
    <row r="4823">
      <c r="A4823" s="12" t="n"/>
      <c r="B4823" s="13" t="n"/>
    </row>
    <row r="4824">
      <c r="A4824" s="12" t="n"/>
      <c r="B4824" s="13" t="n"/>
    </row>
    <row r="4825">
      <c r="A4825" s="12" t="n"/>
      <c r="B4825" s="13" t="n"/>
    </row>
    <row r="4826">
      <c r="A4826" s="12" t="n"/>
      <c r="B4826" s="13" t="n"/>
    </row>
    <row r="4827">
      <c r="A4827" s="12" t="n"/>
      <c r="B4827" s="13" t="n"/>
    </row>
    <row r="4828">
      <c r="A4828" s="12" t="n"/>
      <c r="B4828" s="13" t="n"/>
    </row>
    <row r="4829">
      <c r="A4829" s="12" t="n"/>
      <c r="B4829" s="13" t="n"/>
    </row>
    <row r="4830">
      <c r="A4830" s="12" t="n"/>
      <c r="B4830" s="13" t="n"/>
    </row>
    <row r="4831">
      <c r="A4831" s="12" t="n"/>
      <c r="B4831" s="13" t="n"/>
    </row>
    <row r="4832">
      <c r="A4832" s="12" t="n"/>
      <c r="B4832" s="13" t="n"/>
    </row>
    <row r="4833">
      <c r="A4833" s="12" t="n"/>
      <c r="B4833" s="13" t="n"/>
    </row>
    <row r="4834">
      <c r="A4834" s="12" t="n"/>
      <c r="B4834" s="13" t="n"/>
    </row>
    <row r="4835">
      <c r="A4835" s="12" t="n"/>
      <c r="B4835" s="13" t="n"/>
    </row>
    <row r="4836">
      <c r="A4836" s="12" t="n"/>
      <c r="B4836" s="13" t="n"/>
    </row>
    <row r="4837">
      <c r="A4837" s="12" t="n"/>
      <c r="B4837" s="13" t="n"/>
    </row>
    <row r="4838">
      <c r="A4838" s="12" t="n"/>
      <c r="B4838" s="13" t="n"/>
    </row>
    <row r="4839">
      <c r="A4839" s="12" t="n"/>
      <c r="B4839" s="13" t="n"/>
    </row>
    <row r="4840">
      <c r="A4840" s="12" t="n"/>
      <c r="B4840" s="13" t="n"/>
    </row>
    <row r="4841">
      <c r="A4841" s="12" t="n"/>
      <c r="B4841" s="13" t="n"/>
    </row>
    <row r="4842">
      <c r="A4842" s="12" t="n"/>
      <c r="B4842" s="13" t="n"/>
    </row>
    <row r="4843">
      <c r="A4843" s="12" t="n"/>
      <c r="B4843" s="13" t="n"/>
    </row>
    <row r="4844">
      <c r="A4844" s="12" t="n"/>
      <c r="B4844" s="13" t="n"/>
    </row>
    <row r="4845">
      <c r="A4845" s="12" t="n"/>
      <c r="B4845" s="13" t="n"/>
    </row>
    <row r="4846">
      <c r="A4846" s="12" t="n"/>
      <c r="B4846" s="13" t="n"/>
    </row>
    <row r="4847">
      <c r="A4847" s="12" t="n"/>
      <c r="B4847" s="13" t="n"/>
    </row>
    <row r="4848">
      <c r="A4848" s="12" t="n"/>
      <c r="B4848" s="13" t="n"/>
    </row>
    <row r="4849">
      <c r="A4849" s="12" t="n"/>
      <c r="B4849" s="13" t="n"/>
    </row>
    <row r="4850">
      <c r="A4850" s="12" t="n"/>
      <c r="B4850" s="13" t="n"/>
    </row>
    <row r="4851">
      <c r="A4851" s="12" t="n"/>
      <c r="B4851" s="13" t="n"/>
    </row>
    <row r="4852">
      <c r="A4852" s="12" t="n"/>
      <c r="B4852" s="13" t="n"/>
    </row>
    <row r="4853">
      <c r="A4853" s="12" t="n"/>
      <c r="B4853" s="13" t="n"/>
    </row>
    <row r="4854">
      <c r="A4854" s="12" t="n"/>
      <c r="B4854" s="13" t="n"/>
    </row>
    <row r="4855">
      <c r="A4855" s="12" t="n"/>
      <c r="B4855" s="13" t="n"/>
    </row>
    <row r="4856">
      <c r="A4856" s="12" t="n"/>
      <c r="B4856" s="13" t="n"/>
    </row>
    <row r="4857">
      <c r="A4857" s="12" t="n"/>
      <c r="B4857" s="13" t="n"/>
    </row>
    <row r="4858">
      <c r="A4858" s="12" t="n"/>
      <c r="B4858" s="13" t="n"/>
    </row>
    <row r="4859">
      <c r="A4859" s="12" t="n"/>
      <c r="B4859" s="13" t="n"/>
    </row>
    <row r="4860">
      <c r="A4860" s="12" t="n"/>
      <c r="B4860" s="13" t="n"/>
    </row>
    <row r="4861">
      <c r="A4861" s="12" t="n"/>
      <c r="B4861" s="13" t="n"/>
    </row>
    <row r="4862">
      <c r="A4862" s="12" t="n"/>
      <c r="B4862" s="13" t="n"/>
    </row>
    <row r="4863">
      <c r="A4863" s="12" t="n"/>
      <c r="B4863" s="13" t="n"/>
    </row>
    <row r="4864">
      <c r="A4864" s="12" t="n"/>
      <c r="B4864" s="13" t="n"/>
    </row>
    <row r="4865">
      <c r="A4865" s="12" t="n"/>
      <c r="B4865" s="13" t="n"/>
    </row>
    <row r="4866">
      <c r="A4866" s="12" t="n"/>
      <c r="B4866" s="13" t="n"/>
    </row>
    <row r="4867">
      <c r="A4867" s="12" t="n"/>
      <c r="B4867" s="13" t="n"/>
    </row>
    <row r="4868">
      <c r="A4868" s="12" t="n"/>
      <c r="B4868" s="13" t="n"/>
    </row>
    <row r="4869">
      <c r="A4869" s="12" t="n"/>
      <c r="B4869" s="13" t="n"/>
    </row>
    <row r="4870">
      <c r="A4870" s="12" t="n"/>
      <c r="B4870" s="13" t="n"/>
    </row>
    <row r="4871">
      <c r="A4871" s="12" t="n"/>
      <c r="B4871" s="13" t="n"/>
    </row>
    <row r="4872">
      <c r="A4872" s="12" t="n"/>
      <c r="B4872" s="13" t="n"/>
    </row>
    <row r="4873">
      <c r="A4873" s="12" t="n"/>
      <c r="B4873" s="13" t="n"/>
    </row>
    <row r="4874">
      <c r="A4874" s="12" t="n"/>
      <c r="B4874" s="13" t="n"/>
    </row>
    <row r="4875">
      <c r="A4875" s="12" t="n"/>
      <c r="B4875" s="13" t="n"/>
    </row>
    <row r="4876">
      <c r="A4876" s="12" t="n"/>
      <c r="B4876" s="13" t="n"/>
    </row>
    <row r="4877">
      <c r="A4877" s="12" t="n"/>
      <c r="B4877" s="13" t="n"/>
    </row>
    <row r="4878">
      <c r="A4878" s="12" t="n"/>
      <c r="B4878" s="13" t="n"/>
    </row>
    <row r="4879">
      <c r="A4879" s="12" t="n"/>
      <c r="B4879" s="13" t="n"/>
    </row>
    <row r="4880">
      <c r="A4880" s="12" t="n"/>
      <c r="B4880" s="13" t="n"/>
    </row>
    <row r="4881">
      <c r="A4881" s="12" t="n"/>
      <c r="B4881" s="13" t="n"/>
    </row>
    <row r="4882">
      <c r="A4882" s="12" t="n"/>
      <c r="B4882" s="13" t="n"/>
    </row>
    <row r="4883">
      <c r="A4883" s="12" t="n"/>
      <c r="B4883" s="13" t="n"/>
    </row>
    <row r="4884">
      <c r="A4884" s="12" t="n"/>
      <c r="B4884" s="13" t="n"/>
    </row>
    <row r="4885">
      <c r="A4885" s="12" t="n"/>
      <c r="B4885" s="13" t="n"/>
    </row>
    <row r="4886">
      <c r="A4886" s="12" t="n"/>
      <c r="B4886" s="13" t="n"/>
    </row>
    <row r="4887">
      <c r="A4887" s="12" t="n"/>
      <c r="B4887" s="13" t="n"/>
    </row>
    <row r="4888">
      <c r="A4888" s="12" t="n"/>
      <c r="B4888" s="13" t="n"/>
    </row>
    <row r="4889">
      <c r="A4889" s="12" t="n"/>
      <c r="B4889" s="13" t="n"/>
    </row>
    <row r="4890">
      <c r="A4890" s="12" t="n"/>
      <c r="B4890" s="13" t="n"/>
    </row>
    <row r="4891">
      <c r="A4891" s="12" t="n"/>
      <c r="B4891" s="13" t="n"/>
    </row>
    <row r="4892">
      <c r="A4892" s="12" t="n"/>
      <c r="B4892" s="13" t="n"/>
    </row>
    <row r="4893">
      <c r="A4893" s="12" t="n"/>
      <c r="B4893" s="13" t="n"/>
    </row>
    <row r="4894">
      <c r="A4894" s="12" t="n"/>
      <c r="B4894" s="13" t="n"/>
    </row>
    <row r="4895">
      <c r="A4895" s="12" t="n"/>
      <c r="B4895" s="13" t="n"/>
    </row>
    <row r="4896">
      <c r="A4896" s="12" t="n"/>
      <c r="B4896" s="13" t="n"/>
    </row>
    <row r="4897">
      <c r="A4897" s="12" t="n"/>
      <c r="B4897" s="13" t="n"/>
    </row>
    <row r="4898">
      <c r="A4898" s="12" t="n"/>
      <c r="B4898" s="13" t="n"/>
    </row>
    <row r="4899">
      <c r="A4899" s="12" t="n"/>
      <c r="B4899" s="13" t="n"/>
    </row>
    <row r="4900">
      <c r="A4900" s="12" t="n"/>
      <c r="B4900" s="13" t="n"/>
    </row>
    <row r="4901">
      <c r="A4901" s="12" t="n"/>
      <c r="B4901" s="13" t="n"/>
    </row>
    <row r="4902">
      <c r="A4902" s="12" t="n"/>
      <c r="B4902" s="13" t="n"/>
    </row>
    <row r="4903">
      <c r="A4903" s="12" t="n"/>
      <c r="B4903" s="13" t="n"/>
    </row>
    <row r="4904">
      <c r="A4904" s="12" t="n"/>
      <c r="B4904" s="13" t="n"/>
    </row>
    <row r="4905">
      <c r="A4905" s="12" t="n"/>
      <c r="B4905" s="13" t="n"/>
    </row>
    <row r="4906">
      <c r="A4906" s="12" t="n"/>
      <c r="B4906" s="13" t="n"/>
    </row>
    <row r="4907">
      <c r="A4907" s="12" t="n"/>
      <c r="B4907" s="13" t="n"/>
    </row>
    <row r="4908">
      <c r="A4908" s="12" t="n"/>
      <c r="B4908" s="13" t="n"/>
    </row>
    <row r="4909">
      <c r="A4909" s="12" t="n"/>
      <c r="B4909" s="13" t="n"/>
    </row>
    <row r="4910">
      <c r="A4910" s="12" t="n"/>
      <c r="B4910" s="13" t="n"/>
    </row>
    <row r="4911">
      <c r="A4911" s="12" t="n"/>
      <c r="B4911" s="13" t="n"/>
    </row>
    <row r="4912">
      <c r="A4912" s="12" t="n"/>
      <c r="B4912" s="13" t="n"/>
    </row>
    <row r="4913">
      <c r="A4913" s="12" t="n"/>
      <c r="B4913" s="13" t="n"/>
    </row>
    <row r="4914">
      <c r="A4914" s="12" t="n"/>
      <c r="B4914" s="13" t="n"/>
    </row>
    <row r="4915">
      <c r="A4915" s="12" t="n"/>
      <c r="B4915" s="13" t="n"/>
    </row>
    <row r="4916">
      <c r="A4916" s="12" t="n"/>
      <c r="B4916" s="13" t="n"/>
    </row>
    <row r="4917">
      <c r="A4917" s="12" t="n"/>
      <c r="B4917" s="13" t="n"/>
    </row>
    <row r="4918">
      <c r="A4918" s="12" t="n"/>
      <c r="B4918" s="13" t="n"/>
    </row>
    <row r="4919">
      <c r="A4919" s="12" t="n"/>
      <c r="B4919" s="13" t="n"/>
    </row>
    <row r="4920">
      <c r="A4920" s="12" t="n"/>
      <c r="B4920" s="13" t="n"/>
    </row>
    <row r="4921">
      <c r="A4921" s="12" t="n"/>
      <c r="B4921" s="13" t="n"/>
    </row>
    <row r="4922">
      <c r="A4922" s="12" t="n"/>
      <c r="B4922" s="13" t="n"/>
    </row>
    <row r="4923">
      <c r="A4923" s="12" t="n"/>
      <c r="B4923" s="13" t="n"/>
    </row>
    <row r="4924">
      <c r="A4924" s="12" t="n"/>
      <c r="B4924" s="13" t="n"/>
    </row>
    <row r="4925">
      <c r="A4925" s="12" t="n"/>
      <c r="B4925" s="13" t="n"/>
    </row>
    <row r="4926">
      <c r="A4926" s="12" t="n"/>
      <c r="B4926" s="13" t="n"/>
    </row>
    <row r="4927">
      <c r="A4927" s="12" t="n"/>
      <c r="B4927" s="13" t="n"/>
    </row>
    <row r="4928">
      <c r="A4928" s="12" t="n"/>
      <c r="B4928" s="13" t="n"/>
    </row>
    <row r="4929">
      <c r="A4929" s="12" t="n"/>
      <c r="B4929" s="13" t="n"/>
    </row>
    <row r="4930">
      <c r="A4930" s="12" t="n"/>
      <c r="B4930" s="13" t="n"/>
    </row>
    <row r="4931">
      <c r="A4931" s="12" t="n"/>
      <c r="B4931" s="13" t="n"/>
    </row>
    <row r="4932">
      <c r="A4932" s="12" t="n"/>
      <c r="B4932" s="13" t="n"/>
    </row>
    <row r="4933">
      <c r="A4933" s="12" t="n"/>
      <c r="B4933" s="13" t="n"/>
    </row>
    <row r="4934">
      <c r="A4934" s="12" t="n"/>
      <c r="B4934" s="13" t="n"/>
    </row>
    <row r="4935">
      <c r="A4935" s="12" t="n"/>
      <c r="B4935" s="13" t="n"/>
    </row>
    <row r="4936">
      <c r="A4936" s="12" t="n"/>
      <c r="B4936" s="13" t="n"/>
    </row>
    <row r="4937">
      <c r="A4937" s="12" t="n"/>
      <c r="B4937" s="13" t="n"/>
    </row>
    <row r="4938">
      <c r="A4938" s="12" t="n"/>
      <c r="B4938" s="13" t="n"/>
    </row>
    <row r="4939">
      <c r="A4939" s="12" t="n"/>
      <c r="B4939" s="13" t="n"/>
    </row>
    <row r="4940">
      <c r="A4940" s="12" t="n"/>
      <c r="B4940" s="13" t="n"/>
    </row>
    <row r="4941">
      <c r="A4941" s="12" t="n"/>
      <c r="B4941" s="13" t="n"/>
    </row>
    <row r="4942">
      <c r="A4942" s="12" t="n"/>
      <c r="B4942" s="13" t="n"/>
    </row>
    <row r="4943">
      <c r="A4943" s="12" t="n"/>
      <c r="B4943" s="13" t="n"/>
    </row>
    <row r="4944">
      <c r="A4944" s="12" t="n"/>
      <c r="B4944" s="13" t="n"/>
    </row>
    <row r="4945">
      <c r="A4945" s="12" t="n"/>
      <c r="B4945" s="13" t="n"/>
    </row>
    <row r="4946">
      <c r="A4946" s="12" t="n"/>
      <c r="B4946" s="13" t="n"/>
    </row>
    <row r="4947">
      <c r="A4947" s="12" t="n"/>
      <c r="B4947" s="13" t="n"/>
    </row>
    <row r="4948">
      <c r="A4948" s="12" t="n"/>
      <c r="B4948" s="13" t="n"/>
    </row>
    <row r="4949">
      <c r="A4949" s="12" t="n"/>
      <c r="B4949" s="13" t="n"/>
    </row>
    <row r="4950">
      <c r="A4950" s="12" t="n"/>
      <c r="B4950" s="13" t="n"/>
    </row>
    <row r="4951">
      <c r="A4951" s="12" t="n"/>
      <c r="B4951" s="13" t="n"/>
    </row>
    <row r="4952">
      <c r="A4952" s="12" t="n"/>
      <c r="B4952" s="13" t="n"/>
    </row>
    <row r="4953">
      <c r="A4953" s="12" t="n"/>
      <c r="B4953" s="13" t="n"/>
    </row>
    <row r="4954">
      <c r="A4954" s="12" t="n"/>
      <c r="B4954" s="13" t="n"/>
    </row>
    <row r="4955">
      <c r="A4955" s="12" t="n"/>
      <c r="B4955" s="13" t="n"/>
    </row>
    <row r="4956">
      <c r="A4956" s="12" t="n"/>
      <c r="B4956" s="13" t="n"/>
    </row>
    <row r="4957">
      <c r="A4957" s="12" t="n"/>
      <c r="B4957" s="13" t="n"/>
    </row>
    <row r="4958">
      <c r="A4958" s="12" t="n"/>
      <c r="B4958" s="13" t="n"/>
    </row>
    <row r="4959">
      <c r="A4959" s="12" t="n"/>
      <c r="B4959" s="13" t="n"/>
    </row>
    <row r="4960">
      <c r="A4960" s="12" t="n"/>
      <c r="B4960" s="13" t="n"/>
    </row>
    <row r="4961">
      <c r="A4961" s="12" t="n"/>
      <c r="B4961" s="13" t="n"/>
    </row>
    <row r="4962">
      <c r="A4962" s="12" t="n"/>
      <c r="B4962" s="13" t="n"/>
    </row>
    <row r="4963">
      <c r="A4963" s="12" t="n"/>
      <c r="B4963" s="13" t="n"/>
    </row>
    <row r="4964">
      <c r="A4964" s="12" t="n"/>
      <c r="B4964" s="13" t="n"/>
    </row>
    <row r="4965">
      <c r="A4965" s="12" t="n"/>
      <c r="B4965" s="13" t="n"/>
    </row>
    <row r="4966">
      <c r="A4966" s="12" t="n"/>
      <c r="B4966" s="13" t="n"/>
    </row>
    <row r="4967">
      <c r="A4967" s="12" t="n"/>
      <c r="B4967" s="13" t="n"/>
    </row>
    <row r="4968">
      <c r="A4968" s="12" t="n"/>
      <c r="B4968" s="13" t="n"/>
    </row>
    <row r="4969">
      <c r="A4969" s="12" t="n"/>
      <c r="B4969" s="13" t="n"/>
    </row>
    <row r="4970">
      <c r="A4970" s="12" t="n"/>
      <c r="B4970" s="13" t="n"/>
    </row>
    <row r="4971">
      <c r="A4971" s="12" t="n"/>
      <c r="B4971" s="13" t="n"/>
    </row>
    <row r="4972">
      <c r="A4972" s="12" t="n"/>
      <c r="B4972" s="13" t="n"/>
    </row>
    <row r="4973">
      <c r="A4973" s="12" t="n"/>
      <c r="B4973" s="13" t="n"/>
    </row>
    <row r="4974">
      <c r="A4974" s="12" t="n"/>
      <c r="B4974" s="13" t="n"/>
    </row>
    <row r="4975">
      <c r="A4975" s="12" t="n"/>
      <c r="B4975" s="13" t="n"/>
    </row>
    <row r="4976">
      <c r="A4976" s="12" t="n"/>
      <c r="B4976" s="13" t="n"/>
    </row>
    <row r="4977">
      <c r="A4977" s="12" t="n"/>
      <c r="B4977" s="13" t="n"/>
    </row>
    <row r="4978">
      <c r="A4978" s="12" t="n"/>
      <c r="B4978" s="13" t="n"/>
    </row>
    <row r="4979">
      <c r="A4979" s="12" t="n"/>
      <c r="B4979" s="13" t="n"/>
    </row>
    <row r="4980">
      <c r="A4980" s="12" t="n"/>
      <c r="B4980" s="13" t="n"/>
    </row>
    <row r="4981">
      <c r="A4981" s="12" t="n"/>
      <c r="B4981" s="13" t="n"/>
    </row>
    <row r="4982">
      <c r="A4982" s="12" t="n"/>
      <c r="B4982" s="13" t="n"/>
    </row>
    <row r="4983">
      <c r="A4983" s="12" t="n"/>
      <c r="B4983" s="13" t="n"/>
    </row>
    <row r="4984">
      <c r="A4984" s="12" t="n"/>
      <c r="B4984" s="13" t="n"/>
    </row>
    <row r="4985">
      <c r="A4985" s="12" t="n"/>
      <c r="B4985" s="13" t="n"/>
    </row>
    <row r="4986">
      <c r="A4986" s="12" t="n"/>
      <c r="B4986" s="13" t="n"/>
    </row>
    <row r="4987">
      <c r="A4987" s="12" t="n"/>
      <c r="B4987" s="13" t="n"/>
    </row>
    <row r="4988">
      <c r="A4988" s="12" t="n"/>
      <c r="B4988" s="13" t="n"/>
    </row>
    <row r="4989">
      <c r="A4989" s="12" t="n"/>
      <c r="B4989" s="13" t="n"/>
    </row>
    <row r="4990">
      <c r="A4990" s="12" t="n"/>
      <c r="B4990" s="13" t="n"/>
    </row>
    <row r="4991">
      <c r="A4991" s="12" t="n"/>
      <c r="B4991" s="13" t="n"/>
    </row>
    <row r="4992">
      <c r="A4992" s="12" t="n"/>
      <c r="B4992" s="13" t="n"/>
    </row>
    <row r="4993">
      <c r="A4993" s="12" t="n"/>
      <c r="B4993" s="13" t="n"/>
    </row>
    <row r="4994">
      <c r="A4994" s="12" t="n"/>
      <c r="B4994" s="13" t="n"/>
    </row>
    <row r="4995">
      <c r="A4995" s="12" t="n"/>
      <c r="B4995" s="13" t="n"/>
    </row>
    <row r="4996">
      <c r="A4996" s="12" t="n"/>
      <c r="B4996" s="13" t="n"/>
    </row>
    <row r="4997">
      <c r="A4997" s="12" t="n"/>
      <c r="B4997" s="13" t="n"/>
    </row>
    <row r="4998">
      <c r="A4998" s="12" t="n"/>
      <c r="B4998" s="13" t="n"/>
    </row>
    <row r="4999">
      <c r="A4999" s="12" t="n"/>
      <c r="B4999" s="13" t="n"/>
    </row>
    <row r="5000">
      <c r="A5000" s="12" t="n"/>
      <c r="B5000" s="13" t="n"/>
    </row>
    <row r="5001">
      <c r="A5001" s="12" t="n"/>
      <c r="B5001" s="13" t="n"/>
    </row>
    <row r="5002">
      <c r="A5002" s="12" t="n"/>
      <c r="B5002" s="13" t="n"/>
    </row>
    <row r="5003">
      <c r="A5003" s="12" t="n"/>
      <c r="B5003" s="13" t="n"/>
    </row>
    <row r="5004">
      <c r="A5004" s="12" t="n"/>
      <c r="B5004" s="13" t="n"/>
    </row>
    <row r="5005">
      <c r="A5005" s="12" t="n"/>
      <c r="B5005" s="13" t="n"/>
    </row>
    <row r="5006">
      <c r="A5006" s="12" t="n"/>
      <c r="B5006" s="13" t="n"/>
    </row>
    <row r="5007">
      <c r="A5007" s="12" t="n"/>
      <c r="B5007" s="13" t="n"/>
    </row>
    <row r="5008">
      <c r="A5008" s="12" t="n"/>
      <c r="B5008" s="13" t="n"/>
    </row>
    <row r="5009">
      <c r="A5009" s="12" t="n"/>
      <c r="B5009" s="13" t="n"/>
    </row>
    <row r="5010">
      <c r="A5010" s="12" t="n"/>
      <c r="B5010" s="13" t="n"/>
    </row>
    <row r="5011">
      <c r="A5011" s="12" t="n"/>
      <c r="B5011" s="13" t="n"/>
    </row>
    <row r="5012">
      <c r="A5012" s="12" t="n"/>
      <c r="B5012" s="13" t="n"/>
    </row>
    <row r="5013">
      <c r="A5013" s="12" t="n"/>
      <c r="B5013" s="13" t="n"/>
    </row>
    <row r="5014">
      <c r="A5014" s="12" t="n"/>
      <c r="B5014" s="13" t="n"/>
    </row>
    <row r="5015">
      <c r="A5015" s="12" t="n"/>
      <c r="B5015" s="13" t="n"/>
    </row>
    <row r="5016">
      <c r="A5016" s="12" t="n"/>
      <c r="B5016" s="13" t="n"/>
    </row>
    <row r="5017">
      <c r="A5017" s="12" t="n"/>
      <c r="B5017" s="13" t="n"/>
    </row>
    <row r="5018">
      <c r="A5018" s="12" t="n"/>
      <c r="B5018" s="13" t="n"/>
    </row>
    <row r="5019">
      <c r="A5019" s="12" t="n"/>
      <c r="B5019" s="13" t="n"/>
    </row>
    <row r="5020">
      <c r="A5020" s="12" t="n"/>
      <c r="B5020" s="13" t="n"/>
    </row>
    <row r="5021">
      <c r="A5021" s="12" t="n"/>
      <c r="B5021" s="13" t="n"/>
    </row>
    <row r="5022">
      <c r="A5022" s="12" t="n"/>
      <c r="B5022" s="13" t="n"/>
    </row>
    <row r="5023">
      <c r="A5023" s="12" t="n"/>
      <c r="B5023" s="13" t="n"/>
    </row>
    <row r="5024">
      <c r="A5024" s="12" t="n"/>
      <c r="B5024" s="13" t="n"/>
    </row>
    <row r="5025">
      <c r="A5025" s="12" t="n"/>
      <c r="B5025" s="13" t="n"/>
    </row>
    <row r="5026">
      <c r="A5026" s="12" t="n"/>
      <c r="B5026" s="13" t="n"/>
    </row>
    <row r="5027">
      <c r="A5027" s="12" t="n"/>
      <c r="B5027" s="13" t="n"/>
    </row>
    <row r="5028">
      <c r="A5028" s="12" t="n"/>
      <c r="B5028" s="13" t="n"/>
    </row>
    <row r="5029">
      <c r="A5029" s="12" t="n"/>
      <c r="B5029" s="13" t="n"/>
    </row>
    <row r="5030">
      <c r="A5030" s="12" t="n"/>
      <c r="B5030" s="13" t="n"/>
    </row>
    <row r="5031">
      <c r="A5031" s="12" t="n"/>
      <c r="B5031" s="13" t="n"/>
    </row>
    <row r="5032">
      <c r="A5032" s="12" t="n"/>
      <c r="B5032" s="13" t="n"/>
    </row>
    <row r="5033">
      <c r="A5033" s="12" t="n"/>
      <c r="B5033" s="13" t="n"/>
    </row>
    <row r="5034">
      <c r="A5034" s="12" t="n"/>
      <c r="B5034" s="13" t="n"/>
    </row>
    <row r="5035">
      <c r="A5035" s="12" t="n"/>
      <c r="B5035" s="13" t="n"/>
    </row>
    <row r="5036">
      <c r="A5036" s="12" t="n"/>
      <c r="B5036" s="13" t="n"/>
    </row>
    <row r="5037">
      <c r="A5037" s="12" t="n"/>
      <c r="B5037" s="13" t="n"/>
    </row>
    <row r="5038">
      <c r="A5038" s="12" t="n"/>
      <c r="B5038" s="13" t="n"/>
    </row>
    <row r="5039">
      <c r="A5039" s="12" t="n"/>
      <c r="B5039" s="13" t="n"/>
    </row>
    <row r="5040">
      <c r="A5040" s="12" t="n"/>
      <c r="B5040" s="13" t="n"/>
    </row>
    <row r="5041">
      <c r="A5041" s="12" t="n"/>
      <c r="B5041" s="13" t="n"/>
    </row>
    <row r="5042">
      <c r="A5042" s="12" t="n"/>
      <c r="B5042" s="13" t="n"/>
    </row>
    <row r="5043">
      <c r="A5043" s="12" t="n"/>
      <c r="B5043" s="13" t="n"/>
    </row>
    <row r="5044">
      <c r="A5044" s="12" t="n"/>
      <c r="B5044" s="13" t="n"/>
    </row>
    <row r="5045">
      <c r="A5045" s="12" t="n"/>
      <c r="B5045" s="13" t="n"/>
    </row>
    <row r="5046">
      <c r="A5046" s="12" t="n"/>
      <c r="B5046" s="13" t="n"/>
    </row>
    <row r="5047">
      <c r="A5047" s="12" t="n"/>
      <c r="B5047" s="13" t="n"/>
    </row>
    <row r="5048">
      <c r="A5048" s="12" t="n"/>
      <c r="B5048" s="13" t="n"/>
    </row>
    <row r="5049">
      <c r="A5049" s="12" t="n"/>
      <c r="B5049" s="13" t="n"/>
    </row>
    <row r="5050">
      <c r="A5050" s="12" t="n"/>
      <c r="B5050" s="13" t="n"/>
    </row>
    <row r="5051">
      <c r="A5051" s="12" t="n"/>
      <c r="B5051" s="13" t="n"/>
    </row>
    <row r="5052">
      <c r="A5052" s="12" t="n"/>
      <c r="B5052" s="13" t="n"/>
    </row>
    <row r="5053">
      <c r="A5053" s="12" t="n"/>
      <c r="B5053" s="13" t="n"/>
    </row>
    <row r="5054">
      <c r="A5054" s="12" t="n"/>
      <c r="B5054" s="13" t="n"/>
    </row>
    <row r="5055">
      <c r="A5055" s="12" t="n"/>
      <c r="B5055" s="13" t="n"/>
    </row>
    <row r="5056">
      <c r="A5056" s="12" t="n"/>
      <c r="B5056" s="13" t="n"/>
    </row>
    <row r="5057">
      <c r="A5057" s="12" t="n"/>
      <c r="B5057" s="13" t="n"/>
    </row>
    <row r="5058">
      <c r="A5058" s="12" t="n"/>
      <c r="B5058" s="13" t="n"/>
    </row>
    <row r="5059">
      <c r="A5059" s="12" t="n"/>
      <c r="B5059" s="13" t="n"/>
    </row>
    <row r="5060">
      <c r="A5060" s="12" t="n"/>
      <c r="B5060" s="13" t="n"/>
    </row>
    <row r="5061">
      <c r="A5061" s="12" t="n"/>
      <c r="B5061" s="13" t="n"/>
    </row>
    <row r="5062">
      <c r="A5062" s="12" t="n"/>
      <c r="B5062" s="13" t="n"/>
    </row>
    <row r="5063">
      <c r="A5063" s="12" t="n"/>
      <c r="B5063" s="13" t="n"/>
    </row>
    <row r="5064">
      <c r="A5064" s="12" t="n"/>
      <c r="B5064" s="13" t="n"/>
    </row>
    <row r="5065">
      <c r="A5065" s="12" t="n"/>
      <c r="B5065" s="13" t="n"/>
    </row>
    <row r="5066">
      <c r="A5066" s="12" t="n"/>
      <c r="B5066" s="13" t="n"/>
    </row>
    <row r="5067">
      <c r="A5067" s="12" t="n"/>
      <c r="B5067" s="13" t="n"/>
    </row>
    <row r="5068">
      <c r="A5068" s="12" t="n"/>
      <c r="B5068" s="13" t="n"/>
    </row>
    <row r="5069">
      <c r="A5069" s="12" t="n"/>
      <c r="B5069" s="13" t="n"/>
    </row>
    <row r="5070">
      <c r="A5070" s="12" t="n"/>
      <c r="B5070" s="13" t="n"/>
    </row>
    <row r="5071">
      <c r="A5071" s="12" t="n"/>
      <c r="B5071" s="13" t="n"/>
    </row>
    <row r="5072">
      <c r="A5072" s="12" t="n"/>
      <c r="B5072" s="13" t="n"/>
    </row>
    <row r="5073">
      <c r="A5073" s="12" t="n"/>
      <c r="B5073" s="13" t="n"/>
    </row>
    <row r="5074">
      <c r="A5074" s="12" t="n"/>
      <c r="B5074" s="13" t="n"/>
    </row>
    <row r="5075">
      <c r="A5075" s="12" t="n"/>
      <c r="B5075" s="13" t="n"/>
    </row>
    <row r="5076">
      <c r="A5076" s="12" t="n"/>
      <c r="B5076" s="13" t="n"/>
    </row>
    <row r="5077">
      <c r="A5077" s="12" t="n"/>
      <c r="B5077" s="13" t="n"/>
    </row>
    <row r="5078">
      <c r="A5078" s="12" t="n"/>
      <c r="B5078" s="13" t="n"/>
    </row>
    <row r="5079">
      <c r="A5079" s="12" t="n"/>
      <c r="B5079" s="13" t="n"/>
    </row>
    <row r="5080">
      <c r="A5080" s="12" t="n"/>
      <c r="B5080" s="13" t="n"/>
    </row>
    <row r="5081">
      <c r="A5081" s="12" t="n"/>
      <c r="B5081" s="13" t="n"/>
    </row>
    <row r="5082">
      <c r="A5082" s="12" t="n"/>
      <c r="B5082" s="13" t="n"/>
    </row>
    <row r="5083">
      <c r="A5083" s="12" t="n"/>
      <c r="B5083" s="13" t="n"/>
    </row>
    <row r="5084">
      <c r="A5084" s="12" t="n"/>
      <c r="B5084" s="13" t="n"/>
    </row>
    <row r="5085">
      <c r="A5085" s="12" t="n"/>
      <c r="B5085" s="13" t="n"/>
    </row>
    <row r="5086">
      <c r="A5086" s="12" t="n"/>
      <c r="B5086" s="13" t="n"/>
    </row>
    <row r="5087">
      <c r="A5087" s="12" t="n"/>
      <c r="B5087" s="13" t="n"/>
    </row>
    <row r="5088">
      <c r="A5088" s="12" t="n"/>
      <c r="B5088" s="13" t="n"/>
    </row>
    <row r="5089">
      <c r="A5089" s="12" t="n"/>
      <c r="B5089" s="13" t="n"/>
    </row>
    <row r="5090">
      <c r="A5090" s="12" t="n"/>
      <c r="B5090" s="13" t="n"/>
    </row>
    <row r="5091">
      <c r="A5091" s="12" t="n"/>
      <c r="B5091" s="13" t="n"/>
    </row>
    <row r="5092">
      <c r="A5092" s="12" t="n"/>
      <c r="B5092" s="13" t="n"/>
    </row>
    <row r="5093">
      <c r="A5093" s="12" t="n"/>
      <c r="B5093" s="13" t="n"/>
    </row>
    <row r="5094">
      <c r="A5094" s="12" t="n"/>
      <c r="B5094" s="13" t="n"/>
    </row>
    <row r="5095">
      <c r="A5095" s="12" t="n"/>
      <c r="B5095" s="13" t="n"/>
    </row>
    <row r="5096">
      <c r="A5096" s="12" t="n"/>
      <c r="B5096" s="13" t="n"/>
    </row>
    <row r="5097">
      <c r="A5097" s="12" t="n"/>
      <c r="B5097" s="13" t="n"/>
    </row>
    <row r="5098">
      <c r="A5098" s="12" t="n"/>
      <c r="B5098" s="13" t="n"/>
    </row>
    <row r="5099">
      <c r="A5099" s="12" t="n"/>
      <c r="B5099" s="13" t="n"/>
    </row>
    <row r="5100">
      <c r="A5100" s="12" t="n"/>
      <c r="B5100" s="13" t="n"/>
    </row>
    <row r="5101">
      <c r="A5101" s="12" t="n"/>
      <c r="B5101" s="13" t="n"/>
    </row>
    <row r="5102">
      <c r="A5102" s="12" t="n"/>
      <c r="B5102" s="13" t="n"/>
    </row>
    <row r="5103">
      <c r="A5103" s="12" t="n"/>
      <c r="B5103" s="13" t="n"/>
    </row>
    <row r="5104">
      <c r="A5104" s="12" t="n"/>
      <c r="B5104" s="13" t="n"/>
    </row>
    <row r="5105">
      <c r="A5105" s="12" t="n"/>
      <c r="B5105" s="13" t="n"/>
    </row>
    <row r="5106">
      <c r="A5106" s="12" t="n"/>
      <c r="B5106" s="13" t="n"/>
    </row>
    <row r="5107">
      <c r="A5107" s="12" t="n"/>
      <c r="B5107" s="13" t="n"/>
    </row>
    <row r="5108">
      <c r="A5108" s="12" t="n"/>
      <c r="B5108" s="13" t="n"/>
    </row>
    <row r="5109">
      <c r="A5109" s="12" t="n"/>
      <c r="B5109" s="13" t="n"/>
    </row>
    <row r="5110">
      <c r="A5110" s="12" t="n"/>
      <c r="B5110" s="13" t="n"/>
    </row>
    <row r="5111">
      <c r="A5111" s="12" t="n"/>
      <c r="B5111" s="13" t="n"/>
    </row>
    <row r="5112">
      <c r="A5112" s="12" t="n"/>
      <c r="B5112" s="13" t="n"/>
    </row>
    <row r="5113">
      <c r="A5113" s="12" t="n"/>
      <c r="B5113" s="13" t="n"/>
    </row>
    <row r="5114">
      <c r="A5114" s="12" t="n"/>
      <c r="B5114" s="13" t="n"/>
    </row>
    <row r="5115">
      <c r="A5115" s="12" t="n"/>
      <c r="B5115" s="13" t="n"/>
    </row>
    <row r="5116">
      <c r="A5116" s="12" t="n"/>
      <c r="B5116" s="13" t="n"/>
    </row>
    <row r="5117">
      <c r="A5117" s="12" t="n"/>
      <c r="B5117" s="13" t="n"/>
    </row>
    <row r="5118">
      <c r="A5118" s="12" t="n"/>
      <c r="B5118" s="13" t="n"/>
    </row>
    <row r="5119">
      <c r="A5119" s="12" t="n"/>
      <c r="B5119" s="13" t="n"/>
    </row>
    <row r="5120">
      <c r="A5120" s="12" t="n"/>
      <c r="B5120" s="13" t="n"/>
    </row>
    <row r="5121">
      <c r="A5121" s="12" t="n"/>
      <c r="B5121" s="13" t="n"/>
    </row>
    <row r="5122">
      <c r="A5122" s="12" t="n"/>
      <c r="B5122" s="13" t="n"/>
    </row>
    <row r="5123">
      <c r="A5123" s="12" t="n"/>
      <c r="B5123" s="13" t="n"/>
    </row>
    <row r="5124">
      <c r="A5124" s="12" t="n"/>
      <c r="B5124" s="13" t="n"/>
    </row>
    <row r="5125">
      <c r="A5125" s="12" t="n"/>
      <c r="B5125" s="13" t="n"/>
    </row>
    <row r="5126">
      <c r="A5126" s="12" t="n"/>
      <c r="B5126" s="13" t="n"/>
    </row>
    <row r="5127">
      <c r="A5127" s="12" t="n"/>
      <c r="B5127" s="13" t="n"/>
    </row>
    <row r="5128">
      <c r="A5128" s="12" t="n"/>
      <c r="B5128" s="13" t="n"/>
    </row>
    <row r="5129">
      <c r="A5129" s="12" t="n"/>
      <c r="B5129" s="13" t="n"/>
    </row>
    <row r="5130">
      <c r="A5130" s="12" t="n"/>
      <c r="B5130" s="13" t="n"/>
    </row>
    <row r="5131">
      <c r="A5131" s="12" t="n"/>
      <c r="B5131" s="13" t="n"/>
    </row>
    <row r="5132">
      <c r="A5132" s="12" t="n"/>
      <c r="B5132" s="13" t="n"/>
    </row>
    <row r="5133">
      <c r="A5133" s="12" t="n"/>
      <c r="B5133" s="13" t="n"/>
    </row>
    <row r="5134">
      <c r="A5134" s="12" t="n"/>
      <c r="B5134" s="13" t="n"/>
    </row>
    <row r="5135">
      <c r="A5135" s="12" t="n"/>
      <c r="B5135" s="13" t="n"/>
    </row>
    <row r="5136">
      <c r="A5136" s="12" t="n"/>
      <c r="B5136" s="13" t="n"/>
    </row>
    <row r="5137">
      <c r="A5137" s="12" t="n"/>
      <c r="B5137" s="13" t="n"/>
    </row>
    <row r="5138">
      <c r="A5138" s="12" t="n"/>
      <c r="B5138" s="13" t="n"/>
    </row>
    <row r="5139">
      <c r="A5139" s="12" t="n"/>
      <c r="B5139" s="13" t="n"/>
    </row>
    <row r="5140">
      <c r="A5140" s="12" t="n"/>
      <c r="B5140" s="13" t="n"/>
    </row>
    <row r="5141">
      <c r="A5141" s="12" t="n"/>
      <c r="B5141" s="13" t="n"/>
    </row>
    <row r="5142">
      <c r="A5142" s="12" t="n"/>
      <c r="B5142" s="13" t="n"/>
    </row>
    <row r="5143">
      <c r="A5143" s="12" t="n"/>
      <c r="B5143" s="13" t="n"/>
    </row>
    <row r="5144">
      <c r="A5144" s="12" t="n"/>
      <c r="B5144" s="13" t="n"/>
    </row>
    <row r="5145">
      <c r="A5145" s="12" t="n"/>
      <c r="B5145" s="13" t="n"/>
    </row>
    <row r="5146">
      <c r="A5146" s="12" t="n"/>
      <c r="B5146" s="13" t="n"/>
    </row>
    <row r="5147">
      <c r="A5147" s="12" t="n"/>
      <c r="B5147" s="13" t="n"/>
    </row>
    <row r="5148">
      <c r="A5148" s="12" t="n"/>
      <c r="B5148" s="13" t="n"/>
    </row>
    <row r="5149">
      <c r="A5149" s="12" t="n"/>
      <c r="B5149" s="13" t="n"/>
    </row>
    <row r="5150">
      <c r="A5150" s="12" t="n"/>
      <c r="B5150" s="13" t="n"/>
    </row>
    <row r="5151">
      <c r="A5151" s="12" t="n"/>
      <c r="B5151" s="13" t="n"/>
    </row>
    <row r="5152">
      <c r="A5152" s="12" t="n"/>
      <c r="B5152" s="13" t="n"/>
    </row>
    <row r="5153">
      <c r="A5153" s="12" t="n"/>
      <c r="B5153" s="13" t="n"/>
    </row>
    <row r="5154">
      <c r="A5154" s="12" t="n"/>
      <c r="B5154" s="13" t="n"/>
    </row>
    <row r="5155">
      <c r="A5155" s="12" t="n"/>
      <c r="B5155" s="13" t="n"/>
    </row>
    <row r="5156">
      <c r="A5156" s="12" t="n"/>
      <c r="B5156" s="13" t="n"/>
    </row>
    <row r="5157">
      <c r="A5157" s="12" t="n"/>
      <c r="B5157" s="13" t="n"/>
    </row>
    <row r="5158">
      <c r="A5158" s="12" t="n"/>
      <c r="B5158" s="13" t="n"/>
    </row>
    <row r="5159">
      <c r="A5159" s="12" t="n"/>
      <c r="B5159" s="13" t="n"/>
    </row>
    <row r="5160">
      <c r="A5160" s="12" t="n"/>
      <c r="B5160" s="13" t="n"/>
    </row>
    <row r="5161">
      <c r="A5161" s="12" t="n"/>
      <c r="B5161" s="13" t="n"/>
    </row>
    <row r="5162">
      <c r="A5162" s="12" t="n"/>
      <c r="B5162" s="13" t="n"/>
    </row>
    <row r="5163">
      <c r="A5163" s="12" t="n"/>
      <c r="B5163" s="13" t="n"/>
    </row>
    <row r="5164">
      <c r="A5164" s="12" t="n"/>
      <c r="B5164" s="13" t="n"/>
    </row>
    <row r="5165">
      <c r="A5165" s="12" t="n"/>
      <c r="B5165" s="13" t="n"/>
    </row>
    <row r="5166">
      <c r="A5166" s="12" t="n"/>
      <c r="B5166" s="13" t="n"/>
    </row>
    <row r="5167">
      <c r="A5167" s="12" t="n"/>
      <c r="B5167" s="13" t="n"/>
    </row>
    <row r="5168">
      <c r="A5168" s="12" t="n"/>
      <c r="B5168" s="13" t="n"/>
    </row>
    <row r="5169">
      <c r="A5169" s="12" t="n"/>
      <c r="B5169" s="13" t="n"/>
    </row>
    <row r="5170">
      <c r="A5170" s="12" t="n"/>
      <c r="B5170" s="13" t="n"/>
    </row>
    <row r="5171">
      <c r="A5171" s="12" t="n"/>
      <c r="B5171" s="13" t="n"/>
    </row>
    <row r="5172">
      <c r="A5172" s="12" t="n"/>
      <c r="B5172" s="13" t="n"/>
    </row>
    <row r="5173">
      <c r="A5173" s="12" t="n"/>
      <c r="B5173" s="13" t="n"/>
    </row>
    <row r="5174">
      <c r="A5174" s="12" t="n"/>
      <c r="B5174" s="13" t="n"/>
    </row>
    <row r="5175">
      <c r="A5175" s="12" t="n"/>
      <c r="B5175" s="13" t="n"/>
    </row>
    <row r="5176">
      <c r="A5176" s="12" t="n"/>
      <c r="B5176" s="13" t="n"/>
    </row>
    <row r="5177">
      <c r="A5177" s="12" t="n"/>
      <c r="B5177" s="13" t="n"/>
    </row>
    <row r="5178">
      <c r="A5178" s="12" t="n"/>
      <c r="B5178" s="13" t="n"/>
    </row>
    <row r="5179">
      <c r="A5179" s="12" t="n"/>
      <c r="B5179" s="13" t="n"/>
    </row>
    <row r="5180">
      <c r="A5180" s="12" t="n"/>
      <c r="B5180" s="13" t="n"/>
    </row>
    <row r="5181">
      <c r="A5181" s="12" t="n"/>
      <c r="B5181" s="13" t="n"/>
    </row>
    <row r="5182">
      <c r="A5182" s="12" t="n"/>
      <c r="B5182" s="13" t="n"/>
    </row>
    <row r="5183">
      <c r="A5183" s="12" t="n"/>
      <c r="B5183" s="13" t="n"/>
    </row>
    <row r="5184">
      <c r="A5184" s="12" t="n"/>
      <c r="B5184" s="13" t="n"/>
    </row>
    <row r="5185">
      <c r="A5185" s="12" t="n"/>
      <c r="B5185" s="13" t="n"/>
    </row>
    <row r="5186">
      <c r="A5186" s="12" t="n"/>
      <c r="B5186" s="13" t="n"/>
    </row>
    <row r="5187">
      <c r="A5187" s="12" t="n"/>
      <c r="B5187" s="13" t="n"/>
    </row>
    <row r="5188">
      <c r="A5188" s="12" t="n"/>
      <c r="B5188" s="13" t="n"/>
    </row>
    <row r="5189">
      <c r="A5189" s="12" t="n"/>
      <c r="B5189" s="13" t="n"/>
    </row>
    <row r="5190">
      <c r="A5190" s="12" t="n"/>
      <c r="B5190" s="13" t="n"/>
    </row>
    <row r="5191">
      <c r="A5191" s="12" t="n"/>
      <c r="B5191" s="13" t="n"/>
    </row>
    <row r="5192">
      <c r="A5192" s="12" t="n"/>
      <c r="B5192" s="13" t="n"/>
    </row>
    <row r="5193">
      <c r="A5193" s="12" t="n"/>
      <c r="B5193" s="13" t="n"/>
    </row>
    <row r="5194">
      <c r="A5194" s="12" t="n"/>
      <c r="B5194" s="13" t="n"/>
    </row>
    <row r="5195">
      <c r="A5195" s="12" t="n"/>
      <c r="B5195" s="13" t="n"/>
    </row>
    <row r="5196">
      <c r="A5196" s="12" t="n"/>
      <c r="B5196" s="13" t="n"/>
    </row>
    <row r="5197">
      <c r="A5197" s="12" t="n"/>
      <c r="B5197" s="13" t="n"/>
    </row>
    <row r="5198">
      <c r="A5198" s="12" t="n"/>
      <c r="B5198" s="13" t="n"/>
    </row>
    <row r="5199">
      <c r="A5199" s="12" t="n"/>
      <c r="B5199" s="13" t="n"/>
    </row>
    <row r="5200">
      <c r="A5200" s="12" t="n"/>
      <c r="B5200" s="13" t="n"/>
    </row>
    <row r="5201">
      <c r="A5201" s="12" t="n"/>
      <c r="B5201" s="13" t="n"/>
    </row>
    <row r="5202">
      <c r="A5202" s="12" t="n"/>
      <c r="B5202" s="13" t="n"/>
    </row>
    <row r="5203">
      <c r="A5203" s="12" t="n"/>
      <c r="B5203" s="13" t="n"/>
    </row>
    <row r="5204">
      <c r="A5204" s="12" t="n"/>
      <c r="B5204" s="13" t="n"/>
    </row>
    <row r="5205">
      <c r="A5205" s="12" t="n"/>
      <c r="B5205" s="13" t="n"/>
    </row>
    <row r="5206">
      <c r="A5206" s="12" t="n"/>
      <c r="B5206" s="13" t="n"/>
    </row>
    <row r="5207">
      <c r="A5207" s="12" t="n"/>
      <c r="B5207" s="13" t="n"/>
    </row>
    <row r="5208">
      <c r="A5208" s="12" t="n"/>
      <c r="B5208" s="13" t="n"/>
    </row>
    <row r="5209">
      <c r="A5209" s="12" t="n"/>
      <c r="B5209" s="13" t="n"/>
    </row>
    <row r="5210">
      <c r="A5210" s="12" t="n"/>
      <c r="B5210" s="13" t="n"/>
    </row>
    <row r="5211">
      <c r="A5211" s="12" t="n"/>
      <c r="B5211" s="13" t="n"/>
    </row>
    <row r="5212">
      <c r="A5212" s="12" t="n"/>
      <c r="B5212" s="13" t="n"/>
    </row>
    <row r="5213">
      <c r="A5213" s="12" t="n"/>
      <c r="B5213" s="13" t="n"/>
    </row>
    <row r="5214">
      <c r="A5214" s="12" t="n"/>
      <c r="B5214" s="13" t="n"/>
    </row>
    <row r="5215">
      <c r="A5215" s="12" t="n"/>
      <c r="B5215" s="13" t="n"/>
    </row>
    <row r="5216">
      <c r="A5216" s="12" t="n"/>
      <c r="B5216" s="13" t="n"/>
    </row>
    <row r="5217">
      <c r="A5217" s="12" t="n"/>
      <c r="B5217" s="13" t="n"/>
    </row>
    <row r="5218">
      <c r="A5218" s="12" t="n"/>
      <c r="B5218" s="13" t="n"/>
    </row>
    <row r="5219">
      <c r="A5219" s="12" t="n"/>
      <c r="B5219" s="13" t="n"/>
    </row>
    <row r="5220">
      <c r="A5220" s="12" t="n"/>
      <c r="B5220" s="13" t="n"/>
    </row>
    <row r="5221">
      <c r="A5221" s="12" t="n"/>
      <c r="B5221" s="13" t="n"/>
    </row>
    <row r="5222">
      <c r="A5222" s="12" t="n"/>
      <c r="B5222" s="13" t="n"/>
    </row>
    <row r="5223">
      <c r="A5223" s="12" t="n"/>
      <c r="B5223" s="13" t="n"/>
    </row>
    <row r="5224">
      <c r="A5224" s="12" t="n"/>
      <c r="B5224" s="13" t="n"/>
    </row>
    <row r="5225">
      <c r="A5225" s="12" t="n"/>
      <c r="B5225" s="13" t="n"/>
    </row>
    <row r="5226">
      <c r="A5226" s="12" t="n"/>
      <c r="B5226" s="13" t="n"/>
    </row>
    <row r="5227">
      <c r="A5227" s="12" t="n"/>
      <c r="B5227" s="13" t="n"/>
    </row>
    <row r="5228">
      <c r="A5228" s="12" t="n"/>
      <c r="B5228" s="13" t="n"/>
    </row>
    <row r="5229">
      <c r="A5229" s="12" t="n"/>
      <c r="B5229" s="13" t="n"/>
    </row>
    <row r="5230">
      <c r="A5230" s="12" t="n"/>
      <c r="B5230" s="13" t="n"/>
    </row>
    <row r="5231">
      <c r="A5231" s="12" t="n"/>
      <c r="B5231" s="13" t="n"/>
    </row>
    <row r="5232">
      <c r="A5232" s="12" t="n"/>
      <c r="B5232" s="13" t="n"/>
    </row>
    <row r="5233">
      <c r="A5233" s="12" t="n"/>
      <c r="B5233" s="13" t="n"/>
    </row>
    <row r="5234">
      <c r="A5234" s="12" t="n"/>
      <c r="B5234" s="13" t="n"/>
    </row>
    <row r="5235">
      <c r="A5235" s="12" t="n"/>
      <c r="B5235" s="13" t="n"/>
    </row>
    <row r="5236">
      <c r="A5236" s="12" t="n"/>
      <c r="B5236" s="13" t="n"/>
    </row>
    <row r="5237">
      <c r="A5237" s="12" t="n"/>
      <c r="B5237" s="13" t="n"/>
    </row>
    <row r="5238">
      <c r="A5238" s="12" t="n"/>
      <c r="B5238" s="13" t="n"/>
    </row>
    <row r="5239">
      <c r="A5239" s="12" t="n"/>
      <c r="B5239" s="13" t="n"/>
    </row>
    <row r="5240">
      <c r="A5240" s="12" t="n"/>
      <c r="B5240" s="13" t="n"/>
    </row>
    <row r="5241">
      <c r="A5241" s="12" t="n"/>
      <c r="B5241" s="13" t="n"/>
    </row>
    <row r="5242">
      <c r="A5242" s="12" t="n"/>
      <c r="B5242" s="13" t="n"/>
    </row>
    <row r="5243">
      <c r="A5243" s="12" t="n"/>
      <c r="B5243" s="13" t="n"/>
    </row>
    <row r="5244">
      <c r="A5244" s="12" t="n"/>
      <c r="B5244" s="13" t="n"/>
    </row>
    <row r="5245">
      <c r="A5245" s="12" t="n"/>
      <c r="B5245" s="13" t="n"/>
    </row>
    <row r="5246">
      <c r="A5246" s="12" t="n"/>
      <c r="B5246" s="13" t="n"/>
    </row>
    <row r="5247">
      <c r="A5247" s="12" t="n"/>
      <c r="B5247" s="13" t="n"/>
    </row>
    <row r="5248">
      <c r="A5248" s="12" t="n"/>
      <c r="B5248" s="13" t="n"/>
    </row>
    <row r="5249">
      <c r="A5249" s="12" t="n"/>
      <c r="B5249" s="13" t="n"/>
    </row>
    <row r="5250">
      <c r="A5250" s="12" t="n"/>
      <c r="B5250" s="13" t="n"/>
    </row>
    <row r="5251">
      <c r="A5251" s="12" t="n"/>
      <c r="B5251" s="13" t="n"/>
    </row>
    <row r="5252">
      <c r="A5252" s="12" t="n"/>
      <c r="B5252" s="13" t="n"/>
    </row>
    <row r="5253">
      <c r="A5253" s="12" t="n"/>
      <c r="B5253" s="13" t="n"/>
    </row>
    <row r="5254">
      <c r="A5254" s="12" t="n"/>
      <c r="B5254" s="13" t="n"/>
    </row>
    <row r="5255">
      <c r="A5255" s="12" t="n"/>
      <c r="B5255" s="13" t="n"/>
    </row>
    <row r="5256">
      <c r="A5256" s="12" t="n"/>
      <c r="B5256" s="13" t="n"/>
    </row>
    <row r="5257">
      <c r="A5257" s="12" t="n"/>
      <c r="B5257" s="13" t="n"/>
    </row>
    <row r="5258">
      <c r="A5258" s="12" t="n"/>
      <c r="B5258" s="13" t="n"/>
    </row>
    <row r="5259">
      <c r="A5259" s="12" t="n"/>
      <c r="B5259" s="13" t="n"/>
    </row>
    <row r="5260">
      <c r="A5260" s="12" t="n"/>
      <c r="B5260" s="13" t="n"/>
    </row>
    <row r="5261">
      <c r="A5261" s="12" t="n"/>
      <c r="B5261" s="13" t="n"/>
    </row>
    <row r="5262">
      <c r="A5262" s="12" t="n"/>
      <c r="B5262" s="13" t="n"/>
    </row>
    <row r="5263">
      <c r="A5263" s="12" t="n"/>
      <c r="B5263" s="13" t="n"/>
    </row>
    <row r="5264">
      <c r="A5264" s="12" t="n"/>
      <c r="B5264" s="13" t="n"/>
    </row>
    <row r="5265">
      <c r="A5265" s="12" t="n"/>
      <c r="B5265" s="13" t="n"/>
    </row>
    <row r="5266">
      <c r="A5266" s="12" t="n"/>
      <c r="B5266" s="13" t="n"/>
    </row>
    <row r="5267">
      <c r="A5267" s="12" t="n"/>
      <c r="B5267" s="13" t="n"/>
    </row>
    <row r="5268">
      <c r="A5268" s="12" t="n"/>
      <c r="B5268" s="13" t="n"/>
    </row>
    <row r="5269">
      <c r="A5269" s="12" t="n"/>
      <c r="B5269" s="13" t="n"/>
    </row>
    <row r="5270">
      <c r="A5270" s="12" t="n"/>
      <c r="B5270" s="13" t="n"/>
    </row>
    <row r="5271">
      <c r="A5271" s="12" t="n"/>
      <c r="B5271" s="13" t="n"/>
    </row>
    <row r="5272">
      <c r="A5272" s="12" t="n"/>
      <c r="B5272" s="13" t="n"/>
    </row>
    <row r="5273">
      <c r="A5273" s="12" t="n"/>
      <c r="B5273" s="13" t="n"/>
    </row>
    <row r="5274">
      <c r="A5274" s="12" t="n"/>
      <c r="B5274" s="13" t="n"/>
    </row>
    <row r="5275">
      <c r="A5275" s="12" t="n"/>
      <c r="B5275" s="13" t="n"/>
    </row>
    <row r="5276">
      <c r="A5276" s="12" t="n"/>
      <c r="B5276" s="13" t="n"/>
    </row>
    <row r="5277">
      <c r="A5277" s="12" t="n"/>
      <c r="B5277" s="13" t="n"/>
    </row>
    <row r="5278">
      <c r="A5278" s="12" t="n"/>
      <c r="B5278" s="13" t="n"/>
    </row>
    <row r="5279">
      <c r="A5279" s="12" t="n"/>
      <c r="B5279" s="13" t="n"/>
    </row>
    <row r="5280">
      <c r="A5280" s="12" t="n"/>
      <c r="B5280" s="13" t="n"/>
    </row>
    <row r="5281">
      <c r="A5281" s="12" t="n"/>
      <c r="B5281" s="13" t="n"/>
    </row>
    <row r="5282">
      <c r="A5282" s="12" t="n"/>
      <c r="B5282" s="13" t="n"/>
    </row>
    <row r="5283">
      <c r="A5283" s="12" t="n"/>
      <c r="B5283" s="13" t="n"/>
    </row>
    <row r="5284">
      <c r="A5284" s="12" t="n"/>
      <c r="B5284" s="13" t="n"/>
    </row>
    <row r="5285">
      <c r="A5285" s="12" t="n"/>
      <c r="B5285" s="13" t="n"/>
    </row>
    <row r="5286">
      <c r="A5286" s="12" t="n"/>
      <c r="B5286" s="13" t="n"/>
    </row>
    <row r="5287">
      <c r="A5287" s="12" t="n"/>
      <c r="B5287" s="13" t="n"/>
    </row>
    <row r="5288">
      <c r="A5288" s="12" t="n"/>
      <c r="B5288" s="13" t="n"/>
    </row>
    <row r="5289">
      <c r="A5289" s="12" t="n"/>
      <c r="B5289" s="13" t="n"/>
    </row>
    <row r="5290">
      <c r="A5290" s="12" t="n"/>
      <c r="B5290" s="13" t="n"/>
    </row>
    <row r="5291">
      <c r="A5291" s="12" t="n"/>
      <c r="B5291" s="13" t="n"/>
    </row>
    <row r="5292">
      <c r="A5292" s="12" t="n"/>
      <c r="B5292" s="13" t="n"/>
    </row>
    <row r="5293">
      <c r="A5293" s="12" t="n"/>
      <c r="B5293" s="13" t="n"/>
    </row>
    <row r="5294">
      <c r="A5294" s="12" t="n"/>
      <c r="B5294" s="13" t="n"/>
    </row>
    <row r="5295">
      <c r="A5295" s="12" t="n"/>
      <c r="B5295" s="13" t="n"/>
    </row>
    <row r="5296">
      <c r="A5296" s="12" t="n"/>
      <c r="B5296" s="13" t="n"/>
    </row>
    <row r="5297">
      <c r="A5297" s="12" t="n"/>
      <c r="B5297" s="13" t="n"/>
    </row>
    <row r="5298">
      <c r="A5298" s="12" t="n"/>
      <c r="B5298" s="13" t="n"/>
    </row>
    <row r="5299">
      <c r="A5299" s="12" t="n"/>
      <c r="B5299" s="13" t="n"/>
    </row>
    <row r="5300">
      <c r="A5300" s="12" t="n"/>
      <c r="B5300" s="13" t="n"/>
    </row>
    <row r="5301">
      <c r="A5301" s="12" t="n"/>
      <c r="B5301" s="13" t="n"/>
    </row>
    <row r="5302">
      <c r="A5302" s="12" t="n"/>
      <c r="B5302" s="13" t="n"/>
    </row>
    <row r="5303">
      <c r="A5303" s="12" t="n"/>
      <c r="B5303" s="13" t="n"/>
    </row>
    <row r="5304">
      <c r="A5304" s="12" t="n"/>
      <c r="B5304" s="13" t="n"/>
    </row>
    <row r="5305">
      <c r="A5305" s="12" t="n"/>
      <c r="B5305" s="13" t="n"/>
    </row>
    <row r="5306">
      <c r="A5306" s="12" t="n"/>
      <c r="B5306" s="13" t="n"/>
    </row>
    <row r="5307">
      <c r="A5307" s="12" t="n"/>
      <c r="B5307" s="13" t="n"/>
    </row>
    <row r="5308">
      <c r="A5308" s="12" t="n"/>
      <c r="B5308" s="13" t="n"/>
    </row>
    <row r="5309">
      <c r="A5309" s="12" t="n"/>
      <c r="B5309" s="13" t="n"/>
    </row>
    <row r="5310">
      <c r="A5310" s="12" t="n"/>
      <c r="B5310" s="13" t="n"/>
    </row>
    <row r="5311">
      <c r="A5311" s="12" t="n"/>
      <c r="B5311" s="13" t="n"/>
    </row>
    <row r="5312">
      <c r="A5312" s="12" t="n"/>
      <c r="B5312" s="13" t="n"/>
    </row>
    <row r="5313">
      <c r="A5313" s="12" t="n"/>
      <c r="B5313" s="13" t="n"/>
    </row>
    <row r="5314">
      <c r="A5314" s="12" t="n"/>
      <c r="B5314" s="13" t="n"/>
    </row>
    <row r="5315">
      <c r="A5315" s="12" t="n"/>
      <c r="B5315" s="13" t="n"/>
    </row>
    <row r="5316">
      <c r="A5316" s="12" t="n"/>
      <c r="B5316" s="13" t="n"/>
    </row>
    <row r="5317">
      <c r="A5317" s="12" t="n"/>
      <c r="B5317" s="13" t="n"/>
    </row>
    <row r="5318">
      <c r="A5318" s="12" t="n"/>
      <c r="B5318" s="13" t="n"/>
    </row>
    <row r="5319">
      <c r="A5319" s="12" t="n"/>
      <c r="B5319" s="13" t="n"/>
    </row>
    <row r="5320">
      <c r="A5320" s="12" t="n"/>
      <c r="B5320" s="13" t="n"/>
    </row>
    <row r="5321">
      <c r="A5321" s="12" t="n"/>
      <c r="B5321" s="13" t="n"/>
    </row>
    <row r="5322">
      <c r="A5322" s="12" t="n"/>
      <c r="B5322" s="13" t="n"/>
    </row>
    <row r="5323">
      <c r="A5323" s="12" t="n"/>
      <c r="B5323" s="13" t="n"/>
    </row>
    <row r="5324">
      <c r="A5324" s="12" t="n"/>
      <c r="B5324" s="13" t="n"/>
    </row>
    <row r="5325">
      <c r="A5325" s="12" t="n"/>
      <c r="B5325" s="13" t="n"/>
    </row>
    <row r="5326">
      <c r="A5326" s="12" t="n"/>
      <c r="B5326" s="13" t="n"/>
    </row>
    <row r="5327">
      <c r="A5327" s="12" t="n"/>
      <c r="B5327" s="13" t="n"/>
    </row>
    <row r="5328">
      <c r="A5328" s="12" t="n"/>
      <c r="B5328" s="13" t="n"/>
    </row>
    <row r="5329">
      <c r="A5329" s="12" t="n"/>
      <c r="B5329" s="13" t="n"/>
    </row>
    <row r="5330">
      <c r="A5330" s="12" t="n"/>
      <c r="B5330" s="13" t="n"/>
    </row>
    <row r="5331">
      <c r="A5331" s="12" t="n"/>
      <c r="B5331" s="13" t="n"/>
    </row>
    <row r="5332">
      <c r="A5332" s="12" t="n"/>
      <c r="B5332" s="13" t="n"/>
    </row>
    <row r="5333">
      <c r="A5333" s="12" t="n"/>
      <c r="B5333" s="13" t="n"/>
    </row>
    <row r="5334">
      <c r="A5334" s="12" t="n"/>
      <c r="B5334" s="13" t="n"/>
    </row>
    <row r="5335">
      <c r="A5335" s="12" t="n"/>
      <c r="B5335" s="13" t="n"/>
    </row>
    <row r="5336">
      <c r="A5336" s="12" t="n"/>
      <c r="B5336" s="13" t="n"/>
    </row>
    <row r="5337">
      <c r="A5337" s="12" t="n"/>
      <c r="B5337" s="13" t="n"/>
    </row>
    <row r="5338">
      <c r="A5338" s="12" t="n"/>
      <c r="B5338" s="13" t="n"/>
    </row>
    <row r="5339">
      <c r="A5339" s="12" t="n"/>
      <c r="B5339" s="13" t="n"/>
    </row>
    <row r="5340">
      <c r="A5340" s="12" t="n"/>
      <c r="B5340" s="13" t="n"/>
    </row>
    <row r="5341">
      <c r="A5341" s="12" t="n"/>
      <c r="B5341" s="13" t="n"/>
    </row>
    <row r="5342">
      <c r="A5342" s="12" t="n"/>
      <c r="B5342" s="13" t="n"/>
    </row>
    <row r="5343">
      <c r="A5343" s="12" t="n"/>
      <c r="B5343" s="13" t="n"/>
    </row>
    <row r="5344">
      <c r="A5344" s="12" t="n"/>
      <c r="B5344" s="13" t="n"/>
    </row>
    <row r="5345">
      <c r="A5345" s="12" t="n"/>
      <c r="B5345" s="13" t="n"/>
    </row>
    <row r="5346">
      <c r="A5346" s="12" t="n"/>
      <c r="B5346" s="13" t="n"/>
    </row>
    <row r="5347">
      <c r="A5347" s="12" t="n"/>
      <c r="B5347" s="13" t="n"/>
    </row>
    <row r="5348">
      <c r="A5348" s="12" t="n"/>
      <c r="B5348" s="13" t="n"/>
    </row>
    <row r="5349">
      <c r="A5349" s="12" t="n"/>
      <c r="B5349" s="13" t="n"/>
    </row>
    <row r="5350">
      <c r="A5350" s="12" t="n"/>
      <c r="B5350" s="13" t="n"/>
    </row>
    <row r="5351">
      <c r="A5351" s="12" t="n"/>
      <c r="B5351" s="13" t="n"/>
    </row>
    <row r="5352">
      <c r="A5352" s="12" t="n"/>
      <c r="B5352" s="13" t="n"/>
    </row>
    <row r="5353">
      <c r="A5353" s="12" t="n"/>
      <c r="B5353" s="13" t="n"/>
    </row>
    <row r="5354">
      <c r="A5354" s="12" t="n"/>
      <c r="B5354" s="13" t="n"/>
    </row>
    <row r="5355">
      <c r="A5355" s="12" t="n"/>
      <c r="B5355" s="13" t="n"/>
    </row>
    <row r="5356">
      <c r="A5356" s="12" t="n"/>
      <c r="B5356" s="13" t="n"/>
    </row>
    <row r="5357">
      <c r="A5357" s="12" t="n"/>
      <c r="B5357" s="13" t="n"/>
    </row>
    <row r="5358">
      <c r="A5358" s="12" t="n"/>
      <c r="B5358" s="13" t="n"/>
    </row>
    <row r="5359">
      <c r="A5359" s="12" t="n"/>
      <c r="B5359" s="13" t="n"/>
    </row>
    <row r="5360">
      <c r="A5360" s="12" t="n"/>
      <c r="B5360" s="13" t="n"/>
    </row>
    <row r="5361">
      <c r="A5361" s="12" t="n"/>
      <c r="B5361" s="13" t="n"/>
    </row>
    <row r="5362">
      <c r="A5362" s="12" t="n"/>
      <c r="B5362" s="13" t="n"/>
    </row>
    <row r="5363">
      <c r="A5363" s="12" t="n"/>
      <c r="B5363" s="13" t="n"/>
    </row>
    <row r="5364">
      <c r="A5364" s="12" t="n"/>
      <c r="B5364" s="13" t="n"/>
    </row>
    <row r="5365">
      <c r="A5365" s="12" t="n"/>
      <c r="B5365" s="13" t="n"/>
    </row>
    <row r="5366">
      <c r="A5366" s="12" t="n"/>
      <c r="B5366" s="13" t="n"/>
    </row>
    <row r="5367">
      <c r="A5367" s="12" t="n"/>
      <c r="B5367" s="13" t="n"/>
    </row>
    <row r="5368">
      <c r="A5368" s="12" t="n"/>
      <c r="B5368" s="13" t="n"/>
    </row>
    <row r="5369">
      <c r="A5369" s="12" t="n"/>
      <c r="B5369" s="13" t="n"/>
    </row>
    <row r="5370">
      <c r="A5370" s="12" t="n"/>
      <c r="B5370" s="13" t="n"/>
    </row>
    <row r="5371">
      <c r="A5371" s="12" t="n"/>
      <c r="B5371" s="13" t="n"/>
    </row>
    <row r="5372">
      <c r="A5372" s="12" t="n"/>
      <c r="B5372" s="13" t="n"/>
    </row>
    <row r="5373">
      <c r="A5373" s="12" t="n"/>
      <c r="B5373" s="13" t="n"/>
    </row>
    <row r="5374">
      <c r="A5374" s="12" t="n"/>
      <c r="B5374" s="13" t="n"/>
    </row>
    <row r="5375">
      <c r="A5375" s="12" t="n"/>
      <c r="B5375" s="13" t="n"/>
    </row>
    <row r="5376">
      <c r="A5376" s="12" t="n"/>
      <c r="B5376" s="13" t="n"/>
    </row>
    <row r="5377">
      <c r="A5377" s="12" t="n"/>
      <c r="B5377" s="13" t="n"/>
    </row>
    <row r="5378">
      <c r="A5378" s="12" t="n"/>
      <c r="B5378" s="13" t="n"/>
    </row>
    <row r="5379">
      <c r="A5379" s="12" t="n"/>
      <c r="B5379" s="13" t="n"/>
    </row>
    <row r="5380">
      <c r="A5380" s="12" t="n"/>
      <c r="B5380" s="13" t="n"/>
    </row>
    <row r="5381">
      <c r="A5381" s="12" t="n"/>
      <c r="B5381" s="13" t="n"/>
    </row>
    <row r="5382">
      <c r="A5382" s="12" t="n"/>
      <c r="B5382" s="13" t="n"/>
    </row>
    <row r="5383">
      <c r="A5383" s="12" t="n"/>
      <c r="B5383" s="13" t="n"/>
    </row>
    <row r="5384">
      <c r="A5384" s="12" t="n"/>
      <c r="B5384" s="13" t="n"/>
    </row>
    <row r="5385">
      <c r="A5385" s="12" t="n"/>
      <c r="B5385" s="13" t="n"/>
    </row>
    <row r="5386">
      <c r="A5386" s="12" t="n"/>
      <c r="B5386" s="13" t="n"/>
    </row>
    <row r="5387">
      <c r="A5387" s="12" t="n"/>
      <c r="B5387" s="13" t="n"/>
    </row>
    <row r="5388">
      <c r="A5388" s="12" t="n"/>
      <c r="B5388" s="13" t="n"/>
    </row>
    <row r="5389">
      <c r="A5389" s="12" t="n"/>
      <c r="B5389" s="13" t="n"/>
    </row>
    <row r="5390">
      <c r="A5390" s="12" t="n"/>
      <c r="B5390" s="13" t="n"/>
    </row>
    <row r="5391">
      <c r="A5391" s="12" t="n"/>
      <c r="B5391" s="13" t="n"/>
    </row>
    <row r="5392">
      <c r="A5392" s="12" t="n"/>
      <c r="B5392" s="13" t="n"/>
    </row>
    <row r="5393">
      <c r="A5393" s="12" t="n"/>
      <c r="B5393" s="13" t="n"/>
    </row>
    <row r="5394">
      <c r="A5394" s="12" t="n"/>
      <c r="B5394" s="13" t="n"/>
    </row>
    <row r="5395">
      <c r="A5395" s="12" t="n"/>
      <c r="B5395" s="13" t="n"/>
    </row>
    <row r="5396">
      <c r="A5396" s="12" t="n"/>
      <c r="B5396" s="13" t="n"/>
    </row>
    <row r="5397">
      <c r="A5397" s="12" t="n"/>
      <c r="B5397" s="13" t="n"/>
    </row>
    <row r="5398">
      <c r="A5398" s="12" t="n"/>
      <c r="B5398" s="13" t="n"/>
    </row>
    <row r="5399">
      <c r="A5399" s="12" t="n"/>
      <c r="B5399" s="13" t="n"/>
    </row>
    <row r="5400">
      <c r="A5400" s="12" t="n"/>
      <c r="B5400" s="13" t="n"/>
    </row>
    <row r="5401">
      <c r="A5401" s="12" t="n"/>
      <c r="B5401" s="13" t="n"/>
    </row>
    <row r="5402">
      <c r="A5402" s="12" t="n"/>
      <c r="B5402" s="13" t="n"/>
    </row>
    <row r="5403">
      <c r="A5403" s="12" t="n"/>
      <c r="B5403" s="13" t="n"/>
    </row>
    <row r="5404">
      <c r="A5404" s="12" t="n"/>
      <c r="B5404" s="13" t="n"/>
    </row>
    <row r="5405">
      <c r="A5405" s="12" t="n"/>
      <c r="B5405" s="13" t="n"/>
    </row>
    <row r="5406">
      <c r="A5406" s="12" t="n"/>
      <c r="B5406" s="13" t="n"/>
    </row>
    <row r="5407">
      <c r="A5407" s="12" t="n"/>
      <c r="B5407" s="13" t="n"/>
    </row>
    <row r="5408">
      <c r="A5408" s="12" t="n"/>
      <c r="B5408" s="13" t="n"/>
    </row>
    <row r="5409">
      <c r="A5409" s="12" t="n"/>
      <c r="B5409" s="13" t="n"/>
    </row>
    <row r="5410">
      <c r="A5410" s="12" t="n"/>
      <c r="B5410" s="13" t="n"/>
    </row>
    <row r="5411">
      <c r="A5411" s="12" t="n"/>
      <c r="B5411" s="13" t="n"/>
    </row>
    <row r="5412">
      <c r="A5412" s="12" t="n"/>
      <c r="B5412" s="13" t="n"/>
    </row>
    <row r="5413">
      <c r="A5413" s="12" t="n"/>
      <c r="B5413" s="13" t="n"/>
    </row>
    <row r="5414">
      <c r="A5414" s="12" t="n"/>
      <c r="B5414" s="13" t="n"/>
    </row>
    <row r="5415">
      <c r="A5415" s="12" t="n"/>
      <c r="B5415" s="13" t="n"/>
    </row>
    <row r="5416">
      <c r="A5416" s="12" t="n"/>
      <c r="B5416" s="13" t="n"/>
    </row>
    <row r="5417">
      <c r="A5417" s="12" t="n"/>
      <c r="B5417" s="13" t="n"/>
    </row>
    <row r="5418">
      <c r="A5418" s="12" t="n"/>
      <c r="B5418" s="13" t="n"/>
    </row>
    <row r="5419">
      <c r="A5419" s="12" t="n"/>
      <c r="B5419" s="13" t="n"/>
    </row>
    <row r="5420">
      <c r="A5420" s="12" t="n"/>
      <c r="B5420" s="13" t="n"/>
    </row>
    <row r="5421">
      <c r="A5421" s="12" t="n"/>
      <c r="B5421" s="13" t="n"/>
    </row>
    <row r="5422">
      <c r="A5422" s="12" t="n"/>
      <c r="B5422" s="13" t="n"/>
    </row>
    <row r="5423">
      <c r="A5423" s="12" t="n"/>
      <c r="B5423" s="13" t="n"/>
    </row>
    <row r="5424">
      <c r="A5424" s="12" t="n"/>
      <c r="B5424" s="13" t="n"/>
    </row>
    <row r="5425">
      <c r="A5425" s="12" t="n"/>
      <c r="B5425" s="13" t="n"/>
    </row>
    <row r="5426">
      <c r="A5426" s="12" t="n"/>
      <c r="B5426" s="13" t="n"/>
    </row>
    <row r="5427">
      <c r="A5427" s="12" t="n"/>
      <c r="B5427" s="13" t="n"/>
    </row>
    <row r="5428">
      <c r="A5428" s="12" t="n"/>
      <c r="B5428" s="13" t="n"/>
    </row>
    <row r="5429">
      <c r="A5429" s="12" t="n"/>
      <c r="B5429" s="13" t="n"/>
    </row>
    <row r="5430">
      <c r="A5430" s="12" t="n"/>
      <c r="B5430" s="13" t="n"/>
    </row>
    <row r="5431">
      <c r="A5431" s="12" t="n"/>
      <c r="B5431" s="13" t="n"/>
    </row>
    <row r="5432">
      <c r="A5432" s="12" t="n"/>
      <c r="B5432" s="13" t="n"/>
    </row>
    <row r="5433">
      <c r="A5433" s="12" t="n"/>
      <c r="B5433" s="13" t="n"/>
    </row>
    <row r="5434">
      <c r="A5434" s="12" t="n"/>
      <c r="B5434" s="13" t="n"/>
    </row>
    <row r="5435">
      <c r="A5435" s="12" t="n"/>
      <c r="B5435" s="13" t="n"/>
    </row>
    <row r="5436">
      <c r="A5436" s="12" t="n"/>
      <c r="B5436" s="13" t="n"/>
    </row>
    <row r="5437">
      <c r="A5437" s="12" t="n"/>
      <c r="B5437" s="13" t="n"/>
    </row>
    <row r="5438">
      <c r="A5438" s="12" t="n"/>
      <c r="B5438" s="13" t="n"/>
    </row>
    <row r="5439">
      <c r="A5439" s="12" t="n"/>
      <c r="B5439" s="13" t="n"/>
    </row>
    <row r="5440">
      <c r="A5440" s="12" t="n"/>
      <c r="B5440" s="13" t="n"/>
    </row>
    <row r="5441">
      <c r="A5441" s="12" t="n"/>
      <c r="B5441" s="13" t="n"/>
    </row>
    <row r="5442">
      <c r="A5442" s="12" t="n"/>
      <c r="B5442" s="13" t="n"/>
    </row>
    <row r="5443">
      <c r="A5443" s="12" t="n"/>
      <c r="B5443" s="13" t="n"/>
    </row>
    <row r="5444">
      <c r="A5444" s="12" t="n"/>
      <c r="B5444" s="13" t="n"/>
    </row>
    <row r="5445">
      <c r="A5445" s="12" t="n"/>
      <c r="B5445" s="13" t="n"/>
    </row>
    <row r="5446">
      <c r="A5446" s="12" t="n"/>
      <c r="B5446" s="13" t="n"/>
    </row>
    <row r="5447">
      <c r="A5447" s="12" t="n"/>
      <c r="B5447" s="13" t="n"/>
    </row>
    <row r="5448">
      <c r="A5448" s="12" t="n"/>
      <c r="B5448" s="13" t="n"/>
    </row>
    <row r="5449">
      <c r="A5449" s="12" t="n"/>
      <c r="B5449" s="13" t="n"/>
    </row>
    <row r="5450">
      <c r="A5450" s="12" t="n"/>
      <c r="B5450" s="13" t="n"/>
    </row>
    <row r="5451">
      <c r="A5451" s="12" t="n"/>
      <c r="B5451" s="13" t="n"/>
    </row>
    <row r="5452">
      <c r="A5452" s="12" t="n"/>
      <c r="B5452" s="13" t="n"/>
    </row>
    <row r="5453">
      <c r="A5453" s="12" t="n"/>
      <c r="B5453" s="13" t="n"/>
    </row>
    <row r="5454">
      <c r="A5454" s="12" t="n"/>
      <c r="B5454" s="13" t="n"/>
    </row>
    <row r="5455">
      <c r="A5455" s="12" t="n"/>
      <c r="B5455" s="13" t="n"/>
    </row>
    <row r="5456">
      <c r="A5456" s="12" t="n"/>
      <c r="B5456" s="13" t="n"/>
    </row>
    <row r="5457">
      <c r="A5457" s="12" t="n"/>
      <c r="B5457" s="13" t="n"/>
    </row>
    <row r="5458">
      <c r="A5458" s="12" t="n"/>
      <c r="B5458" s="13" t="n"/>
    </row>
    <row r="5459">
      <c r="A5459" s="12" t="n"/>
      <c r="B5459" s="13" t="n"/>
    </row>
    <row r="5460">
      <c r="A5460" s="12" t="n"/>
      <c r="B5460" s="13" t="n"/>
    </row>
    <row r="5461">
      <c r="A5461" s="12" t="n"/>
      <c r="B5461" s="13" t="n"/>
    </row>
    <row r="5462">
      <c r="A5462" s="12" t="n"/>
      <c r="B5462" s="13" t="n"/>
    </row>
    <row r="5463">
      <c r="A5463" s="12" t="n"/>
      <c r="B5463" s="13" t="n"/>
    </row>
    <row r="5464">
      <c r="A5464" s="12" t="n"/>
      <c r="B5464" s="13" t="n"/>
    </row>
    <row r="5465">
      <c r="A5465" s="12" t="n"/>
      <c r="B5465" s="13" t="n"/>
    </row>
    <row r="5466">
      <c r="A5466" s="12" t="n"/>
      <c r="B5466" s="13" t="n"/>
    </row>
    <row r="5467">
      <c r="A5467" s="12" t="n"/>
      <c r="B5467" s="13" t="n"/>
    </row>
    <row r="5468">
      <c r="A5468" s="12" t="n"/>
      <c r="B5468" s="13" t="n"/>
    </row>
    <row r="5469">
      <c r="A5469" s="12" t="n"/>
      <c r="B5469" s="13" t="n"/>
    </row>
    <row r="5470">
      <c r="A5470" s="12" t="n"/>
      <c r="B5470" s="13" t="n"/>
    </row>
    <row r="5471">
      <c r="A5471" s="12" t="n"/>
      <c r="B5471" s="13" t="n"/>
    </row>
    <row r="5472">
      <c r="A5472" s="12" t="n"/>
      <c r="B5472" s="13" t="n"/>
    </row>
    <row r="5473">
      <c r="A5473" s="12" t="n"/>
      <c r="B5473" s="13" t="n"/>
    </row>
    <row r="5474">
      <c r="A5474" s="12" t="n"/>
      <c r="B5474" s="13" t="n"/>
    </row>
    <row r="5475">
      <c r="A5475" s="12" t="n"/>
      <c r="B5475" s="13" t="n"/>
    </row>
    <row r="5476">
      <c r="A5476" s="12" t="n"/>
      <c r="B5476" s="13" t="n"/>
    </row>
    <row r="5477">
      <c r="A5477" s="12" t="n"/>
      <c r="B5477" s="13" t="n"/>
    </row>
    <row r="5478">
      <c r="A5478" s="12" t="n"/>
      <c r="B5478" s="13" t="n"/>
    </row>
    <row r="5479">
      <c r="A5479" s="12" t="n"/>
      <c r="B5479" s="13" t="n"/>
    </row>
    <row r="5480">
      <c r="A5480" s="12" t="n"/>
      <c r="B5480" s="13" t="n"/>
    </row>
    <row r="5481">
      <c r="A5481" s="12" t="n"/>
      <c r="B5481" s="13" t="n"/>
    </row>
    <row r="5482">
      <c r="A5482" s="12" t="n"/>
      <c r="B5482" s="13" t="n"/>
    </row>
    <row r="5483">
      <c r="A5483" s="12" t="n"/>
      <c r="B5483" s="13" t="n"/>
    </row>
    <row r="5484">
      <c r="A5484" s="12" t="n"/>
      <c r="B5484" s="13" t="n"/>
    </row>
    <row r="5485">
      <c r="A5485" s="12" t="n"/>
      <c r="B5485" s="13" t="n"/>
    </row>
    <row r="5486">
      <c r="A5486" s="12" t="n"/>
      <c r="B5486" s="13" t="n"/>
    </row>
    <row r="5487">
      <c r="A5487" s="12" t="n"/>
      <c r="B5487" s="13" t="n"/>
    </row>
    <row r="5488">
      <c r="A5488" s="12" t="n"/>
      <c r="B5488" s="13" t="n"/>
    </row>
    <row r="5489">
      <c r="A5489" s="12" t="n"/>
      <c r="B5489" s="13" t="n"/>
    </row>
    <row r="5490">
      <c r="A5490" s="12" t="n"/>
      <c r="B5490" s="13" t="n"/>
    </row>
    <row r="5491">
      <c r="A5491" s="12" t="n"/>
      <c r="B5491" s="13" t="n"/>
    </row>
    <row r="5492">
      <c r="A5492" s="12" t="n"/>
      <c r="B5492" s="13" t="n"/>
    </row>
    <row r="5493">
      <c r="A5493" s="12" t="n"/>
      <c r="B5493" s="13" t="n"/>
    </row>
    <row r="5494">
      <c r="A5494" s="12" t="n"/>
      <c r="B5494" s="13" t="n"/>
    </row>
    <row r="5495">
      <c r="A5495" s="12" t="n"/>
      <c r="B5495" s="13" t="n"/>
    </row>
    <row r="5496">
      <c r="A5496" s="12" t="n"/>
      <c r="B5496" s="13" t="n"/>
    </row>
    <row r="5497">
      <c r="A5497" s="12" t="n"/>
      <c r="B5497" s="13" t="n"/>
    </row>
    <row r="5498">
      <c r="A5498" s="12" t="n"/>
      <c r="B5498" s="13" t="n"/>
    </row>
    <row r="5499">
      <c r="A5499" s="12" t="n"/>
      <c r="B5499" s="13" t="n"/>
    </row>
    <row r="5500">
      <c r="A5500" s="12" t="n"/>
      <c r="B5500" s="13" t="n"/>
    </row>
    <row r="5501">
      <c r="A5501" s="12" t="n"/>
      <c r="B5501" s="13" t="n"/>
    </row>
    <row r="5502">
      <c r="A5502" s="12" t="n"/>
      <c r="B5502" s="13" t="n"/>
    </row>
    <row r="5503">
      <c r="A5503" s="12" t="n"/>
      <c r="B5503" s="13" t="n"/>
    </row>
    <row r="5504">
      <c r="A5504" s="12" t="n"/>
      <c r="B5504" s="13" t="n"/>
    </row>
    <row r="5505">
      <c r="A5505" s="12" t="n"/>
      <c r="B5505" s="13" t="n"/>
    </row>
    <row r="5506">
      <c r="A5506" s="12" t="n"/>
      <c r="B5506" s="13" t="n"/>
    </row>
    <row r="5507">
      <c r="A5507" s="12" t="n"/>
      <c r="B5507" s="13" t="n"/>
    </row>
    <row r="5508">
      <c r="A5508" s="12" t="n"/>
      <c r="B5508" s="13" t="n"/>
    </row>
    <row r="5509">
      <c r="A5509" s="12" t="n"/>
      <c r="B5509" s="13" t="n"/>
    </row>
    <row r="5510">
      <c r="A5510" s="12" t="n"/>
      <c r="B5510" s="13" t="n"/>
    </row>
    <row r="5511">
      <c r="A5511" s="12" t="n"/>
      <c r="B5511" s="13" t="n"/>
    </row>
    <row r="5512">
      <c r="A5512" s="12" t="n"/>
      <c r="B5512" s="13" t="n"/>
    </row>
    <row r="5513">
      <c r="A5513" s="12" t="n"/>
      <c r="B5513" s="13" t="n"/>
    </row>
    <row r="5514">
      <c r="A5514" s="12" t="n"/>
      <c r="B5514" s="13" t="n"/>
    </row>
    <row r="5515">
      <c r="A5515" s="12" t="n"/>
      <c r="B5515" s="13" t="n"/>
    </row>
    <row r="5516">
      <c r="A5516" s="12" t="n"/>
      <c r="B5516" s="13" t="n"/>
    </row>
    <row r="5517">
      <c r="A5517" s="12" t="n"/>
      <c r="B5517" s="13" t="n"/>
    </row>
    <row r="5518">
      <c r="A5518" s="12" t="n"/>
      <c r="B5518" s="13" t="n"/>
    </row>
    <row r="5519">
      <c r="A5519" s="12" t="n"/>
      <c r="B5519" s="13" t="n"/>
    </row>
    <row r="5520">
      <c r="A5520" s="12" t="n"/>
      <c r="B5520" s="13" t="n"/>
    </row>
    <row r="5521">
      <c r="A5521" s="12" t="n"/>
      <c r="B5521" s="13" t="n"/>
    </row>
    <row r="5522">
      <c r="A5522" s="12" t="n"/>
      <c r="B5522" s="13" t="n"/>
    </row>
    <row r="5523">
      <c r="A5523" s="12" t="n"/>
      <c r="B5523" s="13" t="n"/>
    </row>
    <row r="5524">
      <c r="A5524" s="12" t="n"/>
      <c r="B5524" s="13" t="n"/>
    </row>
    <row r="5525">
      <c r="A5525" s="12" t="n"/>
      <c r="B5525" s="13" t="n"/>
    </row>
    <row r="5526">
      <c r="A5526" s="12" t="n"/>
      <c r="B5526" s="13" t="n"/>
    </row>
    <row r="5527">
      <c r="A5527" s="12" t="n"/>
      <c r="B5527" s="13" t="n"/>
    </row>
    <row r="5528">
      <c r="A5528" s="12" t="n"/>
      <c r="B5528" s="13" t="n"/>
    </row>
    <row r="5529">
      <c r="A5529" s="12" t="n"/>
      <c r="B5529" s="13" t="n"/>
    </row>
    <row r="5530">
      <c r="A5530" s="12" t="n"/>
      <c r="B5530" s="13" t="n"/>
    </row>
    <row r="5531">
      <c r="A5531" s="12" t="n"/>
      <c r="B5531" s="13" t="n"/>
    </row>
    <row r="5532">
      <c r="A5532" s="12" t="n"/>
      <c r="B5532" s="13" t="n"/>
    </row>
    <row r="5533">
      <c r="A5533" s="12" t="n"/>
      <c r="B5533" s="13" t="n"/>
    </row>
    <row r="5534">
      <c r="A5534" s="12" t="n"/>
      <c r="B5534" s="13" t="n"/>
    </row>
    <row r="5535">
      <c r="A5535" s="12" t="n"/>
      <c r="B5535" s="13" t="n"/>
    </row>
    <row r="5536">
      <c r="A5536" s="12" t="n"/>
      <c r="B5536" s="13" t="n"/>
    </row>
    <row r="5537">
      <c r="A5537" s="12" t="n"/>
      <c r="B5537" s="13" t="n"/>
    </row>
    <row r="5538">
      <c r="A5538" s="12" t="n"/>
      <c r="B5538" s="13" t="n"/>
    </row>
    <row r="5539">
      <c r="A5539" s="12" t="n"/>
      <c r="B5539" s="13" t="n"/>
    </row>
    <row r="5540">
      <c r="A5540" s="12" t="n"/>
      <c r="B5540" s="13" t="n"/>
    </row>
    <row r="5541">
      <c r="A5541" s="12" t="n"/>
      <c r="B5541" s="13" t="n"/>
    </row>
    <row r="5542">
      <c r="A5542" s="12" t="n"/>
      <c r="B5542" s="13" t="n"/>
    </row>
    <row r="5543">
      <c r="A5543" s="12" t="n"/>
      <c r="B5543" s="13" t="n"/>
    </row>
    <row r="5544">
      <c r="A5544" s="12" t="n"/>
      <c r="B5544" s="13" t="n"/>
    </row>
    <row r="5545">
      <c r="A5545" s="12" t="n"/>
      <c r="B5545" s="13" t="n"/>
    </row>
    <row r="5546">
      <c r="A5546" s="12" t="n"/>
      <c r="B5546" s="13" t="n"/>
    </row>
    <row r="5547">
      <c r="A5547" s="12" t="n"/>
      <c r="B5547" s="13" t="n"/>
    </row>
    <row r="5548">
      <c r="A5548" s="12" t="n"/>
      <c r="B5548" s="13" t="n"/>
    </row>
    <row r="5549">
      <c r="A5549" s="12" t="n"/>
      <c r="B5549" s="13" t="n"/>
    </row>
    <row r="5550">
      <c r="A5550" s="12" t="n"/>
      <c r="B5550" s="13" t="n"/>
    </row>
    <row r="5551">
      <c r="A5551" s="12" t="n"/>
      <c r="B5551" s="13" t="n"/>
    </row>
    <row r="5552">
      <c r="A5552" s="12" t="n"/>
      <c r="B5552" s="13" t="n"/>
    </row>
    <row r="5553">
      <c r="A5553" s="12" t="n"/>
      <c r="B5553" s="13" t="n"/>
    </row>
    <row r="5554">
      <c r="A5554" s="12" t="n"/>
      <c r="B5554" s="13" t="n"/>
    </row>
    <row r="5555">
      <c r="A5555" s="12" t="n"/>
      <c r="B5555" s="13" t="n"/>
    </row>
    <row r="5556">
      <c r="A5556" s="12" t="n"/>
      <c r="B5556" s="13" t="n"/>
    </row>
    <row r="5557">
      <c r="A5557" s="12" t="n"/>
      <c r="B5557" s="13" t="n"/>
    </row>
    <row r="5558">
      <c r="A5558" s="12" t="n"/>
      <c r="B5558" s="13" t="n"/>
    </row>
    <row r="5559">
      <c r="A5559" s="12" t="n"/>
      <c r="B5559" s="13" t="n"/>
    </row>
    <row r="5560">
      <c r="A5560" s="12" t="n"/>
      <c r="B5560" s="13" t="n"/>
    </row>
    <row r="5561">
      <c r="A5561" s="12" t="n"/>
      <c r="B5561" s="13" t="n"/>
    </row>
    <row r="5562">
      <c r="A5562" s="12" t="n"/>
      <c r="B5562" s="13" t="n"/>
    </row>
    <row r="5563">
      <c r="A5563" s="12" t="n"/>
      <c r="B5563" s="13" t="n"/>
    </row>
    <row r="5564">
      <c r="A5564" s="12" t="n"/>
      <c r="B5564" s="13" t="n"/>
    </row>
    <row r="5565">
      <c r="A5565" s="12" t="n"/>
      <c r="B5565" s="13" t="n"/>
    </row>
    <row r="5566">
      <c r="A5566" s="12" t="n"/>
      <c r="B5566" s="13" t="n"/>
    </row>
    <row r="5567">
      <c r="A5567" s="12" t="n"/>
      <c r="B5567" s="13" t="n"/>
    </row>
    <row r="5568">
      <c r="A5568" s="12" t="n"/>
      <c r="B5568" s="13" t="n"/>
    </row>
    <row r="5569">
      <c r="A5569" s="12" t="n"/>
      <c r="B5569" s="13" t="n"/>
    </row>
    <row r="5570">
      <c r="A5570" s="12" t="n"/>
      <c r="B5570" s="13" t="n"/>
    </row>
    <row r="5571">
      <c r="A5571" s="12" t="n"/>
      <c r="B5571" s="13" t="n"/>
    </row>
    <row r="5572">
      <c r="A5572" s="12" t="n"/>
      <c r="B5572" s="13" t="n"/>
    </row>
    <row r="5573">
      <c r="A5573" s="12" t="n"/>
      <c r="B5573" s="13" t="n"/>
    </row>
    <row r="5574">
      <c r="A5574" s="12" t="n"/>
      <c r="B5574" s="13" t="n"/>
    </row>
    <row r="5575">
      <c r="A5575" s="12" t="n"/>
      <c r="B5575" s="13" t="n"/>
    </row>
    <row r="5576">
      <c r="A5576" s="12" t="n"/>
      <c r="B5576" s="13" t="n"/>
    </row>
    <row r="5577">
      <c r="A5577" s="12" t="n"/>
      <c r="B5577" s="13" t="n"/>
    </row>
    <row r="5578">
      <c r="A5578" s="12" t="n"/>
      <c r="B5578" s="13" t="n"/>
    </row>
    <row r="5579">
      <c r="A5579" s="12" t="n"/>
      <c r="B5579" s="13" t="n"/>
    </row>
    <row r="5580">
      <c r="A5580" s="12" t="n"/>
      <c r="B5580" s="13" t="n"/>
    </row>
    <row r="5581">
      <c r="A5581" s="12" t="n"/>
      <c r="B5581" s="13" t="n"/>
    </row>
    <row r="5582">
      <c r="A5582" s="12" t="n"/>
      <c r="B5582" s="13" t="n"/>
    </row>
    <row r="5583">
      <c r="A5583" s="12" t="n"/>
      <c r="B5583" s="13" t="n"/>
    </row>
    <row r="5584">
      <c r="A5584" s="12" t="n"/>
      <c r="B5584" s="13" t="n"/>
    </row>
    <row r="5585">
      <c r="A5585" s="12" t="n"/>
      <c r="B5585" s="13" t="n"/>
    </row>
    <row r="5586">
      <c r="A5586" s="12" t="n"/>
      <c r="B5586" s="13" t="n"/>
    </row>
    <row r="5587">
      <c r="A5587" s="12" t="n"/>
      <c r="B5587" s="13" t="n"/>
    </row>
    <row r="5588">
      <c r="A5588" s="12" t="n"/>
      <c r="B5588" s="13" t="n"/>
    </row>
    <row r="5589">
      <c r="A5589" s="12" t="n"/>
      <c r="B5589" s="13" t="n"/>
    </row>
    <row r="5590">
      <c r="A5590" s="12" t="n"/>
      <c r="B5590" s="13" t="n"/>
    </row>
    <row r="5591">
      <c r="A5591" s="12" t="n"/>
      <c r="B5591" s="13" t="n"/>
    </row>
    <row r="5592">
      <c r="A5592" s="12" t="n"/>
      <c r="B5592" s="13" t="n"/>
    </row>
    <row r="5593">
      <c r="A5593" s="12" t="n"/>
      <c r="B5593" s="13" t="n"/>
    </row>
    <row r="5594">
      <c r="A5594" s="12" t="n"/>
      <c r="B5594" s="13" t="n"/>
    </row>
    <row r="5595">
      <c r="A5595" s="12" t="n"/>
      <c r="B5595" s="13" t="n"/>
    </row>
    <row r="5596">
      <c r="A5596" s="12" t="n"/>
      <c r="B5596" s="13" t="n"/>
    </row>
    <row r="5597">
      <c r="A5597" s="12" t="n"/>
      <c r="B5597" s="13" t="n"/>
    </row>
    <row r="5598">
      <c r="A5598" s="12" t="n"/>
      <c r="B5598" s="13" t="n"/>
    </row>
    <row r="5599">
      <c r="A5599" s="12" t="n"/>
      <c r="B5599" s="13" t="n"/>
    </row>
    <row r="5600">
      <c r="A5600" s="12" t="n"/>
      <c r="B5600" s="13" t="n"/>
    </row>
    <row r="5601">
      <c r="A5601" s="12" t="n"/>
      <c r="B5601" s="13" t="n"/>
    </row>
    <row r="5602">
      <c r="A5602" s="12" t="n"/>
      <c r="B5602" s="13" t="n"/>
    </row>
    <row r="5603">
      <c r="A5603" s="12" t="n"/>
      <c r="B5603" s="13" t="n"/>
    </row>
    <row r="5604">
      <c r="A5604" s="12" t="n"/>
      <c r="B5604" s="13" t="n"/>
    </row>
    <row r="5605">
      <c r="A5605" s="12" t="n"/>
      <c r="B5605" s="13" t="n"/>
    </row>
    <row r="5606">
      <c r="A5606" s="12" t="n"/>
      <c r="B5606" s="13" t="n"/>
    </row>
    <row r="5607">
      <c r="A5607" s="12" t="n"/>
      <c r="B5607" s="13" t="n"/>
    </row>
    <row r="5608">
      <c r="A5608" s="12" t="n"/>
      <c r="B5608" s="13" t="n"/>
    </row>
    <row r="5609">
      <c r="A5609" s="12" t="n"/>
      <c r="B5609" s="13" t="n"/>
    </row>
    <row r="5610">
      <c r="A5610" s="12" t="n"/>
      <c r="B5610" s="13" t="n"/>
    </row>
    <row r="5611">
      <c r="A5611" s="12" t="n"/>
      <c r="B5611" s="13" t="n"/>
    </row>
    <row r="5612">
      <c r="A5612" s="12" t="n"/>
      <c r="B5612" s="13" t="n"/>
    </row>
    <row r="5613">
      <c r="A5613" s="12" t="n"/>
      <c r="B5613" s="13" t="n"/>
    </row>
    <row r="5614">
      <c r="A5614" s="12" t="n"/>
      <c r="B5614" s="13" t="n"/>
    </row>
    <row r="5615">
      <c r="A5615" s="12" t="n"/>
      <c r="B5615" s="13" t="n"/>
    </row>
    <row r="5616">
      <c r="A5616" s="12" t="n"/>
      <c r="B5616" s="13" t="n"/>
    </row>
    <row r="5617">
      <c r="A5617" s="12" t="n"/>
      <c r="B5617" s="13" t="n"/>
    </row>
    <row r="5618">
      <c r="A5618" s="12" t="n"/>
      <c r="B5618" s="13" t="n"/>
    </row>
    <row r="5619">
      <c r="A5619" s="12" t="n"/>
      <c r="B5619" s="13" t="n"/>
    </row>
    <row r="5620">
      <c r="A5620" s="12" t="n"/>
      <c r="B5620" s="13" t="n"/>
    </row>
    <row r="5621">
      <c r="A5621" s="12" t="n"/>
      <c r="B5621" s="13" t="n"/>
    </row>
    <row r="5622">
      <c r="A5622" s="12" t="n"/>
      <c r="B5622" s="13" t="n"/>
    </row>
    <row r="5623">
      <c r="A5623" s="12" t="n"/>
      <c r="B5623" s="13" t="n"/>
    </row>
    <row r="5624">
      <c r="A5624" s="12" t="n"/>
      <c r="B5624" s="13" t="n"/>
    </row>
    <row r="5625">
      <c r="A5625" s="12" t="n"/>
      <c r="B5625" s="13" t="n"/>
    </row>
    <row r="5626">
      <c r="A5626" s="12" t="n"/>
      <c r="B5626" s="13" t="n"/>
    </row>
    <row r="5627">
      <c r="A5627" s="12" t="n"/>
      <c r="B5627" s="13" t="n"/>
    </row>
    <row r="5628">
      <c r="A5628" s="12" t="n"/>
      <c r="B5628" s="13" t="n"/>
    </row>
    <row r="5629">
      <c r="A5629" s="12" t="n"/>
      <c r="B5629" s="13" t="n"/>
    </row>
    <row r="5630">
      <c r="A5630" s="12" t="n"/>
      <c r="B5630" s="13" t="n"/>
    </row>
    <row r="5631">
      <c r="A5631" s="12" t="n"/>
      <c r="B5631" s="13" t="n"/>
    </row>
    <row r="5632">
      <c r="A5632" s="12" t="n"/>
      <c r="B5632" s="13" t="n"/>
    </row>
    <row r="5633">
      <c r="A5633" s="12" t="n"/>
      <c r="B5633" s="13" t="n"/>
    </row>
    <row r="5634">
      <c r="A5634" s="12" t="n"/>
      <c r="B5634" s="13" t="n"/>
    </row>
    <row r="5635">
      <c r="A5635" s="12" t="n"/>
      <c r="B5635" s="13" t="n"/>
    </row>
    <row r="5636">
      <c r="A5636" s="12" t="n"/>
      <c r="B5636" s="13" t="n"/>
    </row>
    <row r="5637">
      <c r="A5637" s="12" t="n"/>
      <c r="B5637" s="13" t="n"/>
    </row>
    <row r="5638">
      <c r="A5638" s="12" t="n"/>
      <c r="B5638" s="13" t="n"/>
    </row>
    <row r="5639">
      <c r="A5639" s="12" t="n"/>
      <c r="B5639" s="13" t="n"/>
    </row>
    <row r="5640">
      <c r="A5640" s="12" t="n"/>
      <c r="B5640" s="13" t="n"/>
    </row>
    <row r="5641">
      <c r="A5641" s="12" t="n"/>
      <c r="B5641" s="13" t="n"/>
    </row>
    <row r="5642">
      <c r="A5642" s="12" t="n"/>
      <c r="B5642" s="13" t="n"/>
    </row>
    <row r="5643">
      <c r="A5643" s="12" t="n"/>
      <c r="B5643" s="13" t="n"/>
    </row>
    <row r="5644">
      <c r="A5644" s="12" t="n"/>
      <c r="B5644" s="13" t="n"/>
    </row>
    <row r="5645">
      <c r="A5645" s="12" t="n"/>
      <c r="B5645" s="13" t="n"/>
    </row>
    <row r="5646">
      <c r="A5646" s="12" t="n"/>
      <c r="B5646" s="13" t="n"/>
    </row>
    <row r="5647">
      <c r="A5647" s="12" t="n"/>
      <c r="B5647" s="13" t="n"/>
    </row>
    <row r="5648">
      <c r="A5648" s="12" t="n"/>
      <c r="B5648" s="13" t="n"/>
    </row>
    <row r="5649">
      <c r="A5649" s="12" t="n"/>
      <c r="B5649" s="13" t="n"/>
    </row>
    <row r="5650">
      <c r="A5650" s="12" t="n"/>
      <c r="B5650" s="13" t="n"/>
    </row>
    <row r="5651">
      <c r="A5651" s="12" t="n"/>
      <c r="B5651" s="13" t="n"/>
    </row>
    <row r="5652">
      <c r="A5652" s="12" t="n"/>
      <c r="B5652" s="13" t="n"/>
    </row>
    <row r="5653">
      <c r="A5653" s="12" t="n"/>
      <c r="B5653" s="13" t="n"/>
    </row>
    <row r="5654">
      <c r="A5654" s="12" t="n"/>
      <c r="B5654" s="13" t="n"/>
    </row>
    <row r="5655">
      <c r="A5655" s="12" t="n"/>
      <c r="B5655" s="13" t="n"/>
    </row>
    <row r="5656">
      <c r="A5656" s="12" t="n"/>
      <c r="B5656" s="13" t="n"/>
    </row>
    <row r="5657">
      <c r="A5657" s="12" t="n"/>
      <c r="B5657" s="13" t="n"/>
    </row>
    <row r="5658">
      <c r="A5658" s="12" t="n"/>
      <c r="B5658" s="13" t="n"/>
    </row>
    <row r="5659">
      <c r="A5659" s="12" t="n"/>
      <c r="B5659" s="13" t="n"/>
    </row>
    <row r="5660">
      <c r="A5660" s="12" t="n"/>
      <c r="B5660" s="13" t="n"/>
    </row>
    <row r="5661">
      <c r="A5661" s="12" t="n"/>
      <c r="B5661" s="13" t="n"/>
    </row>
    <row r="5662">
      <c r="A5662" s="12" t="n"/>
      <c r="B5662" s="13" t="n"/>
    </row>
    <row r="5663">
      <c r="A5663" s="12" t="n"/>
      <c r="B5663" s="13" t="n"/>
    </row>
    <row r="5664">
      <c r="A5664" s="12" t="n"/>
      <c r="B5664" s="13" t="n"/>
    </row>
    <row r="5665">
      <c r="A5665" s="12" t="n"/>
      <c r="B5665" s="13" t="n"/>
    </row>
    <row r="5666">
      <c r="A5666" s="12" t="n"/>
      <c r="B5666" s="13" t="n"/>
    </row>
    <row r="5667">
      <c r="A5667" s="12" t="n"/>
      <c r="B5667" s="13" t="n"/>
    </row>
    <row r="5668">
      <c r="A5668" s="12" t="n"/>
      <c r="B5668" s="13" t="n"/>
    </row>
    <row r="5669">
      <c r="A5669" s="12" t="n"/>
      <c r="B5669" s="13" t="n"/>
    </row>
    <row r="5670">
      <c r="A5670" s="12" t="n"/>
      <c r="B5670" s="13" t="n"/>
    </row>
    <row r="5671">
      <c r="A5671" s="12" t="n"/>
      <c r="B5671" s="13" t="n"/>
    </row>
    <row r="5672">
      <c r="A5672" s="12" t="n"/>
      <c r="B5672" s="13" t="n"/>
    </row>
    <row r="5673">
      <c r="A5673" s="12" t="n"/>
      <c r="B5673" s="13" t="n"/>
    </row>
    <row r="5674">
      <c r="A5674" s="12" t="n"/>
      <c r="B5674" s="13" t="n"/>
    </row>
    <row r="5675">
      <c r="A5675" s="12" t="n"/>
      <c r="B5675" s="13" t="n"/>
    </row>
    <row r="5676">
      <c r="A5676" s="12" t="n"/>
      <c r="B5676" s="13" t="n"/>
    </row>
    <row r="5677">
      <c r="A5677" s="12" t="n"/>
      <c r="B5677" s="13" t="n"/>
    </row>
    <row r="5678">
      <c r="A5678" s="12" t="n"/>
      <c r="B5678" s="13" t="n"/>
    </row>
    <row r="5679">
      <c r="A5679" s="12" t="n"/>
      <c r="B5679" s="13" t="n"/>
    </row>
    <row r="5680">
      <c r="A5680" s="12" t="n"/>
      <c r="B5680" s="13" t="n"/>
    </row>
    <row r="5681">
      <c r="A5681" s="12" t="n"/>
      <c r="B5681" s="13" t="n"/>
    </row>
    <row r="5682">
      <c r="A5682" s="12" t="n"/>
      <c r="B5682" s="13" t="n"/>
    </row>
    <row r="5683">
      <c r="A5683" s="12" t="n"/>
      <c r="B5683" s="13" t="n"/>
    </row>
    <row r="5684">
      <c r="A5684" s="12" t="n"/>
      <c r="B5684" s="13" t="n"/>
    </row>
    <row r="5685">
      <c r="A5685" s="12" t="n"/>
      <c r="B5685" s="13" t="n"/>
    </row>
    <row r="5686">
      <c r="A5686" s="12" t="n"/>
      <c r="B5686" s="13" t="n"/>
    </row>
    <row r="5687">
      <c r="A5687" s="12" t="n"/>
      <c r="B5687" s="13" t="n"/>
    </row>
    <row r="5688">
      <c r="A5688" s="12" t="n"/>
      <c r="B5688" s="13" t="n"/>
    </row>
    <row r="5689">
      <c r="A5689" s="12" t="n"/>
      <c r="B5689" s="13" t="n"/>
    </row>
    <row r="5690">
      <c r="A5690" s="12" t="n"/>
      <c r="B5690" s="13" t="n"/>
    </row>
    <row r="5691">
      <c r="A5691" s="12" t="n"/>
      <c r="B5691" s="13" t="n"/>
    </row>
    <row r="5692">
      <c r="A5692" s="12" t="n"/>
      <c r="B5692" s="13" t="n"/>
    </row>
    <row r="5693">
      <c r="A5693" s="12" t="n"/>
      <c r="B5693" s="13" t="n"/>
    </row>
    <row r="5694">
      <c r="A5694" s="12" t="n"/>
      <c r="B5694" s="13" t="n"/>
    </row>
    <row r="5695">
      <c r="A5695" s="12" t="n"/>
      <c r="B5695" s="13" t="n"/>
    </row>
    <row r="5696">
      <c r="A5696" s="12" t="n"/>
      <c r="B5696" s="13" t="n"/>
    </row>
    <row r="5697">
      <c r="A5697" s="12" t="n"/>
      <c r="B5697" s="13" t="n"/>
    </row>
    <row r="5698">
      <c r="A5698" s="12" t="n"/>
      <c r="B5698" s="13" t="n"/>
    </row>
    <row r="5699">
      <c r="A5699" s="12" t="n"/>
      <c r="B5699" s="13" t="n"/>
    </row>
    <row r="5700">
      <c r="A5700" s="12" t="n"/>
      <c r="B5700" s="13" t="n"/>
    </row>
    <row r="5701">
      <c r="A5701" s="12" t="n"/>
      <c r="B5701" s="13" t="n"/>
    </row>
    <row r="5702">
      <c r="A5702" s="12" t="n"/>
      <c r="B5702" s="13" t="n"/>
    </row>
    <row r="5703">
      <c r="A5703" s="12" t="n"/>
      <c r="B5703" s="13" t="n"/>
    </row>
    <row r="5704">
      <c r="A5704" s="12" t="n"/>
      <c r="B5704" s="13" t="n"/>
    </row>
    <row r="5705">
      <c r="A5705" s="12" t="n"/>
      <c r="B5705" s="13" t="n"/>
    </row>
    <row r="5706">
      <c r="A5706" s="12" t="n"/>
      <c r="B5706" s="13" t="n"/>
    </row>
    <row r="5707">
      <c r="A5707" s="12" t="n"/>
      <c r="B5707" s="13" t="n"/>
    </row>
    <row r="5708">
      <c r="A5708" s="12" t="n"/>
      <c r="B5708" s="13" t="n"/>
    </row>
    <row r="5709">
      <c r="A5709" s="12" t="n"/>
      <c r="B5709" s="13" t="n"/>
    </row>
    <row r="5710">
      <c r="A5710" s="12" t="n"/>
      <c r="B5710" s="13" t="n"/>
    </row>
    <row r="5711">
      <c r="A5711" s="12" t="n"/>
      <c r="B5711" s="13" t="n"/>
    </row>
    <row r="5712">
      <c r="A5712" s="12" t="n"/>
      <c r="B5712" s="13" t="n"/>
    </row>
    <row r="5713">
      <c r="A5713" s="12" t="n"/>
      <c r="B5713" s="13" t="n"/>
    </row>
    <row r="5714">
      <c r="A5714" s="12" t="n"/>
      <c r="B5714" s="13" t="n"/>
    </row>
    <row r="5715">
      <c r="A5715" s="12" t="n"/>
      <c r="B5715" s="13" t="n"/>
    </row>
    <row r="5716">
      <c r="A5716" s="12" t="n"/>
      <c r="B5716" s="13" t="n"/>
    </row>
    <row r="5717">
      <c r="A5717" s="12" t="n"/>
      <c r="B5717" s="13" t="n"/>
    </row>
    <row r="5718">
      <c r="A5718" s="12" t="n"/>
      <c r="B5718" s="13" t="n"/>
    </row>
    <row r="5719">
      <c r="A5719" s="12" t="n"/>
      <c r="B5719" s="13" t="n"/>
    </row>
    <row r="5720">
      <c r="A5720" s="12" t="n"/>
      <c r="B5720" s="13" t="n"/>
    </row>
    <row r="5721">
      <c r="A5721" s="12" t="n"/>
      <c r="B5721" s="13" t="n"/>
    </row>
    <row r="5722">
      <c r="A5722" s="12" t="n"/>
      <c r="B5722" s="13" t="n"/>
    </row>
    <row r="5723">
      <c r="A5723" s="12" t="n"/>
      <c r="B5723" s="13" t="n"/>
    </row>
    <row r="5724">
      <c r="A5724" s="12" t="n"/>
      <c r="B5724" s="13" t="n"/>
    </row>
    <row r="5725">
      <c r="A5725" s="12" t="n"/>
      <c r="B5725" s="13" t="n"/>
    </row>
    <row r="5726">
      <c r="A5726" s="12" t="n"/>
      <c r="B5726" s="13" t="n"/>
    </row>
    <row r="5727">
      <c r="A5727" s="12" t="n"/>
      <c r="B5727" s="13" t="n"/>
    </row>
    <row r="5728">
      <c r="A5728" s="12" t="n"/>
      <c r="B5728" s="13" t="n"/>
    </row>
    <row r="5729">
      <c r="A5729" s="12" t="n"/>
      <c r="B5729" s="13" t="n"/>
    </row>
    <row r="5730">
      <c r="A5730" s="12" t="n"/>
      <c r="B5730" s="13" t="n"/>
    </row>
    <row r="5731">
      <c r="A5731" s="12" t="n"/>
      <c r="B5731" s="13" t="n"/>
    </row>
    <row r="5732">
      <c r="A5732" s="12" t="n"/>
      <c r="B5732" s="13" t="n"/>
    </row>
    <row r="5733">
      <c r="A5733" s="12" t="n"/>
      <c r="B5733" s="13" t="n"/>
    </row>
    <row r="5734">
      <c r="A5734" s="12" t="n"/>
      <c r="B5734" s="13" t="n"/>
    </row>
    <row r="5735">
      <c r="A5735" s="12" t="n"/>
      <c r="B5735" s="13" t="n"/>
    </row>
    <row r="5736">
      <c r="A5736" s="12" t="n"/>
      <c r="B5736" s="13" t="n"/>
    </row>
    <row r="5737">
      <c r="A5737" s="12" t="n"/>
      <c r="B5737" s="13" t="n"/>
    </row>
    <row r="5738">
      <c r="A5738" s="12" t="n"/>
      <c r="B5738" s="13" t="n"/>
    </row>
    <row r="5739">
      <c r="A5739" s="12" t="n"/>
      <c r="B5739" s="13" t="n"/>
    </row>
    <row r="5740">
      <c r="A5740" s="12" t="n"/>
      <c r="B5740" s="13" t="n"/>
    </row>
    <row r="5741">
      <c r="A5741" s="12" t="n"/>
      <c r="B5741" s="13" t="n"/>
    </row>
    <row r="5742">
      <c r="A5742" s="12" t="n"/>
      <c r="B5742" s="13" t="n"/>
    </row>
    <row r="5743">
      <c r="A5743" s="12" t="n"/>
      <c r="B5743" s="13" t="n"/>
    </row>
    <row r="5744">
      <c r="A5744" s="12" t="n"/>
      <c r="B5744" s="13" t="n"/>
    </row>
    <row r="5745">
      <c r="A5745" s="12" t="n"/>
      <c r="B5745" s="13" t="n"/>
    </row>
    <row r="5746">
      <c r="A5746" s="12" t="n"/>
      <c r="B5746" s="13" t="n"/>
    </row>
    <row r="5747">
      <c r="A5747" s="12" t="n"/>
      <c r="B5747" s="13" t="n"/>
    </row>
    <row r="5748">
      <c r="A5748" s="12" t="n"/>
      <c r="B5748" s="13" t="n"/>
    </row>
    <row r="5749">
      <c r="A5749" s="12" t="n"/>
      <c r="B5749" s="13" t="n"/>
    </row>
    <row r="5750">
      <c r="A5750" s="12" t="n"/>
      <c r="B5750" s="13" t="n"/>
    </row>
    <row r="5751">
      <c r="A5751" s="12" t="n"/>
      <c r="B5751" s="13" t="n"/>
    </row>
    <row r="5752">
      <c r="A5752" s="12" t="n"/>
      <c r="B5752" s="13" t="n"/>
    </row>
    <row r="5753">
      <c r="A5753" s="12" t="n"/>
      <c r="B5753" s="13" t="n"/>
    </row>
    <row r="5754">
      <c r="A5754" s="12" t="n"/>
      <c r="B5754" s="13" t="n"/>
    </row>
    <row r="5755">
      <c r="A5755" s="12" t="n"/>
      <c r="B5755" s="13" t="n"/>
    </row>
    <row r="5756">
      <c r="A5756" s="12" t="n"/>
      <c r="B5756" s="13" t="n"/>
    </row>
    <row r="5757">
      <c r="A5757" s="12" t="n"/>
      <c r="B5757" s="13" t="n"/>
    </row>
    <row r="5758">
      <c r="A5758" s="12" t="n"/>
      <c r="B5758" s="13" t="n"/>
    </row>
    <row r="5759">
      <c r="A5759" s="12" t="n"/>
      <c r="B5759" s="13" t="n"/>
    </row>
    <row r="5760">
      <c r="A5760" s="12" t="n"/>
      <c r="B5760" s="13" t="n"/>
    </row>
    <row r="5761">
      <c r="A5761" s="12" t="n"/>
      <c r="B5761" s="13" t="n"/>
    </row>
    <row r="5762">
      <c r="A5762" s="12" t="n"/>
      <c r="B5762" s="13" t="n"/>
    </row>
    <row r="5763">
      <c r="A5763" s="12" t="n"/>
      <c r="B5763" s="13" t="n"/>
    </row>
    <row r="5764">
      <c r="A5764" s="12" t="n"/>
      <c r="B5764" s="13" t="n"/>
    </row>
    <row r="5765">
      <c r="A5765" s="12" t="n"/>
      <c r="B5765" s="13" t="n"/>
    </row>
    <row r="5766">
      <c r="A5766" s="12" t="n"/>
      <c r="B5766" s="13" t="n"/>
    </row>
    <row r="5767">
      <c r="A5767" s="12" t="n"/>
      <c r="B5767" s="13" t="n"/>
    </row>
    <row r="5768">
      <c r="A5768" s="12" t="n"/>
      <c r="B5768" s="13" t="n"/>
    </row>
    <row r="5769">
      <c r="A5769" s="12" t="n"/>
      <c r="B5769" s="13" t="n"/>
    </row>
    <row r="5770">
      <c r="A5770" s="12" t="n"/>
      <c r="B5770" s="13" t="n"/>
    </row>
    <row r="5771">
      <c r="A5771" s="12" t="n"/>
      <c r="B5771" s="13" t="n"/>
    </row>
    <row r="5772">
      <c r="A5772" s="12" t="n"/>
      <c r="B5772" s="13" t="n"/>
    </row>
    <row r="5773">
      <c r="A5773" s="12" t="n"/>
      <c r="B5773" s="13" t="n"/>
    </row>
    <row r="5774">
      <c r="A5774" s="12" t="n"/>
      <c r="B5774" s="13" t="n"/>
    </row>
    <row r="5775">
      <c r="A5775" s="12" t="n"/>
      <c r="B5775" s="13" t="n"/>
    </row>
    <row r="5776">
      <c r="A5776" s="12" t="n"/>
      <c r="B5776" s="13" t="n"/>
    </row>
    <row r="5777">
      <c r="A5777" s="12" t="n"/>
      <c r="B5777" s="13" t="n"/>
    </row>
    <row r="5778">
      <c r="A5778" s="12" t="n"/>
      <c r="B5778" s="13" t="n"/>
    </row>
    <row r="5779">
      <c r="A5779" s="12" t="n"/>
      <c r="B5779" s="13" t="n"/>
    </row>
    <row r="5780">
      <c r="A5780" s="12" t="n"/>
      <c r="B5780" s="13" t="n"/>
    </row>
    <row r="5781">
      <c r="A5781" s="12" t="n"/>
      <c r="B5781" s="13" t="n"/>
    </row>
    <row r="5782">
      <c r="A5782" s="12" t="n"/>
      <c r="B5782" s="13" t="n"/>
    </row>
    <row r="5783">
      <c r="A5783" s="12" t="n"/>
      <c r="B5783" s="13" t="n"/>
    </row>
    <row r="5784">
      <c r="A5784" s="12" t="n"/>
      <c r="B5784" s="13" t="n"/>
    </row>
    <row r="5785">
      <c r="A5785" s="12" t="n"/>
      <c r="B5785" s="13" t="n"/>
    </row>
    <row r="5786">
      <c r="A5786" s="12" t="n"/>
      <c r="B5786" s="13" t="n"/>
    </row>
    <row r="5787">
      <c r="A5787" s="12" t="n"/>
      <c r="B5787" s="13" t="n"/>
    </row>
    <row r="5788">
      <c r="A5788" s="12" t="n"/>
      <c r="B5788" s="13" t="n"/>
    </row>
    <row r="5789">
      <c r="A5789" s="12" t="n"/>
      <c r="B5789" s="13" t="n"/>
    </row>
    <row r="5790">
      <c r="A5790" s="12" t="n"/>
      <c r="B5790" s="13" t="n"/>
    </row>
    <row r="5791">
      <c r="A5791" s="12" t="n"/>
      <c r="B5791" s="13" t="n"/>
    </row>
    <row r="5792">
      <c r="A5792" s="12" t="n"/>
      <c r="B5792" s="13" t="n"/>
    </row>
    <row r="5793">
      <c r="A5793" s="12" t="n"/>
      <c r="B5793" s="13" t="n"/>
    </row>
    <row r="5794">
      <c r="A5794" s="12" t="n"/>
      <c r="B5794" s="13" t="n"/>
    </row>
    <row r="5795">
      <c r="A5795" s="12" t="n"/>
      <c r="B5795" s="13" t="n"/>
    </row>
    <row r="5796">
      <c r="A5796" s="12" t="n"/>
      <c r="B5796" s="13" t="n"/>
    </row>
    <row r="5797">
      <c r="A5797" s="12" t="n"/>
      <c r="B5797" s="13" t="n"/>
    </row>
    <row r="5798">
      <c r="A5798" s="12" t="n"/>
      <c r="B5798" s="13" t="n"/>
    </row>
    <row r="5799">
      <c r="A5799" s="12" t="n"/>
      <c r="B5799" s="13" t="n"/>
    </row>
    <row r="5800">
      <c r="A5800" s="12" t="n"/>
      <c r="B5800" s="13" t="n"/>
    </row>
    <row r="5801">
      <c r="A5801" s="12" t="n"/>
      <c r="B5801" s="13" t="n"/>
    </row>
    <row r="5802">
      <c r="A5802" s="12" t="n"/>
      <c r="B5802" s="13" t="n"/>
    </row>
    <row r="5803">
      <c r="A5803" s="12" t="n"/>
      <c r="B5803" s="13" t="n"/>
    </row>
    <row r="5804">
      <c r="A5804" s="12" t="n"/>
      <c r="B5804" s="13" t="n"/>
    </row>
    <row r="5805">
      <c r="A5805" s="12" t="n"/>
      <c r="B5805" s="13" t="n"/>
    </row>
    <row r="5806">
      <c r="A5806" s="12" t="n"/>
      <c r="B5806" s="13" t="n"/>
    </row>
    <row r="5807">
      <c r="A5807" s="12" t="n"/>
      <c r="B5807" s="13" t="n"/>
    </row>
    <row r="5808">
      <c r="A5808" s="12" t="n"/>
      <c r="B5808" s="13" t="n"/>
    </row>
    <row r="5809">
      <c r="A5809" s="12" t="n"/>
      <c r="B5809" s="13" t="n"/>
    </row>
    <row r="5810">
      <c r="A5810" s="12" t="n"/>
      <c r="B5810" s="13" t="n"/>
    </row>
    <row r="5811">
      <c r="A5811" s="12" t="n"/>
      <c r="B5811" s="13" t="n"/>
    </row>
    <row r="5812">
      <c r="A5812" s="12" t="n"/>
      <c r="B5812" s="13" t="n"/>
    </row>
    <row r="5813">
      <c r="A5813" s="12" t="n"/>
      <c r="B5813" s="13" t="n"/>
    </row>
    <row r="5814">
      <c r="A5814" s="12" t="n"/>
      <c r="B5814" s="13" t="n"/>
    </row>
    <row r="5815">
      <c r="A5815" s="12" t="n"/>
      <c r="B5815" s="13" t="n"/>
    </row>
    <row r="5816">
      <c r="A5816" s="12" t="n"/>
      <c r="B5816" s="13" t="n"/>
    </row>
    <row r="5817">
      <c r="A5817" s="12" t="n"/>
      <c r="B5817" s="13" t="n"/>
    </row>
    <row r="5818">
      <c r="A5818" s="12" t="n"/>
      <c r="B5818" s="13" t="n"/>
    </row>
    <row r="5819">
      <c r="A5819" s="12" t="n"/>
      <c r="B5819" s="13" t="n"/>
    </row>
    <row r="5820">
      <c r="A5820" s="12" t="n"/>
      <c r="B5820" s="13" t="n"/>
    </row>
    <row r="5821">
      <c r="A5821" s="12" t="n"/>
      <c r="B5821" s="13" t="n"/>
    </row>
    <row r="5822">
      <c r="A5822" s="12" t="n"/>
      <c r="B5822" s="13" t="n"/>
    </row>
    <row r="5823">
      <c r="A5823" s="12" t="n"/>
      <c r="B5823" s="13" t="n"/>
    </row>
    <row r="5824">
      <c r="A5824" s="12" t="n"/>
      <c r="B5824" s="13" t="n"/>
    </row>
    <row r="5825">
      <c r="A5825" s="12" t="n"/>
      <c r="B5825" s="13" t="n"/>
    </row>
    <row r="5826">
      <c r="A5826" s="12" t="n"/>
      <c r="B5826" s="13" t="n"/>
    </row>
    <row r="5827">
      <c r="A5827" s="12" t="n"/>
      <c r="B5827" s="13" t="n"/>
    </row>
    <row r="5828">
      <c r="A5828" s="12" t="n"/>
      <c r="B5828" s="13" t="n"/>
    </row>
    <row r="5829">
      <c r="A5829" s="12" t="n"/>
      <c r="B5829" s="13" t="n"/>
    </row>
    <row r="5830">
      <c r="A5830" s="12" t="n"/>
      <c r="B5830" s="13" t="n"/>
    </row>
    <row r="5831">
      <c r="A5831" s="12" t="n"/>
      <c r="B5831" s="13" t="n"/>
    </row>
    <row r="5832">
      <c r="A5832" s="12" t="n"/>
      <c r="B5832" s="13" t="n"/>
    </row>
    <row r="5833">
      <c r="A5833" s="12" t="n"/>
      <c r="B5833" s="13" t="n"/>
    </row>
    <row r="5834">
      <c r="A5834" s="12" t="n"/>
      <c r="B5834" s="13" t="n"/>
    </row>
    <row r="5835">
      <c r="A5835" s="12" t="n"/>
      <c r="B5835" s="13" t="n"/>
    </row>
    <row r="5836">
      <c r="A5836" s="12" t="n"/>
      <c r="B5836" s="13" t="n"/>
    </row>
    <row r="5837">
      <c r="A5837" s="12" t="n"/>
      <c r="B5837" s="13" t="n"/>
    </row>
    <row r="5838">
      <c r="A5838" s="12" t="n"/>
      <c r="B5838" s="13" t="n"/>
    </row>
    <row r="5839">
      <c r="A5839" s="12" t="n"/>
      <c r="B5839" s="13" t="n"/>
    </row>
    <row r="5840">
      <c r="A5840" s="12" t="n"/>
      <c r="B5840" s="13" t="n"/>
    </row>
    <row r="5841">
      <c r="A5841" s="12" t="n"/>
      <c r="B5841" s="13" t="n"/>
    </row>
    <row r="5842">
      <c r="A5842" s="12" t="n"/>
      <c r="B5842" s="13" t="n"/>
    </row>
    <row r="5843">
      <c r="A5843" s="12" t="n"/>
      <c r="B5843" s="13" t="n"/>
    </row>
    <row r="5844">
      <c r="A5844" s="12" t="n"/>
      <c r="B5844" s="13" t="n"/>
    </row>
    <row r="5845">
      <c r="A5845" s="12" t="n"/>
      <c r="B5845" s="13" t="n"/>
    </row>
    <row r="5846">
      <c r="A5846" s="12" t="n"/>
      <c r="B5846" s="13" t="n"/>
    </row>
    <row r="5847">
      <c r="A5847" s="12" t="n"/>
      <c r="B5847" s="13" t="n"/>
    </row>
    <row r="5848">
      <c r="A5848" s="12" t="n"/>
      <c r="B5848" s="13" t="n"/>
    </row>
    <row r="5849">
      <c r="A5849" s="12" t="n"/>
      <c r="B5849" s="13" t="n"/>
    </row>
    <row r="5850">
      <c r="A5850" s="12" t="n"/>
      <c r="B5850" s="13" t="n"/>
    </row>
    <row r="5851">
      <c r="A5851" s="12" t="n"/>
      <c r="B5851" s="13" t="n"/>
    </row>
    <row r="5852">
      <c r="A5852" s="12" t="n"/>
      <c r="B5852" s="13" t="n"/>
    </row>
    <row r="5853">
      <c r="A5853" s="12" t="n"/>
      <c r="B5853" s="13" t="n"/>
    </row>
    <row r="5854">
      <c r="A5854" s="12" t="n"/>
      <c r="B5854" s="13" t="n"/>
    </row>
    <row r="5855">
      <c r="A5855" s="12" t="n"/>
      <c r="B5855" s="13" t="n"/>
    </row>
    <row r="5856">
      <c r="A5856" s="12" t="n"/>
      <c r="B5856" s="13" t="n"/>
    </row>
    <row r="5857">
      <c r="A5857" s="12" t="n"/>
      <c r="B5857" s="13" t="n"/>
    </row>
    <row r="5858">
      <c r="A5858" s="12" t="n"/>
      <c r="B5858" s="13" t="n"/>
    </row>
    <row r="5859">
      <c r="A5859" s="12" t="n"/>
      <c r="B5859" s="13" t="n"/>
    </row>
    <row r="5860">
      <c r="A5860" s="12" t="n"/>
      <c r="B5860" s="13" t="n"/>
    </row>
    <row r="5861">
      <c r="A5861" s="12" t="n"/>
      <c r="B5861" s="13" t="n"/>
    </row>
    <row r="5862">
      <c r="A5862" s="12" t="n"/>
      <c r="B5862" s="13" t="n"/>
    </row>
    <row r="5863">
      <c r="A5863" s="12" t="n"/>
      <c r="B5863" s="13" t="n"/>
    </row>
    <row r="5864">
      <c r="A5864" s="12" t="n"/>
      <c r="B5864" s="13" t="n"/>
    </row>
    <row r="5865">
      <c r="A5865" s="12" t="n"/>
      <c r="B5865" s="13" t="n"/>
    </row>
    <row r="5866">
      <c r="A5866" s="12" t="n"/>
      <c r="B5866" s="13" t="n"/>
    </row>
    <row r="5867">
      <c r="A5867" s="12" t="n"/>
      <c r="B5867" s="13" t="n"/>
    </row>
    <row r="5868">
      <c r="A5868" s="12" t="n"/>
      <c r="B5868" s="13" t="n"/>
    </row>
    <row r="5869">
      <c r="A5869" s="12" t="n"/>
      <c r="B5869" s="13" t="n"/>
    </row>
    <row r="5870">
      <c r="A5870" s="12" t="n"/>
      <c r="B5870" s="13" t="n"/>
    </row>
    <row r="5871">
      <c r="A5871" s="12" t="n"/>
      <c r="B5871" s="13" t="n"/>
    </row>
    <row r="5872">
      <c r="A5872" s="12" t="n"/>
      <c r="B5872" s="13" t="n"/>
    </row>
    <row r="5873">
      <c r="A5873" s="12" t="n"/>
      <c r="B5873" s="13" t="n"/>
    </row>
    <row r="5874">
      <c r="A5874" s="12" t="n"/>
      <c r="B5874" s="13" t="n"/>
    </row>
    <row r="5875">
      <c r="A5875" s="12" t="n"/>
      <c r="B5875" s="13" t="n"/>
    </row>
    <row r="5876">
      <c r="A5876" s="12" t="n"/>
      <c r="B5876" s="13" t="n"/>
    </row>
    <row r="5877">
      <c r="A5877" s="12" t="n"/>
      <c r="B5877" s="13" t="n"/>
    </row>
    <row r="5878">
      <c r="A5878" s="12" t="n"/>
      <c r="B5878" s="13" t="n"/>
    </row>
    <row r="5879">
      <c r="A5879" s="12" t="n"/>
      <c r="B5879" s="13" t="n"/>
    </row>
    <row r="5880">
      <c r="A5880" s="12" t="n"/>
      <c r="B5880" s="13" t="n"/>
    </row>
    <row r="5881">
      <c r="A5881" s="12" t="n"/>
      <c r="B5881" s="13" t="n"/>
    </row>
    <row r="5882">
      <c r="A5882" s="12" t="n"/>
      <c r="B5882" s="13" t="n"/>
    </row>
    <row r="5883">
      <c r="A5883" s="12" t="n"/>
      <c r="B5883" s="13" t="n"/>
    </row>
    <row r="5884">
      <c r="A5884" s="12" t="n"/>
      <c r="B5884" s="13" t="n"/>
    </row>
    <row r="5885">
      <c r="A5885" s="12" t="n"/>
      <c r="B5885" s="13" t="n"/>
    </row>
    <row r="5886">
      <c r="A5886" s="12" t="n"/>
      <c r="B5886" s="13" t="n"/>
    </row>
    <row r="5887">
      <c r="A5887" s="12" t="n"/>
      <c r="B5887" s="13" t="n"/>
    </row>
    <row r="5888">
      <c r="A5888" s="12" t="n"/>
      <c r="B5888" s="13" t="n"/>
    </row>
    <row r="5889">
      <c r="A5889" s="12" t="n"/>
      <c r="B5889" s="13" t="n"/>
    </row>
    <row r="5890">
      <c r="A5890" s="12" t="n"/>
      <c r="B5890" s="13" t="n"/>
    </row>
    <row r="5891">
      <c r="A5891" s="12" t="n"/>
      <c r="B5891" s="13" t="n"/>
    </row>
    <row r="5892">
      <c r="A5892" s="12" t="n"/>
      <c r="B5892" s="13" t="n"/>
    </row>
    <row r="5893">
      <c r="A5893" s="12" t="n"/>
      <c r="B5893" s="13" t="n"/>
    </row>
    <row r="5894">
      <c r="A5894" s="12" t="n"/>
      <c r="B5894" s="13" t="n"/>
    </row>
    <row r="5895">
      <c r="A5895" s="12" t="n"/>
      <c r="B5895" s="13" t="n"/>
    </row>
    <row r="5896">
      <c r="A5896" s="12" t="n"/>
      <c r="B5896" s="13" t="n"/>
    </row>
    <row r="5897">
      <c r="A5897" s="12" t="n"/>
      <c r="B5897" s="13" t="n"/>
    </row>
    <row r="5898">
      <c r="A5898" s="12" t="n"/>
      <c r="B5898" s="13" t="n"/>
    </row>
    <row r="5899">
      <c r="A5899" s="12" t="n"/>
      <c r="B5899" s="13" t="n"/>
    </row>
    <row r="5900">
      <c r="A5900" s="12" t="n"/>
      <c r="B5900" s="13" t="n"/>
    </row>
    <row r="5901">
      <c r="A5901" s="12" t="n"/>
      <c r="B5901" s="13" t="n"/>
    </row>
    <row r="5902">
      <c r="A5902" s="12" t="n"/>
      <c r="B5902" s="13" t="n"/>
    </row>
    <row r="5903">
      <c r="A5903" s="12" t="n"/>
      <c r="B5903" s="13" t="n"/>
    </row>
    <row r="5904">
      <c r="A5904" s="12" t="n"/>
      <c r="B5904" s="13" t="n"/>
    </row>
    <row r="5905">
      <c r="A5905" s="12" t="n"/>
      <c r="B5905" s="13" t="n"/>
    </row>
    <row r="5906">
      <c r="A5906" s="12" t="n"/>
      <c r="B5906" s="13" t="n"/>
    </row>
    <row r="5907">
      <c r="A5907" s="12" t="n"/>
      <c r="B5907" s="13" t="n"/>
    </row>
    <row r="5908">
      <c r="A5908" s="12" t="n"/>
      <c r="B5908" s="13" t="n"/>
    </row>
    <row r="5909">
      <c r="A5909" s="12" t="n"/>
      <c r="B5909" s="13" t="n"/>
    </row>
    <row r="5910">
      <c r="A5910" s="12" t="n"/>
      <c r="B5910" s="13" t="n"/>
    </row>
    <row r="5911">
      <c r="A5911" s="12" t="n"/>
      <c r="B5911" s="13" t="n"/>
    </row>
    <row r="5912">
      <c r="A5912" s="12" t="n"/>
      <c r="B5912" s="13" t="n"/>
    </row>
    <row r="5913">
      <c r="A5913" s="12" t="n"/>
      <c r="B5913" s="13" t="n"/>
    </row>
    <row r="5914">
      <c r="A5914" s="12" t="n"/>
      <c r="B5914" s="13" t="n"/>
    </row>
    <row r="5915">
      <c r="A5915" s="12" t="n"/>
      <c r="B5915" s="13" t="n"/>
    </row>
    <row r="5916">
      <c r="A5916" s="12" t="n"/>
      <c r="B5916" s="13" t="n"/>
    </row>
    <row r="5917">
      <c r="A5917" s="12" t="n"/>
      <c r="B5917" s="13" t="n"/>
    </row>
    <row r="5918">
      <c r="A5918" s="12" t="n"/>
      <c r="B5918" s="13" t="n"/>
    </row>
    <row r="5919">
      <c r="A5919" s="12" t="n"/>
      <c r="B5919" s="13" t="n"/>
    </row>
    <row r="5920">
      <c r="A5920" s="12" t="n"/>
      <c r="B5920" s="13" t="n"/>
    </row>
    <row r="5921">
      <c r="A5921" s="12" t="n"/>
      <c r="B5921" s="13" t="n"/>
    </row>
    <row r="5922">
      <c r="A5922" s="12" t="n"/>
      <c r="B5922" s="13" t="n"/>
    </row>
    <row r="5923">
      <c r="A5923" s="12" t="n"/>
      <c r="B5923" s="13" t="n"/>
    </row>
    <row r="5924">
      <c r="A5924" s="12" t="n"/>
      <c r="B5924" s="13" t="n"/>
    </row>
    <row r="5925">
      <c r="A5925" s="12" t="n"/>
      <c r="B5925" s="13" t="n"/>
    </row>
    <row r="5926">
      <c r="A5926" s="12" t="n"/>
      <c r="B5926" s="13" t="n"/>
    </row>
    <row r="5927">
      <c r="A5927" s="12" t="n"/>
      <c r="B5927" s="13" t="n"/>
    </row>
    <row r="5928">
      <c r="A5928" s="12" t="n"/>
      <c r="B5928" s="13" t="n"/>
    </row>
    <row r="5929">
      <c r="A5929" s="12" t="n"/>
      <c r="B5929" s="13" t="n"/>
    </row>
    <row r="5930">
      <c r="A5930" s="12" t="n"/>
      <c r="B5930" s="13" t="n"/>
    </row>
    <row r="5931">
      <c r="A5931" s="12" t="n"/>
      <c r="B5931" s="13" t="n"/>
    </row>
    <row r="5932">
      <c r="A5932" s="12" t="n"/>
      <c r="B5932" s="13" t="n"/>
    </row>
    <row r="5933">
      <c r="A5933" s="12" t="n"/>
      <c r="B5933" s="13" t="n"/>
    </row>
    <row r="5934">
      <c r="A5934" s="12" t="n"/>
      <c r="B5934" s="13" t="n"/>
    </row>
    <row r="5935">
      <c r="A5935" s="12" t="n"/>
      <c r="B5935" s="13" t="n"/>
    </row>
    <row r="5936">
      <c r="A5936" s="12" t="n"/>
      <c r="B5936" s="13" t="n"/>
    </row>
    <row r="5937">
      <c r="A5937" s="12" t="n"/>
      <c r="B5937" s="13" t="n"/>
    </row>
    <row r="5938">
      <c r="A5938" s="12" t="n"/>
      <c r="B5938" s="13" t="n"/>
    </row>
    <row r="5939">
      <c r="A5939" s="12" t="n"/>
      <c r="B5939" s="13" t="n"/>
    </row>
    <row r="5940">
      <c r="A5940" s="12" t="n"/>
      <c r="B5940" s="13" t="n"/>
    </row>
    <row r="5941">
      <c r="A5941" s="12" t="n"/>
      <c r="B5941" s="13" t="n"/>
    </row>
    <row r="5942">
      <c r="A5942" s="12" t="n"/>
      <c r="B5942" s="13" t="n"/>
    </row>
    <row r="5943">
      <c r="A5943" s="12" t="n"/>
      <c r="B5943" s="13" t="n"/>
    </row>
    <row r="5944">
      <c r="A5944" s="12" t="n"/>
      <c r="B5944" s="13" t="n"/>
    </row>
    <row r="5945">
      <c r="A5945" s="12" t="n"/>
      <c r="B5945" s="13" t="n"/>
    </row>
    <row r="5946">
      <c r="A5946" s="12" t="n"/>
      <c r="B5946" s="13" t="n"/>
    </row>
    <row r="5947">
      <c r="A5947" s="12" t="n"/>
      <c r="B5947" s="13" t="n"/>
    </row>
    <row r="5948">
      <c r="A5948" s="12" t="n"/>
      <c r="B5948" s="13" t="n"/>
    </row>
    <row r="5949">
      <c r="A5949" s="12" t="n"/>
      <c r="B5949" s="13" t="n"/>
    </row>
    <row r="5950">
      <c r="A5950" s="12" t="n"/>
      <c r="B5950" s="13" t="n"/>
    </row>
    <row r="5951">
      <c r="A5951" s="12" t="n"/>
      <c r="B5951" s="13" t="n"/>
    </row>
    <row r="5952">
      <c r="A5952" s="12" t="n"/>
      <c r="B5952" s="13" t="n"/>
    </row>
    <row r="5953">
      <c r="A5953" s="12" t="n"/>
      <c r="B5953" s="13" t="n"/>
    </row>
    <row r="5954">
      <c r="A5954" s="12" t="n"/>
      <c r="B5954" s="13" t="n"/>
    </row>
    <row r="5955">
      <c r="A5955" s="12" t="n"/>
      <c r="B5955" s="13" t="n"/>
    </row>
    <row r="5956">
      <c r="A5956" s="12" t="n"/>
      <c r="B5956" s="13" t="n"/>
    </row>
    <row r="5957">
      <c r="A5957" s="12" t="n"/>
      <c r="B5957" s="13" t="n"/>
    </row>
    <row r="5958">
      <c r="A5958" s="12" t="n"/>
      <c r="B5958" s="13" t="n"/>
    </row>
    <row r="5959">
      <c r="A5959" s="12" t="n"/>
      <c r="B5959" s="13" t="n"/>
    </row>
    <row r="5960">
      <c r="A5960" s="12" t="n"/>
      <c r="B5960" s="13" t="n"/>
    </row>
    <row r="5961">
      <c r="A5961" s="12" t="n"/>
      <c r="B5961" s="13" t="n"/>
    </row>
    <row r="5962">
      <c r="A5962" s="12" t="n"/>
      <c r="B5962" s="13" t="n"/>
    </row>
    <row r="5963">
      <c r="A5963" s="12" t="n"/>
      <c r="B5963" s="13" t="n"/>
    </row>
    <row r="5964">
      <c r="A5964" s="12" t="n"/>
      <c r="B5964" s="13" t="n"/>
    </row>
    <row r="5965">
      <c r="A5965" s="12" t="n"/>
      <c r="B5965" s="13" t="n"/>
    </row>
    <row r="5966">
      <c r="A5966" s="12" t="n"/>
      <c r="B5966" s="13" t="n"/>
    </row>
    <row r="5967">
      <c r="A5967" s="12" t="n"/>
      <c r="B5967" s="13" t="n"/>
    </row>
    <row r="5968">
      <c r="A5968" s="12" t="n"/>
      <c r="B5968" s="13" t="n"/>
    </row>
    <row r="5969">
      <c r="A5969" s="12" t="n"/>
      <c r="B5969" s="13" t="n"/>
    </row>
    <row r="5970">
      <c r="A5970" s="12" t="n"/>
      <c r="B5970" s="13" t="n"/>
    </row>
    <row r="5971">
      <c r="A5971" s="12" t="n"/>
      <c r="B5971" s="13" t="n"/>
    </row>
    <row r="5972">
      <c r="A5972" s="12" t="n"/>
      <c r="B5972" s="13" t="n"/>
    </row>
    <row r="5973">
      <c r="A5973" s="12" t="n"/>
      <c r="B5973" s="13" t="n"/>
    </row>
    <row r="5974">
      <c r="A5974" s="12" t="n"/>
      <c r="B5974" s="13" t="n"/>
    </row>
    <row r="5975">
      <c r="A5975" s="12" t="n"/>
      <c r="B5975" s="13" t="n"/>
    </row>
    <row r="5976">
      <c r="A5976" s="12" t="n"/>
      <c r="B5976" s="13" t="n"/>
    </row>
    <row r="5977">
      <c r="A5977" s="12" t="n"/>
      <c r="B5977" s="13" t="n"/>
    </row>
    <row r="5978">
      <c r="A5978" s="12" t="n"/>
      <c r="B5978" s="13" t="n"/>
    </row>
    <row r="5979">
      <c r="A5979" s="12" t="n"/>
      <c r="B5979" s="13" t="n"/>
    </row>
    <row r="5980">
      <c r="A5980" s="12" t="n"/>
      <c r="B5980" s="13" t="n"/>
    </row>
    <row r="5981">
      <c r="A5981" s="12" t="n"/>
      <c r="B5981" s="13" t="n"/>
    </row>
    <row r="5982">
      <c r="A5982" s="12" t="n"/>
      <c r="B5982" s="13" t="n"/>
    </row>
    <row r="5983">
      <c r="A5983" s="12" t="n"/>
      <c r="B5983" s="13" t="n"/>
    </row>
    <row r="5984">
      <c r="A5984" s="12" t="n"/>
      <c r="B5984" s="13" t="n"/>
    </row>
    <row r="5985">
      <c r="A5985" s="12" t="n"/>
      <c r="B5985" s="13" t="n"/>
    </row>
    <row r="5986">
      <c r="A5986" s="12" t="n"/>
      <c r="B5986" s="13" t="n"/>
    </row>
    <row r="5987">
      <c r="A5987" s="12" t="n"/>
      <c r="B5987" s="13" t="n"/>
    </row>
    <row r="5988">
      <c r="A5988" s="12" t="n"/>
      <c r="B5988" s="13" t="n"/>
    </row>
    <row r="5989">
      <c r="A5989" s="12" t="n"/>
      <c r="B5989" s="13" t="n"/>
    </row>
    <row r="5990">
      <c r="A5990" s="12" t="n"/>
      <c r="B5990" s="13" t="n"/>
    </row>
    <row r="5991">
      <c r="A5991" s="12" t="n"/>
      <c r="B5991" s="13" t="n"/>
    </row>
    <row r="5992">
      <c r="A5992" s="12" t="n"/>
      <c r="B5992" s="13" t="n"/>
    </row>
    <row r="5993">
      <c r="A5993" s="12" t="n"/>
      <c r="B5993" s="13" t="n"/>
    </row>
    <row r="5994">
      <c r="A5994" s="12" t="n"/>
      <c r="B5994" s="13" t="n"/>
    </row>
    <row r="5995">
      <c r="A5995" s="12" t="n"/>
      <c r="B5995" s="13" t="n"/>
    </row>
    <row r="5996">
      <c r="A5996" s="12" t="n"/>
      <c r="B5996" s="13" t="n"/>
    </row>
    <row r="5997">
      <c r="A5997" s="12" t="n"/>
      <c r="B5997" s="13" t="n"/>
    </row>
    <row r="5998">
      <c r="A5998" s="12" t="n"/>
      <c r="B5998" s="13" t="n"/>
    </row>
    <row r="5999">
      <c r="A5999" s="12" t="n"/>
      <c r="B5999" s="13" t="n"/>
    </row>
    <row r="6000">
      <c r="A6000" s="12" t="n"/>
      <c r="B6000" s="13" t="n"/>
    </row>
    <row r="6001">
      <c r="A6001" s="12" t="n"/>
      <c r="B6001" s="13" t="n"/>
    </row>
    <row r="6002">
      <c r="A6002" s="12" t="n"/>
      <c r="B6002" s="13" t="n"/>
    </row>
    <row r="6003">
      <c r="A6003" s="12" t="n"/>
      <c r="B6003" s="13" t="n"/>
    </row>
    <row r="6004">
      <c r="A6004" s="12" t="n"/>
      <c r="B6004" s="13" t="n"/>
    </row>
    <row r="6005">
      <c r="A6005" s="12" t="n"/>
      <c r="B6005" s="13" t="n"/>
    </row>
    <row r="6006">
      <c r="A6006" s="12" t="n"/>
      <c r="B6006" s="13" t="n"/>
    </row>
    <row r="6007">
      <c r="A6007" s="12" t="n"/>
      <c r="B6007" s="13" t="n"/>
    </row>
    <row r="6008">
      <c r="A6008" s="12" t="n"/>
      <c r="B6008" s="13" t="n"/>
    </row>
    <row r="6009">
      <c r="A6009" s="12" t="n"/>
      <c r="B6009" s="13" t="n"/>
    </row>
    <row r="6010">
      <c r="A6010" s="12" t="n"/>
      <c r="B6010" s="13" t="n"/>
    </row>
    <row r="6011">
      <c r="A6011" s="12" t="n"/>
      <c r="B6011" s="13" t="n"/>
    </row>
    <row r="6012">
      <c r="A6012" s="12" t="n"/>
      <c r="B6012" s="13" t="n"/>
    </row>
    <row r="6013">
      <c r="A6013" s="12" t="n"/>
      <c r="B6013" s="13" t="n"/>
    </row>
    <row r="6014">
      <c r="A6014" s="12" t="n"/>
      <c r="B6014" s="13" t="n"/>
    </row>
    <row r="6015">
      <c r="A6015" s="12" t="n"/>
      <c r="B6015" s="13" t="n"/>
    </row>
    <row r="6016">
      <c r="A6016" s="12" t="n"/>
      <c r="B6016" s="13" t="n"/>
    </row>
    <row r="6017">
      <c r="A6017" s="12" t="n"/>
      <c r="B6017" s="13" t="n"/>
    </row>
    <row r="6018">
      <c r="A6018" s="12" t="n"/>
      <c r="B6018" s="13" t="n"/>
    </row>
    <row r="6019">
      <c r="A6019" s="12" t="n"/>
      <c r="B6019" s="13" t="n"/>
    </row>
    <row r="6020">
      <c r="A6020" s="12" t="n"/>
      <c r="B6020" s="13" t="n"/>
    </row>
    <row r="6021">
      <c r="A6021" s="12" t="n"/>
      <c r="B6021" s="13" t="n"/>
    </row>
    <row r="6022">
      <c r="A6022" s="12" t="n"/>
      <c r="B6022" s="13" t="n"/>
    </row>
    <row r="6023">
      <c r="A6023" s="12" t="n"/>
      <c r="B6023" s="13" t="n"/>
    </row>
    <row r="6024">
      <c r="A6024" s="12" t="n"/>
      <c r="B6024" s="13" t="n"/>
    </row>
    <row r="6025">
      <c r="A6025" s="12" t="n"/>
      <c r="B6025" s="13" t="n"/>
    </row>
    <row r="6026">
      <c r="A6026" s="12" t="n"/>
      <c r="B6026" s="13" t="n"/>
    </row>
    <row r="6027">
      <c r="A6027" s="12" t="n"/>
      <c r="B6027" s="13" t="n"/>
    </row>
    <row r="6028">
      <c r="A6028" s="12" t="n"/>
      <c r="B6028" s="13" t="n"/>
    </row>
    <row r="6029">
      <c r="A6029" s="12" t="n"/>
      <c r="B6029" s="13" t="n"/>
    </row>
    <row r="6030">
      <c r="A6030" s="12" t="n"/>
      <c r="B6030" s="13" t="n"/>
    </row>
    <row r="6031">
      <c r="A6031" s="12" t="n"/>
      <c r="B6031" s="13" t="n"/>
    </row>
    <row r="6032">
      <c r="A6032" s="12" t="n"/>
      <c r="B6032" s="13" t="n"/>
    </row>
    <row r="6033">
      <c r="A6033" s="12" t="n"/>
      <c r="B6033" s="13" t="n"/>
    </row>
    <row r="6034">
      <c r="A6034" s="12" t="n"/>
      <c r="B6034" s="13" t="n"/>
    </row>
    <row r="6035">
      <c r="A6035" s="12" t="n"/>
      <c r="B6035" s="13" t="n"/>
    </row>
    <row r="6036">
      <c r="A6036" s="12" t="n"/>
      <c r="B6036" s="13" t="n"/>
    </row>
    <row r="6037">
      <c r="A6037" s="12" t="n"/>
      <c r="B6037" s="13" t="n"/>
    </row>
    <row r="6038">
      <c r="A6038" s="12" t="n"/>
      <c r="B6038" s="13" t="n"/>
    </row>
    <row r="6039">
      <c r="A6039" s="12" t="n"/>
      <c r="B6039" s="13" t="n"/>
    </row>
    <row r="6040">
      <c r="A6040" s="12" t="n"/>
      <c r="B6040" s="13" t="n"/>
    </row>
    <row r="6041">
      <c r="A6041" s="12" t="n"/>
      <c r="B6041" s="13" t="n"/>
    </row>
    <row r="6042">
      <c r="A6042" s="12" t="n"/>
      <c r="B6042" s="13" t="n"/>
    </row>
    <row r="6043">
      <c r="A6043" s="12" t="n"/>
      <c r="B6043" s="13" t="n"/>
    </row>
    <row r="6044">
      <c r="A6044" s="12" t="n"/>
      <c r="B6044" s="13" t="n"/>
    </row>
    <row r="6045">
      <c r="A6045" s="12" t="n"/>
      <c r="B6045" s="13" t="n"/>
    </row>
    <row r="6046">
      <c r="A6046" s="12" t="n"/>
      <c r="B6046" s="13" t="n"/>
    </row>
    <row r="6047">
      <c r="A6047" s="12" t="n"/>
      <c r="B6047" s="13" t="n"/>
    </row>
    <row r="6048">
      <c r="A6048" s="12" t="n"/>
      <c r="B6048" s="13" t="n"/>
    </row>
    <row r="6049">
      <c r="A6049" s="12" t="n"/>
      <c r="B6049" s="13" t="n"/>
    </row>
    <row r="6050">
      <c r="A6050" s="12" t="n"/>
      <c r="B6050" s="13" t="n"/>
    </row>
    <row r="6051">
      <c r="A6051" s="12" t="n"/>
      <c r="B6051" s="13" t="n"/>
    </row>
    <row r="6052">
      <c r="A6052" s="12" t="n"/>
      <c r="B6052" s="13" t="n"/>
    </row>
    <row r="6053">
      <c r="A6053" s="12" t="n"/>
      <c r="B6053" s="13" t="n"/>
    </row>
    <row r="6054">
      <c r="A6054" s="12" t="n"/>
      <c r="B6054" s="13" t="n"/>
    </row>
    <row r="6055">
      <c r="A6055" s="12" t="n"/>
      <c r="B6055" s="13" t="n"/>
    </row>
    <row r="6056">
      <c r="A6056" s="12" t="n"/>
      <c r="B6056" s="13" t="n"/>
    </row>
    <row r="6057">
      <c r="A6057" s="12" t="n"/>
      <c r="B6057" s="13" t="n"/>
    </row>
    <row r="6058">
      <c r="A6058" s="12" t="n"/>
      <c r="B6058" s="13" t="n"/>
    </row>
    <row r="6059">
      <c r="A6059" s="12" t="n"/>
      <c r="B6059" s="13" t="n"/>
    </row>
    <row r="6060">
      <c r="A6060" s="12" t="n"/>
      <c r="B6060" s="13" t="n"/>
    </row>
    <row r="6061">
      <c r="A6061" s="12" t="n"/>
      <c r="B6061" s="13" t="n"/>
    </row>
    <row r="6062">
      <c r="A6062" s="12" t="n"/>
      <c r="B6062" s="13" t="n"/>
    </row>
    <row r="6063">
      <c r="A6063" s="12" t="n"/>
      <c r="B6063" s="13" t="n"/>
    </row>
    <row r="6064">
      <c r="A6064" s="12" t="n"/>
      <c r="B6064" s="13" t="n"/>
    </row>
    <row r="6065">
      <c r="A6065" s="12" t="n"/>
      <c r="B6065" s="13" t="n"/>
    </row>
    <row r="6066">
      <c r="A6066" s="12" t="n"/>
      <c r="B6066" s="13" t="n"/>
    </row>
    <row r="6067">
      <c r="A6067" s="12" t="n"/>
      <c r="B6067" s="13" t="n"/>
    </row>
    <row r="6068">
      <c r="A6068" s="12" t="n"/>
      <c r="B6068" s="13" t="n"/>
    </row>
    <row r="6069">
      <c r="A6069" s="12" t="n"/>
      <c r="B6069" s="13" t="n"/>
    </row>
    <row r="6070">
      <c r="A6070" s="12" t="n"/>
      <c r="B6070" s="13" t="n"/>
    </row>
    <row r="6071">
      <c r="A6071" s="12" t="n"/>
      <c r="B6071" s="13" t="n"/>
    </row>
    <row r="6072">
      <c r="A6072" s="12" t="n"/>
      <c r="B6072" s="13" t="n"/>
    </row>
    <row r="6073">
      <c r="A6073" s="12" t="n"/>
      <c r="B6073" s="13" t="n"/>
    </row>
    <row r="6074">
      <c r="A6074" s="12" t="n"/>
      <c r="B6074" s="13" t="n"/>
    </row>
    <row r="6075">
      <c r="A6075" s="12" t="n"/>
      <c r="B6075" s="13" t="n"/>
    </row>
    <row r="6076">
      <c r="A6076" s="12" t="n"/>
      <c r="B6076" s="13" t="n"/>
    </row>
    <row r="6077">
      <c r="A6077" s="12" t="n"/>
      <c r="B6077" s="13" t="n"/>
    </row>
    <row r="6078">
      <c r="A6078" s="12" t="n"/>
      <c r="B6078" s="13" t="n"/>
    </row>
    <row r="6079">
      <c r="A6079" s="12" t="n"/>
      <c r="B6079" s="13" t="n"/>
    </row>
    <row r="6080">
      <c r="A6080" s="12" t="n"/>
      <c r="B6080" s="13" t="n"/>
    </row>
    <row r="6081">
      <c r="A6081" s="12" t="n"/>
      <c r="B6081" s="13" t="n"/>
    </row>
    <row r="6082">
      <c r="A6082" s="12" t="n"/>
      <c r="B6082" s="13" t="n"/>
    </row>
    <row r="6083">
      <c r="A6083" s="12" t="n"/>
      <c r="B6083" s="13" t="n"/>
    </row>
    <row r="6084">
      <c r="A6084" s="12" t="n"/>
      <c r="B6084" s="13" t="n"/>
    </row>
    <row r="6085">
      <c r="A6085" s="12" t="n"/>
      <c r="B6085" s="13" t="n"/>
    </row>
    <row r="6086">
      <c r="A6086" s="12" t="n"/>
      <c r="B6086" s="13" t="n"/>
    </row>
    <row r="6087">
      <c r="A6087" s="12" t="n"/>
      <c r="B6087" s="13" t="n"/>
    </row>
    <row r="6088">
      <c r="A6088" s="12" t="n"/>
      <c r="B6088" s="13" t="n"/>
    </row>
    <row r="6089">
      <c r="A6089" s="12" t="n"/>
      <c r="B6089" s="13" t="n"/>
    </row>
    <row r="6090">
      <c r="A6090" s="12" t="n"/>
      <c r="B6090" s="13" t="n"/>
    </row>
    <row r="6091">
      <c r="A6091" s="12" t="n"/>
      <c r="B6091" s="13" t="n"/>
    </row>
    <row r="6092">
      <c r="A6092" s="12" t="n"/>
      <c r="B6092" s="13" t="n"/>
    </row>
    <row r="6093">
      <c r="A6093" s="12" t="n"/>
      <c r="B6093" s="13" t="n"/>
    </row>
    <row r="6094">
      <c r="A6094" s="12" t="n"/>
      <c r="B6094" s="13" t="n"/>
    </row>
    <row r="6095">
      <c r="A6095" s="12" t="n"/>
      <c r="B6095" s="13" t="n"/>
    </row>
    <row r="6096">
      <c r="A6096" s="12" t="n"/>
      <c r="B6096" s="13" t="n"/>
    </row>
    <row r="6097">
      <c r="A6097" s="12" t="n"/>
      <c r="B6097" s="13" t="n"/>
    </row>
    <row r="6098">
      <c r="A6098" s="12" t="n"/>
      <c r="B6098" s="13" t="n"/>
    </row>
    <row r="6099">
      <c r="A6099" s="12" t="n"/>
      <c r="B6099" s="13" t="n"/>
    </row>
    <row r="6100">
      <c r="A6100" s="12" t="n"/>
      <c r="B6100" s="13" t="n"/>
    </row>
    <row r="6101">
      <c r="A6101" s="12" t="n"/>
      <c r="B6101" s="13" t="n"/>
    </row>
    <row r="6102">
      <c r="A6102" s="12" t="n"/>
      <c r="B6102" s="13" t="n"/>
    </row>
    <row r="6103">
      <c r="A6103" s="12" t="n"/>
      <c r="B6103" s="13" t="n"/>
    </row>
    <row r="6104">
      <c r="A6104" s="12" t="n"/>
      <c r="B6104" s="13" t="n"/>
    </row>
    <row r="6105">
      <c r="A6105" s="12" t="n"/>
      <c r="B6105" s="13" t="n"/>
    </row>
    <row r="6106">
      <c r="A6106" s="12" t="n"/>
      <c r="B6106" s="13" t="n"/>
    </row>
    <row r="6107">
      <c r="A6107" s="12" t="n"/>
      <c r="B6107" s="13" t="n"/>
    </row>
    <row r="6108">
      <c r="A6108" s="12" t="n"/>
      <c r="B6108" s="13" t="n"/>
    </row>
    <row r="6109">
      <c r="A6109" s="12" t="n"/>
      <c r="B6109" s="13" t="n"/>
    </row>
    <row r="6110">
      <c r="A6110" s="12" t="n"/>
      <c r="B6110" s="13" t="n"/>
    </row>
    <row r="6111">
      <c r="A6111" s="12" t="n"/>
      <c r="B6111" s="13" t="n"/>
    </row>
    <row r="6112">
      <c r="A6112" s="12" t="n"/>
      <c r="B6112" s="13" t="n"/>
    </row>
    <row r="6113">
      <c r="A6113" s="12" t="n"/>
      <c r="B6113" s="13" t="n"/>
    </row>
    <row r="6114">
      <c r="A6114" s="12" t="n"/>
      <c r="B6114" s="13" t="n"/>
    </row>
    <row r="6115">
      <c r="A6115" s="12" t="n"/>
      <c r="B6115" s="13" t="n"/>
    </row>
    <row r="6116">
      <c r="A6116" s="12" t="n"/>
      <c r="B6116" s="13" t="n"/>
    </row>
    <row r="6117">
      <c r="A6117" s="12" t="n"/>
      <c r="B6117" s="13" t="n"/>
    </row>
    <row r="6118">
      <c r="A6118" s="12" t="n"/>
      <c r="B6118" s="13" t="n"/>
    </row>
    <row r="6119">
      <c r="A6119" s="12" t="n"/>
      <c r="B6119" s="13" t="n"/>
    </row>
    <row r="6120">
      <c r="A6120" s="12" t="n"/>
      <c r="B6120" s="13" t="n"/>
    </row>
    <row r="6121">
      <c r="A6121" s="12" t="n"/>
      <c r="B6121" s="13" t="n"/>
    </row>
    <row r="6122">
      <c r="A6122" s="12" t="n"/>
      <c r="B6122" s="13" t="n"/>
    </row>
    <row r="6123">
      <c r="A6123" s="12" t="n"/>
      <c r="B6123" s="13" t="n"/>
    </row>
    <row r="6124">
      <c r="A6124" s="12" t="n"/>
      <c r="B6124" s="13" t="n"/>
    </row>
    <row r="6125">
      <c r="A6125" s="12" t="n"/>
      <c r="B6125" s="13" t="n"/>
    </row>
    <row r="6126">
      <c r="A6126" s="12" t="n"/>
      <c r="B6126" s="13" t="n"/>
    </row>
    <row r="6127">
      <c r="A6127" s="12" t="n"/>
      <c r="B6127" s="13" t="n"/>
    </row>
    <row r="6128">
      <c r="A6128" s="12" t="n"/>
      <c r="B6128" s="13" t="n"/>
    </row>
    <row r="6129">
      <c r="A6129" s="12" t="n"/>
      <c r="B6129" s="13" t="n"/>
    </row>
    <row r="6130">
      <c r="A6130" s="12" t="n"/>
      <c r="B6130" s="13" t="n"/>
    </row>
    <row r="6131">
      <c r="A6131" s="12" t="n"/>
      <c r="B6131" s="13" t="n"/>
    </row>
    <row r="6132">
      <c r="A6132" s="12" t="n"/>
      <c r="B6132" s="13" t="n"/>
    </row>
    <row r="6133">
      <c r="A6133" s="12" t="n"/>
      <c r="B6133" s="13" t="n"/>
    </row>
    <row r="6134">
      <c r="A6134" s="12" t="n"/>
      <c r="B6134" s="13" t="n"/>
    </row>
    <row r="6135">
      <c r="A6135" s="12" t="n"/>
      <c r="B6135" s="13" t="n"/>
    </row>
    <row r="6136">
      <c r="A6136" s="12" t="n"/>
      <c r="B6136" s="13" t="n"/>
    </row>
    <row r="6137">
      <c r="A6137" s="12" t="n"/>
      <c r="B6137" s="13" t="n"/>
    </row>
    <row r="6138">
      <c r="A6138" s="12" t="n"/>
      <c r="B6138" s="13" t="n"/>
    </row>
    <row r="6139">
      <c r="A6139" s="12" t="n"/>
      <c r="B6139" s="13" t="n"/>
    </row>
    <row r="6140">
      <c r="A6140" s="12" t="n"/>
      <c r="B6140" s="13" t="n"/>
    </row>
    <row r="6141">
      <c r="A6141" s="12" t="n"/>
      <c r="B6141" s="13" t="n"/>
    </row>
    <row r="6142">
      <c r="A6142" s="12" t="n"/>
      <c r="B6142" s="13" t="n"/>
    </row>
    <row r="6143">
      <c r="A6143" s="12" t="n"/>
      <c r="B6143" s="13" t="n"/>
    </row>
    <row r="6144">
      <c r="A6144" s="12" t="n"/>
      <c r="B6144" s="13" t="n"/>
    </row>
    <row r="6145">
      <c r="A6145" s="12" t="n"/>
      <c r="B6145" s="13" t="n"/>
    </row>
    <row r="6146">
      <c r="A6146" s="12" t="n"/>
      <c r="B6146" s="13" t="n"/>
    </row>
    <row r="6147">
      <c r="A6147" s="12" t="n"/>
      <c r="B6147" s="13" t="n"/>
    </row>
    <row r="6148">
      <c r="A6148" s="12" t="n"/>
      <c r="B6148" s="13" t="n"/>
    </row>
    <row r="6149">
      <c r="A6149" s="12" t="n"/>
      <c r="B6149" s="13" t="n"/>
    </row>
    <row r="6150">
      <c r="A6150" s="12" t="n"/>
      <c r="B6150" s="13" t="n"/>
    </row>
    <row r="6151">
      <c r="A6151" s="12" t="n"/>
      <c r="B6151" s="13" t="n"/>
    </row>
    <row r="6152">
      <c r="A6152" s="12" t="n"/>
      <c r="B6152" s="13" t="n"/>
    </row>
    <row r="6153">
      <c r="A6153" s="12" t="n"/>
      <c r="B6153" s="13" t="n"/>
    </row>
    <row r="6154">
      <c r="A6154" s="12" t="n"/>
      <c r="B6154" s="13" t="n"/>
    </row>
    <row r="6155">
      <c r="A6155" s="12" t="n"/>
      <c r="B6155" s="13" t="n"/>
    </row>
    <row r="6156">
      <c r="A6156" s="12" t="n"/>
      <c r="B6156" s="13" t="n"/>
    </row>
    <row r="6157">
      <c r="A6157" s="12" t="n"/>
      <c r="B6157" s="13" t="n"/>
    </row>
    <row r="6158">
      <c r="A6158" s="12" t="n"/>
      <c r="B6158" s="13" t="n"/>
    </row>
    <row r="6159">
      <c r="A6159" s="12" t="n"/>
      <c r="B6159" s="13" t="n"/>
    </row>
    <row r="6160">
      <c r="A6160" s="12" t="n"/>
      <c r="B6160" s="13" t="n"/>
    </row>
    <row r="6161">
      <c r="A6161" s="12" t="n"/>
      <c r="B6161" s="13" t="n"/>
    </row>
    <row r="6162">
      <c r="A6162" s="12" t="n"/>
      <c r="B6162" s="13" t="n"/>
    </row>
    <row r="6163">
      <c r="A6163" s="12" t="n"/>
      <c r="B6163" s="13" t="n"/>
    </row>
    <row r="6164">
      <c r="A6164" s="12" t="n"/>
      <c r="B6164" s="13" t="n"/>
    </row>
    <row r="6165">
      <c r="A6165" s="12" t="n"/>
      <c r="B6165" s="13" t="n"/>
    </row>
    <row r="6166">
      <c r="A6166" s="12" t="n"/>
      <c r="B6166" s="13" t="n"/>
    </row>
    <row r="6167">
      <c r="A6167" s="12" t="n"/>
      <c r="B6167" s="13" t="n"/>
    </row>
    <row r="6168">
      <c r="A6168" s="12" t="n"/>
      <c r="B6168" s="13" t="n"/>
    </row>
    <row r="6169">
      <c r="A6169" s="12" t="n"/>
      <c r="B6169" s="13" t="n"/>
    </row>
    <row r="6170">
      <c r="A6170" s="12" t="n"/>
      <c r="B6170" s="13" t="n"/>
    </row>
    <row r="6171">
      <c r="A6171" s="12" t="n"/>
      <c r="B6171" s="13" t="n"/>
    </row>
    <row r="6172">
      <c r="A6172" s="12" t="n"/>
      <c r="B6172" s="13" t="n"/>
    </row>
    <row r="6173">
      <c r="A6173" s="12" t="n"/>
      <c r="B6173" s="13" t="n"/>
    </row>
    <row r="6174">
      <c r="A6174" s="12" t="n"/>
      <c r="B6174" s="13" t="n"/>
    </row>
    <row r="6175">
      <c r="A6175" s="12" t="n"/>
      <c r="B6175" s="13" t="n"/>
    </row>
    <row r="6176">
      <c r="A6176" s="12" t="n"/>
      <c r="B6176" s="13" t="n"/>
    </row>
    <row r="6177">
      <c r="A6177" s="12" t="n"/>
      <c r="B6177" s="13" t="n"/>
    </row>
    <row r="6178">
      <c r="A6178" s="12" t="n"/>
      <c r="B6178" s="13" t="n"/>
    </row>
    <row r="6179">
      <c r="A6179" s="12" t="n"/>
      <c r="B6179" s="13" t="n"/>
    </row>
    <row r="6180">
      <c r="A6180" s="12" t="n"/>
      <c r="B6180" s="13" t="n"/>
    </row>
    <row r="6181">
      <c r="A6181" s="12" t="n"/>
      <c r="B6181" s="13" t="n"/>
    </row>
    <row r="6182">
      <c r="A6182" s="12" t="n"/>
      <c r="B6182" s="13" t="n"/>
    </row>
    <row r="6183">
      <c r="A6183" s="12" t="n"/>
      <c r="B6183" s="13" t="n"/>
    </row>
    <row r="6184">
      <c r="A6184" s="12" t="n"/>
      <c r="B6184" s="13" t="n"/>
    </row>
    <row r="6185">
      <c r="A6185" s="12" t="n"/>
      <c r="B6185" s="13" t="n"/>
    </row>
    <row r="6186">
      <c r="A6186" s="12" t="n"/>
      <c r="B6186" s="13" t="n"/>
    </row>
    <row r="6187">
      <c r="A6187" s="12" t="n"/>
      <c r="B6187" s="13" t="n"/>
    </row>
    <row r="6188">
      <c r="A6188" s="12" t="n"/>
      <c r="B6188" s="13" t="n"/>
    </row>
    <row r="6189">
      <c r="A6189" s="12" t="n"/>
      <c r="B6189" s="13" t="n"/>
    </row>
    <row r="6190">
      <c r="A6190" s="12" t="n"/>
      <c r="B6190" s="13" t="n"/>
    </row>
    <row r="6191">
      <c r="A6191" s="12" t="n"/>
      <c r="B6191" s="13" t="n"/>
    </row>
    <row r="6192">
      <c r="A6192" s="12" t="n"/>
      <c r="B6192" s="13" t="n"/>
    </row>
    <row r="6193">
      <c r="A6193" s="12" t="n"/>
      <c r="B6193" s="13" t="n"/>
    </row>
    <row r="6194">
      <c r="A6194" s="12" t="n"/>
      <c r="B6194" s="13" t="n"/>
    </row>
    <row r="6195">
      <c r="A6195" s="12" t="n"/>
      <c r="B6195" s="13" t="n"/>
    </row>
    <row r="6196">
      <c r="A6196" s="12" t="n"/>
      <c r="B6196" s="13" t="n"/>
    </row>
    <row r="6197">
      <c r="A6197" s="12" t="n"/>
      <c r="B6197" s="13" t="n"/>
    </row>
    <row r="6198">
      <c r="A6198" s="12" t="n"/>
      <c r="B6198" s="13" t="n"/>
    </row>
    <row r="6199">
      <c r="A6199" s="12" t="n"/>
      <c r="B6199" s="13" t="n"/>
    </row>
    <row r="6200">
      <c r="A6200" s="12" t="n"/>
      <c r="B6200" s="13" t="n"/>
    </row>
    <row r="6201">
      <c r="A6201" s="12" t="n"/>
      <c r="B6201" s="13" t="n"/>
    </row>
    <row r="6202">
      <c r="A6202" s="12" t="n"/>
      <c r="B6202" s="13" t="n"/>
    </row>
    <row r="6203">
      <c r="A6203" s="12" t="n"/>
      <c r="B6203" s="13" t="n"/>
    </row>
    <row r="6204">
      <c r="A6204" s="12" t="n"/>
      <c r="B6204" s="13" t="n"/>
    </row>
    <row r="6205">
      <c r="A6205" s="12" t="n"/>
      <c r="B6205" s="13" t="n"/>
    </row>
    <row r="6206">
      <c r="A6206" s="12" t="n"/>
      <c r="B6206" s="13" t="n"/>
    </row>
    <row r="6207">
      <c r="A6207" s="12" t="n"/>
      <c r="B6207" s="13" t="n"/>
    </row>
    <row r="6208">
      <c r="A6208" s="12" t="n"/>
      <c r="B6208" s="13" t="n"/>
    </row>
    <row r="6209">
      <c r="A6209" s="12" t="n"/>
      <c r="B6209" s="13" t="n"/>
    </row>
    <row r="6210">
      <c r="A6210" s="12" t="n"/>
      <c r="B6210" s="13" t="n"/>
    </row>
    <row r="6211">
      <c r="A6211" s="12" t="n"/>
      <c r="B6211" s="13" t="n"/>
    </row>
    <row r="6212">
      <c r="A6212" s="12" t="n"/>
      <c r="B6212" s="13" t="n"/>
    </row>
    <row r="6213">
      <c r="A6213" s="12" t="n"/>
      <c r="B6213" s="13" t="n"/>
    </row>
    <row r="6214">
      <c r="A6214" s="12" t="n"/>
      <c r="B6214" s="13" t="n"/>
    </row>
    <row r="6215">
      <c r="A6215" s="12" t="n"/>
      <c r="B6215" s="13" t="n"/>
    </row>
    <row r="6216">
      <c r="A6216" s="12" t="n"/>
      <c r="B6216" s="13" t="n"/>
    </row>
    <row r="6217">
      <c r="A6217" s="12" t="n"/>
      <c r="B6217" s="13" t="n"/>
    </row>
    <row r="6218">
      <c r="A6218" s="12" t="n"/>
      <c r="B6218" s="13" t="n"/>
    </row>
    <row r="6219">
      <c r="A6219" s="12" t="n"/>
      <c r="B6219" s="13" t="n"/>
    </row>
    <row r="6220">
      <c r="A6220" s="12" t="n"/>
      <c r="B6220" s="13" t="n"/>
    </row>
    <row r="6221">
      <c r="A6221" s="12" t="n"/>
      <c r="B6221" s="13" t="n"/>
    </row>
    <row r="6222">
      <c r="A6222" s="12" t="n"/>
      <c r="B6222" s="13" t="n"/>
    </row>
    <row r="6223">
      <c r="A6223" s="12" t="n"/>
      <c r="B6223" s="13" t="n"/>
    </row>
    <row r="6224">
      <c r="A6224" s="12" t="n"/>
      <c r="B6224" s="13" t="n"/>
    </row>
    <row r="6225">
      <c r="A6225" s="12" t="n"/>
      <c r="B6225" s="13" t="n"/>
    </row>
    <row r="6226">
      <c r="A6226" s="12" t="n"/>
      <c r="B6226" s="13" t="n"/>
    </row>
    <row r="6227">
      <c r="A6227" s="12" t="n"/>
      <c r="B6227" s="13" t="n"/>
    </row>
    <row r="6228">
      <c r="A6228" s="12" t="n"/>
      <c r="B6228" s="13" t="n"/>
    </row>
    <row r="6229">
      <c r="A6229" s="12" t="n"/>
      <c r="B6229" s="13" t="n"/>
    </row>
    <row r="6230">
      <c r="A6230" s="12" t="n"/>
      <c r="B6230" s="13" t="n"/>
    </row>
    <row r="6231">
      <c r="A6231" s="12" t="n"/>
      <c r="B6231" s="13" t="n"/>
    </row>
    <row r="6232">
      <c r="A6232" s="12" t="n"/>
      <c r="B6232" s="13" t="n"/>
    </row>
    <row r="6233">
      <c r="A6233" s="12" t="n"/>
      <c r="B6233" s="13" t="n"/>
    </row>
    <row r="6234">
      <c r="A6234" s="12" t="n"/>
      <c r="B6234" s="13" t="n"/>
    </row>
    <row r="6235">
      <c r="A6235" s="12" t="n"/>
      <c r="B6235" s="13" t="n"/>
    </row>
    <row r="6236">
      <c r="A6236" s="12" t="n"/>
      <c r="B6236" s="13" t="n"/>
    </row>
    <row r="6237">
      <c r="A6237" s="12" t="n"/>
      <c r="B6237" s="13" t="n"/>
    </row>
    <row r="6238">
      <c r="A6238" s="12" t="n"/>
      <c r="B6238" s="13" t="n"/>
    </row>
    <row r="6239">
      <c r="A6239" s="12" t="n"/>
      <c r="B6239" s="13" t="n"/>
    </row>
    <row r="6240">
      <c r="A6240" s="12" t="n"/>
      <c r="B6240" s="13" t="n"/>
    </row>
    <row r="6241">
      <c r="A6241" s="12" t="n"/>
      <c r="B6241" s="13" t="n"/>
    </row>
    <row r="6242">
      <c r="A6242" s="12" t="n"/>
      <c r="B6242" s="13" t="n"/>
    </row>
    <row r="6243">
      <c r="A6243" s="12" t="n"/>
      <c r="B6243" s="13" t="n"/>
    </row>
    <row r="6244">
      <c r="A6244" s="12" t="n"/>
      <c r="B6244" s="13" t="n"/>
    </row>
    <row r="6245">
      <c r="A6245" s="12" t="n"/>
      <c r="B6245" s="13" t="n"/>
    </row>
    <row r="6246">
      <c r="A6246" s="12" t="n"/>
      <c r="B6246" s="13" t="n"/>
    </row>
    <row r="6247">
      <c r="A6247" s="12" t="n"/>
      <c r="B6247" s="13" t="n"/>
    </row>
    <row r="6248">
      <c r="A6248" s="12" t="n"/>
      <c r="B6248" s="13" t="n"/>
    </row>
    <row r="6249">
      <c r="A6249" s="12" t="n"/>
      <c r="B6249" s="13" t="n"/>
    </row>
    <row r="6250">
      <c r="A6250" s="12" t="n"/>
      <c r="B6250" s="13" t="n"/>
    </row>
    <row r="6251">
      <c r="A6251" s="12" t="n"/>
      <c r="B6251" s="13" t="n"/>
    </row>
    <row r="6252">
      <c r="A6252" s="12" t="n"/>
      <c r="B6252" s="13" t="n"/>
    </row>
    <row r="6253">
      <c r="A6253" s="12" t="n"/>
      <c r="B6253" s="13" t="n"/>
    </row>
    <row r="6254">
      <c r="A6254" s="12" t="n"/>
      <c r="B6254" s="13" t="n"/>
    </row>
    <row r="6255">
      <c r="A6255" s="12" t="n"/>
      <c r="B6255" s="13" t="n"/>
    </row>
    <row r="6256">
      <c r="A6256" s="12" t="n"/>
      <c r="B6256" s="13" t="n"/>
    </row>
    <row r="6257">
      <c r="A6257" s="12" t="n"/>
      <c r="B6257" s="13" t="n"/>
    </row>
    <row r="6258">
      <c r="A6258" s="12" t="n"/>
      <c r="B6258" s="13" t="n"/>
    </row>
    <row r="6259">
      <c r="A6259" s="12" t="n"/>
      <c r="B6259" s="13" t="n"/>
    </row>
    <row r="6260">
      <c r="A6260" s="12" t="n"/>
      <c r="B6260" s="13" t="n"/>
    </row>
    <row r="6261">
      <c r="A6261" s="12" t="n"/>
      <c r="B6261" s="13" t="n"/>
    </row>
    <row r="6262">
      <c r="A6262" s="12" t="n"/>
      <c r="B6262" s="13" t="n"/>
    </row>
    <row r="6263">
      <c r="A6263" s="12" t="n"/>
      <c r="B6263" s="13" t="n"/>
    </row>
    <row r="6264">
      <c r="A6264" s="12" t="n"/>
      <c r="B6264" s="13" t="n"/>
    </row>
    <row r="6265">
      <c r="A6265" s="12" t="n"/>
      <c r="B6265" s="13" t="n"/>
    </row>
    <row r="6266">
      <c r="A6266" s="12" t="n"/>
      <c r="B6266" s="13" t="n"/>
    </row>
    <row r="6267">
      <c r="A6267" s="12" t="n"/>
      <c r="B6267" s="13" t="n"/>
    </row>
    <row r="6268">
      <c r="A6268" s="12" t="n"/>
      <c r="B6268" s="13" t="n"/>
    </row>
    <row r="6269">
      <c r="A6269" s="12" t="n"/>
      <c r="B6269" s="13" t="n"/>
    </row>
    <row r="6270">
      <c r="A6270" s="12" t="n"/>
      <c r="B6270" s="13" t="n"/>
    </row>
    <row r="6271">
      <c r="A6271" s="12" t="n"/>
      <c r="B6271" s="13" t="n"/>
    </row>
    <row r="6272">
      <c r="A6272" s="12" t="n"/>
      <c r="B6272" s="13" t="n"/>
    </row>
    <row r="6273">
      <c r="A6273" s="12" t="n"/>
      <c r="B6273" s="13" t="n"/>
    </row>
    <row r="6274">
      <c r="A6274" s="12" t="n"/>
      <c r="B6274" s="13" t="n"/>
    </row>
    <row r="6275">
      <c r="A6275" s="12" t="n"/>
      <c r="B6275" s="13" t="n"/>
    </row>
    <row r="6276">
      <c r="A6276" s="12" t="n"/>
      <c r="B6276" s="13" t="n"/>
    </row>
    <row r="6277">
      <c r="A6277" s="12" t="n"/>
      <c r="B6277" s="13" t="n"/>
    </row>
    <row r="6278">
      <c r="A6278" s="12" t="n"/>
      <c r="B6278" s="13" t="n"/>
    </row>
    <row r="6279">
      <c r="A6279" s="12" t="n"/>
      <c r="B6279" s="13" t="n"/>
    </row>
    <row r="6280">
      <c r="A6280" s="12" t="n"/>
      <c r="B6280" s="13" t="n"/>
    </row>
    <row r="6281">
      <c r="A6281" s="12" t="n"/>
      <c r="B6281" s="13" t="n"/>
    </row>
    <row r="6282">
      <c r="A6282" s="12" t="n"/>
      <c r="B6282" s="13" t="n"/>
    </row>
    <row r="6283">
      <c r="A6283" s="12" t="n"/>
      <c r="B6283" s="13" t="n"/>
    </row>
    <row r="6284">
      <c r="A6284" s="12" t="n"/>
      <c r="B6284" s="13" t="n"/>
    </row>
    <row r="6285">
      <c r="A6285" s="12" t="n"/>
      <c r="B6285" s="13" t="n"/>
    </row>
    <row r="6286">
      <c r="A6286" s="12" t="n"/>
      <c r="B6286" s="13" t="n"/>
    </row>
    <row r="6287">
      <c r="A6287" s="12" t="n"/>
      <c r="B6287" s="13" t="n"/>
    </row>
    <row r="6288">
      <c r="A6288" s="12" t="n"/>
      <c r="B6288" s="13" t="n"/>
    </row>
    <row r="6289">
      <c r="A6289" s="12" t="n"/>
      <c r="B6289" s="13" t="n"/>
    </row>
    <row r="6290">
      <c r="A6290" s="12" t="n"/>
      <c r="B6290" s="13" t="n"/>
    </row>
    <row r="6291">
      <c r="A6291" s="12" t="n"/>
      <c r="B6291" s="13" t="n"/>
    </row>
    <row r="6292">
      <c r="A6292" s="12" t="n"/>
      <c r="B6292" s="13" t="n"/>
    </row>
    <row r="6293">
      <c r="A6293" s="12" t="n"/>
      <c r="B6293" s="13" t="n"/>
    </row>
    <row r="6294">
      <c r="A6294" s="12" t="n"/>
      <c r="B6294" s="13" t="n"/>
    </row>
    <row r="6295">
      <c r="A6295" s="12" t="n"/>
      <c r="B6295" s="13" t="n"/>
    </row>
    <row r="6296">
      <c r="A6296" s="12" t="n"/>
      <c r="B6296" s="13" t="n"/>
    </row>
    <row r="6297">
      <c r="A6297" s="12" t="n"/>
      <c r="B6297" s="13" t="n"/>
    </row>
    <row r="6298">
      <c r="A6298" s="12" t="n"/>
      <c r="B6298" s="13" t="n"/>
    </row>
    <row r="6299">
      <c r="A6299" s="12" t="n"/>
      <c r="B6299" s="13" t="n"/>
    </row>
    <row r="6300">
      <c r="A6300" s="12" t="n"/>
      <c r="B6300" s="13" t="n"/>
    </row>
    <row r="6301">
      <c r="A6301" s="12" t="n"/>
      <c r="B6301" s="13" t="n"/>
    </row>
    <row r="6302">
      <c r="A6302" s="12" t="n"/>
      <c r="B6302" s="13" t="n"/>
    </row>
    <row r="6303">
      <c r="A6303" s="12" t="n"/>
      <c r="B6303" s="13" t="n"/>
    </row>
    <row r="6304">
      <c r="A6304" s="12" t="n"/>
      <c r="B6304" s="13" t="n"/>
    </row>
    <row r="6305">
      <c r="A6305" s="12" t="n"/>
      <c r="B6305" s="13" t="n"/>
    </row>
    <row r="6306">
      <c r="A6306" s="12" t="n"/>
      <c r="B6306" s="13" t="n"/>
    </row>
    <row r="6307">
      <c r="A6307" s="12" t="n"/>
      <c r="B6307" s="13" t="n"/>
    </row>
    <row r="6308">
      <c r="A6308" s="12" t="n"/>
      <c r="B6308" s="13" t="n"/>
    </row>
    <row r="6309">
      <c r="A6309" s="12" t="n"/>
      <c r="B6309" s="13" t="n"/>
    </row>
    <row r="6310">
      <c r="A6310" s="12" t="n"/>
      <c r="B6310" s="13" t="n"/>
    </row>
    <row r="6311">
      <c r="A6311" s="12" t="n"/>
      <c r="B6311" s="13" t="n"/>
    </row>
    <row r="6312">
      <c r="A6312" s="12" t="n"/>
      <c r="B6312" s="13" t="n"/>
    </row>
    <row r="6313">
      <c r="A6313" s="12" t="n"/>
      <c r="B6313" s="13" t="n"/>
    </row>
    <row r="6314">
      <c r="A6314" s="12" t="n"/>
      <c r="B6314" s="13" t="n"/>
    </row>
    <row r="6315">
      <c r="A6315" s="12" t="n"/>
      <c r="B6315" s="13" t="n"/>
    </row>
    <row r="6316">
      <c r="A6316" s="12" t="n"/>
      <c r="B6316" s="13" t="n"/>
    </row>
    <row r="6317">
      <c r="A6317" s="12" t="n"/>
      <c r="B6317" s="13" t="n"/>
    </row>
    <row r="6318">
      <c r="A6318" s="12" t="n"/>
      <c r="B6318" s="13" t="n"/>
    </row>
    <row r="6319">
      <c r="A6319" s="12" t="n"/>
      <c r="B6319" s="13" t="n"/>
    </row>
    <row r="6320">
      <c r="A6320" s="12" t="n"/>
      <c r="B6320" s="13" t="n"/>
    </row>
    <row r="6321">
      <c r="A6321" s="12" t="n"/>
      <c r="B6321" s="13" t="n"/>
    </row>
    <row r="6322">
      <c r="A6322" s="12" t="n"/>
      <c r="B6322" s="13" t="n"/>
    </row>
    <row r="6323">
      <c r="A6323" s="12" t="n"/>
      <c r="B6323" s="13" t="n"/>
    </row>
    <row r="6324">
      <c r="A6324" s="12" t="n"/>
      <c r="B6324" s="13" t="n"/>
    </row>
    <row r="6325">
      <c r="A6325" s="12" t="n"/>
      <c r="B6325" s="13" t="n"/>
    </row>
    <row r="6326">
      <c r="A6326" s="12" t="n"/>
      <c r="B6326" s="13" t="n"/>
    </row>
    <row r="6327">
      <c r="A6327" s="12" t="n"/>
      <c r="B6327" s="13" t="n"/>
    </row>
    <row r="6328">
      <c r="A6328" s="12" t="n"/>
      <c r="B6328" s="13" t="n"/>
    </row>
    <row r="6329">
      <c r="A6329" s="12" t="n"/>
      <c r="B6329" s="13" t="n"/>
    </row>
    <row r="6330">
      <c r="A6330" s="12" t="n"/>
      <c r="B6330" s="13" t="n"/>
    </row>
    <row r="6331">
      <c r="A6331" s="12" t="n"/>
      <c r="B6331" s="13" t="n"/>
    </row>
    <row r="6332">
      <c r="A6332" s="12" t="n"/>
      <c r="B6332" s="13" t="n"/>
    </row>
    <row r="6333">
      <c r="A6333" s="12" t="n"/>
      <c r="B6333" s="13" t="n"/>
    </row>
    <row r="6334">
      <c r="A6334" s="12" t="n"/>
      <c r="B6334" s="13" t="n"/>
    </row>
    <row r="6335">
      <c r="A6335" s="12" t="n"/>
      <c r="B6335" s="13" t="n"/>
    </row>
    <row r="6336">
      <c r="A6336" s="12" t="n"/>
      <c r="B6336" s="13" t="n"/>
    </row>
    <row r="6337">
      <c r="A6337" s="12" t="n"/>
      <c r="B6337" s="13" t="n"/>
    </row>
    <row r="6338">
      <c r="A6338" s="12" t="n"/>
      <c r="B6338" s="13" t="n"/>
    </row>
    <row r="6339">
      <c r="A6339" s="12" t="n"/>
      <c r="B6339" s="13" t="n"/>
    </row>
    <row r="6340">
      <c r="A6340" s="12" t="n"/>
      <c r="B6340" s="13" t="n"/>
    </row>
    <row r="6341">
      <c r="A6341" s="12" t="n"/>
      <c r="B6341" s="13" t="n"/>
    </row>
    <row r="6342">
      <c r="A6342" s="12" t="n"/>
      <c r="B6342" s="13" t="n"/>
    </row>
    <row r="6343">
      <c r="A6343" s="12" t="n"/>
      <c r="B6343" s="13" t="n"/>
    </row>
    <row r="6344">
      <c r="A6344" s="12" t="n"/>
      <c r="B6344" s="13" t="n"/>
    </row>
    <row r="6345">
      <c r="A6345" s="12" t="n"/>
      <c r="B6345" s="13" t="n"/>
    </row>
    <row r="6346">
      <c r="A6346" s="12" t="n"/>
      <c r="B6346" s="13" t="n"/>
    </row>
    <row r="6347">
      <c r="A6347" s="12" t="n"/>
      <c r="B6347" s="13" t="n"/>
    </row>
    <row r="6348">
      <c r="A6348" s="12" t="n"/>
      <c r="B6348" s="13" t="n"/>
    </row>
    <row r="6349">
      <c r="A6349" s="12" t="n"/>
      <c r="B6349" s="13" t="n"/>
    </row>
    <row r="6350">
      <c r="A6350" s="12" t="n"/>
      <c r="B6350" s="13" t="n"/>
    </row>
    <row r="6351">
      <c r="A6351" s="12" t="n"/>
      <c r="B6351" s="13" t="n"/>
    </row>
    <row r="6352">
      <c r="A6352" s="12" t="n"/>
      <c r="B6352" s="13" t="n"/>
    </row>
    <row r="6353">
      <c r="A6353" s="12" t="n"/>
      <c r="B6353" s="13" t="n"/>
    </row>
    <row r="6354">
      <c r="A6354" s="12" t="n"/>
      <c r="B6354" s="13" t="n"/>
    </row>
    <row r="6355">
      <c r="A6355" s="12" t="n"/>
      <c r="B6355" s="13" t="n"/>
    </row>
    <row r="6356">
      <c r="A6356" s="12" t="n"/>
      <c r="B6356" s="13" t="n"/>
    </row>
    <row r="6357">
      <c r="A6357" s="12" t="n"/>
      <c r="B6357" s="13" t="n"/>
    </row>
    <row r="6358">
      <c r="A6358" s="12" t="n"/>
      <c r="B6358" s="13" t="n"/>
    </row>
    <row r="6359">
      <c r="A6359" s="12" t="n"/>
      <c r="B6359" s="13" t="n"/>
    </row>
    <row r="6360">
      <c r="A6360" s="12" t="n"/>
      <c r="B6360" s="13" t="n"/>
    </row>
    <row r="6361">
      <c r="A6361" s="12" t="n"/>
      <c r="B6361" s="13" t="n"/>
    </row>
    <row r="6362">
      <c r="A6362" s="12" t="n"/>
      <c r="B6362" s="13" t="n"/>
    </row>
    <row r="6363">
      <c r="A6363" s="12" t="n"/>
      <c r="B6363" s="13" t="n"/>
    </row>
    <row r="6364">
      <c r="A6364" s="12" t="n"/>
      <c r="B6364" s="13" t="n"/>
    </row>
    <row r="6365">
      <c r="A6365" s="12" t="n"/>
      <c r="B6365" s="13" t="n"/>
    </row>
    <row r="6366">
      <c r="A6366" s="12" t="n"/>
      <c r="B6366" s="13" t="n"/>
    </row>
    <row r="6367">
      <c r="A6367" s="12" t="n"/>
      <c r="B6367" s="13" t="n"/>
    </row>
    <row r="6368">
      <c r="A6368" s="12" t="n"/>
      <c r="B6368" s="13" t="n"/>
    </row>
    <row r="6369">
      <c r="A6369" s="12" t="n"/>
      <c r="B6369" s="13" t="n"/>
    </row>
    <row r="6370">
      <c r="A6370" s="12" t="n"/>
      <c r="B6370" s="13" t="n"/>
    </row>
    <row r="6371">
      <c r="A6371" s="12" t="n"/>
      <c r="B6371" s="13" t="n"/>
    </row>
    <row r="6372">
      <c r="A6372" s="12" t="n"/>
      <c r="B6372" s="13" t="n"/>
    </row>
    <row r="6373">
      <c r="A6373" s="12" t="n"/>
      <c r="B6373" s="13" t="n"/>
    </row>
    <row r="6374">
      <c r="A6374" s="12" t="n"/>
      <c r="B6374" s="13" t="n"/>
    </row>
    <row r="6375">
      <c r="A6375" s="12" t="n"/>
      <c r="B6375" s="13" t="n"/>
    </row>
    <row r="6376">
      <c r="A6376" s="12" t="n"/>
      <c r="B6376" s="13" t="n"/>
    </row>
    <row r="6377">
      <c r="A6377" s="12" t="n"/>
      <c r="B6377" s="13" t="n"/>
    </row>
    <row r="6378">
      <c r="A6378" s="12" t="n"/>
      <c r="B6378" s="13" t="n"/>
    </row>
    <row r="6379">
      <c r="A6379" s="12" t="n"/>
      <c r="B6379" s="13" t="n"/>
    </row>
    <row r="6380">
      <c r="A6380" s="12" t="n"/>
      <c r="B6380" s="13" t="n"/>
    </row>
    <row r="6381">
      <c r="A6381" s="12" t="n"/>
      <c r="B6381" s="13" t="n"/>
    </row>
    <row r="6382">
      <c r="A6382" s="12" t="n"/>
      <c r="B6382" s="13" t="n"/>
    </row>
    <row r="6383">
      <c r="A6383" s="12" t="n"/>
      <c r="B6383" s="13" t="n"/>
    </row>
    <row r="6384">
      <c r="A6384" s="12" t="n"/>
      <c r="B6384" s="13" t="n"/>
    </row>
    <row r="6385">
      <c r="A6385" s="12" t="n"/>
      <c r="B6385" s="13" t="n"/>
    </row>
    <row r="6386">
      <c r="A6386" s="12" t="n"/>
      <c r="B6386" s="13" t="n"/>
    </row>
    <row r="6387">
      <c r="A6387" s="12" t="n"/>
      <c r="B6387" s="13" t="n"/>
    </row>
    <row r="6388">
      <c r="A6388" s="12" t="n"/>
      <c r="B6388" s="13" t="n"/>
    </row>
    <row r="6389">
      <c r="A6389" s="12" t="n"/>
      <c r="B6389" s="13" t="n"/>
    </row>
    <row r="6390">
      <c r="A6390" s="12" t="n"/>
      <c r="B6390" s="13" t="n"/>
    </row>
    <row r="6391">
      <c r="A6391" s="12" t="n"/>
      <c r="B6391" s="13" t="n"/>
    </row>
    <row r="6392">
      <c r="A6392" s="12" t="n"/>
      <c r="B6392" s="13" t="n"/>
    </row>
    <row r="6393">
      <c r="A6393" s="12" t="n"/>
      <c r="B6393" s="13" t="n"/>
    </row>
    <row r="6394">
      <c r="A6394" s="12" t="n"/>
      <c r="B6394" s="13" t="n"/>
    </row>
    <row r="6395">
      <c r="A6395" s="12" t="n"/>
      <c r="B6395" s="13" t="n"/>
    </row>
    <row r="6396">
      <c r="A6396" s="12" t="n"/>
      <c r="B6396" s="13" t="n"/>
    </row>
    <row r="6397">
      <c r="A6397" s="12" t="n"/>
      <c r="B6397" s="13" t="n"/>
    </row>
    <row r="6398">
      <c r="A6398" s="12" t="n"/>
      <c r="B6398" s="13" t="n"/>
    </row>
    <row r="6399">
      <c r="A6399" s="12" t="n"/>
      <c r="B6399" s="13" t="n"/>
    </row>
    <row r="6400">
      <c r="A6400" s="12" t="n"/>
      <c r="B6400" s="13" t="n"/>
    </row>
    <row r="6401">
      <c r="A6401" s="12" t="n"/>
      <c r="B6401" s="13" t="n"/>
    </row>
    <row r="6402">
      <c r="A6402" s="12" t="n"/>
      <c r="B6402" s="13" t="n"/>
    </row>
    <row r="6403">
      <c r="A6403" s="12" t="n"/>
      <c r="B6403" s="13" t="n"/>
    </row>
    <row r="6404">
      <c r="A6404" s="12" t="n"/>
      <c r="B6404" s="13" t="n"/>
    </row>
    <row r="6405">
      <c r="A6405" s="12" t="n"/>
      <c r="B6405" s="13" t="n"/>
    </row>
    <row r="6406">
      <c r="A6406" s="12" t="n"/>
      <c r="B6406" s="13" t="n"/>
    </row>
    <row r="6407">
      <c r="A6407" s="12" t="n"/>
      <c r="B6407" s="13" t="n"/>
    </row>
    <row r="6408">
      <c r="A6408" s="12" t="n"/>
      <c r="B6408" s="13" t="n"/>
    </row>
    <row r="6409">
      <c r="A6409" s="12" t="n"/>
      <c r="B6409" s="13" t="n"/>
    </row>
    <row r="6410">
      <c r="A6410" s="12" t="n"/>
      <c r="B6410" s="13" t="n"/>
    </row>
    <row r="6411">
      <c r="A6411" s="12" t="n"/>
      <c r="B6411" s="13" t="n"/>
    </row>
    <row r="6412">
      <c r="A6412" s="12" t="n"/>
      <c r="B6412" s="13" t="n"/>
    </row>
    <row r="6413">
      <c r="A6413" s="12" t="n"/>
      <c r="B6413" s="13" t="n"/>
    </row>
    <row r="6414">
      <c r="A6414" s="12" t="n"/>
      <c r="B6414" s="13" t="n"/>
    </row>
    <row r="6415">
      <c r="A6415" s="12" t="n"/>
      <c r="B6415" s="13" t="n"/>
    </row>
    <row r="6416">
      <c r="A6416" s="12" t="n"/>
      <c r="B6416" s="13" t="n"/>
    </row>
    <row r="6417">
      <c r="A6417" s="12" t="n"/>
      <c r="B6417" s="13" t="n"/>
    </row>
    <row r="6418">
      <c r="A6418" s="12" t="n"/>
      <c r="B6418" s="13" t="n"/>
    </row>
    <row r="6419">
      <c r="A6419" s="12" t="n"/>
      <c r="B6419" s="13" t="n"/>
    </row>
    <row r="6420">
      <c r="A6420" s="12" t="n"/>
      <c r="B6420" s="13" t="n"/>
    </row>
    <row r="6421">
      <c r="A6421" s="12" t="n"/>
      <c r="B6421" s="13" t="n"/>
    </row>
    <row r="6422">
      <c r="A6422" s="12" t="n"/>
      <c r="B6422" s="13" t="n"/>
    </row>
    <row r="6423">
      <c r="A6423" s="12" t="n"/>
      <c r="B6423" s="13" t="n"/>
    </row>
    <row r="6424">
      <c r="A6424" s="12" t="n"/>
      <c r="B6424" s="13" t="n"/>
    </row>
    <row r="6425">
      <c r="A6425" s="12" t="n"/>
      <c r="B6425" s="13" t="n"/>
    </row>
    <row r="6426">
      <c r="A6426" s="12" t="n"/>
      <c r="B6426" s="13" t="n"/>
    </row>
    <row r="6427">
      <c r="A6427" s="12" t="n"/>
      <c r="B6427" s="13" t="n"/>
    </row>
    <row r="6428">
      <c r="A6428" s="12" t="n"/>
      <c r="B6428" s="13" t="n"/>
    </row>
    <row r="6429">
      <c r="A6429" s="12" t="n"/>
      <c r="B6429" s="13" t="n"/>
    </row>
    <row r="6430">
      <c r="A6430" s="12" t="n"/>
      <c r="B6430" s="13" t="n"/>
    </row>
    <row r="6431">
      <c r="A6431" s="12" t="n"/>
      <c r="B6431" s="13" t="n"/>
    </row>
    <row r="6432">
      <c r="A6432" s="12" t="n"/>
      <c r="B6432" s="13" t="n"/>
    </row>
    <row r="6433">
      <c r="A6433" s="12" t="n"/>
      <c r="B6433" s="13" t="n"/>
    </row>
    <row r="6434">
      <c r="A6434" s="12" t="n"/>
      <c r="B6434" s="13" t="n"/>
    </row>
    <row r="6435">
      <c r="A6435" s="12" t="n"/>
      <c r="B6435" s="13" t="n"/>
    </row>
    <row r="6436">
      <c r="A6436" s="12" t="n"/>
      <c r="B6436" s="13" t="n"/>
    </row>
    <row r="6437">
      <c r="A6437" s="12" t="n"/>
      <c r="B6437" s="13" t="n"/>
    </row>
    <row r="6438">
      <c r="A6438" s="12" t="n"/>
      <c r="B6438" s="13" t="n"/>
    </row>
    <row r="6439">
      <c r="A6439" s="12" t="n"/>
      <c r="B6439" s="13" t="n"/>
    </row>
    <row r="6440">
      <c r="A6440" s="12" t="n"/>
      <c r="B6440" s="13" t="n"/>
    </row>
    <row r="6441">
      <c r="A6441" s="12" t="n"/>
      <c r="B6441" s="13" t="n"/>
    </row>
    <row r="6442">
      <c r="A6442" s="12" t="n"/>
      <c r="B6442" s="13" t="n"/>
    </row>
    <row r="6443">
      <c r="A6443" s="12" t="n"/>
      <c r="B6443" s="13" t="n"/>
    </row>
    <row r="6444">
      <c r="A6444" s="12" t="n"/>
      <c r="B6444" s="13" t="n"/>
    </row>
    <row r="6445">
      <c r="A6445" s="12" t="n"/>
      <c r="B6445" s="13" t="n"/>
    </row>
    <row r="6446">
      <c r="A6446" s="12" t="n"/>
      <c r="B6446" s="13" t="n"/>
    </row>
    <row r="6447">
      <c r="A6447" s="12" t="n"/>
      <c r="B6447" s="13" t="n"/>
    </row>
    <row r="6448">
      <c r="A6448" s="12" t="n"/>
      <c r="B6448" s="13" t="n"/>
    </row>
    <row r="6449">
      <c r="A6449" s="12" t="n"/>
      <c r="B6449" s="13" t="n"/>
    </row>
    <row r="6450">
      <c r="A6450" s="12" t="n"/>
      <c r="B6450" s="13" t="n"/>
    </row>
    <row r="6451">
      <c r="A6451" s="12" t="n"/>
      <c r="B6451" s="13" t="n"/>
    </row>
    <row r="6452">
      <c r="A6452" s="12" t="n"/>
      <c r="B6452" s="13" t="n"/>
    </row>
    <row r="6453">
      <c r="A6453" s="12" t="n"/>
      <c r="B6453" s="13" t="n"/>
    </row>
    <row r="6454">
      <c r="A6454" s="12" t="n"/>
      <c r="B6454" s="13" t="n"/>
    </row>
    <row r="6455">
      <c r="A6455" s="12" t="n"/>
      <c r="B6455" s="13" t="n"/>
    </row>
    <row r="6456">
      <c r="A6456" s="12" t="n"/>
      <c r="B6456" s="13" t="n"/>
    </row>
    <row r="6457">
      <c r="A6457" s="12" t="n"/>
      <c r="B6457" s="13" t="n"/>
    </row>
    <row r="6458">
      <c r="A6458" s="12" t="n"/>
      <c r="B6458" s="13" t="n"/>
    </row>
    <row r="6459">
      <c r="A6459" s="12" t="n"/>
      <c r="B6459" s="13" t="n"/>
    </row>
    <row r="6460">
      <c r="A6460" s="12" t="n"/>
      <c r="B6460" s="13" t="n"/>
    </row>
    <row r="6461">
      <c r="A6461" s="12" t="n"/>
      <c r="B6461" s="13" t="n"/>
    </row>
    <row r="6462">
      <c r="A6462" s="12" t="n"/>
      <c r="B6462" s="13" t="n"/>
    </row>
    <row r="6463">
      <c r="A6463" s="12" t="n"/>
      <c r="B6463" s="13" t="n"/>
    </row>
    <row r="6464">
      <c r="A6464" s="12" t="n"/>
      <c r="B6464" s="13" t="n"/>
    </row>
    <row r="6465">
      <c r="A6465" s="12" t="n"/>
      <c r="B6465" s="13" t="n"/>
    </row>
    <row r="6466">
      <c r="A6466" s="12" t="n"/>
      <c r="B6466" s="13" t="n"/>
    </row>
    <row r="6467">
      <c r="A6467" s="12" t="n"/>
      <c r="B6467" s="13" t="n"/>
    </row>
    <row r="6468">
      <c r="A6468" s="12" t="n"/>
      <c r="B6468" s="13" t="n"/>
    </row>
    <row r="6469">
      <c r="A6469" s="12" t="n"/>
      <c r="B6469" s="13" t="n"/>
    </row>
    <row r="6470">
      <c r="A6470" s="12" t="n"/>
      <c r="B6470" s="13" t="n"/>
    </row>
    <row r="6471">
      <c r="A6471" s="12" t="n"/>
      <c r="B6471" s="13" t="n"/>
    </row>
    <row r="6472">
      <c r="A6472" s="12" t="n"/>
      <c r="B6472" s="13" t="n"/>
    </row>
    <row r="6473">
      <c r="A6473" s="12" t="n"/>
      <c r="B6473" s="13" t="n"/>
    </row>
    <row r="6474">
      <c r="A6474" s="12" t="n"/>
      <c r="B6474" s="13" t="n"/>
    </row>
    <row r="6475">
      <c r="A6475" s="12" t="n"/>
      <c r="B6475" s="13" t="n"/>
    </row>
    <row r="6476">
      <c r="A6476" s="12" t="n"/>
      <c r="B6476" s="13" t="n"/>
    </row>
    <row r="6477">
      <c r="A6477" s="12" t="n"/>
      <c r="B6477" s="13" t="n"/>
    </row>
    <row r="6478">
      <c r="A6478" s="12" t="n"/>
      <c r="B6478" s="13" t="n"/>
    </row>
    <row r="6479">
      <c r="A6479" s="12" t="n"/>
      <c r="B6479" s="13" t="n"/>
    </row>
    <row r="6480">
      <c r="A6480" s="12" t="n"/>
      <c r="B6480" s="13" t="n"/>
    </row>
    <row r="6481">
      <c r="A6481" s="12" t="n"/>
      <c r="B6481" s="13" t="n"/>
    </row>
    <row r="6482">
      <c r="A6482" s="12" t="n"/>
      <c r="B6482" s="13" t="n"/>
    </row>
    <row r="6483">
      <c r="A6483" s="12" t="n"/>
      <c r="B6483" s="13" t="n"/>
    </row>
    <row r="6484">
      <c r="A6484" s="12" t="n"/>
      <c r="B6484" s="13" t="n"/>
    </row>
    <row r="6485">
      <c r="A6485" s="12" t="n"/>
      <c r="B6485" s="13" t="n"/>
    </row>
    <row r="6486">
      <c r="A6486" s="12" t="n"/>
      <c r="B6486" s="13" t="n"/>
    </row>
    <row r="6487">
      <c r="A6487" s="12" t="n"/>
      <c r="B6487" s="13" t="n"/>
    </row>
    <row r="6488">
      <c r="A6488" s="12" t="n"/>
      <c r="B6488" s="13" t="n"/>
    </row>
    <row r="6489">
      <c r="A6489" s="12" t="n"/>
      <c r="B6489" s="13" t="n"/>
    </row>
    <row r="6490">
      <c r="A6490" s="12" t="n"/>
      <c r="B6490" s="13" t="n"/>
    </row>
    <row r="6491">
      <c r="A6491" s="12" t="n"/>
      <c r="B6491" s="13" t="n"/>
    </row>
    <row r="6492">
      <c r="A6492" s="12" t="n"/>
      <c r="B6492" s="13" t="n"/>
    </row>
    <row r="6493">
      <c r="A6493" s="12" t="n"/>
      <c r="B6493" s="13" t="n"/>
    </row>
    <row r="6494">
      <c r="A6494" s="12" t="n"/>
      <c r="B6494" s="13" t="n"/>
    </row>
    <row r="6495">
      <c r="A6495" s="12" t="n"/>
      <c r="B6495" s="13" t="n"/>
    </row>
    <row r="6496">
      <c r="A6496" s="12" t="n"/>
      <c r="B6496" s="13" t="n"/>
    </row>
    <row r="6497">
      <c r="A6497" s="12" t="n"/>
      <c r="B6497" s="13" t="n"/>
    </row>
    <row r="6498">
      <c r="A6498" s="12" t="n"/>
      <c r="B6498" s="13" t="n"/>
    </row>
    <row r="6499">
      <c r="A6499" s="12" t="n"/>
      <c r="B6499" s="13" t="n"/>
    </row>
    <row r="6500">
      <c r="A6500" s="12" t="n"/>
      <c r="B6500" s="13" t="n"/>
    </row>
    <row r="6501">
      <c r="A6501" s="12" t="n"/>
      <c r="B6501" s="13" t="n"/>
    </row>
    <row r="6502">
      <c r="A6502" s="12" t="n"/>
      <c r="B6502" s="13" t="n"/>
    </row>
    <row r="6503">
      <c r="A6503" s="12" t="n"/>
      <c r="B6503" s="13" t="n"/>
    </row>
    <row r="6504">
      <c r="A6504" s="12" t="n"/>
      <c r="B6504" s="13" t="n"/>
    </row>
    <row r="6505">
      <c r="A6505" s="12" t="n"/>
      <c r="B6505" s="13" t="n"/>
    </row>
    <row r="6506">
      <c r="A6506" s="12" t="n"/>
      <c r="B6506" s="13" t="n"/>
    </row>
    <row r="6507">
      <c r="A6507" s="12" t="n"/>
      <c r="B6507" s="13" t="n"/>
    </row>
    <row r="6508">
      <c r="A6508" s="12" t="n"/>
      <c r="B6508" s="13" t="n"/>
    </row>
    <row r="6509">
      <c r="A6509" s="12" t="n"/>
      <c r="B6509" s="13" t="n"/>
    </row>
    <row r="6510">
      <c r="A6510" s="12" t="n"/>
      <c r="B6510" s="13" t="n"/>
    </row>
    <row r="6511">
      <c r="A6511" s="12" t="n"/>
      <c r="B6511" s="13" t="n"/>
    </row>
    <row r="6512">
      <c r="A6512" s="12" t="n"/>
      <c r="B6512" s="13" t="n"/>
    </row>
    <row r="6513">
      <c r="A6513" s="12" t="n"/>
      <c r="B6513" s="13" t="n"/>
    </row>
    <row r="6514">
      <c r="A6514" s="12" t="n"/>
      <c r="B6514" s="13" t="n"/>
    </row>
    <row r="6515">
      <c r="A6515" s="12" t="n"/>
      <c r="B6515" s="13" t="n"/>
    </row>
    <row r="6516">
      <c r="A6516" s="12" t="n"/>
      <c r="B6516" s="13" t="n"/>
    </row>
    <row r="6517">
      <c r="A6517" s="12" t="n"/>
      <c r="B6517" s="13" t="n"/>
    </row>
    <row r="6518">
      <c r="A6518" s="12" t="n"/>
      <c r="B6518" s="13" t="n"/>
    </row>
    <row r="6519">
      <c r="A6519" s="12" t="n"/>
      <c r="B6519" s="13" t="n"/>
    </row>
    <row r="6520">
      <c r="A6520" s="12" t="n"/>
      <c r="B6520" s="13" t="n"/>
    </row>
    <row r="6521">
      <c r="A6521" s="12" t="n"/>
      <c r="B6521" s="13" t="n"/>
    </row>
    <row r="6522">
      <c r="A6522" s="12" t="n"/>
      <c r="B6522" s="13" t="n"/>
    </row>
    <row r="6523">
      <c r="A6523" s="12" t="n"/>
      <c r="B6523" s="13" t="n"/>
    </row>
    <row r="6524">
      <c r="A6524" s="12" t="n"/>
      <c r="B6524" s="13" t="n"/>
    </row>
    <row r="6525">
      <c r="A6525" s="12" t="n"/>
      <c r="B6525" s="13" t="n"/>
    </row>
    <row r="6526">
      <c r="A6526" s="12" t="n"/>
      <c r="B6526" s="13" t="n"/>
    </row>
    <row r="6527">
      <c r="A6527" s="12" t="n"/>
      <c r="B6527" s="13" t="n"/>
    </row>
    <row r="6528">
      <c r="A6528" s="12" t="n"/>
      <c r="B6528" s="13" t="n"/>
    </row>
    <row r="6529">
      <c r="A6529" s="12" t="n"/>
      <c r="B6529" s="13" t="n"/>
    </row>
    <row r="6530">
      <c r="A6530" s="12" t="n"/>
      <c r="B6530" s="13" t="n"/>
    </row>
    <row r="6531">
      <c r="A6531" s="12" t="n"/>
      <c r="B6531" s="13" t="n"/>
    </row>
    <row r="6532">
      <c r="A6532" s="12" t="n"/>
      <c r="B6532" s="13" t="n"/>
    </row>
    <row r="6533">
      <c r="A6533" s="12" t="n"/>
      <c r="B6533" s="13" t="n"/>
    </row>
    <row r="6534">
      <c r="A6534" s="12" t="n"/>
      <c r="B6534" s="13" t="n"/>
    </row>
    <row r="6535">
      <c r="A6535" s="12" t="n"/>
      <c r="B6535" s="13" t="n"/>
    </row>
    <row r="6536">
      <c r="A6536" s="12" t="n"/>
      <c r="B6536" s="13" t="n"/>
    </row>
    <row r="6537">
      <c r="A6537" s="12" t="n"/>
      <c r="B6537" s="13" t="n"/>
    </row>
    <row r="6538">
      <c r="A6538" s="12" t="n"/>
      <c r="B6538" s="13" t="n"/>
    </row>
    <row r="6539">
      <c r="A6539" s="12" t="n"/>
      <c r="B6539" s="13" t="n"/>
    </row>
    <row r="6540">
      <c r="A6540" s="12" t="n"/>
      <c r="B6540" s="13" t="n"/>
    </row>
    <row r="6541">
      <c r="A6541" s="12" t="n"/>
      <c r="B6541" s="13" t="n"/>
    </row>
    <row r="6542">
      <c r="A6542" s="12" t="n"/>
      <c r="B6542" s="13" t="n"/>
    </row>
    <row r="6543">
      <c r="A6543" s="12" t="n"/>
      <c r="B6543" s="13" t="n"/>
    </row>
    <row r="6544">
      <c r="A6544" s="12" t="n"/>
      <c r="B6544" s="13" t="n"/>
    </row>
    <row r="6545">
      <c r="A6545" s="12" t="n"/>
      <c r="B6545" s="13" t="n"/>
    </row>
    <row r="6546">
      <c r="A6546" s="12" t="n"/>
      <c r="B6546" s="13" t="n"/>
    </row>
    <row r="6547">
      <c r="A6547" s="12" t="n"/>
      <c r="B6547" s="13" t="n"/>
    </row>
    <row r="6548">
      <c r="A6548" s="12" t="n"/>
      <c r="B6548" s="13" t="n"/>
    </row>
    <row r="6549">
      <c r="A6549" s="12" t="n"/>
      <c r="B6549" s="13" t="n"/>
    </row>
    <row r="6550">
      <c r="A6550" s="12" t="n"/>
      <c r="B6550" s="13" t="n"/>
    </row>
    <row r="6551">
      <c r="A6551" s="12" t="n"/>
      <c r="B6551" s="13" t="n"/>
    </row>
    <row r="6552">
      <c r="A6552" s="12" t="n"/>
      <c r="B6552" s="13" t="n"/>
    </row>
    <row r="6553">
      <c r="A6553" s="12" t="n"/>
      <c r="B6553" s="13" t="n"/>
    </row>
    <row r="6554">
      <c r="A6554" s="12" t="n"/>
      <c r="B6554" s="13" t="n"/>
    </row>
    <row r="6555">
      <c r="A6555" s="12" t="n"/>
      <c r="B6555" s="13" t="n"/>
    </row>
    <row r="6556">
      <c r="A6556" s="12" t="n"/>
      <c r="B6556" s="13" t="n"/>
    </row>
    <row r="6557">
      <c r="A6557" s="12" t="n"/>
      <c r="B6557" s="13" t="n"/>
    </row>
    <row r="6558">
      <c r="A6558" s="12" t="n"/>
      <c r="B6558" s="13" t="n"/>
    </row>
    <row r="6559">
      <c r="A6559" s="12" t="n"/>
      <c r="B6559" s="13" t="n"/>
    </row>
    <row r="6560">
      <c r="A6560" s="12" t="n"/>
      <c r="B6560" s="13" t="n"/>
    </row>
    <row r="6561">
      <c r="A6561" s="12" t="n"/>
      <c r="B6561" s="13" t="n"/>
    </row>
    <row r="6562">
      <c r="A6562" s="12" t="n"/>
      <c r="B6562" s="13" t="n"/>
    </row>
    <row r="6563">
      <c r="A6563" s="12" t="n"/>
      <c r="B6563" s="13" t="n"/>
    </row>
    <row r="6564">
      <c r="A6564" s="12" t="n"/>
      <c r="B6564" s="13" t="n"/>
    </row>
    <row r="6565">
      <c r="A6565" s="12" t="n"/>
      <c r="B6565" s="13" t="n"/>
    </row>
    <row r="6566">
      <c r="A6566" s="12" t="n"/>
      <c r="B6566" s="13" t="n"/>
    </row>
    <row r="6567">
      <c r="A6567" s="12" t="n"/>
      <c r="B6567" s="13" t="n"/>
    </row>
    <row r="6568">
      <c r="A6568" s="12" t="n"/>
      <c r="B6568" s="13" t="n"/>
    </row>
    <row r="6569">
      <c r="A6569" s="12" t="n"/>
      <c r="B6569" s="13" t="n"/>
    </row>
    <row r="6570">
      <c r="A6570" s="12" t="n"/>
      <c r="B6570" s="13" t="n"/>
    </row>
    <row r="6571">
      <c r="A6571" s="12" t="n"/>
      <c r="B6571" s="13" t="n"/>
    </row>
    <row r="6572">
      <c r="A6572" s="12" t="n"/>
      <c r="B6572" s="13" t="n"/>
    </row>
    <row r="6573">
      <c r="A6573" s="12" t="n"/>
      <c r="B6573" s="13" t="n"/>
    </row>
    <row r="6574">
      <c r="A6574" s="12" t="n"/>
      <c r="B6574" s="13" t="n"/>
    </row>
    <row r="6575">
      <c r="A6575" s="12" t="n"/>
      <c r="B6575" s="13" t="n"/>
    </row>
    <row r="6576">
      <c r="A6576" s="12" t="n"/>
      <c r="B6576" s="13" t="n"/>
    </row>
    <row r="6577">
      <c r="A6577" s="12" t="n"/>
      <c r="B6577" s="13" t="n"/>
    </row>
    <row r="6578">
      <c r="A6578" s="12" t="n"/>
      <c r="B6578" s="13" t="n"/>
    </row>
    <row r="6579">
      <c r="A6579" s="12" t="n"/>
      <c r="B6579" s="13" t="n"/>
    </row>
    <row r="6580">
      <c r="A6580" s="12" t="n"/>
      <c r="B6580" s="13" t="n"/>
    </row>
    <row r="6581">
      <c r="A6581" s="12" t="n"/>
      <c r="B6581" s="13" t="n"/>
    </row>
    <row r="6582">
      <c r="A6582" s="12" t="n"/>
      <c r="B6582" s="13" t="n"/>
    </row>
    <row r="6583">
      <c r="A6583" s="12" t="n"/>
      <c r="B6583" s="13" t="n"/>
    </row>
    <row r="6584">
      <c r="A6584" s="12" t="n"/>
      <c r="B6584" s="13" t="n"/>
    </row>
    <row r="6585">
      <c r="A6585" s="12" t="n"/>
      <c r="B6585" s="13" t="n"/>
    </row>
    <row r="6586">
      <c r="A6586" s="12" t="n"/>
      <c r="B6586" s="13" t="n"/>
    </row>
    <row r="6587">
      <c r="A6587" s="12" t="n"/>
      <c r="B6587" s="13" t="n"/>
    </row>
    <row r="6588">
      <c r="A6588" s="12" t="n"/>
      <c r="B6588" s="13" t="n"/>
    </row>
    <row r="6589">
      <c r="A6589" s="12" t="n"/>
      <c r="B6589" s="13" t="n"/>
    </row>
    <row r="6590">
      <c r="A6590" s="12" t="n"/>
      <c r="B6590" s="13" t="n"/>
    </row>
    <row r="6591">
      <c r="A6591" s="12" t="n"/>
      <c r="B6591" s="13" t="n"/>
    </row>
    <row r="6592">
      <c r="A6592" s="12" t="n"/>
      <c r="B6592" s="13" t="n"/>
    </row>
    <row r="6593">
      <c r="A6593" s="12" t="n"/>
      <c r="B6593" s="13" t="n"/>
    </row>
    <row r="6594">
      <c r="A6594" s="12" t="n"/>
      <c r="B6594" s="13" t="n"/>
    </row>
    <row r="6595">
      <c r="A6595" s="12" t="n"/>
      <c r="B6595" s="13" t="n"/>
    </row>
    <row r="6596">
      <c r="A6596" s="12" t="n"/>
      <c r="B6596" s="13" t="n"/>
    </row>
    <row r="6597">
      <c r="A6597" s="12" t="n"/>
      <c r="B6597" s="13" t="n"/>
    </row>
    <row r="6598">
      <c r="A6598" s="12" t="n"/>
      <c r="B6598" s="13" t="n"/>
    </row>
    <row r="6599">
      <c r="A6599" s="12" t="n"/>
      <c r="B6599" s="13" t="n"/>
    </row>
    <row r="6600">
      <c r="A6600" s="12" t="n"/>
      <c r="B6600" s="13" t="n"/>
    </row>
    <row r="6601">
      <c r="A6601" s="12" t="n"/>
      <c r="B6601" s="13" t="n"/>
    </row>
    <row r="6602">
      <c r="A6602" s="12" t="n"/>
      <c r="B6602" s="13" t="n"/>
    </row>
    <row r="6603">
      <c r="A6603" s="12" t="n"/>
      <c r="B6603" s="13" t="n"/>
    </row>
    <row r="6604">
      <c r="A6604" s="12" t="n"/>
      <c r="B6604" s="13" t="n"/>
    </row>
    <row r="6605">
      <c r="A6605" s="12" t="n"/>
      <c r="B6605" s="13" t="n"/>
    </row>
    <row r="6606">
      <c r="A6606" s="12" t="n"/>
      <c r="B6606" s="13" t="n"/>
    </row>
    <row r="6607">
      <c r="A6607" s="12" t="n"/>
      <c r="B6607" s="13" t="n"/>
    </row>
    <row r="6608">
      <c r="A6608" s="12" t="n"/>
      <c r="B6608" s="13" t="n"/>
    </row>
    <row r="6609">
      <c r="A6609" s="12" t="n"/>
      <c r="B6609" s="13" t="n"/>
    </row>
    <row r="6610">
      <c r="A6610" s="12" t="n"/>
      <c r="B6610" s="13" t="n"/>
    </row>
    <row r="6611">
      <c r="A6611" s="12" t="n"/>
      <c r="B6611" s="13" t="n"/>
    </row>
    <row r="6612">
      <c r="A6612" s="12" t="n"/>
      <c r="B6612" s="13" t="n"/>
    </row>
    <row r="6613">
      <c r="A6613" s="12" t="n"/>
      <c r="B6613" s="13" t="n"/>
    </row>
    <row r="6614">
      <c r="A6614" s="12" t="n"/>
      <c r="B6614" s="13" t="n"/>
    </row>
    <row r="6615">
      <c r="A6615" s="12" t="n"/>
      <c r="B6615" s="13" t="n"/>
    </row>
    <row r="6616">
      <c r="A6616" s="12" t="n"/>
      <c r="B6616" s="13" t="n"/>
    </row>
    <row r="6617">
      <c r="A6617" s="12" t="n"/>
      <c r="B6617" s="13" t="n"/>
    </row>
    <row r="6618">
      <c r="A6618" s="12" t="n"/>
      <c r="B6618" s="13" t="n"/>
    </row>
    <row r="6619">
      <c r="A6619" s="12" t="n"/>
      <c r="B6619" s="13" t="n"/>
    </row>
    <row r="6620">
      <c r="A6620" s="12" t="n"/>
      <c r="B6620" s="13" t="n"/>
    </row>
    <row r="6621">
      <c r="A6621" s="12" t="n"/>
      <c r="B6621" s="13" t="n"/>
    </row>
    <row r="6622">
      <c r="A6622" s="12" t="n"/>
      <c r="B6622" s="13" t="n"/>
    </row>
    <row r="6623">
      <c r="A6623" s="12" t="n"/>
      <c r="B6623" s="13" t="n"/>
    </row>
    <row r="6624">
      <c r="A6624" s="12" t="n"/>
      <c r="B6624" s="13" t="n"/>
    </row>
    <row r="6625">
      <c r="A6625" s="12" t="n"/>
      <c r="B6625" s="13" t="n"/>
    </row>
    <row r="6626">
      <c r="A6626" s="12" t="n"/>
      <c r="B6626" s="13" t="n"/>
    </row>
    <row r="6627">
      <c r="A6627" s="12" t="n"/>
      <c r="B6627" s="13" t="n"/>
    </row>
    <row r="6628">
      <c r="A6628" s="12" t="n"/>
      <c r="B6628" s="13" t="n"/>
    </row>
    <row r="6629">
      <c r="A6629" s="12" t="n"/>
      <c r="B6629" s="13" t="n"/>
    </row>
    <row r="6630">
      <c r="A6630" s="12" t="n"/>
      <c r="B6630" s="13" t="n"/>
    </row>
    <row r="6631">
      <c r="A6631" s="12" t="n"/>
      <c r="B6631" s="13" t="n"/>
    </row>
    <row r="6632">
      <c r="A6632" s="12" t="n"/>
      <c r="B6632" s="13" t="n"/>
    </row>
    <row r="6633">
      <c r="A6633" s="12" t="n"/>
      <c r="B6633" s="13" t="n"/>
    </row>
    <row r="6634">
      <c r="A6634" s="12" t="n"/>
      <c r="B6634" s="13" t="n"/>
    </row>
    <row r="6635">
      <c r="A6635" s="12" t="n"/>
      <c r="B6635" s="13" t="n"/>
    </row>
    <row r="6636">
      <c r="A6636" s="12" t="n"/>
      <c r="B6636" s="13" t="n"/>
    </row>
    <row r="6637">
      <c r="A6637" s="12" t="n"/>
      <c r="B6637" s="13" t="n"/>
    </row>
    <row r="6638">
      <c r="A6638" s="12" t="n"/>
      <c r="B6638" s="13" t="n"/>
    </row>
    <row r="6639">
      <c r="A6639" s="12" t="n"/>
      <c r="B6639" s="13" t="n"/>
    </row>
    <row r="6640">
      <c r="A6640" s="12" t="n"/>
      <c r="B6640" s="13" t="n"/>
    </row>
    <row r="6641">
      <c r="A6641" s="12" t="n"/>
      <c r="B6641" s="13" t="n"/>
    </row>
    <row r="6642">
      <c r="A6642" s="12" t="n"/>
      <c r="B6642" s="13" t="n"/>
    </row>
    <row r="6643">
      <c r="A6643" s="12" t="n"/>
      <c r="B6643" s="13" t="n"/>
    </row>
    <row r="6644">
      <c r="A6644" s="12" t="n"/>
      <c r="B6644" s="13" t="n"/>
    </row>
    <row r="6645">
      <c r="A6645" s="12" t="n"/>
      <c r="B6645" s="13" t="n"/>
    </row>
    <row r="6646">
      <c r="A6646" s="12" t="n"/>
      <c r="B6646" s="13" t="n"/>
    </row>
    <row r="6647">
      <c r="A6647" s="12" t="n"/>
      <c r="B6647" s="13" t="n"/>
    </row>
    <row r="6648">
      <c r="A6648" s="12" t="n"/>
      <c r="B6648" s="13" t="n"/>
    </row>
    <row r="6649">
      <c r="A6649" s="12" t="n"/>
      <c r="B6649" s="13" t="n"/>
    </row>
    <row r="6650">
      <c r="A6650" s="12" t="n"/>
      <c r="B6650" s="13" t="n"/>
    </row>
    <row r="6651">
      <c r="A6651" s="12" t="n"/>
      <c r="B6651" s="13" t="n"/>
    </row>
    <row r="6652">
      <c r="A6652" s="12" t="n"/>
      <c r="B6652" s="13" t="n"/>
    </row>
    <row r="6653">
      <c r="A6653" s="12" t="n"/>
      <c r="B6653" s="13" t="n"/>
    </row>
    <row r="6654">
      <c r="A6654" s="12" t="n"/>
      <c r="B6654" s="13" t="n"/>
    </row>
    <row r="6655">
      <c r="A6655" s="12" t="n"/>
      <c r="B6655" s="13" t="n"/>
    </row>
    <row r="6656">
      <c r="A6656" s="12" t="n"/>
      <c r="B6656" s="13" t="n"/>
    </row>
    <row r="6657">
      <c r="A6657" s="12" t="n"/>
      <c r="B6657" s="13" t="n"/>
    </row>
    <row r="6658">
      <c r="A6658" s="12" t="n"/>
      <c r="B6658" s="13" t="n"/>
    </row>
    <row r="6659">
      <c r="A6659" s="12" t="n"/>
      <c r="B6659" s="13" t="n"/>
    </row>
    <row r="6660">
      <c r="A6660" s="12" t="n"/>
      <c r="B6660" s="13" t="n"/>
    </row>
    <row r="6661">
      <c r="A6661" s="12" t="n"/>
      <c r="B6661" s="13" t="n"/>
    </row>
    <row r="6662">
      <c r="A6662" s="12" t="n"/>
      <c r="B6662" s="13" t="n"/>
    </row>
    <row r="6663">
      <c r="A6663" s="12" t="n"/>
      <c r="B6663" s="13" t="n"/>
    </row>
    <row r="6664">
      <c r="A6664" s="12" t="n"/>
      <c r="B6664" s="13" t="n"/>
    </row>
    <row r="6665">
      <c r="A6665" s="12" t="n"/>
      <c r="B6665" s="13" t="n"/>
    </row>
    <row r="6666">
      <c r="A6666" s="12" t="n"/>
      <c r="B6666" s="13" t="n"/>
    </row>
    <row r="6667">
      <c r="A6667" s="12" t="n"/>
      <c r="B6667" s="13" t="n"/>
    </row>
    <row r="6668">
      <c r="A6668" s="12" t="n"/>
      <c r="B6668" s="13" t="n"/>
    </row>
    <row r="6669">
      <c r="A6669" s="12" t="n"/>
      <c r="B6669" s="13" t="n"/>
    </row>
    <row r="6670">
      <c r="A6670" s="12" t="n"/>
      <c r="B6670" s="13" t="n"/>
    </row>
    <row r="6671">
      <c r="A6671" s="12" t="n"/>
      <c r="B6671" s="13" t="n"/>
    </row>
    <row r="6672">
      <c r="A6672" s="12" t="n"/>
      <c r="B6672" s="13" t="n"/>
    </row>
    <row r="6673">
      <c r="A6673" s="12" t="n"/>
      <c r="B6673" s="13" t="n"/>
    </row>
    <row r="6674">
      <c r="A6674" s="12" t="n"/>
      <c r="B6674" s="13" t="n"/>
    </row>
    <row r="6675">
      <c r="A6675" s="12" t="n"/>
      <c r="B6675" s="13" t="n"/>
    </row>
    <row r="6676">
      <c r="A6676" s="12" t="n"/>
      <c r="B6676" s="13" t="n"/>
    </row>
    <row r="6677">
      <c r="A6677" s="12" t="n"/>
      <c r="B6677" s="13" t="n"/>
    </row>
    <row r="6678">
      <c r="A6678" s="12" t="n"/>
      <c r="B6678" s="13" t="n"/>
    </row>
    <row r="6679">
      <c r="A6679" s="12" t="n"/>
      <c r="B6679" s="13" t="n"/>
    </row>
    <row r="6680">
      <c r="A6680" s="12" t="n"/>
      <c r="B6680" s="13" t="n"/>
    </row>
    <row r="6681">
      <c r="A6681" s="12" t="n"/>
      <c r="B6681" s="13" t="n"/>
    </row>
    <row r="6682">
      <c r="A6682" s="12" t="n"/>
      <c r="B6682" s="13" t="n"/>
    </row>
    <row r="6683">
      <c r="A6683" s="12" t="n"/>
      <c r="B6683" s="13" t="n"/>
    </row>
    <row r="6684">
      <c r="A6684" s="12" t="n"/>
      <c r="B6684" s="13" t="n"/>
    </row>
    <row r="6685">
      <c r="A6685" s="12" t="n"/>
      <c r="B6685" s="13" t="n"/>
    </row>
    <row r="6686">
      <c r="A6686" s="12" t="n"/>
      <c r="B6686" s="13" t="n"/>
    </row>
    <row r="6687">
      <c r="A6687" s="12" t="n"/>
      <c r="B6687" s="13" t="n"/>
    </row>
    <row r="6688">
      <c r="A6688" s="12" t="n"/>
      <c r="B6688" s="13" t="n"/>
    </row>
    <row r="6689">
      <c r="A6689" s="12" t="n"/>
      <c r="B6689" s="13" t="n"/>
    </row>
    <row r="6690">
      <c r="A6690" s="12" t="n"/>
      <c r="B6690" s="13" t="n"/>
    </row>
    <row r="6691">
      <c r="A6691" s="12" t="n"/>
      <c r="B6691" s="13" t="n"/>
    </row>
    <row r="6692">
      <c r="A6692" s="12" t="n"/>
      <c r="B6692" s="13" t="n"/>
    </row>
    <row r="6693">
      <c r="A6693" s="12" t="n"/>
      <c r="B6693" s="13" t="n"/>
    </row>
    <row r="6694">
      <c r="A6694" s="12" t="n"/>
      <c r="B6694" s="13" t="n"/>
    </row>
    <row r="6695">
      <c r="A6695" s="12" t="n"/>
      <c r="B6695" s="13" t="n"/>
    </row>
    <row r="6696">
      <c r="A6696" s="12" t="n"/>
      <c r="B6696" s="13" t="n"/>
    </row>
    <row r="6697">
      <c r="A6697" s="12" t="n"/>
      <c r="B6697" s="13" t="n"/>
    </row>
    <row r="6698">
      <c r="A6698" s="12" t="n"/>
      <c r="B6698" s="13" t="n"/>
    </row>
    <row r="6699">
      <c r="A6699" s="12" t="n"/>
      <c r="B6699" s="13" t="n"/>
    </row>
    <row r="6700">
      <c r="A6700" s="12" t="n"/>
      <c r="B6700" s="13" t="n"/>
    </row>
    <row r="6701">
      <c r="A6701" s="12" t="n"/>
      <c r="B6701" s="13" t="n"/>
    </row>
    <row r="6702">
      <c r="A6702" s="12" t="n"/>
      <c r="B6702" s="13" t="n"/>
    </row>
    <row r="6703">
      <c r="A6703" s="12" t="n"/>
      <c r="B6703" s="13" t="n"/>
    </row>
    <row r="6704">
      <c r="A6704" s="12" t="n"/>
      <c r="B6704" s="13" t="n"/>
    </row>
    <row r="6705">
      <c r="A6705" s="12" t="n"/>
      <c r="B6705" s="13" t="n"/>
    </row>
    <row r="6706">
      <c r="A6706" s="12" t="n"/>
      <c r="B6706" s="13" t="n"/>
    </row>
    <row r="6707">
      <c r="A6707" s="12" t="n"/>
      <c r="B6707" s="13" t="n"/>
    </row>
    <row r="6708">
      <c r="A6708" s="12" t="n"/>
      <c r="B6708" s="13" t="n"/>
    </row>
    <row r="6709">
      <c r="A6709" s="12" t="n"/>
      <c r="B6709" s="13" t="n"/>
    </row>
    <row r="6710">
      <c r="A6710" s="12" t="n"/>
      <c r="B6710" s="13" t="n"/>
    </row>
    <row r="6711">
      <c r="A6711" s="12" t="n"/>
      <c r="B6711" s="13" t="n"/>
    </row>
    <row r="6712">
      <c r="A6712" s="12" t="n"/>
      <c r="B6712" s="13" t="n"/>
    </row>
    <row r="6713">
      <c r="A6713" s="12" t="n"/>
      <c r="B6713" s="13" t="n"/>
    </row>
    <row r="6714">
      <c r="A6714" s="12" t="n"/>
      <c r="B6714" s="13" t="n"/>
    </row>
    <row r="6715">
      <c r="A6715" s="12" t="n"/>
      <c r="B6715" s="13" t="n"/>
    </row>
    <row r="6716">
      <c r="A6716" s="12" t="n"/>
      <c r="B6716" s="13" t="n"/>
    </row>
    <row r="6717">
      <c r="A6717" s="12" t="n"/>
      <c r="B6717" s="13" t="n"/>
    </row>
    <row r="6718">
      <c r="A6718" s="12" t="n"/>
      <c r="B6718" s="13" t="n"/>
    </row>
    <row r="6719">
      <c r="A6719" s="12" t="n"/>
      <c r="B6719" s="13" t="n"/>
    </row>
    <row r="6720">
      <c r="A6720" s="12" t="n"/>
      <c r="B6720" s="13" t="n"/>
    </row>
    <row r="6721">
      <c r="A6721" s="12" t="n"/>
      <c r="B6721" s="13" t="n"/>
    </row>
    <row r="6722">
      <c r="A6722" s="12" t="n"/>
      <c r="B6722" s="13" t="n"/>
    </row>
    <row r="6723">
      <c r="A6723" s="12" t="n"/>
      <c r="B6723" s="13" t="n"/>
    </row>
    <row r="6724">
      <c r="A6724" s="12" t="n"/>
      <c r="B6724" s="13" t="n"/>
    </row>
    <row r="6725">
      <c r="A6725" s="12" t="n"/>
      <c r="B6725" s="13" t="n"/>
    </row>
    <row r="6726">
      <c r="A6726" s="12" t="n"/>
      <c r="B6726" s="13" t="n"/>
    </row>
    <row r="6727">
      <c r="A6727" s="12" t="n"/>
      <c r="B6727" s="13" t="n"/>
    </row>
    <row r="6728">
      <c r="A6728" s="12" t="n"/>
      <c r="B6728" s="13" t="n"/>
    </row>
    <row r="6729">
      <c r="A6729" s="12" t="n"/>
      <c r="B6729" s="13" t="n"/>
    </row>
    <row r="6730">
      <c r="A6730" s="12" t="n"/>
      <c r="B6730" s="13" t="n"/>
    </row>
    <row r="6731">
      <c r="A6731" s="12" t="n"/>
      <c r="B6731" s="13" t="n"/>
    </row>
    <row r="6732">
      <c r="A6732" s="12" t="n"/>
      <c r="B6732" s="13" t="n"/>
    </row>
    <row r="6733">
      <c r="A6733" s="12" t="n"/>
      <c r="B6733" s="13" t="n"/>
    </row>
    <row r="6734">
      <c r="A6734" s="12" t="n"/>
      <c r="B6734" s="13" t="n"/>
    </row>
    <row r="6735">
      <c r="A6735" s="12" t="n"/>
      <c r="B6735" s="13" t="n"/>
    </row>
    <row r="6736">
      <c r="A6736" s="12" t="n"/>
      <c r="B6736" s="13" t="n"/>
    </row>
    <row r="6737">
      <c r="A6737" s="12" t="n"/>
      <c r="B6737" s="13" t="n"/>
    </row>
    <row r="6738">
      <c r="A6738" s="12" t="n"/>
      <c r="B6738" s="13" t="n"/>
    </row>
    <row r="6739">
      <c r="A6739" s="12" t="n"/>
      <c r="B6739" s="13" t="n"/>
    </row>
    <row r="6740">
      <c r="A6740" s="12" t="n"/>
      <c r="B6740" s="13" t="n"/>
    </row>
    <row r="6741">
      <c r="A6741" s="12" t="n"/>
      <c r="B6741" s="13" t="n"/>
    </row>
    <row r="6742">
      <c r="A6742" s="12" t="n"/>
      <c r="B6742" s="13" t="n"/>
    </row>
    <row r="6743">
      <c r="A6743" s="12" t="n"/>
      <c r="B6743" s="13" t="n"/>
    </row>
    <row r="6744">
      <c r="A6744" s="12" t="n"/>
      <c r="B6744" s="13" t="n"/>
    </row>
    <row r="6745">
      <c r="A6745" s="12" t="n"/>
      <c r="B6745" s="13" t="n"/>
    </row>
    <row r="6746">
      <c r="A6746" s="12" t="n"/>
      <c r="B6746" s="13" t="n"/>
    </row>
    <row r="6747">
      <c r="A6747" s="12" t="n"/>
      <c r="B6747" s="13" t="n"/>
    </row>
    <row r="6748">
      <c r="A6748" s="12" t="n"/>
      <c r="B6748" s="13" t="n"/>
    </row>
    <row r="6749">
      <c r="A6749" s="12" t="n"/>
      <c r="B6749" s="13" t="n"/>
    </row>
    <row r="6750">
      <c r="A6750" s="12" t="n"/>
      <c r="B6750" s="13" t="n"/>
    </row>
    <row r="6751">
      <c r="A6751" s="12" t="n"/>
      <c r="B6751" s="13" t="n"/>
    </row>
    <row r="6752">
      <c r="A6752" s="12" t="n"/>
      <c r="B6752" s="13" t="n"/>
    </row>
    <row r="6753">
      <c r="A6753" s="12" t="n"/>
      <c r="B6753" s="13" t="n"/>
    </row>
    <row r="6754">
      <c r="A6754" s="12" t="n"/>
      <c r="B6754" s="13" t="n"/>
    </row>
    <row r="6755">
      <c r="A6755" s="12" t="n"/>
      <c r="B6755" s="13" t="n"/>
    </row>
    <row r="6756">
      <c r="A6756" s="12" t="n"/>
      <c r="B6756" s="13" t="n"/>
    </row>
    <row r="6757">
      <c r="A6757" s="12" t="n"/>
      <c r="B6757" s="13" t="n"/>
    </row>
    <row r="6758">
      <c r="A6758" s="12" t="n"/>
      <c r="B6758" s="13" t="n"/>
    </row>
    <row r="6759">
      <c r="A6759" s="12" t="n"/>
      <c r="B6759" s="13" t="n"/>
    </row>
    <row r="6760">
      <c r="A6760" s="12" t="n"/>
      <c r="B6760" s="13" t="n"/>
    </row>
    <row r="6761">
      <c r="A6761" s="12" t="n"/>
      <c r="B6761" s="13" t="n"/>
    </row>
    <row r="6762">
      <c r="A6762" s="12" t="n"/>
      <c r="B6762" s="13" t="n"/>
    </row>
    <row r="6763">
      <c r="A6763" s="12" t="n"/>
      <c r="B6763" s="13" t="n"/>
    </row>
    <row r="6764">
      <c r="A6764" s="12" t="n"/>
      <c r="B6764" s="13" t="n"/>
    </row>
    <row r="6765">
      <c r="A6765" s="12" t="n"/>
      <c r="B6765" s="13" t="n"/>
    </row>
    <row r="6766">
      <c r="A6766" s="12" t="n"/>
      <c r="B6766" s="13" t="n"/>
    </row>
    <row r="6767">
      <c r="A6767" s="12" t="n"/>
      <c r="B6767" s="13" t="n"/>
    </row>
    <row r="6768">
      <c r="A6768" s="12" t="n"/>
      <c r="B6768" s="13" t="n"/>
    </row>
    <row r="6769">
      <c r="A6769" s="12" t="n"/>
      <c r="B6769" s="13" t="n"/>
    </row>
    <row r="6770">
      <c r="A6770" s="12" t="n"/>
      <c r="B6770" s="13" t="n"/>
    </row>
    <row r="6771">
      <c r="A6771" s="12" t="n"/>
      <c r="B6771" s="13" t="n"/>
    </row>
    <row r="6772">
      <c r="A6772" s="12" t="n"/>
      <c r="B6772" s="13" t="n"/>
    </row>
    <row r="6773">
      <c r="A6773" s="12" t="n"/>
      <c r="B6773" s="13" t="n"/>
    </row>
    <row r="6774">
      <c r="A6774" s="12" t="n"/>
      <c r="B6774" s="13" t="n"/>
    </row>
    <row r="6775">
      <c r="A6775" s="12" t="n"/>
      <c r="B6775" s="13" t="n"/>
    </row>
    <row r="6776">
      <c r="A6776" s="12" t="n"/>
      <c r="B6776" s="13" t="n"/>
    </row>
    <row r="6777">
      <c r="A6777" s="12" t="n"/>
      <c r="B6777" s="13" t="n"/>
    </row>
    <row r="6778">
      <c r="A6778" s="12" t="n"/>
      <c r="B6778" s="13" t="n"/>
    </row>
    <row r="6779">
      <c r="A6779" s="12" t="n"/>
      <c r="B6779" s="13" t="n"/>
    </row>
    <row r="6780">
      <c r="A6780" s="12" t="n"/>
      <c r="B6780" s="13" t="n"/>
    </row>
    <row r="6781">
      <c r="A6781" s="12" t="n"/>
      <c r="B6781" s="13" t="n"/>
    </row>
    <row r="6782">
      <c r="A6782" s="12" t="n"/>
      <c r="B6782" s="13" t="n"/>
    </row>
    <row r="6783">
      <c r="A6783" s="12" t="n"/>
      <c r="B6783" s="13" t="n"/>
    </row>
    <row r="6784">
      <c r="A6784" s="12" t="n"/>
      <c r="B6784" s="13" t="n"/>
    </row>
    <row r="6785">
      <c r="A6785" s="12" t="n"/>
      <c r="B6785" s="13" t="n"/>
    </row>
    <row r="6786">
      <c r="A6786" s="12" t="n"/>
      <c r="B6786" s="13" t="n"/>
    </row>
    <row r="6787">
      <c r="A6787" s="12" t="n"/>
      <c r="B6787" s="13" t="n"/>
    </row>
    <row r="6788">
      <c r="A6788" s="12" t="n"/>
      <c r="B6788" s="13" t="n"/>
    </row>
    <row r="6789">
      <c r="A6789" s="12" t="n"/>
      <c r="B6789" s="13" t="n"/>
    </row>
    <row r="6790">
      <c r="A6790" s="12" t="n"/>
      <c r="B6790" s="13" t="n"/>
    </row>
    <row r="6791">
      <c r="A6791" s="12" t="n"/>
      <c r="B6791" s="13" t="n"/>
    </row>
    <row r="6792">
      <c r="A6792" s="12" t="n"/>
      <c r="B6792" s="13" t="n"/>
    </row>
    <row r="6793">
      <c r="A6793" s="12" t="n"/>
      <c r="B6793" s="13" t="n"/>
    </row>
    <row r="6794">
      <c r="A6794" s="12" t="n"/>
      <c r="B6794" s="13" t="n"/>
    </row>
    <row r="6795">
      <c r="A6795" s="12" t="n"/>
      <c r="B6795" s="13" t="n"/>
    </row>
    <row r="6796">
      <c r="A6796" s="12" t="n"/>
      <c r="B6796" s="13" t="n"/>
    </row>
    <row r="6797">
      <c r="A6797" s="12" t="n"/>
      <c r="B6797" s="13" t="n"/>
    </row>
    <row r="6798">
      <c r="A6798" s="12" t="n"/>
      <c r="B6798" s="13" t="n"/>
    </row>
    <row r="6799">
      <c r="A6799" s="12" t="n"/>
      <c r="B6799" s="13" t="n"/>
    </row>
    <row r="6800">
      <c r="A6800" s="12" t="n"/>
      <c r="B6800" s="13" t="n"/>
    </row>
    <row r="6801">
      <c r="A6801" s="12" t="n"/>
      <c r="B6801" s="13" t="n"/>
    </row>
    <row r="6802">
      <c r="A6802" s="12" t="n"/>
      <c r="B6802" s="13" t="n"/>
    </row>
    <row r="6803">
      <c r="A6803" s="12" t="n"/>
      <c r="B6803" s="13" t="n"/>
    </row>
    <row r="6804">
      <c r="A6804" s="12" t="n"/>
      <c r="B6804" s="13" t="n"/>
    </row>
    <row r="6805">
      <c r="A6805" s="12" t="n"/>
      <c r="B6805" s="13" t="n"/>
    </row>
    <row r="6806">
      <c r="A6806" s="12" t="n"/>
      <c r="B6806" s="13" t="n"/>
    </row>
    <row r="6807">
      <c r="A6807" s="12" t="n"/>
      <c r="B6807" s="13" t="n"/>
    </row>
    <row r="6808">
      <c r="A6808" s="12" t="n"/>
      <c r="B6808" s="13" t="n"/>
    </row>
    <row r="6809">
      <c r="A6809" s="12" t="n"/>
      <c r="B6809" s="13" t="n"/>
    </row>
    <row r="6810">
      <c r="A6810" s="12" t="n"/>
      <c r="B6810" s="13" t="n"/>
    </row>
    <row r="6811">
      <c r="A6811" s="12" t="n"/>
      <c r="B6811" s="13" t="n"/>
    </row>
    <row r="6812">
      <c r="A6812" s="12" t="n"/>
      <c r="B6812" s="13" t="n"/>
    </row>
    <row r="6813">
      <c r="A6813" s="12" t="n"/>
      <c r="B6813" s="13" t="n"/>
    </row>
    <row r="6814">
      <c r="A6814" s="12" t="n"/>
      <c r="B6814" s="13" t="n"/>
    </row>
    <row r="6815">
      <c r="A6815" s="12" t="n"/>
      <c r="B6815" s="13" t="n"/>
    </row>
    <row r="6816">
      <c r="A6816" s="12" t="n"/>
      <c r="B6816" s="13" t="n"/>
    </row>
    <row r="6817">
      <c r="A6817" s="12" t="n"/>
      <c r="B6817" s="13" t="n"/>
    </row>
    <row r="6818">
      <c r="A6818" s="12" t="n"/>
      <c r="B6818" s="13" t="n"/>
    </row>
    <row r="6819">
      <c r="A6819" s="12" t="n"/>
      <c r="B6819" s="13" t="n"/>
    </row>
    <row r="6820">
      <c r="A6820" s="12" t="n"/>
      <c r="B6820" s="13" t="n"/>
    </row>
    <row r="6821">
      <c r="A6821" s="12" t="n"/>
      <c r="B6821" s="13" t="n"/>
    </row>
    <row r="6822">
      <c r="A6822" s="12" t="n"/>
      <c r="B6822" s="13" t="n"/>
    </row>
    <row r="6823">
      <c r="A6823" s="12" t="n"/>
      <c r="B6823" s="13" t="n"/>
    </row>
    <row r="6824">
      <c r="A6824" s="12" t="n"/>
      <c r="B6824" s="13" t="n"/>
    </row>
    <row r="6825">
      <c r="A6825" s="12" t="n"/>
      <c r="B6825" s="13" t="n"/>
    </row>
    <row r="6826">
      <c r="A6826" s="12" t="n"/>
      <c r="B6826" s="13" t="n"/>
    </row>
    <row r="6827">
      <c r="A6827" s="12" t="n"/>
      <c r="B6827" s="13" t="n"/>
    </row>
    <row r="6828">
      <c r="A6828" s="12" t="n"/>
      <c r="B6828" s="13" t="n"/>
    </row>
    <row r="6829">
      <c r="A6829" s="12" t="n"/>
      <c r="B6829" s="13" t="n"/>
    </row>
    <row r="6830">
      <c r="A6830" s="12" t="n"/>
      <c r="B6830" s="13" t="n"/>
    </row>
    <row r="6831">
      <c r="A6831" s="12" t="n"/>
      <c r="B6831" s="13" t="n"/>
    </row>
    <row r="6832">
      <c r="A6832" s="12" t="n"/>
      <c r="B6832" s="13" t="n"/>
    </row>
    <row r="6833">
      <c r="A6833" s="12" t="n"/>
      <c r="B6833" s="13" t="n"/>
    </row>
    <row r="6834">
      <c r="A6834" s="12" t="n"/>
      <c r="B6834" s="13" t="n"/>
    </row>
    <row r="6835">
      <c r="A6835" s="12" t="n"/>
      <c r="B6835" s="13" t="n"/>
    </row>
    <row r="6836">
      <c r="A6836" s="12" t="n"/>
      <c r="B6836" s="13" t="n"/>
    </row>
    <row r="6837">
      <c r="A6837" s="12" t="n"/>
      <c r="B6837" s="13" t="n"/>
    </row>
    <row r="6838">
      <c r="A6838" s="12" t="n"/>
      <c r="B6838" s="13" t="n"/>
    </row>
    <row r="6839">
      <c r="A6839" s="12" t="n"/>
      <c r="B6839" s="13" t="n"/>
    </row>
    <row r="6840">
      <c r="A6840" s="12" t="n"/>
      <c r="B6840" s="13" t="n"/>
    </row>
    <row r="6841">
      <c r="A6841" s="12" t="n"/>
      <c r="B6841" s="13" t="n"/>
    </row>
    <row r="6842">
      <c r="A6842" s="12" t="n"/>
      <c r="B6842" s="13" t="n"/>
    </row>
    <row r="6843">
      <c r="A6843" s="12" t="n"/>
      <c r="B6843" s="13" t="n"/>
    </row>
    <row r="6844">
      <c r="A6844" s="12" t="n"/>
      <c r="B6844" s="13" t="n"/>
    </row>
    <row r="6845">
      <c r="A6845" s="12" t="n"/>
      <c r="B6845" s="13" t="n"/>
    </row>
    <row r="6846">
      <c r="A6846" s="12" t="n"/>
      <c r="B6846" s="13" t="n"/>
    </row>
    <row r="6847">
      <c r="A6847" s="12" t="n"/>
      <c r="B6847" s="13" t="n"/>
    </row>
    <row r="6848">
      <c r="A6848" s="12" t="n"/>
      <c r="B6848" s="13" t="n"/>
    </row>
    <row r="6849">
      <c r="A6849" s="12" t="n"/>
      <c r="B6849" s="13" t="n"/>
    </row>
    <row r="6850">
      <c r="A6850" s="12" t="n"/>
      <c r="B6850" s="13" t="n"/>
    </row>
    <row r="6851">
      <c r="A6851" s="12" t="n"/>
      <c r="B6851" s="13" t="n"/>
    </row>
    <row r="6852">
      <c r="A6852" s="12" t="n"/>
      <c r="B6852" s="13" t="n"/>
    </row>
    <row r="6853">
      <c r="A6853" s="12" t="n"/>
      <c r="B6853" s="13" t="n"/>
    </row>
    <row r="6854">
      <c r="A6854" s="12" t="n"/>
      <c r="B6854" s="13" t="n"/>
    </row>
    <row r="6855">
      <c r="A6855" s="12" t="n"/>
      <c r="B6855" s="13" t="n"/>
    </row>
    <row r="6856">
      <c r="A6856" s="12" t="n"/>
      <c r="B6856" s="13" t="n"/>
    </row>
    <row r="6857">
      <c r="A6857" s="12" t="n"/>
      <c r="B6857" s="13" t="n"/>
    </row>
    <row r="6858">
      <c r="A6858" s="12" t="n"/>
      <c r="B6858" s="13" t="n"/>
    </row>
    <row r="6859">
      <c r="A6859" s="12" t="n"/>
      <c r="B6859" s="13" t="n"/>
    </row>
    <row r="6860">
      <c r="A6860" s="12" t="n"/>
      <c r="B6860" s="13" t="n"/>
    </row>
    <row r="6861">
      <c r="A6861" s="12" t="n"/>
      <c r="B6861" s="13" t="n"/>
    </row>
    <row r="6862">
      <c r="A6862" s="12" t="n"/>
      <c r="B6862" s="13" t="n"/>
    </row>
    <row r="6863">
      <c r="A6863" s="12" t="n"/>
      <c r="B6863" s="13" t="n"/>
    </row>
    <row r="6864">
      <c r="A6864" s="12" t="n"/>
      <c r="B6864" s="13" t="n"/>
    </row>
    <row r="6865">
      <c r="A6865" s="12" t="n"/>
      <c r="B6865" s="13" t="n"/>
    </row>
    <row r="6866">
      <c r="A6866" s="12" t="n"/>
      <c r="B6866" s="13" t="n"/>
    </row>
    <row r="6867">
      <c r="A6867" s="12" t="n"/>
      <c r="B6867" s="13" t="n"/>
    </row>
    <row r="6868">
      <c r="A6868" s="12" t="n"/>
      <c r="B6868" s="13" t="n"/>
    </row>
    <row r="6869">
      <c r="A6869" s="12" t="n"/>
      <c r="B6869" s="13" t="n"/>
    </row>
    <row r="6870">
      <c r="A6870" s="12" t="n"/>
      <c r="B6870" s="13" t="n"/>
    </row>
    <row r="6871">
      <c r="A6871" s="12" t="n"/>
      <c r="B6871" s="13" t="n"/>
    </row>
    <row r="6872">
      <c r="A6872" s="12" t="n"/>
      <c r="B6872" s="13" t="n"/>
    </row>
    <row r="6873">
      <c r="A6873" s="12" t="n"/>
      <c r="B6873" s="13" t="n"/>
    </row>
    <row r="6874">
      <c r="A6874" s="12" t="n"/>
      <c r="B6874" s="13" t="n"/>
    </row>
    <row r="6875">
      <c r="A6875" s="12" t="n"/>
      <c r="B6875" s="13" t="n"/>
    </row>
    <row r="6876">
      <c r="A6876" s="12" t="n"/>
      <c r="B6876" s="13" t="n"/>
    </row>
    <row r="6877">
      <c r="A6877" s="12" t="n"/>
      <c r="B6877" s="13" t="n"/>
    </row>
    <row r="6878">
      <c r="A6878" s="12" t="n"/>
      <c r="B6878" s="13" t="n"/>
    </row>
    <row r="6879">
      <c r="A6879" s="12" t="n"/>
      <c r="B6879" s="13" t="n"/>
    </row>
    <row r="6880">
      <c r="A6880" s="12" t="n"/>
      <c r="B6880" s="13" t="n"/>
    </row>
    <row r="6881">
      <c r="A6881" s="12" t="n"/>
      <c r="B6881" s="13" t="n"/>
    </row>
    <row r="6882">
      <c r="A6882" s="12" t="n"/>
      <c r="B6882" s="13" t="n"/>
    </row>
    <row r="6883">
      <c r="A6883" s="12" t="n"/>
      <c r="B6883" s="13" t="n"/>
    </row>
    <row r="6884">
      <c r="A6884" s="12" t="n"/>
      <c r="B6884" s="13" t="n"/>
    </row>
    <row r="6885">
      <c r="A6885" s="12" t="n"/>
      <c r="B6885" s="13" t="n"/>
    </row>
    <row r="6886">
      <c r="A6886" s="12" t="n"/>
      <c r="B6886" s="13" t="n"/>
    </row>
    <row r="6887">
      <c r="A6887" s="12" t="n"/>
      <c r="B6887" s="13" t="n"/>
    </row>
    <row r="6888">
      <c r="A6888" s="12" t="n"/>
      <c r="B6888" s="13" t="n"/>
    </row>
    <row r="6889">
      <c r="A6889" s="12" t="n"/>
      <c r="B6889" s="13" t="n"/>
    </row>
    <row r="6890">
      <c r="A6890" s="12" t="n"/>
      <c r="B6890" s="13" t="n"/>
    </row>
    <row r="6891">
      <c r="A6891" s="12" t="n"/>
      <c r="B6891" s="13" t="n"/>
    </row>
    <row r="6892">
      <c r="A6892" s="12" t="n"/>
      <c r="B6892" s="13" t="n"/>
    </row>
    <row r="6893">
      <c r="A6893" s="12" t="n"/>
      <c r="B6893" s="13" t="n"/>
    </row>
    <row r="6894">
      <c r="A6894" s="12" t="n"/>
      <c r="B6894" s="13" t="n"/>
    </row>
    <row r="6895">
      <c r="A6895" s="12" t="n"/>
      <c r="B6895" s="13" t="n"/>
    </row>
    <row r="6896">
      <c r="A6896" s="12" t="n"/>
      <c r="B6896" s="13" t="n"/>
    </row>
    <row r="6897">
      <c r="A6897" s="12" t="n"/>
      <c r="B6897" s="13" t="n"/>
    </row>
    <row r="6898">
      <c r="A6898" s="12" t="n"/>
      <c r="B6898" s="13" t="n"/>
    </row>
    <row r="6899">
      <c r="A6899" s="12" t="n"/>
      <c r="B6899" s="13" t="n"/>
    </row>
    <row r="6900">
      <c r="A6900" s="12" t="n"/>
      <c r="B6900" s="13" t="n"/>
    </row>
    <row r="6901">
      <c r="A6901" s="12" t="n"/>
      <c r="B6901" s="13" t="n"/>
    </row>
    <row r="6902">
      <c r="A6902" s="12" t="n"/>
      <c r="B6902" s="13" t="n"/>
    </row>
    <row r="6903">
      <c r="A6903" s="12" t="n"/>
      <c r="B6903" s="13" t="n"/>
    </row>
    <row r="6904">
      <c r="A6904" s="12" t="n"/>
      <c r="B6904" s="13" t="n"/>
    </row>
    <row r="6905">
      <c r="A6905" s="12" t="n"/>
      <c r="B6905" s="13" t="n"/>
    </row>
    <row r="6906">
      <c r="A6906" s="12" t="n"/>
      <c r="B6906" s="13" t="n"/>
    </row>
    <row r="6907">
      <c r="A6907" s="12" t="n"/>
      <c r="B6907" s="13" t="n"/>
    </row>
    <row r="6908">
      <c r="A6908" s="12" t="n"/>
      <c r="B6908" s="13" t="n"/>
    </row>
    <row r="6909">
      <c r="A6909" s="12" t="n"/>
      <c r="B6909" s="13" t="n"/>
    </row>
    <row r="6910">
      <c r="A6910" s="12" t="n"/>
      <c r="B6910" s="13" t="n"/>
    </row>
    <row r="6911">
      <c r="A6911" s="12" t="n"/>
      <c r="B6911" s="13" t="n"/>
    </row>
    <row r="6912">
      <c r="A6912" s="12" t="n"/>
      <c r="B6912" s="13" t="n"/>
    </row>
    <row r="6913">
      <c r="A6913" s="12" t="n"/>
      <c r="B6913" s="13" t="n"/>
    </row>
    <row r="6914">
      <c r="A6914" s="12" t="n"/>
      <c r="B6914" s="13" t="n"/>
    </row>
    <row r="6915">
      <c r="A6915" s="12" t="n"/>
      <c r="B6915" s="13" t="n"/>
    </row>
    <row r="6916">
      <c r="A6916" s="12" t="n"/>
      <c r="B6916" s="13" t="n"/>
    </row>
    <row r="6917">
      <c r="A6917" s="12" t="n"/>
      <c r="B6917" s="13" t="n"/>
    </row>
    <row r="6918">
      <c r="A6918" s="12" t="n"/>
      <c r="B6918" s="13" t="n"/>
    </row>
    <row r="6919">
      <c r="A6919" s="12" t="n"/>
      <c r="B6919" s="13" t="n"/>
    </row>
    <row r="6920">
      <c r="A6920" s="12" t="n"/>
      <c r="B6920" s="13" t="n"/>
    </row>
    <row r="6921">
      <c r="A6921" s="12" t="n"/>
      <c r="B6921" s="13" t="n"/>
    </row>
    <row r="6922">
      <c r="A6922" s="12" t="n"/>
      <c r="B6922" s="13" t="n"/>
    </row>
    <row r="6923">
      <c r="A6923" s="12" t="n"/>
      <c r="B6923" s="13" t="n"/>
    </row>
    <row r="6924">
      <c r="A6924" s="12" t="n"/>
      <c r="B6924" s="13" t="n"/>
    </row>
    <row r="6925">
      <c r="A6925" s="12" t="n"/>
      <c r="B6925" s="13" t="n"/>
    </row>
    <row r="6926">
      <c r="A6926" s="12" t="n"/>
      <c r="B6926" s="13" t="n"/>
    </row>
    <row r="6927">
      <c r="A6927" s="12" t="n"/>
      <c r="B6927" s="13" t="n"/>
    </row>
    <row r="6928">
      <c r="A6928" s="12" t="n"/>
      <c r="B6928" s="13" t="n"/>
    </row>
    <row r="6929">
      <c r="A6929" s="12" t="n"/>
      <c r="B6929" s="13" t="n"/>
    </row>
    <row r="6930">
      <c r="A6930" s="12" t="n"/>
      <c r="B6930" s="13" t="n"/>
    </row>
    <row r="6931">
      <c r="A6931" s="12" t="n"/>
      <c r="B6931" s="13" t="n"/>
    </row>
    <row r="6932">
      <c r="A6932" s="12" t="n"/>
      <c r="B6932" s="13" t="n"/>
    </row>
    <row r="6933">
      <c r="A6933" s="12" t="n"/>
      <c r="B6933" s="13" t="n"/>
    </row>
    <row r="6934">
      <c r="A6934" s="12" t="n"/>
      <c r="B6934" s="13" t="n"/>
    </row>
    <row r="6935">
      <c r="A6935" s="12" t="n"/>
      <c r="B6935" s="13" t="n"/>
    </row>
    <row r="6936">
      <c r="A6936" s="12" t="n"/>
      <c r="B6936" s="13" t="n"/>
    </row>
    <row r="6937">
      <c r="A6937" s="12" t="n"/>
      <c r="B6937" s="13" t="n"/>
    </row>
    <row r="6938">
      <c r="A6938" s="12" t="n"/>
      <c r="B6938" s="13" t="n"/>
    </row>
    <row r="6939">
      <c r="A6939" s="12" t="n"/>
      <c r="B6939" s="13" t="n"/>
    </row>
    <row r="6940">
      <c r="A6940" s="12" t="n"/>
      <c r="B6940" s="13" t="n"/>
    </row>
    <row r="6941">
      <c r="A6941" s="12" t="n"/>
      <c r="B6941" s="13" t="n"/>
    </row>
    <row r="6942">
      <c r="A6942" s="12" t="n"/>
      <c r="B6942" s="13" t="n"/>
    </row>
    <row r="6943">
      <c r="A6943" s="12" t="n"/>
      <c r="B6943" s="13" t="n"/>
    </row>
    <row r="6944">
      <c r="A6944" s="12" t="n"/>
      <c r="B6944" s="13" t="n"/>
    </row>
    <row r="6945">
      <c r="A6945" s="12" t="n"/>
      <c r="B6945" s="13" t="n"/>
    </row>
    <row r="6946">
      <c r="A6946" s="12" t="n"/>
      <c r="B6946" s="13" t="n"/>
    </row>
    <row r="6947">
      <c r="A6947" s="12" t="n"/>
      <c r="B6947" s="13" t="n"/>
    </row>
    <row r="6948">
      <c r="A6948" s="12" t="n"/>
      <c r="B6948" s="13" t="n"/>
    </row>
    <row r="6949">
      <c r="A6949" s="12" t="n"/>
      <c r="B6949" s="13" t="n"/>
    </row>
    <row r="6950">
      <c r="A6950" s="12" t="n"/>
      <c r="B6950" s="13" t="n"/>
    </row>
    <row r="6951">
      <c r="A6951" s="12" t="n"/>
      <c r="B6951" s="13" t="n"/>
    </row>
    <row r="6952">
      <c r="A6952" s="12" t="n"/>
      <c r="B6952" s="13" t="n"/>
    </row>
    <row r="6953">
      <c r="A6953" s="12" t="n"/>
      <c r="B6953" s="13" t="n"/>
    </row>
    <row r="6954">
      <c r="A6954" s="12" t="n"/>
      <c r="B6954" s="13" t="n"/>
    </row>
    <row r="6955">
      <c r="A6955" s="12" t="n"/>
      <c r="B6955" s="13" t="n"/>
    </row>
    <row r="6956">
      <c r="A6956" s="12" t="n"/>
      <c r="B6956" s="13" t="n"/>
    </row>
    <row r="6957">
      <c r="A6957" s="12" t="n"/>
      <c r="B6957" s="13" t="n"/>
    </row>
    <row r="6958">
      <c r="A6958" s="12" t="n"/>
      <c r="B6958" s="13" t="n"/>
    </row>
    <row r="6959">
      <c r="A6959" s="12" t="n"/>
      <c r="B6959" s="13" t="n"/>
    </row>
    <row r="6960">
      <c r="A6960" s="12" t="n"/>
      <c r="B6960" s="13" t="n"/>
    </row>
    <row r="6961">
      <c r="A6961" s="12" t="n"/>
      <c r="B6961" s="13" t="n"/>
    </row>
    <row r="6962">
      <c r="A6962" s="12" t="n"/>
      <c r="B6962" s="13" t="n"/>
    </row>
    <row r="6963">
      <c r="A6963" s="12" t="n"/>
      <c r="B6963" s="13" t="n"/>
    </row>
    <row r="6964">
      <c r="A6964" s="12" t="n"/>
      <c r="B6964" s="13" t="n"/>
    </row>
    <row r="6965">
      <c r="A6965" s="12" t="n"/>
      <c r="B6965" s="13" t="n"/>
    </row>
    <row r="6966">
      <c r="A6966" s="12" t="n"/>
      <c r="B6966" s="13" t="n"/>
    </row>
    <row r="6967">
      <c r="A6967" s="12" t="n"/>
      <c r="B6967" s="13" t="n"/>
    </row>
    <row r="6968">
      <c r="A6968" s="12" t="n"/>
      <c r="B6968" s="13" t="n"/>
    </row>
    <row r="6969">
      <c r="A6969" s="12" t="n"/>
      <c r="B6969" s="13" t="n"/>
    </row>
    <row r="6970">
      <c r="A6970" s="12" t="n"/>
      <c r="B6970" s="13" t="n"/>
    </row>
    <row r="6971">
      <c r="A6971" s="12" t="n"/>
      <c r="B6971" s="13" t="n"/>
    </row>
    <row r="6972">
      <c r="A6972" s="12" t="n"/>
      <c r="B6972" s="13" t="n"/>
    </row>
    <row r="6973">
      <c r="A6973" s="12" t="n"/>
      <c r="B6973" s="13" t="n"/>
    </row>
    <row r="6974">
      <c r="A6974" s="12" t="n"/>
      <c r="B6974" s="13" t="n"/>
    </row>
    <row r="6975">
      <c r="A6975" s="12" t="n"/>
      <c r="B6975" s="13" t="n"/>
    </row>
    <row r="6976">
      <c r="A6976" s="12" t="n"/>
      <c r="B6976" s="13" t="n"/>
    </row>
    <row r="6977">
      <c r="A6977" s="12" t="n"/>
      <c r="B6977" s="13" t="n"/>
    </row>
    <row r="6978">
      <c r="A6978" s="12" t="n"/>
      <c r="B6978" s="13" t="n"/>
    </row>
    <row r="6979">
      <c r="A6979" s="12" t="n"/>
      <c r="B6979" s="13" t="n"/>
    </row>
    <row r="6980">
      <c r="A6980" s="12" t="n"/>
      <c r="B6980" s="13" t="n"/>
    </row>
    <row r="6981">
      <c r="A6981" s="12" t="n"/>
      <c r="B6981" s="13" t="n"/>
    </row>
    <row r="6982">
      <c r="A6982" s="12" t="n"/>
      <c r="B6982" s="13" t="n"/>
    </row>
    <row r="6983">
      <c r="A6983" s="12" t="n"/>
      <c r="B6983" s="13" t="n"/>
    </row>
    <row r="6984">
      <c r="A6984" s="12" t="n"/>
      <c r="B6984" s="13" t="n"/>
    </row>
    <row r="6985">
      <c r="A6985" s="12" t="n"/>
      <c r="B6985" s="13" t="n"/>
    </row>
    <row r="6986">
      <c r="A6986" s="12" t="n"/>
      <c r="B6986" s="13" t="n"/>
    </row>
    <row r="6987">
      <c r="A6987" s="12" t="n"/>
      <c r="B6987" s="13" t="n"/>
    </row>
    <row r="6988">
      <c r="A6988" s="12" t="n"/>
      <c r="B6988" s="13" t="n"/>
    </row>
    <row r="6989">
      <c r="A6989" s="12" t="n"/>
      <c r="B6989" s="13" t="n"/>
    </row>
    <row r="6990">
      <c r="A6990" s="12" t="n"/>
      <c r="B6990" s="13" t="n"/>
    </row>
    <row r="6991">
      <c r="A6991" s="12" t="n"/>
      <c r="B6991" s="13" t="n"/>
    </row>
    <row r="6992">
      <c r="A6992" s="12" t="n"/>
      <c r="B6992" s="13" t="n"/>
    </row>
    <row r="6993">
      <c r="A6993" s="12" t="n"/>
      <c r="B6993" s="13" t="n"/>
    </row>
    <row r="6994">
      <c r="A6994" s="12" t="n"/>
      <c r="B6994" s="13" t="n"/>
    </row>
    <row r="6995">
      <c r="A6995" s="12" t="n"/>
      <c r="B6995" s="13" t="n"/>
    </row>
    <row r="6996">
      <c r="A6996" s="12" t="n"/>
      <c r="B6996" s="13" t="n"/>
    </row>
    <row r="6997">
      <c r="A6997" s="12" t="n"/>
      <c r="B6997" s="13" t="n"/>
    </row>
    <row r="6998">
      <c r="A6998" s="12" t="n"/>
      <c r="B6998" s="13" t="n"/>
    </row>
    <row r="6999">
      <c r="A6999" s="12" t="n"/>
      <c r="B6999" s="13" t="n"/>
    </row>
    <row r="7000">
      <c r="A7000" s="12" t="n"/>
      <c r="B7000" s="13" t="n"/>
    </row>
    <row r="7001">
      <c r="A7001" s="12" t="n"/>
      <c r="B7001" s="13" t="n"/>
    </row>
    <row r="7002">
      <c r="A7002" s="12" t="n"/>
      <c r="B7002" s="13" t="n"/>
    </row>
    <row r="7003">
      <c r="A7003" s="12" t="n"/>
      <c r="B7003" s="13" t="n"/>
    </row>
    <row r="7004">
      <c r="A7004" s="12" t="n"/>
      <c r="B7004" s="13" t="n"/>
    </row>
    <row r="7005">
      <c r="A7005" s="12" t="n"/>
      <c r="B7005" s="13" t="n"/>
    </row>
    <row r="7006">
      <c r="A7006" s="12" t="n"/>
      <c r="B7006" s="13" t="n"/>
    </row>
    <row r="7007">
      <c r="A7007" s="12" t="n"/>
      <c r="B7007" s="13" t="n"/>
    </row>
    <row r="7008">
      <c r="A7008" s="12" t="n"/>
      <c r="B7008" s="13" t="n"/>
    </row>
    <row r="7009">
      <c r="A7009" s="12" t="n"/>
      <c r="B7009" s="13" t="n"/>
    </row>
    <row r="7010">
      <c r="A7010" s="12" t="n"/>
      <c r="B7010" s="13" t="n"/>
    </row>
    <row r="7011">
      <c r="A7011" s="12" t="n"/>
      <c r="B7011" s="13" t="n"/>
    </row>
    <row r="7012">
      <c r="A7012" s="12" t="n"/>
      <c r="B7012" s="13" t="n"/>
    </row>
    <row r="7013">
      <c r="A7013" s="12" t="n"/>
      <c r="B7013" s="13" t="n"/>
    </row>
    <row r="7014">
      <c r="A7014" s="12" t="n"/>
      <c r="B7014" s="13" t="n"/>
    </row>
    <row r="7015">
      <c r="A7015" s="12" t="n"/>
      <c r="B7015" s="13" t="n"/>
    </row>
    <row r="7016">
      <c r="A7016" s="12" t="n"/>
      <c r="B7016" s="13" t="n"/>
    </row>
    <row r="7017">
      <c r="A7017" s="12" t="n"/>
      <c r="B7017" s="13" t="n"/>
    </row>
    <row r="7018">
      <c r="A7018" s="12" t="n"/>
      <c r="B7018" s="13" t="n"/>
    </row>
    <row r="7019">
      <c r="A7019" s="12" t="n"/>
      <c r="B7019" s="13" t="n"/>
    </row>
    <row r="7020">
      <c r="A7020" s="12" t="n"/>
      <c r="B7020" s="13" t="n"/>
    </row>
    <row r="7021">
      <c r="A7021" s="12" t="n"/>
      <c r="B7021" s="13" t="n"/>
    </row>
    <row r="7022">
      <c r="A7022" s="12" t="n"/>
      <c r="B7022" s="13" t="n"/>
    </row>
    <row r="7023">
      <c r="A7023" s="12" t="n"/>
      <c r="B7023" s="13" t="n"/>
    </row>
    <row r="7024">
      <c r="A7024" s="12" t="n"/>
      <c r="B7024" s="13" t="n"/>
    </row>
    <row r="7025">
      <c r="A7025" s="12" t="n"/>
      <c r="B7025" s="13" t="n"/>
    </row>
    <row r="7026">
      <c r="A7026" s="12" t="n"/>
      <c r="B7026" s="13" t="n"/>
    </row>
    <row r="7027">
      <c r="A7027" s="12" t="n"/>
      <c r="B7027" s="13" t="n"/>
    </row>
    <row r="7028">
      <c r="A7028" s="12" t="n"/>
      <c r="B7028" s="13" t="n"/>
    </row>
    <row r="7029">
      <c r="A7029" s="12" t="n"/>
      <c r="B7029" s="13" t="n"/>
    </row>
    <row r="7030">
      <c r="A7030" s="12" t="n"/>
      <c r="B7030" s="13" t="n"/>
    </row>
    <row r="7031">
      <c r="A7031" s="12" t="n"/>
      <c r="B7031" s="13" t="n"/>
    </row>
    <row r="7032">
      <c r="A7032" s="12" t="n"/>
      <c r="B7032" s="13" t="n"/>
    </row>
    <row r="7033">
      <c r="A7033" s="12" t="n"/>
      <c r="B7033" s="13" t="n"/>
    </row>
    <row r="7034">
      <c r="A7034" s="12" t="n"/>
      <c r="B7034" s="13" t="n"/>
    </row>
    <row r="7035">
      <c r="A7035" s="12" t="n"/>
      <c r="B7035" s="13" t="n"/>
    </row>
    <row r="7036">
      <c r="A7036" s="12" t="n"/>
      <c r="B7036" s="13" t="n"/>
    </row>
    <row r="7037">
      <c r="A7037" s="12" t="n"/>
      <c r="B7037" s="13" t="n"/>
    </row>
    <row r="7038">
      <c r="A7038" s="12" t="n"/>
      <c r="B7038" s="13" t="n"/>
    </row>
    <row r="7039">
      <c r="A7039" s="12" t="n"/>
      <c r="B7039" s="13" t="n"/>
    </row>
    <row r="7040">
      <c r="A7040" s="12" t="n"/>
      <c r="B7040" s="13" t="n"/>
    </row>
    <row r="7041">
      <c r="A7041" s="12" t="n"/>
      <c r="B7041" s="13" t="n"/>
    </row>
    <row r="7042">
      <c r="A7042" s="12" t="n"/>
      <c r="B7042" s="13" t="n"/>
    </row>
    <row r="7043">
      <c r="A7043" s="12" t="n"/>
      <c r="B7043" s="13" t="n"/>
    </row>
    <row r="7044">
      <c r="A7044" s="12" t="n"/>
      <c r="B7044" s="13" t="n"/>
    </row>
    <row r="7045">
      <c r="A7045" s="12" t="n"/>
      <c r="B7045" s="13" t="n"/>
    </row>
    <row r="7046">
      <c r="A7046" s="12" t="n"/>
      <c r="B7046" s="13" t="n"/>
    </row>
    <row r="7047">
      <c r="A7047" s="12" t="n"/>
      <c r="B7047" s="13" t="n"/>
    </row>
    <row r="7048">
      <c r="A7048" s="12" t="n"/>
      <c r="B7048" s="13" t="n"/>
    </row>
    <row r="7049">
      <c r="A7049" s="12" t="n"/>
      <c r="B7049" s="13" t="n"/>
    </row>
    <row r="7050">
      <c r="A7050" s="12" t="n"/>
      <c r="B7050" s="13" t="n"/>
    </row>
    <row r="7051">
      <c r="A7051" s="12" t="n"/>
      <c r="B7051" s="13" t="n"/>
    </row>
    <row r="7052">
      <c r="A7052" s="12" t="n"/>
      <c r="B7052" s="13" t="n"/>
    </row>
    <row r="7053">
      <c r="A7053" s="12" t="n"/>
      <c r="B7053" s="13" t="n"/>
    </row>
    <row r="7054">
      <c r="A7054" s="12" t="n"/>
      <c r="B7054" s="13" t="n"/>
    </row>
    <row r="7055">
      <c r="A7055" s="12" t="n"/>
      <c r="B7055" s="13" t="n"/>
    </row>
    <row r="7056">
      <c r="A7056" s="12" t="n"/>
      <c r="B7056" s="13" t="n"/>
    </row>
    <row r="7057">
      <c r="A7057" s="12" t="n"/>
      <c r="B7057" s="13" t="n"/>
    </row>
    <row r="7058">
      <c r="A7058" s="12" t="n"/>
      <c r="B7058" s="13" t="n"/>
    </row>
    <row r="7059">
      <c r="A7059" s="12" t="n"/>
      <c r="B7059" s="13" t="n"/>
    </row>
    <row r="7060">
      <c r="A7060" s="12" t="n"/>
      <c r="B7060" s="13" t="n"/>
    </row>
    <row r="7061">
      <c r="A7061" s="12" t="n"/>
      <c r="B7061" s="13" t="n"/>
    </row>
    <row r="7062">
      <c r="A7062" s="12" t="n"/>
      <c r="B7062" s="13" t="n"/>
    </row>
    <row r="7063">
      <c r="A7063" s="12" t="n"/>
      <c r="B7063" s="13" t="n"/>
    </row>
    <row r="7064">
      <c r="A7064" s="12" t="n"/>
      <c r="B7064" s="13" t="n"/>
    </row>
    <row r="7065">
      <c r="A7065" s="12" t="n"/>
      <c r="B7065" s="13" t="n"/>
    </row>
    <row r="7066">
      <c r="A7066" s="12" t="n"/>
      <c r="B7066" s="13" t="n"/>
    </row>
    <row r="7067">
      <c r="A7067" s="12" t="n"/>
      <c r="B7067" s="13" t="n"/>
    </row>
    <row r="7068">
      <c r="A7068" s="12" t="n"/>
      <c r="B7068" s="13" t="n"/>
    </row>
    <row r="7069">
      <c r="A7069" s="12" t="n"/>
      <c r="B7069" s="13" t="n"/>
    </row>
    <row r="7070">
      <c r="A7070" s="12" t="n"/>
      <c r="B7070" s="13" t="n"/>
    </row>
    <row r="7071">
      <c r="A7071" s="12" t="n"/>
      <c r="B7071" s="13" t="n"/>
    </row>
    <row r="7072">
      <c r="A7072" s="12" t="n"/>
      <c r="B7072" s="13" t="n"/>
    </row>
    <row r="7073">
      <c r="A7073" s="12" t="n"/>
      <c r="B7073" s="13" t="n"/>
    </row>
    <row r="7074">
      <c r="A7074" s="12" t="n"/>
      <c r="B7074" s="13" t="n"/>
    </row>
    <row r="7075">
      <c r="A7075" s="12" t="n"/>
      <c r="B7075" s="13" t="n"/>
    </row>
    <row r="7076">
      <c r="A7076" s="12" t="n"/>
      <c r="B7076" s="13" t="n"/>
    </row>
    <row r="7077">
      <c r="A7077" s="12" t="n"/>
      <c r="B7077" s="13" t="n"/>
    </row>
    <row r="7078">
      <c r="A7078" s="12" t="n"/>
      <c r="B7078" s="13" t="n"/>
    </row>
    <row r="7079">
      <c r="A7079" s="12" t="n"/>
      <c r="B7079" s="13" t="n"/>
    </row>
    <row r="7080">
      <c r="A7080" s="12" t="n"/>
      <c r="B7080" s="13" t="n"/>
    </row>
    <row r="7081">
      <c r="A7081" s="12" t="n"/>
      <c r="B7081" s="13" t="n"/>
    </row>
    <row r="7082">
      <c r="A7082" s="12" t="n"/>
      <c r="B7082" s="13" t="n"/>
    </row>
    <row r="7083">
      <c r="A7083" s="12" t="n"/>
      <c r="B7083" s="13" t="n"/>
    </row>
    <row r="7084">
      <c r="A7084" s="12" t="n"/>
      <c r="B7084" s="13" t="n"/>
    </row>
    <row r="7085">
      <c r="A7085" s="12" t="n"/>
      <c r="B7085" s="13" t="n"/>
    </row>
    <row r="7086">
      <c r="A7086" s="12" t="n"/>
      <c r="B7086" s="13" t="n"/>
    </row>
    <row r="7087">
      <c r="A7087" s="12" t="n"/>
      <c r="B7087" s="13" t="n"/>
    </row>
    <row r="7088">
      <c r="A7088" s="12" t="n"/>
      <c r="B7088" s="13" t="n"/>
    </row>
    <row r="7089">
      <c r="A7089" s="12" t="n"/>
      <c r="B7089" s="13" t="n"/>
    </row>
    <row r="7090">
      <c r="A7090" s="12" t="n"/>
      <c r="B7090" s="13" t="n"/>
    </row>
    <row r="7091">
      <c r="A7091" s="12" t="n"/>
      <c r="B7091" s="13" t="n"/>
    </row>
    <row r="7092">
      <c r="A7092" s="12" t="n"/>
      <c r="B7092" s="13" t="n"/>
    </row>
    <row r="7093">
      <c r="A7093" s="12" t="n"/>
      <c r="B7093" s="13" t="n"/>
    </row>
    <row r="7094">
      <c r="A7094" s="12" t="n"/>
      <c r="B7094" s="13" t="n"/>
    </row>
    <row r="7095">
      <c r="A7095" s="12" t="n"/>
      <c r="B7095" s="13" t="n"/>
    </row>
    <row r="7096">
      <c r="A7096" s="12" t="n"/>
      <c r="B7096" s="13" t="n"/>
    </row>
    <row r="7097">
      <c r="A7097" s="12" t="n"/>
      <c r="B7097" s="13" t="n"/>
    </row>
    <row r="7098">
      <c r="A7098" s="12" t="n"/>
      <c r="B7098" s="13" t="n"/>
    </row>
    <row r="7099">
      <c r="A7099" s="12" t="n"/>
      <c r="B7099" s="13" t="n"/>
    </row>
    <row r="7100">
      <c r="A7100" s="12" t="n"/>
      <c r="B7100" s="13" t="n"/>
    </row>
    <row r="7101">
      <c r="A7101" s="12" t="n"/>
      <c r="B7101" s="13" t="n"/>
    </row>
    <row r="7102">
      <c r="A7102" s="12" t="n"/>
      <c r="B7102" s="13" t="n"/>
    </row>
    <row r="7103">
      <c r="A7103" s="12" t="n"/>
      <c r="B7103" s="13" t="n"/>
    </row>
    <row r="7104">
      <c r="A7104" s="12" t="n"/>
      <c r="B7104" s="13" t="n"/>
    </row>
    <row r="7105">
      <c r="A7105" s="12" t="n"/>
      <c r="B7105" s="13" t="n"/>
    </row>
    <row r="7106">
      <c r="A7106" s="12" t="n"/>
      <c r="B7106" s="13" t="n"/>
    </row>
    <row r="7107">
      <c r="A7107" s="12" t="n"/>
      <c r="B7107" s="13" t="n"/>
    </row>
    <row r="7108">
      <c r="A7108" s="12" t="n"/>
      <c r="B7108" s="13" t="n"/>
    </row>
    <row r="7109">
      <c r="A7109" s="12" t="n"/>
      <c r="B7109" s="13" t="n"/>
    </row>
    <row r="7110">
      <c r="A7110" s="12" t="n"/>
      <c r="B7110" s="13" t="n"/>
    </row>
    <row r="7111">
      <c r="A7111" s="12" t="n"/>
      <c r="B7111" s="13" t="n"/>
    </row>
    <row r="7112">
      <c r="A7112" s="12" t="n"/>
      <c r="B7112" s="13" t="n"/>
    </row>
    <row r="7113">
      <c r="A7113" s="12" t="n"/>
      <c r="B7113" s="13" t="n"/>
    </row>
    <row r="7114">
      <c r="A7114" s="12" t="n"/>
      <c r="B7114" s="13" t="n"/>
    </row>
    <row r="7115">
      <c r="A7115" s="12" t="n"/>
      <c r="B7115" s="13" t="n"/>
    </row>
    <row r="7116">
      <c r="A7116" s="12" t="n"/>
      <c r="B7116" s="13" t="n"/>
    </row>
    <row r="7117">
      <c r="A7117" s="12" t="n"/>
      <c r="B7117" s="13" t="n"/>
    </row>
    <row r="7118">
      <c r="A7118" s="12" t="n"/>
      <c r="B7118" s="13" t="n"/>
    </row>
    <row r="7119">
      <c r="A7119" s="12" t="n"/>
      <c r="B7119" s="13" t="n"/>
    </row>
    <row r="7120">
      <c r="A7120" s="12" t="n"/>
      <c r="B7120" s="13" t="n"/>
    </row>
    <row r="7121">
      <c r="A7121" s="12" t="n"/>
      <c r="B7121" s="13" t="n"/>
    </row>
    <row r="7122">
      <c r="A7122" s="12" t="n"/>
      <c r="B7122" s="13" t="n"/>
    </row>
    <row r="7123">
      <c r="A7123" s="12" t="n"/>
      <c r="B7123" s="13" t="n"/>
    </row>
    <row r="7124">
      <c r="A7124" s="12" t="n"/>
      <c r="B7124" s="13" t="n"/>
    </row>
    <row r="7125">
      <c r="A7125" s="12" t="n"/>
      <c r="B7125" s="13" t="n"/>
    </row>
    <row r="7126">
      <c r="A7126" s="12" t="n"/>
      <c r="B7126" s="13" t="n"/>
    </row>
    <row r="7127">
      <c r="A7127" s="12" t="n"/>
      <c r="B7127" s="13" t="n"/>
    </row>
    <row r="7128">
      <c r="A7128" s="12" t="n"/>
      <c r="B7128" s="13" t="n"/>
    </row>
    <row r="7129">
      <c r="A7129" s="12" t="n"/>
      <c r="B7129" s="13" t="n"/>
    </row>
    <row r="7130">
      <c r="A7130" s="12" t="n"/>
      <c r="B7130" s="13" t="n"/>
    </row>
    <row r="7131">
      <c r="A7131" s="12" t="n"/>
      <c r="B7131" s="13" t="n"/>
    </row>
    <row r="7132">
      <c r="A7132" s="12" t="n"/>
      <c r="B7132" s="13" t="n"/>
    </row>
    <row r="7133">
      <c r="A7133" s="12" t="n"/>
      <c r="B7133" s="13" t="n"/>
    </row>
    <row r="7134">
      <c r="A7134" s="12" t="n"/>
      <c r="B7134" s="13" t="n"/>
    </row>
    <row r="7135">
      <c r="A7135" s="12" t="n"/>
      <c r="B7135" s="13" t="n"/>
    </row>
    <row r="7136">
      <c r="A7136" s="12" t="n"/>
      <c r="B7136" s="13" t="n"/>
    </row>
    <row r="7137">
      <c r="A7137" s="12" t="n"/>
      <c r="B7137" s="13" t="n"/>
    </row>
    <row r="7138">
      <c r="A7138" s="12" t="n"/>
      <c r="B7138" s="13" t="n"/>
    </row>
    <row r="7139">
      <c r="A7139" s="12" t="n"/>
      <c r="B7139" s="13" t="n"/>
    </row>
    <row r="7140">
      <c r="A7140" s="12" t="n"/>
      <c r="B7140" s="13" t="n"/>
    </row>
    <row r="7141">
      <c r="A7141" s="12" t="n"/>
      <c r="B7141" s="13" t="n"/>
    </row>
    <row r="7142">
      <c r="A7142" s="12" t="n"/>
      <c r="B7142" s="13" t="n"/>
    </row>
    <row r="7143">
      <c r="A7143" s="12" t="n"/>
      <c r="B7143" s="13" t="n"/>
    </row>
    <row r="7144">
      <c r="A7144" s="12" t="n"/>
      <c r="B7144" s="13" t="n"/>
    </row>
    <row r="7145">
      <c r="A7145" s="12" t="n"/>
      <c r="B7145" s="13" t="n"/>
    </row>
    <row r="7146">
      <c r="A7146" s="12" t="n"/>
      <c r="B7146" s="13" t="n"/>
    </row>
    <row r="7147">
      <c r="A7147" s="12" t="n"/>
      <c r="B7147" s="13" t="n"/>
    </row>
    <row r="7148">
      <c r="A7148" s="12" t="n"/>
      <c r="B7148" s="13" t="n"/>
    </row>
    <row r="7149">
      <c r="A7149" s="12" t="n"/>
      <c r="B7149" s="13" t="n"/>
    </row>
    <row r="7150">
      <c r="A7150" s="12" t="n"/>
      <c r="B7150" s="13" t="n"/>
    </row>
    <row r="7151">
      <c r="A7151" s="12" t="n"/>
      <c r="B7151" s="13" t="n"/>
    </row>
    <row r="7152">
      <c r="A7152" s="12" t="n"/>
      <c r="B7152" s="13" t="n"/>
    </row>
    <row r="7153">
      <c r="A7153" s="12" t="n"/>
      <c r="B7153" s="13" t="n"/>
    </row>
    <row r="7154">
      <c r="A7154" s="12" t="n"/>
      <c r="B7154" s="13" t="n"/>
    </row>
    <row r="7155">
      <c r="A7155" s="12" t="n"/>
      <c r="B7155" s="13" t="n"/>
    </row>
    <row r="7156">
      <c r="A7156" s="12" t="n"/>
      <c r="B7156" s="13" t="n"/>
    </row>
    <row r="7157">
      <c r="A7157" s="12" t="n"/>
      <c r="B7157" s="13" t="n"/>
    </row>
    <row r="7158">
      <c r="A7158" s="12" t="n"/>
      <c r="B7158" s="13" t="n"/>
    </row>
    <row r="7159">
      <c r="A7159" s="12" t="n"/>
      <c r="B7159" s="13" t="n"/>
    </row>
    <row r="7160">
      <c r="A7160" s="12" t="n"/>
      <c r="B7160" s="13" t="n"/>
    </row>
    <row r="7161">
      <c r="A7161" s="12" t="n"/>
      <c r="B7161" s="13" t="n"/>
    </row>
    <row r="7162">
      <c r="A7162" s="12" t="n"/>
      <c r="B7162" s="13" t="n"/>
    </row>
    <row r="7163">
      <c r="A7163" s="12" t="n"/>
      <c r="B7163" s="13" t="n"/>
    </row>
    <row r="7164">
      <c r="A7164" s="12" t="n"/>
      <c r="B7164" s="13" t="n"/>
    </row>
    <row r="7165">
      <c r="A7165" s="12" t="n"/>
      <c r="B7165" s="13" t="n"/>
    </row>
    <row r="7166">
      <c r="A7166" s="12" t="n"/>
      <c r="B7166" s="13" t="n"/>
    </row>
    <row r="7167">
      <c r="A7167" s="12" t="n"/>
      <c r="B7167" s="13" t="n"/>
    </row>
    <row r="7168">
      <c r="A7168" s="12" t="n"/>
      <c r="B7168" s="13" t="n"/>
    </row>
    <row r="7169">
      <c r="A7169" s="12" t="n"/>
      <c r="B7169" s="13" t="n"/>
    </row>
    <row r="7170">
      <c r="A7170" s="12" t="n"/>
      <c r="B7170" s="13" t="n"/>
    </row>
    <row r="7171">
      <c r="A7171" s="12" t="n"/>
      <c r="B7171" s="13" t="n"/>
    </row>
    <row r="7172">
      <c r="A7172" s="12" t="n"/>
      <c r="B7172" s="13" t="n"/>
    </row>
    <row r="7173">
      <c r="A7173" s="12" t="n"/>
      <c r="B7173" s="13" t="n"/>
    </row>
    <row r="7174">
      <c r="A7174" s="12" t="n"/>
      <c r="B7174" s="13" t="n"/>
    </row>
    <row r="7175">
      <c r="A7175" s="12" t="n"/>
      <c r="B7175" s="13" t="n"/>
    </row>
    <row r="7176">
      <c r="A7176" s="12" t="n"/>
      <c r="B7176" s="13" t="n"/>
    </row>
    <row r="7177">
      <c r="A7177" s="12" t="n"/>
      <c r="B7177" s="13" t="n"/>
    </row>
    <row r="7178">
      <c r="A7178" s="12" t="n"/>
      <c r="B7178" s="13" t="n"/>
    </row>
    <row r="7179">
      <c r="A7179" s="12" t="n"/>
      <c r="B7179" s="13" t="n"/>
    </row>
    <row r="7180">
      <c r="A7180" s="12" t="n"/>
      <c r="B7180" s="13" t="n"/>
    </row>
    <row r="7181">
      <c r="A7181" s="12" t="n"/>
      <c r="B7181" s="13" t="n"/>
    </row>
    <row r="7182">
      <c r="A7182" s="12" t="n"/>
      <c r="B7182" s="13" t="n"/>
    </row>
    <row r="7183">
      <c r="A7183" s="12" t="n"/>
      <c r="B7183" s="13" t="n"/>
    </row>
    <row r="7184">
      <c r="A7184" s="12" t="n"/>
      <c r="B7184" s="13" t="n"/>
    </row>
    <row r="7185">
      <c r="A7185" s="12" t="n"/>
      <c r="B7185" s="13" t="n"/>
    </row>
    <row r="7186">
      <c r="A7186" s="12" t="n"/>
      <c r="B7186" s="13" t="n"/>
    </row>
    <row r="7187">
      <c r="A7187" s="12" t="n"/>
      <c r="B7187" s="13" t="n"/>
    </row>
    <row r="7188">
      <c r="A7188" s="12" t="n"/>
      <c r="B7188" s="13" t="n"/>
    </row>
    <row r="7189">
      <c r="A7189" s="12" t="n"/>
      <c r="B7189" s="13" t="n"/>
    </row>
    <row r="7190">
      <c r="A7190" s="12" t="n"/>
      <c r="B7190" s="13" t="n"/>
    </row>
    <row r="7191">
      <c r="A7191" s="12" t="n"/>
      <c r="B7191" s="13" t="n"/>
    </row>
    <row r="7192">
      <c r="A7192" s="12" t="n"/>
      <c r="B7192" s="13" t="n"/>
    </row>
    <row r="7193">
      <c r="A7193" s="12" t="n"/>
      <c r="B7193" s="13" t="n"/>
    </row>
    <row r="7194">
      <c r="A7194" s="12" t="n"/>
      <c r="B7194" s="13" t="n"/>
    </row>
    <row r="7195">
      <c r="A7195" s="12" t="n"/>
      <c r="B7195" s="13" t="n"/>
    </row>
    <row r="7196">
      <c r="A7196" s="12" t="n"/>
      <c r="B7196" s="13" t="n"/>
    </row>
    <row r="7197">
      <c r="A7197" s="12" t="n"/>
      <c r="B7197" s="13" t="n"/>
    </row>
    <row r="7198">
      <c r="A7198" s="12" t="n"/>
      <c r="B7198" s="13" t="n"/>
    </row>
    <row r="7199">
      <c r="A7199" s="12" t="n"/>
      <c r="B7199" s="13" t="n"/>
    </row>
    <row r="7200">
      <c r="A7200" s="12" t="n"/>
      <c r="B7200" s="13" t="n"/>
    </row>
    <row r="7201">
      <c r="A7201" s="12" t="n"/>
      <c r="B7201" s="13" t="n"/>
    </row>
    <row r="7202">
      <c r="A7202" s="12" t="n"/>
      <c r="B7202" s="13" t="n"/>
    </row>
    <row r="7203">
      <c r="A7203" s="12" t="n"/>
      <c r="B7203" s="13" t="n"/>
    </row>
    <row r="7204">
      <c r="A7204" s="12" t="n"/>
      <c r="B7204" s="13" t="n"/>
    </row>
    <row r="7205">
      <c r="A7205" s="12" t="n"/>
      <c r="B7205" s="13" t="n"/>
    </row>
    <row r="7206">
      <c r="A7206" s="12" t="n"/>
      <c r="B7206" s="13" t="n"/>
    </row>
    <row r="7207">
      <c r="A7207" s="12" t="n"/>
      <c r="B7207" s="13" t="n"/>
    </row>
    <row r="7208">
      <c r="A7208" s="12" t="n"/>
      <c r="B7208" s="13" t="n"/>
    </row>
    <row r="7209">
      <c r="A7209" s="12" t="n"/>
      <c r="B7209" s="13" t="n"/>
    </row>
    <row r="7210">
      <c r="A7210" s="12" t="n"/>
      <c r="B7210" s="13" t="n"/>
    </row>
    <row r="7211">
      <c r="A7211" s="12" t="n"/>
      <c r="B7211" s="13" t="n"/>
    </row>
    <row r="7212">
      <c r="A7212" s="12" t="n"/>
      <c r="B7212" s="13" t="n"/>
    </row>
    <row r="7213">
      <c r="A7213" s="12" t="n"/>
      <c r="B7213" s="13" t="n"/>
    </row>
    <row r="7214">
      <c r="A7214" s="12" t="n"/>
      <c r="B7214" s="13" t="n"/>
    </row>
    <row r="7215">
      <c r="A7215" s="12" t="n"/>
      <c r="B7215" s="13" t="n"/>
    </row>
    <row r="7216">
      <c r="A7216" s="12" t="n"/>
      <c r="B7216" s="13" t="n"/>
    </row>
    <row r="7217">
      <c r="A7217" s="12" t="n"/>
      <c r="B7217" s="13" t="n"/>
    </row>
    <row r="7218">
      <c r="A7218" s="12" t="n"/>
      <c r="B7218" s="13" t="n"/>
    </row>
    <row r="7219">
      <c r="A7219" s="12" t="n"/>
      <c r="B7219" s="13" t="n"/>
    </row>
    <row r="7220">
      <c r="A7220" s="12" t="n"/>
      <c r="B7220" s="13" t="n"/>
    </row>
    <row r="7221">
      <c r="A7221" s="12" t="n"/>
      <c r="B7221" s="13" t="n"/>
    </row>
    <row r="7222">
      <c r="A7222" s="12" t="n"/>
      <c r="B7222" s="13" t="n"/>
    </row>
    <row r="7223">
      <c r="A7223" s="12" t="n"/>
      <c r="B7223" s="13" t="n"/>
    </row>
    <row r="7224">
      <c r="A7224" s="12" t="n"/>
      <c r="B7224" s="13" t="n"/>
    </row>
    <row r="7225">
      <c r="A7225" s="12" t="n"/>
      <c r="B7225" s="13" t="n"/>
    </row>
    <row r="7226">
      <c r="A7226" s="12" t="n"/>
      <c r="B7226" s="13" t="n"/>
    </row>
    <row r="7227">
      <c r="A7227" s="12" t="n"/>
      <c r="B7227" s="13" t="n"/>
    </row>
    <row r="7228">
      <c r="A7228" s="12" t="n"/>
      <c r="B7228" s="13" t="n"/>
    </row>
    <row r="7229">
      <c r="A7229" s="12" t="n"/>
      <c r="B7229" s="13" t="n"/>
    </row>
    <row r="7230">
      <c r="A7230" s="12" t="n"/>
      <c r="B7230" s="13" t="n"/>
    </row>
    <row r="7231">
      <c r="A7231" s="12" t="n"/>
      <c r="B7231" s="13" t="n"/>
    </row>
    <row r="7232">
      <c r="A7232" s="12" t="n"/>
      <c r="B7232" s="13" t="n"/>
    </row>
    <row r="7233">
      <c r="A7233" s="12" t="n"/>
      <c r="B7233" s="13" t="n"/>
    </row>
    <row r="7234">
      <c r="A7234" s="12" t="n"/>
      <c r="B7234" s="13" t="n"/>
    </row>
    <row r="7235">
      <c r="A7235" s="12" t="n"/>
      <c r="B7235" s="13" t="n"/>
    </row>
    <row r="7236">
      <c r="A7236" s="12" t="n"/>
      <c r="B7236" s="13" t="n"/>
    </row>
    <row r="7237">
      <c r="A7237" s="12" t="n"/>
      <c r="B7237" s="13" t="n"/>
    </row>
    <row r="7238">
      <c r="A7238" s="12" t="n"/>
      <c r="B7238" s="13" t="n"/>
    </row>
    <row r="7239">
      <c r="A7239" s="12" t="n"/>
      <c r="B7239" s="13" t="n"/>
    </row>
    <row r="7240">
      <c r="A7240" s="12" t="n"/>
      <c r="B7240" s="13" t="n"/>
    </row>
    <row r="7241">
      <c r="A7241" s="12" t="n"/>
      <c r="B7241" s="13" t="n"/>
    </row>
    <row r="7242">
      <c r="A7242" s="12" t="n"/>
      <c r="B7242" s="13" t="n"/>
    </row>
    <row r="7243">
      <c r="A7243" s="12" t="n"/>
      <c r="B7243" s="13" t="n"/>
    </row>
    <row r="7244">
      <c r="A7244" s="12" t="n"/>
      <c r="B7244" s="13" t="n"/>
    </row>
    <row r="7245">
      <c r="A7245" s="12" t="n"/>
      <c r="B7245" s="13" t="n"/>
    </row>
    <row r="7246">
      <c r="A7246" s="12" t="n"/>
      <c r="B7246" s="13" t="n"/>
    </row>
    <row r="7247">
      <c r="A7247" s="12" t="n"/>
      <c r="B7247" s="13" t="n"/>
    </row>
    <row r="7248">
      <c r="A7248" s="12" t="n"/>
      <c r="B7248" s="13" t="n"/>
    </row>
    <row r="7249">
      <c r="A7249" s="12" t="n"/>
      <c r="B7249" s="13" t="n"/>
    </row>
    <row r="7250">
      <c r="A7250" s="12" t="n"/>
      <c r="B7250" s="13" t="n"/>
    </row>
    <row r="7251">
      <c r="A7251" s="12" t="n"/>
      <c r="B7251" s="13" t="n"/>
    </row>
    <row r="7252">
      <c r="A7252" s="12" t="n"/>
      <c r="B7252" s="13" t="n"/>
    </row>
    <row r="7253">
      <c r="A7253" s="12" t="n"/>
      <c r="B7253" s="13" t="n"/>
    </row>
    <row r="7254">
      <c r="A7254" s="12" t="n"/>
      <c r="B7254" s="13" t="n"/>
    </row>
    <row r="7255">
      <c r="A7255" s="12" t="n"/>
      <c r="B7255" s="13" t="n"/>
    </row>
    <row r="7256">
      <c r="A7256" s="12" t="n"/>
      <c r="B7256" s="13" t="n"/>
    </row>
    <row r="7257">
      <c r="A7257" s="12" t="n"/>
      <c r="B7257" s="13" t="n"/>
    </row>
    <row r="7258">
      <c r="A7258" s="12" t="n"/>
      <c r="B7258" s="13" t="n"/>
    </row>
    <row r="7259">
      <c r="A7259" s="12" t="n"/>
      <c r="B7259" s="13" t="n"/>
    </row>
    <row r="7260">
      <c r="A7260" s="12" t="n"/>
      <c r="B7260" s="13" t="n"/>
    </row>
    <row r="7261">
      <c r="A7261" s="12" t="n"/>
      <c r="B7261" s="13" t="n"/>
    </row>
    <row r="7262">
      <c r="A7262" s="12" t="n"/>
      <c r="B7262" s="13" t="n"/>
    </row>
    <row r="7263">
      <c r="A7263" s="12" t="n"/>
      <c r="B7263" s="13" t="n"/>
    </row>
    <row r="7264">
      <c r="A7264" s="12" t="n"/>
      <c r="B7264" s="13" t="n"/>
    </row>
    <row r="7265">
      <c r="A7265" s="12" t="n"/>
      <c r="B7265" s="13" t="n"/>
    </row>
    <row r="7266">
      <c r="A7266" s="12" t="n"/>
      <c r="B7266" s="13" t="n"/>
    </row>
    <row r="7267">
      <c r="A7267" s="12" t="n"/>
      <c r="B7267" s="13" t="n"/>
    </row>
    <row r="7268">
      <c r="A7268" s="12" t="n"/>
      <c r="B7268" s="13" t="n"/>
    </row>
    <row r="7269">
      <c r="A7269" s="12" t="n"/>
      <c r="B7269" s="13" t="n"/>
    </row>
    <row r="7270">
      <c r="A7270" s="12" t="n"/>
      <c r="B7270" s="13" t="n"/>
    </row>
    <row r="7271">
      <c r="A7271" s="12" t="n"/>
      <c r="B7271" s="13" t="n"/>
    </row>
    <row r="7272">
      <c r="A7272" s="12" t="n"/>
      <c r="B7272" s="13" t="n"/>
    </row>
    <row r="7273">
      <c r="A7273" s="12" t="n"/>
      <c r="B7273" s="13" t="n"/>
    </row>
    <row r="7274">
      <c r="A7274" s="12" t="n"/>
      <c r="B7274" s="13" t="n"/>
    </row>
    <row r="7275">
      <c r="A7275" s="12" t="n"/>
      <c r="B7275" s="13" t="n"/>
    </row>
    <row r="7276">
      <c r="A7276" s="12" t="n"/>
      <c r="B7276" s="13" t="n"/>
    </row>
    <row r="7277">
      <c r="A7277" s="12" t="n"/>
      <c r="B7277" s="13" t="n"/>
    </row>
    <row r="7278">
      <c r="A7278" s="12" t="n"/>
      <c r="B7278" s="13" t="n"/>
    </row>
    <row r="7279">
      <c r="A7279" s="12" t="n"/>
      <c r="B7279" s="13" t="n"/>
    </row>
    <row r="7280">
      <c r="A7280" s="12" t="n"/>
      <c r="B7280" s="13" t="n"/>
    </row>
    <row r="7281">
      <c r="A7281" s="12" t="n"/>
      <c r="B7281" s="13" t="n"/>
    </row>
    <row r="7282">
      <c r="A7282" s="12" t="n"/>
      <c r="B7282" s="13" t="n"/>
    </row>
    <row r="7283">
      <c r="A7283" s="12" t="n"/>
      <c r="B7283" s="13" t="n"/>
    </row>
    <row r="7284">
      <c r="A7284" s="12" t="n"/>
      <c r="B7284" s="13" t="n"/>
    </row>
    <row r="7285">
      <c r="A7285" s="12" t="n"/>
      <c r="B7285" s="13" t="n"/>
    </row>
    <row r="7286">
      <c r="A7286" s="12" t="n"/>
      <c r="B7286" s="13" t="n"/>
    </row>
    <row r="7287">
      <c r="A7287" s="12" t="n"/>
      <c r="B7287" s="13" t="n"/>
    </row>
    <row r="7288">
      <c r="A7288" s="12" t="n"/>
      <c r="B7288" s="13" t="n"/>
    </row>
    <row r="7289">
      <c r="A7289" s="12" t="n"/>
      <c r="B7289" s="13" t="n"/>
    </row>
    <row r="7290">
      <c r="A7290" s="12" t="n"/>
      <c r="B7290" s="13" t="n"/>
    </row>
    <row r="7291">
      <c r="A7291" s="12" t="n"/>
      <c r="B7291" s="13" t="n"/>
    </row>
    <row r="7292">
      <c r="A7292" s="12" t="n"/>
      <c r="B7292" s="13" t="n"/>
    </row>
    <row r="7293">
      <c r="A7293" s="12" t="n"/>
      <c r="B7293" s="13" t="n"/>
    </row>
    <row r="7294">
      <c r="A7294" s="12" t="n"/>
      <c r="B7294" s="13" t="n"/>
    </row>
    <row r="7295">
      <c r="A7295" s="12" t="n"/>
      <c r="B7295" s="13" t="n"/>
    </row>
    <row r="7296">
      <c r="A7296" s="12" t="n"/>
      <c r="B7296" s="13" t="n"/>
    </row>
    <row r="7297">
      <c r="A7297" s="12" t="n"/>
      <c r="B7297" s="13" t="n"/>
    </row>
    <row r="7298">
      <c r="A7298" s="12" t="n"/>
      <c r="B7298" s="13" t="n"/>
    </row>
    <row r="7299">
      <c r="A7299" s="12" t="n"/>
      <c r="B7299" s="13" t="n"/>
    </row>
    <row r="7300">
      <c r="A7300" s="12" t="n"/>
      <c r="B7300" s="13" t="n"/>
    </row>
    <row r="7301">
      <c r="A7301" s="12" t="n"/>
      <c r="B7301" s="13" t="n"/>
    </row>
    <row r="7302">
      <c r="A7302" s="12" t="n"/>
      <c r="B7302" s="13" t="n"/>
    </row>
    <row r="7303">
      <c r="A7303" s="12" t="n"/>
      <c r="B7303" s="13" t="n"/>
    </row>
    <row r="7304">
      <c r="A7304" s="12" t="n"/>
      <c r="B7304" s="13" t="n"/>
    </row>
    <row r="7305">
      <c r="A7305" s="12" t="n"/>
      <c r="B7305" s="13" t="n"/>
    </row>
    <row r="7306">
      <c r="A7306" s="12" t="n"/>
      <c r="B7306" s="13" t="n"/>
    </row>
    <row r="7307">
      <c r="A7307" s="12" t="n"/>
      <c r="B7307" s="13" t="n"/>
    </row>
    <row r="7308">
      <c r="A7308" s="12" t="n"/>
      <c r="B7308" s="13" t="n"/>
    </row>
    <row r="7309">
      <c r="A7309" s="12" t="n"/>
      <c r="B7309" s="13" t="n"/>
    </row>
    <row r="7310">
      <c r="A7310" s="12" t="n"/>
      <c r="B7310" s="13" t="n"/>
    </row>
    <row r="7311">
      <c r="A7311" s="12" t="n"/>
      <c r="B7311" s="13" t="n"/>
    </row>
    <row r="7312">
      <c r="A7312" s="12" t="n"/>
      <c r="B7312" s="13" t="n"/>
    </row>
    <row r="7313">
      <c r="A7313" s="12" t="n"/>
      <c r="B7313" s="13" t="n"/>
    </row>
    <row r="7314">
      <c r="A7314" s="12" t="n"/>
      <c r="B7314" s="13" t="n"/>
    </row>
    <row r="7315">
      <c r="A7315" s="12" t="n"/>
      <c r="B7315" s="13" t="n"/>
    </row>
    <row r="7316">
      <c r="A7316" s="12" t="n"/>
      <c r="B7316" s="13" t="n"/>
    </row>
    <row r="7317">
      <c r="A7317" s="12" t="n"/>
      <c r="B7317" s="13" t="n"/>
    </row>
    <row r="7318">
      <c r="A7318" s="12" t="n"/>
      <c r="B7318" s="13" t="n"/>
    </row>
    <row r="7319">
      <c r="A7319" s="12" t="n"/>
      <c r="B7319" s="13" t="n"/>
    </row>
    <row r="7320">
      <c r="A7320" s="12" t="n"/>
      <c r="B7320" s="13" t="n"/>
    </row>
    <row r="7321">
      <c r="A7321" s="12" t="n"/>
      <c r="B7321" s="13" t="n"/>
    </row>
    <row r="7322">
      <c r="A7322" s="12" t="n"/>
      <c r="B7322" s="13" t="n"/>
    </row>
    <row r="7323">
      <c r="A7323" s="12" t="n"/>
      <c r="B7323" s="13" t="n"/>
    </row>
    <row r="7324">
      <c r="A7324" s="12" t="n"/>
      <c r="B7324" s="13" t="n"/>
    </row>
    <row r="7325">
      <c r="A7325" s="12" t="n"/>
      <c r="B7325" s="13" t="n"/>
    </row>
    <row r="7326">
      <c r="A7326" s="12" t="n"/>
      <c r="B7326" s="13" t="n"/>
    </row>
    <row r="7327">
      <c r="A7327" s="12" t="n"/>
      <c r="B7327" s="13" t="n"/>
    </row>
    <row r="7328">
      <c r="A7328" s="12" t="n"/>
      <c r="B7328" s="13" t="n"/>
    </row>
    <row r="7329">
      <c r="A7329" s="12" t="n"/>
      <c r="B7329" s="13" t="n"/>
    </row>
    <row r="7330">
      <c r="A7330" s="12" t="n"/>
      <c r="B7330" s="13" t="n"/>
    </row>
    <row r="7331">
      <c r="A7331" s="12" t="n"/>
      <c r="B7331" s="13" t="n"/>
    </row>
    <row r="7332">
      <c r="A7332" s="12" t="n"/>
      <c r="B7332" s="13" t="n"/>
    </row>
    <row r="7333">
      <c r="A7333" s="12" t="n"/>
      <c r="B7333" s="13" t="n"/>
    </row>
    <row r="7334">
      <c r="A7334" s="12" t="n"/>
      <c r="B7334" s="13" t="n"/>
    </row>
    <row r="7335">
      <c r="A7335" s="12" t="n"/>
      <c r="B7335" s="13" t="n"/>
    </row>
    <row r="7336">
      <c r="A7336" s="12" t="n"/>
      <c r="B7336" s="13" t="n"/>
    </row>
    <row r="7337">
      <c r="A7337" s="12" t="n"/>
      <c r="B7337" s="13" t="n"/>
    </row>
    <row r="7338">
      <c r="A7338" s="12" t="n"/>
      <c r="B7338" s="13" t="n"/>
    </row>
    <row r="7339">
      <c r="A7339" s="12" t="n"/>
      <c r="B7339" s="13" t="n"/>
    </row>
    <row r="7340">
      <c r="A7340" s="12" t="n"/>
      <c r="B7340" s="13" t="n"/>
    </row>
    <row r="7341">
      <c r="A7341" s="12" t="n"/>
      <c r="B7341" s="13" t="n"/>
    </row>
    <row r="7342">
      <c r="A7342" s="12" t="n"/>
      <c r="B7342" s="13" t="n"/>
    </row>
    <row r="7343">
      <c r="A7343" s="12" t="n"/>
      <c r="B7343" s="13" t="n"/>
    </row>
    <row r="7344">
      <c r="A7344" s="12" t="n"/>
      <c r="B7344" s="13" t="n"/>
    </row>
    <row r="7345">
      <c r="A7345" s="12" t="n"/>
      <c r="B7345" s="13" t="n"/>
    </row>
    <row r="7346">
      <c r="A7346" s="12" t="n"/>
      <c r="B7346" s="13" t="n"/>
    </row>
    <row r="7347">
      <c r="A7347" s="12" t="n"/>
      <c r="B7347" s="13" t="n"/>
    </row>
    <row r="7348">
      <c r="A7348" s="12" t="n"/>
      <c r="B7348" s="13" t="n"/>
    </row>
    <row r="7349">
      <c r="A7349" s="12" t="n"/>
      <c r="B7349" s="13" t="n"/>
    </row>
    <row r="7350">
      <c r="A7350" s="12" t="n"/>
      <c r="B7350" s="13" t="n"/>
    </row>
    <row r="7351">
      <c r="A7351" s="12" t="n"/>
      <c r="B7351" s="13" t="n"/>
    </row>
    <row r="7352">
      <c r="A7352" s="12" t="n"/>
      <c r="B7352" s="13" t="n"/>
    </row>
    <row r="7353">
      <c r="A7353" s="12" t="n"/>
      <c r="B7353" s="13" t="n"/>
    </row>
    <row r="7354">
      <c r="A7354" s="12" t="n"/>
      <c r="B7354" s="13" t="n"/>
    </row>
    <row r="7355">
      <c r="A7355" s="12" t="n"/>
      <c r="B7355" s="13" t="n"/>
    </row>
    <row r="7356">
      <c r="A7356" s="12" t="n"/>
      <c r="B7356" s="13" t="n"/>
    </row>
    <row r="7357">
      <c r="A7357" s="12" t="n"/>
      <c r="B7357" s="13" t="n"/>
    </row>
    <row r="7358">
      <c r="A7358" s="12" t="n"/>
      <c r="B7358" s="13" t="n"/>
    </row>
    <row r="7359">
      <c r="A7359" s="12" t="n"/>
      <c r="B7359" s="13" t="n"/>
    </row>
    <row r="7360">
      <c r="A7360" s="12" t="n"/>
      <c r="B7360" s="13" t="n"/>
    </row>
    <row r="7361">
      <c r="A7361" s="12" t="n"/>
      <c r="B7361" s="13" t="n"/>
    </row>
    <row r="7362">
      <c r="A7362" s="12" t="n"/>
      <c r="B7362" s="13" t="n"/>
    </row>
    <row r="7363">
      <c r="A7363" s="12" t="n"/>
      <c r="B7363" s="13" t="n"/>
    </row>
    <row r="7364">
      <c r="A7364" s="12" t="n"/>
      <c r="B7364" s="13" t="n"/>
    </row>
    <row r="7365">
      <c r="A7365" s="12" t="n"/>
      <c r="B7365" s="13" t="n"/>
    </row>
    <row r="7366">
      <c r="A7366" s="12" t="n"/>
      <c r="B7366" s="13" t="n"/>
    </row>
    <row r="7367">
      <c r="A7367" s="12" t="n"/>
      <c r="B7367" s="13" t="n"/>
    </row>
    <row r="7368">
      <c r="A7368" s="12" t="n"/>
      <c r="B7368" s="13" t="n"/>
    </row>
    <row r="7369">
      <c r="A7369" s="12" t="n"/>
      <c r="B7369" s="13" t="n"/>
    </row>
    <row r="7370">
      <c r="A7370" s="12" t="n"/>
      <c r="B7370" s="13" t="n"/>
    </row>
    <row r="7371">
      <c r="A7371" s="12" t="n"/>
      <c r="B7371" s="13" t="n"/>
    </row>
    <row r="7372">
      <c r="A7372" s="12" t="n"/>
      <c r="B7372" s="13" t="n"/>
    </row>
    <row r="7373">
      <c r="A7373" s="12" t="n"/>
      <c r="B7373" s="13" t="n"/>
    </row>
    <row r="7374">
      <c r="A7374" s="12" t="n"/>
      <c r="B7374" s="13" t="n"/>
    </row>
    <row r="7375">
      <c r="A7375" s="12" t="n"/>
      <c r="B7375" s="13" t="n"/>
    </row>
    <row r="7376">
      <c r="A7376" s="12" t="n"/>
      <c r="B7376" s="13" t="n"/>
    </row>
    <row r="7377">
      <c r="A7377" s="12" t="n"/>
      <c r="B7377" s="13" t="n"/>
    </row>
    <row r="7378">
      <c r="A7378" s="12" t="n"/>
      <c r="B7378" s="13" t="n"/>
    </row>
    <row r="7379">
      <c r="A7379" s="12" t="n"/>
      <c r="B7379" s="13" t="n"/>
    </row>
    <row r="7380">
      <c r="A7380" s="12" t="n"/>
      <c r="B7380" s="13" t="n"/>
    </row>
    <row r="7381">
      <c r="A7381" s="12" t="n"/>
      <c r="B7381" s="13" t="n"/>
    </row>
    <row r="7382">
      <c r="A7382" s="12" t="n"/>
      <c r="B7382" s="13" t="n"/>
    </row>
    <row r="7383">
      <c r="A7383" s="12" t="n"/>
      <c r="B7383" s="13" t="n"/>
    </row>
    <row r="7384">
      <c r="A7384" s="12" t="n"/>
      <c r="B7384" s="13" t="n"/>
    </row>
    <row r="7385">
      <c r="A7385" s="12" t="n"/>
      <c r="B7385" s="13" t="n"/>
    </row>
    <row r="7386">
      <c r="A7386" s="12" t="n"/>
      <c r="B7386" s="13" t="n"/>
    </row>
    <row r="7387">
      <c r="A7387" s="12" t="n"/>
      <c r="B7387" s="13" t="n"/>
    </row>
    <row r="7388">
      <c r="A7388" s="12" t="n"/>
      <c r="B7388" s="13" t="n"/>
    </row>
    <row r="7389">
      <c r="A7389" s="12" t="n"/>
      <c r="B7389" s="13" t="n"/>
    </row>
    <row r="7390">
      <c r="A7390" s="12" t="n"/>
      <c r="B7390" s="13" t="n"/>
    </row>
    <row r="7391">
      <c r="A7391" s="12" t="n"/>
      <c r="B7391" s="13" t="n"/>
    </row>
    <row r="7392">
      <c r="A7392" s="12" t="n"/>
      <c r="B7392" s="13" t="n"/>
    </row>
    <row r="7393">
      <c r="A7393" s="12" t="n"/>
      <c r="B7393" s="13" t="n"/>
    </row>
    <row r="7394">
      <c r="A7394" s="12" t="n"/>
      <c r="B7394" s="13" t="n"/>
    </row>
    <row r="7395">
      <c r="A7395" s="12" t="n"/>
      <c r="B7395" s="13" t="n"/>
    </row>
    <row r="7396">
      <c r="A7396" s="12" t="n"/>
      <c r="B7396" s="13" t="n"/>
    </row>
    <row r="7397">
      <c r="A7397" s="12" t="n"/>
      <c r="B7397" s="13" t="n"/>
    </row>
    <row r="7398">
      <c r="A7398" s="12" t="n"/>
      <c r="B7398" s="13" t="n"/>
    </row>
    <row r="7399">
      <c r="A7399" s="12" t="n"/>
      <c r="B7399" s="13" t="n"/>
    </row>
    <row r="7400">
      <c r="A7400" s="12" t="n"/>
      <c r="B7400" s="13" t="n"/>
    </row>
    <row r="7401">
      <c r="A7401" s="12" t="n"/>
      <c r="B7401" s="13" t="n"/>
    </row>
    <row r="7402">
      <c r="A7402" s="12" t="n"/>
      <c r="B7402" s="13" t="n"/>
    </row>
    <row r="7403">
      <c r="A7403" s="12" t="n"/>
      <c r="B7403" s="13" t="n"/>
    </row>
    <row r="7404">
      <c r="A7404" s="12" t="n"/>
      <c r="B7404" s="13" t="n"/>
    </row>
    <row r="7405">
      <c r="A7405" s="12" t="n"/>
      <c r="B7405" s="13" t="n"/>
    </row>
    <row r="7406">
      <c r="A7406" s="12" t="n"/>
      <c r="B7406" s="13" t="n"/>
    </row>
    <row r="7407">
      <c r="A7407" s="12" t="n"/>
      <c r="B7407" s="13" t="n"/>
    </row>
    <row r="7408">
      <c r="A7408" s="12" t="n"/>
      <c r="B7408" s="13" t="n"/>
    </row>
    <row r="7409">
      <c r="A7409" s="12" t="n"/>
      <c r="B7409" s="13" t="n"/>
    </row>
    <row r="7410">
      <c r="A7410" s="12" t="n"/>
      <c r="B7410" s="13" t="n"/>
    </row>
    <row r="7411">
      <c r="A7411" s="12" t="n"/>
      <c r="B7411" s="13" t="n"/>
    </row>
    <row r="7412">
      <c r="A7412" s="12" t="n"/>
      <c r="B7412" s="13" t="n"/>
    </row>
    <row r="7413">
      <c r="A7413" s="12" t="n"/>
      <c r="B7413" s="13" t="n"/>
    </row>
    <row r="7414">
      <c r="A7414" s="12" t="n"/>
      <c r="B7414" s="13" t="n"/>
    </row>
    <row r="7415">
      <c r="A7415" s="12" t="n"/>
      <c r="B7415" s="13" t="n"/>
    </row>
    <row r="7416">
      <c r="A7416" s="12" t="n"/>
      <c r="B7416" s="13" t="n"/>
    </row>
    <row r="7417">
      <c r="A7417" s="12" t="n"/>
      <c r="B7417" s="13" t="n"/>
    </row>
    <row r="7418">
      <c r="A7418" s="12" t="n"/>
      <c r="B7418" s="13" t="n"/>
    </row>
    <row r="7419">
      <c r="A7419" s="12" t="n"/>
      <c r="B7419" s="13" t="n"/>
    </row>
    <row r="7420">
      <c r="A7420" s="12" t="n"/>
      <c r="B7420" s="13" t="n"/>
    </row>
    <row r="7421">
      <c r="A7421" s="12" t="n"/>
      <c r="B7421" s="13" t="n"/>
    </row>
    <row r="7422">
      <c r="A7422" s="12" t="n"/>
      <c r="B7422" s="13" t="n"/>
    </row>
    <row r="7423">
      <c r="A7423" s="12" t="n"/>
      <c r="B7423" s="13" t="n"/>
    </row>
    <row r="7424">
      <c r="A7424" s="12" t="n"/>
      <c r="B7424" s="13" t="n"/>
    </row>
    <row r="7425">
      <c r="A7425" s="12" t="n"/>
      <c r="B7425" s="13" t="n"/>
    </row>
    <row r="7426">
      <c r="A7426" s="12" t="n"/>
      <c r="B7426" s="13" t="n"/>
    </row>
    <row r="7427">
      <c r="A7427" s="12" t="n"/>
      <c r="B7427" s="13" t="n"/>
    </row>
    <row r="7428">
      <c r="A7428" s="12" t="n"/>
      <c r="B7428" s="13" t="n"/>
    </row>
    <row r="7429">
      <c r="A7429" s="12" t="n"/>
      <c r="B7429" s="13" t="n"/>
    </row>
    <row r="7430">
      <c r="A7430" s="12" t="n"/>
      <c r="B7430" s="13" t="n"/>
    </row>
    <row r="7431">
      <c r="A7431" s="12" t="n"/>
      <c r="B7431" s="13" t="n"/>
    </row>
    <row r="7432">
      <c r="A7432" s="12" t="n"/>
      <c r="B7432" s="13" t="n"/>
    </row>
    <row r="7433">
      <c r="A7433" s="12" t="n"/>
      <c r="B7433" s="13" t="n"/>
    </row>
    <row r="7434">
      <c r="A7434" s="12" t="n"/>
      <c r="B7434" s="13" t="n"/>
    </row>
    <row r="7435">
      <c r="A7435" s="12" t="n"/>
      <c r="B7435" s="13" t="n"/>
    </row>
    <row r="7436">
      <c r="A7436" s="12" t="n"/>
      <c r="B7436" s="13" t="n"/>
    </row>
    <row r="7437">
      <c r="A7437" s="12" t="n"/>
      <c r="B7437" s="13" t="n"/>
    </row>
    <row r="7438">
      <c r="A7438" s="12" t="n"/>
      <c r="B7438" s="13" t="n"/>
    </row>
    <row r="7439">
      <c r="A7439" s="12" t="n"/>
      <c r="B7439" s="13" t="n"/>
    </row>
    <row r="7440">
      <c r="A7440" s="12" t="n"/>
      <c r="B7440" s="13" t="n"/>
    </row>
    <row r="7441">
      <c r="A7441" s="12" t="n"/>
      <c r="B7441" s="13" t="n"/>
    </row>
    <row r="7442">
      <c r="A7442" s="12" t="n"/>
      <c r="B7442" s="13" t="n"/>
    </row>
    <row r="7443">
      <c r="A7443" s="12" t="n"/>
      <c r="B7443" s="13" t="n"/>
    </row>
    <row r="7444">
      <c r="A7444" s="12" t="n"/>
      <c r="B7444" s="13" t="n"/>
    </row>
    <row r="7445">
      <c r="A7445" s="12" t="n"/>
      <c r="B7445" s="13" t="n"/>
    </row>
    <row r="7446">
      <c r="A7446" s="12" t="n"/>
      <c r="B7446" s="13" t="n"/>
    </row>
    <row r="7447">
      <c r="A7447" s="12" t="n"/>
      <c r="B7447" s="13" t="n"/>
    </row>
    <row r="7448">
      <c r="A7448" s="12" t="n"/>
      <c r="B7448" s="13" t="n"/>
    </row>
    <row r="7449">
      <c r="A7449" s="12" t="n"/>
      <c r="B7449" s="13" t="n"/>
    </row>
    <row r="7450">
      <c r="A7450" s="12" t="n"/>
      <c r="B7450" s="13" t="n"/>
    </row>
    <row r="7451">
      <c r="A7451" s="12" t="n"/>
      <c r="B7451" s="13" t="n"/>
    </row>
    <row r="7452">
      <c r="A7452" s="12" t="n"/>
      <c r="B7452" s="13" t="n"/>
    </row>
    <row r="7453">
      <c r="A7453" s="12" t="n"/>
      <c r="B7453" s="13" t="n"/>
    </row>
    <row r="7454">
      <c r="A7454" s="12" t="n"/>
      <c r="B7454" s="13" t="n"/>
    </row>
    <row r="7455">
      <c r="A7455" s="12" t="n"/>
      <c r="B7455" s="13" t="n"/>
    </row>
    <row r="7456">
      <c r="A7456" s="12" t="n"/>
      <c r="B7456" s="13" t="n"/>
    </row>
    <row r="7457">
      <c r="A7457" s="12" t="n"/>
      <c r="B7457" s="13" t="n"/>
    </row>
    <row r="7458">
      <c r="A7458" s="12" t="n"/>
      <c r="B7458" s="13" t="n"/>
    </row>
    <row r="7459">
      <c r="A7459" s="12" t="n"/>
      <c r="B7459" s="13" t="n"/>
    </row>
    <row r="7460">
      <c r="A7460" s="12" t="n"/>
      <c r="B7460" s="13" t="n"/>
    </row>
    <row r="7461">
      <c r="A7461" s="12" t="n"/>
      <c r="B7461" s="13" t="n"/>
    </row>
    <row r="7462">
      <c r="A7462" s="12" t="n"/>
      <c r="B7462" s="13" t="n"/>
    </row>
    <row r="7463">
      <c r="A7463" s="12" t="n"/>
      <c r="B7463" s="13" t="n"/>
    </row>
    <row r="7464">
      <c r="A7464" s="12" t="n"/>
      <c r="B7464" s="13" t="n"/>
    </row>
    <row r="7465">
      <c r="A7465" s="12" t="n"/>
      <c r="B7465" s="13" t="n"/>
    </row>
    <row r="7466">
      <c r="A7466" s="12" t="n"/>
      <c r="B7466" s="13" t="n"/>
    </row>
    <row r="7467">
      <c r="A7467" s="12" t="n"/>
      <c r="B7467" s="13" t="n"/>
    </row>
    <row r="7468">
      <c r="A7468" s="12" t="n"/>
      <c r="B7468" s="13" t="n"/>
    </row>
    <row r="7469">
      <c r="A7469" s="12" t="n"/>
      <c r="B7469" s="13" t="n"/>
    </row>
    <row r="7470">
      <c r="A7470" s="12" t="n"/>
      <c r="B7470" s="13" t="n"/>
    </row>
    <row r="7471">
      <c r="A7471" s="12" t="n"/>
      <c r="B7471" s="13" t="n"/>
    </row>
    <row r="7472">
      <c r="A7472" s="12" t="n"/>
      <c r="B7472" s="13" t="n"/>
    </row>
    <row r="7473">
      <c r="A7473" s="12" t="n"/>
      <c r="B7473" s="13" t="n"/>
    </row>
    <row r="7474">
      <c r="A7474" s="12" t="n"/>
      <c r="B7474" s="13" t="n"/>
    </row>
    <row r="7475">
      <c r="A7475" s="12" t="n"/>
      <c r="B7475" s="13" t="n"/>
    </row>
    <row r="7476">
      <c r="A7476" s="12" t="n"/>
      <c r="B7476" s="13" t="n"/>
    </row>
    <row r="7477">
      <c r="A7477" s="12" t="n"/>
      <c r="B7477" s="13" t="n"/>
    </row>
    <row r="7478">
      <c r="A7478" s="12" t="n"/>
      <c r="B7478" s="13" t="n"/>
    </row>
    <row r="7479">
      <c r="A7479" s="12" t="n"/>
      <c r="B7479" s="13" t="n"/>
    </row>
    <row r="7480">
      <c r="A7480" s="12" t="n"/>
      <c r="B7480" s="13" t="n"/>
    </row>
    <row r="7481">
      <c r="A7481" s="12" t="n"/>
      <c r="B7481" s="13" t="n"/>
    </row>
    <row r="7482">
      <c r="A7482" s="12" t="n"/>
      <c r="B7482" s="13" t="n"/>
    </row>
    <row r="7483">
      <c r="A7483" s="12" t="n"/>
      <c r="B7483" s="13" t="n"/>
    </row>
    <row r="7484">
      <c r="A7484" s="12" t="n"/>
      <c r="B7484" s="13" t="n"/>
    </row>
    <row r="7485">
      <c r="A7485" s="12" t="n"/>
      <c r="B7485" s="13" t="n"/>
    </row>
    <row r="7486">
      <c r="A7486" s="12" t="n"/>
      <c r="B7486" s="13" t="n"/>
    </row>
    <row r="7487">
      <c r="A7487" s="12" t="n"/>
      <c r="B7487" s="13" t="n"/>
    </row>
    <row r="7488">
      <c r="A7488" s="12" t="n"/>
      <c r="B7488" s="13" t="n"/>
    </row>
    <row r="7489">
      <c r="A7489" s="12" t="n"/>
      <c r="B7489" s="13" t="n"/>
    </row>
    <row r="7490">
      <c r="A7490" s="12" t="n"/>
      <c r="B7490" s="13" t="n"/>
    </row>
    <row r="7491">
      <c r="A7491" s="12" t="n"/>
      <c r="B7491" s="13" t="n"/>
    </row>
    <row r="7492">
      <c r="A7492" s="12" t="n"/>
      <c r="B7492" s="13" t="n"/>
    </row>
    <row r="7493">
      <c r="A7493" s="12" t="n"/>
      <c r="B7493" s="13" t="n"/>
    </row>
    <row r="7494">
      <c r="A7494" s="12" t="n"/>
      <c r="B7494" s="13" t="n"/>
    </row>
    <row r="7495">
      <c r="A7495" s="12" t="n"/>
      <c r="B7495" s="13" t="n"/>
    </row>
    <row r="7496">
      <c r="A7496" s="12" t="n"/>
      <c r="B7496" s="13" t="n"/>
    </row>
    <row r="7497">
      <c r="A7497" s="12" t="n"/>
      <c r="B7497" s="13" t="n"/>
    </row>
    <row r="7498">
      <c r="A7498" s="12" t="n"/>
      <c r="B7498" s="13" t="n"/>
    </row>
    <row r="7499">
      <c r="A7499" s="12" t="n"/>
      <c r="B7499" s="13" t="n"/>
    </row>
    <row r="7500">
      <c r="A7500" s="12" t="n"/>
      <c r="B7500" s="13" t="n"/>
    </row>
    <row r="7501">
      <c r="A7501" s="12" t="n"/>
      <c r="B7501" s="13" t="n"/>
    </row>
    <row r="7502">
      <c r="A7502" s="12" t="n"/>
      <c r="B7502" s="13" t="n"/>
    </row>
    <row r="7503">
      <c r="A7503" s="12" t="n"/>
      <c r="B7503" s="13" t="n"/>
    </row>
    <row r="7504">
      <c r="A7504" s="12" t="n"/>
      <c r="B7504" s="13" t="n"/>
    </row>
    <row r="7505">
      <c r="A7505" s="12" t="n"/>
      <c r="B7505" s="13" t="n"/>
    </row>
    <row r="7506">
      <c r="A7506" s="12" t="n"/>
      <c r="B7506" s="13" t="n"/>
    </row>
    <row r="7507">
      <c r="A7507" s="12" t="n"/>
      <c r="B7507" s="13" t="n"/>
    </row>
    <row r="7508">
      <c r="A7508" s="12" t="n"/>
      <c r="B7508" s="13" t="n"/>
    </row>
    <row r="7509">
      <c r="A7509" s="12" t="n"/>
      <c r="B7509" s="13" t="n"/>
    </row>
    <row r="7510">
      <c r="A7510" s="12" t="n"/>
      <c r="B7510" s="13" t="n"/>
    </row>
    <row r="7511">
      <c r="A7511" s="12" t="n"/>
      <c r="B7511" s="13" t="n"/>
    </row>
    <row r="7512">
      <c r="A7512" s="12" t="n"/>
      <c r="B7512" s="13" t="n"/>
    </row>
    <row r="7513">
      <c r="A7513" s="12" t="n"/>
      <c r="B7513" s="13" t="n"/>
    </row>
    <row r="7514">
      <c r="A7514" s="12" t="n"/>
      <c r="B7514" s="13" t="n"/>
    </row>
    <row r="7515">
      <c r="A7515" s="12" t="n"/>
      <c r="B7515" s="13" t="n"/>
    </row>
    <row r="7516">
      <c r="A7516" s="12" t="n"/>
      <c r="B7516" s="13" t="n"/>
    </row>
    <row r="7517">
      <c r="A7517" s="12" t="n"/>
      <c r="B7517" s="13" t="n"/>
    </row>
    <row r="7518">
      <c r="A7518" s="12" t="n"/>
      <c r="B7518" s="13" t="n"/>
    </row>
    <row r="7519">
      <c r="A7519" s="12" t="n"/>
      <c r="B7519" s="13" t="n"/>
    </row>
    <row r="7520">
      <c r="A7520" s="12" t="n"/>
      <c r="B7520" s="13" t="n"/>
    </row>
    <row r="7521">
      <c r="A7521" s="12" t="n"/>
      <c r="B7521" s="13" t="n"/>
    </row>
    <row r="7522">
      <c r="A7522" s="12" t="n"/>
      <c r="B7522" s="13" t="n"/>
    </row>
    <row r="7523">
      <c r="A7523" s="12" t="n"/>
      <c r="B7523" s="13" t="n"/>
    </row>
    <row r="7524">
      <c r="A7524" s="12" t="n"/>
      <c r="B7524" s="13" t="n"/>
    </row>
    <row r="7525">
      <c r="A7525" s="12" t="n"/>
      <c r="B7525" s="13" t="n"/>
    </row>
    <row r="7526">
      <c r="A7526" s="12" t="n"/>
      <c r="B7526" s="13" t="n"/>
    </row>
    <row r="7527">
      <c r="A7527" s="12" t="n"/>
      <c r="B7527" s="13" t="n"/>
    </row>
    <row r="7528">
      <c r="A7528" s="12" t="n"/>
      <c r="B7528" s="13" t="n"/>
    </row>
    <row r="7529">
      <c r="A7529" s="12" t="n"/>
      <c r="B7529" s="13" t="n"/>
    </row>
    <row r="7530">
      <c r="A7530" s="12" t="n"/>
      <c r="B7530" s="13" t="n"/>
    </row>
    <row r="7531">
      <c r="A7531" s="12" t="n"/>
      <c r="B7531" s="13" t="n"/>
    </row>
    <row r="7532">
      <c r="A7532" s="12" t="n"/>
      <c r="B7532" s="13" t="n"/>
    </row>
    <row r="7533">
      <c r="A7533" s="12" t="n"/>
      <c r="B7533" s="13" t="n"/>
    </row>
    <row r="7534">
      <c r="A7534" s="12" t="n"/>
      <c r="B7534" s="13" t="n"/>
    </row>
    <row r="7535">
      <c r="A7535" s="12" t="n"/>
      <c r="B7535" s="13" t="n"/>
    </row>
    <row r="7536">
      <c r="A7536" s="12" t="n"/>
      <c r="B7536" s="13" t="n"/>
    </row>
    <row r="7537">
      <c r="A7537" s="12" t="n"/>
      <c r="B7537" s="13" t="n"/>
    </row>
    <row r="7538">
      <c r="A7538" s="12" t="n"/>
      <c r="B7538" s="13" t="n"/>
    </row>
    <row r="7539">
      <c r="A7539" s="12" t="n"/>
      <c r="B7539" s="13" t="n"/>
    </row>
    <row r="7540">
      <c r="A7540" s="12" t="n"/>
      <c r="B7540" s="13" t="n"/>
    </row>
    <row r="7541">
      <c r="A7541" s="12" t="n"/>
      <c r="B7541" s="13" t="n"/>
    </row>
    <row r="7542">
      <c r="A7542" s="12" t="n"/>
      <c r="B7542" s="13" t="n"/>
    </row>
    <row r="7543">
      <c r="A7543" s="12" t="n"/>
      <c r="B7543" s="13" t="n"/>
    </row>
    <row r="7544">
      <c r="A7544" s="12" t="n"/>
      <c r="B7544" s="13" t="n"/>
    </row>
    <row r="7545">
      <c r="A7545" s="12" t="n"/>
      <c r="B7545" s="13" t="n"/>
    </row>
    <row r="7546">
      <c r="A7546" s="12" t="n"/>
      <c r="B7546" s="13" t="n"/>
    </row>
    <row r="7547">
      <c r="A7547" s="12" t="n"/>
      <c r="B7547" s="13" t="n"/>
    </row>
    <row r="7548">
      <c r="A7548" s="12" t="n"/>
      <c r="B7548" s="13" t="n"/>
    </row>
    <row r="7549">
      <c r="A7549" s="12" t="n"/>
      <c r="B7549" s="13" t="n"/>
    </row>
    <row r="7550">
      <c r="A7550" s="12" t="n"/>
      <c r="B7550" s="13" t="n"/>
    </row>
    <row r="7551">
      <c r="A7551" s="12" t="n"/>
      <c r="B7551" s="13" t="n"/>
    </row>
    <row r="7552">
      <c r="A7552" s="12" t="n"/>
      <c r="B7552" s="13" t="n"/>
    </row>
    <row r="7553">
      <c r="A7553" s="12" t="n"/>
      <c r="B7553" s="13" t="n"/>
    </row>
    <row r="7554">
      <c r="A7554" s="12" t="n"/>
      <c r="B7554" s="13" t="n"/>
    </row>
    <row r="7555">
      <c r="A7555" s="12" t="n"/>
      <c r="B7555" s="13" t="n"/>
    </row>
    <row r="7556">
      <c r="A7556" s="12" t="n"/>
      <c r="B7556" s="13" t="n"/>
    </row>
    <row r="7557">
      <c r="A7557" s="12" t="n"/>
      <c r="B7557" s="13" t="n"/>
    </row>
    <row r="7558">
      <c r="A7558" s="12" t="n"/>
      <c r="B7558" s="13" t="n"/>
    </row>
    <row r="7559">
      <c r="A7559" s="12" t="n"/>
      <c r="B7559" s="13" t="n"/>
    </row>
    <row r="7560">
      <c r="A7560" s="12" t="n"/>
      <c r="B7560" s="13" t="n"/>
    </row>
    <row r="7561">
      <c r="A7561" s="12" t="n"/>
      <c r="B7561" s="13" t="n"/>
    </row>
    <row r="7562">
      <c r="A7562" s="12" t="n"/>
      <c r="B7562" s="13" t="n"/>
    </row>
    <row r="7563">
      <c r="A7563" s="12" t="n"/>
      <c r="B7563" s="13" t="n"/>
    </row>
    <row r="7564">
      <c r="A7564" s="12" t="n"/>
      <c r="B7564" s="13" t="n"/>
    </row>
    <row r="7565">
      <c r="A7565" s="12" t="n"/>
      <c r="B7565" s="13" t="n"/>
    </row>
    <row r="7566">
      <c r="A7566" s="12" t="n"/>
      <c r="B7566" s="13" t="n"/>
    </row>
    <row r="7567">
      <c r="A7567" s="12" t="n"/>
      <c r="B7567" s="13" t="n"/>
    </row>
    <row r="7568">
      <c r="A7568" s="12" t="n"/>
      <c r="B7568" s="13" t="n"/>
    </row>
    <row r="7569">
      <c r="A7569" s="12" t="n"/>
      <c r="B7569" s="13" t="n"/>
    </row>
    <row r="7570">
      <c r="A7570" s="12" t="n"/>
      <c r="B7570" s="13" t="n"/>
    </row>
    <row r="7571">
      <c r="A7571" s="12" t="n"/>
      <c r="B7571" s="13" t="n"/>
    </row>
    <row r="7572">
      <c r="A7572" s="12" t="n"/>
      <c r="B7572" s="13" t="n"/>
    </row>
    <row r="7573">
      <c r="A7573" s="12" t="n"/>
      <c r="B7573" s="13" t="n"/>
    </row>
    <row r="7574">
      <c r="A7574" s="12" t="n"/>
      <c r="B7574" s="13" t="n"/>
    </row>
    <row r="7575">
      <c r="A7575" s="12" t="n"/>
      <c r="B7575" s="13" t="n"/>
    </row>
    <row r="7576">
      <c r="A7576" s="12" t="n"/>
      <c r="B7576" s="13" t="n"/>
    </row>
    <row r="7577">
      <c r="A7577" s="12" t="n"/>
      <c r="B7577" s="13" t="n"/>
    </row>
    <row r="7578">
      <c r="A7578" s="12" t="n"/>
      <c r="B7578" s="13" t="n"/>
    </row>
    <row r="7579">
      <c r="A7579" s="12" t="n"/>
      <c r="B7579" s="13" t="n"/>
    </row>
    <row r="7580">
      <c r="A7580" s="12" t="n"/>
      <c r="B7580" s="13" t="n"/>
    </row>
    <row r="7581">
      <c r="A7581" s="12" t="n"/>
      <c r="B7581" s="13" t="n"/>
    </row>
    <row r="7582">
      <c r="A7582" s="12" t="n"/>
      <c r="B7582" s="13" t="n"/>
    </row>
    <row r="7583">
      <c r="A7583" s="12" t="n"/>
      <c r="B7583" s="13" t="n"/>
    </row>
    <row r="7584">
      <c r="A7584" s="12" t="n"/>
      <c r="B7584" s="13" t="n"/>
    </row>
    <row r="7585">
      <c r="A7585" s="12" t="n"/>
      <c r="B7585" s="13" t="n"/>
    </row>
    <row r="7586">
      <c r="A7586" s="12" t="n"/>
      <c r="B7586" s="13" t="n"/>
    </row>
    <row r="7587">
      <c r="A7587" s="12" t="n"/>
      <c r="B7587" s="13" t="n"/>
    </row>
    <row r="7588">
      <c r="A7588" s="12" t="n"/>
      <c r="B7588" s="13" t="n"/>
    </row>
    <row r="7589">
      <c r="A7589" s="12" t="n"/>
      <c r="B7589" s="13" t="n"/>
    </row>
    <row r="7590">
      <c r="A7590" s="12" t="n"/>
      <c r="B7590" s="13" t="n"/>
    </row>
    <row r="7591">
      <c r="A7591" s="12" t="n"/>
      <c r="B7591" s="13" t="n"/>
    </row>
    <row r="7592">
      <c r="A7592" s="12" t="n"/>
      <c r="B7592" s="13" t="n"/>
    </row>
    <row r="7593">
      <c r="A7593" s="12" t="n"/>
      <c r="B7593" s="13" t="n"/>
    </row>
    <row r="7594">
      <c r="A7594" s="12" t="n"/>
      <c r="B7594" s="13" t="n"/>
    </row>
    <row r="7595">
      <c r="A7595" s="12" t="n"/>
      <c r="B7595" s="13" t="n"/>
    </row>
    <row r="7596">
      <c r="A7596" s="12" t="n"/>
      <c r="B7596" s="13" t="n"/>
    </row>
    <row r="7597">
      <c r="A7597" s="12" t="n"/>
      <c r="B7597" s="13" t="n"/>
    </row>
    <row r="7598">
      <c r="A7598" s="12" t="n"/>
      <c r="B7598" s="13" t="n"/>
    </row>
    <row r="7599">
      <c r="A7599" s="12" t="n"/>
      <c r="B7599" s="13" t="n"/>
    </row>
    <row r="7600">
      <c r="A7600" s="12" t="n"/>
      <c r="B7600" s="13" t="n"/>
    </row>
    <row r="7601">
      <c r="A7601" s="12" t="n"/>
      <c r="B7601" s="13" t="n"/>
    </row>
    <row r="7602">
      <c r="A7602" s="12" t="n"/>
      <c r="B7602" s="13" t="n"/>
    </row>
    <row r="7603">
      <c r="A7603" s="12" t="n"/>
      <c r="B7603" s="13" t="n"/>
    </row>
    <row r="7604">
      <c r="A7604" s="12" t="n"/>
      <c r="B7604" s="13" t="n"/>
    </row>
    <row r="7605">
      <c r="A7605" s="12" t="n"/>
      <c r="B7605" s="13" t="n"/>
    </row>
    <row r="7606">
      <c r="A7606" s="12" t="n"/>
      <c r="B7606" s="13" t="n"/>
    </row>
    <row r="7607">
      <c r="A7607" s="12" t="n"/>
      <c r="B7607" s="13" t="n"/>
    </row>
    <row r="7608">
      <c r="A7608" s="12" t="n"/>
      <c r="B7608" s="13" t="n"/>
    </row>
    <row r="7609">
      <c r="A7609" s="12" t="n"/>
      <c r="B7609" s="13" t="n"/>
    </row>
    <row r="7610">
      <c r="A7610" s="12" t="n"/>
      <c r="B7610" s="13" t="n"/>
    </row>
    <row r="7611">
      <c r="A7611" s="12" t="n"/>
      <c r="B7611" s="13" t="n"/>
    </row>
    <row r="7612">
      <c r="A7612" s="12" t="n"/>
      <c r="B7612" s="13" t="n"/>
    </row>
    <row r="7613">
      <c r="A7613" s="12" t="n"/>
      <c r="B7613" s="13" t="n"/>
    </row>
    <row r="7614">
      <c r="A7614" s="12" t="n"/>
      <c r="B7614" s="13" t="n"/>
    </row>
    <row r="7615">
      <c r="A7615" s="12" t="n"/>
      <c r="B7615" s="13" t="n"/>
    </row>
    <row r="7616">
      <c r="A7616" s="12" t="n"/>
      <c r="B7616" s="13" t="n"/>
    </row>
    <row r="7617">
      <c r="A7617" s="12" t="n"/>
      <c r="B7617" s="13" t="n"/>
    </row>
    <row r="7618">
      <c r="A7618" s="12" t="n"/>
      <c r="B7618" s="13" t="n"/>
    </row>
    <row r="7619">
      <c r="A7619" s="12" t="n"/>
      <c r="B7619" s="13" t="n"/>
    </row>
    <row r="7620">
      <c r="A7620" s="12" t="n"/>
      <c r="B7620" s="13" t="n"/>
    </row>
    <row r="7621">
      <c r="A7621" s="12" t="n"/>
      <c r="B7621" s="13" t="n"/>
    </row>
    <row r="7622">
      <c r="A7622" s="12" t="n"/>
      <c r="B7622" s="13" t="n"/>
    </row>
    <row r="7623">
      <c r="A7623" s="12" t="n"/>
      <c r="B7623" s="13" t="n"/>
    </row>
    <row r="7624">
      <c r="A7624" s="12" t="n"/>
      <c r="B7624" s="13" t="n"/>
    </row>
    <row r="7625">
      <c r="A7625" s="12" t="n"/>
      <c r="B7625" s="13" t="n"/>
    </row>
    <row r="7626">
      <c r="A7626" s="12" t="n"/>
      <c r="B7626" s="13" t="n"/>
    </row>
    <row r="7627">
      <c r="A7627" s="12" t="n"/>
      <c r="B7627" s="13" t="n"/>
    </row>
    <row r="7628">
      <c r="A7628" s="12" t="n"/>
      <c r="B7628" s="13" t="n"/>
    </row>
    <row r="7629">
      <c r="A7629" s="12" t="n"/>
      <c r="B7629" s="13" t="n"/>
    </row>
    <row r="7630">
      <c r="A7630" s="12" t="n"/>
      <c r="B7630" s="13" t="n"/>
    </row>
    <row r="7631">
      <c r="A7631" s="12" t="n"/>
      <c r="B7631" s="13" t="n"/>
    </row>
    <row r="7632">
      <c r="A7632" s="12" t="n"/>
      <c r="B7632" s="13" t="n"/>
    </row>
    <row r="7633">
      <c r="A7633" s="12" t="n"/>
      <c r="B7633" s="13" t="n"/>
    </row>
    <row r="7634">
      <c r="A7634" s="12" t="n"/>
      <c r="B7634" s="13" t="n"/>
    </row>
    <row r="7635">
      <c r="A7635" s="12" t="n"/>
      <c r="B7635" s="13" t="n"/>
    </row>
    <row r="7636">
      <c r="A7636" s="12" t="n"/>
      <c r="B7636" s="13" t="n"/>
    </row>
    <row r="7637">
      <c r="A7637" s="12" t="n"/>
      <c r="B7637" s="13" t="n"/>
    </row>
    <row r="7638">
      <c r="A7638" s="12" t="n"/>
      <c r="B7638" s="13" t="n"/>
    </row>
    <row r="7639">
      <c r="A7639" s="12" t="n"/>
      <c r="B7639" s="13" t="n"/>
    </row>
    <row r="7640">
      <c r="A7640" s="12" t="n"/>
      <c r="B7640" s="13" t="n"/>
    </row>
    <row r="7641">
      <c r="A7641" s="12" t="n"/>
      <c r="B7641" s="13" t="n"/>
    </row>
    <row r="7642">
      <c r="A7642" s="12" t="n"/>
      <c r="B7642" s="13" t="n"/>
    </row>
    <row r="7643">
      <c r="A7643" s="12" t="n"/>
      <c r="B7643" s="13" t="n"/>
    </row>
    <row r="7644">
      <c r="A7644" s="12" t="n"/>
      <c r="B7644" s="13" t="n"/>
    </row>
    <row r="7645">
      <c r="A7645" s="12" t="n"/>
      <c r="B7645" s="13" t="n"/>
    </row>
    <row r="7646">
      <c r="A7646" s="12" t="n"/>
      <c r="B7646" s="13" t="n"/>
    </row>
    <row r="7647">
      <c r="A7647" s="12" t="n"/>
      <c r="B7647" s="13" t="n"/>
    </row>
    <row r="7648">
      <c r="A7648" s="12" t="n"/>
      <c r="B7648" s="13" t="n"/>
    </row>
    <row r="7649">
      <c r="A7649" s="12" t="n"/>
      <c r="B7649" s="13" t="n"/>
    </row>
    <row r="7650">
      <c r="A7650" s="12" t="n"/>
      <c r="B7650" s="13" t="n"/>
    </row>
    <row r="7651">
      <c r="A7651" s="12" t="n"/>
      <c r="B7651" s="13" t="n"/>
    </row>
    <row r="7652">
      <c r="A7652" s="12" t="n"/>
      <c r="B7652" s="13" t="n"/>
    </row>
    <row r="7653">
      <c r="A7653" s="12" t="n"/>
      <c r="B7653" s="13" t="n"/>
    </row>
    <row r="7654">
      <c r="A7654" s="12" t="n"/>
      <c r="B7654" s="13" t="n"/>
    </row>
    <row r="7655">
      <c r="A7655" s="12" t="n"/>
      <c r="B7655" s="13" t="n"/>
    </row>
    <row r="7656">
      <c r="A7656" s="12" t="n"/>
      <c r="B7656" s="13" t="n"/>
    </row>
    <row r="7657">
      <c r="A7657" s="12" t="n"/>
      <c r="B7657" s="13" t="n"/>
    </row>
    <row r="7658">
      <c r="A7658" s="12" t="n"/>
      <c r="B7658" s="13" t="n"/>
    </row>
    <row r="7659">
      <c r="A7659" s="12" t="n"/>
      <c r="B7659" s="13" t="n"/>
    </row>
    <row r="7660">
      <c r="A7660" s="12" t="n"/>
      <c r="B7660" s="13" t="n"/>
    </row>
    <row r="7661">
      <c r="A7661" s="12" t="n"/>
      <c r="B7661" s="13" t="n"/>
    </row>
    <row r="7662">
      <c r="A7662" s="12" t="n"/>
      <c r="B7662" s="13" t="n"/>
    </row>
    <row r="7663">
      <c r="A7663" s="12" t="n"/>
      <c r="B7663" s="13" t="n"/>
    </row>
    <row r="7664">
      <c r="A7664" s="12" t="n"/>
      <c r="B7664" s="13" t="n"/>
    </row>
    <row r="7665">
      <c r="A7665" s="12" t="n"/>
      <c r="B7665" s="13" t="n"/>
    </row>
    <row r="7666">
      <c r="A7666" s="12" t="n"/>
      <c r="B7666" s="13" t="n"/>
    </row>
    <row r="7667">
      <c r="A7667" s="12" t="n"/>
      <c r="B7667" s="13" t="n"/>
    </row>
    <row r="7668">
      <c r="A7668" s="12" t="n"/>
      <c r="B7668" s="13" t="n"/>
    </row>
    <row r="7669">
      <c r="A7669" s="12" t="n"/>
      <c r="B7669" s="13" t="n"/>
    </row>
    <row r="7670">
      <c r="A7670" s="12" t="n"/>
      <c r="B7670" s="13" t="n"/>
    </row>
    <row r="7671">
      <c r="A7671" s="12" t="n"/>
      <c r="B7671" s="13" t="n"/>
    </row>
    <row r="7672">
      <c r="A7672" s="12" t="n"/>
      <c r="B7672" s="13" t="n"/>
    </row>
    <row r="7673">
      <c r="A7673" s="12" t="n"/>
      <c r="B7673" s="13" t="n"/>
    </row>
    <row r="7674">
      <c r="A7674" s="12" t="n"/>
      <c r="B7674" s="13" t="n"/>
    </row>
    <row r="7675">
      <c r="A7675" s="12" t="n"/>
      <c r="B7675" s="13" t="n"/>
    </row>
    <row r="7676">
      <c r="A7676" s="12" t="n"/>
      <c r="B7676" s="13" t="n"/>
    </row>
    <row r="7677">
      <c r="A7677" s="12" t="n"/>
      <c r="B7677" s="13" t="n"/>
    </row>
    <row r="7678">
      <c r="A7678" s="12" t="n"/>
      <c r="B7678" s="13" t="n"/>
    </row>
    <row r="7679">
      <c r="A7679" s="12" t="n"/>
      <c r="B7679" s="13" t="n"/>
    </row>
    <row r="7680">
      <c r="A7680" s="12" t="n"/>
      <c r="B7680" s="13" t="n"/>
    </row>
    <row r="7681">
      <c r="A7681" s="12" t="n"/>
      <c r="B7681" s="13" t="n"/>
    </row>
    <row r="7682">
      <c r="A7682" s="12" t="n"/>
      <c r="B7682" s="13" t="n"/>
    </row>
    <row r="7683">
      <c r="A7683" s="12" t="n"/>
      <c r="B7683" s="13" t="n"/>
    </row>
    <row r="7684">
      <c r="A7684" s="12" t="n"/>
      <c r="B7684" s="13" t="n"/>
    </row>
    <row r="7685">
      <c r="A7685" s="12" t="n"/>
      <c r="B7685" s="13" t="n"/>
    </row>
    <row r="7686">
      <c r="A7686" s="12" t="n"/>
      <c r="B7686" s="13" t="n"/>
    </row>
    <row r="7687">
      <c r="A7687" s="12" t="n"/>
      <c r="B7687" s="13" t="n"/>
    </row>
    <row r="7688">
      <c r="A7688" s="12" t="n"/>
      <c r="B7688" s="13" t="n"/>
    </row>
    <row r="7689">
      <c r="A7689" s="12" t="n"/>
      <c r="B7689" s="13" t="n"/>
    </row>
    <row r="7690">
      <c r="A7690" s="12" t="n"/>
      <c r="B7690" s="13" t="n"/>
    </row>
    <row r="7691">
      <c r="A7691" s="12" t="n"/>
      <c r="B7691" s="13" t="n"/>
    </row>
    <row r="7692">
      <c r="A7692" s="12" t="n"/>
      <c r="B7692" s="13" t="n"/>
    </row>
    <row r="7693">
      <c r="A7693" s="12" t="n"/>
      <c r="B7693" s="13" t="n"/>
    </row>
    <row r="7694">
      <c r="A7694" s="12" t="n"/>
      <c r="B7694" s="13" t="n"/>
    </row>
    <row r="7695">
      <c r="A7695" s="12" t="n"/>
      <c r="B7695" s="13" t="n"/>
    </row>
    <row r="7696">
      <c r="A7696" s="12" t="n"/>
      <c r="B7696" s="13" t="n"/>
    </row>
    <row r="7697">
      <c r="A7697" s="12" t="n"/>
      <c r="B7697" s="13" t="n"/>
    </row>
    <row r="7698">
      <c r="A7698" s="12" t="n"/>
      <c r="B7698" s="13" t="n"/>
    </row>
    <row r="7699">
      <c r="A7699" s="12" t="n"/>
      <c r="B7699" s="13" t="n"/>
    </row>
    <row r="7700">
      <c r="A7700" s="12" t="n"/>
      <c r="B7700" s="13" t="n"/>
    </row>
    <row r="7701">
      <c r="A7701" s="12" t="n"/>
      <c r="B7701" s="13" t="n"/>
    </row>
    <row r="7702">
      <c r="A7702" s="12" t="n"/>
      <c r="B7702" s="13" t="n"/>
    </row>
    <row r="7703">
      <c r="A7703" s="12" t="n"/>
      <c r="B7703" s="13" t="n"/>
    </row>
    <row r="7704">
      <c r="A7704" s="12" t="n"/>
      <c r="B7704" s="13" t="n"/>
    </row>
    <row r="7705">
      <c r="A7705" s="12" t="n"/>
      <c r="B7705" s="13" t="n"/>
    </row>
    <row r="7706">
      <c r="A7706" s="12" t="n"/>
      <c r="B7706" s="13" t="n"/>
    </row>
    <row r="7707">
      <c r="A7707" s="12" t="n"/>
      <c r="B7707" s="13" t="n"/>
    </row>
    <row r="7708">
      <c r="A7708" s="12" t="n"/>
      <c r="B7708" s="13" t="n"/>
    </row>
    <row r="7709">
      <c r="A7709" s="12" t="n"/>
      <c r="B7709" s="13" t="n"/>
    </row>
    <row r="7710">
      <c r="A7710" s="12" t="n"/>
      <c r="B7710" s="13" t="n"/>
    </row>
    <row r="7711">
      <c r="A7711" s="12" t="n"/>
      <c r="B7711" s="13" t="n"/>
    </row>
    <row r="7712">
      <c r="A7712" s="12" t="n"/>
      <c r="B7712" s="13" t="n"/>
    </row>
    <row r="7713">
      <c r="A7713" s="12" t="n"/>
      <c r="B7713" s="13" t="n"/>
    </row>
    <row r="7714">
      <c r="A7714" s="12" t="n"/>
      <c r="B7714" s="13" t="n"/>
    </row>
    <row r="7715">
      <c r="A7715" s="12" t="n"/>
      <c r="B7715" s="13" t="n"/>
    </row>
    <row r="7716">
      <c r="A7716" s="12" t="n"/>
      <c r="B7716" s="13" t="n"/>
    </row>
    <row r="7717">
      <c r="A7717" s="12" t="n"/>
      <c r="B7717" s="13" t="n"/>
    </row>
    <row r="7718">
      <c r="A7718" s="12" t="n"/>
      <c r="B7718" s="13" t="n"/>
    </row>
    <row r="7719">
      <c r="A7719" s="12" t="n"/>
      <c r="B7719" s="13" t="n"/>
    </row>
    <row r="7720">
      <c r="A7720" s="12" t="n"/>
      <c r="B7720" s="13" t="n"/>
    </row>
    <row r="7721">
      <c r="A7721" s="12" t="n"/>
      <c r="B7721" s="13" t="n"/>
    </row>
    <row r="7722">
      <c r="A7722" s="12" t="n"/>
      <c r="B7722" s="13" t="n"/>
    </row>
    <row r="7723">
      <c r="A7723" s="12" t="n"/>
      <c r="B7723" s="13" t="n"/>
    </row>
    <row r="7724">
      <c r="A7724" s="12" t="n"/>
      <c r="B7724" s="13" t="n"/>
    </row>
    <row r="7725">
      <c r="A7725" s="12" t="n"/>
      <c r="B7725" s="13" t="n"/>
    </row>
    <row r="7726">
      <c r="A7726" s="12" t="n"/>
      <c r="B7726" s="13" t="n"/>
    </row>
    <row r="7727">
      <c r="A7727" s="12" t="n"/>
      <c r="B7727" s="13" t="n"/>
    </row>
    <row r="7728">
      <c r="A7728" s="12" t="n"/>
      <c r="B7728" s="13" t="n"/>
    </row>
    <row r="7729">
      <c r="A7729" s="12" t="n"/>
      <c r="B7729" s="13" t="n"/>
    </row>
    <row r="7730">
      <c r="A7730" s="12" t="n"/>
      <c r="B7730" s="13" t="n"/>
    </row>
    <row r="7731">
      <c r="A7731" s="12" t="n"/>
      <c r="B7731" s="13" t="n"/>
    </row>
    <row r="7732">
      <c r="A7732" s="12" t="n"/>
      <c r="B7732" s="13" t="n"/>
    </row>
    <row r="7733">
      <c r="A7733" s="12" t="n"/>
      <c r="B7733" s="13" t="n"/>
    </row>
    <row r="7734">
      <c r="A7734" s="12" t="n"/>
      <c r="B7734" s="13" t="n"/>
    </row>
    <row r="7735">
      <c r="A7735" s="12" t="n"/>
      <c r="B7735" s="13" t="n"/>
    </row>
    <row r="7736">
      <c r="A7736" s="12" t="n"/>
      <c r="B7736" s="13" t="n"/>
    </row>
    <row r="7737">
      <c r="A7737" s="12" t="n"/>
      <c r="B7737" s="13" t="n"/>
    </row>
    <row r="7738">
      <c r="A7738" s="12" t="n"/>
      <c r="B7738" s="13" t="n"/>
    </row>
    <row r="7739">
      <c r="A7739" s="12" t="n"/>
      <c r="B7739" s="13" t="n"/>
    </row>
    <row r="7740">
      <c r="A7740" s="12" t="n"/>
      <c r="B7740" s="13" t="n"/>
    </row>
    <row r="7741">
      <c r="A7741" s="12" t="n"/>
      <c r="B7741" s="13" t="n"/>
    </row>
    <row r="7742">
      <c r="A7742" s="12" t="n"/>
      <c r="B7742" s="13" t="n"/>
    </row>
    <row r="7743">
      <c r="A7743" s="12" t="n"/>
      <c r="B7743" s="13" t="n"/>
    </row>
    <row r="7744">
      <c r="A7744" s="12" t="n"/>
      <c r="B7744" s="13" t="n"/>
    </row>
    <row r="7745">
      <c r="A7745" s="12" t="n"/>
      <c r="B7745" s="13" t="n"/>
    </row>
    <row r="7746">
      <c r="A7746" s="12" t="n"/>
      <c r="B7746" s="13" t="n"/>
    </row>
    <row r="7747">
      <c r="A7747" s="12" t="n"/>
      <c r="B7747" s="13" t="n"/>
    </row>
    <row r="7748">
      <c r="A7748" s="12" t="n"/>
      <c r="B7748" s="13" t="n"/>
    </row>
    <row r="7749">
      <c r="A7749" s="12" t="n"/>
      <c r="B7749" s="13" t="n"/>
    </row>
    <row r="7750">
      <c r="A7750" s="12" t="n"/>
      <c r="B7750" s="13" t="n"/>
    </row>
    <row r="7751">
      <c r="A7751" s="12" t="n"/>
      <c r="B7751" s="13" t="n"/>
    </row>
    <row r="7752">
      <c r="A7752" s="12" t="n"/>
      <c r="B7752" s="13" t="n"/>
    </row>
    <row r="7753">
      <c r="A7753" s="12" t="n"/>
      <c r="B7753" s="13" t="n"/>
    </row>
    <row r="7754">
      <c r="A7754" s="12" t="n"/>
      <c r="B7754" s="13" t="n"/>
    </row>
    <row r="7755">
      <c r="A7755" s="12" t="n"/>
      <c r="B7755" s="13" t="n"/>
    </row>
    <row r="7756">
      <c r="A7756" s="12" t="n"/>
      <c r="B7756" s="13" t="n"/>
    </row>
    <row r="7757">
      <c r="A7757" s="12" t="n"/>
      <c r="B7757" s="13" t="n"/>
    </row>
    <row r="7758">
      <c r="A7758" s="12" t="n"/>
      <c r="B7758" s="13" t="n"/>
    </row>
    <row r="7759">
      <c r="A7759" s="12" t="n"/>
      <c r="B7759" s="13" t="n"/>
    </row>
    <row r="7760">
      <c r="A7760" s="12" t="n"/>
      <c r="B7760" s="13" t="n"/>
    </row>
    <row r="7761">
      <c r="A7761" s="12" t="n"/>
      <c r="B7761" s="13" t="n"/>
    </row>
    <row r="7762">
      <c r="A7762" s="12" t="n"/>
      <c r="B7762" s="13" t="n"/>
    </row>
    <row r="7763">
      <c r="A7763" s="12" t="n"/>
      <c r="B7763" s="13" t="n"/>
    </row>
    <row r="7764">
      <c r="A7764" s="12" t="n"/>
      <c r="B7764" s="13" t="n"/>
    </row>
    <row r="7765">
      <c r="A7765" s="12" t="n"/>
      <c r="B7765" s="13" t="n"/>
    </row>
    <row r="7766">
      <c r="A7766" s="12" t="n"/>
      <c r="B7766" s="13" t="n"/>
    </row>
    <row r="7767">
      <c r="A7767" s="12" t="n"/>
      <c r="B7767" s="13" t="n"/>
    </row>
    <row r="7768">
      <c r="A7768" s="12" t="n"/>
      <c r="B7768" s="13" t="n"/>
    </row>
    <row r="7769">
      <c r="A7769" s="12" t="n"/>
      <c r="B7769" s="13" t="n"/>
    </row>
    <row r="7770">
      <c r="A7770" s="12" t="n"/>
      <c r="B7770" s="13" t="n"/>
    </row>
    <row r="7771">
      <c r="A7771" s="12" t="n"/>
      <c r="B7771" s="13" t="n"/>
    </row>
    <row r="7772">
      <c r="A7772" s="12" t="n"/>
      <c r="B7772" s="13" t="n"/>
    </row>
    <row r="7773">
      <c r="A7773" s="12" t="n"/>
      <c r="B7773" s="13" t="n"/>
    </row>
    <row r="7774">
      <c r="A7774" s="12" t="n"/>
      <c r="B7774" s="13" t="n"/>
    </row>
    <row r="7775">
      <c r="A7775" s="12" t="n"/>
      <c r="B7775" s="13" t="n"/>
    </row>
    <row r="7776">
      <c r="A7776" s="12" t="n"/>
      <c r="B7776" s="13" t="n"/>
    </row>
    <row r="7777">
      <c r="A7777" s="12" t="n"/>
      <c r="B7777" s="13" t="n"/>
    </row>
    <row r="7778">
      <c r="A7778" s="12" t="n"/>
      <c r="B7778" s="13" t="n"/>
    </row>
    <row r="7779">
      <c r="A7779" s="12" t="n"/>
      <c r="B7779" s="13" t="n"/>
    </row>
    <row r="7780">
      <c r="A7780" s="12" t="n"/>
      <c r="B7780" s="13" t="n"/>
    </row>
    <row r="7781">
      <c r="A7781" s="12" t="n"/>
      <c r="B7781" s="13" t="n"/>
    </row>
    <row r="7782">
      <c r="A7782" s="12" t="n"/>
      <c r="B7782" s="13" t="n"/>
    </row>
    <row r="7783">
      <c r="A7783" s="12" t="n"/>
      <c r="B7783" s="13" t="n"/>
    </row>
    <row r="7784">
      <c r="A7784" s="12" t="n"/>
      <c r="B7784" s="13" t="n"/>
    </row>
    <row r="7785">
      <c r="A7785" s="12" t="n"/>
      <c r="B7785" s="13" t="n"/>
    </row>
    <row r="7786">
      <c r="A7786" s="12" t="n"/>
      <c r="B7786" s="13" t="n"/>
    </row>
    <row r="7787">
      <c r="A7787" s="12" t="n"/>
      <c r="B7787" s="13" t="n"/>
    </row>
    <row r="7788">
      <c r="A7788" s="12" t="n"/>
      <c r="B7788" s="13" t="n"/>
    </row>
    <row r="7789">
      <c r="A7789" s="12" t="n"/>
      <c r="B7789" s="13" t="n"/>
    </row>
    <row r="7790">
      <c r="A7790" s="12" t="n"/>
      <c r="B7790" s="13" t="n"/>
    </row>
    <row r="7791">
      <c r="A7791" s="12" t="n"/>
      <c r="B7791" s="13" t="n"/>
    </row>
    <row r="7792">
      <c r="A7792" s="12" t="n"/>
      <c r="B7792" s="13" t="n"/>
    </row>
    <row r="7793">
      <c r="A7793" s="12" t="n"/>
      <c r="B7793" s="13" t="n"/>
    </row>
    <row r="7794">
      <c r="A7794" s="12" t="n"/>
      <c r="B7794" s="13" t="n"/>
    </row>
    <row r="7795">
      <c r="A7795" s="12" t="n"/>
      <c r="B7795" s="13" t="n"/>
    </row>
    <row r="7796">
      <c r="A7796" s="12" t="n"/>
      <c r="B7796" s="13" t="n"/>
    </row>
    <row r="7797">
      <c r="A7797" s="12" t="n"/>
      <c r="B7797" s="13" t="n"/>
    </row>
    <row r="7798">
      <c r="A7798" s="12" t="n"/>
      <c r="B7798" s="13" t="n"/>
    </row>
    <row r="7799">
      <c r="A7799" s="12" t="n"/>
      <c r="B7799" s="13" t="n"/>
    </row>
    <row r="7800">
      <c r="A7800" s="12" t="n"/>
      <c r="B7800" s="13" t="n"/>
    </row>
    <row r="7801">
      <c r="A7801" s="12" t="n"/>
      <c r="B7801" s="13" t="n"/>
    </row>
    <row r="7802">
      <c r="A7802" s="12" t="n"/>
      <c r="B7802" s="13" t="n"/>
    </row>
    <row r="7803">
      <c r="A7803" s="12" t="n"/>
      <c r="B7803" s="13" t="n"/>
    </row>
    <row r="7804">
      <c r="A7804" s="12" t="n"/>
      <c r="B7804" s="13" t="n"/>
    </row>
    <row r="7805">
      <c r="A7805" s="12" t="n"/>
      <c r="B7805" s="13" t="n"/>
    </row>
    <row r="7806">
      <c r="A7806" s="12" t="n"/>
      <c r="B7806" s="13" t="n"/>
    </row>
    <row r="7807">
      <c r="A7807" s="12" t="n"/>
      <c r="B7807" s="13" t="n"/>
    </row>
    <row r="7808">
      <c r="A7808" s="12" t="n"/>
      <c r="B7808" s="13" t="n"/>
    </row>
    <row r="7809">
      <c r="A7809" s="12" t="n"/>
      <c r="B7809" s="13" t="n"/>
    </row>
    <row r="7810">
      <c r="A7810" s="12" t="n"/>
      <c r="B7810" s="13" t="n"/>
    </row>
    <row r="7811">
      <c r="A7811" s="12" t="n"/>
      <c r="B7811" s="13" t="n"/>
    </row>
    <row r="7812">
      <c r="A7812" s="12" t="n"/>
      <c r="B7812" s="13" t="n"/>
    </row>
    <row r="7813">
      <c r="A7813" s="12" t="n"/>
      <c r="B7813" s="13" t="n"/>
    </row>
    <row r="7814">
      <c r="A7814" s="12" t="n"/>
      <c r="B7814" s="13" t="n"/>
    </row>
    <row r="7815">
      <c r="A7815" s="12" t="n"/>
      <c r="B7815" s="13" t="n"/>
    </row>
    <row r="7816">
      <c r="A7816" s="12" t="n"/>
      <c r="B7816" s="13" t="n"/>
    </row>
    <row r="7817">
      <c r="A7817" s="12" t="n"/>
      <c r="B7817" s="13" t="n"/>
    </row>
    <row r="7818">
      <c r="A7818" s="12" t="n"/>
      <c r="B7818" s="13" t="n"/>
    </row>
    <row r="7819">
      <c r="A7819" s="12" t="n"/>
      <c r="B7819" s="13" t="n"/>
    </row>
    <row r="7820">
      <c r="A7820" s="12" t="n"/>
      <c r="B7820" s="13" t="n"/>
    </row>
    <row r="7821">
      <c r="A7821" s="12" t="n"/>
      <c r="B7821" s="13" t="n"/>
    </row>
    <row r="7822">
      <c r="A7822" s="12" t="n"/>
      <c r="B7822" s="13" t="n"/>
    </row>
    <row r="7823">
      <c r="A7823" s="12" t="n"/>
      <c r="B7823" s="13" t="n"/>
    </row>
    <row r="7824">
      <c r="A7824" s="12" t="n"/>
      <c r="B7824" s="13" t="n"/>
    </row>
    <row r="7825">
      <c r="A7825" s="12" t="n"/>
      <c r="B7825" s="13" t="n"/>
    </row>
    <row r="7826">
      <c r="A7826" s="12" t="n"/>
      <c r="B7826" s="13" t="n"/>
    </row>
    <row r="7827">
      <c r="A7827" s="12" t="n"/>
      <c r="B7827" s="13" t="n"/>
    </row>
    <row r="7828">
      <c r="A7828" s="12" t="n"/>
      <c r="B7828" s="13" t="n"/>
    </row>
    <row r="7829">
      <c r="A7829" s="12" t="n"/>
      <c r="B7829" s="13" t="n"/>
    </row>
    <row r="7830">
      <c r="A7830" s="12" t="n"/>
      <c r="B7830" s="13" t="n"/>
    </row>
    <row r="7831">
      <c r="A7831" s="12" t="n"/>
      <c r="B7831" s="13" t="n"/>
    </row>
    <row r="7832">
      <c r="A7832" s="12" t="n"/>
      <c r="B7832" s="13" t="n"/>
    </row>
    <row r="7833">
      <c r="A7833" s="12" t="n"/>
      <c r="B7833" s="13" t="n"/>
    </row>
    <row r="7834">
      <c r="A7834" s="12" t="n"/>
      <c r="B7834" s="13" t="n"/>
    </row>
    <row r="7835">
      <c r="A7835" s="12" t="n"/>
      <c r="B7835" s="13" t="n"/>
    </row>
    <row r="7836">
      <c r="A7836" s="12" t="n"/>
      <c r="B7836" s="13" t="n"/>
    </row>
    <row r="7837">
      <c r="A7837" s="12" t="n"/>
      <c r="B7837" s="13" t="n"/>
    </row>
    <row r="7838">
      <c r="A7838" s="12" t="n"/>
      <c r="B7838" s="13" t="n"/>
    </row>
    <row r="7839">
      <c r="A7839" s="12" t="n"/>
      <c r="B7839" s="13" t="n"/>
    </row>
    <row r="7840">
      <c r="A7840" s="12" t="n"/>
      <c r="B7840" s="13" t="n"/>
    </row>
    <row r="7841">
      <c r="A7841" s="12" t="n"/>
      <c r="B7841" s="13" t="n"/>
    </row>
    <row r="7842">
      <c r="A7842" s="12" t="n"/>
      <c r="B7842" s="13" t="n"/>
    </row>
    <row r="7843">
      <c r="A7843" s="12" t="n"/>
      <c r="B7843" s="13" t="n"/>
    </row>
    <row r="7844">
      <c r="A7844" s="12" t="n"/>
      <c r="B7844" s="13" t="n"/>
    </row>
    <row r="7845">
      <c r="A7845" s="12" t="n"/>
      <c r="B7845" s="13" t="n"/>
    </row>
    <row r="7846">
      <c r="A7846" s="12" t="n"/>
      <c r="B7846" s="13" t="n"/>
    </row>
    <row r="7847">
      <c r="A7847" s="12" t="n"/>
      <c r="B7847" s="13" t="n"/>
    </row>
    <row r="7848">
      <c r="A7848" s="12" t="n"/>
      <c r="B7848" s="13" t="n"/>
    </row>
    <row r="7849">
      <c r="A7849" s="12" t="n"/>
      <c r="B7849" s="13" t="n"/>
    </row>
    <row r="7850">
      <c r="A7850" s="12" t="n"/>
      <c r="B7850" s="13" t="n"/>
    </row>
    <row r="7851">
      <c r="A7851" s="12" t="n"/>
      <c r="B7851" s="13" t="n"/>
    </row>
    <row r="7852">
      <c r="A7852" s="12" t="n"/>
      <c r="B7852" s="13" t="n"/>
    </row>
    <row r="7853">
      <c r="A7853" s="12" t="n"/>
      <c r="B7853" s="13" t="n"/>
    </row>
    <row r="7854">
      <c r="A7854" s="12" t="n"/>
      <c r="B7854" s="13" t="n"/>
    </row>
    <row r="7855">
      <c r="A7855" s="12" t="n"/>
      <c r="B7855" s="13" t="n"/>
    </row>
    <row r="7856">
      <c r="A7856" s="12" t="n"/>
      <c r="B7856" s="13" t="n"/>
    </row>
    <row r="7857">
      <c r="A7857" s="12" t="n"/>
      <c r="B7857" s="13" t="n"/>
    </row>
    <row r="7858">
      <c r="A7858" s="12" t="n"/>
      <c r="B7858" s="13" t="n"/>
    </row>
    <row r="7859">
      <c r="A7859" s="12" t="n"/>
      <c r="B7859" s="13" t="n"/>
    </row>
    <row r="7860">
      <c r="A7860" s="12" t="n"/>
      <c r="B7860" s="13" t="n"/>
    </row>
    <row r="7861">
      <c r="A7861" s="12" t="n"/>
      <c r="B7861" s="13" t="n"/>
    </row>
    <row r="7862">
      <c r="A7862" s="12" t="n"/>
      <c r="B7862" s="13" t="n"/>
    </row>
    <row r="7863">
      <c r="A7863" s="12" t="n"/>
      <c r="B7863" s="13" t="n"/>
    </row>
    <row r="7864">
      <c r="A7864" s="12" t="n"/>
      <c r="B7864" s="13" t="n"/>
    </row>
    <row r="7865">
      <c r="A7865" s="12" t="n"/>
      <c r="B7865" s="13" t="n"/>
    </row>
    <row r="7866">
      <c r="A7866" s="12" t="n"/>
      <c r="B7866" s="13" t="n"/>
    </row>
    <row r="7867">
      <c r="A7867" s="12" t="n"/>
      <c r="B7867" s="13" t="n"/>
    </row>
    <row r="7868">
      <c r="A7868" s="12" t="n"/>
      <c r="B7868" s="13" t="n"/>
    </row>
    <row r="7869">
      <c r="A7869" s="12" t="n"/>
      <c r="B7869" s="13" t="n"/>
    </row>
    <row r="7870">
      <c r="A7870" s="12" t="n"/>
      <c r="B7870" s="13" t="n"/>
    </row>
    <row r="7871">
      <c r="A7871" s="12" t="n"/>
      <c r="B7871" s="13" t="n"/>
    </row>
    <row r="7872">
      <c r="A7872" s="12" t="n"/>
      <c r="B7872" s="13" t="n"/>
    </row>
    <row r="7873">
      <c r="A7873" s="12" t="n"/>
      <c r="B7873" s="13" t="n"/>
    </row>
    <row r="7874">
      <c r="A7874" s="12" t="n"/>
      <c r="B7874" s="13" t="n"/>
    </row>
    <row r="7875">
      <c r="A7875" s="12" t="n"/>
      <c r="B7875" s="13" t="n"/>
    </row>
    <row r="7876">
      <c r="A7876" s="12" t="n"/>
      <c r="B7876" s="13" t="n"/>
    </row>
    <row r="7877">
      <c r="A7877" s="12" t="n"/>
      <c r="B7877" s="13" t="n"/>
    </row>
    <row r="7878">
      <c r="A7878" s="12" t="n"/>
      <c r="B7878" s="13" t="n"/>
    </row>
    <row r="7879">
      <c r="A7879" s="12" t="n"/>
      <c r="B7879" s="13" t="n"/>
    </row>
    <row r="7880">
      <c r="A7880" s="12" t="n"/>
      <c r="B7880" s="13" t="n"/>
    </row>
    <row r="7881">
      <c r="A7881" s="12" t="n"/>
      <c r="B7881" s="13" t="n"/>
    </row>
    <row r="7882">
      <c r="A7882" s="12" t="n"/>
      <c r="B7882" s="13" t="n"/>
    </row>
    <row r="7883">
      <c r="A7883" s="12" t="n"/>
      <c r="B7883" s="13" t="n"/>
    </row>
    <row r="7884">
      <c r="A7884" s="12" t="n"/>
      <c r="B7884" s="13" t="n"/>
    </row>
    <row r="7885">
      <c r="A7885" s="12" t="n"/>
      <c r="B7885" s="13" t="n"/>
    </row>
    <row r="7886">
      <c r="A7886" s="12" t="n"/>
      <c r="B7886" s="13" t="n"/>
    </row>
    <row r="7887">
      <c r="A7887" s="12" t="n"/>
      <c r="B7887" s="13" t="n"/>
    </row>
    <row r="7888">
      <c r="A7888" s="12" t="n"/>
      <c r="B7888" s="13" t="n"/>
    </row>
    <row r="7889">
      <c r="A7889" s="12" t="n"/>
      <c r="B7889" s="13" t="n"/>
    </row>
    <row r="7890">
      <c r="A7890" s="12" t="n"/>
      <c r="B7890" s="13" t="n"/>
    </row>
    <row r="7891">
      <c r="A7891" s="12" t="n"/>
      <c r="B7891" s="13" t="n"/>
    </row>
    <row r="7892">
      <c r="A7892" s="12" t="n"/>
      <c r="B7892" s="13" t="n"/>
    </row>
    <row r="7893">
      <c r="A7893" s="12" t="n"/>
      <c r="B7893" s="13" t="n"/>
    </row>
    <row r="7894">
      <c r="A7894" s="12" t="n"/>
      <c r="B7894" s="13" t="n"/>
    </row>
    <row r="7895">
      <c r="A7895" s="12" t="n"/>
      <c r="B7895" s="13" t="n"/>
    </row>
    <row r="7896">
      <c r="A7896" s="12" t="n"/>
      <c r="B7896" s="13" t="n"/>
    </row>
    <row r="7897">
      <c r="A7897" s="12" t="n"/>
      <c r="B7897" s="13" t="n"/>
    </row>
    <row r="7898">
      <c r="A7898" s="12" t="n"/>
      <c r="B7898" s="13" t="n"/>
    </row>
    <row r="7899">
      <c r="A7899" s="12" t="n"/>
      <c r="B7899" s="13" t="n"/>
    </row>
    <row r="7900">
      <c r="A7900" s="12" t="n"/>
      <c r="B7900" s="13" t="n"/>
    </row>
    <row r="7901">
      <c r="A7901" s="12" t="n"/>
      <c r="B7901" s="13" t="n"/>
    </row>
    <row r="7902">
      <c r="A7902" s="12" t="n"/>
      <c r="B7902" s="13" t="n"/>
    </row>
    <row r="7903">
      <c r="A7903" s="12" t="n"/>
      <c r="B7903" s="13" t="n"/>
    </row>
    <row r="7904">
      <c r="A7904" s="12" t="n"/>
      <c r="B7904" s="13" t="n"/>
    </row>
    <row r="7905">
      <c r="A7905" s="12" t="n"/>
      <c r="B7905" s="13" t="n"/>
    </row>
    <row r="7906">
      <c r="A7906" s="12" t="n"/>
      <c r="B7906" s="13" t="n"/>
    </row>
    <row r="7907">
      <c r="A7907" s="12" t="n"/>
      <c r="B7907" s="13" t="n"/>
    </row>
    <row r="7908">
      <c r="A7908" s="12" t="n"/>
      <c r="B7908" s="13" t="n"/>
    </row>
    <row r="7909">
      <c r="A7909" s="12" t="n"/>
      <c r="B7909" s="13" t="n"/>
    </row>
    <row r="7910">
      <c r="A7910" s="12" t="n"/>
      <c r="B7910" s="13" t="n"/>
    </row>
    <row r="7911">
      <c r="A7911" s="12" t="n"/>
      <c r="B7911" s="13" t="n"/>
    </row>
    <row r="7912">
      <c r="A7912" s="12" t="n"/>
      <c r="B7912" s="13" t="n"/>
    </row>
    <row r="7913">
      <c r="A7913" s="12" t="n"/>
      <c r="B7913" s="13" t="n"/>
    </row>
    <row r="7914">
      <c r="A7914" s="12" t="n"/>
      <c r="B7914" s="13" t="n"/>
    </row>
    <row r="7915">
      <c r="A7915" s="12" t="n"/>
      <c r="B7915" s="13" t="n"/>
    </row>
    <row r="7916">
      <c r="A7916" s="12" t="n"/>
      <c r="B7916" s="13" t="n"/>
    </row>
    <row r="7917">
      <c r="A7917" s="12" t="n"/>
      <c r="B7917" s="13" t="n"/>
    </row>
    <row r="7918">
      <c r="A7918" s="12" t="n"/>
      <c r="B7918" s="13" t="n"/>
    </row>
    <row r="7919">
      <c r="A7919" s="12" t="n"/>
      <c r="B7919" s="13" t="n"/>
    </row>
    <row r="7920">
      <c r="A7920" s="12" t="n"/>
      <c r="B7920" s="13" t="n"/>
    </row>
    <row r="7921">
      <c r="A7921" s="12" t="n"/>
      <c r="B7921" s="13" t="n"/>
    </row>
    <row r="7922">
      <c r="A7922" s="12" t="n"/>
      <c r="B7922" s="13" t="n"/>
    </row>
    <row r="7923">
      <c r="A7923" s="12" t="n"/>
      <c r="B7923" s="13" t="n"/>
    </row>
    <row r="7924">
      <c r="A7924" s="12" t="n"/>
      <c r="B7924" s="13" t="n"/>
    </row>
    <row r="7925">
      <c r="A7925" s="12" t="n"/>
      <c r="B7925" s="13" t="n"/>
    </row>
    <row r="7926">
      <c r="A7926" s="12" t="n"/>
      <c r="B7926" s="13" t="n"/>
    </row>
    <row r="7927">
      <c r="A7927" s="12" t="n"/>
      <c r="B7927" s="13" t="n"/>
    </row>
    <row r="7928">
      <c r="A7928" s="12" t="n"/>
      <c r="B7928" s="13" t="n"/>
    </row>
    <row r="7929">
      <c r="A7929" s="12" t="n"/>
      <c r="B7929" s="13" t="n"/>
    </row>
    <row r="7930">
      <c r="A7930" s="12" t="n"/>
      <c r="B7930" s="13" t="n"/>
    </row>
    <row r="7931">
      <c r="A7931" s="12" t="n"/>
      <c r="B7931" s="13" t="n"/>
    </row>
    <row r="7932">
      <c r="A7932" s="12" t="n"/>
      <c r="B7932" s="13" t="n"/>
    </row>
    <row r="7933">
      <c r="A7933" s="12" t="n"/>
      <c r="B7933" s="13" t="n"/>
    </row>
    <row r="7934">
      <c r="A7934" s="12" t="n"/>
      <c r="B7934" s="13" t="n"/>
    </row>
    <row r="7935">
      <c r="A7935" s="12" t="n"/>
      <c r="B7935" s="13" t="n"/>
    </row>
    <row r="7936">
      <c r="A7936" s="12" t="n"/>
      <c r="B7936" s="13" t="n"/>
    </row>
    <row r="7937">
      <c r="A7937" s="12" t="n"/>
      <c r="B7937" s="13" t="n"/>
    </row>
    <row r="7938">
      <c r="A7938" s="12" t="n"/>
      <c r="B7938" s="13" t="n"/>
    </row>
    <row r="7939">
      <c r="A7939" s="12" t="n"/>
      <c r="B7939" s="13" t="n"/>
    </row>
    <row r="7940">
      <c r="A7940" s="12" t="n"/>
      <c r="B7940" s="13" t="n"/>
    </row>
    <row r="7941">
      <c r="A7941" s="12" t="n"/>
      <c r="B7941" s="13" t="n"/>
    </row>
    <row r="7942">
      <c r="A7942" s="12" t="n"/>
      <c r="B7942" s="13" t="n"/>
    </row>
    <row r="7943">
      <c r="A7943" s="12" t="n"/>
      <c r="B7943" s="13" t="n"/>
    </row>
    <row r="7944">
      <c r="A7944" s="12" t="n"/>
      <c r="B7944" s="13" t="n"/>
    </row>
    <row r="7945">
      <c r="A7945" s="12" t="n"/>
      <c r="B7945" s="13" t="n"/>
    </row>
    <row r="7946">
      <c r="A7946" s="12" t="n"/>
      <c r="B7946" s="13" t="n"/>
    </row>
    <row r="7947">
      <c r="A7947" s="12" t="n"/>
      <c r="B7947" s="13" t="n"/>
    </row>
    <row r="7948">
      <c r="A7948" s="12" t="n"/>
      <c r="B7948" s="13" t="n"/>
    </row>
    <row r="7949">
      <c r="A7949" s="12" t="n"/>
      <c r="B7949" s="13" t="n"/>
    </row>
    <row r="7950">
      <c r="A7950" s="12" t="n"/>
      <c r="B7950" s="13" t="n"/>
    </row>
    <row r="7951">
      <c r="A7951" s="12" t="n"/>
      <c r="B7951" s="13" t="n"/>
    </row>
    <row r="7952">
      <c r="A7952" s="12" t="n"/>
      <c r="B7952" s="13" t="n"/>
    </row>
    <row r="7953">
      <c r="A7953" s="12" t="n"/>
      <c r="B7953" s="13" t="n"/>
    </row>
    <row r="7954">
      <c r="A7954" s="12" t="n"/>
      <c r="B7954" s="13" t="n"/>
    </row>
    <row r="7955">
      <c r="A7955" s="12" t="n"/>
      <c r="B7955" s="13" t="n"/>
    </row>
    <row r="7956">
      <c r="A7956" s="12" t="n"/>
      <c r="B7956" s="13" t="n"/>
    </row>
    <row r="7957">
      <c r="A7957" s="12" t="n"/>
      <c r="B7957" s="13" t="n"/>
    </row>
    <row r="7958">
      <c r="A7958" s="12" t="n"/>
      <c r="B7958" s="13" t="n"/>
    </row>
    <row r="7959">
      <c r="A7959" s="12" t="n"/>
      <c r="B7959" s="13" t="n"/>
    </row>
    <row r="7960">
      <c r="A7960" s="12" t="n"/>
      <c r="B7960" s="13" t="n"/>
    </row>
    <row r="7961">
      <c r="A7961" s="12" t="n"/>
      <c r="B7961" s="13" t="n"/>
    </row>
    <row r="7962">
      <c r="A7962" s="12" t="n"/>
      <c r="B7962" s="13" t="n"/>
    </row>
    <row r="7963">
      <c r="A7963" s="12" t="n"/>
      <c r="B7963" s="13" t="n"/>
    </row>
    <row r="7964">
      <c r="A7964" s="12" t="n"/>
      <c r="B7964" s="13" t="n"/>
    </row>
    <row r="7965">
      <c r="A7965" s="12" t="n"/>
      <c r="B7965" s="13" t="n"/>
    </row>
    <row r="7966">
      <c r="A7966" s="12" t="n"/>
      <c r="B7966" s="13" t="n"/>
    </row>
    <row r="7967">
      <c r="A7967" s="12" t="n"/>
      <c r="B7967" s="13" t="n"/>
    </row>
    <row r="7968">
      <c r="A7968" s="12" t="n"/>
      <c r="B7968" s="13" t="n"/>
    </row>
    <row r="7969">
      <c r="A7969" s="12" t="n"/>
      <c r="B7969" s="13" t="n"/>
    </row>
    <row r="7970">
      <c r="A7970" s="12" t="n"/>
      <c r="B7970" s="13" t="n"/>
    </row>
    <row r="7971">
      <c r="A7971" s="12" t="n"/>
      <c r="B7971" s="13" t="n"/>
    </row>
    <row r="7972">
      <c r="A7972" s="12" t="n"/>
      <c r="B7972" s="13" t="n"/>
    </row>
    <row r="7973">
      <c r="A7973" s="12" t="n"/>
      <c r="B7973" s="13" t="n"/>
    </row>
    <row r="7974">
      <c r="A7974" s="12" t="n"/>
      <c r="B7974" s="13" t="n"/>
    </row>
    <row r="7975">
      <c r="A7975" s="12" t="n"/>
      <c r="B7975" s="13" t="n"/>
    </row>
    <row r="7976">
      <c r="A7976" s="12" t="n"/>
      <c r="B7976" s="13" t="n"/>
    </row>
    <row r="7977">
      <c r="A7977" s="12" t="n"/>
      <c r="B7977" s="13" t="n"/>
    </row>
    <row r="7978">
      <c r="A7978" s="12" t="n"/>
      <c r="B7978" s="13" t="n"/>
    </row>
    <row r="7979">
      <c r="A7979" s="12" t="n"/>
      <c r="B7979" s="13" t="n"/>
    </row>
    <row r="7980">
      <c r="A7980" s="12" t="n"/>
      <c r="B7980" s="13" t="n"/>
    </row>
    <row r="7981">
      <c r="A7981" s="12" t="n"/>
      <c r="B7981" s="13" t="n"/>
    </row>
    <row r="7982">
      <c r="A7982" s="12" t="n"/>
      <c r="B7982" s="13" t="n"/>
    </row>
    <row r="7983">
      <c r="A7983" s="12" t="n"/>
      <c r="B7983" s="13" t="n"/>
    </row>
    <row r="7984">
      <c r="A7984" s="12" t="n"/>
      <c r="B7984" s="13" t="n"/>
    </row>
    <row r="7985">
      <c r="A7985" s="12" t="n"/>
      <c r="B7985" s="13" t="n"/>
    </row>
    <row r="7986">
      <c r="A7986" s="12" t="n"/>
      <c r="B7986" s="13" t="n"/>
    </row>
    <row r="7987">
      <c r="A7987" s="12" t="n"/>
      <c r="B7987" s="13" t="n"/>
    </row>
    <row r="7988">
      <c r="A7988" s="12" t="n"/>
      <c r="B7988" s="13" t="n"/>
    </row>
    <row r="7989">
      <c r="A7989" s="12" t="n"/>
      <c r="B7989" s="13" t="n"/>
    </row>
    <row r="7990">
      <c r="A7990" s="12" t="n"/>
      <c r="B7990" s="13" t="n"/>
    </row>
    <row r="7991">
      <c r="A7991" s="12" t="n"/>
      <c r="B7991" s="13" t="n"/>
    </row>
    <row r="7992">
      <c r="A7992" s="12" t="n"/>
      <c r="B7992" s="13" t="n"/>
    </row>
    <row r="7993">
      <c r="A7993" s="12" t="n"/>
      <c r="B7993" s="13" t="n"/>
    </row>
    <row r="7994">
      <c r="A7994" s="12" t="n"/>
      <c r="B7994" s="13" t="n"/>
    </row>
    <row r="7995">
      <c r="A7995" s="12" t="n"/>
      <c r="B7995" s="13" t="n"/>
    </row>
    <row r="7996">
      <c r="A7996" s="12" t="n"/>
      <c r="B7996" s="13" t="n"/>
    </row>
    <row r="7997">
      <c r="A7997" s="12" t="n"/>
      <c r="B7997" s="13" t="n"/>
    </row>
    <row r="7998">
      <c r="A7998" s="12" t="n"/>
      <c r="B7998" s="13" t="n"/>
    </row>
    <row r="7999">
      <c r="A7999" s="12" t="n"/>
      <c r="B7999" s="13" t="n"/>
    </row>
    <row r="8000">
      <c r="A8000" s="12" t="n"/>
      <c r="B8000" s="13" t="n"/>
    </row>
    <row r="8001">
      <c r="A8001" s="12" t="n"/>
      <c r="B8001" s="13" t="n"/>
    </row>
    <row r="8002">
      <c r="A8002" s="12" t="n"/>
      <c r="B8002" s="13" t="n"/>
    </row>
    <row r="8003">
      <c r="A8003" s="12" t="n"/>
      <c r="B8003" s="13" t="n"/>
    </row>
    <row r="8004">
      <c r="A8004" s="12" t="n"/>
      <c r="B8004" s="13" t="n"/>
    </row>
    <row r="8005">
      <c r="A8005" s="12" t="n"/>
      <c r="B8005" s="13" t="n"/>
    </row>
    <row r="8006">
      <c r="A8006" s="12" t="n"/>
      <c r="B8006" s="13" t="n"/>
    </row>
    <row r="8007">
      <c r="A8007" s="12" t="n"/>
      <c r="B8007" s="13" t="n"/>
    </row>
    <row r="8008">
      <c r="A8008" s="12" t="n"/>
      <c r="B8008" s="13" t="n"/>
    </row>
    <row r="8009">
      <c r="A8009" s="12" t="n"/>
      <c r="B8009" s="13" t="n"/>
    </row>
    <row r="8010">
      <c r="A8010" s="12" t="n"/>
      <c r="B8010" s="13" t="n"/>
    </row>
    <row r="8011">
      <c r="A8011" s="12" t="n"/>
      <c r="B8011" s="13" t="n"/>
    </row>
    <row r="8012">
      <c r="A8012" s="12" t="n"/>
      <c r="B8012" s="13" t="n"/>
    </row>
    <row r="8013">
      <c r="A8013" s="12" t="n"/>
      <c r="B8013" s="13" t="n"/>
    </row>
    <row r="8014">
      <c r="A8014" s="12" t="n"/>
      <c r="B8014" s="13" t="n"/>
    </row>
    <row r="8015">
      <c r="A8015" s="12" t="n"/>
      <c r="B8015" s="13" t="n"/>
    </row>
    <row r="8016">
      <c r="A8016" s="12" t="n"/>
      <c r="B8016" s="13" t="n"/>
    </row>
    <row r="8017">
      <c r="A8017" s="12" t="n"/>
      <c r="B8017" s="13" t="n"/>
    </row>
    <row r="8018">
      <c r="A8018" s="12" t="n"/>
      <c r="B8018" s="13" t="n"/>
    </row>
    <row r="8019">
      <c r="A8019" s="12" t="n"/>
      <c r="B8019" s="13" t="n"/>
    </row>
    <row r="8020">
      <c r="A8020" s="12" t="n"/>
      <c r="B8020" s="13" t="n"/>
    </row>
    <row r="8021">
      <c r="A8021" s="12" t="n"/>
      <c r="B8021" s="13" t="n"/>
    </row>
    <row r="8022">
      <c r="A8022" s="12" t="n"/>
      <c r="B8022" s="13" t="n"/>
    </row>
    <row r="8023">
      <c r="A8023" s="12" t="n"/>
      <c r="B8023" s="13" t="n"/>
    </row>
    <row r="8024">
      <c r="A8024" s="12" t="n"/>
      <c r="B8024" s="13" t="n"/>
    </row>
    <row r="8025">
      <c r="A8025" s="12" t="n"/>
      <c r="B8025" s="13" t="n"/>
    </row>
    <row r="8026">
      <c r="A8026" s="12" t="n"/>
      <c r="B8026" s="13" t="n"/>
    </row>
    <row r="8027">
      <c r="A8027" s="12" t="n"/>
      <c r="B8027" s="13" t="n"/>
    </row>
    <row r="8028">
      <c r="A8028" s="12" t="n"/>
      <c r="B8028" s="13" t="n"/>
    </row>
    <row r="8029">
      <c r="A8029" s="12" t="n"/>
      <c r="B8029" s="13" t="n"/>
    </row>
    <row r="8030">
      <c r="A8030" s="12" t="n"/>
      <c r="B8030" s="13" t="n"/>
    </row>
    <row r="8031">
      <c r="A8031" s="12" t="n"/>
      <c r="B8031" s="13" t="n"/>
    </row>
    <row r="8032">
      <c r="A8032" s="12" t="n"/>
      <c r="B8032" s="13" t="n"/>
    </row>
    <row r="8033">
      <c r="A8033" s="12" t="n"/>
      <c r="B8033" s="13" t="n"/>
    </row>
    <row r="8034">
      <c r="A8034" s="12" t="n"/>
      <c r="B8034" s="13" t="n"/>
    </row>
    <row r="8035">
      <c r="A8035" s="12" t="n"/>
      <c r="B8035" s="13" t="n"/>
    </row>
    <row r="8036">
      <c r="A8036" s="12" t="n"/>
      <c r="B8036" s="13" t="n"/>
    </row>
    <row r="8037">
      <c r="A8037" s="12" t="n"/>
      <c r="B8037" s="13" t="n"/>
    </row>
    <row r="8038">
      <c r="A8038" s="12" t="n"/>
      <c r="B8038" s="13" t="n"/>
    </row>
    <row r="8039">
      <c r="A8039" s="12" t="n"/>
      <c r="B8039" s="13" t="n"/>
    </row>
    <row r="8040">
      <c r="A8040" s="12" t="n"/>
      <c r="B8040" s="13" t="n"/>
    </row>
    <row r="8041">
      <c r="A8041" s="12" t="n"/>
      <c r="B8041" s="13" t="n"/>
    </row>
    <row r="8042">
      <c r="A8042" s="12" t="n"/>
      <c r="B8042" s="13" t="n"/>
    </row>
    <row r="8043">
      <c r="A8043" s="12" t="n"/>
      <c r="B8043" s="13" t="n"/>
    </row>
    <row r="8044">
      <c r="A8044" s="12" t="n"/>
      <c r="B8044" s="13" t="n"/>
    </row>
    <row r="8045">
      <c r="A8045" s="12" t="n"/>
      <c r="B8045" s="13" t="n"/>
    </row>
    <row r="8046">
      <c r="A8046" s="12" t="n"/>
      <c r="B8046" s="13" t="n"/>
    </row>
    <row r="8047">
      <c r="A8047" s="12" t="n"/>
      <c r="B8047" s="13" t="n"/>
    </row>
    <row r="8048">
      <c r="A8048" s="12" t="n"/>
      <c r="B8048" s="13" t="n"/>
    </row>
    <row r="8049">
      <c r="A8049" s="12" t="n"/>
      <c r="B8049" s="13" t="n"/>
    </row>
    <row r="8050">
      <c r="A8050" s="12" t="n"/>
      <c r="B8050" s="13" t="n"/>
    </row>
    <row r="8051">
      <c r="A8051" s="12" t="n"/>
      <c r="B8051" s="13" t="n"/>
    </row>
    <row r="8052">
      <c r="A8052" s="12" t="n"/>
      <c r="B8052" s="13" t="n"/>
    </row>
    <row r="8053">
      <c r="A8053" s="12" t="n"/>
      <c r="B8053" s="13" t="n"/>
    </row>
    <row r="8054">
      <c r="A8054" s="12" t="n"/>
      <c r="B8054" s="13" t="n"/>
    </row>
    <row r="8055">
      <c r="A8055" s="12" t="n"/>
      <c r="B8055" s="13" t="n"/>
    </row>
    <row r="8056">
      <c r="A8056" s="12" t="n"/>
      <c r="B8056" s="13" t="n"/>
    </row>
    <row r="8057">
      <c r="A8057" s="12" t="n"/>
      <c r="B8057" s="13" t="n"/>
    </row>
    <row r="8058">
      <c r="A8058" s="12" t="n"/>
      <c r="B8058" s="13" t="n"/>
    </row>
    <row r="8059">
      <c r="A8059" s="12" t="n"/>
      <c r="B8059" s="13" t="n"/>
    </row>
    <row r="8060">
      <c r="A8060" s="12" t="n"/>
      <c r="B8060" s="13" t="n"/>
    </row>
    <row r="8061">
      <c r="A8061" s="12" t="n"/>
      <c r="B8061" s="13" t="n"/>
    </row>
    <row r="8062">
      <c r="A8062" s="12" t="n"/>
      <c r="B8062" s="13" t="n"/>
    </row>
    <row r="8063">
      <c r="A8063" s="12" t="n"/>
      <c r="B8063" s="13" t="n"/>
    </row>
    <row r="8064">
      <c r="A8064" s="12" t="n"/>
      <c r="B8064" s="13" t="n"/>
    </row>
    <row r="8065">
      <c r="A8065" s="12" t="n"/>
      <c r="B8065" s="13" t="n"/>
    </row>
    <row r="8066">
      <c r="A8066" s="12" t="n"/>
      <c r="B8066" s="13" t="n"/>
    </row>
    <row r="8067">
      <c r="A8067" s="12" t="n"/>
      <c r="B8067" s="13" t="n"/>
    </row>
    <row r="8068">
      <c r="A8068" s="12" t="n"/>
      <c r="B8068" s="13" t="n"/>
    </row>
    <row r="8069">
      <c r="A8069" s="12" t="n"/>
      <c r="B8069" s="13" t="n"/>
    </row>
    <row r="8070">
      <c r="A8070" s="12" t="n"/>
      <c r="B8070" s="13" t="n"/>
    </row>
    <row r="8071">
      <c r="A8071" s="12" t="n"/>
      <c r="B8071" s="13" t="n"/>
    </row>
    <row r="8072">
      <c r="A8072" s="12" t="n"/>
      <c r="B8072" s="13" t="n"/>
    </row>
    <row r="8073">
      <c r="A8073" s="12" t="n"/>
      <c r="B8073" s="13" t="n"/>
    </row>
    <row r="8074">
      <c r="A8074" s="12" t="n"/>
      <c r="B8074" s="13" t="n"/>
    </row>
    <row r="8075">
      <c r="A8075" s="12" t="n"/>
      <c r="B8075" s="13" t="n"/>
    </row>
    <row r="8076">
      <c r="A8076" s="12" t="n"/>
      <c r="B8076" s="13" t="n"/>
    </row>
    <row r="8077">
      <c r="A8077" s="12" t="n"/>
      <c r="B8077" s="13" t="n"/>
    </row>
    <row r="8078">
      <c r="A8078" s="12" t="n"/>
      <c r="B8078" s="13" t="n"/>
    </row>
    <row r="8079">
      <c r="A8079" s="12" t="n"/>
      <c r="B8079" s="13" t="n"/>
    </row>
    <row r="8080">
      <c r="A8080" s="12" t="n"/>
      <c r="B8080" s="13" t="n"/>
    </row>
    <row r="8081">
      <c r="A8081" s="12" t="n"/>
      <c r="B8081" s="13" t="n"/>
    </row>
    <row r="8082">
      <c r="A8082" s="12" t="n"/>
      <c r="B8082" s="13" t="n"/>
    </row>
    <row r="8083">
      <c r="A8083" s="12" t="n"/>
      <c r="B8083" s="13" t="n"/>
    </row>
    <row r="8084">
      <c r="A8084" s="12" t="n"/>
      <c r="B8084" s="13" t="n"/>
    </row>
    <row r="8085">
      <c r="A8085" s="12" t="n"/>
      <c r="B8085" s="13" t="n"/>
    </row>
    <row r="8086">
      <c r="A8086" s="12" t="n"/>
      <c r="B8086" s="13" t="n"/>
    </row>
    <row r="8087">
      <c r="A8087" s="12" t="n"/>
      <c r="B8087" s="13" t="n"/>
    </row>
    <row r="8088">
      <c r="A8088" s="12" t="n"/>
      <c r="B8088" s="13" t="n"/>
    </row>
    <row r="8089">
      <c r="A8089" s="12" t="n"/>
      <c r="B8089" s="13" t="n"/>
    </row>
    <row r="8090">
      <c r="A8090" s="12" t="n"/>
      <c r="B8090" s="13" t="n"/>
    </row>
    <row r="8091">
      <c r="A8091" s="12" t="n"/>
      <c r="B8091" s="13" t="n"/>
    </row>
    <row r="8092">
      <c r="A8092" s="12" t="n"/>
      <c r="B8092" s="13" t="n"/>
    </row>
    <row r="8093">
      <c r="A8093" s="12" t="n"/>
      <c r="B8093" s="13" t="n"/>
    </row>
    <row r="8094">
      <c r="A8094" s="12" t="n"/>
      <c r="B8094" s="13" t="n"/>
    </row>
    <row r="8095">
      <c r="A8095" s="12" t="n"/>
      <c r="B8095" s="13" t="n"/>
    </row>
    <row r="8096">
      <c r="A8096" s="12" t="n"/>
      <c r="B8096" s="13" t="n"/>
    </row>
    <row r="8097">
      <c r="A8097" s="12" t="n"/>
      <c r="B8097" s="13" t="n"/>
    </row>
    <row r="8098">
      <c r="A8098" s="12" t="n"/>
      <c r="B8098" s="13" t="n"/>
    </row>
    <row r="8099">
      <c r="A8099" s="12" t="n"/>
      <c r="B8099" s="13" t="n"/>
    </row>
    <row r="8100">
      <c r="A8100" s="12" t="n"/>
      <c r="B8100" s="13" t="n"/>
    </row>
    <row r="8101">
      <c r="A8101" s="12" t="n"/>
      <c r="B8101" s="13" t="n"/>
    </row>
    <row r="8102">
      <c r="A8102" s="12" t="n"/>
      <c r="B8102" s="13" t="n"/>
    </row>
    <row r="8103">
      <c r="A8103" s="12" t="n"/>
      <c r="B8103" s="13" t="n"/>
    </row>
    <row r="8104">
      <c r="A8104" s="12" t="n"/>
      <c r="B8104" s="13" t="n"/>
    </row>
    <row r="8105">
      <c r="A8105" s="12" t="n"/>
      <c r="B8105" s="13" t="n"/>
    </row>
    <row r="8106">
      <c r="A8106" s="12" t="n"/>
      <c r="B8106" s="13" t="n"/>
    </row>
    <row r="8107">
      <c r="A8107" s="12" t="n"/>
      <c r="B8107" s="13" t="n"/>
    </row>
    <row r="8108">
      <c r="A8108" s="12" t="n"/>
      <c r="B8108" s="13" t="n"/>
    </row>
    <row r="8109">
      <c r="A8109" s="12" t="n"/>
      <c r="B8109" s="13" t="n"/>
    </row>
    <row r="8110">
      <c r="A8110" s="12" t="n"/>
      <c r="B8110" s="13" t="n"/>
    </row>
    <row r="8111">
      <c r="A8111" s="12" t="n"/>
      <c r="B8111" s="13" t="n"/>
    </row>
    <row r="8112">
      <c r="A8112" s="12" t="n"/>
      <c r="B8112" s="13" t="n"/>
    </row>
    <row r="8113">
      <c r="A8113" s="12" t="n"/>
      <c r="B8113" s="13" t="n"/>
    </row>
    <row r="8114">
      <c r="A8114" s="12" t="n"/>
      <c r="B8114" s="13" t="n"/>
    </row>
    <row r="8115">
      <c r="A8115" s="12" t="n"/>
      <c r="B8115" s="13" t="n"/>
    </row>
    <row r="8116">
      <c r="A8116" s="12" t="n"/>
      <c r="B8116" s="13" t="n"/>
    </row>
    <row r="8117">
      <c r="A8117" s="12" t="n"/>
      <c r="B8117" s="13" t="n"/>
    </row>
    <row r="8118">
      <c r="A8118" s="12" t="n"/>
      <c r="B8118" s="13" t="n"/>
    </row>
    <row r="8119">
      <c r="A8119" s="12" t="n"/>
      <c r="B8119" s="13" t="n"/>
    </row>
    <row r="8120">
      <c r="A8120" s="12" t="n"/>
      <c r="B8120" s="13" t="n"/>
    </row>
    <row r="8121">
      <c r="A8121" s="12" t="n"/>
      <c r="B8121" s="13" t="n"/>
    </row>
    <row r="8122">
      <c r="A8122" s="12" t="n"/>
      <c r="B8122" s="13" t="n"/>
    </row>
    <row r="8123">
      <c r="A8123" s="12" t="n"/>
      <c r="B8123" s="13" t="n"/>
    </row>
    <row r="8124">
      <c r="A8124" s="12" t="n"/>
      <c r="B8124" s="13" t="n"/>
    </row>
    <row r="8125">
      <c r="A8125" s="12" t="n"/>
      <c r="B8125" s="13" t="n"/>
    </row>
    <row r="8126">
      <c r="A8126" s="12" t="n"/>
      <c r="B8126" s="13" t="n"/>
    </row>
    <row r="8127">
      <c r="A8127" s="12" t="n"/>
      <c r="B8127" s="13" t="n"/>
    </row>
    <row r="8128">
      <c r="A8128" s="12" t="n"/>
      <c r="B8128" s="13" t="n"/>
    </row>
    <row r="8129">
      <c r="A8129" s="12" t="n"/>
      <c r="B8129" s="13" t="n"/>
    </row>
    <row r="8130">
      <c r="A8130" s="12" t="n"/>
      <c r="B8130" s="13" t="n"/>
    </row>
    <row r="8131">
      <c r="A8131" s="12" t="n"/>
      <c r="B8131" s="13" t="n"/>
    </row>
    <row r="8132">
      <c r="A8132" s="12" t="n"/>
      <c r="B8132" s="13" t="n"/>
    </row>
    <row r="8133">
      <c r="A8133" s="12" t="n"/>
      <c r="B8133" s="13" t="n"/>
    </row>
    <row r="8134">
      <c r="A8134" s="12" t="n"/>
      <c r="B8134" s="13" t="n"/>
    </row>
    <row r="8135">
      <c r="A8135" s="12" t="n"/>
      <c r="B8135" s="13" t="n"/>
    </row>
    <row r="8136">
      <c r="A8136" s="12" t="n"/>
      <c r="B8136" s="13" t="n"/>
    </row>
    <row r="8137">
      <c r="A8137" s="12" t="n"/>
      <c r="B8137" s="13" t="n"/>
    </row>
    <row r="8138">
      <c r="A8138" s="12" t="n"/>
      <c r="B8138" s="13" t="n"/>
    </row>
    <row r="8139">
      <c r="A8139" s="12" t="n"/>
      <c r="B8139" s="13" t="n"/>
    </row>
    <row r="8140">
      <c r="A8140" s="12" t="n"/>
      <c r="B8140" s="13" t="n"/>
    </row>
    <row r="8141">
      <c r="A8141" s="12" t="n"/>
      <c r="B8141" s="13" t="n"/>
    </row>
    <row r="8142">
      <c r="A8142" s="12" t="n"/>
      <c r="B8142" s="13" t="n"/>
    </row>
    <row r="8143">
      <c r="A8143" s="12" t="n"/>
      <c r="B8143" s="13" t="n"/>
    </row>
    <row r="8144">
      <c r="A8144" s="12" t="n"/>
      <c r="B8144" s="13" t="n"/>
    </row>
    <row r="8145">
      <c r="A8145" s="12" t="n"/>
      <c r="B8145" s="13" t="n"/>
    </row>
    <row r="8146">
      <c r="A8146" s="12" t="n"/>
      <c r="B8146" s="13" t="n"/>
    </row>
    <row r="8147">
      <c r="A8147" s="12" t="n"/>
      <c r="B8147" s="13" t="n"/>
    </row>
    <row r="8148">
      <c r="A8148" s="12" t="n"/>
      <c r="B8148" s="13" t="n"/>
    </row>
    <row r="8149">
      <c r="A8149" s="12" t="n"/>
      <c r="B8149" s="13" t="n"/>
    </row>
    <row r="8150">
      <c r="A8150" s="12" t="n"/>
      <c r="B8150" s="13" t="n"/>
    </row>
    <row r="8151">
      <c r="A8151" s="12" t="n"/>
      <c r="B8151" s="13" t="n"/>
    </row>
    <row r="8152">
      <c r="A8152" s="12" t="n"/>
      <c r="B8152" s="13" t="n"/>
    </row>
    <row r="8153">
      <c r="A8153" s="12" t="n"/>
      <c r="B8153" s="13" t="n"/>
    </row>
    <row r="8154">
      <c r="A8154" s="12" t="n"/>
      <c r="B8154" s="13" t="n"/>
    </row>
    <row r="8155">
      <c r="A8155" s="12" t="n"/>
      <c r="B8155" s="13" t="n"/>
    </row>
    <row r="8156">
      <c r="A8156" s="12" t="n"/>
      <c r="B8156" s="13" t="n"/>
    </row>
    <row r="8157">
      <c r="A8157" s="12" t="n"/>
      <c r="B8157" s="13" t="n"/>
    </row>
    <row r="8158">
      <c r="A8158" s="12" t="n"/>
      <c r="B8158" s="13" t="n"/>
    </row>
    <row r="8159">
      <c r="A8159" s="12" t="n"/>
      <c r="B8159" s="13" t="n"/>
    </row>
    <row r="8160">
      <c r="A8160" s="12" t="n"/>
      <c r="B8160" s="13" t="n"/>
    </row>
    <row r="8161">
      <c r="A8161" s="12" t="n"/>
      <c r="B8161" s="13" t="n"/>
    </row>
    <row r="8162">
      <c r="A8162" s="12" t="n"/>
      <c r="B8162" s="13" t="n"/>
    </row>
    <row r="8163">
      <c r="A8163" s="12" t="n"/>
      <c r="B8163" s="13" t="n"/>
    </row>
    <row r="8164">
      <c r="A8164" s="12" t="n"/>
      <c r="B8164" s="13" t="n"/>
    </row>
    <row r="8165">
      <c r="A8165" s="12" t="n"/>
      <c r="B8165" s="13" t="n"/>
    </row>
    <row r="8166">
      <c r="A8166" s="12" t="n"/>
      <c r="B8166" s="13" t="n"/>
    </row>
    <row r="8167">
      <c r="A8167" s="12" t="n"/>
      <c r="B8167" s="13" t="n"/>
    </row>
    <row r="8168">
      <c r="A8168" s="12" t="n"/>
      <c r="B8168" s="13" t="n"/>
    </row>
    <row r="8169">
      <c r="A8169" s="12" t="n"/>
      <c r="B8169" s="13" t="n"/>
    </row>
    <row r="8170">
      <c r="A8170" s="12" t="n"/>
      <c r="B8170" s="13" t="n"/>
    </row>
    <row r="8171">
      <c r="A8171" s="12" t="n"/>
      <c r="B8171" s="13" t="n"/>
    </row>
    <row r="8172">
      <c r="A8172" s="12" t="n"/>
      <c r="B8172" s="13" t="n"/>
    </row>
    <row r="8173">
      <c r="A8173" s="12" t="n"/>
      <c r="B8173" s="13" t="n"/>
    </row>
    <row r="8174">
      <c r="A8174" s="12" t="n"/>
      <c r="B8174" s="13" t="n"/>
    </row>
    <row r="8175">
      <c r="A8175" s="12" t="n"/>
      <c r="B8175" s="13" t="n"/>
    </row>
    <row r="8176">
      <c r="A8176" s="12" t="n"/>
      <c r="B8176" s="13" t="n"/>
    </row>
    <row r="8177">
      <c r="A8177" s="12" t="n"/>
      <c r="B8177" s="13" t="n"/>
    </row>
    <row r="8178">
      <c r="A8178" s="12" t="n"/>
      <c r="B8178" s="13" t="n"/>
    </row>
    <row r="8179">
      <c r="A8179" s="12" t="n"/>
      <c r="B8179" s="13" t="n"/>
    </row>
    <row r="8180">
      <c r="A8180" s="12" t="n"/>
      <c r="B8180" s="13" t="n"/>
    </row>
    <row r="8181">
      <c r="A8181" s="12" t="n"/>
      <c r="B8181" s="13" t="n"/>
    </row>
    <row r="8182">
      <c r="A8182" s="12" t="n"/>
      <c r="B8182" s="13" t="n"/>
    </row>
    <row r="8183">
      <c r="A8183" s="12" t="n"/>
      <c r="B8183" s="13" t="n"/>
    </row>
    <row r="8184">
      <c r="A8184" s="12" t="n"/>
      <c r="B8184" s="13" t="n"/>
    </row>
    <row r="8185">
      <c r="A8185" s="12" t="n"/>
      <c r="B8185" s="13" t="n"/>
    </row>
    <row r="8186">
      <c r="A8186" s="12" t="n"/>
      <c r="B8186" s="13" t="n"/>
    </row>
    <row r="8187">
      <c r="A8187" s="12" t="n"/>
      <c r="B8187" s="13" t="n"/>
    </row>
    <row r="8188">
      <c r="A8188" s="12" t="n"/>
      <c r="B8188" s="13" t="n"/>
    </row>
    <row r="8189">
      <c r="A8189" s="12" t="n"/>
      <c r="B8189" s="13" t="n"/>
    </row>
    <row r="8190">
      <c r="A8190" s="12" t="n"/>
      <c r="B8190" s="13" t="n"/>
    </row>
    <row r="8191">
      <c r="A8191" s="12" t="n"/>
      <c r="B8191" s="13" t="n"/>
    </row>
    <row r="8192">
      <c r="A8192" s="12" t="n"/>
      <c r="B8192" s="13" t="n"/>
    </row>
    <row r="8193">
      <c r="A8193" s="12" t="n"/>
      <c r="B8193" s="13" t="n"/>
    </row>
    <row r="8194">
      <c r="A8194" s="12" t="n"/>
      <c r="B8194" s="13" t="n"/>
    </row>
    <row r="8195">
      <c r="A8195" s="12" t="n"/>
      <c r="B8195" s="13" t="n"/>
    </row>
    <row r="8196">
      <c r="A8196" s="12" t="n"/>
      <c r="B8196" s="13" t="n"/>
    </row>
    <row r="8197">
      <c r="A8197" s="12" t="n"/>
      <c r="B8197" s="13" t="n"/>
    </row>
    <row r="8198">
      <c r="A8198" s="12" t="n"/>
      <c r="B8198" s="13" t="n"/>
    </row>
    <row r="8199">
      <c r="A8199" s="12" t="n"/>
      <c r="B8199" s="13" t="n"/>
    </row>
    <row r="8200">
      <c r="A8200" s="12" t="n"/>
      <c r="B8200" s="13" t="n"/>
    </row>
    <row r="8201">
      <c r="A8201" s="12" t="n"/>
      <c r="B8201" s="13" t="n"/>
    </row>
    <row r="8202">
      <c r="A8202" s="12" t="n"/>
      <c r="B8202" s="13" t="n"/>
    </row>
    <row r="8203">
      <c r="A8203" s="12" t="n"/>
      <c r="B8203" s="13" t="n"/>
    </row>
    <row r="8204">
      <c r="A8204" s="12" t="n"/>
      <c r="B8204" s="13" t="n"/>
    </row>
    <row r="8205">
      <c r="A8205" s="12" t="n"/>
      <c r="B8205" s="13" t="n"/>
    </row>
    <row r="8206">
      <c r="A8206" s="12" t="n"/>
      <c r="B8206" s="13" t="n"/>
    </row>
    <row r="8207">
      <c r="A8207" s="12" t="n"/>
      <c r="B8207" s="13" t="n"/>
    </row>
    <row r="8208">
      <c r="A8208" s="12" t="n"/>
      <c r="B8208" s="13" t="n"/>
    </row>
    <row r="8209">
      <c r="A8209" s="12" t="n"/>
      <c r="B8209" s="13" t="n"/>
    </row>
    <row r="8210">
      <c r="A8210" s="12" t="n"/>
      <c r="B8210" s="13" t="n"/>
    </row>
    <row r="8211">
      <c r="A8211" s="12" t="n"/>
      <c r="B8211" s="13" t="n"/>
    </row>
    <row r="8212">
      <c r="A8212" s="12" t="n"/>
      <c r="B8212" s="13" t="n"/>
    </row>
    <row r="8213">
      <c r="A8213" s="12" t="n"/>
      <c r="B8213" s="13" t="n"/>
    </row>
    <row r="8214">
      <c r="A8214" s="12" t="n"/>
      <c r="B8214" s="13" t="n"/>
    </row>
    <row r="8215">
      <c r="A8215" s="12" t="n"/>
      <c r="B8215" s="13" t="n"/>
    </row>
    <row r="8216">
      <c r="A8216" s="12" t="n"/>
      <c r="B8216" s="13" t="n"/>
    </row>
    <row r="8217">
      <c r="A8217" s="12" t="n"/>
      <c r="B8217" s="13" t="n"/>
    </row>
    <row r="8218">
      <c r="A8218" s="12" t="n"/>
      <c r="B8218" s="13" t="n"/>
    </row>
    <row r="8219">
      <c r="A8219" s="12" t="n"/>
      <c r="B8219" s="13" t="n"/>
    </row>
    <row r="8220">
      <c r="A8220" s="12" t="n"/>
      <c r="B8220" s="13" t="n"/>
    </row>
    <row r="8221">
      <c r="A8221" s="12" t="n"/>
      <c r="B8221" s="13" t="n"/>
    </row>
    <row r="8222">
      <c r="A8222" s="12" t="n"/>
      <c r="B8222" s="13" t="n"/>
    </row>
    <row r="8223">
      <c r="A8223" s="12" t="n"/>
      <c r="B8223" s="13" t="n"/>
    </row>
    <row r="8224">
      <c r="A8224" s="12" t="n"/>
      <c r="B8224" s="13" t="n"/>
    </row>
    <row r="8225">
      <c r="A8225" s="12" t="n"/>
      <c r="B8225" s="13" t="n"/>
    </row>
    <row r="8226">
      <c r="A8226" s="12" t="n"/>
      <c r="B8226" s="13" t="n"/>
    </row>
    <row r="8227">
      <c r="A8227" s="12" t="n"/>
      <c r="B8227" s="13" t="n"/>
    </row>
    <row r="8228">
      <c r="A8228" s="12" t="n"/>
      <c r="B8228" s="13" t="n"/>
    </row>
    <row r="8229">
      <c r="A8229" s="12" t="n"/>
      <c r="B8229" s="13" t="n"/>
    </row>
    <row r="8230">
      <c r="A8230" s="12" t="n"/>
      <c r="B8230" s="13" t="n"/>
    </row>
    <row r="8231">
      <c r="A8231" s="12" t="n"/>
      <c r="B8231" s="13" t="n"/>
    </row>
    <row r="8232">
      <c r="A8232" s="12" t="n"/>
      <c r="B8232" s="13" t="n"/>
    </row>
    <row r="8233">
      <c r="A8233" s="12" t="n"/>
      <c r="B8233" s="13" t="n"/>
    </row>
    <row r="8234">
      <c r="A8234" s="12" t="n"/>
      <c r="B8234" s="13" t="n"/>
    </row>
    <row r="8235">
      <c r="A8235" s="12" t="n"/>
      <c r="B8235" s="13" t="n"/>
    </row>
    <row r="8236">
      <c r="A8236" s="12" t="n"/>
      <c r="B8236" s="13" t="n"/>
    </row>
    <row r="8237">
      <c r="A8237" s="12" t="n"/>
      <c r="B8237" s="13" t="n"/>
    </row>
    <row r="8238">
      <c r="A8238" s="12" t="n"/>
      <c r="B8238" s="13" t="n"/>
    </row>
    <row r="8239">
      <c r="A8239" s="12" t="n"/>
      <c r="B8239" s="13" t="n"/>
    </row>
    <row r="8240">
      <c r="A8240" s="12" t="n"/>
      <c r="B8240" s="13" t="n"/>
    </row>
    <row r="8241">
      <c r="A8241" s="12" t="n"/>
      <c r="B8241" s="13" t="n"/>
    </row>
    <row r="8242">
      <c r="A8242" s="12" t="n"/>
      <c r="B8242" s="13" t="n"/>
    </row>
    <row r="8243">
      <c r="A8243" s="12" t="n"/>
      <c r="B8243" s="13" t="n"/>
    </row>
    <row r="8244">
      <c r="A8244" s="12" t="n"/>
      <c r="B8244" s="13" t="n"/>
    </row>
    <row r="8245">
      <c r="A8245" s="12" t="n"/>
      <c r="B8245" s="13" t="n"/>
    </row>
    <row r="8246">
      <c r="A8246" s="12" t="n"/>
      <c r="B8246" s="13" t="n"/>
    </row>
    <row r="8247">
      <c r="A8247" s="12" t="n"/>
      <c r="B8247" s="13" t="n"/>
    </row>
    <row r="8248">
      <c r="A8248" s="12" t="n"/>
      <c r="B8248" s="13" t="n"/>
    </row>
    <row r="8249">
      <c r="A8249" s="12" t="n"/>
      <c r="B8249" s="13" t="n"/>
    </row>
    <row r="8250">
      <c r="A8250" s="12" t="n"/>
      <c r="B8250" s="13" t="n"/>
    </row>
    <row r="8251">
      <c r="A8251" s="12" t="n"/>
      <c r="B8251" s="13" t="n"/>
    </row>
    <row r="8252">
      <c r="A8252" s="12" t="n"/>
      <c r="B8252" s="13" t="n"/>
    </row>
    <row r="8253">
      <c r="A8253" s="12" t="n"/>
      <c r="B8253" s="13" t="n"/>
    </row>
    <row r="8254">
      <c r="A8254" s="12" t="n"/>
      <c r="B8254" s="13" t="n"/>
    </row>
    <row r="8255">
      <c r="A8255" s="12" t="n"/>
      <c r="B8255" s="13" t="n"/>
    </row>
    <row r="8256">
      <c r="A8256" s="12" t="n"/>
      <c r="B8256" s="13" t="n"/>
    </row>
    <row r="8257">
      <c r="A8257" s="12" t="n"/>
      <c r="B8257" s="13" t="n"/>
    </row>
    <row r="8258">
      <c r="A8258" s="12" t="n"/>
      <c r="B8258" s="13" t="n"/>
    </row>
    <row r="8259">
      <c r="A8259" s="12" t="n"/>
      <c r="B8259" s="13" t="n"/>
    </row>
    <row r="8260">
      <c r="A8260" s="12" t="n"/>
      <c r="B8260" s="13" t="n"/>
    </row>
    <row r="8261">
      <c r="A8261" s="12" t="n"/>
      <c r="B8261" s="13" t="n"/>
    </row>
    <row r="8262">
      <c r="A8262" s="12" t="n"/>
      <c r="B8262" s="13" t="n"/>
    </row>
    <row r="8263">
      <c r="A8263" s="12" t="n"/>
      <c r="B8263" s="13" t="n"/>
    </row>
    <row r="8264">
      <c r="A8264" s="12" t="n"/>
      <c r="B8264" s="13" t="n"/>
    </row>
    <row r="8265">
      <c r="A8265" s="12" t="n"/>
      <c r="B8265" s="13" t="n"/>
    </row>
    <row r="8266">
      <c r="A8266" s="12" t="n"/>
      <c r="B8266" s="13" t="n"/>
    </row>
    <row r="8267">
      <c r="A8267" s="12" t="n"/>
      <c r="B8267" s="13" t="n"/>
    </row>
    <row r="8268">
      <c r="A8268" s="12" t="n"/>
      <c r="B8268" s="13" t="n"/>
    </row>
    <row r="8269">
      <c r="A8269" s="12" t="n"/>
      <c r="B8269" s="13" t="n"/>
    </row>
    <row r="8270">
      <c r="A8270" s="12" t="n"/>
      <c r="B8270" s="13" t="n"/>
    </row>
    <row r="8271">
      <c r="A8271" s="12" t="n"/>
      <c r="B8271" s="13" t="n"/>
    </row>
    <row r="8272">
      <c r="A8272" s="12" t="n"/>
      <c r="B8272" s="13" t="n"/>
    </row>
    <row r="8273">
      <c r="A8273" s="12" t="n"/>
      <c r="B8273" s="13" t="n"/>
    </row>
    <row r="8274">
      <c r="A8274" s="12" t="n"/>
      <c r="B8274" s="13" t="n"/>
    </row>
    <row r="8275">
      <c r="A8275" s="12" t="n"/>
      <c r="B8275" s="13" t="n"/>
    </row>
    <row r="8276">
      <c r="A8276" s="12" t="n"/>
      <c r="B8276" s="13" t="n"/>
    </row>
    <row r="8277">
      <c r="A8277" s="12" t="n"/>
      <c r="B8277" s="13" t="n"/>
    </row>
    <row r="8278">
      <c r="A8278" s="12" t="n"/>
      <c r="B8278" s="13" t="n"/>
    </row>
    <row r="8279">
      <c r="A8279" s="12" t="n"/>
      <c r="B8279" s="13" t="n"/>
    </row>
    <row r="8280">
      <c r="A8280" s="12" t="n"/>
      <c r="B8280" s="13" t="n"/>
    </row>
    <row r="8281">
      <c r="A8281" s="12" t="n"/>
      <c r="B8281" s="13" t="n"/>
    </row>
    <row r="8282">
      <c r="A8282" s="12" t="n"/>
      <c r="B8282" s="13" t="n"/>
    </row>
    <row r="8283">
      <c r="A8283" s="12" t="n"/>
      <c r="B8283" s="13" t="n"/>
    </row>
    <row r="8284">
      <c r="A8284" s="12" t="n"/>
      <c r="B8284" s="13" t="n"/>
    </row>
    <row r="8285">
      <c r="A8285" s="12" t="n"/>
      <c r="B8285" s="13" t="n"/>
    </row>
    <row r="8286">
      <c r="A8286" s="12" t="n"/>
      <c r="B8286" s="13" t="n"/>
    </row>
    <row r="8287">
      <c r="A8287" s="12" t="n"/>
      <c r="B8287" s="13" t="n"/>
    </row>
    <row r="8288">
      <c r="A8288" s="12" t="n"/>
      <c r="B8288" s="13" t="n"/>
    </row>
    <row r="8289">
      <c r="A8289" s="12" t="n"/>
      <c r="B8289" s="13" t="n"/>
    </row>
    <row r="8290">
      <c r="A8290" s="12" t="n"/>
      <c r="B8290" s="13" t="n"/>
    </row>
    <row r="8291">
      <c r="A8291" s="12" t="n"/>
      <c r="B8291" s="13" t="n"/>
    </row>
    <row r="8292">
      <c r="A8292" s="12" t="n"/>
      <c r="B8292" s="13" t="n"/>
    </row>
    <row r="8293">
      <c r="A8293" s="12" t="n"/>
      <c r="B8293" s="13" t="n"/>
    </row>
    <row r="8294">
      <c r="A8294" s="12" t="n"/>
      <c r="B8294" s="13" t="n"/>
    </row>
    <row r="8295">
      <c r="A8295" s="12" t="n"/>
      <c r="B8295" s="13" t="n"/>
    </row>
    <row r="8296">
      <c r="A8296" s="12" t="n"/>
      <c r="B8296" s="13" t="n"/>
    </row>
    <row r="8297">
      <c r="A8297" s="12" t="n"/>
      <c r="B8297" s="13" t="n"/>
    </row>
    <row r="8298">
      <c r="A8298" s="12" t="n"/>
      <c r="B8298" s="13" t="n"/>
    </row>
    <row r="8299">
      <c r="A8299" s="12" t="n"/>
      <c r="B8299" s="13" t="n"/>
    </row>
    <row r="8300">
      <c r="A8300" s="12" t="n"/>
      <c r="B8300" s="13" t="n"/>
    </row>
    <row r="8301">
      <c r="A8301" s="12" t="n"/>
      <c r="B8301" s="13" t="n"/>
    </row>
    <row r="8302">
      <c r="A8302" s="12" t="n"/>
      <c r="B8302" s="13" t="n"/>
    </row>
    <row r="8303">
      <c r="A8303" s="12" t="n"/>
      <c r="B8303" s="13" t="n"/>
    </row>
    <row r="8304">
      <c r="A8304" s="12" t="n"/>
      <c r="B8304" s="13" t="n"/>
    </row>
    <row r="8305">
      <c r="A8305" s="12" t="n"/>
      <c r="B8305" s="13" t="n"/>
    </row>
    <row r="8306">
      <c r="A8306" s="12" t="n"/>
      <c r="B8306" s="13" t="n"/>
    </row>
    <row r="8307">
      <c r="A8307" s="12" t="n"/>
      <c r="B8307" s="13" t="n"/>
    </row>
    <row r="8308">
      <c r="A8308" s="12" t="n"/>
      <c r="B8308" s="13" t="n"/>
    </row>
    <row r="8309">
      <c r="A8309" s="12" t="n"/>
      <c r="B8309" s="13" t="n"/>
    </row>
    <row r="8310">
      <c r="A8310" s="12" t="n"/>
      <c r="B8310" s="13" t="n"/>
    </row>
    <row r="8311">
      <c r="A8311" s="12" t="n"/>
      <c r="B8311" s="13" t="n"/>
    </row>
    <row r="8312">
      <c r="A8312" s="12" t="n"/>
      <c r="B8312" s="13" t="n"/>
    </row>
    <row r="8313">
      <c r="A8313" s="12" t="n"/>
      <c r="B8313" s="13" t="n"/>
    </row>
    <row r="8314">
      <c r="A8314" s="12" t="n"/>
      <c r="B8314" s="13" t="n"/>
    </row>
    <row r="8315">
      <c r="A8315" s="12" t="n"/>
      <c r="B8315" s="13" t="n"/>
    </row>
    <row r="8316">
      <c r="A8316" s="12" t="n"/>
      <c r="B8316" s="13" t="n"/>
    </row>
    <row r="8317">
      <c r="A8317" s="12" t="n"/>
      <c r="B8317" s="13" t="n"/>
    </row>
    <row r="8318">
      <c r="A8318" s="12" t="n"/>
      <c r="B8318" s="13" t="n"/>
    </row>
    <row r="8319">
      <c r="A8319" s="12" t="n"/>
      <c r="B8319" s="13" t="n"/>
    </row>
    <row r="8320">
      <c r="A8320" s="12" t="n"/>
      <c r="B8320" s="13" t="n"/>
    </row>
    <row r="8321">
      <c r="A8321" s="12" t="n"/>
      <c r="B8321" s="13" t="n"/>
    </row>
    <row r="8322">
      <c r="A8322" s="12" t="n"/>
      <c r="B8322" s="13" t="n"/>
    </row>
    <row r="8323">
      <c r="A8323" s="12" t="n"/>
      <c r="B8323" s="13" t="n"/>
    </row>
    <row r="8324">
      <c r="A8324" s="12" t="n"/>
      <c r="B8324" s="13" t="n"/>
    </row>
    <row r="8325">
      <c r="A8325" s="12" t="n"/>
      <c r="B8325" s="13" t="n"/>
    </row>
    <row r="8326">
      <c r="A8326" s="12" t="n"/>
      <c r="B8326" s="13" t="n"/>
    </row>
    <row r="8327">
      <c r="A8327" s="12" t="n"/>
      <c r="B8327" s="13" t="n"/>
    </row>
    <row r="8328">
      <c r="A8328" s="12" t="n"/>
      <c r="B8328" s="13" t="n"/>
    </row>
    <row r="8329">
      <c r="A8329" s="12" t="n"/>
      <c r="B8329" s="13" t="n"/>
    </row>
    <row r="8330">
      <c r="A8330" s="12" t="n"/>
      <c r="B8330" s="13" t="n"/>
    </row>
    <row r="8331">
      <c r="A8331" s="12" t="n"/>
      <c r="B8331" s="13" t="n"/>
    </row>
    <row r="8332">
      <c r="A8332" s="12" t="n"/>
      <c r="B8332" s="13" t="n"/>
    </row>
    <row r="8333">
      <c r="A8333" s="12" t="n"/>
      <c r="B8333" s="13" t="n"/>
    </row>
    <row r="8334">
      <c r="A8334" s="12" t="n"/>
      <c r="B8334" s="13" t="n"/>
    </row>
    <row r="8335">
      <c r="A8335" s="12" t="n"/>
      <c r="B8335" s="13" t="n"/>
    </row>
    <row r="8336">
      <c r="A8336" s="12" t="n"/>
      <c r="B8336" s="13" t="n"/>
    </row>
    <row r="8337">
      <c r="A8337" s="12" t="n"/>
      <c r="B8337" s="13" t="n"/>
    </row>
    <row r="8338">
      <c r="A8338" s="12" t="n"/>
      <c r="B8338" s="13" t="n"/>
    </row>
    <row r="8339">
      <c r="A8339" s="12" t="n"/>
      <c r="B8339" s="13" t="n"/>
    </row>
    <row r="8340">
      <c r="A8340" s="12" t="n"/>
      <c r="B8340" s="13" t="n"/>
    </row>
    <row r="8341">
      <c r="A8341" s="12" t="n"/>
      <c r="B8341" s="13" t="n"/>
    </row>
    <row r="8342">
      <c r="A8342" s="12" t="n"/>
      <c r="B8342" s="13" t="n"/>
    </row>
    <row r="8343">
      <c r="A8343" s="12" t="n"/>
      <c r="B8343" s="13" t="n"/>
    </row>
    <row r="8344">
      <c r="A8344" s="12" t="n"/>
      <c r="B8344" s="13" t="n"/>
    </row>
    <row r="8345">
      <c r="A8345" s="12" t="n"/>
      <c r="B8345" s="13" t="n"/>
    </row>
    <row r="8346">
      <c r="A8346" s="12" t="n"/>
      <c r="B8346" s="13" t="n"/>
    </row>
    <row r="8347">
      <c r="A8347" s="12" t="n"/>
      <c r="B8347" s="13" t="n"/>
    </row>
    <row r="8348">
      <c r="A8348" s="12" t="n"/>
      <c r="B8348" s="13" t="n"/>
    </row>
    <row r="8349">
      <c r="A8349" s="12" t="n"/>
      <c r="B8349" s="13" t="n"/>
    </row>
    <row r="8350">
      <c r="A8350" s="12" t="n"/>
      <c r="B8350" s="13" t="n"/>
    </row>
    <row r="8351">
      <c r="A8351" s="12" t="n"/>
      <c r="B8351" s="13" t="n"/>
    </row>
    <row r="8352">
      <c r="A8352" s="12" t="n"/>
      <c r="B8352" s="13" t="n"/>
    </row>
    <row r="8353">
      <c r="A8353" s="12" t="n"/>
      <c r="B8353" s="13" t="n"/>
    </row>
    <row r="8354">
      <c r="A8354" s="12" t="n"/>
      <c r="B8354" s="13" t="n"/>
    </row>
    <row r="8355">
      <c r="A8355" s="12" t="n"/>
      <c r="B8355" s="13" t="n"/>
    </row>
    <row r="8356">
      <c r="A8356" s="12" t="n"/>
      <c r="B8356" s="13" t="n"/>
    </row>
    <row r="8357">
      <c r="A8357" s="12" t="n"/>
      <c r="B8357" s="13" t="n"/>
    </row>
    <row r="8358">
      <c r="A8358" s="12" t="n"/>
      <c r="B8358" s="13" t="n"/>
    </row>
    <row r="8359">
      <c r="A8359" s="12" t="n"/>
      <c r="B8359" s="13" t="n"/>
    </row>
    <row r="8360">
      <c r="A8360" s="12" t="n"/>
      <c r="B8360" s="13" t="n"/>
    </row>
    <row r="8361">
      <c r="A8361" s="12" t="n"/>
      <c r="B8361" s="13" t="n"/>
    </row>
    <row r="8362">
      <c r="A8362" s="12" t="n"/>
      <c r="B8362" s="13" t="n"/>
    </row>
    <row r="8363">
      <c r="A8363" s="12" t="n"/>
      <c r="B8363" s="13" t="n"/>
    </row>
    <row r="8364">
      <c r="A8364" s="12" t="n"/>
      <c r="B8364" s="13" t="n"/>
    </row>
    <row r="8365">
      <c r="A8365" s="12" t="n"/>
      <c r="B8365" s="13" t="n"/>
    </row>
    <row r="8366">
      <c r="A8366" s="12" t="n"/>
      <c r="B8366" s="13" t="n"/>
    </row>
    <row r="8367">
      <c r="A8367" s="12" t="n"/>
      <c r="B8367" s="13" t="n"/>
    </row>
    <row r="8368">
      <c r="A8368" s="12" t="n"/>
      <c r="B8368" s="13" t="n"/>
    </row>
    <row r="8369">
      <c r="A8369" s="12" t="n"/>
      <c r="B8369" s="13" t="n"/>
    </row>
    <row r="8370">
      <c r="A8370" s="12" t="n"/>
      <c r="B8370" s="13" t="n"/>
    </row>
    <row r="8371">
      <c r="A8371" s="12" t="n"/>
      <c r="B8371" s="13" t="n"/>
    </row>
    <row r="8372">
      <c r="A8372" s="12" t="n"/>
      <c r="B8372" s="13" t="n"/>
    </row>
    <row r="8373">
      <c r="A8373" s="12" t="n"/>
      <c r="B8373" s="13" t="n"/>
    </row>
    <row r="8374">
      <c r="A8374" s="12" t="n"/>
      <c r="B8374" s="13" t="n"/>
    </row>
    <row r="8375">
      <c r="A8375" s="12" t="n"/>
      <c r="B8375" s="13" t="n"/>
    </row>
    <row r="8376">
      <c r="A8376" s="12" t="n"/>
      <c r="B8376" s="13" t="n"/>
    </row>
    <row r="8377">
      <c r="A8377" s="12" t="n"/>
      <c r="B8377" s="13" t="n"/>
    </row>
    <row r="8378">
      <c r="A8378" s="12" t="n"/>
      <c r="B8378" s="13" t="n"/>
    </row>
    <row r="8379">
      <c r="A8379" s="12" t="n"/>
      <c r="B8379" s="13" t="n"/>
    </row>
    <row r="8380">
      <c r="A8380" s="12" t="n"/>
      <c r="B8380" s="13" t="n"/>
    </row>
    <row r="8381">
      <c r="A8381" s="12" t="n"/>
      <c r="B8381" s="13" t="n"/>
    </row>
    <row r="8382">
      <c r="A8382" s="12" t="n"/>
      <c r="B8382" s="13" t="n"/>
    </row>
    <row r="8383">
      <c r="A8383" s="12" t="n"/>
      <c r="B8383" s="13" t="n"/>
    </row>
    <row r="8384">
      <c r="A8384" s="12" t="n"/>
      <c r="B8384" s="13" t="n"/>
    </row>
    <row r="8385">
      <c r="A8385" s="12" t="n"/>
      <c r="B8385" s="13" t="n"/>
    </row>
    <row r="8386">
      <c r="A8386" s="12" t="n"/>
      <c r="B8386" s="13" t="n"/>
    </row>
    <row r="8387">
      <c r="A8387" s="12" t="n"/>
      <c r="B8387" s="13" t="n"/>
    </row>
    <row r="8388">
      <c r="A8388" s="12" t="n"/>
      <c r="B8388" s="13" t="n"/>
    </row>
    <row r="8389">
      <c r="A8389" s="12" t="n"/>
      <c r="B8389" s="13" t="n"/>
    </row>
    <row r="8390">
      <c r="A8390" s="12" t="n"/>
      <c r="B8390" s="13" t="n"/>
    </row>
    <row r="8391">
      <c r="A8391" s="12" t="n"/>
      <c r="B8391" s="13" t="n"/>
    </row>
    <row r="8392">
      <c r="A8392" s="12" t="n"/>
      <c r="B8392" s="13" t="n"/>
    </row>
    <row r="8393">
      <c r="A8393" s="12" t="n"/>
      <c r="B8393" s="13" t="n"/>
    </row>
    <row r="8394">
      <c r="A8394" s="12" t="n"/>
      <c r="B8394" s="13" t="n"/>
    </row>
    <row r="8395">
      <c r="A8395" s="12" t="n"/>
      <c r="B8395" s="13" t="n"/>
    </row>
    <row r="8396">
      <c r="A8396" s="12" t="n"/>
      <c r="B8396" s="13" t="n"/>
    </row>
    <row r="8397">
      <c r="A8397" s="12" t="n"/>
      <c r="B8397" s="13" t="n"/>
    </row>
    <row r="8398">
      <c r="A8398" s="12" t="n"/>
      <c r="B8398" s="13" t="n"/>
    </row>
    <row r="8399">
      <c r="A8399" s="12" t="n"/>
      <c r="B8399" s="13" t="n"/>
    </row>
    <row r="8400">
      <c r="A8400" s="12" t="n"/>
      <c r="B8400" s="13" t="n"/>
    </row>
    <row r="8401">
      <c r="A8401" s="12" t="n"/>
      <c r="B8401" s="13" t="n"/>
    </row>
    <row r="8402">
      <c r="A8402" s="12" t="n"/>
      <c r="B8402" s="13" t="n"/>
    </row>
    <row r="8403">
      <c r="A8403" s="12" t="n"/>
      <c r="B8403" s="13" t="n"/>
    </row>
    <row r="8404">
      <c r="A8404" s="12" t="n"/>
      <c r="B8404" s="13" t="n"/>
    </row>
    <row r="8405">
      <c r="A8405" s="12" t="n"/>
      <c r="B8405" s="13" t="n"/>
    </row>
    <row r="8406">
      <c r="A8406" s="12" t="n"/>
      <c r="B8406" s="13" t="n"/>
    </row>
    <row r="8407">
      <c r="A8407" s="12" t="n"/>
      <c r="B8407" s="13" t="n"/>
    </row>
    <row r="8408">
      <c r="A8408" s="12" t="n"/>
      <c r="B8408" s="13" t="n"/>
    </row>
    <row r="8409">
      <c r="A8409" s="12" t="n"/>
      <c r="B8409" s="13" t="n"/>
    </row>
    <row r="8410">
      <c r="A8410" s="12" t="n"/>
      <c r="B8410" s="13" t="n"/>
    </row>
    <row r="8411">
      <c r="A8411" s="12" t="n"/>
      <c r="B8411" s="13" t="n"/>
    </row>
    <row r="8412">
      <c r="A8412" s="12" t="n"/>
      <c r="B8412" s="13" t="n"/>
    </row>
    <row r="8413">
      <c r="A8413" s="12" t="n"/>
      <c r="B8413" s="13" t="n"/>
    </row>
    <row r="8414">
      <c r="A8414" s="12" t="n"/>
      <c r="B8414" s="13" t="n"/>
    </row>
    <row r="8415">
      <c r="A8415" s="12" t="n"/>
      <c r="B8415" s="13" t="n"/>
    </row>
    <row r="8416">
      <c r="A8416" s="12" t="n"/>
      <c r="B8416" s="13" t="n"/>
    </row>
    <row r="8417">
      <c r="A8417" s="12" t="n"/>
      <c r="B8417" s="13" t="n"/>
    </row>
    <row r="8418">
      <c r="A8418" s="12" t="n"/>
      <c r="B8418" s="13" t="n"/>
    </row>
    <row r="8419">
      <c r="A8419" s="12" t="n"/>
      <c r="B8419" s="13" t="n"/>
    </row>
    <row r="8420">
      <c r="A8420" s="12" t="n"/>
      <c r="B8420" s="13" t="n"/>
    </row>
    <row r="8421">
      <c r="A8421" s="12" t="n"/>
      <c r="B8421" s="13" t="n"/>
    </row>
    <row r="8422">
      <c r="A8422" s="12" t="n"/>
      <c r="B8422" s="13" t="n"/>
    </row>
    <row r="8423">
      <c r="A8423" s="12" t="n"/>
      <c r="B8423" s="13" t="n"/>
    </row>
    <row r="8424">
      <c r="A8424" s="12" t="n"/>
      <c r="B8424" s="13" t="n"/>
    </row>
    <row r="8425">
      <c r="A8425" s="12" t="n"/>
      <c r="B8425" s="13" t="n"/>
    </row>
    <row r="8426">
      <c r="A8426" s="12" t="n"/>
      <c r="B8426" s="13" t="n"/>
    </row>
    <row r="8427">
      <c r="A8427" s="12" t="n"/>
      <c r="B8427" s="13" t="n"/>
    </row>
    <row r="8428">
      <c r="A8428" s="12" t="n"/>
      <c r="B8428" s="13" t="n"/>
    </row>
    <row r="8429">
      <c r="A8429" s="12" t="n"/>
      <c r="B8429" s="13" t="n"/>
    </row>
    <row r="8430">
      <c r="A8430" s="12" t="n"/>
      <c r="B8430" s="13" t="n"/>
    </row>
    <row r="8431">
      <c r="A8431" s="12" t="n"/>
      <c r="B8431" s="13" t="n"/>
    </row>
    <row r="8432">
      <c r="A8432" s="12" t="n"/>
      <c r="B8432" s="13" t="n"/>
    </row>
    <row r="8433">
      <c r="A8433" s="12" t="n"/>
      <c r="B8433" s="13" t="n"/>
    </row>
    <row r="8434">
      <c r="A8434" s="12" t="n"/>
      <c r="B8434" s="13" t="n"/>
    </row>
    <row r="8435">
      <c r="A8435" s="12" t="n"/>
      <c r="B8435" s="13" t="n"/>
    </row>
    <row r="8436">
      <c r="A8436" s="12" t="n"/>
      <c r="B8436" s="13" t="n"/>
    </row>
    <row r="8437">
      <c r="A8437" s="12" t="n"/>
      <c r="B8437" s="13" t="n"/>
    </row>
    <row r="8438">
      <c r="A8438" s="12" t="n"/>
      <c r="B8438" s="13" t="n"/>
    </row>
    <row r="8439">
      <c r="A8439" s="12" t="n"/>
      <c r="B8439" s="13" t="n"/>
    </row>
    <row r="8440">
      <c r="A8440" s="12" t="n"/>
      <c r="B8440" s="13" t="n"/>
    </row>
    <row r="8441">
      <c r="A8441" s="12" t="n"/>
      <c r="B8441" s="13" t="n"/>
    </row>
    <row r="8442">
      <c r="A8442" s="12" t="n"/>
      <c r="B8442" s="13" t="n"/>
    </row>
    <row r="8443">
      <c r="A8443" s="12" t="n"/>
      <c r="B8443" s="13" t="n"/>
    </row>
    <row r="8444">
      <c r="A8444" s="12" t="n"/>
      <c r="B8444" s="13" t="n"/>
    </row>
    <row r="8445">
      <c r="A8445" s="12" t="n"/>
      <c r="B8445" s="13" t="n"/>
    </row>
    <row r="8446">
      <c r="A8446" s="12" t="n"/>
      <c r="B8446" s="13" t="n"/>
    </row>
    <row r="8447">
      <c r="A8447" s="12" t="n"/>
      <c r="B8447" s="13" t="n"/>
    </row>
    <row r="8448">
      <c r="A8448" s="12" t="n"/>
      <c r="B8448" s="13" t="n"/>
    </row>
    <row r="8449">
      <c r="A8449" s="12" t="n"/>
      <c r="B8449" s="13" t="n"/>
    </row>
    <row r="8450">
      <c r="A8450" s="12" t="n"/>
      <c r="B8450" s="13" t="n"/>
    </row>
    <row r="8451">
      <c r="A8451" s="12" t="n"/>
      <c r="B8451" s="13" t="n"/>
    </row>
    <row r="8452">
      <c r="A8452" s="12" t="n"/>
      <c r="B8452" s="13" t="n"/>
    </row>
    <row r="8453">
      <c r="A8453" s="12" t="n"/>
      <c r="B8453" s="13" t="n"/>
    </row>
    <row r="8454">
      <c r="A8454" s="12" t="n"/>
      <c r="B8454" s="13" t="n"/>
    </row>
    <row r="8455">
      <c r="A8455" s="12" t="n"/>
      <c r="B8455" s="13" t="n"/>
    </row>
    <row r="8456">
      <c r="A8456" s="12" t="n"/>
      <c r="B8456" s="13" t="n"/>
    </row>
    <row r="8457">
      <c r="A8457" s="12" t="n"/>
      <c r="B8457" s="13" t="n"/>
    </row>
    <row r="8458">
      <c r="A8458" s="12" t="n"/>
      <c r="B8458" s="13" t="n"/>
    </row>
    <row r="8459">
      <c r="A8459" s="12" t="n"/>
      <c r="B8459" s="13" t="n"/>
    </row>
    <row r="8460">
      <c r="A8460" s="12" t="n"/>
      <c r="B8460" s="13" t="n"/>
    </row>
    <row r="8461">
      <c r="A8461" s="12" t="n"/>
      <c r="B8461" s="13" t="n"/>
    </row>
    <row r="8462">
      <c r="A8462" s="12" t="n"/>
      <c r="B8462" s="13" t="n"/>
    </row>
    <row r="8463">
      <c r="A8463" s="12" t="n"/>
      <c r="B8463" s="13" t="n"/>
    </row>
    <row r="8464">
      <c r="A8464" s="12" t="n"/>
      <c r="B8464" s="13" t="n"/>
    </row>
    <row r="8465">
      <c r="A8465" s="12" t="n"/>
      <c r="B8465" s="13" t="n"/>
    </row>
    <row r="8466">
      <c r="A8466" s="12" t="n"/>
      <c r="B8466" s="13" t="n"/>
    </row>
    <row r="8467">
      <c r="A8467" s="12" t="n"/>
      <c r="B8467" s="13" t="n"/>
    </row>
    <row r="8468">
      <c r="A8468" s="12" t="n"/>
      <c r="B8468" s="13" t="n"/>
    </row>
    <row r="8469">
      <c r="A8469" s="12" t="n"/>
      <c r="B8469" s="13" t="n"/>
    </row>
    <row r="8470">
      <c r="A8470" s="12" t="n"/>
      <c r="B8470" s="13" t="n"/>
    </row>
    <row r="8471">
      <c r="A8471" s="12" t="n"/>
      <c r="B8471" s="13" t="n"/>
    </row>
    <row r="8472">
      <c r="A8472" s="12" t="n"/>
      <c r="B8472" s="13" t="n"/>
    </row>
    <row r="8473">
      <c r="A8473" s="12" t="n"/>
      <c r="B8473" s="13" t="n"/>
    </row>
    <row r="8474">
      <c r="A8474" s="12" t="n"/>
      <c r="B8474" s="13" t="n"/>
    </row>
    <row r="8475">
      <c r="A8475" s="12" t="n"/>
      <c r="B8475" s="13" t="n"/>
    </row>
    <row r="8476">
      <c r="A8476" s="12" t="n"/>
      <c r="B8476" s="13" t="n"/>
    </row>
    <row r="8477">
      <c r="A8477" s="12" t="n"/>
      <c r="B8477" s="13" t="n"/>
    </row>
    <row r="8478">
      <c r="A8478" s="12" t="n"/>
      <c r="B8478" s="13" t="n"/>
    </row>
    <row r="8479">
      <c r="A8479" s="12" t="n"/>
      <c r="B8479" s="13" t="n"/>
    </row>
    <row r="8480">
      <c r="A8480" s="12" t="n"/>
      <c r="B8480" s="13" t="n"/>
    </row>
    <row r="8481">
      <c r="A8481" s="12" t="n"/>
      <c r="B8481" s="13" t="n"/>
    </row>
    <row r="8482">
      <c r="A8482" s="12" t="n"/>
      <c r="B8482" s="13" t="n"/>
    </row>
    <row r="8483">
      <c r="A8483" s="12" t="n"/>
      <c r="B8483" s="13" t="n"/>
    </row>
    <row r="8484">
      <c r="A8484" s="12" t="n"/>
      <c r="B8484" s="13" t="n"/>
    </row>
    <row r="8485">
      <c r="A8485" s="12" t="n"/>
      <c r="B8485" s="13" t="n"/>
    </row>
    <row r="8486">
      <c r="A8486" s="12" t="n"/>
      <c r="B8486" s="13" t="n"/>
    </row>
    <row r="8487">
      <c r="A8487" s="12" t="n"/>
      <c r="B8487" s="13" t="n"/>
    </row>
    <row r="8488">
      <c r="A8488" s="12" t="n"/>
      <c r="B8488" s="13" t="n"/>
    </row>
    <row r="8489">
      <c r="A8489" s="12" t="n"/>
      <c r="B8489" s="13" t="n"/>
    </row>
    <row r="8490">
      <c r="A8490" s="12" t="n"/>
      <c r="B8490" s="13" t="n"/>
    </row>
    <row r="8491">
      <c r="A8491" s="12" t="n"/>
      <c r="B8491" s="13" t="n"/>
    </row>
    <row r="8492">
      <c r="A8492" s="12" t="n"/>
      <c r="B8492" s="13" t="n"/>
    </row>
    <row r="8493">
      <c r="A8493" s="12" t="n"/>
      <c r="B8493" s="13" t="n"/>
    </row>
    <row r="8494">
      <c r="A8494" s="12" t="n"/>
      <c r="B8494" s="13" t="n"/>
    </row>
    <row r="8495">
      <c r="A8495" s="12" t="n"/>
      <c r="B8495" s="13" t="n"/>
    </row>
    <row r="8496">
      <c r="A8496" s="12" t="n"/>
      <c r="B8496" s="13" t="n"/>
    </row>
    <row r="8497">
      <c r="A8497" s="12" t="n"/>
      <c r="B8497" s="13" t="n"/>
    </row>
    <row r="8498">
      <c r="A8498" s="12" t="n"/>
      <c r="B8498" s="13" t="n"/>
    </row>
    <row r="8499">
      <c r="A8499" s="12" t="n"/>
      <c r="B8499" s="13" t="n"/>
    </row>
    <row r="8500">
      <c r="A8500" s="12" t="n"/>
      <c r="B8500" s="13" t="n"/>
    </row>
    <row r="8501">
      <c r="A8501" s="12" t="n"/>
      <c r="B8501" s="13" t="n"/>
    </row>
    <row r="8502">
      <c r="A8502" s="12" t="n"/>
      <c r="B8502" s="13" t="n"/>
    </row>
    <row r="8503">
      <c r="A8503" s="12" t="n"/>
      <c r="B8503" s="13" t="n"/>
    </row>
    <row r="8504">
      <c r="A8504" s="12" t="n"/>
      <c r="B8504" s="13" t="n"/>
    </row>
    <row r="8505">
      <c r="A8505" s="12" t="n"/>
      <c r="B8505" s="13" t="n"/>
    </row>
    <row r="8506">
      <c r="A8506" s="12" t="n"/>
      <c r="B8506" s="13" t="n"/>
    </row>
    <row r="8507">
      <c r="A8507" s="12" t="n"/>
      <c r="B8507" s="13" t="n"/>
    </row>
    <row r="8508">
      <c r="A8508" s="12" t="n"/>
      <c r="B8508" s="13" t="n"/>
    </row>
    <row r="8509">
      <c r="A8509" s="12" t="n"/>
      <c r="B8509" s="13" t="n"/>
    </row>
    <row r="8510">
      <c r="A8510" s="12" t="n"/>
      <c r="B8510" s="13" t="n"/>
    </row>
    <row r="8511">
      <c r="A8511" s="12" t="n"/>
      <c r="B8511" s="13" t="n"/>
    </row>
    <row r="8512">
      <c r="A8512" s="12" t="n"/>
      <c r="B8512" s="13" t="n"/>
    </row>
    <row r="8513">
      <c r="A8513" s="12" t="n"/>
      <c r="B8513" s="13" t="n"/>
    </row>
    <row r="8514">
      <c r="A8514" s="12" t="n"/>
      <c r="B8514" s="13" t="n"/>
    </row>
    <row r="8515">
      <c r="A8515" s="12" t="n"/>
      <c r="B8515" s="13" t="n"/>
    </row>
    <row r="8516">
      <c r="A8516" s="12" t="n"/>
      <c r="B8516" s="13" t="n"/>
    </row>
    <row r="8517">
      <c r="A8517" s="12" t="n"/>
      <c r="B8517" s="13" t="n"/>
    </row>
    <row r="8518">
      <c r="A8518" s="12" t="n"/>
      <c r="B8518" s="13" t="n"/>
    </row>
    <row r="8519">
      <c r="A8519" s="12" t="n"/>
      <c r="B8519" s="13" t="n"/>
    </row>
    <row r="8520">
      <c r="A8520" s="12" t="n"/>
      <c r="B8520" s="13" t="n"/>
    </row>
    <row r="8521">
      <c r="A8521" s="12" t="n"/>
      <c r="B8521" s="13" t="n"/>
    </row>
    <row r="8522">
      <c r="A8522" s="12" t="n"/>
      <c r="B8522" s="13" t="n"/>
    </row>
    <row r="8523">
      <c r="A8523" s="12" t="n"/>
      <c r="B8523" s="13" t="n"/>
    </row>
    <row r="8524">
      <c r="A8524" s="12" t="n"/>
      <c r="B8524" s="13" t="n"/>
    </row>
    <row r="8525">
      <c r="A8525" s="12" t="n"/>
      <c r="B8525" s="13" t="n"/>
    </row>
    <row r="8526">
      <c r="A8526" s="12" t="n"/>
      <c r="B8526" s="13" t="n"/>
    </row>
    <row r="8527">
      <c r="A8527" s="12" t="n"/>
      <c r="B8527" s="13" t="n"/>
    </row>
    <row r="8528">
      <c r="A8528" s="12" t="n"/>
      <c r="B8528" s="13" t="n"/>
    </row>
    <row r="8529">
      <c r="A8529" s="12" t="n"/>
      <c r="B8529" s="13" t="n"/>
    </row>
    <row r="8530">
      <c r="A8530" s="12" t="n"/>
      <c r="B8530" s="13" t="n"/>
    </row>
    <row r="8531">
      <c r="A8531" s="12" t="n"/>
      <c r="B8531" s="13" t="n"/>
    </row>
    <row r="8532">
      <c r="A8532" s="12" t="n"/>
      <c r="B8532" s="13" t="n"/>
    </row>
    <row r="8533">
      <c r="A8533" s="12" t="n"/>
      <c r="B8533" s="13" t="n"/>
    </row>
    <row r="8534">
      <c r="A8534" s="12" t="n"/>
      <c r="B8534" s="13" t="n"/>
    </row>
    <row r="8535">
      <c r="A8535" s="12" t="n"/>
      <c r="B8535" s="13" t="n"/>
    </row>
    <row r="8536">
      <c r="A8536" s="12" t="n"/>
      <c r="B8536" s="13" t="n"/>
    </row>
    <row r="8537">
      <c r="A8537" s="12" t="n"/>
      <c r="B8537" s="13" t="n"/>
    </row>
    <row r="8538">
      <c r="A8538" s="12" t="n"/>
      <c r="B8538" s="13" t="n"/>
    </row>
    <row r="8539">
      <c r="A8539" s="12" t="n"/>
      <c r="B8539" s="13" t="n"/>
    </row>
    <row r="8540">
      <c r="A8540" s="12" t="n"/>
      <c r="B8540" s="13" t="n"/>
    </row>
    <row r="8541">
      <c r="A8541" s="12" t="n"/>
      <c r="B8541" s="13" t="n"/>
    </row>
    <row r="8542">
      <c r="A8542" s="12" t="n"/>
      <c r="B8542" s="13" t="n"/>
    </row>
    <row r="8543">
      <c r="A8543" s="12" t="n"/>
      <c r="B8543" s="13" t="n"/>
    </row>
    <row r="8544">
      <c r="A8544" s="12" t="n"/>
      <c r="B8544" s="13" t="n"/>
    </row>
    <row r="8545">
      <c r="A8545" s="12" t="n"/>
      <c r="B8545" s="13" t="n"/>
    </row>
    <row r="8546">
      <c r="A8546" s="12" t="n"/>
      <c r="B8546" s="13" t="n"/>
    </row>
    <row r="8547">
      <c r="A8547" s="12" t="n"/>
      <c r="B8547" s="13" t="n"/>
    </row>
    <row r="8548">
      <c r="A8548" s="12" t="n"/>
      <c r="B8548" s="13" t="n"/>
    </row>
    <row r="8549">
      <c r="A8549" s="12" t="n"/>
      <c r="B8549" s="13" t="n"/>
    </row>
    <row r="8550">
      <c r="A8550" s="12" t="n"/>
      <c r="B8550" s="13" t="n"/>
    </row>
    <row r="8551">
      <c r="A8551" s="12" t="n"/>
      <c r="B8551" s="13" t="n"/>
    </row>
    <row r="8552">
      <c r="A8552" s="12" t="n"/>
      <c r="B8552" s="13" t="n"/>
    </row>
    <row r="8553">
      <c r="A8553" s="12" t="n"/>
      <c r="B8553" s="13" t="n"/>
    </row>
    <row r="8554">
      <c r="A8554" s="12" t="n"/>
      <c r="B8554" s="13" t="n"/>
    </row>
    <row r="8555">
      <c r="A8555" s="12" t="n"/>
      <c r="B8555" s="13" t="n"/>
    </row>
    <row r="8556">
      <c r="A8556" s="12" t="n"/>
      <c r="B8556" s="13" t="n"/>
    </row>
    <row r="8557">
      <c r="A8557" s="12" t="n"/>
      <c r="B8557" s="13" t="n"/>
    </row>
    <row r="8558">
      <c r="A8558" s="12" t="n"/>
      <c r="B8558" s="13" t="n"/>
    </row>
    <row r="8559">
      <c r="A8559" s="12" t="n"/>
      <c r="B8559" s="13" t="n"/>
    </row>
    <row r="8560">
      <c r="A8560" s="12" t="n"/>
      <c r="B8560" s="13" t="n"/>
    </row>
    <row r="8561">
      <c r="A8561" s="12" t="n"/>
      <c r="B8561" s="13" t="n"/>
    </row>
    <row r="8562">
      <c r="A8562" s="12" t="n"/>
      <c r="B8562" s="13" t="n"/>
    </row>
    <row r="8563">
      <c r="A8563" s="12" t="n"/>
      <c r="B8563" s="13" t="n"/>
    </row>
    <row r="8564">
      <c r="A8564" s="12" t="n"/>
      <c r="B8564" s="13" t="n"/>
    </row>
    <row r="8565">
      <c r="A8565" s="12" t="n"/>
      <c r="B8565" s="13" t="n"/>
    </row>
    <row r="8566">
      <c r="A8566" s="12" t="n"/>
      <c r="B8566" s="13" t="n"/>
    </row>
    <row r="8567">
      <c r="A8567" s="12" t="n"/>
      <c r="B8567" s="13" t="n"/>
    </row>
    <row r="8568">
      <c r="A8568" s="12" t="n"/>
      <c r="B8568" s="13" t="n"/>
    </row>
    <row r="8569">
      <c r="A8569" s="12" t="n"/>
      <c r="B8569" s="13" t="n"/>
    </row>
    <row r="8570">
      <c r="A8570" s="12" t="n"/>
      <c r="B8570" s="13" t="n"/>
    </row>
    <row r="8571">
      <c r="A8571" s="12" t="n"/>
      <c r="B8571" s="13" t="n"/>
    </row>
    <row r="8572">
      <c r="A8572" s="12" t="n"/>
      <c r="B8572" s="13" t="n"/>
    </row>
    <row r="8573">
      <c r="A8573" s="12" t="n"/>
      <c r="B8573" s="13" t="n"/>
    </row>
    <row r="8574">
      <c r="A8574" s="12" t="n"/>
      <c r="B8574" s="13" t="n"/>
    </row>
    <row r="8575">
      <c r="A8575" s="12" t="n"/>
      <c r="B8575" s="13" t="n"/>
    </row>
    <row r="8576">
      <c r="A8576" s="12" t="n"/>
      <c r="B8576" s="13" t="n"/>
    </row>
    <row r="8577">
      <c r="A8577" s="12" t="n"/>
      <c r="B8577" s="13" t="n"/>
    </row>
    <row r="8578">
      <c r="A8578" s="12" t="n"/>
      <c r="B8578" s="13" t="n"/>
    </row>
    <row r="8579">
      <c r="A8579" s="12" t="n"/>
      <c r="B8579" s="13" t="n"/>
    </row>
    <row r="8580">
      <c r="A8580" s="12" t="n"/>
      <c r="B8580" s="13" t="n"/>
    </row>
    <row r="8581">
      <c r="A8581" s="12" t="n"/>
      <c r="B8581" s="13" t="n"/>
    </row>
    <row r="8582">
      <c r="A8582" s="12" t="n"/>
      <c r="B8582" s="13" t="n"/>
    </row>
    <row r="8583">
      <c r="A8583" s="12" t="n"/>
      <c r="B8583" s="13" t="n"/>
    </row>
    <row r="8584">
      <c r="A8584" s="12" t="n"/>
      <c r="B8584" s="13" t="n"/>
    </row>
    <row r="8585">
      <c r="A8585" s="12" t="n"/>
      <c r="B8585" s="13" t="n"/>
    </row>
    <row r="8586">
      <c r="A8586" s="12" t="n"/>
      <c r="B8586" s="13" t="n"/>
    </row>
    <row r="8587">
      <c r="A8587" s="12" t="n"/>
      <c r="B8587" s="13" t="n"/>
    </row>
    <row r="8588">
      <c r="A8588" s="12" t="n"/>
      <c r="B8588" s="13" t="n"/>
    </row>
    <row r="8589">
      <c r="A8589" s="12" t="n"/>
      <c r="B8589" s="13" t="n"/>
    </row>
    <row r="8590">
      <c r="A8590" s="12" t="n"/>
      <c r="B8590" s="13" t="n"/>
    </row>
    <row r="8591">
      <c r="A8591" s="12" t="n"/>
      <c r="B8591" s="13" t="n"/>
    </row>
    <row r="8592">
      <c r="A8592" s="12" t="n"/>
      <c r="B8592" s="13" t="n"/>
    </row>
    <row r="8593">
      <c r="A8593" s="12" t="n"/>
      <c r="B8593" s="13" t="n"/>
    </row>
    <row r="8594">
      <c r="A8594" s="12" t="n"/>
      <c r="B8594" s="13" t="n"/>
    </row>
    <row r="8595">
      <c r="A8595" s="12" t="n"/>
      <c r="B8595" s="13" t="n"/>
    </row>
    <row r="8596">
      <c r="A8596" s="12" t="n"/>
      <c r="B8596" s="13" t="n"/>
    </row>
    <row r="8597">
      <c r="A8597" s="12" t="n"/>
      <c r="B8597" s="13" t="n"/>
    </row>
    <row r="8598">
      <c r="A8598" s="12" t="n"/>
      <c r="B8598" s="13" t="n"/>
    </row>
    <row r="8599">
      <c r="A8599" s="12" t="n"/>
      <c r="B8599" s="13" t="n"/>
    </row>
    <row r="8600">
      <c r="A8600" s="12" t="n"/>
      <c r="B8600" s="13" t="n"/>
    </row>
    <row r="8601">
      <c r="A8601" s="12" t="n"/>
      <c r="B8601" s="13" t="n"/>
    </row>
    <row r="8602">
      <c r="A8602" s="12" t="n"/>
      <c r="B8602" s="13" t="n"/>
    </row>
    <row r="8603">
      <c r="A8603" s="12" t="n"/>
      <c r="B8603" s="13" t="n"/>
    </row>
    <row r="8604">
      <c r="A8604" s="12" t="n"/>
      <c r="B8604" s="13" t="n"/>
    </row>
    <row r="8605">
      <c r="A8605" s="12" t="n"/>
      <c r="B8605" s="13" t="n"/>
    </row>
    <row r="8606">
      <c r="A8606" s="12" t="n"/>
      <c r="B8606" s="13" t="n"/>
    </row>
    <row r="8607">
      <c r="A8607" s="12" t="n"/>
      <c r="B8607" s="13" t="n"/>
    </row>
    <row r="8608">
      <c r="A8608" s="12" t="n"/>
      <c r="B8608" s="13" t="n"/>
    </row>
    <row r="8609">
      <c r="A8609" s="12" t="n"/>
      <c r="B8609" s="13" t="n"/>
    </row>
    <row r="8610">
      <c r="A8610" s="12" t="n"/>
      <c r="B8610" s="13" t="n"/>
    </row>
    <row r="8611">
      <c r="A8611" s="12" t="n"/>
      <c r="B8611" s="13" t="n"/>
    </row>
    <row r="8612">
      <c r="A8612" s="12" t="n"/>
      <c r="B8612" s="13" t="n"/>
    </row>
    <row r="8613">
      <c r="A8613" s="12" t="n"/>
      <c r="B8613" s="13" t="n"/>
    </row>
    <row r="8614">
      <c r="A8614" s="12" t="n"/>
      <c r="B8614" s="13" t="n"/>
    </row>
    <row r="8615">
      <c r="A8615" s="12" t="n"/>
      <c r="B8615" s="13" t="n"/>
    </row>
    <row r="8616">
      <c r="A8616" s="12" t="n"/>
      <c r="B8616" s="13" t="n"/>
    </row>
    <row r="8617">
      <c r="A8617" s="12" t="n"/>
      <c r="B8617" s="13" t="n"/>
    </row>
    <row r="8618">
      <c r="A8618" s="12" t="n"/>
      <c r="B8618" s="13" t="n"/>
    </row>
    <row r="8619">
      <c r="A8619" s="12" t="n"/>
      <c r="B8619" s="13" t="n"/>
    </row>
    <row r="8620">
      <c r="A8620" s="12" t="n"/>
      <c r="B8620" s="13" t="n"/>
    </row>
    <row r="8621">
      <c r="A8621" s="12" t="n"/>
      <c r="B8621" s="13" t="n"/>
    </row>
    <row r="8622">
      <c r="A8622" s="12" t="n"/>
      <c r="B8622" s="13" t="n"/>
    </row>
    <row r="8623">
      <c r="A8623" s="12" t="n"/>
      <c r="B8623" s="13" t="n"/>
    </row>
    <row r="8624">
      <c r="A8624" s="12" t="n"/>
      <c r="B8624" s="13" t="n"/>
    </row>
    <row r="8625">
      <c r="A8625" s="12" t="n"/>
      <c r="B8625" s="13" t="n"/>
    </row>
    <row r="8626">
      <c r="A8626" s="12" t="n"/>
      <c r="B8626" s="13" t="n"/>
    </row>
    <row r="8627">
      <c r="A8627" s="12" t="n"/>
      <c r="B8627" s="13" t="n"/>
    </row>
    <row r="8628">
      <c r="A8628" s="12" t="n"/>
      <c r="B8628" s="13" t="n"/>
    </row>
    <row r="8629">
      <c r="A8629" s="12" t="n"/>
      <c r="B8629" s="13" t="n"/>
    </row>
    <row r="8630">
      <c r="A8630" s="12" t="n"/>
      <c r="B8630" s="13" t="n"/>
    </row>
    <row r="8631">
      <c r="A8631" s="12" t="n"/>
      <c r="B8631" s="13" t="n"/>
    </row>
    <row r="8632">
      <c r="A8632" s="12" t="n"/>
      <c r="B8632" s="13" t="n"/>
    </row>
    <row r="8633">
      <c r="A8633" s="12" t="n"/>
      <c r="B8633" s="13" t="n"/>
    </row>
    <row r="8634">
      <c r="A8634" s="12" t="n"/>
      <c r="B8634" s="13" t="n"/>
    </row>
    <row r="8635">
      <c r="A8635" s="12" t="n"/>
      <c r="B8635" s="13" t="n"/>
    </row>
    <row r="8636">
      <c r="A8636" s="12" t="n"/>
      <c r="B8636" s="13" t="n"/>
    </row>
    <row r="8637">
      <c r="A8637" s="12" t="n"/>
      <c r="B8637" s="13" t="n"/>
    </row>
    <row r="8638">
      <c r="A8638" s="12" t="n"/>
      <c r="B8638" s="13" t="n"/>
    </row>
    <row r="8639">
      <c r="A8639" s="12" t="n"/>
      <c r="B8639" s="13" t="n"/>
    </row>
    <row r="8640">
      <c r="A8640" s="12" t="n"/>
      <c r="B8640" s="13" t="n"/>
    </row>
    <row r="8641">
      <c r="A8641" s="12" t="n"/>
      <c r="B8641" s="13" t="n"/>
    </row>
    <row r="8642">
      <c r="A8642" s="12" t="n"/>
      <c r="B8642" s="13" t="n"/>
    </row>
    <row r="8643">
      <c r="A8643" s="12" t="n"/>
      <c r="B8643" s="13" t="n"/>
    </row>
    <row r="8644">
      <c r="A8644" s="12" t="n"/>
      <c r="B8644" s="13" t="n"/>
    </row>
    <row r="8645">
      <c r="A8645" s="12" t="n"/>
      <c r="B8645" s="13" t="n"/>
    </row>
    <row r="8646">
      <c r="A8646" s="12" t="n"/>
      <c r="B8646" s="13" t="n"/>
    </row>
    <row r="8647">
      <c r="A8647" s="12" t="n"/>
      <c r="B8647" s="13" t="n"/>
    </row>
    <row r="8648">
      <c r="A8648" s="12" t="n"/>
      <c r="B8648" s="13" t="n"/>
    </row>
    <row r="8649">
      <c r="A8649" s="12" t="n"/>
      <c r="B8649" s="13" t="n"/>
    </row>
    <row r="8650">
      <c r="A8650" s="12" t="n"/>
      <c r="B8650" s="13" t="n"/>
    </row>
    <row r="8651">
      <c r="A8651" s="12" t="n"/>
      <c r="B8651" s="13" t="n"/>
    </row>
    <row r="8652">
      <c r="A8652" s="12" t="n"/>
      <c r="B8652" s="13" t="n"/>
    </row>
    <row r="8653">
      <c r="A8653" s="12" t="n"/>
      <c r="B8653" s="13" t="n"/>
    </row>
    <row r="8654">
      <c r="A8654" s="12" t="n"/>
      <c r="B8654" s="13" t="n"/>
    </row>
    <row r="8655">
      <c r="A8655" s="12" t="n"/>
      <c r="B8655" s="13" t="n"/>
    </row>
    <row r="8656">
      <c r="A8656" s="12" t="n"/>
      <c r="B8656" s="13" t="n"/>
    </row>
    <row r="8657">
      <c r="A8657" s="12" t="n"/>
      <c r="B8657" s="13" t="n"/>
    </row>
    <row r="8658">
      <c r="A8658" s="12" t="n"/>
      <c r="B8658" s="13" t="n"/>
    </row>
    <row r="8659">
      <c r="A8659" s="12" t="n"/>
      <c r="B8659" s="13" t="n"/>
    </row>
    <row r="8660">
      <c r="A8660" s="12" t="n"/>
      <c r="B8660" s="13" t="n"/>
    </row>
    <row r="8661">
      <c r="A8661" s="12" t="n"/>
      <c r="B8661" s="13" t="n"/>
    </row>
    <row r="8662">
      <c r="A8662" s="12" t="n"/>
      <c r="B8662" s="13" t="n"/>
    </row>
    <row r="8663">
      <c r="A8663" s="12" t="n"/>
      <c r="B8663" s="13" t="n"/>
    </row>
    <row r="8664">
      <c r="A8664" s="12" t="n"/>
      <c r="B8664" s="13" t="n"/>
    </row>
    <row r="8665">
      <c r="A8665" s="12" t="n"/>
      <c r="B8665" s="13" t="n"/>
    </row>
    <row r="8666">
      <c r="A8666" s="12" t="n"/>
      <c r="B8666" s="13" t="n"/>
    </row>
    <row r="8667">
      <c r="A8667" s="12" t="n"/>
      <c r="B8667" s="13" t="n"/>
    </row>
    <row r="8668">
      <c r="A8668" s="12" t="n"/>
      <c r="B8668" s="13" t="n"/>
    </row>
    <row r="8669">
      <c r="A8669" s="12" t="n"/>
      <c r="B8669" s="13" t="n"/>
    </row>
    <row r="8670">
      <c r="A8670" s="12" t="n"/>
      <c r="B8670" s="13" t="n"/>
    </row>
    <row r="8671">
      <c r="A8671" s="12" t="n"/>
      <c r="B8671" s="13" t="n"/>
    </row>
    <row r="8672">
      <c r="A8672" s="12" t="n"/>
      <c r="B8672" s="13" t="n"/>
    </row>
    <row r="8673">
      <c r="A8673" s="12" t="n"/>
      <c r="B8673" s="13" t="n"/>
    </row>
    <row r="8674">
      <c r="A8674" s="12" t="n"/>
      <c r="B8674" s="13" t="n"/>
    </row>
    <row r="8675">
      <c r="A8675" s="12" t="n"/>
      <c r="B8675" s="13" t="n"/>
    </row>
    <row r="8676">
      <c r="A8676" s="12" t="n"/>
      <c r="B8676" s="13" t="n"/>
    </row>
    <row r="8677">
      <c r="A8677" s="12" t="n"/>
      <c r="B8677" s="13" t="n"/>
    </row>
    <row r="8678">
      <c r="A8678" s="12" t="n"/>
      <c r="B8678" s="13" t="n"/>
    </row>
    <row r="8679">
      <c r="A8679" s="12" t="n"/>
      <c r="B8679" s="13" t="n"/>
    </row>
    <row r="8680">
      <c r="A8680" s="12" t="n"/>
      <c r="B8680" s="13" t="n"/>
    </row>
    <row r="8681">
      <c r="A8681" s="12" t="n"/>
      <c r="B8681" s="13" t="n"/>
    </row>
    <row r="8682">
      <c r="A8682" s="12" t="n"/>
      <c r="B8682" s="13" t="n"/>
    </row>
    <row r="8683">
      <c r="A8683" s="12" t="n"/>
      <c r="B8683" s="13" t="n"/>
    </row>
    <row r="8684">
      <c r="A8684" s="12" t="n"/>
      <c r="B8684" s="13" t="n"/>
    </row>
    <row r="8685">
      <c r="A8685" s="12" t="n"/>
      <c r="B8685" s="13" t="n"/>
    </row>
    <row r="8686">
      <c r="A8686" s="12" t="n"/>
      <c r="B8686" s="13" t="n"/>
    </row>
    <row r="8687">
      <c r="A8687" s="12" t="n"/>
      <c r="B8687" s="13" t="n"/>
    </row>
    <row r="8688">
      <c r="A8688" s="12" t="n"/>
      <c r="B8688" s="13" t="n"/>
    </row>
    <row r="8689">
      <c r="A8689" s="12" t="n"/>
      <c r="B8689" s="13" t="n"/>
    </row>
    <row r="8690">
      <c r="A8690" s="12" t="n"/>
      <c r="B8690" s="13" t="n"/>
    </row>
    <row r="8691">
      <c r="A8691" s="12" t="n"/>
      <c r="B8691" s="13" t="n"/>
    </row>
    <row r="8692">
      <c r="A8692" s="12" t="n"/>
      <c r="B8692" s="13" t="n"/>
    </row>
    <row r="8693">
      <c r="A8693" s="12" t="n"/>
      <c r="B8693" s="13" t="n"/>
    </row>
    <row r="8694">
      <c r="A8694" s="12" t="n"/>
      <c r="B8694" s="13" t="n"/>
    </row>
    <row r="8695">
      <c r="A8695" s="12" t="n"/>
      <c r="B8695" s="13" t="n"/>
    </row>
    <row r="8696">
      <c r="A8696" s="12" t="n"/>
      <c r="B8696" s="13" t="n"/>
    </row>
    <row r="8697">
      <c r="A8697" s="12" t="n"/>
      <c r="B8697" s="13" t="n"/>
    </row>
    <row r="8698">
      <c r="A8698" s="12" t="n"/>
      <c r="B8698" s="13" t="n"/>
    </row>
    <row r="8699">
      <c r="A8699" s="12" t="n"/>
      <c r="B8699" s="13" t="n"/>
    </row>
    <row r="8700">
      <c r="A8700" s="12" t="n"/>
      <c r="B8700" s="13" t="n"/>
    </row>
    <row r="8701">
      <c r="A8701" s="12" t="n"/>
      <c r="B8701" s="13" t="n"/>
    </row>
    <row r="8702">
      <c r="A8702" s="12" t="n"/>
      <c r="B8702" s="13" t="n"/>
    </row>
    <row r="8703">
      <c r="A8703" s="12" t="n"/>
      <c r="B8703" s="13" t="n"/>
    </row>
    <row r="8704">
      <c r="A8704" s="12" t="n"/>
      <c r="B8704" s="13" t="n"/>
    </row>
    <row r="8705">
      <c r="A8705" s="12" t="n"/>
      <c r="B8705" s="13" t="n"/>
    </row>
    <row r="8706">
      <c r="A8706" s="12" t="n"/>
      <c r="B8706" s="13" t="n"/>
    </row>
    <row r="8707">
      <c r="A8707" s="12" t="n"/>
      <c r="B8707" s="13" t="n"/>
    </row>
    <row r="8708">
      <c r="A8708" s="12" t="n"/>
      <c r="B8708" s="13" t="n"/>
    </row>
    <row r="8709">
      <c r="A8709" s="12" t="n"/>
      <c r="B8709" s="13" t="n"/>
    </row>
    <row r="8710">
      <c r="A8710" s="12" t="n"/>
      <c r="B8710" s="13" t="n"/>
    </row>
    <row r="8711">
      <c r="A8711" s="12" t="n"/>
      <c r="B8711" s="13" t="n"/>
    </row>
    <row r="8712">
      <c r="A8712" s="12" t="n"/>
      <c r="B8712" s="13" t="n"/>
    </row>
    <row r="8713">
      <c r="A8713" s="12" t="n"/>
      <c r="B8713" s="13" t="n"/>
    </row>
    <row r="8714">
      <c r="A8714" s="12" t="n"/>
      <c r="B8714" s="13" t="n"/>
    </row>
    <row r="8715">
      <c r="A8715" s="12" t="n"/>
      <c r="B8715" s="13" t="n"/>
    </row>
    <row r="8716">
      <c r="A8716" s="12" t="n"/>
      <c r="B8716" s="13" t="n"/>
    </row>
    <row r="8717">
      <c r="A8717" s="12" t="n"/>
      <c r="B8717" s="13" t="n"/>
    </row>
    <row r="8718">
      <c r="A8718" s="12" t="n"/>
      <c r="B8718" s="13" t="n"/>
    </row>
    <row r="8719">
      <c r="A8719" s="12" t="n"/>
      <c r="B8719" s="13" t="n"/>
    </row>
    <row r="8720">
      <c r="A8720" s="12" t="n"/>
      <c r="B8720" s="13" t="n"/>
    </row>
    <row r="8721">
      <c r="A8721" s="12" t="n"/>
      <c r="B8721" s="13" t="n"/>
    </row>
    <row r="8722">
      <c r="A8722" s="12" t="n"/>
      <c r="B8722" s="13" t="n"/>
    </row>
    <row r="8723">
      <c r="A8723" s="12" t="n"/>
      <c r="B8723" s="13" t="n"/>
    </row>
    <row r="8724">
      <c r="A8724" s="12" t="n"/>
      <c r="B8724" s="13" t="n"/>
    </row>
    <row r="8725">
      <c r="A8725" s="12" t="n"/>
      <c r="B8725" s="13" t="n"/>
    </row>
    <row r="8726">
      <c r="A8726" s="12" t="n"/>
      <c r="B8726" s="13" t="n"/>
    </row>
    <row r="8727">
      <c r="A8727" s="12" t="n"/>
      <c r="B8727" s="13" t="n"/>
    </row>
    <row r="8728">
      <c r="A8728" s="12" t="n"/>
      <c r="B8728" s="13" t="n"/>
    </row>
    <row r="8729">
      <c r="A8729" s="12" t="n"/>
      <c r="B8729" s="13" t="n"/>
    </row>
    <row r="8730">
      <c r="A8730" s="12" t="n"/>
      <c r="B8730" s="13" t="n"/>
    </row>
    <row r="8731">
      <c r="A8731" s="12" t="n"/>
      <c r="B8731" s="13" t="n"/>
    </row>
    <row r="8732">
      <c r="A8732" s="12" t="n"/>
      <c r="B8732" s="13" t="n"/>
    </row>
    <row r="8733">
      <c r="A8733" s="12" t="n"/>
      <c r="B8733" s="13" t="n"/>
    </row>
    <row r="8734">
      <c r="A8734" s="12" t="n"/>
      <c r="B8734" s="13" t="n"/>
    </row>
    <row r="8735">
      <c r="A8735" s="12" t="n"/>
      <c r="B8735" s="13" t="n"/>
    </row>
    <row r="8736">
      <c r="A8736" s="12" t="n"/>
      <c r="B8736" s="13" t="n"/>
    </row>
    <row r="8737">
      <c r="A8737" s="12" t="n"/>
      <c r="B8737" s="13" t="n"/>
    </row>
    <row r="8738">
      <c r="A8738" s="12" t="n"/>
      <c r="B8738" s="13" t="n"/>
    </row>
    <row r="8739">
      <c r="A8739" s="12" t="n"/>
      <c r="B8739" s="13" t="n"/>
    </row>
    <row r="8740">
      <c r="A8740" s="12" t="n"/>
      <c r="B8740" s="13" t="n"/>
    </row>
    <row r="8741">
      <c r="A8741" s="12" t="n"/>
      <c r="B8741" s="13" t="n"/>
    </row>
    <row r="8742">
      <c r="A8742" s="12" t="n"/>
      <c r="B8742" s="13" t="n"/>
    </row>
    <row r="8743">
      <c r="A8743" s="12" t="n"/>
      <c r="B8743" s="13" t="n"/>
    </row>
    <row r="8744">
      <c r="A8744" s="12" t="n"/>
      <c r="B8744" s="13" t="n"/>
    </row>
    <row r="8745">
      <c r="A8745" s="12" t="n"/>
      <c r="B8745" s="13" t="n"/>
    </row>
    <row r="8746">
      <c r="A8746" s="12" t="n"/>
      <c r="B8746" s="13" t="n"/>
    </row>
    <row r="8747">
      <c r="A8747" s="12" t="n"/>
      <c r="B8747" s="13" t="n"/>
    </row>
    <row r="8748">
      <c r="A8748" s="12" t="n"/>
      <c r="B8748" s="13" t="n"/>
    </row>
    <row r="8749">
      <c r="A8749" s="12" t="n"/>
      <c r="B8749" s="13" t="n"/>
    </row>
    <row r="8750">
      <c r="A8750" s="12" t="n"/>
      <c r="B8750" s="13" t="n"/>
    </row>
    <row r="8751">
      <c r="A8751" s="12" t="n"/>
      <c r="B8751" s="13" t="n"/>
    </row>
    <row r="8752">
      <c r="A8752" s="12" t="n"/>
      <c r="B8752" s="13" t="n"/>
    </row>
    <row r="8753">
      <c r="A8753" s="12" t="n"/>
      <c r="B8753" s="13" t="n"/>
    </row>
    <row r="8754">
      <c r="A8754" s="12" t="n"/>
      <c r="B8754" s="13" t="n"/>
    </row>
    <row r="8755">
      <c r="A8755" s="12" t="n"/>
      <c r="B8755" s="13" t="n"/>
    </row>
    <row r="8756">
      <c r="A8756" s="12" t="n"/>
      <c r="B8756" s="13" t="n"/>
    </row>
    <row r="8757">
      <c r="A8757" s="12" t="n"/>
      <c r="B8757" s="13" t="n"/>
    </row>
    <row r="8758">
      <c r="A8758" s="12" t="n"/>
      <c r="B8758" s="13" t="n"/>
    </row>
    <row r="8759">
      <c r="A8759" s="12" t="n"/>
      <c r="B8759" s="13" t="n"/>
    </row>
    <row r="8760">
      <c r="A8760" s="12" t="n"/>
      <c r="B8760" s="13" t="n"/>
    </row>
    <row r="8761">
      <c r="A8761" s="12" t="n"/>
      <c r="B8761" s="13" t="n"/>
    </row>
    <row r="8762">
      <c r="A8762" s="12" t="n"/>
      <c r="B8762" s="13" t="n"/>
    </row>
    <row r="8763">
      <c r="A8763" s="12" t="n"/>
      <c r="B8763" s="13" t="n"/>
    </row>
    <row r="8764">
      <c r="A8764" s="12" t="n"/>
      <c r="B8764" s="13" t="n"/>
    </row>
    <row r="8765">
      <c r="A8765" s="12" t="n"/>
      <c r="B8765" s="13" t="n"/>
    </row>
    <row r="8766">
      <c r="A8766" s="12" t="n"/>
      <c r="B8766" s="13" t="n"/>
    </row>
    <row r="8767">
      <c r="A8767" s="12" t="n"/>
      <c r="B8767" s="13" t="n"/>
    </row>
    <row r="8768">
      <c r="A8768" s="12" t="n"/>
      <c r="B8768" s="13" t="n"/>
    </row>
    <row r="8769">
      <c r="A8769" s="12" t="n"/>
      <c r="B8769" s="13" t="n"/>
    </row>
    <row r="8770">
      <c r="A8770" s="12" t="n"/>
      <c r="B8770" s="13" t="n"/>
    </row>
    <row r="8771">
      <c r="A8771" s="12" t="n"/>
      <c r="B8771" s="13" t="n"/>
    </row>
    <row r="8772">
      <c r="A8772" s="12" t="n"/>
      <c r="B8772" s="13" t="n"/>
    </row>
    <row r="8773">
      <c r="A8773" s="12" t="n"/>
      <c r="B8773" s="13" t="n"/>
    </row>
    <row r="8774">
      <c r="A8774" s="12" t="n"/>
      <c r="B8774" s="13" t="n"/>
    </row>
    <row r="8775">
      <c r="A8775" s="12" t="n"/>
      <c r="B8775" s="13" t="n"/>
    </row>
    <row r="8776">
      <c r="A8776" s="12" t="n"/>
      <c r="B8776" s="13" t="n"/>
    </row>
    <row r="8777">
      <c r="A8777" s="12" t="n"/>
      <c r="B8777" s="13" t="n"/>
    </row>
    <row r="8778">
      <c r="A8778" s="12" t="n"/>
      <c r="B8778" s="13" t="n"/>
    </row>
    <row r="8779">
      <c r="A8779" s="12" t="n"/>
      <c r="B8779" s="13" t="n"/>
    </row>
    <row r="8780">
      <c r="A8780" s="12" t="n"/>
      <c r="B8780" s="13" t="n"/>
    </row>
    <row r="8781">
      <c r="A8781" s="12" t="n"/>
      <c r="B8781" s="13" t="n"/>
    </row>
    <row r="8782">
      <c r="A8782" s="12" t="n"/>
      <c r="B8782" s="13" t="n"/>
    </row>
    <row r="8783">
      <c r="A8783" s="12" t="n"/>
      <c r="B8783" s="13" t="n"/>
    </row>
    <row r="8784">
      <c r="A8784" s="12" t="n"/>
      <c r="B8784" s="13" t="n"/>
    </row>
    <row r="8785">
      <c r="A8785" s="12" t="n"/>
      <c r="B8785" s="13" t="n"/>
    </row>
    <row r="8786">
      <c r="A8786" s="12" t="n"/>
      <c r="B8786" s="13" t="n"/>
    </row>
    <row r="8787">
      <c r="A8787" s="12" t="n"/>
      <c r="B8787" s="13" t="n"/>
    </row>
    <row r="8788">
      <c r="A8788" s="12" t="n"/>
      <c r="B8788" s="13" t="n"/>
    </row>
    <row r="8789">
      <c r="A8789" s="12" t="n"/>
      <c r="B8789" s="13" t="n"/>
    </row>
    <row r="8790">
      <c r="A8790" s="12" t="n"/>
      <c r="B8790" s="13" t="n"/>
    </row>
    <row r="8791">
      <c r="A8791" s="12" t="n"/>
      <c r="B8791" s="13" t="n"/>
    </row>
    <row r="8792">
      <c r="A8792" s="12" t="n"/>
      <c r="B8792" s="13" t="n"/>
    </row>
    <row r="8793">
      <c r="A8793" s="12" t="n"/>
      <c r="B8793" s="13" t="n"/>
    </row>
    <row r="8794">
      <c r="A8794" s="12" t="n"/>
      <c r="B8794" s="13" t="n"/>
    </row>
    <row r="8795">
      <c r="A8795" s="12" t="n"/>
      <c r="B8795" s="13" t="n"/>
    </row>
    <row r="8796">
      <c r="A8796" s="12" t="n"/>
      <c r="B8796" s="13" t="n"/>
    </row>
    <row r="8797">
      <c r="A8797" s="12" t="n"/>
      <c r="B8797" s="13" t="n"/>
    </row>
    <row r="8798">
      <c r="A8798" s="12" t="n"/>
      <c r="B8798" s="13" t="n"/>
    </row>
    <row r="8799">
      <c r="A8799" s="12" t="n"/>
      <c r="B8799" s="13" t="n"/>
    </row>
    <row r="8800">
      <c r="A8800" s="12" t="n"/>
      <c r="B8800" s="13" t="n"/>
    </row>
    <row r="8801">
      <c r="A8801" s="12" t="n"/>
      <c r="B8801" s="13" t="n"/>
    </row>
    <row r="8802">
      <c r="A8802" s="12" t="n"/>
      <c r="B8802" s="13" t="n"/>
    </row>
    <row r="8803">
      <c r="A8803" s="12" t="n"/>
      <c r="B8803" s="13" t="n"/>
    </row>
    <row r="8804">
      <c r="A8804" s="12" t="n"/>
      <c r="B8804" s="13" t="n"/>
    </row>
    <row r="8805">
      <c r="A8805" s="12" t="n"/>
      <c r="B8805" s="13" t="n"/>
    </row>
    <row r="8806">
      <c r="A8806" s="12" t="n"/>
      <c r="B8806" s="13" t="n"/>
    </row>
    <row r="8807">
      <c r="A8807" s="12" t="n"/>
      <c r="B8807" s="13" t="n"/>
    </row>
    <row r="8808">
      <c r="A8808" s="12" t="n"/>
      <c r="B8808" s="13" t="n"/>
    </row>
    <row r="8809">
      <c r="A8809" s="12" t="n"/>
      <c r="B8809" s="13" t="n"/>
    </row>
    <row r="8810">
      <c r="A8810" s="12" t="n"/>
      <c r="B8810" s="13" t="n"/>
    </row>
    <row r="8811">
      <c r="A8811" s="12" t="n"/>
      <c r="B8811" s="13" t="n"/>
    </row>
    <row r="8812">
      <c r="A8812" s="12" t="n"/>
      <c r="B8812" s="13" t="n"/>
    </row>
    <row r="8813">
      <c r="A8813" s="12" t="n"/>
      <c r="B8813" s="13" t="n"/>
    </row>
    <row r="8814">
      <c r="A8814" s="12" t="n"/>
      <c r="B8814" s="13" t="n"/>
    </row>
    <row r="8815">
      <c r="A8815" s="12" t="n"/>
      <c r="B8815" s="13" t="n"/>
    </row>
    <row r="8816">
      <c r="A8816" s="12" t="n"/>
      <c r="B8816" s="13" t="n"/>
    </row>
    <row r="8817">
      <c r="A8817" s="12" t="n"/>
      <c r="B8817" s="13" t="n"/>
    </row>
    <row r="8818">
      <c r="A8818" s="12" t="n"/>
      <c r="B8818" s="13" t="n"/>
    </row>
    <row r="8819">
      <c r="A8819" s="12" t="n"/>
      <c r="B8819" s="13" t="n"/>
    </row>
    <row r="8820">
      <c r="A8820" s="12" t="n"/>
      <c r="B8820" s="13" t="n"/>
    </row>
    <row r="8821">
      <c r="A8821" s="12" t="n"/>
      <c r="B8821" s="13" t="n"/>
    </row>
    <row r="8822">
      <c r="A8822" s="12" t="n"/>
      <c r="B8822" s="13" t="n"/>
    </row>
    <row r="8823">
      <c r="A8823" s="12" t="n"/>
      <c r="B8823" s="13" t="n"/>
    </row>
    <row r="8824">
      <c r="A8824" s="12" t="n"/>
      <c r="B8824" s="13" t="n"/>
    </row>
    <row r="8825">
      <c r="A8825" s="12" t="n"/>
      <c r="B8825" s="13" t="n"/>
    </row>
    <row r="8826">
      <c r="A8826" s="12" t="n"/>
      <c r="B8826" s="13" t="n"/>
    </row>
    <row r="8827">
      <c r="A8827" s="12" t="n"/>
      <c r="B8827" s="13" t="n"/>
    </row>
    <row r="8828">
      <c r="A8828" s="12" t="n"/>
      <c r="B8828" s="13" t="n"/>
    </row>
    <row r="8829">
      <c r="A8829" s="12" t="n"/>
      <c r="B8829" s="13" t="n"/>
    </row>
    <row r="8830">
      <c r="A8830" s="12" t="n"/>
      <c r="B8830" s="13" t="n"/>
    </row>
    <row r="8831">
      <c r="A8831" s="12" t="n"/>
      <c r="B8831" s="13" t="n"/>
    </row>
    <row r="8832">
      <c r="A8832" s="12" t="n"/>
      <c r="B8832" s="13" t="n"/>
    </row>
    <row r="8833">
      <c r="A8833" s="12" t="n"/>
      <c r="B8833" s="13" t="n"/>
    </row>
    <row r="8834">
      <c r="A8834" s="12" t="n"/>
      <c r="B8834" s="13" t="n"/>
    </row>
    <row r="8835">
      <c r="A8835" s="12" t="n"/>
      <c r="B8835" s="13" t="n"/>
    </row>
    <row r="8836">
      <c r="A8836" s="12" t="n"/>
      <c r="B8836" s="13" t="n"/>
    </row>
    <row r="8837">
      <c r="A8837" s="12" t="n"/>
      <c r="B8837" s="13" t="n"/>
    </row>
    <row r="8838">
      <c r="A8838" s="12" t="n"/>
      <c r="B8838" s="13" t="n"/>
    </row>
    <row r="8839">
      <c r="A8839" s="12" t="n"/>
      <c r="B8839" s="13" t="n"/>
    </row>
    <row r="8840">
      <c r="A8840" s="12" t="n"/>
      <c r="B8840" s="13" t="n"/>
    </row>
    <row r="8841">
      <c r="A8841" s="12" t="n"/>
      <c r="B8841" s="13" t="n"/>
    </row>
    <row r="8842">
      <c r="A8842" s="12" t="n"/>
      <c r="B8842" s="13" t="n"/>
    </row>
    <row r="8843">
      <c r="A8843" s="12" t="n"/>
      <c r="B8843" s="13" t="n"/>
    </row>
    <row r="8844">
      <c r="A8844" s="12" t="n"/>
      <c r="B8844" s="13" t="n"/>
    </row>
    <row r="8845">
      <c r="A8845" s="12" t="n"/>
      <c r="B8845" s="13" t="n"/>
    </row>
    <row r="8846">
      <c r="A8846" s="12" t="n"/>
      <c r="B8846" s="13" t="n"/>
    </row>
    <row r="8847">
      <c r="A8847" s="12" t="n"/>
      <c r="B8847" s="13" t="n"/>
    </row>
    <row r="8848">
      <c r="A8848" s="12" t="n"/>
      <c r="B8848" s="13" t="n"/>
    </row>
    <row r="8849">
      <c r="A8849" s="12" t="n"/>
      <c r="B8849" s="13" t="n"/>
    </row>
    <row r="8850">
      <c r="A8850" s="12" t="n"/>
      <c r="B8850" s="13" t="n"/>
    </row>
    <row r="8851">
      <c r="A8851" s="12" t="n"/>
      <c r="B8851" s="13" t="n"/>
    </row>
    <row r="8852">
      <c r="A8852" s="12" t="n"/>
      <c r="B8852" s="13" t="n"/>
    </row>
    <row r="8853">
      <c r="A8853" s="12" t="n"/>
      <c r="B8853" s="13" t="n"/>
    </row>
    <row r="8854">
      <c r="A8854" s="12" t="n"/>
      <c r="B8854" s="13" t="n"/>
    </row>
    <row r="8855">
      <c r="A8855" s="12" t="n"/>
      <c r="B8855" s="13" t="n"/>
    </row>
    <row r="8856">
      <c r="A8856" s="12" t="n"/>
      <c r="B8856" s="13" t="n"/>
    </row>
    <row r="8857">
      <c r="A8857" s="12" t="n"/>
      <c r="B8857" s="13" t="n"/>
    </row>
    <row r="8858">
      <c r="A8858" s="12" t="n"/>
      <c r="B8858" s="13" t="n"/>
    </row>
    <row r="8859">
      <c r="A8859" s="12" t="n"/>
      <c r="B8859" s="13" t="n"/>
    </row>
    <row r="8860">
      <c r="A8860" s="12" t="n"/>
      <c r="B8860" s="13" t="n"/>
    </row>
    <row r="8861">
      <c r="A8861" s="12" t="n"/>
      <c r="B8861" s="13" t="n"/>
    </row>
    <row r="8862">
      <c r="A8862" s="12" t="n"/>
      <c r="B8862" s="13" t="n"/>
    </row>
    <row r="8863">
      <c r="A8863" s="12" t="n"/>
      <c r="B8863" s="13" t="n"/>
    </row>
    <row r="8864">
      <c r="A8864" s="12" t="n"/>
      <c r="B8864" s="13" t="n"/>
    </row>
    <row r="8865">
      <c r="A8865" s="12" t="n"/>
      <c r="B8865" s="13" t="n"/>
    </row>
    <row r="8866">
      <c r="A8866" s="12" t="n"/>
      <c r="B8866" s="13" t="n"/>
    </row>
    <row r="8867">
      <c r="A8867" s="12" t="n"/>
      <c r="B8867" s="13" t="n"/>
    </row>
    <row r="8868">
      <c r="A8868" s="12" t="n"/>
      <c r="B8868" s="13" t="n"/>
    </row>
    <row r="8869">
      <c r="A8869" s="12" t="n"/>
      <c r="B8869" s="13" t="n"/>
    </row>
    <row r="8870">
      <c r="A8870" s="12" t="n"/>
      <c r="B8870" s="13" t="n"/>
    </row>
    <row r="8871">
      <c r="A8871" s="12" t="n"/>
      <c r="B8871" s="13" t="n"/>
    </row>
    <row r="8872">
      <c r="A8872" s="12" t="n"/>
      <c r="B8872" s="13" t="n"/>
    </row>
    <row r="8873">
      <c r="A8873" s="12" t="n"/>
      <c r="B8873" s="13" t="n"/>
    </row>
    <row r="8874">
      <c r="A8874" s="12" t="n"/>
      <c r="B8874" s="13" t="n"/>
    </row>
    <row r="8875">
      <c r="A8875" s="12" t="n"/>
      <c r="B8875" s="13" t="n"/>
    </row>
    <row r="8876">
      <c r="A8876" s="12" t="n"/>
      <c r="B8876" s="13" t="n"/>
    </row>
    <row r="8877">
      <c r="A8877" s="12" t="n"/>
      <c r="B8877" s="13" t="n"/>
    </row>
    <row r="8878">
      <c r="A8878" s="12" t="n"/>
      <c r="B8878" s="13" t="n"/>
    </row>
    <row r="8879">
      <c r="A8879" s="12" t="n"/>
      <c r="B8879" s="13" t="n"/>
    </row>
    <row r="8880">
      <c r="A8880" s="12" t="n"/>
      <c r="B8880" s="13" t="n"/>
    </row>
    <row r="8881">
      <c r="A8881" s="12" t="n"/>
      <c r="B8881" s="13" t="n"/>
    </row>
    <row r="8882">
      <c r="A8882" s="12" t="n"/>
      <c r="B8882" s="13" t="n"/>
    </row>
    <row r="8883">
      <c r="A8883" s="12" t="n"/>
      <c r="B8883" s="13" t="n"/>
    </row>
    <row r="8884">
      <c r="A8884" s="12" t="n"/>
      <c r="B8884" s="13" t="n"/>
    </row>
    <row r="8885">
      <c r="A8885" s="12" t="n"/>
      <c r="B8885" s="13" t="n"/>
    </row>
    <row r="8886">
      <c r="A8886" s="12" t="n"/>
      <c r="B8886" s="13" t="n"/>
    </row>
    <row r="8887">
      <c r="A8887" s="12" t="n"/>
      <c r="B8887" s="13" t="n"/>
    </row>
    <row r="8888">
      <c r="A8888" s="12" t="n"/>
      <c r="B8888" s="13" t="n"/>
    </row>
    <row r="8889">
      <c r="A8889" s="12" t="n"/>
      <c r="B8889" s="13" t="n"/>
    </row>
    <row r="8890">
      <c r="A8890" s="12" t="n"/>
      <c r="B8890" s="13" t="n"/>
    </row>
    <row r="8891">
      <c r="A8891" s="12" t="n"/>
      <c r="B8891" s="13" t="n"/>
    </row>
    <row r="8892">
      <c r="A8892" s="12" t="n"/>
      <c r="B8892" s="13" t="n"/>
    </row>
    <row r="8893">
      <c r="A8893" s="12" t="n"/>
      <c r="B8893" s="13" t="n"/>
    </row>
    <row r="8894">
      <c r="A8894" s="12" t="n"/>
      <c r="B8894" s="13" t="n"/>
    </row>
    <row r="8895">
      <c r="A8895" s="12" t="n"/>
      <c r="B8895" s="13" t="n"/>
    </row>
    <row r="8896">
      <c r="A8896" s="12" t="n"/>
      <c r="B8896" s="13" t="n"/>
    </row>
    <row r="8897">
      <c r="A8897" s="12" t="n"/>
      <c r="B8897" s="13" t="n"/>
    </row>
    <row r="8898">
      <c r="A8898" s="12" t="n"/>
      <c r="B8898" s="13" t="n"/>
    </row>
    <row r="8899">
      <c r="A8899" s="12" t="n"/>
      <c r="B8899" s="13" t="n"/>
    </row>
    <row r="8900">
      <c r="A8900" s="12" t="n"/>
      <c r="B8900" s="13" t="n"/>
    </row>
    <row r="8901">
      <c r="A8901" s="12" t="n"/>
      <c r="B8901" s="13" t="n"/>
    </row>
    <row r="8902">
      <c r="A8902" s="12" t="n"/>
      <c r="B8902" s="13" t="n"/>
    </row>
    <row r="8903">
      <c r="A8903" s="12" t="n"/>
      <c r="B8903" s="13" t="n"/>
    </row>
    <row r="8904">
      <c r="A8904" s="12" t="n"/>
      <c r="B8904" s="13" t="n"/>
    </row>
    <row r="8905">
      <c r="A8905" s="12" t="n"/>
      <c r="B8905" s="13" t="n"/>
    </row>
    <row r="8906">
      <c r="A8906" s="12" t="n"/>
      <c r="B8906" s="13" t="n"/>
    </row>
    <row r="8907">
      <c r="A8907" s="12" t="n"/>
      <c r="B8907" s="13" t="n"/>
    </row>
    <row r="8908">
      <c r="A8908" s="12" t="n"/>
      <c r="B8908" s="13" t="n"/>
    </row>
    <row r="8909">
      <c r="A8909" s="12" t="n"/>
      <c r="B8909" s="13" t="n"/>
    </row>
    <row r="8910">
      <c r="A8910" s="12" t="n"/>
      <c r="B8910" s="13" t="n"/>
    </row>
    <row r="8911">
      <c r="A8911" s="12" t="n"/>
      <c r="B8911" s="13" t="n"/>
    </row>
    <row r="8912">
      <c r="A8912" s="12" t="n"/>
      <c r="B8912" s="13" t="n"/>
    </row>
    <row r="8913">
      <c r="A8913" s="12" t="n"/>
      <c r="B8913" s="13" t="n"/>
    </row>
    <row r="8914">
      <c r="A8914" s="12" t="n"/>
      <c r="B8914" s="13" t="n"/>
    </row>
    <row r="8915">
      <c r="A8915" s="12" t="n"/>
      <c r="B8915" s="13" t="n"/>
    </row>
    <row r="8916">
      <c r="A8916" s="12" t="n"/>
      <c r="B8916" s="13" t="n"/>
    </row>
    <row r="8917">
      <c r="A8917" s="12" t="n"/>
      <c r="B8917" s="13" t="n"/>
    </row>
    <row r="8918">
      <c r="A8918" s="12" t="n"/>
      <c r="B8918" s="13" t="n"/>
    </row>
    <row r="8919">
      <c r="A8919" s="12" t="n"/>
      <c r="B8919" s="13" t="n"/>
    </row>
    <row r="8920">
      <c r="A8920" s="12" t="n"/>
      <c r="B8920" s="13" t="n"/>
    </row>
    <row r="8921">
      <c r="A8921" s="12" t="n"/>
      <c r="B8921" s="13" t="n"/>
    </row>
    <row r="8922">
      <c r="A8922" s="12" t="n"/>
      <c r="B8922" s="13" t="n"/>
    </row>
    <row r="8923">
      <c r="A8923" s="12" t="n"/>
      <c r="B8923" s="13" t="n"/>
    </row>
    <row r="8924">
      <c r="A8924" s="12" t="n"/>
      <c r="B8924" s="13" t="n"/>
    </row>
    <row r="8925">
      <c r="A8925" s="12" t="n"/>
      <c r="B8925" s="13" t="n"/>
    </row>
    <row r="8926">
      <c r="A8926" s="12" t="n"/>
      <c r="B8926" s="13" t="n"/>
    </row>
    <row r="8927">
      <c r="A8927" s="12" t="n"/>
      <c r="B8927" s="13" t="n"/>
    </row>
    <row r="8928">
      <c r="A8928" s="12" t="n"/>
      <c r="B8928" s="13" t="n"/>
    </row>
    <row r="8929">
      <c r="A8929" s="12" t="n"/>
      <c r="B8929" s="13" t="n"/>
    </row>
    <row r="8930">
      <c r="A8930" s="12" t="n"/>
      <c r="B8930" s="13" t="n"/>
    </row>
    <row r="8931">
      <c r="A8931" s="12" t="n"/>
      <c r="B8931" s="13" t="n"/>
    </row>
    <row r="8932">
      <c r="A8932" s="12" t="n"/>
      <c r="B8932" s="13" t="n"/>
    </row>
    <row r="8933">
      <c r="A8933" s="12" t="n"/>
      <c r="B8933" s="13" t="n"/>
    </row>
    <row r="8934">
      <c r="A8934" s="12" t="n"/>
      <c r="B8934" s="13" t="n"/>
    </row>
    <row r="8935">
      <c r="A8935" s="12" t="n"/>
      <c r="B8935" s="13" t="n"/>
    </row>
    <row r="8936">
      <c r="A8936" s="12" t="n"/>
      <c r="B8936" s="13" t="n"/>
    </row>
    <row r="8937">
      <c r="A8937" s="12" t="n"/>
      <c r="B8937" s="13" t="n"/>
    </row>
    <row r="8938">
      <c r="A8938" s="12" t="n"/>
      <c r="B8938" s="13" t="n"/>
    </row>
    <row r="8939">
      <c r="A8939" s="12" t="n"/>
      <c r="B8939" s="13" t="n"/>
    </row>
    <row r="8940">
      <c r="A8940" s="12" t="n"/>
      <c r="B8940" s="13" t="n"/>
    </row>
    <row r="8941">
      <c r="A8941" s="12" t="n"/>
      <c r="B8941" s="13" t="n"/>
    </row>
    <row r="8942">
      <c r="A8942" s="12" t="n"/>
      <c r="B8942" s="13" t="n"/>
    </row>
    <row r="8943">
      <c r="A8943" s="12" t="n"/>
      <c r="B8943" s="13" t="n"/>
    </row>
    <row r="8944">
      <c r="A8944" s="12" t="n"/>
      <c r="B8944" s="13" t="n"/>
    </row>
    <row r="8945">
      <c r="A8945" s="12" t="n"/>
      <c r="B8945" s="13" t="n"/>
    </row>
    <row r="8946">
      <c r="A8946" s="12" t="n"/>
      <c r="B8946" s="13" t="n"/>
    </row>
    <row r="8947">
      <c r="A8947" s="12" t="n"/>
      <c r="B8947" s="13" t="n"/>
    </row>
    <row r="8948">
      <c r="A8948" s="12" t="n"/>
      <c r="B8948" s="13" t="n"/>
    </row>
    <row r="8949">
      <c r="A8949" s="12" t="n"/>
      <c r="B8949" s="13" t="n"/>
    </row>
    <row r="8950">
      <c r="A8950" s="12" t="n"/>
      <c r="B8950" s="13" t="n"/>
    </row>
    <row r="8951">
      <c r="A8951" s="12" t="n"/>
      <c r="B8951" s="13" t="n"/>
    </row>
    <row r="8952">
      <c r="A8952" s="12" t="n"/>
      <c r="B8952" s="13" t="n"/>
    </row>
    <row r="8953">
      <c r="A8953" s="12" t="n"/>
      <c r="B8953" s="13" t="n"/>
    </row>
    <row r="8954">
      <c r="A8954" s="12" t="n"/>
      <c r="B8954" s="13" t="n"/>
    </row>
    <row r="8955">
      <c r="A8955" s="12" t="n"/>
      <c r="B8955" s="13" t="n"/>
    </row>
    <row r="8956">
      <c r="A8956" s="12" t="n"/>
      <c r="B8956" s="13" t="n"/>
    </row>
    <row r="8957">
      <c r="A8957" s="12" t="n"/>
      <c r="B8957" s="13" t="n"/>
    </row>
    <row r="8958">
      <c r="A8958" s="12" t="n"/>
      <c r="B8958" s="13" t="n"/>
    </row>
    <row r="8959">
      <c r="A8959" s="12" t="n"/>
      <c r="B8959" s="13" t="n"/>
    </row>
    <row r="8960">
      <c r="A8960" s="12" t="n"/>
      <c r="B8960" s="13" t="n"/>
    </row>
    <row r="8961">
      <c r="A8961" s="12" t="n"/>
      <c r="B8961" s="13" t="n"/>
    </row>
    <row r="8962">
      <c r="A8962" s="12" t="n"/>
      <c r="B8962" s="13" t="n"/>
    </row>
    <row r="8963">
      <c r="A8963" s="12" t="n"/>
      <c r="B8963" s="13" t="n"/>
    </row>
    <row r="8964">
      <c r="A8964" s="12" t="n"/>
      <c r="B8964" s="13" t="n"/>
    </row>
    <row r="8965">
      <c r="A8965" s="12" t="n"/>
      <c r="B8965" s="13" t="n"/>
    </row>
    <row r="8966">
      <c r="A8966" s="12" t="n"/>
      <c r="B8966" s="13" t="n"/>
    </row>
    <row r="8967">
      <c r="A8967" s="12" t="n"/>
      <c r="B8967" s="13" t="n"/>
    </row>
    <row r="8968">
      <c r="A8968" s="12" t="n"/>
      <c r="B8968" s="13" t="n"/>
    </row>
    <row r="8969">
      <c r="A8969" s="12" t="n"/>
      <c r="B8969" s="13" t="n"/>
    </row>
    <row r="8970">
      <c r="A8970" s="12" t="n"/>
      <c r="B8970" s="13" t="n"/>
    </row>
    <row r="8971">
      <c r="A8971" s="12" t="n"/>
      <c r="B8971" s="13" t="n"/>
    </row>
    <row r="8972">
      <c r="A8972" s="12" t="n"/>
      <c r="B8972" s="13" t="n"/>
    </row>
    <row r="8973">
      <c r="A8973" s="12" t="n"/>
      <c r="B8973" s="13" t="n"/>
    </row>
    <row r="8974">
      <c r="A8974" s="12" t="n"/>
      <c r="B8974" s="13" t="n"/>
    </row>
    <row r="8975">
      <c r="A8975" s="12" t="n"/>
      <c r="B8975" s="13" t="n"/>
    </row>
    <row r="8976">
      <c r="A8976" s="12" t="n"/>
      <c r="B8976" s="13" t="n"/>
    </row>
    <row r="8977">
      <c r="A8977" s="12" t="n"/>
      <c r="B8977" s="13" t="n"/>
    </row>
    <row r="8978">
      <c r="A8978" s="12" t="n"/>
      <c r="B8978" s="13" t="n"/>
    </row>
    <row r="8979">
      <c r="A8979" s="12" t="n"/>
      <c r="B8979" s="13" t="n"/>
    </row>
    <row r="8980">
      <c r="A8980" s="12" t="n"/>
      <c r="B8980" s="13" t="n"/>
    </row>
    <row r="8981">
      <c r="A8981" s="12" t="n"/>
      <c r="B8981" s="13" t="n"/>
    </row>
    <row r="8982">
      <c r="A8982" s="12" t="n"/>
      <c r="B8982" s="13" t="n"/>
    </row>
    <row r="8983">
      <c r="A8983" s="12" t="n"/>
      <c r="B8983" s="13" t="n"/>
    </row>
    <row r="8984">
      <c r="A8984" s="12" t="n"/>
      <c r="B8984" s="13" t="n"/>
    </row>
    <row r="8985">
      <c r="A8985" s="12" t="n"/>
      <c r="B8985" s="13" t="n"/>
    </row>
    <row r="8986">
      <c r="A8986" s="12" t="n"/>
      <c r="B8986" s="13" t="n"/>
    </row>
    <row r="8987">
      <c r="A8987" s="12" t="n"/>
      <c r="B8987" s="13" t="n"/>
    </row>
    <row r="8988">
      <c r="A8988" s="12" t="n"/>
      <c r="B8988" s="13" t="n"/>
    </row>
    <row r="8989">
      <c r="A8989" s="12" t="n"/>
      <c r="B8989" s="13" t="n"/>
    </row>
    <row r="8990">
      <c r="A8990" s="12" t="n"/>
      <c r="B8990" s="13" t="n"/>
    </row>
    <row r="8991">
      <c r="A8991" s="12" t="n"/>
      <c r="B8991" s="13" t="n"/>
    </row>
    <row r="8992">
      <c r="A8992" s="12" t="n"/>
      <c r="B8992" s="13" t="n"/>
    </row>
    <row r="8993">
      <c r="A8993" s="12" t="n"/>
      <c r="B8993" s="13" t="n"/>
    </row>
    <row r="8994">
      <c r="A8994" s="12" t="n"/>
      <c r="B8994" s="13" t="n"/>
    </row>
    <row r="8995">
      <c r="A8995" s="12" t="n"/>
      <c r="B8995" s="13" t="n"/>
    </row>
    <row r="8996">
      <c r="A8996" s="12" t="n"/>
      <c r="B8996" s="13" t="n"/>
    </row>
    <row r="8997">
      <c r="A8997" s="12" t="n"/>
      <c r="B8997" s="13" t="n"/>
    </row>
    <row r="8998">
      <c r="A8998" s="12" t="n"/>
      <c r="B8998" s="13" t="n"/>
    </row>
    <row r="8999">
      <c r="A8999" s="12" t="n"/>
      <c r="B8999" s="13" t="n"/>
    </row>
    <row r="9000">
      <c r="A9000" s="12" t="n"/>
      <c r="B9000" s="13" t="n"/>
    </row>
    <row r="9001">
      <c r="A9001" s="12" t="n"/>
      <c r="B9001" s="13" t="n"/>
    </row>
    <row r="9002">
      <c r="A9002" s="12" t="n"/>
      <c r="B9002" s="13" t="n"/>
    </row>
    <row r="9003">
      <c r="A9003" s="12" t="n"/>
      <c r="B9003" s="13" t="n"/>
    </row>
    <row r="9004">
      <c r="A9004" s="12" t="n"/>
      <c r="B9004" s="13" t="n"/>
    </row>
    <row r="9005">
      <c r="A9005" s="12" t="n"/>
      <c r="B9005" s="13" t="n"/>
    </row>
    <row r="9006">
      <c r="A9006" s="12" t="n"/>
      <c r="B9006" s="13" t="n"/>
    </row>
    <row r="9007">
      <c r="A9007" s="12" t="n"/>
      <c r="B9007" s="13" t="n"/>
    </row>
    <row r="9008">
      <c r="A9008" s="12" t="n"/>
      <c r="B9008" s="13" t="n"/>
    </row>
    <row r="9009">
      <c r="A9009" s="12" t="n"/>
      <c r="B9009" s="13" t="n"/>
    </row>
    <row r="9010">
      <c r="A9010" s="12" t="n"/>
      <c r="B9010" s="13" t="n"/>
    </row>
    <row r="9011">
      <c r="A9011" s="12" t="n"/>
      <c r="B9011" s="13" t="n"/>
    </row>
    <row r="9012">
      <c r="A9012" s="12" t="n"/>
      <c r="B9012" s="13" t="n"/>
    </row>
    <row r="9013">
      <c r="A9013" s="12" t="n"/>
      <c r="B9013" s="13" t="n"/>
    </row>
    <row r="9014">
      <c r="A9014" s="12" t="n"/>
      <c r="B9014" s="13" t="n"/>
    </row>
    <row r="9015">
      <c r="A9015" s="12" t="n"/>
      <c r="B9015" s="13" t="n"/>
    </row>
    <row r="9016">
      <c r="A9016" s="12" t="n"/>
      <c r="B9016" s="13" t="n"/>
    </row>
    <row r="9017">
      <c r="A9017" s="12" t="n"/>
      <c r="B9017" s="13" t="n"/>
    </row>
    <row r="9018">
      <c r="A9018" s="12" t="n"/>
      <c r="B9018" s="13" t="n"/>
    </row>
    <row r="9019">
      <c r="A9019" s="12" t="n"/>
      <c r="B9019" s="13" t="n"/>
    </row>
    <row r="9020">
      <c r="A9020" s="12" t="n"/>
      <c r="B9020" s="13" t="n"/>
    </row>
    <row r="9021">
      <c r="A9021" s="12" t="n"/>
      <c r="B9021" s="13" t="n"/>
    </row>
    <row r="9022">
      <c r="A9022" s="12" t="n"/>
      <c r="B9022" s="13" t="n"/>
    </row>
    <row r="9023">
      <c r="A9023" s="12" t="n"/>
      <c r="B9023" s="13" t="n"/>
    </row>
    <row r="9024">
      <c r="A9024" s="12" t="n"/>
      <c r="B9024" s="13" t="n"/>
    </row>
    <row r="9025">
      <c r="A9025" s="12" t="n"/>
      <c r="B9025" s="13" t="n"/>
    </row>
    <row r="9026">
      <c r="A9026" s="12" t="n"/>
      <c r="B9026" s="13" t="n"/>
    </row>
    <row r="9027">
      <c r="A9027" s="12" t="n"/>
      <c r="B9027" s="13" t="n"/>
    </row>
    <row r="9028">
      <c r="A9028" s="12" t="n"/>
      <c r="B9028" s="13" t="n"/>
    </row>
    <row r="9029">
      <c r="A9029" s="12" t="n"/>
      <c r="B9029" s="13" t="n"/>
    </row>
    <row r="9030">
      <c r="A9030" s="12" t="n"/>
      <c r="B9030" s="13" t="n"/>
    </row>
    <row r="9031">
      <c r="A9031" s="12" t="n"/>
      <c r="B9031" s="13" t="n"/>
    </row>
    <row r="9032">
      <c r="A9032" s="12" t="n"/>
      <c r="B9032" s="13" t="n"/>
    </row>
    <row r="9033">
      <c r="A9033" s="12" t="n"/>
      <c r="B9033" s="13" t="n"/>
    </row>
    <row r="9034">
      <c r="A9034" s="12" t="n"/>
      <c r="B9034" s="13" t="n"/>
    </row>
    <row r="9035">
      <c r="A9035" s="12" t="n"/>
      <c r="B9035" s="13" t="n"/>
    </row>
    <row r="9036">
      <c r="A9036" s="12" t="n"/>
      <c r="B9036" s="13" t="n"/>
    </row>
    <row r="9037">
      <c r="A9037" s="12" t="n"/>
      <c r="B9037" s="13" t="n"/>
    </row>
    <row r="9038">
      <c r="A9038" s="12" t="n"/>
      <c r="B9038" s="13" t="n"/>
    </row>
    <row r="9039">
      <c r="A9039" s="12" t="n"/>
      <c r="B9039" s="13" t="n"/>
    </row>
    <row r="9040">
      <c r="A9040" s="12" t="n"/>
      <c r="B9040" s="13" t="n"/>
    </row>
    <row r="9041">
      <c r="A9041" s="12" t="n"/>
      <c r="B9041" s="13" t="n"/>
    </row>
    <row r="9042">
      <c r="A9042" s="12" t="n"/>
      <c r="B9042" s="13" t="n"/>
    </row>
    <row r="9043">
      <c r="A9043" s="12" t="n"/>
      <c r="B9043" s="13" t="n"/>
    </row>
    <row r="9044">
      <c r="A9044" s="12" t="n"/>
      <c r="B9044" s="13" t="n"/>
    </row>
    <row r="9045">
      <c r="A9045" s="12" t="n"/>
      <c r="B9045" s="13" t="n"/>
    </row>
    <row r="9046">
      <c r="A9046" s="12" t="n"/>
      <c r="B9046" s="13" t="n"/>
    </row>
    <row r="9047">
      <c r="A9047" s="12" t="n"/>
      <c r="B9047" s="13" t="n"/>
    </row>
    <row r="9048">
      <c r="A9048" s="12" t="n"/>
      <c r="B9048" s="13" t="n"/>
    </row>
    <row r="9049">
      <c r="A9049" s="12" t="n"/>
      <c r="B9049" s="13" t="n"/>
    </row>
    <row r="9050">
      <c r="A9050" s="12" t="n"/>
      <c r="B9050" s="13" t="n"/>
    </row>
    <row r="9051">
      <c r="A9051" s="12" t="n"/>
      <c r="B9051" s="13" t="n"/>
    </row>
    <row r="9052">
      <c r="A9052" s="12" t="n"/>
      <c r="B9052" s="13" t="n"/>
    </row>
    <row r="9053">
      <c r="A9053" s="12" t="n"/>
      <c r="B9053" s="13" t="n"/>
    </row>
    <row r="9054">
      <c r="A9054" s="12" t="n"/>
      <c r="B9054" s="13" t="n"/>
    </row>
    <row r="9055">
      <c r="A9055" s="12" t="n"/>
      <c r="B9055" s="13" t="n"/>
    </row>
    <row r="9056">
      <c r="A9056" s="12" t="n"/>
      <c r="B9056" s="13" t="n"/>
    </row>
    <row r="9057">
      <c r="A9057" s="12" t="n"/>
      <c r="B9057" s="13" t="n"/>
    </row>
    <row r="9058">
      <c r="A9058" s="12" t="n"/>
      <c r="B9058" s="13" t="n"/>
    </row>
    <row r="9059">
      <c r="A9059" s="12" t="n"/>
      <c r="B9059" s="13" t="n"/>
    </row>
    <row r="9060">
      <c r="A9060" s="12" t="n"/>
      <c r="B9060" s="13" t="n"/>
    </row>
    <row r="9061">
      <c r="A9061" s="12" t="n"/>
      <c r="B9061" s="13" t="n"/>
    </row>
    <row r="9062">
      <c r="A9062" s="12" t="n"/>
      <c r="B9062" s="13" t="n"/>
    </row>
    <row r="9063">
      <c r="A9063" s="12" t="n"/>
      <c r="B9063" s="13" t="n"/>
    </row>
    <row r="9064">
      <c r="A9064" s="12" t="n"/>
      <c r="B9064" s="13" t="n"/>
    </row>
    <row r="9065">
      <c r="A9065" s="12" t="n"/>
      <c r="B9065" s="13" t="n"/>
    </row>
    <row r="9066">
      <c r="A9066" s="12" t="n"/>
      <c r="B9066" s="13" t="n"/>
    </row>
    <row r="9067">
      <c r="A9067" s="12" t="n"/>
      <c r="B9067" s="13" t="n"/>
    </row>
    <row r="9068">
      <c r="A9068" s="12" t="n"/>
      <c r="B9068" s="13" t="n"/>
    </row>
    <row r="9069">
      <c r="A9069" s="12" t="n"/>
      <c r="B9069" s="13" t="n"/>
    </row>
    <row r="9070">
      <c r="A9070" s="12" t="n"/>
      <c r="B9070" s="13" t="n"/>
    </row>
    <row r="9071">
      <c r="A9071" s="12" t="n"/>
      <c r="B9071" s="13" t="n"/>
    </row>
    <row r="9072">
      <c r="A9072" s="12" t="n"/>
      <c r="B9072" s="13" t="n"/>
    </row>
    <row r="9073">
      <c r="A9073" s="12" t="n"/>
      <c r="B9073" s="13" t="n"/>
    </row>
    <row r="9074">
      <c r="A9074" s="12" t="n"/>
      <c r="B9074" s="13" t="n"/>
    </row>
    <row r="9075">
      <c r="A9075" s="12" t="n"/>
      <c r="B9075" s="13" t="n"/>
    </row>
    <row r="9076">
      <c r="A9076" s="12" t="n"/>
      <c r="B9076" s="13" t="n"/>
    </row>
    <row r="9077">
      <c r="A9077" s="12" t="n"/>
      <c r="B9077" s="13" t="n"/>
    </row>
    <row r="9078">
      <c r="A9078" s="12" t="n"/>
      <c r="B9078" s="13" t="n"/>
    </row>
    <row r="9079">
      <c r="A9079" s="12" t="n"/>
      <c r="B9079" s="13" t="n"/>
    </row>
    <row r="9080">
      <c r="A9080" s="12" t="n"/>
      <c r="B9080" s="13" t="n"/>
    </row>
    <row r="9081">
      <c r="A9081" s="12" t="n"/>
      <c r="B9081" s="13" t="n"/>
    </row>
    <row r="9082">
      <c r="A9082" s="12" t="n"/>
      <c r="B9082" s="13" t="n"/>
    </row>
    <row r="9083">
      <c r="A9083" s="12" t="n"/>
      <c r="B9083" s="13" t="n"/>
    </row>
    <row r="9084">
      <c r="A9084" s="12" t="n"/>
      <c r="B9084" s="13" t="n"/>
    </row>
    <row r="9085">
      <c r="A9085" s="12" t="n"/>
      <c r="B9085" s="13" t="n"/>
    </row>
    <row r="9086">
      <c r="A9086" s="12" t="n"/>
      <c r="B9086" s="13" t="n"/>
    </row>
    <row r="9087">
      <c r="A9087" s="12" t="n"/>
      <c r="B9087" s="13" t="n"/>
    </row>
    <row r="9088">
      <c r="A9088" s="12" t="n"/>
      <c r="B9088" s="13" t="n"/>
    </row>
    <row r="9089">
      <c r="A9089" s="12" t="n"/>
      <c r="B9089" s="13" t="n"/>
    </row>
    <row r="9090">
      <c r="A9090" s="12" t="n"/>
      <c r="B9090" s="13" t="n"/>
    </row>
    <row r="9091">
      <c r="A9091" s="12" t="n"/>
      <c r="B9091" s="13" t="n"/>
    </row>
    <row r="9092">
      <c r="A9092" s="12" t="n"/>
      <c r="B9092" s="13" t="n"/>
    </row>
    <row r="9093">
      <c r="A9093" s="12" t="n"/>
      <c r="B9093" s="13" t="n"/>
    </row>
    <row r="9094">
      <c r="A9094" s="12" t="n"/>
      <c r="B9094" s="13" t="n"/>
    </row>
    <row r="9095">
      <c r="A9095" s="12" t="n"/>
      <c r="B9095" s="13" t="n"/>
    </row>
    <row r="9096">
      <c r="A9096" s="12" t="n"/>
      <c r="B9096" s="13" t="n"/>
    </row>
    <row r="9097">
      <c r="A9097" s="12" t="n"/>
      <c r="B9097" s="13" t="n"/>
    </row>
    <row r="9098">
      <c r="A9098" s="12" t="n"/>
      <c r="B9098" s="13" t="n"/>
    </row>
    <row r="9099">
      <c r="A9099" s="12" t="n"/>
      <c r="B9099" s="13" t="n"/>
    </row>
    <row r="9100">
      <c r="A9100" s="12" t="n"/>
      <c r="B9100" s="13" t="n"/>
    </row>
    <row r="9101">
      <c r="A9101" s="12" t="n"/>
      <c r="B9101" s="13" t="n"/>
    </row>
    <row r="9102">
      <c r="A9102" s="12" t="n"/>
      <c r="B9102" s="13" t="n"/>
    </row>
    <row r="9103">
      <c r="A9103" s="12" t="n"/>
      <c r="B9103" s="13" t="n"/>
    </row>
    <row r="9104">
      <c r="A9104" s="12" t="n"/>
      <c r="B9104" s="13" t="n"/>
    </row>
    <row r="9105">
      <c r="A9105" s="12" t="n"/>
      <c r="B9105" s="13" t="n"/>
    </row>
    <row r="9106">
      <c r="A9106" s="12" t="n"/>
      <c r="B9106" s="13" t="n"/>
    </row>
    <row r="9107">
      <c r="A9107" s="12" t="n"/>
      <c r="B9107" s="13" t="n"/>
    </row>
    <row r="9108">
      <c r="A9108" s="12" t="n"/>
      <c r="B9108" s="13" t="n"/>
    </row>
    <row r="9109">
      <c r="A9109" s="12" t="n"/>
      <c r="B9109" s="13" t="n"/>
    </row>
    <row r="9110">
      <c r="A9110" s="12" t="n"/>
      <c r="B9110" s="13" t="n"/>
    </row>
    <row r="9111">
      <c r="A9111" s="12" t="n"/>
      <c r="B9111" s="13" t="n"/>
    </row>
    <row r="9112">
      <c r="A9112" s="12" t="n"/>
      <c r="B9112" s="13" t="n"/>
    </row>
    <row r="9113">
      <c r="A9113" s="12" t="n"/>
      <c r="B9113" s="13" t="n"/>
    </row>
    <row r="9114">
      <c r="A9114" s="12" t="n"/>
      <c r="B9114" s="13" t="n"/>
    </row>
    <row r="9115">
      <c r="A9115" s="12" t="n"/>
      <c r="B9115" s="13" t="n"/>
    </row>
    <row r="9116">
      <c r="A9116" s="12" t="n"/>
      <c r="B9116" s="13" t="n"/>
    </row>
    <row r="9117">
      <c r="A9117" s="12" t="n"/>
      <c r="B9117" s="13" t="n"/>
    </row>
    <row r="9118">
      <c r="A9118" s="12" t="n"/>
      <c r="B9118" s="13" t="n"/>
    </row>
    <row r="9119">
      <c r="A9119" s="12" t="n"/>
      <c r="B9119" s="13" t="n"/>
    </row>
    <row r="9120">
      <c r="A9120" s="12" t="n"/>
      <c r="B9120" s="13" t="n"/>
    </row>
    <row r="9121">
      <c r="A9121" s="12" t="n"/>
      <c r="B9121" s="13" t="n"/>
    </row>
    <row r="9122">
      <c r="A9122" s="12" t="n"/>
      <c r="B9122" s="13" t="n"/>
    </row>
    <row r="9123">
      <c r="A9123" s="12" t="n"/>
      <c r="B9123" s="13" t="n"/>
    </row>
    <row r="9124">
      <c r="A9124" s="12" t="n"/>
      <c r="B9124" s="13" t="n"/>
    </row>
    <row r="9125">
      <c r="A9125" s="12" t="n"/>
      <c r="B9125" s="13" t="n"/>
    </row>
    <row r="9126">
      <c r="A9126" s="12" t="n"/>
      <c r="B9126" s="13" t="n"/>
    </row>
    <row r="9127">
      <c r="A9127" s="12" t="n"/>
      <c r="B9127" s="13" t="n"/>
    </row>
    <row r="9128">
      <c r="A9128" s="12" t="n"/>
      <c r="B9128" s="13" t="n"/>
    </row>
    <row r="9129">
      <c r="A9129" s="12" t="n"/>
      <c r="B9129" s="13" t="n"/>
    </row>
    <row r="9130">
      <c r="A9130" s="12" t="n"/>
      <c r="B9130" s="13" t="n"/>
    </row>
    <row r="9131">
      <c r="A9131" s="12" t="n"/>
      <c r="B9131" s="13" t="n"/>
    </row>
    <row r="9132">
      <c r="A9132" s="12" t="n"/>
      <c r="B9132" s="13" t="n"/>
    </row>
    <row r="9133">
      <c r="A9133" s="12" t="n"/>
      <c r="B9133" s="13" t="n"/>
    </row>
    <row r="9134">
      <c r="A9134" s="12" t="n"/>
      <c r="B9134" s="13" t="n"/>
    </row>
    <row r="9135">
      <c r="A9135" s="12" t="n"/>
      <c r="B9135" s="13" t="n"/>
    </row>
    <row r="9136">
      <c r="A9136" s="12" t="n"/>
      <c r="B9136" s="13" t="n"/>
    </row>
    <row r="9137">
      <c r="A9137" s="12" t="n"/>
      <c r="B9137" s="13" t="n"/>
    </row>
    <row r="9138">
      <c r="A9138" s="12" t="n"/>
      <c r="B9138" s="13" t="n"/>
    </row>
    <row r="9139">
      <c r="A9139" s="12" t="n"/>
      <c r="B9139" s="13" t="n"/>
    </row>
    <row r="9140">
      <c r="A9140" s="12" t="n"/>
      <c r="B9140" s="13" t="n"/>
    </row>
    <row r="9141">
      <c r="A9141" s="12" t="n"/>
      <c r="B9141" s="13" t="n"/>
    </row>
    <row r="9142">
      <c r="A9142" s="12" t="n"/>
      <c r="B9142" s="13" t="n"/>
    </row>
    <row r="9143">
      <c r="A9143" s="12" t="n"/>
      <c r="B9143" s="13" t="n"/>
    </row>
    <row r="9144">
      <c r="A9144" s="12" t="n"/>
      <c r="B9144" s="13" t="n"/>
    </row>
    <row r="9145">
      <c r="A9145" s="12" t="n"/>
      <c r="B9145" s="13" t="n"/>
    </row>
    <row r="9146">
      <c r="A9146" s="12" t="n"/>
      <c r="B9146" s="13" t="n"/>
    </row>
    <row r="9147">
      <c r="A9147" s="12" t="n"/>
      <c r="B9147" s="13" t="n"/>
    </row>
    <row r="9148">
      <c r="A9148" s="12" t="n"/>
      <c r="B9148" s="13" t="n"/>
    </row>
    <row r="9149">
      <c r="A9149" s="12" t="n"/>
      <c r="B9149" s="13" t="n"/>
    </row>
    <row r="9150">
      <c r="A9150" s="12" t="n"/>
      <c r="B9150" s="13" t="n"/>
    </row>
    <row r="9151">
      <c r="A9151" s="12" t="n"/>
      <c r="B9151" s="13" t="n"/>
    </row>
    <row r="9152">
      <c r="A9152" s="12" t="n"/>
      <c r="B9152" s="13" t="n"/>
    </row>
    <row r="9153">
      <c r="A9153" s="12" t="n"/>
      <c r="B9153" s="13" t="n"/>
    </row>
    <row r="9154">
      <c r="A9154" s="12" t="n"/>
      <c r="B9154" s="13" t="n"/>
    </row>
    <row r="9155">
      <c r="A9155" s="12" t="n"/>
      <c r="B9155" s="13" t="n"/>
    </row>
    <row r="9156">
      <c r="A9156" s="12" t="n"/>
      <c r="B9156" s="13" t="n"/>
    </row>
    <row r="9157">
      <c r="A9157" s="12" t="n"/>
      <c r="B9157" s="13" t="n"/>
    </row>
    <row r="9158">
      <c r="A9158" s="12" t="n"/>
      <c r="B9158" s="13" t="n"/>
    </row>
    <row r="9159">
      <c r="A9159" s="12" t="n"/>
      <c r="B9159" s="13" t="n"/>
    </row>
    <row r="9160">
      <c r="A9160" s="12" t="n"/>
      <c r="B9160" s="13" t="n"/>
    </row>
    <row r="9161">
      <c r="A9161" s="12" t="n"/>
      <c r="B9161" s="13" t="n"/>
    </row>
    <row r="9162">
      <c r="A9162" s="12" t="n"/>
      <c r="B9162" s="13" t="n"/>
    </row>
    <row r="9163">
      <c r="A9163" s="12" t="n"/>
      <c r="B9163" s="13" t="n"/>
    </row>
    <row r="9164">
      <c r="A9164" s="12" t="n"/>
      <c r="B9164" s="13" t="n"/>
    </row>
    <row r="9165">
      <c r="A9165" s="12" t="n"/>
      <c r="B9165" s="13" t="n"/>
    </row>
    <row r="9166">
      <c r="A9166" s="12" t="n"/>
      <c r="B9166" s="13" t="n"/>
    </row>
    <row r="9167">
      <c r="A9167" s="12" t="n"/>
      <c r="B9167" s="13" t="n"/>
    </row>
    <row r="9168">
      <c r="A9168" s="12" t="n"/>
      <c r="B9168" s="13" t="n"/>
    </row>
    <row r="9169">
      <c r="A9169" s="12" t="n"/>
      <c r="B9169" s="13" t="n"/>
    </row>
    <row r="9170">
      <c r="A9170" s="12" t="n"/>
      <c r="B9170" s="13" t="n"/>
    </row>
    <row r="9171">
      <c r="A9171" s="12" t="n"/>
      <c r="B9171" s="13" t="n"/>
    </row>
    <row r="9172">
      <c r="A9172" s="12" t="n"/>
      <c r="B9172" s="13" t="n"/>
    </row>
    <row r="9173">
      <c r="A9173" s="12" t="n"/>
      <c r="B9173" s="13" t="n"/>
    </row>
    <row r="9174">
      <c r="A9174" s="12" t="n"/>
      <c r="B9174" s="13" t="n"/>
    </row>
    <row r="9175">
      <c r="A9175" s="12" t="n"/>
      <c r="B9175" s="13" t="n"/>
    </row>
    <row r="9176">
      <c r="A9176" s="12" t="n"/>
      <c r="B9176" s="13" t="n"/>
    </row>
    <row r="9177">
      <c r="A9177" s="12" t="n"/>
      <c r="B9177" s="13" t="n"/>
    </row>
    <row r="9178">
      <c r="A9178" s="12" t="n"/>
      <c r="B9178" s="13" t="n"/>
    </row>
    <row r="9179">
      <c r="A9179" s="12" t="n"/>
      <c r="B9179" s="13" t="n"/>
    </row>
    <row r="9180">
      <c r="A9180" s="12" t="n"/>
      <c r="B9180" s="13" t="n"/>
    </row>
    <row r="9181">
      <c r="A9181" s="12" t="n"/>
      <c r="B9181" s="13" t="n"/>
    </row>
    <row r="9182">
      <c r="A9182" s="12" t="n"/>
      <c r="B9182" s="13" t="n"/>
    </row>
    <row r="9183">
      <c r="A9183" s="12" t="n"/>
      <c r="B9183" s="13" t="n"/>
    </row>
    <row r="9184">
      <c r="A9184" s="12" t="n"/>
      <c r="B9184" s="13" t="n"/>
    </row>
    <row r="9185">
      <c r="A9185" s="12" t="n"/>
      <c r="B9185" s="13" t="n"/>
    </row>
    <row r="9186">
      <c r="A9186" s="12" t="n"/>
      <c r="B9186" s="13" t="n"/>
    </row>
    <row r="9187">
      <c r="A9187" s="12" t="n"/>
      <c r="B9187" s="13" t="n"/>
    </row>
    <row r="9188">
      <c r="A9188" s="12" t="n"/>
      <c r="B9188" s="13" t="n"/>
    </row>
    <row r="9189">
      <c r="A9189" s="12" t="n"/>
      <c r="B9189" s="13" t="n"/>
    </row>
    <row r="9190">
      <c r="A9190" s="12" t="n"/>
      <c r="B9190" s="13" t="n"/>
    </row>
    <row r="9191">
      <c r="A9191" s="12" t="n"/>
      <c r="B9191" s="13" t="n"/>
    </row>
    <row r="9192">
      <c r="A9192" s="12" t="n"/>
      <c r="B9192" s="13" t="n"/>
    </row>
    <row r="9193">
      <c r="A9193" s="12" t="n"/>
      <c r="B9193" s="13" t="n"/>
    </row>
    <row r="9194">
      <c r="A9194" s="12" t="n"/>
      <c r="B9194" s="13" t="n"/>
    </row>
    <row r="9195">
      <c r="A9195" s="12" t="n"/>
      <c r="B9195" s="13" t="n"/>
    </row>
    <row r="9196">
      <c r="A9196" s="12" t="n"/>
      <c r="B9196" s="13" t="n"/>
    </row>
    <row r="9197">
      <c r="A9197" s="12" t="n"/>
      <c r="B9197" s="13" t="n"/>
    </row>
    <row r="9198">
      <c r="A9198" s="12" t="n"/>
      <c r="B9198" s="13" t="n"/>
    </row>
    <row r="9199">
      <c r="A9199" s="12" t="n"/>
      <c r="B9199" s="13" t="n"/>
    </row>
    <row r="9200">
      <c r="A9200" s="12" t="n"/>
      <c r="B9200" s="13" t="n"/>
    </row>
    <row r="9201">
      <c r="A9201" s="12" t="n"/>
      <c r="B9201" s="13" t="n"/>
    </row>
    <row r="9202">
      <c r="A9202" s="12" t="n"/>
      <c r="B9202" s="13" t="n"/>
    </row>
    <row r="9203">
      <c r="A9203" s="12" t="n"/>
      <c r="B9203" s="13" t="n"/>
    </row>
    <row r="9204">
      <c r="A9204" s="12" t="n"/>
      <c r="B9204" s="13" t="n"/>
    </row>
    <row r="9205">
      <c r="A9205" s="12" t="n"/>
      <c r="B9205" s="13" t="n"/>
    </row>
    <row r="9206">
      <c r="A9206" s="12" t="n"/>
      <c r="B9206" s="13" t="n"/>
    </row>
    <row r="9207">
      <c r="A9207" s="12" t="n"/>
      <c r="B9207" s="13" t="n"/>
    </row>
    <row r="9208">
      <c r="A9208" s="12" t="n"/>
      <c r="B9208" s="13" t="n"/>
    </row>
    <row r="9209">
      <c r="A9209" s="12" t="n"/>
      <c r="B9209" s="13" t="n"/>
    </row>
    <row r="9210">
      <c r="A9210" s="12" t="n"/>
      <c r="B9210" s="13" t="n"/>
    </row>
    <row r="9211">
      <c r="A9211" s="12" t="n"/>
      <c r="B9211" s="13" t="n"/>
    </row>
    <row r="9212">
      <c r="A9212" s="12" t="n"/>
      <c r="B9212" s="13" t="n"/>
    </row>
    <row r="9213">
      <c r="A9213" s="12" t="n"/>
      <c r="B9213" s="13" t="n"/>
    </row>
    <row r="9214">
      <c r="A9214" s="12" t="n"/>
      <c r="B9214" s="13" t="n"/>
    </row>
    <row r="9215">
      <c r="A9215" s="12" t="n"/>
      <c r="B9215" s="13" t="n"/>
    </row>
    <row r="9216">
      <c r="A9216" s="12" t="n"/>
      <c r="B9216" s="13" t="n"/>
    </row>
    <row r="9217">
      <c r="A9217" s="12" t="n"/>
      <c r="B9217" s="13" t="n"/>
    </row>
    <row r="9218">
      <c r="A9218" s="12" t="n"/>
      <c r="B9218" s="13" t="n"/>
    </row>
    <row r="9219">
      <c r="A9219" s="12" t="n"/>
      <c r="B9219" s="13" t="n"/>
    </row>
    <row r="9220">
      <c r="A9220" s="12" t="n"/>
      <c r="B9220" s="13" t="n"/>
    </row>
    <row r="9221">
      <c r="A9221" s="12" t="n"/>
      <c r="B9221" s="13" t="n"/>
    </row>
    <row r="9222">
      <c r="A9222" s="12" t="n"/>
      <c r="B9222" s="13" t="n"/>
    </row>
    <row r="9223">
      <c r="A9223" s="12" t="n"/>
      <c r="B9223" s="13" t="n"/>
    </row>
    <row r="9224">
      <c r="A9224" s="12" t="n"/>
      <c r="B9224" s="13" t="n"/>
    </row>
    <row r="9225">
      <c r="A9225" s="12" t="n"/>
      <c r="B9225" s="13" t="n"/>
    </row>
    <row r="9226">
      <c r="A9226" s="12" t="n"/>
      <c r="B9226" s="13" t="n"/>
    </row>
    <row r="9227">
      <c r="A9227" s="12" t="n"/>
      <c r="B9227" s="13" t="n"/>
    </row>
    <row r="9228">
      <c r="A9228" s="12" t="n"/>
      <c r="B9228" s="13" t="n"/>
    </row>
    <row r="9229">
      <c r="A9229" s="12" t="n"/>
      <c r="B9229" s="13" t="n"/>
    </row>
    <row r="9230">
      <c r="A9230" s="12" t="n"/>
      <c r="B9230" s="13" t="n"/>
    </row>
    <row r="9231">
      <c r="A9231" s="12" t="n"/>
      <c r="B9231" s="13" t="n"/>
    </row>
    <row r="9232">
      <c r="A9232" s="12" t="n"/>
      <c r="B9232" s="13" t="n"/>
    </row>
    <row r="9233">
      <c r="A9233" s="12" t="n"/>
      <c r="B9233" s="13" t="n"/>
    </row>
    <row r="9234">
      <c r="A9234" s="12" t="n"/>
      <c r="B9234" s="13" t="n"/>
    </row>
    <row r="9235">
      <c r="A9235" s="12" t="n"/>
      <c r="B9235" s="13" t="n"/>
    </row>
    <row r="9236">
      <c r="A9236" s="12" t="n"/>
      <c r="B9236" s="13" t="n"/>
    </row>
    <row r="9237">
      <c r="A9237" s="12" t="n"/>
      <c r="B9237" s="13" t="n"/>
    </row>
    <row r="9238">
      <c r="A9238" s="12" t="n"/>
      <c r="B9238" s="13" t="n"/>
    </row>
    <row r="9239">
      <c r="A9239" s="12" t="n"/>
      <c r="B9239" s="13" t="n"/>
    </row>
    <row r="9240">
      <c r="A9240" s="12" t="n"/>
      <c r="B9240" s="13" t="n"/>
    </row>
    <row r="9241">
      <c r="A9241" s="12" t="n"/>
      <c r="B9241" s="13" t="n"/>
    </row>
    <row r="9242">
      <c r="A9242" s="12" t="n"/>
      <c r="B9242" s="13" t="n"/>
    </row>
    <row r="9243">
      <c r="A9243" s="12" t="n"/>
      <c r="B9243" s="13" t="n"/>
    </row>
    <row r="9244">
      <c r="A9244" s="12" t="n"/>
      <c r="B9244" s="13" t="n"/>
    </row>
    <row r="9245">
      <c r="A9245" s="12" t="n"/>
      <c r="B9245" s="13" t="n"/>
    </row>
    <row r="9246">
      <c r="A9246" s="12" t="n"/>
      <c r="B9246" s="13" t="n"/>
    </row>
    <row r="9247">
      <c r="A9247" s="12" t="n"/>
      <c r="B9247" s="13" t="n"/>
    </row>
    <row r="9248">
      <c r="A9248" s="12" t="n"/>
      <c r="B9248" s="13" t="n"/>
    </row>
    <row r="9249">
      <c r="A9249" s="12" t="n"/>
      <c r="B9249" s="13" t="n"/>
    </row>
    <row r="9250">
      <c r="A9250" s="12" t="n"/>
      <c r="B9250" s="13" t="n"/>
    </row>
    <row r="9251">
      <c r="A9251" s="12" t="n"/>
      <c r="B9251" s="13" t="n"/>
    </row>
    <row r="9252">
      <c r="A9252" s="12" t="n"/>
      <c r="B9252" s="13" t="n"/>
    </row>
    <row r="9253">
      <c r="A9253" s="12" t="n"/>
      <c r="B9253" s="13" t="n"/>
    </row>
    <row r="9254">
      <c r="A9254" s="12" t="n"/>
      <c r="B9254" s="13" t="n"/>
    </row>
    <row r="9255">
      <c r="A9255" s="12" t="n"/>
      <c r="B9255" s="13" t="n"/>
    </row>
    <row r="9256">
      <c r="A9256" s="12" t="n"/>
      <c r="B9256" s="13" t="n"/>
    </row>
    <row r="9257">
      <c r="A9257" s="12" t="n"/>
      <c r="B9257" s="13" t="n"/>
    </row>
    <row r="9258">
      <c r="A9258" s="12" t="n"/>
      <c r="B9258" s="13" t="n"/>
    </row>
    <row r="9259">
      <c r="A9259" s="12" t="n"/>
      <c r="B9259" s="13" t="n"/>
    </row>
    <row r="9260">
      <c r="A9260" s="12" t="n"/>
      <c r="B9260" s="13" t="n"/>
    </row>
    <row r="9261">
      <c r="A9261" s="12" t="n"/>
      <c r="B9261" s="13" t="n"/>
    </row>
    <row r="9262">
      <c r="A9262" s="12" t="n"/>
      <c r="B9262" s="13" t="n"/>
    </row>
    <row r="9263">
      <c r="A9263" s="12" t="n"/>
      <c r="B9263" s="13" t="n"/>
    </row>
    <row r="9264">
      <c r="A9264" s="12" t="n"/>
      <c r="B9264" s="13" t="n"/>
    </row>
    <row r="9265">
      <c r="A9265" s="12" t="n"/>
      <c r="B9265" s="13" t="n"/>
    </row>
    <row r="9266">
      <c r="A9266" s="12" t="n"/>
      <c r="B9266" s="13" t="n"/>
    </row>
    <row r="9267">
      <c r="A9267" s="12" t="n"/>
      <c r="B9267" s="13" t="n"/>
    </row>
    <row r="9268">
      <c r="A9268" s="12" t="n"/>
      <c r="B9268" s="13" t="n"/>
    </row>
    <row r="9269">
      <c r="A9269" s="12" t="n"/>
      <c r="B9269" s="13" t="n"/>
    </row>
    <row r="9270">
      <c r="A9270" s="12" t="n"/>
      <c r="B9270" s="13" t="n"/>
    </row>
    <row r="9271">
      <c r="A9271" s="12" t="n"/>
      <c r="B9271" s="13" t="n"/>
    </row>
    <row r="9272">
      <c r="A9272" s="12" t="n"/>
      <c r="B9272" s="13" t="n"/>
    </row>
    <row r="9273">
      <c r="A9273" s="12" t="n"/>
      <c r="B9273" s="13" t="n"/>
    </row>
    <row r="9274">
      <c r="A9274" s="12" t="n"/>
      <c r="B9274" s="13" t="n"/>
    </row>
    <row r="9275">
      <c r="A9275" s="12" t="n"/>
      <c r="B9275" s="13" t="n"/>
    </row>
    <row r="9276">
      <c r="A9276" s="12" t="n"/>
      <c r="B9276" s="13" t="n"/>
    </row>
    <row r="9277">
      <c r="A9277" s="12" t="n"/>
      <c r="B9277" s="13" t="n"/>
    </row>
    <row r="9278">
      <c r="A9278" s="12" t="n"/>
      <c r="B9278" s="13" t="n"/>
    </row>
    <row r="9279">
      <c r="A9279" s="12" t="n"/>
      <c r="B9279" s="13" t="n"/>
    </row>
    <row r="9280">
      <c r="A9280" s="12" t="n"/>
      <c r="B9280" s="13" t="n"/>
    </row>
    <row r="9281">
      <c r="A9281" s="12" t="n"/>
      <c r="B9281" s="13" t="n"/>
    </row>
    <row r="9282">
      <c r="A9282" s="12" t="n"/>
      <c r="B9282" s="13" t="n"/>
    </row>
    <row r="9283">
      <c r="A9283" s="12" t="n"/>
      <c r="B9283" s="13" t="n"/>
    </row>
    <row r="9284">
      <c r="A9284" s="12" t="n"/>
      <c r="B9284" s="13" t="n"/>
    </row>
    <row r="9285">
      <c r="A9285" s="12" t="n"/>
      <c r="B9285" s="13" t="n"/>
    </row>
    <row r="9286">
      <c r="A9286" s="12" t="n"/>
      <c r="B9286" s="13" t="n"/>
    </row>
    <row r="9287">
      <c r="A9287" s="12" t="n"/>
      <c r="B9287" s="13" t="n"/>
    </row>
    <row r="9288">
      <c r="A9288" s="12" t="n"/>
      <c r="B9288" s="13" t="n"/>
    </row>
    <row r="9289">
      <c r="A9289" s="12" t="n"/>
      <c r="B9289" s="13" t="n"/>
    </row>
    <row r="9290">
      <c r="A9290" s="12" t="n"/>
      <c r="B9290" s="13" t="n"/>
    </row>
    <row r="9291">
      <c r="A9291" s="12" t="n"/>
      <c r="B9291" s="13" t="n"/>
    </row>
    <row r="9292">
      <c r="A9292" s="12" t="n"/>
      <c r="B9292" s="13" t="n"/>
    </row>
    <row r="9293">
      <c r="A9293" s="12" t="n"/>
      <c r="B9293" s="13" t="n"/>
    </row>
    <row r="9294">
      <c r="A9294" s="12" t="n"/>
      <c r="B9294" s="13" t="n"/>
    </row>
    <row r="9295">
      <c r="A9295" s="12" t="n"/>
      <c r="B9295" s="13" t="n"/>
    </row>
    <row r="9296">
      <c r="A9296" s="12" t="n"/>
      <c r="B9296" s="13" t="n"/>
    </row>
    <row r="9297">
      <c r="A9297" s="12" t="n"/>
      <c r="B9297" s="13" t="n"/>
    </row>
    <row r="9298">
      <c r="A9298" s="12" t="n"/>
      <c r="B9298" s="13" t="n"/>
    </row>
    <row r="9299">
      <c r="A9299" s="12" t="n"/>
      <c r="B9299" s="13" t="n"/>
    </row>
    <row r="9300">
      <c r="A9300" s="12" t="n"/>
      <c r="B9300" s="13" t="n"/>
    </row>
    <row r="9301">
      <c r="A9301" s="12" t="n"/>
      <c r="B9301" s="13" t="n"/>
    </row>
    <row r="9302">
      <c r="A9302" s="12" t="n"/>
      <c r="B9302" s="13" t="n"/>
    </row>
    <row r="9303">
      <c r="A9303" s="12" t="n"/>
      <c r="B9303" s="13" t="n"/>
    </row>
    <row r="9304">
      <c r="A9304" s="12" t="n"/>
      <c r="B9304" s="13" t="n"/>
    </row>
    <row r="9305">
      <c r="A9305" s="12" t="n"/>
      <c r="B9305" s="13" t="n"/>
    </row>
    <row r="9306">
      <c r="A9306" s="12" t="n"/>
      <c r="B9306" s="13" t="n"/>
    </row>
    <row r="9307">
      <c r="A9307" s="12" t="n"/>
      <c r="B9307" s="13" t="n"/>
    </row>
    <row r="9308">
      <c r="A9308" s="12" t="n"/>
      <c r="B9308" s="13" t="n"/>
    </row>
    <row r="9309">
      <c r="A9309" s="12" t="n"/>
      <c r="B9309" s="13" t="n"/>
    </row>
    <row r="9310">
      <c r="A9310" s="12" t="n"/>
      <c r="B9310" s="13" t="n"/>
    </row>
    <row r="9311">
      <c r="A9311" s="12" t="n"/>
      <c r="B9311" s="13" t="n"/>
    </row>
    <row r="9312">
      <c r="A9312" s="12" t="n"/>
      <c r="B9312" s="13" t="n"/>
    </row>
    <row r="9313">
      <c r="A9313" s="12" t="n"/>
      <c r="B9313" s="13" t="n"/>
    </row>
    <row r="9314">
      <c r="A9314" s="12" t="n"/>
      <c r="B9314" s="13" t="n"/>
    </row>
    <row r="9315">
      <c r="A9315" s="12" t="n"/>
      <c r="B9315" s="13" t="n"/>
    </row>
    <row r="9316">
      <c r="A9316" s="12" t="n"/>
      <c r="B9316" s="13" t="n"/>
    </row>
    <row r="9317">
      <c r="A9317" s="12" t="n"/>
      <c r="B9317" s="13" t="n"/>
    </row>
    <row r="9318">
      <c r="A9318" s="12" t="n"/>
      <c r="B9318" s="13" t="n"/>
    </row>
    <row r="9319">
      <c r="A9319" s="12" t="n"/>
      <c r="B9319" s="13" t="n"/>
    </row>
    <row r="9320">
      <c r="A9320" s="12" t="n"/>
      <c r="B9320" s="13" t="n"/>
    </row>
    <row r="9321">
      <c r="A9321" s="12" t="n"/>
      <c r="B9321" s="13" t="n"/>
    </row>
    <row r="9322">
      <c r="A9322" s="12" t="n"/>
      <c r="B9322" s="13" t="n"/>
    </row>
    <row r="9323">
      <c r="A9323" s="12" t="n"/>
      <c r="B9323" s="13" t="n"/>
    </row>
    <row r="9324">
      <c r="A9324" s="12" t="n"/>
      <c r="B9324" s="13" t="n"/>
    </row>
    <row r="9325">
      <c r="A9325" s="12" t="n"/>
      <c r="B9325" s="13" t="n"/>
    </row>
    <row r="9326">
      <c r="A9326" s="12" t="n"/>
      <c r="B9326" s="13" t="n"/>
    </row>
    <row r="9327">
      <c r="A9327" s="12" t="n"/>
      <c r="B9327" s="13" t="n"/>
    </row>
    <row r="9328">
      <c r="A9328" s="12" t="n"/>
      <c r="B9328" s="13" t="n"/>
    </row>
    <row r="9329">
      <c r="A9329" s="12" t="n"/>
      <c r="B9329" s="13" t="n"/>
    </row>
    <row r="9330">
      <c r="A9330" s="12" t="n"/>
      <c r="B9330" s="13" t="n"/>
    </row>
    <row r="9331">
      <c r="A9331" s="12" t="n"/>
      <c r="B9331" s="13" t="n"/>
    </row>
    <row r="9332">
      <c r="A9332" s="12" t="n"/>
      <c r="B9332" s="13" t="n"/>
    </row>
    <row r="9333">
      <c r="A9333" s="12" t="n"/>
      <c r="B9333" s="13" t="n"/>
    </row>
    <row r="9334">
      <c r="A9334" s="12" t="n"/>
      <c r="B9334" s="13" t="n"/>
    </row>
    <row r="9335">
      <c r="A9335" s="12" t="n"/>
      <c r="B9335" s="13" t="n"/>
    </row>
    <row r="9336">
      <c r="A9336" s="12" t="n"/>
      <c r="B9336" s="13" t="n"/>
    </row>
    <row r="9337">
      <c r="A9337" s="12" t="n"/>
      <c r="B9337" s="13" t="n"/>
    </row>
    <row r="9338">
      <c r="A9338" s="12" t="n"/>
      <c r="B9338" s="13" t="n"/>
    </row>
    <row r="9339">
      <c r="A9339" s="12" t="n"/>
      <c r="B9339" s="13" t="n"/>
    </row>
    <row r="9340">
      <c r="A9340" s="12" t="n"/>
      <c r="B9340" s="13" t="n"/>
    </row>
    <row r="9341">
      <c r="A9341" s="12" t="n"/>
      <c r="B9341" s="13" t="n"/>
    </row>
    <row r="9342">
      <c r="A9342" s="12" t="n"/>
      <c r="B9342" s="13" t="n"/>
    </row>
    <row r="9343">
      <c r="A9343" s="12" t="n"/>
      <c r="B9343" s="13" t="n"/>
    </row>
    <row r="9344">
      <c r="A9344" s="12" t="n"/>
      <c r="B9344" s="13" t="n"/>
    </row>
    <row r="9345">
      <c r="A9345" s="12" t="n"/>
      <c r="B9345" s="13" t="n"/>
    </row>
    <row r="9346">
      <c r="A9346" s="12" t="n"/>
      <c r="B9346" s="13" t="n"/>
    </row>
    <row r="9347">
      <c r="A9347" s="12" t="n"/>
      <c r="B9347" s="13" t="n"/>
    </row>
    <row r="9348">
      <c r="A9348" s="12" t="n"/>
      <c r="B9348" s="13" t="n"/>
    </row>
    <row r="9349">
      <c r="A9349" s="12" t="n"/>
      <c r="B9349" s="13" t="n"/>
    </row>
    <row r="9350">
      <c r="A9350" s="12" t="n"/>
      <c r="B9350" s="13" t="n"/>
    </row>
    <row r="9351">
      <c r="A9351" s="12" t="n"/>
      <c r="B9351" s="13" t="n"/>
    </row>
    <row r="9352">
      <c r="A9352" s="12" t="n"/>
      <c r="B9352" s="13" t="n"/>
    </row>
    <row r="9353">
      <c r="A9353" s="12" t="n"/>
      <c r="B9353" s="13" t="n"/>
    </row>
    <row r="9354">
      <c r="A9354" s="12" t="n"/>
      <c r="B9354" s="13" t="n"/>
    </row>
    <row r="9355">
      <c r="A9355" s="12" t="n"/>
      <c r="B9355" s="13" t="n"/>
    </row>
    <row r="9356">
      <c r="A9356" s="12" t="n"/>
      <c r="B9356" s="13" t="n"/>
    </row>
    <row r="9357">
      <c r="A9357" s="12" t="n"/>
      <c r="B9357" s="13" t="n"/>
    </row>
    <row r="9358">
      <c r="A9358" s="12" t="n"/>
      <c r="B9358" s="13" t="n"/>
    </row>
    <row r="9359">
      <c r="A9359" s="12" t="n"/>
      <c r="B9359" s="13" t="n"/>
    </row>
    <row r="9360">
      <c r="A9360" s="12" t="n"/>
      <c r="B9360" s="13" t="n"/>
    </row>
    <row r="9361">
      <c r="A9361" s="12" t="n"/>
      <c r="B9361" s="13" t="n"/>
    </row>
    <row r="9362">
      <c r="A9362" s="12" t="n"/>
      <c r="B9362" s="13" t="n"/>
    </row>
    <row r="9363">
      <c r="A9363" s="12" t="n"/>
      <c r="B9363" s="13" t="n"/>
    </row>
    <row r="9364">
      <c r="A9364" s="12" t="n"/>
      <c r="B9364" s="13" t="n"/>
    </row>
    <row r="9365">
      <c r="A9365" s="12" t="n"/>
      <c r="B9365" s="13" t="n"/>
    </row>
    <row r="9366">
      <c r="A9366" s="12" t="n"/>
      <c r="B9366" s="13" t="n"/>
    </row>
    <row r="9367">
      <c r="A9367" s="12" t="n"/>
      <c r="B9367" s="13" t="n"/>
    </row>
    <row r="9368">
      <c r="A9368" s="12" t="n"/>
      <c r="B9368" s="13" t="n"/>
    </row>
    <row r="9369">
      <c r="A9369" s="12" t="n"/>
      <c r="B9369" s="13" t="n"/>
    </row>
    <row r="9370">
      <c r="A9370" s="12" t="n"/>
      <c r="B9370" s="13" t="n"/>
    </row>
    <row r="9371">
      <c r="A9371" s="12" t="n"/>
      <c r="B9371" s="13" t="n"/>
    </row>
    <row r="9372">
      <c r="A9372" s="12" t="n"/>
      <c r="B9372" s="13" t="n"/>
    </row>
    <row r="9373">
      <c r="A9373" s="12" t="n"/>
      <c r="B9373" s="13" t="n"/>
    </row>
    <row r="9374">
      <c r="A9374" s="12" t="n"/>
      <c r="B9374" s="13" t="n"/>
    </row>
    <row r="9375">
      <c r="A9375" s="12" t="n"/>
      <c r="B9375" s="13" t="n"/>
    </row>
    <row r="9376">
      <c r="A9376" s="12" t="n"/>
      <c r="B9376" s="13" t="n"/>
    </row>
    <row r="9377">
      <c r="A9377" s="12" t="n"/>
      <c r="B9377" s="13" t="n"/>
    </row>
    <row r="9378">
      <c r="A9378" s="12" t="n"/>
      <c r="B9378" s="13" t="n"/>
    </row>
    <row r="9379">
      <c r="A9379" s="12" t="n"/>
      <c r="B9379" s="13" t="n"/>
    </row>
    <row r="9380">
      <c r="A9380" s="12" t="n"/>
      <c r="B9380" s="13" t="n"/>
    </row>
    <row r="9381">
      <c r="A9381" s="12" t="n"/>
      <c r="B9381" s="13" t="n"/>
    </row>
    <row r="9382">
      <c r="A9382" s="12" t="n"/>
      <c r="B9382" s="13" t="n"/>
    </row>
    <row r="9383">
      <c r="A9383" s="12" t="n"/>
      <c r="B9383" s="13" t="n"/>
    </row>
    <row r="9384">
      <c r="A9384" s="12" t="n"/>
      <c r="B9384" s="13" t="n"/>
    </row>
    <row r="9385">
      <c r="A9385" s="12" t="n"/>
      <c r="B9385" s="13" t="n"/>
    </row>
    <row r="9386">
      <c r="A9386" s="12" t="n"/>
      <c r="B9386" s="13" t="n"/>
    </row>
    <row r="9387">
      <c r="A9387" s="12" t="n"/>
      <c r="B9387" s="13" t="n"/>
    </row>
    <row r="9388">
      <c r="A9388" s="12" t="n"/>
      <c r="B9388" s="13" t="n"/>
    </row>
    <row r="9389">
      <c r="A9389" s="12" t="n"/>
      <c r="B9389" s="13" t="n"/>
    </row>
    <row r="9390">
      <c r="A9390" s="12" t="n"/>
      <c r="B9390" s="13" t="n"/>
    </row>
    <row r="9391">
      <c r="A9391" s="12" t="n"/>
      <c r="B9391" s="13" t="n"/>
    </row>
    <row r="9392">
      <c r="A9392" s="12" t="n"/>
      <c r="B9392" s="13" t="n"/>
    </row>
    <row r="9393">
      <c r="A9393" s="12" t="n"/>
      <c r="B9393" s="13" t="n"/>
    </row>
    <row r="9394">
      <c r="A9394" s="12" t="n"/>
      <c r="B9394" s="13" t="n"/>
    </row>
    <row r="9395">
      <c r="A9395" s="12" t="n"/>
      <c r="B9395" s="13" t="n"/>
    </row>
    <row r="9396">
      <c r="A9396" s="12" t="n"/>
      <c r="B9396" s="13" t="n"/>
    </row>
    <row r="9397">
      <c r="A9397" s="12" t="n"/>
      <c r="B9397" s="13" t="n"/>
    </row>
    <row r="9398">
      <c r="A9398" s="12" t="n"/>
      <c r="B9398" s="13" t="n"/>
    </row>
    <row r="9399">
      <c r="A9399" s="12" t="n"/>
      <c r="B9399" s="13" t="n"/>
    </row>
    <row r="9400">
      <c r="A9400" s="12" t="n"/>
      <c r="B9400" s="13" t="n"/>
    </row>
    <row r="9401">
      <c r="A9401" s="12" t="n"/>
      <c r="B9401" s="13" t="n"/>
    </row>
    <row r="9402">
      <c r="A9402" s="12" t="n"/>
      <c r="B9402" s="13" t="n"/>
    </row>
    <row r="9403">
      <c r="A9403" s="12" t="n"/>
      <c r="B9403" s="13" t="n"/>
    </row>
    <row r="9404">
      <c r="A9404" s="12" t="n"/>
      <c r="B9404" s="13" t="n"/>
    </row>
    <row r="9405">
      <c r="A9405" s="12" t="n"/>
      <c r="B9405" s="13" t="n"/>
    </row>
    <row r="9406">
      <c r="A9406" s="12" t="n"/>
      <c r="B9406" s="13" t="n"/>
    </row>
    <row r="9407">
      <c r="A9407" s="12" t="n"/>
      <c r="B9407" s="13" t="n"/>
    </row>
    <row r="9408">
      <c r="A9408" s="12" t="n"/>
      <c r="B9408" s="13" t="n"/>
    </row>
    <row r="9409">
      <c r="A9409" s="12" t="n"/>
      <c r="B9409" s="13" t="n"/>
    </row>
    <row r="9410">
      <c r="A9410" s="12" t="n"/>
      <c r="B9410" s="13" t="n"/>
    </row>
    <row r="9411">
      <c r="A9411" s="12" t="n"/>
      <c r="B9411" s="13" t="n"/>
    </row>
    <row r="9412">
      <c r="A9412" s="12" t="n"/>
      <c r="B9412" s="13" t="n"/>
    </row>
    <row r="9413">
      <c r="A9413" s="12" t="n"/>
      <c r="B9413" s="13" t="n"/>
    </row>
    <row r="9414">
      <c r="A9414" s="12" t="n"/>
      <c r="B9414" s="13" t="n"/>
    </row>
    <row r="9415">
      <c r="A9415" s="12" t="n"/>
      <c r="B9415" s="13" t="n"/>
    </row>
    <row r="9416">
      <c r="A9416" s="12" t="n"/>
      <c r="B9416" s="13" t="n"/>
    </row>
    <row r="9417">
      <c r="A9417" s="12" t="n"/>
      <c r="B9417" s="13" t="n"/>
    </row>
    <row r="9418">
      <c r="A9418" s="12" t="n"/>
      <c r="B9418" s="13" t="n"/>
    </row>
    <row r="9419">
      <c r="A9419" s="12" t="n"/>
      <c r="B9419" s="13" t="n"/>
    </row>
    <row r="9420">
      <c r="A9420" s="12" t="n"/>
      <c r="B9420" s="13" t="n"/>
    </row>
    <row r="9421">
      <c r="A9421" s="12" t="n"/>
      <c r="B9421" s="13" t="n"/>
    </row>
    <row r="9422">
      <c r="A9422" s="12" t="n"/>
      <c r="B9422" s="13" t="n"/>
    </row>
    <row r="9423">
      <c r="A9423" s="12" t="n"/>
      <c r="B9423" s="13" t="n"/>
    </row>
    <row r="9424">
      <c r="A9424" s="12" t="n"/>
      <c r="B9424" s="13" t="n"/>
    </row>
    <row r="9425">
      <c r="A9425" s="12" t="n"/>
      <c r="B9425" s="13" t="n"/>
    </row>
    <row r="9426">
      <c r="A9426" s="12" t="n"/>
      <c r="B9426" s="13" t="n"/>
    </row>
    <row r="9427">
      <c r="A9427" s="12" t="n"/>
      <c r="B9427" s="13" t="n"/>
    </row>
    <row r="9428">
      <c r="A9428" s="12" t="n"/>
      <c r="B9428" s="13" t="n"/>
    </row>
    <row r="9429">
      <c r="A9429" s="12" t="n"/>
      <c r="B9429" s="13" t="n"/>
    </row>
    <row r="9430">
      <c r="A9430" s="12" t="n"/>
      <c r="B9430" s="13" t="n"/>
    </row>
    <row r="9431">
      <c r="A9431" s="12" t="n"/>
      <c r="B9431" s="13" t="n"/>
    </row>
    <row r="9432">
      <c r="A9432" s="12" t="n"/>
      <c r="B9432" s="13" t="n"/>
    </row>
    <row r="9433">
      <c r="A9433" s="12" t="n"/>
      <c r="B9433" s="13" t="n"/>
    </row>
    <row r="9434">
      <c r="A9434" s="12" t="n"/>
      <c r="B9434" s="13" t="n"/>
    </row>
    <row r="9435">
      <c r="A9435" s="12" t="n"/>
      <c r="B9435" s="13" t="n"/>
    </row>
    <row r="9436">
      <c r="A9436" s="12" t="n"/>
      <c r="B9436" s="13" t="n"/>
    </row>
    <row r="9437">
      <c r="A9437" s="12" t="n"/>
      <c r="B9437" s="13" t="n"/>
    </row>
    <row r="9438">
      <c r="A9438" s="12" t="n"/>
      <c r="B9438" s="13" t="n"/>
    </row>
    <row r="9439">
      <c r="A9439" s="12" t="n"/>
      <c r="B9439" s="13" t="n"/>
    </row>
    <row r="9440">
      <c r="A9440" s="12" t="n"/>
      <c r="B9440" s="13" t="n"/>
    </row>
    <row r="9441">
      <c r="A9441" s="12" t="n"/>
      <c r="B9441" s="13" t="n"/>
    </row>
    <row r="9442">
      <c r="A9442" s="12" t="n"/>
      <c r="B9442" s="13" t="n"/>
    </row>
    <row r="9443">
      <c r="A9443" s="12" t="n"/>
      <c r="B9443" s="13" t="n"/>
    </row>
    <row r="9444">
      <c r="A9444" s="12" t="n"/>
      <c r="B9444" s="13" t="n"/>
    </row>
    <row r="9445">
      <c r="A9445" s="12" t="n"/>
      <c r="B9445" s="13" t="n"/>
    </row>
    <row r="9446">
      <c r="A9446" s="12" t="n"/>
      <c r="B9446" s="13" t="n"/>
    </row>
    <row r="9447">
      <c r="A9447" s="12" t="n"/>
      <c r="B9447" s="13" t="n"/>
    </row>
    <row r="9448">
      <c r="A9448" s="12" t="n"/>
      <c r="B9448" s="13" t="n"/>
    </row>
    <row r="9449">
      <c r="A9449" s="12" t="n"/>
      <c r="B9449" s="13" t="n"/>
    </row>
    <row r="9450">
      <c r="A9450" s="12" t="n"/>
      <c r="B9450" s="13" t="n"/>
    </row>
    <row r="9451">
      <c r="A9451" s="12" t="n"/>
      <c r="B9451" s="13" t="n"/>
    </row>
    <row r="9452">
      <c r="A9452" s="12" t="n"/>
      <c r="B9452" s="13" t="n"/>
    </row>
    <row r="9453">
      <c r="A9453" s="12" t="n"/>
      <c r="B9453" s="13" t="n"/>
    </row>
    <row r="9454">
      <c r="A9454" s="12" t="n"/>
      <c r="B9454" s="13" t="n"/>
    </row>
    <row r="9455">
      <c r="A9455" s="12" t="n"/>
      <c r="B9455" s="13" t="n"/>
    </row>
    <row r="9456">
      <c r="A9456" s="12" t="n"/>
      <c r="B9456" s="13" t="n"/>
    </row>
    <row r="9457">
      <c r="A9457" s="12" t="n"/>
      <c r="B9457" s="13" t="n"/>
    </row>
    <row r="9458">
      <c r="A9458" s="12" t="n"/>
      <c r="B9458" s="13" t="n"/>
    </row>
    <row r="9459">
      <c r="A9459" s="12" t="n"/>
      <c r="B9459" s="13" t="n"/>
    </row>
    <row r="9460">
      <c r="A9460" s="12" t="n"/>
      <c r="B9460" s="13" t="n"/>
    </row>
    <row r="9461">
      <c r="A9461" s="12" t="n"/>
      <c r="B9461" s="13" t="n"/>
    </row>
    <row r="9462">
      <c r="A9462" s="12" t="n"/>
      <c r="B9462" s="13" t="n"/>
    </row>
    <row r="9463">
      <c r="A9463" s="12" t="n"/>
      <c r="B9463" s="13" t="n"/>
    </row>
    <row r="9464">
      <c r="A9464" s="12" t="n"/>
      <c r="B9464" s="13" t="n"/>
    </row>
    <row r="9465">
      <c r="A9465" s="12" t="n"/>
      <c r="B9465" s="13" t="n"/>
    </row>
    <row r="9466">
      <c r="A9466" s="12" t="n"/>
      <c r="B9466" s="13" t="n"/>
    </row>
    <row r="9467">
      <c r="A9467" s="12" t="n"/>
      <c r="B9467" s="13" t="n"/>
    </row>
    <row r="9468">
      <c r="A9468" s="12" t="n"/>
      <c r="B9468" s="13" t="n"/>
    </row>
    <row r="9469">
      <c r="A9469" s="12" t="n"/>
      <c r="B9469" s="13" t="n"/>
    </row>
    <row r="9470">
      <c r="A9470" s="12" t="n"/>
      <c r="B9470" s="13" t="n"/>
    </row>
    <row r="9471">
      <c r="A9471" s="12" t="n"/>
      <c r="B9471" s="13" t="n"/>
    </row>
    <row r="9472">
      <c r="A9472" s="12" t="n"/>
      <c r="B9472" s="13" t="n"/>
    </row>
    <row r="9473">
      <c r="A9473" s="12" t="n"/>
      <c r="B9473" s="13" t="n"/>
    </row>
    <row r="9474">
      <c r="A9474" s="12" t="n"/>
      <c r="B9474" s="13" t="n"/>
    </row>
    <row r="9475">
      <c r="A9475" s="12" t="n"/>
      <c r="B9475" s="13" t="n"/>
    </row>
    <row r="9476">
      <c r="A9476" s="12" t="n"/>
      <c r="B9476" s="13" t="n"/>
    </row>
    <row r="9477">
      <c r="A9477" s="12" t="n"/>
      <c r="B9477" s="13" t="n"/>
    </row>
    <row r="9478">
      <c r="A9478" s="12" t="n"/>
      <c r="B9478" s="13" t="n"/>
    </row>
    <row r="9479">
      <c r="A9479" s="12" t="n"/>
      <c r="B9479" s="13" t="n"/>
    </row>
    <row r="9480">
      <c r="A9480" s="12" t="n"/>
      <c r="B9480" s="13" t="n"/>
    </row>
    <row r="9481">
      <c r="A9481" s="12" t="n"/>
      <c r="B9481" s="13" t="n"/>
    </row>
    <row r="9482">
      <c r="A9482" s="12" t="n"/>
      <c r="B9482" s="13" t="n"/>
    </row>
    <row r="9483">
      <c r="A9483" s="12" t="n"/>
      <c r="B9483" s="13" t="n"/>
    </row>
    <row r="9484">
      <c r="A9484" s="12" t="n"/>
      <c r="B9484" s="13" t="n"/>
    </row>
    <row r="9485">
      <c r="A9485" s="12" t="n"/>
      <c r="B9485" s="13" t="n"/>
    </row>
    <row r="9486">
      <c r="A9486" s="12" t="n"/>
      <c r="B9486" s="13" t="n"/>
    </row>
    <row r="9487">
      <c r="A9487" s="12" t="n"/>
      <c r="B9487" s="13" t="n"/>
    </row>
    <row r="9488">
      <c r="A9488" s="12" t="n"/>
      <c r="B9488" s="13" t="n"/>
    </row>
    <row r="9489">
      <c r="A9489" s="12" t="n"/>
      <c r="B9489" s="13" t="n"/>
    </row>
    <row r="9490">
      <c r="A9490" s="12" t="n"/>
      <c r="B9490" s="13" t="n"/>
    </row>
    <row r="9491">
      <c r="A9491" s="12" t="n"/>
      <c r="B9491" s="13" t="n"/>
    </row>
    <row r="9492">
      <c r="A9492" s="12" t="n"/>
      <c r="B9492" s="13" t="n"/>
    </row>
    <row r="9493">
      <c r="A9493" s="12" t="n"/>
      <c r="B9493" s="13" t="n"/>
    </row>
    <row r="9494">
      <c r="A9494" s="12" t="n"/>
      <c r="B9494" s="13" t="n"/>
    </row>
    <row r="9495">
      <c r="A9495" s="12" t="n"/>
      <c r="B9495" s="13" t="n"/>
    </row>
    <row r="9496">
      <c r="A9496" s="12" t="n"/>
      <c r="B9496" s="13" t="n"/>
    </row>
    <row r="9497">
      <c r="A9497" s="12" t="n"/>
      <c r="B9497" s="13" t="n"/>
    </row>
    <row r="9498">
      <c r="A9498" s="12" t="n"/>
      <c r="B9498" s="13" t="n"/>
    </row>
    <row r="9499">
      <c r="A9499" s="12" t="n"/>
      <c r="B9499" s="13" t="n"/>
    </row>
    <row r="9500">
      <c r="A9500" s="12" t="n"/>
      <c r="B9500" s="13" t="n"/>
    </row>
    <row r="9501">
      <c r="A9501" s="12" t="n"/>
      <c r="B9501" s="13" t="n"/>
    </row>
    <row r="9502">
      <c r="A9502" s="12" t="n"/>
      <c r="B9502" s="13" t="n"/>
    </row>
    <row r="9503">
      <c r="A9503" s="12" t="n"/>
      <c r="B9503" s="13" t="n"/>
    </row>
    <row r="9504">
      <c r="A9504" s="12" t="n"/>
      <c r="B9504" s="13" t="n"/>
    </row>
    <row r="9505">
      <c r="A9505" s="12" t="n"/>
      <c r="B9505" s="13" t="n"/>
    </row>
    <row r="9506">
      <c r="A9506" s="12" t="n"/>
      <c r="B9506" s="13" t="n"/>
    </row>
    <row r="9507">
      <c r="A9507" s="12" t="n"/>
      <c r="B9507" s="13" t="n"/>
    </row>
    <row r="9508">
      <c r="A9508" s="12" t="n"/>
      <c r="B9508" s="13" t="n"/>
    </row>
    <row r="9509">
      <c r="A9509" s="12" t="n"/>
      <c r="B9509" s="13" t="n"/>
    </row>
    <row r="9510">
      <c r="A9510" s="12" t="n"/>
      <c r="B9510" s="13" t="n"/>
    </row>
    <row r="9511">
      <c r="A9511" s="12" t="n"/>
      <c r="B9511" s="13" t="n"/>
    </row>
    <row r="9512">
      <c r="A9512" s="12" t="n"/>
      <c r="B9512" s="13" t="n"/>
    </row>
    <row r="9513">
      <c r="A9513" s="12" t="n"/>
      <c r="B9513" s="13" t="n"/>
    </row>
    <row r="9514">
      <c r="A9514" s="12" t="n"/>
      <c r="B9514" s="13" t="n"/>
    </row>
    <row r="9515">
      <c r="A9515" s="12" t="n"/>
      <c r="B9515" s="13" t="n"/>
    </row>
    <row r="9516">
      <c r="A9516" s="12" t="n"/>
      <c r="B9516" s="13" t="n"/>
    </row>
    <row r="9517">
      <c r="A9517" s="12" t="n"/>
      <c r="B9517" s="13" t="n"/>
    </row>
    <row r="9518">
      <c r="A9518" s="12" t="n"/>
      <c r="B9518" s="13" t="n"/>
    </row>
    <row r="9519">
      <c r="A9519" s="12" t="n"/>
      <c r="B9519" s="13" t="n"/>
    </row>
    <row r="9520">
      <c r="A9520" s="12" t="n"/>
      <c r="B9520" s="13" t="n"/>
    </row>
    <row r="9521">
      <c r="A9521" s="12" t="n"/>
      <c r="B9521" s="13" t="n"/>
    </row>
    <row r="9522">
      <c r="A9522" s="12" t="n"/>
      <c r="B9522" s="13" t="n"/>
    </row>
    <row r="9523">
      <c r="A9523" s="12" t="n"/>
      <c r="B9523" s="13" t="n"/>
    </row>
    <row r="9524">
      <c r="A9524" s="12" t="n"/>
      <c r="B9524" s="13" t="n"/>
    </row>
    <row r="9525">
      <c r="A9525" s="12" t="n"/>
      <c r="B9525" s="13" t="n"/>
    </row>
    <row r="9526">
      <c r="A9526" s="12" t="n"/>
      <c r="B9526" s="13" t="n"/>
    </row>
    <row r="9527">
      <c r="A9527" s="12" t="n"/>
      <c r="B9527" s="13" t="n"/>
    </row>
    <row r="9528">
      <c r="A9528" s="12" t="n"/>
      <c r="B9528" s="13" t="n"/>
    </row>
    <row r="9529">
      <c r="A9529" s="12" t="n"/>
      <c r="B9529" s="13" t="n"/>
    </row>
    <row r="9530">
      <c r="A9530" s="12" t="n"/>
      <c r="B9530" s="13" t="n"/>
    </row>
    <row r="9531">
      <c r="A9531" s="12" t="n"/>
      <c r="B9531" s="13" t="n"/>
    </row>
    <row r="9532">
      <c r="A9532" s="12" t="n"/>
      <c r="B9532" s="13" t="n"/>
    </row>
    <row r="9533">
      <c r="A9533" s="12" t="n"/>
      <c r="B9533" s="13" t="n"/>
    </row>
    <row r="9534">
      <c r="A9534" s="12" t="n"/>
      <c r="B9534" s="13" t="n"/>
    </row>
    <row r="9535">
      <c r="A9535" s="12" t="n"/>
      <c r="B9535" s="13" t="n"/>
    </row>
    <row r="9536">
      <c r="A9536" s="12" t="n"/>
      <c r="B9536" s="13" t="n"/>
    </row>
    <row r="9537">
      <c r="A9537" s="12" t="n"/>
      <c r="B9537" s="13" t="n"/>
    </row>
    <row r="9538">
      <c r="A9538" s="12" t="n"/>
      <c r="B9538" s="13" t="n"/>
    </row>
    <row r="9539">
      <c r="A9539" s="12" t="n"/>
      <c r="B9539" s="13" t="n"/>
    </row>
    <row r="9540">
      <c r="A9540" s="12" t="n"/>
      <c r="B9540" s="13" t="n"/>
    </row>
    <row r="9541">
      <c r="A9541" s="12" t="n"/>
      <c r="B9541" s="13" t="n"/>
    </row>
    <row r="9542">
      <c r="A9542" s="12" t="n"/>
      <c r="B9542" s="13" t="n"/>
    </row>
    <row r="9543">
      <c r="A9543" s="12" t="n"/>
      <c r="B9543" s="13" t="n"/>
    </row>
    <row r="9544">
      <c r="A9544" s="12" t="n"/>
      <c r="B9544" s="13" t="n"/>
    </row>
    <row r="9545">
      <c r="A9545" s="12" t="n"/>
      <c r="B9545" s="13" t="n"/>
    </row>
    <row r="9546">
      <c r="A9546" s="12" t="n"/>
      <c r="B9546" s="13" t="n"/>
    </row>
    <row r="9547">
      <c r="A9547" s="12" t="n"/>
      <c r="B9547" s="13" t="n"/>
    </row>
    <row r="9548">
      <c r="A9548" s="12" t="n"/>
      <c r="B9548" s="13" t="n"/>
    </row>
    <row r="9549">
      <c r="A9549" s="12" t="n"/>
      <c r="B9549" s="13" t="n"/>
    </row>
    <row r="9550">
      <c r="A9550" s="12" t="n"/>
      <c r="B9550" s="13" t="n"/>
    </row>
    <row r="9551">
      <c r="A9551" s="12" t="n"/>
      <c r="B9551" s="13" t="n"/>
    </row>
    <row r="9552">
      <c r="A9552" s="12" t="n"/>
      <c r="B9552" s="13" t="n"/>
    </row>
    <row r="9553">
      <c r="A9553" s="12" t="n"/>
      <c r="B9553" s="13" t="n"/>
    </row>
    <row r="9554">
      <c r="A9554" s="12" t="n"/>
      <c r="B9554" s="13" t="n"/>
    </row>
    <row r="9555">
      <c r="A9555" s="12" t="n"/>
      <c r="B9555" s="13" t="n"/>
    </row>
    <row r="9556">
      <c r="A9556" s="12" t="n"/>
      <c r="B9556" s="13" t="n"/>
    </row>
    <row r="9557">
      <c r="A9557" s="12" t="n"/>
      <c r="B9557" s="13" t="n"/>
    </row>
    <row r="9558">
      <c r="A9558" s="12" t="n"/>
      <c r="B9558" s="13" t="n"/>
    </row>
    <row r="9559">
      <c r="A9559" s="12" t="n"/>
      <c r="B9559" s="13" t="n"/>
    </row>
    <row r="9560">
      <c r="A9560" s="12" t="n"/>
      <c r="B9560" s="13" t="n"/>
    </row>
    <row r="9561">
      <c r="A9561" s="12" t="n"/>
      <c r="B9561" s="13" t="n"/>
    </row>
    <row r="9562">
      <c r="A9562" s="12" t="n"/>
      <c r="B9562" s="13" t="n"/>
    </row>
    <row r="9563">
      <c r="A9563" s="12" t="n"/>
      <c r="B9563" s="13" t="n"/>
    </row>
    <row r="9564">
      <c r="A9564" s="12" t="n"/>
      <c r="B9564" s="13" t="n"/>
    </row>
    <row r="9565">
      <c r="A9565" s="12" t="n"/>
      <c r="B9565" s="13" t="n"/>
    </row>
    <row r="9566">
      <c r="A9566" s="12" t="n"/>
      <c r="B9566" s="13" t="n"/>
    </row>
    <row r="9567">
      <c r="A9567" s="12" t="n"/>
      <c r="B9567" s="13" t="n"/>
    </row>
    <row r="9568">
      <c r="A9568" s="12" t="n"/>
      <c r="B9568" s="13" t="n"/>
    </row>
    <row r="9569">
      <c r="A9569" s="12" t="n"/>
      <c r="B9569" s="13" t="n"/>
    </row>
    <row r="9570">
      <c r="A9570" s="12" t="n"/>
      <c r="B9570" s="13" t="n"/>
    </row>
    <row r="9571">
      <c r="A9571" s="12" t="n"/>
      <c r="B9571" s="13" t="n"/>
    </row>
    <row r="9572">
      <c r="A9572" s="12" t="n"/>
      <c r="B9572" s="13" t="n"/>
    </row>
    <row r="9573">
      <c r="A9573" s="12" t="n"/>
      <c r="B9573" s="13" t="n"/>
    </row>
    <row r="9574">
      <c r="A9574" s="12" t="n"/>
      <c r="B9574" s="13" t="n"/>
    </row>
    <row r="9575">
      <c r="A9575" s="12" t="n"/>
      <c r="B9575" s="13" t="n"/>
    </row>
    <row r="9576">
      <c r="A9576" s="12" t="n"/>
      <c r="B9576" s="13" t="n"/>
    </row>
    <row r="9577">
      <c r="A9577" s="12" t="n"/>
      <c r="B9577" s="13" t="n"/>
    </row>
    <row r="9578">
      <c r="A9578" s="12" t="n"/>
      <c r="B9578" s="13" t="n"/>
    </row>
    <row r="9579">
      <c r="A9579" s="12" t="n"/>
      <c r="B9579" s="13" t="n"/>
    </row>
    <row r="9580">
      <c r="A9580" s="12" t="n"/>
      <c r="B9580" s="13" t="n"/>
    </row>
    <row r="9581">
      <c r="A9581" s="12" t="n"/>
      <c r="B9581" s="13" t="n"/>
    </row>
    <row r="9582">
      <c r="A9582" s="12" t="n"/>
      <c r="B9582" s="13" t="n"/>
    </row>
    <row r="9583">
      <c r="A9583" s="12" t="n"/>
      <c r="B9583" s="13" t="n"/>
    </row>
    <row r="9584">
      <c r="A9584" s="12" t="n"/>
      <c r="B9584" s="13" t="n"/>
    </row>
    <row r="9585">
      <c r="A9585" s="12" t="n"/>
      <c r="B9585" s="13" t="n"/>
    </row>
    <row r="9586">
      <c r="A9586" s="12" t="n"/>
      <c r="B9586" s="13" t="n"/>
    </row>
    <row r="9587">
      <c r="A9587" s="12" t="n"/>
      <c r="B9587" s="13" t="n"/>
    </row>
    <row r="9588">
      <c r="A9588" s="12" t="n"/>
      <c r="B9588" s="13" t="n"/>
    </row>
    <row r="9589">
      <c r="A9589" s="12" t="n"/>
      <c r="B9589" s="13" t="n"/>
    </row>
    <row r="9590">
      <c r="A9590" s="12" t="n"/>
      <c r="B9590" s="13" t="n"/>
    </row>
    <row r="9591">
      <c r="A9591" s="12" t="n"/>
      <c r="B9591" s="13" t="n"/>
    </row>
    <row r="9592">
      <c r="A9592" s="12" t="n"/>
      <c r="B9592" s="13" t="n"/>
    </row>
    <row r="9593">
      <c r="A9593" s="12" t="n"/>
      <c r="B9593" s="13" t="n"/>
    </row>
    <row r="9594">
      <c r="A9594" s="12" t="n"/>
      <c r="B9594" s="13" t="n"/>
    </row>
    <row r="9595">
      <c r="A9595" s="12" t="n"/>
      <c r="B9595" s="13" t="n"/>
    </row>
    <row r="9596">
      <c r="A9596" s="12" t="n"/>
      <c r="B9596" s="13" t="n"/>
    </row>
    <row r="9597">
      <c r="A9597" s="12" t="n"/>
      <c r="B9597" s="13" t="n"/>
    </row>
    <row r="9598">
      <c r="A9598" s="12" t="n"/>
      <c r="B9598" s="13" t="n"/>
    </row>
    <row r="9599">
      <c r="A9599" s="12" t="n"/>
      <c r="B9599" s="13" t="n"/>
    </row>
    <row r="9600">
      <c r="A9600" s="12" t="n"/>
      <c r="B9600" s="13" t="n"/>
    </row>
    <row r="9601">
      <c r="A9601" s="12" t="n"/>
      <c r="B9601" s="13" t="n"/>
    </row>
    <row r="9602">
      <c r="A9602" s="12" t="n"/>
      <c r="B9602" s="13" t="n"/>
    </row>
    <row r="9603">
      <c r="A9603" s="12" t="n"/>
      <c r="B9603" s="13" t="n"/>
    </row>
    <row r="9604">
      <c r="A9604" s="12" t="n"/>
      <c r="B9604" s="13" t="n"/>
    </row>
    <row r="9605">
      <c r="A9605" s="12" t="n"/>
      <c r="B9605" s="13" t="n"/>
    </row>
    <row r="9606">
      <c r="A9606" s="12" t="n"/>
      <c r="B9606" s="13" t="n"/>
    </row>
    <row r="9607">
      <c r="A9607" s="12" t="n"/>
      <c r="B9607" s="13" t="n"/>
    </row>
    <row r="9608">
      <c r="A9608" s="12" t="n"/>
      <c r="B9608" s="13" t="n"/>
    </row>
    <row r="9609">
      <c r="A9609" s="12" t="n"/>
      <c r="B9609" s="13" t="n"/>
    </row>
    <row r="9610">
      <c r="A9610" s="12" t="n"/>
      <c r="B9610" s="13" t="n"/>
    </row>
    <row r="9611">
      <c r="A9611" s="12" t="n"/>
      <c r="B9611" s="13" t="n"/>
    </row>
    <row r="9612">
      <c r="A9612" s="12" t="n"/>
      <c r="B9612" s="13" t="n"/>
    </row>
    <row r="9613">
      <c r="A9613" s="12" t="n"/>
      <c r="B9613" s="13" t="n"/>
    </row>
    <row r="9614">
      <c r="A9614" s="12" t="n"/>
      <c r="B9614" s="13" t="n"/>
    </row>
    <row r="9615">
      <c r="A9615" s="12" t="n"/>
      <c r="B9615" s="13" t="n"/>
    </row>
    <row r="9616">
      <c r="A9616" s="12" t="n"/>
      <c r="B9616" s="13" t="n"/>
    </row>
    <row r="9617">
      <c r="A9617" s="12" t="n"/>
      <c r="B9617" s="13" t="n"/>
    </row>
    <row r="9618">
      <c r="A9618" s="12" t="n"/>
      <c r="B9618" s="13" t="n"/>
    </row>
    <row r="9619">
      <c r="A9619" s="12" t="n"/>
      <c r="B9619" s="13" t="n"/>
    </row>
    <row r="9620">
      <c r="A9620" s="12" t="n"/>
      <c r="B9620" s="13" t="n"/>
    </row>
    <row r="9621">
      <c r="A9621" s="12" t="n"/>
      <c r="B9621" s="13" t="n"/>
    </row>
    <row r="9622">
      <c r="A9622" s="12" t="n"/>
      <c r="B9622" s="13" t="n"/>
    </row>
    <row r="9623">
      <c r="A9623" s="12" t="n"/>
      <c r="B9623" s="13" t="n"/>
    </row>
    <row r="9624">
      <c r="A9624" s="12" t="n"/>
      <c r="B9624" s="13" t="n"/>
    </row>
    <row r="9625">
      <c r="A9625" s="12" t="n"/>
      <c r="B9625" s="13" t="n"/>
    </row>
    <row r="9626">
      <c r="A9626" s="12" t="n"/>
      <c r="B9626" s="13" t="n"/>
    </row>
    <row r="9627">
      <c r="A9627" s="12" t="n"/>
      <c r="B9627" s="13" t="n"/>
    </row>
    <row r="9628">
      <c r="A9628" s="12" t="n"/>
      <c r="B9628" s="13" t="n"/>
    </row>
    <row r="9629">
      <c r="A9629" s="12" t="n"/>
      <c r="B9629" s="13" t="n"/>
    </row>
    <row r="9630">
      <c r="A9630" s="12" t="n"/>
      <c r="B9630" s="13" t="n"/>
    </row>
    <row r="9631">
      <c r="A9631" s="12" t="n"/>
      <c r="B9631" s="13" t="n"/>
    </row>
    <row r="9632">
      <c r="A9632" s="12" t="n"/>
      <c r="B9632" s="13" t="n"/>
    </row>
    <row r="9633">
      <c r="A9633" s="12" t="n"/>
      <c r="B9633" s="13" t="n"/>
    </row>
    <row r="9634">
      <c r="A9634" s="12" t="n"/>
      <c r="B9634" s="13" t="n"/>
    </row>
    <row r="9635">
      <c r="A9635" s="12" t="n"/>
      <c r="B9635" s="13" t="n"/>
    </row>
    <row r="9636">
      <c r="A9636" s="12" t="n"/>
      <c r="B9636" s="13" t="n"/>
    </row>
    <row r="9637">
      <c r="A9637" s="12" t="n"/>
      <c r="B9637" s="13" t="n"/>
    </row>
    <row r="9638">
      <c r="A9638" s="12" t="n"/>
      <c r="B9638" s="13" t="n"/>
    </row>
    <row r="9639">
      <c r="A9639" s="12" t="n"/>
      <c r="B9639" s="13" t="n"/>
    </row>
    <row r="9640">
      <c r="A9640" s="12" t="n"/>
      <c r="B9640" s="13" t="n"/>
    </row>
    <row r="9641">
      <c r="A9641" s="12" t="n"/>
      <c r="B9641" s="13" t="n"/>
    </row>
    <row r="9642">
      <c r="A9642" s="12" t="n"/>
      <c r="B9642" s="13" t="n"/>
    </row>
    <row r="9643">
      <c r="A9643" s="12" t="n"/>
      <c r="B9643" s="13" t="n"/>
    </row>
    <row r="9644">
      <c r="A9644" s="12" t="n"/>
      <c r="B9644" s="13" t="n"/>
    </row>
    <row r="9645">
      <c r="A9645" s="12" t="n"/>
      <c r="B9645" s="13" t="n"/>
    </row>
    <row r="9646">
      <c r="A9646" s="12" t="n"/>
      <c r="B9646" s="13" t="n"/>
    </row>
    <row r="9647">
      <c r="A9647" s="12" t="n"/>
      <c r="B9647" s="13" t="n"/>
    </row>
    <row r="9648">
      <c r="A9648" s="12" t="n"/>
      <c r="B9648" s="13" t="n"/>
    </row>
    <row r="9649">
      <c r="A9649" s="12" t="n"/>
      <c r="B9649" s="13" t="n"/>
    </row>
    <row r="9650">
      <c r="A9650" s="12" t="n"/>
      <c r="B9650" s="13" t="n"/>
    </row>
    <row r="9651">
      <c r="A9651" s="12" t="n"/>
      <c r="B9651" s="13" t="n"/>
    </row>
    <row r="9652">
      <c r="A9652" s="12" t="n"/>
      <c r="B9652" s="13" t="n"/>
    </row>
    <row r="9653">
      <c r="A9653" s="12" t="n"/>
      <c r="B9653" s="13" t="n"/>
    </row>
    <row r="9654">
      <c r="A9654" s="12" t="n"/>
      <c r="B9654" s="13" t="n"/>
    </row>
    <row r="9655">
      <c r="A9655" s="12" t="n"/>
      <c r="B9655" s="13" t="n"/>
    </row>
    <row r="9656">
      <c r="A9656" s="12" t="n"/>
      <c r="B9656" s="13" t="n"/>
    </row>
    <row r="9657">
      <c r="A9657" s="12" t="n"/>
      <c r="B9657" s="13" t="n"/>
    </row>
    <row r="9658">
      <c r="A9658" s="12" t="n"/>
      <c r="B9658" s="13" t="n"/>
    </row>
    <row r="9659">
      <c r="A9659" s="12" t="n"/>
      <c r="B9659" s="13" t="n"/>
    </row>
    <row r="9660">
      <c r="A9660" s="12" t="n"/>
      <c r="B9660" s="13" t="n"/>
    </row>
    <row r="9661">
      <c r="A9661" s="12" t="n"/>
      <c r="B9661" s="13" t="n"/>
    </row>
    <row r="9662">
      <c r="A9662" s="12" t="n"/>
      <c r="B9662" s="13" t="n"/>
    </row>
    <row r="9663">
      <c r="A9663" s="12" t="n"/>
      <c r="B9663" s="13" t="n"/>
    </row>
    <row r="9664">
      <c r="A9664" s="12" t="n"/>
      <c r="B9664" s="13" t="n"/>
    </row>
    <row r="9665">
      <c r="A9665" s="12" t="n"/>
      <c r="B9665" s="13" t="n"/>
    </row>
    <row r="9666">
      <c r="A9666" s="12" t="n"/>
      <c r="B9666" s="13" t="n"/>
    </row>
    <row r="9667">
      <c r="A9667" s="12" t="n"/>
      <c r="B9667" s="13" t="n"/>
    </row>
    <row r="9668">
      <c r="A9668" s="12" t="n"/>
      <c r="B9668" s="13" t="n"/>
    </row>
    <row r="9669">
      <c r="A9669" s="12" t="n"/>
      <c r="B9669" s="13" t="n"/>
    </row>
    <row r="9670">
      <c r="A9670" s="12" t="n"/>
      <c r="B9670" s="13" t="n"/>
    </row>
    <row r="9671">
      <c r="A9671" s="12" t="n"/>
      <c r="B9671" s="13" t="n"/>
    </row>
    <row r="9672">
      <c r="A9672" s="12" t="n"/>
      <c r="B9672" s="13" t="n"/>
    </row>
    <row r="9673">
      <c r="A9673" s="12" t="n"/>
      <c r="B9673" s="13" t="n"/>
    </row>
    <row r="9674">
      <c r="A9674" s="12" t="n"/>
      <c r="B9674" s="13" t="n"/>
    </row>
    <row r="9675">
      <c r="A9675" s="12" t="n"/>
      <c r="B9675" s="13" t="n"/>
    </row>
    <row r="9676">
      <c r="A9676" s="12" t="n"/>
      <c r="B9676" s="13" t="n"/>
    </row>
    <row r="9677">
      <c r="A9677" s="12" t="n"/>
      <c r="B9677" s="13" t="n"/>
    </row>
    <row r="9678">
      <c r="A9678" s="12" t="n"/>
      <c r="B9678" s="13" t="n"/>
    </row>
    <row r="9679">
      <c r="A9679" s="12" t="n"/>
      <c r="B9679" s="13" t="n"/>
    </row>
    <row r="9680">
      <c r="A9680" s="12" t="n"/>
      <c r="B9680" s="13" t="n"/>
    </row>
    <row r="9681">
      <c r="A9681" s="12" t="n"/>
      <c r="B9681" s="13" t="n"/>
    </row>
    <row r="9682">
      <c r="A9682" s="12" t="n"/>
      <c r="B9682" s="13" t="n"/>
    </row>
    <row r="9683">
      <c r="A9683" s="12" t="n"/>
      <c r="B9683" s="13" t="n"/>
    </row>
    <row r="9684">
      <c r="A9684" s="12" t="n"/>
      <c r="B9684" s="13" t="n"/>
    </row>
    <row r="9685">
      <c r="A9685" s="12" t="n"/>
      <c r="B9685" s="13" t="n"/>
    </row>
    <row r="9686">
      <c r="A9686" s="12" t="n"/>
      <c r="B9686" s="13" t="n"/>
    </row>
    <row r="9687">
      <c r="A9687" s="12" t="n"/>
      <c r="B9687" s="13" t="n"/>
    </row>
    <row r="9688">
      <c r="A9688" s="12" t="n"/>
      <c r="B9688" s="13" t="n"/>
    </row>
    <row r="9689">
      <c r="A9689" s="12" t="n"/>
      <c r="B9689" s="13" t="n"/>
    </row>
    <row r="9690">
      <c r="A9690" s="12" t="n"/>
      <c r="B9690" s="13" t="n"/>
    </row>
    <row r="9691">
      <c r="A9691" s="12" t="n"/>
      <c r="B9691" s="13" t="n"/>
    </row>
    <row r="9692">
      <c r="A9692" s="12" t="n"/>
      <c r="B9692" s="13" t="n"/>
    </row>
    <row r="9693">
      <c r="A9693" s="12" t="n"/>
      <c r="B9693" s="13" t="n"/>
    </row>
    <row r="9694">
      <c r="A9694" s="12" t="n"/>
      <c r="B9694" s="13" t="n"/>
    </row>
    <row r="9695">
      <c r="A9695" s="12" t="n"/>
      <c r="B9695" s="13" t="n"/>
    </row>
    <row r="9696">
      <c r="A9696" s="12" t="n"/>
      <c r="B9696" s="13" t="n"/>
    </row>
    <row r="9697">
      <c r="A9697" s="12" t="n"/>
      <c r="B9697" s="13" t="n"/>
    </row>
    <row r="9698">
      <c r="A9698" s="12" t="n"/>
      <c r="B9698" s="13" t="n"/>
    </row>
    <row r="9699">
      <c r="A9699" s="12" t="n"/>
      <c r="B9699" s="13" t="n"/>
    </row>
    <row r="9700">
      <c r="A9700" s="12" t="n"/>
      <c r="B9700" s="13" t="n"/>
    </row>
    <row r="9701">
      <c r="A9701" s="12" t="n"/>
      <c r="B9701" s="13" t="n"/>
    </row>
    <row r="9702">
      <c r="A9702" s="12" t="n"/>
      <c r="B9702" s="13" t="n"/>
    </row>
    <row r="9703">
      <c r="A9703" s="12" t="n"/>
      <c r="B9703" s="13" t="n"/>
    </row>
    <row r="9704">
      <c r="A9704" s="12" t="n"/>
      <c r="B9704" s="13" t="n"/>
    </row>
    <row r="9705">
      <c r="A9705" s="12" t="n"/>
      <c r="B9705" s="13" t="n"/>
    </row>
    <row r="9706">
      <c r="A9706" s="12" t="n"/>
      <c r="B9706" s="13" t="n"/>
    </row>
    <row r="9707">
      <c r="A9707" s="12" t="n"/>
      <c r="B9707" s="13" t="n"/>
    </row>
    <row r="9708">
      <c r="A9708" s="12" t="n"/>
      <c r="B9708" s="13" t="n"/>
    </row>
    <row r="9709">
      <c r="A9709" s="12" t="n"/>
      <c r="B9709" s="13" t="n"/>
    </row>
    <row r="9710">
      <c r="A9710" s="12" t="n"/>
      <c r="B9710" s="13" t="n"/>
    </row>
    <row r="9711">
      <c r="A9711" s="12" t="n"/>
      <c r="B9711" s="13" t="n"/>
    </row>
    <row r="9712">
      <c r="A9712" s="12" t="n"/>
      <c r="B9712" s="13" t="n"/>
    </row>
    <row r="9713">
      <c r="A9713" s="12" t="n"/>
      <c r="B9713" s="13" t="n"/>
    </row>
    <row r="9714">
      <c r="A9714" s="12" t="n"/>
      <c r="B9714" s="13" t="n"/>
    </row>
    <row r="9715">
      <c r="A9715" s="12" t="n"/>
      <c r="B9715" s="13" t="n"/>
    </row>
    <row r="9716">
      <c r="A9716" s="12" t="n"/>
      <c r="B9716" s="13" t="n"/>
    </row>
    <row r="9717">
      <c r="A9717" s="12" t="n"/>
      <c r="B9717" s="13" t="n"/>
    </row>
    <row r="9718">
      <c r="A9718" s="12" t="n"/>
      <c r="B9718" s="13" t="n"/>
    </row>
    <row r="9719">
      <c r="A9719" s="12" t="n"/>
      <c r="B9719" s="13" t="n"/>
    </row>
    <row r="9720">
      <c r="A9720" s="12" t="n"/>
      <c r="B9720" s="13" t="n"/>
    </row>
    <row r="9721">
      <c r="A9721" s="12" t="n"/>
      <c r="B9721" s="13" t="n"/>
    </row>
    <row r="9722">
      <c r="A9722" s="12" t="n"/>
      <c r="B9722" s="13" t="n"/>
    </row>
    <row r="9723">
      <c r="A9723" s="12" t="n"/>
      <c r="B9723" s="13" t="n"/>
    </row>
    <row r="9724">
      <c r="A9724" s="12" t="n"/>
      <c r="B9724" s="13" t="n"/>
    </row>
    <row r="9725">
      <c r="A9725" s="12" t="n"/>
      <c r="B9725" s="13" t="n"/>
    </row>
    <row r="9726">
      <c r="A9726" s="12" t="n"/>
      <c r="B9726" s="13" t="n"/>
    </row>
    <row r="9727">
      <c r="A9727" s="12" t="n"/>
      <c r="B9727" s="13" t="n"/>
    </row>
    <row r="9728">
      <c r="A9728" s="12" t="n"/>
      <c r="B9728" s="13" t="n"/>
    </row>
    <row r="9729">
      <c r="A9729" s="12" t="n"/>
      <c r="B9729" s="13" t="n"/>
    </row>
    <row r="9730">
      <c r="A9730" s="12" t="n"/>
      <c r="B9730" s="13" t="n"/>
    </row>
    <row r="9731">
      <c r="A9731" s="12" t="n"/>
      <c r="B9731" s="13" t="n"/>
    </row>
    <row r="9732">
      <c r="A9732" s="12" t="n"/>
      <c r="B9732" s="13" t="n"/>
    </row>
    <row r="9733">
      <c r="A9733" s="12" t="n"/>
      <c r="B9733" s="13" t="n"/>
    </row>
    <row r="9734">
      <c r="A9734" s="12" t="n"/>
      <c r="B9734" s="13" t="n"/>
    </row>
    <row r="9735">
      <c r="A9735" s="12" t="n"/>
      <c r="B9735" s="13" t="n"/>
    </row>
    <row r="9736">
      <c r="A9736" s="12" t="n"/>
      <c r="B9736" s="13" t="n"/>
    </row>
    <row r="9737">
      <c r="A9737" s="12" t="n"/>
      <c r="B9737" s="13" t="n"/>
    </row>
    <row r="9738">
      <c r="A9738" s="12" t="n"/>
      <c r="B9738" s="13" t="n"/>
    </row>
    <row r="9739">
      <c r="A9739" s="12" t="n"/>
      <c r="B9739" s="13" t="n"/>
    </row>
    <row r="9740">
      <c r="A9740" s="12" t="n"/>
      <c r="B9740" s="13" t="n"/>
    </row>
    <row r="9741">
      <c r="A9741" s="12" t="n"/>
      <c r="B9741" s="13" t="n"/>
    </row>
    <row r="9742">
      <c r="A9742" s="12" t="n"/>
      <c r="B9742" s="13" t="n"/>
    </row>
    <row r="9743">
      <c r="A9743" s="12" t="n"/>
      <c r="B9743" s="13" t="n"/>
    </row>
    <row r="9744">
      <c r="A9744" s="12" t="n"/>
      <c r="B9744" s="13" t="n"/>
    </row>
    <row r="9745">
      <c r="A9745" s="12" t="n"/>
      <c r="B9745" s="13" t="n"/>
    </row>
    <row r="9746">
      <c r="A9746" s="12" t="n"/>
      <c r="B9746" s="13" t="n"/>
    </row>
    <row r="9747">
      <c r="A9747" s="12" t="n"/>
      <c r="B9747" s="13" t="n"/>
    </row>
    <row r="9748">
      <c r="A9748" s="12" t="n"/>
      <c r="B9748" s="13" t="n"/>
    </row>
    <row r="9749">
      <c r="A9749" s="12" t="n"/>
      <c r="B9749" s="13" t="n"/>
    </row>
    <row r="9750">
      <c r="A9750" s="12" t="n"/>
      <c r="B9750" s="13" t="n"/>
    </row>
    <row r="9751">
      <c r="A9751" s="12" t="n"/>
      <c r="B9751" s="13" t="n"/>
    </row>
    <row r="9752">
      <c r="A9752" s="12" t="n"/>
      <c r="B9752" s="13" t="n"/>
    </row>
    <row r="9753">
      <c r="A9753" s="12" t="n"/>
      <c r="B9753" s="13" t="n"/>
    </row>
    <row r="9754">
      <c r="A9754" s="12" t="n"/>
      <c r="B9754" s="13" t="n"/>
    </row>
    <row r="9755">
      <c r="A9755" s="12" t="n"/>
      <c r="B9755" s="13" t="n"/>
    </row>
    <row r="9756">
      <c r="A9756" s="12" t="n"/>
      <c r="B9756" s="13" t="n"/>
    </row>
    <row r="9757">
      <c r="A9757" s="12" t="n"/>
      <c r="B9757" s="13" t="n"/>
    </row>
    <row r="9758">
      <c r="A9758" s="12" t="n"/>
      <c r="B9758" s="13" t="n"/>
    </row>
    <row r="9759">
      <c r="A9759" s="12" t="n"/>
      <c r="B9759" s="13" t="n"/>
    </row>
    <row r="9760">
      <c r="A9760" s="12" t="n"/>
      <c r="B9760" s="13" t="n"/>
    </row>
    <row r="9761">
      <c r="A9761" s="12" t="n"/>
      <c r="B9761" s="13" t="n"/>
    </row>
    <row r="9762">
      <c r="A9762" s="12" t="n"/>
      <c r="B9762" s="13" t="n"/>
    </row>
    <row r="9763">
      <c r="A9763" s="12" t="n"/>
      <c r="B9763" s="13" t="n"/>
    </row>
    <row r="9764">
      <c r="A9764" s="12" t="n"/>
      <c r="B9764" s="13" t="n"/>
    </row>
    <row r="9765">
      <c r="A9765" s="12" t="n"/>
      <c r="B9765" s="13" t="n"/>
    </row>
    <row r="9766">
      <c r="A9766" s="12" t="n"/>
      <c r="B9766" s="13" t="n"/>
    </row>
    <row r="9767">
      <c r="A9767" s="12" t="n"/>
      <c r="B9767" s="13" t="n"/>
    </row>
    <row r="9768">
      <c r="A9768" s="12" t="n"/>
      <c r="B9768" s="13" t="n"/>
    </row>
    <row r="9769">
      <c r="A9769" s="12" t="n"/>
      <c r="B9769" s="13" t="n"/>
    </row>
    <row r="9770">
      <c r="A9770" s="12" t="n"/>
      <c r="B9770" s="13" t="n"/>
    </row>
    <row r="9771">
      <c r="A9771" s="12" t="n"/>
      <c r="B9771" s="13" t="n"/>
    </row>
    <row r="9772">
      <c r="A9772" s="12" t="n"/>
      <c r="B9772" s="13" t="n"/>
    </row>
    <row r="9773">
      <c r="A9773" s="12" t="n"/>
      <c r="B9773" s="13" t="n"/>
    </row>
    <row r="9774">
      <c r="A9774" s="12" t="n"/>
      <c r="B9774" s="13" t="n"/>
    </row>
    <row r="9775">
      <c r="A9775" s="12" t="n"/>
      <c r="B9775" s="13" t="n"/>
    </row>
    <row r="9776">
      <c r="A9776" s="12" t="n"/>
      <c r="B9776" s="13" t="n"/>
    </row>
    <row r="9777">
      <c r="A9777" s="12" t="n"/>
      <c r="B9777" s="13" t="n"/>
    </row>
    <row r="9778">
      <c r="A9778" s="12" t="n"/>
      <c r="B9778" s="13" t="n"/>
    </row>
    <row r="9779">
      <c r="A9779" s="12" t="n"/>
      <c r="B9779" s="13" t="n"/>
    </row>
    <row r="9780">
      <c r="A9780" s="12" t="n"/>
      <c r="B9780" s="13" t="n"/>
    </row>
    <row r="9781">
      <c r="A9781" s="12" t="n"/>
      <c r="B9781" s="13" t="n"/>
    </row>
    <row r="9782">
      <c r="A9782" s="12" t="n"/>
      <c r="B9782" s="13" t="n"/>
    </row>
    <row r="9783">
      <c r="A9783" s="12" t="n"/>
      <c r="B9783" s="13" t="n"/>
    </row>
    <row r="9784">
      <c r="A9784" s="12" t="n"/>
      <c r="B9784" s="13" t="n"/>
    </row>
    <row r="9785">
      <c r="A9785" s="12" t="n"/>
      <c r="B9785" s="13" t="n"/>
    </row>
    <row r="9786">
      <c r="A9786" s="12" t="n"/>
      <c r="B9786" s="13" t="n"/>
    </row>
    <row r="9787">
      <c r="A9787" s="12" t="n"/>
      <c r="B9787" s="13" t="n"/>
    </row>
    <row r="9788">
      <c r="A9788" s="12" t="n"/>
      <c r="B9788" s="13" t="n"/>
    </row>
    <row r="9789">
      <c r="A9789" s="12" t="n"/>
      <c r="B9789" s="13" t="n"/>
    </row>
    <row r="9790">
      <c r="A9790" s="12" t="n"/>
      <c r="B9790" s="13" t="n"/>
    </row>
    <row r="9791">
      <c r="A9791" s="12" t="n"/>
      <c r="B9791" s="13" t="n"/>
    </row>
    <row r="9792">
      <c r="A9792" s="12" t="n"/>
      <c r="B9792" s="13" t="n"/>
    </row>
    <row r="9793">
      <c r="A9793" s="12" t="n"/>
      <c r="B9793" s="13" t="n"/>
    </row>
    <row r="9794">
      <c r="A9794" s="12" t="n"/>
      <c r="B9794" s="13" t="n"/>
    </row>
    <row r="9795">
      <c r="A9795" s="12" t="n"/>
      <c r="B9795" s="13" t="n"/>
    </row>
    <row r="9796">
      <c r="A9796" s="12" t="n"/>
      <c r="B9796" s="13" t="n"/>
    </row>
    <row r="9797">
      <c r="A9797" s="12" t="n"/>
      <c r="B9797" s="13" t="n"/>
    </row>
    <row r="9798">
      <c r="A9798" s="12" t="n"/>
      <c r="B9798" s="13" t="n"/>
    </row>
    <row r="9799">
      <c r="A9799" s="12" t="n"/>
      <c r="B9799" s="13" t="n"/>
    </row>
    <row r="9800">
      <c r="A9800" s="12" t="n"/>
      <c r="B9800" s="13" t="n"/>
    </row>
    <row r="9801">
      <c r="A9801" s="12" t="n"/>
      <c r="B9801" s="13" t="n"/>
    </row>
    <row r="9802">
      <c r="A9802" s="12" t="n"/>
      <c r="B9802" s="13" t="n"/>
    </row>
    <row r="9803">
      <c r="A9803" s="12" t="n"/>
      <c r="B9803" s="13" t="n"/>
    </row>
    <row r="9804">
      <c r="A9804" s="12" t="n"/>
      <c r="B9804" s="13" t="n"/>
    </row>
    <row r="9805">
      <c r="A9805" s="12" t="n"/>
      <c r="B9805" s="13" t="n"/>
    </row>
    <row r="9806">
      <c r="A9806" s="12" t="n"/>
      <c r="B9806" s="13" t="n"/>
    </row>
    <row r="9807">
      <c r="A9807" s="12" t="n"/>
      <c r="B9807" s="13" t="n"/>
    </row>
    <row r="9808">
      <c r="A9808" s="12" t="n"/>
      <c r="B9808" s="13" t="n"/>
    </row>
    <row r="9809">
      <c r="A9809" s="12" t="n"/>
      <c r="B9809" s="13" t="n"/>
    </row>
    <row r="9810">
      <c r="A9810" s="12" t="n"/>
      <c r="B9810" s="13" t="n"/>
    </row>
    <row r="9811">
      <c r="A9811" s="12" t="n"/>
      <c r="B9811" s="13" t="n"/>
    </row>
    <row r="9812">
      <c r="A9812" s="12" t="n"/>
      <c r="B9812" s="13" t="n"/>
    </row>
    <row r="9813">
      <c r="A9813" s="12" t="n"/>
      <c r="B9813" s="13" t="n"/>
    </row>
    <row r="9814">
      <c r="A9814" s="12" t="n"/>
      <c r="B9814" s="13" t="n"/>
    </row>
    <row r="9815">
      <c r="A9815" s="12" t="n"/>
      <c r="B9815" s="13" t="n"/>
    </row>
    <row r="9816">
      <c r="A9816" s="12" t="n"/>
      <c r="B9816" s="13" t="n"/>
    </row>
    <row r="9817">
      <c r="A9817" s="12" t="n"/>
      <c r="B9817" s="13" t="n"/>
    </row>
    <row r="9818">
      <c r="A9818" s="12" t="n"/>
      <c r="B9818" s="13" t="n"/>
    </row>
    <row r="9819">
      <c r="A9819" s="12" t="n"/>
      <c r="B9819" s="13" t="n"/>
    </row>
    <row r="9820">
      <c r="A9820" s="12" t="n"/>
      <c r="B9820" s="13" t="n"/>
    </row>
    <row r="9821">
      <c r="A9821" s="12" t="n"/>
      <c r="B9821" s="13" t="n"/>
    </row>
    <row r="9822">
      <c r="A9822" s="12" t="n"/>
      <c r="B9822" s="13" t="n"/>
    </row>
    <row r="9823">
      <c r="A9823" s="12" t="n"/>
      <c r="B9823" s="13" t="n"/>
    </row>
    <row r="9824">
      <c r="A9824" s="12" t="n"/>
      <c r="B9824" s="13" t="n"/>
    </row>
    <row r="9825">
      <c r="A9825" s="12" t="n"/>
      <c r="B9825" s="13" t="n"/>
    </row>
    <row r="9826">
      <c r="A9826" s="12" t="n"/>
      <c r="B9826" s="13" t="n"/>
    </row>
    <row r="9827">
      <c r="A9827" s="12" t="n"/>
      <c r="B9827" s="13" t="n"/>
    </row>
    <row r="9828">
      <c r="A9828" s="12" t="n"/>
      <c r="B9828" s="13" t="n"/>
    </row>
    <row r="9829">
      <c r="A9829" s="12" t="n"/>
      <c r="B9829" s="13" t="n"/>
    </row>
    <row r="9830">
      <c r="A9830" s="12" t="n"/>
      <c r="B9830" s="13" t="n"/>
    </row>
    <row r="9831">
      <c r="A9831" s="12" t="n"/>
      <c r="B9831" s="13" t="n"/>
    </row>
    <row r="9832">
      <c r="A9832" s="12" t="n"/>
      <c r="B9832" s="13" t="n"/>
    </row>
    <row r="9833">
      <c r="A9833" s="12" t="n"/>
      <c r="B9833" s="13" t="n"/>
    </row>
    <row r="9834">
      <c r="A9834" s="12" t="n"/>
      <c r="B9834" s="13" t="n"/>
    </row>
    <row r="9835">
      <c r="A9835" s="12" t="n"/>
      <c r="B9835" s="13" t="n"/>
    </row>
    <row r="9836">
      <c r="A9836" s="12" t="n"/>
      <c r="B9836" s="13" t="n"/>
    </row>
    <row r="9837">
      <c r="A9837" s="12" t="n"/>
      <c r="B9837" s="13" t="n"/>
    </row>
    <row r="9838">
      <c r="A9838" s="12" t="n"/>
      <c r="B9838" s="13" t="n"/>
    </row>
    <row r="9839">
      <c r="A9839" s="12" t="n"/>
      <c r="B9839" s="13" t="n"/>
    </row>
    <row r="9840">
      <c r="A9840" s="12" t="n"/>
      <c r="B9840" s="13" t="n"/>
    </row>
    <row r="9841">
      <c r="A9841" s="12" t="n"/>
      <c r="B9841" s="13" t="n"/>
    </row>
    <row r="9842">
      <c r="A9842" s="12" t="n"/>
      <c r="B9842" s="13" t="n"/>
    </row>
    <row r="9843">
      <c r="A9843" s="12" t="n"/>
      <c r="B9843" s="13" t="n"/>
    </row>
    <row r="9844">
      <c r="A9844" s="12" t="n"/>
      <c r="B9844" s="13" t="n"/>
    </row>
    <row r="9845">
      <c r="A9845" s="12" t="n"/>
      <c r="B9845" s="13" t="n"/>
    </row>
    <row r="9846">
      <c r="A9846" s="12" t="n"/>
      <c r="B9846" s="13" t="n"/>
    </row>
    <row r="9847">
      <c r="A9847" s="12" t="n"/>
      <c r="B9847" s="13" t="n"/>
    </row>
    <row r="9848">
      <c r="A9848" s="12" t="n"/>
      <c r="B9848" s="13" t="n"/>
    </row>
    <row r="9849">
      <c r="A9849" s="12" t="n"/>
      <c r="B9849" s="13" t="n"/>
    </row>
    <row r="9850">
      <c r="A9850" s="12" t="n"/>
      <c r="B9850" s="13" t="n"/>
    </row>
    <row r="9851">
      <c r="A9851" s="12" t="n"/>
      <c r="B9851" s="13" t="n"/>
    </row>
    <row r="9852">
      <c r="A9852" s="12" t="n"/>
      <c r="B9852" s="13" t="n"/>
    </row>
    <row r="9853">
      <c r="A9853" s="12" t="n"/>
      <c r="B9853" s="13" t="n"/>
    </row>
    <row r="9854">
      <c r="A9854" s="12" t="n"/>
      <c r="B9854" s="13" t="n"/>
    </row>
    <row r="9855">
      <c r="A9855" s="12" t="n"/>
      <c r="B9855" s="13" t="n"/>
    </row>
    <row r="9856">
      <c r="A9856" s="12" t="n"/>
      <c r="B9856" s="13" t="n"/>
    </row>
    <row r="9857">
      <c r="A9857" s="12" t="n"/>
      <c r="B9857" s="13" t="n"/>
    </row>
    <row r="9858">
      <c r="A9858" s="12" t="n"/>
      <c r="B9858" s="13" t="n"/>
    </row>
    <row r="9859">
      <c r="A9859" s="12" t="n"/>
      <c r="B9859" s="13" t="n"/>
    </row>
    <row r="9860">
      <c r="A9860" s="12" t="n"/>
      <c r="B9860" s="13" t="n"/>
    </row>
    <row r="9861">
      <c r="A9861" s="12" t="n"/>
      <c r="B9861" s="13" t="n"/>
    </row>
    <row r="9862">
      <c r="A9862" s="12" t="n"/>
      <c r="B9862" s="13" t="n"/>
    </row>
    <row r="9863">
      <c r="A9863" s="12" t="n"/>
      <c r="B9863" s="13" t="n"/>
    </row>
    <row r="9864">
      <c r="A9864" s="12" t="n"/>
      <c r="B9864" s="13" t="n"/>
    </row>
    <row r="9865">
      <c r="A9865" s="12" t="n"/>
      <c r="B9865" s="13" t="n"/>
    </row>
    <row r="9866">
      <c r="A9866" s="12" t="n"/>
      <c r="B9866" s="13" t="n"/>
    </row>
    <row r="9867">
      <c r="A9867" s="12" t="n"/>
      <c r="B9867" s="13" t="n"/>
    </row>
    <row r="9868">
      <c r="A9868" s="12" t="n"/>
      <c r="B9868" s="13" t="n"/>
    </row>
    <row r="9869">
      <c r="A9869" s="12" t="n"/>
      <c r="B9869" s="13" t="n"/>
    </row>
    <row r="9870">
      <c r="A9870" s="12" t="n"/>
      <c r="B9870" s="13" t="n"/>
    </row>
    <row r="9871">
      <c r="A9871" s="12" t="n"/>
      <c r="B9871" s="13" t="n"/>
    </row>
    <row r="9872">
      <c r="A9872" s="12" t="n"/>
      <c r="B9872" s="13" t="n"/>
    </row>
    <row r="9873">
      <c r="A9873" s="12" t="n"/>
      <c r="B9873" s="13" t="n"/>
    </row>
    <row r="9874">
      <c r="A9874" s="12" t="n"/>
      <c r="B9874" s="13" t="n"/>
    </row>
    <row r="9875">
      <c r="A9875" s="12" t="n"/>
      <c r="B9875" s="13" t="n"/>
    </row>
    <row r="9876">
      <c r="A9876" s="12" t="n"/>
      <c r="B9876" s="13" t="n"/>
    </row>
    <row r="9877">
      <c r="A9877" s="12" t="n"/>
      <c r="B9877" s="13" t="n"/>
    </row>
    <row r="9878">
      <c r="A9878" s="12" t="n"/>
      <c r="B9878" s="13" t="n"/>
    </row>
    <row r="9879">
      <c r="A9879" s="12" t="n"/>
      <c r="B9879" s="13" t="n"/>
    </row>
    <row r="9880">
      <c r="A9880" s="12" t="n"/>
      <c r="B9880" s="13" t="n"/>
    </row>
    <row r="9881">
      <c r="A9881" s="12" t="n"/>
      <c r="B9881" s="13" t="n"/>
    </row>
    <row r="9882">
      <c r="A9882" s="12" t="n"/>
      <c r="B9882" s="13" t="n"/>
    </row>
    <row r="9883">
      <c r="A9883" s="12" t="n"/>
      <c r="B9883" s="13" t="n"/>
    </row>
    <row r="9884">
      <c r="A9884" s="12" t="n"/>
      <c r="B9884" s="13" t="n"/>
    </row>
    <row r="9885">
      <c r="A9885" s="12" t="n"/>
      <c r="B9885" s="13" t="n"/>
    </row>
    <row r="9886">
      <c r="A9886" s="12" t="n"/>
      <c r="B9886" s="13" t="n"/>
    </row>
    <row r="9887">
      <c r="A9887" s="12" t="n"/>
      <c r="B9887" s="13" t="n"/>
    </row>
    <row r="9888">
      <c r="A9888" s="12" t="n"/>
      <c r="B9888" s="13" t="n"/>
    </row>
    <row r="9889">
      <c r="A9889" s="12" t="n"/>
      <c r="B9889" s="13" t="n"/>
    </row>
    <row r="9890">
      <c r="A9890" s="12" t="n"/>
      <c r="B9890" s="13" t="n"/>
    </row>
    <row r="9891">
      <c r="A9891" s="12" t="n"/>
      <c r="B9891" s="13" t="n"/>
    </row>
    <row r="9892">
      <c r="A9892" s="12" t="n"/>
      <c r="B9892" s="13" t="n"/>
    </row>
    <row r="9893">
      <c r="A9893" s="12" t="n"/>
      <c r="B9893" s="13" t="n"/>
    </row>
    <row r="9894">
      <c r="A9894" s="12" t="n"/>
      <c r="B9894" s="13" t="n"/>
    </row>
    <row r="9895">
      <c r="A9895" s="12" t="n"/>
      <c r="B9895" s="13" t="n"/>
    </row>
    <row r="9896">
      <c r="A9896" s="12" t="n"/>
      <c r="B9896" s="13" t="n"/>
    </row>
    <row r="9897">
      <c r="A9897" s="12" t="n"/>
      <c r="B9897" s="13" t="n"/>
    </row>
    <row r="9898">
      <c r="A9898" s="12" t="n"/>
      <c r="B9898" s="13" t="n"/>
    </row>
    <row r="9899">
      <c r="A9899" s="12" t="n"/>
      <c r="B9899" s="13" t="n"/>
    </row>
    <row r="9900">
      <c r="A9900" s="12" t="n"/>
      <c r="B9900" s="13" t="n"/>
    </row>
    <row r="9901">
      <c r="A9901" s="12" t="n"/>
      <c r="B9901" s="13" t="n"/>
    </row>
    <row r="9902">
      <c r="A9902" s="12" t="n"/>
      <c r="B9902" s="13" t="n"/>
    </row>
    <row r="9903">
      <c r="A9903" s="12" t="n"/>
      <c r="B9903" s="13" t="n"/>
    </row>
    <row r="9904">
      <c r="A9904" s="12" t="n"/>
      <c r="B9904" s="13" t="n"/>
    </row>
    <row r="9905">
      <c r="A9905" s="12" t="n"/>
      <c r="B9905" s="13" t="n"/>
    </row>
    <row r="9906">
      <c r="A9906" s="12" t="n"/>
      <c r="B9906" s="13" t="n"/>
    </row>
    <row r="9907">
      <c r="A9907" s="12" t="n"/>
      <c r="B9907" s="13" t="n"/>
    </row>
    <row r="9908">
      <c r="A9908" s="12" t="n"/>
      <c r="B9908" s="13" t="n"/>
    </row>
    <row r="9909">
      <c r="A9909" s="12" t="n"/>
      <c r="B9909" s="13" t="n"/>
    </row>
    <row r="9910">
      <c r="A9910" s="12" t="n"/>
      <c r="B9910" s="13" t="n"/>
    </row>
    <row r="9911">
      <c r="A9911" s="12" t="n"/>
      <c r="B9911" s="13" t="n"/>
    </row>
    <row r="9912">
      <c r="A9912" s="12" t="n"/>
      <c r="B9912" s="13" t="n"/>
    </row>
    <row r="9913">
      <c r="A9913" s="12" t="n"/>
      <c r="B9913" s="13" t="n"/>
    </row>
    <row r="9914">
      <c r="A9914" s="12" t="n"/>
      <c r="B9914" s="13" t="n"/>
    </row>
    <row r="9915">
      <c r="A9915" s="12" t="n"/>
      <c r="B9915" s="13" t="n"/>
    </row>
    <row r="9916">
      <c r="A9916" s="12" t="n"/>
      <c r="B9916" s="13" t="n"/>
    </row>
    <row r="9917">
      <c r="A9917" s="12" t="n"/>
      <c r="B9917" s="13" t="n"/>
    </row>
    <row r="9918">
      <c r="A9918" s="12" t="n"/>
      <c r="B9918" s="13" t="n"/>
    </row>
    <row r="9919">
      <c r="A9919" s="12" t="n"/>
      <c r="B9919" s="13" t="n"/>
    </row>
    <row r="9920">
      <c r="A9920" s="12" t="n"/>
      <c r="B9920" s="13" t="n"/>
    </row>
    <row r="9921">
      <c r="A9921" s="12" t="n"/>
      <c r="B9921" s="13" t="n"/>
    </row>
    <row r="9922">
      <c r="A9922" s="12" t="n"/>
      <c r="B9922" s="13" t="n"/>
    </row>
    <row r="9923">
      <c r="A9923" s="12" t="n"/>
      <c r="B9923" s="13" t="n"/>
    </row>
    <row r="9924">
      <c r="A9924" s="12" t="n"/>
      <c r="B9924" s="13" t="n"/>
    </row>
    <row r="9925">
      <c r="A9925" s="12" t="n"/>
      <c r="B9925" s="13" t="n"/>
    </row>
    <row r="9926">
      <c r="A9926" s="12" t="n"/>
      <c r="B9926" s="13" t="n"/>
    </row>
    <row r="9927">
      <c r="A9927" s="12" t="n"/>
      <c r="B9927" s="13" t="n"/>
    </row>
    <row r="9928">
      <c r="A9928" s="12" t="n"/>
      <c r="B9928" s="13" t="n"/>
    </row>
    <row r="9929">
      <c r="A9929" s="12" t="n"/>
      <c r="B9929" s="13" t="n"/>
    </row>
    <row r="9930">
      <c r="A9930" s="12" t="n"/>
      <c r="B9930" s="13" t="n"/>
    </row>
    <row r="9931">
      <c r="A9931" s="12" t="n"/>
      <c r="B9931" s="13" t="n"/>
    </row>
    <row r="9932">
      <c r="A9932" s="12" t="n"/>
      <c r="B9932" s="13" t="n"/>
    </row>
    <row r="9933">
      <c r="A9933" s="12" t="n"/>
      <c r="B9933" s="13" t="n"/>
    </row>
    <row r="9934">
      <c r="A9934" s="12" t="n"/>
      <c r="B9934" s="13" t="n"/>
    </row>
    <row r="9935">
      <c r="A9935" s="12" t="n"/>
      <c r="B9935" s="13" t="n"/>
    </row>
    <row r="9936">
      <c r="A9936" s="12" t="n"/>
      <c r="B9936" s="13" t="n"/>
    </row>
    <row r="9937">
      <c r="A9937" s="12" t="n"/>
      <c r="B9937" s="13" t="n"/>
    </row>
    <row r="9938">
      <c r="A9938" s="12" t="n"/>
      <c r="B9938" s="13" t="n"/>
    </row>
    <row r="9939">
      <c r="A9939" s="12" t="n"/>
      <c r="B9939" s="13" t="n"/>
    </row>
    <row r="9940">
      <c r="A9940" s="12" t="n"/>
      <c r="B9940" s="13" t="n"/>
    </row>
    <row r="9941">
      <c r="A9941" s="12" t="n"/>
      <c r="B9941" s="13" t="n"/>
    </row>
    <row r="9942">
      <c r="A9942" s="12" t="n"/>
      <c r="B9942" s="13" t="n"/>
    </row>
    <row r="9943">
      <c r="A9943" s="12" t="n"/>
      <c r="B9943" s="13" t="n"/>
    </row>
    <row r="9944">
      <c r="A9944" s="12" t="n"/>
      <c r="B9944" s="13" t="n"/>
    </row>
    <row r="9945">
      <c r="A9945" s="12" t="n"/>
      <c r="B9945" s="13" t="n"/>
    </row>
    <row r="9946">
      <c r="A9946" s="12" t="n"/>
      <c r="B9946" s="13" t="n"/>
    </row>
    <row r="9947">
      <c r="A9947" s="12" t="n"/>
      <c r="B9947" s="13" t="n"/>
    </row>
    <row r="9948">
      <c r="A9948" s="12" t="n"/>
      <c r="B9948" s="13" t="n"/>
    </row>
    <row r="9949">
      <c r="A9949" s="12" t="n"/>
      <c r="B9949" s="13" t="n"/>
    </row>
    <row r="9950">
      <c r="A9950" s="12" t="n"/>
      <c r="B9950" s="13" t="n"/>
    </row>
    <row r="9951">
      <c r="A9951" s="12" t="n"/>
      <c r="B9951" s="13" t="n"/>
    </row>
    <row r="9952">
      <c r="A9952" s="12" t="n"/>
      <c r="B9952" s="13" t="n"/>
    </row>
    <row r="9953">
      <c r="A9953" s="12" t="n"/>
      <c r="B9953" s="13" t="n"/>
    </row>
    <row r="9954">
      <c r="A9954" s="12" t="n"/>
      <c r="B9954" s="13" t="n"/>
    </row>
    <row r="9955">
      <c r="A9955" s="12" t="n"/>
      <c r="B9955" s="13" t="n"/>
    </row>
    <row r="9956">
      <c r="A9956" s="12" t="n"/>
      <c r="B9956" s="13" t="n"/>
    </row>
    <row r="9957">
      <c r="A9957" s="12" t="n"/>
      <c r="B9957" s="13" t="n"/>
    </row>
    <row r="9958">
      <c r="A9958" s="12" t="n"/>
      <c r="B9958" s="13" t="n"/>
    </row>
    <row r="9959">
      <c r="A9959" s="12" t="n"/>
      <c r="B9959" s="13" t="n"/>
    </row>
    <row r="9960">
      <c r="A9960" s="12" t="n"/>
      <c r="B9960" s="13" t="n"/>
    </row>
    <row r="9961">
      <c r="A9961" s="12" t="n"/>
      <c r="B9961" s="13" t="n"/>
    </row>
    <row r="9962">
      <c r="A9962" s="12" t="n"/>
      <c r="B9962" s="13" t="n"/>
    </row>
    <row r="9963">
      <c r="A9963" s="12" t="n"/>
      <c r="B9963" s="13" t="n"/>
    </row>
    <row r="9964">
      <c r="A9964" s="12" t="n"/>
      <c r="B9964" s="13" t="n"/>
    </row>
    <row r="9965">
      <c r="A9965" s="12" t="n"/>
      <c r="B9965" s="13" t="n"/>
    </row>
    <row r="9966">
      <c r="A9966" s="12" t="n"/>
      <c r="B9966" s="13" t="n"/>
    </row>
    <row r="9967">
      <c r="A9967" s="12" t="n"/>
      <c r="B9967" s="13" t="n"/>
    </row>
    <row r="9968">
      <c r="A9968" s="12" t="n"/>
      <c r="B9968" s="13" t="n"/>
    </row>
    <row r="9969">
      <c r="A9969" s="12" t="n"/>
      <c r="B9969" s="13" t="n"/>
    </row>
    <row r="9970">
      <c r="A9970" s="12" t="n"/>
      <c r="B9970" s="13" t="n"/>
    </row>
    <row r="9971">
      <c r="A9971" s="12" t="n"/>
      <c r="B9971" s="13" t="n"/>
    </row>
    <row r="9972">
      <c r="A9972" s="12" t="n"/>
      <c r="B9972" s="13" t="n"/>
    </row>
    <row r="9973">
      <c r="A9973" s="12" t="n"/>
      <c r="B9973" s="13" t="n"/>
    </row>
    <row r="9974">
      <c r="A9974" s="12" t="n"/>
      <c r="B9974" s="13" t="n"/>
    </row>
    <row r="9975">
      <c r="A9975" s="12" t="n"/>
      <c r="B9975" s="13" t="n"/>
    </row>
    <row r="9976">
      <c r="A9976" s="12" t="n"/>
      <c r="B9976" s="13" t="n"/>
    </row>
    <row r="9977">
      <c r="A9977" s="12" t="n"/>
      <c r="B9977" s="13" t="n"/>
    </row>
    <row r="9978">
      <c r="A9978" s="12" t="n"/>
      <c r="B9978" s="13" t="n"/>
    </row>
    <row r="9979">
      <c r="A9979" s="12" t="n"/>
      <c r="B9979" s="13" t="n"/>
    </row>
    <row r="9980">
      <c r="A9980" s="12" t="n"/>
      <c r="B9980" s="13" t="n"/>
    </row>
    <row r="9981">
      <c r="A9981" s="12" t="n"/>
      <c r="B9981" s="13" t="n"/>
    </row>
    <row r="9982">
      <c r="A9982" s="12" t="n"/>
      <c r="B9982" s="13" t="n"/>
    </row>
    <row r="9983">
      <c r="A9983" s="12" t="n"/>
      <c r="B9983" s="13" t="n"/>
    </row>
    <row r="9984">
      <c r="A9984" s="12" t="n"/>
      <c r="B9984" s="13" t="n"/>
    </row>
    <row r="9985">
      <c r="A9985" s="12" t="n"/>
      <c r="B9985" s="13" t="n"/>
    </row>
    <row r="9986">
      <c r="A9986" s="12" t="n"/>
      <c r="B9986" s="13" t="n"/>
    </row>
    <row r="9987">
      <c r="A9987" s="12" t="n"/>
      <c r="B9987" s="13" t="n"/>
    </row>
    <row r="9988">
      <c r="A9988" s="12" t="n"/>
      <c r="B9988" s="13" t="n"/>
    </row>
    <row r="9989">
      <c r="A9989" s="12" t="n"/>
      <c r="B9989" s="13" t="n"/>
    </row>
    <row r="9990">
      <c r="A9990" s="12" t="n"/>
      <c r="B9990" s="13" t="n"/>
    </row>
    <row r="9991">
      <c r="A9991" s="12" t="n"/>
      <c r="B9991" s="13" t="n"/>
    </row>
    <row r="9992">
      <c r="A9992" s="12" t="n"/>
      <c r="B9992" s="13" t="n"/>
    </row>
    <row r="9993">
      <c r="A9993" s="12" t="n"/>
      <c r="B9993" s="13" t="n"/>
    </row>
    <row r="9994">
      <c r="A9994" s="12" t="n"/>
      <c r="B9994" s="13" t="n"/>
    </row>
    <row r="9995">
      <c r="A9995" s="12" t="n"/>
      <c r="B9995" s="13" t="n"/>
    </row>
    <row r="9996">
      <c r="A9996" s="12" t="n"/>
      <c r="B9996" s="13" t="n"/>
    </row>
    <row r="9997">
      <c r="A9997" s="12" t="n"/>
      <c r="B9997" s="13" t="n"/>
    </row>
    <row r="9998">
      <c r="A9998" s="12" t="n"/>
      <c r="B9998" s="13" t="n"/>
    </row>
    <row r="9999">
      <c r="A9999" s="12" t="n"/>
      <c r="B9999" s="13" t="n"/>
    </row>
    <row r="10000">
      <c r="A10000" s="12" t="n"/>
      <c r="B10000" s="13" t="n"/>
    </row>
    <row r="10001">
      <c r="A10001" s="12" t="n"/>
      <c r="B10001" s="13" t="n"/>
    </row>
    <row r="10002">
      <c r="A10002" s="12" t="n"/>
      <c r="B10002" s="13" t="n"/>
    </row>
    <row r="10003">
      <c r="A10003" s="12" t="n"/>
      <c r="B10003" s="13" t="n"/>
    </row>
    <row r="10004">
      <c r="A10004" s="12" t="n"/>
      <c r="B10004" s="13" t="n"/>
    </row>
    <row r="10005">
      <c r="A10005" s="12" t="n"/>
      <c r="B10005" s="13" t="n"/>
    </row>
    <row r="10006">
      <c r="A10006" s="12" t="n"/>
      <c r="B10006" s="13" t="n"/>
    </row>
    <row r="10007">
      <c r="A10007" s="12" t="n"/>
      <c r="B10007" s="13" t="n"/>
    </row>
    <row r="10008">
      <c r="A10008" s="12" t="n"/>
      <c r="B10008" s="13" t="n"/>
    </row>
    <row r="10009">
      <c r="A10009" s="12" t="n"/>
      <c r="B10009" s="13" t="n"/>
    </row>
    <row r="10010">
      <c r="A10010" s="12" t="n"/>
      <c r="B10010" s="13" t="n"/>
    </row>
    <row r="10011">
      <c r="A10011" s="12" t="n"/>
      <c r="B10011" s="13" t="n"/>
    </row>
    <row r="10012">
      <c r="A10012" s="12" t="n"/>
      <c r="B10012" s="13" t="n"/>
    </row>
    <row r="10013">
      <c r="A10013" s="12" t="n"/>
      <c r="B10013" s="13" t="n"/>
    </row>
    <row r="10014">
      <c r="A10014" s="12" t="n"/>
      <c r="B10014" s="13" t="n"/>
    </row>
    <row r="10015">
      <c r="A10015" s="12" t="n"/>
      <c r="B10015" s="13" t="n"/>
    </row>
    <row r="10016">
      <c r="A10016" s="12" t="n"/>
      <c r="B10016" s="13" t="n"/>
    </row>
    <row r="10017">
      <c r="A10017" s="12" t="n"/>
      <c r="B10017" s="13" t="n"/>
    </row>
    <row r="10018">
      <c r="A10018" s="12" t="n"/>
      <c r="B10018" s="13" t="n"/>
    </row>
    <row r="10019">
      <c r="A10019" s="12" t="n"/>
      <c r="B10019" s="13" t="n"/>
    </row>
    <row r="10020">
      <c r="A10020" s="12" t="n"/>
      <c r="B10020" s="13" t="n"/>
    </row>
    <row r="10021">
      <c r="A10021" s="12" t="n"/>
      <c r="B10021" s="13" t="n"/>
    </row>
    <row r="10022">
      <c r="A10022" s="12" t="n"/>
      <c r="B10022" s="13" t="n"/>
    </row>
    <row r="10023">
      <c r="A10023" s="12" t="n"/>
      <c r="B10023" s="13" t="n"/>
    </row>
    <row r="10024">
      <c r="A10024" s="12" t="n"/>
      <c r="B10024" s="13" t="n"/>
    </row>
    <row r="10025">
      <c r="A10025" s="12" t="n"/>
      <c r="B10025" s="13" t="n"/>
    </row>
    <row r="10026">
      <c r="A10026" s="12" t="n"/>
      <c r="B10026" s="13" t="n"/>
    </row>
    <row r="10027">
      <c r="A10027" s="12" t="n"/>
      <c r="B10027" s="13" t="n"/>
    </row>
    <row r="10028">
      <c r="A10028" s="12" t="n"/>
      <c r="B10028" s="13" t="n"/>
    </row>
    <row r="10029">
      <c r="A10029" s="12" t="n"/>
      <c r="B10029" s="13" t="n"/>
    </row>
    <row r="10030">
      <c r="A10030" s="12" t="n"/>
      <c r="B10030" s="13" t="n"/>
    </row>
    <row r="10031">
      <c r="A10031" s="12" t="n"/>
      <c r="B10031" s="13" t="n"/>
    </row>
    <row r="10032">
      <c r="A10032" s="12" t="n"/>
      <c r="B10032" s="13" t="n"/>
    </row>
    <row r="10033">
      <c r="A10033" s="12" t="n"/>
      <c r="B10033" s="13" t="n"/>
    </row>
    <row r="10034">
      <c r="A10034" s="12" t="n"/>
      <c r="B10034" s="13" t="n"/>
    </row>
    <row r="10035">
      <c r="A10035" s="12" t="n"/>
      <c r="B10035" s="13" t="n"/>
    </row>
    <row r="10036">
      <c r="A10036" s="12" t="n"/>
      <c r="B10036" s="13" t="n"/>
    </row>
    <row r="10037">
      <c r="A10037" s="12" t="n"/>
      <c r="B10037" s="13" t="n"/>
    </row>
    <row r="10038">
      <c r="A10038" s="12" t="n"/>
      <c r="B10038" s="13" t="n"/>
    </row>
    <row r="10039">
      <c r="A10039" s="12" t="n"/>
      <c r="B10039" s="13" t="n"/>
    </row>
    <row r="10040">
      <c r="A10040" s="12" t="n"/>
      <c r="B10040" s="13" t="n"/>
    </row>
    <row r="10041">
      <c r="A10041" s="12" t="n"/>
      <c r="B10041" s="13" t="n"/>
    </row>
    <row r="10042">
      <c r="A10042" s="12" t="n"/>
      <c r="B10042" s="13" t="n"/>
    </row>
    <row r="10043">
      <c r="A10043" s="12" t="n"/>
      <c r="B10043" s="13" t="n"/>
    </row>
    <row r="10044">
      <c r="A10044" s="12" t="n"/>
      <c r="B10044" s="13" t="n"/>
    </row>
    <row r="10045">
      <c r="A10045" s="12" t="n"/>
      <c r="B10045" s="13" t="n"/>
    </row>
    <row r="10046">
      <c r="A10046" s="12" t="n"/>
      <c r="B10046" s="13" t="n"/>
    </row>
    <row r="10047">
      <c r="A10047" s="12" t="n"/>
      <c r="B10047" s="13" t="n"/>
    </row>
    <row r="10048">
      <c r="A10048" s="12" t="n"/>
      <c r="B10048" s="13" t="n"/>
    </row>
    <row r="10049">
      <c r="A10049" s="12" t="n"/>
      <c r="B10049" s="13" t="n"/>
    </row>
    <row r="10050">
      <c r="A10050" s="12" t="n"/>
      <c r="B10050" s="13" t="n"/>
    </row>
    <row r="10051">
      <c r="A10051" s="12" t="n"/>
      <c r="B10051" s="13" t="n"/>
    </row>
    <row r="10052">
      <c r="A10052" s="12" t="n"/>
      <c r="B10052" s="13" t="n"/>
    </row>
    <row r="10053">
      <c r="A10053" s="12" t="n"/>
      <c r="B10053" s="13" t="n"/>
    </row>
    <row r="10054">
      <c r="A10054" s="12" t="n"/>
      <c r="B10054" s="13" t="n"/>
    </row>
    <row r="10055">
      <c r="A10055" s="12" t="n"/>
      <c r="B10055" s="13" t="n"/>
    </row>
    <row r="10056">
      <c r="A10056" s="12" t="n"/>
      <c r="B10056" s="13" t="n"/>
    </row>
    <row r="10057">
      <c r="A10057" s="12" t="n"/>
      <c r="B10057" s="13" t="n"/>
    </row>
    <row r="10058">
      <c r="A10058" s="12" t="n"/>
      <c r="B10058" s="13" t="n"/>
    </row>
    <row r="10059">
      <c r="A10059" s="12" t="n"/>
      <c r="B10059" s="13" t="n"/>
    </row>
    <row r="10060">
      <c r="A10060" s="12" t="n"/>
      <c r="B10060" s="13" t="n"/>
    </row>
    <row r="10061">
      <c r="A10061" s="12" t="n"/>
      <c r="B10061" s="13" t="n"/>
    </row>
    <row r="10062">
      <c r="A10062" s="12" t="n"/>
      <c r="B10062" s="13" t="n"/>
    </row>
    <row r="10063">
      <c r="A10063" s="12" t="n"/>
      <c r="B10063" s="13" t="n"/>
    </row>
    <row r="10064">
      <c r="A10064" s="12" t="n"/>
      <c r="B10064" s="13" t="n"/>
    </row>
    <row r="10065">
      <c r="A10065" s="12" t="n"/>
      <c r="B10065" s="13" t="n"/>
    </row>
    <row r="10066">
      <c r="A10066" s="12" t="n"/>
      <c r="B10066" s="13" t="n"/>
    </row>
    <row r="10067">
      <c r="A10067" s="12" t="n"/>
      <c r="B10067" s="13" t="n"/>
    </row>
    <row r="10068">
      <c r="A10068" s="12" t="n"/>
      <c r="B10068" s="13" t="n"/>
    </row>
    <row r="10069">
      <c r="A10069" s="12" t="n"/>
      <c r="B10069" s="13" t="n"/>
    </row>
    <row r="10070">
      <c r="A10070" s="12" t="n"/>
      <c r="B10070" s="13" t="n"/>
    </row>
    <row r="10071">
      <c r="A10071" s="12" t="n"/>
      <c r="B10071" s="13" t="n"/>
    </row>
    <row r="10072">
      <c r="A10072" s="12" t="n"/>
      <c r="B10072" s="13" t="n"/>
    </row>
    <row r="10073">
      <c r="A10073" s="12" t="n"/>
      <c r="B10073" s="13" t="n"/>
    </row>
    <row r="10074">
      <c r="A10074" s="12" t="n"/>
      <c r="B10074" s="13" t="n"/>
    </row>
    <row r="10075">
      <c r="A10075" s="12" t="n"/>
      <c r="B10075" s="13" t="n"/>
    </row>
    <row r="10076">
      <c r="A10076" s="12" t="n"/>
      <c r="B10076" s="13" t="n"/>
    </row>
    <row r="10077">
      <c r="A10077" s="12" t="n"/>
      <c r="B10077" s="13" t="n"/>
    </row>
    <row r="10078">
      <c r="A10078" s="12" t="n"/>
      <c r="B10078" s="13" t="n"/>
    </row>
    <row r="10079">
      <c r="A10079" s="12" t="n"/>
      <c r="B10079" s="13" t="n"/>
    </row>
    <row r="10080">
      <c r="A10080" s="12" t="n"/>
      <c r="B10080" s="13" t="n"/>
    </row>
    <row r="10081">
      <c r="A10081" s="12" t="n"/>
      <c r="B10081" s="13" t="n"/>
    </row>
    <row r="10082">
      <c r="A10082" s="12" t="n"/>
      <c r="B10082" s="13" t="n"/>
    </row>
    <row r="10083">
      <c r="A10083" s="12" t="n"/>
      <c r="B10083" s="13" t="n"/>
    </row>
    <row r="10084">
      <c r="A10084" s="12" t="n"/>
      <c r="B10084" s="13" t="n"/>
    </row>
    <row r="10085">
      <c r="A10085" s="12" t="n"/>
      <c r="B10085" s="13" t="n"/>
    </row>
    <row r="10086">
      <c r="A10086" s="12" t="n"/>
      <c r="B10086" s="13" t="n"/>
    </row>
    <row r="10087">
      <c r="A10087" s="12" t="n"/>
      <c r="B10087" s="13" t="n"/>
    </row>
    <row r="10088">
      <c r="A10088" s="12" t="n"/>
      <c r="B10088" s="13" t="n"/>
    </row>
    <row r="10089">
      <c r="A10089" s="12" t="n"/>
      <c r="B10089" s="13" t="n"/>
    </row>
    <row r="10090">
      <c r="A10090" s="12" t="n"/>
      <c r="B10090" s="13" t="n"/>
    </row>
    <row r="10091">
      <c r="A10091" s="12" t="n"/>
      <c r="B10091" s="13" t="n"/>
    </row>
    <row r="10092">
      <c r="A10092" s="12" t="n"/>
      <c r="B10092" s="13" t="n"/>
    </row>
    <row r="10093">
      <c r="A10093" s="12" t="n"/>
      <c r="B10093" s="13" t="n"/>
    </row>
    <row r="10094">
      <c r="A10094" s="12" t="n"/>
      <c r="B10094" s="13" t="n"/>
    </row>
    <row r="10095">
      <c r="A10095" s="12" t="n"/>
      <c r="B10095" s="13" t="n"/>
    </row>
    <row r="10096">
      <c r="A10096" s="12" t="n"/>
      <c r="B10096" s="13" t="n"/>
    </row>
    <row r="10097">
      <c r="A10097" s="12" t="n"/>
      <c r="B10097" s="13" t="n"/>
    </row>
    <row r="10098">
      <c r="A10098" s="12" t="n"/>
      <c r="B10098" s="13" t="n"/>
    </row>
    <row r="10099">
      <c r="A10099" s="12" t="n"/>
      <c r="B10099" s="13" t="n"/>
    </row>
    <row r="10100">
      <c r="A10100" s="12" t="n"/>
      <c r="B10100" s="13" t="n"/>
    </row>
    <row r="10101">
      <c r="A10101" s="12" t="n"/>
      <c r="B10101" s="13" t="n"/>
    </row>
    <row r="10102">
      <c r="A10102" s="12" t="n"/>
      <c r="B10102" s="13" t="n"/>
    </row>
    <row r="10103">
      <c r="A10103" s="12" t="n"/>
      <c r="B10103" s="13" t="n"/>
    </row>
    <row r="10104">
      <c r="A10104" s="12" t="n"/>
      <c r="B10104" s="13" t="n"/>
    </row>
    <row r="10105">
      <c r="A10105" s="12" t="n"/>
      <c r="B10105" s="13" t="n"/>
    </row>
    <row r="10106">
      <c r="A10106" s="12" t="n"/>
      <c r="B10106" s="13" t="n"/>
    </row>
    <row r="10107">
      <c r="A10107" s="12" t="n"/>
      <c r="B10107" s="13" t="n"/>
    </row>
    <row r="10108">
      <c r="A10108" s="12" t="n"/>
      <c r="B10108" s="13" t="n"/>
    </row>
    <row r="10109">
      <c r="A10109" s="12" t="n"/>
      <c r="B10109" s="13" t="n"/>
    </row>
    <row r="10110">
      <c r="A10110" s="12" t="n"/>
      <c r="B10110" s="13" t="n"/>
    </row>
    <row r="10111">
      <c r="A10111" s="12" t="n"/>
      <c r="B10111" s="13" t="n"/>
    </row>
    <row r="10112">
      <c r="A10112" s="12" t="n"/>
      <c r="B10112" s="13" t="n"/>
    </row>
    <row r="10113">
      <c r="A10113" s="12" t="n"/>
      <c r="B10113" s="13" t="n"/>
    </row>
    <row r="10114">
      <c r="A10114" s="12" t="n"/>
      <c r="B10114" s="13" t="n"/>
    </row>
    <row r="10115">
      <c r="A10115" s="12" t="n"/>
      <c r="B10115" s="13" t="n"/>
    </row>
    <row r="10116">
      <c r="A10116" s="12" t="n"/>
      <c r="B10116" s="13" t="n"/>
    </row>
    <row r="10117">
      <c r="A10117" s="12" t="n"/>
      <c r="B10117" s="13" t="n"/>
    </row>
    <row r="10118">
      <c r="A10118" s="12" t="n"/>
      <c r="B10118" s="13" t="n"/>
    </row>
    <row r="10119">
      <c r="A10119" s="12" t="n"/>
      <c r="B10119" s="13" t="n"/>
    </row>
    <row r="10120">
      <c r="A10120" s="12" t="n"/>
      <c r="B10120" s="13" t="n"/>
    </row>
    <row r="10121">
      <c r="A10121" s="12" t="n"/>
      <c r="B10121" s="13" t="n"/>
    </row>
    <row r="10122">
      <c r="A10122" s="12" t="n"/>
      <c r="B10122" s="13" t="n"/>
    </row>
    <row r="10123">
      <c r="A10123" s="12" t="n"/>
      <c r="B10123" s="13" t="n"/>
    </row>
    <row r="10124">
      <c r="A10124" s="12" t="n"/>
      <c r="B10124" s="13" t="n"/>
    </row>
    <row r="10125">
      <c r="A10125" s="12" t="n"/>
      <c r="B10125" s="13" t="n"/>
    </row>
    <row r="10126">
      <c r="A10126" s="12" t="n"/>
      <c r="B10126" s="13" t="n"/>
    </row>
    <row r="10127">
      <c r="A10127" s="12" t="n"/>
      <c r="B10127" s="13" t="n"/>
    </row>
    <row r="10128">
      <c r="A10128" s="12" t="n"/>
      <c r="B10128" s="13" t="n"/>
    </row>
    <row r="10129">
      <c r="A10129" s="12" t="n"/>
      <c r="B10129" s="13" t="n"/>
    </row>
    <row r="10130">
      <c r="A10130" s="12" t="n"/>
      <c r="B10130" s="13" t="n"/>
    </row>
    <row r="10131">
      <c r="A10131" s="12" t="n"/>
      <c r="B10131" s="13" t="n"/>
    </row>
    <row r="10132">
      <c r="A10132" s="12" t="n"/>
      <c r="B10132" s="13" t="n"/>
    </row>
    <row r="10133">
      <c r="A10133" s="12" t="n"/>
      <c r="B10133" s="13" t="n"/>
    </row>
    <row r="10134">
      <c r="A10134" s="12" t="n"/>
      <c r="B10134" s="13" t="n"/>
    </row>
    <row r="10135">
      <c r="A10135" s="12" t="n"/>
      <c r="B10135" s="13" t="n"/>
    </row>
    <row r="10136">
      <c r="A10136" s="12" t="n"/>
      <c r="B10136" s="13" t="n"/>
    </row>
    <row r="10137">
      <c r="A10137" s="12" t="n"/>
      <c r="B10137" s="13" t="n"/>
    </row>
    <row r="10138">
      <c r="A10138" s="12" t="n"/>
      <c r="B10138" s="13" t="n"/>
    </row>
    <row r="10139">
      <c r="A10139" s="12" t="n"/>
      <c r="B10139" s="13" t="n"/>
    </row>
    <row r="10140">
      <c r="A10140" s="12" t="n"/>
      <c r="B10140" s="13" t="n"/>
    </row>
    <row r="10141">
      <c r="A10141" s="12" t="n"/>
      <c r="B10141" s="13" t="n"/>
    </row>
    <row r="10142">
      <c r="A10142" s="12" t="n"/>
      <c r="B10142" s="13" t="n"/>
    </row>
    <row r="10143">
      <c r="A10143" s="12" t="n"/>
      <c r="B10143" s="13" t="n"/>
    </row>
    <row r="10144">
      <c r="A10144" s="12" t="n"/>
      <c r="B10144" s="13" t="n"/>
    </row>
    <row r="10145">
      <c r="A10145" s="12" t="n"/>
      <c r="B10145" s="13" t="n"/>
    </row>
    <row r="10146">
      <c r="A10146" s="12" t="n"/>
      <c r="B10146" s="13" t="n"/>
    </row>
    <row r="10147">
      <c r="A10147" s="12" t="n"/>
      <c r="B10147" s="13" t="n"/>
    </row>
    <row r="10148">
      <c r="A10148" s="12" t="n"/>
      <c r="B10148" s="13" t="n"/>
    </row>
    <row r="10149">
      <c r="A10149" s="12" t="n"/>
      <c r="B10149" s="13" t="n"/>
    </row>
    <row r="10150">
      <c r="A10150" s="12" t="n"/>
      <c r="B10150" s="13" t="n"/>
    </row>
    <row r="10151">
      <c r="A10151" s="12" t="n"/>
      <c r="B10151" s="13" t="n"/>
    </row>
    <row r="10152">
      <c r="A10152" s="12" t="n"/>
      <c r="B10152" s="13" t="n"/>
    </row>
    <row r="10153">
      <c r="A10153" s="12" t="n"/>
      <c r="B10153" s="13" t="n"/>
    </row>
    <row r="10154">
      <c r="A10154" s="12" t="n"/>
      <c r="B10154" s="13" t="n"/>
    </row>
    <row r="10155">
      <c r="A10155" s="12" t="n"/>
      <c r="B10155" s="13" t="n"/>
    </row>
    <row r="10156">
      <c r="A10156" s="12" t="n"/>
      <c r="B10156" s="13" t="n"/>
    </row>
    <row r="10157">
      <c r="A10157" s="12" t="n"/>
      <c r="B10157" s="13" t="n"/>
    </row>
    <row r="10158">
      <c r="A10158" s="12" t="n"/>
      <c r="B10158" s="13" t="n"/>
    </row>
    <row r="10159">
      <c r="A10159" s="12" t="n"/>
      <c r="B10159" s="13" t="n"/>
    </row>
    <row r="10160">
      <c r="A10160" s="12" t="n"/>
      <c r="B10160" s="13" t="n"/>
    </row>
    <row r="10161">
      <c r="A10161" s="12" t="n"/>
      <c r="B10161" s="13" t="n"/>
    </row>
    <row r="10162">
      <c r="A10162" s="12" t="n"/>
      <c r="B10162" s="13" t="n"/>
    </row>
    <row r="10163">
      <c r="A10163" s="12" t="n"/>
      <c r="B10163" s="13" t="n"/>
    </row>
    <row r="10164">
      <c r="A10164" s="12" t="n"/>
      <c r="B10164" s="13" t="n"/>
    </row>
    <row r="10165">
      <c r="A10165" s="12" t="n"/>
      <c r="B10165" s="13" t="n"/>
    </row>
    <row r="10166">
      <c r="A10166" s="12" t="n"/>
      <c r="B10166" s="13" t="n"/>
    </row>
    <row r="10167">
      <c r="A10167" s="12" t="n"/>
      <c r="B10167" s="13" t="n"/>
    </row>
    <row r="10168">
      <c r="A10168" s="12" t="n"/>
      <c r="B10168" s="13" t="n"/>
    </row>
    <row r="10169">
      <c r="A10169" s="12" t="n"/>
      <c r="B10169" s="13" t="n"/>
    </row>
    <row r="10170">
      <c r="A10170" s="12" t="n"/>
      <c r="B10170" s="13" t="n"/>
    </row>
    <row r="10171">
      <c r="A10171" s="12" t="n"/>
      <c r="B10171" s="13" t="n"/>
    </row>
    <row r="10172">
      <c r="A10172" s="12" t="n"/>
      <c r="B10172" s="13" t="n"/>
    </row>
    <row r="10173">
      <c r="A10173" s="12" t="n"/>
      <c r="B10173" s="13" t="n"/>
    </row>
    <row r="10174">
      <c r="A10174" s="12" t="n"/>
      <c r="B10174" s="13" t="n"/>
    </row>
    <row r="10175">
      <c r="A10175" s="12" t="n"/>
      <c r="B10175" s="13" t="n"/>
    </row>
    <row r="10176">
      <c r="A10176" s="12" t="n"/>
      <c r="B10176" s="13" t="n"/>
    </row>
    <row r="10177">
      <c r="A10177" s="12" t="n"/>
      <c r="B10177" s="13" t="n"/>
    </row>
    <row r="10178">
      <c r="A10178" s="12" t="n"/>
      <c r="B10178" s="13" t="n"/>
    </row>
    <row r="10179">
      <c r="A10179" s="12" t="n"/>
      <c r="B10179" s="13" t="n"/>
    </row>
    <row r="10180">
      <c r="A10180" s="12" t="n"/>
      <c r="B10180" s="13" t="n"/>
    </row>
    <row r="10181">
      <c r="A10181" s="12" t="n"/>
      <c r="B10181" s="13" t="n"/>
    </row>
    <row r="10182">
      <c r="A10182" s="12" t="n"/>
      <c r="B10182" s="13" t="n"/>
    </row>
    <row r="10183">
      <c r="A10183" s="12" t="n"/>
      <c r="B10183" s="13" t="n"/>
    </row>
    <row r="10184">
      <c r="A10184" s="12" t="n"/>
      <c r="B10184" s="13" t="n"/>
    </row>
    <row r="10185">
      <c r="A10185" s="12" t="n"/>
      <c r="B10185" s="13" t="n"/>
    </row>
    <row r="10186">
      <c r="A10186" s="12" t="n"/>
      <c r="B10186" s="13" t="n"/>
    </row>
    <row r="10187">
      <c r="A10187" s="12" t="n"/>
      <c r="B10187" s="13" t="n"/>
    </row>
    <row r="10188">
      <c r="A10188" s="12" t="n"/>
      <c r="B10188" s="13" t="n"/>
    </row>
    <row r="10189">
      <c r="A10189" s="12" t="n"/>
      <c r="B10189" s="13" t="n"/>
    </row>
    <row r="10190">
      <c r="A10190" s="12" t="n"/>
      <c r="B10190" s="13" t="n"/>
    </row>
    <row r="10191">
      <c r="A10191" s="12" t="n"/>
      <c r="B10191" s="13" t="n"/>
    </row>
    <row r="10192">
      <c r="A10192" s="12" t="n"/>
      <c r="B10192" s="13" t="n"/>
    </row>
    <row r="10193">
      <c r="A10193" s="12" t="n"/>
      <c r="B10193" s="13" t="n"/>
    </row>
    <row r="10194">
      <c r="A10194" s="12" t="n"/>
      <c r="B10194" s="13" t="n"/>
    </row>
    <row r="10195">
      <c r="A10195" s="12" t="n"/>
      <c r="B10195" s="13" t="n"/>
    </row>
    <row r="10196">
      <c r="A10196" s="12" t="n"/>
      <c r="B10196" s="13" t="n"/>
    </row>
    <row r="10197">
      <c r="A10197" s="12" t="n"/>
      <c r="B10197" s="13" t="n"/>
    </row>
    <row r="10198">
      <c r="A10198" s="12" t="n"/>
      <c r="B10198" s="13" t="n"/>
    </row>
    <row r="10199">
      <c r="A10199" s="12" t="n"/>
      <c r="B10199" s="13" t="n"/>
    </row>
    <row r="10200">
      <c r="A10200" s="12" t="n"/>
      <c r="B10200" s="13" t="n"/>
    </row>
    <row r="10201">
      <c r="A10201" s="12" t="n"/>
      <c r="B10201" s="13" t="n"/>
    </row>
    <row r="10202">
      <c r="A10202" s="12" t="n"/>
      <c r="B10202" s="13" t="n"/>
    </row>
    <row r="10203">
      <c r="A10203" s="12" t="n"/>
      <c r="B10203" s="13" t="n"/>
    </row>
    <row r="10204">
      <c r="A10204" s="12" t="n"/>
      <c r="B10204" s="13" t="n"/>
    </row>
    <row r="10205">
      <c r="A10205" s="12" t="n"/>
      <c r="B10205" s="13" t="n"/>
    </row>
    <row r="10206">
      <c r="A10206" s="12" t="n"/>
      <c r="B10206" s="13" t="n"/>
    </row>
    <row r="10207">
      <c r="A10207" s="12" t="n"/>
      <c r="B10207" s="13" t="n"/>
    </row>
    <row r="10208">
      <c r="A10208" s="12" t="n"/>
      <c r="B10208" s="13" t="n"/>
    </row>
    <row r="10209">
      <c r="A10209" s="12" t="n"/>
      <c r="B10209" s="13" t="n"/>
    </row>
    <row r="10210">
      <c r="A10210" s="12" t="n"/>
      <c r="B10210" s="13" t="n"/>
    </row>
    <row r="10211">
      <c r="A10211" s="12" t="n"/>
      <c r="B10211" s="13" t="n"/>
    </row>
    <row r="10212">
      <c r="A10212" s="12" t="n"/>
      <c r="B10212" s="13" t="n"/>
    </row>
    <row r="10213">
      <c r="A10213" s="12" t="n"/>
      <c r="B10213" s="13" t="n"/>
    </row>
    <row r="10214">
      <c r="A10214" s="12" t="n"/>
      <c r="B10214" s="13" t="n"/>
    </row>
    <row r="10215">
      <c r="A10215" s="12" t="n"/>
      <c r="B10215" s="13" t="n"/>
    </row>
    <row r="10216">
      <c r="A10216" s="12" t="n"/>
      <c r="B10216" s="13" t="n"/>
    </row>
    <row r="10217">
      <c r="A10217" s="12" t="n"/>
      <c r="B10217" s="13" t="n"/>
    </row>
    <row r="10218">
      <c r="A10218" s="12" t="n"/>
      <c r="B10218" s="13" t="n"/>
    </row>
    <row r="10219">
      <c r="A10219" s="12" t="n"/>
      <c r="B10219" s="13" t="n"/>
    </row>
    <row r="10220">
      <c r="A10220" s="12" t="n"/>
      <c r="B10220" s="13" t="n"/>
    </row>
    <row r="10221">
      <c r="A10221" s="12" t="n"/>
      <c r="B10221" s="13" t="n"/>
    </row>
    <row r="10222">
      <c r="A10222" s="12" t="n"/>
      <c r="B10222" s="13" t="n"/>
    </row>
    <row r="10223">
      <c r="A10223" s="12" t="n"/>
      <c r="B10223" s="13" t="n"/>
    </row>
    <row r="10224">
      <c r="A10224" s="12" t="n"/>
      <c r="B10224" s="13" t="n"/>
    </row>
    <row r="10225">
      <c r="A10225" s="12" t="n"/>
      <c r="B10225" s="13" t="n"/>
    </row>
    <row r="10226">
      <c r="A10226" s="12" t="n"/>
      <c r="B10226" s="13" t="n"/>
    </row>
    <row r="10227">
      <c r="A10227" s="12" t="n"/>
      <c r="B10227" s="13" t="n"/>
    </row>
    <row r="10228">
      <c r="A10228" s="12" t="n"/>
      <c r="B10228" s="13" t="n"/>
    </row>
    <row r="10229">
      <c r="A10229" s="12" t="n"/>
      <c r="B10229" s="13" t="n"/>
    </row>
    <row r="10230">
      <c r="A10230" s="12" t="n"/>
      <c r="B10230" s="13" t="n"/>
    </row>
    <row r="10231">
      <c r="A10231" s="12" t="n"/>
      <c r="B10231" s="13" t="n"/>
    </row>
    <row r="10232">
      <c r="A10232" s="12" t="n"/>
      <c r="B10232" s="13" t="n"/>
    </row>
    <row r="10233">
      <c r="A10233" s="12" t="n"/>
      <c r="B10233" s="13" t="n"/>
    </row>
    <row r="10234">
      <c r="A10234" s="12" t="n"/>
      <c r="B10234" s="13" t="n"/>
    </row>
    <row r="10235">
      <c r="A10235" s="12" t="n"/>
      <c r="B10235" s="13" t="n"/>
    </row>
    <row r="10236">
      <c r="A10236" s="12" t="n"/>
      <c r="B10236" s="13" t="n"/>
    </row>
    <row r="10237">
      <c r="A10237" s="12" t="n"/>
      <c r="B10237" s="13" t="n"/>
    </row>
    <row r="10238">
      <c r="A10238" s="12" t="n"/>
      <c r="B10238" s="13" t="n"/>
    </row>
    <row r="10239">
      <c r="A10239" s="12" t="n"/>
      <c r="B10239" s="13" t="n"/>
    </row>
    <row r="10240">
      <c r="A10240" s="12" t="n"/>
      <c r="B10240" s="13" t="n"/>
    </row>
    <row r="10241">
      <c r="A10241" s="12" t="n"/>
      <c r="B10241" s="13" t="n"/>
    </row>
    <row r="10242">
      <c r="A10242" s="12" t="n"/>
      <c r="B10242" s="13" t="n"/>
    </row>
    <row r="10243">
      <c r="A10243" s="12" t="n"/>
      <c r="B10243" s="13" t="n"/>
    </row>
    <row r="10244">
      <c r="A10244" s="12" t="n"/>
      <c r="B10244" s="13" t="n"/>
    </row>
    <row r="10245">
      <c r="A10245" s="12" t="n"/>
      <c r="B10245" s="13" t="n"/>
    </row>
    <row r="10246">
      <c r="A10246" s="12" t="n"/>
      <c r="B10246" s="13" t="n"/>
    </row>
    <row r="10247">
      <c r="A10247" s="12" t="n"/>
      <c r="B10247" s="13" t="n"/>
    </row>
    <row r="10248">
      <c r="A10248" s="12" t="n"/>
      <c r="B10248" s="13" t="n"/>
    </row>
    <row r="10249">
      <c r="A10249" s="12" t="n"/>
      <c r="B10249" s="13" t="n"/>
    </row>
    <row r="10250">
      <c r="A10250" s="12" t="n"/>
      <c r="B10250" s="13" t="n"/>
    </row>
    <row r="10251">
      <c r="A10251" s="12" t="n"/>
      <c r="B10251" s="13" t="n"/>
    </row>
    <row r="10252">
      <c r="A10252" s="12" t="n"/>
      <c r="B10252" s="13" t="n"/>
    </row>
    <row r="10253">
      <c r="A10253" s="12" t="n"/>
      <c r="B10253" s="13" t="n"/>
    </row>
    <row r="10254">
      <c r="A10254" s="12" t="n"/>
      <c r="B10254" s="13" t="n"/>
    </row>
    <row r="10255">
      <c r="A10255" s="12" t="n"/>
      <c r="B10255" s="13" t="n"/>
    </row>
    <row r="10256">
      <c r="A10256" s="12" t="n"/>
      <c r="B10256" s="13" t="n"/>
    </row>
    <row r="10257">
      <c r="A10257" s="12" t="n"/>
      <c r="B10257" s="13" t="n"/>
    </row>
    <row r="10258">
      <c r="A10258" s="12" t="n"/>
      <c r="B10258" s="13" t="n"/>
    </row>
    <row r="10259">
      <c r="A10259" s="12" t="n"/>
      <c r="B10259" s="13" t="n"/>
    </row>
    <row r="10260">
      <c r="A10260" s="12" t="n"/>
      <c r="B10260" s="13" t="n"/>
    </row>
    <row r="10261">
      <c r="A10261" s="12" t="n"/>
      <c r="B10261" s="13" t="n"/>
    </row>
    <row r="10262">
      <c r="A10262" s="12" t="n"/>
      <c r="B10262" s="13" t="n"/>
    </row>
    <row r="10263">
      <c r="A10263" s="12" t="n"/>
      <c r="B10263" s="13" t="n"/>
    </row>
    <row r="10264">
      <c r="A10264" s="12" t="n"/>
      <c r="B10264" s="13" t="n"/>
    </row>
    <row r="10265">
      <c r="A10265" s="12" t="n"/>
      <c r="B10265" s="13" t="n"/>
    </row>
    <row r="10266">
      <c r="A10266" s="12" t="n"/>
      <c r="B10266" s="13" t="n"/>
    </row>
    <row r="10267">
      <c r="A10267" s="12" t="n"/>
      <c r="B10267" s="13" t="n"/>
    </row>
    <row r="10268">
      <c r="A10268" s="12" t="n"/>
      <c r="B10268" s="13" t="n"/>
    </row>
    <row r="10269">
      <c r="A10269" s="12" t="n"/>
      <c r="B10269" s="13" t="n"/>
    </row>
    <row r="10270">
      <c r="A10270" s="12" t="n"/>
      <c r="B10270" s="13" t="n"/>
    </row>
    <row r="10271">
      <c r="A10271" s="12" t="n"/>
      <c r="B10271" s="13" t="n"/>
    </row>
    <row r="10272">
      <c r="A10272" s="12" t="n"/>
      <c r="B10272" s="13" t="n"/>
    </row>
    <row r="10273">
      <c r="A10273" s="12" t="n"/>
      <c r="B10273" s="13" t="n"/>
    </row>
    <row r="10274">
      <c r="A10274" s="12" t="n"/>
      <c r="B10274" s="13" t="n"/>
    </row>
    <row r="10275">
      <c r="A10275" s="12" t="n"/>
      <c r="B10275" s="13" t="n"/>
    </row>
    <row r="10276">
      <c r="A10276" s="12" t="n"/>
      <c r="B10276" s="13" t="n"/>
    </row>
    <row r="10277">
      <c r="A10277" s="12" t="n"/>
      <c r="B10277" s="13" t="n"/>
    </row>
    <row r="10278">
      <c r="A10278" s="12" t="n"/>
      <c r="B10278" s="13" t="n"/>
    </row>
    <row r="10279">
      <c r="A10279" s="12" t="n"/>
      <c r="B10279" s="13" t="n"/>
    </row>
    <row r="10280">
      <c r="A10280" s="12" t="n"/>
      <c r="B10280" s="13" t="n"/>
    </row>
    <row r="10281">
      <c r="A10281" s="12" t="n"/>
      <c r="B10281" s="13" t="n"/>
    </row>
    <row r="10282">
      <c r="A10282" s="12" t="n"/>
      <c r="B10282" s="13" t="n"/>
    </row>
    <row r="10283">
      <c r="A10283" s="12" t="n"/>
      <c r="B10283" s="13" t="n"/>
    </row>
    <row r="10284">
      <c r="A10284" s="12" t="n"/>
      <c r="B10284" s="13" t="n"/>
    </row>
    <row r="10285">
      <c r="A10285" s="12" t="n"/>
      <c r="B10285" s="13" t="n"/>
    </row>
    <row r="10286">
      <c r="A10286" s="12" t="n"/>
      <c r="B10286" s="13" t="n"/>
    </row>
    <row r="10287">
      <c r="A10287" s="12" t="n"/>
      <c r="B10287" s="13" t="n"/>
    </row>
    <row r="10288">
      <c r="A10288" s="12" t="n"/>
      <c r="B10288" s="13" t="n"/>
    </row>
    <row r="10289">
      <c r="A10289" s="12" t="n"/>
      <c r="B10289" s="13" t="n"/>
    </row>
    <row r="10290">
      <c r="A10290" s="12" t="n"/>
      <c r="B10290" s="13" t="n"/>
    </row>
    <row r="10291">
      <c r="A10291" s="12" t="n"/>
      <c r="B10291" s="13" t="n"/>
    </row>
    <row r="10292">
      <c r="A10292" s="12" t="n"/>
      <c r="B10292" s="13" t="n"/>
    </row>
    <row r="10293">
      <c r="A10293" s="12" t="n"/>
      <c r="B10293" s="13" t="n"/>
    </row>
    <row r="10294">
      <c r="A10294" s="12" t="n"/>
      <c r="B10294" s="13" t="n"/>
    </row>
    <row r="10295">
      <c r="A10295" s="12" t="n"/>
      <c r="B10295" s="13" t="n"/>
    </row>
    <row r="10296">
      <c r="A10296" s="12" t="n"/>
      <c r="B10296" s="13" t="n"/>
    </row>
    <row r="10297">
      <c r="A10297" s="12" t="n"/>
      <c r="B10297" s="13" t="n"/>
    </row>
    <row r="10298">
      <c r="A10298" s="12" t="n"/>
      <c r="B10298" s="13" t="n"/>
    </row>
    <row r="10299">
      <c r="A10299" s="12" t="n"/>
      <c r="B10299" s="13" t="n"/>
    </row>
    <row r="10300">
      <c r="A10300" s="12" t="n"/>
      <c r="B10300" s="13" t="n"/>
    </row>
    <row r="10301">
      <c r="A10301" s="12" t="n"/>
      <c r="B10301" s="13" t="n"/>
    </row>
    <row r="10302">
      <c r="A10302" s="12" t="n"/>
      <c r="B10302" s="13" t="n"/>
    </row>
    <row r="10303">
      <c r="A10303" s="12" t="n"/>
      <c r="B10303" s="13" t="n"/>
    </row>
    <row r="10304">
      <c r="A10304" s="12" t="n"/>
      <c r="B10304" s="13" t="n"/>
    </row>
    <row r="10305">
      <c r="A10305" s="12" t="n"/>
      <c r="B10305" s="13" t="n"/>
    </row>
    <row r="10306">
      <c r="A10306" s="12" t="n"/>
      <c r="B10306" s="13" t="n"/>
    </row>
    <row r="10307">
      <c r="A10307" s="12" t="n"/>
      <c r="B10307" s="13" t="n"/>
    </row>
    <row r="10308">
      <c r="A10308" s="12" t="n"/>
      <c r="B10308" s="13" t="n"/>
    </row>
    <row r="10309">
      <c r="A10309" s="12" t="n"/>
      <c r="B10309" s="13" t="n"/>
    </row>
    <row r="10310">
      <c r="A10310" s="12" t="n"/>
      <c r="B10310" s="13" t="n"/>
    </row>
    <row r="10311">
      <c r="A10311" s="12" t="n"/>
      <c r="B10311" s="13" t="n"/>
    </row>
    <row r="10312">
      <c r="A10312" s="12" t="n"/>
      <c r="B10312" s="13" t="n"/>
    </row>
    <row r="10313">
      <c r="A10313" s="12" t="n"/>
      <c r="B10313" s="13" t="n"/>
    </row>
    <row r="10314">
      <c r="A10314" s="12" t="n"/>
      <c r="B10314" s="13" t="n"/>
    </row>
    <row r="10315">
      <c r="A10315" s="12" t="n"/>
      <c r="B10315" s="13" t="n"/>
    </row>
    <row r="10316">
      <c r="A10316" s="12" t="n"/>
      <c r="B10316" s="13" t="n"/>
    </row>
    <row r="10317">
      <c r="A10317" s="12" t="n"/>
      <c r="B10317" s="13" t="n"/>
    </row>
    <row r="10318">
      <c r="A10318" s="12" t="n"/>
      <c r="B10318" s="13" t="n"/>
    </row>
    <row r="10319">
      <c r="A10319" s="12" t="n"/>
      <c r="B10319" s="13" t="n"/>
    </row>
    <row r="10320">
      <c r="A10320" s="12" t="n"/>
      <c r="B10320" s="13" t="n"/>
    </row>
    <row r="10321">
      <c r="A10321" s="12" t="n"/>
      <c r="B10321" s="13" t="n"/>
    </row>
    <row r="10322">
      <c r="A10322" s="12" t="n"/>
      <c r="B10322" s="13" t="n"/>
    </row>
    <row r="10323">
      <c r="A10323" s="12" t="n"/>
      <c r="B10323" s="13" t="n"/>
    </row>
    <row r="10324">
      <c r="A10324" s="12" t="n"/>
      <c r="B10324" s="13" t="n"/>
    </row>
    <row r="10325">
      <c r="A10325" s="12" t="n"/>
      <c r="B10325" s="13" t="n"/>
    </row>
    <row r="10326">
      <c r="A10326" s="12" t="n"/>
      <c r="B10326" s="13" t="n"/>
    </row>
    <row r="10327">
      <c r="A10327" s="12" t="n"/>
      <c r="B10327" s="13" t="n"/>
    </row>
    <row r="10328">
      <c r="A10328" s="12" t="n"/>
      <c r="B10328" s="13" t="n"/>
    </row>
    <row r="10329">
      <c r="A10329" s="12" t="n"/>
      <c r="B10329" s="13" t="n"/>
    </row>
    <row r="10330">
      <c r="A10330" s="12" t="n"/>
      <c r="B10330" s="13" t="n"/>
    </row>
    <row r="10331">
      <c r="A10331" s="12" t="n"/>
      <c r="B10331" s="13" t="n"/>
    </row>
    <row r="10332">
      <c r="A10332" s="12" t="n"/>
      <c r="B10332" s="13" t="n"/>
    </row>
    <row r="10333">
      <c r="A10333" s="12" t="n"/>
      <c r="B10333" s="13" t="n"/>
    </row>
    <row r="10334">
      <c r="A10334" s="12" t="n"/>
      <c r="B10334" s="13" t="n"/>
    </row>
    <row r="10335">
      <c r="A10335" s="12" t="n"/>
      <c r="B10335" s="13" t="n"/>
    </row>
    <row r="10336">
      <c r="A10336" s="12" t="n"/>
      <c r="B10336" s="13" t="n"/>
    </row>
    <row r="10337">
      <c r="A10337" s="12" t="n"/>
      <c r="B10337" s="13" t="n"/>
    </row>
    <row r="10338">
      <c r="A10338" s="12" t="n"/>
      <c r="B10338" s="13" t="n"/>
    </row>
    <row r="10339">
      <c r="A10339" s="12" t="n"/>
      <c r="B10339" s="13" t="n"/>
    </row>
    <row r="10340">
      <c r="A10340" s="12" t="n"/>
      <c r="B10340" s="13" t="n"/>
    </row>
    <row r="10341">
      <c r="A10341" s="12" t="n"/>
      <c r="B10341" s="13" t="n"/>
    </row>
    <row r="10342">
      <c r="A10342" s="12" t="n"/>
      <c r="B10342" s="13" t="n"/>
    </row>
    <row r="10343">
      <c r="A10343" s="12" t="n"/>
      <c r="B10343" s="13" t="n"/>
    </row>
    <row r="10344">
      <c r="A10344" s="12" t="n"/>
      <c r="B10344" s="13" t="n"/>
    </row>
    <row r="10345">
      <c r="A10345" s="12" t="n"/>
      <c r="B10345" s="13" t="n"/>
    </row>
    <row r="10346">
      <c r="A10346" s="12" t="n"/>
      <c r="B10346" s="13" t="n"/>
    </row>
    <row r="10347">
      <c r="A10347" s="12" t="n"/>
      <c r="B10347" s="13" t="n"/>
    </row>
    <row r="10348">
      <c r="A10348" s="12" t="n"/>
      <c r="B10348" s="13" t="n"/>
    </row>
    <row r="10349">
      <c r="A10349" s="12" t="n"/>
      <c r="B10349" s="13" t="n"/>
    </row>
    <row r="10350">
      <c r="A10350" s="12" t="n"/>
      <c r="B10350" s="13" t="n"/>
    </row>
    <row r="10351">
      <c r="A10351" s="12" t="n"/>
      <c r="B10351" s="13" t="n"/>
    </row>
    <row r="10352">
      <c r="A10352" s="12" t="n"/>
      <c r="B10352" s="13" t="n"/>
    </row>
    <row r="10353">
      <c r="A10353" s="12" t="n"/>
      <c r="B10353" s="13" t="n"/>
    </row>
    <row r="10354">
      <c r="A10354" s="12" t="n"/>
      <c r="B10354" s="13" t="n"/>
    </row>
    <row r="10355">
      <c r="A10355" s="12" t="n"/>
      <c r="B10355" s="13" t="n"/>
    </row>
    <row r="10356">
      <c r="A10356" s="12" t="n"/>
      <c r="B10356" s="13" t="n"/>
    </row>
    <row r="10357">
      <c r="A10357" s="12" t="n"/>
      <c r="B10357" s="13" t="n"/>
    </row>
    <row r="10358">
      <c r="A10358" s="12" t="n"/>
      <c r="B10358" s="13" t="n"/>
    </row>
    <row r="10359">
      <c r="A10359" s="12" t="n"/>
      <c r="B10359" s="13" t="n"/>
    </row>
    <row r="10360">
      <c r="A10360" s="12" t="n"/>
      <c r="B10360" s="13" t="n"/>
    </row>
    <row r="10361">
      <c r="A10361" s="12" t="n"/>
      <c r="B10361" s="13" t="n"/>
    </row>
    <row r="10362">
      <c r="A10362" s="12" t="n"/>
      <c r="B10362" s="13" t="n"/>
    </row>
    <row r="10363">
      <c r="A10363" s="12" t="n"/>
      <c r="B10363" s="13" t="n"/>
    </row>
    <row r="10364">
      <c r="A10364" s="12" t="n"/>
      <c r="B10364" s="13" t="n"/>
    </row>
    <row r="10365">
      <c r="A10365" s="12" t="n"/>
      <c r="B10365" s="13" t="n"/>
    </row>
    <row r="10366">
      <c r="A10366" s="12" t="n"/>
      <c r="B10366" s="13" t="n"/>
    </row>
    <row r="10367">
      <c r="A10367" s="12" t="n"/>
      <c r="B10367" s="13" t="n"/>
    </row>
    <row r="10368">
      <c r="A10368" s="12" t="n"/>
      <c r="B10368" s="13" t="n"/>
    </row>
    <row r="10369">
      <c r="A10369" s="12" t="n"/>
      <c r="B10369" s="13" t="n"/>
    </row>
    <row r="10370">
      <c r="A10370" s="12" t="n"/>
      <c r="B10370" s="13" t="n"/>
    </row>
    <row r="10371">
      <c r="A10371" s="12" t="n"/>
      <c r="B10371" s="13" t="n"/>
    </row>
    <row r="10372">
      <c r="A10372" s="12" t="n"/>
      <c r="B10372" s="13" t="n"/>
    </row>
    <row r="10373">
      <c r="A10373" s="12" t="n"/>
      <c r="B10373" s="13" t="n"/>
    </row>
    <row r="10374">
      <c r="A10374" s="12" t="n"/>
      <c r="B10374" s="13" t="n"/>
    </row>
    <row r="10375">
      <c r="A10375" s="12" t="n"/>
      <c r="B10375" s="13" t="n"/>
    </row>
    <row r="10376">
      <c r="A10376" s="12" t="n"/>
      <c r="B10376" s="13" t="n"/>
    </row>
    <row r="10377">
      <c r="A10377" s="12" t="n"/>
      <c r="B10377" s="13" t="n"/>
    </row>
    <row r="10378">
      <c r="A10378" s="12" t="n"/>
      <c r="B10378" s="13" t="n"/>
    </row>
    <row r="10379">
      <c r="A10379" s="12" t="n"/>
      <c r="B10379" s="13" t="n"/>
    </row>
    <row r="10380">
      <c r="A10380" s="12" t="n"/>
      <c r="B10380" s="13" t="n"/>
    </row>
    <row r="10381">
      <c r="A10381" s="12" t="n"/>
      <c r="B10381" s="13" t="n"/>
    </row>
    <row r="10382">
      <c r="A10382" s="12" t="n"/>
      <c r="B10382" s="13" t="n"/>
    </row>
    <row r="10383">
      <c r="A10383" s="12" t="n"/>
      <c r="B10383" s="13" t="n"/>
    </row>
    <row r="10384">
      <c r="A10384" s="12" t="n"/>
      <c r="B10384" s="13" t="n"/>
    </row>
    <row r="10385">
      <c r="A10385" s="12" t="n"/>
      <c r="B10385" s="13" t="n"/>
    </row>
    <row r="10386">
      <c r="A10386" s="12" t="n"/>
      <c r="B10386" s="13" t="n"/>
    </row>
    <row r="10387">
      <c r="A10387" s="12" t="n"/>
      <c r="B10387" s="13" t="n"/>
    </row>
    <row r="10388">
      <c r="A10388" s="12" t="n"/>
      <c r="B10388" s="13" t="n"/>
    </row>
    <row r="10389">
      <c r="A10389" s="12" t="n"/>
      <c r="B10389" s="13" t="n"/>
    </row>
    <row r="10390">
      <c r="A10390" s="12" t="n"/>
      <c r="B10390" s="13" t="n"/>
    </row>
    <row r="10391">
      <c r="A10391" s="12" t="n"/>
      <c r="B10391" s="13" t="n"/>
    </row>
    <row r="10392">
      <c r="A10392" s="12" t="n"/>
      <c r="B10392" s="13" t="n"/>
    </row>
    <row r="10393">
      <c r="A10393" s="12" t="n"/>
      <c r="B10393" s="13" t="n"/>
    </row>
    <row r="10394">
      <c r="A10394" s="12" t="n"/>
      <c r="B10394" s="13" t="n"/>
    </row>
    <row r="10395">
      <c r="A10395" s="12" t="n"/>
      <c r="B10395" s="13" t="n"/>
    </row>
    <row r="10396">
      <c r="A10396" s="12" t="n"/>
      <c r="B10396" s="13" t="n"/>
    </row>
    <row r="10397">
      <c r="A10397" s="12" t="n"/>
      <c r="B10397" s="13" t="n"/>
    </row>
    <row r="10398">
      <c r="A10398" s="12" t="n"/>
      <c r="B10398" s="13" t="n"/>
    </row>
    <row r="10399">
      <c r="A10399" s="12" t="n"/>
      <c r="B10399" s="13" t="n"/>
    </row>
    <row r="10400">
      <c r="A10400" s="12" t="n"/>
      <c r="B10400" s="13" t="n"/>
    </row>
    <row r="10401">
      <c r="A10401" s="12" t="n"/>
      <c r="B10401" s="13" t="n"/>
    </row>
    <row r="10402">
      <c r="A10402" s="12" t="n"/>
      <c r="B10402" s="13" t="n"/>
    </row>
    <row r="10403">
      <c r="A10403" s="12" t="n"/>
      <c r="B10403" s="13" t="n"/>
    </row>
    <row r="10404">
      <c r="A10404" s="12" t="n"/>
      <c r="B10404" s="13" t="n"/>
    </row>
    <row r="10405">
      <c r="A10405" s="12" t="n"/>
      <c r="B10405" s="13" t="n"/>
    </row>
    <row r="10406">
      <c r="A10406" s="12" t="n"/>
      <c r="B10406" s="13" t="n"/>
    </row>
    <row r="10407">
      <c r="A10407" s="12" t="n"/>
      <c r="B10407" s="13" t="n"/>
    </row>
    <row r="10408">
      <c r="A10408" s="12" t="n"/>
      <c r="B10408" s="13" t="n"/>
    </row>
    <row r="10409">
      <c r="A10409" s="12" t="n"/>
      <c r="B10409" s="13" t="n"/>
    </row>
    <row r="10410">
      <c r="A10410" s="12" t="n"/>
      <c r="B10410" s="13" t="n"/>
    </row>
    <row r="10411">
      <c r="A10411" s="12" t="n"/>
      <c r="B10411" s="13" t="n"/>
    </row>
    <row r="10412">
      <c r="A10412" s="12" t="n"/>
      <c r="B10412" s="13" t="n"/>
    </row>
    <row r="10413">
      <c r="A10413" s="12" t="n"/>
      <c r="B10413" s="13" t="n"/>
    </row>
    <row r="10414">
      <c r="A10414" s="12" t="n"/>
      <c r="B10414" s="13" t="n"/>
    </row>
    <row r="10415">
      <c r="A10415" s="12" t="n"/>
      <c r="B10415" s="13" t="n"/>
    </row>
    <row r="10416">
      <c r="A10416" s="12" t="n"/>
      <c r="B10416" s="13" t="n"/>
    </row>
    <row r="10417">
      <c r="A10417" s="12" t="n"/>
      <c r="B10417" s="13" t="n"/>
    </row>
    <row r="10418">
      <c r="A10418" s="12" t="n"/>
      <c r="B10418" s="13" t="n"/>
    </row>
    <row r="10419">
      <c r="A10419" s="12" t="n"/>
      <c r="B10419" s="13" t="n"/>
    </row>
    <row r="10420">
      <c r="A10420" s="12" t="n"/>
      <c r="B10420" s="13" t="n"/>
    </row>
    <row r="10421">
      <c r="A10421" s="12" t="n"/>
      <c r="B10421" s="13" t="n"/>
    </row>
    <row r="10422">
      <c r="A10422" s="12" t="n"/>
      <c r="B10422" s="13" t="n"/>
    </row>
    <row r="10423">
      <c r="A10423" s="12" t="n"/>
      <c r="B10423" s="13" t="n"/>
    </row>
    <row r="10424">
      <c r="A10424" s="12" t="n"/>
      <c r="B10424" s="13" t="n"/>
    </row>
    <row r="10425">
      <c r="A10425" s="12" t="n"/>
      <c r="B10425" s="13" t="n"/>
    </row>
    <row r="10426">
      <c r="A10426" s="12" t="n"/>
      <c r="B10426" s="13" t="n"/>
    </row>
    <row r="10427">
      <c r="A10427" s="12" t="n"/>
      <c r="B10427" s="13" t="n"/>
    </row>
    <row r="10428">
      <c r="A10428" s="12" t="n"/>
      <c r="B10428" s="13" t="n"/>
    </row>
    <row r="10429">
      <c r="A10429" s="12" t="n"/>
      <c r="B10429" s="13" t="n"/>
    </row>
    <row r="10430">
      <c r="A10430" s="12" t="n"/>
      <c r="B10430" s="13" t="n"/>
    </row>
    <row r="10431">
      <c r="A10431" s="12" t="n"/>
      <c r="B10431" s="13" t="n"/>
    </row>
    <row r="10432">
      <c r="A10432" s="12" t="n"/>
      <c r="B10432" s="13" t="n"/>
    </row>
    <row r="10433">
      <c r="A10433" s="12" t="n"/>
      <c r="B10433" s="13" t="n"/>
    </row>
    <row r="10434">
      <c r="A10434" s="12" t="n"/>
      <c r="B10434" s="13" t="n"/>
    </row>
    <row r="10435">
      <c r="A10435" s="12" t="n"/>
      <c r="B10435" s="13" t="n"/>
    </row>
    <row r="10436">
      <c r="A10436" s="12" t="n"/>
      <c r="B10436" s="13" t="n"/>
    </row>
    <row r="10437">
      <c r="A10437" s="12" t="n"/>
      <c r="B10437" s="13" t="n"/>
    </row>
    <row r="10438">
      <c r="A10438" s="12" t="n"/>
      <c r="B10438" s="13" t="n"/>
    </row>
    <row r="10439">
      <c r="A10439" s="12" t="n"/>
      <c r="B10439" s="13" t="n"/>
    </row>
    <row r="10440">
      <c r="A10440" s="12" t="n"/>
      <c r="B10440" s="13" t="n"/>
    </row>
    <row r="10441">
      <c r="A10441" s="12" t="n"/>
      <c r="B10441" s="13" t="n"/>
    </row>
    <row r="10442">
      <c r="A10442" s="12" t="n"/>
      <c r="B10442" s="13" t="n"/>
    </row>
    <row r="10443">
      <c r="A10443" s="12" t="n"/>
      <c r="B10443" s="13" t="n"/>
    </row>
    <row r="10444">
      <c r="A10444" s="12" t="n"/>
      <c r="B10444" s="13" t="n"/>
    </row>
    <row r="10445">
      <c r="A10445" s="12" t="n"/>
      <c r="B10445" s="13" t="n"/>
    </row>
    <row r="10446">
      <c r="A10446" s="12" t="n"/>
      <c r="B10446" s="13" t="n"/>
    </row>
    <row r="10447">
      <c r="A10447" s="12" t="n"/>
      <c r="B10447" s="13" t="n"/>
    </row>
    <row r="10448">
      <c r="A10448" s="12" t="n"/>
      <c r="B10448" s="13" t="n"/>
    </row>
    <row r="10449">
      <c r="A10449" s="12" t="n"/>
      <c r="B10449" s="13" t="n"/>
    </row>
    <row r="10450">
      <c r="A10450" s="12" t="n"/>
      <c r="B10450" s="13" t="n"/>
    </row>
    <row r="10451">
      <c r="A10451" s="12" t="n"/>
      <c r="B10451" s="13" t="n"/>
    </row>
    <row r="10452">
      <c r="A10452" s="12" t="n"/>
      <c r="B10452" s="13" t="n"/>
    </row>
    <row r="10453">
      <c r="A10453" s="12" t="n"/>
      <c r="B10453" s="13" t="n"/>
    </row>
    <row r="10454">
      <c r="A10454" s="12" t="n"/>
      <c r="B10454" s="13" t="n"/>
    </row>
    <row r="10455">
      <c r="A10455" s="12" t="n"/>
      <c r="B10455" s="13" t="n"/>
    </row>
    <row r="10456">
      <c r="A10456" s="12" t="n"/>
      <c r="B10456" s="13" t="n"/>
    </row>
    <row r="10457">
      <c r="A10457" s="12" t="n"/>
      <c r="B10457" s="13" t="n"/>
    </row>
    <row r="10458">
      <c r="A10458" s="12" t="n"/>
      <c r="B10458" s="13" t="n"/>
    </row>
    <row r="10459">
      <c r="A10459" s="12" t="n"/>
      <c r="B10459" s="13" t="n"/>
    </row>
    <row r="10460">
      <c r="A10460" s="12" t="n"/>
      <c r="B10460" s="13" t="n"/>
    </row>
    <row r="10461">
      <c r="A10461" s="12" t="n"/>
      <c r="B10461" s="13" t="n"/>
    </row>
    <row r="10462">
      <c r="A10462" s="12" t="n"/>
      <c r="B10462" s="13" t="n"/>
    </row>
    <row r="10463">
      <c r="A10463" s="12" t="n"/>
      <c r="B10463" s="13" t="n"/>
    </row>
    <row r="10464">
      <c r="A10464" s="12" t="n"/>
      <c r="B10464" s="13" t="n"/>
    </row>
    <row r="10465">
      <c r="A10465" s="12" t="n"/>
      <c r="B10465" s="13" t="n"/>
    </row>
    <row r="10466">
      <c r="A10466" s="12" t="n"/>
      <c r="B10466" s="13" t="n"/>
    </row>
    <row r="10467">
      <c r="A10467" s="12" t="n"/>
      <c r="B10467" s="13" t="n"/>
    </row>
    <row r="10468">
      <c r="A10468" s="12" t="n"/>
      <c r="B10468" s="13" t="n"/>
    </row>
    <row r="10469">
      <c r="A10469" s="12" t="n"/>
      <c r="B10469" s="13" t="n"/>
    </row>
    <row r="10470">
      <c r="A10470" s="12" t="n"/>
      <c r="B10470" s="13" t="n"/>
    </row>
    <row r="10471">
      <c r="A10471" s="12" t="n"/>
      <c r="B10471" s="13" t="n"/>
    </row>
    <row r="10472">
      <c r="A10472" s="12" t="n"/>
      <c r="B10472" s="13" t="n"/>
    </row>
    <row r="10473">
      <c r="A10473" s="12" t="n"/>
      <c r="B10473" s="13" t="n"/>
    </row>
    <row r="10474">
      <c r="A10474" s="12" t="n"/>
      <c r="B10474" s="13" t="n"/>
    </row>
    <row r="10475">
      <c r="A10475" s="12" t="n"/>
      <c r="B10475" s="13" t="n"/>
    </row>
    <row r="10476">
      <c r="A10476" s="12" t="n"/>
      <c r="B10476" s="13" t="n"/>
    </row>
    <row r="10477">
      <c r="A10477" s="12" t="n"/>
      <c r="B10477" s="13" t="n"/>
    </row>
    <row r="10478">
      <c r="A10478" s="12" t="n"/>
      <c r="B10478" s="13" t="n"/>
    </row>
    <row r="10479">
      <c r="A10479" s="12" t="n"/>
      <c r="B10479" s="13" t="n"/>
    </row>
    <row r="10480">
      <c r="A10480" s="12" t="n"/>
      <c r="B10480" s="13" t="n"/>
    </row>
    <row r="10481">
      <c r="A10481" s="12" t="n"/>
      <c r="B10481" s="13" t="n"/>
    </row>
    <row r="10482">
      <c r="A10482" s="12" t="n"/>
      <c r="B10482" s="13" t="n"/>
    </row>
    <row r="10483">
      <c r="A10483" s="12" t="n"/>
      <c r="B10483" s="13" t="n"/>
    </row>
    <row r="10484">
      <c r="A10484" s="12" t="n"/>
      <c r="B10484" s="13" t="n"/>
    </row>
    <row r="10485">
      <c r="A10485" s="12" t="n"/>
      <c r="B10485" s="13" t="n"/>
    </row>
    <row r="10486">
      <c r="A10486" s="12" t="n"/>
      <c r="B10486" s="13" t="n"/>
    </row>
    <row r="10487">
      <c r="A10487" s="12" t="n"/>
      <c r="B10487" s="13" t="n"/>
    </row>
    <row r="10488">
      <c r="A10488" s="12" t="n"/>
      <c r="B10488" s="13" t="n"/>
    </row>
    <row r="10489">
      <c r="A10489" s="12" t="n"/>
      <c r="B10489" s="13" t="n"/>
    </row>
    <row r="10490">
      <c r="A10490" s="12" t="n"/>
      <c r="B10490" s="13" t="n"/>
    </row>
    <row r="10491">
      <c r="A10491" s="12" t="n"/>
      <c r="B10491" s="13" t="n"/>
    </row>
    <row r="10492">
      <c r="A10492" s="12" t="n"/>
      <c r="B10492" s="13" t="n"/>
    </row>
    <row r="10493">
      <c r="A10493" s="12" t="n"/>
      <c r="B10493" s="13" t="n"/>
    </row>
    <row r="10494">
      <c r="A10494" s="12" t="n"/>
      <c r="B10494" s="13" t="n"/>
    </row>
    <row r="10495">
      <c r="A10495" s="12" t="n"/>
      <c r="B10495" s="13" t="n"/>
    </row>
    <row r="10496">
      <c r="A10496" s="12" t="n"/>
      <c r="B10496" s="13" t="n"/>
    </row>
    <row r="10497">
      <c r="A10497" s="12" t="n"/>
      <c r="B10497" s="13" t="n"/>
    </row>
    <row r="10498">
      <c r="A10498" s="12" t="n"/>
      <c r="B10498" s="13" t="n"/>
    </row>
    <row r="10499">
      <c r="A10499" s="12" t="n"/>
      <c r="B10499" s="13" t="n"/>
    </row>
    <row r="10500">
      <c r="A10500" s="12" t="n"/>
      <c r="B10500" s="13" t="n"/>
    </row>
    <row r="10501">
      <c r="A10501" s="12" t="n"/>
      <c r="B10501" s="13" t="n"/>
    </row>
    <row r="10502">
      <c r="A10502" s="12" t="n"/>
      <c r="B10502" s="13" t="n"/>
    </row>
    <row r="10503">
      <c r="A10503" s="12" t="n"/>
      <c r="B10503" s="13" t="n"/>
    </row>
    <row r="10504">
      <c r="A10504" s="12" t="n"/>
      <c r="B10504" s="13" t="n"/>
    </row>
    <row r="10505">
      <c r="A10505" s="12" t="n"/>
      <c r="B10505" s="13" t="n"/>
    </row>
    <row r="10506">
      <c r="A10506" s="12" t="n"/>
      <c r="B10506" s="13" t="n"/>
    </row>
    <row r="10507">
      <c r="A10507" s="12" t="n"/>
      <c r="B10507" s="13" t="n"/>
    </row>
    <row r="10508">
      <c r="A10508" s="12" t="n"/>
      <c r="B10508" s="13" t="n"/>
    </row>
    <row r="10509">
      <c r="A10509" s="12" t="n"/>
      <c r="B10509" s="13" t="n"/>
    </row>
    <row r="10510">
      <c r="A10510" s="12" t="n"/>
      <c r="B10510" s="13" t="n"/>
    </row>
    <row r="10511">
      <c r="A10511" s="12" t="n"/>
      <c r="B10511" s="13" t="n"/>
    </row>
    <row r="10512">
      <c r="A10512" s="12" t="n"/>
      <c r="B10512" s="13" t="n"/>
    </row>
    <row r="10513">
      <c r="A10513" s="12" t="n"/>
      <c r="B10513" s="13" t="n"/>
    </row>
    <row r="10514">
      <c r="A10514" s="12" t="n"/>
      <c r="B10514" s="13" t="n"/>
    </row>
    <row r="10515">
      <c r="A10515" s="12" t="n"/>
      <c r="B10515" s="13" t="n"/>
    </row>
    <row r="10516">
      <c r="A10516" s="12" t="n"/>
      <c r="B10516" s="13" t="n"/>
    </row>
    <row r="10517">
      <c r="A10517" s="12" t="n"/>
      <c r="B10517" s="13" t="n"/>
    </row>
    <row r="10518">
      <c r="A10518" s="12" t="n"/>
      <c r="B10518" s="13" t="n"/>
    </row>
    <row r="10519">
      <c r="A10519" s="12" t="n"/>
      <c r="B10519" s="13" t="n"/>
    </row>
    <row r="10520">
      <c r="A10520" s="12" t="n"/>
      <c r="B10520" s="13" t="n"/>
    </row>
    <row r="10521">
      <c r="A10521" s="12" t="n"/>
      <c r="B10521" s="13" t="n"/>
    </row>
    <row r="10522">
      <c r="A10522" s="12" t="n"/>
      <c r="B10522" s="13" t="n"/>
    </row>
    <row r="10523">
      <c r="A10523" s="12" t="n"/>
      <c r="B10523" s="13" t="n"/>
    </row>
    <row r="10524">
      <c r="A10524" s="12" t="n"/>
      <c r="B10524" s="13" t="n"/>
    </row>
    <row r="10525">
      <c r="A10525" s="12" t="n"/>
      <c r="B10525" s="13" t="n"/>
    </row>
    <row r="10526">
      <c r="A10526" s="12" t="n"/>
      <c r="B10526" s="13" t="n"/>
    </row>
    <row r="10527">
      <c r="A10527" s="12" t="n"/>
      <c r="B10527" s="13" t="n"/>
    </row>
    <row r="10528">
      <c r="A10528" s="12" t="n"/>
      <c r="B10528" s="13" t="n"/>
    </row>
    <row r="10529">
      <c r="A10529" s="12" t="n"/>
      <c r="B10529" s="13" t="n"/>
    </row>
    <row r="10530">
      <c r="A10530" s="12" t="n"/>
      <c r="B10530" s="13" t="n"/>
    </row>
    <row r="10531">
      <c r="A10531" s="12" t="n"/>
      <c r="B10531" s="13" t="n"/>
    </row>
    <row r="10532">
      <c r="A10532" s="12" t="n"/>
      <c r="B10532" s="13" t="n"/>
    </row>
    <row r="10533">
      <c r="A10533" s="12" t="n"/>
      <c r="B10533" s="13" t="n"/>
    </row>
    <row r="10534">
      <c r="A10534" s="12" t="n"/>
      <c r="B10534" s="13" t="n"/>
    </row>
    <row r="10535">
      <c r="A10535" s="12" t="n"/>
      <c r="B10535" s="13" t="n"/>
    </row>
    <row r="10536">
      <c r="A10536" s="12" t="n"/>
      <c r="B10536" s="13" t="n"/>
    </row>
    <row r="10537">
      <c r="A10537" s="12" t="n"/>
      <c r="B10537" s="13" t="n"/>
    </row>
    <row r="10538">
      <c r="A10538" s="12" t="n"/>
      <c r="B10538" s="13" t="n"/>
    </row>
    <row r="10539">
      <c r="A10539" s="12" t="n"/>
      <c r="B10539" s="13" t="n"/>
    </row>
    <row r="10540">
      <c r="A10540" s="12" t="n"/>
      <c r="B10540" s="13" t="n"/>
    </row>
    <row r="10541">
      <c r="A10541" s="12" t="n"/>
      <c r="B10541" s="13" t="n"/>
    </row>
    <row r="10542">
      <c r="A10542" s="12" t="n"/>
      <c r="B10542" s="13" t="n"/>
    </row>
    <row r="10543">
      <c r="A10543" s="12" t="n"/>
      <c r="B10543" s="13" t="n"/>
    </row>
    <row r="10544">
      <c r="A10544" s="12" t="n"/>
      <c r="B10544" s="13" t="n"/>
    </row>
    <row r="10545">
      <c r="A10545" s="12" t="n"/>
      <c r="B10545" s="13" t="n"/>
    </row>
    <row r="10546">
      <c r="A10546" s="12" t="n"/>
      <c r="B10546" s="13" t="n"/>
    </row>
    <row r="10547">
      <c r="A10547" s="12" t="n"/>
      <c r="B10547" s="13" t="n"/>
    </row>
    <row r="10548">
      <c r="A10548" s="12" t="n"/>
      <c r="B10548" s="13" t="n"/>
    </row>
    <row r="10549">
      <c r="A10549" s="12" t="n"/>
      <c r="B10549" s="13" t="n"/>
    </row>
    <row r="10550">
      <c r="A10550" s="12" t="n"/>
      <c r="B10550" s="13" t="n"/>
    </row>
    <row r="10551">
      <c r="A10551" s="12" t="n"/>
      <c r="B10551" s="13" t="n"/>
    </row>
    <row r="10552">
      <c r="A10552" s="12" t="n"/>
      <c r="B10552" s="13" t="n"/>
    </row>
    <row r="10553">
      <c r="A10553" s="12" t="n"/>
      <c r="B10553" s="13" t="n"/>
    </row>
    <row r="10554">
      <c r="A10554" s="12" t="n"/>
      <c r="B10554" s="13" t="n"/>
    </row>
    <row r="10555">
      <c r="A10555" s="12" t="n"/>
      <c r="B10555" s="13" t="n"/>
    </row>
    <row r="10556">
      <c r="A10556" s="12" t="n"/>
      <c r="B10556" s="13" t="n"/>
    </row>
    <row r="10557">
      <c r="A10557" s="12" t="n"/>
      <c r="B10557" s="13" t="n"/>
    </row>
    <row r="10558">
      <c r="A10558" s="12" t="n"/>
      <c r="B10558" s="13" t="n"/>
    </row>
    <row r="10559">
      <c r="A10559" s="12" t="n"/>
      <c r="B10559" s="13" t="n"/>
    </row>
    <row r="10560">
      <c r="A10560" s="12" t="n"/>
      <c r="B10560" s="13" t="n"/>
    </row>
    <row r="10561">
      <c r="A10561" s="12" t="n"/>
      <c r="B10561" s="13" t="n"/>
    </row>
    <row r="10562">
      <c r="A10562" s="12" t="n"/>
      <c r="B10562" s="13" t="n"/>
    </row>
    <row r="10563">
      <c r="A10563" s="12" t="n"/>
      <c r="B10563" s="13" t="n"/>
    </row>
    <row r="10564">
      <c r="A10564" s="12" t="n"/>
      <c r="B10564" s="13" t="n"/>
    </row>
    <row r="10565">
      <c r="A10565" s="12" t="n"/>
      <c r="B10565" s="13" t="n"/>
    </row>
    <row r="10566">
      <c r="A10566" s="12" t="n"/>
      <c r="B10566" s="13" t="n"/>
    </row>
    <row r="10567">
      <c r="A10567" s="12" t="n"/>
      <c r="B10567" s="13" t="n"/>
    </row>
    <row r="10568">
      <c r="A10568" s="12" t="n"/>
      <c r="B10568" s="13" t="n"/>
    </row>
    <row r="10569">
      <c r="A10569" s="12" t="n"/>
      <c r="B10569" s="13" t="n"/>
    </row>
    <row r="10570">
      <c r="A10570" s="12" t="n"/>
      <c r="B10570" s="13" t="n"/>
    </row>
    <row r="10571">
      <c r="A10571" s="12" t="n"/>
      <c r="B10571" s="13" t="n"/>
    </row>
    <row r="10572">
      <c r="A10572" s="12" t="n"/>
      <c r="B10572" s="13" t="n"/>
    </row>
    <row r="10573">
      <c r="A10573" s="12" t="n"/>
      <c r="B10573" s="13" t="n"/>
    </row>
    <row r="10574">
      <c r="A10574" s="12" t="n"/>
      <c r="B10574" s="13" t="n"/>
    </row>
    <row r="10575">
      <c r="A10575" s="12" t="n"/>
      <c r="B10575" s="13" t="n"/>
    </row>
    <row r="10576">
      <c r="A10576" s="12" t="n"/>
      <c r="B10576" s="13" t="n"/>
    </row>
    <row r="10577">
      <c r="A10577" s="12" t="n"/>
      <c r="B10577" s="13" t="n"/>
    </row>
    <row r="10578">
      <c r="A10578" s="12" t="n"/>
      <c r="B10578" s="13" t="n"/>
    </row>
    <row r="10579">
      <c r="A10579" s="12" t="n"/>
      <c r="B10579" s="13" t="n"/>
    </row>
    <row r="10580">
      <c r="A10580" s="12" t="n"/>
      <c r="B10580" s="13" t="n"/>
    </row>
    <row r="10581">
      <c r="A10581" s="12" t="n"/>
      <c r="B10581" s="13" t="n"/>
    </row>
    <row r="10582">
      <c r="A10582" s="12" t="n"/>
      <c r="B10582" s="13" t="n"/>
    </row>
    <row r="10583">
      <c r="A10583" s="12" t="n"/>
      <c r="B10583" s="13" t="n"/>
    </row>
    <row r="10584">
      <c r="A10584" s="12" t="n"/>
      <c r="B10584" s="13" t="n"/>
    </row>
    <row r="10585">
      <c r="A10585" s="12" t="n"/>
      <c r="B10585" s="13" t="n"/>
    </row>
    <row r="10586">
      <c r="A10586" s="12" t="n"/>
      <c r="B10586" s="13" t="n"/>
    </row>
    <row r="10587">
      <c r="A10587" s="12" t="n"/>
      <c r="B10587" s="13" t="n"/>
    </row>
    <row r="10588">
      <c r="A10588" s="12" t="n"/>
      <c r="B10588" s="13" t="n"/>
    </row>
    <row r="10589">
      <c r="A10589" s="12" t="n"/>
      <c r="B10589" s="13" t="n"/>
    </row>
    <row r="10590">
      <c r="A10590" s="12" t="n"/>
      <c r="B10590" s="13" t="n"/>
    </row>
    <row r="10591">
      <c r="A10591" s="12" t="n"/>
      <c r="B10591" s="13" t="n"/>
    </row>
    <row r="10592">
      <c r="A10592" s="12" t="n"/>
      <c r="B10592" s="13" t="n"/>
    </row>
    <row r="10593">
      <c r="A10593" s="12" t="n"/>
      <c r="B10593" s="13" t="n"/>
    </row>
    <row r="10594">
      <c r="A10594" s="12" t="n"/>
      <c r="B10594" s="13" t="n"/>
    </row>
    <row r="10595">
      <c r="A10595" s="12" t="n"/>
      <c r="B10595" s="13" t="n"/>
    </row>
    <row r="10596">
      <c r="A10596" s="12" t="n"/>
      <c r="B10596" s="13" t="n"/>
    </row>
    <row r="10597">
      <c r="A10597" s="12" t="n"/>
      <c r="B10597" s="13" t="n"/>
    </row>
    <row r="10598">
      <c r="A10598" s="12" t="n"/>
      <c r="B10598" s="13" t="n"/>
    </row>
    <row r="10599">
      <c r="A10599" s="12" t="n"/>
      <c r="B10599" s="13" t="n"/>
    </row>
    <row r="10600">
      <c r="A10600" s="12" t="n"/>
      <c r="B10600" s="13" t="n"/>
    </row>
    <row r="10601">
      <c r="A10601" s="12" t="n"/>
      <c r="B10601" s="13" t="n"/>
    </row>
    <row r="10602">
      <c r="A10602" s="12" t="n"/>
      <c r="B10602" s="13" t="n"/>
    </row>
    <row r="10603">
      <c r="A10603" s="12" t="n"/>
      <c r="B10603" s="13" t="n"/>
    </row>
    <row r="10604">
      <c r="A10604" s="12" t="n"/>
      <c r="B10604" s="13" t="n"/>
    </row>
    <row r="10605">
      <c r="A10605" s="12" t="n"/>
      <c r="B10605" s="13" t="n"/>
    </row>
    <row r="10606">
      <c r="A10606" s="12" t="n"/>
      <c r="B10606" s="13" t="n"/>
    </row>
    <row r="10607">
      <c r="A10607" s="12" t="n"/>
      <c r="B10607" s="13" t="n"/>
    </row>
    <row r="10608">
      <c r="A10608" s="12" t="n"/>
      <c r="B10608" s="13" t="n"/>
    </row>
    <row r="10609">
      <c r="A10609" s="12" t="n"/>
      <c r="B10609" s="13" t="n"/>
    </row>
    <row r="10610">
      <c r="A10610" s="12" t="n"/>
      <c r="B10610" s="13" t="n"/>
    </row>
    <row r="10611">
      <c r="A10611" s="12" t="n"/>
      <c r="B10611" s="13" t="n"/>
    </row>
    <row r="10612">
      <c r="A10612" s="12" t="n"/>
      <c r="B10612" s="13" t="n"/>
    </row>
    <row r="10613">
      <c r="A10613" s="12" t="n"/>
      <c r="B10613" s="13" t="n"/>
    </row>
    <row r="10614">
      <c r="A10614" s="12" t="n"/>
      <c r="B10614" s="13" t="n"/>
    </row>
    <row r="10615">
      <c r="A10615" s="12" t="n"/>
      <c r="B10615" s="13" t="n"/>
    </row>
    <row r="10616">
      <c r="A10616" s="12" t="n"/>
      <c r="B10616" s="13" t="n"/>
    </row>
    <row r="10617">
      <c r="A10617" s="12" t="n"/>
      <c r="B10617" s="13" t="n"/>
    </row>
    <row r="10618">
      <c r="A10618" s="12" t="n"/>
      <c r="B10618" s="13" t="n"/>
    </row>
    <row r="10619">
      <c r="A10619" s="12" t="n"/>
      <c r="B10619" s="13" t="n"/>
    </row>
    <row r="10620">
      <c r="A10620" s="12" t="n"/>
      <c r="B10620" s="13" t="n"/>
    </row>
    <row r="10621">
      <c r="A10621" s="12" t="n"/>
      <c r="B10621" s="13" t="n"/>
    </row>
    <row r="10622">
      <c r="A10622" s="12" t="n"/>
      <c r="B10622" s="13" t="n"/>
    </row>
    <row r="10623">
      <c r="A10623" s="12" t="n"/>
      <c r="B10623" s="13" t="n"/>
    </row>
    <row r="10624">
      <c r="A10624" s="12" t="n"/>
      <c r="B10624" s="13" t="n"/>
    </row>
    <row r="10625">
      <c r="A10625" s="12" t="n"/>
      <c r="B10625" s="13" t="n"/>
    </row>
    <row r="10626">
      <c r="A10626" s="12" t="n"/>
      <c r="B10626" s="13" t="n"/>
    </row>
    <row r="10627">
      <c r="A10627" s="12" t="n"/>
      <c r="B10627" s="13" t="n"/>
    </row>
    <row r="10628">
      <c r="A10628" s="12" t="n"/>
      <c r="B10628" s="13" t="n"/>
    </row>
    <row r="10629">
      <c r="A10629" s="12" t="n"/>
      <c r="B10629" s="13" t="n"/>
    </row>
    <row r="10630">
      <c r="A10630" s="12" t="n"/>
      <c r="B10630" s="13" t="n"/>
    </row>
    <row r="10631">
      <c r="A10631" s="12" t="n"/>
      <c r="B10631" s="13" t="n"/>
    </row>
    <row r="10632">
      <c r="A10632" s="12" t="n"/>
      <c r="B10632" s="13" t="n"/>
    </row>
    <row r="10633">
      <c r="A10633" s="12" t="n"/>
      <c r="B10633" s="13" t="n"/>
    </row>
    <row r="10634">
      <c r="A10634" s="12" t="n"/>
      <c r="B10634" s="13" t="n"/>
    </row>
    <row r="10635">
      <c r="A10635" s="12" t="n"/>
      <c r="B10635" s="13" t="n"/>
    </row>
    <row r="10636">
      <c r="A10636" s="12" t="n"/>
      <c r="B10636" s="13" t="n"/>
    </row>
    <row r="10637">
      <c r="A10637" s="12" t="n"/>
      <c r="B10637" s="13" t="n"/>
    </row>
    <row r="10638">
      <c r="A10638" s="12" t="n"/>
      <c r="B10638" s="13" t="n"/>
    </row>
    <row r="10639">
      <c r="A10639" s="12" t="n"/>
      <c r="B10639" s="13" t="n"/>
    </row>
    <row r="10640">
      <c r="A10640" s="12" t="n"/>
      <c r="B10640" s="13" t="n"/>
    </row>
    <row r="10641">
      <c r="A10641" s="12" t="n"/>
      <c r="B10641" s="13" t="n"/>
    </row>
    <row r="10642">
      <c r="A10642" s="12" t="n"/>
      <c r="B10642" s="13" t="n"/>
    </row>
    <row r="10643">
      <c r="A10643" s="12" t="n"/>
      <c r="B10643" s="13" t="n"/>
    </row>
    <row r="10644">
      <c r="A10644" s="12" t="n"/>
      <c r="B10644" s="13" t="n"/>
    </row>
    <row r="10645">
      <c r="A10645" s="12" t="n"/>
      <c r="B10645" s="13" t="n"/>
    </row>
    <row r="10646">
      <c r="A10646" s="12" t="n"/>
      <c r="B10646" s="13" t="n"/>
    </row>
    <row r="10647">
      <c r="A10647" s="12" t="n"/>
      <c r="B10647" s="13" t="n"/>
    </row>
    <row r="10648">
      <c r="A10648" s="12" t="n"/>
      <c r="B10648" s="13" t="n"/>
    </row>
    <row r="10649">
      <c r="A10649" s="12" t="n"/>
      <c r="B10649" s="13" t="n"/>
    </row>
    <row r="10650">
      <c r="A10650" s="12" t="n"/>
      <c r="B10650" s="13" t="n"/>
    </row>
    <row r="10651">
      <c r="A10651" s="12" t="n"/>
      <c r="B10651" s="13" t="n"/>
    </row>
    <row r="10652">
      <c r="A10652" s="12" t="n"/>
      <c r="B10652" s="13" t="n"/>
    </row>
    <row r="10653">
      <c r="A10653" s="12" t="n"/>
      <c r="B10653" s="13" t="n"/>
    </row>
    <row r="10654">
      <c r="A10654" s="12" t="n"/>
      <c r="B10654" s="13" t="n"/>
    </row>
    <row r="10655">
      <c r="A10655" s="12" t="n"/>
      <c r="B10655" s="13" t="n"/>
    </row>
    <row r="10656">
      <c r="A10656" s="12" t="n"/>
      <c r="B10656" s="13" t="n"/>
    </row>
    <row r="10657">
      <c r="A10657" s="12" t="n"/>
      <c r="B10657" s="13" t="n"/>
    </row>
    <row r="10658">
      <c r="A10658" s="12" t="n"/>
      <c r="B10658" s="13" t="n"/>
    </row>
    <row r="10659">
      <c r="A10659" s="12" t="n"/>
      <c r="B10659" s="13" t="n"/>
    </row>
    <row r="10660">
      <c r="A10660" s="12" t="n"/>
      <c r="B10660" s="13" t="n"/>
    </row>
    <row r="10661">
      <c r="A10661" s="12" t="n"/>
      <c r="B10661" s="13" t="n"/>
    </row>
    <row r="10662">
      <c r="A10662" s="12" t="n"/>
      <c r="B10662" s="13" t="n"/>
    </row>
    <row r="10663">
      <c r="A10663" s="12" t="n"/>
      <c r="B10663" s="13" t="n"/>
    </row>
    <row r="10664">
      <c r="A10664" s="12" t="n"/>
      <c r="B10664" s="13" t="n"/>
    </row>
    <row r="10665">
      <c r="A10665" s="12" t="n"/>
      <c r="B10665" s="13" t="n"/>
    </row>
    <row r="10666">
      <c r="A10666" s="12" t="n"/>
      <c r="B10666" s="13" t="n"/>
    </row>
    <row r="10667">
      <c r="A10667" s="12" t="n"/>
      <c r="B10667" s="13" t="n"/>
    </row>
    <row r="10668">
      <c r="A10668" s="12" t="n"/>
      <c r="B10668" s="13" t="n"/>
    </row>
    <row r="10669">
      <c r="A10669" s="12" t="n"/>
      <c r="B10669" s="13" t="n"/>
    </row>
    <row r="10670">
      <c r="A10670" s="12" t="n"/>
      <c r="B10670" s="13" t="n"/>
    </row>
    <row r="10671">
      <c r="A10671" s="12" t="n"/>
      <c r="B10671" s="13" t="n"/>
    </row>
    <row r="10672">
      <c r="A10672" s="12" t="n"/>
      <c r="B10672" s="13" t="n"/>
    </row>
    <row r="10673">
      <c r="A10673" s="12" t="n"/>
      <c r="B10673" s="13" t="n"/>
    </row>
    <row r="10674">
      <c r="A10674" s="12" t="n"/>
      <c r="B10674" s="13" t="n"/>
    </row>
    <row r="10675">
      <c r="A10675" s="12" t="n"/>
      <c r="B10675" s="13" t="n"/>
    </row>
    <row r="10676">
      <c r="A10676" s="12" t="n"/>
      <c r="B10676" s="13" t="n"/>
    </row>
    <row r="10677">
      <c r="A10677" s="12" t="n"/>
      <c r="B10677" s="13" t="n"/>
    </row>
    <row r="10678">
      <c r="A10678" s="12" t="n"/>
      <c r="B10678" s="13" t="n"/>
    </row>
    <row r="10679">
      <c r="A10679" s="12" t="n"/>
      <c r="B10679" s="13" t="n"/>
    </row>
    <row r="10680">
      <c r="A10680" s="12" t="n"/>
      <c r="B10680" s="13" t="n"/>
    </row>
    <row r="10681">
      <c r="A10681" s="12" t="n"/>
      <c r="B10681" s="13" t="n"/>
    </row>
    <row r="10682">
      <c r="A10682" s="12" t="n"/>
      <c r="B10682" s="13" t="n"/>
    </row>
    <row r="10683">
      <c r="A10683" s="12" t="n"/>
      <c r="B10683" s="13" t="n"/>
    </row>
    <row r="10684">
      <c r="A10684" s="12" t="n"/>
      <c r="B10684" s="13" t="n"/>
    </row>
    <row r="10685">
      <c r="A10685" s="12" t="n"/>
      <c r="B10685" s="13" t="n"/>
    </row>
    <row r="10686">
      <c r="A10686" s="12" t="n"/>
      <c r="B10686" s="13" t="n"/>
    </row>
    <row r="10687">
      <c r="A10687" s="12" t="n"/>
      <c r="B10687" s="13" t="n"/>
    </row>
    <row r="10688">
      <c r="A10688" s="12" t="n"/>
      <c r="B10688" s="13" t="n"/>
    </row>
    <row r="10689">
      <c r="A10689" s="12" t="n"/>
      <c r="B10689" s="13" t="n"/>
    </row>
    <row r="10690">
      <c r="A10690" s="12" t="n"/>
      <c r="B10690" s="13" t="n"/>
    </row>
    <row r="10691">
      <c r="A10691" s="12" t="n"/>
      <c r="B10691" s="13" t="n"/>
    </row>
    <row r="10692">
      <c r="A10692" s="12" t="n"/>
      <c r="B10692" s="13" t="n"/>
    </row>
    <row r="10693">
      <c r="A10693" s="12" t="n"/>
      <c r="B10693" s="13" t="n"/>
    </row>
    <row r="10694">
      <c r="A10694" s="12" t="n"/>
      <c r="B10694" s="13" t="n"/>
    </row>
    <row r="10695">
      <c r="A10695" s="12" t="n"/>
      <c r="B10695" s="13" t="n"/>
    </row>
    <row r="10696">
      <c r="A10696" s="12" t="n"/>
      <c r="B10696" s="13" t="n"/>
    </row>
    <row r="10697">
      <c r="A10697" s="12" t="n"/>
      <c r="B10697" s="13" t="n"/>
    </row>
    <row r="10698">
      <c r="A10698" s="12" t="n"/>
      <c r="B10698" s="13" t="n"/>
    </row>
    <row r="10699">
      <c r="A10699" s="12" t="n"/>
      <c r="B10699" s="13" t="n"/>
    </row>
    <row r="10700">
      <c r="A10700" s="12" t="n"/>
      <c r="B10700" s="13" t="n"/>
    </row>
    <row r="10701">
      <c r="A10701" s="12" t="n"/>
      <c r="B10701" s="13" t="n"/>
    </row>
    <row r="10702">
      <c r="A10702" s="12" t="n"/>
      <c r="B10702" s="13" t="n"/>
    </row>
    <row r="10703">
      <c r="A10703" s="12" t="n"/>
      <c r="B10703" s="13" t="n"/>
    </row>
    <row r="10704">
      <c r="A10704" s="12" t="n"/>
      <c r="B10704" s="13" t="n"/>
    </row>
    <row r="10705">
      <c r="A10705" s="12" t="n"/>
      <c r="B10705" s="13" t="n"/>
    </row>
    <row r="10706">
      <c r="A10706" s="12" t="n"/>
      <c r="B10706" s="13" t="n"/>
    </row>
    <row r="10707">
      <c r="A10707" s="12" t="n"/>
      <c r="B10707" s="13" t="n"/>
    </row>
    <row r="10708">
      <c r="A10708" s="12" t="n"/>
      <c r="B10708" s="13" t="n"/>
    </row>
    <row r="10709">
      <c r="A10709" s="12" t="n"/>
      <c r="B10709" s="13" t="n"/>
    </row>
    <row r="10710">
      <c r="A10710" s="12" t="n"/>
      <c r="B10710" s="13" t="n"/>
    </row>
    <row r="10711">
      <c r="A10711" s="12" t="n"/>
      <c r="B10711" s="13" t="n"/>
    </row>
    <row r="10712">
      <c r="A10712" s="12" t="n"/>
      <c r="B10712" s="13" t="n"/>
    </row>
    <row r="10713">
      <c r="A10713" s="12" t="n"/>
      <c r="B10713" s="13" t="n"/>
    </row>
    <row r="10714">
      <c r="A10714" s="12" t="n"/>
      <c r="B10714" s="13" t="n"/>
    </row>
    <row r="10715">
      <c r="A10715" s="12" t="n"/>
      <c r="B10715" s="13" t="n"/>
    </row>
    <row r="10716">
      <c r="A10716" s="12" t="n"/>
      <c r="B10716" s="13" t="n"/>
    </row>
    <row r="10717">
      <c r="A10717" s="12" t="n"/>
      <c r="B10717" s="13" t="n"/>
    </row>
    <row r="10718">
      <c r="A10718" s="12" t="n"/>
      <c r="B10718" s="13" t="n"/>
    </row>
    <row r="10719">
      <c r="A10719" s="12" t="n"/>
      <c r="B10719" s="13" t="n"/>
    </row>
    <row r="10720">
      <c r="A10720" s="12" t="n"/>
      <c r="B10720" s="13" t="n"/>
    </row>
    <row r="10721">
      <c r="A10721" s="12" t="n"/>
      <c r="B10721" s="13" t="n"/>
    </row>
    <row r="10722">
      <c r="A10722" s="12" t="n"/>
      <c r="B10722" s="13" t="n"/>
    </row>
    <row r="10723">
      <c r="A10723" s="12" t="n"/>
      <c r="B10723" s="13" t="n"/>
    </row>
    <row r="10724">
      <c r="A10724" s="12" t="n"/>
      <c r="B10724" s="13" t="n"/>
    </row>
    <row r="10725">
      <c r="A10725" s="12" t="n"/>
      <c r="B10725" s="13" t="n"/>
    </row>
    <row r="10726">
      <c r="A10726" s="12" t="n"/>
      <c r="B10726" s="13" t="n"/>
    </row>
    <row r="10727">
      <c r="A10727" s="12" t="n"/>
      <c r="B10727" s="13" t="n"/>
    </row>
    <row r="10728">
      <c r="A10728" s="12" t="n"/>
      <c r="B10728" s="13" t="n"/>
    </row>
    <row r="10729">
      <c r="A10729" s="12" t="n"/>
      <c r="B10729" s="13" t="n"/>
    </row>
    <row r="10730">
      <c r="A10730" s="12" t="n"/>
      <c r="B10730" s="13" t="n"/>
    </row>
    <row r="10731">
      <c r="A10731" s="12" t="n"/>
      <c r="B10731" s="13" t="n"/>
    </row>
    <row r="10732">
      <c r="A10732" s="12" t="n"/>
      <c r="B10732" s="13" t="n"/>
    </row>
    <row r="10733">
      <c r="A10733" s="12" t="n"/>
      <c r="B10733" s="13" t="n"/>
    </row>
    <row r="10734">
      <c r="A10734" s="12" t="n"/>
      <c r="B10734" s="13" t="n"/>
    </row>
    <row r="10735">
      <c r="A10735" s="12" t="n"/>
      <c r="B10735" s="13" t="n"/>
    </row>
    <row r="10736">
      <c r="A10736" s="12" t="n"/>
      <c r="B10736" s="13" t="n"/>
    </row>
    <row r="10737">
      <c r="A10737" s="12" t="n"/>
      <c r="B10737" s="13" t="n"/>
    </row>
    <row r="10738">
      <c r="A10738" s="12" t="n"/>
      <c r="B10738" s="13" t="n"/>
    </row>
    <row r="10739">
      <c r="A10739" s="12" t="n"/>
      <c r="B10739" s="13" t="n"/>
    </row>
    <row r="10740">
      <c r="A10740" s="12" t="n"/>
      <c r="B10740" s="13" t="n"/>
    </row>
    <row r="10741">
      <c r="A10741" s="12" t="n"/>
      <c r="B10741" s="13" t="n"/>
    </row>
    <row r="10742">
      <c r="A10742" s="12" t="n"/>
      <c r="B10742" s="13" t="n"/>
    </row>
    <row r="10743">
      <c r="A10743" s="12" t="n"/>
      <c r="B10743" s="13" t="n"/>
    </row>
    <row r="10744">
      <c r="A10744" s="12" t="n"/>
      <c r="B10744" s="13" t="n"/>
    </row>
    <row r="10745">
      <c r="A10745" s="12" t="n"/>
      <c r="B10745" s="13" t="n"/>
    </row>
    <row r="10746">
      <c r="A10746" s="12" t="n"/>
      <c r="B10746" s="13" t="n"/>
    </row>
    <row r="10747">
      <c r="A10747" s="12" t="n"/>
      <c r="B10747" s="13" t="n"/>
    </row>
    <row r="10748">
      <c r="A10748" s="12" t="n"/>
      <c r="B10748" s="13" t="n"/>
    </row>
    <row r="10749">
      <c r="A10749" s="12" t="n"/>
      <c r="B10749" s="13" t="n"/>
    </row>
    <row r="10750">
      <c r="A10750" s="12" t="n"/>
      <c r="B10750" s="13" t="n"/>
    </row>
    <row r="10751">
      <c r="A10751" s="12" t="n"/>
      <c r="B10751" s="13" t="n"/>
    </row>
    <row r="10752">
      <c r="A10752" s="12" t="n"/>
      <c r="B10752" s="13" t="n"/>
    </row>
    <row r="10753">
      <c r="A10753" s="12" t="n"/>
      <c r="B10753" s="13" t="n"/>
    </row>
    <row r="10754">
      <c r="A10754" s="12" t="n"/>
      <c r="B10754" s="13" t="n"/>
    </row>
    <row r="10755">
      <c r="A10755" s="12" t="n"/>
      <c r="B10755" s="13" t="n"/>
    </row>
    <row r="10756">
      <c r="A10756" s="12" t="n"/>
      <c r="B10756" s="13" t="n"/>
    </row>
    <row r="10757">
      <c r="A10757" s="12" t="n"/>
      <c r="B10757" s="13" t="n"/>
    </row>
    <row r="10758">
      <c r="A10758" s="12" t="n"/>
      <c r="B10758" s="13" t="n"/>
    </row>
    <row r="10759">
      <c r="A10759" s="12" t="n"/>
      <c r="B10759" s="13" t="n"/>
    </row>
    <row r="10760">
      <c r="A10760" s="12" t="n"/>
      <c r="B10760" s="13" t="n"/>
    </row>
    <row r="10761">
      <c r="A10761" s="12" t="n"/>
      <c r="B10761" s="13" t="n"/>
    </row>
    <row r="10762">
      <c r="A10762" s="12" t="n"/>
      <c r="B10762" s="13" t="n"/>
    </row>
    <row r="10763">
      <c r="A10763" s="12" t="n"/>
      <c r="B10763" s="13" t="n"/>
    </row>
    <row r="10764">
      <c r="A10764" s="12" t="n"/>
      <c r="B10764" s="13" t="n"/>
    </row>
    <row r="10765">
      <c r="A10765" s="12" t="n"/>
      <c r="B10765" s="13" t="n"/>
    </row>
    <row r="10766">
      <c r="A10766" s="12" t="n"/>
      <c r="B10766" s="13" t="n"/>
    </row>
    <row r="10767">
      <c r="A10767" s="12" t="n"/>
      <c r="B10767" s="13" t="n"/>
    </row>
    <row r="10768">
      <c r="A10768" s="12" t="n"/>
      <c r="B10768" s="13" t="n"/>
    </row>
    <row r="10769">
      <c r="A10769" s="12" t="n"/>
      <c r="B10769" s="13" t="n"/>
    </row>
    <row r="10770">
      <c r="A10770" s="12" t="n"/>
      <c r="B10770" s="13" t="n"/>
    </row>
    <row r="10771">
      <c r="A10771" s="12" t="n"/>
      <c r="B10771" s="13" t="n"/>
    </row>
    <row r="10772">
      <c r="A10772" s="12" t="n"/>
      <c r="B10772" s="13" t="n"/>
    </row>
    <row r="10773">
      <c r="A10773" s="12" t="n"/>
      <c r="B10773" s="13" t="n"/>
    </row>
    <row r="10774">
      <c r="A10774" s="12" t="n"/>
      <c r="B10774" s="13" t="n"/>
    </row>
    <row r="10775">
      <c r="A10775" s="12" t="n"/>
      <c r="B10775" s="13" t="n"/>
    </row>
    <row r="10776">
      <c r="A10776" s="12" t="n"/>
      <c r="B10776" s="13" t="n"/>
    </row>
    <row r="10777">
      <c r="A10777" s="12" t="n"/>
      <c r="B10777" s="13" t="n"/>
    </row>
    <row r="10778">
      <c r="A10778" s="12" t="n"/>
      <c r="B10778" s="13" t="n"/>
    </row>
    <row r="10779">
      <c r="A10779" s="12" t="n"/>
      <c r="B10779" s="13" t="n"/>
    </row>
    <row r="10780">
      <c r="A10780" s="12" t="n"/>
      <c r="B10780" s="13" t="n"/>
    </row>
    <row r="10781">
      <c r="A10781" s="12" t="n"/>
      <c r="B10781" s="13" t="n"/>
    </row>
    <row r="10782">
      <c r="A10782" s="12" t="n"/>
      <c r="B10782" s="13" t="n"/>
    </row>
    <row r="10783">
      <c r="A10783" s="12" t="n"/>
      <c r="B10783" s="13" t="n"/>
    </row>
    <row r="10784">
      <c r="A10784" s="12" t="n"/>
      <c r="B10784" s="13" t="n"/>
    </row>
    <row r="10785">
      <c r="A10785" s="12" t="n"/>
      <c r="B10785" s="13" t="n"/>
    </row>
    <row r="10786">
      <c r="A10786" s="12" t="n"/>
      <c r="B10786" s="13" t="n"/>
    </row>
    <row r="10787">
      <c r="A10787" s="12" t="n"/>
      <c r="B10787" s="13" t="n"/>
    </row>
    <row r="10788">
      <c r="A10788" s="12" t="n"/>
      <c r="B10788" s="13" t="n"/>
    </row>
    <row r="10789">
      <c r="A10789" s="12" t="n"/>
      <c r="B10789" s="13" t="n"/>
    </row>
    <row r="10790">
      <c r="A10790" s="12" t="n"/>
      <c r="B10790" s="13" t="n"/>
    </row>
    <row r="10791">
      <c r="A10791" s="12" t="n"/>
      <c r="B10791" s="13" t="n"/>
    </row>
    <row r="10792">
      <c r="A10792" s="12" t="n"/>
      <c r="B10792" s="13" t="n"/>
    </row>
    <row r="10793">
      <c r="A10793" s="12" t="n"/>
      <c r="B10793" s="13" t="n"/>
    </row>
    <row r="10794">
      <c r="A10794" s="12" t="n"/>
      <c r="B10794" s="13" t="n"/>
    </row>
    <row r="10795">
      <c r="A10795" s="12" t="n"/>
      <c r="B10795" s="13" t="n"/>
    </row>
    <row r="10796">
      <c r="A10796" s="12" t="n"/>
      <c r="B10796" s="13" t="n"/>
    </row>
    <row r="10797">
      <c r="A10797" s="12" t="n"/>
      <c r="B10797" s="13" t="n"/>
    </row>
    <row r="10798">
      <c r="A10798" s="12" t="n"/>
      <c r="B10798" s="13" t="n"/>
    </row>
    <row r="10799">
      <c r="A10799" s="12" t="n"/>
      <c r="B10799" s="13" t="n"/>
    </row>
    <row r="10800">
      <c r="A10800" s="12" t="n"/>
      <c r="B10800" s="13" t="n"/>
    </row>
    <row r="10801">
      <c r="A10801" s="12" t="n"/>
      <c r="B10801" s="13" t="n"/>
    </row>
    <row r="10802">
      <c r="A10802" s="12" t="n"/>
      <c r="B10802" s="13" t="n"/>
    </row>
    <row r="10803">
      <c r="A10803" s="12" t="n"/>
      <c r="B10803" s="13" t="n"/>
    </row>
    <row r="10804">
      <c r="A10804" s="12" t="n"/>
      <c r="B10804" s="13" t="n"/>
    </row>
    <row r="10805">
      <c r="A10805" s="12" t="n"/>
      <c r="B10805" s="13" t="n"/>
    </row>
    <row r="10806">
      <c r="A10806" s="12" t="n"/>
      <c r="B10806" s="13" t="n"/>
    </row>
    <row r="10807">
      <c r="A10807" s="12" t="n"/>
      <c r="B10807" s="13" t="n"/>
    </row>
    <row r="10808">
      <c r="A10808" s="12" t="n"/>
      <c r="B10808" s="13" t="n"/>
    </row>
    <row r="10809">
      <c r="A10809" s="12" t="n"/>
      <c r="B10809" s="13" t="n"/>
    </row>
    <row r="10810">
      <c r="A10810" s="12" t="n"/>
      <c r="B10810" s="13" t="n"/>
    </row>
    <row r="10811">
      <c r="A10811" s="12" t="n"/>
      <c r="B10811" s="13" t="n"/>
    </row>
    <row r="10812">
      <c r="A10812" s="12" t="n"/>
      <c r="B10812" s="13" t="n"/>
    </row>
    <row r="10813">
      <c r="A10813" s="12" t="n"/>
      <c r="B10813" s="13" t="n"/>
    </row>
    <row r="10814">
      <c r="A10814" s="12" t="n"/>
      <c r="B10814" s="13" t="n"/>
    </row>
    <row r="10815">
      <c r="A10815" s="12" t="n"/>
      <c r="B10815" s="13" t="n"/>
    </row>
    <row r="10816">
      <c r="A10816" s="12" t="n"/>
      <c r="B10816" s="13" t="n"/>
    </row>
    <row r="10817">
      <c r="A10817" s="12" t="n"/>
      <c r="B10817" s="13" t="n"/>
    </row>
    <row r="10818">
      <c r="A10818" s="12" t="n"/>
      <c r="B10818" s="13" t="n"/>
    </row>
    <row r="10819">
      <c r="A10819" s="12" t="n"/>
      <c r="B10819" s="13" t="n"/>
    </row>
    <row r="10820">
      <c r="A10820" s="12" t="n"/>
      <c r="B10820" s="13" t="n"/>
    </row>
    <row r="10821">
      <c r="A10821" s="12" t="n"/>
      <c r="B10821" s="13" t="n"/>
    </row>
    <row r="10822">
      <c r="A10822" s="12" t="n"/>
      <c r="B10822" s="13" t="n"/>
    </row>
    <row r="10823">
      <c r="A10823" s="12" t="n"/>
      <c r="B10823" s="13" t="n"/>
    </row>
    <row r="10824">
      <c r="A10824" s="12" t="n"/>
      <c r="B10824" s="13" t="n"/>
    </row>
    <row r="10825">
      <c r="A10825" s="12" t="n"/>
      <c r="B10825" s="13" t="n"/>
    </row>
    <row r="10826">
      <c r="A10826" s="12" t="n"/>
      <c r="B10826" s="13" t="n"/>
    </row>
    <row r="10827">
      <c r="A10827" s="12" t="n"/>
      <c r="B10827" s="13" t="n"/>
    </row>
    <row r="10828">
      <c r="A10828" s="12" t="n"/>
      <c r="B10828" s="13" t="n"/>
    </row>
    <row r="10829">
      <c r="A10829" s="12" t="n"/>
      <c r="B10829" s="13" t="n"/>
    </row>
    <row r="10830">
      <c r="A10830" s="12" t="n"/>
      <c r="B10830" s="13" t="n"/>
    </row>
    <row r="10831">
      <c r="A10831" s="12" t="n"/>
      <c r="B10831" s="13" t="n"/>
    </row>
    <row r="10832">
      <c r="A10832" s="12" t="n"/>
      <c r="B10832" s="13" t="n"/>
    </row>
    <row r="10833">
      <c r="A10833" s="12" t="n"/>
      <c r="B10833" s="13" t="n"/>
    </row>
    <row r="10834">
      <c r="A10834" s="12" t="n"/>
      <c r="B10834" s="13" t="n"/>
    </row>
    <row r="10835">
      <c r="A10835" s="12" t="n"/>
      <c r="B10835" s="13" t="n"/>
    </row>
    <row r="10836">
      <c r="A10836" s="12" t="n"/>
      <c r="B10836" s="13" t="n"/>
    </row>
    <row r="10837">
      <c r="A10837" s="12" t="n"/>
      <c r="B10837" s="13" t="n"/>
    </row>
    <row r="10838">
      <c r="A10838" s="12" t="n"/>
      <c r="B10838" s="13" t="n"/>
    </row>
    <row r="10839">
      <c r="A10839" s="12" t="n"/>
      <c r="B10839" s="13" t="n"/>
    </row>
    <row r="10840">
      <c r="A10840" s="12" t="n"/>
      <c r="B10840" s="13" t="n"/>
    </row>
    <row r="10841">
      <c r="A10841" s="12" t="n"/>
      <c r="B10841" s="13" t="n"/>
    </row>
    <row r="10842">
      <c r="A10842" s="12" t="n"/>
      <c r="B10842" s="13" t="n"/>
    </row>
    <row r="10843">
      <c r="A10843" s="12" t="n"/>
      <c r="B10843" s="13" t="n"/>
    </row>
    <row r="10844">
      <c r="A10844" s="12" t="n"/>
      <c r="B10844" s="13" t="n"/>
    </row>
    <row r="10845">
      <c r="A10845" s="12" t="n"/>
      <c r="B10845" s="13" t="n"/>
    </row>
    <row r="10846">
      <c r="A10846" s="12" t="n"/>
      <c r="B10846" s="13" t="n"/>
    </row>
    <row r="10847">
      <c r="A10847" s="12" t="n"/>
      <c r="B10847" s="13" t="n"/>
    </row>
    <row r="10848">
      <c r="A10848" s="12" t="n"/>
      <c r="B10848" s="13" t="n"/>
    </row>
    <row r="10849">
      <c r="A10849" s="12" t="n"/>
      <c r="B10849" s="13" t="n"/>
    </row>
    <row r="10850">
      <c r="A10850" s="12" t="n"/>
      <c r="B10850" s="13" t="n"/>
    </row>
    <row r="10851">
      <c r="A10851" s="12" t="n"/>
      <c r="B10851" s="13" t="n"/>
    </row>
    <row r="10852">
      <c r="A10852" s="12" t="n"/>
      <c r="B10852" s="13" t="n"/>
    </row>
    <row r="10853">
      <c r="A10853" s="12" t="n"/>
      <c r="B10853" s="13" t="n"/>
    </row>
    <row r="10854">
      <c r="A10854" s="12" t="n"/>
      <c r="B10854" s="13" t="n"/>
    </row>
    <row r="10855">
      <c r="A10855" s="12" t="n"/>
      <c r="B10855" s="13" t="n"/>
    </row>
    <row r="10856">
      <c r="A10856" s="12" t="n"/>
      <c r="B10856" s="13" t="n"/>
    </row>
    <row r="10857">
      <c r="A10857" s="12" t="n"/>
      <c r="B10857" s="13" t="n"/>
    </row>
    <row r="10858">
      <c r="A10858" s="12" t="n"/>
      <c r="B10858" s="13" t="n"/>
    </row>
    <row r="10859">
      <c r="A10859" s="12" t="n"/>
      <c r="B10859" s="13" t="n"/>
    </row>
    <row r="10860">
      <c r="A10860" s="12" t="n"/>
      <c r="B10860" s="13" t="n"/>
    </row>
    <row r="10861">
      <c r="A10861" s="12" t="n"/>
      <c r="B10861" s="13" t="n"/>
    </row>
    <row r="10862">
      <c r="A10862" s="12" t="n"/>
      <c r="B10862" s="13" t="n"/>
    </row>
    <row r="10863">
      <c r="A10863" s="12" t="n"/>
      <c r="B10863" s="13" t="n"/>
    </row>
    <row r="10864">
      <c r="A10864" s="12" t="n"/>
      <c r="B10864" s="13" t="n"/>
    </row>
    <row r="10865">
      <c r="A10865" s="12" t="n"/>
      <c r="B10865" s="13" t="n"/>
    </row>
    <row r="10866">
      <c r="A10866" s="12" t="n"/>
      <c r="B10866" s="13" t="n"/>
    </row>
    <row r="10867">
      <c r="A10867" s="12" t="n"/>
      <c r="B10867" s="13" t="n"/>
    </row>
    <row r="10868">
      <c r="A10868" s="12" t="n"/>
      <c r="B10868" s="13" t="n"/>
    </row>
    <row r="10869">
      <c r="A10869" s="12" t="n"/>
      <c r="B10869" s="13" t="n"/>
    </row>
    <row r="10870">
      <c r="A10870" s="12" t="n"/>
      <c r="B10870" s="13" t="n"/>
    </row>
    <row r="10871">
      <c r="A10871" s="12" t="n"/>
      <c r="B10871" s="13" t="n"/>
    </row>
    <row r="10872">
      <c r="A10872" s="12" t="n"/>
      <c r="B10872" s="13" t="n"/>
    </row>
    <row r="10873">
      <c r="A10873" s="12" t="n"/>
      <c r="B10873" s="13" t="n"/>
    </row>
    <row r="10874">
      <c r="A10874" s="12" t="n"/>
      <c r="B10874" s="13" t="n"/>
    </row>
    <row r="10875">
      <c r="A10875" s="12" t="n"/>
      <c r="B10875" s="13" t="n"/>
    </row>
    <row r="10876">
      <c r="A10876" s="12" t="n"/>
      <c r="B10876" s="13" t="n"/>
    </row>
    <row r="10877">
      <c r="A10877" s="12" t="n"/>
      <c r="B10877" s="13" t="n"/>
    </row>
    <row r="10878">
      <c r="A10878" s="12" t="n"/>
      <c r="B10878" s="13" t="n"/>
    </row>
    <row r="10879">
      <c r="A10879" s="12" t="n"/>
      <c r="B10879" s="13" t="n"/>
    </row>
    <row r="10880">
      <c r="A10880" s="12" t="n"/>
      <c r="B10880" s="13" t="n"/>
    </row>
    <row r="10881">
      <c r="A10881" s="12" t="n"/>
      <c r="B10881" s="13" t="n"/>
    </row>
    <row r="10882">
      <c r="A10882" s="12" t="n"/>
      <c r="B10882" s="13" t="n"/>
    </row>
    <row r="10883">
      <c r="A10883" s="12" t="n"/>
      <c r="B10883" s="13" t="n"/>
    </row>
    <row r="10884">
      <c r="A10884" s="12" t="n"/>
      <c r="B10884" s="13" t="n"/>
    </row>
    <row r="10885">
      <c r="A10885" s="12" t="n"/>
      <c r="B10885" s="13" t="n"/>
    </row>
    <row r="10886">
      <c r="A10886" s="12" t="n"/>
      <c r="B10886" s="13" t="n"/>
    </row>
    <row r="10887">
      <c r="A10887" s="12" t="n"/>
      <c r="B10887" s="13" t="n"/>
    </row>
    <row r="10888">
      <c r="A10888" s="12" t="n"/>
      <c r="B10888" s="13" t="n"/>
    </row>
    <row r="10889">
      <c r="A10889" s="12" t="n"/>
      <c r="B10889" s="13" t="n"/>
    </row>
    <row r="10890">
      <c r="A10890" s="12" t="n"/>
      <c r="B10890" s="13" t="n"/>
    </row>
    <row r="10891">
      <c r="A10891" s="12" t="n"/>
      <c r="B10891" s="13" t="n"/>
    </row>
    <row r="10892">
      <c r="A10892" s="12" t="n"/>
      <c r="B10892" s="13" t="n"/>
    </row>
    <row r="10893">
      <c r="A10893" s="12" t="n"/>
      <c r="B10893" s="13" t="n"/>
    </row>
    <row r="10894">
      <c r="A10894" s="12" t="n"/>
      <c r="B10894" s="13" t="n"/>
    </row>
    <row r="10895">
      <c r="A10895" s="12" t="n"/>
      <c r="B10895" s="13" t="n"/>
    </row>
    <row r="10896">
      <c r="A10896" s="12" t="n"/>
      <c r="B10896" s="13" t="n"/>
    </row>
    <row r="10897">
      <c r="A10897" s="12" t="n"/>
      <c r="B10897" s="13" t="n"/>
    </row>
    <row r="10898">
      <c r="A10898" s="12" t="n"/>
      <c r="B10898" s="13" t="n"/>
    </row>
    <row r="10899">
      <c r="A10899" s="12" t="n"/>
      <c r="B10899" s="13" t="n"/>
    </row>
    <row r="10900">
      <c r="A10900" s="12" t="n"/>
      <c r="B10900" s="13" t="n"/>
    </row>
    <row r="10901">
      <c r="A10901" s="12" t="n"/>
      <c r="B10901" s="13" t="n"/>
    </row>
    <row r="10902">
      <c r="A10902" s="12" t="n"/>
      <c r="B10902" s="13" t="n"/>
    </row>
    <row r="10903">
      <c r="A10903" s="12" t="n"/>
      <c r="B10903" s="13" t="n"/>
    </row>
    <row r="10904">
      <c r="A10904" s="12" t="n"/>
      <c r="B10904" s="13" t="n"/>
    </row>
    <row r="10905">
      <c r="A10905" s="12" t="n"/>
      <c r="B10905" s="13" t="n"/>
    </row>
    <row r="10906">
      <c r="A10906" s="12" t="n"/>
      <c r="B10906" s="13" t="n"/>
    </row>
    <row r="10907">
      <c r="A10907" s="12" t="n"/>
      <c r="B10907" s="13" t="n"/>
    </row>
    <row r="10908">
      <c r="A10908" s="12" t="n"/>
      <c r="B10908" s="13" t="n"/>
    </row>
    <row r="10909">
      <c r="A10909" s="12" t="n"/>
      <c r="B10909" s="13" t="n"/>
    </row>
    <row r="10910">
      <c r="A10910" s="12" t="n"/>
      <c r="B10910" s="13" t="n"/>
    </row>
    <row r="10911">
      <c r="A10911" s="12" t="n"/>
      <c r="B10911" s="13" t="n"/>
    </row>
    <row r="10912">
      <c r="A10912" s="12" t="n"/>
      <c r="B10912" s="13" t="n"/>
    </row>
    <row r="10913">
      <c r="A10913" s="12" t="n"/>
      <c r="B10913" s="13" t="n"/>
    </row>
    <row r="10914">
      <c r="A10914" s="12" t="n"/>
      <c r="B10914" s="13" t="n"/>
    </row>
    <row r="10915">
      <c r="A10915" s="12" t="n"/>
      <c r="B10915" s="13" t="n"/>
    </row>
    <row r="10916">
      <c r="A10916" s="12" t="n"/>
      <c r="B10916" s="13" t="n"/>
    </row>
    <row r="10917">
      <c r="A10917" s="12" t="n"/>
      <c r="B10917" s="13" t="n"/>
    </row>
    <row r="10918">
      <c r="A10918" s="12" t="n"/>
      <c r="B10918" s="13" t="n"/>
    </row>
    <row r="10919">
      <c r="A10919" s="12" t="n"/>
      <c r="B10919" s="13" t="n"/>
    </row>
    <row r="10920">
      <c r="A10920" s="12" t="n"/>
      <c r="B10920" s="13" t="n"/>
    </row>
    <row r="10921">
      <c r="A10921" s="12" t="n"/>
      <c r="B10921" s="13" t="n"/>
    </row>
    <row r="10922">
      <c r="A10922" s="12" t="n"/>
      <c r="B10922" s="13" t="n"/>
    </row>
    <row r="10923">
      <c r="A10923" s="12" t="n"/>
      <c r="B10923" s="13" t="n"/>
    </row>
    <row r="10924">
      <c r="A10924" s="12" t="n"/>
      <c r="B10924" s="13" t="n"/>
    </row>
    <row r="10925">
      <c r="A10925" s="12" t="n"/>
      <c r="B10925" s="13" t="n"/>
    </row>
    <row r="10926">
      <c r="A10926" s="12" t="n"/>
      <c r="B10926" s="13" t="n"/>
    </row>
    <row r="10927">
      <c r="A10927" s="12" t="n"/>
      <c r="B10927" s="13" t="n"/>
    </row>
    <row r="10928">
      <c r="A10928" s="12" t="n"/>
      <c r="B10928" s="13" t="n"/>
    </row>
    <row r="10929">
      <c r="A10929" s="12" t="n"/>
      <c r="B10929" s="13" t="n"/>
    </row>
    <row r="10930">
      <c r="A10930" s="12" t="n"/>
      <c r="B10930" s="13" t="n"/>
    </row>
    <row r="10931">
      <c r="A10931" s="12" t="n"/>
      <c r="B10931" s="13" t="n"/>
    </row>
    <row r="10932">
      <c r="A10932" s="12" t="n"/>
      <c r="B10932" s="13" t="n"/>
    </row>
    <row r="10933">
      <c r="A10933" s="12" t="n"/>
      <c r="B10933" s="13" t="n"/>
    </row>
    <row r="10934">
      <c r="A10934" s="12" t="n"/>
      <c r="B10934" s="13" t="n"/>
    </row>
    <row r="10935">
      <c r="A10935" s="12" t="n"/>
      <c r="B10935" s="13" t="n"/>
    </row>
    <row r="10936">
      <c r="A10936" s="12" t="n"/>
      <c r="B10936" s="13" t="n"/>
    </row>
    <row r="10937">
      <c r="A10937" s="12" t="n"/>
      <c r="B10937" s="13" t="n"/>
    </row>
    <row r="10938">
      <c r="A10938" s="12" t="n"/>
      <c r="B10938" s="13" t="n"/>
    </row>
    <row r="10939">
      <c r="A10939" s="12" t="n"/>
      <c r="B10939" s="13" t="n"/>
    </row>
    <row r="10940">
      <c r="A10940" s="12" t="n"/>
      <c r="B10940" s="13" t="n"/>
    </row>
    <row r="10941">
      <c r="A10941" s="12" t="n"/>
      <c r="B10941" s="13" t="n"/>
    </row>
    <row r="10942">
      <c r="A10942" s="12" t="n"/>
      <c r="B10942" s="13" t="n"/>
    </row>
    <row r="10943">
      <c r="A10943" s="12" t="n"/>
      <c r="B10943" s="13" t="n"/>
    </row>
    <row r="10944">
      <c r="A10944" s="12" t="n"/>
      <c r="B10944" s="13" t="n"/>
    </row>
    <row r="10945">
      <c r="A10945" s="12" t="n"/>
      <c r="B10945" s="13" t="n"/>
    </row>
    <row r="10946">
      <c r="A10946" s="12" t="n"/>
      <c r="B10946" s="13" t="n"/>
    </row>
    <row r="10947">
      <c r="A10947" s="12" t="n"/>
      <c r="B10947" s="13" t="n"/>
    </row>
    <row r="10948">
      <c r="A10948" s="12" t="n"/>
      <c r="B10948" s="13" t="n"/>
    </row>
    <row r="10949">
      <c r="A10949" s="12" t="n"/>
      <c r="B10949" s="13" t="n"/>
    </row>
    <row r="10950">
      <c r="A10950" s="12" t="n"/>
      <c r="B10950" s="13" t="n"/>
    </row>
    <row r="10951">
      <c r="A10951" s="12" t="n"/>
      <c r="B10951" s="13" t="n"/>
    </row>
    <row r="10952">
      <c r="A10952" s="12" t="n"/>
      <c r="B10952" s="13" t="n"/>
    </row>
    <row r="10953">
      <c r="A10953" s="12" t="n"/>
      <c r="B10953" s="13" t="n"/>
    </row>
    <row r="10954">
      <c r="A10954" s="12" t="n"/>
      <c r="B10954" s="13" t="n"/>
    </row>
    <row r="10955">
      <c r="A10955" s="12" t="n"/>
      <c r="B10955" s="13" t="n"/>
    </row>
    <row r="10956">
      <c r="A10956" s="12" t="n"/>
      <c r="B10956" s="13" t="n"/>
    </row>
    <row r="10957">
      <c r="A10957" s="12" t="n"/>
      <c r="B10957" s="13" t="n"/>
    </row>
    <row r="10958">
      <c r="A10958" s="12" t="n"/>
      <c r="B10958" s="13" t="n"/>
    </row>
    <row r="10959">
      <c r="A10959" s="12" t="n"/>
      <c r="B10959" s="13" t="n"/>
    </row>
    <row r="10960">
      <c r="A10960" s="12" t="n"/>
      <c r="B10960" s="13" t="n"/>
    </row>
    <row r="10961">
      <c r="A10961" s="12" t="n"/>
      <c r="B10961" s="13" t="n"/>
    </row>
    <row r="10962">
      <c r="A10962" s="12" t="n"/>
      <c r="B10962" s="13" t="n"/>
    </row>
    <row r="10963">
      <c r="A10963" s="12" t="n"/>
      <c r="B10963" s="13" t="n"/>
    </row>
    <row r="10964">
      <c r="A10964" s="12" t="n"/>
      <c r="B10964" s="13" t="n"/>
    </row>
    <row r="10965">
      <c r="A10965" s="12" t="n"/>
      <c r="B10965" s="13" t="n"/>
    </row>
    <row r="10966">
      <c r="A10966" s="12" t="n"/>
      <c r="B10966" s="13" t="n"/>
    </row>
    <row r="10967">
      <c r="A10967" s="12" t="n"/>
      <c r="B10967" s="13" t="n"/>
    </row>
    <row r="10968">
      <c r="A10968" s="12" t="n"/>
      <c r="B10968" s="13" t="n"/>
    </row>
    <row r="10969">
      <c r="A10969" s="12" t="n"/>
      <c r="B10969" s="13" t="n"/>
    </row>
    <row r="10970">
      <c r="A10970" s="12" t="n"/>
      <c r="B10970" s="13" t="n"/>
    </row>
    <row r="10971">
      <c r="A10971" s="12" t="n"/>
      <c r="B10971" s="13" t="n"/>
    </row>
    <row r="10972">
      <c r="A10972" s="12" t="n"/>
      <c r="B10972" s="13" t="n"/>
    </row>
    <row r="10973">
      <c r="A10973" s="12" t="n"/>
      <c r="B10973" s="13" t="n"/>
    </row>
    <row r="10974">
      <c r="A10974" s="12" t="n"/>
      <c r="B10974" s="13" t="n"/>
    </row>
    <row r="10975">
      <c r="A10975" s="12" t="n"/>
      <c r="B10975" s="13" t="n"/>
    </row>
    <row r="10976">
      <c r="A10976" s="12" t="n"/>
      <c r="B10976" s="13" t="n"/>
    </row>
    <row r="10977">
      <c r="A10977" s="12" t="n"/>
      <c r="B10977" s="13" t="n"/>
    </row>
    <row r="10978">
      <c r="A10978" s="12" t="n"/>
      <c r="B10978" s="13" t="n"/>
    </row>
    <row r="10979">
      <c r="A10979" s="12" t="n"/>
      <c r="B10979" s="13" t="n"/>
    </row>
    <row r="10980">
      <c r="A10980" s="12" t="n"/>
      <c r="B10980" s="13" t="n"/>
    </row>
    <row r="10981">
      <c r="A10981" s="12" t="n"/>
      <c r="B10981" s="13" t="n"/>
    </row>
    <row r="10982">
      <c r="A10982" s="12" t="n"/>
      <c r="B10982" s="13" t="n"/>
    </row>
    <row r="10983">
      <c r="A10983" s="12" t="n"/>
      <c r="B10983" s="13" t="n"/>
    </row>
    <row r="10984">
      <c r="A10984" s="12" t="n"/>
      <c r="B10984" s="13" t="n"/>
    </row>
    <row r="10985">
      <c r="A10985" s="12" t="n"/>
      <c r="B10985" s="13" t="n"/>
    </row>
    <row r="10986">
      <c r="A10986" s="12" t="n"/>
      <c r="B10986" s="13" t="n"/>
    </row>
    <row r="10987">
      <c r="A10987" s="12" t="n"/>
      <c r="B10987" s="13" t="n"/>
    </row>
    <row r="10988">
      <c r="A10988" s="12" t="n"/>
      <c r="B10988" s="13" t="n"/>
    </row>
    <row r="10989">
      <c r="A10989" s="12" t="n"/>
      <c r="B10989" s="13" t="n"/>
    </row>
    <row r="10990">
      <c r="A10990" s="12" t="n"/>
      <c r="B10990" s="13" t="n"/>
    </row>
    <row r="10991">
      <c r="A10991" s="12" t="n"/>
      <c r="B10991" s="13" t="n"/>
    </row>
    <row r="10992">
      <c r="A10992" s="12" t="n"/>
      <c r="B10992" s="13" t="n"/>
    </row>
    <row r="10993">
      <c r="A10993" s="12" t="n"/>
      <c r="B10993" s="13" t="n"/>
    </row>
    <row r="10994">
      <c r="A10994" s="12" t="n"/>
      <c r="B10994" s="13" t="n"/>
    </row>
    <row r="10995">
      <c r="A10995" s="12" t="n"/>
      <c r="B10995" s="13" t="n"/>
    </row>
    <row r="10996">
      <c r="A10996" s="12" t="n"/>
      <c r="B10996" s="13" t="n"/>
    </row>
    <row r="10997">
      <c r="A10997" s="12" t="n"/>
      <c r="B10997" s="13" t="n"/>
    </row>
    <row r="10998">
      <c r="A10998" s="12" t="n"/>
      <c r="B10998" s="13" t="n"/>
    </row>
    <row r="10999">
      <c r="A10999" s="12" t="n"/>
      <c r="B10999" s="13" t="n"/>
    </row>
    <row r="11000">
      <c r="A11000" s="12" t="n"/>
      <c r="B11000" s="13" t="n"/>
    </row>
    <row r="11001">
      <c r="A11001" s="12" t="n"/>
      <c r="B11001" s="13" t="n"/>
    </row>
    <row r="11002">
      <c r="A11002" s="12" t="n"/>
      <c r="B11002" s="13" t="n"/>
    </row>
    <row r="11003">
      <c r="A11003" s="12" t="n"/>
      <c r="B11003" s="13" t="n"/>
    </row>
    <row r="11004">
      <c r="A11004" s="12" t="n"/>
      <c r="B11004" s="13" t="n"/>
    </row>
    <row r="11005">
      <c r="A11005" s="12" t="n"/>
      <c r="B11005" s="13" t="n"/>
    </row>
    <row r="11006">
      <c r="A11006" s="12" t="n"/>
      <c r="B11006" s="13" t="n"/>
    </row>
    <row r="11007">
      <c r="A11007" s="12" t="n"/>
      <c r="B11007" s="13" t="n"/>
    </row>
    <row r="11008">
      <c r="A11008" s="12" t="n"/>
      <c r="B11008" s="13" t="n"/>
    </row>
    <row r="11009">
      <c r="A11009" s="12" t="n"/>
      <c r="B11009" s="13" t="n"/>
    </row>
    <row r="11010">
      <c r="A11010" s="12" t="n"/>
      <c r="B11010" s="13" t="n"/>
    </row>
    <row r="11011">
      <c r="A11011" s="12" t="n"/>
      <c r="B11011" s="13" t="n"/>
    </row>
    <row r="11012">
      <c r="A11012" s="12" t="n"/>
      <c r="B11012" s="13" t="n"/>
    </row>
    <row r="11013">
      <c r="A11013" s="12" t="n"/>
      <c r="B11013" s="13" t="n"/>
    </row>
    <row r="11014">
      <c r="A11014" s="12" t="n"/>
      <c r="B11014" s="13" t="n"/>
    </row>
    <row r="11015">
      <c r="A11015" s="12" t="n"/>
      <c r="B11015" s="13" t="n"/>
    </row>
    <row r="11016">
      <c r="A11016" s="12" t="n"/>
      <c r="B11016" s="13" t="n"/>
    </row>
    <row r="11017">
      <c r="A11017" s="12" t="n"/>
      <c r="B11017" s="13" t="n"/>
    </row>
    <row r="11018">
      <c r="A11018" s="12" t="n"/>
      <c r="B11018" s="13" t="n"/>
    </row>
    <row r="11019">
      <c r="A11019" s="12" t="n"/>
      <c r="B11019" s="13" t="n"/>
    </row>
    <row r="11020">
      <c r="A11020" s="12" t="n"/>
      <c r="B11020" s="13" t="n"/>
    </row>
    <row r="11021">
      <c r="A11021" s="12" t="n"/>
      <c r="B11021" s="13" t="n"/>
    </row>
    <row r="11022">
      <c r="A11022" s="12" t="n"/>
      <c r="B11022" s="13" t="n"/>
    </row>
    <row r="11023">
      <c r="A11023" s="12" t="n"/>
      <c r="B11023" s="13" t="n"/>
    </row>
    <row r="11024">
      <c r="A11024" s="12" t="n"/>
      <c r="B11024" s="13" t="n"/>
    </row>
    <row r="11025">
      <c r="A11025" s="12" t="n"/>
      <c r="B11025" s="13" t="n"/>
    </row>
    <row r="11026">
      <c r="A11026" s="12" t="n"/>
      <c r="B11026" s="13" t="n"/>
    </row>
    <row r="11027">
      <c r="A11027" s="12" t="n"/>
      <c r="B11027" s="13" t="n"/>
    </row>
    <row r="11028">
      <c r="A11028" s="12" t="n"/>
      <c r="B11028" s="13" t="n"/>
    </row>
    <row r="11029">
      <c r="A11029" s="12" t="n"/>
      <c r="B11029" s="13" t="n"/>
    </row>
    <row r="11030">
      <c r="A11030" s="12" t="n"/>
      <c r="B11030" s="13" t="n"/>
    </row>
    <row r="11031">
      <c r="A11031" s="12" t="n"/>
      <c r="B11031" s="13" t="n"/>
    </row>
    <row r="11032">
      <c r="A11032" s="12" t="n"/>
      <c r="B11032" s="13" t="n"/>
    </row>
    <row r="11033">
      <c r="A11033" s="12" t="n"/>
      <c r="B11033" s="13" t="n"/>
    </row>
    <row r="11034">
      <c r="A11034" s="12" t="n"/>
      <c r="B11034" s="13" t="n"/>
    </row>
    <row r="11035">
      <c r="A11035" s="12" t="n"/>
      <c r="B11035" s="13" t="n"/>
    </row>
    <row r="11036">
      <c r="A11036" s="12" t="n"/>
      <c r="B11036" s="13" t="n"/>
    </row>
    <row r="11037">
      <c r="A11037" s="12" t="n"/>
      <c r="B11037" s="13" t="n"/>
    </row>
    <row r="11038">
      <c r="A11038" s="12" t="n"/>
      <c r="B11038" s="13" t="n"/>
    </row>
    <row r="11039">
      <c r="A11039" s="12" t="n"/>
      <c r="B11039" s="13" t="n"/>
    </row>
    <row r="11040">
      <c r="A11040" s="12" t="n"/>
      <c r="B11040" s="13" t="n"/>
    </row>
    <row r="11041">
      <c r="A11041" s="12" t="n"/>
      <c r="B11041" s="13" t="n"/>
    </row>
    <row r="11042">
      <c r="A11042" s="12" t="n"/>
      <c r="B11042" s="13" t="n"/>
    </row>
    <row r="11043">
      <c r="A11043" s="12" t="n"/>
      <c r="B11043" s="13" t="n"/>
    </row>
    <row r="11044">
      <c r="A11044" s="12" t="n"/>
      <c r="B11044" s="13" t="n"/>
    </row>
    <row r="11045">
      <c r="A11045" s="12" t="n"/>
      <c r="B11045" s="13" t="n"/>
    </row>
    <row r="11046">
      <c r="A11046" s="12" t="n"/>
      <c r="B11046" s="13" t="n"/>
    </row>
    <row r="11047">
      <c r="A11047" s="12" t="n"/>
      <c r="B11047" s="13" t="n"/>
    </row>
    <row r="11048">
      <c r="A11048" s="12" t="n"/>
      <c r="B11048" s="13" t="n"/>
    </row>
    <row r="11049">
      <c r="A11049" s="12" t="n"/>
      <c r="B11049" s="13" t="n"/>
    </row>
    <row r="11050">
      <c r="A11050" s="12" t="n"/>
      <c r="B11050" s="13" t="n"/>
    </row>
    <row r="11051">
      <c r="A11051" s="12" t="n"/>
      <c r="B11051" s="13" t="n"/>
    </row>
    <row r="11052">
      <c r="A11052" s="12" t="n"/>
      <c r="B11052" s="13" t="n"/>
    </row>
    <row r="11053">
      <c r="A11053" s="12" t="n"/>
      <c r="B11053" s="13" t="n"/>
    </row>
    <row r="11054">
      <c r="A11054" s="12" t="n"/>
      <c r="B11054" s="13" t="n"/>
    </row>
    <row r="11055">
      <c r="A11055" s="12" t="n"/>
      <c r="B11055" s="13" t="n"/>
    </row>
    <row r="11056">
      <c r="A11056" s="12" t="n"/>
      <c r="B11056" s="13" t="n"/>
    </row>
    <row r="11057">
      <c r="A11057" s="12" t="n"/>
      <c r="B11057" s="13" t="n"/>
    </row>
    <row r="11058">
      <c r="A11058" s="12" t="n"/>
      <c r="B11058" s="13" t="n"/>
    </row>
    <row r="11059">
      <c r="A11059" s="12" t="n"/>
      <c r="B11059" s="13" t="n"/>
    </row>
    <row r="11060">
      <c r="A11060" s="12" t="n"/>
      <c r="B11060" s="13" t="n"/>
    </row>
    <row r="11061">
      <c r="A11061" s="12" t="n"/>
      <c r="B11061" s="13" t="n"/>
    </row>
    <row r="11062">
      <c r="A11062" s="12" t="n"/>
      <c r="B11062" s="13" t="n"/>
    </row>
    <row r="11063">
      <c r="A11063" s="12" t="n"/>
      <c r="B11063" s="13" t="n"/>
    </row>
    <row r="11064">
      <c r="A11064" s="12" t="n"/>
      <c r="B11064" s="13" t="n"/>
    </row>
    <row r="11065">
      <c r="A11065" s="12" t="n"/>
      <c r="B11065" s="13" t="n"/>
    </row>
    <row r="11066">
      <c r="A11066" s="12" t="n"/>
      <c r="B11066" s="13" t="n"/>
    </row>
    <row r="11067">
      <c r="A11067" s="12" t="n"/>
      <c r="B11067" s="13" t="n"/>
    </row>
    <row r="11068">
      <c r="A11068" s="12" t="n"/>
      <c r="B11068" s="13" t="n"/>
    </row>
    <row r="11069">
      <c r="A11069" s="12" t="n"/>
      <c r="B11069" s="13" t="n"/>
    </row>
    <row r="11070">
      <c r="A11070" s="12" t="n"/>
      <c r="B11070" s="13" t="n"/>
    </row>
    <row r="11071">
      <c r="A11071" s="12" t="n"/>
      <c r="B11071" s="13" t="n"/>
    </row>
    <row r="11072">
      <c r="A11072" s="12" t="n"/>
      <c r="B11072" s="13" t="n"/>
    </row>
    <row r="11073">
      <c r="A11073" s="12" t="n"/>
      <c r="B11073" s="13" t="n"/>
    </row>
    <row r="11074">
      <c r="A11074" s="12" t="n"/>
      <c r="B11074" s="13" t="n"/>
    </row>
    <row r="11075">
      <c r="A11075" s="12" t="n"/>
      <c r="B11075" s="13" t="n"/>
    </row>
    <row r="11076">
      <c r="A11076" s="12" t="n"/>
      <c r="B11076" s="13" t="n"/>
    </row>
    <row r="11077">
      <c r="A11077" s="12" t="n"/>
      <c r="B11077" s="13" t="n"/>
    </row>
    <row r="11078">
      <c r="A11078" s="12" t="n"/>
      <c r="B11078" s="13" t="n"/>
    </row>
    <row r="11079">
      <c r="A11079" s="12" t="n"/>
      <c r="B11079" s="13" t="n"/>
    </row>
    <row r="11080">
      <c r="A11080" s="12" t="n"/>
      <c r="B11080" s="13" t="n"/>
    </row>
    <row r="11081">
      <c r="A11081" s="12" t="n"/>
      <c r="B11081" s="13" t="n"/>
    </row>
    <row r="11082">
      <c r="A11082" s="12" t="n"/>
      <c r="B11082" s="13" t="n"/>
    </row>
    <row r="11083">
      <c r="A11083" s="12" t="n"/>
      <c r="B11083" s="13" t="n"/>
    </row>
    <row r="11084">
      <c r="A11084" s="12" t="n"/>
      <c r="B11084" s="13" t="n"/>
    </row>
    <row r="11085">
      <c r="A11085" s="12" t="n"/>
      <c r="B11085" s="13" t="n"/>
    </row>
    <row r="11086">
      <c r="A11086" s="12" t="n"/>
      <c r="B11086" s="13" t="n"/>
    </row>
    <row r="11087">
      <c r="A11087" s="12" t="n"/>
      <c r="B11087" s="13" t="n"/>
    </row>
    <row r="11088">
      <c r="A11088" s="12" t="n"/>
      <c r="B11088" s="13" t="n"/>
    </row>
    <row r="11089">
      <c r="A11089" s="12" t="n"/>
      <c r="B11089" s="13" t="n"/>
    </row>
    <row r="11090">
      <c r="A11090" s="12" t="n"/>
      <c r="B11090" s="13" t="n"/>
    </row>
    <row r="11091">
      <c r="A11091" s="12" t="n"/>
      <c r="B11091" s="13" t="n"/>
    </row>
    <row r="11092">
      <c r="A11092" s="12" t="n"/>
      <c r="B11092" s="13" t="n"/>
    </row>
    <row r="11093">
      <c r="A11093" s="12" t="n"/>
      <c r="B11093" s="13" t="n"/>
    </row>
    <row r="11094">
      <c r="A11094" s="12" t="n"/>
      <c r="B11094" s="13" t="n"/>
    </row>
    <row r="11095">
      <c r="A11095" s="12" t="n"/>
      <c r="B11095" s="13" t="n"/>
    </row>
    <row r="11096">
      <c r="A11096" s="12" t="n"/>
      <c r="B11096" s="13" t="n"/>
    </row>
    <row r="11097">
      <c r="A11097" s="12" t="n"/>
      <c r="B11097" s="13" t="n"/>
    </row>
    <row r="11098">
      <c r="A11098" s="12" t="n"/>
      <c r="B11098" s="13" t="n"/>
    </row>
    <row r="11099">
      <c r="A11099" s="12" t="n"/>
      <c r="B11099" s="13" t="n"/>
    </row>
    <row r="11100">
      <c r="A11100" s="12" t="n"/>
      <c r="B11100" s="13" t="n"/>
    </row>
    <row r="11101">
      <c r="A11101" s="12" t="n"/>
      <c r="B11101" s="13" t="n"/>
    </row>
    <row r="11102">
      <c r="A11102" s="12" t="n"/>
      <c r="B11102" s="13" t="n"/>
    </row>
    <row r="11103">
      <c r="A11103" s="12" t="n"/>
      <c r="B11103" s="13" t="n"/>
    </row>
    <row r="11104">
      <c r="A11104" s="12" t="n"/>
      <c r="B11104" s="13" t="n"/>
    </row>
    <row r="11105">
      <c r="A11105" s="12" t="n"/>
      <c r="B11105" s="13" t="n"/>
    </row>
    <row r="11106">
      <c r="A11106" s="12" t="n"/>
      <c r="B11106" s="13" t="n"/>
    </row>
    <row r="11107">
      <c r="A11107" s="12" t="n"/>
      <c r="B11107" s="13" t="n"/>
    </row>
    <row r="11108">
      <c r="A11108" s="12" t="n"/>
      <c r="B11108" s="13" t="n"/>
    </row>
    <row r="11109">
      <c r="A11109" s="12" t="n"/>
      <c r="B11109" s="13" t="n"/>
    </row>
    <row r="11110">
      <c r="A11110" s="12" t="n"/>
      <c r="B11110" s="13" t="n"/>
    </row>
    <row r="11111">
      <c r="A11111" s="12" t="n"/>
      <c r="B11111" s="13" t="n"/>
    </row>
    <row r="11112">
      <c r="A11112" s="12" t="n"/>
      <c r="B11112" s="13" t="n"/>
    </row>
    <row r="11113">
      <c r="A11113" s="12" t="n"/>
      <c r="B11113" s="13" t="n"/>
    </row>
    <row r="11114">
      <c r="A11114" s="12" t="n"/>
      <c r="B11114" s="13" t="n"/>
    </row>
    <row r="11115">
      <c r="A11115" s="12" t="n"/>
      <c r="B11115" s="13" t="n"/>
    </row>
    <row r="11116">
      <c r="A11116" s="12" t="n"/>
      <c r="B11116" s="13" t="n"/>
    </row>
    <row r="11117">
      <c r="A11117" s="12" t="n"/>
      <c r="B11117" s="13" t="n"/>
    </row>
    <row r="11118">
      <c r="A11118" s="12" t="n"/>
      <c r="B11118" s="13" t="n"/>
    </row>
    <row r="11119">
      <c r="A11119" s="12" t="n"/>
      <c r="B11119" s="13" t="n"/>
    </row>
    <row r="11120">
      <c r="A11120" s="12" t="n"/>
      <c r="B11120" s="13" t="n"/>
    </row>
    <row r="11121">
      <c r="A11121" s="12" t="n"/>
      <c r="B11121" s="13" t="n"/>
    </row>
    <row r="11122">
      <c r="A11122" s="12" t="n"/>
      <c r="B11122" s="13" t="n"/>
    </row>
    <row r="11123">
      <c r="A11123" s="12" t="n"/>
      <c r="B11123" s="13" t="n"/>
    </row>
    <row r="11124">
      <c r="A11124" s="12" t="n"/>
      <c r="B11124" s="13" t="n"/>
    </row>
    <row r="11125">
      <c r="A11125" s="12" t="n"/>
      <c r="B11125" s="13" t="n"/>
    </row>
    <row r="11126">
      <c r="A11126" s="12" t="n"/>
      <c r="B11126" s="13" t="n"/>
    </row>
    <row r="11127">
      <c r="A11127" s="12" t="n"/>
      <c r="B11127" s="13" t="n"/>
    </row>
    <row r="11128">
      <c r="A11128" s="12" t="n"/>
      <c r="B11128" s="13" t="n"/>
    </row>
    <row r="11129">
      <c r="A11129" s="12" t="n"/>
      <c r="B11129" s="13" t="n"/>
    </row>
    <row r="11130">
      <c r="A11130" s="12" t="n"/>
      <c r="B11130" s="13" t="n"/>
    </row>
    <row r="11131">
      <c r="A11131" s="12" t="n"/>
      <c r="B11131" s="13" t="n"/>
    </row>
    <row r="11132">
      <c r="A11132" s="12" t="n"/>
      <c r="B11132" s="13" t="n"/>
    </row>
    <row r="11133">
      <c r="A11133" s="12" t="n"/>
      <c r="B11133" s="13" t="n"/>
    </row>
    <row r="11134">
      <c r="A11134" s="12" t="n"/>
      <c r="B11134" s="13" t="n"/>
    </row>
    <row r="11135">
      <c r="A11135" s="12" t="n"/>
      <c r="B11135" s="13" t="n"/>
    </row>
    <row r="11136">
      <c r="A11136" s="12" t="n"/>
      <c r="B11136" s="13" t="n"/>
    </row>
    <row r="11137">
      <c r="A11137" s="12" t="n"/>
      <c r="B11137" s="13" t="n"/>
    </row>
    <row r="11138">
      <c r="A11138" s="12" t="n"/>
      <c r="B11138" s="13" t="n"/>
    </row>
    <row r="11139">
      <c r="A11139" s="12" t="n"/>
      <c r="B11139" s="13" t="n"/>
    </row>
    <row r="11140">
      <c r="A11140" s="12" t="n"/>
      <c r="B11140" s="13" t="n"/>
    </row>
    <row r="11141">
      <c r="A11141" s="12" t="n"/>
      <c r="B11141" s="13" t="n"/>
    </row>
    <row r="11142">
      <c r="A11142" s="12" t="n"/>
      <c r="B11142" s="13" t="n"/>
    </row>
    <row r="11143">
      <c r="A11143" s="12" t="n"/>
      <c r="B11143" s="13" t="n"/>
    </row>
    <row r="11144">
      <c r="A11144" s="12" t="n"/>
      <c r="B11144" s="13" t="n"/>
    </row>
    <row r="11145">
      <c r="A11145" s="12" t="n"/>
      <c r="B11145" s="13" t="n"/>
    </row>
    <row r="11146">
      <c r="A11146" s="12" t="n"/>
      <c r="B11146" s="13" t="n"/>
    </row>
    <row r="11147">
      <c r="A11147" s="12" t="n"/>
      <c r="B11147" s="13" t="n"/>
    </row>
    <row r="11148">
      <c r="A11148" s="12" t="n"/>
      <c r="B11148" s="13" t="n"/>
    </row>
    <row r="11149">
      <c r="A11149" s="12" t="n"/>
      <c r="B11149" s="13" t="n"/>
    </row>
    <row r="11150">
      <c r="A11150" s="12" t="n"/>
      <c r="B11150" s="13" t="n"/>
    </row>
    <row r="11151">
      <c r="A11151" s="12" t="n"/>
      <c r="B11151" s="13" t="n"/>
    </row>
    <row r="11152">
      <c r="A11152" s="12" t="n"/>
      <c r="B11152" s="13" t="n"/>
    </row>
    <row r="11153">
      <c r="A11153" s="12" t="n"/>
      <c r="B11153" s="13" t="n"/>
    </row>
    <row r="11154">
      <c r="A11154" s="12" t="n"/>
      <c r="B11154" s="13" t="n"/>
    </row>
    <row r="11155">
      <c r="A11155" s="12" t="n"/>
      <c r="B11155" s="13" t="n"/>
    </row>
    <row r="11156">
      <c r="A11156" s="12" t="n"/>
      <c r="B11156" s="13" t="n"/>
    </row>
    <row r="11157">
      <c r="A11157" s="12" t="n"/>
      <c r="B11157" s="13" t="n"/>
    </row>
    <row r="11158">
      <c r="A11158" s="12" t="n"/>
      <c r="B11158" s="13" t="n"/>
    </row>
    <row r="11159">
      <c r="A11159" s="12" t="n"/>
      <c r="B11159" s="13" t="n"/>
    </row>
    <row r="11160">
      <c r="A11160" s="12" t="n"/>
      <c r="B11160" s="13" t="n"/>
    </row>
    <row r="11161">
      <c r="A11161" s="12" t="n"/>
      <c r="B11161" s="13" t="n"/>
    </row>
    <row r="11162">
      <c r="A11162" s="12" t="n"/>
      <c r="B11162" s="13" t="n"/>
    </row>
    <row r="11163">
      <c r="A11163" s="12" t="n"/>
      <c r="B11163" s="13" t="n"/>
    </row>
    <row r="11164">
      <c r="A11164" s="12" t="n"/>
      <c r="B11164" s="13" t="n"/>
    </row>
    <row r="11165">
      <c r="A11165" s="12" t="n"/>
      <c r="B11165" s="13" t="n"/>
    </row>
    <row r="11166">
      <c r="A11166" s="12" t="n"/>
      <c r="B11166" s="13" t="n"/>
    </row>
    <row r="11167">
      <c r="A11167" s="12" t="n"/>
      <c r="B11167" s="13" t="n"/>
    </row>
    <row r="11168">
      <c r="A11168" s="12" t="n"/>
      <c r="B11168" s="13" t="n"/>
    </row>
    <row r="11169">
      <c r="A11169" s="12" t="n"/>
      <c r="B11169" s="13" t="n"/>
    </row>
    <row r="11170">
      <c r="A11170" s="12" t="n"/>
      <c r="B11170" s="13" t="n"/>
    </row>
    <row r="11171">
      <c r="A11171" s="12" t="n"/>
      <c r="B11171" s="13" t="n"/>
    </row>
    <row r="11172">
      <c r="A11172" s="12" t="n"/>
      <c r="B11172" s="13" t="n"/>
    </row>
    <row r="11173">
      <c r="A11173" s="12" t="n"/>
      <c r="B11173" s="13" t="n"/>
    </row>
    <row r="11174">
      <c r="A11174" s="12" t="n"/>
      <c r="B11174" s="13" t="n"/>
    </row>
    <row r="11175">
      <c r="A11175" s="12" t="n"/>
      <c r="B11175" s="13" t="n"/>
    </row>
    <row r="11176">
      <c r="A11176" s="12" t="n"/>
      <c r="B11176" s="13" t="n"/>
    </row>
    <row r="11177">
      <c r="A11177" s="12" t="n"/>
      <c r="B11177" s="13" t="n"/>
    </row>
    <row r="11178">
      <c r="A11178" s="12" t="n"/>
      <c r="B11178" s="13" t="n"/>
    </row>
    <row r="11179">
      <c r="A11179" s="12" t="n"/>
      <c r="B11179" s="13" t="n"/>
    </row>
    <row r="11180">
      <c r="A11180" s="12" t="n"/>
      <c r="B11180" s="13" t="n"/>
    </row>
    <row r="11181">
      <c r="A11181" s="12" t="n"/>
      <c r="B11181" s="13" t="n"/>
    </row>
    <row r="11182">
      <c r="A11182" s="12" t="n"/>
      <c r="B11182" s="13" t="n"/>
    </row>
    <row r="11183">
      <c r="A11183" s="12" t="n"/>
      <c r="B11183" s="13" t="n"/>
    </row>
    <row r="11184">
      <c r="A11184" s="12" t="n"/>
      <c r="B11184" s="13" t="n"/>
    </row>
    <row r="11185">
      <c r="A11185" s="12" t="n"/>
      <c r="B11185" s="13" t="n"/>
    </row>
    <row r="11186">
      <c r="A11186" s="12" t="n"/>
      <c r="B11186" s="13" t="n"/>
    </row>
    <row r="11187">
      <c r="A11187" s="12" t="n"/>
      <c r="B11187" s="13" t="n"/>
    </row>
    <row r="11188">
      <c r="A11188" s="12" t="n"/>
      <c r="B11188" s="13" t="n"/>
    </row>
    <row r="11189">
      <c r="A11189" s="12" t="n"/>
      <c r="B11189" s="13" t="n"/>
    </row>
    <row r="11190">
      <c r="A11190" s="12" t="n"/>
      <c r="B11190" s="13" t="n"/>
    </row>
    <row r="11191">
      <c r="A11191" s="12" t="n"/>
      <c r="B11191" s="13" t="n"/>
    </row>
    <row r="11192">
      <c r="A11192" s="12" t="n"/>
      <c r="B11192" s="13" t="n"/>
    </row>
    <row r="11193">
      <c r="A11193" s="12" t="n"/>
      <c r="B11193" s="13" t="n"/>
    </row>
    <row r="11194">
      <c r="A11194" s="12" t="n"/>
      <c r="B11194" s="13" t="n"/>
    </row>
    <row r="11195">
      <c r="A11195" s="12" t="n"/>
      <c r="B11195" s="13" t="n"/>
    </row>
    <row r="11196">
      <c r="A11196" s="12" t="n"/>
      <c r="B11196" s="13" t="n"/>
    </row>
    <row r="11197">
      <c r="A11197" s="12" t="n"/>
      <c r="B11197" s="13" t="n"/>
    </row>
    <row r="11198">
      <c r="A11198" s="12" t="n"/>
      <c r="B11198" s="13" t="n"/>
    </row>
    <row r="11199">
      <c r="A11199" s="12" t="n"/>
      <c r="B11199" s="13" t="n"/>
    </row>
    <row r="11200">
      <c r="A11200" s="12" t="n"/>
      <c r="B11200" s="13" t="n"/>
    </row>
    <row r="11201">
      <c r="A11201" s="12" t="n"/>
      <c r="B11201" s="13" t="n"/>
    </row>
    <row r="11202">
      <c r="A11202" s="12" t="n"/>
      <c r="B11202" s="13" t="n"/>
    </row>
    <row r="11203">
      <c r="A11203" s="12" t="n"/>
      <c r="B11203" s="13" t="n"/>
    </row>
    <row r="11204">
      <c r="A11204" s="12" t="n"/>
      <c r="B11204" s="13" t="n"/>
    </row>
    <row r="11205">
      <c r="A11205" s="12" t="n"/>
      <c r="B11205" s="13" t="n"/>
    </row>
    <row r="11206">
      <c r="A11206" s="12" t="n"/>
      <c r="B11206" s="13" t="n"/>
    </row>
    <row r="11207">
      <c r="A11207" s="12" t="n"/>
      <c r="B11207" s="13" t="n"/>
    </row>
    <row r="11208">
      <c r="A11208" s="12" t="n"/>
      <c r="B11208" s="13" t="n"/>
    </row>
    <row r="11209">
      <c r="A11209" s="12" t="n"/>
      <c r="B11209" s="13" t="n"/>
    </row>
    <row r="11210">
      <c r="A11210" s="12" t="n"/>
      <c r="B11210" s="13" t="n"/>
    </row>
    <row r="11211">
      <c r="A11211" s="12" t="n"/>
      <c r="B11211" s="13" t="n"/>
    </row>
    <row r="11212">
      <c r="A11212" s="12" t="n"/>
      <c r="B11212" s="13" t="n"/>
    </row>
    <row r="11213">
      <c r="A11213" s="12" t="n"/>
      <c r="B11213" s="13" t="n"/>
    </row>
    <row r="11214">
      <c r="A11214" s="12" t="n"/>
      <c r="B11214" s="13" t="n"/>
    </row>
    <row r="11215">
      <c r="A11215" s="12" t="n"/>
      <c r="B11215" s="13" t="n"/>
    </row>
    <row r="11216">
      <c r="A11216" s="12" t="n"/>
      <c r="B11216" s="13" t="n"/>
    </row>
    <row r="11217">
      <c r="A11217" s="12" t="n"/>
      <c r="B11217" s="13" t="n"/>
    </row>
    <row r="11218">
      <c r="A11218" s="12" t="n"/>
      <c r="B11218" s="13" t="n"/>
    </row>
    <row r="11219">
      <c r="A11219" s="12" t="n"/>
      <c r="B11219" s="13" t="n"/>
    </row>
    <row r="11220">
      <c r="A11220" s="12" t="n"/>
      <c r="B11220" s="13" t="n"/>
    </row>
    <row r="11221">
      <c r="A11221" s="12" t="n"/>
      <c r="B11221" s="13" t="n"/>
    </row>
    <row r="11222">
      <c r="A11222" s="12" t="n"/>
      <c r="B11222" s="13" t="n"/>
    </row>
    <row r="11223">
      <c r="A11223" s="12" t="n"/>
      <c r="B11223" s="13" t="n"/>
    </row>
    <row r="11224">
      <c r="A11224" s="12" t="n"/>
      <c r="B11224" s="13" t="n"/>
    </row>
    <row r="11225">
      <c r="A11225" s="12" t="n"/>
      <c r="B11225" s="13" t="n"/>
    </row>
    <row r="11226">
      <c r="A11226" s="12" t="n"/>
      <c r="B11226" s="13" t="n"/>
    </row>
    <row r="11227">
      <c r="A11227" s="12" t="n"/>
      <c r="B11227" s="13" t="n"/>
    </row>
    <row r="11228">
      <c r="A11228" s="12" t="n"/>
      <c r="B11228" s="13" t="n"/>
    </row>
    <row r="11229">
      <c r="A11229" s="12" t="n"/>
      <c r="B11229" s="13" t="n"/>
    </row>
    <row r="11230">
      <c r="A11230" s="12" t="n"/>
      <c r="B11230" s="13" t="n"/>
    </row>
    <row r="11231">
      <c r="A11231" s="12" t="n"/>
      <c r="B11231" s="13" t="n"/>
    </row>
    <row r="11232">
      <c r="A11232" s="12" t="n"/>
      <c r="B11232" s="13" t="n"/>
    </row>
    <row r="11233">
      <c r="A11233" s="12" t="n"/>
      <c r="B11233" s="13" t="n"/>
    </row>
    <row r="11234">
      <c r="A11234" s="12" t="n"/>
      <c r="B11234" s="13" t="n"/>
    </row>
    <row r="11235">
      <c r="A11235" s="12" t="n"/>
      <c r="B11235" s="13" t="n"/>
    </row>
    <row r="11236">
      <c r="A11236" s="12" t="n"/>
      <c r="B11236" s="13" t="n"/>
    </row>
    <row r="11237">
      <c r="A11237" s="12" t="n"/>
      <c r="B11237" s="13" t="n"/>
    </row>
    <row r="11238">
      <c r="A11238" s="12" t="n"/>
      <c r="B11238" s="13" t="n"/>
    </row>
    <row r="11239">
      <c r="A11239" s="12" t="n"/>
      <c r="B11239" s="13" t="n"/>
    </row>
    <row r="11240">
      <c r="A11240" s="12" t="n"/>
      <c r="B11240" s="13" t="n"/>
    </row>
    <row r="11241">
      <c r="A11241" s="12" t="n"/>
      <c r="B11241" s="13" t="n"/>
    </row>
    <row r="11242">
      <c r="A11242" s="12" t="n"/>
      <c r="B11242" s="13" t="n"/>
    </row>
    <row r="11243">
      <c r="A11243" s="12" t="n"/>
      <c r="B11243" s="13" t="n"/>
    </row>
    <row r="11244">
      <c r="A11244" s="12" t="n"/>
      <c r="B11244" s="13" t="n"/>
    </row>
    <row r="11245">
      <c r="A11245" s="12" t="n"/>
      <c r="B11245" s="13" t="n"/>
    </row>
    <row r="11246">
      <c r="A11246" s="12" t="n"/>
      <c r="B11246" s="13" t="n"/>
    </row>
    <row r="11247">
      <c r="A11247" s="12" t="n"/>
      <c r="B11247" s="13" t="n"/>
    </row>
    <row r="11248">
      <c r="A11248" s="12" t="n"/>
      <c r="B11248" s="13" t="n"/>
    </row>
    <row r="11249">
      <c r="A11249" s="12" t="n"/>
      <c r="B11249" s="13" t="n"/>
    </row>
    <row r="11250">
      <c r="A11250" s="12" t="n"/>
      <c r="B11250" s="13" t="n"/>
    </row>
    <row r="11251">
      <c r="A11251" s="12" t="n"/>
      <c r="B11251" s="13" t="n"/>
    </row>
    <row r="11252">
      <c r="A11252" s="12" t="n"/>
      <c r="B11252" s="13" t="n"/>
    </row>
    <row r="11253">
      <c r="A11253" s="12" t="n"/>
      <c r="B11253" s="13" t="n"/>
    </row>
    <row r="11254">
      <c r="A11254" s="12" t="n"/>
      <c r="B11254" s="13" t="n"/>
    </row>
    <row r="11255">
      <c r="A11255" s="12" t="n"/>
      <c r="B11255" s="13" t="n"/>
    </row>
    <row r="11256">
      <c r="A11256" s="12" t="n"/>
      <c r="B11256" s="13" t="n"/>
    </row>
    <row r="11257">
      <c r="A11257" s="12" t="n"/>
      <c r="B11257" s="13" t="n"/>
    </row>
    <row r="11258">
      <c r="A11258" s="12" t="n"/>
      <c r="B11258" s="13" t="n"/>
    </row>
    <row r="11259">
      <c r="A11259" s="12" t="n"/>
      <c r="B11259" s="13" t="n"/>
    </row>
    <row r="11260">
      <c r="A11260" s="12" t="n"/>
      <c r="B11260" s="13" t="n"/>
    </row>
    <row r="11261">
      <c r="A11261" s="12" t="n"/>
      <c r="B11261" s="13" t="n"/>
    </row>
    <row r="11262">
      <c r="A11262" s="12" t="n"/>
      <c r="B11262" s="13" t="n"/>
    </row>
    <row r="11263">
      <c r="A11263" s="12" t="n"/>
      <c r="B11263" s="13" t="n"/>
    </row>
    <row r="11264">
      <c r="A11264" s="12" t="n"/>
      <c r="B11264" s="13" t="n"/>
    </row>
    <row r="11265">
      <c r="A11265" s="12" t="n"/>
      <c r="B11265" s="13" t="n"/>
    </row>
    <row r="11266">
      <c r="A11266" s="12" t="n"/>
      <c r="B11266" s="13" t="n"/>
    </row>
    <row r="11267">
      <c r="A11267" s="12" t="n"/>
      <c r="B11267" s="13" t="n"/>
    </row>
    <row r="11268">
      <c r="A11268" s="12" t="n"/>
      <c r="B11268" s="13" t="n"/>
    </row>
    <row r="11269">
      <c r="A11269" s="12" t="n"/>
      <c r="B11269" s="13" t="n"/>
    </row>
    <row r="11270">
      <c r="A11270" s="12" t="n"/>
      <c r="B11270" s="13" t="n"/>
    </row>
    <row r="11271">
      <c r="A11271" s="12" t="n"/>
      <c r="B11271" s="13" t="n"/>
    </row>
    <row r="11272">
      <c r="A11272" s="12" t="n"/>
      <c r="B11272" s="13" t="n"/>
    </row>
    <row r="11273">
      <c r="A11273" s="12" t="n"/>
      <c r="B11273" s="13" t="n"/>
    </row>
    <row r="11274">
      <c r="A11274" s="12" t="n"/>
      <c r="B11274" s="13" t="n"/>
    </row>
    <row r="11275">
      <c r="A11275" s="12" t="n"/>
      <c r="B11275" s="13" t="n"/>
    </row>
    <row r="11276">
      <c r="A11276" s="12" t="n"/>
      <c r="B11276" s="13" t="n"/>
    </row>
    <row r="11277">
      <c r="A11277" s="12" t="n"/>
      <c r="B11277" s="13" t="n"/>
    </row>
    <row r="11278">
      <c r="A11278" s="12" t="n"/>
      <c r="B11278" s="13" t="n"/>
    </row>
    <row r="11279">
      <c r="A11279" s="12" t="n"/>
      <c r="B11279" s="13" t="n"/>
    </row>
    <row r="11280">
      <c r="A11280" s="12" t="n"/>
      <c r="B11280" s="13" t="n"/>
    </row>
    <row r="11281">
      <c r="A11281" s="12" t="n"/>
      <c r="B11281" s="13" t="n"/>
    </row>
    <row r="11282">
      <c r="A11282" s="12" t="n"/>
      <c r="B11282" s="13" t="n"/>
    </row>
    <row r="11283">
      <c r="A11283" s="12" t="n"/>
      <c r="B11283" s="13" t="n"/>
    </row>
    <row r="11284">
      <c r="A11284" s="12" t="n"/>
      <c r="B11284" s="13" t="n"/>
    </row>
    <row r="11285">
      <c r="A11285" s="12" t="n"/>
      <c r="B11285" s="13" t="n"/>
    </row>
    <row r="11286">
      <c r="A11286" s="12" t="n"/>
      <c r="B11286" s="13" t="n"/>
    </row>
    <row r="11287">
      <c r="A11287" s="12" t="n"/>
      <c r="B11287" s="13" t="n"/>
    </row>
    <row r="11288">
      <c r="A11288" s="12" t="n"/>
      <c r="B11288" s="13" t="n"/>
    </row>
    <row r="11289">
      <c r="A11289" s="12" t="n"/>
      <c r="B11289" s="13" t="n"/>
    </row>
    <row r="11290">
      <c r="A11290" s="12" t="n"/>
      <c r="B11290" s="13" t="n"/>
    </row>
    <row r="11291">
      <c r="A11291" s="12" t="n"/>
      <c r="B11291" s="13" t="n"/>
    </row>
    <row r="11292">
      <c r="A11292" s="12" t="n"/>
      <c r="B11292" s="13" t="n"/>
    </row>
    <row r="11293">
      <c r="A11293" s="12" t="n"/>
      <c r="B11293" s="13" t="n"/>
    </row>
    <row r="11294">
      <c r="A11294" s="12" t="n"/>
      <c r="B11294" s="13" t="n"/>
    </row>
    <row r="11295">
      <c r="A11295" s="12" t="n"/>
      <c r="B11295" s="13" t="n"/>
    </row>
    <row r="11296">
      <c r="A11296" s="12" t="n"/>
      <c r="B11296" s="13" t="n"/>
    </row>
    <row r="11297">
      <c r="A11297" s="12" t="n"/>
      <c r="B11297" s="13" t="n"/>
    </row>
    <row r="11298">
      <c r="A11298" s="12" t="n"/>
      <c r="B11298" s="13" t="n"/>
    </row>
    <row r="11299">
      <c r="A11299" s="12" t="n"/>
      <c r="B11299" s="13" t="n"/>
    </row>
    <row r="11300">
      <c r="A11300" s="12" t="n"/>
      <c r="B11300" s="13" t="n"/>
    </row>
    <row r="11301">
      <c r="A11301" s="12" t="n"/>
      <c r="B11301" s="13" t="n"/>
    </row>
    <row r="11302">
      <c r="A11302" s="12" t="n"/>
      <c r="B11302" s="13" t="n"/>
    </row>
    <row r="11303">
      <c r="A11303" s="12" t="n"/>
      <c r="B11303" s="13" t="n"/>
    </row>
    <row r="11304">
      <c r="A11304" s="12" t="n"/>
      <c r="B11304" s="13" t="n"/>
    </row>
    <row r="11305">
      <c r="A11305" s="12" t="n"/>
      <c r="B11305" s="13" t="n"/>
    </row>
    <row r="11306">
      <c r="A11306" s="12" t="n"/>
      <c r="B11306" s="13" t="n"/>
    </row>
    <row r="11307">
      <c r="A11307" s="12" t="n"/>
      <c r="B11307" s="13" t="n"/>
    </row>
    <row r="11308">
      <c r="A11308" s="12" t="n"/>
      <c r="B11308" s="13" t="n"/>
    </row>
    <row r="11309">
      <c r="A11309" s="12" t="n"/>
      <c r="B11309" s="13" t="n"/>
    </row>
    <row r="11310">
      <c r="A11310" s="12" t="n"/>
      <c r="B11310" s="13" t="n"/>
    </row>
    <row r="11311">
      <c r="A11311" s="12" t="n"/>
      <c r="B11311" s="13" t="n"/>
    </row>
    <row r="11312">
      <c r="A11312" s="12" t="n"/>
      <c r="B11312" s="13" t="n"/>
    </row>
    <row r="11313">
      <c r="A11313" s="12" t="n"/>
      <c r="B11313" s="13" t="n"/>
    </row>
    <row r="11314">
      <c r="A11314" s="12" t="n"/>
      <c r="B11314" s="13" t="n"/>
    </row>
    <row r="11315">
      <c r="A11315" s="12" t="n"/>
      <c r="B11315" s="13" t="n"/>
    </row>
    <row r="11316">
      <c r="A11316" s="12" t="n"/>
      <c r="B11316" s="13" t="n"/>
    </row>
    <row r="11317">
      <c r="A11317" s="12" t="n"/>
      <c r="B11317" s="13" t="n"/>
    </row>
    <row r="11318">
      <c r="A11318" s="12" t="n"/>
      <c r="B11318" s="13" t="n"/>
    </row>
    <row r="11319">
      <c r="A11319" s="12" t="n"/>
      <c r="B11319" s="13" t="n"/>
    </row>
    <row r="11320">
      <c r="A11320" s="12" t="n"/>
      <c r="B11320" s="13" t="n"/>
    </row>
    <row r="11321">
      <c r="A11321" s="12" t="n"/>
      <c r="B11321" s="13" t="n"/>
    </row>
    <row r="11322">
      <c r="A11322" s="12" t="n"/>
      <c r="B11322" s="13" t="n"/>
    </row>
    <row r="11323">
      <c r="A11323" s="12" t="n"/>
      <c r="B11323" s="13" t="n"/>
    </row>
    <row r="11324">
      <c r="A11324" s="12" t="n"/>
      <c r="B11324" s="13" t="n"/>
    </row>
    <row r="11325">
      <c r="A11325" s="12" t="n"/>
      <c r="B11325" s="13" t="n"/>
    </row>
    <row r="11326">
      <c r="A11326" s="12" t="n"/>
      <c r="B11326" s="13" t="n"/>
    </row>
    <row r="11327">
      <c r="A11327" s="12" t="n"/>
      <c r="B11327" s="13" t="n"/>
    </row>
    <row r="11328">
      <c r="A11328" s="12" t="n"/>
      <c r="B11328" s="13" t="n"/>
    </row>
    <row r="11329">
      <c r="A11329" s="12" t="n"/>
      <c r="B11329" s="13" t="n"/>
    </row>
    <row r="11330">
      <c r="A11330" s="12" t="n"/>
      <c r="B11330" s="13" t="n"/>
    </row>
    <row r="11331">
      <c r="A11331" s="12" t="n"/>
      <c r="B11331" s="13" t="n"/>
    </row>
    <row r="11332">
      <c r="A11332" s="12" t="n"/>
      <c r="B11332" s="13" t="n"/>
    </row>
    <row r="11333">
      <c r="A11333" s="12" t="n"/>
      <c r="B11333" s="13" t="n"/>
    </row>
    <row r="11334">
      <c r="A11334" s="12" t="n"/>
      <c r="B11334" s="13" t="n"/>
    </row>
    <row r="11335">
      <c r="A11335" s="12" t="n"/>
      <c r="B11335" s="13" t="n"/>
    </row>
    <row r="11336">
      <c r="A11336" s="12" t="n"/>
      <c r="B11336" s="13" t="n"/>
    </row>
    <row r="11337">
      <c r="A11337" s="12" t="n"/>
      <c r="B11337" s="13" t="n"/>
    </row>
    <row r="11338">
      <c r="A11338" s="12" t="n"/>
      <c r="B11338" s="13" t="n"/>
    </row>
    <row r="11339">
      <c r="A11339" s="12" t="n"/>
      <c r="B11339" s="13" t="n"/>
    </row>
    <row r="11340">
      <c r="A11340" s="12" t="n"/>
      <c r="B11340" s="13" t="n"/>
    </row>
    <row r="11341">
      <c r="A11341" s="12" t="n"/>
      <c r="B11341" s="13" t="n"/>
    </row>
    <row r="11342">
      <c r="A11342" s="12" t="n"/>
      <c r="B11342" s="13" t="n"/>
    </row>
    <row r="11343">
      <c r="A11343" s="12" t="n"/>
      <c r="B11343" s="13" t="n"/>
    </row>
    <row r="11344">
      <c r="A11344" s="12" t="n"/>
      <c r="B11344" s="13" t="n"/>
    </row>
    <row r="11345">
      <c r="A11345" s="12" t="n"/>
      <c r="B11345" s="13" t="n"/>
    </row>
    <row r="11346">
      <c r="A11346" s="12" t="n"/>
      <c r="B11346" s="13" t="n"/>
    </row>
    <row r="11347">
      <c r="A11347" s="12" t="n"/>
      <c r="B11347" s="13" t="n"/>
    </row>
    <row r="11348">
      <c r="A11348" s="12" t="n"/>
      <c r="B11348" s="13" t="n"/>
    </row>
    <row r="11349">
      <c r="A11349" s="12" t="n"/>
      <c r="B11349" s="13" t="n"/>
    </row>
    <row r="11350">
      <c r="A11350" s="12" t="n"/>
      <c r="B11350" s="13" t="n"/>
    </row>
    <row r="11351">
      <c r="A11351" s="12" t="n"/>
      <c r="B11351" s="13" t="n"/>
    </row>
    <row r="11352">
      <c r="A11352" s="12" t="n"/>
      <c r="B11352" s="13" t="n"/>
    </row>
    <row r="11353">
      <c r="A11353" s="12" t="n"/>
      <c r="B11353" s="13" t="n"/>
    </row>
    <row r="11354">
      <c r="A11354" s="12" t="n"/>
      <c r="B11354" s="13" t="n"/>
    </row>
    <row r="11355">
      <c r="A11355" s="12" t="n"/>
      <c r="B11355" s="13" t="n"/>
    </row>
    <row r="11356">
      <c r="A11356" s="12" t="n"/>
      <c r="B11356" s="13" t="n"/>
    </row>
    <row r="11357">
      <c r="A11357" s="12" t="n"/>
      <c r="B11357" s="13" t="n"/>
    </row>
    <row r="11358">
      <c r="A11358" s="12" t="n"/>
      <c r="B11358" s="13" t="n"/>
    </row>
    <row r="11359">
      <c r="A11359" s="12" t="n"/>
      <c r="B11359" s="13" t="n"/>
    </row>
    <row r="11360">
      <c r="A11360" s="12" t="n"/>
      <c r="B11360" s="13" t="n"/>
    </row>
    <row r="11361">
      <c r="A11361" s="12" t="n"/>
      <c r="B11361" s="13" t="n"/>
    </row>
    <row r="11362">
      <c r="A11362" s="12" t="n"/>
      <c r="B11362" s="13" t="n"/>
    </row>
    <row r="11363">
      <c r="A11363" s="12" t="n"/>
      <c r="B11363" s="13" t="n"/>
    </row>
    <row r="11364">
      <c r="A11364" s="12" t="n"/>
      <c r="B11364" s="13" t="n"/>
    </row>
    <row r="11365">
      <c r="A11365" s="12" t="n"/>
      <c r="B11365" s="13" t="n"/>
    </row>
    <row r="11366">
      <c r="A11366" s="12" t="n"/>
      <c r="B11366" s="13" t="n"/>
    </row>
    <row r="11367">
      <c r="A11367" s="12" t="n"/>
      <c r="B11367" s="13" t="n"/>
    </row>
    <row r="11368">
      <c r="A11368" s="12" t="n"/>
      <c r="B11368" s="13" t="n"/>
    </row>
    <row r="11369">
      <c r="A11369" s="12" t="n"/>
      <c r="B11369" s="13" t="n"/>
    </row>
    <row r="11370">
      <c r="A11370" s="12" t="n"/>
      <c r="B11370" s="13" t="n"/>
    </row>
    <row r="11371">
      <c r="A11371" s="12" t="n"/>
      <c r="B11371" s="13" t="n"/>
    </row>
    <row r="11372">
      <c r="A11372" s="12" t="n"/>
      <c r="B11372" s="13" t="n"/>
    </row>
    <row r="11373">
      <c r="A11373" s="12" t="n"/>
      <c r="B11373" s="13" t="n"/>
    </row>
    <row r="11374">
      <c r="A11374" s="12" t="n"/>
      <c r="B11374" s="13" t="n"/>
    </row>
    <row r="11375">
      <c r="A11375" s="12" t="n"/>
      <c r="B11375" s="13" t="n"/>
    </row>
    <row r="11376">
      <c r="A11376" s="12" t="n"/>
      <c r="B11376" s="13" t="n"/>
    </row>
    <row r="11377">
      <c r="A11377" s="12" t="n"/>
      <c r="B11377" s="13" t="n"/>
    </row>
    <row r="11378">
      <c r="A11378" s="12" t="n"/>
      <c r="B11378" s="13" t="n"/>
    </row>
    <row r="11379">
      <c r="A11379" s="12" t="n"/>
      <c r="B11379" s="13" t="n"/>
    </row>
    <row r="11380">
      <c r="A11380" s="12" t="n"/>
      <c r="B11380" s="13" t="n"/>
    </row>
    <row r="11381">
      <c r="A11381" s="12" t="n"/>
      <c r="B11381" s="13" t="n"/>
    </row>
    <row r="11382">
      <c r="A11382" s="12" t="n"/>
      <c r="B11382" s="13" t="n"/>
    </row>
    <row r="11383">
      <c r="A11383" s="12" t="n"/>
      <c r="B11383" s="13" t="n"/>
    </row>
    <row r="11384">
      <c r="A11384" s="12" t="n"/>
      <c r="B11384" s="13" t="n"/>
    </row>
    <row r="11385">
      <c r="A11385" s="12" t="n"/>
      <c r="B11385" s="13" t="n"/>
    </row>
    <row r="11386">
      <c r="A11386" s="12" t="n"/>
      <c r="B11386" s="13" t="n"/>
    </row>
    <row r="11387">
      <c r="A11387" s="12" t="n"/>
      <c r="B11387" s="13" t="n"/>
    </row>
    <row r="11388">
      <c r="A11388" s="12" t="n"/>
      <c r="B11388" s="13" t="n"/>
    </row>
    <row r="11389">
      <c r="A11389" s="12" t="n"/>
      <c r="B11389" s="13" t="n"/>
    </row>
    <row r="11390">
      <c r="A11390" s="12" t="n"/>
      <c r="B11390" s="13" t="n"/>
    </row>
    <row r="11391">
      <c r="A11391" s="12" t="n"/>
      <c r="B11391" s="13" t="n"/>
    </row>
    <row r="11392">
      <c r="A11392" s="12" t="n"/>
      <c r="B11392" s="13" t="n"/>
    </row>
    <row r="11393">
      <c r="A11393" s="12" t="n"/>
      <c r="B11393" s="13" t="n"/>
    </row>
    <row r="11394">
      <c r="A11394" s="12" t="n"/>
      <c r="B11394" s="13" t="n"/>
    </row>
    <row r="11395">
      <c r="A11395" s="12" t="n"/>
      <c r="B11395" s="13" t="n"/>
    </row>
    <row r="11396">
      <c r="A11396" s="12" t="n"/>
      <c r="B11396" s="13" t="n"/>
    </row>
    <row r="11397">
      <c r="A11397" s="12" t="n"/>
      <c r="B11397" s="13" t="n"/>
    </row>
    <row r="11398">
      <c r="A11398" s="12" t="n"/>
      <c r="B11398" s="13" t="n"/>
    </row>
    <row r="11399">
      <c r="A11399" s="12" t="n"/>
      <c r="B11399" s="13" t="n"/>
    </row>
    <row r="11400">
      <c r="A11400" s="12" t="n"/>
      <c r="B11400" s="13" t="n"/>
    </row>
    <row r="11401">
      <c r="A11401" s="12" t="n"/>
      <c r="B11401" s="13" t="n"/>
    </row>
    <row r="11402">
      <c r="A11402" s="12" t="n"/>
      <c r="B11402" s="13" t="n"/>
    </row>
    <row r="11403">
      <c r="A11403" s="12" t="n"/>
      <c r="B11403" s="13" t="n"/>
    </row>
    <row r="11404">
      <c r="A11404" s="12" t="n"/>
      <c r="B11404" s="13" t="n"/>
    </row>
    <row r="11405">
      <c r="A11405" s="12" t="n"/>
      <c r="B11405" s="13" t="n"/>
    </row>
    <row r="11406">
      <c r="A11406" s="12" t="n"/>
      <c r="B11406" s="13" t="n"/>
    </row>
    <row r="11407">
      <c r="A11407" s="12" t="n"/>
      <c r="B11407" s="13" t="n"/>
    </row>
    <row r="11408">
      <c r="A11408" s="12" t="n"/>
      <c r="B11408" s="13" t="n"/>
    </row>
    <row r="11409">
      <c r="A11409" s="12" t="n"/>
      <c r="B11409" s="13" t="n"/>
    </row>
    <row r="11410">
      <c r="A11410" s="12" t="n"/>
      <c r="B11410" s="13" t="n"/>
    </row>
    <row r="11411">
      <c r="A11411" s="12" t="n"/>
      <c r="B11411" s="13" t="n"/>
    </row>
    <row r="11412">
      <c r="A11412" s="12" t="n"/>
      <c r="B11412" s="13" t="n"/>
    </row>
    <row r="11413">
      <c r="A11413" s="12" t="n"/>
      <c r="B11413" s="13" t="n"/>
    </row>
    <row r="11414">
      <c r="A11414" s="12" t="n"/>
      <c r="B11414" s="13" t="n"/>
    </row>
    <row r="11415">
      <c r="A11415" s="12" t="n"/>
      <c r="B11415" s="13" t="n"/>
    </row>
    <row r="11416">
      <c r="A11416" s="12" t="n"/>
      <c r="B11416" s="13" t="n"/>
    </row>
    <row r="11417">
      <c r="A11417" s="12" t="n"/>
      <c r="B11417" s="13" t="n"/>
    </row>
    <row r="11418">
      <c r="A11418" s="12" t="n"/>
      <c r="B11418" s="13" t="n"/>
    </row>
    <row r="11419">
      <c r="A11419" s="12" t="n"/>
      <c r="B11419" s="13" t="n"/>
    </row>
    <row r="11420">
      <c r="A11420" s="12" t="n"/>
      <c r="B11420" s="13" t="n"/>
    </row>
    <row r="11421">
      <c r="A11421" s="12" t="n"/>
      <c r="B11421" s="13" t="n"/>
    </row>
    <row r="11422">
      <c r="A11422" s="12" t="n"/>
      <c r="B11422" s="13" t="n"/>
    </row>
    <row r="11423">
      <c r="A11423" s="12" t="n"/>
      <c r="B11423" s="13" t="n"/>
    </row>
    <row r="11424">
      <c r="A11424" s="12" t="n"/>
      <c r="B11424" s="13" t="n"/>
    </row>
    <row r="11425">
      <c r="A11425" s="12" t="n"/>
      <c r="B11425" s="13" t="n"/>
    </row>
    <row r="11426">
      <c r="A11426" s="12" t="n"/>
      <c r="B11426" s="13" t="n"/>
    </row>
    <row r="11427">
      <c r="A11427" s="12" t="n"/>
      <c r="B11427" s="13" t="n"/>
    </row>
    <row r="11428">
      <c r="A11428" s="12" t="n"/>
      <c r="B11428" s="13" t="n"/>
    </row>
    <row r="11429">
      <c r="A11429" s="12" t="n"/>
      <c r="B11429" s="13" t="n"/>
    </row>
    <row r="11430">
      <c r="A11430" s="12" t="n"/>
      <c r="B11430" s="13" t="n"/>
    </row>
    <row r="11431">
      <c r="A11431" s="12" t="n"/>
      <c r="B11431" s="13" t="n"/>
    </row>
    <row r="11432">
      <c r="A11432" s="12" t="n"/>
      <c r="B11432" s="13" t="n"/>
    </row>
    <row r="11433">
      <c r="A11433" s="12" t="n"/>
      <c r="B11433" s="13" t="n"/>
    </row>
    <row r="11434">
      <c r="A11434" s="12" t="n"/>
      <c r="B11434" s="13" t="n"/>
    </row>
    <row r="11435">
      <c r="A11435" s="12" t="n"/>
      <c r="B11435" s="13" t="n"/>
    </row>
    <row r="11436">
      <c r="A11436" s="12" t="n"/>
      <c r="B11436" s="13" t="n"/>
    </row>
    <row r="11437">
      <c r="A11437" s="12" t="n"/>
      <c r="B11437" s="13" t="n"/>
    </row>
    <row r="11438">
      <c r="A11438" s="12" t="n"/>
      <c r="B11438" s="13" t="n"/>
    </row>
    <row r="11439">
      <c r="A11439" s="12" t="n"/>
      <c r="B11439" s="13" t="n"/>
    </row>
    <row r="11440">
      <c r="A11440" s="12" t="n"/>
      <c r="B11440" s="13" t="n"/>
    </row>
    <row r="11441">
      <c r="A11441" s="12" t="n"/>
      <c r="B11441" s="13" t="n"/>
    </row>
    <row r="11442">
      <c r="A11442" s="12" t="n"/>
      <c r="B11442" s="13" t="n"/>
    </row>
    <row r="11443">
      <c r="A11443" s="12" t="n"/>
      <c r="B11443" s="13" t="n"/>
    </row>
    <row r="11444">
      <c r="A11444" s="12" t="n"/>
      <c r="B11444" s="13" t="n"/>
    </row>
    <row r="11445">
      <c r="A11445" s="12" t="n"/>
      <c r="B11445" s="13" t="n"/>
    </row>
    <row r="11446">
      <c r="A11446" s="12" t="n"/>
      <c r="B11446" s="13" t="n"/>
    </row>
    <row r="11447">
      <c r="A11447" s="12" t="n"/>
      <c r="B11447" s="13" t="n"/>
    </row>
    <row r="11448">
      <c r="A11448" s="12" t="n"/>
      <c r="B11448" s="13" t="n"/>
    </row>
    <row r="11449">
      <c r="A11449" s="12" t="n"/>
      <c r="B11449" s="13" t="n"/>
    </row>
    <row r="11450">
      <c r="A11450" s="12" t="n"/>
      <c r="B11450" s="13" t="n"/>
    </row>
    <row r="11451">
      <c r="A11451" s="12" t="n"/>
      <c r="B11451" s="13" t="n"/>
    </row>
    <row r="11452">
      <c r="A11452" s="12" t="n"/>
      <c r="B11452" s="13" t="n"/>
    </row>
    <row r="11453">
      <c r="A11453" s="12" t="n"/>
      <c r="B11453" s="13" t="n"/>
    </row>
    <row r="11454">
      <c r="A11454" s="12" t="n"/>
      <c r="B11454" s="13" t="n"/>
    </row>
    <row r="11455">
      <c r="A11455" s="12" t="n"/>
      <c r="B11455" s="13" t="n"/>
    </row>
    <row r="11456">
      <c r="A11456" s="12" t="n"/>
      <c r="B11456" s="13" t="n"/>
    </row>
    <row r="11457">
      <c r="A11457" s="12" t="n"/>
      <c r="B11457" s="13" t="n"/>
    </row>
    <row r="11458">
      <c r="A11458" s="12" t="n"/>
      <c r="B11458" s="13" t="n"/>
    </row>
    <row r="11459">
      <c r="A11459" s="12" t="n"/>
      <c r="B11459" s="13" t="n"/>
    </row>
    <row r="11460">
      <c r="A11460" s="12" t="n"/>
      <c r="B11460" s="13" t="n"/>
    </row>
    <row r="11461">
      <c r="A11461" s="12" t="n"/>
      <c r="B11461" s="13" t="n"/>
    </row>
    <row r="11462">
      <c r="A11462" s="12" t="n"/>
      <c r="B11462" s="13" t="n"/>
    </row>
    <row r="11463">
      <c r="A11463" s="12" t="n"/>
      <c r="B11463" s="13" t="n"/>
    </row>
    <row r="11464">
      <c r="A11464" s="12" t="n"/>
      <c r="B11464" s="13" t="n"/>
    </row>
    <row r="11465">
      <c r="A11465" s="12" t="n"/>
      <c r="B11465" s="13" t="n"/>
    </row>
    <row r="11466">
      <c r="A11466" s="12" t="n"/>
      <c r="B11466" s="13" t="n"/>
    </row>
    <row r="11467">
      <c r="A11467" s="12" t="n"/>
      <c r="B11467" s="13" t="n"/>
    </row>
    <row r="11468">
      <c r="A11468" s="12" t="n"/>
      <c r="B11468" s="13" t="n"/>
    </row>
    <row r="11469">
      <c r="A11469" s="12" t="n"/>
      <c r="B11469" s="13" t="n"/>
    </row>
    <row r="11470">
      <c r="A11470" s="12" t="n"/>
      <c r="B11470" s="13" t="n"/>
    </row>
    <row r="11471">
      <c r="A11471" s="12" t="n"/>
      <c r="B11471" s="13" t="n"/>
    </row>
    <row r="11472">
      <c r="A11472" s="12" t="n"/>
      <c r="B11472" s="13" t="n"/>
    </row>
    <row r="11473">
      <c r="A11473" s="12" t="n"/>
      <c r="B11473" s="13" t="n"/>
    </row>
    <row r="11474">
      <c r="A11474" s="12" t="n"/>
      <c r="B11474" s="13" t="n"/>
    </row>
    <row r="11475">
      <c r="A11475" s="12" t="n"/>
      <c r="B11475" s="13" t="n"/>
    </row>
    <row r="11476">
      <c r="A11476" s="12" t="n"/>
      <c r="B11476" s="13" t="n"/>
    </row>
    <row r="11477">
      <c r="A11477" s="12" t="n"/>
      <c r="B11477" s="13" t="n"/>
    </row>
    <row r="11478">
      <c r="A11478" s="12" t="n"/>
      <c r="B11478" s="13" t="n"/>
    </row>
    <row r="11479">
      <c r="A11479" s="12" t="n"/>
      <c r="B11479" s="13" t="n"/>
    </row>
    <row r="11480">
      <c r="A11480" s="12" t="n"/>
      <c r="B11480" s="13" t="n"/>
    </row>
    <row r="11481">
      <c r="A11481" s="12" t="n"/>
      <c r="B11481" s="13" t="n"/>
    </row>
    <row r="11482">
      <c r="A11482" s="12" t="n"/>
      <c r="B11482" s="13" t="n"/>
    </row>
    <row r="11483">
      <c r="A11483" s="12" t="n"/>
      <c r="B11483" s="13" t="n"/>
    </row>
    <row r="11484">
      <c r="A11484" s="12" t="n"/>
      <c r="B11484" s="13" t="n"/>
    </row>
    <row r="11485">
      <c r="A11485" s="12" t="n"/>
      <c r="B11485" s="13" t="n"/>
    </row>
    <row r="11486">
      <c r="A11486" s="12" t="n"/>
      <c r="B11486" s="13" t="n"/>
    </row>
    <row r="11487">
      <c r="A11487" s="12" t="n"/>
      <c r="B11487" s="13" t="n"/>
    </row>
    <row r="11488">
      <c r="A11488" s="12" t="n"/>
      <c r="B11488" s="13" t="n"/>
    </row>
    <row r="11489">
      <c r="A11489" s="12" t="n"/>
      <c r="B11489" s="13" t="n"/>
    </row>
    <row r="11490">
      <c r="A11490" s="12" t="n"/>
      <c r="B11490" s="13" t="n"/>
    </row>
    <row r="11491">
      <c r="A11491" s="12" t="n"/>
      <c r="B11491" s="13" t="n"/>
    </row>
    <row r="11492">
      <c r="A11492" s="12" t="n"/>
      <c r="B11492" s="13" t="n"/>
    </row>
    <row r="11493">
      <c r="A11493" s="12" t="n"/>
      <c r="B11493" s="13" t="n"/>
    </row>
    <row r="11494">
      <c r="A11494" s="12" t="n"/>
      <c r="B11494" s="13" t="n"/>
    </row>
    <row r="11495">
      <c r="A11495" s="12" t="n"/>
      <c r="B11495" s="13" t="n"/>
    </row>
    <row r="11496">
      <c r="A11496" s="12" t="n"/>
      <c r="B11496" s="13" t="n"/>
    </row>
    <row r="11497">
      <c r="A11497" s="12" t="n"/>
      <c r="B11497" s="13" t="n"/>
    </row>
    <row r="11498">
      <c r="A11498" s="12" t="n"/>
      <c r="B11498" s="13" t="n"/>
    </row>
    <row r="11499">
      <c r="A11499" s="12" t="n"/>
      <c r="B11499" s="13" t="n"/>
    </row>
    <row r="11500">
      <c r="A11500" s="12" t="n"/>
      <c r="B11500" s="13" t="n"/>
    </row>
    <row r="11501">
      <c r="A11501" s="12" t="n"/>
      <c r="B11501" s="13" t="n"/>
    </row>
    <row r="11502">
      <c r="A11502" s="12" t="n"/>
      <c r="B11502" s="13" t="n"/>
    </row>
    <row r="11503">
      <c r="A11503" s="12" t="n"/>
      <c r="B11503" s="13" t="n"/>
    </row>
    <row r="11504">
      <c r="A11504" s="12" t="n"/>
      <c r="B11504" s="13" t="n"/>
    </row>
    <row r="11505">
      <c r="A11505" s="12" t="n"/>
      <c r="B11505" s="13" t="n"/>
    </row>
    <row r="11506">
      <c r="A11506" s="12" t="n"/>
      <c r="B11506" s="13" t="n"/>
    </row>
    <row r="11507">
      <c r="A11507" s="12" t="n"/>
      <c r="B11507" s="13" t="n"/>
    </row>
    <row r="11508">
      <c r="A11508" s="12" t="n"/>
      <c r="B11508" s="13" t="n"/>
    </row>
    <row r="11509">
      <c r="A11509" s="12" t="n"/>
      <c r="B11509" s="13" t="n"/>
    </row>
    <row r="11510">
      <c r="A11510" s="12" t="n"/>
      <c r="B11510" s="13" t="n"/>
    </row>
    <row r="11511">
      <c r="A11511" s="12" t="n"/>
      <c r="B11511" s="13" t="n"/>
    </row>
    <row r="11512">
      <c r="A11512" s="12" t="n"/>
      <c r="B11512" s="13" t="n"/>
    </row>
    <row r="11513">
      <c r="A11513" s="12" t="n"/>
      <c r="B11513" s="13" t="n"/>
    </row>
    <row r="11514">
      <c r="A11514" s="12" t="n"/>
      <c r="B11514" s="13" t="n"/>
    </row>
    <row r="11515">
      <c r="A11515" s="12" t="n"/>
      <c r="B11515" s="13" t="n"/>
    </row>
    <row r="11516">
      <c r="A11516" s="12" t="n"/>
      <c r="B11516" s="13" t="n"/>
    </row>
    <row r="11517">
      <c r="A11517" s="12" t="n"/>
      <c r="B11517" s="13" t="n"/>
    </row>
    <row r="11518">
      <c r="A11518" s="12" t="n"/>
      <c r="B11518" s="13" t="n"/>
    </row>
    <row r="11519">
      <c r="A11519" s="12" t="n"/>
      <c r="B11519" s="13" t="n"/>
    </row>
    <row r="11520">
      <c r="A11520" s="12" t="n"/>
      <c r="B11520" s="13" t="n"/>
    </row>
    <row r="11521">
      <c r="A11521" s="12" t="n"/>
      <c r="B11521" s="13" t="n"/>
    </row>
    <row r="11522">
      <c r="A11522" s="12" t="n"/>
      <c r="B11522" s="13" t="n"/>
    </row>
    <row r="11523">
      <c r="A11523" s="12" t="n"/>
      <c r="B11523" s="13" t="n"/>
    </row>
    <row r="11524">
      <c r="A11524" s="12" t="n"/>
      <c r="B11524" s="13" t="n"/>
    </row>
    <row r="11525">
      <c r="A11525" s="12" t="n"/>
      <c r="B11525" s="13" t="n"/>
    </row>
    <row r="11526">
      <c r="A11526" s="12" t="n"/>
      <c r="B11526" s="13" t="n"/>
    </row>
    <row r="11527">
      <c r="A11527" s="12" t="n"/>
      <c r="B11527" s="13" t="n"/>
    </row>
    <row r="11528">
      <c r="A11528" s="12" t="n"/>
      <c r="B11528" s="13" t="n"/>
    </row>
    <row r="11529">
      <c r="A11529" s="12" t="n"/>
      <c r="B11529" s="13" t="n"/>
    </row>
    <row r="11530">
      <c r="A11530" s="12" t="n"/>
      <c r="B11530" s="13" t="n"/>
    </row>
    <row r="11531">
      <c r="A11531" s="12" t="n"/>
      <c r="B11531" s="13" t="n"/>
    </row>
    <row r="11532">
      <c r="A11532" s="12" t="n"/>
      <c r="B11532" s="13" t="n"/>
    </row>
    <row r="11533">
      <c r="A11533" s="12" t="n"/>
      <c r="B11533" s="13" t="n"/>
    </row>
    <row r="11534">
      <c r="A11534" s="12" t="n"/>
      <c r="B11534" s="13" t="n"/>
    </row>
    <row r="11535">
      <c r="A11535" s="12" t="n"/>
      <c r="B11535" s="13" t="n"/>
    </row>
    <row r="11536">
      <c r="A11536" s="12" t="n"/>
      <c r="B11536" s="13" t="n"/>
    </row>
    <row r="11537">
      <c r="A11537" s="12" t="n"/>
      <c r="B11537" s="13" t="n"/>
    </row>
    <row r="11538">
      <c r="A11538" s="12" t="n"/>
      <c r="B11538" s="13" t="n"/>
    </row>
    <row r="11539">
      <c r="A11539" s="12" t="n"/>
      <c r="B11539" s="13" t="n"/>
    </row>
    <row r="11540">
      <c r="A11540" s="12" t="n"/>
      <c r="B11540" s="13" t="n"/>
    </row>
    <row r="11541">
      <c r="A11541" s="12" t="n"/>
      <c r="B11541" s="13" t="n"/>
    </row>
    <row r="11542">
      <c r="A11542" s="12" t="n"/>
      <c r="B11542" s="13" t="n"/>
    </row>
    <row r="11543">
      <c r="A11543" s="12" t="n"/>
      <c r="B11543" s="13" t="n"/>
    </row>
    <row r="11544">
      <c r="A11544" s="12" t="n"/>
      <c r="B11544" s="13" t="n"/>
    </row>
    <row r="11545">
      <c r="A11545" s="12" t="n"/>
      <c r="B11545" s="13" t="n"/>
    </row>
    <row r="11546">
      <c r="A11546" s="12" t="n"/>
      <c r="B11546" s="13" t="n"/>
    </row>
    <row r="11547">
      <c r="A11547" s="12" t="n"/>
      <c r="B11547" s="13" t="n"/>
    </row>
    <row r="11548">
      <c r="A11548" s="12" t="n"/>
      <c r="B11548" s="13" t="n"/>
    </row>
    <row r="11549">
      <c r="A11549" s="12" t="n"/>
      <c r="B11549" s="13" t="n"/>
    </row>
    <row r="11550">
      <c r="A11550" s="12" t="n"/>
      <c r="B11550" s="13" t="n"/>
    </row>
    <row r="11551">
      <c r="A11551" s="12" t="n"/>
      <c r="B11551" s="13" t="n"/>
    </row>
    <row r="11552">
      <c r="A11552" s="12" t="n"/>
      <c r="B11552" s="13" t="n"/>
    </row>
    <row r="11553">
      <c r="A11553" s="12" t="n"/>
      <c r="B11553" s="13" t="n"/>
    </row>
    <row r="11554">
      <c r="A11554" s="12" t="n"/>
      <c r="B11554" s="13" t="n"/>
    </row>
    <row r="11555">
      <c r="A11555" s="12" t="n"/>
      <c r="B11555" s="13" t="n"/>
    </row>
    <row r="11556">
      <c r="A11556" s="12" t="n"/>
      <c r="B11556" s="13" t="n"/>
    </row>
    <row r="11557">
      <c r="A11557" s="12" t="n"/>
      <c r="B11557" s="13" t="n"/>
    </row>
    <row r="11558">
      <c r="A11558" s="12" t="n"/>
      <c r="B11558" s="13" t="n"/>
    </row>
    <row r="11559">
      <c r="A11559" s="12" t="n"/>
      <c r="B11559" s="13" t="n"/>
    </row>
    <row r="11560">
      <c r="A11560" s="12" t="n"/>
      <c r="B11560" s="13" t="n"/>
    </row>
    <row r="11561">
      <c r="A11561" s="12" t="n"/>
      <c r="B11561" s="13" t="n"/>
    </row>
    <row r="11562">
      <c r="A11562" s="12" t="n"/>
      <c r="B11562" s="13" t="n"/>
    </row>
    <row r="11563">
      <c r="A11563" s="12" t="n"/>
      <c r="B11563" s="13" t="n"/>
    </row>
    <row r="11564">
      <c r="A11564" s="12" t="n"/>
      <c r="B11564" s="13" t="n"/>
    </row>
    <row r="11565">
      <c r="A11565" s="12" t="n"/>
      <c r="B11565" s="13" t="n"/>
    </row>
    <row r="11566">
      <c r="A11566" s="12" t="n"/>
      <c r="B11566" s="13" t="n"/>
    </row>
    <row r="11567">
      <c r="A11567" s="12" t="n"/>
      <c r="B11567" s="13" t="n"/>
    </row>
    <row r="11568">
      <c r="A11568" s="12" t="n"/>
      <c r="B11568" s="13" t="n"/>
    </row>
    <row r="11569">
      <c r="A11569" s="12" t="n"/>
      <c r="B11569" s="13" t="n"/>
    </row>
    <row r="11570">
      <c r="A11570" s="12" t="n"/>
      <c r="B11570" s="13" t="n"/>
    </row>
    <row r="11571">
      <c r="A11571" s="12" t="n"/>
      <c r="B11571" s="13" t="n"/>
    </row>
    <row r="11572">
      <c r="A11572" s="12" t="n"/>
      <c r="B11572" s="13" t="n"/>
    </row>
    <row r="11573">
      <c r="A11573" s="12" t="n"/>
      <c r="B11573" s="13" t="n"/>
    </row>
    <row r="11574">
      <c r="A11574" s="12" t="n"/>
      <c r="B11574" s="13" t="n"/>
    </row>
    <row r="11575">
      <c r="A11575" s="12" t="n"/>
      <c r="B11575" s="13" t="n"/>
    </row>
    <row r="11576">
      <c r="A11576" s="12" t="n"/>
      <c r="B11576" s="13" t="n"/>
    </row>
    <row r="11577">
      <c r="A11577" s="12" t="n"/>
      <c r="B11577" s="13" t="n"/>
    </row>
    <row r="11578">
      <c r="A11578" s="12" t="n"/>
      <c r="B11578" s="13" t="n"/>
    </row>
    <row r="11579">
      <c r="A11579" s="12" t="n"/>
      <c r="B11579" s="13" t="n"/>
    </row>
    <row r="11580">
      <c r="A11580" s="12" t="n"/>
      <c r="B11580" s="13" t="n"/>
    </row>
    <row r="11581">
      <c r="A11581" s="12" t="n"/>
      <c r="B11581" s="13" t="n"/>
    </row>
    <row r="11582">
      <c r="A11582" s="12" t="n"/>
      <c r="B11582" s="13" t="n"/>
    </row>
    <row r="11583">
      <c r="A11583" s="12" t="n"/>
      <c r="B11583" s="13" t="n"/>
    </row>
    <row r="11584">
      <c r="A11584" s="12" t="n"/>
      <c r="B11584" s="13" t="n"/>
    </row>
    <row r="11585">
      <c r="A11585" s="12" t="n"/>
      <c r="B11585" s="13" t="n"/>
    </row>
    <row r="11586">
      <c r="A11586" s="12" t="n"/>
      <c r="B11586" s="13" t="n"/>
    </row>
    <row r="11587">
      <c r="A11587" s="12" t="n"/>
      <c r="B11587" s="13" t="n"/>
    </row>
    <row r="11588">
      <c r="A11588" s="12" t="n"/>
      <c r="B11588" s="13" t="n"/>
    </row>
    <row r="11589">
      <c r="A11589" s="12" t="n"/>
      <c r="B11589" s="13" t="n"/>
    </row>
    <row r="11590">
      <c r="A11590" s="12" t="n"/>
      <c r="B11590" s="13" t="n"/>
    </row>
    <row r="11591">
      <c r="A11591" s="12" t="n"/>
      <c r="B11591" s="13" t="n"/>
    </row>
    <row r="11592">
      <c r="A11592" s="12" t="n"/>
      <c r="B11592" s="13" t="n"/>
    </row>
    <row r="11593">
      <c r="A11593" s="12" t="n"/>
      <c r="B11593" s="13" t="n"/>
    </row>
    <row r="11594">
      <c r="A11594" s="12" t="n"/>
      <c r="B11594" s="13" t="n"/>
    </row>
    <row r="11595">
      <c r="A11595" s="12" t="n"/>
      <c r="B11595" s="13" t="n"/>
    </row>
    <row r="11596">
      <c r="A11596" s="12" t="n"/>
      <c r="B11596" s="13" t="n"/>
    </row>
    <row r="11597">
      <c r="A11597" s="12" t="n"/>
      <c r="B11597" s="13" t="n"/>
    </row>
    <row r="11598">
      <c r="A11598" s="12" t="n"/>
      <c r="B11598" s="13" t="n"/>
    </row>
    <row r="11599">
      <c r="A11599" s="12" t="n"/>
      <c r="B11599" s="13" t="n"/>
    </row>
    <row r="11600">
      <c r="A11600" s="12" t="n"/>
      <c r="B11600" s="13" t="n"/>
    </row>
    <row r="11601">
      <c r="A11601" s="12" t="n"/>
      <c r="B11601" s="13" t="n"/>
    </row>
    <row r="11602">
      <c r="A11602" s="12" t="n"/>
      <c r="B11602" s="13" t="n"/>
    </row>
    <row r="11603">
      <c r="A11603" s="12" t="n"/>
      <c r="B11603" s="13" t="n"/>
    </row>
    <row r="11604">
      <c r="A11604" s="12" t="n"/>
      <c r="B11604" s="13" t="n"/>
    </row>
    <row r="11605">
      <c r="A11605" s="12" t="n"/>
      <c r="B11605" s="13" t="n"/>
    </row>
    <row r="11606">
      <c r="A11606" s="12" t="n"/>
      <c r="B11606" s="13" t="n"/>
    </row>
    <row r="11607">
      <c r="A11607" s="12" t="n"/>
      <c r="B11607" s="13" t="n"/>
    </row>
    <row r="11608">
      <c r="A11608" s="12" t="n"/>
      <c r="B11608" s="13" t="n"/>
    </row>
    <row r="11609">
      <c r="A11609" s="12" t="n"/>
      <c r="B11609" s="13" t="n"/>
    </row>
    <row r="11610">
      <c r="A11610" s="12" t="n"/>
      <c r="B11610" s="13" t="n"/>
    </row>
    <row r="11611">
      <c r="A11611" s="12" t="n"/>
      <c r="B11611" s="13" t="n"/>
    </row>
    <row r="11612">
      <c r="A11612" s="12" t="n"/>
      <c r="B11612" s="13" t="n"/>
    </row>
    <row r="11613">
      <c r="A11613" s="12" t="n"/>
      <c r="B11613" s="13" t="n"/>
    </row>
    <row r="11614">
      <c r="A11614" s="12" t="n"/>
      <c r="B11614" s="13" t="n"/>
    </row>
    <row r="11615">
      <c r="A11615" s="12" t="n"/>
      <c r="B11615" s="13" t="n"/>
    </row>
    <row r="11616">
      <c r="A11616" s="12" t="n"/>
      <c r="B11616" s="13" t="n"/>
    </row>
    <row r="11617">
      <c r="A11617" s="12" t="n"/>
      <c r="B11617" s="13" t="n"/>
    </row>
    <row r="11618">
      <c r="A11618" s="12" t="n"/>
      <c r="B11618" s="13" t="n"/>
    </row>
    <row r="11619">
      <c r="A11619" s="12" t="n"/>
      <c r="B11619" s="13" t="n"/>
    </row>
    <row r="11620">
      <c r="A11620" s="12" t="n"/>
      <c r="B11620" s="13" t="n"/>
    </row>
    <row r="11621">
      <c r="A11621" s="12" t="n"/>
      <c r="B11621" s="13" t="n"/>
    </row>
    <row r="11622">
      <c r="A11622" s="12" t="n"/>
      <c r="B11622" s="13" t="n"/>
    </row>
    <row r="11623">
      <c r="A11623" s="12" t="n"/>
      <c r="B11623" s="13" t="n"/>
    </row>
    <row r="11624">
      <c r="A11624" s="12" t="n"/>
      <c r="B11624" s="13" t="n"/>
    </row>
    <row r="11625">
      <c r="A11625" s="12" t="n"/>
      <c r="B11625" s="13" t="n"/>
    </row>
    <row r="11626">
      <c r="A11626" s="12" t="n"/>
      <c r="B11626" s="13" t="n"/>
    </row>
    <row r="11627">
      <c r="A11627" s="12" t="n"/>
      <c r="B11627" s="13" t="n"/>
    </row>
    <row r="11628">
      <c r="A11628" s="12" t="n"/>
      <c r="B11628" s="13" t="n"/>
    </row>
    <row r="11629">
      <c r="A11629" s="12" t="n"/>
      <c r="B11629" s="13" t="n"/>
    </row>
    <row r="11630">
      <c r="A11630" s="12" t="n"/>
      <c r="B11630" s="13" t="n"/>
    </row>
    <row r="11631">
      <c r="A11631" s="12" t="n"/>
      <c r="B11631" s="13" t="n"/>
    </row>
    <row r="11632">
      <c r="A11632" s="12" t="n"/>
      <c r="B11632" s="13" t="n"/>
    </row>
    <row r="11633">
      <c r="A11633" s="12" t="n"/>
      <c r="B11633" s="13" t="n"/>
    </row>
    <row r="11634">
      <c r="A11634" s="12" t="n"/>
      <c r="B11634" s="13" t="n"/>
    </row>
    <row r="11635">
      <c r="A11635" s="12" t="n"/>
      <c r="B11635" s="13" t="n"/>
    </row>
    <row r="11636">
      <c r="A11636" s="12" t="n"/>
      <c r="B11636" s="13" t="n"/>
    </row>
    <row r="11637">
      <c r="A11637" s="12" t="n"/>
      <c r="B11637" s="13" t="n"/>
    </row>
    <row r="11638">
      <c r="A11638" s="12" t="n"/>
      <c r="B11638" s="13" t="n"/>
    </row>
    <row r="11639">
      <c r="A11639" s="12" t="n"/>
      <c r="B11639" s="13" t="n"/>
    </row>
    <row r="11640">
      <c r="A11640" s="12" t="n"/>
      <c r="B11640" s="13" t="n"/>
    </row>
    <row r="11641">
      <c r="A11641" s="12" t="n"/>
      <c r="B11641" s="13" t="n"/>
    </row>
    <row r="11642">
      <c r="A11642" s="12" t="n"/>
      <c r="B11642" s="13" t="n"/>
    </row>
    <row r="11643">
      <c r="A11643" s="12" t="n"/>
      <c r="B11643" s="13" t="n"/>
    </row>
    <row r="11644">
      <c r="A11644" s="12" t="n"/>
      <c r="B11644" s="13" t="n"/>
    </row>
    <row r="11645">
      <c r="A11645" s="12" t="n"/>
      <c r="B11645" s="13" t="n"/>
    </row>
    <row r="11646">
      <c r="A11646" s="12" t="n"/>
      <c r="B11646" s="13" t="n"/>
    </row>
    <row r="11647">
      <c r="A11647" s="12" t="n"/>
      <c r="B11647" s="13" t="n"/>
    </row>
    <row r="11648">
      <c r="A11648" s="12" t="n"/>
      <c r="B11648" s="13" t="n"/>
    </row>
    <row r="11649">
      <c r="A11649" s="12" t="n"/>
      <c r="B11649" s="13" t="n"/>
    </row>
    <row r="11650">
      <c r="A11650" s="12" t="n"/>
      <c r="B11650" s="13" t="n"/>
    </row>
    <row r="11651">
      <c r="A11651" s="12" t="n"/>
      <c r="B11651" s="13" t="n"/>
    </row>
    <row r="11652">
      <c r="A11652" s="12" t="n"/>
      <c r="B11652" s="13" t="n"/>
    </row>
    <row r="11653">
      <c r="A11653" s="12" t="n"/>
      <c r="B11653" s="13" t="n"/>
    </row>
    <row r="11654">
      <c r="A11654" s="12" t="n"/>
      <c r="B11654" s="13" t="n"/>
    </row>
    <row r="11655">
      <c r="A11655" s="12" t="n"/>
      <c r="B11655" s="13" t="n"/>
    </row>
    <row r="11656">
      <c r="A11656" s="12" t="n"/>
      <c r="B11656" s="13" t="n"/>
    </row>
    <row r="11657">
      <c r="A11657" s="12" t="n"/>
      <c r="B11657" s="13" t="n"/>
    </row>
    <row r="11658">
      <c r="A11658" s="12" t="n"/>
      <c r="B11658" s="13" t="n"/>
    </row>
    <row r="11659">
      <c r="A11659" s="12" t="n"/>
      <c r="B11659" s="13" t="n"/>
    </row>
    <row r="11660">
      <c r="A11660" s="12" t="n"/>
      <c r="B11660" s="13" t="n"/>
    </row>
    <row r="11661">
      <c r="A11661" s="12" t="n"/>
      <c r="B11661" s="13" t="n"/>
    </row>
    <row r="11662">
      <c r="A11662" s="12" t="n"/>
      <c r="B11662" s="13" t="n"/>
    </row>
    <row r="11663">
      <c r="A11663" s="12" t="n"/>
      <c r="B11663" s="13" t="n"/>
    </row>
    <row r="11664">
      <c r="A11664" s="12" t="n"/>
      <c r="B11664" s="13" t="n"/>
    </row>
    <row r="11665">
      <c r="A11665" s="12" t="n"/>
      <c r="B11665" s="13" t="n"/>
    </row>
    <row r="11666">
      <c r="A11666" s="12" t="n"/>
      <c r="B11666" s="13" t="n"/>
    </row>
    <row r="11667">
      <c r="A11667" s="12" t="n"/>
      <c r="B11667" s="13" t="n"/>
    </row>
    <row r="11668">
      <c r="A11668" s="12" t="n"/>
      <c r="B11668" s="13" t="n"/>
    </row>
    <row r="11669">
      <c r="A11669" s="12" t="n"/>
      <c r="B11669" s="13" t="n"/>
    </row>
    <row r="11670">
      <c r="A11670" s="12" t="n"/>
      <c r="B11670" s="13" t="n"/>
    </row>
    <row r="11671">
      <c r="A11671" s="12" t="n"/>
      <c r="B11671" s="13" t="n"/>
    </row>
    <row r="11672">
      <c r="A11672" s="12" t="n"/>
      <c r="B11672" s="13" t="n"/>
    </row>
    <row r="11673">
      <c r="A11673" s="12" t="n"/>
      <c r="B11673" s="13" t="n"/>
    </row>
    <row r="11674">
      <c r="A11674" s="12" t="n"/>
      <c r="B11674" s="13" t="n"/>
    </row>
    <row r="11675">
      <c r="A11675" s="12" t="n"/>
      <c r="B11675" s="13" t="n"/>
    </row>
    <row r="11676">
      <c r="A11676" s="12" t="n"/>
      <c r="B11676" s="13" t="n"/>
    </row>
    <row r="11677">
      <c r="A11677" s="12" t="n"/>
      <c r="B11677" s="13" t="n"/>
    </row>
    <row r="11678">
      <c r="A11678" s="12" t="n"/>
      <c r="B11678" s="13" t="n"/>
    </row>
    <row r="11679">
      <c r="A11679" s="12" t="n"/>
      <c r="B11679" s="13" t="n"/>
    </row>
    <row r="11680">
      <c r="A11680" s="12" t="n"/>
      <c r="B11680" s="13" t="n"/>
    </row>
    <row r="11681">
      <c r="A11681" s="12" t="n"/>
      <c r="B11681" s="13" t="n"/>
    </row>
    <row r="11682">
      <c r="A11682" s="12" t="n"/>
      <c r="B11682" s="13" t="n"/>
    </row>
    <row r="11683">
      <c r="A11683" s="12" t="n"/>
      <c r="B11683" s="13" t="n"/>
    </row>
    <row r="11684">
      <c r="A11684" s="12" t="n"/>
      <c r="B11684" s="13" t="n"/>
    </row>
    <row r="11685">
      <c r="A11685" s="12" t="n"/>
      <c r="B11685" s="13" t="n"/>
    </row>
    <row r="11686">
      <c r="A11686" s="12" t="n"/>
      <c r="B11686" s="13" t="n"/>
    </row>
    <row r="11687">
      <c r="A11687" s="12" t="n"/>
      <c r="B11687" s="13" t="n"/>
    </row>
    <row r="11688">
      <c r="A11688" s="12" t="n"/>
      <c r="B11688" s="13" t="n"/>
    </row>
    <row r="11689">
      <c r="A11689" s="12" t="n"/>
      <c r="B11689" s="13" t="n"/>
    </row>
    <row r="11690">
      <c r="A11690" s="12" t="n"/>
      <c r="B11690" s="13" t="n"/>
    </row>
    <row r="11691">
      <c r="A11691" s="12" t="n"/>
      <c r="B11691" s="13" t="n"/>
    </row>
    <row r="11692">
      <c r="A11692" s="12" t="n"/>
      <c r="B11692" s="13" t="n"/>
    </row>
    <row r="11693">
      <c r="A11693" s="12" t="n"/>
      <c r="B11693" s="13" t="n"/>
    </row>
    <row r="11694">
      <c r="A11694" s="12" t="n"/>
      <c r="B11694" s="13" t="n"/>
    </row>
    <row r="11695">
      <c r="A11695" s="12" t="n"/>
      <c r="B11695" s="13" t="n"/>
    </row>
    <row r="11696">
      <c r="A11696" s="12" t="n"/>
      <c r="B11696" s="13" t="n"/>
    </row>
    <row r="11697">
      <c r="A11697" s="12" t="n"/>
      <c r="B11697" s="13" t="n"/>
    </row>
    <row r="11698">
      <c r="A11698" s="12" t="n"/>
      <c r="B11698" s="13" t="n"/>
    </row>
    <row r="11699">
      <c r="A11699" s="12" t="n"/>
      <c r="B11699" s="13" t="n"/>
    </row>
    <row r="11700">
      <c r="A11700" s="12" t="n"/>
      <c r="B11700" s="13" t="n"/>
    </row>
    <row r="11701">
      <c r="A11701" s="12" t="n"/>
      <c r="B11701" s="13" t="n"/>
    </row>
    <row r="11702">
      <c r="A11702" s="12" t="n"/>
      <c r="B11702" s="13" t="n"/>
    </row>
    <row r="11703">
      <c r="A11703" s="12" t="n"/>
      <c r="B11703" s="13" t="n"/>
    </row>
    <row r="11704">
      <c r="A11704" s="12" t="n"/>
      <c r="B11704" s="13" t="n"/>
    </row>
    <row r="11705">
      <c r="A11705" s="12" t="n"/>
      <c r="B11705" s="13" t="n"/>
    </row>
    <row r="11706">
      <c r="A11706" s="12" t="n"/>
      <c r="B11706" s="13" t="n"/>
    </row>
    <row r="11707">
      <c r="A11707" s="12" t="n"/>
      <c r="B11707" s="13" t="n"/>
    </row>
    <row r="11708">
      <c r="A11708" s="12" t="n"/>
      <c r="B11708" s="13" t="n"/>
    </row>
    <row r="11709">
      <c r="A11709" s="12" t="n"/>
      <c r="B11709" s="13" t="n"/>
    </row>
    <row r="11710">
      <c r="A11710" s="12" t="n"/>
      <c r="B11710" s="13" t="n"/>
    </row>
    <row r="11711">
      <c r="A11711" s="12" t="n"/>
      <c r="B11711" s="13" t="n"/>
    </row>
    <row r="11712">
      <c r="A11712" s="12" t="n"/>
      <c r="B11712" s="13" t="n"/>
    </row>
    <row r="11713">
      <c r="A11713" s="12" t="n"/>
      <c r="B11713" s="13" t="n"/>
    </row>
    <row r="11714">
      <c r="A11714" s="12" t="n"/>
      <c r="B11714" s="13" t="n"/>
    </row>
    <row r="11715">
      <c r="A11715" s="12" t="n"/>
      <c r="B11715" s="13" t="n"/>
    </row>
    <row r="11716">
      <c r="A11716" s="12" t="n"/>
      <c r="B11716" s="13" t="n"/>
    </row>
    <row r="11717">
      <c r="A11717" s="12" t="n"/>
      <c r="B11717" s="13" t="n"/>
    </row>
    <row r="11718">
      <c r="A11718" s="12" t="n"/>
      <c r="B11718" s="13" t="n"/>
    </row>
    <row r="11719">
      <c r="A11719" s="12" t="n"/>
      <c r="B11719" s="13" t="n"/>
    </row>
    <row r="11720">
      <c r="A11720" s="12" t="n"/>
      <c r="B11720" s="13" t="n"/>
    </row>
    <row r="11721">
      <c r="A11721" s="12" t="n"/>
      <c r="B11721" s="13" t="n"/>
    </row>
    <row r="11722">
      <c r="A11722" s="12" t="n"/>
      <c r="B11722" s="13" t="n"/>
    </row>
    <row r="11723">
      <c r="A11723" s="12" t="n"/>
      <c r="B11723" s="13" t="n"/>
    </row>
    <row r="11724">
      <c r="A11724" s="12" t="n"/>
      <c r="B11724" s="13" t="n"/>
    </row>
    <row r="11725">
      <c r="A11725" s="12" t="n"/>
      <c r="B11725" s="13" t="n"/>
    </row>
    <row r="11726">
      <c r="A11726" s="12" t="n"/>
      <c r="B11726" s="13" t="n"/>
    </row>
    <row r="11727">
      <c r="A11727" s="12" t="n"/>
      <c r="B11727" s="13" t="n"/>
    </row>
    <row r="11728">
      <c r="A11728" s="12" t="n"/>
      <c r="B11728" s="13" t="n"/>
    </row>
    <row r="11729">
      <c r="A11729" s="12" t="n"/>
      <c r="B11729" s="13" t="n"/>
    </row>
    <row r="11730">
      <c r="A11730" s="12" t="n"/>
      <c r="B11730" s="13" t="n"/>
    </row>
    <row r="11731">
      <c r="A11731" s="12" t="n"/>
      <c r="B11731" s="13" t="n"/>
    </row>
    <row r="11732">
      <c r="A11732" s="12" t="n"/>
      <c r="B11732" s="13" t="n"/>
    </row>
    <row r="11733">
      <c r="A11733" s="12" t="n"/>
      <c r="B11733" s="13" t="n"/>
    </row>
    <row r="11734">
      <c r="A11734" s="12" t="n"/>
      <c r="B11734" s="13" t="n"/>
    </row>
    <row r="11735">
      <c r="A11735" s="12" t="n"/>
      <c r="B11735" s="13" t="n"/>
    </row>
    <row r="11736">
      <c r="A11736" s="12" t="n"/>
      <c r="B11736" s="13" t="n"/>
    </row>
    <row r="11737">
      <c r="A11737" s="12" t="n"/>
      <c r="B11737" s="13" t="n"/>
    </row>
    <row r="11738">
      <c r="A11738" s="12" t="n"/>
      <c r="B11738" s="13" t="n"/>
    </row>
    <row r="11739">
      <c r="A11739" s="12" t="n"/>
      <c r="B11739" s="13" t="n"/>
    </row>
    <row r="11740">
      <c r="A11740" s="12" t="n"/>
      <c r="B11740" s="13" t="n"/>
    </row>
    <row r="11741">
      <c r="A11741" s="12" t="n"/>
      <c r="B11741" s="13" t="n"/>
    </row>
    <row r="11742">
      <c r="A11742" s="12" t="n"/>
      <c r="B11742" s="13" t="n"/>
    </row>
    <row r="11743">
      <c r="A11743" s="12" t="n"/>
      <c r="B11743" s="13" t="n"/>
    </row>
    <row r="11744">
      <c r="A11744" s="12" t="n"/>
      <c r="B11744" s="13" t="n"/>
    </row>
    <row r="11745">
      <c r="A11745" s="12" t="n"/>
      <c r="B11745" s="13" t="n"/>
    </row>
    <row r="11746">
      <c r="A11746" s="12" t="n"/>
      <c r="B11746" s="13" t="n"/>
    </row>
    <row r="11747">
      <c r="A11747" s="12" t="n"/>
      <c r="B11747" s="13" t="n"/>
    </row>
    <row r="11748">
      <c r="A11748" s="12" t="n"/>
      <c r="B11748" s="13" t="n"/>
    </row>
    <row r="11749">
      <c r="A11749" s="12" t="n"/>
      <c r="B11749" s="13" t="n"/>
    </row>
    <row r="11750">
      <c r="A11750" s="12" t="n"/>
      <c r="B11750" s="13" t="n"/>
    </row>
    <row r="11751">
      <c r="A11751" s="12" t="n"/>
      <c r="B11751" s="13" t="n"/>
    </row>
    <row r="11752">
      <c r="A11752" s="12" t="n"/>
      <c r="B11752" s="13" t="n"/>
    </row>
    <row r="11753">
      <c r="A11753" s="12" t="n"/>
      <c r="B11753" s="13" t="n"/>
    </row>
    <row r="11754">
      <c r="A11754" s="12" t="n"/>
      <c r="B11754" s="13" t="n"/>
    </row>
    <row r="11755">
      <c r="A11755" s="12" t="n"/>
      <c r="B11755" s="13" t="n"/>
    </row>
    <row r="11756">
      <c r="A11756" s="12" t="n"/>
      <c r="B11756" s="13" t="n"/>
    </row>
    <row r="11757">
      <c r="A11757" s="12" t="n"/>
      <c r="B11757" s="13" t="n"/>
    </row>
    <row r="11758">
      <c r="A11758" s="12" t="n"/>
      <c r="B11758" s="13" t="n"/>
    </row>
    <row r="11759">
      <c r="A11759" s="12" t="n"/>
      <c r="B11759" s="13" t="n"/>
    </row>
    <row r="11760">
      <c r="A11760" s="12" t="n"/>
      <c r="B11760" s="13" t="n"/>
    </row>
    <row r="11761">
      <c r="A11761" s="12" t="n"/>
      <c r="B11761" s="13" t="n"/>
    </row>
    <row r="11762">
      <c r="A11762" s="12" t="n"/>
      <c r="B11762" s="13" t="n"/>
    </row>
    <row r="11763">
      <c r="A11763" s="12" t="n"/>
      <c r="B11763" s="13" t="n"/>
    </row>
    <row r="11764">
      <c r="A11764" s="12" t="n"/>
      <c r="B11764" s="13" t="n"/>
    </row>
    <row r="11765">
      <c r="A11765" s="12" t="n"/>
      <c r="B11765" s="13" t="n"/>
    </row>
    <row r="11766">
      <c r="A11766" s="12" t="n"/>
      <c r="B11766" s="13" t="n"/>
    </row>
    <row r="11767">
      <c r="A11767" s="12" t="n"/>
      <c r="B11767" s="13" t="n"/>
    </row>
    <row r="11768">
      <c r="A11768" s="12" t="n"/>
      <c r="B11768" s="13" t="n"/>
    </row>
    <row r="11769">
      <c r="A11769" s="12" t="n"/>
      <c r="B11769" s="13" t="n"/>
    </row>
    <row r="11770">
      <c r="A11770" s="12" t="n"/>
      <c r="B11770" s="13" t="n"/>
    </row>
    <row r="11771">
      <c r="A11771" s="12" t="n"/>
      <c r="B11771" s="13" t="n"/>
    </row>
    <row r="11772">
      <c r="A11772" s="12" t="n"/>
      <c r="B11772" s="13" t="n"/>
    </row>
    <row r="11773">
      <c r="A11773" s="12" t="n"/>
      <c r="B11773" s="13" t="n"/>
    </row>
    <row r="11774">
      <c r="A11774" s="12" t="n"/>
      <c r="B11774" s="13" t="n"/>
    </row>
    <row r="11775">
      <c r="A11775" s="12" t="n"/>
      <c r="B11775" s="13" t="n"/>
    </row>
    <row r="11776">
      <c r="A11776" s="12" t="n"/>
      <c r="B11776" s="13" t="n"/>
    </row>
    <row r="11777">
      <c r="A11777" s="12" t="n"/>
      <c r="B11777" s="13" t="n"/>
    </row>
    <row r="11778">
      <c r="A11778" s="12" t="n"/>
      <c r="B11778" s="13" t="n"/>
    </row>
    <row r="11779">
      <c r="A11779" s="12" t="n"/>
      <c r="B11779" s="13" t="n"/>
    </row>
    <row r="11780">
      <c r="A11780" s="12" t="n"/>
      <c r="B11780" s="13" t="n"/>
    </row>
    <row r="11781">
      <c r="A11781" s="12" t="n"/>
      <c r="B11781" s="13" t="n"/>
    </row>
    <row r="11782">
      <c r="A11782" s="12" t="n"/>
      <c r="B11782" s="13" t="n"/>
    </row>
    <row r="11783">
      <c r="A11783" s="12" t="n"/>
      <c r="B11783" s="13" t="n"/>
    </row>
    <row r="11784">
      <c r="A11784" s="12" t="n"/>
      <c r="B11784" s="13" t="n"/>
    </row>
    <row r="11785">
      <c r="A11785" s="12" t="n"/>
      <c r="B11785" s="13" t="n"/>
    </row>
    <row r="11786">
      <c r="A11786" s="12" t="n"/>
      <c r="B11786" s="13" t="n"/>
    </row>
    <row r="11787">
      <c r="A11787" s="12" t="n"/>
      <c r="B11787" s="13" t="n"/>
    </row>
    <row r="11788">
      <c r="A11788" s="12" t="n"/>
      <c r="B11788" s="13" t="n"/>
    </row>
    <row r="11789">
      <c r="A11789" s="12" t="n"/>
      <c r="B11789" s="13" t="n"/>
    </row>
    <row r="11790">
      <c r="A11790" s="12" t="n"/>
      <c r="B11790" s="13" t="n"/>
    </row>
    <row r="11791">
      <c r="A11791" s="12" t="n"/>
      <c r="B11791" s="13" t="n"/>
    </row>
    <row r="11792">
      <c r="A11792" s="12" t="n"/>
      <c r="B11792" s="13" t="n"/>
    </row>
    <row r="11793">
      <c r="A11793" s="12" t="n"/>
      <c r="B11793" s="13" t="n"/>
    </row>
    <row r="11794">
      <c r="A11794" s="12" t="n"/>
      <c r="B11794" s="13" t="n"/>
    </row>
    <row r="11795">
      <c r="A11795" s="12" t="n"/>
      <c r="B11795" s="13" t="n"/>
    </row>
    <row r="11796">
      <c r="A11796" s="12" t="n"/>
      <c r="B11796" s="13" t="n"/>
    </row>
    <row r="11797">
      <c r="A11797" s="12" t="n"/>
      <c r="B11797" s="13" t="n"/>
    </row>
    <row r="11798">
      <c r="A11798" s="12" t="n"/>
      <c r="B11798" s="13" t="n"/>
    </row>
    <row r="11799">
      <c r="A11799" s="12" t="n"/>
      <c r="B11799" s="13" t="n"/>
    </row>
    <row r="11800">
      <c r="A11800" s="12" t="n"/>
      <c r="B11800" s="13" t="n"/>
    </row>
    <row r="11801">
      <c r="A11801" s="12" t="n"/>
      <c r="B11801" s="13" t="n"/>
    </row>
    <row r="11802">
      <c r="A11802" s="12" t="n"/>
      <c r="B11802" s="13" t="n"/>
    </row>
    <row r="11803">
      <c r="A11803" s="12" t="n"/>
      <c r="B11803" s="13" t="n"/>
    </row>
    <row r="11804">
      <c r="A11804" s="12" t="n"/>
      <c r="B11804" s="13" t="n"/>
    </row>
    <row r="11805">
      <c r="A11805" s="12" t="n"/>
      <c r="B11805" s="13" t="n"/>
    </row>
    <row r="11806">
      <c r="A11806" s="12" t="n"/>
      <c r="B11806" s="13" t="n"/>
    </row>
    <row r="11807">
      <c r="A11807" s="12" t="n"/>
      <c r="B11807" s="13" t="n"/>
    </row>
    <row r="11808">
      <c r="A11808" s="12" t="n"/>
      <c r="B11808" s="13" t="n"/>
    </row>
    <row r="11809">
      <c r="A11809" s="12" t="n"/>
      <c r="B11809" s="13" t="n"/>
    </row>
    <row r="11810">
      <c r="A11810" s="12" t="n"/>
      <c r="B11810" s="13" t="n"/>
    </row>
    <row r="11811">
      <c r="A11811" s="12" t="n"/>
      <c r="B11811" s="13" t="n"/>
    </row>
    <row r="11812">
      <c r="A11812" s="12" t="n"/>
      <c r="B11812" s="13" t="n"/>
    </row>
    <row r="11813">
      <c r="A11813" s="12" t="n"/>
      <c r="B11813" s="13" t="n"/>
    </row>
    <row r="11814">
      <c r="A11814" s="12" t="n"/>
      <c r="B11814" s="13" t="n"/>
    </row>
    <row r="11815">
      <c r="A11815" s="12" t="n"/>
      <c r="B11815" s="13" t="n"/>
    </row>
    <row r="11816">
      <c r="A11816" s="12" t="n"/>
      <c r="B11816" s="13" t="n"/>
    </row>
    <row r="11817">
      <c r="A11817" s="12" t="n"/>
      <c r="B11817" s="13" t="n"/>
    </row>
    <row r="11818">
      <c r="A11818" s="12" t="n"/>
      <c r="B11818" s="13" t="n"/>
    </row>
    <row r="11819">
      <c r="A11819" s="12" t="n"/>
      <c r="B11819" s="13" t="n"/>
    </row>
    <row r="11820">
      <c r="A11820" s="12" t="n"/>
      <c r="B11820" s="13" t="n"/>
    </row>
    <row r="11821">
      <c r="A11821" s="12" t="n"/>
      <c r="B11821" s="13" t="n"/>
    </row>
    <row r="11822">
      <c r="A11822" s="12" t="n"/>
      <c r="B11822" s="13" t="n"/>
    </row>
    <row r="11823">
      <c r="A11823" s="12" t="n"/>
      <c r="B11823" s="13" t="n"/>
    </row>
    <row r="11824">
      <c r="A11824" s="12" t="n"/>
      <c r="B11824" s="13" t="n"/>
    </row>
    <row r="11825">
      <c r="A11825" s="12" t="n"/>
      <c r="B11825" s="13" t="n"/>
    </row>
    <row r="11826">
      <c r="A11826" s="12" t="n"/>
      <c r="B11826" s="13" t="n"/>
    </row>
    <row r="11827">
      <c r="A11827" s="12" t="n"/>
      <c r="B11827" s="13" t="n"/>
    </row>
    <row r="11828">
      <c r="A11828" s="12" t="n"/>
      <c r="B11828" s="13" t="n"/>
    </row>
    <row r="11829">
      <c r="A11829" s="12" t="n"/>
      <c r="B11829" s="13" t="n"/>
    </row>
    <row r="11830">
      <c r="A11830" s="12" t="n"/>
      <c r="B11830" s="13" t="n"/>
    </row>
    <row r="11831">
      <c r="A11831" s="12" t="n"/>
      <c r="B11831" s="13" t="n"/>
    </row>
    <row r="11832">
      <c r="A11832" s="12" t="n"/>
      <c r="B11832" s="13" t="n"/>
    </row>
    <row r="11833">
      <c r="A11833" s="12" t="n"/>
      <c r="B11833" s="13" t="n"/>
    </row>
    <row r="11834">
      <c r="A11834" s="12" t="n"/>
      <c r="B11834" s="13" t="n"/>
    </row>
    <row r="11835">
      <c r="A11835" s="12" t="n"/>
      <c r="B11835" s="13" t="n"/>
    </row>
    <row r="11836">
      <c r="A11836" s="12" t="n"/>
      <c r="B11836" s="13" t="n"/>
    </row>
    <row r="11837">
      <c r="A11837" s="12" t="n"/>
      <c r="B11837" s="13" t="n"/>
    </row>
    <row r="11838">
      <c r="A11838" s="12" t="n"/>
      <c r="B11838" s="13" t="n"/>
    </row>
    <row r="11839">
      <c r="A11839" s="12" t="n"/>
      <c r="B11839" s="13" t="n"/>
    </row>
    <row r="11840">
      <c r="A11840" s="12" t="n"/>
      <c r="B11840" s="13" t="n"/>
    </row>
    <row r="11841">
      <c r="A11841" s="12" t="n"/>
      <c r="B11841" s="13" t="n"/>
    </row>
    <row r="11842">
      <c r="A11842" s="12" t="n"/>
      <c r="B11842" s="13" t="n"/>
    </row>
    <row r="11843">
      <c r="A11843" s="12" t="n"/>
      <c r="B11843" s="13" t="n"/>
    </row>
    <row r="11844">
      <c r="A11844" s="12" t="n"/>
      <c r="B11844" s="13" t="n"/>
    </row>
    <row r="11845">
      <c r="A11845" s="12" t="n"/>
      <c r="B11845" s="13" t="n"/>
    </row>
    <row r="11846">
      <c r="A11846" s="12" t="n"/>
      <c r="B11846" s="13" t="n"/>
    </row>
    <row r="11847">
      <c r="A11847" s="12" t="n"/>
      <c r="B11847" s="13" t="n"/>
    </row>
    <row r="11848">
      <c r="A11848" s="12" t="n"/>
      <c r="B11848" s="13" t="n"/>
    </row>
    <row r="11849">
      <c r="A11849" s="12" t="n"/>
      <c r="B11849" s="13" t="n"/>
    </row>
    <row r="11850">
      <c r="A11850" s="12" t="n"/>
      <c r="B11850" s="13" t="n"/>
    </row>
    <row r="11851">
      <c r="A11851" s="12" t="n"/>
      <c r="B11851" s="13" t="n"/>
    </row>
    <row r="11852">
      <c r="A11852" s="12" t="n"/>
      <c r="B11852" s="13" t="n"/>
    </row>
    <row r="11853">
      <c r="A11853" s="12" t="n"/>
      <c r="B11853" s="13" t="n"/>
    </row>
    <row r="11854">
      <c r="A11854" s="12" t="n"/>
      <c r="B11854" s="13" t="n"/>
    </row>
    <row r="11855">
      <c r="A11855" s="12" t="n"/>
      <c r="B11855" s="13" t="n"/>
    </row>
    <row r="11856">
      <c r="A11856" s="12" t="n"/>
      <c r="B11856" s="13" t="n"/>
    </row>
    <row r="11857">
      <c r="A11857" s="12" t="n"/>
      <c r="B11857" s="13" t="n"/>
    </row>
    <row r="11858">
      <c r="A11858" s="12" t="n"/>
      <c r="B11858" s="13" t="n"/>
    </row>
    <row r="11859">
      <c r="A11859" s="12" t="n"/>
      <c r="B11859" s="13" t="n"/>
    </row>
    <row r="11860">
      <c r="A11860" s="12" t="n"/>
      <c r="B11860" s="13" t="n"/>
    </row>
    <row r="11861">
      <c r="A11861" s="12" t="n"/>
      <c r="B11861" s="13" t="n"/>
    </row>
    <row r="11862">
      <c r="A11862" s="12" t="n"/>
      <c r="B11862" s="13" t="n"/>
    </row>
    <row r="11863">
      <c r="A11863" s="12" t="n"/>
      <c r="B11863" s="13" t="n"/>
    </row>
    <row r="11864">
      <c r="A11864" s="12" t="n"/>
      <c r="B11864" s="13" t="n"/>
    </row>
    <row r="11865">
      <c r="A11865" s="12" t="n"/>
      <c r="B11865" s="13" t="n"/>
    </row>
    <row r="11866">
      <c r="A11866" s="12" t="n"/>
      <c r="B11866" s="13" t="n"/>
    </row>
    <row r="11867">
      <c r="A11867" s="12" t="n"/>
      <c r="B11867" s="13" t="n"/>
    </row>
    <row r="11868">
      <c r="A11868" s="12" t="n"/>
      <c r="B11868" s="13" t="n"/>
    </row>
    <row r="11869">
      <c r="A11869" s="12" t="n"/>
      <c r="B11869" s="13" t="n"/>
    </row>
    <row r="11870">
      <c r="A11870" s="12" t="n"/>
      <c r="B11870" s="13" t="n"/>
    </row>
    <row r="11871">
      <c r="A11871" s="12" t="n"/>
      <c r="B11871" s="13" t="n"/>
    </row>
    <row r="11872">
      <c r="A11872" s="12" t="n"/>
      <c r="B11872" s="13" t="n"/>
    </row>
    <row r="11873">
      <c r="A11873" s="12" t="n"/>
      <c r="B11873" s="13" t="n"/>
    </row>
    <row r="11874">
      <c r="A11874" s="12" t="n"/>
      <c r="B11874" s="13" t="n"/>
    </row>
    <row r="11875">
      <c r="A11875" s="12" t="n"/>
      <c r="B11875" s="13" t="n"/>
    </row>
    <row r="11876">
      <c r="A11876" s="12" t="n"/>
      <c r="B11876" s="13" t="n"/>
    </row>
    <row r="11877">
      <c r="A11877" s="12" t="n"/>
      <c r="B11877" s="13" t="n"/>
    </row>
    <row r="11878">
      <c r="A11878" s="12" t="n"/>
      <c r="B11878" s="13" t="n"/>
    </row>
    <row r="11879">
      <c r="A11879" s="12" t="n"/>
      <c r="B11879" s="13" t="n"/>
    </row>
    <row r="11880">
      <c r="A11880" s="12" t="n"/>
      <c r="B11880" s="13" t="n"/>
    </row>
    <row r="11881">
      <c r="A11881" s="12" t="n"/>
      <c r="B11881" s="13" t="n"/>
    </row>
    <row r="11882">
      <c r="A11882" s="12" t="n"/>
      <c r="B11882" s="13" t="n"/>
    </row>
    <row r="11883">
      <c r="A11883" s="12" t="n"/>
      <c r="B11883" s="13" t="n"/>
    </row>
    <row r="11884">
      <c r="A11884" s="12" t="n"/>
      <c r="B11884" s="13" t="n"/>
    </row>
    <row r="11885">
      <c r="A11885" s="12" t="n"/>
      <c r="B11885" s="13" t="n"/>
    </row>
    <row r="11886">
      <c r="A11886" s="12" t="n"/>
      <c r="B11886" s="13" t="n"/>
    </row>
    <row r="11887">
      <c r="A11887" s="12" t="n"/>
      <c r="B11887" s="13" t="n"/>
    </row>
    <row r="11888">
      <c r="A11888" s="12" t="n"/>
      <c r="B11888" s="13" t="n"/>
    </row>
    <row r="11889">
      <c r="A11889" s="12" t="n"/>
      <c r="B11889" s="13" t="n"/>
    </row>
    <row r="11890">
      <c r="A11890" s="12" t="n"/>
      <c r="B11890" s="13" t="n"/>
    </row>
    <row r="11891">
      <c r="A11891" s="12" t="n"/>
      <c r="B11891" s="13" t="n"/>
    </row>
    <row r="11892">
      <c r="A11892" s="12" t="n"/>
      <c r="B11892" s="13" t="n"/>
    </row>
    <row r="11893">
      <c r="A11893" s="12" t="n"/>
      <c r="B11893" s="13" t="n"/>
    </row>
    <row r="11894">
      <c r="A11894" s="12" t="n"/>
      <c r="B11894" s="13" t="n"/>
    </row>
    <row r="11895">
      <c r="A11895" s="12" t="n"/>
      <c r="B11895" s="13" t="n"/>
    </row>
    <row r="11896">
      <c r="A11896" s="12" t="n"/>
      <c r="B11896" s="13" t="n"/>
    </row>
    <row r="11897">
      <c r="A11897" s="12" t="n"/>
      <c r="B11897" s="13" t="n"/>
    </row>
    <row r="11898">
      <c r="A11898" s="12" t="n"/>
      <c r="B11898" s="13" t="n"/>
    </row>
    <row r="11899">
      <c r="A11899" s="12" t="n"/>
      <c r="B11899" s="13" t="n"/>
    </row>
    <row r="11900">
      <c r="A11900" s="12" t="n"/>
      <c r="B11900" s="13" t="n"/>
    </row>
    <row r="11901">
      <c r="A11901" s="12" t="n"/>
      <c r="B11901" s="13" t="n"/>
    </row>
    <row r="11902">
      <c r="A11902" s="12" t="n"/>
      <c r="B11902" s="13" t="n"/>
    </row>
    <row r="11903">
      <c r="A11903" s="12" t="n"/>
      <c r="B11903" s="13" t="n"/>
    </row>
    <row r="11904">
      <c r="A11904" s="12" t="n"/>
      <c r="B11904" s="13" t="n"/>
    </row>
    <row r="11905">
      <c r="A11905" s="12" t="n"/>
      <c r="B11905" s="13" t="n"/>
    </row>
    <row r="11906">
      <c r="A11906" s="12" t="n"/>
      <c r="B11906" s="13" t="n"/>
    </row>
    <row r="11907">
      <c r="A11907" s="12" t="n"/>
      <c r="B11907" s="13" t="n"/>
    </row>
    <row r="11908">
      <c r="A11908" s="12" t="n"/>
      <c r="B11908" s="13" t="n"/>
    </row>
    <row r="11909">
      <c r="A11909" s="12" t="n"/>
      <c r="B11909" s="13" t="n"/>
    </row>
    <row r="11910">
      <c r="A11910" s="12" t="n"/>
      <c r="B11910" s="13" t="n"/>
    </row>
    <row r="11911">
      <c r="A11911" s="12" t="n"/>
      <c r="B11911" s="13" t="n"/>
    </row>
    <row r="11912">
      <c r="A11912" s="12" t="n"/>
      <c r="B11912" s="13" t="n"/>
    </row>
    <row r="11913">
      <c r="A11913" s="12" t="n"/>
      <c r="B11913" s="13" t="n"/>
    </row>
    <row r="11914">
      <c r="A11914" s="12" t="n"/>
      <c r="B11914" s="13" t="n"/>
    </row>
    <row r="11915">
      <c r="A11915" s="12" t="n"/>
      <c r="B11915" s="13" t="n"/>
    </row>
    <row r="11916">
      <c r="A11916" s="12" t="n"/>
      <c r="B11916" s="13" t="n"/>
    </row>
    <row r="11917">
      <c r="A11917" s="12" t="n"/>
      <c r="B11917" s="13" t="n"/>
    </row>
    <row r="11918">
      <c r="A11918" s="12" t="n"/>
      <c r="B11918" s="13" t="n"/>
    </row>
    <row r="11919">
      <c r="A11919" s="12" t="n"/>
      <c r="B11919" s="13" t="n"/>
    </row>
    <row r="11920">
      <c r="A11920" s="12" t="n"/>
      <c r="B11920" s="13" t="n"/>
    </row>
    <row r="11921">
      <c r="A11921" s="12" t="n"/>
      <c r="B11921" s="13" t="n"/>
    </row>
    <row r="11922">
      <c r="A11922" s="12" t="n"/>
      <c r="B11922" s="13" t="n"/>
    </row>
    <row r="11923">
      <c r="A11923" s="12" t="n"/>
      <c r="B11923" s="13" t="n"/>
    </row>
    <row r="11924">
      <c r="A11924" s="12" t="n"/>
      <c r="B11924" s="13" t="n"/>
    </row>
    <row r="11925">
      <c r="A11925" s="12" t="n"/>
      <c r="B11925" s="13" t="n"/>
    </row>
    <row r="11926">
      <c r="A11926" s="12" t="n"/>
      <c r="B11926" s="13" t="n"/>
    </row>
    <row r="11927">
      <c r="A11927" s="12" t="n"/>
      <c r="B11927" s="13" t="n"/>
    </row>
    <row r="11928">
      <c r="A11928" s="12" t="n"/>
      <c r="B11928" s="13" t="n"/>
    </row>
    <row r="11929">
      <c r="A11929" s="12" t="n"/>
      <c r="B11929" s="13" t="n"/>
    </row>
    <row r="11930">
      <c r="A11930" s="12" t="n"/>
      <c r="B11930" s="13" t="n"/>
    </row>
    <row r="11931">
      <c r="A11931" s="12" t="n"/>
      <c r="B11931" s="13" t="n"/>
    </row>
    <row r="11932">
      <c r="A11932" s="12" t="n"/>
      <c r="B11932" s="13" t="n"/>
    </row>
    <row r="11933">
      <c r="A11933" s="12" t="n"/>
      <c r="B11933" s="13" t="n"/>
    </row>
    <row r="11934">
      <c r="A11934" s="12" t="n"/>
      <c r="B11934" s="13" t="n"/>
    </row>
    <row r="11935">
      <c r="A11935" s="12" t="n"/>
      <c r="B11935" s="13" t="n"/>
    </row>
    <row r="11936">
      <c r="A11936" s="12" t="n"/>
      <c r="B11936" s="13" t="n"/>
    </row>
    <row r="11937">
      <c r="A11937" s="12" t="n"/>
      <c r="B11937" s="13" t="n"/>
    </row>
    <row r="11938">
      <c r="A11938" s="12" t="n"/>
      <c r="B11938" s="13" t="n"/>
    </row>
    <row r="11939">
      <c r="A11939" s="12" t="n"/>
      <c r="B11939" s="13" t="n"/>
    </row>
    <row r="11940">
      <c r="A11940" s="12" t="n"/>
      <c r="B11940" s="13" t="n"/>
    </row>
    <row r="11941">
      <c r="A11941" s="12" t="n"/>
      <c r="B11941" s="13" t="n"/>
    </row>
    <row r="11942">
      <c r="A11942" s="12" t="n"/>
      <c r="B11942" s="13" t="n"/>
    </row>
    <row r="11943">
      <c r="A11943" s="12" t="n"/>
      <c r="B11943" s="13" t="n"/>
    </row>
    <row r="11944">
      <c r="A11944" s="12" t="n"/>
      <c r="B11944" s="13" t="n"/>
    </row>
    <row r="11945">
      <c r="A11945" s="12" t="n"/>
      <c r="B11945" s="13" t="n"/>
    </row>
    <row r="11946">
      <c r="A11946" s="12" t="n"/>
      <c r="B11946" s="13" t="n"/>
    </row>
    <row r="11947">
      <c r="A11947" s="12" t="n"/>
      <c r="B11947" s="13" t="n"/>
    </row>
    <row r="11948">
      <c r="A11948" s="12" t="n"/>
      <c r="B11948" s="13" t="n"/>
    </row>
    <row r="11949">
      <c r="A11949" s="12" t="n"/>
      <c r="B11949" s="13" t="n"/>
    </row>
    <row r="11950">
      <c r="A11950" s="12" t="n"/>
      <c r="B11950" s="13" t="n"/>
    </row>
    <row r="11951">
      <c r="A11951" s="12" t="n"/>
      <c r="B11951" s="13" t="n"/>
    </row>
    <row r="11952">
      <c r="A11952" s="12" t="n"/>
      <c r="B11952" s="13" t="n"/>
    </row>
    <row r="11953">
      <c r="A11953" s="12" t="n"/>
      <c r="B11953" s="13" t="n"/>
    </row>
    <row r="11954">
      <c r="A11954" s="12" t="n"/>
      <c r="B11954" s="13" t="n"/>
    </row>
    <row r="11955">
      <c r="A11955" s="12" t="n"/>
      <c r="B11955" s="13" t="n"/>
    </row>
    <row r="11956">
      <c r="A11956" s="12" t="n"/>
      <c r="B11956" s="13" t="n"/>
    </row>
    <row r="11957">
      <c r="A11957" s="12" t="n"/>
      <c r="B11957" s="13" t="n"/>
    </row>
    <row r="11958">
      <c r="A11958" s="12" t="n"/>
      <c r="B11958" s="13" t="n"/>
    </row>
    <row r="11959">
      <c r="A11959" s="12" t="n"/>
      <c r="B11959" s="13" t="n"/>
    </row>
    <row r="11960">
      <c r="A11960" s="12" t="n"/>
      <c r="B11960" s="13" t="n"/>
    </row>
    <row r="11961">
      <c r="A11961" s="12" t="n"/>
      <c r="B11961" s="13" t="n"/>
    </row>
    <row r="11962">
      <c r="A11962" s="12" t="n"/>
      <c r="B11962" s="13" t="n"/>
    </row>
    <row r="11963">
      <c r="A11963" s="12" t="n"/>
      <c r="B11963" s="13" t="n"/>
    </row>
    <row r="11964">
      <c r="A11964" s="12" t="n"/>
      <c r="B11964" s="13" t="n"/>
    </row>
    <row r="11965">
      <c r="A11965" s="12" t="n"/>
      <c r="B11965" s="13" t="n"/>
    </row>
    <row r="11966">
      <c r="A11966" s="12" t="n"/>
      <c r="B11966" s="13" t="n"/>
    </row>
    <row r="11967">
      <c r="A11967" s="12" t="n"/>
      <c r="B11967" s="13" t="n"/>
    </row>
    <row r="11968">
      <c r="A11968" s="12" t="n"/>
      <c r="B11968" s="13" t="n"/>
    </row>
    <row r="11969">
      <c r="A11969" s="12" t="n"/>
      <c r="B11969" s="13" t="n"/>
    </row>
    <row r="11970">
      <c r="A11970" s="12" t="n"/>
      <c r="B11970" s="13" t="n"/>
    </row>
    <row r="11971">
      <c r="A11971" s="12" t="n"/>
      <c r="B11971" s="13" t="n"/>
    </row>
    <row r="11972">
      <c r="A11972" s="12" t="n"/>
      <c r="B11972" s="13" t="n"/>
    </row>
    <row r="11973">
      <c r="A11973" s="12" t="n"/>
      <c r="B11973" s="13" t="n"/>
    </row>
    <row r="11974">
      <c r="A11974" s="12" t="n"/>
      <c r="B11974" s="13" t="n"/>
    </row>
    <row r="11975">
      <c r="A11975" s="12" t="n"/>
      <c r="B11975" s="13" t="n"/>
    </row>
    <row r="11976">
      <c r="A11976" s="12" t="n"/>
      <c r="B11976" s="13" t="n"/>
    </row>
    <row r="11977">
      <c r="A11977" s="12" t="n"/>
      <c r="B11977" s="13" t="n"/>
    </row>
    <row r="11978">
      <c r="A11978" s="12" t="n"/>
      <c r="B11978" s="13" t="n"/>
    </row>
    <row r="11979">
      <c r="A11979" s="12" t="n"/>
      <c r="B11979" s="13" t="n"/>
    </row>
    <row r="11980">
      <c r="A11980" s="12" t="n"/>
      <c r="B11980" s="13" t="n"/>
    </row>
    <row r="11981">
      <c r="A11981" s="12" t="n"/>
      <c r="B11981" s="13" t="n"/>
    </row>
    <row r="11982">
      <c r="A11982" s="12" t="n"/>
      <c r="B11982" s="13" t="n"/>
    </row>
    <row r="11983">
      <c r="A11983" s="12" t="n"/>
      <c r="B11983" s="13" t="n"/>
    </row>
    <row r="11984">
      <c r="A11984" s="12" t="n"/>
      <c r="B11984" s="13" t="n"/>
    </row>
    <row r="11985">
      <c r="A11985" s="12" t="n"/>
      <c r="B11985" s="13" t="n"/>
    </row>
    <row r="11986">
      <c r="A11986" s="12" t="n"/>
      <c r="B11986" s="13" t="n"/>
    </row>
    <row r="11987">
      <c r="A11987" s="12" t="n"/>
      <c r="B11987" s="13" t="n"/>
    </row>
    <row r="11988">
      <c r="A11988" s="12" t="n"/>
      <c r="B11988" s="13" t="n"/>
    </row>
    <row r="11989">
      <c r="A11989" s="12" t="n"/>
      <c r="B11989" s="13" t="n"/>
    </row>
    <row r="11990">
      <c r="A11990" s="12" t="n"/>
      <c r="B11990" s="13" t="n"/>
    </row>
    <row r="11991">
      <c r="A11991" s="12" t="n"/>
      <c r="B11991" s="13" t="n"/>
    </row>
    <row r="11992">
      <c r="A11992" s="12" t="n"/>
      <c r="B11992" s="13" t="n"/>
    </row>
    <row r="11993">
      <c r="A11993" s="12" t="n"/>
      <c r="B11993" s="13" t="n"/>
    </row>
    <row r="11994">
      <c r="A11994" s="12" t="n"/>
      <c r="B11994" s="13" t="n"/>
    </row>
    <row r="11995">
      <c r="A11995" s="12" t="n"/>
      <c r="B11995" s="13" t="n"/>
    </row>
    <row r="11996">
      <c r="A11996" s="12" t="n"/>
      <c r="B11996" s="13" t="n"/>
    </row>
    <row r="11997">
      <c r="A11997" s="12" t="n"/>
      <c r="B11997" s="13" t="n"/>
    </row>
    <row r="11998">
      <c r="A11998" s="12" t="n"/>
      <c r="B11998" s="13" t="n"/>
    </row>
    <row r="11999">
      <c r="A11999" s="12" t="n"/>
      <c r="B11999" s="13" t="n"/>
    </row>
    <row r="12000">
      <c r="A12000" s="12" t="n"/>
      <c r="B12000" s="13" t="n"/>
    </row>
    <row r="12001">
      <c r="A12001" s="12" t="n"/>
      <c r="B12001" s="13" t="n"/>
    </row>
    <row r="12002">
      <c r="A12002" s="12" t="n"/>
      <c r="B12002" s="13" t="n"/>
    </row>
    <row r="12003">
      <c r="A12003" s="12" t="n"/>
      <c r="B12003" s="13" t="n"/>
    </row>
    <row r="12004">
      <c r="A12004" s="12" t="n"/>
      <c r="B12004" s="13" t="n"/>
    </row>
    <row r="12005">
      <c r="A12005" s="12" t="n"/>
      <c r="B12005" s="13" t="n"/>
    </row>
    <row r="12006">
      <c r="A12006" s="12" t="n"/>
      <c r="B12006" s="13" t="n"/>
    </row>
    <row r="12007">
      <c r="A12007" s="12" t="n"/>
      <c r="B12007" s="13" t="n"/>
    </row>
    <row r="12008">
      <c r="A12008" s="12" t="n"/>
      <c r="B12008" s="13" t="n"/>
    </row>
    <row r="12009">
      <c r="A12009" s="12" t="n"/>
      <c r="B12009" s="13" t="n"/>
    </row>
    <row r="12010">
      <c r="A12010" s="12" t="n"/>
      <c r="B12010" s="13" t="n"/>
    </row>
    <row r="12011">
      <c r="A12011" s="12" t="n"/>
      <c r="B12011" s="13" t="n"/>
    </row>
    <row r="12012">
      <c r="A12012" s="12" t="n"/>
      <c r="B12012" s="13" t="n"/>
    </row>
    <row r="12013">
      <c r="A12013" s="12" t="n"/>
      <c r="B12013" s="13" t="n"/>
    </row>
    <row r="12014">
      <c r="A12014" s="12" t="n"/>
      <c r="B12014" s="13" t="n"/>
    </row>
    <row r="12015">
      <c r="A12015" s="12" t="n"/>
      <c r="B12015" s="13" t="n"/>
    </row>
    <row r="12016">
      <c r="A12016" s="12" t="n"/>
      <c r="B12016" s="13" t="n"/>
    </row>
    <row r="12017">
      <c r="A12017" s="12" t="n"/>
      <c r="B12017" s="13" t="n"/>
    </row>
    <row r="12018">
      <c r="A12018" s="12" t="n"/>
      <c r="B12018" s="13" t="n"/>
    </row>
    <row r="12019">
      <c r="A12019" s="12" t="n"/>
      <c r="B12019" s="13" t="n"/>
    </row>
    <row r="12020">
      <c r="A12020" s="12" t="n"/>
      <c r="B12020" s="13" t="n"/>
    </row>
    <row r="12021">
      <c r="A12021" s="12" t="n"/>
      <c r="B12021" s="13" t="n"/>
    </row>
    <row r="12022">
      <c r="A12022" s="12" t="n"/>
      <c r="B12022" s="13" t="n"/>
    </row>
    <row r="12023">
      <c r="A12023" s="12" t="n"/>
      <c r="B12023" s="13" t="n"/>
    </row>
    <row r="12024">
      <c r="A12024" s="12" t="n"/>
      <c r="B12024" s="13" t="n"/>
    </row>
    <row r="12025">
      <c r="A12025" s="12" t="n"/>
      <c r="B12025" s="13" t="n"/>
    </row>
    <row r="12026">
      <c r="A12026" s="12" t="n"/>
      <c r="B12026" s="13" t="n"/>
    </row>
    <row r="12027">
      <c r="A12027" s="12" t="n"/>
      <c r="B12027" s="13" t="n"/>
    </row>
    <row r="12028">
      <c r="A12028" s="12" t="n"/>
      <c r="B12028" s="13" t="n"/>
    </row>
    <row r="12029">
      <c r="A12029" s="12" t="n"/>
      <c r="B12029" s="13" t="n"/>
    </row>
    <row r="12030">
      <c r="A12030" s="12" t="n"/>
      <c r="B12030" s="13" t="n"/>
    </row>
    <row r="12031">
      <c r="A12031" s="12" t="n"/>
      <c r="B12031" s="13" t="n"/>
    </row>
    <row r="12032">
      <c r="A12032" s="12" t="n"/>
      <c r="B12032" s="13" t="n"/>
    </row>
    <row r="12033">
      <c r="A12033" s="12" t="n"/>
      <c r="B12033" s="13" t="n"/>
    </row>
    <row r="12034">
      <c r="A12034" s="12" t="n"/>
      <c r="B12034" s="13" t="n"/>
    </row>
    <row r="12035">
      <c r="A12035" s="12" t="n"/>
      <c r="B12035" s="13" t="n"/>
    </row>
    <row r="12036">
      <c r="A12036" s="12" t="n"/>
      <c r="B12036" s="13" t="n"/>
    </row>
    <row r="12037">
      <c r="A12037" s="12" t="n"/>
      <c r="B12037" s="13" t="n"/>
    </row>
    <row r="12038">
      <c r="A12038" s="12" t="n"/>
      <c r="B12038" s="13" t="n"/>
    </row>
    <row r="12039">
      <c r="A12039" s="12" t="n"/>
      <c r="B12039" s="13" t="n"/>
    </row>
    <row r="12040">
      <c r="A12040" s="12" t="n"/>
      <c r="B12040" s="13" t="n"/>
    </row>
    <row r="12041">
      <c r="A12041" s="12" t="n"/>
      <c r="B12041" s="13" t="n"/>
    </row>
    <row r="12042">
      <c r="A12042" s="12" t="n"/>
      <c r="B12042" s="13" t="n"/>
    </row>
    <row r="12043">
      <c r="A12043" s="12" t="n"/>
      <c r="B12043" s="13" t="n"/>
    </row>
    <row r="12044">
      <c r="A12044" s="12" t="n"/>
      <c r="B12044" s="13" t="n"/>
    </row>
    <row r="12045">
      <c r="A12045" s="12" t="n"/>
      <c r="B12045" s="13" t="n"/>
    </row>
    <row r="12046">
      <c r="A12046" s="12" t="n"/>
      <c r="B12046" s="13" t="n"/>
    </row>
    <row r="12047">
      <c r="A12047" s="12" t="n"/>
      <c r="B12047" s="13" t="n"/>
    </row>
    <row r="12048">
      <c r="A12048" s="12" t="n"/>
      <c r="B12048" s="13" t="n"/>
    </row>
    <row r="12049">
      <c r="A12049" s="12" t="n"/>
      <c r="B12049" s="13" t="n"/>
    </row>
    <row r="12050">
      <c r="A12050" s="12" t="n"/>
      <c r="B12050" s="13" t="n"/>
    </row>
    <row r="12051">
      <c r="A12051" s="12" t="n"/>
      <c r="B12051" s="13" t="n"/>
    </row>
    <row r="12052">
      <c r="A12052" s="12" t="n"/>
      <c r="B12052" s="13" t="n"/>
    </row>
    <row r="12053">
      <c r="A12053" s="12" t="n"/>
      <c r="B12053" s="13" t="n"/>
    </row>
    <row r="12054">
      <c r="A12054" s="12" t="n"/>
      <c r="B12054" s="13" t="n"/>
    </row>
    <row r="12055">
      <c r="A12055" s="12" t="n"/>
      <c r="B12055" s="13" t="n"/>
    </row>
    <row r="12056">
      <c r="A12056" s="12" t="n"/>
      <c r="B12056" s="13" t="n"/>
    </row>
    <row r="12057">
      <c r="A12057" s="12" t="n"/>
      <c r="B12057" s="13" t="n"/>
    </row>
    <row r="12058">
      <c r="A12058" s="12" t="n"/>
      <c r="B12058" s="13" t="n"/>
    </row>
    <row r="12059">
      <c r="A12059" s="12" t="n"/>
      <c r="B12059" s="13" t="n"/>
    </row>
    <row r="12060">
      <c r="A12060" s="12" t="n"/>
      <c r="B12060" s="13" t="n"/>
    </row>
    <row r="12061">
      <c r="A12061" s="12" t="n"/>
      <c r="B12061" s="13" t="n"/>
    </row>
    <row r="12062">
      <c r="A12062" s="12" t="n"/>
      <c r="B12062" s="13" t="n"/>
    </row>
    <row r="12063">
      <c r="A12063" s="12" t="n"/>
      <c r="B12063" s="13" t="n"/>
    </row>
    <row r="12064">
      <c r="A12064" s="12" t="n"/>
      <c r="B12064" s="13" t="n"/>
    </row>
    <row r="12065">
      <c r="A12065" s="12" t="n"/>
      <c r="B12065" s="13" t="n"/>
    </row>
    <row r="12066">
      <c r="A12066" s="12" t="n"/>
      <c r="B12066" s="13" t="n"/>
    </row>
    <row r="12067">
      <c r="A12067" s="12" t="n"/>
      <c r="B12067" s="13" t="n"/>
    </row>
    <row r="12068">
      <c r="A12068" s="12" t="n"/>
      <c r="B12068" s="13" t="n"/>
    </row>
    <row r="12069">
      <c r="A12069" s="12" t="n"/>
      <c r="B12069" s="13" t="n"/>
    </row>
    <row r="12070">
      <c r="A12070" s="12" t="n"/>
      <c r="B12070" s="13" t="n"/>
    </row>
    <row r="12071">
      <c r="A12071" s="12" t="n"/>
      <c r="B12071" s="13" t="n"/>
    </row>
    <row r="12072">
      <c r="A12072" s="12" t="n"/>
      <c r="B12072" s="13" t="n"/>
    </row>
    <row r="12073">
      <c r="A12073" s="12" t="n"/>
      <c r="B12073" s="13" t="n"/>
    </row>
    <row r="12074">
      <c r="A12074" s="12" t="n"/>
      <c r="B12074" s="13" t="n"/>
    </row>
    <row r="12075">
      <c r="A12075" s="12" t="n"/>
      <c r="B12075" s="13" t="n"/>
    </row>
    <row r="12076">
      <c r="A12076" s="12" t="n"/>
      <c r="B12076" s="13" t="n"/>
    </row>
    <row r="12077">
      <c r="A12077" s="12" t="n"/>
      <c r="B12077" s="13" t="n"/>
    </row>
    <row r="12078">
      <c r="A12078" s="12" t="n"/>
      <c r="B12078" s="13" t="n"/>
    </row>
    <row r="12079">
      <c r="A12079" s="12" t="n"/>
      <c r="B12079" s="13" t="n"/>
    </row>
    <row r="12080">
      <c r="A12080" s="12" t="n"/>
      <c r="B12080" s="13" t="n"/>
    </row>
    <row r="12081">
      <c r="A12081" s="12" t="n"/>
      <c r="B12081" s="13" t="n"/>
    </row>
    <row r="12082">
      <c r="A12082" s="12" t="n"/>
      <c r="B12082" s="13" t="n"/>
    </row>
    <row r="12083">
      <c r="A12083" s="12" t="n"/>
      <c r="B12083" s="13" t="n"/>
    </row>
    <row r="12084">
      <c r="A12084" s="12" t="n"/>
      <c r="B12084" s="13" t="n"/>
    </row>
    <row r="12085">
      <c r="A12085" s="12" t="n"/>
      <c r="B12085" s="13" t="n"/>
    </row>
    <row r="12086">
      <c r="A12086" s="12" t="n"/>
      <c r="B12086" s="13" t="n"/>
    </row>
    <row r="12087">
      <c r="A12087" s="12" t="n"/>
      <c r="B12087" s="13" t="n"/>
    </row>
    <row r="12088">
      <c r="A12088" s="12" t="n"/>
      <c r="B12088" s="13" t="n"/>
    </row>
    <row r="12089">
      <c r="A12089" s="12" t="n"/>
      <c r="B12089" s="13" t="n"/>
    </row>
    <row r="12090">
      <c r="A12090" s="12" t="n"/>
      <c r="B12090" s="13" t="n"/>
    </row>
    <row r="12091">
      <c r="A12091" s="12" t="n"/>
      <c r="B12091" s="13" t="n"/>
    </row>
    <row r="12092">
      <c r="A12092" s="12" t="n"/>
      <c r="B12092" s="13" t="n"/>
    </row>
    <row r="12093">
      <c r="A12093" s="12" t="n"/>
      <c r="B12093" s="13" t="n"/>
    </row>
    <row r="12094">
      <c r="A12094" s="12" t="n"/>
      <c r="B12094" s="13" t="n"/>
    </row>
    <row r="12095">
      <c r="A12095" s="12" t="n"/>
      <c r="B12095" s="13" t="n"/>
    </row>
    <row r="12096">
      <c r="A12096" s="12" t="n"/>
      <c r="B12096" s="13" t="n"/>
    </row>
    <row r="12097">
      <c r="A12097" s="12" t="n"/>
      <c r="B12097" s="13" t="n"/>
    </row>
    <row r="12098">
      <c r="A12098" s="12" t="n"/>
      <c r="B12098" s="13" t="n"/>
    </row>
    <row r="12099">
      <c r="A12099" s="12" t="n"/>
      <c r="B12099" s="13" t="n"/>
    </row>
    <row r="12100">
      <c r="A12100" s="12" t="n"/>
      <c r="B12100" s="13" t="n"/>
    </row>
    <row r="12101">
      <c r="A12101" s="12" t="n"/>
      <c r="B12101" s="13" t="n"/>
    </row>
    <row r="12102">
      <c r="A12102" s="12" t="n"/>
      <c r="B12102" s="13" t="n"/>
    </row>
    <row r="12103">
      <c r="A12103" s="12" t="n"/>
      <c r="B12103" s="13" t="n"/>
    </row>
    <row r="12104">
      <c r="A12104" s="12" t="n"/>
      <c r="B12104" s="13" t="n"/>
    </row>
    <row r="12105">
      <c r="A12105" s="12" t="n"/>
      <c r="B12105" s="13" t="n"/>
    </row>
    <row r="12106">
      <c r="A12106" s="12" t="n"/>
      <c r="B12106" s="13" t="n"/>
    </row>
    <row r="12107">
      <c r="A12107" s="12" t="n"/>
      <c r="B12107" s="13" t="n"/>
    </row>
    <row r="12108">
      <c r="A12108" s="12" t="n"/>
      <c r="B12108" s="13" t="n"/>
    </row>
    <row r="12109">
      <c r="A12109" s="12" t="n"/>
      <c r="B12109" s="13" t="n"/>
    </row>
    <row r="12110">
      <c r="A12110" s="12" t="n"/>
      <c r="B12110" s="13" t="n"/>
    </row>
    <row r="12111">
      <c r="A12111" s="12" t="n"/>
      <c r="B12111" s="13" t="n"/>
    </row>
    <row r="12112">
      <c r="A12112" s="12" t="n"/>
      <c r="B12112" s="13" t="n"/>
    </row>
    <row r="12113">
      <c r="A12113" s="12" t="n"/>
      <c r="B12113" s="13" t="n"/>
    </row>
    <row r="12114">
      <c r="A12114" s="12" t="n"/>
      <c r="B12114" s="13" t="n"/>
    </row>
    <row r="12115">
      <c r="A12115" s="12" t="n"/>
      <c r="B12115" s="13" t="n"/>
    </row>
    <row r="12116">
      <c r="A12116" s="12" t="n"/>
      <c r="B12116" s="13" t="n"/>
    </row>
    <row r="12117">
      <c r="A12117" s="12" t="n"/>
      <c r="B12117" s="13" t="n"/>
    </row>
    <row r="12118">
      <c r="A12118" s="12" t="n"/>
      <c r="B12118" s="13" t="n"/>
    </row>
    <row r="12119">
      <c r="A12119" s="12" t="n"/>
      <c r="B12119" s="13" t="n"/>
    </row>
    <row r="12120">
      <c r="A12120" s="12" t="n"/>
      <c r="B12120" s="13" t="n"/>
    </row>
    <row r="12121">
      <c r="A12121" s="12" t="n"/>
      <c r="B12121" s="13" t="n"/>
    </row>
    <row r="12122">
      <c r="A12122" s="12" t="n"/>
      <c r="B12122" s="13" t="n"/>
    </row>
    <row r="12123">
      <c r="A12123" s="12" t="n"/>
      <c r="B12123" s="13" t="n"/>
    </row>
    <row r="12124">
      <c r="A12124" s="12" t="n"/>
      <c r="B12124" s="13" t="n"/>
    </row>
    <row r="12125">
      <c r="A12125" s="12" t="n"/>
      <c r="B12125" s="13" t="n"/>
    </row>
    <row r="12126">
      <c r="A12126" s="12" t="n"/>
      <c r="B12126" s="13" t="n"/>
    </row>
    <row r="12127">
      <c r="A12127" s="12" t="n"/>
      <c r="B12127" s="13" t="n"/>
    </row>
    <row r="12128">
      <c r="A12128" s="12" t="n"/>
      <c r="B12128" s="13" t="n"/>
    </row>
    <row r="12129">
      <c r="A12129" s="12" t="n"/>
      <c r="B12129" s="13" t="n"/>
    </row>
    <row r="12130">
      <c r="A12130" s="12" t="n"/>
      <c r="B12130" s="13" t="n"/>
    </row>
    <row r="12131">
      <c r="A12131" s="12" t="n"/>
      <c r="B12131" s="13" t="n"/>
    </row>
    <row r="12132">
      <c r="A12132" s="12" t="n"/>
      <c r="B12132" s="13" t="n"/>
    </row>
    <row r="12133">
      <c r="A12133" s="12" t="n"/>
      <c r="B12133" s="13" t="n"/>
    </row>
    <row r="12134">
      <c r="A12134" s="12" t="n"/>
      <c r="B12134" s="13" t="n"/>
    </row>
    <row r="12135">
      <c r="A12135" s="12" t="n"/>
      <c r="B12135" s="13" t="n"/>
    </row>
    <row r="12136">
      <c r="A12136" s="12" t="n"/>
      <c r="B12136" s="13" t="n"/>
    </row>
    <row r="12137">
      <c r="A12137" s="12" t="n"/>
      <c r="B12137" s="13" t="n"/>
    </row>
    <row r="12138">
      <c r="A12138" s="12" t="n"/>
      <c r="B12138" s="13" t="n"/>
    </row>
    <row r="12139">
      <c r="A12139" s="12" t="n"/>
      <c r="B12139" s="13" t="n"/>
    </row>
    <row r="12140">
      <c r="A12140" s="12" t="n"/>
      <c r="B12140" s="13" t="n"/>
    </row>
    <row r="12141">
      <c r="A12141" s="12" t="n"/>
      <c r="B12141" s="13" t="n"/>
    </row>
    <row r="12142">
      <c r="A12142" s="12" t="n"/>
      <c r="B12142" s="13" t="n"/>
    </row>
    <row r="12143">
      <c r="A12143" s="12" t="n"/>
      <c r="B12143" s="13" t="n"/>
    </row>
    <row r="12144">
      <c r="A12144" s="12" t="n"/>
      <c r="B12144" s="13" t="n"/>
    </row>
    <row r="12145">
      <c r="A12145" s="12" t="n"/>
      <c r="B12145" s="13" t="n"/>
    </row>
    <row r="12146">
      <c r="A12146" s="12" t="n"/>
      <c r="B12146" s="13" t="n"/>
    </row>
    <row r="12147">
      <c r="A12147" s="12" t="n"/>
      <c r="B12147" s="13" t="n"/>
    </row>
    <row r="12148">
      <c r="A12148" s="12" t="n"/>
      <c r="B12148" s="13" t="n"/>
    </row>
    <row r="12149">
      <c r="A12149" s="12" t="n"/>
      <c r="B12149" s="13" t="n"/>
    </row>
    <row r="12150">
      <c r="A12150" s="12" t="n"/>
      <c r="B12150" s="13" t="n"/>
    </row>
    <row r="12151">
      <c r="A12151" s="12" t="n"/>
      <c r="B12151" s="13" t="n"/>
    </row>
    <row r="12152">
      <c r="A12152" s="12" t="n"/>
      <c r="B12152" s="13" t="n"/>
    </row>
    <row r="12153">
      <c r="A12153" s="12" t="n"/>
      <c r="B12153" s="13" t="n"/>
    </row>
    <row r="12154">
      <c r="A12154" s="12" t="n"/>
      <c r="B12154" s="13" t="n"/>
    </row>
    <row r="12155">
      <c r="A12155" s="12" t="n"/>
      <c r="B12155" s="13" t="n"/>
    </row>
    <row r="12156">
      <c r="A12156" s="12" t="n"/>
      <c r="B12156" s="13" t="n"/>
    </row>
    <row r="12157">
      <c r="A12157" s="12" t="n"/>
      <c r="B12157" s="13" t="n"/>
    </row>
    <row r="12158">
      <c r="A12158" s="12" t="n"/>
      <c r="B12158" s="13" t="n"/>
    </row>
    <row r="12159">
      <c r="A12159" s="12" t="n"/>
      <c r="B12159" s="13" t="n"/>
    </row>
    <row r="12160">
      <c r="A12160" s="12" t="n"/>
      <c r="B12160" s="13" t="n"/>
    </row>
    <row r="12161">
      <c r="A12161" s="12" t="n"/>
      <c r="B12161" s="13" t="n"/>
    </row>
    <row r="12162">
      <c r="A12162" s="12" t="n"/>
      <c r="B12162" s="13" t="n"/>
    </row>
    <row r="12163">
      <c r="A12163" s="12" t="n"/>
      <c r="B12163" s="13" t="n"/>
    </row>
    <row r="12164">
      <c r="A12164" s="12" t="n"/>
      <c r="B12164" s="13" t="n"/>
    </row>
    <row r="12165">
      <c r="A12165" s="12" t="n"/>
      <c r="B12165" s="13" t="n"/>
    </row>
    <row r="12166">
      <c r="A12166" s="12" t="n"/>
      <c r="B12166" s="13" t="n"/>
    </row>
    <row r="12167">
      <c r="A12167" s="12" t="n"/>
      <c r="B12167" s="13" t="n"/>
    </row>
    <row r="12168">
      <c r="A12168" s="12" t="n"/>
      <c r="B12168" s="13" t="n"/>
    </row>
    <row r="12169">
      <c r="A12169" s="12" t="n"/>
      <c r="B12169" s="13" t="n"/>
    </row>
    <row r="12170">
      <c r="A12170" s="12" t="n"/>
      <c r="B12170" s="13" t="n"/>
    </row>
    <row r="12171">
      <c r="A12171" s="12" t="n"/>
      <c r="B12171" s="13" t="n"/>
    </row>
    <row r="12172">
      <c r="A12172" s="12" t="n"/>
      <c r="B12172" s="13" t="n"/>
    </row>
    <row r="12173">
      <c r="A12173" s="12" t="n"/>
      <c r="B12173" s="13" t="n"/>
    </row>
    <row r="12174">
      <c r="A12174" s="12" t="n"/>
      <c r="B12174" s="13" t="n"/>
    </row>
    <row r="12175">
      <c r="A12175" s="12" t="n"/>
      <c r="B12175" s="13" t="n"/>
    </row>
    <row r="12176">
      <c r="A12176" s="12" t="n"/>
      <c r="B12176" s="13" t="n"/>
    </row>
    <row r="12177">
      <c r="A12177" s="12" t="n"/>
      <c r="B12177" s="13" t="n"/>
    </row>
    <row r="12178">
      <c r="A12178" s="12" t="n"/>
      <c r="B12178" s="13" t="n"/>
    </row>
    <row r="12179">
      <c r="A12179" s="12" t="n"/>
      <c r="B12179" s="13" t="n"/>
    </row>
    <row r="12180">
      <c r="A12180" s="12" t="n"/>
      <c r="B12180" s="13" t="n"/>
    </row>
    <row r="12181">
      <c r="A12181" s="12" t="n"/>
      <c r="B12181" s="13" t="n"/>
    </row>
    <row r="12182">
      <c r="A12182" s="12" t="n"/>
      <c r="B12182" s="13" t="n"/>
    </row>
    <row r="12183">
      <c r="A12183" s="12" t="n"/>
      <c r="B12183" s="13" t="n"/>
    </row>
    <row r="12184">
      <c r="A12184" s="12" t="n"/>
      <c r="B12184" s="13" t="n"/>
    </row>
    <row r="12185">
      <c r="A12185" s="12" t="n"/>
      <c r="B12185" s="13" t="n"/>
    </row>
    <row r="12186">
      <c r="A12186" s="12" t="n"/>
      <c r="B12186" s="13" t="n"/>
    </row>
    <row r="12187">
      <c r="A12187" s="12" t="n"/>
      <c r="B12187" s="13" t="n"/>
    </row>
    <row r="12188">
      <c r="A12188" s="12" t="n"/>
      <c r="B12188" s="13" t="n"/>
    </row>
    <row r="12189">
      <c r="A12189" s="12" t="n"/>
      <c r="B12189" s="13" t="n"/>
    </row>
    <row r="12190">
      <c r="A12190" s="12" t="n"/>
      <c r="B12190" s="13" t="n"/>
    </row>
    <row r="12191">
      <c r="A12191" s="12" t="n"/>
      <c r="B12191" s="13" t="n"/>
    </row>
    <row r="12192">
      <c r="A12192" s="12" t="n"/>
      <c r="B12192" s="13" t="n"/>
    </row>
    <row r="12193">
      <c r="A12193" s="12" t="n"/>
      <c r="B12193" s="13" t="n"/>
    </row>
    <row r="12194">
      <c r="A12194" s="12" t="n"/>
      <c r="B12194" s="13" t="n"/>
    </row>
    <row r="12195">
      <c r="A12195" s="12" t="n"/>
      <c r="B12195" s="13" t="n"/>
    </row>
    <row r="12196">
      <c r="A12196" s="12" t="n"/>
      <c r="B12196" s="13" t="n"/>
    </row>
    <row r="12197">
      <c r="A12197" s="12" t="n"/>
      <c r="B12197" s="13" t="n"/>
    </row>
    <row r="12198">
      <c r="A12198" s="12" t="n"/>
      <c r="B12198" s="13" t="n"/>
    </row>
    <row r="12199">
      <c r="A12199" s="12" t="n"/>
      <c r="B12199" s="13" t="n"/>
    </row>
    <row r="12200">
      <c r="A12200" s="12" t="n"/>
      <c r="B12200" s="13" t="n"/>
    </row>
    <row r="12201">
      <c r="A12201" s="12" t="n"/>
      <c r="B12201" s="13" t="n"/>
    </row>
    <row r="12202">
      <c r="A12202" s="12" t="n"/>
      <c r="B12202" s="13" t="n"/>
    </row>
    <row r="12203">
      <c r="A12203" s="12" t="n"/>
      <c r="B12203" s="13" t="n"/>
    </row>
    <row r="12204">
      <c r="A12204" s="12" t="n"/>
      <c r="B12204" s="13" t="n"/>
    </row>
    <row r="12205">
      <c r="A12205" s="12" t="n"/>
      <c r="B12205" s="13" t="n"/>
    </row>
    <row r="12206">
      <c r="A12206" s="12" t="n"/>
      <c r="B12206" s="13" t="n"/>
    </row>
    <row r="12207">
      <c r="A12207" s="12" t="n"/>
      <c r="B12207" s="13" t="n"/>
    </row>
    <row r="12208">
      <c r="A12208" s="12" t="n"/>
      <c r="B12208" s="13" t="n"/>
    </row>
    <row r="12209">
      <c r="A12209" s="12" t="n"/>
      <c r="B12209" s="13" t="n"/>
    </row>
    <row r="12210">
      <c r="A12210" s="12" t="n"/>
      <c r="B12210" s="13" t="n"/>
    </row>
    <row r="12211">
      <c r="A12211" s="12" t="n"/>
      <c r="B12211" s="13" t="n"/>
    </row>
    <row r="12212">
      <c r="A12212" s="12" t="n"/>
      <c r="B12212" s="13" t="n"/>
    </row>
    <row r="12213">
      <c r="A12213" s="12" t="n"/>
      <c r="B12213" s="13" t="n"/>
    </row>
    <row r="12214">
      <c r="A12214" s="12" t="n"/>
      <c r="B12214" s="13" t="n"/>
    </row>
    <row r="12215">
      <c r="A12215" s="12" t="n"/>
      <c r="B12215" s="13" t="n"/>
    </row>
    <row r="12216">
      <c r="A12216" s="12" t="n"/>
      <c r="B12216" s="13" t="n"/>
    </row>
    <row r="12217">
      <c r="A12217" s="12" t="n"/>
      <c r="B12217" s="13" t="n"/>
    </row>
    <row r="12218">
      <c r="A12218" s="12" t="n"/>
      <c r="B12218" s="13" t="n"/>
    </row>
    <row r="12219">
      <c r="A12219" s="12" t="n"/>
      <c r="B12219" s="13" t="n"/>
    </row>
    <row r="12220">
      <c r="A12220" s="12" t="n"/>
      <c r="B12220" s="13" t="n"/>
    </row>
    <row r="12221">
      <c r="A12221" s="12" t="n"/>
      <c r="B12221" s="13" t="n"/>
    </row>
    <row r="12222">
      <c r="A12222" s="12" t="n"/>
      <c r="B12222" s="13" t="n"/>
    </row>
    <row r="12223">
      <c r="A12223" s="12" t="n"/>
      <c r="B12223" s="13" t="n"/>
    </row>
    <row r="12224">
      <c r="A12224" s="12" t="n"/>
      <c r="B12224" s="13" t="n"/>
    </row>
    <row r="12225">
      <c r="A12225" s="12" t="n"/>
      <c r="B12225" s="13" t="n"/>
    </row>
    <row r="12226">
      <c r="A12226" s="12" t="n"/>
      <c r="B12226" s="13" t="n"/>
    </row>
    <row r="12227">
      <c r="A12227" s="12" t="n"/>
      <c r="B12227" s="13" t="n"/>
    </row>
    <row r="12228">
      <c r="A12228" s="12" t="n"/>
      <c r="B12228" s="13" t="n"/>
    </row>
    <row r="12229">
      <c r="A12229" s="12" t="n"/>
      <c r="B12229" s="13" t="n"/>
    </row>
    <row r="12230">
      <c r="A12230" s="12" t="n"/>
      <c r="B12230" s="13" t="n"/>
    </row>
    <row r="12231">
      <c r="A12231" s="12" t="n"/>
      <c r="B12231" s="13" t="n"/>
    </row>
    <row r="12232">
      <c r="A12232" s="12" t="n"/>
      <c r="B12232" s="13" t="n"/>
    </row>
    <row r="12233">
      <c r="A12233" s="12" t="n"/>
      <c r="B12233" s="13" t="n"/>
    </row>
    <row r="12234">
      <c r="A12234" s="12" t="n"/>
      <c r="B12234" s="13" t="n"/>
    </row>
    <row r="12235">
      <c r="A12235" s="12" t="n"/>
      <c r="B12235" s="13" t="n"/>
    </row>
    <row r="12236">
      <c r="A12236" s="12" t="n"/>
      <c r="B12236" s="13" t="n"/>
    </row>
    <row r="12237">
      <c r="A12237" s="12" t="n"/>
      <c r="B12237" s="13" t="n"/>
    </row>
    <row r="12238">
      <c r="A12238" s="12" t="n"/>
      <c r="B12238" s="13" t="n"/>
    </row>
    <row r="12239">
      <c r="A12239" s="12" t="n"/>
      <c r="B12239" s="13" t="n"/>
    </row>
    <row r="12240">
      <c r="A12240" s="12" t="n"/>
      <c r="B12240" s="13" t="n"/>
    </row>
    <row r="12241">
      <c r="A12241" s="12" t="n"/>
      <c r="B12241" s="13" t="n"/>
    </row>
    <row r="12242">
      <c r="A12242" s="12" t="n"/>
      <c r="B12242" s="13" t="n"/>
    </row>
    <row r="12243">
      <c r="A12243" s="12" t="n"/>
      <c r="B12243" s="13" t="n"/>
    </row>
    <row r="12244">
      <c r="A12244" s="12" t="n"/>
      <c r="B12244" s="13" t="n"/>
    </row>
    <row r="12245">
      <c r="A12245" s="12" t="n"/>
      <c r="B12245" s="13" t="n"/>
    </row>
    <row r="12246">
      <c r="A12246" s="12" t="n"/>
      <c r="B12246" s="13" t="n"/>
    </row>
    <row r="12247">
      <c r="A12247" s="12" t="n"/>
      <c r="B12247" s="13" t="n"/>
    </row>
    <row r="12248">
      <c r="A12248" s="12" t="n"/>
      <c r="B12248" s="13" t="n"/>
    </row>
    <row r="12249">
      <c r="A12249" s="12" t="n"/>
      <c r="B12249" s="13" t="n"/>
    </row>
    <row r="12250">
      <c r="A12250" s="12" t="n"/>
      <c r="B12250" s="13" t="n"/>
    </row>
    <row r="12251">
      <c r="A12251" s="12" t="n"/>
      <c r="B12251" s="13" t="n"/>
    </row>
    <row r="12252">
      <c r="A12252" s="12" t="n"/>
      <c r="B12252" s="13" t="n"/>
    </row>
    <row r="12253">
      <c r="A12253" s="12" t="n"/>
      <c r="B12253" s="13" t="n"/>
    </row>
    <row r="12254">
      <c r="A12254" s="12" t="n"/>
      <c r="B12254" s="13" t="n"/>
    </row>
    <row r="12255">
      <c r="A12255" s="12" t="n"/>
      <c r="B12255" s="13" t="n"/>
    </row>
    <row r="12256">
      <c r="A12256" s="12" t="n"/>
      <c r="B12256" s="13" t="n"/>
    </row>
    <row r="12257">
      <c r="A12257" s="12" t="n"/>
      <c r="B12257" s="13" t="n"/>
    </row>
    <row r="12258">
      <c r="A12258" s="12" t="n"/>
      <c r="B12258" s="13" t="n"/>
    </row>
    <row r="12259">
      <c r="A12259" s="12" t="n"/>
      <c r="B12259" s="13" t="n"/>
    </row>
    <row r="12260">
      <c r="A12260" s="12" t="n"/>
      <c r="B12260" s="13" t="n"/>
    </row>
    <row r="12261">
      <c r="A12261" s="12" t="n"/>
      <c r="B12261" s="13" t="n"/>
    </row>
    <row r="12262">
      <c r="A12262" s="12" t="n"/>
      <c r="B12262" s="13" t="n"/>
    </row>
    <row r="12263">
      <c r="A12263" s="12" t="n"/>
      <c r="B12263" s="13" t="n"/>
    </row>
    <row r="12264">
      <c r="A12264" s="12" t="n"/>
      <c r="B12264" s="13" t="n"/>
    </row>
    <row r="12265">
      <c r="A12265" s="12" t="n"/>
      <c r="B12265" s="13" t="n"/>
    </row>
    <row r="12266">
      <c r="A12266" s="12" t="n"/>
      <c r="B12266" s="13" t="n"/>
    </row>
    <row r="12267">
      <c r="A12267" s="12" t="n"/>
      <c r="B12267" s="13" t="n"/>
    </row>
    <row r="12268">
      <c r="A12268" s="12" t="n"/>
      <c r="B12268" s="13" t="n"/>
    </row>
    <row r="12269">
      <c r="A12269" s="12" t="n"/>
      <c r="B12269" s="13" t="n"/>
    </row>
    <row r="12270">
      <c r="A12270" s="12" t="n"/>
      <c r="B12270" s="13" t="n"/>
    </row>
    <row r="12271">
      <c r="A12271" s="12" t="n"/>
      <c r="B12271" s="13" t="n"/>
    </row>
    <row r="12272">
      <c r="A12272" s="12" t="n"/>
      <c r="B12272" s="13" t="n"/>
    </row>
    <row r="12273">
      <c r="A12273" s="12" t="n"/>
      <c r="B12273" s="13" t="n"/>
    </row>
    <row r="12274">
      <c r="A12274" s="12" t="n"/>
      <c r="B12274" s="13" t="n"/>
    </row>
    <row r="12275">
      <c r="A12275" s="12" t="n"/>
      <c r="B12275" s="13" t="n"/>
    </row>
    <row r="12276">
      <c r="A12276" s="12" t="n"/>
      <c r="B12276" s="13" t="n"/>
    </row>
    <row r="12277">
      <c r="A12277" s="12" t="n"/>
      <c r="B12277" s="13" t="n"/>
    </row>
    <row r="12278">
      <c r="A12278" s="12" t="n"/>
      <c r="B12278" s="13" t="n"/>
    </row>
    <row r="12279">
      <c r="A12279" s="12" t="n"/>
      <c r="B12279" s="13" t="n"/>
    </row>
    <row r="12280">
      <c r="A12280" s="12" t="n"/>
      <c r="B12280" s="13" t="n"/>
    </row>
    <row r="12281">
      <c r="A12281" s="12" t="n"/>
      <c r="B12281" s="13" t="n"/>
    </row>
    <row r="12282">
      <c r="A12282" s="12" t="n"/>
      <c r="B12282" s="13" t="n"/>
    </row>
    <row r="12283">
      <c r="A12283" s="12" t="n"/>
      <c r="B12283" s="13" t="n"/>
    </row>
    <row r="12284">
      <c r="A12284" s="12" t="n"/>
      <c r="B12284" s="13" t="n"/>
    </row>
    <row r="12285">
      <c r="A12285" s="12" t="n"/>
      <c r="B12285" s="13" t="n"/>
    </row>
    <row r="12286">
      <c r="A12286" s="12" t="n"/>
      <c r="B12286" s="13" t="n"/>
    </row>
    <row r="12287">
      <c r="A12287" s="12" t="n"/>
      <c r="B12287" s="13" t="n"/>
    </row>
    <row r="12288">
      <c r="A12288" s="12" t="n"/>
      <c r="B12288" s="13" t="n"/>
    </row>
    <row r="12289">
      <c r="A12289" s="12" t="n"/>
      <c r="B12289" s="13" t="n"/>
    </row>
    <row r="12290">
      <c r="A12290" s="12" t="n"/>
      <c r="B12290" s="13" t="n"/>
    </row>
    <row r="12291">
      <c r="A12291" s="12" t="n"/>
      <c r="B12291" s="13" t="n"/>
    </row>
    <row r="12292">
      <c r="A12292" s="12" t="n"/>
      <c r="B12292" s="13" t="n"/>
    </row>
    <row r="12293">
      <c r="A12293" s="12" t="n"/>
      <c r="B12293" s="13" t="n"/>
    </row>
    <row r="12294">
      <c r="A12294" s="12" t="n"/>
      <c r="B12294" s="13" t="n"/>
    </row>
    <row r="12295">
      <c r="A12295" s="12" t="n"/>
      <c r="B12295" s="13" t="n"/>
    </row>
    <row r="12296">
      <c r="A12296" s="12" t="n"/>
      <c r="B12296" s="13" t="n"/>
    </row>
    <row r="12297">
      <c r="A12297" s="12" t="n"/>
      <c r="B12297" s="13" t="n"/>
    </row>
    <row r="12298">
      <c r="A12298" s="12" t="n"/>
      <c r="B12298" s="13" t="n"/>
    </row>
    <row r="12299">
      <c r="A12299" s="12" t="n"/>
      <c r="B12299" s="13" t="n"/>
    </row>
    <row r="12300">
      <c r="A12300" s="12" t="n"/>
      <c r="B12300" s="13" t="n"/>
    </row>
    <row r="12301">
      <c r="A12301" s="12" t="n"/>
      <c r="B12301" s="13" t="n"/>
    </row>
    <row r="12302">
      <c r="A12302" s="12" t="n"/>
      <c r="B12302" s="13" t="n"/>
    </row>
    <row r="12303">
      <c r="A12303" s="12" t="n"/>
      <c r="B12303" s="13" t="n"/>
    </row>
    <row r="12304">
      <c r="A12304" s="12" t="n"/>
      <c r="B12304" s="13" t="n"/>
    </row>
    <row r="12305">
      <c r="A12305" s="12" t="n"/>
      <c r="B12305" s="13" t="n"/>
    </row>
    <row r="12306">
      <c r="A12306" s="12" t="n"/>
      <c r="B12306" s="13" t="n"/>
    </row>
    <row r="12307">
      <c r="A12307" s="12" t="n"/>
      <c r="B12307" s="13" t="n"/>
    </row>
    <row r="12308">
      <c r="A12308" s="12" t="n"/>
      <c r="B12308" s="13" t="n"/>
    </row>
    <row r="12309">
      <c r="A12309" s="12" t="n"/>
      <c r="B12309" s="13" t="n"/>
    </row>
    <row r="12310">
      <c r="A12310" s="12" t="n"/>
      <c r="B12310" s="13" t="n"/>
    </row>
    <row r="12311">
      <c r="A12311" s="12" t="n"/>
      <c r="B12311" s="13" t="n"/>
    </row>
    <row r="12312">
      <c r="A12312" s="12" t="n"/>
      <c r="B12312" s="13" t="n"/>
    </row>
    <row r="12313">
      <c r="A12313" s="12" t="n"/>
      <c r="B12313" s="13" t="n"/>
    </row>
    <row r="12314">
      <c r="A12314" s="12" t="n"/>
      <c r="B12314" s="13" t="n"/>
    </row>
    <row r="12315">
      <c r="A12315" s="12" t="n"/>
      <c r="B12315" s="13" t="n"/>
    </row>
    <row r="12316">
      <c r="A12316" s="12" t="n"/>
      <c r="B12316" s="13" t="n"/>
    </row>
    <row r="12317">
      <c r="A12317" s="12" t="n"/>
      <c r="B12317" s="13" t="n"/>
    </row>
    <row r="12318">
      <c r="A12318" s="12" t="n"/>
      <c r="B12318" s="13" t="n"/>
    </row>
    <row r="12319">
      <c r="A12319" s="12" t="n"/>
      <c r="B12319" s="13" t="n"/>
    </row>
    <row r="12320">
      <c r="A12320" s="12" t="n"/>
      <c r="B12320" s="13" t="n"/>
    </row>
    <row r="12321">
      <c r="A12321" s="12" t="n"/>
      <c r="B12321" s="13" t="n"/>
    </row>
    <row r="12322">
      <c r="A12322" s="12" t="n"/>
      <c r="B12322" s="13" t="n"/>
    </row>
    <row r="12323">
      <c r="A12323" s="12" t="n"/>
      <c r="B12323" s="13" t="n"/>
    </row>
    <row r="12324">
      <c r="A12324" s="12" t="n"/>
      <c r="B12324" s="13" t="n"/>
    </row>
    <row r="12325">
      <c r="A12325" s="12" t="n"/>
      <c r="B12325" s="13" t="n"/>
    </row>
    <row r="12326">
      <c r="A12326" s="12" t="n"/>
      <c r="B12326" s="13" t="n"/>
    </row>
    <row r="12327">
      <c r="A12327" s="12" t="n"/>
      <c r="B12327" s="13" t="n"/>
    </row>
    <row r="12328">
      <c r="A12328" s="12" t="n"/>
      <c r="B12328" s="13" t="n"/>
    </row>
    <row r="12329">
      <c r="A12329" s="12" t="n"/>
      <c r="B12329" s="13" t="n"/>
    </row>
    <row r="12330">
      <c r="A12330" s="12" t="n"/>
      <c r="B12330" s="13" t="n"/>
    </row>
    <row r="12331">
      <c r="A12331" s="12" t="n"/>
      <c r="B12331" s="13" t="n"/>
    </row>
    <row r="12332">
      <c r="A12332" s="12" t="n"/>
      <c r="B12332" s="13" t="n"/>
    </row>
    <row r="12333">
      <c r="A12333" s="12" t="n"/>
      <c r="B12333" s="13" t="n"/>
    </row>
    <row r="12334">
      <c r="A12334" s="12" t="n"/>
      <c r="B12334" s="13" t="n"/>
    </row>
    <row r="12335">
      <c r="A12335" s="12" t="n"/>
      <c r="B12335" s="13" t="n"/>
    </row>
    <row r="12336">
      <c r="A12336" s="12" t="n"/>
      <c r="B12336" s="13" t="n"/>
    </row>
    <row r="12337">
      <c r="A12337" s="12" t="n"/>
      <c r="B12337" s="13" t="n"/>
    </row>
    <row r="12338">
      <c r="A12338" s="12" t="n"/>
      <c r="B12338" s="13" t="n"/>
    </row>
    <row r="12339">
      <c r="A12339" s="12" t="n"/>
      <c r="B12339" s="13" t="n"/>
    </row>
    <row r="12340">
      <c r="A12340" s="12" t="n"/>
      <c r="B12340" s="13" t="n"/>
    </row>
    <row r="12341">
      <c r="A12341" s="12" t="n"/>
      <c r="B12341" s="13" t="n"/>
    </row>
    <row r="12342">
      <c r="A12342" s="12" t="n"/>
      <c r="B12342" s="13" t="n"/>
    </row>
    <row r="12343">
      <c r="A12343" s="12" t="n"/>
      <c r="B12343" s="13" t="n"/>
    </row>
    <row r="12344">
      <c r="A12344" s="12" t="n"/>
      <c r="B12344" s="13" t="n"/>
    </row>
    <row r="12345">
      <c r="A12345" s="12" t="n"/>
      <c r="B12345" s="13" t="n"/>
    </row>
    <row r="12346">
      <c r="A12346" s="12" t="n"/>
      <c r="B12346" s="13" t="n"/>
    </row>
    <row r="12347">
      <c r="A12347" s="12" t="n"/>
      <c r="B12347" s="13" t="n"/>
    </row>
    <row r="12348">
      <c r="A12348" s="12" t="n"/>
      <c r="B12348" s="13" t="n"/>
    </row>
    <row r="12349">
      <c r="A12349" s="12" t="n"/>
      <c r="B12349" s="13" t="n"/>
    </row>
    <row r="12350">
      <c r="A12350" s="12" t="n"/>
      <c r="B12350" s="13" t="n"/>
    </row>
    <row r="12351">
      <c r="A12351" s="12" t="n"/>
      <c r="B12351" s="13" t="n"/>
    </row>
    <row r="12352">
      <c r="A12352" s="12" t="n"/>
      <c r="B12352" s="13" t="n"/>
    </row>
    <row r="12353">
      <c r="A12353" s="12" t="n"/>
      <c r="B12353" s="13" t="n"/>
    </row>
    <row r="12354">
      <c r="A12354" s="12" t="n"/>
      <c r="B12354" s="13" t="n"/>
    </row>
    <row r="12355">
      <c r="A12355" s="12" t="n"/>
      <c r="B12355" s="13" t="n"/>
    </row>
    <row r="12356">
      <c r="A12356" s="12" t="n"/>
      <c r="B12356" s="13" t="n"/>
    </row>
    <row r="12357">
      <c r="A12357" s="12" t="n"/>
      <c r="B12357" s="13" t="n"/>
    </row>
    <row r="12358">
      <c r="A12358" s="12" t="n"/>
      <c r="B12358" s="13" t="n"/>
    </row>
    <row r="12359">
      <c r="A12359" s="12" t="n"/>
      <c r="B12359" s="13" t="n"/>
    </row>
    <row r="12360">
      <c r="A12360" s="12" t="n"/>
      <c r="B12360" s="13" t="n"/>
    </row>
    <row r="12361">
      <c r="A12361" s="12" t="n"/>
      <c r="B12361" s="13" t="n"/>
    </row>
    <row r="12362">
      <c r="A12362" s="12" t="n"/>
      <c r="B12362" s="13" t="n"/>
    </row>
    <row r="12363">
      <c r="A12363" s="12" t="n"/>
      <c r="B12363" s="13" t="n"/>
    </row>
    <row r="12364">
      <c r="A12364" s="12" t="n"/>
      <c r="B12364" s="13" t="n"/>
    </row>
    <row r="12365">
      <c r="A12365" s="12" t="n"/>
      <c r="B12365" s="13" t="n"/>
    </row>
    <row r="12366">
      <c r="A12366" s="12" t="n"/>
      <c r="B12366" s="13" t="n"/>
    </row>
    <row r="12367">
      <c r="A12367" s="12" t="n"/>
      <c r="B12367" s="13" t="n"/>
    </row>
    <row r="12368">
      <c r="A12368" s="12" t="n"/>
      <c r="B12368" s="13" t="n"/>
    </row>
    <row r="12369">
      <c r="A12369" s="12" t="n"/>
      <c r="B12369" s="13" t="n"/>
    </row>
    <row r="12370">
      <c r="A12370" s="12" t="n"/>
      <c r="B12370" s="13" t="n"/>
    </row>
    <row r="12371">
      <c r="A12371" s="12" t="n"/>
      <c r="B12371" s="13" t="n"/>
    </row>
    <row r="12372">
      <c r="A12372" s="12" t="n"/>
      <c r="B12372" s="13" t="n"/>
    </row>
    <row r="12373">
      <c r="A12373" s="12" t="n"/>
      <c r="B12373" s="13" t="n"/>
    </row>
    <row r="12374">
      <c r="A12374" s="12" t="n"/>
      <c r="B12374" s="13" t="n"/>
    </row>
    <row r="12375">
      <c r="A12375" s="12" t="n"/>
      <c r="B12375" s="13" t="n"/>
    </row>
    <row r="12376">
      <c r="A12376" s="12" t="n"/>
      <c r="B12376" s="13" t="n"/>
    </row>
    <row r="12377">
      <c r="A12377" s="12" t="n"/>
      <c r="B12377" s="13" t="n"/>
    </row>
    <row r="12378">
      <c r="A12378" s="12" t="n"/>
      <c r="B12378" s="13" t="n"/>
    </row>
    <row r="12379">
      <c r="A12379" s="12" t="n"/>
      <c r="B12379" s="13" t="n"/>
    </row>
    <row r="12380">
      <c r="A12380" s="12" t="n"/>
      <c r="B12380" s="13" t="n"/>
    </row>
    <row r="12381">
      <c r="A12381" s="12" t="n"/>
      <c r="B12381" s="13" t="n"/>
    </row>
    <row r="12382">
      <c r="A12382" s="12" t="n"/>
      <c r="B12382" s="13" t="n"/>
    </row>
    <row r="12383">
      <c r="A12383" s="12" t="n"/>
      <c r="B12383" s="13" t="n"/>
    </row>
    <row r="12384">
      <c r="A12384" s="12" t="n"/>
      <c r="B12384" s="13" t="n"/>
    </row>
    <row r="12385">
      <c r="A12385" s="12" t="n"/>
      <c r="B12385" s="13" t="n"/>
    </row>
    <row r="12386">
      <c r="A12386" s="12" t="n"/>
      <c r="B12386" s="13" t="n"/>
    </row>
    <row r="12387">
      <c r="A12387" s="12" t="n"/>
      <c r="B12387" s="13" t="n"/>
    </row>
    <row r="12388">
      <c r="A12388" s="12" t="n"/>
      <c r="B12388" s="13" t="n"/>
    </row>
    <row r="12389">
      <c r="A12389" s="12" t="n"/>
      <c r="B12389" s="13" t="n"/>
    </row>
    <row r="12390">
      <c r="A12390" s="12" t="n"/>
      <c r="B12390" s="13" t="n"/>
    </row>
    <row r="12391">
      <c r="A12391" s="12" t="n"/>
      <c r="B12391" s="13" t="n"/>
    </row>
    <row r="12392">
      <c r="A12392" s="12" t="n"/>
      <c r="B12392" s="13" t="n"/>
    </row>
    <row r="12393">
      <c r="A12393" s="12" t="n"/>
      <c r="B12393" s="13" t="n"/>
    </row>
    <row r="12394">
      <c r="A12394" s="12" t="n"/>
      <c r="B12394" s="13" t="n"/>
    </row>
    <row r="12395">
      <c r="A12395" s="12" t="n"/>
      <c r="B12395" s="13" t="n"/>
    </row>
    <row r="12396">
      <c r="A12396" s="12" t="n"/>
      <c r="B12396" s="13" t="n"/>
    </row>
    <row r="12397">
      <c r="A12397" s="12" t="n"/>
      <c r="B12397" s="13" t="n"/>
    </row>
    <row r="12398">
      <c r="A12398" s="12" t="n"/>
      <c r="B12398" s="13" t="n"/>
    </row>
    <row r="12399">
      <c r="A12399" s="12" t="n"/>
      <c r="B12399" s="13" t="n"/>
    </row>
    <row r="12400">
      <c r="A12400" s="12" t="n"/>
      <c r="B12400" s="13" t="n"/>
    </row>
    <row r="12401">
      <c r="A12401" s="12" t="n"/>
      <c r="B12401" s="13" t="n"/>
    </row>
    <row r="12402">
      <c r="A12402" s="12" t="n"/>
      <c r="B12402" s="13" t="n"/>
    </row>
    <row r="12403">
      <c r="A12403" s="12" t="n"/>
      <c r="B12403" s="13" t="n"/>
    </row>
    <row r="12404">
      <c r="A12404" s="12" t="n"/>
      <c r="B12404" s="13" t="n"/>
    </row>
    <row r="12405">
      <c r="A12405" s="12" t="n"/>
      <c r="B12405" s="13" t="n"/>
    </row>
    <row r="12406">
      <c r="A12406" s="12" t="n"/>
      <c r="B12406" s="13" t="n"/>
    </row>
    <row r="12407">
      <c r="A12407" s="12" t="n"/>
      <c r="B12407" s="13" t="n"/>
    </row>
    <row r="12408">
      <c r="A12408" s="12" t="n"/>
      <c r="B12408" s="13" t="n"/>
    </row>
    <row r="12409">
      <c r="A12409" s="12" t="n"/>
      <c r="B12409" s="13" t="n"/>
    </row>
    <row r="12410">
      <c r="A12410" s="12" t="n"/>
      <c r="B12410" s="13" t="n"/>
    </row>
    <row r="12411">
      <c r="A12411" s="12" t="n"/>
      <c r="B12411" s="13" t="n"/>
    </row>
    <row r="12412">
      <c r="A12412" s="12" t="n"/>
      <c r="B12412" s="13" t="n"/>
    </row>
    <row r="12413">
      <c r="A12413" s="12" t="n"/>
      <c r="B12413" s="13" t="n"/>
    </row>
    <row r="12414">
      <c r="A12414" s="12" t="n"/>
      <c r="B12414" s="13" t="n"/>
    </row>
    <row r="12415">
      <c r="A12415" s="12" t="n"/>
      <c r="B12415" s="13" t="n"/>
    </row>
    <row r="12416">
      <c r="A12416" s="12" t="n"/>
      <c r="B12416" s="13" t="n"/>
    </row>
    <row r="12417">
      <c r="A12417" s="12" t="n"/>
      <c r="B12417" s="13" t="n"/>
    </row>
    <row r="12418">
      <c r="A12418" s="12" t="n"/>
      <c r="B12418" s="13" t="n"/>
    </row>
    <row r="12419">
      <c r="A12419" s="12" t="n"/>
      <c r="B12419" s="13" t="n"/>
    </row>
    <row r="12420">
      <c r="A12420" s="12" t="n"/>
      <c r="B12420" s="13" t="n"/>
    </row>
    <row r="12421">
      <c r="A12421" s="12" t="n"/>
      <c r="B12421" s="13" t="n"/>
    </row>
    <row r="12422">
      <c r="A12422" s="12" t="n"/>
      <c r="B12422" s="13" t="n"/>
    </row>
    <row r="12423">
      <c r="A12423" s="12" t="n"/>
      <c r="B12423" s="13" t="n"/>
    </row>
    <row r="12424">
      <c r="A12424" s="12" t="n"/>
      <c r="B12424" s="13" t="n"/>
    </row>
    <row r="12425">
      <c r="A12425" s="12" t="n"/>
      <c r="B12425" s="13" t="n"/>
    </row>
    <row r="12426">
      <c r="A12426" s="12" t="n"/>
      <c r="B12426" s="13" t="n"/>
    </row>
    <row r="12427">
      <c r="A12427" s="12" t="n"/>
      <c r="B12427" s="13" t="n"/>
    </row>
    <row r="12428">
      <c r="A12428" s="12" t="n"/>
      <c r="B12428" s="13" t="n"/>
    </row>
    <row r="12429">
      <c r="A12429" s="12" t="n"/>
      <c r="B12429" s="13" t="n"/>
    </row>
    <row r="12430">
      <c r="A12430" s="12" t="n"/>
      <c r="B12430" s="13" t="n"/>
    </row>
    <row r="12431">
      <c r="A12431" s="12" t="n"/>
      <c r="B12431" s="13" t="n"/>
    </row>
    <row r="12432">
      <c r="A12432" s="12" t="n"/>
      <c r="B12432" s="13" t="n"/>
    </row>
    <row r="12433">
      <c r="A12433" s="12" t="n"/>
      <c r="B12433" s="13" t="n"/>
    </row>
    <row r="12434">
      <c r="A12434" s="12" t="n"/>
      <c r="B12434" s="13" t="n"/>
    </row>
    <row r="12435">
      <c r="A12435" s="12" t="n"/>
      <c r="B12435" s="13" t="n"/>
    </row>
    <row r="12436">
      <c r="A12436" s="12" t="n"/>
      <c r="B12436" s="13" t="n"/>
    </row>
    <row r="12437">
      <c r="A12437" s="12" t="n"/>
      <c r="B12437" s="13" t="n"/>
    </row>
    <row r="12438">
      <c r="A12438" s="12" t="n"/>
      <c r="B12438" s="13" t="n"/>
    </row>
    <row r="12439">
      <c r="A12439" s="12" t="n"/>
      <c r="B12439" s="13" t="n"/>
    </row>
    <row r="12440">
      <c r="A12440" s="12" t="n"/>
      <c r="B12440" s="13" t="n"/>
    </row>
    <row r="12441">
      <c r="A12441" s="12" t="n"/>
      <c r="B12441" s="13" t="n"/>
    </row>
    <row r="12442">
      <c r="A12442" s="12" t="n"/>
      <c r="B12442" s="13" t="n"/>
    </row>
    <row r="12443">
      <c r="A12443" s="12" t="n"/>
      <c r="B12443" s="13" t="n"/>
    </row>
    <row r="12444">
      <c r="A12444" s="12" t="n"/>
      <c r="B12444" s="13" t="n"/>
    </row>
    <row r="12445">
      <c r="A12445" s="12" t="n"/>
      <c r="B12445" s="13" t="n"/>
    </row>
    <row r="12446">
      <c r="A12446" s="12" t="n"/>
      <c r="B12446" s="13" t="n"/>
    </row>
    <row r="12447">
      <c r="A12447" s="12" t="n"/>
      <c r="B12447" s="13" t="n"/>
    </row>
    <row r="12448">
      <c r="A12448" s="12" t="n"/>
      <c r="B12448" s="13" t="n"/>
    </row>
    <row r="12449">
      <c r="A12449" s="12" t="n"/>
      <c r="B12449" s="13" t="n"/>
    </row>
    <row r="12450">
      <c r="A12450" s="12" t="n"/>
      <c r="B12450" s="13" t="n"/>
    </row>
    <row r="12451">
      <c r="A12451" s="12" t="n"/>
      <c r="B12451" s="13" t="n"/>
    </row>
    <row r="12452">
      <c r="A12452" s="12" t="n"/>
      <c r="B12452" s="13" t="n"/>
    </row>
    <row r="12453">
      <c r="A12453" s="12" t="n"/>
      <c r="B12453" s="13" t="n"/>
    </row>
    <row r="12454">
      <c r="A12454" s="12" t="n"/>
      <c r="B12454" s="13" t="n"/>
    </row>
    <row r="12455">
      <c r="A12455" s="12" t="n"/>
      <c r="B12455" s="13" t="n"/>
    </row>
    <row r="12456">
      <c r="A12456" s="12" t="n"/>
      <c r="B12456" s="13" t="n"/>
    </row>
    <row r="12457">
      <c r="A12457" s="12" t="n"/>
      <c r="B12457" s="13" t="n"/>
    </row>
    <row r="12458">
      <c r="A12458" s="12" t="n"/>
      <c r="B12458" s="13" t="n"/>
    </row>
    <row r="12459">
      <c r="A12459" s="12" t="n"/>
      <c r="B12459" s="13" t="n"/>
    </row>
    <row r="12460">
      <c r="A12460" s="12" t="n"/>
      <c r="B12460" s="13" t="n"/>
    </row>
    <row r="12461">
      <c r="A12461" s="12" t="n"/>
      <c r="B12461" s="13" t="n"/>
    </row>
    <row r="12462">
      <c r="A12462" s="12" t="n"/>
      <c r="B12462" s="13" t="n"/>
    </row>
    <row r="12463">
      <c r="A12463" s="12" t="n"/>
      <c r="B12463" s="13" t="n"/>
    </row>
    <row r="12464">
      <c r="A12464" s="12" t="n"/>
      <c r="B12464" s="13" t="n"/>
    </row>
    <row r="12465">
      <c r="A12465" s="12" t="n"/>
      <c r="B12465" s="13" t="n"/>
    </row>
    <row r="12466">
      <c r="A12466" s="12" t="n"/>
      <c r="B12466" s="13" t="n"/>
    </row>
    <row r="12467">
      <c r="A12467" s="12" t="n"/>
      <c r="B12467" s="13" t="n"/>
    </row>
    <row r="12468">
      <c r="A12468" s="12" t="n"/>
      <c r="B12468" s="13" t="n"/>
    </row>
    <row r="12469">
      <c r="A12469" s="12" t="n"/>
      <c r="B12469" s="13" t="n"/>
    </row>
    <row r="12470">
      <c r="A12470" s="12" t="n"/>
      <c r="B12470" s="13" t="n"/>
    </row>
    <row r="12471">
      <c r="A12471" s="12" t="n"/>
      <c r="B12471" s="13" t="n"/>
    </row>
    <row r="12472">
      <c r="A12472" s="12" t="n"/>
      <c r="B12472" s="13" t="n"/>
    </row>
    <row r="12473">
      <c r="A12473" s="12" t="n"/>
      <c r="B12473" s="13" t="n"/>
    </row>
    <row r="12474">
      <c r="A12474" s="12" t="n"/>
      <c r="B12474" s="13" t="n"/>
    </row>
    <row r="12475">
      <c r="A12475" s="12" t="n"/>
      <c r="B12475" s="13" t="n"/>
    </row>
    <row r="12476">
      <c r="A12476" s="12" t="n"/>
      <c r="B12476" s="13" t="n"/>
    </row>
    <row r="12477">
      <c r="A12477" s="12" t="n"/>
      <c r="B12477" s="13" t="n"/>
    </row>
    <row r="12478">
      <c r="A12478" s="12" t="n"/>
      <c r="B12478" s="13" t="n"/>
    </row>
    <row r="12479">
      <c r="A12479" s="12" t="n"/>
      <c r="B12479" s="13" t="n"/>
    </row>
    <row r="12480">
      <c r="A12480" s="12" t="n"/>
      <c r="B12480" s="13" t="n"/>
    </row>
    <row r="12481">
      <c r="A12481" s="12" t="n"/>
      <c r="B12481" s="13" t="n"/>
    </row>
    <row r="12482">
      <c r="A12482" s="12" t="n"/>
      <c r="B12482" s="13" t="n"/>
    </row>
    <row r="12483">
      <c r="A12483" s="12" t="n"/>
      <c r="B12483" s="13" t="n"/>
    </row>
    <row r="12484">
      <c r="A12484" s="12" t="n"/>
      <c r="B12484" s="13" t="n"/>
    </row>
    <row r="12485">
      <c r="A12485" s="12" t="n"/>
      <c r="B12485" s="13" t="n"/>
    </row>
    <row r="12486">
      <c r="A12486" s="12" t="n"/>
      <c r="B12486" s="13" t="n"/>
    </row>
    <row r="12487">
      <c r="A12487" s="12" t="n"/>
      <c r="B12487" s="13" t="n"/>
    </row>
    <row r="12488">
      <c r="A12488" s="12" t="n"/>
      <c r="B12488" s="13" t="n"/>
    </row>
    <row r="12489">
      <c r="A12489" s="12" t="n"/>
      <c r="B12489" s="13" t="n"/>
    </row>
    <row r="12490">
      <c r="A12490" s="12" t="n"/>
      <c r="B12490" s="13" t="n"/>
    </row>
    <row r="12491">
      <c r="A12491" s="12" t="n"/>
      <c r="B12491" s="13" t="n"/>
    </row>
    <row r="12492">
      <c r="A12492" s="12" t="n"/>
      <c r="B12492" s="13" t="n"/>
    </row>
    <row r="12493">
      <c r="A12493" s="12" t="n"/>
      <c r="B12493" s="13" t="n"/>
    </row>
    <row r="12494">
      <c r="A12494" s="12" t="n"/>
      <c r="B12494" s="13" t="n"/>
    </row>
    <row r="12495">
      <c r="A12495" s="12" t="n"/>
      <c r="B12495" s="13" t="n"/>
    </row>
    <row r="12496">
      <c r="A12496" s="12" t="n"/>
      <c r="B12496" s="13" t="n"/>
    </row>
    <row r="12497">
      <c r="A12497" s="12" t="n"/>
      <c r="B12497" s="13" t="n"/>
    </row>
    <row r="12498">
      <c r="A12498" s="12" t="n"/>
      <c r="B12498" s="13" t="n"/>
    </row>
    <row r="12499">
      <c r="A12499" s="12" t="n"/>
      <c r="B12499" s="13" t="n"/>
    </row>
    <row r="12500">
      <c r="A12500" s="12" t="n"/>
      <c r="B12500" s="13" t="n"/>
    </row>
    <row r="12501">
      <c r="A12501" s="12" t="n"/>
      <c r="B12501" s="13" t="n"/>
    </row>
    <row r="12502">
      <c r="A12502" s="12" t="n"/>
      <c r="B12502" s="13" t="n"/>
    </row>
    <row r="12503">
      <c r="A12503" s="12" t="n"/>
      <c r="B12503" s="13" t="n"/>
    </row>
    <row r="12504">
      <c r="A12504" s="12" t="n"/>
      <c r="B12504" s="13" t="n"/>
    </row>
    <row r="12505">
      <c r="A12505" s="12" t="n"/>
      <c r="B12505" s="13" t="n"/>
    </row>
    <row r="12506">
      <c r="A12506" s="12" t="n"/>
      <c r="B12506" s="13" t="n"/>
    </row>
    <row r="12507">
      <c r="A12507" s="12" t="n"/>
      <c r="B12507" s="13" t="n"/>
    </row>
    <row r="12508">
      <c r="A12508" s="12" t="n"/>
      <c r="B12508" s="13" t="n"/>
    </row>
    <row r="12509">
      <c r="A12509" s="12" t="n"/>
      <c r="B12509" s="13" t="n"/>
    </row>
    <row r="12510">
      <c r="A12510" s="12" t="n"/>
      <c r="B12510" s="13" t="n"/>
    </row>
    <row r="12511">
      <c r="A12511" s="12" t="n"/>
      <c r="B12511" s="13" t="n"/>
    </row>
    <row r="12512">
      <c r="A12512" s="12" t="n"/>
      <c r="B12512" s="13" t="n"/>
    </row>
    <row r="12513">
      <c r="A12513" s="12" t="n"/>
      <c r="B12513" s="13" t="n"/>
    </row>
    <row r="12514">
      <c r="A12514" s="12" t="n"/>
      <c r="B12514" s="13" t="n"/>
    </row>
    <row r="12515">
      <c r="A12515" s="12" t="n"/>
      <c r="B12515" s="13" t="n"/>
    </row>
    <row r="12516">
      <c r="A12516" s="12" t="n"/>
      <c r="B12516" s="13" t="n"/>
    </row>
    <row r="12517">
      <c r="A12517" s="12" t="n"/>
      <c r="B12517" s="13" t="n"/>
    </row>
    <row r="12518">
      <c r="A12518" s="12" t="n"/>
      <c r="B12518" s="13" t="n"/>
    </row>
    <row r="12519">
      <c r="A12519" s="12" t="n"/>
      <c r="B12519" s="13" t="n"/>
    </row>
    <row r="12520">
      <c r="A12520" s="12" t="n"/>
      <c r="B12520" s="13" t="n"/>
    </row>
    <row r="12521">
      <c r="A12521" s="12" t="n"/>
      <c r="B12521" s="13" t="n"/>
    </row>
    <row r="12522">
      <c r="A12522" s="12" t="n"/>
      <c r="B12522" s="13" t="n"/>
    </row>
    <row r="12523">
      <c r="A12523" s="12" t="n"/>
      <c r="B12523" s="13" t="n"/>
    </row>
    <row r="12524">
      <c r="A12524" s="12" t="n"/>
      <c r="B12524" s="13" t="n"/>
    </row>
    <row r="12525">
      <c r="A12525" s="12" t="n"/>
      <c r="B12525" s="13" t="n"/>
    </row>
    <row r="12526">
      <c r="A12526" s="12" t="n"/>
      <c r="B12526" s="13" t="n"/>
    </row>
    <row r="12527">
      <c r="A12527" s="12" t="n"/>
      <c r="B12527" s="13" t="n"/>
    </row>
    <row r="12528">
      <c r="A12528" s="12" t="n"/>
      <c r="B12528" s="13" t="n"/>
    </row>
    <row r="12529">
      <c r="A12529" s="12" t="n"/>
      <c r="B12529" s="13" t="n"/>
    </row>
    <row r="12530">
      <c r="A12530" s="12" t="n"/>
      <c r="B12530" s="13" t="n"/>
    </row>
    <row r="12531">
      <c r="A12531" s="12" t="n"/>
      <c r="B12531" s="13" t="n"/>
    </row>
    <row r="12532">
      <c r="A12532" s="12" t="n"/>
      <c r="B12532" s="13" t="n"/>
    </row>
    <row r="12533">
      <c r="A12533" s="12" t="n"/>
      <c r="B12533" s="13" t="n"/>
    </row>
    <row r="12534">
      <c r="A12534" s="12" t="n"/>
      <c r="B12534" s="13" t="n"/>
    </row>
    <row r="12535">
      <c r="A12535" s="12" t="n"/>
      <c r="B12535" s="13" t="n"/>
    </row>
    <row r="12536">
      <c r="A12536" s="12" t="n"/>
      <c r="B12536" s="13" t="n"/>
    </row>
    <row r="12537">
      <c r="A12537" s="12" t="n"/>
      <c r="B12537" s="13" t="n"/>
    </row>
    <row r="12538">
      <c r="A12538" s="12" t="n"/>
      <c r="B12538" s="13" t="n"/>
    </row>
    <row r="12539">
      <c r="A12539" s="12" t="n"/>
      <c r="B12539" s="13" t="n"/>
    </row>
    <row r="12540">
      <c r="A12540" s="12" t="n"/>
      <c r="B12540" s="13" t="n"/>
    </row>
    <row r="12541">
      <c r="A12541" s="12" t="n"/>
      <c r="B12541" s="13" t="n"/>
    </row>
    <row r="12542">
      <c r="A12542" s="12" t="n"/>
      <c r="B12542" s="13" t="n"/>
    </row>
    <row r="12543">
      <c r="A12543" s="12" t="n"/>
      <c r="B12543" s="13" t="n"/>
    </row>
    <row r="12544">
      <c r="A12544" s="12" t="n"/>
      <c r="B12544" s="13" t="n"/>
    </row>
    <row r="12545">
      <c r="A12545" s="12" t="n"/>
      <c r="B12545" s="13" t="n"/>
    </row>
    <row r="12546">
      <c r="A12546" s="12" t="n"/>
      <c r="B12546" s="13" t="n"/>
    </row>
    <row r="12547">
      <c r="A12547" s="12" t="n"/>
      <c r="B12547" s="13" t="n"/>
    </row>
    <row r="12548">
      <c r="A12548" s="12" t="n"/>
      <c r="B12548" s="13" t="n"/>
    </row>
    <row r="12549">
      <c r="A12549" s="12" t="n"/>
      <c r="B12549" s="13" t="n"/>
    </row>
    <row r="12550">
      <c r="A12550" s="12" t="n"/>
      <c r="B12550" s="13" t="n"/>
    </row>
    <row r="12551">
      <c r="A12551" s="12" t="n"/>
      <c r="B12551" s="13" t="n"/>
    </row>
    <row r="12552">
      <c r="A12552" s="12" t="n"/>
      <c r="B12552" s="13" t="n"/>
    </row>
    <row r="12553">
      <c r="A12553" s="12" t="n"/>
      <c r="B12553" s="13" t="n"/>
    </row>
    <row r="12554">
      <c r="A12554" s="12" t="n"/>
      <c r="B12554" s="13" t="n"/>
    </row>
    <row r="12555">
      <c r="A12555" s="12" t="n"/>
      <c r="B12555" s="13" t="n"/>
    </row>
    <row r="12556">
      <c r="A12556" s="12" t="n"/>
      <c r="B12556" s="13" t="n"/>
    </row>
    <row r="12557">
      <c r="A12557" s="12" t="n"/>
      <c r="B12557" s="13" t="n"/>
    </row>
    <row r="12558">
      <c r="A12558" s="12" t="n"/>
      <c r="B12558" s="13" t="n"/>
    </row>
    <row r="12559">
      <c r="A12559" s="12" t="n"/>
      <c r="B12559" s="13" t="n"/>
    </row>
    <row r="12560">
      <c r="A12560" s="12" t="n"/>
      <c r="B12560" s="13" t="n"/>
    </row>
    <row r="12561">
      <c r="A12561" s="12" t="n"/>
      <c r="B12561" s="13" t="n"/>
    </row>
    <row r="12562">
      <c r="A12562" s="12" t="n"/>
      <c r="B12562" s="13" t="n"/>
    </row>
    <row r="12563">
      <c r="A12563" s="12" t="n"/>
      <c r="B12563" s="13" t="n"/>
    </row>
    <row r="12564">
      <c r="A12564" s="12" t="n"/>
      <c r="B12564" s="13" t="n"/>
    </row>
    <row r="12565">
      <c r="A12565" s="12" t="n"/>
      <c r="B12565" s="13" t="n"/>
    </row>
    <row r="12566">
      <c r="A12566" s="12" t="n"/>
      <c r="B12566" s="13" t="n"/>
    </row>
    <row r="12567">
      <c r="A12567" s="12" t="n"/>
      <c r="B12567" s="13" t="n"/>
    </row>
    <row r="12568">
      <c r="A12568" s="12" t="n"/>
      <c r="B12568" s="13" t="n"/>
    </row>
    <row r="12569">
      <c r="A12569" s="12" t="n"/>
      <c r="B12569" s="13" t="n"/>
    </row>
    <row r="12570">
      <c r="A12570" s="12" t="n"/>
      <c r="B12570" s="13" t="n"/>
    </row>
    <row r="12571">
      <c r="A12571" s="12" t="n"/>
      <c r="B12571" s="13" t="n"/>
    </row>
    <row r="12572">
      <c r="A12572" s="12" t="n"/>
      <c r="B12572" s="13" t="n"/>
    </row>
    <row r="12573">
      <c r="A12573" s="12" t="n"/>
      <c r="B12573" s="13" t="n"/>
    </row>
    <row r="12574">
      <c r="A12574" s="12" t="n"/>
      <c r="B12574" s="13" t="n"/>
    </row>
    <row r="12575">
      <c r="A12575" s="12" t="n"/>
      <c r="B12575" s="13" t="n"/>
    </row>
    <row r="12576">
      <c r="A12576" s="12" t="n"/>
      <c r="B12576" s="13" t="n"/>
    </row>
    <row r="12577">
      <c r="A12577" s="12" t="n"/>
      <c r="B12577" s="13" t="n"/>
    </row>
    <row r="12578">
      <c r="A12578" s="12" t="n"/>
      <c r="B12578" s="13" t="n"/>
    </row>
    <row r="12579">
      <c r="A12579" s="12" t="n"/>
      <c r="B12579" s="13" t="n"/>
    </row>
    <row r="12580">
      <c r="A12580" s="12" t="n"/>
      <c r="B12580" s="13" t="n"/>
    </row>
    <row r="12581">
      <c r="A12581" s="12" t="n"/>
      <c r="B12581" s="13" t="n"/>
    </row>
    <row r="12582">
      <c r="A12582" s="12" t="n"/>
      <c r="B12582" s="13" t="n"/>
    </row>
    <row r="12583">
      <c r="A12583" s="12" t="n"/>
      <c r="B12583" s="13" t="n"/>
    </row>
    <row r="12584">
      <c r="A12584" s="12" t="n"/>
      <c r="B12584" s="13" t="n"/>
    </row>
    <row r="12585">
      <c r="A12585" s="12" t="n"/>
      <c r="B12585" s="13" t="n"/>
    </row>
    <row r="12586">
      <c r="A12586" s="12" t="n"/>
      <c r="B12586" s="13" t="n"/>
    </row>
    <row r="12587">
      <c r="A12587" s="12" t="n"/>
      <c r="B12587" s="13" t="n"/>
    </row>
    <row r="12588">
      <c r="A12588" s="12" t="n"/>
      <c r="B12588" s="13" t="n"/>
    </row>
    <row r="12589">
      <c r="A12589" s="12" t="n"/>
      <c r="B12589" s="13" t="n"/>
    </row>
    <row r="12590">
      <c r="A12590" s="12" t="n"/>
      <c r="B12590" s="13" t="n"/>
    </row>
    <row r="12591">
      <c r="A12591" s="12" t="n"/>
      <c r="B12591" s="13" t="n"/>
    </row>
    <row r="12592">
      <c r="A12592" s="12" t="n"/>
      <c r="B12592" s="13" t="n"/>
    </row>
    <row r="12593">
      <c r="A12593" s="12" t="n"/>
      <c r="B12593" s="13" t="n"/>
    </row>
    <row r="12594">
      <c r="A12594" s="12" t="n"/>
      <c r="B12594" s="13" t="n"/>
    </row>
    <row r="12595">
      <c r="A12595" s="12" t="n"/>
      <c r="B12595" s="13" t="n"/>
    </row>
    <row r="12596">
      <c r="A12596" s="12" t="n"/>
      <c r="B12596" s="13" t="n"/>
    </row>
    <row r="12597">
      <c r="A12597" s="12" t="n"/>
      <c r="B12597" s="13" t="n"/>
    </row>
    <row r="12598">
      <c r="A12598" s="12" t="n"/>
      <c r="B12598" s="13" t="n"/>
    </row>
    <row r="12599">
      <c r="A12599" s="12" t="n"/>
      <c r="B12599" s="13" t="n"/>
    </row>
    <row r="12600">
      <c r="A12600" s="12" t="n"/>
      <c r="B12600" s="13" t="n"/>
    </row>
    <row r="12601">
      <c r="A12601" s="12" t="n"/>
      <c r="B12601" s="13" t="n"/>
    </row>
    <row r="12602">
      <c r="A12602" s="12" t="n"/>
      <c r="B12602" s="13" t="n"/>
    </row>
    <row r="12603">
      <c r="A12603" s="12" t="n"/>
      <c r="B12603" s="13" t="n"/>
    </row>
    <row r="12604">
      <c r="A12604" s="12" t="n"/>
      <c r="B12604" s="13" t="n"/>
    </row>
    <row r="12605">
      <c r="A12605" s="12" t="n"/>
      <c r="B12605" s="13" t="n"/>
    </row>
    <row r="12606">
      <c r="A12606" s="12" t="n"/>
      <c r="B12606" s="13" t="n"/>
    </row>
    <row r="12607">
      <c r="A12607" s="12" t="n"/>
      <c r="B12607" s="13" t="n"/>
    </row>
    <row r="12608">
      <c r="A12608" s="12" t="n"/>
      <c r="B12608" s="13" t="n"/>
    </row>
    <row r="12609">
      <c r="A12609" s="12" t="n"/>
      <c r="B12609" s="13" t="n"/>
    </row>
    <row r="12610">
      <c r="A12610" s="12" t="n"/>
      <c r="B12610" s="13" t="n"/>
    </row>
    <row r="12611">
      <c r="A12611" s="12" t="n"/>
      <c r="B12611" s="13" t="n"/>
    </row>
    <row r="12612">
      <c r="A12612" s="12" t="n"/>
      <c r="B12612" s="13" t="n"/>
    </row>
    <row r="12613">
      <c r="A12613" s="12" t="n"/>
      <c r="B12613" s="13" t="n"/>
    </row>
    <row r="12614">
      <c r="A12614" s="12" t="n"/>
      <c r="B12614" s="13" t="n"/>
    </row>
    <row r="12615">
      <c r="A12615" s="12" t="n"/>
      <c r="B12615" s="13" t="n"/>
    </row>
    <row r="12616">
      <c r="A12616" s="12" t="n"/>
      <c r="B12616" s="13" t="n"/>
    </row>
    <row r="12617">
      <c r="A12617" s="12" t="n"/>
      <c r="B12617" s="13" t="n"/>
    </row>
    <row r="12618">
      <c r="A12618" s="12" t="n"/>
      <c r="B12618" s="13" t="n"/>
    </row>
    <row r="12619">
      <c r="A12619" s="12" t="n"/>
      <c r="B12619" s="13" t="n"/>
    </row>
    <row r="12620">
      <c r="A12620" s="12" t="n"/>
      <c r="B12620" s="13" t="n"/>
    </row>
    <row r="12621">
      <c r="A12621" s="12" t="n"/>
      <c r="B12621" s="13" t="n"/>
    </row>
    <row r="12622">
      <c r="A12622" s="12" t="n"/>
      <c r="B12622" s="13" t="n"/>
    </row>
    <row r="12623">
      <c r="A12623" s="12" t="n"/>
      <c r="B12623" s="13" t="n"/>
    </row>
    <row r="12624">
      <c r="A12624" s="12" t="n"/>
      <c r="B12624" s="13" t="n"/>
    </row>
    <row r="12625">
      <c r="A12625" s="12" t="n"/>
      <c r="B12625" s="13" t="n"/>
    </row>
    <row r="12626">
      <c r="A12626" s="12" t="n"/>
      <c r="B12626" s="13" t="n"/>
    </row>
    <row r="12627">
      <c r="A12627" s="12" t="n"/>
      <c r="B12627" s="13" t="n"/>
    </row>
    <row r="12628">
      <c r="A12628" s="12" t="n"/>
      <c r="B12628" s="13" t="n"/>
    </row>
    <row r="12629">
      <c r="A12629" s="12" t="n"/>
      <c r="B12629" s="13" t="n"/>
    </row>
    <row r="12630">
      <c r="A12630" s="12" t="n"/>
      <c r="B12630" s="13" t="n"/>
    </row>
    <row r="12631">
      <c r="A12631" s="12" t="n"/>
      <c r="B12631" s="13" t="n"/>
    </row>
    <row r="12632">
      <c r="A12632" s="12" t="n"/>
      <c r="B12632" s="13" t="n"/>
    </row>
    <row r="12633">
      <c r="A12633" s="12" t="n"/>
      <c r="B12633" s="13" t="n"/>
    </row>
    <row r="12634">
      <c r="A12634" s="12" t="n"/>
      <c r="B12634" s="13" t="n"/>
    </row>
    <row r="12635">
      <c r="A12635" s="12" t="n"/>
      <c r="B12635" s="13" t="n"/>
    </row>
    <row r="12636">
      <c r="A12636" s="12" t="n"/>
      <c r="B12636" s="13" t="n"/>
    </row>
    <row r="12637">
      <c r="A12637" s="12" t="n"/>
      <c r="B12637" s="13" t="n"/>
    </row>
    <row r="12638">
      <c r="A12638" s="12" t="n"/>
      <c r="B12638" s="13" t="n"/>
    </row>
    <row r="12639">
      <c r="A12639" s="12" t="n"/>
      <c r="B12639" s="13" t="n"/>
    </row>
    <row r="12640">
      <c r="A12640" s="12" t="n"/>
      <c r="B12640" s="13" t="n"/>
    </row>
    <row r="12641">
      <c r="A12641" s="12" t="n"/>
      <c r="B12641" s="13" t="n"/>
    </row>
    <row r="12642">
      <c r="A12642" s="12" t="n"/>
      <c r="B12642" s="13" t="n"/>
    </row>
    <row r="12643">
      <c r="A12643" s="12" t="n"/>
      <c r="B12643" s="13" t="n"/>
    </row>
    <row r="12644">
      <c r="A12644" s="12" t="n"/>
      <c r="B12644" s="13" t="n"/>
    </row>
    <row r="12645">
      <c r="A12645" s="12" t="n"/>
      <c r="B12645" s="13" t="n"/>
    </row>
    <row r="12646">
      <c r="A12646" s="12" t="n"/>
      <c r="B12646" s="13" t="n"/>
    </row>
    <row r="12647">
      <c r="A12647" s="12" t="n"/>
      <c r="B12647" s="13" t="n"/>
    </row>
    <row r="12648">
      <c r="A12648" s="12" t="n"/>
      <c r="B12648" s="13" t="n"/>
    </row>
    <row r="12649">
      <c r="A12649" s="12" t="n"/>
      <c r="B12649" s="13" t="n"/>
    </row>
    <row r="12650">
      <c r="A12650" s="12" t="n"/>
      <c r="B12650" s="13" t="n"/>
    </row>
    <row r="12651">
      <c r="A12651" s="12" t="n"/>
      <c r="B12651" s="13" t="n"/>
    </row>
    <row r="12652">
      <c r="A12652" s="12" t="n"/>
      <c r="B12652" s="13" t="n"/>
    </row>
    <row r="12653">
      <c r="A12653" s="12" t="n"/>
      <c r="B12653" s="13" t="n"/>
    </row>
    <row r="12654">
      <c r="A12654" s="12" t="n"/>
      <c r="B12654" s="13" t="n"/>
    </row>
    <row r="12655">
      <c r="A12655" s="12" t="n"/>
      <c r="B12655" s="13" t="n"/>
    </row>
    <row r="12656">
      <c r="A12656" s="12" t="n"/>
      <c r="B12656" s="13" t="n"/>
    </row>
    <row r="12657">
      <c r="A12657" s="12" t="n"/>
      <c r="B12657" s="13" t="n"/>
    </row>
    <row r="12658">
      <c r="A12658" s="12" t="n"/>
      <c r="B12658" s="13" t="n"/>
    </row>
    <row r="12659">
      <c r="A12659" s="12" t="n"/>
      <c r="B12659" s="13" t="n"/>
    </row>
    <row r="12660">
      <c r="A12660" s="12" t="n"/>
      <c r="B12660" s="13" t="n"/>
    </row>
    <row r="12661">
      <c r="A12661" s="12" t="n"/>
      <c r="B12661" s="13" t="n"/>
    </row>
    <row r="12662">
      <c r="A12662" s="12" t="n"/>
      <c r="B12662" s="13" t="n"/>
    </row>
    <row r="12663">
      <c r="A12663" s="12" t="n"/>
      <c r="B12663" s="13" t="n"/>
    </row>
    <row r="12664">
      <c r="A12664" s="12" t="n"/>
      <c r="B12664" s="13" t="n"/>
    </row>
    <row r="12665">
      <c r="A12665" s="12" t="n"/>
      <c r="B12665" s="13" t="n"/>
    </row>
    <row r="12666">
      <c r="A12666" s="12" t="n"/>
      <c r="B12666" s="13" t="n"/>
    </row>
    <row r="12667">
      <c r="A12667" s="12" t="n"/>
      <c r="B12667" s="13" t="n"/>
    </row>
    <row r="12668">
      <c r="A12668" s="12" t="n"/>
      <c r="B12668" s="13" t="n"/>
    </row>
    <row r="12669">
      <c r="A12669" s="12" t="n"/>
      <c r="B12669" s="13" t="n"/>
    </row>
    <row r="12670">
      <c r="A12670" s="12" t="n"/>
      <c r="B12670" s="13" t="n"/>
    </row>
    <row r="12671">
      <c r="A12671" s="12" t="n"/>
      <c r="B12671" s="13" t="n"/>
    </row>
    <row r="12672">
      <c r="A12672" s="12" t="n"/>
      <c r="B12672" s="13" t="n"/>
    </row>
    <row r="12673">
      <c r="A12673" s="12" t="n"/>
      <c r="B12673" s="13" t="n"/>
    </row>
    <row r="12674">
      <c r="A12674" s="12" t="n"/>
      <c r="B12674" s="13" t="n"/>
    </row>
    <row r="12675">
      <c r="A12675" s="12" t="n"/>
      <c r="B12675" s="13" t="n"/>
    </row>
    <row r="12676">
      <c r="A12676" s="12" t="n"/>
      <c r="B12676" s="13" t="n"/>
    </row>
    <row r="12677">
      <c r="A12677" s="12" t="n"/>
      <c r="B12677" s="13" t="n"/>
    </row>
    <row r="12678">
      <c r="A12678" s="12" t="n"/>
      <c r="B12678" s="13" t="n"/>
    </row>
    <row r="12679">
      <c r="A12679" s="12" t="n"/>
      <c r="B12679" s="13" t="n"/>
    </row>
    <row r="12680">
      <c r="A12680" s="12" t="n"/>
      <c r="B12680" s="13" t="n"/>
    </row>
    <row r="12681">
      <c r="A12681" s="12" t="n"/>
      <c r="B12681" s="13" t="n"/>
    </row>
    <row r="12682">
      <c r="A12682" s="12" t="n"/>
      <c r="B12682" s="13" t="n"/>
    </row>
    <row r="12683">
      <c r="A12683" s="12" t="n"/>
      <c r="B12683" s="13" t="n"/>
    </row>
    <row r="12684">
      <c r="A12684" s="12" t="n"/>
      <c r="B12684" s="13" t="n"/>
    </row>
    <row r="12685">
      <c r="A12685" s="12" t="n"/>
      <c r="B12685" s="13" t="n"/>
    </row>
    <row r="12686">
      <c r="A12686" s="12" t="n"/>
      <c r="B12686" s="13" t="n"/>
    </row>
    <row r="12687">
      <c r="A12687" s="12" t="n"/>
      <c r="B12687" s="13" t="n"/>
    </row>
    <row r="12688">
      <c r="A12688" s="12" t="n"/>
      <c r="B12688" s="13" t="n"/>
    </row>
    <row r="12689">
      <c r="A12689" s="12" t="n"/>
      <c r="B12689" s="13" t="n"/>
    </row>
    <row r="12690">
      <c r="A12690" s="12" t="n"/>
      <c r="B12690" s="13" t="n"/>
    </row>
    <row r="12691">
      <c r="A12691" s="12" t="n"/>
      <c r="B12691" s="13" t="n"/>
    </row>
    <row r="12692">
      <c r="A12692" s="12" t="n"/>
      <c r="B12692" s="13" t="n"/>
    </row>
    <row r="12693">
      <c r="A12693" s="12" t="n"/>
      <c r="B12693" s="13" t="n"/>
    </row>
    <row r="12694">
      <c r="A12694" s="12" t="n"/>
      <c r="B12694" s="13" t="n"/>
    </row>
    <row r="12695">
      <c r="A12695" s="12" t="n"/>
      <c r="B12695" s="13" t="n"/>
    </row>
    <row r="12696">
      <c r="A12696" s="12" t="n"/>
      <c r="B12696" s="13" t="n"/>
    </row>
    <row r="12697">
      <c r="A12697" s="12" t="n"/>
      <c r="B12697" s="13" t="n"/>
    </row>
    <row r="12698">
      <c r="A12698" s="12" t="n"/>
      <c r="B12698" s="13" t="n"/>
    </row>
    <row r="12699">
      <c r="A12699" s="12" t="n"/>
      <c r="B12699" s="13" t="n"/>
    </row>
    <row r="12700">
      <c r="A12700" s="12" t="n"/>
      <c r="B12700" s="13" t="n"/>
    </row>
    <row r="12701">
      <c r="A12701" s="12" t="n"/>
      <c r="B12701" s="13" t="n"/>
    </row>
    <row r="12702">
      <c r="A12702" s="12" t="n"/>
      <c r="B12702" s="13" t="n"/>
    </row>
    <row r="12703">
      <c r="A12703" s="12" t="n"/>
      <c r="B12703" s="13" t="n"/>
    </row>
    <row r="12704">
      <c r="A12704" s="12" t="n"/>
      <c r="B12704" s="13" t="n"/>
    </row>
    <row r="12705">
      <c r="A12705" s="12" t="n"/>
      <c r="B12705" s="13" t="n"/>
    </row>
    <row r="12706">
      <c r="A12706" s="12" t="n"/>
      <c r="B12706" s="13" t="n"/>
    </row>
    <row r="12707">
      <c r="A12707" s="12" t="n"/>
      <c r="B12707" s="13" t="n"/>
    </row>
    <row r="12708">
      <c r="A12708" s="12" t="n"/>
      <c r="B12708" s="13" t="n"/>
    </row>
    <row r="12709">
      <c r="A12709" s="12" t="n"/>
      <c r="B12709" s="13" t="n"/>
    </row>
    <row r="12710">
      <c r="A12710" s="12" t="n"/>
      <c r="B12710" s="13" t="n"/>
    </row>
    <row r="12711">
      <c r="A12711" s="12" t="n"/>
      <c r="B12711" s="13" t="n"/>
    </row>
    <row r="12712">
      <c r="A12712" s="12" t="n"/>
      <c r="B12712" s="13" t="n"/>
    </row>
    <row r="12713">
      <c r="A12713" s="12" t="n"/>
      <c r="B12713" s="13" t="n"/>
    </row>
    <row r="12714">
      <c r="A12714" s="12" t="n"/>
      <c r="B12714" s="13" t="n"/>
    </row>
    <row r="12715">
      <c r="A12715" s="12" t="n"/>
      <c r="B12715" s="13" t="n"/>
    </row>
    <row r="12716">
      <c r="A12716" s="12" t="n"/>
      <c r="B12716" s="13" t="n"/>
    </row>
    <row r="12717">
      <c r="A12717" s="12" t="n"/>
      <c r="B12717" s="13" t="n"/>
    </row>
    <row r="12718">
      <c r="A12718" s="12" t="n"/>
      <c r="B12718" s="13" t="n"/>
    </row>
    <row r="12719">
      <c r="A12719" s="12" t="n"/>
      <c r="B12719" s="13" t="n"/>
    </row>
    <row r="12720">
      <c r="A12720" s="12" t="n"/>
      <c r="B12720" s="13" t="n"/>
    </row>
    <row r="12721">
      <c r="A12721" s="12" t="n"/>
      <c r="B12721" s="13" t="n"/>
    </row>
    <row r="12722">
      <c r="A12722" s="12" t="n"/>
      <c r="B12722" s="13" t="n"/>
    </row>
    <row r="12723">
      <c r="A12723" s="12" t="n"/>
      <c r="B12723" s="13" t="n"/>
    </row>
    <row r="12724">
      <c r="A12724" s="12" t="n"/>
      <c r="B12724" s="13" t="n"/>
    </row>
    <row r="12725">
      <c r="A12725" s="12" t="n"/>
      <c r="B12725" s="13" t="n"/>
    </row>
    <row r="12726">
      <c r="A12726" s="12" t="n"/>
      <c r="B12726" s="13" t="n"/>
    </row>
    <row r="12727">
      <c r="A12727" s="12" t="n"/>
      <c r="B12727" s="13" t="n"/>
    </row>
    <row r="12728">
      <c r="A12728" s="12" t="n"/>
      <c r="B12728" s="13" t="n"/>
    </row>
    <row r="12729">
      <c r="A12729" s="12" t="n"/>
      <c r="B12729" s="13" t="n"/>
    </row>
    <row r="12730">
      <c r="A12730" s="12" t="n"/>
      <c r="B12730" s="13" t="n"/>
    </row>
    <row r="12731">
      <c r="A12731" s="12" t="n"/>
      <c r="B12731" s="13" t="n"/>
    </row>
    <row r="12732">
      <c r="A12732" s="12" t="n"/>
      <c r="B12732" s="13" t="n"/>
    </row>
    <row r="12733">
      <c r="A12733" s="12" t="n"/>
      <c r="B12733" s="13" t="n"/>
    </row>
    <row r="12734">
      <c r="A12734" s="12" t="n"/>
      <c r="B12734" s="13" t="n"/>
    </row>
    <row r="12735">
      <c r="A12735" s="12" t="n"/>
      <c r="B12735" s="13" t="n"/>
    </row>
    <row r="12736">
      <c r="A12736" s="12" t="n"/>
      <c r="B12736" s="13" t="n"/>
    </row>
    <row r="12737">
      <c r="A12737" s="12" t="n"/>
      <c r="B12737" s="13" t="n"/>
    </row>
    <row r="12738">
      <c r="A12738" s="12" t="n"/>
      <c r="B12738" s="13" t="n"/>
    </row>
    <row r="12739">
      <c r="A12739" s="12" t="n"/>
      <c r="B12739" s="13" t="n"/>
    </row>
    <row r="12740">
      <c r="A12740" s="12" t="n"/>
      <c r="B12740" s="13" t="n"/>
    </row>
    <row r="12741">
      <c r="A12741" s="12" t="n"/>
      <c r="B12741" s="13" t="n"/>
    </row>
    <row r="12742">
      <c r="A12742" s="12" t="n"/>
      <c r="B12742" s="13" t="n"/>
    </row>
    <row r="12743">
      <c r="A12743" s="12" t="n"/>
      <c r="B12743" s="13" t="n"/>
    </row>
    <row r="12744">
      <c r="A12744" s="12" t="n"/>
      <c r="B12744" s="13" t="n"/>
    </row>
    <row r="12745">
      <c r="A12745" s="12" t="n"/>
      <c r="B12745" s="13" t="n"/>
    </row>
    <row r="12746">
      <c r="A12746" s="12" t="n"/>
      <c r="B12746" s="13" t="n"/>
    </row>
    <row r="12747">
      <c r="A12747" s="12" t="n"/>
      <c r="B12747" s="13" t="n"/>
    </row>
    <row r="12748">
      <c r="A12748" s="12" t="n"/>
      <c r="B12748" s="13" t="n"/>
    </row>
    <row r="12749">
      <c r="A12749" s="12" t="n"/>
      <c r="B12749" s="13" t="n"/>
    </row>
    <row r="12750">
      <c r="A12750" s="12" t="n"/>
      <c r="B12750" s="13" t="n"/>
    </row>
    <row r="12751">
      <c r="A12751" s="12" t="n"/>
      <c r="B12751" s="13" t="n"/>
    </row>
    <row r="12752">
      <c r="A12752" s="12" t="n"/>
      <c r="B12752" s="13" t="n"/>
    </row>
    <row r="12753">
      <c r="A12753" s="12" t="n"/>
      <c r="B12753" s="13" t="n"/>
    </row>
    <row r="12754">
      <c r="A12754" s="12" t="n"/>
      <c r="B12754" s="13" t="n"/>
    </row>
    <row r="12755">
      <c r="A12755" s="12" t="n"/>
      <c r="B12755" s="13" t="n"/>
    </row>
    <row r="12756">
      <c r="A12756" s="12" t="n"/>
      <c r="B12756" s="13" t="n"/>
    </row>
    <row r="12757">
      <c r="A12757" s="12" t="n"/>
      <c r="B12757" s="13" t="n"/>
    </row>
    <row r="12758">
      <c r="A12758" s="12" t="n"/>
      <c r="B12758" s="13" t="n"/>
    </row>
    <row r="12759">
      <c r="A12759" s="12" t="n"/>
      <c r="B12759" s="13" t="n"/>
    </row>
    <row r="12760">
      <c r="A12760" s="12" t="n"/>
      <c r="B12760" s="13" t="n"/>
    </row>
    <row r="12761">
      <c r="A12761" s="12" t="n"/>
      <c r="B12761" s="13" t="n"/>
    </row>
    <row r="12762">
      <c r="A12762" s="12" t="n"/>
      <c r="B12762" s="13" t="n"/>
    </row>
    <row r="12763">
      <c r="A12763" s="12" t="n"/>
      <c r="B12763" s="13" t="n"/>
    </row>
    <row r="12764">
      <c r="A12764" s="12" t="n"/>
      <c r="B12764" s="13" t="n"/>
    </row>
    <row r="12765">
      <c r="A12765" s="12" t="n"/>
      <c r="B12765" s="13" t="n"/>
    </row>
    <row r="12766">
      <c r="A12766" s="12" t="n"/>
      <c r="B12766" s="13" t="n"/>
    </row>
    <row r="12767">
      <c r="A12767" s="12" t="n"/>
      <c r="B12767" s="13" t="n"/>
    </row>
    <row r="12768">
      <c r="A12768" s="12" t="n"/>
      <c r="B12768" s="13" t="n"/>
    </row>
    <row r="12769">
      <c r="A12769" s="12" t="n"/>
      <c r="B12769" s="13" t="n"/>
    </row>
    <row r="12770">
      <c r="A12770" s="12" t="n"/>
      <c r="B12770" s="13" t="n"/>
    </row>
    <row r="12771">
      <c r="A12771" s="12" t="n"/>
      <c r="B12771" s="13" t="n"/>
    </row>
    <row r="12772">
      <c r="A12772" s="12" t="n"/>
      <c r="B12772" s="13" t="n"/>
    </row>
    <row r="12773">
      <c r="A12773" s="12" t="n"/>
      <c r="B12773" s="13" t="n"/>
    </row>
    <row r="12774">
      <c r="A12774" s="12" t="n"/>
      <c r="B12774" s="13" t="n"/>
    </row>
    <row r="12775">
      <c r="A12775" s="12" t="n"/>
      <c r="B12775" s="13" t="n"/>
    </row>
    <row r="12776">
      <c r="A12776" s="12" t="n"/>
      <c r="B12776" s="13" t="n"/>
    </row>
    <row r="12777">
      <c r="A12777" s="12" t="n"/>
      <c r="B12777" s="13" t="n"/>
    </row>
    <row r="12778">
      <c r="A12778" s="12" t="n"/>
      <c r="B12778" s="13" t="n"/>
    </row>
    <row r="12779">
      <c r="A12779" s="12" t="n"/>
      <c r="B12779" s="13" t="n"/>
    </row>
    <row r="12780">
      <c r="A12780" s="12" t="n"/>
      <c r="B12780" s="13" t="n"/>
    </row>
    <row r="12781">
      <c r="A12781" s="12" t="n"/>
      <c r="B12781" s="13" t="n"/>
    </row>
    <row r="12782">
      <c r="A12782" s="12" t="n"/>
      <c r="B12782" s="13" t="n"/>
    </row>
    <row r="12783">
      <c r="A12783" s="12" t="n"/>
      <c r="B12783" s="13" t="n"/>
    </row>
    <row r="12784">
      <c r="A12784" s="12" t="n"/>
      <c r="B12784" s="13" t="n"/>
    </row>
    <row r="12785">
      <c r="A12785" s="12" t="n"/>
      <c r="B12785" s="13" t="n"/>
    </row>
    <row r="12786">
      <c r="A12786" s="12" t="n"/>
      <c r="B12786" s="13" t="n"/>
    </row>
    <row r="12787">
      <c r="A12787" s="12" t="n"/>
      <c r="B12787" s="13" t="n"/>
    </row>
    <row r="12788">
      <c r="A12788" s="12" t="n"/>
      <c r="B12788" s="13" t="n"/>
    </row>
    <row r="12789">
      <c r="A12789" s="12" t="n"/>
      <c r="B12789" s="13" t="n"/>
    </row>
    <row r="12790">
      <c r="A12790" s="12" t="n"/>
      <c r="B12790" s="13" t="n"/>
    </row>
    <row r="12791">
      <c r="A12791" s="12" t="n"/>
      <c r="B12791" s="13" t="n"/>
    </row>
    <row r="12792">
      <c r="A12792" s="12" t="n"/>
      <c r="B12792" s="13" t="n"/>
    </row>
    <row r="12793">
      <c r="A12793" s="12" t="n"/>
      <c r="B12793" s="13" t="n"/>
    </row>
    <row r="12794">
      <c r="A12794" s="12" t="n"/>
      <c r="B12794" s="13" t="n"/>
    </row>
    <row r="12795">
      <c r="A12795" s="12" t="n"/>
      <c r="B12795" s="13" t="n"/>
    </row>
    <row r="12796">
      <c r="A12796" s="12" t="n"/>
      <c r="B12796" s="13" t="n"/>
    </row>
    <row r="12797">
      <c r="A12797" s="12" t="n"/>
      <c r="B12797" s="13" t="n"/>
    </row>
    <row r="12798">
      <c r="A12798" s="12" t="n"/>
      <c r="B12798" s="13" t="n"/>
    </row>
    <row r="12799">
      <c r="A12799" s="12" t="n"/>
      <c r="B12799" s="13" t="n"/>
    </row>
    <row r="12800">
      <c r="A12800" s="12" t="n"/>
      <c r="B12800" s="13" t="n"/>
    </row>
    <row r="12801">
      <c r="A12801" s="12" t="n"/>
      <c r="B12801" s="13" t="n"/>
    </row>
    <row r="12802">
      <c r="A12802" s="12" t="n"/>
      <c r="B12802" s="13" t="n"/>
    </row>
    <row r="12803">
      <c r="A12803" s="12" t="n"/>
      <c r="B12803" s="13" t="n"/>
    </row>
    <row r="12804">
      <c r="A12804" s="12" t="n"/>
      <c r="B12804" s="13" t="n"/>
    </row>
    <row r="12805">
      <c r="A12805" s="12" t="n"/>
      <c r="B12805" s="13" t="n"/>
    </row>
    <row r="12806">
      <c r="A12806" s="12" t="n"/>
      <c r="B12806" s="13" t="n"/>
    </row>
    <row r="12807">
      <c r="A12807" s="12" t="n"/>
      <c r="B12807" s="13" t="n"/>
    </row>
    <row r="12808">
      <c r="A12808" s="12" t="n"/>
      <c r="B12808" s="13" t="n"/>
    </row>
    <row r="12809">
      <c r="A12809" s="12" t="n"/>
      <c r="B12809" s="13" t="n"/>
    </row>
    <row r="12810">
      <c r="A12810" s="12" t="n"/>
      <c r="B12810" s="13" t="n"/>
    </row>
    <row r="12811">
      <c r="A12811" s="12" t="n"/>
      <c r="B12811" s="13" t="n"/>
    </row>
    <row r="12812">
      <c r="A12812" s="12" t="n"/>
      <c r="B12812" s="13" t="n"/>
    </row>
    <row r="12813">
      <c r="A12813" s="12" t="n"/>
      <c r="B12813" s="13" t="n"/>
    </row>
    <row r="12814">
      <c r="A12814" s="12" t="n"/>
      <c r="B12814" s="13" t="n"/>
    </row>
    <row r="12815">
      <c r="A12815" s="12" t="n"/>
      <c r="B12815" s="13" t="n"/>
    </row>
    <row r="12816">
      <c r="A12816" s="12" t="n"/>
      <c r="B12816" s="13" t="n"/>
    </row>
    <row r="12817">
      <c r="A12817" s="12" t="n"/>
      <c r="B12817" s="13" t="n"/>
    </row>
    <row r="12818">
      <c r="A12818" s="12" t="n"/>
      <c r="B12818" s="13" t="n"/>
    </row>
    <row r="12819">
      <c r="A12819" s="12" t="n"/>
      <c r="B12819" s="13" t="n"/>
    </row>
    <row r="12820">
      <c r="A12820" s="12" t="n"/>
      <c r="B12820" s="13" t="n"/>
    </row>
    <row r="12821">
      <c r="A12821" s="12" t="n"/>
      <c r="B12821" s="13" t="n"/>
    </row>
    <row r="12822">
      <c r="A12822" s="12" t="n"/>
      <c r="B12822" s="13" t="n"/>
    </row>
    <row r="12823">
      <c r="A12823" s="12" t="n"/>
      <c r="B12823" s="13" t="n"/>
    </row>
    <row r="12824">
      <c r="A12824" s="12" t="n"/>
      <c r="B12824" s="13" t="n"/>
    </row>
    <row r="12825">
      <c r="A12825" s="12" t="n"/>
      <c r="B12825" s="13" t="n"/>
    </row>
    <row r="12826">
      <c r="A12826" s="12" t="n"/>
      <c r="B12826" s="13" t="n"/>
    </row>
    <row r="12827">
      <c r="A12827" s="12" t="n"/>
      <c r="B12827" s="13" t="n"/>
    </row>
    <row r="12828">
      <c r="A12828" s="12" t="n"/>
      <c r="B12828" s="13" t="n"/>
    </row>
    <row r="12829">
      <c r="A12829" s="12" t="n"/>
      <c r="B12829" s="13" t="n"/>
    </row>
    <row r="12830">
      <c r="A12830" s="12" t="n"/>
      <c r="B12830" s="13" t="n"/>
    </row>
    <row r="12831">
      <c r="A12831" s="12" t="n"/>
      <c r="B12831" s="13" t="n"/>
    </row>
    <row r="12832">
      <c r="A12832" s="12" t="n"/>
      <c r="B12832" s="13" t="n"/>
    </row>
    <row r="12833">
      <c r="A12833" s="12" t="n"/>
      <c r="B12833" s="13" t="n"/>
    </row>
    <row r="12834">
      <c r="A12834" s="12" t="n"/>
      <c r="B12834" s="13" t="n"/>
    </row>
    <row r="12835">
      <c r="A12835" s="12" t="n"/>
      <c r="B12835" s="13" t="n"/>
    </row>
    <row r="12836">
      <c r="A12836" s="12" t="n"/>
      <c r="B12836" s="13" t="n"/>
    </row>
    <row r="12837">
      <c r="A12837" s="12" t="n"/>
      <c r="B12837" s="13" t="n"/>
    </row>
    <row r="12838">
      <c r="A12838" s="12" t="n"/>
      <c r="B12838" s="13" t="n"/>
    </row>
    <row r="12839">
      <c r="A12839" s="12" t="n"/>
      <c r="B12839" s="13" t="n"/>
    </row>
    <row r="12840">
      <c r="A12840" s="12" t="n"/>
      <c r="B12840" s="13" t="n"/>
    </row>
    <row r="12841">
      <c r="A12841" s="12" t="n"/>
      <c r="B12841" s="13" t="n"/>
    </row>
    <row r="12842">
      <c r="A12842" s="12" t="n"/>
      <c r="B12842" s="13" t="n"/>
    </row>
    <row r="12843">
      <c r="A12843" s="12" t="n"/>
      <c r="B12843" s="13" t="n"/>
    </row>
    <row r="12844">
      <c r="A12844" s="12" t="n"/>
      <c r="B12844" s="13" t="n"/>
    </row>
    <row r="12845">
      <c r="A12845" s="12" t="n"/>
      <c r="B12845" s="13" t="n"/>
    </row>
    <row r="12846">
      <c r="A12846" s="12" t="n"/>
      <c r="B12846" s="13" t="n"/>
    </row>
    <row r="12847">
      <c r="A12847" s="12" t="n"/>
      <c r="B12847" s="13" t="n"/>
    </row>
    <row r="12848">
      <c r="A12848" s="12" t="n"/>
      <c r="B12848" s="13" t="n"/>
    </row>
    <row r="12849">
      <c r="A12849" s="12" t="n"/>
      <c r="B12849" s="13" t="n"/>
    </row>
    <row r="12850">
      <c r="A12850" s="12" t="n"/>
      <c r="B12850" s="13" t="n"/>
    </row>
    <row r="12851">
      <c r="A12851" s="12" t="n"/>
      <c r="B12851" s="13" t="n"/>
    </row>
    <row r="12852">
      <c r="A12852" s="12" t="n"/>
      <c r="B12852" s="13" t="n"/>
    </row>
    <row r="12853">
      <c r="A12853" s="12" t="n"/>
      <c r="B12853" s="13" t="n"/>
    </row>
    <row r="12854">
      <c r="A12854" s="12" t="n"/>
      <c r="B12854" s="13" t="n"/>
    </row>
    <row r="12855">
      <c r="A12855" s="12" t="n"/>
      <c r="B12855" s="13" t="n"/>
    </row>
    <row r="12856">
      <c r="A12856" s="12" t="n"/>
      <c r="B12856" s="13" t="n"/>
    </row>
    <row r="12857">
      <c r="A12857" s="12" t="n"/>
      <c r="B12857" s="13" t="n"/>
    </row>
    <row r="12858">
      <c r="A12858" s="12" t="n"/>
      <c r="B12858" s="13" t="n"/>
    </row>
    <row r="12859">
      <c r="A12859" s="12" t="n"/>
      <c r="B12859" s="13" t="n"/>
    </row>
    <row r="12860">
      <c r="A12860" s="12" t="n"/>
      <c r="B12860" s="13" t="n"/>
    </row>
    <row r="12861">
      <c r="A12861" s="12" t="n"/>
      <c r="B12861" s="13" t="n"/>
    </row>
    <row r="12862">
      <c r="A12862" s="12" t="n"/>
      <c r="B12862" s="13" t="n"/>
    </row>
    <row r="12863">
      <c r="A12863" s="12" t="n"/>
      <c r="B12863" s="13" t="n"/>
    </row>
    <row r="12864">
      <c r="A12864" s="12" t="n"/>
      <c r="B12864" s="13" t="n"/>
    </row>
    <row r="12865">
      <c r="A12865" s="12" t="n"/>
      <c r="B12865" s="13" t="n"/>
    </row>
    <row r="12866">
      <c r="A12866" s="12" t="n"/>
      <c r="B12866" s="13" t="n"/>
    </row>
    <row r="12867">
      <c r="A12867" s="12" t="n"/>
      <c r="B12867" s="13" t="n"/>
    </row>
    <row r="12868">
      <c r="A12868" s="12" t="n"/>
      <c r="B12868" s="13" t="n"/>
    </row>
    <row r="12869">
      <c r="A12869" s="12" t="n"/>
      <c r="B12869" s="13" t="n"/>
    </row>
    <row r="12870">
      <c r="A12870" s="12" t="n"/>
      <c r="B12870" s="13" t="n"/>
    </row>
    <row r="12871">
      <c r="A12871" s="12" t="n"/>
      <c r="B12871" s="13" t="n"/>
    </row>
    <row r="12872">
      <c r="A12872" s="12" t="n"/>
      <c r="B12872" s="13" t="n"/>
    </row>
    <row r="12873">
      <c r="A12873" s="12" t="n"/>
      <c r="B12873" s="13" t="n"/>
    </row>
    <row r="12874">
      <c r="A12874" s="12" t="n"/>
      <c r="B12874" s="13" t="n"/>
    </row>
    <row r="12875">
      <c r="A12875" s="12" t="n"/>
      <c r="B12875" s="13" t="n"/>
    </row>
    <row r="12876">
      <c r="A12876" s="12" t="n"/>
      <c r="B12876" s="13" t="n"/>
    </row>
    <row r="12877">
      <c r="A12877" s="12" t="n"/>
      <c r="B12877" s="13" t="n"/>
    </row>
    <row r="12878">
      <c r="A12878" s="12" t="n"/>
      <c r="B12878" s="13" t="n"/>
    </row>
    <row r="12879">
      <c r="A12879" s="12" t="n"/>
      <c r="B12879" s="13" t="n"/>
    </row>
    <row r="12880">
      <c r="A12880" s="12" t="n"/>
      <c r="B12880" s="13" t="n"/>
    </row>
    <row r="12881">
      <c r="A12881" s="12" t="n"/>
      <c r="B12881" s="13" t="n"/>
    </row>
    <row r="12882">
      <c r="A12882" s="12" t="n"/>
      <c r="B12882" s="13" t="n"/>
    </row>
    <row r="12883">
      <c r="A12883" s="12" t="n"/>
      <c r="B12883" s="13" t="n"/>
    </row>
    <row r="12884">
      <c r="A12884" s="12" t="n"/>
      <c r="B12884" s="13" t="n"/>
    </row>
    <row r="12885">
      <c r="A12885" s="12" t="n"/>
      <c r="B12885" s="13" t="n"/>
    </row>
    <row r="12886">
      <c r="A12886" s="12" t="n"/>
      <c r="B12886" s="13" t="n"/>
    </row>
    <row r="12887">
      <c r="A12887" s="12" t="n"/>
      <c r="B12887" s="13" t="n"/>
    </row>
    <row r="12888">
      <c r="A12888" s="12" t="n"/>
      <c r="B12888" s="13" t="n"/>
    </row>
    <row r="12889">
      <c r="A12889" s="12" t="n"/>
      <c r="B12889" s="13" t="n"/>
    </row>
    <row r="12890">
      <c r="A12890" s="12" t="n"/>
      <c r="B12890" s="13" t="n"/>
    </row>
    <row r="12891">
      <c r="A12891" s="12" t="n"/>
      <c r="B12891" s="13" t="n"/>
    </row>
    <row r="12892">
      <c r="A12892" s="12" t="n"/>
      <c r="B12892" s="13" t="n"/>
    </row>
    <row r="12893">
      <c r="A12893" s="12" t="n"/>
      <c r="B12893" s="13" t="n"/>
    </row>
    <row r="12894">
      <c r="A12894" s="12" t="n"/>
      <c r="B12894" s="13" t="n"/>
    </row>
    <row r="12895">
      <c r="A12895" s="12" t="n"/>
      <c r="B12895" s="13" t="n"/>
    </row>
    <row r="12896">
      <c r="A12896" s="12" t="n"/>
      <c r="B12896" s="13" t="n"/>
    </row>
    <row r="12897">
      <c r="A12897" s="12" t="n"/>
      <c r="B12897" s="13" t="n"/>
    </row>
    <row r="12898">
      <c r="A12898" s="12" t="n"/>
      <c r="B12898" s="13" t="n"/>
    </row>
    <row r="12899">
      <c r="A12899" s="12" t="n"/>
      <c r="B12899" s="13" t="n"/>
    </row>
    <row r="12900">
      <c r="A12900" s="12" t="n"/>
      <c r="B12900" s="13" t="n"/>
    </row>
    <row r="12901">
      <c r="A12901" s="12" t="n"/>
      <c r="B12901" s="13" t="n"/>
    </row>
    <row r="12902">
      <c r="A12902" s="12" t="n"/>
      <c r="B12902" s="13" t="n"/>
    </row>
    <row r="12903">
      <c r="A12903" s="12" t="n"/>
      <c r="B12903" s="13" t="n"/>
    </row>
    <row r="12904">
      <c r="A12904" s="12" t="n"/>
      <c r="B12904" s="13" t="n"/>
    </row>
    <row r="12905">
      <c r="A12905" s="12" t="n"/>
      <c r="B12905" s="13" t="n"/>
    </row>
    <row r="12906">
      <c r="A12906" s="12" t="n"/>
      <c r="B12906" s="13" t="n"/>
    </row>
    <row r="12907">
      <c r="A12907" s="12" t="n"/>
      <c r="B12907" s="13" t="n"/>
    </row>
    <row r="12908">
      <c r="A12908" s="12" t="n"/>
      <c r="B12908" s="13" t="n"/>
    </row>
    <row r="12909">
      <c r="A12909" s="12" t="n"/>
      <c r="B12909" s="13" t="n"/>
    </row>
    <row r="12910">
      <c r="A12910" s="12" t="n"/>
      <c r="B12910" s="13" t="n"/>
    </row>
    <row r="12911">
      <c r="A12911" s="12" t="n"/>
      <c r="B12911" s="13" t="n"/>
    </row>
    <row r="12912">
      <c r="A12912" s="12" t="n"/>
      <c r="B12912" s="13" t="n"/>
    </row>
    <row r="12913">
      <c r="A12913" s="12" t="n"/>
      <c r="B12913" s="13" t="n"/>
    </row>
    <row r="12914">
      <c r="A12914" s="12" t="n"/>
      <c r="B12914" s="13" t="n"/>
    </row>
    <row r="12915">
      <c r="A12915" s="12" t="n"/>
      <c r="B12915" s="13" t="n"/>
    </row>
    <row r="12916">
      <c r="A12916" s="12" t="n"/>
      <c r="B12916" s="13" t="n"/>
    </row>
    <row r="12917">
      <c r="A12917" s="12" t="n"/>
      <c r="B12917" s="13" t="n"/>
    </row>
    <row r="12918">
      <c r="A12918" s="12" t="n"/>
      <c r="B12918" s="13" t="n"/>
    </row>
    <row r="12919">
      <c r="A12919" s="12" t="n"/>
      <c r="B12919" s="13" t="n"/>
    </row>
    <row r="12920">
      <c r="A12920" s="12" t="n"/>
      <c r="B12920" s="13" t="n"/>
    </row>
    <row r="12921">
      <c r="A12921" s="12" t="n"/>
      <c r="B12921" s="13" t="n"/>
    </row>
    <row r="12922">
      <c r="A12922" s="12" t="n"/>
      <c r="B12922" s="13" t="n"/>
    </row>
    <row r="12923">
      <c r="A12923" s="12" t="n"/>
      <c r="B12923" s="13" t="n"/>
    </row>
    <row r="12924">
      <c r="A12924" s="12" t="n"/>
      <c r="B12924" s="13" t="n"/>
    </row>
    <row r="12925">
      <c r="A12925" s="12" t="n"/>
      <c r="B12925" s="13" t="n"/>
    </row>
    <row r="12926">
      <c r="A12926" s="12" t="n"/>
      <c r="B12926" s="13" t="n"/>
    </row>
    <row r="12927">
      <c r="A12927" s="12" t="n"/>
      <c r="B12927" s="13" t="n"/>
    </row>
    <row r="12928">
      <c r="A12928" s="12" t="n"/>
      <c r="B12928" s="13" t="n"/>
    </row>
    <row r="12929">
      <c r="A12929" s="12" t="n"/>
      <c r="B12929" s="13" t="n"/>
    </row>
    <row r="12930">
      <c r="A12930" s="12" t="n"/>
      <c r="B12930" s="13" t="n"/>
    </row>
    <row r="12931">
      <c r="A12931" s="12" t="n"/>
      <c r="B12931" s="13" t="n"/>
    </row>
    <row r="12932">
      <c r="A12932" s="12" t="n"/>
      <c r="B12932" s="13" t="n"/>
    </row>
    <row r="12933">
      <c r="A12933" s="12" t="n"/>
      <c r="B12933" s="13" t="n"/>
    </row>
    <row r="12934">
      <c r="A12934" s="12" t="n"/>
      <c r="B12934" s="13" t="n"/>
    </row>
    <row r="12935">
      <c r="A12935" s="12" t="n"/>
      <c r="B12935" s="13" t="n"/>
    </row>
    <row r="12936">
      <c r="A12936" s="12" t="n"/>
      <c r="B12936" s="13" t="n"/>
    </row>
    <row r="12937">
      <c r="A12937" s="12" t="n"/>
      <c r="B12937" s="13" t="n"/>
    </row>
    <row r="12938">
      <c r="A12938" s="12" t="n"/>
      <c r="B12938" s="13" t="n"/>
    </row>
    <row r="12939">
      <c r="A12939" s="12" t="n"/>
      <c r="B12939" s="13" t="n"/>
    </row>
    <row r="12940">
      <c r="A12940" s="12" t="n"/>
      <c r="B12940" s="13" t="n"/>
    </row>
    <row r="12941">
      <c r="A12941" s="12" t="n"/>
      <c r="B12941" s="13" t="n"/>
    </row>
    <row r="12942">
      <c r="A12942" s="12" t="n"/>
      <c r="B12942" s="13" t="n"/>
    </row>
    <row r="12943">
      <c r="A12943" s="12" t="n"/>
      <c r="B12943" s="13" t="n"/>
    </row>
    <row r="12944">
      <c r="A12944" s="12" t="n"/>
      <c r="B12944" s="13" t="n"/>
    </row>
    <row r="12945">
      <c r="A12945" s="12" t="n"/>
      <c r="B12945" s="13" t="n"/>
    </row>
    <row r="12946">
      <c r="A12946" s="12" t="n"/>
      <c r="B12946" s="13" t="n"/>
    </row>
    <row r="12947">
      <c r="A12947" s="12" t="n"/>
      <c r="B12947" s="13" t="n"/>
    </row>
    <row r="12948">
      <c r="A12948" s="12" t="n"/>
      <c r="B12948" s="13" t="n"/>
    </row>
    <row r="12949">
      <c r="A12949" s="12" t="n"/>
      <c r="B12949" s="13" t="n"/>
    </row>
    <row r="12950">
      <c r="A12950" s="12" t="n"/>
      <c r="B12950" s="13" t="n"/>
    </row>
    <row r="12951">
      <c r="A12951" s="12" t="n"/>
      <c r="B12951" s="13" t="n"/>
    </row>
    <row r="12952">
      <c r="A12952" s="12" t="n"/>
      <c r="B12952" s="13" t="n"/>
    </row>
    <row r="12953">
      <c r="A12953" s="12" t="n"/>
      <c r="B12953" s="13" t="n"/>
    </row>
    <row r="12954">
      <c r="A12954" s="12" t="n"/>
      <c r="B12954" s="13" t="n"/>
    </row>
    <row r="12955">
      <c r="A12955" s="12" t="n"/>
      <c r="B12955" s="13" t="n"/>
    </row>
    <row r="12956">
      <c r="A12956" s="12" t="n"/>
      <c r="B12956" s="13" t="n"/>
    </row>
    <row r="12957">
      <c r="A12957" s="12" t="n"/>
      <c r="B12957" s="13" t="n"/>
    </row>
    <row r="12958">
      <c r="A12958" s="12" t="n"/>
      <c r="B12958" s="13" t="n"/>
    </row>
    <row r="12959">
      <c r="A12959" s="12" t="n"/>
      <c r="B12959" s="13" t="n"/>
    </row>
    <row r="12960">
      <c r="A12960" s="12" t="n"/>
      <c r="B12960" s="13" t="n"/>
    </row>
    <row r="12961">
      <c r="A12961" s="12" t="n"/>
      <c r="B12961" s="13" t="n"/>
    </row>
    <row r="12962">
      <c r="A12962" s="12" t="n"/>
      <c r="B12962" s="13" t="n"/>
    </row>
    <row r="12963">
      <c r="A12963" s="12" t="n"/>
      <c r="B12963" s="13" t="n"/>
    </row>
    <row r="12964">
      <c r="A12964" s="12" t="n"/>
      <c r="B12964" s="13" t="n"/>
    </row>
    <row r="12965">
      <c r="A12965" s="12" t="n"/>
      <c r="B12965" s="13" t="n"/>
    </row>
    <row r="12966">
      <c r="A12966" s="12" t="n"/>
      <c r="B12966" s="13" t="n"/>
    </row>
    <row r="12967">
      <c r="A12967" s="12" t="n"/>
      <c r="B12967" s="13" t="n"/>
    </row>
    <row r="12968">
      <c r="A12968" s="12" t="n"/>
      <c r="B12968" s="13" t="n"/>
    </row>
    <row r="12969">
      <c r="A12969" s="12" t="n"/>
      <c r="B12969" s="13" t="n"/>
    </row>
    <row r="12970">
      <c r="A12970" s="12" t="n"/>
      <c r="B12970" s="13" t="n"/>
    </row>
    <row r="12971">
      <c r="A12971" s="12" t="n"/>
      <c r="B12971" s="13" t="n"/>
    </row>
    <row r="12972">
      <c r="A12972" s="12" t="n"/>
      <c r="B12972" s="13" t="n"/>
    </row>
    <row r="12973">
      <c r="A12973" s="12" t="n"/>
      <c r="B12973" s="13" t="n"/>
    </row>
    <row r="12974">
      <c r="A12974" s="12" t="n"/>
      <c r="B12974" s="13" t="n"/>
    </row>
    <row r="12975">
      <c r="A12975" s="12" t="n"/>
      <c r="B12975" s="13" t="n"/>
    </row>
    <row r="12976">
      <c r="A12976" s="12" t="n"/>
      <c r="B12976" s="13" t="n"/>
    </row>
    <row r="12977">
      <c r="A12977" s="12" t="n"/>
      <c r="B12977" s="13" t="n"/>
    </row>
    <row r="12978">
      <c r="A12978" s="12" t="n"/>
      <c r="B12978" s="13" t="n"/>
    </row>
    <row r="12979">
      <c r="A12979" s="12" t="n"/>
      <c r="B12979" s="13" t="n"/>
    </row>
    <row r="12980">
      <c r="A12980" s="12" t="n"/>
      <c r="B12980" s="13" t="n"/>
    </row>
    <row r="12981">
      <c r="A12981" s="12" t="n"/>
      <c r="B12981" s="13" t="n"/>
    </row>
    <row r="12982">
      <c r="A12982" s="12" t="n"/>
      <c r="B12982" s="13" t="n"/>
    </row>
    <row r="12983">
      <c r="A12983" s="12" t="n"/>
      <c r="B12983" s="13" t="n"/>
    </row>
    <row r="12984">
      <c r="A12984" s="12" t="n"/>
      <c r="B12984" s="13" t="n"/>
    </row>
    <row r="12985">
      <c r="A12985" s="12" t="n"/>
      <c r="B12985" s="13" t="n"/>
    </row>
    <row r="12986">
      <c r="A12986" s="12" t="n"/>
      <c r="B12986" s="13" t="n"/>
    </row>
    <row r="12987">
      <c r="A12987" s="12" t="n"/>
      <c r="B12987" s="13" t="n"/>
    </row>
    <row r="12988">
      <c r="A12988" s="12" t="n"/>
      <c r="B12988" s="13" t="n"/>
    </row>
    <row r="12989">
      <c r="A12989" s="12" t="n"/>
      <c r="B12989" s="13" t="n"/>
    </row>
    <row r="12990">
      <c r="A12990" s="12" t="n"/>
      <c r="B12990" s="13" t="n"/>
    </row>
    <row r="12991">
      <c r="A12991" s="12" t="n"/>
      <c r="B12991" s="13" t="n"/>
    </row>
    <row r="12992">
      <c r="A12992" s="12" t="n"/>
      <c r="B12992" s="13" t="n"/>
    </row>
    <row r="12993">
      <c r="A12993" s="12" t="n"/>
      <c r="B12993" s="13" t="n"/>
    </row>
    <row r="12994">
      <c r="A12994" s="12" t="n"/>
      <c r="B12994" s="13" t="n"/>
    </row>
    <row r="12995">
      <c r="A12995" s="12" t="n"/>
      <c r="B12995" s="13" t="n"/>
    </row>
    <row r="12996">
      <c r="A12996" s="12" t="n"/>
      <c r="B12996" s="13" t="n"/>
    </row>
    <row r="12997">
      <c r="A12997" s="12" t="n"/>
      <c r="B12997" s="13" t="n"/>
    </row>
    <row r="12998">
      <c r="A12998" s="12" t="n"/>
      <c r="B12998" s="13" t="n"/>
    </row>
    <row r="12999">
      <c r="A12999" s="12" t="n"/>
      <c r="B12999" s="13" t="n"/>
    </row>
    <row r="13000">
      <c r="A13000" s="12" t="n"/>
      <c r="B13000" s="13" t="n"/>
    </row>
    <row r="13001">
      <c r="A13001" s="12" t="n"/>
      <c r="B13001" s="13" t="n"/>
    </row>
    <row r="13002">
      <c r="A13002" s="12" t="n"/>
      <c r="B13002" s="13" t="n"/>
    </row>
    <row r="13003">
      <c r="A13003" s="12" t="n"/>
      <c r="B13003" s="13" t="n"/>
    </row>
    <row r="13004">
      <c r="A13004" s="12" t="n"/>
      <c r="B13004" s="13" t="n"/>
    </row>
    <row r="13005">
      <c r="A13005" s="12" t="n"/>
      <c r="B13005" s="13" t="n"/>
    </row>
    <row r="13006">
      <c r="A13006" s="12" t="n"/>
      <c r="B13006" s="13" t="n"/>
    </row>
    <row r="13007">
      <c r="A13007" s="12" t="n"/>
      <c r="B13007" s="13" t="n"/>
    </row>
    <row r="13008">
      <c r="A13008" s="12" t="n"/>
      <c r="B13008" s="13" t="n"/>
    </row>
    <row r="13009">
      <c r="A13009" s="12" t="n"/>
      <c r="B13009" s="13" t="n"/>
    </row>
    <row r="13010">
      <c r="A13010" s="12" t="n"/>
      <c r="B13010" s="13" t="n"/>
    </row>
    <row r="13011">
      <c r="A13011" s="12" t="n"/>
      <c r="B13011" s="13" t="n"/>
    </row>
    <row r="13012">
      <c r="A13012" s="12" t="n"/>
      <c r="B13012" s="13" t="n"/>
    </row>
    <row r="13013">
      <c r="A13013" s="12" t="n"/>
      <c r="B13013" s="13" t="n"/>
    </row>
    <row r="13014">
      <c r="A13014" s="12" t="n"/>
      <c r="B13014" s="13" t="n"/>
    </row>
    <row r="13015">
      <c r="A13015" s="12" t="n"/>
      <c r="B13015" s="13" t="n"/>
    </row>
    <row r="13016">
      <c r="A13016" s="12" t="n"/>
      <c r="B13016" s="13" t="n"/>
    </row>
    <row r="13017">
      <c r="A13017" s="12" t="n"/>
      <c r="B13017" s="13" t="n"/>
    </row>
    <row r="13018">
      <c r="A13018" s="12" t="n"/>
      <c r="B13018" s="13" t="n"/>
    </row>
    <row r="13019">
      <c r="A13019" s="12" t="n"/>
      <c r="B13019" s="13" t="n"/>
    </row>
    <row r="13020">
      <c r="A13020" s="12" t="n"/>
      <c r="B13020" s="13" t="n"/>
    </row>
    <row r="13021">
      <c r="A13021" s="12" t="n"/>
      <c r="B13021" s="13" t="n"/>
    </row>
    <row r="13022">
      <c r="A13022" s="12" t="n"/>
      <c r="B13022" s="13" t="n"/>
    </row>
    <row r="13023">
      <c r="A13023" s="12" t="n"/>
      <c r="B13023" s="13" t="n"/>
    </row>
    <row r="13024">
      <c r="A13024" s="12" t="n"/>
      <c r="B13024" s="13" t="n"/>
    </row>
    <row r="13025">
      <c r="A13025" s="12" t="n"/>
      <c r="B13025" s="13" t="n"/>
    </row>
    <row r="13026">
      <c r="A13026" s="12" t="n"/>
      <c r="B13026" s="13" t="n"/>
    </row>
    <row r="13027">
      <c r="A13027" s="12" t="n"/>
      <c r="B13027" s="13" t="n"/>
    </row>
    <row r="13028">
      <c r="A13028" s="12" t="n"/>
      <c r="B13028" s="13" t="n"/>
    </row>
    <row r="13029">
      <c r="A13029" s="12" t="n"/>
      <c r="B13029" s="13" t="n"/>
    </row>
    <row r="13030">
      <c r="A13030" s="12" t="n"/>
      <c r="B13030" s="13" t="n"/>
    </row>
    <row r="13031">
      <c r="A13031" s="12" t="n"/>
      <c r="B13031" s="13" t="n"/>
    </row>
    <row r="13032">
      <c r="A13032" s="12" t="n"/>
      <c r="B13032" s="13" t="n"/>
    </row>
    <row r="13033">
      <c r="A13033" s="12" t="n"/>
      <c r="B13033" s="13" t="n"/>
    </row>
    <row r="13034">
      <c r="A13034" s="12" t="n"/>
      <c r="B13034" s="13" t="n"/>
    </row>
    <row r="13035">
      <c r="A13035" s="12" t="n"/>
      <c r="B13035" s="13" t="n"/>
    </row>
    <row r="13036">
      <c r="A13036" s="12" t="n"/>
      <c r="B13036" s="13" t="n"/>
    </row>
    <row r="13037">
      <c r="A13037" s="12" t="n"/>
      <c r="B13037" s="13" t="n"/>
    </row>
    <row r="13038">
      <c r="A13038" s="12" t="n"/>
      <c r="B13038" s="13" t="n"/>
    </row>
    <row r="13039">
      <c r="A13039" s="12" t="n"/>
      <c r="B13039" s="13" t="n"/>
    </row>
    <row r="13040">
      <c r="A13040" s="12" t="n"/>
      <c r="B13040" s="13" t="n"/>
    </row>
    <row r="13041">
      <c r="A13041" s="12" t="n"/>
      <c r="B13041" s="13" t="n"/>
    </row>
    <row r="13042">
      <c r="A13042" s="12" t="n"/>
      <c r="B13042" s="13" t="n"/>
    </row>
    <row r="13043">
      <c r="A13043" s="12" t="n"/>
      <c r="B13043" s="13" t="n"/>
    </row>
    <row r="13044">
      <c r="A13044" s="12" t="n"/>
      <c r="B13044" s="13" t="n"/>
    </row>
    <row r="13045">
      <c r="A13045" s="12" t="n"/>
      <c r="B13045" s="13" t="n"/>
    </row>
    <row r="13046">
      <c r="A13046" s="12" t="n"/>
      <c r="B13046" s="13" t="n"/>
    </row>
    <row r="13047">
      <c r="A13047" s="12" t="n"/>
      <c r="B13047" s="13" t="n"/>
    </row>
    <row r="13048">
      <c r="A13048" s="12" t="n"/>
      <c r="B13048" s="13" t="n"/>
    </row>
    <row r="13049">
      <c r="A13049" s="12" t="n"/>
      <c r="B13049" s="13" t="n"/>
    </row>
    <row r="13050">
      <c r="A13050" s="12" t="n"/>
      <c r="B13050" s="13" t="n"/>
    </row>
    <row r="13051">
      <c r="A13051" s="12" t="n"/>
      <c r="B13051" s="13" t="n"/>
    </row>
    <row r="13052">
      <c r="A13052" s="12" t="n"/>
      <c r="B13052" s="13" t="n"/>
    </row>
    <row r="13053">
      <c r="A13053" s="12" t="n"/>
      <c r="B13053" s="13" t="n"/>
    </row>
    <row r="13054">
      <c r="A13054" s="12" t="n"/>
      <c r="B13054" s="13" t="n"/>
    </row>
    <row r="13055">
      <c r="A13055" s="12" t="n"/>
      <c r="B13055" s="13" t="n"/>
    </row>
    <row r="13056">
      <c r="A13056" s="12" t="n"/>
      <c r="B13056" s="13" t="n"/>
    </row>
    <row r="13057">
      <c r="A13057" s="12" t="n"/>
      <c r="B13057" s="13" t="n"/>
    </row>
    <row r="13058">
      <c r="A13058" s="12" t="n"/>
      <c r="B13058" s="13" t="n"/>
    </row>
    <row r="13059">
      <c r="A13059" s="12" t="n"/>
      <c r="B13059" s="13" t="n"/>
    </row>
    <row r="13060">
      <c r="A13060" s="12" t="n"/>
      <c r="B13060" s="13" t="n"/>
    </row>
    <row r="13061">
      <c r="A13061" s="12" t="n"/>
      <c r="B13061" s="13" t="n"/>
    </row>
    <row r="13062">
      <c r="A13062" s="12" t="n"/>
      <c r="B13062" s="13" t="n"/>
    </row>
    <row r="13063">
      <c r="A13063" s="12" t="n"/>
      <c r="B13063" s="13" t="n"/>
    </row>
    <row r="13064">
      <c r="A13064" s="12" t="n"/>
      <c r="B13064" s="13" t="n"/>
    </row>
    <row r="13065">
      <c r="A13065" s="12" t="n"/>
      <c r="B13065" s="13" t="n"/>
    </row>
    <row r="13066">
      <c r="A13066" s="12" t="n"/>
      <c r="B13066" s="13" t="n"/>
    </row>
    <row r="13067">
      <c r="A13067" s="12" t="n"/>
      <c r="B13067" s="13" t="n"/>
    </row>
    <row r="13068">
      <c r="A13068" s="12" t="n"/>
      <c r="B13068" s="13" t="n"/>
    </row>
    <row r="13069">
      <c r="A13069" s="12" t="n"/>
      <c r="B13069" s="13" t="n"/>
    </row>
    <row r="13070">
      <c r="A13070" s="12" t="n"/>
      <c r="B13070" s="13" t="n"/>
    </row>
    <row r="13071">
      <c r="A13071" s="12" t="n"/>
      <c r="B13071" s="13" t="n"/>
    </row>
    <row r="13072">
      <c r="A13072" s="12" t="n"/>
      <c r="B13072" s="13" t="n"/>
    </row>
    <row r="13073">
      <c r="A13073" s="12" t="n"/>
      <c r="B13073" s="13" t="n"/>
    </row>
    <row r="13074">
      <c r="A13074" s="12" t="n"/>
      <c r="B13074" s="13" t="n"/>
    </row>
    <row r="13075">
      <c r="A13075" s="12" t="n"/>
      <c r="B13075" s="13" t="n"/>
    </row>
    <row r="13076">
      <c r="A13076" s="12" t="n"/>
      <c r="B13076" s="13" t="n"/>
    </row>
    <row r="13077">
      <c r="A13077" s="12" t="n"/>
      <c r="B13077" s="13" t="n"/>
    </row>
    <row r="13078">
      <c r="A13078" s="12" t="n"/>
      <c r="B13078" s="13" t="n"/>
    </row>
    <row r="13079">
      <c r="A13079" s="12" t="n"/>
      <c r="B13079" s="13" t="n"/>
    </row>
    <row r="13080">
      <c r="A13080" s="12" t="n"/>
      <c r="B13080" s="13" t="n"/>
    </row>
    <row r="13081">
      <c r="A13081" s="12" t="n"/>
      <c r="B13081" s="13" t="n"/>
    </row>
    <row r="13082">
      <c r="A13082" s="12" t="n"/>
      <c r="B13082" s="13" t="n"/>
    </row>
    <row r="13083">
      <c r="A13083" s="12" t="n"/>
      <c r="B13083" s="13" t="n"/>
    </row>
    <row r="13084">
      <c r="A13084" s="12" t="n"/>
      <c r="B13084" s="13" t="n"/>
    </row>
    <row r="13085">
      <c r="A13085" s="12" t="n"/>
      <c r="B13085" s="13" t="n"/>
    </row>
    <row r="13086">
      <c r="A13086" s="12" t="n"/>
      <c r="B13086" s="13" t="n"/>
    </row>
    <row r="13087">
      <c r="A13087" s="12" t="n"/>
      <c r="B13087" s="13" t="n"/>
    </row>
    <row r="13088">
      <c r="A13088" s="12" t="n"/>
      <c r="B13088" s="13" t="n"/>
    </row>
    <row r="13089">
      <c r="A13089" s="12" t="n"/>
      <c r="B13089" s="13" t="n"/>
    </row>
    <row r="13090">
      <c r="A13090" s="12" t="n"/>
      <c r="B13090" s="13" t="n"/>
    </row>
    <row r="13091">
      <c r="A13091" s="12" t="n"/>
      <c r="B13091" s="13" t="n"/>
    </row>
    <row r="13092">
      <c r="A13092" s="12" t="n"/>
      <c r="B13092" s="13" t="n"/>
    </row>
    <row r="13093">
      <c r="A13093" s="12" t="n"/>
      <c r="B13093" s="13" t="n"/>
    </row>
    <row r="13094">
      <c r="A13094" s="12" t="n"/>
      <c r="B13094" s="13" t="n"/>
    </row>
    <row r="13095">
      <c r="A13095" s="12" t="n"/>
      <c r="B13095" s="13" t="n"/>
    </row>
    <row r="13096">
      <c r="A13096" s="12" t="n"/>
      <c r="B13096" s="13" t="n"/>
    </row>
    <row r="13097">
      <c r="A13097" s="12" t="n"/>
      <c r="B13097" s="13" t="n"/>
    </row>
    <row r="13098">
      <c r="A13098" s="12" t="n"/>
      <c r="B13098" s="13" t="n"/>
    </row>
    <row r="13099">
      <c r="A13099" s="12" t="n"/>
      <c r="B13099" s="13" t="n"/>
    </row>
    <row r="13100">
      <c r="A13100" s="12" t="n"/>
      <c r="B13100" s="13" t="n"/>
    </row>
    <row r="13101">
      <c r="A13101" s="12" t="n"/>
      <c r="B13101" s="13" t="n"/>
    </row>
    <row r="13102">
      <c r="A13102" s="12" t="n"/>
      <c r="B13102" s="13" t="n"/>
    </row>
    <row r="13103">
      <c r="A13103" s="12" t="n"/>
      <c r="B13103" s="13" t="n"/>
    </row>
    <row r="13104">
      <c r="A13104" s="12" t="n"/>
      <c r="B13104" s="13" t="n"/>
    </row>
    <row r="13105">
      <c r="A13105" s="12" t="n"/>
      <c r="B13105" s="13" t="n"/>
    </row>
    <row r="13106">
      <c r="A13106" s="12" t="n"/>
      <c r="B13106" s="13" t="n"/>
    </row>
    <row r="13107">
      <c r="A13107" s="12" t="n"/>
      <c r="B13107" s="13" t="n"/>
    </row>
    <row r="13108">
      <c r="A13108" s="12" t="n"/>
      <c r="B13108" s="13" t="n"/>
    </row>
    <row r="13109">
      <c r="A13109" s="12" t="n"/>
      <c r="B13109" s="13" t="n"/>
    </row>
    <row r="13110">
      <c r="A13110" s="12" t="n"/>
      <c r="B13110" s="13" t="n"/>
    </row>
    <row r="13111">
      <c r="A13111" s="12" t="n"/>
      <c r="B13111" s="13" t="n"/>
    </row>
    <row r="13112">
      <c r="A13112" s="12" t="n"/>
      <c r="B13112" s="13" t="n"/>
    </row>
    <row r="13113">
      <c r="A13113" s="12" t="n"/>
      <c r="B13113" s="13" t="n"/>
    </row>
    <row r="13114">
      <c r="A13114" s="12" t="n"/>
      <c r="B13114" s="13" t="n"/>
    </row>
    <row r="13115">
      <c r="A13115" s="12" t="n"/>
      <c r="B13115" s="13" t="n"/>
    </row>
    <row r="13116">
      <c r="A13116" s="12" t="n"/>
      <c r="B13116" s="13" t="n"/>
    </row>
    <row r="13117">
      <c r="A13117" s="12" t="n"/>
      <c r="B13117" s="13" t="n"/>
    </row>
    <row r="13118">
      <c r="A13118" s="12" t="n"/>
      <c r="B13118" s="13" t="n"/>
    </row>
    <row r="13119">
      <c r="A13119" s="12" t="n"/>
      <c r="B13119" s="13" t="n"/>
    </row>
    <row r="13120">
      <c r="A13120" s="12" t="n"/>
      <c r="B13120" s="13" t="n"/>
    </row>
    <row r="13121">
      <c r="A13121" s="12" t="n"/>
      <c r="B13121" s="13" t="n"/>
    </row>
    <row r="13122">
      <c r="A13122" s="12" t="n"/>
      <c r="B13122" s="13" t="n"/>
    </row>
    <row r="13123">
      <c r="A13123" s="12" t="n"/>
      <c r="B13123" s="13" t="n"/>
    </row>
    <row r="13124">
      <c r="A13124" s="12" t="n"/>
      <c r="B13124" s="13" t="n"/>
    </row>
    <row r="13125">
      <c r="A13125" s="12" t="n"/>
      <c r="B13125" s="13" t="n"/>
    </row>
    <row r="13126">
      <c r="A13126" s="12" t="n"/>
      <c r="B13126" s="13" t="n"/>
    </row>
    <row r="13127">
      <c r="A13127" s="12" t="n"/>
      <c r="B13127" s="13" t="n"/>
    </row>
    <row r="13128">
      <c r="A13128" s="12" t="n"/>
      <c r="B13128" s="13" t="n"/>
    </row>
    <row r="13129">
      <c r="A13129" s="12" t="n"/>
      <c r="B13129" s="13" t="n"/>
    </row>
    <row r="13130">
      <c r="A13130" s="12" t="n"/>
      <c r="B13130" s="13" t="n"/>
    </row>
    <row r="13131">
      <c r="A13131" s="12" t="n"/>
      <c r="B13131" s="13" t="n"/>
    </row>
    <row r="13132">
      <c r="A13132" s="12" t="n"/>
      <c r="B13132" s="13" t="n"/>
    </row>
    <row r="13133">
      <c r="A13133" s="12" t="n"/>
      <c r="B13133" s="13" t="n"/>
    </row>
    <row r="13134">
      <c r="A13134" s="12" t="n"/>
      <c r="B13134" s="13" t="n"/>
    </row>
    <row r="13135">
      <c r="A13135" s="12" t="n"/>
      <c r="B13135" s="13" t="n"/>
    </row>
    <row r="13136">
      <c r="A13136" s="12" t="n"/>
      <c r="B13136" s="13" t="n"/>
    </row>
    <row r="13137">
      <c r="A13137" s="12" t="n"/>
      <c r="B13137" s="13" t="n"/>
    </row>
    <row r="13138">
      <c r="A13138" s="12" t="n"/>
      <c r="B13138" s="13" t="n"/>
    </row>
    <row r="13139">
      <c r="A13139" s="12" t="n"/>
      <c r="B13139" s="13" t="n"/>
    </row>
    <row r="13140">
      <c r="A13140" s="12" t="n"/>
      <c r="B13140" s="13" t="n"/>
    </row>
    <row r="13141">
      <c r="A13141" s="12" t="n"/>
      <c r="B13141" s="13" t="n"/>
    </row>
    <row r="13142">
      <c r="A13142" s="12" t="n"/>
      <c r="B13142" s="13" t="n"/>
    </row>
    <row r="13143">
      <c r="A13143" s="12" t="n"/>
      <c r="B13143" s="13" t="n"/>
    </row>
    <row r="13144">
      <c r="A13144" s="12" t="n"/>
      <c r="B13144" s="13" t="n"/>
    </row>
    <row r="13145">
      <c r="A13145" s="12" t="n"/>
      <c r="B13145" s="13" t="n"/>
    </row>
    <row r="13146">
      <c r="A13146" s="12" t="n"/>
      <c r="B13146" s="13" t="n"/>
    </row>
    <row r="13147">
      <c r="A13147" s="12" t="n"/>
      <c r="B13147" s="13" t="n"/>
    </row>
    <row r="13148">
      <c r="A13148" s="12" t="n"/>
      <c r="B13148" s="13" t="n"/>
    </row>
    <row r="13149">
      <c r="A13149" s="12" t="n"/>
      <c r="B13149" s="13" t="n"/>
    </row>
    <row r="13150">
      <c r="A13150" s="12" t="n"/>
      <c r="B13150" s="13" t="n"/>
    </row>
    <row r="13151">
      <c r="A13151" s="12" t="n"/>
      <c r="B13151" s="13" t="n"/>
    </row>
    <row r="13152">
      <c r="A13152" s="12" t="n"/>
      <c r="B13152" s="13" t="n"/>
    </row>
    <row r="13153">
      <c r="A13153" s="12" t="n"/>
      <c r="B13153" s="13" t="n"/>
    </row>
    <row r="13154">
      <c r="A13154" s="12" t="n"/>
      <c r="B13154" s="13" t="n"/>
    </row>
    <row r="13155">
      <c r="A13155" s="12" t="n"/>
      <c r="B13155" s="13" t="n"/>
    </row>
    <row r="13156">
      <c r="A13156" s="12" t="n"/>
      <c r="B13156" s="13" t="n"/>
    </row>
    <row r="13157">
      <c r="A13157" s="12" t="n"/>
      <c r="B13157" s="13" t="n"/>
    </row>
    <row r="13158">
      <c r="A13158" s="12" t="n"/>
      <c r="B13158" s="13" t="n"/>
    </row>
    <row r="13159">
      <c r="A13159" s="12" t="n"/>
      <c r="B13159" s="13" t="n"/>
    </row>
    <row r="13160">
      <c r="A13160" s="12" t="n"/>
      <c r="B13160" s="13" t="n"/>
    </row>
    <row r="13161">
      <c r="A13161" s="12" t="n"/>
      <c r="B13161" s="13" t="n"/>
    </row>
    <row r="13162">
      <c r="A13162" s="12" t="n"/>
      <c r="B13162" s="13" t="n"/>
    </row>
    <row r="13163">
      <c r="A13163" s="12" t="n"/>
      <c r="B13163" s="13" t="n"/>
    </row>
    <row r="13164">
      <c r="A13164" s="12" t="n"/>
      <c r="B13164" s="13" t="n"/>
    </row>
    <row r="13165">
      <c r="A13165" s="12" t="n"/>
      <c r="B13165" s="13" t="n"/>
    </row>
    <row r="13166">
      <c r="A13166" s="12" t="n"/>
      <c r="B13166" s="13" t="n"/>
    </row>
    <row r="13167">
      <c r="A13167" s="12" t="n"/>
      <c r="B13167" s="13" t="n"/>
    </row>
    <row r="13168">
      <c r="A13168" s="12" t="n"/>
      <c r="B13168" s="13" t="n"/>
    </row>
    <row r="13169">
      <c r="A13169" s="12" t="n"/>
      <c r="B13169" s="13" t="n"/>
    </row>
    <row r="13170">
      <c r="A13170" s="12" t="n"/>
      <c r="B13170" s="13" t="n"/>
    </row>
    <row r="13171">
      <c r="A13171" s="12" t="n"/>
      <c r="B13171" s="13" t="n"/>
    </row>
    <row r="13172">
      <c r="A13172" s="12" t="n"/>
      <c r="B13172" s="13" t="n"/>
    </row>
    <row r="13173">
      <c r="A13173" s="12" t="n"/>
      <c r="B13173" s="13" t="n"/>
    </row>
    <row r="13174">
      <c r="A13174" s="12" t="n"/>
      <c r="B13174" s="13" t="n"/>
    </row>
    <row r="13175">
      <c r="A13175" s="12" t="n"/>
      <c r="B13175" s="13" t="n"/>
    </row>
    <row r="13176">
      <c r="A13176" s="12" t="n"/>
      <c r="B13176" s="13" t="n"/>
    </row>
    <row r="13177">
      <c r="A13177" s="12" t="n"/>
      <c r="B13177" s="13" t="n"/>
    </row>
    <row r="13178">
      <c r="A13178" s="12" t="n"/>
      <c r="B13178" s="13" t="n"/>
    </row>
    <row r="13179">
      <c r="A13179" s="12" t="n"/>
      <c r="B13179" s="13" t="n"/>
    </row>
    <row r="13180">
      <c r="A13180" s="12" t="n"/>
      <c r="B13180" s="13" t="n"/>
    </row>
    <row r="13181">
      <c r="A13181" s="12" t="n"/>
      <c r="B13181" s="13" t="n"/>
    </row>
    <row r="13182">
      <c r="A13182" s="12" t="n"/>
      <c r="B13182" s="13" t="n"/>
    </row>
    <row r="13183">
      <c r="A13183" s="12" t="n"/>
      <c r="B13183" s="13" t="n"/>
    </row>
    <row r="13184">
      <c r="A13184" s="12" t="n"/>
      <c r="B13184" s="13" t="n"/>
    </row>
    <row r="13185">
      <c r="A13185" s="12" t="n"/>
      <c r="B13185" s="13" t="n"/>
    </row>
    <row r="13186">
      <c r="A13186" s="12" t="n"/>
      <c r="B13186" s="13" t="n"/>
    </row>
    <row r="13187">
      <c r="A13187" s="12" t="n"/>
      <c r="B13187" s="13" t="n"/>
    </row>
    <row r="13188">
      <c r="A13188" s="12" t="n"/>
      <c r="B13188" s="13" t="n"/>
    </row>
    <row r="13189">
      <c r="A13189" s="12" t="n"/>
      <c r="B13189" s="13" t="n"/>
    </row>
    <row r="13190">
      <c r="A13190" s="12" t="n"/>
      <c r="B13190" s="13" t="n"/>
    </row>
    <row r="13191">
      <c r="A13191" s="12" t="n"/>
      <c r="B13191" s="13" t="n"/>
    </row>
    <row r="13192">
      <c r="A13192" s="12" t="n"/>
      <c r="B13192" s="13" t="n"/>
    </row>
    <row r="13193">
      <c r="A13193" s="12" t="n"/>
      <c r="B13193" s="13" t="n"/>
    </row>
    <row r="13194">
      <c r="A13194" s="12" t="n"/>
      <c r="B13194" s="13" t="n"/>
    </row>
    <row r="13195">
      <c r="A13195" s="12" t="n"/>
      <c r="B13195" s="13" t="n"/>
    </row>
    <row r="13196">
      <c r="A13196" s="12" t="n"/>
      <c r="B13196" s="13" t="n"/>
    </row>
    <row r="13197">
      <c r="A13197" s="12" t="n"/>
      <c r="B13197" s="13" t="n"/>
    </row>
    <row r="13198">
      <c r="A13198" s="12" t="n"/>
      <c r="B13198" s="13" t="n"/>
    </row>
    <row r="13199">
      <c r="A13199" s="12" t="n"/>
      <c r="B13199" s="13" t="n"/>
    </row>
    <row r="13200">
      <c r="A13200" s="12" t="n"/>
      <c r="B13200" s="13" t="n"/>
    </row>
    <row r="13201">
      <c r="A13201" s="12" t="n"/>
      <c r="B13201" s="13" t="n"/>
    </row>
    <row r="13202">
      <c r="A13202" s="12" t="n"/>
      <c r="B13202" s="13" t="n"/>
    </row>
    <row r="13203">
      <c r="A13203" s="12" t="n"/>
      <c r="B13203" s="13" t="n"/>
    </row>
    <row r="13204">
      <c r="A13204" s="12" t="n"/>
      <c r="B13204" s="13" t="n"/>
    </row>
    <row r="13205">
      <c r="A13205" s="12" t="n"/>
      <c r="B13205" s="13" t="n"/>
    </row>
    <row r="13206">
      <c r="A13206" s="12" t="n"/>
      <c r="B13206" s="13" t="n"/>
    </row>
    <row r="13207">
      <c r="A13207" s="12" t="n"/>
      <c r="B13207" s="13" t="n"/>
    </row>
    <row r="13208">
      <c r="A13208" s="12" t="n"/>
      <c r="B13208" s="13" t="n"/>
    </row>
    <row r="13209">
      <c r="A13209" s="12" t="n"/>
      <c r="B13209" s="13" t="n"/>
    </row>
    <row r="13210">
      <c r="A13210" s="12" t="n"/>
      <c r="B13210" s="13" t="n"/>
    </row>
    <row r="13211">
      <c r="A13211" s="12" t="n"/>
      <c r="B13211" s="13" t="n"/>
    </row>
    <row r="13212">
      <c r="A13212" s="12" t="n"/>
      <c r="B13212" s="13" t="n"/>
    </row>
    <row r="13213">
      <c r="A13213" s="12" t="n"/>
      <c r="B13213" s="13" t="n"/>
    </row>
    <row r="13214">
      <c r="A13214" s="12" t="n"/>
      <c r="B13214" s="13" t="n"/>
    </row>
    <row r="13215">
      <c r="A13215" s="12" t="n"/>
      <c r="B13215" s="13" t="n"/>
    </row>
    <row r="13216">
      <c r="A13216" s="12" t="n"/>
      <c r="B13216" s="13" t="n"/>
    </row>
    <row r="13217">
      <c r="A13217" s="12" t="n"/>
      <c r="B13217" s="13" t="n"/>
    </row>
    <row r="13218">
      <c r="A13218" s="12" t="n"/>
      <c r="B13218" s="13" t="n"/>
    </row>
    <row r="13219">
      <c r="A13219" s="12" t="n"/>
      <c r="B13219" s="13" t="n"/>
    </row>
    <row r="13220">
      <c r="A13220" s="12" t="n"/>
      <c r="B13220" s="13" t="n"/>
    </row>
    <row r="13221">
      <c r="A13221" s="12" t="n"/>
      <c r="B13221" s="13" t="n"/>
    </row>
    <row r="13222">
      <c r="A13222" s="12" t="n"/>
      <c r="B13222" s="13" t="n"/>
    </row>
    <row r="13223">
      <c r="A13223" s="12" t="n"/>
      <c r="B13223" s="13" t="n"/>
    </row>
    <row r="13224">
      <c r="A13224" s="12" t="n"/>
      <c r="B13224" s="13" t="n"/>
    </row>
    <row r="13225">
      <c r="A13225" s="12" t="n"/>
      <c r="B13225" s="13" t="n"/>
    </row>
    <row r="13226">
      <c r="A13226" s="12" t="n"/>
      <c r="B13226" s="13" t="n"/>
    </row>
    <row r="13227">
      <c r="A13227" s="12" t="n"/>
      <c r="B13227" s="13" t="n"/>
    </row>
    <row r="13228">
      <c r="A13228" s="12" t="n"/>
      <c r="B13228" s="13" t="n"/>
    </row>
    <row r="13229">
      <c r="A13229" s="12" t="n"/>
      <c r="B13229" s="13" t="n"/>
    </row>
    <row r="13230">
      <c r="A13230" s="12" t="n"/>
      <c r="B13230" s="13" t="n"/>
    </row>
    <row r="13231">
      <c r="A13231" s="12" t="n"/>
      <c r="B13231" s="13" t="n"/>
    </row>
    <row r="13232">
      <c r="A13232" s="12" t="n"/>
      <c r="B13232" s="13" t="n"/>
    </row>
    <row r="13233">
      <c r="A13233" s="12" t="n"/>
      <c r="B13233" s="13" t="n"/>
    </row>
    <row r="13234">
      <c r="A13234" s="12" t="n"/>
      <c r="B13234" s="13" t="n"/>
    </row>
    <row r="13235">
      <c r="A13235" s="12" t="n"/>
      <c r="B13235" s="13" t="n"/>
    </row>
    <row r="13236">
      <c r="A13236" s="12" t="n"/>
      <c r="B13236" s="13" t="n"/>
    </row>
    <row r="13237">
      <c r="A13237" s="12" t="n"/>
      <c r="B13237" s="13" t="n"/>
    </row>
    <row r="13238">
      <c r="A13238" s="12" t="n"/>
      <c r="B13238" s="13" t="n"/>
    </row>
    <row r="13239">
      <c r="A13239" s="12" t="n"/>
      <c r="B13239" s="13" t="n"/>
    </row>
    <row r="13240">
      <c r="A13240" s="12" t="n"/>
      <c r="B13240" s="13" t="n"/>
    </row>
    <row r="13241">
      <c r="A13241" s="12" t="n"/>
      <c r="B13241" s="13" t="n"/>
    </row>
    <row r="13242">
      <c r="A13242" s="12" t="n"/>
      <c r="B13242" s="13" t="n"/>
    </row>
    <row r="13243">
      <c r="A13243" s="12" t="n"/>
      <c r="B13243" s="13" t="n"/>
    </row>
    <row r="13244">
      <c r="A13244" s="12" t="n"/>
      <c r="B13244" s="13" t="n"/>
    </row>
    <row r="13245">
      <c r="A13245" s="12" t="n"/>
      <c r="B13245" s="13" t="n"/>
    </row>
    <row r="13246">
      <c r="A13246" s="12" t="n"/>
      <c r="B13246" s="13" t="n"/>
    </row>
    <row r="13247">
      <c r="A13247" s="12" t="n"/>
      <c r="B13247" s="13" t="n"/>
    </row>
    <row r="13248">
      <c r="A13248" s="12" t="n"/>
      <c r="B13248" s="13" t="n"/>
    </row>
    <row r="13249">
      <c r="A13249" s="12" t="n"/>
      <c r="B13249" s="13" t="n"/>
    </row>
    <row r="13250">
      <c r="A13250" s="12" t="n"/>
      <c r="B13250" s="13" t="n"/>
    </row>
    <row r="13251">
      <c r="A13251" s="12" t="n"/>
      <c r="B13251" s="13" t="n"/>
    </row>
    <row r="13252">
      <c r="A13252" s="12" t="n"/>
      <c r="B13252" s="13" t="n"/>
    </row>
    <row r="13253">
      <c r="A13253" s="12" t="n"/>
      <c r="B13253" s="13" t="n"/>
    </row>
    <row r="13254">
      <c r="A13254" s="12" t="n"/>
      <c r="B13254" s="13" t="n"/>
    </row>
    <row r="13255">
      <c r="A13255" s="12" t="n"/>
      <c r="B13255" s="13" t="n"/>
    </row>
    <row r="13256">
      <c r="A13256" s="12" t="n"/>
      <c r="B13256" s="13" t="n"/>
    </row>
    <row r="13257">
      <c r="A13257" s="12" t="n"/>
      <c r="B13257" s="13" t="n"/>
    </row>
    <row r="13258">
      <c r="A13258" s="12" t="n"/>
      <c r="B13258" s="13" t="n"/>
    </row>
    <row r="13259">
      <c r="A13259" s="12" t="n"/>
      <c r="B13259" s="13" t="n"/>
    </row>
    <row r="13260">
      <c r="A13260" s="12" t="n"/>
      <c r="B13260" s="13" t="n"/>
    </row>
    <row r="13261">
      <c r="A13261" s="12" t="n"/>
      <c r="B13261" s="13" t="n"/>
    </row>
    <row r="13262">
      <c r="A13262" s="12" t="n"/>
      <c r="B13262" s="13" t="n"/>
    </row>
    <row r="13263">
      <c r="A13263" s="12" t="n"/>
      <c r="B13263" s="13" t="n"/>
    </row>
    <row r="13264">
      <c r="A13264" s="12" t="n"/>
      <c r="B13264" s="13" t="n"/>
    </row>
    <row r="13265">
      <c r="A13265" s="12" t="n"/>
      <c r="B13265" s="13" t="n"/>
    </row>
    <row r="13266">
      <c r="A13266" s="12" t="n"/>
      <c r="B13266" s="13" t="n"/>
    </row>
    <row r="13267">
      <c r="A13267" s="12" t="n"/>
      <c r="B13267" s="13" t="n"/>
    </row>
    <row r="13268">
      <c r="A13268" s="12" t="n"/>
      <c r="B13268" s="13" t="n"/>
    </row>
    <row r="13269">
      <c r="A13269" s="12" t="n"/>
      <c r="B13269" s="13" t="n"/>
    </row>
    <row r="13270">
      <c r="A13270" s="12" t="n"/>
      <c r="B13270" s="13" t="n"/>
    </row>
    <row r="13271">
      <c r="A13271" s="12" t="n"/>
      <c r="B13271" s="13" t="n"/>
    </row>
    <row r="13272">
      <c r="A13272" s="12" t="n"/>
      <c r="B13272" s="13" t="n"/>
    </row>
    <row r="13273">
      <c r="A13273" s="12" t="n"/>
      <c r="B13273" s="13" t="n"/>
    </row>
    <row r="13274">
      <c r="A13274" s="12" t="n"/>
      <c r="B13274" s="13" t="n"/>
    </row>
    <row r="13275">
      <c r="A13275" s="12" t="n"/>
      <c r="B13275" s="13" t="n"/>
    </row>
    <row r="13276">
      <c r="A13276" s="12" t="n"/>
      <c r="B13276" s="13" t="n"/>
    </row>
    <row r="13277">
      <c r="A13277" s="12" t="n"/>
      <c r="B13277" s="13" t="n"/>
    </row>
    <row r="13278">
      <c r="A13278" s="12" t="n"/>
      <c r="B13278" s="13" t="n"/>
    </row>
    <row r="13279">
      <c r="A13279" s="12" t="n"/>
      <c r="B13279" s="13" t="n"/>
    </row>
    <row r="13280">
      <c r="A13280" s="12" t="n"/>
      <c r="B13280" s="13" t="n"/>
    </row>
    <row r="13281">
      <c r="A13281" s="12" t="n"/>
      <c r="B13281" s="13" t="n"/>
    </row>
    <row r="13282">
      <c r="A13282" s="12" t="n"/>
      <c r="B13282" s="13" t="n"/>
    </row>
    <row r="13283">
      <c r="A13283" s="12" t="n"/>
      <c r="B13283" s="13" t="n"/>
    </row>
    <row r="13284">
      <c r="A13284" s="12" t="n"/>
      <c r="B13284" s="13" t="n"/>
    </row>
    <row r="13285">
      <c r="A13285" s="12" t="n"/>
      <c r="B13285" s="13" t="n"/>
    </row>
    <row r="13286">
      <c r="A13286" s="12" t="n"/>
      <c r="B13286" s="13" t="n"/>
    </row>
    <row r="13287">
      <c r="A13287" s="12" t="n"/>
      <c r="B13287" s="13" t="n"/>
    </row>
    <row r="13288">
      <c r="A13288" s="12" t="n"/>
      <c r="B13288" s="13" t="n"/>
    </row>
    <row r="13289">
      <c r="A13289" s="12" t="n"/>
      <c r="B13289" s="13" t="n"/>
    </row>
    <row r="13290">
      <c r="A13290" s="12" t="n"/>
      <c r="B13290" s="13" t="n"/>
    </row>
    <row r="13291">
      <c r="A13291" s="12" t="n"/>
      <c r="B13291" s="13" t="n"/>
    </row>
    <row r="13292">
      <c r="A13292" s="12" t="n"/>
      <c r="B13292" s="13" t="n"/>
    </row>
    <row r="13293">
      <c r="A13293" s="12" t="n"/>
      <c r="B13293" s="13" t="n"/>
    </row>
    <row r="13294">
      <c r="A13294" s="12" t="n"/>
      <c r="B13294" s="13" t="n"/>
    </row>
    <row r="13295">
      <c r="A13295" s="12" t="n"/>
      <c r="B13295" s="13" t="n"/>
    </row>
    <row r="13296">
      <c r="A13296" s="12" t="n"/>
      <c r="B13296" s="13" t="n"/>
    </row>
    <row r="13297">
      <c r="A13297" s="12" t="n"/>
      <c r="B13297" s="13" t="n"/>
    </row>
    <row r="13298">
      <c r="A13298" s="12" t="n"/>
      <c r="B13298" s="13" t="n"/>
    </row>
    <row r="13299">
      <c r="A13299" s="12" t="n"/>
      <c r="B13299" s="13" t="n"/>
    </row>
    <row r="13300">
      <c r="A13300" s="12" t="n"/>
      <c r="B13300" s="13" t="n"/>
    </row>
    <row r="13301">
      <c r="A13301" s="12" t="n"/>
      <c r="B13301" s="13" t="n"/>
    </row>
    <row r="13302">
      <c r="A13302" s="12" t="n"/>
      <c r="B13302" s="13" t="n"/>
    </row>
    <row r="13303">
      <c r="A13303" s="12" t="n"/>
      <c r="B13303" s="13" t="n"/>
    </row>
    <row r="13304">
      <c r="A13304" s="12" t="n"/>
      <c r="B13304" s="13" t="n"/>
    </row>
    <row r="13305">
      <c r="A13305" s="12" t="n"/>
      <c r="B13305" s="13" t="n"/>
    </row>
    <row r="13306">
      <c r="A13306" s="12" t="n"/>
      <c r="B13306" s="13" t="n"/>
    </row>
    <row r="13307">
      <c r="A13307" s="12" t="n"/>
      <c r="B13307" s="13" t="n"/>
    </row>
    <row r="13308">
      <c r="A13308" s="12" t="n"/>
      <c r="B13308" s="13" t="n"/>
    </row>
    <row r="13309">
      <c r="A13309" s="12" t="n"/>
      <c r="B13309" s="13" t="n"/>
    </row>
    <row r="13310">
      <c r="A13310" s="12" t="n"/>
      <c r="B13310" s="13" t="n"/>
    </row>
    <row r="13311">
      <c r="A13311" s="12" t="n"/>
      <c r="B13311" s="13" t="n"/>
    </row>
    <row r="13312">
      <c r="A13312" s="12" t="n"/>
      <c r="B13312" s="13" t="n"/>
    </row>
    <row r="13313">
      <c r="A13313" s="12" t="n"/>
      <c r="B13313" s="13" t="n"/>
    </row>
    <row r="13314">
      <c r="A13314" s="12" t="n"/>
      <c r="B13314" s="13" t="n"/>
    </row>
    <row r="13315">
      <c r="A13315" s="12" t="n"/>
      <c r="B13315" s="13" t="n"/>
    </row>
    <row r="13316">
      <c r="A13316" s="12" t="n"/>
      <c r="B13316" s="13" t="n"/>
    </row>
    <row r="13317">
      <c r="A13317" s="12" t="n"/>
      <c r="B13317" s="13" t="n"/>
    </row>
    <row r="13318">
      <c r="A13318" s="12" t="n"/>
      <c r="B13318" s="13" t="n"/>
    </row>
    <row r="13319">
      <c r="A13319" s="12" t="n"/>
      <c r="B13319" s="13" t="n"/>
    </row>
    <row r="13320">
      <c r="A13320" s="12" t="n"/>
      <c r="B13320" s="13" t="n"/>
    </row>
    <row r="13321">
      <c r="A13321" s="12" t="n"/>
      <c r="B13321" s="13" t="n"/>
    </row>
    <row r="13322">
      <c r="A13322" s="12" t="n"/>
      <c r="B13322" s="13" t="n"/>
    </row>
    <row r="13323">
      <c r="A13323" s="12" t="n"/>
      <c r="B13323" s="13" t="n"/>
    </row>
    <row r="13324">
      <c r="A13324" s="12" t="n"/>
      <c r="B13324" s="13" t="n"/>
    </row>
    <row r="13325">
      <c r="A13325" s="12" t="n"/>
      <c r="B13325" s="13" t="n"/>
    </row>
    <row r="13326">
      <c r="A13326" s="12" t="n"/>
      <c r="B13326" s="13" t="n"/>
    </row>
    <row r="13327">
      <c r="A13327" s="12" t="n"/>
      <c r="B13327" s="13" t="n"/>
    </row>
    <row r="13328">
      <c r="A13328" s="12" t="n"/>
      <c r="B13328" s="13" t="n"/>
    </row>
    <row r="13329">
      <c r="A13329" s="12" t="n"/>
      <c r="B13329" s="13" t="n"/>
    </row>
    <row r="13330">
      <c r="A13330" s="12" t="n"/>
      <c r="B13330" s="13" t="n"/>
    </row>
    <row r="13331">
      <c r="A13331" s="12" t="n"/>
      <c r="B13331" s="13" t="n"/>
    </row>
    <row r="13332">
      <c r="A13332" s="12" t="n"/>
      <c r="B13332" s="13" t="n"/>
    </row>
    <row r="13333">
      <c r="A13333" s="12" t="n"/>
      <c r="B13333" s="13" t="n"/>
    </row>
    <row r="13334">
      <c r="A13334" s="12" t="n"/>
      <c r="B13334" s="13" t="n"/>
    </row>
    <row r="13335">
      <c r="A13335" s="12" t="n"/>
      <c r="B13335" s="13" t="n"/>
    </row>
    <row r="13336">
      <c r="A13336" s="12" t="n"/>
      <c r="B13336" s="13" t="n"/>
    </row>
    <row r="13337">
      <c r="A13337" s="12" t="n"/>
      <c r="B13337" s="13" t="n"/>
    </row>
    <row r="13338">
      <c r="A13338" s="12" t="n"/>
      <c r="B13338" s="13" t="n"/>
    </row>
    <row r="13339">
      <c r="A13339" s="12" t="n"/>
      <c r="B13339" s="13" t="n"/>
    </row>
    <row r="13340">
      <c r="A13340" s="12" t="n"/>
      <c r="B13340" s="13" t="n"/>
    </row>
    <row r="13341">
      <c r="A13341" s="12" t="n"/>
      <c r="B13341" s="13" t="n"/>
    </row>
    <row r="13342">
      <c r="A13342" s="12" t="n"/>
      <c r="B13342" s="13" t="n"/>
    </row>
    <row r="13343">
      <c r="A13343" s="12" t="n"/>
      <c r="B13343" s="13" t="n"/>
    </row>
    <row r="13344">
      <c r="A13344" s="12" t="n"/>
      <c r="B13344" s="13" t="n"/>
    </row>
    <row r="13345">
      <c r="A13345" s="12" t="n"/>
      <c r="B13345" s="13" t="n"/>
    </row>
    <row r="13346">
      <c r="A13346" s="12" t="n"/>
      <c r="B13346" s="13" t="n"/>
    </row>
    <row r="13347">
      <c r="A13347" s="12" t="n"/>
      <c r="B13347" s="13" t="n"/>
    </row>
    <row r="13348">
      <c r="A13348" s="12" t="n"/>
      <c r="B13348" s="13" t="n"/>
    </row>
    <row r="13349">
      <c r="A13349" s="12" t="n"/>
      <c r="B13349" s="13" t="n"/>
    </row>
    <row r="13350">
      <c r="A13350" s="12" t="n"/>
      <c r="B13350" s="13" t="n"/>
    </row>
    <row r="13351">
      <c r="A13351" s="12" t="n"/>
      <c r="B13351" s="13" t="n"/>
    </row>
    <row r="13352">
      <c r="A13352" s="12" t="n"/>
      <c r="B13352" s="13" t="n"/>
    </row>
    <row r="13353">
      <c r="A13353" s="12" t="n"/>
      <c r="B13353" s="13" t="n"/>
    </row>
    <row r="13354">
      <c r="A13354" s="12" t="n"/>
      <c r="B13354" s="13" t="n"/>
    </row>
    <row r="13355">
      <c r="A13355" s="12" t="n"/>
      <c r="B13355" s="13" t="n"/>
    </row>
    <row r="13356">
      <c r="A13356" s="12" t="n"/>
      <c r="B13356" s="13" t="n"/>
    </row>
    <row r="13357">
      <c r="A13357" s="12" t="n"/>
      <c r="B13357" s="13" t="n"/>
    </row>
    <row r="13358">
      <c r="A13358" s="12" t="n"/>
      <c r="B13358" s="13" t="n"/>
    </row>
    <row r="13359">
      <c r="A13359" s="12" t="n"/>
      <c r="B13359" s="13" t="n"/>
    </row>
    <row r="13360">
      <c r="A13360" s="12" t="n"/>
      <c r="B13360" s="13" t="n"/>
    </row>
    <row r="13361">
      <c r="A13361" s="12" t="n"/>
      <c r="B13361" s="13" t="n"/>
    </row>
    <row r="13362">
      <c r="A13362" s="12" t="n"/>
      <c r="B13362" s="13" t="n"/>
    </row>
    <row r="13363">
      <c r="A13363" s="12" t="n"/>
      <c r="B13363" s="13" t="n"/>
    </row>
    <row r="13364">
      <c r="A13364" s="12" t="n"/>
      <c r="B13364" s="13" t="n"/>
    </row>
    <row r="13365">
      <c r="A13365" s="12" t="n"/>
      <c r="B13365" s="13" t="n"/>
    </row>
    <row r="13366">
      <c r="A13366" s="12" t="n"/>
      <c r="B13366" s="13" t="n"/>
    </row>
    <row r="13367">
      <c r="A13367" s="12" t="n"/>
      <c r="B13367" s="13" t="n"/>
    </row>
    <row r="13368">
      <c r="A13368" s="12" t="n"/>
      <c r="B13368" s="13" t="n"/>
    </row>
    <row r="13369">
      <c r="A13369" s="12" t="n"/>
      <c r="B13369" s="13" t="n"/>
    </row>
    <row r="13370">
      <c r="A13370" s="12" t="n"/>
      <c r="B13370" s="13" t="n"/>
    </row>
    <row r="13371">
      <c r="A13371" s="12" t="n"/>
      <c r="B13371" s="13" t="n"/>
    </row>
    <row r="13372">
      <c r="A13372" s="12" t="n"/>
      <c r="B13372" s="13" t="n"/>
    </row>
    <row r="13373">
      <c r="A13373" s="12" t="n"/>
      <c r="B13373" s="13" t="n"/>
    </row>
    <row r="13374">
      <c r="A13374" s="12" t="n"/>
      <c r="B13374" s="13" t="n"/>
    </row>
    <row r="13375">
      <c r="A13375" s="12" t="n"/>
      <c r="B13375" s="13" t="n"/>
    </row>
    <row r="13376">
      <c r="A13376" s="12" t="n"/>
      <c r="B13376" s="13" t="n"/>
    </row>
    <row r="13377">
      <c r="A13377" s="12" t="n"/>
      <c r="B13377" s="13" t="n"/>
    </row>
    <row r="13378">
      <c r="A13378" s="12" t="n"/>
      <c r="B13378" s="13" t="n"/>
    </row>
    <row r="13379">
      <c r="A13379" s="12" t="n"/>
      <c r="B13379" s="13" t="n"/>
    </row>
    <row r="13380">
      <c r="A13380" s="12" t="n"/>
      <c r="B13380" s="13" t="n"/>
    </row>
    <row r="13381">
      <c r="A13381" s="12" t="n"/>
      <c r="B13381" s="13" t="n"/>
    </row>
    <row r="13382">
      <c r="A13382" s="12" t="n"/>
      <c r="B13382" s="13" t="n"/>
    </row>
    <row r="13383">
      <c r="A13383" s="12" t="n"/>
      <c r="B13383" s="13" t="n"/>
    </row>
    <row r="13384">
      <c r="A13384" s="12" t="n"/>
      <c r="B13384" s="13" t="n"/>
    </row>
    <row r="13385">
      <c r="A13385" s="12" t="n"/>
      <c r="B13385" s="13" t="n"/>
    </row>
    <row r="13386">
      <c r="A13386" s="12" t="n"/>
      <c r="B13386" s="13" t="n"/>
    </row>
    <row r="13387">
      <c r="A13387" s="12" t="n"/>
      <c r="B13387" s="13" t="n"/>
    </row>
    <row r="13388">
      <c r="A13388" s="12" t="n"/>
      <c r="B13388" s="13" t="n"/>
    </row>
    <row r="13389">
      <c r="A13389" s="12" t="n"/>
      <c r="B13389" s="13" t="n"/>
    </row>
    <row r="13390">
      <c r="A13390" s="12" t="n"/>
      <c r="B13390" s="13" t="n"/>
    </row>
    <row r="13391">
      <c r="A13391" s="12" t="n"/>
      <c r="B13391" s="13" t="n"/>
    </row>
    <row r="13392">
      <c r="A13392" s="12" t="n"/>
      <c r="B13392" s="13" t="n"/>
    </row>
    <row r="13393">
      <c r="A13393" s="12" t="n"/>
      <c r="B13393" s="13" t="n"/>
    </row>
    <row r="13394">
      <c r="A13394" s="12" t="n"/>
      <c r="B13394" s="13" t="n"/>
    </row>
    <row r="13395">
      <c r="A13395" s="12" t="n"/>
      <c r="B13395" s="13" t="n"/>
    </row>
    <row r="13396">
      <c r="A13396" s="12" t="n"/>
      <c r="B13396" s="13" t="n"/>
    </row>
    <row r="13397">
      <c r="A13397" s="12" t="n"/>
      <c r="B13397" s="13" t="n"/>
    </row>
    <row r="13398">
      <c r="A13398" s="12" t="n"/>
      <c r="B13398" s="13" t="n"/>
    </row>
    <row r="13399">
      <c r="A13399" s="12" t="n"/>
      <c r="B13399" s="13" t="n"/>
    </row>
    <row r="13400">
      <c r="A13400" s="12" t="n"/>
      <c r="B13400" s="13" t="n"/>
    </row>
    <row r="13401">
      <c r="A13401" s="12" t="n"/>
      <c r="B13401" s="13" t="n"/>
    </row>
    <row r="13402">
      <c r="A13402" s="12" t="n"/>
      <c r="B13402" s="13" t="n"/>
    </row>
    <row r="13403">
      <c r="A13403" s="12" t="n"/>
      <c r="B13403" s="13" t="n"/>
    </row>
    <row r="13404">
      <c r="A13404" s="12" t="n"/>
      <c r="B13404" s="13" t="n"/>
    </row>
    <row r="13405">
      <c r="A13405" s="12" t="n"/>
      <c r="B13405" s="13" t="n"/>
    </row>
    <row r="13406">
      <c r="A13406" s="12" t="n"/>
      <c r="B13406" s="13" t="n"/>
    </row>
    <row r="13407">
      <c r="A13407" s="12" t="n"/>
      <c r="B13407" s="13" t="n"/>
    </row>
    <row r="13408">
      <c r="A13408" s="12" t="n"/>
      <c r="B13408" s="13" t="n"/>
    </row>
    <row r="13409">
      <c r="A13409" s="12" t="n"/>
      <c r="B13409" s="13" t="n"/>
    </row>
    <row r="13410">
      <c r="A13410" s="12" t="n"/>
      <c r="B13410" s="13" t="n"/>
    </row>
    <row r="13411">
      <c r="A13411" s="12" t="n"/>
      <c r="B13411" s="13" t="n"/>
    </row>
    <row r="13412">
      <c r="A13412" s="12" t="n"/>
      <c r="B13412" s="13" t="n"/>
    </row>
    <row r="13413">
      <c r="A13413" s="12" t="n"/>
      <c r="B13413" s="13" t="n"/>
    </row>
    <row r="13414">
      <c r="A13414" s="12" t="n"/>
      <c r="B13414" s="13" t="n"/>
    </row>
    <row r="13415">
      <c r="A13415" s="12" t="n"/>
      <c r="B13415" s="13" t="n"/>
    </row>
    <row r="13416">
      <c r="A13416" s="12" t="n"/>
      <c r="B13416" s="13" t="n"/>
    </row>
    <row r="13417">
      <c r="A13417" s="12" t="n"/>
      <c r="B13417" s="13" t="n"/>
    </row>
    <row r="13418">
      <c r="A13418" s="12" t="n"/>
      <c r="B13418" s="13" t="n"/>
    </row>
    <row r="13419">
      <c r="A13419" s="12" t="n"/>
      <c r="B13419" s="13" t="n"/>
    </row>
    <row r="13420">
      <c r="A13420" s="12" t="n"/>
      <c r="B13420" s="13" t="n"/>
    </row>
    <row r="13421">
      <c r="A13421" s="12" t="n"/>
      <c r="B13421" s="13" t="n"/>
    </row>
    <row r="13422">
      <c r="A13422" s="12" t="n"/>
      <c r="B13422" s="13" t="n"/>
    </row>
    <row r="13423">
      <c r="A13423" s="12" t="n"/>
      <c r="B13423" s="13" t="n"/>
    </row>
    <row r="13424">
      <c r="A13424" s="12" t="n"/>
      <c r="B13424" s="13" t="n"/>
    </row>
    <row r="13425">
      <c r="A13425" s="12" t="n"/>
      <c r="B13425" s="13" t="n"/>
    </row>
    <row r="13426">
      <c r="A13426" s="12" t="n"/>
      <c r="B13426" s="13" t="n"/>
    </row>
    <row r="13427">
      <c r="A13427" s="12" t="n"/>
      <c r="B13427" s="13" t="n"/>
    </row>
    <row r="13428">
      <c r="A13428" s="12" t="n"/>
      <c r="B13428" s="13" t="n"/>
    </row>
    <row r="13429">
      <c r="A13429" s="12" t="n"/>
      <c r="B13429" s="13" t="n"/>
    </row>
    <row r="13430">
      <c r="A13430" s="12" t="n"/>
      <c r="B13430" s="13" t="n"/>
    </row>
    <row r="13431">
      <c r="A13431" s="12" t="n"/>
      <c r="B13431" s="13" t="n"/>
    </row>
    <row r="13432">
      <c r="A13432" s="12" t="n"/>
      <c r="B13432" s="13" t="n"/>
    </row>
    <row r="13433">
      <c r="A13433" s="12" t="n"/>
      <c r="B13433" s="13" t="n"/>
    </row>
    <row r="13434">
      <c r="A13434" s="12" t="n"/>
      <c r="B13434" s="13" t="n"/>
    </row>
    <row r="13435">
      <c r="A13435" s="12" t="n"/>
      <c r="B13435" s="13" t="n"/>
    </row>
    <row r="13436">
      <c r="A13436" s="12" t="n"/>
      <c r="B13436" s="13" t="n"/>
    </row>
    <row r="13437">
      <c r="A13437" s="12" t="n"/>
      <c r="B13437" s="13" t="n"/>
    </row>
    <row r="13438">
      <c r="A13438" s="12" t="n"/>
      <c r="B13438" s="13" t="n"/>
    </row>
    <row r="13439">
      <c r="A13439" s="12" t="n"/>
      <c r="B13439" s="13" t="n"/>
    </row>
    <row r="13440">
      <c r="A13440" s="12" t="n"/>
      <c r="B13440" s="13" t="n"/>
    </row>
    <row r="13441">
      <c r="A13441" s="12" t="n"/>
      <c r="B13441" s="13" t="n"/>
    </row>
    <row r="13442">
      <c r="A13442" s="12" t="n"/>
      <c r="B13442" s="13" t="n"/>
    </row>
    <row r="13443">
      <c r="A13443" s="12" t="n"/>
      <c r="B13443" s="13" t="n"/>
    </row>
    <row r="13444">
      <c r="A13444" s="12" t="n"/>
      <c r="B13444" s="13" t="n"/>
    </row>
    <row r="13445">
      <c r="A13445" s="12" t="n"/>
      <c r="B13445" s="13" t="n"/>
    </row>
    <row r="13446">
      <c r="A13446" s="12" t="n"/>
      <c r="B13446" s="13" t="n"/>
    </row>
    <row r="13447">
      <c r="A13447" s="12" t="n"/>
      <c r="B13447" s="13" t="n"/>
    </row>
    <row r="13448">
      <c r="A13448" s="12" t="n"/>
      <c r="B13448" s="13" t="n"/>
    </row>
    <row r="13449">
      <c r="A13449" s="12" t="n"/>
      <c r="B13449" s="13" t="n"/>
    </row>
    <row r="13450">
      <c r="A13450" s="12" t="n"/>
      <c r="B13450" s="13" t="n"/>
    </row>
    <row r="13451">
      <c r="A13451" s="12" t="n"/>
      <c r="B13451" s="13" t="n"/>
    </row>
    <row r="13452">
      <c r="A13452" s="12" t="n"/>
      <c r="B13452" s="13" t="n"/>
    </row>
    <row r="13453">
      <c r="A13453" s="12" t="n"/>
      <c r="B13453" s="13" t="n"/>
    </row>
    <row r="13454">
      <c r="A13454" s="12" t="n"/>
      <c r="B13454" s="13" t="n"/>
    </row>
    <row r="13455">
      <c r="A13455" s="12" t="n"/>
      <c r="B13455" s="13" t="n"/>
    </row>
    <row r="13456">
      <c r="A13456" s="12" t="n"/>
      <c r="B13456" s="13" t="n"/>
    </row>
    <row r="13457">
      <c r="A13457" s="12" t="n"/>
      <c r="B13457" s="13" t="n"/>
    </row>
    <row r="13458">
      <c r="A13458" s="12" t="n"/>
      <c r="B13458" s="13" t="n"/>
    </row>
    <row r="13459">
      <c r="A13459" s="12" t="n"/>
      <c r="B13459" s="13" t="n"/>
    </row>
    <row r="13460">
      <c r="A13460" s="12" t="n"/>
      <c r="B13460" s="13" t="n"/>
    </row>
    <row r="13461">
      <c r="A13461" s="12" t="n"/>
      <c r="B13461" s="13" t="n"/>
    </row>
    <row r="13462">
      <c r="A13462" s="12" t="n"/>
      <c r="B13462" s="13" t="n"/>
    </row>
    <row r="13463">
      <c r="A13463" s="12" t="n"/>
      <c r="B13463" s="13" t="n"/>
    </row>
    <row r="13464">
      <c r="A13464" s="12" t="n"/>
      <c r="B13464" s="13" t="n"/>
    </row>
    <row r="13465">
      <c r="A13465" s="12" t="n"/>
      <c r="B13465" s="13" t="n"/>
    </row>
    <row r="13466">
      <c r="A13466" s="12" t="n"/>
      <c r="B13466" s="13" t="n"/>
    </row>
    <row r="13467">
      <c r="A13467" s="12" t="n"/>
      <c r="B13467" s="13" t="n"/>
    </row>
    <row r="13468">
      <c r="A13468" s="12" t="n"/>
      <c r="B13468" s="13" t="n"/>
    </row>
    <row r="13469">
      <c r="A13469" s="12" t="n"/>
      <c r="B13469" s="13" t="n"/>
    </row>
    <row r="13470">
      <c r="A13470" s="12" t="n"/>
      <c r="B13470" s="13" t="n"/>
    </row>
    <row r="13471">
      <c r="A13471" s="12" t="n"/>
      <c r="B13471" s="13" t="n"/>
    </row>
    <row r="13472">
      <c r="A13472" s="12" t="n"/>
      <c r="B13472" s="13" t="n"/>
    </row>
    <row r="13473">
      <c r="A13473" s="12" t="n"/>
      <c r="B13473" s="13" t="n"/>
    </row>
    <row r="13474">
      <c r="A13474" s="12" t="n"/>
      <c r="B13474" s="13" t="n"/>
    </row>
    <row r="13475">
      <c r="A13475" s="12" t="n"/>
      <c r="B13475" s="13" t="n"/>
    </row>
    <row r="13476">
      <c r="A13476" s="12" t="n"/>
      <c r="B13476" s="13" t="n"/>
    </row>
    <row r="13477">
      <c r="A13477" s="12" t="n"/>
      <c r="B13477" s="13" t="n"/>
    </row>
    <row r="13478">
      <c r="A13478" s="12" t="n"/>
      <c r="B13478" s="13" t="n"/>
    </row>
    <row r="13479">
      <c r="A13479" s="12" t="n"/>
      <c r="B13479" s="13" t="n"/>
    </row>
    <row r="13480">
      <c r="A13480" s="12" t="n"/>
      <c r="B13480" s="13" t="n"/>
    </row>
    <row r="13481">
      <c r="A13481" s="12" t="n"/>
      <c r="B13481" s="13" t="n"/>
    </row>
    <row r="13482">
      <c r="A13482" s="12" t="n"/>
      <c r="B13482" s="13" t="n"/>
    </row>
    <row r="13483">
      <c r="A13483" s="12" t="n"/>
      <c r="B13483" s="13" t="n"/>
    </row>
    <row r="13484">
      <c r="A13484" s="12" t="n"/>
      <c r="B13484" s="13" t="n"/>
    </row>
    <row r="13485">
      <c r="A13485" s="12" t="n"/>
      <c r="B13485" s="13" t="n"/>
    </row>
    <row r="13486">
      <c r="A13486" s="12" t="n"/>
      <c r="B13486" s="13" t="n"/>
    </row>
    <row r="13487">
      <c r="A13487" s="12" t="n"/>
      <c r="B13487" s="13" t="n"/>
    </row>
    <row r="13488">
      <c r="A13488" s="12" t="n"/>
      <c r="B13488" s="13" t="n"/>
    </row>
    <row r="13489">
      <c r="A13489" s="12" t="n"/>
      <c r="B13489" s="13" t="n"/>
    </row>
    <row r="13490">
      <c r="A13490" s="12" t="n"/>
      <c r="B13490" s="13" t="n"/>
    </row>
    <row r="13491">
      <c r="A13491" s="12" t="n"/>
      <c r="B13491" s="13" t="n"/>
    </row>
    <row r="13492">
      <c r="A13492" s="12" t="n"/>
      <c r="B13492" s="13" t="n"/>
    </row>
    <row r="13493">
      <c r="A13493" s="12" t="n"/>
      <c r="B13493" s="13" t="n"/>
    </row>
    <row r="13494">
      <c r="A13494" s="12" t="n"/>
      <c r="B13494" s="13" t="n"/>
    </row>
    <row r="13495">
      <c r="A13495" s="12" t="n"/>
      <c r="B13495" s="13" t="n"/>
    </row>
    <row r="13496">
      <c r="A13496" s="12" t="n"/>
      <c r="B13496" s="13" t="n"/>
    </row>
    <row r="13497">
      <c r="A13497" s="12" t="n"/>
      <c r="B13497" s="13" t="n"/>
    </row>
    <row r="13498">
      <c r="A13498" s="12" t="n"/>
      <c r="B13498" s="13" t="n"/>
    </row>
    <row r="13499">
      <c r="A13499" s="12" t="n"/>
      <c r="B13499" s="13" t="n"/>
    </row>
    <row r="13500">
      <c r="A13500" s="12" t="n"/>
      <c r="B13500" s="13" t="n"/>
    </row>
    <row r="13501">
      <c r="A13501" s="12" t="n"/>
      <c r="B13501" s="13" t="n"/>
    </row>
    <row r="13502">
      <c r="A13502" s="12" t="n"/>
      <c r="B13502" s="13" t="n"/>
    </row>
    <row r="13503">
      <c r="A13503" s="12" t="n"/>
      <c r="B13503" s="13" t="n"/>
    </row>
    <row r="13504">
      <c r="A13504" s="12" t="n"/>
      <c r="B13504" s="13" t="n"/>
    </row>
    <row r="13505">
      <c r="A13505" s="12" t="n"/>
      <c r="B13505" s="13" t="n"/>
    </row>
    <row r="13506">
      <c r="A13506" s="12" t="n"/>
      <c r="B13506" s="13" t="n"/>
    </row>
    <row r="13507">
      <c r="A13507" s="12" t="n"/>
      <c r="B13507" s="13" t="n"/>
    </row>
    <row r="13508">
      <c r="A13508" s="12" t="n"/>
      <c r="B13508" s="13" t="n"/>
    </row>
    <row r="13509">
      <c r="A13509" s="12" t="n"/>
      <c r="B13509" s="13" t="n"/>
    </row>
    <row r="13510">
      <c r="A13510" s="12" t="n"/>
      <c r="B13510" s="13" t="n"/>
    </row>
    <row r="13511">
      <c r="A13511" s="12" t="n"/>
      <c r="B13511" s="13" t="n"/>
    </row>
    <row r="13512">
      <c r="A13512" s="12" t="n"/>
      <c r="B13512" s="13" t="n"/>
    </row>
    <row r="13513">
      <c r="A13513" s="12" t="n"/>
      <c r="B13513" s="13" t="n"/>
    </row>
    <row r="13514">
      <c r="A13514" s="12" t="n"/>
      <c r="B13514" s="13" t="n"/>
    </row>
    <row r="13515">
      <c r="A13515" s="12" t="n"/>
      <c r="B13515" s="13" t="n"/>
    </row>
    <row r="13516">
      <c r="A13516" s="12" t="n"/>
      <c r="B13516" s="13" t="n"/>
    </row>
    <row r="13517">
      <c r="A13517" s="12" t="n"/>
      <c r="B13517" s="13" t="n"/>
    </row>
    <row r="13518">
      <c r="A13518" s="12" t="n"/>
      <c r="B13518" s="13" t="n"/>
    </row>
    <row r="13519">
      <c r="A13519" s="12" t="n"/>
      <c r="B13519" s="13" t="n"/>
    </row>
    <row r="13520">
      <c r="A13520" s="12" t="n"/>
      <c r="B13520" s="13" t="n"/>
    </row>
    <row r="13521">
      <c r="A13521" s="12" t="n"/>
      <c r="B13521" s="13" t="n"/>
    </row>
    <row r="13522">
      <c r="A13522" s="12" t="n"/>
      <c r="B13522" s="13" t="n"/>
    </row>
    <row r="13523">
      <c r="A13523" s="12" t="n"/>
      <c r="B13523" s="13" t="n"/>
    </row>
    <row r="13524">
      <c r="A13524" s="12" t="n"/>
      <c r="B13524" s="13" t="n"/>
    </row>
    <row r="13525">
      <c r="A13525" s="12" t="n"/>
      <c r="B13525" s="13" t="n"/>
    </row>
    <row r="13526">
      <c r="A13526" s="12" t="n"/>
      <c r="B13526" s="13" t="n"/>
    </row>
    <row r="13527">
      <c r="A13527" s="12" t="n"/>
      <c r="B13527" s="13" t="n"/>
    </row>
    <row r="13528">
      <c r="A13528" s="12" t="n"/>
      <c r="B13528" s="13" t="n"/>
    </row>
    <row r="13529">
      <c r="A13529" s="12" t="n"/>
      <c r="B13529" s="13" t="n"/>
    </row>
    <row r="13530">
      <c r="A13530" s="12" t="n"/>
      <c r="B13530" s="13" t="n"/>
    </row>
    <row r="13531">
      <c r="A13531" s="12" t="n"/>
      <c r="B13531" s="13" t="n"/>
    </row>
    <row r="13532">
      <c r="A13532" s="12" t="n"/>
      <c r="B13532" s="13" t="n"/>
    </row>
    <row r="13533">
      <c r="A13533" s="12" t="n"/>
      <c r="B13533" s="13" t="n"/>
    </row>
    <row r="13534">
      <c r="A13534" s="12" t="n"/>
      <c r="B13534" s="13" t="n"/>
    </row>
    <row r="13535">
      <c r="A13535" s="12" t="n"/>
      <c r="B13535" s="13" t="n"/>
    </row>
    <row r="13536">
      <c r="A13536" s="12" t="n"/>
      <c r="B13536" s="13" t="n"/>
    </row>
    <row r="13537">
      <c r="A13537" s="12" t="n"/>
      <c r="B13537" s="13" t="n"/>
    </row>
    <row r="13538">
      <c r="A13538" s="12" t="n"/>
      <c r="B13538" s="13" t="n"/>
    </row>
    <row r="13539">
      <c r="A13539" s="12" t="n"/>
      <c r="B13539" s="13" t="n"/>
    </row>
    <row r="13540">
      <c r="A13540" s="12" t="n"/>
      <c r="B13540" s="13" t="n"/>
    </row>
    <row r="13541">
      <c r="A13541" s="12" t="n"/>
      <c r="B13541" s="13" t="n"/>
    </row>
    <row r="13542">
      <c r="A13542" s="12" t="n"/>
      <c r="B13542" s="13" t="n"/>
    </row>
    <row r="13543">
      <c r="A13543" s="12" t="n"/>
      <c r="B13543" s="13" t="n"/>
    </row>
    <row r="13544">
      <c r="A13544" s="12" t="n"/>
      <c r="B13544" s="13" t="n"/>
    </row>
    <row r="13545">
      <c r="A13545" s="12" t="n"/>
      <c r="B13545" s="13" t="n"/>
    </row>
    <row r="13546">
      <c r="A13546" s="12" t="n"/>
      <c r="B13546" s="13" t="n"/>
    </row>
    <row r="13547">
      <c r="A13547" s="12" t="n"/>
      <c r="B13547" s="13" t="n"/>
    </row>
    <row r="13548">
      <c r="A13548" s="12" t="n"/>
      <c r="B13548" s="13" t="n"/>
    </row>
    <row r="13549">
      <c r="A13549" s="12" t="n"/>
      <c r="B13549" s="13" t="n"/>
    </row>
    <row r="13550">
      <c r="A13550" s="12" t="n"/>
      <c r="B13550" s="13" t="n"/>
    </row>
    <row r="13551">
      <c r="A13551" s="12" t="n"/>
      <c r="B13551" s="13" t="n"/>
    </row>
    <row r="13552">
      <c r="A13552" s="12" t="n"/>
      <c r="B13552" s="13" t="n"/>
    </row>
    <row r="13553">
      <c r="A13553" s="12" t="n"/>
      <c r="B13553" s="13" t="n"/>
    </row>
    <row r="13554">
      <c r="A13554" s="12" t="n"/>
      <c r="B13554" s="13" t="n"/>
    </row>
    <row r="13555">
      <c r="A13555" s="12" t="n"/>
      <c r="B13555" s="13" t="n"/>
    </row>
    <row r="13556">
      <c r="A13556" s="12" t="n"/>
      <c r="B13556" s="13" t="n"/>
    </row>
    <row r="13557">
      <c r="A13557" s="12" t="n"/>
      <c r="B13557" s="13" t="n"/>
    </row>
    <row r="13558">
      <c r="A13558" s="12" t="n"/>
      <c r="B13558" s="13" t="n"/>
    </row>
    <row r="13559">
      <c r="A13559" s="12" t="n"/>
      <c r="B13559" s="13" t="n"/>
    </row>
    <row r="13560">
      <c r="A13560" s="12" t="n"/>
      <c r="B13560" s="13" t="n"/>
    </row>
    <row r="13561">
      <c r="A13561" s="12" t="n"/>
      <c r="B13561" s="13" t="n"/>
    </row>
    <row r="13562">
      <c r="A13562" s="12" t="n"/>
      <c r="B13562" s="13" t="n"/>
    </row>
    <row r="13563">
      <c r="A13563" s="12" t="n"/>
      <c r="B13563" s="13" t="n"/>
    </row>
    <row r="13564">
      <c r="A13564" s="12" t="n"/>
      <c r="B13564" s="13" t="n"/>
    </row>
    <row r="13565">
      <c r="A13565" s="12" t="n"/>
      <c r="B13565" s="13" t="n"/>
    </row>
    <row r="13566">
      <c r="A13566" s="12" t="n"/>
      <c r="B13566" s="13" t="n"/>
    </row>
    <row r="13567">
      <c r="A13567" s="12" t="n"/>
      <c r="B13567" s="13" t="n"/>
    </row>
    <row r="13568">
      <c r="A13568" s="12" t="n"/>
      <c r="B13568" s="13" t="n"/>
    </row>
    <row r="13569">
      <c r="A13569" s="12" t="n"/>
      <c r="B13569" s="13" t="n"/>
    </row>
    <row r="13570">
      <c r="A13570" s="12" t="n"/>
      <c r="B13570" s="13" t="n"/>
    </row>
    <row r="13571">
      <c r="A13571" s="12" t="n"/>
      <c r="B13571" s="13" t="n"/>
    </row>
    <row r="13572">
      <c r="A13572" s="12" t="n"/>
      <c r="B13572" s="13" t="n"/>
    </row>
    <row r="13573">
      <c r="A13573" s="12" t="n"/>
      <c r="B13573" s="13" t="n"/>
    </row>
    <row r="13574">
      <c r="A13574" s="12" t="n"/>
      <c r="B13574" s="13" t="n"/>
    </row>
    <row r="13575">
      <c r="A13575" s="12" t="n"/>
      <c r="B13575" s="13" t="n"/>
    </row>
    <row r="13576">
      <c r="A13576" s="12" t="n"/>
      <c r="B13576" s="13" t="n"/>
    </row>
    <row r="13577">
      <c r="A13577" s="12" t="n"/>
      <c r="B13577" s="13" t="n"/>
    </row>
    <row r="13578">
      <c r="A13578" s="12" t="n"/>
      <c r="B13578" s="13" t="n"/>
    </row>
    <row r="13579">
      <c r="A13579" s="12" t="n"/>
      <c r="B13579" s="13" t="n"/>
    </row>
    <row r="13580">
      <c r="A13580" s="12" t="n"/>
      <c r="B13580" s="13" t="n"/>
    </row>
    <row r="13581">
      <c r="A13581" s="12" t="n"/>
      <c r="B13581" s="13" t="n"/>
    </row>
    <row r="13582">
      <c r="A13582" s="12" t="n"/>
      <c r="B13582" s="13" t="n"/>
    </row>
    <row r="13583">
      <c r="A13583" s="12" t="n"/>
      <c r="B13583" s="13" t="n"/>
    </row>
    <row r="13584">
      <c r="A13584" s="12" t="n"/>
      <c r="B13584" s="13" t="n"/>
    </row>
    <row r="13585">
      <c r="A13585" s="12" t="n"/>
      <c r="B13585" s="13" t="n"/>
    </row>
    <row r="13586">
      <c r="A13586" s="12" t="n"/>
      <c r="B13586" s="13" t="n"/>
    </row>
    <row r="13587">
      <c r="A13587" s="12" t="n"/>
      <c r="B13587" s="13" t="n"/>
    </row>
    <row r="13588">
      <c r="A13588" s="12" t="n"/>
      <c r="B13588" s="13" t="n"/>
    </row>
    <row r="13589">
      <c r="A13589" s="12" t="n"/>
      <c r="B13589" s="13" t="n"/>
    </row>
    <row r="13590">
      <c r="A13590" s="12" t="n"/>
      <c r="B13590" s="13" t="n"/>
    </row>
    <row r="13591">
      <c r="A13591" s="12" t="n"/>
      <c r="B13591" s="13" t="n"/>
    </row>
    <row r="13592">
      <c r="A13592" s="12" t="n"/>
      <c r="B13592" s="13" t="n"/>
    </row>
    <row r="13593">
      <c r="A13593" s="12" t="n"/>
      <c r="B13593" s="13" t="n"/>
    </row>
    <row r="13594">
      <c r="A13594" s="12" t="n"/>
      <c r="B13594" s="13" t="n"/>
    </row>
    <row r="13595">
      <c r="A13595" s="12" t="n"/>
      <c r="B13595" s="13" t="n"/>
    </row>
    <row r="13596">
      <c r="A13596" s="12" t="n"/>
      <c r="B13596" s="13" t="n"/>
    </row>
    <row r="13597">
      <c r="A13597" s="12" t="n"/>
      <c r="B13597" s="13" t="n"/>
    </row>
    <row r="13598">
      <c r="A13598" s="12" t="n"/>
      <c r="B13598" s="13" t="n"/>
    </row>
    <row r="13599">
      <c r="A13599" s="12" t="n"/>
      <c r="B13599" s="13" t="n"/>
    </row>
    <row r="13600">
      <c r="A13600" s="12" t="n"/>
      <c r="B13600" s="13" t="n"/>
    </row>
    <row r="13601">
      <c r="A13601" s="12" t="n"/>
      <c r="B13601" s="13" t="n"/>
    </row>
    <row r="13602">
      <c r="A13602" s="12" t="n"/>
      <c r="B13602" s="13" t="n"/>
    </row>
    <row r="13603">
      <c r="A13603" s="12" t="n"/>
      <c r="B13603" s="13" t="n"/>
    </row>
    <row r="13604">
      <c r="A13604" s="12" t="n"/>
      <c r="B13604" s="13" t="n"/>
    </row>
    <row r="13605">
      <c r="A13605" s="12" t="n"/>
      <c r="B13605" s="13" t="n"/>
    </row>
    <row r="13606">
      <c r="A13606" s="12" t="n"/>
      <c r="B13606" s="13" t="n"/>
    </row>
    <row r="13607">
      <c r="A13607" s="12" t="n"/>
      <c r="B13607" s="13" t="n"/>
    </row>
    <row r="13608">
      <c r="A13608" s="12" t="n"/>
      <c r="B13608" s="13" t="n"/>
    </row>
    <row r="13609">
      <c r="A13609" s="12" t="n"/>
      <c r="B13609" s="13" t="n"/>
    </row>
    <row r="13610">
      <c r="A13610" s="12" t="n"/>
      <c r="B13610" s="13" t="n"/>
    </row>
    <row r="13611">
      <c r="A13611" s="12" t="n"/>
      <c r="B13611" s="13" t="n"/>
    </row>
    <row r="13612">
      <c r="A13612" s="12" t="n"/>
      <c r="B13612" s="13" t="n"/>
    </row>
    <row r="13613">
      <c r="A13613" s="12" t="n"/>
      <c r="B13613" s="13" t="n"/>
    </row>
    <row r="13614">
      <c r="A13614" s="12" t="n"/>
      <c r="B13614" s="13" t="n"/>
    </row>
    <row r="13615">
      <c r="A13615" s="12" t="n"/>
      <c r="B13615" s="13" t="n"/>
    </row>
    <row r="13616">
      <c r="A13616" s="12" t="n"/>
      <c r="B13616" s="13" t="n"/>
    </row>
    <row r="13617">
      <c r="A13617" s="12" t="n"/>
      <c r="B13617" s="13" t="n"/>
    </row>
    <row r="13618">
      <c r="A13618" s="12" t="n"/>
      <c r="B13618" s="13" t="n"/>
    </row>
    <row r="13619">
      <c r="A13619" s="12" t="n"/>
      <c r="B13619" s="13" t="n"/>
    </row>
    <row r="13620">
      <c r="A13620" s="12" t="n"/>
      <c r="B13620" s="13" t="n"/>
    </row>
    <row r="13621">
      <c r="A13621" s="12" t="n"/>
      <c r="B13621" s="13" t="n"/>
    </row>
    <row r="13622">
      <c r="A13622" s="12" t="n"/>
      <c r="B13622" s="13" t="n"/>
    </row>
    <row r="13623">
      <c r="A13623" s="12" t="n"/>
      <c r="B13623" s="13" t="n"/>
    </row>
    <row r="13624">
      <c r="A13624" s="12" t="n"/>
      <c r="B13624" s="13" t="n"/>
    </row>
    <row r="13625">
      <c r="A13625" s="12" t="n"/>
      <c r="B13625" s="13" t="n"/>
    </row>
    <row r="13626">
      <c r="A13626" s="12" t="n"/>
      <c r="B13626" s="13" t="n"/>
    </row>
    <row r="13627">
      <c r="A13627" s="12" t="n"/>
      <c r="B13627" s="13" t="n"/>
    </row>
    <row r="13628">
      <c r="A13628" s="12" t="n"/>
      <c r="B13628" s="13" t="n"/>
    </row>
    <row r="13629">
      <c r="A13629" s="12" t="n"/>
      <c r="B13629" s="13" t="n"/>
    </row>
    <row r="13630">
      <c r="A13630" s="12" t="n"/>
      <c r="B13630" s="13" t="n"/>
    </row>
    <row r="13631">
      <c r="A13631" s="12" t="n"/>
      <c r="B13631" s="13" t="n"/>
    </row>
    <row r="13632">
      <c r="A13632" s="12" t="n"/>
      <c r="B13632" s="13" t="n"/>
    </row>
    <row r="13633">
      <c r="A13633" s="12" t="n"/>
      <c r="B13633" s="13" t="n"/>
    </row>
    <row r="13634">
      <c r="A13634" s="12" t="n"/>
      <c r="B13634" s="13" t="n"/>
    </row>
    <row r="13635">
      <c r="A13635" s="12" t="n"/>
      <c r="B13635" s="13" t="n"/>
    </row>
    <row r="13636">
      <c r="A13636" s="12" t="n"/>
      <c r="B13636" s="13" t="n"/>
    </row>
    <row r="13637">
      <c r="A13637" s="12" t="n"/>
      <c r="B13637" s="13" t="n"/>
    </row>
    <row r="13638">
      <c r="A13638" s="12" t="n"/>
      <c r="B13638" s="13" t="n"/>
    </row>
    <row r="13639">
      <c r="A13639" s="12" t="n"/>
      <c r="B13639" s="13" t="n"/>
    </row>
    <row r="13640">
      <c r="A13640" s="12" t="n"/>
      <c r="B13640" s="13" t="n"/>
    </row>
    <row r="13641">
      <c r="A13641" s="12" t="n"/>
      <c r="B13641" s="13" t="n"/>
    </row>
    <row r="13642">
      <c r="A13642" s="12" t="n"/>
      <c r="B13642" s="13" t="n"/>
    </row>
    <row r="13643">
      <c r="A13643" s="12" t="n"/>
      <c r="B13643" s="13" t="n"/>
    </row>
    <row r="13644">
      <c r="A13644" s="12" t="n"/>
      <c r="B13644" s="13" t="n"/>
    </row>
    <row r="13645">
      <c r="A13645" s="12" t="n"/>
      <c r="B13645" s="13" t="n"/>
    </row>
    <row r="13646">
      <c r="A13646" s="12" t="n"/>
      <c r="B13646" s="13" t="n"/>
    </row>
    <row r="13647">
      <c r="A13647" s="12" t="n"/>
      <c r="B13647" s="13" t="n"/>
    </row>
    <row r="13648">
      <c r="A13648" s="12" t="n"/>
      <c r="B13648" s="13" t="n"/>
    </row>
    <row r="13649">
      <c r="A13649" s="12" t="n"/>
      <c r="B13649" s="13" t="n"/>
    </row>
    <row r="13650">
      <c r="A13650" s="12" t="n"/>
      <c r="B13650" s="13" t="n"/>
    </row>
    <row r="13651">
      <c r="A13651" s="12" t="n"/>
      <c r="B13651" s="13" t="n"/>
    </row>
    <row r="13652">
      <c r="A13652" s="12" t="n"/>
      <c r="B13652" s="13" t="n"/>
    </row>
    <row r="13653">
      <c r="A13653" s="12" t="n"/>
      <c r="B13653" s="13" t="n"/>
    </row>
    <row r="13654">
      <c r="A13654" s="12" t="n"/>
      <c r="B13654" s="13" t="n"/>
    </row>
    <row r="13655">
      <c r="A13655" s="12" t="n"/>
      <c r="B13655" s="13" t="n"/>
    </row>
    <row r="13656">
      <c r="A13656" s="12" t="n"/>
      <c r="B13656" s="13" t="n"/>
    </row>
    <row r="13657">
      <c r="A13657" s="12" t="n"/>
      <c r="B13657" s="13" t="n"/>
    </row>
    <row r="13658">
      <c r="A13658" s="12" t="n"/>
      <c r="B13658" s="13" t="n"/>
    </row>
    <row r="13659">
      <c r="A13659" s="12" t="n"/>
      <c r="B13659" s="13" t="n"/>
    </row>
    <row r="13660">
      <c r="A13660" s="12" t="n"/>
      <c r="B13660" s="13" t="n"/>
    </row>
    <row r="13661">
      <c r="A13661" s="12" t="n"/>
      <c r="B13661" s="13" t="n"/>
    </row>
    <row r="13662">
      <c r="A13662" s="12" t="n"/>
      <c r="B13662" s="13" t="n"/>
    </row>
    <row r="13663">
      <c r="A13663" s="12" t="n"/>
      <c r="B13663" s="13" t="n"/>
    </row>
    <row r="13664">
      <c r="A13664" s="12" t="n"/>
      <c r="B13664" s="13" t="n"/>
    </row>
    <row r="13665">
      <c r="A13665" s="12" t="n"/>
      <c r="B13665" s="13" t="n"/>
    </row>
    <row r="13666">
      <c r="A13666" s="12" t="n"/>
      <c r="B13666" s="13" t="n"/>
    </row>
    <row r="13667">
      <c r="A13667" s="12" t="n"/>
      <c r="B13667" s="13" t="n"/>
    </row>
    <row r="13668">
      <c r="A13668" s="12" t="n"/>
      <c r="B13668" s="13" t="n"/>
    </row>
    <row r="13669">
      <c r="A13669" s="12" t="n"/>
      <c r="B13669" s="13" t="n"/>
    </row>
    <row r="13670">
      <c r="A13670" s="12" t="n"/>
      <c r="B13670" s="13" t="n"/>
    </row>
    <row r="13671">
      <c r="A13671" s="12" t="n"/>
      <c r="B13671" s="13" t="n"/>
    </row>
    <row r="13672">
      <c r="A13672" s="12" t="n"/>
      <c r="B13672" s="13" t="n"/>
    </row>
    <row r="13673">
      <c r="A13673" s="12" t="n"/>
      <c r="B13673" s="13" t="n"/>
    </row>
    <row r="13674">
      <c r="A13674" s="12" t="n"/>
      <c r="B13674" s="13" t="n"/>
    </row>
    <row r="13675">
      <c r="A13675" s="12" t="n"/>
      <c r="B13675" s="13" t="n"/>
    </row>
    <row r="13676">
      <c r="A13676" s="12" t="n"/>
      <c r="B13676" s="13" t="n"/>
    </row>
    <row r="13677">
      <c r="A13677" s="12" t="n"/>
      <c r="B13677" s="13" t="n"/>
    </row>
    <row r="13678">
      <c r="A13678" s="12" t="n"/>
      <c r="B13678" s="13" t="n"/>
    </row>
    <row r="13679">
      <c r="A13679" s="12" t="n"/>
      <c r="B13679" s="13" t="n"/>
    </row>
    <row r="13680">
      <c r="A13680" s="12" t="n"/>
      <c r="B13680" s="13" t="n"/>
    </row>
    <row r="13681">
      <c r="A13681" s="12" t="n"/>
      <c r="B13681" s="13" t="n"/>
    </row>
    <row r="13682">
      <c r="A13682" s="12" t="n"/>
      <c r="B13682" s="13" t="n"/>
    </row>
    <row r="13683">
      <c r="A13683" s="12" t="n"/>
      <c r="B13683" s="13" t="n"/>
    </row>
    <row r="13684">
      <c r="A13684" s="12" t="n"/>
      <c r="B13684" s="13" t="n"/>
    </row>
    <row r="13685">
      <c r="A13685" s="12" t="n"/>
      <c r="B13685" s="13" t="n"/>
    </row>
    <row r="13686">
      <c r="A13686" s="12" t="n"/>
      <c r="B13686" s="13" t="n"/>
    </row>
    <row r="13687">
      <c r="A13687" s="12" t="n"/>
      <c r="B13687" s="13" t="n"/>
    </row>
    <row r="13688">
      <c r="A13688" s="12" t="n"/>
      <c r="B13688" s="13" t="n"/>
    </row>
    <row r="13689">
      <c r="A13689" s="12" t="n"/>
      <c r="B13689" s="13" t="n"/>
    </row>
    <row r="13690">
      <c r="A13690" s="12" t="n"/>
      <c r="B13690" s="13" t="n"/>
    </row>
    <row r="13691">
      <c r="A13691" s="12" t="n"/>
      <c r="B13691" s="13" t="n"/>
    </row>
    <row r="13692">
      <c r="A13692" s="12" t="n"/>
      <c r="B13692" s="13" t="n"/>
    </row>
    <row r="13693">
      <c r="A13693" s="12" t="n"/>
      <c r="B13693" s="13" t="n"/>
    </row>
    <row r="13694">
      <c r="A13694" s="12" t="n"/>
      <c r="B13694" s="13" t="n"/>
    </row>
    <row r="13695">
      <c r="A13695" s="12" t="n"/>
      <c r="B13695" s="13" t="n"/>
    </row>
    <row r="13696">
      <c r="A13696" s="12" t="n"/>
      <c r="B13696" s="13" t="n"/>
    </row>
    <row r="13697">
      <c r="A13697" s="12" t="n"/>
      <c r="B13697" s="13" t="n"/>
    </row>
    <row r="13698">
      <c r="A13698" s="12" t="n"/>
      <c r="B13698" s="13" t="n"/>
    </row>
    <row r="13699">
      <c r="A13699" s="12" t="n"/>
      <c r="B13699" s="13" t="n"/>
    </row>
    <row r="13700">
      <c r="A13700" s="12" t="n"/>
      <c r="B13700" s="13" t="n"/>
    </row>
    <row r="13701">
      <c r="A13701" s="12" t="n"/>
      <c r="B13701" s="13" t="n"/>
    </row>
    <row r="13702">
      <c r="A13702" s="12" t="n"/>
      <c r="B13702" s="13" t="n"/>
    </row>
    <row r="13703">
      <c r="A13703" s="12" t="n"/>
      <c r="B13703" s="13" t="n"/>
    </row>
    <row r="13704">
      <c r="A13704" s="12" t="n"/>
      <c r="B13704" s="13" t="n"/>
    </row>
    <row r="13705">
      <c r="A13705" s="12" t="n"/>
      <c r="B13705" s="13" t="n"/>
    </row>
    <row r="13706">
      <c r="A13706" s="12" t="n"/>
      <c r="B13706" s="13" t="n"/>
    </row>
    <row r="13707">
      <c r="A13707" s="12" t="n"/>
      <c r="B13707" s="13" t="n"/>
    </row>
    <row r="13708">
      <c r="A13708" s="12" t="n"/>
      <c r="B13708" s="13" t="n"/>
    </row>
    <row r="13709">
      <c r="A13709" s="12" t="n"/>
      <c r="B13709" s="13" t="n"/>
    </row>
    <row r="13710">
      <c r="A13710" s="12" t="n"/>
      <c r="B13710" s="13" t="n"/>
    </row>
    <row r="13711">
      <c r="A13711" s="12" t="n"/>
      <c r="B13711" s="13" t="n"/>
    </row>
    <row r="13712">
      <c r="A13712" s="12" t="n"/>
      <c r="B13712" s="13" t="n"/>
    </row>
    <row r="13713">
      <c r="A13713" s="12" t="n"/>
      <c r="B13713" s="13" t="n"/>
    </row>
    <row r="13714">
      <c r="A13714" s="12" t="n"/>
      <c r="B13714" s="13" t="n"/>
    </row>
    <row r="13715">
      <c r="A13715" s="12" t="n"/>
      <c r="B13715" s="13" t="n"/>
    </row>
    <row r="13716">
      <c r="A13716" s="12" t="n"/>
      <c r="B13716" s="13" t="n"/>
    </row>
    <row r="13717">
      <c r="A13717" s="12" t="n"/>
      <c r="B13717" s="13" t="n"/>
    </row>
    <row r="13718">
      <c r="A13718" s="12" t="n"/>
      <c r="B13718" s="13" t="n"/>
    </row>
    <row r="13719">
      <c r="A13719" s="12" t="n"/>
      <c r="B13719" s="13" t="n"/>
    </row>
    <row r="13720">
      <c r="A13720" s="12" t="n"/>
      <c r="B13720" s="13" t="n"/>
    </row>
    <row r="13721">
      <c r="A13721" s="12" t="n"/>
      <c r="B13721" s="13" t="n"/>
    </row>
    <row r="13722">
      <c r="A13722" s="12" t="n"/>
      <c r="B13722" s="13" t="n"/>
    </row>
    <row r="13723">
      <c r="A13723" s="12" t="n"/>
      <c r="B13723" s="13" t="n"/>
    </row>
    <row r="13724">
      <c r="A13724" s="12" t="n"/>
      <c r="B13724" s="13" t="n"/>
    </row>
    <row r="13725">
      <c r="A13725" s="12" t="n"/>
      <c r="B13725" s="13" t="n"/>
    </row>
    <row r="13726">
      <c r="A13726" s="12" t="n"/>
      <c r="B13726" s="13" t="n"/>
    </row>
    <row r="13727">
      <c r="A13727" s="12" t="n"/>
      <c r="B13727" s="13" t="n"/>
    </row>
    <row r="13728">
      <c r="A13728" s="12" t="n"/>
      <c r="B13728" s="13" t="n"/>
    </row>
    <row r="13729">
      <c r="A13729" s="12" t="n"/>
      <c r="B13729" s="13" t="n"/>
    </row>
    <row r="13730">
      <c r="A13730" s="12" t="n"/>
      <c r="B13730" s="13" t="n"/>
    </row>
    <row r="13731">
      <c r="A13731" s="12" t="n"/>
      <c r="B13731" s="13" t="n"/>
    </row>
    <row r="13732">
      <c r="A13732" s="12" t="n"/>
      <c r="B13732" s="13" t="n"/>
    </row>
    <row r="13733">
      <c r="A13733" s="12" t="n"/>
      <c r="B13733" s="13" t="n"/>
    </row>
    <row r="13734">
      <c r="A13734" s="12" t="n"/>
      <c r="B13734" s="13" t="n"/>
    </row>
    <row r="13735">
      <c r="A13735" s="12" t="n"/>
      <c r="B13735" s="13" t="n"/>
    </row>
    <row r="13736">
      <c r="A13736" s="12" t="n"/>
      <c r="B13736" s="13" t="n"/>
    </row>
    <row r="13737">
      <c r="A13737" s="12" t="n"/>
      <c r="B13737" s="13" t="n"/>
    </row>
    <row r="13738">
      <c r="A13738" s="12" t="n"/>
      <c r="B13738" s="13" t="n"/>
    </row>
    <row r="13739">
      <c r="A13739" s="12" t="n"/>
      <c r="B13739" s="13" t="n"/>
    </row>
    <row r="13740">
      <c r="A13740" s="12" t="n"/>
      <c r="B13740" s="13" t="n"/>
    </row>
    <row r="13741">
      <c r="A13741" s="12" t="n"/>
      <c r="B13741" s="13" t="n"/>
    </row>
    <row r="13742">
      <c r="A13742" s="12" t="n"/>
      <c r="B13742" s="13" t="n"/>
    </row>
    <row r="13743">
      <c r="A13743" s="12" t="n"/>
      <c r="B13743" s="13" t="n"/>
    </row>
    <row r="13744">
      <c r="A13744" s="12" t="n"/>
      <c r="B13744" s="13" t="n"/>
    </row>
    <row r="13745">
      <c r="A13745" s="12" t="n"/>
      <c r="B13745" s="13" t="n"/>
    </row>
    <row r="13746">
      <c r="A13746" s="12" t="n"/>
      <c r="B13746" s="13" t="n"/>
    </row>
    <row r="13747">
      <c r="A13747" s="12" t="n"/>
      <c r="B13747" s="13" t="n"/>
    </row>
    <row r="13748">
      <c r="A13748" s="12" t="n"/>
      <c r="B13748" s="13" t="n"/>
    </row>
    <row r="13749">
      <c r="A13749" s="12" t="n"/>
      <c r="B13749" s="13" t="n"/>
    </row>
    <row r="13750">
      <c r="A13750" s="12" t="n"/>
      <c r="B13750" s="13" t="n"/>
    </row>
    <row r="13751">
      <c r="A13751" s="12" t="n"/>
      <c r="B13751" s="13" t="n"/>
    </row>
    <row r="13752">
      <c r="A13752" s="12" t="n"/>
      <c r="B13752" s="13" t="n"/>
    </row>
    <row r="13753">
      <c r="A13753" s="12" t="n"/>
      <c r="B13753" s="13" t="n"/>
    </row>
    <row r="13754">
      <c r="A13754" s="12" t="n"/>
      <c r="B13754" s="13" t="n"/>
    </row>
    <row r="13755">
      <c r="A13755" s="12" t="n"/>
      <c r="B13755" s="13" t="n"/>
    </row>
    <row r="13756">
      <c r="A13756" s="12" t="n"/>
      <c r="B13756" s="13" t="n"/>
    </row>
    <row r="13757">
      <c r="A13757" s="12" t="n"/>
      <c r="B13757" s="13" t="n"/>
    </row>
    <row r="13758">
      <c r="A13758" s="12" t="n"/>
      <c r="B13758" s="13" t="n"/>
    </row>
    <row r="13759">
      <c r="A13759" s="12" t="n"/>
      <c r="B13759" s="13" t="n"/>
    </row>
    <row r="13760">
      <c r="A13760" s="12" t="n"/>
      <c r="B13760" s="13" t="n"/>
    </row>
    <row r="13761">
      <c r="A13761" s="12" t="n"/>
      <c r="B13761" s="13" t="n"/>
    </row>
    <row r="13762">
      <c r="A13762" s="12" t="n"/>
      <c r="B13762" s="13" t="n"/>
    </row>
    <row r="13763">
      <c r="A13763" s="12" t="n"/>
      <c r="B13763" s="13" t="n"/>
    </row>
    <row r="13764">
      <c r="A13764" s="12" t="n"/>
      <c r="B13764" s="13" t="n"/>
    </row>
    <row r="13765">
      <c r="A13765" s="12" t="n"/>
      <c r="B13765" s="13" t="n"/>
    </row>
    <row r="13766">
      <c r="A13766" s="12" t="n"/>
      <c r="B13766" s="13" t="n"/>
    </row>
    <row r="13767">
      <c r="A13767" s="12" t="n"/>
      <c r="B13767" s="13" t="n"/>
    </row>
    <row r="13768">
      <c r="A13768" s="12" t="n"/>
      <c r="B13768" s="13" t="n"/>
    </row>
    <row r="13769">
      <c r="A13769" s="12" t="n"/>
      <c r="B13769" s="13" t="n"/>
    </row>
    <row r="13770">
      <c r="A13770" s="12" t="n"/>
      <c r="B13770" s="13" t="n"/>
    </row>
    <row r="13771">
      <c r="A13771" s="12" t="n"/>
      <c r="B13771" s="13" t="n"/>
    </row>
    <row r="13772">
      <c r="A13772" s="12" t="n"/>
      <c r="B13772" s="13" t="n"/>
    </row>
    <row r="13773">
      <c r="A13773" s="12" t="n"/>
      <c r="B13773" s="13" t="n"/>
    </row>
    <row r="13774">
      <c r="A13774" s="12" t="n"/>
      <c r="B13774" s="13" t="n"/>
    </row>
    <row r="13775">
      <c r="A13775" s="12" t="n"/>
      <c r="B13775" s="13" t="n"/>
    </row>
    <row r="13776">
      <c r="A13776" s="12" t="n"/>
      <c r="B13776" s="13" t="n"/>
    </row>
    <row r="13777">
      <c r="A13777" s="12" t="n"/>
      <c r="B13777" s="13" t="n"/>
    </row>
    <row r="13778">
      <c r="A13778" s="12" t="n"/>
      <c r="B13778" s="13" t="n"/>
    </row>
    <row r="13779">
      <c r="A13779" s="12" t="n"/>
      <c r="B13779" s="13" t="n"/>
    </row>
    <row r="13780">
      <c r="A13780" s="12" t="n"/>
      <c r="B13780" s="13" t="n"/>
    </row>
    <row r="13781">
      <c r="A13781" s="12" t="n"/>
      <c r="B13781" s="13" t="n"/>
    </row>
    <row r="13782">
      <c r="A13782" s="12" t="n"/>
      <c r="B13782" s="13" t="n"/>
    </row>
    <row r="13783">
      <c r="A13783" s="12" t="n"/>
      <c r="B13783" s="13" t="n"/>
    </row>
    <row r="13784">
      <c r="A13784" s="12" t="n"/>
      <c r="B13784" s="13" t="n"/>
    </row>
    <row r="13785">
      <c r="A13785" s="12" t="n"/>
      <c r="B13785" s="13" t="n"/>
    </row>
    <row r="13786">
      <c r="A13786" s="12" t="n"/>
      <c r="B13786" s="13" t="n"/>
    </row>
    <row r="13787">
      <c r="A13787" s="12" t="n"/>
      <c r="B13787" s="13" t="n"/>
    </row>
    <row r="13788">
      <c r="A13788" s="12" t="n"/>
      <c r="B13788" s="13" t="n"/>
    </row>
    <row r="13789">
      <c r="A13789" s="12" t="n"/>
      <c r="B13789" s="13" t="n"/>
    </row>
    <row r="13790">
      <c r="A13790" s="12" t="n"/>
      <c r="B13790" s="13" t="n"/>
    </row>
    <row r="13791">
      <c r="A13791" s="12" t="n"/>
      <c r="B13791" s="13" t="n"/>
    </row>
    <row r="13792">
      <c r="A13792" s="12" t="n"/>
      <c r="B13792" s="13" t="n"/>
    </row>
    <row r="13793">
      <c r="A13793" s="12" t="n"/>
      <c r="B13793" s="13" t="n"/>
    </row>
    <row r="13794">
      <c r="A13794" s="12" t="n"/>
      <c r="B13794" s="13" t="n"/>
    </row>
    <row r="13795">
      <c r="A13795" s="12" t="n"/>
      <c r="B13795" s="13" t="n"/>
    </row>
    <row r="13796">
      <c r="A13796" s="12" t="n"/>
      <c r="B13796" s="13" t="n"/>
    </row>
    <row r="13797">
      <c r="A13797" s="12" t="n"/>
      <c r="B13797" s="13" t="n"/>
    </row>
    <row r="13798">
      <c r="A13798" s="12" t="n"/>
      <c r="B13798" s="13" t="n"/>
    </row>
    <row r="13799">
      <c r="A13799" s="12" t="n"/>
      <c r="B13799" s="13" t="n"/>
    </row>
    <row r="13800">
      <c r="A13800" s="12" t="n"/>
      <c r="B13800" s="13" t="n"/>
    </row>
    <row r="13801">
      <c r="A13801" s="12" t="n"/>
      <c r="B13801" s="13" t="n"/>
    </row>
    <row r="13802">
      <c r="A13802" s="12" t="n"/>
      <c r="B13802" s="13" t="n"/>
    </row>
    <row r="13803">
      <c r="A13803" s="12" t="n"/>
      <c r="B13803" s="13" t="n"/>
    </row>
    <row r="13804">
      <c r="A13804" s="12" t="n"/>
      <c r="B13804" s="13" t="n"/>
    </row>
    <row r="13805">
      <c r="A13805" s="12" t="n"/>
      <c r="B13805" s="13" t="n"/>
    </row>
    <row r="13806">
      <c r="A13806" s="12" t="n"/>
      <c r="B13806" s="13" t="n"/>
    </row>
    <row r="13807">
      <c r="A13807" s="12" t="n"/>
      <c r="B13807" s="13" t="n"/>
    </row>
    <row r="13808">
      <c r="A13808" s="12" t="n"/>
      <c r="B13808" s="13" t="n"/>
    </row>
    <row r="13809">
      <c r="A13809" s="12" t="n"/>
      <c r="B13809" s="13" t="n"/>
    </row>
    <row r="13810">
      <c r="A13810" s="12" t="n"/>
      <c r="B13810" s="13" t="n"/>
    </row>
    <row r="13811">
      <c r="A13811" s="12" t="n"/>
      <c r="B13811" s="13" t="n"/>
    </row>
    <row r="13812">
      <c r="A13812" s="12" t="n"/>
      <c r="B13812" s="13" t="n"/>
    </row>
    <row r="13813">
      <c r="A13813" s="12" t="n"/>
      <c r="B13813" s="13" t="n"/>
    </row>
    <row r="13814">
      <c r="A13814" s="12" t="n"/>
      <c r="B13814" s="13" t="n"/>
    </row>
    <row r="13815">
      <c r="A13815" s="12" t="n"/>
      <c r="B13815" s="13" t="n"/>
    </row>
    <row r="13816">
      <c r="A13816" s="12" t="n"/>
      <c r="B13816" s="13" t="n"/>
    </row>
    <row r="13817">
      <c r="A13817" s="12" t="n"/>
      <c r="B13817" s="13" t="n"/>
    </row>
    <row r="13818">
      <c r="A13818" s="12" t="n"/>
      <c r="B13818" s="13" t="n"/>
    </row>
    <row r="13819">
      <c r="A13819" s="12" t="n"/>
      <c r="B13819" s="13" t="n"/>
    </row>
    <row r="13820">
      <c r="A13820" s="12" t="n"/>
      <c r="B13820" s="13" t="n"/>
    </row>
    <row r="13821">
      <c r="A13821" s="12" t="n"/>
      <c r="B13821" s="13" t="n"/>
    </row>
    <row r="13822">
      <c r="A13822" s="12" t="n"/>
      <c r="B13822" s="13" t="n"/>
    </row>
    <row r="13823">
      <c r="A13823" s="12" t="n"/>
      <c r="B13823" s="13" t="n"/>
    </row>
    <row r="13824">
      <c r="A13824" s="12" t="n"/>
      <c r="B13824" s="13" t="n"/>
    </row>
    <row r="13825">
      <c r="A13825" s="12" t="n"/>
      <c r="B13825" s="13" t="n"/>
    </row>
    <row r="13826">
      <c r="A13826" s="12" t="n"/>
      <c r="B13826" s="13" t="n"/>
    </row>
    <row r="13827">
      <c r="A13827" s="12" t="n"/>
      <c r="B13827" s="13" t="n"/>
    </row>
    <row r="13828">
      <c r="A13828" s="12" t="n"/>
      <c r="B13828" s="13" t="n"/>
    </row>
    <row r="13829">
      <c r="A13829" s="12" t="n"/>
      <c r="B13829" s="13" t="n"/>
    </row>
    <row r="13830">
      <c r="A13830" s="12" t="n"/>
      <c r="B13830" s="13" t="n"/>
    </row>
    <row r="13831">
      <c r="A13831" s="12" t="n"/>
      <c r="B13831" s="13" t="n"/>
    </row>
    <row r="13832">
      <c r="A13832" s="12" t="n"/>
      <c r="B13832" s="13" t="n"/>
    </row>
    <row r="13833">
      <c r="A13833" s="12" t="n"/>
      <c r="B13833" s="13" t="n"/>
    </row>
    <row r="13834">
      <c r="A13834" s="12" t="n"/>
      <c r="B13834" s="13" t="n"/>
    </row>
    <row r="13835">
      <c r="A13835" s="12" t="n"/>
      <c r="B13835" s="13" t="n"/>
    </row>
    <row r="13836">
      <c r="A13836" s="12" t="n"/>
      <c r="B13836" s="13" t="n"/>
    </row>
    <row r="13837">
      <c r="A13837" s="12" t="n"/>
      <c r="B13837" s="13" t="n"/>
    </row>
    <row r="13838">
      <c r="A13838" s="12" t="n"/>
      <c r="B13838" s="13" t="n"/>
    </row>
    <row r="13839">
      <c r="A13839" s="12" t="n"/>
      <c r="B13839" s="13" t="n"/>
    </row>
    <row r="13840">
      <c r="A13840" s="12" t="n"/>
      <c r="B13840" s="13" t="n"/>
    </row>
    <row r="13841">
      <c r="A13841" s="12" t="n"/>
      <c r="B13841" s="13" t="n"/>
    </row>
    <row r="13842">
      <c r="A13842" s="12" t="n"/>
      <c r="B13842" s="13" t="n"/>
    </row>
    <row r="13843">
      <c r="A13843" s="12" t="n"/>
      <c r="B13843" s="13" t="n"/>
    </row>
    <row r="13844">
      <c r="A13844" s="12" t="n"/>
      <c r="B13844" s="13" t="n"/>
    </row>
    <row r="13845">
      <c r="A13845" s="12" t="n"/>
      <c r="B13845" s="13" t="n"/>
    </row>
    <row r="13846">
      <c r="A13846" s="12" t="n"/>
      <c r="B13846" s="13" t="n"/>
    </row>
    <row r="13847">
      <c r="A13847" s="12" t="n"/>
      <c r="B13847" s="13" t="n"/>
    </row>
    <row r="13848">
      <c r="A13848" s="12" t="n"/>
      <c r="B13848" s="13" t="n"/>
    </row>
    <row r="13849">
      <c r="A13849" s="12" t="n"/>
      <c r="B13849" s="13" t="n"/>
    </row>
    <row r="13850">
      <c r="A13850" s="12" t="n"/>
      <c r="B13850" s="13" t="n"/>
    </row>
    <row r="13851">
      <c r="A13851" s="12" t="n"/>
      <c r="B13851" s="13" t="n"/>
    </row>
    <row r="13852">
      <c r="A13852" s="12" t="n"/>
      <c r="B13852" s="13" t="n"/>
    </row>
    <row r="13853">
      <c r="A13853" s="12" t="n"/>
      <c r="B13853" s="13" t="n"/>
    </row>
    <row r="13854">
      <c r="A13854" s="12" t="n"/>
      <c r="B13854" s="13" t="n"/>
    </row>
    <row r="13855">
      <c r="A13855" s="12" t="n"/>
      <c r="B13855" s="13" t="n"/>
    </row>
    <row r="13856">
      <c r="A13856" s="12" t="n"/>
      <c r="B13856" s="13" t="n"/>
    </row>
    <row r="13857">
      <c r="A13857" s="12" t="n"/>
      <c r="B13857" s="13" t="n"/>
    </row>
    <row r="13858">
      <c r="A13858" s="12" t="n"/>
      <c r="B13858" s="13" t="n"/>
    </row>
    <row r="13859">
      <c r="A13859" s="12" t="n"/>
      <c r="B13859" s="13" t="n"/>
    </row>
    <row r="13860">
      <c r="A13860" s="12" t="n"/>
      <c r="B13860" s="13" t="n"/>
    </row>
    <row r="13861">
      <c r="A13861" s="12" t="n"/>
      <c r="B13861" s="13" t="n"/>
    </row>
    <row r="13862">
      <c r="A13862" s="12" t="n"/>
      <c r="B13862" s="13" t="n"/>
    </row>
    <row r="13863">
      <c r="A13863" s="12" t="n"/>
      <c r="B13863" s="13" t="n"/>
    </row>
    <row r="13864">
      <c r="A13864" s="12" t="n"/>
      <c r="B13864" s="13" t="n"/>
    </row>
    <row r="13865">
      <c r="A13865" s="12" t="n"/>
      <c r="B13865" s="13" t="n"/>
    </row>
    <row r="13866">
      <c r="A13866" s="12" t="n"/>
      <c r="B13866" s="13" t="n"/>
    </row>
    <row r="13867">
      <c r="A13867" s="12" t="n"/>
      <c r="B13867" s="13" t="n"/>
    </row>
    <row r="13868">
      <c r="A13868" s="12" t="n"/>
      <c r="B13868" s="13" t="n"/>
    </row>
    <row r="13869">
      <c r="A13869" s="12" t="n"/>
      <c r="B13869" s="13" t="n"/>
    </row>
    <row r="13870">
      <c r="A13870" s="12" t="n"/>
      <c r="B13870" s="13" t="n"/>
    </row>
    <row r="13871">
      <c r="A13871" s="12" t="n"/>
      <c r="B13871" s="13" t="n"/>
    </row>
    <row r="13872">
      <c r="A13872" s="12" t="n"/>
      <c r="B13872" s="13" t="n"/>
    </row>
    <row r="13873">
      <c r="A13873" s="12" t="n"/>
      <c r="B13873" s="13" t="n"/>
    </row>
    <row r="13874">
      <c r="A13874" s="12" t="n"/>
      <c r="B13874" s="13" t="n"/>
    </row>
    <row r="13875">
      <c r="A13875" s="12" t="n"/>
      <c r="B13875" s="13" t="n"/>
    </row>
    <row r="13876">
      <c r="A13876" s="12" t="n"/>
      <c r="B13876" s="13" t="n"/>
    </row>
    <row r="13877">
      <c r="A13877" s="12" t="n"/>
      <c r="B13877" s="13" t="n"/>
    </row>
    <row r="13878">
      <c r="A13878" s="12" t="n"/>
      <c r="B13878" s="13" t="n"/>
    </row>
    <row r="13879">
      <c r="A13879" s="12" t="n"/>
      <c r="B13879" s="13" t="n"/>
    </row>
    <row r="13880">
      <c r="A13880" s="12" t="n"/>
      <c r="B13880" s="13" t="n"/>
    </row>
    <row r="13881">
      <c r="A13881" s="12" t="n"/>
      <c r="B13881" s="13" t="n"/>
    </row>
    <row r="13882">
      <c r="A13882" s="12" t="n"/>
      <c r="B13882" s="13" t="n"/>
    </row>
    <row r="13883">
      <c r="A13883" s="12" t="n"/>
      <c r="B13883" s="13" t="n"/>
    </row>
    <row r="13884">
      <c r="A13884" s="12" t="n"/>
      <c r="B13884" s="13" t="n"/>
    </row>
    <row r="13885">
      <c r="A13885" s="12" t="n"/>
      <c r="B13885" s="13" t="n"/>
    </row>
    <row r="13886">
      <c r="A13886" s="12" t="n"/>
      <c r="B13886" s="13" t="n"/>
    </row>
    <row r="13887">
      <c r="A13887" s="12" t="n"/>
      <c r="B13887" s="13" t="n"/>
    </row>
    <row r="13888">
      <c r="A13888" s="12" t="n"/>
      <c r="B13888" s="13" t="n"/>
    </row>
    <row r="13889">
      <c r="A13889" s="12" t="n"/>
      <c r="B13889" s="13" t="n"/>
    </row>
    <row r="13890">
      <c r="A13890" s="12" t="n"/>
      <c r="B13890" s="13" t="n"/>
    </row>
    <row r="13891">
      <c r="A13891" s="12" t="n"/>
      <c r="B13891" s="13" t="n"/>
    </row>
    <row r="13892">
      <c r="A13892" s="12" t="n"/>
      <c r="B13892" s="13" t="n"/>
    </row>
    <row r="13893">
      <c r="A13893" s="12" t="n"/>
      <c r="B13893" s="13" t="n"/>
    </row>
    <row r="13894">
      <c r="A13894" s="12" t="n"/>
      <c r="B13894" s="13" t="n"/>
    </row>
    <row r="13895">
      <c r="A13895" s="12" t="n"/>
      <c r="B13895" s="13" t="n"/>
    </row>
    <row r="13896">
      <c r="A13896" s="12" t="n"/>
      <c r="B13896" s="13" t="n"/>
    </row>
    <row r="13897">
      <c r="A13897" s="12" t="n"/>
      <c r="B13897" s="13" t="n"/>
    </row>
    <row r="13898">
      <c r="A13898" s="12" t="n"/>
      <c r="B13898" s="13" t="n"/>
    </row>
    <row r="13899">
      <c r="A13899" s="12" t="n"/>
      <c r="B13899" s="13" t="n"/>
    </row>
    <row r="13900">
      <c r="A13900" s="12" t="n"/>
      <c r="B13900" s="13" t="n"/>
    </row>
    <row r="13901">
      <c r="A13901" s="12" t="n"/>
      <c r="B13901" s="13" t="n"/>
    </row>
    <row r="13902">
      <c r="A13902" s="12" t="n"/>
      <c r="B13902" s="13" t="n"/>
    </row>
    <row r="13903">
      <c r="A13903" s="12" t="n"/>
      <c r="B13903" s="13" t="n"/>
    </row>
    <row r="13904">
      <c r="A13904" s="12" t="n"/>
      <c r="B13904" s="13" t="n"/>
    </row>
    <row r="13905">
      <c r="A13905" s="12" t="n"/>
      <c r="B13905" s="13" t="n"/>
    </row>
    <row r="13906">
      <c r="A13906" s="12" t="n"/>
      <c r="B13906" s="13" t="n"/>
    </row>
    <row r="13907">
      <c r="A13907" s="12" t="n"/>
      <c r="B13907" s="13" t="n"/>
    </row>
    <row r="13908">
      <c r="A13908" s="12" t="n"/>
      <c r="B13908" s="13" t="n"/>
    </row>
    <row r="13909">
      <c r="A13909" s="12" t="n"/>
      <c r="B13909" s="13" t="n"/>
    </row>
    <row r="13910">
      <c r="A13910" s="12" t="n"/>
      <c r="B13910" s="13" t="n"/>
    </row>
    <row r="13911">
      <c r="A13911" s="12" t="n"/>
      <c r="B13911" s="13" t="n"/>
    </row>
    <row r="13912">
      <c r="A13912" s="12" t="n"/>
      <c r="B13912" s="13" t="n"/>
    </row>
    <row r="13913">
      <c r="A13913" s="12" t="n"/>
      <c r="B13913" s="13" t="n"/>
    </row>
    <row r="13914">
      <c r="A13914" s="12" t="n"/>
      <c r="B13914" s="13" t="n"/>
    </row>
    <row r="13915">
      <c r="A13915" s="12" t="n"/>
      <c r="B13915" s="13" t="n"/>
    </row>
    <row r="13916">
      <c r="A13916" s="12" t="n"/>
      <c r="B13916" s="13" t="n"/>
    </row>
    <row r="13917">
      <c r="A13917" s="12" t="n"/>
      <c r="B13917" s="13" t="n"/>
    </row>
    <row r="13918">
      <c r="A13918" s="12" t="n"/>
      <c r="B13918" s="13" t="n"/>
    </row>
    <row r="13919">
      <c r="A13919" s="12" t="n"/>
      <c r="B13919" s="13" t="n"/>
    </row>
    <row r="13920">
      <c r="A13920" s="12" t="n"/>
      <c r="B13920" s="13" t="n"/>
    </row>
    <row r="13921">
      <c r="A13921" s="12" t="n"/>
      <c r="B13921" s="13" t="n"/>
    </row>
    <row r="13922">
      <c r="A13922" s="12" t="n"/>
      <c r="B13922" s="13" t="n"/>
    </row>
    <row r="13923">
      <c r="A13923" s="12" t="n"/>
      <c r="B13923" s="13" t="n"/>
    </row>
    <row r="13924">
      <c r="A13924" s="12" t="n"/>
      <c r="B13924" s="13" t="n"/>
    </row>
    <row r="13925">
      <c r="A13925" s="12" t="n"/>
      <c r="B13925" s="13" t="n"/>
    </row>
    <row r="13926">
      <c r="A13926" s="12" t="n"/>
      <c r="B13926" s="13" t="n"/>
    </row>
    <row r="13927">
      <c r="A13927" s="12" t="n"/>
      <c r="B13927" s="13" t="n"/>
    </row>
    <row r="13928">
      <c r="A13928" s="12" t="n"/>
      <c r="B13928" s="13" t="n"/>
    </row>
    <row r="13929">
      <c r="A13929" s="12" t="n"/>
      <c r="B13929" s="13" t="n"/>
    </row>
    <row r="13930">
      <c r="A13930" s="12" t="n"/>
      <c r="B13930" s="13" t="n"/>
    </row>
    <row r="13931">
      <c r="A13931" s="12" t="n"/>
      <c r="B13931" s="13" t="n"/>
    </row>
    <row r="13932">
      <c r="A13932" s="12" t="n"/>
      <c r="B13932" s="13" t="n"/>
    </row>
    <row r="13933">
      <c r="A13933" s="12" t="n"/>
      <c r="B13933" s="13" t="n"/>
    </row>
    <row r="13934">
      <c r="A13934" s="12" t="n"/>
      <c r="B13934" s="13" t="n"/>
    </row>
    <row r="13935">
      <c r="A13935" s="12" t="n"/>
      <c r="B13935" s="13" t="n"/>
    </row>
    <row r="13936">
      <c r="A13936" s="12" t="n"/>
      <c r="B13936" s="13" t="n"/>
    </row>
    <row r="13937">
      <c r="A13937" s="12" t="n"/>
      <c r="B13937" s="13" t="n"/>
    </row>
    <row r="13938">
      <c r="A13938" s="12" t="n"/>
      <c r="B13938" s="13" t="n"/>
    </row>
    <row r="13939">
      <c r="A13939" s="12" t="n"/>
      <c r="B13939" s="13" t="n"/>
    </row>
    <row r="13940">
      <c r="A13940" s="12" t="n"/>
      <c r="B13940" s="13" t="n"/>
    </row>
    <row r="13941">
      <c r="A13941" s="12" t="n"/>
      <c r="B13941" s="13" t="n"/>
    </row>
    <row r="13942">
      <c r="A13942" s="12" t="n"/>
      <c r="B13942" s="13" t="n"/>
    </row>
    <row r="13943">
      <c r="A13943" s="12" t="n"/>
      <c r="B13943" s="13" t="n"/>
    </row>
    <row r="13944">
      <c r="A13944" s="12" t="n"/>
      <c r="B13944" s="13" t="n"/>
    </row>
    <row r="13945">
      <c r="A13945" s="12" t="n"/>
      <c r="B13945" s="13" t="n"/>
    </row>
    <row r="13946">
      <c r="A13946" s="12" t="n"/>
      <c r="B13946" s="13" t="n"/>
    </row>
    <row r="13947">
      <c r="A13947" s="12" t="n"/>
      <c r="B13947" s="13" t="n"/>
    </row>
    <row r="13948">
      <c r="A13948" s="12" t="n"/>
      <c r="B13948" s="13" t="n"/>
    </row>
    <row r="13949">
      <c r="A13949" s="12" t="n"/>
      <c r="B13949" s="13" t="n"/>
    </row>
    <row r="13950">
      <c r="A13950" s="12" t="n"/>
      <c r="B13950" s="13" t="n"/>
    </row>
    <row r="13951">
      <c r="A13951" s="12" t="n"/>
      <c r="B13951" s="13" t="n"/>
    </row>
    <row r="13952">
      <c r="A13952" s="12" t="n"/>
      <c r="B13952" s="13" t="n"/>
    </row>
    <row r="13953">
      <c r="A13953" s="12" t="n"/>
      <c r="B13953" s="13" t="n"/>
    </row>
    <row r="13954">
      <c r="A13954" s="12" t="n"/>
      <c r="B13954" s="13" t="n"/>
    </row>
    <row r="13955">
      <c r="A13955" s="12" t="n"/>
      <c r="B13955" s="13" t="n"/>
    </row>
    <row r="13956">
      <c r="A13956" s="12" t="n"/>
      <c r="B13956" s="13" t="n"/>
    </row>
    <row r="13957">
      <c r="A13957" s="12" t="n"/>
      <c r="B13957" s="13" t="n"/>
    </row>
    <row r="13958">
      <c r="A13958" s="12" t="n"/>
      <c r="B13958" s="13" t="n"/>
    </row>
    <row r="13959">
      <c r="A13959" s="12" t="n"/>
      <c r="B13959" s="13" t="n"/>
    </row>
    <row r="13960">
      <c r="A13960" s="12" t="n"/>
      <c r="B13960" s="13" t="n"/>
    </row>
    <row r="13961">
      <c r="A13961" s="12" t="n"/>
      <c r="B13961" s="13" t="n"/>
    </row>
    <row r="13962">
      <c r="A13962" s="12" t="n"/>
      <c r="B13962" s="13" t="n"/>
    </row>
    <row r="13963">
      <c r="A13963" s="12" t="n"/>
      <c r="B13963" s="13" t="n"/>
    </row>
    <row r="13964">
      <c r="A13964" s="12" t="n"/>
      <c r="B13964" s="13" t="n"/>
    </row>
    <row r="13965">
      <c r="A13965" s="12" t="n"/>
      <c r="B13965" s="13" t="n"/>
    </row>
    <row r="13966">
      <c r="A13966" s="12" t="n"/>
      <c r="B13966" s="13" t="n"/>
    </row>
    <row r="13967">
      <c r="A13967" s="12" t="n"/>
      <c r="B13967" s="13" t="n"/>
    </row>
    <row r="13968">
      <c r="A13968" s="12" t="n"/>
      <c r="B13968" s="13" t="n"/>
    </row>
    <row r="13969">
      <c r="A13969" s="12" t="n"/>
      <c r="B13969" s="13" t="n"/>
    </row>
    <row r="13970">
      <c r="A13970" s="12" t="n"/>
      <c r="B13970" s="13" t="n"/>
    </row>
    <row r="13971">
      <c r="A13971" s="12" t="n"/>
      <c r="B13971" s="13" t="n"/>
    </row>
    <row r="13972">
      <c r="A13972" s="12" t="n"/>
      <c r="B13972" s="13" t="n"/>
    </row>
    <row r="13973">
      <c r="A13973" s="12" t="n"/>
      <c r="B13973" s="13" t="n"/>
    </row>
    <row r="13974">
      <c r="A13974" s="12" t="n"/>
      <c r="B13974" s="13" t="n"/>
    </row>
    <row r="13975">
      <c r="A13975" s="12" t="n"/>
      <c r="B13975" s="13" t="n"/>
    </row>
    <row r="13976">
      <c r="A13976" s="12" t="n"/>
      <c r="B13976" s="13" t="n"/>
    </row>
    <row r="13977">
      <c r="A13977" s="12" t="n"/>
      <c r="B13977" s="13" t="n"/>
    </row>
    <row r="13978">
      <c r="A13978" s="12" t="n"/>
      <c r="B13978" s="13" t="n"/>
    </row>
    <row r="13979">
      <c r="A13979" s="12" t="n"/>
      <c r="B13979" s="13" t="n"/>
    </row>
    <row r="13980">
      <c r="A13980" s="12" t="n"/>
      <c r="B13980" s="13" t="n"/>
    </row>
    <row r="13981">
      <c r="A13981" s="12" t="n"/>
      <c r="B13981" s="13" t="n"/>
    </row>
    <row r="13982">
      <c r="A13982" s="12" t="n"/>
      <c r="B13982" s="13" t="n"/>
    </row>
    <row r="13983">
      <c r="A13983" s="12" t="n"/>
      <c r="B13983" s="13" t="n"/>
    </row>
    <row r="13984">
      <c r="A13984" s="12" t="n"/>
      <c r="B13984" s="13" t="n"/>
    </row>
    <row r="13985">
      <c r="A13985" s="12" t="n"/>
      <c r="B13985" s="13" t="n"/>
    </row>
    <row r="13986">
      <c r="A13986" s="12" t="n"/>
      <c r="B13986" s="13" t="n"/>
    </row>
    <row r="13987">
      <c r="A13987" s="12" t="n"/>
      <c r="B13987" s="13" t="n"/>
    </row>
    <row r="13988">
      <c r="A13988" s="12" t="n"/>
      <c r="B13988" s="13" t="n"/>
    </row>
    <row r="13989">
      <c r="A13989" s="12" t="n"/>
      <c r="B13989" s="13" t="n"/>
    </row>
    <row r="13990">
      <c r="A13990" s="12" t="n"/>
      <c r="B13990" s="13" t="n"/>
    </row>
    <row r="13991">
      <c r="A13991" s="12" t="n"/>
      <c r="B13991" s="13" t="n"/>
    </row>
    <row r="13992">
      <c r="A13992" s="12" t="n"/>
      <c r="B13992" s="13" t="n"/>
    </row>
    <row r="13993">
      <c r="A13993" s="12" t="n"/>
      <c r="B13993" s="13" t="n"/>
    </row>
    <row r="13994">
      <c r="A13994" s="12" t="n"/>
      <c r="B13994" s="13" t="n"/>
    </row>
    <row r="13995">
      <c r="A13995" s="12" t="n"/>
      <c r="B13995" s="13" t="n"/>
    </row>
    <row r="13996">
      <c r="A13996" s="12" t="n"/>
      <c r="B13996" s="13" t="n"/>
    </row>
    <row r="13997">
      <c r="A13997" s="12" t="n"/>
      <c r="B13997" s="13" t="n"/>
    </row>
    <row r="13998">
      <c r="A13998" s="12" t="n"/>
      <c r="B13998" s="13" t="n"/>
    </row>
    <row r="13999">
      <c r="A13999" s="12" t="n"/>
      <c r="B13999" s="13" t="n"/>
    </row>
    <row r="14000">
      <c r="A14000" s="12" t="n"/>
      <c r="B14000" s="13" t="n"/>
    </row>
    <row r="14001">
      <c r="A14001" s="12" t="n"/>
      <c r="B14001" s="13" t="n"/>
    </row>
    <row r="14002">
      <c r="A14002" s="12" t="n"/>
      <c r="B14002" s="13" t="n"/>
    </row>
    <row r="14003">
      <c r="A14003" s="12" t="n"/>
      <c r="B14003" s="13" t="n"/>
    </row>
    <row r="14004">
      <c r="A14004" s="12" t="n"/>
      <c r="B14004" s="13" t="n"/>
    </row>
    <row r="14005">
      <c r="A14005" s="12" t="n"/>
      <c r="B14005" s="13" t="n"/>
    </row>
    <row r="14006">
      <c r="A14006" s="12" t="n"/>
      <c r="B14006" s="13" t="n"/>
    </row>
    <row r="14007">
      <c r="A14007" s="12" t="n"/>
      <c r="B14007" s="13" t="n"/>
    </row>
    <row r="14008">
      <c r="A14008" s="12" t="n"/>
      <c r="B14008" s="13" t="n"/>
    </row>
    <row r="14009">
      <c r="A14009" s="12" t="n"/>
      <c r="B14009" s="13" t="n"/>
    </row>
    <row r="14010">
      <c r="A14010" s="12" t="n"/>
      <c r="B14010" s="13" t="n"/>
    </row>
    <row r="14011">
      <c r="A14011" s="12" t="n"/>
      <c r="B14011" s="13" t="n"/>
    </row>
    <row r="14012">
      <c r="A14012" s="12" t="n"/>
      <c r="B14012" s="13" t="n"/>
    </row>
    <row r="14013">
      <c r="A14013" s="12" t="n"/>
      <c r="B14013" s="13" t="n"/>
    </row>
    <row r="14014">
      <c r="A14014" s="12" t="n"/>
      <c r="B14014" s="13" t="n"/>
    </row>
    <row r="14015">
      <c r="A14015" s="12" t="n"/>
      <c r="B14015" s="13" t="n"/>
    </row>
    <row r="14016">
      <c r="A14016" s="12" t="n"/>
      <c r="B14016" s="13" t="n"/>
    </row>
    <row r="14017">
      <c r="A14017" s="12" t="n"/>
      <c r="B14017" s="13" t="n"/>
    </row>
    <row r="14018">
      <c r="A14018" s="12" t="n"/>
      <c r="B14018" s="13" t="n"/>
    </row>
    <row r="14019">
      <c r="A14019" s="12" t="n"/>
      <c r="B14019" s="13" t="n"/>
    </row>
    <row r="14020">
      <c r="A14020" s="12" t="n"/>
      <c r="B14020" s="13" t="n"/>
    </row>
    <row r="14021">
      <c r="A14021" s="12" t="n"/>
      <c r="B14021" s="13" t="n"/>
    </row>
    <row r="14022">
      <c r="A14022" s="12" t="n"/>
      <c r="B14022" s="13" t="n"/>
    </row>
    <row r="14023">
      <c r="A14023" s="12" t="n"/>
      <c r="B14023" s="13" t="n"/>
    </row>
    <row r="14024">
      <c r="A14024" s="12" t="n"/>
      <c r="B14024" s="13" t="n"/>
    </row>
    <row r="14025">
      <c r="A14025" s="12" t="n"/>
      <c r="B14025" s="13" t="n"/>
    </row>
    <row r="14026">
      <c r="A14026" s="12" t="n"/>
      <c r="B14026" s="13" t="n"/>
    </row>
    <row r="14027">
      <c r="A14027" s="12" t="n"/>
      <c r="B14027" s="13" t="n"/>
    </row>
    <row r="14028">
      <c r="A14028" s="12" t="n"/>
      <c r="B14028" s="13" t="n"/>
    </row>
    <row r="14029">
      <c r="A14029" s="12" t="n"/>
      <c r="B14029" s="13" t="n"/>
    </row>
    <row r="14030">
      <c r="A14030" s="12" t="n"/>
      <c r="B14030" s="13" t="n"/>
    </row>
    <row r="14031">
      <c r="A14031" s="12" t="n"/>
      <c r="B14031" s="13" t="n"/>
    </row>
    <row r="14032">
      <c r="A14032" s="12" t="n"/>
      <c r="B14032" s="13" t="n"/>
    </row>
    <row r="14033">
      <c r="A14033" s="12" t="n"/>
      <c r="B14033" s="13" t="n"/>
    </row>
    <row r="14034">
      <c r="A14034" s="12" t="n"/>
      <c r="B14034" s="13" t="n"/>
    </row>
    <row r="14035">
      <c r="A14035" s="12" t="n"/>
      <c r="B14035" s="13" t="n"/>
    </row>
    <row r="14036">
      <c r="A14036" s="12" t="n"/>
      <c r="B14036" s="13" t="n"/>
    </row>
    <row r="14037">
      <c r="A14037" s="12" t="n"/>
      <c r="B14037" s="13" t="n"/>
    </row>
    <row r="14038">
      <c r="A14038" s="12" t="n"/>
      <c r="B14038" s="13" t="n"/>
    </row>
    <row r="14039">
      <c r="A14039" s="12" t="n"/>
      <c r="B14039" s="13" t="n"/>
    </row>
    <row r="14040">
      <c r="A14040" s="12" t="n"/>
      <c r="B14040" s="13" t="n"/>
    </row>
    <row r="14041">
      <c r="A14041" s="12" t="n"/>
      <c r="B14041" s="13" t="n"/>
    </row>
    <row r="14042">
      <c r="A14042" s="12" t="n"/>
      <c r="B14042" s="13" t="n"/>
    </row>
    <row r="14043">
      <c r="A14043" s="12" t="n"/>
      <c r="B14043" s="13" t="n"/>
    </row>
    <row r="14044">
      <c r="A14044" s="12" t="n"/>
      <c r="B14044" s="13" t="n"/>
    </row>
    <row r="14045">
      <c r="A14045" s="12" t="n"/>
      <c r="B14045" s="13" t="n"/>
    </row>
    <row r="14046">
      <c r="A14046" s="12" t="n"/>
      <c r="B14046" s="13" t="n"/>
    </row>
    <row r="14047">
      <c r="A14047" s="12" t="n"/>
      <c r="B14047" s="13" t="n"/>
    </row>
    <row r="14048">
      <c r="A14048" s="12" t="n"/>
      <c r="B14048" s="13" t="n"/>
    </row>
    <row r="14049">
      <c r="A14049" s="12" t="n"/>
      <c r="B14049" s="13" t="n"/>
    </row>
    <row r="14050">
      <c r="A14050" s="12" t="n"/>
      <c r="B14050" s="13" t="n"/>
    </row>
    <row r="14051">
      <c r="A14051" s="12" t="n"/>
      <c r="B14051" s="13" t="n"/>
    </row>
    <row r="14052">
      <c r="A14052" s="12" t="n"/>
      <c r="B14052" s="13" t="n"/>
    </row>
    <row r="14053">
      <c r="A14053" s="12" t="n"/>
      <c r="B14053" s="13" t="n"/>
    </row>
    <row r="14054">
      <c r="A14054" s="12" t="n"/>
      <c r="B14054" s="13" t="n"/>
    </row>
    <row r="14055">
      <c r="A14055" s="12" t="n"/>
      <c r="B14055" s="13" t="n"/>
    </row>
    <row r="14056">
      <c r="A14056" s="12" t="n"/>
      <c r="B14056" s="13" t="n"/>
    </row>
    <row r="14057">
      <c r="A14057" s="12" t="n"/>
      <c r="B14057" s="13" t="n"/>
    </row>
    <row r="14058">
      <c r="A14058" s="12" t="n"/>
      <c r="B14058" s="13" t="n"/>
    </row>
    <row r="14059">
      <c r="A14059" s="12" t="n"/>
      <c r="B14059" s="13" t="n"/>
    </row>
    <row r="14060">
      <c r="A14060" s="12" t="n"/>
      <c r="B14060" s="13" t="n"/>
    </row>
    <row r="14061">
      <c r="A14061" s="12" t="n"/>
      <c r="B14061" s="13" t="n"/>
    </row>
    <row r="14062">
      <c r="A14062" s="12" t="n"/>
      <c r="B14062" s="13" t="n"/>
    </row>
    <row r="14063">
      <c r="A14063" s="12" t="n"/>
      <c r="B14063" s="13" t="n"/>
    </row>
    <row r="14064">
      <c r="A14064" s="12" t="n"/>
      <c r="B14064" s="13" t="n"/>
    </row>
    <row r="14065">
      <c r="A14065" s="12" t="n"/>
      <c r="B14065" s="13" t="n"/>
    </row>
    <row r="14066">
      <c r="A14066" s="12" t="n"/>
      <c r="B14066" s="13" t="n"/>
    </row>
    <row r="14067">
      <c r="A14067" s="12" t="n"/>
      <c r="B14067" s="13" t="n"/>
    </row>
    <row r="14068">
      <c r="A14068" s="12" t="n"/>
      <c r="B14068" s="13" t="n"/>
    </row>
    <row r="14069">
      <c r="A14069" s="12" t="n"/>
      <c r="B14069" s="13" t="n"/>
    </row>
    <row r="14070">
      <c r="A14070" s="12" t="n"/>
      <c r="B14070" s="13" t="n"/>
    </row>
    <row r="14071">
      <c r="A14071" s="12" t="n"/>
      <c r="B14071" s="13" t="n"/>
    </row>
    <row r="14072">
      <c r="A14072" s="12" t="n"/>
      <c r="B14072" s="13" t="n"/>
    </row>
    <row r="14073">
      <c r="A14073" s="12" t="n"/>
      <c r="B14073" s="13" t="n"/>
    </row>
    <row r="14074">
      <c r="A14074" s="12" t="n"/>
      <c r="B14074" s="13" t="n"/>
    </row>
    <row r="14075">
      <c r="A14075" s="12" t="n"/>
      <c r="B14075" s="13" t="n"/>
    </row>
    <row r="14076">
      <c r="A14076" s="12" t="n"/>
      <c r="B14076" s="13" t="n"/>
    </row>
    <row r="14077">
      <c r="A14077" s="12" t="n"/>
      <c r="B14077" s="13" t="n"/>
    </row>
    <row r="14078">
      <c r="A14078" s="12" t="n"/>
      <c r="B14078" s="13" t="n"/>
    </row>
    <row r="14079">
      <c r="A14079" s="12" t="n"/>
      <c r="B14079" s="13" t="n"/>
    </row>
    <row r="14080">
      <c r="A14080" s="12" t="n"/>
      <c r="B14080" s="13" t="n"/>
    </row>
    <row r="14081">
      <c r="A14081" s="12" t="n"/>
      <c r="B14081" s="13" t="n"/>
    </row>
    <row r="14082">
      <c r="A14082" s="12" t="n"/>
      <c r="B14082" s="13" t="n"/>
    </row>
    <row r="14083">
      <c r="A14083" s="12" t="n"/>
      <c r="B14083" s="13" t="n"/>
    </row>
    <row r="14084">
      <c r="A14084" s="12" t="n"/>
      <c r="B14084" s="13" t="n"/>
    </row>
    <row r="14085">
      <c r="A14085" s="12" t="n"/>
      <c r="B14085" s="13" t="n"/>
    </row>
    <row r="14086">
      <c r="A14086" s="12" t="n"/>
      <c r="B14086" s="13" t="n"/>
    </row>
    <row r="14087">
      <c r="A14087" s="12" t="n"/>
      <c r="B14087" s="13" t="n"/>
    </row>
    <row r="14088">
      <c r="A14088" s="12" t="n"/>
      <c r="B14088" s="13" t="n"/>
    </row>
    <row r="14089">
      <c r="A14089" s="12" t="n"/>
      <c r="B14089" s="13" t="n"/>
    </row>
    <row r="14090">
      <c r="A14090" s="12" t="n"/>
      <c r="B14090" s="13" t="n"/>
    </row>
    <row r="14091">
      <c r="A14091" s="12" t="n"/>
      <c r="B14091" s="13" t="n"/>
    </row>
    <row r="14092">
      <c r="A14092" s="12" t="n"/>
      <c r="B14092" s="13" t="n"/>
    </row>
    <row r="14093">
      <c r="A14093" s="12" t="n"/>
      <c r="B14093" s="13" t="n"/>
    </row>
    <row r="14094">
      <c r="A14094" s="12" t="n"/>
      <c r="B14094" s="13" t="n"/>
    </row>
    <row r="14095">
      <c r="A14095" s="12" t="n"/>
      <c r="B14095" s="13" t="n"/>
    </row>
    <row r="14096">
      <c r="A14096" s="12" t="n"/>
      <c r="B14096" s="13" t="n"/>
    </row>
    <row r="14097">
      <c r="A14097" s="12" t="n"/>
      <c r="B14097" s="13" t="n"/>
    </row>
    <row r="14098">
      <c r="A14098" s="12" t="n"/>
      <c r="B14098" s="13" t="n"/>
    </row>
    <row r="14099">
      <c r="A14099" s="12" t="n"/>
      <c r="B14099" s="13" t="n"/>
    </row>
    <row r="14100">
      <c r="A14100" s="12" t="n"/>
      <c r="B14100" s="13" t="n"/>
    </row>
    <row r="14101">
      <c r="A14101" s="12" t="n"/>
      <c r="B14101" s="13" t="n"/>
    </row>
    <row r="14102">
      <c r="A14102" s="12" t="n"/>
      <c r="B14102" s="13" t="n"/>
    </row>
    <row r="14103">
      <c r="A14103" s="12" t="n"/>
      <c r="B14103" s="13" t="n"/>
    </row>
    <row r="14104">
      <c r="A14104" s="12" t="n"/>
      <c r="B14104" s="13" t="n"/>
    </row>
    <row r="14105">
      <c r="A14105" s="12" t="n"/>
      <c r="B14105" s="13" t="n"/>
    </row>
    <row r="14106">
      <c r="A14106" s="12" t="n"/>
      <c r="B14106" s="13" t="n"/>
    </row>
    <row r="14107">
      <c r="A14107" s="12" t="n"/>
      <c r="B14107" s="13" t="n"/>
    </row>
    <row r="14108">
      <c r="A14108" s="12" t="n"/>
      <c r="B14108" s="13" t="n"/>
    </row>
    <row r="14109">
      <c r="A14109" s="12" t="n"/>
      <c r="B14109" s="13" t="n"/>
    </row>
    <row r="14110">
      <c r="A14110" s="12" t="n"/>
      <c r="B14110" s="13" t="n"/>
    </row>
    <row r="14111">
      <c r="A14111" s="12" t="n"/>
      <c r="B14111" s="13" t="n"/>
    </row>
    <row r="14112">
      <c r="A14112" s="12" t="n"/>
      <c r="B14112" s="13" t="n"/>
    </row>
    <row r="14113">
      <c r="A14113" s="12" t="n"/>
      <c r="B14113" s="13" t="n"/>
    </row>
    <row r="14114">
      <c r="A14114" s="12" t="n"/>
      <c r="B14114" s="13" t="n"/>
    </row>
    <row r="14115">
      <c r="A14115" s="12" t="n"/>
      <c r="B14115" s="13" t="n"/>
    </row>
    <row r="14116">
      <c r="A14116" s="12" t="n"/>
      <c r="B14116" s="13" t="n"/>
    </row>
    <row r="14117">
      <c r="A14117" s="12" t="n"/>
      <c r="B14117" s="13" t="n"/>
    </row>
    <row r="14118">
      <c r="A14118" s="12" t="n"/>
      <c r="B14118" s="13" t="n"/>
    </row>
    <row r="14119">
      <c r="A14119" s="12" t="n"/>
      <c r="B14119" s="13" t="n"/>
    </row>
    <row r="14120">
      <c r="A14120" s="12" t="n"/>
      <c r="B14120" s="13" t="n"/>
    </row>
    <row r="14121">
      <c r="A14121" s="12" t="n"/>
      <c r="B14121" s="13" t="n"/>
    </row>
    <row r="14122">
      <c r="A14122" s="12" t="n"/>
      <c r="B14122" s="13" t="n"/>
    </row>
    <row r="14123">
      <c r="A14123" s="12" t="n"/>
      <c r="B14123" s="13" t="n"/>
    </row>
    <row r="14124">
      <c r="A14124" s="12" t="n"/>
      <c r="B14124" s="13" t="n"/>
    </row>
    <row r="14125">
      <c r="A14125" s="12" t="n"/>
      <c r="B14125" s="13" t="n"/>
    </row>
    <row r="14126">
      <c r="A14126" s="12" t="n"/>
      <c r="B14126" s="13" t="n"/>
    </row>
    <row r="14127">
      <c r="A14127" s="12" t="n"/>
      <c r="B14127" s="13" t="n"/>
    </row>
    <row r="14128">
      <c r="A14128" s="12" t="n"/>
      <c r="B14128" s="13" t="n"/>
    </row>
    <row r="14129">
      <c r="A14129" s="12" t="n"/>
      <c r="B14129" s="13" t="n"/>
    </row>
    <row r="14130">
      <c r="A14130" s="12" t="n"/>
      <c r="B14130" s="13" t="n"/>
    </row>
    <row r="14131">
      <c r="A14131" s="12" t="n"/>
      <c r="B14131" s="13" t="n"/>
    </row>
    <row r="14132">
      <c r="A14132" s="12" t="n"/>
      <c r="B14132" s="13" t="n"/>
    </row>
    <row r="14133">
      <c r="A14133" s="12" t="n"/>
      <c r="B14133" s="13" t="n"/>
    </row>
    <row r="14134">
      <c r="A14134" s="12" t="n"/>
      <c r="B14134" s="13" t="n"/>
    </row>
    <row r="14135">
      <c r="A14135" s="12" t="n"/>
      <c r="B14135" s="13" t="n"/>
    </row>
    <row r="14136">
      <c r="A14136" s="12" t="n"/>
      <c r="B14136" s="13" t="n"/>
    </row>
    <row r="14137">
      <c r="A14137" s="12" t="n"/>
      <c r="B14137" s="13" t="n"/>
    </row>
    <row r="14138">
      <c r="A14138" s="12" t="n"/>
      <c r="B14138" s="13" t="n"/>
    </row>
    <row r="14139">
      <c r="A14139" s="12" t="n"/>
      <c r="B14139" s="13" t="n"/>
    </row>
    <row r="14140">
      <c r="A14140" s="12" t="n"/>
      <c r="B14140" s="13" t="n"/>
    </row>
    <row r="14141">
      <c r="A14141" s="12" t="n"/>
      <c r="B14141" s="13" t="n"/>
    </row>
    <row r="14142">
      <c r="A14142" s="12" t="n"/>
      <c r="B14142" s="13" t="n"/>
    </row>
    <row r="14143">
      <c r="A14143" s="12" t="n"/>
      <c r="B14143" s="13" t="n"/>
    </row>
    <row r="14144">
      <c r="A14144" s="12" t="n"/>
      <c r="B14144" s="13" t="n"/>
    </row>
    <row r="14145">
      <c r="A14145" s="12" t="n"/>
      <c r="B14145" s="13" t="n"/>
    </row>
    <row r="14146">
      <c r="A14146" s="12" t="n"/>
      <c r="B14146" s="13" t="n"/>
    </row>
    <row r="14147">
      <c r="A14147" s="12" t="n"/>
      <c r="B14147" s="13" t="n"/>
    </row>
    <row r="14148">
      <c r="A14148" s="12" t="n"/>
      <c r="B14148" s="13" t="n"/>
    </row>
    <row r="14149">
      <c r="A14149" s="12" t="n"/>
      <c r="B14149" s="13" t="n"/>
    </row>
    <row r="14150">
      <c r="A14150" s="12" t="n"/>
      <c r="B14150" s="13" t="n"/>
    </row>
    <row r="14151">
      <c r="A14151" s="12" t="n"/>
      <c r="B14151" s="13" t="n"/>
    </row>
    <row r="14152">
      <c r="A14152" s="12" t="n"/>
      <c r="B14152" s="13" t="n"/>
    </row>
    <row r="14153">
      <c r="A14153" s="12" t="n"/>
      <c r="B14153" s="13" t="n"/>
    </row>
    <row r="14154">
      <c r="A14154" s="12" t="n"/>
      <c r="B14154" s="13" t="n"/>
    </row>
    <row r="14155">
      <c r="A14155" s="12" t="n"/>
      <c r="B14155" s="13" t="n"/>
    </row>
    <row r="14156">
      <c r="A14156" s="12" t="n"/>
      <c r="B14156" s="13" t="n"/>
    </row>
    <row r="14157">
      <c r="A14157" s="12" t="n"/>
      <c r="B14157" s="13" t="n"/>
    </row>
    <row r="14158">
      <c r="A14158" s="12" t="n"/>
      <c r="B14158" s="13" t="n"/>
    </row>
    <row r="14159">
      <c r="A14159" s="12" t="n"/>
      <c r="B14159" s="13" t="n"/>
    </row>
    <row r="14160">
      <c r="A14160" s="12" t="n"/>
      <c r="B14160" s="13" t="n"/>
    </row>
    <row r="14161">
      <c r="A14161" s="12" t="n"/>
      <c r="B14161" s="13" t="n"/>
    </row>
    <row r="14162">
      <c r="A14162" s="12" t="n"/>
      <c r="B14162" s="13" t="n"/>
    </row>
    <row r="14163">
      <c r="A14163" s="12" t="n"/>
      <c r="B14163" s="13" t="n"/>
    </row>
    <row r="14164">
      <c r="A14164" s="12" t="n"/>
      <c r="B14164" s="13" t="n"/>
    </row>
    <row r="14165">
      <c r="A14165" s="12" t="n"/>
      <c r="B14165" s="13" t="n"/>
    </row>
    <row r="14166">
      <c r="A14166" s="12" t="n"/>
      <c r="B14166" s="13" t="n"/>
    </row>
    <row r="14167">
      <c r="A14167" s="12" t="n"/>
      <c r="B14167" s="13" t="n"/>
    </row>
    <row r="14168">
      <c r="A14168" s="12" t="n"/>
      <c r="B14168" s="13" t="n"/>
    </row>
    <row r="14169">
      <c r="A14169" s="12" t="n"/>
      <c r="B14169" s="13" t="n"/>
    </row>
    <row r="14170">
      <c r="A14170" s="12" t="n"/>
      <c r="B14170" s="13" t="n"/>
    </row>
    <row r="14171">
      <c r="A14171" s="12" t="n"/>
      <c r="B14171" s="13" t="n"/>
    </row>
    <row r="14172">
      <c r="A14172" s="12" t="n"/>
      <c r="B14172" s="13" t="n"/>
    </row>
    <row r="14173">
      <c r="A14173" s="12" t="n"/>
      <c r="B14173" s="13" t="n"/>
    </row>
    <row r="14174">
      <c r="A14174" s="12" t="n"/>
      <c r="B14174" s="13" t="n"/>
    </row>
    <row r="14175">
      <c r="A14175" s="12" t="n"/>
      <c r="B14175" s="13" t="n"/>
    </row>
    <row r="14176">
      <c r="A14176" s="12" t="n"/>
      <c r="B14176" s="13" t="n"/>
    </row>
    <row r="14177">
      <c r="A14177" s="12" t="n"/>
      <c r="B14177" s="13" t="n"/>
    </row>
    <row r="14178">
      <c r="A14178" s="12" t="n"/>
      <c r="B14178" s="13" t="n"/>
    </row>
    <row r="14179">
      <c r="A14179" s="12" t="n"/>
      <c r="B14179" s="13" t="n"/>
    </row>
    <row r="14180">
      <c r="A14180" s="12" t="n"/>
      <c r="B14180" s="13" t="n"/>
    </row>
    <row r="14181">
      <c r="A14181" s="12" t="n"/>
      <c r="B14181" s="13" t="n"/>
    </row>
    <row r="14182">
      <c r="A14182" s="12" t="n"/>
      <c r="B14182" s="13" t="n"/>
    </row>
    <row r="14183">
      <c r="A14183" s="12" t="n"/>
      <c r="B14183" s="13" t="n"/>
    </row>
    <row r="14184">
      <c r="A14184" s="12" t="n"/>
      <c r="B14184" s="13" t="n"/>
    </row>
    <row r="14185">
      <c r="A14185" s="12" t="n"/>
      <c r="B14185" s="13" t="n"/>
    </row>
    <row r="14186">
      <c r="A14186" s="12" t="n"/>
      <c r="B14186" s="13" t="n"/>
    </row>
    <row r="14187">
      <c r="A14187" s="12" t="n"/>
      <c r="B14187" s="13" t="n"/>
    </row>
    <row r="14188">
      <c r="A14188" s="12" t="n"/>
      <c r="B14188" s="13" t="n"/>
    </row>
    <row r="14189">
      <c r="A14189" s="12" t="n"/>
      <c r="B14189" s="13" t="n"/>
    </row>
    <row r="14190">
      <c r="A14190" s="12" t="n"/>
      <c r="B14190" s="13" t="n"/>
    </row>
    <row r="14191">
      <c r="A14191" s="12" t="n"/>
      <c r="B14191" s="13" t="n"/>
    </row>
    <row r="14192">
      <c r="A14192" s="12" t="n"/>
      <c r="B14192" s="13" t="n"/>
    </row>
    <row r="14193">
      <c r="A14193" s="12" t="n"/>
      <c r="B14193" s="13" t="n"/>
    </row>
    <row r="14194">
      <c r="A14194" s="12" t="n"/>
      <c r="B14194" s="13" t="n"/>
    </row>
    <row r="14195">
      <c r="A14195" s="12" t="n"/>
      <c r="B14195" s="13" t="n"/>
    </row>
    <row r="14196">
      <c r="A14196" s="12" t="n"/>
      <c r="B14196" s="13" t="n"/>
    </row>
    <row r="14197">
      <c r="A14197" s="12" t="n"/>
      <c r="B14197" s="13" t="n"/>
    </row>
    <row r="14198">
      <c r="A14198" s="12" t="n"/>
      <c r="B14198" s="13" t="n"/>
    </row>
    <row r="14199">
      <c r="A14199" s="12" t="n"/>
      <c r="B14199" s="13" t="n"/>
    </row>
    <row r="14200">
      <c r="A14200" s="12" t="n"/>
      <c r="B14200" s="13" t="n"/>
    </row>
    <row r="14201">
      <c r="A14201" s="12" t="n"/>
      <c r="B14201" s="13" t="n"/>
    </row>
    <row r="14202">
      <c r="A14202" s="12" t="n"/>
      <c r="B14202" s="13" t="n"/>
    </row>
    <row r="14203">
      <c r="A14203" s="12" t="n"/>
      <c r="B14203" s="13" t="n"/>
    </row>
    <row r="14204">
      <c r="A14204" s="12" t="n"/>
      <c r="B14204" s="13" t="n"/>
    </row>
    <row r="14205">
      <c r="A14205" s="12" t="n"/>
      <c r="B14205" s="13" t="n"/>
    </row>
    <row r="14206">
      <c r="A14206" s="12" t="n"/>
      <c r="B14206" s="13" t="n"/>
    </row>
    <row r="14207">
      <c r="A14207" s="12" t="n"/>
      <c r="B14207" s="13" t="n"/>
    </row>
    <row r="14208">
      <c r="A14208" s="12" t="n"/>
      <c r="B14208" s="13" t="n"/>
    </row>
    <row r="14209">
      <c r="A14209" s="12" t="n"/>
      <c r="B14209" s="13" t="n"/>
    </row>
    <row r="14210">
      <c r="A14210" s="12" t="n"/>
      <c r="B14210" s="13" t="n"/>
    </row>
    <row r="14211">
      <c r="A14211" s="12" t="n"/>
      <c r="B14211" s="13" t="n"/>
    </row>
    <row r="14212">
      <c r="A14212" s="12" t="n"/>
      <c r="B14212" s="13" t="n"/>
    </row>
    <row r="14213">
      <c r="A14213" s="12" t="n"/>
      <c r="B14213" s="13" t="n"/>
    </row>
    <row r="14214">
      <c r="A14214" s="12" t="n"/>
      <c r="B14214" s="13" t="n"/>
    </row>
    <row r="14215">
      <c r="A14215" s="12" t="n"/>
      <c r="B14215" s="13" t="n"/>
    </row>
    <row r="14216">
      <c r="A14216" s="12" t="n"/>
      <c r="B14216" s="13" t="n"/>
    </row>
    <row r="14217">
      <c r="A14217" s="12" t="n"/>
      <c r="B14217" s="13" t="n"/>
    </row>
    <row r="14218">
      <c r="A14218" s="12" t="n"/>
      <c r="B14218" s="13" t="n"/>
    </row>
    <row r="14219">
      <c r="A14219" s="12" t="n"/>
      <c r="B14219" s="13" t="n"/>
    </row>
    <row r="14220">
      <c r="A14220" s="12" t="n"/>
      <c r="B14220" s="13" t="n"/>
    </row>
    <row r="14221">
      <c r="A14221" s="12" t="n"/>
      <c r="B14221" s="13" t="n"/>
    </row>
    <row r="14222">
      <c r="A14222" s="12" t="n"/>
      <c r="B14222" s="13" t="n"/>
    </row>
    <row r="14223">
      <c r="A14223" s="12" t="n"/>
      <c r="B14223" s="13" t="n"/>
    </row>
    <row r="14224">
      <c r="A14224" s="12" t="n"/>
      <c r="B14224" s="13" t="n"/>
    </row>
    <row r="14225">
      <c r="A14225" s="12" t="n"/>
      <c r="B14225" s="13" t="n"/>
    </row>
    <row r="14226">
      <c r="A14226" s="12" t="n"/>
      <c r="B14226" s="13" t="n"/>
    </row>
    <row r="14227">
      <c r="A14227" s="12" t="n"/>
      <c r="B14227" s="13" t="n"/>
    </row>
    <row r="14228">
      <c r="A14228" s="12" t="n"/>
      <c r="B14228" s="13" t="n"/>
    </row>
    <row r="14229">
      <c r="A14229" s="12" t="n"/>
      <c r="B14229" s="13" t="n"/>
    </row>
    <row r="14230">
      <c r="A14230" s="12" t="n"/>
      <c r="B14230" s="13" t="n"/>
    </row>
    <row r="14231">
      <c r="A14231" s="12" t="n"/>
      <c r="B14231" s="13" t="n"/>
    </row>
    <row r="14232">
      <c r="A14232" s="12" t="n"/>
      <c r="B14232" s="13" t="n"/>
    </row>
    <row r="14233">
      <c r="A14233" s="12" t="n"/>
      <c r="B14233" s="13" t="n"/>
    </row>
    <row r="14234">
      <c r="A14234" s="12" t="n"/>
      <c r="B14234" s="13" t="n"/>
    </row>
    <row r="14235">
      <c r="A14235" s="12" t="n"/>
      <c r="B14235" s="13" t="n"/>
    </row>
    <row r="14236">
      <c r="A14236" s="12" t="n"/>
      <c r="B14236" s="13" t="n"/>
    </row>
    <row r="14237">
      <c r="A14237" s="12" t="n"/>
      <c r="B14237" s="13" t="n"/>
    </row>
    <row r="14238">
      <c r="A14238" s="12" t="n"/>
      <c r="B14238" s="13" t="n"/>
    </row>
    <row r="14239">
      <c r="A14239" s="12" t="n"/>
      <c r="B14239" s="13" t="n"/>
    </row>
    <row r="14240">
      <c r="A14240" s="12" t="n"/>
      <c r="B14240" s="13" t="n"/>
    </row>
    <row r="14241">
      <c r="A14241" s="12" t="n"/>
      <c r="B14241" s="13" t="n"/>
    </row>
    <row r="14242">
      <c r="A14242" s="12" t="n"/>
      <c r="B14242" s="13" t="n"/>
    </row>
    <row r="14243">
      <c r="A14243" s="12" t="n"/>
      <c r="B14243" s="13" t="n"/>
    </row>
    <row r="14244">
      <c r="A14244" s="12" t="n"/>
      <c r="B14244" s="13" t="n"/>
    </row>
    <row r="14245">
      <c r="A14245" s="12" t="n"/>
      <c r="B14245" s="13" t="n"/>
    </row>
    <row r="14246">
      <c r="A14246" s="12" t="n"/>
      <c r="B14246" s="13" t="n"/>
    </row>
    <row r="14247">
      <c r="A14247" s="12" t="n"/>
      <c r="B14247" s="13" t="n"/>
    </row>
    <row r="14248">
      <c r="A14248" s="12" t="n"/>
      <c r="B14248" s="13" t="n"/>
    </row>
    <row r="14249">
      <c r="A14249" s="12" t="n"/>
      <c r="B14249" s="13" t="n"/>
    </row>
    <row r="14250">
      <c r="A14250" s="12" t="n"/>
      <c r="B14250" s="13" t="n"/>
    </row>
    <row r="14251">
      <c r="A14251" s="12" t="n"/>
      <c r="B14251" s="13" t="n"/>
    </row>
    <row r="14252">
      <c r="A14252" s="12" t="n"/>
      <c r="B14252" s="13" t="n"/>
    </row>
    <row r="14253">
      <c r="A14253" s="12" t="n"/>
      <c r="B14253" s="13" t="n"/>
    </row>
    <row r="14254">
      <c r="A14254" s="12" t="n"/>
      <c r="B14254" s="13" t="n"/>
    </row>
    <row r="14255">
      <c r="A14255" s="12" t="n"/>
      <c r="B14255" s="13" t="n"/>
    </row>
    <row r="14256">
      <c r="A14256" s="12" t="n"/>
      <c r="B14256" s="13" t="n"/>
    </row>
    <row r="14257">
      <c r="A14257" s="12" t="n"/>
      <c r="B14257" s="13" t="n"/>
    </row>
    <row r="14258">
      <c r="A14258" s="12" t="n"/>
      <c r="B14258" s="13" t="n"/>
    </row>
    <row r="14259">
      <c r="A14259" s="12" t="n"/>
      <c r="B14259" s="13" t="n"/>
    </row>
    <row r="14260">
      <c r="A14260" s="12" t="n"/>
      <c r="B14260" s="13" t="n"/>
    </row>
    <row r="14261">
      <c r="A14261" s="12" t="n"/>
      <c r="B14261" s="13" t="n"/>
    </row>
    <row r="14262">
      <c r="A14262" s="12" t="n"/>
      <c r="B14262" s="13" t="n"/>
    </row>
    <row r="14263">
      <c r="A14263" s="12" t="n"/>
      <c r="B14263" s="13" t="n"/>
    </row>
    <row r="14264">
      <c r="A14264" s="12" t="n"/>
      <c r="B14264" s="13" t="n"/>
    </row>
    <row r="14265">
      <c r="A14265" s="12" t="n"/>
      <c r="B14265" s="13" t="n"/>
    </row>
    <row r="14266">
      <c r="A14266" s="12" t="n"/>
      <c r="B14266" s="13" t="n"/>
    </row>
    <row r="14267">
      <c r="A14267" s="12" t="n"/>
      <c r="B14267" s="13" t="n"/>
    </row>
    <row r="14268">
      <c r="A14268" s="12" t="n"/>
      <c r="B14268" s="13" t="n"/>
    </row>
    <row r="14269">
      <c r="A14269" s="12" t="n"/>
      <c r="B14269" s="13" t="n"/>
    </row>
    <row r="14270">
      <c r="A14270" s="12" t="n"/>
      <c r="B14270" s="13" t="n"/>
    </row>
    <row r="14271">
      <c r="A14271" s="12" t="n"/>
      <c r="B14271" s="13" t="n"/>
    </row>
    <row r="14272">
      <c r="A14272" s="12" t="n"/>
      <c r="B14272" s="13" t="n"/>
    </row>
    <row r="14273">
      <c r="A14273" s="12" t="n"/>
      <c r="B14273" s="13" t="n"/>
    </row>
    <row r="14274">
      <c r="A14274" s="12" t="n"/>
      <c r="B14274" s="13" t="n"/>
    </row>
    <row r="14275">
      <c r="A14275" s="12" t="n"/>
      <c r="B14275" s="13" t="n"/>
    </row>
    <row r="14276">
      <c r="A14276" s="12" t="n"/>
      <c r="B14276" s="13" t="n"/>
    </row>
    <row r="14277">
      <c r="A14277" s="12" t="n"/>
      <c r="B14277" s="13" t="n"/>
    </row>
    <row r="14278">
      <c r="A14278" s="12" t="n"/>
      <c r="B14278" s="13" t="n"/>
    </row>
    <row r="14279">
      <c r="A14279" s="12" t="n"/>
      <c r="B14279" s="13" t="n"/>
    </row>
    <row r="14280">
      <c r="A14280" s="12" t="n"/>
      <c r="B14280" s="13" t="n"/>
    </row>
    <row r="14281">
      <c r="A14281" s="12" t="n"/>
      <c r="B14281" s="13" t="n"/>
    </row>
    <row r="14282">
      <c r="A14282" s="12" t="n"/>
      <c r="B14282" s="13" t="n"/>
    </row>
    <row r="14283">
      <c r="A14283" s="12" t="n"/>
      <c r="B14283" s="13" t="n"/>
    </row>
    <row r="14284">
      <c r="A14284" s="12" t="n"/>
      <c r="B14284" s="13" t="n"/>
    </row>
    <row r="14285">
      <c r="A14285" s="12" t="n"/>
      <c r="B14285" s="13" t="n"/>
    </row>
    <row r="14286">
      <c r="A14286" s="12" t="n"/>
      <c r="B14286" s="13" t="n"/>
    </row>
    <row r="14287">
      <c r="A14287" s="12" t="n"/>
      <c r="B14287" s="13" t="n"/>
    </row>
    <row r="14288">
      <c r="A14288" s="12" t="n"/>
      <c r="B14288" s="13" t="n"/>
    </row>
    <row r="14289">
      <c r="A14289" s="12" t="n"/>
      <c r="B14289" s="13" t="n"/>
    </row>
    <row r="14290">
      <c r="A14290" s="12" t="n"/>
      <c r="B14290" s="13" t="n"/>
    </row>
    <row r="14291">
      <c r="A14291" s="12" t="n"/>
      <c r="B14291" s="13" t="n"/>
    </row>
    <row r="14292">
      <c r="A14292" s="12" t="n"/>
      <c r="B14292" s="13" t="n"/>
    </row>
    <row r="14293">
      <c r="A14293" s="12" t="n"/>
      <c r="B14293" s="13" t="n"/>
    </row>
    <row r="14294">
      <c r="A14294" s="12" t="n"/>
      <c r="B14294" s="13" t="n"/>
    </row>
    <row r="14295">
      <c r="A14295" s="12" t="n"/>
      <c r="B14295" s="13" t="n"/>
    </row>
    <row r="14296">
      <c r="A14296" s="12" t="n"/>
      <c r="B14296" s="13" t="n"/>
    </row>
    <row r="14297">
      <c r="A14297" s="12" t="n"/>
      <c r="B14297" s="13" t="n"/>
    </row>
    <row r="14298">
      <c r="A14298" s="12" t="n"/>
      <c r="B14298" s="13" t="n"/>
    </row>
    <row r="14299">
      <c r="A14299" s="12" t="n"/>
      <c r="B14299" s="13" t="n"/>
    </row>
    <row r="14300">
      <c r="A14300" s="12" t="n"/>
      <c r="B14300" s="13" t="n"/>
    </row>
    <row r="14301">
      <c r="A14301" s="12" t="n"/>
      <c r="B14301" s="13" t="n"/>
    </row>
    <row r="14302">
      <c r="A14302" s="12" t="n"/>
      <c r="B14302" s="13" t="n"/>
    </row>
    <row r="14303">
      <c r="A14303" s="12" t="n"/>
      <c r="B14303" s="13" t="n"/>
    </row>
    <row r="14304">
      <c r="A14304" s="12" t="n"/>
      <c r="B14304" s="13" t="n"/>
    </row>
    <row r="14305">
      <c r="A14305" s="12" t="n"/>
      <c r="B14305" s="13" t="n"/>
    </row>
    <row r="14306">
      <c r="A14306" s="12" t="n"/>
      <c r="B14306" s="13" t="n"/>
    </row>
    <row r="14307">
      <c r="A14307" s="12" t="n"/>
      <c r="B14307" s="13" t="n"/>
    </row>
    <row r="14308">
      <c r="A14308" s="12" t="n"/>
      <c r="B14308" s="13" t="n"/>
    </row>
    <row r="14309">
      <c r="A14309" s="12" t="n"/>
      <c r="B14309" s="13" t="n"/>
    </row>
    <row r="14310">
      <c r="A14310" s="12" t="n"/>
      <c r="B14310" s="13" t="n"/>
    </row>
    <row r="14311">
      <c r="A14311" s="12" t="n"/>
      <c r="B14311" s="13" t="n"/>
    </row>
    <row r="14312">
      <c r="A14312" s="12" t="n"/>
      <c r="B14312" s="13" t="n"/>
    </row>
    <row r="14313">
      <c r="A14313" s="12" t="n"/>
      <c r="B14313" s="13" t="n"/>
    </row>
    <row r="14314">
      <c r="A14314" s="12" t="n"/>
      <c r="B14314" s="13" t="n"/>
    </row>
    <row r="14315">
      <c r="A14315" s="12" t="n"/>
      <c r="B14315" s="13" t="n"/>
    </row>
    <row r="14316">
      <c r="A14316" s="12" t="n"/>
      <c r="B14316" s="13" t="n"/>
    </row>
    <row r="14317">
      <c r="A14317" s="12" t="n"/>
      <c r="B14317" s="13" t="n"/>
    </row>
    <row r="14318">
      <c r="A14318" s="12" t="n"/>
      <c r="B14318" s="13" t="n"/>
    </row>
    <row r="14319">
      <c r="A14319" s="12" t="n"/>
      <c r="B14319" s="13" t="n"/>
    </row>
    <row r="14320">
      <c r="A14320" s="12" t="n"/>
      <c r="B14320" s="13" t="n"/>
    </row>
    <row r="14321">
      <c r="A14321" s="12" t="n"/>
      <c r="B14321" s="13" t="n"/>
    </row>
    <row r="14322">
      <c r="A14322" s="12" t="n"/>
      <c r="B14322" s="13" t="n"/>
    </row>
    <row r="14323">
      <c r="A14323" s="12" t="n"/>
      <c r="B14323" s="13" t="n"/>
    </row>
    <row r="14324">
      <c r="A14324" s="12" t="n"/>
      <c r="B14324" s="13" t="n"/>
    </row>
    <row r="14325">
      <c r="A14325" s="12" t="n"/>
      <c r="B14325" s="13" t="n"/>
    </row>
    <row r="14326">
      <c r="A14326" s="12" t="n"/>
      <c r="B14326" s="13" t="n"/>
    </row>
    <row r="14327">
      <c r="A14327" s="12" t="n"/>
      <c r="B14327" s="13" t="n"/>
    </row>
    <row r="14328">
      <c r="A14328" s="12" t="n"/>
      <c r="B14328" s="13" t="n"/>
    </row>
    <row r="14329">
      <c r="A14329" s="12" t="n"/>
      <c r="B14329" s="13" t="n"/>
    </row>
    <row r="14330">
      <c r="A14330" s="12" t="n"/>
      <c r="B14330" s="13" t="n"/>
    </row>
    <row r="14331">
      <c r="A14331" s="12" t="n"/>
      <c r="B14331" s="13" t="n"/>
    </row>
    <row r="14332">
      <c r="A14332" s="12" t="n"/>
      <c r="B14332" s="13" t="n"/>
    </row>
    <row r="14333">
      <c r="A14333" s="12" t="n"/>
      <c r="B14333" s="13" t="n"/>
    </row>
    <row r="14334">
      <c r="A14334" s="12" t="n"/>
      <c r="B14334" s="13" t="n"/>
    </row>
    <row r="14335">
      <c r="A14335" s="12" t="n"/>
      <c r="B14335" s="13" t="n"/>
    </row>
    <row r="14336">
      <c r="A14336" s="12" t="n"/>
      <c r="B14336" s="13" t="n"/>
    </row>
    <row r="14337">
      <c r="A14337" s="12" t="n"/>
      <c r="B14337" s="13" t="n"/>
    </row>
    <row r="14338">
      <c r="A14338" s="12" t="n"/>
      <c r="B14338" s="13" t="n"/>
    </row>
    <row r="14339">
      <c r="A14339" s="12" t="n"/>
      <c r="B14339" s="13" t="n"/>
    </row>
    <row r="14340">
      <c r="A14340" s="12" t="n"/>
      <c r="B14340" s="13" t="n"/>
    </row>
    <row r="14341">
      <c r="A14341" s="12" t="n"/>
      <c r="B14341" s="13" t="n"/>
    </row>
    <row r="14342">
      <c r="A14342" s="12" t="n"/>
      <c r="B14342" s="13" t="n"/>
    </row>
    <row r="14343">
      <c r="A14343" s="12" t="n"/>
      <c r="B14343" s="13" t="n"/>
    </row>
    <row r="14344">
      <c r="A14344" s="12" t="n"/>
      <c r="B14344" s="13" t="n"/>
    </row>
    <row r="14345">
      <c r="A14345" s="12" t="n"/>
      <c r="B14345" s="13" t="n"/>
    </row>
    <row r="14346">
      <c r="A14346" s="12" t="n"/>
      <c r="B14346" s="13" t="n"/>
    </row>
    <row r="14347">
      <c r="A14347" s="12" t="n"/>
      <c r="B14347" s="13" t="n"/>
    </row>
    <row r="14348">
      <c r="A14348" s="12" t="n"/>
      <c r="B14348" s="13" t="n"/>
    </row>
    <row r="14349">
      <c r="A14349" s="12" t="n"/>
      <c r="B14349" s="13" t="n"/>
    </row>
    <row r="14350">
      <c r="A14350" s="12" t="n"/>
      <c r="B14350" s="13" t="n"/>
    </row>
    <row r="14351">
      <c r="A14351" s="12" t="n"/>
      <c r="B14351" s="13" t="n"/>
    </row>
    <row r="14352">
      <c r="A14352" s="12" t="n"/>
      <c r="B14352" s="13" t="n"/>
    </row>
    <row r="14353">
      <c r="A14353" s="12" t="n"/>
      <c r="B14353" s="13" t="n"/>
    </row>
    <row r="14354">
      <c r="A14354" s="12" t="n"/>
      <c r="B14354" s="13" t="n"/>
    </row>
    <row r="14355">
      <c r="A14355" s="12" t="n"/>
      <c r="B14355" s="13" t="n"/>
    </row>
    <row r="14356">
      <c r="A14356" s="12" t="n"/>
      <c r="B14356" s="13" t="n"/>
    </row>
    <row r="14357">
      <c r="A14357" s="12" t="n"/>
      <c r="B14357" s="13" t="n"/>
    </row>
    <row r="14358">
      <c r="A14358" s="12" t="n"/>
      <c r="B14358" s="13" t="n"/>
    </row>
    <row r="14359">
      <c r="A14359" s="12" t="n"/>
      <c r="B14359" s="13" t="n"/>
    </row>
    <row r="14360">
      <c r="A14360" s="12" t="n"/>
      <c r="B14360" s="13" t="n"/>
    </row>
    <row r="14361">
      <c r="A14361" s="12" t="n"/>
      <c r="B14361" s="13" t="n"/>
    </row>
    <row r="14362">
      <c r="A14362" s="12" t="n"/>
      <c r="B14362" s="13" t="n"/>
    </row>
    <row r="14363">
      <c r="A14363" s="12" t="n"/>
      <c r="B14363" s="13" t="n"/>
    </row>
    <row r="14364">
      <c r="A14364" s="12" t="n"/>
      <c r="B14364" s="13" t="n"/>
    </row>
    <row r="14365">
      <c r="A14365" s="12" t="n"/>
      <c r="B14365" s="13" t="n"/>
    </row>
    <row r="14366">
      <c r="A14366" s="12" t="n"/>
      <c r="B14366" s="13" t="n"/>
    </row>
    <row r="14367">
      <c r="A14367" s="12" t="n"/>
      <c r="B14367" s="13" t="n"/>
    </row>
    <row r="14368">
      <c r="A14368" s="12" t="n"/>
      <c r="B14368" s="13" t="n"/>
    </row>
    <row r="14369">
      <c r="A14369" s="12" t="n"/>
      <c r="B14369" s="13" t="n"/>
    </row>
    <row r="14370">
      <c r="A14370" s="12" t="n"/>
      <c r="B14370" s="13" t="n"/>
    </row>
    <row r="14371">
      <c r="A14371" s="12" t="n"/>
      <c r="B14371" s="13" t="n"/>
    </row>
    <row r="14372">
      <c r="A14372" s="12" t="n"/>
      <c r="B14372" s="13" t="n"/>
    </row>
    <row r="14373">
      <c r="A14373" s="12" t="n"/>
      <c r="B14373" s="13" t="n"/>
    </row>
    <row r="14374">
      <c r="A14374" s="12" t="n"/>
      <c r="B14374" s="13" t="n"/>
    </row>
    <row r="14375">
      <c r="A14375" s="12" t="n"/>
      <c r="B14375" s="13" t="n"/>
    </row>
    <row r="14376">
      <c r="A14376" s="12" t="n"/>
      <c r="B14376" s="13" t="n"/>
    </row>
    <row r="14377">
      <c r="A14377" s="12" t="n"/>
      <c r="B14377" s="13" t="n"/>
    </row>
    <row r="14378">
      <c r="A14378" s="12" t="n"/>
      <c r="B14378" s="13" t="n"/>
    </row>
    <row r="14379">
      <c r="A14379" s="12" t="n"/>
      <c r="B14379" s="13" t="n"/>
    </row>
    <row r="14380">
      <c r="A14380" s="12" t="n"/>
      <c r="B14380" s="13" t="n"/>
    </row>
    <row r="14381">
      <c r="A14381" s="12" t="n"/>
      <c r="B14381" s="13" t="n"/>
    </row>
    <row r="14382">
      <c r="A14382" s="12" t="n"/>
      <c r="B14382" s="13" t="n"/>
    </row>
    <row r="14383">
      <c r="A14383" s="12" t="n"/>
      <c r="B14383" s="13" t="n"/>
    </row>
    <row r="14384">
      <c r="A14384" s="12" t="n"/>
      <c r="B14384" s="13" t="n"/>
    </row>
    <row r="14385">
      <c r="A14385" s="12" t="n"/>
      <c r="B14385" s="13" t="n"/>
    </row>
    <row r="14386">
      <c r="A14386" s="12" t="n"/>
      <c r="B14386" s="13" t="n"/>
    </row>
    <row r="14387">
      <c r="A14387" s="12" t="n"/>
      <c r="B14387" s="13" t="n"/>
    </row>
    <row r="14388">
      <c r="A14388" s="12" t="n"/>
      <c r="B14388" s="13" t="n"/>
    </row>
    <row r="14389">
      <c r="A14389" s="12" t="n"/>
      <c r="B14389" s="13" t="n"/>
    </row>
    <row r="14390">
      <c r="A14390" s="12" t="n"/>
      <c r="B14390" s="13" t="n"/>
    </row>
    <row r="14391">
      <c r="A14391" s="12" t="n"/>
      <c r="B14391" s="13" t="n"/>
    </row>
    <row r="14392">
      <c r="A14392" s="12" t="n"/>
      <c r="B14392" s="13" t="n"/>
    </row>
    <row r="14393">
      <c r="A14393" s="12" t="n"/>
      <c r="B14393" s="13" t="n"/>
    </row>
    <row r="14394">
      <c r="A14394" s="12" t="n"/>
      <c r="B14394" s="13" t="n"/>
    </row>
    <row r="14395">
      <c r="A14395" s="12" t="n"/>
      <c r="B14395" s="13" t="n"/>
    </row>
    <row r="14396">
      <c r="A14396" s="12" t="n"/>
      <c r="B14396" s="13" t="n"/>
    </row>
    <row r="14397">
      <c r="A14397" s="12" t="n"/>
      <c r="B14397" s="13" t="n"/>
    </row>
    <row r="14398">
      <c r="A14398" s="12" t="n"/>
      <c r="B14398" s="13" t="n"/>
    </row>
    <row r="14399">
      <c r="A14399" s="12" t="n"/>
      <c r="B14399" s="13" t="n"/>
    </row>
    <row r="14400">
      <c r="A14400" s="12" t="n"/>
      <c r="B14400" s="13" t="n"/>
    </row>
    <row r="14401">
      <c r="A14401" s="12" t="n"/>
      <c r="B14401" s="13" t="n"/>
    </row>
    <row r="14402">
      <c r="A14402" s="12" t="n"/>
      <c r="B14402" s="13" t="n"/>
    </row>
    <row r="14403">
      <c r="A14403" s="12" t="n"/>
      <c r="B14403" s="13" t="n"/>
    </row>
    <row r="14404">
      <c r="A14404" s="12" t="n"/>
      <c r="B14404" s="13" t="n"/>
    </row>
    <row r="14405">
      <c r="A14405" s="12" t="n"/>
      <c r="B14405" s="13" t="n"/>
    </row>
    <row r="14406">
      <c r="A14406" s="12" t="n"/>
      <c r="B14406" s="13" t="n"/>
    </row>
    <row r="14407">
      <c r="A14407" s="12" t="n"/>
      <c r="B14407" s="13" t="n"/>
    </row>
    <row r="14408">
      <c r="A14408" s="12" t="n"/>
      <c r="B14408" s="13" t="n"/>
    </row>
    <row r="14409">
      <c r="A14409" s="12" t="n"/>
      <c r="B14409" s="13" t="n"/>
    </row>
    <row r="14410">
      <c r="A14410" s="12" t="n"/>
      <c r="B14410" s="13" t="n"/>
    </row>
    <row r="14411">
      <c r="A14411" s="12" t="n"/>
      <c r="B14411" s="13" t="n"/>
    </row>
    <row r="14412">
      <c r="A14412" s="12" t="n"/>
      <c r="B14412" s="13" t="n"/>
    </row>
    <row r="14413">
      <c r="A14413" s="12" t="n"/>
      <c r="B14413" s="13" t="n"/>
    </row>
    <row r="14414">
      <c r="A14414" s="12" t="n"/>
      <c r="B14414" s="13" t="n"/>
    </row>
    <row r="14415">
      <c r="A14415" s="12" t="n"/>
      <c r="B14415" s="13" t="n"/>
    </row>
    <row r="14416">
      <c r="A14416" s="12" t="n"/>
      <c r="B14416" s="13" t="n"/>
    </row>
    <row r="14417">
      <c r="A14417" s="12" t="n"/>
      <c r="B14417" s="13" t="n"/>
    </row>
    <row r="14418">
      <c r="A14418" s="12" t="n"/>
      <c r="B14418" s="13" t="n"/>
    </row>
    <row r="14419">
      <c r="A14419" s="12" t="n"/>
      <c r="B14419" s="13" t="n"/>
    </row>
    <row r="14420">
      <c r="A14420" s="12" t="n"/>
      <c r="B14420" s="13" t="n"/>
    </row>
    <row r="14421">
      <c r="A14421" s="12" t="n"/>
      <c r="B14421" s="13" t="n"/>
    </row>
    <row r="14422">
      <c r="A14422" s="12" t="n"/>
      <c r="B14422" s="13" t="n"/>
    </row>
    <row r="14423">
      <c r="A14423" s="12" t="n"/>
      <c r="B14423" s="13" t="n"/>
    </row>
    <row r="14424">
      <c r="A14424" s="12" t="n"/>
      <c r="B14424" s="13" t="n"/>
    </row>
    <row r="14425">
      <c r="A14425" s="12" t="n"/>
      <c r="B14425" s="13" t="n"/>
    </row>
    <row r="14426">
      <c r="A14426" s="12" t="n"/>
      <c r="B14426" s="13" t="n"/>
    </row>
    <row r="14427">
      <c r="A14427" s="12" t="n"/>
      <c r="B14427" s="13" t="n"/>
    </row>
    <row r="14428">
      <c r="A14428" s="12" t="n"/>
      <c r="B14428" s="13" t="n"/>
    </row>
    <row r="14429">
      <c r="A14429" s="12" t="n"/>
      <c r="B14429" s="13" t="n"/>
    </row>
    <row r="14430">
      <c r="A14430" s="12" t="n"/>
      <c r="B14430" s="13" t="n"/>
    </row>
    <row r="14431">
      <c r="A14431" s="12" t="n"/>
      <c r="B14431" s="13" t="n"/>
    </row>
    <row r="14432">
      <c r="A14432" s="12" t="n"/>
      <c r="B14432" s="13" t="n"/>
    </row>
    <row r="14433">
      <c r="A14433" s="12" t="n"/>
      <c r="B14433" s="13" t="n"/>
    </row>
    <row r="14434">
      <c r="A14434" s="12" t="n"/>
      <c r="B14434" s="13" t="n"/>
    </row>
    <row r="14435">
      <c r="A14435" s="12" t="n"/>
      <c r="B14435" s="13" t="n"/>
    </row>
    <row r="14436">
      <c r="A14436" s="12" t="n"/>
      <c r="B14436" s="13" t="n"/>
    </row>
    <row r="14437">
      <c r="A14437" s="12" t="n"/>
      <c r="B14437" s="13" t="n"/>
    </row>
    <row r="14438">
      <c r="A14438" s="12" t="n"/>
      <c r="B14438" s="13" t="n"/>
    </row>
    <row r="14439">
      <c r="A14439" s="12" t="n"/>
      <c r="B14439" s="13" t="n"/>
    </row>
    <row r="14440">
      <c r="A14440" s="12" t="n"/>
      <c r="B14440" s="13" t="n"/>
    </row>
    <row r="14441">
      <c r="A14441" s="12" t="n"/>
      <c r="B14441" s="13" t="n"/>
    </row>
    <row r="14442">
      <c r="A14442" s="12" t="n"/>
      <c r="B14442" s="13" t="n"/>
    </row>
    <row r="14443">
      <c r="A14443" s="12" t="n"/>
      <c r="B14443" s="13" t="n"/>
    </row>
    <row r="14444">
      <c r="A14444" s="12" t="n"/>
      <c r="B14444" s="13" t="n"/>
    </row>
    <row r="14445">
      <c r="A14445" s="12" t="n"/>
      <c r="B14445" s="13" t="n"/>
    </row>
    <row r="14446">
      <c r="A14446" s="12" t="n"/>
      <c r="B14446" s="13" t="n"/>
    </row>
    <row r="14447">
      <c r="A14447" s="12" t="n"/>
      <c r="B14447" s="13" t="n"/>
    </row>
    <row r="14448">
      <c r="A14448" s="12" t="n"/>
      <c r="B14448" s="13" t="n"/>
    </row>
    <row r="14449">
      <c r="A14449" s="12" t="n"/>
      <c r="B14449" s="13" t="n"/>
    </row>
    <row r="14450">
      <c r="A14450" s="12" t="n"/>
      <c r="B14450" s="13" t="n"/>
    </row>
    <row r="14451">
      <c r="A14451" s="12" t="n"/>
      <c r="B14451" s="13" t="n"/>
    </row>
    <row r="14452">
      <c r="A14452" s="12" t="n"/>
      <c r="B14452" s="13" t="n"/>
    </row>
    <row r="14453">
      <c r="A14453" s="12" t="n"/>
      <c r="B14453" s="13" t="n"/>
    </row>
    <row r="14454">
      <c r="A14454" s="12" t="n"/>
      <c r="B14454" s="13" t="n"/>
    </row>
    <row r="14455">
      <c r="A14455" s="12" t="n"/>
      <c r="B14455" s="13" t="n"/>
    </row>
    <row r="14456">
      <c r="A14456" s="12" t="n"/>
      <c r="B14456" s="13" t="n"/>
    </row>
    <row r="14457">
      <c r="A14457" s="12" t="n"/>
      <c r="B14457" s="13" t="n"/>
    </row>
    <row r="14458">
      <c r="A14458" s="12" t="n"/>
      <c r="B14458" s="13" t="n"/>
    </row>
    <row r="14459">
      <c r="A14459" s="12" t="n"/>
      <c r="B14459" s="13" t="n"/>
    </row>
    <row r="14460">
      <c r="A14460" s="12" t="n"/>
      <c r="B14460" s="13" t="n"/>
    </row>
    <row r="14461">
      <c r="A14461" s="12" t="n"/>
      <c r="B14461" s="13" t="n"/>
    </row>
    <row r="14462">
      <c r="A14462" s="12" t="n"/>
      <c r="B14462" s="13" t="n"/>
    </row>
    <row r="14463">
      <c r="A14463" s="12" t="n"/>
      <c r="B14463" s="13" t="n"/>
    </row>
    <row r="14464">
      <c r="A14464" s="12" t="n"/>
      <c r="B14464" s="13" t="n"/>
    </row>
    <row r="14465">
      <c r="A14465" s="12" t="n"/>
      <c r="B14465" s="13" t="n"/>
    </row>
    <row r="14466">
      <c r="A14466" s="12" t="n"/>
      <c r="B14466" s="13" t="n"/>
    </row>
    <row r="14467">
      <c r="A14467" s="12" t="n"/>
      <c r="B14467" s="13" t="n"/>
    </row>
    <row r="14468">
      <c r="A14468" s="12" t="n"/>
      <c r="B14468" s="13" t="n"/>
    </row>
    <row r="14469">
      <c r="A14469" s="12" t="n"/>
      <c r="B14469" s="13" t="n"/>
    </row>
    <row r="14470">
      <c r="A14470" s="12" t="n"/>
      <c r="B14470" s="13" t="n"/>
    </row>
    <row r="14471">
      <c r="A14471" s="12" t="n"/>
      <c r="B14471" s="13" t="n"/>
    </row>
    <row r="14472">
      <c r="A14472" s="12" t="n"/>
      <c r="B14472" s="13" t="n"/>
    </row>
    <row r="14473">
      <c r="A14473" s="12" t="n"/>
      <c r="B14473" s="13" t="n"/>
    </row>
    <row r="14474">
      <c r="A14474" s="12" t="n"/>
      <c r="B14474" s="13" t="n"/>
    </row>
    <row r="14475">
      <c r="A14475" s="12" t="n"/>
      <c r="B14475" s="13" t="n"/>
    </row>
    <row r="14476">
      <c r="A14476" s="12" t="n"/>
      <c r="B14476" s="13" t="n"/>
    </row>
    <row r="14477">
      <c r="A14477" s="12" t="n"/>
      <c r="B14477" s="13" t="n"/>
    </row>
    <row r="14478">
      <c r="A14478" s="12" t="n"/>
      <c r="B14478" s="13" t="n"/>
    </row>
    <row r="14479">
      <c r="A14479" s="12" t="n"/>
      <c r="B14479" s="13" t="n"/>
    </row>
    <row r="14480">
      <c r="A14480" s="12" t="n"/>
      <c r="B14480" s="13" t="n"/>
    </row>
    <row r="14481">
      <c r="A14481" s="12" t="n"/>
      <c r="B14481" s="13" t="n"/>
    </row>
    <row r="14482">
      <c r="A14482" s="12" t="n"/>
      <c r="B14482" s="13" t="n"/>
    </row>
    <row r="14483">
      <c r="A14483" s="12" t="n"/>
      <c r="B14483" s="13" t="n"/>
    </row>
    <row r="14484">
      <c r="A14484" s="12" t="n"/>
      <c r="B14484" s="13" t="n"/>
    </row>
    <row r="14485">
      <c r="A14485" s="12" t="n"/>
      <c r="B14485" s="13" t="n"/>
    </row>
    <row r="14486">
      <c r="A14486" s="12" t="n"/>
      <c r="B14486" s="13" t="n"/>
    </row>
    <row r="14487">
      <c r="A14487" s="12" t="n"/>
      <c r="B14487" s="13" t="n"/>
    </row>
    <row r="14488">
      <c r="A14488" s="12" t="n"/>
      <c r="B14488" s="13" t="n"/>
    </row>
    <row r="14489">
      <c r="A14489" s="12" t="n"/>
      <c r="B14489" s="13" t="n"/>
    </row>
    <row r="14490">
      <c r="A14490" s="12" t="n"/>
      <c r="B14490" s="13" t="n"/>
    </row>
    <row r="14491">
      <c r="A14491" s="12" t="n"/>
      <c r="B14491" s="13" t="n"/>
    </row>
    <row r="14492">
      <c r="A14492" s="12" t="n"/>
      <c r="B14492" s="13" t="n"/>
    </row>
    <row r="14493">
      <c r="A14493" s="12" t="n"/>
      <c r="B14493" s="13" t="n"/>
    </row>
    <row r="14494">
      <c r="A14494" s="12" t="n"/>
      <c r="B14494" s="13" t="n"/>
    </row>
    <row r="14495">
      <c r="A14495" s="12" t="n"/>
      <c r="B14495" s="13" t="n"/>
    </row>
    <row r="14496">
      <c r="A14496" s="12" t="n"/>
      <c r="B14496" s="13" t="n"/>
    </row>
    <row r="14497">
      <c r="A14497" s="12" t="n"/>
      <c r="B14497" s="13" t="n"/>
    </row>
    <row r="14498">
      <c r="A14498" s="12" t="n"/>
      <c r="B14498" s="13" t="n"/>
    </row>
    <row r="14499">
      <c r="A14499" s="12" t="n"/>
      <c r="B14499" s="13" t="n"/>
    </row>
    <row r="14500">
      <c r="A14500" s="12" t="n"/>
      <c r="B14500" s="13" t="n"/>
    </row>
    <row r="14501">
      <c r="A14501" s="12" t="n"/>
      <c r="B14501" s="13" t="n"/>
    </row>
    <row r="14502">
      <c r="A14502" s="12" t="n"/>
      <c r="B14502" s="13" t="n"/>
    </row>
    <row r="14503">
      <c r="A14503" s="12" t="n"/>
      <c r="B14503" s="13" t="n"/>
    </row>
    <row r="14504">
      <c r="A14504" s="12" t="n"/>
      <c r="B14504" s="13" t="n"/>
    </row>
    <row r="14505">
      <c r="A14505" s="12" t="n"/>
      <c r="B14505" s="13" t="n"/>
    </row>
    <row r="14506">
      <c r="A14506" s="12" t="n"/>
      <c r="B14506" s="13" t="n"/>
    </row>
    <row r="14507">
      <c r="A14507" s="12" t="n"/>
      <c r="B14507" s="13" t="n"/>
    </row>
    <row r="14508">
      <c r="A14508" s="12" t="n"/>
      <c r="B14508" s="13" t="n"/>
    </row>
    <row r="14509">
      <c r="A14509" s="12" t="n"/>
      <c r="B14509" s="13" t="n"/>
    </row>
    <row r="14510">
      <c r="A14510" s="12" t="n"/>
      <c r="B14510" s="13" t="n"/>
    </row>
    <row r="14511">
      <c r="A14511" s="12" t="n"/>
      <c r="B14511" s="13" t="n"/>
    </row>
    <row r="14512">
      <c r="A14512" s="12" t="n"/>
      <c r="B14512" s="13" t="n"/>
    </row>
    <row r="14513">
      <c r="A14513" s="12" t="n"/>
      <c r="B14513" s="13" t="n"/>
    </row>
    <row r="14514">
      <c r="A14514" s="12" t="n"/>
      <c r="B14514" s="13" t="n"/>
    </row>
    <row r="14515">
      <c r="A14515" s="12" t="n"/>
      <c r="B14515" s="13" t="n"/>
    </row>
    <row r="14516">
      <c r="A14516" s="12" t="n"/>
      <c r="B14516" s="13" t="n"/>
    </row>
    <row r="14517">
      <c r="A14517" s="12" t="n"/>
      <c r="B14517" s="13" t="n"/>
    </row>
    <row r="14518">
      <c r="A14518" s="12" t="n"/>
      <c r="B14518" s="13" t="n"/>
    </row>
    <row r="14519">
      <c r="A14519" s="12" t="n"/>
      <c r="B14519" s="13" t="n"/>
    </row>
    <row r="14520">
      <c r="A14520" s="12" t="n"/>
      <c r="B14520" s="13" t="n"/>
    </row>
    <row r="14521">
      <c r="A14521" s="12" t="n"/>
      <c r="B14521" s="13" t="n"/>
    </row>
    <row r="14522">
      <c r="A14522" s="12" t="n"/>
      <c r="B14522" s="13" t="n"/>
    </row>
    <row r="14523">
      <c r="A14523" s="12" t="n"/>
      <c r="B14523" s="13" t="n"/>
    </row>
    <row r="14524">
      <c r="A14524" s="12" t="n"/>
      <c r="B14524" s="13" t="n"/>
    </row>
    <row r="14525">
      <c r="A14525" s="12" t="n"/>
      <c r="B14525" s="13" t="n"/>
    </row>
    <row r="14526">
      <c r="A14526" s="12" t="n"/>
      <c r="B14526" s="13" t="n"/>
    </row>
    <row r="14527">
      <c r="A14527" s="12" t="n"/>
      <c r="B14527" s="13" t="n"/>
    </row>
    <row r="14528">
      <c r="A14528" s="12" t="n"/>
      <c r="B14528" s="13" t="n"/>
    </row>
    <row r="14529">
      <c r="A14529" s="12" t="n"/>
      <c r="B14529" s="13" t="n"/>
    </row>
    <row r="14530">
      <c r="A14530" s="12" t="n"/>
      <c r="B14530" s="13" t="n"/>
    </row>
    <row r="14531">
      <c r="A14531" s="12" t="n"/>
      <c r="B14531" s="13" t="n"/>
    </row>
    <row r="14532">
      <c r="A14532" s="12" t="n"/>
      <c r="B14532" s="13" t="n"/>
    </row>
    <row r="14533">
      <c r="A14533" s="12" t="n"/>
      <c r="B14533" s="13" t="n"/>
    </row>
    <row r="14534">
      <c r="A14534" s="12" t="n"/>
      <c r="B14534" s="13" t="n"/>
    </row>
    <row r="14535">
      <c r="A14535" s="12" t="n"/>
      <c r="B14535" s="13" t="n"/>
    </row>
    <row r="14536">
      <c r="A14536" s="12" t="n"/>
      <c r="B14536" s="13" t="n"/>
    </row>
    <row r="14537">
      <c r="A14537" s="12" t="n"/>
      <c r="B14537" s="13" t="n"/>
    </row>
    <row r="14538">
      <c r="A14538" s="12" t="n"/>
      <c r="B14538" s="13" t="n"/>
    </row>
    <row r="14539">
      <c r="A14539" s="12" t="n"/>
      <c r="B14539" s="13" t="n"/>
    </row>
    <row r="14540">
      <c r="A14540" s="12" t="n"/>
      <c r="B14540" s="13" t="n"/>
    </row>
    <row r="14541">
      <c r="A14541" s="12" t="n"/>
      <c r="B14541" s="13" t="n"/>
    </row>
    <row r="14542">
      <c r="A14542" s="12" t="n"/>
      <c r="B14542" s="13" t="n"/>
    </row>
    <row r="14543">
      <c r="A14543" s="12" t="n"/>
      <c r="B14543" s="13" t="n"/>
    </row>
    <row r="14544">
      <c r="A14544" s="12" t="n"/>
      <c r="B14544" s="13" t="n"/>
    </row>
    <row r="14545">
      <c r="A14545" s="12" t="n"/>
      <c r="B14545" s="13" t="n"/>
    </row>
    <row r="14546">
      <c r="A14546" s="12" t="n"/>
      <c r="B14546" s="13" t="n"/>
    </row>
    <row r="14547">
      <c r="A14547" s="12" t="n"/>
      <c r="B14547" s="13" t="n"/>
    </row>
    <row r="14548">
      <c r="A14548" s="12" t="n"/>
      <c r="B14548" s="13" t="n"/>
    </row>
    <row r="14549">
      <c r="A14549" s="12" t="n"/>
      <c r="B14549" s="13" t="n"/>
    </row>
    <row r="14550">
      <c r="A14550" s="12" t="n"/>
      <c r="B14550" s="13" t="n"/>
    </row>
    <row r="14551">
      <c r="A14551" s="12" t="n"/>
      <c r="B14551" s="13" t="n"/>
    </row>
    <row r="14552">
      <c r="A14552" s="12" t="n"/>
      <c r="B14552" s="13" t="n"/>
    </row>
    <row r="14553">
      <c r="A14553" s="12" t="n"/>
      <c r="B14553" s="13" t="n"/>
    </row>
    <row r="14554">
      <c r="A14554" s="12" t="n"/>
      <c r="B14554" s="13" t="n"/>
    </row>
    <row r="14555">
      <c r="A14555" s="12" t="n"/>
      <c r="B14555" s="13" t="n"/>
    </row>
    <row r="14556">
      <c r="A14556" s="12" t="n"/>
      <c r="B14556" s="13" t="n"/>
    </row>
    <row r="14557">
      <c r="A14557" s="12" t="n"/>
      <c r="B14557" s="13" t="n"/>
    </row>
    <row r="14558">
      <c r="A14558" s="12" t="n"/>
      <c r="B14558" s="13" t="n"/>
    </row>
    <row r="14559">
      <c r="A14559" s="12" t="n"/>
      <c r="B14559" s="13" t="n"/>
    </row>
    <row r="14560">
      <c r="A14560" s="12" t="n"/>
      <c r="B14560" s="13" t="n"/>
    </row>
    <row r="14561">
      <c r="A14561" s="12" t="n"/>
      <c r="B14561" s="13" t="n"/>
    </row>
    <row r="14562">
      <c r="A14562" s="12" t="n"/>
      <c r="B14562" s="13" t="n"/>
    </row>
    <row r="14563">
      <c r="A14563" s="12" t="n"/>
      <c r="B14563" s="13" t="n"/>
    </row>
    <row r="14564">
      <c r="A14564" s="12" t="n"/>
      <c r="B14564" s="13" t="n"/>
    </row>
    <row r="14565">
      <c r="A14565" s="12" t="n"/>
      <c r="B14565" s="13" t="n"/>
    </row>
    <row r="14566">
      <c r="A14566" s="12" t="n"/>
      <c r="B14566" s="13" t="n"/>
    </row>
    <row r="14567">
      <c r="A14567" s="12" t="n"/>
      <c r="B14567" s="13" t="n"/>
    </row>
    <row r="14568">
      <c r="A14568" s="12" t="n"/>
      <c r="B14568" s="13" t="n"/>
    </row>
    <row r="14569">
      <c r="A14569" s="12" t="n"/>
      <c r="B14569" s="13" t="n"/>
    </row>
    <row r="14570">
      <c r="A14570" s="12" t="n"/>
      <c r="B14570" s="13" t="n"/>
    </row>
    <row r="14571">
      <c r="A14571" s="12" t="n"/>
      <c r="B14571" s="13" t="n"/>
    </row>
    <row r="14572">
      <c r="A14572" s="12" t="n"/>
      <c r="B14572" s="13" t="n"/>
    </row>
    <row r="14573">
      <c r="A14573" s="12" t="n"/>
      <c r="B14573" s="13" t="n"/>
    </row>
    <row r="14574">
      <c r="A14574" s="12" t="n"/>
      <c r="B14574" s="13" t="n"/>
    </row>
    <row r="14575">
      <c r="A14575" s="12" t="n"/>
      <c r="B14575" s="13" t="n"/>
    </row>
    <row r="14576">
      <c r="A14576" s="12" t="n"/>
      <c r="B14576" s="13" t="n"/>
    </row>
    <row r="14577">
      <c r="A14577" s="12" t="n"/>
      <c r="B14577" s="13" t="n"/>
    </row>
    <row r="14578">
      <c r="A14578" s="12" t="n"/>
      <c r="B14578" s="13" t="n"/>
    </row>
    <row r="14579">
      <c r="A14579" s="12" t="n"/>
      <c r="B14579" s="13" t="n"/>
    </row>
    <row r="14580">
      <c r="A14580" s="12" t="n"/>
      <c r="B14580" s="13" t="n"/>
    </row>
    <row r="14581">
      <c r="A14581" s="12" t="n"/>
      <c r="B14581" s="13" t="n"/>
    </row>
    <row r="14582">
      <c r="A14582" s="12" t="n"/>
      <c r="B14582" s="13" t="n"/>
    </row>
    <row r="14583">
      <c r="A14583" s="12" t="n"/>
      <c r="B14583" s="13" t="n"/>
    </row>
    <row r="14584">
      <c r="A14584" s="12" t="n"/>
      <c r="B14584" s="13" t="n"/>
    </row>
    <row r="14585">
      <c r="A14585" s="12" t="n"/>
      <c r="B14585" s="13" t="n"/>
    </row>
    <row r="14586">
      <c r="A14586" s="12" t="n"/>
      <c r="B14586" s="13" t="n"/>
    </row>
    <row r="14587">
      <c r="A14587" s="12" t="n"/>
      <c r="B14587" s="13" t="n"/>
    </row>
    <row r="14588">
      <c r="A14588" s="12" t="n"/>
      <c r="B14588" s="13" t="n"/>
    </row>
    <row r="14589">
      <c r="A14589" s="12" t="n"/>
      <c r="B14589" s="13" t="n"/>
    </row>
    <row r="14590">
      <c r="A14590" s="12" t="n"/>
      <c r="B14590" s="13" t="n"/>
    </row>
    <row r="14591">
      <c r="A14591" s="12" t="n"/>
      <c r="B14591" s="13" t="n"/>
    </row>
    <row r="14592">
      <c r="A14592" s="12" t="n"/>
      <c r="B14592" s="13" t="n"/>
    </row>
    <row r="14593">
      <c r="A14593" s="12" t="n"/>
      <c r="B14593" s="13" t="n"/>
    </row>
    <row r="14594">
      <c r="A14594" s="12" t="n"/>
      <c r="B14594" s="13" t="n"/>
    </row>
    <row r="14595">
      <c r="A14595" s="12" t="n"/>
      <c r="B14595" s="13" t="n"/>
    </row>
    <row r="14596">
      <c r="A14596" s="12" t="n"/>
      <c r="B14596" s="13" t="n"/>
    </row>
    <row r="14597">
      <c r="A14597" s="12" t="n"/>
      <c r="B14597" s="13" t="n"/>
    </row>
    <row r="14598">
      <c r="A14598" s="12" t="n"/>
      <c r="B14598" s="13" t="n"/>
    </row>
    <row r="14599">
      <c r="A14599" s="12" t="n"/>
      <c r="B14599" s="13" t="n"/>
    </row>
    <row r="14600">
      <c r="A14600" s="12" t="n"/>
      <c r="B14600" s="13" t="n"/>
    </row>
    <row r="14601">
      <c r="A14601" s="12" t="n"/>
      <c r="B14601" s="13" t="n"/>
    </row>
    <row r="14602">
      <c r="A14602" s="12" t="n"/>
      <c r="B14602" s="13" t="n"/>
    </row>
    <row r="14603">
      <c r="A14603" s="12" t="n"/>
      <c r="B14603" s="13" t="n"/>
    </row>
    <row r="14604">
      <c r="A14604" s="12" t="n"/>
      <c r="B14604" s="13" t="n"/>
    </row>
    <row r="14605">
      <c r="A14605" s="12" t="n"/>
      <c r="B14605" s="13" t="n"/>
    </row>
    <row r="14606">
      <c r="A14606" s="12" t="n"/>
      <c r="B14606" s="13" t="n"/>
    </row>
    <row r="14607">
      <c r="A14607" s="12" t="n"/>
      <c r="B14607" s="13" t="n"/>
    </row>
    <row r="14608">
      <c r="A14608" s="12" t="n"/>
      <c r="B14608" s="13" t="n"/>
    </row>
    <row r="14609">
      <c r="A14609" s="12" t="n"/>
      <c r="B14609" s="13" t="n"/>
    </row>
    <row r="14610">
      <c r="A14610" s="12" t="n"/>
      <c r="B14610" s="13" t="n"/>
    </row>
    <row r="14611">
      <c r="A14611" s="12" t="n"/>
      <c r="B14611" s="13" t="n"/>
    </row>
    <row r="14612">
      <c r="A14612" s="12" t="n"/>
      <c r="B14612" s="13" t="n"/>
    </row>
    <row r="14613">
      <c r="A14613" s="12" t="n"/>
      <c r="B14613" s="13" t="n"/>
    </row>
    <row r="14614">
      <c r="A14614" s="12" t="n"/>
      <c r="B14614" s="13" t="n"/>
    </row>
    <row r="14615">
      <c r="A14615" s="12" t="n"/>
      <c r="B14615" s="13" t="n"/>
    </row>
    <row r="14616">
      <c r="A14616" s="12" t="n"/>
      <c r="B14616" s="13" t="n"/>
    </row>
    <row r="14617">
      <c r="A14617" s="12" t="n"/>
      <c r="B14617" s="13" t="n"/>
    </row>
    <row r="14618">
      <c r="A14618" s="12" t="n"/>
      <c r="B14618" s="13" t="n"/>
    </row>
    <row r="14619">
      <c r="A14619" s="12" t="n"/>
      <c r="B14619" s="13" t="n"/>
    </row>
    <row r="14620">
      <c r="A14620" s="12" t="n"/>
      <c r="B14620" s="13" t="n"/>
    </row>
    <row r="14621">
      <c r="A14621" s="12" t="n"/>
      <c r="B14621" s="13" t="n"/>
    </row>
    <row r="14622">
      <c r="A14622" s="12" t="n"/>
      <c r="B14622" s="13" t="n"/>
    </row>
    <row r="14623">
      <c r="A14623" s="12" t="n"/>
      <c r="B14623" s="13" t="n"/>
    </row>
    <row r="14624">
      <c r="A14624" s="12" t="n"/>
      <c r="B14624" s="13" t="n"/>
    </row>
    <row r="14625">
      <c r="A14625" s="12" t="n"/>
      <c r="B14625" s="13" t="n"/>
    </row>
    <row r="14626">
      <c r="A14626" s="12" t="n"/>
      <c r="B14626" s="13" t="n"/>
    </row>
    <row r="14627">
      <c r="A14627" s="12" t="n"/>
      <c r="B14627" s="13" t="n"/>
    </row>
    <row r="14628">
      <c r="A14628" s="12" t="n"/>
      <c r="B14628" s="13" t="n"/>
    </row>
    <row r="14629">
      <c r="A14629" s="12" t="n"/>
      <c r="B14629" s="13" t="n"/>
    </row>
    <row r="14630">
      <c r="A14630" s="12" t="n"/>
      <c r="B14630" s="13" t="n"/>
    </row>
    <row r="14631">
      <c r="A14631" s="12" t="n"/>
      <c r="B14631" s="13" t="n"/>
    </row>
    <row r="14632">
      <c r="A14632" s="12" t="n"/>
      <c r="B14632" s="13" t="n"/>
    </row>
    <row r="14633">
      <c r="A14633" s="12" t="n"/>
      <c r="B14633" s="13" t="n"/>
    </row>
    <row r="14634">
      <c r="A14634" s="12" t="n"/>
      <c r="B14634" s="13" t="n"/>
    </row>
    <row r="14635">
      <c r="A14635" s="12" t="n"/>
      <c r="B14635" s="13" t="n"/>
    </row>
    <row r="14636">
      <c r="A14636" s="12" t="n"/>
      <c r="B14636" s="13" t="n"/>
    </row>
    <row r="14637">
      <c r="A14637" s="12" t="n"/>
      <c r="B14637" s="13" t="n"/>
    </row>
    <row r="14638">
      <c r="A14638" s="12" t="n"/>
      <c r="B14638" s="13" t="n"/>
    </row>
    <row r="14639">
      <c r="A14639" s="12" t="n"/>
      <c r="B14639" s="13" t="n"/>
    </row>
    <row r="14640">
      <c r="A14640" s="12" t="n"/>
      <c r="B14640" s="13" t="n"/>
    </row>
    <row r="14641">
      <c r="A14641" s="12" t="n"/>
      <c r="B14641" s="13" t="n"/>
    </row>
    <row r="14642">
      <c r="A14642" s="12" t="n"/>
      <c r="B14642" s="13" t="n"/>
    </row>
    <row r="14643">
      <c r="A14643" s="12" t="n"/>
      <c r="B14643" s="13" t="n"/>
    </row>
    <row r="14644">
      <c r="A14644" s="12" t="n"/>
      <c r="B14644" s="13" t="n"/>
    </row>
    <row r="14645">
      <c r="A14645" s="12" t="n"/>
      <c r="B14645" s="13" t="n"/>
    </row>
    <row r="14646">
      <c r="A14646" s="12" t="n"/>
      <c r="B14646" s="13" t="n"/>
    </row>
    <row r="14647">
      <c r="A14647" s="12" t="n"/>
      <c r="B14647" s="13" t="n"/>
    </row>
    <row r="14648">
      <c r="A14648" s="12" t="n"/>
      <c r="B14648" s="13" t="n"/>
    </row>
    <row r="14649">
      <c r="A14649" s="12" t="n"/>
      <c r="B14649" s="13" t="n"/>
    </row>
    <row r="14650">
      <c r="A14650" s="12" t="n"/>
      <c r="B14650" s="13" t="n"/>
    </row>
    <row r="14651">
      <c r="A14651" s="12" t="n"/>
      <c r="B14651" s="13" t="n"/>
    </row>
    <row r="14652">
      <c r="A14652" s="12" t="n"/>
      <c r="B14652" s="13" t="n"/>
    </row>
    <row r="14653">
      <c r="A14653" s="12" t="n"/>
      <c r="B14653" s="13" t="n"/>
    </row>
    <row r="14654">
      <c r="A14654" s="12" t="n"/>
      <c r="B14654" s="13" t="n"/>
    </row>
    <row r="14655">
      <c r="A14655" s="12" t="n"/>
      <c r="B14655" s="13" t="n"/>
    </row>
    <row r="14656">
      <c r="A14656" s="12" t="n"/>
      <c r="B14656" s="13" t="n"/>
    </row>
    <row r="14657">
      <c r="A14657" s="12" t="n"/>
      <c r="B14657" s="13" t="n"/>
    </row>
    <row r="14658">
      <c r="A14658" s="12" t="n"/>
      <c r="B14658" s="13" t="n"/>
    </row>
    <row r="14659">
      <c r="A14659" s="12" t="n"/>
      <c r="B14659" s="13" t="n"/>
    </row>
    <row r="14660">
      <c r="A14660" s="12" t="n"/>
      <c r="B14660" s="13" t="n"/>
    </row>
    <row r="14661">
      <c r="A14661" s="12" t="n"/>
      <c r="B14661" s="13" t="n"/>
    </row>
    <row r="14662">
      <c r="A14662" s="12" t="n"/>
      <c r="B14662" s="13" t="n"/>
    </row>
    <row r="14663">
      <c r="A14663" s="12" t="n"/>
      <c r="B14663" s="13" t="n"/>
    </row>
    <row r="14664">
      <c r="A14664" s="12" t="n"/>
      <c r="B14664" s="13" t="n"/>
    </row>
    <row r="14665">
      <c r="A14665" s="12" t="n"/>
      <c r="B14665" s="13" t="n"/>
    </row>
    <row r="14666">
      <c r="A14666" s="12" t="n"/>
      <c r="B14666" s="13" t="n"/>
    </row>
    <row r="14667">
      <c r="A14667" s="12" t="n"/>
      <c r="B14667" s="13" t="n"/>
    </row>
    <row r="14668">
      <c r="A14668" s="12" t="n"/>
      <c r="B14668" s="13" t="n"/>
    </row>
    <row r="14669">
      <c r="A14669" s="12" t="n"/>
      <c r="B14669" s="13" t="n"/>
    </row>
    <row r="14670">
      <c r="A14670" s="12" t="n"/>
      <c r="B14670" s="13" t="n"/>
    </row>
    <row r="14671">
      <c r="A14671" s="12" t="n"/>
      <c r="B14671" s="13" t="n"/>
    </row>
    <row r="14672">
      <c r="A14672" s="12" t="n"/>
      <c r="B14672" s="13" t="n"/>
    </row>
    <row r="14673">
      <c r="A14673" s="12" t="n"/>
      <c r="B14673" s="13" t="n"/>
    </row>
    <row r="14674">
      <c r="A14674" s="12" t="n"/>
      <c r="B14674" s="13" t="n"/>
    </row>
    <row r="14675">
      <c r="A14675" s="12" t="n"/>
      <c r="B14675" s="13" t="n"/>
    </row>
    <row r="14676">
      <c r="A14676" s="12" t="n"/>
      <c r="B14676" s="13" t="n"/>
    </row>
    <row r="14677">
      <c r="A14677" s="12" t="n"/>
      <c r="B14677" s="13" t="n"/>
    </row>
    <row r="14678">
      <c r="A14678" s="12" t="n"/>
      <c r="B14678" s="13" t="n"/>
    </row>
    <row r="14679">
      <c r="A14679" s="12" t="n"/>
      <c r="B14679" s="13" t="n"/>
    </row>
    <row r="14680">
      <c r="A14680" s="12" t="n"/>
      <c r="B14680" s="13" t="n"/>
    </row>
    <row r="14681">
      <c r="A14681" s="12" t="n"/>
      <c r="B14681" s="13" t="n"/>
    </row>
    <row r="14682">
      <c r="A14682" s="12" t="n"/>
      <c r="B14682" s="13" t="n"/>
    </row>
    <row r="14683">
      <c r="A14683" s="12" t="n"/>
      <c r="B14683" s="13" t="n"/>
    </row>
    <row r="14684">
      <c r="A14684" s="12" t="n"/>
      <c r="B14684" s="13" t="n"/>
    </row>
    <row r="14685">
      <c r="A14685" s="12" t="n"/>
      <c r="B14685" s="13" t="n"/>
    </row>
    <row r="14686">
      <c r="A14686" s="12" t="n"/>
      <c r="B14686" s="13" t="n"/>
    </row>
    <row r="14687">
      <c r="A14687" s="12" t="n"/>
      <c r="B14687" s="13" t="n"/>
    </row>
    <row r="14688">
      <c r="A14688" s="12" t="n"/>
      <c r="B14688" s="13" t="n"/>
    </row>
    <row r="14689">
      <c r="A14689" s="12" t="n"/>
      <c r="B14689" s="13" t="n"/>
    </row>
    <row r="14690">
      <c r="A14690" s="12" t="n"/>
      <c r="B14690" s="13" t="n"/>
    </row>
    <row r="14691">
      <c r="A14691" s="12" t="n"/>
      <c r="B14691" s="13" t="n"/>
    </row>
    <row r="14692">
      <c r="A14692" s="12" t="n"/>
      <c r="B14692" s="13" t="n"/>
    </row>
    <row r="14693">
      <c r="A14693" s="12" t="n"/>
      <c r="B14693" s="13" t="n"/>
    </row>
    <row r="14694">
      <c r="A14694" s="12" t="n"/>
      <c r="B14694" s="13" t="n"/>
    </row>
    <row r="14695">
      <c r="A14695" s="12" t="n"/>
      <c r="B14695" s="13" t="n"/>
    </row>
    <row r="14696">
      <c r="A14696" s="12" t="n"/>
      <c r="B14696" s="13" t="n"/>
    </row>
    <row r="14697">
      <c r="A14697" s="12" t="n"/>
      <c r="B14697" s="13" t="n"/>
    </row>
    <row r="14698">
      <c r="A14698" s="12" t="n"/>
      <c r="B14698" s="13" t="n"/>
    </row>
    <row r="14699">
      <c r="A14699" s="12" t="n"/>
      <c r="B14699" s="13" t="n"/>
    </row>
    <row r="14700">
      <c r="A14700" s="12" t="n"/>
      <c r="B14700" s="13" t="n"/>
    </row>
    <row r="14701">
      <c r="A14701" s="12" t="n"/>
      <c r="B14701" s="13" t="n"/>
    </row>
    <row r="14702">
      <c r="A14702" s="12" t="n"/>
      <c r="B14702" s="13" t="n"/>
    </row>
    <row r="14703">
      <c r="A14703" s="12" t="n"/>
      <c r="B14703" s="13" t="n"/>
    </row>
    <row r="14704">
      <c r="A14704" s="12" t="n"/>
      <c r="B14704" s="13" t="n"/>
    </row>
    <row r="14705">
      <c r="A14705" s="12" t="n"/>
      <c r="B14705" s="13" t="n"/>
    </row>
    <row r="14706">
      <c r="A14706" s="12" t="n"/>
      <c r="B14706" s="13" t="n"/>
    </row>
    <row r="14707">
      <c r="A14707" s="12" t="n"/>
      <c r="B14707" s="13" t="n"/>
    </row>
    <row r="14708">
      <c r="A14708" s="12" t="n"/>
      <c r="B14708" s="13" t="n"/>
    </row>
    <row r="14709">
      <c r="A14709" s="12" t="n"/>
      <c r="B14709" s="13" t="n"/>
    </row>
    <row r="14710">
      <c r="A14710" s="12" t="n"/>
      <c r="B14710" s="13" t="n"/>
    </row>
    <row r="14711">
      <c r="A14711" s="12" t="n"/>
      <c r="B14711" s="13" t="n"/>
    </row>
    <row r="14712">
      <c r="A14712" s="12" t="n"/>
      <c r="B14712" s="13" t="n"/>
    </row>
    <row r="14713">
      <c r="A14713" s="12" t="n"/>
      <c r="B14713" s="13" t="n"/>
    </row>
    <row r="14714">
      <c r="A14714" s="12" t="n"/>
      <c r="B14714" s="13" t="n"/>
    </row>
    <row r="14715">
      <c r="A14715" s="12" t="n"/>
      <c r="B14715" s="13" t="n"/>
    </row>
    <row r="14716">
      <c r="A14716" s="12" t="n"/>
      <c r="B14716" s="13" t="n"/>
    </row>
    <row r="14717">
      <c r="A14717" s="12" t="n"/>
      <c r="B14717" s="13" t="n"/>
    </row>
    <row r="14718">
      <c r="A14718" s="12" t="n"/>
      <c r="B14718" s="13" t="n"/>
    </row>
    <row r="14719">
      <c r="A14719" s="12" t="n"/>
      <c r="B14719" s="13" t="n"/>
    </row>
    <row r="14720">
      <c r="A14720" s="12" t="n"/>
      <c r="B14720" s="13" t="n"/>
    </row>
    <row r="14721">
      <c r="A14721" s="12" t="n"/>
      <c r="B14721" s="13" t="n"/>
    </row>
    <row r="14722">
      <c r="A14722" s="12" t="n"/>
      <c r="B14722" s="13" t="n"/>
    </row>
    <row r="14723">
      <c r="A14723" s="12" t="n"/>
      <c r="B14723" s="13" t="n"/>
    </row>
    <row r="14724">
      <c r="A14724" s="12" t="n"/>
      <c r="B14724" s="13" t="n"/>
    </row>
    <row r="14725">
      <c r="A14725" s="12" t="n"/>
      <c r="B14725" s="13" t="n"/>
    </row>
    <row r="14726">
      <c r="A14726" s="12" t="n"/>
      <c r="B14726" s="13" t="n"/>
    </row>
    <row r="14727">
      <c r="A14727" s="12" t="n"/>
      <c r="B14727" s="13" t="n"/>
    </row>
    <row r="14728">
      <c r="A14728" s="12" t="n"/>
      <c r="B14728" s="13" t="n"/>
    </row>
    <row r="14729">
      <c r="A14729" s="12" t="n"/>
      <c r="B14729" s="13" t="n"/>
    </row>
    <row r="14730">
      <c r="A14730" s="12" t="n"/>
      <c r="B14730" s="13" t="n"/>
    </row>
    <row r="14731">
      <c r="A14731" s="12" t="n"/>
      <c r="B14731" s="13" t="n"/>
    </row>
    <row r="14732">
      <c r="A14732" s="12" t="n"/>
      <c r="B14732" s="13" t="n"/>
    </row>
    <row r="14733">
      <c r="A14733" s="12" t="n"/>
      <c r="B14733" s="13" t="n"/>
    </row>
    <row r="14734">
      <c r="A14734" s="12" t="n"/>
      <c r="B14734" s="13" t="n"/>
    </row>
    <row r="14735">
      <c r="A14735" s="12" t="n"/>
      <c r="B14735" s="13" t="n"/>
    </row>
    <row r="14736">
      <c r="A14736" s="12" t="n"/>
      <c r="B14736" s="13" t="n"/>
    </row>
    <row r="14737">
      <c r="A14737" s="12" t="n"/>
      <c r="B14737" s="13" t="n"/>
    </row>
    <row r="14738">
      <c r="A14738" s="12" t="n"/>
      <c r="B14738" s="13" t="n"/>
    </row>
    <row r="14739">
      <c r="A14739" s="12" t="n"/>
      <c r="B14739" s="13" t="n"/>
    </row>
    <row r="14740">
      <c r="A14740" s="12" t="n"/>
      <c r="B14740" s="13" t="n"/>
    </row>
    <row r="14741">
      <c r="A14741" s="12" t="n"/>
      <c r="B14741" s="13" t="n"/>
    </row>
    <row r="14742">
      <c r="A14742" s="12" t="n"/>
      <c r="B14742" s="13" t="n"/>
    </row>
    <row r="14743">
      <c r="A14743" s="12" t="n"/>
      <c r="B14743" s="13" t="n"/>
    </row>
    <row r="14744">
      <c r="A14744" s="12" t="n"/>
      <c r="B14744" s="13" t="n"/>
    </row>
    <row r="14745">
      <c r="A14745" s="12" t="n"/>
      <c r="B14745" s="13" t="n"/>
    </row>
    <row r="14746">
      <c r="A14746" s="12" t="n"/>
      <c r="B14746" s="13" t="n"/>
    </row>
    <row r="14747">
      <c r="A14747" s="12" t="n"/>
      <c r="B14747" s="13" t="n"/>
    </row>
    <row r="14748">
      <c r="A14748" s="12" t="n"/>
      <c r="B14748" s="13" t="n"/>
    </row>
    <row r="14749">
      <c r="A14749" s="12" t="n"/>
      <c r="B14749" s="13" t="n"/>
    </row>
    <row r="14750">
      <c r="A14750" s="12" t="n"/>
      <c r="B14750" s="13" t="n"/>
    </row>
    <row r="14751">
      <c r="A14751" s="12" t="n"/>
      <c r="B14751" s="13" t="n"/>
    </row>
    <row r="14752">
      <c r="A14752" s="12" t="n"/>
      <c r="B14752" s="13" t="n"/>
    </row>
    <row r="14753">
      <c r="A14753" s="12" t="n"/>
      <c r="B14753" s="13" t="n"/>
    </row>
    <row r="14754">
      <c r="A14754" s="12" t="n"/>
      <c r="B14754" s="13" t="n"/>
    </row>
    <row r="14755">
      <c r="A14755" s="12" t="n"/>
      <c r="B14755" s="13" t="n"/>
    </row>
    <row r="14756">
      <c r="A14756" s="12" t="n"/>
      <c r="B14756" s="13" t="n"/>
    </row>
    <row r="14757">
      <c r="A14757" s="12" t="n"/>
      <c r="B14757" s="13" t="n"/>
    </row>
    <row r="14758">
      <c r="A14758" s="12" t="n"/>
      <c r="B14758" s="13" t="n"/>
    </row>
    <row r="14759">
      <c r="A14759" s="12" t="n"/>
      <c r="B14759" s="13" t="n"/>
    </row>
    <row r="14760">
      <c r="A14760" s="12" t="n"/>
      <c r="B14760" s="13" t="n"/>
    </row>
    <row r="14761">
      <c r="A14761" s="12" t="n"/>
      <c r="B14761" s="13" t="n"/>
    </row>
    <row r="14762">
      <c r="A14762" s="12" t="n"/>
      <c r="B14762" s="13" t="n"/>
    </row>
    <row r="14763">
      <c r="A14763" s="12" t="n"/>
      <c r="B14763" s="13" t="n"/>
    </row>
    <row r="14764">
      <c r="A14764" s="12" t="n"/>
      <c r="B14764" s="13" t="n"/>
    </row>
    <row r="14765">
      <c r="A14765" s="12" t="n"/>
      <c r="B14765" s="13" t="n"/>
    </row>
    <row r="14766">
      <c r="A14766" s="12" t="n"/>
      <c r="B14766" s="13" t="n"/>
    </row>
    <row r="14767">
      <c r="A14767" s="12" t="n"/>
      <c r="B14767" s="13" t="n"/>
    </row>
    <row r="14768">
      <c r="A14768" s="12" t="n"/>
      <c r="B14768" s="13" t="n"/>
    </row>
    <row r="14769">
      <c r="A14769" s="12" t="n"/>
      <c r="B14769" s="13" t="n"/>
    </row>
    <row r="14770">
      <c r="A14770" s="12" t="n"/>
      <c r="B14770" s="13" t="n"/>
    </row>
    <row r="14771">
      <c r="A14771" s="12" t="n"/>
      <c r="B14771" s="13" t="n"/>
    </row>
    <row r="14772">
      <c r="A14772" s="12" t="n"/>
      <c r="B14772" s="13" t="n"/>
    </row>
    <row r="14773">
      <c r="A14773" s="12" t="n"/>
      <c r="B14773" s="13" t="n"/>
    </row>
    <row r="14774">
      <c r="A14774" s="12" t="n"/>
      <c r="B14774" s="13" t="n"/>
    </row>
    <row r="14775">
      <c r="A14775" s="12" t="n"/>
      <c r="B14775" s="13" t="n"/>
    </row>
    <row r="14776">
      <c r="A14776" s="12" t="n"/>
      <c r="B14776" s="13" t="n"/>
    </row>
    <row r="14777">
      <c r="A14777" s="12" t="n"/>
      <c r="B14777" s="13" t="n"/>
    </row>
    <row r="14778">
      <c r="A14778" s="12" t="n"/>
      <c r="B14778" s="13" t="n"/>
    </row>
    <row r="14779">
      <c r="A14779" s="12" t="n"/>
      <c r="B14779" s="13" t="n"/>
    </row>
    <row r="14780">
      <c r="A14780" s="12" t="n"/>
      <c r="B14780" s="13" t="n"/>
    </row>
    <row r="14781">
      <c r="A14781" s="12" t="n"/>
      <c r="B14781" s="13" t="n"/>
    </row>
    <row r="14782">
      <c r="A14782" s="12" t="n"/>
      <c r="B14782" s="13" t="n"/>
    </row>
    <row r="14783">
      <c r="A14783" s="12" t="n"/>
      <c r="B14783" s="13" t="n"/>
    </row>
    <row r="14784">
      <c r="A14784" s="12" t="n"/>
      <c r="B14784" s="13" t="n"/>
    </row>
    <row r="14785">
      <c r="A14785" s="12" t="n"/>
      <c r="B14785" s="13" t="n"/>
    </row>
    <row r="14786">
      <c r="A14786" s="12" t="n"/>
      <c r="B14786" s="13" t="n"/>
    </row>
    <row r="14787">
      <c r="A14787" s="12" t="n"/>
      <c r="B14787" s="13" t="n"/>
    </row>
    <row r="14788">
      <c r="A14788" s="12" t="n"/>
      <c r="B14788" s="13" t="n"/>
    </row>
    <row r="14789">
      <c r="A14789" s="12" t="n"/>
      <c r="B14789" s="13" t="n"/>
    </row>
    <row r="14790">
      <c r="A14790" s="12" t="n"/>
      <c r="B14790" s="13" t="n"/>
    </row>
    <row r="14791">
      <c r="A14791" s="12" t="n"/>
      <c r="B14791" s="13" t="n"/>
    </row>
    <row r="14792">
      <c r="A14792" s="12" t="n"/>
      <c r="B14792" s="13" t="n"/>
    </row>
    <row r="14793">
      <c r="A14793" s="12" t="n"/>
      <c r="B14793" s="13" t="n"/>
    </row>
    <row r="14794">
      <c r="A14794" s="12" t="n"/>
      <c r="B14794" s="13" t="n"/>
    </row>
    <row r="14795">
      <c r="A14795" s="12" t="n"/>
      <c r="B14795" s="13" t="n"/>
    </row>
    <row r="14796">
      <c r="A14796" s="12" t="n"/>
      <c r="B14796" s="13" t="n"/>
    </row>
    <row r="14797">
      <c r="A14797" s="12" t="n"/>
      <c r="B14797" s="13" t="n"/>
    </row>
    <row r="14798">
      <c r="A14798" s="12" t="n"/>
      <c r="B14798" s="13" t="n"/>
    </row>
    <row r="14799">
      <c r="A14799" s="12" t="n"/>
      <c r="B14799" s="13" t="n"/>
    </row>
    <row r="14800">
      <c r="A14800" s="12" t="n"/>
      <c r="B14800" s="13" t="n"/>
    </row>
    <row r="14801">
      <c r="A14801" s="12" t="n"/>
      <c r="B14801" s="13" t="n"/>
    </row>
    <row r="14802">
      <c r="A14802" s="12" t="n"/>
      <c r="B14802" s="13" t="n"/>
    </row>
    <row r="14803">
      <c r="A14803" s="12" t="n"/>
      <c r="B14803" s="13" t="n"/>
    </row>
    <row r="14804">
      <c r="A14804" s="12" t="n"/>
      <c r="B14804" s="13" t="n"/>
    </row>
    <row r="14805">
      <c r="A14805" s="12" t="n"/>
      <c r="B14805" s="13" t="n"/>
    </row>
    <row r="14806">
      <c r="A14806" s="12" t="n"/>
      <c r="B14806" s="13" t="n"/>
    </row>
    <row r="14807">
      <c r="A14807" s="12" t="n"/>
      <c r="B14807" s="13" t="n"/>
    </row>
    <row r="14808">
      <c r="A14808" s="12" t="n"/>
      <c r="B14808" s="13" t="n"/>
    </row>
    <row r="14809">
      <c r="A14809" s="12" t="n"/>
      <c r="B14809" s="13" t="n"/>
    </row>
    <row r="14810">
      <c r="A14810" s="12" t="n"/>
      <c r="B14810" s="13" t="n"/>
    </row>
    <row r="14811">
      <c r="A14811" s="12" t="n"/>
      <c r="B14811" s="13" t="n"/>
    </row>
    <row r="14812">
      <c r="A14812" s="12" t="n"/>
      <c r="B14812" s="13" t="n"/>
    </row>
    <row r="14813">
      <c r="A14813" s="12" t="n"/>
      <c r="B14813" s="13" t="n"/>
    </row>
    <row r="14814">
      <c r="A14814" s="12" t="n"/>
      <c r="B14814" s="13" t="n"/>
    </row>
    <row r="14815">
      <c r="A14815" s="12" t="n"/>
      <c r="B14815" s="13" t="n"/>
    </row>
    <row r="14816">
      <c r="A14816" s="12" t="n"/>
      <c r="B14816" s="13" t="n"/>
    </row>
    <row r="14817">
      <c r="A14817" s="12" t="n"/>
      <c r="B14817" s="13" t="n"/>
    </row>
    <row r="14818">
      <c r="A14818" s="12" t="n"/>
      <c r="B14818" s="13" t="n"/>
    </row>
    <row r="14819">
      <c r="A14819" s="12" t="n"/>
      <c r="B14819" s="13" t="n"/>
    </row>
    <row r="14820">
      <c r="A14820" s="12" t="n"/>
      <c r="B14820" s="13" t="n"/>
    </row>
    <row r="14821">
      <c r="A14821" s="12" t="n"/>
      <c r="B14821" s="13" t="n"/>
    </row>
    <row r="14822">
      <c r="A14822" s="12" t="n"/>
      <c r="B14822" s="13" t="n"/>
    </row>
    <row r="14823">
      <c r="A14823" s="12" t="n"/>
      <c r="B14823" s="13" t="n"/>
    </row>
    <row r="14824">
      <c r="A14824" s="12" t="n"/>
      <c r="B14824" s="13" t="n"/>
    </row>
    <row r="14825">
      <c r="A14825" s="12" t="n"/>
      <c r="B14825" s="13" t="n"/>
    </row>
    <row r="14826">
      <c r="A14826" s="12" t="n"/>
      <c r="B14826" s="13" t="n"/>
    </row>
    <row r="14827">
      <c r="A14827" s="12" t="n"/>
      <c r="B14827" s="13" t="n"/>
    </row>
    <row r="14828">
      <c r="A14828" s="12" t="n"/>
      <c r="B14828" s="13" t="n"/>
    </row>
    <row r="14829">
      <c r="A14829" s="12" t="n"/>
      <c r="B14829" s="13" t="n"/>
    </row>
    <row r="14830">
      <c r="A14830" s="12" t="n"/>
      <c r="B14830" s="13" t="n"/>
    </row>
    <row r="14831">
      <c r="A14831" s="12" t="n"/>
      <c r="B14831" s="13" t="n"/>
    </row>
    <row r="14832">
      <c r="A14832" s="12" t="n"/>
      <c r="B14832" s="13" t="n"/>
    </row>
    <row r="14833">
      <c r="A14833" s="12" t="n"/>
      <c r="B14833" s="13" t="n"/>
    </row>
    <row r="14834">
      <c r="A14834" s="12" t="n"/>
      <c r="B14834" s="13" t="n"/>
    </row>
    <row r="14835">
      <c r="A14835" s="12" t="n"/>
      <c r="B14835" s="13" t="n"/>
    </row>
    <row r="14836">
      <c r="A14836" s="12" t="n"/>
      <c r="B14836" s="13" t="n"/>
    </row>
    <row r="14837">
      <c r="A14837" s="12" t="n"/>
      <c r="B14837" s="13" t="n"/>
    </row>
    <row r="14838">
      <c r="A14838" s="12" t="n"/>
      <c r="B14838" s="13" t="n"/>
    </row>
    <row r="14839">
      <c r="A14839" s="12" t="n"/>
      <c r="B14839" s="13" t="n"/>
    </row>
    <row r="14840">
      <c r="A14840" s="12" t="n"/>
      <c r="B14840" s="13" t="n"/>
    </row>
    <row r="14841">
      <c r="A14841" s="12" t="n"/>
      <c r="B14841" s="13" t="n"/>
    </row>
    <row r="14842">
      <c r="A14842" s="12" t="n"/>
      <c r="B14842" s="13" t="n"/>
    </row>
    <row r="14843">
      <c r="A14843" s="12" t="n"/>
      <c r="B14843" s="13" t="n"/>
    </row>
    <row r="14844">
      <c r="A14844" s="12" t="n"/>
      <c r="B14844" s="13" t="n"/>
    </row>
    <row r="14845">
      <c r="A14845" s="12" t="n"/>
      <c r="B14845" s="13" t="n"/>
    </row>
    <row r="14846">
      <c r="A14846" s="12" t="n"/>
      <c r="B14846" s="13" t="n"/>
    </row>
    <row r="14847">
      <c r="A14847" s="12" t="n"/>
      <c r="B14847" s="13" t="n"/>
    </row>
    <row r="14848">
      <c r="A14848" s="12" t="n"/>
      <c r="B14848" s="13" t="n"/>
    </row>
    <row r="14849">
      <c r="A14849" s="12" t="n"/>
      <c r="B14849" s="13" t="n"/>
    </row>
    <row r="14850">
      <c r="A14850" s="12" t="n"/>
      <c r="B14850" s="13" t="n"/>
    </row>
    <row r="14851">
      <c r="A14851" s="12" t="n"/>
      <c r="B14851" s="13" t="n"/>
    </row>
    <row r="14852">
      <c r="A14852" s="12" t="n"/>
      <c r="B14852" s="13" t="n"/>
    </row>
    <row r="14853">
      <c r="A14853" s="12" t="n"/>
      <c r="B14853" s="13" t="n"/>
    </row>
    <row r="14854">
      <c r="A14854" s="12" t="n"/>
      <c r="B14854" s="13" t="n"/>
    </row>
    <row r="14855">
      <c r="A14855" s="12" t="n"/>
      <c r="B14855" s="13" t="n"/>
    </row>
    <row r="14856">
      <c r="A14856" s="12" t="n"/>
      <c r="B14856" s="13" t="n"/>
    </row>
    <row r="14857">
      <c r="A14857" s="12" t="n"/>
      <c r="B14857" s="13" t="n"/>
    </row>
    <row r="14858">
      <c r="A14858" s="12" t="n"/>
      <c r="B14858" s="13" t="n"/>
    </row>
    <row r="14859">
      <c r="A14859" s="12" t="n"/>
      <c r="B14859" s="13" t="n"/>
    </row>
    <row r="14860">
      <c r="A14860" s="12" t="n"/>
      <c r="B14860" s="13" t="n"/>
    </row>
    <row r="14861">
      <c r="A14861" s="12" t="n"/>
      <c r="B14861" s="13" t="n"/>
    </row>
    <row r="14862">
      <c r="A14862" s="12" t="n"/>
      <c r="B14862" s="13" t="n"/>
    </row>
    <row r="14863">
      <c r="A14863" s="12" t="n"/>
      <c r="B14863" s="13" t="n"/>
    </row>
    <row r="14864">
      <c r="A14864" s="12" t="n"/>
      <c r="B14864" s="13" t="n"/>
    </row>
    <row r="14865">
      <c r="A14865" s="12" t="n"/>
      <c r="B14865" s="13" t="n"/>
    </row>
    <row r="14866">
      <c r="A14866" s="12" t="n"/>
      <c r="B14866" s="13" t="n"/>
    </row>
    <row r="14867">
      <c r="A14867" s="12" t="n"/>
      <c r="B14867" s="13" t="n"/>
    </row>
    <row r="14868">
      <c r="A14868" s="12" t="n"/>
      <c r="B14868" s="13" t="n"/>
    </row>
    <row r="14869">
      <c r="A14869" s="12" t="n"/>
      <c r="B14869" s="13" t="n"/>
    </row>
    <row r="14870">
      <c r="A14870" s="12" t="n"/>
      <c r="B14870" s="13" t="n"/>
    </row>
    <row r="14871">
      <c r="A14871" s="12" t="n"/>
      <c r="B14871" s="13" t="n"/>
    </row>
    <row r="14872">
      <c r="A14872" s="12" t="n"/>
      <c r="B14872" s="13" t="n"/>
    </row>
    <row r="14873">
      <c r="A14873" s="12" t="n"/>
      <c r="B14873" s="13" t="n"/>
    </row>
    <row r="14874">
      <c r="A14874" s="12" t="n"/>
      <c r="B14874" s="13" t="n"/>
    </row>
    <row r="14875">
      <c r="A14875" s="12" t="n"/>
      <c r="B14875" s="13" t="n"/>
    </row>
    <row r="14876">
      <c r="A14876" s="12" t="n"/>
      <c r="B14876" s="13" t="n"/>
    </row>
    <row r="14877">
      <c r="A14877" s="12" t="n"/>
      <c r="B14877" s="13" t="n"/>
    </row>
    <row r="14878">
      <c r="A14878" s="12" t="n"/>
      <c r="B14878" s="13" t="n"/>
    </row>
    <row r="14879">
      <c r="A14879" s="12" t="n"/>
      <c r="B14879" s="13" t="n"/>
    </row>
    <row r="14880">
      <c r="A14880" s="12" t="n"/>
      <c r="B14880" s="13" t="n"/>
    </row>
    <row r="14881">
      <c r="A14881" s="12" t="n"/>
      <c r="B14881" s="13" t="n"/>
    </row>
    <row r="14882">
      <c r="A14882" s="12" t="n"/>
      <c r="B14882" s="13" t="n"/>
    </row>
    <row r="14883">
      <c r="A14883" s="12" t="n"/>
      <c r="B14883" s="13" t="n"/>
    </row>
    <row r="14884">
      <c r="A14884" s="12" t="n"/>
      <c r="B14884" s="13" t="n"/>
    </row>
    <row r="14885">
      <c r="A14885" s="12" t="n"/>
      <c r="B14885" s="13" t="n"/>
    </row>
    <row r="14886">
      <c r="A14886" s="12" t="n"/>
      <c r="B14886" s="13" t="n"/>
    </row>
    <row r="14887">
      <c r="A14887" s="12" t="n"/>
      <c r="B14887" s="13" t="n"/>
    </row>
    <row r="14888">
      <c r="A14888" s="12" t="n"/>
      <c r="B14888" s="13" t="n"/>
    </row>
    <row r="14889">
      <c r="A14889" s="12" t="n"/>
      <c r="B14889" s="13" t="n"/>
    </row>
    <row r="14890">
      <c r="A14890" s="12" t="n"/>
      <c r="B14890" s="13" t="n"/>
    </row>
    <row r="14891">
      <c r="A14891" s="12" t="n"/>
      <c r="B14891" s="13" t="n"/>
    </row>
    <row r="14892">
      <c r="A14892" s="12" t="n"/>
      <c r="B14892" s="13" t="n"/>
    </row>
    <row r="14893">
      <c r="A14893" s="12" t="n"/>
      <c r="B14893" s="13" t="n"/>
    </row>
    <row r="14894">
      <c r="A14894" s="12" t="n"/>
      <c r="B14894" s="13" t="n"/>
    </row>
    <row r="14895">
      <c r="A14895" s="12" t="n"/>
      <c r="B14895" s="13" t="n"/>
    </row>
    <row r="14896">
      <c r="A14896" s="12" t="n"/>
      <c r="B14896" s="13" t="n"/>
    </row>
    <row r="14897">
      <c r="A14897" s="12" t="n"/>
      <c r="B14897" s="13" t="n"/>
    </row>
    <row r="14898">
      <c r="A14898" s="12" t="n"/>
      <c r="B14898" s="13" t="n"/>
    </row>
    <row r="14899">
      <c r="A14899" s="12" t="n"/>
      <c r="B14899" s="13" t="n"/>
    </row>
    <row r="14900">
      <c r="A14900" s="12" t="n"/>
      <c r="B14900" s="13" t="n"/>
    </row>
    <row r="14901">
      <c r="A14901" s="12" t="n"/>
      <c r="B14901" s="13" t="n"/>
    </row>
    <row r="14902">
      <c r="A14902" s="12" t="n"/>
      <c r="B14902" s="13" t="n"/>
    </row>
    <row r="14903">
      <c r="A14903" s="12" t="n"/>
      <c r="B14903" s="13" t="n"/>
    </row>
    <row r="14904">
      <c r="A14904" s="12" t="n"/>
      <c r="B14904" s="13" t="n"/>
    </row>
    <row r="14905">
      <c r="A14905" s="12" t="n"/>
      <c r="B14905" s="13" t="n"/>
    </row>
    <row r="14906">
      <c r="A14906" s="12" t="n"/>
      <c r="B14906" s="13" t="n"/>
    </row>
    <row r="14907">
      <c r="A14907" s="12" t="n"/>
      <c r="B14907" s="13" t="n"/>
    </row>
    <row r="14908">
      <c r="A14908" s="12" t="n"/>
      <c r="B14908" s="13" t="n"/>
    </row>
    <row r="14909">
      <c r="A14909" s="12" t="n"/>
      <c r="B14909" s="13" t="n"/>
    </row>
    <row r="14910">
      <c r="A14910" s="12" t="n"/>
      <c r="B14910" s="13" t="n"/>
    </row>
    <row r="14911">
      <c r="A14911" s="12" t="n"/>
      <c r="B14911" s="13" t="n"/>
    </row>
    <row r="14912">
      <c r="A14912" s="12" t="n"/>
      <c r="B14912" s="13" t="n"/>
    </row>
    <row r="14913">
      <c r="A14913" s="12" t="n"/>
      <c r="B14913" s="13" t="n"/>
    </row>
    <row r="14914">
      <c r="A14914" s="12" t="n"/>
      <c r="B14914" s="13" t="n"/>
    </row>
    <row r="14915">
      <c r="A14915" s="12" t="n"/>
      <c r="B14915" s="13" t="n"/>
    </row>
    <row r="14916">
      <c r="A14916" s="12" t="n"/>
      <c r="B14916" s="13" t="n"/>
    </row>
    <row r="14917">
      <c r="A14917" s="12" t="n"/>
      <c r="B14917" s="13" t="n"/>
    </row>
    <row r="14918">
      <c r="A14918" s="12" t="n"/>
      <c r="B14918" s="13" t="n"/>
    </row>
    <row r="14919">
      <c r="A14919" s="12" t="n"/>
      <c r="B14919" s="13" t="n"/>
    </row>
    <row r="14920">
      <c r="A14920" s="12" t="n"/>
      <c r="B14920" s="13" t="n"/>
    </row>
    <row r="14921">
      <c r="A14921" s="12" t="n"/>
      <c r="B14921" s="13" t="n"/>
    </row>
    <row r="14922">
      <c r="A14922" s="12" t="n"/>
      <c r="B14922" s="13" t="n"/>
    </row>
    <row r="14923">
      <c r="A14923" s="12" t="n"/>
      <c r="B14923" s="13" t="n"/>
    </row>
    <row r="14924">
      <c r="A14924" s="12" t="n"/>
      <c r="B14924" s="13" t="n"/>
    </row>
    <row r="14925">
      <c r="A14925" s="12" t="n"/>
      <c r="B14925" s="13" t="n"/>
    </row>
    <row r="14926">
      <c r="A14926" s="12" t="n"/>
      <c r="B14926" s="13" t="n"/>
    </row>
    <row r="14927">
      <c r="A14927" s="12" t="n"/>
      <c r="B14927" s="13" t="n"/>
    </row>
    <row r="14928">
      <c r="A14928" s="12" t="n"/>
      <c r="B14928" s="13" t="n"/>
    </row>
    <row r="14929">
      <c r="A14929" s="12" t="n"/>
      <c r="B14929" s="13" t="n"/>
    </row>
    <row r="14930">
      <c r="A14930" s="12" t="n"/>
      <c r="B14930" s="13" t="n"/>
    </row>
    <row r="14931">
      <c r="A14931" s="12" t="n"/>
      <c r="B14931" s="13" t="n"/>
    </row>
    <row r="14932">
      <c r="A14932" s="12" t="n"/>
      <c r="B14932" s="13" t="n"/>
    </row>
    <row r="14933">
      <c r="A14933" s="12" t="n"/>
      <c r="B14933" s="13" t="n"/>
    </row>
    <row r="14934">
      <c r="A14934" s="12" t="n"/>
      <c r="B14934" s="13" t="n"/>
    </row>
    <row r="14935">
      <c r="A14935" s="12" t="n"/>
      <c r="B14935" s="13" t="n"/>
    </row>
    <row r="14936">
      <c r="A14936" s="12" t="n"/>
      <c r="B14936" s="13" t="n"/>
    </row>
    <row r="14937">
      <c r="A14937" s="12" t="n"/>
      <c r="B14937" s="13" t="n"/>
    </row>
    <row r="14938">
      <c r="A14938" s="12" t="n"/>
      <c r="B14938" s="13" t="n"/>
    </row>
    <row r="14939">
      <c r="A14939" s="12" t="n"/>
      <c r="B14939" s="13" t="n"/>
    </row>
    <row r="14940">
      <c r="A14940" s="12" t="n"/>
      <c r="B14940" s="13" t="n"/>
    </row>
    <row r="14941">
      <c r="A14941" s="12" t="n"/>
      <c r="B14941" s="13" t="n"/>
    </row>
    <row r="14942">
      <c r="A14942" s="12" t="n"/>
      <c r="B14942" s="13" t="n"/>
    </row>
    <row r="14943">
      <c r="A14943" s="12" t="n"/>
      <c r="B14943" s="13" t="n"/>
    </row>
    <row r="14944">
      <c r="A14944" s="12" t="n"/>
      <c r="B14944" s="13" t="n"/>
    </row>
    <row r="14945">
      <c r="A14945" s="12" t="n"/>
      <c r="B14945" s="13" t="n"/>
    </row>
    <row r="14946">
      <c r="A14946" s="12" t="n"/>
      <c r="B14946" s="13" t="n"/>
    </row>
    <row r="14947">
      <c r="A14947" s="12" t="n"/>
      <c r="B14947" s="13" t="n"/>
    </row>
    <row r="14948">
      <c r="A14948" s="12" t="n"/>
      <c r="B14948" s="13" t="n"/>
    </row>
    <row r="14949">
      <c r="A14949" s="12" t="n"/>
      <c r="B14949" s="13" t="n"/>
    </row>
    <row r="14950">
      <c r="A14950" s="12" t="n"/>
      <c r="B14950" s="13" t="n"/>
    </row>
    <row r="14951">
      <c r="A14951" s="12" t="n"/>
      <c r="B14951" s="13" t="n"/>
    </row>
    <row r="14952">
      <c r="A14952" s="12" t="n"/>
      <c r="B14952" s="13" t="n"/>
    </row>
    <row r="14953">
      <c r="A14953" s="12" t="n"/>
      <c r="B14953" s="13" t="n"/>
    </row>
    <row r="14954">
      <c r="A14954" s="12" t="n"/>
      <c r="B14954" s="13" t="n"/>
    </row>
    <row r="14955">
      <c r="A14955" s="12" t="n"/>
      <c r="B14955" s="13" t="n"/>
    </row>
    <row r="14956">
      <c r="A14956" s="12" t="n"/>
      <c r="B14956" s="13" t="n"/>
    </row>
    <row r="14957">
      <c r="A14957" s="12" t="n"/>
      <c r="B14957" s="13" t="n"/>
    </row>
    <row r="14958">
      <c r="A14958" s="12" t="n"/>
      <c r="B14958" s="13" t="n"/>
    </row>
    <row r="14959">
      <c r="A14959" s="12" t="n"/>
      <c r="B14959" s="13" t="n"/>
    </row>
    <row r="14960">
      <c r="A14960" s="12" t="n"/>
      <c r="B14960" s="13" t="n"/>
    </row>
    <row r="14961">
      <c r="A14961" s="12" t="n"/>
      <c r="B14961" s="13" t="n"/>
    </row>
    <row r="14962">
      <c r="A14962" s="12" t="n"/>
      <c r="B14962" s="13" t="n"/>
    </row>
    <row r="14963">
      <c r="A14963" s="12" t="n"/>
      <c r="B14963" s="13" t="n"/>
    </row>
    <row r="14964">
      <c r="A14964" s="12" t="n"/>
      <c r="B14964" s="13" t="n"/>
    </row>
    <row r="14965">
      <c r="A14965" s="12" t="n"/>
      <c r="B14965" s="13" t="n"/>
    </row>
    <row r="14966">
      <c r="A14966" s="12" t="n"/>
      <c r="B14966" s="13" t="n"/>
    </row>
    <row r="14967">
      <c r="A14967" s="12" t="n"/>
      <c r="B14967" s="13" t="n"/>
    </row>
    <row r="14968">
      <c r="A14968" s="12" t="n"/>
      <c r="B14968" s="13" t="n"/>
    </row>
    <row r="14969">
      <c r="A14969" s="12" t="n"/>
      <c r="B14969" s="13" t="n"/>
    </row>
    <row r="14970">
      <c r="A14970" s="12" t="n"/>
      <c r="B14970" s="13" t="n"/>
    </row>
    <row r="14971">
      <c r="A14971" s="12" t="n"/>
      <c r="B14971" s="13" t="n"/>
    </row>
    <row r="14972">
      <c r="A14972" s="12" t="n"/>
      <c r="B14972" s="13" t="n"/>
    </row>
    <row r="14973">
      <c r="A14973" s="12" t="n"/>
      <c r="B14973" s="13" t="n"/>
    </row>
    <row r="14974">
      <c r="A14974" s="12" t="n"/>
      <c r="B14974" s="13" t="n"/>
    </row>
    <row r="14975">
      <c r="A14975" s="12" t="n"/>
      <c r="B14975" s="13" t="n"/>
    </row>
    <row r="14976">
      <c r="A14976" s="12" t="n"/>
      <c r="B14976" s="13" t="n"/>
    </row>
    <row r="14977">
      <c r="A14977" s="12" t="n"/>
      <c r="B14977" s="13" t="n"/>
    </row>
    <row r="14978">
      <c r="A14978" s="12" t="n"/>
      <c r="B14978" s="13" t="n"/>
    </row>
    <row r="14979">
      <c r="A14979" s="12" t="n"/>
      <c r="B14979" s="13" t="n"/>
    </row>
    <row r="14980">
      <c r="A14980" s="12" t="n"/>
      <c r="B14980" s="13" t="n"/>
    </row>
    <row r="14981">
      <c r="A14981" s="12" t="n"/>
      <c r="B14981" s="13" t="n"/>
    </row>
    <row r="14982">
      <c r="A14982" s="12" t="n"/>
      <c r="B14982" s="13" t="n"/>
    </row>
    <row r="14983">
      <c r="A14983" s="12" t="n"/>
      <c r="B14983" s="13" t="n"/>
    </row>
    <row r="14984">
      <c r="A14984" s="12" t="n"/>
      <c r="B14984" s="13" t="n"/>
    </row>
    <row r="14985">
      <c r="A14985" s="12" t="n"/>
      <c r="B14985" s="13" t="n"/>
    </row>
    <row r="14986">
      <c r="A14986" s="12" t="n"/>
      <c r="B14986" s="13" t="n"/>
    </row>
    <row r="14987">
      <c r="A14987" s="12" t="n"/>
      <c r="B14987" s="13" t="n"/>
    </row>
    <row r="14988">
      <c r="A14988" s="12" t="n"/>
      <c r="B14988" s="13" t="n"/>
    </row>
    <row r="14989">
      <c r="A14989" s="12" t="n"/>
      <c r="B14989" s="13" t="n"/>
    </row>
    <row r="14990">
      <c r="A14990" s="12" t="n"/>
      <c r="B14990" s="13" t="n"/>
    </row>
    <row r="14991">
      <c r="A14991" s="12" t="n"/>
      <c r="B14991" s="13" t="n"/>
    </row>
    <row r="14992">
      <c r="A14992" s="12" t="n"/>
      <c r="B14992" s="13" t="n"/>
    </row>
    <row r="14993">
      <c r="A14993" s="12" t="n"/>
      <c r="B14993" s="13" t="n"/>
    </row>
    <row r="14994">
      <c r="A14994" s="12" t="n"/>
      <c r="B14994" s="13" t="n"/>
    </row>
    <row r="14995">
      <c r="A14995" s="12" t="n"/>
      <c r="B14995" s="13" t="n"/>
    </row>
    <row r="14996">
      <c r="A14996" s="12" t="n"/>
      <c r="B14996" s="13" t="n"/>
    </row>
    <row r="14997">
      <c r="A14997" s="12" t="n"/>
      <c r="B14997" s="13" t="n"/>
    </row>
    <row r="14998">
      <c r="A14998" s="12" t="n"/>
      <c r="B14998" s="13" t="n"/>
    </row>
    <row r="14999">
      <c r="A14999" s="12" t="n"/>
      <c r="B14999" s="13" t="n"/>
    </row>
    <row r="15000">
      <c r="A15000" s="12" t="n"/>
      <c r="B15000" s="13" t="n"/>
    </row>
    <row r="15001">
      <c r="A15001" s="12" t="n"/>
      <c r="B15001" s="13" t="n"/>
    </row>
    <row r="15002">
      <c r="A15002" s="12" t="n"/>
      <c r="B15002" s="13" t="n"/>
    </row>
    <row r="15003">
      <c r="A15003" s="12" t="n"/>
      <c r="B15003" s="13" t="n"/>
    </row>
    <row r="15004">
      <c r="A15004" s="12" t="n"/>
      <c r="B15004" s="13" t="n"/>
    </row>
    <row r="15005">
      <c r="A15005" s="12" t="n"/>
      <c r="B15005" s="13" t="n"/>
    </row>
    <row r="15006">
      <c r="A15006" s="12" t="n"/>
      <c r="B15006" s="13" t="n"/>
    </row>
    <row r="15007">
      <c r="A15007" s="12" t="n"/>
      <c r="B15007" s="13" t="n"/>
    </row>
    <row r="15008">
      <c r="A15008" s="12" t="n"/>
      <c r="B15008" s="13" t="n"/>
    </row>
    <row r="15009">
      <c r="A15009" s="12" t="n"/>
      <c r="B15009" s="13" t="n"/>
    </row>
    <row r="15010">
      <c r="A15010" s="12" t="n"/>
      <c r="B15010" s="13" t="n"/>
    </row>
    <row r="15011">
      <c r="A15011" s="12" t="n"/>
      <c r="B15011" s="13" t="n"/>
    </row>
    <row r="15012">
      <c r="A15012" s="12" t="n"/>
      <c r="B15012" s="13" t="n"/>
    </row>
    <row r="15013">
      <c r="A15013" s="12" t="n"/>
      <c r="B15013" s="13" t="n"/>
    </row>
    <row r="15014">
      <c r="A15014" s="12" t="n"/>
      <c r="B15014" s="13" t="n"/>
    </row>
    <row r="15015">
      <c r="A15015" s="12" t="n"/>
      <c r="B15015" s="13" t="n"/>
    </row>
    <row r="15016">
      <c r="A15016" s="12" t="n"/>
      <c r="B15016" s="13" t="n"/>
    </row>
    <row r="15017">
      <c r="A15017" s="12" t="n"/>
      <c r="B15017" s="13" t="n"/>
    </row>
    <row r="15018">
      <c r="A15018" s="12" t="n"/>
      <c r="B15018" s="13" t="n"/>
    </row>
    <row r="15019">
      <c r="A15019" s="12" t="n"/>
      <c r="B15019" s="13" t="n"/>
    </row>
    <row r="15020">
      <c r="A15020" s="12" t="n"/>
      <c r="B15020" s="13" t="n"/>
    </row>
    <row r="15021">
      <c r="A15021" s="12" t="n"/>
      <c r="B15021" s="13" t="n"/>
    </row>
    <row r="15022">
      <c r="A15022" s="12" t="n"/>
      <c r="B15022" s="13" t="n"/>
    </row>
    <row r="15023">
      <c r="A15023" s="12" t="n"/>
      <c r="B15023" s="13" t="n"/>
    </row>
    <row r="15024">
      <c r="A15024" s="12" t="n"/>
      <c r="B15024" s="13" t="n"/>
    </row>
    <row r="15025">
      <c r="A15025" s="12" t="n"/>
      <c r="B15025" s="13" t="n"/>
    </row>
    <row r="15026">
      <c r="A15026" s="12" t="n"/>
      <c r="B15026" s="13" t="n"/>
    </row>
    <row r="15027">
      <c r="A15027" s="12" t="n"/>
      <c r="B15027" s="13" t="n"/>
    </row>
    <row r="15028">
      <c r="A15028" s="12" t="n"/>
      <c r="B15028" s="13" t="n"/>
    </row>
    <row r="15029">
      <c r="A15029" s="12" t="n"/>
      <c r="B15029" s="13" t="n"/>
    </row>
    <row r="15030">
      <c r="A15030" s="12" t="n"/>
      <c r="B15030" s="13" t="n"/>
    </row>
    <row r="15031">
      <c r="A15031" s="12" t="n"/>
      <c r="B15031" s="13" t="n"/>
    </row>
    <row r="15032">
      <c r="A15032" s="12" t="n"/>
      <c r="B15032" s="13" t="n"/>
    </row>
    <row r="15033">
      <c r="A15033" s="12" t="n"/>
      <c r="B15033" s="13" t="n"/>
    </row>
    <row r="15034">
      <c r="A15034" s="12" t="n"/>
      <c r="B15034" s="13" t="n"/>
    </row>
    <row r="15035">
      <c r="A15035" s="12" t="n"/>
      <c r="B15035" s="13" t="n"/>
    </row>
    <row r="15036">
      <c r="A15036" s="12" t="n"/>
      <c r="B15036" s="13" t="n"/>
    </row>
    <row r="15037">
      <c r="A15037" s="12" t="n"/>
      <c r="B15037" s="13" t="n"/>
    </row>
    <row r="15038">
      <c r="A15038" s="12" t="n"/>
      <c r="B15038" s="13" t="n"/>
    </row>
    <row r="15039">
      <c r="A15039" s="12" t="n"/>
      <c r="B15039" s="13" t="n"/>
    </row>
    <row r="15040">
      <c r="A15040" s="12" t="n"/>
      <c r="B15040" s="13" t="n"/>
    </row>
    <row r="15041">
      <c r="A15041" s="12" t="n"/>
      <c r="B15041" s="13" t="n"/>
    </row>
    <row r="15042">
      <c r="A15042" s="12" t="n"/>
      <c r="B15042" s="13" t="n"/>
    </row>
    <row r="15043">
      <c r="A15043" s="12" t="n"/>
      <c r="B15043" s="13" t="n"/>
    </row>
    <row r="15044">
      <c r="A15044" s="12" t="n"/>
      <c r="B15044" s="13" t="n"/>
    </row>
    <row r="15045">
      <c r="A15045" s="12" t="n"/>
      <c r="B15045" s="13" t="n"/>
    </row>
    <row r="15046">
      <c r="A15046" s="12" t="n"/>
      <c r="B15046" s="13" t="n"/>
    </row>
    <row r="15047">
      <c r="A15047" s="12" t="n"/>
      <c r="B15047" s="13" t="n"/>
    </row>
    <row r="15048">
      <c r="A15048" s="12" t="n"/>
      <c r="B15048" s="13" t="n"/>
    </row>
    <row r="15049">
      <c r="A15049" s="12" t="n"/>
      <c r="B15049" s="13" t="n"/>
    </row>
    <row r="15050">
      <c r="A15050" s="12" t="n"/>
      <c r="B15050" s="13" t="n"/>
    </row>
    <row r="15051">
      <c r="A15051" s="12" t="n"/>
      <c r="B15051" s="13" t="n"/>
    </row>
    <row r="15052">
      <c r="A15052" s="12" t="n"/>
      <c r="B15052" s="13" t="n"/>
    </row>
    <row r="15053">
      <c r="A15053" s="12" t="n"/>
      <c r="B15053" s="13" t="n"/>
    </row>
    <row r="15054">
      <c r="A15054" s="12" t="n"/>
      <c r="B15054" s="13" t="n"/>
    </row>
    <row r="15055">
      <c r="A15055" s="12" t="n"/>
      <c r="B15055" s="13" t="n"/>
    </row>
    <row r="15056">
      <c r="A15056" s="12" t="n"/>
      <c r="B15056" s="13" t="n"/>
    </row>
    <row r="15057">
      <c r="A15057" s="12" t="n"/>
      <c r="B15057" s="13" t="n"/>
    </row>
    <row r="15058">
      <c r="A15058" s="12" t="n"/>
      <c r="B15058" s="13" t="n"/>
    </row>
    <row r="15059">
      <c r="A15059" s="12" t="n"/>
      <c r="B15059" s="13" t="n"/>
    </row>
    <row r="15060">
      <c r="A15060" s="12" t="n"/>
      <c r="B15060" s="13" t="n"/>
    </row>
    <row r="15061">
      <c r="A15061" s="12" t="n"/>
      <c r="B15061" s="13" t="n"/>
    </row>
    <row r="15062">
      <c r="A15062" s="12" t="n"/>
      <c r="B15062" s="13" t="n"/>
    </row>
    <row r="15063">
      <c r="A15063" s="12" t="n"/>
      <c r="B15063" s="13" t="n"/>
    </row>
    <row r="15064">
      <c r="A15064" s="12" t="n"/>
      <c r="B15064" s="13" t="n"/>
    </row>
    <row r="15065">
      <c r="A15065" s="12" t="n"/>
      <c r="B15065" s="13" t="n"/>
    </row>
    <row r="15066">
      <c r="A15066" s="12" t="n"/>
      <c r="B15066" s="13" t="n"/>
    </row>
    <row r="15067">
      <c r="A15067" s="12" t="n"/>
      <c r="B15067" s="13" t="n"/>
    </row>
    <row r="15068">
      <c r="A15068" s="12" t="n"/>
      <c r="B15068" s="13" t="n"/>
    </row>
    <row r="15069">
      <c r="A15069" s="12" t="n"/>
      <c r="B15069" s="13" t="n"/>
    </row>
    <row r="15070">
      <c r="A15070" s="12" t="n"/>
      <c r="B15070" s="13" t="n"/>
    </row>
    <row r="15071">
      <c r="A15071" s="12" t="n"/>
      <c r="B15071" s="13" t="n"/>
    </row>
    <row r="15072">
      <c r="A15072" s="12" t="n"/>
      <c r="B15072" s="13" t="n"/>
    </row>
    <row r="15073">
      <c r="A15073" s="12" t="n"/>
      <c r="B15073" s="13" t="n"/>
    </row>
    <row r="15074">
      <c r="A15074" s="12" t="n"/>
      <c r="B15074" s="13" t="n"/>
    </row>
    <row r="15075">
      <c r="A15075" s="12" t="n"/>
      <c r="B15075" s="13" t="n"/>
    </row>
    <row r="15076">
      <c r="A15076" s="12" t="n"/>
      <c r="B15076" s="13" t="n"/>
    </row>
    <row r="15077">
      <c r="A15077" s="12" t="n"/>
      <c r="B15077" s="13" t="n"/>
    </row>
    <row r="15078">
      <c r="A15078" s="12" t="n"/>
      <c r="B15078" s="13" t="n"/>
    </row>
    <row r="15079">
      <c r="A15079" s="12" t="n"/>
      <c r="B15079" s="13" t="n"/>
    </row>
    <row r="15080">
      <c r="A15080" s="12" t="n"/>
      <c r="B15080" s="13" t="n"/>
    </row>
    <row r="15081">
      <c r="A15081" s="12" t="n"/>
      <c r="B15081" s="13" t="n"/>
    </row>
    <row r="15082">
      <c r="A15082" s="12" t="n"/>
      <c r="B15082" s="13" t="n"/>
    </row>
    <row r="15083">
      <c r="A15083" s="12" t="n"/>
      <c r="B15083" s="13" t="n"/>
    </row>
    <row r="15084">
      <c r="A15084" s="12" t="n"/>
      <c r="B15084" s="13" t="n"/>
    </row>
    <row r="15085">
      <c r="A15085" s="12" t="n"/>
      <c r="B15085" s="13" t="n"/>
    </row>
    <row r="15086">
      <c r="A15086" s="12" t="n"/>
      <c r="B15086" s="13" t="n"/>
    </row>
    <row r="15087">
      <c r="A15087" s="12" t="n"/>
      <c r="B15087" s="13" t="n"/>
    </row>
    <row r="15088">
      <c r="A15088" s="12" t="n"/>
      <c r="B15088" s="13" t="n"/>
    </row>
    <row r="15089">
      <c r="A15089" s="12" t="n"/>
      <c r="B15089" s="13" t="n"/>
    </row>
    <row r="15090">
      <c r="A15090" s="12" t="n"/>
      <c r="B15090" s="13" t="n"/>
    </row>
    <row r="15091">
      <c r="A15091" s="12" t="n"/>
      <c r="B15091" s="13" t="n"/>
    </row>
    <row r="15092">
      <c r="A15092" s="12" t="n"/>
      <c r="B15092" s="13" t="n"/>
    </row>
    <row r="15093">
      <c r="A15093" s="12" t="n"/>
      <c r="B15093" s="13" t="n"/>
    </row>
    <row r="15094">
      <c r="A15094" s="12" t="n"/>
      <c r="B15094" s="13" t="n"/>
    </row>
    <row r="15095">
      <c r="A15095" s="12" t="n"/>
      <c r="B15095" s="13" t="n"/>
    </row>
    <row r="15096">
      <c r="A15096" s="12" t="n"/>
      <c r="B15096" s="13" t="n"/>
    </row>
    <row r="15097">
      <c r="A15097" s="12" t="n"/>
      <c r="B15097" s="13" t="n"/>
    </row>
    <row r="15098">
      <c r="A15098" s="12" t="n"/>
      <c r="B15098" s="13" t="n"/>
    </row>
    <row r="15099">
      <c r="A15099" s="12" t="n"/>
      <c r="B15099" s="13" t="n"/>
    </row>
    <row r="15100">
      <c r="A15100" s="12" t="n"/>
      <c r="B15100" s="13" t="n"/>
    </row>
    <row r="15101">
      <c r="A15101" s="12" t="n"/>
      <c r="B15101" s="13" t="n"/>
    </row>
    <row r="15102">
      <c r="A15102" s="12" t="n"/>
      <c r="B15102" s="13" t="n"/>
    </row>
    <row r="15103">
      <c r="A15103" s="12" t="n"/>
      <c r="B15103" s="13" t="n"/>
    </row>
    <row r="15104">
      <c r="A15104" s="12" t="n"/>
      <c r="B15104" s="13" t="n"/>
    </row>
    <row r="15105">
      <c r="A15105" s="12" t="n"/>
      <c r="B15105" s="13" t="n"/>
    </row>
    <row r="15106">
      <c r="A15106" s="12" t="n"/>
      <c r="B15106" s="13" t="n"/>
    </row>
    <row r="15107">
      <c r="A15107" s="12" t="n"/>
      <c r="B15107" s="13" t="n"/>
    </row>
    <row r="15108">
      <c r="A15108" s="12" t="n"/>
      <c r="B15108" s="13" t="n"/>
    </row>
    <row r="15109">
      <c r="A15109" s="12" t="n"/>
      <c r="B15109" s="13" t="n"/>
    </row>
    <row r="15110">
      <c r="A15110" s="12" t="n"/>
      <c r="B15110" s="13" t="n"/>
    </row>
    <row r="15111">
      <c r="A15111" s="12" t="n"/>
      <c r="B15111" s="13" t="n"/>
    </row>
    <row r="15112">
      <c r="A15112" s="12" t="n"/>
      <c r="B15112" s="13" t="n"/>
    </row>
    <row r="15113">
      <c r="A15113" s="12" t="n"/>
      <c r="B15113" s="13" t="n"/>
    </row>
    <row r="15114">
      <c r="A15114" s="12" t="n"/>
      <c r="B15114" s="13" t="n"/>
    </row>
    <row r="15115">
      <c r="A15115" s="12" t="n"/>
      <c r="B15115" s="13" t="n"/>
    </row>
    <row r="15116">
      <c r="A15116" s="12" t="n"/>
      <c r="B15116" s="13" t="n"/>
    </row>
    <row r="15117">
      <c r="A15117" s="12" t="n"/>
      <c r="B15117" s="13" t="n"/>
    </row>
    <row r="15118">
      <c r="A15118" s="12" t="n"/>
      <c r="B15118" s="13" t="n"/>
    </row>
    <row r="15119">
      <c r="A15119" s="12" t="n"/>
      <c r="B15119" s="13" t="n"/>
    </row>
    <row r="15120">
      <c r="A15120" s="12" t="n"/>
      <c r="B15120" s="13" t="n"/>
    </row>
    <row r="15121">
      <c r="A15121" s="12" t="n"/>
      <c r="B15121" s="13" t="n"/>
    </row>
    <row r="15122">
      <c r="A15122" s="12" t="n"/>
      <c r="B15122" s="13" t="n"/>
    </row>
    <row r="15123">
      <c r="A15123" s="12" t="n"/>
      <c r="B15123" s="13" t="n"/>
    </row>
    <row r="15124">
      <c r="A15124" s="12" t="n"/>
      <c r="B15124" s="13" t="n"/>
    </row>
    <row r="15125">
      <c r="A15125" s="12" t="n"/>
      <c r="B15125" s="13" t="n"/>
    </row>
    <row r="15126">
      <c r="A15126" s="12" t="n"/>
      <c r="B15126" s="13" t="n"/>
    </row>
    <row r="15127">
      <c r="A15127" s="12" t="n"/>
      <c r="B15127" s="13" t="n"/>
    </row>
    <row r="15128">
      <c r="A15128" s="12" t="n"/>
      <c r="B15128" s="13" t="n"/>
    </row>
    <row r="15129">
      <c r="A15129" s="12" t="n"/>
      <c r="B15129" s="13" t="n"/>
    </row>
    <row r="15130">
      <c r="A15130" s="12" t="n"/>
      <c r="B15130" s="13" t="n"/>
    </row>
    <row r="15131">
      <c r="A15131" s="12" t="n"/>
      <c r="B15131" s="13" t="n"/>
    </row>
    <row r="15132">
      <c r="A15132" s="12" t="n"/>
      <c r="B15132" s="13" t="n"/>
    </row>
    <row r="15133">
      <c r="A15133" s="12" t="n"/>
      <c r="B15133" s="13" t="n"/>
    </row>
    <row r="15134">
      <c r="A15134" s="12" t="n"/>
      <c r="B15134" s="13" t="n"/>
    </row>
    <row r="15135">
      <c r="A15135" s="12" t="n"/>
      <c r="B15135" s="13" t="n"/>
    </row>
    <row r="15136">
      <c r="A15136" s="12" t="n"/>
      <c r="B15136" s="13" t="n"/>
    </row>
    <row r="15137">
      <c r="A15137" s="12" t="n"/>
      <c r="B15137" s="13" t="n"/>
    </row>
    <row r="15138">
      <c r="A15138" s="12" t="n"/>
      <c r="B15138" s="13" t="n"/>
    </row>
    <row r="15139">
      <c r="A15139" s="12" t="n"/>
      <c r="B15139" s="13" t="n"/>
    </row>
    <row r="15140">
      <c r="A15140" s="12" t="n"/>
      <c r="B15140" s="13" t="n"/>
    </row>
    <row r="15141">
      <c r="A15141" s="12" t="n"/>
      <c r="B15141" s="13" t="n"/>
    </row>
    <row r="15142">
      <c r="A15142" s="12" t="n"/>
      <c r="B15142" s="13" t="n"/>
    </row>
    <row r="15143">
      <c r="A15143" s="12" t="n"/>
      <c r="B15143" s="13" t="n"/>
    </row>
    <row r="15144">
      <c r="A15144" s="12" t="n"/>
      <c r="B15144" s="13" t="n"/>
    </row>
    <row r="15145">
      <c r="A15145" s="12" t="n"/>
      <c r="B15145" s="13" t="n"/>
    </row>
    <row r="15146">
      <c r="A15146" s="12" t="n"/>
      <c r="B15146" s="13" t="n"/>
    </row>
    <row r="15147">
      <c r="A15147" s="12" t="n"/>
      <c r="B15147" s="13" t="n"/>
    </row>
    <row r="15148">
      <c r="A15148" s="12" t="n"/>
      <c r="B15148" s="13" t="n"/>
    </row>
    <row r="15149">
      <c r="A15149" s="12" t="n"/>
      <c r="B15149" s="13" t="n"/>
    </row>
    <row r="15150">
      <c r="A15150" s="12" t="n"/>
      <c r="B15150" s="13" t="n"/>
    </row>
    <row r="15151">
      <c r="A15151" s="12" t="n"/>
      <c r="B15151" s="13" t="n"/>
    </row>
    <row r="15152">
      <c r="A15152" s="12" t="n"/>
      <c r="B15152" s="13" t="n"/>
    </row>
    <row r="15153">
      <c r="A15153" s="12" t="n"/>
      <c r="B15153" s="13" t="n"/>
    </row>
    <row r="15154">
      <c r="A15154" s="12" t="n"/>
      <c r="B15154" s="13" t="n"/>
    </row>
    <row r="15155">
      <c r="A15155" s="12" t="n"/>
      <c r="B15155" s="13" t="n"/>
    </row>
    <row r="15156">
      <c r="A15156" s="12" t="n"/>
      <c r="B15156" s="13" t="n"/>
    </row>
    <row r="15157">
      <c r="A15157" s="12" t="n"/>
      <c r="B15157" s="13" t="n"/>
    </row>
    <row r="15158">
      <c r="A15158" s="12" t="n"/>
      <c r="B15158" s="13" t="n"/>
    </row>
    <row r="15159">
      <c r="A15159" s="12" t="n"/>
      <c r="B15159" s="13" t="n"/>
    </row>
    <row r="15160">
      <c r="A15160" s="12" t="n"/>
      <c r="B15160" s="13" t="n"/>
    </row>
    <row r="15161">
      <c r="A15161" s="12" t="n"/>
      <c r="B15161" s="13" t="n"/>
    </row>
    <row r="15162">
      <c r="A15162" s="12" t="n"/>
      <c r="B15162" s="13" t="n"/>
    </row>
    <row r="15163">
      <c r="A15163" s="12" t="n"/>
      <c r="B15163" s="13" t="n"/>
    </row>
    <row r="15164">
      <c r="A15164" s="12" t="n"/>
      <c r="B15164" s="13" t="n"/>
    </row>
    <row r="15165">
      <c r="A15165" s="12" t="n"/>
      <c r="B15165" s="13" t="n"/>
    </row>
    <row r="15166">
      <c r="A15166" s="12" t="n"/>
      <c r="B15166" s="13" t="n"/>
    </row>
    <row r="15167">
      <c r="A15167" s="12" t="n"/>
      <c r="B15167" s="13" t="n"/>
    </row>
    <row r="15168">
      <c r="A15168" s="12" t="n"/>
      <c r="B15168" s="13" t="n"/>
    </row>
    <row r="15169">
      <c r="A15169" s="12" t="n"/>
      <c r="B15169" s="13" t="n"/>
    </row>
    <row r="15170">
      <c r="A15170" s="12" t="n"/>
      <c r="B15170" s="13" t="n"/>
    </row>
    <row r="15171">
      <c r="A15171" s="12" t="n"/>
      <c r="B15171" s="13" t="n"/>
    </row>
    <row r="15172">
      <c r="A15172" s="12" t="n"/>
      <c r="B15172" s="13" t="n"/>
    </row>
    <row r="15173">
      <c r="A15173" s="12" t="n"/>
      <c r="B15173" s="13" t="n"/>
    </row>
    <row r="15174">
      <c r="A15174" s="12" t="n"/>
      <c r="B15174" s="13" t="n"/>
    </row>
    <row r="15175">
      <c r="A15175" s="12" t="n"/>
      <c r="B15175" s="13" t="n"/>
    </row>
    <row r="15176">
      <c r="A15176" s="12" t="n"/>
      <c r="B15176" s="13" t="n"/>
    </row>
    <row r="15177">
      <c r="A15177" s="12" t="n"/>
      <c r="B15177" s="13" t="n"/>
    </row>
    <row r="15178">
      <c r="A15178" s="12" t="n"/>
      <c r="B15178" s="13" t="n"/>
    </row>
    <row r="15179">
      <c r="A15179" s="12" t="n"/>
      <c r="B15179" s="13" t="n"/>
    </row>
    <row r="15180">
      <c r="A15180" s="12" t="n"/>
      <c r="B15180" s="13" t="n"/>
    </row>
    <row r="15181">
      <c r="A15181" s="12" t="n"/>
      <c r="B15181" s="13" t="n"/>
    </row>
    <row r="15182">
      <c r="A15182" s="12" t="n"/>
      <c r="B15182" s="13" t="n"/>
    </row>
    <row r="15183">
      <c r="A15183" s="12" t="n"/>
      <c r="B15183" s="13" t="n"/>
    </row>
    <row r="15184">
      <c r="A15184" s="12" t="n"/>
      <c r="B15184" s="13" t="n"/>
    </row>
    <row r="15185">
      <c r="A15185" s="12" t="n"/>
      <c r="B15185" s="13" t="n"/>
    </row>
    <row r="15186">
      <c r="A15186" s="12" t="n"/>
      <c r="B15186" s="13" t="n"/>
    </row>
    <row r="15187">
      <c r="A15187" s="12" t="n"/>
      <c r="B15187" s="13" t="n"/>
    </row>
    <row r="15188">
      <c r="A15188" s="12" t="n"/>
      <c r="B15188" s="13" t="n"/>
    </row>
    <row r="15189">
      <c r="A15189" s="12" t="n"/>
      <c r="B15189" s="13" t="n"/>
    </row>
    <row r="15190">
      <c r="A15190" s="12" t="n"/>
      <c r="B15190" s="13" t="n"/>
    </row>
    <row r="15191">
      <c r="A15191" s="12" t="n"/>
      <c r="B15191" s="13" t="n"/>
    </row>
    <row r="15192">
      <c r="A15192" s="12" t="n"/>
      <c r="B15192" s="13" t="n"/>
    </row>
    <row r="15193">
      <c r="A15193" s="12" t="n"/>
      <c r="B15193" s="13" t="n"/>
    </row>
    <row r="15194">
      <c r="A15194" s="12" t="n"/>
      <c r="B15194" s="13" t="n"/>
    </row>
    <row r="15195">
      <c r="A15195" s="12" t="n"/>
      <c r="B15195" s="13" t="n"/>
    </row>
    <row r="15196">
      <c r="A15196" s="12" t="n"/>
      <c r="B15196" s="13" t="n"/>
    </row>
    <row r="15197">
      <c r="A15197" s="12" t="n"/>
      <c r="B15197" s="13" t="n"/>
    </row>
    <row r="15198">
      <c r="A15198" s="12" t="n"/>
      <c r="B15198" s="13" t="n"/>
    </row>
    <row r="15199">
      <c r="A15199" s="12" t="n"/>
      <c r="B15199" s="13" t="n"/>
    </row>
    <row r="15200">
      <c r="A15200" s="12" t="n"/>
      <c r="B15200" s="13" t="n"/>
    </row>
    <row r="15201">
      <c r="A15201" s="12" t="n"/>
      <c r="B15201" s="13" t="n"/>
    </row>
    <row r="15202">
      <c r="A15202" s="12" t="n"/>
      <c r="B15202" s="13" t="n"/>
    </row>
    <row r="15203">
      <c r="A15203" s="12" t="n"/>
      <c r="B15203" s="13" t="n"/>
    </row>
    <row r="15204">
      <c r="A15204" s="12" t="n"/>
      <c r="B15204" s="13" t="n"/>
    </row>
    <row r="15205">
      <c r="A15205" s="12" t="n"/>
      <c r="B15205" s="13" t="n"/>
    </row>
    <row r="15206">
      <c r="A15206" s="12" t="n"/>
      <c r="B15206" s="13" t="n"/>
    </row>
    <row r="15207">
      <c r="A15207" s="12" t="n"/>
      <c r="B15207" s="13" t="n"/>
    </row>
    <row r="15208">
      <c r="A15208" s="12" t="n"/>
      <c r="B15208" s="13" t="n"/>
    </row>
    <row r="15209">
      <c r="A15209" s="12" t="n"/>
      <c r="B15209" s="13" t="n"/>
    </row>
    <row r="15210">
      <c r="A15210" s="12" t="n"/>
      <c r="B15210" s="13" t="n"/>
    </row>
    <row r="15211">
      <c r="A15211" s="12" t="n"/>
      <c r="B15211" s="13" t="n"/>
    </row>
    <row r="15212">
      <c r="A15212" s="12" t="n"/>
      <c r="B15212" s="13" t="n"/>
    </row>
    <row r="15213">
      <c r="A15213" s="12" t="n"/>
      <c r="B15213" s="13" t="n"/>
    </row>
    <row r="15214">
      <c r="A15214" s="12" t="n"/>
      <c r="B15214" s="13" t="n"/>
    </row>
    <row r="15215">
      <c r="A15215" s="12" t="n"/>
      <c r="B15215" s="13" t="n"/>
    </row>
    <row r="15216">
      <c r="A15216" s="12" t="n"/>
      <c r="B15216" s="13" t="n"/>
    </row>
    <row r="15217">
      <c r="A15217" s="12" t="n"/>
      <c r="B15217" s="13" t="n"/>
    </row>
    <row r="15218">
      <c r="A15218" s="12" t="n"/>
      <c r="B15218" s="13" t="n"/>
    </row>
    <row r="15219">
      <c r="A15219" s="12" t="n"/>
      <c r="B15219" s="13" t="n"/>
    </row>
    <row r="15220">
      <c r="A15220" s="12" t="n"/>
      <c r="B15220" s="13" t="n"/>
    </row>
    <row r="15221">
      <c r="A15221" s="12" t="n"/>
      <c r="B15221" s="13" t="n"/>
    </row>
    <row r="15222">
      <c r="A15222" s="12" t="n"/>
      <c r="B15222" s="13" t="n"/>
    </row>
    <row r="15223">
      <c r="A15223" s="12" t="n"/>
      <c r="B15223" s="13" t="n"/>
    </row>
    <row r="15224">
      <c r="A15224" s="12" t="n"/>
      <c r="B15224" s="13" t="n"/>
    </row>
    <row r="15225">
      <c r="A15225" s="12" t="n"/>
      <c r="B15225" s="13" t="n"/>
    </row>
    <row r="15226">
      <c r="A15226" s="12" t="n"/>
      <c r="B15226" s="13" t="n"/>
    </row>
    <row r="15227">
      <c r="A15227" s="12" t="n"/>
      <c r="B15227" s="13" t="n"/>
    </row>
    <row r="15228">
      <c r="A15228" s="12" t="n"/>
      <c r="B15228" s="13" t="n"/>
    </row>
    <row r="15229">
      <c r="A15229" s="12" t="n"/>
      <c r="B15229" s="13" t="n"/>
    </row>
    <row r="15230">
      <c r="A15230" s="12" t="n"/>
      <c r="B15230" s="13" t="n"/>
    </row>
    <row r="15231">
      <c r="A15231" s="12" t="n"/>
      <c r="B15231" s="13" t="n"/>
    </row>
    <row r="15232">
      <c r="A15232" s="12" t="n"/>
      <c r="B15232" s="13" t="n"/>
    </row>
    <row r="15233">
      <c r="A15233" s="12" t="n"/>
      <c r="B15233" s="13" t="n"/>
    </row>
    <row r="15234">
      <c r="A15234" s="12" t="n"/>
      <c r="B15234" s="13" t="n"/>
    </row>
    <row r="15235">
      <c r="A15235" s="12" t="n"/>
      <c r="B15235" s="13" t="n"/>
    </row>
    <row r="15236">
      <c r="A15236" s="12" t="n"/>
      <c r="B15236" s="13" t="n"/>
    </row>
    <row r="15237">
      <c r="A15237" s="12" t="n"/>
      <c r="B15237" s="13" t="n"/>
    </row>
    <row r="15238">
      <c r="A15238" s="12" t="n"/>
      <c r="B15238" s="13" t="n"/>
    </row>
    <row r="15239">
      <c r="A15239" s="12" t="n"/>
      <c r="B15239" s="13" t="n"/>
    </row>
    <row r="15240">
      <c r="A15240" s="12" t="n"/>
      <c r="B15240" s="13" t="n"/>
    </row>
    <row r="15241">
      <c r="A15241" s="12" t="n"/>
      <c r="B15241" s="13" t="n"/>
    </row>
    <row r="15242">
      <c r="A15242" s="12" t="n"/>
      <c r="B15242" s="13" t="n"/>
    </row>
    <row r="15243">
      <c r="A15243" s="12" t="n"/>
      <c r="B15243" s="13" t="n"/>
    </row>
    <row r="15244">
      <c r="A15244" s="12" t="n"/>
      <c r="B15244" s="13" t="n"/>
    </row>
    <row r="15245">
      <c r="A15245" s="12" t="n"/>
      <c r="B15245" s="13" t="n"/>
    </row>
    <row r="15246">
      <c r="A15246" s="12" t="n"/>
      <c r="B15246" s="13" t="n"/>
    </row>
    <row r="15247">
      <c r="A15247" s="12" t="n"/>
      <c r="B15247" s="13" t="n"/>
    </row>
    <row r="15248">
      <c r="A15248" s="12" t="n"/>
      <c r="B15248" s="13" t="n"/>
    </row>
    <row r="15249">
      <c r="A15249" s="12" t="n"/>
      <c r="B15249" s="13" t="n"/>
    </row>
    <row r="15250">
      <c r="A15250" s="12" t="n"/>
      <c r="B15250" s="13" t="n"/>
    </row>
    <row r="15251">
      <c r="A15251" s="12" t="n"/>
      <c r="B15251" s="13" t="n"/>
    </row>
    <row r="15252">
      <c r="A15252" s="12" t="n"/>
      <c r="B15252" s="13" t="n"/>
    </row>
    <row r="15253">
      <c r="A15253" s="12" t="n"/>
      <c r="B15253" s="13" t="n"/>
    </row>
    <row r="15254">
      <c r="A15254" s="12" t="n"/>
      <c r="B15254" s="13" t="n"/>
    </row>
    <row r="15255">
      <c r="A15255" s="12" t="n"/>
      <c r="B15255" s="13" t="n"/>
    </row>
    <row r="15256">
      <c r="A15256" s="12" t="n"/>
      <c r="B15256" s="13" t="n"/>
    </row>
    <row r="15257">
      <c r="A15257" s="12" t="n"/>
      <c r="B15257" s="13" t="n"/>
    </row>
    <row r="15258">
      <c r="A15258" s="12" t="n"/>
      <c r="B15258" s="13" t="n"/>
    </row>
    <row r="15259">
      <c r="A15259" s="12" t="n"/>
      <c r="B15259" s="13" t="n"/>
    </row>
    <row r="15260">
      <c r="A15260" s="12" t="n"/>
      <c r="B15260" s="13" t="n"/>
    </row>
    <row r="15261">
      <c r="A15261" s="12" t="n"/>
      <c r="B15261" s="13" t="n"/>
    </row>
    <row r="15262">
      <c r="A15262" s="12" t="n"/>
      <c r="B15262" s="13" t="n"/>
    </row>
    <row r="15263">
      <c r="A15263" s="12" t="n"/>
      <c r="B15263" s="13" t="n"/>
    </row>
    <row r="15264">
      <c r="A15264" s="12" t="n"/>
      <c r="B15264" s="13" t="n"/>
    </row>
    <row r="15265">
      <c r="A15265" s="12" t="n"/>
      <c r="B15265" s="13" t="n"/>
    </row>
    <row r="15266">
      <c r="A15266" s="12" t="n"/>
      <c r="B15266" s="13" t="n"/>
    </row>
    <row r="15267">
      <c r="A15267" s="12" t="n"/>
      <c r="B15267" s="13" t="n"/>
    </row>
    <row r="15268">
      <c r="A15268" s="12" t="n"/>
      <c r="B15268" s="13" t="n"/>
    </row>
    <row r="15269">
      <c r="A15269" s="12" t="n"/>
      <c r="B15269" s="13" t="n"/>
    </row>
    <row r="15270">
      <c r="A15270" s="12" t="n"/>
      <c r="B15270" s="13" t="n"/>
    </row>
    <row r="15271">
      <c r="A15271" s="12" t="n"/>
      <c r="B15271" s="13" t="n"/>
    </row>
    <row r="15272">
      <c r="A15272" s="12" t="n"/>
      <c r="B15272" s="13" t="n"/>
    </row>
    <row r="15273">
      <c r="A15273" s="12" t="n"/>
      <c r="B15273" s="13" t="n"/>
    </row>
    <row r="15274">
      <c r="A15274" s="12" t="n"/>
      <c r="B15274" s="13" t="n"/>
    </row>
    <row r="15275">
      <c r="A15275" s="12" t="n"/>
      <c r="B15275" s="13" t="n"/>
    </row>
    <row r="15276">
      <c r="A15276" s="12" t="n"/>
      <c r="B15276" s="13" t="n"/>
    </row>
    <row r="15277">
      <c r="A15277" s="12" t="n"/>
      <c r="B15277" s="13" t="n"/>
    </row>
    <row r="15278">
      <c r="A15278" s="12" t="n"/>
      <c r="B15278" s="13" t="n"/>
    </row>
    <row r="15279">
      <c r="A15279" s="12" t="n"/>
      <c r="B15279" s="13" t="n"/>
    </row>
    <row r="15280">
      <c r="A15280" s="12" t="n"/>
      <c r="B15280" s="13" t="n"/>
    </row>
    <row r="15281">
      <c r="A15281" s="12" t="n"/>
      <c r="B15281" s="13" t="n"/>
    </row>
    <row r="15282">
      <c r="A15282" s="12" t="n"/>
      <c r="B15282" s="13" t="n"/>
    </row>
    <row r="15283">
      <c r="A15283" s="12" t="n"/>
      <c r="B15283" s="13" t="n"/>
    </row>
    <row r="15284">
      <c r="A15284" s="12" t="n"/>
      <c r="B15284" s="13" t="n"/>
    </row>
    <row r="15285">
      <c r="A15285" s="12" t="n"/>
      <c r="B15285" s="13" t="n"/>
    </row>
    <row r="15286">
      <c r="A15286" s="12" t="n"/>
      <c r="B15286" s="13" t="n"/>
    </row>
    <row r="15287">
      <c r="A15287" s="12" t="n"/>
      <c r="B15287" s="13" t="n"/>
    </row>
    <row r="15288">
      <c r="A15288" s="12" t="n"/>
      <c r="B15288" s="13" t="n"/>
    </row>
    <row r="15289">
      <c r="A15289" s="12" t="n"/>
      <c r="B15289" s="13" t="n"/>
    </row>
    <row r="15290">
      <c r="A15290" s="12" t="n"/>
      <c r="B15290" s="13" t="n"/>
    </row>
    <row r="15291">
      <c r="A15291" s="12" t="n"/>
      <c r="B15291" s="13" t="n"/>
    </row>
    <row r="15292">
      <c r="A15292" s="12" t="n"/>
      <c r="B15292" s="13" t="n"/>
    </row>
    <row r="15293">
      <c r="A15293" s="12" t="n"/>
      <c r="B15293" s="13" t="n"/>
    </row>
    <row r="15294">
      <c r="A15294" s="12" t="n"/>
      <c r="B15294" s="13" t="n"/>
    </row>
    <row r="15295">
      <c r="A15295" s="12" t="n"/>
      <c r="B15295" s="13" t="n"/>
    </row>
    <row r="15296">
      <c r="A15296" s="12" t="n"/>
      <c r="B15296" s="13" t="n"/>
    </row>
    <row r="15297">
      <c r="A15297" s="12" t="n"/>
      <c r="B15297" s="13" t="n"/>
    </row>
    <row r="15298">
      <c r="A15298" s="12" t="n"/>
      <c r="B15298" s="13" t="n"/>
    </row>
    <row r="15299">
      <c r="A15299" s="12" t="n"/>
      <c r="B15299" s="13" t="n"/>
    </row>
    <row r="15300">
      <c r="A15300" s="12" t="n"/>
      <c r="B15300" s="13" t="n"/>
    </row>
    <row r="15301">
      <c r="A15301" s="12" t="n"/>
      <c r="B15301" s="13" t="n"/>
    </row>
    <row r="15302">
      <c r="A15302" s="12" t="n"/>
      <c r="B15302" s="13" t="n"/>
    </row>
    <row r="15303">
      <c r="A15303" s="12" t="n"/>
      <c r="B15303" s="13" t="n"/>
    </row>
    <row r="15304">
      <c r="A15304" s="12" t="n"/>
      <c r="B15304" s="13" t="n"/>
    </row>
    <row r="15305">
      <c r="A15305" s="12" t="n"/>
      <c r="B15305" s="13" t="n"/>
    </row>
    <row r="15306">
      <c r="A15306" s="12" t="n"/>
      <c r="B15306" s="13" t="n"/>
    </row>
    <row r="15307">
      <c r="A15307" s="12" t="n"/>
      <c r="B15307" s="13" t="n"/>
    </row>
    <row r="15308">
      <c r="A15308" s="12" t="n"/>
      <c r="B15308" s="13" t="n"/>
    </row>
    <row r="15309">
      <c r="A15309" s="12" t="n"/>
      <c r="B15309" s="13" t="n"/>
    </row>
    <row r="15310">
      <c r="A15310" s="12" t="n"/>
      <c r="B15310" s="13" t="n"/>
    </row>
    <row r="15311">
      <c r="A15311" s="12" t="n"/>
      <c r="B15311" s="13" t="n"/>
    </row>
    <row r="15312">
      <c r="A15312" s="12" t="n"/>
      <c r="B15312" s="13" t="n"/>
    </row>
    <row r="15313">
      <c r="A15313" s="12" t="n"/>
      <c r="B15313" s="13" t="n"/>
    </row>
    <row r="15314">
      <c r="A15314" s="12" t="n"/>
      <c r="B15314" s="13" t="n"/>
    </row>
    <row r="15315">
      <c r="A15315" s="12" t="n"/>
      <c r="B15315" s="13" t="n"/>
    </row>
    <row r="15316">
      <c r="A15316" s="12" t="n"/>
      <c r="B15316" s="13" t="n"/>
    </row>
    <row r="15317">
      <c r="A15317" s="12" t="n"/>
      <c r="B15317" s="13" t="n"/>
    </row>
    <row r="15318">
      <c r="A15318" s="12" t="n"/>
      <c r="B15318" s="13" t="n"/>
    </row>
    <row r="15319">
      <c r="A15319" s="12" t="n"/>
      <c r="B15319" s="13" t="n"/>
    </row>
    <row r="15320">
      <c r="A15320" s="12" t="n"/>
      <c r="B15320" s="13" t="n"/>
    </row>
    <row r="15321">
      <c r="A15321" s="12" t="n"/>
      <c r="B15321" s="13" t="n"/>
    </row>
    <row r="15322">
      <c r="A15322" s="12" t="n"/>
      <c r="B15322" s="13" t="n"/>
    </row>
    <row r="15323">
      <c r="A15323" s="12" t="n"/>
      <c r="B15323" s="13" t="n"/>
    </row>
    <row r="15324">
      <c r="A15324" s="12" t="n"/>
      <c r="B15324" s="13" t="n"/>
    </row>
    <row r="15325">
      <c r="A15325" s="12" t="n"/>
      <c r="B15325" s="13" t="n"/>
    </row>
    <row r="15326">
      <c r="A15326" s="12" t="n"/>
      <c r="B15326" s="13" t="n"/>
    </row>
    <row r="15327">
      <c r="A15327" s="12" t="n"/>
      <c r="B15327" s="13" t="n"/>
    </row>
    <row r="15328">
      <c r="A15328" s="12" t="n"/>
      <c r="B15328" s="13" t="n"/>
    </row>
    <row r="15329">
      <c r="A15329" s="12" t="n"/>
      <c r="B15329" s="13" t="n"/>
    </row>
    <row r="15330">
      <c r="A15330" s="12" t="n"/>
      <c r="B15330" s="13" t="n"/>
    </row>
    <row r="15331">
      <c r="A15331" s="12" t="n"/>
      <c r="B15331" s="13" t="n"/>
    </row>
    <row r="15332">
      <c r="A15332" s="12" t="n"/>
      <c r="B15332" s="13" t="n"/>
    </row>
    <row r="15333">
      <c r="A15333" s="12" t="n"/>
      <c r="B15333" s="13" t="n"/>
    </row>
    <row r="15334">
      <c r="A15334" s="12" t="n"/>
      <c r="B15334" s="13" t="n"/>
    </row>
    <row r="15335">
      <c r="A15335" s="12" t="n"/>
      <c r="B15335" s="13" t="n"/>
    </row>
    <row r="15336">
      <c r="A15336" s="12" t="n"/>
      <c r="B15336" s="13" t="n"/>
    </row>
    <row r="15337">
      <c r="A15337" s="12" t="n"/>
      <c r="B15337" s="13" t="n"/>
    </row>
    <row r="15338">
      <c r="A15338" s="12" t="n"/>
      <c r="B15338" s="13" t="n"/>
    </row>
    <row r="15339">
      <c r="A15339" s="12" t="n"/>
      <c r="B15339" s="13" t="n"/>
    </row>
    <row r="15340">
      <c r="A15340" s="12" t="n"/>
      <c r="B15340" s="13" t="n"/>
    </row>
    <row r="15341">
      <c r="A15341" s="12" t="n"/>
      <c r="B15341" s="13" t="n"/>
    </row>
    <row r="15342">
      <c r="A15342" s="12" t="n"/>
      <c r="B15342" s="13" t="n"/>
    </row>
    <row r="15343">
      <c r="A15343" s="12" t="n"/>
      <c r="B15343" s="13" t="n"/>
    </row>
    <row r="15344">
      <c r="A15344" s="12" t="n"/>
      <c r="B15344" s="13" t="n"/>
    </row>
    <row r="15345">
      <c r="A15345" s="12" t="n"/>
      <c r="B15345" s="13" t="n"/>
    </row>
    <row r="15346">
      <c r="A15346" s="12" t="n"/>
      <c r="B15346" s="13" t="n"/>
    </row>
    <row r="15347">
      <c r="A15347" s="12" t="n"/>
      <c r="B15347" s="13" t="n"/>
    </row>
    <row r="15348">
      <c r="A15348" s="12" t="n"/>
      <c r="B15348" s="13" t="n"/>
    </row>
    <row r="15349">
      <c r="A15349" s="12" t="n"/>
      <c r="B15349" s="13" t="n"/>
    </row>
    <row r="15350">
      <c r="A15350" s="12" t="n"/>
      <c r="B15350" s="13" t="n"/>
    </row>
    <row r="15351">
      <c r="A15351" s="12" t="n"/>
      <c r="B15351" s="13" t="n"/>
    </row>
    <row r="15352">
      <c r="A15352" s="12" t="n"/>
      <c r="B15352" s="13" t="n"/>
    </row>
    <row r="15353">
      <c r="A15353" s="12" t="n"/>
      <c r="B15353" s="13" t="n"/>
    </row>
    <row r="15354">
      <c r="A15354" s="12" t="n"/>
      <c r="B15354" s="13" t="n"/>
    </row>
    <row r="15355">
      <c r="A15355" s="12" t="n"/>
      <c r="B15355" s="13" t="n"/>
    </row>
    <row r="15356">
      <c r="A15356" s="12" t="n"/>
      <c r="B15356" s="13" t="n"/>
    </row>
    <row r="15357">
      <c r="A15357" s="12" t="n"/>
      <c r="B15357" s="13" t="n"/>
    </row>
    <row r="15358">
      <c r="A15358" s="12" t="n"/>
      <c r="B15358" s="13" t="n"/>
    </row>
    <row r="15359">
      <c r="A15359" s="12" t="n"/>
      <c r="B15359" s="13" t="n"/>
    </row>
    <row r="15360">
      <c r="A15360" s="12" t="n"/>
      <c r="B15360" s="13" t="n"/>
    </row>
    <row r="15361">
      <c r="A15361" s="12" t="n"/>
      <c r="B15361" s="13" t="n"/>
    </row>
    <row r="15362">
      <c r="A15362" s="12" t="n"/>
      <c r="B15362" s="13" t="n"/>
    </row>
    <row r="15363">
      <c r="A15363" s="12" t="n"/>
      <c r="B15363" s="13" t="n"/>
    </row>
    <row r="15364">
      <c r="A15364" s="12" t="n"/>
      <c r="B15364" s="13" t="n"/>
    </row>
    <row r="15365">
      <c r="A15365" s="12" t="n"/>
      <c r="B15365" s="13" t="n"/>
    </row>
    <row r="15366">
      <c r="A15366" s="12" t="n"/>
      <c r="B15366" s="13" t="n"/>
    </row>
    <row r="15367">
      <c r="A15367" s="12" t="n"/>
      <c r="B15367" s="13" t="n"/>
    </row>
    <row r="15368">
      <c r="A15368" s="12" t="n"/>
      <c r="B15368" s="13" t="n"/>
    </row>
    <row r="15369">
      <c r="A15369" s="12" t="n"/>
      <c r="B15369" s="13" t="n"/>
    </row>
    <row r="15370">
      <c r="A15370" s="12" t="n"/>
      <c r="B15370" s="13" t="n"/>
    </row>
    <row r="15371">
      <c r="A15371" s="12" t="n"/>
      <c r="B15371" s="13" t="n"/>
    </row>
    <row r="15372">
      <c r="A15372" s="12" t="n"/>
      <c r="B15372" s="13" t="n"/>
    </row>
    <row r="15373">
      <c r="A15373" s="12" t="n"/>
      <c r="B15373" s="13" t="n"/>
    </row>
    <row r="15374">
      <c r="A15374" s="12" t="n"/>
      <c r="B15374" s="13" t="n"/>
    </row>
    <row r="15375">
      <c r="A15375" s="12" t="n"/>
      <c r="B15375" s="13" t="n"/>
    </row>
    <row r="15376">
      <c r="A15376" s="12" t="n"/>
      <c r="B15376" s="13" t="n"/>
    </row>
    <row r="15377">
      <c r="A15377" s="12" t="n"/>
      <c r="B15377" s="13" t="n"/>
    </row>
    <row r="15378">
      <c r="A15378" s="12" t="n"/>
      <c r="B15378" s="13" t="n"/>
    </row>
    <row r="15379">
      <c r="A15379" s="12" t="n"/>
      <c r="B15379" s="13" t="n"/>
    </row>
    <row r="15380">
      <c r="A15380" s="12" t="n"/>
      <c r="B15380" s="13" t="n"/>
    </row>
    <row r="15381">
      <c r="A15381" s="12" t="n"/>
      <c r="B15381" s="13" t="n"/>
    </row>
    <row r="15382">
      <c r="A15382" s="12" t="n"/>
      <c r="B15382" s="13" t="n"/>
    </row>
    <row r="15383">
      <c r="A15383" s="12" t="n"/>
      <c r="B15383" s="13" t="n"/>
    </row>
    <row r="15384">
      <c r="A15384" s="12" t="n"/>
      <c r="B15384" s="13" t="n"/>
    </row>
    <row r="15385">
      <c r="A15385" s="12" t="n"/>
      <c r="B15385" s="13" t="n"/>
    </row>
    <row r="15386">
      <c r="A15386" s="12" t="n"/>
      <c r="B15386" s="13" t="n"/>
    </row>
    <row r="15387">
      <c r="A15387" s="12" t="n"/>
      <c r="B15387" s="13" t="n"/>
    </row>
    <row r="15388">
      <c r="A15388" s="12" t="n"/>
      <c r="B15388" s="13" t="n"/>
    </row>
    <row r="15389">
      <c r="A15389" s="12" t="n"/>
      <c r="B15389" s="13" t="n"/>
    </row>
    <row r="15390">
      <c r="A15390" s="12" t="n"/>
      <c r="B15390" s="13" t="n"/>
    </row>
    <row r="15391">
      <c r="A15391" s="12" t="n"/>
      <c r="B15391" s="13" t="n"/>
    </row>
    <row r="15392">
      <c r="A15392" s="12" t="n"/>
      <c r="B15392" s="13" t="n"/>
    </row>
    <row r="15393">
      <c r="A15393" s="12" t="n"/>
      <c r="B15393" s="13" t="n"/>
    </row>
    <row r="15394">
      <c r="A15394" s="12" t="n"/>
      <c r="B15394" s="13" t="n"/>
    </row>
    <row r="15395">
      <c r="A15395" s="12" t="n"/>
      <c r="B15395" s="13" t="n"/>
    </row>
    <row r="15396">
      <c r="A15396" s="12" t="n"/>
      <c r="B15396" s="13" t="n"/>
    </row>
    <row r="15397">
      <c r="A15397" s="12" t="n"/>
      <c r="B15397" s="13" t="n"/>
    </row>
    <row r="15398">
      <c r="A15398" s="12" t="n"/>
      <c r="B15398" s="13" t="n"/>
    </row>
    <row r="15399">
      <c r="A15399" s="12" t="n"/>
      <c r="B15399" s="13" t="n"/>
    </row>
    <row r="15400">
      <c r="A15400" s="12" t="n"/>
      <c r="B15400" s="13" t="n"/>
    </row>
    <row r="15401">
      <c r="A15401" s="12" t="n"/>
      <c r="B15401" s="13" t="n"/>
    </row>
    <row r="15402">
      <c r="A15402" s="12" t="n"/>
      <c r="B15402" s="13" t="n"/>
    </row>
    <row r="15403">
      <c r="A15403" s="12" t="n"/>
      <c r="B15403" s="13" t="n"/>
    </row>
    <row r="15404">
      <c r="A15404" s="12" t="n"/>
      <c r="B15404" s="13" t="n"/>
    </row>
    <row r="15405">
      <c r="A15405" s="12" t="n"/>
      <c r="B15405" s="13" t="n"/>
    </row>
    <row r="15406">
      <c r="A15406" s="12" t="n"/>
      <c r="B15406" s="13" t="n"/>
    </row>
    <row r="15407">
      <c r="A15407" s="12" t="n"/>
      <c r="B15407" s="13" t="n"/>
    </row>
    <row r="15408">
      <c r="A15408" s="12" t="n"/>
      <c r="B15408" s="13" t="n"/>
    </row>
    <row r="15409">
      <c r="A15409" s="12" t="n"/>
      <c r="B15409" s="13" t="n"/>
    </row>
    <row r="15410">
      <c r="A15410" s="12" t="n"/>
      <c r="B15410" s="13" t="n"/>
    </row>
    <row r="15411">
      <c r="A15411" s="12" t="n"/>
      <c r="B15411" s="13" t="n"/>
    </row>
    <row r="15412">
      <c r="A15412" s="12" t="n"/>
      <c r="B15412" s="13" t="n"/>
    </row>
    <row r="15413">
      <c r="A15413" s="12" t="n"/>
      <c r="B15413" s="13" t="n"/>
    </row>
    <row r="15414">
      <c r="A15414" s="12" t="n"/>
      <c r="B15414" s="13" t="n"/>
    </row>
    <row r="15415">
      <c r="A15415" s="12" t="n"/>
      <c r="B15415" s="13" t="n"/>
    </row>
    <row r="15416">
      <c r="A15416" s="12" t="n"/>
      <c r="B15416" s="13" t="n"/>
    </row>
    <row r="15417">
      <c r="A15417" s="12" t="n"/>
      <c r="B15417" s="13" t="n"/>
    </row>
    <row r="15418">
      <c r="A15418" s="12" t="n"/>
      <c r="B15418" s="13" t="n"/>
    </row>
    <row r="15419">
      <c r="A15419" s="12" t="n"/>
      <c r="B15419" s="13" t="n"/>
    </row>
    <row r="15420">
      <c r="A15420" s="12" t="n"/>
      <c r="B15420" s="13" t="n"/>
    </row>
    <row r="15421">
      <c r="A15421" s="12" t="n"/>
      <c r="B15421" s="13" t="n"/>
    </row>
    <row r="15422">
      <c r="A15422" s="12" t="n"/>
      <c r="B15422" s="13" t="n"/>
    </row>
    <row r="15423">
      <c r="A15423" s="12" t="n"/>
      <c r="B15423" s="13" t="n"/>
    </row>
    <row r="15424">
      <c r="A15424" s="12" t="n"/>
      <c r="B15424" s="13" t="n"/>
    </row>
    <row r="15425">
      <c r="A15425" s="12" t="n"/>
      <c r="B15425" s="13" t="n"/>
    </row>
    <row r="15426">
      <c r="A15426" s="12" t="n"/>
      <c r="B15426" s="13" t="n"/>
    </row>
    <row r="15427">
      <c r="A15427" s="12" t="n"/>
      <c r="B15427" s="13" t="n"/>
    </row>
    <row r="15428">
      <c r="A15428" s="12" t="n"/>
      <c r="B15428" s="13" t="n"/>
    </row>
    <row r="15429">
      <c r="A15429" s="12" t="n"/>
      <c r="B15429" s="13" t="n"/>
    </row>
    <row r="15430">
      <c r="A15430" s="12" t="n"/>
      <c r="B15430" s="13" t="n"/>
    </row>
    <row r="15431">
      <c r="A15431" s="12" t="n"/>
      <c r="B15431" s="13" t="n"/>
    </row>
    <row r="15432">
      <c r="A15432" s="12" t="n"/>
      <c r="B15432" s="13" t="n"/>
    </row>
    <row r="15433">
      <c r="A15433" s="12" t="n"/>
      <c r="B15433" s="13" t="n"/>
    </row>
    <row r="15434">
      <c r="A15434" s="12" t="n"/>
      <c r="B15434" s="13" t="n"/>
    </row>
    <row r="15435">
      <c r="A15435" s="12" t="n"/>
      <c r="B15435" s="13" t="n"/>
    </row>
    <row r="15436">
      <c r="A15436" s="12" t="n"/>
      <c r="B15436" s="13" t="n"/>
    </row>
    <row r="15437">
      <c r="A15437" s="12" t="n"/>
      <c r="B15437" s="13" t="n"/>
    </row>
    <row r="15438">
      <c r="A15438" s="12" t="n"/>
      <c r="B15438" s="13" t="n"/>
    </row>
    <row r="15439">
      <c r="A15439" s="12" t="n"/>
      <c r="B15439" s="13" t="n"/>
    </row>
    <row r="15440">
      <c r="A15440" s="12" t="n"/>
      <c r="B15440" s="13" t="n"/>
    </row>
    <row r="15441">
      <c r="A15441" s="12" t="n"/>
      <c r="B15441" s="13" t="n"/>
    </row>
    <row r="15442">
      <c r="A15442" s="12" t="n"/>
      <c r="B15442" s="13" t="n"/>
    </row>
    <row r="15443">
      <c r="A15443" s="12" t="n"/>
      <c r="B15443" s="13" t="n"/>
    </row>
    <row r="15444">
      <c r="A15444" s="12" t="n"/>
      <c r="B15444" s="13" t="n"/>
    </row>
    <row r="15445">
      <c r="A15445" s="12" t="n"/>
      <c r="B15445" s="13" t="n"/>
    </row>
    <row r="15446">
      <c r="A15446" s="12" t="n"/>
      <c r="B15446" s="13" t="n"/>
    </row>
    <row r="15447">
      <c r="A15447" s="12" t="n"/>
      <c r="B15447" s="13" t="n"/>
    </row>
    <row r="15448">
      <c r="A15448" s="12" t="n"/>
      <c r="B15448" s="13" t="n"/>
    </row>
    <row r="15449">
      <c r="A15449" s="12" t="n"/>
      <c r="B15449" s="13" t="n"/>
    </row>
    <row r="15450">
      <c r="A15450" s="12" t="n"/>
      <c r="B15450" s="13" t="n"/>
    </row>
    <row r="15451">
      <c r="A15451" s="12" t="n"/>
      <c r="B15451" s="13" t="n"/>
    </row>
    <row r="15452">
      <c r="A15452" s="12" t="n"/>
      <c r="B15452" s="13" t="n"/>
    </row>
    <row r="15453">
      <c r="A15453" s="12" t="n"/>
      <c r="B15453" s="13" t="n"/>
    </row>
    <row r="15454">
      <c r="A15454" s="12" t="n"/>
      <c r="B15454" s="13" t="n"/>
    </row>
    <row r="15455">
      <c r="A15455" s="12" t="n"/>
      <c r="B15455" s="13" t="n"/>
    </row>
    <row r="15456">
      <c r="A15456" s="12" t="n"/>
      <c r="B15456" s="13" t="n"/>
    </row>
    <row r="15457">
      <c r="A15457" s="12" t="n"/>
      <c r="B15457" s="13" t="n"/>
    </row>
    <row r="15458">
      <c r="A15458" s="12" t="n"/>
      <c r="B15458" s="13" t="n"/>
    </row>
    <row r="15459">
      <c r="A15459" s="12" t="n"/>
      <c r="B15459" s="13" t="n"/>
    </row>
    <row r="15460">
      <c r="A15460" s="12" t="n"/>
      <c r="B15460" s="13" t="n"/>
    </row>
    <row r="15461">
      <c r="A15461" s="12" t="n"/>
      <c r="B15461" s="13" t="n"/>
    </row>
    <row r="15462">
      <c r="A15462" s="12" t="n"/>
      <c r="B15462" s="13" t="n"/>
    </row>
    <row r="15463">
      <c r="A15463" s="12" t="n"/>
      <c r="B15463" s="13" t="n"/>
    </row>
    <row r="15464">
      <c r="A15464" s="12" t="n"/>
      <c r="B15464" s="13" t="n"/>
    </row>
    <row r="15465">
      <c r="A15465" s="12" t="n"/>
      <c r="B15465" s="13" t="n"/>
    </row>
    <row r="15466">
      <c r="A15466" s="12" t="n"/>
      <c r="B15466" s="13" t="n"/>
    </row>
    <row r="15467">
      <c r="A15467" s="12" t="n"/>
      <c r="B15467" s="13" t="n"/>
    </row>
    <row r="15468">
      <c r="A15468" s="12" t="n"/>
      <c r="B15468" s="13" t="n"/>
    </row>
    <row r="15469">
      <c r="A15469" s="12" t="n"/>
      <c r="B15469" s="13" t="n"/>
    </row>
    <row r="15470">
      <c r="A15470" s="12" t="n"/>
      <c r="B15470" s="13" t="n"/>
    </row>
    <row r="15471">
      <c r="A15471" s="12" t="n"/>
      <c r="B15471" s="13" t="n"/>
    </row>
    <row r="15472">
      <c r="A15472" s="12" t="n"/>
      <c r="B15472" s="13" t="n"/>
    </row>
    <row r="15473">
      <c r="A15473" s="12" t="n"/>
      <c r="B15473" s="13" t="n"/>
    </row>
    <row r="15474">
      <c r="A15474" s="12" t="n"/>
      <c r="B15474" s="13" t="n"/>
    </row>
    <row r="15475">
      <c r="A15475" s="12" t="n"/>
      <c r="B15475" s="13" t="n"/>
    </row>
    <row r="15476">
      <c r="A15476" s="12" t="n"/>
      <c r="B15476" s="13" t="n"/>
    </row>
    <row r="15477">
      <c r="A15477" s="12" t="n"/>
      <c r="B15477" s="13" t="n"/>
    </row>
    <row r="15478">
      <c r="A15478" s="12" t="n"/>
      <c r="B15478" s="13" t="n"/>
    </row>
    <row r="15479">
      <c r="A15479" s="12" t="n"/>
      <c r="B15479" s="13" t="n"/>
    </row>
    <row r="15480">
      <c r="A15480" s="12" t="n"/>
      <c r="B15480" s="13" t="n"/>
    </row>
    <row r="15481">
      <c r="A15481" s="12" t="n"/>
      <c r="B15481" s="13" t="n"/>
    </row>
    <row r="15482">
      <c r="A15482" s="12" t="n"/>
      <c r="B15482" s="13" t="n"/>
    </row>
    <row r="15483">
      <c r="A15483" s="12" t="n"/>
      <c r="B15483" s="13" t="n"/>
    </row>
    <row r="15484">
      <c r="A15484" s="12" t="n"/>
      <c r="B15484" s="13" t="n"/>
    </row>
    <row r="15485">
      <c r="A15485" s="12" t="n"/>
      <c r="B15485" s="13" t="n"/>
    </row>
    <row r="15486">
      <c r="A15486" s="12" t="n"/>
      <c r="B15486" s="13" t="n"/>
    </row>
    <row r="15487">
      <c r="A15487" s="12" t="n"/>
      <c r="B15487" s="13" t="n"/>
    </row>
    <row r="15488">
      <c r="A15488" s="12" t="n"/>
      <c r="B15488" s="13" t="n"/>
    </row>
    <row r="15489">
      <c r="A15489" s="12" t="n"/>
      <c r="B15489" s="13" t="n"/>
    </row>
    <row r="15490">
      <c r="A15490" s="12" t="n"/>
      <c r="B15490" s="13" t="n"/>
    </row>
    <row r="15491">
      <c r="A15491" s="12" t="n"/>
      <c r="B15491" s="13" t="n"/>
    </row>
    <row r="15492">
      <c r="A15492" s="12" t="n"/>
      <c r="B15492" s="13" t="n"/>
    </row>
    <row r="15493">
      <c r="A15493" s="12" t="n"/>
      <c r="B15493" s="13" t="n"/>
    </row>
    <row r="15494">
      <c r="A15494" s="12" t="n"/>
      <c r="B15494" s="13" t="n"/>
    </row>
    <row r="15495">
      <c r="A15495" s="12" t="n"/>
      <c r="B15495" s="13" t="n"/>
    </row>
    <row r="15496">
      <c r="A15496" s="12" t="n"/>
      <c r="B15496" s="13" t="n"/>
    </row>
    <row r="15497">
      <c r="A15497" s="12" t="n"/>
      <c r="B15497" s="13" t="n"/>
    </row>
    <row r="15498">
      <c r="A15498" s="12" t="n"/>
      <c r="B15498" s="13" t="n"/>
    </row>
    <row r="15499">
      <c r="A15499" s="12" t="n"/>
      <c r="B15499" s="13" t="n"/>
    </row>
    <row r="15500">
      <c r="A15500" s="12" t="n"/>
      <c r="B15500" s="13" t="n"/>
    </row>
    <row r="15501">
      <c r="A15501" s="12" t="n"/>
      <c r="B15501" s="13" t="n"/>
    </row>
    <row r="15502">
      <c r="A15502" s="12" t="n"/>
      <c r="B15502" s="13" t="n"/>
    </row>
    <row r="15503">
      <c r="A15503" s="12" t="n"/>
      <c r="B15503" s="13" t="n"/>
    </row>
    <row r="15504">
      <c r="A15504" s="12" t="n"/>
      <c r="B15504" s="13" t="n"/>
    </row>
    <row r="15505">
      <c r="A15505" s="12" t="n"/>
      <c r="B15505" s="13" t="n"/>
    </row>
    <row r="15506">
      <c r="A15506" s="12" t="n"/>
      <c r="B15506" s="13" t="n"/>
    </row>
    <row r="15507">
      <c r="A15507" s="12" t="n"/>
      <c r="B15507" s="13" t="n"/>
    </row>
    <row r="15508">
      <c r="A15508" s="12" t="n"/>
      <c r="B15508" s="13" t="n"/>
    </row>
    <row r="15509">
      <c r="A15509" s="12" t="n"/>
      <c r="B15509" s="13" t="n"/>
    </row>
    <row r="15510">
      <c r="A15510" s="12" t="n"/>
      <c r="B15510" s="13" t="n"/>
    </row>
    <row r="15511">
      <c r="A15511" s="12" t="n"/>
      <c r="B15511" s="13" t="n"/>
    </row>
    <row r="15512">
      <c r="A15512" s="12" t="n"/>
      <c r="B15512" s="13" t="n"/>
    </row>
    <row r="15513">
      <c r="A15513" s="12" t="n"/>
      <c r="B15513" s="13" t="n"/>
    </row>
    <row r="15514">
      <c r="A15514" s="12" t="n"/>
      <c r="B15514" s="13" t="n"/>
    </row>
    <row r="15515">
      <c r="A15515" s="12" t="n"/>
      <c r="B15515" s="13" t="n"/>
    </row>
    <row r="15516">
      <c r="A15516" s="12" t="n"/>
      <c r="B15516" s="13" t="n"/>
    </row>
    <row r="15517">
      <c r="A15517" s="12" t="n"/>
      <c r="B15517" s="13" t="n"/>
    </row>
    <row r="15518">
      <c r="A15518" s="12" t="n"/>
      <c r="B15518" s="13" t="n"/>
    </row>
    <row r="15519">
      <c r="A15519" s="12" t="n"/>
      <c r="B15519" s="13" t="n"/>
    </row>
    <row r="15520">
      <c r="A15520" s="12" t="n"/>
      <c r="B15520" s="13" t="n"/>
    </row>
    <row r="15521">
      <c r="A15521" s="12" t="n"/>
      <c r="B15521" s="13" t="n"/>
    </row>
    <row r="15522">
      <c r="A15522" s="12" t="n"/>
      <c r="B15522" s="13" t="n"/>
    </row>
    <row r="15523">
      <c r="A15523" s="12" t="n"/>
      <c r="B15523" s="13" t="n"/>
    </row>
    <row r="15524">
      <c r="A15524" s="12" t="n"/>
      <c r="B15524" s="13" t="n"/>
    </row>
    <row r="15525">
      <c r="A15525" s="12" t="n"/>
      <c r="B15525" s="13" t="n"/>
    </row>
    <row r="15526">
      <c r="A15526" s="12" t="n"/>
      <c r="B15526" s="13" t="n"/>
    </row>
    <row r="15527">
      <c r="A15527" s="12" t="n"/>
      <c r="B15527" s="13" t="n"/>
    </row>
    <row r="15528">
      <c r="A15528" s="12" t="n"/>
      <c r="B15528" s="13" t="n"/>
    </row>
    <row r="15529">
      <c r="A15529" s="12" t="n"/>
      <c r="B15529" s="13" t="n"/>
    </row>
    <row r="15530">
      <c r="A15530" s="12" t="n"/>
      <c r="B15530" s="13" t="n"/>
    </row>
    <row r="15531">
      <c r="A15531" s="12" t="n"/>
      <c r="B15531" s="13" t="n"/>
    </row>
    <row r="15532">
      <c r="A15532" s="12" t="n"/>
      <c r="B15532" s="13" t="n"/>
    </row>
    <row r="15533">
      <c r="A15533" s="12" t="n"/>
      <c r="B15533" s="13" t="n"/>
    </row>
    <row r="15534">
      <c r="A15534" s="12" t="n"/>
      <c r="B15534" s="13" t="n"/>
    </row>
    <row r="15535">
      <c r="A15535" s="12" t="n"/>
      <c r="B15535" s="13" t="n"/>
    </row>
    <row r="15536">
      <c r="A15536" s="12" t="n"/>
      <c r="B15536" s="13" t="n"/>
    </row>
    <row r="15537">
      <c r="A15537" s="12" t="n"/>
      <c r="B15537" s="13" t="n"/>
    </row>
    <row r="15538">
      <c r="A15538" s="12" t="n"/>
      <c r="B15538" s="13" t="n"/>
    </row>
    <row r="15539">
      <c r="A15539" s="12" t="n"/>
      <c r="B15539" s="13" t="n"/>
    </row>
    <row r="15540">
      <c r="A15540" s="12" t="n"/>
      <c r="B15540" s="13" t="n"/>
    </row>
    <row r="15541">
      <c r="A15541" s="12" t="n"/>
      <c r="B15541" s="13" t="n"/>
    </row>
    <row r="15542">
      <c r="A15542" s="12" t="n"/>
      <c r="B15542" s="13" t="n"/>
    </row>
    <row r="15543">
      <c r="A15543" s="12" t="n"/>
      <c r="B15543" s="13" t="n"/>
    </row>
    <row r="15544">
      <c r="A15544" s="12" t="n"/>
      <c r="B15544" s="13" t="n"/>
    </row>
    <row r="15545">
      <c r="A15545" s="12" t="n"/>
      <c r="B15545" s="13" t="n"/>
    </row>
    <row r="15546">
      <c r="A15546" s="12" t="n"/>
      <c r="B15546" s="13" t="n"/>
    </row>
    <row r="15547">
      <c r="A15547" s="12" t="n"/>
      <c r="B15547" s="13" t="n"/>
    </row>
    <row r="15548">
      <c r="A15548" s="12" t="n"/>
      <c r="B15548" s="13" t="n"/>
    </row>
    <row r="15549">
      <c r="A15549" s="12" t="n"/>
      <c r="B15549" s="13" t="n"/>
    </row>
    <row r="15550">
      <c r="A15550" s="12" t="n"/>
      <c r="B15550" s="13" t="n"/>
    </row>
    <row r="15551">
      <c r="A15551" s="12" t="n"/>
      <c r="B15551" s="13" t="n"/>
    </row>
    <row r="15552">
      <c r="A15552" s="12" t="n"/>
      <c r="B15552" s="13" t="n"/>
    </row>
    <row r="15553">
      <c r="A15553" s="12" t="n"/>
      <c r="B15553" s="13" t="n"/>
    </row>
    <row r="15554">
      <c r="A15554" s="12" t="n"/>
      <c r="B15554" s="13" t="n"/>
    </row>
    <row r="15555">
      <c r="A15555" s="12" t="n"/>
      <c r="B15555" s="13" t="n"/>
    </row>
    <row r="15556">
      <c r="A15556" s="12" t="n"/>
      <c r="B15556" s="13" t="n"/>
    </row>
    <row r="15557">
      <c r="A15557" s="12" t="n"/>
      <c r="B15557" s="13" t="n"/>
    </row>
    <row r="15558">
      <c r="A15558" s="12" t="n"/>
      <c r="B15558" s="13" t="n"/>
    </row>
    <row r="15559">
      <c r="A15559" s="12" t="n"/>
      <c r="B15559" s="13" t="n"/>
    </row>
    <row r="15560">
      <c r="A15560" s="12" t="n"/>
      <c r="B15560" s="13" t="n"/>
    </row>
    <row r="15561">
      <c r="A15561" s="12" t="n"/>
      <c r="B15561" s="13" t="n"/>
    </row>
    <row r="15562">
      <c r="A15562" s="12" t="n"/>
      <c r="B15562" s="13" t="n"/>
    </row>
    <row r="15563">
      <c r="A15563" s="12" t="n"/>
      <c r="B15563" s="13" t="n"/>
    </row>
    <row r="15564">
      <c r="A15564" s="12" t="n"/>
      <c r="B15564" s="13" t="n"/>
    </row>
    <row r="15565">
      <c r="A15565" s="12" t="n"/>
      <c r="B15565" s="13" t="n"/>
    </row>
    <row r="15566">
      <c r="A15566" s="12" t="n"/>
      <c r="B15566" s="13" t="n"/>
    </row>
    <row r="15567">
      <c r="A15567" s="12" t="n"/>
      <c r="B15567" s="13" t="n"/>
    </row>
    <row r="15568">
      <c r="A15568" s="12" t="n"/>
      <c r="B15568" s="13" t="n"/>
    </row>
    <row r="15569">
      <c r="A15569" s="12" t="n"/>
      <c r="B15569" s="13" t="n"/>
    </row>
    <row r="15570">
      <c r="A15570" s="12" t="n"/>
      <c r="B15570" s="13" t="n"/>
    </row>
    <row r="15571">
      <c r="A15571" s="12" t="n"/>
      <c r="B15571" s="13" t="n"/>
    </row>
    <row r="15572">
      <c r="A15572" s="12" t="n"/>
      <c r="B15572" s="13" t="n"/>
    </row>
    <row r="15573">
      <c r="A15573" s="12" t="n"/>
      <c r="B15573" s="13" t="n"/>
    </row>
    <row r="15574">
      <c r="A15574" s="12" t="n"/>
      <c r="B15574" s="13" t="n"/>
    </row>
    <row r="15575">
      <c r="A15575" s="12" t="n"/>
      <c r="B15575" s="13" t="n"/>
    </row>
    <row r="15576">
      <c r="A15576" s="12" t="n"/>
      <c r="B15576" s="13" t="n"/>
    </row>
    <row r="15577">
      <c r="A15577" s="12" t="n"/>
      <c r="B15577" s="13" t="n"/>
    </row>
    <row r="15578">
      <c r="A15578" s="12" t="n"/>
      <c r="B15578" s="13" t="n"/>
    </row>
    <row r="15579">
      <c r="A15579" s="12" t="n"/>
      <c r="B15579" s="13" t="n"/>
    </row>
    <row r="15580">
      <c r="A15580" s="12" t="n"/>
      <c r="B15580" s="13" t="n"/>
    </row>
    <row r="15581">
      <c r="A15581" s="12" t="n"/>
      <c r="B15581" s="13" t="n"/>
    </row>
    <row r="15582">
      <c r="A15582" s="12" t="n"/>
      <c r="B15582" s="13" t="n"/>
    </row>
    <row r="15583">
      <c r="A15583" s="12" t="n"/>
      <c r="B15583" s="13" t="n"/>
    </row>
    <row r="15584">
      <c r="A15584" s="12" t="n"/>
      <c r="B15584" s="13" t="n"/>
    </row>
    <row r="15585">
      <c r="A15585" s="12" t="n"/>
      <c r="B15585" s="13" t="n"/>
    </row>
    <row r="15586">
      <c r="A15586" s="12" t="n"/>
      <c r="B15586" s="13" t="n"/>
    </row>
    <row r="15587">
      <c r="A15587" s="12" t="n"/>
      <c r="B15587" s="13" t="n"/>
    </row>
    <row r="15588">
      <c r="A15588" s="12" t="n"/>
      <c r="B15588" s="13" t="n"/>
    </row>
    <row r="15589">
      <c r="A15589" s="12" t="n"/>
      <c r="B15589" s="13" t="n"/>
    </row>
    <row r="15590">
      <c r="A15590" s="12" t="n"/>
      <c r="B15590" s="13" t="n"/>
    </row>
    <row r="15591">
      <c r="A15591" s="12" t="n"/>
      <c r="B15591" s="13" t="n"/>
    </row>
    <row r="15592">
      <c r="A15592" s="12" t="n"/>
      <c r="B15592" s="13" t="n"/>
    </row>
    <row r="15593">
      <c r="A15593" s="12" t="n"/>
      <c r="B15593" s="13" t="n"/>
    </row>
    <row r="15594">
      <c r="A15594" s="12" t="n"/>
      <c r="B15594" s="13" t="n"/>
    </row>
    <row r="15595">
      <c r="A15595" s="12" t="n"/>
      <c r="B15595" s="13" t="n"/>
    </row>
    <row r="15596">
      <c r="A15596" s="12" t="n"/>
      <c r="B15596" s="13" t="n"/>
    </row>
    <row r="15597">
      <c r="A15597" s="12" t="n"/>
      <c r="B15597" s="13" t="n"/>
    </row>
    <row r="15598">
      <c r="A15598" s="12" t="n"/>
      <c r="B15598" s="13" t="n"/>
    </row>
    <row r="15599">
      <c r="A15599" s="12" t="n"/>
      <c r="B15599" s="13" t="n"/>
    </row>
    <row r="15600">
      <c r="A15600" s="12" t="n"/>
      <c r="B15600" s="13" t="n"/>
    </row>
    <row r="15601">
      <c r="A15601" s="12" t="n"/>
      <c r="B15601" s="13" t="n"/>
    </row>
    <row r="15602">
      <c r="A15602" s="12" t="n"/>
      <c r="B15602" s="13" t="n"/>
    </row>
    <row r="15603">
      <c r="A15603" s="12" t="n"/>
      <c r="B15603" s="13" t="n"/>
    </row>
    <row r="15604">
      <c r="A15604" s="12" t="n"/>
      <c r="B15604" s="13" t="n"/>
    </row>
    <row r="15605">
      <c r="A15605" s="12" t="n"/>
      <c r="B15605" s="13" t="n"/>
    </row>
    <row r="15606">
      <c r="A15606" s="12" t="n"/>
      <c r="B15606" s="13" t="n"/>
    </row>
    <row r="15607">
      <c r="A15607" s="12" t="n"/>
      <c r="B15607" s="13" t="n"/>
    </row>
    <row r="15608">
      <c r="A15608" s="12" t="n"/>
      <c r="B15608" s="13" t="n"/>
    </row>
    <row r="15609">
      <c r="A15609" s="12" t="n"/>
      <c r="B15609" s="13" t="n"/>
    </row>
    <row r="15610">
      <c r="A15610" s="12" t="n"/>
      <c r="B15610" s="13" t="n"/>
    </row>
    <row r="15611">
      <c r="A15611" s="12" t="n"/>
      <c r="B15611" s="13" t="n"/>
    </row>
    <row r="15612">
      <c r="A15612" s="12" t="n"/>
      <c r="B15612" s="13" t="n"/>
    </row>
    <row r="15613">
      <c r="A15613" s="12" t="n"/>
      <c r="B15613" s="13" t="n"/>
    </row>
    <row r="15614">
      <c r="A15614" s="12" t="n"/>
      <c r="B15614" s="13" t="n"/>
    </row>
    <row r="15615">
      <c r="A15615" s="12" t="n"/>
      <c r="B15615" s="13" t="n"/>
    </row>
    <row r="15616">
      <c r="A15616" s="12" t="n"/>
      <c r="B15616" s="13" t="n"/>
    </row>
    <row r="15617">
      <c r="A15617" s="12" t="n"/>
      <c r="B15617" s="13" t="n"/>
    </row>
    <row r="15618">
      <c r="A15618" s="12" t="n"/>
      <c r="B15618" s="13" t="n"/>
    </row>
    <row r="15619">
      <c r="A15619" s="12" t="n"/>
      <c r="B15619" s="13" t="n"/>
    </row>
    <row r="15620">
      <c r="A15620" s="12" t="n"/>
      <c r="B15620" s="13" t="n"/>
    </row>
    <row r="15621">
      <c r="A15621" s="12" t="n"/>
      <c r="B15621" s="13" t="n"/>
    </row>
    <row r="15622">
      <c r="A15622" s="12" t="n"/>
      <c r="B15622" s="13" t="n"/>
    </row>
    <row r="15623">
      <c r="A15623" s="12" t="n"/>
      <c r="B15623" s="13" t="n"/>
    </row>
    <row r="15624">
      <c r="A15624" s="12" t="n"/>
      <c r="B15624" s="13" t="n"/>
    </row>
    <row r="15625">
      <c r="A15625" s="12" t="n"/>
      <c r="B15625" s="13" t="n"/>
    </row>
    <row r="15626">
      <c r="A15626" s="12" t="n"/>
      <c r="B15626" s="13" t="n"/>
    </row>
    <row r="15627">
      <c r="A15627" s="12" t="n"/>
      <c r="B15627" s="13" t="n"/>
    </row>
    <row r="15628">
      <c r="A15628" s="12" t="n"/>
      <c r="B15628" s="13" t="n"/>
    </row>
    <row r="15629">
      <c r="A15629" s="12" t="n"/>
      <c r="B15629" s="13" t="n"/>
    </row>
    <row r="15630">
      <c r="A15630" s="12" t="n"/>
      <c r="B15630" s="13" t="n"/>
    </row>
    <row r="15631">
      <c r="A15631" s="12" t="n"/>
      <c r="B15631" s="13" t="n"/>
    </row>
    <row r="15632">
      <c r="A15632" s="12" t="n"/>
      <c r="B15632" s="13" t="n"/>
    </row>
    <row r="15633">
      <c r="A15633" s="12" t="n"/>
      <c r="B15633" s="13" t="n"/>
    </row>
    <row r="15634">
      <c r="A15634" s="12" t="n"/>
      <c r="B15634" s="13" t="n"/>
    </row>
    <row r="15635">
      <c r="A15635" s="12" t="n"/>
      <c r="B15635" s="13" t="n"/>
    </row>
    <row r="15636">
      <c r="A15636" s="12" t="n"/>
      <c r="B15636" s="13" t="n"/>
    </row>
    <row r="15637">
      <c r="A15637" s="12" t="n"/>
      <c r="B15637" s="13" t="n"/>
    </row>
    <row r="15638">
      <c r="A15638" s="12" t="n"/>
      <c r="B15638" s="13" t="n"/>
    </row>
    <row r="15639">
      <c r="A15639" s="12" t="n"/>
      <c r="B15639" s="13" t="n"/>
    </row>
    <row r="15640">
      <c r="A15640" s="12" t="n"/>
      <c r="B15640" s="13" t="n"/>
    </row>
    <row r="15641">
      <c r="A15641" s="12" t="n"/>
      <c r="B15641" s="13" t="n"/>
    </row>
    <row r="15642">
      <c r="A15642" s="12" t="n"/>
      <c r="B15642" s="13" t="n"/>
    </row>
    <row r="15643">
      <c r="A15643" s="12" t="n"/>
      <c r="B15643" s="13" t="n"/>
    </row>
    <row r="15644">
      <c r="A15644" s="12" t="n"/>
      <c r="B15644" s="13" t="n"/>
    </row>
    <row r="15645">
      <c r="A15645" s="12" t="n"/>
      <c r="B15645" s="13" t="n"/>
    </row>
    <row r="15646">
      <c r="A15646" s="12" t="n"/>
      <c r="B15646" s="13" t="n"/>
    </row>
    <row r="15647">
      <c r="A15647" s="12" t="n"/>
      <c r="B15647" s="13" t="n"/>
    </row>
    <row r="15648">
      <c r="A15648" s="12" t="n"/>
      <c r="B15648" s="13" t="n"/>
    </row>
    <row r="15649">
      <c r="A15649" s="12" t="n"/>
      <c r="B15649" s="13" t="n"/>
    </row>
    <row r="15650">
      <c r="A15650" s="12" t="n"/>
      <c r="B15650" s="13" t="n"/>
    </row>
    <row r="15651">
      <c r="A15651" s="12" t="n"/>
      <c r="B15651" s="13" t="n"/>
    </row>
    <row r="15652">
      <c r="A15652" s="12" t="n"/>
      <c r="B15652" s="13" t="n"/>
    </row>
    <row r="15653">
      <c r="A15653" s="12" t="n"/>
      <c r="B15653" s="13" t="n"/>
    </row>
    <row r="15654">
      <c r="A15654" s="12" t="n"/>
      <c r="B15654" s="13" t="n"/>
    </row>
    <row r="15655">
      <c r="A15655" s="12" t="n"/>
      <c r="B15655" s="13" t="n"/>
    </row>
    <row r="15656">
      <c r="A15656" s="12" t="n"/>
      <c r="B15656" s="13" t="n"/>
    </row>
    <row r="15657">
      <c r="A15657" s="12" t="n"/>
      <c r="B15657" s="13" t="n"/>
    </row>
    <row r="15658">
      <c r="A15658" s="12" t="n"/>
      <c r="B15658" s="13" t="n"/>
    </row>
    <row r="15659">
      <c r="A15659" s="12" t="n"/>
      <c r="B15659" s="13" t="n"/>
    </row>
    <row r="15660">
      <c r="A15660" s="12" t="n"/>
      <c r="B15660" s="13" t="n"/>
    </row>
    <row r="15661">
      <c r="A15661" s="12" t="n"/>
      <c r="B15661" s="13" t="n"/>
    </row>
    <row r="15662">
      <c r="A15662" s="12" t="n"/>
      <c r="B15662" s="13" t="n"/>
    </row>
    <row r="15663">
      <c r="A15663" s="12" t="n"/>
      <c r="B15663" s="13" t="n"/>
    </row>
    <row r="15664">
      <c r="A15664" s="12" t="n"/>
      <c r="B15664" s="13" t="n"/>
    </row>
    <row r="15665">
      <c r="A15665" s="12" t="n"/>
      <c r="B15665" s="13" t="n"/>
    </row>
    <row r="15666">
      <c r="A15666" s="12" t="n"/>
      <c r="B15666" s="13" t="n"/>
    </row>
    <row r="15667">
      <c r="A15667" s="12" t="n"/>
      <c r="B15667" s="13" t="n"/>
    </row>
    <row r="15668">
      <c r="A15668" s="12" t="n"/>
      <c r="B15668" s="13" t="n"/>
    </row>
    <row r="15669">
      <c r="A15669" s="12" t="n"/>
      <c r="B15669" s="13" t="n"/>
    </row>
    <row r="15670">
      <c r="A15670" s="12" t="n"/>
      <c r="B15670" s="13" t="n"/>
    </row>
    <row r="15671">
      <c r="A15671" s="12" t="n"/>
      <c r="B15671" s="13" t="n"/>
    </row>
    <row r="15672">
      <c r="A15672" s="12" t="n"/>
      <c r="B15672" s="13" t="n"/>
    </row>
    <row r="15673">
      <c r="A15673" s="12" t="n"/>
      <c r="B15673" s="13" t="n"/>
    </row>
    <row r="15674">
      <c r="A15674" s="12" t="n"/>
      <c r="B15674" s="13" t="n"/>
    </row>
    <row r="15675">
      <c r="A15675" s="12" t="n"/>
      <c r="B15675" s="13" t="n"/>
    </row>
    <row r="15676">
      <c r="A15676" s="12" t="n"/>
      <c r="B15676" s="13" t="n"/>
    </row>
    <row r="15677">
      <c r="A15677" s="12" t="n"/>
      <c r="B15677" s="13" t="n"/>
    </row>
    <row r="15678">
      <c r="A15678" s="12" t="n"/>
      <c r="B15678" s="13" t="n"/>
    </row>
    <row r="15679">
      <c r="A15679" s="12" t="n"/>
      <c r="B15679" s="13" t="n"/>
    </row>
    <row r="15680">
      <c r="A15680" s="12" t="n"/>
      <c r="B15680" s="13" t="n"/>
    </row>
    <row r="15681">
      <c r="A15681" s="12" t="n"/>
      <c r="B15681" s="13" t="n"/>
    </row>
    <row r="15682">
      <c r="A15682" s="12" t="n"/>
      <c r="B15682" s="13" t="n"/>
    </row>
    <row r="15683">
      <c r="A15683" s="12" t="n"/>
      <c r="B15683" s="13" t="n"/>
    </row>
    <row r="15684">
      <c r="A15684" s="12" t="n"/>
      <c r="B15684" s="13" t="n"/>
    </row>
    <row r="15685">
      <c r="A15685" s="12" t="n"/>
      <c r="B15685" s="13" t="n"/>
    </row>
    <row r="15686">
      <c r="A15686" s="12" t="n"/>
      <c r="B15686" s="13" t="n"/>
    </row>
    <row r="15687">
      <c r="A15687" s="12" t="n"/>
      <c r="B15687" s="13" t="n"/>
    </row>
    <row r="15688">
      <c r="A15688" s="12" t="n"/>
      <c r="B15688" s="13" t="n"/>
    </row>
    <row r="15689">
      <c r="A15689" s="12" t="n"/>
      <c r="B15689" s="13" t="n"/>
    </row>
    <row r="15690">
      <c r="A15690" s="12" t="n"/>
      <c r="B15690" s="13" t="n"/>
    </row>
    <row r="15691">
      <c r="A15691" s="12" t="n"/>
      <c r="B15691" s="13" t="n"/>
    </row>
    <row r="15692">
      <c r="A15692" s="12" t="n"/>
      <c r="B15692" s="13" t="n"/>
    </row>
    <row r="15693">
      <c r="A15693" s="12" t="n"/>
      <c r="B15693" s="13" t="n"/>
    </row>
    <row r="15694">
      <c r="A15694" s="12" t="n"/>
      <c r="B15694" s="13" t="n"/>
    </row>
    <row r="15695">
      <c r="A15695" s="12" t="n"/>
      <c r="B15695" s="13" t="n"/>
    </row>
    <row r="15696">
      <c r="A15696" s="12" t="n"/>
      <c r="B15696" s="13" t="n"/>
    </row>
    <row r="15697">
      <c r="A15697" s="12" t="n"/>
      <c r="B15697" s="13" t="n"/>
    </row>
    <row r="15698">
      <c r="A15698" s="12" t="n"/>
      <c r="B15698" s="13" t="n"/>
    </row>
    <row r="15699">
      <c r="A15699" s="12" t="n"/>
      <c r="B15699" s="13" t="n"/>
    </row>
    <row r="15700">
      <c r="A15700" s="12" t="n"/>
      <c r="B15700" s="13" t="n"/>
    </row>
    <row r="15701">
      <c r="A15701" s="12" t="n"/>
      <c r="B15701" s="13" t="n"/>
    </row>
    <row r="15702">
      <c r="A15702" s="12" t="n"/>
      <c r="B15702" s="13" t="n"/>
    </row>
    <row r="15703">
      <c r="A15703" s="12" t="n"/>
      <c r="B15703" s="13" t="n"/>
    </row>
    <row r="15704">
      <c r="A15704" s="12" t="n"/>
      <c r="B15704" s="13" t="n"/>
    </row>
    <row r="15705">
      <c r="A15705" s="12" t="n"/>
      <c r="B15705" s="13" t="n"/>
    </row>
    <row r="15706">
      <c r="A15706" s="12" t="n"/>
      <c r="B15706" s="13" t="n"/>
    </row>
    <row r="15707">
      <c r="A15707" s="12" t="n"/>
      <c r="B15707" s="13" t="n"/>
    </row>
    <row r="15708">
      <c r="A15708" s="12" t="n"/>
      <c r="B15708" s="13" t="n"/>
    </row>
    <row r="15709">
      <c r="A15709" s="12" t="n"/>
      <c r="B15709" s="13" t="n"/>
    </row>
    <row r="15710">
      <c r="A15710" s="12" t="n"/>
      <c r="B15710" s="13" t="n"/>
    </row>
    <row r="15711">
      <c r="A15711" s="12" t="n"/>
      <c r="B15711" s="13" t="n"/>
    </row>
    <row r="15712">
      <c r="A15712" s="12" t="n"/>
      <c r="B15712" s="13" t="n"/>
    </row>
    <row r="15713">
      <c r="A15713" s="12" t="n"/>
      <c r="B15713" s="13" t="n"/>
    </row>
    <row r="15714">
      <c r="A15714" s="12" t="n"/>
      <c r="B15714" s="13" t="n"/>
    </row>
    <row r="15715">
      <c r="A15715" s="12" t="n"/>
      <c r="B15715" s="13" t="n"/>
    </row>
    <row r="15716">
      <c r="A15716" s="12" t="n"/>
      <c r="B15716" s="13" t="n"/>
    </row>
    <row r="15717">
      <c r="A15717" s="12" t="n"/>
      <c r="B15717" s="13" t="n"/>
    </row>
    <row r="15718">
      <c r="A15718" s="12" t="n"/>
      <c r="B15718" s="13" t="n"/>
    </row>
    <row r="15719">
      <c r="A15719" s="12" t="n"/>
      <c r="B15719" s="13" t="n"/>
    </row>
    <row r="15720">
      <c r="A15720" s="12" t="n"/>
      <c r="B15720" s="13" t="n"/>
    </row>
    <row r="15721">
      <c r="A15721" s="12" t="n"/>
      <c r="B15721" s="13" t="n"/>
    </row>
    <row r="15722">
      <c r="A15722" s="12" t="n"/>
      <c r="B15722" s="13" t="n"/>
    </row>
    <row r="15723">
      <c r="A15723" s="12" t="n"/>
      <c r="B15723" s="13" t="n"/>
    </row>
    <row r="15724">
      <c r="A15724" s="12" t="n"/>
      <c r="B15724" s="13" t="n"/>
    </row>
    <row r="15725">
      <c r="A15725" s="12" t="n"/>
      <c r="B15725" s="13" t="n"/>
    </row>
    <row r="15726">
      <c r="A15726" s="12" t="n"/>
      <c r="B15726" s="13" t="n"/>
    </row>
    <row r="15727">
      <c r="A15727" s="12" t="n"/>
      <c r="B15727" s="13" t="n"/>
    </row>
    <row r="15728">
      <c r="A15728" s="12" t="n"/>
      <c r="B15728" s="13" t="n"/>
    </row>
    <row r="15729">
      <c r="A15729" s="12" t="n"/>
      <c r="B15729" s="13" t="n"/>
    </row>
    <row r="15730">
      <c r="A15730" s="12" t="n"/>
      <c r="B15730" s="13" t="n"/>
    </row>
    <row r="15731">
      <c r="A15731" s="12" t="n"/>
      <c r="B15731" s="13" t="n"/>
    </row>
    <row r="15732">
      <c r="A15732" s="12" t="n"/>
      <c r="B15732" s="13" t="n"/>
    </row>
    <row r="15733">
      <c r="A15733" s="12" t="n"/>
      <c r="B15733" s="13" t="n"/>
    </row>
    <row r="15734">
      <c r="A15734" s="12" t="n"/>
      <c r="B15734" s="13" t="n"/>
    </row>
    <row r="15735">
      <c r="A15735" s="12" t="n"/>
      <c r="B15735" s="13" t="n"/>
    </row>
    <row r="15736">
      <c r="A15736" s="12" t="n"/>
      <c r="B15736" s="13" t="n"/>
    </row>
    <row r="15737">
      <c r="A15737" s="12" t="n"/>
      <c r="B15737" s="13" t="n"/>
    </row>
    <row r="15738">
      <c r="A15738" s="12" t="n"/>
      <c r="B15738" s="13" t="n"/>
    </row>
    <row r="15739">
      <c r="A15739" s="12" t="n"/>
      <c r="B15739" s="13" t="n"/>
    </row>
    <row r="15740">
      <c r="A15740" s="12" t="n"/>
      <c r="B15740" s="13" t="n"/>
    </row>
    <row r="15741">
      <c r="A15741" s="12" t="n"/>
      <c r="B15741" s="13" t="n"/>
    </row>
    <row r="15742">
      <c r="A15742" s="12" t="n"/>
      <c r="B15742" s="13" t="n"/>
    </row>
    <row r="15743">
      <c r="A15743" s="12" t="n"/>
      <c r="B15743" s="13" t="n"/>
    </row>
    <row r="15744">
      <c r="A15744" s="12" t="n"/>
      <c r="B15744" s="13" t="n"/>
    </row>
    <row r="15745">
      <c r="A15745" s="12" t="n"/>
      <c r="B15745" s="13" t="n"/>
    </row>
    <row r="15746">
      <c r="A15746" s="12" t="n"/>
      <c r="B15746" s="13" t="n"/>
    </row>
    <row r="15747">
      <c r="A15747" s="12" t="n"/>
      <c r="B15747" s="13" t="n"/>
    </row>
    <row r="15748">
      <c r="A15748" s="12" t="n"/>
      <c r="B15748" s="13" t="n"/>
    </row>
    <row r="15749">
      <c r="A15749" s="12" t="n"/>
      <c r="B15749" s="13" t="n"/>
    </row>
    <row r="15750">
      <c r="A15750" s="12" t="n"/>
      <c r="B15750" s="13" t="n"/>
    </row>
    <row r="15751">
      <c r="A15751" s="12" t="n"/>
      <c r="B15751" s="13" t="n"/>
    </row>
    <row r="15752">
      <c r="A15752" s="12" t="n"/>
      <c r="B15752" s="13" t="n"/>
    </row>
    <row r="15753">
      <c r="A15753" s="12" t="n"/>
      <c r="B15753" s="13" t="n"/>
    </row>
    <row r="15754">
      <c r="A15754" s="12" t="n"/>
      <c r="B15754" s="13" t="n"/>
    </row>
    <row r="15755">
      <c r="A15755" s="12" t="n"/>
      <c r="B15755" s="13" t="n"/>
    </row>
    <row r="15756">
      <c r="A15756" s="12" t="n"/>
      <c r="B15756" s="13" t="n"/>
    </row>
    <row r="15757">
      <c r="A15757" s="12" t="n"/>
      <c r="B15757" s="13" t="n"/>
    </row>
    <row r="15758">
      <c r="A15758" s="12" t="n"/>
      <c r="B15758" s="13" t="n"/>
    </row>
    <row r="15759">
      <c r="A15759" s="12" t="n"/>
      <c r="B15759" s="13" t="n"/>
    </row>
    <row r="15760">
      <c r="A15760" s="12" t="n"/>
      <c r="B15760" s="13" t="n"/>
    </row>
    <row r="15761">
      <c r="A15761" s="12" t="n"/>
      <c r="B15761" s="13" t="n"/>
    </row>
    <row r="15762">
      <c r="A15762" s="12" t="n"/>
      <c r="B15762" s="13" t="n"/>
    </row>
    <row r="15763">
      <c r="A15763" s="12" t="n"/>
      <c r="B15763" s="13" t="n"/>
    </row>
    <row r="15764">
      <c r="A15764" s="12" t="n"/>
      <c r="B15764" s="13" t="n"/>
    </row>
    <row r="15765">
      <c r="A15765" s="12" t="n"/>
      <c r="B15765" s="13" t="n"/>
    </row>
    <row r="15766">
      <c r="A15766" s="12" t="n"/>
      <c r="B15766" s="13" t="n"/>
    </row>
    <row r="15767">
      <c r="A15767" s="12" t="n"/>
      <c r="B15767" s="13" t="n"/>
    </row>
    <row r="15768">
      <c r="A15768" s="12" t="n"/>
      <c r="B15768" s="13" t="n"/>
    </row>
    <row r="15769">
      <c r="A15769" s="12" t="n"/>
      <c r="B15769" s="13" t="n"/>
    </row>
    <row r="15770">
      <c r="A15770" s="12" t="n"/>
      <c r="B15770" s="13" t="n"/>
    </row>
    <row r="15771">
      <c r="A15771" s="12" t="n"/>
      <c r="B15771" s="13" t="n"/>
    </row>
    <row r="15772">
      <c r="A15772" s="12" t="n"/>
      <c r="B15772" s="13" t="n"/>
    </row>
    <row r="15773">
      <c r="A15773" s="12" t="n"/>
      <c r="B15773" s="13" t="n"/>
    </row>
    <row r="15774">
      <c r="A15774" s="12" t="n"/>
      <c r="B15774" s="13" t="n"/>
    </row>
    <row r="15775">
      <c r="A15775" s="12" t="n"/>
      <c r="B15775" s="13" t="n"/>
    </row>
    <row r="15776">
      <c r="A15776" s="12" t="n"/>
      <c r="B15776" s="13" t="n"/>
    </row>
    <row r="15777">
      <c r="A15777" s="12" t="n"/>
      <c r="B15777" s="13" t="n"/>
    </row>
    <row r="15778">
      <c r="A15778" s="12" t="n"/>
      <c r="B15778" s="13" t="n"/>
    </row>
    <row r="15779">
      <c r="A15779" s="12" t="n"/>
      <c r="B15779" s="13" t="n"/>
    </row>
    <row r="15780">
      <c r="A15780" s="12" t="n"/>
      <c r="B15780" s="13" t="n"/>
    </row>
    <row r="15781">
      <c r="A15781" s="12" t="n"/>
      <c r="B15781" s="13" t="n"/>
    </row>
    <row r="15782">
      <c r="A15782" s="12" t="n"/>
      <c r="B15782" s="13" t="n"/>
    </row>
    <row r="15783">
      <c r="A15783" s="12" t="n"/>
      <c r="B15783" s="13" t="n"/>
    </row>
    <row r="15784">
      <c r="A15784" s="12" t="n"/>
      <c r="B15784" s="13" t="n"/>
    </row>
    <row r="15785">
      <c r="A15785" s="12" t="n"/>
      <c r="B15785" s="13" t="n"/>
    </row>
    <row r="15786">
      <c r="A15786" s="12" t="n"/>
      <c r="B15786" s="13" t="n"/>
    </row>
    <row r="15787">
      <c r="A15787" s="12" t="n"/>
      <c r="B15787" s="13" t="n"/>
    </row>
    <row r="15788">
      <c r="A15788" s="12" t="n"/>
      <c r="B15788" s="13" t="n"/>
    </row>
    <row r="15789">
      <c r="A15789" s="12" t="n"/>
      <c r="B15789" s="13" t="n"/>
    </row>
    <row r="15790">
      <c r="A15790" s="12" t="n"/>
      <c r="B15790" s="13" t="n"/>
    </row>
    <row r="15791">
      <c r="A15791" s="12" t="n"/>
      <c r="B15791" s="13" t="n"/>
    </row>
    <row r="15792">
      <c r="A15792" s="12" t="n"/>
      <c r="B15792" s="13" t="n"/>
    </row>
    <row r="15793">
      <c r="A15793" s="12" t="n"/>
      <c r="B15793" s="13" t="n"/>
    </row>
    <row r="15794">
      <c r="A15794" s="12" t="n"/>
      <c r="B15794" s="13" t="n"/>
    </row>
    <row r="15795">
      <c r="A15795" s="12" t="n"/>
      <c r="B15795" s="13" t="n"/>
    </row>
    <row r="15796">
      <c r="A15796" s="12" t="n"/>
      <c r="B15796" s="13" t="n"/>
    </row>
    <row r="15797">
      <c r="A15797" s="12" t="n"/>
      <c r="B15797" s="13" t="n"/>
    </row>
    <row r="15798">
      <c r="A15798" s="12" t="n"/>
      <c r="B15798" s="13" t="n"/>
    </row>
    <row r="15799">
      <c r="A15799" s="12" t="n"/>
      <c r="B15799" s="13" t="n"/>
    </row>
    <row r="15800">
      <c r="A15800" s="12" t="n"/>
      <c r="B15800" s="13" t="n"/>
    </row>
    <row r="15801">
      <c r="A15801" s="12" t="n"/>
      <c r="B15801" s="13" t="n"/>
    </row>
    <row r="15802">
      <c r="A15802" s="12" t="n"/>
      <c r="B15802" s="13" t="n"/>
    </row>
    <row r="15803">
      <c r="A15803" s="12" t="n"/>
      <c r="B15803" s="13" t="n"/>
    </row>
    <row r="15804">
      <c r="A15804" s="12" t="n"/>
      <c r="B15804" s="13" t="n"/>
    </row>
    <row r="15805">
      <c r="A15805" s="12" t="n"/>
      <c r="B15805" s="13" t="n"/>
    </row>
    <row r="15806">
      <c r="A15806" s="12" t="n"/>
      <c r="B15806" s="13" t="n"/>
    </row>
    <row r="15807">
      <c r="A15807" s="12" t="n"/>
      <c r="B15807" s="13" t="n"/>
    </row>
    <row r="15808">
      <c r="A15808" s="12" t="n"/>
      <c r="B15808" s="13" t="n"/>
    </row>
    <row r="15809">
      <c r="A15809" s="12" t="n"/>
      <c r="B15809" s="13" t="n"/>
    </row>
    <row r="15810">
      <c r="A15810" s="12" t="n"/>
      <c r="B15810" s="13" t="n"/>
    </row>
    <row r="15811">
      <c r="A15811" s="12" t="n"/>
      <c r="B15811" s="13" t="n"/>
    </row>
    <row r="15812">
      <c r="A15812" s="12" t="n"/>
      <c r="B15812" s="13" t="n"/>
    </row>
    <row r="15813">
      <c r="A15813" s="12" t="n"/>
      <c r="B15813" s="13" t="n"/>
    </row>
    <row r="15814">
      <c r="A15814" s="12" t="n"/>
      <c r="B15814" s="13" t="n"/>
    </row>
    <row r="15815">
      <c r="A15815" s="12" t="n"/>
      <c r="B15815" s="13" t="n"/>
    </row>
    <row r="15816">
      <c r="A15816" s="12" t="n"/>
      <c r="B15816" s="13" t="n"/>
    </row>
    <row r="15817">
      <c r="A15817" s="12" t="n"/>
      <c r="B15817" s="13" t="n"/>
    </row>
    <row r="15818">
      <c r="A15818" s="12" t="n"/>
      <c r="B15818" s="13" t="n"/>
    </row>
    <row r="15819">
      <c r="A15819" s="12" t="n"/>
      <c r="B15819" s="13" t="n"/>
    </row>
    <row r="15820">
      <c r="A15820" s="12" t="n"/>
      <c r="B15820" s="13" t="n"/>
    </row>
    <row r="15821">
      <c r="A15821" s="12" t="n"/>
      <c r="B15821" s="13" t="n"/>
    </row>
    <row r="15822">
      <c r="A15822" s="12" t="n"/>
      <c r="B15822" s="13" t="n"/>
    </row>
    <row r="15823">
      <c r="A15823" s="12" t="n"/>
      <c r="B15823" s="13" t="n"/>
    </row>
    <row r="15824">
      <c r="A15824" s="12" t="n"/>
      <c r="B15824" s="13" t="n"/>
    </row>
    <row r="15825">
      <c r="A15825" s="12" t="n"/>
      <c r="B15825" s="13" t="n"/>
    </row>
    <row r="15826">
      <c r="A15826" s="12" t="n"/>
      <c r="B15826" s="13" t="n"/>
    </row>
    <row r="15827">
      <c r="A15827" s="12" t="n"/>
      <c r="B15827" s="13" t="n"/>
    </row>
    <row r="15828">
      <c r="A15828" s="12" t="n"/>
      <c r="B15828" s="13" t="n"/>
    </row>
    <row r="15829">
      <c r="A15829" s="12" t="n"/>
      <c r="B15829" s="13" t="n"/>
    </row>
    <row r="15830">
      <c r="A15830" s="12" t="n"/>
      <c r="B15830" s="13" t="n"/>
    </row>
    <row r="15831">
      <c r="A15831" s="12" t="n"/>
      <c r="B15831" s="13" t="n"/>
    </row>
    <row r="15832">
      <c r="A15832" s="12" t="n"/>
      <c r="B15832" s="13" t="n"/>
    </row>
    <row r="15833">
      <c r="A15833" s="12" t="n"/>
      <c r="B15833" s="13" t="n"/>
    </row>
    <row r="15834">
      <c r="A15834" s="12" t="n"/>
      <c r="B15834" s="13" t="n"/>
    </row>
    <row r="15835">
      <c r="A15835" s="12" t="n"/>
      <c r="B15835" s="13" t="n"/>
    </row>
    <row r="15836">
      <c r="A15836" s="12" t="n"/>
      <c r="B15836" s="13" t="n"/>
    </row>
    <row r="15837">
      <c r="A15837" s="12" t="n"/>
      <c r="B15837" s="13" t="n"/>
    </row>
    <row r="15838">
      <c r="A15838" s="12" t="n"/>
      <c r="B15838" s="13" t="n"/>
    </row>
    <row r="15839">
      <c r="A15839" s="12" t="n"/>
      <c r="B15839" s="13" t="n"/>
    </row>
    <row r="15840">
      <c r="A15840" s="12" t="n"/>
      <c r="B15840" s="13" t="n"/>
    </row>
    <row r="15841">
      <c r="A15841" s="12" t="n"/>
      <c r="B15841" s="13" t="n"/>
    </row>
    <row r="15842">
      <c r="A15842" s="12" t="n"/>
      <c r="B15842" s="13" t="n"/>
    </row>
    <row r="15843">
      <c r="A15843" s="12" t="n"/>
      <c r="B15843" s="13" t="n"/>
    </row>
    <row r="15844">
      <c r="A15844" s="12" t="n"/>
      <c r="B15844" s="13" t="n"/>
    </row>
    <row r="15845">
      <c r="A15845" s="12" t="n"/>
      <c r="B15845" s="13" t="n"/>
    </row>
    <row r="15846">
      <c r="A15846" s="12" t="n"/>
      <c r="B15846" s="13" t="n"/>
    </row>
    <row r="15847">
      <c r="A15847" s="12" t="n"/>
      <c r="B15847" s="13" t="n"/>
    </row>
    <row r="15848">
      <c r="A15848" s="12" t="n"/>
      <c r="B15848" s="13" t="n"/>
    </row>
    <row r="15849">
      <c r="A15849" s="12" t="n"/>
      <c r="B15849" s="13" t="n"/>
    </row>
    <row r="15850">
      <c r="A15850" s="12" t="n"/>
      <c r="B15850" s="13" t="n"/>
    </row>
    <row r="15851">
      <c r="A15851" s="12" t="n"/>
      <c r="B15851" s="13" t="n"/>
    </row>
    <row r="15852">
      <c r="A15852" s="12" t="n"/>
      <c r="B15852" s="13" t="n"/>
    </row>
    <row r="15853">
      <c r="A15853" s="12" t="n"/>
      <c r="B15853" s="13" t="n"/>
    </row>
    <row r="15854">
      <c r="A15854" s="12" t="n"/>
      <c r="B15854" s="13" t="n"/>
    </row>
    <row r="15855">
      <c r="A15855" s="12" t="n"/>
      <c r="B15855" s="13" t="n"/>
    </row>
    <row r="15856">
      <c r="A15856" s="12" t="n"/>
      <c r="B15856" s="13" t="n"/>
    </row>
    <row r="15857">
      <c r="A15857" s="12" t="n"/>
      <c r="B15857" s="13" t="n"/>
    </row>
    <row r="15858">
      <c r="A15858" s="12" t="n"/>
      <c r="B15858" s="13" t="n"/>
    </row>
    <row r="15859">
      <c r="A15859" s="12" t="n"/>
      <c r="B15859" s="13" t="n"/>
    </row>
    <row r="15860">
      <c r="A15860" s="12" t="n"/>
      <c r="B15860" s="13" t="n"/>
    </row>
    <row r="15861">
      <c r="A15861" s="12" t="n"/>
      <c r="B15861" s="13" t="n"/>
    </row>
    <row r="15862">
      <c r="A15862" s="12" t="n"/>
      <c r="B15862" s="13" t="n"/>
    </row>
    <row r="15863">
      <c r="A15863" s="12" t="n"/>
      <c r="B15863" s="13" t="n"/>
    </row>
    <row r="15864">
      <c r="A15864" s="12" t="n"/>
      <c r="B15864" s="13" t="n"/>
    </row>
    <row r="15865">
      <c r="A15865" s="12" t="n"/>
      <c r="B15865" s="13" t="n"/>
    </row>
    <row r="15866">
      <c r="A15866" s="12" t="n"/>
      <c r="B15866" s="13" t="n"/>
    </row>
    <row r="15867">
      <c r="A15867" s="12" t="n"/>
      <c r="B15867" s="13" t="n"/>
    </row>
    <row r="15868">
      <c r="A15868" s="12" t="n"/>
      <c r="B15868" s="13" t="n"/>
    </row>
    <row r="15869">
      <c r="A15869" s="12" t="n"/>
      <c r="B15869" s="13" t="n"/>
    </row>
    <row r="15870">
      <c r="A15870" s="12" t="n"/>
      <c r="B15870" s="13" t="n"/>
    </row>
    <row r="15871">
      <c r="A15871" s="12" t="n"/>
      <c r="B15871" s="13" t="n"/>
    </row>
    <row r="15872">
      <c r="A15872" s="12" t="n"/>
      <c r="B15872" s="13" t="n"/>
    </row>
    <row r="15873">
      <c r="A15873" s="12" t="n"/>
      <c r="B15873" s="13" t="n"/>
    </row>
    <row r="15874">
      <c r="A15874" s="12" t="n"/>
      <c r="B15874" s="13" t="n"/>
    </row>
    <row r="15875">
      <c r="A15875" s="12" t="n"/>
      <c r="B15875" s="13" t="n"/>
    </row>
    <row r="15876">
      <c r="A15876" s="12" t="n"/>
      <c r="B15876" s="13" t="n"/>
    </row>
    <row r="15877">
      <c r="A15877" s="12" t="n"/>
      <c r="B15877" s="13" t="n"/>
    </row>
    <row r="15878">
      <c r="A15878" s="12" t="n"/>
      <c r="B15878" s="13" t="n"/>
    </row>
    <row r="15879">
      <c r="A15879" s="12" t="n"/>
      <c r="B15879" s="13" t="n"/>
    </row>
    <row r="15880">
      <c r="A15880" s="12" t="n"/>
      <c r="B15880" s="13" t="n"/>
    </row>
    <row r="15881">
      <c r="A15881" s="12" t="n"/>
      <c r="B15881" s="13" t="n"/>
    </row>
    <row r="15882">
      <c r="A15882" s="12" t="n"/>
      <c r="B15882" s="13" t="n"/>
    </row>
    <row r="15883">
      <c r="A15883" s="12" t="n"/>
      <c r="B15883" s="13" t="n"/>
    </row>
    <row r="15884">
      <c r="A15884" s="12" t="n"/>
      <c r="B15884" s="13" t="n"/>
    </row>
    <row r="15885">
      <c r="A15885" s="12" t="n"/>
      <c r="B15885" s="13" t="n"/>
    </row>
    <row r="15886">
      <c r="A15886" s="12" t="n"/>
      <c r="B15886" s="13" t="n"/>
    </row>
    <row r="15887">
      <c r="A15887" s="12" t="n"/>
      <c r="B15887" s="13" t="n"/>
    </row>
    <row r="15888">
      <c r="A15888" s="12" t="n"/>
      <c r="B15888" s="13" t="n"/>
    </row>
    <row r="15889">
      <c r="A15889" s="12" t="n"/>
      <c r="B15889" s="13" t="n"/>
    </row>
    <row r="15890">
      <c r="A15890" s="12" t="n"/>
      <c r="B15890" s="13" t="n"/>
    </row>
    <row r="15891">
      <c r="A15891" s="12" t="n"/>
      <c r="B15891" s="13" t="n"/>
    </row>
    <row r="15892">
      <c r="A15892" s="12" t="n"/>
      <c r="B15892" s="13" t="n"/>
    </row>
    <row r="15893">
      <c r="A15893" s="12" t="n"/>
      <c r="B15893" s="13" t="n"/>
    </row>
    <row r="15894">
      <c r="A15894" s="12" t="n"/>
      <c r="B15894" s="13" t="n"/>
    </row>
    <row r="15895">
      <c r="A15895" s="12" t="n"/>
      <c r="B15895" s="13" t="n"/>
    </row>
    <row r="15896">
      <c r="A15896" s="12" t="n"/>
      <c r="B15896" s="13" t="n"/>
    </row>
    <row r="15897">
      <c r="A15897" s="12" t="n"/>
      <c r="B15897" s="13" t="n"/>
    </row>
    <row r="15898">
      <c r="A15898" s="12" t="n"/>
      <c r="B15898" s="13" t="n"/>
    </row>
    <row r="15899">
      <c r="A15899" s="12" t="n"/>
      <c r="B15899" s="13" t="n"/>
    </row>
    <row r="15900">
      <c r="A15900" s="12" t="n"/>
      <c r="B15900" s="13" t="n"/>
    </row>
    <row r="15901">
      <c r="A15901" s="12" t="n"/>
      <c r="B15901" s="13" t="n"/>
    </row>
    <row r="15902">
      <c r="A15902" s="12" t="n"/>
      <c r="B15902" s="13" t="n"/>
    </row>
    <row r="15903">
      <c r="A15903" s="12" t="n"/>
      <c r="B15903" s="13" t="n"/>
    </row>
    <row r="15904">
      <c r="A15904" s="12" t="n"/>
      <c r="B15904" s="13" t="n"/>
    </row>
    <row r="15905">
      <c r="A15905" s="12" t="n"/>
      <c r="B15905" s="13" t="n"/>
    </row>
    <row r="15906">
      <c r="A15906" s="12" t="n"/>
      <c r="B15906" s="13" t="n"/>
    </row>
    <row r="15907">
      <c r="A15907" s="12" t="n"/>
      <c r="B15907" s="13" t="n"/>
    </row>
    <row r="15908">
      <c r="A15908" s="12" t="n"/>
      <c r="B15908" s="13" t="n"/>
    </row>
    <row r="15909">
      <c r="A15909" s="12" t="n"/>
      <c r="B15909" s="13" t="n"/>
    </row>
    <row r="15910">
      <c r="A15910" s="12" t="n"/>
      <c r="B15910" s="13" t="n"/>
    </row>
    <row r="15911">
      <c r="A15911" s="12" t="n"/>
      <c r="B15911" s="13" t="n"/>
    </row>
    <row r="15912">
      <c r="A15912" s="12" t="n"/>
      <c r="B15912" s="13" t="n"/>
    </row>
    <row r="15913">
      <c r="A15913" s="12" t="n"/>
      <c r="B15913" s="13" t="n"/>
    </row>
    <row r="15914">
      <c r="A15914" s="12" t="n"/>
      <c r="B15914" s="13" t="n"/>
    </row>
    <row r="15915">
      <c r="A15915" s="12" t="n"/>
      <c r="B15915" s="13" t="n"/>
    </row>
    <row r="15916">
      <c r="A15916" s="12" t="n"/>
      <c r="B15916" s="13" t="n"/>
    </row>
    <row r="15917">
      <c r="A15917" s="12" t="n"/>
      <c r="B15917" s="13" t="n"/>
    </row>
    <row r="15918">
      <c r="A15918" s="12" t="n"/>
      <c r="B15918" s="13" t="n"/>
    </row>
    <row r="15919">
      <c r="A15919" s="12" t="n"/>
      <c r="B15919" s="13" t="n"/>
    </row>
    <row r="15920">
      <c r="A15920" s="12" t="n"/>
      <c r="B15920" s="13" t="n"/>
    </row>
    <row r="15921">
      <c r="A15921" s="12" t="n"/>
      <c r="B15921" s="13" t="n"/>
    </row>
    <row r="15922">
      <c r="A15922" s="12" t="n"/>
      <c r="B15922" s="13" t="n"/>
    </row>
    <row r="15923">
      <c r="A15923" s="12" t="n"/>
      <c r="B15923" s="13" t="n"/>
    </row>
    <row r="15924">
      <c r="A15924" s="12" t="n"/>
      <c r="B15924" s="13" t="n"/>
    </row>
    <row r="15925">
      <c r="A15925" s="12" t="n"/>
      <c r="B15925" s="13" t="n"/>
    </row>
    <row r="15926">
      <c r="A15926" s="12" t="n"/>
      <c r="B15926" s="13" t="n"/>
    </row>
    <row r="15927">
      <c r="A15927" s="12" t="n"/>
      <c r="B15927" s="13" t="n"/>
    </row>
    <row r="15928">
      <c r="A15928" s="12" t="n"/>
      <c r="B15928" s="13" t="n"/>
    </row>
    <row r="15929">
      <c r="A15929" s="12" t="n"/>
      <c r="B15929" s="13" t="n"/>
    </row>
    <row r="15930">
      <c r="A15930" s="12" t="n"/>
      <c r="B15930" s="13" t="n"/>
    </row>
    <row r="15931">
      <c r="A15931" s="12" t="n"/>
      <c r="B15931" s="13" t="n"/>
    </row>
    <row r="15932">
      <c r="A15932" s="12" t="n"/>
      <c r="B15932" s="13" t="n"/>
    </row>
    <row r="15933">
      <c r="A15933" s="12" t="n"/>
      <c r="B15933" s="13" t="n"/>
    </row>
    <row r="15934">
      <c r="A15934" s="12" t="n"/>
      <c r="B15934" s="13" t="n"/>
    </row>
    <row r="15935">
      <c r="A15935" s="12" t="n"/>
      <c r="B15935" s="13" t="n"/>
    </row>
    <row r="15936">
      <c r="A15936" s="12" t="n"/>
      <c r="B15936" s="13" t="n"/>
    </row>
    <row r="15937">
      <c r="A15937" s="12" t="n"/>
      <c r="B15937" s="13" t="n"/>
    </row>
    <row r="15938">
      <c r="A15938" s="12" t="n"/>
      <c r="B15938" s="13" t="n"/>
    </row>
    <row r="15939">
      <c r="A15939" s="12" t="n"/>
      <c r="B15939" s="13" t="n"/>
    </row>
    <row r="15940">
      <c r="A15940" s="12" t="n"/>
      <c r="B15940" s="13" t="n"/>
    </row>
    <row r="15941">
      <c r="A15941" s="12" t="n"/>
      <c r="B15941" s="13" t="n"/>
    </row>
    <row r="15942">
      <c r="A15942" s="12" t="n"/>
      <c r="B15942" s="13" t="n"/>
    </row>
    <row r="15943">
      <c r="A15943" s="12" t="n"/>
      <c r="B15943" s="13" t="n"/>
    </row>
    <row r="15944">
      <c r="A15944" s="12" t="n"/>
      <c r="B15944" s="13" t="n"/>
    </row>
    <row r="15945">
      <c r="A15945" s="12" t="n"/>
      <c r="B15945" s="13" t="n"/>
    </row>
    <row r="15946">
      <c r="A15946" s="12" t="n"/>
      <c r="B15946" s="13" t="n"/>
    </row>
    <row r="15947">
      <c r="A15947" s="12" t="n"/>
      <c r="B15947" s="13" t="n"/>
    </row>
    <row r="15948">
      <c r="A15948" s="12" t="n"/>
      <c r="B15948" s="13" t="n"/>
    </row>
    <row r="15949">
      <c r="A15949" s="12" t="n"/>
      <c r="B15949" s="13" t="n"/>
    </row>
    <row r="15950">
      <c r="A15950" s="12" t="n"/>
      <c r="B15950" s="13" t="n"/>
    </row>
    <row r="15951">
      <c r="A15951" s="12" t="n"/>
      <c r="B15951" s="13" t="n"/>
    </row>
    <row r="15952">
      <c r="A15952" s="12" t="n"/>
      <c r="B15952" s="13" t="n"/>
    </row>
    <row r="15953">
      <c r="A15953" s="12" t="n"/>
      <c r="B15953" s="13" t="n"/>
    </row>
    <row r="15954">
      <c r="A15954" s="12" t="n"/>
      <c r="B15954" s="13" t="n"/>
    </row>
    <row r="15955">
      <c r="A15955" s="12" t="n"/>
      <c r="B15955" s="13" t="n"/>
    </row>
    <row r="15956">
      <c r="A15956" s="12" t="n"/>
      <c r="B15956" s="13" t="n"/>
    </row>
    <row r="15957">
      <c r="A15957" s="12" t="n"/>
      <c r="B15957" s="13" t="n"/>
    </row>
    <row r="15958">
      <c r="A15958" s="12" t="n"/>
      <c r="B15958" s="13" t="n"/>
    </row>
    <row r="15959">
      <c r="A15959" s="12" t="n"/>
      <c r="B15959" s="13" t="n"/>
    </row>
    <row r="15960">
      <c r="A15960" s="12" t="n"/>
      <c r="B15960" s="13" t="n"/>
    </row>
    <row r="15961">
      <c r="A15961" s="12" t="n"/>
      <c r="B15961" s="13" t="n"/>
    </row>
    <row r="15962">
      <c r="A15962" s="12" t="n"/>
      <c r="B15962" s="13" t="n"/>
    </row>
    <row r="15963">
      <c r="A15963" s="12" t="n"/>
      <c r="B15963" s="13" t="n"/>
    </row>
    <row r="15964">
      <c r="A15964" s="12" t="n"/>
      <c r="B15964" s="13" t="n"/>
    </row>
    <row r="15965">
      <c r="A15965" s="12" t="n"/>
      <c r="B15965" s="13" t="n"/>
    </row>
    <row r="15966">
      <c r="A15966" s="12" t="n"/>
      <c r="B15966" s="13" t="n"/>
    </row>
    <row r="15967">
      <c r="A15967" s="12" t="n"/>
      <c r="B15967" s="13" t="n"/>
    </row>
    <row r="15968">
      <c r="A15968" s="12" t="n"/>
      <c r="B15968" s="13" t="n"/>
    </row>
    <row r="15969">
      <c r="A15969" s="12" t="n"/>
      <c r="B15969" s="13" t="n"/>
    </row>
    <row r="15970">
      <c r="A15970" s="12" t="n"/>
      <c r="B15970" s="13" t="n"/>
    </row>
    <row r="15971">
      <c r="A15971" s="12" t="n"/>
      <c r="B15971" s="13" t="n"/>
    </row>
    <row r="15972">
      <c r="A15972" s="12" t="n"/>
      <c r="B15972" s="13" t="n"/>
    </row>
    <row r="15973">
      <c r="A15973" s="12" t="n"/>
      <c r="B15973" s="13" t="n"/>
    </row>
    <row r="15974">
      <c r="A15974" s="12" t="n"/>
      <c r="B15974" s="13" t="n"/>
    </row>
    <row r="15975">
      <c r="A15975" s="12" t="n"/>
      <c r="B15975" s="13" t="n"/>
    </row>
    <row r="15976">
      <c r="A15976" s="12" t="n"/>
      <c r="B15976" s="13" t="n"/>
    </row>
    <row r="15977">
      <c r="A15977" s="12" t="n"/>
      <c r="B15977" s="13" t="n"/>
    </row>
    <row r="15978">
      <c r="A15978" s="12" t="n"/>
      <c r="B15978" s="13" t="n"/>
    </row>
    <row r="15979">
      <c r="A15979" s="12" t="n"/>
      <c r="B15979" s="13" t="n"/>
    </row>
    <row r="15980">
      <c r="A15980" s="12" t="n"/>
      <c r="B15980" s="13" t="n"/>
    </row>
    <row r="15981">
      <c r="A15981" s="12" t="n"/>
      <c r="B15981" s="13" t="n"/>
    </row>
    <row r="15982">
      <c r="A15982" s="12" t="n"/>
      <c r="B15982" s="13" t="n"/>
    </row>
    <row r="15983">
      <c r="A15983" s="12" t="n"/>
      <c r="B15983" s="13" t="n"/>
    </row>
    <row r="15984">
      <c r="A15984" s="12" t="n"/>
      <c r="B15984" s="13" t="n"/>
    </row>
    <row r="15985">
      <c r="A15985" s="12" t="n"/>
      <c r="B15985" s="13" t="n"/>
    </row>
    <row r="15986">
      <c r="A15986" s="12" t="n"/>
      <c r="B15986" s="13" t="n"/>
    </row>
    <row r="15987">
      <c r="A15987" s="12" t="n"/>
      <c r="B15987" s="13" t="n"/>
    </row>
    <row r="15988">
      <c r="A15988" s="12" t="n"/>
      <c r="B15988" s="13" t="n"/>
    </row>
    <row r="15989">
      <c r="A15989" s="12" t="n"/>
      <c r="B15989" s="13" t="n"/>
    </row>
    <row r="15990">
      <c r="A15990" s="12" t="n"/>
      <c r="B15990" s="13" t="n"/>
    </row>
    <row r="15991">
      <c r="A15991" s="12" t="n"/>
      <c r="B15991" s="13" t="n"/>
    </row>
    <row r="15992">
      <c r="A15992" s="12" t="n"/>
      <c r="B15992" s="13" t="n"/>
    </row>
    <row r="15993">
      <c r="A15993" s="12" t="n"/>
      <c r="B15993" s="13" t="n"/>
    </row>
    <row r="15994">
      <c r="A15994" s="12" t="n"/>
      <c r="B15994" s="13" t="n"/>
    </row>
    <row r="15995">
      <c r="A15995" s="12" t="n"/>
      <c r="B15995" s="13" t="n"/>
    </row>
    <row r="15996">
      <c r="A15996" s="12" t="n"/>
      <c r="B15996" s="13" t="n"/>
    </row>
    <row r="15997">
      <c r="A15997" s="12" t="n"/>
      <c r="B15997" s="13" t="n"/>
    </row>
    <row r="15998">
      <c r="A15998" s="12" t="n"/>
      <c r="B15998" s="13" t="n"/>
    </row>
    <row r="15999">
      <c r="A15999" s="12" t="n"/>
      <c r="B15999" s="13" t="n"/>
    </row>
    <row r="16000">
      <c r="A16000" s="12" t="n"/>
      <c r="B16000" s="13" t="n"/>
    </row>
    <row r="16001">
      <c r="A16001" s="12" t="n"/>
      <c r="B16001" s="13" t="n"/>
    </row>
    <row r="16002">
      <c r="A16002" s="12" t="n"/>
      <c r="B16002" s="13" t="n"/>
    </row>
    <row r="16003">
      <c r="A16003" s="12" t="n"/>
      <c r="B16003" s="13" t="n"/>
    </row>
    <row r="16004">
      <c r="A16004" s="12" t="n"/>
      <c r="B16004" s="13" t="n"/>
    </row>
    <row r="16005">
      <c r="A16005" s="12" t="n"/>
      <c r="B16005" s="13" t="n"/>
    </row>
    <row r="16006">
      <c r="A16006" s="12" t="n"/>
      <c r="B16006" s="13" t="n"/>
    </row>
    <row r="16007">
      <c r="A16007" s="12" t="n"/>
      <c r="B16007" s="13" t="n"/>
    </row>
    <row r="16008">
      <c r="A16008" s="12" t="n"/>
      <c r="B16008" s="13" t="n"/>
    </row>
    <row r="16009">
      <c r="A16009" s="12" t="n"/>
      <c r="B16009" s="13" t="n"/>
    </row>
    <row r="16010">
      <c r="A16010" s="12" t="n"/>
      <c r="B16010" s="13" t="n"/>
    </row>
    <row r="16011">
      <c r="A16011" s="12" t="n"/>
      <c r="B16011" s="13" t="n"/>
    </row>
    <row r="16012">
      <c r="A16012" s="12" t="n"/>
      <c r="B16012" s="13" t="n"/>
    </row>
    <row r="16013">
      <c r="A16013" s="12" t="n"/>
      <c r="B16013" s="13" t="n"/>
    </row>
    <row r="16014">
      <c r="A16014" s="12" t="n"/>
      <c r="B16014" s="13" t="n"/>
    </row>
    <row r="16015">
      <c r="A16015" s="12" t="n"/>
      <c r="B16015" s="13" t="n"/>
    </row>
    <row r="16016">
      <c r="A16016" s="12" t="n"/>
      <c r="B16016" s="13" t="n"/>
    </row>
    <row r="16017">
      <c r="A16017" s="12" t="n"/>
      <c r="B16017" s="13" t="n"/>
    </row>
    <row r="16018">
      <c r="A16018" s="12" t="n"/>
      <c r="B16018" s="13" t="n"/>
    </row>
    <row r="16019">
      <c r="A16019" s="12" t="n"/>
      <c r="B16019" s="13" t="n"/>
    </row>
    <row r="16020">
      <c r="A16020" s="12" t="n"/>
      <c r="B16020" s="13" t="n"/>
    </row>
    <row r="16021">
      <c r="A16021" s="12" t="n"/>
      <c r="B16021" s="13" t="n"/>
    </row>
    <row r="16022">
      <c r="A16022" s="12" t="n"/>
      <c r="B16022" s="13" t="n"/>
    </row>
    <row r="16023">
      <c r="A16023" s="12" t="n"/>
      <c r="B16023" s="13" t="n"/>
    </row>
    <row r="16024">
      <c r="A16024" s="12" t="n"/>
      <c r="B16024" s="13" t="n"/>
    </row>
    <row r="16025">
      <c r="A16025" s="12" t="n"/>
      <c r="B16025" s="13" t="n"/>
    </row>
    <row r="16026">
      <c r="A16026" s="12" t="n"/>
      <c r="B16026" s="13" t="n"/>
    </row>
    <row r="16027">
      <c r="A16027" s="12" t="n"/>
      <c r="B16027" s="13" t="n"/>
    </row>
    <row r="16028">
      <c r="A16028" s="12" t="n"/>
      <c r="B16028" s="13" t="n"/>
    </row>
    <row r="16029">
      <c r="A16029" s="12" t="n"/>
      <c r="B16029" s="13" t="n"/>
    </row>
    <row r="16030">
      <c r="A16030" s="12" t="n"/>
      <c r="B16030" s="13" t="n"/>
    </row>
    <row r="16031">
      <c r="A16031" s="12" t="n"/>
      <c r="B16031" s="13" t="n"/>
    </row>
    <row r="16032">
      <c r="A16032" s="12" t="n"/>
      <c r="B16032" s="13" t="n"/>
    </row>
    <row r="16033">
      <c r="A16033" s="12" t="n"/>
      <c r="B16033" s="13" t="n"/>
    </row>
    <row r="16034">
      <c r="A16034" s="12" t="n"/>
      <c r="B16034" s="13" t="n"/>
    </row>
    <row r="16035">
      <c r="A16035" s="12" t="n"/>
      <c r="B16035" s="13" t="n"/>
    </row>
    <row r="16036">
      <c r="A16036" s="12" t="n"/>
      <c r="B16036" s="13" t="n"/>
    </row>
    <row r="16037">
      <c r="A16037" s="12" t="n"/>
      <c r="B16037" s="13" t="n"/>
    </row>
    <row r="16038">
      <c r="A16038" s="12" t="n"/>
      <c r="B16038" s="13" t="n"/>
    </row>
    <row r="16039">
      <c r="A16039" s="12" t="n"/>
      <c r="B16039" s="13" t="n"/>
    </row>
    <row r="16040">
      <c r="A16040" s="12" t="n"/>
      <c r="B16040" s="13" t="n"/>
    </row>
    <row r="16041">
      <c r="A16041" s="12" t="n"/>
      <c r="B16041" s="13" t="n"/>
    </row>
    <row r="16042">
      <c r="A16042" s="12" t="n"/>
      <c r="B16042" s="13" t="n"/>
    </row>
    <row r="16043">
      <c r="A16043" s="12" t="n"/>
      <c r="B16043" s="13" t="n"/>
    </row>
    <row r="16044">
      <c r="A16044" s="12" t="n"/>
      <c r="B16044" s="13" t="n"/>
    </row>
    <row r="16045">
      <c r="A16045" s="12" t="n"/>
      <c r="B16045" s="13" t="n"/>
    </row>
    <row r="16046">
      <c r="A16046" s="12" t="n"/>
      <c r="B16046" s="13" t="n"/>
    </row>
    <row r="16047">
      <c r="A16047" s="12" t="n"/>
      <c r="B16047" s="13" t="n"/>
    </row>
    <row r="16048">
      <c r="A16048" s="12" t="n"/>
      <c r="B16048" s="13" t="n"/>
    </row>
    <row r="16049">
      <c r="A16049" s="12" t="n"/>
      <c r="B16049" s="13" t="n"/>
    </row>
    <row r="16050">
      <c r="A16050" s="12" t="n"/>
      <c r="B16050" s="13" t="n"/>
    </row>
    <row r="16051">
      <c r="A16051" s="12" t="n"/>
      <c r="B16051" s="13" t="n"/>
    </row>
    <row r="16052">
      <c r="A16052" s="12" t="n"/>
      <c r="B16052" s="13" t="n"/>
    </row>
    <row r="16053">
      <c r="A16053" s="12" t="n"/>
      <c r="B16053" s="13" t="n"/>
    </row>
    <row r="16054">
      <c r="A16054" s="12" t="n"/>
      <c r="B16054" s="13" t="n"/>
    </row>
    <row r="16055">
      <c r="A16055" s="12" t="n"/>
      <c r="B16055" s="13" t="n"/>
    </row>
    <row r="16056">
      <c r="A16056" s="12" t="n"/>
      <c r="B16056" s="13" t="n"/>
    </row>
    <row r="16057">
      <c r="A16057" s="12" t="n"/>
      <c r="B16057" s="13" t="n"/>
    </row>
    <row r="16058">
      <c r="A16058" s="12" t="n"/>
      <c r="B16058" s="13" t="n"/>
    </row>
    <row r="16059">
      <c r="A16059" s="12" t="n"/>
      <c r="B16059" s="13" t="n"/>
    </row>
    <row r="16060">
      <c r="A16060" s="12" t="n"/>
      <c r="B16060" s="13" t="n"/>
    </row>
    <row r="16061">
      <c r="A16061" s="12" t="n"/>
      <c r="B16061" s="13" t="n"/>
    </row>
    <row r="16062">
      <c r="A16062" s="12" t="n"/>
      <c r="B16062" s="13" t="n"/>
    </row>
    <row r="16063">
      <c r="A16063" s="12" t="n"/>
      <c r="B16063" s="13" t="n"/>
    </row>
    <row r="16064">
      <c r="A16064" s="12" t="n"/>
      <c r="B16064" s="13" t="n"/>
    </row>
    <row r="16065">
      <c r="A16065" s="12" t="n"/>
      <c r="B16065" s="13" t="n"/>
    </row>
    <row r="16066">
      <c r="A16066" s="12" t="n"/>
      <c r="B16066" s="13" t="n"/>
    </row>
    <row r="16067">
      <c r="A16067" s="12" t="n"/>
      <c r="B16067" s="13" t="n"/>
    </row>
    <row r="16068">
      <c r="A16068" s="12" t="n"/>
      <c r="B16068" s="13" t="n"/>
    </row>
    <row r="16069">
      <c r="A16069" s="12" t="n"/>
      <c r="B16069" s="13" t="n"/>
    </row>
    <row r="16070">
      <c r="A16070" s="12" t="n"/>
      <c r="B16070" s="13" t="n"/>
    </row>
    <row r="16071">
      <c r="A16071" s="12" t="n"/>
      <c r="B16071" s="13" t="n"/>
    </row>
    <row r="16072">
      <c r="A16072" s="12" t="n"/>
      <c r="B16072" s="13" t="n"/>
    </row>
    <row r="16073">
      <c r="A16073" s="12" t="n"/>
      <c r="B16073" s="13" t="n"/>
    </row>
    <row r="16074">
      <c r="A16074" s="12" t="n"/>
      <c r="B16074" s="13" t="n"/>
    </row>
    <row r="16075">
      <c r="A16075" s="12" t="n"/>
      <c r="B16075" s="13" t="n"/>
    </row>
    <row r="16076">
      <c r="A16076" s="12" t="n"/>
      <c r="B16076" s="13" t="n"/>
    </row>
    <row r="16077">
      <c r="A16077" s="12" t="n"/>
      <c r="B16077" s="13" t="n"/>
    </row>
    <row r="16078">
      <c r="A16078" s="12" t="n"/>
      <c r="B16078" s="13" t="n"/>
    </row>
    <row r="16079">
      <c r="A16079" s="12" t="n"/>
      <c r="B16079" s="13" t="n"/>
    </row>
    <row r="16080">
      <c r="A16080" s="12" t="n"/>
      <c r="B16080" s="13" t="n"/>
    </row>
    <row r="16081">
      <c r="A16081" s="12" t="n"/>
      <c r="B16081" s="13" t="n"/>
    </row>
    <row r="16082">
      <c r="A16082" s="12" t="n"/>
      <c r="B16082" s="13" t="n"/>
    </row>
    <row r="16083">
      <c r="A16083" s="12" t="n"/>
      <c r="B16083" s="13" t="n"/>
    </row>
    <row r="16084">
      <c r="A16084" s="12" t="n"/>
      <c r="B16084" s="13" t="n"/>
    </row>
    <row r="16085">
      <c r="A16085" s="12" t="n"/>
      <c r="B16085" s="13" t="n"/>
    </row>
    <row r="16086">
      <c r="A16086" s="12" t="n"/>
      <c r="B16086" s="13" t="n"/>
    </row>
    <row r="16087">
      <c r="A16087" s="12" t="n"/>
      <c r="B16087" s="13" t="n"/>
    </row>
    <row r="16088">
      <c r="A16088" s="12" t="n"/>
      <c r="B16088" s="13" t="n"/>
    </row>
    <row r="16089">
      <c r="A16089" s="12" t="n"/>
      <c r="B16089" s="13" t="n"/>
    </row>
    <row r="16090">
      <c r="A16090" s="12" t="n"/>
      <c r="B16090" s="13" t="n"/>
    </row>
    <row r="16091">
      <c r="A16091" s="12" t="n"/>
      <c r="B16091" s="13" t="n"/>
    </row>
    <row r="16092">
      <c r="A16092" s="12" t="n"/>
      <c r="B16092" s="13" t="n"/>
    </row>
    <row r="16093">
      <c r="A16093" s="12" t="n"/>
      <c r="B16093" s="13" t="n"/>
    </row>
    <row r="16094">
      <c r="A16094" s="12" t="n"/>
      <c r="B16094" s="13" t="n"/>
    </row>
    <row r="16095">
      <c r="A16095" s="12" t="n"/>
      <c r="B16095" s="13" t="n"/>
    </row>
    <row r="16096">
      <c r="A16096" s="12" t="n"/>
      <c r="B16096" s="13" t="n"/>
    </row>
    <row r="16097">
      <c r="A16097" s="12" t="n"/>
      <c r="B16097" s="13" t="n"/>
    </row>
    <row r="16098">
      <c r="A16098" s="12" t="n"/>
      <c r="B16098" s="13" t="n"/>
    </row>
    <row r="16099">
      <c r="A16099" s="12" t="n"/>
      <c r="B16099" s="13" t="n"/>
    </row>
    <row r="16100">
      <c r="A16100" s="12" t="n"/>
      <c r="B16100" s="13" t="n"/>
    </row>
    <row r="16101">
      <c r="A16101" s="12" t="n"/>
      <c r="B16101" s="13" t="n"/>
    </row>
    <row r="16102">
      <c r="A16102" s="12" t="n"/>
      <c r="B16102" s="13" t="n"/>
    </row>
    <row r="16103">
      <c r="A16103" s="12" t="n"/>
      <c r="B16103" s="13" t="n"/>
    </row>
    <row r="16104">
      <c r="A16104" s="12" t="n"/>
      <c r="B16104" s="13" t="n"/>
    </row>
    <row r="16105">
      <c r="A16105" s="12" t="n"/>
      <c r="B16105" s="13" t="n"/>
    </row>
    <row r="16106">
      <c r="A16106" s="12" t="n"/>
      <c r="B16106" s="13" t="n"/>
    </row>
    <row r="16107">
      <c r="A16107" s="12" t="n"/>
      <c r="B16107" s="13" t="n"/>
    </row>
    <row r="16108">
      <c r="A16108" s="12" t="n"/>
      <c r="B16108" s="13" t="n"/>
    </row>
    <row r="16109">
      <c r="A16109" s="12" t="n"/>
      <c r="B16109" s="13" t="n"/>
    </row>
    <row r="16110">
      <c r="A16110" s="12" t="n"/>
      <c r="B16110" s="13" t="n"/>
    </row>
    <row r="16111">
      <c r="A16111" s="12" t="n"/>
      <c r="B16111" s="13" t="n"/>
    </row>
    <row r="16112">
      <c r="A16112" s="12" t="n"/>
      <c r="B16112" s="13" t="n"/>
    </row>
    <row r="16113">
      <c r="A16113" s="12" t="n"/>
      <c r="B16113" s="13" t="n"/>
    </row>
    <row r="16114">
      <c r="A16114" s="12" t="n"/>
      <c r="B16114" s="13" t="n"/>
    </row>
    <row r="16115">
      <c r="A16115" s="12" t="n"/>
      <c r="B16115" s="13" t="n"/>
    </row>
    <row r="16116">
      <c r="A16116" s="12" t="n"/>
      <c r="B16116" s="13" t="n"/>
    </row>
    <row r="16117">
      <c r="A16117" s="12" t="n"/>
      <c r="B16117" s="13" t="n"/>
    </row>
    <row r="16118">
      <c r="A16118" s="12" t="n"/>
      <c r="B16118" s="13" t="n"/>
    </row>
    <row r="16119">
      <c r="A16119" s="12" t="n"/>
      <c r="B16119" s="13" t="n"/>
    </row>
    <row r="16120">
      <c r="A16120" s="12" t="n"/>
      <c r="B16120" s="13" t="n"/>
    </row>
    <row r="16121">
      <c r="A16121" s="12" t="n"/>
      <c r="B16121" s="13" t="n"/>
    </row>
    <row r="16122">
      <c r="A16122" s="12" t="n"/>
      <c r="B16122" s="13" t="n"/>
    </row>
    <row r="16123">
      <c r="A16123" s="12" t="n"/>
      <c r="B16123" s="13" t="n"/>
    </row>
    <row r="16124">
      <c r="A16124" s="12" t="n"/>
      <c r="B16124" s="13" t="n"/>
    </row>
    <row r="16125">
      <c r="A16125" s="12" t="n"/>
      <c r="B16125" s="13" t="n"/>
    </row>
    <row r="16126">
      <c r="A16126" s="12" t="n"/>
      <c r="B16126" s="13" t="n"/>
    </row>
    <row r="16127">
      <c r="A16127" s="12" t="n"/>
      <c r="B16127" s="13" t="n"/>
    </row>
    <row r="16128">
      <c r="A16128" s="12" t="n"/>
      <c r="B16128" s="13" t="n"/>
    </row>
    <row r="16129">
      <c r="A16129" s="12" t="n"/>
      <c r="B16129" s="13" t="n"/>
    </row>
    <row r="16130">
      <c r="A16130" s="12" t="n"/>
      <c r="B16130" s="13" t="n"/>
    </row>
    <row r="16131">
      <c r="A16131" s="12" t="n"/>
      <c r="B16131" s="13" t="n"/>
    </row>
    <row r="16132">
      <c r="A16132" s="12" t="n"/>
      <c r="B16132" s="13" t="n"/>
    </row>
    <row r="16133">
      <c r="A16133" s="12" t="n"/>
      <c r="B16133" s="13" t="n"/>
    </row>
    <row r="16134">
      <c r="A16134" s="12" t="n"/>
      <c r="B16134" s="13" t="n"/>
    </row>
    <row r="16135">
      <c r="A16135" s="12" t="n"/>
      <c r="B16135" s="13" t="n"/>
    </row>
    <row r="16136">
      <c r="A16136" s="12" t="n"/>
      <c r="B16136" s="13" t="n"/>
    </row>
    <row r="16137">
      <c r="A16137" s="12" t="n"/>
      <c r="B16137" s="13" t="n"/>
    </row>
    <row r="16138">
      <c r="A16138" s="12" t="n"/>
      <c r="B16138" s="13" t="n"/>
    </row>
    <row r="16139">
      <c r="A16139" s="12" t="n"/>
      <c r="B16139" s="13" t="n"/>
    </row>
    <row r="16140">
      <c r="A16140" s="12" t="n"/>
      <c r="B16140" s="13" t="n"/>
    </row>
    <row r="16141">
      <c r="A16141" s="12" t="n"/>
      <c r="B16141" s="13" t="n"/>
    </row>
    <row r="16142">
      <c r="A16142" s="12" t="n"/>
      <c r="B16142" s="13" t="n"/>
    </row>
    <row r="16143">
      <c r="A16143" s="12" t="n"/>
      <c r="B16143" s="13" t="n"/>
    </row>
    <row r="16144">
      <c r="A16144" s="12" t="n"/>
      <c r="B16144" s="13" t="n"/>
    </row>
    <row r="16145">
      <c r="A16145" s="12" t="n"/>
      <c r="B16145" s="13" t="n"/>
    </row>
    <row r="16146">
      <c r="A16146" s="12" t="n"/>
      <c r="B16146" s="13" t="n"/>
    </row>
    <row r="16147">
      <c r="A16147" s="12" t="n"/>
      <c r="B16147" s="13" t="n"/>
    </row>
    <row r="16148">
      <c r="A16148" s="12" t="n"/>
      <c r="B16148" s="13" t="n"/>
    </row>
    <row r="16149">
      <c r="A16149" s="12" t="n"/>
      <c r="B16149" s="13" t="n"/>
    </row>
    <row r="16150">
      <c r="A16150" s="12" t="n"/>
      <c r="B16150" s="13" t="n"/>
    </row>
    <row r="16151">
      <c r="A16151" s="12" t="n"/>
      <c r="B16151" s="13" t="n"/>
    </row>
    <row r="16152">
      <c r="A16152" s="12" t="n"/>
      <c r="B16152" s="13" t="n"/>
    </row>
    <row r="16153">
      <c r="A16153" s="12" t="n"/>
      <c r="B16153" s="13" t="n"/>
    </row>
    <row r="16154">
      <c r="A16154" s="12" t="n"/>
      <c r="B16154" s="13" t="n"/>
    </row>
    <row r="16155">
      <c r="A16155" s="12" t="n"/>
      <c r="B16155" s="13" t="n"/>
    </row>
    <row r="16156">
      <c r="A16156" s="12" t="n"/>
      <c r="B16156" s="13" t="n"/>
    </row>
    <row r="16157">
      <c r="A16157" s="12" t="n"/>
      <c r="B16157" s="13" t="n"/>
    </row>
    <row r="16158">
      <c r="A16158" s="12" t="n"/>
      <c r="B16158" s="13" t="n"/>
    </row>
    <row r="16159">
      <c r="A16159" s="12" t="n"/>
      <c r="B16159" s="13" t="n"/>
    </row>
    <row r="16160">
      <c r="A16160" s="12" t="n"/>
      <c r="B16160" s="13" t="n"/>
    </row>
    <row r="16161">
      <c r="A16161" s="12" t="n"/>
      <c r="B16161" s="13" t="n"/>
    </row>
    <row r="16162">
      <c r="A16162" s="12" t="n"/>
      <c r="B16162" s="13" t="n"/>
    </row>
    <row r="16163">
      <c r="A16163" s="12" t="n"/>
      <c r="B16163" s="13" t="n"/>
    </row>
    <row r="16164">
      <c r="A16164" s="12" t="n"/>
      <c r="B16164" s="13" t="n"/>
    </row>
    <row r="16165">
      <c r="A16165" s="12" t="n"/>
      <c r="B16165" s="13" t="n"/>
    </row>
    <row r="16166">
      <c r="A16166" s="12" t="n"/>
      <c r="B16166" s="13" t="n"/>
    </row>
    <row r="16167">
      <c r="A16167" s="12" t="n"/>
      <c r="B16167" s="13" t="n"/>
    </row>
    <row r="16168">
      <c r="A16168" s="12" t="n"/>
      <c r="B16168" s="13" t="n"/>
    </row>
    <row r="16169">
      <c r="A16169" s="12" t="n"/>
      <c r="B16169" s="13" t="n"/>
    </row>
    <row r="16170">
      <c r="A16170" s="12" t="n"/>
      <c r="B16170" s="13" t="n"/>
    </row>
    <row r="16171">
      <c r="A16171" s="12" t="n"/>
      <c r="B16171" s="13" t="n"/>
    </row>
    <row r="16172">
      <c r="A16172" s="12" t="n"/>
      <c r="B16172" s="13" t="n"/>
    </row>
    <row r="16173">
      <c r="A16173" s="12" t="n"/>
      <c r="B16173" s="13" t="n"/>
    </row>
    <row r="16174">
      <c r="A16174" s="12" t="n"/>
      <c r="B16174" s="13" t="n"/>
    </row>
    <row r="16175">
      <c r="A16175" s="12" t="n"/>
      <c r="B16175" s="13" t="n"/>
    </row>
    <row r="16176">
      <c r="A16176" s="12" t="n"/>
      <c r="B16176" s="13" t="n"/>
    </row>
    <row r="16177">
      <c r="A16177" s="12" t="n"/>
      <c r="B16177" s="13" t="n"/>
    </row>
    <row r="16178">
      <c r="A16178" s="12" t="n"/>
      <c r="B16178" s="13" t="n"/>
    </row>
    <row r="16179">
      <c r="A16179" s="12" t="n"/>
      <c r="B16179" s="13" t="n"/>
    </row>
    <row r="16180">
      <c r="A16180" s="12" t="n"/>
      <c r="B16180" s="13" t="n"/>
    </row>
    <row r="16181">
      <c r="A16181" s="12" t="n"/>
      <c r="B16181" s="13" t="n"/>
    </row>
    <row r="16182">
      <c r="A16182" s="12" t="n"/>
      <c r="B16182" s="13" t="n"/>
    </row>
    <row r="16183">
      <c r="A16183" s="12" t="n"/>
      <c r="B16183" s="13" t="n"/>
    </row>
    <row r="16184">
      <c r="A16184" s="12" t="n"/>
      <c r="B16184" s="13" t="n"/>
    </row>
    <row r="16185">
      <c r="A16185" s="12" t="n"/>
      <c r="B16185" s="13" t="n"/>
    </row>
    <row r="16186">
      <c r="A16186" s="12" t="n"/>
      <c r="B16186" s="13" t="n"/>
    </row>
    <row r="16187">
      <c r="A16187" s="12" t="n"/>
      <c r="B16187" s="13" t="n"/>
    </row>
    <row r="16188">
      <c r="A16188" s="12" t="n"/>
      <c r="B16188" s="13" t="n"/>
    </row>
    <row r="16189">
      <c r="A16189" s="12" t="n"/>
      <c r="B16189" s="13" t="n"/>
    </row>
    <row r="16190">
      <c r="A16190" s="12" t="n"/>
      <c r="B16190" s="13" t="n"/>
    </row>
    <row r="16191">
      <c r="A16191" s="12" t="n"/>
      <c r="B16191" s="13" t="n"/>
    </row>
    <row r="16192">
      <c r="A16192" s="12" t="n"/>
      <c r="B16192" s="13" t="n"/>
    </row>
    <row r="16193">
      <c r="A16193" s="12" t="n"/>
      <c r="B16193" s="13" t="n"/>
    </row>
    <row r="16194">
      <c r="A16194" s="12" t="n"/>
      <c r="B16194" s="13" t="n"/>
    </row>
    <row r="16195">
      <c r="A16195" s="12" t="n"/>
      <c r="B16195" s="13" t="n"/>
    </row>
    <row r="16196">
      <c r="A16196" s="12" t="n"/>
      <c r="B16196" s="13" t="n"/>
    </row>
    <row r="16197">
      <c r="A16197" s="12" t="n"/>
      <c r="B16197" s="13" t="n"/>
    </row>
    <row r="16198">
      <c r="A16198" s="12" t="n"/>
      <c r="B16198" s="13" t="n"/>
    </row>
    <row r="16199">
      <c r="A16199" s="12" t="n"/>
      <c r="B16199" s="13" t="n"/>
    </row>
    <row r="16200">
      <c r="A16200" s="12" t="n"/>
      <c r="B16200" s="13" t="n"/>
    </row>
    <row r="16201">
      <c r="A16201" s="12" t="n"/>
      <c r="B16201" s="13" t="n"/>
    </row>
    <row r="16202">
      <c r="A16202" s="12" t="n"/>
      <c r="B16202" s="13" t="n"/>
    </row>
    <row r="16203">
      <c r="A16203" s="12" t="n"/>
      <c r="B16203" s="13" t="n"/>
    </row>
    <row r="16204">
      <c r="A16204" s="12" t="n"/>
      <c r="B16204" s="13" t="n"/>
    </row>
    <row r="16205">
      <c r="A16205" s="12" t="n"/>
      <c r="B16205" s="13" t="n"/>
    </row>
    <row r="16206">
      <c r="A16206" s="12" t="n"/>
      <c r="B16206" s="13" t="n"/>
    </row>
    <row r="16207">
      <c r="A16207" s="12" t="n"/>
      <c r="B16207" s="13" t="n"/>
    </row>
    <row r="16208">
      <c r="A16208" s="12" t="n"/>
      <c r="B16208" s="13" t="n"/>
    </row>
    <row r="16209">
      <c r="A16209" s="12" t="n"/>
      <c r="B16209" s="13" t="n"/>
    </row>
    <row r="16210">
      <c r="A16210" s="12" t="n"/>
      <c r="B16210" s="13" t="n"/>
    </row>
    <row r="16211">
      <c r="A16211" s="12" t="n"/>
      <c r="B16211" s="13" t="n"/>
    </row>
    <row r="16212">
      <c r="A16212" s="12" t="n"/>
      <c r="B16212" s="13" t="n"/>
    </row>
    <row r="16213">
      <c r="A16213" s="12" t="n"/>
      <c r="B16213" s="13" t="n"/>
    </row>
    <row r="16214">
      <c r="A16214" s="12" t="n"/>
      <c r="B16214" s="13" t="n"/>
    </row>
    <row r="16215">
      <c r="A16215" s="12" t="n"/>
      <c r="B16215" s="13" t="n"/>
    </row>
    <row r="16216">
      <c r="A16216" s="12" t="n"/>
      <c r="B16216" s="13" t="n"/>
    </row>
    <row r="16217">
      <c r="A16217" s="12" t="n"/>
      <c r="B16217" s="13" t="n"/>
    </row>
    <row r="16218">
      <c r="A16218" s="12" t="n"/>
      <c r="B16218" s="13" t="n"/>
    </row>
    <row r="16219">
      <c r="A16219" s="12" t="n"/>
      <c r="B16219" s="13" t="n"/>
    </row>
    <row r="16220">
      <c r="A16220" s="12" t="n"/>
      <c r="B16220" s="13" t="n"/>
    </row>
    <row r="16221">
      <c r="A16221" s="12" t="n"/>
      <c r="B16221" s="13" t="n"/>
    </row>
    <row r="16222">
      <c r="A16222" s="12" t="n"/>
      <c r="B16222" s="13" t="n"/>
    </row>
    <row r="16223">
      <c r="A16223" s="12" t="n"/>
      <c r="B16223" s="13" t="n"/>
    </row>
    <row r="16224">
      <c r="A16224" s="12" t="n"/>
      <c r="B16224" s="13" t="n"/>
    </row>
    <row r="16225">
      <c r="A16225" s="12" t="n"/>
      <c r="B16225" s="13" t="n"/>
    </row>
    <row r="16226">
      <c r="A16226" s="12" t="n"/>
      <c r="B16226" s="13" t="n"/>
    </row>
    <row r="16227">
      <c r="A16227" s="12" t="n"/>
      <c r="B16227" s="13" t="n"/>
    </row>
    <row r="16228">
      <c r="A16228" s="12" t="n"/>
      <c r="B16228" s="13" t="n"/>
    </row>
    <row r="16229">
      <c r="A16229" s="12" t="n"/>
      <c r="B16229" s="13" t="n"/>
    </row>
    <row r="16230">
      <c r="A16230" s="12" t="n"/>
      <c r="B16230" s="13" t="n"/>
    </row>
    <row r="16231">
      <c r="A16231" s="12" t="n"/>
      <c r="B16231" s="13" t="n"/>
    </row>
    <row r="16232">
      <c r="A16232" s="12" t="n"/>
      <c r="B16232" s="13" t="n"/>
    </row>
    <row r="16233">
      <c r="A16233" s="12" t="n"/>
      <c r="B16233" s="13" t="n"/>
    </row>
    <row r="16234">
      <c r="A16234" s="12" t="n"/>
      <c r="B16234" s="13" t="n"/>
    </row>
    <row r="16235">
      <c r="A16235" s="12" t="n"/>
      <c r="B16235" s="13" t="n"/>
    </row>
    <row r="16236">
      <c r="A16236" s="12" t="n"/>
      <c r="B16236" s="13" t="n"/>
    </row>
    <row r="16237">
      <c r="A16237" s="12" t="n"/>
      <c r="B16237" s="13" t="n"/>
    </row>
    <row r="16238">
      <c r="A16238" s="12" t="n"/>
      <c r="B16238" s="13" t="n"/>
    </row>
    <row r="16239">
      <c r="A16239" s="12" t="n"/>
      <c r="B16239" s="13" t="n"/>
    </row>
    <row r="16240">
      <c r="A16240" s="12" t="n"/>
      <c r="B16240" s="13" t="n"/>
    </row>
    <row r="16241">
      <c r="A16241" s="12" t="n"/>
      <c r="B16241" s="13" t="n"/>
    </row>
    <row r="16242">
      <c r="A16242" s="12" t="n"/>
      <c r="B16242" s="13" t="n"/>
    </row>
    <row r="16243">
      <c r="A16243" s="12" t="n"/>
      <c r="B16243" s="13" t="n"/>
    </row>
    <row r="16244">
      <c r="A16244" s="12" t="n"/>
      <c r="B16244" s="13" t="n"/>
    </row>
    <row r="16245">
      <c r="A16245" s="12" t="n"/>
      <c r="B16245" s="13" t="n"/>
    </row>
    <row r="16246">
      <c r="A16246" s="12" t="n"/>
      <c r="B16246" s="13" t="n"/>
    </row>
    <row r="16247">
      <c r="A16247" s="12" t="n"/>
      <c r="B16247" s="13" t="n"/>
    </row>
    <row r="16248">
      <c r="A16248" s="12" t="n"/>
      <c r="B16248" s="13" t="n"/>
    </row>
    <row r="16249">
      <c r="A16249" s="12" t="n"/>
      <c r="B16249" s="13" t="n"/>
    </row>
    <row r="16250">
      <c r="A16250" s="12" t="n"/>
      <c r="B16250" s="13" t="n"/>
    </row>
    <row r="16251">
      <c r="A16251" s="12" t="n"/>
      <c r="B16251" s="13" t="n"/>
    </row>
    <row r="16252">
      <c r="A16252" s="12" t="n"/>
      <c r="B16252" s="13" t="n"/>
    </row>
    <row r="16253">
      <c r="A16253" s="12" t="n"/>
      <c r="B16253" s="13" t="n"/>
    </row>
    <row r="16254">
      <c r="A16254" s="12" t="n"/>
      <c r="B16254" s="13" t="n"/>
    </row>
    <row r="16255">
      <c r="A16255" s="12" t="n"/>
      <c r="B16255" s="13" t="n"/>
    </row>
    <row r="16256">
      <c r="A16256" s="12" t="n"/>
      <c r="B16256" s="13" t="n"/>
    </row>
    <row r="16257">
      <c r="A16257" s="12" t="n"/>
      <c r="B16257" s="13" t="n"/>
    </row>
    <row r="16258">
      <c r="A16258" s="12" t="n"/>
      <c r="B16258" s="13" t="n"/>
    </row>
    <row r="16259">
      <c r="A16259" s="12" t="n"/>
      <c r="B16259" s="13" t="n"/>
    </row>
    <row r="16260">
      <c r="A16260" s="12" t="n"/>
      <c r="B16260" s="13" t="n"/>
    </row>
    <row r="16261">
      <c r="A16261" s="12" t="n"/>
      <c r="B16261" s="13" t="n"/>
    </row>
    <row r="16262">
      <c r="A16262" s="12" t="n"/>
      <c r="B16262" s="13" t="n"/>
    </row>
    <row r="16263">
      <c r="A16263" s="12" t="n"/>
      <c r="B16263" s="13" t="n"/>
    </row>
    <row r="16264">
      <c r="A16264" s="12" t="n"/>
      <c r="B16264" s="13" t="n"/>
    </row>
    <row r="16265">
      <c r="A16265" s="12" t="n"/>
      <c r="B16265" s="13" t="n"/>
    </row>
    <row r="16266">
      <c r="A16266" s="12" t="n"/>
      <c r="B16266" s="13" t="n"/>
    </row>
    <row r="16267">
      <c r="A16267" s="12" t="n"/>
      <c r="B16267" s="13" t="n"/>
    </row>
    <row r="16268">
      <c r="A16268" s="12" t="n"/>
      <c r="B16268" s="13" t="n"/>
    </row>
    <row r="16269">
      <c r="A16269" s="12" t="n"/>
      <c r="B16269" s="13" t="n"/>
    </row>
    <row r="16270">
      <c r="A16270" s="12" t="n"/>
      <c r="B16270" s="13" t="n"/>
    </row>
    <row r="16271">
      <c r="A16271" s="12" t="n"/>
      <c r="B16271" s="13" t="n"/>
    </row>
    <row r="16272">
      <c r="A16272" s="12" t="n"/>
      <c r="B16272" s="13" t="n"/>
    </row>
    <row r="16273">
      <c r="A16273" s="12" t="n"/>
      <c r="B16273" s="13" t="n"/>
    </row>
    <row r="16274">
      <c r="A16274" s="12" t="n"/>
      <c r="B16274" s="13" t="n"/>
    </row>
    <row r="16275">
      <c r="A16275" s="12" t="n"/>
      <c r="B16275" s="13" t="n"/>
    </row>
    <row r="16276">
      <c r="A16276" s="12" t="n"/>
      <c r="B16276" s="13" t="n"/>
    </row>
    <row r="16277">
      <c r="A16277" s="12" t="n"/>
      <c r="B16277" s="13" t="n"/>
    </row>
    <row r="16278">
      <c r="A16278" s="12" t="n"/>
      <c r="B16278" s="13" t="n"/>
    </row>
    <row r="16279">
      <c r="A16279" s="12" t="n"/>
      <c r="B16279" s="13" t="n"/>
    </row>
    <row r="16280">
      <c r="A16280" s="12" t="n"/>
      <c r="B16280" s="13" t="n"/>
    </row>
    <row r="16281">
      <c r="A16281" s="12" t="n"/>
      <c r="B16281" s="13" t="n"/>
    </row>
    <row r="16282">
      <c r="A16282" s="12" t="n"/>
      <c r="B16282" s="13" t="n"/>
    </row>
    <row r="16283">
      <c r="A16283" s="12" t="n"/>
      <c r="B16283" s="13" t="n"/>
    </row>
    <row r="16284">
      <c r="A16284" s="12" t="n"/>
      <c r="B16284" s="13" t="n"/>
    </row>
    <row r="16285">
      <c r="A16285" s="12" t="n"/>
      <c r="B16285" s="13" t="n"/>
    </row>
    <row r="16286">
      <c r="A16286" s="12" t="n"/>
      <c r="B16286" s="13" t="n"/>
    </row>
    <row r="16287">
      <c r="A16287" s="12" t="n"/>
      <c r="B16287" s="13" t="n"/>
    </row>
    <row r="16288">
      <c r="A16288" s="12" t="n"/>
      <c r="B16288" s="13" t="n"/>
    </row>
    <row r="16289">
      <c r="A16289" s="12" t="n"/>
      <c r="B16289" s="13" t="n"/>
    </row>
    <row r="16290">
      <c r="A16290" s="12" t="n"/>
      <c r="B16290" s="13" t="n"/>
    </row>
    <row r="16291">
      <c r="A16291" s="12" t="n"/>
      <c r="B16291" s="13" t="n"/>
    </row>
    <row r="16292">
      <c r="A16292" s="12" t="n"/>
      <c r="B16292" s="13" t="n"/>
    </row>
    <row r="16293">
      <c r="A16293" s="12" t="n"/>
      <c r="B16293" s="13" t="n"/>
    </row>
    <row r="16294">
      <c r="A16294" s="12" t="n"/>
      <c r="B16294" s="13" t="n"/>
    </row>
    <row r="16295">
      <c r="A16295" s="12" t="n"/>
      <c r="B16295" s="13" t="n"/>
    </row>
    <row r="16296">
      <c r="A16296" s="12" t="n"/>
      <c r="B16296" s="13" t="n"/>
    </row>
    <row r="16297">
      <c r="A16297" s="12" t="n"/>
      <c r="B16297" s="13" t="n"/>
    </row>
    <row r="16298">
      <c r="A16298" s="12" t="n"/>
      <c r="B16298" s="13" t="n"/>
    </row>
    <row r="16299">
      <c r="A16299" s="12" t="n"/>
      <c r="B16299" s="13" t="n"/>
    </row>
    <row r="16300">
      <c r="A16300" s="12" t="n"/>
      <c r="B16300" s="13" t="n"/>
    </row>
    <row r="16301">
      <c r="A16301" s="12" t="n"/>
      <c r="B16301" s="13" t="n"/>
    </row>
    <row r="16302">
      <c r="A16302" s="12" t="n"/>
      <c r="B16302" s="13" t="n"/>
    </row>
    <row r="16303">
      <c r="A16303" s="12" t="n"/>
      <c r="B16303" s="13" t="n"/>
    </row>
    <row r="16304">
      <c r="A16304" s="12" t="n"/>
      <c r="B16304" s="13" t="n"/>
    </row>
    <row r="16305">
      <c r="A16305" s="12" t="n"/>
      <c r="B16305" s="13" t="n"/>
    </row>
    <row r="16306">
      <c r="A16306" s="12" t="n"/>
      <c r="B16306" s="13" t="n"/>
    </row>
    <row r="16307">
      <c r="A16307" s="12" t="n"/>
      <c r="B16307" s="13" t="n"/>
    </row>
    <row r="16308">
      <c r="A16308" s="12" t="n"/>
      <c r="B16308" s="13" t="n"/>
    </row>
    <row r="16309">
      <c r="A16309" s="12" t="n"/>
      <c r="B16309" s="13" t="n"/>
    </row>
    <row r="16310">
      <c r="A16310" s="12" t="n"/>
      <c r="B16310" s="13" t="n"/>
    </row>
    <row r="16311">
      <c r="A16311" s="12" t="n"/>
      <c r="B16311" s="13" t="n"/>
    </row>
    <row r="16312">
      <c r="A16312" s="12" t="n"/>
      <c r="B16312" s="13" t="n"/>
    </row>
    <row r="16313">
      <c r="A16313" s="12" t="n"/>
      <c r="B16313" s="13" t="n"/>
    </row>
    <row r="16314">
      <c r="A16314" s="12" t="n"/>
      <c r="B16314" s="13" t="n"/>
    </row>
    <row r="16315">
      <c r="A16315" s="12" t="n"/>
      <c r="B16315" s="13" t="n"/>
    </row>
    <row r="16316">
      <c r="A16316" s="12" t="n"/>
      <c r="B16316" s="13" t="n"/>
    </row>
    <row r="16317">
      <c r="A16317" s="12" t="n"/>
      <c r="B16317" s="13" t="n"/>
    </row>
    <row r="16318">
      <c r="A16318" s="12" t="n"/>
      <c r="B16318" s="13" t="n"/>
    </row>
    <row r="16319">
      <c r="A16319" s="12" t="n"/>
      <c r="B16319" s="13" t="n"/>
    </row>
    <row r="16320">
      <c r="A16320" s="12" t="n"/>
      <c r="B16320" s="13" t="n"/>
    </row>
    <row r="16321">
      <c r="A16321" s="12" t="n"/>
      <c r="B16321" s="13" t="n"/>
    </row>
    <row r="16322">
      <c r="A16322" s="12" t="n"/>
      <c r="B16322" s="13" t="n"/>
    </row>
    <row r="16323">
      <c r="A16323" s="12" t="n"/>
      <c r="B16323" s="13" t="n"/>
    </row>
    <row r="16324">
      <c r="A16324" s="12" t="n"/>
      <c r="B16324" s="13" t="n"/>
    </row>
    <row r="16325">
      <c r="A16325" s="12" t="n"/>
      <c r="B16325" s="13" t="n"/>
    </row>
    <row r="16326">
      <c r="A16326" s="12" t="n"/>
      <c r="B16326" s="13" t="n"/>
    </row>
    <row r="16327">
      <c r="A16327" s="12" t="n"/>
      <c r="B16327" s="13" t="n"/>
    </row>
    <row r="16328">
      <c r="A16328" s="12" t="n"/>
      <c r="B16328" s="13" t="n"/>
    </row>
    <row r="16329">
      <c r="A16329" s="12" t="n"/>
      <c r="B16329" s="13" t="n"/>
    </row>
    <row r="16330">
      <c r="A16330" s="12" t="n"/>
      <c r="B16330" s="13" t="n"/>
    </row>
    <row r="16331">
      <c r="A16331" s="12" t="n"/>
      <c r="B16331" s="13" t="n"/>
    </row>
    <row r="16332">
      <c r="A16332" s="12" t="n"/>
      <c r="B16332" s="13" t="n"/>
    </row>
    <row r="16333">
      <c r="A16333" s="12" t="n"/>
      <c r="B16333" s="13" t="n"/>
    </row>
    <row r="16334">
      <c r="A16334" s="12" t="n"/>
      <c r="B16334" s="13" t="n"/>
    </row>
    <row r="16335">
      <c r="A16335" s="12" t="n"/>
      <c r="B16335" s="13" t="n"/>
    </row>
    <row r="16336">
      <c r="A16336" s="12" t="n"/>
      <c r="B16336" s="13" t="n"/>
    </row>
    <row r="16337">
      <c r="A16337" s="12" t="n"/>
      <c r="B16337" s="13" t="n"/>
    </row>
    <row r="16338">
      <c r="A16338" s="12" t="n"/>
      <c r="B16338" s="13" t="n"/>
    </row>
    <row r="16339">
      <c r="A16339" s="12" t="n"/>
      <c r="B16339" s="13" t="n"/>
    </row>
    <row r="16340">
      <c r="A16340" s="12" t="n"/>
      <c r="B16340" s="13" t="n"/>
    </row>
    <row r="16341">
      <c r="A16341" s="12" t="n"/>
      <c r="B16341" s="13" t="n"/>
    </row>
    <row r="16342">
      <c r="A16342" s="12" t="n"/>
      <c r="B16342" s="13" t="n"/>
    </row>
    <row r="16343">
      <c r="A16343" s="12" t="n"/>
      <c r="B16343" s="13" t="n"/>
    </row>
    <row r="16344">
      <c r="A16344" s="12" t="n"/>
      <c r="B16344" s="13" t="n"/>
    </row>
    <row r="16345">
      <c r="A16345" s="12" t="n"/>
      <c r="B16345" s="13" t="n"/>
    </row>
    <row r="16346">
      <c r="A16346" s="12" t="n"/>
      <c r="B16346" s="13" t="n"/>
    </row>
    <row r="16347">
      <c r="A16347" s="12" t="n"/>
      <c r="B16347" s="13" t="n"/>
    </row>
    <row r="16348">
      <c r="A16348" s="12" t="n"/>
      <c r="B16348" s="13" t="n"/>
    </row>
    <row r="16349">
      <c r="A16349" s="12" t="n"/>
      <c r="B16349" s="13" t="n"/>
    </row>
    <row r="16350">
      <c r="A16350" s="12" t="n"/>
      <c r="B16350" s="13" t="n"/>
    </row>
    <row r="16351">
      <c r="A16351" s="12" t="n"/>
      <c r="B16351" s="13" t="n"/>
    </row>
    <row r="16352">
      <c r="A16352" s="12" t="n"/>
      <c r="B16352" s="13" t="n"/>
    </row>
    <row r="16353">
      <c r="A16353" s="12" t="n"/>
      <c r="B16353" s="13" t="n"/>
    </row>
    <row r="16354">
      <c r="A16354" s="12" t="n"/>
      <c r="B16354" s="13" t="n"/>
    </row>
    <row r="16355">
      <c r="A16355" s="12" t="n"/>
      <c r="B16355" s="13" t="n"/>
    </row>
    <row r="16356">
      <c r="A16356" s="12" t="n"/>
      <c r="B16356" s="13" t="n"/>
    </row>
    <row r="16357">
      <c r="A16357" s="12" t="n"/>
      <c r="B16357" s="13" t="n"/>
    </row>
    <row r="16358">
      <c r="A16358" s="12" t="n"/>
      <c r="B16358" s="13" t="n"/>
    </row>
    <row r="16359">
      <c r="A16359" s="12" t="n"/>
      <c r="B16359" s="13" t="n"/>
    </row>
    <row r="16360">
      <c r="A16360" s="12" t="n"/>
      <c r="B16360" s="13" t="n"/>
    </row>
    <row r="16361">
      <c r="A16361" s="12" t="n"/>
      <c r="B16361" s="13" t="n"/>
    </row>
    <row r="16362">
      <c r="A16362" s="12" t="n"/>
      <c r="B16362" s="13" t="n"/>
    </row>
    <row r="16363">
      <c r="A16363" s="12" t="n"/>
      <c r="B16363" s="13" t="n"/>
    </row>
    <row r="16364">
      <c r="A16364" s="12" t="n"/>
      <c r="B16364" s="13" t="n"/>
    </row>
    <row r="16365">
      <c r="A16365" s="12" t="n"/>
      <c r="B16365" s="13" t="n"/>
    </row>
    <row r="16366">
      <c r="A16366" s="12" t="n"/>
      <c r="B16366" s="13" t="n"/>
    </row>
    <row r="16367">
      <c r="A16367" s="12" t="n"/>
      <c r="B16367" s="13" t="n"/>
    </row>
    <row r="16368">
      <c r="A16368" s="12" t="n"/>
      <c r="B16368" s="13" t="n"/>
    </row>
    <row r="16369">
      <c r="A16369" s="12" t="n"/>
      <c r="B16369" s="13" t="n"/>
    </row>
    <row r="16370">
      <c r="A16370" s="12" t="n"/>
      <c r="B16370" s="13" t="n"/>
    </row>
    <row r="16371">
      <c r="A16371" s="12" t="n"/>
      <c r="B16371" s="13" t="n"/>
    </row>
    <row r="16372">
      <c r="A16372" s="12" t="n"/>
      <c r="B16372" s="13" t="n"/>
    </row>
    <row r="16373">
      <c r="A16373" s="12" t="n"/>
      <c r="B16373" s="13" t="n"/>
    </row>
    <row r="16374">
      <c r="A16374" s="12" t="n"/>
      <c r="B16374" s="13" t="n"/>
    </row>
    <row r="16375">
      <c r="A16375" s="12" t="n"/>
      <c r="B16375" s="13" t="n"/>
    </row>
    <row r="16376">
      <c r="A16376" s="12" t="n"/>
      <c r="B16376" s="13" t="n"/>
    </row>
    <row r="16377">
      <c r="A16377" s="12" t="n"/>
      <c r="B16377" s="13" t="n"/>
    </row>
    <row r="16378">
      <c r="A16378" s="12" t="n"/>
      <c r="B16378" s="13" t="n"/>
    </row>
    <row r="16379">
      <c r="A16379" s="12" t="n"/>
      <c r="B16379" s="13" t="n"/>
    </row>
    <row r="16380">
      <c r="A16380" s="12" t="n"/>
      <c r="B16380" s="13" t="n"/>
    </row>
    <row r="16381">
      <c r="A16381" s="12" t="n"/>
      <c r="B16381" s="13" t="n"/>
    </row>
    <row r="16382">
      <c r="A16382" s="12" t="n"/>
      <c r="B16382" s="13" t="n"/>
    </row>
    <row r="16383">
      <c r="A16383" s="12" t="n"/>
      <c r="B16383" s="13" t="n"/>
    </row>
    <row r="16384">
      <c r="A16384" s="12" t="n"/>
      <c r="B16384" s="13" t="n"/>
    </row>
    <row r="16385">
      <c r="A16385" s="12" t="n"/>
      <c r="B16385" s="13" t="n"/>
    </row>
    <row r="16386">
      <c r="A16386" s="12" t="n"/>
      <c r="B16386" s="13" t="n"/>
    </row>
    <row r="16387">
      <c r="A16387" s="12" t="n"/>
      <c r="B16387" s="13" t="n"/>
    </row>
    <row r="16388">
      <c r="A16388" s="12" t="n"/>
      <c r="B16388" s="13" t="n"/>
    </row>
    <row r="16389">
      <c r="A16389" s="12" t="n"/>
      <c r="B16389" s="13" t="n"/>
    </row>
    <row r="16390">
      <c r="A16390" s="12" t="n"/>
      <c r="B16390" s="13" t="n"/>
    </row>
    <row r="16391">
      <c r="A16391" s="12" t="n"/>
      <c r="B16391" s="13" t="n"/>
    </row>
    <row r="16392">
      <c r="A16392" s="12" t="n"/>
      <c r="B16392" s="13" t="n"/>
    </row>
    <row r="16393">
      <c r="A16393" s="12" t="n"/>
      <c r="B16393" s="13" t="n"/>
    </row>
    <row r="16394">
      <c r="A16394" s="12" t="n"/>
      <c r="B16394" s="13" t="n"/>
    </row>
    <row r="16395">
      <c r="A16395" s="12" t="n"/>
      <c r="B16395" s="13" t="n"/>
    </row>
    <row r="16396">
      <c r="A16396" s="12" t="n"/>
      <c r="B16396" s="13" t="n"/>
    </row>
    <row r="16397">
      <c r="A16397" s="12" t="n"/>
      <c r="B16397" s="13" t="n"/>
    </row>
    <row r="16398">
      <c r="A16398" s="12" t="n"/>
      <c r="B16398" s="13" t="n"/>
    </row>
    <row r="16399">
      <c r="A16399" s="12" t="n"/>
      <c r="B16399" s="13" t="n"/>
    </row>
    <row r="16400">
      <c r="A16400" s="12" t="n"/>
      <c r="B16400" s="13" t="n"/>
    </row>
    <row r="16401">
      <c r="A16401" s="12" t="n"/>
      <c r="B16401" s="13" t="n"/>
    </row>
    <row r="16402">
      <c r="A16402" s="12" t="n"/>
      <c r="B16402" s="13" t="n"/>
    </row>
    <row r="16403">
      <c r="A16403" s="12" t="n"/>
      <c r="B16403" s="13" t="n"/>
    </row>
    <row r="16404">
      <c r="A16404" s="12" t="n"/>
      <c r="B16404" s="13" t="n"/>
    </row>
    <row r="16405">
      <c r="A16405" s="12" t="n"/>
      <c r="B16405" s="13" t="n"/>
    </row>
    <row r="16406">
      <c r="A16406" s="12" t="n"/>
      <c r="B16406" s="13" t="n"/>
    </row>
    <row r="16407">
      <c r="A16407" s="12" t="n"/>
      <c r="B16407" s="13" t="n"/>
    </row>
    <row r="16408">
      <c r="A16408" s="12" t="n"/>
      <c r="B16408" s="13" t="n"/>
    </row>
    <row r="16409">
      <c r="A16409" s="12" t="n"/>
      <c r="B16409" s="13" t="n"/>
    </row>
    <row r="16410">
      <c r="A16410" s="12" t="n"/>
      <c r="B16410" s="13" t="n"/>
    </row>
    <row r="16411">
      <c r="A16411" s="12" t="n"/>
      <c r="B16411" s="13" t="n"/>
    </row>
    <row r="16412">
      <c r="A16412" s="12" t="n"/>
      <c r="B16412" s="13" t="n"/>
    </row>
    <row r="16413">
      <c r="A16413" s="12" t="n"/>
      <c r="B16413" s="13" t="n"/>
    </row>
    <row r="16414">
      <c r="A16414" s="12" t="n"/>
      <c r="B16414" s="13" t="n"/>
    </row>
    <row r="16415">
      <c r="A16415" s="12" t="n"/>
      <c r="B16415" s="13" t="n"/>
    </row>
    <row r="16416">
      <c r="A16416" s="12" t="n"/>
      <c r="B16416" s="13" t="n"/>
    </row>
    <row r="16417">
      <c r="A16417" s="12" t="n"/>
      <c r="B16417" s="13" t="n"/>
    </row>
    <row r="16418">
      <c r="A16418" s="12" t="n"/>
      <c r="B16418" s="13" t="n"/>
    </row>
    <row r="16419">
      <c r="A16419" s="12" t="n"/>
      <c r="B16419" s="13" t="n"/>
    </row>
    <row r="16420">
      <c r="A16420" s="12" t="n"/>
      <c r="B16420" s="13" t="n"/>
    </row>
    <row r="16421">
      <c r="A16421" s="12" t="n"/>
      <c r="B16421" s="13" t="n"/>
    </row>
    <row r="16422">
      <c r="A16422" s="12" t="n"/>
      <c r="B16422" s="13" t="n"/>
    </row>
    <row r="16423">
      <c r="A16423" s="12" t="n"/>
      <c r="B16423" s="13" t="n"/>
    </row>
    <row r="16424">
      <c r="A16424" s="12" t="n"/>
      <c r="B16424" s="13" t="n"/>
    </row>
    <row r="16425">
      <c r="A16425" s="12" t="n"/>
      <c r="B16425" s="13" t="n"/>
    </row>
    <row r="16426">
      <c r="A16426" s="12" t="n"/>
      <c r="B16426" s="13" t="n"/>
    </row>
    <row r="16427">
      <c r="A16427" s="12" t="n"/>
      <c r="B16427" s="13" t="n"/>
    </row>
    <row r="16428">
      <c r="A16428" s="12" t="n"/>
      <c r="B16428" s="13" t="n"/>
    </row>
    <row r="16429">
      <c r="A16429" s="12" t="n"/>
      <c r="B16429" s="13" t="n"/>
    </row>
    <row r="16430">
      <c r="A16430" s="12" t="n"/>
      <c r="B16430" s="13" t="n"/>
    </row>
    <row r="16431">
      <c r="A16431" s="12" t="n"/>
      <c r="B16431" s="13" t="n"/>
    </row>
    <row r="16432">
      <c r="A16432" s="12" t="n"/>
      <c r="B16432" s="13" t="n"/>
    </row>
    <row r="16433">
      <c r="A16433" s="12" t="n"/>
      <c r="B16433" s="13" t="n"/>
    </row>
    <row r="16434">
      <c r="A16434" s="12" t="n"/>
      <c r="B16434" s="13" t="n"/>
    </row>
    <row r="16435">
      <c r="A16435" s="12" t="n"/>
      <c r="B16435" s="13" t="n"/>
    </row>
    <row r="16436">
      <c r="A16436" s="12" t="n"/>
      <c r="B16436" s="13" t="n"/>
    </row>
    <row r="16437">
      <c r="A16437" s="12" t="n"/>
      <c r="B16437" s="13" t="n"/>
    </row>
    <row r="16438">
      <c r="A16438" s="12" t="n"/>
      <c r="B16438" s="13" t="n"/>
    </row>
    <row r="16439">
      <c r="A16439" s="12" t="n"/>
      <c r="B16439" s="13" t="n"/>
    </row>
    <row r="16440">
      <c r="A16440" s="12" t="n"/>
      <c r="B16440" s="13" t="n"/>
    </row>
    <row r="16441">
      <c r="A16441" s="12" t="n"/>
      <c r="B16441" s="13" t="n"/>
    </row>
    <row r="16442">
      <c r="A16442" s="12" t="n"/>
      <c r="B16442" s="13" t="n"/>
    </row>
    <row r="16443">
      <c r="A16443" s="12" t="n"/>
      <c r="B16443" s="13" t="n"/>
    </row>
    <row r="16444">
      <c r="A16444" s="12" t="n"/>
      <c r="B16444" s="13" t="n"/>
    </row>
    <row r="16445">
      <c r="A16445" s="12" t="n"/>
      <c r="B16445" s="13" t="n"/>
    </row>
    <row r="16446">
      <c r="A16446" s="12" t="n"/>
      <c r="B16446" s="13" t="n"/>
    </row>
    <row r="16447">
      <c r="A16447" s="12" t="n"/>
      <c r="B16447" s="13" t="n"/>
    </row>
    <row r="16448">
      <c r="A16448" s="12" t="n"/>
      <c r="B16448" s="13" t="n"/>
    </row>
    <row r="16449">
      <c r="A16449" s="12" t="n"/>
      <c r="B16449" s="13" t="n"/>
    </row>
    <row r="16450">
      <c r="A16450" s="12" t="n"/>
      <c r="B16450" s="13" t="n"/>
    </row>
    <row r="16451">
      <c r="A16451" s="12" t="n"/>
      <c r="B16451" s="13" t="n"/>
    </row>
    <row r="16452">
      <c r="A16452" s="12" t="n"/>
      <c r="B16452" s="13" t="n"/>
    </row>
    <row r="16453">
      <c r="A16453" s="12" t="n"/>
      <c r="B16453" s="13" t="n"/>
    </row>
    <row r="16454">
      <c r="A16454" s="12" t="n"/>
      <c r="B16454" s="13" t="n"/>
    </row>
    <row r="16455">
      <c r="A16455" s="12" t="n"/>
      <c r="B16455" s="13" t="n"/>
    </row>
    <row r="16456">
      <c r="A16456" s="12" t="n"/>
      <c r="B16456" s="13" t="n"/>
    </row>
    <row r="16457">
      <c r="A16457" s="12" t="n"/>
      <c r="B16457" s="13" t="n"/>
    </row>
    <row r="16458">
      <c r="A16458" s="12" t="n"/>
      <c r="B16458" s="13" t="n"/>
    </row>
    <row r="16459">
      <c r="A16459" s="12" t="n"/>
      <c r="B16459" s="13" t="n"/>
    </row>
    <row r="16460">
      <c r="A16460" s="12" t="n"/>
      <c r="B16460" s="13" t="n"/>
    </row>
    <row r="16461">
      <c r="A16461" s="12" t="n"/>
      <c r="B16461" s="13" t="n"/>
    </row>
    <row r="16462">
      <c r="A16462" s="12" t="n"/>
      <c r="B16462" s="13" t="n"/>
    </row>
    <row r="16463">
      <c r="A16463" s="12" t="n"/>
      <c r="B16463" s="13" t="n"/>
    </row>
    <row r="16464">
      <c r="A16464" s="12" t="n"/>
      <c r="B16464" s="13" t="n"/>
    </row>
    <row r="16465">
      <c r="A16465" s="12" t="n"/>
      <c r="B16465" s="13" t="n"/>
    </row>
    <row r="16466">
      <c r="A16466" s="12" t="n"/>
      <c r="B16466" s="13" t="n"/>
    </row>
    <row r="16467">
      <c r="A16467" s="12" t="n"/>
      <c r="B16467" s="13" t="n"/>
    </row>
    <row r="16468">
      <c r="A16468" s="12" t="n"/>
      <c r="B16468" s="13" t="n"/>
    </row>
    <row r="16469">
      <c r="A16469" s="12" t="n"/>
      <c r="B16469" s="13" t="n"/>
    </row>
    <row r="16470">
      <c r="A16470" s="12" t="n"/>
      <c r="B16470" s="13" t="n"/>
    </row>
    <row r="16471">
      <c r="A16471" s="12" t="n"/>
      <c r="B16471" s="13" t="n"/>
    </row>
    <row r="16472">
      <c r="A16472" s="12" t="n"/>
      <c r="B16472" s="13" t="n"/>
    </row>
    <row r="16473">
      <c r="A16473" s="12" t="n"/>
      <c r="B16473" s="13" t="n"/>
    </row>
    <row r="16474">
      <c r="A16474" s="12" t="n"/>
      <c r="B16474" s="13" t="n"/>
    </row>
    <row r="16475">
      <c r="A16475" s="12" t="n"/>
      <c r="B16475" s="13" t="n"/>
    </row>
    <row r="16476">
      <c r="A16476" s="12" t="n"/>
      <c r="B16476" s="13" t="n"/>
    </row>
    <row r="16477">
      <c r="A16477" s="12" t="n"/>
      <c r="B16477" s="13" t="n"/>
    </row>
    <row r="16478">
      <c r="A16478" s="12" t="n"/>
      <c r="B16478" s="13" t="n"/>
    </row>
    <row r="16479">
      <c r="A16479" s="12" t="n"/>
      <c r="B16479" s="13" t="n"/>
    </row>
    <row r="16480">
      <c r="A16480" s="12" t="n"/>
      <c r="B16480" s="13" t="n"/>
    </row>
    <row r="16481">
      <c r="A16481" s="12" t="n"/>
      <c r="B16481" s="13" t="n"/>
    </row>
    <row r="16482">
      <c r="A16482" s="12" t="n"/>
      <c r="B16482" s="13" t="n"/>
    </row>
    <row r="16483">
      <c r="A16483" s="12" t="n"/>
      <c r="B16483" s="13" t="n"/>
    </row>
    <row r="16484">
      <c r="A16484" s="12" t="n"/>
      <c r="B16484" s="13" t="n"/>
    </row>
    <row r="16485">
      <c r="A16485" s="12" t="n"/>
      <c r="B16485" s="13" t="n"/>
    </row>
    <row r="16486">
      <c r="A16486" s="12" t="n"/>
      <c r="B16486" s="13" t="n"/>
    </row>
    <row r="16487">
      <c r="A16487" s="12" t="n"/>
      <c r="B16487" s="13" t="n"/>
    </row>
    <row r="16488">
      <c r="A16488" s="12" t="n"/>
      <c r="B16488" s="13" t="n"/>
    </row>
    <row r="16489">
      <c r="A16489" s="12" t="n"/>
      <c r="B16489" s="13" t="n"/>
    </row>
    <row r="16490">
      <c r="A16490" s="12" t="n"/>
      <c r="B16490" s="13" t="n"/>
    </row>
    <row r="16491">
      <c r="A16491" s="12" t="n"/>
      <c r="B16491" s="13" t="n"/>
    </row>
    <row r="16492">
      <c r="A16492" s="12" t="n"/>
      <c r="B16492" s="13" t="n"/>
    </row>
    <row r="16493">
      <c r="A16493" s="12" t="n"/>
      <c r="B16493" s="13" t="n"/>
    </row>
    <row r="16494">
      <c r="A16494" s="12" t="n"/>
      <c r="B16494" s="13" t="n"/>
    </row>
    <row r="16495">
      <c r="A16495" s="12" t="n"/>
      <c r="B16495" s="13" t="n"/>
    </row>
    <row r="16496">
      <c r="A16496" s="12" t="n"/>
      <c r="B16496" s="13" t="n"/>
    </row>
    <row r="16497">
      <c r="A16497" s="12" t="n"/>
      <c r="B16497" s="13" t="n"/>
    </row>
    <row r="16498">
      <c r="A16498" s="12" t="n"/>
      <c r="B16498" s="13" t="n"/>
    </row>
    <row r="16499">
      <c r="A16499" s="12" t="n"/>
      <c r="B16499" s="13" t="n"/>
    </row>
    <row r="16500">
      <c r="A16500" s="12" t="n"/>
      <c r="B16500" s="13" t="n"/>
    </row>
    <row r="16501">
      <c r="A16501" s="12" t="n"/>
      <c r="B16501" s="13" t="n"/>
    </row>
    <row r="16502">
      <c r="A16502" s="12" t="n"/>
      <c r="B16502" s="13" t="n"/>
    </row>
    <row r="16503">
      <c r="A16503" s="12" t="n"/>
      <c r="B16503" s="13" t="n"/>
    </row>
    <row r="16504">
      <c r="A16504" s="12" t="n"/>
      <c r="B16504" s="13" t="n"/>
    </row>
    <row r="16505">
      <c r="A16505" s="12" t="n"/>
      <c r="B16505" s="13" t="n"/>
    </row>
    <row r="16506">
      <c r="A16506" s="12" t="n"/>
      <c r="B16506" s="13" t="n"/>
    </row>
    <row r="16507">
      <c r="A16507" s="12" t="n"/>
      <c r="B16507" s="13" t="n"/>
    </row>
    <row r="16508">
      <c r="A16508" s="12" t="n"/>
      <c r="B16508" s="13" t="n"/>
    </row>
    <row r="16509">
      <c r="A16509" s="12" t="n"/>
      <c r="B16509" s="13" t="n"/>
    </row>
    <row r="16510">
      <c r="A16510" s="12" t="n"/>
      <c r="B16510" s="13" t="n"/>
    </row>
    <row r="16511">
      <c r="A16511" s="12" t="n"/>
      <c r="B16511" s="13" t="n"/>
    </row>
    <row r="16512">
      <c r="A16512" s="12" t="n"/>
      <c r="B16512" s="13" t="n"/>
    </row>
    <row r="16513">
      <c r="A16513" s="12" t="n"/>
      <c r="B16513" s="13" t="n"/>
    </row>
    <row r="16514">
      <c r="A16514" s="12" t="n"/>
      <c r="B16514" s="13" t="n"/>
    </row>
    <row r="16515">
      <c r="A16515" s="12" t="n"/>
      <c r="B16515" s="13" t="n"/>
    </row>
    <row r="16516">
      <c r="A16516" s="12" t="n"/>
      <c r="B16516" s="13" t="n"/>
    </row>
    <row r="16517">
      <c r="A16517" s="12" t="n"/>
      <c r="B16517" s="13" t="n"/>
    </row>
    <row r="16518">
      <c r="A16518" s="12" t="n"/>
      <c r="B16518" s="13" t="n"/>
    </row>
    <row r="16519">
      <c r="A16519" s="12" t="n"/>
      <c r="B16519" s="13" t="n"/>
    </row>
    <row r="16520">
      <c r="A16520" s="12" t="n"/>
      <c r="B16520" s="13" t="n"/>
    </row>
    <row r="16521">
      <c r="A16521" s="12" t="n"/>
      <c r="B16521" s="13" t="n"/>
    </row>
    <row r="16522">
      <c r="A16522" s="12" t="n"/>
      <c r="B16522" s="13" t="n"/>
    </row>
    <row r="16523">
      <c r="A16523" s="12" t="n"/>
      <c r="B16523" s="13" t="n"/>
    </row>
    <row r="16524">
      <c r="A16524" s="12" t="n"/>
      <c r="B16524" s="13" t="n"/>
    </row>
    <row r="16525">
      <c r="A16525" s="12" t="n"/>
      <c r="B16525" s="13" t="n"/>
    </row>
    <row r="16526">
      <c r="A16526" s="12" t="n"/>
      <c r="B16526" s="13" t="n"/>
    </row>
    <row r="16527">
      <c r="A16527" s="12" t="n"/>
      <c r="B16527" s="13" t="n"/>
    </row>
    <row r="16528">
      <c r="A16528" s="12" t="n"/>
      <c r="B16528" s="13" t="n"/>
    </row>
    <row r="16529">
      <c r="A16529" s="12" t="n"/>
      <c r="B16529" s="13" t="n"/>
    </row>
    <row r="16530">
      <c r="A16530" s="12" t="n"/>
      <c r="B16530" s="13" t="n"/>
    </row>
    <row r="16531">
      <c r="A16531" s="12" t="n"/>
      <c r="B16531" s="13" t="n"/>
    </row>
    <row r="16532">
      <c r="A16532" s="12" t="n"/>
      <c r="B16532" s="13" t="n"/>
    </row>
    <row r="16533">
      <c r="A16533" s="12" t="n"/>
      <c r="B16533" s="13" t="n"/>
    </row>
    <row r="16534">
      <c r="A16534" s="12" t="n"/>
      <c r="B16534" s="13" t="n"/>
    </row>
    <row r="16535">
      <c r="A16535" s="12" t="n"/>
      <c r="B16535" s="13" t="n"/>
    </row>
    <row r="16536">
      <c r="A16536" s="12" t="n"/>
      <c r="B16536" s="13" t="n"/>
    </row>
    <row r="16537">
      <c r="A16537" s="12" t="n"/>
      <c r="B16537" s="13" t="n"/>
    </row>
    <row r="16538">
      <c r="A16538" s="12" t="n"/>
      <c r="B16538" s="13" t="n"/>
    </row>
    <row r="16539">
      <c r="A16539" s="12" t="n"/>
      <c r="B16539" s="13" t="n"/>
    </row>
    <row r="16540">
      <c r="A16540" s="12" t="n"/>
      <c r="B16540" s="13" t="n"/>
    </row>
    <row r="16541">
      <c r="A16541" s="12" t="n"/>
      <c r="B16541" s="13" t="n"/>
    </row>
    <row r="16542">
      <c r="A16542" s="12" t="n"/>
      <c r="B16542" s="13" t="n"/>
    </row>
    <row r="16543">
      <c r="A16543" s="12" t="n"/>
      <c r="B16543" s="13" t="n"/>
    </row>
    <row r="16544">
      <c r="A16544" s="12" t="n"/>
      <c r="B16544" s="13" t="n"/>
    </row>
    <row r="16545">
      <c r="A16545" s="12" t="n"/>
      <c r="B16545" s="13" t="n"/>
    </row>
    <row r="16546">
      <c r="A16546" s="12" t="n"/>
      <c r="B16546" s="13" t="n"/>
    </row>
    <row r="16547">
      <c r="A16547" s="12" t="n"/>
      <c r="B16547" s="13" t="n"/>
    </row>
    <row r="16548">
      <c r="A16548" s="12" t="n"/>
      <c r="B16548" s="13" t="n"/>
    </row>
    <row r="16549">
      <c r="A16549" s="12" t="n"/>
      <c r="B16549" s="13" t="n"/>
    </row>
    <row r="16550">
      <c r="A16550" s="12" t="n"/>
      <c r="B16550" s="13" t="n"/>
    </row>
    <row r="16551">
      <c r="A16551" s="12" t="n"/>
      <c r="B16551" s="13" t="n"/>
    </row>
    <row r="16552">
      <c r="A16552" s="12" t="n"/>
      <c r="B16552" s="13" t="n"/>
    </row>
    <row r="16553">
      <c r="A16553" s="12" t="n"/>
      <c r="B16553" s="13" t="n"/>
    </row>
    <row r="16554">
      <c r="A16554" s="12" t="n"/>
      <c r="B16554" s="13" t="n"/>
    </row>
    <row r="16555">
      <c r="A16555" s="12" t="n"/>
      <c r="B16555" s="13" t="n"/>
    </row>
    <row r="16556">
      <c r="A16556" s="12" t="n"/>
      <c r="B16556" s="13" t="n"/>
    </row>
    <row r="16557">
      <c r="A16557" s="12" t="n"/>
      <c r="B16557" s="13" t="n"/>
    </row>
    <row r="16558">
      <c r="A16558" s="12" t="n"/>
      <c r="B16558" s="13" t="n"/>
    </row>
    <row r="16559">
      <c r="A16559" s="12" t="n"/>
      <c r="B16559" s="13" t="n"/>
    </row>
    <row r="16560">
      <c r="A16560" s="12" t="n"/>
      <c r="B16560" s="13" t="n"/>
    </row>
    <row r="16561">
      <c r="A16561" s="12" t="n"/>
      <c r="B16561" s="13" t="n"/>
    </row>
    <row r="16562">
      <c r="A16562" s="12" t="n"/>
      <c r="B16562" s="13" t="n"/>
    </row>
    <row r="16563">
      <c r="A16563" s="12" t="n"/>
      <c r="B16563" s="13" t="n"/>
    </row>
    <row r="16564">
      <c r="A16564" s="12" t="n"/>
      <c r="B16564" s="13" t="n"/>
    </row>
    <row r="16565">
      <c r="A16565" s="12" t="n"/>
      <c r="B16565" s="13" t="n"/>
    </row>
    <row r="16566">
      <c r="A16566" s="12" t="n"/>
      <c r="B16566" s="13" t="n"/>
    </row>
    <row r="16567">
      <c r="A16567" s="12" t="n"/>
      <c r="B16567" s="13" t="n"/>
    </row>
    <row r="16568">
      <c r="A16568" s="12" t="n"/>
      <c r="B16568" s="13" t="n"/>
    </row>
    <row r="16569">
      <c r="A16569" s="12" t="n"/>
      <c r="B16569" s="13" t="n"/>
    </row>
    <row r="16570">
      <c r="A16570" s="12" t="n"/>
      <c r="B16570" s="13" t="n"/>
    </row>
    <row r="16571">
      <c r="A16571" s="12" t="n"/>
      <c r="B16571" s="13" t="n"/>
    </row>
    <row r="16572">
      <c r="A16572" s="12" t="n"/>
      <c r="B16572" s="13" t="n"/>
    </row>
    <row r="16573">
      <c r="A16573" s="12" t="n"/>
      <c r="B16573" s="13" t="n"/>
    </row>
    <row r="16574">
      <c r="A16574" s="12" t="n"/>
      <c r="B16574" s="13" t="n"/>
    </row>
    <row r="16575">
      <c r="A16575" s="12" t="n"/>
      <c r="B16575" s="13" t="n"/>
    </row>
    <row r="16576">
      <c r="A16576" s="12" t="n"/>
      <c r="B16576" s="13" t="n"/>
    </row>
    <row r="16577">
      <c r="A16577" s="12" t="n"/>
      <c r="B16577" s="13" t="n"/>
    </row>
    <row r="16578">
      <c r="A16578" s="12" t="n"/>
      <c r="B16578" s="13" t="n"/>
    </row>
    <row r="16579">
      <c r="A16579" s="12" t="n"/>
      <c r="B16579" s="13" t="n"/>
    </row>
    <row r="16580">
      <c r="A16580" s="12" t="n"/>
      <c r="B16580" s="13" t="n"/>
    </row>
    <row r="16581">
      <c r="A16581" s="12" t="n"/>
      <c r="B16581" s="13" t="n"/>
    </row>
    <row r="16582">
      <c r="A16582" s="12" t="n"/>
      <c r="B16582" s="13" t="n"/>
    </row>
    <row r="16583">
      <c r="A16583" s="12" t="n"/>
      <c r="B16583" s="13" t="n"/>
    </row>
    <row r="16584">
      <c r="A16584" s="12" t="n"/>
      <c r="B16584" s="13" t="n"/>
    </row>
    <row r="16585">
      <c r="A16585" s="12" t="n"/>
      <c r="B16585" s="13" t="n"/>
    </row>
    <row r="16586">
      <c r="A16586" s="12" t="n"/>
      <c r="B16586" s="13" t="n"/>
    </row>
    <row r="16587">
      <c r="A16587" s="12" t="n"/>
      <c r="B16587" s="13" t="n"/>
    </row>
    <row r="16588">
      <c r="A16588" s="12" t="n"/>
      <c r="B16588" s="13" t="n"/>
    </row>
    <row r="16589">
      <c r="A16589" s="12" t="n"/>
      <c r="B16589" s="13" t="n"/>
    </row>
    <row r="16590">
      <c r="A16590" s="12" t="n"/>
      <c r="B16590" s="13" t="n"/>
    </row>
    <row r="16591">
      <c r="A16591" s="12" t="n"/>
      <c r="B16591" s="13" t="n"/>
    </row>
    <row r="16592">
      <c r="A16592" s="12" t="n"/>
      <c r="B16592" s="13" t="n"/>
    </row>
    <row r="16593">
      <c r="A16593" s="12" t="n"/>
      <c r="B16593" s="13" t="n"/>
    </row>
    <row r="16594">
      <c r="A16594" s="12" t="n"/>
      <c r="B16594" s="13" t="n"/>
    </row>
    <row r="16595">
      <c r="A16595" s="12" t="n"/>
      <c r="B16595" s="13" t="n"/>
    </row>
    <row r="16596">
      <c r="A16596" s="12" t="n"/>
      <c r="B16596" s="13" t="n"/>
    </row>
    <row r="16597">
      <c r="A16597" s="12" t="n"/>
      <c r="B16597" s="13" t="n"/>
    </row>
    <row r="16598">
      <c r="A16598" s="12" t="n"/>
      <c r="B16598" s="13" t="n"/>
    </row>
    <row r="16599">
      <c r="A16599" s="12" t="n"/>
      <c r="B16599" s="13" t="n"/>
    </row>
    <row r="16600">
      <c r="A16600" s="12" t="n"/>
      <c r="B16600" s="13" t="n"/>
    </row>
    <row r="16601">
      <c r="A16601" s="12" t="n"/>
      <c r="B16601" s="13" t="n"/>
    </row>
    <row r="16602">
      <c r="A16602" s="12" t="n"/>
      <c r="B16602" s="13" t="n"/>
    </row>
    <row r="16603">
      <c r="A16603" s="12" t="n"/>
      <c r="B16603" s="13" t="n"/>
    </row>
    <row r="16604">
      <c r="A16604" s="12" t="n"/>
      <c r="B16604" s="13" t="n"/>
    </row>
    <row r="16605">
      <c r="A16605" s="12" t="n"/>
      <c r="B16605" s="13" t="n"/>
    </row>
    <row r="16606">
      <c r="A16606" s="12" t="n"/>
      <c r="B16606" s="13" t="n"/>
    </row>
    <row r="16607">
      <c r="A16607" s="12" t="n"/>
      <c r="B16607" s="13" t="n"/>
    </row>
    <row r="16608">
      <c r="A16608" s="12" t="n"/>
      <c r="B16608" s="13" t="n"/>
    </row>
    <row r="16609">
      <c r="A16609" s="12" t="n"/>
      <c r="B16609" s="13" t="n"/>
    </row>
    <row r="16610">
      <c r="A16610" s="12" t="n"/>
      <c r="B16610" s="13" t="n"/>
    </row>
    <row r="16611">
      <c r="A16611" s="12" t="n"/>
      <c r="B16611" s="13" t="n"/>
    </row>
    <row r="16612">
      <c r="A16612" s="12" t="n"/>
      <c r="B16612" s="13" t="n"/>
    </row>
    <row r="16613">
      <c r="A16613" s="12" t="n"/>
      <c r="B16613" s="13" t="n"/>
    </row>
    <row r="16614">
      <c r="A16614" s="12" t="n"/>
      <c r="B16614" s="13" t="n"/>
    </row>
    <row r="16615">
      <c r="A16615" s="12" t="n"/>
      <c r="B16615" s="13" t="n"/>
    </row>
    <row r="16616">
      <c r="A16616" s="12" t="n"/>
      <c r="B16616" s="13" t="n"/>
    </row>
    <row r="16617">
      <c r="A16617" s="12" t="n"/>
      <c r="B16617" s="13" t="n"/>
    </row>
    <row r="16618">
      <c r="A16618" s="12" t="n"/>
      <c r="B16618" s="13" t="n"/>
    </row>
    <row r="16619">
      <c r="A16619" s="12" t="n"/>
      <c r="B16619" s="13" t="n"/>
    </row>
    <row r="16620">
      <c r="A16620" s="12" t="n"/>
      <c r="B16620" s="13" t="n"/>
    </row>
    <row r="16621">
      <c r="A16621" s="12" t="n"/>
      <c r="B16621" s="13" t="n"/>
    </row>
    <row r="16622">
      <c r="A16622" s="12" t="n"/>
      <c r="B16622" s="13" t="n"/>
    </row>
    <row r="16623">
      <c r="A16623" s="12" t="n"/>
      <c r="B16623" s="13" t="n"/>
    </row>
    <row r="16624">
      <c r="A16624" s="12" t="n"/>
      <c r="B16624" s="13" t="n"/>
    </row>
    <row r="16625">
      <c r="A16625" s="12" t="n"/>
      <c r="B16625" s="13" t="n"/>
    </row>
    <row r="16626">
      <c r="A16626" s="12" t="n"/>
      <c r="B16626" s="13" t="n"/>
    </row>
    <row r="16627">
      <c r="A16627" s="12" t="n"/>
      <c r="B16627" s="13" t="n"/>
    </row>
    <row r="16628">
      <c r="A16628" s="12" t="n"/>
      <c r="B16628" s="13" t="n"/>
    </row>
    <row r="16629">
      <c r="A16629" s="12" t="n"/>
      <c r="B16629" s="13" t="n"/>
    </row>
    <row r="16630">
      <c r="A16630" s="12" t="n"/>
      <c r="B16630" s="13" t="n"/>
    </row>
    <row r="16631">
      <c r="A16631" s="12" t="n"/>
      <c r="B16631" s="13" t="n"/>
    </row>
    <row r="16632">
      <c r="A16632" s="12" t="n"/>
      <c r="B16632" s="13" t="n"/>
    </row>
    <row r="16633">
      <c r="A16633" s="12" t="n"/>
      <c r="B16633" s="13" t="n"/>
    </row>
    <row r="16634">
      <c r="A16634" s="12" t="n"/>
      <c r="B16634" s="13" t="n"/>
    </row>
    <row r="16635">
      <c r="A16635" s="12" t="n"/>
      <c r="B16635" s="13" t="n"/>
    </row>
    <row r="16636">
      <c r="A16636" s="12" t="n"/>
      <c r="B16636" s="13" t="n"/>
    </row>
    <row r="16637">
      <c r="A16637" s="12" t="n"/>
      <c r="B16637" s="13" t="n"/>
    </row>
    <row r="16638">
      <c r="A16638" s="12" t="n"/>
      <c r="B16638" s="13" t="n"/>
    </row>
    <row r="16639">
      <c r="A16639" s="12" t="n"/>
      <c r="B16639" s="13" t="n"/>
    </row>
    <row r="16640">
      <c r="A16640" s="12" t="n"/>
      <c r="B16640" s="13" t="n"/>
    </row>
    <row r="16641">
      <c r="A16641" s="12" t="n"/>
      <c r="B16641" s="13" t="n"/>
    </row>
    <row r="16642">
      <c r="A16642" s="12" t="n"/>
      <c r="B16642" s="13" t="n"/>
    </row>
    <row r="16643">
      <c r="A16643" s="12" t="n"/>
      <c r="B16643" s="13" t="n"/>
    </row>
    <row r="16644">
      <c r="A16644" s="12" t="n"/>
      <c r="B16644" s="13" t="n"/>
    </row>
    <row r="16645">
      <c r="A16645" s="12" t="n"/>
      <c r="B16645" s="13" t="n"/>
    </row>
    <row r="16646">
      <c r="A16646" s="12" t="n"/>
      <c r="B16646" s="13" t="n"/>
    </row>
    <row r="16647">
      <c r="A16647" s="12" t="n"/>
      <c r="B16647" s="13" t="n"/>
    </row>
    <row r="16648">
      <c r="A16648" s="12" t="n"/>
      <c r="B16648" s="13" t="n"/>
    </row>
    <row r="16649">
      <c r="A16649" s="12" t="n"/>
      <c r="B16649" s="13" t="n"/>
    </row>
    <row r="16650">
      <c r="A16650" s="12" t="n"/>
      <c r="B16650" s="13" t="n"/>
    </row>
    <row r="16651">
      <c r="A16651" s="12" t="n"/>
      <c r="B16651" s="13" t="n"/>
    </row>
    <row r="16652">
      <c r="A16652" s="12" t="n"/>
      <c r="B16652" s="13" t="n"/>
    </row>
    <row r="16653">
      <c r="A16653" s="12" t="n"/>
      <c r="B16653" s="13" t="n"/>
    </row>
    <row r="16654">
      <c r="A16654" s="12" t="n"/>
      <c r="B16654" s="13" t="n"/>
    </row>
    <row r="16655">
      <c r="A16655" s="12" t="n"/>
      <c r="B16655" s="13" t="n"/>
    </row>
    <row r="16656">
      <c r="A16656" s="12" t="n"/>
      <c r="B16656" s="13" t="n"/>
    </row>
    <row r="16657">
      <c r="A16657" s="12" t="n"/>
      <c r="B16657" s="13" t="n"/>
    </row>
    <row r="16658">
      <c r="A16658" s="12" t="n"/>
      <c r="B16658" s="13" t="n"/>
    </row>
    <row r="16659">
      <c r="A16659" s="12" t="n"/>
      <c r="B16659" s="13" t="n"/>
    </row>
    <row r="16660">
      <c r="A16660" s="12" t="n"/>
      <c r="B16660" s="13" t="n"/>
    </row>
    <row r="16661">
      <c r="A16661" s="12" t="n"/>
      <c r="B16661" s="13" t="n"/>
    </row>
    <row r="16662">
      <c r="A16662" s="12" t="n"/>
      <c r="B16662" s="13" t="n"/>
    </row>
    <row r="16663">
      <c r="A16663" s="12" t="n"/>
      <c r="B16663" s="13" t="n"/>
    </row>
    <row r="16664">
      <c r="A16664" s="12" t="n"/>
      <c r="B16664" s="13" t="n"/>
    </row>
    <row r="16665">
      <c r="A16665" s="12" t="n"/>
      <c r="B16665" s="13" t="n"/>
    </row>
    <row r="16666">
      <c r="A16666" s="12" t="n"/>
      <c r="B16666" s="13" t="n"/>
    </row>
    <row r="16667">
      <c r="A16667" s="12" t="n"/>
      <c r="B16667" s="13" t="n"/>
    </row>
    <row r="16668">
      <c r="A16668" s="12" t="n"/>
      <c r="B16668" s="13" t="n"/>
    </row>
    <row r="16669">
      <c r="A16669" s="12" t="n"/>
      <c r="B16669" s="13" t="n"/>
    </row>
    <row r="16670">
      <c r="A16670" s="12" t="n"/>
      <c r="B16670" s="13" t="n"/>
    </row>
    <row r="16671">
      <c r="A16671" s="12" t="n"/>
      <c r="B16671" s="13" t="n"/>
    </row>
    <row r="16672">
      <c r="A16672" s="12" t="n"/>
      <c r="B16672" s="13" t="n"/>
    </row>
    <row r="16673">
      <c r="A16673" s="12" t="n"/>
      <c r="B16673" s="13" t="n"/>
    </row>
    <row r="16674">
      <c r="A16674" s="12" t="n"/>
      <c r="B16674" s="13" t="n"/>
    </row>
    <row r="16675">
      <c r="A16675" s="12" t="n"/>
      <c r="B16675" s="13" t="n"/>
    </row>
    <row r="16676">
      <c r="A16676" s="12" t="n"/>
      <c r="B16676" s="13" t="n"/>
    </row>
    <row r="16677">
      <c r="A16677" s="12" t="n"/>
      <c r="B16677" s="13" t="n"/>
    </row>
    <row r="16678">
      <c r="A16678" s="12" t="n"/>
      <c r="B16678" s="13" t="n"/>
    </row>
    <row r="16679">
      <c r="A16679" s="12" t="n"/>
      <c r="B16679" s="13" t="n"/>
    </row>
    <row r="16680">
      <c r="A16680" s="12" t="n"/>
      <c r="B16680" s="13" t="n"/>
    </row>
    <row r="16681">
      <c r="A16681" s="12" t="n"/>
      <c r="B16681" s="13" t="n"/>
    </row>
    <row r="16682">
      <c r="A16682" s="12" t="n"/>
      <c r="B16682" s="13" t="n"/>
    </row>
    <row r="16683">
      <c r="A16683" s="12" t="n"/>
      <c r="B16683" s="13" t="n"/>
    </row>
    <row r="16684">
      <c r="A16684" s="12" t="n"/>
      <c r="B16684" s="13" t="n"/>
    </row>
    <row r="16685">
      <c r="A16685" s="12" t="n"/>
      <c r="B16685" s="13" t="n"/>
    </row>
    <row r="16686">
      <c r="A16686" s="12" t="n"/>
      <c r="B16686" s="13" t="n"/>
    </row>
    <row r="16687">
      <c r="A16687" s="12" t="n"/>
      <c r="B16687" s="13" t="n"/>
    </row>
    <row r="16688">
      <c r="A16688" s="12" t="n"/>
      <c r="B16688" s="13" t="n"/>
    </row>
    <row r="16689">
      <c r="A16689" s="12" t="n"/>
      <c r="B16689" s="13" t="n"/>
    </row>
    <row r="16690">
      <c r="A16690" s="12" t="n"/>
      <c r="B16690" s="13" t="n"/>
    </row>
    <row r="16691">
      <c r="A16691" s="12" t="n"/>
      <c r="B16691" s="13" t="n"/>
    </row>
    <row r="16692">
      <c r="A16692" s="12" t="n"/>
      <c r="B16692" s="13" t="n"/>
    </row>
    <row r="16693">
      <c r="A16693" s="12" t="n"/>
      <c r="B16693" s="13" t="n"/>
    </row>
    <row r="16694">
      <c r="A16694" s="12" t="n"/>
      <c r="B16694" s="13" t="n"/>
    </row>
    <row r="16695">
      <c r="A16695" s="12" t="n"/>
      <c r="B16695" s="13" t="n"/>
    </row>
    <row r="16696">
      <c r="A16696" s="12" t="n"/>
      <c r="B16696" s="13" t="n"/>
    </row>
    <row r="16697">
      <c r="A16697" s="12" t="n"/>
      <c r="B16697" s="13" t="n"/>
    </row>
    <row r="16698">
      <c r="A16698" s="12" t="n"/>
      <c r="B16698" s="13" t="n"/>
    </row>
    <row r="16699">
      <c r="A16699" s="12" t="n"/>
      <c r="B16699" s="13" t="n"/>
    </row>
    <row r="16700">
      <c r="A16700" s="12" t="n"/>
      <c r="B16700" s="13" t="n"/>
    </row>
    <row r="16701">
      <c r="A16701" s="12" t="n"/>
      <c r="B16701" s="13" t="n"/>
    </row>
    <row r="16702">
      <c r="A16702" s="12" t="n"/>
      <c r="B16702" s="13" t="n"/>
    </row>
    <row r="16703">
      <c r="A16703" s="12" t="n"/>
      <c r="B16703" s="13" t="n"/>
    </row>
    <row r="16704">
      <c r="A16704" s="12" t="n"/>
      <c r="B16704" s="13" t="n"/>
    </row>
    <row r="16705">
      <c r="A16705" s="12" t="n"/>
      <c r="B16705" s="13" t="n"/>
    </row>
    <row r="16706">
      <c r="A16706" s="12" t="n"/>
      <c r="B16706" s="13" t="n"/>
    </row>
    <row r="16707">
      <c r="A16707" s="12" t="n"/>
      <c r="B16707" s="13" t="n"/>
    </row>
    <row r="16708">
      <c r="A16708" s="12" t="n"/>
      <c r="B16708" s="13" t="n"/>
    </row>
    <row r="16709">
      <c r="A16709" s="12" t="n"/>
      <c r="B16709" s="13" t="n"/>
    </row>
    <row r="16710">
      <c r="A16710" s="12" t="n"/>
      <c r="B16710" s="13" t="n"/>
    </row>
    <row r="16711">
      <c r="A16711" s="12" t="n"/>
      <c r="B16711" s="13" t="n"/>
    </row>
    <row r="16712">
      <c r="A16712" s="12" t="n"/>
      <c r="B16712" s="13" t="n"/>
    </row>
    <row r="16713">
      <c r="A16713" s="12" t="n"/>
      <c r="B16713" s="13" t="n"/>
    </row>
    <row r="16714">
      <c r="A16714" s="12" t="n"/>
      <c r="B16714" s="13" t="n"/>
    </row>
    <row r="16715">
      <c r="A16715" s="12" t="n"/>
      <c r="B16715" s="13" t="n"/>
    </row>
    <row r="16716">
      <c r="A16716" s="12" t="n"/>
      <c r="B16716" s="13" t="n"/>
    </row>
    <row r="16717">
      <c r="A16717" s="12" t="n"/>
      <c r="B16717" s="13" t="n"/>
    </row>
    <row r="16718">
      <c r="A16718" s="12" t="n"/>
      <c r="B16718" s="13" t="n"/>
    </row>
    <row r="16719">
      <c r="A16719" s="12" t="n"/>
      <c r="B16719" s="13" t="n"/>
    </row>
    <row r="16720">
      <c r="A16720" s="12" t="n"/>
      <c r="B16720" s="13" t="n"/>
    </row>
    <row r="16721">
      <c r="A16721" s="12" t="n"/>
      <c r="B16721" s="13" t="n"/>
    </row>
    <row r="16722">
      <c r="A16722" s="12" t="n"/>
      <c r="B16722" s="13" t="n"/>
    </row>
    <row r="16723">
      <c r="A16723" s="12" t="n"/>
      <c r="B16723" s="13" t="n"/>
    </row>
    <row r="16724">
      <c r="A16724" s="12" t="n"/>
      <c r="B16724" s="13" t="n"/>
    </row>
    <row r="16725">
      <c r="A16725" s="12" t="n"/>
      <c r="B16725" s="13" t="n"/>
    </row>
    <row r="16726">
      <c r="A16726" s="12" t="n"/>
      <c r="B16726" s="13" t="n"/>
    </row>
    <row r="16727">
      <c r="A16727" s="12" t="n"/>
      <c r="B16727" s="13" t="n"/>
    </row>
    <row r="16728">
      <c r="A16728" s="12" t="n"/>
      <c r="B16728" s="13" t="n"/>
    </row>
    <row r="16729">
      <c r="A16729" s="12" t="n"/>
      <c r="B16729" s="13" t="n"/>
    </row>
    <row r="16730">
      <c r="A16730" s="12" t="n"/>
      <c r="B16730" s="13" t="n"/>
    </row>
    <row r="16731">
      <c r="A16731" s="12" t="n"/>
      <c r="B16731" s="13" t="n"/>
    </row>
    <row r="16732">
      <c r="A16732" s="12" t="n"/>
      <c r="B16732" s="13" t="n"/>
    </row>
    <row r="16733">
      <c r="A16733" s="12" t="n"/>
      <c r="B16733" s="13" t="n"/>
    </row>
    <row r="16734">
      <c r="A16734" s="12" t="n"/>
      <c r="B16734" s="13" t="n"/>
    </row>
    <row r="16735">
      <c r="A16735" s="12" t="n"/>
      <c r="B16735" s="13" t="n"/>
    </row>
    <row r="16736">
      <c r="A16736" s="12" t="n"/>
      <c r="B16736" s="13" t="n"/>
    </row>
    <row r="16737">
      <c r="A16737" s="12" t="n"/>
      <c r="B16737" s="13" t="n"/>
    </row>
    <row r="16738">
      <c r="A16738" s="12" t="n"/>
      <c r="B16738" s="13" t="n"/>
    </row>
    <row r="16739">
      <c r="A16739" s="12" t="n"/>
      <c r="B16739" s="13" t="n"/>
    </row>
    <row r="16740">
      <c r="A16740" s="12" t="n"/>
      <c r="B16740" s="13" t="n"/>
    </row>
    <row r="16741">
      <c r="A16741" s="12" t="n"/>
      <c r="B16741" s="13" t="n"/>
    </row>
    <row r="16742">
      <c r="A16742" s="12" t="n"/>
      <c r="B16742" s="13" t="n"/>
    </row>
    <row r="16743">
      <c r="A16743" s="12" t="n"/>
      <c r="B16743" s="13" t="n"/>
    </row>
    <row r="16744">
      <c r="A16744" s="12" t="n"/>
      <c r="B16744" s="13" t="n"/>
    </row>
    <row r="16745">
      <c r="A16745" s="12" t="n"/>
      <c r="B16745" s="13" t="n"/>
    </row>
    <row r="16746">
      <c r="A16746" s="12" t="n"/>
      <c r="B16746" s="13" t="n"/>
    </row>
    <row r="16747">
      <c r="A16747" s="12" t="n"/>
      <c r="B16747" s="13" t="n"/>
    </row>
    <row r="16748">
      <c r="A16748" s="12" t="n"/>
      <c r="B16748" s="13" t="n"/>
    </row>
    <row r="16749">
      <c r="A16749" s="12" t="n"/>
      <c r="B16749" s="13" t="n"/>
    </row>
    <row r="16750">
      <c r="A16750" s="12" t="n"/>
      <c r="B16750" s="13" t="n"/>
    </row>
    <row r="16751">
      <c r="A16751" s="12" t="n"/>
      <c r="B16751" s="13" t="n"/>
    </row>
    <row r="16752">
      <c r="A16752" s="12" t="n"/>
      <c r="B16752" s="13" t="n"/>
    </row>
    <row r="16753">
      <c r="A16753" s="12" t="n"/>
      <c r="B16753" s="13" t="n"/>
    </row>
    <row r="16754">
      <c r="A16754" s="12" t="n"/>
      <c r="B16754" s="13" t="n"/>
    </row>
    <row r="16755">
      <c r="A16755" s="12" t="n"/>
      <c r="B16755" s="13" t="n"/>
    </row>
    <row r="16756">
      <c r="A16756" s="12" t="n"/>
      <c r="B16756" s="13" t="n"/>
    </row>
    <row r="16757">
      <c r="A16757" s="12" t="n"/>
      <c r="B16757" s="13" t="n"/>
    </row>
    <row r="16758">
      <c r="A16758" s="12" t="n"/>
      <c r="B16758" s="13" t="n"/>
    </row>
    <row r="16759">
      <c r="A16759" s="12" t="n"/>
      <c r="B16759" s="13" t="n"/>
    </row>
    <row r="16760">
      <c r="A16760" s="12" t="n"/>
      <c r="B16760" s="13" t="n"/>
    </row>
    <row r="16761">
      <c r="A16761" s="12" t="n"/>
      <c r="B16761" s="13" t="n"/>
    </row>
    <row r="16762">
      <c r="A16762" s="12" t="n"/>
      <c r="B16762" s="13" t="n"/>
    </row>
    <row r="16763">
      <c r="A16763" s="12" t="n"/>
      <c r="B16763" s="13" t="n"/>
    </row>
    <row r="16764">
      <c r="A16764" s="12" t="n"/>
      <c r="B16764" s="13" t="n"/>
    </row>
    <row r="16765">
      <c r="A16765" s="12" t="n"/>
      <c r="B16765" s="13" t="n"/>
    </row>
    <row r="16766">
      <c r="A16766" s="12" t="n"/>
      <c r="B16766" s="13" t="n"/>
    </row>
    <row r="16767">
      <c r="A16767" s="12" t="n"/>
      <c r="B16767" s="13" t="n"/>
    </row>
    <row r="16768">
      <c r="A16768" s="12" t="n"/>
      <c r="B16768" s="13" t="n"/>
    </row>
    <row r="16769">
      <c r="A16769" s="12" t="n"/>
      <c r="B16769" s="13" t="n"/>
    </row>
    <row r="16770">
      <c r="A16770" s="12" t="n"/>
      <c r="B16770" s="13" t="n"/>
    </row>
    <row r="16771">
      <c r="A16771" s="12" t="n"/>
      <c r="B16771" s="13" t="n"/>
    </row>
    <row r="16772">
      <c r="A16772" s="12" t="n"/>
      <c r="B16772" s="13" t="n"/>
    </row>
    <row r="16773">
      <c r="A16773" s="12" t="n"/>
      <c r="B16773" s="13" t="n"/>
    </row>
    <row r="16774">
      <c r="A16774" s="12" t="n"/>
      <c r="B16774" s="13" t="n"/>
    </row>
    <row r="16775">
      <c r="A16775" s="12" t="n"/>
      <c r="B16775" s="13" t="n"/>
    </row>
    <row r="16776">
      <c r="A16776" s="12" t="n"/>
      <c r="B16776" s="13" t="n"/>
    </row>
    <row r="16777">
      <c r="A16777" s="12" t="n"/>
      <c r="B16777" s="13" t="n"/>
    </row>
    <row r="16778">
      <c r="A16778" s="12" t="n"/>
      <c r="B16778" s="13" t="n"/>
    </row>
    <row r="16779">
      <c r="A16779" s="12" t="n"/>
      <c r="B16779" s="13" t="n"/>
    </row>
    <row r="16780">
      <c r="A16780" s="12" t="n"/>
      <c r="B16780" s="13" t="n"/>
    </row>
    <row r="16781">
      <c r="A16781" s="12" t="n"/>
      <c r="B16781" s="13" t="n"/>
    </row>
    <row r="16782">
      <c r="A16782" s="12" t="n"/>
      <c r="B16782" s="13" t="n"/>
    </row>
    <row r="16783">
      <c r="A16783" s="12" t="n"/>
      <c r="B16783" s="13" t="n"/>
    </row>
    <row r="16784">
      <c r="A16784" s="12" t="n"/>
      <c r="B16784" s="13" t="n"/>
    </row>
    <row r="16785">
      <c r="A16785" s="12" t="n"/>
      <c r="B16785" s="13" t="n"/>
    </row>
    <row r="16786">
      <c r="A16786" s="12" t="n"/>
      <c r="B16786" s="13" t="n"/>
    </row>
    <row r="16787">
      <c r="A16787" s="12" t="n"/>
      <c r="B16787" s="13" t="n"/>
    </row>
    <row r="16788">
      <c r="A16788" s="12" t="n"/>
      <c r="B16788" s="13" t="n"/>
    </row>
    <row r="16789">
      <c r="A16789" s="12" t="n"/>
      <c r="B16789" s="13" t="n"/>
    </row>
    <row r="16790">
      <c r="A16790" s="12" t="n"/>
      <c r="B16790" s="13" t="n"/>
    </row>
    <row r="16791">
      <c r="A16791" s="12" t="n"/>
      <c r="B16791" s="13" t="n"/>
    </row>
    <row r="16792">
      <c r="A16792" s="12" t="n"/>
      <c r="B16792" s="13" t="n"/>
    </row>
    <row r="16793">
      <c r="A16793" s="12" t="n"/>
      <c r="B16793" s="13" t="n"/>
    </row>
    <row r="16794">
      <c r="A16794" s="12" t="n"/>
      <c r="B16794" s="13" t="n"/>
    </row>
    <row r="16795">
      <c r="A16795" s="12" t="n"/>
      <c r="B16795" s="13" t="n"/>
    </row>
    <row r="16796">
      <c r="A16796" s="12" t="n"/>
      <c r="B16796" s="13" t="n"/>
    </row>
    <row r="16797">
      <c r="A16797" s="12" t="n"/>
      <c r="B16797" s="13" t="n"/>
    </row>
    <row r="16798">
      <c r="A16798" s="12" t="n"/>
      <c r="B16798" s="13" t="n"/>
    </row>
    <row r="16799">
      <c r="A16799" s="12" t="n"/>
      <c r="B16799" s="13" t="n"/>
    </row>
    <row r="16800">
      <c r="A16800" s="12" t="n"/>
      <c r="B16800" s="13" t="n"/>
    </row>
    <row r="16801">
      <c r="A16801" s="12" t="n"/>
      <c r="B16801" s="13" t="n"/>
    </row>
    <row r="16802">
      <c r="A16802" s="12" t="n"/>
      <c r="B16802" s="13" t="n"/>
    </row>
    <row r="16803">
      <c r="A16803" s="12" t="n"/>
      <c r="B16803" s="13" t="n"/>
    </row>
    <row r="16804">
      <c r="A16804" s="12" t="n"/>
      <c r="B16804" s="13" t="n"/>
    </row>
    <row r="16805">
      <c r="A16805" s="12" t="n"/>
      <c r="B16805" s="13" t="n"/>
    </row>
    <row r="16806">
      <c r="A16806" s="12" t="n"/>
      <c r="B16806" s="13" t="n"/>
    </row>
    <row r="16807">
      <c r="A16807" s="12" t="n"/>
      <c r="B16807" s="13" t="n"/>
    </row>
    <row r="16808">
      <c r="A16808" s="12" t="n"/>
      <c r="B16808" s="13" t="n"/>
    </row>
    <row r="16809">
      <c r="A16809" s="12" t="n"/>
      <c r="B16809" s="13" t="n"/>
    </row>
    <row r="16810">
      <c r="A16810" s="12" t="n"/>
      <c r="B16810" s="13" t="n"/>
    </row>
    <row r="16811">
      <c r="A16811" s="12" t="n"/>
      <c r="B16811" s="13" t="n"/>
    </row>
    <row r="16812">
      <c r="A16812" s="12" t="n"/>
      <c r="B16812" s="13" t="n"/>
    </row>
    <row r="16813">
      <c r="A16813" s="12" t="n"/>
      <c r="B16813" s="13" t="n"/>
    </row>
    <row r="16814">
      <c r="A16814" s="12" t="n"/>
      <c r="B16814" s="13" t="n"/>
    </row>
    <row r="16815">
      <c r="A16815" s="12" t="n"/>
      <c r="B16815" s="13" t="n"/>
    </row>
    <row r="16816">
      <c r="A16816" s="12" t="n"/>
      <c r="B16816" s="13" t="n"/>
    </row>
    <row r="16817">
      <c r="A16817" s="12" t="n"/>
      <c r="B16817" s="13" t="n"/>
    </row>
    <row r="16818">
      <c r="A16818" s="12" t="n"/>
      <c r="B16818" s="13" t="n"/>
    </row>
    <row r="16819">
      <c r="A16819" s="12" t="n"/>
      <c r="B16819" s="13" t="n"/>
    </row>
    <row r="16820">
      <c r="A16820" s="12" t="n"/>
      <c r="B16820" s="13" t="n"/>
    </row>
    <row r="16821">
      <c r="A16821" s="12" t="n"/>
      <c r="B16821" s="13" t="n"/>
    </row>
    <row r="16822">
      <c r="A16822" s="12" t="n"/>
      <c r="B16822" s="13" t="n"/>
    </row>
    <row r="16823">
      <c r="A16823" s="12" t="n"/>
      <c r="B16823" s="13" t="n"/>
    </row>
    <row r="16824">
      <c r="A16824" s="12" t="n"/>
      <c r="B16824" s="13" t="n"/>
    </row>
    <row r="16825">
      <c r="A16825" s="12" t="n"/>
      <c r="B16825" s="13" t="n"/>
    </row>
    <row r="16826">
      <c r="A16826" s="12" t="n"/>
      <c r="B16826" s="13" t="n"/>
    </row>
    <row r="16827">
      <c r="A16827" s="12" t="n"/>
      <c r="B16827" s="13" t="n"/>
    </row>
    <row r="16828">
      <c r="A16828" s="12" t="n"/>
      <c r="B16828" s="13" t="n"/>
    </row>
    <row r="16829">
      <c r="A16829" s="12" t="n"/>
      <c r="B16829" s="13" t="n"/>
    </row>
    <row r="16830">
      <c r="A16830" s="12" t="n"/>
      <c r="B16830" s="13" t="n"/>
    </row>
    <row r="16831">
      <c r="A16831" s="12" t="n"/>
      <c r="B16831" s="13" t="n"/>
    </row>
    <row r="16832">
      <c r="A16832" s="12" t="n"/>
      <c r="B16832" s="13" t="n"/>
    </row>
    <row r="16833">
      <c r="A16833" s="12" t="n"/>
      <c r="B16833" s="13" t="n"/>
    </row>
    <row r="16834">
      <c r="A16834" s="12" t="n"/>
      <c r="B16834" s="13" t="n"/>
    </row>
    <row r="16835">
      <c r="A16835" s="12" t="n"/>
      <c r="B16835" s="13" t="n"/>
    </row>
    <row r="16836">
      <c r="A16836" s="12" t="n"/>
      <c r="B16836" s="13" t="n"/>
    </row>
    <row r="16837">
      <c r="A16837" s="12" t="n"/>
      <c r="B16837" s="13" t="n"/>
    </row>
    <row r="16838">
      <c r="A16838" s="12" t="n"/>
      <c r="B16838" s="13" t="n"/>
    </row>
    <row r="16839">
      <c r="A16839" s="12" t="n"/>
      <c r="B16839" s="13" t="n"/>
    </row>
    <row r="16840">
      <c r="A16840" s="12" t="n"/>
      <c r="B16840" s="13" t="n"/>
    </row>
    <row r="16841">
      <c r="A16841" s="12" t="n"/>
      <c r="B16841" s="13" t="n"/>
    </row>
    <row r="16842">
      <c r="A16842" s="12" t="n"/>
      <c r="B16842" s="13" t="n"/>
    </row>
    <row r="16843">
      <c r="A16843" s="12" t="n"/>
      <c r="B16843" s="13" t="n"/>
    </row>
    <row r="16844">
      <c r="A16844" s="12" t="n"/>
      <c r="B16844" s="13" t="n"/>
    </row>
    <row r="16845">
      <c r="A16845" s="12" t="n"/>
      <c r="B16845" s="13" t="n"/>
    </row>
    <row r="16846">
      <c r="A16846" s="12" t="n"/>
      <c r="B16846" s="13" t="n"/>
    </row>
    <row r="16847">
      <c r="A16847" s="12" t="n"/>
      <c r="B16847" s="13" t="n"/>
    </row>
    <row r="16848">
      <c r="A16848" s="12" t="n"/>
      <c r="B16848" s="13" t="n"/>
    </row>
    <row r="16849">
      <c r="A16849" s="12" t="n"/>
      <c r="B16849" s="13" t="n"/>
    </row>
    <row r="16850">
      <c r="A16850" s="12" t="n"/>
      <c r="B16850" s="13" t="n"/>
    </row>
    <row r="16851">
      <c r="A16851" s="12" t="n"/>
      <c r="B16851" s="13" t="n"/>
    </row>
    <row r="16852">
      <c r="A16852" s="12" t="n"/>
      <c r="B16852" s="13" t="n"/>
    </row>
    <row r="16853">
      <c r="A16853" s="12" t="n"/>
      <c r="B16853" s="13" t="n"/>
    </row>
    <row r="16854">
      <c r="A16854" s="12" t="n"/>
      <c r="B16854" s="13" t="n"/>
    </row>
    <row r="16855">
      <c r="A16855" s="12" t="n"/>
      <c r="B16855" s="13" t="n"/>
    </row>
    <row r="16856">
      <c r="A16856" s="12" t="n"/>
      <c r="B16856" s="13" t="n"/>
    </row>
    <row r="16857">
      <c r="A16857" s="12" t="n"/>
      <c r="B16857" s="13" t="n"/>
    </row>
    <row r="16858">
      <c r="A16858" s="12" t="n"/>
      <c r="B16858" s="13" t="n"/>
    </row>
    <row r="16859">
      <c r="A16859" s="12" t="n"/>
      <c r="B16859" s="13" t="n"/>
    </row>
    <row r="16860">
      <c r="A16860" s="12" t="n"/>
      <c r="B16860" s="13" t="n"/>
    </row>
    <row r="16861">
      <c r="A16861" s="12" t="n"/>
      <c r="B16861" s="13" t="n"/>
    </row>
    <row r="16862">
      <c r="A16862" s="12" t="n"/>
      <c r="B16862" s="13" t="n"/>
    </row>
    <row r="16863">
      <c r="A16863" s="12" t="n"/>
      <c r="B16863" s="13" t="n"/>
    </row>
    <row r="16864">
      <c r="A16864" s="12" t="n"/>
      <c r="B16864" s="13" t="n"/>
    </row>
    <row r="16865">
      <c r="A16865" s="12" t="n"/>
      <c r="B16865" s="13" t="n"/>
    </row>
    <row r="16866">
      <c r="A16866" s="12" t="n"/>
      <c r="B16866" s="13" t="n"/>
    </row>
    <row r="16867">
      <c r="A16867" s="12" t="n"/>
      <c r="B16867" s="13" t="n"/>
    </row>
    <row r="16868">
      <c r="A16868" s="12" t="n"/>
      <c r="B16868" s="13" t="n"/>
    </row>
    <row r="16869">
      <c r="A16869" s="12" t="n"/>
      <c r="B16869" s="13" t="n"/>
    </row>
    <row r="16870">
      <c r="A16870" s="12" t="n"/>
      <c r="B16870" s="13" t="n"/>
    </row>
    <row r="16871">
      <c r="A16871" s="12" t="n"/>
      <c r="B16871" s="13" t="n"/>
    </row>
    <row r="16872">
      <c r="A16872" s="12" t="n"/>
      <c r="B16872" s="13" t="n"/>
    </row>
    <row r="16873">
      <c r="A16873" s="12" t="n"/>
      <c r="B16873" s="13" t="n"/>
    </row>
    <row r="16874">
      <c r="A16874" s="12" t="n"/>
      <c r="B16874" s="13" t="n"/>
    </row>
    <row r="16875">
      <c r="A16875" s="12" t="n"/>
      <c r="B16875" s="13" t="n"/>
    </row>
    <row r="16876">
      <c r="A16876" s="12" t="n"/>
      <c r="B16876" s="13" t="n"/>
    </row>
    <row r="16877">
      <c r="A16877" s="12" t="n"/>
      <c r="B16877" s="13" t="n"/>
    </row>
    <row r="16878">
      <c r="A16878" s="12" t="n"/>
      <c r="B16878" s="13" t="n"/>
    </row>
    <row r="16879">
      <c r="A16879" s="12" t="n"/>
      <c r="B16879" s="13" t="n"/>
    </row>
    <row r="16880">
      <c r="A16880" s="12" t="n"/>
      <c r="B16880" s="13" t="n"/>
    </row>
    <row r="16881">
      <c r="A16881" s="12" t="n"/>
      <c r="B16881" s="13" t="n"/>
    </row>
    <row r="16882">
      <c r="A16882" s="12" t="n"/>
      <c r="B16882" s="13" t="n"/>
    </row>
    <row r="16883">
      <c r="A16883" s="12" t="n"/>
      <c r="B16883" s="13" t="n"/>
    </row>
    <row r="16884">
      <c r="A16884" s="12" t="n"/>
      <c r="B16884" s="13" t="n"/>
    </row>
    <row r="16885">
      <c r="A16885" s="12" t="n"/>
      <c r="B16885" s="13" t="n"/>
    </row>
    <row r="16886">
      <c r="A16886" s="12" t="n"/>
      <c r="B16886" s="13" t="n"/>
    </row>
    <row r="16887">
      <c r="A16887" s="12" t="n"/>
      <c r="B16887" s="13" t="n"/>
    </row>
    <row r="16888">
      <c r="A16888" s="12" t="n"/>
      <c r="B16888" s="13" t="n"/>
    </row>
    <row r="16889">
      <c r="A16889" s="12" t="n"/>
      <c r="B16889" s="13" t="n"/>
    </row>
    <row r="16890">
      <c r="A16890" s="12" t="n"/>
      <c r="B16890" s="13" t="n"/>
    </row>
    <row r="16891">
      <c r="A16891" s="12" t="n"/>
      <c r="B16891" s="13" t="n"/>
    </row>
    <row r="16892">
      <c r="A16892" s="12" t="n"/>
      <c r="B16892" s="13" t="n"/>
    </row>
    <row r="16893">
      <c r="A16893" s="12" t="n"/>
      <c r="B16893" s="13" t="n"/>
    </row>
    <row r="16894">
      <c r="A16894" s="12" t="n"/>
      <c r="B16894" s="13" t="n"/>
    </row>
    <row r="16895">
      <c r="A16895" s="12" t="n"/>
      <c r="B16895" s="13" t="n"/>
    </row>
    <row r="16896">
      <c r="A16896" s="12" t="n"/>
      <c r="B16896" s="13" t="n"/>
    </row>
    <row r="16897">
      <c r="A16897" s="12" t="n"/>
      <c r="B16897" s="13" t="n"/>
    </row>
    <row r="16898">
      <c r="A16898" s="12" t="n"/>
      <c r="B16898" s="13" t="n"/>
    </row>
    <row r="16899">
      <c r="A16899" s="12" t="n"/>
      <c r="B16899" s="13" t="n"/>
    </row>
    <row r="16900">
      <c r="A16900" s="12" t="n"/>
      <c r="B16900" s="13" t="n"/>
    </row>
    <row r="16901">
      <c r="A16901" s="12" t="n"/>
      <c r="B16901" s="13" t="n"/>
    </row>
    <row r="16902">
      <c r="A16902" s="12" t="n"/>
      <c r="B16902" s="13" t="n"/>
    </row>
    <row r="16903">
      <c r="A16903" s="12" t="n"/>
      <c r="B16903" s="13" t="n"/>
    </row>
    <row r="16904">
      <c r="A16904" s="12" t="n"/>
      <c r="B16904" s="13" t="n"/>
    </row>
    <row r="16905">
      <c r="A16905" s="12" t="n"/>
      <c r="B16905" s="13" t="n"/>
    </row>
    <row r="16906">
      <c r="A16906" s="12" t="n"/>
      <c r="B16906" s="13" t="n"/>
    </row>
    <row r="16907">
      <c r="A16907" s="12" t="n"/>
      <c r="B16907" s="13" t="n"/>
    </row>
    <row r="16908">
      <c r="A16908" s="12" t="n"/>
      <c r="B16908" s="13" t="n"/>
    </row>
    <row r="16909">
      <c r="A16909" s="12" t="n"/>
      <c r="B16909" s="13" t="n"/>
    </row>
    <row r="16910">
      <c r="A16910" s="12" t="n"/>
      <c r="B16910" s="13" t="n"/>
    </row>
    <row r="16911">
      <c r="A16911" s="12" t="n"/>
      <c r="B16911" s="13" t="n"/>
    </row>
    <row r="16912">
      <c r="A16912" s="12" t="n"/>
      <c r="B16912" s="13" t="n"/>
    </row>
    <row r="16913">
      <c r="A16913" s="12" t="n"/>
      <c r="B16913" s="13" t="n"/>
    </row>
    <row r="16914">
      <c r="A16914" s="12" t="n"/>
      <c r="B16914" s="13" t="n"/>
    </row>
    <row r="16915">
      <c r="A16915" s="12" t="n"/>
      <c r="B16915" s="13" t="n"/>
    </row>
    <row r="16916">
      <c r="A16916" s="12" t="n"/>
      <c r="B16916" s="13" t="n"/>
    </row>
    <row r="16917">
      <c r="A16917" s="12" t="n"/>
      <c r="B16917" s="13" t="n"/>
    </row>
    <row r="16918">
      <c r="A16918" s="12" t="n"/>
      <c r="B16918" s="13" t="n"/>
    </row>
    <row r="16919">
      <c r="A16919" s="12" t="n"/>
      <c r="B16919" s="13" t="n"/>
    </row>
    <row r="16920">
      <c r="A16920" s="12" t="n"/>
      <c r="B16920" s="13" t="n"/>
    </row>
    <row r="16921">
      <c r="A16921" s="12" t="n"/>
      <c r="B16921" s="13" t="n"/>
    </row>
    <row r="16922">
      <c r="A16922" s="12" t="n"/>
      <c r="B16922" s="13" t="n"/>
    </row>
    <row r="16923">
      <c r="A16923" s="12" t="n"/>
      <c r="B16923" s="13" t="n"/>
    </row>
    <row r="16924">
      <c r="A16924" s="12" t="n"/>
      <c r="B16924" s="13" t="n"/>
    </row>
    <row r="16925">
      <c r="A16925" s="12" t="n"/>
      <c r="B16925" s="13" t="n"/>
    </row>
    <row r="16926">
      <c r="A16926" s="12" t="n"/>
      <c r="B16926" s="13" t="n"/>
    </row>
    <row r="16927">
      <c r="A16927" s="12" t="n"/>
      <c r="B16927" s="13" t="n"/>
    </row>
    <row r="16928">
      <c r="A16928" s="12" t="n"/>
      <c r="B16928" s="13" t="n"/>
    </row>
    <row r="16929">
      <c r="A16929" s="12" t="n"/>
      <c r="B16929" s="13" t="n"/>
    </row>
    <row r="16930">
      <c r="A16930" s="12" t="n"/>
      <c r="B16930" s="13" t="n"/>
    </row>
    <row r="16931">
      <c r="A16931" s="12" t="n"/>
      <c r="B16931" s="13" t="n"/>
    </row>
    <row r="16932">
      <c r="A16932" s="12" t="n"/>
      <c r="B16932" s="13" t="n"/>
    </row>
    <row r="16933">
      <c r="A16933" s="12" t="n"/>
      <c r="B16933" s="13" t="n"/>
    </row>
    <row r="16934">
      <c r="A16934" s="12" t="n"/>
      <c r="B16934" s="13" t="n"/>
    </row>
    <row r="16935">
      <c r="A16935" s="12" t="n"/>
      <c r="B16935" s="13" t="n"/>
    </row>
    <row r="16936">
      <c r="A16936" s="12" t="n"/>
      <c r="B16936" s="13" t="n"/>
    </row>
    <row r="16937">
      <c r="A16937" s="12" t="n"/>
      <c r="B16937" s="13" t="n"/>
    </row>
    <row r="16938">
      <c r="A16938" s="12" t="n"/>
      <c r="B16938" s="13" t="n"/>
    </row>
    <row r="16939">
      <c r="A16939" s="12" t="n"/>
      <c r="B16939" s="13" t="n"/>
    </row>
    <row r="16940">
      <c r="A16940" s="12" t="n"/>
      <c r="B16940" s="13" t="n"/>
    </row>
    <row r="16941">
      <c r="A16941" s="12" t="n"/>
      <c r="B16941" s="13" t="n"/>
    </row>
    <row r="16942">
      <c r="A16942" s="12" t="n"/>
      <c r="B16942" s="13" t="n"/>
    </row>
    <row r="16943">
      <c r="A16943" s="12" t="n"/>
      <c r="B16943" s="13" t="n"/>
    </row>
    <row r="16944">
      <c r="A16944" s="12" t="n"/>
      <c r="B16944" s="13" t="n"/>
    </row>
    <row r="16945">
      <c r="A16945" s="12" t="n"/>
      <c r="B16945" s="13" t="n"/>
    </row>
    <row r="16946">
      <c r="A16946" s="12" t="n"/>
      <c r="B16946" s="13" t="n"/>
    </row>
    <row r="16947">
      <c r="A16947" s="12" t="n"/>
      <c r="B16947" s="13" t="n"/>
    </row>
    <row r="16948">
      <c r="A16948" s="12" t="n"/>
      <c r="B16948" s="13" t="n"/>
    </row>
    <row r="16949">
      <c r="A16949" s="12" t="n"/>
      <c r="B16949" s="13" t="n"/>
    </row>
    <row r="16950">
      <c r="A16950" s="12" t="n"/>
      <c r="B16950" s="13" t="n"/>
    </row>
    <row r="16951">
      <c r="A16951" s="12" t="n"/>
      <c r="B16951" s="13" t="n"/>
    </row>
    <row r="16952">
      <c r="A16952" s="12" t="n"/>
      <c r="B16952" s="13" t="n"/>
    </row>
    <row r="16953">
      <c r="A16953" s="12" t="n"/>
      <c r="B16953" s="13" t="n"/>
    </row>
    <row r="16954">
      <c r="A16954" s="12" t="n"/>
      <c r="B16954" s="13" t="n"/>
    </row>
    <row r="16955">
      <c r="A16955" s="12" t="n"/>
      <c r="B16955" s="13" t="n"/>
    </row>
    <row r="16956">
      <c r="A16956" s="12" t="n"/>
      <c r="B16956" s="13" t="n"/>
    </row>
    <row r="16957">
      <c r="A16957" s="12" t="n"/>
      <c r="B16957" s="13" t="n"/>
    </row>
    <row r="16958">
      <c r="A16958" s="12" t="n"/>
      <c r="B16958" s="13" t="n"/>
    </row>
    <row r="16959">
      <c r="A16959" s="12" t="n"/>
      <c r="B16959" s="13" t="n"/>
    </row>
    <row r="16960">
      <c r="A16960" s="12" t="n"/>
      <c r="B16960" s="13" t="n"/>
    </row>
    <row r="16961">
      <c r="A16961" s="12" t="n"/>
      <c r="B16961" s="13" t="n"/>
    </row>
    <row r="16962">
      <c r="A16962" s="12" t="n"/>
      <c r="B16962" s="13" t="n"/>
    </row>
    <row r="16963">
      <c r="A16963" s="12" t="n"/>
      <c r="B16963" s="13" t="n"/>
    </row>
    <row r="16964">
      <c r="A16964" s="12" t="n"/>
      <c r="B16964" s="13" t="n"/>
    </row>
    <row r="16965">
      <c r="A16965" s="12" t="n"/>
      <c r="B16965" s="13" t="n"/>
    </row>
    <row r="16966">
      <c r="A16966" s="12" t="n"/>
      <c r="B16966" s="13" t="n"/>
    </row>
    <row r="16967">
      <c r="A16967" s="12" t="n"/>
      <c r="B16967" s="13" t="n"/>
    </row>
    <row r="16968">
      <c r="A16968" s="12" t="n"/>
      <c r="B16968" s="13" t="n"/>
    </row>
    <row r="16969">
      <c r="A16969" s="12" t="n"/>
      <c r="B16969" s="13" t="n"/>
    </row>
    <row r="16970">
      <c r="A16970" s="12" t="n"/>
      <c r="B16970" s="13" t="n"/>
    </row>
    <row r="16971">
      <c r="A16971" s="12" t="n"/>
      <c r="B16971" s="13" t="n"/>
    </row>
    <row r="16972">
      <c r="A16972" s="12" t="n"/>
      <c r="B16972" s="13" t="n"/>
    </row>
    <row r="16973">
      <c r="A16973" s="12" t="n"/>
      <c r="B16973" s="13" t="n"/>
    </row>
    <row r="16974">
      <c r="A16974" s="12" t="n"/>
      <c r="B16974" s="13" t="n"/>
    </row>
    <row r="16975">
      <c r="A16975" s="12" t="n"/>
      <c r="B16975" s="13" t="n"/>
    </row>
    <row r="16976">
      <c r="A16976" s="12" t="n"/>
      <c r="B16976" s="13" t="n"/>
    </row>
    <row r="16977">
      <c r="A16977" s="12" t="n"/>
      <c r="B16977" s="13" t="n"/>
    </row>
    <row r="16978">
      <c r="A16978" s="12" t="n"/>
      <c r="B16978" s="13" t="n"/>
    </row>
    <row r="16979">
      <c r="A16979" s="12" t="n"/>
      <c r="B16979" s="13" t="n"/>
    </row>
    <row r="16980">
      <c r="A16980" s="12" t="n"/>
      <c r="B16980" s="13" t="n"/>
    </row>
    <row r="16981">
      <c r="A16981" s="12" t="n"/>
      <c r="B16981" s="13" t="n"/>
    </row>
    <row r="16982">
      <c r="A16982" s="12" t="n"/>
      <c r="B16982" s="13" t="n"/>
    </row>
    <row r="16983">
      <c r="A16983" s="12" t="n"/>
      <c r="B16983" s="13" t="n"/>
    </row>
    <row r="16984">
      <c r="A16984" s="12" t="n"/>
      <c r="B16984" s="13" t="n"/>
    </row>
    <row r="16985">
      <c r="A16985" s="12" t="n"/>
      <c r="B16985" s="13" t="n"/>
    </row>
    <row r="16986">
      <c r="A16986" s="12" t="n"/>
      <c r="B16986" s="13" t="n"/>
    </row>
    <row r="16987">
      <c r="A16987" s="12" t="n"/>
      <c r="B16987" s="13" t="n"/>
    </row>
    <row r="16988">
      <c r="A16988" s="12" t="n"/>
      <c r="B16988" s="13" t="n"/>
    </row>
    <row r="16989">
      <c r="A16989" s="12" t="n"/>
      <c r="B16989" s="13" t="n"/>
    </row>
    <row r="16990">
      <c r="A16990" s="12" t="n"/>
      <c r="B16990" s="13" t="n"/>
    </row>
    <row r="16991">
      <c r="A16991" s="12" t="n"/>
      <c r="B16991" s="13" t="n"/>
    </row>
    <row r="16992">
      <c r="A16992" s="12" t="n"/>
      <c r="B16992" s="13" t="n"/>
    </row>
    <row r="16993">
      <c r="A16993" s="12" t="n"/>
      <c r="B16993" s="13" t="n"/>
    </row>
    <row r="16994">
      <c r="A16994" s="12" t="n"/>
      <c r="B16994" s="13" t="n"/>
    </row>
    <row r="16995">
      <c r="A16995" s="12" t="n"/>
      <c r="B16995" s="13" t="n"/>
    </row>
    <row r="16996">
      <c r="A16996" s="12" t="n"/>
      <c r="B16996" s="13" t="n"/>
    </row>
    <row r="16997">
      <c r="A16997" s="12" t="n"/>
      <c r="B16997" s="13" t="n"/>
    </row>
    <row r="16998">
      <c r="A16998" s="12" t="n"/>
      <c r="B16998" s="13" t="n"/>
    </row>
    <row r="16999">
      <c r="A16999" s="12" t="n"/>
      <c r="B16999" s="13" t="n"/>
    </row>
    <row r="17000">
      <c r="A17000" s="12" t="n"/>
      <c r="B17000" s="13" t="n"/>
    </row>
    <row r="17001">
      <c r="A17001" s="12" t="n"/>
      <c r="B17001" s="13" t="n"/>
    </row>
    <row r="17002">
      <c r="A17002" s="12" t="n"/>
      <c r="B17002" s="13" t="n"/>
    </row>
    <row r="17003">
      <c r="A17003" s="12" t="n"/>
      <c r="B17003" s="13" t="n"/>
    </row>
    <row r="17004">
      <c r="A17004" s="12" t="n"/>
      <c r="B17004" s="13" t="n"/>
    </row>
    <row r="17005">
      <c r="A17005" s="12" t="n"/>
      <c r="B17005" s="13" t="n"/>
    </row>
    <row r="17006">
      <c r="A17006" s="12" t="n"/>
      <c r="B17006" s="13" t="n"/>
    </row>
    <row r="17007">
      <c r="A17007" s="12" t="n"/>
      <c r="B17007" s="13" t="n"/>
    </row>
    <row r="17008">
      <c r="A17008" s="12" t="n"/>
      <c r="B17008" s="13" t="n"/>
    </row>
    <row r="17009">
      <c r="A17009" s="12" t="n"/>
      <c r="B17009" s="13" t="n"/>
    </row>
    <row r="17010">
      <c r="A17010" s="12" t="n"/>
      <c r="B17010" s="13" t="n"/>
    </row>
    <row r="17011">
      <c r="A17011" s="12" t="n"/>
      <c r="B17011" s="13" t="n"/>
    </row>
    <row r="17012">
      <c r="A17012" s="12" t="n"/>
      <c r="B17012" s="13" t="n"/>
    </row>
    <row r="17013">
      <c r="A17013" s="12" t="n"/>
      <c r="B17013" s="13" t="n"/>
    </row>
    <row r="17014">
      <c r="A17014" s="12" t="n"/>
      <c r="B17014" s="13" t="n"/>
    </row>
    <row r="17015">
      <c r="A17015" s="12" t="n"/>
      <c r="B17015" s="13" t="n"/>
    </row>
    <row r="17016">
      <c r="A17016" s="12" t="n"/>
      <c r="B17016" s="13" t="n"/>
    </row>
    <row r="17017">
      <c r="A17017" s="12" t="n"/>
      <c r="B17017" s="13" t="n"/>
    </row>
    <row r="17018">
      <c r="A17018" s="12" t="n"/>
      <c r="B17018" s="13" t="n"/>
    </row>
    <row r="17019">
      <c r="A17019" s="12" t="n"/>
      <c r="B17019" s="13" t="n"/>
    </row>
    <row r="17020">
      <c r="A17020" s="12" t="n"/>
      <c r="B17020" s="13" t="n"/>
    </row>
    <row r="17021">
      <c r="A17021" s="12" t="n"/>
      <c r="B17021" s="13" t="n"/>
    </row>
    <row r="17022">
      <c r="A17022" s="12" t="n"/>
      <c r="B17022" s="13" t="n"/>
    </row>
    <row r="17023">
      <c r="A17023" s="12" t="n"/>
      <c r="B17023" s="13" t="n"/>
    </row>
    <row r="17024">
      <c r="A17024" s="12" t="n"/>
      <c r="B17024" s="13" t="n"/>
    </row>
    <row r="17025">
      <c r="A17025" s="12" t="n"/>
      <c r="B17025" s="13" t="n"/>
    </row>
    <row r="17026">
      <c r="A17026" s="12" t="n"/>
      <c r="B17026" s="13" t="n"/>
    </row>
    <row r="17027">
      <c r="A17027" s="12" t="n"/>
      <c r="B17027" s="13" t="n"/>
    </row>
    <row r="17028">
      <c r="A17028" s="12" t="n"/>
      <c r="B17028" s="13" t="n"/>
    </row>
    <row r="17029">
      <c r="A17029" s="12" t="n"/>
      <c r="B17029" s="13" t="n"/>
    </row>
    <row r="17030">
      <c r="A17030" s="12" t="n"/>
      <c r="B17030" s="13" t="n"/>
    </row>
    <row r="17031">
      <c r="A17031" s="12" t="n"/>
      <c r="B17031" s="13" t="n"/>
    </row>
    <row r="17032">
      <c r="A17032" s="12" t="n"/>
      <c r="B17032" s="13" t="n"/>
    </row>
    <row r="17033">
      <c r="A17033" s="12" t="n"/>
      <c r="B17033" s="13" t="n"/>
    </row>
    <row r="17034">
      <c r="A17034" s="12" t="n"/>
      <c r="B17034" s="13" t="n"/>
    </row>
    <row r="17035">
      <c r="A17035" s="12" t="n"/>
      <c r="B17035" s="13" t="n"/>
    </row>
    <row r="17036">
      <c r="A17036" s="12" t="n"/>
      <c r="B17036" s="13" t="n"/>
    </row>
    <row r="17037">
      <c r="A17037" s="12" t="n"/>
      <c r="B17037" s="13" t="n"/>
    </row>
    <row r="17038">
      <c r="A17038" s="12" t="n"/>
      <c r="B17038" s="13" t="n"/>
    </row>
    <row r="17039">
      <c r="A17039" s="12" t="n"/>
      <c r="B17039" s="13" t="n"/>
    </row>
    <row r="17040">
      <c r="A17040" s="12" t="n"/>
      <c r="B17040" s="13" t="n"/>
    </row>
    <row r="17041">
      <c r="A17041" s="12" t="n"/>
      <c r="B17041" s="13" t="n"/>
    </row>
    <row r="17042">
      <c r="A17042" s="12" t="n"/>
      <c r="B17042" s="13" t="n"/>
    </row>
    <row r="17043">
      <c r="A17043" s="12" t="n"/>
      <c r="B17043" s="13" t="n"/>
    </row>
    <row r="17044">
      <c r="A17044" s="12" t="n"/>
      <c r="B17044" s="13" t="n"/>
    </row>
    <row r="17045">
      <c r="A17045" s="12" t="n"/>
      <c r="B17045" s="13" t="n"/>
    </row>
    <row r="17046">
      <c r="A17046" s="12" t="n"/>
      <c r="B17046" s="13" t="n"/>
    </row>
    <row r="17047">
      <c r="A17047" s="12" t="n"/>
      <c r="B17047" s="13" t="n"/>
    </row>
    <row r="17048">
      <c r="A17048" s="12" t="n"/>
      <c r="B17048" s="13" t="n"/>
    </row>
    <row r="17049">
      <c r="A17049" s="12" t="n"/>
      <c r="B17049" s="13" t="n"/>
    </row>
    <row r="17050">
      <c r="A17050" s="12" t="n"/>
      <c r="B17050" s="13" t="n"/>
    </row>
    <row r="17051">
      <c r="A17051" s="12" t="n"/>
      <c r="B17051" s="13" t="n"/>
    </row>
    <row r="17052">
      <c r="A17052" s="12" t="n"/>
      <c r="B17052" s="13" t="n"/>
    </row>
    <row r="17053">
      <c r="A17053" s="12" t="n"/>
      <c r="B17053" s="13" t="n"/>
    </row>
    <row r="17054">
      <c r="A17054" s="12" t="n"/>
      <c r="B17054" s="13" t="n"/>
    </row>
    <row r="17055">
      <c r="A17055" s="12" t="n"/>
      <c r="B17055" s="13" t="n"/>
    </row>
    <row r="17056">
      <c r="A17056" s="12" t="n"/>
      <c r="B17056" s="13" t="n"/>
    </row>
    <row r="17057">
      <c r="A17057" s="12" t="n"/>
      <c r="B17057" s="13" t="n"/>
    </row>
    <row r="17058">
      <c r="A17058" s="12" t="n"/>
      <c r="B17058" s="13" t="n"/>
    </row>
    <row r="17059">
      <c r="A17059" s="12" t="n"/>
      <c r="B17059" s="13" t="n"/>
    </row>
    <row r="17060">
      <c r="A17060" s="12" t="n"/>
      <c r="B17060" s="13" t="n"/>
    </row>
    <row r="17061">
      <c r="A17061" s="12" t="n"/>
      <c r="B17061" s="13" t="n"/>
    </row>
    <row r="17062">
      <c r="A17062" s="12" t="n"/>
      <c r="B17062" s="13" t="n"/>
    </row>
    <row r="17063">
      <c r="A17063" s="12" t="n"/>
      <c r="B17063" s="13" t="n"/>
    </row>
    <row r="17064">
      <c r="A17064" s="12" t="n"/>
      <c r="B17064" s="13" t="n"/>
    </row>
    <row r="17065">
      <c r="A17065" s="12" t="n"/>
      <c r="B17065" s="13" t="n"/>
    </row>
    <row r="17066">
      <c r="A17066" s="12" t="n"/>
      <c r="B17066" s="13" t="n"/>
    </row>
    <row r="17067">
      <c r="A17067" s="12" t="n"/>
      <c r="B17067" s="13" t="n"/>
    </row>
    <row r="17068">
      <c r="A17068" s="12" t="n"/>
      <c r="B17068" s="13" t="n"/>
    </row>
    <row r="17069">
      <c r="A17069" s="12" t="n"/>
      <c r="B17069" s="13" t="n"/>
    </row>
    <row r="17070">
      <c r="A17070" s="12" t="n"/>
      <c r="B17070" s="13" t="n"/>
    </row>
    <row r="17071">
      <c r="A17071" s="12" t="n"/>
      <c r="B17071" s="13" t="n"/>
    </row>
    <row r="17072">
      <c r="A17072" s="12" t="n"/>
      <c r="B17072" s="13" t="n"/>
    </row>
    <row r="17073">
      <c r="A17073" s="12" t="n"/>
      <c r="B17073" s="13" t="n"/>
    </row>
    <row r="17074">
      <c r="A17074" s="12" t="n"/>
      <c r="B17074" s="13" t="n"/>
    </row>
    <row r="17075">
      <c r="A17075" s="12" t="n"/>
      <c r="B17075" s="13" t="n"/>
    </row>
    <row r="17076">
      <c r="A17076" s="12" t="n"/>
      <c r="B17076" s="13" t="n"/>
    </row>
    <row r="17077">
      <c r="A17077" s="12" t="n"/>
      <c r="B17077" s="13" t="n"/>
    </row>
    <row r="17078">
      <c r="A17078" s="12" t="n"/>
      <c r="B17078" s="13" t="n"/>
    </row>
    <row r="17079">
      <c r="A17079" s="12" t="n"/>
      <c r="B17079" s="13" t="n"/>
    </row>
    <row r="17080">
      <c r="A17080" s="12" t="n"/>
      <c r="B17080" s="13" t="n"/>
    </row>
    <row r="17081">
      <c r="A17081" s="12" t="n"/>
      <c r="B17081" s="13" t="n"/>
    </row>
    <row r="17082">
      <c r="A17082" s="12" t="n"/>
      <c r="B17082" s="13" t="n"/>
    </row>
    <row r="17083">
      <c r="A17083" s="12" t="n"/>
      <c r="B17083" s="13" t="n"/>
    </row>
    <row r="17084">
      <c r="A17084" s="12" t="n"/>
      <c r="B17084" s="13" t="n"/>
    </row>
    <row r="17085">
      <c r="A17085" s="12" t="n"/>
      <c r="B17085" s="13" t="n"/>
    </row>
    <row r="17086">
      <c r="A17086" s="12" t="n"/>
      <c r="B17086" s="13" t="n"/>
    </row>
    <row r="17087">
      <c r="A17087" s="12" t="n"/>
      <c r="B17087" s="13" t="n"/>
    </row>
    <row r="17088">
      <c r="A17088" s="12" t="n"/>
      <c r="B17088" s="13" t="n"/>
    </row>
    <row r="17089">
      <c r="A17089" s="12" t="n"/>
      <c r="B17089" s="13" t="n"/>
    </row>
    <row r="17090">
      <c r="A17090" s="12" t="n"/>
      <c r="B17090" s="13" t="n"/>
    </row>
    <row r="17091">
      <c r="A17091" s="12" t="n"/>
      <c r="B17091" s="13" t="n"/>
    </row>
    <row r="17092">
      <c r="A17092" s="12" t="n"/>
      <c r="B17092" s="13" t="n"/>
    </row>
    <row r="17093">
      <c r="A17093" s="12" t="n"/>
      <c r="B17093" s="13" t="n"/>
    </row>
    <row r="17094">
      <c r="A17094" s="12" t="n"/>
      <c r="B17094" s="13" t="n"/>
    </row>
    <row r="17095">
      <c r="A17095" s="12" t="n"/>
      <c r="B17095" s="13" t="n"/>
    </row>
    <row r="17096">
      <c r="A17096" s="12" t="n"/>
      <c r="B17096" s="13" t="n"/>
    </row>
    <row r="17097">
      <c r="A17097" s="12" t="n"/>
      <c r="B17097" s="13" t="n"/>
    </row>
    <row r="17098">
      <c r="A17098" s="12" t="n"/>
      <c r="B17098" s="13" t="n"/>
    </row>
    <row r="17099">
      <c r="A17099" s="12" t="n"/>
      <c r="B17099" s="13" t="n"/>
    </row>
    <row r="17100">
      <c r="A17100" s="12" t="n"/>
      <c r="B17100" s="13" t="n"/>
    </row>
    <row r="17101">
      <c r="A17101" s="12" t="n"/>
      <c r="B17101" s="13" t="n"/>
    </row>
    <row r="17102">
      <c r="A17102" s="12" t="n"/>
      <c r="B17102" s="13" t="n"/>
    </row>
    <row r="17103">
      <c r="A17103" s="12" t="n"/>
      <c r="B17103" s="13" t="n"/>
    </row>
    <row r="17104">
      <c r="A17104" s="12" t="n"/>
      <c r="B17104" s="13" t="n"/>
    </row>
    <row r="17105">
      <c r="A17105" s="12" t="n"/>
      <c r="B17105" s="13" t="n"/>
    </row>
    <row r="17106">
      <c r="A17106" s="12" t="n"/>
      <c r="B17106" s="13" t="n"/>
    </row>
    <row r="17107">
      <c r="A17107" s="12" t="n"/>
      <c r="B17107" s="13" t="n"/>
    </row>
    <row r="17108">
      <c r="A17108" s="12" t="n"/>
      <c r="B17108" s="13" t="n"/>
    </row>
    <row r="17109">
      <c r="A17109" s="12" t="n"/>
      <c r="B17109" s="13" t="n"/>
    </row>
    <row r="17110">
      <c r="A17110" s="12" t="n"/>
      <c r="B17110" s="13" t="n"/>
    </row>
    <row r="17111">
      <c r="A17111" s="12" t="n"/>
      <c r="B17111" s="13" t="n"/>
    </row>
    <row r="17112">
      <c r="A17112" s="12" t="n"/>
      <c r="B17112" s="13" t="n"/>
    </row>
    <row r="17113">
      <c r="A17113" s="12" t="n"/>
      <c r="B17113" s="13" t="n"/>
    </row>
    <row r="17114">
      <c r="A17114" s="12" t="n"/>
      <c r="B17114" s="13" t="n"/>
    </row>
    <row r="17115">
      <c r="A17115" s="12" t="n"/>
      <c r="B17115" s="13" t="n"/>
    </row>
    <row r="17116">
      <c r="A17116" s="12" t="n"/>
      <c r="B17116" s="13" t="n"/>
    </row>
    <row r="17117">
      <c r="A17117" s="12" t="n"/>
      <c r="B17117" s="13" t="n"/>
    </row>
    <row r="17118">
      <c r="A17118" s="12" t="n"/>
      <c r="B17118" s="13" t="n"/>
    </row>
    <row r="17119">
      <c r="A17119" s="12" t="n"/>
      <c r="B17119" s="13" t="n"/>
    </row>
    <row r="17120">
      <c r="A17120" s="12" t="n"/>
      <c r="B17120" s="13" t="n"/>
    </row>
    <row r="17121">
      <c r="A17121" s="12" t="n"/>
      <c r="B17121" s="13" t="n"/>
    </row>
    <row r="17122">
      <c r="A17122" s="12" t="n"/>
      <c r="B17122" s="13" t="n"/>
    </row>
    <row r="17123">
      <c r="A17123" s="12" t="n"/>
      <c r="B17123" s="13" t="n"/>
    </row>
    <row r="17124">
      <c r="A17124" s="12" t="n"/>
      <c r="B17124" s="13" t="n"/>
    </row>
    <row r="17125">
      <c r="A17125" s="12" t="n"/>
      <c r="B17125" s="13" t="n"/>
    </row>
    <row r="17126">
      <c r="A17126" s="12" t="n"/>
      <c r="B17126" s="13" t="n"/>
    </row>
    <row r="17127">
      <c r="A17127" s="12" t="n"/>
      <c r="B17127" s="13" t="n"/>
    </row>
    <row r="17128">
      <c r="A17128" s="12" t="n"/>
      <c r="B17128" s="13" t="n"/>
    </row>
    <row r="17129">
      <c r="A17129" s="12" t="n"/>
      <c r="B17129" s="13" t="n"/>
    </row>
    <row r="17130">
      <c r="A17130" s="12" t="n"/>
      <c r="B17130" s="13" t="n"/>
    </row>
    <row r="17131">
      <c r="A17131" s="12" t="n"/>
      <c r="B17131" s="13" t="n"/>
    </row>
    <row r="17132">
      <c r="A17132" s="12" t="n"/>
      <c r="B17132" s="13" t="n"/>
    </row>
    <row r="17133">
      <c r="A17133" s="12" t="n"/>
      <c r="B17133" s="13" t="n"/>
    </row>
    <row r="17134">
      <c r="A17134" s="12" t="n"/>
      <c r="B17134" s="13" t="n"/>
    </row>
    <row r="17135">
      <c r="A17135" s="12" t="n"/>
      <c r="B17135" s="13" t="n"/>
    </row>
    <row r="17136">
      <c r="A17136" s="12" t="n"/>
      <c r="B17136" s="13" t="n"/>
    </row>
    <row r="17137">
      <c r="A17137" s="12" t="n"/>
      <c r="B17137" s="13" t="n"/>
    </row>
    <row r="17138">
      <c r="A17138" s="12" t="n"/>
      <c r="B17138" s="13" t="n"/>
    </row>
    <row r="17139">
      <c r="A17139" s="12" t="n"/>
      <c r="B17139" s="13" t="n"/>
    </row>
    <row r="17140">
      <c r="A17140" s="12" t="n"/>
      <c r="B17140" s="13" t="n"/>
    </row>
    <row r="17141">
      <c r="A17141" s="12" t="n"/>
      <c r="B17141" s="13" t="n"/>
    </row>
    <row r="17142">
      <c r="A17142" s="12" t="n"/>
      <c r="B17142" s="13" t="n"/>
    </row>
    <row r="17143">
      <c r="A17143" s="12" t="n"/>
      <c r="B17143" s="13" t="n"/>
    </row>
    <row r="17144">
      <c r="A17144" s="12" t="n"/>
      <c r="B17144" s="13" t="n"/>
    </row>
    <row r="17145">
      <c r="A17145" s="12" t="n"/>
      <c r="B17145" s="13" t="n"/>
    </row>
    <row r="17146">
      <c r="A17146" s="12" t="n"/>
      <c r="B17146" s="13" t="n"/>
    </row>
    <row r="17147">
      <c r="A17147" s="12" t="n"/>
      <c r="B17147" s="13" t="n"/>
    </row>
    <row r="17148">
      <c r="A17148" s="12" t="n"/>
      <c r="B17148" s="13" t="n"/>
    </row>
    <row r="17149">
      <c r="A17149" s="12" t="n"/>
      <c r="B17149" s="13" t="n"/>
    </row>
    <row r="17150">
      <c r="A17150" s="12" t="n"/>
      <c r="B17150" s="13" t="n"/>
    </row>
    <row r="17151">
      <c r="A17151" s="12" t="n"/>
      <c r="B17151" s="13" t="n"/>
    </row>
    <row r="17152">
      <c r="A17152" s="12" t="n"/>
      <c r="B17152" s="13" t="n"/>
    </row>
    <row r="17153">
      <c r="A17153" s="12" t="n"/>
      <c r="B17153" s="13" t="n"/>
    </row>
    <row r="17154">
      <c r="A17154" s="12" t="n"/>
      <c r="B17154" s="13" t="n"/>
    </row>
    <row r="17155">
      <c r="A17155" s="12" t="n"/>
      <c r="B17155" s="13" t="n"/>
    </row>
    <row r="17156">
      <c r="A17156" s="12" t="n"/>
      <c r="B17156" s="13" t="n"/>
    </row>
    <row r="17157">
      <c r="A17157" s="12" t="n"/>
      <c r="B17157" s="13" t="n"/>
    </row>
    <row r="17158">
      <c r="A17158" s="12" t="n"/>
      <c r="B17158" s="13" t="n"/>
    </row>
    <row r="17159">
      <c r="A17159" s="12" t="n"/>
      <c r="B17159" s="13" t="n"/>
    </row>
    <row r="17160">
      <c r="A17160" s="12" t="n"/>
      <c r="B17160" s="13" t="n"/>
    </row>
    <row r="17161">
      <c r="A17161" s="12" t="n"/>
      <c r="B17161" s="13" t="n"/>
    </row>
    <row r="17162">
      <c r="A17162" s="12" t="n"/>
      <c r="B17162" s="13" t="n"/>
    </row>
    <row r="17163">
      <c r="A17163" s="12" t="n"/>
      <c r="B17163" s="13" t="n"/>
    </row>
    <row r="17164">
      <c r="A17164" s="12" t="n"/>
      <c r="B17164" s="13" t="n"/>
    </row>
    <row r="17165">
      <c r="A17165" s="12" t="n"/>
      <c r="B17165" s="13" t="n"/>
    </row>
    <row r="17166">
      <c r="A17166" s="12" t="n"/>
      <c r="B17166" s="13" t="n"/>
    </row>
    <row r="17167">
      <c r="A17167" s="12" t="n"/>
      <c r="B17167" s="13" t="n"/>
    </row>
    <row r="17168">
      <c r="A17168" s="12" t="n"/>
      <c r="B17168" s="13" t="n"/>
    </row>
    <row r="17169">
      <c r="A17169" s="12" t="n"/>
      <c r="B17169" s="13" t="n"/>
    </row>
    <row r="17170">
      <c r="A17170" s="12" t="n"/>
      <c r="B17170" s="13" t="n"/>
    </row>
    <row r="17171">
      <c r="A17171" s="12" t="n"/>
      <c r="B17171" s="13" t="n"/>
    </row>
    <row r="17172">
      <c r="A17172" s="12" t="n"/>
      <c r="B17172" s="13" t="n"/>
    </row>
    <row r="17173">
      <c r="A17173" s="12" t="n"/>
      <c r="B17173" s="13" t="n"/>
    </row>
    <row r="17174">
      <c r="A17174" s="12" t="n"/>
      <c r="B17174" s="13" t="n"/>
    </row>
    <row r="17175">
      <c r="A17175" s="12" t="n"/>
      <c r="B17175" s="13" t="n"/>
    </row>
    <row r="17176">
      <c r="A17176" s="12" t="n"/>
      <c r="B17176" s="13" t="n"/>
    </row>
    <row r="17177">
      <c r="A17177" s="12" t="n"/>
      <c r="B17177" s="13" t="n"/>
    </row>
    <row r="17178">
      <c r="A17178" s="12" t="n"/>
      <c r="B17178" s="13" t="n"/>
    </row>
    <row r="17179">
      <c r="A17179" s="12" t="n"/>
      <c r="B17179" s="13" t="n"/>
    </row>
    <row r="17180">
      <c r="A17180" s="12" t="n"/>
      <c r="B17180" s="13" t="n"/>
    </row>
    <row r="17181">
      <c r="A17181" s="12" t="n"/>
      <c r="B17181" s="13" t="n"/>
    </row>
    <row r="17182">
      <c r="A17182" s="12" t="n"/>
      <c r="B17182" s="13" t="n"/>
    </row>
    <row r="17183">
      <c r="A17183" s="12" t="n"/>
      <c r="B17183" s="13" t="n"/>
    </row>
    <row r="17184">
      <c r="A17184" s="12" t="n"/>
      <c r="B17184" s="13" t="n"/>
    </row>
    <row r="17185">
      <c r="A17185" s="12" t="n"/>
      <c r="B17185" s="13" t="n"/>
    </row>
    <row r="17186">
      <c r="A17186" s="12" t="n"/>
      <c r="B17186" s="13" t="n"/>
    </row>
    <row r="17187">
      <c r="A17187" s="12" t="n"/>
      <c r="B17187" s="13" t="n"/>
    </row>
    <row r="17188">
      <c r="A17188" s="12" t="n"/>
      <c r="B17188" s="13" t="n"/>
    </row>
    <row r="17189">
      <c r="A17189" s="12" t="n"/>
      <c r="B17189" s="13" t="n"/>
    </row>
    <row r="17190">
      <c r="A17190" s="12" t="n"/>
      <c r="B17190" s="13" t="n"/>
    </row>
    <row r="17191">
      <c r="A17191" s="12" t="n"/>
      <c r="B17191" s="13" t="n"/>
    </row>
    <row r="17192">
      <c r="A17192" s="12" t="n"/>
      <c r="B17192" s="13" t="n"/>
    </row>
    <row r="17193">
      <c r="A17193" s="12" t="n"/>
      <c r="B17193" s="13" t="n"/>
    </row>
    <row r="17194">
      <c r="A17194" s="12" t="n"/>
      <c r="B17194" s="13" t="n"/>
    </row>
    <row r="17195">
      <c r="A17195" s="12" t="n"/>
      <c r="B17195" s="13" t="n"/>
    </row>
    <row r="17196">
      <c r="A17196" s="12" t="n"/>
      <c r="B17196" s="13" t="n"/>
    </row>
    <row r="17197">
      <c r="A17197" s="12" t="n"/>
      <c r="B17197" s="13" t="n"/>
    </row>
    <row r="17198">
      <c r="A17198" s="12" t="n"/>
      <c r="B17198" s="13" t="n"/>
    </row>
    <row r="17199">
      <c r="A17199" s="12" t="n"/>
      <c r="B17199" s="13" t="n"/>
    </row>
    <row r="17200">
      <c r="A17200" s="12" t="n"/>
      <c r="B17200" s="13" t="n"/>
    </row>
    <row r="17201">
      <c r="A17201" s="12" t="n"/>
      <c r="B17201" s="13" t="n"/>
    </row>
    <row r="17202">
      <c r="A17202" s="12" t="n"/>
      <c r="B17202" s="13" t="n"/>
    </row>
    <row r="17203">
      <c r="A17203" s="12" t="n"/>
      <c r="B17203" s="13" t="n"/>
    </row>
    <row r="17204">
      <c r="A17204" s="12" t="n"/>
      <c r="B17204" s="13" t="n"/>
    </row>
    <row r="17205">
      <c r="A17205" s="12" t="n"/>
      <c r="B17205" s="13" t="n"/>
    </row>
    <row r="17206">
      <c r="A17206" s="12" t="n"/>
      <c r="B17206" s="13" t="n"/>
    </row>
    <row r="17207">
      <c r="A17207" s="12" t="n"/>
      <c r="B17207" s="13" t="n"/>
    </row>
    <row r="17208">
      <c r="A17208" s="12" t="n"/>
      <c r="B17208" s="13" t="n"/>
    </row>
    <row r="17209">
      <c r="A17209" s="12" t="n"/>
      <c r="B17209" s="13" t="n"/>
    </row>
    <row r="17210">
      <c r="A17210" s="12" t="n"/>
      <c r="B17210" s="13" t="n"/>
    </row>
    <row r="17211">
      <c r="A17211" s="12" t="n"/>
      <c r="B17211" s="13" t="n"/>
    </row>
    <row r="17212">
      <c r="A17212" s="12" t="n"/>
      <c r="B17212" s="13" t="n"/>
    </row>
    <row r="17213">
      <c r="A17213" s="12" t="n"/>
      <c r="B17213" s="13" t="n"/>
    </row>
    <row r="17214">
      <c r="A17214" s="12" t="n"/>
      <c r="B17214" s="13" t="n"/>
    </row>
    <row r="17215">
      <c r="A17215" s="12" t="n"/>
      <c r="B17215" s="13" t="n"/>
    </row>
    <row r="17216">
      <c r="A17216" s="12" t="n"/>
      <c r="B17216" s="13" t="n"/>
    </row>
    <row r="17217">
      <c r="A17217" s="12" t="n"/>
      <c r="B17217" s="13" t="n"/>
    </row>
    <row r="17218">
      <c r="A17218" s="12" t="n"/>
      <c r="B17218" s="13" t="n"/>
    </row>
    <row r="17219">
      <c r="A17219" s="12" t="n"/>
      <c r="B17219" s="13" t="n"/>
    </row>
    <row r="17220">
      <c r="A17220" s="12" t="n"/>
      <c r="B17220" s="13" t="n"/>
    </row>
    <row r="17221">
      <c r="A17221" s="12" t="n"/>
      <c r="B17221" s="13" t="n"/>
    </row>
    <row r="17222">
      <c r="A17222" s="12" t="n"/>
      <c r="B17222" s="13" t="n"/>
    </row>
    <row r="17223">
      <c r="A17223" s="12" t="n"/>
      <c r="B17223" s="13" t="n"/>
    </row>
    <row r="17224">
      <c r="A17224" s="12" t="n"/>
      <c r="B17224" s="13" t="n"/>
    </row>
    <row r="17225">
      <c r="A17225" s="12" t="n"/>
      <c r="B17225" s="13" t="n"/>
    </row>
    <row r="17226">
      <c r="A17226" s="12" t="n"/>
      <c r="B17226" s="13" t="n"/>
    </row>
    <row r="17227">
      <c r="A17227" s="12" t="n"/>
      <c r="B17227" s="13" t="n"/>
    </row>
    <row r="17228">
      <c r="A17228" s="12" t="n"/>
      <c r="B17228" s="13" t="n"/>
    </row>
    <row r="17229">
      <c r="A17229" s="12" t="n"/>
      <c r="B17229" s="13" t="n"/>
    </row>
    <row r="17230">
      <c r="A17230" s="12" t="n"/>
      <c r="B17230" s="13" t="n"/>
    </row>
    <row r="17231">
      <c r="A17231" s="12" t="n"/>
      <c r="B17231" s="13" t="n"/>
    </row>
    <row r="17232">
      <c r="A17232" s="12" t="n"/>
      <c r="B17232" s="13" t="n"/>
    </row>
    <row r="17233">
      <c r="A17233" s="12" t="n"/>
      <c r="B17233" s="13" t="n"/>
    </row>
    <row r="17234">
      <c r="A17234" s="12" t="n"/>
      <c r="B17234" s="13" t="n"/>
    </row>
    <row r="17235">
      <c r="A17235" s="12" t="n"/>
      <c r="B17235" s="13" t="n"/>
    </row>
    <row r="17236">
      <c r="A17236" s="12" t="n"/>
      <c r="B17236" s="13" t="n"/>
    </row>
    <row r="17237">
      <c r="A17237" s="12" t="n"/>
      <c r="B17237" s="13" t="n"/>
    </row>
    <row r="17238">
      <c r="A17238" s="12" t="n"/>
      <c r="B17238" s="13" t="n"/>
    </row>
    <row r="17239">
      <c r="A17239" s="12" t="n"/>
      <c r="B17239" s="13" t="n"/>
    </row>
    <row r="17240">
      <c r="A17240" s="12" t="n"/>
      <c r="B17240" s="13" t="n"/>
    </row>
    <row r="17241">
      <c r="A17241" s="12" t="n"/>
      <c r="B17241" s="13" t="n"/>
    </row>
    <row r="17242">
      <c r="A17242" s="12" t="n"/>
      <c r="B17242" s="13" t="n"/>
    </row>
    <row r="17243">
      <c r="A17243" s="12" t="n"/>
      <c r="B17243" s="13" t="n"/>
    </row>
    <row r="17244">
      <c r="A17244" s="12" t="n"/>
      <c r="B17244" s="13" t="n"/>
    </row>
    <row r="17245">
      <c r="A17245" s="12" t="n"/>
      <c r="B17245" s="13" t="n"/>
    </row>
    <row r="17246">
      <c r="A17246" s="12" t="n"/>
      <c r="B17246" s="13" t="n"/>
    </row>
    <row r="17247">
      <c r="A17247" s="12" t="n"/>
      <c r="B17247" s="13" t="n"/>
    </row>
    <row r="17248">
      <c r="A17248" s="12" t="n"/>
      <c r="B17248" s="13" t="n"/>
    </row>
    <row r="17249">
      <c r="A17249" s="12" t="n"/>
      <c r="B17249" s="13" t="n"/>
    </row>
    <row r="17250">
      <c r="A17250" s="12" t="n"/>
      <c r="B17250" s="13" t="n"/>
    </row>
    <row r="17251">
      <c r="A17251" s="12" t="n"/>
      <c r="B17251" s="13" t="n"/>
    </row>
    <row r="17252">
      <c r="A17252" s="12" t="n"/>
      <c r="B17252" s="13" t="n"/>
    </row>
    <row r="17253">
      <c r="A17253" s="12" t="n"/>
      <c r="B17253" s="13" t="n"/>
    </row>
    <row r="17254">
      <c r="A17254" s="12" t="n"/>
      <c r="B17254" s="13" t="n"/>
    </row>
    <row r="17255">
      <c r="A17255" s="12" t="n"/>
      <c r="B17255" s="13" t="n"/>
    </row>
    <row r="17256">
      <c r="A17256" s="12" t="n"/>
      <c r="B17256" s="13" t="n"/>
    </row>
    <row r="17257">
      <c r="A17257" s="12" t="n"/>
      <c r="B17257" s="13" t="n"/>
    </row>
    <row r="17258">
      <c r="A17258" s="12" t="n"/>
      <c r="B17258" s="13" t="n"/>
    </row>
    <row r="17259">
      <c r="A17259" s="12" t="n"/>
      <c r="B17259" s="13" t="n"/>
    </row>
    <row r="17260">
      <c r="A17260" s="12" t="n"/>
      <c r="B17260" s="13" t="n"/>
    </row>
    <row r="17261">
      <c r="A17261" s="12" t="n"/>
      <c r="B17261" s="13" t="n"/>
    </row>
    <row r="17262">
      <c r="A17262" s="12" t="n"/>
      <c r="B17262" s="13" t="n"/>
    </row>
    <row r="17263">
      <c r="A17263" s="12" t="n"/>
      <c r="B17263" s="13" t="n"/>
    </row>
    <row r="17264">
      <c r="A17264" s="12" t="n"/>
      <c r="B17264" s="13" t="n"/>
    </row>
    <row r="17265">
      <c r="A17265" s="12" t="n"/>
      <c r="B17265" s="13" t="n"/>
    </row>
    <row r="17266">
      <c r="A17266" s="12" t="n"/>
      <c r="B17266" s="13" t="n"/>
    </row>
    <row r="17267">
      <c r="A17267" s="12" t="n"/>
      <c r="B17267" s="13" t="n"/>
    </row>
    <row r="17268">
      <c r="A17268" s="12" t="n"/>
      <c r="B17268" s="13" t="n"/>
    </row>
    <row r="17269">
      <c r="A17269" s="12" t="n"/>
      <c r="B17269" s="13" t="n"/>
    </row>
    <row r="17270">
      <c r="A17270" s="12" t="n"/>
      <c r="B17270" s="13" t="n"/>
    </row>
    <row r="17271">
      <c r="A17271" s="12" t="n"/>
      <c r="B17271" s="13" t="n"/>
    </row>
    <row r="17272">
      <c r="A17272" s="12" t="n"/>
      <c r="B17272" s="13" t="n"/>
    </row>
    <row r="17273">
      <c r="A17273" s="12" t="n"/>
      <c r="B17273" s="13" t="n"/>
    </row>
    <row r="17274">
      <c r="A17274" s="12" t="n"/>
      <c r="B17274" s="13" t="n"/>
    </row>
    <row r="17275">
      <c r="A17275" s="12" t="n"/>
      <c r="B17275" s="13" t="n"/>
    </row>
    <row r="17276">
      <c r="A17276" s="12" t="n"/>
      <c r="B17276" s="13" t="n"/>
    </row>
    <row r="17277">
      <c r="A17277" s="12" t="n"/>
      <c r="B17277" s="13" t="n"/>
    </row>
    <row r="17278">
      <c r="A17278" s="12" t="n"/>
      <c r="B17278" s="13" t="n"/>
    </row>
    <row r="17279">
      <c r="A17279" s="12" t="n"/>
      <c r="B17279" s="13" t="n"/>
    </row>
    <row r="17280">
      <c r="A17280" s="12" t="n"/>
      <c r="B17280" s="13" t="n"/>
    </row>
    <row r="17281">
      <c r="A17281" s="12" t="n"/>
      <c r="B17281" s="13" t="n"/>
    </row>
    <row r="17282">
      <c r="A17282" s="12" t="n"/>
      <c r="B17282" s="13" t="n"/>
    </row>
    <row r="17283">
      <c r="A17283" s="12" t="n"/>
      <c r="B17283" s="13" t="n"/>
    </row>
    <row r="17284">
      <c r="A17284" s="12" t="n"/>
      <c r="B17284" s="13" t="n"/>
    </row>
    <row r="17285">
      <c r="A17285" s="12" t="n"/>
      <c r="B17285" s="13" t="n"/>
    </row>
    <row r="17286">
      <c r="A17286" s="12" t="n"/>
      <c r="B17286" s="13" t="n"/>
    </row>
    <row r="17287">
      <c r="A17287" s="12" t="n"/>
      <c r="B17287" s="13" t="n"/>
    </row>
    <row r="17288">
      <c r="A17288" s="12" t="n"/>
      <c r="B17288" s="13" t="n"/>
    </row>
    <row r="17289">
      <c r="A17289" s="12" t="n"/>
      <c r="B17289" s="13" t="n"/>
    </row>
    <row r="17290">
      <c r="A17290" s="12" t="n"/>
      <c r="B17290" s="13" t="n"/>
    </row>
    <row r="17291">
      <c r="A17291" s="12" t="n"/>
      <c r="B17291" s="13" t="n"/>
    </row>
    <row r="17292">
      <c r="A17292" s="12" t="n"/>
      <c r="B17292" s="13" t="n"/>
    </row>
    <row r="17293">
      <c r="A17293" s="12" t="n"/>
      <c r="B17293" s="13" t="n"/>
    </row>
    <row r="17294">
      <c r="A17294" s="12" t="n"/>
      <c r="B17294" s="13" t="n"/>
    </row>
    <row r="17295">
      <c r="A17295" s="12" t="n"/>
      <c r="B17295" s="13" t="n"/>
    </row>
    <row r="17296">
      <c r="A17296" s="12" t="n"/>
      <c r="B17296" s="13" t="n"/>
    </row>
    <row r="17297">
      <c r="A17297" s="12" t="n"/>
      <c r="B17297" s="13" t="n"/>
    </row>
    <row r="17298">
      <c r="A17298" s="12" t="n"/>
      <c r="B17298" s="13" t="n"/>
    </row>
    <row r="17299">
      <c r="A17299" s="12" t="n"/>
      <c r="B17299" s="13" t="n"/>
    </row>
    <row r="17300">
      <c r="A17300" s="12" t="n"/>
      <c r="B17300" s="13" t="n"/>
    </row>
    <row r="17301">
      <c r="A17301" s="12" t="n"/>
      <c r="B17301" s="13" t="n"/>
    </row>
    <row r="17302">
      <c r="A17302" s="12" t="n"/>
      <c r="B17302" s="13" t="n"/>
    </row>
    <row r="17303">
      <c r="A17303" s="12" t="n"/>
      <c r="B17303" s="13" t="n"/>
    </row>
    <row r="17304">
      <c r="A17304" s="12" t="n"/>
      <c r="B17304" s="13" t="n"/>
    </row>
    <row r="17305">
      <c r="A17305" s="12" t="n"/>
      <c r="B17305" s="13" t="n"/>
    </row>
    <row r="17306">
      <c r="A17306" s="12" t="n"/>
      <c r="B17306" s="13" t="n"/>
    </row>
    <row r="17307">
      <c r="A17307" s="12" t="n"/>
      <c r="B17307" s="13" t="n"/>
    </row>
    <row r="17308">
      <c r="A17308" s="12" t="n"/>
      <c r="B17308" s="13" t="n"/>
    </row>
    <row r="17309">
      <c r="A17309" s="12" t="n"/>
      <c r="B17309" s="13" t="n"/>
    </row>
    <row r="17310">
      <c r="A17310" s="12" t="n"/>
      <c r="B17310" s="13" t="n"/>
    </row>
    <row r="17311">
      <c r="A17311" s="12" t="n"/>
      <c r="B17311" s="13" t="n"/>
    </row>
    <row r="17312">
      <c r="A17312" s="12" t="n"/>
      <c r="B17312" s="13" t="n"/>
    </row>
    <row r="17313">
      <c r="A17313" s="12" t="n"/>
      <c r="B17313" s="13" t="n"/>
    </row>
    <row r="17314">
      <c r="A17314" s="12" t="n"/>
      <c r="B17314" s="13" t="n"/>
    </row>
    <row r="17315">
      <c r="A17315" s="12" t="n"/>
      <c r="B17315" s="13" t="n"/>
    </row>
    <row r="17316">
      <c r="A17316" s="12" t="n"/>
      <c r="B17316" s="13" t="n"/>
    </row>
    <row r="17317">
      <c r="A17317" s="12" t="n"/>
      <c r="B17317" s="13" t="n"/>
    </row>
    <row r="17318">
      <c r="A17318" s="12" t="n"/>
      <c r="B17318" s="13" t="n"/>
    </row>
    <row r="17319">
      <c r="A17319" s="12" t="n"/>
      <c r="B17319" s="13" t="n"/>
    </row>
    <row r="17320">
      <c r="A17320" s="12" t="n"/>
      <c r="B17320" s="13" t="n"/>
    </row>
    <row r="17321">
      <c r="A17321" s="12" t="n"/>
      <c r="B17321" s="13" t="n"/>
    </row>
    <row r="17322">
      <c r="A17322" s="12" t="n"/>
      <c r="B17322" s="13" t="n"/>
    </row>
    <row r="17323">
      <c r="A17323" s="12" t="n"/>
      <c r="B17323" s="13" t="n"/>
    </row>
    <row r="17324">
      <c r="A17324" s="12" t="n"/>
      <c r="B17324" s="13" t="n"/>
    </row>
    <row r="17325">
      <c r="A17325" s="12" t="n"/>
      <c r="B17325" s="13" t="n"/>
    </row>
    <row r="17326">
      <c r="A17326" s="12" t="n"/>
      <c r="B17326" s="13" t="n"/>
    </row>
    <row r="17327">
      <c r="A17327" s="12" t="n"/>
      <c r="B17327" s="13" t="n"/>
    </row>
    <row r="17328">
      <c r="A17328" s="12" t="n"/>
      <c r="B17328" s="13" t="n"/>
    </row>
    <row r="17329">
      <c r="A17329" s="12" t="n"/>
      <c r="B17329" s="13" t="n"/>
    </row>
    <row r="17330">
      <c r="A17330" s="12" t="n"/>
      <c r="B17330" s="13" t="n"/>
    </row>
    <row r="17331">
      <c r="A17331" s="12" t="n"/>
      <c r="B17331" s="13" t="n"/>
    </row>
    <row r="17332">
      <c r="A17332" s="12" t="n"/>
      <c r="B17332" s="13" t="n"/>
    </row>
    <row r="17333">
      <c r="A17333" s="12" t="n"/>
      <c r="B17333" s="13" t="n"/>
    </row>
    <row r="17334">
      <c r="A17334" s="12" t="n"/>
      <c r="B17334" s="13" t="n"/>
    </row>
    <row r="17335">
      <c r="A17335" s="12" t="n"/>
      <c r="B17335" s="13" t="n"/>
    </row>
    <row r="17336">
      <c r="A17336" s="12" t="n"/>
      <c r="B17336" s="13" t="n"/>
    </row>
    <row r="17337">
      <c r="A17337" s="12" t="n"/>
      <c r="B17337" s="13" t="n"/>
    </row>
    <row r="17338">
      <c r="A17338" s="12" t="n"/>
      <c r="B17338" s="13" t="n"/>
    </row>
    <row r="17339">
      <c r="A17339" s="12" t="n"/>
      <c r="B17339" s="13" t="n"/>
    </row>
    <row r="17340">
      <c r="A17340" s="12" t="n"/>
      <c r="B17340" s="13" t="n"/>
    </row>
    <row r="17341">
      <c r="A17341" s="12" t="n"/>
      <c r="B17341" s="13" t="n"/>
    </row>
    <row r="17342">
      <c r="A17342" s="12" t="n"/>
      <c r="B17342" s="13" t="n"/>
    </row>
    <row r="17343">
      <c r="A17343" s="12" t="n"/>
      <c r="B17343" s="13" t="n"/>
    </row>
    <row r="17344">
      <c r="A17344" s="12" t="n"/>
      <c r="B17344" s="13" t="n"/>
    </row>
    <row r="17345">
      <c r="A17345" s="12" t="n"/>
      <c r="B17345" s="13" t="n"/>
    </row>
    <row r="17346">
      <c r="A17346" s="12" t="n"/>
      <c r="B17346" s="13" t="n"/>
    </row>
    <row r="17347">
      <c r="A17347" s="12" t="n"/>
      <c r="B17347" s="13" t="n"/>
    </row>
    <row r="17348">
      <c r="A17348" s="12" t="n"/>
      <c r="B17348" s="13" t="n"/>
    </row>
    <row r="17349">
      <c r="A17349" s="12" t="n"/>
      <c r="B17349" s="13" t="n"/>
    </row>
    <row r="17350">
      <c r="A17350" s="12" t="n"/>
      <c r="B17350" s="13" t="n"/>
    </row>
    <row r="17351">
      <c r="A17351" s="12" t="n"/>
      <c r="B17351" s="13" t="n"/>
    </row>
    <row r="17352">
      <c r="A17352" s="12" t="n"/>
      <c r="B17352" s="13" t="n"/>
    </row>
    <row r="17353">
      <c r="A17353" s="12" t="n"/>
      <c r="B17353" s="13" t="n"/>
    </row>
    <row r="17354">
      <c r="A17354" s="12" t="n"/>
      <c r="B17354" s="13" t="n"/>
    </row>
    <row r="17355">
      <c r="A17355" s="12" t="n"/>
      <c r="B17355" s="13" t="n"/>
    </row>
    <row r="17356">
      <c r="A17356" s="12" t="n"/>
      <c r="B17356" s="13" t="n"/>
    </row>
    <row r="17357">
      <c r="A17357" s="12" t="n"/>
      <c r="B17357" s="13" t="n"/>
    </row>
    <row r="17358">
      <c r="A17358" s="12" t="n"/>
      <c r="B17358" s="13" t="n"/>
    </row>
    <row r="17359">
      <c r="A17359" s="12" t="n"/>
      <c r="B17359" s="13" t="n"/>
    </row>
    <row r="17360">
      <c r="A17360" s="12" t="n"/>
      <c r="B17360" s="13" t="n"/>
    </row>
    <row r="17361">
      <c r="A17361" s="12" t="n"/>
      <c r="B17361" s="13" t="n"/>
    </row>
    <row r="17362">
      <c r="A17362" s="12" t="n"/>
      <c r="B17362" s="13" t="n"/>
    </row>
    <row r="17363">
      <c r="A17363" s="12" t="n"/>
      <c r="B17363" s="13" t="n"/>
    </row>
    <row r="17364">
      <c r="A17364" s="12" t="n"/>
      <c r="B17364" s="13" t="n"/>
    </row>
    <row r="17365">
      <c r="A17365" s="12" t="n"/>
      <c r="B17365" s="13" t="n"/>
    </row>
    <row r="17366">
      <c r="A17366" s="12" t="n"/>
      <c r="B17366" s="13" t="n"/>
    </row>
    <row r="17367">
      <c r="A17367" s="12" t="n"/>
      <c r="B17367" s="13" t="n"/>
    </row>
    <row r="17368">
      <c r="A17368" s="12" t="n"/>
      <c r="B17368" s="13" t="n"/>
    </row>
    <row r="17369">
      <c r="A17369" s="12" t="n"/>
      <c r="B17369" s="13" t="n"/>
    </row>
    <row r="17370">
      <c r="A17370" s="12" t="n"/>
      <c r="B17370" s="13" t="n"/>
    </row>
    <row r="17371">
      <c r="A17371" s="12" t="n"/>
      <c r="B17371" s="13" t="n"/>
    </row>
    <row r="17372">
      <c r="A17372" s="12" t="n"/>
      <c r="B17372" s="13" t="n"/>
    </row>
    <row r="17373">
      <c r="A17373" s="12" t="n"/>
      <c r="B17373" s="13" t="n"/>
    </row>
    <row r="17374">
      <c r="A17374" s="12" t="n"/>
      <c r="B17374" s="13" t="n"/>
    </row>
    <row r="17375">
      <c r="A17375" s="12" t="n"/>
      <c r="B17375" s="13" t="n"/>
    </row>
    <row r="17376">
      <c r="A17376" s="12" t="n"/>
      <c r="B17376" s="13" t="n"/>
    </row>
    <row r="17377">
      <c r="A17377" s="12" t="n"/>
      <c r="B17377" s="13" t="n"/>
    </row>
    <row r="17378">
      <c r="A17378" s="12" t="n"/>
      <c r="B17378" s="13" t="n"/>
    </row>
    <row r="17379">
      <c r="A17379" s="12" t="n"/>
      <c r="B17379" s="13" t="n"/>
    </row>
    <row r="17380">
      <c r="A17380" s="12" t="n"/>
      <c r="B17380" s="13" t="n"/>
    </row>
    <row r="17381">
      <c r="A17381" s="12" t="n"/>
      <c r="B17381" s="13" t="n"/>
    </row>
    <row r="17382">
      <c r="A17382" s="12" t="n"/>
      <c r="B17382" s="13" t="n"/>
    </row>
    <row r="17383">
      <c r="A17383" s="12" t="n"/>
      <c r="B17383" s="13" t="n"/>
    </row>
    <row r="17384">
      <c r="A17384" s="12" t="n"/>
      <c r="B17384" s="13" t="n"/>
    </row>
    <row r="17385">
      <c r="A17385" s="12" t="n"/>
      <c r="B17385" s="13" t="n"/>
    </row>
    <row r="17386">
      <c r="A17386" s="12" t="n"/>
      <c r="B17386" s="13" t="n"/>
    </row>
    <row r="17387">
      <c r="A17387" s="12" t="n"/>
      <c r="B17387" s="13" t="n"/>
    </row>
    <row r="17388">
      <c r="A17388" s="12" t="n"/>
      <c r="B17388" s="13" t="n"/>
    </row>
    <row r="17389">
      <c r="A17389" s="12" t="n"/>
      <c r="B17389" s="13" t="n"/>
    </row>
    <row r="17390">
      <c r="A17390" s="12" t="n"/>
      <c r="B17390" s="13" t="n"/>
    </row>
    <row r="17391">
      <c r="A17391" s="12" t="n"/>
      <c r="B17391" s="13" t="n"/>
    </row>
    <row r="17392">
      <c r="A17392" s="12" t="n"/>
      <c r="B17392" s="13" t="n"/>
    </row>
    <row r="17393">
      <c r="A17393" s="12" t="n"/>
      <c r="B17393" s="13" t="n"/>
    </row>
    <row r="17394">
      <c r="A17394" s="12" t="n"/>
      <c r="B17394" s="13" t="n"/>
    </row>
    <row r="17395">
      <c r="A17395" s="12" t="n"/>
      <c r="B17395" s="13" t="n"/>
    </row>
    <row r="17396">
      <c r="A17396" s="12" t="n"/>
      <c r="B17396" s="13" t="n"/>
    </row>
    <row r="17397">
      <c r="A17397" s="12" t="n"/>
      <c r="B17397" s="13" t="n"/>
    </row>
    <row r="17398">
      <c r="A17398" s="12" t="n"/>
      <c r="B17398" s="13" t="n"/>
    </row>
    <row r="17399">
      <c r="A17399" s="12" t="n"/>
      <c r="B17399" s="13" t="n"/>
    </row>
    <row r="17400">
      <c r="A17400" s="12" t="n"/>
      <c r="B17400" s="13" t="n"/>
    </row>
    <row r="17401">
      <c r="A17401" s="12" t="n"/>
      <c r="B17401" s="13" t="n"/>
    </row>
    <row r="17402">
      <c r="A17402" s="12" t="n"/>
      <c r="B17402" s="13" t="n"/>
    </row>
    <row r="17403">
      <c r="A17403" s="12" t="n"/>
      <c r="B17403" s="13" t="n"/>
    </row>
    <row r="17404">
      <c r="A17404" s="12" t="n"/>
      <c r="B17404" s="13" t="n"/>
    </row>
    <row r="17405">
      <c r="A17405" s="12" t="n"/>
      <c r="B17405" s="13" t="n"/>
    </row>
    <row r="17406">
      <c r="A17406" s="12" t="n"/>
      <c r="B17406" s="13" t="n"/>
    </row>
    <row r="17407">
      <c r="A17407" s="12" t="n"/>
      <c r="B17407" s="13" t="n"/>
    </row>
    <row r="17408">
      <c r="A17408" s="12" t="n"/>
      <c r="B17408" s="13" t="n"/>
    </row>
    <row r="17409">
      <c r="A17409" s="12" t="n"/>
      <c r="B17409" s="13" t="n"/>
    </row>
    <row r="17410">
      <c r="A17410" s="12" t="n"/>
      <c r="B17410" s="13" t="n"/>
    </row>
    <row r="17411">
      <c r="A17411" s="12" t="n"/>
      <c r="B17411" s="13" t="n"/>
    </row>
    <row r="17412">
      <c r="A17412" s="12" t="n"/>
      <c r="B17412" s="13" t="n"/>
    </row>
    <row r="17413">
      <c r="A17413" s="12" t="n"/>
      <c r="B17413" s="13" t="n"/>
    </row>
    <row r="17414">
      <c r="A17414" s="12" t="n"/>
      <c r="B17414" s="13" t="n"/>
    </row>
    <row r="17415">
      <c r="A17415" s="12" t="n"/>
      <c r="B17415" s="13" t="n"/>
    </row>
    <row r="17416">
      <c r="A17416" s="12" t="n"/>
      <c r="B17416" s="13" t="n"/>
    </row>
    <row r="17417">
      <c r="A17417" s="12" t="n"/>
      <c r="B17417" s="13" t="n"/>
    </row>
    <row r="17418">
      <c r="A17418" s="12" t="n"/>
      <c r="B17418" s="13" t="n"/>
    </row>
    <row r="17419">
      <c r="A17419" s="12" t="n"/>
      <c r="B17419" s="13" t="n"/>
    </row>
    <row r="17420">
      <c r="A17420" s="12" t="n"/>
      <c r="B17420" s="13" t="n"/>
    </row>
    <row r="17421">
      <c r="A17421" s="12" t="n"/>
      <c r="B17421" s="13" t="n"/>
    </row>
    <row r="17422">
      <c r="A17422" s="12" t="n"/>
      <c r="B17422" s="13" t="n"/>
    </row>
    <row r="17423">
      <c r="A17423" s="12" t="n"/>
      <c r="B17423" s="13" t="n"/>
    </row>
    <row r="17424">
      <c r="A17424" s="12" t="n"/>
      <c r="B17424" s="13" t="n"/>
    </row>
    <row r="17425">
      <c r="A17425" s="12" t="n"/>
      <c r="B17425" s="13" t="n"/>
    </row>
    <row r="17426">
      <c r="A17426" s="12" t="n"/>
      <c r="B17426" s="13" t="n"/>
    </row>
    <row r="17427">
      <c r="A17427" s="12" t="n"/>
      <c r="B17427" s="13" t="n"/>
    </row>
    <row r="17428">
      <c r="A17428" s="12" t="n"/>
      <c r="B17428" s="13" t="n"/>
    </row>
    <row r="17429">
      <c r="A17429" s="12" t="n"/>
      <c r="B17429" s="13" t="n"/>
    </row>
    <row r="17430">
      <c r="A17430" s="12" t="n"/>
      <c r="B17430" s="13" t="n"/>
    </row>
    <row r="17431">
      <c r="A17431" s="12" t="n"/>
      <c r="B17431" s="13" t="n"/>
    </row>
    <row r="17432">
      <c r="A17432" s="12" t="n"/>
      <c r="B17432" s="13" t="n"/>
    </row>
    <row r="17433">
      <c r="A17433" s="12" t="n"/>
      <c r="B17433" s="13" t="n"/>
    </row>
    <row r="17434">
      <c r="A17434" s="12" t="n"/>
      <c r="B17434" s="13" t="n"/>
    </row>
    <row r="17435">
      <c r="A17435" s="12" t="n"/>
      <c r="B17435" s="13" t="n"/>
    </row>
    <row r="17436">
      <c r="A17436" s="12" t="n"/>
      <c r="B17436" s="13" t="n"/>
    </row>
    <row r="17437">
      <c r="A17437" s="12" t="n"/>
      <c r="B17437" s="13" t="n"/>
    </row>
    <row r="17438">
      <c r="A17438" s="12" t="n"/>
      <c r="B17438" s="13" t="n"/>
    </row>
    <row r="17439">
      <c r="A17439" s="12" t="n"/>
      <c r="B17439" s="13" t="n"/>
    </row>
    <row r="17440">
      <c r="A17440" s="12" t="n"/>
      <c r="B17440" s="13" t="n"/>
    </row>
    <row r="17441">
      <c r="A17441" s="12" t="n"/>
      <c r="B17441" s="13" t="n"/>
    </row>
    <row r="17442">
      <c r="A17442" s="12" t="n"/>
      <c r="B17442" s="13" t="n"/>
    </row>
    <row r="17443">
      <c r="A17443" s="12" t="n"/>
      <c r="B17443" s="13" t="n"/>
    </row>
    <row r="17444">
      <c r="A17444" s="12" t="n"/>
      <c r="B17444" s="13" t="n"/>
    </row>
    <row r="17445">
      <c r="A17445" s="12" t="n"/>
      <c r="B17445" s="13" t="n"/>
    </row>
    <row r="17446">
      <c r="A17446" s="12" t="n"/>
      <c r="B17446" s="13" t="n"/>
    </row>
    <row r="17447">
      <c r="A17447" s="12" t="n"/>
      <c r="B17447" s="13" t="n"/>
    </row>
    <row r="17448">
      <c r="A17448" s="12" t="n"/>
      <c r="B17448" s="13" t="n"/>
    </row>
    <row r="17449">
      <c r="A17449" s="12" t="n"/>
      <c r="B17449" s="13" t="n"/>
    </row>
    <row r="17450">
      <c r="A17450" s="12" t="n"/>
      <c r="B17450" s="13" t="n"/>
    </row>
    <row r="17451">
      <c r="A17451" s="12" t="n"/>
      <c r="B17451" s="13" t="n"/>
    </row>
    <row r="17452">
      <c r="A17452" s="12" t="n"/>
      <c r="B17452" s="13" t="n"/>
    </row>
    <row r="17453">
      <c r="A17453" s="12" t="n"/>
      <c r="B17453" s="13" t="n"/>
    </row>
    <row r="17454">
      <c r="A17454" s="12" t="n"/>
      <c r="B17454" s="13" t="n"/>
    </row>
    <row r="17455">
      <c r="A17455" s="12" t="n"/>
      <c r="B17455" s="13" t="n"/>
    </row>
    <row r="17456">
      <c r="A17456" s="12" t="n"/>
      <c r="B17456" s="13" t="n"/>
    </row>
    <row r="17457">
      <c r="A17457" s="12" t="n"/>
      <c r="B17457" s="13" t="n"/>
    </row>
    <row r="17458">
      <c r="A17458" s="12" t="n"/>
      <c r="B17458" s="13" t="n"/>
    </row>
    <row r="17459">
      <c r="A17459" s="12" t="n"/>
      <c r="B17459" s="13" t="n"/>
    </row>
    <row r="17460">
      <c r="A17460" s="12" t="n"/>
      <c r="B17460" s="13" t="n"/>
    </row>
    <row r="17461">
      <c r="A17461" s="12" t="n"/>
      <c r="B17461" s="13" t="n"/>
    </row>
    <row r="17462">
      <c r="A17462" s="12" t="n"/>
      <c r="B17462" s="13" t="n"/>
    </row>
    <row r="17463">
      <c r="A17463" s="12" t="n"/>
      <c r="B17463" s="13" t="n"/>
    </row>
    <row r="17464">
      <c r="A17464" s="12" t="n"/>
      <c r="B17464" s="13" t="n"/>
    </row>
    <row r="17465">
      <c r="A17465" s="12" t="n"/>
      <c r="B17465" s="13" t="n"/>
    </row>
    <row r="17466">
      <c r="A17466" s="12" t="n"/>
      <c r="B17466" s="13" t="n"/>
    </row>
    <row r="17467">
      <c r="A17467" s="12" t="n"/>
      <c r="B17467" s="13" t="n"/>
    </row>
    <row r="17468">
      <c r="A17468" s="12" t="n"/>
      <c r="B17468" s="13" t="n"/>
    </row>
    <row r="17469">
      <c r="A17469" s="12" t="n"/>
      <c r="B17469" s="13" t="n"/>
    </row>
    <row r="17470">
      <c r="A17470" s="12" t="n"/>
      <c r="B17470" s="13" t="n"/>
    </row>
    <row r="17471">
      <c r="A17471" s="12" t="n"/>
      <c r="B17471" s="13" t="n"/>
    </row>
    <row r="17472">
      <c r="A17472" s="12" t="n"/>
      <c r="B17472" s="13" t="n"/>
    </row>
    <row r="17473">
      <c r="A17473" s="12" t="n"/>
      <c r="B17473" s="13" t="n"/>
    </row>
    <row r="17474">
      <c r="A17474" s="12" t="n"/>
      <c r="B17474" s="13" t="n"/>
    </row>
    <row r="17475">
      <c r="A17475" s="12" t="n"/>
      <c r="B17475" s="13" t="n"/>
    </row>
    <row r="17476">
      <c r="A17476" s="12" t="n"/>
      <c r="B17476" s="13" t="n"/>
    </row>
    <row r="17477">
      <c r="A17477" s="12" t="n"/>
      <c r="B17477" s="13" t="n"/>
    </row>
    <row r="17478">
      <c r="A17478" s="12" t="n"/>
      <c r="B17478" s="13" t="n"/>
    </row>
    <row r="17479">
      <c r="A17479" s="12" t="n"/>
      <c r="B17479" s="13" t="n"/>
    </row>
    <row r="17480">
      <c r="A17480" s="12" t="n"/>
      <c r="B17480" s="13" t="n"/>
    </row>
    <row r="17481">
      <c r="A17481" s="12" t="n"/>
      <c r="B17481" s="13" t="n"/>
    </row>
    <row r="17482">
      <c r="A17482" s="12" t="n"/>
      <c r="B17482" s="13" t="n"/>
    </row>
    <row r="17483">
      <c r="A17483" s="12" t="n"/>
      <c r="B17483" s="13" t="n"/>
    </row>
    <row r="17484">
      <c r="A17484" s="12" t="n"/>
      <c r="B17484" s="13" t="n"/>
    </row>
    <row r="17485">
      <c r="A17485" s="12" t="n"/>
      <c r="B17485" s="13" t="n"/>
    </row>
    <row r="17486">
      <c r="A17486" s="12" t="n"/>
      <c r="B17486" s="13" t="n"/>
    </row>
    <row r="17487">
      <c r="A17487" s="12" t="n"/>
      <c r="B17487" s="13" t="n"/>
    </row>
    <row r="17488">
      <c r="A17488" s="12" t="n"/>
      <c r="B17488" s="13" t="n"/>
    </row>
    <row r="17489">
      <c r="A17489" s="12" t="n"/>
      <c r="B17489" s="13" t="n"/>
    </row>
    <row r="17490">
      <c r="A17490" s="12" t="n"/>
      <c r="B17490" s="13" t="n"/>
    </row>
    <row r="17491">
      <c r="A17491" s="12" t="n"/>
      <c r="B17491" s="13" t="n"/>
    </row>
    <row r="17492">
      <c r="A17492" s="12" t="n"/>
      <c r="B17492" s="13" t="n"/>
    </row>
    <row r="17493">
      <c r="A17493" s="12" t="n"/>
      <c r="B17493" s="13" t="n"/>
    </row>
    <row r="17494">
      <c r="A17494" s="12" t="n"/>
      <c r="B17494" s="13" t="n"/>
    </row>
    <row r="17495">
      <c r="A17495" s="12" t="n"/>
      <c r="B17495" s="13" t="n"/>
    </row>
    <row r="17496">
      <c r="A17496" s="12" t="n"/>
      <c r="B17496" s="13" t="n"/>
    </row>
    <row r="17497">
      <c r="A17497" s="12" t="n"/>
      <c r="B17497" s="13" t="n"/>
    </row>
    <row r="17498">
      <c r="A17498" s="12" t="n"/>
      <c r="B17498" s="13" t="n"/>
    </row>
    <row r="17499">
      <c r="A17499" s="12" t="n"/>
      <c r="B17499" s="13" t="n"/>
    </row>
    <row r="17500">
      <c r="A17500" s="12" t="n"/>
      <c r="B17500" s="13" t="n"/>
    </row>
    <row r="17501">
      <c r="A17501" s="12" t="n"/>
      <c r="B17501" s="13" t="n"/>
    </row>
    <row r="17502">
      <c r="A17502" s="12" t="n"/>
      <c r="B17502" s="13" t="n"/>
    </row>
    <row r="17503">
      <c r="A17503" s="12" t="n"/>
      <c r="B17503" s="13" t="n"/>
    </row>
    <row r="17504">
      <c r="A17504" s="12" t="n"/>
      <c r="B17504" s="13" t="n"/>
    </row>
    <row r="17505">
      <c r="A17505" s="12" t="n"/>
      <c r="B17505" s="13" t="n"/>
    </row>
    <row r="17506">
      <c r="A17506" s="12" t="n"/>
      <c r="B17506" s="13" t="n"/>
    </row>
    <row r="17507">
      <c r="A17507" s="12" t="n"/>
      <c r="B17507" s="13" t="n"/>
    </row>
    <row r="17508">
      <c r="A17508" s="12" t="n"/>
      <c r="B17508" s="13" t="n"/>
    </row>
    <row r="17509">
      <c r="A17509" s="12" t="n"/>
      <c r="B17509" s="13" t="n"/>
    </row>
    <row r="17510">
      <c r="A17510" s="12" t="n"/>
      <c r="B17510" s="13" t="n"/>
    </row>
    <row r="17511">
      <c r="A17511" s="12" t="n"/>
      <c r="B17511" s="13" t="n"/>
    </row>
    <row r="17512">
      <c r="A17512" s="12" t="n"/>
      <c r="B17512" s="13" t="n"/>
    </row>
    <row r="17513">
      <c r="A17513" s="12" t="n"/>
      <c r="B17513" s="13" t="n"/>
    </row>
    <row r="17514">
      <c r="A17514" s="12" t="n"/>
      <c r="B17514" s="13" t="n"/>
    </row>
    <row r="17515">
      <c r="A17515" s="12" t="n"/>
      <c r="B17515" s="13" t="n"/>
    </row>
    <row r="17516">
      <c r="A17516" s="12" t="n"/>
      <c r="B17516" s="13" t="n"/>
    </row>
    <row r="17517">
      <c r="A17517" s="12" t="n"/>
      <c r="B17517" s="13" t="n"/>
    </row>
    <row r="17518">
      <c r="A17518" s="12" t="n"/>
      <c r="B17518" s="13" t="n"/>
    </row>
    <row r="17519">
      <c r="A17519" s="12" t="n"/>
      <c r="B17519" s="13" t="n"/>
    </row>
    <row r="17520">
      <c r="A17520" s="12" t="n"/>
      <c r="B17520" s="13" t="n"/>
    </row>
    <row r="17521">
      <c r="A17521" s="12" t="n"/>
      <c r="B17521" s="13" t="n"/>
    </row>
    <row r="17522">
      <c r="A17522" s="12" t="n"/>
      <c r="B17522" s="13" t="n"/>
    </row>
    <row r="17523">
      <c r="A17523" s="12" t="n"/>
      <c r="B17523" s="13" t="n"/>
    </row>
    <row r="17524">
      <c r="A17524" s="12" t="n"/>
      <c r="B17524" s="13" t="n"/>
    </row>
    <row r="17525">
      <c r="A17525" s="12" t="n"/>
      <c r="B17525" s="13" t="n"/>
    </row>
    <row r="17526">
      <c r="A17526" s="12" t="n"/>
      <c r="B17526" s="13" t="n"/>
    </row>
    <row r="17527">
      <c r="A17527" s="12" t="n"/>
      <c r="B17527" s="13" t="n"/>
    </row>
    <row r="17528">
      <c r="A17528" s="12" t="n"/>
      <c r="B17528" s="13" t="n"/>
    </row>
    <row r="17529">
      <c r="A17529" s="12" t="n"/>
      <c r="B17529" s="13" t="n"/>
    </row>
    <row r="17530">
      <c r="A17530" s="12" t="n"/>
      <c r="B17530" s="13" t="n"/>
    </row>
    <row r="17531">
      <c r="A17531" s="12" t="n"/>
      <c r="B17531" s="13" t="n"/>
    </row>
    <row r="17532">
      <c r="A17532" s="12" t="n"/>
      <c r="B17532" s="13" t="n"/>
    </row>
    <row r="17533">
      <c r="A17533" s="12" t="n"/>
      <c r="B17533" s="13" t="n"/>
    </row>
    <row r="17534">
      <c r="A17534" s="12" t="n"/>
      <c r="B17534" s="13" t="n"/>
    </row>
    <row r="17535">
      <c r="A17535" s="12" t="n"/>
      <c r="B17535" s="13" t="n"/>
    </row>
    <row r="17536">
      <c r="A17536" s="12" t="n"/>
      <c r="B17536" s="13" t="n"/>
    </row>
    <row r="17537">
      <c r="A17537" s="12" t="n"/>
      <c r="B17537" s="13" t="n"/>
    </row>
    <row r="17538">
      <c r="A17538" s="12" t="n"/>
      <c r="B17538" s="13" t="n"/>
    </row>
    <row r="17539">
      <c r="A17539" s="12" t="n"/>
      <c r="B17539" s="13" t="n"/>
    </row>
    <row r="17540">
      <c r="A17540" s="12" t="n"/>
      <c r="B17540" s="13" t="n"/>
    </row>
    <row r="17541">
      <c r="A17541" s="12" t="n"/>
      <c r="B17541" s="13" t="n"/>
    </row>
    <row r="17542">
      <c r="A17542" s="12" t="n"/>
      <c r="B17542" s="13" t="n"/>
    </row>
    <row r="17543">
      <c r="A17543" s="12" t="n"/>
      <c r="B17543" s="13" t="n"/>
    </row>
    <row r="17544">
      <c r="A17544" s="12" t="n"/>
      <c r="B17544" s="13" t="n"/>
    </row>
    <row r="17545">
      <c r="A17545" s="12" t="n"/>
      <c r="B17545" s="13" t="n"/>
    </row>
    <row r="17546">
      <c r="A17546" s="12" t="n"/>
      <c r="B17546" s="13" t="n"/>
    </row>
    <row r="17547">
      <c r="A17547" s="12" t="n"/>
      <c r="B17547" s="13" t="n"/>
    </row>
    <row r="17548">
      <c r="A17548" s="12" t="n"/>
      <c r="B17548" s="13" t="n"/>
    </row>
    <row r="17549">
      <c r="A17549" s="12" t="n"/>
      <c r="B17549" s="13" t="n"/>
    </row>
    <row r="17550">
      <c r="A17550" s="12" t="n"/>
      <c r="B17550" s="13" t="n"/>
    </row>
    <row r="17551">
      <c r="A17551" s="12" t="n"/>
      <c r="B17551" s="13" t="n"/>
    </row>
    <row r="17552">
      <c r="A17552" s="12" t="n"/>
      <c r="B17552" s="13" t="n"/>
    </row>
    <row r="17553">
      <c r="A17553" s="12" t="n"/>
      <c r="B17553" s="13" t="n"/>
    </row>
    <row r="17554">
      <c r="A17554" s="12" t="n"/>
      <c r="B17554" s="13" t="n"/>
    </row>
    <row r="17555">
      <c r="A17555" s="12" t="n"/>
      <c r="B17555" s="13" t="n"/>
    </row>
    <row r="17556">
      <c r="A17556" s="12" t="n"/>
      <c r="B17556" s="13" t="n"/>
    </row>
    <row r="17557">
      <c r="A17557" s="12" t="n"/>
      <c r="B17557" s="13" t="n"/>
    </row>
    <row r="17558">
      <c r="A17558" s="12" t="n"/>
      <c r="B17558" s="13" t="n"/>
    </row>
    <row r="17559">
      <c r="A17559" s="12" t="n"/>
      <c r="B17559" s="13" t="n"/>
    </row>
    <row r="17560">
      <c r="A17560" s="12" t="n"/>
      <c r="B17560" s="13" t="n"/>
    </row>
    <row r="17561">
      <c r="A17561" s="12" t="n"/>
      <c r="B17561" s="13" t="n"/>
    </row>
    <row r="17562">
      <c r="A17562" s="12" t="n"/>
      <c r="B17562" s="13" t="n"/>
    </row>
    <row r="17563">
      <c r="A17563" s="12" t="n"/>
      <c r="B17563" s="13" t="n"/>
    </row>
    <row r="17564">
      <c r="A17564" s="12" t="n"/>
      <c r="B17564" s="13" t="n"/>
    </row>
    <row r="17565">
      <c r="A17565" s="12" t="n"/>
      <c r="B17565" s="13" t="n"/>
    </row>
    <row r="17566">
      <c r="A17566" s="12" t="n"/>
      <c r="B17566" s="13" t="n"/>
    </row>
    <row r="17567">
      <c r="A17567" s="12" t="n"/>
      <c r="B17567" s="13" t="n"/>
    </row>
    <row r="17568">
      <c r="A17568" s="12" t="n"/>
      <c r="B17568" s="13" t="n"/>
    </row>
    <row r="17569">
      <c r="A17569" s="12" t="n"/>
      <c r="B17569" s="13" t="n"/>
    </row>
    <row r="17570">
      <c r="A17570" s="12" t="n"/>
      <c r="B17570" s="13" t="n"/>
    </row>
    <row r="17571">
      <c r="A17571" s="12" t="n"/>
      <c r="B17571" s="13" t="n"/>
    </row>
    <row r="17572">
      <c r="A17572" s="12" t="n"/>
      <c r="B17572" s="13" t="n"/>
    </row>
    <row r="17573">
      <c r="A17573" s="12" t="n"/>
      <c r="B17573" s="13" t="n"/>
    </row>
    <row r="17574">
      <c r="A17574" s="12" t="n"/>
      <c r="B17574" s="13" t="n"/>
    </row>
    <row r="17575">
      <c r="A17575" s="12" t="n"/>
      <c r="B17575" s="13" t="n"/>
    </row>
    <row r="17576">
      <c r="A17576" s="12" t="n"/>
      <c r="B17576" s="13" t="n"/>
    </row>
    <row r="17577">
      <c r="A17577" s="12" t="n"/>
      <c r="B17577" s="13" t="n"/>
    </row>
    <row r="17578">
      <c r="A17578" s="12" t="n"/>
      <c r="B17578" s="13" t="n"/>
    </row>
    <row r="17579">
      <c r="A17579" s="12" t="n"/>
      <c r="B17579" s="13" t="n"/>
    </row>
    <row r="17580">
      <c r="A17580" s="12" t="n"/>
      <c r="B17580" s="13" t="n"/>
    </row>
    <row r="17581">
      <c r="A17581" s="12" t="n"/>
      <c r="B17581" s="13" t="n"/>
    </row>
    <row r="17582">
      <c r="A17582" s="12" t="n"/>
      <c r="B17582" s="13" t="n"/>
    </row>
    <row r="17583">
      <c r="A17583" s="12" t="n"/>
      <c r="B17583" s="13" t="n"/>
    </row>
    <row r="17584">
      <c r="A17584" s="12" t="n"/>
      <c r="B17584" s="13" t="n"/>
    </row>
    <row r="17585">
      <c r="A17585" s="12" t="n"/>
      <c r="B17585" s="13" t="n"/>
    </row>
    <row r="17586">
      <c r="A17586" s="12" t="n"/>
      <c r="B17586" s="13" t="n"/>
    </row>
    <row r="17587">
      <c r="A17587" s="12" t="n"/>
      <c r="B17587" s="13" t="n"/>
    </row>
    <row r="17588">
      <c r="A17588" s="12" t="n"/>
      <c r="B17588" s="13" t="n"/>
    </row>
    <row r="17589">
      <c r="A17589" s="12" t="n"/>
      <c r="B17589" s="13" t="n"/>
    </row>
    <row r="17590">
      <c r="A17590" s="12" t="n"/>
      <c r="B17590" s="13" t="n"/>
    </row>
    <row r="17591">
      <c r="A17591" s="12" t="n"/>
      <c r="B17591" s="13" t="n"/>
    </row>
    <row r="17592">
      <c r="A17592" s="12" t="n"/>
      <c r="B17592" s="13" t="n"/>
    </row>
    <row r="17593">
      <c r="A17593" s="12" t="n"/>
      <c r="B17593" s="13" t="n"/>
    </row>
    <row r="17594">
      <c r="A17594" s="12" t="n"/>
      <c r="B17594" s="13" t="n"/>
    </row>
    <row r="17595">
      <c r="A17595" s="12" t="n"/>
      <c r="B17595" s="13" t="n"/>
    </row>
    <row r="17596">
      <c r="A17596" s="12" t="n"/>
      <c r="B17596" s="13" t="n"/>
    </row>
    <row r="17597">
      <c r="A17597" s="12" t="n"/>
      <c r="B17597" s="13" t="n"/>
    </row>
    <row r="17598">
      <c r="A17598" s="12" t="n"/>
      <c r="B17598" s="13" t="n"/>
    </row>
    <row r="17599">
      <c r="A17599" s="12" t="n"/>
      <c r="B17599" s="13" t="n"/>
    </row>
    <row r="17600">
      <c r="A17600" s="12" t="n"/>
      <c r="B17600" s="13" t="n"/>
    </row>
    <row r="17601">
      <c r="A17601" s="12" t="n"/>
      <c r="B17601" s="13" t="n"/>
    </row>
    <row r="17602">
      <c r="A17602" s="12" t="n"/>
      <c r="B17602" s="13" t="n"/>
    </row>
    <row r="17603">
      <c r="A17603" s="12" t="n"/>
      <c r="B17603" s="13" t="n"/>
    </row>
    <row r="17604">
      <c r="A17604" s="12" t="n"/>
      <c r="B17604" s="13" t="n"/>
    </row>
    <row r="17605">
      <c r="A17605" s="12" t="n"/>
      <c r="B17605" s="13" t="n"/>
    </row>
    <row r="17606">
      <c r="A17606" s="12" t="n"/>
      <c r="B17606" s="13" t="n"/>
    </row>
    <row r="17607">
      <c r="A17607" s="12" t="n"/>
      <c r="B17607" s="13" t="n"/>
    </row>
    <row r="17608">
      <c r="A17608" s="12" t="n"/>
      <c r="B17608" s="13" t="n"/>
    </row>
    <row r="17609">
      <c r="A17609" s="12" t="n"/>
      <c r="B17609" s="13" t="n"/>
    </row>
    <row r="17610">
      <c r="A17610" s="12" t="n"/>
      <c r="B17610" s="13" t="n"/>
    </row>
    <row r="17611">
      <c r="A17611" s="12" t="n"/>
      <c r="B17611" s="13" t="n"/>
    </row>
    <row r="17612">
      <c r="A17612" s="12" t="n"/>
      <c r="B17612" s="13" t="n"/>
    </row>
    <row r="17613">
      <c r="A17613" s="12" t="n"/>
      <c r="B17613" s="13" t="n"/>
    </row>
    <row r="17614">
      <c r="A17614" s="12" t="n"/>
      <c r="B17614" s="13" t="n"/>
    </row>
    <row r="17615">
      <c r="A17615" s="12" t="n"/>
      <c r="B17615" s="13" t="n"/>
    </row>
    <row r="17616">
      <c r="A17616" s="12" t="n"/>
      <c r="B17616" s="13" t="n"/>
    </row>
    <row r="17617">
      <c r="A17617" s="12" t="n"/>
      <c r="B17617" s="13" t="n"/>
    </row>
    <row r="17618">
      <c r="A17618" s="12" t="n"/>
      <c r="B17618" s="13" t="n"/>
    </row>
    <row r="17619">
      <c r="A17619" s="12" t="n"/>
      <c r="B17619" s="13" t="n"/>
    </row>
    <row r="17620">
      <c r="A17620" s="12" t="n"/>
      <c r="B17620" s="13" t="n"/>
    </row>
    <row r="17621">
      <c r="A17621" s="12" t="n"/>
      <c r="B17621" s="13" t="n"/>
    </row>
    <row r="17622">
      <c r="A17622" s="12" t="n"/>
      <c r="B17622" s="13" t="n"/>
    </row>
    <row r="17623">
      <c r="A17623" s="12" t="n"/>
      <c r="B17623" s="13" t="n"/>
    </row>
    <row r="17624">
      <c r="A17624" s="12" t="n"/>
      <c r="B17624" s="13" t="n"/>
    </row>
    <row r="17625">
      <c r="A17625" s="12" t="n"/>
      <c r="B17625" s="13" t="n"/>
    </row>
    <row r="17626">
      <c r="A17626" s="12" t="n"/>
      <c r="B17626" s="13" t="n"/>
    </row>
    <row r="17627">
      <c r="A17627" s="12" t="n"/>
      <c r="B17627" s="13" t="n"/>
    </row>
    <row r="17628">
      <c r="A17628" s="12" t="n"/>
      <c r="B17628" s="13" t="n"/>
    </row>
    <row r="17629">
      <c r="A17629" s="12" t="n"/>
      <c r="B17629" s="13" t="n"/>
    </row>
    <row r="17630">
      <c r="A17630" s="12" t="n"/>
      <c r="B17630" s="13" t="n"/>
    </row>
    <row r="17631">
      <c r="A17631" s="12" t="n"/>
      <c r="B17631" s="13" t="n"/>
    </row>
    <row r="17632">
      <c r="A17632" s="12" t="n"/>
      <c r="B17632" s="13" t="n"/>
    </row>
    <row r="17633">
      <c r="A17633" s="12" t="n"/>
      <c r="B17633" s="13" t="n"/>
    </row>
    <row r="17634">
      <c r="A17634" s="12" t="n"/>
      <c r="B17634" s="13" t="n"/>
    </row>
    <row r="17635">
      <c r="A17635" s="12" t="n"/>
      <c r="B17635" s="13" t="n"/>
    </row>
    <row r="17636">
      <c r="A17636" s="12" t="n"/>
      <c r="B17636" s="13" t="n"/>
    </row>
    <row r="17637">
      <c r="A17637" s="12" t="n"/>
      <c r="B17637" s="13" t="n"/>
    </row>
    <row r="17638">
      <c r="A17638" s="12" t="n"/>
      <c r="B17638" s="13" t="n"/>
    </row>
    <row r="17639">
      <c r="A17639" s="12" t="n"/>
      <c r="B17639" s="13" t="n"/>
    </row>
    <row r="17640">
      <c r="A17640" s="12" t="n"/>
      <c r="B17640" s="13" t="n"/>
    </row>
    <row r="17641">
      <c r="A17641" s="12" t="n"/>
      <c r="B17641" s="13" t="n"/>
    </row>
    <row r="17642">
      <c r="A17642" s="12" t="n"/>
      <c r="B17642" s="13" t="n"/>
    </row>
    <row r="17643">
      <c r="A17643" s="12" t="n"/>
      <c r="B17643" s="13" t="n"/>
    </row>
    <row r="17644">
      <c r="A17644" s="12" t="n"/>
      <c r="B17644" s="13" t="n"/>
    </row>
    <row r="17645">
      <c r="A17645" s="12" t="n"/>
      <c r="B17645" s="13" t="n"/>
    </row>
    <row r="17646">
      <c r="A17646" s="12" t="n"/>
      <c r="B17646" s="13" t="n"/>
    </row>
    <row r="17647">
      <c r="A17647" s="12" t="n"/>
      <c r="B17647" s="13" t="n"/>
    </row>
    <row r="17648">
      <c r="A17648" s="12" t="n"/>
      <c r="B17648" s="13" t="n"/>
    </row>
    <row r="17649">
      <c r="A17649" s="12" t="n"/>
      <c r="B17649" s="13" t="n"/>
    </row>
    <row r="17650">
      <c r="A17650" s="12" t="n"/>
      <c r="B17650" s="13" t="n"/>
    </row>
    <row r="17651">
      <c r="A17651" s="12" t="n"/>
      <c r="B17651" s="13" t="n"/>
    </row>
    <row r="17652">
      <c r="A17652" s="12" t="n"/>
      <c r="B17652" s="13" t="n"/>
    </row>
    <row r="17653">
      <c r="A17653" s="12" t="n"/>
      <c r="B17653" s="13" t="n"/>
    </row>
    <row r="17654">
      <c r="A17654" s="12" t="n"/>
      <c r="B17654" s="13" t="n"/>
    </row>
    <row r="17655">
      <c r="A17655" s="12" t="n"/>
      <c r="B17655" s="13" t="n"/>
    </row>
    <row r="17656">
      <c r="A17656" s="12" t="n"/>
      <c r="B17656" s="13" t="n"/>
    </row>
    <row r="17657">
      <c r="A17657" s="12" t="n"/>
      <c r="B17657" s="13" t="n"/>
    </row>
    <row r="17658">
      <c r="A17658" s="12" t="n"/>
      <c r="B17658" s="13" t="n"/>
    </row>
    <row r="17659">
      <c r="A17659" s="12" t="n"/>
      <c r="B17659" s="13" t="n"/>
    </row>
    <row r="17660">
      <c r="A17660" s="12" t="n"/>
      <c r="B17660" s="13" t="n"/>
    </row>
    <row r="17661">
      <c r="A17661" s="12" t="n"/>
      <c r="B17661" s="13" t="n"/>
    </row>
    <row r="17662">
      <c r="A17662" s="12" t="n"/>
      <c r="B17662" s="13" t="n"/>
    </row>
    <row r="17663">
      <c r="A17663" s="12" t="n"/>
      <c r="B17663" s="13" t="n"/>
    </row>
    <row r="17664">
      <c r="A17664" s="12" t="n"/>
      <c r="B17664" s="13" t="n"/>
    </row>
    <row r="17665">
      <c r="A17665" s="12" t="n"/>
      <c r="B17665" s="13" t="n"/>
    </row>
    <row r="17666">
      <c r="A17666" s="12" t="n"/>
      <c r="B17666" s="13" t="n"/>
    </row>
    <row r="17667">
      <c r="A17667" s="12" t="n"/>
      <c r="B17667" s="13" t="n"/>
    </row>
    <row r="17668">
      <c r="A17668" s="12" t="n"/>
      <c r="B17668" s="13" t="n"/>
    </row>
    <row r="17669">
      <c r="A17669" s="12" t="n"/>
      <c r="B17669" s="13" t="n"/>
    </row>
    <row r="17670">
      <c r="A17670" s="12" t="n"/>
      <c r="B17670" s="13" t="n"/>
    </row>
    <row r="17671">
      <c r="A17671" s="12" t="n"/>
      <c r="B17671" s="13" t="n"/>
    </row>
    <row r="17672">
      <c r="A17672" s="12" t="n"/>
      <c r="B17672" s="13" t="n"/>
    </row>
    <row r="17673">
      <c r="A17673" s="12" t="n"/>
      <c r="B17673" s="13" t="n"/>
    </row>
    <row r="17674">
      <c r="A17674" s="12" t="n"/>
      <c r="B17674" s="13" t="n"/>
    </row>
    <row r="17675">
      <c r="A17675" s="12" t="n"/>
      <c r="B17675" s="13" t="n"/>
    </row>
    <row r="17676">
      <c r="A17676" s="12" t="n"/>
      <c r="B17676" s="13" t="n"/>
    </row>
    <row r="17677">
      <c r="A17677" s="12" t="n"/>
      <c r="B17677" s="13" t="n"/>
    </row>
    <row r="17678">
      <c r="A17678" s="12" t="n"/>
      <c r="B17678" s="13" t="n"/>
    </row>
    <row r="17679">
      <c r="A17679" s="12" t="n"/>
      <c r="B17679" s="13" t="n"/>
    </row>
    <row r="17680">
      <c r="A17680" s="12" t="n"/>
      <c r="B17680" s="13" t="n"/>
    </row>
    <row r="17681">
      <c r="A17681" s="12" t="n"/>
      <c r="B17681" s="13" t="n"/>
    </row>
    <row r="17682">
      <c r="A17682" s="12" t="n"/>
      <c r="B17682" s="13" t="n"/>
    </row>
    <row r="17683">
      <c r="A17683" s="12" t="n"/>
      <c r="B17683" s="13" t="n"/>
    </row>
    <row r="17684">
      <c r="A17684" s="12" t="n"/>
      <c r="B17684" s="13" t="n"/>
    </row>
    <row r="17685">
      <c r="A17685" s="12" t="n"/>
      <c r="B17685" s="13" t="n"/>
    </row>
    <row r="17686">
      <c r="A17686" s="12" t="n"/>
      <c r="B17686" s="13" t="n"/>
    </row>
    <row r="17687">
      <c r="A17687" s="12" t="n"/>
      <c r="B17687" s="13" t="n"/>
    </row>
    <row r="17688">
      <c r="A17688" s="12" t="n"/>
      <c r="B17688" s="13" t="n"/>
    </row>
    <row r="17689">
      <c r="A17689" s="12" t="n"/>
      <c r="B17689" s="13" t="n"/>
    </row>
    <row r="17690">
      <c r="A17690" s="12" t="n"/>
      <c r="B17690" s="13" t="n"/>
    </row>
    <row r="17691">
      <c r="A17691" s="12" t="n"/>
      <c r="B17691" s="13" t="n"/>
    </row>
    <row r="17692">
      <c r="A17692" s="12" t="n"/>
      <c r="B17692" s="13" t="n"/>
    </row>
    <row r="17693">
      <c r="A17693" s="12" t="n"/>
      <c r="B17693" s="13" t="n"/>
    </row>
    <row r="17694">
      <c r="A17694" s="12" t="n"/>
      <c r="B17694" s="13" t="n"/>
    </row>
    <row r="17695">
      <c r="A17695" s="12" t="n"/>
      <c r="B17695" s="13" t="n"/>
    </row>
    <row r="17696">
      <c r="A17696" s="12" t="n"/>
      <c r="B17696" s="13" t="n"/>
    </row>
    <row r="17697">
      <c r="A17697" s="12" t="n"/>
      <c r="B17697" s="13" t="n"/>
    </row>
    <row r="17698">
      <c r="A17698" s="12" t="n"/>
      <c r="B17698" s="13" t="n"/>
    </row>
    <row r="17699">
      <c r="A17699" s="12" t="n"/>
      <c r="B17699" s="13" t="n"/>
    </row>
    <row r="17700">
      <c r="A17700" s="12" t="n"/>
      <c r="B17700" s="13" t="n"/>
    </row>
    <row r="17701">
      <c r="A17701" s="12" t="n"/>
      <c r="B17701" s="13" t="n"/>
    </row>
    <row r="17702">
      <c r="A17702" s="12" t="n"/>
      <c r="B17702" s="13" t="n"/>
    </row>
    <row r="17703">
      <c r="A17703" s="12" t="n"/>
      <c r="B17703" s="13" t="n"/>
    </row>
    <row r="17704">
      <c r="A17704" s="12" t="n"/>
      <c r="B17704" s="13" t="n"/>
    </row>
    <row r="17705">
      <c r="A17705" s="12" t="n"/>
      <c r="B17705" s="13" t="n"/>
    </row>
    <row r="17706">
      <c r="A17706" s="12" t="n"/>
      <c r="B17706" s="13" t="n"/>
    </row>
    <row r="17707">
      <c r="A17707" s="12" t="n"/>
      <c r="B17707" s="13" t="n"/>
    </row>
    <row r="17708">
      <c r="A17708" s="12" t="n"/>
      <c r="B17708" s="13" t="n"/>
    </row>
    <row r="17709">
      <c r="A17709" s="12" t="n"/>
      <c r="B17709" s="13" t="n"/>
    </row>
    <row r="17710">
      <c r="A17710" s="12" t="n"/>
      <c r="B17710" s="13" t="n"/>
    </row>
    <row r="17711">
      <c r="A17711" s="12" t="n"/>
      <c r="B17711" s="13" t="n"/>
    </row>
    <row r="17712">
      <c r="A17712" s="12" t="n"/>
      <c r="B17712" s="13" t="n"/>
    </row>
    <row r="17713">
      <c r="A17713" s="12" t="n"/>
      <c r="B17713" s="13" t="n"/>
    </row>
    <row r="17714">
      <c r="A17714" s="12" t="n"/>
      <c r="B17714" s="13" t="n"/>
    </row>
    <row r="17715">
      <c r="A17715" s="12" t="n"/>
      <c r="B17715" s="13" t="n"/>
    </row>
    <row r="17716">
      <c r="A17716" s="12" t="n"/>
      <c r="B17716" s="13" t="n"/>
    </row>
    <row r="17717">
      <c r="A17717" s="12" t="n"/>
      <c r="B17717" s="13" t="n"/>
    </row>
    <row r="17718">
      <c r="A17718" s="12" t="n"/>
      <c r="B17718" s="13" t="n"/>
    </row>
    <row r="17719">
      <c r="A17719" s="12" t="n"/>
      <c r="B17719" s="13" t="n"/>
    </row>
    <row r="17720">
      <c r="A17720" s="12" t="n"/>
      <c r="B17720" s="13" t="n"/>
    </row>
    <row r="17721">
      <c r="A17721" s="12" t="n"/>
      <c r="B17721" s="13" t="n"/>
    </row>
    <row r="17722">
      <c r="A17722" s="12" t="n"/>
      <c r="B17722" s="13" t="n"/>
    </row>
    <row r="17723">
      <c r="A17723" s="12" t="n"/>
      <c r="B17723" s="13" t="n"/>
    </row>
    <row r="17724">
      <c r="A17724" s="12" t="n"/>
      <c r="B17724" s="13" t="n"/>
    </row>
    <row r="17725">
      <c r="A17725" s="12" t="n"/>
      <c r="B17725" s="13" t="n"/>
    </row>
    <row r="17726">
      <c r="A17726" s="12" t="n"/>
      <c r="B17726" s="13" t="n"/>
    </row>
    <row r="17727">
      <c r="A17727" s="12" t="n"/>
      <c r="B17727" s="13" t="n"/>
    </row>
    <row r="17728">
      <c r="A17728" s="12" t="n"/>
      <c r="B17728" s="13" t="n"/>
    </row>
    <row r="17729">
      <c r="A17729" s="12" t="n"/>
      <c r="B17729" s="13" t="n"/>
    </row>
    <row r="17730">
      <c r="A17730" s="12" t="n"/>
      <c r="B17730" s="13" t="n"/>
    </row>
    <row r="17731">
      <c r="A17731" s="12" t="n"/>
      <c r="B17731" s="13" t="n"/>
    </row>
    <row r="17732">
      <c r="A17732" s="12" t="n"/>
      <c r="B17732" s="13" t="n"/>
    </row>
    <row r="17733">
      <c r="A17733" s="12" t="n"/>
      <c r="B17733" s="13" t="n"/>
    </row>
    <row r="17734">
      <c r="A17734" s="12" t="n"/>
      <c r="B17734" s="13" t="n"/>
    </row>
    <row r="17735">
      <c r="A17735" s="12" t="n"/>
      <c r="B17735" s="13" t="n"/>
    </row>
    <row r="17736">
      <c r="A17736" s="12" t="n"/>
      <c r="B17736" s="13" t="n"/>
    </row>
    <row r="17737">
      <c r="A17737" s="12" t="n"/>
      <c r="B17737" s="13" t="n"/>
    </row>
    <row r="17738">
      <c r="A17738" s="12" t="n"/>
      <c r="B17738" s="13" t="n"/>
    </row>
    <row r="17739">
      <c r="A17739" s="12" t="n"/>
      <c r="B17739" s="13" t="n"/>
    </row>
    <row r="17740">
      <c r="A17740" s="12" t="n"/>
      <c r="B17740" s="13" t="n"/>
    </row>
    <row r="17741">
      <c r="A17741" s="12" t="n"/>
      <c r="B17741" s="13" t="n"/>
    </row>
    <row r="17742">
      <c r="A17742" s="12" t="n"/>
      <c r="B17742" s="13" t="n"/>
    </row>
    <row r="17743">
      <c r="A17743" s="12" t="n"/>
      <c r="B17743" s="13" t="n"/>
    </row>
    <row r="17744">
      <c r="A17744" s="12" t="n"/>
      <c r="B17744" s="13" t="n"/>
    </row>
    <row r="17745">
      <c r="A17745" s="12" t="n"/>
      <c r="B17745" s="13" t="n"/>
    </row>
    <row r="17746">
      <c r="A17746" s="12" t="n"/>
      <c r="B17746" s="13" t="n"/>
    </row>
    <row r="17747">
      <c r="A17747" s="12" t="n"/>
      <c r="B17747" s="13" t="n"/>
    </row>
    <row r="17748">
      <c r="A17748" s="12" t="n"/>
      <c r="B17748" s="13" t="n"/>
    </row>
    <row r="17749">
      <c r="A17749" s="12" t="n"/>
      <c r="B17749" s="13" t="n"/>
    </row>
    <row r="17750">
      <c r="A17750" s="12" t="n"/>
      <c r="B17750" s="13" t="n"/>
    </row>
    <row r="17751">
      <c r="A17751" s="12" t="n"/>
      <c r="B17751" s="13" t="n"/>
    </row>
    <row r="17752">
      <c r="A17752" s="12" t="n"/>
      <c r="B17752" s="13" t="n"/>
    </row>
    <row r="17753">
      <c r="A17753" s="12" t="n"/>
      <c r="B17753" s="13" t="n"/>
    </row>
    <row r="17754">
      <c r="A17754" s="12" t="n"/>
      <c r="B17754" s="13" t="n"/>
    </row>
    <row r="17755">
      <c r="A17755" s="12" t="n"/>
      <c r="B17755" s="13" t="n"/>
    </row>
    <row r="17756">
      <c r="A17756" s="12" t="n"/>
      <c r="B17756" s="13" t="n"/>
    </row>
    <row r="17757">
      <c r="A17757" s="12" t="n"/>
      <c r="B17757" s="13" t="n"/>
    </row>
    <row r="17758">
      <c r="A17758" s="12" t="n"/>
      <c r="B17758" s="13" t="n"/>
    </row>
    <row r="17759">
      <c r="A17759" s="12" t="n"/>
      <c r="B17759" s="13" t="n"/>
    </row>
    <row r="17760">
      <c r="A17760" s="12" t="n"/>
      <c r="B17760" s="13" t="n"/>
    </row>
    <row r="17761">
      <c r="A17761" s="12" t="n"/>
      <c r="B17761" s="13" t="n"/>
    </row>
    <row r="17762">
      <c r="A17762" s="12" t="n"/>
      <c r="B17762" s="13" t="n"/>
    </row>
    <row r="17763">
      <c r="A17763" s="12" t="n"/>
      <c r="B17763" s="13" t="n"/>
    </row>
    <row r="17764">
      <c r="A17764" s="12" t="n"/>
      <c r="B17764" s="13" t="n"/>
    </row>
    <row r="17765">
      <c r="A17765" s="12" t="n"/>
      <c r="B17765" s="13" t="n"/>
    </row>
    <row r="17766">
      <c r="A17766" s="12" t="n"/>
      <c r="B17766" s="13" t="n"/>
    </row>
    <row r="17767">
      <c r="A17767" s="12" t="n"/>
      <c r="B17767" s="13" t="n"/>
    </row>
    <row r="17768">
      <c r="A17768" s="12" t="n"/>
      <c r="B17768" s="13" t="n"/>
    </row>
    <row r="17769">
      <c r="A17769" s="12" t="n"/>
      <c r="B17769" s="13" t="n"/>
    </row>
    <row r="17770">
      <c r="A17770" s="12" t="n"/>
      <c r="B17770" s="13" t="n"/>
    </row>
    <row r="17771">
      <c r="A17771" s="12" t="n"/>
      <c r="B17771" s="13" t="n"/>
    </row>
    <row r="17772">
      <c r="A17772" s="12" t="n"/>
      <c r="B17772" s="13" t="n"/>
    </row>
    <row r="17773">
      <c r="A17773" s="12" t="n"/>
      <c r="B17773" s="13" t="n"/>
    </row>
    <row r="17774">
      <c r="A17774" s="12" t="n"/>
      <c r="B17774" s="13" t="n"/>
    </row>
    <row r="17775">
      <c r="A17775" s="12" t="n"/>
      <c r="B17775" s="13" t="n"/>
    </row>
    <row r="17776">
      <c r="A17776" s="12" t="n"/>
      <c r="B17776" s="13" t="n"/>
    </row>
    <row r="17777">
      <c r="A17777" s="12" t="n"/>
      <c r="B17777" s="13" t="n"/>
    </row>
    <row r="17778">
      <c r="A17778" s="12" t="n"/>
      <c r="B17778" s="13" t="n"/>
    </row>
    <row r="17779">
      <c r="A17779" s="12" t="n"/>
      <c r="B17779" s="13" t="n"/>
    </row>
    <row r="17780">
      <c r="A17780" s="12" t="n"/>
      <c r="B17780" s="13" t="n"/>
    </row>
    <row r="17781">
      <c r="A17781" s="12" t="n"/>
      <c r="B17781" s="13" t="n"/>
    </row>
    <row r="17782">
      <c r="A17782" s="12" t="n"/>
      <c r="B17782" s="13" t="n"/>
    </row>
    <row r="17783">
      <c r="A17783" s="12" t="n"/>
      <c r="B17783" s="13" t="n"/>
    </row>
    <row r="17784">
      <c r="A17784" s="12" t="n"/>
      <c r="B17784" s="13" t="n"/>
    </row>
    <row r="17785">
      <c r="A17785" s="12" t="n"/>
      <c r="B17785" s="13" t="n"/>
    </row>
    <row r="17786">
      <c r="A17786" s="12" t="n"/>
      <c r="B17786" s="13" t="n"/>
    </row>
    <row r="17787">
      <c r="A17787" s="12" t="n"/>
      <c r="B17787" s="13" t="n"/>
    </row>
    <row r="17788">
      <c r="A17788" s="12" t="n"/>
      <c r="B17788" s="13" t="n"/>
    </row>
    <row r="17789">
      <c r="A17789" s="12" t="n"/>
      <c r="B17789" s="13" t="n"/>
    </row>
    <row r="17790">
      <c r="A17790" s="12" t="n"/>
      <c r="B17790" s="13" t="n"/>
    </row>
    <row r="17791">
      <c r="A17791" s="12" t="n"/>
      <c r="B17791" s="13" t="n"/>
    </row>
    <row r="17792">
      <c r="A17792" s="12" t="n"/>
      <c r="B17792" s="13" t="n"/>
    </row>
    <row r="17793">
      <c r="A17793" s="12" t="n"/>
      <c r="B17793" s="13" t="n"/>
    </row>
    <row r="17794">
      <c r="A17794" s="12" t="n"/>
      <c r="B17794" s="13" t="n"/>
    </row>
    <row r="17795">
      <c r="A17795" s="12" t="n"/>
      <c r="B17795" s="13" t="n"/>
    </row>
    <row r="17796">
      <c r="A17796" s="12" t="n"/>
      <c r="B17796" s="13" t="n"/>
    </row>
    <row r="17797">
      <c r="A17797" s="12" t="n"/>
      <c r="B17797" s="13" t="n"/>
    </row>
    <row r="17798">
      <c r="A17798" s="12" t="n"/>
      <c r="B17798" s="13" t="n"/>
    </row>
    <row r="17799">
      <c r="A17799" s="12" t="n"/>
      <c r="B17799" s="13" t="n"/>
    </row>
    <row r="17800">
      <c r="A17800" s="12" t="n"/>
      <c r="B17800" s="13" t="n"/>
    </row>
    <row r="17801">
      <c r="A17801" s="12" t="n"/>
      <c r="B17801" s="13" t="n"/>
    </row>
    <row r="17802">
      <c r="A17802" s="12" t="n"/>
      <c r="B17802" s="13" t="n"/>
    </row>
    <row r="17803">
      <c r="A17803" s="12" t="n"/>
      <c r="B17803" s="13" t="n"/>
    </row>
    <row r="17804">
      <c r="A17804" s="12" t="n"/>
      <c r="B17804" s="13" t="n"/>
    </row>
    <row r="17805">
      <c r="A17805" s="12" t="n"/>
      <c r="B17805" s="13" t="n"/>
    </row>
    <row r="17806">
      <c r="A17806" s="12" t="n"/>
      <c r="B17806" s="13" t="n"/>
    </row>
    <row r="17807">
      <c r="A17807" s="12" t="n"/>
      <c r="B17807" s="13" t="n"/>
    </row>
    <row r="17808">
      <c r="A17808" s="12" t="n"/>
      <c r="B17808" s="13" t="n"/>
    </row>
    <row r="17809">
      <c r="A17809" s="12" t="n"/>
      <c r="B17809" s="13" t="n"/>
    </row>
    <row r="17810">
      <c r="A17810" s="12" t="n"/>
      <c r="B17810" s="13" t="n"/>
    </row>
    <row r="17811">
      <c r="A17811" s="12" t="n"/>
      <c r="B17811" s="13" t="n"/>
    </row>
    <row r="17812">
      <c r="A17812" s="12" t="n"/>
      <c r="B17812" s="13" t="n"/>
    </row>
    <row r="17813">
      <c r="A17813" s="12" t="n"/>
      <c r="B17813" s="13" t="n"/>
    </row>
    <row r="17814">
      <c r="A17814" s="12" t="n"/>
      <c r="B17814" s="13" t="n"/>
    </row>
    <row r="17815">
      <c r="A17815" s="12" t="n"/>
      <c r="B17815" s="13" t="n"/>
    </row>
    <row r="17816">
      <c r="A17816" s="12" t="n"/>
      <c r="B17816" s="13" t="n"/>
    </row>
    <row r="17817">
      <c r="A17817" s="12" t="n"/>
      <c r="B17817" s="13" t="n"/>
    </row>
    <row r="17818">
      <c r="A17818" s="12" t="n"/>
      <c r="B17818" s="13" t="n"/>
    </row>
    <row r="17819">
      <c r="A17819" s="12" t="n"/>
      <c r="B17819" s="13" t="n"/>
    </row>
    <row r="17820">
      <c r="A17820" s="12" t="n"/>
      <c r="B17820" s="13" t="n"/>
    </row>
    <row r="17821">
      <c r="A17821" s="12" t="n"/>
      <c r="B17821" s="13" t="n"/>
    </row>
    <row r="17822">
      <c r="A17822" s="12" t="n"/>
      <c r="B17822" s="13" t="n"/>
    </row>
    <row r="17823">
      <c r="A17823" s="12" t="n"/>
      <c r="B17823" s="13" t="n"/>
    </row>
    <row r="17824">
      <c r="A17824" s="12" t="n"/>
      <c r="B17824" s="13" t="n"/>
    </row>
    <row r="17825">
      <c r="A17825" s="12" t="n"/>
      <c r="B17825" s="13" t="n"/>
    </row>
    <row r="17826">
      <c r="A17826" s="12" t="n"/>
      <c r="B17826" s="13" t="n"/>
    </row>
    <row r="17827">
      <c r="A17827" s="12" t="n"/>
      <c r="B17827" s="13" t="n"/>
    </row>
    <row r="17828">
      <c r="A17828" s="12" t="n"/>
      <c r="B17828" s="13" t="n"/>
    </row>
    <row r="17829">
      <c r="A17829" s="12" t="n"/>
      <c r="B17829" s="13" t="n"/>
    </row>
    <row r="17830">
      <c r="A17830" s="12" t="n"/>
      <c r="B17830" s="13" t="n"/>
    </row>
    <row r="17831">
      <c r="A17831" s="12" t="n"/>
      <c r="B17831" s="13" t="n"/>
    </row>
    <row r="17832">
      <c r="A17832" s="12" t="n"/>
      <c r="B17832" s="13" t="n"/>
    </row>
    <row r="17833">
      <c r="A17833" s="12" t="n"/>
      <c r="B17833" s="13" t="n"/>
    </row>
    <row r="17834">
      <c r="A17834" s="12" t="n"/>
      <c r="B17834" s="13" t="n"/>
    </row>
    <row r="17835">
      <c r="A17835" s="12" t="n"/>
      <c r="B17835" s="13" t="n"/>
    </row>
    <row r="17836">
      <c r="A17836" s="12" t="n"/>
      <c r="B17836" s="13" t="n"/>
    </row>
    <row r="17837">
      <c r="A17837" s="12" t="n"/>
      <c r="B17837" s="13" t="n"/>
    </row>
    <row r="17838">
      <c r="A17838" s="12" t="n"/>
      <c r="B17838" s="13" t="n"/>
    </row>
    <row r="17839">
      <c r="A17839" s="12" t="n"/>
      <c r="B17839" s="13" t="n"/>
    </row>
    <row r="17840">
      <c r="A17840" s="12" t="n"/>
      <c r="B17840" s="13" t="n"/>
    </row>
    <row r="17841">
      <c r="A17841" s="12" t="n"/>
      <c r="B17841" s="13" t="n"/>
    </row>
    <row r="17842">
      <c r="A17842" s="12" t="n"/>
      <c r="B17842" s="13" t="n"/>
    </row>
    <row r="17843">
      <c r="A17843" s="12" t="n"/>
      <c r="B17843" s="13" t="n"/>
    </row>
    <row r="17844">
      <c r="A17844" s="12" t="n"/>
      <c r="B17844" s="13" t="n"/>
    </row>
    <row r="17845">
      <c r="A17845" s="12" t="n"/>
      <c r="B17845" s="13" t="n"/>
    </row>
    <row r="17846">
      <c r="A17846" s="12" t="n"/>
      <c r="B17846" s="13" t="n"/>
    </row>
    <row r="17847">
      <c r="A17847" s="12" t="n"/>
      <c r="B17847" s="13" t="n"/>
    </row>
    <row r="17848">
      <c r="A17848" s="12" t="n"/>
      <c r="B17848" s="13" t="n"/>
    </row>
    <row r="17849">
      <c r="A17849" s="12" t="n"/>
      <c r="B17849" s="13" t="n"/>
    </row>
    <row r="17850">
      <c r="A17850" s="12" t="n"/>
      <c r="B17850" s="13" t="n"/>
    </row>
    <row r="17851">
      <c r="A17851" s="12" t="n"/>
      <c r="B17851" s="13" t="n"/>
    </row>
    <row r="17852">
      <c r="A17852" s="12" t="n"/>
      <c r="B17852" s="13" t="n"/>
    </row>
    <row r="17853">
      <c r="A17853" s="12" t="n"/>
      <c r="B17853" s="13" t="n"/>
    </row>
    <row r="17854">
      <c r="A17854" s="12" t="n"/>
      <c r="B17854" s="13" t="n"/>
    </row>
    <row r="17855">
      <c r="A17855" s="12" t="n"/>
      <c r="B17855" s="13" t="n"/>
    </row>
    <row r="17856">
      <c r="A17856" s="12" t="n"/>
      <c r="B17856" s="13" t="n"/>
    </row>
    <row r="17857">
      <c r="A17857" s="12" t="n"/>
      <c r="B17857" s="13" t="n"/>
    </row>
    <row r="17858">
      <c r="A17858" s="12" t="n"/>
      <c r="B17858" s="13" t="n"/>
    </row>
    <row r="17859">
      <c r="A17859" s="12" t="n"/>
      <c r="B17859" s="13" t="n"/>
    </row>
    <row r="17860">
      <c r="A17860" s="12" t="n"/>
      <c r="B17860" s="13" t="n"/>
    </row>
    <row r="17861">
      <c r="A17861" s="12" t="n"/>
      <c r="B17861" s="13" t="n"/>
    </row>
    <row r="17862">
      <c r="A17862" s="12" t="n"/>
      <c r="B17862" s="13" t="n"/>
    </row>
    <row r="17863">
      <c r="A17863" s="12" t="n"/>
      <c r="B17863" s="13" t="n"/>
    </row>
    <row r="17864">
      <c r="A17864" s="12" t="n"/>
      <c r="B17864" s="13" t="n"/>
    </row>
    <row r="17865">
      <c r="A17865" s="12" t="n"/>
      <c r="B17865" s="13" t="n"/>
    </row>
    <row r="17866">
      <c r="A17866" s="12" t="n"/>
      <c r="B17866" s="13" t="n"/>
    </row>
    <row r="17867">
      <c r="A17867" s="12" t="n"/>
      <c r="B17867" s="13" t="n"/>
    </row>
    <row r="17868">
      <c r="A17868" s="12" t="n"/>
      <c r="B17868" s="13" t="n"/>
    </row>
    <row r="17869">
      <c r="A17869" s="12" t="n"/>
      <c r="B17869" s="13" t="n"/>
    </row>
    <row r="17870">
      <c r="A17870" s="12" t="n"/>
      <c r="B17870" s="13" t="n"/>
    </row>
    <row r="17871">
      <c r="A17871" s="12" t="n"/>
      <c r="B17871" s="13" t="n"/>
    </row>
    <row r="17872">
      <c r="A17872" s="12" t="n"/>
      <c r="B17872" s="13" t="n"/>
    </row>
    <row r="17873">
      <c r="A17873" s="12" t="n"/>
      <c r="B17873" s="13" t="n"/>
    </row>
    <row r="17874">
      <c r="A17874" s="12" t="n"/>
      <c r="B17874" s="13" t="n"/>
    </row>
    <row r="17875">
      <c r="A17875" s="12" t="n"/>
      <c r="B17875" s="13" t="n"/>
    </row>
    <row r="17876">
      <c r="A17876" s="12" t="n"/>
      <c r="B17876" s="13" t="n"/>
    </row>
    <row r="17877">
      <c r="A17877" s="12" t="n"/>
      <c r="B17877" s="13" t="n"/>
    </row>
    <row r="17878">
      <c r="A17878" s="12" t="n"/>
      <c r="B17878" s="13" t="n"/>
    </row>
    <row r="17879">
      <c r="A17879" s="12" t="n"/>
      <c r="B17879" s="13" t="n"/>
    </row>
    <row r="17880">
      <c r="A17880" s="12" t="n"/>
      <c r="B17880" s="13" t="n"/>
    </row>
    <row r="17881">
      <c r="A17881" s="12" t="n"/>
      <c r="B17881" s="13" t="n"/>
    </row>
    <row r="17882">
      <c r="A17882" s="12" t="n"/>
      <c r="B17882" s="13" t="n"/>
    </row>
    <row r="17883">
      <c r="A17883" s="12" t="n"/>
      <c r="B17883" s="13" t="n"/>
    </row>
    <row r="17884">
      <c r="A17884" s="12" t="n"/>
      <c r="B17884" s="13" t="n"/>
    </row>
    <row r="17885">
      <c r="A17885" s="12" t="n"/>
      <c r="B17885" s="13" t="n"/>
    </row>
    <row r="17886">
      <c r="A17886" s="12" t="n"/>
      <c r="B17886" s="13" t="n"/>
    </row>
    <row r="17887">
      <c r="A17887" s="12" t="n"/>
      <c r="B17887" s="13" t="n"/>
    </row>
    <row r="17888">
      <c r="A17888" s="12" t="n"/>
      <c r="B17888" s="13" t="n"/>
    </row>
    <row r="17889">
      <c r="A17889" s="12" t="n"/>
      <c r="B17889" s="13" t="n"/>
    </row>
    <row r="17890">
      <c r="A17890" s="12" t="n"/>
      <c r="B17890" s="13" t="n"/>
    </row>
    <row r="17891">
      <c r="A17891" s="12" t="n"/>
      <c r="B17891" s="13" t="n"/>
    </row>
    <row r="17892">
      <c r="A17892" s="12" t="n"/>
      <c r="B17892" s="13" t="n"/>
    </row>
    <row r="17893">
      <c r="A17893" s="12" t="n"/>
      <c r="B17893" s="13" t="n"/>
    </row>
    <row r="17894">
      <c r="A17894" s="12" t="n"/>
      <c r="B17894" s="13" t="n"/>
    </row>
    <row r="17895">
      <c r="A17895" s="12" t="n"/>
      <c r="B17895" s="13" t="n"/>
    </row>
    <row r="17896">
      <c r="A17896" s="12" t="n"/>
      <c r="B17896" s="13" t="n"/>
    </row>
    <row r="17897">
      <c r="A17897" s="12" t="n"/>
      <c r="B17897" s="13" t="n"/>
    </row>
    <row r="17898">
      <c r="A17898" s="12" t="n"/>
      <c r="B17898" s="13" t="n"/>
    </row>
    <row r="17899">
      <c r="A17899" s="12" t="n"/>
      <c r="B17899" s="13" t="n"/>
    </row>
    <row r="17900">
      <c r="A17900" s="12" t="n"/>
      <c r="B17900" s="13" t="n"/>
    </row>
    <row r="17901">
      <c r="A17901" s="12" t="n"/>
      <c r="B17901" s="13" t="n"/>
    </row>
    <row r="17902">
      <c r="A17902" s="12" t="n"/>
      <c r="B17902" s="13" t="n"/>
    </row>
    <row r="17903">
      <c r="A17903" s="12" t="n"/>
      <c r="B17903" s="13" t="n"/>
    </row>
    <row r="17904">
      <c r="A17904" s="12" t="n"/>
      <c r="B17904" s="13" t="n"/>
    </row>
    <row r="17905">
      <c r="A17905" s="12" t="n"/>
      <c r="B17905" s="13" t="n"/>
    </row>
    <row r="17906">
      <c r="A17906" s="12" t="n"/>
      <c r="B17906" s="13" t="n"/>
    </row>
    <row r="17907">
      <c r="A17907" s="12" t="n"/>
      <c r="B17907" s="13" t="n"/>
    </row>
    <row r="17908">
      <c r="A17908" s="12" t="n"/>
      <c r="B17908" s="13" t="n"/>
    </row>
    <row r="17909">
      <c r="A17909" s="12" t="n"/>
      <c r="B17909" s="13" t="n"/>
    </row>
    <row r="17910">
      <c r="A17910" s="12" t="n"/>
      <c r="B17910" s="13" t="n"/>
    </row>
    <row r="17911">
      <c r="A17911" s="12" t="n"/>
      <c r="B17911" s="13" t="n"/>
    </row>
    <row r="17912">
      <c r="A17912" s="12" t="n"/>
      <c r="B17912" s="13" t="n"/>
    </row>
    <row r="17913">
      <c r="A17913" s="12" t="n"/>
      <c r="B17913" s="13" t="n"/>
    </row>
    <row r="17914">
      <c r="A17914" s="12" t="n"/>
      <c r="B17914" s="13" t="n"/>
    </row>
    <row r="17915">
      <c r="A17915" s="12" t="n"/>
      <c r="B17915" s="13" t="n"/>
    </row>
    <row r="17916">
      <c r="A17916" s="12" t="n"/>
      <c r="B17916" s="13" t="n"/>
    </row>
    <row r="17917">
      <c r="A17917" s="12" t="n"/>
      <c r="B17917" s="13" t="n"/>
    </row>
    <row r="17918">
      <c r="A17918" s="12" t="n"/>
      <c r="B17918" s="13" t="n"/>
    </row>
    <row r="17919">
      <c r="A17919" s="12" t="n"/>
      <c r="B17919" s="13" t="n"/>
    </row>
    <row r="17920">
      <c r="A17920" s="12" t="n"/>
      <c r="B17920" s="13" t="n"/>
    </row>
    <row r="17921">
      <c r="A17921" s="12" t="n"/>
      <c r="B17921" s="13" t="n"/>
    </row>
    <row r="17922">
      <c r="A17922" s="12" t="n"/>
      <c r="B17922" s="13" t="n"/>
    </row>
    <row r="17923">
      <c r="A17923" s="12" t="n"/>
      <c r="B17923" s="13" t="n"/>
    </row>
    <row r="17924">
      <c r="A17924" s="12" t="n"/>
      <c r="B17924" s="13" t="n"/>
    </row>
    <row r="17925">
      <c r="A17925" s="12" t="n"/>
      <c r="B17925" s="13" t="n"/>
    </row>
    <row r="17926">
      <c r="A17926" s="12" t="n"/>
      <c r="B17926" s="13" t="n"/>
    </row>
    <row r="17927">
      <c r="A17927" s="12" t="n"/>
      <c r="B17927" s="13" t="n"/>
    </row>
    <row r="17928">
      <c r="A17928" s="12" t="n"/>
      <c r="B17928" s="13" t="n"/>
    </row>
    <row r="17929">
      <c r="A17929" s="12" t="n"/>
      <c r="B17929" s="13" t="n"/>
    </row>
    <row r="17930">
      <c r="A17930" s="12" t="n"/>
      <c r="B17930" s="13" t="n"/>
    </row>
    <row r="17931">
      <c r="A17931" s="12" t="n"/>
      <c r="B17931" s="13" t="n"/>
    </row>
    <row r="17932">
      <c r="A17932" s="12" t="n"/>
      <c r="B17932" s="13" t="n"/>
    </row>
    <row r="17933">
      <c r="A17933" s="12" t="n"/>
      <c r="B17933" s="13" t="n"/>
    </row>
    <row r="17934">
      <c r="A17934" s="12" t="n"/>
      <c r="B17934" s="13" t="n"/>
    </row>
    <row r="17935">
      <c r="A17935" s="12" t="n"/>
      <c r="B17935" s="13" t="n"/>
    </row>
    <row r="17936">
      <c r="A17936" s="12" t="n"/>
      <c r="B17936" s="13" t="n"/>
    </row>
    <row r="17937">
      <c r="A17937" s="12" t="n"/>
      <c r="B17937" s="13" t="n"/>
    </row>
    <row r="17938">
      <c r="A17938" s="12" t="n"/>
      <c r="B17938" s="13" t="n"/>
    </row>
    <row r="17939">
      <c r="A17939" s="12" t="n"/>
      <c r="B17939" s="13" t="n"/>
    </row>
    <row r="17940">
      <c r="A17940" s="12" t="n"/>
      <c r="B17940" s="13" t="n"/>
    </row>
    <row r="17941">
      <c r="A17941" s="12" t="n"/>
      <c r="B17941" s="13" t="n"/>
    </row>
    <row r="17942">
      <c r="A17942" s="12" t="n"/>
      <c r="B17942" s="13" t="n"/>
    </row>
    <row r="17943">
      <c r="A17943" s="12" t="n"/>
      <c r="B17943" s="13" t="n"/>
    </row>
    <row r="17944">
      <c r="A17944" s="12" t="n"/>
      <c r="B17944" s="13" t="n"/>
    </row>
    <row r="17945">
      <c r="A17945" s="12" t="n"/>
      <c r="B17945" s="13" t="n"/>
    </row>
    <row r="17946">
      <c r="A17946" s="12" t="n"/>
      <c r="B17946" s="13" t="n"/>
    </row>
    <row r="17947">
      <c r="A17947" s="12" t="n"/>
      <c r="B17947" s="13" t="n"/>
    </row>
    <row r="17948">
      <c r="A17948" s="12" t="n"/>
      <c r="B17948" s="13" t="n"/>
    </row>
    <row r="17949">
      <c r="A17949" s="12" t="n"/>
      <c r="B17949" s="13" t="n"/>
    </row>
    <row r="17950">
      <c r="A17950" s="12" t="n"/>
      <c r="B17950" s="13" t="n"/>
    </row>
    <row r="17951">
      <c r="A17951" s="12" t="n"/>
      <c r="B17951" s="13" t="n"/>
    </row>
    <row r="17952">
      <c r="A17952" s="12" t="n"/>
      <c r="B17952" s="13" t="n"/>
    </row>
    <row r="17953">
      <c r="A17953" s="12" t="n"/>
      <c r="B17953" s="13" t="n"/>
    </row>
    <row r="17954">
      <c r="A17954" s="12" t="n"/>
      <c r="B17954" s="13" t="n"/>
    </row>
    <row r="17955">
      <c r="A17955" s="12" t="n"/>
      <c r="B17955" s="13" t="n"/>
    </row>
    <row r="17956">
      <c r="A17956" s="12" t="n"/>
      <c r="B17956" s="13" t="n"/>
    </row>
    <row r="17957">
      <c r="A17957" s="12" t="n"/>
      <c r="B17957" s="13" t="n"/>
    </row>
    <row r="17958">
      <c r="A17958" s="12" t="n"/>
      <c r="B17958" s="13" t="n"/>
    </row>
    <row r="17959">
      <c r="A17959" s="12" t="n"/>
      <c r="B17959" s="13" t="n"/>
    </row>
    <row r="17960">
      <c r="A17960" s="12" t="n"/>
      <c r="B17960" s="13" t="n"/>
    </row>
    <row r="17961">
      <c r="A17961" s="12" t="n"/>
      <c r="B17961" s="13" t="n"/>
    </row>
    <row r="17962">
      <c r="A17962" s="12" t="n"/>
      <c r="B17962" s="13" t="n"/>
    </row>
    <row r="17963">
      <c r="A17963" s="12" t="n"/>
      <c r="B17963" s="13" t="n"/>
    </row>
    <row r="17964">
      <c r="A17964" s="12" t="n"/>
      <c r="B17964" s="13" t="n"/>
    </row>
    <row r="17965">
      <c r="A17965" s="12" t="n"/>
      <c r="B17965" s="13" t="n"/>
    </row>
    <row r="17966">
      <c r="A17966" s="12" t="n"/>
      <c r="B17966" s="13" t="n"/>
    </row>
    <row r="17967">
      <c r="A17967" s="12" t="n"/>
      <c r="B17967" s="13" t="n"/>
    </row>
    <row r="17968">
      <c r="A17968" s="12" t="n"/>
      <c r="B17968" s="13" t="n"/>
    </row>
    <row r="17969">
      <c r="A17969" s="12" t="n"/>
      <c r="B17969" s="13" t="n"/>
    </row>
    <row r="17970">
      <c r="A17970" s="12" t="n"/>
      <c r="B17970" s="13" t="n"/>
    </row>
    <row r="17971">
      <c r="A17971" s="12" t="n"/>
      <c r="B17971" s="13" t="n"/>
    </row>
    <row r="17972">
      <c r="A17972" s="12" t="n"/>
      <c r="B17972" s="13" t="n"/>
    </row>
    <row r="17973">
      <c r="A17973" s="12" t="n"/>
      <c r="B17973" s="13" t="n"/>
    </row>
    <row r="17974">
      <c r="A17974" s="12" t="n"/>
      <c r="B17974" s="13" t="n"/>
    </row>
    <row r="17975">
      <c r="A17975" s="12" t="n"/>
      <c r="B17975" s="13" t="n"/>
    </row>
    <row r="17976">
      <c r="A17976" s="12" t="n"/>
      <c r="B17976" s="13" t="n"/>
    </row>
    <row r="17977">
      <c r="A17977" s="12" t="n"/>
      <c r="B17977" s="13" t="n"/>
    </row>
    <row r="17978">
      <c r="A17978" s="12" t="n"/>
      <c r="B17978" s="13" t="n"/>
    </row>
    <row r="17979">
      <c r="A17979" s="12" t="n"/>
      <c r="B17979" s="13" t="n"/>
    </row>
    <row r="17980">
      <c r="A17980" s="12" t="n"/>
      <c r="B17980" s="13" t="n"/>
    </row>
    <row r="17981">
      <c r="A17981" s="12" t="n"/>
      <c r="B17981" s="13" t="n"/>
    </row>
    <row r="17982">
      <c r="A17982" s="12" t="n"/>
      <c r="B17982" s="13" t="n"/>
    </row>
    <row r="17983">
      <c r="A17983" s="12" t="n"/>
      <c r="B17983" s="13" t="n"/>
    </row>
    <row r="17984">
      <c r="A17984" s="12" t="n"/>
      <c r="B17984" s="13" t="n"/>
    </row>
    <row r="17985">
      <c r="A17985" s="12" t="n"/>
      <c r="B17985" s="13" t="n"/>
    </row>
    <row r="17986">
      <c r="A17986" s="12" t="n"/>
      <c r="B17986" s="13" t="n"/>
    </row>
    <row r="17987">
      <c r="A17987" s="12" t="n"/>
      <c r="B17987" s="13" t="n"/>
    </row>
    <row r="17988">
      <c r="A17988" s="12" t="n"/>
      <c r="B17988" s="13" t="n"/>
    </row>
    <row r="17989">
      <c r="A17989" s="12" t="n"/>
      <c r="B17989" s="13" t="n"/>
    </row>
    <row r="17990">
      <c r="A17990" s="12" t="n"/>
      <c r="B17990" s="13" t="n"/>
    </row>
    <row r="17991">
      <c r="A17991" s="12" t="n"/>
      <c r="B17991" s="13" t="n"/>
    </row>
    <row r="17992">
      <c r="A17992" s="12" t="n"/>
      <c r="B17992" s="13" t="n"/>
    </row>
    <row r="17993">
      <c r="A17993" s="12" t="n"/>
      <c r="B17993" s="13" t="n"/>
    </row>
    <row r="17994">
      <c r="A17994" s="12" t="n"/>
      <c r="B17994" s="13" t="n"/>
    </row>
    <row r="17995">
      <c r="A17995" s="12" t="n"/>
      <c r="B17995" s="13" t="n"/>
    </row>
    <row r="17996">
      <c r="A17996" s="12" t="n"/>
      <c r="B17996" s="13" t="n"/>
    </row>
    <row r="17997">
      <c r="A17997" s="12" t="n"/>
      <c r="B17997" s="13" t="n"/>
    </row>
    <row r="17998">
      <c r="A17998" s="12" t="n"/>
      <c r="B17998" s="13" t="n"/>
    </row>
    <row r="17999">
      <c r="A17999" s="12" t="n"/>
      <c r="B17999" s="13" t="n"/>
    </row>
    <row r="18000">
      <c r="A18000" s="12" t="n"/>
      <c r="B18000" s="13" t="n"/>
    </row>
    <row r="18001">
      <c r="A18001" s="12" t="n"/>
      <c r="B18001" s="13" t="n"/>
    </row>
    <row r="18002">
      <c r="A18002" s="12" t="n"/>
      <c r="B18002" s="13" t="n"/>
    </row>
    <row r="18003">
      <c r="A18003" s="12" t="n"/>
      <c r="B18003" s="13" t="n"/>
    </row>
    <row r="18004">
      <c r="A18004" s="12" t="n"/>
      <c r="B18004" s="13" t="n"/>
    </row>
    <row r="18005">
      <c r="A18005" s="12" t="n"/>
      <c r="B18005" s="13" t="n"/>
    </row>
    <row r="18006">
      <c r="A18006" s="12" t="n"/>
      <c r="B18006" s="13" t="n"/>
    </row>
    <row r="18007">
      <c r="A18007" s="12" t="n"/>
      <c r="B18007" s="13" t="n"/>
    </row>
    <row r="18008">
      <c r="A18008" s="12" t="n"/>
      <c r="B18008" s="13" t="n"/>
    </row>
    <row r="18009">
      <c r="A18009" s="12" t="n"/>
      <c r="B18009" s="13" t="n"/>
    </row>
    <row r="18010">
      <c r="A18010" s="12" t="n"/>
      <c r="B18010" s="13" t="n"/>
    </row>
    <row r="18011">
      <c r="A18011" s="12" t="n"/>
      <c r="B18011" s="13" t="n"/>
    </row>
    <row r="18012">
      <c r="A18012" s="12" t="n"/>
      <c r="B18012" s="13" t="n"/>
    </row>
    <row r="18013">
      <c r="A18013" s="12" t="n"/>
      <c r="B18013" s="13" t="n"/>
    </row>
    <row r="18014">
      <c r="A18014" s="12" t="n"/>
      <c r="B18014" s="13" t="n"/>
    </row>
    <row r="18015">
      <c r="A18015" s="12" t="n"/>
      <c r="B18015" s="13" t="n"/>
    </row>
    <row r="18016">
      <c r="A18016" s="12" t="n"/>
      <c r="B18016" s="13" t="n"/>
    </row>
    <row r="18017">
      <c r="A18017" s="12" t="n"/>
      <c r="B18017" s="13" t="n"/>
    </row>
    <row r="18018">
      <c r="A18018" s="12" t="n"/>
      <c r="B18018" s="13" t="n"/>
    </row>
    <row r="18019">
      <c r="A18019" s="12" t="n"/>
      <c r="B18019" s="13" t="n"/>
    </row>
    <row r="18020">
      <c r="A18020" s="12" t="n"/>
      <c r="B18020" s="13" t="n"/>
    </row>
    <row r="18021">
      <c r="A18021" s="12" t="n"/>
      <c r="B18021" s="13" t="n"/>
    </row>
    <row r="18022">
      <c r="A18022" s="12" t="n"/>
      <c r="B18022" s="13" t="n"/>
    </row>
    <row r="18023">
      <c r="A18023" s="12" t="n"/>
      <c r="B18023" s="13" t="n"/>
    </row>
    <row r="18024">
      <c r="A18024" s="12" t="n"/>
      <c r="B18024" s="13" t="n"/>
    </row>
    <row r="18025">
      <c r="A18025" s="12" t="n"/>
      <c r="B18025" s="13" t="n"/>
    </row>
    <row r="18026">
      <c r="A18026" s="12" t="n"/>
      <c r="B18026" s="13" t="n"/>
    </row>
    <row r="18027">
      <c r="A18027" s="12" t="n"/>
      <c r="B18027" s="13" t="n"/>
    </row>
    <row r="18028">
      <c r="A18028" s="12" t="n"/>
      <c r="B18028" s="13" t="n"/>
    </row>
    <row r="18029">
      <c r="A18029" s="12" t="n"/>
      <c r="B18029" s="13" t="n"/>
    </row>
    <row r="18030">
      <c r="A18030" s="12" t="n"/>
      <c r="B18030" s="13" t="n"/>
    </row>
    <row r="18031">
      <c r="A18031" s="12" t="n"/>
      <c r="B18031" s="13" t="n"/>
    </row>
    <row r="18032">
      <c r="A18032" s="12" t="n"/>
      <c r="B18032" s="13" t="n"/>
    </row>
    <row r="18033">
      <c r="A18033" s="12" t="n"/>
      <c r="B18033" s="13" t="n"/>
    </row>
    <row r="18034">
      <c r="A18034" s="12" t="n"/>
      <c r="B18034" s="13" t="n"/>
    </row>
    <row r="18035">
      <c r="A18035" s="12" t="n"/>
      <c r="B18035" s="13" t="n"/>
    </row>
    <row r="18036">
      <c r="A18036" s="12" t="n"/>
      <c r="B18036" s="13" t="n"/>
    </row>
    <row r="18037">
      <c r="A18037" s="12" t="n"/>
      <c r="B18037" s="13" t="n"/>
    </row>
    <row r="18038">
      <c r="A18038" s="12" t="n"/>
      <c r="B18038" s="13" t="n"/>
    </row>
    <row r="18039">
      <c r="A18039" s="12" t="n"/>
      <c r="B18039" s="13" t="n"/>
    </row>
    <row r="18040">
      <c r="A18040" s="12" t="n"/>
      <c r="B18040" s="13" t="n"/>
    </row>
    <row r="18041">
      <c r="A18041" s="12" t="n"/>
      <c r="B18041" s="13" t="n"/>
    </row>
    <row r="18042">
      <c r="A18042" s="12" t="n"/>
      <c r="B18042" s="13" t="n"/>
    </row>
    <row r="18043">
      <c r="A18043" s="12" t="n"/>
      <c r="B18043" s="13" t="n"/>
    </row>
    <row r="18044">
      <c r="A18044" s="12" t="n"/>
      <c r="B18044" s="13" t="n"/>
    </row>
    <row r="18045">
      <c r="A18045" s="12" t="n"/>
      <c r="B18045" s="13" t="n"/>
    </row>
    <row r="18046">
      <c r="A18046" s="12" t="n"/>
      <c r="B18046" s="13" t="n"/>
    </row>
    <row r="18047">
      <c r="A18047" s="12" t="n"/>
      <c r="B18047" s="13" t="n"/>
    </row>
    <row r="18048">
      <c r="A18048" s="12" t="n"/>
      <c r="B18048" s="13" t="n"/>
    </row>
    <row r="18049">
      <c r="A18049" s="12" t="n"/>
      <c r="B18049" s="13" t="n"/>
    </row>
    <row r="18050">
      <c r="A18050" s="12" t="n"/>
      <c r="B18050" s="13" t="n"/>
    </row>
    <row r="18051">
      <c r="A18051" s="12" t="n"/>
      <c r="B18051" s="13" t="n"/>
    </row>
    <row r="18052">
      <c r="A18052" s="12" t="n"/>
      <c r="B18052" s="13" t="n"/>
    </row>
    <row r="18053">
      <c r="A18053" s="12" t="n"/>
      <c r="B18053" s="13" t="n"/>
    </row>
    <row r="18054">
      <c r="A18054" s="12" t="n"/>
      <c r="B18054" s="13" t="n"/>
    </row>
    <row r="18055">
      <c r="A18055" s="12" t="n"/>
      <c r="B18055" s="13" t="n"/>
    </row>
    <row r="18056">
      <c r="A18056" s="12" t="n"/>
      <c r="B18056" s="13" t="n"/>
    </row>
    <row r="18057">
      <c r="A18057" s="12" t="n"/>
      <c r="B18057" s="13" t="n"/>
    </row>
    <row r="18058">
      <c r="A18058" s="12" t="n"/>
      <c r="B18058" s="13" t="n"/>
    </row>
    <row r="18059">
      <c r="A18059" s="12" t="n"/>
      <c r="B18059" s="13" t="n"/>
    </row>
    <row r="18060">
      <c r="A18060" s="12" t="n"/>
      <c r="B18060" s="13" t="n"/>
    </row>
    <row r="18061">
      <c r="A18061" s="12" t="n"/>
      <c r="B18061" s="13" t="n"/>
    </row>
    <row r="18062">
      <c r="A18062" s="12" t="n"/>
      <c r="B18062" s="13" t="n"/>
    </row>
    <row r="18063">
      <c r="A18063" s="12" t="n"/>
      <c r="B18063" s="13" t="n"/>
    </row>
    <row r="18064">
      <c r="A18064" s="12" t="n"/>
      <c r="B18064" s="13" t="n"/>
    </row>
    <row r="18065">
      <c r="A18065" s="12" t="n"/>
      <c r="B18065" s="13" t="n"/>
    </row>
    <row r="18066">
      <c r="A18066" s="12" t="n"/>
      <c r="B18066" s="13" t="n"/>
    </row>
    <row r="18067">
      <c r="A18067" s="12" t="n"/>
      <c r="B18067" s="13" t="n"/>
    </row>
    <row r="18068">
      <c r="A18068" s="12" t="n"/>
      <c r="B18068" s="13" t="n"/>
    </row>
    <row r="18069">
      <c r="A18069" s="12" t="n"/>
      <c r="B18069" s="13" t="n"/>
    </row>
    <row r="18070">
      <c r="A18070" s="12" t="n"/>
      <c r="B18070" s="13" t="n"/>
    </row>
    <row r="18071">
      <c r="A18071" s="12" t="n"/>
      <c r="B18071" s="13" t="n"/>
    </row>
    <row r="18072">
      <c r="A18072" s="12" t="n"/>
      <c r="B18072" s="13" t="n"/>
    </row>
    <row r="18073">
      <c r="A18073" s="12" t="n"/>
      <c r="B18073" s="13" t="n"/>
    </row>
    <row r="18074">
      <c r="A18074" s="12" t="n"/>
      <c r="B18074" s="13" t="n"/>
    </row>
    <row r="18075">
      <c r="A18075" s="12" t="n"/>
      <c r="B18075" s="13" t="n"/>
    </row>
    <row r="18076">
      <c r="A18076" s="12" t="n"/>
      <c r="B18076" s="13" t="n"/>
    </row>
    <row r="18077">
      <c r="A18077" s="12" t="n"/>
      <c r="B18077" s="13" t="n"/>
    </row>
    <row r="18078">
      <c r="A18078" s="12" t="n"/>
      <c r="B18078" s="13" t="n"/>
    </row>
    <row r="18079">
      <c r="A18079" s="12" t="n"/>
      <c r="B18079" s="13" t="n"/>
    </row>
    <row r="18080">
      <c r="A18080" s="12" t="n"/>
      <c r="B18080" s="13" t="n"/>
    </row>
    <row r="18081">
      <c r="A18081" s="12" t="n"/>
      <c r="B18081" s="13" t="n"/>
    </row>
    <row r="18082">
      <c r="A18082" s="12" t="n"/>
      <c r="B18082" s="13" t="n"/>
    </row>
    <row r="18083">
      <c r="A18083" s="12" t="n"/>
      <c r="B18083" s="13" t="n"/>
    </row>
    <row r="18084">
      <c r="A18084" s="12" t="n"/>
      <c r="B18084" s="13" t="n"/>
    </row>
    <row r="18085">
      <c r="A18085" s="12" t="n"/>
      <c r="B18085" s="13" t="n"/>
    </row>
    <row r="18086">
      <c r="A18086" s="12" t="n"/>
      <c r="B18086" s="13" t="n"/>
    </row>
    <row r="18087">
      <c r="A18087" s="12" t="n"/>
      <c r="B18087" s="13" t="n"/>
    </row>
    <row r="18088">
      <c r="A18088" s="12" t="n"/>
      <c r="B18088" s="13" t="n"/>
    </row>
    <row r="18089">
      <c r="A18089" s="12" t="n"/>
      <c r="B18089" s="13" t="n"/>
    </row>
    <row r="18090">
      <c r="A18090" s="12" t="n"/>
      <c r="B18090" s="13" t="n"/>
    </row>
    <row r="18091">
      <c r="A18091" s="12" t="n"/>
      <c r="B18091" s="13" t="n"/>
    </row>
    <row r="18092">
      <c r="A18092" s="12" t="n"/>
      <c r="B18092" s="13" t="n"/>
    </row>
    <row r="18093">
      <c r="A18093" s="12" t="n"/>
      <c r="B18093" s="13" t="n"/>
    </row>
    <row r="18094">
      <c r="A18094" s="12" t="n"/>
      <c r="B18094" s="13" t="n"/>
    </row>
    <row r="18095">
      <c r="A18095" s="12" t="n"/>
      <c r="B18095" s="13" t="n"/>
    </row>
    <row r="18096">
      <c r="A18096" s="12" t="n"/>
      <c r="B18096" s="13" t="n"/>
    </row>
    <row r="18097">
      <c r="A18097" s="12" t="n"/>
      <c r="B18097" s="13" t="n"/>
    </row>
    <row r="18098">
      <c r="A18098" s="12" t="n"/>
      <c r="B18098" s="13" t="n"/>
    </row>
    <row r="18099">
      <c r="A18099" s="12" t="n"/>
      <c r="B18099" s="13" t="n"/>
    </row>
    <row r="18100">
      <c r="A18100" s="12" t="n"/>
      <c r="B18100" s="13" t="n"/>
    </row>
    <row r="18101">
      <c r="A18101" s="12" t="n"/>
      <c r="B18101" s="13" t="n"/>
    </row>
    <row r="18102">
      <c r="A18102" s="12" t="n"/>
      <c r="B18102" s="13" t="n"/>
    </row>
    <row r="18103">
      <c r="A18103" s="12" t="n"/>
      <c r="B18103" s="13" t="n"/>
    </row>
    <row r="18104">
      <c r="A18104" s="12" t="n"/>
      <c r="B18104" s="13" t="n"/>
    </row>
    <row r="18105">
      <c r="A18105" s="12" t="n"/>
      <c r="B18105" s="13" t="n"/>
    </row>
    <row r="18106">
      <c r="A18106" s="12" t="n"/>
      <c r="B18106" s="13" t="n"/>
    </row>
    <row r="18107">
      <c r="A18107" s="12" t="n"/>
      <c r="B18107" s="13" t="n"/>
    </row>
    <row r="18108">
      <c r="A18108" s="12" t="n"/>
      <c r="B18108" s="13" t="n"/>
    </row>
    <row r="18109">
      <c r="A18109" s="12" t="n"/>
      <c r="B18109" s="13" t="n"/>
    </row>
    <row r="18110">
      <c r="A18110" s="12" t="n"/>
      <c r="B18110" s="13" t="n"/>
    </row>
    <row r="18111">
      <c r="A18111" s="12" t="n"/>
      <c r="B18111" s="13" t="n"/>
    </row>
    <row r="18112">
      <c r="A18112" s="12" t="n"/>
      <c r="B18112" s="13" t="n"/>
    </row>
    <row r="18113">
      <c r="A18113" s="12" t="n"/>
      <c r="B18113" s="13" t="n"/>
    </row>
    <row r="18114">
      <c r="A18114" s="12" t="n"/>
      <c r="B18114" s="13" t="n"/>
    </row>
    <row r="18115">
      <c r="A18115" s="12" t="n"/>
      <c r="B18115" s="13" t="n"/>
    </row>
    <row r="18116">
      <c r="A18116" s="12" t="n"/>
      <c r="B18116" s="13" t="n"/>
    </row>
    <row r="18117">
      <c r="A18117" s="12" t="n"/>
      <c r="B18117" s="13" t="n"/>
    </row>
    <row r="18118">
      <c r="A18118" s="12" t="n"/>
      <c r="B18118" s="13" t="n"/>
    </row>
    <row r="18119">
      <c r="A18119" s="12" t="n"/>
      <c r="B18119" s="13" t="n"/>
    </row>
    <row r="18120">
      <c r="A18120" s="12" t="n"/>
      <c r="B18120" s="13" t="n"/>
    </row>
    <row r="18121">
      <c r="A18121" s="12" t="n"/>
      <c r="B18121" s="13" t="n"/>
    </row>
    <row r="18122">
      <c r="A18122" s="12" t="n"/>
      <c r="B18122" s="13" t="n"/>
    </row>
    <row r="18123">
      <c r="A18123" s="12" t="n"/>
      <c r="B18123" s="13" t="n"/>
    </row>
    <row r="18124">
      <c r="A18124" s="12" t="n"/>
      <c r="B18124" s="13" t="n"/>
    </row>
    <row r="18125">
      <c r="A18125" s="12" t="n"/>
      <c r="B18125" s="13" t="n"/>
    </row>
    <row r="18126">
      <c r="A18126" s="12" t="n"/>
      <c r="B18126" s="13" t="n"/>
    </row>
    <row r="18127">
      <c r="A18127" s="12" t="n"/>
      <c r="B18127" s="13" t="n"/>
    </row>
    <row r="18128">
      <c r="A18128" s="12" t="n"/>
      <c r="B18128" s="13" t="n"/>
    </row>
    <row r="18129">
      <c r="A18129" s="12" t="n"/>
      <c r="B18129" s="13" t="n"/>
    </row>
    <row r="18130">
      <c r="A18130" s="12" t="n"/>
      <c r="B18130" s="13" t="n"/>
    </row>
    <row r="18131">
      <c r="A18131" s="12" t="n"/>
      <c r="B18131" s="13" t="n"/>
    </row>
    <row r="18132">
      <c r="A18132" s="12" t="n"/>
      <c r="B18132" s="13" t="n"/>
    </row>
    <row r="18133">
      <c r="A18133" s="12" t="n"/>
      <c r="B18133" s="13" t="n"/>
    </row>
    <row r="18134">
      <c r="A18134" s="12" t="n"/>
      <c r="B18134" s="13" t="n"/>
    </row>
    <row r="18135">
      <c r="A18135" s="12" t="n"/>
      <c r="B18135" s="13" t="n"/>
    </row>
    <row r="18136">
      <c r="A18136" s="12" t="n"/>
      <c r="B18136" s="13" t="n"/>
    </row>
    <row r="18137">
      <c r="A18137" s="12" t="n"/>
      <c r="B18137" s="13" t="n"/>
    </row>
    <row r="18138">
      <c r="A18138" s="12" t="n"/>
      <c r="B18138" s="13" t="n"/>
    </row>
    <row r="18139">
      <c r="A18139" s="12" t="n"/>
      <c r="B18139" s="13" t="n"/>
    </row>
    <row r="18140">
      <c r="A18140" s="12" t="n"/>
      <c r="B18140" s="13" t="n"/>
    </row>
    <row r="18141">
      <c r="A18141" s="12" t="n"/>
      <c r="B18141" s="13" t="n"/>
    </row>
    <row r="18142">
      <c r="A18142" s="12" t="n"/>
      <c r="B18142" s="13" t="n"/>
    </row>
    <row r="18143">
      <c r="A18143" s="12" t="n"/>
      <c r="B18143" s="13" t="n"/>
    </row>
    <row r="18144">
      <c r="A18144" s="12" t="n"/>
      <c r="B18144" s="13" t="n"/>
    </row>
    <row r="18145">
      <c r="A18145" s="12" t="n"/>
      <c r="B18145" s="13" t="n"/>
    </row>
    <row r="18146">
      <c r="A18146" s="12" t="n"/>
      <c r="B18146" s="13" t="n"/>
    </row>
    <row r="18147">
      <c r="A18147" s="12" t="n"/>
      <c r="B18147" s="13" t="n"/>
    </row>
    <row r="18148">
      <c r="A18148" s="12" t="n"/>
      <c r="B18148" s="13" t="n"/>
    </row>
    <row r="18149">
      <c r="A18149" s="12" t="n"/>
      <c r="B18149" s="13" t="n"/>
    </row>
    <row r="18150">
      <c r="A18150" s="12" t="n"/>
      <c r="B18150" s="13" t="n"/>
    </row>
    <row r="18151">
      <c r="A18151" s="12" t="n"/>
      <c r="B18151" s="13" t="n"/>
    </row>
    <row r="18152">
      <c r="A18152" s="12" t="n"/>
      <c r="B18152" s="13" t="n"/>
    </row>
    <row r="18153">
      <c r="A18153" s="12" t="n"/>
      <c r="B18153" s="13" t="n"/>
    </row>
    <row r="18154">
      <c r="A18154" s="12" t="n"/>
      <c r="B18154" s="13" t="n"/>
    </row>
    <row r="18155">
      <c r="A18155" s="12" t="n"/>
      <c r="B18155" s="13" t="n"/>
    </row>
    <row r="18156">
      <c r="A18156" s="12" t="n"/>
      <c r="B18156" s="13" t="n"/>
    </row>
    <row r="18157">
      <c r="A18157" s="12" t="n"/>
      <c r="B18157" s="13" t="n"/>
    </row>
    <row r="18158">
      <c r="A18158" s="12" t="n"/>
      <c r="B18158" s="13" t="n"/>
    </row>
    <row r="18159">
      <c r="A18159" s="12" t="n"/>
      <c r="B18159" s="13" t="n"/>
    </row>
    <row r="18160">
      <c r="A18160" s="12" t="n"/>
      <c r="B18160" s="13" t="n"/>
    </row>
    <row r="18161">
      <c r="A18161" s="12" t="n"/>
      <c r="B18161" s="13" t="n"/>
    </row>
    <row r="18162">
      <c r="A18162" s="12" t="n"/>
      <c r="B18162" s="13" t="n"/>
    </row>
    <row r="18163">
      <c r="A18163" s="12" t="n"/>
      <c r="B18163" s="13" t="n"/>
    </row>
    <row r="18164">
      <c r="A18164" s="12" t="n"/>
      <c r="B18164" s="13" t="n"/>
    </row>
    <row r="18165">
      <c r="A18165" s="12" t="n"/>
      <c r="B18165" s="13" t="n"/>
    </row>
    <row r="18166">
      <c r="A18166" s="12" t="n"/>
      <c r="B18166" s="13" t="n"/>
    </row>
    <row r="18167">
      <c r="A18167" s="12" t="n"/>
      <c r="B18167" s="13" t="n"/>
    </row>
    <row r="18168">
      <c r="A18168" s="12" t="n"/>
      <c r="B18168" s="13" t="n"/>
    </row>
    <row r="18169">
      <c r="A18169" s="12" t="n"/>
      <c r="B18169" s="13" t="n"/>
    </row>
    <row r="18170">
      <c r="A18170" s="12" t="n"/>
      <c r="B18170" s="13" t="n"/>
    </row>
    <row r="18171">
      <c r="A18171" s="12" t="n"/>
      <c r="B18171" s="13" t="n"/>
    </row>
    <row r="18172">
      <c r="A18172" s="12" t="n"/>
      <c r="B18172" s="13" t="n"/>
    </row>
    <row r="18173">
      <c r="A18173" s="12" t="n"/>
      <c r="B18173" s="13" t="n"/>
    </row>
    <row r="18174">
      <c r="A18174" s="12" t="n"/>
      <c r="B18174" s="13" t="n"/>
    </row>
    <row r="18175">
      <c r="A18175" s="12" t="n"/>
      <c r="B18175" s="13" t="n"/>
    </row>
    <row r="18176">
      <c r="A18176" s="12" t="n"/>
      <c r="B18176" s="13" t="n"/>
    </row>
    <row r="18177">
      <c r="A18177" s="12" t="n"/>
      <c r="B18177" s="13" t="n"/>
    </row>
    <row r="18178">
      <c r="A18178" s="12" t="n"/>
      <c r="B18178" s="13" t="n"/>
    </row>
    <row r="18179">
      <c r="A18179" s="12" t="n"/>
      <c r="B18179" s="13" t="n"/>
    </row>
    <row r="18180">
      <c r="A18180" s="12" t="n"/>
      <c r="B18180" s="13" t="n"/>
    </row>
    <row r="18181">
      <c r="A18181" s="12" t="n"/>
      <c r="B18181" s="13" t="n"/>
    </row>
    <row r="18182">
      <c r="A18182" s="12" t="n"/>
      <c r="B18182" s="13" t="n"/>
    </row>
    <row r="18183">
      <c r="A18183" s="12" t="n"/>
      <c r="B18183" s="13" t="n"/>
    </row>
    <row r="18184">
      <c r="A18184" s="12" t="n"/>
      <c r="B18184" s="13" t="n"/>
    </row>
    <row r="18185">
      <c r="A18185" s="12" t="n"/>
      <c r="B18185" s="13" t="n"/>
    </row>
    <row r="18186">
      <c r="A18186" s="12" t="n"/>
      <c r="B18186" s="13" t="n"/>
    </row>
    <row r="18187">
      <c r="A18187" s="12" t="n"/>
      <c r="B18187" s="13" t="n"/>
    </row>
    <row r="18188">
      <c r="A18188" s="12" t="n"/>
      <c r="B18188" s="13" t="n"/>
    </row>
    <row r="18189">
      <c r="A18189" s="12" t="n"/>
      <c r="B18189" s="13" t="n"/>
    </row>
    <row r="18190">
      <c r="A18190" s="12" t="n"/>
      <c r="B18190" s="13" t="n"/>
    </row>
    <row r="18191">
      <c r="A18191" s="12" t="n"/>
      <c r="B18191" s="13" t="n"/>
    </row>
    <row r="18192">
      <c r="A18192" s="12" t="n"/>
      <c r="B18192" s="13" t="n"/>
    </row>
    <row r="18193">
      <c r="A18193" s="12" t="n"/>
      <c r="B18193" s="13" t="n"/>
    </row>
    <row r="18194">
      <c r="A18194" s="12" t="n"/>
      <c r="B18194" s="13" t="n"/>
    </row>
    <row r="18195">
      <c r="A18195" s="12" t="n"/>
      <c r="B18195" s="13" t="n"/>
    </row>
    <row r="18196">
      <c r="A18196" s="12" t="n"/>
      <c r="B18196" s="13" t="n"/>
    </row>
    <row r="18197">
      <c r="A18197" s="12" t="n"/>
      <c r="B18197" s="13" t="n"/>
    </row>
    <row r="18198">
      <c r="A18198" s="12" t="n"/>
      <c r="B18198" s="13" t="n"/>
    </row>
    <row r="18199">
      <c r="A18199" s="12" t="n"/>
      <c r="B18199" s="13" t="n"/>
    </row>
    <row r="18200">
      <c r="A18200" s="12" t="n"/>
      <c r="B18200" s="13" t="n"/>
    </row>
    <row r="18201">
      <c r="A18201" s="12" t="n"/>
      <c r="B18201" s="13" t="n"/>
    </row>
    <row r="18202">
      <c r="A18202" s="12" t="n"/>
      <c r="B18202" s="13" t="n"/>
    </row>
    <row r="18203">
      <c r="A18203" s="12" t="n"/>
      <c r="B18203" s="13" t="n"/>
    </row>
    <row r="18204">
      <c r="A18204" s="12" t="n"/>
      <c r="B18204" s="13" t="n"/>
    </row>
    <row r="18205">
      <c r="A18205" s="12" t="n"/>
      <c r="B18205" s="13" t="n"/>
    </row>
    <row r="18206">
      <c r="A18206" s="12" t="n"/>
      <c r="B18206" s="13" t="n"/>
    </row>
    <row r="18207">
      <c r="A18207" s="12" t="n"/>
      <c r="B18207" s="13" t="n"/>
    </row>
    <row r="18208">
      <c r="A18208" s="12" t="n"/>
      <c r="B18208" s="13" t="n"/>
    </row>
    <row r="18209">
      <c r="A18209" s="12" t="n"/>
      <c r="B18209" s="13" t="n"/>
    </row>
    <row r="18210">
      <c r="A18210" s="12" t="n"/>
      <c r="B18210" s="13" t="n"/>
    </row>
    <row r="18211">
      <c r="A18211" s="12" t="n"/>
      <c r="B18211" s="13" t="n"/>
    </row>
    <row r="18212">
      <c r="A18212" s="12" t="n"/>
      <c r="B18212" s="13" t="n"/>
    </row>
    <row r="18213">
      <c r="A18213" s="12" t="n"/>
      <c r="B18213" s="13" t="n"/>
    </row>
    <row r="18214">
      <c r="A18214" s="12" t="n"/>
      <c r="B18214" s="13" t="n"/>
    </row>
    <row r="18215">
      <c r="A18215" s="12" t="n"/>
      <c r="B18215" s="13" t="n"/>
    </row>
    <row r="18216">
      <c r="A18216" s="12" t="n"/>
      <c r="B18216" s="13" t="n"/>
    </row>
    <row r="18217">
      <c r="A18217" s="12" t="n"/>
      <c r="B18217" s="13" t="n"/>
    </row>
    <row r="18218">
      <c r="A18218" s="12" t="n"/>
      <c r="B18218" s="13" t="n"/>
    </row>
    <row r="18219">
      <c r="A18219" s="12" t="n"/>
      <c r="B18219" s="13" t="n"/>
    </row>
    <row r="18220">
      <c r="A18220" s="12" t="n"/>
      <c r="B18220" s="13" t="n"/>
    </row>
    <row r="18221">
      <c r="A18221" s="12" t="n"/>
      <c r="B18221" s="13" t="n"/>
    </row>
    <row r="18222">
      <c r="A18222" s="12" t="n"/>
      <c r="B18222" s="13" t="n"/>
    </row>
    <row r="18223">
      <c r="A18223" s="12" t="n"/>
      <c r="B18223" s="13" t="n"/>
    </row>
    <row r="18224">
      <c r="A18224" s="12" t="n"/>
      <c r="B18224" s="13" t="n"/>
    </row>
    <row r="18225">
      <c r="A18225" s="12" t="n"/>
      <c r="B18225" s="13" t="n"/>
    </row>
    <row r="18226">
      <c r="A18226" s="12" t="n"/>
      <c r="B18226" s="13" t="n"/>
    </row>
    <row r="18227">
      <c r="A18227" s="12" t="n"/>
      <c r="B18227" s="13" t="n"/>
    </row>
    <row r="18228">
      <c r="A18228" s="12" t="n"/>
      <c r="B18228" s="13" t="n"/>
    </row>
    <row r="18229">
      <c r="A18229" s="12" t="n"/>
      <c r="B18229" s="13" t="n"/>
    </row>
    <row r="18230">
      <c r="A18230" s="12" t="n"/>
      <c r="B18230" s="13" t="n"/>
    </row>
    <row r="18231">
      <c r="A18231" s="12" t="n"/>
      <c r="B18231" s="13" t="n"/>
    </row>
    <row r="18232">
      <c r="A18232" s="12" t="n"/>
      <c r="B18232" s="13" t="n"/>
    </row>
    <row r="18233">
      <c r="A18233" s="12" t="n"/>
      <c r="B18233" s="13" t="n"/>
    </row>
    <row r="18234">
      <c r="A18234" s="12" t="n"/>
      <c r="B18234" s="13" t="n"/>
    </row>
    <row r="18235">
      <c r="A18235" s="12" t="n"/>
      <c r="B18235" s="13" t="n"/>
    </row>
    <row r="18236">
      <c r="A18236" s="12" t="n"/>
      <c r="B18236" s="13" t="n"/>
    </row>
    <row r="18237">
      <c r="A18237" s="12" t="n"/>
      <c r="B18237" s="13" t="n"/>
    </row>
    <row r="18238">
      <c r="A18238" s="12" t="n"/>
      <c r="B18238" s="13" t="n"/>
    </row>
    <row r="18239">
      <c r="A18239" s="12" t="n"/>
      <c r="B18239" s="13" t="n"/>
    </row>
    <row r="18240">
      <c r="A18240" s="12" t="n"/>
      <c r="B18240" s="13" t="n"/>
    </row>
    <row r="18241">
      <c r="A18241" s="12" t="n"/>
      <c r="B18241" s="13" t="n"/>
    </row>
    <row r="18242">
      <c r="A18242" s="12" t="n"/>
      <c r="B18242" s="13" t="n"/>
    </row>
    <row r="18243">
      <c r="A18243" s="12" t="n"/>
      <c r="B18243" s="13" t="n"/>
    </row>
    <row r="18244">
      <c r="A18244" s="12" t="n"/>
      <c r="B18244" s="13" t="n"/>
    </row>
    <row r="18245">
      <c r="A18245" s="12" t="n"/>
      <c r="B18245" s="13" t="n"/>
    </row>
    <row r="18246">
      <c r="A18246" s="12" t="n"/>
      <c r="B18246" s="13" t="n"/>
    </row>
    <row r="18247">
      <c r="A18247" s="12" t="n"/>
      <c r="B18247" s="13" t="n"/>
    </row>
    <row r="18248">
      <c r="A18248" s="12" t="n"/>
      <c r="B18248" s="13" t="n"/>
    </row>
    <row r="18249">
      <c r="A18249" s="12" t="n"/>
      <c r="B18249" s="13" t="n"/>
    </row>
    <row r="18250">
      <c r="A18250" s="12" t="n"/>
      <c r="B18250" s="13" t="n"/>
    </row>
    <row r="18251">
      <c r="A18251" s="12" t="n"/>
      <c r="B18251" s="13" t="n"/>
    </row>
    <row r="18252">
      <c r="A18252" s="12" t="n"/>
      <c r="B18252" s="13" t="n"/>
    </row>
    <row r="18253">
      <c r="A18253" s="12" t="n"/>
      <c r="B18253" s="13" t="n"/>
    </row>
    <row r="18254">
      <c r="A18254" s="12" t="n"/>
      <c r="B18254" s="13" t="n"/>
    </row>
    <row r="18255">
      <c r="A18255" s="12" t="n"/>
      <c r="B18255" s="13" t="n"/>
    </row>
    <row r="18256">
      <c r="A18256" s="12" t="n"/>
      <c r="B18256" s="13" t="n"/>
    </row>
    <row r="18257">
      <c r="A18257" s="12" t="n"/>
      <c r="B18257" s="13" t="n"/>
    </row>
    <row r="18258">
      <c r="A18258" s="12" t="n"/>
      <c r="B18258" s="13" t="n"/>
    </row>
    <row r="18259">
      <c r="A18259" s="12" t="n"/>
      <c r="B18259" s="13" t="n"/>
    </row>
    <row r="18260">
      <c r="A18260" s="12" t="n"/>
      <c r="B18260" s="13" t="n"/>
    </row>
    <row r="18261">
      <c r="A18261" s="12" t="n"/>
      <c r="B18261" s="13" t="n"/>
    </row>
    <row r="18262">
      <c r="A18262" s="12" t="n"/>
      <c r="B18262" s="13" t="n"/>
    </row>
    <row r="18263">
      <c r="A18263" s="12" t="n"/>
      <c r="B18263" s="13" t="n"/>
    </row>
    <row r="18264">
      <c r="A18264" s="12" t="n"/>
      <c r="B18264" s="13" t="n"/>
    </row>
    <row r="18265">
      <c r="A18265" s="12" t="n"/>
      <c r="B18265" s="13" t="n"/>
    </row>
    <row r="18266">
      <c r="A18266" s="12" t="n"/>
      <c r="B18266" s="13" t="n"/>
    </row>
    <row r="18267">
      <c r="A18267" s="12" t="n"/>
      <c r="B18267" s="13" t="n"/>
    </row>
    <row r="18268">
      <c r="A18268" s="12" t="n"/>
      <c r="B18268" s="13" t="n"/>
    </row>
    <row r="18269">
      <c r="A18269" s="12" t="n"/>
      <c r="B18269" s="13" t="n"/>
    </row>
    <row r="18270">
      <c r="A18270" s="12" t="n"/>
      <c r="B18270" s="13" t="n"/>
    </row>
    <row r="18271">
      <c r="A18271" s="12" t="n"/>
      <c r="B18271" s="13" t="n"/>
    </row>
    <row r="18272">
      <c r="A18272" s="12" t="n"/>
      <c r="B18272" s="13" t="n"/>
    </row>
    <row r="18273">
      <c r="A18273" s="12" t="n"/>
      <c r="B18273" s="13" t="n"/>
    </row>
    <row r="18274">
      <c r="A18274" s="12" t="n"/>
      <c r="B18274" s="13" t="n"/>
    </row>
    <row r="18275">
      <c r="A18275" s="12" t="n"/>
      <c r="B18275" s="13" t="n"/>
    </row>
    <row r="18276">
      <c r="A18276" s="12" t="n"/>
      <c r="B18276" s="13" t="n"/>
    </row>
    <row r="18277">
      <c r="A18277" s="12" t="n"/>
      <c r="B18277" s="13" t="n"/>
    </row>
    <row r="18278">
      <c r="A18278" s="12" t="n"/>
      <c r="B18278" s="13" t="n"/>
    </row>
    <row r="18279">
      <c r="A18279" s="12" t="n"/>
      <c r="B18279" s="13" t="n"/>
    </row>
    <row r="18280">
      <c r="A18280" s="12" t="n"/>
      <c r="B18280" s="13" t="n"/>
    </row>
    <row r="18281">
      <c r="A18281" s="12" t="n"/>
      <c r="B18281" s="13" t="n"/>
    </row>
    <row r="18282">
      <c r="A18282" s="12" t="n"/>
      <c r="B18282" s="13" t="n"/>
    </row>
    <row r="18283">
      <c r="A18283" s="12" t="n"/>
      <c r="B18283" s="13" t="n"/>
    </row>
    <row r="18284">
      <c r="A18284" s="12" t="n"/>
      <c r="B18284" s="13" t="n"/>
    </row>
    <row r="18285">
      <c r="A18285" s="12" t="n"/>
      <c r="B18285" s="13" t="n"/>
    </row>
    <row r="18286">
      <c r="A18286" s="12" t="n"/>
      <c r="B18286" s="13" t="n"/>
    </row>
    <row r="18287">
      <c r="A18287" s="12" t="n"/>
      <c r="B18287" s="13" t="n"/>
    </row>
    <row r="18288">
      <c r="A18288" s="12" t="n"/>
      <c r="B18288" s="13" t="n"/>
    </row>
    <row r="18289">
      <c r="A18289" s="12" t="n"/>
      <c r="B18289" s="13" t="n"/>
    </row>
    <row r="18290">
      <c r="A18290" s="12" t="n"/>
      <c r="B18290" s="13" t="n"/>
    </row>
    <row r="18291">
      <c r="A18291" s="12" t="n"/>
      <c r="B18291" s="13" t="n"/>
    </row>
    <row r="18292">
      <c r="A18292" s="12" t="n"/>
      <c r="B18292" s="13" t="n"/>
    </row>
    <row r="18293">
      <c r="A18293" s="12" t="n"/>
      <c r="B18293" s="13" t="n"/>
    </row>
    <row r="18294">
      <c r="A18294" s="12" t="n"/>
      <c r="B18294" s="13" t="n"/>
    </row>
    <row r="18295">
      <c r="A18295" s="12" t="n"/>
      <c r="B18295" s="13" t="n"/>
    </row>
    <row r="18296">
      <c r="A18296" s="12" t="n"/>
      <c r="B18296" s="13" t="n"/>
    </row>
    <row r="18297">
      <c r="A18297" s="12" t="n"/>
      <c r="B18297" s="13" t="n"/>
    </row>
    <row r="18298">
      <c r="A18298" s="12" t="n"/>
      <c r="B18298" s="13" t="n"/>
    </row>
    <row r="18299">
      <c r="A18299" s="12" t="n"/>
      <c r="B18299" s="13" t="n"/>
    </row>
    <row r="18300">
      <c r="A18300" s="12" t="n"/>
      <c r="B18300" s="13" t="n"/>
    </row>
    <row r="18301">
      <c r="A18301" s="12" t="n"/>
      <c r="B18301" s="13" t="n"/>
    </row>
    <row r="18302">
      <c r="A18302" s="12" t="n"/>
      <c r="B18302" s="13" t="n"/>
    </row>
    <row r="18303">
      <c r="A18303" s="12" t="n"/>
      <c r="B18303" s="13" t="n"/>
    </row>
    <row r="18304">
      <c r="A18304" s="12" t="n"/>
      <c r="B18304" s="13" t="n"/>
    </row>
    <row r="18305">
      <c r="A18305" s="12" t="n"/>
      <c r="B18305" s="13" t="n"/>
    </row>
    <row r="18306">
      <c r="A18306" s="12" t="n"/>
      <c r="B18306" s="13" t="n"/>
    </row>
    <row r="18307">
      <c r="A18307" s="12" t="n"/>
      <c r="B18307" s="13" t="n"/>
    </row>
    <row r="18308">
      <c r="A18308" s="12" t="n"/>
      <c r="B18308" s="13" t="n"/>
    </row>
    <row r="18309">
      <c r="A18309" s="12" t="n"/>
      <c r="B18309" s="13" t="n"/>
    </row>
    <row r="18310">
      <c r="A18310" s="12" t="n"/>
      <c r="B18310" s="13" t="n"/>
    </row>
    <row r="18311">
      <c r="A18311" s="12" t="n"/>
      <c r="B18311" s="13" t="n"/>
    </row>
    <row r="18312">
      <c r="A18312" s="12" t="n"/>
      <c r="B18312" s="13" t="n"/>
    </row>
    <row r="18313">
      <c r="A18313" s="12" t="n"/>
      <c r="B18313" s="13" t="n"/>
    </row>
    <row r="18314">
      <c r="A18314" s="12" t="n"/>
      <c r="B18314" s="13" t="n"/>
    </row>
    <row r="18315">
      <c r="A18315" s="12" t="n"/>
      <c r="B18315" s="13" t="n"/>
    </row>
    <row r="18316">
      <c r="A18316" s="12" t="n"/>
      <c r="B18316" s="13" t="n"/>
    </row>
    <row r="18317">
      <c r="A18317" s="12" t="n"/>
      <c r="B18317" s="13" t="n"/>
    </row>
    <row r="18318">
      <c r="A18318" s="12" t="n"/>
      <c r="B18318" s="13" t="n"/>
    </row>
    <row r="18319">
      <c r="A18319" s="12" t="n"/>
      <c r="B18319" s="13" t="n"/>
    </row>
    <row r="18320">
      <c r="A18320" s="12" t="n"/>
      <c r="B18320" s="13" t="n"/>
    </row>
    <row r="18321">
      <c r="A18321" s="12" t="n"/>
      <c r="B18321" s="13" t="n"/>
    </row>
    <row r="18322">
      <c r="A18322" s="12" t="n"/>
      <c r="B18322" s="13" t="n"/>
    </row>
    <row r="18323">
      <c r="A18323" s="12" t="n"/>
      <c r="B18323" s="13" t="n"/>
    </row>
    <row r="18324">
      <c r="A18324" s="12" t="n"/>
      <c r="B18324" s="13" t="n"/>
    </row>
    <row r="18325">
      <c r="A18325" s="12" t="n"/>
      <c r="B18325" s="13" t="n"/>
    </row>
    <row r="18326">
      <c r="A18326" s="12" t="n"/>
      <c r="B18326" s="13" t="n"/>
    </row>
    <row r="18327">
      <c r="A18327" s="12" t="n"/>
      <c r="B18327" s="13" t="n"/>
    </row>
    <row r="18328">
      <c r="A18328" s="12" t="n"/>
      <c r="B18328" s="13" t="n"/>
    </row>
    <row r="18329">
      <c r="A18329" s="12" t="n"/>
      <c r="B18329" s="13" t="n"/>
    </row>
    <row r="18330">
      <c r="A18330" s="12" t="n"/>
      <c r="B18330" s="13" t="n"/>
    </row>
    <row r="18331">
      <c r="A18331" s="12" t="n"/>
      <c r="B18331" s="13" t="n"/>
    </row>
    <row r="18332">
      <c r="A18332" s="12" t="n"/>
      <c r="B18332" s="13" t="n"/>
    </row>
    <row r="18333">
      <c r="A18333" s="12" t="n"/>
      <c r="B18333" s="13" t="n"/>
    </row>
    <row r="18334">
      <c r="A18334" s="12" t="n"/>
      <c r="B18334" s="13" t="n"/>
    </row>
    <row r="18335">
      <c r="A18335" s="12" t="n"/>
      <c r="B18335" s="13" t="n"/>
    </row>
    <row r="18336">
      <c r="A18336" s="12" t="n"/>
      <c r="B18336" s="13" t="n"/>
    </row>
    <row r="18337">
      <c r="A18337" s="12" t="n"/>
      <c r="B18337" s="13" t="n"/>
    </row>
    <row r="18338">
      <c r="A18338" s="12" t="n"/>
      <c r="B18338" s="13" t="n"/>
    </row>
    <row r="18339">
      <c r="A18339" s="12" t="n"/>
      <c r="B18339" s="13" t="n"/>
    </row>
    <row r="18340">
      <c r="A18340" s="12" t="n"/>
      <c r="B18340" s="13" t="n"/>
    </row>
    <row r="18341">
      <c r="A18341" s="12" t="n"/>
      <c r="B18341" s="13" t="n"/>
    </row>
    <row r="18342">
      <c r="A18342" s="12" t="n"/>
      <c r="B18342" s="13" t="n"/>
    </row>
    <row r="18343">
      <c r="A18343" s="12" t="n"/>
      <c r="B18343" s="13" t="n"/>
    </row>
    <row r="18344">
      <c r="A18344" s="12" t="n"/>
      <c r="B18344" s="13" t="n"/>
    </row>
    <row r="18345">
      <c r="A18345" s="12" t="n"/>
      <c r="B18345" s="13" t="n"/>
    </row>
    <row r="18346">
      <c r="A18346" s="12" t="n"/>
      <c r="B18346" s="13" t="n"/>
    </row>
    <row r="18347">
      <c r="A18347" s="12" t="n"/>
      <c r="B18347" s="13" t="n"/>
    </row>
    <row r="18348">
      <c r="A18348" s="12" t="n"/>
      <c r="B18348" s="13" t="n"/>
    </row>
    <row r="18349">
      <c r="A18349" s="12" t="n"/>
      <c r="B18349" s="13" t="n"/>
    </row>
    <row r="18350">
      <c r="A18350" s="12" t="n"/>
      <c r="B18350" s="13" t="n"/>
    </row>
    <row r="18351">
      <c r="A18351" s="12" t="n"/>
      <c r="B18351" s="13" t="n"/>
    </row>
    <row r="18352">
      <c r="A18352" s="12" t="n"/>
      <c r="B18352" s="13" t="n"/>
    </row>
    <row r="18353">
      <c r="A18353" s="12" t="n"/>
      <c r="B18353" s="13" t="n"/>
    </row>
    <row r="18354">
      <c r="A18354" s="12" t="n"/>
      <c r="B18354" s="13" t="n"/>
    </row>
    <row r="18355">
      <c r="A18355" s="12" t="n"/>
      <c r="B18355" s="13" t="n"/>
    </row>
    <row r="18356">
      <c r="A18356" s="12" t="n"/>
      <c r="B18356" s="13" t="n"/>
    </row>
    <row r="18357">
      <c r="A18357" s="12" t="n"/>
      <c r="B18357" s="13" t="n"/>
    </row>
    <row r="18358">
      <c r="A18358" s="12" t="n"/>
      <c r="B18358" s="13" t="n"/>
    </row>
    <row r="18359">
      <c r="A18359" s="12" t="n"/>
      <c r="B18359" s="13" t="n"/>
    </row>
    <row r="18360">
      <c r="A18360" s="12" t="n"/>
      <c r="B18360" s="13" t="n"/>
    </row>
    <row r="18361">
      <c r="A18361" s="12" t="n"/>
      <c r="B18361" s="13" t="n"/>
    </row>
    <row r="18362">
      <c r="A18362" s="12" t="n"/>
      <c r="B18362" s="13" t="n"/>
    </row>
    <row r="18363">
      <c r="A18363" s="12" t="n"/>
      <c r="B18363" s="13" t="n"/>
    </row>
    <row r="18364">
      <c r="A18364" s="12" t="n"/>
      <c r="B18364" s="13" t="n"/>
    </row>
    <row r="18365">
      <c r="A18365" s="12" t="n"/>
      <c r="B18365" s="13" t="n"/>
    </row>
    <row r="18366">
      <c r="A18366" s="12" t="n"/>
      <c r="B18366" s="13" t="n"/>
    </row>
    <row r="18367">
      <c r="A18367" s="12" t="n"/>
      <c r="B18367" s="13" t="n"/>
    </row>
    <row r="18368">
      <c r="A18368" s="12" t="n"/>
      <c r="B18368" s="13" t="n"/>
    </row>
    <row r="18369">
      <c r="A18369" s="12" t="n"/>
      <c r="B18369" s="13" t="n"/>
    </row>
    <row r="18370">
      <c r="A18370" s="12" t="n"/>
      <c r="B18370" s="13" t="n"/>
    </row>
    <row r="18371">
      <c r="A18371" s="12" t="n"/>
      <c r="B18371" s="13" t="n"/>
    </row>
    <row r="18372">
      <c r="A18372" s="12" t="n"/>
      <c r="B18372" s="13" t="n"/>
    </row>
    <row r="18373">
      <c r="A18373" s="12" t="n"/>
      <c r="B18373" s="13" t="n"/>
    </row>
    <row r="18374">
      <c r="A18374" s="12" t="n"/>
      <c r="B18374" s="13" t="n"/>
    </row>
    <row r="18375">
      <c r="A18375" s="12" t="n"/>
      <c r="B18375" s="13" t="n"/>
    </row>
    <row r="18376">
      <c r="A18376" s="12" t="n"/>
      <c r="B18376" s="13" t="n"/>
    </row>
    <row r="18377">
      <c r="A18377" s="12" t="n"/>
      <c r="B18377" s="13" t="n"/>
    </row>
    <row r="18378">
      <c r="A18378" s="12" t="n"/>
      <c r="B18378" s="13" t="n"/>
    </row>
    <row r="18379">
      <c r="A18379" s="12" t="n"/>
      <c r="B18379" s="13" t="n"/>
    </row>
    <row r="18380">
      <c r="A18380" s="12" t="n"/>
      <c r="B18380" s="13" t="n"/>
    </row>
    <row r="18381">
      <c r="A18381" s="12" t="n"/>
      <c r="B18381" s="13" t="n"/>
    </row>
    <row r="18382">
      <c r="A18382" s="12" t="n"/>
      <c r="B18382" s="13" t="n"/>
    </row>
    <row r="18383">
      <c r="A18383" s="12" t="n"/>
      <c r="B18383" s="13" t="n"/>
    </row>
    <row r="18384">
      <c r="A18384" s="12" t="n"/>
      <c r="B18384" s="13" t="n"/>
    </row>
    <row r="18385">
      <c r="A18385" s="12" t="n"/>
      <c r="B18385" s="13" t="n"/>
    </row>
    <row r="18386">
      <c r="A18386" s="12" t="n"/>
      <c r="B18386" s="13" t="n"/>
    </row>
    <row r="18387">
      <c r="A18387" s="12" t="n"/>
      <c r="B18387" s="13" t="n"/>
    </row>
    <row r="18388">
      <c r="A18388" s="12" t="n"/>
      <c r="B18388" s="13" t="n"/>
    </row>
    <row r="18389">
      <c r="A18389" s="12" t="n"/>
      <c r="B18389" s="13" t="n"/>
    </row>
    <row r="18390">
      <c r="A18390" s="12" t="n"/>
      <c r="B18390" s="13" t="n"/>
    </row>
    <row r="18391">
      <c r="A18391" s="12" t="n"/>
      <c r="B18391" s="13" t="n"/>
    </row>
    <row r="18392">
      <c r="A18392" s="12" t="n"/>
      <c r="B18392" s="13" t="n"/>
    </row>
    <row r="18393">
      <c r="A18393" s="12" t="n"/>
      <c r="B18393" s="13" t="n"/>
    </row>
    <row r="18394">
      <c r="A18394" s="12" t="n"/>
      <c r="B18394" s="13" t="n"/>
    </row>
    <row r="18395">
      <c r="A18395" s="12" t="n"/>
      <c r="B18395" s="13" t="n"/>
    </row>
    <row r="18396">
      <c r="A18396" s="12" t="n"/>
      <c r="B18396" s="13" t="n"/>
    </row>
    <row r="18397">
      <c r="A18397" s="12" t="n"/>
      <c r="B18397" s="13" t="n"/>
    </row>
    <row r="18398">
      <c r="A18398" s="12" t="n"/>
      <c r="B18398" s="13" t="n"/>
    </row>
    <row r="18399">
      <c r="A18399" s="12" t="n"/>
      <c r="B18399" s="13" t="n"/>
    </row>
    <row r="18400">
      <c r="A18400" s="12" t="n"/>
      <c r="B18400" s="13" t="n"/>
    </row>
    <row r="18401">
      <c r="A18401" s="12" t="n"/>
      <c r="B18401" s="13" t="n"/>
    </row>
    <row r="18402">
      <c r="A18402" s="12" t="n"/>
      <c r="B18402" s="13" t="n"/>
    </row>
    <row r="18403">
      <c r="A18403" s="12" t="n"/>
      <c r="B18403" s="13" t="n"/>
    </row>
    <row r="18404">
      <c r="A18404" s="12" t="n"/>
      <c r="B18404" s="13" t="n"/>
    </row>
    <row r="18405">
      <c r="A18405" s="12" t="n"/>
      <c r="B18405" s="13" t="n"/>
    </row>
    <row r="18406">
      <c r="A18406" s="12" t="n"/>
      <c r="B18406" s="13" t="n"/>
    </row>
    <row r="18407">
      <c r="A18407" s="12" t="n"/>
      <c r="B18407" s="13" t="n"/>
    </row>
    <row r="18408">
      <c r="A18408" s="12" t="n"/>
      <c r="B18408" s="13" t="n"/>
    </row>
    <row r="18409">
      <c r="A18409" s="12" t="n"/>
      <c r="B18409" s="13" t="n"/>
    </row>
    <row r="18410">
      <c r="A18410" s="12" t="n"/>
      <c r="B18410" s="13" t="n"/>
    </row>
    <row r="18411">
      <c r="A18411" s="12" t="n"/>
      <c r="B18411" s="13" t="n"/>
    </row>
    <row r="18412">
      <c r="A18412" s="12" t="n"/>
      <c r="B18412" s="13" t="n"/>
    </row>
    <row r="18413">
      <c r="A18413" s="12" t="n"/>
      <c r="B18413" s="13" t="n"/>
    </row>
    <row r="18414">
      <c r="A18414" s="12" t="n"/>
      <c r="B18414" s="13" t="n"/>
    </row>
    <row r="18415">
      <c r="A18415" s="12" t="n"/>
      <c r="B18415" s="13" t="n"/>
    </row>
    <row r="18416">
      <c r="A18416" s="12" t="n"/>
      <c r="B18416" s="13" t="n"/>
    </row>
    <row r="18417">
      <c r="A18417" s="12" t="n"/>
      <c r="B18417" s="13" t="n"/>
    </row>
    <row r="18418">
      <c r="A18418" s="12" t="n"/>
      <c r="B18418" s="13" t="n"/>
    </row>
    <row r="18419">
      <c r="A18419" s="12" t="n"/>
      <c r="B18419" s="13" t="n"/>
    </row>
    <row r="18420">
      <c r="A18420" s="12" t="n"/>
      <c r="B18420" s="13" t="n"/>
    </row>
    <row r="18421">
      <c r="A18421" s="12" t="n"/>
      <c r="B18421" s="13" t="n"/>
    </row>
    <row r="18422">
      <c r="A18422" s="12" t="n"/>
      <c r="B18422" s="13" t="n"/>
    </row>
    <row r="18423">
      <c r="A18423" s="12" t="n"/>
      <c r="B18423" s="13" t="n"/>
    </row>
    <row r="18424">
      <c r="A18424" s="12" t="n"/>
      <c r="B18424" s="13" t="n"/>
    </row>
    <row r="18425">
      <c r="A18425" s="12" t="n"/>
      <c r="B18425" s="13" t="n"/>
    </row>
    <row r="18426">
      <c r="A18426" s="12" t="n"/>
      <c r="B18426" s="13" t="n"/>
    </row>
    <row r="18427">
      <c r="A18427" s="12" t="n"/>
      <c r="B18427" s="13" t="n"/>
    </row>
    <row r="18428">
      <c r="A18428" s="12" t="n"/>
      <c r="B18428" s="13" t="n"/>
    </row>
    <row r="18429">
      <c r="A18429" s="12" t="n"/>
      <c r="B18429" s="13" t="n"/>
    </row>
    <row r="18430">
      <c r="A18430" s="12" t="n"/>
      <c r="B18430" s="13" t="n"/>
    </row>
    <row r="18431">
      <c r="A18431" s="12" t="n"/>
      <c r="B18431" s="13" t="n"/>
    </row>
    <row r="18432">
      <c r="A18432" s="12" t="n"/>
      <c r="B18432" s="13" t="n"/>
    </row>
    <row r="18433">
      <c r="A18433" s="12" t="n"/>
      <c r="B18433" s="13" t="n"/>
    </row>
    <row r="18434">
      <c r="A18434" s="12" t="n"/>
      <c r="B18434" s="13" t="n"/>
    </row>
    <row r="18435">
      <c r="A18435" s="12" t="n"/>
      <c r="B18435" s="13" t="n"/>
    </row>
    <row r="18436">
      <c r="A18436" s="12" t="n"/>
      <c r="B18436" s="13" t="n"/>
    </row>
    <row r="18437">
      <c r="A18437" s="12" t="n"/>
      <c r="B18437" s="13" t="n"/>
    </row>
    <row r="18438">
      <c r="A18438" s="12" t="n"/>
      <c r="B18438" s="13" t="n"/>
    </row>
    <row r="18439">
      <c r="A18439" s="12" t="n"/>
      <c r="B18439" s="13" t="n"/>
    </row>
    <row r="18440">
      <c r="A18440" s="12" t="n"/>
      <c r="B18440" s="13" t="n"/>
    </row>
    <row r="18441">
      <c r="A18441" s="12" t="n"/>
      <c r="B18441" s="13" t="n"/>
    </row>
    <row r="18442">
      <c r="A18442" s="12" t="n"/>
      <c r="B18442" s="13" t="n"/>
    </row>
    <row r="18443">
      <c r="A18443" s="12" t="n"/>
      <c r="B18443" s="13" t="n"/>
    </row>
    <row r="18444">
      <c r="A18444" s="12" t="n"/>
      <c r="B18444" s="13" t="n"/>
    </row>
    <row r="18445">
      <c r="A18445" s="12" t="n"/>
      <c r="B18445" s="13" t="n"/>
    </row>
    <row r="18446">
      <c r="A18446" s="12" t="n"/>
      <c r="B18446" s="13" t="n"/>
    </row>
    <row r="18447">
      <c r="A18447" s="12" t="n"/>
      <c r="B18447" s="13" t="n"/>
    </row>
    <row r="18448">
      <c r="A18448" s="12" t="n"/>
      <c r="B18448" s="13" t="n"/>
    </row>
    <row r="18449">
      <c r="A18449" s="12" t="n"/>
      <c r="B18449" s="13" t="n"/>
    </row>
    <row r="18450">
      <c r="A18450" s="12" t="n"/>
      <c r="B18450" s="13" t="n"/>
    </row>
    <row r="18451">
      <c r="A18451" s="12" t="n"/>
      <c r="B18451" s="13" t="n"/>
    </row>
    <row r="18452">
      <c r="A18452" s="12" t="n"/>
      <c r="B18452" s="13" t="n"/>
    </row>
    <row r="18453">
      <c r="A18453" s="12" t="n"/>
      <c r="B18453" s="13" t="n"/>
    </row>
    <row r="18454">
      <c r="A18454" s="12" t="n"/>
      <c r="B18454" s="13" t="n"/>
    </row>
    <row r="18455">
      <c r="A18455" s="12" t="n"/>
      <c r="B18455" s="13" t="n"/>
    </row>
    <row r="18456">
      <c r="A18456" s="12" t="n"/>
      <c r="B18456" s="13" t="n"/>
    </row>
    <row r="18457">
      <c r="A18457" s="12" t="n"/>
      <c r="B18457" s="13" t="n"/>
    </row>
    <row r="18458">
      <c r="A18458" s="12" t="n"/>
      <c r="B18458" s="13" t="n"/>
    </row>
    <row r="18459">
      <c r="A18459" s="12" t="n"/>
      <c r="B18459" s="13" t="n"/>
    </row>
    <row r="18460">
      <c r="A18460" s="12" t="n"/>
      <c r="B18460" s="13" t="n"/>
    </row>
    <row r="18461">
      <c r="A18461" s="12" t="n"/>
      <c r="B18461" s="13" t="n"/>
    </row>
    <row r="18462">
      <c r="A18462" s="12" t="n"/>
      <c r="B18462" s="13" t="n"/>
    </row>
    <row r="18463">
      <c r="A18463" s="12" t="n"/>
      <c r="B18463" s="13" t="n"/>
    </row>
    <row r="18464">
      <c r="A18464" s="12" t="n"/>
      <c r="B18464" s="13" t="n"/>
    </row>
    <row r="18465">
      <c r="A18465" s="12" t="n"/>
      <c r="B18465" s="13" t="n"/>
    </row>
    <row r="18466">
      <c r="A18466" s="12" t="n"/>
      <c r="B18466" s="13" t="n"/>
    </row>
    <row r="18467">
      <c r="A18467" s="12" t="n"/>
      <c r="B18467" s="13" t="n"/>
    </row>
    <row r="18468">
      <c r="A18468" s="12" t="n"/>
      <c r="B18468" s="13" t="n"/>
    </row>
    <row r="18469">
      <c r="A18469" s="12" t="n"/>
      <c r="B18469" s="13" t="n"/>
    </row>
    <row r="18470">
      <c r="A18470" s="12" t="n"/>
      <c r="B18470" s="13" t="n"/>
    </row>
    <row r="18471">
      <c r="A18471" s="12" t="n"/>
      <c r="B18471" s="13" t="n"/>
    </row>
    <row r="18472">
      <c r="A18472" s="12" t="n"/>
      <c r="B18472" s="13" t="n"/>
    </row>
    <row r="18473">
      <c r="A18473" s="12" t="n"/>
      <c r="B18473" s="13" t="n"/>
    </row>
    <row r="18474">
      <c r="A18474" s="12" t="n"/>
      <c r="B18474" s="13" t="n"/>
    </row>
    <row r="18475">
      <c r="A18475" s="12" t="n"/>
      <c r="B18475" s="13" t="n"/>
    </row>
    <row r="18476">
      <c r="A18476" s="12" t="n"/>
      <c r="B18476" s="13" t="n"/>
    </row>
    <row r="18477">
      <c r="A18477" s="12" t="n"/>
      <c r="B18477" s="13" t="n"/>
    </row>
    <row r="18478">
      <c r="A18478" s="12" t="n"/>
      <c r="B18478" s="13" t="n"/>
    </row>
    <row r="18479">
      <c r="A18479" s="12" t="n"/>
      <c r="B18479" s="13" t="n"/>
    </row>
    <row r="18480">
      <c r="A18480" s="12" t="n"/>
      <c r="B18480" s="13" t="n"/>
    </row>
    <row r="18481">
      <c r="A18481" s="12" t="n"/>
      <c r="B18481" s="13" t="n"/>
    </row>
    <row r="18482">
      <c r="A18482" s="12" t="n"/>
      <c r="B18482" s="13" t="n"/>
    </row>
    <row r="18483">
      <c r="A18483" s="12" t="n"/>
      <c r="B18483" s="13" t="n"/>
    </row>
    <row r="18484">
      <c r="A18484" s="12" t="n"/>
      <c r="B18484" s="13" t="n"/>
    </row>
    <row r="18485">
      <c r="A18485" s="12" t="n"/>
      <c r="B18485" s="13" t="n"/>
    </row>
    <row r="18486">
      <c r="A18486" s="12" t="n"/>
      <c r="B18486" s="13" t="n"/>
    </row>
    <row r="18487">
      <c r="A18487" s="12" t="n"/>
      <c r="B18487" s="13" t="n"/>
    </row>
    <row r="18488">
      <c r="A18488" s="12" t="n"/>
      <c r="B18488" s="13" t="n"/>
    </row>
    <row r="18489">
      <c r="A18489" s="12" t="n"/>
      <c r="B18489" s="13" t="n"/>
    </row>
    <row r="18490">
      <c r="A18490" s="12" t="n"/>
      <c r="B18490" s="13" t="n"/>
    </row>
    <row r="18491">
      <c r="A18491" s="12" t="n"/>
      <c r="B18491" s="13" t="n"/>
    </row>
    <row r="18492">
      <c r="A18492" s="12" t="n"/>
      <c r="B18492" s="13" t="n"/>
    </row>
    <row r="18493">
      <c r="A18493" s="12" t="n"/>
      <c r="B18493" s="13" t="n"/>
    </row>
    <row r="18494">
      <c r="A18494" s="12" t="n"/>
      <c r="B18494" s="13" t="n"/>
    </row>
    <row r="18495">
      <c r="A18495" s="12" t="n"/>
      <c r="B18495" s="13" t="n"/>
    </row>
    <row r="18496">
      <c r="A18496" s="12" t="n"/>
      <c r="B18496" s="13" t="n"/>
    </row>
    <row r="18497">
      <c r="A18497" s="12" t="n"/>
      <c r="B18497" s="13" t="n"/>
    </row>
    <row r="18498">
      <c r="A18498" s="12" t="n"/>
      <c r="B18498" s="13" t="n"/>
    </row>
    <row r="18499">
      <c r="A18499" s="12" t="n"/>
      <c r="B18499" s="13" t="n"/>
    </row>
    <row r="18500">
      <c r="A18500" s="12" t="n"/>
      <c r="B18500" s="13" t="n"/>
    </row>
    <row r="18501">
      <c r="A18501" s="12" t="n"/>
      <c r="B18501" s="13" t="n"/>
    </row>
    <row r="18502">
      <c r="A18502" s="12" t="n"/>
      <c r="B18502" s="13" t="n"/>
    </row>
    <row r="18503">
      <c r="A18503" s="12" t="n"/>
      <c r="B18503" s="13" t="n"/>
    </row>
    <row r="18504">
      <c r="A18504" s="12" t="n"/>
      <c r="B18504" s="13" t="n"/>
    </row>
    <row r="18505">
      <c r="A18505" s="12" t="n"/>
      <c r="B18505" s="13" t="n"/>
    </row>
    <row r="18506">
      <c r="A18506" s="12" t="n"/>
      <c r="B18506" s="13" t="n"/>
    </row>
    <row r="18507">
      <c r="A18507" s="12" t="n"/>
      <c r="B18507" s="13" t="n"/>
    </row>
    <row r="18508">
      <c r="A18508" s="12" t="n"/>
      <c r="B18508" s="13" t="n"/>
    </row>
    <row r="18509">
      <c r="A18509" s="12" t="n"/>
      <c r="B18509" s="13" t="n"/>
    </row>
    <row r="18510">
      <c r="A18510" s="12" t="n"/>
      <c r="B18510" s="13" t="n"/>
    </row>
    <row r="18511">
      <c r="A18511" s="12" t="n"/>
      <c r="B18511" s="13" t="n"/>
    </row>
    <row r="18512">
      <c r="A18512" s="12" t="n"/>
      <c r="B18512" s="13" t="n"/>
    </row>
    <row r="18513">
      <c r="A18513" s="12" t="n"/>
      <c r="B18513" s="13" t="n"/>
    </row>
    <row r="18514">
      <c r="A18514" s="12" t="n"/>
      <c r="B18514" s="13" t="n"/>
    </row>
    <row r="18515">
      <c r="A18515" s="12" t="n"/>
      <c r="B18515" s="13" t="n"/>
    </row>
    <row r="18516">
      <c r="A18516" s="12" t="n"/>
      <c r="B18516" s="13" t="n"/>
    </row>
    <row r="18517">
      <c r="A18517" s="12" t="n"/>
      <c r="B18517" s="13" t="n"/>
    </row>
    <row r="18518">
      <c r="A18518" s="12" t="n"/>
      <c r="B18518" s="13" t="n"/>
    </row>
    <row r="18519">
      <c r="A18519" s="12" t="n"/>
      <c r="B18519" s="13" t="n"/>
    </row>
    <row r="18520">
      <c r="A18520" s="12" t="n"/>
      <c r="B18520" s="13" t="n"/>
    </row>
    <row r="18521">
      <c r="A18521" s="12" t="n"/>
      <c r="B18521" s="13" t="n"/>
    </row>
    <row r="18522">
      <c r="A18522" s="12" t="n"/>
      <c r="B18522" s="13" t="n"/>
    </row>
    <row r="18523">
      <c r="A18523" s="12" t="n"/>
      <c r="B18523" s="13" t="n"/>
    </row>
    <row r="18524">
      <c r="A18524" s="12" t="n"/>
      <c r="B18524" s="13" t="n"/>
    </row>
    <row r="18525">
      <c r="A18525" s="12" t="n"/>
      <c r="B18525" s="13" t="n"/>
    </row>
    <row r="18526">
      <c r="A18526" s="12" t="n"/>
      <c r="B18526" s="13" t="n"/>
    </row>
    <row r="18527">
      <c r="A18527" s="12" t="n"/>
      <c r="B18527" s="13" t="n"/>
    </row>
    <row r="18528">
      <c r="A18528" s="12" t="n"/>
      <c r="B18528" s="13" t="n"/>
    </row>
    <row r="18529">
      <c r="A18529" s="12" t="n"/>
      <c r="B18529" s="13" t="n"/>
    </row>
    <row r="18530">
      <c r="A18530" s="12" t="n"/>
      <c r="B18530" s="13" t="n"/>
    </row>
    <row r="18531">
      <c r="A18531" s="12" t="n"/>
      <c r="B18531" s="13" t="n"/>
    </row>
    <row r="18532">
      <c r="A18532" s="12" t="n"/>
      <c r="B18532" s="13" t="n"/>
    </row>
    <row r="18533">
      <c r="A18533" s="12" t="n"/>
      <c r="B18533" s="13" t="n"/>
    </row>
    <row r="18534">
      <c r="A18534" s="12" t="n"/>
      <c r="B18534" s="13" t="n"/>
    </row>
    <row r="18535">
      <c r="A18535" s="12" t="n"/>
      <c r="B18535" s="13" t="n"/>
    </row>
    <row r="18536">
      <c r="A18536" s="12" t="n"/>
      <c r="B18536" s="13" t="n"/>
    </row>
    <row r="18537">
      <c r="A18537" s="12" t="n"/>
      <c r="B18537" s="13" t="n"/>
    </row>
    <row r="18538">
      <c r="A18538" s="12" t="n"/>
      <c r="B18538" s="13" t="n"/>
    </row>
    <row r="18539">
      <c r="A18539" s="12" t="n"/>
      <c r="B18539" s="13" t="n"/>
    </row>
    <row r="18540">
      <c r="A18540" s="12" t="n"/>
      <c r="B18540" s="13" t="n"/>
    </row>
    <row r="18541">
      <c r="A18541" s="12" t="n"/>
      <c r="B18541" s="13" t="n"/>
    </row>
    <row r="18542">
      <c r="A18542" s="12" t="n"/>
      <c r="B18542" s="13" t="n"/>
    </row>
    <row r="18543">
      <c r="A18543" s="12" t="n"/>
      <c r="B18543" s="13" t="n"/>
    </row>
    <row r="18544">
      <c r="A18544" s="12" t="n"/>
      <c r="B18544" s="13" t="n"/>
    </row>
    <row r="18545">
      <c r="A18545" s="12" t="n"/>
      <c r="B18545" s="13" t="n"/>
    </row>
    <row r="18546">
      <c r="A18546" s="12" t="n"/>
      <c r="B18546" s="13" t="n"/>
    </row>
    <row r="18547">
      <c r="A18547" s="12" t="n"/>
      <c r="B18547" s="13" t="n"/>
    </row>
    <row r="18548">
      <c r="A18548" s="12" t="n"/>
      <c r="B18548" s="13" t="n"/>
    </row>
    <row r="18549">
      <c r="A18549" s="12" t="n"/>
      <c r="B18549" s="13" t="n"/>
    </row>
    <row r="18550">
      <c r="A18550" s="12" t="n"/>
      <c r="B18550" s="13" t="n"/>
    </row>
    <row r="18551">
      <c r="A18551" s="12" t="n"/>
      <c r="B18551" s="13" t="n"/>
    </row>
    <row r="18552">
      <c r="A18552" s="12" t="n"/>
      <c r="B18552" s="13" t="n"/>
    </row>
    <row r="18553">
      <c r="A18553" s="12" t="n"/>
      <c r="B18553" s="13" t="n"/>
    </row>
    <row r="18554">
      <c r="A18554" s="12" t="n"/>
      <c r="B18554" s="13" t="n"/>
    </row>
    <row r="18555">
      <c r="A18555" s="12" t="n"/>
      <c r="B18555" s="13" t="n"/>
    </row>
    <row r="18556">
      <c r="A18556" s="12" t="n"/>
      <c r="B18556" s="13" t="n"/>
    </row>
    <row r="18557">
      <c r="A18557" s="12" t="n"/>
      <c r="B18557" s="13" t="n"/>
    </row>
    <row r="18558">
      <c r="A18558" s="12" t="n"/>
      <c r="B18558" s="13" t="n"/>
    </row>
    <row r="18559">
      <c r="A18559" s="12" t="n"/>
      <c r="B18559" s="13" t="n"/>
    </row>
    <row r="18560">
      <c r="A18560" s="12" t="n"/>
      <c r="B18560" s="13" t="n"/>
    </row>
    <row r="18561">
      <c r="A18561" s="12" t="n"/>
      <c r="B18561" s="13" t="n"/>
    </row>
    <row r="18562">
      <c r="A18562" s="12" t="n"/>
      <c r="B18562" s="13" t="n"/>
    </row>
    <row r="18563">
      <c r="A18563" s="12" t="n"/>
      <c r="B18563" s="13" t="n"/>
    </row>
    <row r="18564">
      <c r="A18564" s="12" t="n"/>
      <c r="B18564" s="13" t="n"/>
    </row>
    <row r="18565">
      <c r="A18565" s="12" t="n"/>
      <c r="B18565" s="13" t="n"/>
    </row>
    <row r="18566">
      <c r="A18566" s="12" t="n"/>
      <c r="B18566" s="13" t="n"/>
    </row>
    <row r="18567">
      <c r="A18567" s="12" t="n"/>
      <c r="B18567" s="13" t="n"/>
    </row>
    <row r="18568">
      <c r="A18568" s="12" t="n"/>
      <c r="B18568" s="13" t="n"/>
    </row>
    <row r="18569">
      <c r="A18569" s="12" t="n"/>
      <c r="B18569" s="13" t="n"/>
    </row>
    <row r="18570">
      <c r="A18570" s="12" t="n"/>
      <c r="B18570" s="13" t="n"/>
    </row>
    <row r="18571">
      <c r="A18571" s="12" t="n"/>
      <c r="B18571" s="13" t="n"/>
    </row>
    <row r="18572">
      <c r="A18572" s="12" t="n"/>
      <c r="B18572" s="13" t="n"/>
    </row>
    <row r="18573">
      <c r="A18573" s="12" t="n"/>
      <c r="B18573" s="13" t="n"/>
    </row>
    <row r="18574">
      <c r="A18574" s="12" t="n"/>
      <c r="B18574" s="13" t="n"/>
    </row>
    <row r="18575">
      <c r="A18575" s="12" t="n"/>
      <c r="B18575" s="13" t="n"/>
    </row>
    <row r="18576">
      <c r="A18576" s="12" t="n"/>
      <c r="B18576" s="13" t="n"/>
    </row>
    <row r="18577">
      <c r="A18577" s="12" t="n"/>
      <c r="B18577" s="13" t="n"/>
    </row>
    <row r="18578">
      <c r="A18578" s="12" t="n"/>
      <c r="B18578" s="13" t="n"/>
    </row>
    <row r="18579">
      <c r="A18579" s="12" t="n"/>
      <c r="B18579" s="13" t="n"/>
    </row>
    <row r="18580">
      <c r="A18580" s="12" t="n"/>
      <c r="B18580" s="13" t="n"/>
    </row>
    <row r="18581">
      <c r="A18581" s="12" t="n"/>
      <c r="B18581" s="13" t="n"/>
    </row>
    <row r="18582">
      <c r="A18582" s="12" t="n"/>
      <c r="B18582" s="13" t="n"/>
    </row>
    <row r="18583">
      <c r="A18583" s="12" t="n"/>
      <c r="B18583" s="13" t="n"/>
    </row>
    <row r="18584">
      <c r="A18584" s="12" t="n"/>
      <c r="B18584" s="13" t="n"/>
    </row>
    <row r="18585">
      <c r="A18585" s="12" t="n"/>
      <c r="B18585" s="13" t="n"/>
    </row>
    <row r="18586">
      <c r="A18586" s="12" t="n"/>
      <c r="B18586" s="13" t="n"/>
    </row>
    <row r="18587">
      <c r="A18587" s="12" t="n"/>
      <c r="B18587" s="13" t="n"/>
    </row>
    <row r="18588">
      <c r="A18588" s="12" t="n"/>
      <c r="B18588" s="13" t="n"/>
    </row>
    <row r="18589">
      <c r="A18589" s="12" t="n"/>
      <c r="B18589" s="13" t="n"/>
    </row>
    <row r="18590">
      <c r="A18590" s="12" t="n"/>
      <c r="B18590" s="13" t="n"/>
    </row>
    <row r="18591">
      <c r="A18591" s="12" t="n"/>
      <c r="B18591" s="13" t="n"/>
    </row>
    <row r="18592">
      <c r="A18592" s="12" t="n"/>
      <c r="B18592" s="13" t="n"/>
    </row>
    <row r="18593">
      <c r="A18593" s="12" t="n"/>
      <c r="B18593" s="13" t="n"/>
    </row>
    <row r="18594">
      <c r="A18594" s="12" t="n"/>
      <c r="B18594" s="13" t="n"/>
    </row>
    <row r="18595">
      <c r="A18595" s="12" t="n"/>
      <c r="B18595" s="13" t="n"/>
    </row>
    <row r="18596">
      <c r="A18596" s="12" t="n"/>
      <c r="B18596" s="13" t="n"/>
    </row>
    <row r="18597">
      <c r="A18597" s="12" t="n"/>
      <c r="B18597" s="13" t="n"/>
    </row>
    <row r="18598">
      <c r="A18598" s="12" t="n"/>
      <c r="B18598" s="13" t="n"/>
    </row>
    <row r="18599">
      <c r="A18599" s="12" t="n"/>
      <c r="B18599" s="13" t="n"/>
    </row>
    <row r="18600">
      <c r="A18600" s="12" t="n"/>
      <c r="B18600" s="13" t="n"/>
    </row>
    <row r="18601">
      <c r="A18601" s="12" t="n"/>
      <c r="B18601" s="13" t="n"/>
    </row>
    <row r="18602">
      <c r="A18602" s="12" t="n"/>
      <c r="B18602" s="13" t="n"/>
    </row>
    <row r="18603">
      <c r="A18603" s="12" t="n"/>
      <c r="B18603" s="13" t="n"/>
    </row>
    <row r="18604">
      <c r="A18604" s="12" t="n"/>
      <c r="B18604" s="13" t="n"/>
    </row>
    <row r="18605">
      <c r="A18605" s="12" t="n"/>
      <c r="B18605" s="13" t="n"/>
    </row>
    <row r="18606">
      <c r="A18606" s="12" t="n"/>
      <c r="B18606" s="13" t="n"/>
    </row>
    <row r="18607">
      <c r="A18607" s="12" t="n"/>
      <c r="B18607" s="13" t="n"/>
    </row>
    <row r="18608">
      <c r="A18608" s="12" t="n"/>
      <c r="B18608" s="13" t="n"/>
    </row>
    <row r="18609">
      <c r="A18609" s="12" t="n"/>
      <c r="B18609" s="13" t="n"/>
    </row>
    <row r="18610">
      <c r="A18610" s="12" t="n"/>
      <c r="B18610" s="13" t="n"/>
    </row>
    <row r="18611">
      <c r="A18611" s="12" t="n"/>
      <c r="B18611" s="13" t="n"/>
    </row>
    <row r="18612">
      <c r="A18612" s="12" t="n"/>
      <c r="B18612" s="13" t="n"/>
    </row>
    <row r="18613">
      <c r="A18613" s="12" t="n"/>
      <c r="B18613" s="13" t="n"/>
    </row>
    <row r="18614">
      <c r="A18614" s="12" t="n"/>
      <c r="B18614" s="13" t="n"/>
    </row>
    <row r="18615">
      <c r="A18615" s="12" t="n"/>
      <c r="B18615" s="13" t="n"/>
    </row>
    <row r="18616">
      <c r="A18616" s="12" t="n"/>
      <c r="B18616" s="13" t="n"/>
    </row>
    <row r="18617">
      <c r="A18617" s="12" t="n"/>
      <c r="B18617" s="13" t="n"/>
    </row>
    <row r="18618">
      <c r="A18618" s="12" t="n"/>
      <c r="B18618" s="13" t="n"/>
    </row>
    <row r="18619">
      <c r="A18619" s="12" t="n"/>
      <c r="B18619" s="13" t="n"/>
    </row>
    <row r="18620">
      <c r="A18620" s="12" t="n"/>
      <c r="B18620" s="13" t="n"/>
    </row>
    <row r="18621">
      <c r="A18621" s="12" t="n"/>
      <c r="B18621" s="13" t="n"/>
    </row>
    <row r="18622">
      <c r="A18622" s="12" t="n"/>
      <c r="B18622" s="13" t="n"/>
    </row>
    <row r="18623">
      <c r="A18623" s="12" t="n"/>
      <c r="B18623" s="13" t="n"/>
    </row>
    <row r="18624">
      <c r="A18624" s="12" t="n"/>
      <c r="B18624" s="13" t="n"/>
    </row>
    <row r="18625">
      <c r="A18625" s="12" t="n"/>
      <c r="B18625" s="13" t="n"/>
    </row>
    <row r="18626">
      <c r="A18626" s="12" t="n"/>
      <c r="B18626" s="13" t="n"/>
    </row>
    <row r="18627">
      <c r="A18627" s="12" t="n"/>
      <c r="B18627" s="13" t="n"/>
    </row>
    <row r="18628">
      <c r="A18628" s="12" t="n"/>
      <c r="B18628" s="13" t="n"/>
    </row>
    <row r="18629">
      <c r="A18629" s="12" t="n"/>
      <c r="B18629" s="13" t="n"/>
    </row>
    <row r="18630">
      <c r="A18630" s="12" t="n"/>
      <c r="B18630" s="13" t="n"/>
    </row>
    <row r="18631">
      <c r="A18631" s="12" t="n"/>
      <c r="B18631" s="13" t="n"/>
    </row>
    <row r="18632">
      <c r="A18632" s="12" t="n"/>
      <c r="B18632" s="13" t="n"/>
    </row>
    <row r="18633">
      <c r="A18633" s="12" t="n"/>
      <c r="B18633" s="13" t="n"/>
    </row>
    <row r="18634">
      <c r="A18634" s="12" t="n"/>
      <c r="B18634" s="13" t="n"/>
    </row>
    <row r="18635">
      <c r="A18635" s="12" t="n"/>
      <c r="B18635" s="13" t="n"/>
    </row>
    <row r="18636">
      <c r="A18636" s="12" t="n"/>
      <c r="B18636" s="13" t="n"/>
    </row>
    <row r="18637">
      <c r="A18637" s="12" t="n"/>
      <c r="B18637" s="13" t="n"/>
    </row>
    <row r="18638">
      <c r="A18638" s="12" t="n"/>
      <c r="B18638" s="13" t="n"/>
    </row>
    <row r="18639">
      <c r="A18639" s="12" t="n"/>
      <c r="B18639" s="13" t="n"/>
    </row>
    <row r="18640">
      <c r="A18640" s="12" t="n"/>
      <c r="B18640" s="13" t="n"/>
    </row>
    <row r="18641">
      <c r="A18641" s="12" t="n"/>
      <c r="B18641" s="13" t="n"/>
    </row>
    <row r="18642">
      <c r="A18642" s="12" t="n"/>
      <c r="B18642" s="13" t="n"/>
    </row>
    <row r="18643">
      <c r="A18643" s="12" t="n"/>
      <c r="B18643" s="13" t="n"/>
    </row>
    <row r="18644">
      <c r="A18644" s="12" t="n"/>
      <c r="B18644" s="13" t="n"/>
    </row>
    <row r="18645">
      <c r="A18645" s="12" t="n"/>
      <c r="B18645" s="13" t="n"/>
    </row>
    <row r="18646">
      <c r="A18646" s="12" t="n"/>
      <c r="B18646" s="13" t="n"/>
    </row>
    <row r="18647">
      <c r="A18647" s="12" t="n"/>
      <c r="B18647" s="13" t="n"/>
    </row>
    <row r="18648">
      <c r="A18648" s="12" t="n"/>
      <c r="B18648" s="13" t="n"/>
    </row>
    <row r="18649">
      <c r="A18649" s="12" t="n"/>
      <c r="B18649" s="13" t="n"/>
    </row>
    <row r="18650">
      <c r="A18650" s="12" t="n"/>
      <c r="B18650" s="13" t="n"/>
    </row>
    <row r="18651">
      <c r="A18651" s="12" t="n"/>
      <c r="B18651" s="13" t="n"/>
    </row>
    <row r="18652">
      <c r="A18652" s="12" t="n"/>
      <c r="B18652" s="13" t="n"/>
    </row>
    <row r="18653">
      <c r="A18653" s="12" t="n"/>
      <c r="B18653" s="13" t="n"/>
    </row>
    <row r="18654">
      <c r="A18654" s="12" t="n"/>
      <c r="B18654" s="13" t="n"/>
    </row>
    <row r="18655">
      <c r="A18655" s="12" t="n"/>
      <c r="B18655" s="13" t="n"/>
    </row>
    <row r="18656">
      <c r="A18656" s="12" t="n"/>
      <c r="B18656" s="13" t="n"/>
    </row>
    <row r="18657">
      <c r="A18657" s="12" t="n"/>
      <c r="B18657" s="13" t="n"/>
    </row>
    <row r="18658">
      <c r="A18658" s="12" t="n"/>
      <c r="B18658" s="13" t="n"/>
    </row>
    <row r="18659">
      <c r="A18659" s="12" t="n"/>
      <c r="B18659" s="13" t="n"/>
    </row>
    <row r="18660">
      <c r="A18660" s="12" t="n"/>
      <c r="B18660" s="13" t="n"/>
    </row>
    <row r="18661">
      <c r="A18661" s="12" t="n"/>
      <c r="B18661" s="13" t="n"/>
    </row>
    <row r="18662">
      <c r="A18662" s="12" t="n"/>
      <c r="B18662" s="13" t="n"/>
    </row>
    <row r="18663">
      <c r="A18663" s="12" t="n"/>
      <c r="B18663" s="13" t="n"/>
    </row>
    <row r="18664">
      <c r="A18664" s="12" t="n"/>
      <c r="B18664" s="13" t="n"/>
    </row>
    <row r="18665">
      <c r="A18665" s="12" t="n"/>
      <c r="B18665" s="13" t="n"/>
    </row>
    <row r="18666">
      <c r="A18666" s="12" t="n"/>
      <c r="B18666" s="13" t="n"/>
    </row>
    <row r="18667">
      <c r="A18667" s="12" t="n"/>
      <c r="B18667" s="13" t="n"/>
    </row>
    <row r="18668">
      <c r="A18668" s="12" t="n"/>
      <c r="B18668" s="13" t="n"/>
    </row>
    <row r="18669">
      <c r="A18669" s="12" t="n"/>
      <c r="B18669" s="13" t="n"/>
    </row>
    <row r="18670">
      <c r="A18670" s="12" t="n"/>
      <c r="B18670" s="13" t="n"/>
    </row>
    <row r="18671">
      <c r="A18671" s="12" t="n"/>
      <c r="B18671" s="13" t="n"/>
    </row>
    <row r="18672">
      <c r="A18672" s="12" t="n"/>
      <c r="B18672" s="13" t="n"/>
    </row>
    <row r="18673">
      <c r="A18673" s="12" t="n"/>
      <c r="B18673" s="13" t="n"/>
    </row>
    <row r="18674">
      <c r="A18674" s="12" t="n"/>
      <c r="B18674" s="13" t="n"/>
    </row>
    <row r="18675">
      <c r="A18675" s="12" t="n"/>
      <c r="B18675" s="13" t="n"/>
    </row>
    <row r="18676">
      <c r="A18676" s="12" t="n"/>
      <c r="B18676" s="13" t="n"/>
    </row>
    <row r="18677">
      <c r="A18677" s="12" t="n"/>
      <c r="B18677" s="13" t="n"/>
    </row>
    <row r="18678">
      <c r="A18678" s="12" t="n"/>
      <c r="B18678" s="13" t="n"/>
    </row>
    <row r="18679">
      <c r="A18679" s="12" t="n"/>
      <c r="B18679" s="13" t="n"/>
    </row>
    <row r="18680">
      <c r="A18680" s="12" t="n"/>
      <c r="B18680" s="13" t="n"/>
    </row>
    <row r="18681">
      <c r="A18681" s="12" t="n"/>
      <c r="B18681" s="13" t="n"/>
    </row>
    <row r="18682">
      <c r="A18682" s="12" t="n"/>
      <c r="B18682" s="13" t="n"/>
    </row>
    <row r="18683">
      <c r="A18683" s="12" t="n"/>
      <c r="B18683" s="13" t="n"/>
    </row>
    <row r="18684">
      <c r="A18684" s="12" t="n"/>
      <c r="B18684" s="13" t="n"/>
    </row>
    <row r="18685">
      <c r="A18685" s="12" t="n"/>
      <c r="B18685" s="13" t="n"/>
    </row>
    <row r="18686">
      <c r="A18686" s="12" t="n"/>
      <c r="B18686" s="13" t="n"/>
    </row>
    <row r="18687">
      <c r="A18687" s="12" t="n"/>
      <c r="B18687" s="13" t="n"/>
    </row>
    <row r="18688">
      <c r="A18688" s="12" t="n"/>
      <c r="B18688" s="13" t="n"/>
    </row>
    <row r="18689">
      <c r="A18689" s="12" t="n"/>
      <c r="B18689" s="13" t="n"/>
    </row>
    <row r="18690">
      <c r="A18690" s="12" t="n"/>
      <c r="B18690" s="13" t="n"/>
    </row>
    <row r="18691">
      <c r="A18691" s="12" t="n"/>
      <c r="B18691" s="13" t="n"/>
    </row>
    <row r="18692">
      <c r="A18692" s="12" t="n"/>
      <c r="B18692" s="13" t="n"/>
    </row>
    <row r="18693">
      <c r="A18693" s="12" t="n"/>
      <c r="B18693" s="13" t="n"/>
    </row>
    <row r="18694">
      <c r="A18694" s="12" t="n"/>
      <c r="B18694" s="13" t="n"/>
    </row>
    <row r="18695">
      <c r="A18695" s="12" t="n"/>
      <c r="B18695" s="13" t="n"/>
    </row>
    <row r="18696">
      <c r="A18696" s="12" t="n"/>
      <c r="B18696" s="13" t="n"/>
    </row>
    <row r="18697">
      <c r="A18697" s="12" t="n"/>
      <c r="B18697" s="13" t="n"/>
    </row>
    <row r="18698">
      <c r="A18698" s="12" t="n"/>
      <c r="B18698" s="13" t="n"/>
    </row>
    <row r="18699">
      <c r="A18699" s="12" t="n"/>
      <c r="B18699" s="13" t="n"/>
    </row>
    <row r="18700">
      <c r="A18700" s="12" t="n"/>
      <c r="B18700" s="13" t="n"/>
    </row>
    <row r="18701">
      <c r="A18701" s="12" t="n"/>
      <c r="B18701" s="13" t="n"/>
    </row>
    <row r="18702">
      <c r="A18702" s="12" t="n"/>
      <c r="B18702" s="13" t="n"/>
    </row>
    <row r="18703">
      <c r="A18703" s="12" t="n"/>
      <c r="B18703" s="13" t="n"/>
    </row>
    <row r="18704">
      <c r="A18704" s="12" t="n"/>
      <c r="B18704" s="13" t="n"/>
    </row>
    <row r="18705">
      <c r="A18705" s="12" t="n"/>
      <c r="B18705" s="13" t="n"/>
    </row>
    <row r="18706">
      <c r="A18706" s="12" t="n"/>
      <c r="B18706" s="13" t="n"/>
    </row>
    <row r="18707">
      <c r="A18707" s="12" t="n"/>
      <c r="B18707" s="13" t="n"/>
    </row>
    <row r="18708">
      <c r="A18708" s="12" t="n"/>
      <c r="B18708" s="13" t="n"/>
    </row>
    <row r="18709">
      <c r="A18709" s="12" t="n"/>
      <c r="B18709" s="13" t="n"/>
    </row>
    <row r="18710">
      <c r="A18710" s="12" t="n"/>
      <c r="B18710" s="13" t="n"/>
    </row>
    <row r="18711">
      <c r="A18711" s="12" t="n"/>
      <c r="B18711" s="13" t="n"/>
    </row>
    <row r="18712">
      <c r="A18712" s="12" t="n"/>
      <c r="B18712" s="13" t="n"/>
    </row>
    <row r="18713">
      <c r="A18713" s="12" t="n"/>
      <c r="B18713" s="13" t="n"/>
    </row>
    <row r="18714">
      <c r="A18714" s="12" t="n"/>
      <c r="B18714" s="13" t="n"/>
    </row>
    <row r="18715">
      <c r="A18715" s="12" t="n"/>
      <c r="B18715" s="13" t="n"/>
    </row>
    <row r="18716">
      <c r="A18716" s="12" t="n"/>
      <c r="B18716" s="13" t="n"/>
    </row>
    <row r="18717">
      <c r="A18717" s="12" t="n"/>
      <c r="B18717" s="13" t="n"/>
    </row>
    <row r="18718">
      <c r="A18718" s="12" t="n"/>
      <c r="B18718" s="13" t="n"/>
    </row>
    <row r="18719">
      <c r="A18719" s="12" t="n"/>
      <c r="B18719" s="13" t="n"/>
    </row>
    <row r="18720">
      <c r="A18720" s="12" t="n"/>
      <c r="B18720" s="13" t="n"/>
    </row>
    <row r="18721">
      <c r="A18721" s="12" t="n"/>
      <c r="B18721" s="13" t="n"/>
    </row>
    <row r="18722">
      <c r="A18722" s="12" t="n"/>
      <c r="B18722" s="13" t="n"/>
    </row>
    <row r="18723">
      <c r="A18723" s="12" t="n"/>
      <c r="B18723" s="13" t="n"/>
    </row>
    <row r="18724">
      <c r="A18724" s="12" t="n"/>
      <c r="B18724" s="13" t="n"/>
    </row>
    <row r="18725">
      <c r="A18725" s="12" t="n"/>
      <c r="B18725" s="13" t="n"/>
    </row>
    <row r="18726">
      <c r="A18726" s="12" t="n"/>
      <c r="B18726" s="13" t="n"/>
    </row>
    <row r="18727">
      <c r="A18727" s="12" t="n"/>
      <c r="B18727" s="13" t="n"/>
    </row>
    <row r="18728">
      <c r="A18728" s="12" t="n"/>
      <c r="B18728" s="13" t="n"/>
    </row>
    <row r="18729">
      <c r="A18729" s="12" t="n"/>
      <c r="B18729" s="13" t="n"/>
    </row>
    <row r="18730">
      <c r="A18730" s="12" t="n"/>
      <c r="B18730" s="13" t="n"/>
    </row>
    <row r="18731">
      <c r="A18731" s="12" t="n"/>
      <c r="B18731" s="13" t="n"/>
    </row>
    <row r="18732">
      <c r="A18732" s="12" t="n"/>
      <c r="B18732" s="13" t="n"/>
    </row>
    <row r="18733">
      <c r="A18733" s="12" t="n"/>
      <c r="B18733" s="13" t="n"/>
    </row>
    <row r="18734">
      <c r="A18734" s="12" t="n"/>
      <c r="B18734" s="13" t="n"/>
    </row>
    <row r="18735">
      <c r="A18735" s="12" t="n"/>
      <c r="B18735" s="13" t="n"/>
    </row>
    <row r="18736">
      <c r="A18736" s="12" t="n"/>
      <c r="B18736" s="13" t="n"/>
    </row>
    <row r="18737">
      <c r="A18737" s="12" t="n"/>
      <c r="B18737" s="13" t="n"/>
    </row>
    <row r="18738">
      <c r="A18738" s="12" t="n"/>
      <c r="B18738" s="13" t="n"/>
    </row>
    <row r="18739">
      <c r="A18739" s="12" t="n"/>
      <c r="B18739" s="13" t="n"/>
    </row>
    <row r="18740">
      <c r="A18740" s="12" t="n"/>
      <c r="B18740" s="13" t="n"/>
    </row>
    <row r="18741">
      <c r="A18741" s="12" t="n"/>
      <c r="B18741" s="13" t="n"/>
    </row>
    <row r="18742">
      <c r="A18742" s="12" t="n"/>
      <c r="B18742" s="13" t="n"/>
    </row>
    <row r="18743">
      <c r="A18743" s="12" t="n"/>
      <c r="B18743" s="13" t="n"/>
    </row>
    <row r="18744">
      <c r="A18744" s="12" t="n"/>
      <c r="B18744" s="13" t="n"/>
    </row>
    <row r="18745">
      <c r="A18745" s="12" t="n"/>
      <c r="B18745" s="13" t="n"/>
    </row>
    <row r="18746">
      <c r="A18746" s="12" t="n"/>
      <c r="B18746" s="13" t="n"/>
    </row>
    <row r="18747">
      <c r="A18747" s="12" t="n"/>
      <c r="B18747" s="13" t="n"/>
    </row>
    <row r="18748">
      <c r="A18748" s="12" t="n"/>
      <c r="B18748" s="13" t="n"/>
    </row>
    <row r="18749">
      <c r="A18749" s="12" t="n"/>
      <c r="B18749" s="13" t="n"/>
    </row>
    <row r="18750">
      <c r="A18750" s="12" t="n"/>
      <c r="B18750" s="13" t="n"/>
    </row>
    <row r="18751">
      <c r="A18751" s="12" t="n"/>
      <c r="B18751" s="13" t="n"/>
    </row>
    <row r="18752">
      <c r="A18752" s="12" t="n"/>
      <c r="B18752" s="13" t="n"/>
    </row>
    <row r="18753">
      <c r="A18753" s="12" t="n"/>
      <c r="B18753" s="13" t="n"/>
    </row>
    <row r="18754">
      <c r="A18754" s="12" t="n"/>
      <c r="B18754" s="13" t="n"/>
    </row>
    <row r="18755">
      <c r="A18755" s="12" t="n"/>
      <c r="B18755" s="13" t="n"/>
    </row>
    <row r="18756">
      <c r="A18756" s="12" t="n"/>
      <c r="B18756" s="13" t="n"/>
    </row>
    <row r="18757">
      <c r="A18757" s="12" t="n"/>
      <c r="B18757" s="13" t="n"/>
    </row>
    <row r="18758">
      <c r="A18758" s="12" t="n"/>
      <c r="B18758" s="13" t="n"/>
    </row>
    <row r="18759">
      <c r="A18759" s="12" t="n"/>
      <c r="B18759" s="13" t="n"/>
    </row>
    <row r="18760">
      <c r="A18760" s="12" t="n"/>
      <c r="B18760" s="13" t="n"/>
    </row>
    <row r="18761">
      <c r="A18761" s="12" t="n"/>
      <c r="B18761" s="13" t="n"/>
    </row>
    <row r="18762">
      <c r="A18762" s="12" t="n"/>
      <c r="B18762" s="13" t="n"/>
    </row>
    <row r="18763">
      <c r="A18763" s="12" t="n"/>
      <c r="B18763" s="13" t="n"/>
    </row>
    <row r="18764">
      <c r="A18764" s="12" t="n"/>
      <c r="B18764" s="13" t="n"/>
    </row>
    <row r="18765">
      <c r="A18765" s="12" t="n"/>
      <c r="B18765" s="13" t="n"/>
    </row>
    <row r="18766">
      <c r="A18766" s="12" t="n"/>
      <c r="B18766" s="13" t="n"/>
    </row>
    <row r="18767">
      <c r="A18767" s="12" t="n"/>
      <c r="B18767" s="13" t="n"/>
    </row>
    <row r="18768">
      <c r="A18768" s="12" t="n"/>
      <c r="B18768" s="13" t="n"/>
    </row>
    <row r="18769">
      <c r="A18769" s="12" t="n"/>
      <c r="B18769" s="13" t="n"/>
    </row>
    <row r="18770">
      <c r="A18770" s="12" t="n"/>
      <c r="B18770" s="13" t="n"/>
    </row>
    <row r="18771">
      <c r="A18771" s="12" t="n"/>
      <c r="B18771" s="13" t="n"/>
    </row>
    <row r="18772">
      <c r="A18772" s="12" t="n"/>
      <c r="B18772" s="13" t="n"/>
    </row>
    <row r="18773">
      <c r="A18773" s="12" t="n"/>
      <c r="B18773" s="13" t="n"/>
    </row>
    <row r="18774">
      <c r="A18774" s="12" t="n"/>
      <c r="B18774" s="13" t="n"/>
    </row>
    <row r="18775">
      <c r="A18775" s="12" t="n"/>
      <c r="B18775" s="13" t="n"/>
    </row>
    <row r="18776">
      <c r="A18776" s="12" t="n"/>
      <c r="B18776" s="13" t="n"/>
    </row>
    <row r="18777">
      <c r="A18777" s="12" t="n"/>
      <c r="B18777" s="13" t="n"/>
    </row>
    <row r="18778">
      <c r="A18778" s="12" t="n"/>
      <c r="B18778" s="13" t="n"/>
    </row>
    <row r="18779">
      <c r="A18779" s="12" t="n"/>
      <c r="B18779" s="13" t="n"/>
    </row>
    <row r="18780">
      <c r="A18780" s="12" t="n"/>
      <c r="B18780" s="13" t="n"/>
    </row>
    <row r="18781">
      <c r="A18781" s="12" t="n"/>
      <c r="B18781" s="13" t="n"/>
    </row>
    <row r="18782">
      <c r="A18782" s="12" t="n"/>
      <c r="B18782" s="13" t="n"/>
    </row>
    <row r="18783">
      <c r="A18783" s="12" t="n"/>
      <c r="B18783" s="13" t="n"/>
    </row>
    <row r="18784">
      <c r="A18784" s="12" t="n"/>
      <c r="B18784" s="13" t="n"/>
    </row>
    <row r="18785">
      <c r="A18785" s="12" t="n"/>
      <c r="B18785" s="13" t="n"/>
    </row>
    <row r="18786">
      <c r="A18786" s="12" t="n"/>
      <c r="B18786" s="13" t="n"/>
    </row>
    <row r="18787">
      <c r="A18787" s="12" t="n"/>
      <c r="B18787" s="13" t="n"/>
    </row>
    <row r="18788">
      <c r="A18788" s="12" t="n"/>
      <c r="B18788" s="13" t="n"/>
    </row>
    <row r="18789">
      <c r="A18789" s="12" t="n"/>
      <c r="B18789" s="13" t="n"/>
    </row>
    <row r="18790">
      <c r="A18790" s="12" t="n"/>
      <c r="B18790" s="13" t="n"/>
    </row>
    <row r="18791">
      <c r="A18791" s="12" t="n"/>
      <c r="B18791" s="13" t="n"/>
    </row>
    <row r="18792">
      <c r="A18792" s="12" t="n"/>
      <c r="B18792" s="13" t="n"/>
    </row>
    <row r="18793">
      <c r="A18793" s="12" t="n"/>
      <c r="B18793" s="13" t="n"/>
    </row>
    <row r="18794">
      <c r="A18794" s="12" t="n"/>
      <c r="B18794" s="13" t="n"/>
    </row>
    <row r="18795">
      <c r="A18795" s="12" t="n"/>
      <c r="B18795" s="13" t="n"/>
    </row>
    <row r="18796">
      <c r="A18796" s="12" t="n"/>
      <c r="B18796" s="13" t="n"/>
    </row>
    <row r="18797">
      <c r="A18797" s="12" t="n"/>
      <c r="B18797" s="13" t="n"/>
    </row>
    <row r="18798">
      <c r="A18798" s="12" t="n"/>
      <c r="B18798" s="13" t="n"/>
    </row>
    <row r="18799">
      <c r="A18799" s="12" t="n"/>
      <c r="B18799" s="13" t="n"/>
    </row>
    <row r="18800">
      <c r="A18800" s="12" t="n"/>
      <c r="B18800" s="13" t="n"/>
    </row>
    <row r="18801">
      <c r="A18801" s="12" t="n"/>
      <c r="B18801" s="13" t="n"/>
    </row>
    <row r="18802">
      <c r="A18802" s="12" t="n"/>
      <c r="B18802" s="13" t="n"/>
    </row>
    <row r="18803">
      <c r="A18803" s="12" t="n"/>
      <c r="B18803" s="13" t="n"/>
    </row>
    <row r="18804">
      <c r="A18804" s="12" t="n"/>
      <c r="B18804" s="13" t="n"/>
    </row>
    <row r="18805">
      <c r="A18805" s="12" t="n"/>
      <c r="B18805" s="13" t="n"/>
    </row>
    <row r="18806">
      <c r="A18806" s="12" t="n"/>
      <c r="B18806" s="13" t="n"/>
    </row>
    <row r="18807">
      <c r="A18807" s="12" t="n"/>
      <c r="B18807" s="13" t="n"/>
    </row>
    <row r="18808">
      <c r="A18808" s="12" t="n"/>
      <c r="B18808" s="13" t="n"/>
    </row>
    <row r="18809">
      <c r="A18809" s="12" t="n"/>
      <c r="B18809" s="13" t="n"/>
    </row>
    <row r="18810">
      <c r="A18810" s="12" t="n"/>
      <c r="B18810" s="13" t="n"/>
    </row>
    <row r="18811">
      <c r="A18811" s="12" t="n"/>
      <c r="B18811" s="13" t="n"/>
    </row>
    <row r="18812">
      <c r="A18812" s="12" t="n"/>
      <c r="B18812" s="13" t="n"/>
    </row>
    <row r="18813">
      <c r="A18813" s="12" t="n"/>
      <c r="B18813" s="13" t="n"/>
    </row>
    <row r="18814">
      <c r="A18814" s="12" t="n"/>
      <c r="B18814" s="13" t="n"/>
    </row>
    <row r="18815">
      <c r="A18815" s="12" t="n"/>
      <c r="B18815" s="13" t="n"/>
    </row>
    <row r="18816">
      <c r="A18816" s="12" t="n"/>
      <c r="B18816" s="13" t="n"/>
    </row>
    <row r="18817">
      <c r="A18817" s="12" t="n"/>
      <c r="B18817" s="13" t="n"/>
    </row>
    <row r="18818">
      <c r="A18818" s="12" t="n"/>
      <c r="B18818" s="13" t="n"/>
    </row>
    <row r="18819">
      <c r="A18819" s="12" t="n"/>
      <c r="B18819" s="13" t="n"/>
    </row>
    <row r="18820">
      <c r="A18820" s="12" t="n"/>
      <c r="B18820" s="13" t="n"/>
    </row>
    <row r="18821">
      <c r="A18821" s="12" t="n"/>
      <c r="B18821" s="13" t="n"/>
    </row>
    <row r="18822">
      <c r="A18822" s="12" t="n"/>
      <c r="B18822" s="13" t="n"/>
    </row>
    <row r="18823">
      <c r="A18823" s="12" t="n"/>
      <c r="B18823" s="13" t="n"/>
    </row>
    <row r="18824">
      <c r="A18824" s="12" t="n"/>
      <c r="B18824" s="13" t="n"/>
    </row>
    <row r="18825">
      <c r="A18825" s="12" t="n"/>
      <c r="B18825" s="13" t="n"/>
    </row>
    <row r="18826">
      <c r="A18826" s="12" t="n"/>
      <c r="B18826" s="13" t="n"/>
    </row>
    <row r="18827">
      <c r="A18827" s="12" t="n"/>
      <c r="B18827" s="13" t="n"/>
    </row>
    <row r="18828">
      <c r="A18828" s="12" t="n"/>
      <c r="B18828" s="13" t="n"/>
    </row>
    <row r="18829">
      <c r="A18829" s="12" t="n"/>
      <c r="B18829" s="13" t="n"/>
    </row>
    <row r="18830">
      <c r="A18830" s="12" t="n"/>
      <c r="B18830" s="13" t="n"/>
    </row>
    <row r="18831">
      <c r="A18831" s="12" t="n"/>
      <c r="B18831" s="13" t="n"/>
    </row>
    <row r="18832">
      <c r="A18832" s="12" t="n"/>
      <c r="B18832" s="13" t="n"/>
    </row>
    <row r="18833">
      <c r="A18833" s="12" t="n"/>
      <c r="B18833" s="13" t="n"/>
    </row>
    <row r="18834">
      <c r="A18834" s="12" t="n"/>
      <c r="B18834" s="13" t="n"/>
    </row>
    <row r="18835">
      <c r="A18835" s="12" t="n"/>
      <c r="B18835" s="13" t="n"/>
    </row>
    <row r="18836">
      <c r="A18836" s="12" t="n"/>
      <c r="B18836" s="13" t="n"/>
    </row>
    <row r="18837">
      <c r="A18837" s="12" t="n"/>
      <c r="B18837" s="13" t="n"/>
    </row>
    <row r="18838">
      <c r="A18838" s="12" t="n"/>
      <c r="B18838" s="13" t="n"/>
    </row>
    <row r="18839">
      <c r="A18839" s="12" t="n"/>
      <c r="B18839" s="13" t="n"/>
    </row>
    <row r="18840">
      <c r="A18840" s="12" t="n"/>
      <c r="B18840" s="13" t="n"/>
    </row>
    <row r="18841">
      <c r="A18841" s="12" t="n"/>
      <c r="B18841" s="13" t="n"/>
    </row>
    <row r="18842">
      <c r="A18842" s="12" t="n"/>
      <c r="B18842" s="13" t="n"/>
    </row>
    <row r="18843">
      <c r="A18843" s="12" t="n"/>
      <c r="B18843" s="13" t="n"/>
    </row>
    <row r="18844">
      <c r="A18844" s="12" t="n"/>
      <c r="B18844" s="13" t="n"/>
    </row>
    <row r="18845">
      <c r="A18845" s="12" t="n"/>
      <c r="B18845" s="13" t="n"/>
    </row>
    <row r="18846">
      <c r="A18846" s="12" t="n"/>
      <c r="B18846" s="13" t="n"/>
    </row>
    <row r="18847">
      <c r="A18847" s="12" t="n"/>
      <c r="B18847" s="13" t="n"/>
    </row>
    <row r="18848">
      <c r="A18848" s="12" t="n"/>
      <c r="B18848" s="13" t="n"/>
    </row>
    <row r="18849">
      <c r="A18849" s="12" t="n"/>
      <c r="B18849" s="13" t="n"/>
    </row>
    <row r="18850">
      <c r="A18850" s="12" t="n"/>
      <c r="B18850" s="13" t="n"/>
    </row>
    <row r="18851">
      <c r="A18851" s="12" t="n"/>
      <c r="B18851" s="13" t="n"/>
    </row>
    <row r="18852">
      <c r="A18852" s="12" t="n"/>
      <c r="B18852" s="13" t="n"/>
    </row>
    <row r="18853">
      <c r="A18853" s="12" t="n"/>
      <c r="B18853" s="13" t="n"/>
    </row>
    <row r="18854">
      <c r="A18854" s="12" t="n"/>
      <c r="B18854" s="13" t="n"/>
    </row>
    <row r="18855">
      <c r="A18855" s="12" t="n"/>
      <c r="B18855" s="13" t="n"/>
    </row>
    <row r="18856">
      <c r="A18856" s="12" t="n"/>
      <c r="B18856" s="13" t="n"/>
    </row>
    <row r="18857">
      <c r="A18857" s="12" t="n"/>
      <c r="B18857" s="13" t="n"/>
    </row>
    <row r="18858">
      <c r="A18858" s="12" t="n"/>
      <c r="B18858" s="13" t="n"/>
    </row>
    <row r="18859">
      <c r="A18859" s="12" t="n"/>
      <c r="B18859" s="13" t="n"/>
    </row>
    <row r="18860">
      <c r="A18860" s="12" t="n"/>
      <c r="B18860" s="13" t="n"/>
    </row>
    <row r="18861">
      <c r="A18861" s="12" t="n"/>
      <c r="B18861" s="13" t="n"/>
    </row>
    <row r="18862">
      <c r="A18862" s="12" t="n"/>
      <c r="B18862" s="13" t="n"/>
    </row>
    <row r="18863">
      <c r="A18863" s="12" t="n"/>
      <c r="B18863" s="13" t="n"/>
    </row>
    <row r="18864">
      <c r="A18864" s="12" t="n"/>
      <c r="B18864" s="13" t="n"/>
    </row>
    <row r="18865">
      <c r="A18865" s="12" t="n"/>
      <c r="B18865" s="13" t="n"/>
    </row>
    <row r="18866">
      <c r="A18866" s="12" t="n"/>
      <c r="B18866" s="13" t="n"/>
    </row>
    <row r="18867">
      <c r="A18867" s="12" t="n"/>
      <c r="B18867" s="13" t="n"/>
    </row>
    <row r="18868">
      <c r="A18868" s="12" t="n"/>
      <c r="B18868" s="13" t="n"/>
    </row>
    <row r="18869">
      <c r="A18869" s="12" t="n"/>
      <c r="B18869" s="13" t="n"/>
    </row>
    <row r="18870">
      <c r="A18870" s="12" t="n"/>
      <c r="B18870" s="13" t="n"/>
    </row>
    <row r="18871">
      <c r="A18871" s="12" t="n"/>
      <c r="B18871" s="13" t="n"/>
    </row>
    <row r="18872">
      <c r="A18872" s="12" t="n"/>
      <c r="B18872" s="13" t="n"/>
    </row>
    <row r="18873">
      <c r="A18873" s="12" t="n"/>
      <c r="B18873" s="13" t="n"/>
    </row>
    <row r="18874">
      <c r="A18874" s="12" t="n"/>
      <c r="B18874" s="13" t="n"/>
    </row>
    <row r="18875">
      <c r="A18875" s="12" t="n"/>
      <c r="B18875" s="13" t="n"/>
    </row>
    <row r="18876">
      <c r="A18876" s="12" t="n"/>
      <c r="B18876" s="13" t="n"/>
    </row>
    <row r="18877">
      <c r="A18877" s="12" t="n"/>
      <c r="B18877" s="13" t="n"/>
    </row>
    <row r="18878">
      <c r="A18878" s="12" t="n"/>
      <c r="B18878" s="13" t="n"/>
    </row>
    <row r="18879">
      <c r="A18879" s="12" t="n"/>
      <c r="B18879" s="13" t="n"/>
    </row>
    <row r="18880">
      <c r="A18880" s="12" t="n"/>
      <c r="B18880" s="13" t="n"/>
    </row>
    <row r="18881">
      <c r="A18881" s="12" t="n"/>
      <c r="B18881" s="13" t="n"/>
    </row>
    <row r="18882">
      <c r="A18882" s="12" t="n"/>
      <c r="B18882" s="13" t="n"/>
    </row>
    <row r="18883">
      <c r="A18883" s="12" t="n"/>
      <c r="B18883" s="13" t="n"/>
    </row>
    <row r="18884">
      <c r="A18884" s="12" t="n"/>
      <c r="B18884" s="13" t="n"/>
    </row>
    <row r="18885">
      <c r="A18885" s="12" t="n"/>
      <c r="B18885" s="13" t="n"/>
    </row>
    <row r="18886">
      <c r="A18886" s="12" t="n"/>
      <c r="B18886" s="13" t="n"/>
    </row>
    <row r="18887">
      <c r="A18887" s="12" t="n"/>
      <c r="B18887" s="13" t="n"/>
    </row>
    <row r="18888">
      <c r="A18888" s="12" t="n"/>
      <c r="B18888" s="13" t="n"/>
    </row>
    <row r="18889">
      <c r="A18889" s="12" t="n"/>
      <c r="B18889" s="13" t="n"/>
    </row>
    <row r="18890">
      <c r="A18890" s="12" t="n"/>
      <c r="B18890" s="13" t="n"/>
    </row>
    <row r="18891">
      <c r="A18891" s="12" t="n"/>
      <c r="B18891" s="13" t="n"/>
    </row>
    <row r="18892">
      <c r="A18892" s="12" t="n"/>
      <c r="B18892" s="13" t="n"/>
    </row>
    <row r="18893">
      <c r="A18893" s="12" t="n"/>
      <c r="B18893" s="13" t="n"/>
    </row>
    <row r="18894">
      <c r="A18894" s="12" t="n"/>
      <c r="B18894" s="13" t="n"/>
    </row>
    <row r="18895">
      <c r="A18895" s="12" t="n"/>
      <c r="B18895" s="13" t="n"/>
    </row>
    <row r="18896">
      <c r="A18896" s="12" t="n"/>
      <c r="B18896" s="13" t="n"/>
    </row>
    <row r="18897">
      <c r="A18897" s="12" t="n"/>
      <c r="B18897" s="13" t="n"/>
    </row>
    <row r="18898">
      <c r="A18898" s="12" t="n"/>
      <c r="B18898" s="13" t="n"/>
    </row>
    <row r="18899">
      <c r="A18899" s="12" t="n"/>
      <c r="B18899" s="13" t="n"/>
    </row>
    <row r="18900">
      <c r="A18900" s="12" t="n"/>
      <c r="B18900" s="13" t="n"/>
    </row>
    <row r="18901">
      <c r="A18901" s="12" t="n"/>
      <c r="B18901" s="13" t="n"/>
    </row>
    <row r="18902">
      <c r="A18902" s="12" t="n"/>
      <c r="B18902" s="13" t="n"/>
    </row>
    <row r="18903">
      <c r="A18903" s="12" t="n"/>
      <c r="B18903" s="13" t="n"/>
    </row>
    <row r="18904">
      <c r="A18904" s="12" t="n"/>
      <c r="B18904" s="13" t="n"/>
    </row>
    <row r="18905">
      <c r="A18905" s="12" t="n"/>
      <c r="B18905" s="13" t="n"/>
    </row>
    <row r="18906">
      <c r="A18906" s="12" t="n"/>
      <c r="B18906" s="13" t="n"/>
    </row>
    <row r="18907">
      <c r="A18907" s="12" t="n"/>
      <c r="B18907" s="13" t="n"/>
    </row>
    <row r="18908">
      <c r="A18908" s="12" t="n"/>
      <c r="B18908" s="13" t="n"/>
    </row>
    <row r="18909">
      <c r="A18909" s="12" t="n"/>
      <c r="B18909" s="13" t="n"/>
    </row>
    <row r="18910">
      <c r="A18910" s="12" t="n"/>
      <c r="B18910" s="13" t="n"/>
    </row>
    <row r="18911">
      <c r="A18911" s="12" t="n"/>
      <c r="B18911" s="13" t="n"/>
    </row>
    <row r="18912">
      <c r="A18912" s="12" t="n"/>
      <c r="B18912" s="13" t="n"/>
    </row>
    <row r="18913">
      <c r="A18913" s="12" t="n"/>
      <c r="B18913" s="13" t="n"/>
    </row>
    <row r="18914">
      <c r="A18914" s="12" t="n"/>
      <c r="B18914" s="13" t="n"/>
    </row>
    <row r="18915">
      <c r="A18915" s="12" t="n"/>
      <c r="B18915" s="13" t="n"/>
    </row>
    <row r="18916">
      <c r="A18916" s="12" t="n"/>
      <c r="B18916" s="13" t="n"/>
    </row>
    <row r="18917">
      <c r="A18917" s="12" t="n"/>
      <c r="B18917" s="13" t="n"/>
    </row>
    <row r="18918">
      <c r="A18918" s="12" t="n"/>
      <c r="B18918" s="13" t="n"/>
    </row>
    <row r="18919">
      <c r="A18919" s="12" t="n"/>
      <c r="B18919" s="13" t="n"/>
    </row>
    <row r="18920">
      <c r="A18920" s="12" t="n"/>
      <c r="B18920" s="13" t="n"/>
    </row>
    <row r="18921">
      <c r="A18921" s="12" t="n"/>
      <c r="B18921" s="13" t="n"/>
    </row>
    <row r="18922">
      <c r="A18922" s="12" t="n"/>
      <c r="B18922" s="13" t="n"/>
    </row>
    <row r="18923">
      <c r="A18923" s="12" t="n"/>
      <c r="B18923" s="13" t="n"/>
    </row>
    <row r="18924">
      <c r="A18924" s="12" t="n"/>
      <c r="B18924" s="13" t="n"/>
    </row>
    <row r="18925">
      <c r="A18925" s="12" t="n"/>
      <c r="B18925" s="13" t="n"/>
    </row>
    <row r="18926">
      <c r="A18926" s="12" t="n"/>
      <c r="B18926" s="13" t="n"/>
    </row>
    <row r="18927">
      <c r="A18927" s="12" t="n"/>
      <c r="B18927" s="13" t="n"/>
    </row>
    <row r="18928">
      <c r="A18928" s="12" t="n"/>
      <c r="B18928" s="13" t="n"/>
    </row>
    <row r="18929">
      <c r="A18929" s="12" t="n"/>
      <c r="B18929" s="13" t="n"/>
    </row>
    <row r="18930">
      <c r="A18930" s="12" t="n"/>
      <c r="B18930" s="13" t="n"/>
    </row>
    <row r="18931">
      <c r="A18931" s="12" t="n"/>
      <c r="B18931" s="13" t="n"/>
    </row>
    <row r="18932">
      <c r="A18932" s="12" t="n"/>
      <c r="B18932" s="13" t="n"/>
    </row>
    <row r="18933">
      <c r="A18933" s="12" t="n"/>
      <c r="B18933" s="13" t="n"/>
    </row>
    <row r="18934">
      <c r="A18934" s="12" t="n"/>
      <c r="B18934" s="13" t="n"/>
    </row>
    <row r="18935">
      <c r="A18935" s="12" t="n"/>
      <c r="B18935" s="13" t="n"/>
    </row>
    <row r="18936">
      <c r="A18936" s="12" t="n"/>
      <c r="B18936" s="13" t="n"/>
    </row>
    <row r="18937">
      <c r="A18937" s="12" t="n"/>
      <c r="B18937" s="13" t="n"/>
    </row>
    <row r="18938">
      <c r="A18938" s="12" t="n"/>
      <c r="B18938" s="13" t="n"/>
    </row>
    <row r="18939">
      <c r="A18939" s="12" t="n"/>
      <c r="B18939" s="13" t="n"/>
    </row>
    <row r="18940">
      <c r="A18940" s="12" t="n"/>
      <c r="B18940" s="13" t="n"/>
    </row>
    <row r="18941">
      <c r="A18941" s="12" t="n"/>
      <c r="B18941" s="13" t="n"/>
    </row>
    <row r="18942">
      <c r="A18942" s="12" t="n"/>
      <c r="B18942" s="13" t="n"/>
    </row>
    <row r="18943">
      <c r="A18943" s="12" t="n"/>
      <c r="B18943" s="13" t="n"/>
    </row>
    <row r="18944">
      <c r="A18944" s="12" t="n"/>
      <c r="B18944" s="13" t="n"/>
    </row>
    <row r="18945">
      <c r="A18945" s="12" t="n"/>
      <c r="B18945" s="13" t="n"/>
    </row>
    <row r="18946">
      <c r="A18946" s="12" t="n"/>
      <c r="B18946" s="13" t="n"/>
    </row>
    <row r="18947">
      <c r="A18947" s="12" t="n"/>
      <c r="B18947" s="13" t="n"/>
    </row>
    <row r="18948">
      <c r="A18948" s="12" t="n"/>
      <c r="B18948" s="13" t="n"/>
    </row>
    <row r="18949">
      <c r="A18949" s="12" t="n"/>
      <c r="B18949" s="13" t="n"/>
    </row>
    <row r="18950">
      <c r="A18950" s="12" t="n"/>
      <c r="B18950" s="13" t="n"/>
    </row>
    <row r="18951">
      <c r="A18951" s="12" t="n"/>
      <c r="B18951" s="13" t="n"/>
    </row>
    <row r="18952">
      <c r="A18952" s="12" t="n"/>
      <c r="B18952" s="13" t="n"/>
    </row>
    <row r="18953">
      <c r="A18953" s="12" t="n"/>
      <c r="B18953" s="13" t="n"/>
    </row>
    <row r="18954">
      <c r="A18954" s="12" t="n"/>
      <c r="B18954" s="13" t="n"/>
    </row>
    <row r="18955">
      <c r="A18955" s="12" t="n"/>
      <c r="B18955" s="13" t="n"/>
    </row>
    <row r="18956">
      <c r="A18956" s="12" t="n"/>
      <c r="B18956" s="13" t="n"/>
    </row>
    <row r="18957">
      <c r="A18957" s="12" t="n"/>
      <c r="B18957" s="13" t="n"/>
    </row>
    <row r="18958">
      <c r="A18958" s="12" t="n"/>
      <c r="B18958" s="13" t="n"/>
    </row>
    <row r="18959">
      <c r="A18959" s="12" t="n"/>
      <c r="B18959" s="13" t="n"/>
    </row>
    <row r="18960">
      <c r="A18960" s="12" t="n"/>
      <c r="B18960" s="13" t="n"/>
    </row>
    <row r="18961">
      <c r="A18961" s="12" t="n"/>
      <c r="B18961" s="13" t="n"/>
    </row>
    <row r="18962">
      <c r="A18962" s="12" t="n"/>
      <c r="B18962" s="13" t="n"/>
    </row>
    <row r="18963">
      <c r="A18963" s="12" t="n"/>
      <c r="B18963" s="13" t="n"/>
    </row>
    <row r="18964">
      <c r="A18964" s="12" t="n"/>
      <c r="B18964" s="13" t="n"/>
    </row>
    <row r="18965">
      <c r="A18965" s="12" t="n"/>
      <c r="B18965" s="13" t="n"/>
    </row>
    <row r="18966">
      <c r="A18966" s="12" t="n"/>
      <c r="B18966" s="13" t="n"/>
    </row>
    <row r="18967">
      <c r="A18967" s="12" t="n"/>
      <c r="B18967" s="13" t="n"/>
    </row>
    <row r="18968">
      <c r="A18968" s="12" t="n"/>
      <c r="B18968" s="13" t="n"/>
    </row>
    <row r="18969">
      <c r="A18969" s="12" t="n"/>
      <c r="B18969" s="13" t="n"/>
    </row>
    <row r="18970">
      <c r="A18970" s="12" t="n"/>
      <c r="B18970" s="13" t="n"/>
    </row>
    <row r="18971">
      <c r="A18971" s="12" t="n"/>
      <c r="B18971" s="13" t="n"/>
    </row>
    <row r="18972">
      <c r="A18972" s="12" t="n"/>
      <c r="B18972" s="13" t="n"/>
    </row>
    <row r="18973">
      <c r="A18973" s="12" t="n"/>
      <c r="B18973" s="13" t="n"/>
    </row>
    <row r="18974">
      <c r="A18974" s="12" t="n"/>
      <c r="B18974" s="13" t="n"/>
    </row>
    <row r="18975">
      <c r="A18975" s="12" t="n"/>
      <c r="B18975" s="13" t="n"/>
    </row>
    <row r="18976">
      <c r="A18976" s="12" t="n"/>
      <c r="B18976" s="13" t="n"/>
    </row>
    <row r="18977">
      <c r="A18977" s="12" t="n"/>
      <c r="B18977" s="13" t="n"/>
    </row>
    <row r="18978">
      <c r="A18978" s="12" t="n"/>
      <c r="B18978" s="13" t="n"/>
    </row>
    <row r="18979">
      <c r="A18979" s="12" t="n"/>
      <c r="B18979" s="13" t="n"/>
    </row>
    <row r="18980">
      <c r="A18980" s="12" t="n"/>
      <c r="B18980" s="13" t="n"/>
    </row>
    <row r="18981">
      <c r="A18981" s="12" t="n"/>
      <c r="B18981" s="13" t="n"/>
    </row>
    <row r="18982">
      <c r="A18982" s="12" t="n"/>
      <c r="B18982" s="13" t="n"/>
    </row>
    <row r="18983">
      <c r="A18983" s="12" t="n"/>
      <c r="B18983" s="13" t="n"/>
    </row>
    <row r="18984">
      <c r="A18984" s="12" t="n"/>
      <c r="B18984" s="13" t="n"/>
    </row>
    <row r="18985">
      <c r="A18985" s="12" t="n"/>
      <c r="B18985" s="13" t="n"/>
    </row>
    <row r="18986">
      <c r="A18986" s="12" t="n"/>
      <c r="B18986" s="13" t="n"/>
    </row>
    <row r="18987">
      <c r="A18987" s="12" t="n"/>
      <c r="B18987" s="13" t="n"/>
    </row>
    <row r="18988">
      <c r="A18988" s="12" t="n"/>
      <c r="B18988" s="13" t="n"/>
    </row>
    <row r="18989">
      <c r="A18989" s="12" t="n"/>
      <c r="B18989" s="13" t="n"/>
    </row>
    <row r="18990">
      <c r="A18990" s="12" t="n"/>
      <c r="B18990" s="13" t="n"/>
    </row>
    <row r="18991">
      <c r="A18991" s="12" t="n"/>
      <c r="B18991" s="13" t="n"/>
    </row>
    <row r="18992">
      <c r="A18992" s="12" t="n"/>
      <c r="B18992" s="13" t="n"/>
    </row>
    <row r="18993">
      <c r="A18993" s="12" t="n"/>
      <c r="B18993" s="13" t="n"/>
    </row>
    <row r="18994">
      <c r="A18994" s="12" t="n"/>
      <c r="B18994" s="13" t="n"/>
    </row>
    <row r="18995">
      <c r="A18995" s="12" t="n"/>
      <c r="B18995" s="13" t="n"/>
    </row>
    <row r="18996">
      <c r="A18996" s="12" t="n"/>
      <c r="B18996" s="13" t="n"/>
    </row>
    <row r="18997">
      <c r="A18997" s="12" t="n"/>
      <c r="B18997" s="13" t="n"/>
    </row>
    <row r="18998">
      <c r="A18998" s="12" t="n"/>
      <c r="B18998" s="13" t="n"/>
    </row>
    <row r="18999">
      <c r="A18999" s="12" t="n"/>
      <c r="B18999" s="13" t="n"/>
    </row>
    <row r="19000">
      <c r="A19000" s="12" t="n"/>
      <c r="B19000" s="13" t="n"/>
    </row>
    <row r="19001">
      <c r="A19001" s="12" t="n"/>
      <c r="B19001" s="13" t="n"/>
    </row>
    <row r="19002">
      <c r="A19002" s="12" t="n"/>
      <c r="B19002" s="13" t="n"/>
    </row>
    <row r="19003">
      <c r="A19003" s="12" t="n"/>
      <c r="B19003" s="13" t="n"/>
    </row>
    <row r="19004">
      <c r="A19004" s="12" t="n"/>
      <c r="B19004" s="13" t="n"/>
    </row>
    <row r="19005">
      <c r="A19005" s="12" t="n"/>
      <c r="B19005" s="13" t="n"/>
    </row>
    <row r="19006">
      <c r="A19006" s="12" t="n"/>
      <c r="B19006" s="13" t="n"/>
    </row>
    <row r="19007">
      <c r="A19007" s="12" t="n"/>
      <c r="B19007" s="13" t="n"/>
    </row>
    <row r="19008">
      <c r="A19008" s="12" t="n"/>
      <c r="B19008" s="13" t="n"/>
    </row>
    <row r="19009">
      <c r="A19009" s="12" t="n"/>
      <c r="B19009" s="13" t="n"/>
    </row>
    <row r="19010">
      <c r="A19010" s="12" t="n"/>
      <c r="B19010" s="13" t="n"/>
    </row>
    <row r="19011">
      <c r="A19011" s="12" t="n"/>
      <c r="B19011" s="13" t="n"/>
    </row>
    <row r="19012">
      <c r="A19012" s="12" t="n"/>
      <c r="B19012" s="13" t="n"/>
    </row>
    <row r="19013">
      <c r="A19013" s="12" t="n"/>
      <c r="B19013" s="13" t="n"/>
    </row>
    <row r="19014">
      <c r="A19014" s="12" t="n"/>
      <c r="B19014" s="13" t="n"/>
    </row>
    <row r="19015">
      <c r="A19015" s="12" t="n"/>
      <c r="B19015" s="13" t="n"/>
    </row>
    <row r="19016">
      <c r="A19016" s="12" t="n"/>
      <c r="B19016" s="13" t="n"/>
    </row>
    <row r="19017">
      <c r="A19017" s="12" t="n"/>
      <c r="B19017" s="13" t="n"/>
    </row>
    <row r="19018">
      <c r="A19018" s="12" t="n"/>
      <c r="B19018" s="13" t="n"/>
    </row>
    <row r="19019">
      <c r="A19019" s="12" t="n"/>
      <c r="B19019" s="13" t="n"/>
    </row>
    <row r="19020">
      <c r="A19020" s="12" t="n"/>
      <c r="B19020" s="13" t="n"/>
    </row>
    <row r="19021">
      <c r="A19021" s="12" t="n"/>
      <c r="B19021" s="13" t="n"/>
    </row>
    <row r="19022">
      <c r="A19022" s="12" t="n"/>
      <c r="B19022" s="13" t="n"/>
    </row>
    <row r="19023">
      <c r="A19023" s="12" t="n"/>
      <c r="B19023" s="13" t="n"/>
    </row>
    <row r="19024">
      <c r="A19024" s="12" t="n"/>
      <c r="B19024" s="13" t="n"/>
    </row>
    <row r="19025">
      <c r="A19025" s="12" t="n"/>
      <c r="B19025" s="13" t="n"/>
    </row>
    <row r="19026">
      <c r="A19026" s="12" t="n"/>
      <c r="B19026" s="13" t="n"/>
    </row>
    <row r="19027">
      <c r="A19027" s="12" t="n"/>
      <c r="B19027" s="13" t="n"/>
    </row>
    <row r="19028">
      <c r="A19028" s="12" t="n"/>
      <c r="B19028" s="13" t="n"/>
    </row>
    <row r="19029">
      <c r="A19029" s="12" t="n"/>
      <c r="B19029" s="13" t="n"/>
    </row>
    <row r="19030">
      <c r="A19030" s="12" t="n"/>
      <c r="B19030" s="13" t="n"/>
    </row>
    <row r="19031">
      <c r="A19031" s="12" t="n"/>
      <c r="B19031" s="13" t="n"/>
    </row>
    <row r="19032">
      <c r="A19032" s="12" t="n"/>
      <c r="B19032" s="13" t="n"/>
    </row>
    <row r="19033">
      <c r="A19033" s="12" t="n"/>
      <c r="B19033" s="13" t="n"/>
    </row>
    <row r="19034">
      <c r="A19034" s="12" t="n"/>
      <c r="B19034" s="13" t="n"/>
    </row>
    <row r="19035">
      <c r="A19035" s="12" t="n"/>
      <c r="B19035" s="13" t="n"/>
    </row>
    <row r="19036">
      <c r="A19036" s="12" t="n"/>
      <c r="B19036" s="13" t="n"/>
    </row>
    <row r="19037">
      <c r="A19037" s="12" t="n"/>
      <c r="B19037" s="13" t="n"/>
    </row>
    <row r="19038">
      <c r="A19038" s="12" t="n"/>
      <c r="B19038" s="13" t="n"/>
    </row>
    <row r="19039">
      <c r="A19039" s="12" t="n"/>
      <c r="B19039" s="13" t="n"/>
    </row>
    <row r="19040">
      <c r="A19040" s="12" t="n"/>
      <c r="B19040" s="13" t="n"/>
    </row>
    <row r="19041">
      <c r="A19041" s="12" t="n"/>
      <c r="B19041" s="13" t="n"/>
    </row>
    <row r="19042">
      <c r="A19042" s="12" t="n"/>
      <c r="B19042" s="13" t="n"/>
    </row>
    <row r="19043">
      <c r="A19043" s="12" t="n"/>
      <c r="B19043" s="13" t="n"/>
    </row>
    <row r="19044">
      <c r="A19044" s="12" t="n"/>
      <c r="B19044" s="13" t="n"/>
    </row>
    <row r="19045">
      <c r="A19045" s="12" t="n"/>
      <c r="B19045" s="13" t="n"/>
    </row>
    <row r="19046">
      <c r="A19046" s="12" t="n"/>
      <c r="B19046" s="13" t="n"/>
    </row>
    <row r="19047">
      <c r="A19047" s="12" t="n"/>
      <c r="B19047" s="13" t="n"/>
    </row>
    <row r="19048">
      <c r="A19048" s="12" t="n"/>
      <c r="B19048" s="13" t="n"/>
    </row>
    <row r="19049">
      <c r="A19049" s="12" t="n"/>
      <c r="B19049" s="13" t="n"/>
    </row>
    <row r="19050">
      <c r="A19050" s="12" t="n"/>
      <c r="B19050" s="13" t="n"/>
    </row>
    <row r="19051">
      <c r="A19051" s="12" t="n"/>
      <c r="B19051" s="13" t="n"/>
    </row>
    <row r="19052">
      <c r="A19052" s="12" t="n"/>
      <c r="B19052" s="13" t="n"/>
    </row>
    <row r="19053">
      <c r="A19053" s="12" t="n"/>
      <c r="B19053" s="13" t="n"/>
    </row>
    <row r="19054">
      <c r="A19054" s="12" t="n"/>
      <c r="B19054" s="13" t="n"/>
    </row>
    <row r="19055">
      <c r="A19055" s="12" t="n"/>
      <c r="B19055" s="13" t="n"/>
    </row>
    <row r="19056">
      <c r="A19056" s="12" t="n"/>
      <c r="B19056" s="13" t="n"/>
    </row>
    <row r="19057">
      <c r="A19057" s="12" t="n"/>
      <c r="B19057" s="13" t="n"/>
    </row>
    <row r="19058">
      <c r="A19058" s="12" t="n"/>
      <c r="B19058" s="13" t="n"/>
    </row>
    <row r="19059">
      <c r="A19059" s="12" t="n"/>
      <c r="B19059" s="13" t="n"/>
    </row>
    <row r="19060">
      <c r="A19060" s="12" t="n"/>
      <c r="B19060" s="13" t="n"/>
    </row>
    <row r="19061">
      <c r="A19061" s="12" t="n"/>
      <c r="B19061" s="13" t="n"/>
    </row>
    <row r="19062">
      <c r="A19062" s="12" t="n"/>
      <c r="B19062" s="13" t="n"/>
    </row>
    <row r="19063">
      <c r="A19063" s="12" t="n"/>
      <c r="B19063" s="13" t="n"/>
    </row>
    <row r="19064">
      <c r="A19064" s="12" t="n"/>
      <c r="B19064" s="13" t="n"/>
    </row>
    <row r="19065">
      <c r="A19065" s="12" t="n"/>
      <c r="B19065" s="13" t="n"/>
    </row>
    <row r="19066">
      <c r="A19066" s="12" t="n"/>
      <c r="B19066" s="13" t="n"/>
    </row>
    <row r="19067">
      <c r="A19067" s="12" t="n"/>
      <c r="B19067" s="13" t="n"/>
    </row>
    <row r="19068">
      <c r="A19068" s="12" t="n"/>
      <c r="B19068" s="13" t="n"/>
    </row>
    <row r="19069">
      <c r="A19069" s="12" t="n"/>
      <c r="B19069" s="13" t="n"/>
    </row>
    <row r="19070">
      <c r="A19070" s="12" t="n"/>
      <c r="B19070" s="13" t="n"/>
    </row>
    <row r="19071">
      <c r="A19071" s="12" t="n"/>
      <c r="B19071" s="13" t="n"/>
    </row>
    <row r="19072">
      <c r="A19072" s="12" t="n"/>
      <c r="B19072" s="13" t="n"/>
    </row>
    <row r="19073">
      <c r="A19073" s="12" t="n"/>
      <c r="B19073" s="13" t="n"/>
    </row>
    <row r="19074">
      <c r="A19074" s="12" t="n"/>
      <c r="B19074" s="13" t="n"/>
    </row>
    <row r="19075">
      <c r="A19075" s="12" t="n"/>
      <c r="B19075" s="13" t="n"/>
    </row>
    <row r="19076">
      <c r="A19076" s="12" t="n"/>
      <c r="B19076" s="13" t="n"/>
    </row>
    <row r="19077">
      <c r="A19077" s="12" t="n"/>
      <c r="B19077" s="13" t="n"/>
    </row>
    <row r="19078">
      <c r="A19078" s="12" t="n"/>
      <c r="B19078" s="13" t="n"/>
    </row>
    <row r="19079">
      <c r="A19079" s="12" t="n"/>
      <c r="B19079" s="13" t="n"/>
    </row>
    <row r="19080">
      <c r="A19080" s="12" t="n"/>
      <c r="B19080" s="13" t="n"/>
    </row>
    <row r="19081">
      <c r="A19081" s="12" t="n"/>
      <c r="B19081" s="13" t="n"/>
    </row>
    <row r="19082">
      <c r="A19082" s="12" t="n"/>
      <c r="B19082" s="13" t="n"/>
    </row>
    <row r="19083">
      <c r="A19083" s="12" t="n"/>
      <c r="B19083" s="13" t="n"/>
    </row>
    <row r="19084">
      <c r="A19084" s="12" t="n"/>
      <c r="B19084" s="13" t="n"/>
    </row>
    <row r="19085">
      <c r="A19085" s="12" t="n"/>
      <c r="B19085" s="13" t="n"/>
    </row>
    <row r="19086">
      <c r="A19086" s="12" t="n"/>
      <c r="B19086" s="13" t="n"/>
    </row>
    <row r="19087">
      <c r="A19087" s="12" t="n"/>
      <c r="B19087" s="13" t="n"/>
    </row>
    <row r="19088">
      <c r="A19088" s="12" t="n"/>
      <c r="B19088" s="13" t="n"/>
    </row>
    <row r="19089">
      <c r="A19089" s="12" t="n"/>
      <c r="B19089" s="13" t="n"/>
    </row>
    <row r="19090">
      <c r="A19090" s="12" t="n"/>
      <c r="B19090" s="13" t="n"/>
    </row>
    <row r="19091">
      <c r="A19091" s="12" t="n"/>
      <c r="B19091" s="13" t="n"/>
    </row>
    <row r="19092">
      <c r="A19092" s="12" t="n"/>
      <c r="B19092" s="13" t="n"/>
    </row>
    <row r="19093">
      <c r="A19093" s="12" t="n"/>
      <c r="B19093" s="13" t="n"/>
    </row>
    <row r="19094">
      <c r="A19094" s="12" t="n"/>
      <c r="B19094" s="13" t="n"/>
    </row>
    <row r="19095">
      <c r="A19095" s="12" t="n"/>
      <c r="B19095" s="13" t="n"/>
    </row>
    <row r="19096">
      <c r="A19096" s="12" t="n"/>
      <c r="B19096" s="13" t="n"/>
    </row>
    <row r="19097">
      <c r="A19097" s="12" t="n"/>
      <c r="B19097" s="13" t="n"/>
    </row>
    <row r="19098">
      <c r="A19098" s="12" t="n"/>
      <c r="B19098" s="13" t="n"/>
    </row>
    <row r="19099">
      <c r="A19099" s="12" t="n"/>
      <c r="B19099" s="13" t="n"/>
    </row>
    <row r="19100">
      <c r="A19100" s="12" t="n"/>
      <c r="B19100" s="13" t="n"/>
    </row>
    <row r="19101">
      <c r="A19101" s="12" t="n"/>
      <c r="B19101" s="13" t="n"/>
    </row>
    <row r="19102">
      <c r="A19102" s="12" t="n"/>
      <c r="B19102" s="13" t="n"/>
    </row>
    <row r="19103">
      <c r="A19103" s="12" t="n"/>
      <c r="B19103" s="13" t="n"/>
    </row>
    <row r="19104">
      <c r="A19104" s="12" t="n"/>
      <c r="B19104" s="13" t="n"/>
    </row>
    <row r="19105">
      <c r="A19105" s="12" t="n"/>
      <c r="B19105" s="13" t="n"/>
    </row>
    <row r="19106">
      <c r="A19106" s="12" t="n"/>
      <c r="B19106" s="13" t="n"/>
    </row>
    <row r="19107">
      <c r="A19107" s="12" t="n"/>
      <c r="B19107" s="13" t="n"/>
    </row>
    <row r="19108">
      <c r="A19108" s="12" t="n"/>
      <c r="B19108" s="13" t="n"/>
    </row>
    <row r="19109">
      <c r="A19109" s="12" t="n"/>
      <c r="B19109" s="13" t="n"/>
    </row>
    <row r="19110">
      <c r="A19110" s="12" t="n"/>
      <c r="B19110" s="13" t="n"/>
    </row>
    <row r="19111">
      <c r="A19111" s="12" t="n"/>
      <c r="B19111" s="13" t="n"/>
    </row>
    <row r="19112">
      <c r="A19112" s="12" t="n"/>
      <c r="B19112" s="13" t="n"/>
    </row>
    <row r="19113">
      <c r="A19113" s="12" t="n"/>
      <c r="B19113" s="13" t="n"/>
    </row>
    <row r="19114">
      <c r="A19114" s="12" t="n"/>
      <c r="B19114" s="13" t="n"/>
    </row>
    <row r="19115">
      <c r="A19115" s="12" t="n"/>
      <c r="B19115" s="13" t="n"/>
    </row>
    <row r="19116">
      <c r="A19116" s="12" t="n"/>
      <c r="B19116" s="13" t="n"/>
    </row>
    <row r="19117">
      <c r="A19117" s="12" t="n"/>
      <c r="B19117" s="13" t="n"/>
    </row>
    <row r="19118">
      <c r="A19118" s="12" t="n"/>
      <c r="B19118" s="13" t="n"/>
    </row>
    <row r="19119">
      <c r="A19119" s="12" t="n"/>
      <c r="B19119" s="13" t="n"/>
    </row>
    <row r="19120">
      <c r="A19120" s="12" t="n"/>
      <c r="B19120" s="13" t="n"/>
    </row>
    <row r="19121">
      <c r="A19121" s="12" t="n"/>
      <c r="B19121" s="13" t="n"/>
    </row>
    <row r="19122">
      <c r="A19122" s="12" t="n"/>
      <c r="B19122" s="13" t="n"/>
    </row>
    <row r="19123">
      <c r="A19123" s="12" t="n"/>
      <c r="B19123" s="13" t="n"/>
    </row>
    <row r="19124">
      <c r="A19124" s="12" t="n"/>
      <c r="B19124" s="13" t="n"/>
    </row>
    <row r="19125">
      <c r="A19125" s="12" t="n"/>
      <c r="B19125" s="13" t="n"/>
    </row>
    <row r="19126">
      <c r="A19126" s="12" t="n"/>
      <c r="B19126" s="13" t="n"/>
    </row>
    <row r="19127">
      <c r="A19127" s="12" t="n"/>
      <c r="B19127" s="13" t="n"/>
    </row>
    <row r="19128">
      <c r="A19128" s="12" t="n"/>
      <c r="B19128" s="13" t="n"/>
    </row>
    <row r="19129">
      <c r="A19129" s="12" t="n"/>
      <c r="B19129" s="13" t="n"/>
    </row>
    <row r="19130">
      <c r="A19130" s="12" t="n"/>
      <c r="B19130" s="13" t="n"/>
    </row>
    <row r="19131">
      <c r="A19131" s="12" t="n"/>
      <c r="B19131" s="13" t="n"/>
    </row>
    <row r="19132">
      <c r="A19132" s="12" t="n"/>
      <c r="B19132" s="13" t="n"/>
    </row>
    <row r="19133">
      <c r="A19133" s="12" t="n"/>
      <c r="B19133" s="13" t="n"/>
    </row>
    <row r="19134">
      <c r="A19134" s="12" t="n"/>
      <c r="B19134" s="13" t="n"/>
    </row>
    <row r="19135">
      <c r="A19135" s="12" t="n"/>
      <c r="B19135" s="13" t="n"/>
    </row>
    <row r="19136">
      <c r="A19136" s="12" t="n"/>
      <c r="B19136" s="13" t="n"/>
    </row>
    <row r="19137">
      <c r="A19137" s="12" t="n"/>
      <c r="B19137" s="13" t="n"/>
    </row>
    <row r="19138">
      <c r="A19138" s="12" t="n"/>
      <c r="B19138" s="13" t="n"/>
    </row>
    <row r="19139">
      <c r="A19139" s="12" t="n"/>
      <c r="B19139" s="13" t="n"/>
    </row>
    <row r="19140">
      <c r="A19140" s="12" t="n"/>
      <c r="B19140" s="13" t="n"/>
    </row>
    <row r="19141">
      <c r="A19141" s="12" t="n"/>
      <c r="B19141" s="13" t="n"/>
    </row>
    <row r="19142">
      <c r="A19142" s="12" t="n"/>
      <c r="B19142" s="13" t="n"/>
    </row>
    <row r="19143">
      <c r="A19143" s="12" t="n"/>
      <c r="B19143" s="13" t="n"/>
    </row>
    <row r="19144">
      <c r="A19144" s="12" t="n"/>
      <c r="B19144" s="13" t="n"/>
    </row>
    <row r="19145">
      <c r="A19145" s="12" t="n"/>
      <c r="B19145" s="13" t="n"/>
    </row>
    <row r="19146">
      <c r="A19146" s="12" t="n"/>
      <c r="B19146" s="13" t="n"/>
    </row>
    <row r="19147">
      <c r="A19147" s="12" t="n"/>
      <c r="B19147" s="13" t="n"/>
    </row>
    <row r="19148">
      <c r="A19148" s="12" t="n"/>
      <c r="B19148" s="13" t="n"/>
    </row>
    <row r="19149">
      <c r="A19149" s="12" t="n"/>
      <c r="B19149" s="13" t="n"/>
    </row>
    <row r="19150">
      <c r="A19150" s="12" t="n"/>
      <c r="B19150" s="13" t="n"/>
    </row>
    <row r="19151">
      <c r="A19151" s="12" t="n"/>
      <c r="B19151" s="13" t="n"/>
    </row>
    <row r="19152">
      <c r="A19152" s="12" t="n"/>
      <c r="B19152" s="13" t="n"/>
    </row>
    <row r="19153">
      <c r="A19153" s="12" t="n"/>
      <c r="B19153" s="13" t="n"/>
    </row>
    <row r="19154">
      <c r="A19154" s="12" t="n"/>
      <c r="B19154" s="13" t="n"/>
    </row>
    <row r="19155">
      <c r="A19155" s="12" t="n"/>
      <c r="B19155" s="13" t="n"/>
    </row>
    <row r="19156">
      <c r="A19156" s="12" t="n"/>
      <c r="B19156" s="13" t="n"/>
    </row>
    <row r="19157">
      <c r="A19157" s="12" t="n"/>
      <c r="B19157" s="13" t="n"/>
    </row>
    <row r="19158">
      <c r="A19158" s="12" t="n"/>
      <c r="B19158" s="13" t="n"/>
    </row>
    <row r="19159">
      <c r="A19159" s="12" t="n"/>
      <c r="B19159" s="13" t="n"/>
    </row>
    <row r="19160">
      <c r="A19160" s="12" t="n"/>
      <c r="B19160" s="13" t="n"/>
    </row>
    <row r="19161">
      <c r="A19161" s="12" t="n"/>
      <c r="B19161" s="13" t="n"/>
    </row>
    <row r="19162">
      <c r="A19162" s="12" t="n"/>
      <c r="B19162" s="13" t="n"/>
    </row>
    <row r="19163">
      <c r="A19163" s="12" t="n"/>
      <c r="B19163" s="13" t="n"/>
    </row>
    <row r="19164">
      <c r="A19164" s="12" t="n"/>
      <c r="B19164" s="13" t="n"/>
    </row>
    <row r="19165">
      <c r="A19165" s="12" t="n"/>
      <c r="B19165" s="13" t="n"/>
    </row>
    <row r="19166">
      <c r="A19166" s="12" t="n"/>
      <c r="B19166" s="13" t="n"/>
    </row>
    <row r="19167">
      <c r="A19167" s="12" t="n"/>
      <c r="B19167" s="13" t="n"/>
    </row>
    <row r="19168">
      <c r="A19168" s="12" t="n"/>
      <c r="B19168" s="13" t="n"/>
    </row>
    <row r="19169">
      <c r="A19169" s="12" t="n"/>
      <c r="B19169" s="13" t="n"/>
    </row>
    <row r="19170">
      <c r="A19170" s="12" t="n"/>
      <c r="B19170" s="13" t="n"/>
    </row>
    <row r="19171">
      <c r="A19171" s="12" t="n"/>
      <c r="B19171" s="13" t="n"/>
    </row>
    <row r="19172">
      <c r="A19172" s="12" t="n"/>
      <c r="B19172" s="13" t="n"/>
    </row>
    <row r="19173">
      <c r="A19173" s="12" t="n"/>
      <c r="B19173" s="13" t="n"/>
    </row>
    <row r="19174">
      <c r="A19174" s="12" t="n"/>
      <c r="B19174" s="13" t="n"/>
    </row>
    <row r="19175">
      <c r="A19175" s="12" t="n"/>
      <c r="B19175" s="13" t="n"/>
    </row>
    <row r="19176">
      <c r="A19176" s="12" t="n"/>
      <c r="B19176" s="13" t="n"/>
    </row>
    <row r="19177">
      <c r="A19177" s="12" t="n"/>
      <c r="B19177" s="13" t="n"/>
    </row>
    <row r="19178">
      <c r="A19178" s="12" t="n"/>
      <c r="B19178" s="13" t="n"/>
    </row>
    <row r="19179">
      <c r="A19179" s="12" t="n"/>
      <c r="B19179" s="13" t="n"/>
    </row>
    <row r="19180">
      <c r="A19180" s="12" t="n"/>
      <c r="B19180" s="13" t="n"/>
    </row>
    <row r="19181">
      <c r="A19181" s="12" t="n"/>
      <c r="B19181" s="13" t="n"/>
    </row>
    <row r="19182">
      <c r="A19182" s="12" t="n"/>
      <c r="B19182" s="13" t="n"/>
    </row>
    <row r="19183">
      <c r="A19183" s="12" t="n"/>
      <c r="B19183" s="13" t="n"/>
    </row>
    <row r="19184">
      <c r="A19184" s="12" t="n"/>
      <c r="B19184" s="13" t="n"/>
    </row>
    <row r="19185">
      <c r="A19185" s="12" t="n"/>
      <c r="B19185" s="13" t="n"/>
    </row>
    <row r="19186">
      <c r="A19186" s="12" t="n"/>
      <c r="B19186" s="13" t="n"/>
    </row>
    <row r="19187">
      <c r="A19187" s="12" t="n"/>
      <c r="B19187" s="13" t="n"/>
    </row>
    <row r="19188">
      <c r="A19188" s="12" t="n"/>
      <c r="B19188" s="13" t="n"/>
    </row>
    <row r="19189">
      <c r="A19189" s="12" t="n"/>
      <c r="B19189" s="13" t="n"/>
    </row>
    <row r="19190">
      <c r="A19190" s="12" t="n"/>
      <c r="B19190" s="13" t="n"/>
    </row>
    <row r="19191">
      <c r="A19191" s="12" t="n"/>
      <c r="B19191" s="13" t="n"/>
    </row>
    <row r="19192">
      <c r="A19192" s="12" t="n"/>
      <c r="B19192" s="13" t="n"/>
    </row>
    <row r="19193">
      <c r="A19193" s="12" t="n"/>
      <c r="B19193" s="13" t="n"/>
    </row>
    <row r="19194">
      <c r="A19194" s="12" t="n"/>
      <c r="B19194" s="13" t="n"/>
    </row>
    <row r="19195">
      <c r="A19195" s="12" t="n"/>
      <c r="B19195" s="13" t="n"/>
    </row>
    <row r="19196">
      <c r="A19196" s="12" t="n"/>
      <c r="B19196" s="13" t="n"/>
    </row>
    <row r="19197">
      <c r="A19197" s="12" t="n"/>
      <c r="B19197" s="13" t="n"/>
    </row>
    <row r="19198">
      <c r="A19198" s="12" t="n"/>
      <c r="B19198" s="13" t="n"/>
    </row>
    <row r="19199">
      <c r="A19199" s="12" t="n"/>
      <c r="B19199" s="13" t="n"/>
    </row>
    <row r="19200">
      <c r="A19200" s="12" t="n"/>
      <c r="B19200" s="13" t="n"/>
    </row>
    <row r="19201">
      <c r="A19201" s="12" t="n"/>
      <c r="B19201" s="13" t="n"/>
    </row>
    <row r="19202">
      <c r="A19202" s="12" t="n"/>
      <c r="B19202" s="13" t="n"/>
    </row>
    <row r="19203">
      <c r="A19203" s="12" t="n"/>
      <c r="B19203" s="13" t="n"/>
    </row>
    <row r="19204">
      <c r="A19204" s="12" t="n"/>
      <c r="B19204" s="13" t="n"/>
    </row>
    <row r="19205">
      <c r="A19205" s="12" t="n"/>
      <c r="B19205" s="13" t="n"/>
    </row>
    <row r="19206">
      <c r="A19206" s="12" t="n"/>
      <c r="B19206" s="13" t="n"/>
    </row>
    <row r="19207">
      <c r="A19207" s="12" t="n"/>
      <c r="B19207" s="13" t="n"/>
    </row>
    <row r="19208">
      <c r="A19208" s="12" t="n"/>
      <c r="B19208" s="13" t="n"/>
    </row>
    <row r="19209">
      <c r="A19209" s="12" t="n"/>
      <c r="B19209" s="13" t="n"/>
    </row>
    <row r="19210">
      <c r="A19210" s="12" t="n"/>
      <c r="B19210" s="13" t="n"/>
    </row>
    <row r="19211">
      <c r="A19211" s="12" t="n"/>
      <c r="B19211" s="13" t="n"/>
    </row>
    <row r="19212">
      <c r="A19212" s="12" t="n"/>
      <c r="B19212" s="13" t="n"/>
    </row>
    <row r="19213">
      <c r="A19213" s="12" t="n"/>
      <c r="B19213" s="13" t="n"/>
    </row>
    <row r="19214">
      <c r="A19214" s="12" t="n"/>
      <c r="B19214" s="13" t="n"/>
    </row>
    <row r="19215">
      <c r="A19215" s="12" t="n"/>
      <c r="B19215" s="13" t="n"/>
    </row>
    <row r="19216">
      <c r="A19216" s="12" t="n"/>
      <c r="B19216" s="13" t="n"/>
    </row>
    <row r="19217">
      <c r="A19217" s="12" t="n"/>
      <c r="B19217" s="13" t="n"/>
    </row>
    <row r="19218">
      <c r="A19218" s="12" t="n"/>
      <c r="B19218" s="13" t="n"/>
    </row>
    <row r="19219">
      <c r="A19219" s="12" t="n"/>
      <c r="B19219" s="13" t="n"/>
    </row>
    <row r="19220">
      <c r="A19220" s="12" t="n"/>
      <c r="B19220" s="13" t="n"/>
    </row>
    <row r="19221">
      <c r="A19221" s="12" t="n"/>
      <c r="B19221" s="13" t="n"/>
    </row>
    <row r="19222">
      <c r="A19222" s="12" t="n"/>
      <c r="B19222" s="13" t="n"/>
    </row>
    <row r="19223">
      <c r="A19223" s="12" t="n"/>
      <c r="B19223" s="13" t="n"/>
    </row>
    <row r="19224">
      <c r="A19224" s="12" t="n"/>
      <c r="B19224" s="13" t="n"/>
    </row>
    <row r="19225">
      <c r="A19225" s="12" t="n"/>
      <c r="B19225" s="13" t="n"/>
    </row>
    <row r="19226">
      <c r="A19226" s="12" t="n"/>
      <c r="B19226" s="13" t="n"/>
    </row>
    <row r="19227">
      <c r="A19227" s="12" t="n"/>
      <c r="B19227" s="13" t="n"/>
    </row>
    <row r="19228">
      <c r="A19228" s="12" t="n"/>
      <c r="B19228" s="13" t="n"/>
    </row>
    <row r="19229">
      <c r="A19229" s="12" t="n"/>
      <c r="B19229" s="13" t="n"/>
    </row>
    <row r="19230">
      <c r="A19230" s="12" t="n"/>
      <c r="B19230" s="13" t="n"/>
    </row>
    <row r="19231">
      <c r="A19231" s="12" t="n"/>
      <c r="B19231" s="13" t="n"/>
    </row>
    <row r="19232">
      <c r="A19232" s="12" t="n"/>
      <c r="B19232" s="13" t="n"/>
    </row>
    <row r="19233">
      <c r="A19233" s="12" t="n"/>
      <c r="B19233" s="13" t="n"/>
    </row>
    <row r="19234">
      <c r="A19234" s="12" t="n"/>
      <c r="B19234" s="13" t="n"/>
    </row>
    <row r="19235">
      <c r="A19235" s="12" t="n"/>
      <c r="B19235" s="13" t="n"/>
    </row>
    <row r="19236">
      <c r="A19236" s="12" t="n"/>
      <c r="B19236" s="13" t="n"/>
    </row>
    <row r="19237">
      <c r="A19237" s="12" t="n"/>
      <c r="B19237" s="13" t="n"/>
    </row>
    <row r="19238">
      <c r="A19238" s="12" t="n"/>
      <c r="B19238" s="13" t="n"/>
    </row>
    <row r="19239">
      <c r="A19239" s="12" t="n"/>
      <c r="B19239" s="13" t="n"/>
    </row>
    <row r="19240">
      <c r="A19240" s="12" t="n"/>
      <c r="B19240" s="13" t="n"/>
    </row>
    <row r="19241">
      <c r="A19241" s="12" t="n"/>
      <c r="B19241" s="13" t="n"/>
    </row>
    <row r="19242">
      <c r="A19242" s="12" t="n"/>
      <c r="B19242" s="13" t="n"/>
    </row>
    <row r="19243">
      <c r="A19243" s="12" t="n"/>
      <c r="B19243" s="13" t="n"/>
    </row>
    <row r="19244">
      <c r="A19244" s="12" t="n"/>
      <c r="B19244" s="13" t="n"/>
    </row>
    <row r="19245">
      <c r="A19245" s="12" t="n"/>
      <c r="B19245" s="13" t="n"/>
    </row>
    <row r="19246">
      <c r="A19246" s="12" t="n"/>
      <c r="B19246" s="13" t="n"/>
    </row>
    <row r="19247">
      <c r="A19247" s="12" t="n"/>
      <c r="B19247" s="13" t="n"/>
    </row>
    <row r="19248">
      <c r="A19248" s="12" t="n"/>
      <c r="B19248" s="13" t="n"/>
    </row>
    <row r="19249">
      <c r="A19249" s="12" t="n"/>
      <c r="B19249" s="13" t="n"/>
    </row>
    <row r="19250">
      <c r="A19250" s="12" t="n"/>
      <c r="B19250" s="13" t="n"/>
    </row>
    <row r="19251">
      <c r="A19251" s="12" t="n"/>
      <c r="B19251" s="13" t="n"/>
    </row>
    <row r="19252">
      <c r="A19252" s="12" t="n"/>
      <c r="B19252" s="13" t="n"/>
    </row>
    <row r="19253">
      <c r="A19253" s="12" t="n"/>
      <c r="B19253" s="13" t="n"/>
    </row>
    <row r="19254">
      <c r="A19254" s="12" t="n"/>
      <c r="B19254" s="13" t="n"/>
    </row>
    <row r="19255">
      <c r="A19255" s="12" t="n"/>
      <c r="B19255" s="13" t="n"/>
    </row>
    <row r="19256">
      <c r="A19256" s="12" t="n"/>
      <c r="B19256" s="13" t="n"/>
    </row>
    <row r="19257">
      <c r="A19257" s="12" t="n"/>
      <c r="B19257" s="13" t="n"/>
    </row>
    <row r="19258">
      <c r="A19258" s="12" t="n"/>
      <c r="B19258" s="13" t="n"/>
    </row>
    <row r="19259">
      <c r="A19259" s="12" t="n"/>
      <c r="B19259" s="13" t="n"/>
    </row>
    <row r="19260">
      <c r="A19260" s="12" t="n"/>
      <c r="B19260" s="13" t="n"/>
    </row>
    <row r="19261">
      <c r="A19261" s="12" t="n"/>
      <c r="B19261" s="13" t="n"/>
    </row>
    <row r="19262">
      <c r="A19262" s="12" t="n"/>
      <c r="B19262" s="13" t="n"/>
    </row>
    <row r="19263">
      <c r="A19263" s="12" t="n"/>
      <c r="B19263" s="13" t="n"/>
    </row>
    <row r="19264">
      <c r="A19264" s="12" t="n"/>
      <c r="B19264" s="13" t="n"/>
    </row>
    <row r="19265">
      <c r="A19265" s="12" t="n"/>
      <c r="B19265" s="13" t="n"/>
    </row>
    <row r="19266">
      <c r="A19266" s="12" t="n"/>
      <c r="B19266" s="13" t="n"/>
    </row>
    <row r="19267">
      <c r="A19267" s="12" t="n"/>
      <c r="B19267" s="13" t="n"/>
    </row>
    <row r="19268">
      <c r="A19268" s="12" t="n"/>
      <c r="B19268" s="13" t="n"/>
    </row>
    <row r="19269">
      <c r="A19269" s="12" t="n"/>
      <c r="B19269" s="13" t="n"/>
    </row>
    <row r="19270">
      <c r="A19270" s="12" t="n"/>
      <c r="B19270" s="13" t="n"/>
    </row>
    <row r="19271">
      <c r="A19271" s="12" t="n"/>
      <c r="B19271" s="13" t="n"/>
    </row>
    <row r="19272">
      <c r="A19272" s="12" t="n"/>
      <c r="B19272" s="13" t="n"/>
    </row>
    <row r="19273">
      <c r="A19273" s="12" t="n"/>
      <c r="B19273" s="13" t="n"/>
    </row>
    <row r="19274">
      <c r="A19274" s="12" t="n"/>
      <c r="B19274" s="13" t="n"/>
    </row>
    <row r="19275">
      <c r="A19275" s="12" t="n"/>
      <c r="B19275" s="13" t="n"/>
    </row>
    <row r="19276">
      <c r="A19276" s="12" t="n"/>
      <c r="B19276" s="13" t="n"/>
    </row>
    <row r="19277">
      <c r="A19277" s="12" t="n"/>
      <c r="B19277" s="13" t="n"/>
    </row>
    <row r="19278">
      <c r="A19278" s="12" t="n"/>
      <c r="B19278" s="13" t="n"/>
    </row>
    <row r="19279">
      <c r="A19279" s="12" t="n"/>
      <c r="B19279" s="13" t="n"/>
    </row>
    <row r="19280">
      <c r="A19280" s="12" t="n"/>
      <c r="B19280" s="13" t="n"/>
    </row>
    <row r="19281">
      <c r="A19281" s="12" t="n"/>
      <c r="B19281" s="13" t="n"/>
    </row>
    <row r="19282">
      <c r="A19282" s="12" t="n"/>
      <c r="B19282" s="13" t="n"/>
    </row>
    <row r="19283">
      <c r="A19283" s="12" t="n"/>
      <c r="B19283" s="13" t="n"/>
    </row>
    <row r="19284">
      <c r="A19284" s="12" t="n"/>
      <c r="B19284" s="13" t="n"/>
    </row>
    <row r="19285">
      <c r="A19285" s="12" t="n"/>
      <c r="B19285" s="13" t="n"/>
    </row>
    <row r="19286">
      <c r="A19286" s="12" t="n"/>
      <c r="B19286" s="13" t="n"/>
    </row>
    <row r="19287">
      <c r="A19287" s="12" t="n"/>
      <c r="B19287" s="13" t="n"/>
    </row>
    <row r="19288">
      <c r="A19288" s="12" t="n"/>
      <c r="B19288" s="13" t="n"/>
    </row>
    <row r="19289">
      <c r="A19289" s="12" t="n"/>
      <c r="B19289" s="13" t="n"/>
    </row>
    <row r="19290">
      <c r="A19290" s="12" t="n"/>
      <c r="B19290" s="13" t="n"/>
    </row>
    <row r="19291">
      <c r="A19291" s="12" t="n"/>
      <c r="B19291" s="13" t="n"/>
    </row>
    <row r="19292">
      <c r="A19292" s="12" t="n"/>
      <c r="B19292" s="13" t="n"/>
    </row>
    <row r="19293">
      <c r="A19293" s="12" t="n"/>
      <c r="B19293" s="13" t="n"/>
    </row>
    <row r="19294">
      <c r="A19294" s="12" t="n"/>
      <c r="B19294" s="13" t="n"/>
    </row>
    <row r="19295">
      <c r="A19295" s="12" t="n"/>
      <c r="B19295" s="13" t="n"/>
    </row>
    <row r="19296">
      <c r="A19296" s="12" t="n"/>
      <c r="B19296" s="13" t="n"/>
    </row>
    <row r="19297">
      <c r="A19297" s="12" t="n"/>
      <c r="B19297" s="13" t="n"/>
    </row>
    <row r="19298">
      <c r="A19298" s="12" t="n"/>
      <c r="B19298" s="13" t="n"/>
    </row>
    <row r="19299">
      <c r="A19299" s="12" t="n"/>
      <c r="B19299" s="13" t="n"/>
    </row>
    <row r="19300">
      <c r="A19300" s="12" t="n"/>
      <c r="B19300" s="13" t="n"/>
    </row>
    <row r="19301">
      <c r="A19301" s="12" t="n"/>
      <c r="B19301" s="13" t="n"/>
    </row>
    <row r="19302">
      <c r="A19302" s="12" t="n"/>
      <c r="B19302" s="13" t="n"/>
    </row>
    <row r="19303">
      <c r="A19303" s="12" t="n"/>
      <c r="B19303" s="13" t="n"/>
    </row>
    <row r="19304">
      <c r="A19304" s="12" t="n"/>
      <c r="B19304" s="13" t="n"/>
    </row>
    <row r="19305">
      <c r="A19305" s="12" t="n"/>
      <c r="B19305" s="13" t="n"/>
    </row>
    <row r="19306">
      <c r="A19306" s="12" t="n"/>
      <c r="B19306" s="13" t="n"/>
    </row>
    <row r="19307">
      <c r="A19307" s="12" t="n"/>
      <c r="B19307" s="13" t="n"/>
    </row>
    <row r="19308">
      <c r="A19308" s="12" t="n"/>
      <c r="B19308" s="13" t="n"/>
    </row>
    <row r="19309">
      <c r="A19309" s="12" t="n"/>
      <c r="B19309" s="13" t="n"/>
    </row>
    <row r="19310">
      <c r="A19310" s="12" t="n"/>
      <c r="B19310" s="13" t="n"/>
    </row>
    <row r="19311">
      <c r="A19311" s="12" t="n"/>
      <c r="B19311" s="13" t="n"/>
    </row>
    <row r="19312">
      <c r="A19312" s="12" t="n"/>
      <c r="B19312" s="13" t="n"/>
    </row>
    <row r="19313">
      <c r="A19313" s="12" t="n"/>
      <c r="B19313" s="13" t="n"/>
    </row>
    <row r="19314">
      <c r="A19314" s="12" t="n"/>
      <c r="B19314" s="13" t="n"/>
    </row>
    <row r="19315">
      <c r="A19315" s="12" t="n"/>
      <c r="B19315" s="13" t="n"/>
    </row>
    <row r="19316">
      <c r="A19316" s="12" t="n"/>
      <c r="B19316" s="13" t="n"/>
    </row>
    <row r="19317">
      <c r="A19317" s="12" t="n"/>
      <c r="B19317" s="13" t="n"/>
    </row>
    <row r="19318">
      <c r="A19318" s="12" t="n"/>
      <c r="B19318" s="13" t="n"/>
    </row>
    <row r="19319">
      <c r="A19319" s="12" t="n"/>
      <c r="B19319" s="13" t="n"/>
    </row>
    <row r="19320">
      <c r="A19320" s="12" t="n"/>
      <c r="B19320" s="13" t="n"/>
    </row>
    <row r="19321">
      <c r="A19321" s="12" t="n"/>
      <c r="B19321" s="13" t="n"/>
    </row>
    <row r="19322">
      <c r="A19322" s="12" t="n"/>
      <c r="B19322" s="13" t="n"/>
    </row>
    <row r="19323">
      <c r="A19323" s="12" t="n"/>
      <c r="B19323" s="13" t="n"/>
    </row>
    <row r="19324">
      <c r="A19324" s="12" t="n"/>
      <c r="B19324" s="13" t="n"/>
    </row>
    <row r="19325">
      <c r="A19325" s="12" t="n"/>
      <c r="B19325" s="13" t="n"/>
    </row>
    <row r="19326">
      <c r="A19326" s="12" t="n"/>
      <c r="B19326" s="13" t="n"/>
    </row>
    <row r="19327">
      <c r="A19327" s="12" t="n"/>
      <c r="B19327" s="13" t="n"/>
    </row>
    <row r="19328">
      <c r="A19328" s="12" t="n"/>
      <c r="B19328" s="13" t="n"/>
    </row>
    <row r="19329">
      <c r="A19329" s="12" t="n"/>
      <c r="B19329" s="13" t="n"/>
    </row>
    <row r="19330">
      <c r="A19330" s="12" t="n"/>
      <c r="B19330" s="13" t="n"/>
    </row>
    <row r="19331">
      <c r="A19331" s="12" t="n"/>
      <c r="B19331" s="13" t="n"/>
    </row>
    <row r="19332">
      <c r="A19332" s="12" t="n"/>
      <c r="B19332" s="13" t="n"/>
    </row>
    <row r="19333">
      <c r="A19333" s="12" t="n"/>
      <c r="B19333" s="13" t="n"/>
    </row>
    <row r="19334">
      <c r="A19334" s="12" t="n"/>
      <c r="B19334" s="13" t="n"/>
    </row>
    <row r="19335">
      <c r="A19335" s="12" t="n"/>
      <c r="B19335" s="13" t="n"/>
    </row>
    <row r="19336">
      <c r="A19336" s="12" t="n"/>
      <c r="B19336" s="13" t="n"/>
    </row>
    <row r="19337">
      <c r="A19337" s="12" t="n"/>
      <c r="B19337" s="13" t="n"/>
    </row>
    <row r="19338">
      <c r="A19338" s="12" t="n"/>
      <c r="B19338" s="13" t="n"/>
    </row>
    <row r="19339">
      <c r="A19339" s="12" t="n"/>
      <c r="B19339" s="13" t="n"/>
    </row>
    <row r="19340">
      <c r="A19340" s="12" t="n"/>
      <c r="B19340" s="13" t="n"/>
    </row>
    <row r="19341">
      <c r="A19341" s="12" t="n"/>
      <c r="B19341" s="13" t="n"/>
    </row>
    <row r="19342">
      <c r="A19342" s="12" t="n"/>
      <c r="B19342" s="13" t="n"/>
    </row>
    <row r="19343">
      <c r="A19343" s="12" t="n"/>
      <c r="B19343" s="13" t="n"/>
    </row>
    <row r="19344">
      <c r="A19344" s="12" t="n"/>
      <c r="B19344" s="13" t="n"/>
    </row>
    <row r="19345">
      <c r="A19345" s="12" t="n"/>
      <c r="B19345" s="13" t="n"/>
    </row>
    <row r="19346">
      <c r="A19346" s="12" t="n"/>
      <c r="B19346" s="13" t="n"/>
    </row>
    <row r="19347">
      <c r="A19347" s="12" t="n"/>
      <c r="B19347" s="13" t="n"/>
    </row>
    <row r="19348">
      <c r="A19348" s="12" t="n"/>
      <c r="B19348" s="13" t="n"/>
    </row>
    <row r="19349">
      <c r="A19349" s="12" t="n"/>
      <c r="B19349" s="13" t="n"/>
    </row>
    <row r="19350">
      <c r="A19350" s="12" t="n"/>
      <c r="B19350" s="13" t="n"/>
    </row>
    <row r="19351">
      <c r="A19351" s="12" t="n"/>
      <c r="B19351" s="13" t="n"/>
    </row>
    <row r="19352">
      <c r="A19352" s="12" t="n"/>
      <c r="B19352" s="13" t="n"/>
    </row>
    <row r="19353">
      <c r="A19353" s="12" t="n"/>
      <c r="B19353" s="13" t="n"/>
    </row>
    <row r="19354">
      <c r="A19354" s="12" t="n"/>
      <c r="B19354" s="13" t="n"/>
    </row>
    <row r="19355">
      <c r="A19355" s="12" t="n"/>
      <c r="B19355" s="13" t="n"/>
    </row>
    <row r="19356">
      <c r="A19356" s="12" t="n"/>
      <c r="B19356" s="13" t="n"/>
    </row>
    <row r="19357">
      <c r="A19357" s="12" t="n"/>
      <c r="B19357" s="13" t="n"/>
    </row>
    <row r="19358">
      <c r="A19358" s="12" t="n"/>
      <c r="B19358" s="13" t="n"/>
    </row>
    <row r="19359">
      <c r="A19359" s="12" t="n"/>
      <c r="B19359" s="13" t="n"/>
    </row>
    <row r="19360">
      <c r="A19360" s="12" t="n"/>
      <c r="B19360" s="13" t="n"/>
    </row>
    <row r="19361">
      <c r="A19361" s="12" t="n"/>
      <c r="B19361" s="13" t="n"/>
    </row>
    <row r="19362">
      <c r="A19362" s="12" t="n"/>
      <c r="B19362" s="13" t="n"/>
    </row>
    <row r="19363">
      <c r="A19363" s="12" t="n"/>
      <c r="B19363" s="13" t="n"/>
    </row>
    <row r="19364">
      <c r="A19364" s="12" t="n"/>
      <c r="B19364" s="13" t="n"/>
    </row>
    <row r="19365">
      <c r="A19365" s="12" t="n"/>
      <c r="B19365" s="13" t="n"/>
    </row>
    <row r="19366">
      <c r="A19366" s="12" t="n"/>
      <c r="B19366" s="13" t="n"/>
    </row>
    <row r="19367">
      <c r="A19367" s="12" t="n"/>
      <c r="B19367" s="13" t="n"/>
    </row>
    <row r="19368">
      <c r="A19368" s="12" t="n"/>
      <c r="B19368" s="13" t="n"/>
    </row>
    <row r="19369">
      <c r="A19369" s="12" t="n"/>
      <c r="B19369" s="13" t="n"/>
    </row>
    <row r="19370">
      <c r="A19370" s="12" t="n"/>
      <c r="B19370" s="13" t="n"/>
    </row>
    <row r="19371">
      <c r="A19371" s="12" t="n"/>
      <c r="B19371" s="13" t="n"/>
    </row>
    <row r="19372">
      <c r="A19372" s="12" t="n"/>
      <c r="B19372" s="13" t="n"/>
    </row>
    <row r="19373">
      <c r="A19373" s="12" t="n"/>
      <c r="B19373" s="13" t="n"/>
    </row>
    <row r="19374">
      <c r="A19374" s="12" t="n"/>
      <c r="B19374" s="13" t="n"/>
    </row>
    <row r="19375">
      <c r="A19375" s="12" t="n"/>
      <c r="B19375" s="13" t="n"/>
    </row>
    <row r="19376">
      <c r="A19376" s="12" t="n"/>
      <c r="B19376" s="13" t="n"/>
    </row>
    <row r="19377">
      <c r="A19377" s="12" t="n"/>
      <c r="B19377" s="13" t="n"/>
    </row>
    <row r="19378">
      <c r="A19378" s="12" t="n"/>
      <c r="B19378" s="13" t="n"/>
    </row>
    <row r="19379">
      <c r="A19379" s="12" t="n"/>
      <c r="B19379" s="13" t="n"/>
    </row>
    <row r="19380">
      <c r="A19380" s="12" t="n"/>
      <c r="B19380" s="13" t="n"/>
    </row>
    <row r="19381">
      <c r="A19381" s="12" t="n"/>
      <c r="B19381" s="13" t="n"/>
    </row>
    <row r="19382">
      <c r="A19382" s="12" t="n"/>
      <c r="B19382" s="13" t="n"/>
    </row>
    <row r="19383">
      <c r="A19383" s="12" t="n"/>
      <c r="B19383" s="13" t="n"/>
    </row>
    <row r="19384">
      <c r="A19384" s="12" t="n"/>
      <c r="B19384" s="13" t="n"/>
    </row>
    <row r="19385">
      <c r="A19385" s="12" t="n"/>
      <c r="B19385" s="13" t="n"/>
    </row>
    <row r="19386">
      <c r="A19386" s="12" t="n"/>
      <c r="B19386" s="13" t="n"/>
    </row>
    <row r="19387">
      <c r="A19387" s="12" t="n"/>
      <c r="B19387" s="13" t="n"/>
    </row>
    <row r="19388">
      <c r="A19388" s="12" t="n"/>
      <c r="B19388" s="13" t="n"/>
    </row>
    <row r="19389">
      <c r="A19389" s="12" t="n"/>
      <c r="B19389" s="13" t="n"/>
    </row>
    <row r="19390">
      <c r="A19390" s="12" t="n"/>
      <c r="B19390" s="13" t="n"/>
    </row>
    <row r="19391">
      <c r="A19391" s="12" t="n"/>
      <c r="B19391" s="13" t="n"/>
    </row>
    <row r="19392">
      <c r="A19392" s="12" t="n"/>
      <c r="B19392" s="13" t="n"/>
    </row>
    <row r="19393">
      <c r="A19393" s="12" t="n"/>
      <c r="B19393" s="13" t="n"/>
    </row>
    <row r="19394">
      <c r="A19394" s="12" t="n"/>
      <c r="B19394" s="13" t="n"/>
    </row>
    <row r="19395">
      <c r="A19395" s="12" t="n"/>
      <c r="B19395" s="13" t="n"/>
    </row>
    <row r="19396">
      <c r="A19396" s="12" t="n"/>
      <c r="B19396" s="13" t="n"/>
    </row>
    <row r="19397">
      <c r="A19397" s="12" t="n"/>
      <c r="B19397" s="13" t="n"/>
    </row>
    <row r="19398">
      <c r="A19398" s="12" t="n"/>
      <c r="B19398" s="13" t="n"/>
    </row>
    <row r="19399">
      <c r="A19399" s="12" t="n"/>
      <c r="B19399" s="13" t="n"/>
    </row>
    <row r="19400">
      <c r="A19400" s="12" t="n"/>
      <c r="B19400" s="13" t="n"/>
    </row>
    <row r="19401">
      <c r="A19401" s="12" t="n"/>
      <c r="B19401" s="13" t="n"/>
    </row>
    <row r="19402">
      <c r="A19402" s="12" t="n"/>
      <c r="B19402" s="13" t="n"/>
    </row>
    <row r="19403">
      <c r="A19403" s="12" t="n"/>
      <c r="B19403" s="13" t="n"/>
    </row>
    <row r="19404">
      <c r="A19404" s="12" t="n"/>
      <c r="B19404" s="13" t="n"/>
    </row>
    <row r="19405">
      <c r="A19405" s="12" t="n"/>
      <c r="B19405" s="13" t="n"/>
    </row>
    <row r="19406">
      <c r="A19406" s="12" t="n"/>
      <c r="B19406" s="13" t="n"/>
    </row>
    <row r="19407">
      <c r="A19407" s="12" t="n"/>
      <c r="B19407" s="13" t="n"/>
    </row>
    <row r="19408">
      <c r="A19408" s="12" t="n"/>
      <c r="B19408" s="13" t="n"/>
    </row>
    <row r="19409">
      <c r="A19409" s="12" t="n"/>
      <c r="B19409" s="13" t="n"/>
    </row>
    <row r="19410">
      <c r="A19410" s="12" t="n"/>
      <c r="B19410" s="13" t="n"/>
    </row>
    <row r="19411">
      <c r="A19411" s="12" t="n"/>
      <c r="B19411" s="13" t="n"/>
    </row>
    <row r="19412">
      <c r="A19412" s="12" t="n"/>
      <c r="B19412" s="13" t="n"/>
    </row>
    <row r="19413">
      <c r="A19413" s="12" t="n"/>
      <c r="B19413" s="13" t="n"/>
    </row>
    <row r="19414">
      <c r="A19414" s="12" t="n"/>
      <c r="B19414" s="13" t="n"/>
    </row>
    <row r="19415">
      <c r="A19415" s="12" t="n"/>
      <c r="B19415" s="13" t="n"/>
    </row>
    <row r="19416">
      <c r="A19416" s="12" t="n"/>
      <c r="B19416" s="13" t="n"/>
    </row>
    <row r="19417">
      <c r="A19417" s="12" t="n"/>
      <c r="B19417" s="13" t="n"/>
    </row>
    <row r="19418">
      <c r="A19418" s="12" t="n"/>
      <c r="B19418" s="13" t="n"/>
    </row>
    <row r="19419">
      <c r="A19419" s="12" t="n"/>
      <c r="B19419" s="13" t="n"/>
    </row>
    <row r="19420">
      <c r="A19420" s="12" t="n"/>
      <c r="B19420" s="13" t="n"/>
    </row>
    <row r="19421">
      <c r="A19421" s="12" t="n"/>
      <c r="B19421" s="13" t="n"/>
    </row>
    <row r="19422">
      <c r="A19422" s="12" t="n"/>
      <c r="B19422" s="13" t="n"/>
    </row>
    <row r="19423">
      <c r="A19423" s="12" t="n"/>
      <c r="B19423" s="13" t="n"/>
    </row>
    <row r="19424">
      <c r="A19424" s="12" t="n"/>
      <c r="B19424" s="13" t="n"/>
    </row>
    <row r="19425">
      <c r="A19425" s="12" t="n"/>
      <c r="B19425" s="13" t="n"/>
    </row>
    <row r="19426">
      <c r="A19426" s="12" t="n"/>
      <c r="B19426" s="13" t="n"/>
    </row>
    <row r="19427">
      <c r="A19427" s="12" t="n"/>
      <c r="B19427" s="13" t="n"/>
    </row>
    <row r="19428">
      <c r="A19428" s="12" t="n"/>
      <c r="B19428" s="13" t="n"/>
    </row>
    <row r="19429">
      <c r="A19429" s="12" t="n"/>
      <c r="B19429" s="13" t="n"/>
    </row>
    <row r="19430">
      <c r="A19430" s="12" t="n"/>
      <c r="B19430" s="13" t="n"/>
    </row>
    <row r="19431">
      <c r="A19431" s="12" t="n"/>
      <c r="B19431" s="13" t="n"/>
    </row>
    <row r="19432">
      <c r="A19432" s="12" t="n"/>
      <c r="B19432" s="13" t="n"/>
    </row>
    <row r="19433">
      <c r="A19433" s="12" t="n"/>
      <c r="B19433" s="13" t="n"/>
    </row>
    <row r="19434">
      <c r="A19434" s="12" t="n"/>
      <c r="B19434" s="13" t="n"/>
    </row>
    <row r="19435">
      <c r="A19435" s="12" t="n"/>
      <c r="B19435" s="13" t="n"/>
    </row>
    <row r="19436">
      <c r="A19436" s="12" t="n"/>
      <c r="B19436" s="13" t="n"/>
    </row>
    <row r="19437">
      <c r="A19437" s="12" t="n"/>
      <c r="B19437" s="13" t="n"/>
    </row>
    <row r="19438">
      <c r="A19438" s="12" t="n"/>
      <c r="B19438" s="13" t="n"/>
    </row>
    <row r="19439">
      <c r="A19439" s="12" t="n"/>
      <c r="B19439" s="13" t="n"/>
    </row>
    <row r="19440">
      <c r="A19440" s="12" t="n"/>
      <c r="B19440" s="13" t="n"/>
    </row>
    <row r="19441">
      <c r="A19441" s="12" t="n"/>
      <c r="B19441" s="13" t="n"/>
    </row>
    <row r="19442">
      <c r="A19442" s="12" t="n"/>
      <c r="B19442" s="13" t="n"/>
    </row>
    <row r="19443">
      <c r="A19443" s="12" t="n"/>
      <c r="B19443" s="13" t="n"/>
    </row>
    <row r="19444">
      <c r="A19444" s="12" t="n"/>
      <c r="B19444" s="13" t="n"/>
    </row>
    <row r="19445">
      <c r="A19445" s="12" t="n"/>
      <c r="B19445" s="13" t="n"/>
    </row>
    <row r="19446">
      <c r="A19446" s="12" t="n"/>
      <c r="B19446" s="13" t="n"/>
    </row>
    <row r="19447">
      <c r="A19447" s="12" t="n"/>
      <c r="B19447" s="13" t="n"/>
    </row>
    <row r="19448">
      <c r="A19448" s="12" t="n"/>
      <c r="B19448" s="13" t="n"/>
    </row>
    <row r="19449">
      <c r="A19449" s="12" t="n"/>
      <c r="B19449" s="13" t="n"/>
    </row>
    <row r="19450">
      <c r="A19450" s="12" t="n"/>
      <c r="B19450" s="13" t="n"/>
    </row>
    <row r="19451">
      <c r="A19451" s="12" t="n"/>
      <c r="B19451" s="13" t="n"/>
    </row>
    <row r="19452">
      <c r="A19452" s="12" t="n"/>
      <c r="B19452" s="13" t="n"/>
    </row>
    <row r="19453">
      <c r="A19453" s="12" t="n"/>
      <c r="B19453" s="13" t="n"/>
    </row>
    <row r="19454">
      <c r="A19454" s="12" t="n"/>
      <c r="B19454" s="13" t="n"/>
    </row>
    <row r="19455">
      <c r="A19455" s="12" t="n"/>
      <c r="B19455" s="13" t="n"/>
    </row>
    <row r="19456">
      <c r="A19456" s="12" t="n"/>
      <c r="B19456" s="13" t="n"/>
    </row>
    <row r="19457">
      <c r="A19457" s="12" t="n"/>
      <c r="B19457" s="13" t="n"/>
    </row>
    <row r="19458">
      <c r="A19458" s="12" t="n"/>
      <c r="B19458" s="13" t="n"/>
    </row>
    <row r="19459">
      <c r="A19459" s="12" t="n"/>
      <c r="B19459" s="13" t="n"/>
    </row>
    <row r="19460">
      <c r="A19460" s="12" t="n"/>
      <c r="B19460" s="13" t="n"/>
    </row>
    <row r="19461">
      <c r="A19461" s="12" t="n"/>
      <c r="B19461" s="13" t="n"/>
    </row>
    <row r="19462">
      <c r="A19462" s="12" t="n"/>
      <c r="B19462" s="13" t="n"/>
    </row>
    <row r="19463">
      <c r="A19463" s="12" t="n"/>
      <c r="B19463" s="13" t="n"/>
    </row>
    <row r="19464">
      <c r="A19464" s="12" t="n"/>
      <c r="B19464" s="13" t="n"/>
    </row>
    <row r="19465">
      <c r="A19465" s="12" t="n"/>
      <c r="B19465" s="13" t="n"/>
    </row>
    <row r="19466">
      <c r="A19466" s="12" t="n"/>
      <c r="B19466" s="13" t="n"/>
    </row>
    <row r="19467">
      <c r="A19467" s="12" t="n"/>
      <c r="B19467" s="13" t="n"/>
    </row>
    <row r="19468">
      <c r="A19468" s="12" t="n"/>
      <c r="B19468" s="13" t="n"/>
    </row>
    <row r="19469">
      <c r="A19469" s="12" t="n"/>
      <c r="B19469" s="13" t="n"/>
    </row>
    <row r="19470">
      <c r="A19470" s="12" t="n"/>
      <c r="B19470" s="13" t="n"/>
    </row>
    <row r="19471">
      <c r="A19471" s="12" t="n"/>
      <c r="B19471" s="13" t="n"/>
    </row>
    <row r="19472">
      <c r="A19472" s="12" t="n"/>
      <c r="B19472" s="13" t="n"/>
    </row>
    <row r="19473">
      <c r="A19473" s="12" t="n"/>
      <c r="B19473" s="13" t="n"/>
    </row>
    <row r="19474">
      <c r="A19474" s="12" t="n"/>
      <c r="B19474" s="13" t="n"/>
    </row>
    <row r="19475">
      <c r="A19475" s="12" t="n"/>
      <c r="B19475" s="13" t="n"/>
    </row>
    <row r="19476">
      <c r="A19476" s="12" t="n"/>
      <c r="B19476" s="13" t="n"/>
    </row>
    <row r="19477">
      <c r="A19477" s="12" t="n"/>
      <c r="B19477" s="13" t="n"/>
    </row>
    <row r="19478">
      <c r="A19478" s="12" t="n"/>
      <c r="B19478" s="13" t="n"/>
    </row>
    <row r="19479">
      <c r="A19479" s="12" t="n"/>
      <c r="B19479" s="13" t="n"/>
    </row>
    <row r="19480">
      <c r="A19480" s="12" t="n"/>
      <c r="B19480" s="13" t="n"/>
    </row>
    <row r="19481">
      <c r="A19481" s="12" t="n"/>
      <c r="B19481" s="13" t="n"/>
    </row>
    <row r="19482">
      <c r="A19482" s="12" t="n"/>
      <c r="B19482" s="13" t="n"/>
    </row>
    <row r="19483">
      <c r="A19483" s="12" t="n"/>
      <c r="B19483" s="13" t="n"/>
    </row>
    <row r="19484">
      <c r="A19484" s="12" t="n"/>
      <c r="B19484" s="13" t="n"/>
    </row>
    <row r="19485">
      <c r="A19485" s="12" t="n"/>
      <c r="B19485" s="13" t="n"/>
    </row>
    <row r="19486">
      <c r="A19486" s="12" t="n"/>
      <c r="B19486" s="13" t="n"/>
    </row>
    <row r="19487">
      <c r="A19487" s="12" t="n"/>
      <c r="B19487" s="13" t="n"/>
    </row>
    <row r="19488">
      <c r="A19488" s="12" t="n"/>
      <c r="B19488" s="13" t="n"/>
    </row>
    <row r="19489">
      <c r="A19489" s="12" t="n"/>
      <c r="B19489" s="13" t="n"/>
    </row>
    <row r="19490">
      <c r="A19490" s="12" t="n"/>
      <c r="B19490" s="13" t="n"/>
    </row>
    <row r="19491">
      <c r="A19491" s="12" t="n"/>
      <c r="B19491" s="13" t="n"/>
    </row>
    <row r="19492">
      <c r="A19492" s="12" t="n"/>
      <c r="B19492" s="13" t="n"/>
    </row>
    <row r="19493">
      <c r="A19493" s="12" t="n"/>
      <c r="B19493" s="13" t="n"/>
    </row>
    <row r="19494">
      <c r="A19494" s="12" t="n"/>
      <c r="B19494" s="13" t="n"/>
    </row>
    <row r="19495">
      <c r="A19495" s="12" t="n"/>
      <c r="B19495" s="13" t="n"/>
    </row>
    <row r="19496">
      <c r="A19496" s="12" t="n"/>
      <c r="B19496" s="13" t="n"/>
    </row>
    <row r="19497">
      <c r="A19497" s="12" t="n"/>
      <c r="B19497" s="13" t="n"/>
    </row>
    <row r="19498">
      <c r="A19498" s="12" t="n"/>
      <c r="B19498" s="13" t="n"/>
    </row>
    <row r="19499">
      <c r="A19499" s="12" t="n"/>
      <c r="B19499" s="13" t="n"/>
    </row>
    <row r="19500">
      <c r="A19500" s="12" t="n"/>
      <c r="B19500" s="13" t="n"/>
    </row>
    <row r="19501">
      <c r="A19501" s="12" t="n"/>
      <c r="B19501" s="13" t="n"/>
    </row>
    <row r="19502">
      <c r="A19502" s="12" t="n"/>
      <c r="B19502" s="13" t="n"/>
    </row>
    <row r="19503">
      <c r="A19503" s="12" t="n"/>
      <c r="B19503" s="13" t="n"/>
    </row>
    <row r="19504">
      <c r="A19504" s="12" t="n"/>
      <c r="B19504" s="13" t="n"/>
    </row>
    <row r="19505">
      <c r="A19505" s="12" t="n"/>
      <c r="B19505" s="13" t="n"/>
    </row>
    <row r="19506">
      <c r="A19506" s="12" t="n"/>
      <c r="B19506" s="13" t="n"/>
    </row>
    <row r="19507">
      <c r="A19507" s="12" t="n"/>
      <c r="B19507" s="13" t="n"/>
    </row>
    <row r="19508">
      <c r="A19508" s="12" t="n"/>
      <c r="B19508" s="13" t="n"/>
    </row>
    <row r="19509">
      <c r="A19509" s="12" t="n"/>
      <c r="B19509" s="13" t="n"/>
    </row>
    <row r="19510">
      <c r="A19510" s="12" t="n"/>
      <c r="B19510" s="13" t="n"/>
    </row>
    <row r="19511">
      <c r="A19511" s="12" t="n"/>
      <c r="B19511" s="13" t="n"/>
    </row>
    <row r="19512">
      <c r="A19512" s="12" t="n"/>
      <c r="B19512" s="13" t="n"/>
    </row>
    <row r="19513">
      <c r="A19513" s="12" t="n"/>
      <c r="B19513" s="13" t="n"/>
    </row>
    <row r="19514">
      <c r="A19514" s="12" t="n"/>
      <c r="B19514" s="13" t="n"/>
    </row>
    <row r="19515">
      <c r="A19515" s="12" t="n"/>
      <c r="B19515" s="13" t="n"/>
    </row>
    <row r="19516">
      <c r="A19516" s="12" t="n"/>
      <c r="B19516" s="13" t="n"/>
    </row>
    <row r="19517">
      <c r="A19517" s="12" t="n"/>
      <c r="B19517" s="13" t="n"/>
    </row>
    <row r="19518">
      <c r="A19518" s="12" t="n"/>
      <c r="B19518" s="13" t="n"/>
    </row>
    <row r="19519">
      <c r="A19519" s="12" t="n"/>
      <c r="B19519" s="13" t="n"/>
    </row>
    <row r="19520">
      <c r="A19520" s="12" t="n"/>
      <c r="B19520" s="13" t="n"/>
    </row>
    <row r="19521">
      <c r="A19521" s="12" t="n"/>
      <c r="B19521" s="13" t="n"/>
    </row>
    <row r="19522">
      <c r="A19522" s="12" t="n"/>
      <c r="B19522" s="13" t="n"/>
    </row>
    <row r="19523">
      <c r="A19523" s="12" t="n"/>
      <c r="B19523" s="13" t="n"/>
    </row>
    <row r="19524">
      <c r="A19524" s="12" t="n"/>
      <c r="B19524" s="13" t="n"/>
    </row>
    <row r="19525">
      <c r="A19525" s="12" t="n"/>
      <c r="B19525" s="13" t="n"/>
    </row>
    <row r="19526">
      <c r="A19526" s="12" t="n"/>
      <c r="B19526" s="13" t="n"/>
    </row>
    <row r="19527">
      <c r="A19527" s="12" t="n"/>
      <c r="B19527" s="13" t="n"/>
    </row>
    <row r="19528">
      <c r="A19528" s="12" t="n"/>
      <c r="B19528" s="13" t="n"/>
    </row>
    <row r="19529">
      <c r="A19529" s="12" t="n"/>
      <c r="B19529" s="13" t="n"/>
    </row>
    <row r="19530">
      <c r="A19530" s="12" t="n"/>
      <c r="B19530" s="13" t="n"/>
    </row>
    <row r="19531">
      <c r="A19531" s="12" t="n"/>
      <c r="B19531" s="13" t="n"/>
    </row>
    <row r="19532">
      <c r="A19532" s="12" t="n"/>
      <c r="B19532" s="13" t="n"/>
    </row>
    <row r="19533">
      <c r="A19533" s="12" t="n"/>
      <c r="B19533" s="13" t="n"/>
    </row>
    <row r="19534">
      <c r="A19534" s="12" t="n"/>
      <c r="B19534" s="13" t="n"/>
    </row>
    <row r="19535">
      <c r="A19535" s="12" t="n"/>
      <c r="B19535" s="13" t="n"/>
    </row>
    <row r="19536">
      <c r="A19536" s="12" t="n"/>
      <c r="B19536" s="13" t="n"/>
    </row>
    <row r="19537">
      <c r="A19537" s="12" t="n"/>
      <c r="B19537" s="13" t="n"/>
    </row>
    <row r="19538">
      <c r="A19538" s="12" t="n"/>
      <c r="B19538" s="13" t="n"/>
    </row>
    <row r="19539">
      <c r="A19539" s="12" t="n"/>
      <c r="B19539" s="13" t="n"/>
    </row>
    <row r="19540">
      <c r="A19540" s="12" t="n"/>
      <c r="B19540" s="13" t="n"/>
    </row>
    <row r="19541">
      <c r="A19541" s="12" t="n"/>
      <c r="B19541" s="13" t="n"/>
    </row>
    <row r="19542">
      <c r="A19542" s="12" t="n"/>
      <c r="B19542" s="13" t="n"/>
    </row>
    <row r="19543">
      <c r="A19543" s="12" t="n"/>
      <c r="B19543" s="13" t="n"/>
    </row>
    <row r="19544">
      <c r="A19544" s="12" t="n"/>
      <c r="B19544" s="13" t="n"/>
    </row>
    <row r="19545">
      <c r="A19545" s="12" t="n"/>
      <c r="B19545" s="13" t="n"/>
    </row>
    <row r="19546">
      <c r="A19546" s="12" t="n"/>
      <c r="B19546" s="13" t="n"/>
    </row>
    <row r="19547">
      <c r="A19547" s="12" t="n"/>
      <c r="B19547" s="13" t="n"/>
    </row>
    <row r="19548">
      <c r="A19548" s="12" t="n"/>
      <c r="B19548" s="13" t="n"/>
    </row>
    <row r="19549">
      <c r="A19549" s="12" t="n"/>
      <c r="B19549" s="13" t="n"/>
    </row>
    <row r="19550">
      <c r="A19550" s="12" t="n"/>
      <c r="B19550" s="13" t="n"/>
    </row>
    <row r="19551">
      <c r="A19551" s="12" t="n"/>
      <c r="B19551" s="13" t="n"/>
    </row>
    <row r="19552">
      <c r="A19552" s="12" t="n"/>
      <c r="B19552" s="13" t="n"/>
    </row>
    <row r="19553">
      <c r="A19553" s="12" t="n"/>
      <c r="B19553" s="13" t="n"/>
    </row>
    <row r="19554">
      <c r="A19554" s="12" t="n"/>
      <c r="B19554" s="13" t="n"/>
    </row>
    <row r="19555">
      <c r="A19555" s="12" t="n"/>
      <c r="B19555" s="13" t="n"/>
    </row>
    <row r="19556">
      <c r="A19556" s="12" t="n"/>
      <c r="B19556" s="13" t="n"/>
    </row>
    <row r="19557">
      <c r="A19557" s="12" t="n"/>
      <c r="B19557" s="13" t="n"/>
    </row>
    <row r="19558">
      <c r="A19558" s="12" t="n"/>
      <c r="B19558" s="13" t="n"/>
    </row>
    <row r="19559">
      <c r="A19559" s="12" t="n"/>
      <c r="B19559" s="13" t="n"/>
    </row>
    <row r="19560">
      <c r="A19560" s="12" t="n"/>
      <c r="B19560" s="13" t="n"/>
    </row>
    <row r="19561">
      <c r="A19561" s="12" t="n"/>
      <c r="B19561" s="13" t="n"/>
    </row>
    <row r="19562">
      <c r="A19562" s="12" t="n"/>
      <c r="B19562" s="13" t="n"/>
    </row>
    <row r="19563">
      <c r="A19563" s="12" t="n"/>
      <c r="B19563" s="13" t="n"/>
    </row>
    <row r="19564">
      <c r="A19564" s="12" t="n"/>
      <c r="B19564" s="13" t="n"/>
    </row>
    <row r="19565">
      <c r="A19565" s="12" t="n"/>
      <c r="B19565" s="13" t="n"/>
    </row>
    <row r="19566">
      <c r="A19566" s="12" t="n"/>
      <c r="B19566" s="13" t="n"/>
    </row>
    <row r="19567">
      <c r="A19567" s="12" t="n"/>
      <c r="B19567" s="13" t="n"/>
    </row>
    <row r="19568">
      <c r="A19568" s="12" t="n"/>
      <c r="B19568" s="13" t="n"/>
    </row>
    <row r="19569">
      <c r="A19569" s="12" t="n"/>
      <c r="B19569" s="13" t="n"/>
    </row>
    <row r="19570">
      <c r="A19570" s="12" t="n"/>
      <c r="B19570" s="13" t="n"/>
    </row>
    <row r="19571">
      <c r="A19571" s="12" t="n"/>
      <c r="B19571" s="13" t="n"/>
    </row>
    <row r="19572">
      <c r="A19572" s="12" t="n"/>
      <c r="B19572" s="13" t="n"/>
    </row>
    <row r="19573">
      <c r="A19573" s="12" t="n"/>
      <c r="B19573" s="13" t="n"/>
    </row>
    <row r="19574">
      <c r="A19574" s="12" t="n"/>
      <c r="B19574" s="13" t="n"/>
    </row>
    <row r="19575">
      <c r="A19575" s="12" t="n"/>
      <c r="B19575" s="13" t="n"/>
    </row>
    <row r="19576">
      <c r="A19576" s="12" t="n"/>
      <c r="B19576" s="13" t="n"/>
    </row>
    <row r="19577">
      <c r="A19577" s="12" t="n"/>
      <c r="B19577" s="13" t="n"/>
    </row>
    <row r="19578">
      <c r="A19578" s="12" t="n"/>
      <c r="B19578" s="13" t="n"/>
    </row>
    <row r="19579">
      <c r="A19579" s="12" t="n"/>
      <c r="B19579" s="13" t="n"/>
    </row>
    <row r="19580">
      <c r="A19580" s="12" t="n"/>
      <c r="B19580" s="13" t="n"/>
    </row>
    <row r="19581">
      <c r="A19581" s="12" t="n"/>
      <c r="B19581" s="13" t="n"/>
    </row>
    <row r="19582">
      <c r="A19582" s="12" t="n"/>
      <c r="B19582" s="13" t="n"/>
    </row>
    <row r="19583">
      <c r="A19583" s="12" t="n"/>
      <c r="B19583" s="13" t="n"/>
    </row>
    <row r="19584">
      <c r="A19584" s="12" t="n"/>
      <c r="B19584" s="13" t="n"/>
    </row>
    <row r="19585">
      <c r="A19585" s="12" t="n"/>
      <c r="B19585" s="13" t="n"/>
    </row>
    <row r="19586">
      <c r="A19586" s="12" t="n"/>
      <c r="B19586" s="13" t="n"/>
    </row>
    <row r="19587">
      <c r="A19587" s="12" t="n"/>
      <c r="B19587" s="13" t="n"/>
    </row>
    <row r="19588">
      <c r="A19588" s="12" t="n"/>
      <c r="B19588" s="13" t="n"/>
    </row>
    <row r="19589">
      <c r="A19589" s="12" t="n"/>
      <c r="B19589" s="13" t="n"/>
    </row>
    <row r="19590">
      <c r="A19590" s="12" t="n"/>
      <c r="B19590" s="13" t="n"/>
    </row>
    <row r="19591">
      <c r="A19591" s="12" t="n"/>
      <c r="B19591" s="13" t="n"/>
    </row>
    <row r="19592">
      <c r="A19592" s="12" t="n"/>
      <c r="B19592" s="13" t="n"/>
    </row>
    <row r="19593">
      <c r="A19593" s="12" t="n"/>
      <c r="B19593" s="13" t="n"/>
    </row>
    <row r="19594">
      <c r="A19594" s="12" t="n"/>
      <c r="B19594" s="13" t="n"/>
    </row>
    <row r="19595">
      <c r="A19595" s="12" t="n"/>
      <c r="B19595" s="13" t="n"/>
    </row>
    <row r="19596">
      <c r="A19596" s="12" t="n"/>
      <c r="B19596" s="13" t="n"/>
    </row>
    <row r="19597">
      <c r="A19597" s="12" t="n"/>
      <c r="B19597" s="13" t="n"/>
    </row>
    <row r="19598">
      <c r="A19598" s="12" t="n"/>
      <c r="B19598" s="13" t="n"/>
    </row>
    <row r="19599">
      <c r="A19599" s="12" t="n"/>
      <c r="B19599" s="13" t="n"/>
    </row>
    <row r="19600">
      <c r="A19600" s="12" t="n"/>
      <c r="B19600" s="13" t="n"/>
    </row>
    <row r="19601">
      <c r="A19601" s="12" t="n"/>
      <c r="B19601" s="13" t="n"/>
    </row>
    <row r="19602">
      <c r="A19602" s="12" t="n"/>
      <c r="B19602" s="13" t="n"/>
    </row>
    <row r="19603">
      <c r="A19603" s="12" t="n"/>
      <c r="B19603" s="13" t="n"/>
    </row>
    <row r="19604">
      <c r="A19604" s="12" t="n"/>
      <c r="B19604" s="13" t="n"/>
    </row>
    <row r="19605">
      <c r="A19605" s="12" t="n"/>
      <c r="B19605" s="13" t="n"/>
    </row>
    <row r="19606">
      <c r="A19606" s="12" t="n"/>
      <c r="B19606" s="13" t="n"/>
    </row>
    <row r="19607">
      <c r="A19607" s="12" t="n"/>
      <c r="B19607" s="13" t="n"/>
    </row>
    <row r="19608">
      <c r="A19608" s="12" t="n"/>
      <c r="B19608" s="13" t="n"/>
    </row>
    <row r="19609">
      <c r="A19609" s="12" t="n"/>
      <c r="B19609" s="13" t="n"/>
    </row>
    <row r="19610">
      <c r="A19610" s="12" t="n"/>
      <c r="B19610" s="13" t="n"/>
    </row>
    <row r="19611">
      <c r="A19611" s="12" t="n"/>
      <c r="B19611" s="13" t="n"/>
    </row>
    <row r="19612">
      <c r="A19612" s="12" t="n"/>
      <c r="B19612" s="13" t="n"/>
    </row>
    <row r="19613">
      <c r="A19613" s="12" t="n"/>
      <c r="B19613" s="13" t="n"/>
    </row>
    <row r="19614">
      <c r="A19614" s="12" t="n"/>
      <c r="B19614" s="13" t="n"/>
    </row>
    <row r="19615">
      <c r="A19615" s="12" t="n"/>
      <c r="B19615" s="13" t="n"/>
    </row>
    <row r="19616">
      <c r="A19616" s="12" t="n"/>
      <c r="B19616" s="13" t="n"/>
    </row>
    <row r="19617">
      <c r="A19617" s="12" t="n"/>
      <c r="B19617" s="13" t="n"/>
    </row>
    <row r="19618">
      <c r="A19618" s="12" t="n"/>
      <c r="B19618" s="13" t="n"/>
    </row>
    <row r="19619">
      <c r="A19619" s="12" t="n"/>
      <c r="B19619" s="13" t="n"/>
    </row>
    <row r="19620">
      <c r="A19620" s="12" t="n"/>
      <c r="B19620" s="13" t="n"/>
    </row>
    <row r="19621">
      <c r="A19621" s="12" t="n"/>
      <c r="B19621" s="13" t="n"/>
    </row>
    <row r="19622">
      <c r="A19622" s="12" t="n"/>
      <c r="B19622" s="13" t="n"/>
    </row>
    <row r="19623">
      <c r="A19623" s="12" t="n"/>
      <c r="B19623" s="13" t="n"/>
    </row>
    <row r="19624">
      <c r="A19624" s="12" t="n"/>
      <c r="B19624" s="13" t="n"/>
    </row>
    <row r="19625">
      <c r="A19625" s="12" t="n"/>
      <c r="B19625" s="13" t="n"/>
    </row>
    <row r="19626">
      <c r="A19626" s="12" t="n"/>
      <c r="B19626" s="13" t="n"/>
    </row>
    <row r="19627">
      <c r="A19627" s="12" t="n"/>
      <c r="B19627" s="13" t="n"/>
    </row>
    <row r="19628">
      <c r="A19628" s="12" t="n"/>
      <c r="B19628" s="13" t="n"/>
    </row>
    <row r="19629">
      <c r="A19629" s="12" t="n"/>
      <c r="B19629" s="13" t="n"/>
    </row>
    <row r="19630">
      <c r="A19630" s="12" t="n"/>
      <c r="B19630" s="13" t="n"/>
    </row>
    <row r="19631">
      <c r="A19631" s="12" t="n"/>
      <c r="B19631" s="13" t="n"/>
    </row>
    <row r="19632">
      <c r="A19632" s="12" t="n"/>
      <c r="B19632" s="13" t="n"/>
    </row>
    <row r="19633">
      <c r="A19633" s="12" t="n"/>
      <c r="B19633" s="13" t="n"/>
    </row>
    <row r="19634">
      <c r="A19634" s="12" t="n"/>
      <c r="B19634" s="13" t="n"/>
    </row>
    <row r="19635">
      <c r="A19635" s="12" t="n"/>
      <c r="B19635" s="13" t="n"/>
    </row>
    <row r="19636">
      <c r="A19636" s="12" t="n"/>
      <c r="B19636" s="13" t="n"/>
    </row>
    <row r="19637">
      <c r="A19637" s="12" t="n"/>
      <c r="B19637" s="13" t="n"/>
    </row>
    <row r="19638">
      <c r="A19638" s="12" t="n"/>
      <c r="B19638" s="13" t="n"/>
    </row>
    <row r="19639">
      <c r="A19639" s="12" t="n"/>
      <c r="B19639" s="13" t="n"/>
    </row>
    <row r="19640">
      <c r="A19640" s="12" t="n"/>
      <c r="B19640" s="13" t="n"/>
    </row>
    <row r="19641">
      <c r="A19641" s="12" t="n"/>
      <c r="B19641" s="13" t="n"/>
    </row>
    <row r="19642">
      <c r="A19642" s="12" t="n"/>
      <c r="B19642" s="13" t="n"/>
    </row>
    <row r="19643">
      <c r="A19643" s="12" t="n"/>
      <c r="B19643" s="13" t="n"/>
    </row>
    <row r="19644">
      <c r="A19644" s="12" t="n"/>
      <c r="B19644" s="13" t="n"/>
    </row>
    <row r="19645">
      <c r="A19645" s="12" t="n"/>
      <c r="B19645" s="13" t="n"/>
    </row>
    <row r="19646">
      <c r="A19646" s="12" t="n"/>
      <c r="B19646" s="13" t="n"/>
    </row>
    <row r="19647">
      <c r="A19647" s="12" t="n"/>
      <c r="B19647" s="13" t="n"/>
    </row>
    <row r="19648">
      <c r="A19648" s="12" t="n"/>
      <c r="B19648" s="13" t="n"/>
    </row>
    <row r="19649">
      <c r="A19649" s="12" t="n"/>
      <c r="B19649" s="13" t="n"/>
    </row>
    <row r="19650">
      <c r="A19650" s="12" t="n"/>
      <c r="B19650" s="13" t="n"/>
    </row>
    <row r="19651">
      <c r="A19651" s="12" t="n"/>
      <c r="B19651" s="13" t="n"/>
    </row>
    <row r="19652">
      <c r="A19652" s="12" t="n"/>
      <c r="B19652" s="13" t="n"/>
    </row>
    <row r="19653">
      <c r="A19653" s="12" t="n"/>
      <c r="B19653" s="13" t="n"/>
    </row>
    <row r="19654">
      <c r="A19654" s="12" t="n"/>
      <c r="B19654" s="13" t="n"/>
    </row>
    <row r="19655">
      <c r="A19655" s="12" t="n"/>
      <c r="B19655" s="13" t="n"/>
    </row>
    <row r="19656">
      <c r="A19656" s="12" t="n"/>
      <c r="B19656" s="13" t="n"/>
    </row>
    <row r="19657">
      <c r="A19657" s="12" t="n"/>
      <c r="B19657" s="13" t="n"/>
    </row>
    <row r="19658">
      <c r="A19658" s="12" t="n"/>
      <c r="B19658" s="13" t="n"/>
    </row>
    <row r="19659">
      <c r="A19659" s="12" t="n"/>
      <c r="B19659" s="13" t="n"/>
    </row>
    <row r="19660">
      <c r="A19660" s="12" t="n"/>
      <c r="B19660" s="13" t="n"/>
    </row>
    <row r="19661">
      <c r="A19661" s="12" t="n"/>
      <c r="B19661" s="13" t="n"/>
    </row>
    <row r="19662">
      <c r="A19662" s="12" t="n"/>
      <c r="B19662" s="13" t="n"/>
    </row>
    <row r="19663">
      <c r="A19663" s="12" t="n"/>
      <c r="B19663" s="13" t="n"/>
    </row>
    <row r="19664">
      <c r="A19664" s="12" t="n"/>
      <c r="B19664" s="13" t="n"/>
    </row>
    <row r="19665">
      <c r="A19665" s="12" t="n"/>
      <c r="B19665" s="13" t="n"/>
    </row>
    <row r="19666">
      <c r="A19666" s="12" t="n"/>
      <c r="B19666" s="13" t="n"/>
    </row>
    <row r="19667">
      <c r="A19667" s="12" t="n"/>
      <c r="B19667" s="13" t="n"/>
    </row>
    <row r="19668">
      <c r="A19668" s="12" t="n"/>
      <c r="B19668" s="13" t="n"/>
    </row>
    <row r="19669">
      <c r="A19669" s="12" t="n"/>
      <c r="B19669" s="13" t="n"/>
    </row>
    <row r="19670">
      <c r="A19670" s="12" t="n"/>
      <c r="B19670" s="13" t="n"/>
    </row>
    <row r="19671">
      <c r="A19671" s="12" t="n"/>
      <c r="B19671" s="13" t="n"/>
    </row>
    <row r="19672">
      <c r="A19672" s="12" t="n"/>
      <c r="B19672" s="13" t="n"/>
    </row>
    <row r="19673">
      <c r="A19673" s="12" t="n"/>
      <c r="B19673" s="13" t="n"/>
    </row>
    <row r="19674">
      <c r="A19674" s="12" t="n"/>
      <c r="B19674" s="13" t="n"/>
    </row>
    <row r="19675">
      <c r="A19675" s="12" t="n"/>
      <c r="B19675" s="13" t="n"/>
    </row>
    <row r="19676">
      <c r="A19676" s="12" t="n"/>
      <c r="B19676" s="13" t="n"/>
    </row>
    <row r="19677">
      <c r="A19677" s="12" t="n"/>
      <c r="B19677" s="13" t="n"/>
    </row>
    <row r="19678">
      <c r="A19678" s="12" t="n"/>
      <c r="B19678" s="13" t="n"/>
    </row>
    <row r="19679">
      <c r="A19679" s="12" t="n"/>
      <c r="B19679" s="13" t="n"/>
    </row>
    <row r="19680">
      <c r="A19680" s="12" t="n"/>
      <c r="B19680" s="13" t="n"/>
    </row>
    <row r="19681">
      <c r="A19681" s="12" t="n"/>
      <c r="B19681" s="13" t="n"/>
    </row>
    <row r="19682">
      <c r="A19682" s="12" t="n"/>
      <c r="B19682" s="13" t="n"/>
    </row>
    <row r="19683">
      <c r="A19683" s="12" t="n"/>
      <c r="B19683" s="13" t="n"/>
    </row>
    <row r="19684">
      <c r="A19684" s="12" t="n"/>
      <c r="B19684" s="13" t="n"/>
    </row>
    <row r="19685">
      <c r="A19685" s="12" t="n"/>
      <c r="B19685" s="13" t="n"/>
    </row>
    <row r="19686">
      <c r="A19686" s="12" t="n"/>
      <c r="B19686" s="13" t="n"/>
    </row>
    <row r="19687">
      <c r="A19687" s="12" t="n"/>
      <c r="B19687" s="13" t="n"/>
    </row>
    <row r="19688">
      <c r="A19688" s="12" t="n"/>
      <c r="B19688" s="13" t="n"/>
    </row>
    <row r="19689">
      <c r="A19689" s="12" t="n"/>
      <c r="B19689" s="13" t="n"/>
    </row>
    <row r="19690">
      <c r="A19690" s="12" t="n"/>
      <c r="B19690" s="13" t="n"/>
    </row>
    <row r="19691">
      <c r="A19691" s="12" t="n"/>
      <c r="B19691" s="13" t="n"/>
    </row>
    <row r="19692">
      <c r="A19692" s="12" t="n"/>
      <c r="B19692" s="13" t="n"/>
    </row>
    <row r="19693">
      <c r="A19693" s="12" t="n"/>
      <c r="B19693" s="13" t="n"/>
    </row>
    <row r="19694">
      <c r="A19694" s="12" t="n"/>
      <c r="B19694" s="13" t="n"/>
    </row>
    <row r="19695">
      <c r="A19695" s="12" t="n"/>
      <c r="B19695" s="13" t="n"/>
    </row>
    <row r="19696">
      <c r="A19696" s="12" t="n"/>
      <c r="B19696" s="13" t="n"/>
    </row>
    <row r="19697">
      <c r="A19697" s="12" t="n"/>
      <c r="B19697" s="13" t="n"/>
    </row>
    <row r="19698">
      <c r="A19698" s="12" t="n"/>
      <c r="B19698" s="13" t="n"/>
    </row>
    <row r="19699">
      <c r="A19699" s="12" t="n"/>
      <c r="B19699" s="13" t="n"/>
    </row>
    <row r="19700">
      <c r="A19700" s="12" t="n"/>
      <c r="B19700" s="13" t="n"/>
    </row>
    <row r="19701">
      <c r="A19701" s="12" t="n"/>
      <c r="B19701" s="13" t="n"/>
    </row>
    <row r="19702">
      <c r="A19702" s="12" t="n"/>
      <c r="B19702" s="13" t="n"/>
    </row>
    <row r="19703">
      <c r="A19703" s="12" t="n"/>
      <c r="B19703" s="13" t="n"/>
    </row>
    <row r="19704">
      <c r="A19704" s="12" t="n"/>
      <c r="B19704" s="13" t="n"/>
    </row>
    <row r="19705">
      <c r="A19705" s="12" t="n"/>
      <c r="B19705" s="13" t="n"/>
    </row>
    <row r="19706">
      <c r="A19706" s="12" t="n"/>
      <c r="B19706" s="13" t="n"/>
    </row>
    <row r="19707">
      <c r="A19707" s="12" t="n"/>
      <c r="B19707" s="13" t="n"/>
    </row>
    <row r="19708">
      <c r="A19708" s="12" t="n"/>
      <c r="B19708" s="13" t="n"/>
    </row>
    <row r="19709">
      <c r="A19709" s="12" t="n"/>
      <c r="B19709" s="13" t="n"/>
    </row>
    <row r="19710">
      <c r="A19710" s="12" t="n"/>
      <c r="B19710" s="13" t="n"/>
    </row>
    <row r="19711">
      <c r="A19711" s="12" t="n"/>
      <c r="B19711" s="13" t="n"/>
    </row>
    <row r="19712">
      <c r="A19712" s="12" t="n"/>
      <c r="B19712" s="13" t="n"/>
    </row>
    <row r="19713">
      <c r="A19713" s="12" t="n"/>
      <c r="B19713" s="13" t="n"/>
    </row>
    <row r="19714">
      <c r="A19714" s="12" t="n"/>
      <c r="B19714" s="13" t="n"/>
    </row>
    <row r="19715">
      <c r="A19715" s="12" t="n"/>
      <c r="B19715" s="13" t="n"/>
    </row>
    <row r="19716">
      <c r="A19716" s="12" t="n"/>
      <c r="B19716" s="13" t="n"/>
    </row>
    <row r="19717">
      <c r="A19717" s="12" t="n"/>
      <c r="B19717" s="13" t="n"/>
    </row>
    <row r="19718">
      <c r="A19718" s="12" t="n"/>
      <c r="B19718" s="13" t="n"/>
    </row>
    <row r="19719">
      <c r="A19719" s="12" t="n"/>
      <c r="B19719" s="13" t="n"/>
    </row>
    <row r="19720">
      <c r="A19720" s="12" t="n"/>
      <c r="B19720" s="13" t="n"/>
    </row>
    <row r="19721">
      <c r="A19721" s="12" t="n"/>
      <c r="B19721" s="13" t="n"/>
    </row>
    <row r="19722">
      <c r="A19722" s="12" t="n"/>
      <c r="B19722" s="13" t="n"/>
    </row>
    <row r="19723">
      <c r="A19723" s="12" t="n"/>
      <c r="B19723" s="13" t="n"/>
    </row>
    <row r="19724">
      <c r="A19724" s="12" t="n"/>
      <c r="B19724" s="13" t="n"/>
    </row>
    <row r="19725">
      <c r="A19725" s="12" t="n"/>
      <c r="B19725" s="13" t="n"/>
    </row>
    <row r="19726">
      <c r="A19726" s="12" t="n"/>
      <c r="B19726" s="13" t="n"/>
    </row>
    <row r="19727">
      <c r="A19727" s="12" t="n"/>
      <c r="B19727" s="13" t="n"/>
    </row>
    <row r="19728">
      <c r="A19728" s="12" t="n"/>
      <c r="B19728" s="13" t="n"/>
    </row>
    <row r="19729">
      <c r="A19729" s="12" t="n"/>
      <c r="B19729" s="13" t="n"/>
    </row>
    <row r="19730">
      <c r="A19730" s="12" t="n"/>
      <c r="B19730" s="13" t="n"/>
    </row>
    <row r="19731">
      <c r="A19731" s="12" t="n"/>
      <c r="B19731" s="13" t="n"/>
    </row>
    <row r="19732">
      <c r="A19732" s="12" t="n"/>
      <c r="B19732" s="13" t="n"/>
    </row>
    <row r="19733">
      <c r="A19733" s="12" t="n"/>
      <c r="B19733" s="13" t="n"/>
    </row>
    <row r="19734">
      <c r="A19734" s="12" t="n"/>
      <c r="B19734" s="13" t="n"/>
    </row>
    <row r="19735">
      <c r="A19735" s="12" t="n"/>
      <c r="B19735" s="13" t="n"/>
    </row>
    <row r="19736">
      <c r="A19736" s="12" t="n"/>
      <c r="B19736" s="13" t="n"/>
    </row>
    <row r="19737">
      <c r="A19737" s="12" t="n"/>
      <c r="B19737" s="13" t="n"/>
    </row>
    <row r="19738">
      <c r="A19738" s="12" t="n"/>
      <c r="B19738" s="13" t="n"/>
    </row>
    <row r="19739">
      <c r="A19739" s="12" t="n"/>
      <c r="B19739" s="13" t="n"/>
    </row>
    <row r="19740">
      <c r="A19740" s="12" t="n"/>
      <c r="B19740" s="13" t="n"/>
    </row>
    <row r="19741">
      <c r="A19741" s="12" t="n"/>
      <c r="B19741" s="13" t="n"/>
    </row>
    <row r="19742">
      <c r="A19742" s="12" t="n"/>
      <c r="B19742" s="13" t="n"/>
    </row>
    <row r="19743">
      <c r="A19743" s="12" t="n"/>
      <c r="B19743" s="13" t="n"/>
    </row>
    <row r="19744">
      <c r="A19744" s="12" t="n"/>
      <c r="B19744" s="13" t="n"/>
    </row>
    <row r="19745">
      <c r="A19745" s="12" t="n"/>
      <c r="B19745" s="13" t="n"/>
    </row>
    <row r="19746">
      <c r="A19746" s="12" t="n"/>
      <c r="B19746" s="13" t="n"/>
    </row>
    <row r="19747">
      <c r="A19747" s="12" t="n"/>
      <c r="B19747" s="13" t="n"/>
    </row>
    <row r="19748">
      <c r="A19748" s="12" t="n"/>
      <c r="B19748" s="13" t="n"/>
    </row>
    <row r="19749">
      <c r="A19749" s="12" t="n"/>
      <c r="B19749" s="13" t="n"/>
    </row>
    <row r="19750">
      <c r="A19750" s="12" t="n"/>
      <c r="B19750" s="13" t="n"/>
    </row>
    <row r="19751">
      <c r="A19751" s="12" t="n"/>
      <c r="B19751" s="13" t="n"/>
    </row>
    <row r="19752">
      <c r="A19752" s="12" t="n"/>
      <c r="B19752" s="13" t="n"/>
    </row>
    <row r="19753">
      <c r="A19753" s="12" t="n"/>
      <c r="B19753" s="13" t="n"/>
    </row>
    <row r="19754">
      <c r="A19754" s="12" t="n"/>
      <c r="B19754" s="13" t="n"/>
    </row>
    <row r="19755">
      <c r="A19755" s="12" t="n"/>
      <c r="B19755" s="13" t="n"/>
    </row>
    <row r="19756">
      <c r="A19756" s="12" t="n"/>
      <c r="B19756" s="13" t="n"/>
    </row>
    <row r="19757">
      <c r="A19757" s="12" t="n"/>
      <c r="B19757" s="13" t="n"/>
    </row>
    <row r="19758">
      <c r="A19758" s="12" t="n"/>
      <c r="B19758" s="13" t="n"/>
    </row>
    <row r="19759">
      <c r="A19759" s="12" t="n"/>
      <c r="B19759" s="13" t="n"/>
    </row>
    <row r="19760">
      <c r="A19760" s="12" t="n"/>
      <c r="B19760" s="13" t="n"/>
    </row>
    <row r="19761">
      <c r="A19761" s="12" t="n"/>
      <c r="B19761" s="13" t="n"/>
    </row>
    <row r="19762">
      <c r="A19762" s="12" t="n"/>
      <c r="B19762" s="13" t="n"/>
    </row>
    <row r="19763">
      <c r="A19763" s="12" t="n"/>
      <c r="B19763" s="13" t="n"/>
    </row>
    <row r="19764">
      <c r="A19764" s="12" t="n"/>
      <c r="B19764" s="13" t="n"/>
    </row>
    <row r="19765">
      <c r="A19765" s="12" t="n"/>
      <c r="B19765" s="13" t="n"/>
    </row>
    <row r="19766">
      <c r="A19766" s="12" t="n"/>
      <c r="B19766" s="13" t="n"/>
    </row>
    <row r="19767">
      <c r="A19767" s="12" t="n"/>
      <c r="B19767" s="13" t="n"/>
    </row>
    <row r="19768">
      <c r="A19768" s="12" t="n"/>
      <c r="B19768" s="13" t="n"/>
    </row>
    <row r="19769">
      <c r="A19769" s="12" t="n"/>
      <c r="B19769" s="13" t="n"/>
    </row>
    <row r="19770">
      <c r="A19770" s="12" t="n"/>
      <c r="B19770" s="13" t="n"/>
    </row>
    <row r="19771">
      <c r="A19771" s="12" t="n"/>
      <c r="B19771" s="13" t="n"/>
    </row>
    <row r="19772">
      <c r="A19772" s="12" t="n"/>
      <c r="B19772" s="13" t="n"/>
    </row>
    <row r="19773">
      <c r="A19773" s="12" t="n"/>
      <c r="B19773" s="13" t="n"/>
    </row>
    <row r="19774">
      <c r="A19774" s="12" t="n"/>
      <c r="B19774" s="13" t="n"/>
    </row>
    <row r="19775">
      <c r="A19775" s="12" t="n"/>
      <c r="B19775" s="13" t="n"/>
    </row>
    <row r="19776">
      <c r="A19776" s="12" t="n"/>
      <c r="B19776" s="13" t="n"/>
    </row>
    <row r="19777">
      <c r="A19777" s="12" t="n"/>
      <c r="B19777" s="13" t="n"/>
    </row>
    <row r="19778">
      <c r="A19778" s="12" t="n"/>
      <c r="B19778" s="13" t="n"/>
    </row>
    <row r="19779">
      <c r="A19779" s="12" t="n"/>
      <c r="B19779" s="13" t="n"/>
    </row>
    <row r="19780">
      <c r="A19780" s="12" t="n"/>
      <c r="B19780" s="13" t="n"/>
    </row>
    <row r="19781">
      <c r="A19781" s="12" t="n"/>
      <c r="B19781" s="13" t="n"/>
    </row>
    <row r="19782">
      <c r="A19782" s="12" t="n"/>
      <c r="B19782" s="13" t="n"/>
    </row>
    <row r="19783">
      <c r="A19783" s="12" t="n"/>
      <c r="B19783" s="13" t="n"/>
    </row>
    <row r="19784">
      <c r="A19784" s="12" t="n"/>
      <c r="B19784" s="13" t="n"/>
    </row>
    <row r="19785">
      <c r="A19785" s="12" t="n"/>
      <c r="B19785" s="13" t="n"/>
    </row>
    <row r="19786">
      <c r="A19786" s="12" t="n"/>
      <c r="B19786" s="13" t="n"/>
    </row>
    <row r="19787">
      <c r="A19787" s="12" t="n"/>
      <c r="B19787" s="13" t="n"/>
    </row>
    <row r="19788">
      <c r="A19788" s="12" t="n"/>
      <c r="B19788" s="13" t="n"/>
    </row>
    <row r="19789">
      <c r="A19789" s="12" t="n"/>
      <c r="B19789" s="13" t="n"/>
    </row>
    <row r="19790">
      <c r="A19790" s="12" t="n"/>
      <c r="B19790" s="13" t="n"/>
    </row>
    <row r="19791">
      <c r="A19791" s="12" t="n"/>
      <c r="B19791" s="13" t="n"/>
    </row>
    <row r="19792">
      <c r="A19792" s="12" t="n"/>
      <c r="B19792" s="13" t="n"/>
    </row>
    <row r="19793">
      <c r="A19793" s="12" t="n"/>
      <c r="B19793" s="13" t="n"/>
    </row>
    <row r="19794">
      <c r="A19794" s="12" t="n"/>
      <c r="B19794" s="13" t="n"/>
    </row>
    <row r="19795">
      <c r="A19795" s="12" t="n"/>
      <c r="B19795" s="13" t="n"/>
    </row>
    <row r="19796">
      <c r="A19796" s="12" t="n"/>
      <c r="B19796" s="13" t="n"/>
    </row>
    <row r="19797">
      <c r="A19797" s="12" t="n"/>
      <c r="B19797" s="13" t="n"/>
    </row>
    <row r="19798">
      <c r="A19798" s="12" t="n"/>
      <c r="B19798" s="13" t="n"/>
    </row>
    <row r="19799">
      <c r="A19799" s="12" t="n"/>
      <c r="B19799" s="13" t="n"/>
    </row>
    <row r="19800">
      <c r="A19800" s="12" t="n"/>
      <c r="B19800" s="13" t="n"/>
    </row>
    <row r="19801">
      <c r="A19801" s="12" t="n"/>
      <c r="B19801" s="13" t="n"/>
    </row>
    <row r="19802">
      <c r="A19802" s="12" t="n"/>
      <c r="B19802" s="13" t="n"/>
    </row>
    <row r="19803">
      <c r="A19803" s="12" t="n"/>
      <c r="B19803" s="13" t="n"/>
    </row>
    <row r="19804">
      <c r="A19804" s="12" t="n"/>
      <c r="B19804" s="13" t="n"/>
    </row>
    <row r="19805">
      <c r="A19805" s="12" t="n"/>
      <c r="B19805" s="13" t="n"/>
    </row>
    <row r="19806">
      <c r="A19806" s="12" t="n"/>
      <c r="B19806" s="13" t="n"/>
    </row>
    <row r="19807">
      <c r="A19807" s="12" t="n"/>
      <c r="B19807" s="13" t="n"/>
    </row>
    <row r="19808">
      <c r="A19808" s="12" t="n"/>
      <c r="B19808" s="13" t="n"/>
    </row>
    <row r="19809">
      <c r="A19809" s="12" t="n"/>
      <c r="B19809" s="13" t="n"/>
    </row>
    <row r="19810">
      <c r="A19810" s="12" t="n"/>
      <c r="B19810" s="13" t="n"/>
    </row>
    <row r="19811">
      <c r="A19811" s="12" t="n"/>
      <c r="B19811" s="13" t="n"/>
    </row>
    <row r="19812">
      <c r="A19812" s="12" t="n"/>
      <c r="B19812" s="13" t="n"/>
    </row>
    <row r="19813">
      <c r="A19813" s="12" t="n"/>
      <c r="B19813" s="13" t="n"/>
    </row>
    <row r="19814">
      <c r="A19814" s="12" t="n"/>
      <c r="B19814" s="13" t="n"/>
    </row>
    <row r="19815">
      <c r="A19815" s="12" t="n"/>
      <c r="B19815" s="13" t="n"/>
    </row>
    <row r="19816">
      <c r="A19816" s="12" t="n"/>
      <c r="B19816" s="13" t="n"/>
    </row>
    <row r="19817">
      <c r="A19817" s="12" t="n"/>
      <c r="B19817" s="13" t="n"/>
    </row>
    <row r="19818">
      <c r="A19818" s="12" t="n"/>
      <c r="B19818" s="13" t="n"/>
    </row>
    <row r="19819">
      <c r="A19819" s="12" t="n"/>
      <c r="B19819" s="13" t="n"/>
    </row>
    <row r="19820">
      <c r="A19820" s="12" t="n"/>
      <c r="B19820" s="13" t="n"/>
    </row>
    <row r="19821">
      <c r="A19821" s="12" t="n"/>
      <c r="B19821" s="13" t="n"/>
    </row>
    <row r="19822">
      <c r="A19822" s="12" t="n"/>
      <c r="B19822" s="13" t="n"/>
    </row>
    <row r="19823">
      <c r="A19823" s="12" t="n"/>
      <c r="B19823" s="13" t="n"/>
    </row>
    <row r="19824">
      <c r="A19824" s="12" t="n"/>
      <c r="B19824" s="13" t="n"/>
    </row>
    <row r="19825">
      <c r="A19825" s="12" t="n"/>
      <c r="B19825" s="13" t="n"/>
    </row>
    <row r="19826">
      <c r="A19826" s="12" t="n"/>
      <c r="B19826" s="13" t="n"/>
    </row>
    <row r="19827">
      <c r="A19827" s="12" t="n"/>
      <c r="B19827" s="13" t="n"/>
    </row>
    <row r="19828">
      <c r="A19828" s="12" t="n"/>
      <c r="B19828" s="13" t="n"/>
    </row>
    <row r="19829">
      <c r="A19829" s="12" t="n"/>
      <c r="B19829" s="13" t="n"/>
    </row>
    <row r="19830">
      <c r="A19830" s="12" t="n"/>
      <c r="B19830" s="13" t="n"/>
    </row>
    <row r="19831">
      <c r="A19831" s="12" t="n"/>
      <c r="B19831" s="13" t="n"/>
    </row>
    <row r="19832">
      <c r="A19832" s="12" t="n"/>
      <c r="B19832" s="13" t="n"/>
    </row>
    <row r="19833">
      <c r="A19833" s="12" t="n"/>
      <c r="B19833" s="13" t="n"/>
    </row>
    <row r="19834">
      <c r="A19834" s="12" t="n"/>
      <c r="B19834" s="13" t="n"/>
    </row>
    <row r="19835">
      <c r="A19835" s="12" t="n"/>
      <c r="B19835" s="13" t="n"/>
    </row>
    <row r="19836">
      <c r="A19836" s="12" t="n"/>
      <c r="B19836" s="13" t="n"/>
    </row>
    <row r="19837">
      <c r="A19837" s="12" t="n"/>
      <c r="B19837" s="13" t="n"/>
    </row>
    <row r="19838">
      <c r="A19838" s="12" t="n"/>
      <c r="B19838" s="13" t="n"/>
    </row>
    <row r="19839">
      <c r="A19839" s="12" t="n"/>
      <c r="B19839" s="13" t="n"/>
    </row>
    <row r="19840">
      <c r="A19840" s="12" t="n"/>
      <c r="B19840" s="13" t="n"/>
    </row>
    <row r="19841">
      <c r="A19841" s="12" t="n"/>
      <c r="B19841" s="13" t="n"/>
    </row>
    <row r="19842">
      <c r="A19842" s="12" t="n"/>
      <c r="B19842" s="13" t="n"/>
    </row>
    <row r="19843">
      <c r="A19843" s="12" t="n"/>
      <c r="B19843" s="13" t="n"/>
    </row>
    <row r="19844">
      <c r="A19844" s="12" t="n"/>
      <c r="B19844" s="13" t="n"/>
    </row>
    <row r="19845">
      <c r="A19845" s="12" t="n"/>
      <c r="B19845" s="13" t="n"/>
    </row>
    <row r="19846">
      <c r="A19846" s="12" t="n"/>
      <c r="B19846" s="13" t="n"/>
    </row>
    <row r="19847">
      <c r="A19847" s="12" t="n"/>
      <c r="B19847" s="13" t="n"/>
    </row>
    <row r="19848">
      <c r="A19848" s="12" t="n"/>
      <c r="B19848" s="13" t="n"/>
    </row>
    <row r="19849">
      <c r="A19849" s="12" t="n"/>
      <c r="B19849" s="13" t="n"/>
    </row>
    <row r="19850">
      <c r="A19850" s="12" t="n"/>
      <c r="B19850" s="13" t="n"/>
    </row>
    <row r="19851">
      <c r="A19851" s="12" t="n"/>
      <c r="B19851" s="13" t="n"/>
    </row>
    <row r="19852">
      <c r="A19852" s="12" t="n"/>
      <c r="B19852" s="13" t="n"/>
    </row>
    <row r="19853">
      <c r="A19853" s="12" t="n"/>
      <c r="B19853" s="13" t="n"/>
    </row>
    <row r="19854">
      <c r="A19854" s="12" t="n"/>
      <c r="B19854" s="13" t="n"/>
    </row>
    <row r="19855">
      <c r="A19855" s="12" t="n"/>
      <c r="B19855" s="13" t="n"/>
    </row>
    <row r="19856">
      <c r="A19856" s="12" t="n"/>
      <c r="B19856" s="13" t="n"/>
    </row>
    <row r="19857">
      <c r="A19857" s="12" t="n"/>
      <c r="B19857" s="13" t="n"/>
    </row>
    <row r="19858">
      <c r="A19858" s="12" t="n"/>
      <c r="B19858" s="13" t="n"/>
    </row>
    <row r="19859">
      <c r="A19859" s="12" t="n"/>
      <c r="B19859" s="13" t="n"/>
    </row>
    <row r="19860">
      <c r="A19860" s="12" t="n"/>
      <c r="B19860" s="13" t="n"/>
    </row>
    <row r="19861">
      <c r="A19861" s="12" t="n"/>
      <c r="B19861" s="13" t="n"/>
    </row>
    <row r="19862">
      <c r="A19862" s="12" t="n"/>
      <c r="B19862" s="13" t="n"/>
    </row>
    <row r="19863">
      <c r="A19863" s="12" t="n"/>
      <c r="B19863" s="13" t="n"/>
    </row>
    <row r="19864">
      <c r="A19864" s="12" t="n"/>
      <c r="B19864" s="13" t="n"/>
    </row>
    <row r="19865">
      <c r="A19865" s="12" t="n"/>
      <c r="B19865" s="13" t="n"/>
    </row>
    <row r="19866">
      <c r="A19866" s="12" t="n"/>
      <c r="B19866" s="13" t="n"/>
    </row>
    <row r="19867">
      <c r="A19867" s="12" t="n"/>
      <c r="B19867" s="13" t="n"/>
    </row>
    <row r="19868">
      <c r="A19868" s="12" t="n"/>
      <c r="B19868" s="13" t="n"/>
    </row>
    <row r="19869">
      <c r="A19869" s="12" t="n"/>
      <c r="B19869" s="13" t="n"/>
    </row>
    <row r="19870">
      <c r="A19870" s="12" t="n"/>
      <c r="B19870" s="13" t="n"/>
    </row>
    <row r="19871">
      <c r="A19871" s="12" t="n"/>
      <c r="B19871" s="13" t="n"/>
    </row>
    <row r="19872">
      <c r="A19872" s="12" t="n"/>
      <c r="B19872" s="13" t="n"/>
    </row>
    <row r="19873">
      <c r="A19873" s="12" t="n"/>
      <c r="B19873" s="13" t="n"/>
    </row>
    <row r="19874">
      <c r="A19874" s="12" t="n"/>
      <c r="B19874" s="13" t="n"/>
    </row>
    <row r="19875">
      <c r="A19875" s="12" t="n"/>
      <c r="B19875" s="13" t="n"/>
    </row>
    <row r="19876">
      <c r="A19876" s="12" t="n"/>
      <c r="B19876" s="13" t="n"/>
    </row>
    <row r="19877">
      <c r="A19877" s="12" t="n"/>
      <c r="B19877" s="13" t="n"/>
    </row>
    <row r="19878">
      <c r="A19878" s="12" t="n"/>
      <c r="B19878" s="13" t="n"/>
    </row>
    <row r="19879">
      <c r="A19879" s="12" t="n"/>
      <c r="B19879" s="13" t="n"/>
    </row>
    <row r="19880">
      <c r="A19880" s="12" t="n"/>
      <c r="B19880" s="13" t="n"/>
    </row>
    <row r="19881">
      <c r="A19881" s="12" t="n"/>
      <c r="B19881" s="13" t="n"/>
    </row>
    <row r="19882">
      <c r="A19882" s="12" t="n"/>
      <c r="B19882" s="13" t="n"/>
    </row>
    <row r="19883">
      <c r="A19883" s="12" t="n"/>
      <c r="B19883" s="13" t="n"/>
    </row>
    <row r="19884">
      <c r="A19884" s="12" t="n"/>
      <c r="B19884" s="13" t="n"/>
    </row>
    <row r="19885">
      <c r="A19885" s="12" t="n"/>
      <c r="B19885" s="13" t="n"/>
    </row>
    <row r="19886">
      <c r="A19886" s="12" t="n"/>
      <c r="B19886" s="13" t="n"/>
    </row>
    <row r="19887">
      <c r="A19887" s="12" t="n"/>
      <c r="B19887" s="13" t="n"/>
    </row>
    <row r="19888">
      <c r="A19888" s="12" t="n"/>
      <c r="B19888" s="13" t="n"/>
    </row>
    <row r="19889">
      <c r="A19889" s="12" t="n"/>
      <c r="B19889" s="13" t="n"/>
    </row>
    <row r="19890">
      <c r="A19890" s="12" t="n"/>
      <c r="B19890" s="13" t="n"/>
    </row>
    <row r="19891">
      <c r="A19891" s="12" t="n"/>
      <c r="B19891" s="13" t="n"/>
    </row>
    <row r="19892">
      <c r="A19892" s="12" t="n"/>
      <c r="B19892" s="13" t="n"/>
    </row>
    <row r="19893">
      <c r="A19893" s="12" t="n"/>
      <c r="B19893" s="13" t="n"/>
    </row>
    <row r="19894">
      <c r="A19894" s="12" t="n"/>
      <c r="B19894" s="13" t="n"/>
    </row>
    <row r="19895">
      <c r="A19895" s="12" t="n"/>
      <c r="B19895" s="13" t="n"/>
    </row>
    <row r="19896">
      <c r="A19896" s="12" t="n"/>
      <c r="B19896" s="13" t="n"/>
    </row>
    <row r="19897">
      <c r="A19897" s="12" t="n"/>
      <c r="B19897" s="13" t="n"/>
    </row>
    <row r="19898">
      <c r="A19898" s="12" t="n"/>
      <c r="B19898" s="13" t="n"/>
    </row>
    <row r="19899">
      <c r="A19899" s="12" t="n"/>
      <c r="B19899" s="13" t="n"/>
    </row>
    <row r="19900">
      <c r="A19900" s="12" t="n"/>
      <c r="B19900" s="13" t="n"/>
    </row>
    <row r="19901">
      <c r="A19901" s="12" t="n"/>
      <c r="B19901" s="13" t="n"/>
    </row>
    <row r="19902">
      <c r="A19902" s="12" t="n"/>
      <c r="B19902" s="13" t="n"/>
    </row>
    <row r="19903">
      <c r="A19903" s="12" t="n"/>
      <c r="B19903" s="13" t="n"/>
    </row>
    <row r="19904">
      <c r="A19904" s="12" t="n"/>
      <c r="B19904" s="13" t="n"/>
    </row>
    <row r="19905">
      <c r="A19905" s="12" t="n"/>
      <c r="B19905" s="13" t="n"/>
    </row>
    <row r="19906">
      <c r="A19906" s="12" t="n"/>
      <c r="B19906" s="13" t="n"/>
    </row>
    <row r="19907">
      <c r="A19907" s="12" t="n"/>
      <c r="B19907" s="13" t="n"/>
    </row>
    <row r="19908">
      <c r="A19908" s="12" t="n"/>
      <c r="B19908" s="13" t="n"/>
    </row>
    <row r="19909">
      <c r="A19909" s="12" t="n"/>
      <c r="B19909" s="13" t="n"/>
    </row>
    <row r="19910">
      <c r="A19910" s="12" t="n"/>
      <c r="B19910" s="13" t="n"/>
    </row>
    <row r="19911">
      <c r="A19911" s="12" t="n"/>
      <c r="B19911" s="13" t="n"/>
    </row>
    <row r="19912">
      <c r="A19912" s="12" t="n"/>
      <c r="B19912" s="13" t="n"/>
    </row>
    <row r="19913">
      <c r="A19913" s="12" t="n"/>
      <c r="B19913" s="13" t="n"/>
    </row>
    <row r="19914">
      <c r="A19914" s="12" t="n"/>
      <c r="B19914" s="13" t="n"/>
    </row>
    <row r="19915">
      <c r="A19915" s="12" t="n"/>
      <c r="B19915" s="13" t="n"/>
    </row>
    <row r="19916">
      <c r="A19916" s="12" t="n"/>
      <c r="B19916" s="13" t="n"/>
    </row>
    <row r="19917">
      <c r="A19917" s="12" t="n"/>
      <c r="B19917" s="13" t="n"/>
    </row>
    <row r="19918">
      <c r="A19918" s="12" t="n"/>
      <c r="B19918" s="13" t="n"/>
    </row>
    <row r="19919">
      <c r="A19919" s="12" t="n"/>
      <c r="B19919" s="13" t="n"/>
    </row>
    <row r="19920">
      <c r="A19920" s="12" t="n"/>
      <c r="B19920" s="13" t="n"/>
    </row>
    <row r="19921">
      <c r="A19921" s="12" t="n"/>
      <c r="B19921" s="13" t="n"/>
    </row>
    <row r="19922">
      <c r="A19922" s="12" t="n"/>
      <c r="B19922" s="13" t="n"/>
    </row>
    <row r="19923">
      <c r="A19923" s="12" t="n"/>
      <c r="B19923" s="13" t="n"/>
    </row>
    <row r="19924">
      <c r="A19924" s="12" t="n"/>
      <c r="B19924" s="13" t="n"/>
    </row>
    <row r="19925">
      <c r="A19925" s="12" t="n"/>
      <c r="B19925" s="13" t="n"/>
    </row>
    <row r="19926">
      <c r="A19926" s="12" t="n"/>
      <c r="B19926" s="13" t="n"/>
    </row>
    <row r="19927">
      <c r="A19927" s="12" t="n"/>
      <c r="B19927" s="13" t="n"/>
    </row>
    <row r="19928">
      <c r="A19928" s="12" t="n"/>
      <c r="B19928" s="13" t="n"/>
    </row>
    <row r="19929">
      <c r="A19929" s="12" t="n"/>
      <c r="B19929" s="13" t="n"/>
    </row>
    <row r="19930">
      <c r="A19930" s="12" t="n"/>
      <c r="B19930" s="13" t="n"/>
    </row>
    <row r="19931">
      <c r="A19931" s="12" t="n"/>
      <c r="B19931" s="13" t="n"/>
    </row>
    <row r="19932">
      <c r="A19932" s="12" t="n"/>
      <c r="B19932" s="13" t="n"/>
    </row>
    <row r="19933">
      <c r="A19933" s="12" t="n"/>
      <c r="B19933" s="13" t="n"/>
    </row>
    <row r="19934">
      <c r="A19934" s="12" t="n"/>
      <c r="B19934" s="13" t="n"/>
    </row>
    <row r="19935">
      <c r="A19935" s="12" t="n"/>
      <c r="B19935" s="13" t="n"/>
    </row>
    <row r="19936">
      <c r="A19936" s="12" t="n"/>
      <c r="B19936" s="13" t="n"/>
    </row>
    <row r="19937">
      <c r="A19937" s="12" t="n"/>
      <c r="B19937" s="13" t="n"/>
    </row>
    <row r="19938">
      <c r="A19938" s="12" t="n"/>
      <c r="B19938" s="13" t="n"/>
    </row>
    <row r="19939">
      <c r="A19939" s="12" t="n"/>
      <c r="B19939" s="13" t="n"/>
    </row>
    <row r="19940">
      <c r="A19940" s="12" t="n"/>
      <c r="B19940" s="13" t="n"/>
    </row>
    <row r="19941">
      <c r="A19941" s="12" t="n"/>
      <c r="B19941" s="13" t="n"/>
    </row>
    <row r="19942">
      <c r="A19942" s="12" t="n"/>
      <c r="B19942" s="13" t="n"/>
    </row>
    <row r="19943">
      <c r="A19943" s="12" t="n"/>
      <c r="B19943" s="13" t="n"/>
    </row>
    <row r="19944">
      <c r="A19944" s="12" t="n"/>
      <c r="B19944" s="13" t="n"/>
    </row>
    <row r="19945">
      <c r="A19945" s="12" t="n"/>
      <c r="B19945" s="13" t="n"/>
    </row>
    <row r="19946">
      <c r="A19946" s="12" t="n"/>
      <c r="B19946" s="13" t="n"/>
    </row>
    <row r="19947">
      <c r="A19947" s="12" t="n"/>
      <c r="B19947" s="13" t="n"/>
    </row>
    <row r="19948">
      <c r="A19948" s="12" t="n"/>
      <c r="B19948" s="13" t="n"/>
    </row>
    <row r="19949">
      <c r="A19949" s="12" t="n"/>
      <c r="B19949" s="13" t="n"/>
    </row>
    <row r="19950">
      <c r="A19950" s="12" t="n"/>
      <c r="B19950" s="13" t="n"/>
    </row>
    <row r="19951">
      <c r="A19951" s="12" t="n"/>
      <c r="B19951" s="13" t="n"/>
    </row>
    <row r="19952">
      <c r="A19952" s="12" t="n"/>
      <c r="B19952" s="13" t="n"/>
    </row>
    <row r="19953">
      <c r="A19953" s="12" t="n"/>
      <c r="B19953" s="13" t="n"/>
    </row>
    <row r="19954">
      <c r="A19954" s="12" t="n"/>
      <c r="B19954" s="13" t="n"/>
    </row>
    <row r="19955">
      <c r="A19955" s="12" t="n"/>
      <c r="B19955" s="13" t="n"/>
    </row>
    <row r="19956">
      <c r="A19956" s="12" t="n"/>
      <c r="B19956" s="13" t="n"/>
    </row>
    <row r="19957">
      <c r="A19957" s="12" t="n"/>
      <c r="B19957" s="13" t="n"/>
    </row>
    <row r="19958">
      <c r="A19958" s="12" t="n"/>
      <c r="B19958" s="13" t="n"/>
    </row>
    <row r="19959">
      <c r="A19959" s="12" t="n"/>
      <c r="B19959" s="13" t="n"/>
    </row>
    <row r="19960">
      <c r="A19960" s="12" t="n"/>
      <c r="B19960" s="13" t="n"/>
    </row>
    <row r="19961">
      <c r="A19961" s="12" t="n"/>
      <c r="B19961" s="13" t="n"/>
    </row>
    <row r="19962">
      <c r="A19962" s="12" t="n"/>
      <c r="B19962" s="13" t="n"/>
    </row>
    <row r="19963">
      <c r="A19963" s="12" t="n"/>
      <c r="B19963" s="13" t="n"/>
    </row>
    <row r="19964">
      <c r="A19964" s="12" t="n"/>
      <c r="B19964" s="13" t="n"/>
    </row>
    <row r="19965">
      <c r="A19965" s="12" t="n"/>
      <c r="B19965" s="13" t="n"/>
    </row>
    <row r="19966">
      <c r="A19966" s="12" t="n"/>
      <c r="B19966" s="13" t="n"/>
    </row>
    <row r="19967">
      <c r="A19967" s="12" t="n"/>
      <c r="B19967" s="13" t="n"/>
    </row>
    <row r="19968">
      <c r="A19968" s="12" t="n"/>
      <c r="B19968" s="13" t="n"/>
    </row>
    <row r="19969">
      <c r="A19969" s="12" t="n"/>
      <c r="B19969" s="13" t="n"/>
    </row>
    <row r="19970">
      <c r="A19970" s="12" t="n"/>
      <c r="B19970" s="13" t="n"/>
    </row>
    <row r="19971">
      <c r="A19971" s="12" t="n"/>
      <c r="B19971" s="13" t="n"/>
    </row>
    <row r="19972">
      <c r="A19972" s="12" t="n"/>
      <c r="B19972" s="13" t="n"/>
    </row>
    <row r="19973">
      <c r="A19973" s="12" t="n"/>
      <c r="B19973" s="13" t="n"/>
    </row>
    <row r="19974">
      <c r="A19974" s="12" t="n"/>
      <c r="B19974" s="13" t="n"/>
    </row>
    <row r="19975">
      <c r="A19975" s="12" t="n"/>
      <c r="B19975" s="13" t="n"/>
    </row>
    <row r="19976">
      <c r="A19976" s="12" t="n"/>
      <c r="B19976" s="13" t="n"/>
    </row>
    <row r="19977">
      <c r="A19977" s="12" t="n"/>
      <c r="B19977" s="13" t="n"/>
    </row>
    <row r="19978">
      <c r="A19978" s="12" t="n"/>
      <c r="B19978" s="13" t="n"/>
    </row>
    <row r="19979">
      <c r="A19979" s="12" t="n"/>
      <c r="B19979" s="13" t="n"/>
    </row>
    <row r="19980">
      <c r="A19980" s="12" t="n"/>
      <c r="B19980" s="13" t="n"/>
    </row>
    <row r="19981">
      <c r="A19981" s="12" t="n"/>
      <c r="B19981" s="13" t="n"/>
    </row>
    <row r="19982">
      <c r="A19982" s="12" t="n"/>
      <c r="B19982" s="13" t="n"/>
    </row>
    <row r="19983">
      <c r="A19983" s="12" t="n"/>
      <c r="B19983" s="13" t="n"/>
    </row>
    <row r="19984">
      <c r="A19984" s="12" t="n"/>
      <c r="B19984" s="13" t="n"/>
    </row>
    <row r="19985">
      <c r="A19985" s="12" t="n"/>
      <c r="B19985" s="13" t="n"/>
    </row>
    <row r="19986">
      <c r="A19986" s="12" t="n"/>
      <c r="B19986" s="13" t="n"/>
    </row>
    <row r="19987">
      <c r="A19987" s="12" t="n"/>
      <c r="B19987" s="13" t="n"/>
    </row>
    <row r="19988">
      <c r="A19988" s="12" t="n"/>
      <c r="B19988" s="13" t="n"/>
    </row>
    <row r="19989">
      <c r="A19989" s="12" t="n"/>
      <c r="B19989" s="13" t="n"/>
    </row>
    <row r="19990">
      <c r="A19990" s="12" t="n"/>
      <c r="B19990" s="13" t="n"/>
    </row>
    <row r="19991">
      <c r="A19991" s="12" t="n"/>
      <c r="B19991" s="13" t="n"/>
    </row>
    <row r="19992">
      <c r="A19992" s="12" t="n"/>
      <c r="B19992" s="13" t="n"/>
    </row>
    <row r="19993">
      <c r="A19993" s="12" t="n"/>
      <c r="B19993" s="13" t="n"/>
    </row>
    <row r="19994">
      <c r="A19994" s="12" t="n"/>
      <c r="B19994" s="13" t="n"/>
    </row>
    <row r="19995">
      <c r="A19995" s="12" t="n"/>
      <c r="B19995" s="13" t="n"/>
    </row>
    <row r="19996">
      <c r="A19996" s="12" t="n"/>
      <c r="B19996" s="13" t="n"/>
    </row>
    <row r="19997">
      <c r="A19997" s="12" t="n"/>
      <c r="B19997" s="13" t="n"/>
    </row>
    <row r="19998">
      <c r="A19998" s="12" t="n"/>
      <c r="B19998" s="13" t="n"/>
    </row>
    <row r="19999">
      <c r="A19999" s="12" t="n"/>
      <c r="B19999" s="13" t="n"/>
    </row>
    <row r="20000">
      <c r="A20000" s="12" t="n"/>
      <c r="B20000" s="13" t="n"/>
    </row>
    <row r="20001">
      <c r="A20001" s="12" t="n"/>
      <c r="B20001" s="13" t="n"/>
    </row>
    <row r="20002">
      <c r="A20002" s="12" t="n"/>
      <c r="B20002" s="13" t="n"/>
    </row>
  </sheetData>
  <mergeCells count="3">
    <mergeCell ref="C2:F2"/>
    <mergeCell ref="C1:F1"/>
    <mergeCell ref="A1:B1"/>
  </mergeCells>
  <conditionalFormatting sqref="B3:B20002">
    <cfRule type="cellIs" priority="1" operator="lessThan" dxfId="0">
      <formula>70</formula>
    </cfRule>
    <cfRule type="cellIs" priority="2" operator="greaterThan" dxfId="1">
      <formula>180</formula>
    </cfRule>
    <cfRule type="expression" priority="3" dxfId="2">
      <formula>AND(B3&gt;=70,B3&lt;=180)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36" customWidth="1" min="1" max="1"/>
    <col width="18" customWidth="1" min="2" max="2"/>
    <col width="14" customWidth="1" min="3" max="3"/>
    <col width="46" customWidth="1" min="4" max="4"/>
  </cols>
  <sheetData>
    <row r="1" ht="32" customHeight="1">
      <c r="A1" s="14" t="inlineStr">
        <is>
          <t>LingoCGM — CGM Summary Report</t>
        </is>
      </c>
    </row>
    <row r="2" ht="18" customHeight="1">
      <c r="A2" s="15" t="inlineStr">
        <is>
          <t>Edit the subject name here →</t>
        </is>
      </c>
    </row>
    <row r="4" ht="22" customHeight="1">
      <c r="A4" s="16" t="inlineStr">
        <is>
          <t>OVERVIEW</t>
        </is>
      </c>
      <c r="B4" s="9" t="n"/>
      <c r="C4" s="9" t="n"/>
      <c r="D4" s="10" t="n"/>
    </row>
    <row r="5" ht="20" customHeight="1">
      <c r="A5" s="17" t="inlineStr">
        <is>
          <t>Subject / File</t>
        </is>
      </c>
      <c r="B5" s="18" t="inlineStr">
        <is>
          <t>← enter name in cell B2</t>
        </is>
      </c>
      <c r="C5" s="19" t="inlineStr"/>
      <c r="D5" s="20" t="inlineStr">
        <is>
          <t>Edit B2 above</t>
        </is>
      </c>
    </row>
    <row r="6" ht="20" customHeight="1">
      <c r="A6" s="17" t="inlineStr">
        <is>
          <t>Total Readings</t>
        </is>
      </c>
      <c r="B6" s="21">
        <f>COUNT(_Calc!$B$3:$B$20002)</f>
        <v/>
      </c>
      <c r="C6" s="19" t="inlineStr">
        <is>
          <t>readings</t>
        </is>
      </c>
      <c r="D6" s="20" t="inlineStr"/>
    </row>
    <row r="7" ht="20" customHeight="1">
      <c r="A7" s="17" t="inlineStr">
        <is>
          <t>Days of Data</t>
        </is>
      </c>
      <c r="B7" s="22">
        <f>IFERROR(SUMPRODUCT((1/COUNTIFS(_Calc!$C$3:$C$20002,_Calc!$C$3:$C$20002,_Calc!$B$3:$B$20002,"&lt;&gt;"))*(_Calc!$B$3:$B$20002&lt;&gt;""),""),"—")</f>
        <v/>
      </c>
      <c r="C7" s="19" t="inlineStr">
        <is>
          <t>days</t>
        </is>
      </c>
      <c r="D7" s="20" t="inlineStr">
        <is>
          <t>Unique calendar days with ≥1 valid reading</t>
        </is>
      </c>
    </row>
    <row r="8" ht="20" customHeight="1">
      <c r="A8" s="17" t="inlineStr">
        <is>
          <t>Date Range (start)</t>
        </is>
      </c>
      <c r="B8" s="23">
        <f>IFERROR(TEXT(MIN(_Calc!$C$3:$C$20002),"YYYY-MM-DD"),"—")</f>
        <v/>
      </c>
      <c r="C8" s="19" t="inlineStr"/>
      <c r="D8" s="20" t="inlineStr">
        <is>
          <t>Earliest date in dataset</t>
        </is>
      </c>
    </row>
    <row r="9" ht="20" customHeight="1">
      <c r="A9" s="17" t="inlineStr">
        <is>
          <t>Date Range (end)</t>
        </is>
      </c>
      <c r="B9" s="23">
        <f>IFERROR(TEXT(MAX(_Calc!$C$3:$C$20002),"YYYY-MM-DD"),"—")</f>
        <v/>
      </c>
      <c r="C9" s="19" t="inlineStr"/>
      <c r="D9" s="20" t="inlineStr">
        <is>
          <t>Latest date in dataset</t>
        </is>
      </c>
    </row>
    <row r="10">
      <c r="A10" s="24" t="n"/>
      <c r="B10" s="24" t="n"/>
      <c r="C10" s="24" t="n"/>
      <c r="D10" s="24" t="n"/>
    </row>
    <row r="11" ht="22" customHeight="1">
      <c r="A11" s="16" t="inlineStr">
        <is>
          <t>BASIC STATISTICS</t>
        </is>
      </c>
      <c r="B11" s="9" t="n"/>
      <c r="C11" s="9" t="n"/>
      <c r="D11" s="10" t="n"/>
    </row>
    <row r="12" ht="20" customHeight="1">
      <c r="A12" s="17" t="inlineStr">
        <is>
          <t>Average Glucose</t>
        </is>
      </c>
      <c r="B12" s="25">
        <f>IFERROR(AVERAGE(_Calc!$B$3:$B$20002),"—")</f>
        <v/>
      </c>
      <c r="C12" s="19" t="inlineStr">
        <is>
          <t>mg/dL</t>
        </is>
      </c>
      <c r="D12" s="20" t="inlineStr">
        <is>
          <t>Mean of all valid readings</t>
        </is>
      </c>
    </row>
    <row r="13" ht="20" customHeight="1">
      <c r="A13" s="17" t="inlineStr">
        <is>
          <t>Minimum Glucose</t>
        </is>
      </c>
      <c r="B13" s="18">
        <f>IFERROR(MIN(_Calc!$B$3:$B$20002),"—")</f>
        <v/>
      </c>
      <c r="C13" s="19" t="inlineStr">
        <is>
          <t>mg/dL</t>
        </is>
      </c>
      <c r="D13" s="20" t="inlineStr">
        <is>
          <t>Lowest single reading</t>
        </is>
      </c>
    </row>
    <row r="14" ht="20" customHeight="1">
      <c r="A14" s="17" t="inlineStr">
        <is>
          <t>Maximum Glucose</t>
        </is>
      </c>
      <c r="B14" s="18">
        <f>IFERROR(MAX(_Calc!$B$3:$B$20002),"—")</f>
        <v/>
      </c>
      <c r="C14" s="19" t="inlineStr">
        <is>
          <t>mg/dL</t>
        </is>
      </c>
      <c r="D14" s="20" t="inlineStr">
        <is>
          <t>Highest single reading</t>
        </is>
      </c>
    </row>
    <row r="15" ht="20" customHeight="1">
      <c r="A15" s="17" t="inlineStr">
        <is>
          <t>Hypo Events (&lt;70 mg/dL)</t>
        </is>
      </c>
      <c r="B15" s="26">
        <f>IFERROR(COUNTIF(_Calc!$B$3:$B$20002,"&lt;70"),"—")</f>
        <v/>
      </c>
      <c r="C15" s="19" t="inlineStr">
        <is>
          <t>readings</t>
        </is>
      </c>
      <c r="D15" s="20" t="inlineStr">
        <is>
          <t>Total readings below 70 mg/dL (ADA hypoglycaemia threshold)</t>
        </is>
      </c>
    </row>
    <row r="16" ht="20" customHeight="1">
      <c r="A16" s="17" t="inlineStr">
        <is>
          <t>Hyperglycemia Burden Score (HBS)</t>
        </is>
      </c>
      <c r="B16" s="18">
        <f>IFERROR(SUMPRODUCT((_Calc!$B$3:$B$20002&gt;180)*(IF(ISNUMBER(_Calc!$B$3:$B$20002),_Calc!$B$3:$B$20002,0)-180)),"—")</f>
        <v/>
      </c>
      <c r="C16" s="19" t="inlineStr">
        <is>
          <t>mg/dL · rdgs</t>
        </is>
      </c>
      <c r="D16" s="20" t="inlineStr">
        <is>
          <t>Sum of excess glucose above 180 mg/dL. Captures frequency AND magnitude — a tighter treatment-effect signal than TAR% alone.</t>
        </is>
      </c>
    </row>
    <row r="17">
      <c r="A17" s="24" t="n"/>
      <c r="B17" s="24" t="n"/>
      <c r="C17" s="24" t="n"/>
      <c r="D17" s="24" t="n"/>
    </row>
    <row r="18" ht="22" customHeight="1">
      <c r="A18" s="16" t="inlineStr">
        <is>
          <t>GLYCEMIC VARIABILITY</t>
        </is>
      </c>
      <c r="B18" s="9" t="n"/>
      <c r="C18" s="9" t="n"/>
      <c r="D18" s="10" t="n"/>
    </row>
    <row r="19" ht="20" customHeight="1">
      <c r="A19" s="17" t="inlineStr">
        <is>
          <t>Standard Deviation (SD)</t>
        </is>
      </c>
      <c r="B19" s="18">
        <f>IFERROR(STDEV.P(_Calc!$B$3:$B$20002),"—")</f>
        <v/>
      </c>
      <c r="C19" s="19" t="inlineStr">
        <is>
          <t>mg/dL</t>
        </is>
      </c>
      <c r="D19" s="20" t="inlineStr">
        <is>
          <t>Population SD — how spread glucose values are</t>
        </is>
      </c>
    </row>
    <row r="20" ht="20" customHeight="1">
      <c r="A20" s="17" t="inlineStr">
        <is>
          <t>Coefficient of Variation (CV)</t>
        </is>
      </c>
      <c r="B20" s="18">
        <f>IFERROR(STDEV.P(_Calc!$B$3:$B$20002)/AVERAGE(_Calc!$B$3:$B$20002)*100,"—")</f>
        <v/>
      </c>
      <c r="C20" s="19" t="inlineStr">
        <is>
          <t>%</t>
        </is>
      </c>
      <c r="D20" s="20" t="inlineStr">
        <is>
          <t>CV = SD ÷ Mean × 100.  Target: &lt;36% (stable).  36–50%: moderate.  &gt;50%: high variability</t>
        </is>
      </c>
    </row>
    <row r="21" ht="20" customHeight="1">
      <c r="A21" s="17" t="inlineStr">
        <is>
          <t>MAGE</t>
        </is>
      </c>
      <c r="B21" s="23" t="inlineStr">
        <is>
          <t>— (see note)</t>
        </is>
      </c>
      <c r="C21" s="19" t="inlineStr"/>
      <c r="D21" s="20" t="inlineStr">
        <is>
          <t>Mean Amplitude of Glycemic Excursions cannot be calculated with Excel formulas. Use the Python script (cgm_to_xls.py) to obtain MAGE.</t>
        </is>
      </c>
    </row>
    <row r="22" ht="20" customHeight="1">
      <c r="A22" s="17" t="inlineStr">
        <is>
          <t>LBGI — Low Blood Glucose Index</t>
        </is>
      </c>
      <c r="B22" s="18">
        <f>IFERROR(AVERAGEIF(_Calc!$G$3:$G$20002,"&lt;&gt;"),"—")</f>
        <v/>
      </c>
      <c r="C22" s="19" t="inlineStr">
        <is>
          <t>score</t>
        </is>
      </c>
      <c r="D22" s="20" t="inlineStr">
        <is>
          <t>Kovatchev FDA risk score for hypoglycaemia. &lt;1.1: Low risk.  1.1–2.5: Moderate.  &gt;2.5: High.</t>
        </is>
      </c>
    </row>
    <row r="23" ht="20" customHeight="1">
      <c r="A23" s="17" t="inlineStr">
        <is>
          <t>HBGI — High Blood Glucose Index</t>
        </is>
      </c>
      <c r="B23" s="18">
        <f>IFERROR(AVERAGEIF(_Calc!$H$3:$H$20002,"&lt;&gt;"),"—")</f>
        <v/>
      </c>
      <c r="C23" s="19" t="inlineStr">
        <is>
          <t>score</t>
        </is>
      </c>
      <c r="D23" s="20" t="inlineStr">
        <is>
          <t>Kovatchev FDA risk score for hyperglycaemia. &lt;4.5: Low risk.  4.5–9: Moderate.  &gt;9: High.  Should drop on metformin.</t>
        </is>
      </c>
    </row>
    <row r="24">
      <c r="A24" s="24" t="n"/>
      <c r="B24" s="24" t="n"/>
      <c r="C24" s="24" t="n"/>
      <c r="D24" s="24" t="n"/>
    </row>
    <row r="25" ht="22" customHeight="1">
      <c r="A25" s="16" t="inlineStr">
        <is>
          <t>ESTIMATED HbA1c</t>
        </is>
      </c>
      <c r="B25" s="9" t="n"/>
      <c r="C25" s="9" t="n"/>
      <c r="D25" s="10" t="n"/>
    </row>
    <row r="26" ht="20" customHeight="1">
      <c r="A26" s="17" t="inlineStr">
        <is>
          <t>GMI — Glucose Management Indicator</t>
        </is>
      </c>
      <c r="B26" s="27">
        <f>IFERROR(3.31+0.02392*AVERAGE(_Calc!$B$3:$B$20002),"—")</f>
        <v/>
      </c>
      <c r="C26" s="19" t="inlineStr">
        <is>
          <t>%</t>
        </is>
      </c>
      <c r="D26" s="20" t="inlineStr">
        <is>
          <t>ADA/EASD formula: 3.31 + 0.02392 × mean glucose (mg/dL).  ≥7.0%: Diabetic  5.7–6.9%: Pre-diabetic  &lt;5.7%: Normal</t>
        </is>
      </c>
    </row>
    <row r="27" ht="20" customHeight="1">
      <c r="A27" s="17" t="inlineStr">
        <is>
          <t>eA1c (legacy)</t>
        </is>
      </c>
      <c r="B27" s="18">
        <f>IFERROR((AVERAGE(_Calc!$B$3:$B$20002)+46.7)/28.7,"—")</f>
        <v/>
      </c>
      <c r="C27" s="19" t="inlineStr">
        <is>
          <t>%</t>
        </is>
      </c>
      <c r="D27" s="20" t="inlineStr">
        <is>
          <t>Legacy estimate: (avg + 46.7) / 28.7.  GMI is preferred for CGM data.</t>
        </is>
      </c>
    </row>
    <row r="28">
      <c r="A28" s="24" t="n"/>
      <c r="B28" s="24" t="n"/>
      <c r="C28" s="24" t="n"/>
      <c r="D28" s="24" t="n"/>
    </row>
    <row r="29" ht="22" customHeight="1">
      <c r="A29" s="16" t="inlineStr">
        <is>
          <t>5-TIER TIME IN RANGE  (ADA/EASD Consensus Targets — T2D)</t>
        </is>
      </c>
      <c r="B29" s="9" t="n"/>
      <c r="C29" s="9" t="n"/>
      <c r="D29" s="10" t="n"/>
    </row>
    <row r="30" ht="20" customHeight="1">
      <c r="A30" s="28" t="inlineStr">
        <is>
          <t>TBR Level 2  (&lt;54 mg/dL)</t>
        </is>
      </c>
      <c r="B30" s="29">
        <f>IFERROR(COUNTIF(_Calc!$B$3:$B$20002,"&lt;54")/COUNT(_Calc!$B$3:$B$20002)*100,0)</f>
        <v/>
      </c>
      <c r="C30" s="19" t="inlineStr">
        <is>
          <t>%</t>
        </is>
      </c>
      <c r="D30" s="30" t="inlineStr">
        <is>
          <t>Target &lt;1%</t>
        </is>
      </c>
    </row>
    <row r="31" ht="20" customHeight="1">
      <c r="A31" s="28" t="inlineStr">
        <is>
          <t>TBR Level 1  (54–69 mg/dL)</t>
        </is>
      </c>
      <c r="B31" s="31">
        <f>IFERROR(COUNTIFS(_Calc!$B$3:$B$20002,"&gt;="&amp;54,_Calc!$B$3:$B$20002,"&lt;"&amp;70)/COUNT(_Calc!$B$3:$B$20002)*100,0)</f>
        <v/>
      </c>
      <c r="C31" s="19" t="inlineStr">
        <is>
          <t>%</t>
        </is>
      </c>
      <c r="D31" s="30" t="inlineStr">
        <is>
          <t>Target &lt;4%</t>
        </is>
      </c>
    </row>
    <row r="32" ht="20" customHeight="1">
      <c r="A32" s="28" t="inlineStr">
        <is>
          <t>TIR  (70–180 mg/dL)</t>
        </is>
      </c>
      <c r="B32" s="32">
        <f>IFERROR(COUNTIFS(_Calc!$B$3:$B$20002,"&gt;="&amp;70,_Calc!$B$3:$B$20002,"&lt;="&amp;180)/COUNT(_Calc!$B$3:$B$20002)*100,0)</f>
        <v/>
      </c>
      <c r="C32" s="19" t="inlineStr">
        <is>
          <t>%</t>
        </is>
      </c>
      <c r="D32" s="30" t="inlineStr">
        <is>
          <t>Target &gt;70%</t>
        </is>
      </c>
    </row>
    <row r="33" ht="20" customHeight="1">
      <c r="A33" s="28" t="inlineStr">
        <is>
          <t>TAR Level 1  (181–250 mg/dL)</t>
        </is>
      </c>
      <c r="B33" s="33">
        <f>IFERROR(COUNTIFS(_Calc!$B$3:$B$20002,"&gt;"&amp;180,_Calc!$B$3:$B$20002,"&lt;="&amp;250)/COUNT(_Calc!$B$3:$B$20002)*100,0)</f>
        <v/>
      </c>
      <c r="C33" s="19" t="inlineStr">
        <is>
          <t>%</t>
        </is>
      </c>
      <c r="D33" s="30" t="inlineStr">
        <is>
          <t>Target &lt;25%</t>
        </is>
      </c>
    </row>
    <row r="34" ht="20" customHeight="1">
      <c r="A34" s="28" t="inlineStr">
        <is>
          <t>TAR Level 2  (&gt;250 mg/dL)</t>
        </is>
      </c>
      <c r="B34" s="34">
        <f>IFERROR(COUNTIF(_Calc!$B$3:$B$20002,"&gt;250")/COUNT(_Calc!$B$3:$B$20002)*100,0)</f>
        <v/>
      </c>
      <c r="C34" s="19" t="inlineStr">
        <is>
          <t>%</t>
        </is>
      </c>
      <c r="D34" s="30" t="inlineStr">
        <is>
          <t>Target &lt;5%</t>
        </is>
      </c>
    </row>
    <row r="35">
      <c r="A35" s="24" t="n"/>
      <c r="B35" s="24" t="n"/>
      <c r="C35" s="24" t="n"/>
      <c r="D35" s="24" t="n"/>
    </row>
    <row r="36" ht="22" customHeight="1">
      <c r="A36" s="16" t="inlineStr">
        <is>
          <t>TIME-OF-DAY AVERAGES</t>
        </is>
      </c>
      <c r="B36" s="9" t="n"/>
      <c r="C36" s="9" t="n"/>
      <c r="D36" s="10" t="n"/>
    </row>
    <row r="37" ht="20" customHeight="1">
      <c r="A37" s="17" t="inlineStr">
        <is>
          <t>Fasting Average (6–10 AM)</t>
        </is>
      </c>
      <c r="B37" s="35">
        <f>IFERROR(AVERAGEIFS(_Calc!$B$3:$B$20002,_Calc!$D$3:$D$20002,"&gt;="&amp;6,_Calc!$D$3:$D$20002,"&lt;"&amp;10),"—")</f>
        <v/>
      </c>
      <c r="C37" s="19" t="inlineStr">
        <is>
          <t>mg/dL</t>
        </is>
      </c>
      <c r="D37" s="20" t="inlineStr">
        <is>
          <t>Readings between 06:00–09:59. Key metformin efficacy marker.</t>
        </is>
      </c>
    </row>
    <row r="38" ht="20" customHeight="1">
      <c r="A38" s="17" t="inlineStr">
        <is>
          <t>Nocturnal Average (0–4 AM)</t>
        </is>
      </c>
      <c r="B38" s="18">
        <f>IFERROR(AVERAGEIFS(_Calc!$B$3:$B$20002,_Calc!$D$3:$D$20002,"&gt;="&amp;0,_Calc!$D$3:$D$20002,"&lt;"&amp;4),"—")</f>
        <v/>
      </c>
      <c r="C38" s="19" t="inlineStr">
        <is>
          <t>mg/dL</t>
        </is>
      </c>
      <c r="D38" s="20" t="inlineStr">
        <is>
          <t>Readings between 00:00–03:59. Elevated values suggest hepatic insulin resistance.</t>
        </is>
      </c>
    </row>
    <row r="39">
      <c r="A39" s="24" t="n"/>
      <c r="B39" s="24" t="n"/>
      <c r="C39" s="24" t="n"/>
      <c r="D39" s="24" t="n"/>
    </row>
    <row r="40" ht="22" customHeight="1">
      <c r="A40" s="36" t="inlineStr">
        <is>
          <t>SIMPLIFIED TIR  (3-tier)</t>
        </is>
      </c>
      <c r="B40" s="9" t="n"/>
      <c r="C40" s="9" t="n"/>
      <c r="D40" s="10" t="n"/>
    </row>
    <row r="41" ht="20" customHeight="1">
      <c r="A41" s="17" t="inlineStr">
        <is>
          <t>TBR Total  (&lt;70 mg/dL)</t>
        </is>
      </c>
      <c r="B41" s="37">
        <f>IFERROR(COUNTIF(_Calc!$B$3:$B$20002,"&lt;70")/COUNT(_Calc!$B$3:$B$20002)*100,0)</f>
        <v/>
      </c>
      <c r="C41" s="19" t="inlineStr">
        <is>
          <t>%</t>
        </is>
      </c>
      <c r="D41" s="20" t="inlineStr">
        <is>
          <t>All readings below target range. ADA target &lt;4%.</t>
        </is>
      </c>
    </row>
    <row r="42" ht="20" customHeight="1">
      <c r="A42" s="17" t="inlineStr">
        <is>
          <t>TIR  (70–180 mg/dL)</t>
        </is>
      </c>
      <c r="B42" s="38">
        <f>IFERROR(COUNTIFS(_Calc!$B$3:$B$20002,"&gt;="&amp;70,_Calc!$B$3:$B$20002,"&lt;="&amp;180)/COUNT(_Calc!$B$3:$B$20002)*100,0)</f>
        <v/>
      </c>
      <c r="C42" s="19" t="inlineStr">
        <is>
          <t>%</t>
        </is>
      </c>
      <c r="D42" s="20" t="inlineStr">
        <is>
          <t>Readings within target range. ADA target &gt;70%.</t>
        </is>
      </c>
    </row>
    <row r="43" ht="20" customHeight="1">
      <c r="A43" s="17" t="inlineStr">
        <is>
          <t>TAR Total  (&gt;180 mg/dL)</t>
        </is>
      </c>
      <c r="B43" s="39">
        <f>IFERROR(COUNTIF(_Calc!$B$3:$B$20002,"&gt;180")/COUNT(_Calc!$B$3:$B$20002)*100,0)</f>
        <v/>
      </c>
      <c r="C43" s="19" t="inlineStr">
        <is>
          <t>%</t>
        </is>
      </c>
      <c r="D43" s="20" t="inlineStr">
        <is>
          <t>All readings above target range. ADA target &lt;25%.</t>
        </is>
      </c>
    </row>
  </sheetData>
  <mergeCells count="9">
    <mergeCell ref="A1:D1"/>
    <mergeCell ref="A40:D40"/>
    <mergeCell ref="A18:D18"/>
    <mergeCell ref="A4:D4"/>
    <mergeCell ref="A29:D29"/>
    <mergeCell ref="A25:D25"/>
    <mergeCell ref="A2:D2"/>
    <mergeCell ref="A11:D11"/>
    <mergeCell ref="A36:D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6"/>
  <sheetViews>
    <sheetView showGridLines="0" workbookViewId="0">
      <selection activeCell="A1" sqref="A1"/>
    </sheetView>
  </sheetViews>
  <sheetFormatPr baseColWidth="8" defaultRowHeight="15"/>
  <cols>
    <col width="36" customWidth="1" min="1" max="1"/>
    <col width="18" customWidth="1" min="2" max="2"/>
    <col width="18" customWidth="1" min="3" max="3"/>
    <col width="16" customWidth="1" min="4" max="4"/>
    <col width="14" customWidth="1" min="5" max="5"/>
    <col width="44" customWidth="1" min="6" max="6"/>
  </cols>
  <sheetData>
    <row r="1" ht="32" customHeight="1">
      <c r="A1" s="14" t="inlineStr">
        <is>
          <t>LingoCGM — Metformin Comparative Analysis</t>
        </is>
      </c>
    </row>
    <row r="2" ht="16" customHeight="1">
      <c r="A2" s="40" t="inlineStr">
        <is>
          <t>Side-by-side CGM metrics for Off Meds vs On Meds periods. Enter your metformin start date in INPUT sheet cell I1. Negative Δ = lower on meds (favourable for most metrics).</t>
        </is>
      </c>
    </row>
    <row r="4" ht="22" customHeight="1">
      <c r="A4" s="36" t="inlineStr">
        <is>
          <t>MEDICATION CONFIGURATION</t>
        </is>
      </c>
      <c r="B4" s="9" t="n"/>
      <c r="C4" s="9" t="n"/>
      <c r="D4" s="9" t="n"/>
      <c r="E4" s="9" t="n"/>
      <c r="F4" s="10" t="n"/>
    </row>
    <row r="5" ht="20" customHeight="1">
      <c r="A5" s="41" t="inlineStr">
        <is>
          <t>Metric</t>
        </is>
      </c>
      <c r="B5" s="42" t="inlineStr">
        <is>
          <t>Off Meds</t>
        </is>
      </c>
      <c r="C5" s="43" t="inlineStr">
        <is>
          <t>On Meds</t>
        </is>
      </c>
      <c r="D5" s="44" t="inlineStr">
        <is>
          <t>Δ Change</t>
        </is>
      </c>
      <c r="E5" s="45" t="inlineStr">
        <is>
          <t>Unit</t>
        </is>
      </c>
      <c r="F5" s="45" t="inlineStr">
        <is>
          <t>Notes</t>
        </is>
      </c>
    </row>
    <row r="6" ht="20" customHeight="1">
      <c r="A6" s="17" t="inlineStr">
        <is>
          <t>Metformin Start Date</t>
        </is>
      </c>
      <c r="B6" s="46">
        <f>IFERROR(TEXT(INT(INPUT!$I$1),"YYYY-MM-DD"),"← Enter date in INPUT cell I1")</f>
        <v/>
      </c>
      <c r="C6" s="47">
        <f>IFERROR(TEXT(INT(INPUT!$I$1),"YYYY-MM-DD"),"—")</f>
        <v/>
      </c>
      <c r="D6" s="48" t="inlineStr">
        <is>
          <t>—</t>
        </is>
      </c>
      <c r="E6" s="19" t="inlineStr"/>
      <c r="F6" s="20" t="inlineStr">
        <is>
          <t>Date entered in INPUT sheet cell I1</t>
        </is>
      </c>
    </row>
    <row r="7" ht="20" customHeight="1">
      <c r="A7" s="17" t="inlineStr">
        <is>
          <t>Washout Buffer</t>
        </is>
      </c>
      <c r="B7" s="49">
        <f>INPUT!$I$2</f>
        <v/>
      </c>
      <c r="C7" s="50">
        <f>INPUT!$I$2</f>
        <v/>
      </c>
      <c r="D7" s="51" t="inlineStr">
        <is>
          <t>—</t>
        </is>
      </c>
      <c r="E7" s="19" t="inlineStr">
        <is>
          <t>days</t>
        </is>
      </c>
      <c r="F7" s="20" t="inlineStr">
        <is>
          <t>Days before &amp; after start date excluded as transition period (INPUT cell I2, default 4)</t>
        </is>
      </c>
    </row>
    <row r="8" ht="20" customHeight="1">
      <c r="A8" s="17" t="inlineStr">
        <is>
          <t>Tagged Readings</t>
        </is>
      </c>
      <c r="B8" s="49">
        <f>IFERROR(COUNTIF(_Calc!$E$3:$E$20002,"Off Meds"),0)</f>
        <v/>
      </c>
      <c r="C8" s="50">
        <f>IFERROR(COUNTIF(_Calc!$E$3:$E$20002,"On Meds"),0)</f>
        <v/>
      </c>
      <c r="D8" s="51">
        <f>IFERROR(IF(ISNUMBER(B8)*ISNUMBER(C8),C8-B8,"—"),"—")</f>
        <v/>
      </c>
      <c r="E8" s="19" t="inlineStr">
        <is>
          <t>readings</t>
        </is>
      </c>
      <c r="F8" s="20" t="inlineStr">
        <is>
          <t>Rows tagged in _Calc. Washout rows are excluded from all calculations below.</t>
        </is>
      </c>
    </row>
    <row r="9">
      <c r="A9" s="24" t="n"/>
      <c r="B9" s="24" t="n"/>
      <c r="C9" s="24" t="n"/>
      <c r="D9" s="24" t="n"/>
      <c r="E9" s="24" t="n"/>
      <c r="F9" s="24" t="n"/>
    </row>
    <row r="10" ht="22" customHeight="1">
      <c r="A10" s="16" t="inlineStr">
        <is>
          <t>BASIC STATISTICS</t>
        </is>
      </c>
      <c r="B10" s="9" t="n"/>
      <c r="C10" s="9" t="n"/>
      <c r="D10" s="9" t="n"/>
      <c r="E10" s="9" t="n"/>
      <c r="F10" s="10" t="n"/>
    </row>
    <row r="11" ht="20" customHeight="1">
      <c r="A11" s="41" t="inlineStr">
        <is>
          <t>Metric</t>
        </is>
      </c>
      <c r="B11" s="42" t="inlineStr">
        <is>
          <t>Off Meds</t>
        </is>
      </c>
      <c r="C11" s="43" t="inlineStr">
        <is>
          <t>On Meds</t>
        </is>
      </c>
      <c r="D11" s="44" t="inlineStr">
        <is>
          <t>Δ Change</t>
        </is>
      </c>
      <c r="E11" s="45" t="inlineStr">
        <is>
          <t>Unit</t>
        </is>
      </c>
      <c r="F11" s="45" t="inlineStr">
        <is>
          <t>Notes</t>
        </is>
      </c>
    </row>
    <row r="12" ht="20" customHeight="1">
      <c r="A12" s="17" t="inlineStr">
        <is>
          <t>Average Glucose</t>
        </is>
      </c>
      <c r="B12" s="52">
        <f>IFERROR(AVERAGEIFS(_Calc!$B$3:$B$20002,_Calc!$E$3:$E$20002,"Off Meds"),"—")</f>
        <v/>
      </c>
      <c r="C12" s="53">
        <f>IFERROR(AVERAGEIFS(_Calc!$B$3:$B$20002,_Calc!$E$3:$E$20002,"On Meds"),"—")</f>
        <v/>
      </c>
      <c r="D12" s="54">
        <f>IFERROR(IF(ISNUMBER(B12)*ISNUMBER(C12),C12-B12,"—"),"—")</f>
        <v/>
      </c>
      <c r="E12" s="19" t="inlineStr">
        <is>
          <t>mg/dL</t>
        </is>
      </c>
      <c r="F12" s="20" t="inlineStr">
        <is>
          <t>Mean glucose across each period. Negative Δ = lower average on meds.</t>
        </is>
      </c>
    </row>
    <row r="13" ht="20" customHeight="1">
      <c r="A13" s="17" t="inlineStr">
        <is>
          <t>Minimum Glucose</t>
        </is>
      </c>
      <c r="B13" s="52">
        <f>IFERROR(MINIFS(_Calc!$B$3:$B$20002,_Calc!$E$3:$E$20002,"Off Meds"),"—")</f>
        <v/>
      </c>
      <c r="C13" s="53">
        <f>IFERROR(MINIFS(_Calc!$B$3:$B$20002,_Calc!$E$3:$E$20002,"On Meds"),"—")</f>
        <v/>
      </c>
      <c r="D13" s="54">
        <f>IFERROR(IF(ISNUMBER(B13)*ISNUMBER(C13),C13-B13,"—"),"—")</f>
        <v/>
      </c>
      <c r="E13" s="19" t="inlineStr">
        <is>
          <t>mg/dL</t>
        </is>
      </c>
      <c r="F13" s="20" t="inlineStr">
        <is>
          <t>Lowest single reading in each period</t>
        </is>
      </c>
    </row>
    <row r="14" ht="20" customHeight="1">
      <c r="A14" s="17" t="inlineStr">
        <is>
          <t>Maximum Glucose</t>
        </is>
      </c>
      <c r="B14" s="52">
        <f>IFERROR(MAXIFS(_Calc!$B$3:$B$20002,_Calc!$E$3:$E$20002,"Off Meds"),"—")</f>
        <v/>
      </c>
      <c r="C14" s="53">
        <f>IFERROR(MAXIFS(_Calc!$B$3:$B$20002,_Calc!$E$3:$E$20002,"On Meds"),"—")</f>
        <v/>
      </c>
      <c r="D14" s="54">
        <f>IFERROR(IF(ISNUMBER(B14)*ISNUMBER(C14),C14-B14,"—"),"—")</f>
        <v/>
      </c>
      <c r="E14" s="19" t="inlineStr">
        <is>
          <t>mg/dL</t>
        </is>
      </c>
      <c r="F14" s="20" t="inlineStr">
        <is>
          <t>Highest single reading in each period</t>
        </is>
      </c>
    </row>
    <row r="15" ht="20" customHeight="1">
      <c r="A15" s="17" t="inlineStr">
        <is>
          <t>Hypo Events (&lt;70 mg/dL)</t>
        </is>
      </c>
      <c r="B15" s="49">
        <f>IFERROR(COUNTIFS(_Calc!$B$3:$B$20002,"&lt;70",_Calc!$E$3:$E$20002,"Off Meds"),0)</f>
        <v/>
      </c>
      <c r="C15" s="50">
        <f>IFERROR(COUNTIFS(_Calc!$B$3:$B$20002,"&lt;70",_Calc!$E$3:$E$20002,"On Meds"),0)</f>
        <v/>
      </c>
      <c r="D15" s="51">
        <f>IFERROR(IF(ISNUMBER(B15)*ISNUMBER(C15),C15-B15,"—"),"—")</f>
        <v/>
      </c>
      <c r="E15" s="19" t="inlineStr">
        <is>
          <t>readings</t>
        </is>
      </c>
      <c r="F15" s="20" t="inlineStr">
        <is>
          <t>Monitor for hypoglycaemia when stopping or starting metformin</t>
        </is>
      </c>
    </row>
    <row r="16" ht="20" customHeight="1">
      <c r="A16" s="17" t="inlineStr">
        <is>
          <t>Hyperglycemia Burden Score (HBS)</t>
        </is>
      </c>
      <c r="B16" s="52">
        <f>IFERROR(SUMPRODUCT((_Calc!$E$3:$E$20002="Off Meds")*(_Calc!$B$3:$B$20002&gt;180)*(IF(ISNUMBER(_Calc!$B$3:$B$20002),_Calc!$B$3:$B$20002,0)-180)),"—")</f>
        <v/>
      </c>
      <c r="C16" s="53">
        <f>IFERROR(SUMPRODUCT((_Calc!$E$3:$E$20002="On Meds")*(_Calc!$B$3:$B$20002&gt;180)*(IF(ISNUMBER(_Calc!$B$3:$B$20002),_Calc!$B$3:$B$20002,0)-180)),"—")</f>
        <v/>
      </c>
      <c r="D16" s="54">
        <f>IFERROR(IF(ISNUMBER(B16)*ISNUMBER(C16),C16-B16,"—"),"—")</f>
        <v/>
      </c>
      <c r="E16" s="19" t="inlineStr">
        <is>
          <t>mg/dL·rdgs</t>
        </is>
      </c>
      <c r="F16" s="20" t="inlineStr">
        <is>
          <t>Sum of excess glucose above 180. Captures frequency AND magnitude — tighter efficacy signal than TAR% alone. Large negative Δ = significant improvement.</t>
        </is>
      </c>
    </row>
    <row r="17">
      <c r="A17" s="24" t="n"/>
      <c r="B17" s="24" t="n"/>
      <c r="C17" s="24" t="n"/>
      <c r="D17" s="24" t="n"/>
      <c r="E17" s="24" t="n"/>
      <c r="F17" s="24" t="n"/>
    </row>
    <row r="18" ht="22" customHeight="1">
      <c r="A18" s="16" t="inlineStr">
        <is>
          <t>GLYCEMIC VARIABILITY</t>
        </is>
      </c>
      <c r="B18" s="9" t="n"/>
      <c r="C18" s="9" t="n"/>
      <c r="D18" s="9" t="n"/>
      <c r="E18" s="9" t="n"/>
      <c r="F18" s="10" t="n"/>
    </row>
    <row r="19" ht="20" customHeight="1">
      <c r="A19" s="41" t="inlineStr">
        <is>
          <t>Metric</t>
        </is>
      </c>
      <c r="B19" s="42" t="inlineStr">
        <is>
          <t>Off Meds</t>
        </is>
      </c>
      <c r="C19" s="43" t="inlineStr">
        <is>
          <t>On Meds</t>
        </is>
      </c>
      <c r="D19" s="44" t="inlineStr">
        <is>
          <t>Δ Change</t>
        </is>
      </c>
      <c r="E19" s="45" t="inlineStr">
        <is>
          <t>Unit</t>
        </is>
      </c>
      <c r="F19" s="45" t="inlineStr">
        <is>
          <t>Notes</t>
        </is>
      </c>
    </row>
    <row r="20" ht="20" customHeight="1">
      <c r="A20" s="17" t="inlineStr">
        <is>
          <t>Standard Deviation (SD)</t>
        </is>
      </c>
      <c r="B20" s="52">
        <f>IFERROR(SQRT(SUMPRODUCT((_Calc!$E$3:$E$20002="Off Meds")*ISNUMBER(_Calc!$B$3:$B$20002)*(IF(ISNUMBER(_Calc!$B$3:$B$20002),_Calc!$B$3:$B$20002,0)-AVERAGEIFS(_Calc!$B$3:$B$20002,_Calc!$E$3:$E$20002,"Off Meds"))^2)/COUNTIF(_Calc!$E$3:$E$20002,"Off Meds")),"—")</f>
        <v/>
      </c>
      <c r="C20" s="53">
        <f>IFERROR(SQRT(SUMPRODUCT((_Calc!$E$3:$E$20002="On Meds")*ISNUMBER(_Calc!$B$3:$B$20002)*(IF(ISNUMBER(_Calc!$B$3:$B$20002),_Calc!$B$3:$B$20002,0)-AVERAGEIFS(_Calc!$B$3:$B$20002,_Calc!$E$3:$E$20002,"On Meds"))^2)/COUNTIF(_Calc!$E$3:$E$20002,"On Meds")),"—")</f>
        <v/>
      </c>
      <c r="D20" s="54">
        <f>IFERROR(IF(ISNUMBER(B20)*ISNUMBER(C20),C20-B20,"—"),"—")</f>
        <v/>
      </c>
      <c r="E20" s="19" t="inlineStr">
        <is>
          <t>mg/dL</t>
        </is>
      </c>
      <c r="F20" s="20" t="inlineStr">
        <is>
          <t>Population SD. A drop confirms metformin stabilises glucose, not just lowers the mean.</t>
        </is>
      </c>
    </row>
    <row r="21" ht="20" customHeight="1">
      <c r="A21" s="17" t="inlineStr">
        <is>
          <t>Coefficient of Variation (CV)</t>
        </is>
      </c>
      <c r="B21" s="52">
        <f>IFERROR(B20/AVERAGEIFS(_Calc!$B$3:$B$20002,_Calc!$E$3:$E$20002,"Off Meds")*100,"—")</f>
        <v/>
      </c>
      <c r="C21" s="53">
        <f>IFERROR(C20/AVERAGEIFS(_Calc!$B$3:$B$20002,_Calc!$E$3:$E$20002,"On Meds")*100,"—")</f>
        <v/>
      </c>
      <c r="D21" s="54">
        <f>IFERROR(IF(ISNUMBER(B21)*ISNUMBER(C21),C21-B21,"—"),"—")</f>
        <v/>
      </c>
      <c r="E21" s="19" t="inlineStr">
        <is>
          <t>%</t>
        </is>
      </c>
      <c r="F21" s="20" t="inlineStr">
        <is>
          <t>CV = SD ÷ Mean × 100. Target &lt;36% (stable). Tracks if meds reduce erratic swings.</t>
        </is>
      </c>
    </row>
    <row r="22" ht="20" customHeight="1">
      <c r="A22" s="17" t="inlineStr">
        <is>
          <t>LBGI — Low Blood Glucose Index</t>
        </is>
      </c>
      <c r="B22" s="52">
        <f>IFERROR(AVERAGEIFS(_Calc!$G$3:$G$20002,_Calc!$E$3:$E$20002,"Off Meds"),"—")</f>
        <v/>
      </c>
      <c r="C22" s="53">
        <f>IFERROR(AVERAGEIFS(_Calc!$G$3:$G$20002,_Calc!$E$3:$E$20002,"On Meds"),"—")</f>
        <v/>
      </c>
      <c r="D22" s="54">
        <f>IFERROR(IF(ISNUMBER(B22)*ISNUMBER(C22),C22-B22,"—"),"—")</f>
        <v/>
      </c>
      <c r="E22" s="19" t="inlineStr">
        <is>
          <t>score</t>
        </is>
      </c>
      <c r="F22" s="20" t="inlineStr">
        <is>
          <t>Kovatchev low-risk score. &lt;1.1: Low  1.1–2.5: Moderate  &gt;2.5: High. Rising on meds would flag increased hypo risk.</t>
        </is>
      </c>
    </row>
    <row r="23" ht="20" customHeight="1">
      <c r="A23" s="17" t="inlineStr">
        <is>
          <t>HBGI — High Blood Glucose Index</t>
        </is>
      </c>
      <c r="B23" s="52">
        <f>IFERROR(AVERAGEIFS(_Calc!$H$3:$H$20002,_Calc!$E$3:$E$20002,"Off Meds"),"—")</f>
        <v/>
      </c>
      <c r="C23" s="53">
        <f>IFERROR(AVERAGEIFS(_Calc!$H$3:$H$20002,_Calc!$E$3:$E$20002,"On Meds"),"—")</f>
        <v/>
      </c>
      <c r="D23" s="54">
        <f>IFERROR(IF(ISNUMBER(B23)*ISNUMBER(C23),C23-B23,"—"),"—")</f>
        <v/>
      </c>
      <c r="E23" s="19" t="inlineStr">
        <is>
          <t>score</t>
        </is>
      </c>
      <c r="F23" s="20" t="inlineStr">
        <is>
          <t>Kovatchev high-risk score. &lt;4.5: Low  4.5–9: Moderate  &gt;9: High. Should fall on metformin (confirms hepatic glucose suppression).</t>
        </is>
      </c>
    </row>
    <row r="24">
      <c r="A24" s="24" t="n"/>
      <c r="B24" s="24" t="n"/>
      <c r="C24" s="24" t="n"/>
      <c r="D24" s="24" t="n"/>
      <c r="E24" s="24" t="n"/>
      <c r="F24" s="24" t="n"/>
    </row>
    <row r="25" ht="22" customHeight="1">
      <c r="A25" s="16" t="inlineStr">
        <is>
          <t>ESTIMATED HbA1c</t>
        </is>
      </c>
      <c r="B25" s="9" t="n"/>
      <c r="C25" s="9" t="n"/>
      <c r="D25" s="9" t="n"/>
      <c r="E25" s="9" t="n"/>
      <c r="F25" s="10" t="n"/>
    </row>
    <row r="26" ht="20" customHeight="1">
      <c r="A26" s="41" t="inlineStr">
        <is>
          <t>Metric</t>
        </is>
      </c>
      <c r="B26" s="42" t="inlineStr">
        <is>
          <t>Off Meds</t>
        </is>
      </c>
      <c r="C26" s="43" t="inlineStr">
        <is>
          <t>On Meds</t>
        </is>
      </c>
      <c r="D26" s="44" t="inlineStr">
        <is>
          <t>Δ Change</t>
        </is>
      </c>
      <c r="E26" s="45" t="inlineStr">
        <is>
          <t>Unit</t>
        </is>
      </c>
      <c r="F26" s="45" t="inlineStr">
        <is>
          <t>Notes</t>
        </is>
      </c>
    </row>
    <row r="27" ht="20" customHeight="1">
      <c r="A27" s="17" t="inlineStr">
        <is>
          <t>GMI — Glucose Management Indicator</t>
        </is>
      </c>
      <c r="B27" s="52">
        <f>IFERROR(3.31+0.02392*AVERAGEIFS(_Calc!$B$3:$B$20002,_Calc!$E$3:$E$20002,"Off Meds"),"—")</f>
        <v/>
      </c>
      <c r="C27" s="53">
        <f>IFERROR(3.31+0.02392*AVERAGEIFS(_Calc!$B$3:$B$20002,_Calc!$E$3:$E$20002,"On Meds"),"—")</f>
        <v/>
      </c>
      <c r="D27" s="54">
        <f>IFERROR(IF(ISNUMBER(B27)*ISNUMBER(C27),C27-B27,"—"),"—")</f>
        <v/>
      </c>
      <c r="E27" s="19" t="inlineStr">
        <is>
          <t>%</t>
        </is>
      </c>
      <c r="F27" s="20" t="inlineStr">
        <is>
          <t>3.31 + 0.02392 × mean glucose. ≥7.0%: Diabetic  5.7–6.9%: Pre-diabetic  &lt;5.7%: Normal</t>
        </is>
      </c>
    </row>
    <row r="28">
      <c r="A28" s="24" t="n"/>
      <c r="B28" s="24" t="n"/>
      <c r="C28" s="24" t="n"/>
      <c r="D28" s="24" t="n"/>
      <c r="E28" s="24" t="n"/>
      <c r="F28" s="24" t="n"/>
    </row>
    <row r="29" ht="22" customHeight="1">
      <c r="A29" s="16" t="inlineStr">
        <is>
          <t>TIME IN RANGE  (ADA/EASD Targets — T2D)</t>
        </is>
      </c>
      <c r="B29" s="9" t="n"/>
      <c r="C29" s="9" t="n"/>
      <c r="D29" s="9" t="n"/>
      <c r="E29" s="9" t="n"/>
      <c r="F29" s="10" t="n"/>
    </row>
    <row r="30" ht="20" customHeight="1">
      <c r="A30" s="41" t="inlineStr">
        <is>
          <t>Metric</t>
        </is>
      </c>
      <c r="B30" s="42" t="inlineStr">
        <is>
          <t>Off Meds</t>
        </is>
      </c>
      <c r="C30" s="43" t="inlineStr">
        <is>
          <t>On Meds</t>
        </is>
      </c>
      <c r="D30" s="44" t="inlineStr">
        <is>
          <t>Δ Change</t>
        </is>
      </c>
      <c r="E30" s="45" t="inlineStr">
        <is>
          <t>Unit</t>
        </is>
      </c>
      <c r="F30" s="45" t="inlineStr">
        <is>
          <t>Notes</t>
        </is>
      </c>
    </row>
    <row r="31" ht="20" customHeight="1">
      <c r="A31" s="17" t="inlineStr">
        <is>
          <t>TBR Level 2  (&lt;54 mg/dL)</t>
        </is>
      </c>
      <c r="B31" s="52">
        <f>IFERROR(COUNTIFS(_Calc!$B$3:$B$20002,"&lt;54",_Calc!$E$3:$E$20002,"Off Meds")/COUNTIF(_Calc!$E$3:$E$20002,"Off Meds")*100,0)</f>
        <v/>
      </c>
      <c r="C31" s="53">
        <f>IFERROR(COUNTIFS(_Calc!$B$3:$B$20002,"&lt;54",_Calc!$E$3:$E$20002,"On Meds")/COUNTIF(_Calc!$E$3:$E$20002,"On Meds")*100,0)</f>
        <v/>
      </c>
      <c r="D31" s="54">
        <f>IFERROR(IF(ISNUMBER(B31)*ISNUMBER(C31),C31-B31,"—"),"—")</f>
        <v/>
      </c>
      <c r="E31" s="19" t="inlineStr">
        <is>
          <t>%</t>
        </is>
      </c>
      <c r="F31" s="20" t="inlineStr">
        <is>
          <t>Target &lt;1%</t>
        </is>
      </c>
    </row>
    <row r="32" ht="20" customHeight="1">
      <c r="A32" s="17" t="inlineStr">
        <is>
          <t>TBR Level 1  (54–69 mg/dL)</t>
        </is>
      </c>
      <c r="B32" s="52">
        <f>IFERROR(COUNTIFS(_Calc!$B$3:$B$20002,"&gt;="&amp;54,_Calc!$B$3:$B$20002,"&lt;"&amp;70,_Calc!$E$3:$E$20002,"Off Meds")/COUNTIF(_Calc!$E$3:$E$20002,"Off Meds")*100,0)</f>
        <v/>
      </c>
      <c r="C32" s="53">
        <f>IFERROR(COUNTIFS(_Calc!$B$3:$B$20002,"&gt;="&amp;54,_Calc!$B$3:$B$20002,"&lt;"&amp;70,_Calc!$E$3:$E$20002,"On Meds")/COUNTIF(_Calc!$E$3:$E$20002,"On Meds")*100,0)</f>
        <v/>
      </c>
      <c r="D32" s="54">
        <f>IFERROR(IF(ISNUMBER(B32)*ISNUMBER(C32),C32-B32,"—"),"—")</f>
        <v/>
      </c>
      <c r="E32" s="19" t="inlineStr">
        <is>
          <t>%</t>
        </is>
      </c>
      <c r="F32" s="20" t="inlineStr">
        <is>
          <t>Target &lt;4%</t>
        </is>
      </c>
    </row>
    <row r="33" ht="20" customHeight="1">
      <c r="A33" s="17" t="inlineStr">
        <is>
          <t>TIR  (70–180 mg/dL)</t>
        </is>
      </c>
      <c r="B33" s="52">
        <f>IFERROR(COUNTIFS(_Calc!$B$3:$B$20002,"&gt;="&amp;70,_Calc!$B$3:$B$20002,"&lt;="&amp;180,_Calc!$E$3:$E$20002,"Off Meds")/COUNTIF(_Calc!$E$3:$E$20002,"Off Meds")*100,0)</f>
        <v/>
      </c>
      <c r="C33" s="53">
        <f>IFERROR(COUNTIFS(_Calc!$B$3:$B$20002,"&gt;="&amp;70,_Calc!$B$3:$B$20002,"&lt;="&amp;180,_Calc!$E$3:$E$20002,"On Meds")/COUNTIF(_Calc!$E$3:$E$20002,"On Meds")*100,0)</f>
        <v/>
      </c>
      <c r="D33" s="54">
        <f>IFERROR(IF(ISNUMBER(B33)*ISNUMBER(C33),C33-B33,"—"),"—")</f>
        <v/>
      </c>
      <c r="E33" s="19" t="inlineStr">
        <is>
          <t>%</t>
        </is>
      </c>
      <c r="F33" s="20" t="inlineStr">
        <is>
          <t>Target &gt;70%</t>
        </is>
      </c>
    </row>
    <row r="34" ht="20" customHeight="1">
      <c r="A34" s="17" t="inlineStr">
        <is>
          <t>TAR Level 1  (181–250 mg/dL)</t>
        </is>
      </c>
      <c r="B34" s="52">
        <f>IFERROR(COUNTIFS(_Calc!$B$3:$B$20002,"&gt;"&amp;180,_Calc!$B$3:$B$20002,"&lt;="&amp;250,_Calc!$E$3:$E$20002,"Off Meds")/COUNTIF(_Calc!$E$3:$E$20002,"Off Meds")*100,0)</f>
        <v/>
      </c>
      <c r="C34" s="53">
        <f>IFERROR(COUNTIFS(_Calc!$B$3:$B$20002,"&gt;"&amp;180,_Calc!$B$3:$B$20002,"&lt;="&amp;250,_Calc!$E$3:$E$20002,"On Meds")/COUNTIF(_Calc!$E$3:$E$20002,"On Meds")*100,0)</f>
        <v/>
      </c>
      <c r="D34" s="54">
        <f>IFERROR(IF(ISNUMBER(B34)*ISNUMBER(C34),C34-B34,"—"),"—")</f>
        <v/>
      </c>
      <c r="E34" s="19" t="inlineStr">
        <is>
          <t>%</t>
        </is>
      </c>
      <c r="F34" s="20" t="inlineStr">
        <is>
          <t>Target &lt;25%</t>
        </is>
      </c>
    </row>
    <row r="35" ht="20" customHeight="1">
      <c r="A35" s="17" t="inlineStr">
        <is>
          <t>TAR Level 2  (&gt;250 mg/dL)</t>
        </is>
      </c>
      <c r="B35" s="52">
        <f>IFERROR(COUNTIFS(_Calc!$B$3:$B$20002,"&gt;250",_Calc!$E$3:$E$20002,"Off Meds")/COUNTIF(_Calc!$E$3:$E$20002,"Off Meds")*100,0)</f>
        <v/>
      </c>
      <c r="C35" s="53">
        <f>IFERROR(COUNTIFS(_Calc!$B$3:$B$20002,"&gt;250",_Calc!$E$3:$E$20002,"On Meds")/COUNTIF(_Calc!$E$3:$E$20002,"On Meds")*100,0)</f>
        <v/>
      </c>
      <c r="D35" s="54">
        <f>IFERROR(IF(ISNUMBER(B35)*ISNUMBER(C35),C35-B35,"—"),"—")</f>
        <v/>
      </c>
      <c r="E35" s="19" t="inlineStr">
        <is>
          <t>%</t>
        </is>
      </c>
      <c r="F35" s="20" t="inlineStr">
        <is>
          <t>Target &lt;5%</t>
        </is>
      </c>
    </row>
    <row r="36">
      <c r="A36" s="24" t="n"/>
      <c r="B36" s="24" t="n"/>
      <c r="C36" s="24" t="n"/>
      <c r="D36" s="24" t="n"/>
      <c r="E36" s="24" t="n"/>
      <c r="F36" s="24" t="n"/>
    </row>
    <row r="37" ht="22" customHeight="1">
      <c r="A37" s="16" t="inlineStr">
        <is>
          <t>GLUCOSE DISTRIBUTION  (Percentile Profile)</t>
        </is>
      </c>
      <c r="B37" s="9" t="n"/>
      <c r="C37" s="9" t="n"/>
      <c r="D37" s="9" t="n"/>
      <c r="E37" s="9" t="n"/>
      <c r="F37" s="10" t="n"/>
    </row>
    <row r="38" ht="20" customHeight="1">
      <c r="A38" s="41" t="inlineStr">
        <is>
          <t>Metric</t>
        </is>
      </c>
      <c r="B38" s="42" t="inlineStr">
        <is>
          <t>Off Meds</t>
        </is>
      </c>
      <c r="C38" s="43" t="inlineStr">
        <is>
          <t>On Meds</t>
        </is>
      </c>
      <c r="D38" s="44" t="inlineStr">
        <is>
          <t>Δ Change</t>
        </is>
      </c>
      <c r="E38" s="45" t="inlineStr">
        <is>
          <t>Unit</t>
        </is>
      </c>
      <c r="F38" s="45" t="inlineStr">
        <is>
          <t>Notes</t>
        </is>
      </c>
    </row>
    <row r="39" ht="20" customHeight="1">
      <c r="A39" s="17" t="inlineStr">
        <is>
          <t>10th Percentile</t>
        </is>
      </c>
      <c r="B39" s="52">
        <f>IFERROR(PERCENTILE(FILTER(_Calc!$B$3:$B$20002,_Calc!$E$3:$E$20002="Off Meds"),0.1),"—")</f>
        <v/>
      </c>
      <c r="C39" s="53">
        <f>IFERROR(PERCENTILE(FILTER(_Calc!$B$3:$B$20002,_Calc!$E$3:$E$20002="On Meds"),0.1),"—")</f>
        <v/>
      </c>
      <c r="D39" s="54">
        <f>IFERROR(IF(ISNUMBER(B39)*ISNUMBER(C39),C39-B39,"—"),"—")</f>
        <v/>
      </c>
      <c r="E39" s="19" t="inlineStr">
        <is>
          <t>mg/dL</t>
        </is>
      </c>
      <c r="F39" s="20" t="inlineStr">
        <is>
          <t>Low end of distribution. If this rises on meds, basal suppression is confirmed.</t>
        </is>
      </c>
    </row>
    <row r="40" ht="20" customHeight="1">
      <c r="A40" s="17" t="inlineStr">
        <is>
          <t>25th Percentile</t>
        </is>
      </c>
      <c r="B40" s="52">
        <f>IFERROR(PERCENTILE(FILTER(_Calc!$B$3:$B$20002,_Calc!$E$3:$E$20002="Off Meds"),0.25),"—")</f>
        <v/>
      </c>
      <c r="C40" s="53">
        <f>IFERROR(PERCENTILE(FILTER(_Calc!$B$3:$B$20002,_Calc!$E$3:$E$20002="On Meds"),0.25),"—")</f>
        <v/>
      </c>
      <c r="D40" s="54">
        <f>IFERROR(IF(ISNUMBER(B40)*ISNUMBER(C40),C40-B40,"—"),"—")</f>
        <v/>
      </c>
      <c r="E40" s="19" t="inlineStr">
        <is>
          <t>mg/dL</t>
        </is>
      </c>
      <c r="F40" s="20" t="inlineStr">
        <is>
          <t>Lower IQR boundary.</t>
        </is>
      </c>
    </row>
    <row r="41" ht="20" customHeight="1">
      <c r="A41" s="17" t="inlineStr">
        <is>
          <t>Median (50th Pct)</t>
        </is>
      </c>
      <c r="B41" s="52">
        <f>IFERROR(PERCENTILE(FILTER(_Calc!$B$3:$B$20002,_Calc!$E$3:$E$20002="Off Meds"),0.5),"—")</f>
        <v/>
      </c>
      <c r="C41" s="53">
        <f>IFERROR(PERCENTILE(FILTER(_Calc!$B$3:$B$20002,_Calc!$E$3:$E$20002="On Meds"),0.5),"—")</f>
        <v/>
      </c>
      <c r="D41" s="54">
        <f>IFERROR(IF(ISNUMBER(B41)*ISNUMBER(C41),C41-B41,"—"),"—")</f>
        <v/>
      </c>
      <c r="E41" s="19" t="inlineStr">
        <is>
          <t>mg/dL</t>
        </is>
      </c>
      <c r="F41" s="20" t="inlineStr">
        <is>
          <t>Central tendency. More robust than mean for skewed CGM data.</t>
        </is>
      </c>
    </row>
    <row r="42" ht="20" customHeight="1">
      <c r="A42" s="17" t="inlineStr">
        <is>
          <t>75th Percentile</t>
        </is>
      </c>
      <c r="B42" s="52">
        <f>IFERROR(PERCENTILE(FILTER(_Calc!$B$3:$B$20002,_Calc!$E$3:$E$20002="Off Meds"),0.75),"—")</f>
        <v/>
      </c>
      <c r="C42" s="53">
        <f>IFERROR(PERCENTILE(FILTER(_Calc!$B$3:$B$20002,_Calc!$E$3:$E$20002="On Meds"),0.75),"—")</f>
        <v/>
      </c>
      <c r="D42" s="54">
        <f>IFERROR(IF(ISNUMBER(B42)*ISNUMBER(C42),C42-B42,"—"),"—")</f>
        <v/>
      </c>
      <c r="E42" s="19" t="inlineStr">
        <is>
          <t>mg/dL</t>
        </is>
      </c>
      <c r="F42" s="20" t="inlineStr">
        <is>
          <t>Upper IQR boundary.</t>
        </is>
      </c>
    </row>
    <row r="43" ht="20" customHeight="1">
      <c r="A43" s="17" t="inlineStr">
        <is>
          <t>90th Percentile</t>
        </is>
      </c>
      <c r="B43" s="52">
        <f>IFERROR(PERCENTILE(FILTER(_Calc!$B$3:$B$20002,_Calc!$E$3:$E$20002="Off Meds"),0.9),"—")</f>
        <v/>
      </c>
      <c r="C43" s="53">
        <f>IFERROR(PERCENTILE(FILTER(_Calc!$B$3:$B$20002,_Calc!$E$3:$E$20002="On Meds"),0.9),"—")</f>
        <v/>
      </c>
      <c r="D43" s="54">
        <f>IFERROR(IF(ISNUMBER(B43)*ISNUMBER(C43),C43-B43,"—"),"—")</f>
        <v/>
      </c>
      <c r="E43" s="19" t="inlineStr">
        <is>
          <t>mg/dL</t>
        </is>
      </c>
      <c r="F43" s="20" t="inlineStr">
        <is>
          <t>High end. If this stays unchanged but lower pctiles drop, meds suppress baseline without capping peaks — expected for metformin.</t>
        </is>
      </c>
    </row>
    <row r="44">
      <c r="A44" s="24" t="n"/>
      <c r="B44" s="24" t="n"/>
      <c r="C44" s="24" t="n"/>
      <c r="D44" s="24" t="n"/>
      <c r="E44" s="24" t="n"/>
      <c r="F44" s="24" t="n"/>
    </row>
    <row r="45" ht="22" customHeight="1">
      <c r="A45" s="55" t="inlineStr">
        <is>
          <t>OVERNIGHT &amp; FASTING TIME BLOCKS  (Metformin's Primary Effect Window)</t>
        </is>
      </c>
      <c r="B45" s="9" t="n"/>
      <c r="C45" s="9" t="n"/>
      <c r="D45" s="9" t="n"/>
      <c r="E45" s="9" t="n"/>
      <c r="F45" s="10" t="n"/>
    </row>
    <row r="46" ht="20" customHeight="1">
      <c r="A46" s="41" t="inlineStr">
        <is>
          <t>Metric</t>
        </is>
      </c>
      <c r="B46" s="42" t="inlineStr">
        <is>
          <t>Off Meds Avg</t>
        </is>
      </c>
      <c r="C46" s="43" t="inlineStr">
        <is>
          <t>On Meds Avg</t>
        </is>
      </c>
      <c r="D46" s="44" t="inlineStr">
        <is>
          <t>Δ Change</t>
        </is>
      </c>
      <c r="E46" s="45" t="inlineStr">
        <is>
          <t>Unit</t>
        </is>
      </c>
      <c r="F46" s="45" t="inlineStr">
        <is>
          <t>Notes</t>
        </is>
      </c>
    </row>
    <row r="47" ht="20" customHeight="1">
      <c r="A47" s="56" t="inlineStr">
        <is>
          <t>12 AM – 3 AM</t>
        </is>
      </c>
      <c r="B47" s="52">
        <f>IFERROR(AVERAGEIFS(_Calc!$B$3:$B$20002,_Calc!$D$3:$D$20002,"&gt;="&amp;0,_Calc!$D$3:$D$20002,"&lt;"&amp;3,_Calc!$E$3:$E$20002,"Off Meds"),"—")</f>
        <v/>
      </c>
      <c r="C47" s="53">
        <f>IFERROR(AVERAGEIFS(_Calc!$B$3:$B$20002,_Calc!$D$3:$D$20002,"&gt;="&amp;0,_Calc!$D$3:$D$20002,"&lt;"&amp;3,_Calc!$E$3:$E$20002,"On Meds"),"—")</f>
        <v/>
      </c>
      <c r="D47" s="54">
        <f>IFERROR(IF(ISNUMBER(B47)*ISNUMBER(C47),C47-B47,"—"),"—")</f>
        <v/>
      </c>
      <c r="E47" s="19" t="inlineStr">
        <is>
          <t>mg/dL</t>
        </is>
      </c>
      <c r="F47" s="20" t="inlineStr">
        <is>
          <t>Overnight hepatic glucose output — metformin's primary suppression window. Expect the largest Δ here.</t>
        </is>
      </c>
    </row>
    <row r="48" ht="20" customHeight="1">
      <c r="A48" s="56" t="inlineStr">
        <is>
          <t>3 AM – 6 AM</t>
        </is>
      </c>
      <c r="B48" s="52">
        <f>IFERROR(AVERAGEIFS(_Calc!$B$3:$B$20002,_Calc!$D$3:$D$20002,"&gt;="&amp;3,_Calc!$D$3:$D$20002,"&lt;"&amp;6,_Calc!$E$3:$E$20002,"Off Meds"),"—")</f>
        <v/>
      </c>
      <c r="C48" s="53">
        <f>IFERROR(AVERAGEIFS(_Calc!$B$3:$B$20002,_Calc!$D$3:$D$20002,"&gt;="&amp;3,_Calc!$D$3:$D$20002,"&lt;"&amp;6,_Calc!$E$3:$E$20002,"On Meds"),"—")</f>
        <v/>
      </c>
      <c r="D48" s="54">
        <f>IFERROR(IF(ISNUMBER(B48)*ISNUMBER(C48),C48-B48,"—"),"—")</f>
        <v/>
      </c>
      <c r="E48" s="19" t="inlineStr">
        <is>
          <t>mg/dL</t>
        </is>
      </c>
      <c r="F48" s="20" t="inlineStr">
        <is>
          <t>Dawn phenomenon — early-morning cortisol/GH-driven rise. Metformin blunts hepatic response.</t>
        </is>
      </c>
    </row>
    <row r="49" ht="20" customHeight="1">
      <c r="A49" s="56" t="inlineStr">
        <is>
          <t>6 AM – 9 AM</t>
        </is>
      </c>
      <c r="B49" s="52">
        <f>IFERROR(AVERAGEIFS(_Calc!$B$3:$B$20002,_Calc!$D$3:$D$20002,"&gt;="&amp;6,_Calc!$D$3:$D$20002,"&lt;"&amp;9,_Calc!$E$3:$E$20002,"Off Meds"),"—")</f>
        <v/>
      </c>
      <c r="C49" s="53">
        <f>IFERROR(AVERAGEIFS(_Calc!$B$3:$B$20002,_Calc!$D$3:$D$20002,"&gt;="&amp;6,_Calc!$D$3:$D$20002,"&lt;"&amp;9,_Calc!$E$3:$E$20002,"On Meds"),"—")</f>
        <v/>
      </c>
      <c r="D49" s="54">
        <f>IFERROR(IF(ISNUMBER(B49)*ISNUMBER(C49),C49-B49,"—"),"—")</f>
        <v/>
      </c>
      <c r="E49" s="19" t="inlineStr">
        <is>
          <t>mg/dL</t>
        </is>
      </c>
      <c r="F49" s="20" t="inlineStr">
        <is>
          <t>Fasting / pre-breakfast — the single clearest marker of metformin efficacy. Target: significant negative Δ.</t>
        </is>
      </c>
    </row>
    <row r="50" ht="20" customHeight="1">
      <c r="A50" s="56" t="inlineStr">
        <is>
          <t>9 AM – 12 PM</t>
        </is>
      </c>
      <c r="B50" s="52">
        <f>IFERROR(AVERAGEIFS(_Calc!$B$3:$B$20002,_Calc!$D$3:$D$20002,"&gt;="&amp;9,_Calc!$D$3:$D$20002,"&lt;"&amp;12,_Calc!$E$3:$E$20002,"Off Meds"),"—")</f>
        <v/>
      </c>
      <c r="C50" s="53">
        <f>IFERROR(AVERAGEIFS(_Calc!$B$3:$B$20002,_Calc!$D$3:$D$20002,"&gt;="&amp;9,_Calc!$D$3:$D$20002,"&lt;"&amp;12,_Calc!$E$3:$E$20002,"On Meds"),"—")</f>
        <v/>
      </c>
      <c r="D50" s="54">
        <f>IFERROR(IF(ISNUMBER(B50)*ISNUMBER(C50),C50-B50,"—"),"—")</f>
        <v/>
      </c>
      <c r="E50" s="19" t="inlineStr">
        <is>
          <t>mg/dL</t>
        </is>
      </c>
      <c r="F50" s="20" t="inlineStr">
        <is>
          <t>Post-breakfast postprandial — less metformin-sensitive; more diet/insulin-dependent.</t>
        </is>
      </c>
    </row>
    <row r="51" ht="20" customHeight="1">
      <c r="A51" s="56" t="inlineStr">
        <is>
          <t>12 PM – 3 PM</t>
        </is>
      </c>
      <c r="B51" s="52">
        <f>IFERROR(AVERAGEIFS(_Calc!$B$3:$B$20002,_Calc!$D$3:$D$20002,"&gt;="&amp;12,_Calc!$D$3:$D$20002,"&lt;"&amp;15,_Calc!$E$3:$E$20002,"Off Meds"),"—")</f>
        <v/>
      </c>
      <c r="C51" s="53">
        <f>IFERROR(AVERAGEIFS(_Calc!$B$3:$B$20002,_Calc!$D$3:$D$20002,"&gt;="&amp;12,_Calc!$D$3:$D$20002,"&lt;"&amp;15,_Calc!$E$3:$E$20002,"On Meds"),"—")</f>
        <v/>
      </c>
      <c r="D51" s="54">
        <f>IFERROR(IF(ISNUMBER(B51)*ISNUMBER(C51),C51-B51,"—"),"—")</f>
        <v/>
      </c>
      <c r="E51" s="19" t="inlineStr">
        <is>
          <t>mg/dL</t>
        </is>
      </c>
      <c r="F51" s="20" t="inlineStr">
        <is>
          <t>Midday postprandial.</t>
        </is>
      </c>
    </row>
    <row r="52" ht="20" customHeight="1">
      <c r="A52" s="56" t="inlineStr">
        <is>
          <t>3 PM – 6 PM</t>
        </is>
      </c>
      <c r="B52" s="52">
        <f>IFERROR(AVERAGEIFS(_Calc!$B$3:$B$20002,_Calc!$D$3:$D$20002,"&gt;="&amp;15,_Calc!$D$3:$D$20002,"&lt;"&amp;18,_Calc!$E$3:$E$20002,"Off Meds"),"—")</f>
        <v/>
      </c>
      <c r="C52" s="53">
        <f>IFERROR(AVERAGEIFS(_Calc!$B$3:$B$20002,_Calc!$D$3:$D$20002,"&gt;="&amp;15,_Calc!$D$3:$D$20002,"&lt;"&amp;18,_Calc!$E$3:$E$20002,"On Meds"),"—")</f>
        <v/>
      </c>
      <c r="D52" s="54">
        <f>IFERROR(IF(ISNUMBER(B52)*ISNUMBER(C52),C52-B52,"—"),"—")</f>
        <v/>
      </c>
      <c r="E52" s="19" t="inlineStr">
        <is>
          <t>mg/dL</t>
        </is>
      </c>
      <c r="F52" s="20" t="inlineStr">
        <is>
          <t>Afternoon / late postprandial.</t>
        </is>
      </c>
    </row>
    <row r="53" ht="20" customHeight="1">
      <c r="A53" s="56" t="inlineStr">
        <is>
          <t>6 PM – 9 PM</t>
        </is>
      </c>
      <c r="B53" s="52">
        <f>IFERROR(AVERAGEIFS(_Calc!$B$3:$B$20002,_Calc!$D$3:$D$20002,"&gt;="&amp;18,_Calc!$D$3:$D$20002,"&lt;"&amp;21,_Calc!$E$3:$E$20002,"Off Meds"),"—")</f>
        <v/>
      </c>
      <c r="C53" s="53">
        <f>IFERROR(AVERAGEIFS(_Calc!$B$3:$B$20002,_Calc!$D$3:$D$20002,"&gt;="&amp;18,_Calc!$D$3:$D$20002,"&lt;"&amp;21,_Calc!$E$3:$E$20002,"On Meds"),"—")</f>
        <v/>
      </c>
      <c r="D53" s="54">
        <f>IFERROR(IF(ISNUMBER(B53)*ISNUMBER(C53),C53-B53,"—"),"—")</f>
        <v/>
      </c>
      <c r="E53" s="19" t="inlineStr">
        <is>
          <t>mg/dL</t>
        </is>
      </c>
      <c r="F53" s="20" t="inlineStr">
        <is>
          <t>Dinner / evening postprandial.</t>
        </is>
      </c>
    </row>
    <row r="54" ht="20" customHeight="1">
      <c r="A54" s="56" t="inlineStr">
        <is>
          <t>9 PM – 12 AM</t>
        </is>
      </c>
      <c r="B54" s="52">
        <f>IFERROR(AVERAGEIFS(_Calc!$B$3:$B$20002,_Calc!$D$3:$D$20002,"&gt;="&amp;21,_Calc!$D$3:$D$20002,"&lt;"&amp;24,_Calc!$E$3:$E$20002,"Off Meds"),"—")</f>
        <v/>
      </c>
      <c r="C54" s="53">
        <f>IFERROR(AVERAGEIFS(_Calc!$B$3:$B$20002,_Calc!$D$3:$D$20002,"&gt;="&amp;21,_Calc!$D$3:$D$20002,"&lt;"&amp;24,_Calc!$E$3:$E$20002,"On Meds"),"—")</f>
        <v/>
      </c>
      <c r="D54" s="54">
        <f>IFERROR(IF(ISNUMBER(B54)*ISNUMBER(C54),C54-B54,"—"),"—")</f>
        <v/>
      </c>
      <c r="E54" s="19" t="inlineStr">
        <is>
          <t>mg/dL</t>
        </is>
      </c>
      <c r="F54" s="20" t="inlineStr">
        <is>
          <t>Pre-sleep / evening baseline.</t>
        </is>
      </c>
    </row>
    <row r="56">
      <c r="A56" s="57" t="inlineStr">
        <is>
          <t>Interpretation: If metformin is working, the 12 AM–9 AM blocks should show the largest negative Δ (hepatic suppression). Minimal change in 9 AM–9 PM blocks is expected — those are driven by meals and fast-acting insulin, not metformin.</t>
        </is>
      </c>
    </row>
  </sheetData>
  <mergeCells count="10">
    <mergeCell ref="A2:F2"/>
    <mergeCell ref="A10:F10"/>
    <mergeCell ref="A1:F1"/>
    <mergeCell ref="A37:F37"/>
    <mergeCell ref="A45:F45"/>
    <mergeCell ref="A18:F18"/>
    <mergeCell ref="A4:F4"/>
    <mergeCell ref="A56:F56"/>
    <mergeCell ref="A29:F29"/>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69"/>
  <sheetViews>
    <sheetView showGridLines="0" workbookViewId="0">
      <pane ySplit="3" topLeftCell="A4" activePane="bottomLeft" state="frozen"/>
      <selection pane="bottomLeft" activeCell="A1" sqref="A1"/>
    </sheetView>
  </sheetViews>
  <sheetFormatPr baseColWidth="8" defaultRowHeight="15"/>
  <cols>
    <col width="16" customWidth="1" min="1" max="1"/>
    <col width="12" customWidth="1" min="2" max="2"/>
    <col width="20" customWidth="1" min="3" max="3"/>
    <col width="16" customWidth="1" min="4" max="4"/>
    <col width="16" customWidth="1" min="5" max="5"/>
    <col width="16" customWidth="1" min="6" max="6"/>
    <col width="14" customWidth="1" min="7" max="7"/>
    <col width="18" customWidth="1" min="8" max="8"/>
    <col width="16" customWidth="1" min="9" max="9"/>
  </cols>
  <sheetData>
    <row r="1" ht="28" customHeight="1">
      <c r="A1" s="58" t="inlineStr">
        <is>
          <t>Daily Glucose Breakdown</t>
        </is>
      </c>
    </row>
    <row r="2" ht="16" customHeight="1">
      <c r="A2" s="59" t="inlineStr">
        <is>
          <t>Dates auto-populated from your data (Excel 365 / 2021 required). Rolling 14-day TIR shows when metformin reached steady-state efficacy. Nocturnal Hypos counts readings &lt;70 mg/dL between midnight and 6 AM.</t>
        </is>
      </c>
    </row>
    <row r="3" ht="22" customHeight="1">
      <c r="A3" s="45" t="inlineStr">
        <is>
          <t>Date</t>
        </is>
      </c>
      <c r="B3" s="45" t="inlineStr">
        <is>
          <t>Readings</t>
        </is>
      </c>
      <c r="C3" s="45" t="inlineStr">
        <is>
          <t>Avg Glucose</t>
        </is>
      </c>
      <c r="D3" s="45" t="inlineStr">
        <is>
          <t>TIR % (70–180)</t>
        </is>
      </c>
      <c r="E3" s="45" t="inlineStr">
        <is>
          <t>TBR % (&lt;70)</t>
        </is>
      </c>
      <c r="F3" s="45" t="inlineStr">
        <is>
          <t>TAR % (&gt;180)</t>
        </is>
      </c>
      <c r="G3" s="45" t="inlineStr">
        <is>
          <t>Status</t>
        </is>
      </c>
      <c r="H3" s="45" t="inlineStr">
        <is>
          <t>Rolling 14-Day TIR %</t>
        </is>
      </c>
      <c r="I3" s="45" t="inlineStr">
        <is>
          <t>Nocturnal Hypos</t>
        </is>
      </c>
    </row>
    <row r="4">
      <c r="A4" s="60">
        <f>IFERROR(SORT(UNIQUE(FILTER(_Calc!$C$3:$C$20002,_Calc!$C$3:$C$20002&lt;&gt;""))),"No data — paste CGM data in the INPUT sheet")</f>
        <v/>
      </c>
      <c r="B4" s="61">
        <f>IFERROR(IF(A4="","",COUNTIFS(_Calc!$C$3:$C$20002,A4,_Calc!$B$3:$B$20002,"&lt;&gt;")),"")</f>
        <v/>
      </c>
      <c r="C4" s="62">
        <f>IFERROR(IF(A4="","",AVERAGEIFS(_Calc!$B$3:$B$20002,_Calc!$C$3:$C$20002,A4)),"")</f>
        <v/>
      </c>
      <c r="D4" s="63">
        <f>IFERROR(IF(A4="","",COUNTIFS(_Calc!$B$3:$B$20002,"&gt;="&amp;70,_Calc!$B$3:$B$20002,"&lt;="&amp;180,_Calc!$C$3:$C$20002,A4)/COUNTIFS(_Calc!$C$3:$C$20002,A4,_Calc!$B$3:$B$20002,"&lt;&gt;")*100),"")</f>
        <v/>
      </c>
      <c r="E4" s="63">
        <f>IFERROR(IF(A4="","",COUNTIFS(_Calc!$B$3:$B$20002,"&lt;70",_Calc!$C$3:$C$20002,A4)/COUNTIFS(_Calc!$C$3:$C$20002,A4,_Calc!$B$3:$B$20002,"&lt;&gt;")*100),"")</f>
        <v/>
      </c>
      <c r="F4" s="63">
        <f>IFERROR(IF(A4="","",COUNTIFS(_Calc!$B$3:$B$20002,"&gt;180",_Calc!$C$3:$C$20002,A4)/COUNTIFS(_Calc!$C$3:$C$20002,A4,_Calc!$B$3:$B$20002,"&lt;&gt;")*100),"")</f>
        <v/>
      </c>
      <c r="G4" s="64">
        <f>IFERROR(IF(A4="","",IF(D4&gt;=70,"✓ Good",IF(E4&gt;4,"Low glucose","High glucose"))),"")</f>
        <v/>
      </c>
      <c r="H4" s="63">
        <f>IFERROR(IF(A4="","",COUNTIFS(_Calc!$B$3:$B$20002,"&gt;="&amp;70,_Calc!$B$3:$B$20002,"&lt;="&amp;180,_Calc!$C$3:$C$20002,"&gt;="&amp;(A4-13),_Calc!$C$3:$C$20002,"&lt;="&amp;A4)/COUNTIFS(_Calc!$C$3:$C$20002,"&gt;="&amp;(A4-13),_Calc!$C$3:$C$20002,"&lt;="&amp;A4,_Calc!$B$3:$B$20002,"&lt;&gt;")*100),"")</f>
        <v/>
      </c>
      <c r="I4" s="61">
        <f>IFERROR(IF(A4="","",COUNTIFS(_Calc!$B$3:$B$20002,"&lt;70",_Calc!$C$3:$C$20002,A4,_Calc!$D$3:$D$20002,"&lt;6")),"")</f>
        <v/>
      </c>
    </row>
    <row r="5">
      <c r="B5" s="61">
        <f>IFERROR(IF(A5="","",COUNTIFS(_Calc!$C$3:$C$20002,A5,_Calc!$B$3:$B$20002,"&lt;&gt;")),"")</f>
        <v/>
      </c>
      <c r="C5" s="62">
        <f>IFERROR(IF(A5="","",AVERAGEIFS(_Calc!$B$3:$B$20002,_Calc!$C$3:$C$20002,A5)),"")</f>
        <v/>
      </c>
      <c r="D5" s="63">
        <f>IFERROR(IF(A5="","",COUNTIFS(_Calc!$B$3:$B$20002,"&gt;="&amp;70,_Calc!$B$3:$B$20002,"&lt;="&amp;180,_Calc!$C$3:$C$20002,A5)/COUNTIFS(_Calc!$C$3:$C$20002,A5,_Calc!$B$3:$B$20002,"&lt;&gt;")*100),"")</f>
        <v/>
      </c>
      <c r="E5" s="63">
        <f>IFERROR(IF(A5="","",COUNTIFS(_Calc!$B$3:$B$20002,"&lt;70",_Calc!$C$3:$C$20002,A5)/COUNTIFS(_Calc!$C$3:$C$20002,A5,_Calc!$B$3:$B$20002,"&lt;&gt;")*100),"")</f>
        <v/>
      </c>
      <c r="F5" s="63">
        <f>IFERROR(IF(A5="","",COUNTIFS(_Calc!$B$3:$B$20002,"&gt;180",_Calc!$C$3:$C$20002,A5)/COUNTIFS(_Calc!$C$3:$C$20002,A5,_Calc!$B$3:$B$20002,"&lt;&gt;")*100),"")</f>
        <v/>
      </c>
      <c r="G5" s="64">
        <f>IFERROR(IF(A5="","",IF(D5&gt;=70,"✓ Good",IF(E5&gt;4,"Low glucose","High glucose"))),"")</f>
        <v/>
      </c>
      <c r="H5" s="63">
        <f>IFERROR(IF(A5="","",COUNTIFS(_Calc!$B$3:$B$20002,"&gt;="&amp;70,_Calc!$B$3:$B$20002,"&lt;="&amp;180,_Calc!$C$3:$C$20002,"&gt;="&amp;(A5-13),_Calc!$C$3:$C$20002,"&lt;="&amp;A5)/COUNTIFS(_Calc!$C$3:$C$20002,"&gt;="&amp;(A5-13),_Calc!$C$3:$C$20002,"&lt;="&amp;A5,_Calc!$B$3:$B$20002,"&lt;&gt;")*100),"")</f>
        <v/>
      </c>
      <c r="I5" s="61">
        <f>IFERROR(IF(A5="","",COUNTIFS(_Calc!$B$3:$B$20002,"&lt;70",_Calc!$C$3:$C$20002,A5,_Calc!$D$3:$D$20002,"&lt;6")),"")</f>
        <v/>
      </c>
    </row>
    <row r="6">
      <c r="B6" s="61">
        <f>IFERROR(IF(A6="","",COUNTIFS(_Calc!$C$3:$C$20002,A6,_Calc!$B$3:$B$20002,"&lt;&gt;")),"")</f>
        <v/>
      </c>
      <c r="C6" s="62">
        <f>IFERROR(IF(A6="","",AVERAGEIFS(_Calc!$B$3:$B$20002,_Calc!$C$3:$C$20002,A6)),"")</f>
        <v/>
      </c>
      <c r="D6" s="63">
        <f>IFERROR(IF(A6="","",COUNTIFS(_Calc!$B$3:$B$20002,"&gt;="&amp;70,_Calc!$B$3:$B$20002,"&lt;="&amp;180,_Calc!$C$3:$C$20002,A6)/COUNTIFS(_Calc!$C$3:$C$20002,A6,_Calc!$B$3:$B$20002,"&lt;&gt;")*100),"")</f>
        <v/>
      </c>
      <c r="E6" s="63">
        <f>IFERROR(IF(A6="","",COUNTIFS(_Calc!$B$3:$B$20002,"&lt;70",_Calc!$C$3:$C$20002,A6)/COUNTIFS(_Calc!$C$3:$C$20002,A6,_Calc!$B$3:$B$20002,"&lt;&gt;")*100),"")</f>
        <v/>
      </c>
      <c r="F6" s="63">
        <f>IFERROR(IF(A6="","",COUNTIFS(_Calc!$B$3:$B$20002,"&gt;180",_Calc!$C$3:$C$20002,A6)/COUNTIFS(_Calc!$C$3:$C$20002,A6,_Calc!$B$3:$B$20002,"&lt;&gt;")*100),"")</f>
        <v/>
      </c>
      <c r="G6" s="64">
        <f>IFERROR(IF(A6="","",IF(D6&gt;=70,"✓ Good",IF(E6&gt;4,"Low glucose","High glucose"))),"")</f>
        <v/>
      </c>
      <c r="H6" s="63">
        <f>IFERROR(IF(A6="","",COUNTIFS(_Calc!$B$3:$B$20002,"&gt;="&amp;70,_Calc!$B$3:$B$20002,"&lt;="&amp;180,_Calc!$C$3:$C$20002,"&gt;="&amp;(A6-13),_Calc!$C$3:$C$20002,"&lt;="&amp;A6)/COUNTIFS(_Calc!$C$3:$C$20002,"&gt;="&amp;(A6-13),_Calc!$C$3:$C$20002,"&lt;="&amp;A6,_Calc!$B$3:$B$20002,"&lt;&gt;")*100),"")</f>
        <v/>
      </c>
      <c r="I6" s="61">
        <f>IFERROR(IF(A6="","",COUNTIFS(_Calc!$B$3:$B$20002,"&lt;70",_Calc!$C$3:$C$20002,A6,_Calc!$D$3:$D$20002,"&lt;6")),"")</f>
        <v/>
      </c>
    </row>
    <row r="7">
      <c r="B7" s="61">
        <f>IFERROR(IF(A7="","",COUNTIFS(_Calc!$C$3:$C$20002,A7,_Calc!$B$3:$B$20002,"&lt;&gt;")),"")</f>
        <v/>
      </c>
      <c r="C7" s="62">
        <f>IFERROR(IF(A7="","",AVERAGEIFS(_Calc!$B$3:$B$20002,_Calc!$C$3:$C$20002,A7)),"")</f>
        <v/>
      </c>
      <c r="D7" s="63">
        <f>IFERROR(IF(A7="","",COUNTIFS(_Calc!$B$3:$B$20002,"&gt;="&amp;70,_Calc!$B$3:$B$20002,"&lt;="&amp;180,_Calc!$C$3:$C$20002,A7)/COUNTIFS(_Calc!$C$3:$C$20002,A7,_Calc!$B$3:$B$20002,"&lt;&gt;")*100),"")</f>
        <v/>
      </c>
      <c r="E7" s="63">
        <f>IFERROR(IF(A7="","",COUNTIFS(_Calc!$B$3:$B$20002,"&lt;70",_Calc!$C$3:$C$20002,A7)/COUNTIFS(_Calc!$C$3:$C$20002,A7,_Calc!$B$3:$B$20002,"&lt;&gt;")*100),"")</f>
        <v/>
      </c>
      <c r="F7" s="63">
        <f>IFERROR(IF(A7="","",COUNTIFS(_Calc!$B$3:$B$20002,"&gt;180",_Calc!$C$3:$C$20002,A7)/COUNTIFS(_Calc!$C$3:$C$20002,A7,_Calc!$B$3:$B$20002,"&lt;&gt;")*100),"")</f>
        <v/>
      </c>
      <c r="G7" s="64">
        <f>IFERROR(IF(A7="","",IF(D7&gt;=70,"✓ Good",IF(E7&gt;4,"Low glucose","High glucose"))),"")</f>
        <v/>
      </c>
      <c r="H7" s="63">
        <f>IFERROR(IF(A7="","",COUNTIFS(_Calc!$B$3:$B$20002,"&gt;="&amp;70,_Calc!$B$3:$B$20002,"&lt;="&amp;180,_Calc!$C$3:$C$20002,"&gt;="&amp;(A7-13),_Calc!$C$3:$C$20002,"&lt;="&amp;A7)/COUNTIFS(_Calc!$C$3:$C$20002,"&gt;="&amp;(A7-13),_Calc!$C$3:$C$20002,"&lt;="&amp;A7,_Calc!$B$3:$B$20002,"&lt;&gt;")*100),"")</f>
        <v/>
      </c>
      <c r="I7" s="61">
        <f>IFERROR(IF(A7="","",COUNTIFS(_Calc!$B$3:$B$20002,"&lt;70",_Calc!$C$3:$C$20002,A7,_Calc!$D$3:$D$20002,"&lt;6")),"")</f>
        <v/>
      </c>
    </row>
    <row r="8">
      <c r="B8" s="61">
        <f>IFERROR(IF(A8="","",COUNTIFS(_Calc!$C$3:$C$20002,A8,_Calc!$B$3:$B$20002,"&lt;&gt;")),"")</f>
        <v/>
      </c>
      <c r="C8" s="62">
        <f>IFERROR(IF(A8="","",AVERAGEIFS(_Calc!$B$3:$B$20002,_Calc!$C$3:$C$20002,A8)),"")</f>
        <v/>
      </c>
      <c r="D8" s="63">
        <f>IFERROR(IF(A8="","",COUNTIFS(_Calc!$B$3:$B$20002,"&gt;="&amp;70,_Calc!$B$3:$B$20002,"&lt;="&amp;180,_Calc!$C$3:$C$20002,A8)/COUNTIFS(_Calc!$C$3:$C$20002,A8,_Calc!$B$3:$B$20002,"&lt;&gt;")*100),"")</f>
        <v/>
      </c>
      <c r="E8" s="63">
        <f>IFERROR(IF(A8="","",COUNTIFS(_Calc!$B$3:$B$20002,"&lt;70",_Calc!$C$3:$C$20002,A8)/COUNTIFS(_Calc!$C$3:$C$20002,A8,_Calc!$B$3:$B$20002,"&lt;&gt;")*100),"")</f>
        <v/>
      </c>
      <c r="F8" s="63">
        <f>IFERROR(IF(A8="","",COUNTIFS(_Calc!$B$3:$B$20002,"&gt;180",_Calc!$C$3:$C$20002,A8)/COUNTIFS(_Calc!$C$3:$C$20002,A8,_Calc!$B$3:$B$20002,"&lt;&gt;")*100),"")</f>
        <v/>
      </c>
      <c r="G8" s="64">
        <f>IFERROR(IF(A8="","",IF(D8&gt;=70,"✓ Good",IF(E8&gt;4,"Low glucose","High glucose"))),"")</f>
        <v/>
      </c>
      <c r="H8" s="63">
        <f>IFERROR(IF(A8="","",COUNTIFS(_Calc!$B$3:$B$20002,"&gt;="&amp;70,_Calc!$B$3:$B$20002,"&lt;="&amp;180,_Calc!$C$3:$C$20002,"&gt;="&amp;(A8-13),_Calc!$C$3:$C$20002,"&lt;="&amp;A8)/COUNTIFS(_Calc!$C$3:$C$20002,"&gt;="&amp;(A8-13),_Calc!$C$3:$C$20002,"&lt;="&amp;A8,_Calc!$B$3:$B$20002,"&lt;&gt;")*100),"")</f>
        <v/>
      </c>
      <c r="I8" s="61">
        <f>IFERROR(IF(A8="","",COUNTIFS(_Calc!$B$3:$B$20002,"&lt;70",_Calc!$C$3:$C$20002,A8,_Calc!$D$3:$D$20002,"&lt;6")),"")</f>
        <v/>
      </c>
    </row>
    <row r="9">
      <c r="B9" s="61">
        <f>IFERROR(IF(A9="","",COUNTIFS(_Calc!$C$3:$C$20002,A9,_Calc!$B$3:$B$20002,"&lt;&gt;")),"")</f>
        <v/>
      </c>
      <c r="C9" s="62">
        <f>IFERROR(IF(A9="","",AVERAGEIFS(_Calc!$B$3:$B$20002,_Calc!$C$3:$C$20002,A9)),"")</f>
        <v/>
      </c>
      <c r="D9" s="63">
        <f>IFERROR(IF(A9="","",COUNTIFS(_Calc!$B$3:$B$20002,"&gt;="&amp;70,_Calc!$B$3:$B$20002,"&lt;="&amp;180,_Calc!$C$3:$C$20002,A9)/COUNTIFS(_Calc!$C$3:$C$20002,A9,_Calc!$B$3:$B$20002,"&lt;&gt;")*100),"")</f>
        <v/>
      </c>
      <c r="E9" s="63">
        <f>IFERROR(IF(A9="","",COUNTIFS(_Calc!$B$3:$B$20002,"&lt;70",_Calc!$C$3:$C$20002,A9)/COUNTIFS(_Calc!$C$3:$C$20002,A9,_Calc!$B$3:$B$20002,"&lt;&gt;")*100),"")</f>
        <v/>
      </c>
      <c r="F9" s="63">
        <f>IFERROR(IF(A9="","",COUNTIFS(_Calc!$B$3:$B$20002,"&gt;180",_Calc!$C$3:$C$20002,A9)/COUNTIFS(_Calc!$C$3:$C$20002,A9,_Calc!$B$3:$B$20002,"&lt;&gt;")*100),"")</f>
        <v/>
      </c>
      <c r="G9" s="64">
        <f>IFERROR(IF(A9="","",IF(D9&gt;=70,"✓ Good",IF(E9&gt;4,"Low glucose","High glucose"))),"")</f>
        <v/>
      </c>
      <c r="H9" s="63">
        <f>IFERROR(IF(A9="","",COUNTIFS(_Calc!$B$3:$B$20002,"&gt;="&amp;70,_Calc!$B$3:$B$20002,"&lt;="&amp;180,_Calc!$C$3:$C$20002,"&gt;="&amp;(A9-13),_Calc!$C$3:$C$20002,"&lt;="&amp;A9)/COUNTIFS(_Calc!$C$3:$C$20002,"&gt;="&amp;(A9-13),_Calc!$C$3:$C$20002,"&lt;="&amp;A9,_Calc!$B$3:$B$20002,"&lt;&gt;")*100),"")</f>
        <v/>
      </c>
      <c r="I9" s="61">
        <f>IFERROR(IF(A9="","",COUNTIFS(_Calc!$B$3:$B$20002,"&lt;70",_Calc!$C$3:$C$20002,A9,_Calc!$D$3:$D$20002,"&lt;6")),"")</f>
        <v/>
      </c>
    </row>
    <row r="10">
      <c r="B10" s="61">
        <f>IFERROR(IF(A10="","",COUNTIFS(_Calc!$C$3:$C$20002,A10,_Calc!$B$3:$B$20002,"&lt;&gt;")),"")</f>
        <v/>
      </c>
      <c r="C10" s="62">
        <f>IFERROR(IF(A10="","",AVERAGEIFS(_Calc!$B$3:$B$20002,_Calc!$C$3:$C$20002,A10)),"")</f>
        <v/>
      </c>
      <c r="D10" s="63">
        <f>IFERROR(IF(A10="","",COUNTIFS(_Calc!$B$3:$B$20002,"&gt;="&amp;70,_Calc!$B$3:$B$20002,"&lt;="&amp;180,_Calc!$C$3:$C$20002,A10)/COUNTIFS(_Calc!$C$3:$C$20002,A10,_Calc!$B$3:$B$20002,"&lt;&gt;")*100),"")</f>
        <v/>
      </c>
      <c r="E10" s="63">
        <f>IFERROR(IF(A10="","",COUNTIFS(_Calc!$B$3:$B$20002,"&lt;70",_Calc!$C$3:$C$20002,A10)/COUNTIFS(_Calc!$C$3:$C$20002,A10,_Calc!$B$3:$B$20002,"&lt;&gt;")*100),"")</f>
        <v/>
      </c>
      <c r="F10" s="63">
        <f>IFERROR(IF(A10="","",COUNTIFS(_Calc!$B$3:$B$20002,"&gt;180",_Calc!$C$3:$C$20002,A10)/COUNTIFS(_Calc!$C$3:$C$20002,A10,_Calc!$B$3:$B$20002,"&lt;&gt;")*100),"")</f>
        <v/>
      </c>
      <c r="G10" s="64">
        <f>IFERROR(IF(A10="","",IF(D10&gt;=70,"✓ Good",IF(E10&gt;4,"Low glucose","High glucose"))),"")</f>
        <v/>
      </c>
      <c r="H10" s="63">
        <f>IFERROR(IF(A10="","",COUNTIFS(_Calc!$B$3:$B$20002,"&gt;="&amp;70,_Calc!$B$3:$B$20002,"&lt;="&amp;180,_Calc!$C$3:$C$20002,"&gt;="&amp;(A10-13),_Calc!$C$3:$C$20002,"&lt;="&amp;A10)/COUNTIFS(_Calc!$C$3:$C$20002,"&gt;="&amp;(A10-13),_Calc!$C$3:$C$20002,"&lt;="&amp;A10,_Calc!$B$3:$B$20002,"&lt;&gt;")*100),"")</f>
        <v/>
      </c>
      <c r="I10" s="61">
        <f>IFERROR(IF(A10="","",COUNTIFS(_Calc!$B$3:$B$20002,"&lt;70",_Calc!$C$3:$C$20002,A10,_Calc!$D$3:$D$20002,"&lt;6")),"")</f>
        <v/>
      </c>
    </row>
    <row r="11">
      <c r="B11" s="61">
        <f>IFERROR(IF(A11="","",COUNTIFS(_Calc!$C$3:$C$20002,A11,_Calc!$B$3:$B$20002,"&lt;&gt;")),"")</f>
        <v/>
      </c>
      <c r="C11" s="62">
        <f>IFERROR(IF(A11="","",AVERAGEIFS(_Calc!$B$3:$B$20002,_Calc!$C$3:$C$20002,A11)),"")</f>
        <v/>
      </c>
      <c r="D11" s="63">
        <f>IFERROR(IF(A11="","",COUNTIFS(_Calc!$B$3:$B$20002,"&gt;="&amp;70,_Calc!$B$3:$B$20002,"&lt;="&amp;180,_Calc!$C$3:$C$20002,A11)/COUNTIFS(_Calc!$C$3:$C$20002,A11,_Calc!$B$3:$B$20002,"&lt;&gt;")*100),"")</f>
        <v/>
      </c>
      <c r="E11" s="63">
        <f>IFERROR(IF(A11="","",COUNTIFS(_Calc!$B$3:$B$20002,"&lt;70",_Calc!$C$3:$C$20002,A11)/COUNTIFS(_Calc!$C$3:$C$20002,A11,_Calc!$B$3:$B$20002,"&lt;&gt;")*100),"")</f>
        <v/>
      </c>
      <c r="F11" s="63">
        <f>IFERROR(IF(A11="","",COUNTIFS(_Calc!$B$3:$B$20002,"&gt;180",_Calc!$C$3:$C$20002,A11)/COUNTIFS(_Calc!$C$3:$C$20002,A11,_Calc!$B$3:$B$20002,"&lt;&gt;")*100),"")</f>
        <v/>
      </c>
      <c r="G11" s="64">
        <f>IFERROR(IF(A11="","",IF(D11&gt;=70,"✓ Good",IF(E11&gt;4,"Low glucose","High glucose"))),"")</f>
        <v/>
      </c>
      <c r="H11" s="63">
        <f>IFERROR(IF(A11="","",COUNTIFS(_Calc!$B$3:$B$20002,"&gt;="&amp;70,_Calc!$B$3:$B$20002,"&lt;="&amp;180,_Calc!$C$3:$C$20002,"&gt;="&amp;(A11-13),_Calc!$C$3:$C$20002,"&lt;="&amp;A11)/COUNTIFS(_Calc!$C$3:$C$20002,"&gt;="&amp;(A11-13),_Calc!$C$3:$C$20002,"&lt;="&amp;A11,_Calc!$B$3:$B$20002,"&lt;&gt;")*100),"")</f>
        <v/>
      </c>
      <c r="I11" s="61">
        <f>IFERROR(IF(A11="","",COUNTIFS(_Calc!$B$3:$B$20002,"&lt;70",_Calc!$C$3:$C$20002,A11,_Calc!$D$3:$D$20002,"&lt;6")),"")</f>
        <v/>
      </c>
    </row>
    <row r="12">
      <c r="B12" s="61">
        <f>IFERROR(IF(A12="","",COUNTIFS(_Calc!$C$3:$C$20002,A12,_Calc!$B$3:$B$20002,"&lt;&gt;")),"")</f>
        <v/>
      </c>
      <c r="C12" s="62">
        <f>IFERROR(IF(A12="","",AVERAGEIFS(_Calc!$B$3:$B$20002,_Calc!$C$3:$C$20002,A12)),"")</f>
        <v/>
      </c>
      <c r="D12" s="63">
        <f>IFERROR(IF(A12="","",COUNTIFS(_Calc!$B$3:$B$20002,"&gt;="&amp;70,_Calc!$B$3:$B$20002,"&lt;="&amp;180,_Calc!$C$3:$C$20002,A12)/COUNTIFS(_Calc!$C$3:$C$20002,A12,_Calc!$B$3:$B$20002,"&lt;&gt;")*100),"")</f>
        <v/>
      </c>
      <c r="E12" s="63">
        <f>IFERROR(IF(A12="","",COUNTIFS(_Calc!$B$3:$B$20002,"&lt;70",_Calc!$C$3:$C$20002,A12)/COUNTIFS(_Calc!$C$3:$C$20002,A12,_Calc!$B$3:$B$20002,"&lt;&gt;")*100),"")</f>
        <v/>
      </c>
      <c r="F12" s="63">
        <f>IFERROR(IF(A12="","",COUNTIFS(_Calc!$B$3:$B$20002,"&gt;180",_Calc!$C$3:$C$20002,A12)/COUNTIFS(_Calc!$C$3:$C$20002,A12,_Calc!$B$3:$B$20002,"&lt;&gt;")*100),"")</f>
        <v/>
      </c>
      <c r="G12" s="64">
        <f>IFERROR(IF(A12="","",IF(D12&gt;=70,"✓ Good",IF(E12&gt;4,"Low glucose","High glucose"))),"")</f>
        <v/>
      </c>
      <c r="H12" s="63">
        <f>IFERROR(IF(A12="","",COUNTIFS(_Calc!$B$3:$B$20002,"&gt;="&amp;70,_Calc!$B$3:$B$20002,"&lt;="&amp;180,_Calc!$C$3:$C$20002,"&gt;="&amp;(A12-13),_Calc!$C$3:$C$20002,"&lt;="&amp;A12)/COUNTIFS(_Calc!$C$3:$C$20002,"&gt;="&amp;(A12-13),_Calc!$C$3:$C$20002,"&lt;="&amp;A12,_Calc!$B$3:$B$20002,"&lt;&gt;")*100),"")</f>
        <v/>
      </c>
      <c r="I12" s="61">
        <f>IFERROR(IF(A12="","",COUNTIFS(_Calc!$B$3:$B$20002,"&lt;70",_Calc!$C$3:$C$20002,A12,_Calc!$D$3:$D$20002,"&lt;6")),"")</f>
        <v/>
      </c>
    </row>
    <row r="13">
      <c r="B13" s="61">
        <f>IFERROR(IF(A13="","",COUNTIFS(_Calc!$C$3:$C$20002,A13,_Calc!$B$3:$B$20002,"&lt;&gt;")),"")</f>
        <v/>
      </c>
      <c r="C13" s="62">
        <f>IFERROR(IF(A13="","",AVERAGEIFS(_Calc!$B$3:$B$20002,_Calc!$C$3:$C$20002,A13)),"")</f>
        <v/>
      </c>
      <c r="D13" s="63">
        <f>IFERROR(IF(A13="","",COUNTIFS(_Calc!$B$3:$B$20002,"&gt;="&amp;70,_Calc!$B$3:$B$20002,"&lt;="&amp;180,_Calc!$C$3:$C$20002,A13)/COUNTIFS(_Calc!$C$3:$C$20002,A13,_Calc!$B$3:$B$20002,"&lt;&gt;")*100),"")</f>
        <v/>
      </c>
      <c r="E13" s="63">
        <f>IFERROR(IF(A13="","",COUNTIFS(_Calc!$B$3:$B$20002,"&lt;70",_Calc!$C$3:$C$20002,A13)/COUNTIFS(_Calc!$C$3:$C$20002,A13,_Calc!$B$3:$B$20002,"&lt;&gt;")*100),"")</f>
        <v/>
      </c>
      <c r="F13" s="63">
        <f>IFERROR(IF(A13="","",COUNTIFS(_Calc!$B$3:$B$20002,"&gt;180",_Calc!$C$3:$C$20002,A13)/COUNTIFS(_Calc!$C$3:$C$20002,A13,_Calc!$B$3:$B$20002,"&lt;&gt;")*100),"")</f>
        <v/>
      </c>
      <c r="G13" s="64">
        <f>IFERROR(IF(A13="","",IF(D13&gt;=70,"✓ Good",IF(E13&gt;4,"Low glucose","High glucose"))),"")</f>
        <v/>
      </c>
      <c r="H13" s="63">
        <f>IFERROR(IF(A13="","",COUNTIFS(_Calc!$B$3:$B$20002,"&gt;="&amp;70,_Calc!$B$3:$B$20002,"&lt;="&amp;180,_Calc!$C$3:$C$20002,"&gt;="&amp;(A13-13),_Calc!$C$3:$C$20002,"&lt;="&amp;A13)/COUNTIFS(_Calc!$C$3:$C$20002,"&gt;="&amp;(A13-13),_Calc!$C$3:$C$20002,"&lt;="&amp;A13,_Calc!$B$3:$B$20002,"&lt;&gt;")*100),"")</f>
        <v/>
      </c>
      <c r="I13" s="61">
        <f>IFERROR(IF(A13="","",COUNTIFS(_Calc!$B$3:$B$20002,"&lt;70",_Calc!$C$3:$C$20002,A13,_Calc!$D$3:$D$20002,"&lt;6")),"")</f>
        <v/>
      </c>
    </row>
    <row r="14">
      <c r="B14" s="61">
        <f>IFERROR(IF(A14="","",COUNTIFS(_Calc!$C$3:$C$20002,A14,_Calc!$B$3:$B$20002,"&lt;&gt;")),"")</f>
        <v/>
      </c>
      <c r="C14" s="62">
        <f>IFERROR(IF(A14="","",AVERAGEIFS(_Calc!$B$3:$B$20002,_Calc!$C$3:$C$20002,A14)),"")</f>
        <v/>
      </c>
      <c r="D14" s="63">
        <f>IFERROR(IF(A14="","",COUNTIFS(_Calc!$B$3:$B$20002,"&gt;="&amp;70,_Calc!$B$3:$B$20002,"&lt;="&amp;180,_Calc!$C$3:$C$20002,A14)/COUNTIFS(_Calc!$C$3:$C$20002,A14,_Calc!$B$3:$B$20002,"&lt;&gt;")*100),"")</f>
        <v/>
      </c>
      <c r="E14" s="63">
        <f>IFERROR(IF(A14="","",COUNTIFS(_Calc!$B$3:$B$20002,"&lt;70",_Calc!$C$3:$C$20002,A14)/COUNTIFS(_Calc!$C$3:$C$20002,A14,_Calc!$B$3:$B$20002,"&lt;&gt;")*100),"")</f>
        <v/>
      </c>
      <c r="F14" s="63">
        <f>IFERROR(IF(A14="","",COUNTIFS(_Calc!$B$3:$B$20002,"&gt;180",_Calc!$C$3:$C$20002,A14)/COUNTIFS(_Calc!$C$3:$C$20002,A14,_Calc!$B$3:$B$20002,"&lt;&gt;")*100),"")</f>
        <v/>
      </c>
      <c r="G14" s="64">
        <f>IFERROR(IF(A14="","",IF(D14&gt;=70,"✓ Good",IF(E14&gt;4,"Low glucose","High glucose"))),"")</f>
        <v/>
      </c>
      <c r="H14" s="63">
        <f>IFERROR(IF(A14="","",COUNTIFS(_Calc!$B$3:$B$20002,"&gt;="&amp;70,_Calc!$B$3:$B$20002,"&lt;="&amp;180,_Calc!$C$3:$C$20002,"&gt;="&amp;(A14-13),_Calc!$C$3:$C$20002,"&lt;="&amp;A14)/COUNTIFS(_Calc!$C$3:$C$20002,"&gt;="&amp;(A14-13),_Calc!$C$3:$C$20002,"&lt;="&amp;A14,_Calc!$B$3:$B$20002,"&lt;&gt;")*100),"")</f>
        <v/>
      </c>
      <c r="I14" s="61">
        <f>IFERROR(IF(A14="","",COUNTIFS(_Calc!$B$3:$B$20002,"&lt;70",_Calc!$C$3:$C$20002,A14,_Calc!$D$3:$D$20002,"&lt;6")),"")</f>
        <v/>
      </c>
    </row>
    <row r="15">
      <c r="B15" s="61">
        <f>IFERROR(IF(A15="","",COUNTIFS(_Calc!$C$3:$C$20002,A15,_Calc!$B$3:$B$20002,"&lt;&gt;")),"")</f>
        <v/>
      </c>
      <c r="C15" s="62">
        <f>IFERROR(IF(A15="","",AVERAGEIFS(_Calc!$B$3:$B$20002,_Calc!$C$3:$C$20002,A15)),"")</f>
        <v/>
      </c>
      <c r="D15" s="63">
        <f>IFERROR(IF(A15="","",COUNTIFS(_Calc!$B$3:$B$20002,"&gt;="&amp;70,_Calc!$B$3:$B$20002,"&lt;="&amp;180,_Calc!$C$3:$C$20002,A15)/COUNTIFS(_Calc!$C$3:$C$20002,A15,_Calc!$B$3:$B$20002,"&lt;&gt;")*100),"")</f>
        <v/>
      </c>
      <c r="E15" s="63">
        <f>IFERROR(IF(A15="","",COUNTIFS(_Calc!$B$3:$B$20002,"&lt;70",_Calc!$C$3:$C$20002,A15)/COUNTIFS(_Calc!$C$3:$C$20002,A15,_Calc!$B$3:$B$20002,"&lt;&gt;")*100),"")</f>
        <v/>
      </c>
      <c r="F15" s="63">
        <f>IFERROR(IF(A15="","",COUNTIFS(_Calc!$B$3:$B$20002,"&gt;180",_Calc!$C$3:$C$20002,A15)/COUNTIFS(_Calc!$C$3:$C$20002,A15,_Calc!$B$3:$B$20002,"&lt;&gt;")*100),"")</f>
        <v/>
      </c>
      <c r="G15" s="64">
        <f>IFERROR(IF(A15="","",IF(D15&gt;=70,"✓ Good",IF(E15&gt;4,"Low glucose","High glucose"))),"")</f>
        <v/>
      </c>
      <c r="H15" s="63">
        <f>IFERROR(IF(A15="","",COUNTIFS(_Calc!$B$3:$B$20002,"&gt;="&amp;70,_Calc!$B$3:$B$20002,"&lt;="&amp;180,_Calc!$C$3:$C$20002,"&gt;="&amp;(A15-13),_Calc!$C$3:$C$20002,"&lt;="&amp;A15)/COUNTIFS(_Calc!$C$3:$C$20002,"&gt;="&amp;(A15-13),_Calc!$C$3:$C$20002,"&lt;="&amp;A15,_Calc!$B$3:$B$20002,"&lt;&gt;")*100),"")</f>
        <v/>
      </c>
      <c r="I15" s="61">
        <f>IFERROR(IF(A15="","",COUNTIFS(_Calc!$B$3:$B$20002,"&lt;70",_Calc!$C$3:$C$20002,A15,_Calc!$D$3:$D$20002,"&lt;6")),"")</f>
        <v/>
      </c>
    </row>
    <row r="16">
      <c r="B16" s="61">
        <f>IFERROR(IF(A16="","",COUNTIFS(_Calc!$C$3:$C$20002,A16,_Calc!$B$3:$B$20002,"&lt;&gt;")),"")</f>
        <v/>
      </c>
      <c r="C16" s="62">
        <f>IFERROR(IF(A16="","",AVERAGEIFS(_Calc!$B$3:$B$20002,_Calc!$C$3:$C$20002,A16)),"")</f>
        <v/>
      </c>
      <c r="D16" s="63">
        <f>IFERROR(IF(A16="","",COUNTIFS(_Calc!$B$3:$B$20002,"&gt;="&amp;70,_Calc!$B$3:$B$20002,"&lt;="&amp;180,_Calc!$C$3:$C$20002,A16)/COUNTIFS(_Calc!$C$3:$C$20002,A16,_Calc!$B$3:$B$20002,"&lt;&gt;")*100),"")</f>
        <v/>
      </c>
      <c r="E16" s="63">
        <f>IFERROR(IF(A16="","",COUNTIFS(_Calc!$B$3:$B$20002,"&lt;70",_Calc!$C$3:$C$20002,A16)/COUNTIFS(_Calc!$C$3:$C$20002,A16,_Calc!$B$3:$B$20002,"&lt;&gt;")*100),"")</f>
        <v/>
      </c>
      <c r="F16" s="63">
        <f>IFERROR(IF(A16="","",COUNTIFS(_Calc!$B$3:$B$20002,"&gt;180",_Calc!$C$3:$C$20002,A16)/COUNTIFS(_Calc!$C$3:$C$20002,A16,_Calc!$B$3:$B$20002,"&lt;&gt;")*100),"")</f>
        <v/>
      </c>
      <c r="G16" s="64">
        <f>IFERROR(IF(A16="","",IF(D16&gt;=70,"✓ Good",IF(E16&gt;4,"Low glucose","High glucose"))),"")</f>
        <v/>
      </c>
      <c r="H16" s="63">
        <f>IFERROR(IF(A16="","",COUNTIFS(_Calc!$B$3:$B$20002,"&gt;="&amp;70,_Calc!$B$3:$B$20002,"&lt;="&amp;180,_Calc!$C$3:$C$20002,"&gt;="&amp;(A16-13),_Calc!$C$3:$C$20002,"&lt;="&amp;A16)/COUNTIFS(_Calc!$C$3:$C$20002,"&gt;="&amp;(A16-13),_Calc!$C$3:$C$20002,"&lt;="&amp;A16,_Calc!$B$3:$B$20002,"&lt;&gt;")*100),"")</f>
        <v/>
      </c>
      <c r="I16" s="61">
        <f>IFERROR(IF(A16="","",COUNTIFS(_Calc!$B$3:$B$20002,"&lt;70",_Calc!$C$3:$C$20002,A16,_Calc!$D$3:$D$20002,"&lt;6")),"")</f>
        <v/>
      </c>
    </row>
    <row r="17">
      <c r="B17" s="61">
        <f>IFERROR(IF(A17="","",COUNTIFS(_Calc!$C$3:$C$20002,A17,_Calc!$B$3:$B$20002,"&lt;&gt;")),"")</f>
        <v/>
      </c>
      <c r="C17" s="62">
        <f>IFERROR(IF(A17="","",AVERAGEIFS(_Calc!$B$3:$B$20002,_Calc!$C$3:$C$20002,A17)),"")</f>
        <v/>
      </c>
      <c r="D17" s="63">
        <f>IFERROR(IF(A17="","",COUNTIFS(_Calc!$B$3:$B$20002,"&gt;="&amp;70,_Calc!$B$3:$B$20002,"&lt;="&amp;180,_Calc!$C$3:$C$20002,A17)/COUNTIFS(_Calc!$C$3:$C$20002,A17,_Calc!$B$3:$B$20002,"&lt;&gt;")*100),"")</f>
        <v/>
      </c>
      <c r="E17" s="63">
        <f>IFERROR(IF(A17="","",COUNTIFS(_Calc!$B$3:$B$20002,"&lt;70",_Calc!$C$3:$C$20002,A17)/COUNTIFS(_Calc!$C$3:$C$20002,A17,_Calc!$B$3:$B$20002,"&lt;&gt;")*100),"")</f>
        <v/>
      </c>
      <c r="F17" s="63">
        <f>IFERROR(IF(A17="","",COUNTIFS(_Calc!$B$3:$B$20002,"&gt;180",_Calc!$C$3:$C$20002,A17)/COUNTIFS(_Calc!$C$3:$C$20002,A17,_Calc!$B$3:$B$20002,"&lt;&gt;")*100),"")</f>
        <v/>
      </c>
      <c r="G17" s="64">
        <f>IFERROR(IF(A17="","",IF(D17&gt;=70,"✓ Good",IF(E17&gt;4,"Low glucose","High glucose"))),"")</f>
        <v/>
      </c>
      <c r="H17" s="63">
        <f>IFERROR(IF(A17="","",COUNTIFS(_Calc!$B$3:$B$20002,"&gt;="&amp;70,_Calc!$B$3:$B$20002,"&lt;="&amp;180,_Calc!$C$3:$C$20002,"&gt;="&amp;(A17-13),_Calc!$C$3:$C$20002,"&lt;="&amp;A17)/COUNTIFS(_Calc!$C$3:$C$20002,"&gt;="&amp;(A17-13),_Calc!$C$3:$C$20002,"&lt;="&amp;A17,_Calc!$B$3:$B$20002,"&lt;&gt;")*100),"")</f>
        <v/>
      </c>
      <c r="I17" s="61">
        <f>IFERROR(IF(A17="","",COUNTIFS(_Calc!$B$3:$B$20002,"&lt;70",_Calc!$C$3:$C$20002,A17,_Calc!$D$3:$D$20002,"&lt;6")),"")</f>
        <v/>
      </c>
    </row>
    <row r="18">
      <c r="B18" s="61">
        <f>IFERROR(IF(A18="","",COUNTIFS(_Calc!$C$3:$C$20002,A18,_Calc!$B$3:$B$20002,"&lt;&gt;")),"")</f>
        <v/>
      </c>
      <c r="C18" s="62">
        <f>IFERROR(IF(A18="","",AVERAGEIFS(_Calc!$B$3:$B$20002,_Calc!$C$3:$C$20002,A18)),"")</f>
        <v/>
      </c>
      <c r="D18" s="63">
        <f>IFERROR(IF(A18="","",COUNTIFS(_Calc!$B$3:$B$20002,"&gt;="&amp;70,_Calc!$B$3:$B$20002,"&lt;="&amp;180,_Calc!$C$3:$C$20002,A18)/COUNTIFS(_Calc!$C$3:$C$20002,A18,_Calc!$B$3:$B$20002,"&lt;&gt;")*100),"")</f>
        <v/>
      </c>
      <c r="E18" s="63">
        <f>IFERROR(IF(A18="","",COUNTIFS(_Calc!$B$3:$B$20002,"&lt;70",_Calc!$C$3:$C$20002,A18)/COUNTIFS(_Calc!$C$3:$C$20002,A18,_Calc!$B$3:$B$20002,"&lt;&gt;")*100),"")</f>
        <v/>
      </c>
      <c r="F18" s="63">
        <f>IFERROR(IF(A18="","",COUNTIFS(_Calc!$B$3:$B$20002,"&gt;180",_Calc!$C$3:$C$20002,A18)/COUNTIFS(_Calc!$C$3:$C$20002,A18,_Calc!$B$3:$B$20002,"&lt;&gt;")*100),"")</f>
        <v/>
      </c>
      <c r="G18" s="64">
        <f>IFERROR(IF(A18="","",IF(D18&gt;=70,"✓ Good",IF(E18&gt;4,"Low glucose","High glucose"))),"")</f>
        <v/>
      </c>
      <c r="H18" s="63">
        <f>IFERROR(IF(A18="","",COUNTIFS(_Calc!$B$3:$B$20002,"&gt;="&amp;70,_Calc!$B$3:$B$20002,"&lt;="&amp;180,_Calc!$C$3:$C$20002,"&gt;="&amp;(A18-13),_Calc!$C$3:$C$20002,"&lt;="&amp;A18)/COUNTIFS(_Calc!$C$3:$C$20002,"&gt;="&amp;(A18-13),_Calc!$C$3:$C$20002,"&lt;="&amp;A18,_Calc!$B$3:$B$20002,"&lt;&gt;")*100),"")</f>
        <v/>
      </c>
      <c r="I18" s="61">
        <f>IFERROR(IF(A18="","",COUNTIFS(_Calc!$B$3:$B$20002,"&lt;70",_Calc!$C$3:$C$20002,A18,_Calc!$D$3:$D$20002,"&lt;6")),"")</f>
        <v/>
      </c>
    </row>
    <row r="19">
      <c r="B19" s="61">
        <f>IFERROR(IF(A19="","",COUNTIFS(_Calc!$C$3:$C$20002,A19,_Calc!$B$3:$B$20002,"&lt;&gt;")),"")</f>
        <v/>
      </c>
      <c r="C19" s="62">
        <f>IFERROR(IF(A19="","",AVERAGEIFS(_Calc!$B$3:$B$20002,_Calc!$C$3:$C$20002,A19)),"")</f>
        <v/>
      </c>
      <c r="D19" s="63">
        <f>IFERROR(IF(A19="","",COUNTIFS(_Calc!$B$3:$B$20002,"&gt;="&amp;70,_Calc!$B$3:$B$20002,"&lt;="&amp;180,_Calc!$C$3:$C$20002,A19)/COUNTIFS(_Calc!$C$3:$C$20002,A19,_Calc!$B$3:$B$20002,"&lt;&gt;")*100),"")</f>
        <v/>
      </c>
      <c r="E19" s="63">
        <f>IFERROR(IF(A19="","",COUNTIFS(_Calc!$B$3:$B$20002,"&lt;70",_Calc!$C$3:$C$20002,A19)/COUNTIFS(_Calc!$C$3:$C$20002,A19,_Calc!$B$3:$B$20002,"&lt;&gt;")*100),"")</f>
        <v/>
      </c>
      <c r="F19" s="63">
        <f>IFERROR(IF(A19="","",COUNTIFS(_Calc!$B$3:$B$20002,"&gt;180",_Calc!$C$3:$C$20002,A19)/COUNTIFS(_Calc!$C$3:$C$20002,A19,_Calc!$B$3:$B$20002,"&lt;&gt;")*100),"")</f>
        <v/>
      </c>
      <c r="G19" s="64">
        <f>IFERROR(IF(A19="","",IF(D19&gt;=70,"✓ Good",IF(E19&gt;4,"Low glucose","High glucose"))),"")</f>
        <v/>
      </c>
      <c r="H19" s="63">
        <f>IFERROR(IF(A19="","",COUNTIFS(_Calc!$B$3:$B$20002,"&gt;="&amp;70,_Calc!$B$3:$B$20002,"&lt;="&amp;180,_Calc!$C$3:$C$20002,"&gt;="&amp;(A19-13),_Calc!$C$3:$C$20002,"&lt;="&amp;A19)/COUNTIFS(_Calc!$C$3:$C$20002,"&gt;="&amp;(A19-13),_Calc!$C$3:$C$20002,"&lt;="&amp;A19,_Calc!$B$3:$B$20002,"&lt;&gt;")*100),"")</f>
        <v/>
      </c>
      <c r="I19" s="61">
        <f>IFERROR(IF(A19="","",COUNTIFS(_Calc!$B$3:$B$20002,"&lt;70",_Calc!$C$3:$C$20002,A19,_Calc!$D$3:$D$20002,"&lt;6")),"")</f>
        <v/>
      </c>
    </row>
    <row r="20">
      <c r="B20" s="61">
        <f>IFERROR(IF(A20="","",COUNTIFS(_Calc!$C$3:$C$20002,A20,_Calc!$B$3:$B$20002,"&lt;&gt;")),"")</f>
        <v/>
      </c>
      <c r="C20" s="62">
        <f>IFERROR(IF(A20="","",AVERAGEIFS(_Calc!$B$3:$B$20002,_Calc!$C$3:$C$20002,A20)),"")</f>
        <v/>
      </c>
      <c r="D20" s="63">
        <f>IFERROR(IF(A20="","",COUNTIFS(_Calc!$B$3:$B$20002,"&gt;="&amp;70,_Calc!$B$3:$B$20002,"&lt;="&amp;180,_Calc!$C$3:$C$20002,A20)/COUNTIFS(_Calc!$C$3:$C$20002,A20,_Calc!$B$3:$B$20002,"&lt;&gt;")*100),"")</f>
        <v/>
      </c>
      <c r="E20" s="63">
        <f>IFERROR(IF(A20="","",COUNTIFS(_Calc!$B$3:$B$20002,"&lt;70",_Calc!$C$3:$C$20002,A20)/COUNTIFS(_Calc!$C$3:$C$20002,A20,_Calc!$B$3:$B$20002,"&lt;&gt;")*100),"")</f>
        <v/>
      </c>
      <c r="F20" s="63">
        <f>IFERROR(IF(A20="","",COUNTIFS(_Calc!$B$3:$B$20002,"&gt;180",_Calc!$C$3:$C$20002,A20)/COUNTIFS(_Calc!$C$3:$C$20002,A20,_Calc!$B$3:$B$20002,"&lt;&gt;")*100),"")</f>
        <v/>
      </c>
      <c r="G20" s="64">
        <f>IFERROR(IF(A20="","",IF(D20&gt;=70,"✓ Good",IF(E20&gt;4,"Low glucose","High glucose"))),"")</f>
        <v/>
      </c>
      <c r="H20" s="63">
        <f>IFERROR(IF(A20="","",COUNTIFS(_Calc!$B$3:$B$20002,"&gt;="&amp;70,_Calc!$B$3:$B$20002,"&lt;="&amp;180,_Calc!$C$3:$C$20002,"&gt;="&amp;(A20-13),_Calc!$C$3:$C$20002,"&lt;="&amp;A20)/COUNTIFS(_Calc!$C$3:$C$20002,"&gt;="&amp;(A20-13),_Calc!$C$3:$C$20002,"&lt;="&amp;A20,_Calc!$B$3:$B$20002,"&lt;&gt;")*100),"")</f>
        <v/>
      </c>
      <c r="I20" s="61">
        <f>IFERROR(IF(A20="","",COUNTIFS(_Calc!$B$3:$B$20002,"&lt;70",_Calc!$C$3:$C$20002,A20,_Calc!$D$3:$D$20002,"&lt;6")),"")</f>
        <v/>
      </c>
    </row>
    <row r="21">
      <c r="B21" s="61">
        <f>IFERROR(IF(A21="","",COUNTIFS(_Calc!$C$3:$C$20002,A21,_Calc!$B$3:$B$20002,"&lt;&gt;")),"")</f>
        <v/>
      </c>
      <c r="C21" s="62">
        <f>IFERROR(IF(A21="","",AVERAGEIFS(_Calc!$B$3:$B$20002,_Calc!$C$3:$C$20002,A21)),"")</f>
        <v/>
      </c>
      <c r="D21" s="63">
        <f>IFERROR(IF(A21="","",COUNTIFS(_Calc!$B$3:$B$20002,"&gt;="&amp;70,_Calc!$B$3:$B$20002,"&lt;="&amp;180,_Calc!$C$3:$C$20002,A21)/COUNTIFS(_Calc!$C$3:$C$20002,A21,_Calc!$B$3:$B$20002,"&lt;&gt;")*100),"")</f>
        <v/>
      </c>
      <c r="E21" s="63">
        <f>IFERROR(IF(A21="","",COUNTIFS(_Calc!$B$3:$B$20002,"&lt;70",_Calc!$C$3:$C$20002,A21)/COUNTIFS(_Calc!$C$3:$C$20002,A21,_Calc!$B$3:$B$20002,"&lt;&gt;")*100),"")</f>
        <v/>
      </c>
      <c r="F21" s="63">
        <f>IFERROR(IF(A21="","",COUNTIFS(_Calc!$B$3:$B$20002,"&gt;180",_Calc!$C$3:$C$20002,A21)/COUNTIFS(_Calc!$C$3:$C$20002,A21,_Calc!$B$3:$B$20002,"&lt;&gt;")*100),"")</f>
        <v/>
      </c>
      <c r="G21" s="64">
        <f>IFERROR(IF(A21="","",IF(D21&gt;=70,"✓ Good",IF(E21&gt;4,"Low glucose","High glucose"))),"")</f>
        <v/>
      </c>
      <c r="H21" s="63">
        <f>IFERROR(IF(A21="","",COUNTIFS(_Calc!$B$3:$B$20002,"&gt;="&amp;70,_Calc!$B$3:$B$20002,"&lt;="&amp;180,_Calc!$C$3:$C$20002,"&gt;="&amp;(A21-13),_Calc!$C$3:$C$20002,"&lt;="&amp;A21)/COUNTIFS(_Calc!$C$3:$C$20002,"&gt;="&amp;(A21-13),_Calc!$C$3:$C$20002,"&lt;="&amp;A21,_Calc!$B$3:$B$20002,"&lt;&gt;")*100),"")</f>
        <v/>
      </c>
      <c r="I21" s="61">
        <f>IFERROR(IF(A21="","",COUNTIFS(_Calc!$B$3:$B$20002,"&lt;70",_Calc!$C$3:$C$20002,A21,_Calc!$D$3:$D$20002,"&lt;6")),"")</f>
        <v/>
      </c>
    </row>
    <row r="22">
      <c r="B22" s="61">
        <f>IFERROR(IF(A22="","",COUNTIFS(_Calc!$C$3:$C$20002,A22,_Calc!$B$3:$B$20002,"&lt;&gt;")),"")</f>
        <v/>
      </c>
      <c r="C22" s="62">
        <f>IFERROR(IF(A22="","",AVERAGEIFS(_Calc!$B$3:$B$20002,_Calc!$C$3:$C$20002,A22)),"")</f>
        <v/>
      </c>
      <c r="D22" s="63">
        <f>IFERROR(IF(A22="","",COUNTIFS(_Calc!$B$3:$B$20002,"&gt;="&amp;70,_Calc!$B$3:$B$20002,"&lt;="&amp;180,_Calc!$C$3:$C$20002,A22)/COUNTIFS(_Calc!$C$3:$C$20002,A22,_Calc!$B$3:$B$20002,"&lt;&gt;")*100),"")</f>
        <v/>
      </c>
      <c r="E22" s="63">
        <f>IFERROR(IF(A22="","",COUNTIFS(_Calc!$B$3:$B$20002,"&lt;70",_Calc!$C$3:$C$20002,A22)/COUNTIFS(_Calc!$C$3:$C$20002,A22,_Calc!$B$3:$B$20002,"&lt;&gt;")*100),"")</f>
        <v/>
      </c>
      <c r="F22" s="63">
        <f>IFERROR(IF(A22="","",COUNTIFS(_Calc!$B$3:$B$20002,"&gt;180",_Calc!$C$3:$C$20002,A22)/COUNTIFS(_Calc!$C$3:$C$20002,A22,_Calc!$B$3:$B$20002,"&lt;&gt;")*100),"")</f>
        <v/>
      </c>
      <c r="G22" s="64">
        <f>IFERROR(IF(A22="","",IF(D22&gt;=70,"✓ Good",IF(E22&gt;4,"Low glucose","High glucose"))),"")</f>
        <v/>
      </c>
      <c r="H22" s="63">
        <f>IFERROR(IF(A22="","",COUNTIFS(_Calc!$B$3:$B$20002,"&gt;="&amp;70,_Calc!$B$3:$B$20002,"&lt;="&amp;180,_Calc!$C$3:$C$20002,"&gt;="&amp;(A22-13),_Calc!$C$3:$C$20002,"&lt;="&amp;A22)/COUNTIFS(_Calc!$C$3:$C$20002,"&gt;="&amp;(A22-13),_Calc!$C$3:$C$20002,"&lt;="&amp;A22,_Calc!$B$3:$B$20002,"&lt;&gt;")*100),"")</f>
        <v/>
      </c>
      <c r="I22" s="61">
        <f>IFERROR(IF(A22="","",COUNTIFS(_Calc!$B$3:$B$20002,"&lt;70",_Calc!$C$3:$C$20002,A22,_Calc!$D$3:$D$20002,"&lt;6")),"")</f>
        <v/>
      </c>
    </row>
    <row r="23">
      <c r="B23" s="61">
        <f>IFERROR(IF(A23="","",COUNTIFS(_Calc!$C$3:$C$20002,A23,_Calc!$B$3:$B$20002,"&lt;&gt;")),"")</f>
        <v/>
      </c>
      <c r="C23" s="62">
        <f>IFERROR(IF(A23="","",AVERAGEIFS(_Calc!$B$3:$B$20002,_Calc!$C$3:$C$20002,A23)),"")</f>
        <v/>
      </c>
      <c r="D23" s="63">
        <f>IFERROR(IF(A23="","",COUNTIFS(_Calc!$B$3:$B$20002,"&gt;="&amp;70,_Calc!$B$3:$B$20002,"&lt;="&amp;180,_Calc!$C$3:$C$20002,A23)/COUNTIFS(_Calc!$C$3:$C$20002,A23,_Calc!$B$3:$B$20002,"&lt;&gt;")*100),"")</f>
        <v/>
      </c>
      <c r="E23" s="63">
        <f>IFERROR(IF(A23="","",COUNTIFS(_Calc!$B$3:$B$20002,"&lt;70",_Calc!$C$3:$C$20002,A23)/COUNTIFS(_Calc!$C$3:$C$20002,A23,_Calc!$B$3:$B$20002,"&lt;&gt;")*100),"")</f>
        <v/>
      </c>
      <c r="F23" s="63">
        <f>IFERROR(IF(A23="","",COUNTIFS(_Calc!$B$3:$B$20002,"&gt;180",_Calc!$C$3:$C$20002,A23)/COUNTIFS(_Calc!$C$3:$C$20002,A23,_Calc!$B$3:$B$20002,"&lt;&gt;")*100),"")</f>
        <v/>
      </c>
      <c r="G23" s="64">
        <f>IFERROR(IF(A23="","",IF(D23&gt;=70,"✓ Good",IF(E23&gt;4,"Low glucose","High glucose"))),"")</f>
        <v/>
      </c>
      <c r="H23" s="63">
        <f>IFERROR(IF(A23="","",COUNTIFS(_Calc!$B$3:$B$20002,"&gt;="&amp;70,_Calc!$B$3:$B$20002,"&lt;="&amp;180,_Calc!$C$3:$C$20002,"&gt;="&amp;(A23-13),_Calc!$C$3:$C$20002,"&lt;="&amp;A23)/COUNTIFS(_Calc!$C$3:$C$20002,"&gt;="&amp;(A23-13),_Calc!$C$3:$C$20002,"&lt;="&amp;A23,_Calc!$B$3:$B$20002,"&lt;&gt;")*100),"")</f>
        <v/>
      </c>
      <c r="I23" s="61">
        <f>IFERROR(IF(A23="","",COUNTIFS(_Calc!$B$3:$B$20002,"&lt;70",_Calc!$C$3:$C$20002,A23,_Calc!$D$3:$D$20002,"&lt;6")),"")</f>
        <v/>
      </c>
    </row>
    <row r="24">
      <c r="B24" s="61">
        <f>IFERROR(IF(A24="","",COUNTIFS(_Calc!$C$3:$C$20002,A24,_Calc!$B$3:$B$20002,"&lt;&gt;")),"")</f>
        <v/>
      </c>
      <c r="C24" s="62">
        <f>IFERROR(IF(A24="","",AVERAGEIFS(_Calc!$B$3:$B$20002,_Calc!$C$3:$C$20002,A24)),"")</f>
        <v/>
      </c>
      <c r="D24" s="63">
        <f>IFERROR(IF(A24="","",COUNTIFS(_Calc!$B$3:$B$20002,"&gt;="&amp;70,_Calc!$B$3:$B$20002,"&lt;="&amp;180,_Calc!$C$3:$C$20002,A24)/COUNTIFS(_Calc!$C$3:$C$20002,A24,_Calc!$B$3:$B$20002,"&lt;&gt;")*100),"")</f>
        <v/>
      </c>
      <c r="E24" s="63">
        <f>IFERROR(IF(A24="","",COUNTIFS(_Calc!$B$3:$B$20002,"&lt;70",_Calc!$C$3:$C$20002,A24)/COUNTIFS(_Calc!$C$3:$C$20002,A24,_Calc!$B$3:$B$20002,"&lt;&gt;")*100),"")</f>
        <v/>
      </c>
      <c r="F24" s="63">
        <f>IFERROR(IF(A24="","",COUNTIFS(_Calc!$B$3:$B$20002,"&gt;180",_Calc!$C$3:$C$20002,A24)/COUNTIFS(_Calc!$C$3:$C$20002,A24,_Calc!$B$3:$B$20002,"&lt;&gt;")*100),"")</f>
        <v/>
      </c>
      <c r="G24" s="64">
        <f>IFERROR(IF(A24="","",IF(D24&gt;=70,"✓ Good",IF(E24&gt;4,"Low glucose","High glucose"))),"")</f>
        <v/>
      </c>
      <c r="H24" s="63">
        <f>IFERROR(IF(A24="","",COUNTIFS(_Calc!$B$3:$B$20002,"&gt;="&amp;70,_Calc!$B$3:$B$20002,"&lt;="&amp;180,_Calc!$C$3:$C$20002,"&gt;="&amp;(A24-13),_Calc!$C$3:$C$20002,"&lt;="&amp;A24)/COUNTIFS(_Calc!$C$3:$C$20002,"&gt;="&amp;(A24-13),_Calc!$C$3:$C$20002,"&lt;="&amp;A24,_Calc!$B$3:$B$20002,"&lt;&gt;")*100),"")</f>
        <v/>
      </c>
      <c r="I24" s="61">
        <f>IFERROR(IF(A24="","",COUNTIFS(_Calc!$B$3:$B$20002,"&lt;70",_Calc!$C$3:$C$20002,A24,_Calc!$D$3:$D$20002,"&lt;6")),"")</f>
        <v/>
      </c>
    </row>
    <row r="25">
      <c r="B25" s="61">
        <f>IFERROR(IF(A25="","",COUNTIFS(_Calc!$C$3:$C$20002,A25,_Calc!$B$3:$B$20002,"&lt;&gt;")),"")</f>
        <v/>
      </c>
      <c r="C25" s="62">
        <f>IFERROR(IF(A25="","",AVERAGEIFS(_Calc!$B$3:$B$20002,_Calc!$C$3:$C$20002,A25)),"")</f>
        <v/>
      </c>
      <c r="D25" s="63">
        <f>IFERROR(IF(A25="","",COUNTIFS(_Calc!$B$3:$B$20002,"&gt;="&amp;70,_Calc!$B$3:$B$20002,"&lt;="&amp;180,_Calc!$C$3:$C$20002,A25)/COUNTIFS(_Calc!$C$3:$C$20002,A25,_Calc!$B$3:$B$20002,"&lt;&gt;")*100),"")</f>
        <v/>
      </c>
      <c r="E25" s="63">
        <f>IFERROR(IF(A25="","",COUNTIFS(_Calc!$B$3:$B$20002,"&lt;70",_Calc!$C$3:$C$20002,A25)/COUNTIFS(_Calc!$C$3:$C$20002,A25,_Calc!$B$3:$B$20002,"&lt;&gt;")*100),"")</f>
        <v/>
      </c>
      <c r="F25" s="63">
        <f>IFERROR(IF(A25="","",COUNTIFS(_Calc!$B$3:$B$20002,"&gt;180",_Calc!$C$3:$C$20002,A25)/COUNTIFS(_Calc!$C$3:$C$20002,A25,_Calc!$B$3:$B$20002,"&lt;&gt;")*100),"")</f>
        <v/>
      </c>
      <c r="G25" s="64">
        <f>IFERROR(IF(A25="","",IF(D25&gt;=70,"✓ Good",IF(E25&gt;4,"Low glucose","High glucose"))),"")</f>
        <v/>
      </c>
      <c r="H25" s="63">
        <f>IFERROR(IF(A25="","",COUNTIFS(_Calc!$B$3:$B$20002,"&gt;="&amp;70,_Calc!$B$3:$B$20002,"&lt;="&amp;180,_Calc!$C$3:$C$20002,"&gt;="&amp;(A25-13),_Calc!$C$3:$C$20002,"&lt;="&amp;A25)/COUNTIFS(_Calc!$C$3:$C$20002,"&gt;="&amp;(A25-13),_Calc!$C$3:$C$20002,"&lt;="&amp;A25,_Calc!$B$3:$B$20002,"&lt;&gt;")*100),"")</f>
        <v/>
      </c>
      <c r="I25" s="61">
        <f>IFERROR(IF(A25="","",COUNTIFS(_Calc!$B$3:$B$20002,"&lt;70",_Calc!$C$3:$C$20002,A25,_Calc!$D$3:$D$20002,"&lt;6")),"")</f>
        <v/>
      </c>
    </row>
    <row r="26">
      <c r="B26" s="61">
        <f>IFERROR(IF(A26="","",COUNTIFS(_Calc!$C$3:$C$20002,A26,_Calc!$B$3:$B$20002,"&lt;&gt;")),"")</f>
        <v/>
      </c>
      <c r="C26" s="62">
        <f>IFERROR(IF(A26="","",AVERAGEIFS(_Calc!$B$3:$B$20002,_Calc!$C$3:$C$20002,A26)),"")</f>
        <v/>
      </c>
      <c r="D26" s="63">
        <f>IFERROR(IF(A26="","",COUNTIFS(_Calc!$B$3:$B$20002,"&gt;="&amp;70,_Calc!$B$3:$B$20002,"&lt;="&amp;180,_Calc!$C$3:$C$20002,A26)/COUNTIFS(_Calc!$C$3:$C$20002,A26,_Calc!$B$3:$B$20002,"&lt;&gt;")*100),"")</f>
        <v/>
      </c>
      <c r="E26" s="63">
        <f>IFERROR(IF(A26="","",COUNTIFS(_Calc!$B$3:$B$20002,"&lt;70",_Calc!$C$3:$C$20002,A26)/COUNTIFS(_Calc!$C$3:$C$20002,A26,_Calc!$B$3:$B$20002,"&lt;&gt;")*100),"")</f>
        <v/>
      </c>
      <c r="F26" s="63">
        <f>IFERROR(IF(A26="","",COUNTIFS(_Calc!$B$3:$B$20002,"&gt;180",_Calc!$C$3:$C$20002,A26)/COUNTIFS(_Calc!$C$3:$C$20002,A26,_Calc!$B$3:$B$20002,"&lt;&gt;")*100),"")</f>
        <v/>
      </c>
      <c r="G26" s="64">
        <f>IFERROR(IF(A26="","",IF(D26&gt;=70,"✓ Good",IF(E26&gt;4,"Low glucose","High glucose"))),"")</f>
        <v/>
      </c>
      <c r="H26" s="63">
        <f>IFERROR(IF(A26="","",COUNTIFS(_Calc!$B$3:$B$20002,"&gt;="&amp;70,_Calc!$B$3:$B$20002,"&lt;="&amp;180,_Calc!$C$3:$C$20002,"&gt;="&amp;(A26-13),_Calc!$C$3:$C$20002,"&lt;="&amp;A26)/COUNTIFS(_Calc!$C$3:$C$20002,"&gt;="&amp;(A26-13),_Calc!$C$3:$C$20002,"&lt;="&amp;A26,_Calc!$B$3:$B$20002,"&lt;&gt;")*100),"")</f>
        <v/>
      </c>
      <c r="I26" s="61">
        <f>IFERROR(IF(A26="","",COUNTIFS(_Calc!$B$3:$B$20002,"&lt;70",_Calc!$C$3:$C$20002,A26,_Calc!$D$3:$D$20002,"&lt;6")),"")</f>
        <v/>
      </c>
    </row>
    <row r="27">
      <c r="B27" s="61">
        <f>IFERROR(IF(A27="","",COUNTIFS(_Calc!$C$3:$C$20002,A27,_Calc!$B$3:$B$20002,"&lt;&gt;")),"")</f>
        <v/>
      </c>
      <c r="C27" s="62">
        <f>IFERROR(IF(A27="","",AVERAGEIFS(_Calc!$B$3:$B$20002,_Calc!$C$3:$C$20002,A27)),"")</f>
        <v/>
      </c>
      <c r="D27" s="63">
        <f>IFERROR(IF(A27="","",COUNTIFS(_Calc!$B$3:$B$20002,"&gt;="&amp;70,_Calc!$B$3:$B$20002,"&lt;="&amp;180,_Calc!$C$3:$C$20002,A27)/COUNTIFS(_Calc!$C$3:$C$20002,A27,_Calc!$B$3:$B$20002,"&lt;&gt;")*100),"")</f>
        <v/>
      </c>
      <c r="E27" s="63">
        <f>IFERROR(IF(A27="","",COUNTIFS(_Calc!$B$3:$B$20002,"&lt;70",_Calc!$C$3:$C$20002,A27)/COUNTIFS(_Calc!$C$3:$C$20002,A27,_Calc!$B$3:$B$20002,"&lt;&gt;")*100),"")</f>
        <v/>
      </c>
      <c r="F27" s="63">
        <f>IFERROR(IF(A27="","",COUNTIFS(_Calc!$B$3:$B$20002,"&gt;180",_Calc!$C$3:$C$20002,A27)/COUNTIFS(_Calc!$C$3:$C$20002,A27,_Calc!$B$3:$B$20002,"&lt;&gt;")*100),"")</f>
        <v/>
      </c>
      <c r="G27" s="64">
        <f>IFERROR(IF(A27="","",IF(D27&gt;=70,"✓ Good",IF(E27&gt;4,"Low glucose","High glucose"))),"")</f>
        <v/>
      </c>
      <c r="H27" s="63">
        <f>IFERROR(IF(A27="","",COUNTIFS(_Calc!$B$3:$B$20002,"&gt;="&amp;70,_Calc!$B$3:$B$20002,"&lt;="&amp;180,_Calc!$C$3:$C$20002,"&gt;="&amp;(A27-13),_Calc!$C$3:$C$20002,"&lt;="&amp;A27)/COUNTIFS(_Calc!$C$3:$C$20002,"&gt;="&amp;(A27-13),_Calc!$C$3:$C$20002,"&lt;="&amp;A27,_Calc!$B$3:$B$20002,"&lt;&gt;")*100),"")</f>
        <v/>
      </c>
      <c r="I27" s="61">
        <f>IFERROR(IF(A27="","",COUNTIFS(_Calc!$B$3:$B$20002,"&lt;70",_Calc!$C$3:$C$20002,A27,_Calc!$D$3:$D$20002,"&lt;6")),"")</f>
        <v/>
      </c>
    </row>
    <row r="28">
      <c r="B28" s="61">
        <f>IFERROR(IF(A28="","",COUNTIFS(_Calc!$C$3:$C$20002,A28,_Calc!$B$3:$B$20002,"&lt;&gt;")),"")</f>
        <v/>
      </c>
      <c r="C28" s="62">
        <f>IFERROR(IF(A28="","",AVERAGEIFS(_Calc!$B$3:$B$20002,_Calc!$C$3:$C$20002,A28)),"")</f>
        <v/>
      </c>
      <c r="D28" s="63">
        <f>IFERROR(IF(A28="","",COUNTIFS(_Calc!$B$3:$B$20002,"&gt;="&amp;70,_Calc!$B$3:$B$20002,"&lt;="&amp;180,_Calc!$C$3:$C$20002,A28)/COUNTIFS(_Calc!$C$3:$C$20002,A28,_Calc!$B$3:$B$20002,"&lt;&gt;")*100),"")</f>
        <v/>
      </c>
      <c r="E28" s="63">
        <f>IFERROR(IF(A28="","",COUNTIFS(_Calc!$B$3:$B$20002,"&lt;70",_Calc!$C$3:$C$20002,A28)/COUNTIFS(_Calc!$C$3:$C$20002,A28,_Calc!$B$3:$B$20002,"&lt;&gt;")*100),"")</f>
        <v/>
      </c>
      <c r="F28" s="63">
        <f>IFERROR(IF(A28="","",COUNTIFS(_Calc!$B$3:$B$20002,"&gt;180",_Calc!$C$3:$C$20002,A28)/COUNTIFS(_Calc!$C$3:$C$20002,A28,_Calc!$B$3:$B$20002,"&lt;&gt;")*100),"")</f>
        <v/>
      </c>
      <c r="G28" s="64">
        <f>IFERROR(IF(A28="","",IF(D28&gt;=70,"✓ Good",IF(E28&gt;4,"Low glucose","High glucose"))),"")</f>
        <v/>
      </c>
      <c r="H28" s="63">
        <f>IFERROR(IF(A28="","",COUNTIFS(_Calc!$B$3:$B$20002,"&gt;="&amp;70,_Calc!$B$3:$B$20002,"&lt;="&amp;180,_Calc!$C$3:$C$20002,"&gt;="&amp;(A28-13),_Calc!$C$3:$C$20002,"&lt;="&amp;A28)/COUNTIFS(_Calc!$C$3:$C$20002,"&gt;="&amp;(A28-13),_Calc!$C$3:$C$20002,"&lt;="&amp;A28,_Calc!$B$3:$B$20002,"&lt;&gt;")*100),"")</f>
        <v/>
      </c>
      <c r="I28" s="61">
        <f>IFERROR(IF(A28="","",COUNTIFS(_Calc!$B$3:$B$20002,"&lt;70",_Calc!$C$3:$C$20002,A28,_Calc!$D$3:$D$20002,"&lt;6")),"")</f>
        <v/>
      </c>
    </row>
    <row r="29">
      <c r="B29" s="61">
        <f>IFERROR(IF(A29="","",COUNTIFS(_Calc!$C$3:$C$20002,A29,_Calc!$B$3:$B$20002,"&lt;&gt;")),"")</f>
        <v/>
      </c>
      <c r="C29" s="62">
        <f>IFERROR(IF(A29="","",AVERAGEIFS(_Calc!$B$3:$B$20002,_Calc!$C$3:$C$20002,A29)),"")</f>
        <v/>
      </c>
      <c r="D29" s="63">
        <f>IFERROR(IF(A29="","",COUNTIFS(_Calc!$B$3:$B$20002,"&gt;="&amp;70,_Calc!$B$3:$B$20002,"&lt;="&amp;180,_Calc!$C$3:$C$20002,A29)/COUNTIFS(_Calc!$C$3:$C$20002,A29,_Calc!$B$3:$B$20002,"&lt;&gt;")*100),"")</f>
        <v/>
      </c>
      <c r="E29" s="63">
        <f>IFERROR(IF(A29="","",COUNTIFS(_Calc!$B$3:$B$20002,"&lt;70",_Calc!$C$3:$C$20002,A29)/COUNTIFS(_Calc!$C$3:$C$20002,A29,_Calc!$B$3:$B$20002,"&lt;&gt;")*100),"")</f>
        <v/>
      </c>
      <c r="F29" s="63">
        <f>IFERROR(IF(A29="","",COUNTIFS(_Calc!$B$3:$B$20002,"&gt;180",_Calc!$C$3:$C$20002,A29)/COUNTIFS(_Calc!$C$3:$C$20002,A29,_Calc!$B$3:$B$20002,"&lt;&gt;")*100),"")</f>
        <v/>
      </c>
      <c r="G29" s="64">
        <f>IFERROR(IF(A29="","",IF(D29&gt;=70,"✓ Good",IF(E29&gt;4,"Low glucose","High glucose"))),"")</f>
        <v/>
      </c>
      <c r="H29" s="63">
        <f>IFERROR(IF(A29="","",COUNTIFS(_Calc!$B$3:$B$20002,"&gt;="&amp;70,_Calc!$B$3:$B$20002,"&lt;="&amp;180,_Calc!$C$3:$C$20002,"&gt;="&amp;(A29-13),_Calc!$C$3:$C$20002,"&lt;="&amp;A29)/COUNTIFS(_Calc!$C$3:$C$20002,"&gt;="&amp;(A29-13),_Calc!$C$3:$C$20002,"&lt;="&amp;A29,_Calc!$B$3:$B$20002,"&lt;&gt;")*100),"")</f>
        <v/>
      </c>
      <c r="I29" s="61">
        <f>IFERROR(IF(A29="","",COUNTIFS(_Calc!$B$3:$B$20002,"&lt;70",_Calc!$C$3:$C$20002,A29,_Calc!$D$3:$D$20002,"&lt;6")),"")</f>
        <v/>
      </c>
    </row>
    <row r="30">
      <c r="B30" s="61">
        <f>IFERROR(IF(A30="","",COUNTIFS(_Calc!$C$3:$C$20002,A30,_Calc!$B$3:$B$20002,"&lt;&gt;")),"")</f>
        <v/>
      </c>
      <c r="C30" s="62">
        <f>IFERROR(IF(A30="","",AVERAGEIFS(_Calc!$B$3:$B$20002,_Calc!$C$3:$C$20002,A30)),"")</f>
        <v/>
      </c>
      <c r="D30" s="63">
        <f>IFERROR(IF(A30="","",COUNTIFS(_Calc!$B$3:$B$20002,"&gt;="&amp;70,_Calc!$B$3:$B$20002,"&lt;="&amp;180,_Calc!$C$3:$C$20002,A30)/COUNTIFS(_Calc!$C$3:$C$20002,A30,_Calc!$B$3:$B$20002,"&lt;&gt;")*100),"")</f>
        <v/>
      </c>
      <c r="E30" s="63">
        <f>IFERROR(IF(A30="","",COUNTIFS(_Calc!$B$3:$B$20002,"&lt;70",_Calc!$C$3:$C$20002,A30)/COUNTIFS(_Calc!$C$3:$C$20002,A30,_Calc!$B$3:$B$20002,"&lt;&gt;")*100),"")</f>
        <v/>
      </c>
      <c r="F30" s="63">
        <f>IFERROR(IF(A30="","",COUNTIFS(_Calc!$B$3:$B$20002,"&gt;180",_Calc!$C$3:$C$20002,A30)/COUNTIFS(_Calc!$C$3:$C$20002,A30,_Calc!$B$3:$B$20002,"&lt;&gt;")*100),"")</f>
        <v/>
      </c>
      <c r="G30" s="64">
        <f>IFERROR(IF(A30="","",IF(D30&gt;=70,"✓ Good",IF(E30&gt;4,"Low glucose","High glucose"))),"")</f>
        <v/>
      </c>
      <c r="H30" s="63">
        <f>IFERROR(IF(A30="","",COUNTIFS(_Calc!$B$3:$B$20002,"&gt;="&amp;70,_Calc!$B$3:$B$20002,"&lt;="&amp;180,_Calc!$C$3:$C$20002,"&gt;="&amp;(A30-13),_Calc!$C$3:$C$20002,"&lt;="&amp;A30)/COUNTIFS(_Calc!$C$3:$C$20002,"&gt;="&amp;(A30-13),_Calc!$C$3:$C$20002,"&lt;="&amp;A30,_Calc!$B$3:$B$20002,"&lt;&gt;")*100),"")</f>
        <v/>
      </c>
      <c r="I30" s="61">
        <f>IFERROR(IF(A30="","",COUNTIFS(_Calc!$B$3:$B$20002,"&lt;70",_Calc!$C$3:$C$20002,A30,_Calc!$D$3:$D$20002,"&lt;6")),"")</f>
        <v/>
      </c>
    </row>
    <row r="31">
      <c r="B31" s="61">
        <f>IFERROR(IF(A31="","",COUNTIFS(_Calc!$C$3:$C$20002,A31,_Calc!$B$3:$B$20002,"&lt;&gt;")),"")</f>
        <v/>
      </c>
      <c r="C31" s="62">
        <f>IFERROR(IF(A31="","",AVERAGEIFS(_Calc!$B$3:$B$20002,_Calc!$C$3:$C$20002,A31)),"")</f>
        <v/>
      </c>
      <c r="D31" s="63">
        <f>IFERROR(IF(A31="","",COUNTIFS(_Calc!$B$3:$B$20002,"&gt;="&amp;70,_Calc!$B$3:$B$20002,"&lt;="&amp;180,_Calc!$C$3:$C$20002,A31)/COUNTIFS(_Calc!$C$3:$C$20002,A31,_Calc!$B$3:$B$20002,"&lt;&gt;")*100),"")</f>
        <v/>
      </c>
      <c r="E31" s="63">
        <f>IFERROR(IF(A31="","",COUNTIFS(_Calc!$B$3:$B$20002,"&lt;70",_Calc!$C$3:$C$20002,A31)/COUNTIFS(_Calc!$C$3:$C$20002,A31,_Calc!$B$3:$B$20002,"&lt;&gt;")*100),"")</f>
        <v/>
      </c>
      <c r="F31" s="63">
        <f>IFERROR(IF(A31="","",COUNTIFS(_Calc!$B$3:$B$20002,"&gt;180",_Calc!$C$3:$C$20002,A31)/COUNTIFS(_Calc!$C$3:$C$20002,A31,_Calc!$B$3:$B$20002,"&lt;&gt;")*100),"")</f>
        <v/>
      </c>
      <c r="G31" s="64">
        <f>IFERROR(IF(A31="","",IF(D31&gt;=70,"✓ Good",IF(E31&gt;4,"Low glucose","High glucose"))),"")</f>
        <v/>
      </c>
      <c r="H31" s="63">
        <f>IFERROR(IF(A31="","",COUNTIFS(_Calc!$B$3:$B$20002,"&gt;="&amp;70,_Calc!$B$3:$B$20002,"&lt;="&amp;180,_Calc!$C$3:$C$20002,"&gt;="&amp;(A31-13),_Calc!$C$3:$C$20002,"&lt;="&amp;A31)/COUNTIFS(_Calc!$C$3:$C$20002,"&gt;="&amp;(A31-13),_Calc!$C$3:$C$20002,"&lt;="&amp;A31,_Calc!$B$3:$B$20002,"&lt;&gt;")*100),"")</f>
        <v/>
      </c>
      <c r="I31" s="61">
        <f>IFERROR(IF(A31="","",COUNTIFS(_Calc!$B$3:$B$20002,"&lt;70",_Calc!$C$3:$C$20002,A31,_Calc!$D$3:$D$20002,"&lt;6")),"")</f>
        <v/>
      </c>
    </row>
    <row r="32">
      <c r="B32" s="61">
        <f>IFERROR(IF(A32="","",COUNTIFS(_Calc!$C$3:$C$20002,A32,_Calc!$B$3:$B$20002,"&lt;&gt;")),"")</f>
        <v/>
      </c>
      <c r="C32" s="62">
        <f>IFERROR(IF(A32="","",AVERAGEIFS(_Calc!$B$3:$B$20002,_Calc!$C$3:$C$20002,A32)),"")</f>
        <v/>
      </c>
      <c r="D32" s="63">
        <f>IFERROR(IF(A32="","",COUNTIFS(_Calc!$B$3:$B$20002,"&gt;="&amp;70,_Calc!$B$3:$B$20002,"&lt;="&amp;180,_Calc!$C$3:$C$20002,A32)/COUNTIFS(_Calc!$C$3:$C$20002,A32,_Calc!$B$3:$B$20002,"&lt;&gt;")*100),"")</f>
        <v/>
      </c>
      <c r="E32" s="63">
        <f>IFERROR(IF(A32="","",COUNTIFS(_Calc!$B$3:$B$20002,"&lt;70",_Calc!$C$3:$C$20002,A32)/COUNTIFS(_Calc!$C$3:$C$20002,A32,_Calc!$B$3:$B$20002,"&lt;&gt;")*100),"")</f>
        <v/>
      </c>
      <c r="F32" s="63">
        <f>IFERROR(IF(A32="","",COUNTIFS(_Calc!$B$3:$B$20002,"&gt;180",_Calc!$C$3:$C$20002,A32)/COUNTIFS(_Calc!$C$3:$C$20002,A32,_Calc!$B$3:$B$20002,"&lt;&gt;")*100),"")</f>
        <v/>
      </c>
      <c r="G32" s="64">
        <f>IFERROR(IF(A32="","",IF(D32&gt;=70,"✓ Good",IF(E32&gt;4,"Low glucose","High glucose"))),"")</f>
        <v/>
      </c>
      <c r="H32" s="63">
        <f>IFERROR(IF(A32="","",COUNTIFS(_Calc!$B$3:$B$20002,"&gt;="&amp;70,_Calc!$B$3:$B$20002,"&lt;="&amp;180,_Calc!$C$3:$C$20002,"&gt;="&amp;(A32-13),_Calc!$C$3:$C$20002,"&lt;="&amp;A32)/COUNTIFS(_Calc!$C$3:$C$20002,"&gt;="&amp;(A32-13),_Calc!$C$3:$C$20002,"&lt;="&amp;A32,_Calc!$B$3:$B$20002,"&lt;&gt;")*100),"")</f>
        <v/>
      </c>
      <c r="I32" s="61">
        <f>IFERROR(IF(A32="","",COUNTIFS(_Calc!$B$3:$B$20002,"&lt;70",_Calc!$C$3:$C$20002,A32,_Calc!$D$3:$D$20002,"&lt;6")),"")</f>
        <v/>
      </c>
    </row>
    <row r="33">
      <c r="B33" s="61">
        <f>IFERROR(IF(A33="","",COUNTIFS(_Calc!$C$3:$C$20002,A33,_Calc!$B$3:$B$20002,"&lt;&gt;")),"")</f>
        <v/>
      </c>
      <c r="C33" s="62">
        <f>IFERROR(IF(A33="","",AVERAGEIFS(_Calc!$B$3:$B$20002,_Calc!$C$3:$C$20002,A33)),"")</f>
        <v/>
      </c>
      <c r="D33" s="63">
        <f>IFERROR(IF(A33="","",COUNTIFS(_Calc!$B$3:$B$20002,"&gt;="&amp;70,_Calc!$B$3:$B$20002,"&lt;="&amp;180,_Calc!$C$3:$C$20002,A33)/COUNTIFS(_Calc!$C$3:$C$20002,A33,_Calc!$B$3:$B$20002,"&lt;&gt;")*100),"")</f>
        <v/>
      </c>
      <c r="E33" s="63">
        <f>IFERROR(IF(A33="","",COUNTIFS(_Calc!$B$3:$B$20002,"&lt;70",_Calc!$C$3:$C$20002,A33)/COUNTIFS(_Calc!$C$3:$C$20002,A33,_Calc!$B$3:$B$20002,"&lt;&gt;")*100),"")</f>
        <v/>
      </c>
      <c r="F33" s="63">
        <f>IFERROR(IF(A33="","",COUNTIFS(_Calc!$B$3:$B$20002,"&gt;180",_Calc!$C$3:$C$20002,A33)/COUNTIFS(_Calc!$C$3:$C$20002,A33,_Calc!$B$3:$B$20002,"&lt;&gt;")*100),"")</f>
        <v/>
      </c>
      <c r="G33" s="64">
        <f>IFERROR(IF(A33="","",IF(D33&gt;=70,"✓ Good",IF(E33&gt;4,"Low glucose","High glucose"))),"")</f>
        <v/>
      </c>
      <c r="H33" s="63">
        <f>IFERROR(IF(A33="","",COUNTIFS(_Calc!$B$3:$B$20002,"&gt;="&amp;70,_Calc!$B$3:$B$20002,"&lt;="&amp;180,_Calc!$C$3:$C$20002,"&gt;="&amp;(A33-13),_Calc!$C$3:$C$20002,"&lt;="&amp;A33)/COUNTIFS(_Calc!$C$3:$C$20002,"&gt;="&amp;(A33-13),_Calc!$C$3:$C$20002,"&lt;="&amp;A33,_Calc!$B$3:$B$20002,"&lt;&gt;")*100),"")</f>
        <v/>
      </c>
      <c r="I33" s="61">
        <f>IFERROR(IF(A33="","",COUNTIFS(_Calc!$B$3:$B$20002,"&lt;70",_Calc!$C$3:$C$20002,A33,_Calc!$D$3:$D$20002,"&lt;6")),"")</f>
        <v/>
      </c>
    </row>
    <row r="34">
      <c r="B34" s="61">
        <f>IFERROR(IF(A34="","",COUNTIFS(_Calc!$C$3:$C$20002,A34,_Calc!$B$3:$B$20002,"&lt;&gt;")),"")</f>
        <v/>
      </c>
      <c r="C34" s="62">
        <f>IFERROR(IF(A34="","",AVERAGEIFS(_Calc!$B$3:$B$20002,_Calc!$C$3:$C$20002,A34)),"")</f>
        <v/>
      </c>
      <c r="D34" s="63">
        <f>IFERROR(IF(A34="","",COUNTIFS(_Calc!$B$3:$B$20002,"&gt;="&amp;70,_Calc!$B$3:$B$20002,"&lt;="&amp;180,_Calc!$C$3:$C$20002,A34)/COUNTIFS(_Calc!$C$3:$C$20002,A34,_Calc!$B$3:$B$20002,"&lt;&gt;")*100),"")</f>
        <v/>
      </c>
      <c r="E34" s="63">
        <f>IFERROR(IF(A34="","",COUNTIFS(_Calc!$B$3:$B$20002,"&lt;70",_Calc!$C$3:$C$20002,A34)/COUNTIFS(_Calc!$C$3:$C$20002,A34,_Calc!$B$3:$B$20002,"&lt;&gt;")*100),"")</f>
        <v/>
      </c>
      <c r="F34" s="63">
        <f>IFERROR(IF(A34="","",COUNTIFS(_Calc!$B$3:$B$20002,"&gt;180",_Calc!$C$3:$C$20002,A34)/COUNTIFS(_Calc!$C$3:$C$20002,A34,_Calc!$B$3:$B$20002,"&lt;&gt;")*100),"")</f>
        <v/>
      </c>
      <c r="G34" s="64">
        <f>IFERROR(IF(A34="","",IF(D34&gt;=70,"✓ Good",IF(E34&gt;4,"Low glucose","High glucose"))),"")</f>
        <v/>
      </c>
      <c r="H34" s="63">
        <f>IFERROR(IF(A34="","",COUNTIFS(_Calc!$B$3:$B$20002,"&gt;="&amp;70,_Calc!$B$3:$B$20002,"&lt;="&amp;180,_Calc!$C$3:$C$20002,"&gt;="&amp;(A34-13),_Calc!$C$3:$C$20002,"&lt;="&amp;A34)/COUNTIFS(_Calc!$C$3:$C$20002,"&gt;="&amp;(A34-13),_Calc!$C$3:$C$20002,"&lt;="&amp;A34,_Calc!$B$3:$B$20002,"&lt;&gt;")*100),"")</f>
        <v/>
      </c>
      <c r="I34" s="61">
        <f>IFERROR(IF(A34="","",COUNTIFS(_Calc!$B$3:$B$20002,"&lt;70",_Calc!$C$3:$C$20002,A34,_Calc!$D$3:$D$20002,"&lt;6")),"")</f>
        <v/>
      </c>
    </row>
    <row r="35">
      <c r="B35" s="61">
        <f>IFERROR(IF(A35="","",COUNTIFS(_Calc!$C$3:$C$20002,A35,_Calc!$B$3:$B$20002,"&lt;&gt;")),"")</f>
        <v/>
      </c>
      <c r="C35" s="62">
        <f>IFERROR(IF(A35="","",AVERAGEIFS(_Calc!$B$3:$B$20002,_Calc!$C$3:$C$20002,A35)),"")</f>
        <v/>
      </c>
      <c r="D35" s="63">
        <f>IFERROR(IF(A35="","",COUNTIFS(_Calc!$B$3:$B$20002,"&gt;="&amp;70,_Calc!$B$3:$B$20002,"&lt;="&amp;180,_Calc!$C$3:$C$20002,A35)/COUNTIFS(_Calc!$C$3:$C$20002,A35,_Calc!$B$3:$B$20002,"&lt;&gt;")*100),"")</f>
        <v/>
      </c>
      <c r="E35" s="63">
        <f>IFERROR(IF(A35="","",COUNTIFS(_Calc!$B$3:$B$20002,"&lt;70",_Calc!$C$3:$C$20002,A35)/COUNTIFS(_Calc!$C$3:$C$20002,A35,_Calc!$B$3:$B$20002,"&lt;&gt;")*100),"")</f>
        <v/>
      </c>
      <c r="F35" s="63">
        <f>IFERROR(IF(A35="","",COUNTIFS(_Calc!$B$3:$B$20002,"&gt;180",_Calc!$C$3:$C$20002,A35)/COUNTIFS(_Calc!$C$3:$C$20002,A35,_Calc!$B$3:$B$20002,"&lt;&gt;")*100),"")</f>
        <v/>
      </c>
      <c r="G35" s="64">
        <f>IFERROR(IF(A35="","",IF(D35&gt;=70,"✓ Good",IF(E35&gt;4,"Low glucose","High glucose"))),"")</f>
        <v/>
      </c>
      <c r="H35" s="63">
        <f>IFERROR(IF(A35="","",COUNTIFS(_Calc!$B$3:$B$20002,"&gt;="&amp;70,_Calc!$B$3:$B$20002,"&lt;="&amp;180,_Calc!$C$3:$C$20002,"&gt;="&amp;(A35-13),_Calc!$C$3:$C$20002,"&lt;="&amp;A35)/COUNTIFS(_Calc!$C$3:$C$20002,"&gt;="&amp;(A35-13),_Calc!$C$3:$C$20002,"&lt;="&amp;A35,_Calc!$B$3:$B$20002,"&lt;&gt;")*100),"")</f>
        <v/>
      </c>
      <c r="I35" s="61">
        <f>IFERROR(IF(A35="","",COUNTIFS(_Calc!$B$3:$B$20002,"&lt;70",_Calc!$C$3:$C$20002,A35,_Calc!$D$3:$D$20002,"&lt;6")),"")</f>
        <v/>
      </c>
    </row>
    <row r="36">
      <c r="B36" s="61">
        <f>IFERROR(IF(A36="","",COUNTIFS(_Calc!$C$3:$C$20002,A36,_Calc!$B$3:$B$20002,"&lt;&gt;")),"")</f>
        <v/>
      </c>
      <c r="C36" s="62">
        <f>IFERROR(IF(A36="","",AVERAGEIFS(_Calc!$B$3:$B$20002,_Calc!$C$3:$C$20002,A36)),"")</f>
        <v/>
      </c>
      <c r="D36" s="63">
        <f>IFERROR(IF(A36="","",COUNTIFS(_Calc!$B$3:$B$20002,"&gt;="&amp;70,_Calc!$B$3:$B$20002,"&lt;="&amp;180,_Calc!$C$3:$C$20002,A36)/COUNTIFS(_Calc!$C$3:$C$20002,A36,_Calc!$B$3:$B$20002,"&lt;&gt;")*100),"")</f>
        <v/>
      </c>
      <c r="E36" s="63">
        <f>IFERROR(IF(A36="","",COUNTIFS(_Calc!$B$3:$B$20002,"&lt;70",_Calc!$C$3:$C$20002,A36)/COUNTIFS(_Calc!$C$3:$C$20002,A36,_Calc!$B$3:$B$20002,"&lt;&gt;")*100),"")</f>
        <v/>
      </c>
      <c r="F36" s="63">
        <f>IFERROR(IF(A36="","",COUNTIFS(_Calc!$B$3:$B$20002,"&gt;180",_Calc!$C$3:$C$20002,A36)/COUNTIFS(_Calc!$C$3:$C$20002,A36,_Calc!$B$3:$B$20002,"&lt;&gt;")*100),"")</f>
        <v/>
      </c>
      <c r="G36" s="64">
        <f>IFERROR(IF(A36="","",IF(D36&gt;=70,"✓ Good",IF(E36&gt;4,"Low glucose","High glucose"))),"")</f>
        <v/>
      </c>
      <c r="H36" s="63">
        <f>IFERROR(IF(A36="","",COUNTIFS(_Calc!$B$3:$B$20002,"&gt;="&amp;70,_Calc!$B$3:$B$20002,"&lt;="&amp;180,_Calc!$C$3:$C$20002,"&gt;="&amp;(A36-13),_Calc!$C$3:$C$20002,"&lt;="&amp;A36)/COUNTIFS(_Calc!$C$3:$C$20002,"&gt;="&amp;(A36-13),_Calc!$C$3:$C$20002,"&lt;="&amp;A36,_Calc!$B$3:$B$20002,"&lt;&gt;")*100),"")</f>
        <v/>
      </c>
      <c r="I36" s="61">
        <f>IFERROR(IF(A36="","",COUNTIFS(_Calc!$B$3:$B$20002,"&lt;70",_Calc!$C$3:$C$20002,A36,_Calc!$D$3:$D$20002,"&lt;6")),"")</f>
        <v/>
      </c>
    </row>
    <row r="37">
      <c r="B37" s="61">
        <f>IFERROR(IF(A37="","",COUNTIFS(_Calc!$C$3:$C$20002,A37,_Calc!$B$3:$B$20002,"&lt;&gt;")),"")</f>
        <v/>
      </c>
      <c r="C37" s="62">
        <f>IFERROR(IF(A37="","",AVERAGEIFS(_Calc!$B$3:$B$20002,_Calc!$C$3:$C$20002,A37)),"")</f>
        <v/>
      </c>
      <c r="D37" s="63">
        <f>IFERROR(IF(A37="","",COUNTIFS(_Calc!$B$3:$B$20002,"&gt;="&amp;70,_Calc!$B$3:$B$20002,"&lt;="&amp;180,_Calc!$C$3:$C$20002,A37)/COUNTIFS(_Calc!$C$3:$C$20002,A37,_Calc!$B$3:$B$20002,"&lt;&gt;")*100),"")</f>
        <v/>
      </c>
      <c r="E37" s="63">
        <f>IFERROR(IF(A37="","",COUNTIFS(_Calc!$B$3:$B$20002,"&lt;70",_Calc!$C$3:$C$20002,A37)/COUNTIFS(_Calc!$C$3:$C$20002,A37,_Calc!$B$3:$B$20002,"&lt;&gt;")*100),"")</f>
        <v/>
      </c>
      <c r="F37" s="63">
        <f>IFERROR(IF(A37="","",COUNTIFS(_Calc!$B$3:$B$20002,"&gt;180",_Calc!$C$3:$C$20002,A37)/COUNTIFS(_Calc!$C$3:$C$20002,A37,_Calc!$B$3:$B$20002,"&lt;&gt;")*100),"")</f>
        <v/>
      </c>
      <c r="G37" s="64">
        <f>IFERROR(IF(A37="","",IF(D37&gt;=70,"✓ Good",IF(E37&gt;4,"Low glucose","High glucose"))),"")</f>
        <v/>
      </c>
      <c r="H37" s="63">
        <f>IFERROR(IF(A37="","",COUNTIFS(_Calc!$B$3:$B$20002,"&gt;="&amp;70,_Calc!$B$3:$B$20002,"&lt;="&amp;180,_Calc!$C$3:$C$20002,"&gt;="&amp;(A37-13),_Calc!$C$3:$C$20002,"&lt;="&amp;A37)/COUNTIFS(_Calc!$C$3:$C$20002,"&gt;="&amp;(A37-13),_Calc!$C$3:$C$20002,"&lt;="&amp;A37,_Calc!$B$3:$B$20002,"&lt;&gt;")*100),"")</f>
        <v/>
      </c>
      <c r="I37" s="61">
        <f>IFERROR(IF(A37="","",COUNTIFS(_Calc!$B$3:$B$20002,"&lt;70",_Calc!$C$3:$C$20002,A37,_Calc!$D$3:$D$20002,"&lt;6")),"")</f>
        <v/>
      </c>
    </row>
    <row r="38">
      <c r="B38" s="61">
        <f>IFERROR(IF(A38="","",COUNTIFS(_Calc!$C$3:$C$20002,A38,_Calc!$B$3:$B$20002,"&lt;&gt;")),"")</f>
        <v/>
      </c>
      <c r="C38" s="62">
        <f>IFERROR(IF(A38="","",AVERAGEIFS(_Calc!$B$3:$B$20002,_Calc!$C$3:$C$20002,A38)),"")</f>
        <v/>
      </c>
      <c r="D38" s="63">
        <f>IFERROR(IF(A38="","",COUNTIFS(_Calc!$B$3:$B$20002,"&gt;="&amp;70,_Calc!$B$3:$B$20002,"&lt;="&amp;180,_Calc!$C$3:$C$20002,A38)/COUNTIFS(_Calc!$C$3:$C$20002,A38,_Calc!$B$3:$B$20002,"&lt;&gt;")*100),"")</f>
        <v/>
      </c>
      <c r="E38" s="63">
        <f>IFERROR(IF(A38="","",COUNTIFS(_Calc!$B$3:$B$20002,"&lt;70",_Calc!$C$3:$C$20002,A38)/COUNTIFS(_Calc!$C$3:$C$20002,A38,_Calc!$B$3:$B$20002,"&lt;&gt;")*100),"")</f>
        <v/>
      </c>
      <c r="F38" s="63">
        <f>IFERROR(IF(A38="","",COUNTIFS(_Calc!$B$3:$B$20002,"&gt;180",_Calc!$C$3:$C$20002,A38)/COUNTIFS(_Calc!$C$3:$C$20002,A38,_Calc!$B$3:$B$20002,"&lt;&gt;")*100),"")</f>
        <v/>
      </c>
      <c r="G38" s="64">
        <f>IFERROR(IF(A38="","",IF(D38&gt;=70,"✓ Good",IF(E38&gt;4,"Low glucose","High glucose"))),"")</f>
        <v/>
      </c>
      <c r="H38" s="63">
        <f>IFERROR(IF(A38="","",COUNTIFS(_Calc!$B$3:$B$20002,"&gt;="&amp;70,_Calc!$B$3:$B$20002,"&lt;="&amp;180,_Calc!$C$3:$C$20002,"&gt;="&amp;(A38-13),_Calc!$C$3:$C$20002,"&lt;="&amp;A38)/COUNTIFS(_Calc!$C$3:$C$20002,"&gt;="&amp;(A38-13),_Calc!$C$3:$C$20002,"&lt;="&amp;A38,_Calc!$B$3:$B$20002,"&lt;&gt;")*100),"")</f>
        <v/>
      </c>
      <c r="I38" s="61">
        <f>IFERROR(IF(A38="","",COUNTIFS(_Calc!$B$3:$B$20002,"&lt;70",_Calc!$C$3:$C$20002,A38,_Calc!$D$3:$D$20002,"&lt;6")),"")</f>
        <v/>
      </c>
    </row>
    <row r="39">
      <c r="B39" s="61">
        <f>IFERROR(IF(A39="","",COUNTIFS(_Calc!$C$3:$C$20002,A39,_Calc!$B$3:$B$20002,"&lt;&gt;")),"")</f>
        <v/>
      </c>
      <c r="C39" s="62">
        <f>IFERROR(IF(A39="","",AVERAGEIFS(_Calc!$B$3:$B$20002,_Calc!$C$3:$C$20002,A39)),"")</f>
        <v/>
      </c>
      <c r="D39" s="63">
        <f>IFERROR(IF(A39="","",COUNTIFS(_Calc!$B$3:$B$20002,"&gt;="&amp;70,_Calc!$B$3:$B$20002,"&lt;="&amp;180,_Calc!$C$3:$C$20002,A39)/COUNTIFS(_Calc!$C$3:$C$20002,A39,_Calc!$B$3:$B$20002,"&lt;&gt;")*100),"")</f>
        <v/>
      </c>
      <c r="E39" s="63">
        <f>IFERROR(IF(A39="","",COUNTIFS(_Calc!$B$3:$B$20002,"&lt;70",_Calc!$C$3:$C$20002,A39)/COUNTIFS(_Calc!$C$3:$C$20002,A39,_Calc!$B$3:$B$20002,"&lt;&gt;")*100),"")</f>
        <v/>
      </c>
      <c r="F39" s="63">
        <f>IFERROR(IF(A39="","",COUNTIFS(_Calc!$B$3:$B$20002,"&gt;180",_Calc!$C$3:$C$20002,A39)/COUNTIFS(_Calc!$C$3:$C$20002,A39,_Calc!$B$3:$B$20002,"&lt;&gt;")*100),"")</f>
        <v/>
      </c>
      <c r="G39" s="64">
        <f>IFERROR(IF(A39="","",IF(D39&gt;=70,"✓ Good",IF(E39&gt;4,"Low glucose","High glucose"))),"")</f>
        <v/>
      </c>
      <c r="H39" s="63">
        <f>IFERROR(IF(A39="","",COUNTIFS(_Calc!$B$3:$B$20002,"&gt;="&amp;70,_Calc!$B$3:$B$20002,"&lt;="&amp;180,_Calc!$C$3:$C$20002,"&gt;="&amp;(A39-13),_Calc!$C$3:$C$20002,"&lt;="&amp;A39)/COUNTIFS(_Calc!$C$3:$C$20002,"&gt;="&amp;(A39-13),_Calc!$C$3:$C$20002,"&lt;="&amp;A39,_Calc!$B$3:$B$20002,"&lt;&gt;")*100),"")</f>
        <v/>
      </c>
      <c r="I39" s="61">
        <f>IFERROR(IF(A39="","",COUNTIFS(_Calc!$B$3:$B$20002,"&lt;70",_Calc!$C$3:$C$20002,A39,_Calc!$D$3:$D$20002,"&lt;6")),"")</f>
        <v/>
      </c>
    </row>
    <row r="40">
      <c r="B40" s="61">
        <f>IFERROR(IF(A40="","",COUNTIFS(_Calc!$C$3:$C$20002,A40,_Calc!$B$3:$B$20002,"&lt;&gt;")),"")</f>
        <v/>
      </c>
      <c r="C40" s="62">
        <f>IFERROR(IF(A40="","",AVERAGEIFS(_Calc!$B$3:$B$20002,_Calc!$C$3:$C$20002,A40)),"")</f>
        <v/>
      </c>
      <c r="D40" s="63">
        <f>IFERROR(IF(A40="","",COUNTIFS(_Calc!$B$3:$B$20002,"&gt;="&amp;70,_Calc!$B$3:$B$20002,"&lt;="&amp;180,_Calc!$C$3:$C$20002,A40)/COUNTIFS(_Calc!$C$3:$C$20002,A40,_Calc!$B$3:$B$20002,"&lt;&gt;")*100),"")</f>
        <v/>
      </c>
      <c r="E40" s="63">
        <f>IFERROR(IF(A40="","",COUNTIFS(_Calc!$B$3:$B$20002,"&lt;70",_Calc!$C$3:$C$20002,A40)/COUNTIFS(_Calc!$C$3:$C$20002,A40,_Calc!$B$3:$B$20002,"&lt;&gt;")*100),"")</f>
        <v/>
      </c>
      <c r="F40" s="63">
        <f>IFERROR(IF(A40="","",COUNTIFS(_Calc!$B$3:$B$20002,"&gt;180",_Calc!$C$3:$C$20002,A40)/COUNTIFS(_Calc!$C$3:$C$20002,A40,_Calc!$B$3:$B$20002,"&lt;&gt;")*100),"")</f>
        <v/>
      </c>
      <c r="G40" s="64">
        <f>IFERROR(IF(A40="","",IF(D40&gt;=70,"✓ Good",IF(E40&gt;4,"Low glucose","High glucose"))),"")</f>
        <v/>
      </c>
      <c r="H40" s="63">
        <f>IFERROR(IF(A40="","",COUNTIFS(_Calc!$B$3:$B$20002,"&gt;="&amp;70,_Calc!$B$3:$B$20002,"&lt;="&amp;180,_Calc!$C$3:$C$20002,"&gt;="&amp;(A40-13),_Calc!$C$3:$C$20002,"&lt;="&amp;A40)/COUNTIFS(_Calc!$C$3:$C$20002,"&gt;="&amp;(A40-13),_Calc!$C$3:$C$20002,"&lt;="&amp;A40,_Calc!$B$3:$B$20002,"&lt;&gt;")*100),"")</f>
        <v/>
      </c>
      <c r="I40" s="61">
        <f>IFERROR(IF(A40="","",COUNTIFS(_Calc!$B$3:$B$20002,"&lt;70",_Calc!$C$3:$C$20002,A40,_Calc!$D$3:$D$20002,"&lt;6")),"")</f>
        <v/>
      </c>
    </row>
    <row r="41">
      <c r="B41" s="61">
        <f>IFERROR(IF(A41="","",COUNTIFS(_Calc!$C$3:$C$20002,A41,_Calc!$B$3:$B$20002,"&lt;&gt;")),"")</f>
        <v/>
      </c>
      <c r="C41" s="62">
        <f>IFERROR(IF(A41="","",AVERAGEIFS(_Calc!$B$3:$B$20002,_Calc!$C$3:$C$20002,A41)),"")</f>
        <v/>
      </c>
      <c r="D41" s="63">
        <f>IFERROR(IF(A41="","",COUNTIFS(_Calc!$B$3:$B$20002,"&gt;="&amp;70,_Calc!$B$3:$B$20002,"&lt;="&amp;180,_Calc!$C$3:$C$20002,A41)/COUNTIFS(_Calc!$C$3:$C$20002,A41,_Calc!$B$3:$B$20002,"&lt;&gt;")*100),"")</f>
        <v/>
      </c>
      <c r="E41" s="63">
        <f>IFERROR(IF(A41="","",COUNTIFS(_Calc!$B$3:$B$20002,"&lt;70",_Calc!$C$3:$C$20002,A41)/COUNTIFS(_Calc!$C$3:$C$20002,A41,_Calc!$B$3:$B$20002,"&lt;&gt;")*100),"")</f>
        <v/>
      </c>
      <c r="F41" s="63">
        <f>IFERROR(IF(A41="","",COUNTIFS(_Calc!$B$3:$B$20002,"&gt;180",_Calc!$C$3:$C$20002,A41)/COUNTIFS(_Calc!$C$3:$C$20002,A41,_Calc!$B$3:$B$20002,"&lt;&gt;")*100),"")</f>
        <v/>
      </c>
      <c r="G41" s="64">
        <f>IFERROR(IF(A41="","",IF(D41&gt;=70,"✓ Good",IF(E41&gt;4,"Low glucose","High glucose"))),"")</f>
        <v/>
      </c>
      <c r="H41" s="63">
        <f>IFERROR(IF(A41="","",COUNTIFS(_Calc!$B$3:$B$20002,"&gt;="&amp;70,_Calc!$B$3:$B$20002,"&lt;="&amp;180,_Calc!$C$3:$C$20002,"&gt;="&amp;(A41-13),_Calc!$C$3:$C$20002,"&lt;="&amp;A41)/COUNTIFS(_Calc!$C$3:$C$20002,"&gt;="&amp;(A41-13),_Calc!$C$3:$C$20002,"&lt;="&amp;A41,_Calc!$B$3:$B$20002,"&lt;&gt;")*100),"")</f>
        <v/>
      </c>
      <c r="I41" s="61">
        <f>IFERROR(IF(A41="","",COUNTIFS(_Calc!$B$3:$B$20002,"&lt;70",_Calc!$C$3:$C$20002,A41,_Calc!$D$3:$D$20002,"&lt;6")),"")</f>
        <v/>
      </c>
    </row>
    <row r="42">
      <c r="B42" s="61">
        <f>IFERROR(IF(A42="","",COUNTIFS(_Calc!$C$3:$C$20002,A42,_Calc!$B$3:$B$20002,"&lt;&gt;")),"")</f>
        <v/>
      </c>
      <c r="C42" s="62">
        <f>IFERROR(IF(A42="","",AVERAGEIFS(_Calc!$B$3:$B$20002,_Calc!$C$3:$C$20002,A42)),"")</f>
        <v/>
      </c>
      <c r="D42" s="63">
        <f>IFERROR(IF(A42="","",COUNTIFS(_Calc!$B$3:$B$20002,"&gt;="&amp;70,_Calc!$B$3:$B$20002,"&lt;="&amp;180,_Calc!$C$3:$C$20002,A42)/COUNTIFS(_Calc!$C$3:$C$20002,A42,_Calc!$B$3:$B$20002,"&lt;&gt;")*100),"")</f>
        <v/>
      </c>
      <c r="E42" s="63">
        <f>IFERROR(IF(A42="","",COUNTIFS(_Calc!$B$3:$B$20002,"&lt;70",_Calc!$C$3:$C$20002,A42)/COUNTIFS(_Calc!$C$3:$C$20002,A42,_Calc!$B$3:$B$20002,"&lt;&gt;")*100),"")</f>
        <v/>
      </c>
      <c r="F42" s="63">
        <f>IFERROR(IF(A42="","",COUNTIFS(_Calc!$B$3:$B$20002,"&gt;180",_Calc!$C$3:$C$20002,A42)/COUNTIFS(_Calc!$C$3:$C$20002,A42,_Calc!$B$3:$B$20002,"&lt;&gt;")*100),"")</f>
        <v/>
      </c>
      <c r="G42" s="64">
        <f>IFERROR(IF(A42="","",IF(D42&gt;=70,"✓ Good",IF(E42&gt;4,"Low glucose","High glucose"))),"")</f>
        <v/>
      </c>
      <c r="H42" s="63">
        <f>IFERROR(IF(A42="","",COUNTIFS(_Calc!$B$3:$B$20002,"&gt;="&amp;70,_Calc!$B$3:$B$20002,"&lt;="&amp;180,_Calc!$C$3:$C$20002,"&gt;="&amp;(A42-13),_Calc!$C$3:$C$20002,"&lt;="&amp;A42)/COUNTIFS(_Calc!$C$3:$C$20002,"&gt;="&amp;(A42-13),_Calc!$C$3:$C$20002,"&lt;="&amp;A42,_Calc!$B$3:$B$20002,"&lt;&gt;")*100),"")</f>
        <v/>
      </c>
      <c r="I42" s="61">
        <f>IFERROR(IF(A42="","",COUNTIFS(_Calc!$B$3:$B$20002,"&lt;70",_Calc!$C$3:$C$20002,A42,_Calc!$D$3:$D$20002,"&lt;6")),"")</f>
        <v/>
      </c>
    </row>
    <row r="43">
      <c r="B43" s="61">
        <f>IFERROR(IF(A43="","",COUNTIFS(_Calc!$C$3:$C$20002,A43,_Calc!$B$3:$B$20002,"&lt;&gt;")),"")</f>
        <v/>
      </c>
      <c r="C43" s="62">
        <f>IFERROR(IF(A43="","",AVERAGEIFS(_Calc!$B$3:$B$20002,_Calc!$C$3:$C$20002,A43)),"")</f>
        <v/>
      </c>
      <c r="D43" s="63">
        <f>IFERROR(IF(A43="","",COUNTIFS(_Calc!$B$3:$B$20002,"&gt;="&amp;70,_Calc!$B$3:$B$20002,"&lt;="&amp;180,_Calc!$C$3:$C$20002,A43)/COUNTIFS(_Calc!$C$3:$C$20002,A43,_Calc!$B$3:$B$20002,"&lt;&gt;")*100),"")</f>
        <v/>
      </c>
      <c r="E43" s="63">
        <f>IFERROR(IF(A43="","",COUNTIFS(_Calc!$B$3:$B$20002,"&lt;70",_Calc!$C$3:$C$20002,A43)/COUNTIFS(_Calc!$C$3:$C$20002,A43,_Calc!$B$3:$B$20002,"&lt;&gt;")*100),"")</f>
        <v/>
      </c>
      <c r="F43" s="63">
        <f>IFERROR(IF(A43="","",COUNTIFS(_Calc!$B$3:$B$20002,"&gt;180",_Calc!$C$3:$C$20002,A43)/COUNTIFS(_Calc!$C$3:$C$20002,A43,_Calc!$B$3:$B$20002,"&lt;&gt;")*100),"")</f>
        <v/>
      </c>
      <c r="G43" s="64">
        <f>IFERROR(IF(A43="","",IF(D43&gt;=70,"✓ Good",IF(E43&gt;4,"Low glucose","High glucose"))),"")</f>
        <v/>
      </c>
      <c r="H43" s="63">
        <f>IFERROR(IF(A43="","",COUNTIFS(_Calc!$B$3:$B$20002,"&gt;="&amp;70,_Calc!$B$3:$B$20002,"&lt;="&amp;180,_Calc!$C$3:$C$20002,"&gt;="&amp;(A43-13),_Calc!$C$3:$C$20002,"&lt;="&amp;A43)/COUNTIFS(_Calc!$C$3:$C$20002,"&gt;="&amp;(A43-13),_Calc!$C$3:$C$20002,"&lt;="&amp;A43,_Calc!$B$3:$B$20002,"&lt;&gt;")*100),"")</f>
        <v/>
      </c>
      <c r="I43" s="61">
        <f>IFERROR(IF(A43="","",COUNTIFS(_Calc!$B$3:$B$20002,"&lt;70",_Calc!$C$3:$C$20002,A43,_Calc!$D$3:$D$20002,"&lt;6")),"")</f>
        <v/>
      </c>
    </row>
    <row r="44">
      <c r="B44" s="61">
        <f>IFERROR(IF(A44="","",COUNTIFS(_Calc!$C$3:$C$20002,A44,_Calc!$B$3:$B$20002,"&lt;&gt;")),"")</f>
        <v/>
      </c>
      <c r="C44" s="62">
        <f>IFERROR(IF(A44="","",AVERAGEIFS(_Calc!$B$3:$B$20002,_Calc!$C$3:$C$20002,A44)),"")</f>
        <v/>
      </c>
      <c r="D44" s="63">
        <f>IFERROR(IF(A44="","",COUNTIFS(_Calc!$B$3:$B$20002,"&gt;="&amp;70,_Calc!$B$3:$B$20002,"&lt;="&amp;180,_Calc!$C$3:$C$20002,A44)/COUNTIFS(_Calc!$C$3:$C$20002,A44,_Calc!$B$3:$B$20002,"&lt;&gt;")*100),"")</f>
        <v/>
      </c>
      <c r="E44" s="63">
        <f>IFERROR(IF(A44="","",COUNTIFS(_Calc!$B$3:$B$20002,"&lt;70",_Calc!$C$3:$C$20002,A44)/COUNTIFS(_Calc!$C$3:$C$20002,A44,_Calc!$B$3:$B$20002,"&lt;&gt;")*100),"")</f>
        <v/>
      </c>
      <c r="F44" s="63">
        <f>IFERROR(IF(A44="","",COUNTIFS(_Calc!$B$3:$B$20002,"&gt;180",_Calc!$C$3:$C$20002,A44)/COUNTIFS(_Calc!$C$3:$C$20002,A44,_Calc!$B$3:$B$20002,"&lt;&gt;")*100),"")</f>
        <v/>
      </c>
      <c r="G44" s="64">
        <f>IFERROR(IF(A44="","",IF(D44&gt;=70,"✓ Good",IF(E44&gt;4,"Low glucose","High glucose"))),"")</f>
        <v/>
      </c>
      <c r="H44" s="63">
        <f>IFERROR(IF(A44="","",COUNTIFS(_Calc!$B$3:$B$20002,"&gt;="&amp;70,_Calc!$B$3:$B$20002,"&lt;="&amp;180,_Calc!$C$3:$C$20002,"&gt;="&amp;(A44-13),_Calc!$C$3:$C$20002,"&lt;="&amp;A44)/COUNTIFS(_Calc!$C$3:$C$20002,"&gt;="&amp;(A44-13),_Calc!$C$3:$C$20002,"&lt;="&amp;A44,_Calc!$B$3:$B$20002,"&lt;&gt;")*100),"")</f>
        <v/>
      </c>
      <c r="I44" s="61">
        <f>IFERROR(IF(A44="","",COUNTIFS(_Calc!$B$3:$B$20002,"&lt;70",_Calc!$C$3:$C$20002,A44,_Calc!$D$3:$D$20002,"&lt;6")),"")</f>
        <v/>
      </c>
    </row>
    <row r="45">
      <c r="B45" s="61">
        <f>IFERROR(IF(A45="","",COUNTIFS(_Calc!$C$3:$C$20002,A45,_Calc!$B$3:$B$20002,"&lt;&gt;")),"")</f>
        <v/>
      </c>
      <c r="C45" s="62">
        <f>IFERROR(IF(A45="","",AVERAGEIFS(_Calc!$B$3:$B$20002,_Calc!$C$3:$C$20002,A45)),"")</f>
        <v/>
      </c>
      <c r="D45" s="63">
        <f>IFERROR(IF(A45="","",COUNTIFS(_Calc!$B$3:$B$20002,"&gt;="&amp;70,_Calc!$B$3:$B$20002,"&lt;="&amp;180,_Calc!$C$3:$C$20002,A45)/COUNTIFS(_Calc!$C$3:$C$20002,A45,_Calc!$B$3:$B$20002,"&lt;&gt;")*100),"")</f>
        <v/>
      </c>
      <c r="E45" s="63">
        <f>IFERROR(IF(A45="","",COUNTIFS(_Calc!$B$3:$B$20002,"&lt;70",_Calc!$C$3:$C$20002,A45)/COUNTIFS(_Calc!$C$3:$C$20002,A45,_Calc!$B$3:$B$20002,"&lt;&gt;")*100),"")</f>
        <v/>
      </c>
      <c r="F45" s="63">
        <f>IFERROR(IF(A45="","",COUNTIFS(_Calc!$B$3:$B$20002,"&gt;180",_Calc!$C$3:$C$20002,A45)/COUNTIFS(_Calc!$C$3:$C$20002,A45,_Calc!$B$3:$B$20002,"&lt;&gt;")*100),"")</f>
        <v/>
      </c>
      <c r="G45" s="64">
        <f>IFERROR(IF(A45="","",IF(D45&gt;=70,"✓ Good",IF(E45&gt;4,"Low glucose","High glucose"))),"")</f>
        <v/>
      </c>
      <c r="H45" s="63">
        <f>IFERROR(IF(A45="","",COUNTIFS(_Calc!$B$3:$B$20002,"&gt;="&amp;70,_Calc!$B$3:$B$20002,"&lt;="&amp;180,_Calc!$C$3:$C$20002,"&gt;="&amp;(A45-13),_Calc!$C$3:$C$20002,"&lt;="&amp;A45)/COUNTIFS(_Calc!$C$3:$C$20002,"&gt;="&amp;(A45-13),_Calc!$C$3:$C$20002,"&lt;="&amp;A45,_Calc!$B$3:$B$20002,"&lt;&gt;")*100),"")</f>
        <v/>
      </c>
      <c r="I45" s="61">
        <f>IFERROR(IF(A45="","",COUNTIFS(_Calc!$B$3:$B$20002,"&lt;70",_Calc!$C$3:$C$20002,A45,_Calc!$D$3:$D$20002,"&lt;6")),"")</f>
        <v/>
      </c>
    </row>
    <row r="46">
      <c r="B46" s="61">
        <f>IFERROR(IF(A46="","",COUNTIFS(_Calc!$C$3:$C$20002,A46,_Calc!$B$3:$B$20002,"&lt;&gt;")),"")</f>
        <v/>
      </c>
      <c r="C46" s="62">
        <f>IFERROR(IF(A46="","",AVERAGEIFS(_Calc!$B$3:$B$20002,_Calc!$C$3:$C$20002,A46)),"")</f>
        <v/>
      </c>
      <c r="D46" s="63">
        <f>IFERROR(IF(A46="","",COUNTIFS(_Calc!$B$3:$B$20002,"&gt;="&amp;70,_Calc!$B$3:$B$20002,"&lt;="&amp;180,_Calc!$C$3:$C$20002,A46)/COUNTIFS(_Calc!$C$3:$C$20002,A46,_Calc!$B$3:$B$20002,"&lt;&gt;")*100),"")</f>
        <v/>
      </c>
      <c r="E46" s="63">
        <f>IFERROR(IF(A46="","",COUNTIFS(_Calc!$B$3:$B$20002,"&lt;70",_Calc!$C$3:$C$20002,A46)/COUNTIFS(_Calc!$C$3:$C$20002,A46,_Calc!$B$3:$B$20002,"&lt;&gt;")*100),"")</f>
        <v/>
      </c>
      <c r="F46" s="63">
        <f>IFERROR(IF(A46="","",COUNTIFS(_Calc!$B$3:$B$20002,"&gt;180",_Calc!$C$3:$C$20002,A46)/COUNTIFS(_Calc!$C$3:$C$20002,A46,_Calc!$B$3:$B$20002,"&lt;&gt;")*100),"")</f>
        <v/>
      </c>
      <c r="G46" s="64">
        <f>IFERROR(IF(A46="","",IF(D46&gt;=70,"✓ Good",IF(E46&gt;4,"Low glucose","High glucose"))),"")</f>
        <v/>
      </c>
      <c r="H46" s="63">
        <f>IFERROR(IF(A46="","",COUNTIFS(_Calc!$B$3:$B$20002,"&gt;="&amp;70,_Calc!$B$3:$B$20002,"&lt;="&amp;180,_Calc!$C$3:$C$20002,"&gt;="&amp;(A46-13),_Calc!$C$3:$C$20002,"&lt;="&amp;A46)/COUNTIFS(_Calc!$C$3:$C$20002,"&gt;="&amp;(A46-13),_Calc!$C$3:$C$20002,"&lt;="&amp;A46,_Calc!$B$3:$B$20002,"&lt;&gt;")*100),"")</f>
        <v/>
      </c>
      <c r="I46" s="61">
        <f>IFERROR(IF(A46="","",COUNTIFS(_Calc!$B$3:$B$20002,"&lt;70",_Calc!$C$3:$C$20002,A46,_Calc!$D$3:$D$20002,"&lt;6")),"")</f>
        <v/>
      </c>
    </row>
    <row r="47">
      <c r="B47" s="61">
        <f>IFERROR(IF(A47="","",COUNTIFS(_Calc!$C$3:$C$20002,A47,_Calc!$B$3:$B$20002,"&lt;&gt;")),"")</f>
        <v/>
      </c>
      <c r="C47" s="62">
        <f>IFERROR(IF(A47="","",AVERAGEIFS(_Calc!$B$3:$B$20002,_Calc!$C$3:$C$20002,A47)),"")</f>
        <v/>
      </c>
      <c r="D47" s="63">
        <f>IFERROR(IF(A47="","",COUNTIFS(_Calc!$B$3:$B$20002,"&gt;="&amp;70,_Calc!$B$3:$B$20002,"&lt;="&amp;180,_Calc!$C$3:$C$20002,A47)/COUNTIFS(_Calc!$C$3:$C$20002,A47,_Calc!$B$3:$B$20002,"&lt;&gt;")*100),"")</f>
        <v/>
      </c>
      <c r="E47" s="63">
        <f>IFERROR(IF(A47="","",COUNTIFS(_Calc!$B$3:$B$20002,"&lt;70",_Calc!$C$3:$C$20002,A47)/COUNTIFS(_Calc!$C$3:$C$20002,A47,_Calc!$B$3:$B$20002,"&lt;&gt;")*100),"")</f>
        <v/>
      </c>
      <c r="F47" s="63">
        <f>IFERROR(IF(A47="","",COUNTIFS(_Calc!$B$3:$B$20002,"&gt;180",_Calc!$C$3:$C$20002,A47)/COUNTIFS(_Calc!$C$3:$C$20002,A47,_Calc!$B$3:$B$20002,"&lt;&gt;")*100),"")</f>
        <v/>
      </c>
      <c r="G47" s="64">
        <f>IFERROR(IF(A47="","",IF(D47&gt;=70,"✓ Good",IF(E47&gt;4,"Low glucose","High glucose"))),"")</f>
        <v/>
      </c>
      <c r="H47" s="63">
        <f>IFERROR(IF(A47="","",COUNTIFS(_Calc!$B$3:$B$20002,"&gt;="&amp;70,_Calc!$B$3:$B$20002,"&lt;="&amp;180,_Calc!$C$3:$C$20002,"&gt;="&amp;(A47-13),_Calc!$C$3:$C$20002,"&lt;="&amp;A47)/COUNTIFS(_Calc!$C$3:$C$20002,"&gt;="&amp;(A47-13),_Calc!$C$3:$C$20002,"&lt;="&amp;A47,_Calc!$B$3:$B$20002,"&lt;&gt;")*100),"")</f>
        <v/>
      </c>
      <c r="I47" s="61">
        <f>IFERROR(IF(A47="","",COUNTIFS(_Calc!$B$3:$B$20002,"&lt;70",_Calc!$C$3:$C$20002,A47,_Calc!$D$3:$D$20002,"&lt;6")),"")</f>
        <v/>
      </c>
    </row>
    <row r="48">
      <c r="B48" s="61">
        <f>IFERROR(IF(A48="","",COUNTIFS(_Calc!$C$3:$C$20002,A48,_Calc!$B$3:$B$20002,"&lt;&gt;")),"")</f>
        <v/>
      </c>
      <c r="C48" s="62">
        <f>IFERROR(IF(A48="","",AVERAGEIFS(_Calc!$B$3:$B$20002,_Calc!$C$3:$C$20002,A48)),"")</f>
        <v/>
      </c>
      <c r="D48" s="63">
        <f>IFERROR(IF(A48="","",COUNTIFS(_Calc!$B$3:$B$20002,"&gt;="&amp;70,_Calc!$B$3:$B$20002,"&lt;="&amp;180,_Calc!$C$3:$C$20002,A48)/COUNTIFS(_Calc!$C$3:$C$20002,A48,_Calc!$B$3:$B$20002,"&lt;&gt;")*100),"")</f>
        <v/>
      </c>
      <c r="E48" s="63">
        <f>IFERROR(IF(A48="","",COUNTIFS(_Calc!$B$3:$B$20002,"&lt;70",_Calc!$C$3:$C$20002,A48)/COUNTIFS(_Calc!$C$3:$C$20002,A48,_Calc!$B$3:$B$20002,"&lt;&gt;")*100),"")</f>
        <v/>
      </c>
      <c r="F48" s="63">
        <f>IFERROR(IF(A48="","",COUNTIFS(_Calc!$B$3:$B$20002,"&gt;180",_Calc!$C$3:$C$20002,A48)/COUNTIFS(_Calc!$C$3:$C$20002,A48,_Calc!$B$3:$B$20002,"&lt;&gt;")*100),"")</f>
        <v/>
      </c>
      <c r="G48" s="64">
        <f>IFERROR(IF(A48="","",IF(D48&gt;=70,"✓ Good",IF(E48&gt;4,"Low glucose","High glucose"))),"")</f>
        <v/>
      </c>
      <c r="H48" s="63">
        <f>IFERROR(IF(A48="","",COUNTIFS(_Calc!$B$3:$B$20002,"&gt;="&amp;70,_Calc!$B$3:$B$20002,"&lt;="&amp;180,_Calc!$C$3:$C$20002,"&gt;="&amp;(A48-13),_Calc!$C$3:$C$20002,"&lt;="&amp;A48)/COUNTIFS(_Calc!$C$3:$C$20002,"&gt;="&amp;(A48-13),_Calc!$C$3:$C$20002,"&lt;="&amp;A48,_Calc!$B$3:$B$20002,"&lt;&gt;")*100),"")</f>
        <v/>
      </c>
      <c r="I48" s="61">
        <f>IFERROR(IF(A48="","",COUNTIFS(_Calc!$B$3:$B$20002,"&lt;70",_Calc!$C$3:$C$20002,A48,_Calc!$D$3:$D$20002,"&lt;6")),"")</f>
        <v/>
      </c>
    </row>
    <row r="49">
      <c r="B49" s="61">
        <f>IFERROR(IF(A49="","",COUNTIFS(_Calc!$C$3:$C$20002,A49,_Calc!$B$3:$B$20002,"&lt;&gt;")),"")</f>
        <v/>
      </c>
      <c r="C49" s="62">
        <f>IFERROR(IF(A49="","",AVERAGEIFS(_Calc!$B$3:$B$20002,_Calc!$C$3:$C$20002,A49)),"")</f>
        <v/>
      </c>
      <c r="D49" s="63">
        <f>IFERROR(IF(A49="","",COUNTIFS(_Calc!$B$3:$B$20002,"&gt;="&amp;70,_Calc!$B$3:$B$20002,"&lt;="&amp;180,_Calc!$C$3:$C$20002,A49)/COUNTIFS(_Calc!$C$3:$C$20002,A49,_Calc!$B$3:$B$20002,"&lt;&gt;")*100),"")</f>
        <v/>
      </c>
      <c r="E49" s="63">
        <f>IFERROR(IF(A49="","",COUNTIFS(_Calc!$B$3:$B$20002,"&lt;70",_Calc!$C$3:$C$20002,A49)/COUNTIFS(_Calc!$C$3:$C$20002,A49,_Calc!$B$3:$B$20002,"&lt;&gt;")*100),"")</f>
        <v/>
      </c>
      <c r="F49" s="63">
        <f>IFERROR(IF(A49="","",COUNTIFS(_Calc!$B$3:$B$20002,"&gt;180",_Calc!$C$3:$C$20002,A49)/COUNTIFS(_Calc!$C$3:$C$20002,A49,_Calc!$B$3:$B$20002,"&lt;&gt;")*100),"")</f>
        <v/>
      </c>
      <c r="G49" s="64">
        <f>IFERROR(IF(A49="","",IF(D49&gt;=70,"✓ Good",IF(E49&gt;4,"Low glucose","High glucose"))),"")</f>
        <v/>
      </c>
      <c r="H49" s="63">
        <f>IFERROR(IF(A49="","",COUNTIFS(_Calc!$B$3:$B$20002,"&gt;="&amp;70,_Calc!$B$3:$B$20002,"&lt;="&amp;180,_Calc!$C$3:$C$20002,"&gt;="&amp;(A49-13),_Calc!$C$3:$C$20002,"&lt;="&amp;A49)/COUNTIFS(_Calc!$C$3:$C$20002,"&gt;="&amp;(A49-13),_Calc!$C$3:$C$20002,"&lt;="&amp;A49,_Calc!$B$3:$B$20002,"&lt;&gt;")*100),"")</f>
        <v/>
      </c>
      <c r="I49" s="61">
        <f>IFERROR(IF(A49="","",COUNTIFS(_Calc!$B$3:$B$20002,"&lt;70",_Calc!$C$3:$C$20002,A49,_Calc!$D$3:$D$20002,"&lt;6")),"")</f>
        <v/>
      </c>
    </row>
    <row r="50">
      <c r="B50" s="61">
        <f>IFERROR(IF(A50="","",COUNTIFS(_Calc!$C$3:$C$20002,A50,_Calc!$B$3:$B$20002,"&lt;&gt;")),"")</f>
        <v/>
      </c>
      <c r="C50" s="62">
        <f>IFERROR(IF(A50="","",AVERAGEIFS(_Calc!$B$3:$B$20002,_Calc!$C$3:$C$20002,A50)),"")</f>
        <v/>
      </c>
      <c r="D50" s="63">
        <f>IFERROR(IF(A50="","",COUNTIFS(_Calc!$B$3:$B$20002,"&gt;="&amp;70,_Calc!$B$3:$B$20002,"&lt;="&amp;180,_Calc!$C$3:$C$20002,A50)/COUNTIFS(_Calc!$C$3:$C$20002,A50,_Calc!$B$3:$B$20002,"&lt;&gt;")*100),"")</f>
        <v/>
      </c>
      <c r="E50" s="63">
        <f>IFERROR(IF(A50="","",COUNTIFS(_Calc!$B$3:$B$20002,"&lt;70",_Calc!$C$3:$C$20002,A50)/COUNTIFS(_Calc!$C$3:$C$20002,A50,_Calc!$B$3:$B$20002,"&lt;&gt;")*100),"")</f>
        <v/>
      </c>
      <c r="F50" s="63">
        <f>IFERROR(IF(A50="","",COUNTIFS(_Calc!$B$3:$B$20002,"&gt;180",_Calc!$C$3:$C$20002,A50)/COUNTIFS(_Calc!$C$3:$C$20002,A50,_Calc!$B$3:$B$20002,"&lt;&gt;")*100),"")</f>
        <v/>
      </c>
      <c r="G50" s="64">
        <f>IFERROR(IF(A50="","",IF(D50&gt;=70,"✓ Good",IF(E50&gt;4,"Low glucose","High glucose"))),"")</f>
        <v/>
      </c>
      <c r="H50" s="63">
        <f>IFERROR(IF(A50="","",COUNTIFS(_Calc!$B$3:$B$20002,"&gt;="&amp;70,_Calc!$B$3:$B$20002,"&lt;="&amp;180,_Calc!$C$3:$C$20002,"&gt;="&amp;(A50-13),_Calc!$C$3:$C$20002,"&lt;="&amp;A50)/COUNTIFS(_Calc!$C$3:$C$20002,"&gt;="&amp;(A50-13),_Calc!$C$3:$C$20002,"&lt;="&amp;A50,_Calc!$B$3:$B$20002,"&lt;&gt;")*100),"")</f>
        <v/>
      </c>
      <c r="I50" s="61">
        <f>IFERROR(IF(A50="","",COUNTIFS(_Calc!$B$3:$B$20002,"&lt;70",_Calc!$C$3:$C$20002,A50,_Calc!$D$3:$D$20002,"&lt;6")),"")</f>
        <v/>
      </c>
    </row>
    <row r="51">
      <c r="B51" s="61">
        <f>IFERROR(IF(A51="","",COUNTIFS(_Calc!$C$3:$C$20002,A51,_Calc!$B$3:$B$20002,"&lt;&gt;")),"")</f>
        <v/>
      </c>
      <c r="C51" s="62">
        <f>IFERROR(IF(A51="","",AVERAGEIFS(_Calc!$B$3:$B$20002,_Calc!$C$3:$C$20002,A51)),"")</f>
        <v/>
      </c>
      <c r="D51" s="63">
        <f>IFERROR(IF(A51="","",COUNTIFS(_Calc!$B$3:$B$20002,"&gt;="&amp;70,_Calc!$B$3:$B$20002,"&lt;="&amp;180,_Calc!$C$3:$C$20002,A51)/COUNTIFS(_Calc!$C$3:$C$20002,A51,_Calc!$B$3:$B$20002,"&lt;&gt;")*100),"")</f>
        <v/>
      </c>
      <c r="E51" s="63">
        <f>IFERROR(IF(A51="","",COUNTIFS(_Calc!$B$3:$B$20002,"&lt;70",_Calc!$C$3:$C$20002,A51)/COUNTIFS(_Calc!$C$3:$C$20002,A51,_Calc!$B$3:$B$20002,"&lt;&gt;")*100),"")</f>
        <v/>
      </c>
      <c r="F51" s="63">
        <f>IFERROR(IF(A51="","",COUNTIFS(_Calc!$B$3:$B$20002,"&gt;180",_Calc!$C$3:$C$20002,A51)/COUNTIFS(_Calc!$C$3:$C$20002,A51,_Calc!$B$3:$B$20002,"&lt;&gt;")*100),"")</f>
        <v/>
      </c>
      <c r="G51" s="64">
        <f>IFERROR(IF(A51="","",IF(D51&gt;=70,"✓ Good",IF(E51&gt;4,"Low glucose","High glucose"))),"")</f>
        <v/>
      </c>
      <c r="H51" s="63">
        <f>IFERROR(IF(A51="","",COUNTIFS(_Calc!$B$3:$B$20002,"&gt;="&amp;70,_Calc!$B$3:$B$20002,"&lt;="&amp;180,_Calc!$C$3:$C$20002,"&gt;="&amp;(A51-13),_Calc!$C$3:$C$20002,"&lt;="&amp;A51)/COUNTIFS(_Calc!$C$3:$C$20002,"&gt;="&amp;(A51-13),_Calc!$C$3:$C$20002,"&lt;="&amp;A51,_Calc!$B$3:$B$20002,"&lt;&gt;")*100),"")</f>
        <v/>
      </c>
      <c r="I51" s="61">
        <f>IFERROR(IF(A51="","",COUNTIFS(_Calc!$B$3:$B$20002,"&lt;70",_Calc!$C$3:$C$20002,A51,_Calc!$D$3:$D$20002,"&lt;6")),"")</f>
        <v/>
      </c>
    </row>
    <row r="52">
      <c r="B52" s="61">
        <f>IFERROR(IF(A52="","",COUNTIFS(_Calc!$C$3:$C$20002,A52,_Calc!$B$3:$B$20002,"&lt;&gt;")),"")</f>
        <v/>
      </c>
      <c r="C52" s="62">
        <f>IFERROR(IF(A52="","",AVERAGEIFS(_Calc!$B$3:$B$20002,_Calc!$C$3:$C$20002,A52)),"")</f>
        <v/>
      </c>
      <c r="D52" s="63">
        <f>IFERROR(IF(A52="","",COUNTIFS(_Calc!$B$3:$B$20002,"&gt;="&amp;70,_Calc!$B$3:$B$20002,"&lt;="&amp;180,_Calc!$C$3:$C$20002,A52)/COUNTIFS(_Calc!$C$3:$C$20002,A52,_Calc!$B$3:$B$20002,"&lt;&gt;")*100),"")</f>
        <v/>
      </c>
      <c r="E52" s="63">
        <f>IFERROR(IF(A52="","",COUNTIFS(_Calc!$B$3:$B$20002,"&lt;70",_Calc!$C$3:$C$20002,A52)/COUNTIFS(_Calc!$C$3:$C$20002,A52,_Calc!$B$3:$B$20002,"&lt;&gt;")*100),"")</f>
        <v/>
      </c>
      <c r="F52" s="63">
        <f>IFERROR(IF(A52="","",COUNTIFS(_Calc!$B$3:$B$20002,"&gt;180",_Calc!$C$3:$C$20002,A52)/COUNTIFS(_Calc!$C$3:$C$20002,A52,_Calc!$B$3:$B$20002,"&lt;&gt;")*100),"")</f>
        <v/>
      </c>
      <c r="G52" s="64">
        <f>IFERROR(IF(A52="","",IF(D52&gt;=70,"✓ Good",IF(E52&gt;4,"Low glucose","High glucose"))),"")</f>
        <v/>
      </c>
      <c r="H52" s="63">
        <f>IFERROR(IF(A52="","",COUNTIFS(_Calc!$B$3:$B$20002,"&gt;="&amp;70,_Calc!$B$3:$B$20002,"&lt;="&amp;180,_Calc!$C$3:$C$20002,"&gt;="&amp;(A52-13),_Calc!$C$3:$C$20002,"&lt;="&amp;A52)/COUNTIFS(_Calc!$C$3:$C$20002,"&gt;="&amp;(A52-13),_Calc!$C$3:$C$20002,"&lt;="&amp;A52,_Calc!$B$3:$B$20002,"&lt;&gt;")*100),"")</f>
        <v/>
      </c>
      <c r="I52" s="61">
        <f>IFERROR(IF(A52="","",COUNTIFS(_Calc!$B$3:$B$20002,"&lt;70",_Calc!$C$3:$C$20002,A52,_Calc!$D$3:$D$20002,"&lt;6")),"")</f>
        <v/>
      </c>
    </row>
    <row r="53">
      <c r="B53" s="61">
        <f>IFERROR(IF(A53="","",COUNTIFS(_Calc!$C$3:$C$20002,A53,_Calc!$B$3:$B$20002,"&lt;&gt;")),"")</f>
        <v/>
      </c>
      <c r="C53" s="62">
        <f>IFERROR(IF(A53="","",AVERAGEIFS(_Calc!$B$3:$B$20002,_Calc!$C$3:$C$20002,A53)),"")</f>
        <v/>
      </c>
      <c r="D53" s="63">
        <f>IFERROR(IF(A53="","",COUNTIFS(_Calc!$B$3:$B$20002,"&gt;="&amp;70,_Calc!$B$3:$B$20002,"&lt;="&amp;180,_Calc!$C$3:$C$20002,A53)/COUNTIFS(_Calc!$C$3:$C$20002,A53,_Calc!$B$3:$B$20002,"&lt;&gt;")*100),"")</f>
        <v/>
      </c>
      <c r="E53" s="63">
        <f>IFERROR(IF(A53="","",COUNTIFS(_Calc!$B$3:$B$20002,"&lt;70",_Calc!$C$3:$C$20002,A53)/COUNTIFS(_Calc!$C$3:$C$20002,A53,_Calc!$B$3:$B$20002,"&lt;&gt;")*100),"")</f>
        <v/>
      </c>
      <c r="F53" s="63">
        <f>IFERROR(IF(A53="","",COUNTIFS(_Calc!$B$3:$B$20002,"&gt;180",_Calc!$C$3:$C$20002,A53)/COUNTIFS(_Calc!$C$3:$C$20002,A53,_Calc!$B$3:$B$20002,"&lt;&gt;")*100),"")</f>
        <v/>
      </c>
      <c r="G53" s="64">
        <f>IFERROR(IF(A53="","",IF(D53&gt;=70,"✓ Good",IF(E53&gt;4,"Low glucose","High glucose"))),"")</f>
        <v/>
      </c>
      <c r="H53" s="63">
        <f>IFERROR(IF(A53="","",COUNTIFS(_Calc!$B$3:$B$20002,"&gt;="&amp;70,_Calc!$B$3:$B$20002,"&lt;="&amp;180,_Calc!$C$3:$C$20002,"&gt;="&amp;(A53-13),_Calc!$C$3:$C$20002,"&lt;="&amp;A53)/COUNTIFS(_Calc!$C$3:$C$20002,"&gt;="&amp;(A53-13),_Calc!$C$3:$C$20002,"&lt;="&amp;A53,_Calc!$B$3:$B$20002,"&lt;&gt;")*100),"")</f>
        <v/>
      </c>
      <c r="I53" s="61">
        <f>IFERROR(IF(A53="","",COUNTIFS(_Calc!$B$3:$B$20002,"&lt;70",_Calc!$C$3:$C$20002,A53,_Calc!$D$3:$D$20002,"&lt;6")),"")</f>
        <v/>
      </c>
    </row>
    <row r="54">
      <c r="B54" s="61">
        <f>IFERROR(IF(A54="","",COUNTIFS(_Calc!$C$3:$C$20002,A54,_Calc!$B$3:$B$20002,"&lt;&gt;")),"")</f>
        <v/>
      </c>
      <c r="C54" s="62">
        <f>IFERROR(IF(A54="","",AVERAGEIFS(_Calc!$B$3:$B$20002,_Calc!$C$3:$C$20002,A54)),"")</f>
        <v/>
      </c>
      <c r="D54" s="63">
        <f>IFERROR(IF(A54="","",COUNTIFS(_Calc!$B$3:$B$20002,"&gt;="&amp;70,_Calc!$B$3:$B$20002,"&lt;="&amp;180,_Calc!$C$3:$C$20002,A54)/COUNTIFS(_Calc!$C$3:$C$20002,A54,_Calc!$B$3:$B$20002,"&lt;&gt;")*100),"")</f>
        <v/>
      </c>
      <c r="E54" s="63">
        <f>IFERROR(IF(A54="","",COUNTIFS(_Calc!$B$3:$B$20002,"&lt;70",_Calc!$C$3:$C$20002,A54)/COUNTIFS(_Calc!$C$3:$C$20002,A54,_Calc!$B$3:$B$20002,"&lt;&gt;")*100),"")</f>
        <v/>
      </c>
      <c r="F54" s="63">
        <f>IFERROR(IF(A54="","",COUNTIFS(_Calc!$B$3:$B$20002,"&gt;180",_Calc!$C$3:$C$20002,A54)/COUNTIFS(_Calc!$C$3:$C$20002,A54,_Calc!$B$3:$B$20002,"&lt;&gt;")*100),"")</f>
        <v/>
      </c>
      <c r="G54" s="64">
        <f>IFERROR(IF(A54="","",IF(D54&gt;=70,"✓ Good",IF(E54&gt;4,"Low glucose","High glucose"))),"")</f>
        <v/>
      </c>
      <c r="H54" s="63">
        <f>IFERROR(IF(A54="","",COUNTIFS(_Calc!$B$3:$B$20002,"&gt;="&amp;70,_Calc!$B$3:$B$20002,"&lt;="&amp;180,_Calc!$C$3:$C$20002,"&gt;="&amp;(A54-13),_Calc!$C$3:$C$20002,"&lt;="&amp;A54)/COUNTIFS(_Calc!$C$3:$C$20002,"&gt;="&amp;(A54-13),_Calc!$C$3:$C$20002,"&lt;="&amp;A54,_Calc!$B$3:$B$20002,"&lt;&gt;")*100),"")</f>
        <v/>
      </c>
      <c r="I54" s="61">
        <f>IFERROR(IF(A54="","",COUNTIFS(_Calc!$B$3:$B$20002,"&lt;70",_Calc!$C$3:$C$20002,A54,_Calc!$D$3:$D$20002,"&lt;6")),"")</f>
        <v/>
      </c>
    </row>
    <row r="55">
      <c r="B55" s="61">
        <f>IFERROR(IF(A55="","",COUNTIFS(_Calc!$C$3:$C$20002,A55,_Calc!$B$3:$B$20002,"&lt;&gt;")),"")</f>
        <v/>
      </c>
      <c r="C55" s="62">
        <f>IFERROR(IF(A55="","",AVERAGEIFS(_Calc!$B$3:$B$20002,_Calc!$C$3:$C$20002,A55)),"")</f>
        <v/>
      </c>
      <c r="D55" s="63">
        <f>IFERROR(IF(A55="","",COUNTIFS(_Calc!$B$3:$B$20002,"&gt;="&amp;70,_Calc!$B$3:$B$20002,"&lt;="&amp;180,_Calc!$C$3:$C$20002,A55)/COUNTIFS(_Calc!$C$3:$C$20002,A55,_Calc!$B$3:$B$20002,"&lt;&gt;")*100),"")</f>
        <v/>
      </c>
      <c r="E55" s="63">
        <f>IFERROR(IF(A55="","",COUNTIFS(_Calc!$B$3:$B$20002,"&lt;70",_Calc!$C$3:$C$20002,A55)/COUNTIFS(_Calc!$C$3:$C$20002,A55,_Calc!$B$3:$B$20002,"&lt;&gt;")*100),"")</f>
        <v/>
      </c>
      <c r="F55" s="63">
        <f>IFERROR(IF(A55="","",COUNTIFS(_Calc!$B$3:$B$20002,"&gt;180",_Calc!$C$3:$C$20002,A55)/COUNTIFS(_Calc!$C$3:$C$20002,A55,_Calc!$B$3:$B$20002,"&lt;&gt;")*100),"")</f>
        <v/>
      </c>
      <c r="G55" s="64">
        <f>IFERROR(IF(A55="","",IF(D55&gt;=70,"✓ Good",IF(E55&gt;4,"Low glucose","High glucose"))),"")</f>
        <v/>
      </c>
      <c r="H55" s="63">
        <f>IFERROR(IF(A55="","",COUNTIFS(_Calc!$B$3:$B$20002,"&gt;="&amp;70,_Calc!$B$3:$B$20002,"&lt;="&amp;180,_Calc!$C$3:$C$20002,"&gt;="&amp;(A55-13),_Calc!$C$3:$C$20002,"&lt;="&amp;A55)/COUNTIFS(_Calc!$C$3:$C$20002,"&gt;="&amp;(A55-13),_Calc!$C$3:$C$20002,"&lt;="&amp;A55,_Calc!$B$3:$B$20002,"&lt;&gt;")*100),"")</f>
        <v/>
      </c>
      <c r="I55" s="61">
        <f>IFERROR(IF(A55="","",COUNTIFS(_Calc!$B$3:$B$20002,"&lt;70",_Calc!$C$3:$C$20002,A55,_Calc!$D$3:$D$20002,"&lt;6")),"")</f>
        <v/>
      </c>
    </row>
    <row r="56">
      <c r="B56" s="61">
        <f>IFERROR(IF(A56="","",COUNTIFS(_Calc!$C$3:$C$20002,A56,_Calc!$B$3:$B$20002,"&lt;&gt;")),"")</f>
        <v/>
      </c>
      <c r="C56" s="62">
        <f>IFERROR(IF(A56="","",AVERAGEIFS(_Calc!$B$3:$B$20002,_Calc!$C$3:$C$20002,A56)),"")</f>
        <v/>
      </c>
      <c r="D56" s="63">
        <f>IFERROR(IF(A56="","",COUNTIFS(_Calc!$B$3:$B$20002,"&gt;="&amp;70,_Calc!$B$3:$B$20002,"&lt;="&amp;180,_Calc!$C$3:$C$20002,A56)/COUNTIFS(_Calc!$C$3:$C$20002,A56,_Calc!$B$3:$B$20002,"&lt;&gt;")*100),"")</f>
        <v/>
      </c>
      <c r="E56" s="63">
        <f>IFERROR(IF(A56="","",COUNTIFS(_Calc!$B$3:$B$20002,"&lt;70",_Calc!$C$3:$C$20002,A56)/COUNTIFS(_Calc!$C$3:$C$20002,A56,_Calc!$B$3:$B$20002,"&lt;&gt;")*100),"")</f>
        <v/>
      </c>
      <c r="F56" s="63">
        <f>IFERROR(IF(A56="","",COUNTIFS(_Calc!$B$3:$B$20002,"&gt;180",_Calc!$C$3:$C$20002,A56)/COUNTIFS(_Calc!$C$3:$C$20002,A56,_Calc!$B$3:$B$20002,"&lt;&gt;")*100),"")</f>
        <v/>
      </c>
      <c r="G56" s="64">
        <f>IFERROR(IF(A56="","",IF(D56&gt;=70,"✓ Good",IF(E56&gt;4,"Low glucose","High glucose"))),"")</f>
        <v/>
      </c>
      <c r="H56" s="63">
        <f>IFERROR(IF(A56="","",COUNTIFS(_Calc!$B$3:$B$20002,"&gt;="&amp;70,_Calc!$B$3:$B$20002,"&lt;="&amp;180,_Calc!$C$3:$C$20002,"&gt;="&amp;(A56-13),_Calc!$C$3:$C$20002,"&lt;="&amp;A56)/COUNTIFS(_Calc!$C$3:$C$20002,"&gt;="&amp;(A56-13),_Calc!$C$3:$C$20002,"&lt;="&amp;A56,_Calc!$B$3:$B$20002,"&lt;&gt;")*100),"")</f>
        <v/>
      </c>
      <c r="I56" s="61">
        <f>IFERROR(IF(A56="","",COUNTIFS(_Calc!$B$3:$B$20002,"&lt;70",_Calc!$C$3:$C$20002,A56,_Calc!$D$3:$D$20002,"&lt;6")),"")</f>
        <v/>
      </c>
    </row>
    <row r="57">
      <c r="B57" s="61">
        <f>IFERROR(IF(A57="","",COUNTIFS(_Calc!$C$3:$C$20002,A57,_Calc!$B$3:$B$20002,"&lt;&gt;")),"")</f>
        <v/>
      </c>
      <c r="C57" s="62">
        <f>IFERROR(IF(A57="","",AVERAGEIFS(_Calc!$B$3:$B$20002,_Calc!$C$3:$C$20002,A57)),"")</f>
        <v/>
      </c>
      <c r="D57" s="63">
        <f>IFERROR(IF(A57="","",COUNTIFS(_Calc!$B$3:$B$20002,"&gt;="&amp;70,_Calc!$B$3:$B$20002,"&lt;="&amp;180,_Calc!$C$3:$C$20002,A57)/COUNTIFS(_Calc!$C$3:$C$20002,A57,_Calc!$B$3:$B$20002,"&lt;&gt;")*100),"")</f>
        <v/>
      </c>
      <c r="E57" s="63">
        <f>IFERROR(IF(A57="","",COUNTIFS(_Calc!$B$3:$B$20002,"&lt;70",_Calc!$C$3:$C$20002,A57)/COUNTIFS(_Calc!$C$3:$C$20002,A57,_Calc!$B$3:$B$20002,"&lt;&gt;")*100),"")</f>
        <v/>
      </c>
      <c r="F57" s="63">
        <f>IFERROR(IF(A57="","",COUNTIFS(_Calc!$B$3:$B$20002,"&gt;180",_Calc!$C$3:$C$20002,A57)/COUNTIFS(_Calc!$C$3:$C$20002,A57,_Calc!$B$3:$B$20002,"&lt;&gt;")*100),"")</f>
        <v/>
      </c>
      <c r="G57" s="64">
        <f>IFERROR(IF(A57="","",IF(D57&gt;=70,"✓ Good",IF(E57&gt;4,"Low glucose","High glucose"))),"")</f>
        <v/>
      </c>
      <c r="H57" s="63">
        <f>IFERROR(IF(A57="","",COUNTIFS(_Calc!$B$3:$B$20002,"&gt;="&amp;70,_Calc!$B$3:$B$20002,"&lt;="&amp;180,_Calc!$C$3:$C$20002,"&gt;="&amp;(A57-13),_Calc!$C$3:$C$20002,"&lt;="&amp;A57)/COUNTIFS(_Calc!$C$3:$C$20002,"&gt;="&amp;(A57-13),_Calc!$C$3:$C$20002,"&lt;="&amp;A57,_Calc!$B$3:$B$20002,"&lt;&gt;")*100),"")</f>
        <v/>
      </c>
      <c r="I57" s="61">
        <f>IFERROR(IF(A57="","",COUNTIFS(_Calc!$B$3:$B$20002,"&lt;70",_Calc!$C$3:$C$20002,A57,_Calc!$D$3:$D$20002,"&lt;6")),"")</f>
        <v/>
      </c>
    </row>
    <row r="58">
      <c r="B58" s="61">
        <f>IFERROR(IF(A58="","",COUNTIFS(_Calc!$C$3:$C$20002,A58,_Calc!$B$3:$B$20002,"&lt;&gt;")),"")</f>
        <v/>
      </c>
      <c r="C58" s="62">
        <f>IFERROR(IF(A58="","",AVERAGEIFS(_Calc!$B$3:$B$20002,_Calc!$C$3:$C$20002,A58)),"")</f>
        <v/>
      </c>
      <c r="D58" s="63">
        <f>IFERROR(IF(A58="","",COUNTIFS(_Calc!$B$3:$B$20002,"&gt;="&amp;70,_Calc!$B$3:$B$20002,"&lt;="&amp;180,_Calc!$C$3:$C$20002,A58)/COUNTIFS(_Calc!$C$3:$C$20002,A58,_Calc!$B$3:$B$20002,"&lt;&gt;")*100),"")</f>
        <v/>
      </c>
      <c r="E58" s="63">
        <f>IFERROR(IF(A58="","",COUNTIFS(_Calc!$B$3:$B$20002,"&lt;70",_Calc!$C$3:$C$20002,A58)/COUNTIFS(_Calc!$C$3:$C$20002,A58,_Calc!$B$3:$B$20002,"&lt;&gt;")*100),"")</f>
        <v/>
      </c>
      <c r="F58" s="63">
        <f>IFERROR(IF(A58="","",COUNTIFS(_Calc!$B$3:$B$20002,"&gt;180",_Calc!$C$3:$C$20002,A58)/COUNTIFS(_Calc!$C$3:$C$20002,A58,_Calc!$B$3:$B$20002,"&lt;&gt;")*100),"")</f>
        <v/>
      </c>
      <c r="G58" s="64">
        <f>IFERROR(IF(A58="","",IF(D58&gt;=70,"✓ Good",IF(E58&gt;4,"Low glucose","High glucose"))),"")</f>
        <v/>
      </c>
      <c r="H58" s="63">
        <f>IFERROR(IF(A58="","",COUNTIFS(_Calc!$B$3:$B$20002,"&gt;="&amp;70,_Calc!$B$3:$B$20002,"&lt;="&amp;180,_Calc!$C$3:$C$20002,"&gt;="&amp;(A58-13),_Calc!$C$3:$C$20002,"&lt;="&amp;A58)/COUNTIFS(_Calc!$C$3:$C$20002,"&gt;="&amp;(A58-13),_Calc!$C$3:$C$20002,"&lt;="&amp;A58,_Calc!$B$3:$B$20002,"&lt;&gt;")*100),"")</f>
        <v/>
      </c>
      <c r="I58" s="61">
        <f>IFERROR(IF(A58="","",COUNTIFS(_Calc!$B$3:$B$20002,"&lt;70",_Calc!$C$3:$C$20002,A58,_Calc!$D$3:$D$20002,"&lt;6")),"")</f>
        <v/>
      </c>
    </row>
    <row r="59">
      <c r="B59" s="61">
        <f>IFERROR(IF(A59="","",COUNTIFS(_Calc!$C$3:$C$20002,A59,_Calc!$B$3:$B$20002,"&lt;&gt;")),"")</f>
        <v/>
      </c>
      <c r="C59" s="62">
        <f>IFERROR(IF(A59="","",AVERAGEIFS(_Calc!$B$3:$B$20002,_Calc!$C$3:$C$20002,A59)),"")</f>
        <v/>
      </c>
      <c r="D59" s="63">
        <f>IFERROR(IF(A59="","",COUNTIFS(_Calc!$B$3:$B$20002,"&gt;="&amp;70,_Calc!$B$3:$B$20002,"&lt;="&amp;180,_Calc!$C$3:$C$20002,A59)/COUNTIFS(_Calc!$C$3:$C$20002,A59,_Calc!$B$3:$B$20002,"&lt;&gt;")*100),"")</f>
        <v/>
      </c>
      <c r="E59" s="63">
        <f>IFERROR(IF(A59="","",COUNTIFS(_Calc!$B$3:$B$20002,"&lt;70",_Calc!$C$3:$C$20002,A59)/COUNTIFS(_Calc!$C$3:$C$20002,A59,_Calc!$B$3:$B$20002,"&lt;&gt;")*100),"")</f>
        <v/>
      </c>
      <c r="F59" s="63">
        <f>IFERROR(IF(A59="","",COUNTIFS(_Calc!$B$3:$B$20002,"&gt;180",_Calc!$C$3:$C$20002,A59)/COUNTIFS(_Calc!$C$3:$C$20002,A59,_Calc!$B$3:$B$20002,"&lt;&gt;")*100),"")</f>
        <v/>
      </c>
      <c r="G59" s="64">
        <f>IFERROR(IF(A59="","",IF(D59&gt;=70,"✓ Good",IF(E59&gt;4,"Low glucose","High glucose"))),"")</f>
        <v/>
      </c>
      <c r="H59" s="63">
        <f>IFERROR(IF(A59="","",COUNTIFS(_Calc!$B$3:$B$20002,"&gt;="&amp;70,_Calc!$B$3:$B$20002,"&lt;="&amp;180,_Calc!$C$3:$C$20002,"&gt;="&amp;(A59-13),_Calc!$C$3:$C$20002,"&lt;="&amp;A59)/COUNTIFS(_Calc!$C$3:$C$20002,"&gt;="&amp;(A59-13),_Calc!$C$3:$C$20002,"&lt;="&amp;A59,_Calc!$B$3:$B$20002,"&lt;&gt;")*100),"")</f>
        <v/>
      </c>
      <c r="I59" s="61">
        <f>IFERROR(IF(A59="","",COUNTIFS(_Calc!$B$3:$B$20002,"&lt;70",_Calc!$C$3:$C$20002,A59,_Calc!$D$3:$D$20002,"&lt;6")),"")</f>
        <v/>
      </c>
    </row>
    <row r="60">
      <c r="B60" s="61">
        <f>IFERROR(IF(A60="","",COUNTIFS(_Calc!$C$3:$C$20002,A60,_Calc!$B$3:$B$20002,"&lt;&gt;")),"")</f>
        <v/>
      </c>
      <c r="C60" s="62">
        <f>IFERROR(IF(A60="","",AVERAGEIFS(_Calc!$B$3:$B$20002,_Calc!$C$3:$C$20002,A60)),"")</f>
        <v/>
      </c>
      <c r="D60" s="63">
        <f>IFERROR(IF(A60="","",COUNTIFS(_Calc!$B$3:$B$20002,"&gt;="&amp;70,_Calc!$B$3:$B$20002,"&lt;="&amp;180,_Calc!$C$3:$C$20002,A60)/COUNTIFS(_Calc!$C$3:$C$20002,A60,_Calc!$B$3:$B$20002,"&lt;&gt;")*100),"")</f>
        <v/>
      </c>
      <c r="E60" s="63">
        <f>IFERROR(IF(A60="","",COUNTIFS(_Calc!$B$3:$B$20002,"&lt;70",_Calc!$C$3:$C$20002,A60)/COUNTIFS(_Calc!$C$3:$C$20002,A60,_Calc!$B$3:$B$20002,"&lt;&gt;")*100),"")</f>
        <v/>
      </c>
      <c r="F60" s="63">
        <f>IFERROR(IF(A60="","",COUNTIFS(_Calc!$B$3:$B$20002,"&gt;180",_Calc!$C$3:$C$20002,A60)/COUNTIFS(_Calc!$C$3:$C$20002,A60,_Calc!$B$3:$B$20002,"&lt;&gt;")*100),"")</f>
        <v/>
      </c>
      <c r="G60" s="64">
        <f>IFERROR(IF(A60="","",IF(D60&gt;=70,"✓ Good",IF(E60&gt;4,"Low glucose","High glucose"))),"")</f>
        <v/>
      </c>
      <c r="H60" s="63">
        <f>IFERROR(IF(A60="","",COUNTIFS(_Calc!$B$3:$B$20002,"&gt;="&amp;70,_Calc!$B$3:$B$20002,"&lt;="&amp;180,_Calc!$C$3:$C$20002,"&gt;="&amp;(A60-13),_Calc!$C$3:$C$20002,"&lt;="&amp;A60)/COUNTIFS(_Calc!$C$3:$C$20002,"&gt;="&amp;(A60-13),_Calc!$C$3:$C$20002,"&lt;="&amp;A60,_Calc!$B$3:$B$20002,"&lt;&gt;")*100),"")</f>
        <v/>
      </c>
      <c r="I60" s="61">
        <f>IFERROR(IF(A60="","",COUNTIFS(_Calc!$B$3:$B$20002,"&lt;70",_Calc!$C$3:$C$20002,A60,_Calc!$D$3:$D$20002,"&lt;6")),"")</f>
        <v/>
      </c>
    </row>
    <row r="61">
      <c r="B61" s="61">
        <f>IFERROR(IF(A61="","",COUNTIFS(_Calc!$C$3:$C$20002,A61,_Calc!$B$3:$B$20002,"&lt;&gt;")),"")</f>
        <v/>
      </c>
      <c r="C61" s="62">
        <f>IFERROR(IF(A61="","",AVERAGEIFS(_Calc!$B$3:$B$20002,_Calc!$C$3:$C$20002,A61)),"")</f>
        <v/>
      </c>
      <c r="D61" s="63">
        <f>IFERROR(IF(A61="","",COUNTIFS(_Calc!$B$3:$B$20002,"&gt;="&amp;70,_Calc!$B$3:$B$20002,"&lt;="&amp;180,_Calc!$C$3:$C$20002,A61)/COUNTIFS(_Calc!$C$3:$C$20002,A61,_Calc!$B$3:$B$20002,"&lt;&gt;")*100),"")</f>
        <v/>
      </c>
      <c r="E61" s="63">
        <f>IFERROR(IF(A61="","",COUNTIFS(_Calc!$B$3:$B$20002,"&lt;70",_Calc!$C$3:$C$20002,A61)/COUNTIFS(_Calc!$C$3:$C$20002,A61,_Calc!$B$3:$B$20002,"&lt;&gt;")*100),"")</f>
        <v/>
      </c>
      <c r="F61" s="63">
        <f>IFERROR(IF(A61="","",COUNTIFS(_Calc!$B$3:$B$20002,"&gt;180",_Calc!$C$3:$C$20002,A61)/COUNTIFS(_Calc!$C$3:$C$20002,A61,_Calc!$B$3:$B$20002,"&lt;&gt;")*100),"")</f>
        <v/>
      </c>
      <c r="G61" s="64">
        <f>IFERROR(IF(A61="","",IF(D61&gt;=70,"✓ Good",IF(E61&gt;4,"Low glucose","High glucose"))),"")</f>
        <v/>
      </c>
      <c r="H61" s="63">
        <f>IFERROR(IF(A61="","",COUNTIFS(_Calc!$B$3:$B$20002,"&gt;="&amp;70,_Calc!$B$3:$B$20002,"&lt;="&amp;180,_Calc!$C$3:$C$20002,"&gt;="&amp;(A61-13),_Calc!$C$3:$C$20002,"&lt;="&amp;A61)/COUNTIFS(_Calc!$C$3:$C$20002,"&gt;="&amp;(A61-13),_Calc!$C$3:$C$20002,"&lt;="&amp;A61,_Calc!$B$3:$B$20002,"&lt;&gt;")*100),"")</f>
        <v/>
      </c>
      <c r="I61" s="61">
        <f>IFERROR(IF(A61="","",COUNTIFS(_Calc!$B$3:$B$20002,"&lt;70",_Calc!$C$3:$C$20002,A61,_Calc!$D$3:$D$20002,"&lt;6")),"")</f>
        <v/>
      </c>
    </row>
    <row r="62">
      <c r="B62" s="61">
        <f>IFERROR(IF(A62="","",COUNTIFS(_Calc!$C$3:$C$20002,A62,_Calc!$B$3:$B$20002,"&lt;&gt;")),"")</f>
        <v/>
      </c>
      <c r="C62" s="62">
        <f>IFERROR(IF(A62="","",AVERAGEIFS(_Calc!$B$3:$B$20002,_Calc!$C$3:$C$20002,A62)),"")</f>
        <v/>
      </c>
      <c r="D62" s="63">
        <f>IFERROR(IF(A62="","",COUNTIFS(_Calc!$B$3:$B$20002,"&gt;="&amp;70,_Calc!$B$3:$B$20002,"&lt;="&amp;180,_Calc!$C$3:$C$20002,A62)/COUNTIFS(_Calc!$C$3:$C$20002,A62,_Calc!$B$3:$B$20002,"&lt;&gt;")*100),"")</f>
        <v/>
      </c>
      <c r="E62" s="63">
        <f>IFERROR(IF(A62="","",COUNTIFS(_Calc!$B$3:$B$20002,"&lt;70",_Calc!$C$3:$C$20002,A62)/COUNTIFS(_Calc!$C$3:$C$20002,A62,_Calc!$B$3:$B$20002,"&lt;&gt;")*100),"")</f>
        <v/>
      </c>
      <c r="F62" s="63">
        <f>IFERROR(IF(A62="","",COUNTIFS(_Calc!$B$3:$B$20002,"&gt;180",_Calc!$C$3:$C$20002,A62)/COUNTIFS(_Calc!$C$3:$C$20002,A62,_Calc!$B$3:$B$20002,"&lt;&gt;")*100),"")</f>
        <v/>
      </c>
      <c r="G62" s="64">
        <f>IFERROR(IF(A62="","",IF(D62&gt;=70,"✓ Good",IF(E62&gt;4,"Low glucose","High glucose"))),"")</f>
        <v/>
      </c>
      <c r="H62" s="63">
        <f>IFERROR(IF(A62="","",COUNTIFS(_Calc!$B$3:$B$20002,"&gt;="&amp;70,_Calc!$B$3:$B$20002,"&lt;="&amp;180,_Calc!$C$3:$C$20002,"&gt;="&amp;(A62-13),_Calc!$C$3:$C$20002,"&lt;="&amp;A62)/COUNTIFS(_Calc!$C$3:$C$20002,"&gt;="&amp;(A62-13),_Calc!$C$3:$C$20002,"&lt;="&amp;A62,_Calc!$B$3:$B$20002,"&lt;&gt;")*100),"")</f>
        <v/>
      </c>
      <c r="I62" s="61">
        <f>IFERROR(IF(A62="","",COUNTIFS(_Calc!$B$3:$B$20002,"&lt;70",_Calc!$C$3:$C$20002,A62,_Calc!$D$3:$D$20002,"&lt;6")),"")</f>
        <v/>
      </c>
    </row>
    <row r="63">
      <c r="B63" s="61">
        <f>IFERROR(IF(A63="","",COUNTIFS(_Calc!$C$3:$C$20002,A63,_Calc!$B$3:$B$20002,"&lt;&gt;")),"")</f>
        <v/>
      </c>
      <c r="C63" s="62">
        <f>IFERROR(IF(A63="","",AVERAGEIFS(_Calc!$B$3:$B$20002,_Calc!$C$3:$C$20002,A63)),"")</f>
        <v/>
      </c>
      <c r="D63" s="63">
        <f>IFERROR(IF(A63="","",COUNTIFS(_Calc!$B$3:$B$20002,"&gt;="&amp;70,_Calc!$B$3:$B$20002,"&lt;="&amp;180,_Calc!$C$3:$C$20002,A63)/COUNTIFS(_Calc!$C$3:$C$20002,A63,_Calc!$B$3:$B$20002,"&lt;&gt;")*100),"")</f>
        <v/>
      </c>
      <c r="E63" s="63">
        <f>IFERROR(IF(A63="","",COUNTIFS(_Calc!$B$3:$B$20002,"&lt;70",_Calc!$C$3:$C$20002,A63)/COUNTIFS(_Calc!$C$3:$C$20002,A63,_Calc!$B$3:$B$20002,"&lt;&gt;")*100),"")</f>
        <v/>
      </c>
      <c r="F63" s="63">
        <f>IFERROR(IF(A63="","",COUNTIFS(_Calc!$B$3:$B$20002,"&gt;180",_Calc!$C$3:$C$20002,A63)/COUNTIFS(_Calc!$C$3:$C$20002,A63,_Calc!$B$3:$B$20002,"&lt;&gt;")*100),"")</f>
        <v/>
      </c>
      <c r="G63" s="64">
        <f>IFERROR(IF(A63="","",IF(D63&gt;=70,"✓ Good",IF(E63&gt;4,"Low glucose","High glucose"))),"")</f>
        <v/>
      </c>
      <c r="H63" s="63">
        <f>IFERROR(IF(A63="","",COUNTIFS(_Calc!$B$3:$B$20002,"&gt;="&amp;70,_Calc!$B$3:$B$20002,"&lt;="&amp;180,_Calc!$C$3:$C$20002,"&gt;="&amp;(A63-13),_Calc!$C$3:$C$20002,"&lt;="&amp;A63)/COUNTIFS(_Calc!$C$3:$C$20002,"&gt;="&amp;(A63-13),_Calc!$C$3:$C$20002,"&lt;="&amp;A63,_Calc!$B$3:$B$20002,"&lt;&gt;")*100),"")</f>
        <v/>
      </c>
      <c r="I63" s="61">
        <f>IFERROR(IF(A63="","",COUNTIFS(_Calc!$B$3:$B$20002,"&lt;70",_Calc!$C$3:$C$20002,A63,_Calc!$D$3:$D$20002,"&lt;6")),"")</f>
        <v/>
      </c>
    </row>
    <row r="64">
      <c r="B64" s="61">
        <f>IFERROR(IF(A64="","",COUNTIFS(_Calc!$C$3:$C$20002,A64,_Calc!$B$3:$B$20002,"&lt;&gt;")),"")</f>
        <v/>
      </c>
      <c r="C64" s="62">
        <f>IFERROR(IF(A64="","",AVERAGEIFS(_Calc!$B$3:$B$20002,_Calc!$C$3:$C$20002,A64)),"")</f>
        <v/>
      </c>
      <c r="D64" s="63">
        <f>IFERROR(IF(A64="","",COUNTIFS(_Calc!$B$3:$B$20002,"&gt;="&amp;70,_Calc!$B$3:$B$20002,"&lt;="&amp;180,_Calc!$C$3:$C$20002,A64)/COUNTIFS(_Calc!$C$3:$C$20002,A64,_Calc!$B$3:$B$20002,"&lt;&gt;")*100),"")</f>
        <v/>
      </c>
      <c r="E64" s="63">
        <f>IFERROR(IF(A64="","",COUNTIFS(_Calc!$B$3:$B$20002,"&lt;70",_Calc!$C$3:$C$20002,A64)/COUNTIFS(_Calc!$C$3:$C$20002,A64,_Calc!$B$3:$B$20002,"&lt;&gt;")*100),"")</f>
        <v/>
      </c>
      <c r="F64" s="63">
        <f>IFERROR(IF(A64="","",COUNTIFS(_Calc!$B$3:$B$20002,"&gt;180",_Calc!$C$3:$C$20002,A64)/COUNTIFS(_Calc!$C$3:$C$20002,A64,_Calc!$B$3:$B$20002,"&lt;&gt;")*100),"")</f>
        <v/>
      </c>
      <c r="G64" s="64">
        <f>IFERROR(IF(A64="","",IF(D64&gt;=70,"✓ Good",IF(E64&gt;4,"Low glucose","High glucose"))),"")</f>
        <v/>
      </c>
      <c r="H64" s="63">
        <f>IFERROR(IF(A64="","",COUNTIFS(_Calc!$B$3:$B$20002,"&gt;="&amp;70,_Calc!$B$3:$B$20002,"&lt;="&amp;180,_Calc!$C$3:$C$20002,"&gt;="&amp;(A64-13),_Calc!$C$3:$C$20002,"&lt;="&amp;A64)/COUNTIFS(_Calc!$C$3:$C$20002,"&gt;="&amp;(A64-13),_Calc!$C$3:$C$20002,"&lt;="&amp;A64,_Calc!$B$3:$B$20002,"&lt;&gt;")*100),"")</f>
        <v/>
      </c>
      <c r="I64" s="61">
        <f>IFERROR(IF(A64="","",COUNTIFS(_Calc!$B$3:$B$20002,"&lt;70",_Calc!$C$3:$C$20002,A64,_Calc!$D$3:$D$20002,"&lt;6")),"")</f>
        <v/>
      </c>
    </row>
    <row r="65">
      <c r="B65" s="61">
        <f>IFERROR(IF(A65="","",COUNTIFS(_Calc!$C$3:$C$20002,A65,_Calc!$B$3:$B$20002,"&lt;&gt;")),"")</f>
        <v/>
      </c>
      <c r="C65" s="62">
        <f>IFERROR(IF(A65="","",AVERAGEIFS(_Calc!$B$3:$B$20002,_Calc!$C$3:$C$20002,A65)),"")</f>
        <v/>
      </c>
      <c r="D65" s="63">
        <f>IFERROR(IF(A65="","",COUNTIFS(_Calc!$B$3:$B$20002,"&gt;="&amp;70,_Calc!$B$3:$B$20002,"&lt;="&amp;180,_Calc!$C$3:$C$20002,A65)/COUNTIFS(_Calc!$C$3:$C$20002,A65,_Calc!$B$3:$B$20002,"&lt;&gt;")*100),"")</f>
        <v/>
      </c>
      <c r="E65" s="63">
        <f>IFERROR(IF(A65="","",COUNTIFS(_Calc!$B$3:$B$20002,"&lt;70",_Calc!$C$3:$C$20002,A65)/COUNTIFS(_Calc!$C$3:$C$20002,A65,_Calc!$B$3:$B$20002,"&lt;&gt;")*100),"")</f>
        <v/>
      </c>
      <c r="F65" s="63">
        <f>IFERROR(IF(A65="","",COUNTIFS(_Calc!$B$3:$B$20002,"&gt;180",_Calc!$C$3:$C$20002,A65)/COUNTIFS(_Calc!$C$3:$C$20002,A65,_Calc!$B$3:$B$20002,"&lt;&gt;")*100),"")</f>
        <v/>
      </c>
      <c r="G65" s="64">
        <f>IFERROR(IF(A65="","",IF(D65&gt;=70,"✓ Good",IF(E65&gt;4,"Low glucose","High glucose"))),"")</f>
        <v/>
      </c>
      <c r="H65" s="63">
        <f>IFERROR(IF(A65="","",COUNTIFS(_Calc!$B$3:$B$20002,"&gt;="&amp;70,_Calc!$B$3:$B$20002,"&lt;="&amp;180,_Calc!$C$3:$C$20002,"&gt;="&amp;(A65-13),_Calc!$C$3:$C$20002,"&lt;="&amp;A65)/COUNTIFS(_Calc!$C$3:$C$20002,"&gt;="&amp;(A65-13),_Calc!$C$3:$C$20002,"&lt;="&amp;A65,_Calc!$B$3:$B$20002,"&lt;&gt;")*100),"")</f>
        <v/>
      </c>
      <c r="I65" s="61">
        <f>IFERROR(IF(A65="","",COUNTIFS(_Calc!$B$3:$B$20002,"&lt;70",_Calc!$C$3:$C$20002,A65,_Calc!$D$3:$D$20002,"&lt;6")),"")</f>
        <v/>
      </c>
    </row>
    <row r="66">
      <c r="B66" s="61">
        <f>IFERROR(IF(A66="","",COUNTIFS(_Calc!$C$3:$C$20002,A66,_Calc!$B$3:$B$20002,"&lt;&gt;")),"")</f>
        <v/>
      </c>
      <c r="C66" s="62">
        <f>IFERROR(IF(A66="","",AVERAGEIFS(_Calc!$B$3:$B$20002,_Calc!$C$3:$C$20002,A66)),"")</f>
        <v/>
      </c>
      <c r="D66" s="63">
        <f>IFERROR(IF(A66="","",COUNTIFS(_Calc!$B$3:$B$20002,"&gt;="&amp;70,_Calc!$B$3:$B$20002,"&lt;="&amp;180,_Calc!$C$3:$C$20002,A66)/COUNTIFS(_Calc!$C$3:$C$20002,A66,_Calc!$B$3:$B$20002,"&lt;&gt;")*100),"")</f>
        <v/>
      </c>
      <c r="E66" s="63">
        <f>IFERROR(IF(A66="","",COUNTIFS(_Calc!$B$3:$B$20002,"&lt;70",_Calc!$C$3:$C$20002,A66)/COUNTIFS(_Calc!$C$3:$C$20002,A66,_Calc!$B$3:$B$20002,"&lt;&gt;")*100),"")</f>
        <v/>
      </c>
      <c r="F66" s="63">
        <f>IFERROR(IF(A66="","",COUNTIFS(_Calc!$B$3:$B$20002,"&gt;180",_Calc!$C$3:$C$20002,A66)/COUNTIFS(_Calc!$C$3:$C$20002,A66,_Calc!$B$3:$B$20002,"&lt;&gt;")*100),"")</f>
        <v/>
      </c>
      <c r="G66" s="64">
        <f>IFERROR(IF(A66="","",IF(D66&gt;=70,"✓ Good",IF(E66&gt;4,"Low glucose","High glucose"))),"")</f>
        <v/>
      </c>
      <c r="H66" s="63">
        <f>IFERROR(IF(A66="","",COUNTIFS(_Calc!$B$3:$B$20002,"&gt;="&amp;70,_Calc!$B$3:$B$20002,"&lt;="&amp;180,_Calc!$C$3:$C$20002,"&gt;="&amp;(A66-13),_Calc!$C$3:$C$20002,"&lt;="&amp;A66)/COUNTIFS(_Calc!$C$3:$C$20002,"&gt;="&amp;(A66-13),_Calc!$C$3:$C$20002,"&lt;="&amp;A66,_Calc!$B$3:$B$20002,"&lt;&gt;")*100),"")</f>
        <v/>
      </c>
      <c r="I66" s="61">
        <f>IFERROR(IF(A66="","",COUNTIFS(_Calc!$B$3:$B$20002,"&lt;70",_Calc!$C$3:$C$20002,A66,_Calc!$D$3:$D$20002,"&lt;6")),"")</f>
        <v/>
      </c>
    </row>
    <row r="67">
      <c r="B67" s="61">
        <f>IFERROR(IF(A67="","",COUNTIFS(_Calc!$C$3:$C$20002,A67,_Calc!$B$3:$B$20002,"&lt;&gt;")),"")</f>
        <v/>
      </c>
      <c r="C67" s="62">
        <f>IFERROR(IF(A67="","",AVERAGEIFS(_Calc!$B$3:$B$20002,_Calc!$C$3:$C$20002,A67)),"")</f>
        <v/>
      </c>
      <c r="D67" s="63">
        <f>IFERROR(IF(A67="","",COUNTIFS(_Calc!$B$3:$B$20002,"&gt;="&amp;70,_Calc!$B$3:$B$20002,"&lt;="&amp;180,_Calc!$C$3:$C$20002,A67)/COUNTIFS(_Calc!$C$3:$C$20002,A67,_Calc!$B$3:$B$20002,"&lt;&gt;")*100),"")</f>
        <v/>
      </c>
      <c r="E67" s="63">
        <f>IFERROR(IF(A67="","",COUNTIFS(_Calc!$B$3:$B$20002,"&lt;70",_Calc!$C$3:$C$20002,A67)/COUNTIFS(_Calc!$C$3:$C$20002,A67,_Calc!$B$3:$B$20002,"&lt;&gt;")*100),"")</f>
        <v/>
      </c>
      <c r="F67" s="63">
        <f>IFERROR(IF(A67="","",COUNTIFS(_Calc!$B$3:$B$20002,"&gt;180",_Calc!$C$3:$C$20002,A67)/COUNTIFS(_Calc!$C$3:$C$20002,A67,_Calc!$B$3:$B$20002,"&lt;&gt;")*100),"")</f>
        <v/>
      </c>
      <c r="G67" s="64">
        <f>IFERROR(IF(A67="","",IF(D67&gt;=70,"✓ Good",IF(E67&gt;4,"Low glucose","High glucose"))),"")</f>
        <v/>
      </c>
      <c r="H67" s="63">
        <f>IFERROR(IF(A67="","",COUNTIFS(_Calc!$B$3:$B$20002,"&gt;="&amp;70,_Calc!$B$3:$B$20002,"&lt;="&amp;180,_Calc!$C$3:$C$20002,"&gt;="&amp;(A67-13),_Calc!$C$3:$C$20002,"&lt;="&amp;A67)/COUNTIFS(_Calc!$C$3:$C$20002,"&gt;="&amp;(A67-13),_Calc!$C$3:$C$20002,"&lt;="&amp;A67,_Calc!$B$3:$B$20002,"&lt;&gt;")*100),"")</f>
        <v/>
      </c>
      <c r="I67" s="61">
        <f>IFERROR(IF(A67="","",COUNTIFS(_Calc!$B$3:$B$20002,"&lt;70",_Calc!$C$3:$C$20002,A67,_Calc!$D$3:$D$20002,"&lt;6")),"")</f>
        <v/>
      </c>
    </row>
    <row r="68">
      <c r="B68" s="61">
        <f>IFERROR(IF(A68="","",COUNTIFS(_Calc!$C$3:$C$20002,A68,_Calc!$B$3:$B$20002,"&lt;&gt;")),"")</f>
        <v/>
      </c>
      <c r="C68" s="62">
        <f>IFERROR(IF(A68="","",AVERAGEIFS(_Calc!$B$3:$B$20002,_Calc!$C$3:$C$20002,A68)),"")</f>
        <v/>
      </c>
      <c r="D68" s="63">
        <f>IFERROR(IF(A68="","",COUNTIFS(_Calc!$B$3:$B$20002,"&gt;="&amp;70,_Calc!$B$3:$B$20002,"&lt;="&amp;180,_Calc!$C$3:$C$20002,A68)/COUNTIFS(_Calc!$C$3:$C$20002,A68,_Calc!$B$3:$B$20002,"&lt;&gt;")*100),"")</f>
        <v/>
      </c>
      <c r="E68" s="63">
        <f>IFERROR(IF(A68="","",COUNTIFS(_Calc!$B$3:$B$20002,"&lt;70",_Calc!$C$3:$C$20002,A68)/COUNTIFS(_Calc!$C$3:$C$20002,A68,_Calc!$B$3:$B$20002,"&lt;&gt;")*100),"")</f>
        <v/>
      </c>
      <c r="F68" s="63">
        <f>IFERROR(IF(A68="","",COUNTIFS(_Calc!$B$3:$B$20002,"&gt;180",_Calc!$C$3:$C$20002,A68)/COUNTIFS(_Calc!$C$3:$C$20002,A68,_Calc!$B$3:$B$20002,"&lt;&gt;")*100),"")</f>
        <v/>
      </c>
      <c r="G68" s="64">
        <f>IFERROR(IF(A68="","",IF(D68&gt;=70,"✓ Good",IF(E68&gt;4,"Low glucose","High glucose"))),"")</f>
        <v/>
      </c>
      <c r="H68" s="63">
        <f>IFERROR(IF(A68="","",COUNTIFS(_Calc!$B$3:$B$20002,"&gt;="&amp;70,_Calc!$B$3:$B$20002,"&lt;="&amp;180,_Calc!$C$3:$C$20002,"&gt;="&amp;(A68-13),_Calc!$C$3:$C$20002,"&lt;="&amp;A68)/COUNTIFS(_Calc!$C$3:$C$20002,"&gt;="&amp;(A68-13),_Calc!$C$3:$C$20002,"&lt;="&amp;A68,_Calc!$B$3:$B$20002,"&lt;&gt;")*100),"")</f>
        <v/>
      </c>
      <c r="I68" s="61">
        <f>IFERROR(IF(A68="","",COUNTIFS(_Calc!$B$3:$B$20002,"&lt;70",_Calc!$C$3:$C$20002,A68,_Calc!$D$3:$D$20002,"&lt;6")),"")</f>
        <v/>
      </c>
    </row>
    <row r="69">
      <c r="B69" s="61">
        <f>IFERROR(IF(A69="","",COUNTIFS(_Calc!$C$3:$C$20002,A69,_Calc!$B$3:$B$20002,"&lt;&gt;")),"")</f>
        <v/>
      </c>
      <c r="C69" s="62">
        <f>IFERROR(IF(A69="","",AVERAGEIFS(_Calc!$B$3:$B$20002,_Calc!$C$3:$C$20002,A69)),"")</f>
        <v/>
      </c>
      <c r="D69" s="63">
        <f>IFERROR(IF(A69="","",COUNTIFS(_Calc!$B$3:$B$20002,"&gt;="&amp;70,_Calc!$B$3:$B$20002,"&lt;="&amp;180,_Calc!$C$3:$C$20002,A69)/COUNTIFS(_Calc!$C$3:$C$20002,A69,_Calc!$B$3:$B$20002,"&lt;&gt;")*100),"")</f>
        <v/>
      </c>
      <c r="E69" s="63">
        <f>IFERROR(IF(A69="","",COUNTIFS(_Calc!$B$3:$B$20002,"&lt;70",_Calc!$C$3:$C$20002,A69)/COUNTIFS(_Calc!$C$3:$C$20002,A69,_Calc!$B$3:$B$20002,"&lt;&gt;")*100),"")</f>
        <v/>
      </c>
      <c r="F69" s="63">
        <f>IFERROR(IF(A69="","",COUNTIFS(_Calc!$B$3:$B$20002,"&gt;180",_Calc!$C$3:$C$20002,A69)/COUNTIFS(_Calc!$C$3:$C$20002,A69,_Calc!$B$3:$B$20002,"&lt;&gt;")*100),"")</f>
        <v/>
      </c>
      <c r="G69" s="64">
        <f>IFERROR(IF(A69="","",IF(D69&gt;=70,"✓ Good",IF(E69&gt;4,"Low glucose","High glucose"))),"")</f>
        <v/>
      </c>
      <c r="H69" s="63">
        <f>IFERROR(IF(A69="","",COUNTIFS(_Calc!$B$3:$B$20002,"&gt;="&amp;70,_Calc!$B$3:$B$20002,"&lt;="&amp;180,_Calc!$C$3:$C$20002,"&gt;="&amp;(A69-13),_Calc!$C$3:$C$20002,"&lt;="&amp;A69)/COUNTIFS(_Calc!$C$3:$C$20002,"&gt;="&amp;(A69-13),_Calc!$C$3:$C$20002,"&lt;="&amp;A69,_Calc!$B$3:$B$20002,"&lt;&gt;")*100),"")</f>
        <v/>
      </c>
      <c r="I69" s="61">
        <f>IFERROR(IF(A69="","",COUNTIFS(_Calc!$B$3:$B$20002,"&lt;70",_Calc!$C$3:$C$20002,A69,_Calc!$D$3:$D$20002,"&lt;6")),"")</f>
        <v/>
      </c>
    </row>
    <row r="70">
      <c r="B70" s="61">
        <f>IFERROR(IF(A70="","",COUNTIFS(_Calc!$C$3:$C$20002,A70,_Calc!$B$3:$B$20002,"&lt;&gt;")),"")</f>
        <v/>
      </c>
      <c r="C70" s="62">
        <f>IFERROR(IF(A70="","",AVERAGEIFS(_Calc!$B$3:$B$20002,_Calc!$C$3:$C$20002,A70)),"")</f>
        <v/>
      </c>
      <c r="D70" s="63">
        <f>IFERROR(IF(A70="","",COUNTIFS(_Calc!$B$3:$B$20002,"&gt;="&amp;70,_Calc!$B$3:$B$20002,"&lt;="&amp;180,_Calc!$C$3:$C$20002,A70)/COUNTIFS(_Calc!$C$3:$C$20002,A70,_Calc!$B$3:$B$20002,"&lt;&gt;")*100),"")</f>
        <v/>
      </c>
      <c r="E70" s="63">
        <f>IFERROR(IF(A70="","",COUNTIFS(_Calc!$B$3:$B$20002,"&lt;70",_Calc!$C$3:$C$20002,A70)/COUNTIFS(_Calc!$C$3:$C$20002,A70,_Calc!$B$3:$B$20002,"&lt;&gt;")*100),"")</f>
        <v/>
      </c>
      <c r="F70" s="63">
        <f>IFERROR(IF(A70="","",COUNTIFS(_Calc!$B$3:$B$20002,"&gt;180",_Calc!$C$3:$C$20002,A70)/COUNTIFS(_Calc!$C$3:$C$20002,A70,_Calc!$B$3:$B$20002,"&lt;&gt;")*100),"")</f>
        <v/>
      </c>
      <c r="G70" s="64">
        <f>IFERROR(IF(A70="","",IF(D70&gt;=70,"✓ Good",IF(E70&gt;4,"Low glucose","High glucose"))),"")</f>
        <v/>
      </c>
      <c r="H70" s="63">
        <f>IFERROR(IF(A70="","",COUNTIFS(_Calc!$B$3:$B$20002,"&gt;="&amp;70,_Calc!$B$3:$B$20002,"&lt;="&amp;180,_Calc!$C$3:$C$20002,"&gt;="&amp;(A70-13),_Calc!$C$3:$C$20002,"&lt;="&amp;A70)/COUNTIFS(_Calc!$C$3:$C$20002,"&gt;="&amp;(A70-13),_Calc!$C$3:$C$20002,"&lt;="&amp;A70,_Calc!$B$3:$B$20002,"&lt;&gt;")*100),"")</f>
        <v/>
      </c>
      <c r="I70" s="61">
        <f>IFERROR(IF(A70="","",COUNTIFS(_Calc!$B$3:$B$20002,"&lt;70",_Calc!$C$3:$C$20002,A70,_Calc!$D$3:$D$20002,"&lt;6")),"")</f>
        <v/>
      </c>
    </row>
    <row r="71">
      <c r="B71" s="61">
        <f>IFERROR(IF(A71="","",COUNTIFS(_Calc!$C$3:$C$20002,A71,_Calc!$B$3:$B$20002,"&lt;&gt;")),"")</f>
        <v/>
      </c>
      <c r="C71" s="62">
        <f>IFERROR(IF(A71="","",AVERAGEIFS(_Calc!$B$3:$B$20002,_Calc!$C$3:$C$20002,A71)),"")</f>
        <v/>
      </c>
      <c r="D71" s="63">
        <f>IFERROR(IF(A71="","",COUNTIFS(_Calc!$B$3:$B$20002,"&gt;="&amp;70,_Calc!$B$3:$B$20002,"&lt;="&amp;180,_Calc!$C$3:$C$20002,A71)/COUNTIFS(_Calc!$C$3:$C$20002,A71,_Calc!$B$3:$B$20002,"&lt;&gt;")*100),"")</f>
        <v/>
      </c>
      <c r="E71" s="63">
        <f>IFERROR(IF(A71="","",COUNTIFS(_Calc!$B$3:$B$20002,"&lt;70",_Calc!$C$3:$C$20002,A71)/COUNTIFS(_Calc!$C$3:$C$20002,A71,_Calc!$B$3:$B$20002,"&lt;&gt;")*100),"")</f>
        <v/>
      </c>
      <c r="F71" s="63">
        <f>IFERROR(IF(A71="","",COUNTIFS(_Calc!$B$3:$B$20002,"&gt;180",_Calc!$C$3:$C$20002,A71)/COUNTIFS(_Calc!$C$3:$C$20002,A71,_Calc!$B$3:$B$20002,"&lt;&gt;")*100),"")</f>
        <v/>
      </c>
      <c r="G71" s="64">
        <f>IFERROR(IF(A71="","",IF(D71&gt;=70,"✓ Good",IF(E71&gt;4,"Low glucose","High glucose"))),"")</f>
        <v/>
      </c>
      <c r="H71" s="63">
        <f>IFERROR(IF(A71="","",COUNTIFS(_Calc!$B$3:$B$20002,"&gt;="&amp;70,_Calc!$B$3:$B$20002,"&lt;="&amp;180,_Calc!$C$3:$C$20002,"&gt;="&amp;(A71-13),_Calc!$C$3:$C$20002,"&lt;="&amp;A71)/COUNTIFS(_Calc!$C$3:$C$20002,"&gt;="&amp;(A71-13),_Calc!$C$3:$C$20002,"&lt;="&amp;A71,_Calc!$B$3:$B$20002,"&lt;&gt;")*100),"")</f>
        <v/>
      </c>
      <c r="I71" s="61">
        <f>IFERROR(IF(A71="","",COUNTIFS(_Calc!$B$3:$B$20002,"&lt;70",_Calc!$C$3:$C$20002,A71,_Calc!$D$3:$D$20002,"&lt;6")),"")</f>
        <v/>
      </c>
    </row>
    <row r="72">
      <c r="B72" s="61">
        <f>IFERROR(IF(A72="","",COUNTIFS(_Calc!$C$3:$C$20002,A72,_Calc!$B$3:$B$20002,"&lt;&gt;")),"")</f>
        <v/>
      </c>
      <c r="C72" s="62">
        <f>IFERROR(IF(A72="","",AVERAGEIFS(_Calc!$B$3:$B$20002,_Calc!$C$3:$C$20002,A72)),"")</f>
        <v/>
      </c>
      <c r="D72" s="63">
        <f>IFERROR(IF(A72="","",COUNTIFS(_Calc!$B$3:$B$20002,"&gt;="&amp;70,_Calc!$B$3:$B$20002,"&lt;="&amp;180,_Calc!$C$3:$C$20002,A72)/COUNTIFS(_Calc!$C$3:$C$20002,A72,_Calc!$B$3:$B$20002,"&lt;&gt;")*100),"")</f>
        <v/>
      </c>
      <c r="E72" s="63">
        <f>IFERROR(IF(A72="","",COUNTIFS(_Calc!$B$3:$B$20002,"&lt;70",_Calc!$C$3:$C$20002,A72)/COUNTIFS(_Calc!$C$3:$C$20002,A72,_Calc!$B$3:$B$20002,"&lt;&gt;")*100),"")</f>
        <v/>
      </c>
      <c r="F72" s="63">
        <f>IFERROR(IF(A72="","",COUNTIFS(_Calc!$B$3:$B$20002,"&gt;180",_Calc!$C$3:$C$20002,A72)/COUNTIFS(_Calc!$C$3:$C$20002,A72,_Calc!$B$3:$B$20002,"&lt;&gt;")*100),"")</f>
        <v/>
      </c>
      <c r="G72" s="64">
        <f>IFERROR(IF(A72="","",IF(D72&gt;=70,"✓ Good",IF(E72&gt;4,"Low glucose","High glucose"))),"")</f>
        <v/>
      </c>
      <c r="H72" s="63">
        <f>IFERROR(IF(A72="","",COUNTIFS(_Calc!$B$3:$B$20002,"&gt;="&amp;70,_Calc!$B$3:$B$20002,"&lt;="&amp;180,_Calc!$C$3:$C$20002,"&gt;="&amp;(A72-13),_Calc!$C$3:$C$20002,"&lt;="&amp;A72)/COUNTIFS(_Calc!$C$3:$C$20002,"&gt;="&amp;(A72-13),_Calc!$C$3:$C$20002,"&lt;="&amp;A72,_Calc!$B$3:$B$20002,"&lt;&gt;")*100),"")</f>
        <v/>
      </c>
      <c r="I72" s="61">
        <f>IFERROR(IF(A72="","",COUNTIFS(_Calc!$B$3:$B$20002,"&lt;70",_Calc!$C$3:$C$20002,A72,_Calc!$D$3:$D$20002,"&lt;6")),"")</f>
        <v/>
      </c>
    </row>
    <row r="73">
      <c r="B73" s="61">
        <f>IFERROR(IF(A73="","",COUNTIFS(_Calc!$C$3:$C$20002,A73,_Calc!$B$3:$B$20002,"&lt;&gt;")),"")</f>
        <v/>
      </c>
      <c r="C73" s="62">
        <f>IFERROR(IF(A73="","",AVERAGEIFS(_Calc!$B$3:$B$20002,_Calc!$C$3:$C$20002,A73)),"")</f>
        <v/>
      </c>
      <c r="D73" s="63">
        <f>IFERROR(IF(A73="","",COUNTIFS(_Calc!$B$3:$B$20002,"&gt;="&amp;70,_Calc!$B$3:$B$20002,"&lt;="&amp;180,_Calc!$C$3:$C$20002,A73)/COUNTIFS(_Calc!$C$3:$C$20002,A73,_Calc!$B$3:$B$20002,"&lt;&gt;")*100),"")</f>
        <v/>
      </c>
      <c r="E73" s="63">
        <f>IFERROR(IF(A73="","",COUNTIFS(_Calc!$B$3:$B$20002,"&lt;70",_Calc!$C$3:$C$20002,A73)/COUNTIFS(_Calc!$C$3:$C$20002,A73,_Calc!$B$3:$B$20002,"&lt;&gt;")*100),"")</f>
        <v/>
      </c>
      <c r="F73" s="63">
        <f>IFERROR(IF(A73="","",COUNTIFS(_Calc!$B$3:$B$20002,"&gt;180",_Calc!$C$3:$C$20002,A73)/COUNTIFS(_Calc!$C$3:$C$20002,A73,_Calc!$B$3:$B$20002,"&lt;&gt;")*100),"")</f>
        <v/>
      </c>
      <c r="G73" s="64">
        <f>IFERROR(IF(A73="","",IF(D73&gt;=70,"✓ Good",IF(E73&gt;4,"Low glucose","High glucose"))),"")</f>
        <v/>
      </c>
      <c r="H73" s="63">
        <f>IFERROR(IF(A73="","",COUNTIFS(_Calc!$B$3:$B$20002,"&gt;="&amp;70,_Calc!$B$3:$B$20002,"&lt;="&amp;180,_Calc!$C$3:$C$20002,"&gt;="&amp;(A73-13),_Calc!$C$3:$C$20002,"&lt;="&amp;A73)/COUNTIFS(_Calc!$C$3:$C$20002,"&gt;="&amp;(A73-13),_Calc!$C$3:$C$20002,"&lt;="&amp;A73,_Calc!$B$3:$B$20002,"&lt;&gt;")*100),"")</f>
        <v/>
      </c>
      <c r="I73" s="61">
        <f>IFERROR(IF(A73="","",COUNTIFS(_Calc!$B$3:$B$20002,"&lt;70",_Calc!$C$3:$C$20002,A73,_Calc!$D$3:$D$20002,"&lt;6")),"")</f>
        <v/>
      </c>
    </row>
    <row r="74">
      <c r="B74" s="61">
        <f>IFERROR(IF(A74="","",COUNTIFS(_Calc!$C$3:$C$20002,A74,_Calc!$B$3:$B$20002,"&lt;&gt;")),"")</f>
        <v/>
      </c>
      <c r="C74" s="62">
        <f>IFERROR(IF(A74="","",AVERAGEIFS(_Calc!$B$3:$B$20002,_Calc!$C$3:$C$20002,A74)),"")</f>
        <v/>
      </c>
      <c r="D74" s="63">
        <f>IFERROR(IF(A74="","",COUNTIFS(_Calc!$B$3:$B$20002,"&gt;="&amp;70,_Calc!$B$3:$B$20002,"&lt;="&amp;180,_Calc!$C$3:$C$20002,A74)/COUNTIFS(_Calc!$C$3:$C$20002,A74,_Calc!$B$3:$B$20002,"&lt;&gt;")*100),"")</f>
        <v/>
      </c>
      <c r="E74" s="63">
        <f>IFERROR(IF(A74="","",COUNTIFS(_Calc!$B$3:$B$20002,"&lt;70",_Calc!$C$3:$C$20002,A74)/COUNTIFS(_Calc!$C$3:$C$20002,A74,_Calc!$B$3:$B$20002,"&lt;&gt;")*100),"")</f>
        <v/>
      </c>
      <c r="F74" s="63">
        <f>IFERROR(IF(A74="","",COUNTIFS(_Calc!$B$3:$B$20002,"&gt;180",_Calc!$C$3:$C$20002,A74)/COUNTIFS(_Calc!$C$3:$C$20002,A74,_Calc!$B$3:$B$20002,"&lt;&gt;")*100),"")</f>
        <v/>
      </c>
      <c r="G74" s="64">
        <f>IFERROR(IF(A74="","",IF(D74&gt;=70,"✓ Good",IF(E74&gt;4,"Low glucose","High glucose"))),"")</f>
        <v/>
      </c>
      <c r="H74" s="63">
        <f>IFERROR(IF(A74="","",COUNTIFS(_Calc!$B$3:$B$20002,"&gt;="&amp;70,_Calc!$B$3:$B$20002,"&lt;="&amp;180,_Calc!$C$3:$C$20002,"&gt;="&amp;(A74-13),_Calc!$C$3:$C$20002,"&lt;="&amp;A74)/COUNTIFS(_Calc!$C$3:$C$20002,"&gt;="&amp;(A74-13),_Calc!$C$3:$C$20002,"&lt;="&amp;A74,_Calc!$B$3:$B$20002,"&lt;&gt;")*100),"")</f>
        <v/>
      </c>
      <c r="I74" s="61">
        <f>IFERROR(IF(A74="","",COUNTIFS(_Calc!$B$3:$B$20002,"&lt;70",_Calc!$C$3:$C$20002,A74,_Calc!$D$3:$D$20002,"&lt;6")),"")</f>
        <v/>
      </c>
    </row>
    <row r="75">
      <c r="B75" s="61">
        <f>IFERROR(IF(A75="","",COUNTIFS(_Calc!$C$3:$C$20002,A75,_Calc!$B$3:$B$20002,"&lt;&gt;")),"")</f>
        <v/>
      </c>
      <c r="C75" s="62">
        <f>IFERROR(IF(A75="","",AVERAGEIFS(_Calc!$B$3:$B$20002,_Calc!$C$3:$C$20002,A75)),"")</f>
        <v/>
      </c>
      <c r="D75" s="63">
        <f>IFERROR(IF(A75="","",COUNTIFS(_Calc!$B$3:$B$20002,"&gt;="&amp;70,_Calc!$B$3:$B$20002,"&lt;="&amp;180,_Calc!$C$3:$C$20002,A75)/COUNTIFS(_Calc!$C$3:$C$20002,A75,_Calc!$B$3:$B$20002,"&lt;&gt;")*100),"")</f>
        <v/>
      </c>
      <c r="E75" s="63">
        <f>IFERROR(IF(A75="","",COUNTIFS(_Calc!$B$3:$B$20002,"&lt;70",_Calc!$C$3:$C$20002,A75)/COUNTIFS(_Calc!$C$3:$C$20002,A75,_Calc!$B$3:$B$20002,"&lt;&gt;")*100),"")</f>
        <v/>
      </c>
      <c r="F75" s="63">
        <f>IFERROR(IF(A75="","",COUNTIFS(_Calc!$B$3:$B$20002,"&gt;180",_Calc!$C$3:$C$20002,A75)/COUNTIFS(_Calc!$C$3:$C$20002,A75,_Calc!$B$3:$B$20002,"&lt;&gt;")*100),"")</f>
        <v/>
      </c>
      <c r="G75" s="64">
        <f>IFERROR(IF(A75="","",IF(D75&gt;=70,"✓ Good",IF(E75&gt;4,"Low glucose","High glucose"))),"")</f>
        <v/>
      </c>
      <c r="H75" s="63">
        <f>IFERROR(IF(A75="","",COUNTIFS(_Calc!$B$3:$B$20002,"&gt;="&amp;70,_Calc!$B$3:$B$20002,"&lt;="&amp;180,_Calc!$C$3:$C$20002,"&gt;="&amp;(A75-13),_Calc!$C$3:$C$20002,"&lt;="&amp;A75)/COUNTIFS(_Calc!$C$3:$C$20002,"&gt;="&amp;(A75-13),_Calc!$C$3:$C$20002,"&lt;="&amp;A75,_Calc!$B$3:$B$20002,"&lt;&gt;")*100),"")</f>
        <v/>
      </c>
      <c r="I75" s="61">
        <f>IFERROR(IF(A75="","",COUNTIFS(_Calc!$B$3:$B$20002,"&lt;70",_Calc!$C$3:$C$20002,A75,_Calc!$D$3:$D$20002,"&lt;6")),"")</f>
        <v/>
      </c>
    </row>
    <row r="76">
      <c r="B76" s="61">
        <f>IFERROR(IF(A76="","",COUNTIFS(_Calc!$C$3:$C$20002,A76,_Calc!$B$3:$B$20002,"&lt;&gt;")),"")</f>
        <v/>
      </c>
      <c r="C76" s="62">
        <f>IFERROR(IF(A76="","",AVERAGEIFS(_Calc!$B$3:$B$20002,_Calc!$C$3:$C$20002,A76)),"")</f>
        <v/>
      </c>
      <c r="D76" s="63">
        <f>IFERROR(IF(A76="","",COUNTIFS(_Calc!$B$3:$B$20002,"&gt;="&amp;70,_Calc!$B$3:$B$20002,"&lt;="&amp;180,_Calc!$C$3:$C$20002,A76)/COUNTIFS(_Calc!$C$3:$C$20002,A76,_Calc!$B$3:$B$20002,"&lt;&gt;")*100),"")</f>
        <v/>
      </c>
      <c r="E76" s="63">
        <f>IFERROR(IF(A76="","",COUNTIFS(_Calc!$B$3:$B$20002,"&lt;70",_Calc!$C$3:$C$20002,A76)/COUNTIFS(_Calc!$C$3:$C$20002,A76,_Calc!$B$3:$B$20002,"&lt;&gt;")*100),"")</f>
        <v/>
      </c>
      <c r="F76" s="63">
        <f>IFERROR(IF(A76="","",COUNTIFS(_Calc!$B$3:$B$20002,"&gt;180",_Calc!$C$3:$C$20002,A76)/COUNTIFS(_Calc!$C$3:$C$20002,A76,_Calc!$B$3:$B$20002,"&lt;&gt;")*100),"")</f>
        <v/>
      </c>
      <c r="G76" s="64">
        <f>IFERROR(IF(A76="","",IF(D76&gt;=70,"✓ Good",IF(E76&gt;4,"Low glucose","High glucose"))),"")</f>
        <v/>
      </c>
      <c r="H76" s="63">
        <f>IFERROR(IF(A76="","",COUNTIFS(_Calc!$B$3:$B$20002,"&gt;="&amp;70,_Calc!$B$3:$B$20002,"&lt;="&amp;180,_Calc!$C$3:$C$20002,"&gt;="&amp;(A76-13),_Calc!$C$3:$C$20002,"&lt;="&amp;A76)/COUNTIFS(_Calc!$C$3:$C$20002,"&gt;="&amp;(A76-13),_Calc!$C$3:$C$20002,"&lt;="&amp;A76,_Calc!$B$3:$B$20002,"&lt;&gt;")*100),"")</f>
        <v/>
      </c>
      <c r="I76" s="61">
        <f>IFERROR(IF(A76="","",COUNTIFS(_Calc!$B$3:$B$20002,"&lt;70",_Calc!$C$3:$C$20002,A76,_Calc!$D$3:$D$20002,"&lt;6")),"")</f>
        <v/>
      </c>
    </row>
    <row r="77">
      <c r="B77" s="61">
        <f>IFERROR(IF(A77="","",COUNTIFS(_Calc!$C$3:$C$20002,A77,_Calc!$B$3:$B$20002,"&lt;&gt;")),"")</f>
        <v/>
      </c>
      <c r="C77" s="62">
        <f>IFERROR(IF(A77="","",AVERAGEIFS(_Calc!$B$3:$B$20002,_Calc!$C$3:$C$20002,A77)),"")</f>
        <v/>
      </c>
      <c r="D77" s="63">
        <f>IFERROR(IF(A77="","",COUNTIFS(_Calc!$B$3:$B$20002,"&gt;="&amp;70,_Calc!$B$3:$B$20002,"&lt;="&amp;180,_Calc!$C$3:$C$20002,A77)/COUNTIFS(_Calc!$C$3:$C$20002,A77,_Calc!$B$3:$B$20002,"&lt;&gt;")*100),"")</f>
        <v/>
      </c>
      <c r="E77" s="63">
        <f>IFERROR(IF(A77="","",COUNTIFS(_Calc!$B$3:$B$20002,"&lt;70",_Calc!$C$3:$C$20002,A77)/COUNTIFS(_Calc!$C$3:$C$20002,A77,_Calc!$B$3:$B$20002,"&lt;&gt;")*100),"")</f>
        <v/>
      </c>
      <c r="F77" s="63">
        <f>IFERROR(IF(A77="","",COUNTIFS(_Calc!$B$3:$B$20002,"&gt;180",_Calc!$C$3:$C$20002,A77)/COUNTIFS(_Calc!$C$3:$C$20002,A77,_Calc!$B$3:$B$20002,"&lt;&gt;")*100),"")</f>
        <v/>
      </c>
      <c r="G77" s="64">
        <f>IFERROR(IF(A77="","",IF(D77&gt;=70,"✓ Good",IF(E77&gt;4,"Low glucose","High glucose"))),"")</f>
        <v/>
      </c>
      <c r="H77" s="63">
        <f>IFERROR(IF(A77="","",COUNTIFS(_Calc!$B$3:$B$20002,"&gt;="&amp;70,_Calc!$B$3:$B$20002,"&lt;="&amp;180,_Calc!$C$3:$C$20002,"&gt;="&amp;(A77-13),_Calc!$C$3:$C$20002,"&lt;="&amp;A77)/COUNTIFS(_Calc!$C$3:$C$20002,"&gt;="&amp;(A77-13),_Calc!$C$3:$C$20002,"&lt;="&amp;A77,_Calc!$B$3:$B$20002,"&lt;&gt;")*100),"")</f>
        <v/>
      </c>
      <c r="I77" s="61">
        <f>IFERROR(IF(A77="","",COUNTIFS(_Calc!$B$3:$B$20002,"&lt;70",_Calc!$C$3:$C$20002,A77,_Calc!$D$3:$D$20002,"&lt;6")),"")</f>
        <v/>
      </c>
    </row>
    <row r="78">
      <c r="B78" s="61">
        <f>IFERROR(IF(A78="","",COUNTIFS(_Calc!$C$3:$C$20002,A78,_Calc!$B$3:$B$20002,"&lt;&gt;")),"")</f>
        <v/>
      </c>
      <c r="C78" s="62">
        <f>IFERROR(IF(A78="","",AVERAGEIFS(_Calc!$B$3:$B$20002,_Calc!$C$3:$C$20002,A78)),"")</f>
        <v/>
      </c>
      <c r="D78" s="63">
        <f>IFERROR(IF(A78="","",COUNTIFS(_Calc!$B$3:$B$20002,"&gt;="&amp;70,_Calc!$B$3:$B$20002,"&lt;="&amp;180,_Calc!$C$3:$C$20002,A78)/COUNTIFS(_Calc!$C$3:$C$20002,A78,_Calc!$B$3:$B$20002,"&lt;&gt;")*100),"")</f>
        <v/>
      </c>
      <c r="E78" s="63">
        <f>IFERROR(IF(A78="","",COUNTIFS(_Calc!$B$3:$B$20002,"&lt;70",_Calc!$C$3:$C$20002,A78)/COUNTIFS(_Calc!$C$3:$C$20002,A78,_Calc!$B$3:$B$20002,"&lt;&gt;")*100),"")</f>
        <v/>
      </c>
      <c r="F78" s="63">
        <f>IFERROR(IF(A78="","",COUNTIFS(_Calc!$B$3:$B$20002,"&gt;180",_Calc!$C$3:$C$20002,A78)/COUNTIFS(_Calc!$C$3:$C$20002,A78,_Calc!$B$3:$B$20002,"&lt;&gt;")*100),"")</f>
        <v/>
      </c>
      <c r="G78" s="64">
        <f>IFERROR(IF(A78="","",IF(D78&gt;=70,"✓ Good",IF(E78&gt;4,"Low glucose","High glucose"))),"")</f>
        <v/>
      </c>
      <c r="H78" s="63">
        <f>IFERROR(IF(A78="","",COUNTIFS(_Calc!$B$3:$B$20002,"&gt;="&amp;70,_Calc!$B$3:$B$20002,"&lt;="&amp;180,_Calc!$C$3:$C$20002,"&gt;="&amp;(A78-13),_Calc!$C$3:$C$20002,"&lt;="&amp;A78)/COUNTIFS(_Calc!$C$3:$C$20002,"&gt;="&amp;(A78-13),_Calc!$C$3:$C$20002,"&lt;="&amp;A78,_Calc!$B$3:$B$20002,"&lt;&gt;")*100),"")</f>
        <v/>
      </c>
      <c r="I78" s="61">
        <f>IFERROR(IF(A78="","",COUNTIFS(_Calc!$B$3:$B$20002,"&lt;70",_Calc!$C$3:$C$20002,A78,_Calc!$D$3:$D$20002,"&lt;6")),"")</f>
        <v/>
      </c>
    </row>
    <row r="79">
      <c r="B79" s="61">
        <f>IFERROR(IF(A79="","",COUNTIFS(_Calc!$C$3:$C$20002,A79,_Calc!$B$3:$B$20002,"&lt;&gt;")),"")</f>
        <v/>
      </c>
      <c r="C79" s="62">
        <f>IFERROR(IF(A79="","",AVERAGEIFS(_Calc!$B$3:$B$20002,_Calc!$C$3:$C$20002,A79)),"")</f>
        <v/>
      </c>
      <c r="D79" s="63">
        <f>IFERROR(IF(A79="","",COUNTIFS(_Calc!$B$3:$B$20002,"&gt;="&amp;70,_Calc!$B$3:$B$20002,"&lt;="&amp;180,_Calc!$C$3:$C$20002,A79)/COUNTIFS(_Calc!$C$3:$C$20002,A79,_Calc!$B$3:$B$20002,"&lt;&gt;")*100),"")</f>
        <v/>
      </c>
      <c r="E79" s="63">
        <f>IFERROR(IF(A79="","",COUNTIFS(_Calc!$B$3:$B$20002,"&lt;70",_Calc!$C$3:$C$20002,A79)/COUNTIFS(_Calc!$C$3:$C$20002,A79,_Calc!$B$3:$B$20002,"&lt;&gt;")*100),"")</f>
        <v/>
      </c>
      <c r="F79" s="63">
        <f>IFERROR(IF(A79="","",COUNTIFS(_Calc!$B$3:$B$20002,"&gt;180",_Calc!$C$3:$C$20002,A79)/COUNTIFS(_Calc!$C$3:$C$20002,A79,_Calc!$B$3:$B$20002,"&lt;&gt;")*100),"")</f>
        <v/>
      </c>
      <c r="G79" s="64">
        <f>IFERROR(IF(A79="","",IF(D79&gt;=70,"✓ Good",IF(E79&gt;4,"Low glucose","High glucose"))),"")</f>
        <v/>
      </c>
      <c r="H79" s="63">
        <f>IFERROR(IF(A79="","",COUNTIFS(_Calc!$B$3:$B$20002,"&gt;="&amp;70,_Calc!$B$3:$B$20002,"&lt;="&amp;180,_Calc!$C$3:$C$20002,"&gt;="&amp;(A79-13),_Calc!$C$3:$C$20002,"&lt;="&amp;A79)/COUNTIFS(_Calc!$C$3:$C$20002,"&gt;="&amp;(A79-13),_Calc!$C$3:$C$20002,"&lt;="&amp;A79,_Calc!$B$3:$B$20002,"&lt;&gt;")*100),"")</f>
        <v/>
      </c>
      <c r="I79" s="61">
        <f>IFERROR(IF(A79="","",COUNTIFS(_Calc!$B$3:$B$20002,"&lt;70",_Calc!$C$3:$C$20002,A79,_Calc!$D$3:$D$20002,"&lt;6")),"")</f>
        <v/>
      </c>
    </row>
    <row r="80">
      <c r="B80" s="61">
        <f>IFERROR(IF(A80="","",COUNTIFS(_Calc!$C$3:$C$20002,A80,_Calc!$B$3:$B$20002,"&lt;&gt;")),"")</f>
        <v/>
      </c>
      <c r="C80" s="62">
        <f>IFERROR(IF(A80="","",AVERAGEIFS(_Calc!$B$3:$B$20002,_Calc!$C$3:$C$20002,A80)),"")</f>
        <v/>
      </c>
      <c r="D80" s="63">
        <f>IFERROR(IF(A80="","",COUNTIFS(_Calc!$B$3:$B$20002,"&gt;="&amp;70,_Calc!$B$3:$B$20002,"&lt;="&amp;180,_Calc!$C$3:$C$20002,A80)/COUNTIFS(_Calc!$C$3:$C$20002,A80,_Calc!$B$3:$B$20002,"&lt;&gt;")*100),"")</f>
        <v/>
      </c>
      <c r="E80" s="63">
        <f>IFERROR(IF(A80="","",COUNTIFS(_Calc!$B$3:$B$20002,"&lt;70",_Calc!$C$3:$C$20002,A80)/COUNTIFS(_Calc!$C$3:$C$20002,A80,_Calc!$B$3:$B$20002,"&lt;&gt;")*100),"")</f>
        <v/>
      </c>
      <c r="F80" s="63">
        <f>IFERROR(IF(A80="","",COUNTIFS(_Calc!$B$3:$B$20002,"&gt;180",_Calc!$C$3:$C$20002,A80)/COUNTIFS(_Calc!$C$3:$C$20002,A80,_Calc!$B$3:$B$20002,"&lt;&gt;")*100),"")</f>
        <v/>
      </c>
      <c r="G80" s="64">
        <f>IFERROR(IF(A80="","",IF(D80&gt;=70,"✓ Good",IF(E80&gt;4,"Low glucose","High glucose"))),"")</f>
        <v/>
      </c>
      <c r="H80" s="63">
        <f>IFERROR(IF(A80="","",COUNTIFS(_Calc!$B$3:$B$20002,"&gt;="&amp;70,_Calc!$B$3:$B$20002,"&lt;="&amp;180,_Calc!$C$3:$C$20002,"&gt;="&amp;(A80-13),_Calc!$C$3:$C$20002,"&lt;="&amp;A80)/COUNTIFS(_Calc!$C$3:$C$20002,"&gt;="&amp;(A80-13),_Calc!$C$3:$C$20002,"&lt;="&amp;A80,_Calc!$B$3:$B$20002,"&lt;&gt;")*100),"")</f>
        <v/>
      </c>
      <c r="I80" s="61">
        <f>IFERROR(IF(A80="","",COUNTIFS(_Calc!$B$3:$B$20002,"&lt;70",_Calc!$C$3:$C$20002,A80,_Calc!$D$3:$D$20002,"&lt;6")),"")</f>
        <v/>
      </c>
    </row>
    <row r="81">
      <c r="B81" s="61">
        <f>IFERROR(IF(A81="","",COUNTIFS(_Calc!$C$3:$C$20002,A81,_Calc!$B$3:$B$20002,"&lt;&gt;")),"")</f>
        <v/>
      </c>
      <c r="C81" s="62">
        <f>IFERROR(IF(A81="","",AVERAGEIFS(_Calc!$B$3:$B$20002,_Calc!$C$3:$C$20002,A81)),"")</f>
        <v/>
      </c>
      <c r="D81" s="63">
        <f>IFERROR(IF(A81="","",COUNTIFS(_Calc!$B$3:$B$20002,"&gt;="&amp;70,_Calc!$B$3:$B$20002,"&lt;="&amp;180,_Calc!$C$3:$C$20002,A81)/COUNTIFS(_Calc!$C$3:$C$20002,A81,_Calc!$B$3:$B$20002,"&lt;&gt;")*100),"")</f>
        <v/>
      </c>
      <c r="E81" s="63">
        <f>IFERROR(IF(A81="","",COUNTIFS(_Calc!$B$3:$B$20002,"&lt;70",_Calc!$C$3:$C$20002,A81)/COUNTIFS(_Calc!$C$3:$C$20002,A81,_Calc!$B$3:$B$20002,"&lt;&gt;")*100),"")</f>
        <v/>
      </c>
      <c r="F81" s="63">
        <f>IFERROR(IF(A81="","",COUNTIFS(_Calc!$B$3:$B$20002,"&gt;180",_Calc!$C$3:$C$20002,A81)/COUNTIFS(_Calc!$C$3:$C$20002,A81,_Calc!$B$3:$B$20002,"&lt;&gt;")*100),"")</f>
        <v/>
      </c>
      <c r="G81" s="64">
        <f>IFERROR(IF(A81="","",IF(D81&gt;=70,"✓ Good",IF(E81&gt;4,"Low glucose","High glucose"))),"")</f>
        <v/>
      </c>
      <c r="H81" s="63">
        <f>IFERROR(IF(A81="","",COUNTIFS(_Calc!$B$3:$B$20002,"&gt;="&amp;70,_Calc!$B$3:$B$20002,"&lt;="&amp;180,_Calc!$C$3:$C$20002,"&gt;="&amp;(A81-13),_Calc!$C$3:$C$20002,"&lt;="&amp;A81)/COUNTIFS(_Calc!$C$3:$C$20002,"&gt;="&amp;(A81-13),_Calc!$C$3:$C$20002,"&lt;="&amp;A81,_Calc!$B$3:$B$20002,"&lt;&gt;")*100),"")</f>
        <v/>
      </c>
      <c r="I81" s="61">
        <f>IFERROR(IF(A81="","",COUNTIFS(_Calc!$B$3:$B$20002,"&lt;70",_Calc!$C$3:$C$20002,A81,_Calc!$D$3:$D$20002,"&lt;6")),"")</f>
        <v/>
      </c>
    </row>
    <row r="82">
      <c r="B82" s="61">
        <f>IFERROR(IF(A82="","",COUNTIFS(_Calc!$C$3:$C$20002,A82,_Calc!$B$3:$B$20002,"&lt;&gt;")),"")</f>
        <v/>
      </c>
      <c r="C82" s="62">
        <f>IFERROR(IF(A82="","",AVERAGEIFS(_Calc!$B$3:$B$20002,_Calc!$C$3:$C$20002,A82)),"")</f>
        <v/>
      </c>
      <c r="D82" s="63">
        <f>IFERROR(IF(A82="","",COUNTIFS(_Calc!$B$3:$B$20002,"&gt;="&amp;70,_Calc!$B$3:$B$20002,"&lt;="&amp;180,_Calc!$C$3:$C$20002,A82)/COUNTIFS(_Calc!$C$3:$C$20002,A82,_Calc!$B$3:$B$20002,"&lt;&gt;")*100),"")</f>
        <v/>
      </c>
      <c r="E82" s="63">
        <f>IFERROR(IF(A82="","",COUNTIFS(_Calc!$B$3:$B$20002,"&lt;70",_Calc!$C$3:$C$20002,A82)/COUNTIFS(_Calc!$C$3:$C$20002,A82,_Calc!$B$3:$B$20002,"&lt;&gt;")*100),"")</f>
        <v/>
      </c>
      <c r="F82" s="63">
        <f>IFERROR(IF(A82="","",COUNTIFS(_Calc!$B$3:$B$20002,"&gt;180",_Calc!$C$3:$C$20002,A82)/COUNTIFS(_Calc!$C$3:$C$20002,A82,_Calc!$B$3:$B$20002,"&lt;&gt;")*100),"")</f>
        <v/>
      </c>
      <c r="G82" s="64">
        <f>IFERROR(IF(A82="","",IF(D82&gt;=70,"✓ Good",IF(E82&gt;4,"Low glucose","High glucose"))),"")</f>
        <v/>
      </c>
      <c r="H82" s="63">
        <f>IFERROR(IF(A82="","",COUNTIFS(_Calc!$B$3:$B$20002,"&gt;="&amp;70,_Calc!$B$3:$B$20002,"&lt;="&amp;180,_Calc!$C$3:$C$20002,"&gt;="&amp;(A82-13),_Calc!$C$3:$C$20002,"&lt;="&amp;A82)/COUNTIFS(_Calc!$C$3:$C$20002,"&gt;="&amp;(A82-13),_Calc!$C$3:$C$20002,"&lt;="&amp;A82,_Calc!$B$3:$B$20002,"&lt;&gt;")*100),"")</f>
        <v/>
      </c>
      <c r="I82" s="61">
        <f>IFERROR(IF(A82="","",COUNTIFS(_Calc!$B$3:$B$20002,"&lt;70",_Calc!$C$3:$C$20002,A82,_Calc!$D$3:$D$20002,"&lt;6")),"")</f>
        <v/>
      </c>
    </row>
    <row r="83">
      <c r="B83" s="61">
        <f>IFERROR(IF(A83="","",COUNTIFS(_Calc!$C$3:$C$20002,A83,_Calc!$B$3:$B$20002,"&lt;&gt;")),"")</f>
        <v/>
      </c>
      <c r="C83" s="62">
        <f>IFERROR(IF(A83="","",AVERAGEIFS(_Calc!$B$3:$B$20002,_Calc!$C$3:$C$20002,A83)),"")</f>
        <v/>
      </c>
      <c r="D83" s="63">
        <f>IFERROR(IF(A83="","",COUNTIFS(_Calc!$B$3:$B$20002,"&gt;="&amp;70,_Calc!$B$3:$B$20002,"&lt;="&amp;180,_Calc!$C$3:$C$20002,A83)/COUNTIFS(_Calc!$C$3:$C$20002,A83,_Calc!$B$3:$B$20002,"&lt;&gt;")*100),"")</f>
        <v/>
      </c>
      <c r="E83" s="63">
        <f>IFERROR(IF(A83="","",COUNTIFS(_Calc!$B$3:$B$20002,"&lt;70",_Calc!$C$3:$C$20002,A83)/COUNTIFS(_Calc!$C$3:$C$20002,A83,_Calc!$B$3:$B$20002,"&lt;&gt;")*100),"")</f>
        <v/>
      </c>
      <c r="F83" s="63">
        <f>IFERROR(IF(A83="","",COUNTIFS(_Calc!$B$3:$B$20002,"&gt;180",_Calc!$C$3:$C$20002,A83)/COUNTIFS(_Calc!$C$3:$C$20002,A83,_Calc!$B$3:$B$20002,"&lt;&gt;")*100),"")</f>
        <v/>
      </c>
      <c r="G83" s="64">
        <f>IFERROR(IF(A83="","",IF(D83&gt;=70,"✓ Good",IF(E83&gt;4,"Low glucose","High glucose"))),"")</f>
        <v/>
      </c>
      <c r="H83" s="63">
        <f>IFERROR(IF(A83="","",COUNTIFS(_Calc!$B$3:$B$20002,"&gt;="&amp;70,_Calc!$B$3:$B$20002,"&lt;="&amp;180,_Calc!$C$3:$C$20002,"&gt;="&amp;(A83-13),_Calc!$C$3:$C$20002,"&lt;="&amp;A83)/COUNTIFS(_Calc!$C$3:$C$20002,"&gt;="&amp;(A83-13),_Calc!$C$3:$C$20002,"&lt;="&amp;A83,_Calc!$B$3:$B$20002,"&lt;&gt;")*100),"")</f>
        <v/>
      </c>
      <c r="I83" s="61">
        <f>IFERROR(IF(A83="","",COUNTIFS(_Calc!$B$3:$B$20002,"&lt;70",_Calc!$C$3:$C$20002,A83,_Calc!$D$3:$D$20002,"&lt;6")),"")</f>
        <v/>
      </c>
    </row>
    <row r="84">
      <c r="B84" s="61">
        <f>IFERROR(IF(A84="","",COUNTIFS(_Calc!$C$3:$C$20002,A84,_Calc!$B$3:$B$20002,"&lt;&gt;")),"")</f>
        <v/>
      </c>
      <c r="C84" s="62">
        <f>IFERROR(IF(A84="","",AVERAGEIFS(_Calc!$B$3:$B$20002,_Calc!$C$3:$C$20002,A84)),"")</f>
        <v/>
      </c>
      <c r="D84" s="63">
        <f>IFERROR(IF(A84="","",COUNTIFS(_Calc!$B$3:$B$20002,"&gt;="&amp;70,_Calc!$B$3:$B$20002,"&lt;="&amp;180,_Calc!$C$3:$C$20002,A84)/COUNTIFS(_Calc!$C$3:$C$20002,A84,_Calc!$B$3:$B$20002,"&lt;&gt;")*100),"")</f>
        <v/>
      </c>
      <c r="E84" s="63">
        <f>IFERROR(IF(A84="","",COUNTIFS(_Calc!$B$3:$B$20002,"&lt;70",_Calc!$C$3:$C$20002,A84)/COUNTIFS(_Calc!$C$3:$C$20002,A84,_Calc!$B$3:$B$20002,"&lt;&gt;")*100),"")</f>
        <v/>
      </c>
      <c r="F84" s="63">
        <f>IFERROR(IF(A84="","",COUNTIFS(_Calc!$B$3:$B$20002,"&gt;180",_Calc!$C$3:$C$20002,A84)/COUNTIFS(_Calc!$C$3:$C$20002,A84,_Calc!$B$3:$B$20002,"&lt;&gt;")*100),"")</f>
        <v/>
      </c>
      <c r="G84" s="64">
        <f>IFERROR(IF(A84="","",IF(D84&gt;=70,"✓ Good",IF(E84&gt;4,"Low glucose","High glucose"))),"")</f>
        <v/>
      </c>
      <c r="H84" s="63">
        <f>IFERROR(IF(A84="","",COUNTIFS(_Calc!$B$3:$B$20002,"&gt;="&amp;70,_Calc!$B$3:$B$20002,"&lt;="&amp;180,_Calc!$C$3:$C$20002,"&gt;="&amp;(A84-13),_Calc!$C$3:$C$20002,"&lt;="&amp;A84)/COUNTIFS(_Calc!$C$3:$C$20002,"&gt;="&amp;(A84-13),_Calc!$C$3:$C$20002,"&lt;="&amp;A84,_Calc!$B$3:$B$20002,"&lt;&gt;")*100),"")</f>
        <v/>
      </c>
      <c r="I84" s="61">
        <f>IFERROR(IF(A84="","",COUNTIFS(_Calc!$B$3:$B$20002,"&lt;70",_Calc!$C$3:$C$20002,A84,_Calc!$D$3:$D$20002,"&lt;6")),"")</f>
        <v/>
      </c>
    </row>
    <row r="85">
      <c r="B85" s="61">
        <f>IFERROR(IF(A85="","",COUNTIFS(_Calc!$C$3:$C$20002,A85,_Calc!$B$3:$B$20002,"&lt;&gt;")),"")</f>
        <v/>
      </c>
      <c r="C85" s="62">
        <f>IFERROR(IF(A85="","",AVERAGEIFS(_Calc!$B$3:$B$20002,_Calc!$C$3:$C$20002,A85)),"")</f>
        <v/>
      </c>
      <c r="D85" s="63">
        <f>IFERROR(IF(A85="","",COUNTIFS(_Calc!$B$3:$B$20002,"&gt;="&amp;70,_Calc!$B$3:$B$20002,"&lt;="&amp;180,_Calc!$C$3:$C$20002,A85)/COUNTIFS(_Calc!$C$3:$C$20002,A85,_Calc!$B$3:$B$20002,"&lt;&gt;")*100),"")</f>
        <v/>
      </c>
      <c r="E85" s="63">
        <f>IFERROR(IF(A85="","",COUNTIFS(_Calc!$B$3:$B$20002,"&lt;70",_Calc!$C$3:$C$20002,A85)/COUNTIFS(_Calc!$C$3:$C$20002,A85,_Calc!$B$3:$B$20002,"&lt;&gt;")*100),"")</f>
        <v/>
      </c>
      <c r="F85" s="63">
        <f>IFERROR(IF(A85="","",COUNTIFS(_Calc!$B$3:$B$20002,"&gt;180",_Calc!$C$3:$C$20002,A85)/COUNTIFS(_Calc!$C$3:$C$20002,A85,_Calc!$B$3:$B$20002,"&lt;&gt;")*100),"")</f>
        <v/>
      </c>
      <c r="G85" s="64">
        <f>IFERROR(IF(A85="","",IF(D85&gt;=70,"✓ Good",IF(E85&gt;4,"Low glucose","High glucose"))),"")</f>
        <v/>
      </c>
      <c r="H85" s="63">
        <f>IFERROR(IF(A85="","",COUNTIFS(_Calc!$B$3:$B$20002,"&gt;="&amp;70,_Calc!$B$3:$B$20002,"&lt;="&amp;180,_Calc!$C$3:$C$20002,"&gt;="&amp;(A85-13),_Calc!$C$3:$C$20002,"&lt;="&amp;A85)/COUNTIFS(_Calc!$C$3:$C$20002,"&gt;="&amp;(A85-13),_Calc!$C$3:$C$20002,"&lt;="&amp;A85,_Calc!$B$3:$B$20002,"&lt;&gt;")*100),"")</f>
        <v/>
      </c>
      <c r="I85" s="61">
        <f>IFERROR(IF(A85="","",COUNTIFS(_Calc!$B$3:$B$20002,"&lt;70",_Calc!$C$3:$C$20002,A85,_Calc!$D$3:$D$20002,"&lt;6")),"")</f>
        <v/>
      </c>
    </row>
    <row r="86">
      <c r="B86" s="61">
        <f>IFERROR(IF(A86="","",COUNTIFS(_Calc!$C$3:$C$20002,A86,_Calc!$B$3:$B$20002,"&lt;&gt;")),"")</f>
        <v/>
      </c>
      <c r="C86" s="62">
        <f>IFERROR(IF(A86="","",AVERAGEIFS(_Calc!$B$3:$B$20002,_Calc!$C$3:$C$20002,A86)),"")</f>
        <v/>
      </c>
      <c r="D86" s="63">
        <f>IFERROR(IF(A86="","",COUNTIFS(_Calc!$B$3:$B$20002,"&gt;="&amp;70,_Calc!$B$3:$B$20002,"&lt;="&amp;180,_Calc!$C$3:$C$20002,A86)/COUNTIFS(_Calc!$C$3:$C$20002,A86,_Calc!$B$3:$B$20002,"&lt;&gt;")*100),"")</f>
        <v/>
      </c>
      <c r="E86" s="63">
        <f>IFERROR(IF(A86="","",COUNTIFS(_Calc!$B$3:$B$20002,"&lt;70",_Calc!$C$3:$C$20002,A86)/COUNTIFS(_Calc!$C$3:$C$20002,A86,_Calc!$B$3:$B$20002,"&lt;&gt;")*100),"")</f>
        <v/>
      </c>
      <c r="F86" s="63">
        <f>IFERROR(IF(A86="","",COUNTIFS(_Calc!$B$3:$B$20002,"&gt;180",_Calc!$C$3:$C$20002,A86)/COUNTIFS(_Calc!$C$3:$C$20002,A86,_Calc!$B$3:$B$20002,"&lt;&gt;")*100),"")</f>
        <v/>
      </c>
      <c r="G86" s="64">
        <f>IFERROR(IF(A86="","",IF(D86&gt;=70,"✓ Good",IF(E86&gt;4,"Low glucose","High glucose"))),"")</f>
        <v/>
      </c>
      <c r="H86" s="63">
        <f>IFERROR(IF(A86="","",COUNTIFS(_Calc!$B$3:$B$20002,"&gt;="&amp;70,_Calc!$B$3:$B$20002,"&lt;="&amp;180,_Calc!$C$3:$C$20002,"&gt;="&amp;(A86-13),_Calc!$C$3:$C$20002,"&lt;="&amp;A86)/COUNTIFS(_Calc!$C$3:$C$20002,"&gt;="&amp;(A86-13),_Calc!$C$3:$C$20002,"&lt;="&amp;A86,_Calc!$B$3:$B$20002,"&lt;&gt;")*100),"")</f>
        <v/>
      </c>
      <c r="I86" s="61">
        <f>IFERROR(IF(A86="","",COUNTIFS(_Calc!$B$3:$B$20002,"&lt;70",_Calc!$C$3:$C$20002,A86,_Calc!$D$3:$D$20002,"&lt;6")),"")</f>
        <v/>
      </c>
    </row>
    <row r="87">
      <c r="B87" s="61">
        <f>IFERROR(IF(A87="","",COUNTIFS(_Calc!$C$3:$C$20002,A87,_Calc!$B$3:$B$20002,"&lt;&gt;")),"")</f>
        <v/>
      </c>
      <c r="C87" s="62">
        <f>IFERROR(IF(A87="","",AVERAGEIFS(_Calc!$B$3:$B$20002,_Calc!$C$3:$C$20002,A87)),"")</f>
        <v/>
      </c>
      <c r="D87" s="63">
        <f>IFERROR(IF(A87="","",COUNTIFS(_Calc!$B$3:$B$20002,"&gt;="&amp;70,_Calc!$B$3:$B$20002,"&lt;="&amp;180,_Calc!$C$3:$C$20002,A87)/COUNTIFS(_Calc!$C$3:$C$20002,A87,_Calc!$B$3:$B$20002,"&lt;&gt;")*100),"")</f>
        <v/>
      </c>
      <c r="E87" s="63">
        <f>IFERROR(IF(A87="","",COUNTIFS(_Calc!$B$3:$B$20002,"&lt;70",_Calc!$C$3:$C$20002,A87)/COUNTIFS(_Calc!$C$3:$C$20002,A87,_Calc!$B$3:$B$20002,"&lt;&gt;")*100),"")</f>
        <v/>
      </c>
      <c r="F87" s="63">
        <f>IFERROR(IF(A87="","",COUNTIFS(_Calc!$B$3:$B$20002,"&gt;180",_Calc!$C$3:$C$20002,A87)/COUNTIFS(_Calc!$C$3:$C$20002,A87,_Calc!$B$3:$B$20002,"&lt;&gt;")*100),"")</f>
        <v/>
      </c>
      <c r="G87" s="64">
        <f>IFERROR(IF(A87="","",IF(D87&gt;=70,"✓ Good",IF(E87&gt;4,"Low glucose","High glucose"))),"")</f>
        <v/>
      </c>
      <c r="H87" s="63">
        <f>IFERROR(IF(A87="","",COUNTIFS(_Calc!$B$3:$B$20002,"&gt;="&amp;70,_Calc!$B$3:$B$20002,"&lt;="&amp;180,_Calc!$C$3:$C$20002,"&gt;="&amp;(A87-13),_Calc!$C$3:$C$20002,"&lt;="&amp;A87)/COUNTIFS(_Calc!$C$3:$C$20002,"&gt;="&amp;(A87-13),_Calc!$C$3:$C$20002,"&lt;="&amp;A87,_Calc!$B$3:$B$20002,"&lt;&gt;")*100),"")</f>
        <v/>
      </c>
      <c r="I87" s="61">
        <f>IFERROR(IF(A87="","",COUNTIFS(_Calc!$B$3:$B$20002,"&lt;70",_Calc!$C$3:$C$20002,A87,_Calc!$D$3:$D$20002,"&lt;6")),"")</f>
        <v/>
      </c>
    </row>
    <row r="88">
      <c r="B88" s="61">
        <f>IFERROR(IF(A88="","",COUNTIFS(_Calc!$C$3:$C$20002,A88,_Calc!$B$3:$B$20002,"&lt;&gt;")),"")</f>
        <v/>
      </c>
      <c r="C88" s="62">
        <f>IFERROR(IF(A88="","",AVERAGEIFS(_Calc!$B$3:$B$20002,_Calc!$C$3:$C$20002,A88)),"")</f>
        <v/>
      </c>
      <c r="D88" s="63">
        <f>IFERROR(IF(A88="","",COUNTIFS(_Calc!$B$3:$B$20002,"&gt;="&amp;70,_Calc!$B$3:$B$20002,"&lt;="&amp;180,_Calc!$C$3:$C$20002,A88)/COUNTIFS(_Calc!$C$3:$C$20002,A88,_Calc!$B$3:$B$20002,"&lt;&gt;")*100),"")</f>
        <v/>
      </c>
      <c r="E88" s="63">
        <f>IFERROR(IF(A88="","",COUNTIFS(_Calc!$B$3:$B$20002,"&lt;70",_Calc!$C$3:$C$20002,A88)/COUNTIFS(_Calc!$C$3:$C$20002,A88,_Calc!$B$3:$B$20002,"&lt;&gt;")*100),"")</f>
        <v/>
      </c>
      <c r="F88" s="63">
        <f>IFERROR(IF(A88="","",COUNTIFS(_Calc!$B$3:$B$20002,"&gt;180",_Calc!$C$3:$C$20002,A88)/COUNTIFS(_Calc!$C$3:$C$20002,A88,_Calc!$B$3:$B$20002,"&lt;&gt;")*100),"")</f>
        <v/>
      </c>
      <c r="G88" s="64">
        <f>IFERROR(IF(A88="","",IF(D88&gt;=70,"✓ Good",IF(E88&gt;4,"Low glucose","High glucose"))),"")</f>
        <v/>
      </c>
      <c r="H88" s="63">
        <f>IFERROR(IF(A88="","",COUNTIFS(_Calc!$B$3:$B$20002,"&gt;="&amp;70,_Calc!$B$3:$B$20002,"&lt;="&amp;180,_Calc!$C$3:$C$20002,"&gt;="&amp;(A88-13),_Calc!$C$3:$C$20002,"&lt;="&amp;A88)/COUNTIFS(_Calc!$C$3:$C$20002,"&gt;="&amp;(A88-13),_Calc!$C$3:$C$20002,"&lt;="&amp;A88,_Calc!$B$3:$B$20002,"&lt;&gt;")*100),"")</f>
        <v/>
      </c>
      <c r="I88" s="61">
        <f>IFERROR(IF(A88="","",COUNTIFS(_Calc!$B$3:$B$20002,"&lt;70",_Calc!$C$3:$C$20002,A88,_Calc!$D$3:$D$20002,"&lt;6")),"")</f>
        <v/>
      </c>
    </row>
    <row r="89">
      <c r="B89" s="61">
        <f>IFERROR(IF(A89="","",COUNTIFS(_Calc!$C$3:$C$20002,A89,_Calc!$B$3:$B$20002,"&lt;&gt;")),"")</f>
        <v/>
      </c>
      <c r="C89" s="62">
        <f>IFERROR(IF(A89="","",AVERAGEIFS(_Calc!$B$3:$B$20002,_Calc!$C$3:$C$20002,A89)),"")</f>
        <v/>
      </c>
      <c r="D89" s="63">
        <f>IFERROR(IF(A89="","",COUNTIFS(_Calc!$B$3:$B$20002,"&gt;="&amp;70,_Calc!$B$3:$B$20002,"&lt;="&amp;180,_Calc!$C$3:$C$20002,A89)/COUNTIFS(_Calc!$C$3:$C$20002,A89,_Calc!$B$3:$B$20002,"&lt;&gt;")*100),"")</f>
        <v/>
      </c>
      <c r="E89" s="63">
        <f>IFERROR(IF(A89="","",COUNTIFS(_Calc!$B$3:$B$20002,"&lt;70",_Calc!$C$3:$C$20002,A89)/COUNTIFS(_Calc!$C$3:$C$20002,A89,_Calc!$B$3:$B$20002,"&lt;&gt;")*100),"")</f>
        <v/>
      </c>
      <c r="F89" s="63">
        <f>IFERROR(IF(A89="","",COUNTIFS(_Calc!$B$3:$B$20002,"&gt;180",_Calc!$C$3:$C$20002,A89)/COUNTIFS(_Calc!$C$3:$C$20002,A89,_Calc!$B$3:$B$20002,"&lt;&gt;")*100),"")</f>
        <v/>
      </c>
      <c r="G89" s="64">
        <f>IFERROR(IF(A89="","",IF(D89&gt;=70,"✓ Good",IF(E89&gt;4,"Low glucose","High glucose"))),"")</f>
        <v/>
      </c>
      <c r="H89" s="63">
        <f>IFERROR(IF(A89="","",COUNTIFS(_Calc!$B$3:$B$20002,"&gt;="&amp;70,_Calc!$B$3:$B$20002,"&lt;="&amp;180,_Calc!$C$3:$C$20002,"&gt;="&amp;(A89-13),_Calc!$C$3:$C$20002,"&lt;="&amp;A89)/COUNTIFS(_Calc!$C$3:$C$20002,"&gt;="&amp;(A89-13),_Calc!$C$3:$C$20002,"&lt;="&amp;A89,_Calc!$B$3:$B$20002,"&lt;&gt;")*100),"")</f>
        <v/>
      </c>
      <c r="I89" s="61">
        <f>IFERROR(IF(A89="","",COUNTIFS(_Calc!$B$3:$B$20002,"&lt;70",_Calc!$C$3:$C$20002,A89,_Calc!$D$3:$D$20002,"&lt;6")),"")</f>
        <v/>
      </c>
    </row>
    <row r="90">
      <c r="B90" s="61">
        <f>IFERROR(IF(A90="","",COUNTIFS(_Calc!$C$3:$C$20002,A90,_Calc!$B$3:$B$20002,"&lt;&gt;")),"")</f>
        <v/>
      </c>
      <c r="C90" s="62">
        <f>IFERROR(IF(A90="","",AVERAGEIFS(_Calc!$B$3:$B$20002,_Calc!$C$3:$C$20002,A90)),"")</f>
        <v/>
      </c>
      <c r="D90" s="63">
        <f>IFERROR(IF(A90="","",COUNTIFS(_Calc!$B$3:$B$20002,"&gt;="&amp;70,_Calc!$B$3:$B$20002,"&lt;="&amp;180,_Calc!$C$3:$C$20002,A90)/COUNTIFS(_Calc!$C$3:$C$20002,A90,_Calc!$B$3:$B$20002,"&lt;&gt;")*100),"")</f>
        <v/>
      </c>
      <c r="E90" s="63">
        <f>IFERROR(IF(A90="","",COUNTIFS(_Calc!$B$3:$B$20002,"&lt;70",_Calc!$C$3:$C$20002,A90)/COUNTIFS(_Calc!$C$3:$C$20002,A90,_Calc!$B$3:$B$20002,"&lt;&gt;")*100),"")</f>
        <v/>
      </c>
      <c r="F90" s="63">
        <f>IFERROR(IF(A90="","",COUNTIFS(_Calc!$B$3:$B$20002,"&gt;180",_Calc!$C$3:$C$20002,A90)/COUNTIFS(_Calc!$C$3:$C$20002,A90,_Calc!$B$3:$B$20002,"&lt;&gt;")*100),"")</f>
        <v/>
      </c>
      <c r="G90" s="64">
        <f>IFERROR(IF(A90="","",IF(D90&gt;=70,"✓ Good",IF(E90&gt;4,"Low glucose","High glucose"))),"")</f>
        <v/>
      </c>
      <c r="H90" s="63">
        <f>IFERROR(IF(A90="","",COUNTIFS(_Calc!$B$3:$B$20002,"&gt;="&amp;70,_Calc!$B$3:$B$20002,"&lt;="&amp;180,_Calc!$C$3:$C$20002,"&gt;="&amp;(A90-13),_Calc!$C$3:$C$20002,"&lt;="&amp;A90)/COUNTIFS(_Calc!$C$3:$C$20002,"&gt;="&amp;(A90-13),_Calc!$C$3:$C$20002,"&lt;="&amp;A90,_Calc!$B$3:$B$20002,"&lt;&gt;")*100),"")</f>
        <v/>
      </c>
      <c r="I90" s="61">
        <f>IFERROR(IF(A90="","",COUNTIFS(_Calc!$B$3:$B$20002,"&lt;70",_Calc!$C$3:$C$20002,A90,_Calc!$D$3:$D$20002,"&lt;6")),"")</f>
        <v/>
      </c>
    </row>
    <row r="91">
      <c r="B91" s="61">
        <f>IFERROR(IF(A91="","",COUNTIFS(_Calc!$C$3:$C$20002,A91,_Calc!$B$3:$B$20002,"&lt;&gt;")),"")</f>
        <v/>
      </c>
      <c r="C91" s="62">
        <f>IFERROR(IF(A91="","",AVERAGEIFS(_Calc!$B$3:$B$20002,_Calc!$C$3:$C$20002,A91)),"")</f>
        <v/>
      </c>
      <c r="D91" s="63">
        <f>IFERROR(IF(A91="","",COUNTIFS(_Calc!$B$3:$B$20002,"&gt;="&amp;70,_Calc!$B$3:$B$20002,"&lt;="&amp;180,_Calc!$C$3:$C$20002,A91)/COUNTIFS(_Calc!$C$3:$C$20002,A91,_Calc!$B$3:$B$20002,"&lt;&gt;")*100),"")</f>
        <v/>
      </c>
      <c r="E91" s="63">
        <f>IFERROR(IF(A91="","",COUNTIFS(_Calc!$B$3:$B$20002,"&lt;70",_Calc!$C$3:$C$20002,A91)/COUNTIFS(_Calc!$C$3:$C$20002,A91,_Calc!$B$3:$B$20002,"&lt;&gt;")*100),"")</f>
        <v/>
      </c>
      <c r="F91" s="63">
        <f>IFERROR(IF(A91="","",COUNTIFS(_Calc!$B$3:$B$20002,"&gt;180",_Calc!$C$3:$C$20002,A91)/COUNTIFS(_Calc!$C$3:$C$20002,A91,_Calc!$B$3:$B$20002,"&lt;&gt;")*100),"")</f>
        <v/>
      </c>
      <c r="G91" s="64">
        <f>IFERROR(IF(A91="","",IF(D91&gt;=70,"✓ Good",IF(E91&gt;4,"Low glucose","High glucose"))),"")</f>
        <v/>
      </c>
      <c r="H91" s="63">
        <f>IFERROR(IF(A91="","",COUNTIFS(_Calc!$B$3:$B$20002,"&gt;="&amp;70,_Calc!$B$3:$B$20002,"&lt;="&amp;180,_Calc!$C$3:$C$20002,"&gt;="&amp;(A91-13),_Calc!$C$3:$C$20002,"&lt;="&amp;A91)/COUNTIFS(_Calc!$C$3:$C$20002,"&gt;="&amp;(A91-13),_Calc!$C$3:$C$20002,"&lt;="&amp;A91,_Calc!$B$3:$B$20002,"&lt;&gt;")*100),"")</f>
        <v/>
      </c>
      <c r="I91" s="61">
        <f>IFERROR(IF(A91="","",COUNTIFS(_Calc!$B$3:$B$20002,"&lt;70",_Calc!$C$3:$C$20002,A91,_Calc!$D$3:$D$20002,"&lt;6")),"")</f>
        <v/>
      </c>
    </row>
    <row r="92">
      <c r="B92" s="61">
        <f>IFERROR(IF(A92="","",COUNTIFS(_Calc!$C$3:$C$20002,A92,_Calc!$B$3:$B$20002,"&lt;&gt;")),"")</f>
        <v/>
      </c>
      <c r="C92" s="62">
        <f>IFERROR(IF(A92="","",AVERAGEIFS(_Calc!$B$3:$B$20002,_Calc!$C$3:$C$20002,A92)),"")</f>
        <v/>
      </c>
      <c r="D92" s="63">
        <f>IFERROR(IF(A92="","",COUNTIFS(_Calc!$B$3:$B$20002,"&gt;="&amp;70,_Calc!$B$3:$B$20002,"&lt;="&amp;180,_Calc!$C$3:$C$20002,A92)/COUNTIFS(_Calc!$C$3:$C$20002,A92,_Calc!$B$3:$B$20002,"&lt;&gt;")*100),"")</f>
        <v/>
      </c>
      <c r="E92" s="63">
        <f>IFERROR(IF(A92="","",COUNTIFS(_Calc!$B$3:$B$20002,"&lt;70",_Calc!$C$3:$C$20002,A92)/COUNTIFS(_Calc!$C$3:$C$20002,A92,_Calc!$B$3:$B$20002,"&lt;&gt;")*100),"")</f>
        <v/>
      </c>
      <c r="F92" s="63">
        <f>IFERROR(IF(A92="","",COUNTIFS(_Calc!$B$3:$B$20002,"&gt;180",_Calc!$C$3:$C$20002,A92)/COUNTIFS(_Calc!$C$3:$C$20002,A92,_Calc!$B$3:$B$20002,"&lt;&gt;")*100),"")</f>
        <v/>
      </c>
      <c r="G92" s="64">
        <f>IFERROR(IF(A92="","",IF(D92&gt;=70,"✓ Good",IF(E92&gt;4,"Low glucose","High glucose"))),"")</f>
        <v/>
      </c>
      <c r="H92" s="63">
        <f>IFERROR(IF(A92="","",COUNTIFS(_Calc!$B$3:$B$20002,"&gt;="&amp;70,_Calc!$B$3:$B$20002,"&lt;="&amp;180,_Calc!$C$3:$C$20002,"&gt;="&amp;(A92-13),_Calc!$C$3:$C$20002,"&lt;="&amp;A92)/COUNTIFS(_Calc!$C$3:$C$20002,"&gt;="&amp;(A92-13),_Calc!$C$3:$C$20002,"&lt;="&amp;A92,_Calc!$B$3:$B$20002,"&lt;&gt;")*100),"")</f>
        <v/>
      </c>
      <c r="I92" s="61">
        <f>IFERROR(IF(A92="","",COUNTIFS(_Calc!$B$3:$B$20002,"&lt;70",_Calc!$C$3:$C$20002,A92,_Calc!$D$3:$D$20002,"&lt;6")),"")</f>
        <v/>
      </c>
    </row>
    <row r="93">
      <c r="B93" s="61">
        <f>IFERROR(IF(A93="","",COUNTIFS(_Calc!$C$3:$C$20002,A93,_Calc!$B$3:$B$20002,"&lt;&gt;")),"")</f>
        <v/>
      </c>
      <c r="C93" s="62">
        <f>IFERROR(IF(A93="","",AVERAGEIFS(_Calc!$B$3:$B$20002,_Calc!$C$3:$C$20002,A93)),"")</f>
        <v/>
      </c>
      <c r="D93" s="63">
        <f>IFERROR(IF(A93="","",COUNTIFS(_Calc!$B$3:$B$20002,"&gt;="&amp;70,_Calc!$B$3:$B$20002,"&lt;="&amp;180,_Calc!$C$3:$C$20002,A93)/COUNTIFS(_Calc!$C$3:$C$20002,A93,_Calc!$B$3:$B$20002,"&lt;&gt;")*100),"")</f>
        <v/>
      </c>
      <c r="E93" s="63">
        <f>IFERROR(IF(A93="","",COUNTIFS(_Calc!$B$3:$B$20002,"&lt;70",_Calc!$C$3:$C$20002,A93)/COUNTIFS(_Calc!$C$3:$C$20002,A93,_Calc!$B$3:$B$20002,"&lt;&gt;")*100),"")</f>
        <v/>
      </c>
      <c r="F93" s="63">
        <f>IFERROR(IF(A93="","",COUNTIFS(_Calc!$B$3:$B$20002,"&gt;180",_Calc!$C$3:$C$20002,A93)/COUNTIFS(_Calc!$C$3:$C$20002,A93,_Calc!$B$3:$B$20002,"&lt;&gt;")*100),"")</f>
        <v/>
      </c>
      <c r="G93" s="64">
        <f>IFERROR(IF(A93="","",IF(D93&gt;=70,"✓ Good",IF(E93&gt;4,"Low glucose","High glucose"))),"")</f>
        <v/>
      </c>
      <c r="H93" s="63">
        <f>IFERROR(IF(A93="","",COUNTIFS(_Calc!$B$3:$B$20002,"&gt;="&amp;70,_Calc!$B$3:$B$20002,"&lt;="&amp;180,_Calc!$C$3:$C$20002,"&gt;="&amp;(A93-13),_Calc!$C$3:$C$20002,"&lt;="&amp;A93)/COUNTIFS(_Calc!$C$3:$C$20002,"&gt;="&amp;(A93-13),_Calc!$C$3:$C$20002,"&lt;="&amp;A93,_Calc!$B$3:$B$20002,"&lt;&gt;")*100),"")</f>
        <v/>
      </c>
      <c r="I93" s="61">
        <f>IFERROR(IF(A93="","",COUNTIFS(_Calc!$B$3:$B$20002,"&lt;70",_Calc!$C$3:$C$20002,A93,_Calc!$D$3:$D$20002,"&lt;6")),"")</f>
        <v/>
      </c>
    </row>
    <row r="94">
      <c r="B94" s="61">
        <f>IFERROR(IF(A94="","",COUNTIFS(_Calc!$C$3:$C$20002,A94,_Calc!$B$3:$B$20002,"&lt;&gt;")),"")</f>
        <v/>
      </c>
      <c r="C94" s="62">
        <f>IFERROR(IF(A94="","",AVERAGEIFS(_Calc!$B$3:$B$20002,_Calc!$C$3:$C$20002,A94)),"")</f>
        <v/>
      </c>
      <c r="D94" s="63">
        <f>IFERROR(IF(A94="","",COUNTIFS(_Calc!$B$3:$B$20002,"&gt;="&amp;70,_Calc!$B$3:$B$20002,"&lt;="&amp;180,_Calc!$C$3:$C$20002,A94)/COUNTIFS(_Calc!$C$3:$C$20002,A94,_Calc!$B$3:$B$20002,"&lt;&gt;")*100),"")</f>
        <v/>
      </c>
      <c r="E94" s="63">
        <f>IFERROR(IF(A94="","",COUNTIFS(_Calc!$B$3:$B$20002,"&lt;70",_Calc!$C$3:$C$20002,A94)/COUNTIFS(_Calc!$C$3:$C$20002,A94,_Calc!$B$3:$B$20002,"&lt;&gt;")*100),"")</f>
        <v/>
      </c>
      <c r="F94" s="63">
        <f>IFERROR(IF(A94="","",COUNTIFS(_Calc!$B$3:$B$20002,"&gt;180",_Calc!$C$3:$C$20002,A94)/COUNTIFS(_Calc!$C$3:$C$20002,A94,_Calc!$B$3:$B$20002,"&lt;&gt;")*100),"")</f>
        <v/>
      </c>
      <c r="G94" s="64">
        <f>IFERROR(IF(A94="","",IF(D94&gt;=70,"✓ Good",IF(E94&gt;4,"Low glucose","High glucose"))),"")</f>
        <v/>
      </c>
      <c r="H94" s="63">
        <f>IFERROR(IF(A94="","",COUNTIFS(_Calc!$B$3:$B$20002,"&gt;="&amp;70,_Calc!$B$3:$B$20002,"&lt;="&amp;180,_Calc!$C$3:$C$20002,"&gt;="&amp;(A94-13),_Calc!$C$3:$C$20002,"&lt;="&amp;A94)/COUNTIFS(_Calc!$C$3:$C$20002,"&gt;="&amp;(A94-13),_Calc!$C$3:$C$20002,"&lt;="&amp;A94,_Calc!$B$3:$B$20002,"&lt;&gt;")*100),"")</f>
        <v/>
      </c>
      <c r="I94" s="61">
        <f>IFERROR(IF(A94="","",COUNTIFS(_Calc!$B$3:$B$20002,"&lt;70",_Calc!$C$3:$C$20002,A94,_Calc!$D$3:$D$20002,"&lt;6")),"")</f>
        <v/>
      </c>
    </row>
    <row r="95">
      <c r="B95" s="61">
        <f>IFERROR(IF(A95="","",COUNTIFS(_Calc!$C$3:$C$20002,A95,_Calc!$B$3:$B$20002,"&lt;&gt;")),"")</f>
        <v/>
      </c>
      <c r="C95" s="62">
        <f>IFERROR(IF(A95="","",AVERAGEIFS(_Calc!$B$3:$B$20002,_Calc!$C$3:$C$20002,A95)),"")</f>
        <v/>
      </c>
      <c r="D95" s="63">
        <f>IFERROR(IF(A95="","",COUNTIFS(_Calc!$B$3:$B$20002,"&gt;="&amp;70,_Calc!$B$3:$B$20002,"&lt;="&amp;180,_Calc!$C$3:$C$20002,A95)/COUNTIFS(_Calc!$C$3:$C$20002,A95,_Calc!$B$3:$B$20002,"&lt;&gt;")*100),"")</f>
        <v/>
      </c>
      <c r="E95" s="63">
        <f>IFERROR(IF(A95="","",COUNTIFS(_Calc!$B$3:$B$20002,"&lt;70",_Calc!$C$3:$C$20002,A95)/COUNTIFS(_Calc!$C$3:$C$20002,A95,_Calc!$B$3:$B$20002,"&lt;&gt;")*100),"")</f>
        <v/>
      </c>
      <c r="F95" s="63">
        <f>IFERROR(IF(A95="","",COUNTIFS(_Calc!$B$3:$B$20002,"&gt;180",_Calc!$C$3:$C$20002,A95)/COUNTIFS(_Calc!$C$3:$C$20002,A95,_Calc!$B$3:$B$20002,"&lt;&gt;")*100),"")</f>
        <v/>
      </c>
      <c r="G95" s="64">
        <f>IFERROR(IF(A95="","",IF(D95&gt;=70,"✓ Good",IF(E95&gt;4,"Low glucose","High glucose"))),"")</f>
        <v/>
      </c>
      <c r="H95" s="63">
        <f>IFERROR(IF(A95="","",COUNTIFS(_Calc!$B$3:$B$20002,"&gt;="&amp;70,_Calc!$B$3:$B$20002,"&lt;="&amp;180,_Calc!$C$3:$C$20002,"&gt;="&amp;(A95-13),_Calc!$C$3:$C$20002,"&lt;="&amp;A95)/COUNTIFS(_Calc!$C$3:$C$20002,"&gt;="&amp;(A95-13),_Calc!$C$3:$C$20002,"&lt;="&amp;A95,_Calc!$B$3:$B$20002,"&lt;&gt;")*100),"")</f>
        <v/>
      </c>
      <c r="I95" s="61">
        <f>IFERROR(IF(A95="","",COUNTIFS(_Calc!$B$3:$B$20002,"&lt;70",_Calc!$C$3:$C$20002,A95,_Calc!$D$3:$D$20002,"&lt;6")),"")</f>
        <v/>
      </c>
    </row>
    <row r="96">
      <c r="B96" s="61">
        <f>IFERROR(IF(A96="","",COUNTIFS(_Calc!$C$3:$C$20002,A96,_Calc!$B$3:$B$20002,"&lt;&gt;")),"")</f>
        <v/>
      </c>
      <c r="C96" s="62">
        <f>IFERROR(IF(A96="","",AVERAGEIFS(_Calc!$B$3:$B$20002,_Calc!$C$3:$C$20002,A96)),"")</f>
        <v/>
      </c>
      <c r="D96" s="63">
        <f>IFERROR(IF(A96="","",COUNTIFS(_Calc!$B$3:$B$20002,"&gt;="&amp;70,_Calc!$B$3:$B$20002,"&lt;="&amp;180,_Calc!$C$3:$C$20002,A96)/COUNTIFS(_Calc!$C$3:$C$20002,A96,_Calc!$B$3:$B$20002,"&lt;&gt;")*100),"")</f>
        <v/>
      </c>
      <c r="E96" s="63">
        <f>IFERROR(IF(A96="","",COUNTIFS(_Calc!$B$3:$B$20002,"&lt;70",_Calc!$C$3:$C$20002,A96)/COUNTIFS(_Calc!$C$3:$C$20002,A96,_Calc!$B$3:$B$20002,"&lt;&gt;")*100),"")</f>
        <v/>
      </c>
      <c r="F96" s="63">
        <f>IFERROR(IF(A96="","",COUNTIFS(_Calc!$B$3:$B$20002,"&gt;180",_Calc!$C$3:$C$20002,A96)/COUNTIFS(_Calc!$C$3:$C$20002,A96,_Calc!$B$3:$B$20002,"&lt;&gt;")*100),"")</f>
        <v/>
      </c>
      <c r="G96" s="64">
        <f>IFERROR(IF(A96="","",IF(D96&gt;=70,"✓ Good",IF(E96&gt;4,"Low glucose","High glucose"))),"")</f>
        <v/>
      </c>
      <c r="H96" s="63">
        <f>IFERROR(IF(A96="","",COUNTIFS(_Calc!$B$3:$B$20002,"&gt;="&amp;70,_Calc!$B$3:$B$20002,"&lt;="&amp;180,_Calc!$C$3:$C$20002,"&gt;="&amp;(A96-13),_Calc!$C$3:$C$20002,"&lt;="&amp;A96)/COUNTIFS(_Calc!$C$3:$C$20002,"&gt;="&amp;(A96-13),_Calc!$C$3:$C$20002,"&lt;="&amp;A96,_Calc!$B$3:$B$20002,"&lt;&gt;")*100),"")</f>
        <v/>
      </c>
      <c r="I96" s="61">
        <f>IFERROR(IF(A96="","",COUNTIFS(_Calc!$B$3:$B$20002,"&lt;70",_Calc!$C$3:$C$20002,A96,_Calc!$D$3:$D$20002,"&lt;6")),"")</f>
        <v/>
      </c>
    </row>
    <row r="97">
      <c r="B97" s="61">
        <f>IFERROR(IF(A97="","",COUNTIFS(_Calc!$C$3:$C$20002,A97,_Calc!$B$3:$B$20002,"&lt;&gt;")),"")</f>
        <v/>
      </c>
      <c r="C97" s="62">
        <f>IFERROR(IF(A97="","",AVERAGEIFS(_Calc!$B$3:$B$20002,_Calc!$C$3:$C$20002,A97)),"")</f>
        <v/>
      </c>
      <c r="D97" s="63">
        <f>IFERROR(IF(A97="","",COUNTIFS(_Calc!$B$3:$B$20002,"&gt;="&amp;70,_Calc!$B$3:$B$20002,"&lt;="&amp;180,_Calc!$C$3:$C$20002,A97)/COUNTIFS(_Calc!$C$3:$C$20002,A97,_Calc!$B$3:$B$20002,"&lt;&gt;")*100),"")</f>
        <v/>
      </c>
      <c r="E97" s="63">
        <f>IFERROR(IF(A97="","",COUNTIFS(_Calc!$B$3:$B$20002,"&lt;70",_Calc!$C$3:$C$20002,A97)/COUNTIFS(_Calc!$C$3:$C$20002,A97,_Calc!$B$3:$B$20002,"&lt;&gt;")*100),"")</f>
        <v/>
      </c>
      <c r="F97" s="63">
        <f>IFERROR(IF(A97="","",COUNTIFS(_Calc!$B$3:$B$20002,"&gt;180",_Calc!$C$3:$C$20002,A97)/COUNTIFS(_Calc!$C$3:$C$20002,A97,_Calc!$B$3:$B$20002,"&lt;&gt;")*100),"")</f>
        <v/>
      </c>
      <c r="G97" s="64">
        <f>IFERROR(IF(A97="","",IF(D97&gt;=70,"✓ Good",IF(E97&gt;4,"Low glucose","High glucose"))),"")</f>
        <v/>
      </c>
      <c r="H97" s="63">
        <f>IFERROR(IF(A97="","",COUNTIFS(_Calc!$B$3:$B$20002,"&gt;="&amp;70,_Calc!$B$3:$B$20002,"&lt;="&amp;180,_Calc!$C$3:$C$20002,"&gt;="&amp;(A97-13),_Calc!$C$3:$C$20002,"&lt;="&amp;A97)/COUNTIFS(_Calc!$C$3:$C$20002,"&gt;="&amp;(A97-13),_Calc!$C$3:$C$20002,"&lt;="&amp;A97,_Calc!$B$3:$B$20002,"&lt;&gt;")*100),"")</f>
        <v/>
      </c>
      <c r="I97" s="61">
        <f>IFERROR(IF(A97="","",COUNTIFS(_Calc!$B$3:$B$20002,"&lt;70",_Calc!$C$3:$C$20002,A97,_Calc!$D$3:$D$20002,"&lt;6")),"")</f>
        <v/>
      </c>
    </row>
    <row r="98">
      <c r="B98" s="61">
        <f>IFERROR(IF(A98="","",COUNTIFS(_Calc!$C$3:$C$20002,A98,_Calc!$B$3:$B$20002,"&lt;&gt;")),"")</f>
        <v/>
      </c>
      <c r="C98" s="62">
        <f>IFERROR(IF(A98="","",AVERAGEIFS(_Calc!$B$3:$B$20002,_Calc!$C$3:$C$20002,A98)),"")</f>
        <v/>
      </c>
      <c r="D98" s="63">
        <f>IFERROR(IF(A98="","",COUNTIFS(_Calc!$B$3:$B$20002,"&gt;="&amp;70,_Calc!$B$3:$B$20002,"&lt;="&amp;180,_Calc!$C$3:$C$20002,A98)/COUNTIFS(_Calc!$C$3:$C$20002,A98,_Calc!$B$3:$B$20002,"&lt;&gt;")*100),"")</f>
        <v/>
      </c>
      <c r="E98" s="63">
        <f>IFERROR(IF(A98="","",COUNTIFS(_Calc!$B$3:$B$20002,"&lt;70",_Calc!$C$3:$C$20002,A98)/COUNTIFS(_Calc!$C$3:$C$20002,A98,_Calc!$B$3:$B$20002,"&lt;&gt;")*100),"")</f>
        <v/>
      </c>
      <c r="F98" s="63">
        <f>IFERROR(IF(A98="","",COUNTIFS(_Calc!$B$3:$B$20002,"&gt;180",_Calc!$C$3:$C$20002,A98)/COUNTIFS(_Calc!$C$3:$C$20002,A98,_Calc!$B$3:$B$20002,"&lt;&gt;")*100),"")</f>
        <v/>
      </c>
      <c r="G98" s="64">
        <f>IFERROR(IF(A98="","",IF(D98&gt;=70,"✓ Good",IF(E98&gt;4,"Low glucose","High glucose"))),"")</f>
        <v/>
      </c>
      <c r="H98" s="63">
        <f>IFERROR(IF(A98="","",COUNTIFS(_Calc!$B$3:$B$20002,"&gt;="&amp;70,_Calc!$B$3:$B$20002,"&lt;="&amp;180,_Calc!$C$3:$C$20002,"&gt;="&amp;(A98-13),_Calc!$C$3:$C$20002,"&lt;="&amp;A98)/COUNTIFS(_Calc!$C$3:$C$20002,"&gt;="&amp;(A98-13),_Calc!$C$3:$C$20002,"&lt;="&amp;A98,_Calc!$B$3:$B$20002,"&lt;&gt;")*100),"")</f>
        <v/>
      </c>
      <c r="I98" s="61">
        <f>IFERROR(IF(A98="","",COUNTIFS(_Calc!$B$3:$B$20002,"&lt;70",_Calc!$C$3:$C$20002,A98,_Calc!$D$3:$D$20002,"&lt;6")),"")</f>
        <v/>
      </c>
    </row>
    <row r="99">
      <c r="B99" s="61">
        <f>IFERROR(IF(A99="","",COUNTIFS(_Calc!$C$3:$C$20002,A99,_Calc!$B$3:$B$20002,"&lt;&gt;")),"")</f>
        <v/>
      </c>
      <c r="C99" s="62">
        <f>IFERROR(IF(A99="","",AVERAGEIFS(_Calc!$B$3:$B$20002,_Calc!$C$3:$C$20002,A99)),"")</f>
        <v/>
      </c>
      <c r="D99" s="63">
        <f>IFERROR(IF(A99="","",COUNTIFS(_Calc!$B$3:$B$20002,"&gt;="&amp;70,_Calc!$B$3:$B$20002,"&lt;="&amp;180,_Calc!$C$3:$C$20002,A99)/COUNTIFS(_Calc!$C$3:$C$20002,A99,_Calc!$B$3:$B$20002,"&lt;&gt;")*100),"")</f>
        <v/>
      </c>
      <c r="E99" s="63">
        <f>IFERROR(IF(A99="","",COUNTIFS(_Calc!$B$3:$B$20002,"&lt;70",_Calc!$C$3:$C$20002,A99)/COUNTIFS(_Calc!$C$3:$C$20002,A99,_Calc!$B$3:$B$20002,"&lt;&gt;")*100),"")</f>
        <v/>
      </c>
      <c r="F99" s="63">
        <f>IFERROR(IF(A99="","",COUNTIFS(_Calc!$B$3:$B$20002,"&gt;180",_Calc!$C$3:$C$20002,A99)/COUNTIFS(_Calc!$C$3:$C$20002,A99,_Calc!$B$3:$B$20002,"&lt;&gt;")*100),"")</f>
        <v/>
      </c>
      <c r="G99" s="64">
        <f>IFERROR(IF(A99="","",IF(D99&gt;=70,"✓ Good",IF(E99&gt;4,"Low glucose","High glucose"))),"")</f>
        <v/>
      </c>
      <c r="H99" s="63">
        <f>IFERROR(IF(A99="","",COUNTIFS(_Calc!$B$3:$B$20002,"&gt;="&amp;70,_Calc!$B$3:$B$20002,"&lt;="&amp;180,_Calc!$C$3:$C$20002,"&gt;="&amp;(A99-13),_Calc!$C$3:$C$20002,"&lt;="&amp;A99)/COUNTIFS(_Calc!$C$3:$C$20002,"&gt;="&amp;(A99-13),_Calc!$C$3:$C$20002,"&lt;="&amp;A99,_Calc!$B$3:$B$20002,"&lt;&gt;")*100),"")</f>
        <v/>
      </c>
      <c r="I99" s="61">
        <f>IFERROR(IF(A99="","",COUNTIFS(_Calc!$B$3:$B$20002,"&lt;70",_Calc!$C$3:$C$20002,A99,_Calc!$D$3:$D$20002,"&lt;6")),"")</f>
        <v/>
      </c>
    </row>
    <row r="100">
      <c r="B100" s="61">
        <f>IFERROR(IF(A100="","",COUNTIFS(_Calc!$C$3:$C$20002,A100,_Calc!$B$3:$B$20002,"&lt;&gt;")),"")</f>
        <v/>
      </c>
      <c r="C100" s="62">
        <f>IFERROR(IF(A100="","",AVERAGEIFS(_Calc!$B$3:$B$20002,_Calc!$C$3:$C$20002,A100)),"")</f>
        <v/>
      </c>
      <c r="D100" s="63">
        <f>IFERROR(IF(A100="","",COUNTIFS(_Calc!$B$3:$B$20002,"&gt;="&amp;70,_Calc!$B$3:$B$20002,"&lt;="&amp;180,_Calc!$C$3:$C$20002,A100)/COUNTIFS(_Calc!$C$3:$C$20002,A100,_Calc!$B$3:$B$20002,"&lt;&gt;")*100),"")</f>
        <v/>
      </c>
      <c r="E100" s="63">
        <f>IFERROR(IF(A100="","",COUNTIFS(_Calc!$B$3:$B$20002,"&lt;70",_Calc!$C$3:$C$20002,A100)/COUNTIFS(_Calc!$C$3:$C$20002,A100,_Calc!$B$3:$B$20002,"&lt;&gt;")*100),"")</f>
        <v/>
      </c>
      <c r="F100" s="63">
        <f>IFERROR(IF(A100="","",COUNTIFS(_Calc!$B$3:$B$20002,"&gt;180",_Calc!$C$3:$C$20002,A100)/COUNTIFS(_Calc!$C$3:$C$20002,A100,_Calc!$B$3:$B$20002,"&lt;&gt;")*100),"")</f>
        <v/>
      </c>
      <c r="G100" s="64">
        <f>IFERROR(IF(A100="","",IF(D100&gt;=70,"✓ Good",IF(E100&gt;4,"Low glucose","High glucose"))),"")</f>
        <v/>
      </c>
      <c r="H100" s="63">
        <f>IFERROR(IF(A100="","",COUNTIFS(_Calc!$B$3:$B$20002,"&gt;="&amp;70,_Calc!$B$3:$B$20002,"&lt;="&amp;180,_Calc!$C$3:$C$20002,"&gt;="&amp;(A100-13),_Calc!$C$3:$C$20002,"&lt;="&amp;A100)/COUNTIFS(_Calc!$C$3:$C$20002,"&gt;="&amp;(A100-13),_Calc!$C$3:$C$20002,"&lt;="&amp;A100,_Calc!$B$3:$B$20002,"&lt;&gt;")*100),"")</f>
        <v/>
      </c>
      <c r="I100" s="61">
        <f>IFERROR(IF(A100="","",COUNTIFS(_Calc!$B$3:$B$20002,"&lt;70",_Calc!$C$3:$C$20002,A100,_Calc!$D$3:$D$20002,"&lt;6")),"")</f>
        <v/>
      </c>
    </row>
    <row r="101">
      <c r="B101" s="61">
        <f>IFERROR(IF(A101="","",COUNTIFS(_Calc!$C$3:$C$20002,A101,_Calc!$B$3:$B$20002,"&lt;&gt;")),"")</f>
        <v/>
      </c>
      <c r="C101" s="62">
        <f>IFERROR(IF(A101="","",AVERAGEIFS(_Calc!$B$3:$B$20002,_Calc!$C$3:$C$20002,A101)),"")</f>
        <v/>
      </c>
      <c r="D101" s="63">
        <f>IFERROR(IF(A101="","",COUNTIFS(_Calc!$B$3:$B$20002,"&gt;="&amp;70,_Calc!$B$3:$B$20002,"&lt;="&amp;180,_Calc!$C$3:$C$20002,A101)/COUNTIFS(_Calc!$C$3:$C$20002,A101,_Calc!$B$3:$B$20002,"&lt;&gt;")*100),"")</f>
        <v/>
      </c>
      <c r="E101" s="63">
        <f>IFERROR(IF(A101="","",COUNTIFS(_Calc!$B$3:$B$20002,"&lt;70",_Calc!$C$3:$C$20002,A101)/COUNTIFS(_Calc!$C$3:$C$20002,A101,_Calc!$B$3:$B$20002,"&lt;&gt;")*100),"")</f>
        <v/>
      </c>
      <c r="F101" s="63">
        <f>IFERROR(IF(A101="","",COUNTIFS(_Calc!$B$3:$B$20002,"&gt;180",_Calc!$C$3:$C$20002,A101)/COUNTIFS(_Calc!$C$3:$C$20002,A101,_Calc!$B$3:$B$20002,"&lt;&gt;")*100),"")</f>
        <v/>
      </c>
      <c r="G101" s="64">
        <f>IFERROR(IF(A101="","",IF(D101&gt;=70,"✓ Good",IF(E101&gt;4,"Low glucose","High glucose"))),"")</f>
        <v/>
      </c>
      <c r="H101" s="63">
        <f>IFERROR(IF(A101="","",COUNTIFS(_Calc!$B$3:$B$20002,"&gt;="&amp;70,_Calc!$B$3:$B$20002,"&lt;="&amp;180,_Calc!$C$3:$C$20002,"&gt;="&amp;(A101-13),_Calc!$C$3:$C$20002,"&lt;="&amp;A101)/COUNTIFS(_Calc!$C$3:$C$20002,"&gt;="&amp;(A101-13),_Calc!$C$3:$C$20002,"&lt;="&amp;A101,_Calc!$B$3:$B$20002,"&lt;&gt;")*100),"")</f>
        <v/>
      </c>
      <c r="I101" s="61">
        <f>IFERROR(IF(A101="","",COUNTIFS(_Calc!$B$3:$B$20002,"&lt;70",_Calc!$C$3:$C$20002,A101,_Calc!$D$3:$D$20002,"&lt;6")),"")</f>
        <v/>
      </c>
    </row>
    <row r="102">
      <c r="B102" s="61">
        <f>IFERROR(IF(A102="","",COUNTIFS(_Calc!$C$3:$C$20002,A102,_Calc!$B$3:$B$20002,"&lt;&gt;")),"")</f>
        <v/>
      </c>
      <c r="C102" s="62">
        <f>IFERROR(IF(A102="","",AVERAGEIFS(_Calc!$B$3:$B$20002,_Calc!$C$3:$C$20002,A102)),"")</f>
        <v/>
      </c>
      <c r="D102" s="63">
        <f>IFERROR(IF(A102="","",COUNTIFS(_Calc!$B$3:$B$20002,"&gt;="&amp;70,_Calc!$B$3:$B$20002,"&lt;="&amp;180,_Calc!$C$3:$C$20002,A102)/COUNTIFS(_Calc!$C$3:$C$20002,A102,_Calc!$B$3:$B$20002,"&lt;&gt;")*100),"")</f>
        <v/>
      </c>
      <c r="E102" s="63">
        <f>IFERROR(IF(A102="","",COUNTIFS(_Calc!$B$3:$B$20002,"&lt;70",_Calc!$C$3:$C$20002,A102)/COUNTIFS(_Calc!$C$3:$C$20002,A102,_Calc!$B$3:$B$20002,"&lt;&gt;")*100),"")</f>
        <v/>
      </c>
      <c r="F102" s="63">
        <f>IFERROR(IF(A102="","",COUNTIFS(_Calc!$B$3:$B$20002,"&gt;180",_Calc!$C$3:$C$20002,A102)/COUNTIFS(_Calc!$C$3:$C$20002,A102,_Calc!$B$3:$B$20002,"&lt;&gt;")*100),"")</f>
        <v/>
      </c>
      <c r="G102" s="64">
        <f>IFERROR(IF(A102="","",IF(D102&gt;=70,"✓ Good",IF(E102&gt;4,"Low glucose","High glucose"))),"")</f>
        <v/>
      </c>
      <c r="H102" s="63">
        <f>IFERROR(IF(A102="","",COUNTIFS(_Calc!$B$3:$B$20002,"&gt;="&amp;70,_Calc!$B$3:$B$20002,"&lt;="&amp;180,_Calc!$C$3:$C$20002,"&gt;="&amp;(A102-13),_Calc!$C$3:$C$20002,"&lt;="&amp;A102)/COUNTIFS(_Calc!$C$3:$C$20002,"&gt;="&amp;(A102-13),_Calc!$C$3:$C$20002,"&lt;="&amp;A102,_Calc!$B$3:$B$20002,"&lt;&gt;")*100),"")</f>
        <v/>
      </c>
      <c r="I102" s="61">
        <f>IFERROR(IF(A102="","",COUNTIFS(_Calc!$B$3:$B$20002,"&lt;70",_Calc!$C$3:$C$20002,A102,_Calc!$D$3:$D$20002,"&lt;6")),"")</f>
        <v/>
      </c>
    </row>
    <row r="103">
      <c r="B103" s="61">
        <f>IFERROR(IF(A103="","",COUNTIFS(_Calc!$C$3:$C$20002,A103,_Calc!$B$3:$B$20002,"&lt;&gt;")),"")</f>
        <v/>
      </c>
      <c r="C103" s="62">
        <f>IFERROR(IF(A103="","",AVERAGEIFS(_Calc!$B$3:$B$20002,_Calc!$C$3:$C$20002,A103)),"")</f>
        <v/>
      </c>
      <c r="D103" s="63">
        <f>IFERROR(IF(A103="","",COUNTIFS(_Calc!$B$3:$B$20002,"&gt;="&amp;70,_Calc!$B$3:$B$20002,"&lt;="&amp;180,_Calc!$C$3:$C$20002,A103)/COUNTIFS(_Calc!$C$3:$C$20002,A103,_Calc!$B$3:$B$20002,"&lt;&gt;")*100),"")</f>
        <v/>
      </c>
      <c r="E103" s="63">
        <f>IFERROR(IF(A103="","",COUNTIFS(_Calc!$B$3:$B$20002,"&lt;70",_Calc!$C$3:$C$20002,A103)/COUNTIFS(_Calc!$C$3:$C$20002,A103,_Calc!$B$3:$B$20002,"&lt;&gt;")*100),"")</f>
        <v/>
      </c>
      <c r="F103" s="63">
        <f>IFERROR(IF(A103="","",COUNTIFS(_Calc!$B$3:$B$20002,"&gt;180",_Calc!$C$3:$C$20002,A103)/COUNTIFS(_Calc!$C$3:$C$20002,A103,_Calc!$B$3:$B$20002,"&lt;&gt;")*100),"")</f>
        <v/>
      </c>
      <c r="G103" s="64">
        <f>IFERROR(IF(A103="","",IF(D103&gt;=70,"✓ Good",IF(E103&gt;4,"Low glucose","High glucose"))),"")</f>
        <v/>
      </c>
      <c r="H103" s="63">
        <f>IFERROR(IF(A103="","",COUNTIFS(_Calc!$B$3:$B$20002,"&gt;="&amp;70,_Calc!$B$3:$B$20002,"&lt;="&amp;180,_Calc!$C$3:$C$20002,"&gt;="&amp;(A103-13),_Calc!$C$3:$C$20002,"&lt;="&amp;A103)/COUNTIFS(_Calc!$C$3:$C$20002,"&gt;="&amp;(A103-13),_Calc!$C$3:$C$20002,"&lt;="&amp;A103,_Calc!$B$3:$B$20002,"&lt;&gt;")*100),"")</f>
        <v/>
      </c>
      <c r="I103" s="61">
        <f>IFERROR(IF(A103="","",COUNTIFS(_Calc!$B$3:$B$20002,"&lt;70",_Calc!$C$3:$C$20002,A103,_Calc!$D$3:$D$20002,"&lt;6")),"")</f>
        <v/>
      </c>
    </row>
    <row r="104">
      <c r="B104" s="61">
        <f>IFERROR(IF(A104="","",COUNTIFS(_Calc!$C$3:$C$20002,A104,_Calc!$B$3:$B$20002,"&lt;&gt;")),"")</f>
        <v/>
      </c>
      <c r="C104" s="62">
        <f>IFERROR(IF(A104="","",AVERAGEIFS(_Calc!$B$3:$B$20002,_Calc!$C$3:$C$20002,A104)),"")</f>
        <v/>
      </c>
      <c r="D104" s="63">
        <f>IFERROR(IF(A104="","",COUNTIFS(_Calc!$B$3:$B$20002,"&gt;="&amp;70,_Calc!$B$3:$B$20002,"&lt;="&amp;180,_Calc!$C$3:$C$20002,A104)/COUNTIFS(_Calc!$C$3:$C$20002,A104,_Calc!$B$3:$B$20002,"&lt;&gt;")*100),"")</f>
        <v/>
      </c>
      <c r="E104" s="63">
        <f>IFERROR(IF(A104="","",COUNTIFS(_Calc!$B$3:$B$20002,"&lt;70",_Calc!$C$3:$C$20002,A104)/COUNTIFS(_Calc!$C$3:$C$20002,A104,_Calc!$B$3:$B$20002,"&lt;&gt;")*100),"")</f>
        <v/>
      </c>
      <c r="F104" s="63">
        <f>IFERROR(IF(A104="","",COUNTIFS(_Calc!$B$3:$B$20002,"&gt;180",_Calc!$C$3:$C$20002,A104)/COUNTIFS(_Calc!$C$3:$C$20002,A104,_Calc!$B$3:$B$20002,"&lt;&gt;")*100),"")</f>
        <v/>
      </c>
      <c r="G104" s="64">
        <f>IFERROR(IF(A104="","",IF(D104&gt;=70,"✓ Good",IF(E104&gt;4,"Low glucose","High glucose"))),"")</f>
        <v/>
      </c>
      <c r="H104" s="63">
        <f>IFERROR(IF(A104="","",COUNTIFS(_Calc!$B$3:$B$20002,"&gt;="&amp;70,_Calc!$B$3:$B$20002,"&lt;="&amp;180,_Calc!$C$3:$C$20002,"&gt;="&amp;(A104-13),_Calc!$C$3:$C$20002,"&lt;="&amp;A104)/COUNTIFS(_Calc!$C$3:$C$20002,"&gt;="&amp;(A104-13),_Calc!$C$3:$C$20002,"&lt;="&amp;A104,_Calc!$B$3:$B$20002,"&lt;&gt;")*100),"")</f>
        <v/>
      </c>
      <c r="I104" s="61">
        <f>IFERROR(IF(A104="","",COUNTIFS(_Calc!$B$3:$B$20002,"&lt;70",_Calc!$C$3:$C$20002,A104,_Calc!$D$3:$D$20002,"&lt;6")),"")</f>
        <v/>
      </c>
    </row>
    <row r="105">
      <c r="B105" s="61">
        <f>IFERROR(IF(A105="","",COUNTIFS(_Calc!$C$3:$C$20002,A105,_Calc!$B$3:$B$20002,"&lt;&gt;")),"")</f>
        <v/>
      </c>
      <c r="C105" s="62">
        <f>IFERROR(IF(A105="","",AVERAGEIFS(_Calc!$B$3:$B$20002,_Calc!$C$3:$C$20002,A105)),"")</f>
        <v/>
      </c>
      <c r="D105" s="63">
        <f>IFERROR(IF(A105="","",COUNTIFS(_Calc!$B$3:$B$20002,"&gt;="&amp;70,_Calc!$B$3:$B$20002,"&lt;="&amp;180,_Calc!$C$3:$C$20002,A105)/COUNTIFS(_Calc!$C$3:$C$20002,A105,_Calc!$B$3:$B$20002,"&lt;&gt;")*100),"")</f>
        <v/>
      </c>
      <c r="E105" s="63">
        <f>IFERROR(IF(A105="","",COUNTIFS(_Calc!$B$3:$B$20002,"&lt;70",_Calc!$C$3:$C$20002,A105)/COUNTIFS(_Calc!$C$3:$C$20002,A105,_Calc!$B$3:$B$20002,"&lt;&gt;")*100),"")</f>
        <v/>
      </c>
      <c r="F105" s="63">
        <f>IFERROR(IF(A105="","",COUNTIFS(_Calc!$B$3:$B$20002,"&gt;180",_Calc!$C$3:$C$20002,A105)/COUNTIFS(_Calc!$C$3:$C$20002,A105,_Calc!$B$3:$B$20002,"&lt;&gt;")*100),"")</f>
        <v/>
      </c>
      <c r="G105" s="64">
        <f>IFERROR(IF(A105="","",IF(D105&gt;=70,"✓ Good",IF(E105&gt;4,"Low glucose","High glucose"))),"")</f>
        <v/>
      </c>
      <c r="H105" s="63">
        <f>IFERROR(IF(A105="","",COUNTIFS(_Calc!$B$3:$B$20002,"&gt;="&amp;70,_Calc!$B$3:$B$20002,"&lt;="&amp;180,_Calc!$C$3:$C$20002,"&gt;="&amp;(A105-13),_Calc!$C$3:$C$20002,"&lt;="&amp;A105)/COUNTIFS(_Calc!$C$3:$C$20002,"&gt;="&amp;(A105-13),_Calc!$C$3:$C$20002,"&lt;="&amp;A105,_Calc!$B$3:$B$20002,"&lt;&gt;")*100),"")</f>
        <v/>
      </c>
      <c r="I105" s="61">
        <f>IFERROR(IF(A105="","",COUNTIFS(_Calc!$B$3:$B$20002,"&lt;70",_Calc!$C$3:$C$20002,A105,_Calc!$D$3:$D$20002,"&lt;6")),"")</f>
        <v/>
      </c>
    </row>
    <row r="106">
      <c r="B106" s="61">
        <f>IFERROR(IF(A106="","",COUNTIFS(_Calc!$C$3:$C$20002,A106,_Calc!$B$3:$B$20002,"&lt;&gt;")),"")</f>
        <v/>
      </c>
      <c r="C106" s="62">
        <f>IFERROR(IF(A106="","",AVERAGEIFS(_Calc!$B$3:$B$20002,_Calc!$C$3:$C$20002,A106)),"")</f>
        <v/>
      </c>
      <c r="D106" s="63">
        <f>IFERROR(IF(A106="","",COUNTIFS(_Calc!$B$3:$B$20002,"&gt;="&amp;70,_Calc!$B$3:$B$20002,"&lt;="&amp;180,_Calc!$C$3:$C$20002,A106)/COUNTIFS(_Calc!$C$3:$C$20002,A106,_Calc!$B$3:$B$20002,"&lt;&gt;")*100),"")</f>
        <v/>
      </c>
      <c r="E106" s="63">
        <f>IFERROR(IF(A106="","",COUNTIFS(_Calc!$B$3:$B$20002,"&lt;70",_Calc!$C$3:$C$20002,A106)/COUNTIFS(_Calc!$C$3:$C$20002,A106,_Calc!$B$3:$B$20002,"&lt;&gt;")*100),"")</f>
        <v/>
      </c>
      <c r="F106" s="63">
        <f>IFERROR(IF(A106="","",COUNTIFS(_Calc!$B$3:$B$20002,"&gt;180",_Calc!$C$3:$C$20002,A106)/COUNTIFS(_Calc!$C$3:$C$20002,A106,_Calc!$B$3:$B$20002,"&lt;&gt;")*100),"")</f>
        <v/>
      </c>
      <c r="G106" s="64">
        <f>IFERROR(IF(A106="","",IF(D106&gt;=70,"✓ Good",IF(E106&gt;4,"Low glucose","High glucose"))),"")</f>
        <v/>
      </c>
      <c r="H106" s="63">
        <f>IFERROR(IF(A106="","",COUNTIFS(_Calc!$B$3:$B$20002,"&gt;="&amp;70,_Calc!$B$3:$B$20002,"&lt;="&amp;180,_Calc!$C$3:$C$20002,"&gt;="&amp;(A106-13),_Calc!$C$3:$C$20002,"&lt;="&amp;A106)/COUNTIFS(_Calc!$C$3:$C$20002,"&gt;="&amp;(A106-13),_Calc!$C$3:$C$20002,"&lt;="&amp;A106,_Calc!$B$3:$B$20002,"&lt;&gt;")*100),"")</f>
        <v/>
      </c>
      <c r="I106" s="61">
        <f>IFERROR(IF(A106="","",COUNTIFS(_Calc!$B$3:$B$20002,"&lt;70",_Calc!$C$3:$C$20002,A106,_Calc!$D$3:$D$20002,"&lt;6")),"")</f>
        <v/>
      </c>
    </row>
    <row r="107">
      <c r="B107" s="61">
        <f>IFERROR(IF(A107="","",COUNTIFS(_Calc!$C$3:$C$20002,A107,_Calc!$B$3:$B$20002,"&lt;&gt;")),"")</f>
        <v/>
      </c>
      <c r="C107" s="62">
        <f>IFERROR(IF(A107="","",AVERAGEIFS(_Calc!$B$3:$B$20002,_Calc!$C$3:$C$20002,A107)),"")</f>
        <v/>
      </c>
      <c r="D107" s="63">
        <f>IFERROR(IF(A107="","",COUNTIFS(_Calc!$B$3:$B$20002,"&gt;="&amp;70,_Calc!$B$3:$B$20002,"&lt;="&amp;180,_Calc!$C$3:$C$20002,A107)/COUNTIFS(_Calc!$C$3:$C$20002,A107,_Calc!$B$3:$B$20002,"&lt;&gt;")*100),"")</f>
        <v/>
      </c>
      <c r="E107" s="63">
        <f>IFERROR(IF(A107="","",COUNTIFS(_Calc!$B$3:$B$20002,"&lt;70",_Calc!$C$3:$C$20002,A107)/COUNTIFS(_Calc!$C$3:$C$20002,A107,_Calc!$B$3:$B$20002,"&lt;&gt;")*100),"")</f>
        <v/>
      </c>
      <c r="F107" s="63">
        <f>IFERROR(IF(A107="","",COUNTIFS(_Calc!$B$3:$B$20002,"&gt;180",_Calc!$C$3:$C$20002,A107)/COUNTIFS(_Calc!$C$3:$C$20002,A107,_Calc!$B$3:$B$20002,"&lt;&gt;")*100),"")</f>
        <v/>
      </c>
      <c r="G107" s="64">
        <f>IFERROR(IF(A107="","",IF(D107&gt;=70,"✓ Good",IF(E107&gt;4,"Low glucose","High glucose"))),"")</f>
        <v/>
      </c>
      <c r="H107" s="63">
        <f>IFERROR(IF(A107="","",COUNTIFS(_Calc!$B$3:$B$20002,"&gt;="&amp;70,_Calc!$B$3:$B$20002,"&lt;="&amp;180,_Calc!$C$3:$C$20002,"&gt;="&amp;(A107-13),_Calc!$C$3:$C$20002,"&lt;="&amp;A107)/COUNTIFS(_Calc!$C$3:$C$20002,"&gt;="&amp;(A107-13),_Calc!$C$3:$C$20002,"&lt;="&amp;A107,_Calc!$B$3:$B$20002,"&lt;&gt;")*100),"")</f>
        <v/>
      </c>
      <c r="I107" s="61">
        <f>IFERROR(IF(A107="","",COUNTIFS(_Calc!$B$3:$B$20002,"&lt;70",_Calc!$C$3:$C$20002,A107,_Calc!$D$3:$D$20002,"&lt;6")),"")</f>
        <v/>
      </c>
    </row>
    <row r="108">
      <c r="B108" s="61">
        <f>IFERROR(IF(A108="","",COUNTIFS(_Calc!$C$3:$C$20002,A108,_Calc!$B$3:$B$20002,"&lt;&gt;")),"")</f>
        <v/>
      </c>
      <c r="C108" s="62">
        <f>IFERROR(IF(A108="","",AVERAGEIFS(_Calc!$B$3:$B$20002,_Calc!$C$3:$C$20002,A108)),"")</f>
        <v/>
      </c>
      <c r="D108" s="63">
        <f>IFERROR(IF(A108="","",COUNTIFS(_Calc!$B$3:$B$20002,"&gt;="&amp;70,_Calc!$B$3:$B$20002,"&lt;="&amp;180,_Calc!$C$3:$C$20002,A108)/COUNTIFS(_Calc!$C$3:$C$20002,A108,_Calc!$B$3:$B$20002,"&lt;&gt;")*100),"")</f>
        <v/>
      </c>
      <c r="E108" s="63">
        <f>IFERROR(IF(A108="","",COUNTIFS(_Calc!$B$3:$B$20002,"&lt;70",_Calc!$C$3:$C$20002,A108)/COUNTIFS(_Calc!$C$3:$C$20002,A108,_Calc!$B$3:$B$20002,"&lt;&gt;")*100),"")</f>
        <v/>
      </c>
      <c r="F108" s="63">
        <f>IFERROR(IF(A108="","",COUNTIFS(_Calc!$B$3:$B$20002,"&gt;180",_Calc!$C$3:$C$20002,A108)/COUNTIFS(_Calc!$C$3:$C$20002,A108,_Calc!$B$3:$B$20002,"&lt;&gt;")*100),"")</f>
        <v/>
      </c>
      <c r="G108" s="64">
        <f>IFERROR(IF(A108="","",IF(D108&gt;=70,"✓ Good",IF(E108&gt;4,"Low glucose","High glucose"))),"")</f>
        <v/>
      </c>
      <c r="H108" s="63">
        <f>IFERROR(IF(A108="","",COUNTIFS(_Calc!$B$3:$B$20002,"&gt;="&amp;70,_Calc!$B$3:$B$20002,"&lt;="&amp;180,_Calc!$C$3:$C$20002,"&gt;="&amp;(A108-13),_Calc!$C$3:$C$20002,"&lt;="&amp;A108)/COUNTIFS(_Calc!$C$3:$C$20002,"&gt;="&amp;(A108-13),_Calc!$C$3:$C$20002,"&lt;="&amp;A108,_Calc!$B$3:$B$20002,"&lt;&gt;")*100),"")</f>
        <v/>
      </c>
      <c r="I108" s="61">
        <f>IFERROR(IF(A108="","",COUNTIFS(_Calc!$B$3:$B$20002,"&lt;70",_Calc!$C$3:$C$20002,A108,_Calc!$D$3:$D$20002,"&lt;6")),"")</f>
        <v/>
      </c>
    </row>
    <row r="109">
      <c r="B109" s="61">
        <f>IFERROR(IF(A109="","",COUNTIFS(_Calc!$C$3:$C$20002,A109,_Calc!$B$3:$B$20002,"&lt;&gt;")),"")</f>
        <v/>
      </c>
      <c r="C109" s="62">
        <f>IFERROR(IF(A109="","",AVERAGEIFS(_Calc!$B$3:$B$20002,_Calc!$C$3:$C$20002,A109)),"")</f>
        <v/>
      </c>
      <c r="D109" s="63">
        <f>IFERROR(IF(A109="","",COUNTIFS(_Calc!$B$3:$B$20002,"&gt;="&amp;70,_Calc!$B$3:$B$20002,"&lt;="&amp;180,_Calc!$C$3:$C$20002,A109)/COUNTIFS(_Calc!$C$3:$C$20002,A109,_Calc!$B$3:$B$20002,"&lt;&gt;")*100),"")</f>
        <v/>
      </c>
      <c r="E109" s="63">
        <f>IFERROR(IF(A109="","",COUNTIFS(_Calc!$B$3:$B$20002,"&lt;70",_Calc!$C$3:$C$20002,A109)/COUNTIFS(_Calc!$C$3:$C$20002,A109,_Calc!$B$3:$B$20002,"&lt;&gt;")*100),"")</f>
        <v/>
      </c>
      <c r="F109" s="63">
        <f>IFERROR(IF(A109="","",COUNTIFS(_Calc!$B$3:$B$20002,"&gt;180",_Calc!$C$3:$C$20002,A109)/COUNTIFS(_Calc!$C$3:$C$20002,A109,_Calc!$B$3:$B$20002,"&lt;&gt;")*100),"")</f>
        <v/>
      </c>
      <c r="G109" s="64">
        <f>IFERROR(IF(A109="","",IF(D109&gt;=70,"✓ Good",IF(E109&gt;4,"Low glucose","High glucose"))),"")</f>
        <v/>
      </c>
      <c r="H109" s="63">
        <f>IFERROR(IF(A109="","",COUNTIFS(_Calc!$B$3:$B$20002,"&gt;="&amp;70,_Calc!$B$3:$B$20002,"&lt;="&amp;180,_Calc!$C$3:$C$20002,"&gt;="&amp;(A109-13),_Calc!$C$3:$C$20002,"&lt;="&amp;A109)/COUNTIFS(_Calc!$C$3:$C$20002,"&gt;="&amp;(A109-13),_Calc!$C$3:$C$20002,"&lt;="&amp;A109,_Calc!$B$3:$B$20002,"&lt;&gt;")*100),"")</f>
        <v/>
      </c>
      <c r="I109" s="61">
        <f>IFERROR(IF(A109="","",COUNTIFS(_Calc!$B$3:$B$20002,"&lt;70",_Calc!$C$3:$C$20002,A109,_Calc!$D$3:$D$20002,"&lt;6")),"")</f>
        <v/>
      </c>
    </row>
    <row r="110">
      <c r="B110" s="61">
        <f>IFERROR(IF(A110="","",COUNTIFS(_Calc!$C$3:$C$20002,A110,_Calc!$B$3:$B$20002,"&lt;&gt;")),"")</f>
        <v/>
      </c>
      <c r="C110" s="62">
        <f>IFERROR(IF(A110="","",AVERAGEIFS(_Calc!$B$3:$B$20002,_Calc!$C$3:$C$20002,A110)),"")</f>
        <v/>
      </c>
      <c r="D110" s="63">
        <f>IFERROR(IF(A110="","",COUNTIFS(_Calc!$B$3:$B$20002,"&gt;="&amp;70,_Calc!$B$3:$B$20002,"&lt;="&amp;180,_Calc!$C$3:$C$20002,A110)/COUNTIFS(_Calc!$C$3:$C$20002,A110,_Calc!$B$3:$B$20002,"&lt;&gt;")*100),"")</f>
        <v/>
      </c>
      <c r="E110" s="63">
        <f>IFERROR(IF(A110="","",COUNTIFS(_Calc!$B$3:$B$20002,"&lt;70",_Calc!$C$3:$C$20002,A110)/COUNTIFS(_Calc!$C$3:$C$20002,A110,_Calc!$B$3:$B$20002,"&lt;&gt;")*100),"")</f>
        <v/>
      </c>
      <c r="F110" s="63">
        <f>IFERROR(IF(A110="","",COUNTIFS(_Calc!$B$3:$B$20002,"&gt;180",_Calc!$C$3:$C$20002,A110)/COUNTIFS(_Calc!$C$3:$C$20002,A110,_Calc!$B$3:$B$20002,"&lt;&gt;")*100),"")</f>
        <v/>
      </c>
      <c r="G110" s="64">
        <f>IFERROR(IF(A110="","",IF(D110&gt;=70,"✓ Good",IF(E110&gt;4,"Low glucose","High glucose"))),"")</f>
        <v/>
      </c>
      <c r="H110" s="63">
        <f>IFERROR(IF(A110="","",COUNTIFS(_Calc!$B$3:$B$20002,"&gt;="&amp;70,_Calc!$B$3:$B$20002,"&lt;="&amp;180,_Calc!$C$3:$C$20002,"&gt;="&amp;(A110-13),_Calc!$C$3:$C$20002,"&lt;="&amp;A110)/COUNTIFS(_Calc!$C$3:$C$20002,"&gt;="&amp;(A110-13),_Calc!$C$3:$C$20002,"&lt;="&amp;A110,_Calc!$B$3:$B$20002,"&lt;&gt;")*100),"")</f>
        <v/>
      </c>
      <c r="I110" s="61">
        <f>IFERROR(IF(A110="","",COUNTIFS(_Calc!$B$3:$B$20002,"&lt;70",_Calc!$C$3:$C$20002,A110,_Calc!$D$3:$D$20002,"&lt;6")),"")</f>
        <v/>
      </c>
    </row>
    <row r="111">
      <c r="B111" s="61">
        <f>IFERROR(IF(A111="","",COUNTIFS(_Calc!$C$3:$C$20002,A111,_Calc!$B$3:$B$20002,"&lt;&gt;")),"")</f>
        <v/>
      </c>
      <c r="C111" s="62">
        <f>IFERROR(IF(A111="","",AVERAGEIFS(_Calc!$B$3:$B$20002,_Calc!$C$3:$C$20002,A111)),"")</f>
        <v/>
      </c>
      <c r="D111" s="63">
        <f>IFERROR(IF(A111="","",COUNTIFS(_Calc!$B$3:$B$20002,"&gt;="&amp;70,_Calc!$B$3:$B$20002,"&lt;="&amp;180,_Calc!$C$3:$C$20002,A111)/COUNTIFS(_Calc!$C$3:$C$20002,A111,_Calc!$B$3:$B$20002,"&lt;&gt;")*100),"")</f>
        <v/>
      </c>
      <c r="E111" s="63">
        <f>IFERROR(IF(A111="","",COUNTIFS(_Calc!$B$3:$B$20002,"&lt;70",_Calc!$C$3:$C$20002,A111)/COUNTIFS(_Calc!$C$3:$C$20002,A111,_Calc!$B$3:$B$20002,"&lt;&gt;")*100),"")</f>
        <v/>
      </c>
      <c r="F111" s="63">
        <f>IFERROR(IF(A111="","",COUNTIFS(_Calc!$B$3:$B$20002,"&gt;180",_Calc!$C$3:$C$20002,A111)/COUNTIFS(_Calc!$C$3:$C$20002,A111,_Calc!$B$3:$B$20002,"&lt;&gt;")*100),"")</f>
        <v/>
      </c>
      <c r="G111" s="64">
        <f>IFERROR(IF(A111="","",IF(D111&gt;=70,"✓ Good",IF(E111&gt;4,"Low glucose","High glucose"))),"")</f>
        <v/>
      </c>
      <c r="H111" s="63">
        <f>IFERROR(IF(A111="","",COUNTIFS(_Calc!$B$3:$B$20002,"&gt;="&amp;70,_Calc!$B$3:$B$20002,"&lt;="&amp;180,_Calc!$C$3:$C$20002,"&gt;="&amp;(A111-13),_Calc!$C$3:$C$20002,"&lt;="&amp;A111)/COUNTIFS(_Calc!$C$3:$C$20002,"&gt;="&amp;(A111-13),_Calc!$C$3:$C$20002,"&lt;="&amp;A111,_Calc!$B$3:$B$20002,"&lt;&gt;")*100),"")</f>
        <v/>
      </c>
      <c r="I111" s="61">
        <f>IFERROR(IF(A111="","",COUNTIFS(_Calc!$B$3:$B$20002,"&lt;70",_Calc!$C$3:$C$20002,A111,_Calc!$D$3:$D$20002,"&lt;6")),"")</f>
        <v/>
      </c>
    </row>
    <row r="112">
      <c r="B112" s="61">
        <f>IFERROR(IF(A112="","",COUNTIFS(_Calc!$C$3:$C$20002,A112,_Calc!$B$3:$B$20002,"&lt;&gt;")),"")</f>
        <v/>
      </c>
      <c r="C112" s="62">
        <f>IFERROR(IF(A112="","",AVERAGEIFS(_Calc!$B$3:$B$20002,_Calc!$C$3:$C$20002,A112)),"")</f>
        <v/>
      </c>
      <c r="D112" s="63">
        <f>IFERROR(IF(A112="","",COUNTIFS(_Calc!$B$3:$B$20002,"&gt;="&amp;70,_Calc!$B$3:$B$20002,"&lt;="&amp;180,_Calc!$C$3:$C$20002,A112)/COUNTIFS(_Calc!$C$3:$C$20002,A112,_Calc!$B$3:$B$20002,"&lt;&gt;")*100),"")</f>
        <v/>
      </c>
      <c r="E112" s="63">
        <f>IFERROR(IF(A112="","",COUNTIFS(_Calc!$B$3:$B$20002,"&lt;70",_Calc!$C$3:$C$20002,A112)/COUNTIFS(_Calc!$C$3:$C$20002,A112,_Calc!$B$3:$B$20002,"&lt;&gt;")*100),"")</f>
        <v/>
      </c>
      <c r="F112" s="63">
        <f>IFERROR(IF(A112="","",COUNTIFS(_Calc!$B$3:$B$20002,"&gt;180",_Calc!$C$3:$C$20002,A112)/COUNTIFS(_Calc!$C$3:$C$20002,A112,_Calc!$B$3:$B$20002,"&lt;&gt;")*100),"")</f>
        <v/>
      </c>
      <c r="G112" s="64">
        <f>IFERROR(IF(A112="","",IF(D112&gt;=70,"✓ Good",IF(E112&gt;4,"Low glucose","High glucose"))),"")</f>
        <v/>
      </c>
      <c r="H112" s="63">
        <f>IFERROR(IF(A112="","",COUNTIFS(_Calc!$B$3:$B$20002,"&gt;="&amp;70,_Calc!$B$3:$B$20002,"&lt;="&amp;180,_Calc!$C$3:$C$20002,"&gt;="&amp;(A112-13),_Calc!$C$3:$C$20002,"&lt;="&amp;A112)/COUNTIFS(_Calc!$C$3:$C$20002,"&gt;="&amp;(A112-13),_Calc!$C$3:$C$20002,"&lt;="&amp;A112,_Calc!$B$3:$B$20002,"&lt;&gt;")*100),"")</f>
        <v/>
      </c>
      <c r="I112" s="61">
        <f>IFERROR(IF(A112="","",COUNTIFS(_Calc!$B$3:$B$20002,"&lt;70",_Calc!$C$3:$C$20002,A112,_Calc!$D$3:$D$20002,"&lt;6")),"")</f>
        <v/>
      </c>
    </row>
    <row r="113">
      <c r="B113" s="61">
        <f>IFERROR(IF(A113="","",COUNTIFS(_Calc!$C$3:$C$20002,A113,_Calc!$B$3:$B$20002,"&lt;&gt;")),"")</f>
        <v/>
      </c>
      <c r="C113" s="62">
        <f>IFERROR(IF(A113="","",AVERAGEIFS(_Calc!$B$3:$B$20002,_Calc!$C$3:$C$20002,A113)),"")</f>
        <v/>
      </c>
      <c r="D113" s="63">
        <f>IFERROR(IF(A113="","",COUNTIFS(_Calc!$B$3:$B$20002,"&gt;="&amp;70,_Calc!$B$3:$B$20002,"&lt;="&amp;180,_Calc!$C$3:$C$20002,A113)/COUNTIFS(_Calc!$C$3:$C$20002,A113,_Calc!$B$3:$B$20002,"&lt;&gt;")*100),"")</f>
        <v/>
      </c>
      <c r="E113" s="63">
        <f>IFERROR(IF(A113="","",COUNTIFS(_Calc!$B$3:$B$20002,"&lt;70",_Calc!$C$3:$C$20002,A113)/COUNTIFS(_Calc!$C$3:$C$20002,A113,_Calc!$B$3:$B$20002,"&lt;&gt;")*100),"")</f>
        <v/>
      </c>
      <c r="F113" s="63">
        <f>IFERROR(IF(A113="","",COUNTIFS(_Calc!$B$3:$B$20002,"&gt;180",_Calc!$C$3:$C$20002,A113)/COUNTIFS(_Calc!$C$3:$C$20002,A113,_Calc!$B$3:$B$20002,"&lt;&gt;")*100),"")</f>
        <v/>
      </c>
      <c r="G113" s="64">
        <f>IFERROR(IF(A113="","",IF(D113&gt;=70,"✓ Good",IF(E113&gt;4,"Low glucose","High glucose"))),"")</f>
        <v/>
      </c>
      <c r="H113" s="63">
        <f>IFERROR(IF(A113="","",COUNTIFS(_Calc!$B$3:$B$20002,"&gt;="&amp;70,_Calc!$B$3:$B$20002,"&lt;="&amp;180,_Calc!$C$3:$C$20002,"&gt;="&amp;(A113-13),_Calc!$C$3:$C$20002,"&lt;="&amp;A113)/COUNTIFS(_Calc!$C$3:$C$20002,"&gt;="&amp;(A113-13),_Calc!$C$3:$C$20002,"&lt;="&amp;A113,_Calc!$B$3:$B$20002,"&lt;&gt;")*100),"")</f>
        <v/>
      </c>
      <c r="I113" s="61">
        <f>IFERROR(IF(A113="","",COUNTIFS(_Calc!$B$3:$B$20002,"&lt;70",_Calc!$C$3:$C$20002,A113,_Calc!$D$3:$D$20002,"&lt;6")),"")</f>
        <v/>
      </c>
    </row>
    <row r="114">
      <c r="B114" s="61">
        <f>IFERROR(IF(A114="","",COUNTIFS(_Calc!$C$3:$C$20002,A114,_Calc!$B$3:$B$20002,"&lt;&gt;")),"")</f>
        <v/>
      </c>
      <c r="C114" s="62">
        <f>IFERROR(IF(A114="","",AVERAGEIFS(_Calc!$B$3:$B$20002,_Calc!$C$3:$C$20002,A114)),"")</f>
        <v/>
      </c>
      <c r="D114" s="63">
        <f>IFERROR(IF(A114="","",COUNTIFS(_Calc!$B$3:$B$20002,"&gt;="&amp;70,_Calc!$B$3:$B$20002,"&lt;="&amp;180,_Calc!$C$3:$C$20002,A114)/COUNTIFS(_Calc!$C$3:$C$20002,A114,_Calc!$B$3:$B$20002,"&lt;&gt;")*100),"")</f>
        <v/>
      </c>
      <c r="E114" s="63">
        <f>IFERROR(IF(A114="","",COUNTIFS(_Calc!$B$3:$B$20002,"&lt;70",_Calc!$C$3:$C$20002,A114)/COUNTIFS(_Calc!$C$3:$C$20002,A114,_Calc!$B$3:$B$20002,"&lt;&gt;")*100),"")</f>
        <v/>
      </c>
      <c r="F114" s="63">
        <f>IFERROR(IF(A114="","",COUNTIFS(_Calc!$B$3:$B$20002,"&gt;180",_Calc!$C$3:$C$20002,A114)/COUNTIFS(_Calc!$C$3:$C$20002,A114,_Calc!$B$3:$B$20002,"&lt;&gt;")*100),"")</f>
        <v/>
      </c>
      <c r="G114" s="64">
        <f>IFERROR(IF(A114="","",IF(D114&gt;=70,"✓ Good",IF(E114&gt;4,"Low glucose","High glucose"))),"")</f>
        <v/>
      </c>
      <c r="H114" s="63">
        <f>IFERROR(IF(A114="","",COUNTIFS(_Calc!$B$3:$B$20002,"&gt;="&amp;70,_Calc!$B$3:$B$20002,"&lt;="&amp;180,_Calc!$C$3:$C$20002,"&gt;="&amp;(A114-13),_Calc!$C$3:$C$20002,"&lt;="&amp;A114)/COUNTIFS(_Calc!$C$3:$C$20002,"&gt;="&amp;(A114-13),_Calc!$C$3:$C$20002,"&lt;="&amp;A114,_Calc!$B$3:$B$20002,"&lt;&gt;")*100),"")</f>
        <v/>
      </c>
      <c r="I114" s="61">
        <f>IFERROR(IF(A114="","",COUNTIFS(_Calc!$B$3:$B$20002,"&lt;70",_Calc!$C$3:$C$20002,A114,_Calc!$D$3:$D$20002,"&lt;6")),"")</f>
        <v/>
      </c>
    </row>
    <row r="115">
      <c r="B115" s="61">
        <f>IFERROR(IF(A115="","",COUNTIFS(_Calc!$C$3:$C$20002,A115,_Calc!$B$3:$B$20002,"&lt;&gt;")),"")</f>
        <v/>
      </c>
      <c r="C115" s="62">
        <f>IFERROR(IF(A115="","",AVERAGEIFS(_Calc!$B$3:$B$20002,_Calc!$C$3:$C$20002,A115)),"")</f>
        <v/>
      </c>
      <c r="D115" s="63">
        <f>IFERROR(IF(A115="","",COUNTIFS(_Calc!$B$3:$B$20002,"&gt;="&amp;70,_Calc!$B$3:$B$20002,"&lt;="&amp;180,_Calc!$C$3:$C$20002,A115)/COUNTIFS(_Calc!$C$3:$C$20002,A115,_Calc!$B$3:$B$20002,"&lt;&gt;")*100),"")</f>
        <v/>
      </c>
      <c r="E115" s="63">
        <f>IFERROR(IF(A115="","",COUNTIFS(_Calc!$B$3:$B$20002,"&lt;70",_Calc!$C$3:$C$20002,A115)/COUNTIFS(_Calc!$C$3:$C$20002,A115,_Calc!$B$3:$B$20002,"&lt;&gt;")*100),"")</f>
        <v/>
      </c>
      <c r="F115" s="63">
        <f>IFERROR(IF(A115="","",COUNTIFS(_Calc!$B$3:$B$20002,"&gt;180",_Calc!$C$3:$C$20002,A115)/COUNTIFS(_Calc!$C$3:$C$20002,A115,_Calc!$B$3:$B$20002,"&lt;&gt;")*100),"")</f>
        <v/>
      </c>
      <c r="G115" s="64">
        <f>IFERROR(IF(A115="","",IF(D115&gt;=70,"✓ Good",IF(E115&gt;4,"Low glucose","High glucose"))),"")</f>
        <v/>
      </c>
      <c r="H115" s="63">
        <f>IFERROR(IF(A115="","",COUNTIFS(_Calc!$B$3:$B$20002,"&gt;="&amp;70,_Calc!$B$3:$B$20002,"&lt;="&amp;180,_Calc!$C$3:$C$20002,"&gt;="&amp;(A115-13),_Calc!$C$3:$C$20002,"&lt;="&amp;A115)/COUNTIFS(_Calc!$C$3:$C$20002,"&gt;="&amp;(A115-13),_Calc!$C$3:$C$20002,"&lt;="&amp;A115,_Calc!$B$3:$B$20002,"&lt;&gt;")*100),"")</f>
        <v/>
      </c>
      <c r="I115" s="61">
        <f>IFERROR(IF(A115="","",COUNTIFS(_Calc!$B$3:$B$20002,"&lt;70",_Calc!$C$3:$C$20002,A115,_Calc!$D$3:$D$20002,"&lt;6")),"")</f>
        <v/>
      </c>
    </row>
    <row r="116">
      <c r="B116" s="61">
        <f>IFERROR(IF(A116="","",COUNTIFS(_Calc!$C$3:$C$20002,A116,_Calc!$B$3:$B$20002,"&lt;&gt;")),"")</f>
        <v/>
      </c>
      <c r="C116" s="62">
        <f>IFERROR(IF(A116="","",AVERAGEIFS(_Calc!$B$3:$B$20002,_Calc!$C$3:$C$20002,A116)),"")</f>
        <v/>
      </c>
      <c r="D116" s="63">
        <f>IFERROR(IF(A116="","",COUNTIFS(_Calc!$B$3:$B$20002,"&gt;="&amp;70,_Calc!$B$3:$B$20002,"&lt;="&amp;180,_Calc!$C$3:$C$20002,A116)/COUNTIFS(_Calc!$C$3:$C$20002,A116,_Calc!$B$3:$B$20002,"&lt;&gt;")*100),"")</f>
        <v/>
      </c>
      <c r="E116" s="63">
        <f>IFERROR(IF(A116="","",COUNTIFS(_Calc!$B$3:$B$20002,"&lt;70",_Calc!$C$3:$C$20002,A116)/COUNTIFS(_Calc!$C$3:$C$20002,A116,_Calc!$B$3:$B$20002,"&lt;&gt;")*100),"")</f>
        <v/>
      </c>
      <c r="F116" s="63">
        <f>IFERROR(IF(A116="","",COUNTIFS(_Calc!$B$3:$B$20002,"&gt;180",_Calc!$C$3:$C$20002,A116)/COUNTIFS(_Calc!$C$3:$C$20002,A116,_Calc!$B$3:$B$20002,"&lt;&gt;")*100),"")</f>
        <v/>
      </c>
      <c r="G116" s="64">
        <f>IFERROR(IF(A116="","",IF(D116&gt;=70,"✓ Good",IF(E116&gt;4,"Low glucose","High glucose"))),"")</f>
        <v/>
      </c>
      <c r="H116" s="63">
        <f>IFERROR(IF(A116="","",COUNTIFS(_Calc!$B$3:$B$20002,"&gt;="&amp;70,_Calc!$B$3:$B$20002,"&lt;="&amp;180,_Calc!$C$3:$C$20002,"&gt;="&amp;(A116-13),_Calc!$C$3:$C$20002,"&lt;="&amp;A116)/COUNTIFS(_Calc!$C$3:$C$20002,"&gt;="&amp;(A116-13),_Calc!$C$3:$C$20002,"&lt;="&amp;A116,_Calc!$B$3:$B$20002,"&lt;&gt;")*100),"")</f>
        <v/>
      </c>
      <c r="I116" s="61">
        <f>IFERROR(IF(A116="","",COUNTIFS(_Calc!$B$3:$B$20002,"&lt;70",_Calc!$C$3:$C$20002,A116,_Calc!$D$3:$D$20002,"&lt;6")),"")</f>
        <v/>
      </c>
    </row>
    <row r="117">
      <c r="B117" s="61">
        <f>IFERROR(IF(A117="","",COUNTIFS(_Calc!$C$3:$C$20002,A117,_Calc!$B$3:$B$20002,"&lt;&gt;")),"")</f>
        <v/>
      </c>
      <c r="C117" s="62">
        <f>IFERROR(IF(A117="","",AVERAGEIFS(_Calc!$B$3:$B$20002,_Calc!$C$3:$C$20002,A117)),"")</f>
        <v/>
      </c>
      <c r="D117" s="63">
        <f>IFERROR(IF(A117="","",COUNTIFS(_Calc!$B$3:$B$20002,"&gt;="&amp;70,_Calc!$B$3:$B$20002,"&lt;="&amp;180,_Calc!$C$3:$C$20002,A117)/COUNTIFS(_Calc!$C$3:$C$20002,A117,_Calc!$B$3:$B$20002,"&lt;&gt;")*100),"")</f>
        <v/>
      </c>
      <c r="E117" s="63">
        <f>IFERROR(IF(A117="","",COUNTIFS(_Calc!$B$3:$B$20002,"&lt;70",_Calc!$C$3:$C$20002,A117)/COUNTIFS(_Calc!$C$3:$C$20002,A117,_Calc!$B$3:$B$20002,"&lt;&gt;")*100),"")</f>
        <v/>
      </c>
      <c r="F117" s="63">
        <f>IFERROR(IF(A117="","",COUNTIFS(_Calc!$B$3:$B$20002,"&gt;180",_Calc!$C$3:$C$20002,A117)/COUNTIFS(_Calc!$C$3:$C$20002,A117,_Calc!$B$3:$B$20002,"&lt;&gt;")*100),"")</f>
        <v/>
      </c>
      <c r="G117" s="64">
        <f>IFERROR(IF(A117="","",IF(D117&gt;=70,"✓ Good",IF(E117&gt;4,"Low glucose","High glucose"))),"")</f>
        <v/>
      </c>
      <c r="H117" s="63">
        <f>IFERROR(IF(A117="","",COUNTIFS(_Calc!$B$3:$B$20002,"&gt;="&amp;70,_Calc!$B$3:$B$20002,"&lt;="&amp;180,_Calc!$C$3:$C$20002,"&gt;="&amp;(A117-13),_Calc!$C$3:$C$20002,"&lt;="&amp;A117)/COUNTIFS(_Calc!$C$3:$C$20002,"&gt;="&amp;(A117-13),_Calc!$C$3:$C$20002,"&lt;="&amp;A117,_Calc!$B$3:$B$20002,"&lt;&gt;")*100),"")</f>
        <v/>
      </c>
      <c r="I117" s="61">
        <f>IFERROR(IF(A117="","",COUNTIFS(_Calc!$B$3:$B$20002,"&lt;70",_Calc!$C$3:$C$20002,A117,_Calc!$D$3:$D$20002,"&lt;6")),"")</f>
        <v/>
      </c>
    </row>
    <row r="118">
      <c r="B118" s="61">
        <f>IFERROR(IF(A118="","",COUNTIFS(_Calc!$C$3:$C$20002,A118,_Calc!$B$3:$B$20002,"&lt;&gt;")),"")</f>
        <v/>
      </c>
      <c r="C118" s="62">
        <f>IFERROR(IF(A118="","",AVERAGEIFS(_Calc!$B$3:$B$20002,_Calc!$C$3:$C$20002,A118)),"")</f>
        <v/>
      </c>
      <c r="D118" s="63">
        <f>IFERROR(IF(A118="","",COUNTIFS(_Calc!$B$3:$B$20002,"&gt;="&amp;70,_Calc!$B$3:$B$20002,"&lt;="&amp;180,_Calc!$C$3:$C$20002,A118)/COUNTIFS(_Calc!$C$3:$C$20002,A118,_Calc!$B$3:$B$20002,"&lt;&gt;")*100),"")</f>
        <v/>
      </c>
      <c r="E118" s="63">
        <f>IFERROR(IF(A118="","",COUNTIFS(_Calc!$B$3:$B$20002,"&lt;70",_Calc!$C$3:$C$20002,A118)/COUNTIFS(_Calc!$C$3:$C$20002,A118,_Calc!$B$3:$B$20002,"&lt;&gt;")*100),"")</f>
        <v/>
      </c>
      <c r="F118" s="63">
        <f>IFERROR(IF(A118="","",COUNTIFS(_Calc!$B$3:$B$20002,"&gt;180",_Calc!$C$3:$C$20002,A118)/COUNTIFS(_Calc!$C$3:$C$20002,A118,_Calc!$B$3:$B$20002,"&lt;&gt;")*100),"")</f>
        <v/>
      </c>
      <c r="G118" s="64">
        <f>IFERROR(IF(A118="","",IF(D118&gt;=70,"✓ Good",IF(E118&gt;4,"Low glucose","High glucose"))),"")</f>
        <v/>
      </c>
      <c r="H118" s="63">
        <f>IFERROR(IF(A118="","",COUNTIFS(_Calc!$B$3:$B$20002,"&gt;="&amp;70,_Calc!$B$3:$B$20002,"&lt;="&amp;180,_Calc!$C$3:$C$20002,"&gt;="&amp;(A118-13),_Calc!$C$3:$C$20002,"&lt;="&amp;A118)/COUNTIFS(_Calc!$C$3:$C$20002,"&gt;="&amp;(A118-13),_Calc!$C$3:$C$20002,"&lt;="&amp;A118,_Calc!$B$3:$B$20002,"&lt;&gt;")*100),"")</f>
        <v/>
      </c>
      <c r="I118" s="61">
        <f>IFERROR(IF(A118="","",COUNTIFS(_Calc!$B$3:$B$20002,"&lt;70",_Calc!$C$3:$C$20002,A118,_Calc!$D$3:$D$20002,"&lt;6")),"")</f>
        <v/>
      </c>
    </row>
    <row r="119">
      <c r="B119" s="61">
        <f>IFERROR(IF(A119="","",COUNTIFS(_Calc!$C$3:$C$20002,A119,_Calc!$B$3:$B$20002,"&lt;&gt;")),"")</f>
        <v/>
      </c>
      <c r="C119" s="62">
        <f>IFERROR(IF(A119="","",AVERAGEIFS(_Calc!$B$3:$B$20002,_Calc!$C$3:$C$20002,A119)),"")</f>
        <v/>
      </c>
      <c r="D119" s="63">
        <f>IFERROR(IF(A119="","",COUNTIFS(_Calc!$B$3:$B$20002,"&gt;="&amp;70,_Calc!$B$3:$B$20002,"&lt;="&amp;180,_Calc!$C$3:$C$20002,A119)/COUNTIFS(_Calc!$C$3:$C$20002,A119,_Calc!$B$3:$B$20002,"&lt;&gt;")*100),"")</f>
        <v/>
      </c>
      <c r="E119" s="63">
        <f>IFERROR(IF(A119="","",COUNTIFS(_Calc!$B$3:$B$20002,"&lt;70",_Calc!$C$3:$C$20002,A119)/COUNTIFS(_Calc!$C$3:$C$20002,A119,_Calc!$B$3:$B$20002,"&lt;&gt;")*100),"")</f>
        <v/>
      </c>
      <c r="F119" s="63">
        <f>IFERROR(IF(A119="","",COUNTIFS(_Calc!$B$3:$B$20002,"&gt;180",_Calc!$C$3:$C$20002,A119)/COUNTIFS(_Calc!$C$3:$C$20002,A119,_Calc!$B$3:$B$20002,"&lt;&gt;")*100),"")</f>
        <v/>
      </c>
      <c r="G119" s="64">
        <f>IFERROR(IF(A119="","",IF(D119&gt;=70,"✓ Good",IF(E119&gt;4,"Low glucose","High glucose"))),"")</f>
        <v/>
      </c>
      <c r="H119" s="63">
        <f>IFERROR(IF(A119="","",COUNTIFS(_Calc!$B$3:$B$20002,"&gt;="&amp;70,_Calc!$B$3:$B$20002,"&lt;="&amp;180,_Calc!$C$3:$C$20002,"&gt;="&amp;(A119-13),_Calc!$C$3:$C$20002,"&lt;="&amp;A119)/COUNTIFS(_Calc!$C$3:$C$20002,"&gt;="&amp;(A119-13),_Calc!$C$3:$C$20002,"&lt;="&amp;A119,_Calc!$B$3:$B$20002,"&lt;&gt;")*100),"")</f>
        <v/>
      </c>
      <c r="I119" s="61">
        <f>IFERROR(IF(A119="","",COUNTIFS(_Calc!$B$3:$B$20002,"&lt;70",_Calc!$C$3:$C$20002,A119,_Calc!$D$3:$D$20002,"&lt;6")),"")</f>
        <v/>
      </c>
    </row>
    <row r="120">
      <c r="B120" s="61">
        <f>IFERROR(IF(A120="","",COUNTIFS(_Calc!$C$3:$C$20002,A120,_Calc!$B$3:$B$20002,"&lt;&gt;")),"")</f>
        <v/>
      </c>
      <c r="C120" s="62">
        <f>IFERROR(IF(A120="","",AVERAGEIFS(_Calc!$B$3:$B$20002,_Calc!$C$3:$C$20002,A120)),"")</f>
        <v/>
      </c>
      <c r="D120" s="63">
        <f>IFERROR(IF(A120="","",COUNTIFS(_Calc!$B$3:$B$20002,"&gt;="&amp;70,_Calc!$B$3:$B$20002,"&lt;="&amp;180,_Calc!$C$3:$C$20002,A120)/COUNTIFS(_Calc!$C$3:$C$20002,A120,_Calc!$B$3:$B$20002,"&lt;&gt;")*100),"")</f>
        <v/>
      </c>
      <c r="E120" s="63">
        <f>IFERROR(IF(A120="","",COUNTIFS(_Calc!$B$3:$B$20002,"&lt;70",_Calc!$C$3:$C$20002,A120)/COUNTIFS(_Calc!$C$3:$C$20002,A120,_Calc!$B$3:$B$20002,"&lt;&gt;")*100),"")</f>
        <v/>
      </c>
      <c r="F120" s="63">
        <f>IFERROR(IF(A120="","",COUNTIFS(_Calc!$B$3:$B$20002,"&gt;180",_Calc!$C$3:$C$20002,A120)/COUNTIFS(_Calc!$C$3:$C$20002,A120,_Calc!$B$3:$B$20002,"&lt;&gt;")*100),"")</f>
        <v/>
      </c>
      <c r="G120" s="64">
        <f>IFERROR(IF(A120="","",IF(D120&gt;=70,"✓ Good",IF(E120&gt;4,"Low glucose","High glucose"))),"")</f>
        <v/>
      </c>
      <c r="H120" s="63">
        <f>IFERROR(IF(A120="","",COUNTIFS(_Calc!$B$3:$B$20002,"&gt;="&amp;70,_Calc!$B$3:$B$20002,"&lt;="&amp;180,_Calc!$C$3:$C$20002,"&gt;="&amp;(A120-13),_Calc!$C$3:$C$20002,"&lt;="&amp;A120)/COUNTIFS(_Calc!$C$3:$C$20002,"&gt;="&amp;(A120-13),_Calc!$C$3:$C$20002,"&lt;="&amp;A120,_Calc!$B$3:$B$20002,"&lt;&gt;")*100),"")</f>
        <v/>
      </c>
      <c r="I120" s="61">
        <f>IFERROR(IF(A120="","",COUNTIFS(_Calc!$B$3:$B$20002,"&lt;70",_Calc!$C$3:$C$20002,A120,_Calc!$D$3:$D$20002,"&lt;6")),"")</f>
        <v/>
      </c>
    </row>
    <row r="121">
      <c r="B121" s="61">
        <f>IFERROR(IF(A121="","",COUNTIFS(_Calc!$C$3:$C$20002,A121,_Calc!$B$3:$B$20002,"&lt;&gt;")),"")</f>
        <v/>
      </c>
      <c r="C121" s="62">
        <f>IFERROR(IF(A121="","",AVERAGEIFS(_Calc!$B$3:$B$20002,_Calc!$C$3:$C$20002,A121)),"")</f>
        <v/>
      </c>
      <c r="D121" s="63">
        <f>IFERROR(IF(A121="","",COUNTIFS(_Calc!$B$3:$B$20002,"&gt;="&amp;70,_Calc!$B$3:$B$20002,"&lt;="&amp;180,_Calc!$C$3:$C$20002,A121)/COUNTIFS(_Calc!$C$3:$C$20002,A121,_Calc!$B$3:$B$20002,"&lt;&gt;")*100),"")</f>
        <v/>
      </c>
      <c r="E121" s="63">
        <f>IFERROR(IF(A121="","",COUNTIFS(_Calc!$B$3:$B$20002,"&lt;70",_Calc!$C$3:$C$20002,A121)/COUNTIFS(_Calc!$C$3:$C$20002,A121,_Calc!$B$3:$B$20002,"&lt;&gt;")*100),"")</f>
        <v/>
      </c>
      <c r="F121" s="63">
        <f>IFERROR(IF(A121="","",COUNTIFS(_Calc!$B$3:$B$20002,"&gt;180",_Calc!$C$3:$C$20002,A121)/COUNTIFS(_Calc!$C$3:$C$20002,A121,_Calc!$B$3:$B$20002,"&lt;&gt;")*100),"")</f>
        <v/>
      </c>
      <c r="G121" s="64">
        <f>IFERROR(IF(A121="","",IF(D121&gt;=70,"✓ Good",IF(E121&gt;4,"Low glucose","High glucose"))),"")</f>
        <v/>
      </c>
      <c r="H121" s="63">
        <f>IFERROR(IF(A121="","",COUNTIFS(_Calc!$B$3:$B$20002,"&gt;="&amp;70,_Calc!$B$3:$B$20002,"&lt;="&amp;180,_Calc!$C$3:$C$20002,"&gt;="&amp;(A121-13),_Calc!$C$3:$C$20002,"&lt;="&amp;A121)/COUNTIFS(_Calc!$C$3:$C$20002,"&gt;="&amp;(A121-13),_Calc!$C$3:$C$20002,"&lt;="&amp;A121,_Calc!$B$3:$B$20002,"&lt;&gt;")*100),"")</f>
        <v/>
      </c>
      <c r="I121" s="61">
        <f>IFERROR(IF(A121="","",COUNTIFS(_Calc!$B$3:$B$20002,"&lt;70",_Calc!$C$3:$C$20002,A121,_Calc!$D$3:$D$20002,"&lt;6")),"")</f>
        <v/>
      </c>
    </row>
    <row r="122">
      <c r="B122" s="61">
        <f>IFERROR(IF(A122="","",COUNTIFS(_Calc!$C$3:$C$20002,A122,_Calc!$B$3:$B$20002,"&lt;&gt;")),"")</f>
        <v/>
      </c>
      <c r="C122" s="62">
        <f>IFERROR(IF(A122="","",AVERAGEIFS(_Calc!$B$3:$B$20002,_Calc!$C$3:$C$20002,A122)),"")</f>
        <v/>
      </c>
      <c r="D122" s="63">
        <f>IFERROR(IF(A122="","",COUNTIFS(_Calc!$B$3:$B$20002,"&gt;="&amp;70,_Calc!$B$3:$B$20002,"&lt;="&amp;180,_Calc!$C$3:$C$20002,A122)/COUNTIFS(_Calc!$C$3:$C$20002,A122,_Calc!$B$3:$B$20002,"&lt;&gt;")*100),"")</f>
        <v/>
      </c>
      <c r="E122" s="63">
        <f>IFERROR(IF(A122="","",COUNTIFS(_Calc!$B$3:$B$20002,"&lt;70",_Calc!$C$3:$C$20002,A122)/COUNTIFS(_Calc!$C$3:$C$20002,A122,_Calc!$B$3:$B$20002,"&lt;&gt;")*100),"")</f>
        <v/>
      </c>
      <c r="F122" s="63">
        <f>IFERROR(IF(A122="","",COUNTIFS(_Calc!$B$3:$B$20002,"&gt;180",_Calc!$C$3:$C$20002,A122)/COUNTIFS(_Calc!$C$3:$C$20002,A122,_Calc!$B$3:$B$20002,"&lt;&gt;")*100),"")</f>
        <v/>
      </c>
      <c r="G122" s="64">
        <f>IFERROR(IF(A122="","",IF(D122&gt;=70,"✓ Good",IF(E122&gt;4,"Low glucose","High glucose"))),"")</f>
        <v/>
      </c>
      <c r="H122" s="63">
        <f>IFERROR(IF(A122="","",COUNTIFS(_Calc!$B$3:$B$20002,"&gt;="&amp;70,_Calc!$B$3:$B$20002,"&lt;="&amp;180,_Calc!$C$3:$C$20002,"&gt;="&amp;(A122-13),_Calc!$C$3:$C$20002,"&lt;="&amp;A122)/COUNTIFS(_Calc!$C$3:$C$20002,"&gt;="&amp;(A122-13),_Calc!$C$3:$C$20002,"&lt;="&amp;A122,_Calc!$B$3:$B$20002,"&lt;&gt;")*100),"")</f>
        <v/>
      </c>
      <c r="I122" s="61">
        <f>IFERROR(IF(A122="","",COUNTIFS(_Calc!$B$3:$B$20002,"&lt;70",_Calc!$C$3:$C$20002,A122,_Calc!$D$3:$D$20002,"&lt;6")),"")</f>
        <v/>
      </c>
    </row>
    <row r="123">
      <c r="B123" s="61">
        <f>IFERROR(IF(A123="","",COUNTIFS(_Calc!$C$3:$C$20002,A123,_Calc!$B$3:$B$20002,"&lt;&gt;")),"")</f>
        <v/>
      </c>
      <c r="C123" s="62">
        <f>IFERROR(IF(A123="","",AVERAGEIFS(_Calc!$B$3:$B$20002,_Calc!$C$3:$C$20002,A123)),"")</f>
        <v/>
      </c>
      <c r="D123" s="63">
        <f>IFERROR(IF(A123="","",COUNTIFS(_Calc!$B$3:$B$20002,"&gt;="&amp;70,_Calc!$B$3:$B$20002,"&lt;="&amp;180,_Calc!$C$3:$C$20002,A123)/COUNTIFS(_Calc!$C$3:$C$20002,A123,_Calc!$B$3:$B$20002,"&lt;&gt;")*100),"")</f>
        <v/>
      </c>
      <c r="E123" s="63">
        <f>IFERROR(IF(A123="","",COUNTIFS(_Calc!$B$3:$B$20002,"&lt;70",_Calc!$C$3:$C$20002,A123)/COUNTIFS(_Calc!$C$3:$C$20002,A123,_Calc!$B$3:$B$20002,"&lt;&gt;")*100),"")</f>
        <v/>
      </c>
      <c r="F123" s="63">
        <f>IFERROR(IF(A123="","",COUNTIFS(_Calc!$B$3:$B$20002,"&gt;180",_Calc!$C$3:$C$20002,A123)/COUNTIFS(_Calc!$C$3:$C$20002,A123,_Calc!$B$3:$B$20002,"&lt;&gt;")*100),"")</f>
        <v/>
      </c>
      <c r="G123" s="64">
        <f>IFERROR(IF(A123="","",IF(D123&gt;=70,"✓ Good",IF(E123&gt;4,"Low glucose","High glucose"))),"")</f>
        <v/>
      </c>
      <c r="H123" s="63">
        <f>IFERROR(IF(A123="","",COUNTIFS(_Calc!$B$3:$B$20002,"&gt;="&amp;70,_Calc!$B$3:$B$20002,"&lt;="&amp;180,_Calc!$C$3:$C$20002,"&gt;="&amp;(A123-13),_Calc!$C$3:$C$20002,"&lt;="&amp;A123)/COUNTIFS(_Calc!$C$3:$C$20002,"&gt;="&amp;(A123-13),_Calc!$C$3:$C$20002,"&lt;="&amp;A123,_Calc!$B$3:$B$20002,"&lt;&gt;")*100),"")</f>
        <v/>
      </c>
      <c r="I123" s="61">
        <f>IFERROR(IF(A123="","",COUNTIFS(_Calc!$B$3:$B$20002,"&lt;70",_Calc!$C$3:$C$20002,A123,_Calc!$D$3:$D$20002,"&lt;6")),"")</f>
        <v/>
      </c>
    </row>
    <row r="124">
      <c r="B124" s="61">
        <f>IFERROR(IF(A124="","",COUNTIFS(_Calc!$C$3:$C$20002,A124,_Calc!$B$3:$B$20002,"&lt;&gt;")),"")</f>
        <v/>
      </c>
      <c r="C124" s="62">
        <f>IFERROR(IF(A124="","",AVERAGEIFS(_Calc!$B$3:$B$20002,_Calc!$C$3:$C$20002,A124)),"")</f>
        <v/>
      </c>
      <c r="D124" s="63">
        <f>IFERROR(IF(A124="","",COUNTIFS(_Calc!$B$3:$B$20002,"&gt;="&amp;70,_Calc!$B$3:$B$20002,"&lt;="&amp;180,_Calc!$C$3:$C$20002,A124)/COUNTIFS(_Calc!$C$3:$C$20002,A124,_Calc!$B$3:$B$20002,"&lt;&gt;")*100),"")</f>
        <v/>
      </c>
      <c r="E124" s="63">
        <f>IFERROR(IF(A124="","",COUNTIFS(_Calc!$B$3:$B$20002,"&lt;70",_Calc!$C$3:$C$20002,A124)/COUNTIFS(_Calc!$C$3:$C$20002,A124,_Calc!$B$3:$B$20002,"&lt;&gt;")*100),"")</f>
        <v/>
      </c>
      <c r="F124" s="63">
        <f>IFERROR(IF(A124="","",COUNTIFS(_Calc!$B$3:$B$20002,"&gt;180",_Calc!$C$3:$C$20002,A124)/COUNTIFS(_Calc!$C$3:$C$20002,A124,_Calc!$B$3:$B$20002,"&lt;&gt;")*100),"")</f>
        <v/>
      </c>
      <c r="G124" s="64">
        <f>IFERROR(IF(A124="","",IF(D124&gt;=70,"✓ Good",IF(E124&gt;4,"Low glucose","High glucose"))),"")</f>
        <v/>
      </c>
      <c r="H124" s="63">
        <f>IFERROR(IF(A124="","",COUNTIFS(_Calc!$B$3:$B$20002,"&gt;="&amp;70,_Calc!$B$3:$B$20002,"&lt;="&amp;180,_Calc!$C$3:$C$20002,"&gt;="&amp;(A124-13),_Calc!$C$3:$C$20002,"&lt;="&amp;A124)/COUNTIFS(_Calc!$C$3:$C$20002,"&gt;="&amp;(A124-13),_Calc!$C$3:$C$20002,"&lt;="&amp;A124,_Calc!$B$3:$B$20002,"&lt;&gt;")*100),"")</f>
        <v/>
      </c>
      <c r="I124" s="61">
        <f>IFERROR(IF(A124="","",COUNTIFS(_Calc!$B$3:$B$20002,"&lt;70",_Calc!$C$3:$C$20002,A124,_Calc!$D$3:$D$20002,"&lt;6")),"")</f>
        <v/>
      </c>
    </row>
    <row r="125">
      <c r="B125" s="61">
        <f>IFERROR(IF(A125="","",COUNTIFS(_Calc!$C$3:$C$20002,A125,_Calc!$B$3:$B$20002,"&lt;&gt;")),"")</f>
        <v/>
      </c>
      <c r="C125" s="62">
        <f>IFERROR(IF(A125="","",AVERAGEIFS(_Calc!$B$3:$B$20002,_Calc!$C$3:$C$20002,A125)),"")</f>
        <v/>
      </c>
      <c r="D125" s="63">
        <f>IFERROR(IF(A125="","",COUNTIFS(_Calc!$B$3:$B$20002,"&gt;="&amp;70,_Calc!$B$3:$B$20002,"&lt;="&amp;180,_Calc!$C$3:$C$20002,A125)/COUNTIFS(_Calc!$C$3:$C$20002,A125,_Calc!$B$3:$B$20002,"&lt;&gt;")*100),"")</f>
        <v/>
      </c>
      <c r="E125" s="63">
        <f>IFERROR(IF(A125="","",COUNTIFS(_Calc!$B$3:$B$20002,"&lt;70",_Calc!$C$3:$C$20002,A125)/COUNTIFS(_Calc!$C$3:$C$20002,A125,_Calc!$B$3:$B$20002,"&lt;&gt;")*100),"")</f>
        <v/>
      </c>
      <c r="F125" s="63">
        <f>IFERROR(IF(A125="","",COUNTIFS(_Calc!$B$3:$B$20002,"&gt;180",_Calc!$C$3:$C$20002,A125)/COUNTIFS(_Calc!$C$3:$C$20002,A125,_Calc!$B$3:$B$20002,"&lt;&gt;")*100),"")</f>
        <v/>
      </c>
      <c r="G125" s="64">
        <f>IFERROR(IF(A125="","",IF(D125&gt;=70,"✓ Good",IF(E125&gt;4,"Low glucose","High glucose"))),"")</f>
        <v/>
      </c>
      <c r="H125" s="63">
        <f>IFERROR(IF(A125="","",COUNTIFS(_Calc!$B$3:$B$20002,"&gt;="&amp;70,_Calc!$B$3:$B$20002,"&lt;="&amp;180,_Calc!$C$3:$C$20002,"&gt;="&amp;(A125-13),_Calc!$C$3:$C$20002,"&lt;="&amp;A125)/COUNTIFS(_Calc!$C$3:$C$20002,"&gt;="&amp;(A125-13),_Calc!$C$3:$C$20002,"&lt;="&amp;A125,_Calc!$B$3:$B$20002,"&lt;&gt;")*100),"")</f>
        <v/>
      </c>
      <c r="I125" s="61">
        <f>IFERROR(IF(A125="","",COUNTIFS(_Calc!$B$3:$B$20002,"&lt;70",_Calc!$C$3:$C$20002,A125,_Calc!$D$3:$D$20002,"&lt;6")),"")</f>
        <v/>
      </c>
    </row>
    <row r="126">
      <c r="B126" s="61">
        <f>IFERROR(IF(A126="","",COUNTIFS(_Calc!$C$3:$C$20002,A126,_Calc!$B$3:$B$20002,"&lt;&gt;")),"")</f>
        <v/>
      </c>
      <c r="C126" s="62">
        <f>IFERROR(IF(A126="","",AVERAGEIFS(_Calc!$B$3:$B$20002,_Calc!$C$3:$C$20002,A126)),"")</f>
        <v/>
      </c>
      <c r="D126" s="63">
        <f>IFERROR(IF(A126="","",COUNTIFS(_Calc!$B$3:$B$20002,"&gt;="&amp;70,_Calc!$B$3:$B$20002,"&lt;="&amp;180,_Calc!$C$3:$C$20002,A126)/COUNTIFS(_Calc!$C$3:$C$20002,A126,_Calc!$B$3:$B$20002,"&lt;&gt;")*100),"")</f>
        <v/>
      </c>
      <c r="E126" s="63">
        <f>IFERROR(IF(A126="","",COUNTIFS(_Calc!$B$3:$B$20002,"&lt;70",_Calc!$C$3:$C$20002,A126)/COUNTIFS(_Calc!$C$3:$C$20002,A126,_Calc!$B$3:$B$20002,"&lt;&gt;")*100),"")</f>
        <v/>
      </c>
      <c r="F126" s="63">
        <f>IFERROR(IF(A126="","",COUNTIFS(_Calc!$B$3:$B$20002,"&gt;180",_Calc!$C$3:$C$20002,A126)/COUNTIFS(_Calc!$C$3:$C$20002,A126,_Calc!$B$3:$B$20002,"&lt;&gt;")*100),"")</f>
        <v/>
      </c>
      <c r="G126" s="64">
        <f>IFERROR(IF(A126="","",IF(D126&gt;=70,"✓ Good",IF(E126&gt;4,"Low glucose","High glucose"))),"")</f>
        <v/>
      </c>
      <c r="H126" s="63">
        <f>IFERROR(IF(A126="","",COUNTIFS(_Calc!$B$3:$B$20002,"&gt;="&amp;70,_Calc!$B$3:$B$20002,"&lt;="&amp;180,_Calc!$C$3:$C$20002,"&gt;="&amp;(A126-13),_Calc!$C$3:$C$20002,"&lt;="&amp;A126)/COUNTIFS(_Calc!$C$3:$C$20002,"&gt;="&amp;(A126-13),_Calc!$C$3:$C$20002,"&lt;="&amp;A126,_Calc!$B$3:$B$20002,"&lt;&gt;")*100),"")</f>
        <v/>
      </c>
      <c r="I126" s="61">
        <f>IFERROR(IF(A126="","",COUNTIFS(_Calc!$B$3:$B$20002,"&lt;70",_Calc!$C$3:$C$20002,A126,_Calc!$D$3:$D$20002,"&lt;6")),"")</f>
        <v/>
      </c>
    </row>
    <row r="127">
      <c r="B127" s="61">
        <f>IFERROR(IF(A127="","",COUNTIFS(_Calc!$C$3:$C$20002,A127,_Calc!$B$3:$B$20002,"&lt;&gt;")),"")</f>
        <v/>
      </c>
      <c r="C127" s="62">
        <f>IFERROR(IF(A127="","",AVERAGEIFS(_Calc!$B$3:$B$20002,_Calc!$C$3:$C$20002,A127)),"")</f>
        <v/>
      </c>
      <c r="D127" s="63">
        <f>IFERROR(IF(A127="","",COUNTIFS(_Calc!$B$3:$B$20002,"&gt;="&amp;70,_Calc!$B$3:$B$20002,"&lt;="&amp;180,_Calc!$C$3:$C$20002,A127)/COUNTIFS(_Calc!$C$3:$C$20002,A127,_Calc!$B$3:$B$20002,"&lt;&gt;")*100),"")</f>
        <v/>
      </c>
      <c r="E127" s="63">
        <f>IFERROR(IF(A127="","",COUNTIFS(_Calc!$B$3:$B$20002,"&lt;70",_Calc!$C$3:$C$20002,A127)/COUNTIFS(_Calc!$C$3:$C$20002,A127,_Calc!$B$3:$B$20002,"&lt;&gt;")*100),"")</f>
        <v/>
      </c>
      <c r="F127" s="63">
        <f>IFERROR(IF(A127="","",COUNTIFS(_Calc!$B$3:$B$20002,"&gt;180",_Calc!$C$3:$C$20002,A127)/COUNTIFS(_Calc!$C$3:$C$20002,A127,_Calc!$B$3:$B$20002,"&lt;&gt;")*100),"")</f>
        <v/>
      </c>
      <c r="G127" s="64">
        <f>IFERROR(IF(A127="","",IF(D127&gt;=70,"✓ Good",IF(E127&gt;4,"Low glucose","High glucose"))),"")</f>
        <v/>
      </c>
      <c r="H127" s="63">
        <f>IFERROR(IF(A127="","",COUNTIFS(_Calc!$B$3:$B$20002,"&gt;="&amp;70,_Calc!$B$3:$B$20002,"&lt;="&amp;180,_Calc!$C$3:$C$20002,"&gt;="&amp;(A127-13),_Calc!$C$3:$C$20002,"&lt;="&amp;A127)/COUNTIFS(_Calc!$C$3:$C$20002,"&gt;="&amp;(A127-13),_Calc!$C$3:$C$20002,"&lt;="&amp;A127,_Calc!$B$3:$B$20002,"&lt;&gt;")*100),"")</f>
        <v/>
      </c>
      <c r="I127" s="61">
        <f>IFERROR(IF(A127="","",COUNTIFS(_Calc!$B$3:$B$20002,"&lt;70",_Calc!$C$3:$C$20002,A127,_Calc!$D$3:$D$20002,"&lt;6")),"")</f>
        <v/>
      </c>
    </row>
    <row r="128">
      <c r="B128" s="61">
        <f>IFERROR(IF(A128="","",COUNTIFS(_Calc!$C$3:$C$20002,A128,_Calc!$B$3:$B$20002,"&lt;&gt;")),"")</f>
        <v/>
      </c>
      <c r="C128" s="62">
        <f>IFERROR(IF(A128="","",AVERAGEIFS(_Calc!$B$3:$B$20002,_Calc!$C$3:$C$20002,A128)),"")</f>
        <v/>
      </c>
      <c r="D128" s="63">
        <f>IFERROR(IF(A128="","",COUNTIFS(_Calc!$B$3:$B$20002,"&gt;="&amp;70,_Calc!$B$3:$B$20002,"&lt;="&amp;180,_Calc!$C$3:$C$20002,A128)/COUNTIFS(_Calc!$C$3:$C$20002,A128,_Calc!$B$3:$B$20002,"&lt;&gt;")*100),"")</f>
        <v/>
      </c>
      <c r="E128" s="63">
        <f>IFERROR(IF(A128="","",COUNTIFS(_Calc!$B$3:$B$20002,"&lt;70",_Calc!$C$3:$C$20002,A128)/COUNTIFS(_Calc!$C$3:$C$20002,A128,_Calc!$B$3:$B$20002,"&lt;&gt;")*100),"")</f>
        <v/>
      </c>
      <c r="F128" s="63">
        <f>IFERROR(IF(A128="","",COUNTIFS(_Calc!$B$3:$B$20002,"&gt;180",_Calc!$C$3:$C$20002,A128)/COUNTIFS(_Calc!$C$3:$C$20002,A128,_Calc!$B$3:$B$20002,"&lt;&gt;")*100),"")</f>
        <v/>
      </c>
      <c r="G128" s="64">
        <f>IFERROR(IF(A128="","",IF(D128&gt;=70,"✓ Good",IF(E128&gt;4,"Low glucose","High glucose"))),"")</f>
        <v/>
      </c>
      <c r="H128" s="63">
        <f>IFERROR(IF(A128="","",COUNTIFS(_Calc!$B$3:$B$20002,"&gt;="&amp;70,_Calc!$B$3:$B$20002,"&lt;="&amp;180,_Calc!$C$3:$C$20002,"&gt;="&amp;(A128-13),_Calc!$C$3:$C$20002,"&lt;="&amp;A128)/COUNTIFS(_Calc!$C$3:$C$20002,"&gt;="&amp;(A128-13),_Calc!$C$3:$C$20002,"&lt;="&amp;A128,_Calc!$B$3:$B$20002,"&lt;&gt;")*100),"")</f>
        <v/>
      </c>
      <c r="I128" s="61">
        <f>IFERROR(IF(A128="","",COUNTIFS(_Calc!$B$3:$B$20002,"&lt;70",_Calc!$C$3:$C$20002,A128,_Calc!$D$3:$D$20002,"&lt;6")),"")</f>
        <v/>
      </c>
    </row>
    <row r="129">
      <c r="B129" s="61">
        <f>IFERROR(IF(A129="","",COUNTIFS(_Calc!$C$3:$C$20002,A129,_Calc!$B$3:$B$20002,"&lt;&gt;")),"")</f>
        <v/>
      </c>
      <c r="C129" s="62">
        <f>IFERROR(IF(A129="","",AVERAGEIFS(_Calc!$B$3:$B$20002,_Calc!$C$3:$C$20002,A129)),"")</f>
        <v/>
      </c>
      <c r="D129" s="63">
        <f>IFERROR(IF(A129="","",COUNTIFS(_Calc!$B$3:$B$20002,"&gt;="&amp;70,_Calc!$B$3:$B$20002,"&lt;="&amp;180,_Calc!$C$3:$C$20002,A129)/COUNTIFS(_Calc!$C$3:$C$20002,A129,_Calc!$B$3:$B$20002,"&lt;&gt;")*100),"")</f>
        <v/>
      </c>
      <c r="E129" s="63">
        <f>IFERROR(IF(A129="","",COUNTIFS(_Calc!$B$3:$B$20002,"&lt;70",_Calc!$C$3:$C$20002,A129)/COUNTIFS(_Calc!$C$3:$C$20002,A129,_Calc!$B$3:$B$20002,"&lt;&gt;")*100),"")</f>
        <v/>
      </c>
      <c r="F129" s="63">
        <f>IFERROR(IF(A129="","",COUNTIFS(_Calc!$B$3:$B$20002,"&gt;180",_Calc!$C$3:$C$20002,A129)/COUNTIFS(_Calc!$C$3:$C$20002,A129,_Calc!$B$3:$B$20002,"&lt;&gt;")*100),"")</f>
        <v/>
      </c>
      <c r="G129" s="64">
        <f>IFERROR(IF(A129="","",IF(D129&gt;=70,"✓ Good",IF(E129&gt;4,"Low glucose","High glucose"))),"")</f>
        <v/>
      </c>
      <c r="H129" s="63">
        <f>IFERROR(IF(A129="","",COUNTIFS(_Calc!$B$3:$B$20002,"&gt;="&amp;70,_Calc!$B$3:$B$20002,"&lt;="&amp;180,_Calc!$C$3:$C$20002,"&gt;="&amp;(A129-13),_Calc!$C$3:$C$20002,"&lt;="&amp;A129)/COUNTIFS(_Calc!$C$3:$C$20002,"&gt;="&amp;(A129-13),_Calc!$C$3:$C$20002,"&lt;="&amp;A129,_Calc!$B$3:$B$20002,"&lt;&gt;")*100),"")</f>
        <v/>
      </c>
      <c r="I129" s="61">
        <f>IFERROR(IF(A129="","",COUNTIFS(_Calc!$B$3:$B$20002,"&lt;70",_Calc!$C$3:$C$20002,A129,_Calc!$D$3:$D$20002,"&lt;6")),"")</f>
        <v/>
      </c>
    </row>
    <row r="130">
      <c r="B130" s="61">
        <f>IFERROR(IF(A130="","",COUNTIFS(_Calc!$C$3:$C$20002,A130,_Calc!$B$3:$B$20002,"&lt;&gt;")),"")</f>
        <v/>
      </c>
      <c r="C130" s="62">
        <f>IFERROR(IF(A130="","",AVERAGEIFS(_Calc!$B$3:$B$20002,_Calc!$C$3:$C$20002,A130)),"")</f>
        <v/>
      </c>
      <c r="D130" s="63">
        <f>IFERROR(IF(A130="","",COUNTIFS(_Calc!$B$3:$B$20002,"&gt;="&amp;70,_Calc!$B$3:$B$20002,"&lt;="&amp;180,_Calc!$C$3:$C$20002,A130)/COUNTIFS(_Calc!$C$3:$C$20002,A130,_Calc!$B$3:$B$20002,"&lt;&gt;")*100),"")</f>
        <v/>
      </c>
      <c r="E130" s="63">
        <f>IFERROR(IF(A130="","",COUNTIFS(_Calc!$B$3:$B$20002,"&lt;70",_Calc!$C$3:$C$20002,A130)/COUNTIFS(_Calc!$C$3:$C$20002,A130,_Calc!$B$3:$B$20002,"&lt;&gt;")*100),"")</f>
        <v/>
      </c>
      <c r="F130" s="63">
        <f>IFERROR(IF(A130="","",COUNTIFS(_Calc!$B$3:$B$20002,"&gt;180",_Calc!$C$3:$C$20002,A130)/COUNTIFS(_Calc!$C$3:$C$20002,A130,_Calc!$B$3:$B$20002,"&lt;&gt;")*100),"")</f>
        <v/>
      </c>
      <c r="G130" s="64">
        <f>IFERROR(IF(A130="","",IF(D130&gt;=70,"✓ Good",IF(E130&gt;4,"Low glucose","High glucose"))),"")</f>
        <v/>
      </c>
      <c r="H130" s="63">
        <f>IFERROR(IF(A130="","",COUNTIFS(_Calc!$B$3:$B$20002,"&gt;="&amp;70,_Calc!$B$3:$B$20002,"&lt;="&amp;180,_Calc!$C$3:$C$20002,"&gt;="&amp;(A130-13),_Calc!$C$3:$C$20002,"&lt;="&amp;A130)/COUNTIFS(_Calc!$C$3:$C$20002,"&gt;="&amp;(A130-13),_Calc!$C$3:$C$20002,"&lt;="&amp;A130,_Calc!$B$3:$B$20002,"&lt;&gt;")*100),"")</f>
        <v/>
      </c>
      <c r="I130" s="61">
        <f>IFERROR(IF(A130="","",COUNTIFS(_Calc!$B$3:$B$20002,"&lt;70",_Calc!$C$3:$C$20002,A130,_Calc!$D$3:$D$20002,"&lt;6")),"")</f>
        <v/>
      </c>
    </row>
    <row r="131">
      <c r="B131" s="61">
        <f>IFERROR(IF(A131="","",COUNTIFS(_Calc!$C$3:$C$20002,A131,_Calc!$B$3:$B$20002,"&lt;&gt;")),"")</f>
        <v/>
      </c>
      <c r="C131" s="62">
        <f>IFERROR(IF(A131="","",AVERAGEIFS(_Calc!$B$3:$B$20002,_Calc!$C$3:$C$20002,A131)),"")</f>
        <v/>
      </c>
      <c r="D131" s="63">
        <f>IFERROR(IF(A131="","",COUNTIFS(_Calc!$B$3:$B$20002,"&gt;="&amp;70,_Calc!$B$3:$B$20002,"&lt;="&amp;180,_Calc!$C$3:$C$20002,A131)/COUNTIFS(_Calc!$C$3:$C$20002,A131,_Calc!$B$3:$B$20002,"&lt;&gt;")*100),"")</f>
        <v/>
      </c>
      <c r="E131" s="63">
        <f>IFERROR(IF(A131="","",COUNTIFS(_Calc!$B$3:$B$20002,"&lt;70",_Calc!$C$3:$C$20002,A131)/COUNTIFS(_Calc!$C$3:$C$20002,A131,_Calc!$B$3:$B$20002,"&lt;&gt;")*100),"")</f>
        <v/>
      </c>
      <c r="F131" s="63">
        <f>IFERROR(IF(A131="","",COUNTIFS(_Calc!$B$3:$B$20002,"&gt;180",_Calc!$C$3:$C$20002,A131)/COUNTIFS(_Calc!$C$3:$C$20002,A131,_Calc!$B$3:$B$20002,"&lt;&gt;")*100),"")</f>
        <v/>
      </c>
      <c r="G131" s="64">
        <f>IFERROR(IF(A131="","",IF(D131&gt;=70,"✓ Good",IF(E131&gt;4,"Low glucose","High glucose"))),"")</f>
        <v/>
      </c>
      <c r="H131" s="63">
        <f>IFERROR(IF(A131="","",COUNTIFS(_Calc!$B$3:$B$20002,"&gt;="&amp;70,_Calc!$B$3:$B$20002,"&lt;="&amp;180,_Calc!$C$3:$C$20002,"&gt;="&amp;(A131-13),_Calc!$C$3:$C$20002,"&lt;="&amp;A131)/COUNTIFS(_Calc!$C$3:$C$20002,"&gt;="&amp;(A131-13),_Calc!$C$3:$C$20002,"&lt;="&amp;A131,_Calc!$B$3:$B$20002,"&lt;&gt;")*100),"")</f>
        <v/>
      </c>
      <c r="I131" s="61">
        <f>IFERROR(IF(A131="","",COUNTIFS(_Calc!$B$3:$B$20002,"&lt;70",_Calc!$C$3:$C$20002,A131,_Calc!$D$3:$D$20002,"&lt;6")),"")</f>
        <v/>
      </c>
    </row>
    <row r="132">
      <c r="B132" s="61">
        <f>IFERROR(IF(A132="","",COUNTIFS(_Calc!$C$3:$C$20002,A132,_Calc!$B$3:$B$20002,"&lt;&gt;")),"")</f>
        <v/>
      </c>
      <c r="C132" s="62">
        <f>IFERROR(IF(A132="","",AVERAGEIFS(_Calc!$B$3:$B$20002,_Calc!$C$3:$C$20002,A132)),"")</f>
        <v/>
      </c>
      <c r="D132" s="63">
        <f>IFERROR(IF(A132="","",COUNTIFS(_Calc!$B$3:$B$20002,"&gt;="&amp;70,_Calc!$B$3:$B$20002,"&lt;="&amp;180,_Calc!$C$3:$C$20002,A132)/COUNTIFS(_Calc!$C$3:$C$20002,A132,_Calc!$B$3:$B$20002,"&lt;&gt;")*100),"")</f>
        <v/>
      </c>
      <c r="E132" s="63">
        <f>IFERROR(IF(A132="","",COUNTIFS(_Calc!$B$3:$B$20002,"&lt;70",_Calc!$C$3:$C$20002,A132)/COUNTIFS(_Calc!$C$3:$C$20002,A132,_Calc!$B$3:$B$20002,"&lt;&gt;")*100),"")</f>
        <v/>
      </c>
      <c r="F132" s="63">
        <f>IFERROR(IF(A132="","",COUNTIFS(_Calc!$B$3:$B$20002,"&gt;180",_Calc!$C$3:$C$20002,A132)/COUNTIFS(_Calc!$C$3:$C$20002,A132,_Calc!$B$3:$B$20002,"&lt;&gt;")*100),"")</f>
        <v/>
      </c>
      <c r="G132" s="64">
        <f>IFERROR(IF(A132="","",IF(D132&gt;=70,"✓ Good",IF(E132&gt;4,"Low glucose","High glucose"))),"")</f>
        <v/>
      </c>
      <c r="H132" s="63">
        <f>IFERROR(IF(A132="","",COUNTIFS(_Calc!$B$3:$B$20002,"&gt;="&amp;70,_Calc!$B$3:$B$20002,"&lt;="&amp;180,_Calc!$C$3:$C$20002,"&gt;="&amp;(A132-13),_Calc!$C$3:$C$20002,"&lt;="&amp;A132)/COUNTIFS(_Calc!$C$3:$C$20002,"&gt;="&amp;(A132-13),_Calc!$C$3:$C$20002,"&lt;="&amp;A132,_Calc!$B$3:$B$20002,"&lt;&gt;")*100),"")</f>
        <v/>
      </c>
      <c r="I132" s="61">
        <f>IFERROR(IF(A132="","",COUNTIFS(_Calc!$B$3:$B$20002,"&lt;70",_Calc!$C$3:$C$20002,A132,_Calc!$D$3:$D$20002,"&lt;6")),"")</f>
        <v/>
      </c>
    </row>
    <row r="133">
      <c r="B133" s="61">
        <f>IFERROR(IF(A133="","",COUNTIFS(_Calc!$C$3:$C$20002,A133,_Calc!$B$3:$B$20002,"&lt;&gt;")),"")</f>
        <v/>
      </c>
      <c r="C133" s="62">
        <f>IFERROR(IF(A133="","",AVERAGEIFS(_Calc!$B$3:$B$20002,_Calc!$C$3:$C$20002,A133)),"")</f>
        <v/>
      </c>
      <c r="D133" s="63">
        <f>IFERROR(IF(A133="","",COUNTIFS(_Calc!$B$3:$B$20002,"&gt;="&amp;70,_Calc!$B$3:$B$20002,"&lt;="&amp;180,_Calc!$C$3:$C$20002,A133)/COUNTIFS(_Calc!$C$3:$C$20002,A133,_Calc!$B$3:$B$20002,"&lt;&gt;")*100),"")</f>
        <v/>
      </c>
      <c r="E133" s="63">
        <f>IFERROR(IF(A133="","",COUNTIFS(_Calc!$B$3:$B$20002,"&lt;70",_Calc!$C$3:$C$20002,A133)/COUNTIFS(_Calc!$C$3:$C$20002,A133,_Calc!$B$3:$B$20002,"&lt;&gt;")*100),"")</f>
        <v/>
      </c>
      <c r="F133" s="63">
        <f>IFERROR(IF(A133="","",COUNTIFS(_Calc!$B$3:$B$20002,"&gt;180",_Calc!$C$3:$C$20002,A133)/COUNTIFS(_Calc!$C$3:$C$20002,A133,_Calc!$B$3:$B$20002,"&lt;&gt;")*100),"")</f>
        <v/>
      </c>
      <c r="G133" s="64">
        <f>IFERROR(IF(A133="","",IF(D133&gt;=70,"✓ Good",IF(E133&gt;4,"Low glucose","High glucose"))),"")</f>
        <v/>
      </c>
      <c r="H133" s="63">
        <f>IFERROR(IF(A133="","",COUNTIFS(_Calc!$B$3:$B$20002,"&gt;="&amp;70,_Calc!$B$3:$B$20002,"&lt;="&amp;180,_Calc!$C$3:$C$20002,"&gt;="&amp;(A133-13),_Calc!$C$3:$C$20002,"&lt;="&amp;A133)/COUNTIFS(_Calc!$C$3:$C$20002,"&gt;="&amp;(A133-13),_Calc!$C$3:$C$20002,"&lt;="&amp;A133,_Calc!$B$3:$B$20002,"&lt;&gt;")*100),"")</f>
        <v/>
      </c>
      <c r="I133" s="61">
        <f>IFERROR(IF(A133="","",COUNTIFS(_Calc!$B$3:$B$20002,"&lt;70",_Calc!$C$3:$C$20002,A133,_Calc!$D$3:$D$20002,"&lt;6")),"")</f>
        <v/>
      </c>
    </row>
    <row r="134">
      <c r="B134" s="61">
        <f>IFERROR(IF(A134="","",COUNTIFS(_Calc!$C$3:$C$20002,A134,_Calc!$B$3:$B$20002,"&lt;&gt;")),"")</f>
        <v/>
      </c>
      <c r="C134" s="62">
        <f>IFERROR(IF(A134="","",AVERAGEIFS(_Calc!$B$3:$B$20002,_Calc!$C$3:$C$20002,A134)),"")</f>
        <v/>
      </c>
      <c r="D134" s="63">
        <f>IFERROR(IF(A134="","",COUNTIFS(_Calc!$B$3:$B$20002,"&gt;="&amp;70,_Calc!$B$3:$B$20002,"&lt;="&amp;180,_Calc!$C$3:$C$20002,A134)/COUNTIFS(_Calc!$C$3:$C$20002,A134,_Calc!$B$3:$B$20002,"&lt;&gt;")*100),"")</f>
        <v/>
      </c>
      <c r="E134" s="63">
        <f>IFERROR(IF(A134="","",COUNTIFS(_Calc!$B$3:$B$20002,"&lt;70",_Calc!$C$3:$C$20002,A134)/COUNTIFS(_Calc!$C$3:$C$20002,A134,_Calc!$B$3:$B$20002,"&lt;&gt;")*100),"")</f>
        <v/>
      </c>
      <c r="F134" s="63">
        <f>IFERROR(IF(A134="","",COUNTIFS(_Calc!$B$3:$B$20002,"&gt;180",_Calc!$C$3:$C$20002,A134)/COUNTIFS(_Calc!$C$3:$C$20002,A134,_Calc!$B$3:$B$20002,"&lt;&gt;")*100),"")</f>
        <v/>
      </c>
      <c r="G134" s="64">
        <f>IFERROR(IF(A134="","",IF(D134&gt;=70,"✓ Good",IF(E134&gt;4,"Low glucose","High glucose"))),"")</f>
        <v/>
      </c>
      <c r="H134" s="63">
        <f>IFERROR(IF(A134="","",COUNTIFS(_Calc!$B$3:$B$20002,"&gt;="&amp;70,_Calc!$B$3:$B$20002,"&lt;="&amp;180,_Calc!$C$3:$C$20002,"&gt;="&amp;(A134-13),_Calc!$C$3:$C$20002,"&lt;="&amp;A134)/COUNTIFS(_Calc!$C$3:$C$20002,"&gt;="&amp;(A134-13),_Calc!$C$3:$C$20002,"&lt;="&amp;A134,_Calc!$B$3:$B$20002,"&lt;&gt;")*100),"")</f>
        <v/>
      </c>
      <c r="I134" s="61">
        <f>IFERROR(IF(A134="","",COUNTIFS(_Calc!$B$3:$B$20002,"&lt;70",_Calc!$C$3:$C$20002,A134,_Calc!$D$3:$D$20002,"&lt;6")),"")</f>
        <v/>
      </c>
    </row>
    <row r="135">
      <c r="B135" s="61">
        <f>IFERROR(IF(A135="","",COUNTIFS(_Calc!$C$3:$C$20002,A135,_Calc!$B$3:$B$20002,"&lt;&gt;")),"")</f>
        <v/>
      </c>
      <c r="C135" s="62">
        <f>IFERROR(IF(A135="","",AVERAGEIFS(_Calc!$B$3:$B$20002,_Calc!$C$3:$C$20002,A135)),"")</f>
        <v/>
      </c>
      <c r="D135" s="63">
        <f>IFERROR(IF(A135="","",COUNTIFS(_Calc!$B$3:$B$20002,"&gt;="&amp;70,_Calc!$B$3:$B$20002,"&lt;="&amp;180,_Calc!$C$3:$C$20002,A135)/COUNTIFS(_Calc!$C$3:$C$20002,A135,_Calc!$B$3:$B$20002,"&lt;&gt;")*100),"")</f>
        <v/>
      </c>
      <c r="E135" s="63">
        <f>IFERROR(IF(A135="","",COUNTIFS(_Calc!$B$3:$B$20002,"&lt;70",_Calc!$C$3:$C$20002,A135)/COUNTIFS(_Calc!$C$3:$C$20002,A135,_Calc!$B$3:$B$20002,"&lt;&gt;")*100),"")</f>
        <v/>
      </c>
      <c r="F135" s="63">
        <f>IFERROR(IF(A135="","",COUNTIFS(_Calc!$B$3:$B$20002,"&gt;180",_Calc!$C$3:$C$20002,A135)/COUNTIFS(_Calc!$C$3:$C$20002,A135,_Calc!$B$3:$B$20002,"&lt;&gt;")*100),"")</f>
        <v/>
      </c>
      <c r="G135" s="64">
        <f>IFERROR(IF(A135="","",IF(D135&gt;=70,"✓ Good",IF(E135&gt;4,"Low glucose","High glucose"))),"")</f>
        <v/>
      </c>
      <c r="H135" s="63">
        <f>IFERROR(IF(A135="","",COUNTIFS(_Calc!$B$3:$B$20002,"&gt;="&amp;70,_Calc!$B$3:$B$20002,"&lt;="&amp;180,_Calc!$C$3:$C$20002,"&gt;="&amp;(A135-13),_Calc!$C$3:$C$20002,"&lt;="&amp;A135)/COUNTIFS(_Calc!$C$3:$C$20002,"&gt;="&amp;(A135-13),_Calc!$C$3:$C$20002,"&lt;="&amp;A135,_Calc!$B$3:$B$20002,"&lt;&gt;")*100),"")</f>
        <v/>
      </c>
      <c r="I135" s="61">
        <f>IFERROR(IF(A135="","",COUNTIFS(_Calc!$B$3:$B$20002,"&lt;70",_Calc!$C$3:$C$20002,A135,_Calc!$D$3:$D$20002,"&lt;6")),"")</f>
        <v/>
      </c>
    </row>
    <row r="136">
      <c r="B136" s="61">
        <f>IFERROR(IF(A136="","",COUNTIFS(_Calc!$C$3:$C$20002,A136,_Calc!$B$3:$B$20002,"&lt;&gt;")),"")</f>
        <v/>
      </c>
      <c r="C136" s="62">
        <f>IFERROR(IF(A136="","",AVERAGEIFS(_Calc!$B$3:$B$20002,_Calc!$C$3:$C$20002,A136)),"")</f>
        <v/>
      </c>
      <c r="D136" s="63">
        <f>IFERROR(IF(A136="","",COUNTIFS(_Calc!$B$3:$B$20002,"&gt;="&amp;70,_Calc!$B$3:$B$20002,"&lt;="&amp;180,_Calc!$C$3:$C$20002,A136)/COUNTIFS(_Calc!$C$3:$C$20002,A136,_Calc!$B$3:$B$20002,"&lt;&gt;")*100),"")</f>
        <v/>
      </c>
      <c r="E136" s="63">
        <f>IFERROR(IF(A136="","",COUNTIFS(_Calc!$B$3:$B$20002,"&lt;70",_Calc!$C$3:$C$20002,A136)/COUNTIFS(_Calc!$C$3:$C$20002,A136,_Calc!$B$3:$B$20002,"&lt;&gt;")*100),"")</f>
        <v/>
      </c>
      <c r="F136" s="63">
        <f>IFERROR(IF(A136="","",COUNTIFS(_Calc!$B$3:$B$20002,"&gt;180",_Calc!$C$3:$C$20002,A136)/COUNTIFS(_Calc!$C$3:$C$20002,A136,_Calc!$B$3:$B$20002,"&lt;&gt;")*100),"")</f>
        <v/>
      </c>
      <c r="G136" s="64">
        <f>IFERROR(IF(A136="","",IF(D136&gt;=70,"✓ Good",IF(E136&gt;4,"Low glucose","High glucose"))),"")</f>
        <v/>
      </c>
      <c r="H136" s="63">
        <f>IFERROR(IF(A136="","",COUNTIFS(_Calc!$B$3:$B$20002,"&gt;="&amp;70,_Calc!$B$3:$B$20002,"&lt;="&amp;180,_Calc!$C$3:$C$20002,"&gt;="&amp;(A136-13),_Calc!$C$3:$C$20002,"&lt;="&amp;A136)/COUNTIFS(_Calc!$C$3:$C$20002,"&gt;="&amp;(A136-13),_Calc!$C$3:$C$20002,"&lt;="&amp;A136,_Calc!$B$3:$B$20002,"&lt;&gt;")*100),"")</f>
        <v/>
      </c>
      <c r="I136" s="61">
        <f>IFERROR(IF(A136="","",COUNTIFS(_Calc!$B$3:$B$20002,"&lt;70",_Calc!$C$3:$C$20002,A136,_Calc!$D$3:$D$20002,"&lt;6")),"")</f>
        <v/>
      </c>
    </row>
    <row r="137">
      <c r="B137" s="61">
        <f>IFERROR(IF(A137="","",COUNTIFS(_Calc!$C$3:$C$20002,A137,_Calc!$B$3:$B$20002,"&lt;&gt;")),"")</f>
        <v/>
      </c>
      <c r="C137" s="62">
        <f>IFERROR(IF(A137="","",AVERAGEIFS(_Calc!$B$3:$B$20002,_Calc!$C$3:$C$20002,A137)),"")</f>
        <v/>
      </c>
      <c r="D137" s="63">
        <f>IFERROR(IF(A137="","",COUNTIFS(_Calc!$B$3:$B$20002,"&gt;="&amp;70,_Calc!$B$3:$B$20002,"&lt;="&amp;180,_Calc!$C$3:$C$20002,A137)/COUNTIFS(_Calc!$C$3:$C$20002,A137,_Calc!$B$3:$B$20002,"&lt;&gt;")*100),"")</f>
        <v/>
      </c>
      <c r="E137" s="63">
        <f>IFERROR(IF(A137="","",COUNTIFS(_Calc!$B$3:$B$20002,"&lt;70",_Calc!$C$3:$C$20002,A137)/COUNTIFS(_Calc!$C$3:$C$20002,A137,_Calc!$B$3:$B$20002,"&lt;&gt;")*100),"")</f>
        <v/>
      </c>
      <c r="F137" s="63">
        <f>IFERROR(IF(A137="","",COUNTIFS(_Calc!$B$3:$B$20002,"&gt;180",_Calc!$C$3:$C$20002,A137)/COUNTIFS(_Calc!$C$3:$C$20002,A137,_Calc!$B$3:$B$20002,"&lt;&gt;")*100),"")</f>
        <v/>
      </c>
      <c r="G137" s="64">
        <f>IFERROR(IF(A137="","",IF(D137&gt;=70,"✓ Good",IF(E137&gt;4,"Low glucose","High glucose"))),"")</f>
        <v/>
      </c>
      <c r="H137" s="63">
        <f>IFERROR(IF(A137="","",COUNTIFS(_Calc!$B$3:$B$20002,"&gt;="&amp;70,_Calc!$B$3:$B$20002,"&lt;="&amp;180,_Calc!$C$3:$C$20002,"&gt;="&amp;(A137-13),_Calc!$C$3:$C$20002,"&lt;="&amp;A137)/COUNTIFS(_Calc!$C$3:$C$20002,"&gt;="&amp;(A137-13),_Calc!$C$3:$C$20002,"&lt;="&amp;A137,_Calc!$B$3:$B$20002,"&lt;&gt;")*100),"")</f>
        <v/>
      </c>
      <c r="I137" s="61">
        <f>IFERROR(IF(A137="","",COUNTIFS(_Calc!$B$3:$B$20002,"&lt;70",_Calc!$C$3:$C$20002,A137,_Calc!$D$3:$D$20002,"&lt;6")),"")</f>
        <v/>
      </c>
    </row>
    <row r="138">
      <c r="B138" s="61">
        <f>IFERROR(IF(A138="","",COUNTIFS(_Calc!$C$3:$C$20002,A138,_Calc!$B$3:$B$20002,"&lt;&gt;")),"")</f>
        <v/>
      </c>
      <c r="C138" s="62">
        <f>IFERROR(IF(A138="","",AVERAGEIFS(_Calc!$B$3:$B$20002,_Calc!$C$3:$C$20002,A138)),"")</f>
        <v/>
      </c>
      <c r="D138" s="63">
        <f>IFERROR(IF(A138="","",COUNTIFS(_Calc!$B$3:$B$20002,"&gt;="&amp;70,_Calc!$B$3:$B$20002,"&lt;="&amp;180,_Calc!$C$3:$C$20002,A138)/COUNTIFS(_Calc!$C$3:$C$20002,A138,_Calc!$B$3:$B$20002,"&lt;&gt;")*100),"")</f>
        <v/>
      </c>
      <c r="E138" s="63">
        <f>IFERROR(IF(A138="","",COUNTIFS(_Calc!$B$3:$B$20002,"&lt;70",_Calc!$C$3:$C$20002,A138)/COUNTIFS(_Calc!$C$3:$C$20002,A138,_Calc!$B$3:$B$20002,"&lt;&gt;")*100),"")</f>
        <v/>
      </c>
      <c r="F138" s="63">
        <f>IFERROR(IF(A138="","",COUNTIFS(_Calc!$B$3:$B$20002,"&gt;180",_Calc!$C$3:$C$20002,A138)/COUNTIFS(_Calc!$C$3:$C$20002,A138,_Calc!$B$3:$B$20002,"&lt;&gt;")*100),"")</f>
        <v/>
      </c>
      <c r="G138" s="64">
        <f>IFERROR(IF(A138="","",IF(D138&gt;=70,"✓ Good",IF(E138&gt;4,"Low glucose","High glucose"))),"")</f>
        <v/>
      </c>
      <c r="H138" s="63">
        <f>IFERROR(IF(A138="","",COUNTIFS(_Calc!$B$3:$B$20002,"&gt;="&amp;70,_Calc!$B$3:$B$20002,"&lt;="&amp;180,_Calc!$C$3:$C$20002,"&gt;="&amp;(A138-13),_Calc!$C$3:$C$20002,"&lt;="&amp;A138)/COUNTIFS(_Calc!$C$3:$C$20002,"&gt;="&amp;(A138-13),_Calc!$C$3:$C$20002,"&lt;="&amp;A138,_Calc!$B$3:$B$20002,"&lt;&gt;")*100),"")</f>
        <v/>
      </c>
      <c r="I138" s="61">
        <f>IFERROR(IF(A138="","",COUNTIFS(_Calc!$B$3:$B$20002,"&lt;70",_Calc!$C$3:$C$20002,A138,_Calc!$D$3:$D$20002,"&lt;6")),"")</f>
        <v/>
      </c>
    </row>
    <row r="139">
      <c r="B139" s="61">
        <f>IFERROR(IF(A139="","",COUNTIFS(_Calc!$C$3:$C$20002,A139,_Calc!$B$3:$B$20002,"&lt;&gt;")),"")</f>
        <v/>
      </c>
      <c r="C139" s="62">
        <f>IFERROR(IF(A139="","",AVERAGEIFS(_Calc!$B$3:$B$20002,_Calc!$C$3:$C$20002,A139)),"")</f>
        <v/>
      </c>
      <c r="D139" s="63">
        <f>IFERROR(IF(A139="","",COUNTIFS(_Calc!$B$3:$B$20002,"&gt;="&amp;70,_Calc!$B$3:$B$20002,"&lt;="&amp;180,_Calc!$C$3:$C$20002,A139)/COUNTIFS(_Calc!$C$3:$C$20002,A139,_Calc!$B$3:$B$20002,"&lt;&gt;")*100),"")</f>
        <v/>
      </c>
      <c r="E139" s="63">
        <f>IFERROR(IF(A139="","",COUNTIFS(_Calc!$B$3:$B$20002,"&lt;70",_Calc!$C$3:$C$20002,A139)/COUNTIFS(_Calc!$C$3:$C$20002,A139,_Calc!$B$3:$B$20002,"&lt;&gt;")*100),"")</f>
        <v/>
      </c>
      <c r="F139" s="63">
        <f>IFERROR(IF(A139="","",COUNTIFS(_Calc!$B$3:$B$20002,"&gt;180",_Calc!$C$3:$C$20002,A139)/COUNTIFS(_Calc!$C$3:$C$20002,A139,_Calc!$B$3:$B$20002,"&lt;&gt;")*100),"")</f>
        <v/>
      </c>
      <c r="G139" s="64">
        <f>IFERROR(IF(A139="","",IF(D139&gt;=70,"✓ Good",IF(E139&gt;4,"Low glucose","High glucose"))),"")</f>
        <v/>
      </c>
      <c r="H139" s="63">
        <f>IFERROR(IF(A139="","",COUNTIFS(_Calc!$B$3:$B$20002,"&gt;="&amp;70,_Calc!$B$3:$B$20002,"&lt;="&amp;180,_Calc!$C$3:$C$20002,"&gt;="&amp;(A139-13),_Calc!$C$3:$C$20002,"&lt;="&amp;A139)/COUNTIFS(_Calc!$C$3:$C$20002,"&gt;="&amp;(A139-13),_Calc!$C$3:$C$20002,"&lt;="&amp;A139,_Calc!$B$3:$B$20002,"&lt;&gt;")*100),"")</f>
        <v/>
      </c>
      <c r="I139" s="61">
        <f>IFERROR(IF(A139="","",COUNTIFS(_Calc!$B$3:$B$20002,"&lt;70",_Calc!$C$3:$C$20002,A139,_Calc!$D$3:$D$20002,"&lt;6")),"")</f>
        <v/>
      </c>
    </row>
    <row r="140">
      <c r="B140" s="61">
        <f>IFERROR(IF(A140="","",COUNTIFS(_Calc!$C$3:$C$20002,A140,_Calc!$B$3:$B$20002,"&lt;&gt;")),"")</f>
        <v/>
      </c>
      <c r="C140" s="62">
        <f>IFERROR(IF(A140="","",AVERAGEIFS(_Calc!$B$3:$B$20002,_Calc!$C$3:$C$20002,A140)),"")</f>
        <v/>
      </c>
      <c r="D140" s="63">
        <f>IFERROR(IF(A140="","",COUNTIFS(_Calc!$B$3:$B$20002,"&gt;="&amp;70,_Calc!$B$3:$B$20002,"&lt;="&amp;180,_Calc!$C$3:$C$20002,A140)/COUNTIFS(_Calc!$C$3:$C$20002,A140,_Calc!$B$3:$B$20002,"&lt;&gt;")*100),"")</f>
        <v/>
      </c>
      <c r="E140" s="63">
        <f>IFERROR(IF(A140="","",COUNTIFS(_Calc!$B$3:$B$20002,"&lt;70",_Calc!$C$3:$C$20002,A140)/COUNTIFS(_Calc!$C$3:$C$20002,A140,_Calc!$B$3:$B$20002,"&lt;&gt;")*100),"")</f>
        <v/>
      </c>
      <c r="F140" s="63">
        <f>IFERROR(IF(A140="","",COUNTIFS(_Calc!$B$3:$B$20002,"&gt;180",_Calc!$C$3:$C$20002,A140)/COUNTIFS(_Calc!$C$3:$C$20002,A140,_Calc!$B$3:$B$20002,"&lt;&gt;")*100),"")</f>
        <v/>
      </c>
      <c r="G140" s="64">
        <f>IFERROR(IF(A140="","",IF(D140&gt;=70,"✓ Good",IF(E140&gt;4,"Low glucose","High glucose"))),"")</f>
        <v/>
      </c>
      <c r="H140" s="63">
        <f>IFERROR(IF(A140="","",COUNTIFS(_Calc!$B$3:$B$20002,"&gt;="&amp;70,_Calc!$B$3:$B$20002,"&lt;="&amp;180,_Calc!$C$3:$C$20002,"&gt;="&amp;(A140-13),_Calc!$C$3:$C$20002,"&lt;="&amp;A140)/COUNTIFS(_Calc!$C$3:$C$20002,"&gt;="&amp;(A140-13),_Calc!$C$3:$C$20002,"&lt;="&amp;A140,_Calc!$B$3:$B$20002,"&lt;&gt;")*100),"")</f>
        <v/>
      </c>
      <c r="I140" s="61">
        <f>IFERROR(IF(A140="","",COUNTIFS(_Calc!$B$3:$B$20002,"&lt;70",_Calc!$C$3:$C$20002,A140,_Calc!$D$3:$D$20002,"&lt;6")),"")</f>
        <v/>
      </c>
    </row>
    <row r="141">
      <c r="B141" s="61">
        <f>IFERROR(IF(A141="","",COUNTIFS(_Calc!$C$3:$C$20002,A141,_Calc!$B$3:$B$20002,"&lt;&gt;")),"")</f>
        <v/>
      </c>
      <c r="C141" s="62">
        <f>IFERROR(IF(A141="","",AVERAGEIFS(_Calc!$B$3:$B$20002,_Calc!$C$3:$C$20002,A141)),"")</f>
        <v/>
      </c>
      <c r="D141" s="63">
        <f>IFERROR(IF(A141="","",COUNTIFS(_Calc!$B$3:$B$20002,"&gt;="&amp;70,_Calc!$B$3:$B$20002,"&lt;="&amp;180,_Calc!$C$3:$C$20002,A141)/COUNTIFS(_Calc!$C$3:$C$20002,A141,_Calc!$B$3:$B$20002,"&lt;&gt;")*100),"")</f>
        <v/>
      </c>
      <c r="E141" s="63">
        <f>IFERROR(IF(A141="","",COUNTIFS(_Calc!$B$3:$B$20002,"&lt;70",_Calc!$C$3:$C$20002,A141)/COUNTIFS(_Calc!$C$3:$C$20002,A141,_Calc!$B$3:$B$20002,"&lt;&gt;")*100),"")</f>
        <v/>
      </c>
      <c r="F141" s="63">
        <f>IFERROR(IF(A141="","",COUNTIFS(_Calc!$B$3:$B$20002,"&gt;180",_Calc!$C$3:$C$20002,A141)/COUNTIFS(_Calc!$C$3:$C$20002,A141,_Calc!$B$3:$B$20002,"&lt;&gt;")*100),"")</f>
        <v/>
      </c>
      <c r="G141" s="64">
        <f>IFERROR(IF(A141="","",IF(D141&gt;=70,"✓ Good",IF(E141&gt;4,"Low glucose","High glucose"))),"")</f>
        <v/>
      </c>
      <c r="H141" s="63">
        <f>IFERROR(IF(A141="","",COUNTIFS(_Calc!$B$3:$B$20002,"&gt;="&amp;70,_Calc!$B$3:$B$20002,"&lt;="&amp;180,_Calc!$C$3:$C$20002,"&gt;="&amp;(A141-13),_Calc!$C$3:$C$20002,"&lt;="&amp;A141)/COUNTIFS(_Calc!$C$3:$C$20002,"&gt;="&amp;(A141-13),_Calc!$C$3:$C$20002,"&lt;="&amp;A141,_Calc!$B$3:$B$20002,"&lt;&gt;")*100),"")</f>
        <v/>
      </c>
      <c r="I141" s="61">
        <f>IFERROR(IF(A141="","",COUNTIFS(_Calc!$B$3:$B$20002,"&lt;70",_Calc!$C$3:$C$20002,A141,_Calc!$D$3:$D$20002,"&lt;6")),"")</f>
        <v/>
      </c>
    </row>
    <row r="142">
      <c r="B142" s="61">
        <f>IFERROR(IF(A142="","",COUNTIFS(_Calc!$C$3:$C$20002,A142,_Calc!$B$3:$B$20002,"&lt;&gt;")),"")</f>
        <v/>
      </c>
      <c r="C142" s="62">
        <f>IFERROR(IF(A142="","",AVERAGEIFS(_Calc!$B$3:$B$20002,_Calc!$C$3:$C$20002,A142)),"")</f>
        <v/>
      </c>
      <c r="D142" s="63">
        <f>IFERROR(IF(A142="","",COUNTIFS(_Calc!$B$3:$B$20002,"&gt;="&amp;70,_Calc!$B$3:$B$20002,"&lt;="&amp;180,_Calc!$C$3:$C$20002,A142)/COUNTIFS(_Calc!$C$3:$C$20002,A142,_Calc!$B$3:$B$20002,"&lt;&gt;")*100),"")</f>
        <v/>
      </c>
      <c r="E142" s="63">
        <f>IFERROR(IF(A142="","",COUNTIFS(_Calc!$B$3:$B$20002,"&lt;70",_Calc!$C$3:$C$20002,A142)/COUNTIFS(_Calc!$C$3:$C$20002,A142,_Calc!$B$3:$B$20002,"&lt;&gt;")*100),"")</f>
        <v/>
      </c>
      <c r="F142" s="63">
        <f>IFERROR(IF(A142="","",COUNTIFS(_Calc!$B$3:$B$20002,"&gt;180",_Calc!$C$3:$C$20002,A142)/COUNTIFS(_Calc!$C$3:$C$20002,A142,_Calc!$B$3:$B$20002,"&lt;&gt;")*100),"")</f>
        <v/>
      </c>
      <c r="G142" s="64">
        <f>IFERROR(IF(A142="","",IF(D142&gt;=70,"✓ Good",IF(E142&gt;4,"Low glucose","High glucose"))),"")</f>
        <v/>
      </c>
      <c r="H142" s="63">
        <f>IFERROR(IF(A142="","",COUNTIFS(_Calc!$B$3:$B$20002,"&gt;="&amp;70,_Calc!$B$3:$B$20002,"&lt;="&amp;180,_Calc!$C$3:$C$20002,"&gt;="&amp;(A142-13),_Calc!$C$3:$C$20002,"&lt;="&amp;A142)/COUNTIFS(_Calc!$C$3:$C$20002,"&gt;="&amp;(A142-13),_Calc!$C$3:$C$20002,"&lt;="&amp;A142,_Calc!$B$3:$B$20002,"&lt;&gt;")*100),"")</f>
        <v/>
      </c>
      <c r="I142" s="61">
        <f>IFERROR(IF(A142="","",COUNTIFS(_Calc!$B$3:$B$20002,"&lt;70",_Calc!$C$3:$C$20002,A142,_Calc!$D$3:$D$20002,"&lt;6")),"")</f>
        <v/>
      </c>
    </row>
    <row r="143">
      <c r="B143" s="61">
        <f>IFERROR(IF(A143="","",COUNTIFS(_Calc!$C$3:$C$20002,A143,_Calc!$B$3:$B$20002,"&lt;&gt;")),"")</f>
        <v/>
      </c>
      <c r="C143" s="62">
        <f>IFERROR(IF(A143="","",AVERAGEIFS(_Calc!$B$3:$B$20002,_Calc!$C$3:$C$20002,A143)),"")</f>
        <v/>
      </c>
      <c r="D143" s="63">
        <f>IFERROR(IF(A143="","",COUNTIFS(_Calc!$B$3:$B$20002,"&gt;="&amp;70,_Calc!$B$3:$B$20002,"&lt;="&amp;180,_Calc!$C$3:$C$20002,A143)/COUNTIFS(_Calc!$C$3:$C$20002,A143,_Calc!$B$3:$B$20002,"&lt;&gt;")*100),"")</f>
        <v/>
      </c>
      <c r="E143" s="63">
        <f>IFERROR(IF(A143="","",COUNTIFS(_Calc!$B$3:$B$20002,"&lt;70",_Calc!$C$3:$C$20002,A143)/COUNTIFS(_Calc!$C$3:$C$20002,A143,_Calc!$B$3:$B$20002,"&lt;&gt;")*100),"")</f>
        <v/>
      </c>
      <c r="F143" s="63">
        <f>IFERROR(IF(A143="","",COUNTIFS(_Calc!$B$3:$B$20002,"&gt;180",_Calc!$C$3:$C$20002,A143)/COUNTIFS(_Calc!$C$3:$C$20002,A143,_Calc!$B$3:$B$20002,"&lt;&gt;")*100),"")</f>
        <v/>
      </c>
      <c r="G143" s="64">
        <f>IFERROR(IF(A143="","",IF(D143&gt;=70,"✓ Good",IF(E143&gt;4,"Low glucose","High glucose"))),"")</f>
        <v/>
      </c>
      <c r="H143" s="63">
        <f>IFERROR(IF(A143="","",COUNTIFS(_Calc!$B$3:$B$20002,"&gt;="&amp;70,_Calc!$B$3:$B$20002,"&lt;="&amp;180,_Calc!$C$3:$C$20002,"&gt;="&amp;(A143-13),_Calc!$C$3:$C$20002,"&lt;="&amp;A143)/COUNTIFS(_Calc!$C$3:$C$20002,"&gt;="&amp;(A143-13),_Calc!$C$3:$C$20002,"&lt;="&amp;A143,_Calc!$B$3:$B$20002,"&lt;&gt;")*100),"")</f>
        <v/>
      </c>
      <c r="I143" s="61">
        <f>IFERROR(IF(A143="","",COUNTIFS(_Calc!$B$3:$B$20002,"&lt;70",_Calc!$C$3:$C$20002,A143,_Calc!$D$3:$D$20002,"&lt;6")),"")</f>
        <v/>
      </c>
    </row>
    <row r="144">
      <c r="B144" s="61">
        <f>IFERROR(IF(A144="","",COUNTIFS(_Calc!$C$3:$C$20002,A144,_Calc!$B$3:$B$20002,"&lt;&gt;")),"")</f>
        <v/>
      </c>
      <c r="C144" s="62">
        <f>IFERROR(IF(A144="","",AVERAGEIFS(_Calc!$B$3:$B$20002,_Calc!$C$3:$C$20002,A144)),"")</f>
        <v/>
      </c>
      <c r="D144" s="63">
        <f>IFERROR(IF(A144="","",COUNTIFS(_Calc!$B$3:$B$20002,"&gt;="&amp;70,_Calc!$B$3:$B$20002,"&lt;="&amp;180,_Calc!$C$3:$C$20002,A144)/COUNTIFS(_Calc!$C$3:$C$20002,A144,_Calc!$B$3:$B$20002,"&lt;&gt;")*100),"")</f>
        <v/>
      </c>
      <c r="E144" s="63">
        <f>IFERROR(IF(A144="","",COUNTIFS(_Calc!$B$3:$B$20002,"&lt;70",_Calc!$C$3:$C$20002,A144)/COUNTIFS(_Calc!$C$3:$C$20002,A144,_Calc!$B$3:$B$20002,"&lt;&gt;")*100),"")</f>
        <v/>
      </c>
      <c r="F144" s="63">
        <f>IFERROR(IF(A144="","",COUNTIFS(_Calc!$B$3:$B$20002,"&gt;180",_Calc!$C$3:$C$20002,A144)/COUNTIFS(_Calc!$C$3:$C$20002,A144,_Calc!$B$3:$B$20002,"&lt;&gt;")*100),"")</f>
        <v/>
      </c>
      <c r="G144" s="64">
        <f>IFERROR(IF(A144="","",IF(D144&gt;=70,"✓ Good",IF(E144&gt;4,"Low glucose","High glucose"))),"")</f>
        <v/>
      </c>
      <c r="H144" s="63">
        <f>IFERROR(IF(A144="","",COUNTIFS(_Calc!$B$3:$B$20002,"&gt;="&amp;70,_Calc!$B$3:$B$20002,"&lt;="&amp;180,_Calc!$C$3:$C$20002,"&gt;="&amp;(A144-13),_Calc!$C$3:$C$20002,"&lt;="&amp;A144)/COUNTIFS(_Calc!$C$3:$C$20002,"&gt;="&amp;(A144-13),_Calc!$C$3:$C$20002,"&lt;="&amp;A144,_Calc!$B$3:$B$20002,"&lt;&gt;")*100),"")</f>
        <v/>
      </c>
      <c r="I144" s="61">
        <f>IFERROR(IF(A144="","",COUNTIFS(_Calc!$B$3:$B$20002,"&lt;70",_Calc!$C$3:$C$20002,A144,_Calc!$D$3:$D$20002,"&lt;6")),"")</f>
        <v/>
      </c>
    </row>
    <row r="145">
      <c r="B145" s="61">
        <f>IFERROR(IF(A145="","",COUNTIFS(_Calc!$C$3:$C$20002,A145,_Calc!$B$3:$B$20002,"&lt;&gt;")),"")</f>
        <v/>
      </c>
      <c r="C145" s="62">
        <f>IFERROR(IF(A145="","",AVERAGEIFS(_Calc!$B$3:$B$20002,_Calc!$C$3:$C$20002,A145)),"")</f>
        <v/>
      </c>
      <c r="D145" s="63">
        <f>IFERROR(IF(A145="","",COUNTIFS(_Calc!$B$3:$B$20002,"&gt;="&amp;70,_Calc!$B$3:$B$20002,"&lt;="&amp;180,_Calc!$C$3:$C$20002,A145)/COUNTIFS(_Calc!$C$3:$C$20002,A145,_Calc!$B$3:$B$20002,"&lt;&gt;")*100),"")</f>
        <v/>
      </c>
      <c r="E145" s="63">
        <f>IFERROR(IF(A145="","",COUNTIFS(_Calc!$B$3:$B$20002,"&lt;70",_Calc!$C$3:$C$20002,A145)/COUNTIFS(_Calc!$C$3:$C$20002,A145,_Calc!$B$3:$B$20002,"&lt;&gt;")*100),"")</f>
        <v/>
      </c>
      <c r="F145" s="63">
        <f>IFERROR(IF(A145="","",COUNTIFS(_Calc!$B$3:$B$20002,"&gt;180",_Calc!$C$3:$C$20002,A145)/COUNTIFS(_Calc!$C$3:$C$20002,A145,_Calc!$B$3:$B$20002,"&lt;&gt;")*100),"")</f>
        <v/>
      </c>
      <c r="G145" s="64">
        <f>IFERROR(IF(A145="","",IF(D145&gt;=70,"✓ Good",IF(E145&gt;4,"Low glucose","High glucose"))),"")</f>
        <v/>
      </c>
      <c r="H145" s="63">
        <f>IFERROR(IF(A145="","",COUNTIFS(_Calc!$B$3:$B$20002,"&gt;="&amp;70,_Calc!$B$3:$B$20002,"&lt;="&amp;180,_Calc!$C$3:$C$20002,"&gt;="&amp;(A145-13),_Calc!$C$3:$C$20002,"&lt;="&amp;A145)/COUNTIFS(_Calc!$C$3:$C$20002,"&gt;="&amp;(A145-13),_Calc!$C$3:$C$20002,"&lt;="&amp;A145,_Calc!$B$3:$B$20002,"&lt;&gt;")*100),"")</f>
        <v/>
      </c>
      <c r="I145" s="61">
        <f>IFERROR(IF(A145="","",COUNTIFS(_Calc!$B$3:$B$20002,"&lt;70",_Calc!$C$3:$C$20002,A145,_Calc!$D$3:$D$20002,"&lt;6")),"")</f>
        <v/>
      </c>
    </row>
    <row r="146">
      <c r="B146" s="61">
        <f>IFERROR(IF(A146="","",COUNTIFS(_Calc!$C$3:$C$20002,A146,_Calc!$B$3:$B$20002,"&lt;&gt;")),"")</f>
        <v/>
      </c>
      <c r="C146" s="62">
        <f>IFERROR(IF(A146="","",AVERAGEIFS(_Calc!$B$3:$B$20002,_Calc!$C$3:$C$20002,A146)),"")</f>
        <v/>
      </c>
      <c r="D146" s="63">
        <f>IFERROR(IF(A146="","",COUNTIFS(_Calc!$B$3:$B$20002,"&gt;="&amp;70,_Calc!$B$3:$B$20002,"&lt;="&amp;180,_Calc!$C$3:$C$20002,A146)/COUNTIFS(_Calc!$C$3:$C$20002,A146,_Calc!$B$3:$B$20002,"&lt;&gt;")*100),"")</f>
        <v/>
      </c>
      <c r="E146" s="63">
        <f>IFERROR(IF(A146="","",COUNTIFS(_Calc!$B$3:$B$20002,"&lt;70",_Calc!$C$3:$C$20002,A146)/COUNTIFS(_Calc!$C$3:$C$20002,A146,_Calc!$B$3:$B$20002,"&lt;&gt;")*100),"")</f>
        <v/>
      </c>
      <c r="F146" s="63">
        <f>IFERROR(IF(A146="","",COUNTIFS(_Calc!$B$3:$B$20002,"&gt;180",_Calc!$C$3:$C$20002,A146)/COUNTIFS(_Calc!$C$3:$C$20002,A146,_Calc!$B$3:$B$20002,"&lt;&gt;")*100),"")</f>
        <v/>
      </c>
      <c r="G146" s="64">
        <f>IFERROR(IF(A146="","",IF(D146&gt;=70,"✓ Good",IF(E146&gt;4,"Low glucose","High glucose"))),"")</f>
        <v/>
      </c>
      <c r="H146" s="63">
        <f>IFERROR(IF(A146="","",COUNTIFS(_Calc!$B$3:$B$20002,"&gt;="&amp;70,_Calc!$B$3:$B$20002,"&lt;="&amp;180,_Calc!$C$3:$C$20002,"&gt;="&amp;(A146-13),_Calc!$C$3:$C$20002,"&lt;="&amp;A146)/COUNTIFS(_Calc!$C$3:$C$20002,"&gt;="&amp;(A146-13),_Calc!$C$3:$C$20002,"&lt;="&amp;A146,_Calc!$B$3:$B$20002,"&lt;&gt;")*100),"")</f>
        <v/>
      </c>
      <c r="I146" s="61">
        <f>IFERROR(IF(A146="","",COUNTIFS(_Calc!$B$3:$B$20002,"&lt;70",_Calc!$C$3:$C$20002,A146,_Calc!$D$3:$D$20002,"&lt;6")),"")</f>
        <v/>
      </c>
    </row>
    <row r="147">
      <c r="B147" s="61">
        <f>IFERROR(IF(A147="","",COUNTIFS(_Calc!$C$3:$C$20002,A147,_Calc!$B$3:$B$20002,"&lt;&gt;")),"")</f>
        <v/>
      </c>
      <c r="C147" s="62">
        <f>IFERROR(IF(A147="","",AVERAGEIFS(_Calc!$B$3:$B$20002,_Calc!$C$3:$C$20002,A147)),"")</f>
        <v/>
      </c>
      <c r="D147" s="63">
        <f>IFERROR(IF(A147="","",COUNTIFS(_Calc!$B$3:$B$20002,"&gt;="&amp;70,_Calc!$B$3:$B$20002,"&lt;="&amp;180,_Calc!$C$3:$C$20002,A147)/COUNTIFS(_Calc!$C$3:$C$20002,A147,_Calc!$B$3:$B$20002,"&lt;&gt;")*100),"")</f>
        <v/>
      </c>
      <c r="E147" s="63">
        <f>IFERROR(IF(A147="","",COUNTIFS(_Calc!$B$3:$B$20002,"&lt;70",_Calc!$C$3:$C$20002,A147)/COUNTIFS(_Calc!$C$3:$C$20002,A147,_Calc!$B$3:$B$20002,"&lt;&gt;")*100),"")</f>
        <v/>
      </c>
      <c r="F147" s="63">
        <f>IFERROR(IF(A147="","",COUNTIFS(_Calc!$B$3:$B$20002,"&gt;180",_Calc!$C$3:$C$20002,A147)/COUNTIFS(_Calc!$C$3:$C$20002,A147,_Calc!$B$3:$B$20002,"&lt;&gt;")*100),"")</f>
        <v/>
      </c>
      <c r="G147" s="64">
        <f>IFERROR(IF(A147="","",IF(D147&gt;=70,"✓ Good",IF(E147&gt;4,"Low glucose","High glucose"))),"")</f>
        <v/>
      </c>
      <c r="H147" s="63">
        <f>IFERROR(IF(A147="","",COUNTIFS(_Calc!$B$3:$B$20002,"&gt;="&amp;70,_Calc!$B$3:$B$20002,"&lt;="&amp;180,_Calc!$C$3:$C$20002,"&gt;="&amp;(A147-13),_Calc!$C$3:$C$20002,"&lt;="&amp;A147)/COUNTIFS(_Calc!$C$3:$C$20002,"&gt;="&amp;(A147-13),_Calc!$C$3:$C$20002,"&lt;="&amp;A147,_Calc!$B$3:$B$20002,"&lt;&gt;")*100),"")</f>
        <v/>
      </c>
      <c r="I147" s="61">
        <f>IFERROR(IF(A147="","",COUNTIFS(_Calc!$B$3:$B$20002,"&lt;70",_Calc!$C$3:$C$20002,A147,_Calc!$D$3:$D$20002,"&lt;6")),"")</f>
        <v/>
      </c>
    </row>
    <row r="148">
      <c r="B148" s="61">
        <f>IFERROR(IF(A148="","",COUNTIFS(_Calc!$C$3:$C$20002,A148,_Calc!$B$3:$B$20002,"&lt;&gt;")),"")</f>
        <v/>
      </c>
      <c r="C148" s="62">
        <f>IFERROR(IF(A148="","",AVERAGEIFS(_Calc!$B$3:$B$20002,_Calc!$C$3:$C$20002,A148)),"")</f>
        <v/>
      </c>
      <c r="D148" s="63">
        <f>IFERROR(IF(A148="","",COUNTIFS(_Calc!$B$3:$B$20002,"&gt;="&amp;70,_Calc!$B$3:$B$20002,"&lt;="&amp;180,_Calc!$C$3:$C$20002,A148)/COUNTIFS(_Calc!$C$3:$C$20002,A148,_Calc!$B$3:$B$20002,"&lt;&gt;")*100),"")</f>
        <v/>
      </c>
      <c r="E148" s="63">
        <f>IFERROR(IF(A148="","",COUNTIFS(_Calc!$B$3:$B$20002,"&lt;70",_Calc!$C$3:$C$20002,A148)/COUNTIFS(_Calc!$C$3:$C$20002,A148,_Calc!$B$3:$B$20002,"&lt;&gt;")*100),"")</f>
        <v/>
      </c>
      <c r="F148" s="63">
        <f>IFERROR(IF(A148="","",COUNTIFS(_Calc!$B$3:$B$20002,"&gt;180",_Calc!$C$3:$C$20002,A148)/COUNTIFS(_Calc!$C$3:$C$20002,A148,_Calc!$B$3:$B$20002,"&lt;&gt;")*100),"")</f>
        <v/>
      </c>
      <c r="G148" s="64">
        <f>IFERROR(IF(A148="","",IF(D148&gt;=70,"✓ Good",IF(E148&gt;4,"Low glucose","High glucose"))),"")</f>
        <v/>
      </c>
      <c r="H148" s="63">
        <f>IFERROR(IF(A148="","",COUNTIFS(_Calc!$B$3:$B$20002,"&gt;="&amp;70,_Calc!$B$3:$B$20002,"&lt;="&amp;180,_Calc!$C$3:$C$20002,"&gt;="&amp;(A148-13),_Calc!$C$3:$C$20002,"&lt;="&amp;A148)/COUNTIFS(_Calc!$C$3:$C$20002,"&gt;="&amp;(A148-13),_Calc!$C$3:$C$20002,"&lt;="&amp;A148,_Calc!$B$3:$B$20002,"&lt;&gt;")*100),"")</f>
        <v/>
      </c>
      <c r="I148" s="61">
        <f>IFERROR(IF(A148="","",COUNTIFS(_Calc!$B$3:$B$20002,"&lt;70",_Calc!$C$3:$C$20002,A148,_Calc!$D$3:$D$20002,"&lt;6")),"")</f>
        <v/>
      </c>
    </row>
    <row r="149">
      <c r="B149" s="61">
        <f>IFERROR(IF(A149="","",COUNTIFS(_Calc!$C$3:$C$20002,A149,_Calc!$B$3:$B$20002,"&lt;&gt;")),"")</f>
        <v/>
      </c>
      <c r="C149" s="62">
        <f>IFERROR(IF(A149="","",AVERAGEIFS(_Calc!$B$3:$B$20002,_Calc!$C$3:$C$20002,A149)),"")</f>
        <v/>
      </c>
      <c r="D149" s="63">
        <f>IFERROR(IF(A149="","",COUNTIFS(_Calc!$B$3:$B$20002,"&gt;="&amp;70,_Calc!$B$3:$B$20002,"&lt;="&amp;180,_Calc!$C$3:$C$20002,A149)/COUNTIFS(_Calc!$C$3:$C$20002,A149,_Calc!$B$3:$B$20002,"&lt;&gt;")*100),"")</f>
        <v/>
      </c>
      <c r="E149" s="63">
        <f>IFERROR(IF(A149="","",COUNTIFS(_Calc!$B$3:$B$20002,"&lt;70",_Calc!$C$3:$C$20002,A149)/COUNTIFS(_Calc!$C$3:$C$20002,A149,_Calc!$B$3:$B$20002,"&lt;&gt;")*100),"")</f>
        <v/>
      </c>
      <c r="F149" s="63">
        <f>IFERROR(IF(A149="","",COUNTIFS(_Calc!$B$3:$B$20002,"&gt;180",_Calc!$C$3:$C$20002,A149)/COUNTIFS(_Calc!$C$3:$C$20002,A149,_Calc!$B$3:$B$20002,"&lt;&gt;")*100),"")</f>
        <v/>
      </c>
      <c r="G149" s="64">
        <f>IFERROR(IF(A149="","",IF(D149&gt;=70,"✓ Good",IF(E149&gt;4,"Low glucose","High glucose"))),"")</f>
        <v/>
      </c>
      <c r="H149" s="63">
        <f>IFERROR(IF(A149="","",COUNTIFS(_Calc!$B$3:$B$20002,"&gt;="&amp;70,_Calc!$B$3:$B$20002,"&lt;="&amp;180,_Calc!$C$3:$C$20002,"&gt;="&amp;(A149-13),_Calc!$C$3:$C$20002,"&lt;="&amp;A149)/COUNTIFS(_Calc!$C$3:$C$20002,"&gt;="&amp;(A149-13),_Calc!$C$3:$C$20002,"&lt;="&amp;A149,_Calc!$B$3:$B$20002,"&lt;&gt;")*100),"")</f>
        <v/>
      </c>
      <c r="I149" s="61">
        <f>IFERROR(IF(A149="","",COUNTIFS(_Calc!$B$3:$B$20002,"&lt;70",_Calc!$C$3:$C$20002,A149,_Calc!$D$3:$D$20002,"&lt;6")),"")</f>
        <v/>
      </c>
    </row>
    <row r="150">
      <c r="B150" s="61">
        <f>IFERROR(IF(A150="","",COUNTIFS(_Calc!$C$3:$C$20002,A150,_Calc!$B$3:$B$20002,"&lt;&gt;")),"")</f>
        <v/>
      </c>
      <c r="C150" s="62">
        <f>IFERROR(IF(A150="","",AVERAGEIFS(_Calc!$B$3:$B$20002,_Calc!$C$3:$C$20002,A150)),"")</f>
        <v/>
      </c>
      <c r="D150" s="63">
        <f>IFERROR(IF(A150="","",COUNTIFS(_Calc!$B$3:$B$20002,"&gt;="&amp;70,_Calc!$B$3:$B$20002,"&lt;="&amp;180,_Calc!$C$3:$C$20002,A150)/COUNTIFS(_Calc!$C$3:$C$20002,A150,_Calc!$B$3:$B$20002,"&lt;&gt;")*100),"")</f>
        <v/>
      </c>
      <c r="E150" s="63">
        <f>IFERROR(IF(A150="","",COUNTIFS(_Calc!$B$3:$B$20002,"&lt;70",_Calc!$C$3:$C$20002,A150)/COUNTIFS(_Calc!$C$3:$C$20002,A150,_Calc!$B$3:$B$20002,"&lt;&gt;")*100),"")</f>
        <v/>
      </c>
      <c r="F150" s="63">
        <f>IFERROR(IF(A150="","",COUNTIFS(_Calc!$B$3:$B$20002,"&gt;180",_Calc!$C$3:$C$20002,A150)/COUNTIFS(_Calc!$C$3:$C$20002,A150,_Calc!$B$3:$B$20002,"&lt;&gt;")*100),"")</f>
        <v/>
      </c>
      <c r="G150" s="64">
        <f>IFERROR(IF(A150="","",IF(D150&gt;=70,"✓ Good",IF(E150&gt;4,"Low glucose","High glucose"))),"")</f>
        <v/>
      </c>
      <c r="H150" s="63">
        <f>IFERROR(IF(A150="","",COUNTIFS(_Calc!$B$3:$B$20002,"&gt;="&amp;70,_Calc!$B$3:$B$20002,"&lt;="&amp;180,_Calc!$C$3:$C$20002,"&gt;="&amp;(A150-13),_Calc!$C$3:$C$20002,"&lt;="&amp;A150)/COUNTIFS(_Calc!$C$3:$C$20002,"&gt;="&amp;(A150-13),_Calc!$C$3:$C$20002,"&lt;="&amp;A150,_Calc!$B$3:$B$20002,"&lt;&gt;")*100),"")</f>
        <v/>
      </c>
      <c r="I150" s="61">
        <f>IFERROR(IF(A150="","",COUNTIFS(_Calc!$B$3:$B$20002,"&lt;70",_Calc!$C$3:$C$20002,A150,_Calc!$D$3:$D$20002,"&lt;6")),"")</f>
        <v/>
      </c>
    </row>
    <row r="151">
      <c r="B151" s="61">
        <f>IFERROR(IF(A151="","",COUNTIFS(_Calc!$C$3:$C$20002,A151,_Calc!$B$3:$B$20002,"&lt;&gt;")),"")</f>
        <v/>
      </c>
      <c r="C151" s="62">
        <f>IFERROR(IF(A151="","",AVERAGEIFS(_Calc!$B$3:$B$20002,_Calc!$C$3:$C$20002,A151)),"")</f>
        <v/>
      </c>
      <c r="D151" s="63">
        <f>IFERROR(IF(A151="","",COUNTIFS(_Calc!$B$3:$B$20002,"&gt;="&amp;70,_Calc!$B$3:$B$20002,"&lt;="&amp;180,_Calc!$C$3:$C$20002,A151)/COUNTIFS(_Calc!$C$3:$C$20002,A151,_Calc!$B$3:$B$20002,"&lt;&gt;")*100),"")</f>
        <v/>
      </c>
      <c r="E151" s="63">
        <f>IFERROR(IF(A151="","",COUNTIFS(_Calc!$B$3:$B$20002,"&lt;70",_Calc!$C$3:$C$20002,A151)/COUNTIFS(_Calc!$C$3:$C$20002,A151,_Calc!$B$3:$B$20002,"&lt;&gt;")*100),"")</f>
        <v/>
      </c>
      <c r="F151" s="63">
        <f>IFERROR(IF(A151="","",COUNTIFS(_Calc!$B$3:$B$20002,"&gt;180",_Calc!$C$3:$C$20002,A151)/COUNTIFS(_Calc!$C$3:$C$20002,A151,_Calc!$B$3:$B$20002,"&lt;&gt;")*100),"")</f>
        <v/>
      </c>
      <c r="G151" s="64">
        <f>IFERROR(IF(A151="","",IF(D151&gt;=70,"✓ Good",IF(E151&gt;4,"Low glucose","High glucose"))),"")</f>
        <v/>
      </c>
      <c r="H151" s="63">
        <f>IFERROR(IF(A151="","",COUNTIFS(_Calc!$B$3:$B$20002,"&gt;="&amp;70,_Calc!$B$3:$B$20002,"&lt;="&amp;180,_Calc!$C$3:$C$20002,"&gt;="&amp;(A151-13),_Calc!$C$3:$C$20002,"&lt;="&amp;A151)/COUNTIFS(_Calc!$C$3:$C$20002,"&gt;="&amp;(A151-13),_Calc!$C$3:$C$20002,"&lt;="&amp;A151,_Calc!$B$3:$B$20002,"&lt;&gt;")*100),"")</f>
        <v/>
      </c>
      <c r="I151" s="61">
        <f>IFERROR(IF(A151="","",COUNTIFS(_Calc!$B$3:$B$20002,"&lt;70",_Calc!$C$3:$C$20002,A151,_Calc!$D$3:$D$20002,"&lt;6")),"")</f>
        <v/>
      </c>
    </row>
    <row r="152">
      <c r="B152" s="61">
        <f>IFERROR(IF(A152="","",COUNTIFS(_Calc!$C$3:$C$20002,A152,_Calc!$B$3:$B$20002,"&lt;&gt;")),"")</f>
        <v/>
      </c>
      <c r="C152" s="62">
        <f>IFERROR(IF(A152="","",AVERAGEIFS(_Calc!$B$3:$B$20002,_Calc!$C$3:$C$20002,A152)),"")</f>
        <v/>
      </c>
      <c r="D152" s="63">
        <f>IFERROR(IF(A152="","",COUNTIFS(_Calc!$B$3:$B$20002,"&gt;="&amp;70,_Calc!$B$3:$B$20002,"&lt;="&amp;180,_Calc!$C$3:$C$20002,A152)/COUNTIFS(_Calc!$C$3:$C$20002,A152,_Calc!$B$3:$B$20002,"&lt;&gt;")*100),"")</f>
        <v/>
      </c>
      <c r="E152" s="63">
        <f>IFERROR(IF(A152="","",COUNTIFS(_Calc!$B$3:$B$20002,"&lt;70",_Calc!$C$3:$C$20002,A152)/COUNTIFS(_Calc!$C$3:$C$20002,A152,_Calc!$B$3:$B$20002,"&lt;&gt;")*100),"")</f>
        <v/>
      </c>
      <c r="F152" s="63">
        <f>IFERROR(IF(A152="","",COUNTIFS(_Calc!$B$3:$B$20002,"&gt;180",_Calc!$C$3:$C$20002,A152)/COUNTIFS(_Calc!$C$3:$C$20002,A152,_Calc!$B$3:$B$20002,"&lt;&gt;")*100),"")</f>
        <v/>
      </c>
      <c r="G152" s="64">
        <f>IFERROR(IF(A152="","",IF(D152&gt;=70,"✓ Good",IF(E152&gt;4,"Low glucose","High glucose"))),"")</f>
        <v/>
      </c>
      <c r="H152" s="63">
        <f>IFERROR(IF(A152="","",COUNTIFS(_Calc!$B$3:$B$20002,"&gt;="&amp;70,_Calc!$B$3:$B$20002,"&lt;="&amp;180,_Calc!$C$3:$C$20002,"&gt;="&amp;(A152-13),_Calc!$C$3:$C$20002,"&lt;="&amp;A152)/COUNTIFS(_Calc!$C$3:$C$20002,"&gt;="&amp;(A152-13),_Calc!$C$3:$C$20002,"&lt;="&amp;A152,_Calc!$B$3:$B$20002,"&lt;&gt;")*100),"")</f>
        <v/>
      </c>
      <c r="I152" s="61">
        <f>IFERROR(IF(A152="","",COUNTIFS(_Calc!$B$3:$B$20002,"&lt;70",_Calc!$C$3:$C$20002,A152,_Calc!$D$3:$D$20002,"&lt;6")),"")</f>
        <v/>
      </c>
    </row>
    <row r="153">
      <c r="B153" s="61">
        <f>IFERROR(IF(A153="","",COUNTIFS(_Calc!$C$3:$C$20002,A153,_Calc!$B$3:$B$20002,"&lt;&gt;")),"")</f>
        <v/>
      </c>
      <c r="C153" s="62">
        <f>IFERROR(IF(A153="","",AVERAGEIFS(_Calc!$B$3:$B$20002,_Calc!$C$3:$C$20002,A153)),"")</f>
        <v/>
      </c>
      <c r="D153" s="63">
        <f>IFERROR(IF(A153="","",COUNTIFS(_Calc!$B$3:$B$20002,"&gt;="&amp;70,_Calc!$B$3:$B$20002,"&lt;="&amp;180,_Calc!$C$3:$C$20002,A153)/COUNTIFS(_Calc!$C$3:$C$20002,A153,_Calc!$B$3:$B$20002,"&lt;&gt;")*100),"")</f>
        <v/>
      </c>
      <c r="E153" s="63">
        <f>IFERROR(IF(A153="","",COUNTIFS(_Calc!$B$3:$B$20002,"&lt;70",_Calc!$C$3:$C$20002,A153)/COUNTIFS(_Calc!$C$3:$C$20002,A153,_Calc!$B$3:$B$20002,"&lt;&gt;")*100),"")</f>
        <v/>
      </c>
      <c r="F153" s="63">
        <f>IFERROR(IF(A153="","",COUNTIFS(_Calc!$B$3:$B$20002,"&gt;180",_Calc!$C$3:$C$20002,A153)/COUNTIFS(_Calc!$C$3:$C$20002,A153,_Calc!$B$3:$B$20002,"&lt;&gt;")*100),"")</f>
        <v/>
      </c>
      <c r="G153" s="64">
        <f>IFERROR(IF(A153="","",IF(D153&gt;=70,"✓ Good",IF(E153&gt;4,"Low glucose","High glucose"))),"")</f>
        <v/>
      </c>
      <c r="H153" s="63">
        <f>IFERROR(IF(A153="","",COUNTIFS(_Calc!$B$3:$B$20002,"&gt;="&amp;70,_Calc!$B$3:$B$20002,"&lt;="&amp;180,_Calc!$C$3:$C$20002,"&gt;="&amp;(A153-13),_Calc!$C$3:$C$20002,"&lt;="&amp;A153)/COUNTIFS(_Calc!$C$3:$C$20002,"&gt;="&amp;(A153-13),_Calc!$C$3:$C$20002,"&lt;="&amp;A153,_Calc!$B$3:$B$20002,"&lt;&gt;")*100),"")</f>
        <v/>
      </c>
      <c r="I153" s="61">
        <f>IFERROR(IF(A153="","",COUNTIFS(_Calc!$B$3:$B$20002,"&lt;70",_Calc!$C$3:$C$20002,A153,_Calc!$D$3:$D$20002,"&lt;6")),"")</f>
        <v/>
      </c>
    </row>
    <row r="154">
      <c r="B154" s="61">
        <f>IFERROR(IF(A154="","",COUNTIFS(_Calc!$C$3:$C$20002,A154,_Calc!$B$3:$B$20002,"&lt;&gt;")),"")</f>
        <v/>
      </c>
      <c r="C154" s="62">
        <f>IFERROR(IF(A154="","",AVERAGEIFS(_Calc!$B$3:$B$20002,_Calc!$C$3:$C$20002,A154)),"")</f>
        <v/>
      </c>
      <c r="D154" s="63">
        <f>IFERROR(IF(A154="","",COUNTIFS(_Calc!$B$3:$B$20002,"&gt;="&amp;70,_Calc!$B$3:$B$20002,"&lt;="&amp;180,_Calc!$C$3:$C$20002,A154)/COUNTIFS(_Calc!$C$3:$C$20002,A154,_Calc!$B$3:$B$20002,"&lt;&gt;")*100),"")</f>
        <v/>
      </c>
      <c r="E154" s="63">
        <f>IFERROR(IF(A154="","",COUNTIFS(_Calc!$B$3:$B$20002,"&lt;70",_Calc!$C$3:$C$20002,A154)/COUNTIFS(_Calc!$C$3:$C$20002,A154,_Calc!$B$3:$B$20002,"&lt;&gt;")*100),"")</f>
        <v/>
      </c>
      <c r="F154" s="63">
        <f>IFERROR(IF(A154="","",COUNTIFS(_Calc!$B$3:$B$20002,"&gt;180",_Calc!$C$3:$C$20002,A154)/COUNTIFS(_Calc!$C$3:$C$20002,A154,_Calc!$B$3:$B$20002,"&lt;&gt;")*100),"")</f>
        <v/>
      </c>
      <c r="G154" s="64">
        <f>IFERROR(IF(A154="","",IF(D154&gt;=70,"✓ Good",IF(E154&gt;4,"Low glucose","High glucose"))),"")</f>
        <v/>
      </c>
      <c r="H154" s="63">
        <f>IFERROR(IF(A154="","",COUNTIFS(_Calc!$B$3:$B$20002,"&gt;="&amp;70,_Calc!$B$3:$B$20002,"&lt;="&amp;180,_Calc!$C$3:$C$20002,"&gt;="&amp;(A154-13),_Calc!$C$3:$C$20002,"&lt;="&amp;A154)/COUNTIFS(_Calc!$C$3:$C$20002,"&gt;="&amp;(A154-13),_Calc!$C$3:$C$20002,"&lt;="&amp;A154,_Calc!$B$3:$B$20002,"&lt;&gt;")*100),"")</f>
        <v/>
      </c>
      <c r="I154" s="61">
        <f>IFERROR(IF(A154="","",COUNTIFS(_Calc!$B$3:$B$20002,"&lt;70",_Calc!$C$3:$C$20002,A154,_Calc!$D$3:$D$20002,"&lt;6")),"")</f>
        <v/>
      </c>
    </row>
    <row r="155">
      <c r="B155" s="61">
        <f>IFERROR(IF(A155="","",COUNTIFS(_Calc!$C$3:$C$20002,A155,_Calc!$B$3:$B$20002,"&lt;&gt;")),"")</f>
        <v/>
      </c>
      <c r="C155" s="62">
        <f>IFERROR(IF(A155="","",AVERAGEIFS(_Calc!$B$3:$B$20002,_Calc!$C$3:$C$20002,A155)),"")</f>
        <v/>
      </c>
      <c r="D155" s="63">
        <f>IFERROR(IF(A155="","",COUNTIFS(_Calc!$B$3:$B$20002,"&gt;="&amp;70,_Calc!$B$3:$B$20002,"&lt;="&amp;180,_Calc!$C$3:$C$20002,A155)/COUNTIFS(_Calc!$C$3:$C$20002,A155,_Calc!$B$3:$B$20002,"&lt;&gt;")*100),"")</f>
        <v/>
      </c>
      <c r="E155" s="63">
        <f>IFERROR(IF(A155="","",COUNTIFS(_Calc!$B$3:$B$20002,"&lt;70",_Calc!$C$3:$C$20002,A155)/COUNTIFS(_Calc!$C$3:$C$20002,A155,_Calc!$B$3:$B$20002,"&lt;&gt;")*100),"")</f>
        <v/>
      </c>
      <c r="F155" s="63">
        <f>IFERROR(IF(A155="","",COUNTIFS(_Calc!$B$3:$B$20002,"&gt;180",_Calc!$C$3:$C$20002,A155)/COUNTIFS(_Calc!$C$3:$C$20002,A155,_Calc!$B$3:$B$20002,"&lt;&gt;")*100),"")</f>
        <v/>
      </c>
      <c r="G155" s="64">
        <f>IFERROR(IF(A155="","",IF(D155&gt;=70,"✓ Good",IF(E155&gt;4,"Low glucose","High glucose"))),"")</f>
        <v/>
      </c>
      <c r="H155" s="63">
        <f>IFERROR(IF(A155="","",COUNTIFS(_Calc!$B$3:$B$20002,"&gt;="&amp;70,_Calc!$B$3:$B$20002,"&lt;="&amp;180,_Calc!$C$3:$C$20002,"&gt;="&amp;(A155-13),_Calc!$C$3:$C$20002,"&lt;="&amp;A155)/COUNTIFS(_Calc!$C$3:$C$20002,"&gt;="&amp;(A155-13),_Calc!$C$3:$C$20002,"&lt;="&amp;A155,_Calc!$B$3:$B$20002,"&lt;&gt;")*100),"")</f>
        <v/>
      </c>
      <c r="I155" s="61">
        <f>IFERROR(IF(A155="","",COUNTIFS(_Calc!$B$3:$B$20002,"&lt;70",_Calc!$C$3:$C$20002,A155,_Calc!$D$3:$D$20002,"&lt;6")),"")</f>
        <v/>
      </c>
    </row>
    <row r="156">
      <c r="B156" s="61">
        <f>IFERROR(IF(A156="","",COUNTIFS(_Calc!$C$3:$C$20002,A156,_Calc!$B$3:$B$20002,"&lt;&gt;")),"")</f>
        <v/>
      </c>
      <c r="C156" s="62">
        <f>IFERROR(IF(A156="","",AVERAGEIFS(_Calc!$B$3:$B$20002,_Calc!$C$3:$C$20002,A156)),"")</f>
        <v/>
      </c>
      <c r="D156" s="63">
        <f>IFERROR(IF(A156="","",COUNTIFS(_Calc!$B$3:$B$20002,"&gt;="&amp;70,_Calc!$B$3:$B$20002,"&lt;="&amp;180,_Calc!$C$3:$C$20002,A156)/COUNTIFS(_Calc!$C$3:$C$20002,A156,_Calc!$B$3:$B$20002,"&lt;&gt;")*100),"")</f>
        <v/>
      </c>
      <c r="E156" s="63">
        <f>IFERROR(IF(A156="","",COUNTIFS(_Calc!$B$3:$B$20002,"&lt;70",_Calc!$C$3:$C$20002,A156)/COUNTIFS(_Calc!$C$3:$C$20002,A156,_Calc!$B$3:$B$20002,"&lt;&gt;")*100),"")</f>
        <v/>
      </c>
      <c r="F156" s="63">
        <f>IFERROR(IF(A156="","",COUNTIFS(_Calc!$B$3:$B$20002,"&gt;180",_Calc!$C$3:$C$20002,A156)/COUNTIFS(_Calc!$C$3:$C$20002,A156,_Calc!$B$3:$B$20002,"&lt;&gt;")*100),"")</f>
        <v/>
      </c>
      <c r="G156" s="64">
        <f>IFERROR(IF(A156="","",IF(D156&gt;=70,"✓ Good",IF(E156&gt;4,"Low glucose","High glucose"))),"")</f>
        <v/>
      </c>
      <c r="H156" s="63">
        <f>IFERROR(IF(A156="","",COUNTIFS(_Calc!$B$3:$B$20002,"&gt;="&amp;70,_Calc!$B$3:$B$20002,"&lt;="&amp;180,_Calc!$C$3:$C$20002,"&gt;="&amp;(A156-13),_Calc!$C$3:$C$20002,"&lt;="&amp;A156)/COUNTIFS(_Calc!$C$3:$C$20002,"&gt;="&amp;(A156-13),_Calc!$C$3:$C$20002,"&lt;="&amp;A156,_Calc!$B$3:$B$20002,"&lt;&gt;")*100),"")</f>
        <v/>
      </c>
      <c r="I156" s="61">
        <f>IFERROR(IF(A156="","",COUNTIFS(_Calc!$B$3:$B$20002,"&lt;70",_Calc!$C$3:$C$20002,A156,_Calc!$D$3:$D$20002,"&lt;6")),"")</f>
        <v/>
      </c>
    </row>
    <row r="157">
      <c r="B157" s="61">
        <f>IFERROR(IF(A157="","",COUNTIFS(_Calc!$C$3:$C$20002,A157,_Calc!$B$3:$B$20002,"&lt;&gt;")),"")</f>
        <v/>
      </c>
      <c r="C157" s="62">
        <f>IFERROR(IF(A157="","",AVERAGEIFS(_Calc!$B$3:$B$20002,_Calc!$C$3:$C$20002,A157)),"")</f>
        <v/>
      </c>
      <c r="D157" s="63">
        <f>IFERROR(IF(A157="","",COUNTIFS(_Calc!$B$3:$B$20002,"&gt;="&amp;70,_Calc!$B$3:$B$20002,"&lt;="&amp;180,_Calc!$C$3:$C$20002,A157)/COUNTIFS(_Calc!$C$3:$C$20002,A157,_Calc!$B$3:$B$20002,"&lt;&gt;")*100),"")</f>
        <v/>
      </c>
      <c r="E157" s="63">
        <f>IFERROR(IF(A157="","",COUNTIFS(_Calc!$B$3:$B$20002,"&lt;70",_Calc!$C$3:$C$20002,A157)/COUNTIFS(_Calc!$C$3:$C$20002,A157,_Calc!$B$3:$B$20002,"&lt;&gt;")*100),"")</f>
        <v/>
      </c>
      <c r="F157" s="63">
        <f>IFERROR(IF(A157="","",COUNTIFS(_Calc!$B$3:$B$20002,"&gt;180",_Calc!$C$3:$C$20002,A157)/COUNTIFS(_Calc!$C$3:$C$20002,A157,_Calc!$B$3:$B$20002,"&lt;&gt;")*100),"")</f>
        <v/>
      </c>
      <c r="G157" s="64">
        <f>IFERROR(IF(A157="","",IF(D157&gt;=70,"✓ Good",IF(E157&gt;4,"Low glucose","High glucose"))),"")</f>
        <v/>
      </c>
      <c r="H157" s="63">
        <f>IFERROR(IF(A157="","",COUNTIFS(_Calc!$B$3:$B$20002,"&gt;="&amp;70,_Calc!$B$3:$B$20002,"&lt;="&amp;180,_Calc!$C$3:$C$20002,"&gt;="&amp;(A157-13),_Calc!$C$3:$C$20002,"&lt;="&amp;A157)/COUNTIFS(_Calc!$C$3:$C$20002,"&gt;="&amp;(A157-13),_Calc!$C$3:$C$20002,"&lt;="&amp;A157,_Calc!$B$3:$B$20002,"&lt;&gt;")*100),"")</f>
        <v/>
      </c>
      <c r="I157" s="61">
        <f>IFERROR(IF(A157="","",COUNTIFS(_Calc!$B$3:$B$20002,"&lt;70",_Calc!$C$3:$C$20002,A157,_Calc!$D$3:$D$20002,"&lt;6")),"")</f>
        <v/>
      </c>
    </row>
    <row r="158">
      <c r="B158" s="61">
        <f>IFERROR(IF(A158="","",COUNTIFS(_Calc!$C$3:$C$20002,A158,_Calc!$B$3:$B$20002,"&lt;&gt;")),"")</f>
        <v/>
      </c>
      <c r="C158" s="62">
        <f>IFERROR(IF(A158="","",AVERAGEIFS(_Calc!$B$3:$B$20002,_Calc!$C$3:$C$20002,A158)),"")</f>
        <v/>
      </c>
      <c r="D158" s="63">
        <f>IFERROR(IF(A158="","",COUNTIFS(_Calc!$B$3:$B$20002,"&gt;="&amp;70,_Calc!$B$3:$B$20002,"&lt;="&amp;180,_Calc!$C$3:$C$20002,A158)/COUNTIFS(_Calc!$C$3:$C$20002,A158,_Calc!$B$3:$B$20002,"&lt;&gt;")*100),"")</f>
        <v/>
      </c>
      <c r="E158" s="63">
        <f>IFERROR(IF(A158="","",COUNTIFS(_Calc!$B$3:$B$20002,"&lt;70",_Calc!$C$3:$C$20002,A158)/COUNTIFS(_Calc!$C$3:$C$20002,A158,_Calc!$B$3:$B$20002,"&lt;&gt;")*100),"")</f>
        <v/>
      </c>
      <c r="F158" s="63">
        <f>IFERROR(IF(A158="","",COUNTIFS(_Calc!$B$3:$B$20002,"&gt;180",_Calc!$C$3:$C$20002,A158)/COUNTIFS(_Calc!$C$3:$C$20002,A158,_Calc!$B$3:$B$20002,"&lt;&gt;")*100),"")</f>
        <v/>
      </c>
      <c r="G158" s="64">
        <f>IFERROR(IF(A158="","",IF(D158&gt;=70,"✓ Good",IF(E158&gt;4,"Low glucose","High glucose"))),"")</f>
        <v/>
      </c>
      <c r="H158" s="63">
        <f>IFERROR(IF(A158="","",COUNTIFS(_Calc!$B$3:$B$20002,"&gt;="&amp;70,_Calc!$B$3:$B$20002,"&lt;="&amp;180,_Calc!$C$3:$C$20002,"&gt;="&amp;(A158-13),_Calc!$C$3:$C$20002,"&lt;="&amp;A158)/COUNTIFS(_Calc!$C$3:$C$20002,"&gt;="&amp;(A158-13),_Calc!$C$3:$C$20002,"&lt;="&amp;A158,_Calc!$B$3:$B$20002,"&lt;&gt;")*100),"")</f>
        <v/>
      </c>
      <c r="I158" s="61">
        <f>IFERROR(IF(A158="","",COUNTIFS(_Calc!$B$3:$B$20002,"&lt;70",_Calc!$C$3:$C$20002,A158,_Calc!$D$3:$D$20002,"&lt;6")),"")</f>
        <v/>
      </c>
    </row>
    <row r="159">
      <c r="B159" s="61">
        <f>IFERROR(IF(A159="","",COUNTIFS(_Calc!$C$3:$C$20002,A159,_Calc!$B$3:$B$20002,"&lt;&gt;")),"")</f>
        <v/>
      </c>
      <c r="C159" s="62">
        <f>IFERROR(IF(A159="","",AVERAGEIFS(_Calc!$B$3:$B$20002,_Calc!$C$3:$C$20002,A159)),"")</f>
        <v/>
      </c>
      <c r="D159" s="63">
        <f>IFERROR(IF(A159="","",COUNTIFS(_Calc!$B$3:$B$20002,"&gt;="&amp;70,_Calc!$B$3:$B$20002,"&lt;="&amp;180,_Calc!$C$3:$C$20002,A159)/COUNTIFS(_Calc!$C$3:$C$20002,A159,_Calc!$B$3:$B$20002,"&lt;&gt;")*100),"")</f>
        <v/>
      </c>
      <c r="E159" s="63">
        <f>IFERROR(IF(A159="","",COUNTIFS(_Calc!$B$3:$B$20002,"&lt;70",_Calc!$C$3:$C$20002,A159)/COUNTIFS(_Calc!$C$3:$C$20002,A159,_Calc!$B$3:$B$20002,"&lt;&gt;")*100),"")</f>
        <v/>
      </c>
      <c r="F159" s="63">
        <f>IFERROR(IF(A159="","",COUNTIFS(_Calc!$B$3:$B$20002,"&gt;180",_Calc!$C$3:$C$20002,A159)/COUNTIFS(_Calc!$C$3:$C$20002,A159,_Calc!$B$3:$B$20002,"&lt;&gt;")*100),"")</f>
        <v/>
      </c>
      <c r="G159" s="64">
        <f>IFERROR(IF(A159="","",IF(D159&gt;=70,"✓ Good",IF(E159&gt;4,"Low glucose","High glucose"))),"")</f>
        <v/>
      </c>
      <c r="H159" s="63">
        <f>IFERROR(IF(A159="","",COUNTIFS(_Calc!$B$3:$B$20002,"&gt;="&amp;70,_Calc!$B$3:$B$20002,"&lt;="&amp;180,_Calc!$C$3:$C$20002,"&gt;="&amp;(A159-13),_Calc!$C$3:$C$20002,"&lt;="&amp;A159)/COUNTIFS(_Calc!$C$3:$C$20002,"&gt;="&amp;(A159-13),_Calc!$C$3:$C$20002,"&lt;="&amp;A159,_Calc!$B$3:$B$20002,"&lt;&gt;")*100),"")</f>
        <v/>
      </c>
      <c r="I159" s="61">
        <f>IFERROR(IF(A159="","",COUNTIFS(_Calc!$B$3:$B$20002,"&lt;70",_Calc!$C$3:$C$20002,A159,_Calc!$D$3:$D$20002,"&lt;6")),"")</f>
        <v/>
      </c>
    </row>
    <row r="160">
      <c r="B160" s="61">
        <f>IFERROR(IF(A160="","",COUNTIFS(_Calc!$C$3:$C$20002,A160,_Calc!$B$3:$B$20002,"&lt;&gt;")),"")</f>
        <v/>
      </c>
      <c r="C160" s="62">
        <f>IFERROR(IF(A160="","",AVERAGEIFS(_Calc!$B$3:$B$20002,_Calc!$C$3:$C$20002,A160)),"")</f>
        <v/>
      </c>
      <c r="D160" s="63">
        <f>IFERROR(IF(A160="","",COUNTIFS(_Calc!$B$3:$B$20002,"&gt;="&amp;70,_Calc!$B$3:$B$20002,"&lt;="&amp;180,_Calc!$C$3:$C$20002,A160)/COUNTIFS(_Calc!$C$3:$C$20002,A160,_Calc!$B$3:$B$20002,"&lt;&gt;")*100),"")</f>
        <v/>
      </c>
      <c r="E160" s="63">
        <f>IFERROR(IF(A160="","",COUNTIFS(_Calc!$B$3:$B$20002,"&lt;70",_Calc!$C$3:$C$20002,A160)/COUNTIFS(_Calc!$C$3:$C$20002,A160,_Calc!$B$3:$B$20002,"&lt;&gt;")*100),"")</f>
        <v/>
      </c>
      <c r="F160" s="63">
        <f>IFERROR(IF(A160="","",COUNTIFS(_Calc!$B$3:$B$20002,"&gt;180",_Calc!$C$3:$C$20002,A160)/COUNTIFS(_Calc!$C$3:$C$20002,A160,_Calc!$B$3:$B$20002,"&lt;&gt;")*100),"")</f>
        <v/>
      </c>
      <c r="G160" s="64">
        <f>IFERROR(IF(A160="","",IF(D160&gt;=70,"✓ Good",IF(E160&gt;4,"Low glucose","High glucose"))),"")</f>
        <v/>
      </c>
      <c r="H160" s="63">
        <f>IFERROR(IF(A160="","",COUNTIFS(_Calc!$B$3:$B$20002,"&gt;="&amp;70,_Calc!$B$3:$B$20002,"&lt;="&amp;180,_Calc!$C$3:$C$20002,"&gt;="&amp;(A160-13),_Calc!$C$3:$C$20002,"&lt;="&amp;A160)/COUNTIFS(_Calc!$C$3:$C$20002,"&gt;="&amp;(A160-13),_Calc!$C$3:$C$20002,"&lt;="&amp;A160,_Calc!$B$3:$B$20002,"&lt;&gt;")*100),"")</f>
        <v/>
      </c>
      <c r="I160" s="61">
        <f>IFERROR(IF(A160="","",COUNTIFS(_Calc!$B$3:$B$20002,"&lt;70",_Calc!$C$3:$C$20002,A160,_Calc!$D$3:$D$20002,"&lt;6")),"")</f>
        <v/>
      </c>
    </row>
    <row r="161">
      <c r="B161" s="61">
        <f>IFERROR(IF(A161="","",COUNTIFS(_Calc!$C$3:$C$20002,A161,_Calc!$B$3:$B$20002,"&lt;&gt;")),"")</f>
        <v/>
      </c>
      <c r="C161" s="62">
        <f>IFERROR(IF(A161="","",AVERAGEIFS(_Calc!$B$3:$B$20002,_Calc!$C$3:$C$20002,A161)),"")</f>
        <v/>
      </c>
      <c r="D161" s="63">
        <f>IFERROR(IF(A161="","",COUNTIFS(_Calc!$B$3:$B$20002,"&gt;="&amp;70,_Calc!$B$3:$B$20002,"&lt;="&amp;180,_Calc!$C$3:$C$20002,A161)/COUNTIFS(_Calc!$C$3:$C$20002,A161,_Calc!$B$3:$B$20002,"&lt;&gt;")*100),"")</f>
        <v/>
      </c>
      <c r="E161" s="63">
        <f>IFERROR(IF(A161="","",COUNTIFS(_Calc!$B$3:$B$20002,"&lt;70",_Calc!$C$3:$C$20002,A161)/COUNTIFS(_Calc!$C$3:$C$20002,A161,_Calc!$B$3:$B$20002,"&lt;&gt;")*100),"")</f>
        <v/>
      </c>
      <c r="F161" s="63">
        <f>IFERROR(IF(A161="","",COUNTIFS(_Calc!$B$3:$B$20002,"&gt;180",_Calc!$C$3:$C$20002,A161)/COUNTIFS(_Calc!$C$3:$C$20002,A161,_Calc!$B$3:$B$20002,"&lt;&gt;")*100),"")</f>
        <v/>
      </c>
      <c r="G161" s="64">
        <f>IFERROR(IF(A161="","",IF(D161&gt;=70,"✓ Good",IF(E161&gt;4,"Low glucose","High glucose"))),"")</f>
        <v/>
      </c>
      <c r="H161" s="63">
        <f>IFERROR(IF(A161="","",COUNTIFS(_Calc!$B$3:$B$20002,"&gt;="&amp;70,_Calc!$B$3:$B$20002,"&lt;="&amp;180,_Calc!$C$3:$C$20002,"&gt;="&amp;(A161-13),_Calc!$C$3:$C$20002,"&lt;="&amp;A161)/COUNTIFS(_Calc!$C$3:$C$20002,"&gt;="&amp;(A161-13),_Calc!$C$3:$C$20002,"&lt;="&amp;A161,_Calc!$B$3:$B$20002,"&lt;&gt;")*100),"")</f>
        <v/>
      </c>
      <c r="I161" s="61">
        <f>IFERROR(IF(A161="","",COUNTIFS(_Calc!$B$3:$B$20002,"&lt;70",_Calc!$C$3:$C$20002,A161,_Calc!$D$3:$D$20002,"&lt;6")),"")</f>
        <v/>
      </c>
    </row>
    <row r="162">
      <c r="B162" s="61">
        <f>IFERROR(IF(A162="","",COUNTIFS(_Calc!$C$3:$C$20002,A162,_Calc!$B$3:$B$20002,"&lt;&gt;")),"")</f>
        <v/>
      </c>
      <c r="C162" s="62">
        <f>IFERROR(IF(A162="","",AVERAGEIFS(_Calc!$B$3:$B$20002,_Calc!$C$3:$C$20002,A162)),"")</f>
        <v/>
      </c>
      <c r="D162" s="63">
        <f>IFERROR(IF(A162="","",COUNTIFS(_Calc!$B$3:$B$20002,"&gt;="&amp;70,_Calc!$B$3:$B$20002,"&lt;="&amp;180,_Calc!$C$3:$C$20002,A162)/COUNTIFS(_Calc!$C$3:$C$20002,A162,_Calc!$B$3:$B$20002,"&lt;&gt;")*100),"")</f>
        <v/>
      </c>
      <c r="E162" s="63">
        <f>IFERROR(IF(A162="","",COUNTIFS(_Calc!$B$3:$B$20002,"&lt;70",_Calc!$C$3:$C$20002,A162)/COUNTIFS(_Calc!$C$3:$C$20002,A162,_Calc!$B$3:$B$20002,"&lt;&gt;")*100),"")</f>
        <v/>
      </c>
      <c r="F162" s="63">
        <f>IFERROR(IF(A162="","",COUNTIFS(_Calc!$B$3:$B$20002,"&gt;180",_Calc!$C$3:$C$20002,A162)/COUNTIFS(_Calc!$C$3:$C$20002,A162,_Calc!$B$3:$B$20002,"&lt;&gt;")*100),"")</f>
        <v/>
      </c>
      <c r="G162" s="64">
        <f>IFERROR(IF(A162="","",IF(D162&gt;=70,"✓ Good",IF(E162&gt;4,"Low glucose","High glucose"))),"")</f>
        <v/>
      </c>
      <c r="H162" s="63">
        <f>IFERROR(IF(A162="","",COUNTIFS(_Calc!$B$3:$B$20002,"&gt;="&amp;70,_Calc!$B$3:$B$20002,"&lt;="&amp;180,_Calc!$C$3:$C$20002,"&gt;="&amp;(A162-13),_Calc!$C$3:$C$20002,"&lt;="&amp;A162)/COUNTIFS(_Calc!$C$3:$C$20002,"&gt;="&amp;(A162-13),_Calc!$C$3:$C$20002,"&lt;="&amp;A162,_Calc!$B$3:$B$20002,"&lt;&gt;")*100),"")</f>
        <v/>
      </c>
      <c r="I162" s="61">
        <f>IFERROR(IF(A162="","",COUNTIFS(_Calc!$B$3:$B$20002,"&lt;70",_Calc!$C$3:$C$20002,A162,_Calc!$D$3:$D$20002,"&lt;6")),"")</f>
        <v/>
      </c>
    </row>
    <row r="163">
      <c r="B163" s="61">
        <f>IFERROR(IF(A163="","",COUNTIFS(_Calc!$C$3:$C$20002,A163,_Calc!$B$3:$B$20002,"&lt;&gt;")),"")</f>
        <v/>
      </c>
      <c r="C163" s="62">
        <f>IFERROR(IF(A163="","",AVERAGEIFS(_Calc!$B$3:$B$20002,_Calc!$C$3:$C$20002,A163)),"")</f>
        <v/>
      </c>
      <c r="D163" s="63">
        <f>IFERROR(IF(A163="","",COUNTIFS(_Calc!$B$3:$B$20002,"&gt;="&amp;70,_Calc!$B$3:$B$20002,"&lt;="&amp;180,_Calc!$C$3:$C$20002,A163)/COUNTIFS(_Calc!$C$3:$C$20002,A163,_Calc!$B$3:$B$20002,"&lt;&gt;")*100),"")</f>
        <v/>
      </c>
      <c r="E163" s="63">
        <f>IFERROR(IF(A163="","",COUNTIFS(_Calc!$B$3:$B$20002,"&lt;70",_Calc!$C$3:$C$20002,A163)/COUNTIFS(_Calc!$C$3:$C$20002,A163,_Calc!$B$3:$B$20002,"&lt;&gt;")*100),"")</f>
        <v/>
      </c>
      <c r="F163" s="63">
        <f>IFERROR(IF(A163="","",COUNTIFS(_Calc!$B$3:$B$20002,"&gt;180",_Calc!$C$3:$C$20002,A163)/COUNTIFS(_Calc!$C$3:$C$20002,A163,_Calc!$B$3:$B$20002,"&lt;&gt;")*100),"")</f>
        <v/>
      </c>
      <c r="G163" s="64">
        <f>IFERROR(IF(A163="","",IF(D163&gt;=70,"✓ Good",IF(E163&gt;4,"Low glucose","High glucose"))),"")</f>
        <v/>
      </c>
      <c r="H163" s="63">
        <f>IFERROR(IF(A163="","",COUNTIFS(_Calc!$B$3:$B$20002,"&gt;="&amp;70,_Calc!$B$3:$B$20002,"&lt;="&amp;180,_Calc!$C$3:$C$20002,"&gt;="&amp;(A163-13),_Calc!$C$3:$C$20002,"&lt;="&amp;A163)/COUNTIFS(_Calc!$C$3:$C$20002,"&gt;="&amp;(A163-13),_Calc!$C$3:$C$20002,"&lt;="&amp;A163,_Calc!$B$3:$B$20002,"&lt;&gt;")*100),"")</f>
        <v/>
      </c>
      <c r="I163" s="61">
        <f>IFERROR(IF(A163="","",COUNTIFS(_Calc!$B$3:$B$20002,"&lt;70",_Calc!$C$3:$C$20002,A163,_Calc!$D$3:$D$20002,"&lt;6")),"")</f>
        <v/>
      </c>
    </row>
    <row r="164">
      <c r="B164" s="61">
        <f>IFERROR(IF(A164="","",COUNTIFS(_Calc!$C$3:$C$20002,A164,_Calc!$B$3:$B$20002,"&lt;&gt;")),"")</f>
        <v/>
      </c>
      <c r="C164" s="62">
        <f>IFERROR(IF(A164="","",AVERAGEIFS(_Calc!$B$3:$B$20002,_Calc!$C$3:$C$20002,A164)),"")</f>
        <v/>
      </c>
      <c r="D164" s="63">
        <f>IFERROR(IF(A164="","",COUNTIFS(_Calc!$B$3:$B$20002,"&gt;="&amp;70,_Calc!$B$3:$B$20002,"&lt;="&amp;180,_Calc!$C$3:$C$20002,A164)/COUNTIFS(_Calc!$C$3:$C$20002,A164,_Calc!$B$3:$B$20002,"&lt;&gt;")*100),"")</f>
        <v/>
      </c>
      <c r="E164" s="63">
        <f>IFERROR(IF(A164="","",COUNTIFS(_Calc!$B$3:$B$20002,"&lt;70",_Calc!$C$3:$C$20002,A164)/COUNTIFS(_Calc!$C$3:$C$20002,A164,_Calc!$B$3:$B$20002,"&lt;&gt;")*100),"")</f>
        <v/>
      </c>
      <c r="F164" s="63">
        <f>IFERROR(IF(A164="","",COUNTIFS(_Calc!$B$3:$B$20002,"&gt;180",_Calc!$C$3:$C$20002,A164)/COUNTIFS(_Calc!$C$3:$C$20002,A164,_Calc!$B$3:$B$20002,"&lt;&gt;")*100),"")</f>
        <v/>
      </c>
      <c r="G164" s="64">
        <f>IFERROR(IF(A164="","",IF(D164&gt;=70,"✓ Good",IF(E164&gt;4,"Low glucose","High glucose"))),"")</f>
        <v/>
      </c>
      <c r="H164" s="63">
        <f>IFERROR(IF(A164="","",COUNTIFS(_Calc!$B$3:$B$20002,"&gt;="&amp;70,_Calc!$B$3:$B$20002,"&lt;="&amp;180,_Calc!$C$3:$C$20002,"&gt;="&amp;(A164-13),_Calc!$C$3:$C$20002,"&lt;="&amp;A164)/COUNTIFS(_Calc!$C$3:$C$20002,"&gt;="&amp;(A164-13),_Calc!$C$3:$C$20002,"&lt;="&amp;A164,_Calc!$B$3:$B$20002,"&lt;&gt;")*100),"")</f>
        <v/>
      </c>
      <c r="I164" s="61">
        <f>IFERROR(IF(A164="","",COUNTIFS(_Calc!$B$3:$B$20002,"&lt;70",_Calc!$C$3:$C$20002,A164,_Calc!$D$3:$D$20002,"&lt;6")),"")</f>
        <v/>
      </c>
    </row>
    <row r="165">
      <c r="B165" s="61">
        <f>IFERROR(IF(A165="","",COUNTIFS(_Calc!$C$3:$C$20002,A165,_Calc!$B$3:$B$20002,"&lt;&gt;")),"")</f>
        <v/>
      </c>
      <c r="C165" s="62">
        <f>IFERROR(IF(A165="","",AVERAGEIFS(_Calc!$B$3:$B$20002,_Calc!$C$3:$C$20002,A165)),"")</f>
        <v/>
      </c>
      <c r="D165" s="63">
        <f>IFERROR(IF(A165="","",COUNTIFS(_Calc!$B$3:$B$20002,"&gt;="&amp;70,_Calc!$B$3:$B$20002,"&lt;="&amp;180,_Calc!$C$3:$C$20002,A165)/COUNTIFS(_Calc!$C$3:$C$20002,A165,_Calc!$B$3:$B$20002,"&lt;&gt;")*100),"")</f>
        <v/>
      </c>
      <c r="E165" s="63">
        <f>IFERROR(IF(A165="","",COUNTIFS(_Calc!$B$3:$B$20002,"&lt;70",_Calc!$C$3:$C$20002,A165)/COUNTIFS(_Calc!$C$3:$C$20002,A165,_Calc!$B$3:$B$20002,"&lt;&gt;")*100),"")</f>
        <v/>
      </c>
      <c r="F165" s="63">
        <f>IFERROR(IF(A165="","",COUNTIFS(_Calc!$B$3:$B$20002,"&gt;180",_Calc!$C$3:$C$20002,A165)/COUNTIFS(_Calc!$C$3:$C$20002,A165,_Calc!$B$3:$B$20002,"&lt;&gt;")*100),"")</f>
        <v/>
      </c>
      <c r="G165" s="64">
        <f>IFERROR(IF(A165="","",IF(D165&gt;=70,"✓ Good",IF(E165&gt;4,"Low glucose","High glucose"))),"")</f>
        <v/>
      </c>
      <c r="H165" s="63">
        <f>IFERROR(IF(A165="","",COUNTIFS(_Calc!$B$3:$B$20002,"&gt;="&amp;70,_Calc!$B$3:$B$20002,"&lt;="&amp;180,_Calc!$C$3:$C$20002,"&gt;="&amp;(A165-13),_Calc!$C$3:$C$20002,"&lt;="&amp;A165)/COUNTIFS(_Calc!$C$3:$C$20002,"&gt;="&amp;(A165-13),_Calc!$C$3:$C$20002,"&lt;="&amp;A165,_Calc!$B$3:$B$20002,"&lt;&gt;")*100),"")</f>
        <v/>
      </c>
      <c r="I165" s="61">
        <f>IFERROR(IF(A165="","",COUNTIFS(_Calc!$B$3:$B$20002,"&lt;70",_Calc!$C$3:$C$20002,A165,_Calc!$D$3:$D$20002,"&lt;6")),"")</f>
        <v/>
      </c>
    </row>
    <row r="166">
      <c r="B166" s="61">
        <f>IFERROR(IF(A166="","",COUNTIFS(_Calc!$C$3:$C$20002,A166,_Calc!$B$3:$B$20002,"&lt;&gt;")),"")</f>
        <v/>
      </c>
      <c r="C166" s="62">
        <f>IFERROR(IF(A166="","",AVERAGEIFS(_Calc!$B$3:$B$20002,_Calc!$C$3:$C$20002,A166)),"")</f>
        <v/>
      </c>
      <c r="D166" s="63">
        <f>IFERROR(IF(A166="","",COUNTIFS(_Calc!$B$3:$B$20002,"&gt;="&amp;70,_Calc!$B$3:$B$20002,"&lt;="&amp;180,_Calc!$C$3:$C$20002,A166)/COUNTIFS(_Calc!$C$3:$C$20002,A166,_Calc!$B$3:$B$20002,"&lt;&gt;")*100),"")</f>
        <v/>
      </c>
      <c r="E166" s="63">
        <f>IFERROR(IF(A166="","",COUNTIFS(_Calc!$B$3:$B$20002,"&lt;70",_Calc!$C$3:$C$20002,A166)/COUNTIFS(_Calc!$C$3:$C$20002,A166,_Calc!$B$3:$B$20002,"&lt;&gt;")*100),"")</f>
        <v/>
      </c>
      <c r="F166" s="63">
        <f>IFERROR(IF(A166="","",COUNTIFS(_Calc!$B$3:$B$20002,"&gt;180",_Calc!$C$3:$C$20002,A166)/COUNTIFS(_Calc!$C$3:$C$20002,A166,_Calc!$B$3:$B$20002,"&lt;&gt;")*100),"")</f>
        <v/>
      </c>
      <c r="G166" s="64">
        <f>IFERROR(IF(A166="","",IF(D166&gt;=70,"✓ Good",IF(E166&gt;4,"Low glucose","High glucose"))),"")</f>
        <v/>
      </c>
      <c r="H166" s="63">
        <f>IFERROR(IF(A166="","",COUNTIFS(_Calc!$B$3:$B$20002,"&gt;="&amp;70,_Calc!$B$3:$B$20002,"&lt;="&amp;180,_Calc!$C$3:$C$20002,"&gt;="&amp;(A166-13),_Calc!$C$3:$C$20002,"&lt;="&amp;A166)/COUNTIFS(_Calc!$C$3:$C$20002,"&gt;="&amp;(A166-13),_Calc!$C$3:$C$20002,"&lt;="&amp;A166,_Calc!$B$3:$B$20002,"&lt;&gt;")*100),"")</f>
        <v/>
      </c>
      <c r="I166" s="61">
        <f>IFERROR(IF(A166="","",COUNTIFS(_Calc!$B$3:$B$20002,"&lt;70",_Calc!$C$3:$C$20002,A166,_Calc!$D$3:$D$20002,"&lt;6")),"")</f>
        <v/>
      </c>
    </row>
    <row r="167">
      <c r="B167" s="61">
        <f>IFERROR(IF(A167="","",COUNTIFS(_Calc!$C$3:$C$20002,A167,_Calc!$B$3:$B$20002,"&lt;&gt;")),"")</f>
        <v/>
      </c>
      <c r="C167" s="62">
        <f>IFERROR(IF(A167="","",AVERAGEIFS(_Calc!$B$3:$B$20002,_Calc!$C$3:$C$20002,A167)),"")</f>
        <v/>
      </c>
      <c r="D167" s="63">
        <f>IFERROR(IF(A167="","",COUNTIFS(_Calc!$B$3:$B$20002,"&gt;="&amp;70,_Calc!$B$3:$B$20002,"&lt;="&amp;180,_Calc!$C$3:$C$20002,A167)/COUNTIFS(_Calc!$C$3:$C$20002,A167,_Calc!$B$3:$B$20002,"&lt;&gt;")*100),"")</f>
        <v/>
      </c>
      <c r="E167" s="63">
        <f>IFERROR(IF(A167="","",COUNTIFS(_Calc!$B$3:$B$20002,"&lt;70",_Calc!$C$3:$C$20002,A167)/COUNTIFS(_Calc!$C$3:$C$20002,A167,_Calc!$B$3:$B$20002,"&lt;&gt;")*100),"")</f>
        <v/>
      </c>
      <c r="F167" s="63">
        <f>IFERROR(IF(A167="","",COUNTIFS(_Calc!$B$3:$B$20002,"&gt;180",_Calc!$C$3:$C$20002,A167)/COUNTIFS(_Calc!$C$3:$C$20002,A167,_Calc!$B$3:$B$20002,"&lt;&gt;")*100),"")</f>
        <v/>
      </c>
      <c r="G167" s="64">
        <f>IFERROR(IF(A167="","",IF(D167&gt;=70,"✓ Good",IF(E167&gt;4,"Low glucose","High glucose"))),"")</f>
        <v/>
      </c>
      <c r="H167" s="63">
        <f>IFERROR(IF(A167="","",COUNTIFS(_Calc!$B$3:$B$20002,"&gt;="&amp;70,_Calc!$B$3:$B$20002,"&lt;="&amp;180,_Calc!$C$3:$C$20002,"&gt;="&amp;(A167-13),_Calc!$C$3:$C$20002,"&lt;="&amp;A167)/COUNTIFS(_Calc!$C$3:$C$20002,"&gt;="&amp;(A167-13),_Calc!$C$3:$C$20002,"&lt;="&amp;A167,_Calc!$B$3:$B$20002,"&lt;&gt;")*100),"")</f>
        <v/>
      </c>
      <c r="I167" s="61">
        <f>IFERROR(IF(A167="","",COUNTIFS(_Calc!$B$3:$B$20002,"&lt;70",_Calc!$C$3:$C$20002,A167,_Calc!$D$3:$D$20002,"&lt;6")),"")</f>
        <v/>
      </c>
    </row>
    <row r="168">
      <c r="B168" s="61">
        <f>IFERROR(IF(A168="","",COUNTIFS(_Calc!$C$3:$C$20002,A168,_Calc!$B$3:$B$20002,"&lt;&gt;")),"")</f>
        <v/>
      </c>
      <c r="C168" s="62">
        <f>IFERROR(IF(A168="","",AVERAGEIFS(_Calc!$B$3:$B$20002,_Calc!$C$3:$C$20002,A168)),"")</f>
        <v/>
      </c>
      <c r="D168" s="63">
        <f>IFERROR(IF(A168="","",COUNTIFS(_Calc!$B$3:$B$20002,"&gt;="&amp;70,_Calc!$B$3:$B$20002,"&lt;="&amp;180,_Calc!$C$3:$C$20002,A168)/COUNTIFS(_Calc!$C$3:$C$20002,A168,_Calc!$B$3:$B$20002,"&lt;&gt;")*100),"")</f>
        <v/>
      </c>
      <c r="E168" s="63">
        <f>IFERROR(IF(A168="","",COUNTIFS(_Calc!$B$3:$B$20002,"&lt;70",_Calc!$C$3:$C$20002,A168)/COUNTIFS(_Calc!$C$3:$C$20002,A168,_Calc!$B$3:$B$20002,"&lt;&gt;")*100),"")</f>
        <v/>
      </c>
      <c r="F168" s="63">
        <f>IFERROR(IF(A168="","",COUNTIFS(_Calc!$B$3:$B$20002,"&gt;180",_Calc!$C$3:$C$20002,A168)/COUNTIFS(_Calc!$C$3:$C$20002,A168,_Calc!$B$3:$B$20002,"&lt;&gt;")*100),"")</f>
        <v/>
      </c>
      <c r="G168" s="64">
        <f>IFERROR(IF(A168="","",IF(D168&gt;=70,"✓ Good",IF(E168&gt;4,"Low glucose","High glucose"))),"")</f>
        <v/>
      </c>
      <c r="H168" s="63">
        <f>IFERROR(IF(A168="","",COUNTIFS(_Calc!$B$3:$B$20002,"&gt;="&amp;70,_Calc!$B$3:$B$20002,"&lt;="&amp;180,_Calc!$C$3:$C$20002,"&gt;="&amp;(A168-13),_Calc!$C$3:$C$20002,"&lt;="&amp;A168)/COUNTIFS(_Calc!$C$3:$C$20002,"&gt;="&amp;(A168-13),_Calc!$C$3:$C$20002,"&lt;="&amp;A168,_Calc!$B$3:$B$20002,"&lt;&gt;")*100),"")</f>
        <v/>
      </c>
      <c r="I168" s="61">
        <f>IFERROR(IF(A168="","",COUNTIFS(_Calc!$B$3:$B$20002,"&lt;70",_Calc!$C$3:$C$20002,A168,_Calc!$D$3:$D$20002,"&lt;6")),"")</f>
        <v/>
      </c>
    </row>
    <row r="169">
      <c r="B169" s="61">
        <f>IFERROR(IF(A169="","",COUNTIFS(_Calc!$C$3:$C$20002,A169,_Calc!$B$3:$B$20002,"&lt;&gt;")),"")</f>
        <v/>
      </c>
      <c r="C169" s="62">
        <f>IFERROR(IF(A169="","",AVERAGEIFS(_Calc!$B$3:$B$20002,_Calc!$C$3:$C$20002,A169)),"")</f>
        <v/>
      </c>
      <c r="D169" s="63">
        <f>IFERROR(IF(A169="","",COUNTIFS(_Calc!$B$3:$B$20002,"&gt;="&amp;70,_Calc!$B$3:$B$20002,"&lt;="&amp;180,_Calc!$C$3:$C$20002,A169)/COUNTIFS(_Calc!$C$3:$C$20002,A169,_Calc!$B$3:$B$20002,"&lt;&gt;")*100),"")</f>
        <v/>
      </c>
      <c r="E169" s="63">
        <f>IFERROR(IF(A169="","",COUNTIFS(_Calc!$B$3:$B$20002,"&lt;70",_Calc!$C$3:$C$20002,A169)/COUNTIFS(_Calc!$C$3:$C$20002,A169,_Calc!$B$3:$B$20002,"&lt;&gt;")*100),"")</f>
        <v/>
      </c>
      <c r="F169" s="63">
        <f>IFERROR(IF(A169="","",COUNTIFS(_Calc!$B$3:$B$20002,"&gt;180",_Calc!$C$3:$C$20002,A169)/COUNTIFS(_Calc!$C$3:$C$20002,A169,_Calc!$B$3:$B$20002,"&lt;&gt;")*100),"")</f>
        <v/>
      </c>
      <c r="G169" s="64">
        <f>IFERROR(IF(A169="","",IF(D169&gt;=70,"✓ Good",IF(E169&gt;4,"Low glucose","High glucose"))),"")</f>
        <v/>
      </c>
      <c r="H169" s="63">
        <f>IFERROR(IF(A169="","",COUNTIFS(_Calc!$B$3:$B$20002,"&gt;="&amp;70,_Calc!$B$3:$B$20002,"&lt;="&amp;180,_Calc!$C$3:$C$20002,"&gt;="&amp;(A169-13),_Calc!$C$3:$C$20002,"&lt;="&amp;A169)/COUNTIFS(_Calc!$C$3:$C$20002,"&gt;="&amp;(A169-13),_Calc!$C$3:$C$20002,"&lt;="&amp;A169,_Calc!$B$3:$B$20002,"&lt;&gt;")*100),"")</f>
        <v/>
      </c>
      <c r="I169" s="61">
        <f>IFERROR(IF(A169="","",COUNTIFS(_Calc!$B$3:$B$20002,"&lt;70",_Calc!$C$3:$C$20002,A169,_Calc!$D$3:$D$20002,"&lt;6")),"")</f>
        <v/>
      </c>
    </row>
    <row r="170">
      <c r="B170" s="61">
        <f>IFERROR(IF(A170="","",COUNTIFS(_Calc!$C$3:$C$20002,A170,_Calc!$B$3:$B$20002,"&lt;&gt;")),"")</f>
        <v/>
      </c>
      <c r="C170" s="62">
        <f>IFERROR(IF(A170="","",AVERAGEIFS(_Calc!$B$3:$B$20002,_Calc!$C$3:$C$20002,A170)),"")</f>
        <v/>
      </c>
      <c r="D170" s="63">
        <f>IFERROR(IF(A170="","",COUNTIFS(_Calc!$B$3:$B$20002,"&gt;="&amp;70,_Calc!$B$3:$B$20002,"&lt;="&amp;180,_Calc!$C$3:$C$20002,A170)/COUNTIFS(_Calc!$C$3:$C$20002,A170,_Calc!$B$3:$B$20002,"&lt;&gt;")*100),"")</f>
        <v/>
      </c>
      <c r="E170" s="63">
        <f>IFERROR(IF(A170="","",COUNTIFS(_Calc!$B$3:$B$20002,"&lt;70",_Calc!$C$3:$C$20002,A170)/COUNTIFS(_Calc!$C$3:$C$20002,A170,_Calc!$B$3:$B$20002,"&lt;&gt;")*100),"")</f>
        <v/>
      </c>
      <c r="F170" s="63">
        <f>IFERROR(IF(A170="","",COUNTIFS(_Calc!$B$3:$B$20002,"&gt;180",_Calc!$C$3:$C$20002,A170)/COUNTIFS(_Calc!$C$3:$C$20002,A170,_Calc!$B$3:$B$20002,"&lt;&gt;")*100),"")</f>
        <v/>
      </c>
      <c r="G170" s="64">
        <f>IFERROR(IF(A170="","",IF(D170&gt;=70,"✓ Good",IF(E170&gt;4,"Low glucose","High glucose"))),"")</f>
        <v/>
      </c>
      <c r="H170" s="63">
        <f>IFERROR(IF(A170="","",COUNTIFS(_Calc!$B$3:$B$20002,"&gt;="&amp;70,_Calc!$B$3:$B$20002,"&lt;="&amp;180,_Calc!$C$3:$C$20002,"&gt;="&amp;(A170-13),_Calc!$C$3:$C$20002,"&lt;="&amp;A170)/COUNTIFS(_Calc!$C$3:$C$20002,"&gt;="&amp;(A170-13),_Calc!$C$3:$C$20002,"&lt;="&amp;A170,_Calc!$B$3:$B$20002,"&lt;&gt;")*100),"")</f>
        <v/>
      </c>
      <c r="I170" s="61">
        <f>IFERROR(IF(A170="","",COUNTIFS(_Calc!$B$3:$B$20002,"&lt;70",_Calc!$C$3:$C$20002,A170,_Calc!$D$3:$D$20002,"&lt;6")),"")</f>
        <v/>
      </c>
    </row>
    <row r="171">
      <c r="B171" s="61">
        <f>IFERROR(IF(A171="","",COUNTIFS(_Calc!$C$3:$C$20002,A171,_Calc!$B$3:$B$20002,"&lt;&gt;")),"")</f>
        <v/>
      </c>
      <c r="C171" s="62">
        <f>IFERROR(IF(A171="","",AVERAGEIFS(_Calc!$B$3:$B$20002,_Calc!$C$3:$C$20002,A171)),"")</f>
        <v/>
      </c>
      <c r="D171" s="63">
        <f>IFERROR(IF(A171="","",COUNTIFS(_Calc!$B$3:$B$20002,"&gt;="&amp;70,_Calc!$B$3:$B$20002,"&lt;="&amp;180,_Calc!$C$3:$C$20002,A171)/COUNTIFS(_Calc!$C$3:$C$20002,A171,_Calc!$B$3:$B$20002,"&lt;&gt;")*100),"")</f>
        <v/>
      </c>
      <c r="E171" s="63">
        <f>IFERROR(IF(A171="","",COUNTIFS(_Calc!$B$3:$B$20002,"&lt;70",_Calc!$C$3:$C$20002,A171)/COUNTIFS(_Calc!$C$3:$C$20002,A171,_Calc!$B$3:$B$20002,"&lt;&gt;")*100),"")</f>
        <v/>
      </c>
      <c r="F171" s="63">
        <f>IFERROR(IF(A171="","",COUNTIFS(_Calc!$B$3:$B$20002,"&gt;180",_Calc!$C$3:$C$20002,A171)/COUNTIFS(_Calc!$C$3:$C$20002,A171,_Calc!$B$3:$B$20002,"&lt;&gt;")*100),"")</f>
        <v/>
      </c>
      <c r="G171" s="64">
        <f>IFERROR(IF(A171="","",IF(D171&gt;=70,"✓ Good",IF(E171&gt;4,"Low glucose","High glucose"))),"")</f>
        <v/>
      </c>
      <c r="H171" s="63">
        <f>IFERROR(IF(A171="","",COUNTIFS(_Calc!$B$3:$B$20002,"&gt;="&amp;70,_Calc!$B$3:$B$20002,"&lt;="&amp;180,_Calc!$C$3:$C$20002,"&gt;="&amp;(A171-13),_Calc!$C$3:$C$20002,"&lt;="&amp;A171)/COUNTIFS(_Calc!$C$3:$C$20002,"&gt;="&amp;(A171-13),_Calc!$C$3:$C$20002,"&lt;="&amp;A171,_Calc!$B$3:$B$20002,"&lt;&gt;")*100),"")</f>
        <v/>
      </c>
      <c r="I171" s="61">
        <f>IFERROR(IF(A171="","",COUNTIFS(_Calc!$B$3:$B$20002,"&lt;70",_Calc!$C$3:$C$20002,A171,_Calc!$D$3:$D$20002,"&lt;6")),"")</f>
        <v/>
      </c>
    </row>
    <row r="172">
      <c r="B172" s="61">
        <f>IFERROR(IF(A172="","",COUNTIFS(_Calc!$C$3:$C$20002,A172,_Calc!$B$3:$B$20002,"&lt;&gt;")),"")</f>
        <v/>
      </c>
      <c r="C172" s="62">
        <f>IFERROR(IF(A172="","",AVERAGEIFS(_Calc!$B$3:$B$20002,_Calc!$C$3:$C$20002,A172)),"")</f>
        <v/>
      </c>
      <c r="D172" s="63">
        <f>IFERROR(IF(A172="","",COUNTIFS(_Calc!$B$3:$B$20002,"&gt;="&amp;70,_Calc!$B$3:$B$20002,"&lt;="&amp;180,_Calc!$C$3:$C$20002,A172)/COUNTIFS(_Calc!$C$3:$C$20002,A172,_Calc!$B$3:$B$20002,"&lt;&gt;")*100),"")</f>
        <v/>
      </c>
      <c r="E172" s="63">
        <f>IFERROR(IF(A172="","",COUNTIFS(_Calc!$B$3:$B$20002,"&lt;70",_Calc!$C$3:$C$20002,A172)/COUNTIFS(_Calc!$C$3:$C$20002,A172,_Calc!$B$3:$B$20002,"&lt;&gt;")*100),"")</f>
        <v/>
      </c>
      <c r="F172" s="63">
        <f>IFERROR(IF(A172="","",COUNTIFS(_Calc!$B$3:$B$20002,"&gt;180",_Calc!$C$3:$C$20002,A172)/COUNTIFS(_Calc!$C$3:$C$20002,A172,_Calc!$B$3:$B$20002,"&lt;&gt;")*100),"")</f>
        <v/>
      </c>
      <c r="G172" s="64">
        <f>IFERROR(IF(A172="","",IF(D172&gt;=70,"✓ Good",IF(E172&gt;4,"Low glucose","High glucose"))),"")</f>
        <v/>
      </c>
      <c r="H172" s="63">
        <f>IFERROR(IF(A172="","",COUNTIFS(_Calc!$B$3:$B$20002,"&gt;="&amp;70,_Calc!$B$3:$B$20002,"&lt;="&amp;180,_Calc!$C$3:$C$20002,"&gt;="&amp;(A172-13),_Calc!$C$3:$C$20002,"&lt;="&amp;A172)/COUNTIFS(_Calc!$C$3:$C$20002,"&gt;="&amp;(A172-13),_Calc!$C$3:$C$20002,"&lt;="&amp;A172,_Calc!$B$3:$B$20002,"&lt;&gt;")*100),"")</f>
        <v/>
      </c>
      <c r="I172" s="61">
        <f>IFERROR(IF(A172="","",COUNTIFS(_Calc!$B$3:$B$20002,"&lt;70",_Calc!$C$3:$C$20002,A172,_Calc!$D$3:$D$20002,"&lt;6")),"")</f>
        <v/>
      </c>
    </row>
    <row r="173">
      <c r="B173" s="61">
        <f>IFERROR(IF(A173="","",COUNTIFS(_Calc!$C$3:$C$20002,A173,_Calc!$B$3:$B$20002,"&lt;&gt;")),"")</f>
        <v/>
      </c>
      <c r="C173" s="62">
        <f>IFERROR(IF(A173="","",AVERAGEIFS(_Calc!$B$3:$B$20002,_Calc!$C$3:$C$20002,A173)),"")</f>
        <v/>
      </c>
      <c r="D173" s="63">
        <f>IFERROR(IF(A173="","",COUNTIFS(_Calc!$B$3:$B$20002,"&gt;="&amp;70,_Calc!$B$3:$B$20002,"&lt;="&amp;180,_Calc!$C$3:$C$20002,A173)/COUNTIFS(_Calc!$C$3:$C$20002,A173,_Calc!$B$3:$B$20002,"&lt;&gt;")*100),"")</f>
        <v/>
      </c>
      <c r="E173" s="63">
        <f>IFERROR(IF(A173="","",COUNTIFS(_Calc!$B$3:$B$20002,"&lt;70",_Calc!$C$3:$C$20002,A173)/COUNTIFS(_Calc!$C$3:$C$20002,A173,_Calc!$B$3:$B$20002,"&lt;&gt;")*100),"")</f>
        <v/>
      </c>
      <c r="F173" s="63">
        <f>IFERROR(IF(A173="","",COUNTIFS(_Calc!$B$3:$B$20002,"&gt;180",_Calc!$C$3:$C$20002,A173)/COUNTIFS(_Calc!$C$3:$C$20002,A173,_Calc!$B$3:$B$20002,"&lt;&gt;")*100),"")</f>
        <v/>
      </c>
      <c r="G173" s="64">
        <f>IFERROR(IF(A173="","",IF(D173&gt;=70,"✓ Good",IF(E173&gt;4,"Low glucose","High glucose"))),"")</f>
        <v/>
      </c>
      <c r="H173" s="63">
        <f>IFERROR(IF(A173="","",COUNTIFS(_Calc!$B$3:$B$20002,"&gt;="&amp;70,_Calc!$B$3:$B$20002,"&lt;="&amp;180,_Calc!$C$3:$C$20002,"&gt;="&amp;(A173-13),_Calc!$C$3:$C$20002,"&lt;="&amp;A173)/COUNTIFS(_Calc!$C$3:$C$20002,"&gt;="&amp;(A173-13),_Calc!$C$3:$C$20002,"&lt;="&amp;A173,_Calc!$B$3:$B$20002,"&lt;&gt;")*100),"")</f>
        <v/>
      </c>
      <c r="I173" s="61">
        <f>IFERROR(IF(A173="","",COUNTIFS(_Calc!$B$3:$B$20002,"&lt;70",_Calc!$C$3:$C$20002,A173,_Calc!$D$3:$D$20002,"&lt;6")),"")</f>
        <v/>
      </c>
    </row>
    <row r="174">
      <c r="B174" s="61">
        <f>IFERROR(IF(A174="","",COUNTIFS(_Calc!$C$3:$C$20002,A174,_Calc!$B$3:$B$20002,"&lt;&gt;")),"")</f>
        <v/>
      </c>
      <c r="C174" s="62">
        <f>IFERROR(IF(A174="","",AVERAGEIFS(_Calc!$B$3:$B$20002,_Calc!$C$3:$C$20002,A174)),"")</f>
        <v/>
      </c>
      <c r="D174" s="63">
        <f>IFERROR(IF(A174="","",COUNTIFS(_Calc!$B$3:$B$20002,"&gt;="&amp;70,_Calc!$B$3:$B$20002,"&lt;="&amp;180,_Calc!$C$3:$C$20002,A174)/COUNTIFS(_Calc!$C$3:$C$20002,A174,_Calc!$B$3:$B$20002,"&lt;&gt;")*100),"")</f>
        <v/>
      </c>
      <c r="E174" s="63">
        <f>IFERROR(IF(A174="","",COUNTIFS(_Calc!$B$3:$B$20002,"&lt;70",_Calc!$C$3:$C$20002,A174)/COUNTIFS(_Calc!$C$3:$C$20002,A174,_Calc!$B$3:$B$20002,"&lt;&gt;")*100),"")</f>
        <v/>
      </c>
      <c r="F174" s="63">
        <f>IFERROR(IF(A174="","",COUNTIFS(_Calc!$B$3:$B$20002,"&gt;180",_Calc!$C$3:$C$20002,A174)/COUNTIFS(_Calc!$C$3:$C$20002,A174,_Calc!$B$3:$B$20002,"&lt;&gt;")*100),"")</f>
        <v/>
      </c>
      <c r="G174" s="64">
        <f>IFERROR(IF(A174="","",IF(D174&gt;=70,"✓ Good",IF(E174&gt;4,"Low glucose","High glucose"))),"")</f>
        <v/>
      </c>
      <c r="H174" s="63">
        <f>IFERROR(IF(A174="","",COUNTIFS(_Calc!$B$3:$B$20002,"&gt;="&amp;70,_Calc!$B$3:$B$20002,"&lt;="&amp;180,_Calc!$C$3:$C$20002,"&gt;="&amp;(A174-13),_Calc!$C$3:$C$20002,"&lt;="&amp;A174)/COUNTIFS(_Calc!$C$3:$C$20002,"&gt;="&amp;(A174-13),_Calc!$C$3:$C$20002,"&lt;="&amp;A174,_Calc!$B$3:$B$20002,"&lt;&gt;")*100),"")</f>
        <v/>
      </c>
      <c r="I174" s="61">
        <f>IFERROR(IF(A174="","",COUNTIFS(_Calc!$B$3:$B$20002,"&lt;70",_Calc!$C$3:$C$20002,A174,_Calc!$D$3:$D$20002,"&lt;6")),"")</f>
        <v/>
      </c>
    </row>
    <row r="175">
      <c r="B175" s="61">
        <f>IFERROR(IF(A175="","",COUNTIFS(_Calc!$C$3:$C$20002,A175,_Calc!$B$3:$B$20002,"&lt;&gt;")),"")</f>
        <v/>
      </c>
      <c r="C175" s="62">
        <f>IFERROR(IF(A175="","",AVERAGEIFS(_Calc!$B$3:$B$20002,_Calc!$C$3:$C$20002,A175)),"")</f>
        <v/>
      </c>
      <c r="D175" s="63">
        <f>IFERROR(IF(A175="","",COUNTIFS(_Calc!$B$3:$B$20002,"&gt;="&amp;70,_Calc!$B$3:$B$20002,"&lt;="&amp;180,_Calc!$C$3:$C$20002,A175)/COUNTIFS(_Calc!$C$3:$C$20002,A175,_Calc!$B$3:$B$20002,"&lt;&gt;")*100),"")</f>
        <v/>
      </c>
      <c r="E175" s="63">
        <f>IFERROR(IF(A175="","",COUNTIFS(_Calc!$B$3:$B$20002,"&lt;70",_Calc!$C$3:$C$20002,A175)/COUNTIFS(_Calc!$C$3:$C$20002,A175,_Calc!$B$3:$B$20002,"&lt;&gt;")*100),"")</f>
        <v/>
      </c>
      <c r="F175" s="63">
        <f>IFERROR(IF(A175="","",COUNTIFS(_Calc!$B$3:$B$20002,"&gt;180",_Calc!$C$3:$C$20002,A175)/COUNTIFS(_Calc!$C$3:$C$20002,A175,_Calc!$B$3:$B$20002,"&lt;&gt;")*100),"")</f>
        <v/>
      </c>
      <c r="G175" s="64">
        <f>IFERROR(IF(A175="","",IF(D175&gt;=70,"✓ Good",IF(E175&gt;4,"Low glucose","High glucose"))),"")</f>
        <v/>
      </c>
      <c r="H175" s="63">
        <f>IFERROR(IF(A175="","",COUNTIFS(_Calc!$B$3:$B$20002,"&gt;="&amp;70,_Calc!$B$3:$B$20002,"&lt;="&amp;180,_Calc!$C$3:$C$20002,"&gt;="&amp;(A175-13),_Calc!$C$3:$C$20002,"&lt;="&amp;A175)/COUNTIFS(_Calc!$C$3:$C$20002,"&gt;="&amp;(A175-13),_Calc!$C$3:$C$20002,"&lt;="&amp;A175,_Calc!$B$3:$B$20002,"&lt;&gt;")*100),"")</f>
        <v/>
      </c>
      <c r="I175" s="61">
        <f>IFERROR(IF(A175="","",COUNTIFS(_Calc!$B$3:$B$20002,"&lt;70",_Calc!$C$3:$C$20002,A175,_Calc!$D$3:$D$20002,"&lt;6")),"")</f>
        <v/>
      </c>
    </row>
    <row r="176">
      <c r="B176" s="61">
        <f>IFERROR(IF(A176="","",COUNTIFS(_Calc!$C$3:$C$20002,A176,_Calc!$B$3:$B$20002,"&lt;&gt;")),"")</f>
        <v/>
      </c>
      <c r="C176" s="62">
        <f>IFERROR(IF(A176="","",AVERAGEIFS(_Calc!$B$3:$B$20002,_Calc!$C$3:$C$20002,A176)),"")</f>
        <v/>
      </c>
      <c r="D176" s="63">
        <f>IFERROR(IF(A176="","",COUNTIFS(_Calc!$B$3:$B$20002,"&gt;="&amp;70,_Calc!$B$3:$B$20002,"&lt;="&amp;180,_Calc!$C$3:$C$20002,A176)/COUNTIFS(_Calc!$C$3:$C$20002,A176,_Calc!$B$3:$B$20002,"&lt;&gt;")*100),"")</f>
        <v/>
      </c>
      <c r="E176" s="63">
        <f>IFERROR(IF(A176="","",COUNTIFS(_Calc!$B$3:$B$20002,"&lt;70",_Calc!$C$3:$C$20002,A176)/COUNTIFS(_Calc!$C$3:$C$20002,A176,_Calc!$B$3:$B$20002,"&lt;&gt;")*100),"")</f>
        <v/>
      </c>
      <c r="F176" s="63">
        <f>IFERROR(IF(A176="","",COUNTIFS(_Calc!$B$3:$B$20002,"&gt;180",_Calc!$C$3:$C$20002,A176)/COUNTIFS(_Calc!$C$3:$C$20002,A176,_Calc!$B$3:$B$20002,"&lt;&gt;")*100),"")</f>
        <v/>
      </c>
      <c r="G176" s="64">
        <f>IFERROR(IF(A176="","",IF(D176&gt;=70,"✓ Good",IF(E176&gt;4,"Low glucose","High glucose"))),"")</f>
        <v/>
      </c>
      <c r="H176" s="63">
        <f>IFERROR(IF(A176="","",COUNTIFS(_Calc!$B$3:$B$20002,"&gt;="&amp;70,_Calc!$B$3:$B$20002,"&lt;="&amp;180,_Calc!$C$3:$C$20002,"&gt;="&amp;(A176-13),_Calc!$C$3:$C$20002,"&lt;="&amp;A176)/COUNTIFS(_Calc!$C$3:$C$20002,"&gt;="&amp;(A176-13),_Calc!$C$3:$C$20002,"&lt;="&amp;A176,_Calc!$B$3:$B$20002,"&lt;&gt;")*100),"")</f>
        <v/>
      </c>
      <c r="I176" s="61">
        <f>IFERROR(IF(A176="","",COUNTIFS(_Calc!$B$3:$B$20002,"&lt;70",_Calc!$C$3:$C$20002,A176,_Calc!$D$3:$D$20002,"&lt;6")),"")</f>
        <v/>
      </c>
    </row>
    <row r="177">
      <c r="B177" s="61">
        <f>IFERROR(IF(A177="","",COUNTIFS(_Calc!$C$3:$C$20002,A177,_Calc!$B$3:$B$20002,"&lt;&gt;")),"")</f>
        <v/>
      </c>
      <c r="C177" s="62">
        <f>IFERROR(IF(A177="","",AVERAGEIFS(_Calc!$B$3:$B$20002,_Calc!$C$3:$C$20002,A177)),"")</f>
        <v/>
      </c>
      <c r="D177" s="63">
        <f>IFERROR(IF(A177="","",COUNTIFS(_Calc!$B$3:$B$20002,"&gt;="&amp;70,_Calc!$B$3:$B$20002,"&lt;="&amp;180,_Calc!$C$3:$C$20002,A177)/COUNTIFS(_Calc!$C$3:$C$20002,A177,_Calc!$B$3:$B$20002,"&lt;&gt;")*100),"")</f>
        <v/>
      </c>
      <c r="E177" s="63">
        <f>IFERROR(IF(A177="","",COUNTIFS(_Calc!$B$3:$B$20002,"&lt;70",_Calc!$C$3:$C$20002,A177)/COUNTIFS(_Calc!$C$3:$C$20002,A177,_Calc!$B$3:$B$20002,"&lt;&gt;")*100),"")</f>
        <v/>
      </c>
      <c r="F177" s="63">
        <f>IFERROR(IF(A177="","",COUNTIFS(_Calc!$B$3:$B$20002,"&gt;180",_Calc!$C$3:$C$20002,A177)/COUNTIFS(_Calc!$C$3:$C$20002,A177,_Calc!$B$3:$B$20002,"&lt;&gt;")*100),"")</f>
        <v/>
      </c>
      <c r="G177" s="64">
        <f>IFERROR(IF(A177="","",IF(D177&gt;=70,"✓ Good",IF(E177&gt;4,"Low glucose","High glucose"))),"")</f>
        <v/>
      </c>
      <c r="H177" s="63">
        <f>IFERROR(IF(A177="","",COUNTIFS(_Calc!$B$3:$B$20002,"&gt;="&amp;70,_Calc!$B$3:$B$20002,"&lt;="&amp;180,_Calc!$C$3:$C$20002,"&gt;="&amp;(A177-13),_Calc!$C$3:$C$20002,"&lt;="&amp;A177)/COUNTIFS(_Calc!$C$3:$C$20002,"&gt;="&amp;(A177-13),_Calc!$C$3:$C$20002,"&lt;="&amp;A177,_Calc!$B$3:$B$20002,"&lt;&gt;")*100),"")</f>
        <v/>
      </c>
      <c r="I177" s="61">
        <f>IFERROR(IF(A177="","",COUNTIFS(_Calc!$B$3:$B$20002,"&lt;70",_Calc!$C$3:$C$20002,A177,_Calc!$D$3:$D$20002,"&lt;6")),"")</f>
        <v/>
      </c>
    </row>
    <row r="178">
      <c r="B178" s="61">
        <f>IFERROR(IF(A178="","",COUNTIFS(_Calc!$C$3:$C$20002,A178,_Calc!$B$3:$B$20002,"&lt;&gt;")),"")</f>
        <v/>
      </c>
      <c r="C178" s="62">
        <f>IFERROR(IF(A178="","",AVERAGEIFS(_Calc!$B$3:$B$20002,_Calc!$C$3:$C$20002,A178)),"")</f>
        <v/>
      </c>
      <c r="D178" s="63">
        <f>IFERROR(IF(A178="","",COUNTIFS(_Calc!$B$3:$B$20002,"&gt;="&amp;70,_Calc!$B$3:$B$20002,"&lt;="&amp;180,_Calc!$C$3:$C$20002,A178)/COUNTIFS(_Calc!$C$3:$C$20002,A178,_Calc!$B$3:$B$20002,"&lt;&gt;")*100),"")</f>
        <v/>
      </c>
      <c r="E178" s="63">
        <f>IFERROR(IF(A178="","",COUNTIFS(_Calc!$B$3:$B$20002,"&lt;70",_Calc!$C$3:$C$20002,A178)/COUNTIFS(_Calc!$C$3:$C$20002,A178,_Calc!$B$3:$B$20002,"&lt;&gt;")*100),"")</f>
        <v/>
      </c>
      <c r="F178" s="63">
        <f>IFERROR(IF(A178="","",COUNTIFS(_Calc!$B$3:$B$20002,"&gt;180",_Calc!$C$3:$C$20002,A178)/COUNTIFS(_Calc!$C$3:$C$20002,A178,_Calc!$B$3:$B$20002,"&lt;&gt;")*100),"")</f>
        <v/>
      </c>
      <c r="G178" s="64">
        <f>IFERROR(IF(A178="","",IF(D178&gt;=70,"✓ Good",IF(E178&gt;4,"Low glucose","High glucose"))),"")</f>
        <v/>
      </c>
      <c r="H178" s="63">
        <f>IFERROR(IF(A178="","",COUNTIFS(_Calc!$B$3:$B$20002,"&gt;="&amp;70,_Calc!$B$3:$B$20002,"&lt;="&amp;180,_Calc!$C$3:$C$20002,"&gt;="&amp;(A178-13),_Calc!$C$3:$C$20002,"&lt;="&amp;A178)/COUNTIFS(_Calc!$C$3:$C$20002,"&gt;="&amp;(A178-13),_Calc!$C$3:$C$20002,"&lt;="&amp;A178,_Calc!$B$3:$B$20002,"&lt;&gt;")*100),"")</f>
        <v/>
      </c>
      <c r="I178" s="61">
        <f>IFERROR(IF(A178="","",COUNTIFS(_Calc!$B$3:$B$20002,"&lt;70",_Calc!$C$3:$C$20002,A178,_Calc!$D$3:$D$20002,"&lt;6")),"")</f>
        <v/>
      </c>
    </row>
    <row r="179">
      <c r="B179" s="61">
        <f>IFERROR(IF(A179="","",COUNTIFS(_Calc!$C$3:$C$20002,A179,_Calc!$B$3:$B$20002,"&lt;&gt;")),"")</f>
        <v/>
      </c>
      <c r="C179" s="62">
        <f>IFERROR(IF(A179="","",AVERAGEIFS(_Calc!$B$3:$B$20002,_Calc!$C$3:$C$20002,A179)),"")</f>
        <v/>
      </c>
      <c r="D179" s="63">
        <f>IFERROR(IF(A179="","",COUNTIFS(_Calc!$B$3:$B$20002,"&gt;="&amp;70,_Calc!$B$3:$B$20002,"&lt;="&amp;180,_Calc!$C$3:$C$20002,A179)/COUNTIFS(_Calc!$C$3:$C$20002,A179,_Calc!$B$3:$B$20002,"&lt;&gt;")*100),"")</f>
        <v/>
      </c>
      <c r="E179" s="63">
        <f>IFERROR(IF(A179="","",COUNTIFS(_Calc!$B$3:$B$20002,"&lt;70",_Calc!$C$3:$C$20002,A179)/COUNTIFS(_Calc!$C$3:$C$20002,A179,_Calc!$B$3:$B$20002,"&lt;&gt;")*100),"")</f>
        <v/>
      </c>
      <c r="F179" s="63">
        <f>IFERROR(IF(A179="","",COUNTIFS(_Calc!$B$3:$B$20002,"&gt;180",_Calc!$C$3:$C$20002,A179)/COUNTIFS(_Calc!$C$3:$C$20002,A179,_Calc!$B$3:$B$20002,"&lt;&gt;")*100),"")</f>
        <v/>
      </c>
      <c r="G179" s="64">
        <f>IFERROR(IF(A179="","",IF(D179&gt;=70,"✓ Good",IF(E179&gt;4,"Low glucose","High glucose"))),"")</f>
        <v/>
      </c>
      <c r="H179" s="63">
        <f>IFERROR(IF(A179="","",COUNTIFS(_Calc!$B$3:$B$20002,"&gt;="&amp;70,_Calc!$B$3:$B$20002,"&lt;="&amp;180,_Calc!$C$3:$C$20002,"&gt;="&amp;(A179-13),_Calc!$C$3:$C$20002,"&lt;="&amp;A179)/COUNTIFS(_Calc!$C$3:$C$20002,"&gt;="&amp;(A179-13),_Calc!$C$3:$C$20002,"&lt;="&amp;A179,_Calc!$B$3:$B$20002,"&lt;&gt;")*100),"")</f>
        <v/>
      </c>
      <c r="I179" s="61">
        <f>IFERROR(IF(A179="","",COUNTIFS(_Calc!$B$3:$B$20002,"&lt;70",_Calc!$C$3:$C$20002,A179,_Calc!$D$3:$D$20002,"&lt;6")),"")</f>
        <v/>
      </c>
    </row>
    <row r="180">
      <c r="B180" s="61">
        <f>IFERROR(IF(A180="","",COUNTIFS(_Calc!$C$3:$C$20002,A180,_Calc!$B$3:$B$20002,"&lt;&gt;")),"")</f>
        <v/>
      </c>
      <c r="C180" s="62">
        <f>IFERROR(IF(A180="","",AVERAGEIFS(_Calc!$B$3:$B$20002,_Calc!$C$3:$C$20002,A180)),"")</f>
        <v/>
      </c>
      <c r="D180" s="63">
        <f>IFERROR(IF(A180="","",COUNTIFS(_Calc!$B$3:$B$20002,"&gt;="&amp;70,_Calc!$B$3:$B$20002,"&lt;="&amp;180,_Calc!$C$3:$C$20002,A180)/COUNTIFS(_Calc!$C$3:$C$20002,A180,_Calc!$B$3:$B$20002,"&lt;&gt;")*100),"")</f>
        <v/>
      </c>
      <c r="E180" s="63">
        <f>IFERROR(IF(A180="","",COUNTIFS(_Calc!$B$3:$B$20002,"&lt;70",_Calc!$C$3:$C$20002,A180)/COUNTIFS(_Calc!$C$3:$C$20002,A180,_Calc!$B$3:$B$20002,"&lt;&gt;")*100),"")</f>
        <v/>
      </c>
      <c r="F180" s="63">
        <f>IFERROR(IF(A180="","",COUNTIFS(_Calc!$B$3:$B$20002,"&gt;180",_Calc!$C$3:$C$20002,A180)/COUNTIFS(_Calc!$C$3:$C$20002,A180,_Calc!$B$3:$B$20002,"&lt;&gt;")*100),"")</f>
        <v/>
      </c>
      <c r="G180" s="64">
        <f>IFERROR(IF(A180="","",IF(D180&gt;=70,"✓ Good",IF(E180&gt;4,"Low glucose","High glucose"))),"")</f>
        <v/>
      </c>
      <c r="H180" s="63">
        <f>IFERROR(IF(A180="","",COUNTIFS(_Calc!$B$3:$B$20002,"&gt;="&amp;70,_Calc!$B$3:$B$20002,"&lt;="&amp;180,_Calc!$C$3:$C$20002,"&gt;="&amp;(A180-13),_Calc!$C$3:$C$20002,"&lt;="&amp;A180)/COUNTIFS(_Calc!$C$3:$C$20002,"&gt;="&amp;(A180-13),_Calc!$C$3:$C$20002,"&lt;="&amp;A180,_Calc!$B$3:$B$20002,"&lt;&gt;")*100),"")</f>
        <v/>
      </c>
      <c r="I180" s="61">
        <f>IFERROR(IF(A180="","",COUNTIFS(_Calc!$B$3:$B$20002,"&lt;70",_Calc!$C$3:$C$20002,A180,_Calc!$D$3:$D$20002,"&lt;6")),"")</f>
        <v/>
      </c>
    </row>
    <row r="181">
      <c r="B181" s="61">
        <f>IFERROR(IF(A181="","",COUNTIFS(_Calc!$C$3:$C$20002,A181,_Calc!$B$3:$B$20002,"&lt;&gt;")),"")</f>
        <v/>
      </c>
      <c r="C181" s="62">
        <f>IFERROR(IF(A181="","",AVERAGEIFS(_Calc!$B$3:$B$20002,_Calc!$C$3:$C$20002,A181)),"")</f>
        <v/>
      </c>
      <c r="D181" s="63">
        <f>IFERROR(IF(A181="","",COUNTIFS(_Calc!$B$3:$B$20002,"&gt;="&amp;70,_Calc!$B$3:$B$20002,"&lt;="&amp;180,_Calc!$C$3:$C$20002,A181)/COUNTIFS(_Calc!$C$3:$C$20002,A181,_Calc!$B$3:$B$20002,"&lt;&gt;")*100),"")</f>
        <v/>
      </c>
      <c r="E181" s="63">
        <f>IFERROR(IF(A181="","",COUNTIFS(_Calc!$B$3:$B$20002,"&lt;70",_Calc!$C$3:$C$20002,A181)/COUNTIFS(_Calc!$C$3:$C$20002,A181,_Calc!$B$3:$B$20002,"&lt;&gt;")*100),"")</f>
        <v/>
      </c>
      <c r="F181" s="63">
        <f>IFERROR(IF(A181="","",COUNTIFS(_Calc!$B$3:$B$20002,"&gt;180",_Calc!$C$3:$C$20002,A181)/COUNTIFS(_Calc!$C$3:$C$20002,A181,_Calc!$B$3:$B$20002,"&lt;&gt;")*100),"")</f>
        <v/>
      </c>
      <c r="G181" s="64">
        <f>IFERROR(IF(A181="","",IF(D181&gt;=70,"✓ Good",IF(E181&gt;4,"Low glucose","High glucose"))),"")</f>
        <v/>
      </c>
      <c r="H181" s="63">
        <f>IFERROR(IF(A181="","",COUNTIFS(_Calc!$B$3:$B$20002,"&gt;="&amp;70,_Calc!$B$3:$B$20002,"&lt;="&amp;180,_Calc!$C$3:$C$20002,"&gt;="&amp;(A181-13),_Calc!$C$3:$C$20002,"&lt;="&amp;A181)/COUNTIFS(_Calc!$C$3:$C$20002,"&gt;="&amp;(A181-13),_Calc!$C$3:$C$20002,"&lt;="&amp;A181,_Calc!$B$3:$B$20002,"&lt;&gt;")*100),"")</f>
        <v/>
      </c>
      <c r="I181" s="61">
        <f>IFERROR(IF(A181="","",COUNTIFS(_Calc!$B$3:$B$20002,"&lt;70",_Calc!$C$3:$C$20002,A181,_Calc!$D$3:$D$20002,"&lt;6")),"")</f>
        <v/>
      </c>
    </row>
    <row r="182">
      <c r="B182" s="61">
        <f>IFERROR(IF(A182="","",COUNTIFS(_Calc!$C$3:$C$20002,A182,_Calc!$B$3:$B$20002,"&lt;&gt;")),"")</f>
        <v/>
      </c>
      <c r="C182" s="62">
        <f>IFERROR(IF(A182="","",AVERAGEIFS(_Calc!$B$3:$B$20002,_Calc!$C$3:$C$20002,A182)),"")</f>
        <v/>
      </c>
      <c r="D182" s="63">
        <f>IFERROR(IF(A182="","",COUNTIFS(_Calc!$B$3:$B$20002,"&gt;="&amp;70,_Calc!$B$3:$B$20002,"&lt;="&amp;180,_Calc!$C$3:$C$20002,A182)/COUNTIFS(_Calc!$C$3:$C$20002,A182,_Calc!$B$3:$B$20002,"&lt;&gt;")*100),"")</f>
        <v/>
      </c>
      <c r="E182" s="63">
        <f>IFERROR(IF(A182="","",COUNTIFS(_Calc!$B$3:$B$20002,"&lt;70",_Calc!$C$3:$C$20002,A182)/COUNTIFS(_Calc!$C$3:$C$20002,A182,_Calc!$B$3:$B$20002,"&lt;&gt;")*100),"")</f>
        <v/>
      </c>
      <c r="F182" s="63">
        <f>IFERROR(IF(A182="","",COUNTIFS(_Calc!$B$3:$B$20002,"&gt;180",_Calc!$C$3:$C$20002,A182)/COUNTIFS(_Calc!$C$3:$C$20002,A182,_Calc!$B$3:$B$20002,"&lt;&gt;")*100),"")</f>
        <v/>
      </c>
      <c r="G182" s="64">
        <f>IFERROR(IF(A182="","",IF(D182&gt;=70,"✓ Good",IF(E182&gt;4,"Low glucose","High glucose"))),"")</f>
        <v/>
      </c>
      <c r="H182" s="63">
        <f>IFERROR(IF(A182="","",COUNTIFS(_Calc!$B$3:$B$20002,"&gt;="&amp;70,_Calc!$B$3:$B$20002,"&lt;="&amp;180,_Calc!$C$3:$C$20002,"&gt;="&amp;(A182-13),_Calc!$C$3:$C$20002,"&lt;="&amp;A182)/COUNTIFS(_Calc!$C$3:$C$20002,"&gt;="&amp;(A182-13),_Calc!$C$3:$C$20002,"&lt;="&amp;A182,_Calc!$B$3:$B$20002,"&lt;&gt;")*100),"")</f>
        <v/>
      </c>
      <c r="I182" s="61">
        <f>IFERROR(IF(A182="","",COUNTIFS(_Calc!$B$3:$B$20002,"&lt;70",_Calc!$C$3:$C$20002,A182,_Calc!$D$3:$D$20002,"&lt;6")),"")</f>
        <v/>
      </c>
    </row>
    <row r="183">
      <c r="B183" s="61">
        <f>IFERROR(IF(A183="","",COUNTIFS(_Calc!$C$3:$C$20002,A183,_Calc!$B$3:$B$20002,"&lt;&gt;")),"")</f>
        <v/>
      </c>
      <c r="C183" s="62">
        <f>IFERROR(IF(A183="","",AVERAGEIFS(_Calc!$B$3:$B$20002,_Calc!$C$3:$C$20002,A183)),"")</f>
        <v/>
      </c>
      <c r="D183" s="63">
        <f>IFERROR(IF(A183="","",COUNTIFS(_Calc!$B$3:$B$20002,"&gt;="&amp;70,_Calc!$B$3:$B$20002,"&lt;="&amp;180,_Calc!$C$3:$C$20002,A183)/COUNTIFS(_Calc!$C$3:$C$20002,A183,_Calc!$B$3:$B$20002,"&lt;&gt;")*100),"")</f>
        <v/>
      </c>
      <c r="E183" s="63">
        <f>IFERROR(IF(A183="","",COUNTIFS(_Calc!$B$3:$B$20002,"&lt;70",_Calc!$C$3:$C$20002,A183)/COUNTIFS(_Calc!$C$3:$C$20002,A183,_Calc!$B$3:$B$20002,"&lt;&gt;")*100),"")</f>
        <v/>
      </c>
      <c r="F183" s="63">
        <f>IFERROR(IF(A183="","",COUNTIFS(_Calc!$B$3:$B$20002,"&gt;180",_Calc!$C$3:$C$20002,A183)/COUNTIFS(_Calc!$C$3:$C$20002,A183,_Calc!$B$3:$B$20002,"&lt;&gt;")*100),"")</f>
        <v/>
      </c>
      <c r="G183" s="64">
        <f>IFERROR(IF(A183="","",IF(D183&gt;=70,"✓ Good",IF(E183&gt;4,"Low glucose","High glucose"))),"")</f>
        <v/>
      </c>
      <c r="H183" s="63">
        <f>IFERROR(IF(A183="","",COUNTIFS(_Calc!$B$3:$B$20002,"&gt;="&amp;70,_Calc!$B$3:$B$20002,"&lt;="&amp;180,_Calc!$C$3:$C$20002,"&gt;="&amp;(A183-13),_Calc!$C$3:$C$20002,"&lt;="&amp;A183)/COUNTIFS(_Calc!$C$3:$C$20002,"&gt;="&amp;(A183-13),_Calc!$C$3:$C$20002,"&lt;="&amp;A183,_Calc!$B$3:$B$20002,"&lt;&gt;")*100),"")</f>
        <v/>
      </c>
      <c r="I183" s="61">
        <f>IFERROR(IF(A183="","",COUNTIFS(_Calc!$B$3:$B$20002,"&lt;70",_Calc!$C$3:$C$20002,A183,_Calc!$D$3:$D$20002,"&lt;6")),"")</f>
        <v/>
      </c>
    </row>
    <row r="184">
      <c r="B184" s="61">
        <f>IFERROR(IF(A184="","",COUNTIFS(_Calc!$C$3:$C$20002,A184,_Calc!$B$3:$B$20002,"&lt;&gt;")),"")</f>
        <v/>
      </c>
      <c r="C184" s="62">
        <f>IFERROR(IF(A184="","",AVERAGEIFS(_Calc!$B$3:$B$20002,_Calc!$C$3:$C$20002,A184)),"")</f>
        <v/>
      </c>
      <c r="D184" s="63">
        <f>IFERROR(IF(A184="","",COUNTIFS(_Calc!$B$3:$B$20002,"&gt;="&amp;70,_Calc!$B$3:$B$20002,"&lt;="&amp;180,_Calc!$C$3:$C$20002,A184)/COUNTIFS(_Calc!$C$3:$C$20002,A184,_Calc!$B$3:$B$20002,"&lt;&gt;")*100),"")</f>
        <v/>
      </c>
      <c r="E184" s="63">
        <f>IFERROR(IF(A184="","",COUNTIFS(_Calc!$B$3:$B$20002,"&lt;70",_Calc!$C$3:$C$20002,A184)/COUNTIFS(_Calc!$C$3:$C$20002,A184,_Calc!$B$3:$B$20002,"&lt;&gt;")*100),"")</f>
        <v/>
      </c>
      <c r="F184" s="63">
        <f>IFERROR(IF(A184="","",COUNTIFS(_Calc!$B$3:$B$20002,"&gt;180",_Calc!$C$3:$C$20002,A184)/COUNTIFS(_Calc!$C$3:$C$20002,A184,_Calc!$B$3:$B$20002,"&lt;&gt;")*100),"")</f>
        <v/>
      </c>
      <c r="G184" s="64">
        <f>IFERROR(IF(A184="","",IF(D184&gt;=70,"✓ Good",IF(E184&gt;4,"Low glucose","High glucose"))),"")</f>
        <v/>
      </c>
      <c r="H184" s="63">
        <f>IFERROR(IF(A184="","",COUNTIFS(_Calc!$B$3:$B$20002,"&gt;="&amp;70,_Calc!$B$3:$B$20002,"&lt;="&amp;180,_Calc!$C$3:$C$20002,"&gt;="&amp;(A184-13),_Calc!$C$3:$C$20002,"&lt;="&amp;A184)/COUNTIFS(_Calc!$C$3:$C$20002,"&gt;="&amp;(A184-13),_Calc!$C$3:$C$20002,"&lt;="&amp;A184,_Calc!$B$3:$B$20002,"&lt;&gt;")*100),"")</f>
        <v/>
      </c>
      <c r="I184" s="61">
        <f>IFERROR(IF(A184="","",COUNTIFS(_Calc!$B$3:$B$20002,"&lt;70",_Calc!$C$3:$C$20002,A184,_Calc!$D$3:$D$20002,"&lt;6")),"")</f>
        <v/>
      </c>
    </row>
    <row r="185">
      <c r="B185" s="61">
        <f>IFERROR(IF(A185="","",COUNTIFS(_Calc!$C$3:$C$20002,A185,_Calc!$B$3:$B$20002,"&lt;&gt;")),"")</f>
        <v/>
      </c>
      <c r="C185" s="62">
        <f>IFERROR(IF(A185="","",AVERAGEIFS(_Calc!$B$3:$B$20002,_Calc!$C$3:$C$20002,A185)),"")</f>
        <v/>
      </c>
      <c r="D185" s="63">
        <f>IFERROR(IF(A185="","",COUNTIFS(_Calc!$B$3:$B$20002,"&gt;="&amp;70,_Calc!$B$3:$B$20002,"&lt;="&amp;180,_Calc!$C$3:$C$20002,A185)/COUNTIFS(_Calc!$C$3:$C$20002,A185,_Calc!$B$3:$B$20002,"&lt;&gt;")*100),"")</f>
        <v/>
      </c>
      <c r="E185" s="63">
        <f>IFERROR(IF(A185="","",COUNTIFS(_Calc!$B$3:$B$20002,"&lt;70",_Calc!$C$3:$C$20002,A185)/COUNTIFS(_Calc!$C$3:$C$20002,A185,_Calc!$B$3:$B$20002,"&lt;&gt;")*100),"")</f>
        <v/>
      </c>
      <c r="F185" s="63">
        <f>IFERROR(IF(A185="","",COUNTIFS(_Calc!$B$3:$B$20002,"&gt;180",_Calc!$C$3:$C$20002,A185)/COUNTIFS(_Calc!$C$3:$C$20002,A185,_Calc!$B$3:$B$20002,"&lt;&gt;")*100),"")</f>
        <v/>
      </c>
      <c r="G185" s="64">
        <f>IFERROR(IF(A185="","",IF(D185&gt;=70,"✓ Good",IF(E185&gt;4,"Low glucose","High glucose"))),"")</f>
        <v/>
      </c>
      <c r="H185" s="63">
        <f>IFERROR(IF(A185="","",COUNTIFS(_Calc!$B$3:$B$20002,"&gt;="&amp;70,_Calc!$B$3:$B$20002,"&lt;="&amp;180,_Calc!$C$3:$C$20002,"&gt;="&amp;(A185-13),_Calc!$C$3:$C$20002,"&lt;="&amp;A185)/COUNTIFS(_Calc!$C$3:$C$20002,"&gt;="&amp;(A185-13),_Calc!$C$3:$C$20002,"&lt;="&amp;A185,_Calc!$B$3:$B$20002,"&lt;&gt;")*100),"")</f>
        <v/>
      </c>
      <c r="I185" s="61">
        <f>IFERROR(IF(A185="","",COUNTIFS(_Calc!$B$3:$B$20002,"&lt;70",_Calc!$C$3:$C$20002,A185,_Calc!$D$3:$D$20002,"&lt;6")),"")</f>
        <v/>
      </c>
    </row>
    <row r="186">
      <c r="B186" s="61">
        <f>IFERROR(IF(A186="","",COUNTIFS(_Calc!$C$3:$C$20002,A186,_Calc!$B$3:$B$20002,"&lt;&gt;")),"")</f>
        <v/>
      </c>
      <c r="C186" s="62">
        <f>IFERROR(IF(A186="","",AVERAGEIFS(_Calc!$B$3:$B$20002,_Calc!$C$3:$C$20002,A186)),"")</f>
        <v/>
      </c>
      <c r="D186" s="63">
        <f>IFERROR(IF(A186="","",COUNTIFS(_Calc!$B$3:$B$20002,"&gt;="&amp;70,_Calc!$B$3:$B$20002,"&lt;="&amp;180,_Calc!$C$3:$C$20002,A186)/COUNTIFS(_Calc!$C$3:$C$20002,A186,_Calc!$B$3:$B$20002,"&lt;&gt;")*100),"")</f>
        <v/>
      </c>
      <c r="E186" s="63">
        <f>IFERROR(IF(A186="","",COUNTIFS(_Calc!$B$3:$B$20002,"&lt;70",_Calc!$C$3:$C$20002,A186)/COUNTIFS(_Calc!$C$3:$C$20002,A186,_Calc!$B$3:$B$20002,"&lt;&gt;")*100),"")</f>
        <v/>
      </c>
      <c r="F186" s="63">
        <f>IFERROR(IF(A186="","",COUNTIFS(_Calc!$B$3:$B$20002,"&gt;180",_Calc!$C$3:$C$20002,A186)/COUNTIFS(_Calc!$C$3:$C$20002,A186,_Calc!$B$3:$B$20002,"&lt;&gt;")*100),"")</f>
        <v/>
      </c>
      <c r="G186" s="64">
        <f>IFERROR(IF(A186="","",IF(D186&gt;=70,"✓ Good",IF(E186&gt;4,"Low glucose","High glucose"))),"")</f>
        <v/>
      </c>
      <c r="H186" s="63">
        <f>IFERROR(IF(A186="","",COUNTIFS(_Calc!$B$3:$B$20002,"&gt;="&amp;70,_Calc!$B$3:$B$20002,"&lt;="&amp;180,_Calc!$C$3:$C$20002,"&gt;="&amp;(A186-13),_Calc!$C$3:$C$20002,"&lt;="&amp;A186)/COUNTIFS(_Calc!$C$3:$C$20002,"&gt;="&amp;(A186-13),_Calc!$C$3:$C$20002,"&lt;="&amp;A186,_Calc!$B$3:$B$20002,"&lt;&gt;")*100),"")</f>
        <v/>
      </c>
      <c r="I186" s="61">
        <f>IFERROR(IF(A186="","",COUNTIFS(_Calc!$B$3:$B$20002,"&lt;70",_Calc!$C$3:$C$20002,A186,_Calc!$D$3:$D$20002,"&lt;6")),"")</f>
        <v/>
      </c>
    </row>
    <row r="187">
      <c r="B187" s="61">
        <f>IFERROR(IF(A187="","",COUNTIFS(_Calc!$C$3:$C$20002,A187,_Calc!$B$3:$B$20002,"&lt;&gt;")),"")</f>
        <v/>
      </c>
      <c r="C187" s="62">
        <f>IFERROR(IF(A187="","",AVERAGEIFS(_Calc!$B$3:$B$20002,_Calc!$C$3:$C$20002,A187)),"")</f>
        <v/>
      </c>
      <c r="D187" s="63">
        <f>IFERROR(IF(A187="","",COUNTIFS(_Calc!$B$3:$B$20002,"&gt;="&amp;70,_Calc!$B$3:$B$20002,"&lt;="&amp;180,_Calc!$C$3:$C$20002,A187)/COUNTIFS(_Calc!$C$3:$C$20002,A187,_Calc!$B$3:$B$20002,"&lt;&gt;")*100),"")</f>
        <v/>
      </c>
      <c r="E187" s="63">
        <f>IFERROR(IF(A187="","",COUNTIFS(_Calc!$B$3:$B$20002,"&lt;70",_Calc!$C$3:$C$20002,A187)/COUNTIFS(_Calc!$C$3:$C$20002,A187,_Calc!$B$3:$B$20002,"&lt;&gt;")*100),"")</f>
        <v/>
      </c>
      <c r="F187" s="63">
        <f>IFERROR(IF(A187="","",COUNTIFS(_Calc!$B$3:$B$20002,"&gt;180",_Calc!$C$3:$C$20002,A187)/COUNTIFS(_Calc!$C$3:$C$20002,A187,_Calc!$B$3:$B$20002,"&lt;&gt;")*100),"")</f>
        <v/>
      </c>
      <c r="G187" s="64">
        <f>IFERROR(IF(A187="","",IF(D187&gt;=70,"✓ Good",IF(E187&gt;4,"Low glucose","High glucose"))),"")</f>
        <v/>
      </c>
      <c r="H187" s="63">
        <f>IFERROR(IF(A187="","",COUNTIFS(_Calc!$B$3:$B$20002,"&gt;="&amp;70,_Calc!$B$3:$B$20002,"&lt;="&amp;180,_Calc!$C$3:$C$20002,"&gt;="&amp;(A187-13),_Calc!$C$3:$C$20002,"&lt;="&amp;A187)/COUNTIFS(_Calc!$C$3:$C$20002,"&gt;="&amp;(A187-13),_Calc!$C$3:$C$20002,"&lt;="&amp;A187,_Calc!$B$3:$B$20002,"&lt;&gt;")*100),"")</f>
        <v/>
      </c>
      <c r="I187" s="61">
        <f>IFERROR(IF(A187="","",COUNTIFS(_Calc!$B$3:$B$20002,"&lt;70",_Calc!$C$3:$C$20002,A187,_Calc!$D$3:$D$20002,"&lt;6")),"")</f>
        <v/>
      </c>
    </row>
    <row r="188">
      <c r="B188" s="61">
        <f>IFERROR(IF(A188="","",COUNTIFS(_Calc!$C$3:$C$20002,A188,_Calc!$B$3:$B$20002,"&lt;&gt;")),"")</f>
        <v/>
      </c>
      <c r="C188" s="62">
        <f>IFERROR(IF(A188="","",AVERAGEIFS(_Calc!$B$3:$B$20002,_Calc!$C$3:$C$20002,A188)),"")</f>
        <v/>
      </c>
      <c r="D188" s="63">
        <f>IFERROR(IF(A188="","",COUNTIFS(_Calc!$B$3:$B$20002,"&gt;="&amp;70,_Calc!$B$3:$B$20002,"&lt;="&amp;180,_Calc!$C$3:$C$20002,A188)/COUNTIFS(_Calc!$C$3:$C$20002,A188,_Calc!$B$3:$B$20002,"&lt;&gt;")*100),"")</f>
        <v/>
      </c>
      <c r="E188" s="63">
        <f>IFERROR(IF(A188="","",COUNTIFS(_Calc!$B$3:$B$20002,"&lt;70",_Calc!$C$3:$C$20002,A188)/COUNTIFS(_Calc!$C$3:$C$20002,A188,_Calc!$B$3:$B$20002,"&lt;&gt;")*100),"")</f>
        <v/>
      </c>
      <c r="F188" s="63">
        <f>IFERROR(IF(A188="","",COUNTIFS(_Calc!$B$3:$B$20002,"&gt;180",_Calc!$C$3:$C$20002,A188)/COUNTIFS(_Calc!$C$3:$C$20002,A188,_Calc!$B$3:$B$20002,"&lt;&gt;")*100),"")</f>
        <v/>
      </c>
      <c r="G188" s="64">
        <f>IFERROR(IF(A188="","",IF(D188&gt;=70,"✓ Good",IF(E188&gt;4,"Low glucose","High glucose"))),"")</f>
        <v/>
      </c>
      <c r="H188" s="63">
        <f>IFERROR(IF(A188="","",COUNTIFS(_Calc!$B$3:$B$20002,"&gt;="&amp;70,_Calc!$B$3:$B$20002,"&lt;="&amp;180,_Calc!$C$3:$C$20002,"&gt;="&amp;(A188-13),_Calc!$C$3:$C$20002,"&lt;="&amp;A188)/COUNTIFS(_Calc!$C$3:$C$20002,"&gt;="&amp;(A188-13),_Calc!$C$3:$C$20002,"&lt;="&amp;A188,_Calc!$B$3:$B$20002,"&lt;&gt;")*100),"")</f>
        <v/>
      </c>
      <c r="I188" s="61">
        <f>IFERROR(IF(A188="","",COUNTIFS(_Calc!$B$3:$B$20002,"&lt;70",_Calc!$C$3:$C$20002,A188,_Calc!$D$3:$D$20002,"&lt;6")),"")</f>
        <v/>
      </c>
    </row>
    <row r="189">
      <c r="B189" s="61">
        <f>IFERROR(IF(A189="","",COUNTIFS(_Calc!$C$3:$C$20002,A189,_Calc!$B$3:$B$20002,"&lt;&gt;")),"")</f>
        <v/>
      </c>
      <c r="C189" s="62">
        <f>IFERROR(IF(A189="","",AVERAGEIFS(_Calc!$B$3:$B$20002,_Calc!$C$3:$C$20002,A189)),"")</f>
        <v/>
      </c>
      <c r="D189" s="63">
        <f>IFERROR(IF(A189="","",COUNTIFS(_Calc!$B$3:$B$20002,"&gt;="&amp;70,_Calc!$B$3:$B$20002,"&lt;="&amp;180,_Calc!$C$3:$C$20002,A189)/COUNTIFS(_Calc!$C$3:$C$20002,A189,_Calc!$B$3:$B$20002,"&lt;&gt;")*100),"")</f>
        <v/>
      </c>
      <c r="E189" s="63">
        <f>IFERROR(IF(A189="","",COUNTIFS(_Calc!$B$3:$B$20002,"&lt;70",_Calc!$C$3:$C$20002,A189)/COUNTIFS(_Calc!$C$3:$C$20002,A189,_Calc!$B$3:$B$20002,"&lt;&gt;")*100),"")</f>
        <v/>
      </c>
      <c r="F189" s="63">
        <f>IFERROR(IF(A189="","",COUNTIFS(_Calc!$B$3:$B$20002,"&gt;180",_Calc!$C$3:$C$20002,A189)/COUNTIFS(_Calc!$C$3:$C$20002,A189,_Calc!$B$3:$B$20002,"&lt;&gt;")*100),"")</f>
        <v/>
      </c>
      <c r="G189" s="64">
        <f>IFERROR(IF(A189="","",IF(D189&gt;=70,"✓ Good",IF(E189&gt;4,"Low glucose","High glucose"))),"")</f>
        <v/>
      </c>
      <c r="H189" s="63">
        <f>IFERROR(IF(A189="","",COUNTIFS(_Calc!$B$3:$B$20002,"&gt;="&amp;70,_Calc!$B$3:$B$20002,"&lt;="&amp;180,_Calc!$C$3:$C$20002,"&gt;="&amp;(A189-13),_Calc!$C$3:$C$20002,"&lt;="&amp;A189)/COUNTIFS(_Calc!$C$3:$C$20002,"&gt;="&amp;(A189-13),_Calc!$C$3:$C$20002,"&lt;="&amp;A189,_Calc!$B$3:$B$20002,"&lt;&gt;")*100),"")</f>
        <v/>
      </c>
      <c r="I189" s="61">
        <f>IFERROR(IF(A189="","",COUNTIFS(_Calc!$B$3:$B$20002,"&lt;70",_Calc!$C$3:$C$20002,A189,_Calc!$D$3:$D$20002,"&lt;6")),"")</f>
        <v/>
      </c>
    </row>
    <row r="190">
      <c r="B190" s="61">
        <f>IFERROR(IF(A190="","",COUNTIFS(_Calc!$C$3:$C$20002,A190,_Calc!$B$3:$B$20002,"&lt;&gt;")),"")</f>
        <v/>
      </c>
      <c r="C190" s="62">
        <f>IFERROR(IF(A190="","",AVERAGEIFS(_Calc!$B$3:$B$20002,_Calc!$C$3:$C$20002,A190)),"")</f>
        <v/>
      </c>
      <c r="D190" s="63">
        <f>IFERROR(IF(A190="","",COUNTIFS(_Calc!$B$3:$B$20002,"&gt;="&amp;70,_Calc!$B$3:$B$20002,"&lt;="&amp;180,_Calc!$C$3:$C$20002,A190)/COUNTIFS(_Calc!$C$3:$C$20002,A190,_Calc!$B$3:$B$20002,"&lt;&gt;")*100),"")</f>
        <v/>
      </c>
      <c r="E190" s="63">
        <f>IFERROR(IF(A190="","",COUNTIFS(_Calc!$B$3:$B$20002,"&lt;70",_Calc!$C$3:$C$20002,A190)/COUNTIFS(_Calc!$C$3:$C$20002,A190,_Calc!$B$3:$B$20002,"&lt;&gt;")*100),"")</f>
        <v/>
      </c>
      <c r="F190" s="63">
        <f>IFERROR(IF(A190="","",COUNTIFS(_Calc!$B$3:$B$20002,"&gt;180",_Calc!$C$3:$C$20002,A190)/COUNTIFS(_Calc!$C$3:$C$20002,A190,_Calc!$B$3:$B$20002,"&lt;&gt;")*100),"")</f>
        <v/>
      </c>
      <c r="G190" s="64">
        <f>IFERROR(IF(A190="","",IF(D190&gt;=70,"✓ Good",IF(E190&gt;4,"Low glucose","High glucose"))),"")</f>
        <v/>
      </c>
      <c r="H190" s="63">
        <f>IFERROR(IF(A190="","",COUNTIFS(_Calc!$B$3:$B$20002,"&gt;="&amp;70,_Calc!$B$3:$B$20002,"&lt;="&amp;180,_Calc!$C$3:$C$20002,"&gt;="&amp;(A190-13),_Calc!$C$3:$C$20002,"&lt;="&amp;A190)/COUNTIFS(_Calc!$C$3:$C$20002,"&gt;="&amp;(A190-13),_Calc!$C$3:$C$20002,"&lt;="&amp;A190,_Calc!$B$3:$B$20002,"&lt;&gt;")*100),"")</f>
        <v/>
      </c>
      <c r="I190" s="61">
        <f>IFERROR(IF(A190="","",COUNTIFS(_Calc!$B$3:$B$20002,"&lt;70",_Calc!$C$3:$C$20002,A190,_Calc!$D$3:$D$20002,"&lt;6")),"")</f>
        <v/>
      </c>
    </row>
    <row r="191">
      <c r="B191" s="61">
        <f>IFERROR(IF(A191="","",COUNTIFS(_Calc!$C$3:$C$20002,A191,_Calc!$B$3:$B$20002,"&lt;&gt;")),"")</f>
        <v/>
      </c>
      <c r="C191" s="62">
        <f>IFERROR(IF(A191="","",AVERAGEIFS(_Calc!$B$3:$B$20002,_Calc!$C$3:$C$20002,A191)),"")</f>
        <v/>
      </c>
      <c r="D191" s="63">
        <f>IFERROR(IF(A191="","",COUNTIFS(_Calc!$B$3:$B$20002,"&gt;="&amp;70,_Calc!$B$3:$B$20002,"&lt;="&amp;180,_Calc!$C$3:$C$20002,A191)/COUNTIFS(_Calc!$C$3:$C$20002,A191,_Calc!$B$3:$B$20002,"&lt;&gt;")*100),"")</f>
        <v/>
      </c>
      <c r="E191" s="63">
        <f>IFERROR(IF(A191="","",COUNTIFS(_Calc!$B$3:$B$20002,"&lt;70",_Calc!$C$3:$C$20002,A191)/COUNTIFS(_Calc!$C$3:$C$20002,A191,_Calc!$B$3:$B$20002,"&lt;&gt;")*100),"")</f>
        <v/>
      </c>
      <c r="F191" s="63">
        <f>IFERROR(IF(A191="","",COUNTIFS(_Calc!$B$3:$B$20002,"&gt;180",_Calc!$C$3:$C$20002,A191)/COUNTIFS(_Calc!$C$3:$C$20002,A191,_Calc!$B$3:$B$20002,"&lt;&gt;")*100),"")</f>
        <v/>
      </c>
      <c r="G191" s="64">
        <f>IFERROR(IF(A191="","",IF(D191&gt;=70,"✓ Good",IF(E191&gt;4,"Low glucose","High glucose"))),"")</f>
        <v/>
      </c>
      <c r="H191" s="63">
        <f>IFERROR(IF(A191="","",COUNTIFS(_Calc!$B$3:$B$20002,"&gt;="&amp;70,_Calc!$B$3:$B$20002,"&lt;="&amp;180,_Calc!$C$3:$C$20002,"&gt;="&amp;(A191-13),_Calc!$C$3:$C$20002,"&lt;="&amp;A191)/COUNTIFS(_Calc!$C$3:$C$20002,"&gt;="&amp;(A191-13),_Calc!$C$3:$C$20002,"&lt;="&amp;A191,_Calc!$B$3:$B$20002,"&lt;&gt;")*100),"")</f>
        <v/>
      </c>
      <c r="I191" s="61">
        <f>IFERROR(IF(A191="","",COUNTIFS(_Calc!$B$3:$B$20002,"&lt;70",_Calc!$C$3:$C$20002,A191,_Calc!$D$3:$D$20002,"&lt;6")),"")</f>
        <v/>
      </c>
    </row>
    <row r="192">
      <c r="B192" s="61">
        <f>IFERROR(IF(A192="","",COUNTIFS(_Calc!$C$3:$C$20002,A192,_Calc!$B$3:$B$20002,"&lt;&gt;")),"")</f>
        <v/>
      </c>
      <c r="C192" s="62">
        <f>IFERROR(IF(A192="","",AVERAGEIFS(_Calc!$B$3:$B$20002,_Calc!$C$3:$C$20002,A192)),"")</f>
        <v/>
      </c>
      <c r="D192" s="63">
        <f>IFERROR(IF(A192="","",COUNTIFS(_Calc!$B$3:$B$20002,"&gt;="&amp;70,_Calc!$B$3:$B$20002,"&lt;="&amp;180,_Calc!$C$3:$C$20002,A192)/COUNTIFS(_Calc!$C$3:$C$20002,A192,_Calc!$B$3:$B$20002,"&lt;&gt;")*100),"")</f>
        <v/>
      </c>
      <c r="E192" s="63">
        <f>IFERROR(IF(A192="","",COUNTIFS(_Calc!$B$3:$B$20002,"&lt;70",_Calc!$C$3:$C$20002,A192)/COUNTIFS(_Calc!$C$3:$C$20002,A192,_Calc!$B$3:$B$20002,"&lt;&gt;")*100),"")</f>
        <v/>
      </c>
      <c r="F192" s="63">
        <f>IFERROR(IF(A192="","",COUNTIFS(_Calc!$B$3:$B$20002,"&gt;180",_Calc!$C$3:$C$20002,A192)/COUNTIFS(_Calc!$C$3:$C$20002,A192,_Calc!$B$3:$B$20002,"&lt;&gt;")*100),"")</f>
        <v/>
      </c>
      <c r="G192" s="64">
        <f>IFERROR(IF(A192="","",IF(D192&gt;=70,"✓ Good",IF(E192&gt;4,"Low glucose","High glucose"))),"")</f>
        <v/>
      </c>
      <c r="H192" s="63">
        <f>IFERROR(IF(A192="","",COUNTIFS(_Calc!$B$3:$B$20002,"&gt;="&amp;70,_Calc!$B$3:$B$20002,"&lt;="&amp;180,_Calc!$C$3:$C$20002,"&gt;="&amp;(A192-13),_Calc!$C$3:$C$20002,"&lt;="&amp;A192)/COUNTIFS(_Calc!$C$3:$C$20002,"&gt;="&amp;(A192-13),_Calc!$C$3:$C$20002,"&lt;="&amp;A192,_Calc!$B$3:$B$20002,"&lt;&gt;")*100),"")</f>
        <v/>
      </c>
      <c r="I192" s="61">
        <f>IFERROR(IF(A192="","",COUNTIFS(_Calc!$B$3:$B$20002,"&lt;70",_Calc!$C$3:$C$20002,A192,_Calc!$D$3:$D$20002,"&lt;6")),"")</f>
        <v/>
      </c>
    </row>
    <row r="193">
      <c r="B193" s="61">
        <f>IFERROR(IF(A193="","",COUNTIFS(_Calc!$C$3:$C$20002,A193,_Calc!$B$3:$B$20002,"&lt;&gt;")),"")</f>
        <v/>
      </c>
      <c r="C193" s="62">
        <f>IFERROR(IF(A193="","",AVERAGEIFS(_Calc!$B$3:$B$20002,_Calc!$C$3:$C$20002,A193)),"")</f>
        <v/>
      </c>
      <c r="D193" s="63">
        <f>IFERROR(IF(A193="","",COUNTIFS(_Calc!$B$3:$B$20002,"&gt;="&amp;70,_Calc!$B$3:$B$20002,"&lt;="&amp;180,_Calc!$C$3:$C$20002,A193)/COUNTIFS(_Calc!$C$3:$C$20002,A193,_Calc!$B$3:$B$20002,"&lt;&gt;")*100),"")</f>
        <v/>
      </c>
      <c r="E193" s="63">
        <f>IFERROR(IF(A193="","",COUNTIFS(_Calc!$B$3:$B$20002,"&lt;70",_Calc!$C$3:$C$20002,A193)/COUNTIFS(_Calc!$C$3:$C$20002,A193,_Calc!$B$3:$B$20002,"&lt;&gt;")*100),"")</f>
        <v/>
      </c>
      <c r="F193" s="63">
        <f>IFERROR(IF(A193="","",COUNTIFS(_Calc!$B$3:$B$20002,"&gt;180",_Calc!$C$3:$C$20002,A193)/COUNTIFS(_Calc!$C$3:$C$20002,A193,_Calc!$B$3:$B$20002,"&lt;&gt;")*100),"")</f>
        <v/>
      </c>
      <c r="G193" s="64">
        <f>IFERROR(IF(A193="","",IF(D193&gt;=70,"✓ Good",IF(E193&gt;4,"Low glucose","High glucose"))),"")</f>
        <v/>
      </c>
      <c r="H193" s="63">
        <f>IFERROR(IF(A193="","",COUNTIFS(_Calc!$B$3:$B$20002,"&gt;="&amp;70,_Calc!$B$3:$B$20002,"&lt;="&amp;180,_Calc!$C$3:$C$20002,"&gt;="&amp;(A193-13),_Calc!$C$3:$C$20002,"&lt;="&amp;A193)/COUNTIFS(_Calc!$C$3:$C$20002,"&gt;="&amp;(A193-13),_Calc!$C$3:$C$20002,"&lt;="&amp;A193,_Calc!$B$3:$B$20002,"&lt;&gt;")*100),"")</f>
        <v/>
      </c>
      <c r="I193" s="61">
        <f>IFERROR(IF(A193="","",COUNTIFS(_Calc!$B$3:$B$20002,"&lt;70",_Calc!$C$3:$C$20002,A193,_Calc!$D$3:$D$20002,"&lt;6")),"")</f>
        <v/>
      </c>
    </row>
    <row r="194">
      <c r="B194" s="61">
        <f>IFERROR(IF(A194="","",COUNTIFS(_Calc!$C$3:$C$20002,A194,_Calc!$B$3:$B$20002,"&lt;&gt;")),"")</f>
        <v/>
      </c>
      <c r="C194" s="62">
        <f>IFERROR(IF(A194="","",AVERAGEIFS(_Calc!$B$3:$B$20002,_Calc!$C$3:$C$20002,A194)),"")</f>
        <v/>
      </c>
      <c r="D194" s="63">
        <f>IFERROR(IF(A194="","",COUNTIFS(_Calc!$B$3:$B$20002,"&gt;="&amp;70,_Calc!$B$3:$B$20002,"&lt;="&amp;180,_Calc!$C$3:$C$20002,A194)/COUNTIFS(_Calc!$C$3:$C$20002,A194,_Calc!$B$3:$B$20002,"&lt;&gt;")*100),"")</f>
        <v/>
      </c>
      <c r="E194" s="63">
        <f>IFERROR(IF(A194="","",COUNTIFS(_Calc!$B$3:$B$20002,"&lt;70",_Calc!$C$3:$C$20002,A194)/COUNTIFS(_Calc!$C$3:$C$20002,A194,_Calc!$B$3:$B$20002,"&lt;&gt;")*100),"")</f>
        <v/>
      </c>
      <c r="F194" s="63">
        <f>IFERROR(IF(A194="","",COUNTIFS(_Calc!$B$3:$B$20002,"&gt;180",_Calc!$C$3:$C$20002,A194)/COUNTIFS(_Calc!$C$3:$C$20002,A194,_Calc!$B$3:$B$20002,"&lt;&gt;")*100),"")</f>
        <v/>
      </c>
      <c r="G194" s="64">
        <f>IFERROR(IF(A194="","",IF(D194&gt;=70,"✓ Good",IF(E194&gt;4,"Low glucose","High glucose"))),"")</f>
        <v/>
      </c>
      <c r="H194" s="63">
        <f>IFERROR(IF(A194="","",COUNTIFS(_Calc!$B$3:$B$20002,"&gt;="&amp;70,_Calc!$B$3:$B$20002,"&lt;="&amp;180,_Calc!$C$3:$C$20002,"&gt;="&amp;(A194-13),_Calc!$C$3:$C$20002,"&lt;="&amp;A194)/COUNTIFS(_Calc!$C$3:$C$20002,"&gt;="&amp;(A194-13),_Calc!$C$3:$C$20002,"&lt;="&amp;A194,_Calc!$B$3:$B$20002,"&lt;&gt;")*100),"")</f>
        <v/>
      </c>
      <c r="I194" s="61">
        <f>IFERROR(IF(A194="","",COUNTIFS(_Calc!$B$3:$B$20002,"&lt;70",_Calc!$C$3:$C$20002,A194,_Calc!$D$3:$D$20002,"&lt;6")),"")</f>
        <v/>
      </c>
    </row>
    <row r="195">
      <c r="B195" s="61">
        <f>IFERROR(IF(A195="","",COUNTIFS(_Calc!$C$3:$C$20002,A195,_Calc!$B$3:$B$20002,"&lt;&gt;")),"")</f>
        <v/>
      </c>
      <c r="C195" s="62">
        <f>IFERROR(IF(A195="","",AVERAGEIFS(_Calc!$B$3:$B$20002,_Calc!$C$3:$C$20002,A195)),"")</f>
        <v/>
      </c>
      <c r="D195" s="63">
        <f>IFERROR(IF(A195="","",COUNTIFS(_Calc!$B$3:$B$20002,"&gt;="&amp;70,_Calc!$B$3:$B$20002,"&lt;="&amp;180,_Calc!$C$3:$C$20002,A195)/COUNTIFS(_Calc!$C$3:$C$20002,A195,_Calc!$B$3:$B$20002,"&lt;&gt;")*100),"")</f>
        <v/>
      </c>
      <c r="E195" s="63">
        <f>IFERROR(IF(A195="","",COUNTIFS(_Calc!$B$3:$B$20002,"&lt;70",_Calc!$C$3:$C$20002,A195)/COUNTIFS(_Calc!$C$3:$C$20002,A195,_Calc!$B$3:$B$20002,"&lt;&gt;")*100),"")</f>
        <v/>
      </c>
      <c r="F195" s="63">
        <f>IFERROR(IF(A195="","",COUNTIFS(_Calc!$B$3:$B$20002,"&gt;180",_Calc!$C$3:$C$20002,A195)/COUNTIFS(_Calc!$C$3:$C$20002,A195,_Calc!$B$3:$B$20002,"&lt;&gt;")*100),"")</f>
        <v/>
      </c>
      <c r="G195" s="64">
        <f>IFERROR(IF(A195="","",IF(D195&gt;=70,"✓ Good",IF(E195&gt;4,"Low glucose","High glucose"))),"")</f>
        <v/>
      </c>
      <c r="H195" s="63">
        <f>IFERROR(IF(A195="","",COUNTIFS(_Calc!$B$3:$B$20002,"&gt;="&amp;70,_Calc!$B$3:$B$20002,"&lt;="&amp;180,_Calc!$C$3:$C$20002,"&gt;="&amp;(A195-13),_Calc!$C$3:$C$20002,"&lt;="&amp;A195)/COUNTIFS(_Calc!$C$3:$C$20002,"&gt;="&amp;(A195-13),_Calc!$C$3:$C$20002,"&lt;="&amp;A195,_Calc!$B$3:$B$20002,"&lt;&gt;")*100),"")</f>
        <v/>
      </c>
      <c r="I195" s="61">
        <f>IFERROR(IF(A195="","",COUNTIFS(_Calc!$B$3:$B$20002,"&lt;70",_Calc!$C$3:$C$20002,A195,_Calc!$D$3:$D$20002,"&lt;6")),"")</f>
        <v/>
      </c>
    </row>
    <row r="196">
      <c r="B196" s="61">
        <f>IFERROR(IF(A196="","",COUNTIFS(_Calc!$C$3:$C$20002,A196,_Calc!$B$3:$B$20002,"&lt;&gt;")),"")</f>
        <v/>
      </c>
      <c r="C196" s="62">
        <f>IFERROR(IF(A196="","",AVERAGEIFS(_Calc!$B$3:$B$20002,_Calc!$C$3:$C$20002,A196)),"")</f>
        <v/>
      </c>
      <c r="D196" s="63">
        <f>IFERROR(IF(A196="","",COUNTIFS(_Calc!$B$3:$B$20002,"&gt;="&amp;70,_Calc!$B$3:$B$20002,"&lt;="&amp;180,_Calc!$C$3:$C$20002,A196)/COUNTIFS(_Calc!$C$3:$C$20002,A196,_Calc!$B$3:$B$20002,"&lt;&gt;")*100),"")</f>
        <v/>
      </c>
      <c r="E196" s="63">
        <f>IFERROR(IF(A196="","",COUNTIFS(_Calc!$B$3:$B$20002,"&lt;70",_Calc!$C$3:$C$20002,A196)/COUNTIFS(_Calc!$C$3:$C$20002,A196,_Calc!$B$3:$B$20002,"&lt;&gt;")*100),"")</f>
        <v/>
      </c>
      <c r="F196" s="63">
        <f>IFERROR(IF(A196="","",COUNTIFS(_Calc!$B$3:$B$20002,"&gt;180",_Calc!$C$3:$C$20002,A196)/COUNTIFS(_Calc!$C$3:$C$20002,A196,_Calc!$B$3:$B$20002,"&lt;&gt;")*100),"")</f>
        <v/>
      </c>
      <c r="G196" s="64">
        <f>IFERROR(IF(A196="","",IF(D196&gt;=70,"✓ Good",IF(E196&gt;4,"Low glucose","High glucose"))),"")</f>
        <v/>
      </c>
      <c r="H196" s="63">
        <f>IFERROR(IF(A196="","",COUNTIFS(_Calc!$B$3:$B$20002,"&gt;="&amp;70,_Calc!$B$3:$B$20002,"&lt;="&amp;180,_Calc!$C$3:$C$20002,"&gt;="&amp;(A196-13),_Calc!$C$3:$C$20002,"&lt;="&amp;A196)/COUNTIFS(_Calc!$C$3:$C$20002,"&gt;="&amp;(A196-13),_Calc!$C$3:$C$20002,"&lt;="&amp;A196,_Calc!$B$3:$B$20002,"&lt;&gt;")*100),"")</f>
        <v/>
      </c>
      <c r="I196" s="61">
        <f>IFERROR(IF(A196="","",COUNTIFS(_Calc!$B$3:$B$20002,"&lt;70",_Calc!$C$3:$C$20002,A196,_Calc!$D$3:$D$20002,"&lt;6")),"")</f>
        <v/>
      </c>
    </row>
    <row r="197">
      <c r="B197" s="61">
        <f>IFERROR(IF(A197="","",COUNTIFS(_Calc!$C$3:$C$20002,A197,_Calc!$B$3:$B$20002,"&lt;&gt;")),"")</f>
        <v/>
      </c>
      <c r="C197" s="62">
        <f>IFERROR(IF(A197="","",AVERAGEIFS(_Calc!$B$3:$B$20002,_Calc!$C$3:$C$20002,A197)),"")</f>
        <v/>
      </c>
      <c r="D197" s="63">
        <f>IFERROR(IF(A197="","",COUNTIFS(_Calc!$B$3:$B$20002,"&gt;="&amp;70,_Calc!$B$3:$B$20002,"&lt;="&amp;180,_Calc!$C$3:$C$20002,A197)/COUNTIFS(_Calc!$C$3:$C$20002,A197,_Calc!$B$3:$B$20002,"&lt;&gt;")*100),"")</f>
        <v/>
      </c>
      <c r="E197" s="63">
        <f>IFERROR(IF(A197="","",COUNTIFS(_Calc!$B$3:$B$20002,"&lt;70",_Calc!$C$3:$C$20002,A197)/COUNTIFS(_Calc!$C$3:$C$20002,A197,_Calc!$B$3:$B$20002,"&lt;&gt;")*100),"")</f>
        <v/>
      </c>
      <c r="F197" s="63">
        <f>IFERROR(IF(A197="","",COUNTIFS(_Calc!$B$3:$B$20002,"&gt;180",_Calc!$C$3:$C$20002,A197)/COUNTIFS(_Calc!$C$3:$C$20002,A197,_Calc!$B$3:$B$20002,"&lt;&gt;")*100),"")</f>
        <v/>
      </c>
      <c r="G197" s="64">
        <f>IFERROR(IF(A197="","",IF(D197&gt;=70,"✓ Good",IF(E197&gt;4,"Low glucose","High glucose"))),"")</f>
        <v/>
      </c>
      <c r="H197" s="63">
        <f>IFERROR(IF(A197="","",COUNTIFS(_Calc!$B$3:$B$20002,"&gt;="&amp;70,_Calc!$B$3:$B$20002,"&lt;="&amp;180,_Calc!$C$3:$C$20002,"&gt;="&amp;(A197-13),_Calc!$C$3:$C$20002,"&lt;="&amp;A197)/COUNTIFS(_Calc!$C$3:$C$20002,"&gt;="&amp;(A197-13),_Calc!$C$3:$C$20002,"&lt;="&amp;A197,_Calc!$B$3:$B$20002,"&lt;&gt;")*100),"")</f>
        <v/>
      </c>
      <c r="I197" s="61">
        <f>IFERROR(IF(A197="","",COUNTIFS(_Calc!$B$3:$B$20002,"&lt;70",_Calc!$C$3:$C$20002,A197,_Calc!$D$3:$D$20002,"&lt;6")),"")</f>
        <v/>
      </c>
    </row>
    <row r="198">
      <c r="B198" s="61">
        <f>IFERROR(IF(A198="","",COUNTIFS(_Calc!$C$3:$C$20002,A198,_Calc!$B$3:$B$20002,"&lt;&gt;")),"")</f>
        <v/>
      </c>
      <c r="C198" s="62">
        <f>IFERROR(IF(A198="","",AVERAGEIFS(_Calc!$B$3:$B$20002,_Calc!$C$3:$C$20002,A198)),"")</f>
        <v/>
      </c>
      <c r="D198" s="63">
        <f>IFERROR(IF(A198="","",COUNTIFS(_Calc!$B$3:$B$20002,"&gt;="&amp;70,_Calc!$B$3:$B$20002,"&lt;="&amp;180,_Calc!$C$3:$C$20002,A198)/COUNTIFS(_Calc!$C$3:$C$20002,A198,_Calc!$B$3:$B$20002,"&lt;&gt;")*100),"")</f>
        <v/>
      </c>
      <c r="E198" s="63">
        <f>IFERROR(IF(A198="","",COUNTIFS(_Calc!$B$3:$B$20002,"&lt;70",_Calc!$C$3:$C$20002,A198)/COUNTIFS(_Calc!$C$3:$C$20002,A198,_Calc!$B$3:$B$20002,"&lt;&gt;")*100),"")</f>
        <v/>
      </c>
      <c r="F198" s="63">
        <f>IFERROR(IF(A198="","",COUNTIFS(_Calc!$B$3:$B$20002,"&gt;180",_Calc!$C$3:$C$20002,A198)/COUNTIFS(_Calc!$C$3:$C$20002,A198,_Calc!$B$3:$B$20002,"&lt;&gt;")*100),"")</f>
        <v/>
      </c>
      <c r="G198" s="64">
        <f>IFERROR(IF(A198="","",IF(D198&gt;=70,"✓ Good",IF(E198&gt;4,"Low glucose","High glucose"))),"")</f>
        <v/>
      </c>
      <c r="H198" s="63">
        <f>IFERROR(IF(A198="","",COUNTIFS(_Calc!$B$3:$B$20002,"&gt;="&amp;70,_Calc!$B$3:$B$20002,"&lt;="&amp;180,_Calc!$C$3:$C$20002,"&gt;="&amp;(A198-13),_Calc!$C$3:$C$20002,"&lt;="&amp;A198)/COUNTIFS(_Calc!$C$3:$C$20002,"&gt;="&amp;(A198-13),_Calc!$C$3:$C$20002,"&lt;="&amp;A198,_Calc!$B$3:$B$20002,"&lt;&gt;")*100),"")</f>
        <v/>
      </c>
      <c r="I198" s="61">
        <f>IFERROR(IF(A198="","",COUNTIFS(_Calc!$B$3:$B$20002,"&lt;70",_Calc!$C$3:$C$20002,A198,_Calc!$D$3:$D$20002,"&lt;6")),"")</f>
        <v/>
      </c>
    </row>
    <row r="199">
      <c r="B199" s="61">
        <f>IFERROR(IF(A199="","",COUNTIFS(_Calc!$C$3:$C$20002,A199,_Calc!$B$3:$B$20002,"&lt;&gt;")),"")</f>
        <v/>
      </c>
      <c r="C199" s="62">
        <f>IFERROR(IF(A199="","",AVERAGEIFS(_Calc!$B$3:$B$20002,_Calc!$C$3:$C$20002,A199)),"")</f>
        <v/>
      </c>
      <c r="D199" s="63">
        <f>IFERROR(IF(A199="","",COUNTIFS(_Calc!$B$3:$B$20002,"&gt;="&amp;70,_Calc!$B$3:$B$20002,"&lt;="&amp;180,_Calc!$C$3:$C$20002,A199)/COUNTIFS(_Calc!$C$3:$C$20002,A199,_Calc!$B$3:$B$20002,"&lt;&gt;")*100),"")</f>
        <v/>
      </c>
      <c r="E199" s="63">
        <f>IFERROR(IF(A199="","",COUNTIFS(_Calc!$B$3:$B$20002,"&lt;70",_Calc!$C$3:$C$20002,A199)/COUNTIFS(_Calc!$C$3:$C$20002,A199,_Calc!$B$3:$B$20002,"&lt;&gt;")*100),"")</f>
        <v/>
      </c>
      <c r="F199" s="63">
        <f>IFERROR(IF(A199="","",COUNTIFS(_Calc!$B$3:$B$20002,"&gt;180",_Calc!$C$3:$C$20002,A199)/COUNTIFS(_Calc!$C$3:$C$20002,A199,_Calc!$B$3:$B$20002,"&lt;&gt;")*100),"")</f>
        <v/>
      </c>
      <c r="G199" s="64">
        <f>IFERROR(IF(A199="","",IF(D199&gt;=70,"✓ Good",IF(E199&gt;4,"Low glucose","High glucose"))),"")</f>
        <v/>
      </c>
      <c r="H199" s="63">
        <f>IFERROR(IF(A199="","",COUNTIFS(_Calc!$B$3:$B$20002,"&gt;="&amp;70,_Calc!$B$3:$B$20002,"&lt;="&amp;180,_Calc!$C$3:$C$20002,"&gt;="&amp;(A199-13),_Calc!$C$3:$C$20002,"&lt;="&amp;A199)/COUNTIFS(_Calc!$C$3:$C$20002,"&gt;="&amp;(A199-13),_Calc!$C$3:$C$20002,"&lt;="&amp;A199,_Calc!$B$3:$B$20002,"&lt;&gt;")*100),"")</f>
        <v/>
      </c>
      <c r="I199" s="61">
        <f>IFERROR(IF(A199="","",COUNTIFS(_Calc!$B$3:$B$20002,"&lt;70",_Calc!$C$3:$C$20002,A199,_Calc!$D$3:$D$20002,"&lt;6")),"")</f>
        <v/>
      </c>
    </row>
    <row r="200">
      <c r="B200" s="61">
        <f>IFERROR(IF(A200="","",COUNTIFS(_Calc!$C$3:$C$20002,A200,_Calc!$B$3:$B$20002,"&lt;&gt;")),"")</f>
        <v/>
      </c>
      <c r="C200" s="62">
        <f>IFERROR(IF(A200="","",AVERAGEIFS(_Calc!$B$3:$B$20002,_Calc!$C$3:$C$20002,A200)),"")</f>
        <v/>
      </c>
      <c r="D200" s="63">
        <f>IFERROR(IF(A200="","",COUNTIFS(_Calc!$B$3:$B$20002,"&gt;="&amp;70,_Calc!$B$3:$B$20002,"&lt;="&amp;180,_Calc!$C$3:$C$20002,A200)/COUNTIFS(_Calc!$C$3:$C$20002,A200,_Calc!$B$3:$B$20002,"&lt;&gt;")*100),"")</f>
        <v/>
      </c>
      <c r="E200" s="63">
        <f>IFERROR(IF(A200="","",COUNTIFS(_Calc!$B$3:$B$20002,"&lt;70",_Calc!$C$3:$C$20002,A200)/COUNTIFS(_Calc!$C$3:$C$20002,A200,_Calc!$B$3:$B$20002,"&lt;&gt;")*100),"")</f>
        <v/>
      </c>
      <c r="F200" s="63">
        <f>IFERROR(IF(A200="","",COUNTIFS(_Calc!$B$3:$B$20002,"&gt;180",_Calc!$C$3:$C$20002,A200)/COUNTIFS(_Calc!$C$3:$C$20002,A200,_Calc!$B$3:$B$20002,"&lt;&gt;")*100),"")</f>
        <v/>
      </c>
      <c r="G200" s="64">
        <f>IFERROR(IF(A200="","",IF(D200&gt;=70,"✓ Good",IF(E200&gt;4,"Low glucose","High glucose"))),"")</f>
        <v/>
      </c>
      <c r="H200" s="63">
        <f>IFERROR(IF(A200="","",COUNTIFS(_Calc!$B$3:$B$20002,"&gt;="&amp;70,_Calc!$B$3:$B$20002,"&lt;="&amp;180,_Calc!$C$3:$C$20002,"&gt;="&amp;(A200-13),_Calc!$C$3:$C$20002,"&lt;="&amp;A200)/COUNTIFS(_Calc!$C$3:$C$20002,"&gt;="&amp;(A200-13),_Calc!$C$3:$C$20002,"&lt;="&amp;A200,_Calc!$B$3:$B$20002,"&lt;&gt;")*100),"")</f>
        <v/>
      </c>
      <c r="I200" s="61">
        <f>IFERROR(IF(A200="","",COUNTIFS(_Calc!$B$3:$B$20002,"&lt;70",_Calc!$C$3:$C$20002,A200,_Calc!$D$3:$D$20002,"&lt;6")),"")</f>
        <v/>
      </c>
    </row>
    <row r="201">
      <c r="B201" s="61">
        <f>IFERROR(IF(A201="","",COUNTIFS(_Calc!$C$3:$C$20002,A201,_Calc!$B$3:$B$20002,"&lt;&gt;")),"")</f>
        <v/>
      </c>
      <c r="C201" s="62">
        <f>IFERROR(IF(A201="","",AVERAGEIFS(_Calc!$B$3:$B$20002,_Calc!$C$3:$C$20002,A201)),"")</f>
        <v/>
      </c>
      <c r="D201" s="63">
        <f>IFERROR(IF(A201="","",COUNTIFS(_Calc!$B$3:$B$20002,"&gt;="&amp;70,_Calc!$B$3:$B$20002,"&lt;="&amp;180,_Calc!$C$3:$C$20002,A201)/COUNTIFS(_Calc!$C$3:$C$20002,A201,_Calc!$B$3:$B$20002,"&lt;&gt;")*100),"")</f>
        <v/>
      </c>
      <c r="E201" s="63">
        <f>IFERROR(IF(A201="","",COUNTIFS(_Calc!$B$3:$B$20002,"&lt;70",_Calc!$C$3:$C$20002,A201)/COUNTIFS(_Calc!$C$3:$C$20002,A201,_Calc!$B$3:$B$20002,"&lt;&gt;")*100),"")</f>
        <v/>
      </c>
      <c r="F201" s="63">
        <f>IFERROR(IF(A201="","",COUNTIFS(_Calc!$B$3:$B$20002,"&gt;180",_Calc!$C$3:$C$20002,A201)/COUNTIFS(_Calc!$C$3:$C$20002,A201,_Calc!$B$3:$B$20002,"&lt;&gt;")*100),"")</f>
        <v/>
      </c>
      <c r="G201" s="64">
        <f>IFERROR(IF(A201="","",IF(D201&gt;=70,"✓ Good",IF(E201&gt;4,"Low glucose","High glucose"))),"")</f>
        <v/>
      </c>
      <c r="H201" s="63">
        <f>IFERROR(IF(A201="","",COUNTIFS(_Calc!$B$3:$B$20002,"&gt;="&amp;70,_Calc!$B$3:$B$20002,"&lt;="&amp;180,_Calc!$C$3:$C$20002,"&gt;="&amp;(A201-13),_Calc!$C$3:$C$20002,"&lt;="&amp;A201)/COUNTIFS(_Calc!$C$3:$C$20002,"&gt;="&amp;(A201-13),_Calc!$C$3:$C$20002,"&lt;="&amp;A201,_Calc!$B$3:$B$20002,"&lt;&gt;")*100),"")</f>
        <v/>
      </c>
      <c r="I201" s="61">
        <f>IFERROR(IF(A201="","",COUNTIFS(_Calc!$B$3:$B$20002,"&lt;70",_Calc!$C$3:$C$20002,A201,_Calc!$D$3:$D$20002,"&lt;6")),"")</f>
        <v/>
      </c>
    </row>
    <row r="202">
      <c r="B202" s="61">
        <f>IFERROR(IF(A202="","",COUNTIFS(_Calc!$C$3:$C$20002,A202,_Calc!$B$3:$B$20002,"&lt;&gt;")),"")</f>
        <v/>
      </c>
      <c r="C202" s="62">
        <f>IFERROR(IF(A202="","",AVERAGEIFS(_Calc!$B$3:$B$20002,_Calc!$C$3:$C$20002,A202)),"")</f>
        <v/>
      </c>
      <c r="D202" s="63">
        <f>IFERROR(IF(A202="","",COUNTIFS(_Calc!$B$3:$B$20002,"&gt;="&amp;70,_Calc!$B$3:$B$20002,"&lt;="&amp;180,_Calc!$C$3:$C$20002,A202)/COUNTIFS(_Calc!$C$3:$C$20002,A202,_Calc!$B$3:$B$20002,"&lt;&gt;")*100),"")</f>
        <v/>
      </c>
      <c r="E202" s="63">
        <f>IFERROR(IF(A202="","",COUNTIFS(_Calc!$B$3:$B$20002,"&lt;70",_Calc!$C$3:$C$20002,A202)/COUNTIFS(_Calc!$C$3:$C$20002,A202,_Calc!$B$3:$B$20002,"&lt;&gt;")*100),"")</f>
        <v/>
      </c>
      <c r="F202" s="63">
        <f>IFERROR(IF(A202="","",COUNTIFS(_Calc!$B$3:$B$20002,"&gt;180",_Calc!$C$3:$C$20002,A202)/COUNTIFS(_Calc!$C$3:$C$20002,A202,_Calc!$B$3:$B$20002,"&lt;&gt;")*100),"")</f>
        <v/>
      </c>
      <c r="G202" s="64">
        <f>IFERROR(IF(A202="","",IF(D202&gt;=70,"✓ Good",IF(E202&gt;4,"Low glucose","High glucose"))),"")</f>
        <v/>
      </c>
      <c r="H202" s="63">
        <f>IFERROR(IF(A202="","",COUNTIFS(_Calc!$B$3:$B$20002,"&gt;="&amp;70,_Calc!$B$3:$B$20002,"&lt;="&amp;180,_Calc!$C$3:$C$20002,"&gt;="&amp;(A202-13),_Calc!$C$3:$C$20002,"&lt;="&amp;A202)/COUNTIFS(_Calc!$C$3:$C$20002,"&gt;="&amp;(A202-13),_Calc!$C$3:$C$20002,"&lt;="&amp;A202,_Calc!$B$3:$B$20002,"&lt;&gt;")*100),"")</f>
        <v/>
      </c>
      <c r="I202" s="61">
        <f>IFERROR(IF(A202="","",COUNTIFS(_Calc!$B$3:$B$20002,"&lt;70",_Calc!$C$3:$C$20002,A202,_Calc!$D$3:$D$20002,"&lt;6")),"")</f>
        <v/>
      </c>
    </row>
    <row r="203">
      <c r="B203" s="61">
        <f>IFERROR(IF(A203="","",COUNTIFS(_Calc!$C$3:$C$20002,A203,_Calc!$B$3:$B$20002,"&lt;&gt;")),"")</f>
        <v/>
      </c>
      <c r="C203" s="62">
        <f>IFERROR(IF(A203="","",AVERAGEIFS(_Calc!$B$3:$B$20002,_Calc!$C$3:$C$20002,A203)),"")</f>
        <v/>
      </c>
      <c r="D203" s="63">
        <f>IFERROR(IF(A203="","",COUNTIFS(_Calc!$B$3:$B$20002,"&gt;="&amp;70,_Calc!$B$3:$B$20002,"&lt;="&amp;180,_Calc!$C$3:$C$20002,A203)/COUNTIFS(_Calc!$C$3:$C$20002,A203,_Calc!$B$3:$B$20002,"&lt;&gt;")*100),"")</f>
        <v/>
      </c>
      <c r="E203" s="63">
        <f>IFERROR(IF(A203="","",COUNTIFS(_Calc!$B$3:$B$20002,"&lt;70",_Calc!$C$3:$C$20002,A203)/COUNTIFS(_Calc!$C$3:$C$20002,A203,_Calc!$B$3:$B$20002,"&lt;&gt;")*100),"")</f>
        <v/>
      </c>
      <c r="F203" s="63">
        <f>IFERROR(IF(A203="","",COUNTIFS(_Calc!$B$3:$B$20002,"&gt;180",_Calc!$C$3:$C$20002,A203)/COUNTIFS(_Calc!$C$3:$C$20002,A203,_Calc!$B$3:$B$20002,"&lt;&gt;")*100),"")</f>
        <v/>
      </c>
      <c r="G203" s="64">
        <f>IFERROR(IF(A203="","",IF(D203&gt;=70,"✓ Good",IF(E203&gt;4,"Low glucose","High glucose"))),"")</f>
        <v/>
      </c>
      <c r="H203" s="63">
        <f>IFERROR(IF(A203="","",COUNTIFS(_Calc!$B$3:$B$20002,"&gt;="&amp;70,_Calc!$B$3:$B$20002,"&lt;="&amp;180,_Calc!$C$3:$C$20002,"&gt;="&amp;(A203-13),_Calc!$C$3:$C$20002,"&lt;="&amp;A203)/COUNTIFS(_Calc!$C$3:$C$20002,"&gt;="&amp;(A203-13),_Calc!$C$3:$C$20002,"&lt;="&amp;A203,_Calc!$B$3:$B$20002,"&lt;&gt;")*100),"")</f>
        <v/>
      </c>
      <c r="I203" s="61">
        <f>IFERROR(IF(A203="","",COUNTIFS(_Calc!$B$3:$B$20002,"&lt;70",_Calc!$C$3:$C$20002,A203,_Calc!$D$3:$D$20002,"&lt;6")),"")</f>
        <v/>
      </c>
    </row>
    <row r="204">
      <c r="B204" s="61">
        <f>IFERROR(IF(A204="","",COUNTIFS(_Calc!$C$3:$C$20002,A204,_Calc!$B$3:$B$20002,"&lt;&gt;")),"")</f>
        <v/>
      </c>
      <c r="C204" s="62">
        <f>IFERROR(IF(A204="","",AVERAGEIFS(_Calc!$B$3:$B$20002,_Calc!$C$3:$C$20002,A204)),"")</f>
        <v/>
      </c>
      <c r="D204" s="63">
        <f>IFERROR(IF(A204="","",COUNTIFS(_Calc!$B$3:$B$20002,"&gt;="&amp;70,_Calc!$B$3:$B$20002,"&lt;="&amp;180,_Calc!$C$3:$C$20002,A204)/COUNTIFS(_Calc!$C$3:$C$20002,A204,_Calc!$B$3:$B$20002,"&lt;&gt;")*100),"")</f>
        <v/>
      </c>
      <c r="E204" s="63">
        <f>IFERROR(IF(A204="","",COUNTIFS(_Calc!$B$3:$B$20002,"&lt;70",_Calc!$C$3:$C$20002,A204)/COUNTIFS(_Calc!$C$3:$C$20002,A204,_Calc!$B$3:$B$20002,"&lt;&gt;")*100),"")</f>
        <v/>
      </c>
      <c r="F204" s="63">
        <f>IFERROR(IF(A204="","",COUNTIFS(_Calc!$B$3:$B$20002,"&gt;180",_Calc!$C$3:$C$20002,A204)/COUNTIFS(_Calc!$C$3:$C$20002,A204,_Calc!$B$3:$B$20002,"&lt;&gt;")*100),"")</f>
        <v/>
      </c>
      <c r="G204" s="64">
        <f>IFERROR(IF(A204="","",IF(D204&gt;=70,"✓ Good",IF(E204&gt;4,"Low glucose","High glucose"))),"")</f>
        <v/>
      </c>
      <c r="H204" s="63">
        <f>IFERROR(IF(A204="","",COUNTIFS(_Calc!$B$3:$B$20002,"&gt;="&amp;70,_Calc!$B$3:$B$20002,"&lt;="&amp;180,_Calc!$C$3:$C$20002,"&gt;="&amp;(A204-13),_Calc!$C$3:$C$20002,"&lt;="&amp;A204)/COUNTIFS(_Calc!$C$3:$C$20002,"&gt;="&amp;(A204-13),_Calc!$C$3:$C$20002,"&lt;="&amp;A204,_Calc!$B$3:$B$20002,"&lt;&gt;")*100),"")</f>
        <v/>
      </c>
      <c r="I204" s="61">
        <f>IFERROR(IF(A204="","",COUNTIFS(_Calc!$B$3:$B$20002,"&lt;70",_Calc!$C$3:$C$20002,A204,_Calc!$D$3:$D$20002,"&lt;6")),"")</f>
        <v/>
      </c>
    </row>
    <row r="205">
      <c r="B205" s="61">
        <f>IFERROR(IF(A205="","",COUNTIFS(_Calc!$C$3:$C$20002,A205,_Calc!$B$3:$B$20002,"&lt;&gt;")),"")</f>
        <v/>
      </c>
      <c r="C205" s="62">
        <f>IFERROR(IF(A205="","",AVERAGEIFS(_Calc!$B$3:$B$20002,_Calc!$C$3:$C$20002,A205)),"")</f>
        <v/>
      </c>
      <c r="D205" s="63">
        <f>IFERROR(IF(A205="","",COUNTIFS(_Calc!$B$3:$B$20002,"&gt;="&amp;70,_Calc!$B$3:$B$20002,"&lt;="&amp;180,_Calc!$C$3:$C$20002,A205)/COUNTIFS(_Calc!$C$3:$C$20002,A205,_Calc!$B$3:$B$20002,"&lt;&gt;")*100),"")</f>
        <v/>
      </c>
      <c r="E205" s="63">
        <f>IFERROR(IF(A205="","",COUNTIFS(_Calc!$B$3:$B$20002,"&lt;70",_Calc!$C$3:$C$20002,A205)/COUNTIFS(_Calc!$C$3:$C$20002,A205,_Calc!$B$3:$B$20002,"&lt;&gt;")*100),"")</f>
        <v/>
      </c>
      <c r="F205" s="63">
        <f>IFERROR(IF(A205="","",COUNTIFS(_Calc!$B$3:$B$20002,"&gt;180",_Calc!$C$3:$C$20002,A205)/COUNTIFS(_Calc!$C$3:$C$20002,A205,_Calc!$B$3:$B$20002,"&lt;&gt;")*100),"")</f>
        <v/>
      </c>
      <c r="G205" s="64">
        <f>IFERROR(IF(A205="","",IF(D205&gt;=70,"✓ Good",IF(E205&gt;4,"Low glucose","High glucose"))),"")</f>
        <v/>
      </c>
      <c r="H205" s="63">
        <f>IFERROR(IF(A205="","",COUNTIFS(_Calc!$B$3:$B$20002,"&gt;="&amp;70,_Calc!$B$3:$B$20002,"&lt;="&amp;180,_Calc!$C$3:$C$20002,"&gt;="&amp;(A205-13),_Calc!$C$3:$C$20002,"&lt;="&amp;A205)/COUNTIFS(_Calc!$C$3:$C$20002,"&gt;="&amp;(A205-13),_Calc!$C$3:$C$20002,"&lt;="&amp;A205,_Calc!$B$3:$B$20002,"&lt;&gt;")*100),"")</f>
        <v/>
      </c>
      <c r="I205" s="61">
        <f>IFERROR(IF(A205="","",COUNTIFS(_Calc!$B$3:$B$20002,"&lt;70",_Calc!$C$3:$C$20002,A205,_Calc!$D$3:$D$20002,"&lt;6")),"")</f>
        <v/>
      </c>
    </row>
    <row r="206">
      <c r="B206" s="61">
        <f>IFERROR(IF(A206="","",COUNTIFS(_Calc!$C$3:$C$20002,A206,_Calc!$B$3:$B$20002,"&lt;&gt;")),"")</f>
        <v/>
      </c>
      <c r="C206" s="62">
        <f>IFERROR(IF(A206="","",AVERAGEIFS(_Calc!$B$3:$B$20002,_Calc!$C$3:$C$20002,A206)),"")</f>
        <v/>
      </c>
      <c r="D206" s="63">
        <f>IFERROR(IF(A206="","",COUNTIFS(_Calc!$B$3:$B$20002,"&gt;="&amp;70,_Calc!$B$3:$B$20002,"&lt;="&amp;180,_Calc!$C$3:$C$20002,A206)/COUNTIFS(_Calc!$C$3:$C$20002,A206,_Calc!$B$3:$B$20002,"&lt;&gt;")*100),"")</f>
        <v/>
      </c>
      <c r="E206" s="63">
        <f>IFERROR(IF(A206="","",COUNTIFS(_Calc!$B$3:$B$20002,"&lt;70",_Calc!$C$3:$C$20002,A206)/COUNTIFS(_Calc!$C$3:$C$20002,A206,_Calc!$B$3:$B$20002,"&lt;&gt;")*100),"")</f>
        <v/>
      </c>
      <c r="F206" s="63">
        <f>IFERROR(IF(A206="","",COUNTIFS(_Calc!$B$3:$B$20002,"&gt;180",_Calc!$C$3:$C$20002,A206)/COUNTIFS(_Calc!$C$3:$C$20002,A206,_Calc!$B$3:$B$20002,"&lt;&gt;")*100),"")</f>
        <v/>
      </c>
      <c r="G206" s="64">
        <f>IFERROR(IF(A206="","",IF(D206&gt;=70,"✓ Good",IF(E206&gt;4,"Low glucose","High glucose"))),"")</f>
        <v/>
      </c>
      <c r="H206" s="63">
        <f>IFERROR(IF(A206="","",COUNTIFS(_Calc!$B$3:$B$20002,"&gt;="&amp;70,_Calc!$B$3:$B$20002,"&lt;="&amp;180,_Calc!$C$3:$C$20002,"&gt;="&amp;(A206-13),_Calc!$C$3:$C$20002,"&lt;="&amp;A206)/COUNTIFS(_Calc!$C$3:$C$20002,"&gt;="&amp;(A206-13),_Calc!$C$3:$C$20002,"&lt;="&amp;A206,_Calc!$B$3:$B$20002,"&lt;&gt;")*100),"")</f>
        <v/>
      </c>
      <c r="I206" s="61">
        <f>IFERROR(IF(A206="","",COUNTIFS(_Calc!$B$3:$B$20002,"&lt;70",_Calc!$C$3:$C$20002,A206,_Calc!$D$3:$D$20002,"&lt;6")),"")</f>
        <v/>
      </c>
    </row>
    <row r="207">
      <c r="B207" s="61">
        <f>IFERROR(IF(A207="","",COUNTIFS(_Calc!$C$3:$C$20002,A207,_Calc!$B$3:$B$20002,"&lt;&gt;")),"")</f>
        <v/>
      </c>
      <c r="C207" s="62">
        <f>IFERROR(IF(A207="","",AVERAGEIFS(_Calc!$B$3:$B$20002,_Calc!$C$3:$C$20002,A207)),"")</f>
        <v/>
      </c>
      <c r="D207" s="63">
        <f>IFERROR(IF(A207="","",COUNTIFS(_Calc!$B$3:$B$20002,"&gt;="&amp;70,_Calc!$B$3:$B$20002,"&lt;="&amp;180,_Calc!$C$3:$C$20002,A207)/COUNTIFS(_Calc!$C$3:$C$20002,A207,_Calc!$B$3:$B$20002,"&lt;&gt;")*100),"")</f>
        <v/>
      </c>
      <c r="E207" s="63">
        <f>IFERROR(IF(A207="","",COUNTIFS(_Calc!$B$3:$B$20002,"&lt;70",_Calc!$C$3:$C$20002,A207)/COUNTIFS(_Calc!$C$3:$C$20002,A207,_Calc!$B$3:$B$20002,"&lt;&gt;")*100),"")</f>
        <v/>
      </c>
      <c r="F207" s="63">
        <f>IFERROR(IF(A207="","",COUNTIFS(_Calc!$B$3:$B$20002,"&gt;180",_Calc!$C$3:$C$20002,A207)/COUNTIFS(_Calc!$C$3:$C$20002,A207,_Calc!$B$3:$B$20002,"&lt;&gt;")*100),"")</f>
        <v/>
      </c>
      <c r="G207" s="64">
        <f>IFERROR(IF(A207="","",IF(D207&gt;=70,"✓ Good",IF(E207&gt;4,"Low glucose","High glucose"))),"")</f>
        <v/>
      </c>
      <c r="H207" s="63">
        <f>IFERROR(IF(A207="","",COUNTIFS(_Calc!$B$3:$B$20002,"&gt;="&amp;70,_Calc!$B$3:$B$20002,"&lt;="&amp;180,_Calc!$C$3:$C$20002,"&gt;="&amp;(A207-13),_Calc!$C$3:$C$20002,"&lt;="&amp;A207)/COUNTIFS(_Calc!$C$3:$C$20002,"&gt;="&amp;(A207-13),_Calc!$C$3:$C$20002,"&lt;="&amp;A207,_Calc!$B$3:$B$20002,"&lt;&gt;")*100),"")</f>
        <v/>
      </c>
      <c r="I207" s="61">
        <f>IFERROR(IF(A207="","",COUNTIFS(_Calc!$B$3:$B$20002,"&lt;70",_Calc!$C$3:$C$20002,A207,_Calc!$D$3:$D$20002,"&lt;6")),"")</f>
        <v/>
      </c>
    </row>
    <row r="208">
      <c r="B208" s="61">
        <f>IFERROR(IF(A208="","",COUNTIFS(_Calc!$C$3:$C$20002,A208,_Calc!$B$3:$B$20002,"&lt;&gt;")),"")</f>
        <v/>
      </c>
      <c r="C208" s="62">
        <f>IFERROR(IF(A208="","",AVERAGEIFS(_Calc!$B$3:$B$20002,_Calc!$C$3:$C$20002,A208)),"")</f>
        <v/>
      </c>
      <c r="D208" s="63">
        <f>IFERROR(IF(A208="","",COUNTIFS(_Calc!$B$3:$B$20002,"&gt;="&amp;70,_Calc!$B$3:$B$20002,"&lt;="&amp;180,_Calc!$C$3:$C$20002,A208)/COUNTIFS(_Calc!$C$3:$C$20002,A208,_Calc!$B$3:$B$20002,"&lt;&gt;")*100),"")</f>
        <v/>
      </c>
      <c r="E208" s="63">
        <f>IFERROR(IF(A208="","",COUNTIFS(_Calc!$B$3:$B$20002,"&lt;70",_Calc!$C$3:$C$20002,A208)/COUNTIFS(_Calc!$C$3:$C$20002,A208,_Calc!$B$3:$B$20002,"&lt;&gt;")*100),"")</f>
        <v/>
      </c>
      <c r="F208" s="63">
        <f>IFERROR(IF(A208="","",COUNTIFS(_Calc!$B$3:$B$20002,"&gt;180",_Calc!$C$3:$C$20002,A208)/COUNTIFS(_Calc!$C$3:$C$20002,A208,_Calc!$B$3:$B$20002,"&lt;&gt;")*100),"")</f>
        <v/>
      </c>
      <c r="G208" s="64">
        <f>IFERROR(IF(A208="","",IF(D208&gt;=70,"✓ Good",IF(E208&gt;4,"Low glucose","High glucose"))),"")</f>
        <v/>
      </c>
      <c r="H208" s="63">
        <f>IFERROR(IF(A208="","",COUNTIFS(_Calc!$B$3:$B$20002,"&gt;="&amp;70,_Calc!$B$3:$B$20002,"&lt;="&amp;180,_Calc!$C$3:$C$20002,"&gt;="&amp;(A208-13),_Calc!$C$3:$C$20002,"&lt;="&amp;A208)/COUNTIFS(_Calc!$C$3:$C$20002,"&gt;="&amp;(A208-13),_Calc!$C$3:$C$20002,"&lt;="&amp;A208,_Calc!$B$3:$B$20002,"&lt;&gt;")*100),"")</f>
        <v/>
      </c>
      <c r="I208" s="61">
        <f>IFERROR(IF(A208="","",COUNTIFS(_Calc!$B$3:$B$20002,"&lt;70",_Calc!$C$3:$C$20002,A208,_Calc!$D$3:$D$20002,"&lt;6")),"")</f>
        <v/>
      </c>
    </row>
    <row r="209">
      <c r="B209" s="61">
        <f>IFERROR(IF(A209="","",COUNTIFS(_Calc!$C$3:$C$20002,A209,_Calc!$B$3:$B$20002,"&lt;&gt;")),"")</f>
        <v/>
      </c>
      <c r="C209" s="62">
        <f>IFERROR(IF(A209="","",AVERAGEIFS(_Calc!$B$3:$B$20002,_Calc!$C$3:$C$20002,A209)),"")</f>
        <v/>
      </c>
      <c r="D209" s="63">
        <f>IFERROR(IF(A209="","",COUNTIFS(_Calc!$B$3:$B$20002,"&gt;="&amp;70,_Calc!$B$3:$B$20002,"&lt;="&amp;180,_Calc!$C$3:$C$20002,A209)/COUNTIFS(_Calc!$C$3:$C$20002,A209,_Calc!$B$3:$B$20002,"&lt;&gt;")*100),"")</f>
        <v/>
      </c>
      <c r="E209" s="63">
        <f>IFERROR(IF(A209="","",COUNTIFS(_Calc!$B$3:$B$20002,"&lt;70",_Calc!$C$3:$C$20002,A209)/COUNTIFS(_Calc!$C$3:$C$20002,A209,_Calc!$B$3:$B$20002,"&lt;&gt;")*100),"")</f>
        <v/>
      </c>
      <c r="F209" s="63">
        <f>IFERROR(IF(A209="","",COUNTIFS(_Calc!$B$3:$B$20002,"&gt;180",_Calc!$C$3:$C$20002,A209)/COUNTIFS(_Calc!$C$3:$C$20002,A209,_Calc!$B$3:$B$20002,"&lt;&gt;")*100),"")</f>
        <v/>
      </c>
      <c r="G209" s="64">
        <f>IFERROR(IF(A209="","",IF(D209&gt;=70,"✓ Good",IF(E209&gt;4,"Low glucose","High glucose"))),"")</f>
        <v/>
      </c>
      <c r="H209" s="63">
        <f>IFERROR(IF(A209="","",COUNTIFS(_Calc!$B$3:$B$20002,"&gt;="&amp;70,_Calc!$B$3:$B$20002,"&lt;="&amp;180,_Calc!$C$3:$C$20002,"&gt;="&amp;(A209-13),_Calc!$C$3:$C$20002,"&lt;="&amp;A209)/COUNTIFS(_Calc!$C$3:$C$20002,"&gt;="&amp;(A209-13),_Calc!$C$3:$C$20002,"&lt;="&amp;A209,_Calc!$B$3:$B$20002,"&lt;&gt;")*100),"")</f>
        <v/>
      </c>
      <c r="I209" s="61">
        <f>IFERROR(IF(A209="","",COUNTIFS(_Calc!$B$3:$B$20002,"&lt;70",_Calc!$C$3:$C$20002,A209,_Calc!$D$3:$D$20002,"&lt;6")),"")</f>
        <v/>
      </c>
    </row>
    <row r="210">
      <c r="B210" s="61">
        <f>IFERROR(IF(A210="","",COUNTIFS(_Calc!$C$3:$C$20002,A210,_Calc!$B$3:$B$20002,"&lt;&gt;")),"")</f>
        <v/>
      </c>
      <c r="C210" s="62">
        <f>IFERROR(IF(A210="","",AVERAGEIFS(_Calc!$B$3:$B$20002,_Calc!$C$3:$C$20002,A210)),"")</f>
        <v/>
      </c>
      <c r="D210" s="63">
        <f>IFERROR(IF(A210="","",COUNTIFS(_Calc!$B$3:$B$20002,"&gt;="&amp;70,_Calc!$B$3:$B$20002,"&lt;="&amp;180,_Calc!$C$3:$C$20002,A210)/COUNTIFS(_Calc!$C$3:$C$20002,A210,_Calc!$B$3:$B$20002,"&lt;&gt;")*100),"")</f>
        <v/>
      </c>
      <c r="E210" s="63">
        <f>IFERROR(IF(A210="","",COUNTIFS(_Calc!$B$3:$B$20002,"&lt;70",_Calc!$C$3:$C$20002,A210)/COUNTIFS(_Calc!$C$3:$C$20002,A210,_Calc!$B$3:$B$20002,"&lt;&gt;")*100),"")</f>
        <v/>
      </c>
      <c r="F210" s="63">
        <f>IFERROR(IF(A210="","",COUNTIFS(_Calc!$B$3:$B$20002,"&gt;180",_Calc!$C$3:$C$20002,A210)/COUNTIFS(_Calc!$C$3:$C$20002,A210,_Calc!$B$3:$B$20002,"&lt;&gt;")*100),"")</f>
        <v/>
      </c>
      <c r="G210" s="64">
        <f>IFERROR(IF(A210="","",IF(D210&gt;=70,"✓ Good",IF(E210&gt;4,"Low glucose","High glucose"))),"")</f>
        <v/>
      </c>
      <c r="H210" s="63">
        <f>IFERROR(IF(A210="","",COUNTIFS(_Calc!$B$3:$B$20002,"&gt;="&amp;70,_Calc!$B$3:$B$20002,"&lt;="&amp;180,_Calc!$C$3:$C$20002,"&gt;="&amp;(A210-13),_Calc!$C$3:$C$20002,"&lt;="&amp;A210)/COUNTIFS(_Calc!$C$3:$C$20002,"&gt;="&amp;(A210-13),_Calc!$C$3:$C$20002,"&lt;="&amp;A210,_Calc!$B$3:$B$20002,"&lt;&gt;")*100),"")</f>
        <v/>
      </c>
      <c r="I210" s="61">
        <f>IFERROR(IF(A210="","",COUNTIFS(_Calc!$B$3:$B$20002,"&lt;70",_Calc!$C$3:$C$20002,A210,_Calc!$D$3:$D$20002,"&lt;6")),"")</f>
        <v/>
      </c>
    </row>
    <row r="211">
      <c r="B211" s="61">
        <f>IFERROR(IF(A211="","",COUNTIFS(_Calc!$C$3:$C$20002,A211,_Calc!$B$3:$B$20002,"&lt;&gt;")),"")</f>
        <v/>
      </c>
      <c r="C211" s="62">
        <f>IFERROR(IF(A211="","",AVERAGEIFS(_Calc!$B$3:$B$20002,_Calc!$C$3:$C$20002,A211)),"")</f>
        <v/>
      </c>
      <c r="D211" s="63">
        <f>IFERROR(IF(A211="","",COUNTIFS(_Calc!$B$3:$B$20002,"&gt;="&amp;70,_Calc!$B$3:$B$20002,"&lt;="&amp;180,_Calc!$C$3:$C$20002,A211)/COUNTIFS(_Calc!$C$3:$C$20002,A211,_Calc!$B$3:$B$20002,"&lt;&gt;")*100),"")</f>
        <v/>
      </c>
      <c r="E211" s="63">
        <f>IFERROR(IF(A211="","",COUNTIFS(_Calc!$B$3:$B$20002,"&lt;70",_Calc!$C$3:$C$20002,A211)/COUNTIFS(_Calc!$C$3:$C$20002,A211,_Calc!$B$3:$B$20002,"&lt;&gt;")*100),"")</f>
        <v/>
      </c>
      <c r="F211" s="63">
        <f>IFERROR(IF(A211="","",COUNTIFS(_Calc!$B$3:$B$20002,"&gt;180",_Calc!$C$3:$C$20002,A211)/COUNTIFS(_Calc!$C$3:$C$20002,A211,_Calc!$B$3:$B$20002,"&lt;&gt;")*100),"")</f>
        <v/>
      </c>
      <c r="G211" s="64">
        <f>IFERROR(IF(A211="","",IF(D211&gt;=70,"✓ Good",IF(E211&gt;4,"Low glucose","High glucose"))),"")</f>
        <v/>
      </c>
      <c r="H211" s="63">
        <f>IFERROR(IF(A211="","",COUNTIFS(_Calc!$B$3:$B$20002,"&gt;="&amp;70,_Calc!$B$3:$B$20002,"&lt;="&amp;180,_Calc!$C$3:$C$20002,"&gt;="&amp;(A211-13),_Calc!$C$3:$C$20002,"&lt;="&amp;A211)/COUNTIFS(_Calc!$C$3:$C$20002,"&gt;="&amp;(A211-13),_Calc!$C$3:$C$20002,"&lt;="&amp;A211,_Calc!$B$3:$B$20002,"&lt;&gt;")*100),"")</f>
        <v/>
      </c>
      <c r="I211" s="61">
        <f>IFERROR(IF(A211="","",COUNTIFS(_Calc!$B$3:$B$20002,"&lt;70",_Calc!$C$3:$C$20002,A211,_Calc!$D$3:$D$20002,"&lt;6")),"")</f>
        <v/>
      </c>
    </row>
    <row r="212">
      <c r="B212" s="61">
        <f>IFERROR(IF(A212="","",COUNTIFS(_Calc!$C$3:$C$20002,A212,_Calc!$B$3:$B$20002,"&lt;&gt;")),"")</f>
        <v/>
      </c>
      <c r="C212" s="62">
        <f>IFERROR(IF(A212="","",AVERAGEIFS(_Calc!$B$3:$B$20002,_Calc!$C$3:$C$20002,A212)),"")</f>
        <v/>
      </c>
      <c r="D212" s="63">
        <f>IFERROR(IF(A212="","",COUNTIFS(_Calc!$B$3:$B$20002,"&gt;="&amp;70,_Calc!$B$3:$B$20002,"&lt;="&amp;180,_Calc!$C$3:$C$20002,A212)/COUNTIFS(_Calc!$C$3:$C$20002,A212,_Calc!$B$3:$B$20002,"&lt;&gt;")*100),"")</f>
        <v/>
      </c>
      <c r="E212" s="63">
        <f>IFERROR(IF(A212="","",COUNTIFS(_Calc!$B$3:$B$20002,"&lt;70",_Calc!$C$3:$C$20002,A212)/COUNTIFS(_Calc!$C$3:$C$20002,A212,_Calc!$B$3:$B$20002,"&lt;&gt;")*100),"")</f>
        <v/>
      </c>
      <c r="F212" s="63">
        <f>IFERROR(IF(A212="","",COUNTIFS(_Calc!$B$3:$B$20002,"&gt;180",_Calc!$C$3:$C$20002,A212)/COUNTIFS(_Calc!$C$3:$C$20002,A212,_Calc!$B$3:$B$20002,"&lt;&gt;")*100),"")</f>
        <v/>
      </c>
      <c r="G212" s="64">
        <f>IFERROR(IF(A212="","",IF(D212&gt;=70,"✓ Good",IF(E212&gt;4,"Low glucose","High glucose"))),"")</f>
        <v/>
      </c>
      <c r="H212" s="63">
        <f>IFERROR(IF(A212="","",COUNTIFS(_Calc!$B$3:$B$20002,"&gt;="&amp;70,_Calc!$B$3:$B$20002,"&lt;="&amp;180,_Calc!$C$3:$C$20002,"&gt;="&amp;(A212-13),_Calc!$C$3:$C$20002,"&lt;="&amp;A212)/COUNTIFS(_Calc!$C$3:$C$20002,"&gt;="&amp;(A212-13),_Calc!$C$3:$C$20002,"&lt;="&amp;A212,_Calc!$B$3:$B$20002,"&lt;&gt;")*100),"")</f>
        <v/>
      </c>
      <c r="I212" s="61">
        <f>IFERROR(IF(A212="","",COUNTIFS(_Calc!$B$3:$B$20002,"&lt;70",_Calc!$C$3:$C$20002,A212,_Calc!$D$3:$D$20002,"&lt;6")),"")</f>
        <v/>
      </c>
    </row>
    <row r="213">
      <c r="B213" s="61">
        <f>IFERROR(IF(A213="","",COUNTIFS(_Calc!$C$3:$C$20002,A213,_Calc!$B$3:$B$20002,"&lt;&gt;")),"")</f>
        <v/>
      </c>
      <c r="C213" s="62">
        <f>IFERROR(IF(A213="","",AVERAGEIFS(_Calc!$B$3:$B$20002,_Calc!$C$3:$C$20002,A213)),"")</f>
        <v/>
      </c>
      <c r="D213" s="63">
        <f>IFERROR(IF(A213="","",COUNTIFS(_Calc!$B$3:$B$20002,"&gt;="&amp;70,_Calc!$B$3:$B$20002,"&lt;="&amp;180,_Calc!$C$3:$C$20002,A213)/COUNTIFS(_Calc!$C$3:$C$20002,A213,_Calc!$B$3:$B$20002,"&lt;&gt;")*100),"")</f>
        <v/>
      </c>
      <c r="E213" s="63">
        <f>IFERROR(IF(A213="","",COUNTIFS(_Calc!$B$3:$B$20002,"&lt;70",_Calc!$C$3:$C$20002,A213)/COUNTIFS(_Calc!$C$3:$C$20002,A213,_Calc!$B$3:$B$20002,"&lt;&gt;")*100),"")</f>
        <v/>
      </c>
      <c r="F213" s="63">
        <f>IFERROR(IF(A213="","",COUNTIFS(_Calc!$B$3:$B$20002,"&gt;180",_Calc!$C$3:$C$20002,A213)/COUNTIFS(_Calc!$C$3:$C$20002,A213,_Calc!$B$3:$B$20002,"&lt;&gt;")*100),"")</f>
        <v/>
      </c>
      <c r="G213" s="64">
        <f>IFERROR(IF(A213="","",IF(D213&gt;=70,"✓ Good",IF(E213&gt;4,"Low glucose","High glucose"))),"")</f>
        <v/>
      </c>
      <c r="H213" s="63">
        <f>IFERROR(IF(A213="","",COUNTIFS(_Calc!$B$3:$B$20002,"&gt;="&amp;70,_Calc!$B$3:$B$20002,"&lt;="&amp;180,_Calc!$C$3:$C$20002,"&gt;="&amp;(A213-13),_Calc!$C$3:$C$20002,"&lt;="&amp;A213)/COUNTIFS(_Calc!$C$3:$C$20002,"&gt;="&amp;(A213-13),_Calc!$C$3:$C$20002,"&lt;="&amp;A213,_Calc!$B$3:$B$20002,"&lt;&gt;")*100),"")</f>
        <v/>
      </c>
      <c r="I213" s="61">
        <f>IFERROR(IF(A213="","",COUNTIFS(_Calc!$B$3:$B$20002,"&lt;70",_Calc!$C$3:$C$20002,A213,_Calc!$D$3:$D$20002,"&lt;6")),"")</f>
        <v/>
      </c>
    </row>
    <row r="214">
      <c r="B214" s="61">
        <f>IFERROR(IF(A214="","",COUNTIFS(_Calc!$C$3:$C$20002,A214,_Calc!$B$3:$B$20002,"&lt;&gt;")),"")</f>
        <v/>
      </c>
      <c r="C214" s="62">
        <f>IFERROR(IF(A214="","",AVERAGEIFS(_Calc!$B$3:$B$20002,_Calc!$C$3:$C$20002,A214)),"")</f>
        <v/>
      </c>
      <c r="D214" s="63">
        <f>IFERROR(IF(A214="","",COUNTIFS(_Calc!$B$3:$B$20002,"&gt;="&amp;70,_Calc!$B$3:$B$20002,"&lt;="&amp;180,_Calc!$C$3:$C$20002,A214)/COUNTIFS(_Calc!$C$3:$C$20002,A214,_Calc!$B$3:$B$20002,"&lt;&gt;")*100),"")</f>
        <v/>
      </c>
      <c r="E214" s="63">
        <f>IFERROR(IF(A214="","",COUNTIFS(_Calc!$B$3:$B$20002,"&lt;70",_Calc!$C$3:$C$20002,A214)/COUNTIFS(_Calc!$C$3:$C$20002,A214,_Calc!$B$3:$B$20002,"&lt;&gt;")*100),"")</f>
        <v/>
      </c>
      <c r="F214" s="63">
        <f>IFERROR(IF(A214="","",COUNTIFS(_Calc!$B$3:$B$20002,"&gt;180",_Calc!$C$3:$C$20002,A214)/COUNTIFS(_Calc!$C$3:$C$20002,A214,_Calc!$B$3:$B$20002,"&lt;&gt;")*100),"")</f>
        <v/>
      </c>
      <c r="G214" s="64">
        <f>IFERROR(IF(A214="","",IF(D214&gt;=70,"✓ Good",IF(E214&gt;4,"Low glucose","High glucose"))),"")</f>
        <v/>
      </c>
      <c r="H214" s="63">
        <f>IFERROR(IF(A214="","",COUNTIFS(_Calc!$B$3:$B$20002,"&gt;="&amp;70,_Calc!$B$3:$B$20002,"&lt;="&amp;180,_Calc!$C$3:$C$20002,"&gt;="&amp;(A214-13),_Calc!$C$3:$C$20002,"&lt;="&amp;A214)/COUNTIFS(_Calc!$C$3:$C$20002,"&gt;="&amp;(A214-13),_Calc!$C$3:$C$20002,"&lt;="&amp;A214,_Calc!$B$3:$B$20002,"&lt;&gt;")*100),"")</f>
        <v/>
      </c>
      <c r="I214" s="61">
        <f>IFERROR(IF(A214="","",COUNTIFS(_Calc!$B$3:$B$20002,"&lt;70",_Calc!$C$3:$C$20002,A214,_Calc!$D$3:$D$20002,"&lt;6")),"")</f>
        <v/>
      </c>
    </row>
    <row r="215">
      <c r="B215" s="61">
        <f>IFERROR(IF(A215="","",COUNTIFS(_Calc!$C$3:$C$20002,A215,_Calc!$B$3:$B$20002,"&lt;&gt;")),"")</f>
        <v/>
      </c>
      <c r="C215" s="62">
        <f>IFERROR(IF(A215="","",AVERAGEIFS(_Calc!$B$3:$B$20002,_Calc!$C$3:$C$20002,A215)),"")</f>
        <v/>
      </c>
      <c r="D215" s="63">
        <f>IFERROR(IF(A215="","",COUNTIFS(_Calc!$B$3:$B$20002,"&gt;="&amp;70,_Calc!$B$3:$B$20002,"&lt;="&amp;180,_Calc!$C$3:$C$20002,A215)/COUNTIFS(_Calc!$C$3:$C$20002,A215,_Calc!$B$3:$B$20002,"&lt;&gt;")*100),"")</f>
        <v/>
      </c>
      <c r="E215" s="63">
        <f>IFERROR(IF(A215="","",COUNTIFS(_Calc!$B$3:$B$20002,"&lt;70",_Calc!$C$3:$C$20002,A215)/COUNTIFS(_Calc!$C$3:$C$20002,A215,_Calc!$B$3:$B$20002,"&lt;&gt;")*100),"")</f>
        <v/>
      </c>
      <c r="F215" s="63">
        <f>IFERROR(IF(A215="","",COUNTIFS(_Calc!$B$3:$B$20002,"&gt;180",_Calc!$C$3:$C$20002,A215)/COUNTIFS(_Calc!$C$3:$C$20002,A215,_Calc!$B$3:$B$20002,"&lt;&gt;")*100),"")</f>
        <v/>
      </c>
      <c r="G215" s="64">
        <f>IFERROR(IF(A215="","",IF(D215&gt;=70,"✓ Good",IF(E215&gt;4,"Low glucose","High glucose"))),"")</f>
        <v/>
      </c>
      <c r="H215" s="63">
        <f>IFERROR(IF(A215="","",COUNTIFS(_Calc!$B$3:$B$20002,"&gt;="&amp;70,_Calc!$B$3:$B$20002,"&lt;="&amp;180,_Calc!$C$3:$C$20002,"&gt;="&amp;(A215-13),_Calc!$C$3:$C$20002,"&lt;="&amp;A215)/COUNTIFS(_Calc!$C$3:$C$20002,"&gt;="&amp;(A215-13),_Calc!$C$3:$C$20002,"&lt;="&amp;A215,_Calc!$B$3:$B$20002,"&lt;&gt;")*100),"")</f>
        <v/>
      </c>
      <c r="I215" s="61">
        <f>IFERROR(IF(A215="","",COUNTIFS(_Calc!$B$3:$B$20002,"&lt;70",_Calc!$C$3:$C$20002,A215,_Calc!$D$3:$D$20002,"&lt;6")),"")</f>
        <v/>
      </c>
    </row>
    <row r="216">
      <c r="B216" s="61">
        <f>IFERROR(IF(A216="","",COUNTIFS(_Calc!$C$3:$C$20002,A216,_Calc!$B$3:$B$20002,"&lt;&gt;")),"")</f>
        <v/>
      </c>
      <c r="C216" s="62">
        <f>IFERROR(IF(A216="","",AVERAGEIFS(_Calc!$B$3:$B$20002,_Calc!$C$3:$C$20002,A216)),"")</f>
        <v/>
      </c>
      <c r="D216" s="63">
        <f>IFERROR(IF(A216="","",COUNTIFS(_Calc!$B$3:$B$20002,"&gt;="&amp;70,_Calc!$B$3:$B$20002,"&lt;="&amp;180,_Calc!$C$3:$C$20002,A216)/COUNTIFS(_Calc!$C$3:$C$20002,A216,_Calc!$B$3:$B$20002,"&lt;&gt;")*100),"")</f>
        <v/>
      </c>
      <c r="E216" s="63">
        <f>IFERROR(IF(A216="","",COUNTIFS(_Calc!$B$3:$B$20002,"&lt;70",_Calc!$C$3:$C$20002,A216)/COUNTIFS(_Calc!$C$3:$C$20002,A216,_Calc!$B$3:$B$20002,"&lt;&gt;")*100),"")</f>
        <v/>
      </c>
      <c r="F216" s="63">
        <f>IFERROR(IF(A216="","",COUNTIFS(_Calc!$B$3:$B$20002,"&gt;180",_Calc!$C$3:$C$20002,A216)/COUNTIFS(_Calc!$C$3:$C$20002,A216,_Calc!$B$3:$B$20002,"&lt;&gt;")*100),"")</f>
        <v/>
      </c>
      <c r="G216" s="64">
        <f>IFERROR(IF(A216="","",IF(D216&gt;=70,"✓ Good",IF(E216&gt;4,"Low glucose","High glucose"))),"")</f>
        <v/>
      </c>
      <c r="H216" s="63">
        <f>IFERROR(IF(A216="","",COUNTIFS(_Calc!$B$3:$B$20002,"&gt;="&amp;70,_Calc!$B$3:$B$20002,"&lt;="&amp;180,_Calc!$C$3:$C$20002,"&gt;="&amp;(A216-13),_Calc!$C$3:$C$20002,"&lt;="&amp;A216)/COUNTIFS(_Calc!$C$3:$C$20002,"&gt;="&amp;(A216-13),_Calc!$C$3:$C$20002,"&lt;="&amp;A216,_Calc!$B$3:$B$20002,"&lt;&gt;")*100),"")</f>
        <v/>
      </c>
      <c r="I216" s="61">
        <f>IFERROR(IF(A216="","",COUNTIFS(_Calc!$B$3:$B$20002,"&lt;70",_Calc!$C$3:$C$20002,A216,_Calc!$D$3:$D$20002,"&lt;6")),"")</f>
        <v/>
      </c>
    </row>
    <row r="217">
      <c r="B217" s="61">
        <f>IFERROR(IF(A217="","",COUNTIFS(_Calc!$C$3:$C$20002,A217,_Calc!$B$3:$B$20002,"&lt;&gt;")),"")</f>
        <v/>
      </c>
      <c r="C217" s="62">
        <f>IFERROR(IF(A217="","",AVERAGEIFS(_Calc!$B$3:$B$20002,_Calc!$C$3:$C$20002,A217)),"")</f>
        <v/>
      </c>
      <c r="D217" s="63">
        <f>IFERROR(IF(A217="","",COUNTIFS(_Calc!$B$3:$B$20002,"&gt;="&amp;70,_Calc!$B$3:$B$20002,"&lt;="&amp;180,_Calc!$C$3:$C$20002,A217)/COUNTIFS(_Calc!$C$3:$C$20002,A217,_Calc!$B$3:$B$20002,"&lt;&gt;")*100),"")</f>
        <v/>
      </c>
      <c r="E217" s="63">
        <f>IFERROR(IF(A217="","",COUNTIFS(_Calc!$B$3:$B$20002,"&lt;70",_Calc!$C$3:$C$20002,A217)/COUNTIFS(_Calc!$C$3:$C$20002,A217,_Calc!$B$3:$B$20002,"&lt;&gt;")*100),"")</f>
        <v/>
      </c>
      <c r="F217" s="63">
        <f>IFERROR(IF(A217="","",COUNTIFS(_Calc!$B$3:$B$20002,"&gt;180",_Calc!$C$3:$C$20002,A217)/COUNTIFS(_Calc!$C$3:$C$20002,A217,_Calc!$B$3:$B$20002,"&lt;&gt;")*100),"")</f>
        <v/>
      </c>
      <c r="G217" s="64">
        <f>IFERROR(IF(A217="","",IF(D217&gt;=70,"✓ Good",IF(E217&gt;4,"Low glucose","High glucose"))),"")</f>
        <v/>
      </c>
      <c r="H217" s="63">
        <f>IFERROR(IF(A217="","",COUNTIFS(_Calc!$B$3:$B$20002,"&gt;="&amp;70,_Calc!$B$3:$B$20002,"&lt;="&amp;180,_Calc!$C$3:$C$20002,"&gt;="&amp;(A217-13),_Calc!$C$3:$C$20002,"&lt;="&amp;A217)/COUNTIFS(_Calc!$C$3:$C$20002,"&gt;="&amp;(A217-13),_Calc!$C$3:$C$20002,"&lt;="&amp;A217,_Calc!$B$3:$B$20002,"&lt;&gt;")*100),"")</f>
        <v/>
      </c>
      <c r="I217" s="61">
        <f>IFERROR(IF(A217="","",COUNTIFS(_Calc!$B$3:$B$20002,"&lt;70",_Calc!$C$3:$C$20002,A217,_Calc!$D$3:$D$20002,"&lt;6")),"")</f>
        <v/>
      </c>
    </row>
    <row r="218">
      <c r="B218" s="61">
        <f>IFERROR(IF(A218="","",COUNTIFS(_Calc!$C$3:$C$20002,A218,_Calc!$B$3:$B$20002,"&lt;&gt;")),"")</f>
        <v/>
      </c>
      <c r="C218" s="62">
        <f>IFERROR(IF(A218="","",AVERAGEIFS(_Calc!$B$3:$B$20002,_Calc!$C$3:$C$20002,A218)),"")</f>
        <v/>
      </c>
      <c r="D218" s="63">
        <f>IFERROR(IF(A218="","",COUNTIFS(_Calc!$B$3:$B$20002,"&gt;="&amp;70,_Calc!$B$3:$B$20002,"&lt;="&amp;180,_Calc!$C$3:$C$20002,A218)/COUNTIFS(_Calc!$C$3:$C$20002,A218,_Calc!$B$3:$B$20002,"&lt;&gt;")*100),"")</f>
        <v/>
      </c>
      <c r="E218" s="63">
        <f>IFERROR(IF(A218="","",COUNTIFS(_Calc!$B$3:$B$20002,"&lt;70",_Calc!$C$3:$C$20002,A218)/COUNTIFS(_Calc!$C$3:$C$20002,A218,_Calc!$B$3:$B$20002,"&lt;&gt;")*100),"")</f>
        <v/>
      </c>
      <c r="F218" s="63">
        <f>IFERROR(IF(A218="","",COUNTIFS(_Calc!$B$3:$B$20002,"&gt;180",_Calc!$C$3:$C$20002,A218)/COUNTIFS(_Calc!$C$3:$C$20002,A218,_Calc!$B$3:$B$20002,"&lt;&gt;")*100),"")</f>
        <v/>
      </c>
      <c r="G218" s="64">
        <f>IFERROR(IF(A218="","",IF(D218&gt;=70,"✓ Good",IF(E218&gt;4,"Low glucose","High glucose"))),"")</f>
        <v/>
      </c>
      <c r="H218" s="63">
        <f>IFERROR(IF(A218="","",COUNTIFS(_Calc!$B$3:$B$20002,"&gt;="&amp;70,_Calc!$B$3:$B$20002,"&lt;="&amp;180,_Calc!$C$3:$C$20002,"&gt;="&amp;(A218-13),_Calc!$C$3:$C$20002,"&lt;="&amp;A218)/COUNTIFS(_Calc!$C$3:$C$20002,"&gt;="&amp;(A218-13),_Calc!$C$3:$C$20002,"&lt;="&amp;A218,_Calc!$B$3:$B$20002,"&lt;&gt;")*100),"")</f>
        <v/>
      </c>
      <c r="I218" s="61">
        <f>IFERROR(IF(A218="","",COUNTIFS(_Calc!$B$3:$B$20002,"&lt;70",_Calc!$C$3:$C$20002,A218,_Calc!$D$3:$D$20002,"&lt;6")),"")</f>
        <v/>
      </c>
    </row>
    <row r="219">
      <c r="B219" s="61">
        <f>IFERROR(IF(A219="","",COUNTIFS(_Calc!$C$3:$C$20002,A219,_Calc!$B$3:$B$20002,"&lt;&gt;")),"")</f>
        <v/>
      </c>
      <c r="C219" s="62">
        <f>IFERROR(IF(A219="","",AVERAGEIFS(_Calc!$B$3:$B$20002,_Calc!$C$3:$C$20002,A219)),"")</f>
        <v/>
      </c>
      <c r="D219" s="63">
        <f>IFERROR(IF(A219="","",COUNTIFS(_Calc!$B$3:$B$20002,"&gt;="&amp;70,_Calc!$B$3:$B$20002,"&lt;="&amp;180,_Calc!$C$3:$C$20002,A219)/COUNTIFS(_Calc!$C$3:$C$20002,A219,_Calc!$B$3:$B$20002,"&lt;&gt;")*100),"")</f>
        <v/>
      </c>
      <c r="E219" s="63">
        <f>IFERROR(IF(A219="","",COUNTIFS(_Calc!$B$3:$B$20002,"&lt;70",_Calc!$C$3:$C$20002,A219)/COUNTIFS(_Calc!$C$3:$C$20002,A219,_Calc!$B$3:$B$20002,"&lt;&gt;")*100),"")</f>
        <v/>
      </c>
      <c r="F219" s="63">
        <f>IFERROR(IF(A219="","",COUNTIFS(_Calc!$B$3:$B$20002,"&gt;180",_Calc!$C$3:$C$20002,A219)/COUNTIFS(_Calc!$C$3:$C$20002,A219,_Calc!$B$3:$B$20002,"&lt;&gt;")*100),"")</f>
        <v/>
      </c>
      <c r="G219" s="64">
        <f>IFERROR(IF(A219="","",IF(D219&gt;=70,"✓ Good",IF(E219&gt;4,"Low glucose","High glucose"))),"")</f>
        <v/>
      </c>
      <c r="H219" s="63">
        <f>IFERROR(IF(A219="","",COUNTIFS(_Calc!$B$3:$B$20002,"&gt;="&amp;70,_Calc!$B$3:$B$20002,"&lt;="&amp;180,_Calc!$C$3:$C$20002,"&gt;="&amp;(A219-13),_Calc!$C$3:$C$20002,"&lt;="&amp;A219)/COUNTIFS(_Calc!$C$3:$C$20002,"&gt;="&amp;(A219-13),_Calc!$C$3:$C$20002,"&lt;="&amp;A219,_Calc!$B$3:$B$20002,"&lt;&gt;")*100),"")</f>
        <v/>
      </c>
      <c r="I219" s="61">
        <f>IFERROR(IF(A219="","",COUNTIFS(_Calc!$B$3:$B$20002,"&lt;70",_Calc!$C$3:$C$20002,A219,_Calc!$D$3:$D$20002,"&lt;6")),"")</f>
        <v/>
      </c>
    </row>
    <row r="220">
      <c r="B220" s="61">
        <f>IFERROR(IF(A220="","",COUNTIFS(_Calc!$C$3:$C$20002,A220,_Calc!$B$3:$B$20002,"&lt;&gt;")),"")</f>
        <v/>
      </c>
      <c r="C220" s="62">
        <f>IFERROR(IF(A220="","",AVERAGEIFS(_Calc!$B$3:$B$20002,_Calc!$C$3:$C$20002,A220)),"")</f>
        <v/>
      </c>
      <c r="D220" s="63">
        <f>IFERROR(IF(A220="","",COUNTIFS(_Calc!$B$3:$B$20002,"&gt;="&amp;70,_Calc!$B$3:$B$20002,"&lt;="&amp;180,_Calc!$C$3:$C$20002,A220)/COUNTIFS(_Calc!$C$3:$C$20002,A220,_Calc!$B$3:$B$20002,"&lt;&gt;")*100),"")</f>
        <v/>
      </c>
      <c r="E220" s="63">
        <f>IFERROR(IF(A220="","",COUNTIFS(_Calc!$B$3:$B$20002,"&lt;70",_Calc!$C$3:$C$20002,A220)/COUNTIFS(_Calc!$C$3:$C$20002,A220,_Calc!$B$3:$B$20002,"&lt;&gt;")*100),"")</f>
        <v/>
      </c>
      <c r="F220" s="63">
        <f>IFERROR(IF(A220="","",COUNTIFS(_Calc!$B$3:$B$20002,"&gt;180",_Calc!$C$3:$C$20002,A220)/COUNTIFS(_Calc!$C$3:$C$20002,A220,_Calc!$B$3:$B$20002,"&lt;&gt;")*100),"")</f>
        <v/>
      </c>
      <c r="G220" s="64">
        <f>IFERROR(IF(A220="","",IF(D220&gt;=70,"✓ Good",IF(E220&gt;4,"Low glucose","High glucose"))),"")</f>
        <v/>
      </c>
      <c r="H220" s="63">
        <f>IFERROR(IF(A220="","",COUNTIFS(_Calc!$B$3:$B$20002,"&gt;="&amp;70,_Calc!$B$3:$B$20002,"&lt;="&amp;180,_Calc!$C$3:$C$20002,"&gt;="&amp;(A220-13),_Calc!$C$3:$C$20002,"&lt;="&amp;A220)/COUNTIFS(_Calc!$C$3:$C$20002,"&gt;="&amp;(A220-13),_Calc!$C$3:$C$20002,"&lt;="&amp;A220,_Calc!$B$3:$B$20002,"&lt;&gt;")*100),"")</f>
        <v/>
      </c>
      <c r="I220" s="61">
        <f>IFERROR(IF(A220="","",COUNTIFS(_Calc!$B$3:$B$20002,"&lt;70",_Calc!$C$3:$C$20002,A220,_Calc!$D$3:$D$20002,"&lt;6")),"")</f>
        <v/>
      </c>
    </row>
    <row r="221">
      <c r="B221" s="61">
        <f>IFERROR(IF(A221="","",COUNTIFS(_Calc!$C$3:$C$20002,A221,_Calc!$B$3:$B$20002,"&lt;&gt;")),"")</f>
        <v/>
      </c>
      <c r="C221" s="62">
        <f>IFERROR(IF(A221="","",AVERAGEIFS(_Calc!$B$3:$B$20002,_Calc!$C$3:$C$20002,A221)),"")</f>
        <v/>
      </c>
      <c r="D221" s="63">
        <f>IFERROR(IF(A221="","",COUNTIFS(_Calc!$B$3:$B$20002,"&gt;="&amp;70,_Calc!$B$3:$B$20002,"&lt;="&amp;180,_Calc!$C$3:$C$20002,A221)/COUNTIFS(_Calc!$C$3:$C$20002,A221,_Calc!$B$3:$B$20002,"&lt;&gt;")*100),"")</f>
        <v/>
      </c>
      <c r="E221" s="63">
        <f>IFERROR(IF(A221="","",COUNTIFS(_Calc!$B$3:$B$20002,"&lt;70",_Calc!$C$3:$C$20002,A221)/COUNTIFS(_Calc!$C$3:$C$20002,A221,_Calc!$B$3:$B$20002,"&lt;&gt;")*100),"")</f>
        <v/>
      </c>
      <c r="F221" s="63">
        <f>IFERROR(IF(A221="","",COUNTIFS(_Calc!$B$3:$B$20002,"&gt;180",_Calc!$C$3:$C$20002,A221)/COUNTIFS(_Calc!$C$3:$C$20002,A221,_Calc!$B$3:$B$20002,"&lt;&gt;")*100),"")</f>
        <v/>
      </c>
      <c r="G221" s="64">
        <f>IFERROR(IF(A221="","",IF(D221&gt;=70,"✓ Good",IF(E221&gt;4,"Low glucose","High glucose"))),"")</f>
        <v/>
      </c>
      <c r="H221" s="63">
        <f>IFERROR(IF(A221="","",COUNTIFS(_Calc!$B$3:$B$20002,"&gt;="&amp;70,_Calc!$B$3:$B$20002,"&lt;="&amp;180,_Calc!$C$3:$C$20002,"&gt;="&amp;(A221-13),_Calc!$C$3:$C$20002,"&lt;="&amp;A221)/COUNTIFS(_Calc!$C$3:$C$20002,"&gt;="&amp;(A221-13),_Calc!$C$3:$C$20002,"&lt;="&amp;A221,_Calc!$B$3:$B$20002,"&lt;&gt;")*100),"")</f>
        <v/>
      </c>
      <c r="I221" s="61">
        <f>IFERROR(IF(A221="","",COUNTIFS(_Calc!$B$3:$B$20002,"&lt;70",_Calc!$C$3:$C$20002,A221,_Calc!$D$3:$D$20002,"&lt;6")),"")</f>
        <v/>
      </c>
    </row>
    <row r="222">
      <c r="B222" s="61">
        <f>IFERROR(IF(A222="","",COUNTIFS(_Calc!$C$3:$C$20002,A222,_Calc!$B$3:$B$20002,"&lt;&gt;")),"")</f>
        <v/>
      </c>
      <c r="C222" s="62">
        <f>IFERROR(IF(A222="","",AVERAGEIFS(_Calc!$B$3:$B$20002,_Calc!$C$3:$C$20002,A222)),"")</f>
        <v/>
      </c>
      <c r="D222" s="63">
        <f>IFERROR(IF(A222="","",COUNTIFS(_Calc!$B$3:$B$20002,"&gt;="&amp;70,_Calc!$B$3:$B$20002,"&lt;="&amp;180,_Calc!$C$3:$C$20002,A222)/COUNTIFS(_Calc!$C$3:$C$20002,A222,_Calc!$B$3:$B$20002,"&lt;&gt;")*100),"")</f>
        <v/>
      </c>
      <c r="E222" s="63">
        <f>IFERROR(IF(A222="","",COUNTIFS(_Calc!$B$3:$B$20002,"&lt;70",_Calc!$C$3:$C$20002,A222)/COUNTIFS(_Calc!$C$3:$C$20002,A222,_Calc!$B$3:$B$20002,"&lt;&gt;")*100),"")</f>
        <v/>
      </c>
      <c r="F222" s="63">
        <f>IFERROR(IF(A222="","",COUNTIFS(_Calc!$B$3:$B$20002,"&gt;180",_Calc!$C$3:$C$20002,A222)/COUNTIFS(_Calc!$C$3:$C$20002,A222,_Calc!$B$3:$B$20002,"&lt;&gt;")*100),"")</f>
        <v/>
      </c>
      <c r="G222" s="64">
        <f>IFERROR(IF(A222="","",IF(D222&gt;=70,"✓ Good",IF(E222&gt;4,"Low glucose","High glucose"))),"")</f>
        <v/>
      </c>
      <c r="H222" s="63">
        <f>IFERROR(IF(A222="","",COUNTIFS(_Calc!$B$3:$B$20002,"&gt;="&amp;70,_Calc!$B$3:$B$20002,"&lt;="&amp;180,_Calc!$C$3:$C$20002,"&gt;="&amp;(A222-13),_Calc!$C$3:$C$20002,"&lt;="&amp;A222)/COUNTIFS(_Calc!$C$3:$C$20002,"&gt;="&amp;(A222-13),_Calc!$C$3:$C$20002,"&lt;="&amp;A222,_Calc!$B$3:$B$20002,"&lt;&gt;")*100),"")</f>
        <v/>
      </c>
      <c r="I222" s="61">
        <f>IFERROR(IF(A222="","",COUNTIFS(_Calc!$B$3:$B$20002,"&lt;70",_Calc!$C$3:$C$20002,A222,_Calc!$D$3:$D$20002,"&lt;6")),"")</f>
        <v/>
      </c>
    </row>
    <row r="223">
      <c r="B223" s="61">
        <f>IFERROR(IF(A223="","",COUNTIFS(_Calc!$C$3:$C$20002,A223,_Calc!$B$3:$B$20002,"&lt;&gt;")),"")</f>
        <v/>
      </c>
      <c r="C223" s="62">
        <f>IFERROR(IF(A223="","",AVERAGEIFS(_Calc!$B$3:$B$20002,_Calc!$C$3:$C$20002,A223)),"")</f>
        <v/>
      </c>
      <c r="D223" s="63">
        <f>IFERROR(IF(A223="","",COUNTIFS(_Calc!$B$3:$B$20002,"&gt;="&amp;70,_Calc!$B$3:$B$20002,"&lt;="&amp;180,_Calc!$C$3:$C$20002,A223)/COUNTIFS(_Calc!$C$3:$C$20002,A223,_Calc!$B$3:$B$20002,"&lt;&gt;")*100),"")</f>
        <v/>
      </c>
      <c r="E223" s="63">
        <f>IFERROR(IF(A223="","",COUNTIFS(_Calc!$B$3:$B$20002,"&lt;70",_Calc!$C$3:$C$20002,A223)/COUNTIFS(_Calc!$C$3:$C$20002,A223,_Calc!$B$3:$B$20002,"&lt;&gt;")*100),"")</f>
        <v/>
      </c>
      <c r="F223" s="63">
        <f>IFERROR(IF(A223="","",COUNTIFS(_Calc!$B$3:$B$20002,"&gt;180",_Calc!$C$3:$C$20002,A223)/COUNTIFS(_Calc!$C$3:$C$20002,A223,_Calc!$B$3:$B$20002,"&lt;&gt;")*100),"")</f>
        <v/>
      </c>
      <c r="G223" s="64">
        <f>IFERROR(IF(A223="","",IF(D223&gt;=70,"✓ Good",IF(E223&gt;4,"Low glucose","High glucose"))),"")</f>
        <v/>
      </c>
      <c r="H223" s="63">
        <f>IFERROR(IF(A223="","",COUNTIFS(_Calc!$B$3:$B$20002,"&gt;="&amp;70,_Calc!$B$3:$B$20002,"&lt;="&amp;180,_Calc!$C$3:$C$20002,"&gt;="&amp;(A223-13),_Calc!$C$3:$C$20002,"&lt;="&amp;A223)/COUNTIFS(_Calc!$C$3:$C$20002,"&gt;="&amp;(A223-13),_Calc!$C$3:$C$20002,"&lt;="&amp;A223,_Calc!$B$3:$B$20002,"&lt;&gt;")*100),"")</f>
        <v/>
      </c>
      <c r="I223" s="61">
        <f>IFERROR(IF(A223="","",COUNTIFS(_Calc!$B$3:$B$20002,"&lt;70",_Calc!$C$3:$C$20002,A223,_Calc!$D$3:$D$20002,"&lt;6")),"")</f>
        <v/>
      </c>
    </row>
    <row r="224">
      <c r="B224" s="61">
        <f>IFERROR(IF(A224="","",COUNTIFS(_Calc!$C$3:$C$20002,A224,_Calc!$B$3:$B$20002,"&lt;&gt;")),"")</f>
        <v/>
      </c>
      <c r="C224" s="62">
        <f>IFERROR(IF(A224="","",AVERAGEIFS(_Calc!$B$3:$B$20002,_Calc!$C$3:$C$20002,A224)),"")</f>
        <v/>
      </c>
      <c r="D224" s="63">
        <f>IFERROR(IF(A224="","",COUNTIFS(_Calc!$B$3:$B$20002,"&gt;="&amp;70,_Calc!$B$3:$B$20002,"&lt;="&amp;180,_Calc!$C$3:$C$20002,A224)/COUNTIFS(_Calc!$C$3:$C$20002,A224,_Calc!$B$3:$B$20002,"&lt;&gt;")*100),"")</f>
        <v/>
      </c>
      <c r="E224" s="63">
        <f>IFERROR(IF(A224="","",COUNTIFS(_Calc!$B$3:$B$20002,"&lt;70",_Calc!$C$3:$C$20002,A224)/COUNTIFS(_Calc!$C$3:$C$20002,A224,_Calc!$B$3:$B$20002,"&lt;&gt;")*100),"")</f>
        <v/>
      </c>
      <c r="F224" s="63">
        <f>IFERROR(IF(A224="","",COUNTIFS(_Calc!$B$3:$B$20002,"&gt;180",_Calc!$C$3:$C$20002,A224)/COUNTIFS(_Calc!$C$3:$C$20002,A224,_Calc!$B$3:$B$20002,"&lt;&gt;")*100),"")</f>
        <v/>
      </c>
      <c r="G224" s="64">
        <f>IFERROR(IF(A224="","",IF(D224&gt;=70,"✓ Good",IF(E224&gt;4,"Low glucose","High glucose"))),"")</f>
        <v/>
      </c>
      <c r="H224" s="63">
        <f>IFERROR(IF(A224="","",COUNTIFS(_Calc!$B$3:$B$20002,"&gt;="&amp;70,_Calc!$B$3:$B$20002,"&lt;="&amp;180,_Calc!$C$3:$C$20002,"&gt;="&amp;(A224-13),_Calc!$C$3:$C$20002,"&lt;="&amp;A224)/COUNTIFS(_Calc!$C$3:$C$20002,"&gt;="&amp;(A224-13),_Calc!$C$3:$C$20002,"&lt;="&amp;A224,_Calc!$B$3:$B$20002,"&lt;&gt;")*100),"")</f>
        <v/>
      </c>
      <c r="I224" s="61">
        <f>IFERROR(IF(A224="","",COUNTIFS(_Calc!$B$3:$B$20002,"&lt;70",_Calc!$C$3:$C$20002,A224,_Calc!$D$3:$D$20002,"&lt;6")),"")</f>
        <v/>
      </c>
    </row>
    <row r="225">
      <c r="B225" s="61">
        <f>IFERROR(IF(A225="","",COUNTIFS(_Calc!$C$3:$C$20002,A225,_Calc!$B$3:$B$20002,"&lt;&gt;")),"")</f>
        <v/>
      </c>
      <c r="C225" s="62">
        <f>IFERROR(IF(A225="","",AVERAGEIFS(_Calc!$B$3:$B$20002,_Calc!$C$3:$C$20002,A225)),"")</f>
        <v/>
      </c>
      <c r="D225" s="63">
        <f>IFERROR(IF(A225="","",COUNTIFS(_Calc!$B$3:$B$20002,"&gt;="&amp;70,_Calc!$B$3:$B$20002,"&lt;="&amp;180,_Calc!$C$3:$C$20002,A225)/COUNTIFS(_Calc!$C$3:$C$20002,A225,_Calc!$B$3:$B$20002,"&lt;&gt;")*100),"")</f>
        <v/>
      </c>
      <c r="E225" s="63">
        <f>IFERROR(IF(A225="","",COUNTIFS(_Calc!$B$3:$B$20002,"&lt;70",_Calc!$C$3:$C$20002,A225)/COUNTIFS(_Calc!$C$3:$C$20002,A225,_Calc!$B$3:$B$20002,"&lt;&gt;")*100),"")</f>
        <v/>
      </c>
      <c r="F225" s="63">
        <f>IFERROR(IF(A225="","",COUNTIFS(_Calc!$B$3:$B$20002,"&gt;180",_Calc!$C$3:$C$20002,A225)/COUNTIFS(_Calc!$C$3:$C$20002,A225,_Calc!$B$3:$B$20002,"&lt;&gt;")*100),"")</f>
        <v/>
      </c>
      <c r="G225" s="64">
        <f>IFERROR(IF(A225="","",IF(D225&gt;=70,"✓ Good",IF(E225&gt;4,"Low glucose","High glucose"))),"")</f>
        <v/>
      </c>
      <c r="H225" s="63">
        <f>IFERROR(IF(A225="","",COUNTIFS(_Calc!$B$3:$B$20002,"&gt;="&amp;70,_Calc!$B$3:$B$20002,"&lt;="&amp;180,_Calc!$C$3:$C$20002,"&gt;="&amp;(A225-13),_Calc!$C$3:$C$20002,"&lt;="&amp;A225)/COUNTIFS(_Calc!$C$3:$C$20002,"&gt;="&amp;(A225-13),_Calc!$C$3:$C$20002,"&lt;="&amp;A225,_Calc!$B$3:$B$20002,"&lt;&gt;")*100),"")</f>
        <v/>
      </c>
      <c r="I225" s="61">
        <f>IFERROR(IF(A225="","",COUNTIFS(_Calc!$B$3:$B$20002,"&lt;70",_Calc!$C$3:$C$20002,A225,_Calc!$D$3:$D$20002,"&lt;6")),"")</f>
        <v/>
      </c>
    </row>
    <row r="226">
      <c r="B226" s="61">
        <f>IFERROR(IF(A226="","",COUNTIFS(_Calc!$C$3:$C$20002,A226,_Calc!$B$3:$B$20002,"&lt;&gt;")),"")</f>
        <v/>
      </c>
      <c r="C226" s="62">
        <f>IFERROR(IF(A226="","",AVERAGEIFS(_Calc!$B$3:$B$20002,_Calc!$C$3:$C$20002,A226)),"")</f>
        <v/>
      </c>
      <c r="D226" s="63">
        <f>IFERROR(IF(A226="","",COUNTIFS(_Calc!$B$3:$B$20002,"&gt;="&amp;70,_Calc!$B$3:$B$20002,"&lt;="&amp;180,_Calc!$C$3:$C$20002,A226)/COUNTIFS(_Calc!$C$3:$C$20002,A226,_Calc!$B$3:$B$20002,"&lt;&gt;")*100),"")</f>
        <v/>
      </c>
      <c r="E226" s="63">
        <f>IFERROR(IF(A226="","",COUNTIFS(_Calc!$B$3:$B$20002,"&lt;70",_Calc!$C$3:$C$20002,A226)/COUNTIFS(_Calc!$C$3:$C$20002,A226,_Calc!$B$3:$B$20002,"&lt;&gt;")*100),"")</f>
        <v/>
      </c>
      <c r="F226" s="63">
        <f>IFERROR(IF(A226="","",COUNTIFS(_Calc!$B$3:$B$20002,"&gt;180",_Calc!$C$3:$C$20002,A226)/COUNTIFS(_Calc!$C$3:$C$20002,A226,_Calc!$B$3:$B$20002,"&lt;&gt;")*100),"")</f>
        <v/>
      </c>
      <c r="G226" s="64">
        <f>IFERROR(IF(A226="","",IF(D226&gt;=70,"✓ Good",IF(E226&gt;4,"Low glucose","High glucose"))),"")</f>
        <v/>
      </c>
      <c r="H226" s="63">
        <f>IFERROR(IF(A226="","",COUNTIFS(_Calc!$B$3:$B$20002,"&gt;="&amp;70,_Calc!$B$3:$B$20002,"&lt;="&amp;180,_Calc!$C$3:$C$20002,"&gt;="&amp;(A226-13),_Calc!$C$3:$C$20002,"&lt;="&amp;A226)/COUNTIFS(_Calc!$C$3:$C$20002,"&gt;="&amp;(A226-13),_Calc!$C$3:$C$20002,"&lt;="&amp;A226,_Calc!$B$3:$B$20002,"&lt;&gt;")*100),"")</f>
        <v/>
      </c>
      <c r="I226" s="61">
        <f>IFERROR(IF(A226="","",COUNTIFS(_Calc!$B$3:$B$20002,"&lt;70",_Calc!$C$3:$C$20002,A226,_Calc!$D$3:$D$20002,"&lt;6")),"")</f>
        <v/>
      </c>
    </row>
    <row r="227">
      <c r="B227" s="61">
        <f>IFERROR(IF(A227="","",COUNTIFS(_Calc!$C$3:$C$20002,A227,_Calc!$B$3:$B$20002,"&lt;&gt;")),"")</f>
        <v/>
      </c>
      <c r="C227" s="62">
        <f>IFERROR(IF(A227="","",AVERAGEIFS(_Calc!$B$3:$B$20002,_Calc!$C$3:$C$20002,A227)),"")</f>
        <v/>
      </c>
      <c r="D227" s="63">
        <f>IFERROR(IF(A227="","",COUNTIFS(_Calc!$B$3:$B$20002,"&gt;="&amp;70,_Calc!$B$3:$B$20002,"&lt;="&amp;180,_Calc!$C$3:$C$20002,A227)/COUNTIFS(_Calc!$C$3:$C$20002,A227,_Calc!$B$3:$B$20002,"&lt;&gt;")*100),"")</f>
        <v/>
      </c>
      <c r="E227" s="63">
        <f>IFERROR(IF(A227="","",COUNTIFS(_Calc!$B$3:$B$20002,"&lt;70",_Calc!$C$3:$C$20002,A227)/COUNTIFS(_Calc!$C$3:$C$20002,A227,_Calc!$B$3:$B$20002,"&lt;&gt;")*100),"")</f>
        <v/>
      </c>
      <c r="F227" s="63">
        <f>IFERROR(IF(A227="","",COUNTIFS(_Calc!$B$3:$B$20002,"&gt;180",_Calc!$C$3:$C$20002,A227)/COUNTIFS(_Calc!$C$3:$C$20002,A227,_Calc!$B$3:$B$20002,"&lt;&gt;")*100),"")</f>
        <v/>
      </c>
      <c r="G227" s="64">
        <f>IFERROR(IF(A227="","",IF(D227&gt;=70,"✓ Good",IF(E227&gt;4,"Low glucose","High glucose"))),"")</f>
        <v/>
      </c>
      <c r="H227" s="63">
        <f>IFERROR(IF(A227="","",COUNTIFS(_Calc!$B$3:$B$20002,"&gt;="&amp;70,_Calc!$B$3:$B$20002,"&lt;="&amp;180,_Calc!$C$3:$C$20002,"&gt;="&amp;(A227-13),_Calc!$C$3:$C$20002,"&lt;="&amp;A227)/COUNTIFS(_Calc!$C$3:$C$20002,"&gt;="&amp;(A227-13),_Calc!$C$3:$C$20002,"&lt;="&amp;A227,_Calc!$B$3:$B$20002,"&lt;&gt;")*100),"")</f>
        <v/>
      </c>
      <c r="I227" s="61">
        <f>IFERROR(IF(A227="","",COUNTIFS(_Calc!$B$3:$B$20002,"&lt;70",_Calc!$C$3:$C$20002,A227,_Calc!$D$3:$D$20002,"&lt;6")),"")</f>
        <v/>
      </c>
    </row>
    <row r="228">
      <c r="B228" s="61">
        <f>IFERROR(IF(A228="","",COUNTIFS(_Calc!$C$3:$C$20002,A228,_Calc!$B$3:$B$20002,"&lt;&gt;")),"")</f>
        <v/>
      </c>
      <c r="C228" s="62">
        <f>IFERROR(IF(A228="","",AVERAGEIFS(_Calc!$B$3:$B$20002,_Calc!$C$3:$C$20002,A228)),"")</f>
        <v/>
      </c>
      <c r="D228" s="63">
        <f>IFERROR(IF(A228="","",COUNTIFS(_Calc!$B$3:$B$20002,"&gt;="&amp;70,_Calc!$B$3:$B$20002,"&lt;="&amp;180,_Calc!$C$3:$C$20002,A228)/COUNTIFS(_Calc!$C$3:$C$20002,A228,_Calc!$B$3:$B$20002,"&lt;&gt;")*100),"")</f>
        <v/>
      </c>
      <c r="E228" s="63">
        <f>IFERROR(IF(A228="","",COUNTIFS(_Calc!$B$3:$B$20002,"&lt;70",_Calc!$C$3:$C$20002,A228)/COUNTIFS(_Calc!$C$3:$C$20002,A228,_Calc!$B$3:$B$20002,"&lt;&gt;")*100),"")</f>
        <v/>
      </c>
      <c r="F228" s="63">
        <f>IFERROR(IF(A228="","",COUNTIFS(_Calc!$B$3:$B$20002,"&gt;180",_Calc!$C$3:$C$20002,A228)/COUNTIFS(_Calc!$C$3:$C$20002,A228,_Calc!$B$3:$B$20002,"&lt;&gt;")*100),"")</f>
        <v/>
      </c>
      <c r="G228" s="64">
        <f>IFERROR(IF(A228="","",IF(D228&gt;=70,"✓ Good",IF(E228&gt;4,"Low glucose","High glucose"))),"")</f>
        <v/>
      </c>
      <c r="H228" s="63">
        <f>IFERROR(IF(A228="","",COUNTIFS(_Calc!$B$3:$B$20002,"&gt;="&amp;70,_Calc!$B$3:$B$20002,"&lt;="&amp;180,_Calc!$C$3:$C$20002,"&gt;="&amp;(A228-13),_Calc!$C$3:$C$20002,"&lt;="&amp;A228)/COUNTIFS(_Calc!$C$3:$C$20002,"&gt;="&amp;(A228-13),_Calc!$C$3:$C$20002,"&lt;="&amp;A228,_Calc!$B$3:$B$20002,"&lt;&gt;")*100),"")</f>
        <v/>
      </c>
      <c r="I228" s="61">
        <f>IFERROR(IF(A228="","",COUNTIFS(_Calc!$B$3:$B$20002,"&lt;70",_Calc!$C$3:$C$20002,A228,_Calc!$D$3:$D$20002,"&lt;6")),"")</f>
        <v/>
      </c>
    </row>
    <row r="229">
      <c r="B229" s="61">
        <f>IFERROR(IF(A229="","",COUNTIFS(_Calc!$C$3:$C$20002,A229,_Calc!$B$3:$B$20002,"&lt;&gt;")),"")</f>
        <v/>
      </c>
      <c r="C229" s="62">
        <f>IFERROR(IF(A229="","",AVERAGEIFS(_Calc!$B$3:$B$20002,_Calc!$C$3:$C$20002,A229)),"")</f>
        <v/>
      </c>
      <c r="D229" s="63">
        <f>IFERROR(IF(A229="","",COUNTIFS(_Calc!$B$3:$B$20002,"&gt;="&amp;70,_Calc!$B$3:$B$20002,"&lt;="&amp;180,_Calc!$C$3:$C$20002,A229)/COUNTIFS(_Calc!$C$3:$C$20002,A229,_Calc!$B$3:$B$20002,"&lt;&gt;")*100),"")</f>
        <v/>
      </c>
      <c r="E229" s="63">
        <f>IFERROR(IF(A229="","",COUNTIFS(_Calc!$B$3:$B$20002,"&lt;70",_Calc!$C$3:$C$20002,A229)/COUNTIFS(_Calc!$C$3:$C$20002,A229,_Calc!$B$3:$B$20002,"&lt;&gt;")*100),"")</f>
        <v/>
      </c>
      <c r="F229" s="63">
        <f>IFERROR(IF(A229="","",COUNTIFS(_Calc!$B$3:$B$20002,"&gt;180",_Calc!$C$3:$C$20002,A229)/COUNTIFS(_Calc!$C$3:$C$20002,A229,_Calc!$B$3:$B$20002,"&lt;&gt;")*100),"")</f>
        <v/>
      </c>
      <c r="G229" s="64">
        <f>IFERROR(IF(A229="","",IF(D229&gt;=70,"✓ Good",IF(E229&gt;4,"Low glucose","High glucose"))),"")</f>
        <v/>
      </c>
      <c r="H229" s="63">
        <f>IFERROR(IF(A229="","",COUNTIFS(_Calc!$B$3:$B$20002,"&gt;="&amp;70,_Calc!$B$3:$B$20002,"&lt;="&amp;180,_Calc!$C$3:$C$20002,"&gt;="&amp;(A229-13),_Calc!$C$3:$C$20002,"&lt;="&amp;A229)/COUNTIFS(_Calc!$C$3:$C$20002,"&gt;="&amp;(A229-13),_Calc!$C$3:$C$20002,"&lt;="&amp;A229,_Calc!$B$3:$B$20002,"&lt;&gt;")*100),"")</f>
        <v/>
      </c>
      <c r="I229" s="61">
        <f>IFERROR(IF(A229="","",COUNTIFS(_Calc!$B$3:$B$20002,"&lt;70",_Calc!$C$3:$C$20002,A229,_Calc!$D$3:$D$20002,"&lt;6")),"")</f>
        <v/>
      </c>
    </row>
    <row r="230">
      <c r="B230" s="61">
        <f>IFERROR(IF(A230="","",COUNTIFS(_Calc!$C$3:$C$20002,A230,_Calc!$B$3:$B$20002,"&lt;&gt;")),"")</f>
        <v/>
      </c>
      <c r="C230" s="62">
        <f>IFERROR(IF(A230="","",AVERAGEIFS(_Calc!$B$3:$B$20002,_Calc!$C$3:$C$20002,A230)),"")</f>
        <v/>
      </c>
      <c r="D230" s="63">
        <f>IFERROR(IF(A230="","",COUNTIFS(_Calc!$B$3:$B$20002,"&gt;="&amp;70,_Calc!$B$3:$B$20002,"&lt;="&amp;180,_Calc!$C$3:$C$20002,A230)/COUNTIFS(_Calc!$C$3:$C$20002,A230,_Calc!$B$3:$B$20002,"&lt;&gt;")*100),"")</f>
        <v/>
      </c>
      <c r="E230" s="63">
        <f>IFERROR(IF(A230="","",COUNTIFS(_Calc!$B$3:$B$20002,"&lt;70",_Calc!$C$3:$C$20002,A230)/COUNTIFS(_Calc!$C$3:$C$20002,A230,_Calc!$B$3:$B$20002,"&lt;&gt;")*100),"")</f>
        <v/>
      </c>
      <c r="F230" s="63">
        <f>IFERROR(IF(A230="","",COUNTIFS(_Calc!$B$3:$B$20002,"&gt;180",_Calc!$C$3:$C$20002,A230)/COUNTIFS(_Calc!$C$3:$C$20002,A230,_Calc!$B$3:$B$20002,"&lt;&gt;")*100),"")</f>
        <v/>
      </c>
      <c r="G230" s="64">
        <f>IFERROR(IF(A230="","",IF(D230&gt;=70,"✓ Good",IF(E230&gt;4,"Low glucose","High glucose"))),"")</f>
        <v/>
      </c>
      <c r="H230" s="63">
        <f>IFERROR(IF(A230="","",COUNTIFS(_Calc!$B$3:$B$20002,"&gt;="&amp;70,_Calc!$B$3:$B$20002,"&lt;="&amp;180,_Calc!$C$3:$C$20002,"&gt;="&amp;(A230-13),_Calc!$C$3:$C$20002,"&lt;="&amp;A230)/COUNTIFS(_Calc!$C$3:$C$20002,"&gt;="&amp;(A230-13),_Calc!$C$3:$C$20002,"&lt;="&amp;A230,_Calc!$B$3:$B$20002,"&lt;&gt;")*100),"")</f>
        <v/>
      </c>
      <c r="I230" s="61">
        <f>IFERROR(IF(A230="","",COUNTIFS(_Calc!$B$3:$B$20002,"&lt;70",_Calc!$C$3:$C$20002,A230,_Calc!$D$3:$D$20002,"&lt;6")),"")</f>
        <v/>
      </c>
    </row>
    <row r="231">
      <c r="B231" s="61">
        <f>IFERROR(IF(A231="","",COUNTIFS(_Calc!$C$3:$C$20002,A231,_Calc!$B$3:$B$20002,"&lt;&gt;")),"")</f>
        <v/>
      </c>
      <c r="C231" s="62">
        <f>IFERROR(IF(A231="","",AVERAGEIFS(_Calc!$B$3:$B$20002,_Calc!$C$3:$C$20002,A231)),"")</f>
        <v/>
      </c>
      <c r="D231" s="63">
        <f>IFERROR(IF(A231="","",COUNTIFS(_Calc!$B$3:$B$20002,"&gt;="&amp;70,_Calc!$B$3:$B$20002,"&lt;="&amp;180,_Calc!$C$3:$C$20002,A231)/COUNTIFS(_Calc!$C$3:$C$20002,A231,_Calc!$B$3:$B$20002,"&lt;&gt;")*100),"")</f>
        <v/>
      </c>
      <c r="E231" s="63">
        <f>IFERROR(IF(A231="","",COUNTIFS(_Calc!$B$3:$B$20002,"&lt;70",_Calc!$C$3:$C$20002,A231)/COUNTIFS(_Calc!$C$3:$C$20002,A231,_Calc!$B$3:$B$20002,"&lt;&gt;")*100),"")</f>
        <v/>
      </c>
      <c r="F231" s="63">
        <f>IFERROR(IF(A231="","",COUNTIFS(_Calc!$B$3:$B$20002,"&gt;180",_Calc!$C$3:$C$20002,A231)/COUNTIFS(_Calc!$C$3:$C$20002,A231,_Calc!$B$3:$B$20002,"&lt;&gt;")*100),"")</f>
        <v/>
      </c>
      <c r="G231" s="64">
        <f>IFERROR(IF(A231="","",IF(D231&gt;=70,"✓ Good",IF(E231&gt;4,"Low glucose","High glucose"))),"")</f>
        <v/>
      </c>
      <c r="H231" s="63">
        <f>IFERROR(IF(A231="","",COUNTIFS(_Calc!$B$3:$B$20002,"&gt;="&amp;70,_Calc!$B$3:$B$20002,"&lt;="&amp;180,_Calc!$C$3:$C$20002,"&gt;="&amp;(A231-13),_Calc!$C$3:$C$20002,"&lt;="&amp;A231)/COUNTIFS(_Calc!$C$3:$C$20002,"&gt;="&amp;(A231-13),_Calc!$C$3:$C$20002,"&lt;="&amp;A231,_Calc!$B$3:$B$20002,"&lt;&gt;")*100),"")</f>
        <v/>
      </c>
      <c r="I231" s="61">
        <f>IFERROR(IF(A231="","",COUNTIFS(_Calc!$B$3:$B$20002,"&lt;70",_Calc!$C$3:$C$20002,A231,_Calc!$D$3:$D$20002,"&lt;6")),"")</f>
        <v/>
      </c>
    </row>
    <row r="232">
      <c r="B232" s="61">
        <f>IFERROR(IF(A232="","",COUNTIFS(_Calc!$C$3:$C$20002,A232,_Calc!$B$3:$B$20002,"&lt;&gt;")),"")</f>
        <v/>
      </c>
      <c r="C232" s="62">
        <f>IFERROR(IF(A232="","",AVERAGEIFS(_Calc!$B$3:$B$20002,_Calc!$C$3:$C$20002,A232)),"")</f>
        <v/>
      </c>
      <c r="D232" s="63">
        <f>IFERROR(IF(A232="","",COUNTIFS(_Calc!$B$3:$B$20002,"&gt;="&amp;70,_Calc!$B$3:$B$20002,"&lt;="&amp;180,_Calc!$C$3:$C$20002,A232)/COUNTIFS(_Calc!$C$3:$C$20002,A232,_Calc!$B$3:$B$20002,"&lt;&gt;")*100),"")</f>
        <v/>
      </c>
      <c r="E232" s="63">
        <f>IFERROR(IF(A232="","",COUNTIFS(_Calc!$B$3:$B$20002,"&lt;70",_Calc!$C$3:$C$20002,A232)/COUNTIFS(_Calc!$C$3:$C$20002,A232,_Calc!$B$3:$B$20002,"&lt;&gt;")*100),"")</f>
        <v/>
      </c>
      <c r="F232" s="63">
        <f>IFERROR(IF(A232="","",COUNTIFS(_Calc!$B$3:$B$20002,"&gt;180",_Calc!$C$3:$C$20002,A232)/COUNTIFS(_Calc!$C$3:$C$20002,A232,_Calc!$B$3:$B$20002,"&lt;&gt;")*100),"")</f>
        <v/>
      </c>
      <c r="G232" s="64">
        <f>IFERROR(IF(A232="","",IF(D232&gt;=70,"✓ Good",IF(E232&gt;4,"Low glucose","High glucose"))),"")</f>
        <v/>
      </c>
      <c r="H232" s="63">
        <f>IFERROR(IF(A232="","",COUNTIFS(_Calc!$B$3:$B$20002,"&gt;="&amp;70,_Calc!$B$3:$B$20002,"&lt;="&amp;180,_Calc!$C$3:$C$20002,"&gt;="&amp;(A232-13),_Calc!$C$3:$C$20002,"&lt;="&amp;A232)/COUNTIFS(_Calc!$C$3:$C$20002,"&gt;="&amp;(A232-13),_Calc!$C$3:$C$20002,"&lt;="&amp;A232,_Calc!$B$3:$B$20002,"&lt;&gt;")*100),"")</f>
        <v/>
      </c>
      <c r="I232" s="61">
        <f>IFERROR(IF(A232="","",COUNTIFS(_Calc!$B$3:$B$20002,"&lt;70",_Calc!$C$3:$C$20002,A232,_Calc!$D$3:$D$20002,"&lt;6")),"")</f>
        <v/>
      </c>
    </row>
    <row r="233">
      <c r="B233" s="61">
        <f>IFERROR(IF(A233="","",COUNTIFS(_Calc!$C$3:$C$20002,A233,_Calc!$B$3:$B$20002,"&lt;&gt;")),"")</f>
        <v/>
      </c>
      <c r="C233" s="62">
        <f>IFERROR(IF(A233="","",AVERAGEIFS(_Calc!$B$3:$B$20002,_Calc!$C$3:$C$20002,A233)),"")</f>
        <v/>
      </c>
      <c r="D233" s="63">
        <f>IFERROR(IF(A233="","",COUNTIFS(_Calc!$B$3:$B$20002,"&gt;="&amp;70,_Calc!$B$3:$B$20002,"&lt;="&amp;180,_Calc!$C$3:$C$20002,A233)/COUNTIFS(_Calc!$C$3:$C$20002,A233,_Calc!$B$3:$B$20002,"&lt;&gt;")*100),"")</f>
        <v/>
      </c>
      <c r="E233" s="63">
        <f>IFERROR(IF(A233="","",COUNTIFS(_Calc!$B$3:$B$20002,"&lt;70",_Calc!$C$3:$C$20002,A233)/COUNTIFS(_Calc!$C$3:$C$20002,A233,_Calc!$B$3:$B$20002,"&lt;&gt;")*100),"")</f>
        <v/>
      </c>
      <c r="F233" s="63">
        <f>IFERROR(IF(A233="","",COUNTIFS(_Calc!$B$3:$B$20002,"&gt;180",_Calc!$C$3:$C$20002,A233)/COUNTIFS(_Calc!$C$3:$C$20002,A233,_Calc!$B$3:$B$20002,"&lt;&gt;")*100),"")</f>
        <v/>
      </c>
      <c r="G233" s="64">
        <f>IFERROR(IF(A233="","",IF(D233&gt;=70,"✓ Good",IF(E233&gt;4,"Low glucose","High glucose"))),"")</f>
        <v/>
      </c>
      <c r="H233" s="63">
        <f>IFERROR(IF(A233="","",COUNTIFS(_Calc!$B$3:$B$20002,"&gt;="&amp;70,_Calc!$B$3:$B$20002,"&lt;="&amp;180,_Calc!$C$3:$C$20002,"&gt;="&amp;(A233-13),_Calc!$C$3:$C$20002,"&lt;="&amp;A233)/COUNTIFS(_Calc!$C$3:$C$20002,"&gt;="&amp;(A233-13),_Calc!$C$3:$C$20002,"&lt;="&amp;A233,_Calc!$B$3:$B$20002,"&lt;&gt;")*100),"")</f>
        <v/>
      </c>
      <c r="I233" s="61">
        <f>IFERROR(IF(A233="","",COUNTIFS(_Calc!$B$3:$B$20002,"&lt;70",_Calc!$C$3:$C$20002,A233,_Calc!$D$3:$D$20002,"&lt;6")),"")</f>
        <v/>
      </c>
    </row>
    <row r="234">
      <c r="B234" s="61">
        <f>IFERROR(IF(A234="","",COUNTIFS(_Calc!$C$3:$C$20002,A234,_Calc!$B$3:$B$20002,"&lt;&gt;")),"")</f>
        <v/>
      </c>
      <c r="C234" s="62">
        <f>IFERROR(IF(A234="","",AVERAGEIFS(_Calc!$B$3:$B$20002,_Calc!$C$3:$C$20002,A234)),"")</f>
        <v/>
      </c>
      <c r="D234" s="63">
        <f>IFERROR(IF(A234="","",COUNTIFS(_Calc!$B$3:$B$20002,"&gt;="&amp;70,_Calc!$B$3:$B$20002,"&lt;="&amp;180,_Calc!$C$3:$C$20002,A234)/COUNTIFS(_Calc!$C$3:$C$20002,A234,_Calc!$B$3:$B$20002,"&lt;&gt;")*100),"")</f>
        <v/>
      </c>
      <c r="E234" s="63">
        <f>IFERROR(IF(A234="","",COUNTIFS(_Calc!$B$3:$B$20002,"&lt;70",_Calc!$C$3:$C$20002,A234)/COUNTIFS(_Calc!$C$3:$C$20002,A234,_Calc!$B$3:$B$20002,"&lt;&gt;")*100),"")</f>
        <v/>
      </c>
      <c r="F234" s="63">
        <f>IFERROR(IF(A234="","",COUNTIFS(_Calc!$B$3:$B$20002,"&gt;180",_Calc!$C$3:$C$20002,A234)/COUNTIFS(_Calc!$C$3:$C$20002,A234,_Calc!$B$3:$B$20002,"&lt;&gt;")*100),"")</f>
        <v/>
      </c>
      <c r="G234" s="64">
        <f>IFERROR(IF(A234="","",IF(D234&gt;=70,"✓ Good",IF(E234&gt;4,"Low glucose","High glucose"))),"")</f>
        <v/>
      </c>
      <c r="H234" s="63">
        <f>IFERROR(IF(A234="","",COUNTIFS(_Calc!$B$3:$B$20002,"&gt;="&amp;70,_Calc!$B$3:$B$20002,"&lt;="&amp;180,_Calc!$C$3:$C$20002,"&gt;="&amp;(A234-13),_Calc!$C$3:$C$20002,"&lt;="&amp;A234)/COUNTIFS(_Calc!$C$3:$C$20002,"&gt;="&amp;(A234-13),_Calc!$C$3:$C$20002,"&lt;="&amp;A234,_Calc!$B$3:$B$20002,"&lt;&gt;")*100),"")</f>
        <v/>
      </c>
      <c r="I234" s="61">
        <f>IFERROR(IF(A234="","",COUNTIFS(_Calc!$B$3:$B$20002,"&lt;70",_Calc!$C$3:$C$20002,A234,_Calc!$D$3:$D$20002,"&lt;6")),"")</f>
        <v/>
      </c>
    </row>
    <row r="235">
      <c r="B235" s="61">
        <f>IFERROR(IF(A235="","",COUNTIFS(_Calc!$C$3:$C$20002,A235,_Calc!$B$3:$B$20002,"&lt;&gt;")),"")</f>
        <v/>
      </c>
      <c r="C235" s="62">
        <f>IFERROR(IF(A235="","",AVERAGEIFS(_Calc!$B$3:$B$20002,_Calc!$C$3:$C$20002,A235)),"")</f>
        <v/>
      </c>
      <c r="D235" s="63">
        <f>IFERROR(IF(A235="","",COUNTIFS(_Calc!$B$3:$B$20002,"&gt;="&amp;70,_Calc!$B$3:$B$20002,"&lt;="&amp;180,_Calc!$C$3:$C$20002,A235)/COUNTIFS(_Calc!$C$3:$C$20002,A235,_Calc!$B$3:$B$20002,"&lt;&gt;")*100),"")</f>
        <v/>
      </c>
      <c r="E235" s="63">
        <f>IFERROR(IF(A235="","",COUNTIFS(_Calc!$B$3:$B$20002,"&lt;70",_Calc!$C$3:$C$20002,A235)/COUNTIFS(_Calc!$C$3:$C$20002,A235,_Calc!$B$3:$B$20002,"&lt;&gt;")*100),"")</f>
        <v/>
      </c>
      <c r="F235" s="63">
        <f>IFERROR(IF(A235="","",COUNTIFS(_Calc!$B$3:$B$20002,"&gt;180",_Calc!$C$3:$C$20002,A235)/COUNTIFS(_Calc!$C$3:$C$20002,A235,_Calc!$B$3:$B$20002,"&lt;&gt;")*100),"")</f>
        <v/>
      </c>
      <c r="G235" s="64">
        <f>IFERROR(IF(A235="","",IF(D235&gt;=70,"✓ Good",IF(E235&gt;4,"Low glucose","High glucose"))),"")</f>
        <v/>
      </c>
      <c r="H235" s="63">
        <f>IFERROR(IF(A235="","",COUNTIFS(_Calc!$B$3:$B$20002,"&gt;="&amp;70,_Calc!$B$3:$B$20002,"&lt;="&amp;180,_Calc!$C$3:$C$20002,"&gt;="&amp;(A235-13),_Calc!$C$3:$C$20002,"&lt;="&amp;A235)/COUNTIFS(_Calc!$C$3:$C$20002,"&gt;="&amp;(A235-13),_Calc!$C$3:$C$20002,"&lt;="&amp;A235,_Calc!$B$3:$B$20002,"&lt;&gt;")*100),"")</f>
        <v/>
      </c>
      <c r="I235" s="61">
        <f>IFERROR(IF(A235="","",COUNTIFS(_Calc!$B$3:$B$20002,"&lt;70",_Calc!$C$3:$C$20002,A235,_Calc!$D$3:$D$20002,"&lt;6")),"")</f>
        <v/>
      </c>
    </row>
    <row r="236">
      <c r="B236" s="61">
        <f>IFERROR(IF(A236="","",COUNTIFS(_Calc!$C$3:$C$20002,A236,_Calc!$B$3:$B$20002,"&lt;&gt;")),"")</f>
        <v/>
      </c>
      <c r="C236" s="62">
        <f>IFERROR(IF(A236="","",AVERAGEIFS(_Calc!$B$3:$B$20002,_Calc!$C$3:$C$20002,A236)),"")</f>
        <v/>
      </c>
      <c r="D236" s="63">
        <f>IFERROR(IF(A236="","",COUNTIFS(_Calc!$B$3:$B$20002,"&gt;="&amp;70,_Calc!$B$3:$B$20002,"&lt;="&amp;180,_Calc!$C$3:$C$20002,A236)/COUNTIFS(_Calc!$C$3:$C$20002,A236,_Calc!$B$3:$B$20002,"&lt;&gt;")*100),"")</f>
        <v/>
      </c>
      <c r="E236" s="63">
        <f>IFERROR(IF(A236="","",COUNTIFS(_Calc!$B$3:$B$20002,"&lt;70",_Calc!$C$3:$C$20002,A236)/COUNTIFS(_Calc!$C$3:$C$20002,A236,_Calc!$B$3:$B$20002,"&lt;&gt;")*100),"")</f>
        <v/>
      </c>
      <c r="F236" s="63">
        <f>IFERROR(IF(A236="","",COUNTIFS(_Calc!$B$3:$B$20002,"&gt;180",_Calc!$C$3:$C$20002,A236)/COUNTIFS(_Calc!$C$3:$C$20002,A236,_Calc!$B$3:$B$20002,"&lt;&gt;")*100),"")</f>
        <v/>
      </c>
      <c r="G236" s="64">
        <f>IFERROR(IF(A236="","",IF(D236&gt;=70,"✓ Good",IF(E236&gt;4,"Low glucose","High glucose"))),"")</f>
        <v/>
      </c>
      <c r="H236" s="63">
        <f>IFERROR(IF(A236="","",COUNTIFS(_Calc!$B$3:$B$20002,"&gt;="&amp;70,_Calc!$B$3:$B$20002,"&lt;="&amp;180,_Calc!$C$3:$C$20002,"&gt;="&amp;(A236-13),_Calc!$C$3:$C$20002,"&lt;="&amp;A236)/COUNTIFS(_Calc!$C$3:$C$20002,"&gt;="&amp;(A236-13),_Calc!$C$3:$C$20002,"&lt;="&amp;A236,_Calc!$B$3:$B$20002,"&lt;&gt;")*100),"")</f>
        <v/>
      </c>
      <c r="I236" s="61">
        <f>IFERROR(IF(A236="","",COUNTIFS(_Calc!$B$3:$B$20002,"&lt;70",_Calc!$C$3:$C$20002,A236,_Calc!$D$3:$D$20002,"&lt;6")),"")</f>
        <v/>
      </c>
    </row>
    <row r="237">
      <c r="B237" s="61">
        <f>IFERROR(IF(A237="","",COUNTIFS(_Calc!$C$3:$C$20002,A237,_Calc!$B$3:$B$20002,"&lt;&gt;")),"")</f>
        <v/>
      </c>
      <c r="C237" s="62">
        <f>IFERROR(IF(A237="","",AVERAGEIFS(_Calc!$B$3:$B$20002,_Calc!$C$3:$C$20002,A237)),"")</f>
        <v/>
      </c>
      <c r="D237" s="63">
        <f>IFERROR(IF(A237="","",COUNTIFS(_Calc!$B$3:$B$20002,"&gt;="&amp;70,_Calc!$B$3:$B$20002,"&lt;="&amp;180,_Calc!$C$3:$C$20002,A237)/COUNTIFS(_Calc!$C$3:$C$20002,A237,_Calc!$B$3:$B$20002,"&lt;&gt;")*100),"")</f>
        <v/>
      </c>
      <c r="E237" s="63">
        <f>IFERROR(IF(A237="","",COUNTIFS(_Calc!$B$3:$B$20002,"&lt;70",_Calc!$C$3:$C$20002,A237)/COUNTIFS(_Calc!$C$3:$C$20002,A237,_Calc!$B$3:$B$20002,"&lt;&gt;")*100),"")</f>
        <v/>
      </c>
      <c r="F237" s="63">
        <f>IFERROR(IF(A237="","",COUNTIFS(_Calc!$B$3:$B$20002,"&gt;180",_Calc!$C$3:$C$20002,A237)/COUNTIFS(_Calc!$C$3:$C$20002,A237,_Calc!$B$3:$B$20002,"&lt;&gt;")*100),"")</f>
        <v/>
      </c>
      <c r="G237" s="64">
        <f>IFERROR(IF(A237="","",IF(D237&gt;=70,"✓ Good",IF(E237&gt;4,"Low glucose","High glucose"))),"")</f>
        <v/>
      </c>
      <c r="H237" s="63">
        <f>IFERROR(IF(A237="","",COUNTIFS(_Calc!$B$3:$B$20002,"&gt;="&amp;70,_Calc!$B$3:$B$20002,"&lt;="&amp;180,_Calc!$C$3:$C$20002,"&gt;="&amp;(A237-13),_Calc!$C$3:$C$20002,"&lt;="&amp;A237)/COUNTIFS(_Calc!$C$3:$C$20002,"&gt;="&amp;(A237-13),_Calc!$C$3:$C$20002,"&lt;="&amp;A237,_Calc!$B$3:$B$20002,"&lt;&gt;")*100),"")</f>
        <v/>
      </c>
      <c r="I237" s="61">
        <f>IFERROR(IF(A237="","",COUNTIFS(_Calc!$B$3:$B$20002,"&lt;70",_Calc!$C$3:$C$20002,A237,_Calc!$D$3:$D$20002,"&lt;6")),"")</f>
        <v/>
      </c>
    </row>
    <row r="238">
      <c r="B238" s="61">
        <f>IFERROR(IF(A238="","",COUNTIFS(_Calc!$C$3:$C$20002,A238,_Calc!$B$3:$B$20002,"&lt;&gt;")),"")</f>
        <v/>
      </c>
      <c r="C238" s="62">
        <f>IFERROR(IF(A238="","",AVERAGEIFS(_Calc!$B$3:$B$20002,_Calc!$C$3:$C$20002,A238)),"")</f>
        <v/>
      </c>
      <c r="D238" s="63">
        <f>IFERROR(IF(A238="","",COUNTIFS(_Calc!$B$3:$B$20002,"&gt;="&amp;70,_Calc!$B$3:$B$20002,"&lt;="&amp;180,_Calc!$C$3:$C$20002,A238)/COUNTIFS(_Calc!$C$3:$C$20002,A238,_Calc!$B$3:$B$20002,"&lt;&gt;")*100),"")</f>
        <v/>
      </c>
      <c r="E238" s="63">
        <f>IFERROR(IF(A238="","",COUNTIFS(_Calc!$B$3:$B$20002,"&lt;70",_Calc!$C$3:$C$20002,A238)/COUNTIFS(_Calc!$C$3:$C$20002,A238,_Calc!$B$3:$B$20002,"&lt;&gt;")*100),"")</f>
        <v/>
      </c>
      <c r="F238" s="63">
        <f>IFERROR(IF(A238="","",COUNTIFS(_Calc!$B$3:$B$20002,"&gt;180",_Calc!$C$3:$C$20002,A238)/COUNTIFS(_Calc!$C$3:$C$20002,A238,_Calc!$B$3:$B$20002,"&lt;&gt;")*100),"")</f>
        <v/>
      </c>
      <c r="G238" s="64">
        <f>IFERROR(IF(A238="","",IF(D238&gt;=70,"✓ Good",IF(E238&gt;4,"Low glucose","High glucose"))),"")</f>
        <v/>
      </c>
      <c r="H238" s="63">
        <f>IFERROR(IF(A238="","",COUNTIFS(_Calc!$B$3:$B$20002,"&gt;="&amp;70,_Calc!$B$3:$B$20002,"&lt;="&amp;180,_Calc!$C$3:$C$20002,"&gt;="&amp;(A238-13),_Calc!$C$3:$C$20002,"&lt;="&amp;A238)/COUNTIFS(_Calc!$C$3:$C$20002,"&gt;="&amp;(A238-13),_Calc!$C$3:$C$20002,"&lt;="&amp;A238,_Calc!$B$3:$B$20002,"&lt;&gt;")*100),"")</f>
        <v/>
      </c>
      <c r="I238" s="61">
        <f>IFERROR(IF(A238="","",COUNTIFS(_Calc!$B$3:$B$20002,"&lt;70",_Calc!$C$3:$C$20002,A238,_Calc!$D$3:$D$20002,"&lt;6")),"")</f>
        <v/>
      </c>
    </row>
    <row r="239">
      <c r="B239" s="61">
        <f>IFERROR(IF(A239="","",COUNTIFS(_Calc!$C$3:$C$20002,A239,_Calc!$B$3:$B$20002,"&lt;&gt;")),"")</f>
        <v/>
      </c>
      <c r="C239" s="62">
        <f>IFERROR(IF(A239="","",AVERAGEIFS(_Calc!$B$3:$B$20002,_Calc!$C$3:$C$20002,A239)),"")</f>
        <v/>
      </c>
      <c r="D239" s="63">
        <f>IFERROR(IF(A239="","",COUNTIFS(_Calc!$B$3:$B$20002,"&gt;="&amp;70,_Calc!$B$3:$B$20002,"&lt;="&amp;180,_Calc!$C$3:$C$20002,A239)/COUNTIFS(_Calc!$C$3:$C$20002,A239,_Calc!$B$3:$B$20002,"&lt;&gt;")*100),"")</f>
        <v/>
      </c>
      <c r="E239" s="63">
        <f>IFERROR(IF(A239="","",COUNTIFS(_Calc!$B$3:$B$20002,"&lt;70",_Calc!$C$3:$C$20002,A239)/COUNTIFS(_Calc!$C$3:$C$20002,A239,_Calc!$B$3:$B$20002,"&lt;&gt;")*100),"")</f>
        <v/>
      </c>
      <c r="F239" s="63">
        <f>IFERROR(IF(A239="","",COUNTIFS(_Calc!$B$3:$B$20002,"&gt;180",_Calc!$C$3:$C$20002,A239)/COUNTIFS(_Calc!$C$3:$C$20002,A239,_Calc!$B$3:$B$20002,"&lt;&gt;")*100),"")</f>
        <v/>
      </c>
      <c r="G239" s="64">
        <f>IFERROR(IF(A239="","",IF(D239&gt;=70,"✓ Good",IF(E239&gt;4,"Low glucose","High glucose"))),"")</f>
        <v/>
      </c>
      <c r="H239" s="63">
        <f>IFERROR(IF(A239="","",COUNTIFS(_Calc!$B$3:$B$20002,"&gt;="&amp;70,_Calc!$B$3:$B$20002,"&lt;="&amp;180,_Calc!$C$3:$C$20002,"&gt;="&amp;(A239-13),_Calc!$C$3:$C$20002,"&lt;="&amp;A239)/COUNTIFS(_Calc!$C$3:$C$20002,"&gt;="&amp;(A239-13),_Calc!$C$3:$C$20002,"&lt;="&amp;A239,_Calc!$B$3:$B$20002,"&lt;&gt;")*100),"")</f>
        <v/>
      </c>
      <c r="I239" s="61">
        <f>IFERROR(IF(A239="","",COUNTIFS(_Calc!$B$3:$B$20002,"&lt;70",_Calc!$C$3:$C$20002,A239,_Calc!$D$3:$D$20002,"&lt;6")),"")</f>
        <v/>
      </c>
    </row>
    <row r="240">
      <c r="B240" s="61">
        <f>IFERROR(IF(A240="","",COUNTIFS(_Calc!$C$3:$C$20002,A240,_Calc!$B$3:$B$20002,"&lt;&gt;")),"")</f>
        <v/>
      </c>
      <c r="C240" s="62">
        <f>IFERROR(IF(A240="","",AVERAGEIFS(_Calc!$B$3:$B$20002,_Calc!$C$3:$C$20002,A240)),"")</f>
        <v/>
      </c>
      <c r="D240" s="63">
        <f>IFERROR(IF(A240="","",COUNTIFS(_Calc!$B$3:$B$20002,"&gt;="&amp;70,_Calc!$B$3:$B$20002,"&lt;="&amp;180,_Calc!$C$3:$C$20002,A240)/COUNTIFS(_Calc!$C$3:$C$20002,A240,_Calc!$B$3:$B$20002,"&lt;&gt;")*100),"")</f>
        <v/>
      </c>
      <c r="E240" s="63">
        <f>IFERROR(IF(A240="","",COUNTIFS(_Calc!$B$3:$B$20002,"&lt;70",_Calc!$C$3:$C$20002,A240)/COUNTIFS(_Calc!$C$3:$C$20002,A240,_Calc!$B$3:$B$20002,"&lt;&gt;")*100),"")</f>
        <v/>
      </c>
      <c r="F240" s="63">
        <f>IFERROR(IF(A240="","",COUNTIFS(_Calc!$B$3:$B$20002,"&gt;180",_Calc!$C$3:$C$20002,A240)/COUNTIFS(_Calc!$C$3:$C$20002,A240,_Calc!$B$3:$B$20002,"&lt;&gt;")*100),"")</f>
        <v/>
      </c>
      <c r="G240" s="64">
        <f>IFERROR(IF(A240="","",IF(D240&gt;=70,"✓ Good",IF(E240&gt;4,"Low glucose","High glucose"))),"")</f>
        <v/>
      </c>
      <c r="H240" s="63">
        <f>IFERROR(IF(A240="","",COUNTIFS(_Calc!$B$3:$B$20002,"&gt;="&amp;70,_Calc!$B$3:$B$20002,"&lt;="&amp;180,_Calc!$C$3:$C$20002,"&gt;="&amp;(A240-13),_Calc!$C$3:$C$20002,"&lt;="&amp;A240)/COUNTIFS(_Calc!$C$3:$C$20002,"&gt;="&amp;(A240-13),_Calc!$C$3:$C$20002,"&lt;="&amp;A240,_Calc!$B$3:$B$20002,"&lt;&gt;")*100),"")</f>
        <v/>
      </c>
      <c r="I240" s="61">
        <f>IFERROR(IF(A240="","",COUNTIFS(_Calc!$B$3:$B$20002,"&lt;70",_Calc!$C$3:$C$20002,A240,_Calc!$D$3:$D$20002,"&lt;6")),"")</f>
        <v/>
      </c>
    </row>
    <row r="241">
      <c r="B241" s="61">
        <f>IFERROR(IF(A241="","",COUNTIFS(_Calc!$C$3:$C$20002,A241,_Calc!$B$3:$B$20002,"&lt;&gt;")),"")</f>
        <v/>
      </c>
      <c r="C241" s="62">
        <f>IFERROR(IF(A241="","",AVERAGEIFS(_Calc!$B$3:$B$20002,_Calc!$C$3:$C$20002,A241)),"")</f>
        <v/>
      </c>
      <c r="D241" s="63">
        <f>IFERROR(IF(A241="","",COUNTIFS(_Calc!$B$3:$B$20002,"&gt;="&amp;70,_Calc!$B$3:$B$20002,"&lt;="&amp;180,_Calc!$C$3:$C$20002,A241)/COUNTIFS(_Calc!$C$3:$C$20002,A241,_Calc!$B$3:$B$20002,"&lt;&gt;")*100),"")</f>
        <v/>
      </c>
      <c r="E241" s="63">
        <f>IFERROR(IF(A241="","",COUNTIFS(_Calc!$B$3:$B$20002,"&lt;70",_Calc!$C$3:$C$20002,A241)/COUNTIFS(_Calc!$C$3:$C$20002,A241,_Calc!$B$3:$B$20002,"&lt;&gt;")*100),"")</f>
        <v/>
      </c>
      <c r="F241" s="63">
        <f>IFERROR(IF(A241="","",COUNTIFS(_Calc!$B$3:$B$20002,"&gt;180",_Calc!$C$3:$C$20002,A241)/COUNTIFS(_Calc!$C$3:$C$20002,A241,_Calc!$B$3:$B$20002,"&lt;&gt;")*100),"")</f>
        <v/>
      </c>
      <c r="G241" s="64">
        <f>IFERROR(IF(A241="","",IF(D241&gt;=70,"✓ Good",IF(E241&gt;4,"Low glucose","High glucose"))),"")</f>
        <v/>
      </c>
      <c r="H241" s="63">
        <f>IFERROR(IF(A241="","",COUNTIFS(_Calc!$B$3:$B$20002,"&gt;="&amp;70,_Calc!$B$3:$B$20002,"&lt;="&amp;180,_Calc!$C$3:$C$20002,"&gt;="&amp;(A241-13),_Calc!$C$3:$C$20002,"&lt;="&amp;A241)/COUNTIFS(_Calc!$C$3:$C$20002,"&gt;="&amp;(A241-13),_Calc!$C$3:$C$20002,"&lt;="&amp;A241,_Calc!$B$3:$B$20002,"&lt;&gt;")*100),"")</f>
        <v/>
      </c>
      <c r="I241" s="61">
        <f>IFERROR(IF(A241="","",COUNTIFS(_Calc!$B$3:$B$20002,"&lt;70",_Calc!$C$3:$C$20002,A241,_Calc!$D$3:$D$20002,"&lt;6")),"")</f>
        <v/>
      </c>
    </row>
    <row r="242">
      <c r="B242" s="61">
        <f>IFERROR(IF(A242="","",COUNTIFS(_Calc!$C$3:$C$20002,A242,_Calc!$B$3:$B$20002,"&lt;&gt;")),"")</f>
        <v/>
      </c>
      <c r="C242" s="62">
        <f>IFERROR(IF(A242="","",AVERAGEIFS(_Calc!$B$3:$B$20002,_Calc!$C$3:$C$20002,A242)),"")</f>
        <v/>
      </c>
      <c r="D242" s="63">
        <f>IFERROR(IF(A242="","",COUNTIFS(_Calc!$B$3:$B$20002,"&gt;="&amp;70,_Calc!$B$3:$B$20002,"&lt;="&amp;180,_Calc!$C$3:$C$20002,A242)/COUNTIFS(_Calc!$C$3:$C$20002,A242,_Calc!$B$3:$B$20002,"&lt;&gt;")*100),"")</f>
        <v/>
      </c>
      <c r="E242" s="63">
        <f>IFERROR(IF(A242="","",COUNTIFS(_Calc!$B$3:$B$20002,"&lt;70",_Calc!$C$3:$C$20002,A242)/COUNTIFS(_Calc!$C$3:$C$20002,A242,_Calc!$B$3:$B$20002,"&lt;&gt;")*100),"")</f>
        <v/>
      </c>
      <c r="F242" s="63">
        <f>IFERROR(IF(A242="","",COUNTIFS(_Calc!$B$3:$B$20002,"&gt;180",_Calc!$C$3:$C$20002,A242)/COUNTIFS(_Calc!$C$3:$C$20002,A242,_Calc!$B$3:$B$20002,"&lt;&gt;")*100),"")</f>
        <v/>
      </c>
      <c r="G242" s="64">
        <f>IFERROR(IF(A242="","",IF(D242&gt;=70,"✓ Good",IF(E242&gt;4,"Low glucose","High glucose"))),"")</f>
        <v/>
      </c>
      <c r="H242" s="63">
        <f>IFERROR(IF(A242="","",COUNTIFS(_Calc!$B$3:$B$20002,"&gt;="&amp;70,_Calc!$B$3:$B$20002,"&lt;="&amp;180,_Calc!$C$3:$C$20002,"&gt;="&amp;(A242-13),_Calc!$C$3:$C$20002,"&lt;="&amp;A242)/COUNTIFS(_Calc!$C$3:$C$20002,"&gt;="&amp;(A242-13),_Calc!$C$3:$C$20002,"&lt;="&amp;A242,_Calc!$B$3:$B$20002,"&lt;&gt;")*100),"")</f>
        <v/>
      </c>
      <c r="I242" s="61">
        <f>IFERROR(IF(A242="","",COUNTIFS(_Calc!$B$3:$B$20002,"&lt;70",_Calc!$C$3:$C$20002,A242,_Calc!$D$3:$D$20002,"&lt;6")),"")</f>
        <v/>
      </c>
    </row>
    <row r="243">
      <c r="B243" s="61">
        <f>IFERROR(IF(A243="","",COUNTIFS(_Calc!$C$3:$C$20002,A243,_Calc!$B$3:$B$20002,"&lt;&gt;")),"")</f>
        <v/>
      </c>
      <c r="C243" s="62">
        <f>IFERROR(IF(A243="","",AVERAGEIFS(_Calc!$B$3:$B$20002,_Calc!$C$3:$C$20002,A243)),"")</f>
        <v/>
      </c>
      <c r="D243" s="63">
        <f>IFERROR(IF(A243="","",COUNTIFS(_Calc!$B$3:$B$20002,"&gt;="&amp;70,_Calc!$B$3:$B$20002,"&lt;="&amp;180,_Calc!$C$3:$C$20002,A243)/COUNTIFS(_Calc!$C$3:$C$20002,A243,_Calc!$B$3:$B$20002,"&lt;&gt;")*100),"")</f>
        <v/>
      </c>
      <c r="E243" s="63">
        <f>IFERROR(IF(A243="","",COUNTIFS(_Calc!$B$3:$B$20002,"&lt;70",_Calc!$C$3:$C$20002,A243)/COUNTIFS(_Calc!$C$3:$C$20002,A243,_Calc!$B$3:$B$20002,"&lt;&gt;")*100),"")</f>
        <v/>
      </c>
      <c r="F243" s="63">
        <f>IFERROR(IF(A243="","",COUNTIFS(_Calc!$B$3:$B$20002,"&gt;180",_Calc!$C$3:$C$20002,A243)/COUNTIFS(_Calc!$C$3:$C$20002,A243,_Calc!$B$3:$B$20002,"&lt;&gt;")*100),"")</f>
        <v/>
      </c>
      <c r="G243" s="64">
        <f>IFERROR(IF(A243="","",IF(D243&gt;=70,"✓ Good",IF(E243&gt;4,"Low glucose","High glucose"))),"")</f>
        <v/>
      </c>
      <c r="H243" s="63">
        <f>IFERROR(IF(A243="","",COUNTIFS(_Calc!$B$3:$B$20002,"&gt;="&amp;70,_Calc!$B$3:$B$20002,"&lt;="&amp;180,_Calc!$C$3:$C$20002,"&gt;="&amp;(A243-13),_Calc!$C$3:$C$20002,"&lt;="&amp;A243)/COUNTIFS(_Calc!$C$3:$C$20002,"&gt;="&amp;(A243-13),_Calc!$C$3:$C$20002,"&lt;="&amp;A243,_Calc!$B$3:$B$20002,"&lt;&gt;")*100),"")</f>
        <v/>
      </c>
      <c r="I243" s="61">
        <f>IFERROR(IF(A243="","",COUNTIFS(_Calc!$B$3:$B$20002,"&lt;70",_Calc!$C$3:$C$20002,A243,_Calc!$D$3:$D$20002,"&lt;6")),"")</f>
        <v/>
      </c>
    </row>
    <row r="244">
      <c r="B244" s="61">
        <f>IFERROR(IF(A244="","",COUNTIFS(_Calc!$C$3:$C$20002,A244,_Calc!$B$3:$B$20002,"&lt;&gt;")),"")</f>
        <v/>
      </c>
      <c r="C244" s="62">
        <f>IFERROR(IF(A244="","",AVERAGEIFS(_Calc!$B$3:$B$20002,_Calc!$C$3:$C$20002,A244)),"")</f>
        <v/>
      </c>
      <c r="D244" s="63">
        <f>IFERROR(IF(A244="","",COUNTIFS(_Calc!$B$3:$B$20002,"&gt;="&amp;70,_Calc!$B$3:$B$20002,"&lt;="&amp;180,_Calc!$C$3:$C$20002,A244)/COUNTIFS(_Calc!$C$3:$C$20002,A244,_Calc!$B$3:$B$20002,"&lt;&gt;")*100),"")</f>
        <v/>
      </c>
      <c r="E244" s="63">
        <f>IFERROR(IF(A244="","",COUNTIFS(_Calc!$B$3:$B$20002,"&lt;70",_Calc!$C$3:$C$20002,A244)/COUNTIFS(_Calc!$C$3:$C$20002,A244,_Calc!$B$3:$B$20002,"&lt;&gt;")*100),"")</f>
        <v/>
      </c>
      <c r="F244" s="63">
        <f>IFERROR(IF(A244="","",COUNTIFS(_Calc!$B$3:$B$20002,"&gt;180",_Calc!$C$3:$C$20002,A244)/COUNTIFS(_Calc!$C$3:$C$20002,A244,_Calc!$B$3:$B$20002,"&lt;&gt;")*100),"")</f>
        <v/>
      </c>
      <c r="G244" s="64">
        <f>IFERROR(IF(A244="","",IF(D244&gt;=70,"✓ Good",IF(E244&gt;4,"Low glucose","High glucose"))),"")</f>
        <v/>
      </c>
      <c r="H244" s="63">
        <f>IFERROR(IF(A244="","",COUNTIFS(_Calc!$B$3:$B$20002,"&gt;="&amp;70,_Calc!$B$3:$B$20002,"&lt;="&amp;180,_Calc!$C$3:$C$20002,"&gt;="&amp;(A244-13),_Calc!$C$3:$C$20002,"&lt;="&amp;A244)/COUNTIFS(_Calc!$C$3:$C$20002,"&gt;="&amp;(A244-13),_Calc!$C$3:$C$20002,"&lt;="&amp;A244,_Calc!$B$3:$B$20002,"&lt;&gt;")*100),"")</f>
        <v/>
      </c>
      <c r="I244" s="61">
        <f>IFERROR(IF(A244="","",COUNTIFS(_Calc!$B$3:$B$20002,"&lt;70",_Calc!$C$3:$C$20002,A244,_Calc!$D$3:$D$20002,"&lt;6")),"")</f>
        <v/>
      </c>
    </row>
    <row r="245">
      <c r="B245" s="61">
        <f>IFERROR(IF(A245="","",COUNTIFS(_Calc!$C$3:$C$20002,A245,_Calc!$B$3:$B$20002,"&lt;&gt;")),"")</f>
        <v/>
      </c>
      <c r="C245" s="62">
        <f>IFERROR(IF(A245="","",AVERAGEIFS(_Calc!$B$3:$B$20002,_Calc!$C$3:$C$20002,A245)),"")</f>
        <v/>
      </c>
      <c r="D245" s="63">
        <f>IFERROR(IF(A245="","",COUNTIFS(_Calc!$B$3:$B$20002,"&gt;="&amp;70,_Calc!$B$3:$B$20002,"&lt;="&amp;180,_Calc!$C$3:$C$20002,A245)/COUNTIFS(_Calc!$C$3:$C$20002,A245,_Calc!$B$3:$B$20002,"&lt;&gt;")*100),"")</f>
        <v/>
      </c>
      <c r="E245" s="63">
        <f>IFERROR(IF(A245="","",COUNTIFS(_Calc!$B$3:$B$20002,"&lt;70",_Calc!$C$3:$C$20002,A245)/COUNTIFS(_Calc!$C$3:$C$20002,A245,_Calc!$B$3:$B$20002,"&lt;&gt;")*100),"")</f>
        <v/>
      </c>
      <c r="F245" s="63">
        <f>IFERROR(IF(A245="","",COUNTIFS(_Calc!$B$3:$B$20002,"&gt;180",_Calc!$C$3:$C$20002,A245)/COUNTIFS(_Calc!$C$3:$C$20002,A245,_Calc!$B$3:$B$20002,"&lt;&gt;")*100),"")</f>
        <v/>
      </c>
      <c r="G245" s="64">
        <f>IFERROR(IF(A245="","",IF(D245&gt;=70,"✓ Good",IF(E245&gt;4,"Low glucose","High glucose"))),"")</f>
        <v/>
      </c>
      <c r="H245" s="63">
        <f>IFERROR(IF(A245="","",COUNTIFS(_Calc!$B$3:$B$20002,"&gt;="&amp;70,_Calc!$B$3:$B$20002,"&lt;="&amp;180,_Calc!$C$3:$C$20002,"&gt;="&amp;(A245-13),_Calc!$C$3:$C$20002,"&lt;="&amp;A245)/COUNTIFS(_Calc!$C$3:$C$20002,"&gt;="&amp;(A245-13),_Calc!$C$3:$C$20002,"&lt;="&amp;A245,_Calc!$B$3:$B$20002,"&lt;&gt;")*100),"")</f>
        <v/>
      </c>
      <c r="I245" s="61">
        <f>IFERROR(IF(A245="","",COUNTIFS(_Calc!$B$3:$B$20002,"&lt;70",_Calc!$C$3:$C$20002,A245,_Calc!$D$3:$D$20002,"&lt;6")),"")</f>
        <v/>
      </c>
    </row>
    <row r="246">
      <c r="B246" s="61">
        <f>IFERROR(IF(A246="","",COUNTIFS(_Calc!$C$3:$C$20002,A246,_Calc!$B$3:$B$20002,"&lt;&gt;")),"")</f>
        <v/>
      </c>
      <c r="C246" s="62">
        <f>IFERROR(IF(A246="","",AVERAGEIFS(_Calc!$B$3:$B$20002,_Calc!$C$3:$C$20002,A246)),"")</f>
        <v/>
      </c>
      <c r="D246" s="63">
        <f>IFERROR(IF(A246="","",COUNTIFS(_Calc!$B$3:$B$20002,"&gt;="&amp;70,_Calc!$B$3:$B$20002,"&lt;="&amp;180,_Calc!$C$3:$C$20002,A246)/COUNTIFS(_Calc!$C$3:$C$20002,A246,_Calc!$B$3:$B$20002,"&lt;&gt;")*100),"")</f>
        <v/>
      </c>
      <c r="E246" s="63">
        <f>IFERROR(IF(A246="","",COUNTIFS(_Calc!$B$3:$B$20002,"&lt;70",_Calc!$C$3:$C$20002,A246)/COUNTIFS(_Calc!$C$3:$C$20002,A246,_Calc!$B$3:$B$20002,"&lt;&gt;")*100),"")</f>
        <v/>
      </c>
      <c r="F246" s="63">
        <f>IFERROR(IF(A246="","",COUNTIFS(_Calc!$B$3:$B$20002,"&gt;180",_Calc!$C$3:$C$20002,A246)/COUNTIFS(_Calc!$C$3:$C$20002,A246,_Calc!$B$3:$B$20002,"&lt;&gt;")*100),"")</f>
        <v/>
      </c>
      <c r="G246" s="64">
        <f>IFERROR(IF(A246="","",IF(D246&gt;=70,"✓ Good",IF(E246&gt;4,"Low glucose","High glucose"))),"")</f>
        <v/>
      </c>
      <c r="H246" s="63">
        <f>IFERROR(IF(A246="","",COUNTIFS(_Calc!$B$3:$B$20002,"&gt;="&amp;70,_Calc!$B$3:$B$20002,"&lt;="&amp;180,_Calc!$C$3:$C$20002,"&gt;="&amp;(A246-13),_Calc!$C$3:$C$20002,"&lt;="&amp;A246)/COUNTIFS(_Calc!$C$3:$C$20002,"&gt;="&amp;(A246-13),_Calc!$C$3:$C$20002,"&lt;="&amp;A246,_Calc!$B$3:$B$20002,"&lt;&gt;")*100),"")</f>
        <v/>
      </c>
      <c r="I246" s="61">
        <f>IFERROR(IF(A246="","",COUNTIFS(_Calc!$B$3:$B$20002,"&lt;70",_Calc!$C$3:$C$20002,A246,_Calc!$D$3:$D$20002,"&lt;6")),"")</f>
        <v/>
      </c>
    </row>
    <row r="247">
      <c r="B247" s="61">
        <f>IFERROR(IF(A247="","",COUNTIFS(_Calc!$C$3:$C$20002,A247,_Calc!$B$3:$B$20002,"&lt;&gt;")),"")</f>
        <v/>
      </c>
      <c r="C247" s="62">
        <f>IFERROR(IF(A247="","",AVERAGEIFS(_Calc!$B$3:$B$20002,_Calc!$C$3:$C$20002,A247)),"")</f>
        <v/>
      </c>
      <c r="D247" s="63">
        <f>IFERROR(IF(A247="","",COUNTIFS(_Calc!$B$3:$B$20002,"&gt;="&amp;70,_Calc!$B$3:$B$20002,"&lt;="&amp;180,_Calc!$C$3:$C$20002,A247)/COUNTIFS(_Calc!$C$3:$C$20002,A247,_Calc!$B$3:$B$20002,"&lt;&gt;")*100),"")</f>
        <v/>
      </c>
      <c r="E247" s="63">
        <f>IFERROR(IF(A247="","",COUNTIFS(_Calc!$B$3:$B$20002,"&lt;70",_Calc!$C$3:$C$20002,A247)/COUNTIFS(_Calc!$C$3:$C$20002,A247,_Calc!$B$3:$B$20002,"&lt;&gt;")*100),"")</f>
        <v/>
      </c>
      <c r="F247" s="63">
        <f>IFERROR(IF(A247="","",COUNTIFS(_Calc!$B$3:$B$20002,"&gt;180",_Calc!$C$3:$C$20002,A247)/COUNTIFS(_Calc!$C$3:$C$20002,A247,_Calc!$B$3:$B$20002,"&lt;&gt;")*100),"")</f>
        <v/>
      </c>
      <c r="G247" s="64">
        <f>IFERROR(IF(A247="","",IF(D247&gt;=70,"✓ Good",IF(E247&gt;4,"Low glucose","High glucose"))),"")</f>
        <v/>
      </c>
      <c r="H247" s="63">
        <f>IFERROR(IF(A247="","",COUNTIFS(_Calc!$B$3:$B$20002,"&gt;="&amp;70,_Calc!$B$3:$B$20002,"&lt;="&amp;180,_Calc!$C$3:$C$20002,"&gt;="&amp;(A247-13),_Calc!$C$3:$C$20002,"&lt;="&amp;A247)/COUNTIFS(_Calc!$C$3:$C$20002,"&gt;="&amp;(A247-13),_Calc!$C$3:$C$20002,"&lt;="&amp;A247,_Calc!$B$3:$B$20002,"&lt;&gt;")*100),"")</f>
        <v/>
      </c>
      <c r="I247" s="61">
        <f>IFERROR(IF(A247="","",COUNTIFS(_Calc!$B$3:$B$20002,"&lt;70",_Calc!$C$3:$C$20002,A247,_Calc!$D$3:$D$20002,"&lt;6")),"")</f>
        <v/>
      </c>
    </row>
    <row r="248">
      <c r="B248" s="61">
        <f>IFERROR(IF(A248="","",COUNTIFS(_Calc!$C$3:$C$20002,A248,_Calc!$B$3:$B$20002,"&lt;&gt;")),"")</f>
        <v/>
      </c>
      <c r="C248" s="62">
        <f>IFERROR(IF(A248="","",AVERAGEIFS(_Calc!$B$3:$B$20002,_Calc!$C$3:$C$20002,A248)),"")</f>
        <v/>
      </c>
      <c r="D248" s="63">
        <f>IFERROR(IF(A248="","",COUNTIFS(_Calc!$B$3:$B$20002,"&gt;="&amp;70,_Calc!$B$3:$B$20002,"&lt;="&amp;180,_Calc!$C$3:$C$20002,A248)/COUNTIFS(_Calc!$C$3:$C$20002,A248,_Calc!$B$3:$B$20002,"&lt;&gt;")*100),"")</f>
        <v/>
      </c>
      <c r="E248" s="63">
        <f>IFERROR(IF(A248="","",COUNTIFS(_Calc!$B$3:$B$20002,"&lt;70",_Calc!$C$3:$C$20002,A248)/COUNTIFS(_Calc!$C$3:$C$20002,A248,_Calc!$B$3:$B$20002,"&lt;&gt;")*100),"")</f>
        <v/>
      </c>
      <c r="F248" s="63">
        <f>IFERROR(IF(A248="","",COUNTIFS(_Calc!$B$3:$B$20002,"&gt;180",_Calc!$C$3:$C$20002,A248)/COUNTIFS(_Calc!$C$3:$C$20002,A248,_Calc!$B$3:$B$20002,"&lt;&gt;")*100),"")</f>
        <v/>
      </c>
      <c r="G248" s="64">
        <f>IFERROR(IF(A248="","",IF(D248&gt;=70,"✓ Good",IF(E248&gt;4,"Low glucose","High glucose"))),"")</f>
        <v/>
      </c>
      <c r="H248" s="63">
        <f>IFERROR(IF(A248="","",COUNTIFS(_Calc!$B$3:$B$20002,"&gt;="&amp;70,_Calc!$B$3:$B$20002,"&lt;="&amp;180,_Calc!$C$3:$C$20002,"&gt;="&amp;(A248-13),_Calc!$C$3:$C$20002,"&lt;="&amp;A248)/COUNTIFS(_Calc!$C$3:$C$20002,"&gt;="&amp;(A248-13),_Calc!$C$3:$C$20002,"&lt;="&amp;A248,_Calc!$B$3:$B$20002,"&lt;&gt;")*100),"")</f>
        <v/>
      </c>
      <c r="I248" s="61">
        <f>IFERROR(IF(A248="","",COUNTIFS(_Calc!$B$3:$B$20002,"&lt;70",_Calc!$C$3:$C$20002,A248,_Calc!$D$3:$D$20002,"&lt;6")),"")</f>
        <v/>
      </c>
    </row>
    <row r="249">
      <c r="B249" s="61">
        <f>IFERROR(IF(A249="","",COUNTIFS(_Calc!$C$3:$C$20002,A249,_Calc!$B$3:$B$20002,"&lt;&gt;")),"")</f>
        <v/>
      </c>
      <c r="C249" s="62">
        <f>IFERROR(IF(A249="","",AVERAGEIFS(_Calc!$B$3:$B$20002,_Calc!$C$3:$C$20002,A249)),"")</f>
        <v/>
      </c>
      <c r="D249" s="63">
        <f>IFERROR(IF(A249="","",COUNTIFS(_Calc!$B$3:$B$20002,"&gt;="&amp;70,_Calc!$B$3:$B$20002,"&lt;="&amp;180,_Calc!$C$3:$C$20002,A249)/COUNTIFS(_Calc!$C$3:$C$20002,A249,_Calc!$B$3:$B$20002,"&lt;&gt;")*100),"")</f>
        <v/>
      </c>
      <c r="E249" s="63">
        <f>IFERROR(IF(A249="","",COUNTIFS(_Calc!$B$3:$B$20002,"&lt;70",_Calc!$C$3:$C$20002,A249)/COUNTIFS(_Calc!$C$3:$C$20002,A249,_Calc!$B$3:$B$20002,"&lt;&gt;")*100),"")</f>
        <v/>
      </c>
      <c r="F249" s="63">
        <f>IFERROR(IF(A249="","",COUNTIFS(_Calc!$B$3:$B$20002,"&gt;180",_Calc!$C$3:$C$20002,A249)/COUNTIFS(_Calc!$C$3:$C$20002,A249,_Calc!$B$3:$B$20002,"&lt;&gt;")*100),"")</f>
        <v/>
      </c>
      <c r="G249" s="64">
        <f>IFERROR(IF(A249="","",IF(D249&gt;=70,"✓ Good",IF(E249&gt;4,"Low glucose","High glucose"))),"")</f>
        <v/>
      </c>
      <c r="H249" s="63">
        <f>IFERROR(IF(A249="","",COUNTIFS(_Calc!$B$3:$B$20002,"&gt;="&amp;70,_Calc!$B$3:$B$20002,"&lt;="&amp;180,_Calc!$C$3:$C$20002,"&gt;="&amp;(A249-13),_Calc!$C$3:$C$20002,"&lt;="&amp;A249)/COUNTIFS(_Calc!$C$3:$C$20002,"&gt;="&amp;(A249-13),_Calc!$C$3:$C$20002,"&lt;="&amp;A249,_Calc!$B$3:$B$20002,"&lt;&gt;")*100),"")</f>
        <v/>
      </c>
      <c r="I249" s="61">
        <f>IFERROR(IF(A249="","",COUNTIFS(_Calc!$B$3:$B$20002,"&lt;70",_Calc!$C$3:$C$20002,A249,_Calc!$D$3:$D$20002,"&lt;6")),"")</f>
        <v/>
      </c>
    </row>
    <row r="250">
      <c r="B250" s="61">
        <f>IFERROR(IF(A250="","",COUNTIFS(_Calc!$C$3:$C$20002,A250,_Calc!$B$3:$B$20002,"&lt;&gt;")),"")</f>
        <v/>
      </c>
      <c r="C250" s="62">
        <f>IFERROR(IF(A250="","",AVERAGEIFS(_Calc!$B$3:$B$20002,_Calc!$C$3:$C$20002,A250)),"")</f>
        <v/>
      </c>
      <c r="D250" s="63">
        <f>IFERROR(IF(A250="","",COUNTIFS(_Calc!$B$3:$B$20002,"&gt;="&amp;70,_Calc!$B$3:$B$20002,"&lt;="&amp;180,_Calc!$C$3:$C$20002,A250)/COUNTIFS(_Calc!$C$3:$C$20002,A250,_Calc!$B$3:$B$20002,"&lt;&gt;")*100),"")</f>
        <v/>
      </c>
      <c r="E250" s="63">
        <f>IFERROR(IF(A250="","",COUNTIFS(_Calc!$B$3:$B$20002,"&lt;70",_Calc!$C$3:$C$20002,A250)/COUNTIFS(_Calc!$C$3:$C$20002,A250,_Calc!$B$3:$B$20002,"&lt;&gt;")*100),"")</f>
        <v/>
      </c>
      <c r="F250" s="63">
        <f>IFERROR(IF(A250="","",COUNTIFS(_Calc!$B$3:$B$20002,"&gt;180",_Calc!$C$3:$C$20002,A250)/COUNTIFS(_Calc!$C$3:$C$20002,A250,_Calc!$B$3:$B$20002,"&lt;&gt;")*100),"")</f>
        <v/>
      </c>
      <c r="G250" s="64">
        <f>IFERROR(IF(A250="","",IF(D250&gt;=70,"✓ Good",IF(E250&gt;4,"Low glucose","High glucose"))),"")</f>
        <v/>
      </c>
      <c r="H250" s="63">
        <f>IFERROR(IF(A250="","",COUNTIFS(_Calc!$B$3:$B$20002,"&gt;="&amp;70,_Calc!$B$3:$B$20002,"&lt;="&amp;180,_Calc!$C$3:$C$20002,"&gt;="&amp;(A250-13),_Calc!$C$3:$C$20002,"&lt;="&amp;A250)/COUNTIFS(_Calc!$C$3:$C$20002,"&gt;="&amp;(A250-13),_Calc!$C$3:$C$20002,"&lt;="&amp;A250,_Calc!$B$3:$B$20002,"&lt;&gt;")*100),"")</f>
        <v/>
      </c>
      <c r="I250" s="61">
        <f>IFERROR(IF(A250="","",COUNTIFS(_Calc!$B$3:$B$20002,"&lt;70",_Calc!$C$3:$C$20002,A250,_Calc!$D$3:$D$20002,"&lt;6")),"")</f>
        <v/>
      </c>
    </row>
    <row r="251">
      <c r="B251" s="61">
        <f>IFERROR(IF(A251="","",COUNTIFS(_Calc!$C$3:$C$20002,A251,_Calc!$B$3:$B$20002,"&lt;&gt;")),"")</f>
        <v/>
      </c>
      <c r="C251" s="62">
        <f>IFERROR(IF(A251="","",AVERAGEIFS(_Calc!$B$3:$B$20002,_Calc!$C$3:$C$20002,A251)),"")</f>
        <v/>
      </c>
      <c r="D251" s="63">
        <f>IFERROR(IF(A251="","",COUNTIFS(_Calc!$B$3:$B$20002,"&gt;="&amp;70,_Calc!$B$3:$B$20002,"&lt;="&amp;180,_Calc!$C$3:$C$20002,A251)/COUNTIFS(_Calc!$C$3:$C$20002,A251,_Calc!$B$3:$B$20002,"&lt;&gt;")*100),"")</f>
        <v/>
      </c>
      <c r="E251" s="63">
        <f>IFERROR(IF(A251="","",COUNTIFS(_Calc!$B$3:$B$20002,"&lt;70",_Calc!$C$3:$C$20002,A251)/COUNTIFS(_Calc!$C$3:$C$20002,A251,_Calc!$B$3:$B$20002,"&lt;&gt;")*100),"")</f>
        <v/>
      </c>
      <c r="F251" s="63">
        <f>IFERROR(IF(A251="","",COUNTIFS(_Calc!$B$3:$B$20002,"&gt;180",_Calc!$C$3:$C$20002,A251)/COUNTIFS(_Calc!$C$3:$C$20002,A251,_Calc!$B$3:$B$20002,"&lt;&gt;")*100),"")</f>
        <v/>
      </c>
      <c r="G251" s="64">
        <f>IFERROR(IF(A251="","",IF(D251&gt;=70,"✓ Good",IF(E251&gt;4,"Low glucose","High glucose"))),"")</f>
        <v/>
      </c>
      <c r="H251" s="63">
        <f>IFERROR(IF(A251="","",COUNTIFS(_Calc!$B$3:$B$20002,"&gt;="&amp;70,_Calc!$B$3:$B$20002,"&lt;="&amp;180,_Calc!$C$3:$C$20002,"&gt;="&amp;(A251-13),_Calc!$C$3:$C$20002,"&lt;="&amp;A251)/COUNTIFS(_Calc!$C$3:$C$20002,"&gt;="&amp;(A251-13),_Calc!$C$3:$C$20002,"&lt;="&amp;A251,_Calc!$B$3:$B$20002,"&lt;&gt;")*100),"")</f>
        <v/>
      </c>
      <c r="I251" s="61">
        <f>IFERROR(IF(A251="","",COUNTIFS(_Calc!$B$3:$B$20002,"&lt;70",_Calc!$C$3:$C$20002,A251,_Calc!$D$3:$D$20002,"&lt;6")),"")</f>
        <v/>
      </c>
    </row>
    <row r="252">
      <c r="B252" s="61">
        <f>IFERROR(IF(A252="","",COUNTIFS(_Calc!$C$3:$C$20002,A252,_Calc!$B$3:$B$20002,"&lt;&gt;")),"")</f>
        <v/>
      </c>
      <c r="C252" s="62">
        <f>IFERROR(IF(A252="","",AVERAGEIFS(_Calc!$B$3:$B$20002,_Calc!$C$3:$C$20002,A252)),"")</f>
        <v/>
      </c>
      <c r="D252" s="63">
        <f>IFERROR(IF(A252="","",COUNTIFS(_Calc!$B$3:$B$20002,"&gt;="&amp;70,_Calc!$B$3:$B$20002,"&lt;="&amp;180,_Calc!$C$3:$C$20002,A252)/COUNTIFS(_Calc!$C$3:$C$20002,A252,_Calc!$B$3:$B$20002,"&lt;&gt;")*100),"")</f>
        <v/>
      </c>
      <c r="E252" s="63">
        <f>IFERROR(IF(A252="","",COUNTIFS(_Calc!$B$3:$B$20002,"&lt;70",_Calc!$C$3:$C$20002,A252)/COUNTIFS(_Calc!$C$3:$C$20002,A252,_Calc!$B$3:$B$20002,"&lt;&gt;")*100),"")</f>
        <v/>
      </c>
      <c r="F252" s="63">
        <f>IFERROR(IF(A252="","",COUNTIFS(_Calc!$B$3:$B$20002,"&gt;180",_Calc!$C$3:$C$20002,A252)/COUNTIFS(_Calc!$C$3:$C$20002,A252,_Calc!$B$3:$B$20002,"&lt;&gt;")*100),"")</f>
        <v/>
      </c>
      <c r="G252" s="64">
        <f>IFERROR(IF(A252="","",IF(D252&gt;=70,"✓ Good",IF(E252&gt;4,"Low glucose","High glucose"))),"")</f>
        <v/>
      </c>
      <c r="H252" s="63">
        <f>IFERROR(IF(A252="","",COUNTIFS(_Calc!$B$3:$B$20002,"&gt;="&amp;70,_Calc!$B$3:$B$20002,"&lt;="&amp;180,_Calc!$C$3:$C$20002,"&gt;="&amp;(A252-13),_Calc!$C$3:$C$20002,"&lt;="&amp;A252)/COUNTIFS(_Calc!$C$3:$C$20002,"&gt;="&amp;(A252-13),_Calc!$C$3:$C$20002,"&lt;="&amp;A252,_Calc!$B$3:$B$20002,"&lt;&gt;")*100),"")</f>
        <v/>
      </c>
      <c r="I252" s="61">
        <f>IFERROR(IF(A252="","",COUNTIFS(_Calc!$B$3:$B$20002,"&lt;70",_Calc!$C$3:$C$20002,A252,_Calc!$D$3:$D$20002,"&lt;6")),"")</f>
        <v/>
      </c>
    </row>
    <row r="253">
      <c r="B253" s="61">
        <f>IFERROR(IF(A253="","",COUNTIFS(_Calc!$C$3:$C$20002,A253,_Calc!$B$3:$B$20002,"&lt;&gt;")),"")</f>
        <v/>
      </c>
      <c r="C253" s="62">
        <f>IFERROR(IF(A253="","",AVERAGEIFS(_Calc!$B$3:$B$20002,_Calc!$C$3:$C$20002,A253)),"")</f>
        <v/>
      </c>
      <c r="D253" s="63">
        <f>IFERROR(IF(A253="","",COUNTIFS(_Calc!$B$3:$B$20002,"&gt;="&amp;70,_Calc!$B$3:$B$20002,"&lt;="&amp;180,_Calc!$C$3:$C$20002,A253)/COUNTIFS(_Calc!$C$3:$C$20002,A253,_Calc!$B$3:$B$20002,"&lt;&gt;")*100),"")</f>
        <v/>
      </c>
      <c r="E253" s="63">
        <f>IFERROR(IF(A253="","",COUNTIFS(_Calc!$B$3:$B$20002,"&lt;70",_Calc!$C$3:$C$20002,A253)/COUNTIFS(_Calc!$C$3:$C$20002,A253,_Calc!$B$3:$B$20002,"&lt;&gt;")*100),"")</f>
        <v/>
      </c>
      <c r="F253" s="63">
        <f>IFERROR(IF(A253="","",COUNTIFS(_Calc!$B$3:$B$20002,"&gt;180",_Calc!$C$3:$C$20002,A253)/COUNTIFS(_Calc!$C$3:$C$20002,A253,_Calc!$B$3:$B$20002,"&lt;&gt;")*100),"")</f>
        <v/>
      </c>
      <c r="G253" s="64">
        <f>IFERROR(IF(A253="","",IF(D253&gt;=70,"✓ Good",IF(E253&gt;4,"Low glucose","High glucose"))),"")</f>
        <v/>
      </c>
      <c r="H253" s="63">
        <f>IFERROR(IF(A253="","",COUNTIFS(_Calc!$B$3:$B$20002,"&gt;="&amp;70,_Calc!$B$3:$B$20002,"&lt;="&amp;180,_Calc!$C$3:$C$20002,"&gt;="&amp;(A253-13),_Calc!$C$3:$C$20002,"&lt;="&amp;A253)/COUNTIFS(_Calc!$C$3:$C$20002,"&gt;="&amp;(A253-13),_Calc!$C$3:$C$20002,"&lt;="&amp;A253,_Calc!$B$3:$B$20002,"&lt;&gt;")*100),"")</f>
        <v/>
      </c>
      <c r="I253" s="61">
        <f>IFERROR(IF(A253="","",COUNTIFS(_Calc!$B$3:$B$20002,"&lt;70",_Calc!$C$3:$C$20002,A253,_Calc!$D$3:$D$20002,"&lt;6")),"")</f>
        <v/>
      </c>
    </row>
    <row r="254">
      <c r="B254" s="61">
        <f>IFERROR(IF(A254="","",COUNTIFS(_Calc!$C$3:$C$20002,A254,_Calc!$B$3:$B$20002,"&lt;&gt;")),"")</f>
        <v/>
      </c>
      <c r="C254" s="62">
        <f>IFERROR(IF(A254="","",AVERAGEIFS(_Calc!$B$3:$B$20002,_Calc!$C$3:$C$20002,A254)),"")</f>
        <v/>
      </c>
      <c r="D254" s="63">
        <f>IFERROR(IF(A254="","",COUNTIFS(_Calc!$B$3:$B$20002,"&gt;="&amp;70,_Calc!$B$3:$B$20002,"&lt;="&amp;180,_Calc!$C$3:$C$20002,A254)/COUNTIFS(_Calc!$C$3:$C$20002,A254,_Calc!$B$3:$B$20002,"&lt;&gt;")*100),"")</f>
        <v/>
      </c>
      <c r="E254" s="63">
        <f>IFERROR(IF(A254="","",COUNTIFS(_Calc!$B$3:$B$20002,"&lt;70",_Calc!$C$3:$C$20002,A254)/COUNTIFS(_Calc!$C$3:$C$20002,A254,_Calc!$B$3:$B$20002,"&lt;&gt;")*100),"")</f>
        <v/>
      </c>
      <c r="F254" s="63">
        <f>IFERROR(IF(A254="","",COUNTIFS(_Calc!$B$3:$B$20002,"&gt;180",_Calc!$C$3:$C$20002,A254)/COUNTIFS(_Calc!$C$3:$C$20002,A254,_Calc!$B$3:$B$20002,"&lt;&gt;")*100),"")</f>
        <v/>
      </c>
      <c r="G254" s="64">
        <f>IFERROR(IF(A254="","",IF(D254&gt;=70,"✓ Good",IF(E254&gt;4,"Low glucose","High glucose"))),"")</f>
        <v/>
      </c>
      <c r="H254" s="63">
        <f>IFERROR(IF(A254="","",COUNTIFS(_Calc!$B$3:$B$20002,"&gt;="&amp;70,_Calc!$B$3:$B$20002,"&lt;="&amp;180,_Calc!$C$3:$C$20002,"&gt;="&amp;(A254-13),_Calc!$C$3:$C$20002,"&lt;="&amp;A254)/COUNTIFS(_Calc!$C$3:$C$20002,"&gt;="&amp;(A254-13),_Calc!$C$3:$C$20002,"&lt;="&amp;A254,_Calc!$B$3:$B$20002,"&lt;&gt;")*100),"")</f>
        <v/>
      </c>
      <c r="I254" s="61">
        <f>IFERROR(IF(A254="","",COUNTIFS(_Calc!$B$3:$B$20002,"&lt;70",_Calc!$C$3:$C$20002,A254,_Calc!$D$3:$D$20002,"&lt;6")),"")</f>
        <v/>
      </c>
    </row>
    <row r="255">
      <c r="B255" s="61">
        <f>IFERROR(IF(A255="","",COUNTIFS(_Calc!$C$3:$C$20002,A255,_Calc!$B$3:$B$20002,"&lt;&gt;")),"")</f>
        <v/>
      </c>
      <c r="C255" s="62">
        <f>IFERROR(IF(A255="","",AVERAGEIFS(_Calc!$B$3:$B$20002,_Calc!$C$3:$C$20002,A255)),"")</f>
        <v/>
      </c>
      <c r="D255" s="63">
        <f>IFERROR(IF(A255="","",COUNTIFS(_Calc!$B$3:$B$20002,"&gt;="&amp;70,_Calc!$B$3:$B$20002,"&lt;="&amp;180,_Calc!$C$3:$C$20002,A255)/COUNTIFS(_Calc!$C$3:$C$20002,A255,_Calc!$B$3:$B$20002,"&lt;&gt;")*100),"")</f>
        <v/>
      </c>
      <c r="E255" s="63">
        <f>IFERROR(IF(A255="","",COUNTIFS(_Calc!$B$3:$B$20002,"&lt;70",_Calc!$C$3:$C$20002,A255)/COUNTIFS(_Calc!$C$3:$C$20002,A255,_Calc!$B$3:$B$20002,"&lt;&gt;")*100),"")</f>
        <v/>
      </c>
      <c r="F255" s="63">
        <f>IFERROR(IF(A255="","",COUNTIFS(_Calc!$B$3:$B$20002,"&gt;180",_Calc!$C$3:$C$20002,A255)/COUNTIFS(_Calc!$C$3:$C$20002,A255,_Calc!$B$3:$B$20002,"&lt;&gt;")*100),"")</f>
        <v/>
      </c>
      <c r="G255" s="64">
        <f>IFERROR(IF(A255="","",IF(D255&gt;=70,"✓ Good",IF(E255&gt;4,"Low glucose","High glucose"))),"")</f>
        <v/>
      </c>
      <c r="H255" s="63">
        <f>IFERROR(IF(A255="","",COUNTIFS(_Calc!$B$3:$B$20002,"&gt;="&amp;70,_Calc!$B$3:$B$20002,"&lt;="&amp;180,_Calc!$C$3:$C$20002,"&gt;="&amp;(A255-13),_Calc!$C$3:$C$20002,"&lt;="&amp;A255)/COUNTIFS(_Calc!$C$3:$C$20002,"&gt;="&amp;(A255-13),_Calc!$C$3:$C$20002,"&lt;="&amp;A255,_Calc!$B$3:$B$20002,"&lt;&gt;")*100),"")</f>
        <v/>
      </c>
      <c r="I255" s="61">
        <f>IFERROR(IF(A255="","",COUNTIFS(_Calc!$B$3:$B$20002,"&lt;70",_Calc!$C$3:$C$20002,A255,_Calc!$D$3:$D$20002,"&lt;6")),"")</f>
        <v/>
      </c>
    </row>
    <row r="256">
      <c r="B256" s="61">
        <f>IFERROR(IF(A256="","",COUNTIFS(_Calc!$C$3:$C$20002,A256,_Calc!$B$3:$B$20002,"&lt;&gt;")),"")</f>
        <v/>
      </c>
      <c r="C256" s="62">
        <f>IFERROR(IF(A256="","",AVERAGEIFS(_Calc!$B$3:$B$20002,_Calc!$C$3:$C$20002,A256)),"")</f>
        <v/>
      </c>
      <c r="D256" s="63">
        <f>IFERROR(IF(A256="","",COUNTIFS(_Calc!$B$3:$B$20002,"&gt;="&amp;70,_Calc!$B$3:$B$20002,"&lt;="&amp;180,_Calc!$C$3:$C$20002,A256)/COUNTIFS(_Calc!$C$3:$C$20002,A256,_Calc!$B$3:$B$20002,"&lt;&gt;")*100),"")</f>
        <v/>
      </c>
      <c r="E256" s="63">
        <f>IFERROR(IF(A256="","",COUNTIFS(_Calc!$B$3:$B$20002,"&lt;70",_Calc!$C$3:$C$20002,A256)/COUNTIFS(_Calc!$C$3:$C$20002,A256,_Calc!$B$3:$B$20002,"&lt;&gt;")*100),"")</f>
        <v/>
      </c>
      <c r="F256" s="63">
        <f>IFERROR(IF(A256="","",COUNTIFS(_Calc!$B$3:$B$20002,"&gt;180",_Calc!$C$3:$C$20002,A256)/COUNTIFS(_Calc!$C$3:$C$20002,A256,_Calc!$B$3:$B$20002,"&lt;&gt;")*100),"")</f>
        <v/>
      </c>
      <c r="G256" s="64">
        <f>IFERROR(IF(A256="","",IF(D256&gt;=70,"✓ Good",IF(E256&gt;4,"Low glucose","High glucose"))),"")</f>
        <v/>
      </c>
      <c r="H256" s="63">
        <f>IFERROR(IF(A256="","",COUNTIFS(_Calc!$B$3:$B$20002,"&gt;="&amp;70,_Calc!$B$3:$B$20002,"&lt;="&amp;180,_Calc!$C$3:$C$20002,"&gt;="&amp;(A256-13),_Calc!$C$3:$C$20002,"&lt;="&amp;A256)/COUNTIFS(_Calc!$C$3:$C$20002,"&gt;="&amp;(A256-13),_Calc!$C$3:$C$20002,"&lt;="&amp;A256,_Calc!$B$3:$B$20002,"&lt;&gt;")*100),"")</f>
        <v/>
      </c>
      <c r="I256" s="61">
        <f>IFERROR(IF(A256="","",COUNTIFS(_Calc!$B$3:$B$20002,"&lt;70",_Calc!$C$3:$C$20002,A256,_Calc!$D$3:$D$20002,"&lt;6")),"")</f>
        <v/>
      </c>
    </row>
    <row r="257">
      <c r="B257" s="61">
        <f>IFERROR(IF(A257="","",COUNTIFS(_Calc!$C$3:$C$20002,A257,_Calc!$B$3:$B$20002,"&lt;&gt;")),"")</f>
        <v/>
      </c>
      <c r="C257" s="62">
        <f>IFERROR(IF(A257="","",AVERAGEIFS(_Calc!$B$3:$B$20002,_Calc!$C$3:$C$20002,A257)),"")</f>
        <v/>
      </c>
      <c r="D257" s="63">
        <f>IFERROR(IF(A257="","",COUNTIFS(_Calc!$B$3:$B$20002,"&gt;="&amp;70,_Calc!$B$3:$B$20002,"&lt;="&amp;180,_Calc!$C$3:$C$20002,A257)/COUNTIFS(_Calc!$C$3:$C$20002,A257,_Calc!$B$3:$B$20002,"&lt;&gt;")*100),"")</f>
        <v/>
      </c>
      <c r="E257" s="63">
        <f>IFERROR(IF(A257="","",COUNTIFS(_Calc!$B$3:$B$20002,"&lt;70",_Calc!$C$3:$C$20002,A257)/COUNTIFS(_Calc!$C$3:$C$20002,A257,_Calc!$B$3:$B$20002,"&lt;&gt;")*100),"")</f>
        <v/>
      </c>
      <c r="F257" s="63">
        <f>IFERROR(IF(A257="","",COUNTIFS(_Calc!$B$3:$B$20002,"&gt;180",_Calc!$C$3:$C$20002,A257)/COUNTIFS(_Calc!$C$3:$C$20002,A257,_Calc!$B$3:$B$20002,"&lt;&gt;")*100),"")</f>
        <v/>
      </c>
      <c r="G257" s="64">
        <f>IFERROR(IF(A257="","",IF(D257&gt;=70,"✓ Good",IF(E257&gt;4,"Low glucose","High glucose"))),"")</f>
        <v/>
      </c>
      <c r="H257" s="63">
        <f>IFERROR(IF(A257="","",COUNTIFS(_Calc!$B$3:$B$20002,"&gt;="&amp;70,_Calc!$B$3:$B$20002,"&lt;="&amp;180,_Calc!$C$3:$C$20002,"&gt;="&amp;(A257-13),_Calc!$C$3:$C$20002,"&lt;="&amp;A257)/COUNTIFS(_Calc!$C$3:$C$20002,"&gt;="&amp;(A257-13),_Calc!$C$3:$C$20002,"&lt;="&amp;A257,_Calc!$B$3:$B$20002,"&lt;&gt;")*100),"")</f>
        <v/>
      </c>
      <c r="I257" s="61">
        <f>IFERROR(IF(A257="","",COUNTIFS(_Calc!$B$3:$B$20002,"&lt;70",_Calc!$C$3:$C$20002,A257,_Calc!$D$3:$D$20002,"&lt;6")),"")</f>
        <v/>
      </c>
    </row>
    <row r="258">
      <c r="B258" s="61">
        <f>IFERROR(IF(A258="","",COUNTIFS(_Calc!$C$3:$C$20002,A258,_Calc!$B$3:$B$20002,"&lt;&gt;")),"")</f>
        <v/>
      </c>
      <c r="C258" s="62">
        <f>IFERROR(IF(A258="","",AVERAGEIFS(_Calc!$B$3:$B$20002,_Calc!$C$3:$C$20002,A258)),"")</f>
        <v/>
      </c>
      <c r="D258" s="63">
        <f>IFERROR(IF(A258="","",COUNTIFS(_Calc!$B$3:$B$20002,"&gt;="&amp;70,_Calc!$B$3:$B$20002,"&lt;="&amp;180,_Calc!$C$3:$C$20002,A258)/COUNTIFS(_Calc!$C$3:$C$20002,A258,_Calc!$B$3:$B$20002,"&lt;&gt;")*100),"")</f>
        <v/>
      </c>
      <c r="E258" s="63">
        <f>IFERROR(IF(A258="","",COUNTIFS(_Calc!$B$3:$B$20002,"&lt;70",_Calc!$C$3:$C$20002,A258)/COUNTIFS(_Calc!$C$3:$C$20002,A258,_Calc!$B$3:$B$20002,"&lt;&gt;")*100),"")</f>
        <v/>
      </c>
      <c r="F258" s="63">
        <f>IFERROR(IF(A258="","",COUNTIFS(_Calc!$B$3:$B$20002,"&gt;180",_Calc!$C$3:$C$20002,A258)/COUNTIFS(_Calc!$C$3:$C$20002,A258,_Calc!$B$3:$B$20002,"&lt;&gt;")*100),"")</f>
        <v/>
      </c>
      <c r="G258" s="64">
        <f>IFERROR(IF(A258="","",IF(D258&gt;=70,"✓ Good",IF(E258&gt;4,"Low glucose","High glucose"))),"")</f>
        <v/>
      </c>
      <c r="H258" s="63">
        <f>IFERROR(IF(A258="","",COUNTIFS(_Calc!$B$3:$B$20002,"&gt;="&amp;70,_Calc!$B$3:$B$20002,"&lt;="&amp;180,_Calc!$C$3:$C$20002,"&gt;="&amp;(A258-13),_Calc!$C$3:$C$20002,"&lt;="&amp;A258)/COUNTIFS(_Calc!$C$3:$C$20002,"&gt;="&amp;(A258-13),_Calc!$C$3:$C$20002,"&lt;="&amp;A258,_Calc!$B$3:$B$20002,"&lt;&gt;")*100),"")</f>
        <v/>
      </c>
      <c r="I258" s="61">
        <f>IFERROR(IF(A258="","",COUNTIFS(_Calc!$B$3:$B$20002,"&lt;70",_Calc!$C$3:$C$20002,A258,_Calc!$D$3:$D$20002,"&lt;6")),"")</f>
        <v/>
      </c>
    </row>
    <row r="259">
      <c r="B259" s="61">
        <f>IFERROR(IF(A259="","",COUNTIFS(_Calc!$C$3:$C$20002,A259,_Calc!$B$3:$B$20002,"&lt;&gt;")),"")</f>
        <v/>
      </c>
      <c r="C259" s="62">
        <f>IFERROR(IF(A259="","",AVERAGEIFS(_Calc!$B$3:$B$20002,_Calc!$C$3:$C$20002,A259)),"")</f>
        <v/>
      </c>
      <c r="D259" s="63">
        <f>IFERROR(IF(A259="","",COUNTIFS(_Calc!$B$3:$B$20002,"&gt;="&amp;70,_Calc!$B$3:$B$20002,"&lt;="&amp;180,_Calc!$C$3:$C$20002,A259)/COUNTIFS(_Calc!$C$3:$C$20002,A259,_Calc!$B$3:$B$20002,"&lt;&gt;")*100),"")</f>
        <v/>
      </c>
      <c r="E259" s="63">
        <f>IFERROR(IF(A259="","",COUNTIFS(_Calc!$B$3:$B$20002,"&lt;70",_Calc!$C$3:$C$20002,A259)/COUNTIFS(_Calc!$C$3:$C$20002,A259,_Calc!$B$3:$B$20002,"&lt;&gt;")*100),"")</f>
        <v/>
      </c>
      <c r="F259" s="63">
        <f>IFERROR(IF(A259="","",COUNTIFS(_Calc!$B$3:$B$20002,"&gt;180",_Calc!$C$3:$C$20002,A259)/COUNTIFS(_Calc!$C$3:$C$20002,A259,_Calc!$B$3:$B$20002,"&lt;&gt;")*100),"")</f>
        <v/>
      </c>
      <c r="G259" s="64">
        <f>IFERROR(IF(A259="","",IF(D259&gt;=70,"✓ Good",IF(E259&gt;4,"Low glucose","High glucose"))),"")</f>
        <v/>
      </c>
      <c r="H259" s="63">
        <f>IFERROR(IF(A259="","",COUNTIFS(_Calc!$B$3:$B$20002,"&gt;="&amp;70,_Calc!$B$3:$B$20002,"&lt;="&amp;180,_Calc!$C$3:$C$20002,"&gt;="&amp;(A259-13),_Calc!$C$3:$C$20002,"&lt;="&amp;A259)/COUNTIFS(_Calc!$C$3:$C$20002,"&gt;="&amp;(A259-13),_Calc!$C$3:$C$20002,"&lt;="&amp;A259,_Calc!$B$3:$B$20002,"&lt;&gt;")*100),"")</f>
        <v/>
      </c>
      <c r="I259" s="61">
        <f>IFERROR(IF(A259="","",COUNTIFS(_Calc!$B$3:$B$20002,"&lt;70",_Calc!$C$3:$C$20002,A259,_Calc!$D$3:$D$20002,"&lt;6")),"")</f>
        <v/>
      </c>
    </row>
    <row r="260">
      <c r="B260" s="61">
        <f>IFERROR(IF(A260="","",COUNTIFS(_Calc!$C$3:$C$20002,A260,_Calc!$B$3:$B$20002,"&lt;&gt;")),"")</f>
        <v/>
      </c>
      <c r="C260" s="62">
        <f>IFERROR(IF(A260="","",AVERAGEIFS(_Calc!$B$3:$B$20002,_Calc!$C$3:$C$20002,A260)),"")</f>
        <v/>
      </c>
      <c r="D260" s="63">
        <f>IFERROR(IF(A260="","",COUNTIFS(_Calc!$B$3:$B$20002,"&gt;="&amp;70,_Calc!$B$3:$B$20002,"&lt;="&amp;180,_Calc!$C$3:$C$20002,A260)/COUNTIFS(_Calc!$C$3:$C$20002,A260,_Calc!$B$3:$B$20002,"&lt;&gt;")*100),"")</f>
        <v/>
      </c>
      <c r="E260" s="63">
        <f>IFERROR(IF(A260="","",COUNTIFS(_Calc!$B$3:$B$20002,"&lt;70",_Calc!$C$3:$C$20002,A260)/COUNTIFS(_Calc!$C$3:$C$20002,A260,_Calc!$B$3:$B$20002,"&lt;&gt;")*100),"")</f>
        <v/>
      </c>
      <c r="F260" s="63">
        <f>IFERROR(IF(A260="","",COUNTIFS(_Calc!$B$3:$B$20002,"&gt;180",_Calc!$C$3:$C$20002,A260)/COUNTIFS(_Calc!$C$3:$C$20002,A260,_Calc!$B$3:$B$20002,"&lt;&gt;")*100),"")</f>
        <v/>
      </c>
      <c r="G260" s="64">
        <f>IFERROR(IF(A260="","",IF(D260&gt;=70,"✓ Good",IF(E260&gt;4,"Low glucose","High glucose"))),"")</f>
        <v/>
      </c>
      <c r="H260" s="63">
        <f>IFERROR(IF(A260="","",COUNTIFS(_Calc!$B$3:$B$20002,"&gt;="&amp;70,_Calc!$B$3:$B$20002,"&lt;="&amp;180,_Calc!$C$3:$C$20002,"&gt;="&amp;(A260-13),_Calc!$C$3:$C$20002,"&lt;="&amp;A260)/COUNTIFS(_Calc!$C$3:$C$20002,"&gt;="&amp;(A260-13),_Calc!$C$3:$C$20002,"&lt;="&amp;A260,_Calc!$B$3:$B$20002,"&lt;&gt;")*100),"")</f>
        <v/>
      </c>
      <c r="I260" s="61">
        <f>IFERROR(IF(A260="","",COUNTIFS(_Calc!$B$3:$B$20002,"&lt;70",_Calc!$C$3:$C$20002,A260,_Calc!$D$3:$D$20002,"&lt;6")),"")</f>
        <v/>
      </c>
    </row>
    <row r="261">
      <c r="B261" s="61">
        <f>IFERROR(IF(A261="","",COUNTIFS(_Calc!$C$3:$C$20002,A261,_Calc!$B$3:$B$20002,"&lt;&gt;")),"")</f>
        <v/>
      </c>
      <c r="C261" s="62">
        <f>IFERROR(IF(A261="","",AVERAGEIFS(_Calc!$B$3:$B$20002,_Calc!$C$3:$C$20002,A261)),"")</f>
        <v/>
      </c>
      <c r="D261" s="63">
        <f>IFERROR(IF(A261="","",COUNTIFS(_Calc!$B$3:$B$20002,"&gt;="&amp;70,_Calc!$B$3:$B$20002,"&lt;="&amp;180,_Calc!$C$3:$C$20002,A261)/COUNTIFS(_Calc!$C$3:$C$20002,A261,_Calc!$B$3:$B$20002,"&lt;&gt;")*100),"")</f>
        <v/>
      </c>
      <c r="E261" s="63">
        <f>IFERROR(IF(A261="","",COUNTIFS(_Calc!$B$3:$B$20002,"&lt;70",_Calc!$C$3:$C$20002,A261)/COUNTIFS(_Calc!$C$3:$C$20002,A261,_Calc!$B$3:$B$20002,"&lt;&gt;")*100),"")</f>
        <v/>
      </c>
      <c r="F261" s="63">
        <f>IFERROR(IF(A261="","",COUNTIFS(_Calc!$B$3:$B$20002,"&gt;180",_Calc!$C$3:$C$20002,A261)/COUNTIFS(_Calc!$C$3:$C$20002,A261,_Calc!$B$3:$B$20002,"&lt;&gt;")*100),"")</f>
        <v/>
      </c>
      <c r="G261" s="64">
        <f>IFERROR(IF(A261="","",IF(D261&gt;=70,"✓ Good",IF(E261&gt;4,"Low glucose","High glucose"))),"")</f>
        <v/>
      </c>
      <c r="H261" s="63">
        <f>IFERROR(IF(A261="","",COUNTIFS(_Calc!$B$3:$B$20002,"&gt;="&amp;70,_Calc!$B$3:$B$20002,"&lt;="&amp;180,_Calc!$C$3:$C$20002,"&gt;="&amp;(A261-13),_Calc!$C$3:$C$20002,"&lt;="&amp;A261)/COUNTIFS(_Calc!$C$3:$C$20002,"&gt;="&amp;(A261-13),_Calc!$C$3:$C$20002,"&lt;="&amp;A261,_Calc!$B$3:$B$20002,"&lt;&gt;")*100),"")</f>
        <v/>
      </c>
      <c r="I261" s="61">
        <f>IFERROR(IF(A261="","",COUNTIFS(_Calc!$B$3:$B$20002,"&lt;70",_Calc!$C$3:$C$20002,A261,_Calc!$D$3:$D$20002,"&lt;6")),"")</f>
        <v/>
      </c>
    </row>
    <row r="262">
      <c r="B262" s="61">
        <f>IFERROR(IF(A262="","",COUNTIFS(_Calc!$C$3:$C$20002,A262,_Calc!$B$3:$B$20002,"&lt;&gt;")),"")</f>
        <v/>
      </c>
      <c r="C262" s="62">
        <f>IFERROR(IF(A262="","",AVERAGEIFS(_Calc!$B$3:$B$20002,_Calc!$C$3:$C$20002,A262)),"")</f>
        <v/>
      </c>
      <c r="D262" s="63">
        <f>IFERROR(IF(A262="","",COUNTIFS(_Calc!$B$3:$B$20002,"&gt;="&amp;70,_Calc!$B$3:$B$20002,"&lt;="&amp;180,_Calc!$C$3:$C$20002,A262)/COUNTIFS(_Calc!$C$3:$C$20002,A262,_Calc!$B$3:$B$20002,"&lt;&gt;")*100),"")</f>
        <v/>
      </c>
      <c r="E262" s="63">
        <f>IFERROR(IF(A262="","",COUNTIFS(_Calc!$B$3:$B$20002,"&lt;70",_Calc!$C$3:$C$20002,A262)/COUNTIFS(_Calc!$C$3:$C$20002,A262,_Calc!$B$3:$B$20002,"&lt;&gt;")*100),"")</f>
        <v/>
      </c>
      <c r="F262" s="63">
        <f>IFERROR(IF(A262="","",COUNTIFS(_Calc!$B$3:$B$20002,"&gt;180",_Calc!$C$3:$C$20002,A262)/COUNTIFS(_Calc!$C$3:$C$20002,A262,_Calc!$B$3:$B$20002,"&lt;&gt;")*100),"")</f>
        <v/>
      </c>
      <c r="G262" s="64">
        <f>IFERROR(IF(A262="","",IF(D262&gt;=70,"✓ Good",IF(E262&gt;4,"Low glucose","High glucose"))),"")</f>
        <v/>
      </c>
      <c r="H262" s="63">
        <f>IFERROR(IF(A262="","",COUNTIFS(_Calc!$B$3:$B$20002,"&gt;="&amp;70,_Calc!$B$3:$B$20002,"&lt;="&amp;180,_Calc!$C$3:$C$20002,"&gt;="&amp;(A262-13),_Calc!$C$3:$C$20002,"&lt;="&amp;A262)/COUNTIFS(_Calc!$C$3:$C$20002,"&gt;="&amp;(A262-13),_Calc!$C$3:$C$20002,"&lt;="&amp;A262,_Calc!$B$3:$B$20002,"&lt;&gt;")*100),"")</f>
        <v/>
      </c>
      <c r="I262" s="61">
        <f>IFERROR(IF(A262="","",COUNTIFS(_Calc!$B$3:$B$20002,"&lt;70",_Calc!$C$3:$C$20002,A262,_Calc!$D$3:$D$20002,"&lt;6")),"")</f>
        <v/>
      </c>
    </row>
    <row r="263">
      <c r="B263" s="61">
        <f>IFERROR(IF(A263="","",COUNTIFS(_Calc!$C$3:$C$20002,A263,_Calc!$B$3:$B$20002,"&lt;&gt;")),"")</f>
        <v/>
      </c>
      <c r="C263" s="62">
        <f>IFERROR(IF(A263="","",AVERAGEIFS(_Calc!$B$3:$B$20002,_Calc!$C$3:$C$20002,A263)),"")</f>
        <v/>
      </c>
      <c r="D263" s="63">
        <f>IFERROR(IF(A263="","",COUNTIFS(_Calc!$B$3:$B$20002,"&gt;="&amp;70,_Calc!$B$3:$B$20002,"&lt;="&amp;180,_Calc!$C$3:$C$20002,A263)/COUNTIFS(_Calc!$C$3:$C$20002,A263,_Calc!$B$3:$B$20002,"&lt;&gt;")*100),"")</f>
        <v/>
      </c>
      <c r="E263" s="63">
        <f>IFERROR(IF(A263="","",COUNTIFS(_Calc!$B$3:$B$20002,"&lt;70",_Calc!$C$3:$C$20002,A263)/COUNTIFS(_Calc!$C$3:$C$20002,A263,_Calc!$B$3:$B$20002,"&lt;&gt;")*100),"")</f>
        <v/>
      </c>
      <c r="F263" s="63">
        <f>IFERROR(IF(A263="","",COUNTIFS(_Calc!$B$3:$B$20002,"&gt;180",_Calc!$C$3:$C$20002,A263)/COUNTIFS(_Calc!$C$3:$C$20002,A263,_Calc!$B$3:$B$20002,"&lt;&gt;")*100),"")</f>
        <v/>
      </c>
      <c r="G263" s="64">
        <f>IFERROR(IF(A263="","",IF(D263&gt;=70,"✓ Good",IF(E263&gt;4,"Low glucose","High glucose"))),"")</f>
        <v/>
      </c>
      <c r="H263" s="63">
        <f>IFERROR(IF(A263="","",COUNTIFS(_Calc!$B$3:$B$20002,"&gt;="&amp;70,_Calc!$B$3:$B$20002,"&lt;="&amp;180,_Calc!$C$3:$C$20002,"&gt;="&amp;(A263-13),_Calc!$C$3:$C$20002,"&lt;="&amp;A263)/COUNTIFS(_Calc!$C$3:$C$20002,"&gt;="&amp;(A263-13),_Calc!$C$3:$C$20002,"&lt;="&amp;A263,_Calc!$B$3:$B$20002,"&lt;&gt;")*100),"")</f>
        <v/>
      </c>
      <c r="I263" s="61">
        <f>IFERROR(IF(A263="","",COUNTIFS(_Calc!$B$3:$B$20002,"&lt;70",_Calc!$C$3:$C$20002,A263,_Calc!$D$3:$D$20002,"&lt;6")),"")</f>
        <v/>
      </c>
    </row>
    <row r="264">
      <c r="B264" s="61">
        <f>IFERROR(IF(A264="","",COUNTIFS(_Calc!$C$3:$C$20002,A264,_Calc!$B$3:$B$20002,"&lt;&gt;")),"")</f>
        <v/>
      </c>
      <c r="C264" s="62">
        <f>IFERROR(IF(A264="","",AVERAGEIFS(_Calc!$B$3:$B$20002,_Calc!$C$3:$C$20002,A264)),"")</f>
        <v/>
      </c>
      <c r="D264" s="63">
        <f>IFERROR(IF(A264="","",COUNTIFS(_Calc!$B$3:$B$20002,"&gt;="&amp;70,_Calc!$B$3:$B$20002,"&lt;="&amp;180,_Calc!$C$3:$C$20002,A264)/COUNTIFS(_Calc!$C$3:$C$20002,A264,_Calc!$B$3:$B$20002,"&lt;&gt;")*100),"")</f>
        <v/>
      </c>
      <c r="E264" s="63">
        <f>IFERROR(IF(A264="","",COUNTIFS(_Calc!$B$3:$B$20002,"&lt;70",_Calc!$C$3:$C$20002,A264)/COUNTIFS(_Calc!$C$3:$C$20002,A264,_Calc!$B$3:$B$20002,"&lt;&gt;")*100),"")</f>
        <v/>
      </c>
      <c r="F264" s="63">
        <f>IFERROR(IF(A264="","",COUNTIFS(_Calc!$B$3:$B$20002,"&gt;180",_Calc!$C$3:$C$20002,A264)/COUNTIFS(_Calc!$C$3:$C$20002,A264,_Calc!$B$3:$B$20002,"&lt;&gt;")*100),"")</f>
        <v/>
      </c>
      <c r="G264" s="64">
        <f>IFERROR(IF(A264="","",IF(D264&gt;=70,"✓ Good",IF(E264&gt;4,"Low glucose","High glucose"))),"")</f>
        <v/>
      </c>
      <c r="H264" s="63">
        <f>IFERROR(IF(A264="","",COUNTIFS(_Calc!$B$3:$B$20002,"&gt;="&amp;70,_Calc!$B$3:$B$20002,"&lt;="&amp;180,_Calc!$C$3:$C$20002,"&gt;="&amp;(A264-13),_Calc!$C$3:$C$20002,"&lt;="&amp;A264)/COUNTIFS(_Calc!$C$3:$C$20002,"&gt;="&amp;(A264-13),_Calc!$C$3:$C$20002,"&lt;="&amp;A264,_Calc!$B$3:$B$20002,"&lt;&gt;")*100),"")</f>
        <v/>
      </c>
      <c r="I264" s="61">
        <f>IFERROR(IF(A264="","",COUNTIFS(_Calc!$B$3:$B$20002,"&lt;70",_Calc!$C$3:$C$20002,A264,_Calc!$D$3:$D$20002,"&lt;6")),"")</f>
        <v/>
      </c>
    </row>
    <row r="265">
      <c r="B265" s="61">
        <f>IFERROR(IF(A265="","",COUNTIFS(_Calc!$C$3:$C$20002,A265,_Calc!$B$3:$B$20002,"&lt;&gt;")),"")</f>
        <v/>
      </c>
      <c r="C265" s="62">
        <f>IFERROR(IF(A265="","",AVERAGEIFS(_Calc!$B$3:$B$20002,_Calc!$C$3:$C$20002,A265)),"")</f>
        <v/>
      </c>
      <c r="D265" s="63">
        <f>IFERROR(IF(A265="","",COUNTIFS(_Calc!$B$3:$B$20002,"&gt;="&amp;70,_Calc!$B$3:$B$20002,"&lt;="&amp;180,_Calc!$C$3:$C$20002,A265)/COUNTIFS(_Calc!$C$3:$C$20002,A265,_Calc!$B$3:$B$20002,"&lt;&gt;")*100),"")</f>
        <v/>
      </c>
      <c r="E265" s="63">
        <f>IFERROR(IF(A265="","",COUNTIFS(_Calc!$B$3:$B$20002,"&lt;70",_Calc!$C$3:$C$20002,A265)/COUNTIFS(_Calc!$C$3:$C$20002,A265,_Calc!$B$3:$B$20002,"&lt;&gt;")*100),"")</f>
        <v/>
      </c>
      <c r="F265" s="63">
        <f>IFERROR(IF(A265="","",COUNTIFS(_Calc!$B$3:$B$20002,"&gt;180",_Calc!$C$3:$C$20002,A265)/COUNTIFS(_Calc!$C$3:$C$20002,A265,_Calc!$B$3:$B$20002,"&lt;&gt;")*100),"")</f>
        <v/>
      </c>
      <c r="G265" s="64">
        <f>IFERROR(IF(A265="","",IF(D265&gt;=70,"✓ Good",IF(E265&gt;4,"Low glucose","High glucose"))),"")</f>
        <v/>
      </c>
      <c r="H265" s="63">
        <f>IFERROR(IF(A265="","",COUNTIFS(_Calc!$B$3:$B$20002,"&gt;="&amp;70,_Calc!$B$3:$B$20002,"&lt;="&amp;180,_Calc!$C$3:$C$20002,"&gt;="&amp;(A265-13),_Calc!$C$3:$C$20002,"&lt;="&amp;A265)/COUNTIFS(_Calc!$C$3:$C$20002,"&gt;="&amp;(A265-13),_Calc!$C$3:$C$20002,"&lt;="&amp;A265,_Calc!$B$3:$B$20002,"&lt;&gt;")*100),"")</f>
        <v/>
      </c>
      <c r="I265" s="61">
        <f>IFERROR(IF(A265="","",COUNTIFS(_Calc!$B$3:$B$20002,"&lt;70",_Calc!$C$3:$C$20002,A265,_Calc!$D$3:$D$20002,"&lt;6")),"")</f>
        <v/>
      </c>
    </row>
    <row r="266">
      <c r="B266" s="61">
        <f>IFERROR(IF(A266="","",COUNTIFS(_Calc!$C$3:$C$20002,A266,_Calc!$B$3:$B$20002,"&lt;&gt;")),"")</f>
        <v/>
      </c>
      <c r="C266" s="62">
        <f>IFERROR(IF(A266="","",AVERAGEIFS(_Calc!$B$3:$B$20002,_Calc!$C$3:$C$20002,A266)),"")</f>
        <v/>
      </c>
      <c r="D266" s="63">
        <f>IFERROR(IF(A266="","",COUNTIFS(_Calc!$B$3:$B$20002,"&gt;="&amp;70,_Calc!$B$3:$B$20002,"&lt;="&amp;180,_Calc!$C$3:$C$20002,A266)/COUNTIFS(_Calc!$C$3:$C$20002,A266,_Calc!$B$3:$B$20002,"&lt;&gt;")*100),"")</f>
        <v/>
      </c>
      <c r="E266" s="63">
        <f>IFERROR(IF(A266="","",COUNTIFS(_Calc!$B$3:$B$20002,"&lt;70",_Calc!$C$3:$C$20002,A266)/COUNTIFS(_Calc!$C$3:$C$20002,A266,_Calc!$B$3:$B$20002,"&lt;&gt;")*100),"")</f>
        <v/>
      </c>
      <c r="F266" s="63">
        <f>IFERROR(IF(A266="","",COUNTIFS(_Calc!$B$3:$B$20002,"&gt;180",_Calc!$C$3:$C$20002,A266)/COUNTIFS(_Calc!$C$3:$C$20002,A266,_Calc!$B$3:$B$20002,"&lt;&gt;")*100),"")</f>
        <v/>
      </c>
      <c r="G266" s="64">
        <f>IFERROR(IF(A266="","",IF(D266&gt;=70,"✓ Good",IF(E266&gt;4,"Low glucose","High glucose"))),"")</f>
        <v/>
      </c>
      <c r="H266" s="63">
        <f>IFERROR(IF(A266="","",COUNTIFS(_Calc!$B$3:$B$20002,"&gt;="&amp;70,_Calc!$B$3:$B$20002,"&lt;="&amp;180,_Calc!$C$3:$C$20002,"&gt;="&amp;(A266-13),_Calc!$C$3:$C$20002,"&lt;="&amp;A266)/COUNTIFS(_Calc!$C$3:$C$20002,"&gt;="&amp;(A266-13),_Calc!$C$3:$C$20002,"&lt;="&amp;A266,_Calc!$B$3:$B$20002,"&lt;&gt;")*100),"")</f>
        <v/>
      </c>
      <c r="I266" s="61">
        <f>IFERROR(IF(A266="","",COUNTIFS(_Calc!$B$3:$B$20002,"&lt;70",_Calc!$C$3:$C$20002,A266,_Calc!$D$3:$D$20002,"&lt;6")),"")</f>
        <v/>
      </c>
    </row>
    <row r="267">
      <c r="B267" s="61">
        <f>IFERROR(IF(A267="","",COUNTIFS(_Calc!$C$3:$C$20002,A267,_Calc!$B$3:$B$20002,"&lt;&gt;")),"")</f>
        <v/>
      </c>
      <c r="C267" s="62">
        <f>IFERROR(IF(A267="","",AVERAGEIFS(_Calc!$B$3:$B$20002,_Calc!$C$3:$C$20002,A267)),"")</f>
        <v/>
      </c>
      <c r="D267" s="63">
        <f>IFERROR(IF(A267="","",COUNTIFS(_Calc!$B$3:$B$20002,"&gt;="&amp;70,_Calc!$B$3:$B$20002,"&lt;="&amp;180,_Calc!$C$3:$C$20002,A267)/COUNTIFS(_Calc!$C$3:$C$20002,A267,_Calc!$B$3:$B$20002,"&lt;&gt;")*100),"")</f>
        <v/>
      </c>
      <c r="E267" s="63">
        <f>IFERROR(IF(A267="","",COUNTIFS(_Calc!$B$3:$B$20002,"&lt;70",_Calc!$C$3:$C$20002,A267)/COUNTIFS(_Calc!$C$3:$C$20002,A267,_Calc!$B$3:$B$20002,"&lt;&gt;")*100),"")</f>
        <v/>
      </c>
      <c r="F267" s="63">
        <f>IFERROR(IF(A267="","",COUNTIFS(_Calc!$B$3:$B$20002,"&gt;180",_Calc!$C$3:$C$20002,A267)/COUNTIFS(_Calc!$C$3:$C$20002,A267,_Calc!$B$3:$B$20002,"&lt;&gt;")*100),"")</f>
        <v/>
      </c>
      <c r="G267" s="64">
        <f>IFERROR(IF(A267="","",IF(D267&gt;=70,"✓ Good",IF(E267&gt;4,"Low glucose","High glucose"))),"")</f>
        <v/>
      </c>
      <c r="H267" s="63">
        <f>IFERROR(IF(A267="","",COUNTIFS(_Calc!$B$3:$B$20002,"&gt;="&amp;70,_Calc!$B$3:$B$20002,"&lt;="&amp;180,_Calc!$C$3:$C$20002,"&gt;="&amp;(A267-13),_Calc!$C$3:$C$20002,"&lt;="&amp;A267)/COUNTIFS(_Calc!$C$3:$C$20002,"&gt;="&amp;(A267-13),_Calc!$C$3:$C$20002,"&lt;="&amp;A267,_Calc!$B$3:$B$20002,"&lt;&gt;")*100),"")</f>
        <v/>
      </c>
      <c r="I267" s="61">
        <f>IFERROR(IF(A267="","",COUNTIFS(_Calc!$B$3:$B$20002,"&lt;70",_Calc!$C$3:$C$20002,A267,_Calc!$D$3:$D$20002,"&lt;6")),"")</f>
        <v/>
      </c>
    </row>
    <row r="268">
      <c r="B268" s="61">
        <f>IFERROR(IF(A268="","",COUNTIFS(_Calc!$C$3:$C$20002,A268,_Calc!$B$3:$B$20002,"&lt;&gt;")),"")</f>
        <v/>
      </c>
      <c r="C268" s="62">
        <f>IFERROR(IF(A268="","",AVERAGEIFS(_Calc!$B$3:$B$20002,_Calc!$C$3:$C$20002,A268)),"")</f>
        <v/>
      </c>
      <c r="D268" s="63">
        <f>IFERROR(IF(A268="","",COUNTIFS(_Calc!$B$3:$B$20002,"&gt;="&amp;70,_Calc!$B$3:$B$20002,"&lt;="&amp;180,_Calc!$C$3:$C$20002,A268)/COUNTIFS(_Calc!$C$3:$C$20002,A268,_Calc!$B$3:$B$20002,"&lt;&gt;")*100),"")</f>
        <v/>
      </c>
      <c r="E268" s="63">
        <f>IFERROR(IF(A268="","",COUNTIFS(_Calc!$B$3:$B$20002,"&lt;70",_Calc!$C$3:$C$20002,A268)/COUNTIFS(_Calc!$C$3:$C$20002,A268,_Calc!$B$3:$B$20002,"&lt;&gt;")*100),"")</f>
        <v/>
      </c>
      <c r="F268" s="63">
        <f>IFERROR(IF(A268="","",COUNTIFS(_Calc!$B$3:$B$20002,"&gt;180",_Calc!$C$3:$C$20002,A268)/COUNTIFS(_Calc!$C$3:$C$20002,A268,_Calc!$B$3:$B$20002,"&lt;&gt;")*100),"")</f>
        <v/>
      </c>
      <c r="G268" s="64">
        <f>IFERROR(IF(A268="","",IF(D268&gt;=70,"✓ Good",IF(E268&gt;4,"Low glucose","High glucose"))),"")</f>
        <v/>
      </c>
      <c r="H268" s="63">
        <f>IFERROR(IF(A268="","",COUNTIFS(_Calc!$B$3:$B$20002,"&gt;="&amp;70,_Calc!$B$3:$B$20002,"&lt;="&amp;180,_Calc!$C$3:$C$20002,"&gt;="&amp;(A268-13),_Calc!$C$3:$C$20002,"&lt;="&amp;A268)/COUNTIFS(_Calc!$C$3:$C$20002,"&gt;="&amp;(A268-13),_Calc!$C$3:$C$20002,"&lt;="&amp;A268,_Calc!$B$3:$B$20002,"&lt;&gt;")*100),"")</f>
        <v/>
      </c>
      <c r="I268" s="61">
        <f>IFERROR(IF(A268="","",COUNTIFS(_Calc!$B$3:$B$20002,"&lt;70",_Calc!$C$3:$C$20002,A268,_Calc!$D$3:$D$20002,"&lt;6")),"")</f>
        <v/>
      </c>
    </row>
    <row r="269">
      <c r="B269" s="61">
        <f>IFERROR(IF(A269="","",COUNTIFS(_Calc!$C$3:$C$20002,A269,_Calc!$B$3:$B$20002,"&lt;&gt;")),"")</f>
        <v/>
      </c>
      <c r="C269" s="62">
        <f>IFERROR(IF(A269="","",AVERAGEIFS(_Calc!$B$3:$B$20002,_Calc!$C$3:$C$20002,A269)),"")</f>
        <v/>
      </c>
      <c r="D269" s="63">
        <f>IFERROR(IF(A269="","",COUNTIFS(_Calc!$B$3:$B$20002,"&gt;="&amp;70,_Calc!$B$3:$B$20002,"&lt;="&amp;180,_Calc!$C$3:$C$20002,A269)/COUNTIFS(_Calc!$C$3:$C$20002,A269,_Calc!$B$3:$B$20002,"&lt;&gt;")*100),"")</f>
        <v/>
      </c>
      <c r="E269" s="63">
        <f>IFERROR(IF(A269="","",COUNTIFS(_Calc!$B$3:$B$20002,"&lt;70",_Calc!$C$3:$C$20002,A269)/COUNTIFS(_Calc!$C$3:$C$20002,A269,_Calc!$B$3:$B$20002,"&lt;&gt;")*100),"")</f>
        <v/>
      </c>
      <c r="F269" s="63">
        <f>IFERROR(IF(A269="","",COUNTIFS(_Calc!$B$3:$B$20002,"&gt;180",_Calc!$C$3:$C$20002,A269)/COUNTIFS(_Calc!$C$3:$C$20002,A269,_Calc!$B$3:$B$20002,"&lt;&gt;")*100),"")</f>
        <v/>
      </c>
      <c r="G269" s="64">
        <f>IFERROR(IF(A269="","",IF(D269&gt;=70,"✓ Good",IF(E269&gt;4,"Low glucose","High glucose"))),"")</f>
        <v/>
      </c>
      <c r="H269" s="63">
        <f>IFERROR(IF(A269="","",COUNTIFS(_Calc!$B$3:$B$20002,"&gt;="&amp;70,_Calc!$B$3:$B$20002,"&lt;="&amp;180,_Calc!$C$3:$C$20002,"&gt;="&amp;(A269-13),_Calc!$C$3:$C$20002,"&lt;="&amp;A269)/COUNTIFS(_Calc!$C$3:$C$20002,"&gt;="&amp;(A269-13),_Calc!$C$3:$C$20002,"&lt;="&amp;A269,_Calc!$B$3:$B$20002,"&lt;&gt;")*100),"")</f>
        <v/>
      </c>
      <c r="I269" s="61">
        <f>IFERROR(IF(A269="","",COUNTIFS(_Calc!$B$3:$B$20002,"&lt;70",_Calc!$C$3:$C$20002,A269,_Calc!$D$3:$D$20002,"&lt;6")),"")</f>
        <v/>
      </c>
    </row>
    <row r="270">
      <c r="B270" s="61">
        <f>IFERROR(IF(A270="","",COUNTIFS(_Calc!$C$3:$C$20002,A270,_Calc!$B$3:$B$20002,"&lt;&gt;")),"")</f>
        <v/>
      </c>
      <c r="C270" s="62">
        <f>IFERROR(IF(A270="","",AVERAGEIFS(_Calc!$B$3:$B$20002,_Calc!$C$3:$C$20002,A270)),"")</f>
        <v/>
      </c>
      <c r="D270" s="63">
        <f>IFERROR(IF(A270="","",COUNTIFS(_Calc!$B$3:$B$20002,"&gt;="&amp;70,_Calc!$B$3:$B$20002,"&lt;="&amp;180,_Calc!$C$3:$C$20002,A270)/COUNTIFS(_Calc!$C$3:$C$20002,A270,_Calc!$B$3:$B$20002,"&lt;&gt;")*100),"")</f>
        <v/>
      </c>
      <c r="E270" s="63">
        <f>IFERROR(IF(A270="","",COUNTIFS(_Calc!$B$3:$B$20002,"&lt;70",_Calc!$C$3:$C$20002,A270)/COUNTIFS(_Calc!$C$3:$C$20002,A270,_Calc!$B$3:$B$20002,"&lt;&gt;")*100),"")</f>
        <v/>
      </c>
      <c r="F270" s="63">
        <f>IFERROR(IF(A270="","",COUNTIFS(_Calc!$B$3:$B$20002,"&gt;180",_Calc!$C$3:$C$20002,A270)/COUNTIFS(_Calc!$C$3:$C$20002,A270,_Calc!$B$3:$B$20002,"&lt;&gt;")*100),"")</f>
        <v/>
      </c>
      <c r="G270" s="64">
        <f>IFERROR(IF(A270="","",IF(D270&gt;=70,"✓ Good",IF(E270&gt;4,"Low glucose","High glucose"))),"")</f>
        <v/>
      </c>
      <c r="H270" s="63">
        <f>IFERROR(IF(A270="","",COUNTIFS(_Calc!$B$3:$B$20002,"&gt;="&amp;70,_Calc!$B$3:$B$20002,"&lt;="&amp;180,_Calc!$C$3:$C$20002,"&gt;="&amp;(A270-13),_Calc!$C$3:$C$20002,"&lt;="&amp;A270)/COUNTIFS(_Calc!$C$3:$C$20002,"&gt;="&amp;(A270-13),_Calc!$C$3:$C$20002,"&lt;="&amp;A270,_Calc!$B$3:$B$20002,"&lt;&gt;")*100),"")</f>
        <v/>
      </c>
      <c r="I270" s="61">
        <f>IFERROR(IF(A270="","",COUNTIFS(_Calc!$B$3:$B$20002,"&lt;70",_Calc!$C$3:$C$20002,A270,_Calc!$D$3:$D$20002,"&lt;6")),"")</f>
        <v/>
      </c>
    </row>
    <row r="271">
      <c r="B271" s="61">
        <f>IFERROR(IF(A271="","",COUNTIFS(_Calc!$C$3:$C$20002,A271,_Calc!$B$3:$B$20002,"&lt;&gt;")),"")</f>
        <v/>
      </c>
      <c r="C271" s="62">
        <f>IFERROR(IF(A271="","",AVERAGEIFS(_Calc!$B$3:$B$20002,_Calc!$C$3:$C$20002,A271)),"")</f>
        <v/>
      </c>
      <c r="D271" s="63">
        <f>IFERROR(IF(A271="","",COUNTIFS(_Calc!$B$3:$B$20002,"&gt;="&amp;70,_Calc!$B$3:$B$20002,"&lt;="&amp;180,_Calc!$C$3:$C$20002,A271)/COUNTIFS(_Calc!$C$3:$C$20002,A271,_Calc!$B$3:$B$20002,"&lt;&gt;")*100),"")</f>
        <v/>
      </c>
      <c r="E271" s="63">
        <f>IFERROR(IF(A271="","",COUNTIFS(_Calc!$B$3:$B$20002,"&lt;70",_Calc!$C$3:$C$20002,A271)/COUNTIFS(_Calc!$C$3:$C$20002,A271,_Calc!$B$3:$B$20002,"&lt;&gt;")*100),"")</f>
        <v/>
      </c>
      <c r="F271" s="63">
        <f>IFERROR(IF(A271="","",COUNTIFS(_Calc!$B$3:$B$20002,"&gt;180",_Calc!$C$3:$C$20002,A271)/COUNTIFS(_Calc!$C$3:$C$20002,A271,_Calc!$B$3:$B$20002,"&lt;&gt;")*100),"")</f>
        <v/>
      </c>
      <c r="G271" s="64">
        <f>IFERROR(IF(A271="","",IF(D271&gt;=70,"✓ Good",IF(E271&gt;4,"Low glucose","High glucose"))),"")</f>
        <v/>
      </c>
      <c r="H271" s="63">
        <f>IFERROR(IF(A271="","",COUNTIFS(_Calc!$B$3:$B$20002,"&gt;="&amp;70,_Calc!$B$3:$B$20002,"&lt;="&amp;180,_Calc!$C$3:$C$20002,"&gt;="&amp;(A271-13),_Calc!$C$3:$C$20002,"&lt;="&amp;A271)/COUNTIFS(_Calc!$C$3:$C$20002,"&gt;="&amp;(A271-13),_Calc!$C$3:$C$20002,"&lt;="&amp;A271,_Calc!$B$3:$B$20002,"&lt;&gt;")*100),"")</f>
        <v/>
      </c>
      <c r="I271" s="61">
        <f>IFERROR(IF(A271="","",COUNTIFS(_Calc!$B$3:$B$20002,"&lt;70",_Calc!$C$3:$C$20002,A271,_Calc!$D$3:$D$20002,"&lt;6")),"")</f>
        <v/>
      </c>
    </row>
    <row r="272">
      <c r="B272" s="61">
        <f>IFERROR(IF(A272="","",COUNTIFS(_Calc!$C$3:$C$20002,A272,_Calc!$B$3:$B$20002,"&lt;&gt;")),"")</f>
        <v/>
      </c>
      <c r="C272" s="62">
        <f>IFERROR(IF(A272="","",AVERAGEIFS(_Calc!$B$3:$B$20002,_Calc!$C$3:$C$20002,A272)),"")</f>
        <v/>
      </c>
      <c r="D272" s="63">
        <f>IFERROR(IF(A272="","",COUNTIFS(_Calc!$B$3:$B$20002,"&gt;="&amp;70,_Calc!$B$3:$B$20002,"&lt;="&amp;180,_Calc!$C$3:$C$20002,A272)/COUNTIFS(_Calc!$C$3:$C$20002,A272,_Calc!$B$3:$B$20002,"&lt;&gt;")*100),"")</f>
        <v/>
      </c>
      <c r="E272" s="63">
        <f>IFERROR(IF(A272="","",COUNTIFS(_Calc!$B$3:$B$20002,"&lt;70",_Calc!$C$3:$C$20002,A272)/COUNTIFS(_Calc!$C$3:$C$20002,A272,_Calc!$B$3:$B$20002,"&lt;&gt;")*100),"")</f>
        <v/>
      </c>
      <c r="F272" s="63">
        <f>IFERROR(IF(A272="","",COUNTIFS(_Calc!$B$3:$B$20002,"&gt;180",_Calc!$C$3:$C$20002,A272)/COUNTIFS(_Calc!$C$3:$C$20002,A272,_Calc!$B$3:$B$20002,"&lt;&gt;")*100),"")</f>
        <v/>
      </c>
      <c r="G272" s="64">
        <f>IFERROR(IF(A272="","",IF(D272&gt;=70,"✓ Good",IF(E272&gt;4,"Low glucose","High glucose"))),"")</f>
        <v/>
      </c>
      <c r="H272" s="63">
        <f>IFERROR(IF(A272="","",COUNTIFS(_Calc!$B$3:$B$20002,"&gt;="&amp;70,_Calc!$B$3:$B$20002,"&lt;="&amp;180,_Calc!$C$3:$C$20002,"&gt;="&amp;(A272-13),_Calc!$C$3:$C$20002,"&lt;="&amp;A272)/COUNTIFS(_Calc!$C$3:$C$20002,"&gt;="&amp;(A272-13),_Calc!$C$3:$C$20002,"&lt;="&amp;A272,_Calc!$B$3:$B$20002,"&lt;&gt;")*100),"")</f>
        <v/>
      </c>
      <c r="I272" s="61">
        <f>IFERROR(IF(A272="","",COUNTIFS(_Calc!$B$3:$B$20002,"&lt;70",_Calc!$C$3:$C$20002,A272,_Calc!$D$3:$D$20002,"&lt;6")),"")</f>
        <v/>
      </c>
    </row>
    <row r="273">
      <c r="B273" s="61">
        <f>IFERROR(IF(A273="","",COUNTIFS(_Calc!$C$3:$C$20002,A273,_Calc!$B$3:$B$20002,"&lt;&gt;")),"")</f>
        <v/>
      </c>
      <c r="C273" s="62">
        <f>IFERROR(IF(A273="","",AVERAGEIFS(_Calc!$B$3:$B$20002,_Calc!$C$3:$C$20002,A273)),"")</f>
        <v/>
      </c>
      <c r="D273" s="63">
        <f>IFERROR(IF(A273="","",COUNTIFS(_Calc!$B$3:$B$20002,"&gt;="&amp;70,_Calc!$B$3:$B$20002,"&lt;="&amp;180,_Calc!$C$3:$C$20002,A273)/COUNTIFS(_Calc!$C$3:$C$20002,A273,_Calc!$B$3:$B$20002,"&lt;&gt;")*100),"")</f>
        <v/>
      </c>
      <c r="E273" s="63">
        <f>IFERROR(IF(A273="","",COUNTIFS(_Calc!$B$3:$B$20002,"&lt;70",_Calc!$C$3:$C$20002,A273)/COUNTIFS(_Calc!$C$3:$C$20002,A273,_Calc!$B$3:$B$20002,"&lt;&gt;")*100),"")</f>
        <v/>
      </c>
      <c r="F273" s="63">
        <f>IFERROR(IF(A273="","",COUNTIFS(_Calc!$B$3:$B$20002,"&gt;180",_Calc!$C$3:$C$20002,A273)/COUNTIFS(_Calc!$C$3:$C$20002,A273,_Calc!$B$3:$B$20002,"&lt;&gt;")*100),"")</f>
        <v/>
      </c>
      <c r="G273" s="64">
        <f>IFERROR(IF(A273="","",IF(D273&gt;=70,"✓ Good",IF(E273&gt;4,"Low glucose","High glucose"))),"")</f>
        <v/>
      </c>
      <c r="H273" s="63">
        <f>IFERROR(IF(A273="","",COUNTIFS(_Calc!$B$3:$B$20002,"&gt;="&amp;70,_Calc!$B$3:$B$20002,"&lt;="&amp;180,_Calc!$C$3:$C$20002,"&gt;="&amp;(A273-13),_Calc!$C$3:$C$20002,"&lt;="&amp;A273)/COUNTIFS(_Calc!$C$3:$C$20002,"&gt;="&amp;(A273-13),_Calc!$C$3:$C$20002,"&lt;="&amp;A273,_Calc!$B$3:$B$20002,"&lt;&gt;")*100),"")</f>
        <v/>
      </c>
      <c r="I273" s="61">
        <f>IFERROR(IF(A273="","",COUNTIFS(_Calc!$B$3:$B$20002,"&lt;70",_Calc!$C$3:$C$20002,A273,_Calc!$D$3:$D$20002,"&lt;6")),"")</f>
        <v/>
      </c>
    </row>
    <row r="274">
      <c r="B274" s="61">
        <f>IFERROR(IF(A274="","",COUNTIFS(_Calc!$C$3:$C$20002,A274,_Calc!$B$3:$B$20002,"&lt;&gt;")),"")</f>
        <v/>
      </c>
      <c r="C274" s="62">
        <f>IFERROR(IF(A274="","",AVERAGEIFS(_Calc!$B$3:$B$20002,_Calc!$C$3:$C$20002,A274)),"")</f>
        <v/>
      </c>
      <c r="D274" s="63">
        <f>IFERROR(IF(A274="","",COUNTIFS(_Calc!$B$3:$B$20002,"&gt;="&amp;70,_Calc!$B$3:$B$20002,"&lt;="&amp;180,_Calc!$C$3:$C$20002,A274)/COUNTIFS(_Calc!$C$3:$C$20002,A274,_Calc!$B$3:$B$20002,"&lt;&gt;")*100),"")</f>
        <v/>
      </c>
      <c r="E274" s="63">
        <f>IFERROR(IF(A274="","",COUNTIFS(_Calc!$B$3:$B$20002,"&lt;70",_Calc!$C$3:$C$20002,A274)/COUNTIFS(_Calc!$C$3:$C$20002,A274,_Calc!$B$3:$B$20002,"&lt;&gt;")*100),"")</f>
        <v/>
      </c>
      <c r="F274" s="63">
        <f>IFERROR(IF(A274="","",COUNTIFS(_Calc!$B$3:$B$20002,"&gt;180",_Calc!$C$3:$C$20002,A274)/COUNTIFS(_Calc!$C$3:$C$20002,A274,_Calc!$B$3:$B$20002,"&lt;&gt;")*100),"")</f>
        <v/>
      </c>
      <c r="G274" s="64">
        <f>IFERROR(IF(A274="","",IF(D274&gt;=70,"✓ Good",IF(E274&gt;4,"Low glucose","High glucose"))),"")</f>
        <v/>
      </c>
      <c r="H274" s="63">
        <f>IFERROR(IF(A274="","",COUNTIFS(_Calc!$B$3:$B$20002,"&gt;="&amp;70,_Calc!$B$3:$B$20002,"&lt;="&amp;180,_Calc!$C$3:$C$20002,"&gt;="&amp;(A274-13),_Calc!$C$3:$C$20002,"&lt;="&amp;A274)/COUNTIFS(_Calc!$C$3:$C$20002,"&gt;="&amp;(A274-13),_Calc!$C$3:$C$20002,"&lt;="&amp;A274,_Calc!$B$3:$B$20002,"&lt;&gt;")*100),"")</f>
        <v/>
      </c>
      <c r="I274" s="61">
        <f>IFERROR(IF(A274="","",COUNTIFS(_Calc!$B$3:$B$20002,"&lt;70",_Calc!$C$3:$C$20002,A274,_Calc!$D$3:$D$20002,"&lt;6")),"")</f>
        <v/>
      </c>
    </row>
    <row r="275">
      <c r="B275" s="61">
        <f>IFERROR(IF(A275="","",COUNTIFS(_Calc!$C$3:$C$20002,A275,_Calc!$B$3:$B$20002,"&lt;&gt;")),"")</f>
        <v/>
      </c>
      <c r="C275" s="62">
        <f>IFERROR(IF(A275="","",AVERAGEIFS(_Calc!$B$3:$B$20002,_Calc!$C$3:$C$20002,A275)),"")</f>
        <v/>
      </c>
      <c r="D275" s="63">
        <f>IFERROR(IF(A275="","",COUNTIFS(_Calc!$B$3:$B$20002,"&gt;="&amp;70,_Calc!$B$3:$B$20002,"&lt;="&amp;180,_Calc!$C$3:$C$20002,A275)/COUNTIFS(_Calc!$C$3:$C$20002,A275,_Calc!$B$3:$B$20002,"&lt;&gt;")*100),"")</f>
        <v/>
      </c>
      <c r="E275" s="63">
        <f>IFERROR(IF(A275="","",COUNTIFS(_Calc!$B$3:$B$20002,"&lt;70",_Calc!$C$3:$C$20002,A275)/COUNTIFS(_Calc!$C$3:$C$20002,A275,_Calc!$B$3:$B$20002,"&lt;&gt;")*100),"")</f>
        <v/>
      </c>
      <c r="F275" s="63">
        <f>IFERROR(IF(A275="","",COUNTIFS(_Calc!$B$3:$B$20002,"&gt;180",_Calc!$C$3:$C$20002,A275)/COUNTIFS(_Calc!$C$3:$C$20002,A275,_Calc!$B$3:$B$20002,"&lt;&gt;")*100),"")</f>
        <v/>
      </c>
      <c r="G275" s="64">
        <f>IFERROR(IF(A275="","",IF(D275&gt;=70,"✓ Good",IF(E275&gt;4,"Low glucose","High glucose"))),"")</f>
        <v/>
      </c>
      <c r="H275" s="63">
        <f>IFERROR(IF(A275="","",COUNTIFS(_Calc!$B$3:$B$20002,"&gt;="&amp;70,_Calc!$B$3:$B$20002,"&lt;="&amp;180,_Calc!$C$3:$C$20002,"&gt;="&amp;(A275-13),_Calc!$C$3:$C$20002,"&lt;="&amp;A275)/COUNTIFS(_Calc!$C$3:$C$20002,"&gt;="&amp;(A275-13),_Calc!$C$3:$C$20002,"&lt;="&amp;A275,_Calc!$B$3:$B$20002,"&lt;&gt;")*100),"")</f>
        <v/>
      </c>
      <c r="I275" s="61">
        <f>IFERROR(IF(A275="","",COUNTIFS(_Calc!$B$3:$B$20002,"&lt;70",_Calc!$C$3:$C$20002,A275,_Calc!$D$3:$D$20002,"&lt;6")),"")</f>
        <v/>
      </c>
    </row>
    <row r="276">
      <c r="B276" s="61">
        <f>IFERROR(IF(A276="","",COUNTIFS(_Calc!$C$3:$C$20002,A276,_Calc!$B$3:$B$20002,"&lt;&gt;")),"")</f>
        <v/>
      </c>
      <c r="C276" s="62">
        <f>IFERROR(IF(A276="","",AVERAGEIFS(_Calc!$B$3:$B$20002,_Calc!$C$3:$C$20002,A276)),"")</f>
        <v/>
      </c>
      <c r="D276" s="63">
        <f>IFERROR(IF(A276="","",COUNTIFS(_Calc!$B$3:$B$20002,"&gt;="&amp;70,_Calc!$B$3:$B$20002,"&lt;="&amp;180,_Calc!$C$3:$C$20002,A276)/COUNTIFS(_Calc!$C$3:$C$20002,A276,_Calc!$B$3:$B$20002,"&lt;&gt;")*100),"")</f>
        <v/>
      </c>
      <c r="E276" s="63">
        <f>IFERROR(IF(A276="","",COUNTIFS(_Calc!$B$3:$B$20002,"&lt;70",_Calc!$C$3:$C$20002,A276)/COUNTIFS(_Calc!$C$3:$C$20002,A276,_Calc!$B$3:$B$20002,"&lt;&gt;")*100),"")</f>
        <v/>
      </c>
      <c r="F276" s="63">
        <f>IFERROR(IF(A276="","",COUNTIFS(_Calc!$B$3:$B$20002,"&gt;180",_Calc!$C$3:$C$20002,A276)/COUNTIFS(_Calc!$C$3:$C$20002,A276,_Calc!$B$3:$B$20002,"&lt;&gt;")*100),"")</f>
        <v/>
      </c>
      <c r="G276" s="64">
        <f>IFERROR(IF(A276="","",IF(D276&gt;=70,"✓ Good",IF(E276&gt;4,"Low glucose","High glucose"))),"")</f>
        <v/>
      </c>
      <c r="H276" s="63">
        <f>IFERROR(IF(A276="","",COUNTIFS(_Calc!$B$3:$B$20002,"&gt;="&amp;70,_Calc!$B$3:$B$20002,"&lt;="&amp;180,_Calc!$C$3:$C$20002,"&gt;="&amp;(A276-13),_Calc!$C$3:$C$20002,"&lt;="&amp;A276)/COUNTIFS(_Calc!$C$3:$C$20002,"&gt;="&amp;(A276-13),_Calc!$C$3:$C$20002,"&lt;="&amp;A276,_Calc!$B$3:$B$20002,"&lt;&gt;")*100),"")</f>
        <v/>
      </c>
      <c r="I276" s="61">
        <f>IFERROR(IF(A276="","",COUNTIFS(_Calc!$B$3:$B$20002,"&lt;70",_Calc!$C$3:$C$20002,A276,_Calc!$D$3:$D$20002,"&lt;6")),"")</f>
        <v/>
      </c>
    </row>
    <row r="277">
      <c r="B277" s="61">
        <f>IFERROR(IF(A277="","",COUNTIFS(_Calc!$C$3:$C$20002,A277,_Calc!$B$3:$B$20002,"&lt;&gt;")),"")</f>
        <v/>
      </c>
      <c r="C277" s="62">
        <f>IFERROR(IF(A277="","",AVERAGEIFS(_Calc!$B$3:$B$20002,_Calc!$C$3:$C$20002,A277)),"")</f>
        <v/>
      </c>
      <c r="D277" s="63">
        <f>IFERROR(IF(A277="","",COUNTIFS(_Calc!$B$3:$B$20002,"&gt;="&amp;70,_Calc!$B$3:$B$20002,"&lt;="&amp;180,_Calc!$C$3:$C$20002,A277)/COUNTIFS(_Calc!$C$3:$C$20002,A277,_Calc!$B$3:$B$20002,"&lt;&gt;")*100),"")</f>
        <v/>
      </c>
      <c r="E277" s="63">
        <f>IFERROR(IF(A277="","",COUNTIFS(_Calc!$B$3:$B$20002,"&lt;70",_Calc!$C$3:$C$20002,A277)/COUNTIFS(_Calc!$C$3:$C$20002,A277,_Calc!$B$3:$B$20002,"&lt;&gt;")*100),"")</f>
        <v/>
      </c>
      <c r="F277" s="63">
        <f>IFERROR(IF(A277="","",COUNTIFS(_Calc!$B$3:$B$20002,"&gt;180",_Calc!$C$3:$C$20002,A277)/COUNTIFS(_Calc!$C$3:$C$20002,A277,_Calc!$B$3:$B$20002,"&lt;&gt;")*100),"")</f>
        <v/>
      </c>
      <c r="G277" s="64">
        <f>IFERROR(IF(A277="","",IF(D277&gt;=70,"✓ Good",IF(E277&gt;4,"Low glucose","High glucose"))),"")</f>
        <v/>
      </c>
      <c r="H277" s="63">
        <f>IFERROR(IF(A277="","",COUNTIFS(_Calc!$B$3:$B$20002,"&gt;="&amp;70,_Calc!$B$3:$B$20002,"&lt;="&amp;180,_Calc!$C$3:$C$20002,"&gt;="&amp;(A277-13),_Calc!$C$3:$C$20002,"&lt;="&amp;A277)/COUNTIFS(_Calc!$C$3:$C$20002,"&gt;="&amp;(A277-13),_Calc!$C$3:$C$20002,"&lt;="&amp;A277,_Calc!$B$3:$B$20002,"&lt;&gt;")*100),"")</f>
        <v/>
      </c>
      <c r="I277" s="61">
        <f>IFERROR(IF(A277="","",COUNTIFS(_Calc!$B$3:$B$20002,"&lt;70",_Calc!$C$3:$C$20002,A277,_Calc!$D$3:$D$20002,"&lt;6")),"")</f>
        <v/>
      </c>
    </row>
    <row r="278">
      <c r="B278" s="61">
        <f>IFERROR(IF(A278="","",COUNTIFS(_Calc!$C$3:$C$20002,A278,_Calc!$B$3:$B$20002,"&lt;&gt;")),"")</f>
        <v/>
      </c>
      <c r="C278" s="62">
        <f>IFERROR(IF(A278="","",AVERAGEIFS(_Calc!$B$3:$B$20002,_Calc!$C$3:$C$20002,A278)),"")</f>
        <v/>
      </c>
      <c r="D278" s="63">
        <f>IFERROR(IF(A278="","",COUNTIFS(_Calc!$B$3:$B$20002,"&gt;="&amp;70,_Calc!$B$3:$B$20002,"&lt;="&amp;180,_Calc!$C$3:$C$20002,A278)/COUNTIFS(_Calc!$C$3:$C$20002,A278,_Calc!$B$3:$B$20002,"&lt;&gt;")*100),"")</f>
        <v/>
      </c>
      <c r="E278" s="63">
        <f>IFERROR(IF(A278="","",COUNTIFS(_Calc!$B$3:$B$20002,"&lt;70",_Calc!$C$3:$C$20002,A278)/COUNTIFS(_Calc!$C$3:$C$20002,A278,_Calc!$B$3:$B$20002,"&lt;&gt;")*100),"")</f>
        <v/>
      </c>
      <c r="F278" s="63">
        <f>IFERROR(IF(A278="","",COUNTIFS(_Calc!$B$3:$B$20002,"&gt;180",_Calc!$C$3:$C$20002,A278)/COUNTIFS(_Calc!$C$3:$C$20002,A278,_Calc!$B$3:$B$20002,"&lt;&gt;")*100),"")</f>
        <v/>
      </c>
      <c r="G278" s="64">
        <f>IFERROR(IF(A278="","",IF(D278&gt;=70,"✓ Good",IF(E278&gt;4,"Low glucose","High glucose"))),"")</f>
        <v/>
      </c>
      <c r="H278" s="63">
        <f>IFERROR(IF(A278="","",COUNTIFS(_Calc!$B$3:$B$20002,"&gt;="&amp;70,_Calc!$B$3:$B$20002,"&lt;="&amp;180,_Calc!$C$3:$C$20002,"&gt;="&amp;(A278-13),_Calc!$C$3:$C$20002,"&lt;="&amp;A278)/COUNTIFS(_Calc!$C$3:$C$20002,"&gt;="&amp;(A278-13),_Calc!$C$3:$C$20002,"&lt;="&amp;A278,_Calc!$B$3:$B$20002,"&lt;&gt;")*100),"")</f>
        <v/>
      </c>
      <c r="I278" s="61">
        <f>IFERROR(IF(A278="","",COUNTIFS(_Calc!$B$3:$B$20002,"&lt;70",_Calc!$C$3:$C$20002,A278,_Calc!$D$3:$D$20002,"&lt;6")),"")</f>
        <v/>
      </c>
    </row>
    <row r="279">
      <c r="B279" s="61">
        <f>IFERROR(IF(A279="","",COUNTIFS(_Calc!$C$3:$C$20002,A279,_Calc!$B$3:$B$20002,"&lt;&gt;")),"")</f>
        <v/>
      </c>
      <c r="C279" s="62">
        <f>IFERROR(IF(A279="","",AVERAGEIFS(_Calc!$B$3:$B$20002,_Calc!$C$3:$C$20002,A279)),"")</f>
        <v/>
      </c>
      <c r="D279" s="63">
        <f>IFERROR(IF(A279="","",COUNTIFS(_Calc!$B$3:$B$20002,"&gt;="&amp;70,_Calc!$B$3:$B$20002,"&lt;="&amp;180,_Calc!$C$3:$C$20002,A279)/COUNTIFS(_Calc!$C$3:$C$20002,A279,_Calc!$B$3:$B$20002,"&lt;&gt;")*100),"")</f>
        <v/>
      </c>
      <c r="E279" s="63">
        <f>IFERROR(IF(A279="","",COUNTIFS(_Calc!$B$3:$B$20002,"&lt;70",_Calc!$C$3:$C$20002,A279)/COUNTIFS(_Calc!$C$3:$C$20002,A279,_Calc!$B$3:$B$20002,"&lt;&gt;")*100),"")</f>
        <v/>
      </c>
      <c r="F279" s="63">
        <f>IFERROR(IF(A279="","",COUNTIFS(_Calc!$B$3:$B$20002,"&gt;180",_Calc!$C$3:$C$20002,A279)/COUNTIFS(_Calc!$C$3:$C$20002,A279,_Calc!$B$3:$B$20002,"&lt;&gt;")*100),"")</f>
        <v/>
      </c>
      <c r="G279" s="64">
        <f>IFERROR(IF(A279="","",IF(D279&gt;=70,"✓ Good",IF(E279&gt;4,"Low glucose","High glucose"))),"")</f>
        <v/>
      </c>
      <c r="H279" s="63">
        <f>IFERROR(IF(A279="","",COUNTIFS(_Calc!$B$3:$B$20002,"&gt;="&amp;70,_Calc!$B$3:$B$20002,"&lt;="&amp;180,_Calc!$C$3:$C$20002,"&gt;="&amp;(A279-13),_Calc!$C$3:$C$20002,"&lt;="&amp;A279)/COUNTIFS(_Calc!$C$3:$C$20002,"&gt;="&amp;(A279-13),_Calc!$C$3:$C$20002,"&lt;="&amp;A279,_Calc!$B$3:$B$20002,"&lt;&gt;")*100),"")</f>
        <v/>
      </c>
      <c r="I279" s="61">
        <f>IFERROR(IF(A279="","",COUNTIFS(_Calc!$B$3:$B$20002,"&lt;70",_Calc!$C$3:$C$20002,A279,_Calc!$D$3:$D$20002,"&lt;6")),"")</f>
        <v/>
      </c>
    </row>
    <row r="280">
      <c r="B280" s="61">
        <f>IFERROR(IF(A280="","",COUNTIFS(_Calc!$C$3:$C$20002,A280,_Calc!$B$3:$B$20002,"&lt;&gt;")),"")</f>
        <v/>
      </c>
      <c r="C280" s="62">
        <f>IFERROR(IF(A280="","",AVERAGEIFS(_Calc!$B$3:$B$20002,_Calc!$C$3:$C$20002,A280)),"")</f>
        <v/>
      </c>
      <c r="D280" s="63">
        <f>IFERROR(IF(A280="","",COUNTIFS(_Calc!$B$3:$B$20002,"&gt;="&amp;70,_Calc!$B$3:$B$20002,"&lt;="&amp;180,_Calc!$C$3:$C$20002,A280)/COUNTIFS(_Calc!$C$3:$C$20002,A280,_Calc!$B$3:$B$20002,"&lt;&gt;")*100),"")</f>
        <v/>
      </c>
      <c r="E280" s="63">
        <f>IFERROR(IF(A280="","",COUNTIFS(_Calc!$B$3:$B$20002,"&lt;70",_Calc!$C$3:$C$20002,A280)/COUNTIFS(_Calc!$C$3:$C$20002,A280,_Calc!$B$3:$B$20002,"&lt;&gt;")*100),"")</f>
        <v/>
      </c>
      <c r="F280" s="63">
        <f>IFERROR(IF(A280="","",COUNTIFS(_Calc!$B$3:$B$20002,"&gt;180",_Calc!$C$3:$C$20002,A280)/COUNTIFS(_Calc!$C$3:$C$20002,A280,_Calc!$B$3:$B$20002,"&lt;&gt;")*100),"")</f>
        <v/>
      </c>
      <c r="G280" s="64">
        <f>IFERROR(IF(A280="","",IF(D280&gt;=70,"✓ Good",IF(E280&gt;4,"Low glucose","High glucose"))),"")</f>
        <v/>
      </c>
      <c r="H280" s="63">
        <f>IFERROR(IF(A280="","",COUNTIFS(_Calc!$B$3:$B$20002,"&gt;="&amp;70,_Calc!$B$3:$B$20002,"&lt;="&amp;180,_Calc!$C$3:$C$20002,"&gt;="&amp;(A280-13),_Calc!$C$3:$C$20002,"&lt;="&amp;A280)/COUNTIFS(_Calc!$C$3:$C$20002,"&gt;="&amp;(A280-13),_Calc!$C$3:$C$20002,"&lt;="&amp;A280,_Calc!$B$3:$B$20002,"&lt;&gt;")*100),"")</f>
        <v/>
      </c>
      <c r="I280" s="61">
        <f>IFERROR(IF(A280="","",COUNTIFS(_Calc!$B$3:$B$20002,"&lt;70",_Calc!$C$3:$C$20002,A280,_Calc!$D$3:$D$20002,"&lt;6")),"")</f>
        <v/>
      </c>
    </row>
    <row r="281">
      <c r="B281" s="61">
        <f>IFERROR(IF(A281="","",COUNTIFS(_Calc!$C$3:$C$20002,A281,_Calc!$B$3:$B$20002,"&lt;&gt;")),"")</f>
        <v/>
      </c>
      <c r="C281" s="62">
        <f>IFERROR(IF(A281="","",AVERAGEIFS(_Calc!$B$3:$B$20002,_Calc!$C$3:$C$20002,A281)),"")</f>
        <v/>
      </c>
      <c r="D281" s="63">
        <f>IFERROR(IF(A281="","",COUNTIFS(_Calc!$B$3:$B$20002,"&gt;="&amp;70,_Calc!$B$3:$B$20002,"&lt;="&amp;180,_Calc!$C$3:$C$20002,A281)/COUNTIFS(_Calc!$C$3:$C$20002,A281,_Calc!$B$3:$B$20002,"&lt;&gt;")*100),"")</f>
        <v/>
      </c>
      <c r="E281" s="63">
        <f>IFERROR(IF(A281="","",COUNTIFS(_Calc!$B$3:$B$20002,"&lt;70",_Calc!$C$3:$C$20002,A281)/COUNTIFS(_Calc!$C$3:$C$20002,A281,_Calc!$B$3:$B$20002,"&lt;&gt;")*100),"")</f>
        <v/>
      </c>
      <c r="F281" s="63">
        <f>IFERROR(IF(A281="","",COUNTIFS(_Calc!$B$3:$B$20002,"&gt;180",_Calc!$C$3:$C$20002,A281)/COUNTIFS(_Calc!$C$3:$C$20002,A281,_Calc!$B$3:$B$20002,"&lt;&gt;")*100),"")</f>
        <v/>
      </c>
      <c r="G281" s="64">
        <f>IFERROR(IF(A281="","",IF(D281&gt;=70,"✓ Good",IF(E281&gt;4,"Low glucose","High glucose"))),"")</f>
        <v/>
      </c>
      <c r="H281" s="63">
        <f>IFERROR(IF(A281="","",COUNTIFS(_Calc!$B$3:$B$20002,"&gt;="&amp;70,_Calc!$B$3:$B$20002,"&lt;="&amp;180,_Calc!$C$3:$C$20002,"&gt;="&amp;(A281-13),_Calc!$C$3:$C$20002,"&lt;="&amp;A281)/COUNTIFS(_Calc!$C$3:$C$20002,"&gt;="&amp;(A281-13),_Calc!$C$3:$C$20002,"&lt;="&amp;A281,_Calc!$B$3:$B$20002,"&lt;&gt;")*100),"")</f>
        <v/>
      </c>
      <c r="I281" s="61">
        <f>IFERROR(IF(A281="","",COUNTIFS(_Calc!$B$3:$B$20002,"&lt;70",_Calc!$C$3:$C$20002,A281,_Calc!$D$3:$D$20002,"&lt;6")),"")</f>
        <v/>
      </c>
    </row>
    <row r="282">
      <c r="B282" s="61">
        <f>IFERROR(IF(A282="","",COUNTIFS(_Calc!$C$3:$C$20002,A282,_Calc!$B$3:$B$20002,"&lt;&gt;")),"")</f>
        <v/>
      </c>
      <c r="C282" s="62">
        <f>IFERROR(IF(A282="","",AVERAGEIFS(_Calc!$B$3:$B$20002,_Calc!$C$3:$C$20002,A282)),"")</f>
        <v/>
      </c>
      <c r="D282" s="63">
        <f>IFERROR(IF(A282="","",COUNTIFS(_Calc!$B$3:$B$20002,"&gt;="&amp;70,_Calc!$B$3:$B$20002,"&lt;="&amp;180,_Calc!$C$3:$C$20002,A282)/COUNTIFS(_Calc!$C$3:$C$20002,A282,_Calc!$B$3:$B$20002,"&lt;&gt;")*100),"")</f>
        <v/>
      </c>
      <c r="E282" s="63">
        <f>IFERROR(IF(A282="","",COUNTIFS(_Calc!$B$3:$B$20002,"&lt;70",_Calc!$C$3:$C$20002,A282)/COUNTIFS(_Calc!$C$3:$C$20002,A282,_Calc!$B$3:$B$20002,"&lt;&gt;")*100),"")</f>
        <v/>
      </c>
      <c r="F282" s="63">
        <f>IFERROR(IF(A282="","",COUNTIFS(_Calc!$B$3:$B$20002,"&gt;180",_Calc!$C$3:$C$20002,A282)/COUNTIFS(_Calc!$C$3:$C$20002,A282,_Calc!$B$3:$B$20002,"&lt;&gt;")*100),"")</f>
        <v/>
      </c>
      <c r="G282" s="64">
        <f>IFERROR(IF(A282="","",IF(D282&gt;=70,"✓ Good",IF(E282&gt;4,"Low glucose","High glucose"))),"")</f>
        <v/>
      </c>
      <c r="H282" s="63">
        <f>IFERROR(IF(A282="","",COUNTIFS(_Calc!$B$3:$B$20002,"&gt;="&amp;70,_Calc!$B$3:$B$20002,"&lt;="&amp;180,_Calc!$C$3:$C$20002,"&gt;="&amp;(A282-13),_Calc!$C$3:$C$20002,"&lt;="&amp;A282)/COUNTIFS(_Calc!$C$3:$C$20002,"&gt;="&amp;(A282-13),_Calc!$C$3:$C$20002,"&lt;="&amp;A282,_Calc!$B$3:$B$20002,"&lt;&gt;")*100),"")</f>
        <v/>
      </c>
      <c r="I282" s="61">
        <f>IFERROR(IF(A282="","",COUNTIFS(_Calc!$B$3:$B$20002,"&lt;70",_Calc!$C$3:$C$20002,A282,_Calc!$D$3:$D$20002,"&lt;6")),"")</f>
        <v/>
      </c>
    </row>
    <row r="283">
      <c r="B283" s="61">
        <f>IFERROR(IF(A283="","",COUNTIFS(_Calc!$C$3:$C$20002,A283,_Calc!$B$3:$B$20002,"&lt;&gt;")),"")</f>
        <v/>
      </c>
      <c r="C283" s="62">
        <f>IFERROR(IF(A283="","",AVERAGEIFS(_Calc!$B$3:$B$20002,_Calc!$C$3:$C$20002,A283)),"")</f>
        <v/>
      </c>
      <c r="D283" s="63">
        <f>IFERROR(IF(A283="","",COUNTIFS(_Calc!$B$3:$B$20002,"&gt;="&amp;70,_Calc!$B$3:$B$20002,"&lt;="&amp;180,_Calc!$C$3:$C$20002,A283)/COUNTIFS(_Calc!$C$3:$C$20002,A283,_Calc!$B$3:$B$20002,"&lt;&gt;")*100),"")</f>
        <v/>
      </c>
      <c r="E283" s="63">
        <f>IFERROR(IF(A283="","",COUNTIFS(_Calc!$B$3:$B$20002,"&lt;70",_Calc!$C$3:$C$20002,A283)/COUNTIFS(_Calc!$C$3:$C$20002,A283,_Calc!$B$3:$B$20002,"&lt;&gt;")*100),"")</f>
        <v/>
      </c>
      <c r="F283" s="63">
        <f>IFERROR(IF(A283="","",COUNTIFS(_Calc!$B$3:$B$20002,"&gt;180",_Calc!$C$3:$C$20002,A283)/COUNTIFS(_Calc!$C$3:$C$20002,A283,_Calc!$B$3:$B$20002,"&lt;&gt;")*100),"")</f>
        <v/>
      </c>
      <c r="G283" s="64">
        <f>IFERROR(IF(A283="","",IF(D283&gt;=70,"✓ Good",IF(E283&gt;4,"Low glucose","High glucose"))),"")</f>
        <v/>
      </c>
      <c r="H283" s="63">
        <f>IFERROR(IF(A283="","",COUNTIFS(_Calc!$B$3:$B$20002,"&gt;="&amp;70,_Calc!$B$3:$B$20002,"&lt;="&amp;180,_Calc!$C$3:$C$20002,"&gt;="&amp;(A283-13),_Calc!$C$3:$C$20002,"&lt;="&amp;A283)/COUNTIFS(_Calc!$C$3:$C$20002,"&gt;="&amp;(A283-13),_Calc!$C$3:$C$20002,"&lt;="&amp;A283,_Calc!$B$3:$B$20002,"&lt;&gt;")*100),"")</f>
        <v/>
      </c>
      <c r="I283" s="61">
        <f>IFERROR(IF(A283="","",COUNTIFS(_Calc!$B$3:$B$20002,"&lt;70",_Calc!$C$3:$C$20002,A283,_Calc!$D$3:$D$20002,"&lt;6")),"")</f>
        <v/>
      </c>
    </row>
    <row r="284">
      <c r="B284" s="61">
        <f>IFERROR(IF(A284="","",COUNTIFS(_Calc!$C$3:$C$20002,A284,_Calc!$B$3:$B$20002,"&lt;&gt;")),"")</f>
        <v/>
      </c>
      <c r="C284" s="62">
        <f>IFERROR(IF(A284="","",AVERAGEIFS(_Calc!$B$3:$B$20002,_Calc!$C$3:$C$20002,A284)),"")</f>
        <v/>
      </c>
      <c r="D284" s="63">
        <f>IFERROR(IF(A284="","",COUNTIFS(_Calc!$B$3:$B$20002,"&gt;="&amp;70,_Calc!$B$3:$B$20002,"&lt;="&amp;180,_Calc!$C$3:$C$20002,A284)/COUNTIFS(_Calc!$C$3:$C$20002,A284,_Calc!$B$3:$B$20002,"&lt;&gt;")*100),"")</f>
        <v/>
      </c>
      <c r="E284" s="63">
        <f>IFERROR(IF(A284="","",COUNTIFS(_Calc!$B$3:$B$20002,"&lt;70",_Calc!$C$3:$C$20002,A284)/COUNTIFS(_Calc!$C$3:$C$20002,A284,_Calc!$B$3:$B$20002,"&lt;&gt;")*100),"")</f>
        <v/>
      </c>
      <c r="F284" s="63">
        <f>IFERROR(IF(A284="","",COUNTIFS(_Calc!$B$3:$B$20002,"&gt;180",_Calc!$C$3:$C$20002,A284)/COUNTIFS(_Calc!$C$3:$C$20002,A284,_Calc!$B$3:$B$20002,"&lt;&gt;")*100),"")</f>
        <v/>
      </c>
      <c r="G284" s="64">
        <f>IFERROR(IF(A284="","",IF(D284&gt;=70,"✓ Good",IF(E284&gt;4,"Low glucose","High glucose"))),"")</f>
        <v/>
      </c>
      <c r="H284" s="63">
        <f>IFERROR(IF(A284="","",COUNTIFS(_Calc!$B$3:$B$20002,"&gt;="&amp;70,_Calc!$B$3:$B$20002,"&lt;="&amp;180,_Calc!$C$3:$C$20002,"&gt;="&amp;(A284-13),_Calc!$C$3:$C$20002,"&lt;="&amp;A284)/COUNTIFS(_Calc!$C$3:$C$20002,"&gt;="&amp;(A284-13),_Calc!$C$3:$C$20002,"&lt;="&amp;A284,_Calc!$B$3:$B$20002,"&lt;&gt;")*100),"")</f>
        <v/>
      </c>
      <c r="I284" s="61">
        <f>IFERROR(IF(A284="","",COUNTIFS(_Calc!$B$3:$B$20002,"&lt;70",_Calc!$C$3:$C$20002,A284,_Calc!$D$3:$D$20002,"&lt;6")),"")</f>
        <v/>
      </c>
    </row>
    <row r="285">
      <c r="B285" s="61">
        <f>IFERROR(IF(A285="","",COUNTIFS(_Calc!$C$3:$C$20002,A285,_Calc!$B$3:$B$20002,"&lt;&gt;")),"")</f>
        <v/>
      </c>
      <c r="C285" s="62">
        <f>IFERROR(IF(A285="","",AVERAGEIFS(_Calc!$B$3:$B$20002,_Calc!$C$3:$C$20002,A285)),"")</f>
        <v/>
      </c>
      <c r="D285" s="63">
        <f>IFERROR(IF(A285="","",COUNTIFS(_Calc!$B$3:$B$20002,"&gt;="&amp;70,_Calc!$B$3:$B$20002,"&lt;="&amp;180,_Calc!$C$3:$C$20002,A285)/COUNTIFS(_Calc!$C$3:$C$20002,A285,_Calc!$B$3:$B$20002,"&lt;&gt;")*100),"")</f>
        <v/>
      </c>
      <c r="E285" s="63">
        <f>IFERROR(IF(A285="","",COUNTIFS(_Calc!$B$3:$B$20002,"&lt;70",_Calc!$C$3:$C$20002,A285)/COUNTIFS(_Calc!$C$3:$C$20002,A285,_Calc!$B$3:$B$20002,"&lt;&gt;")*100),"")</f>
        <v/>
      </c>
      <c r="F285" s="63">
        <f>IFERROR(IF(A285="","",COUNTIFS(_Calc!$B$3:$B$20002,"&gt;180",_Calc!$C$3:$C$20002,A285)/COUNTIFS(_Calc!$C$3:$C$20002,A285,_Calc!$B$3:$B$20002,"&lt;&gt;")*100),"")</f>
        <v/>
      </c>
      <c r="G285" s="64">
        <f>IFERROR(IF(A285="","",IF(D285&gt;=70,"✓ Good",IF(E285&gt;4,"Low glucose","High glucose"))),"")</f>
        <v/>
      </c>
      <c r="H285" s="63">
        <f>IFERROR(IF(A285="","",COUNTIFS(_Calc!$B$3:$B$20002,"&gt;="&amp;70,_Calc!$B$3:$B$20002,"&lt;="&amp;180,_Calc!$C$3:$C$20002,"&gt;="&amp;(A285-13),_Calc!$C$3:$C$20002,"&lt;="&amp;A285)/COUNTIFS(_Calc!$C$3:$C$20002,"&gt;="&amp;(A285-13),_Calc!$C$3:$C$20002,"&lt;="&amp;A285,_Calc!$B$3:$B$20002,"&lt;&gt;")*100),"")</f>
        <v/>
      </c>
      <c r="I285" s="61">
        <f>IFERROR(IF(A285="","",COUNTIFS(_Calc!$B$3:$B$20002,"&lt;70",_Calc!$C$3:$C$20002,A285,_Calc!$D$3:$D$20002,"&lt;6")),"")</f>
        <v/>
      </c>
    </row>
    <row r="286">
      <c r="B286" s="61">
        <f>IFERROR(IF(A286="","",COUNTIFS(_Calc!$C$3:$C$20002,A286,_Calc!$B$3:$B$20002,"&lt;&gt;")),"")</f>
        <v/>
      </c>
      <c r="C286" s="62">
        <f>IFERROR(IF(A286="","",AVERAGEIFS(_Calc!$B$3:$B$20002,_Calc!$C$3:$C$20002,A286)),"")</f>
        <v/>
      </c>
      <c r="D286" s="63">
        <f>IFERROR(IF(A286="","",COUNTIFS(_Calc!$B$3:$B$20002,"&gt;="&amp;70,_Calc!$B$3:$B$20002,"&lt;="&amp;180,_Calc!$C$3:$C$20002,A286)/COUNTIFS(_Calc!$C$3:$C$20002,A286,_Calc!$B$3:$B$20002,"&lt;&gt;")*100),"")</f>
        <v/>
      </c>
      <c r="E286" s="63">
        <f>IFERROR(IF(A286="","",COUNTIFS(_Calc!$B$3:$B$20002,"&lt;70",_Calc!$C$3:$C$20002,A286)/COUNTIFS(_Calc!$C$3:$C$20002,A286,_Calc!$B$3:$B$20002,"&lt;&gt;")*100),"")</f>
        <v/>
      </c>
      <c r="F286" s="63">
        <f>IFERROR(IF(A286="","",COUNTIFS(_Calc!$B$3:$B$20002,"&gt;180",_Calc!$C$3:$C$20002,A286)/COUNTIFS(_Calc!$C$3:$C$20002,A286,_Calc!$B$3:$B$20002,"&lt;&gt;")*100),"")</f>
        <v/>
      </c>
      <c r="G286" s="64">
        <f>IFERROR(IF(A286="","",IF(D286&gt;=70,"✓ Good",IF(E286&gt;4,"Low glucose","High glucose"))),"")</f>
        <v/>
      </c>
      <c r="H286" s="63">
        <f>IFERROR(IF(A286="","",COUNTIFS(_Calc!$B$3:$B$20002,"&gt;="&amp;70,_Calc!$B$3:$B$20002,"&lt;="&amp;180,_Calc!$C$3:$C$20002,"&gt;="&amp;(A286-13),_Calc!$C$3:$C$20002,"&lt;="&amp;A286)/COUNTIFS(_Calc!$C$3:$C$20002,"&gt;="&amp;(A286-13),_Calc!$C$3:$C$20002,"&lt;="&amp;A286,_Calc!$B$3:$B$20002,"&lt;&gt;")*100),"")</f>
        <v/>
      </c>
      <c r="I286" s="61">
        <f>IFERROR(IF(A286="","",COUNTIFS(_Calc!$B$3:$B$20002,"&lt;70",_Calc!$C$3:$C$20002,A286,_Calc!$D$3:$D$20002,"&lt;6")),"")</f>
        <v/>
      </c>
    </row>
    <row r="287">
      <c r="B287" s="61">
        <f>IFERROR(IF(A287="","",COUNTIFS(_Calc!$C$3:$C$20002,A287,_Calc!$B$3:$B$20002,"&lt;&gt;")),"")</f>
        <v/>
      </c>
      <c r="C287" s="62">
        <f>IFERROR(IF(A287="","",AVERAGEIFS(_Calc!$B$3:$B$20002,_Calc!$C$3:$C$20002,A287)),"")</f>
        <v/>
      </c>
      <c r="D287" s="63">
        <f>IFERROR(IF(A287="","",COUNTIFS(_Calc!$B$3:$B$20002,"&gt;="&amp;70,_Calc!$B$3:$B$20002,"&lt;="&amp;180,_Calc!$C$3:$C$20002,A287)/COUNTIFS(_Calc!$C$3:$C$20002,A287,_Calc!$B$3:$B$20002,"&lt;&gt;")*100),"")</f>
        <v/>
      </c>
      <c r="E287" s="63">
        <f>IFERROR(IF(A287="","",COUNTIFS(_Calc!$B$3:$B$20002,"&lt;70",_Calc!$C$3:$C$20002,A287)/COUNTIFS(_Calc!$C$3:$C$20002,A287,_Calc!$B$3:$B$20002,"&lt;&gt;")*100),"")</f>
        <v/>
      </c>
      <c r="F287" s="63">
        <f>IFERROR(IF(A287="","",COUNTIFS(_Calc!$B$3:$B$20002,"&gt;180",_Calc!$C$3:$C$20002,A287)/COUNTIFS(_Calc!$C$3:$C$20002,A287,_Calc!$B$3:$B$20002,"&lt;&gt;")*100),"")</f>
        <v/>
      </c>
      <c r="G287" s="64">
        <f>IFERROR(IF(A287="","",IF(D287&gt;=70,"✓ Good",IF(E287&gt;4,"Low glucose","High glucose"))),"")</f>
        <v/>
      </c>
      <c r="H287" s="63">
        <f>IFERROR(IF(A287="","",COUNTIFS(_Calc!$B$3:$B$20002,"&gt;="&amp;70,_Calc!$B$3:$B$20002,"&lt;="&amp;180,_Calc!$C$3:$C$20002,"&gt;="&amp;(A287-13),_Calc!$C$3:$C$20002,"&lt;="&amp;A287)/COUNTIFS(_Calc!$C$3:$C$20002,"&gt;="&amp;(A287-13),_Calc!$C$3:$C$20002,"&lt;="&amp;A287,_Calc!$B$3:$B$20002,"&lt;&gt;")*100),"")</f>
        <v/>
      </c>
      <c r="I287" s="61">
        <f>IFERROR(IF(A287="","",COUNTIFS(_Calc!$B$3:$B$20002,"&lt;70",_Calc!$C$3:$C$20002,A287,_Calc!$D$3:$D$20002,"&lt;6")),"")</f>
        <v/>
      </c>
    </row>
    <row r="288">
      <c r="B288" s="61">
        <f>IFERROR(IF(A288="","",COUNTIFS(_Calc!$C$3:$C$20002,A288,_Calc!$B$3:$B$20002,"&lt;&gt;")),"")</f>
        <v/>
      </c>
      <c r="C288" s="62">
        <f>IFERROR(IF(A288="","",AVERAGEIFS(_Calc!$B$3:$B$20002,_Calc!$C$3:$C$20002,A288)),"")</f>
        <v/>
      </c>
      <c r="D288" s="63">
        <f>IFERROR(IF(A288="","",COUNTIFS(_Calc!$B$3:$B$20002,"&gt;="&amp;70,_Calc!$B$3:$B$20002,"&lt;="&amp;180,_Calc!$C$3:$C$20002,A288)/COUNTIFS(_Calc!$C$3:$C$20002,A288,_Calc!$B$3:$B$20002,"&lt;&gt;")*100),"")</f>
        <v/>
      </c>
      <c r="E288" s="63">
        <f>IFERROR(IF(A288="","",COUNTIFS(_Calc!$B$3:$B$20002,"&lt;70",_Calc!$C$3:$C$20002,A288)/COUNTIFS(_Calc!$C$3:$C$20002,A288,_Calc!$B$3:$B$20002,"&lt;&gt;")*100),"")</f>
        <v/>
      </c>
      <c r="F288" s="63">
        <f>IFERROR(IF(A288="","",COUNTIFS(_Calc!$B$3:$B$20002,"&gt;180",_Calc!$C$3:$C$20002,A288)/COUNTIFS(_Calc!$C$3:$C$20002,A288,_Calc!$B$3:$B$20002,"&lt;&gt;")*100),"")</f>
        <v/>
      </c>
      <c r="G288" s="64">
        <f>IFERROR(IF(A288="","",IF(D288&gt;=70,"✓ Good",IF(E288&gt;4,"Low glucose","High glucose"))),"")</f>
        <v/>
      </c>
      <c r="H288" s="63">
        <f>IFERROR(IF(A288="","",COUNTIFS(_Calc!$B$3:$B$20002,"&gt;="&amp;70,_Calc!$B$3:$B$20002,"&lt;="&amp;180,_Calc!$C$3:$C$20002,"&gt;="&amp;(A288-13),_Calc!$C$3:$C$20002,"&lt;="&amp;A288)/COUNTIFS(_Calc!$C$3:$C$20002,"&gt;="&amp;(A288-13),_Calc!$C$3:$C$20002,"&lt;="&amp;A288,_Calc!$B$3:$B$20002,"&lt;&gt;")*100),"")</f>
        <v/>
      </c>
      <c r="I288" s="61">
        <f>IFERROR(IF(A288="","",COUNTIFS(_Calc!$B$3:$B$20002,"&lt;70",_Calc!$C$3:$C$20002,A288,_Calc!$D$3:$D$20002,"&lt;6")),"")</f>
        <v/>
      </c>
    </row>
    <row r="289">
      <c r="B289" s="61">
        <f>IFERROR(IF(A289="","",COUNTIFS(_Calc!$C$3:$C$20002,A289,_Calc!$B$3:$B$20002,"&lt;&gt;")),"")</f>
        <v/>
      </c>
      <c r="C289" s="62">
        <f>IFERROR(IF(A289="","",AVERAGEIFS(_Calc!$B$3:$B$20002,_Calc!$C$3:$C$20002,A289)),"")</f>
        <v/>
      </c>
      <c r="D289" s="63">
        <f>IFERROR(IF(A289="","",COUNTIFS(_Calc!$B$3:$B$20002,"&gt;="&amp;70,_Calc!$B$3:$B$20002,"&lt;="&amp;180,_Calc!$C$3:$C$20002,A289)/COUNTIFS(_Calc!$C$3:$C$20002,A289,_Calc!$B$3:$B$20002,"&lt;&gt;")*100),"")</f>
        <v/>
      </c>
      <c r="E289" s="63">
        <f>IFERROR(IF(A289="","",COUNTIFS(_Calc!$B$3:$B$20002,"&lt;70",_Calc!$C$3:$C$20002,A289)/COUNTIFS(_Calc!$C$3:$C$20002,A289,_Calc!$B$3:$B$20002,"&lt;&gt;")*100),"")</f>
        <v/>
      </c>
      <c r="F289" s="63">
        <f>IFERROR(IF(A289="","",COUNTIFS(_Calc!$B$3:$B$20002,"&gt;180",_Calc!$C$3:$C$20002,A289)/COUNTIFS(_Calc!$C$3:$C$20002,A289,_Calc!$B$3:$B$20002,"&lt;&gt;")*100),"")</f>
        <v/>
      </c>
      <c r="G289" s="64">
        <f>IFERROR(IF(A289="","",IF(D289&gt;=70,"✓ Good",IF(E289&gt;4,"Low glucose","High glucose"))),"")</f>
        <v/>
      </c>
      <c r="H289" s="63">
        <f>IFERROR(IF(A289="","",COUNTIFS(_Calc!$B$3:$B$20002,"&gt;="&amp;70,_Calc!$B$3:$B$20002,"&lt;="&amp;180,_Calc!$C$3:$C$20002,"&gt;="&amp;(A289-13),_Calc!$C$3:$C$20002,"&lt;="&amp;A289)/COUNTIFS(_Calc!$C$3:$C$20002,"&gt;="&amp;(A289-13),_Calc!$C$3:$C$20002,"&lt;="&amp;A289,_Calc!$B$3:$B$20002,"&lt;&gt;")*100),"")</f>
        <v/>
      </c>
      <c r="I289" s="61">
        <f>IFERROR(IF(A289="","",COUNTIFS(_Calc!$B$3:$B$20002,"&lt;70",_Calc!$C$3:$C$20002,A289,_Calc!$D$3:$D$20002,"&lt;6")),"")</f>
        <v/>
      </c>
    </row>
    <row r="290">
      <c r="B290" s="61">
        <f>IFERROR(IF(A290="","",COUNTIFS(_Calc!$C$3:$C$20002,A290,_Calc!$B$3:$B$20002,"&lt;&gt;")),"")</f>
        <v/>
      </c>
      <c r="C290" s="62">
        <f>IFERROR(IF(A290="","",AVERAGEIFS(_Calc!$B$3:$B$20002,_Calc!$C$3:$C$20002,A290)),"")</f>
        <v/>
      </c>
      <c r="D290" s="63">
        <f>IFERROR(IF(A290="","",COUNTIFS(_Calc!$B$3:$B$20002,"&gt;="&amp;70,_Calc!$B$3:$B$20002,"&lt;="&amp;180,_Calc!$C$3:$C$20002,A290)/COUNTIFS(_Calc!$C$3:$C$20002,A290,_Calc!$B$3:$B$20002,"&lt;&gt;")*100),"")</f>
        <v/>
      </c>
      <c r="E290" s="63">
        <f>IFERROR(IF(A290="","",COUNTIFS(_Calc!$B$3:$B$20002,"&lt;70",_Calc!$C$3:$C$20002,A290)/COUNTIFS(_Calc!$C$3:$C$20002,A290,_Calc!$B$3:$B$20002,"&lt;&gt;")*100),"")</f>
        <v/>
      </c>
      <c r="F290" s="63">
        <f>IFERROR(IF(A290="","",COUNTIFS(_Calc!$B$3:$B$20002,"&gt;180",_Calc!$C$3:$C$20002,A290)/COUNTIFS(_Calc!$C$3:$C$20002,A290,_Calc!$B$3:$B$20002,"&lt;&gt;")*100),"")</f>
        <v/>
      </c>
      <c r="G290" s="64">
        <f>IFERROR(IF(A290="","",IF(D290&gt;=70,"✓ Good",IF(E290&gt;4,"Low glucose","High glucose"))),"")</f>
        <v/>
      </c>
      <c r="H290" s="63">
        <f>IFERROR(IF(A290="","",COUNTIFS(_Calc!$B$3:$B$20002,"&gt;="&amp;70,_Calc!$B$3:$B$20002,"&lt;="&amp;180,_Calc!$C$3:$C$20002,"&gt;="&amp;(A290-13),_Calc!$C$3:$C$20002,"&lt;="&amp;A290)/COUNTIFS(_Calc!$C$3:$C$20002,"&gt;="&amp;(A290-13),_Calc!$C$3:$C$20002,"&lt;="&amp;A290,_Calc!$B$3:$B$20002,"&lt;&gt;")*100),"")</f>
        <v/>
      </c>
      <c r="I290" s="61">
        <f>IFERROR(IF(A290="","",COUNTIFS(_Calc!$B$3:$B$20002,"&lt;70",_Calc!$C$3:$C$20002,A290,_Calc!$D$3:$D$20002,"&lt;6")),"")</f>
        <v/>
      </c>
    </row>
    <row r="291">
      <c r="B291" s="61">
        <f>IFERROR(IF(A291="","",COUNTIFS(_Calc!$C$3:$C$20002,A291,_Calc!$B$3:$B$20002,"&lt;&gt;")),"")</f>
        <v/>
      </c>
      <c r="C291" s="62">
        <f>IFERROR(IF(A291="","",AVERAGEIFS(_Calc!$B$3:$B$20002,_Calc!$C$3:$C$20002,A291)),"")</f>
        <v/>
      </c>
      <c r="D291" s="63">
        <f>IFERROR(IF(A291="","",COUNTIFS(_Calc!$B$3:$B$20002,"&gt;="&amp;70,_Calc!$B$3:$B$20002,"&lt;="&amp;180,_Calc!$C$3:$C$20002,A291)/COUNTIFS(_Calc!$C$3:$C$20002,A291,_Calc!$B$3:$B$20002,"&lt;&gt;")*100),"")</f>
        <v/>
      </c>
      <c r="E291" s="63">
        <f>IFERROR(IF(A291="","",COUNTIFS(_Calc!$B$3:$B$20002,"&lt;70",_Calc!$C$3:$C$20002,A291)/COUNTIFS(_Calc!$C$3:$C$20002,A291,_Calc!$B$3:$B$20002,"&lt;&gt;")*100),"")</f>
        <v/>
      </c>
      <c r="F291" s="63">
        <f>IFERROR(IF(A291="","",COUNTIFS(_Calc!$B$3:$B$20002,"&gt;180",_Calc!$C$3:$C$20002,A291)/COUNTIFS(_Calc!$C$3:$C$20002,A291,_Calc!$B$3:$B$20002,"&lt;&gt;")*100),"")</f>
        <v/>
      </c>
      <c r="G291" s="64">
        <f>IFERROR(IF(A291="","",IF(D291&gt;=70,"✓ Good",IF(E291&gt;4,"Low glucose","High glucose"))),"")</f>
        <v/>
      </c>
      <c r="H291" s="63">
        <f>IFERROR(IF(A291="","",COUNTIFS(_Calc!$B$3:$B$20002,"&gt;="&amp;70,_Calc!$B$3:$B$20002,"&lt;="&amp;180,_Calc!$C$3:$C$20002,"&gt;="&amp;(A291-13),_Calc!$C$3:$C$20002,"&lt;="&amp;A291)/COUNTIFS(_Calc!$C$3:$C$20002,"&gt;="&amp;(A291-13),_Calc!$C$3:$C$20002,"&lt;="&amp;A291,_Calc!$B$3:$B$20002,"&lt;&gt;")*100),"")</f>
        <v/>
      </c>
      <c r="I291" s="61">
        <f>IFERROR(IF(A291="","",COUNTIFS(_Calc!$B$3:$B$20002,"&lt;70",_Calc!$C$3:$C$20002,A291,_Calc!$D$3:$D$20002,"&lt;6")),"")</f>
        <v/>
      </c>
    </row>
    <row r="292">
      <c r="B292" s="61">
        <f>IFERROR(IF(A292="","",COUNTIFS(_Calc!$C$3:$C$20002,A292,_Calc!$B$3:$B$20002,"&lt;&gt;")),"")</f>
        <v/>
      </c>
      <c r="C292" s="62">
        <f>IFERROR(IF(A292="","",AVERAGEIFS(_Calc!$B$3:$B$20002,_Calc!$C$3:$C$20002,A292)),"")</f>
        <v/>
      </c>
      <c r="D292" s="63">
        <f>IFERROR(IF(A292="","",COUNTIFS(_Calc!$B$3:$B$20002,"&gt;="&amp;70,_Calc!$B$3:$B$20002,"&lt;="&amp;180,_Calc!$C$3:$C$20002,A292)/COUNTIFS(_Calc!$C$3:$C$20002,A292,_Calc!$B$3:$B$20002,"&lt;&gt;")*100),"")</f>
        <v/>
      </c>
      <c r="E292" s="63">
        <f>IFERROR(IF(A292="","",COUNTIFS(_Calc!$B$3:$B$20002,"&lt;70",_Calc!$C$3:$C$20002,A292)/COUNTIFS(_Calc!$C$3:$C$20002,A292,_Calc!$B$3:$B$20002,"&lt;&gt;")*100),"")</f>
        <v/>
      </c>
      <c r="F292" s="63">
        <f>IFERROR(IF(A292="","",COUNTIFS(_Calc!$B$3:$B$20002,"&gt;180",_Calc!$C$3:$C$20002,A292)/COUNTIFS(_Calc!$C$3:$C$20002,A292,_Calc!$B$3:$B$20002,"&lt;&gt;")*100),"")</f>
        <v/>
      </c>
      <c r="G292" s="64">
        <f>IFERROR(IF(A292="","",IF(D292&gt;=70,"✓ Good",IF(E292&gt;4,"Low glucose","High glucose"))),"")</f>
        <v/>
      </c>
      <c r="H292" s="63">
        <f>IFERROR(IF(A292="","",COUNTIFS(_Calc!$B$3:$B$20002,"&gt;="&amp;70,_Calc!$B$3:$B$20002,"&lt;="&amp;180,_Calc!$C$3:$C$20002,"&gt;="&amp;(A292-13),_Calc!$C$3:$C$20002,"&lt;="&amp;A292)/COUNTIFS(_Calc!$C$3:$C$20002,"&gt;="&amp;(A292-13),_Calc!$C$3:$C$20002,"&lt;="&amp;A292,_Calc!$B$3:$B$20002,"&lt;&gt;")*100),"")</f>
        <v/>
      </c>
      <c r="I292" s="61">
        <f>IFERROR(IF(A292="","",COUNTIFS(_Calc!$B$3:$B$20002,"&lt;70",_Calc!$C$3:$C$20002,A292,_Calc!$D$3:$D$20002,"&lt;6")),"")</f>
        <v/>
      </c>
    </row>
    <row r="293">
      <c r="B293" s="61">
        <f>IFERROR(IF(A293="","",COUNTIFS(_Calc!$C$3:$C$20002,A293,_Calc!$B$3:$B$20002,"&lt;&gt;")),"")</f>
        <v/>
      </c>
      <c r="C293" s="62">
        <f>IFERROR(IF(A293="","",AVERAGEIFS(_Calc!$B$3:$B$20002,_Calc!$C$3:$C$20002,A293)),"")</f>
        <v/>
      </c>
      <c r="D293" s="63">
        <f>IFERROR(IF(A293="","",COUNTIFS(_Calc!$B$3:$B$20002,"&gt;="&amp;70,_Calc!$B$3:$B$20002,"&lt;="&amp;180,_Calc!$C$3:$C$20002,A293)/COUNTIFS(_Calc!$C$3:$C$20002,A293,_Calc!$B$3:$B$20002,"&lt;&gt;")*100),"")</f>
        <v/>
      </c>
      <c r="E293" s="63">
        <f>IFERROR(IF(A293="","",COUNTIFS(_Calc!$B$3:$B$20002,"&lt;70",_Calc!$C$3:$C$20002,A293)/COUNTIFS(_Calc!$C$3:$C$20002,A293,_Calc!$B$3:$B$20002,"&lt;&gt;")*100),"")</f>
        <v/>
      </c>
      <c r="F293" s="63">
        <f>IFERROR(IF(A293="","",COUNTIFS(_Calc!$B$3:$B$20002,"&gt;180",_Calc!$C$3:$C$20002,A293)/COUNTIFS(_Calc!$C$3:$C$20002,A293,_Calc!$B$3:$B$20002,"&lt;&gt;")*100),"")</f>
        <v/>
      </c>
      <c r="G293" s="64">
        <f>IFERROR(IF(A293="","",IF(D293&gt;=70,"✓ Good",IF(E293&gt;4,"Low glucose","High glucose"))),"")</f>
        <v/>
      </c>
      <c r="H293" s="63">
        <f>IFERROR(IF(A293="","",COUNTIFS(_Calc!$B$3:$B$20002,"&gt;="&amp;70,_Calc!$B$3:$B$20002,"&lt;="&amp;180,_Calc!$C$3:$C$20002,"&gt;="&amp;(A293-13),_Calc!$C$3:$C$20002,"&lt;="&amp;A293)/COUNTIFS(_Calc!$C$3:$C$20002,"&gt;="&amp;(A293-13),_Calc!$C$3:$C$20002,"&lt;="&amp;A293,_Calc!$B$3:$B$20002,"&lt;&gt;")*100),"")</f>
        <v/>
      </c>
      <c r="I293" s="61">
        <f>IFERROR(IF(A293="","",COUNTIFS(_Calc!$B$3:$B$20002,"&lt;70",_Calc!$C$3:$C$20002,A293,_Calc!$D$3:$D$20002,"&lt;6")),"")</f>
        <v/>
      </c>
    </row>
    <row r="294">
      <c r="B294" s="61">
        <f>IFERROR(IF(A294="","",COUNTIFS(_Calc!$C$3:$C$20002,A294,_Calc!$B$3:$B$20002,"&lt;&gt;")),"")</f>
        <v/>
      </c>
      <c r="C294" s="62">
        <f>IFERROR(IF(A294="","",AVERAGEIFS(_Calc!$B$3:$B$20002,_Calc!$C$3:$C$20002,A294)),"")</f>
        <v/>
      </c>
      <c r="D294" s="63">
        <f>IFERROR(IF(A294="","",COUNTIFS(_Calc!$B$3:$B$20002,"&gt;="&amp;70,_Calc!$B$3:$B$20002,"&lt;="&amp;180,_Calc!$C$3:$C$20002,A294)/COUNTIFS(_Calc!$C$3:$C$20002,A294,_Calc!$B$3:$B$20002,"&lt;&gt;")*100),"")</f>
        <v/>
      </c>
      <c r="E294" s="63">
        <f>IFERROR(IF(A294="","",COUNTIFS(_Calc!$B$3:$B$20002,"&lt;70",_Calc!$C$3:$C$20002,A294)/COUNTIFS(_Calc!$C$3:$C$20002,A294,_Calc!$B$3:$B$20002,"&lt;&gt;")*100),"")</f>
        <v/>
      </c>
      <c r="F294" s="63">
        <f>IFERROR(IF(A294="","",COUNTIFS(_Calc!$B$3:$B$20002,"&gt;180",_Calc!$C$3:$C$20002,A294)/COUNTIFS(_Calc!$C$3:$C$20002,A294,_Calc!$B$3:$B$20002,"&lt;&gt;")*100),"")</f>
        <v/>
      </c>
      <c r="G294" s="64">
        <f>IFERROR(IF(A294="","",IF(D294&gt;=70,"✓ Good",IF(E294&gt;4,"Low glucose","High glucose"))),"")</f>
        <v/>
      </c>
      <c r="H294" s="63">
        <f>IFERROR(IF(A294="","",COUNTIFS(_Calc!$B$3:$B$20002,"&gt;="&amp;70,_Calc!$B$3:$B$20002,"&lt;="&amp;180,_Calc!$C$3:$C$20002,"&gt;="&amp;(A294-13),_Calc!$C$3:$C$20002,"&lt;="&amp;A294)/COUNTIFS(_Calc!$C$3:$C$20002,"&gt;="&amp;(A294-13),_Calc!$C$3:$C$20002,"&lt;="&amp;A294,_Calc!$B$3:$B$20002,"&lt;&gt;")*100),"")</f>
        <v/>
      </c>
      <c r="I294" s="61">
        <f>IFERROR(IF(A294="","",COUNTIFS(_Calc!$B$3:$B$20002,"&lt;70",_Calc!$C$3:$C$20002,A294,_Calc!$D$3:$D$20002,"&lt;6")),"")</f>
        <v/>
      </c>
    </row>
    <row r="295">
      <c r="B295" s="61">
        <f>IFERROR(IF(A295="","",COUNTIFS(_Calc!$C$3:$C$20002,A295,_Calc!$B$3:$B$20002,"&lt;&gt;")),"")</f>
        <v/>
      </c>
      <c r="C295" s="62">
        <f>IFERROR(IF(A295="","",AVERAGEIFS(_Calc!$B$3:$B$20002,_Calc!$C$3:$C$20002,A295)),"")</f>
        <v/>
      </c>
      <c r="D295" s="63">
        <f>IFERROR(IF(A295="","",COUNTIFS(_Calc!$B$3:$B$20002,"&gt;="&amp;70,_Calc!$B$3:$B$20002,"&lt;="&amp;180,_Calc!$C$3:$C$20002,A295)/COUNTIFS(_Calc!$C$3:$C$20002,A295,_Calc!$B$3:$B$20002,"&lt;&gt;")*100),"")</f>
        <v/>
      </c>
      <c r="E295" s="63">
        <f>IFERROR(IF(A295="","",COUNTIFS(_Calc!$B$3:$B$20002,"&lt;70",_Calc!$C$3:$C$20002,A295)/COUNTIFS(_Calc!$C$3:$C$20002,A295,_Calc!$B$3:$B$20002,"&lt;&gt;")*100),"")</f>
        <v/>
      </c>
      <c r="F295" s="63">
        <f>IFERROR(IF(A295="","",COUNTIFS(_Calc!$B$3:$B$20002,"&gt;180",_Calc!$C$3:$C$20002,A295)/COUNTIFS(_Calc!$C$3:$C$20002,A295,_Calc!$B$3:$B$20002,"&lt;&gt;")*100),"")</f>
        <v/>
      </c>
      <c r="G295" s="64">
        <f>IFERROR(IF(A295="","",IF(D295&gt;=70,"✓ Good",IF(E295&gt;4,"Low glucose","High glucose"))),"")</f>
        <v/>
      </c>
      <c r="H295" s="63">
        <f>IFERROR(IF(A295="","",COUNTIFS(_Calc!$B$3:$B$20002,"&gt;="&amp;70,_Calc!$B$3:$B$20002,"&lt;="&amp;180,_Calc!$C$3:$C$20002,"&gt;="&amp;(A295-13),_Calc!$C$3:$C$20002,"&lt;="&amp;A295)/COUNTIFS(_Calc!$C$3:$C$20002,"&gt;="&amp;(A295-13),_Calc!$C$3:$C$20002,"&lt;="&amp;A295,_Calc!$B$3:$B$20002,"&lt;&gt;")*100),"")</f>
        <v/>
      </c>
      <c r="I295" s="61">
        <f>IFERROR(IF(A295="","",COUNTIFS(_Calc!$B$3:$B$20002,"&lt;70",_Calc!$C$3:$C$20002,A295,_Calc!$D$3:$D$20002,"&lt;6")),"")</f>
        <v/>
      </c>
    </row>
    <row r="296">
      <c r="B296" s="61">
        <f>IFERROR(IF(A296="","",COUNTIFS(_Calc!$C$3:$C$20002,A296,_Calc!$B$3:$B$20002,"&lt;&gt;")),"")</f>
        <v/>
      </c>
      <c r="C296" s="62">
        <f>IFERROR(IF(A296="","",AVERAGEIFS(_Calc!$B$3:$B$20002,_Calc!$C$3:$C$20002,A296)),"")</f>
        <v/>
      </c>
      <c r="D296" s="63">
        <f>IFERROR(IF(A296="","",COUNTIFS(_Calc!$B$3:$B$20002,"&gt;="&amp;70,_Calc!$B$3:$B$20002,"&lt;="&amp;180,_Calc!$C$3:$C$20002,A296)/COUNTIFS(_Calc!$C$3:$C$20002,A296,_Calc!$B$3:$B$20002,"&lt;&gt;")*100),"")</f>
        <v/>
      </c>
      <c r="E296" s="63">
        <f>IFERROR(IF(A296="","",COUNTIFS(_Calc!$B$3:$B$20002,"&lt;70",_Calc!$C$3:$C$20002,A296)/COUNTIFS(_Calc!$C$3:$C$20002,A296,_Calc!$B$3:$B$20002,"&lt;&gt;")*100),"")</f>
        <v/>
      </c>
      <c r="F296" s="63">
        <f>IFERROR(IF(A296="","",COUNTIFS(_Calc!$B$3:$B$20002,"&gt;180",_Calc!$C$3:$C$20002,A296)/COUNTIFS(_Calc!$C$3:$C$20002,A296,_Calc!$B$3:$B$20002,"&lt;&gt;")*100),"")</f>
        <v/>
      </c>
      <c r="G296" s="64">
        <f>IFERROR(IF(A296="","",IF(D296&gt;=70,"✓ Good",IF(E296&gt;4,"Low glucose","High glucose"))),"")</f>
        <v/>
      </c>
      <c r="H296" s="63">
        <f>IFERROR(IF(A296="","",COUNTIFS(_Calc!$B$3:$B$20002,"&gt;="&amp;70,_Calc!$B$3:$B$20002,"&lt;="&amp;180,_Calc!$C$3:$C$20002,"&gt;="&amp;(A296-13),_Calc!$C$3:$C$20002,"&lt;="&amp;A296)/COUNTIFS(_Calc!$C$3:$C$20002,"&gt;="&amp;(A296-13),_Calc!$C$3:$C$20002,"&lt;="&amp;A296,_Calc!$B$3:$B$20002,"&lt;&gt;")*100),"")</f>
        <v/>
      </c>
      <c r="I296" s="61">
        <f>IFERROR(IF(A296="","",COUNTIFS(_Calc!$B$3:$B$20002,"&lt;70",_Calc!$C$3:$C$20002,A296,_Calc!$D$3:$D$20002,"&lt;6")),"")</f>
        <v/>
      </c>
    </row>
    <row r="297">
      <c r="B297" s="61">
        <f>IFERROR(IF(A297="","",COUNTIFS(_Calc!$C$3:$C$20002,A297,_Calc!$B$3:$B$20002,"&lt;&gt;")),"")</f>
        <v/>
      </c>
      <c r="C297" s="62">
        <f>IFERROR(IF(A297="","",AVERAGEIFS(_Calc!$B$3:$B$20002,_Calc!$C$3:$C$20002,A297)),"")</f>
        <v/>
      </c>
      <c r="D297" s="63">
        <f>IFERROR(IF(A297="","",COUNTIFS(_Calc!$B$3:$B$20002,"&gt;="&amp;70,_Calc!$B$3:$B$20002,"&lt;="&amp;180,_Calc!$C$3:$C$20002,A297)/COUNTIFS(_Calc!$C$3:$C$20002,A297,_Calc!$B$3:$B$20002,"&lt;&gt;")*100),"")</f>
        <v/>
      </c>
      <c r="E297" s="63">
        <f>IFERROR(IF(A297="","",COUNTIFS(_Calc!$B$3:$B$20002,"&lt;70",_Calc!$C$3:$C$20002,A297)/COUNTIFS(_Calc!$C$3:$C$20002,A297,_Calc!$B$3:$B$20002,"&lt;&gt;")*100),"")</f>
        <v/>
      </c>
      <c r="F297" s="63">
        <f>IFERROR(IF(A297="","",COUNTIFS(_Calc!$B$3:$B$20002,"&gt;180",_Calc!$C$3:$C$20002,A297)/COUNTIFS(_Calc!$C$3:$C$20002,A297,_Calc!$B$3:$B$20002,"&lt;&gt;")*100),"")</f>
        <v/>
      </c>
      <c r="G297" s="64">
        <f>IFERROR(IF(A297="","",IF(D297&gt;=70,"✓ Good",IF(E297&gt;4,"Low glucose","High glucose"))),"")</f>
        <v/>
      </c>
      <c r="H297" s="63">
        <f>IFERROR(IF(A297="","",COUNTIFS(_Calc!$B$3:$B$20002,"&gt;="&amp;70,_Calc!$B$3:$B$20002,"&lt;="&amp;180,_Calc!$C$3:$C$20002,"&gt;="&amp;(A297-13),_Calc!$C$3:$C$20002,"&lt;="&amp;A297)/COUNTIFS(_Calc!$C$3:$C$20002,"&gt;="&amp;(A297-13),_Calc!$C$3:$C$20002,"&lt;="&amp;A297,_Calc!$B$3:$B$20002,"&lt;&gt;")*100),"")</f>
        <v/>
      </c>
      <c r="I297" s="61">
        <f>IFERROR(IF(A297="","",COUNTIFS(_Calc!$B$3:$B$20002,"&lt;70",_Calc!$C$3:$C$20002,A297,_Calc!$D$3:$D$20002,"&lt;6")),"")</f>
        <v/>
      </c>
    </row>
    <row r="298">
      <c r="B298" s="61">
        <f>IFERROR(IF(A298="","",COUNTIFS(_Calc!$C$3:$C$20002,A298,_Calc!$B$3:$B$20002,"&lt;&gt;")),"")</f>
        <v/>
      </c>
      <c r="C298" s="62">
        <f>IFERROR(IF(A298="","",AVERAGEIFS(_Calc!$B$3:$B$20002,_Calc!$C$3:$C$20002,A298)),"")</f>
        <v/>
      </c>
      <c r="D298" s="63">
        <f>IFERROR(IF(A298="","",COUNTIFS(_Calc!$B$3:$B$20002,"&gt;="&amp;70,_Calc!$B$3:$B$20002,"&lt;="&amp;180,_Calc!$C$3:$C$20002,A298)/COUNTIFS(_Calc!$C$3:$C$20002,A298,_Calc!$B$3:$B$20002,"&lt;&gt;")*100),"")</f>
        <v/>
      </c>
      <c r="E298" s="63">
        <f>IFERROR(IF(A298="","",COUNTIFS(_Calc!$B$3:$B$20002,"&lt;70",_Calc!$C$3:$C$20002,A298)/COUNTIFS(_Calc!$C$3:$C$20002,A298,_Calc!$B$3:$B$20002,"&lt;&gt;")*100),"")</f>
        <v/>
      </c>
      <c r="F298" s="63">
        <f>IFERROR(IF(A298="","",COUNTIFS(_Calc!$B$3:$B$20002,"&gt;180",_Calc!$C$3:$C$20002,A298)/COUNTIFS(_Calc!$C$3:$C$20002,A298,_Calc!$B$3:$B$20002,"&lt;&gt;")*100),"")</f>
        <v/>
      </c>
      <c r="G298" s="64">
        <f>IFERROR(IF(A298="","",IF(D298&gt;=70,"✓ Good",IF(E298&gt;4,"Low glucose","High glucose"))),"")</f>
        <v/>
      </c>
      <c r="H298" s="63">
        <f>IFERROR(IF(A298="","",COUNTIFS(_Calc!$B$3:$B$20002,"&gt;="&amp;70,_Calc!$B$3:$B$20002,"&lt;="&amp;180,_Calc!$C$3:$C$20002,"&gt;="&amp;(A298-13),_Calc!$C$3:$C$20002,"&lt;="&amp;A298)/COUNTIFS(_Calc!$C$3:$C$20002,"&gt;="&amp;(A298-13),_Calc!$C$3:$C$20002,"&lt;="&amp;A298,_Calc!$B$3:$B$20002,"&lt;&gt;")*100),"")</f>
        <v/>
      </c>
      <c r="I298" s="61">
        <f>IFERROR(IF(A298="","",COUNTIFS(_Calc!$B$3:$B$20002,"&lt;70",_Calc!$C$3:$C$20002,A298,_Calc!$D$3:$D$20002,"&lt;6")),"")</f>
        <v/>
      </c>
    </row>
    <row r="299">
      <c r="B299" s="61">
        <f>IFERROR(IF(A299="","",COUNTIFS(_Calc!$C$3:$C$20002,A299,_Calc!$B$3:$B$20002,"&lt;&gt;")),"")</f>
        <v/>
      </c>
      <c r="C299" s="62">
        <f>IFERROR(IF(A299="","",AVERAGEIFS(_Calc!$B$3:$B$20002,_Calc!$C$3:$C$20002,A299)),"")</f>
        <v/>
      </c>
      <c r="D299" s="63">
        <f>IFERROR(IF(A299="","",COUNTIFS(_Calc!$B$3:$B$20002,"&gt;="&amp;70,_Calc!$B$3:$B$20002,"&lt;="&amp;180,_Calc!$C$3:$C$20002,A299)/COUNTIFS(_Calc!$C$3:$C$20002,A299,_Calc!$B$3:$B$20002,"&lt;&gt;")*100),"")</f>
        <v/>
      </c>
      <c r="E299" s="63">
        <f>IFERROR(IF(A299="","",COUNTIFS(_Calc!$B$3:$B$20002,"&lt;70",_Calc!$C$3:$C$20002,A299)/COUNTIFS(_Calc!$C$3:$C$20002,A299,_Calc!$B$3:$B$20002,"&lt;&gt;")*100),"")</f>
        <v/>
      </c>
      <c r="F299" s="63">
        <f>IFERROR(IF(A299="","",COUNTIFS(_Calc!$B$3:$B$20002,"&gt;180",_Calc!$C$3:$C$20002,A299)/COUNTIFS(_Calc!$C$3:$C$20002,A299,_Calc!$B$3:$B$20002,"&lt;&gt;")*100),"")</f>
        <v/>
      </c>
      <c r="G299" s="64">
        <f>IFERROR(IF(A299="","",IF(D299&gt;=70,"✓ Good",IF(E299&gt;4,"Low glucose","High glucose"))),"")</f>
        <v/>
      </c>
      <c r="H299" s="63">
        <f>IFERROR(IF(A299="","",COUNTIFS(_Calc!$B$3:$B$20002,"&gt;="&amp;70,_Calc!$B$3:$B$20002,"&lt;="&amp;180,_Calc!$C$3:$C$20002,"&gt;="&amp;(A299-13),_Calc!$C$3:$C$20002,"&lt;="&amp;A299)/COUNTIFS(_Calc!$C$3:$C$20002,"&gt;="&amp;(A299-13),_Calc!$C$3:$C$20002,"&lt;="&amp;A299,_Calc!$B$3:$B$20002,"&lt;&gt;")*100),"")</f>
        <v/>
      </c>
      <c r="I299" s="61">
        <f>IFERROR(IF(A299="","",COUNTIFS(_Calc!$B$3:$B$20002,"&lt;70",_Calc!$C$3:$C$20002,A299,_Calc!$D$3:$D$20002,"&lt;6")),"")</f>
        <v/>
      </c>
    </row>
    <row r="300">
      <c r="B300" s="61">
        <f>IFERROR(IF(A300="","",COUNTIFS(_Calc!$C$3:$C$20002,A300,_Calc!$B$3:$B$20002,"&lt;&gt;")),"")</f>
        <v/>
      </c>
      <c r="C300" s="62">
        <f>IFERROR(IF(A300="","",AVERAGEIFS(_Calc!$B$3:$B$20002,_Calc!$C$3:$C$20002,A300)),"")</f>
        <v/>
      </c>
      <c r="D300" s="63">
        <f>IFERROR(IF(A300="","",COUNTIFS(_Calc!$B$3:$B$20002,"&gt;="&amp;70,_Calc!$B$3:$B$20002,"&lt;="&amp;180,_Calc!$C$3:$C$20002,A300)/COUNTIFS(_Calc!$C$3:$C$20002,A300,_Calc!$B$3:$B$20002,"&lt;&gt;")*100),"")</f>
        <v/>
      </c>
      <c r="E300" s="63">
        <f>IFERROR(IF(A300="","",COUNTIFS(_Calc!$B$3:$B$20002,"&lt;70",_Calc!$C$3:$C$20002,A300)/COUNTIFS(_Calc!$C$3:$C$20002,A300,_Calc!$B$3:$B$20002,"&lt;&gt;")*100),"")</f>
        <v/>
      </c>
      <c r="F300" s="63">
        <f>IFERROR(IF(A300="","",COUNTIFS(_Calc!$B$3:$B$20002,"&gt;180",_Calc!$C$3:$C$20002,A300)/COUNTIFS(_Calc!$C$3:$C$20002,A300,_Calc!$B$3:$B$20002,"&lt;&gt;")*100),"")</f>
        <v/>
      </c>
      <c r="G300" s="64">
        <f>IFERROR(IF(A300="","",IF(D300&gt;=70,"✓ Good",IF(E300&gt;4,"Low glucose","High glucose"))),"")</f>
        <v/>
      </c>
      <c r="H300" s="63">
        <f>IFERROR(IF(A300="","",COUNTIFS(_Calc!$B$3:$B$20002,"&gt;="&amp;70,_Calc!$B$3:$B$20002,"&lt;="&amp;180,_Calc!$C$3:$C$20002,"&gt;="&amp;(A300-13),_Calc!$C$3:$C$20002,"&lt;="&amp;A300)/COUNTIFS(_Calc!$C$3:$C$20002,"&gt;="&amp;(A300-13),_Calc!$C$3:$C$20002,"&lt;="&amp;A300,_Calc!$B$3:$B$20002,"&lt;&gt;")*100),"")</f>
        <v/>
      </c>
      <c r="I300" s="61">
        <f>IFERROR(IF(A300="","",COUNTIFS(_Calc!$B$3:$B$20002,"&lt;70",_Calc!$C$3:$C$20002,A300,_Calc!$D$3:$D$20002,"&lt;6")),"")</f>
        <v/>
      </c>
    </row>
    <row r="301">
      <c r="B301" s="61">
        <f>IFERROR(IF(A301="","",COUNTIFS(_Calc!$C$3:$C$20002,A301,_Calc!$B$3:$B$20002,"&lt;&gt;")),"")</f>
        <v/>
      </c>
      <c r="C301" s="62">
        <f>IFERROR(IF(A301="","",AVERAGEIFS(_Calc!$B$3:$B$20002,_Calc!$C$3:$C$20002,A301)),"")</f>
        <v/>
      </c>
      <c r="D301" s="63">
        <f>IFERROR(IF(A301="","",COUNTIFS(_Calc!$B$3:$B$20002,"&gt;="&amp;70,_Calc!$B$3:$B$20002,"&lt;="&amp;180,_Calc!$C$3:$C$20002,A301)/COUNTIFS(_Calc!$C$3:$C$20002,A301,_Calc!$B$3:$B$20002,"&lt;&gt;")*100),"")</f>
        <v/>
      </c>
      <c r="E301" s="63">
        <f>IFERROR(IF(A301="","",COUNTIFS(_Calc!$B$3:$B$20002,"&lt;70",_Calc!$C$3:$C$20002,A301)/COUNTIFS(_Calc!$C$3:$C$20002,A301,_Calc!$B$3:$B$20002,"&lt;&gt;")*100),"")</f>
        <v/>
      </c>
      <c r="F301" s="63">
        <f>IFERROR(IF(A301="","",COUNTIFS(_Calc!$B$3:$B$20002,"&gt;180",_Calc!$C$3:$C$20002,A301)/COUNTIFS(_Calc!$C$3:$C$20002,A301,_Calc!$B$3:$B$20002,"&lt;&gt;")*100),"")</f>
        <v/>
      </c>
      <c r="G301" s="64">
        <f>IFERROR(IF(A301="","",IF(D301&gt;=70,"✓ Good",IF(E301&gt;4,"Low glucose","High glucose"))),"")</f>
        <v/>
      </c>
      <c r="H301" s="63">
        <f>IFERROR(IF(A301="","",COUNTIFS(_Calc!$B$3:$B$20002,"&gt;="&amp;70,_Calc!$B$3:$B$20002,"&lt;="&amp;180,_Calc!$C$3:$C$20002,"&gt;="&amp;(A301-13),_Calc!$C$3:$C$20002,"&lt;="&amp;A301)/COUNTIFS(_Calc!$C$3:$C$20002,"&gt;="&amp;(A301-13),_Calc!$C$3:$C$20002,"&lt;="&amp;A301,_Calc!$B$3:$B$20002,"&lt;&gt;")*100),"")</f>
        <v/>
      </c>
      <c r="I301" s="61">
        <f>IFERROR(IF(A301="","",COUNTIFS(_Calc!$B$3:$B$20002,"&lt;70",_Calc!$C$3:$C$20002,A301,_Calc!$D$3:$D$20002,"&lt;6")),"")</f>
        <v/>
      </c>
    </row>
    <row r="302">
      <c r="B302" s="61">
        <f>IFERROR(IF(A302="","",COUNTIFS(_Calc!$C$3:$C$20002,A302,_Calc!$B$3:$B$20002,"&lt;&gt;")),"")</f>
        <v/>
      </c>
      <c r="C302" s="62">
        <f>IFERROR(IF(A302="","",AVERAGEIFS(_Calc!$B$3:$B$20002,_Calc!$C$3:$C$20002,A302)),"")</f>
        <v/>
      </c>
      <c r="D302" s="63">
        <f>IFERROR(IF(A302="","",COUNTIFS(_Calc!$B$3:$B$20002,"&gt;="&amp;70,_Calc!$B$3:$B$20002,"&lt;="&amp;180,_Calc!$C$3:$C$20002,A302)/COUNTIFS(_Calc!$C$3:$C$20002,A302,_Calc!$B$3:$B$20002,"&lt;&gt;")*100),"")</f>
        <v/>
      </c>
      <c r="E302" s="63">
        <f>IFERROR(IF(A302="","",COUNTIFS(_Calc!$B$3:$B$20002,"&lt;70",_Calc!$C$3:$C$20002,A302)/COUNTIFS(_Calc!$C$3:$C$20002,A302,_Calc!$B$3:$B$20002,"&lt;&gt;")*100),"")</f>
        <v/>
      </c>
      <c r="F302" s="63">
        <f>IFERROR(IF(A302="","",COUNTIFS(_Calc!$B$3:$B$20002,"&gt;180",_Calc!$C$3:$C$20002,A302)/COUNTIFS(_Calc!$C$3:$C$20002,A302,_Calc!$B$3:$B$20002,"&lt;&gt;")*100),"")</f>
        <v/>
      </c>
      <c r="G302" s="64">
        <f>IFERROR(IF(A302="","",IF(D302&gt;=70,"✓ Good",IF(E302&gt;4,"Low glucose","High glucose"))),"")</f>
        <v/>
      </c>
      <c r="H302" s="63">
        <f>IFERROR(IF(A302="","",COUNTIFS(_Calc!$B$3:$B$20002,"&gt;="&amp;70,_Calc!$B$3:$B$20002,"&lt;="&amp;180,_Calc!$C$3:$C$20002,"&gt;="&amp;(A302-13),_Calc!$C$3:$C$20002,"&lt;="&amp;A302)/COUNTIFS(_Calc!$C$3:$C$20002,"&gt;="&amp;(A302-13),_Calc!$C$3:$C$20002,"&lt;="&amp;A302,_Calc!$B$3:$B$20002,"&lt;&gt;")*100),"")</f>
        <v/>
      </c>
      <c r="I302" s="61">
        <f>IFERROR(IF(A302="","",COUNTIFS(_Calc!$B$3:$B$20002,"&lt;70",_Calc!$C$3:$C$20002,A302,_Calc!$D$3:$D$20002,"&lt;6")),"")</f>
        <v/>
      </c>
    </row>
    <row r="303">
      <c r="B303" s="61">
        <f>IFERROR(IF(A303="","",COUNTIFS(_Calc!$C$3:$C$20002,A303,_Calc!$B$3:$B$20002,"&lt;&gt;")),"")</f>
        <v/>
      </c>
      <c r="C303" s="62">
        <f>IFERROR(IF(A303="","",AVERAGEIFS(_Calc!$B$3:$B$20002,_Calc!$C$3:$C$20002,A303)),"")</f>
        <v/>
      </c>
      <c r="D303" s="63">
        <f>IFERROR(IF(A303="","",COUNTIFS(_Calc!$B$3:$B$20002,"&gt;="&amp;70,_Calc!$B$3:$B$20002,"&lt;="&amp;180,_Calc!$C$3:$C$20002,A303)/COUNTIFS(_Calc!$C$3:$C$20002,A303,_Calc!$B$3:$B$20002,"&lt;&gt;")*100),"")</f>
        <v/>
      </c>
      <c r="E303" s="63">
        <f>IFERROR(IF(A303="","",COUNTIFS(_Calc!$B$3:$B$20002,"&lt;70",_Calc!$C$3:$C$20002,A303)/COUNTIFS(_Calc!$C$3:$C$20002,A303,_Calc!$B$3:$B$20002,"&lt;&gt;")*100),"")</f>
        <v/>
      </c>
      <c r="F303" s="63">
        <f>IFERROR(IF(A303="","",COUNTIFS(_Calc!$B$3:$B$20002,"&gt;180",_Calc!$C$3:$C$20002,A303)/COUNTIFS(_Calc!$C$3:$C$20002,A303,_Calc!$B$3:$B$20002,"&lt;&gt;")*100),"")</f>
        <v/>
      </c>
      <c r="G303" s="64">
        <f>IFERROR(IF(A303="","",IF(D303&gt;=70,"✓ Good",IF(E303&gt;4,"Low glucose","High glucose"))),"")</f>
        <v/>
      </c>
      <c r="H303" s="63">
        <f>IFERROR(IF(A303="","",COUNTIFS(_Calc!$B$3:$B$20002,"&gt;="&amp;70,_Calc!$B$3:$B$20002,"&lt;="&amp;180,_Calc!$C$3:$C$20002,"&gt;="&amp;(A303-13),_Calc!$C$3:$C$20002,"&lt;="&amp;A303)/COUNTIFS(_Calc!$C$3:$C$20002,"&gt;="&amp;(A303-13),_Calc!$C$3:$C$20002,"&lt;="&amp;A303,_Calc!$B$3:$B$20002,"&lt;&gt;")*100),"")</f>
        <v/>
      </c>
      <c r="I303" s="61">
        <f>IFERROR(IF(A303="","",COUNTIFS(_Calc!$B$3:$B$20002,"&lt;70",_Calc!$C$3:$C$20002,A303,_Calc!$D$3:$D$20002,"&lt;6")),"")</f>
        <v/>
      </c>
    </row>
    <row r="304">
      <c r="B304" s="61">
        <f>IFERROR(IF(A304="","",COUNTIFS(_Calc!$C$3:$C$20002,A304,_Calc!$B$3:$B$20002,"&lt;&gt;")),"")</f>
        <v/>
      </c>
      <c r="C304" s="62">
        <f>IFERROR(IF(A304="","",AVERAGEIFS(_Calc!$B$3:$B$20002,_Calc!$C$3:$C$20002,A304)),"")</f>
        <v/>
      </c>
      <c r="D304" s="63">
        <f>IFERROR(IF(A304="","",COUNTIFS(_Calc!$B$3:$B$20002,"&gt;="&amp;70,_Calc!$B$3:$B$20002,"&lt;="&amp;180,_Calc!$C$3:$C$20002,A304)/COUNTIFS(_Calc!$C$3:$C$20002,A304,_Calc!$B$3:$B$20002,"&lt;&gt;")*100),"")</f>
        <v/>
      </c>
      <c r="E304" s="63">
        <f>IFERROR(IF(A304="","",COUNTIFS(_Calc!$B$3:$B$20002,"&lt;70",_Calc!$C$3:$C$20002,A304)/COUNTIFS(_Calc!$C$3:$C$20002,A304,_Calc!$B$3:$B$20002,"&lt;&gt;")*100),"")</f>
        <v/>
      </c>
      <c r="F304" s="63">
        <f>IFERROR(IF(A304="","",COUNTIFS(_Calc!$B$3:$B$20002,"&gt;180",_Calc!$C$3:$C$20002,A304)/COUNTIFS(_Calc!$C$3:$C$20002,A304,_Calc!$B$3:$B$20002,"&lt;&gt;")*100),"")</f>
        <v/>
      </c>
      <c r="G304" s="64">
        <f>IFERROR(IF(A304="","",IF(D304&gt;=70,"✓ Good",IF(E304&gt;4,"Low glucose","High glucose"))),"")</f>
        <v/>
      </c>
      <c r="H304" s="63">
        <f>IFERROR(IF(A304="","",COUNTIFS(_Calc!$B$3:$B$20002,"&gt;="&amp;70,_Calc!$B$3:$B$20002,"&lt;="&amp;180,_Calc!$C$3:$C$20002,"&gt;="&amp;(A304-13),_Calc!$C$3:$C$20002,"&lt;="&amp;A304)/COUNTIFS(_Calc!$C$3:$C$20002,"&gt;="&amp;(A304-13),_Calc!$C$3:$C$20002,"&lt;="&amp;A304,_Calc!$B$3:$B$20002,"&lt;&gt;")*100),"")</f>
        <v/>
      </c>
      <c r="I304" s="61">
        <f>IFERROR(IF(A304="","",COUNTIFS(_Calc!$B$3:$B$20002,"&lt;70",_Calc!$C$3:$C$20002,A304,_Calc!$D$3:$D$20002,"&lt;6")),"")</f>
        <v/>
      </c>
    </row>
    <row r="305">
      <c r="B305" s="61">
        <f>IFERROR(IF(A305="","",COUNTIFS(_Calc!$C$3:$C$20002,A305,_Calc!$B$3:$B$20002,"&lt;&gt;")),"")</f>
        <v/>
      </c>
      <c r="C305" s="62">
        <f>IFERROR(IF(A305="","",AVERAGEIFS(_Calc!$B$3:$B$20002,_Calc!$C$3:$C$20002,A305)),"")</f>
        <v/>
      </c>
      <c r="D305" s="63">
        <f>IFERROR(IF(A305="","",COUNTIFS(_Calc!$B$3:$B$20002,"&gt;="&amp;70,_Calc!$B$3:$B$20002,"&lt;="&amp;180,_Calc!$C$3:$C$20002,A305)/COUNTIFS(_Calc!$C$3:$C$20002,A305,_Calc!$B$3:$B$20002,"&lt;&gt;")*100),"")</f>
        <v/>
      </c>
      <c r="E305" s="63">
        <f>IFERROR(IF(A305="","",COUNTIFS(_Calc!$B$3:$B$20002,"&lt;70",_Calc!$C$3:$C$20002,A305)/COUNTIFS(_Calc!$C$3:$C$20002,A305,_Calc!$B$3:$B$20002,"&lt;&gt;")*100),"")</f>
        <v/>
      </c>
      <c r="F305" s="63">
        <f>IFERROR(IF(A305="","",COUNTIFS(_Calc!$B$3:$B$20002,"&gt;180",_Calc!$C$3:$C$20002,A305)/COUNTIFS(_Calc!$C$3:$C$20002,A305,_Calc!$B$3:$B$20002,"&lt;&gt;")*100),"")</f>
        <v/>
      </c>
      <c r="G305" s="64">
        <f>IFERROR(IF(A305="","",IF(D305&gt;=70,"✓ Good",IF(E305&gt;4,"Low glucose","High glucose"))),"")</f>
        <v/>
      </c>
      <c r="H305" s="63">
        <f>IFERROR(IF(A305="","",COUNTIFS(_Calc!$B$3:$B$20002,"&gt;="&amp;70,_Calc!$B$3:$B$20002,"&lt;="&amp;180,_Calc!$C$3:$C$20002,"&gt;="&amp;(A305-13),_Calc!$C$3:$C$20002,"&lt;="&amp;A305)/COUNTIFS(_Calc!$C$3:$C$20002,"&gt;="&amp;(A305-13),_Calc!$C$3:$C$20002,"&lt;="&amp;A305,_Calc!$B$3:$B$20002,"&lt;&gt;")*100),"")</f>
        <v/>
      </c>
      <c r="I305" s="61">
        <f>IFERROR(IF(A305="","",COUNTIFS(_Calc!$B$3:$B$20002,"&lt;70",_Calc!$C$3:$C$20002,A305,_Calc!$D$3:$D$20002,"&lt;6")),"")</f>
        <v/>
      </c>
    </row>
    <row r="306">
      <c r="B306" s="61">
        <f>IFERROR(IF(A306="","",COUNTIFS(_Calc!$C$3:$C$20002,A306,_Calc!$B$3:$B$20002,"&lt;&gt;")),"")</f>
        <v/>
      </c>
      <c r="C306" s="62">
        <f>IFERROR(IF(A306="","",AVERAGEIFS(_Calc!$B$3:$B$20002,_Calc!$C$3:$C$20002,A306)),"")</f>
        <v/>
      </c>
      <c r="D306" s="63">
        <f>IFERROR(IF(A306="","",COUNTIFS(_Calc!$B$3:$B$20002,"&gt;="&amp;70,_Calc!$B$3:$B$20002,"&lt;="&amp;180,_Calc!$C$3:$C$20002,A306)/COUNTIFS(_Calc!$C$3:$C$20002,A306,_Calc!$B$3:$B$20002,"&lt;&gt;")*100),"")</f>
        <v/>
      </c>
      <c r="E306" s="63">
        <f>IFERROR(IF(A306="","",COUNTIFS(_Calc!$B$3:$B$20002,"&lt;70",_Calc!$C$3:$C$20002,A306)/COUNTIFS(_Calc!$C$3:$C$20002,A306,_Calc!$B$3:$B$20002,"&lt;&gt;")*100),"")</f>
        <v/>
      </c>
      <c r="F306" s="63">
        <f>IFERROR(IF(A306="","",COUNTIFS(_Calc!$B$3:$B$20002,"&gt;180",_Calc!$C$3:$C$20002,A306)/COUNTIFS(_Calc!$C$3:$C$20002,A306,_Calc!$B$3:$B$20002,"&lt;&gt;")*100),"")</f>
        <v/>
      </c>
      <c r="G306" s="64">
        <f>IFERROR(IF(A306="","",IF(D306&gt;=70,"✓ Good",IF(E306&gt;4,"Low glucose","High glucose"))),"")</f>
        <v/>
      </c>
      <c r="H306" s="63">
        <f>IFERROR(IF(A306="","",COUNTIFS(_Calc!$B$3:$B$20002,"&gt;="&amp;70,_Calc!$B$3:$B$20002,"&lt;="&amp;180,_Calc!$C$3:$C$20002,"&gt;="&amp;(A306-13),_Calc!$C$3:$C$20002,"&lt;="&amp;A306)/COUNTIFS(_Calc!$C$3:$C$20002,"&gt;="&amp;(A306-13),_Calc!$C$3:$C$20002,"&lt;="&amp;A306,_Calc!$B$3:$B$20002,"&lt;&gt;")*100),"")</f>
        <v/>
      </c>
      <c r="I306" s="61">
        <f>IFERROR(IF(A306="","",COUNTIFS(_Calc!$B$3:$B$20002,"&lt;70",_Calc!$C$3:$C$20002,A306,_Calc!$D$3:$D$20002,"&lt;6")),"")</f>
        <v/>
      </c>
    </row>
    <row r="307">
      <c r="B307" s="61">
        <f>IFERROR(IF(A307="","",COUNTIFS(_Calc!$C$3:$C$20002,A307,_Calc!$B$3:$B$20002,"&lt;&gt;")),"")</f>
        <v/>
      </c>
      <c r="C307" s="62">
        <f>IFERROR(IF(A307="","",AVERAGEIFS(_Calc!$B$3:$B$20002,_Calc!$C$3:$C$20002,A307)),"")</f>
        <v/>
      </c>
      <c r="D307" s="63">
        <f>IFERROR(IF(A307="","",COUNTIFS(_Calc!$B$3:$B$20002,"&gt;="&amp;70,_Calc!$B$3:$B$20002,"&lt;="&amp;180,_Calc!$C$3:$C$20002,A307)/COUNTIFS(_Calc!$C$3:$C$20002,A307,_Calc!$B$3:$B$20002,"&lt;&gt;")*100),"")</f>
        <v/>
      </c>
      <c r="E307" s="63">
        <f>IFERROR(IF(A307="","",COUNTIFS(_Calc!$B$3:$B$20002,"&lt;70",_Calc!$C$3:$C$20002,A307)/COUNTIFS(_Calc!$C$3:$C$20002,A307,_Calc!$B$3:$B$20002,"&lt;&gt;")*100),"")</f>
        <v/>
      </c>
      <c r="F307" s="63">
        <f>IFERROR(IF(A307="","",COUNTIFS(_Calc!$B$3:$B$20002,"&gt;180",_Calc!$C$3:$C$20002,A307)/COUNTIFS(_Calc!$C$3:$C$20002,A307,_Calc!$B$3:$B$20002,"&lt;&gt;")*100),"")</f>
        <v/>
      </c>
      <c r="G307" s="64">
        <f>IFERROR(IF(A307="","",IF(D307&gt;=70,"✓ Good",IF(E307&gt;4,"Low glucose","High glucose"))),"")</f>
        <v/>
      </c>
      <c r="H307" s="63">
        <f>IFERROR(IF(A307="","",COUNTIFS(_Calc!$B$3:$B$20002,"&gt;="&amp;70,_Calc!$B$3:$B$20002,"&lt;="&amp;180,_Calc!$C$3:$C$20002,"&gt;="&amp;(A307-13),_Calc!$C$3:$C$20002,"&lt;="&amp;A307)/COUNTIFS(_Calc!$C$3:$C$20002,"&gt;="&amp;(A307-13),_Calc!$C$3:$C$20002,"&lt;="&amp;A307,_Calc!$B$3:$B$20002,"&lt;&gt;")*100),"")</f>
        <v/>
      </c>
      <c r="I307" s="61">
        <f>IFERROR(IF(A307="","",COUNTIFS(_Calc!$B$3:$B$20002,"&lt;70",_Calc!$C$3:$C$20002,A307,_Calc!$D$3:$D$20002,"&lt;6")),"")</f>
        <v/>
      </c>
    </row>
    <row r="308">
      <c r="B308" s="61">
        <f>IFERROR(IF(A308="","",COUNTIFS(_Calc!$C$3:$C$20002,A308,_Calc!$B$3:$B$20002,"&lt;&gt;")),"")</f>
        <v/>
      </c>
      <c r="C308" s="62">
        <f>IFERROR(IF(A308="","",AVERAGEIFS(_Calc!$B$3:$B$20002,_Calc!$C$3:$C$20002,A308)),"")</f>
        <v/>
      </c>
      <c r="D308" s="63">
        <f>IFERROR(IF(A308="","",COUNTIFS(_Calc!$B$3:$B$20002,"&gt;="&amp;70,_Calc!$B$3:$B$20002,"&lt;="&amp;180,_Calc!$C$3:$C$20002,A308)/COUNTIFS(_Calc!$C$3:$C$20002,A308,_Calc!$B$3:$B$20002,"&lt;&gt;")*100),"")</f>
        <v/>
      </c>
      <c r="E308" s="63">
        <f>IFERROR(IF(A308="","",COUNTIFS(_Calc!$B$3:$B$20002,"&lt;70",_Calc!$C$3:$C$20002,A308)/COUNTIFS(_Calc!$C$3:$C$20002,A308,_Calc!$B$3:$B$20002,"&lt;&gt;")*100),"")</f>
        <v/>
      </c>
      <c r="F308" s="63">
        <f>IFERROR(IF(A308="","",COUNTIFS(_Calc!$B$3:$B$20002,"&gt;180",_Calc!$C$3:$C$20002,A308)/COUNTIFS(_Calc!$C$3:$C$20002,A308,_Calc!$B$3:$B$20002,"&lt;&gt;")*100),"")</f>
        <v/>
      </c>
      <c r="G308" s="64">
        <f>IFERROR(IF(A308="","",IF(D308&gt;=70,"✓ Good",IF(E308&gt;4,"Low glucose","High glucose"))),"")</f>
        <v/>
      </c>
      <c r="H308" s="63">
        <f>IFERROR(IF(A308="","",COUNTIFS(_Calc!$B$3:$B$20002,"&gt;="&amp;70,_Calc!$B$3:$B$20002,"&lt;="&amp;180,_Calc!$C$3:$C$20002,"&gt;="&amp;(A308-13),_Calc!$C$3:$C$20002,"&lt;="&amp;A308)/COUNTIFS(_Calc!$C$3:$C$20002,"&gt;="&amp;(A308-13),_Calc!$C$3:$C$20002,"&lt;="&amp;A308,_Calc!$B$3:$B$20002,"&lt;&gt;")*100),"")</f>
        <v/>
      </c>
      <c r="I308" s="61">
        <f>IFERROR(IF(A308="","",COUNTIFS(_Calc!$B$3:$B$20002,"&lt;70",_Calc!$C$3:$C$20002,A308,_Calc!$D$3:$D$20002,"&lt;6")),"")</f>
        <v/>
      </c>
    </row>
    <row r="309">
      <c r="B309" s="61">
        <f>IFERROR(IF(A309="","",COUNTIFS(_Calc!$C$3:$C$20002,A309,_Calc!$B$3:$B$20002,"&lt;&gt;")),"")</f>
        <v/>
      </c>
      <c r="C309" s="62">
        <f>IFERROR(IF(A309="","",AVERAGEIFS(_Calc!$B$3:$B$20002,_Calc!$C$3:$C$20002,A309)),"")</f>
        <v/>
      </c>
      <c r="D309" s="63">
        <f>IFERROR(IF(A309="","",COUNTIFS(_Calc!$B$3:$B$20002,"&gt;="&amp;70,_Calc!$B$3:$B$20002,"&lt;="&amp;180,_Calc!$C$3:$C$20002,A309)/COUNTIFS(_Calc!$C$3:$C$20002,A309,_Calc!$B$3:$B$20002,"&lt;&gt;")*100),"")</f>
        <v/>
      </c>
      <c r="E309" s="63">
        <f>IFERROR(IF(A309="","",COUNTIFS(_Calc!$B$3:$B$20002,"&lt;70",_Calc!$C$3:$C$20002,A309)/COUNTIFS(_Calc!$C$3:$C$20002,A309,_Calc!$B$3:$B$20002,"&lt;&gt;")*100),"")</f>
        <v/>
      </c>
      <c r="F309" s="63">
        <f>IFERROR(IF(A309="","",COUNTIFS(_Calc!$B$3:$B$20002,"&gt;180",_Calc!$C$3:$C$20002,A309)/COUNTIFS(_Calc!$C$3:$C$20002,A309,_Calc!$B$3:$B$20002,"&lt;&gt;")*100),"")</f>
        <v/>
      </c>
      <c r="G309" s="64">
        <f>IFERROR(IF(A309="","",IF(D309&gt;=70,"✓ Good",IF(E309&gt;4,"Low glucose","High glucose"))),"")</f>
        <v/>
      </c>
      <c r="H309" s="63">
        <f>IFERROR(IF(A309="","",COUNTIFS(_Calc!$B$3:$B$20002,"&gt;="&amp;70,_Calc!$B$3:$B$20002,"&lt;="&amp;180,_Calc!$C$3:$C$20002,"&gt;="&amp;(A309-13),_Calc!$C$3:$C$20002,"&lt;="&amp;A309)/COUNTIFS(_Calc!$C$3:$C$20002,"&gt;="&amp;(A309-13),_Calc!$C$3:$C$20002,"&lt;="&amp;A309,_Calc!$B$3:$B$20002,"&lt;&gt;")*100),"")</f>
        <v/>
      </c>
      <c r="I309" s="61">
        <f>IFERROR(IF(A309="","",COUNTIFS(_Calc!$B$3:$B$20002,"&lt;70",_Calc!$C$3:$C$20002,A309,_Calc!$D$3:$D$20002,"&lt;6")),"")</f>
        <v/>
      </c>
    </row>
    <row r="310">
      <c r="B310" s="61">
        <f>IFERROR(IF(A310="","",COUNTIFS(_Calc!$C$3:$C$20002,A310,_Calc!$B$3:$B$20002,"&lt;&gt;")),"")</f>
        <v/>
      </c>
      <c r="C310" s="62">
        <f>IFERROR(IF(A310="","",AVERAGEIFS(_Calc!$B$3:$B$20002,_Calc!$C$3:$C$20002,A310)),"")</f>
        <v/>
      </c>
      <c r="D310" s="63">
        <f>IFERROR(IF(A310="","",COUNTIFS(_Calc!$B$3:$B$20002,"&gt;="&amp;70,_Calc!$B$3:$B$20002,"&lt;="&amp;180,_Calc!$C$3:$C$20002,A310)/COUNTIFS(_Calc!$C$3:$C$20002,A310,_Calc!$B$3:$B$20002,"&lt;&gt;")*100),"")</f>
        <v/>
      </c>
      <c r="E310" s="63">
        <f>IFERROR(IF(A310="","",COUNTIFS(_Calc!$B$3:$B$20002,"&lt;70",_Calc!$C$3:$C$20002,A310)/COUNTIFS(_Calc!$C$3:$C$20002,A310,_Calc!$B$3:$B$20002,"&lt;&gt;")*100),"")</f>
        <v/>
      </c>
      <c r="F310" s="63">
        <f>IFERROR(IF(A310="","",COUNTIFS(_Calc!$B$3:$B$20002,"&gt;180",_Calc!$C$3:$C$20002,A310)/COUNTIFS(_Calc!$C$3:$C$20002,A310,_Calc!$B$3:$B$20002,"&lt;&gt;")*100),"")</f>
        <v/>
      </c>
      <c r="G310" s="64">
        <f>IFERROR(IF(A310="","",IF(D310&gt;=70,"✓ Good",IF(E310&gt;4,"Low glucose","High glucose"))),"")</f>
        <v/>
      </c>
      <c r="H310" s="63">
        <f>IFERROR(IF(A310="","",COUNTIFS(_Calc!$B$3:$B$20002,"&gt;="&amp;70,_Calc!$B$3:$B$20002,"&lt;="&amp;180,_Calc!$C$3:$C$20002,"&gt;="&amp;(A310-13),_Calc!$C$3:$C$20002,"&lt;="&amp;A310)/COUNTIFS(_Calc!$C$3:$C$20002,"&gt;="&amp;(A310-13),_Calc!$C$3:$C$20002,"&lt;="&amp;A310,_Calc!$B$3:$B$20002,"&lt;&gt;")*100),"")</f>
        <v/>
      </c>
      <c r="I310" s="61">
        <f>IFERROR(IF(A310="","",COUNTIFS(_Calc!$B$3:$B$20002,"&lt;70",_Calc!$C$3:$C$20002,A310,_Calc!$D$3:$D$20002,"&lt;6")),"")</f>
        <v/>
      </c>
    </row>
    <row r="311">
      <c r="B311" s="61">
        <f>IFERROR(IF(A311="","",COUNTIFS(_Calc!$C$3:$C$20002,A311,_Calc!$B$3:$B$20002,"&lt;&gt;")),"")</f>
        <v/>
      </c>
      <c r="C311" s="62">
        <f>IFERROR(IF(A311="","",AVERAGEIFS(_Calc!$B$3:$B$20002,_Calc!$C$3:$C$20002,A311)),"")</f>
        <v/>
      </c>
      <c r="D311" s="63">
        <f>IFERROR(IF(A311="","",COUNTIFS(_Calc!$B$3:$B$20002,"&gt;="&amp;70,_Calc!$B$3:$B$20002,"&lt;="&amp;180,_Calc!$C$3:$C$20002,A311)/COUNTIFS(_Calc!$C$3:$C$20002,A311,_Calc!$B$3:$B$20002,"&lt;&gt;")*100),"")</f>
        <v/>
      </c>
      <c r="E311" s="63">
        <f>IFERROR(IF(A311="","",COUNTIFS(_Calc!$B$3:$B$20002,"&lt;70",_Calc!$C$3:$C$20002,A311)/COUNTIFS(_Calc!$C$3:$C$20002,A311,_Calc!$B$3:$B$20002,"&lt;&gt;")*100),"")</f>
        <v/>
      </c>
      <c r="F311" s="63">
        <f>IFERROR(IF(A311="","",COUNTIFS(_Calc!$B$3:$B$20002,"&gt;180",_Calc!$C$3:$C$20002,A311)/COUNTIFS(_Calc!$C$3:$C$20002,A311,_Calc!$B$3:$B$20002,"&lt;&gt;")*100),"")</f>
        <v/>
      </c>
      <c r="G311" s="64">
        <f>IFERROR(IF(A311="","",IF(D311&gt;=70,"✓ Good",IF(E311&gt;4,"Low glucose","High glucose"))),"")</f>
        <v/>
      </c>
      <c r="H311" s="63">
        <f>IFERROR(IF(A311="","",COUNTIFS(_Calc!$B$3:$B$20002,"&gt;="&amp;70,_Calc!$B$3:$B$20002,"&lt;="&amp;180,_Calc!$C$3:$C$20002,"&gt;="&amp;(A311-13),_Calc!$C$3:$C$20002,"&lt;="&amp;A311)/COUNTIFS(_Calc!$C$3:$C$20002,"&gt;="&amp;(A311-13),_Calc!$C$3:$C$20002,"&lt;="&amp;A311,_Calc!$B$3:$B$20002,"&lt;&gt;")*100),"")</f>
        <v/>
      </c>
      <c r="I311" s="61">
        <f>IFERROR(IF(A311="","",COUNTIFS(_Calc!$B$3:$B$20002,"&lt;70",_Calc!$C$3:$C$20002,A311,_Calc!$D$3:$D$20002,"&lt;6")),"")</f>
        <v/>
      </c>
    </row>
    <row r="312">
      <c r="B312" s="61">
        <f>IFERROR(IF(A312="","",COUNTIFS(_Calc!$C$3:$C$20002,A312,_Calc!$B$3:$B$20002,"&lt;&gt;")),"")</f>
        <v/>
      </c>
      <c r="C312" s="62">
        <f>IFERROR(IF(A312="","",AVERAGEIFS(_Calc!$B$3:$B$20002,_Calc!$C$3:$C$20002,A312)),"")</f>
        <v/>
      </c>
      <c r="D312" s="63">
        <f>IFERROR(IF(A312="","",COUNTIFS(_Calc!$B$3:$B$20002,"&gt;="&amp;70,_Calc!$B$3:$B$20002,"&lt;="&amp;180,_Calc!$C$3:$C$20002,A312)/COUNTIFS(_Calc!$C$3:$C$20002,A312,_Calc!$B$3:$B$20002,"&lt;&gt;")*100),"")</f>
        <v/>
      </c>
      <c r="E312" s="63">
        <f>IFERROR(IF(A312="","",COUNTIFS(_Calc!$B$3:$B$20002,"&lt;70",_Calc!$C$3:$C$20002,A312)/COUNTIFS(_Calc!$C$3:$C$20002,A312,_Calc!$B$3:$B$20002,"&lt;&gt;")*100),"")</f>
        <v/>
      </c>
      <c r="F312" s="63">
        <f>IFERROR(IF(A312="","",COUNTIFS(_Calc!$B$3:$B$20002,"&gt;180",_Calc!$C$3:$C$20002,A312)/COUNTIFS(_Calc!$C$3:$C$20002,A312,_Calc!$B$3:$B$20002,"&lt;&gt;")*100),"")</f>
        <v/>
      </c>
      <c r="G312" s="64">
        <f>IFERROR(IF(A312="","",IF(D312&gt;=70,"✓ Good",IF(E312&gt;4,"Low glucose","High glucose"))),"")</f>
        <v/>
      </c>
      <c r="H312" s="63">
        <f>IFERROR(IF(A312="","",COUNTIFS(_Calc!$B$3:$B$20002,"&gt;="&amp;70,_Calc!$B$3:$B$20002,"&lt;="&amp;180,_Calc!$C$3:$C$20002,"&gt;="&amp;(A312-13),_Calc!$C$3:$C$20002,"&lt;="&amp;A312)/COUNTIFS(_Calc!$C$3:$C$20002,"&gt;="&amp;(A312-13),_Calc!$C$3:$C$20002,"&lt;="&amp;A312,_Calc!$B$3:$B$20002,"&lt;&gt;")*100),"")</f>
        <v/>
      </c>
      <c r="I312" s="61">
        <f>IFERROR(IF(A312="","",COUNTIFS(_Calc!$B$3:$B$20002,"&lt;70",_Calc!$C$3:$C$20002,A312,_Calc!$D$3:$D$20002,"&lt;6")),"")</f>
        <v/>
      </c>
    </row>
    <row r="313">
      <c r="B313" s="61">
        <f>IFERROR(IF(A313="","",COUNTIFS(_Calc!$C$3:$C$20002,A313,_Calc!$B$3:$B$20002,"&lt;&gt;")),"")</f>
        <v/>
      </c>
      <c r="C313" s="62">
        <f>IFERROR(IF(A313="","",AVERAGEIFS(_Calc!$B$3:$B$20002,_Calc!$C$3:$C$20002,A313)),"")</f>
        <v/>
      </c>
      <c r="D313" s="63">
        <f>IFERROR(IF(A313="","",COUNTIFS(_Calc!$B$3:$B$20002,"&gt;="&amp;70,_Calc!$B$3:$B$20002,"&lt;="&amp;180,_Calc!$C$3:$C$20002,A313)/COUNTIFS(_Calc!$C$3:$C$20002,A313,_Calc!$B$3:$B$20002,"&lt;&gt;")*100),"")</f>
        <v/>
      </c>
      <c r="E313" s="63">
        <f>IFERROR(IF(A313="","",COUNTIFS(_Calc!$B$3:$B$20002,"&lt;70",_Calc!$C$3:$C$20002,A313)/COUNTIFS(_Calc!$C$3:$C$20002,A313,_Calc!$B$3:$B$20002,"&lt;&gt;")*100),"")</f>
        <v/>
      </c>
      <c r="F313" s="63">
        <f>IFERROR(IF(A313="","",COUNTIFS(_Calc!$B$3:$B$20002,"&gt;180",_Calc!$C$3:$C$20002,A313)/COUNTIFS(_Calc!$C$3:$C$20002,A313,_Calc!$B$3:$B$20002,"&lt;&gt;")*100),"")</f>
        <v/>
      </c>
      <c r="G313" s="64">
        <f>IFERROR(IF(A313="","",IF(D313&gt;=70,"✓ Good",IF(E313&gt;4,"Low glucose","High glucose"))),"")</f>
        <v/>
      </c>
      <c r="H313" s="63">
        <f>IFERROR(IF(A313="","",COUNTIFS(_Calc!$B$3:$B$20002,"&gt;="&amp;70,_Calc!$B$3:$B$20002,"&lt;="&amp;180,_Calc!$C$3:$C$20002,"&gt;="&amp;(A313-13),_Calc!$C$3:$C$20002,"&lt;="&amp;A313)/COUNTIFS(_Calc!$C$3:$C$20002,"&gt;="&amp;(A313-13),_Calc!$C$3:$C$20002,"&lt;="&amp;A313,_Calc!$B$3:$B$20002,"&lt;&gt;")*100),"")</f>
        <v/>
      </c>
      <c r="I313" s="61">
        <f>IFERROR(IF(A313="","",COUNTIFS(_Calc!$B$3:$B$20002,"&lt;70",_Calc!$C$3:$C$20002,A313,_Calc!$D$3:$D$20002,"&lt;6")),"")</f>
        <v/>
      </c>
    </row>
    <row r="314">
      <c r="B314" s="61">
        <f>IFERROR(IF(A314="","",COUNTIFS(_Calc!$C$3:$C$20002,A314,_Calc!$B$3:$B$20002,"&lt;&gt;")),"")</f>
        <v/>
      </c>
      <c r="C314" s="62">
        <f>IFERROR(IF(A314="","",AVERAGEIFS(_Calc!$B$3:$B$20002,_Calc!$C$3:$C$20002,A314)),"")</f>
        <v/>
      </c>
      <c r="D314" s="63">
        <f>IFERROR(IF(A314="","",COUNTIFS(_Calc!$B$3:$B$20002,"&gt;="&amp;70,_Calc!$B$3:$B$20002,"&lt;="&amp;180,_Calc!$C$3:$C$20002,A314)/COUNTIFS(_Calc!$C$3:$C$20002,A314,_Calc!$B$3:$B$20002,"&lt;&gt;")*100),"")</f>
        <v/>
      </c>
      <c r="E314" s="63">
        <f>IFERROR(IF(A314="","",COUNTIFS(_Calc!$B$3:$B$20002,"&lt;70",_Calc!$C$3:$C$20002,A314)/COUNTIFS(_Calc!$C$3:$C$20002,A314,_Calc!$B$3:$B$20002,"&lt;&gt;")*100),"")</f>
        <v/>
      </c>
      <c r="F314" s="63">
        <f>IFERROR(IF(A314="","",COUNTIFS(_Calc!$B$3:$B$20002,"&gt;180",_Calc!$C$3:$C$20002,A314)/COUNTIFS(_Calc!$C$3:$C$20002,A314,_Calc!$B$3:$B$20002,"&lt;&gt;")*100),"")</f>
        <v/>
      </c>
      <c r="G314" s="64">
        <f>IFERROR(IF(A314="","",IF(D314&gt;=70,"✓ Good",IF(E314&gt;4,"Low glucose","High glucose"))),"")</f>
        <v/>
      </c>
      <c r="H314" s="63">
        <f>IFERROR(IF(A314="","",COUNTIFS(_Calc!$B$3:$B$20002,"&gt;="&amp;70,_Calc!$B$3:$B$20002,"&lt;="&amp;180,_Calc!$C$3:$C$20002,"&gt;="&amp;(A314-13),_Calc!$C$3:$C$20002,"&lt;="&amp;A314)/COUNTIFS(_Calc!$C$3:$C$20002,"&gt;="&amp;(A314-13),_Calc!$C$3:$C$20002,"&lt;="&amp;A314,_Calc!$B$3:$B$20002,"&lt;&gt;")*100),"")</f>
        <v/>
      </c>
      <c r="I314" s="61">
        <f>IFERROR(IF(A314="","",COUNTIFS(_Calc!$B$3:$B$20002,"&lt;70",_Calc!$C$3:$C$20002,A314,_Calc!$D$3:$D$20002,"&lt;6")),"")</f>
        <v/>
      </c>
    </row>
    <row r="315">
      <c r="B315" s="61">
        <f>IFERROR(IF(A315="","",COUNTIFS(_Calc!$C$3:$C$20002,A315,_Calc!$B$3:$B$20002,"&lt;&gt;")),"")</f>
        <v/>
      </c>
      <c r="C315" s="62">
        <f>IFERROR(IF(A315="","",AVERAGEIFS(_Calc!$B$3:$B$20002,_Calc!$C$3:$C$20002,A315)),"")</f>
        <v/>
      </c>
      <c r="D315" s="63">
        <f>IFERROR(IF(A315="","",COUNTIFS(_Calc!$B$3:$B$20002,"&gt;="&amp;70,_Calc!$B$3:$B$20002,"&lt;="&amp;180,_Calc!$C$3:$C$20002,A315)/COUNTIFS(_Calc!$C$3:$C$20002,A315,_Calc!$B$3:$B$20002,"&lt;&gt;")*100),"")</f>
        <v/>
      </c>
      <c r="E315" s="63">
        <f>IFERROR(IF(A315="","",COUNTIFS(_Calc!$B$3:$B$20002,"&lt;70",_Calc!$C$3:$C$20002,A315)/COUNTIFS(_Calc!$C$3:$C$20002,A315,_Calc!$B$3:$B$20002,"&lt;&gt;")*100),"")</f>
        <v/>
      </c>
      <c r="F315" s="63">
        <f>IFERROR(IF(A315="","",COUNTIFS(_Calc!$B$3:$B$20002,"&gt;180",_Calc!$C$3:$C$20002,A315)/COUNTIFS(_Calc!$C$3:$C$20002,A315,_Calc!$B$3:$B$20002,"&lt;&gt;")*100),"")</f>
        <v/>
      </c>
      <c r="G315" s="64">
        <f>IFERROR(IF(A315="","",IF(D315&gt;=70,"✓ Good",IF(E315&gt;4,"Low glucose","High glucose"))),"")</f>
        <v/>
      </c>
      <c r="H315" s="63">
        <f>IFERROR(IF(A315="","",COUNTIFS(_Calc!$B$3:$B$20002,"&gt;="&amp;70,_Calc!$B$3:$B$20002,"&lt;="&amp;180,_Calc!$C$3:$C$20002,"&gt;="&amp;(A315-13),_Calc!$C$3:$C$20002,"&lt;="&amp;A315)/COUNTIFS(_Calc!$C$3:$C$20002,"&gt;="&amp;(A315-13),_Calc!$C$3:$C$20002,"&lt;="&amp;A315,_Calc!$B$3:$B$20002,"&lt;&gt;")*100),"")</f>
        <v/>
      </c>
      <c r="I315" s="61">
        <f>IFERROR(IF(A315="","",COUNTIFS(_Calc!$B$3:$B$20002,"&lt;70",_Calc!$C$3:$C$20002,A315,_Calc!$D$3:$D$20002,"&lt;6")),"")</f>
        <v/>
      </c>
    </row>
    <row r="316">
      <c r="B316" s="61">
        <f>IFERROR(IF(A316="","",COUNTIFS(_Calc!$C$3:$C$20002,A316,_Calc!$B$3:$B$20002,"&lt;&gt;")),"")</f>
        <v/>
      </c>
      <c r="C316" s="62">
        <f>IFERROR(IF(A316="","",AVERAGEIFS(_Calc!$B$3:$B$20002,_Calc!$C$3:$C$20002,A316)),"")</f>
        <v/>
      </c>
      <c r="D316" s="63">
        <f>IFERROR(IF(A316="","",COUNTIFS(_Calc!$B$3:$B$20002,"&gt;="&amp;70,_Calc!$B$3:$B$20002,"&lt;="&amp;180,_Calc!$C$3:$C$20002,A316)/COUNTIFS(_Calc!$C$3:$C$20002,A316,_Calc!$B$3:$B$20002,"&lt;&gt;")*100),"")</f>
        <v/>
      </c>
      <c r="E316" s="63">
        <f>IFERROR(IF(A316="","",COUNTIFS(_Calc!$B$3:$B$20002,"&lt;70",_Calc!$C$3:$C$20002,A316)/COUNTIFS(_Calc!$C$3:$C$20002,A316,_Calc!$B$3:$B$20002,"&lt;&gt;")*100),"")</f>
        <v/>
      </c>
      <c r="F316" s="63">
        <f>IFERROR(IF(A316="","",COUNTIFS(_Calc!$B$3:$B$20002,"&gt;180",_Calc!$C$3:$C$20002,A316)/COUNTIFS(_Calc!$C$3:$C$20002,A316,_Calc!$B$3:$B$20002,"&lt;&gt;")*100),"")</f>
        <v/>
      </c>
      <c r="G316" s="64">
        <f>IFERROR(IF(A316="","",IF(D316&gt;=70,"✓ Good",IF(E316&gt;4,"Low glucose","High glucose"))),"")</f>
        <v/>
      </c>
      <c r="H316" s="63">
        <f>IFERROR(IF(A316="","",COUNTIFS(_Calc!$B$3:$B$20002,"&gt;="&amp;70,_Calc!$B$3:$B$20002,"&lt;="&amp;180,_Calc!$C$3:$C$20002,"&gt;="&amp;(A316-13),_Calc!$C$3:$C$20002,"&lt;="&amp;A316)/COUNTIFS(_Calc!$C$3:$C$20002,"&gt;="&amp;(A316-13),_Calc!$C$3:$C$20002,"&lt;="&amp;A316,_Calc!$B$3:$B$20002,"&lt;&gt;")*100),"")</f>
        <v/>
      </c>
      <c r="I316" s="61">
        <f>IFERROR(IF(A316="","",COUNTIFS(_Calc!$B$3:$B$20002,"&lt;70",_Calc!$C$3:$C$20002,A316,_Calc!$D$3:$D$20002,"&lt;6")),"")</f>
        <v/>
      </c>
    </row>
    <row r="317">
      <c r="B317" s="61">
        <f>IFERROR(IF(A317="","",COUNTIFS(_Calc!$C$3:$C$20002,A317,_Calc!$B$3:$B$20002,"&lt;&gt;")),"")</f>
        <v/>
      </c>
      <c r="C317" s="62">
        <f>IFERROR(IF(A317="","",AVERAGEIFS(_Calc!$B$3:$B$20002,_Calc!$C$3:$C$20002,A317)),"")</f>
        <v/>
      </c>
      <c r="D317" s="63">
        <f>IFERROR(IF(A317="","",COUNTIFS(_Calc!$B$3:$B$20002,"&gt;="&amp;70,_Calc!$B$3:$B$20002,"&lt;="&amp;180,_Calc!$C$3:$C$20002,A317)/COUNTIFS(_Calc!$C$3:$C$20002,A317,_Calc!$B$3:$B$20002,"&lt;&gt;")*100),"")</f>
        <v/>
      </c>
      <c r="E317" s="63">
        <f>IFERROR(IF(A317="","",COUNTIFS(_Calc!$B$3:$B$20002,"&lt;70",_Calc!$C$3:$C$20002,A317)/COUNTIFS(_Calc!$C$3:$C$20002,A317,_Calc!$B$3:$B$20002,"&lt;&gt;")*100),"")</f>
        <v/>
      </c>
      <c r="F317" s="63">
        <f>IFERROR(IF(A317="","",COUNTIFS(_Calc!$B$3:$B$20002,"&gt;180",_Calc!$C$3:$C$20002,A317)/COUNTIFS(_Calc!$C$3:$C$20002,A317,_Calc!$B$3:$B$20002,"&lt;&gt;")*100),"")</f>
        <v/>
      </c>
      <c r="G317" s="64">
        <f>IFERROR(IF(A317="","",IF(D317&gt;=70,"✓ Good",IF(E317&gt;4,"Low glucose","High glucose"))),"")</f>
        <v/>
      </c>
      <c r="H317" s="63">
        <f>IFERROR(IF(A317="","",COUNTIFS(_Calc!$B$3:$B$20002,"&gt;="&amp;70,_Calc!$B$3:$B$20002,"&lt;="&amp;180,_Calc!$C$3:$C$20002,"&gt;="&amp;(A317-13),_Calc!$C$3:$C$20002,"&lt;="&amp;A317)/COUNTIFS(_Calc!$C$3:$C$20002,"&gt;="&amp;(A317-13),_Calc!$C$3:$C$20002,"&lt;="&amp;A317,_Calc!$B$3:$B$20002,"&lt;&gt;")*100),"")</f>
        <v/>
      </c>
      <c r="I317" s="61">
        <f>IFERROR(IF(A317="","",COUNTIFS(_Calc!$B$3:$B$20002,"&lt;70",_Calc!$C$3:$C$20002,A317,_Calc!$D$3:$D$20002,"&lt;6")),"")</f>
        <v/>
      </c>
    </row>
    <row r="318">
      <c r="B318" s="61">
        <f>IFERROR(IF(A318="","",COUNTIFS(_Calc!$C$3:$C$20002,A318,_Calc!$B$3:$B$20002,"&lt;&gt;")),"")</f>
        <v/>
      </c>
      <c r="C318" s="62">
        <f>IFERROR(IF(A318="","",AVERAGEIFS(_Calc!$B$3:$B$20002,_Calc!$C$3:$C$20002,A318)),"")</f>
        <v/>
      </c>
      <c r="D318" s="63">
        <f>IFERROR(IF(A318="","",COUNTIFS(_Calc!$B$3:$B$20002,"&gt;="&amp;70,_Calc!$B$3:$B$20002,"&lt;="&amp;180,_Calc!$C$3:$C$20002,A318)/COUNTIFS(_Calc!$C$3:$C$20002,A318,_Calc!$B$3:$B$20002,"&lt;&gt;")*100),"")</f>
        <v/>
      </c>
      <c r="E318" s="63">
        <f>IFERROR(IF(A318="","",COUNTIFS(_Calc!$B$3:$B$20002,"&lt;70",_Calc!$C$3:$C$20002,A318)/COUNTIFS(_Calc!$C$3:$C$20002,A318,_Calc!$B$3:$B$20002,"&lt;&gt;")*100),"")</f>
        <v/>
      </c>
      <c r="F318" s="63">
        <f>IFERROR(IF(A318="","",COUNTIFS(_Calc!$B$3:$B$20002,"&gt;180",_Calc!$C$3:$C$20002,A318)/COUNTIFS(_Calc!$C$3:$C$20002,A318,_Calc!$B$3:$B$20002,"&lt;&gt;")*100),"")</f>
        <v/>
      </c>
      <c r="G318" s="64">
        <f>IFERROR(IF(A318="","",IF(D318&gt;=70,"✓ Good",IF(E318&gt;4,"Low glucose","High glucose"))),"")</f>
        <v/>
      </c>
      <c r="H318" s="63">
        <f>IFERROR(IF(A318="","",COUNTIFS(_Calc!$B$3:$B$20002,"&gt;="&amp;70,_Calc!$B$3:$B$20002,"&lt;="&amp;180,_Calc!$C$3:$C$20002,"&gt;="&amp;(A318-13),_Calc!$C$3:$C$20002,"&lt;="&amp;A318)/COUNTIFS(_Calc!$C$3:$C$20002,"&gt;="&amp;(A318-13),_Calc!$C$3:$C$20002,"&lt;="&amp;A318,_Calc!$B$3:$B$20002,"&lt;&gt;")*100),"")</f>
        <v/>
      </c>
      <c r="I318" s="61">
        <f>IFERROR(IF(A318="","",COUNTIFS(_Calc!$B$3:$B$20002,"&lt;70",_Calc!$C$3:$C$20002,A318,_Calc!$D$3:$D$20002,"&lt;6")),"")</f>
        <v/>
      </c>
    </row>
    <row r="319">
      <c r="B319" s="61">
        <f>IFERROR(IF(A319="","",COUNTIFS(_Calc!$C$3:$C$20002,A319,_Calc!$B$3:$B$20002,"&lt;&gt;")),"")</f>
        <v/>
      </c>
      <c r="C319" s="62">
        <f>IFERROR(IF(A319="","",AVERAGEIFS(_Calc!$B$3:$B$20002,_Calc!$C$3:$C$20002,A319)),"")</f>
        <v/>
      </c>
      <c r="D319" s="63">
        <f>IFERROR(IF(A319="","",COUNTIFS(_Calc!$B$3:$B$20002,"&gt;="&amp;70,_Calc!$B$3:$B$20002,"&lt;="&amp;180,_Calc!$C$3:$C$20002,A319)/COUNTIFS(_Calc!$C$3:$C$20002,A319,_Calc!$B$3:$B$20002,"&lt;&gt;")*100),"")</f>
        <v/>
      </c>
      <c r="E319" s="63">
        <f>IFERROR(IF(A319="","",COUNTIFS(_Calc!$B$3:$B$20002,"&lt;70",_Calc!$C$3:$C$20002,A319)/COUNTIFS(_Calc!$C$3:$C$20002,A319,_Calc!$B$3:$B$20002,"&lt;&gt;")*100),"")</f>
        <v/>
      </c>
      <c r="F319" s="63">
        <f>IFERROR(IF(A319="","",COUNTIFS(_Calc!$B$3:$B$20002,"&gt;180",_Calc!$C$3:$C$20002,A319)/COUNTIFS(_Calc!$C$3:$C$20002,A319,_Calc!$B$3:$B$20002,"&lt;&gt;")*100),"")</f>
        <v/>
      </c>
      <c r="G319" s="64">
        <f>IFERROR(IF(A319="","",IF(D319&gt;=70,"✓ Good",IF(E319&gt;4,"Low glucose","High glucose"))),"")</f>
        <v/>
      </c>
      <c r="H319" s="63">
        <f>IFERROR(IF(A319="","",COUNTIFS(_Calc!$B$3:$B$20002,"&gt;="&amp;70,_Calc!$B$3:$B$20002,"&lt;="&amp;180,_Calc!$C$3:$C$20002,"&gt;="&amp;(A319-13),_Calc!$C$3:$C$20002,"&lt;="&amp;A319)/COUNTIFS(_Calc!$C$3:$C$20002,"&gt;="&amp;(A319-13),_Calc!$C$3:$C$20002,"&lt;="&amp;A319,_Calc!$B$3:$B$20002,"&lt;&gt;")*100),"")</f>
        <v/>
      </c>
      <c r="I319" s="61">
        <f>IFERROR(IF(A319="","",COUNTIFS(_Calc!$B$3:$B$20002,"&lt;70",_Calc!$C$3:$C$20002,A319,_Calc!$D$3:$D$20002,"&lt;6")),"")</f>
        <v/>
      </c>
    </row>
    <row r="320">
      <c r="B320" s="61">
        <f>IFERROR(IF(A320="","",COUNTIFS(_Calc!$C$3:$C$20002,A320,_Calc!$B$3:$B$20002,"&lt;&gt;")),"")</f>
        <v/>
      </c>
      <c r="C320" s="62">
        <f>IFERROR(IF(A320="","",AVERAGEIFS(_Calc!$B$3:$B$20002,_Calc!$C$3:$C$20002,A320)),"")</f>
        <v/>
      </c>
      <c r="D320" s="63">
        <f>IFERROR(IF(A320="","",COUNTIFS(_Calc!$B$3:$B$20002,"&gt;="&amp;70,_Calc!$B$3:$B$20002,"&lt;="&amp;180,_Calc!$C$3:$C$20002,A320)/COUNTIFS(_Calc!$C$3:$C$20002,A320,_Calc!$B$3:$B$20002,"&lt;&gt;")*100),"")</f>
        <v/>
      </c>
      <c r="E320" s="63">
        <f>IFERROR(IF(A320="","",COUNTIFS(_Calc!$B$3:$B$20002,"&lt;70",_Calc!$C$3:$C$20002,A320)/COUNTIFS(_Calc!$C$3:$C$20002,A320,_Calc!$B$3:$B$20002,"&lt;&gt;")*100),"")</f>
        <v/>
      </c>
      <c r="F320" s="63">
        <f>IFERROR(IF(A320="","",COUNTIFS(_Calc!$B$3:$B$20002,"&gt;180",_Calc!$C$3:$C$20002,A320)/COUNTIFS(_Calc!$C$3:$C$20002,A320,_Calc!$B$3:$B$20002,"&lt;&gt;")*100),"")</f>
        <v/>
      </c>
      <c r="G320" s="64">
        <f>IFERROR(IF(A320="","",IF(D320&gt;=70,"✓ Good",IF(E320&gt;4,"Low glucose","High glucose"))),"")</f>
        <v/>
      </c>
      <c r="H320" s="63">
        <f>IFERROR(IF(A320="","",COUNTIFS(_Calc!$B$3:$B$20002,"&gt;="&amp;70,_Calc!$B$3:$B$20002,"&lt;="&amp;180,_Calc!$C$3:$C$20002,"&gt;="&amp;(A320-13),_Calc!$C$3:$C$20002,"&lt;="&amp;A320)/COUNTIFS(_Calc!$C$3:$C$20002,"&gt;="&amp;(A320-13),_Calc!$C$3:$C$20002,"&lt;="&amp;A320,_Calc!$B$3:$B$20002,"&lt;&gt;")*100),"")</f>
        <v/>
      </c>
      <c r="I320" s="61">
        <f>IFERROR(IF(A320="","",COUNTIFS(_Calc!$B$3:$B$20002,"&lt;70",_Calc!$C$3:$C$20002,A320,_Calc!$D$3:$D$20002,"&lt;6")),"")</f>
        <v/>
      </c>
    </row>
    <row r="321">
      <c r="B321" s="61">
        <f>IFERROR(IF(A321="","",COUNTIFS(_Calc!$C$3:$C$20002,A321,_Calc!$B$3:$B$20002,"&lt;&gt;")),"")</f>
        <v/>
      </c>
      <c r="C321" s="62">
        <f>IFERROR(IF(A321="","",AVERAGEIFS(_Calc!$B$3:$B$20002,_Calc!$C$3:$C$20002,A321)),"")</f>
        <v/>
      </c>
      <c r="D321" s="63">
        <f>IFERROR(IF(A321="","",COUNTIFS(_Calc!$B$3:$B$20002,"&gt;="&amp;70,_Calc!$B$3:$B$20002,"&lt;="&amp;180,_Calc!$C$3:$C$20002,A321)/COUNTIFS(_Calc!$C$3:$C$20002,A321,_Calc!$B$3:$B$20002,"&lt;&gt;")*100),"")</f>
        <v/>
      </c>
      <c r="E321" s="63">
        <f>IFERROR(IF(A321="","",COUNTIFS(_Calc!$B$3:$B$20002,"&lt;70",_Calc!$C$3:$C$20002,A321)/COUNTIFS(_Calc!$C$3:$C$20002,A321,_Calc!$B$3:$B$20002,"&lt;&gt;")*100),"")</f>
        <v/>
      </c>
      <c r="F321" s="63">
        <f>IFERROR(IF(A321="","",COUNTIFS(_Calc!$B$3:$B$20002,"&gt;180",_Calc!$C$3:$C$20002,A321)/COUNTIFS(_Calc!$C$3:$C$20002,A321,_Calc!$B$3:$B$20002,"&lt;&gt;")*100),"")</f>
        <v/>
      </c>
      <c r="G321" s="64">
        <f>IFERROR(IF(A321="","",IF(D321&gt;=70,"✓ Good",IF(E321&gt;4,"Low glucose","High glucose"))),"")</f>
        <v/>
      </c>
      <c r="H321" s="63">
        <f>IFERROR(IF(A321="","",COUNTIFS(_Calc!$B$3:$B$20002,"&gt;="&amp;70,_Calc!$B$3:$B$20002,"&lt;="&amp;180,_Calc!$C$3:$C$20002,"&gt;="&amp;(A321-13),_Calc!$C$3:$C$20002,"&lt;="&amp;A321)/COUNTIFS(_Calc!$C$3:$C$20002,"&gt;="&amp;(A321-13),_Calc!$C$3:$C$20002,"&lt;="&amp;A321,_Calc!$B$3:$B$20002,"&lt;&gt;")*100),"")</f>
        <v/>
      </c>
      <c r="I321" s="61">
        <f>IFERROR(IF(A321="","",COUNTIFS(_Calc!$B$3:$B$20002,"&lt;70",_Calc!$C$3:$C$20002,A321,_Calc!$D$3:$D$20002,"&lt;6")),"")</f>
        <v/>
      </c>
    </row>
    <row r="322">
      <c r="B322" s="61">
        <f>IFERROR(IF(A322="","",COUNTIFS(_Calc!$C$3:$C$20002,A322,_Calc!$B$3:$B$20002,"&lt;&gt;")),"")</f>
        <v/>
      </c>
      <c r="C322" s="62">
        <f>IFERROR(IF(A322="","",AVERAGEIFS(_Calc!$B$3:$B$20002,_Calc!$C$3:$C$20002,A322)),"")</f>
        <v/>
      </c>
      <c r="D322" s="63">
        <f>IFERROR(IF(A322="","",COUNTIFS(_Calc!$B$3:$B$20002,"&gt;="&amp;70,_Calc!$B$3:$B$20002,"&lt;="&amp;180,_Calc!$C$3:$C$20002,A322)/COUNTIFS(_Calc!$C$3:$C$20002,A322,_Calc!$B$3:$B$20002,"&lt;&gt;")*100),"")</f>
        <v/>
      </c>
      <c r="E322" s="63">
        <f>IFERROR(IF(A322="","",COUNTIFS(_Calc!$B$3:$B$20002,"&lt;70",_Calc!$C$3:$C$20002,A322)/COUNTIFS(_Calc!$C$3:$C$20002,A322,_Calc!$B$3:$B$20002,"&lt;&gt;")*100),"")</f>
        <v/>
      </c>
      <c r="F322" s="63">
        <f>IFERROR(IF(A322="","",COUNTIFS(_Calc!$B$3:$B$20002,"&gt;180",_Calc!$C$3:$C$20002,A322)/COUNTIFS(_Calc!$C$3:$C$20002,A322,_Calc!$B$3:$B$20002,"&lt;&gt;")*100),"")</f>
        <v/>
      </c>
      <c r="G322" s="64">
        <f>IFERROR(IF(A322="","",IF(D322&gt;=70,"✓ Good",IF(E322&gt;4,"Low glucose","High glucose"))),"")</f>
        <v/>
      </c>
      <c r="H322" s="63">
        <f>IFERROR(IF(A322="","",COUNTIFS(_Calc!$B$3:$B$20002,"&gt;="&amp;70,_Calc!$B$3:$B$20002,"&lt;="&amp;180,_Calc!$C$3:$C$20002,"&gt;="&amp;(A322-13),_Calc!$C$3:$C$20002,"&lt;="&amp;A322)/COUNTIFS(_Calc!$C$3:$C$20002,"&gt;="&amp;(A322-13),_Calc!$C$3:$C$20002,"&lt;="&amp;A322,_Calc!$B$3:$B$20002,"&lt;&gt;")*100),"")</f>
        <v/>
      </c>
      <c r="I322" s="61">
        <f>IFERROR(IF(A322="","",COUNTIFS(_Calc!$B$3:$B$20002,"&lt;70",_Calc!$C$3:$C$20002,A322,_Calc!$D$3:$D$20002,"&lt;6")),"")</f>
        <v/>
      </c>
    </row>
    <row r="323">
      <c r="B323" s="61">
        <f>IFERROR(IF(A323="","",COUNTIFS(_Calc!$C$3:$C$20002,A323,_Calc!$B$3:$B$20002,"&lt;&gt;")),"")</f>
        <v/>
      </c>
      <c r="C323" s="62">
        <f>IFERROR(IF(A323="","",AVERAGEIFS(_Calc!$B$3:$B$20002,_Calc!$C$3:$C$20002,A323)),"")</f>
        <v/>
      </c>
      <c r="D323" s="63">
        <f>IFERROR(IF(A323="","",COUNTIFS(_Calc!$B$3:$B$20002,"&gt;="&amp;70,_Calc!$B$3:$B$20002,"&lt;="&amp;180,_Calc!$C$3:$C$20002,A323)/COUNTIFS(_Calc!$C$3:$C$20002,A323,_Calc!$B$3:$B$20002,"&lt;&gt;")*100),"")</f>
        <v/>
      </c>
      <c r="E323" s="63">
        <f>IFERROR(IF(A323="","",COUNTIFS(_Calc!$B$3:$B$20002,"&lt;70",_Calc!$C$3:$C$20002,A323)/COUNTIFS(_Calc!$C$3:$C$20002,A323,_Calc!$B$3:$B$20002,"&lt;&gt;")*100),"")</f>
        <v/>
      </c>
      <c r="F323" s="63">
        <f>IFERROR(IF(A323="","",COUNTIFS(_Calc!$B$3:$B$20002,"&gt;180",_Calc!$C$3:$C$20002,A323)/COUNTIFS(_Calc!$C$3:$C$20002,A323,_Calc!$B$3:$B$20002,"&lt;&gt;")*100),"")</f>
        <v/>
      </c>
      <c r="G323" s="64">
        <f>IFERROR(IF(A323="","",IF(D323&gt;=70,"✓ Good",IF(E323&gt;4,"Low glucose","High glucose"))),"")</f>
        <v/>
      </c>
      <c r="H323" s="63">
        <f>IFERROR(IF(A323="","",COUNTIFS(_Calc!$B$3:$B$20002,"&gt;="&amp;70,_Calc!$B$3:$B$20002,"&lt;="&amp;180,_Calc!$C$3:$C$20002,"&gt;="&amp;(A323-13),_Calc!$C$3:$C$20002,"&lt;="&amp;A323)/COUNTIFS(_Calc!$C$3:$C$20002,"&gt;="&amp;(A323-13),_Calc!$C$3:$C$20002,"&lt;="&amp;A323,_Calc!$B$3:$B$20002,"&lt;&gt;")*100),"")</f>
        <v/>
      </c>
      <c r="I323" s="61">
        <f>IFERROR(IF(A323="","",COUNTIFS(_Calc!$B$3:$B$20002,"&lt;70",_Calc!$C$3:$C$20002,A323,_Calc!$D$3:$D$20002,"&lt;6")),"")</f>
        <v/>
      </c>
    </row>
    <row r="324">
      <c r="B324" s="61">
        <f>IFERROR(IF(A324="","",COUNTIFS(_Calc!$C$3:$C$20002,A324,_Calc!$B$3:$B$20002,"&lt;&gt;")),"")</f>
        <v/>
      </c>
      <c r="C324" s="62">
        <f>IFERROR(IF(A324="","",AVERAGEIFS(_Calc!$B$3:$B$20002,_Calc!$C$3:$C$20002,A324)),"")</f>
        <v/>
      </c>
      <c r="D324" s="63">
        <f>IFERROR(IF(A324="","",COUNTIFS(_Calc!$B$3:$B$20002,"&gt;="&amp;70,_Calc!$B$3:$B$20002,"&lt;="&amp;180,_Calc!$C$3:$C$20002,A324)/COUNTIFS(_Calc!$C$3:$C$20002,A324,_Calc!$B$3:$B$20002,"&lt;&gt;")*100),"")</f>
        <v/>
      </c>
      <c r="E324" s="63">
        <f>IFERROR(IF(A324="","",COUNTIFS(_Calc!$B$3:$B$20002,"&lt;70",_Calc!$C$3:$C$20002,A324)/COUNTIFS(_Calc!$C$3:$C$20002,A324,_Calc!$B$3:$B$20002,"&lt;&gt;")*100),"")</f>
        <v/>
      </c>
      <c r="F324" s="63">
        <f>IFERROR(IF(A324="","",COUNTIFS(_Calc!$B$3:$B$20002,"&gt;180",_Calc!$C$3:$C$20002,A324)/COUNTIFS(_Calc!$C$3:$C$20002,A324,_Calc!$B$3:$B$20002,"&lt;&gt;")*100),"")</f>
        <v/>
      </c>
      <c r="G324" s="64">
        <f>IFERROR(IF(A324="","",IF(D324&gt;=70,"✓ Good",IF(E324&gt;4,"Low glucose","High glucose"))),"")</f>
        <v/>
      </c>
      <c r="H324" s="63">
        <f>IFERROR(IF(A324="","",COUNTIFS(_Calc!$B$3:$B$20002,"&gt;="&amp;70,_Calc!$B$3:$B$20002,"&lt;="&amp;180,_Calc!$C$3:$C$20002,"&gt;="&amp;(A324-13),_Calc!$C$3:$C$20002,"&lt;="&amp;A324)/COUNTIFS(_Calc!$C$3:$C$20002,"&gt;="&amp;(A324-13),_Calc!$C$3:$C$20002,"&lt;="&amp;A324,_Calc!$B$3:$B$20002,"&lt;&gt;")*100),"")</f>
        <v/>
      </c>
      <c r="I324" s="61">
        <f>IFERROR(IF(A324="","",COUNTIFS(_Calc!$B$3:$B$20002,"&lt;70",_Calc!$C$3:$C$20002,A324,_Calc!$D$3:$D$20002,"&lt;6")),"")</f>
        <v/>
      </c>
    </row>
    <row r="325">
      <c r="B325" s="61">
        <f>IFERROR(IF(A325="","",COUNTIFS(_Calc!$C$3:$C$20002,A325,_Calc!$B$3:$B$20002,"&lt;&gt;")),"")</f>
        <v/>
      </c>
      <c r="C325" s="62">
        <f>IFERROR(IF(A325="","",AVERAGEIFS(_Calc!$B$3:$B$20002,_Calc!$C$3:$C$20002,A325)),"")</f>
        <v/>
      </c>
      <c r="D325" s="63">
        <f>IFERROR(IF(A325="","",COUNTIFS(_Calc!$B$3:$B$20002,"&gt;="&amp;70,_Calc!$B$3:$B$20002,"&lt;="&amp;180,_Calc!$C$3:$C$20002,A325)/COUNTIFS(_Calc!$C$3:$C$20002,A325,_Calc!$B$3:$B$20002,"&lt;&gt;")*100),"")</f>
        <v/>
      </c>
      <c r="E325" s="63">
        <f>IFERROR(IF(A325="","",COUNTIFS(_Calc!$B$3:$B$20002,"&lt;70",_Calc!$C$3:$C$20002,A325)/COUNTIFS(_Calc!$C$3:$C$20002,A325,_Calc!$B$3:$B$20002,"&lt;&gt;")*100),"")</f>
        <v/>
      </c>
      <c r="F325" s="63">
        <f>IFERROR(IF(A325="","",COUNTIFS(_Calc!$B$3:$B$20002,"&gt;180",_Calc!$C$3:$C$20002,A325)/COUNTIFS(_Calc!$C$3:$C$20002,A325,_Calc!$B$3:$B$20002,"&lt;&gt;")*100),"")</f>
        <v/>
      </c>
      <c r="G325" s="64">
        <f>IFERROR(IF(A325="","",IF(D325&gt;=70,"✓ Good",IF(E325&gt;4,"Low glucose","High glucose"))),"")</f>
        <v/>
      </c>
      <c r="H325" s="63">
        <f>IFERROR(IF(A325="","",COUNTIFS(_Calc!$B$3:$B$20002,"&gt;="&amp;70,_Calc!$B$3:$B$20002,"&lt;="&amp;180,_Calc!$C$3:$C$20002,"&gt;="&amp;(A325-13),_Calc!$C$3:$C$20002,"&lt;="&amp;A325)/COUNTIFS(_Calc!$C$3:$C$20002,"&gt;="&amp;(A325-13),_Calc!$C$3:$C$20002,"&lt;="&amp;A325,_Calc!$B$3:$B$20002,"&lt;&gt;")*100),"")</f>
        <v/>
      </c>
      <c r="I325" s="61">
        <f>IFERROR(IF(A325="","",COUNTIFS(_Calc!$B$3:$B$20002,"&lt;70",_Calc!$C$3:$C$20002,A325,_Calc!$D$3:$D$20002,"&lt;6")),"")</f>
        <v/>
      </c>
    </row>
    <row r="326">
      <c r="B326" s="61">
        <f>IFERROR(IF(A326="","",COUNTIFS(_Calc!$C$3:$C$20002,A326,_Calc!$B$3:$B$20002,"&lt;&gt;")),"")</f>
        <v/>
      </c>
      <c r="C326" s="62">
        <f>IFERROR(IF(A326="","",AVERAGEIFS(_Calc!$B$3:$B$20002,_Calc!$C$3:$C$20002,A326)),"")</f>
        <v/>
      </c>
      <c r="D326" s="63">
        <f>IFERROR(IF(A326="","",COUNTIFS(_Calc!$B$3:$B$20002,"&gt;="&amp;70,_Calc!$B$3:$B$20002,"&lt;="&amp;180,_Calc!$C$3:$C$20002,A326)/COUNTIFS(_Calc!$C$3:$C$20002,A326,_Calc!$B$3:$B$20002,"&lt;&gt;")*100),"")</f>
        <v/>
      </c>
      <c r="E326" s="63">
        <f>IFERROR(IF(A326="","",COUNTIFS(_Calc!$B$3:$B$20002,"&lt;70",_Calc!$C$3:$C$20002,A326)/COUNTIFS(_Calc!$C$3:$C$20002,A326,_Calc!$B$3:$B$20002,"&lt;&gt;")*100),"")</f>
        <v/>
      </c>
      <c r="F326" s="63">
        <f>IFERROR(IF(A326="","",COUNTIFS(_Calc!$B$3:$B$20002,"&gt;180",_Calc!$C$3:$C$20002,A326)/COUNTIFS(_Calc!$C$3:$C$20002,A326,_Calc!$B$3:$B$20002,"&lt;&gt;")*100),"")</f>
        <v/>
      </c>
      <c r="G326" s="64">
        <f>IFERROR(IF(A326="","",IF(D326&gt;=70,"✓ Good",IF(E326&gt;4,"Low glucose","High glucose"))),"")</f>
        <v/>
      </c>
      <c r="H326" s="63">
        <f>IFERROR(IF(A326="","",COUNTIFS(_Calc!$B$3:$B$20002,"&gt;="&amp;70,_Calc!$B$3:$B$20002,"&lt;="&amp;180,_Calc!$C$3:$C$20002,"&gt;="&amp;(A326-13),_Calc!$C$3:$C$20002,"&lt;="&amp;A326)/COUNTIFS(_Calc!$C$3:$C$20002,"&gt;="&amp;(A326-13),_Calc!$C$3:$C$20002,"&lt;="&amp;A326,_Calc!$B$3:$B$20002,"&lt;&gt;")*100),"")</f>
        <v/>
      </c>
      <c r="I326" s="61">
        <f>IFERROR(IF(A326="","",COUNTIFS(_Calc!$B$3:$B$20002,"&lt;70",_Calc!$C$3:$C$20002,A326,_Calc!$D$3:$D$20002,"&lt;6")),"")</f>
        <v/>
      </c>
    </row>
    <row r="327">
      <c r="B327" s="61">
        <f>IFERROR(IF(A327="","",COUNTIFS(_Calc!$C$3:$C$20002,A327,_Calc!$B$3:$B$20002,"&lt;&gt;")),"")</f>
        <v/>
      </c>
      <c r="C327" s="62">
        <f>IFERROR(IF(A327="","",AVERAGEIFS(_Calc!$B$3:$B$20002,_Calc!$C$3:$C$20002,A327)),"")</f>
        <v/>
      </c>
      <c r="D327" s="63">
        <f>IFERROR(IF(A327="","",COUNTIFS(_Calc!$B$3:$B$20002,"&gt;="&amp;70,_Calc!$B$3:$B$20002,"&lt;="&amp;180,_Calc!$C$3:$C$20002,A327)/COUNTIFS(_Calc!$C$3:$C$20002,A327,_Calc!$B$3:$B$20002,"&lt;&gt;")*100),"")</f>
        <v/>
      </c>
      <c r="E327" s="63">
        <f>IFERROR(IF(A327="","",COUNTIFS(_Calc!$B$3:$B$20002,"&lt;70",_Calc!$C$3:$C$20002,A327)/COUNTIFS(_Calc!$C$3:$C$20002,A327,_Calc!$B$3:$B$20002,"&lt;&gt;")*100),"")</f>
        <v/>
      </c>
      <c r="F327" s="63">
        <f>IFERROR(IF(A327="","",COUNTIFS(_Calc!$B$3:$B$20002,"&gt;180",_Calc!$C$3:$C$20002,A327)/COUNTIFS(_Calc!$C$3:$C$20002,A327,_Calc!$B$3:$B$20002,"&lt;&gt;")*100),"")</f>
        <v/>
      </c>
      <c r="G327" s="64">
        <f>IFERROR(IF(A327="","",IF(D327&gt;=70,"✓ Good",IF(E327&gt;4,"Low glucose","High glucose"))),"")</f>
        <v/>
      </c>
      <c r="H327" s="63">
        <f>IFERROR(IF(A327="","",COUNTIFS(_Calc!$B$3:$B$20002,"&gt;="&amp;70,_Calc!$B$3:$B$20002,"&lt;="&amp;180,_Calc!$C$3:$C$20002,"&gt;="&amp;(A327-13),_Calc!$C$3:$C$20002,"&lt;="&amp;A327)/COUNTIFS(_Calc!$C$3:$C$20002,"&gt;="&amp;(A327-13),_Calc!$C$3:$C$20002,"&lt;="&amp;A327,_Calc!$B$3:$B$20002,"&lt;&gt;")*100),"")</f>
        <v/>
      </c>
      <c r="I327" s="61">
        <f>IFERROR(IF(A327="","",COUNTIFS(_Calc!$B$3:$B$20002,"&lt;70",_Calc!$C$3:$C$20002,A327,_Calc!$D$3:$D$20002,"&lt;6")),"")</f>
        <v/>
      </c>
    </row>
    <row r="328">
      <c r="B328" s="61">
        <f>IFERROR(IF(A328="","",COUNTIFS(_Calc!$C$3:$C$20002,A328,_Calc!$B$3:$B$20002,"&lt;&gt;")),"")</f>
        <v/>
      </c>
      <c r="C328" s="62">
        <f>IFERROR(IF(A328="","",AVERAGEIFS(_Calc!$B$3:$B$20002,_Calc!$C$3:$C$20002,A328)),"")</f>
        <v/>
      </c>
      <c r="D328" s="63">
        <f>IFERROR(IF(A328="","",COUNTIFS(_Calc!$B$3:$B$20002,"&gt;="&amp;70,_Calc!$B$3:$B$20002,"&lt;="&amp;180,_Calc!$C$3:$C$20002,A328)/COUNTIFS(_Calc!$C$3:$C$20002,A328,_Calc!$B$3:$B$20002,"&lt;&gt;")*100),"")</f>
        <v/>
      </c>
      <c r="E328" s="63">
        <f>IFERROR(IF(A328="","",COUNTIFS(_Calc!$B$3:$B$20002,"&lt;70",_Calc!$C$3:$C$20002,A328)/COUNTIFS(_Calc!$C$3:$C$20002,A328,_Calc!$B$3:$B$20002,"&lt;&gt;")*100),"")</f>
        <v/>
      </c>
      <c r="F328" s="63">
        <f>IFERROR(IF(A328="","",COUNTIFS(_Calc!$B$3:$B$20002,"&gt;180",_Calc!$C$3:$C$20002,A328)/COUNTIFS(_Calc!$C$3:$C$20002,A328,_Calc!$B$3:$B$20002,"&lt;&gt;")*100),"")</f>
        <v/>
      </c>
      <c r="G328" s="64">
        <f>IFERROR(IF(A328="","",IF(D328&gt;=70,"✓ Good",IF(E328&gt;4,"Low glucose","High glucose"))),"")</f>
        <v/>
      </c>
      <c r="H328" s="63">
        <f>IFERROR(IF(A328="","",COUNTIFS(_Calc!$B$3:$B$20002,"&gt;="&amp;70,_Calc!$B$3:$B$20002,"&lt;="&amp;180,_Calc!$C$3:$C$20002,"&gt;="&amp;(A328-13),_Calc!$C$3:$C$20002,"&lt;="&amp;A328)/COUNTIFS(_Calc!$C$3:$C$20002,"&gt;="&amp;(A328-13),_Calc!$C$3:$C$20002,"&lt;="&amp;A328,_Calc!$B$3:$B$20002,"&lt;&gt;")*100),"")</f>
        <v/>
      </c>
      <c r="I328" s="61">
        <f>IFERROR(IF(A328="","",COUNTIFS(_Calc!$B$3:$B$20002,"&lt;70",_Calc!$C$3:$C$20002,A328,_Calc!$D$3:$D$20002,"&lt;6")),"")</f>
        <v/>
      </c>
    </row>
    <row r="329">
      <c r="B329" s="61">
        <f>IFERROR(IF(A329="","",COUNTIFS(_Calc!$C$3:$C$20002,A329,_Calc!$B$3:$B$20002,"&lt;&gt;")),"")</f>
        <v/>
      </c>
      <c r="C329" s="62">
        <f>IFERROR(IF(A329="","",AVERAGEIFS(_Calc!$B$3:$B$20002,_Calc!$C$3:$C$20002,A329)),"")</f>
        <v/>
      </c>
      <c r="D329" s="63">
        <f>IFERROR(IF(A329="","",COUNTIFS(_Calc!$B$3:$B$20002,"&gt;="&amp;70,_Calc!$B$3:$B$20002,"&lt;="&amp;180,_Calc!$C$3:$C$20002,A329)/COUNTIFS(_Calc!$C$3:$C$20002,A329,_Calc!$B$3:$B$20002,"&lt;&gt;")*100),"")</f>
        <v/>
      </c>
      <c r="E329" s="63">
        <f>IFERROR(IF(A329="","",COUNTIFS(_Calc!$B$3:$B$20002,"&lt;70",_Calc!$C$3:$C$20002,A329)/COUNTIFS(_Calc!$C$3:$C$20002,A329,_Calc!$B$3:$B$20002,"&lt;&gt;")*100),"")</f>
        <v/>
      </c>
      <c r="F329" s="63">
        <f>IFERROR(IF(A329="","",COUNTIFS(_Calc!$B$3:$B$20002,"&gt;180",_Calc!$C$3:$C$20002,A329)/COUNTIFS(_Calc!$C$3:$C$20002,A329,_Calc!$B$3:$B$20002,"&lt;&gt;")*100),"")</f>
        <v/>
      </c>
      <c r="G329" s="64">
        <f>IFERROR(IF(A329="","",IF(D329&gt;=70,"✓ Good",IF(E329&gt;4,"Low glucose","High glucose"))),"")</f>
        <v/>
      </c>
      <c r="H329" s="63">
        <f>IFERROR(IF(A329="","",COUNTIFS(_Calc!$B$3:$B$20002,"&gt;="&amp;70,_Calc!$B$3:$B$20002,"&lt;="&amp;180,_Calc!$C$3:$C$20002,"&gt;="&amp;(A329-13),_Calc!$C$3:$C$20002,"&lt;="&amp;A329)/COUNTIFS(_Calc!$C$3:$C$20002,"&gt;="&amp;(A329-13),_Calc!$C$3:$C$20002,"&lt;="&amp;A329,_Calc!$B$3:$B$20002,"&lt;&gt;")*100),"")</f>
        <v/>
      </c>
      <c r="I329" s="61">
        <f>IFERROR(IF(A329="","",COUNTIFS(_Calc!$B$3:$B$20002,"&lt;70",_Calc!$C$3:$C$20002,A329,_Calc!$D$3:$D$20002,"&lt;6")),"")</f>
        <v/>
      </c>
    </row>
    <row r="330">
      <c r="B330" s="61">
        <f>IFERROR(IF(A330="","",COUNTIFS(_Calc!$C$3:$C$20002,A330,_Calc!$B$3:$B$20002,"&lt;&gt;")),"")</f>
        <v/>
      </c>
      <c r="C330" s="62">
        <f>IFERROR(IF(A330="","",AVERAGEIFS(_Calc!$B$3:$B$20002,_Calc!$C$3:$C$20002,A330)),"")</f>
        <v/>
      </c>
      <c r="D330" s="63">
        <f>IFERROR(IF(A330="","",COUNTIFS(_Calc!$B$3:$B$20002,"&gt;="&amp;70,_Calc!$B$3:$B$20002,"&lt;="&amp;180,_Calc!$C$3:$C$20002,A330)/COUNTIFS(_Calc!$C$3:$C$20002,A330,_Calc!$B$3:$B$20002,"&lt;&gt;")*100),"")</f>
        <v/>
      </c>
      <c r="E330" s="63">
        <f>IFERROR(IF(A330="","",COUNTIFS(_Calc!$B$3:$B$20002,"&lt;70",_Calc!$C$3:$C$20002,A330)/COUNTIFS(_Calc!$C$3:$C$20002,A330,_Calc!$B$3:$B$20002,"&lt;&gt;")*100),"")</f>
        <v/>
      </c>
      <c r="F330" s="63">
        <f>IFERROR(IF(A330="","",COUNTIFS(_Calc!$B$3:$B$20002,"&gt;180",_Calc!$C$3:$C$20002,A330)/COUNTIFS(_Calc!$C$3:$C$20002,A330,_Calc!$B$3:$B$20002,"&lt;&gt;")*100),"")</f>
        <v/>
      </c>
      <c r="G330" s="64">
        <f>IFERROR(IF(A330="","",IF(D330&gt;=70,"✓ Good",IF(E330&gt;4,"Low glucose","High glucose"))),"")</f>
        <v/>
      </c>
      <c r="H330" s="63">
        <f>IFERROR(IF(A330="","",COUNTIFS(_Calc!$B$3:$B$20002,"&gt;="&amp;70,_Calc!$B$3:$B$20002,"&lt;="&amp;180,_Calc!$C$3:$C$20002,"&gt;="&amp;(A330-13),_Calc!$C$3:$C$20002,"&lt;="&amp;A330)/COUNTIFS(_Calc!$C$3:$C$20002,"&gt;="&amp;(A330-13),_Calc!$C$3:$C$20002,"&lt;="&amp;A330,_Calc!$B$3:$B$20002,"&lt;&gt;")*100),"")</f>
        <v/>
      </c>
      <c r="I330" s="61">
        <f>IFERROR(IF(A330="","",COUNTIFS(_Calc!$B$3:$B$20002,"&lt;70",_Calc!$C$3:$C$20002,A330,_Calc!$D$3:$D$20002,"&lt;6")),"")</f>
        <v/>
      </c>
    </row>
    <row r="331">
      <c r="B331" s="61">
        <f>IFERROR(IF(A331="","",COUNTIFS(_Calc!$C$3:$C$20002,A331,_Calc!$B$3:$B$20002,"&lt;&gt;")),"")</f>
        <v/>
      </c>
      <c r="C331" s="62">
        <f>IFERROR(IF(A331="","",AVERAGEIFS(_Calc!$B$3:$B$20002,_Calc!$C$3:$C$20002,A331)),"")</f>
        <v/>
      </c>
      <c r="D331" s="63">
        <f>IFERROR(IF(A331="","",COUNTIFS(_Calc!$B$3:$B$20002,"&gt;="&amp;70,_Calc!$B$3:$B$20002,"&lt;="&amp;180,_Calc!$C$3:$C$20002,A331)/COUNTIFS(_Calc!$C$3:$C$20002,A331,_Calc!$B$3:$B$20002,"&lt;&gt;")*100),"")</f>
        <v/>
      </c>
      <c r="E331" s="63">
        <f>IFERROR(IF(A331="","",COUNTIFS(_Calc!$B$3:$B$20002,"&lt;70",_Calc!$C$3:$C$20002,A331)/COUNTIFS(_Calc!$C$3:$C$20002,A331,_Calc!$B$3:$B$20002,"&lt;&gt;")*100),"")</f>
        <v/>
      </c>
      <c r="F331" s="63">
        <f>IFERROR(IF(A331="","",COUNTIFS(_Calc!$B$3:$B$20002,"&gt;180",_Calc!$C$3:$C$20002,A331)/COUNTIFS(_Calc!$C$3:$C$20002,A331,_Calc!$B$3:$B$20002,"&lt;&gt;")*100),"")</f>
        <v/>
      </c>
      <c r="G331" s="64">
        <f>IFERROR(IF(A331="","",IF(D331&gt;=70,"✓ Good",IF(E331&gt;4,"Low glucose","High glucose"))),"")</f>
        <v/>
      </c>
      <c r="H331" s="63">
        <f>IFERROR(IF(A331="","",COUNTIFS(_Calc!$B$3:$B$20002,"&gt;="&amp;70,_Calc!$B$3:$B$20002,"&lt;="&amp;180,_Calc!$C$3:$C$20002,"&gt;="&amp;(A331-13),_Calc!$C$3:$C$20002,"&lt;="&amp;A331)/COUNTIFS(_Calc!$C$3:$C$20002,"&gt;="&amp;(A331-13),_Calc!$C$3:$C$20002,"&lt;="&amp;A331,_Calc!$B$3:$B$20002,"&lt;&gt;")*100),"")</f>
        <v/>
      </c>
      <c r="I331" s="61">
        <f>IFERROR(IF(A331="","",COUNTIFS(_Calc!$B$3:$B$20002,"&lt;70",_Calc!$C$3:$C$20002,A331,_Calc!$D$3:$D$20002,"&lt;6")),"")</f>
        <v/>
      </c>
    </row>
    <row r="332">
      <c r="B332" s="61">
        <f>IFERROR(IF(A332="","",COUNTIFS(_Calc!$C$3:$C$20002,A332,_Calc!$B$3:$B$20002,"&lt;&gt;")),"")</f>
        <v/>
      </c>
      <c r="C332" s="62">
        <f>IFERROR(IF(A332="","",AVERAGEIFS(_Calc!$B$3:$B$20002,_Calc!$C$3:$C$20002,A332)),"")</f>
        <v/>
      </c>
      <c r="D332" s="63">
        <f>IFERROR(IF(A332="","",COUNTIFS(_Calc!$B$3:$B$20002,"&gt;="&amp;70,_Calc!$B$3:$B$20002,"&lt;="&amp;180,_Calc!$C$3:$C$20002,A332)/COUNTIFS(_Calc!$C$3:$C$20002,A332,_Calc!$B$3:$B$20002,"&lt;&gt;")*100),"")</f>
        <v/>
      </c>
      <c r="E332" s="63">
        <f>IFERROR(IF(A332="","",COUNTIFS(_Calc!$B$3:$B$20002,"&lt;70",_Calc!$C$3:$C$20002,A332)/COUNTIFS(_Calc!$C$3:$C$20002,A332,_Calc!$B$3:$B$20002,"&lt;&gt;")*100),"")</f>
        <v/>
      </c>
      <c r="F332" s="63">
        <f>IFERROR(IF(A332="","",COUNTIFS(_Calc!$B$3:$B$20002,"&gt;180",_Calc!$C$3:$C$20002,A332)/COUNTIFS(_Calc!$C$3:$C$20002,A332,_Calc!$B$3:$B$20002,"&lt;&gt;")*100),"")</f>
        <v/>
      </c>
      <c r="G332" s="64">
        <f>IFERROR(IF(A332="","",IF(D332&gt;=70,"✓ Good",IF(E332&gt;4,"Low glucose","High glucose"))),"")</f>
        <v/>
      </c>
      <c r="H332" s="63">
        <f>IFERROR(IF(A332="","",COUNTIFS(_Calc!$B$3:$B$20002,"&gt;="&amp;70,_Calc!$B$3:$B$20002,"&lt;="&amp;180,_Calc!$C$3:$C$20002,"&gt;="&amp;(A332-13),_Calc!$C$3:$C$20002,"&lt;="&amp;A332)/COUNTIFS(_Calc!$C$3:$C$20002,"&gt;="&amp;(A332-13),_Calc!$C$3:$C$20002,"&lt;="&amp;A332,_Calc!$B$3:$B$20002,"&lt;&gt;")*100),"")</f>
        <v/>
      </c>
      <c r="I332" s="61">
        <f>IFERROR(IF(A332="","",COUNTIFS(_Calc!$B$3:$B$20002,"&lt;70",_Calc!$C$3:$C$20002,A332,_Calc!$D$3:$D$20002,"&lt;6")),"")</f>
        <v/>
      </c>
    </row>
    <row r="333">
      <c r="B333" s="61">
        <f>IFERROR(IF(A333="","",COUNTIFS(_Calc!$C$3:$C$20002,A333,_Calc!$B$3:$B$20002,"&lt;&gt;")),"")</f>
        <v/>
      </c>
      <c r="C333" s="62">
        <f>IFERROR(IF(A333="","",AVERAGEIFS(_Calc!$B$3:$B$20002,_Calc!$C$3:$C$20002,A333)),"")</f>
        <v/>
      </c>
      <c r="D333" s="63">
        <f>IFERROR(IF(A333="","",COUNTIFS(_Calc!$B$3:$B$20002,"&gt;="&amp;70,_Calc!$B$3:$B$20002,"&lt;="&amp;180,_Calc!$C$3:$C$20002,A333)/COUNTIFS(_Calc!$C$3:$C$20002,A333,_Calc!$B$3:$B$20002,"&lt;&gt;")*100),"")</f>
        <v/>
      </c>
      <c r="E333" s="63">
        <f>IFERROR(IF(A333="","",COUNTIFS(_Calc!$B$3:$B$20002,"&lt;70",_Calc!$C$3:$C$20002,A333)/COUNTIFS(_Calc!$C$3:$C$20002,A333,_Calc!$B$3:$B$20002,"&lt;&gt;")*100),"")</f>
        <v/>
      </c>
      <c r="F333" s="63">
        <f>IFERROR(IF(A333="","",COUNTIFS(_Calc!$B$3:$B$20002,"&gt;180",_Calc!$C$3:$C$20002,A333)/COUNTIFS(_Calc!$C$3:$C$20002,A333,_Calc!$B$3:$B$20002,"&lt;&gt;")*100),"")</f>
        <v/>
      </c>
      <c r="G333" s="64">
        <f>IFERROR(IF(A333="","",IF(D333&gt;=70,"✓ Good",IF(E333&gt;4,"Low glucose","High glucose"))),"")</f>
        <v/>
      </c>
      <c r="H333" s="63">
        <f>IFERROR(IF(A333="","",COUNTIFS(_Calc!$B$3:$B$20002,"&gt;="&amp;70,_Calc!$B$3:$B$20002,"&lt;="&amp;180,_Calc!$C$3:$C$20002,"&gt;="&amp;(A333-13),_Calc!$C$3:$C$20002,"&lt;="&amp;A333)/COUNTIFS(_Calc!$C$3:$C$20002,"&gt;="&amp;(A333-13),_Calc!$C$3:$C$20002,"&lt;="&amp;A333,_Calc!$B$3:$B$20002,"&lt;&gt;")*100),"")</f>
        <v/>
      </c>
      <c r="I333" s="61">
        <f>IFERROR(IF(A333="","",COUNTIFS(_Calc!$B$3:$B$20002,"&lt;70",_Calc!$C$3:$C$20002,A333,_Calc!$D$3:$D$20002,"&lt;6")),"")</f>
        <v/>
      </c>
    </row>
    <row r="334">
      <c r="B334" s="61">
        <f>IFERROR(IF(A334="","",COUNTIFS(_Calc!$C$3:$C$20002,A334,_Calc!$B$3:$B$20002,"&lt;&gt;")),"")</f>
        <v/>
      </c>
      <c r="C334" s="62">
        <f>IFERROR(IF(A334="","",AVERAGEIFS(_Calc!$B$3:$B$20002,_Calc!$C$3:$C$20002,A334)),"")</f>
        <v/>
      </c>
      <c r="D334" s="63">
        <f>IFERROR(IF(A334="","",COUNTIFS(_Calc!$B$3:$B$20002,"&gt;="&amp;70,_Calc!$B$3:$B$20002,"&lt;="&amp;180,_Calc!$C$3:$C$20002,A334)/COUNTIFS(_Calc!$C$3:$C$20002,A334,_Calc!$B$3:$B$20002,"&lt;&gt;")*100),"")</f>
        <v/>
      </c>
      <c r="E334" s="63">
        <f>IFERROR(IF(A334="","",COUNTIFS(_Calc!$B$3:$B$20002,"&lt;70",_Calc!$C$3:$C$20002,A334)/COUNTIFS(_Calc!$C$3:$C$20002,A334,_Calc!$B$3:$B$20002,"&lt;&gt;")*100),"")</f>
        <v/>
      </c>
      <c r="F334" s="63">
        <f>IFERROR(IF(A334="","",COUNTIFS(_Calc!$B$3:$B$20002,"&gt;180",_Calc!$C$3:$C$20002,A334)/COUNTIFS(_Calc!$C$3:$C$20002,A334,_Calc!$B$3:$B$20002,"&lt;&gt;")*100),"")</f>
        <v/>
      </c>
      <c r="G334" s="64">
        <f>IFERROR(IF(A334="","",IF(D334&gt;=70,"✓ Good",IF(E334&gt;4,"Low glucose","High glucose"))),"")</f>
        <v/>
      </c>
      <c r="H334" s="63">
        <f>IFERROR(IF(A334="","",COUNTIFS(_Calc!$B$3:$B$20002,"&gt;="&amp;70,_Calc!$B$3:$B$20002,"&lt;="&amp;180,_Calc!$C$3:$C$20002,"&gt;="&amp;(A334-13),_Calc!$C$3:$C$20002,"&lt;="&amp;A334)/COUNTIFS(_Calc!$C$3:$C$20002,"&gt;="&amp;(A334-13),_Calc!$C$3:$C$20002,"&lt;="&amp;A334,_Calc!$B$3:$B$20002,"&lt;&gt;")*100),"")</f>
        <v/>
      </c>
      <c r="I334" s="61">
        <f>IFERROR(IF(A334="","",COUNTIFS(_Calc!$B$3:$B$20002,"&lt;70",_Calc!$C$3:$C$20002,A334,_Calc!$D$3:$D$20002,"&lt;6")),"")</f>
        <v/>
      </c>
    </row>
    <row r="335">
      <c r="B335" s="61">
        <f>IFERROR(IF(A335="","",COUNTIFS(_Calc!$C$3:$C$20002,A335,_Calc!$B$3:$B$20002,"&lt;&gt;")),"")</f>
        <v/>
      </c>
      <c r="C335" s="62">
        <f>IFERROR(IF(A335="","",AVERAGEIFS(_Calc!$B$3:$B$20002,_Calc!$C$3:$C$20002,A335)),"")</f>
        <v/>
      </c>
      <c r="D335" s="63">
        <f>IFERROR(IF(A335="","",COUNTIFS(_Calc!$B$3:$B$20002,"&gt;="&amp;70,_Calc!$B$3:$B$20002,"&lt;="&amp;180,_Calc!$C$3:$C$20002,A335)/COUNTIFS(_Calc!$C$3:$C$20002,A335,_Calc!$B$3:$B$20002,"&lt;&gt;")*100),"")</f>
        <v/>
      </c>
      <c r="E335" s="63">
        <f>IFERROR(IF(A335="","",COUNTIFS(_Calc!$B$3:$B$20002,"&lt;70",_Calc!$C$3:$C$20002,A335)/COUNTIFS(_Calc!$C$3:$C$20002,A335,_Calc!$B$3:$B$20002,"&lt;&gt;")*100),"")</f>
        <v/>
      </c>
      <c r="F335" s="63">
        <f>IFERROR(IF(A335="","",COUNTIFS(_Calc!$B$3:$B$20002,"&gt;180",_Calc!$C$3:$C$20002,A335)/COUNTIFS(_Calc!$C$3:$C$20002,A335,_Calc!$B$3:$B$20002,"&lt;&gt;")*100),"")</f>
        <v/>
      </c>
      <c r="G335" s="64">
        <f>IFERROR(IF(A335="","",IF(D335&gt;=70,"✓ Good",IF(E335&gt;4,"Low glucose","High glucose"))),"")</f>
        <v/>
      </c>
      <c r="H335" s="63">
        <f>IFERROR(IF(A335="","",COUNTIFS(_Calc!$B$3:$B$20002,"&gt;="&amp;70,_Calc!$B$3:$B$20002,"&lt;="&amp;180,_Calc!$C$3:$C$20002,"&gt;="&amp;(A335-13),_Calc!$C$3:$C$20002,"&lt;="&amp;A335)/COUNTIFS(_Calc!$C$3:$C$20002,"&gt;="&amp;(A335-13),_Calc!$C$3:$C$20002,"&lt;="&amp;A335,_Calc!$B$3:$B$20002,"&lt;&gt;")*100),"")</f>
        <v/>
      </c>
      <c r="I335" s="61">
        <f>IFERROR(IF(A335="","",COUNTIFS(_Calc!$B$3:$B$20002,"&lt;70",_Calc!$C$3:$C$20002,A335,_Calc!$D$3:$D$20002,"&lt;6")),"")</f>
        <v/>
      </c>
    </row>
    <row r="336">
      <c r="B336" s="61">
        <f>IFERROR(IF(A336="","",COUNTIFS(_Calc!$C$3:$C$20002,A336,_Calc!$B$3:$B$20002,"&lt;&gt;")),"")</f>
        <v/>
      </c>
      <c r="C336" s="62">
        <f>IFERROR(IF(A336="","",AVERAGEIFS(_Calc!$B$3:$B$20002,_Calc!$C$3:$C$20002,A336)),"")</f>
        <v/>
      </c>
      <c r="D336" s="63">
        <f>IFERROR(IF(A336="","",COUNTIFS(_Calc!$B$3:$B$20002,"&gt;="&amp;70,_Calc!$B$3:$B$20002,"&lt;="&amp;180,_Calc!$C$3:$C$20002,A336)/COUNTIFS(_Calc!$C$3:$C$20002,A336,_Calc!$B$3:$B$20002,"&lt;&gt;")*100),"")</f>
        <v/>
      </c>
      <c r="E336" s="63">
        <f>IFERROR(IF(A336="","",COUNTIFS(_Calc!$B$3:$B$20002,"&lt;70",_Calc!$C$3:$C$20002,A336)/COUNTIFS(_Calc!$C$3:$C$20002,A336,_Calc!$B$3:$B$20002,"&lt;&gt;")*100),"")</f>
        <v/>
      </c>
      <c r="F336" s="63">
        <f>IFERROR(IF(A336="","",COUNTIFS(_Calc!$B$3:$B$20002,"&gt;180",_Calc!$C$3:$C$20002,A336)/COUNTIFS(_Calc!$C$3:$C$20002,A336,_Calc!$B$3:$B$20002,"&lt;&gt;")*100),"")</f>
        <v/>
      </c>
      <c r="G336" s="64">
        <f>IFERROR(IF(A336="","",IF(D336&gt;=70,"✓ Good",IF(E336&gt;4,"Low glucose","High glucose"))),"")</f>
        <v/>
      </c>
      <c r="H336" s="63">
        <f>IFERROR(IF(A336="","",COUNTIFS(_Calc!$B$3:$B$20002,"&gt;="&amp;70,_Calc!$B$3:$B$20002,"&lt;="&amp;180,_Calc!$C$3:$C$20002,"&gt;="&amp;(A336-13),_Calc!$C$3:$C$20002,"&lt;="&amp;A336)/COUNTIFS(_Calc!$C$3:$C$20002,"&gt;="&amp;(A336-13),_Calc!$C$3:$C$20002,"&lt;="&amp;A336,_Calc!$B$3:$B$20002,"&lt;&gt;")*100),"")</f>
        <v/>
      </c>
      <c r="I336" s="61">
        <f>IFERROR(IF(A336="","",COUNTIFS(_Calc!$B$3:$B$20002,"&lt;70",_Calc!$C$3:$C$20002,A336,_Calc!$D$3:$D$20002,"&lt;6")),"")</f>
        <v/>
      </c>
    </row>
    <row r="337">
      <c r="B337" s="61">
        <f>IFERROR(IF(A337="","",COUNTIFS(_Calc!$C$3:$C$20002,A337,_Calc!$B$3:$B$20002,"&lt;&gt;")),"")</f>
        <v/>
      </c>
      <c r="C337" s="62">
        <f>IFERROR(IF(A337="","",AVERAGEIFS(_Calc!$B$3:$B$20002,_Calc!$C$3:$C$20002,A337)),"")</f>
        <v/>
      </c>
      <c r="D337" s="63">
        <f>IFERROR(IF(A337="","",COUNTIFS(_Calc!$B$3:$B$20002,"&gt;="&amp;70,_Calc!$B$3:$B$20002,"&lt;="&amp;180,_Calc!$C$3:$C$20002,A337)/COUNTIFS(_Calc!$C$3:$C$20002,A337,_Calc!$B$3:$B$20002,"&lt;&gt;")*100),"")</f>
        <v/>
      </c>
      <c r="E337" s="63">
        <f>IFERROR(IF(A337="","",COUNTIFS(_Calc!$B$3:$B$20002,"&lt;70",_Calc!$C$3:$C$20002,A337)/COUNTIFS(_Calc!$C$3:$C$20002,A337,_Calc!$B$3:$B$20002,"&lt;&gt;")*100),"")</f>
        <v/>
      </c>
      <c r="F337" s="63">
        <f>IFERROR(IF(A337="","",COUNTIFS(_Calc!$B$3:$B$20002,"&gt;180",_Calc!$C$3:$C$20002,A337)/COUNTIFS(_Calc!$C$3:$C$20002,A337,_Calc!$B$3:$B$20002,"&lt;&gt;")*100),"")</f>
        <v/>
      </c>
      <c r="G337" s="64">
        <f>IFERROR(IF(A337="","",IF(D337&gt;=70,"✓ Good",IF(E337&gt;4,"Low glucose","High glucose"))),"")</f>
        <v/>
      </c>
      <c r="H337" s="63">
        <f>IFERROR(IF(A337="","",COUNTIFS(_Calc!$B$3:$B$20002,"&gt;="&amp;70,_Calc!$B$3:$B$20002,"&lt;="&amp;180,_Calc!$C$3:$C$20002,"&gt;="&amp;(A337-13),_Calc!$C$3:$C$20002,"&lt;="&amp;A337)/COUNTIFS(_Calc!$C$3:$C$20002,"&gt;="&amp;(A337-13),_Calc!$C$3:$C$20002,"&lt;="&amp;A337,_Calc!$B$3:$B$20002,"&lt;&gt;")*100),"")</f>
        <v/>
      </c>
      <c r="I337" s="61">
        <f>IFERROR(IF(A337="","",COUNTIFS(_Calc!$B$3:$B$20002,"&lt;70",_Calc!$C$3:$C$20002,A337,_Calc!$D$3:$D$20002,"&lt;6")),"")</f>
        <v/>
      </c>
    </row>
    <row r="338">
      <c r="B338" s="61">
        <f>IFERROR(IF(A338="","",COUNTIFS(_Calc!$C$3:$C$20002,A338,_Calc!$B$3:$B$20002,"&lt;&gt;")),"")</f>
        <v/>
      </c>
      <c r="C338" s="62">
        <f>IFERROR(IF(A338="","",AVERAGEIFS(_Calc!$B$3:$B$20002,_Calc!$C$3:$C$20002,A338)),"")</f>
        <v/>
      </c>
      <c r="D338" s="63">
        <f>IFERROR(IF(A338="","",COUNTIFS(_Calc!$B$3:$B$20002,"&gt;="&amp;70,_Calc!$B$3:$B$20002,"&lt;="&amp;180,_Calc!$C$3:$C$20002,A338)/COUNTIFS(_Calc!$C$3:$C$20002,A338,_Calc!$B$3:$B$20002,"&lt;&gt;")*100),"")</f>
        <v/>
      </c>
      <c r="E338" s="63">
        <f>IFERROR(IF(A338="","",COUNTIFS(_Calc!$B$3:$B$20002,"&lt;70",_Calc!$C$3:$C$20002,A338)/COUNTIFS(_Calc!$C$3:$C$20002,A338,_Calc!$B$3:$B$20002,"&lt;&gt;")*100),"")</f>
        <v/>
      </c>
      <c r="F338" s="63">
        <f>IFERROR(IF(A338="","",COUNTIFS(_Calc!$B$3:$B$20002,"&gt;180",_Calc!$C$3:$C$20002,A338)/COUNTIFS(_Calc!$C$3:$C$20002,A338,_Calc!$B$3:$B$20002,"&lt;&gt;")*100),"")</f>
        <v/>
      </c>
      <c r="G338" s="64">
        <f>IFERROR(IF(A338="","",IF(D338&gt;=70,"✓ Good",IF(E338&gt;4,"Low glucose","High glucose"))),"")</f>
        <v/>
      </c>
      <c r="H338" s="63">
        <f>IFERROR(IF(A338="","",COUNTIFS(_Calc!$B$3:$B$20002,"&gt;="&amp;70,_Calc!$B$3:$B$20002,"&lt;="&amp;180,_Calc!$C$3:$C$20002,"&gt;="&amp;(A338-13),_Calc!$C$3:$C$20002,"&lt;="&amp;A338)/COUNTIFS(_Calc!$C$3:$C$20002,"&gt;="&amp;(A338-13),_Calc!$C$3:$C$20002,"&lt;="&amp;A338,_Calc!$B$3:$B$20002,"&lt;&gt;")*100),"")</f>
        <v/>
      </c>
      <c r="I338" s="61">
        <f>IFERROR(IF(A338="","",COUNTIFS(_Calc!$B$3:$B$20002,"&lt;70",_Calc!$C$3:$C$20002,A338,_Calc!$D$3:$D$20002,"&lt;6")),"")</f>
        <v/>
      </c>
    </row>
    <row r="339">
      <c r="B339" s="61">
        <f>IFERROR(IF(A339="","",COUNTIFS(_Calc!$C$3:$C$20002,A339,_Calc!$B$3:$B$20002,"&lt;&gt;")),"")</f>
        <v/>
      </c>
      <c r="C339" s="62">
        <f>IFERROR(IF(A339="","",AVERAGEIFS(_Calc!$B$3:$B$20002,_Calc!$C$3:$C$20002,A339)),"")</f>
        <v/>
      </c>
      <c r="D339" s="63">
        <f>IFERROR(IF(A339="","",COUNTIFS(_Calc!$B$3:$B$20002,"&gt;="&amp;70,_Calc!$B$3:$B$20002,"&lt;="&amp;180,_Calc!$C$3:$C$20002,A339)/COUNTIFS(_Calc!$C$3:$C$20002,A339,_Calc!$B$3:$B$20002,"&lt;&gt;")*100),"")</f>
        <v/>
      </c>
      <c r="E339" s="63">
        <f>IFERROR(IF(A339="","",COUNTIFS(_Calc!$B$3:$B$20002,"&lt;70",_Calc!$C$3:$C$20002,A339)/COUNTIFS(_Calc!$C$3:$C$20002,A339,_Calc!$B$3:$B$20002,"&lt;&gt;")*100),"")</f>
        <v/>
      </c>
      <c r="F339" s="63">
        <f>IFERROR(IF(A339="","",COUNTIFS(_Calc!$B$3:$B$20002,"&gt;180",_Calc!$C$3:$C$20002,A339)/COUNTIFS(_Calc!$C$3:$C$20002,A339,_Calc!$B$3:$B$20002,"&lt;&gt;")*100),"")</f>
        <v/>
      </c>
      <c r="G339" s="64">
        <f>IFERROR(IF(A339="","",IF(D339&gt;=70,"✓ Good",IF(E339&gt;4,"Low glucose","High glucose"))),"")</f>
        <v/>
      </c>
      <c r="H339" s="63">
        <f>IFERROR(IF(A339="","",COUNTIFS(_Calc!$B$3:$B$20002,"&gt;="&amp;70,_Calc!$B$3:$B$20002,"&lt;="&amp;180,_Calc!$C$3:$C$20002,"&gt;="&amp;(A339-13),_Calc!$C$3:$C$20002,"&lt;="&amp;A339)/COUNTIFS(_Calc!$C$3:$C$20002,"&gt;="&amp;(A339-13),_Calc!$C$3:$C$20002,"&lt;="&amp;A339,_Calc!$B$3:$B$20002,"&lt;&gt;")*100),"")</f>
        <v/>
      </c>
      <c r="I339" s="61">
        <f>IFERROR(IF(A339="","",COUNTIFS(_Calc!$B$3:$B$20002,"&lt;70",_Calc!$C$3:$C$20002,A339,_Calc!$D$3:$D$20002,"&lt;6")),"")</f>
        <v/>
      </c>
    </row>
    <row r="340">
      <c r="B340" s="61">
        <f>IFERROR(IF(A340="","",COUNTIFS(_Calc!$C$3:$C$20002,A340,_Calc!$B$3:$B$20002,"&lt;&gt;")),"")</f>
        <v/>
      </c>
      <c r="C340" s="62">
        <f>IFERROR(IF(A340="","",AVERAGEIFS(_Calc!$B$3:$B$20002,_Calc!$C$3:$C$20002,A340)),"")</f>
        <v/>
      </c>
      <c r="D340" s="63">
        <f>IFERROR(IF(A340="","",COUNTIFS(_Calc!$B$3:$B$20002,"&gt;="&amp;70,_Calc!$B$3:$B$20002,"&lt;="&amp;180,_Calc!$C$3:$C$20002,A340)/COUNTIFS(_Calc!$C$3:$C$20002,A340,_Calc!$B$3:$B$20002,"&lt;&gt;")*100),"")</f>
        <v/>
      </c>
      <c r="E340" s="63">
        <f>IFERROR(IF(A340="","",COUNTIFS(_Calc!$B$3:$B$20002,"&lt;70",_Calc!$C$3:$C$20002,A340)/COUNTIFS(_Calc!$C$3:$C$20002,A340,_Calc!$B$3:$B$20002,"&lt;&gt;")*100),"")</f>
        <v/>
      </c>
      <c r="F340" s="63">
        <f>IFERROR(IF(A340="","",COUNTIFS(_Calc!$B$3:$B$20002,"&gt;180",_Calc!$C$3:$C$20002,A340)/COUNTIFS(_Calc!$C$3:$C$20002,A340,_Calc!$B$3:$B$20002,"&lt;&gt;")*100),"")</f>
        <v/>
      </c>
      <c r="G340" s="64">
        <f>IFERROR(IF(A340="","",IF(D340&gt;=70,"✓ Good",IF(E340&gt;4,"Low glucose","High glucose"))),"")</f>
        <v/>
      </c>
      <c r="H340" s="63">
        <f>IFERROR(IF(A340="","",COUNTIFS(_Calc!$B$3:$B$20002,"&gt;="&amp;70,_Calc!$B$3:$B$20002,"&lt;="&amp;180,_Calc!$C$3:$C$20002,"&gt;="&amp;(A340-13),_Calc!$C$3:$C$20002,"&lt;="&amp;A340)/COUNTIFS(_Calc!$C$3:$C$20002,"&gt;="&amp;(A340-13),_Calc!$C$3:$C$20002,"&lt;="&amp;A340,_Calc!$B$3:$B$20002,"&lt;&gt;")*100),"")</f>
        <v/>
      </c>
      <c r="I340" s="61">
        <f>IFERROR(IF(A340="","",COUNTIFS(_Calc!$B$3:$B$20002,"&lt;70",_Calc!$C$3:$C$20002,A340,_Calc!$D$3:$D$20002,"&lt;6")),"")</f>
        <v/>
      </c>
    </row>
    <row r="341">
      <c r="B341" s="61">
        <f>IFERROR(IF(A341="","",COUNTIFS(_Calc!$C$3:$C$20002,A341,_Calc!$B$3:$B$20002,"&lt;&gt;")),"")</f>
        <v/>
      </c>
      <c r="C341" s="62">
        <f>IFERROR(IF(A341="","",AVERAGEIFS(_Calc!$B$3:$B$20002,_Calc!$C$3:$C$20002,A341)),"")</f>
        <v/>
      </c>
      <c r="D341" s="63">
        <f>IFERROR(IF(A341="","",COUNTIFS(_Calc!$B$3:$B$20002,"&gt;="&amp;70,_Calc!$B$3:$B$20002,"&lt;="&amp;180,_Calc!$C$3:$C$20002,A341)/COUNTIFS(_Calc!$C$3:$C$20002,A341,_Calc!$B$3:$B$20002,"&lt;&gt;")*100),"")</f>
        <v/>
      </c>
      <c r="E341" s="63">
        <f>IFERROR(IF(A341="","",COUNTIFS(_Calc!$B$3:$B$20002,"&lt;70",_Calc!$C$3:$C$20002,A341)/COUNTIFS(_Calc!$C$3:$C$20002,A341,_Calc!$B$3:$B$20002,"&lt;&gt;")*100),"")</f>
        <v/>
      </c>
      <c r="F341" s="63">
        <f>IFERROR(IF(A341="","",COUNTIFS(_Calc!$B$3:$B$20002,"&gt;180",_Calc!$C$3:$C$20002,A341)/COUNTIFS(_Calc!$C$3:$C$20002,A341,_Calc!$B$3:$B$20002,"&lt;&gt;")*100),"")</f>
        <v/>
      </c>
      <c r="G341" s="64">
        <f>IFERROR(IF(A341="","",IF(D341&gt;=70,"✓ Good",IF(E341&gt;4,"Low glucose","High glucose"))),"")</f>
        <v/>
      </c>
      <c r="H341" s="63">
        <f>IFERROR(IF(A341="","",COUNTIFS(_Calc!$B$3:$B$20002,"&gt;="&amp;70,_Calc!$B$3:$B$20002,"&lt;="&amp;180,_Calc!$C$3:$C$20002,"&gt;="&amp;(A341-13),_Calc!$C$3:$C$20002,"&lt;="&amp;A341)/COUNTIFS(_Calc!$C$3:$C$20002,"&gt;="&amp;(A341-13),_Calc!$C$3:$C$20002,"&lt;="&amp;A341,_Calc!$B$3:$B$20002,"&lt;&gt;")*100),"")</f>
        <v/>
      </c>
      <c r="I341" s="61">
        <f>IFERROR(IF(A341="","",COUNTIFS(_Calc!$B$3:$B$20002,"&lt;70",_Calc!$C$3:$C$20002,A341,_Calc!$D$3:$D$20002,"&lt;6")),"")</f>
        <v/>
      </c>
    </row>
    <row r="342">
      <c r="B342" s="61">
        <f>IFERROR(IF(A342="","",COUNTIFS(_Calc!$C$3:$C$20002,A342,_Calc!$B$3:$B$20002,"&lt;&gt;")),"")</f>
        <v/>
      </c>
      <c r="C342" s="62">
        <f>IFERROR(IF(A342="","",AVERAGEIFS(_Calc!$B$3:$B$20002,_Calc!$C$3:$C$20002,A342)),"")</f>
        <v/>
      </c>
      <c r="D342" s="63">
        <f>IFERROR(IF(A342="","",COUNTIFS(_Calc!$B$3:$B$20002,"&gt;="&amp;70,_Calc!$B$3:$B$20002,"&lt;="&amp;180,_Calc!$C$3:$C$20002,A342)/COUNTIFS(_Calc!$C$3:$C$20002,A342,_Calc!$B$3:$B$20002,"&lt;&gt;")*100),"")</f>
        <v/>
      </c>
      <c r="E342" s="63">
        <f>IFERROR(IF(A342="","",COUNTIFS(_Calc!$B$3:$B$20002,"&lt;70",_Calc!$C$3:$C$20002,A342)/COUNTIFS(_Calc!$C$3:$C$20002,A342,_Calc!$B$3:$B$20002,"&lt;&gt;")*100),"")</f>
        <v/>
      </c>
      <c r="F342" s="63">
        <f>IFERROR(IF(A342="","",COUNTIFS(_Calc!$B$3:$B$20002,"&gt;180",_Calc!$C$3:$C$20002,A342)/COUNTIFS(_Calc!$C$3:$C$20002,A342,_Calc!$B$3:$B$20002,"&lt;&gt;")*100),"")</f>
        <v/>
      </c>
      <c r="G342" s="64">
        <f>IFERROR(IF(A342="","",IF(D342&gt;=70,"✓ Good",IF(E342&gt;4,"Low glucose","High glucose"))),"")</f>
        <v/>
      </c>
      <c r="H342" s="63">
        <f>IFERROR(IF(A342="","",COUNTIFS(_Calc!$B$3:$B$20002,"&gt;="&amp;70,_Calc!$B$3:$B$20002,"&lt;="&amp;180,_Calc!$C$3:$C$20002,"&gt;="&amp;(A342-13),_Calc!$C$3:$C$20002,"&lt;="&amp;A342)/COUNTIFS(_Calc!$C$3:$C$20002,"&gt;="&amp;(A342-13),_Calc!$C$3:$C$20002,"&lt;="&amp;A342,_Calc!$B$3:$B$20002,"&lt;&gt;")*100),"")</f>
        <v/>
      </c>
      <c r="I342" s="61">
        <f>IFERROR(IF(A342="","",COUNTIFS(_Calc!$B$3:$B$20002,"&lt;70",_Calc!$C$3:$C$20002,A342,_Calc!$D$3:$D$20002,"&lt;6")),"")</f>
        <v/>
      </c>
    </row>
    <row r="343">
      <c r="B343" s="61">
        <f>IFERROR(IF(A343="","",COUNTIFS(_Calc!$C$3:$C$20002,A343,_Calc!$B$3:$B$20002,"&lt;&gt;")),"")</f>
        <v/>
      </c>
      <c r="C343" s="62">
        <f>IFERROR(IF(A343="","",AVERAGEIFS(_Calc!$B$3:$B$20002,_Calc!$C$3:$C$20002,A343)),"")</f>
        <v/>
      </c>
      <c r="D343" s="63">
        <f>IFERROR(IF(A343="","",COUNTIFS(_Calc!$B$3:$B$20002,"&gt;="&amp;70,_Calc!$B$3:$B$20002,"&lt;="&amp;180,_Calc!$C$3:$C$20002,A343)/COUNTIFS(_Calc!$C$3:$C$20002,A343,_Calc!$B$3:$B$20002,"&lt;&gt;")*100),"")</f>
        <v/>
      </c>
      <c r="E343" s="63">
        <f>IFERROR(IF(A343="","",COUNTIFS(_Calc!$B$3:$B$20002,"&lt;70",_Calc!$C$3:$C$20002,A343)/COUNTIFS(_Calc!$C$3:$C$20002,A343,_Calc!$B$3:$B$20002,"&lt;&gt;")*100),"")</f>
        <v/>
      </c>
      <c r="F343" s="63">
        <f>IFERROR(IF(A343="","",COUNTIFS(_Calc!$B$3:$B$20002,"&gt;180",_Calc!$C$3:$C$20002,A343)/COUNTIFS(_Calc!$C$3:$C$20002,A343,_Calc!$B$3:$B$20002,"&lt;&gt;")*100),"")</f>
        <v/>
      </c>
      <c r="G343" s="64">
        <f>IFERROR(IF(A343="","",IF(D343&gt;=70,"✓ Good",IF(E343&gt;4,"Low glucose","High glucose"))),"")</f>
        <v/>
      </c>
      <c r="H343" s="63">
        <f>IFERROR(IF(A343="","",COUNTIFS(_Calc!$B$3:$B$20002,"&gt;="&amp;70,_Calc!$B$3:$B$20002,"&lt;="&amp;180,_Calc!$C$3:$C$20002,"&gt;="&amp;(A343-13),_Calc!$C$3:$C$20002,"&lt;="&amp;A343)/COUNTIFS(_Calc!$C$3:$C$20002,"&gt;="&amp;(A343-13),_Calc!$C$3:$C$20002,"&lt;="&amp;A343,_Calc!$B$3:$B$20002,"&lt;&gt;")*100),"")</f>
        <v/>
      </c>
      <c r="I343" s="61">
        <f>IFERROR(IF(A343="","",COUNTIFS(_Calc!$B$3:$B$20002,"&lt;70",_Calc!$C$3:$C$20002,A343,_Calc!$D$3:$D$20002,"&lt;6")),"")</f>
        <v/>
      </c>
    </row>
    <row r="344">
      <c r="B344" s="61">
        <f>IFERROR(IF(A344="","",COUNTIFS(_Calc!$C$3:$C$20002,A344,_Calc!$B$3:$B$20002,"&lt;&gt;")),"")</f>
        <v/>
      </c>
      <c r="C344" s="62">
        <f>IFERROR(IF(A344="","",AVERAGEIFS(_Calc!$B$3:$B$20002,_Calc!$C$3:$C$20002,A344)),"")</f>
        <v/>
      </c>
      <c r="D344" s="63">
        <f>IFERROR(IF(A344="","",COUNTIFS(_Calc!$B$3:$B$20002,"&gt;="&amp;70,_Calc!$B$3:$B$20002,"&lt;="&amp;180,_Calc!$C$3:$C$20002,A344)/COUNTIFS(_Calc!$C$3:$C$20002,A344,_Calc!$B$3:$B$20002,"&lt;&gt;")*100),"")</f>
        <v/>
      </c>
      <c r="E344" s="63">
        <f>IFERROR(IF(A344="","",COUNTIFS(_Calc!$B$3:$B$20002,"&lt;70",_Calc!$C$3:$C$20002,A344)/COUNTIFS(_Calc!$C$3:$C$20002,A344,_Calc!$B$3:$B$20002,"&lt;&gt;")*100),"")</f>
        <v/>
      </c>
      <c r="F344" s="63">
        <f>IFERROR(IF(A344="","",COUNTIFS(_Calc!$B$3:$B$20002,"&gt;180",_Calc!$C$3:$C$20002,A344)/COUNTIFS(_Calc!$C$3:$C$20002,A344,_Calc!$B$3:$B$20002,"&lt;&gt;")*100),"")</f>
        <v/>
      </c>
      <c r="G344" s="64">
        <f>IFERROR(IF(A344="","",IF(D344&gt;=70,"✓ Good",IF(E344&gt;4,"Low glucose","High glucose"))),"")</f>
        <v/>
      </c>
      <c r="H344" s="63">
        <f>IFERROR(IF(A344="","",COUNTIFS(_Calc!$B$3:$B$20002,"&gt;="&amp;70,_Calc!$B$3:$B$20002,"&lt;="&amp;180,_Calc!$C$3:$C$20002,"&gt;="&amp;(A344-13),_Calc!$C$3:$C$20002,"&lt;="&amp;A344)/COUNTIFS(_Calc!$C$3:$C$20002,"&gt;="&amp;(A344-13),_Calc!$C$3:$C$20002,"&lt;="&amp;A344,_Calc!$B$3:$B$20002,"&lt;&gt;")*100),"")</f>
        <v/>
      </c>
      <c r="I344" s="61">
        <f>IFERROR(IF(A344="","",COUNTIFS(_Calc!$B$3:$B$20002,"&lt;70",_Calc!$C$3:$C$20002,A344,_Calc!$D$3:$D$20002,"&lt;6")),"")</f>
        <v/>
      </c>
    </row>
    <row r="345">
      <c r="B345" s="61">
        <f>IFERROR(IF(A345="","",COUNTIFS(_Calc!$C$3:$C$20002,A345,_Calc!$B$3:$B$20002,"&lt;&gt;")),"")</f>
        <v/>
      </c>
      <c r="C345" s="62">
        <f>IFERROR(IF(A345="","",AVERAGEIFS(_Calc!$B$3:$B$20002,_Calc!$C$3:$C$20002,A345)),"")</f>
        <v/>
      </c>
      <c r="D345" s="63">
        <f>IFERROR(IF(A345="","",COUNTIFS(_Calc!$B$3:$B$20002,"&gt;="&amp;70,_Calc!$B$3:$B$20002,"&lt;="&amp;180,_Calc!$C$3:$C$20002,A345)/COUNTIFS(_Calc!$C$3:$C$20002,A345,_Calc!$B$3:$B$20002,"&lt;&gt;")*100),"")</f>
        <v/>
      </c>
      <c r="E345" s="63">
        <f>IFERROR(IF(A345="","",COUNTIFS(_Calc!$B$3:$B$20002,"&lt;70",_Calc!$C$3:$C$20002,A345)/COUNTIFS(_Calc!$C$3:$C$20002,A345,_Calc!$B$3:$B$20002,"&lt;&gt;")*100),"")</f>
        <v/>
      </c>
      <c r="F345" s="63">
        <f>IFERROR(IF(A345="","",COUNTIFS(_Calc!$B$3:$B$20002,"&gt;180",_Calc!$C$3:$C$20002,A345)/COUNTIFS(_Calc!$C$3:$C$20002,A345,_Calc!$B$3:$B$20002,"&lt;&gt;")*100),"")</f>
        <v/>
      </c>
      <c r="G345" s="64">
        <f>IFERROR(IF(A345="","",IF(D345&gt;=70,"✓ Good",IF(E345&gt;4,"Low glucose","High glucose"))),"")</f>
        <v/>
      </c>
      <c r="H345" s="63">
        <f>IFERROR(IF(A345="","",COUNTIFS(_Calc!$B$3:$B$20002,"&gt;="&amp;70,_Calc!$B$3:$B$20002,"&lt;="&amp;180,_Calc!$C$3:$C$20002,"&gt;="&amp;(A345-13),_Calc!$C$3:$C$20002,"&lt;="&amp;A345)/COUNTIFS(_Calc!$C$3:$C$20002,"&gt;="&amp;(A345-13),_Calc!$C$3:$C$20002,"&lt;="&amp;A345,_Calc!$B$3:$B$20002,"&lt;&gt;")*100),"")</f>
        <v/>
      </c>
      <c r="I345" s="61">
        <f>IFERROR(IF(A345="","",COUNTIFS(_Calc!$B$3:$B$20002,"&lt;70",_Calc!$C$3:$C$20002,A345,_Calc!$D$3:$D$20002,"&lt;6")),"")</f>
        <v/>
      </c>
    </row>
    <row r="346">
      <c r="B346" s="61">
        <f>IFERROR(IF(A346="","",COUNTIFS(_Calc!$C$3:$C$20002,A346,_Calc!$B$3:$B$20002,"&lt;&gt;")),"")</f>
        <v/>
      </c>
      <c r="C346" s="62">
        <f>IFERROR(IF(A346="","",AVERAGEIFS(_Calc!$B$3:$B$20002,_Calc!$C$3:$C$20002,A346)),"")</f>
        <v/>
      </c>
      <c r="D346" s="63">
        <f>IFERROR(IF(A346="","",COUNTIFS(_Calc!$B$3:$B$20002,"&gt;="&amp;70,_Calc!$B$3:$B$20002,"&lt;="&amp;180,_Calc!$C$3:$C$20002,A346)/COUNTIFS(_Calc!$C$3:$C$20002,A346,_Calc!$B$3:$B$20002,"&lt;&gt;")*100),"")</f>
        <v/>
      </c>
      <c r="E346" s="63">
        <f>IFERROR(IF(A346="","",COUNTIFS(_Calc!$B$3:$B$20002,"&lt;70",_Calc!$C$3:$C$20002,A346)/COUNTIFS(_Calc!$C$3:$C$20002,A346,_Calc!$B$3:$B$20002,"&lt;&gt;")*100),"")</f>
        <v/>
      </c>
      <c r="F346" s="63">
        <f>IFERROR(IF(A346="","",COUNTIFS(_Calc!$B$3:$B$20002,"&gt;180",_Calc!$C$3:$C$20002,A346)/COUNTIFS(_Calc!$C$3:$C$20002,A346,_Calc!$B$3:$B$20002,"&lt;&gt;")*100),"")</f>
        <v/>
      </c>
      <c r="G346" s="64">
        <f>IFERROR(IF(A346="","",IF(D346&gt;=70,"✓ Good",IF(E346&gt;4,"Low glucose","High glucose"))),"")</f>
        <v/>
      </c>
      <c r="H346" s="63">
        <f>IFERROR(IF(A346="","",COUNTIFS(_Calc!$B$3:$B$20002,"&gt;="&amp;70,_Calc!$B$3:$B$20002,"&lt;="&amp;180,_Calc!$C$3:$C$20002,"&gt;="&amp;(A346-13),_Calc!$C$3:$C$20002,"&lt;="&amp;A346)/COUNTIFS(_Calc!$C$3:$C$20002,"&gt;="&amp;(A346-13),_Calc!$C$3:$C$20002,"&lt;="&amp;A346,_Calc!$B$3:$B$20002,"&lt;&gt;")*100),"")</f>
        <v/>
      </c>
      <c r="I346" s="61">
        <f>IFERROR(IF(A346="","",COUNTIFS(_Calc!$B$3:$B$20002,"&lt;70",_Calc!$C$3:$C$20002,A346,_Calc!$D$3:$D$20002,"&lt;6")),"")</f>
        <v/>
      </c>
    </row>
    <row r="347">
      <c r="B347" s="61">
        <f>IFERROR(IF(A347="","",COUNTIFS(_Calc!$C$3:$C$20002,A347,_Calc!$B$3:$B$20002,"&lt;&gt;")),"")</f>
        <v/>
      </c>
      <c r="C347" s="62">
        <f>IFERROR(IF(A347="","",AVERAGEIFS(_Calc!$B$3:$B$20002,_Calc!$C$3:$C$20002,A347)),"")</f>
        <v/>
      </c>
      <c r="D347" s="63">
        <f>IFERROR(IF(A347="","",COUNTIFS(_Calc!$B$3:$B$20002,"&gt;="&amp;70,_Calc!$B$3:$B$20002,"&lt;="&amp;180,_Calc!$C$3:$C$20002,A347)/COUNTIFS(_Calc!$C$3:$C$20002,A347,_Calc!$B$3:$B$20002,"&lt;&gt;")*100),"")</f>
        <v/>
      </c>
      <c r="E347" s="63">
        <f>IFERROR(IF(A347="","",COUNTIFS(_Calc!$B$3:$B$20002,"&lt;70",_Calc!$C$3:$C$20002,A347)/COUNTIFS(_Calc!$C$3:$C$20002,A347,_Calc!$B$3:$B$20002,"&lt;&gt;")*100),"")</f>
        <v/>
      </c>
      <c r="F347" s="63">
        <f>IFERROR(IF(A347="","",COUNTIFS(_Calc!$B$3:$B$20002,"&gt;180",_Calc!$C$3:$C$20002,A347)/COUNTIFS(_Calc!$C$3:$C$20002,A347,_Calc!$B$3:$B$20002,"&lt;&gt;")*100),"")</f>
        <v/>
      </c>
      <c r="G347" s="64">
        <f>IFERROR(IF(A347="","",IF(D347&gt;=70,"✓ Good",IF(E347&gt;4,"Low glucose","High glucose"))),"")</f>
        <v/>
      </c>
      <c r="H347" s="63">
        <f>IFERROR(IF(A347="","",COUNTIFS(_Calc!$B$3:$B$20002,"&gt;="&amp;70,_Calc!$B$3:$B$20002,"&lt;="&amp;180,_Calc!$C$3:$C$20002,"&gt;="&amp;(A347-13),_Calc!$C$3:$C$20002,"&lt;="&amp;A347)/COUNTIFS(_Calc!$C$3:$C$20002,"&gt;="&amp;(A347-13),_Calc!$C$3:$C$20002,"&lt;="&amp;A347,_Calc!$B$3:$B$20002,"&lt;&gt;")*100),"")</f>
        <v/>
      </c>
      <c r="I347" s="61">
        <f>IFERROR(IF(A347="","",COUNTIFS(_Calc!$B$3:$B$20002,"&lt;70",_Calc!$C$3:$C$20002,A347,_Calc!$D$3:$D$20002,"&lt;6")),"")</f>
        <v/>
      </c>
    </row>
    <row r="348">
      <c r="B348" s="61">
        <f>IFERROR(IF(A348="","",COUNTIFS(_Calc!$C$3:$C$20002,A348,_Calc!$B$3:$B$20002,"&lt;&gt;")),"")</f>
        <v/>
      </c>
      <c r="C348" s="62">
        <f>IFERROR(IF(A348="","",AVERAGEIFS(_Calc!$B$3:$B$20002,_Calc!$C$3:$C$20002,A348)),"")</f>
        <v/>
      </c>
      <c r="D348" s="63">
        <f>IFERROR(IF(A348="","",COUNTIFS(_Calc!$B$3:$B$20002,"&gt;="&amp;70,_Calc!$B$3:$B$20002,"&lt;="&amp;180,_Calc!$C$3:$C$20002,A348)/COUNTIFS(_Calc!$C$3:$C$20002,A348,_Calc!$B$3:$B$20002,"&lt;&gt;")*100),"")</f>
        <v/>
      </c>
      <c r="E348" s="63">
        <f>IFERROR(IF(A348="","",COUNTIFS(_Calc!$B$3:$B$20002,"&lt;70",_Calc!$C$3:$C$20002,A348)/COUNTIFS(_Calc!$C$3:$C$20002,A348,_Calc!$B$3:$B$20002,"&lt;&gt;")*100),"")</f>
        <v/>
      </c>
      <c r="F348" s="63">
        <f>IFERROR(IF(A348="","",COUNTIFS(_Calc!$B$3:$B$20002,"&gt;180",_Calc!$C$3:$C$20002,A348)/COUNTIFS(_Calc!$C$3:$C$20002,A348,_Calc!$B$3:$B$20002,"&lt;&gt;")*100),"")</f>
        <v/>
      </c>
      <c r="G348" s="64">
        <f>IFERROR(IF(A348="","",IF(D348&gt;=70,"✓ Good",IF(E348&gt;4,"Low glucose","High glucose"))),"")</f>
        <v/>
      </c>
      <c r="H348" s="63">
        <f>IFERROR(IF(A348="","",COUNTIFS(_Calc!$B$3:$B$20002,"&gt;="&amp;70,_Calc!$B$3:$B$20002,"&lt;="&amp;180,_Calc!$C$3:$C$20002,"&gt;="&amp;(A348-13),_Calc!$C$3:$C$20002,"&lt;="&amp;A348)/COUNTIFS(_Calc!$C$3:$C$20002,"&gt;="&amp;(A348-13),_Calc!$C$3:$C$20002,"&lt;="&amp;A348,_Calc!$B$3:$B$20002,"&lt;&gt;")*100),"")</f>
        <v/>
      </c>
      <c r="I348" s="61">
        <f>IFERROR(IF(A348="","",COUNTIFS(_Calc!$B$3:$B$20002,"&lt;70",_Calc!$C$3:$C$20002,A348,_Calc!$D$3:$D$20002,"&lt;6")),"")</f>
        <v/>
      </c>
    </row>
    <row r="349">
      <c r="B349" s="61">
        <f>IFERROR(IF(A349="","",COUNTIFS(_Calc!$C$3:$C$20002,A349,_Calc!$B$3:$B$20002,"&lt;&gt;")),"")</f>
        <v/>
      </c>
      <c r="C349" s="62">
        <f>IFERROR(IF(A349="","",AVERAGEIFS(_Calc!$B$3:$B$20002,_Calc!$C$3:$C$20002,A349)),"")</f>
        <v/>
      </c>
      <c r="D349" s="63">
        <f>IFERROR(IF(A349="","",COUNTIFS(_Calc!$B$3:$B$20002,"&gt;="&amp;70,_Calc!$B$3:$B$20002,"&lt;="&amp;180,_Calc!$C$3:$C$20002,A349)/COUNTIFS(_Calc!$C$3:$C$20002,A349,_Calc!$B$3:$B$20002,"&lt;&gt;")*100),"")</f>
        <v/>
      </c>
      <c r="E349" s="63">
        <f>IFERROR(IF(A349="","",COUNTIFS(_Calc!$B$3:$B$20002,"&lt;70",_Calc!$C$3:$C$20002,A349)/COUNTIFS(_Calc!$C$3:$C$20002,A349,_Calc!$B$3:$B$20002,"&lt;&gt;")*100),"")</f>
        <v/>
      </c>
      <c r="F349" s="63">
        <f>IFERROR(IF(A349="","",COUNTIFS(_Calc!$B$3:$B$20002,"&gt;180",_Calc!$C$3:$C$20002,A349)/COUNTIFS(_Calc!$C$3:$C$20002,A349,_Calc!$B$3:$B$20002,"&lt;&gt;")*100),"")</f>
        <v/>
      </c>
      <c r="G349" s="64">
        <f>IFERROR(IF(A349="","",IF(D349&gt;=70,"✓ Good",IF(E349&gt;4,"Low glucose","High glucose"))),"")</f>
        <v/>
      </c>
      <c r="H349" s="63">
        <f>IFERROR(IF(A349="","",COUNTIFS(_Calc!$B$3:$B$20002,"&gt;="&amp;70,_Calc!$B$3:$B$20002,"&lt;="&amp;180,_Calc!$C$3:$C$20002,"&gt;="&amp;(A349-13),_Calc!$C$3:$C$20002,"&lt;="&amp;A349)/COUNTIFS(_Calc!$C$3:$C$20002,"&gt;="&amp;(A349-13),_Calc!$C$3:$C$20002,"&lt;="&amp;A349,_Calc!$B$3:$B$20002,"&lt;&gt;")*100),"")</f>
        <v/>
      </c>
      <c r="I349" s="61">
        <f>IFERROR(IF(A349="","",COUNTIFS(_Calc!$B$3:$B$20002,"&lt;70",_Calc!$C$3:$C$20002,A349,_Calc!$D$3:$D$20002,"&lt;6")),"")</f>
        <v/>
      </c>
    </row>
    <row r="350">
      <c r="B350" s="61">
        <f>IFERROR(IF(A350="","",COUNTIFS(_Calc!$C$3:$C$20002,A350,_Calc!$B$3:$B$20002,"&lt;&gt;")),"")</f>
        <v/>
      </c>
      <c r="C350" s="62">
        <f>IFERROR(IF(A350="","",AVERAGEIFS(_Calc!$B$3:$B$20002,_Calc!$C$3:$C$20002,A350)),"")</f>
        <v/>
      </c>
      <c r="D350" s="63">
        <f>IFERROR(IF(A350="","",COUNTIFS(_Calc!$B$3:$B$20002,"&gt;="&amp;70,_Calc!$B$3:$B$20002,"&lt;="&amp;180,_Calc!$C$3:$C$20002,A350)/COUNTIFS(_Calc!$C$3:$C$20002,A350,_Calc!$B$3:$B$20002,"&lt;&gt;")*100),"")</f>
        <v/>
      </c>
      <c r="E350" s="63">
        <f>IFERROR(IF(A350="","",COUNTIFS(_Calc!$B$3:$B$20002,"&lt;70",_Calc!$C$3:$C$20002,A350)/COUNTIFS(_Calc!$C$3:$C$20002,A350,_Calc!$B$3:$B$20002,"&lt;&gt;")*100),"")</f>
        <v/>
      </c>
      <c r="F350" s="63">
        <f>IFERROR(IF(A350="","",COUNTIFS(_Calc!$B$3:$B$20002,"&gt;180",_Calc!$C$3:$C$20002,A350)/COUNTIFS(_Calc!$C$3:$C$20002,A350,_Calc!$B$3:$B$20002,"&lt;&gt;")*100),"")</f>
        <v/>
      </c>
      <c r="G350" s="64">
        <f>IFERROR(IF(A350="","",IF(D350&gt;=70,"✓ Good",IF(E350&gt;4,"Low glucose","High glucose"))),"")</f>
        <v/>
      </c>
      <c r="H350" s="63">
        <f>IFERROR(IF(A350="","",COUNTIFS(_Calc!$B$3:$B$20002,"&gt;="&amp;70,_Calc!$B$3:$B$20002,"&lt;="&amp;180,_Calc!$C$3:$C$20002,"&gt;="&amp;(A350-13),_Calc!$C$3:$C$20002,"&lt;="&amp;A350)/COUNTIFS(_Calc!$C$3:$C$20002,"&gt;="&amp;(A350-13),_Calc!$C$3:$C$20002,"&lt;="&amp;A350,_Calc!$B$3:$B$20002,"&lt;&gt;")*100),"")</f>
        <v/>
      </c>
      <c r="I350" s="61">
        <f>IFERROR(IF(A350="","",COUNTIFS(_Calc!$B$3:$B$20002,"&lt;70",_Calc!$C$3:$C$20002,A350,_Calc!$D$3:$D$20002,"&lt;6")),"")</f>
        <v/>
      </c>
    </row>
    <row r="351">
      <c r="B351" s="61">
        <f>IFERROR(IF(A351="","",COUNTIFS(_Calc!$C$3:$C$20002,A351,_Calc!$B$3:$B$20002,"&lt;&gt;")),"")</f>
        <v/>
      </c>
      <c r="C351" s="62">
        <f>IFERROR(IF(A351="","",AVERAGEIFS(_Calc!$B$3:$B$20002,_Calc!$C$3:$C$20002,A351)),"")</f>
        <v/>
      </c>
      <c r="D351" s="63">
        <f>IFERROR(IF(A351="","",COUNTIFS(_Calc!$B$3:$B$20002,"&gt;="&amp;70,_Calc!$B$3:$B$20002,"&lt;="&amp;180,_Calc!$C$3:$C$20002,A351)/COUNTIFS(_Calc!$C$3:$C$20002,A351,_Calc!$B$3:$B$20002,"&lt;&gt;")*100),"")</f>
        <v/>
      </c>
      <c r="E351" s="63">
        <f>IFERROR(IF(A351="","",COUNTIFS(_Calc!$B$3:$B$20002,"&lt;70",_Calc!$C$3:$C$20002,A351)/COUNTIFS(_Calc!$C$3:$C$20002,A351,_Calc!$B$3:$B$20002,"&lt;&gt;")*100),"")</f>
        <v/>
      </c>
      <c r="F351" s="63">
        <f>IFERROR(IF(A351="","",COUNTIFS(_Calc!$B$3:$B$20002,"&gt;180",_Calc!$C$3:$C$20002,A351)/COUNTIFS(_Calc!$C$3:$C$20002,A351,_Calc!$B$3:$B$20002,"&lt;&gt;")*100),"")</f>
        <v/>
      </c>
      <c r="G351" s="64">
        <f>IFERROR(IF(A351="","",IF(D351&gt;=70,"✓ Good",IF(E351&gt;4,"Low glucose","High glucose"))),"")</f>
        <v/>
      </c>
      <c r="H351" s="63">
        <f>IFERROR(IF(A351="","",COUNTIFS(_Calc!$B$3:$B$20002,"&gt;="&amp;70,_Calc!$B$3:$B$20002,"&lt;="&amp;180,_Calc!$C$3:$C$20002,"&gt;="&amp;(A351-13),_Calc!$C$3:$C$20002,"&lt;="&amp;A351)/COUNTIFS(_Calc!$C$3:$C$20002,"&gt;="&amp;(A351-13),_Calc!$C$3:$C$20002,"&lt;="&amp;A351,_Calc!$B$3:$B$20002,"&lt;&gt;")*100),"")</f>
        <v/>
      </c>
      <c r="I351" s="61">
        <f>IFERROR(IF(A351="","",COUNTIFS(_Calc!$B$3:$B$20002,"&lt;70",_Calc!$C$3:$C$20002,A351,_Calc!$D$3:$D$20002,"&lt;6")),"")</f>
        <v/>
      </c>
    </row>
    <row r="352">
      <c r="B352" s="61">
        <f>IFERROR(IF(A352="","",COUNTIFS(_Calc!$C$3:$C$20002,A352,_Calc!$B$3:$B$20002,"&lt;&gt;")),"")</f>
        <v/>
      </c>
      <c r="C352" s="62">
        <f>IFERROR(IF(A352="","",AVERAGEIFS(_Calc!$B$3:$B$20002,_Calc!$C$3:$C$20002,A352)),"")</f>
        <v/>
      </c>
      <c r="D352" s="63">
        <f>IFERROR(IF(A352="","",COUNTIFS(_Calc!$B$3:$B$20002,"&gt;="&amp;70,_Calc!$B$3:$B$20002,"&lt;="&amp;180,_Calc!$C$3:$C$20002,A352)/COUNTIFS(_Calc!$C$3:$C$20002,A352,_Calc!$B$3:$B$20002,"&lt;&gt;")*100),"")</f>
        <v/>
      </c>
      <c r="E352" s="63">
        <f>IFERROR(IF(A352="","",COUNTIFS(_Calc!$B$3:$B$20002,"&lt;70",_Calc!$C$3:$C$20002,A352)/COUNTIFS(_Calc!$C$3:$C$20002,A352,_Calc!$B$3:$B$20002,"&lt;&gt;")*100),"")</f>
        <v/>
      </c>
      <c r="F352" s="63">
        <f>IFERROR(IF(A352="","",COUNTIFS(_Calc!$B$3:$B$20002,"&gt;180",_Calc!$C$3:$C$20002,A352)/COUNTIFS(_Calc!$C$3:$C$20002,A352,_Calc!$B$3:$B$20002,"&lt;&gt;")*100),"")</f>
        <v/>
      </c>
      <c r="G352" s="64">
        <f>IFERROR(IF(A352="","",IF(D352&gt;=70,"✓ Good",IF(E352&gt;4,"Low glucose","High glucose"))),"")</f>
        <v/>
      </c>
      <c r="H352" s="63">
        <f>IFERROR(IF(A352="","",COUNTIFS(_Calc!$B$3:$B$20002,"&gt;="&amp;70,_Calc!$B$3:$B$20002,"&lt;="&amp;180,_Calc!$C$3:$C$20002,"&gt;="&amp;(A352-13),_Calc!$C$3:$C$20002,"&lt;="&amp;A352)/COUNTIFS(_Calc!$C$3:$C$20002,"&gt;="&amp;(A352-13),_Calc!$C$3:$C$20002,"&lt;="&amp;A352,_Calc!$B$3:$B$20002,"&lt;&gt;")*100),"")</f>
        <v/>
      </c>
      <c r="I352" s="61">
        <f>IFERROR(IF(A352="","",COUNTIFS(_Calc!$B$3:$B$20002,"&lt;70",_Calc!$C$3:$C$20002,A352,_Calc!$D$3:$D$20002,"&lt;6")),"")</f>
        <v/>
      </c>
    </row>
    <row r="353">
      <c r="B353" s="61">
        <f>IFERROR(IF(A353="","",COUNTIFS(_Calc!$C$3:$C$20002,A353,_Calc!$B$3:$B$20002,"&lt;&gt;")),"")</f>
        <v/>
      </c>
      <c r="C353" s="62">
        <f>IFERROR(IF(A353="","",AVERAGEIFS(_Calc!$B$3:$B$20002,_Calc!$C$3:$C$20002,A353)),"")</f>
        <v/>
      </c>
      <c r="D353" s="63">
        <f>IFERROR(IF(A353="","",COUNTIFS(_Calc!$B$3:$B$20002,"&gt;="&amp;70,_Calc!$B$3:$B$20002,"&lt;="&amp;180,_Calc!$C$3:$C$20002,A353)/COUNTIFS(_Calc!$C$3:$C$20002,A353,_Calc!$B$3:$B$20002,"&lt;&gt;")*100),"")</f>
        <v/>
      </c>
      <c r="E353" s="63">
        <f>IFERROR(IF(A353="","",COUNTIFS(_Calc!$B$3:$B$20002,"&lt;70",_Calc!$C$3:$C$20002,A353)/COUNTIFS(_Calc!$C$3:$C$20002,A353,_Calc!$B$3:$B$20002,"&lt;&gt;")*100),"")</f>
        <v/>
      </c>
      <c r="F353" s="63">
        <f>IFERROR(IF(A353="","",COUNTIFS(_Calc!$B$3:$B$20002,"&gt;180",_Calc!$C$3:$C$20002,A353)/COUNTIFS(_Calc!$C$3:$C$20002,A353,_Calc!$B$3:$B$20002,"&lt;&gt;")*100),"")</f>
        <v/>
      </c>
      <c r="G353" s="64">
        <f>IFERROR(IF(A353="","",IF(D353&gt;=70,"✓ Good",IF(E353&gt;4,"Low glucose","High glucose"))),"")</f>
        <v/>
      </c>
      <c r="H353" s="63">
        <f>IFERROR(IF(A353="","",COUNTIFS(_Calc!$B$3:$B$20002,"&gt;="&amp;70,_Calc!$B$3:$B$20002,"&lt;="&amp;180,_Calc!$C$3:$C$20002,"&gt;="&amp;(A353-13),_Calc!$C$3:$C$20002,"&lt;="&amp;A353)/COUNTIFS(_Calc!$C$3:$C$20002,"&gt;="&amp;(A353-13),_Calc!$C$3:$C$20002,"&lt;="&amp;A353,_Calc!$B$3:$B$20002,"&lt;&gt;")*100),"")</f>
        <v/>
      </c>
      <c r="I353" s="61">
        <f>IFERROR(IF(A353="","",COUNTIFS(_Calc!$B$3:$B$20002,"&lt;70",_Calc!$C$3:$C$20002,A353,_Calc!$D$3:$D$20002,"&lt;6")),"")</f>
        <v/>
      </c>
    </row>
    <row r="354">
      <c r="B354" s="61">
        <f>IFERROR(IF(A354="","",COUNTIFS(_Calc!$C$3:$C$20002,A354,_Calc!$B$3:$B$20002,"&lt;&gt;")),"")</f>
        <v/>
      </c>
      <c r="C354" s="62">
        <f>IFERROR(IF(A354="","",AVERAGEIFS(_Calc!$B$3:$B$20002,_Calc!$C$3:$C$20002,A354)),"")</f>
        <v/>
      </c>
      <c r="D354" s="63">
        <f>IFERROR(IF(A354="","",COUNTIFS(_Calc!$B$3:$B$20002,"&gt;="&amp;70,_Calc!$B$3:$B$20002,"&lt;="&amp;180,_Calc!$C$3:$C$20002,A354)/COUNTIFS(_Calc!$C$3:$C$20002,A354,_Calc!$B$3:$B$20002,"&lt;&gt;")*100),"")</f>
        <v/>
      </c>
      <c r="E354" s="63">
        <f>IFERROR(IF(A354="","",COUNTIFS(_Calc!$B$3:$B$20002,"&lt;70",_Calc!$C$3:$C$20002,A354)/COUNTIFS(_Calc!$C$3:$C$20002,A354,_Calc!$B$3:$B$20002,"&lt;&gt;")*100),"")</f>
        <v/>
      </c>
      <c r="F354" s="63">
        <f>IFERROR(IF(A354="","",COUNTIFS(_Calc!$B$3:$B$20002,"&gt;180",_Calc!$C$3:$C$20002,A354)/COUNTIFS(_Calc!$C$3:$C$20002,A354,_Calc!$B$3:$B$20002,"&lt;&gt;")*100),"")</f>
        <v/>
      </c>
      <c r="G354" s="64">
        <f>IFERROR(IF(A354="","",IF(D354&gt;=70,"✓ Good",IF(E354&gt;4,"Low glucose","High glucose"))),"")</f>
        <v/>
      </c>
      <c r="H354" s="63">
        <f>IFERROR(IF(A354="","",COUNTIFS(_Calc!$B$3:$B$20002,"&gt;="&amp;70,_Calc!$B$3:$B$20002,"&lt;="&amp;180,_Calc!$C$3:$C$20002,"&gt;="&amp;(A354-13),_Calc!$C$3:$C$20002,"&lt;="&amp;A354)/COUNTIFS(_Calc!$C$3:$C$20002,"&gt;="&amp;(A354-13),_Calc!$C$3:$C$20002,"&lt;="&amp;A354,_Calc!$B$3:$B$20002,"&lt;&gt;")*100),"")</f>
        <v/>
      </c>
      <c r="I354" s="61">
        <f>IFERROR(IF(A354="","",COUNTIFS(_Calc!$B$3:$B$20002,"&lt;70",_Calc!$C$3:$C$20002,A354,_Calc!$D$3:$D$20002,"&lt;6")),"")</f>
        <v/>
      </c>
    </row>
    <row r="355">
      <c r="B355" s="61">
        <f>IFERROR(IF(A355="","",COUNTIFS(_Calc!$C$3:$C$20002,A355,_Calc!$B$3:$B$20002,"&lt;&gt;")),"")</f>
        <v/>
      </c>
      <c r="C355" s="62">
        <f>IFERROR(IF(A355="","",AVERAGEIFS(_Calc!$B$3:$B$20002,_Calc!$C$3:$C$20002,A355)),"")</f>
        <v/>
      </c>
      <c r="D355" s="63">
        <f>IFERROR(IF(A355="","",COUNTIFS(_Calc!$B$3:$B$20002,"&gt;="&amp;70,_Calc!$B$3:$B$20002,"&lt;="&amp;180,_Calc!$C$3:$C$20002,A355)/COUNTIFS(_Calc!$C$3:$C$20002,A355,_Calc!$B$3:$B$20002,"&lt;&gt;")*100),"")</f>
        <v/>
      </c>
      <c r="E355" s="63">
        <f>IFERROR(IF(A355="","",COUNTIFS(_Calc!$B$3:$B$20002,"&lt;70",_Calc!$C$3:$C$20002,A355)/COUNTIFS(_Calc!$C$3:$C$20002,A355,_Calc!$B$3:$B$20002,"&lt;&gt;")*100),"")</f>
        <v/>
      </c>
      <c r="F355" s="63">
        <f>IFERROR(IF(A355="","",COUNTIFS(_Calc!$B$3:$B$20002,"&gt;180",_Calc!$C$3:$C$20002,A355)/COUNTIFS(_Calc!$C$3:$C$20002,A355,_Calc!$B$3:$B$20002,"&lt;&gt;")*100),"")</f>
        <v/>
      </c>
      <c r="G355" s="64">
        <f>IFERROR(IF(A355="","",IF(D355&gt;=70,"✓ Good",IF(E355&gt;4,"Low glucose","High glucose"))),"")</f>
        <v/>
      </c>
      <c r="H355" s="63">
        <f>IFERROR(IF(A355="","",COUNTIFS(_Calc!$B$3:$B$20002,"&gt;="&amp;70,_Calc!$B$3:$B$20002,"&lt;="&amp;180,_Calc!$C$3:$C$20002,"&gt;="&amp;(A355-13),_Calc!$C$3:$C$20002,"&lt;="&amp;A355)/COUNTIFS(_Calc!$C$3:$C$20002,"&gt;="&amp;(A355-13),_Calc!$C$3:$C$20002,"&lt;="&amp;A355,_Calc!$B$3:$B$20002,"&lt;&gt;")*100),"")</f>
        <v/>
      </c>
      <c r="I355" s="61">
        <f>IFERROR(IF(A355="","",COUNTIFS(_Calc!$B$3:$B$20002,"&lt;70",_Calc!$C$3:$C$20002,A355,_Calc!$D$3:$D$20002,"&lt;6")),"")</f>
        <v/>
      </c>
    </row>
    <row r="356">
      <c r="B356" s="61">
        <f>IFERROR(IF(A356="","",COUNTIFS(_Calc!$C$3:$C$20002,A356,_Calc!$B$3:$B$20002,"&lt;&gt;")),"")</f>
        <v/>
      </c>
      <c r="C356" s="62">
        <f>IFERROR(IF(A356="","",AVERAGEIFS(_Calc!$B$3:$B$20002,_Calc!$C$3:$C$20002,A356)),"")</f>
        <v/>
      </c>
      <c r="D356" s="63">
        <f>IFERROR(IF(A356="","",COUNTIFS(_Calc!$B$3:$B$20002,"&gt;="&amp;70,_Calc!$B$3:$B$20002,"&lt;="&amp;180,_Calc!$C$3:$C$20002,A356)/COUNTIFS(_Calc!$C$3:$C$20002,A356,_Calc!$B$3:$B$20002,"&lt;&gt;")*100),"")</f>
        <v/>
      </c>
      <c r="E356" s="63">
        <f>IFERROR(IF(A356="","",COUNTIFS(_Calc!$B$3:$B$20002,"&lt;70",_Calc!$C$3:$C$20002,A356)/COUNTIFS(_Calc!$C$3:$C$20002,A356,_Calc!$B$3:$B$20002,"&lt;&gt;")*100),"")</f>
        <v/>
      </c>
      <c r="F356" s="63">
        <f>IFERROR(IF(A356="","",COUNTIFS(_Calc!$B$3:$B$20002,"&gt;180",_Calc!$C$3:$C$20002,A356)/COUNTIFS(_Calc!$C$3:$C$20002,A356,_Calc!$B$3:$B$20002,"&lt;&gt;")*100),"")</f>
        <v/>
      </c>
      <c r="G356" s="64">
        <f>IFERROR(IF(A356="","",IF(D356&gt;=70,"✓ Good",IF(E356&gt;4,"Low glucose","High glucose"))),"")</f>
        <v/>
      </c>
      <c r="H356" s="63">
        <f>IFERROR(IF(A356="","",COUNTIFS(_Calc!$B$3:$B$20002,"&gt;="&amp;70,_Calc!$B$3:$B$20002,"&lt;="&amp;180,_Calc!$C$3:$C$20002,"&gt;="&amp;(A356-13),_Calc!$C$3:$C$20002,"&lt;="&amp;A356)/COUNTIFS(_Calc!$C$3:$C$20002,"&gt;="&amp;(A356-13),_Calc!$C$3:$C$20002,"&lt;="&amp;A356,_Calc!$B$3:$B$20002,"&lt;&gt;")*100),"")</f>
        <v/>
      </c>
      <c r="I356" s="61">
        <f>IFERROR(IF(A356="","",COUNTIFS(_Calc!$B$3:$B$20002,"&lt;70",_Calc!$C$3:$C$20002,A356,_Calc!$D$3:$D$20002,"&lt;6")),"")</f>
        <v/>
      </c>
    </row>
    <row r="357">
      <c r="B357" s="61">
        <f>IFERROR(IF(A357="","",COUNTIFS(_Calc!$C$3:$C$20002,A357,_Calc!$B$3:$B$20002,"&lt;&gt;")),"")</f>
        <v/>
      </c>
      <c r="C357" s="62">
        <f>IFERROR(IF(A357="","",AVERAGEIFS(_Calc!$B$3:$B$20002,_Calc!$C$3:$C$20002,A357)),"")</f>
        <v/>
      </c>
      <c r="D357" s="63">
        <f>IFERROR(IF(A357="","",COUNTIFS(_Calc!$B$3:$B$20002,"&gt;="&amp;70,_Calc!$B$3:$B$20002,"&lt;="&amp;180,_Calc!$C$3:$C$20002,A357)/COUNTIFS(_Calc!$C$3:$C$20002,A357,_Calc!$B$3:$B$20002,"&lt;&gt;")*100),"")</f>
        <v/>
      </c>
      <c r="E357" s="63">
        <f>IFERROR(IF(A357="","",COUNTIFS(_Calc!$B$3:$B$20002,"&lt;70",_Calc!$C$3:$C$20002,A357)/COUNTIFS(_Calc!$C$3:$C$20002,A357,_Calc!$B$3:$B$20002,"&lt;&gt;")*100),"")</f>
        <v/>
      </c>
      <c r="F357" s="63">
        <f>IFERROR(IF(A357="","",COUNTIFS(_Calc!$B$3:$B$20002,"&gt;180",_Calc!$C$3:$C$20002,A357)/COUNTIFS(_Calc!$C$3:$C$20002,A357,_Calc!$B$3:$B$20002,"&lt;&gt;")*100),"")</f>
        <v/>
      </c>
      <c r="G357" s="64">
        <f>IFERROR(IF(A357="","",IF(D357&gt;=70,"✓ Good",IF(E357&gt;4,"Low glucose","High glucose"))),"")</f>
        <v/>
      </c>
      <c r="H357" s="63">
        <f>IFERROR(IF(A357="","",COUNTIFS(_Calc!$B$3:$B$20002,"&gt;="&amp;70,_Calc!$B$3:$B$20002,"&lt;="&amp;180,_Calc!$C$3:$C$20002,"&gt;="&amp;(A357-13),_Calc!$C$3:$C$20002,"&lt;="&amp;A357)/COUNTIFS(_Calc!$C$3:$C$20002,"&gt;="&amp;(A357-13),_Calc!$C$3:$C$20002,"&lt;="&amp;A357,_Calc!$B$3:$B$20002,"&lt;&gt;")*100),"")</f>
        <v/>
      </c>
      <c r="I357" s="61">
        <f>IFERROR(IF(A357="","",COUNTIFS(_Calc!$B$3:$B$20002,"&lt;70",_Calc!$C$3:$C$20002,A357,_Calc!$D$3:$D$20002,"&lt;6")),"")</f>
        <v/>
      </c>
    </row>
    <row r="358">
      <c r="B358" s="61">
        <f>IFERROR(IF(A358="","",COUNTIFS(_Calc!$C$3:$C$20002,A358,_Calc!$B$3:$B$20002,"&lt;&gt;")),"")</f>
        <v/>
      </c>
      <c r="C358" s="62">
        <f>IFERROR(IF(A358="","",AVERAGEIFS(_Calc!$B$3:$B$20002,_Calc!$C$3:$C$20002,A358)),"")</f>
        <v/>
      </c>
      <c r="D358" s="63">
        <f>IFERROR(IF(A358="","",COUNTIFS(_Calc!$B$3:$B$20002,"&gt;="&amp;70,_Calc!$B$3:$B$20002,"&lt;="&amp;180,_Calc!$C$3:$C$20002,A358)/COUNTIFS(_Calc!$C$3:$C$20002,A358,_Calc!$B$3:$B$20002,"&lt;&gt;")*100),"")</f>
        <v/>
      </c>
      <c r="E358" s="63">
        <f>IFERROR(IF(A358="","",COUNTIFS(_Calc!$B$3:$B$20002,"&lt;70",_Calc!$C$3:$C$20002,A358)/COUNTIFS(_Calc!$C$3:$C$20002,A358,_Calc!$B$3:$B$20002,"&lt;&gt;")*100),"")</f>
        <v/>
      </c>
      <c r="F358" s="63">
        <f>IFERROR(IF(A358="","",COUNTIFS(_Calc!$B$3:$B$20002,"&gt;180",_Calc!$C$3:$C$20002,A358)/COUNTIFS(_Calc!$C$3:$C$20002,A358,_Calc!$B$3:$B$20002,"&lt;&gt;")*100),"")</f>
        <v/>
      </c>
      <c r="G358" s="64">
        <f>IFERROR(IF(A358="","",IF(D358&gt;=70,"✓ Good",IF(E358&gt;4,"Low glucose","High glucose"))),"")</f>
        <v/>
      </c>
      <c r="H358" s="63">
        <f>IFERROR(IF(A358="","",COUNTIFS(_Calc!$B$3:$B$20002,"&gt;="&amp;70,_Calc!$B$3:$B$20002,"&lt;="&amp;180,_Calc!$C$3:$C$20002,"&gt;="&amp;(A358-13),_Calc!$C$3:$C$20002,"&lt;="&amp;A358)/COUNTIFS(_Calc!$C$3:$C$20002,"&gt;="&amp;(A358-13),_Calc!$C$3:$C$20002,"&lt;="&amp;A358,_Calc!$B$3:$B$20002,"&lt;&gt;")*100),"")</f>
        <v/>
      </c>
      <c r="I358" s="61">
        <f>IFERROR(IF(A358="","",COUNTIFS(_Calc!$B$3:$B$20002,"&lt;70",_Calc!$C$3:$C$20002,A358,_Calc!$D$3:$D$20002,"&lt;6")),"")</f>
        <v/>
      </c>
    </row>
    <row r="359">
      <c r="B359" s="61">
        <f>IFERROR(IF(A359="","",COUNTIFS(_Calc!$C$3:$C$20002,A359,_Calc!$B$3:$B$20002,"&lt;&gt;")),"")</f>
        <v/>
      </c>
      <c r="C359" s="62">
        <f>IFERROR(IF(A359="","",AVERAGEIFS(_Calc!$B$3:$B$20002,_Calc!$C$3:$C$20002,A359)),"")</f>
        <v/>
      </c>
      <c r="D359" s="63">
        <f>IFERROR(IF(A359="","",COUNTIFS(_Calc!$B$3:$B$20002,"&gt;="&amp;70,_Calc!$B$3:$B$20002,"&lt;="&amp;180,_Calc!$C$3:$C$20002,A359)/COUNTIFS(_Calc!$C$3:$C$20002,A359,_Calc!$B$3:$B$20002,"&lt;&gt;")*100),"")</f>
        <v/>
      </c>
      <c r="E359" s="63">
        <f>IFERROR(IF(A359="","",COUNTIFS(_Calc!$B$3:$B$20002,"&lt;70",_Calc!$C$3:$C$20002,A359)/COUNTIFS(_Calc!$C$3:$C$20002,A359,_Calc!$B$3:$B$20002,"&lt;&gt;")*100),"")</f>
        <v/>
      </c>
      <c r="F359" s="63">
        <f>IFERROR(IF(A359="","",COUNTIFS(_Calc!$B$3:$B$20002,"&gt;180",_Calc!$C$3:$C$20002,A359)/COUNTIFS(_Calc!$C$3:$C$20002,A359,_Calc!$B$3:$B$20002,"&lt;&gt;")*100),"")</f>
        <v/>
      </c>
      <c r="G359" s="64">
        <f>IFERROR(IF(A359="","",IF(D359&gt;=70,"✓ Good",IF(E359&gt;4,"Low glucose","High glucose"))),"")</f>
        <v/>
      </c>
      <c r="H359" s="63">
        <f>IFERROR(IF(A359="","",COUNTIFS(_Calc!$B$3:$B$20002,"&gt;="&amp;70,_Calc!$B$3:$B$20002,"&lt;="&amp;180,_Calc!$C$3:$C$20002,"&gt;="&amp;(A359-13),_Calc!$C$3:$C$20002,"&lt;="&amp;A359)/COUNTIFS(_Calc!$C$3:$C$20002,"&gt;="&amp;(A359-13),_Calc!$C$3:$C$20002,"&lt;="&amp;A359,_Calc!$B$3:$B$20002,"&lt;&gt;")*100),"")</f>
        <v/>
      </c>
      <c r="I359" s="61">
        <f>IFERROR(IF(A359="","",COUNTIFS(_Calc!$B$3:$B$20002,"&lt;70",_Calc!$C$3:$C$20002,A359,_Calc!$D$3:$D$20002,"&lt;6")),"")</f>
        <v/>
      </c>
    </row>
    <row r="360">
      <c r="B360" s="61">
        <f>IFERROR(IF(A360="","",COUNTIFS(_Calc!$C$3:$C$20002,A360,_Calc!$B$3:$B$20002,"&lt;&gt;")),"")</f>
        <v/>
      </c>
      <c r="C360" s="62">
        <f>IFERROR(IF(A360="","",AVERAGEIFS(_Calc!$B$3:$B$20002,_Calc!$C$3:$C$20002,A360)),"")</f>
        <v/>
      </c>
      <c r="D360" s="63">
        <f>IFERROR(IF(A360="","",COUNTIFS(_Calc!$B$3:$B$20002,"&gt;="&amp;70,_Calc!$B$3:$B$20002,"&lt;="&amp;180,_Calc!$C$3:$C$20002,A360)/COUNTIFS(_Calc!$C$3:$C$20002,A360,_Calc!$B$3:$B$20002,"&lt;&gt;")*100),"")</f>
        <v/>
      </c>
      <c r="E360" s="63">
        <f>IFERROR(IF(A360="","",COUNTIFS(_Calc!$B$3:$B$20002,"&lt;70",_Calc!$C$3:$C$20002,A360)/COUNTIFS(_Calc!$C$3:$C$20002,A360,_Calc!$B$3:$B$20002,"&lt;&gt;")*100),"")</f>
        <v/>
      </c>
      <c r="F360" s="63">
        <f>IFERROR(IF(A360="","",COUNTIFS(_Calc!$B$3:$B$20002,"&gt;180",_Calc!$C$3:$C$20002,A360)/COUNTIFS(_Calc!$C$3:$C$20002,A360,_Calc!$B$3:$B$20002,"&lt;&gt;")*100),"")</f>
        <v/>
      </c>
      <c r="G360" s="64">
        <f>IFERROR(IF(A360="","",IF(D360&gt;=70,"✓ Good",IF(E360&gt;4,"Low glucose","High glucose"))),"")</f>
        <v/>
      </c>
      <c r="H360" s="63">
        <f>IFERROR(IF(A360="","",COUNTIFS(_Calc!$B$3:$B$20002,"&gt;="&amp;70,_Calc!$B$3:$B$20002,"&lt;="&amp;180,_Calc!$C$3:$C$20002,"&gt;="&amp;(A360-13),_Calc!$C$3:$C$20002,"&lt;="&amp;A360)/COUNTIFS(_Calc!$C$3:$C$20002,"&gt;="&amp;(A360-13),_Calc!$C$3:$C$20002,"&lt;="&amp;A360,_Calc!$B$3:$B$20002,"&lt;&gt;")*100),"")</f>
        <v/>
      </c>
      <c r="I360" s="61">
        <f>IFERROR(IF(A360="","",COUNTIFS(_Calc!$B$3:$B$20002,"&lt;70",_Calc!$C$3:$C$20002,A360,_Calc!$D$3:$D$20002,"&lt;6")),"")</f>
        <v/>
      </c>
    </row>
    <row r="361">
      <c r="B361" s="61">
        <f>IFERROR(IF(A361="","",COUNTIFS(_Calc!$C$3:$C$20002,A361,_Calc!$B$3:$B$20002,"&lt;&gt;")),"")</f>
        <v/>
      </c>
      <c r="C361" s="62">
        <f>IFERROR(IF(A361="","",AVERAGEIFS(_Calc!$B$3:$B$20002,_Calc!$C$3:$C$20002,A361)),"")</f>
        <v/>
      </c>
      <c r="D361" s="63">
        <f>IFERROR(IF(A361="","",COUNTIFS(_Calc!$B$3:$B$20002,"&gt;="&amp;70,_Calc!$B$3:$B$20002,"&lt;="&amp;180,_Calc!$C$3:$C$20002,A361)/COUNTIFS(_Calc!$C$3:$C$20002,A361,_Calc!$B$3:$B$20002,"&lt;&gt;")*100),"")</f>
        <v/>
      </c>
      <c r="E361" s="63">
        <f>IFERROR(IF(A361="","",COUNTIFS(_Calc!$B$3:$B$20002,"&lt;70",_Calc!$C$3:$C$20002,A361)/COUNTIFS(_Calc!$C$3:$C$20002,A361,_Calc!$B$3:$B$20002,"&lt;&gt;")*100),"")</f>
        <v/>
      </c>
      <c r="F361" s="63">
        <f>IFERROR(IF(A361="","",COUNTIFS(_Calc!$B$3:$B$20002,"&gt;180",_Calc!$C$3:$C$20002,A361)/COUNTIFS(_Calc!$C$3:$C$20002,A361,_Calc!$B$3:$B$20002,"&lt;&gt;")*100),"")</f>
        <v/>
      </c>
      <c r="G361" s="64">
        <f>IFERROR(IF(A361="","",IF(D361&gt;=70,"✓ Good",IF(E361&gt;4,"Low glucose","High glucose"))),"")</f>
        <v/>
      </c>
      <c r="H361" s="63">
        <f>IFERROR(IF(A361="","",COUNTIFS(_Calc!$B$3:$B$20002,"&gt;="&amp;70,_Calc!$B$3:$B$20002,"&lt;="&amp;180,_Calc!$C$3:$C$20002,"&gt;="&amp;(A361-13),_Calc!$C$3:$C$20002,"&lt;="&amp;A361)/COUNTIFS(_Calc!$C$3:$C$20002,"&gt;="&amp;(A361-13),_Calc!$C$3:$C$20002,"&lt;="&amp;A361,_Calc!$B$3:$B$20002,"&lt;&gt;")*100),"")</f>
        <v/>
      </c>
      <c r="I361" s="61">
        <f>IFERROR(IF(A361="","",COUNTIFS(_Calc!$B$3:$B$20002,"&lt;70",_Calc!$C$3:$C$20002,A361,_Calc!$D$3:$D$20002,"&lt;6")),"")</f>
        <v/>
      </c>
    </row>
    <row r="362">
      <c r="B362" s="61">
        <f>IFERROR(IF(A362="","",COUNTIFS(_Calc!$C$3:$C$20002,A362,_Calc!$B$3:$B$20002,"&lt;&gt;")),"")</f>
        <v/>
      </c>
      <c r="C362" s="62">
        <f>IFERROR(IF(A362="","",AVERAGEIFS(_Calc!$B$3:$B$20002,_Calc!$C$3:$C$20002,A362)),"")</f>
        <v/>
      </c>
      <c r="D362" s="63">
        <f>IFERROR(IF(A362="","",COUNTIFS(_Calc!$B$3:$B$20002,"&gt;="&amp;70,_Calc!$B$3:$B$20002,"&lt;="&amp;180,_Calc!$C$3:$C$20002,A362)/COUNTIFS(_Calc!$C$3:$C$20002,A362,_Calc!$B$3:$B$20002,"&lt;&gt;")*100),"")</f>
        <v/>
      </c>
      <c r="E362" s="63">
        <f>IFERROR(IF(A362="","",COUNTIFS(_Calc!$B$3:$B$20002,"&lt;70",_Calc!$C$3:$C$20002,A362)/COUNTIFS(_Calc!$C$3:$C$20002,A362,_Calc!$B$3:$B$20002,"&lt;&gt;")*100),"")</f>
        <v/>
      </c>
      <c r="F362" s="63">
        <f>IFERROR(IF(A362="","",COUNTIFS(_Calc!$B$3:$B$20002,"&gt;180",_Calc!$C$3:$C$20002,A362)/COUNTIFS(_Calc!$C$3:$C$20002,A362,_Calc!$B$3:$B$20002,"&lt;&gt;")*100),"")</f>
        <v/>
      </c>
      <c r="G362" s="64">
        <f>IFERROR(IF(A362="","",IF(D362&gt;=70,"✓ Good",IF(E362&gt;4,"Low glucose","High glucose"))),"")</f>
        <v/>
      </c>
      <c r="H362" s="63">
        <f>IFERROR(IF(A362="","",COUNTIFS(_Calc!$B$3:$B$20002,"&gt;="&amp;70,_Calc!$B$3:$B$20002,"&lt;="&amp;180,_Calc!$C$3:$C$20002,"&gt;="&amp;(A362-13),_Calc!$C$3:$C$20002,"&lt;="&amp;A362)/COUNTIFS(_Calc!$C$3:$C$20002,"&gt;="&amp;(A362-13),_Calc!$C$3:$C$20002,"&lt;="&amp;A362,_Calc!$B$3:$B$20002,"&lt;&gt;")*100),"")</f>
        <v/>
      </c>
      <c r="I362" s="61">
        <f>IFERROR(IF(A362="","",COUNTIFS(_Calc!$B$3:$B$20002,"&lt;70",_Calc!$C$3:$C$20002,A362,_Calc!$D$3:$D$20002,"&lt;6")),"")</f>
        <v/>
      </c>
    </row>
    <row r="363">
      <c r="B363" s="61">
        <f>IFERROR(IF(A363="","",COUNTIFS(_Calc!$C$3:$C$20002,A363,_Calc!$B$3:$B$20002,"&lt;&gt;")),"")</f>
        <v/>
      </c>
      <c r="C363" s="62">
        <f>IFERROR(IF(A363="","",AVERAGEIFS(_Calc!$B$3:$B$20002,_Calc!$C$3:$C$20002,A363)),"")</f>
        <v/>
      </c>
      <c r="D363" s="63">
        <f>IFERROR(IF(A363="","",COUNTIFS(_Calc!$B$3:$B$20002,"&gt;="&amp;70,_Calc!$B$3:$B$20002,"&lt;="&amp;180,_Calc!$C$3:$C$20002,A363)/COUNTIFS(_Calc!$C$3:$C$20002,A363,_Calc!$B$3:$B$20002,"&lt;&gt;")*100),"")</f>
        <v/>
      </c>
      <c r="E363" s="63">
        <f>IFERROR(IF(A363="","",COUNTIFS(_Calc!$B$3:$B$20002,"&lt;70",_Calc!$C$3:$C$20002,A363)/COUNTIFS(_Calc!$C$3:$C$20002,A363,_Calc!$B$3:$B$20002,"&lt;&gt;")*100),"")</f>
        <v/>
      </c>
      <c r="F363" s="63">
        <f>IFERROR(IF(A363="","",COUNTIFS(_Calc!$B$3:$B$20002,"&gt;180",_Calc!$C$3:$C$20002,A363)/COUNTIFS(_Calc!$C$3:$C$20002,A363,_Calc!$B$3:$B$20002,"&lt;&gt;")*100),"")</f>
        <v/>
      </c>
      <c r="G363" s="64">
        <f>IFERROR(IF(A363="","",IF(D363&gt;=70,"✓ Good",IF(E363&gt;4,"Low glucose","High glucose"))),"")</f>
        <v/>
      </c>
      <c r="H363" s="63">
        <f>IFERROR(IF(A363="","",COUNTIFS(_Calc!$B$3:$B$20002,"&gt;="&amp;70,_Calc!$B$3:$B$20002,"&lt;="&amp;180,_Calc!$C$3:$C$20002,"&gt;="&amp;(A363-13),_Calc!$C$3:$C$20002,"&lt;="&amp;A363)/COUNTIFS(_Calc!$C$3:$C$20002,"&gt;="&amp;(A363-13),_Calc!$C$3:$C$20002,"&lt;="&amp;A363,_Calc!$B$3:$B$20002,"&lt;&gt;")*100),"")</f>
        <v/>
      </c>
      <c r="I363" s="61">
        <f>IFERROR(IF(A363="","",COUNTIFS(_Calc!$B$3:$B$20002,"&lt;70",_Calc!$C$3:$C$20002,A363,_Calc!$D$3:$D$20002,"&lt;6")),"")</f>
        <v/>
      </c>
    </row>
    <row r="364">
      <c r="B364" s="61">
        <f>IFERROR(IF(A364="","",COUNTIFS(_Calc!$C$3:$C$20002,A364,_Calc!$B$3:$B$20002,"&lt;&gt;")),"")</f>
        <v/>
      </c>
      <c r="C364" s="62">
        <f>IFERROR(IF(A364="","",AVERAGEIFS(_Calc!$B$3:$B$20002,_Calc!$C$3:$C$20002,A364)),"")</f>
        <v/>
      </c>
      <c r="D364" s="63">
        <f>IFERROR(IF(A364="","",COUNTIFS(_Calc!$B$3:$B$20002,"&gt;="&amp;70,_Calc!$B$3:$B$20002,"&lt;="&amp;180,_Calc!$C$3:$C$20002,A364)/COUNTIFS(_Calc!$C$3:$C$20002,A364,_Calc!$B$3:$B$20002,"&lt;&gt;")*100),"")</f>
        <v/>
      </c>
      <c r="E364" s="63">
        <f>IFERROR(IF(A364="","",COUNTIFS(_Calc!$B$3:$B$20002,"&lt;70",_Calc!$C$3:$C$20002,A364)/COUNTIFS(_Calc!$C$3:$C$20002,A364,_Calc!$B$3:$B$20002,"&lt;&gt;")*100),"")</f>
        <v/>
      </c>
      <c r="F364" s="63">
        <f>IFERROR(IF(A364="","",COUNTIFS(_Calc!$B$3:$B$20002,"&gt;180",_Calc!$C$3:$C$20002,A364)/COUNTIFS(_Calc!$C$3:$C$20002,A364,_Calc!$B$3:$B$20002,"&lt;&gt;")*100),"")</f>
        <v/>
      </c>
      <c r="G364" s="64">
        <f>IFERROR(IF(A364="","",IF(D364&gt;=70,"✓ Good",IF(E364&gt;4,"Low glucose","High glucose"))),"")</f>
        <v/>
      </c>
      <c r="H364" s="63">
        <f>IFERROR(IF(A364="","",COUNTIFS(_Calc!$B$3:$B$20002,"&gt;="&amp;70,_Calc!$B$3:$B$20002,"&lt;="&amp;180,_Calc!$C$3:$C$20002,"&gt;="&amp;(A364-13),_Calc!$C$3:$C$20002,"&lt;="&amp;A364)/COUNTIFS(_Calc!$C$3:$C$20002,"&gt;="&amp;(A364-13),_Calc!$C$3:$C$20002,"&lt;="&amp;A364,_Calc!$B$3:$B$20002,"&lt;&gt;")*100),"")</f>
        <v/>
      </c>
      <c r="I364" s="61">
        <f>IFERROR(IF(A364="","",COUNTIFS(_Calc!$B$3:$B$20002,"&lt;70",_Calc!$C$3:$C$20002,A364,_Calc!$D$3:$D$20002,"&lt;6")),"")</f>
        <v/>
      </c>
    </row>
    <row r="365">
      <c r="B365" s="61">
        <f>IFERROR(IF(A365="","",COUNTIFS(_Calc!$C$3:$C$20002,A365,_Calc!$B$3:$B$20002,"&lt;&gt;")),"")</f>
        <v/>
      </c>
      <c r="C365" s="62">
        <f>IFERROR(IF(A365="","",AVERAGEIFS(_Calc!$B$3:$B$20002,_Calc!$C$3:$C$20002,A365)),"")</f>
        <v/>
      </c>
      <c r="D365" s="63">
        <f>IFERROR(IF(A365="","",COUNTIFS(_Calc!$B$3:$B$20002,"&gt;="&amp;70,_Calc!$B$3:$B$20002,"&lt;="&amp;180,_Calc!$C$3:$C$20002,A365)/COUNTIFS(_Calc!$C$3:$C$20002,A365,_Calc!$B$3:$B$20002,"&lt;&gt;")*100),"")</f>
        <v/>
      </c>
      <c r="E365" s="63">
        <f>IFERROR(IF(A365="","",COUNTIFS(_Calc!$B$3:$B$20002,"&lt;70",_Calc!$C$3:$C$20002,A365)/COUNTIFS(_Calc!$C$3:$C$20002,A365,_Calc!$B$3:$B$20002,"&lt;&gt;")*100),"")</f>
        <v/>
      </c>
      <c r="F365" s="63">
        <f>IFERROR(IF(A365="","",COUNTIFS(_Calc!$B$3:$B$20002,"&gt;180",_Calc!$C$3:$C$20002,A365)/COUNTIFS(_Calc!$C$3:$C$20002,A365,_Calc!$B$3:$B$20002,"&lt;&gt;")*100),"")</f>
        <v/>
      </c>
      <c r="G365" s="64">
        <f>IFERROR(IF(A365="","",IF(D365&gt;=70,"✓ Good",IF(E365&gt;4,"Low glucose","High glucose"))),"")</f>
        <v/>
      </c>
      <c r="H365" s="63">
        <f>IFERROR(IF(A365="","",COUNTIFS(_Calc!$B$3:$B$20002,"&gt;="&amp;70,_Calc!$B$3:$B$20002,"&lt;="&amp;180,_Calc!$C$3:$C$20002,"&gt;="&amp;(A365-13),_Calc!$C$3:$C$20002,"&lt;="&amp;A365)/COUNTIFS(_Calc!$C$3:$C$20002,"&gt;="&amp;(A365-13),_Calc!$C$3:$C$20002,"&lt;="&amp;A365,_Calc!$B$3:$B$20002,"&lt;&gt;")*100),"")</f>
        <v/>
      </c>
      <c r="I365" s="61">
        <f>IFERROR(IF(A365="","",COUNTIFS(_Calc!$B$3:$B$20002,"&lt;70",_Calc!$C$3:$C$20002,A365,_Calc!$D$3:$D$20002,"&lt;6")),"")</f>
        <v/>
      </c>
    </row>
    <row r="366">
      <c r="B366" s="61">
        <f>IFERROR(IF(A366="","",COUNTIFS(_Calc!$C$3:$C$20002,A366,_Calc!$B$3:$B$20002,"&lt;&gt;")),"")</f>
        <v/>
      </c>
      <c r="C366" s="62">
        <f>IFERROR(IF(A366="","",AVERAGEIFS(_Calc!$B$3:$B$20002,_Calc!$C$3:$C$20002,A366)),"")</f>
        <v/>
      </c>
      <c r="D366" s="63">
        <f>IFERROR(IF(A366="","",COUNTIFS(_Calc!$B$3:$B$20002,"&gt;="&amp;70,_Calc!$B$3:$B$20002,"&lt;="&amp;180,_Calc!$C$3:$C$20002,A366)/COUNTIFS(_Calc!$C$3:$C$20002,A366,_Calc!$B$3:$B$20002,"&lt;&gt;")*100),"")</f>
        <v/>
      </c>
      <c r="E366" s="63">
        <f>IFERROR(IF(A366="","",COUNTIFS(_Calc!$B$3:$B$20002,"&lt;70",_Calc!$C$3:$C$20002,A366)/COUNTIFS(_Calc!$C$3:$C$20002,A366,_Calc!$B$3:$B$20002,"&lt;&gt;")*100),"")</f>
        <v/>
      </c>
      <c r="F366" s="63">
        <f>IFERROR(IF(A366="","",COUNTIFS(_Calc!$B$3:$B$20002,"&gt;180",_Calc!$C$3:$C$20002,A366)/COUNTIFS(_Calc!$C$3:$C$20002,A366,_Calc!$B$3:$B$20002,"&lt;&gt;")*100),"")</f>
        <v/>
      </c>
      <c r="G366" s="64">
        <f>IFERROR(IF(A366="","",IF(D366&gt;=70,"✓ Good",IF(E366&gt;4,"Low glucose","High glucose"))),"")</f>
        <v/>
      </c>
      <c r="H366" s="63">
        <f>IFERROR(IF(A366="","",COUNTIFS(_Calc!$B$3:$B$20002,"&gt;="&amp;70,_Calc!$B$3:$B$20002,"&lt;="&amp;180,_Calc!$C$3:$C$20002,"&gt;="&amp;(A366-13),_Calc!$C$3:$C$20002,"&lt;="&amp;A366)/COUNTIFS(_Calc!$C$3:$C$20002,"&gt;="&amp;(A366-13),_Calc!$C$3:$C$20002,"&lt;="&amp;A366,_Calc!$B$3:$B$20002,"&lt;&gt;")*100),"")</f>
        <v/>
      </c>
      <c r="I366" s="61">
        <f>IFERROR(IF(A366="","",COUNTIFS(_Calc!$B$3:$B$20002,"&lt;70",_Calc!$C$3:$C$20002,A366,_Calc!$D$3:$D$20002,"&lt;6")),"")</f>
        <v/>
      </c>
    </row>
    <row r="367">
      <c r="B367" s="61">
        <f>IFERROR(IF(A367="","",COUNTIFS(_Calc!$C$3:$C$20002,A367,_Calc!$B$3:$B$20002,"&lt;&gt;")),"")</f>
        <v/>
      </c>
      <c r="C367" s="62">
        <f>IFERROR(IF(A367="","",AVERAGEIFS(_Calc!$B$3:$B$20002,_Calc!$C$3:$C$20002,A367)),"")</f>
        <v/>
      </c>
      <c r="D367" s="63">
        <f>IFERROR(IF(A367="","",COUNTIFS(_Calc!$B$3:$B$20002,"&gt;="&amp;70,_Calc!$B$3:$B$20002,"&lt;="&amp;180,_Calc!$C$3:$C$20002,A367)/COUNTIFS(_Calc!$C$3:$C$20002,A367,_Calc!$B$3:$B$20002,"&lt;&gt;")*100),"")</f>
        <v/>
      </c>
      <c r="E367" s="63">
        <f>IFERROR(IF(A367="","",COUNTIFS(_Calc!$B$3:$B$20002,"&lt;70",_Calc!$C$3:$C$20002,A367)/COUNTIFS(_Calc!$C$3:$C$20002,A367,_Calc!$B$3:$B$20002,"&lt;&gt;")*100),"")</f>
        <v/>
      </c>
      <c r="F367" s="63">
        <f>IFERROR(IF(A367="","",COUNTIFS(_Calc!$B$3:$B$20002,"&gt;180",_Calc!$C$3:$C$20002,A367)/COUNTIFS(_Calc!$C$3:$C$20002,A367,_Calc!$B$3:$B$20002,"&lt;&gt;")*100),"")</f>
        <v/>
      </c>
      <c r="G367" s="64">
        <f>IFERROR(IF(A367="","",IF(D367&gt;=70,"✓ Good",IF(E367&gt;4,"Low glucose","High glucose"))),"")</f>
        <v/>
      </c>
      <c r="H367" s="63">
        <f>IFERROR(IF(A367="","",COUNTIFS(_Calc!$B$3:$B$20002,"&gt;="&amp;70,_Calc!$B$3:$B$20002,"&lt;="&amp;180,_Calc!$C$3:$C$20002,"&gt;="&amp;(A367-13),_Calc!$C$3:$C$20002,"&lt;="&amp;A367)/COUNTIFS(_Calc!$C$3:$C$20002,"&gt;="&amp;(A367-13),_Calc!$C$3:$C$20002,"&lt;="&amp;A367,_Calc!$B$3:$B$20002,"&lt;&gt;")*100),"")</f>
        <v/>
      </c>
      <c r="I367" s="61">
        <f>IFERROR(IF(A367="","",COUNTIFS(_Calc!$B$3:$B$20002,"&lt;70",_Calc!$C$3:$C$20002,A367,_Calc!$D$3:$D$20002,"&lt;6")),"")</f>
        <v/>
      </c>
    </row>
    <row r="368">
      <c r="B368" s="61">
        <f>IFERROR(IF(A368="","",COUNTIFS(_Calc!$C$3:$C$20002,A368,_Calc!$B$3:$B$20002,"&lt;&gt;")),"")</f>
        <v/>
      </c>
      <c r="C368" s="62">
        <f>IFERROR(IF(A368="","",AVERAGEIFS(_Calc!$B$3:$B$20002,_Calc!$C$3:$C$20002,A368)),"")</f>
        <v/>
      </c>
      <c r="D368" s="63">
        <f>IFERROR(IF(A368="","",COUNTIFS(_Calc!$B$3:$B$20002,"&gt;="&amp;70,_Calc!$B$3:$B$20002,"&lt;="&amp;180,_Calc!$C$3:$C$20002,A368)/COUNTIFS(_Calc!$C$3:$C$20002,A368,_Calc!$B$3:$B$20002,"&lt;&gt;")*100),"")</f>
        <v/>
      </c>
      <c r="E368" s="63">
        <f>IFERROR(IF(A368="","",COUNTIFS(_Calc!$B$3:$B$20002,"&lt;70",_Calc!$C$3:$C$20002,A368)/COUNTIFS(_Calc!$C$3:$C$20002,A368,_Calc!$B$3:$B$20002,"&lt;&gt;")*100),"")</f>
        <v/>
      </c>
      <c r="F368" s="63">
        <f>IFERROR(IF(A368="","",COUNTIFS(_Calc!$B$3:$B$20002,"&gt;180",_Calc!$C$3:$C$20002,A368)/COUNTIFS(_Calc!$C$3:$C$20002,A368,_Calc!$B$3:$B$20002,"&lt;&gt;")*100),"")</f>
        <v/>
      </c>
      <c r="G368" s="64">
        <f>IFERROR(IF(A368="","",IF(D368&gt;=70,"✓ Good",IF(E368&gt;4,"Low glucose","High glucose"))),"")</f>
        <v/>
      </c>
      <c r="H368" s="63">
        <f>IFERROR(IF(A368="","",COUNTIFS(_Calc!$B$3:$B$20002,"&gt;="&amp;70,_Calc!$B$3:$B$20002,"&lt;="&amp;180,_Calc!$C$3:$C$20002,"&gt;="&amp;(A368-13),_Calc!$C$3:$C$20002,"&lt;="&amp;A368)/COUNTIFS(_Calc!$C$3:$C$20002,"&gt;="&amp;(A368-13),_Calc!$C$3:$C$20002,"&lt;="&amp;A368,_Calc!$B$3:$B$20002,"&lt;&gt;")*100),"")</f>
        <v/>
      </c>
      <c r="I368" s="61">
        <f>IFERROR(IF(A368="","",COUNTIFS(_Calc!$B$3:$B$20002,"&lt;70",_Calc!$C$3:$C$20002,A368,_Calc!$D$3:$D$20002,"&lt;6")),"")</f>
        <v/>
      </c>
    </row>
    <row r="369">
      <c r="B369" s="61">
        <f>IFERROR(IF(A369="","",COUNTIFS(_Calc!$C$3:$C$20002,A369,_Calc!$B$3:$B$20002,"&lt;&gt;")),"")</f>
        <v/>
      </c>
      <c r="C369" s="62">
        <f>IFERROR(IF(A369="","",AVERAGEIFS(_Calc!$B$3:$B$20002,_Calc!$C$3:$C$20002,A369)),"")</f>
        <v/>
      </c>
      <c r="D369" s="63">
        <f>IFERROR(IF(A369="","",COUNTIFS(_Calc!$B$3:$B$20002,"&gt;="&amp;70,_Calc!$B$3:$B$20002,"&lt;="&amp;180,_Calc!$C$3:$C$20002,A369)/COUNTIFS(_Calc!$C$3:$C$20002,A369,_Calc!$B$3:$B$20002,"&lt;&gt;")*100),"")</f>
        <v/>
      </c>
      <c r="E369" s="63">
        <f>IFERROR(IF(A369="","",COUNTIFS(_Calc!$B$3:$B$20002,"&lt;70",_Calc!$C$3:$C$20002,A369)/COUNTIFS(_Calc!$C$3:$C$20002,A369,_Calc!$B$3:$B$20002,"&lt;&gt;")*100),"")</f>
        <v/>
      </c>
      <c r="F369" s="63">
        <f>IFERROR(IF(A369="","",COUNTIFS(_Calc!$B$3:$B$20002,"&gt;180",_Calc!$C$3:$C$20002,A369)/COUNTIFS(_Calc!$C$3:$C$20002,A369,_Calc!$B$3:$B$20002,"&lt;&gt;")*100),"")</f>
        <v/>
      </c>
      <c r="G369" s="64">
        <f>IFERROR(IF(A369="","",IF(D369&gt;=70,"✓ Good",IF(E369&gt;4,"Low glucose","High glucose"))),"")</f>
        <v/>
      </c>
      <c r="H369" s="63">
        <f>IFERROR(IF(A369="","",COUNTIFS(_Calc!$B$3:$B$20002,"&gt;="&amp;70,_Calc!$B$3:$B$20002,"&lt;="&amp;180,_Calc!$C$3:$C$20002,"&gt;="&amp;(A369-13),_Calc!$C$3:$C$20002,"&lt;="&amp;A369)/COUNTIFS(_Calc!$C$3:$C$20002,"&gt;="&amp;(A369-13),_Calc!$C$3:$C$20002,"&lt;="&amp;A369,_Calc!$B$3:$B$20002,"&lt;&gt;")*100),"")</f>
        <v/>
      </c>
      <c r="I369" s="61">
        <f>IFERROR(IF(A369="","",COUNTIFS(_Calc!$B$3:$B$20002,"&lt;70",_Calc!$C$3:$C$20002,A369,_Calc!$D$3:$D$20002,"&lt;6")),"")</f>
        <v/>
      </c>
    </row>
  </sheetData>
  <mergeCells count="2">
    <mergeCell ref="A1:I1"/>
    <mergeCell ref="A2:I2"/>
  </mergeCells>
  <conditionalFormatting sqref="D4:D369">
    <cfRule type="cellIs" priority="1" operator="greaterThanOrEqual" dxfId="3">
      <formula>70</formula>
    </cfRule>
    <cfRule type="cellIs" priority="2" operator="lessThan" dxfId="0">
      <formula>50</formula>
    </cfRule>
  </conditionalFormatting>
  <conditionalFormatting sqref="H4:H369">
    <cfRule type="cellIs" priority="3" operator="greaterThanOrEqual" dxfId="3">
      <formula>70</formula>
    </cfRule>
    <cfRule type="cellIs" priority="4" operator="lessThan" dxfId="0">
      <formula>50</formula>
    </cfRule>
  </conditionalFormatting>
  <conditionalFormatting sqref="I4:I369">
    <cfRule type="cellIs" priority="5" operator="greaterThan" dxfId="0">
      <formula>0</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8"/>
  <sheetViews>
    <sheetView showGridLines="0" workbookViewId="0">
      <pane ySplit="3" topLeftCell="A4" activePane="bottomLeft" state="frozen"/>
      <selection pane="bottomLeft" activeCell="A1" sqref="A1"/>
    </sheetView>
  </sheetViews>
  <sheetFormatPr baseColWidth="8" defaultRowHeight="15"/>
  <cols>
    <col width="12" customWidth="1" min="1" max="1"/>
    <col width="10" customWidth="1" min="2" max="2"/>
    <col width="18" customWidth="1" min="3" max="3"/>
    <col width="18" customWidth="1" min="4" max="4"/>
    <col width="18" customWidth="1" min="5" max="5"/>
    <col width="18" customWidth="1" min="6" max="6"/>
    <col width="18" customWidth="1" min="7" max="7"/>
    <col width="18" customWidth="1" min="8" max="8"/>
  </cols>
  <sheetData>
    <row r="1" ht="28" customHeight="1">
      <c r="A1" s="58" t="inlineStr">
        <is>
          <t>Ambulatory Glucose Profile (AGP) — Hourly Percentiles</t>
        </is>
      </c>
    </row>
    <row r="2" ht="16" customHeight="1">
      <c r="A2" s="40" t="inlineStr">
        <is>
          <t>Median glucose and interquartile range (25th–75th pct) by hour of day. Target range 70–180 mg/dL shown for reference. Requires Excel 365.</t>
        </is>
      </c>
    </row>
    <row r="3" ht="22" customHeight="1">
      <c r="A3" s="45" t="inlineStr">
        <is>
          <t>Hour</t>
        </is>
      </c>
      <c r="B3" s="45" t="inlineStr">
        <is>
          <t>Readings</t>
        </is>
      </c>
      <c r="C3" s="45" t="inlineStr">
        <is>
          <t>10th pct</t>
        </is>
      </c>
      <c r="D3" s="45" t="inlineStr">
        <is>
          <t>25th pct (IQR low)</t>
        </is>
      </c>
      <c r="E3" s="45" t="inlineStr">
        <is>
          <t>Median (50th)</t>
        </is>
      </c>
      <c r="F3" s="45" t="inlineStr">
        <is>
          <t>75th pct (IQR high)</t>
        </is>
      </c>
      <c r="G3" s="45" t="inlineStr">
        <is>
          <t>90th pct</t>
        </is>
      </c>
      <c r="H3" s="45" t="inlineStr">
        <is>
          <t>Zone</t>
        </is>
      </c>
    </row>
    <row r="4">
      <c r="A4" s="65" t="inlineStr">
        <is>
          <t>00:00</t>
        </is>
      </c>
      <c r="B4" s="61">
        <f>IFERROR(COUNTIF(_Calc!$D$3:$D$20002,0),0)</f>
        <v/>
      </c>
      <c r="C4" s="62">
        <f>IFERROR(PERCENTILE(FILTER(_Calc!$B$3:$B$20002,_Calc!$D$3:$D$20002=0),0.1),"—")</f>
        <v/>
      </c>
      <c r="D4" s="62">
        <f>IFERROR(PERCENTILE(FILTER(_Calc!$B$3:$B$20002,_Calc!$D$3:$D$20002=0),0.25),"—")</f>
        <v/>
      </c>
      <c r="E4" s="66">
        <f>IFERROR(PERCENTILE(FILTER(_Calc!$B$3:$B$20002,_Calc!$D$3:$D$20002=0),0.5),"—")</f>
        <v/>
      </c>
      <c r="F4" s="62">
        <f>IFERROR(PERCENTILE(FILTER(_Calc!$B$3:$B$20002,_Calc!$D$3:$D$20002=0),0.75),"—")</f>
        <v/>
      </c>
      <c r="G4" s="62">
        <f>IFERROR(PERCENTILE(FILTER(_Calc!$B$3:$B$20002,_Calc!$D$3:$D$20002=0),0.9),"—")</f>
        <v/>
      </c>
      <c r="H4" s="64">
        <f>IFERROR(IF(IFERROR(PERCENTILE(FILTER(_Calc!$B$3:$B$20002,_Calc!$D$3:$D$20002=0),0.5),"—")="","—",IF(IFERROR(PERCENTILE(FILTER(_Calc!$B$3:$B$20002,_Calc!$D$3:$D$20002=0),0.5),"—")&lt;70,"Low",IF(IFERROR(PERCENTILE(FILTER(_Calc!$B$3:$B$20002,_Calc!$D$3:$D$20002=0),0.5),"—")&gt;180,"High","In Range"))),"—")</f>
        <v/>
      </c>
    </row>
    <row r="5">
      <c r="A5" s="65" t="inlineStr">
        <is>
          <t>01:00</t>
        </is>
      </c>
      <c r="B5" s="61">
        <f>IFERROR(COUNTIF(_Calc!$D$3:$D$20002,1),0)</f>
        <v/>
      </c>
      <c r="C5" s="62">
        <f>IFERROR(PERCENTILE(FILTER(_Calc!$B$3:$B$20002,_Calc!$D$3:$D$20002=1),0.1),"—")</f>
        <v/>
      </c>
      <c r="D5" s="62">
        <f>IFERROR(PERCENTILE(FILTER(_Calc!$B$3:$B$20002,_Calc!$D$3:$D$20002=1),0.25),"—")</f>
        <v/>
      </c>
      <c r="E5" s="66">
        <f>IFERROR(PERCENTILE(FILTER(_Calc!$B$3:$B$20002,_Calc!$D$3:$D$20002=1),0.5),"—")</f>
        <v/>
      </c>
      <c r="F5" s="62">
        <f>IFERROR(PERCENTILE(FILTER(_Calc!$B$3:$B$20002,_Calc!$D$3:$D$20002=1),0.75),"—")</f>
        <v/>
      </c>
      <c r="G5" s="62">
        <f>IFERROR(PERCENTILE(FILTER(_Calc!$B$3:$B$20002,_Calc!$D$3:$D$20002=1),0.9),"—")</f>
        <v/>
      </c>
      <c r="H5" s="64">
        <f>IFERROR(IF(IFERROR(PERCENTILE(FILTER(_Calc!$B$3:$B$20002,_Calc!$D$3:$D$20002=1),0.5),"—")="","—",IF(IFERROR(PERCENTILE(FILTER(_Calc!$B$3:$B$20002,_Calc!$D$3:$D$20002=1),0.5),"—")&lt;70,"Low",IF(IFERROR(PERCENTILE(FILTER(_Calc!$B$3:$B$20002,_Calc!$D$3:$D$20002=1),0.5),"—")&gt;180,"High","In Range"))),"—")</f>
        <v/>
      </c>
    </row>
    <row r="6">
      <c r="A6" s="65" t="inlineStr">
        <is>
          <t>02:00</t>
        </is>
      </c>
      <c r="B6" s="61">
        <f>IFERROR(COUNTIF(_Calc!$D$3:$D$20002,2),0)</f>
        <v/>
      </c>
      <c r="C6" s="62">
        <f>IFERROR(PERCENTILE(FILTER(_Calc!$B$3:$B$20002,_Calc!$D$3:$D$20002=2),0.1),"—")</f>
        <v/>
      </c>
      <c r="D6" s="62">
        <f>IFERROR(PERCENTILE(FILTER(_Calc!$B$3:$B$20002,_Calc!$D$3:$D$20002=2),0.25),"—")</f>
        <v/>
      </c>
      <c r="E6" s="66">
        <f>IFERROR(PERCENTILE(FILTER(_Calc!$B$3:$B$20002,_Calc!$D$3:$D$20002=2),0.5),"—")</f>
        <v/>
      </c>
      <c r="F6" s="62">
        <f>IFERROR(PERCENTILE(FILTER(_Calc!$B$3:$B$20002,_Calc!$D$3:$D$20002=2),0.75),"—")</f>
        <v/>
      </c>
      <c r="G6" s="62">
        <f>IFERROR(PERCENTILE(FILTER(_Calc!$B$3:$B$20002,_Calc!$D$3:$D$20002=2),0.9),"—")</f>
        <v/>
      </c>
      <c r="H6" s="64">
        <f>IFERROR(IF(IFERROR(PERCENTILE(FILTER(_Calc!$B$3:$B$20002,_Calc!$D$3:$D$20002=2),0.5),"—")="","—",IF(IFERROR(PERCENTILE(FILTER(_Calc!$B$3:$B$20002,_Calc!$D$3:$D$20002=2),0.5),"—")&lt;70,"Low",IF(IFERROR(PERCENTILE(FILTER(_Calc!$B$3:$B$20002,_Calc!$D$3:$D$20002=2),0.5),"—")&gt;180,"High","In Range"))),"—")</f>
        <v/>
      </c>
    </row>
    <row r="7">
      <c r="A7" s="65" t="inlineStr">
        <is>
          <t>03:00</t>
        </is>
      </c>
      <c r="B7" s="61">
        <f>IFERROR(COUNTIF(_Calc!$D$3:$D$20002,3),0)</f>
        <v/>
      </c>
      <c r="C7" s="62">
        <f>IFERROR(PERCENTILE(FILTER(_Calc!$B$3:$B$20002,_Calc!$D$3:$D$20002=3),0.1),"—")</f>
        <v/>
      </c>
      <c r="D7" s="62">
        <f>IFERROR(PERCENTILE(FILTER(_Calc!$B$3:$B$20002,_Calc!$D$3:$D$20002=3),0.25),"—")</f>
        <v/>
      </c>
      <c r="E7" s="66">
        <f>IFERROR(PERCENTILE(FILTER(_Calc!$B$3:$B$20002,_Calc!$D$3:$D$20002=3),0.5),"—")</f>
        <v/>
      </c>
      <c r="F7" s="62">
        <f>IFERROR(PERCENTILE(FILTER(_Calc!$B$3:$B$20002,_Calc!$D$3:$D$20002=3),0.75),"—")</f>
        <v/>
      </c>
      <c r="G7" s="62">
        <f>IFERROR(PERCENTILE(FILTER(_Calc!$B$3:$B$20002,_Calc!$D$3:$D$20002=3),0.9),"—")</f>
        <v/>
      </c>
      <c r="H7" s="64">
        <f>IFERROR(IF(IFERROR(PERCENTILE(FILTER(_Calc!$B$3:$B$20002,_Calc!$D$3:$D$20002=3),0.5),"—")="","—",IF(IFERROR(PERCENTILE(FILTER(_Calc!$B$3:$B$20002,_Calc!$D$3:$D$20002=3),0.5),"—")&lt;70,"Low",IF(IFERROR(PERCENTILE(FILTER(_Calc!$B$3:$B$20002,_Calc!$D$3:$D$20002=3),0.5),"—")&gt;180,"High","In Range"))),"—")</f>
        <v/>
      </c>
    </row>
    <row r="8">
      <c r="A8" s="65" t="inlineStr">
        <is>
          <t>04:00</t>
        </is>
      </c>
      <c r="B8" s="61">
        <f>IFERROR(COUNTIF(_Calc!$D$3:$D$20002,4),0)</f>
        <v/>
      </c>
      <c r="C8" s="62">
        <f>IFERROR(PERCENTILE(FILTER(_Calc!$B$3:$B$20002,_Calc!$D$3:$D$20002=4),0.1),"—")</f>
        <v/>
      </c>
      <c r="D8" s="62">
        <f>IFERROR(PERCENTILE(FILTER(_Calc!$B$3:$B$20002,_Calc!$D$3:$D$20002=4),0.25),"—")</f>
        <v/>
      </c>
      <c r="E8" s="66">
        <f>IFERROR(PERCENTILE(FILTER(_Calc!$B$3:$B$20002,_Calc!$D$3:$D$20002=4),0.5),"—")</f>
        <v/>
      </c>
      <c r="F8" s="62">
        <f>IFERROR(PERCENTILE(FILTER(_Calc!$B$3:$B$20002,_Calc!$D$3:$D$20002=4),0.75),"—")</f>
        <v/>
      </c>
      <c r="G8" s="62">
        <f>IFERROR(PERCENTILE(FILTER(_Calc!$B$3:$B$20002,_Calc!$D$3:$D$20002=4),0.9),"—")</f>
        <v/>
      </c>
      <c r="H8" s="64">
        <f>IFERROR(IF(IFERROR(PERCENTILE(FILTER(_Calc!$B$3:$B$20002,_Calc!$D$3:$D$20002=4),0.5),"—")="","—",IF(IFERROR(PERCENTILE(FILTER(_Calc!$B$3:$B$20002,_Calc!$D$3:$D$20002=4),0.5),"—")&lt;70,"Low",IF(IFERROR(PERCENTILE(FILTER(_Calc!$B$3:$B$20002,_Calc!$D$3:$D$20002=4),0.5),"—")&gt;180,"High","In Range"))),"—")</f>
        <v/>
      </c>
    </row>
    <row r="9">
      <c r="A9" s="65" t="inlineStr">
        <is>
          <t>05:00</t>
        </is>
      </c>
      <c r="B9" s="61">
        <f>IFERROR(COUNTIF(_Calc!$D$3:$D$20002,5),0)</f>
        <v/>
      </c>
      <c r="C9" s="62">
        <f>IFERROR(PERCENTILE(FILTER(_Calc!$B$3:$B$20002,_Calc!$D$3:$D$20002=5),0.1),"—")</f>
        <v/>
      </c>
      <c r="D9" s="62">
        <f>IFERROR(PERCENTILE(FILTER(_Calc!$B$3:$B$20002,_Calc!$D$3:$D$20002=5),0.25),"—")</f>
        <v/>
      </c>
      <c r="E9" s="66">
        <f>IFERROR(PERCENTILE(FILTER(_Calc!$B$3:$B$20002,_Calc!$D$3:$D$20002=5),0.5),"—")</f>
        <v/>
      </c>
      <c r="F9" s="62">
        <f>IFERROR(PERCENTILE(FILTER(_Calc!$B$3:$B$20002,_Calc!$D$3:$D$20002=5),0.75),"—")</f>
        <v/>
      </c>
      <c r="G9" s="62">
        <f>IFERROR(PERCENTILE(FILTER(_Calc!$B$3:$B$20002,_Calc!$D$3:$D$20002=5),0.9),"—")</f>
        <v/>
      </c>
      <c r="H9" s="64">
        <f>IFERROR(IF(IFERROR(PERCENTILE(FILTER(_Calc!$B$3:$B$20002,_Calc!$D$3:$D$20002=5),0.5),"—")="","—",IF(IFERROR(PERCENTILE(FILTER(_Calc!$B$3:$B$20002,_Calc!$D$3:$D$20002=5),0.5),"—")&lt;70,"Low",IF(IFERROR(PERCENTILE(FILTER(_Calc!$B$3:$B$20002,_Calc!$D$3:$D$20002=5),0.5),"—")&gt;180,"High","In Range"))),"—")</f>
        <v/>
      </c>
    </row>
    <row r="10">
      <c r="A10" s="65" t="inlineStr">
        <is>
          <t>06:00</t>
        </is>
      </c>
      <c r="B10" s="61">
        <f>IFERROR(COUNTIF(_Calc!$D$3:$D$20002,6),0)</f>
        <v/>
      </c>
      <c r="C10" s="62">
        <f>IFERROR(PERCENTILE(FILTER(_Calc!$B$3:$B$20002,_Calc!$D$3:$D$20002=6),0.1),"—")</f>
        <v/>
      </c>
      <c r="D10" s="62">
        <f>IFERROR(PERCENTILE(FILTER(_Calc!$B$3:$B$20002,_Calc!$D$3:$D$20002=6),0.25),"—")</f>
        <v/>
      </c>
      <c r="E10" s="66">
        <f>IFERROR(PERCENTILE(FILTER(_Calc!$B$3:$B$20002,_Calc!$D$3:$D$20002=6),0.5),"—")</f>
        <v/>
      </c>
      <c r="F10" s="62">
        <f>IFERROR(PERCENTILE(FILTER(_Calc!$B$3:$B$20002,_Calc!$D$3:$D$20002=6),0.75),"—")</f>
        <v/>
      </c>
      <c r="G10" s="62">
        <f>IFERROR(PERCENTILE(FILTER(_Calc!$B$3:$B$20002,_Calc!$D$3:$D$20002=6),0.9),"—")</f>
        <v/>
      </c>
      <c r="H10" s="64">
        <f>IFERROR(IF(IFERROR(PERCENTILE(FILTER(_Calc!$B$3:$B$20002,_Calc!$D$3:$D$20002=6),0.5),"—")="","—",IF(IFERROR(PERCENTILE(FILTER(_Calc!$B$3:$B$20002,_Calc!$D$3:$D$20002=6),0.5),"—")&lt;70,"Low",IF(IFERROR(PERCENTILE(FILTER(_Calc!$B$3:$B$20002,_Calc!$D$3:$D$20002=6),0.5),"—")&gt;180,"High","In Range"))),"—")</f>
        <v/>
      </c>
    </row>
    <row r="11">
      <c r="A11" s="65" t="inlineStr">
        <is>
          <t>07:00</t>
        </is>
      </c>
      <c r="B11" s="61">
        <f>IFERROR(COUNTIF(_Calc!$D$3:$D$20002,7),0)</f>
        <v/>
      </c>
      <c r="C11" s="62">
        <f>IFERROR(PERCENTILE(FILTER(_Calc!$B$3:$B$20002,_Calc!$D$3:$D$20002=7),0.1),"—")</f>
        <v/>
      </c>
      <c r="D11" s="62">
        <f>IFERROR(PERCENTILE(FILTER(_Calc!$B$3:$B$20002,_Calc!$D$3:$D$20002=7),0.25),"—")</f>
        <v/>
      </c>
      <c r="E11" s="66">
        <f>IFERROR(PERCENTILE(FILTER(_Calc!$B$3:$B$20002,_Calc!$D$3:$D$20002=7),0.5),"—")</f>
        <v/>
      </c>
      <c r="F11" s="62">
        <f>IFERROR(PERCENTILE(FILTER(_Calc!$B$3:$B$20002,_Calc!$D$3:$D$20002=7),0.75),"—")</f>
        <v/>
      </c>
      <c r="G11" s="62">
        <f>IFERROR(PERCENTILE(FILTER(_Calc!$B$3:$B$20002,_Calc!$D$3:$D$20002=7),0.9),"—")</f>
        <v/>
      </c>
      <c r="H11" s="64">
        <f>IFERROR(IF(IFERROR(PERCENTILE(FILTER(_Calc!$B$3:$B$20002,_Calc!$D$3:$D$20002=7),0.5),"—")="","—",IF(IFERROR(PERCENTILE(FILTER(_Calc!$B$3:$B$20002,_Calc!$D$3:$D$20002=7),0.5),"—")&lt;70,"Low",IF(IFERROR(PERCENTILE(FILTER(_Calc!$B$3:$B$20002,_Calc!$D$3:$D$20002=7),0.5),"—")&gt;180,"High","In Range"))),"—")</f>
        <v/>
      </c>
    </row>
    <row r="12">
      <c r="A12" s="65" t="inlineStr">
        <is>
          <t>08:00</t>
        </is>
      </c>
      <c r="B12" s="61">
        <f>IFERROR(COUNTIF(_Calc!$D$3:$D$20002,8),0)</f>
        <v/>
      </c>
      <c r="C12" s="62">
        <f>IFERROR(PERCENTILE(FILTER(_Calc!$B$3:$B$20002,_Calc!$D$3:$D$20002=8),0.1),"—")</f>
        <v/>
      </c>
      <c r="D12" s="62">
        <f>IFERROR(PERCENTILE(FILTER(_Calc!$B$3:$B$20002,_Calc!$D$3:$D$20002=8),0.25),"—")</f>
        <v/>
      </c>
      <c r="E12" s="66">
        <f>IFERROR(PERCENTILE(FILTER(_Calc!$B$3:$B$20002,_Calc!$D$3:$D$20002=8),0.5),"—")</f>
        <v/>
      </c>
      <c r="F12" s="62">
        <f>IFERROR(PERCENTILE(FILTER(_Calc!$B$3:$B$20002,_Calc!$D$3:$D$20002=8),0.75),"—")</f>
        <v/>
      </c>
      <c r="G12" s="62">
        <f>IFERROR(PERCENTILE(FILTER(_Calc!$B$3:$B$20002,_Calc!$D$3:$D$20002=8),0.9),"—")</f>
        <v/>
      </c>
      <c r="H12" s="64">
        <f>IFERROR(IF(IFERROR(PERCENTILE(FILTER(_Calc!$B$3:$B$20002,_Calc!$D$3:$D$20002=8),0.5),"—")="","—",IF(IFERROR(PERCENTILE(FILTER(_Calc!$B$3:$B$20002,_Calc!$D$3:$D$20002=8),0.5),"—")&lt;70,"Low",IF(IFERROR(PERCENTILE(FILTER(_Calc!$B$3:$B$20002,_Calc!$D$3:$D$20002=8),0.5),"—")&gt;180,"High","In Range"))),"—")</f>
        <v/>
      </c>
    </row>
    <row r="13">
      <c r="A13" s="65" t="inlineStr">
        <is>
          <t>09:00</t>
        </is>
      </c>
      <c r="B13" s="61">
        <f>IFERROR(COUNTIF(_Calc!$D$3:$D$20002,9),0)</f>
        <v/>
      </c>
      <c r="C13" s="62">
        <f>IFERROR(PERCENTILE(FILTER(_Calc!$B$3:$B$20002,_Calc!$D$3:$D$20002=9),0.1),"—")</f>
        <v/>
      </c>
      <c r="D13" s="62">
        <f>IFERROR(PERCENTILE(FILTER(_Calc!$B$3:$B$20002,_Calc!$D$3:$D$20002=9),0.25),"—")</f>
        <v/>
      </c>
      <c r="E13" s="66">
        <f>IFERROR(PERCENTILE(FILTER(_Calc!$B$3:$B$20002,_Calc!$D$3:$D$20002=9),0.5),"—")</f>
        <v/>
      </c>
      <c r="F13" s="62">
        <f>IFERROR(PERCENTILE(FILTER(_Calc!$B$3:$B$20002,_Calc!$D$3:$D$20002=9),0.75),"—")</f>
        <v/>
      </c>
      <c r="G13" s="62">
        <f>IFERROR(PERCENTILE(FILTER(_Calc!$B$3:$B$20002,_Calc!$D$3:$D$20002=9),0.9),"—")</f>
        <v/>
      </c>
      <c r="H13" s="64">
        <f>IFERROR(IF(IFERROR(PERCENTILE(FILTER(_Calc!$B$3:$B$20002,_Calc!$D$3:$D$20002=9),0.5),"—")="","—",IF(IFERROR(PERCENTILE(FILTER(_Calc!$B$3:$B$20002,_Calc!$D$3:$D$20002=9),0.5),"—")&lt;70,"Low",IF(IFERROR(PERCENTILE(FILTER(_Calc!$B$3:$B$20002,_Calc!$D$3:$D$20002=9),0.5),"—")&gt;180,"High","In Range"))),"—")</f>
        <v/>
      </c>
    </row>
    <row r="14">
      <c r="A14" s="65" t="inlineStr">
        <is>
          <t>10:00</t>
        </is>
      </c>
      <c r="B14" s="61">
        <f>IFERROR(COUNTIF(_Calc!$D$3:$D$20002,10),0)</f>
        <v/>
      </c>
      <c r="C14" s="62">
        <f>IFERROR(PERCENTILE(FILTER(_Calc!$B$3:$B$20002,_Calc!$D$3:$D$20002=10),0.1),"—")</f>
        <v/>
      </c>
      <c r="D14" s="62">
        <f>IFERROR(PERCENTILE(FILTER(_Calc!$B$3:$B$20002,_Calc!$D$3:$D$20002=10),0.25),"—")</f>
        <v/>
      </c>
      <c r="E14" s="66">
        <f>IFERROR(PERCENTILE(FILTER(_Calc!$B$3:$B$20002,_Calc!$D$3:$D$20002=10),0.5),"—")</f>
        <v/>
      </c>
      <c r="F14" s="62">
        <f>IFERROR(PERCENTILE(FILTER(_Calc!$B$3:$B$20002,_Calc!$D$3:$D$20002=10),0.75),"—")</f>
        <v/>
      </c>
      <c r="G14" s="62">
        <f>IFERROR(PERCENTILE(FILTER(_Calc!$B$3:$B$20002,_Calc!$D$3:$D$20002=10),0.9),"—")</f>
        <v/>
      </c>
      <c r="H14" s="64">
        <f>IFERROR(IF(IFERROR(PERCENTILE(FILTER(_Calc!$B$3:$B$20002,_Calc!$D$3:$D$20002=10),0.5),"—")="","—",IF(IFERROR(PERCENTILE(FILTER(_Calc!$B$3:$B$20002,_Calc!$D$3:$D$20002=10),0.5),"—")&lt;70,"Low",IF(IFERROR(PERCENTILE(FILTER(_Calc!$B$3:$B$20002,_Calc!$D$3:$D$20002=10),0.5),"—")&gt;180,"High","In Range"))),"—")</f>
        <v/>
      </c>
    </row>
    <row r="15">
      <c r="A15" s="65" t="inlineStr">
        <is>
          <t>11:00</t>
        </is>
      </c>
      <c r="B15" s="61">
        <f>IFERROR(COUNTIF(_Calc!$D$3:$D$20002,11),0)</f>
        <v/>
      </c>
      <c r="C15" s="62">
        <f>IFERROR(PERCENTILE(FILTER(_Calc!$B$3:$B$20002,_Calc!$D$3:$D$20002=11),0.1),"—")</f>
        <v/>
      </c>
      <c r="D15" s="62">
        <f>IFERROR(PERCENTILE(FILTER(_Calc!$B$3:$B$20002,_Calc!$D$3:$D$20002=11),0.25),"—")</f>
        <v/>
      </c>
      <c r="E15" s="66">
        <f>IFERROR(PERCENTILE(FILTER(_Calc!$B$3:$B$20002,_Calc!$D$3:$D$20002=11),0.5),"—")</f>
        <v/>
      </c>
      <c r="F15" s="62">
        <f>IFERROR(PERCENTILE(FILTER(_Calc!$B$3:$B$20002,_Calc!$D$3:$D$20002=11),0.75),"—")</f>
        <v/>
      </c>
      <c r="G15" s="62">
        <f>IFERROR(PERCENTILE(FILTER(_Calc!$B$3:$B$20002,_Calc!$D$3:$D$20002=11),0.9),"—")</f>
        <v/>
      </c>
      <c r="H15" s="64">
        <f>IFERROR(IF(IFERROR(PERCENTILE(FILTER(_Calc!$B$3:$B$20002,_Calc!$D$3:$D$20002=11),0.5),"—")="","—",IF(IFERROR(PERCENTILE(FILTER(_Calc!$B$3:$B$20002,_Calc!$D$3:$D$20002=11),0.5),"—")&lt;70,"Low",IF(IFERROR(PERCENTILE(FILTER(_Calc!$B$3:$B$20002,_Calc!$D$3:$D$20002=11),0.5),"—")&gt;180,"High","In Range"))),"—")</f>
        <v/>
      </c>
    </row>
    <row r="16">
      <c r="A16" s="65" t="inlineStr">
        <is>
          <t>12:00</t>
        </is>
      </c>
      <c r="B16" s="61">
        <f>IFERROR(COUNTIF(_Calc!$D$3:$D$20002,12),0)</f>
        <v/>
      </c>
      <c r="C16" s="62">
        <f>IFERROR(PERCENTILE(FILTER(_Calc!$B$3:$B$20002,_Calc!$D$3:$D$20002=12),0.1),"—")</f>
        <v/>
      </c>
      <c r="D16" s="62">
        <f>IFERROR(PERCENTILE(FILTER(_Calc!$B$3:$B$20002,_Calc!$D$3:$D$20002=12),0.25),"—")</f>
        <v/>
      </c>
      <c r="E16" s="66">
        <f>IFERROR(PERCENTILE(FILTER(_Calc!$B$3:$B$20002,_Calc!$D$3:$D$20002=12),0.5),"—")</f>
        <v/>
      </c>
      <c r="F16" s="62">
        <f>IFERROR(PERCENTILE(FILTER(_Calc!$B$3:$B$20002,_Calc!$D$3:$D$20002=12),0.75),"—")</f>
        <v/>
      </c>
      <c r="G16" s="62">
        <f>IFERROR(PERCENTILE(FILTER(_Calc!$B$3:$B$20002,_Calc!$D$3:$D$20002=12),0.9),"—")</f>
        <v/>
      </c>
      <c r="H16" s="64">
        <f>IFERROR(IF(IFERROR(PERCENTILE(FILTER(_Calc!$B$3:$B$20002,_Calc!$D$3:$D$20002=12),0.5),"—")="","—",IF(IFERROR(PERCENTILE(FILTER(_Calc!$B$3:$B$20002,_Calc!$D$3:$D$20002=12),0.5),"—")&lt;70,"Low",IF(IFERROR(PERCENTILE(FILTER(_Calc!$B$3:$B$20002,_Calc!$D$3:$D$20002=12),0.5),"—")&gt;180,"High","In Range"))),"—")</f>
        <v/>
      </c>
    </row>
    <row r="17">
      <c r="A17" s="65" t="inlineStr">
        <is>
          <t>13:00</t>
        </is>
      </c>
      <c r="B17" s="61">
        <f>IFERROR(COUNTIF(_Calc!$D$3:$D$20002,13),0)</f>
        <v/>
      </c>
      <c r="C17" s="62">
        <f>IFERROR(PERCENTILE(FILTER(_Calc!$B$3:$B$20002,_Calc!$D$3:$D$20002=13),0.1),"—")</f>
        <v/>
      </c>
      <c r="D17" s="62">
        <f>IFERROR(PERCENTILE(FILTER(_Calc!$B$3:$B$20002,_Calc!$D$3:$D$20002=13),0.25),"—")</f>
        <v/>
      </c>
      <c r="E17" s="66">
        <f>IFERROR(PERCENTILE(FILTER(_Calc!$B$3:$B$20002,_Calc!$D$3:$D$20002=13),0.5),"—")</f>
        <v/>
      </c>
      <c r="F17" s="62">
        <f>IFERROR(PERCENTILE(FILTER(_Calc!$B$3:$B$20002,_Calc!$D$3:$D$20002=13),0.75),"—")</f>
        <v/>
      </c>
      <c r="G17" s="62">
        <f>IFERROR(PERCENTILE(FILTER(_Calc!$B$3:$B$20002,_Calc!$D$3:$D$20002=13),0.9),"—")</f>
        <v/>
      </c>
      <c r="H17" s="64">
        <f>IFERROR(IF(IFERROR(PERCENTILE(FILTER(_Calc!$B$3:$B$20002,_Calc!$D$3:$D$20002=13),0.5),"—")="","—",IF(IFERROR(PERCENTILE(FILTER(_Calc!$B$3:$B$20002,_Calc!$D$3:$D$20002=13),0.5),"—")&lt;70,"Low",IF(IFERROR(PERCENTILE(FILTER(_Calc!$B$3:$B$20002,_Calc!$D$3:$D$20002=13),0.5),"—")&gt;180,"High","In Range"))),"—")</f>
        <v/>
      </c>
    </row>
    <row r="18">
      <c r="A18" s="65" t="inlineStr">
        <is>
          <t>14:00</t>
        </is>
      </c>
      <c r="B18" s="61">
        <f>IFERROR(COUNTIF(_Calc!$D$3:$D$20002,14),0)</f>
        <v/>
      </c>
      <c r="C18" s="62">
        <f>IFERROR(PERCENTILE(FILTER(_Calc!$B$3:$B$20002,_Calc!$D$3:$D$20002=14),0.1),"—")</f>
        <v/>
      </c>
      <c r="D18" s="62">
        <f>IFERROR(PERCENTILE(FILTER(_Calc!$B$3:$B$20002,_Calc!$D$3:$D$20002=14),0.25),"—")</f>
        <v/>
      </c>
      <c r="E18" s="66">
        <f>IFERROR(PERCENTILE(FILTER(_Calc!$B$3:$B$20002,_Calc!$D$3:$D$20002=14),0.5),"—")</f>
        <v/>
      </c>
      <c r="F18" s="62">
        <f>IFERROR(PERCENTILE(FILTER(_Calc!$B$3:$B$20002,_Calc!$D$3:$D$20002=14),0.75),"—")</f>
        <v/>
      </c>
      <c r="G18" s="62">
        <f>IFERROR(PERCENTILE(FILTER(_Calc!$B$3:$B$20002,_Calc!$D$3:$D$20002=14),0.9),"—")</f>
        <v/>
      </c>
      <c r="H18" s="64">
        <f>IFERROR(IF(IFERROR(PERCENTILE(FILTER(_Calc!$B$3:$B$20002,_Calc!$D$3:$D$20002=14),0.5),"—")="","—",IF(IFERROR(PERCENTILE(FILTER(_Calc!$B$3:$B$20002,_Calc!$D$3:$D$20002=14),0.5),"—")&lt;70,"Low",IF(IFERROR(PERCENTILE(FILTER(_Calc!$B$3:$B$20002,_Calc!$D$3:$D$20002=14),0.5),"—")&gt;180,"High","In Range"))),"—")</f>
        <v/>
      </c>
    </row>
    <row r="19">
      <c r="A19" s="65" t="inlineStr">
        <is>
          <t>15:00</t>
        </is>
      </c>
      <c r="B19" s="61">
        <f>IFERROR(COUNTIF(_Calc!$D$3:$D$20002,15),0)</f>
        <v/>
      </c>
      <c r="C19" s="62">
        <f>IFERROR(PERCENTILE(FILTER(_Calc!$B$3:$B$20002,_Calc!$D$3:$D$20002=15),0.1),"—")</f>
        <v/>
      </c>
      <c r="D19" s="62">
        <f>IFERROR(PERCENTILE(FILTER(_Calc!$B$3:$B$20002,_Calc!$D$3:$D$20002=15),0.25),"—")</f>
        <v/>
      </c>
      <c r="E19" s="66">
        <f>IFERROR(PERCENTILE(FILTER(_Calc!$B$3:$B$20002,_Calc!$D$3:$D$20002=15),0.5),"—")</f>
        <v/>
      </c>
      <c r="F19" s="62">
        <f>IFERROR(PERCENTILE(FILTER(_Calc!$B$3:$B$20002,_Calc!$D$3:$D$20002=15),0.75),"—")</f>
        <v/>
      </c>
      <c r="G19" s="62">
        <f>IFERROR(PERCENTILE(FILTER(_Calc!$B$3:$B$20002,_Calc!$D$3:$D$20002=15),0.9),"—")</f>
        <v/>
      </c>
      <c r="H19" s="64">
        <f>IFERROR(IF(IFERROR(PERCENTILE(FILTER(_Calc!$B$3:$B$20002,_Calc!$D$3:$D$20002=15),0.5),"—")="","—",IF(IFERROR(PERCENTILE(FILTER(_Calc!$B$3:$B$20002,_Calc!$D$3:$D$20002=15),0.5),"—")&lt;70,"Low",IF(IFERROR(PERCENTILE(FILTER(_Calc!$B$3:$B$20002,_Calc!$D$3:$D$20002=15),0.5),"—")&gt;180,"High","In Range"))),"—")</f>
        <v/>
      </c>
    </row>
    <row r="20">
      <c r="A20" s="65" t="inlineStr">
        <is>
          <t>16:00</t>
        </is>
      </c>
      <c r="B20" s="61">
        <f>IFERROR(COUNTIF(_Calc!$D$3:$D$20002,16),0)</f>
        <v/>
      </c>
      <c r="C20" s="62">
        <f>IFERROR(PERCENTILE(FILTER(_Calc!$B$3:$B$20002,_Calc!$D$3:$D$20002=16),0.1),"—")</f>
        <v/>
      </c>
      <c r="D20" s="62">
        <f>IFERROR(PERCENTILE(FILTER(_Calc!$B$3:$B$20002,_Calc!$D$3:$D$20002=16),0.25),"—")</f>
        <v/>
      </c>
      <c r="E20" s="66">
        <f>IFERROR(PERCENTILE(FILTER(_Calc!$B$3:$B$20002,_Calc!$D$3:$D$20002=16),0.5),"—")</f>
        <v/>
      </c>
      <c r="F20" s="62">
        <f>IFERROR(PERCENTILE(FILTER(_Calc!$B$3:$B$20002,_Calc!$D$3:$D$20002=16),0.75),"—")</f>
        <v/>
      </c>
      <c r="G20" s="62">
        <f>IFERROR(PERCENTILE(FILTER(_Calc!$B$3:$B$20002,_Calc!$D$3:$D$20002=16),0.9),"—")</f>
        <v/>
      </c>
      <c r="H20" s="64">
        <f>IFERROR(IF(IFERROR(PERCENTILE(FILTER(_Calc!$B$3:$B$20002,_Calc!$D$3:$D$20002=16),0.5),"—")="","—",IF(IFERROR(PERCENTILE(FILTER(_Calc!$B$3:$B$20002,_Calc!$D$3:$D$20002=16),0.5),"—")&lt;70,"Low",IF(IFERROR(PERCENTILE(FILTER(_Calc!$B$3:$B$20002,_Calc!$D$3:$D$20002=16),0.5),"—")&gt;180,"High","In Range"))),"—")</f>
        <v/>
      </c>
    </row>
    <row r="21">
      <c r="A21" s="65" t="inlineStr">
        <is>
          <t>17:00</t>
        </is>
      </c>
      <c r="B21" s="61">
        <f>IFERROR(COUNTIF(_Calc!$D$3:$D$20002,17),0)</f>
        <v/>
      </c>
      <c r="C21" s="62">
        <f>IFERROR(PERCENTILE(FILTER(_Calc!$B$3:$B$20002,_Calc!$D$3:$D$20002=17),0.1),"—")</f>
        <v/>
      </c>
      <c r="D21" s="62">
        <f>IFERROR(PERCENTILE(FILTER(_Calc!$B$3:$B$20002,_Calc!$D$3:$D$20002=17),0.25),"—")</f>
        <v/>
      </c>
      <c r="E21" s="66">
        <f>IFERROR(PERCENTILE(FILTER(_Calc!$B$3:$B$20002,_Calc!$D$3:$D$20002=17),0.5),"—")</f>
        <v/>
      </c>
      <c r="F21" s="62">
        <f>IFERROR(PERCENTILE(FILTER(_Calc!$B$3:$B$20002,_Calc!$D$3:$D$20002=17),0.75),"—")</f>
        <v/>
      </c>
      <c r="G21" s="62">
        <f>IFERROR(PERCENTILE(FILTER(_Calc!$B$3:$B$20002,_Calc!$D$3:$D$20002=17),0.9),"—")</f>
        <v/>
      </c>
      <c r="H21" s="64">
        <f>IFERROR(IF(IFERROR(PERCENTILE(FILTER(_Calc!$B$3:$B$20002,_Calc!$D$3:$D$20002=17),0.5),"—")="","—",IF(IFERROR(PERCENTILE(FILTER(_Calc!$B$3:$B$20002,_Calc!$D$3:$D$20002=17),0.5),"—")&lt;70,"Low",IF(IFERROR(PERCENTILE(FILTER(_Calc!$B$3:$B$20002,_Calc!$D$3:$D$20002=17),0.5),"—")&gt;180,"High","In Range"))),"—")</f>
        <v/>
      </c>
    </row>
    <row r="22">
      <c r="A22" s="65" t="inlineStr">
        <is>
          <t>18:00</t>
        </is>
      </c>
      <c r="B22" s="61">
        <f>IFERROR(COUNTIF(_Calc!$D$3:$D$20002,18),0)</f>
        <v/>
      </c>
      <c r="C22" s="62">
        <f>IFERROR(PERCENTILE(FILTER(_Calc!$B$3:$B$20002,_Calc!$D$3:$D$20002=18),0.1),"—")</f>
        <v/>
      </c>
      <c r="D22" s="62">
        <f>IFERROR(PERCENTILE(FILTER(_Calc!$B$3:$B$20002,_Calc!$D$3:$D$20002=18),0.25),"—")</f>
        <v/>
      </c>
      <c r="E22" s="66">
        <f>IFERROR(PERCENTILE(FILTER(_Calc!$B$3:$B$20002,_Calc!$D$3:$D$20002=18),0.5),"—")</f>
        <v/>
      </c>
      <c r="F22" s="62">
        <f>IFERROR(PERCENTILE(FILTER(_Calc!$B$3:$B$20002,_Calc!$D$3:$D$20002=18),0.75),"—")</f>
        <v/>
      </c>
      <c r="G22" s="62">
        <f>IFERROR(PERCENTILE(FILTER(_Calc!$B$3:$B$20002,_Calc!$D$3:$D$20002=18),0.9),"—")</f>
        <v/>
      </c>
      <c r="H22" s="64">
        <f>IFERROR(IF(IFERROR(PERCENTILE(FILTER(_Calc!$B$3:$B$20002,_Calc!$D$3:$D$20002=18),0.5),"—")="","—",IF(IFERROR(PERCENTILE(FILTER(_Calc!$B$3:$B$20002,_Calc!$D$3:$D$20002=18),0.5),"—")&lt;70,"Low",IF(IFERROR(PERCENTILE(FILTER(_Calc!$B$3:$B$20002,_Calc!$D$3:$D$20002=18),0.5),"—")&gt;180,"High","In Range"))),"—")</f>
        <v/>
      </c>
    </row>
    <row r="23">
      <c r="A23" s="65" t="inlineStr">
        <is>
          <t>19:00</t>
        </is>
      </c>
      <c r="B23" s="61">
        <f>IFERROR(COUNTIF(_Calc!$D$3:$D$20002,19),0)</f>
        <v/>
      </c>
      <c r="C23" s="62">
        <f>IFERROR(PERCENTILE(FILTER(_Calc!$B$3:$B$20002,_Calc!$D$3:$D$20002=19),0.1),"—")</f>
        <v/>
      </c>
      <c r="D23" s="62">
        <f>IFERROR(PERCENTILE(FILTER(_Calc!$B$3:$B$20002,_Calc!$D$3:$D$20002=19),0.25),"—")</f>
        <v/>
      </c>
      <c r="E23" s="66">
        <f>IFERROR(PERCENTILE(FILTER(_Calc!$B$3:$B$20002,_Calc!$D$3:$D$20002=19),0.5),"—")</f>
        <v/>
      </c>
      <c r="F23" s="62">
        <f>IFERROR(PERCENTILE(FILTER(_Calc!$B$3:$B$20002,_Calc!$D$3:$D$20002=19),0.75),"—")</f>
        <v/>
      </c>
      <c r="G23" s="62">
        <f>IFERROR(PERCENTILE(FILTER(_Calc!$B$3:$B$20002,_Calc!$D$3:$D$20002=19),0.9),"—")</f>
        <v/>
      </c>
      <c r="H23" s="64">
        <f>IFERROR(IF(IFERROR(PERCENTILE(FILTER(_Calc!$B$3:$B$20002,_Calc!$D$3:$D$20002=19),0.5),"—")="","—",IF(IFERROR(PERCENTILE(FILTER(_Calc!$B$3:$B$20002,_Calc!$D$3:$D$20002=19),0.5),"—")&lt;70,"Low",IF(IFERROR(PERCENTILE(FILTER(_Calc!$B$3:$B$20002,_Calc!$D$3:$D$20002=19),0.5),"—")&gt;180,"High","In Range"))),"—")</f>
        <v/>
      </c>
    </row>
    <row r="24">
      <c r="A24" s="65" t="inlineStr">
        <is>
          <t>20:00</t>
        </is>
      </c>
      <c r="B24" s="61">
        <f>IFERROR(COUNTIF(_Calc!$D$3:$D$20002,20),0)</f>
        <v/>
      </c>
      <c r="C24" s="62">
        <f>IFERROR(PERCENTILE(FILTER(_Calc!$B$3:$B$20002,_Calc!$D$3:$D$20002=20),0.1),"—")</f>
        <v/>
      </c>
      <c r="D24" s="62">
        <f>IFERROR(PERCENTILE(FILTER(_Calc!$B$3:$B$20002,_Calc!$D$3:$D$20002=20),0.25),"—")</f>
        <v/>
      </c>
      <c r="E24" s="66">
        <f>IFERROR(PERCENTILE(FILTER(_Calc!$B$3:$B$20002,_Calc!$D$3:$D$20002=20),0.5),"—")</f>
        <v/>
      </c>
      <c r="F24" s="62">
        <f>IFERROR(PERCENTILE(FILTER(_Calc!$B$3:$B$20002,_Calc!$D$3:$D$20002=20),0.75),"—")</f>
        <v/>
      </c>
      <c r="G24" s="62">
        <f>IFERROR(PERCENTILE(FILTER(_Calc!$B$3:$B$20002,_Calc!$D$3:$D$20002=20),0.9),"—")</f>
        <v/>
      </c>
      <c r="H24" s="64">
        <f>IFERROR(IF(IFERROR(PERCENTILE(FILTER(_Calc!$B$3:$B$20002,_Calc!$D$3:$D$20002=20),0.5),"—")="","—",IF(IFERROR(PERCENTILE(FILTER(_Calc!$B$3:$B$20002,_Calc!$D$3:$D$20002=20),0.5),"—")&lt;70,"Low",IF(IFERROR(PERCENTILE(FILTER(_Calc!$B$3:$B$20002,_Calc!$D$3:$D$20002=20),0.5),"—")&gt;180,"High","In Range"))),"—")</f>
        <v/>
      </c>
    </row>
    <row r="25">
      <c r="A25" s="65" t="inlineStr">
        <is>
          <t>21:00</t>
        </is>
      </c>
      <c r="B25" s="61">
        <f>IFERROR(COUNTIF(_Calc!$D$3:$D$20002,21),0)</f>
        <v/>
      </c>
      <c r="C25" s="62">
        <f>IFERROR(PERCENTILE(FILTER(_Calc!$B$3:$B$20002,_Calc!$D$3:$D$20002=21),0.1),"—")</f>
        <v/>
      </c>
      <c r="D25" s="62">
        <f>IFERROR(PERCENTILE(FILTER(_Calc!$B$3:$B$20002,_Calc!$D$3:$D$20002=21),0.25),"—")</f>
        <v/>
      </c>
      <c r="E25" s="66">
        <f>IFERROR(PERCENTILE(FILTER(_Calc!$B$3:$B$20002,_Calc!$D$3:$D$20002=21),0.5),"—")</f>
        <v/>
      </c>
      <c r="F25" s="62">
        <f>IFERROR(PERCENTILE(FILTER(_Calc!$B$3:$B$20002,_Calc!$D$3:$D$20002=21),0.75),"—")</f>
        <v/>
      </c>
      <c r="G25" s="62">
        <f>IFERROR(PERCENTILE(FILTER(_Calc!$B$3:$B$20002,_Calc!$D$3:$D$20002=21),0.9),"—")</f>
        <v/>
      </c>
      <c r="H25" s="64">
        <f>IFERROR(IF(IFERROR(PERCENTILE(FILTER(_Calc!$B$3:$B$20002,_Calc!$D$3:$D$20002=21),0.5),"—")="","—",IF(IFERROR(PERCENTILE(FILTER(_Calc!$B$3:$B$20002,_Calc!$D$3:$D$20002=21),0.5),"—")&lt;70,"Low",IF(IFERROR(PERCENTILE(FILTER(_Calc!$B$3:$B$20002,_Calc!$D$3:$D$20002=21),0.5),"—")&gt;180,"High","In Range"))),"—")</f>
        <v/>
      </c>
    </row>
    <row r="26">
      <c r="A26" s="65" t="inlineStr">
        <is>
          <t>22:00</t>
        </is>
      </c>
      <c r="B26" s="61">
        <f>IFERROR(COUNTIF(_Calc!$D$3:$D$20002,22),0)</f>
        <v/>
      </c>
      <c r="C26" s="62">
        <f>IFERROR(PERCENTILE(FILTER(_Calc!$B$3:$B$20002,_Calc!$D$3:$D$20002=22),0.1),"—")</f>
        <v/>
      </c>
      <c r="D26" s="62">
        <f>IFERROR(PERCENTILE(FILTER(_Calc!$B$3:$B$20002,_Calc!$D$3:$D$20002=22),0.25),"—")</f>
        <v/>
      </c>
      <c r="E26" s="66">
        <f>IFERROR(PERCENTILE(FILTER(_Calc!$B$3:$B$20002,_Calc!$D$3:$D$20002=22),0.5),"—")</f>
        <v/>
      </c>
      <c r="F26" s="62">
        <f>IFERROR(PERCENTILE(FILTER(_Calc!$B$3:$B$20002,_Calc!$D$3:$D$20002=22),0.75),"—")</f>
        <v/>
      </c>
      <c r="G26" s="62">
        <f>IFERROR(PERCENTILE(FILTER(_Calc!$B$3:$B$20002,_Calc!$D$3:$D$20002=22),0.9),"—")</f>
        <v/>
      </c>
      <c r="H26" s="64">
        <f>IFERROR(IF(IFERROR(PERCENTILE(FILTER(_Calc!$B$3:$B$20002,_Calc!$D$3:$D$20002=22),0.5),"—")="","—",IF(IFERROR(PERCENTILE(FILTER(_Calc!$B$3:$B$20002,_Calc!$D$3:$D$20002=22),0.5),"—")&lt;70,"Low",IF(IFERROR(PERCENTILE(FILTER(_Calc!$B$3:$B$20002,_Calc!$D$3:$D$20002=22),0.5),"—")&gt;180,"High","In Range"))),"—")</f>
        <v/>
      </c>
    </row>
    <row r="27">
      <c r="A27" s="65" t="inlineStr">
        <is>
          <t>23:00</t>
        </is>
      </c>
      <c r="B27" s="61">
        <f>IFERROR(COUNTIF(_Calc!$D$3:$D$20002,23),0)</f>
        <v/>
      </c>
      <c r="C27" s="62">
        <f>IFERROR(PERCENTILE(FILTER(_Calc!$B$3:$B$20002,_Calc!$D$3:$D$20002=23),0.1),"—")</f>
        <v/>
      </c>
      <c r="D27" s="62">
        <f>IFERROR(PERCENTILE(FILTER(_Calc!$B$3:$B$20002,_Calc!$D$3:$D$20002=23),0.25),"—")</f>
        <v/>
      </c>
      <c r="E27" s="66">
        <f>IFERROR(PERCENTILE(FILTER(_Calc!$B$3:$B$20002,_Calc!$D$3:$D$20002=23),0.5),"—")</f>
        <v/>
      </c>
      <c r="F27" s="62">
        <f>IFERROR(PERCENTILE(FILTER(_Calc!$B$3:$B$20002,_Calc!$D$3:$D$20002=23),0.75),"—")</f>
        <v/>
      </c>
      <c r="G27" s="62">
        <f>IFERROR(PERCENTILE(FILTER(_Calc!$B$3:$B$20002,_Calc!$D$3:$D$20002=23),0.9),"—")</f>
        <v/>
      </c>
      <c r="H27" s="64">
        <f>IFERROR(IF(IFERROR(PERCENTILE(FILTER(_Calc!$B$3:$B$20002,_Calc!$D$3:$D$20002=23),0.5),"—")="","—",IF(IFERROR(PERCENTILE(FILTER(_Calc!$B$3:$B$20002,_Calc!$D$3:$D$20002=23),0.5),"—")&lt;70,"Low",IF(IFERROR(PERCENTILE(FILTER(_Calc!$B$3:$B$20002,_Calc!$D$3:$D$20002=23),0.5),"—")&gt;180,"High","In Range"))),"—")</f>
        <v/>
      </c>
    </row>
    <row r="28">
      <c r="A28" s="40" t="inlineStr">
        <is>
          <t>Reference: Target range 70–180 mg/dL  |  IQR band = 25th–75th percentile  |  Solid line = median</t>
        </is>
      </c>
    </row>
  </sheetData>
  <mergeCells count="3">
    <mergeCell ref="A28:H28"/>
    <mergeCell ref="A2:H2"/>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1"/>
  <sheetViews>
    <sheetView showGridLines="0" workbookViewId="0">
      <selection activeCell="A1" sqref="A1"/>
    </sheetView>
  </sheetViews>
  <sheetFormatPr baseColWidth="8" defaultRowHeight="15"/>
  <cols>
    <col width="16" customWidth="1" min="1" max="1"/>
    <col width="12" customWidth="1" min="2" max="2"/>
    <col width="18" customWidth="1" min="3" max="3"/>
    <col width="16" customWidth="1" min="4" max="4"/>
    <col width="16" customWidth="1" min="5" max="5"/>
    <col width="14" customWidth="1" min="6" max="6"/>
    <col width="12" customWidth="1" min="7" max="7"/>
    <col width="40" customWidth="1" min="8" max="8"/>
  </cols>
  <sheetData>
    <row r="1" ht="28" customHeight="1">
      <c r="A1" s="58" t="inlineStr">
        <is>
          <t>Average Glucose by 3-Hour Time Block</t>
        </is>
      </c>
    </row>
    <row r="2" ht="16" customHeight="1">
      <c r="A2" s="40" t="inlineStr">
        <is>
          <t>Average glucose per 3-hour window — identifies postprandial hyperglycaemia patterns and dawn phenomenon. Off Meds / On Meds split requires a start date in INPUT cell I1.</t>
        </is>
      </c>
    </row>
    <row r="3" ht="22" customHeight="1">
      <c r="A3" s="45" t="inlineStr">
        <is>
          <t>Time Window</t>
        </is>
      </c>
      <c r="B3" s="45" t="inlineStr">
        <is>
          <t>Readings</t>
        </is>
      </c>
      <c r="C3" s="45" t="inlineStr">
        <is>
          <t>Overall Avg</t>
        </is>
      </c>
      <c r="D3" s="45" t="inlineStr">
        <is>
          <t>Off Meds Avg</t>
        </is>
      </c>
      <c r="E3" s="45" t="inlineStr">
        <is>
          <t>On Meds Avg</t>
        </is>
      </c>
      <c r="F3" s="45" t="inlineStr">
        <is>
          <t>Δ Change</t>
        </is>
      </c>
      <c r="G3" s="45" t="inlineStr">
        <is>
          <t>Zone</t>
        </is>
      </c>
      <c r="H3" s="45" t="inlineStr">
        <is>
          <t>Clinical Relevance</t>
        </is>
      </c>
    </row>
    <row r="4">
      <c r="A4" s="56" t="inlineStr">
        <is>
          <t>12–3 AM</t>
        </is>
      </c>
      <c r="B4" s="61">
        <f>IFERROR(COUNTIFS(_Calc!$D$3:$D$20002,"&gt;="&amp;0,_Calc!$D$3:$D$20002,"&lt;"&amp;3),0)</f>
        <v/>
      </c>
      <c r="C4" s="67">
        <f>IFERROR(AVERAGEIFS(_Calc!$B$3:$B$20002,_Calc!$D$3:$D$20002,"&gt;="&amp;0,_Calc!$D$3:$D$20002,"&lt;"&amp;3),"—")</f>
        <v/>
      </c>
      <c r="D4" s="68">
        <f>IFERROR(AVERAGEIFS(_Calc!$B$3:$B$20002,_Calc!$D$3:$D$20002,"&gt;="&amp;0,_Calc!$D$3:$D$20002,"&lt;"&amp;3,_Calc!$E$3:$E$20002,"Off Meds"),"—")</f>
        <v/>
      </c>
      <c r="E4" s="69">
        <f>IFERROR(AVERAGEIFS(_Calc!$B$3:$B$20002,_Calc!$D$3:$D$20002,"&gt;="&amp;0,_Calc!$D$3:$D$20002,"&lt;"&amp;3,_Calc!$E$3:$E$20002,"On Meds"),"—")</f>
        <v/>
      </c>
      <c r="F4" s="70">
        <f>IFERROR(IF(ISNUMBER(D4)*ISNUMBER(E4),E4-D4,"—"),"—")</f>
        <v/>
      </c>
      <c r="G4" s="64">
        <f>IFERROR(IF(IFERROR(AVERAGEIFS(_Calc!$B$3:$B$20002,_Calc!$D$3:$D$20002,"&gt;="&amp;0,_Calc!$D$3:$D$20002,"&lt;"&amp;3),"—")="","—",IF(IFERROR(AVERAGEIFS(_Calc!$B$3:$B$20002,_Calc!$D$3:$D$20002,"&gt;="&amp;0,_Calc!$D$3:$D$20002,"&lt;"&amp;3),"—")&lt;70,"Low",IF(IFERROR(AVERAGEIFS(_Calc!$B$3:$B$20002,_Calc!$D$3:$D$20002,"&gt;="&amp;0,_Calc!$D$3:$D$20002,"&lt;"&amp;3),"—")&gt;180,"High","In Range"))),"—")</f>
        <v/>
      </c>
      <c r="H4" s="30" t="inlineStr">
        <is>
          <t>Overnight baseline — hepatic glucose output</t>
        </is>
      </c>
    </row>
    <row r="5">
      <c r="A5" s="56" t="inlineStr">
        <is>
          <t>3–6 AM</t>
        </is>
      </c>
      <c r="B5" s="61">
        <f>IFERROR(COUNTIFS(_Calc!$D$3:$D$20002,"&gt;="&amp;3,_Calc!$D$3:$D$20002,"&lt;"&amp;6),0)</f>
        <v/>
      </c>
      <c r="C5" s="67">
        <f>IFERROR(AVERAGEIFS(_Calc!$B$3:$B$20002,_Calc!$D$3:$D$20002,"&gt;="&amp;3,_Calc!$D$3:$D$20002,"&lt;"&amp;6),"—")</f>
        <v/>
      </c>
      <c r="D5" s="68">
        <f>IFERROR(AVERAGEIFS(_Calc!$B$3:$B$20002,_Calc!$D$3:$D$20002,"&gt;="&amp;3,_Calc!$D$3:$D$20002,"&lt;"&amp;6,_Calc!$E$3:$E$20002,"Off Meds"),"—")</f>
        <v/>
      </c>
      <c r="E5" s="69">
        <f>IFERROR(AVERAGEIFS(_Calc!$B$3:$B$20002,_Calc!$D$3:$D$20002,"&gt;="&amp;3,_Calc!$D$3:$D$20002,"&lt;"&amp;6,_Calc!$E$3:$E$20002,"On Meds"),"—")</f>
        <v/>
      </c>
      <c r="F5" s="70">
        <f>IFERROR(IF(ISNUMBER(D5)*ISNUMBER(E5),E5-D5,"—"),"—")</f>
        <v/>
      </c>
      <c r="G5" s="64">
        <f>IFERROR(IF(IFERROR(AVERAGEIFS(_Calc!$B$3:$B$20002,_Calc!$D$3:$D$20002,"&gt;="&amp;3,_Calc!$D$3:$D$20002,"&lt;"&amp;6),"—")="","—",IF(IFERROR(AVERAGEIFS(_Calc!$B$3:$B$20002,_Calc!$D$3:$D$20002,"&gt;="&amp;3,_Calc!$D$3:$D$20002,"&lt;"&amp;6),"—")&lt;70,"Low",IF(IFERROR(AVERAGEIFS(_Calc!$B$3:$B$20002,_Calc!$D$3:$D$20002,"&gt;="&amp;3,_Calc!$D$3:$D$20002,"&lt;"&amp;6),"—")&gt;180,"High","In Range"))),"—")</f>
        <v/>
      </c>
      <c r="H5" s="30" t="inlineStr">
        <is>
          <t>Dawn phenomenon window — early-morning glucose rise</t>
        </is>
      </c>
    </row>
    <row r="6">
      <c r="A6" s="56" t="inlineStr">
        <is>
          <t>6–9 AM</t>
        </is>
      </c>
      <c r="B6" s="61">
        <f>IFERROR(COUNTIFS(_Calc!$D$3:$D$20002,"&gt;="&amp;6,_Calc!$D$3:$D$20002,"&lt;"&amp;9),0)</f>
        <v/>
      </c>
      <c r="C6" s="67">
        <f>IFERROR(AVERAGEIFS(_Calc!$B$3:$B$20002,_Calc!$D$3:$D$20002,"&gt;="&amp;6,_Calc!$D$3:$D$20002,"&lt;"&amp;9),"—")</f>
        <v/>
      </c>
      <c r="D6" s="68">
        <f>IFERROR(AVERAGEIFS(_Calc!$B$3:$B$20002,_Calc!$D$3:$D$20002,"&gt;="&amp;6,_Calc!$D$3:$D$20002,"&lt;"&amp;9,_Calc!$E$3:$E$20002,"Off Meds"),"—")</f>
        <v/>
      </c>
      <c r="E6" s="69">
        <f>IFERROR(AVERAGEIFS(_Calc!$B$3:$B$20002,_Calc!$D$3:$D$20002,"&gt;="&amp;6,_Calc!$D$3:$D$20002,"&lt;"&amp;9,_Calc!$E$3:$E$20002,"On Meds"),"—")</f>
        <v/>
      </c>
      <c r="F6" s="70">
        <f>IFERROR(IF(ISNUMBER(D6)*ISNUMBER(E6),E6-D6,"—"),"—")</f>
        <v/>
      </c>
      <c r="G6" s="64">
        <f>IFERROR(IF(IFERROR(AVERAGEIFS(_Calc!$B$3:$B$20002,_Calc!$D$3:$D$20002,"&gt;="&amp;6,_Calc!$D$3:$D$20002,"&lt;"&amp;9),"—")="","—",IF(IFERROR(AVERAGEIFS(_Calc!$B$3:$B$20002,_Calc!$D$3:$D$20002,"&gt;="&amp;6,_Calc!$D$3:$D$20002,"&lt;"&amp;9),"—")&lt;70,"Low",IF(IFERROR(AVERAGEIFS(_Calc!$B$3:$B$20002,_Calc!$D$3:$D$20002,"&gt;="&amp;6,_Calc!$D$3:$D$20002,"&lt;"&amp;9),"—")&gt;180,"High","In Range"))),"—")</f>
        <v/>
      </c>
      <c r="H6" s="30" t="inlineStr">
        <is>
          <t>Fasting / pre-breakfast — key metformin efficacy marker</t>
        </is>
      </c>
    </row>
    <row r="7">
      <c r="A7" s="56" t="inlineStr">
        <is>
          <t>9–12 PM</t>
        </is>
      </c>
      <c r="B7" s="61">
        <f>IFERROR(COUNTIFS(_Calc!$D$3:$D$20002,"&gt;="&amp;9,_Calc!$D$3:$D$20002,"&lt;"&amp;12),0)</f>
        <v/>
      </c>
      <c r="C7" s="67">
        <f>IFERROR(AVERAGEIFS(_Calc!$B$3:$B$20002,_Calc!$D$3:$D$20002,"&gt;="&amp;9,_Calc!$D$3:$D$20002,"&lt;"&amp;12),"—")</f>
        <v/>
      </c>
      <c r="D7" s="68">
        <f>IFERROR(AVERAGEIFS(_Calc!$B$3:$B$20002,_Calc!$D$3:$D$20002,"&gt;="&amp;9,_Calc!$D$3:$D$20002,"&lt;"&amp;12,_Calc!$E$3:$E$20002,"Off Meds"),"—")</f>
        <v/>
      </c>
      <c r="E7" s="69">
        <f>IFERROR(AVERAGEIFS(_Calc!$B$3:$B$20002,_Calc!$D$3:$D$20002,"&gt;="&amp;9,_Calc!$D$3:$D$20002,"&lt;"&amp;12,_Calc!$E$3:$E$20002,"On Meds"),"—")</f>
        <v/>
      </c>
      <c r="F7" s="70">
        <f>IFERROR(IF(ISNUMBER(D7)*ISNUMBER(E7),E7-D7,"—"),"—")</f>
        <v/>
      </c>
      <c r="G7" s="64">
        <f>IFERROR(IF(IFERROR(AVERAGEIFS(_Calc!$B$3:$B$20002,_Calc!$D$3:$D$20002,"&gt;="&amp;9,_Calc!$D$3:$D$20002,"&lt;"&amp;12),"—")="","—",IF(IFERROR(AVERAGEIFS(_Calc!$B$3:$B$20002,_Calc!$D$3:$D$20002,"&gt;="&amp;9,_Calc!$D$3:$D$20002,"&lt;"&amp;12),"—")&lt;70,"Low",IF(IFERROR(AVERAGEIFS(_Calc!$B$3:$B$20002,_Calc!$D$3:$D$20002,"&gt;="&amp;9,_Calc!$D$3:$D$20002,"&lt;"&amp;12),"—")&gt;180,"High","In Range"))),"—")</f>
        <v/>
      </c>
      <c r="H7" s="30" t="inlineStr">
        <is>
          <t>Post-breakfast — postprandial excursion</t>
        </is>
      </c>
    </row>
    <row r="8">
      <c r="A8" s="56" t="inlineStr">
        <is>
          <t>12–3 PM</t>
        </is>
      </c>
      <c r="B8" s="61">
        <f>IFERROR(COUNTIFS(_Calc!$D$3:$D$20002,"&gt;="&amp;12,_Calc!$D$3:$D$20002,"&lt;"&amp;15),0)</f>
        <v/>
      </c>
      <c r="C8" s="67">
        <f>IFERROR(AVERAGEIFS(_Calc!$B$3:$B$20002,_Calc!$D$3:$D$20002,"&gt;="&amp;12,_Calc!$D$3:$D$20002,"&lt;"&amp;15),"—")</f>
        <v/>
      </c>
      <c r="D8" s="68">
        <f>IFERROR(AVERAGEIFS(_Calc!$B$3:$B$20002,_Calc!$D$3:$D$20002,"&gt;="&amp;12,_Calc!$D$3:$D$20002,"&lt;"&amp;15,_Calc!$E$3:$E$20002,"Off Meds"),"—")</f>
        <v/>
      </c>
      <c r="E8" s="69">
        <f>IFERROR(AVERAGEIFS(_Calc!$B$3:$B$20002,_Calc!$D$3:$D$20002,"&gt;="&amp;12,_Calc!$D$3:$D$20002,"&lt;"&amp;15,_Calc!$E$3:$E$20002,"On Meds"),"—")</f>
        <v/>
      </c>
      <c r="F8" s="70">
        <f>IFERROR(IF(ISNUMBER(D8)*ISNUMBER(E8),E8-D8,"—"),"—")</f>
        <v/>
      </c>
      <c r="G8" s="64">
        <f>IFERROR(IF(IFERROR(AVERAGEIFS(_Calc!$B$3:$B$20002,_Calc!$D$3:$D$20002,"&gt;="&amp;12,_Calc!$D$3:$D$20002,"&lt;"&amp;15),"—")="","—",IF(IFERROR(AVERAGEIFS(_Calc!$B$3:$B$20002,_Calc!$D$3:$D$20002,"&gt;="&amp;12,_Calc!$D$3:$D$20002,"&lt;"&amp;15),"—")&lt;70,"Low",IF(IFERROR(AVERAGEIFS(_Calc!$B$3:$B$20002,_Calc!$D$3:$D$20002,"&gt;="&amp;12,_Calc!$D$3:$D$20002,"&lt;"&amp;15),"—")&gt;180,"High","In Range"))),"—")</f>
        <v/>
      </c>
      <c r="H8" s="30" t="inlineStr">
        <is>
          <t>Lunch / midday postprandial</t>
        </is>
      </c>
    </row>
    <row r="9">
      <c r="A9" s="56" t="inlineStr">
        <is>
          <t>3–6 PM</t>
        </is>
      </c>
      <c r="B9" s="61">
        <f>IFERROR(COUNTIFS(_Calc!$D$3:$D$20002,"&gt;="&amp;15,_Calc!$D$3:$D$20002,"&lt;"&amp;18),0)</f>
        <v/>
      </c>
      <c r="C9" s="67">
        <f>IFERROR(AVERAGEIFS(_Calc!$B$3:$B$20002,_Calc!$D$3:$D$20002,"&gt;="&amp;15,_Calc!$D$3:$D$20002,"&lt;"&amp;18),"—")</f>
        <v/>
      </c>
      <c r="D9" s="68">
        <f>IFERROR(AVERAGEIFS(_Calc!$B$3:$B$20002,_Calc!$D$3:$D$20002,"&gt;="&amp;15,_Calc!$D$3:$D$20002,"&lt;"&amp;18,_Calc!$E$3:$E$20002,"Off Meds"),"—")</f>
        <v/>
      </c>
      <c r="E9" s="69">
        <f>IFERROR(AVERAGEIFS(_Calc!$B$3:$B$20002,_Calc!$D$3:$D$20002,"&gt;="&amp;15,_Calc!$D$3:$D$20002,"&lt;"&amp;18,_Calc!$E$3:$E$20002,"On Meds"),"—")</f>
        <v/>
      </c>
      <c r="F9" s="70">
        <f>IFERROR(IF(ISNUMBER(D9)*ISNUMBER(E9),E9-D9,"—"),"—")</f>
        <v/>
      </c>
      <c r="G9" s="64">
        <f>IFERROR(IF(IFERROR(AVERAGEIFS(_Calc!$B$3:$B$20002,_Calc!$D$3:$D$20002,"&gt;="&amp;15,_Calc!$D$3:$D$20002,"&lt;"&amp;18),"—")="","—",IF(IFERROR(AVERAGEIFS(_Calc!$B$3:$B$20002,_Calc!$D$3:$D$20002,"&gt;="&amp;15,_Calc!$D$3:$D$20002,"&lt;"&amp;18),"—")&lt;70,"Low",IF(IFERROR(AVERAGEIFS(_Calc!$B$3:$B$20002,_Calc!$D$3:$D$20002,"&gt;="&amp;15,_Calc!$D$3:$D$20002,"&lt;"&amp;18),"—")&gt;180,"High","In Range"))),"—")</f>
        <v/>
      </c>
      <c r="H9" s="30" t="inlineStr">
        <is>
          <t>Afternoon — late postprandial / activity</t>
        </is>
      </c>
    </row>
    <row r="10">
      <c r="A10" s="56" t="inlineStr">
        <is>
          <t>6–9 PM</t>
        </is>
      </c>
      <c r="B10" s="61">
        <f>IFERROR(COUNTIFS(_Calc!$D$3:$D$20002,"&gt;="&amp;18,_Calc!$D$3:$D$20002,"&lt;"&amp;21),0)</f>
        <v/>
      </c>
      <c r="C10" s="67">
        <f>IFERROR(AVERAGEIFS(_Calc!$B$3:$B$20002,_Calc!$D$3:$D$20002,"&gt;="&amp;18,_Calc!$D$3:$D$20002,"&lt;"&amp;21),"—")</f>
        <v/>
      </c>
      <c r="D10" s="68">
        <f>IFERROR(AVERAGEIFS(_Calc!$B$3:$B$20002,_Calc!$D$3:$D$20002,"&gt;="&amp;18,_Calc!$D$3:$D$20002,"&lt;"&amp;21,_Calc!$E$3:$E$20002,"Off Meds"),"—")</f>
        <v/>
      </c>
      <c r="E10" s="69">
        <f>IFERROR(AVERAGEIFS(_Calc!$B$3:$B$20002,_Calc!$D$3:$D$20002,"&gt;="&amp;18,_Calc!$D$3:$D$20002,"&lt;"&amp;21,_Calc!$E$3:$E$20002,"On Meds"),"—")</f>
        <v/>
      </c>
      <c r="F10" s="70">
        <f>IFERROR(IF(ISNUMBER(D10)*ISNUMBER(E10),E10-D10,"—"),"—")</f>
        <v/>
      </c>
      <c r="G10" s="64">
        <f>IFERROR(IF(IFERROR(AVERAGEIFS(_Calc!$B$3:$B$20002,_Calc!$D$3:$D$20002,"&gt;="&amp;18,_Calc!$D$3:$D$20002,"&lt;"&amp;21),"—")="","—",IF(IFERROR(AVERAGEIFS(_Calc!$B$3:$B$20002,_Calc!$D$3:$D$20002,"&gt;="&amp;18,_Calc!$D$3:$D$20002,"&lt;"&amp;21),"—")&lt;70,"Low",IF(IFERROR(AVERAGEIFS(_Calc!$B$3:$B$20002,_Calc!$D$3:$D$20002,"&gt;="&amp;18,_Calc!$D$3:$D$20002,"&lt;"&amp;21),"—")&gt;180,"High","In Range"))),"—")</f>
        <v/>
      </c>
      <c r="H10" s="30" t="inlineStr">
        <is>
          <t>Dinner / evening postprandial</t>
        </is>
      </c>
    </row>
    <row r="11">
      <c r="A11" s="56" t="inlineStr">
        <is>
          <t>9–12 AM</t>
        </is>
      </c>
      <c r="B11" s="61">
        <f>IFERROR(COUNTIFS(_Calc!$D$3:$D$20002,"&gt;="&amp;21,_Calc!$D$3:$D$20002,"&lt;"&amp;24),0)</f>
        <v/>
      </c>
      <c r="C11" s="67">
        <f>IFERROR(AVERAGEIFS(_Calc!$B$3:$B$20002,_Calc!$D$3:$D$20002,"&gt;="&amp;21,_Calc!$D$3:$D$20002,"&lt;"&amp;24),"—")</f>
        <v/>
      </c>
      <c r="D11" s="68">
        <f>IFERROR(AVERAGEIFS(_Calc!$B$3:$B$20002,_Calc!$D$3:$D$20002,"&gt;="&amp;21,_Calc!$D$3:$D$20002,"&lt;"&amp;24,_Calc!$E$3:$E$20002,"Off Meds"),"—")</f>
        <v/>
      </c>
      <c r="E11" s="69">
        <f>IFERROR(AVERAGEIFS(_Calc!$B$3:$B$20002,_Calc!$D$3:$D$20002,"&gt;="&amp;21,_Calc!$D$3:$D$20002,"&lt;"&amp;24,_Calc!$E$3:$E$20002,"On Meds"),"—")</f>
        <v/>
      </c>
      <c r="F11" s="70">
        <f>IFERROR(IF(ISNUMBER(D11)*ISNUMBER(E11),E11-D11,"—"),"—")</f>
        <v/>
      </c>
      <c r="G11" s="64">
        <f>IFERROR(IF(IFERROR(AVERAGEIFS(_Calc!$B$3:$B$20002,_Calc!$D$3:$D$20002,"&gt;="&amp;21,_Calc!$D$3:$D$20002,"&lt;"&amp;24),"—")="","—",IF(IFERROR(AVERAGEIFS(_Calc!$B$3:$B$20002,_Calc!$D$3:$D$20002,"&gt;="&amp;21,_Calc!$D$3:$D$20002,"&lt;"&amp;24),"—")&lt;70,"Low",IF(IFERROR(AVERAGEIFS(_Calc!$B$3:$B$20002,_Calc!$D$3:$D$20002,"&gt;="&amp;21,_Calc!$D$3:$D$20002,"&lt;"&amp;24),"—")&gt;180,"High","In Range"))),"—")</f>
        <v/>
      </c>
      <c r="H11" s="30" t="inlineStr">
        <is>
          <t>Evening / pre-sleep</t>
        </is>
      </c>
    </row>
  </sheetData>
  <mergeCells count="2">
    <mergeCell ref="A2:H2"/>
    <mergeCell ref="A1:H1"/>
  </mergeCells>
  <conditionalFormatting sqref="C4:C11">
    <cfRule type="cellIs" priority="1" operator="greaterThan" dxfId="1">
      <formula>180</formula>
    </cfRule>
    <cfRule type="cellIs" priority="2" operator="lessThan" dxfId="0">
      <formula>70</formula>
    </cfRule>
    <cfRule type="cellIs" priority="3" operator="between" dxfId="3">
      <formula>70</formula>
      <formula>180</formula>
    </cfRule>
  </conditionalFormatting>
  <conditionalFormatting sqref="D4:D11">
    <cfRule type="cellIs" priority="4" operator="greaterThan" dxfId="1">
      <formula>180</formula>
    </cfRule>
    <cfRule type="cellIs" priority="5" operator="lessThan" dxfId="0">
      <formula>70</formula>
    </cfRule>
    <cfRule type="cellIs" priority="6" operator="between" dxfId="3">
      <formula>70</formula>
      <formula>180</formula>
    </cfRule>
  </conditionalFormatting>
  <conditionalFormatting sqref="E4:E11">
    <cfRule type="cellIs" priority="7" operator="greaterThan" dxfId="1">
      <formula>180</formula>
    </cfRule>
    <cfRule type="cellIs" priority="8" operator="lessThan" dxfId="0">
      <formula>70</formula>
    </cfRule>
    <cfRule type="cellIs" priority="9" operator="between" dxfId="3">
      <formula>70</formula>
      <formula>180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2"/>
  <sheetViews>
    <sheetView showGridLines="0" workbookViewId="0">
      <selection activeCell="A1" sqref="A1"/>
    </sheetView>
  </sheetViews>
  <sheetFormatPr baseColWidth="8" defaultRowHeight="15"/>
  <cols>
    <col width="20" customWidth="1" min="1" max="1"/>
    <col width="30" customWidth="1" min="2" max="2"/>
    <col width="62" customWidth="1" min="3" max="3"/>
    <col width="28" customWidth="1" min="4" max="4"/>
  </cols>
  <sheetData>
    <row r="1" ht="36" customHeight="1">
      <c r="A1" s="71" t="inlineStr">
        <is>
          <t>LingoCGM — Clinical &amp; Statistical Glossary</t>
        </is>
      </c>
    </row>
    <row r="2" ht="16" customHeight="1">
      <c r="A2" s="40" t="inlineStr">
        <is>
          <t>Definitions for every metric, index, and clinical term used in this workbook. All ADA/EASD targets reflect the 2023 Consensus Guidelines for adults with T2D.</t>
        </is>
      </c>
    </row>
    <row r="4" ht="22" customHeight="1">
      <c r="A4" s="72" t="inlineStr">
        <is>
          <t>CGM DEVICE &amp; DATA</t>
        </is>
      </c>
      <c r="B4" s="9" t="n"/>
      <c r="C4" s="9" t="n"/>
      <c r="D4" s="10" t="n"/>
    </row>
    <row r="5" ht="18" customHeight="1">
      <c r="A5" s="73" t="inlineStr">
        <is>
          <t>Abbreviation</t>
        </is>
      </c>
      <c r="B5" s="73" t="inlineStr">
        <is>
          <t>Full Name</t>
        </is>
      </c>
      <c r="C5" s="73" t="inlineStr">
        <is>
          <t>Definition</t>
        </is>
      </c>
      <c r="D5" s="73" t="inlineStr">
        <is>
          <t>Target / Range</t>
        </is>
      </c>
    </row>
    <row r="6" ht="38" customHeight="1">
      <c r="A6" s="74" t="inlineStr">
        <is>
          <t>CGM</t>
        </is>
      </c>
      <c r="B6" s="75" t="inlineStr">
        <is>
          <t>Continuous Glucose Monitor</t>
        </is>
      </c>
      <c r="C6" s="76" t="inlineStr">
        <is>
          <t>A small sensor (usually on the arm or abdomen) that measures interstitial glucose every 5–15 minutes and transmits readings wirelessly. Interstitial glucose lags blood glucose by ~5–10 minutes.</t>
        </is>
      </c>
      <c r="D6" s="77" t="inlineStr">
        <is>
          <t>Wear time ≥70%</t>
        </is>
      </c>
    </row>
    <row r="7" ht="38" customHeight="1">
      <c r="A7" s="78" t="inlineStr">
        <is>
          <t>DateTime</t>
        </is>
      </c>
      <c r="B7" s="79" t="inlineStr">
        <is>
          <t>Timestamp of Each Reading</t>
        </is>
      </c>
      <c r="C7" s="80" t="inlineStr">
        <is>
          <t>The exact date and time each glucose reading was recorded. Required in column A of the INPUT sheet in YYYY-MM-DD HH:MM:SS format.</t>
        </is>
      </c>
      <c r="D7" s="81" t="inlineStr"/>
    </row>
    <row r="8" ht="38" customHeight="1">
      <c r="A8" s="74" t="inlineStr">
        <is>
          <t>mg/dL</t>
        </is>
      </c>
      <c r="B8" s="75" t="inlineStr">
        <is>
          <t>Milligrams per Decilitre</t>
        </is>
      </c>
      <c r="C8" s="76" t="inlineStr">
        <is>
          <t>The unit used in the United States for blood glucose concentration. To convert to mmol/L (used in the UK, Canada, Australia): divide by 18.0182.</t>
        </is>
      </c>
      <c r="D8" s="77" t="inlineStr">
        <is>
          <t>Normal fasting: 70–100 mg/dL</t>
        </is>
      </c>
    </row>
    <row r="9" ht="22" customHeight="1">
      <c r="A9" s="82" t="inlineStr">
        <is>
          <t>CORE TIME-IN-RANGE METRICS  (ADA/EASD 2023)</t>
        </is>
      </c>
      <c r="B9" s="9" t="n"/>
      <c r="C9" s="9" t="n"/>
      <c r="D9" s="10" t="n"/>
    </row>
    <row r="10" ht="18" customHeight="1">
      <c r="A10" s="73" t="inlineStr">
        <is>
          <t>Abbreviation</t>
        </is>
      </c>
      <c r="B10" s="73" t="inlineStr">
        <is>
          <t>Full Name</t>
        </is>
      </c>
      <c r="C10" s="73" t="inlineStr">
        <is>
          <t>Definition</t>
        </is>
      </c>
      <c r="D10" s="73" t="inlineStr">
        <is>
          <t>Target / Range</t>
        </is>
      </c>
    </row>
    <row r="11" ht="38" customHeight="1">
      <c r="A11" s="78" t="inlineStr">
        <is>
          <t>TIR</t>
        </is>
      </c>
      <c r="B11" s="79" t="inlineStr">
        <is>
          <t>Time in Range  (70–180 mg/dL)</t>
        </is>
      </c>
      <c r="C11" s="80" t="inlineStr">
        <is>
          <t>The percentage of CGM readings within the target glucose range of 70–180 mg/dL. The primary CGM outcome metric endorsed by the ADA and EASD. Each 5% increase in TIR is associated with clinically meaningful reductions in HbA1c and complication risk.</t>
        </is>
      </c>
      <c r="D11" s="83" t="inlineStr">
        <is>
          <t>T2D target: &gt;70%</t>
        </is>
      </c>
    </row>
    <row r="12" ht="38" customHeight="1">
      <c r="A12" s="74" t="inlineStr">
        <is>
          <t>TBR L1</t>
        </is>
      </c>
      <c r="B12" s="75" t="inlineStr">
        <is>
          <t>Time Below Range Level 1  (54–69 mg/dL)</t>
        </is>
      </c>
      <c r="C12" s="76" t="inlineStr">
        <is>
          <t>Percentage of readings between 54–69 mg/dL. Represents clinically significant hypoglycaemia. Values above target warrant review of insulin dose or medication.</t>
        </is>
      </c>
      <c r="D12" s="77" t="inlineStr">
        <is>
          <t>Target: &lt;4%</t>
        </is>
      </c>
    </row>
    <row r="13" ht="38" customHeight="1">
      <c r="A13" s="78" t="inlineStr">
        <is>
          <t>TBR L2</t>
        </is>
      </c>
      <c r="B13" s="79" t="inlineStr">
        <is>
          <t>Time Below Range Level 2  (&lt;54 mg/dL)</t>
        </is>
      </c>
      <c r="C13" s="80" t="inlineStr">
        <is>
          <t>Percentage of readings below 54 mg/dL. Represents serious hypoglycaemia. Even 1% is clinically concerning and warrants immediate medication review.</t>
        </is>
      </c>
      <c r="D13" s="83" t="inlineStr">
        <is>
          <t>Target: &lt;1%</t>
        </is>
      </c>
    </row>
    <row r="14" ht="38" customHeight="1">
      <c r="A14" s="74" t="inlineStr">
        <is>
          <t>TAR L1</t>
        </is>
      </c>
      <c r="B14" s="75" t="inlineStr">
        <is>
          <t>Time Above Range Level 1  (181–250 mg/dL)</t>
        </is>
      </c>
      <c r="C14" s="76" t="inlineStr">
        <is>
          <t>Percentage of readings between 181–250 mg/dL. Moderate hyperglycaemia. Sustained elevation contributes to glycation and microvascular damage.</t>
        </is>
      </c>
      <c r="D14" s="77" t="inlineStr">
        <is>
          <t>Target: &lt;25%</t>
        </is>
      </c>
    </row>
    <row r="15" ht="38" customHeight="1">
      <c r="A15" s="78" t="inlineStr">
        <is>
          <t>TAR L2</t>
        </is>
      </c>
      <c r="B15" s="79" t="inlineStr">
        <is>
          <t>Time Above Range Level 2  (&gt;250 mg/dL)</t>
        </is>
      </c>
      <c r="C15" s="80" t="inlineStr">
        <is>
          <t>Percentage of readings above 250 mg/dL. Significant hyperglycaemia. Values above target indicate poor glycaemic control.</t>
        </is>
      </c>
      <c r="D15" s="83" t="inlineStr">
        <is>
          <t>Target: &lt;5%</t>
        </is>
      </c>
    </row>
    <row r="16" ht="22" customHeight="1">
      <c r="A16" s="72" t="inlineStr">
        <is>
          <t>ESTIMATED HbA1c</t>
        </is>
      </c>
      <c r="B16" s="9" t="n"/>
      <c r="C16" s="9" t="n"/>
      <c r="D16" s="10" t="n"/>
    </row>
    <row r="17" ht="18" customHeight="1">
      <c r="A17" s="73" t="inlineStr">
        <is>
          <t>Abbreviation</t>
        </is>
      </c>
      <c r="B17" s="73" t="inlineStr">
        <is>
          <t>Full Name</t>
        </is>
      </c>
      <c r="C17" s="73" t="inlineStr">
        <is>
          <t>Definition</t>
        </is>
      </c>
      <c r="D17" s="73" t="inlineStr">
        <is>
          <t>Target / Range</t>
        </is>
      </c>
    </row>
    <row r="18" ht="38" customHeight="1">
      <c r="A18" s="74" t="inlineStr">
        <is>
          <t>GMI</t>
        </is>
      </c>
      <c r="B18" s="75" t="inlineStr">
        <is>
          <t>Glucose Management Indicator</t>
        </is>
      </c>
      <c r="C18" s="76" t="inlineStr">
        <is>
          <t>ADA/EASD preferred estimate of HbA1c from CGM data. Formula: 3.31 + 0.02392 × mean glucose (mg/dL). More accurate than eA1c for CGM datasets. Does not replace laboratory HbA1c for clinical decisions.</t>
        </is>
      </c>
      <c r="D18" s="77" t="inlineStr">
        <is>
          <t>T2D target: &lt;7.0%</t>
        </is>
      </c>
    </row>
    <row r="19" ht="38" customHeight="1">
      <c r="A19" s="78" t="inlineStr">
        <is>
          <t>eA1c</t>
        </is>
      </c>
      <c r="B19" s="79" t="inlineStr">
        <is>
          <t>Estimated A1c (Legacy Formula)</t>
        </is>
      </c>
      <c r="C19" s="80" t="inlineStr">
        <is>
          <t>Older estimate: (mean glucose + 46.7) ÷ 28.7. Less accurate than GMI for CGM data because it was derived from fingerstick measurements. Included for reference only.</t>
        </is>
      </c>
      <c r="D19" s="83" t="inlineStr">
        <is>
          <t>T2D target: &lt;7.0%</t>
        </is>
      </c>
    </row>
    <row r="20" ht="22" customHeight="1">
      <c r="A20" s="84" t="inlineStr">
        <is>
          <t>GLYCEMIC VARIABILITY</t>
        </is>
      </c>
      <c r="B20" s="9" t="n"/>
      <c r="C20" s="9" t="n"/>
      <c r="D20" s="10" t="n"/>
    </row>
    <row r="21" ht="18" customHeight="1">
      <c r="A21" s="73" t="inlineStr">
        <is>
          <t>Abbreviation</t>
        </is>
      </c>
      <c r="B21" s="73" t="inlineStr">
        <is>
          <t>Full Name</t>
        </is>
      </c>
      <c r="C21" s="73" t="inlineStr">
        <is>
          <t>Definition</t>
        </is>
      </c>
      <c r="D21" s="73" t="inlineStr">
        <is>
          <t>Target / Range</t>
        </is>
      </c>
    </row>
    <row r="22" ht="38" customHeight="1">
      <c r="A22" s="74" t="inlineStr">
        <is>
          <t>SD</t>
        </is>
      </c>
      <c r="B22" s="75" t="inlineStr">
        <is>
          <t>Standard Deviation</t>
        </is>
      </c>
      <c r="C22" s="76" t="inlineStr">
        <is>
          <t>Statistical spread of all glucose readings around the mean. A lower SD means glucose stays closer to the average. Population SD (STDEV.P) is used here, which treats the dataset as the complete population rather than a sample.</t>
        </is>
      </c>
      <c r="D22" s="77" t="inlineStr">
        <is>
          <t>T2D: aim &lt;36 mg/dL</t>
        </is>
      </c>
    </row>
    <row r="23" ht="38" customHeight="1">
      <c r="A23" s="78" t="inlineStr">
        <is>
          <t>CV</t>
        </is>
      </c>
      <c r="B23" s="79" t="inlineStr">
        <is>
          <t>Coefficient of Variation</t>
        </is>
      </c>
      <c r="C23" s="80" t="inlineStr">
        <is>
          <t>SD ÷ Mean × 100. The gold-standard metric for glycaemic variability because it is independent of the mean glucose level, making it valid for comparing periods with different average glucose (e.g., Off Meds vs On Meds).</t>
        </is>
      </c>
      <c r="D23" s="83" t="inlineStr">
        <is>
          <t>Stable: &lt;36%  High: &gt;50%</t>
        </is>
      </c>
    </row>
    <row r="24" ht="38" customHeight="1">
      <c r="A24" s="74" t="inlineStr">
        <is>
          <t>MAGE</t>
        </is>
      </c>
      <c r="B24" s="75" t="inlineStr">
        <is>
          <t>Mean Amplitude of Glycemic Excursions</t>
        </is>
      </c>
      <c r="C24" s="76" t="inlineStr">
        <is>
          <t>The average magnitude of glucose swings that exceed one standard deviation. Captures the clinical impact of peaks and troughs. Cannot be computed with Excel array formulas — requires the Python script (cgm_to_xls.py) which implements the Kovatchev algorithm.</t>
        </is>
      </c>
      <c r="D24" s="77" t="inlineStr">
        <is>
          <t>Lower is better</t>
        </is>
      </c>
    </row>
    <row r="25" ht="38" customHeight="1">
      <c r="A25" s="78" t="inlineStr">
        <is>
          <t>IQR</t>
        </is>
      </c>
      <c r="B25" s="79" t="inlineStr">
        <is>
          <t>Interquartile Range  (25th–75th Pct)</t>
        </is>
      </c>
      <c r="C25" s="80" t="inlineStr">
        <is>
          <t>The band between the 25th and 75th percentile of glucose values. In the AGP chart, this band represents the 'typical' daily glucose range — 50% of readings fall within it. A narrow IQR indicates consistent daily patterns.</t>
        </is>
      </c>
      <c r="D25" s="81" t="inlineStr"/>
    </row>
    <row r="26" ht="22" customHeight="1">
      <c r="A26" s="84" t="inlineStr">
        <is>
          <t>KOVATCHEV RISK INDICES  (FDA-Validated)</t>
        </is>
      </c>
      <c r="B26" s="9" t="n"/>
      <c r="C26" s="9" t="n"/>
      <c r="D26" s="10" t="n"/>
    </row>
    <row r="27" ht="18" customHeight="1">
      <c r="A27" s="73" t="inlineStr">
        <is>
          <t>Abbreviation</t>
        </is>
      </c>
      <c r="B27" s="73" t="inlineStr">
        <is>
          <t>Full Name</t>
        </is>
      </c>
      <c r="C27" s="73" t="inlineStr">
        <is>
          <t>Definition</t>
        </is>
      </c>
      <c r="D27" s="73" t="inlineStr">
        <is>
          <t>Target / Range</t>
        </is>
      </c>
    </row>
    <row r="28" ht="38" customHeight="1">
      <c r="A28" s="74" t="inlineStr">
        <is>
          <t>LBGI</t>
        </is>
      </c>
      <c r="B28" s="75" t="inlineStr">
        <is>
          <t>Low Blood Glucose Index</t>
        </is>
      </c>
      <c r="C28" s="76" t="inlineStr">
        <is>
          <t>FDA-validated risk score for hypoglycaemia. Computed as the mean of 10 × f(BG)² for all readings where f(BG) &lt; 0. Higher values indicate greater hypo risk. Developed by Dr. Boris Kovatchev at UVA and used in artificial pancreas research.</t>
        </is>
      </c>
      <c r="D28" s="77" t="inlineStr">
        <is>
          <t>&lt;1.1: Low  1.1–2.5: Moderate  &gt;2.5: High</t>
        </is>
      </c>
    </row>
    <row r="29" ht="38" customHeight="1">
      <c r="A29" s="78" t="inlineStr">
        <is>
          <t>HBGI</t>
        </is>
      </c>
      <c r="B29" s="79" t="inlineStr">
        <is>
          <t>High Blood Glucose Index</t>
        </is>
      </c>
      <c r="C29" s="80" t="inlineStr">
        <is>
          <t>FDA-validated risk score for hyperglycaemia. Computed as the mean of 10 × f(BG)² for all readings where f(BG) &gt; 0. Should decrease on metformin as it suppresses hepatic glucose output. Developed alongside LBGI by Kovatchev et al.</t>
        </is>
      </c>
      <c r="D29" s="83" t="inlineStr">
        <is>
          <t>&lt;4.5: Low  4.5–9: Moderate  &gt;9: High</t>
        </is>
      </c>
    </row>
    <row r="30" ht="38" customHeight="1">
      <c r="A30" s="74" t="inlineStr">
        <is>
          <t>f(BG)</t>
        </is>
      </c>
      <c r="B30" s="75" t="inlineStr">
        <is>
          <t>Kovatchev Risk Transform</t>
        </is>
      </c>
      <c r="C30" s="76" t="inlineStr">
        <is>
          <t>The symmetric transformation applied to each glucose value: f(BG) = 1.509 × (ln(BG)^1.084 − 5.381). Negative values indicate hypoglycaemic risk; positive values indicate hyperglycaemic risk. The squaring step (×10 × f²) penalises extreme values proportionally.</t>
        </is>
      </c>
      <c r="D30" s="77" t="inlineStr">
        <is>
          <t>f = 0 at ~112 mg/dL</t>
        </is>
      </c>
    </row>
    <row r="31" ht="38" customHeight="1">
      <c r="A31" s="78" t="inlineStr">
        <is>
          <t>HBS</t>
        </is>
      </c>
      <c r="B31" s="79" t="inlineStr">
        <is>
          <t>Hyperglycemia Burden Score</t>
        </is>
      </c>
      <c r="C31" s="80" t="inlineStr">
        <is>
          <t>The sum of (glucose − 180) across all readings above 180 mg/dL. Unlike TAR%, which only counts frequency, HBS captures both frequency AND magnitude: two long readings at 350 mg/dL score much higher than six brief readings at 185 mg/dL. Preferred treatment-effect signal when comparing medication periods.</t>
        </is>
      </c>
      <c r="D31" s="83" t="inlineStr">
        <is>
          <t>Lower is better; target 0</t>
        </is>
      </c>
    </row>
    <row r="32" ht="22" customHeight="1">
      <c r="A32" s="72" t="inlineStr">
        <is>
          <t>AMBULATORY GLUCOSE PROFILE &amp; PATTERNS</t>
        </is>
      </c>
      <c r="B32" s="9" t="n"/>
      <c r="C32" s="9" t="n"/>
      <c r="D32" s="10" t="n"/>
    </row>
    <row r="33" ht="18" customHeight="1">
      <c r="A33" s="73" t="inlineStr">
        <is>
          <t>Abbreviation</t>
        </is>
      </c>
      <c r="B33" s="73" t="inlineStr">
        <is>
          <t>Full Name</t>
        </is>
      </c>
      <c r="C33" s="73" t="inlineStr">
        <is>
          <t>Definition</t>
        </is>
      </c>
      <c r="D33" s="73" t="inlineStr">
        <is>
          <t>Target / Range</t>
        </is>
      </c>
    </row>
    <row r="34" ht="38" customHeight="1">
      <c r="A34" s="74" t="inlineStr">
        <is>
          <t>AGP</t>
        </is>
      </c>
      <c r="B34" s="75" t="inlineStr">
        <is>
          <t>Ambulatory Glucose Profile</t>
        </is>
      </c>
      <c r="C34" s="76" t="inlineStr">
        <is>
          <t>A standardised visualisation showing glucose percentiles (10th, 25th, 50th, 75th, 90th) plotted by hour of day across the entire study period. The AGP compresses weeks of data into a single representative 24-hour curve. Endorsed by the ADA as the standard CGM report format.</t>
        </is>
      </c>
      <c r="D34" s="85" t="inlineStr"/>
    </row>
    <row r="35" ht="38" customHeight="1">
      <c r="A35" s="78" t="inlineStr">
        <is>
          <t>Dawn Phenomenon</t>
        </is>
      </c>
      <c r="B35" s="79" t="inlineStr">
        <is>
          <t>Early-Morning Glucose Rise</t>
        </is>
      </c>
      <c r="C35" s="80" t="inlineStr">
        <is>
          <t>A natural rise in blood glucose between approximately 3 AM and 8 AM, driven by overnight surges of cortisol and growth hormone that stimulate the liver to release stored glucose. Metformin's primary mechanism (suppressing hepatic glucose output) directly blunts the dawn phenomenon.</t>
        </is>
      </c>
      <c r="D35" s="83" t="inlineStr">
        <is>
          <t>Visible in 3–6 AM time block</t>
        </is>
      </c>
    </row>
    <row r="36" ht="38" customHeight="1">
      <c r="A36" s="74" t="inlineStr">
        <is>
          <t>Nocturnal Hypo</t>
        </is>
      </c>
      <c r="B36" s="75" t="inlineStr">
        <is>
          <t>Nocturnal Hypoglycaemia</t>
        </is>
      </c>
      <c r="C36" s="76" t="inlineStr">
        <is>
          <t>A reading below 70 mg/dL occurring between midnight and 6 AM. Clinically important because the patient is asleep and unlikely to notice symptoms. The Daily sheet flags any night with at least one nocturnal hypo reading.</t>
        </is>
      </c>
      <c r="D36" s="77" t="inlineStr">
        <is>
          <t>Target: 0 events/night</t>
        </is>
      </c>
    </row>
    <row r="37" ht="38" customHeight="1">
      <c r="A37" s="78" t="inlineStr">
        <is>
          <t>Fasting Glucose</t>
        </is>
      </c>
      <c r="B37" s="79" t="inlineStr">
        <is>
          <t>Pre-Breakfast Fasting Glucose</t>
        </is>
      </c>
      <c r="C37" s="80" t="inlineStr">
        <is>
          <t>Glucose measured after ≥8 hours without eating. Approximated in this workbook by the 6–9 AM time block. This is the single clearest marker of metformin efficacy because it directly reflects overnight hepatic glucose production.</t>
        </is>
      </c>
      <c r="D37" s="83" t="inlineStr">
        <is>
          <t>Normal: 70–100 mg/dL</t>
        </is>
      </c>
    </row>
    <row r="38" ht="38" customHeight="1">
      <c r="A38" s="74" t="inlineStr">
        <is>
          <t>Postprandial</t>
        </is>
      </c>
      <c r="B38" s="75" t="inlineStr">
        <is>
          <t>Post-Meal Glucose Excursion</t>
        </is>
      </c>
      <c r="C38" s="76" t="inlineStr">
        <is>
          <t>The rise in glucose following a meal, typically peaking 60–90 minutes after eating. Captured by the 9 AM–12 PM, 12–3 PM, and 6–9 PM time blocks. Metformin has limited direct effect on postprandial spikes — those respond better to diet or rapid-acting insulin.</t>
        </is>
      </c>
      <c r="D38" s="77" t="inlineStr">
        <is>
          <t>Peak &lt;180 mg/dL</t>
        </is>
      </c>
    </row>
    <row r="39" ht="22" customHeight="1">
      <c r="A39" s="86" t="inlineStr">
        <is>
          <t>MEDICATION &amp; STUDY DESIGN</t>
        </is>
      </c>
      <c r="B39" s="9" t="n"/>
      <c r="C39" s="9" t="n"/>
      <c r="D39" s="10" t="n"/>
    </row>
    <row r="40" ht="18" customHeight="1">
      <c r="A40" s="73" t="inlineStr">
        <is>
          <t>Abbreviation</t>
        </is>
      </c>
      <c r="B40" s="73" t="inlineStr">
        <is>
          <t>Full Name</t>
        </is>
      </c>
      <c r="C40" s="73" t="inlineStr">
        <is>
          <t>Definition</t>
        </is>
      </c>
      <c r="D40" s="73" t="inlineStr">
        <is>
          <t>Target / Range</t>
        </is>
      </c>
    </row>
    <row r="41" ht="38" customHeight="1">
      <c r="A41" s="78" t="inlineStr">
        <is>
          <t>Metformin</t>
        </is>
      </c>
      <c r="B41" s="79" t="inlineStr">
        <is>
          <t>Biguanide Oral Hypoglycaemic Agent</t>
        </is>
      </c>
      <c r="C41" s="80" t="inlineStr">
        <is>
          <t>First-line oral medication for Type 2 Diabetes. Primary mechanism: suppresses hepatic glucose production (gluconeogenesis). Secondary effects: improves peripheral insulin sensitivity and reduces intestinal glucose absorption. Does not cause hypoglycaemia when used alone. Reaches steady-state plasma concentration in 24–48 hours.</t>
        </is>
      </c>
      <c r="D41" s="81" t="inlineStr"/>
    </row>
    <row r="42" ht="38" customHeight="1">
      <c r="A42" s="74" t="inlineStr">
        <is>
          <t>Washout</t>
        </is>
      </c>
      <c r="B42" s="75" t="inlineStr">
        <is>
          <t>Pharmacological Washout Period</t>
        </is>
      </c>
      <c r="C42" s="76" t="inlineStr">
        <is>
          <t>Days excluded from analysis around the medication start date to avoid contaminating 'clean' Off Meds or On Meds periods with transition-state data. For metformin, 3–5 days on each side accounts for the time to reach (or clear) steady-state tissue levels. Set in INPUT cell I2 (default: 4 days).</t>
        </is>
      </c>
      <c r="D42" s="77" t="inlineStr">
        <is>
          <t>Recommended: 3–5 days</t>
        </is>
      </c>
    </row>
    <row r="43" ht="38" customHeight="1">
      <c r="A43" s="78" t="inlineStr">
        <is>
          <t>Off Meds</t>
        </is>
      </c>
      <c r="B43" s="79" t="inlineStr">
        <is>
          <t>Pre-Medication Baseline Period</t>
        </is>
      </c>
      <c r="C43" s="80" t="inlineStr">
        <is>
          <t>All CGM data recorded before the washout window. Represents the patient's natural glucose pattern without metformin. Used as the baseline comparator in all Comparative sheet calculations.</t>
        </is>
      </c>
      <c r="D43" s="81" t="inlineStr"/>
    </row>
    <row r="44" ht="38" customHeight="1">
      <c r="A44" s="74" t="inlineStr">
        <is>
          <t>On Meds</t>
        </is>
      </c>
      <c r="B44" s="75" t="inlineStr">
        <is>
          <t>Post-Washout Treatment Period</t>
        </is>
      </c>
      <c r="C44" s="76" t="inlineStr">
        <is>
          <t>All CGM data recorded after the washout window. Represents the patient's glucose pattern at metformin steady-state. The Comparative sheet calculates Δ = On Meds − Off Meds for every metric; a negative Δ is generally favourable.</t>
        </is>
      </c>
      <c r="D44" s="85" t="inlineStr"/>
    </row>
    <row r="45" ht="38" customHeight="1">
      <c r="A45" s="78" t="inlineStr">
        <is>
          <t>Hepatic Glucose</t>
        </is>
      </c>
      <c r="B45" s="79" t="inlineStr">
        <is>
          <t>Hepatic Glucose Output (HGO)</t>
        </is>
      </c>
      <c r="C45" s="80" t="inlineStr">
        <is>
          <t>The rate at which the liver releases glucose into the bloodstream from stored glycogen (glycogenolysis) and newly synthesised glucose (gluconeogenesis). HGO is the dominant driver of fasting and nocturnal glucose in T2D. Metformin's primary action is to reduce HGO by activating AMPK in hepatocytes.</t>
        </is>
      </c>
      <c r="D45" s="81" t="inlineStr"/>
    </row>
    <row r="46" ht="22" customHeight="1">
      <c r="A46" s="72" t="inlineStr">
        <is>
          <t>STATISTICAL METHODS USED IN THIS WORKBOOK</t>
        </is>
      </c>
      <c r="B46" s="9" t="n"/>
      <c r="C46" s="9" t="n"/>
      <c r="D46" s="10" t="n"/>
    </row>
    <row r="47" ht="18" customHeight="1">
      <c r="A47" s="73" t="inlineStr">
        <is>
          <t>Abbreviation</t>
        </is>
      </c>
      <c r="B47" s="73" t="inlineStr">
        <is>
          <t>Full Name</t>
        </is>
      </c>
      <c r="C47" s="73" t="inlineStr">
        <is>
          <t>Definition</t>
        </is>
      </c>
      <c r="D47" s="73" t="inlineStr">
        <is>
          <t>Target / Range</t>
        </is>
      </c>
    </row>
    <row r="48" ht="38" customHeight="1">
      <c r="A48" s="74" t="inlineStr">
        <is>
          <t>Rolling 14-Day TIR</t>
        </is>
      </c>
      <c r="B48" s="75" t="inlineStr">
        <is>
          <t>14-Day Trailing Time in Range</t>
        </is>
      </c>
      <c r="C48" s="76" t="inlineStr">
        <is>
          <t>TIR recalculated each day using only the 14 most recent calendar days of data. In the Daily sheet, this rolling window shows when metformin's effect stabilised — the curve typically rises over the first 7–14 days then plateaus at the new steady-state TIR.</t>
        </is>
      </c>
      <c r="D48" s="85" t="inlineStr"/>
    </row>
    <row r="49" ht="38" customHeight="1">
      <c r="A49" s="78" t="inlineStr">
        <is>
          <t>Percentile</t>
        </is>
      </c>
      <c r="B49" s="79" t="inlineStr">
        <is>
          <t>Percentile Distribution</t>
        </is>
      </c>
      <c r="C49" s="80" t="inlineStr">
        <is>
          <t>The value below which a given percentage of observations fall. In the Comparative sheet, the 10th/25th/50th/75th/90th percentiles show whether metformin shifts the entire glucose distribution downward or only affects specific parts. Metformin typically lowers the lower half (baseline) while post-meal peaks remain similar.</t>
        </is>
      </c>
      <c r="D49" s="81" t="inlineStr"/>
    </row>
    <row r="50" ht="38" customHeight="1">
      <c r="A50" s="74" t="inlineStr">
        <is>
          <t>AVERAGEIFS</t>
        </is>
      </c>
      <c r="B50" s="75" t="inlineStr">
        <is>
          <t>Conditional Average (Excel)</t>
        </is>
      </c>
      <c r="C50" s="76" t="inlineStr">
        <is>
          <t>Excel function that computes the mean of values meeting one or more criteria. Used throughout this workbook to calculate phase-conditioned metrics (e.g., average glucose where Med_Status = 'On Meds'). Requires Excel 2007 or later.</t>
        </is>
      </c>
      <c r="D50" s="85" t="inlineStr"/>
    </row>
    <row r="51" ht="38" customHeight="1">
      <c r="A51" s="78" t="inlineStr">
        <is>
          <t>FILTER + PERCENTILE</t>
        </is>
      </c>
      <c r="B51" s="79" t="inlineStr">
        <is>
          <t>Conditional Percentile (Excel 365)</t>
        </is>
      </c>
      <c r="C51" s="80" t="inlineStr">
        <is>
          <t>No native PERCENTILEIFS function exists in Excel. This workbook uses PERCENTILE(FILTER(range, condition), p) to compute phase-conditioned percentiles. Requires Excel 365 or Excel 2021.</t>
        </is>
      </c>
      <c r="D51" s="81" t="inlineStr"/>
    </row>
    <row r="52" ht="38" customHeight="1">
      <c r="A52" s="74" t="inlineStr">
        <is>
          <t>Cond. SD (SUMPRODUCT)</t>
        </is>
      </c>
      <c r="B52" s="75" t="inlineStr">
        <is>
          <t>Conditional Standard Deviation Workaround</t>
        </is>
      </c>
      <c r="C52" s="76" t="inlineStr">
        <is>
          <t>Excel has no STDEVIFS function. This workbook computes conditional population SD using: SQRT(SUMPRODUCT((phase_match) × ISNUMBER(glucose) × (glucose − phase_mean)²) ÷ count). Mathematically equivalent to STDEV.P applied to the filtered subset.</t>
        </is>
      </c>
      <c r="D52" s="85" t="inlineStr"/>
    </row>
  </sheetData>
  <mergeCells count="10">
    <mergeCell ref="A1:D1"/>
    <mergeCell ref="A9:D9"/>
    <mergeCell ref="A4:D4"/>
    <mergeCell ref="A20:D20"/>
    <mergeCell ref="A26:D26"/>
    <mergeCell ref="A39:D39"/>
    <mergeCell ref="A16:D16"/>
    <mergeCell ref="A2:D2"/>
    <mergeCell ref="A46:D46"/>
    <mergeCell ref="A32:D3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002"/>
  <sheetViews>
    <sheetView showGridLines="0" workbookViewId="0">
      <selection activeCell="A1" sqref="A1"/>
    </sheetView>
  </sheetViews>
  <sheetFormatPr baseColWidth="8" defaultRowHeight="15"/>
  <cols>
    <col width="22" customWidth="1" min="1" max="1"/>
    <col width="14" customWidth="1" min="2" max="2"/>
    <col width="14" customWidth="1" min="3" max="3"/>
    <col width="8" customWidth="1" min="4" max="4"/>
    <col width="12" customWidth="1" min="5" max="5"/>
    <col width="14" customWidth="1" min="6" max="6"/>
    <col width="12" customWidth="1" min="7" max="7"/>
    <col width="12" customWidth="1" min="8" max="8"/>
  </cols>
  <sheetData>
    <row r="1">
      <c r="A1" t="inlineStr">
        <is>
          <t>DateTime</t>
        </is>
      </c>
      <c r="B1" t="inlineStr">
        <is>
          <t>Glucose_Valid</t>
        </is>
      </c>
      <c r="C1" t="inlineStr">
        <is>
          <t>Date_Serial</t>
        </is>
      </c>
      <c r="D1" t="inlineStr">
        <is>
          <t>Hour</t>
        </is>
      </c>
      <c r="E1" t="inlineStr">
        <is>
          <t>Med_Status</t>
        </is>
      </c>
      <c r="F1" t="inlineStr">
        <is>
          <t>f_val</t>
        </is>
      </c>
      <c r="G1" t="inlineStr">
        <is>
          <t>rl_lbgi</t>
        </is>
      </c>
      <c r="H1" t="inlineStr">
        <is>
          <t>rh_hbgi</t>
        </is>
      </c>
    </row>
    <row r="3">
      <c r="A3">
        <f>Input!A3</f>
        <v/>
      </c>
      <c r="B3">
        <f>IF(ISNUMBER(Input!B3),IF(AND(Input!B3&gt;=20,Input!B3&lt;=700),Input!B3,""),"")</f>
        <v/>
      </c>
      <c r="C3">
        <f>IF(B3="","",INT(A3))</f>
        <v/>
      </c>
      <c r="D3">
        <f>IF(B3="","",HOUR(A3))</f>
        <v/>
      </c>
      <c r="E3">
        <f>IF(B3="","",IF(INPUT!$I$1="","",IF(C3&lt;(INT(INPUT!$I$1)-INPUT!$I$2),"Off Meds",IF(C3&lt;=(INT(INPUT!$I$1)+INPUT!$I$2),"Washout","On Meds"))))</f>
        <v/>
      </c>
      <c r="F3">
        <f>IF(B3="","",1.509*(LN(B3)^1.084-5.381))</f>
        <v/>
      </c>
      <c r="G3">
        <f>IF(F3="","",IF(F3&lt;0,10*F3^2,0))</f>
        <v/>
      </c>
      <c r="H3">
        <f>IF(F3="","",IF(F3&gt;0,10*F3^2,0))</f>
        <v/>
      </c>
    </row>
    <row r="4">
      <c r="A4">
        <f>Input!A4</f>
        <v/>
      </c>
      <c r="B4">
        <f>IF(ISNUMBER(Input!B4),IF(AND(Input!B4&gt;=20,Input!B4&lt;=700),Input!B4,""),"")</f>
        <v/>
      </c>
      <c r="C4">
        <f>IF(B4="","",INT(A4))</f>
        <v/>
      </c>
      <c r="D4">
        <f>IF(B4="","",HOUR(A4))</f>
        <v/>
      </c>
      <c r="E4">
        <f>IF(B4="","",IF(INPUT!$I$1="","",IF(C4&lt;(INT(INPUT!$I$1)-INPUT!$I$2),"Off Meds",IF(C4&lt;=(INT(INPUT!$I$1)+INPUT!$I$2),"Washout","On Meds"))))</f>
        <v/>
      </c>
      <c r="F4">
        <f>IF(B4="","",1.509*(LN(B4)^1.084-5.381))</f>
        <v/>
      </c>
      <c r="G4">
        <f>IF(F4="","",IF(F4&lt;0,10*F4^2,0))</f>
        <v/>
      </c>
      <c r="H4">
        <f>IF(F4="","",IF(F4&gt;0,10*F4^2,0))</f>
        <v/>
      </c>
    </row>
    <row r="5">
      <c r="A5">
        <f>Input!A5</f>
        <v/>
      </c>
      <c r="B5">
        <f>IF(ISNUMBER(Input!B5),IF(AND(Input!B5&gt;=20,Input!B5&lt;=700),Input!B5,""),"")</f>
        <v/>
      </c>
      <c r="C5">
        <f>IF(B5="","",INT(A5))</f>
        <v/>
      </c>
      <c r="D5">
        <f>IF(B5="","",HOUR(A5))</f>
        <v/>
      </c>
      <c r="E5">
        <f>IF(B5="","",IF(INPUT!$I$1="","",IF(C5&lt;(INT(INPUT!$I$1)-INPUT!$I$2),"Off Meds",IF(C5&lt;=(INT(INPUT!$I$1)+INPUT!$I$2),"Washout","On Meds"))))</f>
        <v/>
      </c>
      <c r="F5">
        <f>IF(B5="","",1.509*(LN(B5)^1.084-5.381))</f>
        <v/>
      </c>
      <c r="G5">
        <f>IF(F5="","",IF(F5&lt;0,10*F5^2,0))</f>
        <v/>
      </c>
      <c r="H5">
        <f>IF(F5="","",IF(F5&gt;0,10*F5^2,0))</f>
        <v/>
      </c>
    </row>
    <row r="6">
      <c r="A6">
        <f>Input!A6</f>
        <v/>
      </c>
      <c r="B6">
        <f>IF(ISNUMBER(Input!B6),IF(AND(Input!B6&gt;=20,Input!B6&lt;=700),Input!B6,""),"")</f>
        <v/>
      </c>
      <c r="C6">
        <f>IF(B6="","",INT(A6))</f>
        <v/>
      </c>
      <c r="D6">
        <f>IF(B6="","",HOUR(A6))</f>
        <v/>
      </c>
      <c r="E6">
        <f>IF(B6="","",IF(INPUT!$I$1="","",IF(C6&lt;(INT(INPUT!$I$1)-INPUT!$I$2),"Off Meds",IF(C6&lt;=(INT(INPUT!$I$1)+INPUT!$I$2),"Washout","On Meds"))))</f>
        <v/>
      </c>
      <c r="F6">
        <f>IF(B6="","",1.509*(LN(B6)^1.084-5.381))</f>
        <v/>
      </c>
      <c r="G6">
        <f>IF(F6="","",IF(F6&lt;0,10*F6^2,0))</f>
        <v/>
      </c>
      <c r="H6">
        <f>IF(F6="","",IF(F6&gt;0,10*F6^2,0))</f>
        <v/>
      </c>
    </row>
    <row r="7">
      <c r="A7">
        <f>Input!A7</f>
        <v/>
      </c>
      <c r="B7">
        <f>IF(ISNUMBER(Input!B7),IF(AND(Input!B7&gt;=20,Input!B7&lt;=700),Input!B7,""),"")</f>
        <v/>
      </c>
      <c r="C7">
        <f>IF(B7="","",INT(A7))</f>
        <v/>
      </c>
      <c r="D7">
        <f>IF(B7="","",HOUR(A7))</f>
        <v/>
      </c>
      <c r="E7">
        <f>IF(B7="","",IF(INPUT!$I$1="","",IF(C7&lt;(INT(INPUT!$I$1)-INPUT!$I$2),"Off Meds",IF(C7&lt;=(INT(INPUT!$I$1)+INPUT!$I$2),"Washout","On Meds"))))</f>
        <v/>
      </c>
      <c r="F7">
        <f>IF(B7="","",1.509*(LN(B7)^1.084-5.381))</f>
        <v/>
      </c>
      <c r="G7">
        <f>IF(F7="","",IF(F7&lt;0,10*F7^2,0))</f>
        <v/>
      </c>
      <c r="H7">
        <f>IF(F7="","",IF(F7&gt;0,10*F7^2,0))</f>
        <v/>
      </c>
    </row>
    <row r="8">
      <c r="A8">
        <f>Input!A8</f>
        <v/>
      </c>
      <c r="B8">
        <f>IF(ISNUMBER(Input!B8),IF(AND(Input!B8&gt;=20,Input!B8&lt;=700),Input!B8,""),"")</f>
        <v/>
      </c>
      <c r="C8">
        <f>IF(B8="","",INT(A8))</f>
        <v/>
      </c>
      <c r="D8">
        <f>IF(B8="","",HOUR(A8))</f>
        <v/>
      </c>
      <c r="E8">
        <f>IF(B8="","",IF(INPUT!$I$1="","",IF(C8&lt;(INT(INPUT!$I$1)-INPUT!$I$2),"Off Meds",IF(C8&lt;=(INT(INPUT!$I$1)+INPUT!$I$2),"Washout","On Meds"))))</f>
        <v/>
      </c>
      <c r="F8">
        <f>IF(B8="","",1.509*(LN(B8)^1.084-5.381))</f>
        <v/>
      </c>
      <c r="G8">
        <f>IF(F8="","",IF(F8&lt;0,10*F8^2,0))</f>
        <v/>
      </c>
      <c r="H8">
        <f>IF(F8="","",IF(F8&gt;0,10*F8^2,0))</f>
        <v/>
      </c>
    </row>
    <row r="9">
      <c r="A9">
        <f>Input!A9</f>
        <v/>
      </c>
      <c r="B9">
        <f>IF(ISNUMBER(Input!B9),IF(AND(Input!B9&gt;=20,Input!B9&lt;=700),Input!B9,""),"")</f>
        <v/>
      </c>
      <c r="C9">
        <f>IF(B9="","",INT(A9))</f>
        <v/>
      </c>
      <c r="D9">
        <f>IF(B9="","",HOUR(A9))</f>
        <v/>
      </c>
      <c r="E9">
        <f>IF(B9="","",IF(INPUT!$I$1="","",IF(C9&lt;(INT(INPUT!$I$1)-INPUT!$I$2),"Off Meds",IF(C9&lt;=(INT(INPUT!$I$1)+INPUT!$I$2),"Washout","On Meds"))))</f>
        <v/>
      </c>
      <c r="F9">
        <f>IF(B9="","",1.509*(LN(B9)^1.084-5.381))</f>
        <v/>
      </c>
      <c r="G9">
        <f>IF(F9="","",IF(F9&lt;0,10*F9^2,0))</f>
        <v/>
      </c>
      <c r="H9">
        <f>IF(F9="","",IF(F9&gt;0,10*F9^2,0))</f>
        <v/>
      </c>
    </row>
    <row r="10">
      <c r="A10">
        <f>Input!A10</f>
        <v/>
      </c>
      <c r="B10">
        <f>IF(ISNUMBER(Input!B10),IF(AND(Input!B10&gt;=20,Input!B10&lt;=700),Input!B10,""),"")</f>
        <v/>
      </c>
      <c r="C10">
        <f>IF(B10="","",INT(A10))</f>
        <v/>
      </c>
      <c r="D10">
        <f>IF(B10="","",HOUR(A10))</f>
        <v/>
      </c>
      <c r="E10">
        <f>IF(B10="","",IF(INPUT!$I$1="","",IF(C10&lt;(INT(INPUT!$I$1)-INPUT!$I$2),"Off Meds",IF(C10&lt;=(INT(INPUT!$I$1)+INPUT!$I$2),"Washout","On Meds"))))</f>
        <v/>
      </c>
      <c r="F10">
        <f>IF(B10="","",1.509*(LN(B10)^1.084-5.381))</f>
        <v/>
      </c>
      <c r="G10">
        <f>IF(F10="","",IF(F10&lt;0,10*F10^2,0))</f>
        <v/>
      </c>
      <c r="H10">
        <f>IF(F10="","",IF(F10&gt;0,10*F10^2,0))</f>
        <v/>
      </c>
    </row>
    <row r="11">
      <c r="A11">
        <f>Input!A11</f>
        <v/>
      </c>
      <c r="B11">
        <f>IF(ISNUMBER(Input!B11),IF(AND(Input!B11&gt;=20,Input!B11&lt;=700),Input!B11,""),"")</f>
        <v/>
      </c>
      <c r="C11">
        <f>IF(B11="","",INT(A11))</f>
        <v/>
      </c>
      <c r="D11">
        <f>IF(B11="","",HOUR(A11))</f>
        <v/>
      </c>
      <c r="E11">
        <f>IF(B11="","",IF(INPUT!$I$1="","",IF(C11&lt;(INT(INPUT!$I$1)-INPUT!$I$2),"Off Meds",IF(C11&lt;=(INT(INPUT!$I$1)+INPUT!$I$2),"Washout","On Meds"))))</f>
        <v/>
      </c>
      <c r="F11">
        <f>IF(B11="","",1.509*(LN(B11)^1.084-5.381))</f>
        <v/>
      </c>
      <c r="G11">
        <f>IF(F11="","",IF(F11&lt;0,10*F11^2,0))</f>
        <v/>
      </c>
      <c r="H11">
        <f>IF(F11="","",IF(F11&gt;0,10*F11^2,0))</f>
        <v/>
      </c>
    </row>
    <row r="12">
      <c r="A12">
        <f>Input!A12</f>
        <v/>
      </c>
      <c r="B12">
        <f>IF(ISNUMBER(Input!B12),IF(AND(Input!B12&gt;=20,Input!B12&lt;=700),Input!B12,""),"")</f>
        <v/>
      </c>
      <c r="C12">
        <f>IF(B12="","",INT(A12))</f>
        <v/>
      </c>
      <c r="D12">
        <f>IF(B12="","",HOUR(A12))</f>
        <v/>
      </c>
      <c r="E12">
        <f>IF(B12="","",IF(INPUT!$I$1="","",IF(C12&lt;(INT(INPUT!$I$1)-INPUT!$I$2),"Off Meds",IF(C12&lt;=(INT(INPUT!$I$1)+INPUT!$I$2),"Washout","On Meds"))))</f>
        <v/>
      </c>
      <c r="F12">
        <f>IF(B12="","",1.509*(LN(B12)^1.084-5.381))</f>
        <v/>
      </c>
      <c r="G12">
        <f>IF(F12="","",IF(F12&lt;0,10*F12^2,0))</f>
        <v/>
      </c>
      <c r="H12">
        <f>IF(F12="","",IF(F12&gt;0,10*F12^2,0))</f>
        <v/>
      </c>
    </row>
    <row r="13">
      <c r="A13">
        <f>Input!A13</f>
        <v/>
      </c>
      <c r="B13">
        <f>IF(ISNUMBER(Input!B13),IF(AND(Input!B13&gt;=20,Input!B13&lt;=700),Input!B13,""),"")</f>
        <v/>
      </c>
      <c r="C13">
        <f>IF(B13="","",INT(A13))</f>
        <v/>
      </c>
      <c r="D13">
        <f>IF(B13="","",HOUR(A13))</f>
        <v/>
      </c>
      <c r="E13">
        <f>IF(B13="","",IF(INPUT!$I$1="","",IF(C13&lt;(INT(INPUT!$I$1)-INPUT!$I$2),"Off Meds",IF(C13&lt;=(INT(INPUT!$I$1)+INPUT!$I$2),"Washout","On Meds"))))</f>
        <v/>
      </c>
      <c r="F13">
        <f>IF(B13="","",1.509*(LN(B13)^1.084-5.381))</f>
        <v/>
      </c>
      <c r="G13">
        <f>IF(F13="","",IF(F13&lt;0,10*F13^2,0))</f>
        <v/>
      </c>
      <c r="H13">
        <f>IF(F13="","",IF(F13&gt;0,10*F13^2,0))</f>
        <v/>
      </c>
    </row>
    <row r="14">
      <c r="A14">
        <f>Input!A14</f>
        <v/>
      </c>
      <c r="B14">
        <f>IF(ISNUMBER(Input!B14),IF(AND(Input!B14&gt;=20,Input!B14&lt;=700),Input!B14,""),"")</f>
        <v/>
      </c>
      <c r="C14">
        <f>IF(B14="","",INT(A14))</f>
        <v/>
      </c>
      <c r="D14">
        <f>IF(B14="","",HOUR(A14))</f>
        <v/>
      </c>
      <c r="E14">
        <f>IF(B14="","",IF(INPUT!$I$1="","",IF(C14&lt;(INT(INPUT!$I$1)-INPUT!$I$2),"Off Meds",IF(C14&lt;=(INT(INPUT!$I$1)+INPUT!$I$2),"Washout","On Meds"))))</f>
        <v/>
      </c>
      <c r="F14">
        <f>IF(B14="","",1.509*(LN(B14)^1.084-5.381))</f>
        <v/>
      </c>
      <c r="G14">
        <f>IF(F14="","",IF(F14&lt;0,10*F14^2,0))</f>
        <v/>
      </c>
      <c r="H14">
        <f>IF(F14="","",IF(F14&gt;0,10*F14^2,0))</f>
        <v/>
      </c>
    </row>
    <row r="15">
      <c r="A15">
        <f>Input!A15</f>
        <v/>
      </c>
      <c r="B15">
        <f>IF(ISNUMBER(Input!B15),IF(AND(Input!B15&gt;=20,Input!B15&lt;=700),Input!B15,""),"")</f>
        <v/>
      </c>
      <c r="C15">
        <f>IF(B15="","",INT(A15))</f>
        <v/>
      </c>
      <c r="D15">
        <f>IF(B15="","",HOUR(A15))</f>
        <v/>
      </c>
      <c r="E15">
        <f>IF(B15="","",IF(INPUT!$I$1="","",IF(C15&lt;(INT(INPUT!$I$1)-INPUT!$I$2),"Off Meds",IF(C15&lt;=(INT(INPUT!$I$1)+INPUT!$I$2),"Washout","On Meds"))))</f>
        <v/>
      </c>
      <c r="F15">
        <f>IF(B15="","",1.509*(LN(B15)^1.084-5.381))</f>
        <v/>
      </c>
      <c r="G15">
        <f>IF(F15="","",IF(F15&lt;0,10*F15^2,0))</f>
        <v/>
      </c>
      <c r="H15">
        <f>IF(F15="","",IF(F15&gt;0,10*F15^2,0))</f>
        <v/>
      </c>
    </row>
    <row r="16">
      <c r="A16">
        <f>Input!A16</f>
        <v/>
      </c>
      <c r="B16">
        <f>IF(ISNUMBER(Input!B16),IF(AND(Input!B16&gt;=20,Input!B16&lt;=700),Input!B16,""),"")</f>
        <v/>
      </c>
      <c r="C16">
        <f>IF(B16="","",INT(A16))</f>
        <v/>
      </c>
      <c r="D16">
        <f>IF(B16="","",HOUR(A16))</f>
        <v/>
      </c>
      <c r="E16">
        <f>IF(B16="","",IF(INPUT!$I$1="","",IF(C16&lt;(INT(INPUT!$I$1)-INPUT!$I$2),"Off Meds",IF(C16&lt;=(INT(INPUT!$I$1)+INPUT!$I$2),"Washout","On Meds"))))</f>
        <v/>
      </c>
      <c r="F16">
        <f>IF(B16="","",1.509*(LN(B16)^1.084-5.381))</f>
        <v/>
      </c>
      <c r="G16">
        <f>IF(F16="","",IF(F16&lt;0,10*F16^2,0))</f>
        <v/>
      </c>
      <c r="H16">
        <f>IF(F16="","",IF(F16&gt;0,10*F16^2,0))</f>
        <v/>
      </c>
    </row>
    <row r="17">
      <c r="A17">
        <f>Input!A17</f>
        <v/>
      </c>
      <c r="B17">
        <f>IF(ISNUMBER(Input!B17),IF(AND(Input!B17&gt;=20,Input!B17&lt;=700),Input!B17,""),"")</f>
        <v/>
      </c>
      <c r="C17">
        <f>IF(B17="","",INT(A17))</f>
        <v/>
      </c>
      <c r="D17">
        <f>IF(B17="","",HOUR(A17))</f>
        <v/>
      </c>
      <c r="E17">
        <f>IF(B17="","",IF(INPUT!$I$1="","",IF(C17&lt;(INT(INPUT!$I$1)-INPUT!$I$2),"Off Meds",IF(C17&lt;=(INT(INPUT!$I$1)+INPUT!$I$2),"Washout","On Meds"))))</f>
        <v/>
      </c>
      <c r="F17">
        <f>IF(B17="","",1.509*(LN(B17)^1.084-5.381))</f>
        <v/>
      </c>
      <c r="G17">
        <f>IF(F17="","",IF(F17&lt;0,10*F17^2,0))</f>
        <v/>
      </c>
      <c r="H17">
        <f>IF(F17="","",IF(F17&gt;0,10*F17^2,0))</f>
        <v/>
      </c>
    </row>
    <row r="18">
      <c r="A18">
        <f>Input!A18</f>
        <v/>
      </c>
      <c r="B18">
        <f>IF(ISNUMBER(Input!B18),IF(AND(Input!B18&gt;=20,Input!B18&lt;=700),Input!B18,""),"")</f>
        <v/>
      </c>
      <c r="C18">
        <f>IF(B18="","",INT(A18))</f>
        <v/>
      </c>
      <c r="D18">
        <f>IF(B18="","",HOUR(A18))</f>
        <v/>
      </c>
      <c r="E18">
        <f>IF(B18="","",IF(INPUT!$I$1="","",IF(C18&lt;(INT(INPUT!$I$1)-INPUT!$I$2),"Off Meds",IF(C18&lt;=(INT(INPUT!$I$1)+INPUT!$I$2),"Washout","On Meds"))))</f>
        <v/>
      </c>
      <c r="F18">
        <f>IF(B18="","",1.509*(LN(B18)^1.084-5.381))</f>
        <v/>
      </c>
      <c r="G18">
        <f>IF(F18="","",IF(F18&lt;0,10*F18^2,0))</f>
        <v/>
      </c>
      <c r="H18">
        <f>IF(F18="","",IF(F18&gt;0,10*F18^2,0))</f>
        <v/>
      </c>
    </row>
    <row r="19">
      <c r="A19">
        <f>Input!A19</f>
        <v/>
      </c>
      <c r="B19">
        <f>IF(ISNUMBER(Input!B19),IF(AND(Input!B19&gt;=20,Input!B19&lt;=700),Input!B19,""),"")</f>
        <v/>
      </c>
      <c r="C19">
        <f>IF(B19="","",INT(A19))</f>
        <v/>
      </c>
      <c r="D19">
        <f>IF(B19="","",HOUR(A19))</f>
        <v/>
      </c>
      <c r="E19">
        <f>IF(B19="","",IF(INPUT!$I$1="","",IF(C19&lt;(INT(INPUT!$I$1)-INPUT!$I$2),"Off Meds",IF(C19&lt;=(INT(INPUT!$I$1)+INPUT!$I$2),"Washout","On Meds"))))</f>
        <v/>
      </c>
      <c r="F19">
        <f>IF(B19="","",1.509*(LN(B19)^1.084-5.381))</f>
        <v/>
      </c>
      <c r="G19">
        <f>IF(F19="","",IF(F19&lt;0,10*F19^2,0))</f>
        <v/>
      </c>
      <c r="H19">
        <f>IF(F19="","",IF(F19&gt;0,10*F19^2,0))</f>
        <v/>
      </c>
    </row>
    <row r="20">
      <c r="A20">
        <f>Input!A20</f>
        <v/>
      </c>
      <c r="B20">
        <f>IF(ISNUMBER(Input!B20),IF(AND(Input!B20&gt;=20,Input!B20&lt;=700),Input!B20,""),"")</f>
        <v/>
      </c>
      <c r="C20">
        <f>IF(B20="","",INT(A20))</f>
        <v/>
      </c>
      <c r="D20">
        <f>IF(B20="","",HOUR(A20))</f>
        <v/>
      </c>
      <c r="E20">
        <f>IF(B20="","",IF(INPUT!$I$1="","",IF(C20&lt;(INT(INPUT!$I$1)-INPUT!$I$2),"Off Meds",IF(C20&lt;=(INT(INPUT!$I$1)+INPUT!$I$2),"Washout","On Meds"))))</f>
        <v/>
      </c>
      <c r="F20">
        <f>IF(B20="","",1.509*(LN(B20)^1.084-5.381))</f>
        <v/>
      </c>
      <c r="G20">
        <f>IF(F20="","",IF(F20&lt;0,10*F20^2,0))</f>
        <v/>
      </c>
      <c r="H20">
        <f>IF(F20="","",IF(F20&gt;0,10*F20^2,0))</f>
        <v/>
      </c>
    </row>
    <row r="21">
      <c r="A21">
        <f>Input!A21</f>
        <v/>
      </c>
      <c r="B21">
        <f>IF(ISNUMBER(Input!B21),IF(AND(Input!B21&gt;=20,Input!B21&lt;=700),Input!B21,""),"")</f>
        <v/>
      </c>
      <c r="C21">
        <f>IF(B21="","",INT(A21))</f>
        <v/>
      </c>
      <c r="D21">
        <f>IF(B21="","",HOUR(A21))</f>
        <v/>
      </c>
      <c r="E21">
        <f>IF(B21="","",IF(INPUT!$I$1="","",IF(C21&lt;(INT(INPUT!$I$1)-INPUT!$I$2),"Off Meds",IF(C21&lt;=(INT(INPUT!$I$1)+INPUT!$I$2),"Washout","On Meds"))))</f>
        <v/>
      </c>
      <c r="F21">
        <f>IF(B21="","",1.509*(LN(B21)^1.084-5.381))</f>
        <v/>
      </c>
      <c r="G21">
        <f>IF(F21="","",IF(F21&lt;0,10*F21^2,0))</f>
        <v/>
      </c>
      <c r="H21">
        <f>IF(F21="","",IF(F21&gt;0,10*F21^2,0))</f>
        <v/>
      </c>
    </row>
    <row r="22">
      <c r="A22">
        <f>Input!A22</f>
        <v/>
      </c>
      <c r="B22">
        <f>IF(ISNUMBER(Input!B22),IF(AND(Input!B22&gt;=20,Input!B22&lt;=700),Input!B22,""),"")</f>
        <v/>
      </c>
      <c r="C22">
        <f>IF(B22="","",INT(A22))</f>
        <v/>
      </c>
      <c r="D22">
        <f>IF(B22="","",HOUR(A22))</f>
        <v/>
      </c>
      <c r="E22">
        <f>IF(B22="","",IF(INPUT!$I$1="","",IF(C22&lt;(INT(INPUT!$I$1)-INPUT!$I$2),"Off Meds",IF(C22&lt;=(INT(INPUT!$I$1)+INPUT!$I$2),"Washout","On Meds"))))</f>
        <v/>
      </c>
      <c r="F22">
        <f>IF(B22="","",1.509*(LN(B22)^1.084-5.381))</f>
        <v/>
      </c>
      <c r="G22">
        <f>IF(F22="","",IF(F22&lt;0,10*F22^2,0))</f>
        <v/>
      </c>
      <c r="H22">
        <f>IF(F22="","",IF(F22&gt;0,10*F22^2,0))</f>
        <v/>
      </c>
    </row>
    <row r="23">
      <c r="A23">
        <f>Input!A23</f>
        <v/>
      </c>
      <c r="B23">
        <f>IF(ISNUMBER(Input!B23),IF(AND(Input!B23&gt;=20,Input!B23&lt;=700),Input!B23,""),"")</f>
        <v/>
      </c>
      <c r="C23">
        <f>IF(B23="","",INT(A23))</f>
        <v/>
      </c>
      <c r="D23">
        <f>IF(B23="","",HOUR(A23))</f>
        <v/>
      </c>
      <c r="E23">
        <f>IF(B23="","",IF(INPUT!$I$1="","",IF(C23&lt;(INT(INPUT!$I$1)-INPUT!$I$2),"Off Meds",IF(C23&lt;=(INT(INPUT!$I$1)+INPUT!$I$2),"Washout","On Meds"))))</f>
        <v/>
      </c>
      <c r="F23">
        <f>IF(B23="","",1.509*(LN(B23)^1.084-5.381))</f>
        <v/>
      </c>
      <c r="G23">
        <f>IF(F23="","",IF(F23&lt;0,10*F23^2,0))</f>
        <v/>
      </c>
      <c r="H23">
        <f>IF(F23="","",IF(F23&gt;0,10*F23^2,0))</f>
        <v/>
      </c>
    </row>
    <row r="24">
      <c r="A24">
        <f>Input!A24</f>
        <v/>
      </c>
      <c r="B24">
        <f>IF(ISNUMBER(Input!B24),IF(AND(Input!B24&gt;=20,Input!B24&lt;=700),Input!B24,""),"")</f>
        <v/>
      </c>
      <c r="C24">
        <f>IF(B24="","",INT(A24))</f>
        <v/>
      </c>
      <c r="D24">
        <f>IF(B24="","",HOUR(A24))</f>
        <v/>
      </c>
      <c r="E24">
        <f>IF(B24="","",IF(INPUT!$I$1="","",IF(C24&lt;(INT(INPUT!$I$1)-INPUT!$I$2),"Off Meds",IF(C24&lt;=(INT(INPUT!$I$1)+INPUT!$I$2),"Washout","On Meds"))))</f>
        <v/>
      </c>
      <c r="F24">
        <f>IF(B24="","",1.509*(LN(B24)^1.084-5.381))</f>
        <v/>
      </c>
      <c r="G24">
        <f>IF(F24="","",IF(F24&lt;0,10*F24^2,0))</f>
        <v/>
      </c>
      <c r="H24">
        <f>IF(F24="","",IF(F24&gt;0,10*F24^2,0))</f>
        <v/>
      </c>
    </row>
    <row r="25">
      <c r="A25">
        <f>Input!A25</f>
        <v/>
      </c>
      <c r="B25">
        <f>IF(ISNUMBER(Input!B25),IF(AND(Input!B25&gt;=20,Input!B25&lt;=700),Input!B25,""),"")</f>
        <v/>
      </c>
      <c r="C25">
        <f>IF(B25="","",INT(A25))</f>
        <v/>
      </c>
      <c r="D25">
        <f>IF(B25="","",HOUR(A25))</f>
        <v/>
      </c>
      <c r="E25">
        <f>IF(B25="","",IF(INPUT!$I$1="","",IF(C25&lt;(INT(INPUT!$I$1)-INPUT!$I$2),"Off Meds",IF(C25&lt;=(INT(INPUT!$I$1)+INPUT!$I$2),"Washout","On Meds"))))</f>
        <v/>
      </c>
      <c r="F25">
        <f>IF(B25="","",1.509*(LN(B25)^1.084-5.381))</f>
        <v/>
      </c>
      <c r="G25">
        <f>IF(F25="","",IF(F25&lt;0,10*F25^2,0))</f>
        <v/>
      </c>
      <c r="H25">
        <f>IF(F25="","",IF(F25&gt;0,10*F25^2,0))</f>
        <v/>
      </c>
    </row>
    <row r="26">
      <c r="A26">
        <f>Input!A26</f>
        <v/>
      </c>
      <c r="B26">
        <f>IF(ISNUMBER(Input!B26),IF(AND(Input!B26&gt;=20,Input!B26&lt;=700),Input!B26,""),"")</f>
        <v/>
      </c>
      <c r="C26">
        <f>IF(B26="","",INT(A26))</f>
        <v/>
      </c>
      <c r="D26">
        <f>IF(B26="","",HOUR(A26))</f>
        <v/>
      </c>
      <c r="E26">
        <f>IF(B26="","",IF(INPUT!$I$1="","",IF(C26&lt;(INT(INPUT!$I$1)-INPUT!$I$2),"Off Meds",IF(C26&lt;=(INT(INPUT!$I$1)+INPUT!$I$2),"Washout","On Meds"))))</f>
        <v/>
      </c>
      <c r="F26">
        <f>IF(B26="","",1.509*(LN(B26)^1.084-5.381))</f>
        <v/>
      </c>
      <c r="G26">
        <f>IF(F26="","",IF(F26&lt;0,10*F26^2,0))</f>
        <v/>
      </c>
      <c r="H26">
        <f>IF(F26="","",IF(F26&gt;0,10*F26^2,0))</f>
        <v/>
      </c>
    </row>
    <row r="27">
      <c r="A27">
        <f>Input!A27</f>
        <v/>
      </c>
      <c r="B27">
        <f>IF(ISNUMBER(Input!B27),IF(AND(Input!B27&gt;=20,Input!B27&lt;=700),Input!B27,""),"")</f>
        <v/>
      </c>
      <c r="C27">
        <f>IF(B27="","",INT(A27))</f>
        <v/>
      </c>
      <c r="D27">
        <f>IF(B27="","",HOUR(A27))</f>
        <v/>
      </c>
      <c r="E27">
        <f>IF(B27="","",IF(INPUT!$I$1="","",IF(C27&lt;(INT(INPUT!$I$1)-INPUT!$I$2),"Off Meds",IF(C27&lt;=(INT(INPUT!$I$1)+INPUT!$I$2),"Washout","On Meds"))))</f>
        <v/>
      </c>
      <c r="F27">
        <f>IF(B27="","",1.509*(LN(B27)^1.084-5.381))</f>
        <v/>
      </c>
      <c r="G27">
        <f>IF(F27="","",IF(F27&lt;0,10*F27^2,0))</f>
        <v/>
      </c>
      <c r="H27">
        <f>IF(F27="","",IF(F27&gt;0,10*F27^2,0))</f>
        <v/>
      </c>
    </row>
    <row r="28">
      <c r="A28">
        <f>Input!A28</f>
        <v/>
      </c>
      <c r="B28">
        <f>IF(ISNUMBER(Input!B28),IF(AND(Input!B28&gt;=20,Input!B28&lt;=700),Input!B28,""),"")</f>
        <v/>
      </c>
      <c r="C28">
        <f>IF(B28="","",INT(A28))</f>
        <v/>
      </c>
      <c r="D28">
        <f>IF(B28="","",HOUR(A28))</f>
        <v/>
      </c>
      <c r="E28">
        <f>IF(B28="","",IF(INPUT!$I$1="","",IF(C28&lt;(INT(INPUT!$I$1)-INPUT!$I$2),"Off Meds",IF(C28&lt;=(INT(INPUT!$I$1)+INPUT!$I$2),"Washout","On Meds"))))</f>
        <v/>
      </c>
      <c r="F28">
        <f>IF(B28="","",1.509*(LN(B28)^1.084-5.381))</f>
        <v/>
      </c>
      <c r="G28">
        <f>IF(F28="","",IF(F28&lt;0,10*F28^2,0))</f>
        <v/>
      </c>
      <c r="H28">
        <f>IF(F28="","",IF(F28&gt;0,10*F28^2,0))</f>
        <v/>
      </c>
    </row>
    <row r="29">
      <c r="A29">
        <f>Input!A29</f>
        <v/>
      </c>
      <c r="B29">
        <f>IF(ISNUMBER(Input!B29),IF(AND(Input!B29&gt;=20,Input!B29&lt;=700),Input!B29,""),"")</f>
        <v/>
      </c>
      <c r="C29">
        <f>IF(B29="","",INT(A29))</f>
        <v/>
      </c>
      <c r="D29">
        <f>IF(B29="","",HOUR(A29))</f>
        <v/>
      </c>
      <c r="E29">
        <f>IF(B29="","",IF(INPUT!$I$1="","",IF(C29&lt;(INT(INPUT!$I$1)-INPUT!$I$2),"Off Meds",IF(C29&lt;=(INT(INPUT!$I$1)+INPUT!$I$2),"Washout","On Meds"))))</f>
        <v/>
      </c>
      <c r="F29">
        <f>IF(B29="","",1.509*(LN(B29)^1.084-5.381))</f>
        <v/>
      </c>
      <c r="G29">
        <f>IF(F29="","",IF(F29&lt;0,10*F29^2,0))</f>
        <v/>
      </c>
      <c r="H29">
        <f>IF(F29="","",IF(F29&gt;0,10*F29^2,0))</f>
        <v/>
      </c>
    </row>
    <row r="30">
      <c r="A30">
        <f>Input!A30</f>
        <v/>
      </c>
      <c r="B30">
        <f>IF(ISNUMBER(Input!B30),IF(AND(Input!B30&gt;=20,Input!B30&lt;=700),Input!B30,""),"")</f>
        <v/>
      </c>
      <c r="C30">
        <f>IF(B30="","",INT(A30))</f>
        <v/>
      </c>
      <c r="D30">
        <f>IF(B30="","",HOUR(A30))</f>
        <v/>
      </c>
      <c r="E30">
        <f>IF(B30="","",IF(INPUT!$I$1="","",IF(C30&lt;(INT(INPUT!$I$1)-INPUT!$I$2),"Off Meds",IF(C30&lt;=(INT(INPUT!$I$1)+INPUT!$I$2),"Washout","On Meds"))))</f>
        <v/>
      </c>
      <c r="F30">
        <f>IF(B30="","",1.509*(LN(B30)^1.084-5.381))</f>
        <v/>
      </c>
      <c r="G30">
        <f>IF(F30="","",IF(F30&lt;0,10*F30^2,0))</f>
        <v/>
      </c>
      <c r="H30">
        <f>IF(F30="","",IF(F30&gt;0,10*F30^2,0))</f>
        <v/>
      </c>
    </row>
    <row r="31">
      <c r="A31">
        <f>Input!A31</f>
        <v/>
      </c>
      <c r="B31">
        <f>IF(ISNUMBER(Input!B31),IF(AND(Input!B31&gt;=20,Input!B31&lt;=700),Input!B31,""),"")</f>
        <v/>
      </c>
      <c r="C31">
        <f>IF(B31="","",INT(A31))</f>
        <v/>
      </c>
      <c r="D31">
        <f>IF(B31="","",HOUR(A31))</f>
        <v/>
      </c>
      <c r="E31">
        <f>IF(B31="","",IF(INPUT!$I$1="","",IF(C31&lt;(INT(INPUT!$I$1)-INPUT!$I$2),"Off Meds",IF(C31&lt;=(INT(INPUT!$I$1)+INPUT!$I$2),"Washout","On Meds"))))</f>
        <v/>
      </c>
      <c r="F31">
        <f>IF(B31="","",1.509*(LN(B31)^1.084-5.381))</f>
        <v/>
      </c>
      <c r="G31">
        <f>IF(F31="","",IF(F31&lt;0,10*F31^2,0))</f>
        <v/>
      </c>
      <c r="H31">
        <f>IF(F31="","",IF(F31&gt;0,10*F31^2,0))</f>
        <v/>
      </c>
    </row>
    <row r="32">
      <c r="A32">
        <f>Input!A32</f>
        <v/>
      </c>
      <c r="B32">
        <f>IF(ISNUMBER(Input!B32),IF(AND(Input!B32&gt;=20,Input!B32&lt;=700),Input!B32,""),"")</f>
        <v/>
      </c>
      <c r="C32">
        <f>IF(B32="","",INT(A32))</f>
        <v/>
      </c>
      <c r="D32">
        <f>IF(B32="","",HOUR(A32))</f>
        <v/>
      </c>
      <c r="E32">
        <f>IF(B32="","",IF(INPUT!$I$1="","",IF(C32&lt;(INT(INPUT!$I$1)-INPUT!$I$2),"Off Meds",IF(C32&lt;=(INT(INPUT!$I$1)+INPUT!$I$2),"Washout","On Meds"))))</f>
        <v/>
      </c>
      <c r="F32">
        <f>IF(B32="","",1.509*(LN(B32)^1.084-5.381))</f>
        <v/>
      </c>
      <c r="G32">
        <f>IF(F32="","",IF(F32&lt;0,10*F32^2,0))</f>
        <v/>
      </c>
      <c r="H32">
        <f>IF(F32="","",IF(F32&gt;0,10*F32^2,0))</f>
        <v/>
      </c>
    </row>
    <row r="33">
      <c r="A33">
        <f>Input!A33</f>
        <v/>
      </c>
      <c r="B33">
        <f>IF(ISNUMBER(Input!B33),IF(AND(Input!B33&gt;=20,Input!B33&lt;=700),Input!B33,""),"")</f>
        <v/>
      </c>
      <c r="C33">
        <f>IF(B33="","",INT(A33))</f>
        <v/>
      </c>
      <c r="D33">
        <f>IF(B33="","",HOUR(A33))</f>
        <v/>
      </c>
      <c r="E33">
        <f>IF(B33="","",IF(INPUT!$I$1="","",IF(C33&lt;(INT(INPUT!$I$1)-INPUT!$I$2),"Off Meds",IF(C33&lt;=(INT(INPUT!$I$1)+INPUT!$I$2),"Washout","On Meds"))))</f>
        <v/>
      </c>
      <c r="F33">
        <f>IF(B33="","",1.509*(LN(B33)^1.084-5.381))</f>
        <v/>
      </c>
      <c r="G33">
        <f>IF(F33="","",IF(F33&lt;0,10*F33^2,0))</f>
        <v/>
      </c>
      <c r="H33">
        <f>IF(F33="","",IF(F33&gt;0,10*F33^2,0))</f>
        <v/>
      </c>
    </row>
    <row r="34">
      <c r="A34">
        <f>Input!A34</f>
        <v/>
      </c>
      <c r="B34">
        <f>IF(ISNUMBER(Input!B34),IF(AND(Input!B34&gt;=20,Input!B34&lt;=700),Input!B34,""),"")</f>
        <v/>
      </c>
      <c r="C34">
        <f>IF(B34="","",INT(A34))</f>
        <v/>
      </c>
      <c r="D34">
        <f>IF(B34="","",HOUR(A34))</f>
        <v/>
      </c>
      <c r="E34">
        <f>IF(B34="","",IF(INPUT!$I$1="","",IF(C34&lt;(INT(INPUT!$I$1)-INPUT!$I$2),"Off Meds",IF(C34&lt;=(INT(INPUT!$I$1)+INPUT!$I$2),"Washout","On Meds"))))</f>
        <v/>
      </c>
      <c r="F34">
        <f>IF(B34="","",1.509*(LN(B34)^1.084-5.381))</f>
        <v/>
      </c>
      <c r="G34">
        <f>IF(F34="","",IF(F34&lt;0,10*F34^2,0))</f>
        <v/>
      </c>
      <c r="H34">
        <f>IF(F34="","",IF(F34&gt;0,10*F34^2,0))</f>
        <v/>
      </c>
    </row>
    <row r="35">
      <c r="A35">
        <f>Input!A35</f>
        <v/>
      </c>
      <c r="B35">
        <f>IF(ISNUMBER(Input!B35),IF(AND(Input!B35&gt;=20,Input!B35&lt;=700),Input!B35,""),"")</f>
        <v/>
      </c>
      <c r="C35">
        <f>IF(B35="","",INT(A35))</f>
        <v/>
      </c>
      <c r="D35">
        <f>IF(B35="","",HOUR(A35))</f>
        <v/>
      </c>
      <c r="E35">
        <f>IF(B35="","",IF(INPUT!$I$1="","",IF(C35&lt;(INT(INPUT!$I$1)-INPUT!$I$2),"Off Meds",IF(C35&lt;=(INT(INPUT!$I$1)+INPUT!$I$2),"Washout","On Meds"))))</f>
        <v/>
      </c>
      <c r="F35">
        <f>IF(B35="","",1.509*(LN(B35)^1.084-5.381))</f>
        <v/>
      </c>
      <c r="G35">
        <f>IF(F35="","",IF(F35&lt;0,10*F35^2,0))</f>
        <v/>
      </c>
      <c r="H35">
        <f>IF(F35="","",IF(F35&gt;0,10*F35^2,0))</f>
        <v/>
      </c>
    </row>
    <row r="36">
      <c r="A36">
        <f>Input!A36</f>
        <v/>
      </c>
      <c r="B36">
        <f>IF(ISNUMBER(Input!B36),IF(AND(Input!B36&gt;=20,Input!B36&lt;=700),Input!B36,""),"")</f>
        <v/>
      </c>
      <c r="C36">
        <f>IF(B36="","",INT(A36))</f>
        <v/>
      </c>
      <c r="D36">
        <f>IF(B36="","",HOUR(A36))</f>
        <v/>
      </c>
      <c r="E36">
        <f>IF(B36="","",IF(INPUT!$I$1="","",IF(C36&lt;(INT(INPUT!$I$1)-INPUT!$I$2),"Off Meds",IF(C36&lt;=(INT(INPUT!$I$1)+INPUT!$I$2),"Washout","On Meds"))))</f>
        <v/>
      </c>
      <c r="F36">
        <f>IF(B36="","",1.509*(LN(B36)^1.084-5.381))</f>
        <v/>
      </c>
      <c r="G36">
        <f>IF(F36="","",IF(F36&lt;0,10*F36^2,0))</f>
        <v/>
      </c>
      <c r="H36">
        <f>IF(F36="","",IF(F36&gt;0,10*F36^2,0))</f>
        <v/>
      </c>
    </row>
    <row r="37">
      <c r="A37">
        <f>Input!A37</f>
        <v/>
      </c>
      <c r="B37">
        <f>IF(ISNUMBER(Input!B37),IF(AND(Input!B37&gt;=20,Input!B37&lt;=700),Input!B37,""),"")</f>
        <v/>
      </c>
      <c r="C37">
        <f>IF(B37="","",INT(A37))</f>
        <v/>
      </c>
      <c r="D37">
        <f>IF(B37="","",HOUR(A37))</f>
        <v/>
      </c>
      <c r="E37">
        <f>IF(B37="","",IF(INPUT!$I$1="","",IF(C37&lt;(INT(INPUT!$I$1)-INPUT!$I$2),"Off Meds",IF(C37&lt;=(INT(INPUT!$I$1)+INPUT!$I$2),"Washout","On Meds"))))</f>
        <v/>
      </c>
      <c r="F37">
        <f>IF(B37="","",1.509*(LN(B37)^1.084-5.381))</f>
        <v/>
      </c>
      <c r="G37">
        <f>IF(F37="","",IF(F37&lt;0,10*F37^2,0))</f>
        <v/>
      </c>
      <c r="H37">
        <f>IF(F37="","",IF(F37&gt;0,10*F37^2,0))</f>
        <v/>
      </c>
    </row>
    <row r="38">
      <c r="A38">
        <f>Input!A38</f>
        <v/>
      </c>
      <c r="B38">
        <f>IF(ISNUMBER(Input!B38),IF(AND(Input!B38&gt;=20,Input!B38&lt;=700),Input!B38,""),"")</f>
        <v/>
      </c>
      <c r="C38">
        <f>IF(B38="","",INT(A38))</f>
        <v/>
      </c>
      <c r="D38">
        <f>IF(B38="","",HOUR(A38))</f>
        <v/>
      </c>
      <c r="E38">
        <f>IF(B38="","",IF(INPUT!$I$1="","",IF(C38&lt;(INT(INPUT!$I$1)-INPUT!$I$2),"Off Meds",IF(C38&lt;=(INT(INPUT!$I$1)+INPUT!$I$2),"Washout","On Meds"))))</f>
        <v/>
      </c>
      <c r="F38">
        <f>IF(B38="","",1.509*(LN(B38)^1.084-5.381))</f>
        <v/>
      </c>
      <c r="G38">
        <f>IF(F38="","",IF(F38&lt;0,10*F38^2,0))</f>
        <v/>
      </c>
      <c r="H38">
        <f>IF(F38="","",IF(F38&gt;0,10*F38^2,0))</f>
        <v/>
      </c>
    </row>
    <row r="39">
      <c r="A39">
        <f>Input!A39</f>
        <v/>
      </c>
      <c r="B39">
        <f>IF(ISNUMBER(Input!B39),IF(AND(Input!B39&gt;=20,Input!B39&lt;=700),Input!B39,""),"")</f>
        <v/>
      </c>
      <c r="C39">
        <f>IF(B39="","",INT(A39))</f>
        <v/>
      </c>
      <c r="D39">
        <f>IF(B39="","",HOUR(A39))</f>
        <v/>
      </c>
      <c r="E39">
        <f>IF(B39="","",IF(INPUT!$I$1="","",IF(C39&lt;(INT(INPUT!$I$1)-INPUT!$I$2),"Off Meds",IF(C39&lt;=(INT(INPUT!$I$1)+INPUT!$I$2),"Washout","On Meds"))))</f>
        <v/>
      </c>
      <c r="F39">
        <f>IF(B39="","",1.509*(LN(B39)^1.084-5.381))</f>
        <v/>
      </c>
      <c r="G39">
        <f>IF(F39="","",IF(F39&lt;0,10*F39^2,0))</f>
        <v/>
      </c>
      <c r="H39">
        <f>IF(F39="","",IF(F39&gt;0,10*F39^2,0))</f>
        <v/>
      </c>
    </row>
    <row r="40">
      <c r="A40">
        <f>Input!A40</f>
        <v/>
      </c>
      <c r="B40">
        <f>IF(ISNUMBER(Input!B40),IF(AND(Input!B40&gt;=20,Input!B40&lt;=700),Input!B40,""),"")</f>
        <v/>
      </c>
      <c r="C40">
        <f>IF(B40="","",INT(A40))</f>
        <v/>
      </c>
      <c r="D40">
        <f>IF(B40="","",HOUR(A40))</f>
        <v/>
      </c>
      <c r="E40">
        <f>IF(B40="","",IF(INPUT!$I$1="","",IF(C40&lt;(INT(INPUT!$I$1)-INPUT!$I$2),"Off Meds",IF(C40&lt;=(INT(INPUT!$I$1)+INPUT!$I$2),"Washout","On Meds"))))</f>
        <v/>
      </c>
      <c r="F40">
        <f>IF(B40="","",1.509*(LN(B40)^1.084-5.381))</f>
        <v/>
      </c>
      <c r="G40">
        <f>IF(F40="","",IF(F40&lt;0,10*F40^2,0))</f>
        <v/>
      </c>
      <c r="H40">
        <f>IF(F40="","",IF(F40&gt;0,10*F40^2,0))</f>
        <v/>
      </c>
    </row>
    <row r="41">
      <c r="A41">
        <f>Input!A41</f>
        <v/>
      </c>
      <c r="B41">
        <f>IF(ISNUMBER(Input!B41),IF(AND(Input!B41&gt;=20,Input!B41&lt;=700),Input!B41,""),"")</f>
        <v/>
      </c>
      <c r="C41">
        <f>IF(B41="","",INT(A41))</f>
        <v/>
      </c>
      <c r="D41">
        <f>IF(B41="","",HOUR(A41))</f>
        <v/>
      </c>
      <c r="E41">
        <f>IF(B41="","",IF(INPUT!$I$1="","",IF(C41&lt;(INT(INPUT!$I$1)-INPUT!$I$2),"Off Meds",IF(C41&lt;=(INT(INPUT!$I$1)+INPUT!$I$2),"Washout","On Meds"))))</f>
        <v/>
      </c>
      <c r="F41">
        <f>IF(B41="","",1.509*(LN(B41)^1.084-5.381))</f>
        <v/>
      </c>
      <c r="G41">
        <f>IF(F41="","",IF(F41&lt;0,10*F41^2,0))</f>
        <v/>
      </c>
      <c r="H41">
        <f>IF(F41="","",IF(F41&gt;0,10*F41^2,0))</f>
        <v/>
      </c>
    </row>
    <row r="42">
      <c r="A42">
        <f>Input!A42</f>
        <v/>
      </c>
      <c r="B42">
        <f>IF(ISNUMBER(Input!B42),IF(AND(Input!B42&gt;=20,Input!B42&lt;=700),Input!B42,""),"")</f>
        <v/>
      </c>
      <c r="C42">
        <f>IF(B42="","",INT(A42))</f>
        <v/>
      </c>
      <c r="D42">
        <f>IF(B42="","",HOUR(A42))</f>
        <v/>
      </c>
      <c r="E42">
        <f>IF(B42="","",IF(INPUT!$I$1="","",IF(C42&lt;(INT(INPUT!$I$1)-INPUT!$I$2),"Off Meds",IF(C42&lt;=(INT(INPUT!$I$1)+INPUT!$I$2),"Washout","On Meds"))))</f>
        <v/>
      </c>
      <c r="F42">
        <f>IF(B42="","",1.509*(LN(B42)^1.084-5.381))</f>
        <v/>
      </c>
      <c r="G42">
        <f>IF(F42="","",IF(F42&lt;0,10*F42^2,0))</f>
        <v/>
      </c>
      <c r="H42">
        <f>IF(F42="","",IF(F42&gt;0,10*F42^2,0))</f>
        <v/>
      </c>
    </row>
    <row r="43">
      <c r="A43">
        <f>Input!A43</f>
        <v/>
      </c>
      <c r="B43">
        <f>IF(ISNUMBER(Input!B43),IF(AND(Input!B43&gt;=20,Input!B43&lt;=700),Input!B43,""),"")</f>
        <v/>
      </c>
      <c r="C43">
        <f>IF(B43="","",INT(A43))</f>
        <v/>
      </c>
      <c r="D43">
        <f>IF(B43="","",HOUR(A43))</f>
        <v/>
      </c>
      <c r="E43">
        <f>IF(B43="","",IF(INPUT!$I$1="","",IF(C43&lt;(INT(INPUT!$I$1)-INPUT!$I$2),"Off Meds",IF(C43&lt;=(INT(INPUT!$I$1)+INPUT!$I$2),"Washout","On Meds"))))</f>
        <v/>
      </c>
      <c r="F43">
        <f>IF(B43="","",1.509*(LN(B43)^1.084-5.381))</f>
        <v/>
      </c>
      <c r="G43">
        <f>IF(F43="","",IF(F43&lt;0,10*F43^2,0))</f>
        <v/>
      </c>
      <c r="H43">
        <f>IF(F43="","",IF(F43&gt;0,10*F43^2,0))</f>
        <v/>
      </c>
    </row>
    <row r="44">
      <c r="A44">
        <f>Input!A44</f>
        <v/>
      </c>
      <c r="B44">
        <f>IF(ISNUMBER(Input!B44),IF(AND(Input!B44&gt;=20,Input!B44&lt;=700),Input!B44,""),"")</f>
        <v/>
      </c>
      <c r="C44">
        <f>IF(B44="","",INT(A44))</f>
        <v/>
      </c>
      <c r="D44">
        <f>IF(B44="","",HOUR(A44))</f>
        <v/>
      </c>
      <c r="E44">
        <f>IF(B44="","",IF(INPUT!$I$1="","",IF(C44&lt;(INT(INPUT!$I$1)-INPUT!$I$2),"Off Meds",IF(C44&lt;=(INT(INPUT!$I$1)+INPUT!$I$2),"Washout","On Meds"))))</f>
        <v/>
      </c>
      <c r="F44">
        <f>IF(B44="","",1.509*(LN(B44)^1.084-5.381))</f>
        <v/>
      </c>
      <c r="G44">
        <f>IF(F44="","",IF(F44&lt;0,10*F44^2,0))</f>
        <v/>
      </c>
      <c r="H44">
        <f>IF(F44="","",IF(F44&gt;0,10*F44^2,0))</f>
        <v/>
      </c>
    </row>
    <row r="45">
      <c r="A45">
        <f>Input!A45</f>
        <v/>
      </c>
      <c r="B45">
        <f>IF(ISNUMBER(Input!B45),IF(AND(Input!B45&gt;=20,Input!B45&lt;=700),Input!B45,""),"")</f>
        <v/>
      </c>
      <c r="C45">
        <f>IF(B45="","",INT(A45))</f>
        <v/>
      </c>
      <c r="D45">
        <f>IF(B45="","",HOUR(A45))</f>
        <v/>
      </c>
      <c r="E45">
        <f>IF(B45="","",IF(INPUT!$I$1="","",IF(C45&lt;(INT(INPUT!$I$1)-INPUT!$I$2),"Off Meds",IF(C45&lt;=(INT(INPUT!$I$1)+INPUT!$I$2),"Washout","On Meds"))))</f>
        <v/>
      </c>
      <c r="F45">
        <f>IF(B45="","",1.509*(LN(B45)^1.084-5.381))</f>
        <v/>
      </c>
      <c r="G45">
        <f>IF(F45="","",IF(F45&lt;0,10*F45^2,0))</f>
        <v/>
      </c>
      <c r="H45">
        <f>IF(F45="","",IF(F45&gt;0,10*F45^2,0))</f>
        <v/>
      </c>
    </row>
    <row r="46">
      <c r="A46">
        <f>Input!A46</f>
        <v/>
      </c>
      <c r="B46">
        <f>IF(ISNUMBER(Input!B46),IF(AND(Input!B46&gt;=20,Input!B46&lt;=700),Input!B46,""),"")</f>
        <v/>
      </c>
      <c r="C46">
        <f>IF(B46="","",INT(A46))</f>
        <v/>
      </c>
      <c r="D46">
        <f>IF(B46="","",HOUR(A46))</f>
        <v/>
      </c>
      <c r="E46">
        <f>IF(B46="","",IF(INPUT!$I$1="","",IF(C46&lt;(INT(INPUT!$I$1)-INPUT!$I$2),"Off Meds",IF(C46&lt;=(INT(INPUT!$I$1)+INPUT!$I$2),"Washout","On Meds"))))</f>
        <v/>
      </c>
      <c r="F46">
        <f>IF(B46="","",1.509*(LN(B46)^1.084-5.381))</f>
        <v/>
      </c>
      <c r="G46">
        <f>IF(F46="","",IF(F46&lt;0,10*F46^2,0))</f>
        <v/>
      </c>
      <c r="H46">
        <f>IF(F46="","",IF(F46&gt;0,10*F46^2,0))</f>
        <v/>
      </c>
    </row>
    <row r="47">
      <c r="A47">
        <f>Input!A47</f>
        <v/>
      </c>
      <c r="B47">
        <f>IF(ISNUMBER(Input!B47),IF(AND(Input!B47&gt;=20,Input!B47&lt;=700),Input!B47,""),"")</f>
        <v/>
      </c>
      <c r="C47">
        <f>IF(B47="","",INT(A47))</f>
        <v/>
      </c>
      <c r="D47">
        <f>IF(B47="","",HOUR(A47))</f>
        <v/>
      </c>
      <c r="E47">
        <f>IF(B47="","",IF(INPUT!$I$1="","",IF(C47&lt;(INT(INPUT!$I$1)-INPUT!$I$2),"Off Meds",IF(C47&lt;=(INT(INPUT!$I$1)+INPUT!$I$2),"Washout","On Meds"))))</f>
        <v/>
      </c>
      <c r="F47">
        <f>IF(B47="","",1.509*(LN(B47)^1.084-5.381))</f>
        <v/>
      </c>
      <c r="G47">
        <f>IF(F47="","",IF(F47&lt;0,10*F47^2,0))</f>
        <v/>
      </c>
      <c r="H47">
        <f>IF(F47="","",IF(F47&gt;0,10*F47^2,0))</f>
        <v/>
      </c>
    </row>
    <row r="48">
      <c r="A48">
        <f>Input!A48</f>
        <v/>
      </c>
      <c r="B48">
        <f>IF(ISNUMBER(Input!B48),IF(AND(Input!B48&gt;=20,Input!B48&lt;=700),Input!B48,""),"")</f>
        <v/>
      </c>
      <c r="C48">
        <f>IF(B48="","",INT(A48))</f>
        <v/>
      </c>
      <c r="D48">
        <f>IF(B48="","",HOUR(A48))</f>
        <v/>
      </c>
      <c r="E48">
        <f>IF(B48="","",IF(INPUT!$I$1="","",IF(C48&lt;(INT(INPUT!$I$1)-INPUT!$I$2),"Off Meds",IF(C48&lt;=(INT(INPUT!$I$1)+INPUT!$I$2),"Washout","On Meds"))))</f>
        <v/>
      </c>
      <c r="F48">
        <f>IF(B48="","",1.509*(LN(B48)^1.084-5.381))</f>
        <v/>
      </c>
      <c r="G48">
        <f>IF(F48="","",IF(F48&lt;0,10*F48^2,0))</f>
        <v/>
      </c>
      <c r="H48">
        <f>IF(F48="","",IF(F48&gt;0,10*F48^2,0))</f>
        <v/>
      </c>
    </row>
    <row r="49">
      <c r="A49">
        <f>Input!A49</f>
        <v/>
      </c>
      <c r="B49">
        <f>IF(ISNUMBER(Input!B49),IF(AND(Input!B49&gt;=20,Input!B49&lt;=700),Input!B49,""),"")</f>
        <v/>
      </c>
      <c r="C49">
        <f>IF(B49="","",INT(A49))</f>
        <v/>
      </c>
      <c r="D49">
        <f>IF(B49="","",HOUR(A49))</f>
        <v/>
      </c>
      <c r="E49">
        <f>IF(B49="","",IF(INPUT!$I$1="","",IF(C49&lt;(INT(INPUT!$I$1)-INPUT!$I$2),"Off Meds",IF(C49&lt;=(INT(INPUT!$I$1)+INPUT!$I$2),"Washout","On Meds"))))</f>
        <v/>
      </c>
      <c r="F49">
        <f>IF(B49="","",1.509*(LN(B49)^1.084-5.381))</f>
        <v/>
      </c>
      <c r="G49">
        <f>IF(F49="","",IF(F49&lt;0,10*F49^2,0))</f>
        <v/>
      </c>
      <c r="H49">
        <f>IF(F49="","",IF(F49&gt;0,10*F49^2,0))</f>
        <v/>
      </c>
    </row>
    <row r="50">
      <c r="A50">
        <f>Input!A50</f>
        <v/>
      </c>
      <c r="B50">
        <f>IF(ISNUMBER(Input!B50),IF(AND(Input!B50&gt;=20,Input!B50&lt;=700),Input!B50,""),"")</f>
        <v/>
      </c>
      <c r="C50">
        <f>IF(B50="","",INT(A50))</f>
        <v/>
      </c>
      <c r="D50">
        <f>IF(B50="","",HOUR(A50))</f>
        <v/>
      </c>
      <c r="E50">
        <f>IF(B50="","",IF(INPUT!$I$1="","",IF(C50&lt;(INT(INPUT!$I$1)-INPUT!$I$2),"Off Meds",IF(C50&lt;=(INT(INPUT!$I$1)+INPUT!$I$2),"Washout","On Meds"))))</f>
        <v/>
      </c>
      <c r="F50">
        <f>IF(B50="","",1.509*(LN(B50)^1.084-5.381))</f>
        <v/>
      </c>
      <c r="G50">
        <f>IF(F50="","",IF(F50&lt;0,10*F50^2,0))</f>
        <v/>
      </c>
      <c r="H50">
        <f>IF(F50="","",IF(F50&gt;0,10*F50^2,0))</f>
        <v/>
      </c>
    </row>
    <row r="51">
      <c r="A51">
        <f>Input!A51</f>
        <v/>
      </c>
      <c r="B51">
        <f>IF(ISNUMBER(Input!B51),IF(AND(Input!B51&gt;=20,Input!B51&lt;=700),Input!B51,""),"")</f>
        <v/>
      </c>
      <c r="C51">
        <f>IF(B51="","",INT(A51))</f>
        <v/>
      </c>
      <c r="D51">
        <f>IF(B51="","",HOUR(A51))</f>
        <v/>
      </c>
      <c r="E51">
        <f>IF(B51="","",IF(INPUT!$I$1="","",IF(C51&lt;(INT(INPUT!$I$1)-INPUT!$I$2),"Off Meds",IF(C51&lt;=(INT(INPUT!$I$1)+INPUT!$I$2),"Washout","On Meds"))))</f>
        <v/>
      </c>
      <c r="F51">
        <f>IF(B51="","",1.509*(LN(B51)^1.084-5.381))</f>
        <v/>
      </c>
      <c r="G51">
        <f>IF(F51="","",IF(F51&lt;0,10*F51^2,0))</f>
        <v/>
      </c>
      <c r="H51">
        <f>IF(F51="","",IF(F51&gt;0,10*F51^2,0))</f>
        <v/>
      </c>
    </row>
    <row r="52">
      <c r="A52">
        <f>Input!A52</f>
        <v/>
      </c>
      <c r="B52">
        <f>IF(ISNUMBER(Input!B52),IF(AND(Input!B52&gt;=20,Input!B52&lt;=700),Input!B52,""),"")</f>
        <v/>
      </c>
      <c r="C52">
        <f>IF(B52="","",INT(A52))</f>
        <v/>
      </c>
      <c r="D52">
        <f>IF(B52="","",HOUR(A52))</f>
        <v/>
      </c>
      <c r="E52">
        <f>IF(B52="","",IF(INPUT!$I$1="","",IF(C52&lt;(INT(INPUT!$I$1)-INPUT!$I$2),"Off Meds",IF(C52&lt;=(INT(INPUT!$I$1)+INPUT!$I$2),"Washout","On Meds"))))</f>
        <v/>
      </c>
      <c r="F52">
        <f>IF(B52="","",1.509*(LN(B52)^1.084-5.381))</f>
        <v/>
      </c>
      <c r="G52">
        <f>IF(F52="","",IF(F52&lt;0,10*F52^2,0))</f>
        <v/>
      </c>
      <c r="H52">
        <f>IF(F52="","",IF(F52&gt;0,10*F52^2,0))</f>
        <v/>
      </c>
    </row>
    <row r="53">
      <c r="A53">
        <f>Input!A53</f>
        <v/>
      </c>
      <c r="B53">
        <f>IF(ISNUMBER(Input!B53),IF(AND(Input!B53&gt;=20,Input!B53&lt;=700),Input!B53,""),"")</f>
        <v/>
      </c>
      <c r="C53">
        <f>IF(B53="","",INT(A53))</f>
        <v/>
      </c>
      <c r="D53">
        <f>IF(B53="","",HOUR(A53))</f>
        <v/>
      </c>
      <c r="E53">
        <f>IF(B53="","",IF(INPUT!$I$1="","",IF(C53&lt;(INT(INPUT!$I$1)-INPUT!$I$2),"Off Meds",IF(C53&lt;=(INT(INPUT!$I$1)+INPUT!$I$2),"Washout","On Meds"))))</f>
        <v/>
      </c>
      <c r="F53">
        <f>IF(B53="","",1.509*(LN(B53)^1.084-5.381))</f>
        <v/>
      </c>
      <c r="G53">
        <f>IF(F53="","",IF(F53&lt;0,10*F53^2,0))</f>
        <v/>
      </c>
      <c r="H53">
        <f>IF(F53="","",IF(F53&gt;0,10*F53^2,0))</f>
        <v/>
      </c>
    </row>
    <row r="54">
      <c r="A54">
        <f>Input!A54</f>
        <v/>
      </c>
      <c r="B54">
        <f>IF(ISNUMBER(Input!B54),IF(AND(Input!B54&gt;=20,Input!B54&lt;=700),Input!B54,""),"")</f>
        <v/>
      </c>
      <c r="C54">
        <f>IF(B54="","",INT(A54))</f>
        <v/>
      </c>
      <c r="D54">
        <f>IF(B54="","",HOUR(A54))</f>
        <v/>
      </c>
      <c r="E54">
        <f>IF(B54="","",IF(INPUT!$I$1="","",IF(C54&lt;(INT(INPUT!$I$1)-INPUT!$I$2),"Off Meds",IF(C54&lt;=(INT(INPUT!$I$1)+INPUT!$I$2),"Washout","On Meds"))))</f>
        <v/>
      </c>
      <c r="F54">
        <f>IF(B54="","",1.509*(LN(B54)^1.084-5.381))</f>
        <v/>
      </c>
      <c r="G54">
        <f>IF(F54="","",IF(F54&lt;0,10*F54^2,0))</f>
        <v/>
      </c>
      <c r="H54">
        <f>IF(F54="","",IF(F54&gt;0,10*F54^2,0))</f>
        <v/>
      </c>
    </row>
    <row r="55">
      <c r="A55">
        <f>Input!A55</f>
        <v/>
      </c>
      <c r="B55">
        <f>IF(ISNUMBER(Input!B55),IF(AND(Input!B55&gt;=20,Input!B55&lt;=700),Input!B55,""),"")</f>
        <v/>
      </c>
      <c r="C55">
        <f>IF(B55="","",INT(A55))</f>
        <v/>
      </c>
      <c r="D55">
        <f>IF(B55="","",HOUR(A55))</f>
        <v/>
      </c>
      <c r="E55">
        <f>IF(B55="","",IF(INPUT!$I$1="","",IF(C55&lt;(INT(INPUT!$I$1)-INPUT!$I$2),"Off Meds",IF(C55&lt;=(INT(INPUT!$I$1)+INPUT!$I$2),"Washout","On Meds"))))</f>
        <v/>
      </c>
      <c r="F55">
        <f>IF(B55="","",1.509*(LN(B55)^1.084-5.381))</f>
        <v/>
      </c>
      <c r="G55">
        <f>IF(F55="","",IF(F55&lt;0,10*F55^2,0))</f>
        <v/>
      </c>
      <c r="H55">
        <f>IF(F55="","",IF(F55&gt;0,10*F55^2,0))</f>
        <v/>
      </c>
    </row>
    <row r="56">
      <c r="A56">
        <f>Input!A56</f>
        <v/>
      </c>
      <c r="B56">
        <f>IF(ISNUMBER(Input!B56),IF(AND(Input!B56&gt;=20,Input!B56&lt;=700),Input!B56,""),"")</f>
        <v/>
      </c>
      <c r="C56">
        <f>IF(B56="","",INT(A56))</f>
        <v/>
      </c>
      <c r="D56">
        <f>IF(B56="","",HOUR(A56))</f>
        <v/>
      </c>
      <c r="E56">
        <f>IF(B56="","",IF(INPUT!$I$1="","",IF(C56&lt;(INT(INPUT!$I$1)-INPUT!$I$2),"Off Meds",IF(C56&lt;=(INT(INPUT!$I$1)+INPUT!$I$2),"Washout","On Meds"))))</f>
        <v/>
      </c>
      <c r="F56">
        <f>IF(B56="","",1.509*(LN(B56)^1.084-5.381))</f>
        <v/>
      </c>
      <c r="G56">
        <f>IF(F56="","",IF(F56&lt;0,10*F56^2,0))</f>
        <v/>
      </c>
      <c r="H56">
        <f>IF(F56="","",IF(F56&gt;0,10*F56^2,0))</f>
        <v/>
      </c>
    </row>
    <row r="57">
      <c r="A57">
        <f>Input!A57</f>
        <v/>
      </c>
      <c r="B57">
        <f>IF(ISNUMBER(Input!B57),IF(AND(Input!B57&gt;=20,Input!B57&lt;=700),Input!B57,""),"")</f>
        <v/>
      </c>
      <c r="C57">
        <f>IF(B57="","",INT(A57))</f>
        <v/>
      </c>
      <c r="D57">
        <f>IF(B57="","",HOUR(A57))</f>
        <v/>
      </c>
      <c r="E57">
        <f>IF(B57="","",IF(INPUT!$I$1="","",IF(C57&lt;(INT(INPUT!$I$1)-INPUT!$I$2),"Off Meds",IF(C57&lt;=(INT(INPUT!$I$1)+INPUT!$I$2),"Washout","On Meds"))))</f>
        <v/>
      </c>
      <c r="F57">
        <f>IF(B57="","",1.509*(LN(B57)^1.084-5.381))</f>
        <v/>
      </c>
      <c r="G57">
        <f>IF(F57="","",IF(F57&lt;0,10*F57^2,0))</f>
        <v/>
      </c>
      <c r="H57">
        <f>IF(F57="","",IF(F57&gt;0,10*F57^2,0))</f>
        <v/>
      </c>
    </row>
    <row r="58">
      <c r="A58">
        <f>Input!A58</f>
        <v/>
      </c>
      <c r="B58">
        <f>IF(ISNUMBER(Input!B58),IF(AND(Input!B58&gt;=20,Input!B58&lt;=700),Input!B58,""),"")</f>
        <v/>
      </c>
      <c r="C58">
        <f>IF(B58="","",INT(A58))</f>
        <v/>
      </c>
      <c r="D58">
        <f>IF(B58="","",HOUR(A58))</f>
        <v/>
      </c>
      <c r="E58">
        <f>IF(B58="","",IF(INPUT!$I$1="","",IF(C58&lt;(INT(INPUT!$I$1)-INPUT!$I$2),"Off Meds",IF(C58&lt;=(INT(INPUT!$I$1)+INPUT!$I$2),"Washout","On Meds"))))</f>
        <v/>
      </c>
      <c r="F58">
        <f>IF(B58="","",1.509*(LN(B58)^1.084-5.381))</f>
        <v/>
      </c>
      <c r="G58">
        <f>IF(F58="","",IF(F58&lt;0,10*F58^2,0))</f>
        <v/>
      </c>
      <c r="H58">
        <f>IF(F58="","",IF(F58&gt;0,10*F58^2,0))</f>
        <v/>
      </c>
    </row>
    <row r="59">
      <c r="A59">
        <f>Input!A59</f>
        <v/>
      </c>
      <c r="B59">
        <f>IF(ISNUMBER(Input!B59),IF(AND(Input!B59&gt;=20,Input!B59&lt;=700),Input!B59,""),"")</f>
        <v/>
      </c>
      <c r="C59">
        <f>IF(B59="","",INT(A59))</f>
        <v/>
      </c>
      <c r="D59">
        <f>IF(B59="","",HOUR(A59))</f>
        <v/>
      </c>
      <c r="E59">
        <f>IF(B59="","",IF(INPUT!$I$1="","",IF(C59&lt;(INT(INPUT!$I$1)-INPUT!$I$2),"Off Meds",IF(C59&lt;=(INT(INPUT!$I$1)+INPUT!$I$2),"Washout","On Meds"))))</f>
        <v/>
      </c>
      <c r="F59">
        <f>IF(B59="","",1.509*(LN(B59)^1.084-5.381))</f>
        <v/>
      </c>
      <c r="G59">
        <f>IF(F59="","",IF(F59&lt;0,10*F59^2,0))</f>
        <v/>
      </c>
      <c r="H59">
        <f>IF(F59="","",IF(F59&gt;0,10*F59^2,0))</f>
        <v/>
      </c>
    </row>
    <row r="60">
      <c r="A60">
        <f>Input!A60</f>
        <v/>
      </c>
      <c r="B60">
        <f>IF(ISNUMBER(Input!B60),IF(AND(Input!B60&gt;=20,Input!B60&lt;=700),Input!B60,""),"")</f>
        <v/>
      </c>
      <c r="C60">
        <f>IF(B60="","",INT(A60))</f>
        <v/>
      </c>
      <c r="D60">
        <f>IF(B60="","",HOUR(A60))</f>
        <v/>
      </c>
      <c r="E60">
        <f>IF(B60="","",IF(INPUT!$I$1="","",IF(C60&lt;(INT(INPUT!$I$1)-INPUT!$I$2),"Off Meds",IF(C60&lt;=(INT(INPUT!$I$1)+INPUT!$I$2),"Washout","On Meds"))))</f>
        <v/>
      </c>
      <c r="F60">
        <f>IF(B60="","",1.509*(LN(B60)^1.084-5.381))</f>
        <v/>
      </c>
      <c r="G60">
        <f>IF(F60="","",IF(F60&lt;0,10*F60^2,0))</f>
        <v/>
      </c>
      <c r="H60">
        <f>IF(F60="","",IF(F60&gt;0,10*F60^2,0))</f>
        <v/>
      </c>
    </row>
    <row r="61">
      <c r="A61">
        <f>Input!A61</f>
        <v/>
      </c>
      <c r="B61">
        <f>IF(ISNUMBER(Input!B61),IF(AND(Input!B61&gt;=20,Input!B61&lt;=700),Input!B61,""),"")</f>
        <v/>
      </c>
      <c r="C61">
        <f>IF(B61="","",INT(A61))</f>
        <v/>
      </c>
      <c r="D61">
        <f>IF(B61="","",HOUR(A61))</f>
        <v/>
      </c>
      <c r="E61">
        <f>IF(B61="","",IF(INPUT!$I$1="","",IF(C61&lt;(INT(INPUT!$I$1)-INPUT!$I$2),"Off Meds",IF(C61&lt;=(INT(INPUT!$I$1)+INPUT!$I$2),"Washout","On Meds"))))</f>
        <v/>
      </c>
      <c r="F61">
        <f>IF(B61="","",1.509*(LN(B61)^1.084-5.381))</f>
        <v/>
      </c>
      <c r="G61">
        <f>IF(F61="","",IF(F61&lt;0,10*F61^2,0))</f>
        <v/>
      </c>
      <c r="H61">
        <f>IF(F61="","",IF(F61&gt;0,10*F61^2,0))</f>
        <v/>
      </c>
    </row>
    <row r="62">
      <c r="A62">
        <f>Input!A62</f>
        <v/>
      </c>
      <c r="B62">
        <f>IF(ISNUMBER(Input!B62),IF(AND(Input!B62&gt;=20,Input!B62&lt;=700),Input!B62,""),"")</f>
        <v/>
      </c>
      <c r="C62">
        <f>IF(B62="","",INT(A62))</f>
        <v/>
      </c>
      <c r="D62">
        <f>IF(B62="","",HOUR(A62))</f>
        <v/>
      </c>
      <c r="E62">
        <f>IF(B62="","",IF(INPUT!$I$1="","",IF(C62&lt;(INT(INPUT!$I$1)-INPUT!$I$2),"Off Meds",IF(C62&lt;=(INT(INPUT!$I$1)+INPUT!$I$2),"Washout","On Meds"))))</f>
        <v/>
      </c>
      <c r="F62">
        <f>IF(B62="","",1.509*(LN(B62)^1.084-5.381))</f>
        <v/>
      </c>
      <c r="G62">
        <f>IF(F62="","",IF(F62&lt;0,10*F62^2,0))</f>
        <v/>
      </c>
      <c r="H62">
        <f>IF(F62="","",IF(F62&gt;0,10*F62^2,0))</f>
        <v/>
      </c>
    </row>
    <row r="63">
      <c r="A63">
        <f>Input!A63</f>
        <v/>
      </c>
      <c r="B63">
        <f>IF(ISNUMBER(Input!B63),IF(AND(Input!B63&gt;=20,Input!B63&lt;=700),Input!B63,""),"")</f>
        <v/>
      </c>
      <c r="C63">
        <f>IF(B63="","",INT(A63))</f>
        <v/>
      </c>
      <c r="D63">
        <f>IF(B63="","",HOUR(A63))</f>
        <v/>
      </c>
      <c r="E63">
        <f>IF(B63="","",IF(INPUT!$I$1="","",IF(C63&lt;(INT(INPUT!$I$1)-INPUT!$I$2),"Off Meds",IF(C63&lt;=(INT(INPUT!$I$1)+INPUT!$I$2),"Washout","On Meds"))))</f>
        <v/>
      </c>
      <c r="F63">
        <f>IF(B63="","",1.509*(LN(B63)^1.084-5.381))</f>
        <v/>
      </c>
      <c r="G63">
        <f>IF(F63="","",IF(F63&lt;0,10*F63^2,0))</f>
        <v/>
      </c>
      <c r="H63">
        <f>IF(F63="","",IF(F63&gt;0,10*F63^2,0))</f>
        <v/>
      </c>
    </row>
    <row r="64">
      <c r="A64">
        <f>Input!A64</f>
        <v/>
      </c>
      <c r="B64">
        <f>IF(ISNUMBER(Input!B64),IF(AND(Input!B64&gt;=20,Input!B64&lt;=700),Input!B64,""),"")</f>
        <v/>
      </c>
      <c r="C64">
        <f>IF(B64="","",INT(A64))</f>
        <v/>
      </c>
      <c r="D64">
        <f>IF(B64="","",HOUR(A64))</f>
        <v/>
      </c>
      <c r="E64">
        <f>IF(B64="","",IF(INPUT!$I$1="","",IF(C64&lt;(INT(INPUT!$I$1)-INPUT!$I$2),"Off Meds",IF(C64&lt;=(INT(INPUT!$I$1)+INPUT!$I$2),"Washout","On Meds"))))</f>
        <v/>
      </c>
      <c r="F64">
        <f>IF(B64="","",1.509*(LN(B64)^1.084-5.381))</f>
        <v/>
      </c>
      <c r="G64">
        <f>IF(F64="","",IF(F64&lt;0,10*F64^2,0))</f>
        <v/>
      </c>
      <c r="H64">
        <f>IF(F64="","",IF(F64&gt;0,10*F64^2,0))</f>
        <v/>
      </c>
    </row>
    <row r="65">
      <c r="A65">
        <f>Input!A65</f>
        <v/>
      </c>
      <c r="B65">
        <f>IF(ISNUMBER(Input!B65),IF(AND(Input!B65&gt;=20,Input!B65&lt;=700),Input!B65,""),"")</f>
        <v/>
      </c>
      <c r="C65">
        <f>IF(B65="","",INT(A65))</f>
        <v/>
      </c>
      <c r="D65">
        <f>IF(B65="","",HOUR(A65))</f>
        <v/>
      </c>
      <c r="E65">
        <f>IF(B65="","",IF(INPUT!$I$1="","",IF(C65&lt;(INT(INPUT!$I$1)-INPUT!$I$2),"Off Meds",IF(C65&lt;=(INT(INPUT!$I$1)+INPUT!$I$2),"Washout","On Meds"))))</f>
        <v/>
      </c>
      <c r="F65">
        <f>IF(B65="","",1.509*(LN(B65)^1.084-5.381))</f>
        <v/>
      </c>
      <c r="G65">
        <f>IF(F65="","",IF(F65&lt;0,10*F65^2,0))</f>
        <v/>
      </c>
      <c r="H65">
        <f>IF(F65="","",IF(F65&gt;0,10*F65^2,0))</f>
        <v/>
      </c>
    </row>
    <row r="66">
      <c r="A66">
        <f>Input!A66</f>
        <v/>
      </c>
      <c r="B66">
        <f>IF(ISNUMBER(Input!B66),IF(AND(Input!B66&gt;=20,Input!B66&lt;=700),Input!B66,""),"")</f>
        <v/>
      </c>
      <c r="C66">
        <f>IF(B66="","",INT(A66))</f>
        <v/>
      </c>
      <c r="D66">
        <f>IF(B66="","",HOUR(A66))</f>
        <v/>
      </c>
      <c r="E66">
        <f>IF(B66="","",IF(INPUT!$I$1="","",IF(C66&lt;(INT(INPUT!$I$1)-INPUT!$I$2),"Off Meds",IF(C66&lt;=(INT(INPUT!$I$1)+INPUT!$I$2),"Washout","On Meds"))))</f>
        <v/>
      </c>
      <c r="F66">
        <f>IF(B66="","",1.509*(LN(B66)^1.084-5.381))</f>
        <v/>
      </c>
      <c r="G66">
        <f>IF(F66="","",IF(F66&lt;0,10*F66^2,0))</f>
        <v/>
      </c>
      <c r="H66">
        <f>IF(F66="","",IF(F66&gt;0,10*F66^2,0))</f>
        <v/>
      </c>
    </row>
    <row r="67">
      <c r="A67">
        <f>Input!A67</f>
        <v/>
      </c>
      <c r="B67">
        <f>IF(ISNUMBER(Input!B67),IF(AND(Input!B67&gt;=20,Input!B67&lt;=700),Input!B67,""),"")</f>
        <v/>
      </c>
      <c r="C67">
        <f>IF(B67="","",INT(A67))</f>
        <v/>
      </c>
      <c r="D67">
        <f>IF(B67="","",HOUR(A67))</f>
        <v/>
      </c>
      <c r="E67">
        <f>IF(B67="","",IF(INPUT!$I$1="","",IF(C67&lt;(INT(INPUT!$I$1)-INPUT!$I$2),"Off Meds",IF(C67&lt;=(INT(INPUT!$I$1)+INPUT!$I$2),"Washout","On Meds"))))</f>
        <v/>
      </c>
      <c r="F67">
        <f>IF(B67="","",1.509*(LN(B67)^1.084-5.381))</f>
        <v/>
      </c>
      <c r="G67">
        <f>IF(F67="","",IF(F67&lt;0,10*F67^2,0))</f>
        <v/>
      </c>
      <c r="H67">
        <f>IF(F67="","",IF(F67&gt;0,10*F67^2,0))</f>
        <v/>
      </c>
    </row>
    <row r="68">
      <c r="A68">
        <f>Input!A68</f>
        <v/>
      </c>
      <c r="B68">
        <f>IF(ISNUMBER(Input!B68),IF(AND(Input!B68&gt;=20,Input!B68&lt;=700),Input!B68,""),"")</f>
        <v/>
      </c>
      <c r="C68">
        <f>IF(B68="","",INT(A68))</f>
        <v/>
      </c>
      <c r="D68">
        <f>IF(B68="","",HOUR(A68))</f>
        <v/>
      </c>
      <c r="E68">
        <f>IF(B68="","",IF(INPUT!$I$1="","",IF(C68&lt;(INT(INPUT!$I$1)-INPUT!$I$2),"Off Meds",IF(C68&lt;=(INT(INPUT!$I$1)+INPUT!$I$2),"Washout","On Meds"))))</f>
        <v/>
      </c>
      <c r="F68">
        <f>IF(B68="","",1.509*(LN(B68)^1.084-5.381))</f>
        <v/>
      </c>
      <c r="G68">
        <f>IF(F68="","",IF(F68&lt;0,10*F68^2,0))</f>
        <v/>
      </c>
      <c r="H68">
        <f>IF(F68="","",IF(F68&gt;0,10*F68^2,0))</f>
        <v/>
      </c>
    </row>
    <row r="69">
      <c r="A69">
        <f>Input!A69</f>
        <v/>
      </c>
      <c r="B69">
        <f>IF(ISNUMBER(Input!B69),IF(AND(Input!B69&gt;=20,Input!B69&lt;=700),Input!B69,""),"")</f>
        <v/>
      </c>
      <c r="C69">
        <f>IF(B69="","",INT(A69))</f>
        <v/>
      </c>
      <c r="D69">
        <f>IF(B69="","",HOUR(A69))</f>
        <v/>
      </c>
      <c r="E69">
        <f>IF(B69="","",IF(INPUT!$I$1="","",IF(C69&lt;(INT(INPUT!$I$1)-INPUT!$I$2),"Off Meds",IF(C69&lt;=(INT(INPUT!$I$1)+INPUT!$I$2),"Washout","On Meds"))))</f>
        <v/>
      </c>
      <c r="F69">
        <f>IF(B69="","",1.509*(LN(B69)^1.084-5.381))</f>
        <v/>
      </c>
      <c r="G69">
        <f>IF(F69="","",IF(F69&lt;0,10*F69^2,0))</f>
        <v/>
      </c>
      <c r="H69">
        <f>IF(F69="","",IF(F69&gt;0,10*F69^2,0))</f>
        <v/>
      </c>
    </row>
    <row r="70">
      <c r="A70">
        <f>Input!A70</f>
        <v/>
      </c>
      <c r="B70">
        <f>IF(ISNUMBER(Input!B70),IF(AND(Input!B70&gt;=20,Input!B70&lt;=700),Input!B70,""),"")</f>
        <v/>
      </c>
      <c r="C70">
        <f>IF(B70="","",INT(A70))</f>
        <v/>
      </c>
      <c r="D70">
        <f>IF(B70="","",HOUR(A70))</f>
        <v/>
      </c>
      <c r="E70">
        <f>IF(B70="","",IF(INPUT!$I$1="","",IF(C70&lt;(INT(INPUT!$I$1)-INPUT!$I$2),"Off Meds",IF(C70&lt;=(INT(INPUT!$I$1)+INPUT!$I$2),"Washout","On Meds"))))</f>
        <v/>
      </c>
      <c r="F70">
        <f>IF(B70="","",1.509*(LN(B70)^1.084-5.381))</f>
        <v/>
      </c>
      <c r="G70">
        <f>IF(F70="","",IF(F70&lt;0,10*F70^2,0))</f>
        <v/>
      </c>
      <c r="H70">
        <f>IF(F70="","",IF(F70&gt;0,10*F70^2,0))</f>
        <v/>
      </c>
    </row>
    <row r="71">
      <c r="A71">
        <f>Input!A71</f>
        <v/>
      </c>
      <c r="B71">
        <f>IF(ISNUMBER(Input!B71),IF(AND(Input!B71&gt;=20,Input!B71&lt;=700),Input!B71,""),"")</f>
        <v/>
      </c>
      <c r="C71">
        <f>IF(B71="","",INT(A71))</f>
        <v/>
      </c>
      <c r="D71">
        <f>IF(B71="","",HOUR(A71))</f>
        <v/>
      </c>
      <c r="E71">
        <f>IF(B71="","",IF(INPUT!$I$1="","",IF(C71&lt;(INT(INPUT!$I$1)-INPUT!$I$2),"Off Meds",IF(C71&lt;=(INT(INPUT!$I$1)+INPUT!$I$2),"Washout","On Meds"))))</f>
        <v/>
      </c>
      <c r="F71">
        <f>IF(B71="","",1.509*(LN(B71)^1.084-5.381))</f>
        <v/>
      </c>
      <c r="G71">
        <f>IF(F71="","",IF(F71&lt;0,10*F71^2,0))</f>
        <v/>
      </c>
      <c r="H71">
        <f>IF(F71="","",IF(F71&gt;0,10*F71^2,0))</f>
        <v/>
      </c>
    </row>
    <row r="72">
      <c r="A72">
        <f>Input!A72</f>
        <v/>
      </c>
      <c r="B72">
        <f>IF(ISNUMBER(Input!B72),IF(AND(Input!B72&gt;=20,Input!B72&lt;=700),Input!B72,""),"")</f>
        <v/>
      </c>
      <c r="C72">
        <f>IF(B72="","",INT(A72))</f>
        <v/>
      </c>
      <c r="D72">
        <f>IF(B72="","",HOUR(A72))</f>
        <v/>
      </c>
      <c r="E72">
        <f>IF(B72="","",IF(INPUT!$I$1="","",IF(C72&lt;(INT(INPUT!$I$1)-INPUT!$I$2),"Off Meds",IF(C72&lt;=(INT(INPUT!$I$1)+INPUT!$I$2),"Washout","On Meds"))))</f>
        <v/>
      </c>
      <c r="F72">
        <f>IF(B72="","",1.509*(LN(B72)^1.084-5.381))</f>
        <v/>
      </c>
      <c r="G72">
        <f>IF(F72="","",IF(F72&lt;0,10*F72^2,0))</f>
        <v/>
      </c>
      <c r="H72">
        <f>IF(F72="","",IF(F72&gt;0,10*F72^2,0))</f>
        <v/>
      </c>
    </row>
    <row r="73">
      <c r="A73">
        <f>Input!A73</f>
        <v/>
      </c>
      <c r="B73">
        <f>IF(ISNUMBER(Input!B73),IF(AND(Input!B73&gt;=20,Input!B73&lt;=700),Input!B73,""),"")</f>
        <v/>
      </c>
      <c r="C73">
        <f>IF(B73="","",INT(A73))</f>
        <v/>
      </c>
      <c r="D73">
        <f>IF(B73="","",HOUR(A73))</f>
        <v/>
      </c>
      <c r="E73">
        <f>IF(B73="","",IF(INPUT!$I$1="","",IF(C73&lt;(INT(INPUT!$I$1)-INPUT!$I$2),"Off Meds",IF(C73&lt;=(INT(INPUT!$I$1)+INPUT!$I$2),"Washout","On Meds"))))</f>
        <v/>
      </c>
      <c r="F73">
        <f>IF(B73="","",1.509*(LN(B73)^1.084-5.381))</f>
        <v/>
      </c>
      <c r="G73">
        <f>IF(F73="","",IF(F73&lt;0,10*F73^2,0))</f>
        <v/>
      </c>
      <c r="H73">
        <f>IF(F73="","",IF(F73&gt;0,10*F73^2,0))</f>
        <v/>
      </c>
    </row>
    <row r="74">
      <c r="A74">
        <f>Input!A74</f>
        <v/>
      </c>
      <c r="B74">
        <f>IF(ISNUMBER(Input!B74),IF(AND(Input!B74&gt;=20,Input!B74&lt;=700),Input!B74,""),"")</f>
        <v/>
      </c>
      <c r="C74">
        <f>IF(B74="","",INT(A74))</f>
        <v/>
      </c>
      <c r="D74">
        <f>IF(B74="","",HOUR(A74))</f>
        <v/>
      </c>
      <c r="E74">
        <f>IF(B74="","",IF(INPUT!$I$1="","",IF(C74&lt;(INT(INPUT!$I$1)-INPUT!$I$2),"Off Meds",IF(C74&lt;=(INT(INPUT!$I$1)+INPUT!$I$2),"Washout","On Meds"))))</f>
        <v/>
      </c>
      <c r="F74">
        <f>IF(B74="","",1.509*(LN(B74)^1.084-5.381))</f>
        <v/>
      </c>
      <c r="G74">
        <f>IF(F74="","",IF(F74&lt;0,10*F74^2,0))</f>
        <v/>
      </c>
      <c r="H74">
        <f>IF(F74="","",IF(F74&gt;0,10*F74^2,0))</f>
        <v/>
      </c>
    </row>
    <row r="75">
      <c r="A75">
        <f>Input!A75</f>
        <v/>
      </c>
      <c r="B75">
        <f>IF(ISNUMBER(Input!B75),IF(AND(Input!B75&gt;=20,Input!B75&lt;=700),Input!B75,""),"")</f>
        <v/>
      </c>
      <c r="C75">
        <f>IF(B75="","",INT(A75))</f>
        <v/>
      </c>
      <c r="D75">
        <f>IF(B75="","",HOUR(A75))</f>
        <v/>
      </c>
      <c r="E75">
        <f>IF(B75="","",IF(INPUT!$I$1="","",IF(C75&lt;(INT(INPUT!$I$1)-INPUT!$I$2),"Off Meds",IF(C75&lt;=(INT(INPUT!$I$1)+INPUT!$I$2),"Washout","On Meds"))))</f>
        <v/>
      </c>
      <c r="F75">
        <f>IF(B75="","",1.509*(LN(B75)^1.084-5.381))</f>
        <v/>
      </c>
      <c r="G75">
        <f>IF(F75="","",IF(F75&lt;0,10*F75^2,0))</f>
        <v/>
      </c>
      <c r="H75">
        <f>IF(F75="","",IF(F75&gt;0,10*F75^2,0))</f>
        <v/>
      </c>
    </row>
    <row r="76">
      <c r="A76">
        <f>Input!A76</f>
        <v/>
      </c>
      <c r="B76">
        <f>IF(ISNUMBER(Input!B76),IF(AND(Input!B76&gt;=20,Input!B76&lt;=700),Input!B76,""),"")</f>
        <v/>
      </c>
      <c r="C76">
        <f>IF(B76="","",INT(A76))</f>
        <v/>
      </c>
      <c r="D76">
        <f>IF(B76="","",HOUR(A76))</f>
        <v/>
      </c>
      <c r="E76">
        <f>IF(B76="","",IF(INPUT!$I$1="","",IF(C76&lt;(INT(INPUT!$I$1)-INPUT!$I$2),"Off Meds",IF(C76&lt;=(INT(INPUT!$I$1)+INPUT!$I$2),"Washout","On Meds"))))</f>
        <v/>
      </c>
      <c r="F76">
        <f>IF(B76="","",1.509*(LN(B76)^1.084-5.381))</f>
        <v/>
      </c>
      <c r="G76">
        <f>IF(F76="","",IF(F76&lt;0,10*F76^2,0))</f>
        <v/>
      </c>
      <c r="H76">
        <f>IF(F76="","",IF(F76&gt;0,10*F76^2,0))</f>
        <v/>
      </c>
    </row>
    <row r="77">
      <c r="A77">
        <f>Input!A77</f>
        <v/>
      </c>
      <c r="B77">
        <f>IF(ISNUMBER(Input!B77),IF(AND(Input!B77&gt;=20,Input!B77&lt;=700),Input!B77,""),"")</f>
        <v/>
      </c>
      <c r="C77">
        <f>IF(B77="","",INT(A77))</f>
        <v/>
      </c>
      <c r="D77">
        <f>IF(B77="","",HOUR(A77))</f>
        <v/>
      </c>
      <c r="E77">
        <f>IF(B77="","",IF(INPUT!$I$1="","",IF(C77&lt;(INT(INPUT!$I$1)-INPUT!$I$2),"Off Meds",IF(C77&lt;=(INT(INPUT!$I$1)+INPUT!$I$2),"Washout","On Meds"))))</f>
        <v/>
      </c>
      <c r="F77">
        <f>IF(B77="","",1.509*(LN(B77)^1.084-5.381))</f>
        <v/>
      </c>
      <c r="G77">
        <f>IF(F77="","",IF(F77&lt;0,10*F77^2,0))</f>
        <v/>
      </c>
      <c r="H77">
        <f>IF(F77="","",IF(F77&gt;0,10*F77^2,0))</f>
        <v/>
      </c>
    </row>
    <row r="78">
      <c r="A78">
        <f>Input!A78</f>
        <v/>
      </c>
      <c r="B78">
        <f>IF(ISNUMBER(Input!B78),IF(AND(Input!B78&gt;=20,Input!B78&lt;=700),Input!B78,""),"")</f>
        <v/>
      </c>
      <c r="C78">
        <f>IF(B78="","",INT(A78))</f>
        <v/>
      </c>
      <c r="D78">
        <f>IF(B78="","",HOUR(A78))</f>
        <v/>
      </c>
      <c r="E78">
        <f>IF(B78="","",IF(INPUT!$I$1="","",IF(C78&lt;(INT(INPUT!$I$1)-INPUT!$I$2),"Off Meds",IF(C78&lt;=(INT(INPUT!$I$1)+INPUT!$I$2),"Washout","On Meds"))))</f>
        <v/>
      </c>
      <c r="F78">
        <f>IF(B78="","",1.509*(LN(B78)^1.084-5.381))</f>
        <v/>
      </c>
      <c r="G78">
        <f>IF(F78="","",IF(F78&lt;0,10*F78^2,0))</f>
        <v/>
      </c>
      <c r="H78">
        <f>IF(F78="","",IF(F78&gt;0,10*F78^2,0))</f>
        <v/>
      </c>
    </row>
    <row r="79">
      <c r="A79">
        <f>Input!A79</f>
        <v/>
      </c>
      <c r="B79">
        <f>IF(ISNUMBER(Input!B79),IF(AND(Input!B79&gt;=20,Input!B79&lt;=700),Input!B79,""),"")</f>
        <v/>
      </c>
      <c r="C79">
        <f>IF(B79="","",INT(A79))</f>
        <v/>
      </c>
      <c r="D79">
        <f>IF(B79="","",HOUR(A79))</f>
        <v/>
      </c>
      <c r="E79">
        <f>IF(B79="","",IF(INPUT!$I$1="","",IF(C79&lt;(INT(INPUT!$I$1)-INPUT!$I$2),"Off Meds",IF(C79&lt;=(INT(INPUT!$I$1)+INPUT!$I$2),"Washout","On Meds"))))</f>
        <v/>
      </c>
      <c r="F79">
        <f>IF(B79="","",1.509*(LN(B79)^1.084-5.381))</f>
        <v/>
      </c>
      <c r="G79">
        <f>IF(F79="","",IF(F79&lt;0,10*F79^2,0))</f>
        <v/>
      </c>
      <c r="H79">
        <f>IF(F79="","",IF(F79&gt;0,10*F79^2,0))</f>
        <v/>
      </c>
    </row>
    <row r="80">
      <c r="A80">
        <f>Input!A80</f>
        <v/>
      </c>
      <c r="B80">
        <f>IF(ISNUMBER(Input!B80),IF(AND(Input!B80&gt;=20,Input!B80&lt;=700),Input!B80,""),"")</f>
        <v/>
      </c>
      <c r="C80">
        <f>IF(B80="","",INT(A80))</f>
        <v/>
      </c>
      <c r="D80">
        <f>IF(B80="","",HOUR(A80))</f>
        <v/>
      </c>
      <c r="E80">
        <f>IF(B80="","",IF(INPUT!$I$1="","",IF(C80&lt;(INT(INPUT!$I$1)-INPUT!$I$2),"Off Meds",IF(C80&lt;=(INT(INPUT!$I$1)+INPUT!$I$2),"Washout","On Meds"))))</f>
        <v/>
      </c>
      <c r="F80">
        <f>IF(B80="","",1.509*(LN(B80)^1.084-5.381))</f>
        <v/>
      </c>
      <c r="G80">
        <f>IF(F80="","",IF(F80&lt;0,10*F80^2,0))</f>
        <v/>
      </c>
      <c r="H80">
        <f>IF(F80="","",IF(F80&gt;0,10*F80^2,0))</f>
        <v/>
      </c>
    </row>
    <row r="81">
      <c r="A81">
        <f>Input!A81</f>
        <v/>
      </c>
      <c r="B81">
        <f>IF(ISNUMBER(Input!B81),IF(AND(Input!B81&gt;=20,Input!B81&lt;=700),Input!B81,""),"")</f>
        <v/>
      </c>
      <c r="C81">
        <f>IF(B81="","",INT(A81))</f>
        <v/>
      </c>
      <c r="D81">
        <f>IF(B81="","",HOUR(A81))</f>
        <v/>
      </c>
      <c r="E81">
        <f>IF(B81="","",IF(INPUT!$I$1="","",IF(C81&lt;(INT(INPUT!$I$1)-INPUT!$I$2),"Off Meds",IF(C81&lt;=(INT(INPUT!$I$1)+INPUT!$I$2),"Washout","On Meds"))))</f>
        <v/>
      </c>
      <c r="F81">
        <f>IF(B81="","",1.509*(LN(B81)^1.084-5.381))</f>
        <v/>
      </c>
      <c r="G81">
        <f>IF(F81="","",IF(F81&lt;0,10*F81^2,0))</f>
        <v/>
      </c>
      <c r="H81">
        <f>IF(F81="","",IF(F81&gt;0,10*F81^2,0))</f>
        <v/>
      </c>
    </row>
    <row r="82">
      <c r="A82">
        <f>Input!A82</f>
        <v/>
      </c>
      <c r="B82">
        <f>IF(ISNUMBER(Input!B82),IF(AND(Input!B82&gt;=20,Input!B82&lt;=700),Input!B82,""),"")</f>
        <v/>
      </c>
      <c r="C82">
        <f>IF(B82="","",INT(A82))</f>
        <v/>
      </c>
      <c r="D82">
        <f>IF(B82="","",HOUR(A82))</f>
        <v/>
      </c>
      <c r="E82">
        <f>IF(B82="","",IF(INPUT!$I$1="","",IF(C82&lt;(INT(INPUT!$I$1)-INPUT!$I$2),"Off Meds",IF(C82&lt;=(INT(INPUT!$I$1)+INPUT!$I$2),"Washout","On Meds"))))</f>
        <v/>
      </c>
      <c r="F82">
        <f>IF(B82="","",1.509*(LN(B82)^1.084-5.381))</f>
        <v/>
      </c>
      <c r="G82">
        <f>IF(F82="","",IF(F82&lt;0,10*F82^2,0))</f>
        <v/>
      </c>
      <c r="H82">
        <f>IF(F82="","",IF(F82&gt;0,10*F82^2,0))</f>
        <v/>
      </c>
    </row>
    <row r="83">
      <c r="A83">
        <f>Input!A83</f>
        <v/>
      </c>
      <c r="B83">
        <f>IF(ISNUMBER(Input!B83),IF(AND(Input!B83&gt;=20,Input!B83&lt;=700),Input!B83,""),"")</f>
        <v/>
      </c>
      <c r="C83">
        <f>IF(B83="","",INT(A83))</f>
        <v/>
      </c>
      <c r="D83">
        <f>IF(B83="","",HOUR(A83))</f>
        <v/>
      </c>
      <c r="E83">
        <f>IF(B83="","",IF(INPUT!$I$1="","",IF(C83&lt;(INT(INPUT!$I$1)-INPUT!$I$2),"Off Meds",IF(C83&lt;=(INT(INPUT!$I$1)+INPUT!$I$2),"Washout","On Meds"))))</f>
        <v/>
      </c>
      <c r="F83">
        <f>IF(B83="","",1.509*(LN(B83)^1.084-5.381))</f>
        <v/>
      </c>
      <c r="G83">
        <f>IF(F83="","",IF(F83&lt;0,10*F83^2,0))</f>
        <v/>
      </c>
      <c r="H83">
        <f>IF(F83="","",IF(F83&gt;0,10*F83^2,0))</f>
        <v/>
      </c>
    </row>
    <row r="84">
      <c r="A84">
        <f>Input!A84</f>
        <v/>
      </c>
      <c r="B84">
        <f>IF(ISNUMBER(Input!B84),IF(AND(Input!B84&gt;=20,Input!B84&lt;=700),Input!B84,""),"")</f>
        <v/>
      </c>
      <c r="C84">
        <f>IF(B84="","",INT(A84))</f>
        <v/>
      </c>
      <c r="D84">
        <f>IF(B84="","",HOUR(A84))</f>
        <v/>
      </c>
      <c r="E84">
        <f>IF(B84="","",IF(INPUT!$I$1="","",IF(C84&lt;(INT(INPUT!$I$1)-INPUT!$I$2),"Off Meds",IF(C84&lt;=(INT(INPUT!$I$1)+INPUT!$I$2),"Washout","On Meds"))))</f>
        <v/>
      </c>
      <c r="F84">
        <f>IF(B84="","",1.509*(LN(B84)^1.084-5.381))</f>
        <v/>
      </c>
      <c r="G84">
        <f>IF(F84="","",IF(F84&lt;0,10*F84^2,0))</f>
        <v/>
      </c>
      <c r="H84">
        <f>IF(F84="","",IF(F84&gt;0,10*F84^2,0))</f>
        <v/>
      </c>
    </row>
    <row r="85">
      <c r="A85">
        <f>Input!A85</f>
        <v/>
      </c>
      <c r="B85">
        <f>IF(ISNUMBER(Input!B85),IF(AND(Input!B85&gt;=20,Input!B85&lt;=700),Input!B85,""),"")</f>
        <v/>
      </c>
      <c r="C85">
        <f>IF(B85="","",INT(A85))</f>
        <v/>
      </c>
      <c r="D85">
        <f>IF(B85="","",HOUR(A85))</f>
        <v/>
      </c>
      <c r="E85">
        <f>IF(B85="","",IF(INPUT!$I$1="","",IF(C85&lt;(INT(INPUT!$I$1)-INPUT!$I$2),"Off Meds",IF(C85&lt;=(INT(INPUT!$I$1)+INPUT!$I$2),"Washout","On Meds"))))</f>
        <v/>
      </c>
      <c r="F85">
        <f>IF(B85="","",1.509*(LN(B85)^1.084-5.381))</f>
        <v/>
      </c>
      <c r="G85">
        <f>IF(F85="","",IF(F85&lt;0,10*F85^2,0))</f>
        <v/>
      </c>
      <c r="H85">
        <f>IF(F85="","",IF(F85&gt;0,10*F85^2,0))</f>
        <v/>
      </c>
    </row>
    <row r="86">
      <c r="A86">
        <f>Input!A86</f>
        <v/>
      </c>
      <c r="B86">
        <f>IF(ISNUMBER(Input!B86),IF(AND(Input!B86&gt;=20,Input!B86&lt;=700),Input!B86,""),"")</f>
        <v/>
      </c>
      <c r="C86">
        <f>IF(B86="","",INT(A86))</f>
        <v/>
      </c>
      <c r="D86">
        <f>IF(B86="","",HOUR(A86))</f>
        <v/>
      </c>
      <c r="E86">
        <f>IF(B86="","",IF(INPUT!$I$1="","",IF(C86&lt;(INT(INPUT!$I$1)-INPUT!$I$2),"Off Meds",IF(C86&lt;=(INT(INPUT!$I$1)+INPUT!$I$2),"Washout","On Meds"))))</f>
        <v/>
      </c>
      <c r="F86">
        <f>IF(B86="","",1.509*(LN(B86)^1.084-5.381))</f>
        <v/>
      </c>
      <c r="G86">
        <f>IF(F86="","",IF(F86&lt;0,10*F86^2,0))</f>
        <v/>
      </c>
      <c r="H86">
        <f>IF(F86="","",IF(F86&gt;0,10*F86^2,0))</f>
        <v/>
      </c>
    </row>
    <row r="87">
      <c r="A87">
        <f>Input!A87</f>
        <v/>
      </c>
      <c r="B87">
        <f>IF(ISNUMBER(Input!B87),IF(AND(Input!B87&gt;=20,Input!B87&lt;=700),Input!B87,""),"")</f>
        <v/>
      </c>
      <c r="C87">
        <f>IF(B87="","",INT(A87))</f>
        <v/>
      </c>
      <c r="D87">
        <f>IF(B87="","",HOUR(A87))</f>
        <v/>
      </c>
      <c r="E87">
        <f>IF(B87="","",IF(INPUT!$I$1="","",IF(C87&lt;(INT(INPUT!$I$1)-INPUT!$I$2),"Off Meds",IF(C87&lt;=(INT(INPUT!$I$1)+INPUT!$I$2),"Washout","On Meds"))))</f>
        <v/>
      </c>
      <c r="F87">
        <f>IF(B87="","",1.509*(LN(B87)^1.084-5.381))</f>
        <v/>
      </c>
      <c r="G87">
        <f>IF(F87="","",IF(F87&lt;0,10*F87^2,0))</f>
        <v/>
      </c>
      <c r="H87">
        <f>IF(F87="","",IF(F87&gt;0,10*F87^2,0))</f>
        <v/>
      </c>
    </row>
    <row r="88">
      <c r="A88">
        <f>Input!A88</f>
        <v/>
      </c>
      <c r="B88">
        <f>IF(ISNUMBER(Input!B88),IF(AND(Input!B88&gt;=20,Input!B88&lt;=700),Input!B88,""),"")</f>
        <v/>
      </c>
      <c r="C88">
        <f>IF(B88="","",INT(A88))</f>
        <v/>
      </c>
      <c r="D88">
        <f>IF(B88="","",HOUR(A88))</f>
        <v/>
      </c>
      <c r="E88">
        <f>IF(B88="","",IF(INPUT!$I$1="","",IF(C88&lt;(INT(INPUT!$I$1)-INPUT!$I$2),"Off Meds",IF(C88&lt;=(INT(INPUT!$I$1)+INPUT!$I$2),"Washout","On Meds"))))</f>
        <v/>
      </c>
      <c r="F88">
        <f>IF(B88="","",1.509*(LN(B88)^1.084-5.381))</f>
        <v/>
      </c>
      <c r="G88">
        <f>IF(F88="","",IF(F88&lt;0,10*F88^2,0))</f>
        <v/>
      </c>
      <c r="H88">
        <f>IF(F88="","",IF(F88&gt;0,10*F88^2,0))</f>
        <v/>
      </c>
    </row>
    <row r="89">
      <c r="A89">
        <f>Input!A89</f>
        <v/>
      </c>
      <c r="B89">
        <f>IF(ISNUMBER(Input!B89),IF(AND(Input!B89&gt;=20,Input!B89&lt;=700),Input!B89,""),"")</f>
        <v/>
      </c>
      <c r="C89">
        <f>IF(B89="","",INT(A89))</f>
        <v/>
      </c>
      <c r="D89">
        <f>IF(B89="","",HOUR(A89))</f>
        <v/>
      </c>
      <c r="E89">
        <f>IF(B89="","",IF(INPUT!$I$1="","",IF(C89&lt;(INT(INPUT!$I$1)-INPUT!$I$2),"Off Meds",IF(C89&lt;=(INT(INPUT!$I$1)+INPUT!$I$2),"Washout","On Meds"))))</f>
        <v/>
      </c>
      <c r="F89">
        <f>IF(B89="","",1.509*(LN(B89)^1.084-5.381))</f>
        <v/>
      </c>
      <c r="G89">
        <f>IF(F89="","",IF(F89&lt;0,10*F89^2,0))</f>
        <v/>
      </c>
      <c r="H89">
        <f>IF(F89="","",IF(F89&gt;0,10*F89^2,0))</f>
        <v/>
      </c>
    </row>
    <row r="90">
      <c r="A90">
        <f>Input!A90</f>
        <v/>
      </c>
      <c r="B90">
        <f>IF(ISNUMBER(Input!B90),IF(AND(Input!B90&gt;=20,Input!B90&lt;=700),Input!B90,""),"")</f>
        <v/>
      </c>
      <c r="C90">
        <f>IF(B90="","",INT(A90))</f>
        <v/>
      </c>
      <c r="D90">
        <f>IF(B90="","",HOUR(A90))</f>
        <v/>
      </c>
      <c r="E90">
        <f>IF(B90="","",IF(INPUT!$I$1="","",IF(C90&lt;(INT(INPUT!$I$1)-INPUT!$I$2),"Off Meds",IF(C90&lt;=(INT(INPUT!$I$1)+INPUT!$I$2),"Washout","On Meds"))))</f>
        <v/>
      </c>
      <c r="F90">
        <f>IF(B90="","",1.509*(LN(B90)^1.084-5.381))</f>
        <v/>
      </c>
      <c r="G90">
        <f>IF(F90="","",IF(F90&lt;0,10*F90^2,0))</f>
        <v/>
      </c>
      <c r="H90">
        <f>IF(F90="","",IF(F90&gt;0,10*F90^2,0))</f>
        <v/>
      </c>
    </row>
    <row r="91">
      <c r="A91">
        <f>Input!A91</f>
        <v/>
      </c>
      <c r="B91">
        <f>IF(ISNUMBER(Input!B91),IF(AND(Input!B91&gt;=20,Input!B91&lt;=700),Input!B91,""),"")</f>
        <v/>
      </c>
      <c r="C91">
        <f>IF(B91="","",INT(A91))</f>
        <v/>
      </c>
      <c r="D91">
        <f>IF(B91="","",HOUR(A91))</f>
        <v/>
      </c>
      <c r="E91">
        <f>IF(B91="","",IF(INPUT!$I$1="","",IF(C91&lt;(INT(INPUT!$I$1)-INPUT!$I$2),"Off Meds",IF(C91&lt;=(INT(INPUT!$I$1)+INPUT!$I$2),"Washout","On Meds"))))</f>
        <v/>
      </c>
      <c r="F91">
        <f>IF(B91="","",1.509*(LN(B91)^1.084-5.381))</f>
        <v/>
      </c>
      <c r="G91">
        <f>IF(F91="","",IF(F91&lt;0,10*F91^2,0))</f>
        <v/>
      </c>
      <c r="H91">
        <f>IF(F91="","",IF(F91&gt;0,10*F91^2,0))</f>
        <v/>
      </c>
    </row>
    <row r="92">
      <c r="A92">
        <f>Input!A92</f>
        <v/>
      </c>
      <c r="B92">
        <f>IF(ISNUMBER(Input!B92),IF(AND(Input!B92&gt;=20,Input!B92&lt;=700),Input!B92,""),"")</f>
        <v/>
      </c>
      <c r="C92">
        <f>IF(B92="","",INT(A92))</f>
        <v/>
      </c>
      <c r="D92">
        <f>IF(B92="","",HOUR(A92))</f>
        <v/>
      </c>
      <c r="E92">
        <f>IF(B92="","",IF(INPUT!$I$1="","",IF(C92&lt;(INT(INPUT!$I$1)-INPUT!$I$2),"Off Meds",IF(C92&lt;=(INT(INPUT!$I$1)+INPUT!$I$2),"Washout","On Meds"))))</f>
        <v/>
      </c>
      <c r="F92">
        <f>IF(B92="","",1.509*(LN(B92)^1.084-5.381))</f>
        <v/>
      </c>
      <c r="G92">
        <f>IF(F92="","",IF(F92&lt;0,10*F92^2,0))</f>
        <v/>
      </c>
      <c r="H92">
        <f>IF(F92="","",IF(F92&gt;0,10*F92^2,0))</f>
        <v/>
      </c>
    </row>
    <row r="93">
      <c r="A93">
        <f>Input!A93</f>
        <v/>
      </c>
      <c r="B93">
        <f>IF(ISNUMBER(Input!B93),IF(AND(Input!B93&gt;=20,Input!B93&lt;=700),Input!B93,""),"")</f>
        <v/>
      </c>
      <c r="C93">
        <f>IF(B93="","",INT(A93))</f>
        <v/>
      </c>
      <c r="D93">
        <f>IF(B93="","",HOUR(A93))</f>
        <v/>
      </c>
      <c r="E93">
        <f>IF(B93="","",IF(INPUT!$I$1="","",IF(C93&lt;(INT(INPUT!$I$1)-INPUT!$I$2),"Off Meds",IF(C93&lt;=(INT(INPUT!$I$1)+INPUT!$I$2),"Washout","On Meds"))))</f>
        <v/>
      </c>
      <c r="F93">
        <f>IF(B93="","",1.509*(LN(B93)^1.084-5.381))</f>
        <v/>
      </c>
      <c r="G93">
        <f>IF(F93="","",IF(F93&lt;0,10*F93^2,0))</f>
        <v/>
      </c>
      <c r="H93">
        <f>IF(F93="","",IF(F93&gt;0,10*F93^2,0))</f>
        <v/>
      </c>
    </row>
    <row r="94">
      <c r="A94">
        <f>Input!A94</f>
        <v/>
      </c>
      <c r="B94">
        <f>IF(ISNUMBER(Input!B94),IF(AND(Input!B94&gt;=20,Input!B94&lt;=700),Input!B94,""),"")</f>
        <v/>
      </c>
      <c r="C94">
        <f>IF(B94="","",INT(A94))</f>
        <v/>
      </c>
      <c r="D94">
        <f>IF(B94="","",HOUR(A94))</f>
        <v/>
      </c>
      <c r="E94">
        <f>IF(B94="","",IF(INPUT!$I$1="","",IF(C94&lt;(INT(INPUT!$I$1)-INPUT!$I$2),"Off Meds",IF(C94&lt;=(INT(INPUT!$I$1)+INPUT!$I$2),"Washout","On Meds"))))</f>
        <v/>
      </c>
      <c r="F94">
        <f>IF(B94="","",1.509*(LN(B94)^1.084-5.381))</f>
        <v/>
      </c>
      <c r="G94">
        <f>IF(F94="","",IF(F94&lt;0,10*F94^2,0))</f>
        <v/>
      </c>
      <c r="H94">
        <f>IF(F94="","",IF(F94&gt;0,10*F94^2,0))</f>
        <v/>
      </c>
    </row>
    <row r="95">
      <c r="A95">
        <f>Input!A95</f>
        <v/>
      </c>
      <c r="B95">
        <f>IF(ISNUMBER(Input!B95),IF(AND(Input!B95&gt;=20,Input!B95&lt;=700),Input!B95,""),"")</f>
        <v/>
      </c>
      <c r="C95">
        <f>IF(B95="","",INT(A95))</f>
        <v/>
      </c>
      <c r="D95">
        <f>IF(B95="","",HOUR(A95))</f>
        <v/>
      </c>
      <c r="E95">
        <f>IF(B95="","",IF(INPUT!$I$1="","",IF(C95&lt;(INT(INPUT!$I$1)-INPUT!$I$2),"Off Meds",IF(C95&lt;=(INT(INPUT!$I$1)+INPUT!$I$2),"Washout","On Meds"))))</f>
        <v/>
      </c>
      <c r="F95">
        <f>IF(B95="","",1.509*(LN(B95)^1.084-5.381))</f>
        <v/>
      </c>
      <c r="G95">
        <f>IF(F95="","",IF(F95&lt;0,10*F95^2,0))</f>
        <v/>
      </c>
      <c r="H95">
        <f>IF(F95="","",IF(F95&gt;0,10*F95^2,0))</f>
        <v/>
      </c>
    </row>
    <row r="96">
      <c r="A96">
        <f>Input!A96</f>
        <v/>
      </c>
      <c r="B96">
        <f>IF(ISNUMBER(Input!B96),IF(AND(Input!B96&gt;=20,Input!B96&lt;=700),Input!B96,""),"")</f>
        <v/>
      </c>
      <c r="C96">
        <f>IF(B96="","",INT(A96))</f>
        <v/>
      </c>
      <c r="D96">
        <f>IF(B96="","",HOUR(A96))</f>
        <v/>
      </c>
      <c r="E96">
        <f>IF(B96="","",IF(INPUT!$I$1="","",IF(C96&lt;(INT(INPUT!$I$1)-INPUT!$I$2),"Off Meds",IF(C96&lt;=(INT(INPUT!$I$1)+INPUT!$I$2),"Washout","On Meds"))))</f>
        <v/>
      </c>
      <c r="F96">
        <f>IF(B96="","",1.509*(LN(B96)^1.084-5.381))</f>
        <v/>
      </c>
      <c r="G96">
        <f>IF(F96="","",IF(F96&lt;0,10*F96^2,0))</f>
        <v/>
      </c>
      <c r="H96">
        <f>IF(F96="","",IF(F96&gt;0,10*F96^2,0))</f>
        <v/>
      </c>
    </row>
    <row r="97">
      <c r="A97">
        <f>Input!A97</f>
        <v/>
      </c>
      <c r="B97">
        <f>IF(ISNUMBER(Input!B97),IF(AND(Input!B97&gt;=20,Input!B97&lt;=700),Input!B97,""),"")</f>
        <v/>
      </c>
      <c r="C97">
        <f>IF(B97="","",INT(A97))</f>
        <v/>
      </c>
      <c r="D97">
        <f>IF(B97="","",HOUR(A97))</f>
        <v/>
      </c>
      <c r="E97">
        <f>IF(B97="","",IF(INPUT!$I$1="","",IF(C97&lt;(INT(INPUT!$I$1)-INPUT!$I$2),"Off Meds",IF(C97&lt;=(INT(INPUT!$I$1)+INPUT!$I$2),"Washout","On Meds"))))</f>
        <v/>
      </c>
      <c r="F97">
        <f>IF(B97="","",1.509*(LN(B97)^1.084-5.381))</f>
        <v/>
      </c>
      <c r="G97">
        <f>IF(F97="","",IF(F97&lt;0,10*F97^2,0))</f>
        <v/>
      </c>
      <c r="H97">
        <f>IF(F97="","",IF(F97&gt;0,10*F97^2,0))</f>
        <v/>
      </c>
    </row>
    <row r="98">
      <c r="A98">
        <f>Input!A98</f>
        <v/>
      </c>
      <c r="B98">
        <f>IF(ISNUMBER(Input!B98),IF(AND(Input!B98&gt;=20,Input!B98&lt;=700),Input!B98,""),"")</f>
        <v/>
      </c>
      <c r="C98">
        <f>IF(B98="","",INT(A98))</f>
        <v/>
      </c>
      <c r="D98">
        <f>IF(B98="","",HOUR(A98))</f>
        <v/>
      </c>
      <c r="E98">
        <f>IF(B98="","",IF(INPUT!$I$1="","",IF(C98&lt;(INT(INPUT!$I$1)-INPUT!$I$2),"Off Meds",IF(C98&lt;=(INT(INPUT!$I$1)+INPUT!$I$2),"Washout","On Meds"))))</f>
        <v/>
      </c>
      <c r="F98">
        <f>IF(B98="","",1.509*(LN(B98)^1.084-5.381))</f>
        <v/>
      </c>
      <c r="G98">
        <f>IF(F98="","",IF(F98&lt;0,10*F98^2,0))</f>
        <v/>
      </c>
      <c r="H98">
        <f>IF(F98="","",IF(F98&gt;0,10*F98^2,0))</f>
        <v/>
      </c>
    </row>
    <row r="99">
      <c r="A99">
        <f>Input!A99</f>
        <v/>
      </c>
      <c r="B99">
        <f>IF(ISNUMBER(Input!B99),IF(AND(Input!B99&gt;=20,Input!B99&lt;=700),Input!B99,""),"")</f>
        <v/>
      </c>
      <c r="C99">
        <f>IF(B99="","",INT(A99))</f>
        <v/>
      </c>
      <c r="D99">
        <f>IF(B99="","",HOUR(A99))</f>
        <v/>
      </c>
      <c r="E99">
        <f>IF(B99="","",IF(INPUT!$I$1="","",IF(C99&lt;(INT(INPUT!$I$1)-INPUT!$I$2),"Off Meds",IF(C99&lt;=(INT(INPUT!$I$1)+INPUT!$I$2),"Washout","On Meds"))))</f>
        <v/>
      </c>
      <c r="F99">
        <f>IF(B99="","",1.509*(LN(B99)^1.084-5.381))</f>
        <v/>
      </c>
      <c r="G99">
        <f>IF(F99="","",IF(F99&lt;0,10*F99^2,0))</f>
        <v/>
      </c>
      <c r="H99">
        <f>IF(F99="","",IF(F99&gt;0,10*F99^2,0))</f>
        <v/>
      </c>
    </row>
    <row r="100">
      <c r="A100">
        <f>Input!A100</f>
        <v/>
      </c>
      <c r="B100">
        <f>IF(ISNUMBER(Input!B100),IF(AND(Input!B100&gt;=20,Input!B100&lt;=700),Input!B100,""),"")</f>
        <v/>
      </c>
      <c r="C100">
        <f>IF(B100="","",INT(A100))</f>
        <v/>
      </c>
      <c r="D100">
        <f>IF(B100="","",HOUR(A100))</f>
        <v/>
      </c>
      <c r="E100">
        <f>IF(B100="","",IF(INPUT!$I$1="","",IF(C100&lt;(INT(INPUT!$I$1)-INPUT!$I$2),"Off Meds",IF(C100&lt;=(INT(INPUT!$I$1)+INPUT!$I$2),"Washout","On Meds"))))</f>
        <v/>
      </c>
      <c r="F100">
        <f>IF(B100="","",1.509*(LN(B100)^1.084-5.381))</f>
        <v/>
      </c>
      <c r="G100">
        <f>IF(F100="","",IF(F100&lt;0,10*F100^2,0))</f>
        <v/>
      </c>
      <c r="H100">
        <f>IF(F100="","",IF(F100&gt;0,10*F100^2,0))</f>
        <v/>
      </c>
    </row>
    <row r="101">
      <c r="A101">
        <f>Input!A101</f>
        <v/>
      </c>
      <c r="B101">
        <f>IF(ISNUMBER(Input!B101),IF(AND(Input!B101&gt;=20,Input!B101&lt;=700),Input!B101,""),"")</f>
        <v/>
      </c>
      <c r="C101">
        <f>IF(B101="","",INT(A101))</f>
        <v/>
      </c>
      <c r="D101">
        <f>IF(B101="","",HOUR(A101))</f>
        <v/>
      </c>
      <c r="E101">
        <f>IF(B101="","",IF(INPUT!$I$1="","",IF(C101&lt;(INT(INPUT!$I$1)-INPUT!$I$2),"Off Meds",IF(C101&lt;=(INT(INPUT!$I$1)+INPUT!$I$2),"Washout","On Meds"))))</f>
        <v/>
      </c>
      <c r="F101">
        <f>IF(B101="","",1.509*(LN(B101)^1.084-5.381))</f>
        <v/>
      </c>
      <c r="G101">
        <f>IF(F101="","",IF(F101&lt;0,10*F101^2,0))</f>
        <v/>
      </c>
      <c r="H101">
        <f>IF(F101="","",IF(F101&gt;0,10*F101^2,0))</f>
        <v/>
      </c>
    </row>
    <row r="102">
      <c r="A102">
        <f>Input!A102</f>
        <v/>
      </c>
      <c r="B102">
        <f>IF(ISNUMBER(Input!B102),IF(AND(Input!B102&gt;=20,Input!B102&lt;=700),Input!B102,""),"")</f>
        <v/>
      </c>
      <c r="C102">
        <f>IF(B102="","",INT(A102))</f>
        <v/>
      </c>
      <c r="D102">
        <f>IF(B102="","",HOUR(A102))</f>
        <v/>
      </c>
      <c r="E102">
        <f>IF(B102="","",IF(INPUT!$I$1="","",IF(C102&lt;(INT(INPUT!$I$1)-INPUT!$I$2),"Off Meds",IF(C102&lt;=(INT(INPUT!$I$1)+INPUT!$I$2),"Washout","On Meds"))))</f>
        <v/>
      </c>
      <c r="F102">
        <f>IF(B102="","",1.509*(LN(B102)^1.084-5.381))</f>
        <v/>
      </c>
      <c r="G102">
        <f>IF(F102="","",IF(F102&lt;0,10*F102^2,0))</f>
        <v/>
      </c>
      <c r="H102">
        <f>IF(F102="","",IF(F102&gt;0,10*F102^2,0))</f>
        <v/>
      </c>
    </row>
    <row r="103">
      <c r="A103">
        <f>Input!A103</f>
        <v/>
      </c>
      <c r="B103">
        <f>IF(ISNUMBER(Input!B103),IF(AND(Input!B103&gt;=20,Input!B103&lt;=700),Input!B103,""),"")</f>
        <v/>
      </c>
      <c r="C103">
        <f>IF(B103="","",INT(A103))</f>
        <v/>
      </c>
      <c r="D103">
        <f>IF(B103="","",HOUR(A103))</f>
        <v/>
      </c>
      <c r="E103">
        <f>IF(B103="","",IF(INPUT!$I$1="","",IF(C103&lt;(INT(INPUT!$I$1)-INPUT!$I$2),"Off Meds",IF(C103&lt;=(INT(INPUT!$I$1)+INPUT!$I$2),"Washout","On Meds"))))</f>
        <v/>
      </c>
      <c r="F103">
        <f>IF(B103="","",1.509*(LN(B103)^1.084-5.381))</f>
        <v/>
      </c>
      <c r="G103">
        <f>IF(F103="","",IF(F103&lt;0,10*F103^2,0))</f>
        <v/>
      </c>
      <c r="H103">
        <f>IF(F103="","",IF(F103&gt;0,10*F103^2,0))</f>
        <v/>
      </c>
    </row>
    <row r="104">
      <c r="A104">
        <f>Input!A104</f>
        <v/>
      </c>
      <c r="B104">
        <f>IF(ISNUMBER(Input!B104),IF(AND(Input!B104&gt;=20,Input!B104&lt;=700),Input!B104,""),"")</f>
        <v/>
      </c>
      <c r="C104">
        <f>IF(B104="","",INT(A104))</f>
        <v/>
      </c>
      <c r="D104">
        <f>IF(B104="","",HOUR(A104))</f>
        <v/>
      </c>
      <c r="E104">
        <f>IF(B104="","",IF(INPUT!$I$1="","",IF(C104&lt;(INT(INPUT!$I$1)-INPUT!$I$2),"Off Meds",IF(C104&lt;=(INT(INPUT!$I$1)+INPUT!$I$2),"Washout","On Meds"))))</f>
        <v/>
      </c>
      <c r="F104">
        <f>IF(B104="","",1.509*(LN(B104)^1.084-5.381))</f>
        <v/>
      </c>
      <c r="G104">
        <f>IF(F104="","",IF(F104&lt;0,10*F104^2,0))</f>
        <v/>
      </c>
      <c r="H104">
        <f>IF(F104="","",IF(F104&gt;0,10*F104^2,0))</f>
        <v/>
      </c>
    </row>
    <row r="105">
      <c r="A105">
        <f>Input!A105</f>
        <v/>
      </c>
      <c r="B105">
        <f>IF(ISNUMBER(Input!B105),IF(AND(Input!B105&gt;=20,Input!B105&lt;=700),Input!B105,""),"")</f>
        <v/>
      </c>
      <c r="C105">
        <f>IF(B105="","",INT(A105))</f>
        <v/>
      </c>
      <c r="D105">
        <f>IF(B105="","",HOUR(A105))</f>
        <v/>
      </c>
      <c r="E105">
        <f>IF(B105="","",IF(INPUT!$I$1="","",IF(C105&lt;(INT(INPUT!$I$1)-INPUT!$I$2),"Off Meds",IF(C105&lt;=(INT(INPUT!$I$1)+INPUT!$I$2),"Washout","On Meds"))))</f>
        <v/>
      </c>
      <c r="F105">
        <f>IF(B105="","",1.509*(LN(B105)^1.084-5.381))</f>
        <v/>
      </c>
      <c r="G105">
        <f>IF(F105="","",IF(F105&lt;0,10*F105^2,0))</f>
        <v/>
      </c>
      <c r="H105">
        <f>IF(F105="","",IF(F105&gt;0,10*F105^2,0))</f>
        <v/>
      </c>
    </row>
    <row r="106">
      <c r="A106">
        <f>Input!A106</f>
        <v/>
      </c>
      <c r="B106">
        <f>IF(ISNUMBER(Input!B106),IF(AND(Input!B106&gt;=20,Input!B106&lt;=700),Input!B106,""),"")</f>
        <v/>
      </c>
      <c r="C106">
        <f>IF(B106="","",INT(A106))</f>
        <v/>
      </c>
      <c r="D106">
        <f>IF(B106="","",HOUR(A106))</f>
        <v/>
      </c>
      <c r="E106">
        <f>IF(B106="","",IF(INPUT!$I$1="","",IF(C106&lt;(INT(INPUT!$I$1)-INPUT!$I$2),"Off Meds",IF(C106&lt;=(INT(INPUT!$I$1)+INPUT!$I$2),"Washout","On Meds"))))</f>
        <v/>
      </c>
      <c r="F106">
        <f>IF(B106="","",1.509*(LN(B106)^1.084-5.381))</f>
        <v/>
      </c>
      <c r="G106">
        <f>IF(F106="","",IF(F106&lt;0,10*F106^2,0))</f>
        <v/>
      </c>
      <c r="H106">
        <f>IF(F106="","",IF(F106&gt;0,10*F106^2,0))</f>
        <v/>
      </c>
    </row>
    <row r="107">
      <c r="A107">
        <f>Input!A107</f>
        <v/>
      </c>
      <c r="B107">
        <f>IF(ISNUMBER(Input!B107),IF(AND(Input!B107&gt;=20,Input!B107&lt;=700),Input!B107,""),"")</f>
        <v/>
      </c>
      <c r="C107">
        <f>IF(B107="","",INT(A107))</f>
        <v/>
      </c>
      <c r="D107">
        <f>IF(B107="","",HOUR(A107))</f>
        <v/>
      </c>
      <c r="E107">
        <f>IF(B107="","",IF(INPUT!$I$1="","",IF(C107&lt;(INT(INPUT!$I$1)-INPUT!$I$2),"Off Meds",IF(C107&lt;=(INT(INPUT!$I$1)+INPUT!$I$2),"Washout","On Meds"))))</f>
        <v/>
      </c>
      <c r="F107">
        <f>IF(B107="","",1.509*(LN(B107)^1.084-5.381))</f>
        <v/>
      </c>
      <c r="G107">
        <f>IF(F107="","",IF(F107&lt;0,10*F107^2,0))</f>
        <v/>
      </c>
      <c r="H107">
        <f>IF(F107="","",IF(F107&gt;0,10*F107^2,0))</f>
        <v/>
      </c>
    </row>
    <row r="108">
      <c r="A108">
        <f>Input!A108</f>
        <v/>
      </c>
      <c r="B108">
        <f>IF(ISNUMBER(Input!B108),IF(AND(Input!B108&gt;=20,Input!B108&lt;=700),Input!B108,""),"")</f>
        <v/>
      </c>
      <c r="C108">
        <f>IF(B108="","",INT(A108))</f>
        <v/>
      </c>
      <c r="D108">
        <f>IF(B108="","",HOUR(A108))</f>
        <v/>
      </c>
      <c r="E108">
        <f>IF(B108="","",IF(INPUT!$I$1="","",IF(C108&lt;(INT(INPUT!$I$1)-INPUT!$I$2),"Off Meds",IF(C108&lt;=(INT(INPUT!$I$1)+INPUT!$I$2),"Washout","On Meds"))))</f>
        <v/>
      </c>
      <c r="F108">
        <f>IF(B108="","",1.509*(LN(B108)^1.084-5.381))</f>
        <v/>
      </c>
      <c r="G108">
        <f>IF(F108="","",IF(F108&lt;0,10*F108^2,0))</f>
        <v/>
      </c>
      <c r="H108">
        <f>IF(F108="","",IF(F108&gt;0,10*F108^2,0))</f>
        <v/>
      </c>
    </row>
    <row r="109">
      <c r="A109">
        <f>Input!A109</f>
        <v/>
      </c>
      <c r="B109">
        <f>IF(ISNUMBER(Input!B109),IF(AND(Input!B109&gt;=20,Input!B109&lt;=700),Input!B109,""),"")</f>
        <v/>
      </c>
      <c r="C109">
        <f>IF(B109="","",INT(A109))</f>
        <v/>
      </c>
      <c r="D109">
        <f>IF(B109="","",HOUR(A109))</f>
        <v/>
      </c>
      <c r="E109">
        <f>IF(B109="","",IF(INPUT!$I$1="","",IF(C109&lt;(INT(INPUT!$I$1)-INPUT!$I$2),"Off Meds",IF(C109&lt;=(INT(INPUT!$I$1)+INPUT!$I$2),"Washout","On Meds"))))</f>
        <v/>
      </c>
      <c r="F109">
        <f>IF(B109="","",1.509*(LN(B109)^1.084-5.381))</f>
        <v/>
      </c>
      <c r="G109">
        <f>IF(F109="","",IF(F109&lt;0,10*F109^2,0))</f>
        <v/>
      </c>
      <c r="H109">
        <f>IF(F109="","",IF(F109&gt;0,10*F109^2,0))</f>
        <v/>
      </c>
    </row>
    <row r="110">
      <c r="A110">
        <f>Input!A110</f>
        <v/>
      </c>
      <c r="B110">
        <f>IF(ISNUMBER(Input!B110),IF(AND(Input!B110&gt;=20,Input!B110&lt;=700),Input!B110,""),"")</f>
        <v/>
      </c>
      <c r="C110">
        <f>IF(B110="","",INT(A110))</f>
        <v/>
      </c>
      <c r="D110">
        <f>IF(B110="","",HOUR(A110))</f>
        <v/>
      </c>
      <c r="E110">
        <f>IF(B110="","",IF(INPUT!$I$1="","",IF(C110&lt;(INT(INPUT!$I$1)-INPUT!$I$2),"Off Meds",IF(C110&lt;=(INT(INPUT!$I$1)+INPUT!$I$2),"Washout","On Meds"))))</f>
        <v/>
      </c>
      <c r="F110">
        <f>IF(B110="","",1.509*(LN(B110)^1.084-5.381))</f>
        <v/>
      </c>
      <c r="G110">
        <f>IF(F110="","",IF(F110&lt;0,10*F110^2,0))</f>
        <v/>
      </c>
      <c r="H110">
        <f>IF(F110="","",IF(F110&gt;0,10*F110^2,0))</f>
        <v/>
      </c>
    </row>
    <row r="111">
      <c r="A111">
        <f>Input!A111</f>
        <v/>
      </c>
      <c r="B111">
        <f>IF(ISNUMBER(Input!B111),IF(AND(Input!B111&gt;=20,Input!B111&lt;=700),Input!B111,""),"")</f>
        <v/>
      </c>
      <c r="C111">
        <f>IF(B111="","",INT(A111))</f>
        <v/>
      </c>
      <c r="D111">
        <f>IF(B111="","",HOUR(A111))</f>
        <v/>
      </c>
      <c r="E111">
        <f>IF(B111="","",IF(INPUT!$I$1="","",IF(C111&lt;(INT(INPUT!$I$1)-INPUT!$I$2),"Off Meds",IF(C111&lt;=(INT(INPUT!$I$1)+INPUT!$I$2),"Washout","On Meds"))))</f>
        <v/>
      </c>
      <c r="F111">
        <f>IF(B111="","",1.509*(LN(B111)^1.084-5.381))</f>
        <v/>
      </c>
      <c r="G111">
        <f>IF(F111="","",IF(F111&lt;0,10*F111^2,0))</f>
        <v/>
      </c>
      <c r="H111">
        <f>IF(F111="","",IF(F111&gt;0,10*F111^2,0))</f>
        <v/>
      </c>
    </row>
    <row r="112">
      <c r="A112">
        <f>Input!A112</f>
        <v/>
      </c>
      <c r="B112">
        <f>IF(ISNUMBER(Input!B112),IF(AND(Input!B112&gt;=20,Input!B112&lt;=700),Input!B112,""),"")</f>
        <v/>
      </c>
      <c r="C112">
        <f>IF(B112="","",INT(A112))</f>
        <v/>
      </c>
      <c r="D112">
        <f>IF(B112="","",HOUR(A112))</f>
        <v/>
      </c>
      <c r="E112">
        <f>IF(B112="","",IF(INPUT!$I$1="","",IF(C112&lt;(INT(INPUT!$I$1)-INPUT!$I$2),"Off Meds",IF(C112&lt;=(INT(INPUT!$I$1)+INPUT!$I$2),"Washout","On Meds"))))</f>
        <v/>
      </c>
      <c r="F112">
        <f>IF(B112="","",1.509*(LN(B112)^1.084-5.381))</f>
        <v/>
      </c>
      <c r="G112">
        <f>IF(F112="","",IF(F112&lt;0,10*F112^2,0))</f>
        <v/>
      </c>
      <c r="H112">
        <f>IF(F112="","",IF(F112&gt;0,10*F112^2,0))</f>
        <v/>
      </c>
    </row>
    <row r="113">
      <c r="A113">
        <f>Input!A113</f>
        <v/>
      </c>
      <c r="B113">
        <f>IF(ISNUMBER(Input!B113),IF(AND(Input!B113&gt;=20,Input!B113&lt;=700),Input!B113,""),"")</f>
        <v/>
      </c>
      <c r="C113">
        <f>IF(B113="","",INT(A113))</f>
        <v/>
      </c>
      <c r="D113">
        <f>IF(B113="","",HOUR(A113))</f>
        <v/>
      </c>
      <c r="E113">
        <f>IF(B113="","",IF(INPUT!$I$1="","",IF(C113&lt;(INT(INPUT!$I$1)-INPUT!$I$2),"Off Meds",IF(C113&lt;=(INT(INPUT!$I$1)+INPUT!$I$2),"Washout","On Meds"))))</f>
        <v/>
      </c>
      <c r="F113">
        <f>IF(B113="","",1.509*(LN(B113)^1.084-5.381))</f>
        <v/>
      </c>
      <c r="G113">
        <f>IF(F113="","",IF(F113&lt;0,10*F113^2,0))</f>
        <v/>
      </c>
      <c r="H113">
        <f>IF(F113="","",IF(F113&gt;0,10*F113^2,0))</f>
        <v/>
      </c>
    </row>
    <row r="114">
      <c r="A114">
        <f>Input!A114</f>
        <v/>
      </c>
      <c r="B114">
        <f>IF(ISNUMBER(Input!B114),IF(AND(Input!B114&gt;=20,Input!B114&lt;=700),Input!B114,""),"")</f>
        <v/>
      </c>
      <c r="C114">
        <f>IF(B114="","",INT(A114))</f>
        <v/>
      </c>
      <c r="D114">
        <f>IF(B114="","",HOUR(A114))</f>
        <v/>
      </c>
      <c r="E114">
        <f>IF(B114="","",IF(INPUT!$I$1="","",IF(C114&lt;(INT(INPUT!$I$1)-INPUT!$I$2),"Off Meds",IF(C114&lt;=(INT(INPUT!$I$1)+INPUT!$I$2),"Washout","On Meds"))))</f>
        <v/>
      </c>
      <c r="F114">
        <f>IF(B114="","",1.509*(LN(B114)^1.084-5.381))</f>
        <v/>
      </c>
      <c r="G114">
        <f>IF(F114="","",IF(F114&lt;0,10*F114^2,0))</f>
        <v/>
      </c>
      <c r="H114">
        <f>IF(F114="","",IF(F114&gt;0,10*F114^2,0))</f>
        <v/>
      </c>
    </row>
    <row r="115">
      <c r="A115">
        <f>Input!A115</f>
        <v/>
      </c>
      <c r="B115">
        <f>IF(ISNUMBER(Input!B115),IF(AND(Input!B115&gt;=20,Input!B115&lt;=700),Input!B115,""),"")</f>
        <v/>
      </c>
      <c r="C115">
        <f>IF(B115="","",INT(A115))</f>
        <v/>
      </c>
      <c r="D115">
        <f>IF(B115="","",HOUR(A115))</f>
        <v/>
      </c>
      <c r="E115">
        <f>IF(B115="","",IF(INPUT!$I$1="","",IF(C115&lt;(INT(INPUT!$I$1)-INPUT!$I$2),"Off Meds",IF(C115&lt;=(INT(INPUT!$I$1)+INPUT!$I$2),"Washout","On Meds"))))</f>
        <v/>
      </c>
      <c r="F115">
        <f>IF(B115="","",1.509*(LN(B115)^1.084-5.381))</f>
        <v/>
      </c>
      <c r="G115">
        <f>IF(F115="","",IF(F115&lt;0,10*F115^2,0))</f>
        <v/>
      </c>
      <c r="H115">
        <f>IF(F115="","",IF(F115&gt;0,10*F115^2,0))</f>
        <v/>
      </c>
    </row>
    <row r="116">
      <c r="A116">
        <f>Input!A116</f>
        <v/>
      </c>
      <c r="B116">
        <f>IF(ISNUMBER(Input!B116),IF(AND(Input!B116&gt;=20,Input!B116&lt;=700),Input!B116,""),"")</f>
        <v/>
      </c>
      <c r="C116">
        <f>IF(B116="","",INT(A116))</f>
        <v/>
      </c>
      <c r="D116">
        <f>IF(B116="","",HOUR(A116))</f>
        <v/>
      </c>
      <c r="E116">
        <f>IF(B116="","",IF(INPUT!$I$1="","",IF(C116&lt;(INT(INPUT!$I$1)-INPUT!$I$2),"Off Meds",IF(C116&lt;=(INT(INPUT!$I$1)+INPUT!$I$2),"Washout","On Meds"))))</f>
        <v/>
      </c>
      <c r="F116">
        <f>IF(B116="","",1.509*(LN(B116)^1.084-5.381))</f>
        <v/>
      </c>
      <c r="G116">
        <f>IF(F116="","",IF(F116&lt;0,10*F116^2,0))</f>
        <v/>
      </c>
      <c r="H116">
        <f>IF(F116="","",IF(F116&gt;0,10*F116^2,0))</f>
        <v/>
      </c>
    </row>
    <row r="117">
      <c r="A117">
        <f>Input!A117</f>
        <v/>
      </c>
      <c r="B117">
        <f>IF(ISNUMBER(Input!B117),IF(AND(Input!B117&gt;=20,Input!B117&lt;=700),Input!B117,""),"")</f>
        <v/>
      </c>
      <c r="C117">
        <f>IF(B117="","",INT(A117))</f>
        <v/>
      </c>
      <c r="D117">
        <f>IF(B117="","",HOUR(A117))</f>
        <v/>
      </c>
      <c r="E117">
        <f>IF(B117="","",IF(INPUT!$I$1="","",IF(C117&lt;(INT(INPUT!$I$1)-INPUT!$I$2),"Off Meds",IF(C117&lt;=(INT(INPUT!$I$1)+INPUT!$I$2),"Washout","On Meds"))))</f>
        <v/>
      </c>
      <c r="F117">
        <f>IF(B117="","",1.509*(LN(B117)^1.084-5.381))</f>
        <v/>
      </c>
      <c r="G117">
        <f>IF(F117="","",IF(F117&lt;0,10*F117^2,0))</f>
        <v/>
      </c>
      <c r="H117">
        <f>IF(F117="","",IF(F117&gt;0,10*F117^2,0))</f>
        <v/>
      </c>
    </row>
    <row r="118">
      <c r="A118">
        <f>Input!A118</f>
        <v/>
      </c>
      <c r="B118">
        <f>IF(ISNUMBER(Input!B118),IF(AND(Input!B118&gt;=20,Input!B118&lt;=700),Input!B118,""),"")</f>
        <v/>
      </c>
      <c r="C118">
        <f>IF(B118="","",INT(A118))</f>
        <v/>
      </c>
      <c r="D118">
        <f>IF(B118="","",HOUR(A118))</f>
        <v/>
      </c>
      <c r="E118">
        <f>IF(B118="","",IF(INPUT!$I$1="","",IF(C118&lt;(INT(INPUT!$I$1)-INPUT!$I$2),"Off Meds",IF(C118&lt;=(INT(INPUT!$I$1)+INPUT!$I$2),"Washout","On Meds"))))</f>
        <v/>
      </c>
      <c r="F118">
        <f>IF(B118="","",1.509*(LN(B118)^1.084-5.381))</f>
        <v/>
      </c>
      <c r="G118">
        <f>IF(F118="","",IF(F118&lt;0,10*F118^2,0))</f>
        <v/>
      </c>
      <c r="H118">
        <f>IF(F118="","",IF(F118&gt;0,10*F118^2,0))</f>
        <v/>
      </c>
    </row>
    <row r="119">
      <c r="A119">
        <f>Input!A119</f>
        <v/>
      </c>
      <c r="B119">
        <f>IF(ISNUMBER(Input!B119),IF(AND(Input!B119&gt;=20,Input!B119&lt;=700),Input!B119,""),"")</f>
        <v/>
      </c>
      <c r="C119">
        <f>IF(B119="","",INT(A119))</f>
        <v/>
      </c>
      <c r="D119">
        <f>IF(B119="","",HOUR(A119))</f>
        <v/>
      </c>
      <c r="E119">
        <f>IF(B119="","",IF(INPUT!$I$1="","",IF(C119&lt;(INT(INPUT!$I$1)-INPUT!$I$2),"Off Meds",IF(C119&lt;=(INT(INPUT!$I$1)+INPUT!$I$2),"Washout","On Meds"))))</f>
        <v/>
      </c>
      <c r="F119">
        <f>IF(B119="","",1.509*(LN(B119)^1.084-5.381))</f>
        <v/>
      </c>
      <c r="G119">
        <f>IF(F119="","",IF(F119&lt;0,10*F119^2,0))</f>
        <v/>
      </c>
      <c r="H119">
        <f>IF(F119="","",IF(F119&gt;0,10*F119^2,0))</f>
        <v/>
      </c>
    </row>
    <row r="120">
      <c r="A120">
        <f>Input!A120</f>
        <v/>
      </c>
      <c r="B120">
        <f>IF(ISNUMBER(Input!B120),IF(AND(Input!B120&gt;=20,Input!B120&lt;=700),Input!B120,""),"")</f>
        <v/>
      </c>
      <c r="C120">
        <f>IF(B120="","",INT(A120))</f>
        <v/>
      </c>
      <c r="D120">
        <f>IF(B120="","",HOUR(A120))</f>
        <v/>
      </c>
      <c r="E120">
        <f>IF(B120="","",IF(INPUT!$I$1="","",IF(C120&lt;(INT(INPUT!$I$1)-INPUT!$I$2),"Off Meds",IF(C120&lt;=(INT(INPUT!$I$1)+INPUT!$I$2),"Washout","On Meds"))))</f>
        <v/>
      </c>
      <c r="F120">
        <f>IF(B120="","",1.509*(LN(B120)^1.084-5.381))</f>
        <v/>
      </c>
      <c r="G120">
        <f>IF(F120="","",IF(F120&lt;0,10*F120^2,0))</f>
        <v/>
      </c>
      <c r="H120">
        <f>IF(F120="","",IF(F120&gt;0,10*F120^2,0))</f>
        <v/>
      </c>
    </row>
    <row r="121">
      <c r="A121">
        <f>Input!A121</f>
        <v/>
      </c>
      <c r="B121">
        <f>IF(ISNUMBER(Input!B121),IF(AND(Input!B121&gt;=20,Input!B121&lt;=700),Input!B121,""),"")</f>
        <v/>
      </c>
      <c r="C121">
        <f>IF(B121="","",INT(A121))</f>
        <v/>
      </c>
      <c r="D121">
        <f>IF(B121="","",HOUR(A121))</f>
        <v/>
      </c>
      <c r="E121">
        <f>IF(B121="","",IF(INPUT!$I$1="","",IF(C121&lt;(INT(INPUT!$I$1)-INPUT!$I$2),"Off Meds",IF(C121&lt;=(INT(INPUT!$I$1)+INPUT!$I$2),"Washout","On Meds"))))</f>
        <v/>
      </c>
      <c r="F121">
        <f>IF(B121="","",1.509*(LN(B121)^1.084-5.381))</f>
        <v/>
      </c>
      <c r="G121">
        <f>IF(F121="","",IF(F121&lt;0,10*F121^2,0))</f>
        <v/>
      </c>
      <c r="H121">
        <f>IF(F121="","",IF(F121&gt;0,10*F121^2,0))</f>
        <v/>
      </c>
    </row>
    <row r="122">
      <c r="A122">
        <f>Input!A122</f>
        <v/>
      </c>
      <c r="B122">
        <f>IF(ISNUMBER(Input!B122),IF(AND(Input!B122&gt;=20,Input!B122&lt;=700),Input!B122,""),"")</f>
        <v/>
      </c>
      <c r="C122">
        <f>IF(B122="","",INT(A122))</f>
        <v/>
      </c>
      <c r="D122">
        <f>IF(B122="","",HOUR(A122))</f>
        <v/>
      </c>
      <c r="E122">
        <f>IF(B122="","",IF(INPUT!$I$1="","",IF(C122&lt;(INT(INPUT!$I$1)-INPUT!$I$2),"Off Meds",IF(C122&lt;=(INT(INPUT!$I$1)+INPUT!$I$2),"Washout","On Meds"))))</f>
        <v/>
      </c>
      <c r="F122">
        <f>IF(B122="","",1.509*(LN(B122)^1.084-5.381))</f>
        <v/>
      </c>
      <c r="G122">
        <f>IF(F122="","",IF(F122&lt;0,10*F122^2,0))</f>
        <v/>
      </c>
      <c r="H122">
        <f>IF(F122="","",IF(F122&gt;0,10*F122^2,0))</f>
        <v/>
      </c>
    </row>
    <row r="123">
      <c r="A123">
        <f>Input!A123</f>
        <v/>
      </c>
      <c r="B123">
        <f>IF(ISNUMBER(Input!B123),IF(AND(Input!B123&gt;=20,Input!B123&lt;=700),Input!B123,""),"")</f>
        <v/>
      </c>
      <c r="C123">
        <f>IF(B123="","",INT(A123))</f>
        <v/>
      </c>
      <c r="D123">
        <f>IF(B123="","",HOUR(A123))</f>
        <v/>
      </c>
      <c r="E123">
        <f>IF(B123="","",IF(INPUT!$I$1="","",IF(C123&lt;(INT(INPUT!$I$1)-INPUT!$I$2),"Off Meds",IF(C123&lt;=(INT(INPUT!$I$1)+INPUT!$I$2),"Washout","On Meds"))))</f>
        <v/>
      </c>
      <c r="F123">
        <f>IF(B123="","",1.509*(LN(B123)^1.084-5.381))</f>
        <v/>
      </c>
      <c r="G123">
        <f>IF(F123="","",IF(F123&lt;0,10*F123^2,0))</f>
        <v/>
      </c>
      <c r="H123">
        <f>IF(F123="","",IF(F123&gt;0,10*F123^2,0))</f>
        <v/>
      </c>
    </row>
    <row r="124">
      <c r="A124">
        <f>Input!A124</f>
        <v/>
      </c>
      <c r="B124">
        <f>IF(ISNUMBER(Input!B124),IF(AND(Input!B124&gt;=20,Input!B124&lt;=700),Input!B124,""),"")</f>
        <v/>
      </c>
      <c r="C124">
        <f>IF(B124="","",INT(A124))</f>
        <v/>
      </c>
      <c r="D124">
        <f>IF(B124="","",HOUR(A124))</f>
        <v/>
      </c>
      <c r="E124">
        <f>IF(B124="","",IF(INPUT!$I$1="","",IF(C124&lt;(INT(INPUT!$I$1)-INPUT!$I$2),"Off Meds",IF(C124&lt;=(INT(INPUT!$I$1)+INPUT!$I$2),"Washout","On Meds"))))</f>
        <v/>
      </c>
      <c r="F124">
        <f>IF(B124="","",1.509*(LN(B124)^1.084-5.381))</f>
        <v/>
      </c>
      <c r="G124">
        <f>IF(F124="","",IF(F124&lt;0,10*F124^2,0))</f>
        <v/>
      </c>
      <c r="H124">
        <f>IF(F124="","",IF(F124&gt;0,10*F124^2,0))</f>
        <v/>
      </c>
    </row>
    <row r="125">
      <c r="A125">
        <f>Input!A125</f>
        <v/>
      </c>
      <c r="B125">
        <f>IF(ISNUMBER(Input!B125),IF(AND(Input!B125&gt;=20,Input!B125&lt;=700),Input!B125,""),"")</f>
        <v/>
      </c>
      <c r="C125">
        <f>IF(B125="","",INT(A125))</f>
        <v/>
      </c>
      <c r="D125">
        <f>IF(B125="","",HOUR(A125))</f>
        <v/>
      </c>
      <c r="E125">
        <f>IF(B125="","",IF(INPUT!$I$1="","",IF(C125&lt;(INT(INPUT!$I$1)-INPUT!$I$2),"Off Meds",IF(C125&lt;=(INT(INPUT!$I$1)+INPUT!$I$2),"Washout","On Meds"))))</f>
        <v/>
      </c>
      <c r="F125">
        <f>IF(B125="","",1.509*(LN(B125)^1.084-5.381))</f>
        <v/>
      </c>
      <c r="G125">
        <f>IF(F125="","",IF(F125&lt;0,10*F125^2,0))</f>
        <v/>
      </c>
      <c r="H125">
        <f>IF(F125="","",IF(F125&gt;0,10*F125^2,0))</f>
        <v/>
      </c>
    </row>
    <row r="126">
      <c r="A126">
        <f>Input!A126</f>
        <v/>
      </c>
      <c r="B126">
        <f>IF(ISNUMBER(Input!B126),IF(AND(Input!B126&gt;=20,Input!B126&lt;=700),Input!B126,""),"")</f>
        <v/>
      </c>
      <c r="C126">
        <f>IF(B126="","",INT(A126))</f>
        <v/>
      </c>
      <c r="D126">
        <f>IF(B126="","",HOUR(A126))</f>
        <v/>
      </c>
      <c r="E126">
        <f>IF(B126="","",IF(INPUT!$I$1="","",IF(C126&lt;(INT(INPUT!$I$1)-INPUT!$I$2),"Off Meds",IF(C126&lt;=(INT(INPUT!$I$1)+INPUT!$I$2),"Washout","On Meds"))))</f>
        <v/>
      </c>
      <c r="F126">
        <f>IF(B126="","",1.509*(LN(B126)^1.084-5.381))</f>
        <v/>
      </c>
      <c r="G126">
        <f>IF(F126="","",IF(F126&lt;0,10*F126^2,0))</f>
        <v/>
      </c>
      <c r="H126">
        <f>IF(F126="","",IF(F126&gt;0,10*F126^2,0))</f>
        <v/>
      </c>
    </row>
    <row r="127">
      <c r="A127">
        <f>Input!A127</f>
        <v/>
      </c>
      <c r="B127">
        <f>IF(ISNUMBER(Input!B127),IF(AND(Input!B127&gt;=20,Input!B127&lt;=700),Input!B127,""),"")</f>
        <v/>
      </c>
      <c r="C127">
        <f>IF(B127="","",INT(A127))</f>
        <v/>
      </c>
      <c r="D127">
        <f>IF(B127="","",HOUR(A127))</f>
        <v/>
      </c>
      <c r="E127">
        <f>IF(B127="","",IF(INPUT!$I$1="","",IF(C127&lt;(INT(INPUT!$I$1)-INPUT!$I$2),"Off Meds",IF(C127&lt;=(INT(INPUT!$I$1)+INPUT!$I$2),"Washout","On Meds"))))</f>
        <v/>
      </c>
      <c r="F127">
        <f>IF(B127="","",1.509*(LN(B127)^1.084-5.381))</f>
        <v/>
      </c>
      <c r="G127">
        <f>IF(F127="","",IF(F127&lt;0,10*F127^2,0))</f>
        <v/>
      </c>
      <c r="H127">
        <f>IF(F127="","",IF(F127&gt;0,10*F127^2,0))</f>
        <v/>
      </c>
    </row>
    <row r="128">
      <c r="A128">
        <f>Input!A128</f>
        <v/>
      </c>
      <c r="B128">
        <f>IF(ISNUMBER(Input!B128),IF(AND(Input!B128&gt;=20,Input!B128&lt;=700),Input!B128,""),"")</f>
        <v/>
      </c>
      <c r="C128">
        <f>IF(B128="","",INT(A128))</f>
        <v/>
      </c>
      <c r="D128">
        <f>IF(B128="","",HOUR(A128))</f>
        <v/>
      </c>
      <c r="E128">
        <f>IF(B128="","",IF(INPUT!$I$1="","",IF(C128&lt;(INT(INPUT!$I$1)-INPUT!$I$2),"Off Meds",IF(C128&lt;=(INT(INPUT!$I$1)+INPUT!$I$2),"Washout","On Meds"))))</f>
        <v/>
      </c>
      <c r="F128">
        <f>IF(B128="","",1.509*(LN(B128)^1.084-5.381))</f>
        <v/>
      </c>
      <c r="G128">
        <f>IF(F128="","",IF(F128&lt;0,10*F128^2,0))</f>
        <v/>
      </c>
      <c r="H128">
        <f>IF(F128="","",IF(F128&gt;0,10*F128^2,0))</f>
        <v/>
      </c>
    </row>
    <row r="129">
      <c r="A129">
        <f>Input!A129</f>
        <v/>
      </c>
      <c r="B129">
        <f>IF(ISNUMBER(Input!B129),IF(AND(Input!B129&gt;=20,Input!B129&lt;=700),Input!B129,""),"")</f>
        <v/>
      </c>
      <c r="C129">
        <f>IF(B129="","",INT(A129))</f>
        <v/>
      </c>
      <c r="D129">
        <f>IF(B129="","",HOUR(A129))</f>
        <v/>
      </c>
      <c r="E129">
        <f>IF(B129="","",IF(INPUT!$I$1="","",IF(C129&lt;(INT(INPUT!$I$1)-INPUT!$I$2),"Off Meds",IF(C129&lt;=(INT(INPUT!$I$1)+INPUT!$I$2),"Washout","On Meds"))))</f>
        <v/>
      </c>
      <c r="F129">
        <f>IF(B129="","",1.509*(LN(B129)^1.084-5.381))</f>
        <v/>
      </c>
      <c r="G129">
        <f>IF(F129="","",IF(F129&lt;0,10*F129^2,0))</f>
        <v/>
      </c>
      <c r="H129">
        <f>IF(F129="","",IF(F129&gt;0,10*F129^2,0))</f>
        <v/>
      </c>
    </row>
    <row r="130">
      <c r="A130">
        <f>Input!A130</f>
        <v/>
      </c>
      <c r="B130">
        <f>IF(ISNUMBER(Input!B130),IF(AND(Input!B130&gt;=20,Input!B130&lt;=700),Input!B130,""),"")</f>
        <v/>
      </c>
      <c r="C130">
        <f>IF(B130="","",INT(A130))</f>
        <v/>
      </c>
      <c r="D130">
        <f>IF(B130="","",HOUR(A130))</f>
        <v/>
      </c>
      <c r="E130">
        <f>IF(B130="","",IF(INPUT!$I$1="","",IF(C130&lt;(INT(INPUT!$I$1)-INPUT!$I$2),"Off Meds",IF(C130&lt;=(INT(INPUT!$I$1)+INPUT!$I$2),"Washout","On Meds"))))</f>
        <v/>
      </c>
      <c r="F130">
        <f>IF(B130="","",1.509*(LN(B130)^1.084-5.381))</f>
        <v/>
      </c>
      <c r="G130">
        <f>IF(F130="","",IF(F130&lt;0,10*F130^2,0))</f>
        <v/>
      </c>
      <c r="H130">
        <f>IF(F130="","",IF(F130&gt;0,10*F130^2,0))</f>
        <v/>
      </c>
    </row>
    <row r="131">
      <c r="A131">
        <f>Input!A131</f>
        <v/>
      </c>
      <c r="B131">
        <f>IF(ISNUMBER(Input!B131),IF(AND(Input!B131&gt;=20,Input!B131&lt;=700),Input!B131,""),"")</f>
        <v/>
      </c>
      <c r="C131">
        <f>IF(B131="","",INT(A131))</f>
        <v/>
      </c>
      <c r="D131">
        <f>IF(B131="","",HOUR(A131))</f>
        <v/>
      </c>
      <c r="E131">
        <f>IF(B131="","",IF(INPUT!$I$1="","",IF(C131&lt;(INT(INPUT!$I$1)-INPUT!$I$2),"Off Meds",IF(C131&lt;=(INT(INPUT!$I$1)+INPUT!$I$2),"Washout","On Meds"))))</f>
        <v/>
      </c>
      <c r="F131">
        <f>IF(B131="","",1.509*(LN(B131)^1.084-5.381))</f>
        <v/>
      </c>
      <c r="G131">
        <f>IF(F131="","",IF(F131&lt;0,10*F131^2,0))</f>
        <v/>
      </c>
      <c r="H131">
        <f>IF(F131="","",IF(F131&gt;0,10*F131^2,0))</f>
        <v/>
      </c>
    </row>
    <row r="132">
      <c r="A132">
        <f>Input!A132</f>
        <v/>
      </c>
      <c r="B132">
        <f>IF(ISNUMBER(Input!B132),IF(AND(Input!B132&gt;=20,Input!B132&lt;=700),Input!B132,""),"")</f>
        <v/>
      </c>
      <c r="C132">
        <f>IF(B132="","",INT(A132))</f>
        <v/>
      </c>
      <c r="D132">
        <f>IF(B132="","",HOUR(A132))</f>
        <v/>
      </c>
      <c r="E132">
        <f>IF(B132="","",IF(INPUT!$I$1="","",IF(C132&lt;(INT(INPUT!$I$1)-INPUT!$I$2),"Off Meds",IF(C132&lt;=(INT(INPUT!$I$1)+INPUT!$I$2),"Washout","On Meds"))))</f>
        <v/>
      </c>
      <c r="F132">
        <f>IF(B132="","",1.509*(LN(B132)^1.084-5.381))</f>
        <v/>
      </c>
      <c r="G132">
        <f>IF(F132="","",IF(F132&lt;0,10*F132^2,0))</f>
        <v/>
      </c>
      <c r="H132">
        <f>IF(F132="","",IF(F132&gt;0,10*F132^2,0))</f>
        <v/>
      </c>
    </row>
    <row r="133">
      <c r="A133">
        <f>Input!A133</f>
        <v/>
      </c>
      <c r="B133">
        <f>IF(ISNUMBER(Input!B133),IF(AND(Input!B133&gt;=20,Input!B133&lt;=700),Input!B133,""),"")</f>
        <v/>
      </c>
      <c r="C133">
        <f>IF(B133="","",INT(A133))</f>
        <v/>
      </c>
      <c r="D133">
        <f>IF(B133="","",HOUR(A133))</f>
        <v/>
      </c>
      <c r="E133">
        <f>IF(B133="","",IF(INPUT!$I$1="","",IF(C133&lt;(INT(INPUT!$I$1)-INPUT!$I$2),"Off Meds",IF(C133&lt;=(INT(INPUT!$I$1)+INPUT!$I$2),"Washout","On Meds"))))</f>
        <v/>
      </c>
      <c r="F133">
        <f>IF(B133="","",1.509*(LN(B133)^1.084-5.381))</f>
        <v/>
      </c>
      <c r="G133">
        <f>IF(F133="","",IF(F133&lt;0,10*F133^2,0))</f>
        <v/>
      </c>
      <c r="H133">
        <f>IF(F133="","",IF(F133&gt;0,10*F133^2,0))</f>
        <v/>
      </c>
    </row>
    <row r="134">
      <c r="A134">
        <f>Input!A134</f>
        <v/>
      </c>
      <c r="B134">
        <f>IF(ISNUMBER(Input!B134),IF(AND(Input!B134&gt;=20,Input!B134&lt;=700),Input!B134,""),"")</f>
        <v/>
      </c>
      <c r="C134">
        <f>IF(B134="","",INT(A134))</f>
        <v/>
      </c>
      <c r="D134">
        <f>IF(B134="","",HOUR(A134))</f>
        <v/>
      </c>
      <c r="E134">
        <f>IF(B134="","",IF(INPUT!$I$1="","",IF(C134&lt;(INT(INPUT!$I$1)-INPUT!$I$2),"Off Meds",IF(C134&lt;=(INT(INPUT!$I$1)+INPUT!$I$2),"Washout","On Meds"))))</f>
        <v/>
      </c>
      <c r="F134">
        <f>IF(B134="","",1.509*(LN(B134)^1.084-5.381))</f>
        <v/>
      </c>
      <c r="G134">
        <f>IF(F134="","",IF(F134&lt;0,10*F134^2,0))</f>
        <v/>
      </c>
      <c r="H134">
        <f>IF(F134="","",IF(F134&gt;0,10*F134^2,0))</f>
        <v/>
      </c>
    </row>
    <row r="135">
      <c r="A135">
        <f>Input!A135</f>
        <v/>
      </c>
      <c r="B135">
        <f>IF(ISNUMBER(Input!B135),IF(AND(Input!B135&gt;=20,Input!B135&lt;=700),Input!B135,""),"")</f>
        <v/>
      </c>
      <c r="C135">
        <f>IF(B135="","",INT(A135))</f>
        <v/>
      </c>
      <c r="D135">
        <f>IF(B135="","",HOUR(A135))</f>
        <v/>
      </c>
      <c r="E135">
        <f>IF(B135="","",IF(INPUT!$I$1="","",IF(C135&lt;(INT(INPUT!$I$1)-INPUT!$I$2),"Off Meds",IF(C135&lt;=(INT(INPUT!$I$1)+INPUT!$I$2),"Washout","On Meds"))))</f>
        <v/>
      </c>
      <c r="F135">
        <f>IF(B135="","",1.509*(LN(B135)^1.084-5.381))</f>
        <v/>
      </c>
      <c r="G135">
        <f>IF(F135="","",IF(F135&lt;0,10*F135^2,0))</f>
        <v/>
      </c>
      <c r="H135">
        <f>IF(F135="","",IF(F135&gt;0,10*F135^2,0))</f>
        <v/>
      </c>
    </row>
    <row r="136">
      <c r="A136">
        <f>Input!A136</f>
        <v/>
      </c>
      <c r="B136">
        <f>IF(ISNUMBER(Input!B136),IF(AND(Input!B136&gt;=20,Input!B136&lt;=700),Input!B136,""),"")</f>
        <v/>
      </c>
      <c r="C136">
        <f>IF(B136="","",INT(A136))</f>
        <v/>
      </c>
      <c r="D136">
        <f>IF(B136="","",HOUR(A136))</f>
        <v/>
      </c>
      <c r="E136">
        <f>IF(B136="","",IF(INPUT!$I$1="","",IF(C136&lt;(INT(INPUT!$I$1)-INPUT!$I$2),"Off Meds",IF(C136&lt;=(INT(INPUT!$I$1)+INPUT!$I$2),"Washout","On Meds"))))</f>
        <v/>
      </c>
      <c r="F136">
        <f>IF(B136="","",1.509*(LN(B136)^1.084-5.381))</f>
        <v/>
      </c>
      <c r="G136">
        <f>IF(F136="","",IF(F136&lt;0,10*F136^2,0))</f>
        <v/>
      </c>
      <c r="H136">
        <f>IF(F136="","",IF(F136&gt;0,10*F136^2,0))</f>
        <v/>
      </c>
    </row>
    <row r="137">
      <c r="A137">
        <f>Input!A137</f>
        <v/>
      </c>
      <c r="B137">
        <f>IF(ISNUMBER(Input!B137),IF(AND(Input!B137&gt;=20,Input!B137&lt;=700),Input!B137,""),"")</f>
        <v/>
      </c>
      <c r="C137">
        <f>IF(B137="","",INT(A137))</f>
        <v/>
      </c>
      <c r="D137">
        <f>IF(B137="","",HOUR(A137))</f>
        <v/>
      </c>
      <c r="E137">
        <f>IF(B137="","",IF(INPUT!$I$1="","",IF(C137&lt;(INT(INPUT!$I$1)-INPUT!$I$2),"Off Meds",IF(C137&lt;=(INT(INPUT!$I$1)+INPUT!$I$2),"Washout","On Meds"))))</f>
        <v/>
      </c>
      <c r="F137">
        <f>IF(B137="","",1.509*(LN(B137)^1.084-5.381))</f>
        <v/>
      </c>
      <c r="G137">
        <f>IF(F137="","",IF(F137&lt;0,10*F137^2,0))</f>
        <v/>
      </c>
      <c r="H137">
        <f>IF(F137="","",IF(F137&gt;0,10*F137^2,0))</f>
        <v/>
      </c>
    </row>
    <row r="138">
      <c r="A138">
        <f>Input!A138</f>
        <v/>
      </c>
      <c r="B138">
        <f>IF(ISNUMBER(Input!B138),IF(AND(Input!B138&gt;=20,Input!B138&lt;=700),Input!B138,""),"")</f>
        <v/>
      </c>
      <c r="C138">
        <f>IF(B138="","",INT(A138))</f>
        <v/>
      </c>
      <c r="D138">
        <f>IF(B138="","",HOUR(A138))</f>
        <v/>
      </c>
      <c r="E138">
        <f>IF(B138="","",IF(INPUT!$I$1="","",IF(C138&lt;(INT(INPUT!$I$1)-INPUT!$I$2),"Off Meds",IF(C138&lt;=(INT(INPUT!$I$1)+INPUT!$I$2),"Washout","On Meds"))))</f>
        <v/>
      </c>
      <c r="F138">
        <f>IF(B138="","",1.509*(LN(B138)^1.084-5.381))</f>
        <v/>
      </c>
      <c r="G138">
        <f>IF(F138="","",IF(F138&lt;0,10*F138^2,0))</f>
        <v/>
      </c>
      <c r="H138">
        <f>IF(F138="","",IF(F138&gt;0,10*F138^2,0))</f>
        <v/>
      </c>
    </row>
    <row r="139">
      <c r="A139">
        <f>Input!A139</f>
        <v/>
      </c>
      <c r="B139">
        <f>IF(ISNUMBER(Input!B139),IF(AND(Input!B139&gt;=20,Input!B139&lt;=700),Input!B139,""),"")</f>
        <v/>
      </c>
      <c r="C139">
        <f>IF(B139="","",INT(A139))</f>
        <v/>
      </c>
      <c r="D139">
        <f>IF(B139="","",HOUR(A139))</f>
        <v/>
      </c>
      <c r="E139">
        <f>IF(B139="","",IF(INPUT!$I$1="","",IF(C139&lt;(INT(INPUT!$I$1)-INPUT!$I$2),"Off Meds",IF(C139&lt;=(INT(INPUT!$I$1)+INPUT!$I$2),"Washout","On Meds"))))</f>
        <v/>
      </c>
      <c r="F139">
        <f>IF(B139="","",1.509*(LN(B139)^1.084-5.381))</f>
        <v/>
      </c>
      <c r="G139">
        <f>IF(F139="","",IF(F139&lt;0,10*F139^2,0))</f>
        <v/>
      </c>
      <c r="H139">
        <f>IF(F139="","",IF(F139&gt;0,10*F139^2,0))</f>
        <v/>
      </c>
    </row>
    <row r="140">
      <c r="A140">
        <f>Input!A140</f>
        <v/>
      </c>
      <c r="B140">
        <f>IF(ISNUMBER(Input!B140),IF(AND(Input!B140&gt;=20,Input!B140&lt;=700),Input!B140,""),"")</f>
        <v/>
      </c>
      <c r="C140">
        <f>IF(B140="","",INT(A140))</f>
        <v/>
      </c>
      <c r="D140">
        <f>IF(B140="","",HOUR(A140))</f>
        <v/>
      </c>
      <c r="E140">
        <f>IF(B140="","",IF(INPUT!$I$1="","",IF(C140&lt;(INT(INPUT!$I$1)-INPUT!$I$2),"Off Meds",IF(C140&lt;=(INT(INPUT!$I$1)+INPUT!$I$2),"Washout","On Meds"))))</f>
        <v/>
      </c>
      <c r="F140">
        <f>IF(B140="","",1.509*(LN(B140)^1.084-5.381))</f>
        <v/>
      </c>
      <c r="G140">
        <f>IF(F140="","",IF(F140&lt;0,10*F140^2,0))</f>
        <v/>
      </c>
      <c r="H140">
        <f>IF(F140="","",IF(F140&gt;0,10*F140^2,0))</f>
        <v/>
      </c>
    </row>
    <row r="141">
      <c r="A141">
        <f>Input!A141</f>
        <v/>
      </c>
      <c r="B141">
        <f>IF(ISNUMBER(Input!B141),IF(AND(Input!B141&gt;=20,Input!B141&lt;=700),Input!B141,""),"")</f>
        <v/>
      </c>
      <c r="C141">
        <f>IF(B141="","",INT(A141))</f>
        <v/>
      </c>
      <c r="D141">
        <f>IF(B141="","",HOUR(A141))</f>
        <v/>
      </c>
      <c r="E141">
        <f>IF(B141="","",IF(INPUT!$I$1="","",IF(C141&lt;(INT(INPUT!$I$1)-INPUT!$I$2),"Off Meds",IF(C141&lt;=(INT(INPUT!$I$1)+INPUT!$I$2),"Washout","On Meds"))))</f>
        <v/>
      </c>
      <c r="F141">
        <f>IF(B141="","",1.509*(LN(B141)^1.084-5.381))</f>
        <v/>
      </c>
      <c r="G141">
        <f>IF(F141="","",IF(F141&lt;0,10*F141^2,0))</f>
        <v/>
      </c>
      <c r="H141">
        <f>IF(F141="","",IF(F141&gt;0,10*F141^2,0))</f>
        <v/>
      </c>
    </row>
    <row r="142">
      <c r="A142">
        <f>Input!A142</f>
        <v/>
      </c>
      <c r="B142">
        <f>IF(ISNUMBER(Input!B142),IF(AND(Input!B142&gt;=20,Input!B142&lt;=700),Input!B142,""),"")</f>
        <v/>
      </c>
      <c r="C142">
        <f>IF(B142="","",INT(A142))</f>
        <v/>
      </c>
      <c r="D142">
        <f>IF(B142="","",HOUR(A142))</f>
        <v/>
      </c>
      <c r="E142">
        <f>IF(B142="","",IF(INPUT!$I$1="","",IF(C142&lt;(INT(INPUT!$I$1)-INPUT!$I$2),"Off Meds",IF(C142&lt;=(INT(INPUT!$I$1)+INPUT!$I$2),"Washout","On Meds"))))</f>
        <v/>
      </c>
      <c r="F142">
        <f>IF(B142="","",1.509*(LN(B142)^1.084-5.381))</f>
        <v/>
      </c>
      <c r="G142">
        <f>IF(F142="","",IF(F142&lt;0,10*F142^2,0))</f>
        <v/>
      </c>
      <c r="H142">
        <f>IF(F142="","",IF(F142&gt;0,10*F142^2,0))</f>
        <v/>
      </c>
    </row>
    <row r="143">
      <c r="A143">
        <f>Input!A143</f>
        <v/>
      </c>
      <c r="B143">
        <f>IF(ISNUMBER(Input!B143),IF(AND(Input!B143&gt;=20,Input!B143&lt;=700),Input!B143,""),"")</f>
        <v/>
      </c>
      <c r="C143">
        <f>IF(B143="","",INT(A143))</f>
        <v/>
      </c>
      <c r="D143">
        <f>IF(B143="","",HOUR(A143))</f>
        <v/>
      </c>
      <c r="E143">
        <f>IF(B143="","",IF(INPUT!$I$1="","",IF(C143&lt;(INT(INPUT!$I$1)-INPUT!$I$2),"Off Meds",IF(C143&lt;=(INT(INPUT!$I$1)+INPUT!$I$2),"Washout","On Meds"))))</f>
        <v/>
      </c>
      <c r="F143">
        <f>IF(B143="","",1.509*(LN(B143)^1.084-5.381))</f>
        <v/>
      </c>
      <c r="G143">
        <f>IF(F143="","",IF(F143&lt;0,10*F143^2,0))</f>
        <v/>
      </c>
      <c r="H143">
        <f>IF(F143="","",IF(F143&gt;0,10*F143^2,0))</f>
        <v/>
      </c>
    </row>
    <row r="144">
      <c r="A144">
        <f>Input!A144</f>
        <v/>
      </c>
      <c r="B144">
        <f>IF(ISNUMBER(Input!B144),IF(AND(Input!B144&gt;=20,Input!B144&lt;=700),Input!B144,""),"")</f>
        <v/>
      </c>
      <c r="C144">
        <f>IF(B144="","",INT(A144))</f>
        <v/>
      </c>
      <c r="D144">
        <f>IF(B144="","",HOUR(A144))</f>
        <v/>
      </c>
      <c r="E144">
        <f>IF(B144="","",IF(INPUT!$I$1="","",IF(C144&lt;(INT(INPUT!$I$1)-INPUT!$I$2),"Off Meds",IF(C144&lt;=(INT(INPUT!$I$1)+INPUT!$I$2),"Washout","On Meds"))))</f>
        <v/>
      </c>
      <c r="F144">
        <f>IF(B144="","",1.509*(LN(B144)^1.084-5.381))</f>
        <v/>
      </c>
      <c r="G144">
        <f>IF(F144="","",IF(F144&lt;0,10*F144^2,0))</f>
        <v/>
      </c>
      <c r="H144">
        <f>IF(F144="","",IF(F144&gt;0,10*F144^2,0))</f>
        <v/>
      </c>
    </row>
    <row r="145">
      <c r="A145">
        <f>Input!A145</f>
        <v/>
      </c>
      <c r="B145">
        <f>IF(ISNUMBER(Input!B145),IF(AND(Input!B145&gt;=20,Input!B145&lt;=700),Input!B145,""),"")</f>
        <v/>
      </c>
      <c r="C145">
        <f>IF(B145="","",INT(A145))</f>
        <v/>
      </c>
      <c r="D145">
        <f>IF(B145="","",HOUR(A145))</f>
        <v/>
      </c>
      <c r="E145">
        <f>IF(B145="","",IF(INPUT!$I$1="","",IF(C145&lt;(INT(INPUT!$I$1)-INPUT!$I$2),"Off Meds",IF(C145&lt;=(INT(INPUT!$I$1)+INPUT!$I$2),"Washout","On Meds"))))</f>
        <v/>
      </c>
      <c r="F145">
        <f>IF(B145="","",1.509*(LN(B145)^1.084-5.381))</f>
        <v/>
      </c>
      <c r="G145">
        <f>IF(F145="","",IF(F145&lt;0,10*F145^2,0))</f>
        <v/>
      </c>
      <c r="H145">
        <f>IF(F145="","",IF(F145&gt;0,10*F145^2,0))</f>
        <v/>
      </c>
    </row>
    <row r="146">
      <c r="A146">
        <f>Input!A146</f>
        <v/>
      </c>
      <c r="B146">
        <f>IF(ISNUMBER(Input!B146),IF(AND(Input!B146&gt;=20,Input!B146&lt;=700),Input!B146,""),"")</f>
        <v/>
      </c>
      <c r="C146">
        <f>IF(B146="","",INT(A146))</f>
        <v/>
      </c>
      <c r="D146">
        <f>IF(B146="","",HOUR(A146))</f>
        <v/>
      </c>
      <c r="E146">
        <f>IF(B146="","",IF(INPUT!$I$1="","",IF(C146&lt;(INT(INPUT!$I$1)-INPUT!$I$2),"Off Meds",IF(C146&lt;=(INT(INPUT!$I$1)+INPUT!$I$2),"Washout","On Meds"))))</f>
        <v/>
      </c>
      <c r="F146">
        <f>IF(B146="","",1.509*(LN(B146)^1.084-5.381))</f>
        <v/>
      </c>
      <c r="G146">
        <f>IF(F146="","",IF(F146&lt;0,10*F146^2,0))</f>
        <v/>
      </c>
      <c r="H146">
        <f>IF(F146="","",IF(F146&gt;0,10*F146^2,0))</f>
        <v/>
      </c>
    </row>
    <row r="147">
      <c r="A147">
        <f>Input!A147</f>
        <v/>
      </c>
      <c r="B147">
        <f>IF(ISNUMBER(Input!B147),IF(AND(Input!B147&gt;=20,Input!B147&lt;=700),Input!B147,""),"")</f>
        <v/>
      </c>
      <c r="C147">
        <f>IF(B147="","",INT(A147))</f>
        <v/>
      </c>
      <c r="D147">
        <f>IF(B147="","",HOUR(A147))</f>
        <v/>
      </c>
      <c r="E147">
        <f>IF(B147="","",IF(INPUT!$I$1="","",IF(C147&lt;(INT(INPUT!$I$1)-INPUT!$I$2),"Off Meds",IF(C147&lt;=(INT(INPUT!$I$1)+INPUT!$I$2),"Washout","On Meds"))))</f>
        <v/>
      </c>
      <c r="F147">
        <f>IF(B147="","",1.509*(LN(B147)^1.084-5.381))</f>
        <v/>
      </c>
      <c r="G147">
        <f>IF(F147="","",IF(F147&lt;0,10*F147^2,0))</f>
        <v/>
      </c>
      <c r="H147">
        <f>IF(F147="","",IF(F147&gt;0,10*F147^2,0))</f>
        <v/>
      </c>
    </row>
    <row r="148">
      <c r="A148">
        <f>Input!A148</f>
        <v/>
      </c>
      <c r="B148">
        <f>IF(ISNUMBER(Input!B148),IF(AND(Input!B148&gt;=20,Input!B148&lt;=700),Input!B148,""),"")</f>
        <v/>
      </c>
      <c r="C148">
        <f>IF(B148="","",INT(A148))</f>
        <v/>
      </c>
      <c r="D148">
        <f>IF(B148="","",HOUR(A148))</f>
        <v/>
      </c>
      <c r="E148">
        <f>IF(B148="","",IF(INPUT!$I$1="","",IF(C148&lt;(INT(INPUT!$I$1)-INPUT!$I$2),"Off Meds",IF(C148&lt;=(INT(INPUT!$I$1)+INPUT!$I$2),"Washout","On Meds"))))</f>
        <v/>
      </c>
      <c r="F148">
        <f>IF(B148="","",1.509*(LN(B148)^1.084-5.381))</f>
        <v/>
      </c>
      <c r="G148">
        <f>IF(F148="","",IF(F148&lt;0,10*F148^2,0))</f>
        <v/>
      </c>
      <c r="H148">
        <f>IF(F148="","",IF(F148&gt;0,10*F148^2,0))</f>
        <v/>
      </c>
    </row>
    <row r="149">
      <c r="A149">
        <f>Input!A149</f>
        <v/>
      </c>
      <c r="B149">
        <f>IF(ISNUMBER(Input!B149),IF(AND(Input!B149&gt;=20,Input!B149&lt;=700),Input!B149,""),"")</f>
        <v/>
      </c>
      <c r="C149">
        <f>IF(B149="","",INT(A149))</f>
        <v/>
      </c>
      <c r="D149">
        <f>IF(B149="","",HOUR(A149))</f>
        <v/>
      </c>
      <c r="E149">
        <f>IF(B149="","",IF(INPUT!$I$1="","",IF(C149&lt;(INT(INPUT!$I$1)-INPUT!$I$2),"Off Meds",IF(C149&lt;=(INT(INPUT!$I$1)+INPUT!$I$2),"Washout","On Meds"))))</f>
        <v/>
      </c>
      <c r="F149">
        <f>IF(B149="","",1.509*(LN(B149)^1.084-5.381))</f>
        <v/>
      </c>
      <c r="G149">
        <f>IF(F149="","",IF(F149&lt;0,10*F149^2,0))</f>
        <v/>
      </c>
      <c r="H149">
        <f>IF(F149="","",IF(F149&gt;0,10*F149^2,0))</f>
        <v/>
      </c>
    </row>
    <row r="150">
      <c r="A150">
        <f>Input!A150</f>
        <v/>
      </c>
      <c r="B150">
        <f>IF(ISNUMBER(Input!B150),IF(AND(Input!B150&gt;=20,Input!B150&lt;=700),Input!B150,""),"")</f>
        <v/>
      </c>
      <c r="C150">
        <f>IF(B150="","",INT(A150))</f>
        <v/>
      </c>
      <c r="D150">
        <f>IF(B150="","",HOUR(A150))</f>
        <v/>
      </c>
      <c r="E150">
        <f>IF(B150="","",IF(INPUT!$I$1="","",IF(C150&lt;(INT(INPUT!$I$1)-INPUT!$I$2),"Off Meds",IF(C150&lt;=(INT(INPUT!$I$1)+INPUT!$I$2),"Washout","On Meds"))))</f>
        <v/>
      </c>
      <c r="F150">
        <f>IF(B150="","",1.509*(LN(B150)^1.084-5.381))</f>
        <v/>
      </c>
      <c r="G150">
        <f>IF(F150="","",IF(F150&lt;0,10*F150^2,0))</f>
        <v/>
      </c>
      <c r="H150">
        <f>IF(F150="","",IF(F150&gt;0,10*F150^2,0))</f>
        <v/>
      </c>
    </row>
    <row r="151">
      <c r="A151">
        <f>Input!A151</f>
        <v/>
      </c>
      <c r="B151">
        <f>IF(ISNUMBER(Input!B151),IF(AND(Input!B151&gt;=20,Input!B151&lt;=700),Input!B151,""),"")</f>
        <v/>
      </c>
      <c r="C151">
        <f>IF(B151="","",INT(A151))</f>
        <v/>
      </c>
      <c r="D151">
        <f>IF(B151="","",HOUR(A151))</f>
        <v/>
      </c>
      <c r="E151">
        <f>IF(B151="","",IF(INPUT!$I$1="","",IF(C151&lt;(INT(INPUT!$I$1)-INPUT!$I$2),"Off Meds",IF(C151&lt;=(INT(INPUT!$I$1)+INPUT!$I$2),"Washout","On Meds"))))</f>
        <v/>
      </c>
      <c r="F151">
        <f>IF(B151="","",1.509*(LN(B151)^1.084-5.381))</f>
        <v/>
      </c>
      <c r="G151">
        <f>IF(F151="","",IF(F151&lt;0,10*F151^2,0))</f>
        <v/>
      </c>
      <c r="H151">
        <f>IF(F151="","",IF(F151&gt;0,10*F151^2,0))</f>
        <v/>
      </c>
    </row>
    <row r="152">
      <c r="A152">
        <f>Input!A152</f>
        <v/>
      </c>
      <c r="B152">
        <f>IF(ISNUMBER(Input!B152),IF(AND(Input!B152&gt;=20,Input!B152&lt;=700),Input!B152,""),"")</f>
        <v/>
      </c>
      <c r="C152">
        <f>IF(B152="","",INT(A152))</f>
        <v/>
      </c>
      <c r="D152">
        <f>IF(B152="","",HOUR(A152))</f>
        <v/>
      </c>
      <c r="E152">
        <f>IF(B152="","",IF(INPUT!$I$1="","",IF(C152&lt;(INT(INPUT!$I$1)-INPUT!$I$2),"Off Meds",IF(C152&lt;=(INT(INPUT!$I$1)+INPUT!$I$2),"Washout","On Meds"))))</f>
        <v/>
      </c>
      <c r="F152">
        <f>IF(B152="","",1.509*(LN(B152)^1.084-5.381))</f>
        <v/>
      </c>
      <c r="G152">
        <f>IF(F152="","",IF(F152&lt;0,10*F152^2,0))</f>
        <v/>
      </c>
      <c r="H152">
        <f>IF(F152="","",IF(F152&gt;0,10*F152^2,0))</f>
        <v/>
      </c>
    </row>
    <row r="153">
      <c r="A153">
        <f>Input!A153</f>
        <v/>
      </c>
      <c r="B153">
        <f>IF(ISNUMBER(Input!B153),IF(AND(Input!B153&gt;=20,Input!B153&lt;=700),Input!B153,""),"")</f>
        <v/>
      </c>
      <c r="C153">
        <f>IF(B153="","",INT(A153))</f>
        <v/>
      </c>
      <c r="D153">
        <f>IF(B153="","",HOUR(A153))</f>
        <v/>
      </c>
      <c r="E153">
        <f>IF(B153="","",IF(INPUT!$I$1="","",IF(C153&lt;(INT(INPUT!$I$1)-INPUT!$I$2),"Off Meds",IF(C153&lt;=(INT(INPUT!$I$1)+INPUT!$I$2),"Washout","On Meds"))))</f>
        <v/>
      </c>
      <c r="F153">
        <f>IF(B153="","",1.509*(LN(B153)^1.084-5.381))</f>
        <v/>
      </c>
      <c r="G153">
        <f>IF(F153="","",IF(F153&lt;0,10*F153^2,0))</f>
        <v/>
      </c>
      <c r="H153">
        <f>IF(F153="","",IF(F153&gt;0,10*F153^2,0))</f>
        <v/>
      </c>
    </row>
    <row r="154">
      <c r="A154">
        <f>Input!A154</f>
        <v/>
      </c>
      <c r="B154">
        <f>IF(ISNUMBER(Input!B154),IF(AND(Input!B154&gt;=20,Input!B154&lt;=700),Input!B154,""),"")</f>
        <v/>
      </c>
      <c r="C154">
        <f>IF(B154="","",INT(A154))</f>
        <v/>
      </c>
      <c r="D154">
        <f>IF(B154="","",HOUR(A154))</f>
        <v/>
      </c>
      <c r="E154">
        <f>IF(B154="","",IF(INPUT!$I$1="","",IF(C154&lt;(INT(INPUT!$I$1)-INPUT!$I$2),"Off Meds",IF(C154&lt;=(INT(INPUT!$I$1)+INPUT!$I$2),"Washout","On Meds"))))</f>
        <v/>
      </c>
      <c r="F154">
        <f>IF(B154="","",1.509*(LN(B154)^1.084-5.381))</f>
        <v/>
      </c>
      <c r="G154">
        <f>IF(F154="","",IF(F154&lt;0,10*F154^2,0))</f>
        <v/>
      </c>
      <c r="H154">
        <f>IF(F154="","",IF(F154&gt;0,10*F154^2,0))</f>
        <v/>
      </c>
    </row>
    <row r="155">
      <c r="A155">
        <f>Input!A155</f>
        <v/>
      </c>
      <c r="B155">
        <f>IF(ISNUMBER(Input!B155),IF(AND(Input!B155&gt;=20,Input!B155&lt;=700),Input!B155,""),"")</f>
        <v/>
      </c>
      <c r="C155">
        <f>IF(B155="","",INT(A155))</f>
        <v/>
      </c>
      <c r="D155">
        <f>IF(B155="","",HOUR(A155))</f>
        <v/>
      </c>
      <c r="E155">
        <f>IF(B155="","",IF(INPUT!$I$1="","",IF(C155&lt;(INT(INPUT!$I$1)-INPUT!$I$2),"Off Meds",IF(C155&lt;=(INT(INPUT!$I$1)+INPUT!$I$2),"Washout","On Meds"))))</f>
        <v/>
      </c>
      <c r="F155">
        <f>IF(B155="","",1.509*(LN(B155)^1.084-5.381))</f>
        <v/>
      </c>
      <c r="G155">
        <f>IF(F155="","",IF(F155&lt;0,10*F155^2,0))</f>
        <v/>
      </c>
      <c r="H155">
        <f>IF(F155="","",IF(F155&gt;0,10*F155^2,0))</f>
        <v/>
      </c>
    </row>
    <row r="156">
      <c r="A156">
        <f>Input!A156</f>
        <v/>
      </c>
      <c r="B156">
        <f>IF(ISNUMBER(Input!B156),IF(AND(Input!B156&gt;=20,Input!B156&lt;=700),Input!B156,""),"")</f>
        <v/>
      </c>
      <c r="C156">
        <f>IF(B156="","",INT(A156))</f>
        <v/>
      </c>
      <c r="D156">
        <f>IF(B156="","",HOUR(A156))</f>
        <v/>
      </c>
      <c r="E156">
        <f>IF(B156="","",IF(INPUT!$I$1="","",IF(C156&lt;(INT(INPUT!$I$1)-INPUT!$I$2),"Off Meds",IF(C156&lt;=(INT(INPUT!$I$1)+INPUT!$I$2),"Washout","On Meds"))))</f>
        <v/>
      </c>
      <c r="F156">
        <f>IF(B156="","",1.509*(LN(B156)^1.084-5.381))</f>
        <v/>
      </c>
      <c r="G156">
        <f>IF(F156="","",IF(F156&lt;0,10*F156^2,0))</f>
        <v/>
      </c>
      <c r="H156">
        <f>IF(F156="","",IF(F156&gt;0,10*F156^2,0))</f>
        <v/>
      </c>
    </row>
    <row r="157">
      <c r="A157">
        <f>Input!A157</f>
        <v/>
      </c>
      <c r="B157">
        <f>IF(ISNUMBER(Input!B157),IF(AND(Input!B157&gt;=20,Input!B157&lt;=700),Input!B157,""),"")</f>
        <v/>
      </c>
      <c r="C157">
        <f>IF(B157="","",INT(A157))</f>
        <v/>
      </c>
      <c r="D157">
        <f>IF(B157="","",HOUR(A157))</f>
        <v/>
      </c>
      <c r="E157">
        <f>IF(B157="","",IF(INPUT!$I$1="","",IF(C157&lt;(INT(INPUT!$I$1)-INPUT!$I$2),"Off Meds",IF(C157&lt;=(INT(INPUT!$I$1)+INPUT!$I$2),"Washout","On Meds"))))</f>
        <v/>
      </c>
      <c r="F157">
        <f>IF(B157="","",1.509*(LN(B157)^1.084-5.381))</f>
        <v/>
      </c>
      <c r="G157">
        <f>IF(F157="","",IF(F157&lt;0,10*F157^2,0))</f>
        <v/>
      </c>
      <c r="H157">
        <f>IF(F157="","",IF(F157&gt;0,10*F157^2,0))</f>
        <v/>
      </c>
    </row>
    <row r="158">
      <c r="A158">
        <f>Input!A158</f>
        <v/>
      </c>
      <c r="B158">
        <f>IF(ISNUMBER(Input!B158),IF(AND(Input!B158&gt;=20,Input!B158&lt;=700),Input!B158,""),"")</f>
        <v/>
      </c>
      <c r="C158">
        <f>IF(B158="","",INT(A158))</f>
        <v/>
      </c>
      <c r="D158">
        <f>IF(B158="","",HOUR(A158))</f>
        <v/>
      </c>
      <c r="E158">
        <f>IF(B158="","",IF(INPUT!$I$1="","",IF(C158&lt;(INT(INPUT!$I$1)-INPUT!$I$2),"Off Meds",IF(C158&lt;=(INT(INPUT!$I$1)+INPUT!$I$2),"Washout","On Meds"))))</f>
        <v/>
      </c>
      <c r="F158">
        <f>IF(B158="","",1.509*(LN(B158)^1.084-5.381))</f>
        <v/>
      </c>
      <c r="G158">
        <f>IF(F158="","",IF(F158&lt;0,10*F158^2,0))</f>
        <v/>
      </c>
      <c r="H158">
        <f>IF(F158="","",IF(F158&gt;0,10*F158^2,0))</f>
        <v/>
      </c>
    </row>
    <row r="159">
      <c r="A159">
        <f>Input!A159</f>
        <v/>
      </c>
      <c r="B159">
        <f>IF(ISNUMBER(Input!B159),IF(AND(Input!B159&gt;=20,Input!B159&lt;=700),Input!B159,""),"")</f>
        <v/>
      </c>
      <c r="C159">
        <f>IF(B159="","",INT(A159))</f>
        <v/>
      </c>
      <c r="D159">
        <f>IF(B159="","",HOUR(A159))</f>
        <v/>
      </c>
      <c r="E159">
        <f>IF(B159="","",IF(INPUT!$I$1="","",IF(C159&lt;(INT(INPUT!$I$1)-INPUT!$I$2),"Off Meds",IF(C159&lt;=(INT(INPUT!$I$1)+INPUT!$I$2),"Washout","On Meds"))))</f>
        <v/>
      </c>
      <c r="F159">
        <f>IF(B159="","",1.509*(LN(B159)^1.084-5.381))</f>
        <v/>
      </c>
      <c r="G159">
        <f>IF(F159="","",IF(F159&lt;0,10*F159^2,0))</f>
        <v/>
      </c>
      <c r="H159">
        <f>IF(F159="","",IF(F159&gt;0,10*F159^2,0))</f>
        <v/>
      </c>
    </row>
    <row r="160">
      <c r="A160">
        <f>Input!A160</f>
        <v/>
      </c>
      <c r="B160">
        <f>IF(ISNUMBER(Input!B160),IF(AND(Input!B160&gt;=20,Input!B160&lt;=700),Input!B160,""),"")</f>
        <v/>
      </c>
      <c r="C160">
        <f>IF(B160="","",INT(A160))</f>
        <v/>
      </c>
      <c r="D160">
        <f>IF(B160="","",HOUR(A160))</f>
        <v/>
      </c>
      <c r="E160">
        <f>IF(B160="","",IF(INPUT!$I$1="","",IF(C160&lt;(INT(INPUT!$I$1)-INPUT!$I$2),"Off Meds",IF(C160&lt;=(INT(INPUT!$I$1)+INPUT!$I$2),"Washout","On Meds"))))</f>
        <v/>
      </c>
      <c r="F160">
        <f>IF(B160="","",1.509*(LN(B160)^1.084-5.381))</f>
        <v/>
      </c>
      <c r="G160">
        <f>IF(F160="","",IF(F160&lt;0,10*F160^2,0))</f>
        <v/>
      </c>
      <c r="H160">
        <f>IF(F160="","",IF(F160&gt;0,10*F160^2,0))</f>
        <v/>
      </c>
    </row>
    <row r="161">
      <c r="A161">
        <f>Input!A161</f>
        <v/>
      </c>
      <c r="B161">
        <f>IF(ISNUMBER(Input!B161),IF(AND(Input!B161&gt;=20,Input!B161&lt;=700),Input!B161,""),"")</f>
        <v/>
      </c>
      <c r="C161">
        <f>IF(B161="","",INT(A161))</f>
        <v/>
      </c>
      <c r="D161">
        <f>IF(B161="","",HOUR(A161))</f>
        <v/>
      </c>
      <c r="E161">
        <f>IF(B161="","",IF(INPUT!$I$1="","",IF(C161&lt;(INT(INPUT!$I$1)-INPUT!$I$2),"Off Meds",IF(C161&lt;=(INT(INPUT!$I$1)+INPUT!$I$2),"Washout","On Meds"))))</f>
        <v/>
      </c>
      <c r="F161">
        <f>IF(B161="","",1.509*(LN(B161)^1.084-5.381))</f>
        <v/>
      </c>
      <c r="G161">
        <f>IF(F161="","",IF(F161&lt;0,10*F161^2,0))</f>
        <v/>
      </c>
      <c r="H161">
        <f>IF(F161="","",IF(F161&gt;0,10*F161^2,0))</f>
        <v/>
      </c>
    </row>
    <row r="162">
      <c r="A162">
        <f>Input!A162</f>
        <v/>
      </c>
      <c r="B162">
        <f>IF(ISNUMBER(Input!B162),IF(AND(Input!B162&gt;=20,Input!B162&lt;=700),Input!B162,""),"")</f>
        <v/>
      </c>
      <c r="C162">
        <f>IF(B162="","",INT(A162))</f>
        <v/>
      </c>
      <c r="D162">
        <f>IF(B162="","",HOUR(A162))</f>
        <v/>
      </c>
      <c r="E162">
        <f>IF(B162="","",IF(INPUT!$I$1="","",IF(C162&lt;(INT(INPUT!$I$1)-INPUT!$I$2),"Off Meds",IF(C162&lt;=(INT(INPUT!$I$1)+INPUT!$I$2),"Washout","On Meds"))))</f>
        <v/>
      </c>
      <c r="F162">
        <f>IF(B162="","",1.509*(LN(B162)^1.084-5.381))</f>
        <v/>
      </c>
      <c r="G162">
        <f>IF(F162="","",IF(F162&lt;0,10*F162^2,0))</f>
        <v/>
      </c>
      <c r="H162">
        <f>IF(F162="","",IF(F162&gt;0,10*F162^2,0))</f>
        <v/>
      </c>
    </row>
    <row r="163">
      <c r="A163">
        <f>Input!A163</f>
        <v/>
      </c>
      <c r="B163">
        <f>IF(ISNUMBER(Input!B163),IF(AND(Input!B163&gt;=20,Input!B163&lt;=700),Input!B163,""),"")</f>
        <v/>
      </c>
      <c r="C163">
        <f>IF(B163="","",INT(A163))</f>
        <v/>
      </c>
      <c r="D163">
        <f>IF(B163="","",HOUR(A163))</f>
        <v/>
      </c>
      <c r="E163">
        <f>IF(B163="","",IF(INPUT!$I$1="","",IF(C163&lt;(INT(INPUT!$I$1)-INPUT!$I$2),"Off Meds",IF(C163&lt;=(INT(INPUT!$I$1)+INPUT!$I$2),"Washout","On Meds"))))</f>
        <v/>
      </c>
      <c r="F163">
        <f>IF(B163="","",1.509*(LN(B163)^1.084-5.381))</f>
        <v/>
      </c>
      <c r="G163">
        <f>IF(F163="","",IF(F163&lt;0,10*F163^2,0))</f>
        <v/>
      </c>
      <c r="H163">
        <f>IF(F163="","",IF(F163&gt;0,10*F163^2,0))</f>
        <v/>
      </c>
    </row>
    <row r="164">
      <c r="A164">
        <f>Input!A164</f>
        <v/>
      </c>
      <c r="B164">
        <f>IF(ISNUMBER(Input!B164),IF(AND(Input!B164&gt;=20,Input!B164&lt;=700),Input!B164,""),"")</f>
        <v/>
      </c>
      <c r="C164">
        <f>IF(B164="","",INT(A164))</f>
        <v/>
      </c>
      <c r="D164">
        <f>IF(B164="","",HOUR(A164))</f>
        <v/>
      </c>
      <c r="E164">
        <f>IF(B164="","",IF(INPUT!$I$1="","",IF(C164&lt;(INT(INPUT!$I$1)-INPUT!$I$2),"Off Meds",IF(C164&lt;=(INT(INPUT!$I$1)+INPUT!$I$2),"Washout","On Meds"))))</f>
        <v/>
      </c>
      <c r="F164">
        <f>IF(B164="","",1.509*(LN(B164)^1.084-5.381))</f>
        <v/>
      </c>
      <c r="G164">
        <f>IF(F164="","",IF(F164&lt;0,10*F164^2,0))</f>
        <v/>
      </c>
      <c r="H164">
        <f>IF(F164="","",IF(F164&gt;0,10*F164^2,0))</f>
        <v/>
      </c>
    </row>
    <row r="165">
      <c r="A165">
        <f>Input!A165</f>
        <v/>
      </c>
      <c r="B165">
        <f>IF(ISNUMBER(Input!B165),IF(AND(Input!B165&gt;=20,Input!B165&lt;=700),Input!B165,""),"")</f>
        <v/>
      </c>
      <c r="C165">
        <f>IF(B165="","",INT(A165))</f>
        <v/>
      </c>
      <c r="D165">
        <f>IF(B165="","",HOUR(A165))</f>
        <v/>
      </c>
      <c r="E165">
        <f>IF(B165="","",IF(INPUT!$I$1="","",IF(C165&lt;(INT(INPUT!$I$1)-INPUT!$I$2),"Off Meds",IF(C165&lt;=(INT(INPUT!$I$1)+INPUT!$I$2),"Washout","On Meds"))))</f>
        <v/>
      </c>
      <c r="F165">
        <f>IF(B165="","",1.509*(LN(B165)^1.084-5.381))</f>
        <v/>
      </c>
      <c r="G165">
        <f>IF(F165="","",IF(F165&lt;0,10*F165^2,0))</f>
        <v/>
      </c>
      <c r="H165">
        <f>IF(F165="","",IF(F165&gt;0,10*F165^2,0))</f>
        <v/>
      </c>
    </row>
    <row r="166">
      <c r="A166">
        <f>Input!A166</f>
        <v/>
      </c>
      <c r="B166">
        <f>IF(ISNUMBER(Input!B166),IF(AND(Input!B166&gt;=20,Input!B166&lt;=700),Input!B166,""),"")</f>
        <v/>
      </c>
      <c r="C166">
        <f>IF(B166="","",INT(A166))</f>
        <v/>
      </c>
      <c r="D166">
        <f>IF(B166="","",HOUR(A166))</f>
        <v/>
      </c>
      <c r="E166">
        <f>IF(B166="","",IF(INPUT!$I$1="","",IF(C166&lt;(INT(INPUT!$I$1)-INPUT!$I$2),"Off Meds",IF(C166&lt;=(INT(INPUT!$I$1)+INPUT!$I$2),"Washout","On Meds"))))</f>
        <v/>
      </c>
      <c r="F166">
        <f>IF(B166="","",1.509*(LN(B166)^1.084-5.381))</f>
        <v/>
      </c>
      <c r="G166">
        <f>IF(F166="","",IF(F166&lt;0,10*F166^2,0))</f>
        <v/>
      </c>
      <c r="H166">
        <f>IF(F166="","",IF(F166&gt;0,10*F166^2,0))</f>
        <v/>
      </c>
    </row>
    <row r="167">
      <c r="A167">
        <f>Input!A167</f>
        <v/>
      </c>
      <c r="B167">
        <f>IF(ISNUMBER(Input!B167),IF(AND(Input!B167&gt;=20,Input!B167&lt;=700),Input!B167,""),"")</f>
        <v/>
      </c>
      <c r="C167">
        <f>IF(B167="","",INT(A167))</f>
        <v/>
      </c>
      <c r="D167">
        <f>IF(B167="","",HOUR(A167))</f>
        <v/>
      </c>
      <c r="E167">
        <f>IF(B167="","",IF(INPUT!$I$1="","",IF(C167&lt;(INT(INPUT!$I$1)-INPUT!$I$2),"Off Meds",IF(C167&lt;=(INT(INPUT!$I$1)+INPUT!$I$2),"Washout","On Meds"))))</f>
        <v/>
      </c>
      <c r="F167">
        <f>IF(B167="","",1.509*(LN(B167)^1.084-5.381))</f>
        <v/>
      </c>
      <c r="G167">
        <f>IF(F167="","",IF(F167&lt;0,10*F167^2,0))</f>
        <v/>
      </c>
      <c r="H167">
        <f>IF(F167="","",IF(F167&gt;0,10*F167^2,0))</f>
        <v/>
      </c>
    </row>
    <row r="168">
      <c r="A168">
        <f>Input!A168</f>
        <v/>
      </c>
      <c r="B168">
        <f>IF(ISNUMBER(Input!B168),IF(AND(Input!B168&gt;=20,Input!B168&lt;=700),Input!B168,""),"")</f>
        <v/>
      </c>
      <c r="C168">
        <f>IF(B168="","",INT(A168))</f>
        <v/>
      </c>
      <c r="D168">
        <f>IF(B168="","",HOUR(A168))</f>
        <v/>
      </c>
      <c r="E168">
        <f>IF(B168="","",IF(INPUT!$I$1="","",IF(C168&lt;(INT(INPUT!$I$1)-INPUT!$I$2),"Off Meds",IF(C168&lt;=(INT(INPUT!$I$1)+INPUT!$I$2),"Washout","On Meds"))))</f>
        <v/>
      </c>
      <c r="F168">
        <f>IF(B168="","",1.509*(LN(B168)^1.084-5.381))</f>
        <v/>
      </c>
      <c r="G168">
        <f>IF(F168="","",IF(F168&lt;0,10*F168^2,0))</f>
        <v/>
      </c>
      <c r="H168">
        <f>IF(F168="","",IF(F168&gt;0,10*F168^2,0))</f>
        <v/>
      </c>
    </row>
    <row r="169">
      <c r="A169">
        <f>Input!A169</f>
        <v/>
      </c>
      <c r="B169">
        <f>IF(ISNUMBER(Input!B169),IF(AND(Input!B169&gt;=20,Input!B169&lt;=700),Input!B169,""),"")</f>
        <v/>
      </c>
      <c r="C169">
        <f>IF(B169="","",INT(A169))</f>
        <v/>
      </c>
      <c r="D169">
        <f>IF(B169="","",HOUR(A169))</f>
        <v/>
      </c>
      <c r="E169">
        <f>IF(B169="","",IF(INPUT!$I$1="","",IF(C169&lt;(INT(INPUT!$I$1)-INPUT!$I$2),"Off Meds",IF(C169&lt;=(INT(INPUT!$I$1)+INPUT!$I$2),"Washout","On Meds"))))</f>
        <v/>
      </c>
      <c r="F169">
        <f>IF(B169="","",1.509*(LN(B169)^1.084-5.381))</f>
        <v/>
      </c>
      <c r="G169">
        <f>IF(F169="","",IF(F169&lt;0,10*F169^2,0))</f>
        <v/>
      </c>
      <c r="H169">
        <f>IF(F169="","",IF(F169&gt;0,10*F169^2,0))</f>
        <v/>
      </c>
    </row>
    <row r="170">
      <c r="A170">
        <f>Input!A170</f>
        <v/>
      </c>
      <c r="B170">
        <f>IF(ISNUMBER(Input!B170),IF(AND(Input!B170&gt;=20,Input!B170&lt;=700),Input!B170,""),"")</f>
        <v/>
      </c>
      <c r="C170">
        <f>IF(B170="","",INT(A170))</f>
        <v/>
      </c>
      <c r="D170">
        <f>IF(B170="","",HOUR(A170))</f>
        <v/>
      </c>
      <c r="E170">
        <f>IF(B170="","",IF(INPUT!$I$1="","",IF(C170&lt;(INT(INPUT!$I$1)-INPUT!$I$2),"Off Meds",IF(C170&lt;=(INT(INPUT!$I$1)+INPUT!$I$2),"Washout","On Meds"))))</f>
        <v/>
      </c>
      <c r="F170">
        <f>IF(B170="","",1.509*(LN(B170)^1.084-5.381))</f>
        <v/>
      </c>
      <c r="G170">
        <f>IF(F170="","",IF(F170&lt;0,10*F170^2,0))</f>
        <v/>
      </c>
      <c r="H170">
        <f>IF(F170="","",IF(F170&gt;0,10*F170^2,0))</f>
        <v/>
      </c>
    </row>
    <row r="171">
      <c r="A171">
        <f>Input!A171</f>
        <v/>
      </c>
      <c r="B171">
        <f>IF(ISNUMBER(Input!B171),IF(AND(Input!B171&gt;=20,Input!B171&lt;=700),Input!B171,""),"")</f>
        <v/>
      </c>
      <c r="C171">
        <f>IF(B171="","",INT(A171))</f>
        <v/>
      </c>
      <c r="D171">
        <f>IF(B171="","",HOUR(A171))</f>
        <v/>
      </c>
      <c r="E171">
        <f>IF(B171="","",IF(INPUT!$I$1="","",IF(C171&lt;(INT(INPUT!$I$1)-INPUT!$I$2),"Off Meds",IF(C171&lt;=(INT(INPUT!$I$1)+INPUT!$I$2),"Washout","On Meds"))))</f>
        <v/>
      </c>
      <c r="F171">
        <f>IF(B171="","",1.509*(LN(B171)^1.084-5.381))</f>
        <v/>
      </c>
      <c r="G171">
        <f>IF(F171="","",IF(F171&lt;0,10*F171^2,0))</f>
        <v/>
      </c>
      <c r="H171">
        <f>IF(F171="","",IF(F171&gt;0,10*F171^2,0))</f>
        <v/>
      </c>
    </row>
    <row r="172">
      <c r="A172">
        <f>Input!A172</f>
        <v/>
      </c>
      <c r="B172">
        <f>IF(ISNUMBER(Input!B172),IF(AND(Input!B172&gt;=20,Input!B172&lt;=700),Input!B172,""),"")</f>
        <v/>
      </c>
      <c r="C172">
        <f>IF(B172="","",INT(A172))</f>
        <v/>
      </c>
      <c r="D172">
        <f>IF(B172="","",HOUR(A172))</f>
        <v/>
      </c>
      <c r="E172">
        <f>IF(B172="","",IF(INPUT!$I$1="","",IF(C172&lt;(INT(INPUT!$I$1)-INPUT!$I$2),"Off Meds",IF(C172&lt;=(INT(INPUT!$I$1)+INPUT!$I$2),"Washout","On Meds"))))</f>
        <v/>
      </c>
      <c r="F172">
        <f>IF(B172="","",1.509*(LN(B172)^1.084-5.381))</f>
        <v/>
      </c>
      <c r="G172">
        <f>IF(F172="","",IF(F172&lt;0,10*F172^2,0))</f>
        <v/>
      </c>
      <c r="H172">
        <f>IF(F172="","",IF(F172&gt;0,10*F172^2,0))</f>
        <v/>
      </c>
    </row>
    <row r="173">
      <c r="A173">
        <f>Input!A173</f>
        <v/>
      </c>
      <c r="B173">
        <f>IF(ISNUMBER(Input!B173),IF(AND(Input!B173&gt;=20,Input!B173&lt;=700),Input!B173,""),"")</f>
        <v/>
      </c>
      <c r="C173">
        <f>IF(B173="","",INT(A173))</f>
        <v/>
      </c>
      <c r="D173">
        <f>IF(B173="","",HOUR(A173))</f>
        <v/>
      </c>
      <c r="E173">
        <f>IF(B173="","",IF(INPUT!$I$1="","",IF(C173&lt;(INT(INPUT!$I$1)-INPUT!$I$2),"Off Meds",IF(C173&lt;=(INT(INPUT!$I$1)+INPUT!$I$2),"Washout","On Meds"))))</f>
        <v/>
      </c>
      <c r="F173">
        <f>IF(B173="","",1.509*(LN(B173)^1.084-5.381))</f>
        <v/>
      </c>
      <c r="G173">
        <f>IF(F173="","",IF(F173&lt;0,10*F173^2,0))</f>
        <v/>
      </c>
      <c r="H173">
        <f>IF(F173="","",IF(F173&gt;0,10*F173^2,0))</f>
        <v/>
      </c>
    </row>
    <row r="174">
      <c r="A174">
        <f>Input!A174</f>
        <v/>
      </c>
      <c r="B174">
        <f>IF(ISNUMBER(Input!B174),IF(AND(Input!B174&gt;=20,Input!B174&lt;=700),Input!B174,""),"")</f>
        <v/>
      </c>
      <c r="C174">
        <f>IF(B174="","",INT(A174))</f>
        <v/>
      </c>
      <c r="D174">
        <f>IF(B174="","",HOUR(A174))</f>
        <v/>
      </c>
      <c r="E174">
        <f>IF(B174="","",IF(INPUT!$I$1="","",IF(C174&lt;(INT(INPUT!$I$1)-INPUT!$I$2),"Off Meds",IF(C174&lt;=(INT(INPUT!$I$1)+INPUT!$I$2),"Washout","On Meds"))))</f>
        <v/>
      </c>
      <c r="F174">
        <f>IF(B174="","",1.509*(LN(B174)^1.084-5.381))</f>
        <v/>
      </c>
      <c r="G174">
        <f>IF(F174="","",IF(F174&lt;0,10*F174^2,0))</f>
        <v/>
      </c>
      <c r="H174">
        <f>IF(F174="","",IF(F174&gt;0,10*F174^2,0))</f>
        <v/>
      </c>
    </row>
    <row r="175">
      <c r="A175">
        <f>Input!A175</f>
        <v/>
      </c>
      <c r="B175">
        <f>IF(ISNUMBER(Input!B175),IF(AND(Input!B175&gt;=20,Input!B175&lt;=700),Input!B175,""),"")</f>
        <v/>
      </c>
      <c r="C175">
        <f>IF(B175="","",INT(A175))</f>
        <v/>
      </c>
      <c r="D175">
        <f>IF(B175="","",HOUR(A175))</f>
        <v/>
      </c>
      <c r="E175">
        <f>IF(B175="","",IF(INPUT!$I$1="","",IF(C175&lt;(INT(INPUT!$I$1)-INPUT!$I$2),"Off Meds",IF(C175&lt;=(INT(INPUT!$I$1)+INPUT!$I$2),"Washout","On Meds"))))</f>
        <v/>
      </c>
      <c r="F175">
        <f>IF(B175="","",1.509*(LN(B175)^1.084-5.381))</f>
        <v/>
      </c>
      <c r="G175">
        <f>IF(F175="","",IF(F175&lt;0,10*F175^2,0))</f>
        <v/>
      </c>
      <c r="H175">
        <f>IF(F175="","",IF(F175&gt;0,10*F175^2,0))</f>
        <v/>
      </c>
    </row>
    <row r="176">
      <c r="A176">
        <f>Input!A176</f>
        <v/>
      </c>
      <c r="B176">
        <f>IF(ISNUMBER(Input!B176),IF(AND(Input!B176&gt;=20,Input!B176&lt;=700),Input!B176,""),"")</f>
        <v/>
      </c>
      <c r="C176">
        <f>IF(B176="","",INT(A176))</f>
        <v/>
      </c>
      <c r="D176">
        <f>IF(B176="","",HOUR(A176))</f>
        <v/>
      </c>
      <c r="E176">
        <f>IF(B176="","",IF(INPUT!$I$1="","",IF(C176&lt;(INT(INPUT!$I$1)-INPUT!$I$2),"Off Meds",IF(C176&lt;=(INT(INPUT!$I$1)+INPUT!$I$2),"Washout","On Meds"))))</f>
        <v/>
      </c>
      <c r="F176">
        <f>IF(B176="","",1.509*(LN(B176)^1.084-5.381))</f>
        <v/>
      </c>
      <c r="G176">
        <f>IF(F176="","",IF(F176&lt;0,10*F176^2,0))</f>
        <v/>
      </c>
      <c r="H176">
        <f>IF(F176="","",IF(F176&gt;0,10*F176^2,0))</f>
        <v/>
      </c>
    </row>
    <row r="177">
      <c r="A177">
        <f>Input!A177</f>
        <v/>
      </c>
      <c r="B177">
        <f>IF(ISNUMBER(Input!B177),IF(AND(Input!B177&gt;=20,Input!B177&lt;=700),Input!B177,""),"")</f>
        <v/>
      </c>
      <c r="C177">
        <f>IF(B177="","",INT(A177))</f>
        <v/>
      </c>
      <c r="D177">
        <f>IF(B177="","",HOUR(A177))</f>
        <v/>
      </c>
      <c r="E177">
        <f>IF(B177="","",IF(INPUT!$I$1="","",IF(C177&lt;(INT(INPUT!$I$1)-INPUT!$I$2),"Off Meds",IF(C177&lt;=(INT(INPUT!$I$1)+INPUT!$I$2),"Washout","On Meds"))))</f>
        <v/>
      </c>
      <c r="F177">
        <f>IF(B177="","",1.509*(LN(B177)^1.084-5.381))</f>
        <v/>
      </c>
      <c r="G177">
        <f>IF(F177="","",IF(F177&lt;0,10*F177^2,0))</f>
        <v/>
      </c>
      <c r="H177">
        <f>IF(F177="","",IF(F177&gt;0,10*F177^2,0))</f>
        <v/>
      </c>
    </row>
    <row r="178">
      <c r="A178">
        <f>Input!A178</f>
        <v/>
      </c>
      <c r="B178">
        <f>IF(ISNUMBER(Input!B178),IF(AND(Input!B178&gt;=20,Input!B178&lt;=700),Input!B178,""),"")</f>
        <v/>
      </c>
      <c r="C178">
        <f>IF(B178="","",INT(A178))</f>
        <v/>
      </c>
      <c r="D178">
        <f>IF(B178="","",HOUR(A178))</f>
        <v/>
      </c>
      <c r="E178">
        <f>IF(B178="","",IF(INPUT!$I$1="","",IF(C178&lt;(INT(INPUT!$I$1)-INPUT!$I$2),"Off Meds",IF(C178&lt;=(INT(INPUT!$I$1)+INPUT!$I$2),"Washout","On Meds"))))</f>
        <v/>
      </c>
      <c r="F178">
        <f>IF(B178="","",1.509*(LN(B178)^1.084-5.381))</f>
        <v/>
      </c>
      <c r="G178">
        <f>IF(F178="","",IF(F178&lt;0,10*F178^2,0))</f>
        <v/>
      </c>
      <c r="H178">
        <f>IF(F178="","",IF(F178&gt;0,10*F178^2,0))</f>
        <v/>
      </c>
    </row>
    <row r="179">
      <c r="A179">
        <f>Input!A179</f>
        <v/>
      </c>
      <c r="B179">
        <f>IF(ISNUMBER(Input!B179),IF(AND(Input!B179&gt;=20,Input!B179&lt;=700),Input!B179,""),"")</f>
        <v/>
      </c>
      <c r="C179">
        <f>IF(B179="","",INT(A179))</f>
        <v/>
      </c>
      <c r="D179">
        <f>IF(B179="","",HOUR(A179))</f>
        <v/>
      </c>
      <c r="E179">
        <f>IF(B179="","",IF(INPUT!$I$1="","",IF(C179&lt;(INT(INPUT!$I$1)-INPUT!$I$2),"Off Meds",IF(C179&lt;=(INT(INPUT!$I$1)+INPUT!$I$2),"Washout","On Meds"))))</f>
        <v/>
      </c>
      <c r="F179">
        <f>IF(B179="","",1.509*(LN(B179)^1.084-5.381))</f>
        <v/>
      </c>
      <c r="G179">
        <f>IF(F179="","",IF(F179&lt;0,10*F179^2,0))</f>
        <v/>
      </c>
      <c r="H179">
        <f>IF(F179="","",IF(F179&gt;0,10*F179^2,0))</f>
        <v/>
      </c>
    </row>
    <row r="180">
      <c r="A180">
        <f>Input!A180</f>
        <v/>
      </c>
      <c r="B180">
        <f>IF(ISNUMBER(Input!B180),IF(AND(Input!B180&gt;=20,Input!B180&lt;=700),Input!B180,""),"")</f>
        <v/>
      </c>
      <c r="C180">
        <f>IF(B180="","",INT(A180))</f>
        <v/>
      </c>
      <c r="D180">
        <f>IF(B180="","",HOUR(A180))</f>
        <v/>
      </c>
      <c r="E180">
        <f>IF(B180="","",IF(INPUT!$I$1="","",IF(C180&lt;(INT(INPUT!$I$1)-INPUT!$I$2),"Off Meds",IF(C180&lt;=(INT(INPUT!$I$1)+INPUT!$I$2),"Washout","On Meds"))))</f>
        <v/>
      </c>
      <c r="F180">
        <f>IF(B180="","",1.509*(LN(B180)^1.084-5.381))</f>
        <v/>
      </c>
      <c r="G180">
        <f>IF(F180="","",IF(F180&lt;0,10*F180^2,0))</f>
        <v/>
      </c>
      <c r="H180">
        <f>IF(F180="","",IF(F180&gt;0,10*F180^2,0))</f>
        <v/>
      </c>
    </row>
    <row r="181">
      <c r="A181">
        <f>Input!A181</f>
        <v/>
      </c>
      <c r="B181">
        <f>IF(ISNUMBER(Input!B181),IF(AND(Input!B181&gt;=20,Input!B181&lt;=700),Input!B181,""),"")</f>
        <v/>
      </c>
      <c r="C181">
        <f>IF(B181="","",INT(A181))</f>
        <v/>
      </c>
      <c r="D181">
        <f>IF(B181="","",HOUR(A181))</f>
        <v/>
      </c>
      <c r="E181">
        <f>IF(B181="","",IF(INPUT!$I$1="","",IF(C181&lt;(INT(INPUT!$I$1)-INPUT!$I$2),"Off Meds",IF(C181&lt;=(INT(INPUT!$I$1)+INPUT!$I$2),"Washout","On Meds"))))</f>
        <v/>
      </c>
      <c r="F181">
        <f>IF(B181="","",1.509*(LN(B181)^1.084-5.381))</f>
        <v/>
      </c>
      <c r="G181">
        <f>IF(F181="","",IF(F181&lt;0,10*F181^2,0))</f>
        <v/>
      </c>
      <c r="H181">
        <f>IF(F181="","",IF(F181&gt;0,10*F181^2,0))</f>
        <v/>
      </c>
    </row>
    <row r="182">
      <c r="A182">
        <f>Input!A182</f>
        <v/>
      </c>
      <c r="B182">
        <f>IF(ISNUMBER(Input!B182),IF(AND(Input!B182&gt;=20,Input!B182&lt;=700),Input!B182,""),"")</f>
        <v/>
      </c>
      <c r="C182">
        <f>IF(B182="","",INT(A182))</f>
        <v/>
      </c>
      <c r="D182">
        <f>IF(B182="","",HOUR(A182))</f>
        <v/>
      </c>
      <c r="E182">
        <f>IF(B182="","",IF(INPUT!$I$1="","",IF(C182&lt;(INT(INPUT!$I$1)-INPUT!$I$2),"Off Meds",IF(C182&lt;=(INT(INPUT!$I$1)+INPUT!$I$2),"Washout","On Meds"))))</f>
        <v/>
      </c>
      <c r="F182">
        <f>IF(B182="","",1.509*(LN(B182)^1.084-5.381))</f>
        <v/>
      </c>
      <c r="G182">
        <f>IF(F182="","",IF(F182&lt;0,10*F182^2,0))</f>
        <v/>
      </c>
      <c r="H182">
        <f>IF(F182="","",IF(F182&gt;0,10*F182^2,0))</f>
        <v/>
      </c>
    </row>
    <row r="183">
      <c r="A183">
        <f>Input!A183</f>
        <v/>
      </c>
      <c r="B183">
        <f>IF(ISNUMBER(Input!B183),IF(AND(Input!B183&gt;=20,Input!B183&lt;=700),Input!B183,""),"")</f>
        <v/>
      </c>
      <c r="C183">
        <f>IF(B183="","",INT(A183))</f>
        <v/>
      </c>
      <c r="D183">
        <f>IF(B183="","",HOUR(A183))</f>
        <v/>
      </c>
      <c r="E183">
        <f>IF(B183="","",IF(INPUT!$I$1="","",IF(C183&lt;(INT(INPUT!$I$1)-INPUT!$I$2),"Off Meds",IF(C183&lt;=(INT(INPUT!$I$1)+INPUT!$I$2),"Washout","On Meds"))))</f>
        <v/>
      </c>
      <c r="F183">
        <f>IF(B183="","",1.509*(LN(B183)^1.084-5.381))</f>
        <v/>
      </c>
      <c r="G183">
        <f>IF(F183="","",IF(F183&lt;0,10*F183^2,0))</f>
        <v/>
      </c>
      <c r="H183">
        <f>IF(F183="","",IF(F183&gt;0,10*F183^2,0))</f>
        <v/>
      </c>
    </row>
    <row r="184">
      <c r="A184">
        <f>Input!A184</f>
        <v/>
      </c>
      <c r="B184">
        <f>IF(ISNUMBER(Input!B184),IF(AND(Input!B184&gt;=20,Input!B184&lt;=700),Input!B184,""),"")</f>
        <v/>
      </c>
      <c r="C184">
        <f>IF(B184="","",INT(A184))</f>
        <v/>
      </c>
      <c r="D184">
        <f>IF(B184="","",HOUR(A184))</f>
        <v/>
      </c>
      <c r="E184">
        <f>IF(B184="","",IF(INPUT!$I$1="","",IF(C184&lt;(INT(INPUT!$I$1)-INPUT!$I$2),"Off Meds",IF(C184&lt;=(INT(INPUT!$I$1)+INPUT!$I$2),"Washout","On Meds"))))</f>
        <v/>
      </c>
      <c r="F184">
        <f>IF(B184="","",1.509*(LN(B184)^1.084-5.381))</f>
        <v/>
      </c>
      <c r="G184">
        <f>IF(F184="","",IF(F184&lt;0,10*F184^2,0))</f>
        <v/>
      </c>
      <c r="H184">
        <f>IF(F184="","",IF(F184&gt;0,10*F184^2,0))</f>
        <v/>
      </c>
    </row>
    <row r="185">
      <c r="A185">
        <f>Input!A185</f>
        <v/>
      </c>
      <c r="B185">
        <f>IF(ISNUMBER(Input!B185),IF(AND(Input!B185&gt;=20,Input!B185&lt;=700),Input!B185,""),"")</f>
        <v/>
      </c>
      <c r="C185">
        <f>IF(B185="","",INT(A185))</f>
        <v/>
      </c>
      <c r="D185">
        <f>IF(B185="","",HOUR(A185))</f>
        <v/>
      </c>
      <c r="E185">
        <f>IF(B185="","",IF(INPUT!$I$1="","",IF(C185&lt;(INT(INPUT!$I$1)-INPUT!$I$2),"Off Meds",IF(C185&lt;=(INT(INPUT!$I$1)+INPUT!$I$2),"Washout","On Meds"))))</f>
        <v/>
      </c>
      <c r="F185">
        <f>IF(B185="","",1.509*(LN(B185)^1.084-5.381))</f>
        <v/>
      </c>
      <c r="G185">
        <f>IF(F185="","",IF(F185&lt;0,10*F185^2,0))</f>
        <v/>
      </c>
      <c r="H185">
        <f>IF(F185="","",IF(F185&gt;0,10*F185^2,0))</f>
        <v/>
      </c>
    </row>
    <row r="186">
      <c r="A186">
        <f>Input!A186</f>
        <v/>
      </c>
      <c r="B186">
        <f>IF(ISNUMBER(Input!B186),IF(AND(Input!B186&gt;=20,Input!B186&lt;=700),Input!B186,""),"")</f>
        <v/>
      </c>
      <c r="C186">
        <f>IF(B186="","",INT(A186))</f>
        <v/>
      </c>
      <c r="D186">
        <f>IF(B186="","",HOUR(A186))</f>
        <v/>
      </c>
      <c r="E186">
        <f>IF(B186="","",IF(INPUT!$I$1="","",IF(C186&lt;(INT(INPUT!$I$1)-INPUT!$I$2),"Off Meds",IF(C186&lt;=(INT(INPUT!$I$1)+INPUT!$I$2),"Washout","On Meds"))))</f>
        <v/>
      </c>
      <c r="F186">
        <f>IF(B186="","",1.509*(LN(B186)^1.084-5.381))</f>
        <v/>
      </c>
      <c r="G186">
        <f>IF(F186="","",IF(F186&lt;0,10*F186^2,0))</f>
        <v/>
      </c>
      <c r="H186">
        <f>IF(F186="","",IF(F186&gt;0,10*F186^2,0))</f>
        <v/>
      </c>
    </row>
    <row r="187">
      <c r="A187">
        <f>Input!A187</f>
        <v/>
      </c>
      <c r="B187">
        <f>IF(ISNUMBER(Input!B187),IF(AND(Input!B187&gt;=20,Input!B187&lt;=700),Input!B187,""),"")</f>
        <v/>
      </c>
      <c r="C187">
        <f>IF(B187="","",INT(A187))</f>
        <v/>
      </c>
      <c r="D187">
        <f>IF(B187="","",HOUR(A187))</f>
        <v/>
      </c>
      <c r="E187">
        <f>IF(B187="","",IF(INPUT!$I$1="","",IF(C187&lt;(INT(INPUT!$I$1)-INPUT!$I$2),"Off Meds",IF(C187&lt;=(INT(INPUT!$I$1)+INPUT!$I$2),"Washout","On Meds"))))</f>
        <v/>
      </c>
      <c r="F187">
        <f>IF(B187="","",1.509*(LN(B187)^1.084-5.381))</f>
        <v/>
      </c>
      <c r="G187">
        <f>IF(F187="","",IF(F187&lt;0,10*F187^2,0))</f>
        <v/>
      </c>
      <c r="H187">
        <f>IF(F187="","",IF(F187&gt;0,10*F187^2,0))</f>
        <v/>
      </c>
    </row>
    <row r="188">
      <c r="A188">
        <f>Input!A188</f>
        <v/>
      </c>
      <c r="B188">
        <f>IF(ISNUMBER(Input!B188),IF(AND(Input!B188&gt;=20,Input!B188&lt;=700),Input!B188,""),"")</f>
        <v/>
      </c>
      <c r="C188">
        <f>IF(B188="","",INT(A188))</f>
        <v/>
      </c>
      <c r="D188">
        <f>IF(B188="","",HOUR(A188))</f>
        <v/>
      </c>
      <c r="E188">
        <f>IF(B188="","",IF(INPUT!$I$1="","",IF(C188&lt;(INT(INPUT!$I$1)-INPUT!$I$2),"Off Meds",IF(C188&lt;=(INT(INPUT!$I$1)+INPUT!$I$2),"Washout","On Meds"))))</f>
        <v/>
      </c>
      <c r="F188">
        <f>IF(B188="","",1.509*(LN(B188)^1.084-5.381))</f>
        <v/>
      </c>
      <c r="G188">
        <f>IF(F188="","",IF(F188&lt;0,10*F188^2,0))</f>
        <v/>
      </c>
      <c r="H188">
        <f>IF(F188="","",IF(F188&gt;0,10*F188^2,0))</f>
        <v/>
      </c>
    </row>
    <row r="189">
      <c r="A189">
        <f>Input!A189</f>
        <v/>
      </c>
      <c r="B189">
        <f>IF(ISNUMBER(Input!B189),IF(AND(Input!B189&gt;=20,Input!B189&lt;=700),Input!B189,""),"")</f>
        <v/>
      </c>
      <c r="C189">
        <f>IF(B189="","",INT(A189))</f>
        <v/>
      </c>
      <c r="D189">
        <f>IF(B189="","",HOUR(A189))</f>
        <v/>
      </c>
      <c r="E189">
        <f>IF(B189="","",IF(INPUT!$I$1="","",IF(C189&lt;(INT(INPUT!$I$1)-INPUT!$I$2),"Off Meds",IF(C189&lt;=(INT(INPUT!$I$1)+INPUT!$I$2),"Washout","On Meds"))))</f>
        <v/>
      </c>
      <c r="F189">
        <f>IF(B189="","",1.509*(LN(B189)^1.084-5.381))</f>
        <v/>
      </c>
      <c r="G189">
        <f>IF(F189="","",IF(F189&lt;0,10*F189^2,0))</f>
        <v/>
      </c>
      <c r="H189">
        <f>IF(F189="","",IF(F189&gt;0,10*F189^2,0))</f>
        <v/>
      </c>
    </row>
    <row r="190">
      <c r="A190">
        <f>Input!A190</f>
        <v/>
      </c>
      <c r="B190">
        <f>IF(ISNUMBER(Input!B190),IF(AND(Input!B190&gt;=20,Input!B190&lt;=700),Input!B190,""),"")</f>
        <v/>
      </c>
      <c r="C190">
        <f>IF(B190="","",INT(A190))</f>
        <v/>
      </c>
      <c r="D190">
        <f>IF(B190="","",HOUR(A190))</f>
        <v/>
      </c>
      <c r="E190">
        <f>IF(B190="","",IF(INPUT!$I$1="","",IF(C190&lt;(INT(INPUT!$I$1)-INPUT!$I$2),"Off Meds",IF(C190&lt;=(INT(INPUT!$I$1)+INPUT!$I$2),"Washout","On Meds"))))</f>
        <v/>
      </c>
      <c r="F190">
        <f>IF(B190="","",1.509*(LN(B190)^1.084-5.381))</f>
        <v/>
      </c>
      <c r="G190">
        <f>IF(F190="","",IF(F190&lt;0,10*F190^2,0))</f>
        <v/>
      </c>
      <c r="H190">
        <f>IF(F190="","",IF(F190&gt;0,10*F190^2,0))</f>
        <v/>
      </c>
    </row>
    <row r="191">
      <c r="A191">
        <f>Input!A191</f>
        <v/>
      </c>
      <c r="B191">
        <f>IF(ISNUMBER(Input!B191),IF(AND(Input!B191&gt;=20,Input!B191&lt;=700),Input!B191,""),"")</f>
        <v/>
      </c>
      <c r="C191">
        <f>IF(B191="","",INT(A191))</f>
        <v/>
      </c>
      <c r="D191">
        <f>IF(B191="","",HOUR(A191))</f>
        <v/>
      </c>
      <c r="E191">
        <f>IF(B191="","",IF(INPUT!$I$1="","",IF(C191&lt;(INT(INPUT!$I$1)-INPUT!$I$2),"Off Meds",IF(C191&lt;=(INT(INPUT!$I$1)+INPUT!$I$2),"Washout","On Meds"))))</f>
        <v/>
      </c>
      <c r="F191">
        <f>IF(B191="","",1.509*(LN(B191)^1.084-5.381))</f>
        <v/>
      </c>
      <c r="G191">
        <f>IF(F191="","",IF(F191&lt;0,10*F191^2,0))</f>
        <v/>
      </c>
      <c r="H191">
        <f>IF(F191="","",IF(F191&gt;0,10*F191^2,0))</f>
        <v/>
      </c>
    </row>
    <row r="192">
      <c r="A192">
        <f>Input!A192</f>
        <v/>
      </c>
      <c r="B192">
        <f>IF(ISNUMBER(Input!B192),IF(AND(Input!B192&gt;=20,Input!B192&lt;=700),Input!B192,""),"")</f>
        <v/>
      </c>
      <c r="C192">
        <f>IF(B192="","",INT(A192))</f>
        <v/>
      </c>
      <c r="D192">
        <f>IF(B192="","",HOUR(A192))</f>
        <v/>
      </c>
      <c r="E192">
        <f>IF(B192="","",IF(INPUT!$I$1="","",IF(C192&lt;(INT(INPUT!$I$1)-INPUT!$I$2),"Off Meds",IF(C192&lt;=(INT(INPUT!$I$1)+INPUT!$I$2),"Washout","On Meds"))))</f>
        <v/>
      </c>
      <c r="F192">
        <f>IF(B192="","",1.509*(LN(B192)^1.084-5.381))</f>
        <v/>
      </c>
      <c r="G192">
        <f>IF(F192="","",IF(F192&lt;0,10*F192^2,0))</f>
        <v/>
      </c>
      <c r="H192">
        <f>IF(F192="","",IF(F192&gt;0,10*F192^2,0))</f>
        <v/>
      </c>
    </row>
    <row r="193">
      <c r="A193">
        <f>Input!A193</f>
        <v/>
      </c>
      <c r="B193">
        <f>IF(ISNUMBER(Input!B193),IF(AND(Input!B193&gt;=20,Input!B193&lt;=700),Input!B193,""),"")</f>
        <v/>
      </c>
      <c r="C193">
        <f>IF(B193="","",INT(A193))</f>
        <v/>
      </c>
      <c r="D193">
        <f>IF(B193="","",HOUR(A193))</f>
        <v/>
      </c>
      <c r="E193">
        <f>IF(B193="","",IF(INPUT!$I$1="","",IF(C193&lt;(INT(INPUT!$I$1)-INPUT!$I$2),"Off Meds",IF(C193&lt;=(INT(INPUT!$I$1)+INPUT!$I$2),"Washout","On Meds"))))</f>
        <v/>
      </c>
      <c r="F193">
        <f>IF(B193="","",1.509*(LN(B193)^1.084-5.381))</f>
        <v/>
      </c>
      <c r="G193">
        <f>IF(F193="","",IF(F193&lt;0,10*F193^2,0))</f>
        <v/>
      </c>
      <c r="H193">
        <f>IF(F193="","",IF(F193&gt;0,10*F193^2,0))</f>
        <v/>
      </c>
    </row>
    <row r="194">
      <c r="A194">
        <f>Input!A194</f>
        <v/>
      </c>
      <c r="B194">
        <f>IF(ISNUMBER(Input!B194),IF(AND(Input!B194&gt;=20,Input!B194&lt;=700),Input!B194,""),"")</f>
        <v/>
      </c>
      <c r="C194">
        <f>IF(B194="","",INT(A194))</f>
        <v/>
      </c>
      <c r="D194">
        <f>IF(B194="","",HOUR(A194))</f>
        <v/>
      </c>
      <c r="E194">
        <f>IF(B194="","",IF(INPUT!$I$1="","",IF(C194&lt;(INT(INPUT!$I$1)-INPUT!$I$2),"Off Meds",IF(C194&lt;=(INT(INPUT!$I$1)+INPUT!$I$2),"Washout","On Meds"))))</f>
        <v/>
      </c>
      <c r="F194">
        <f>IF(B194="","",1.509*(LN(B194)^1.084-5.381))</f>
        <v/>
      </c>
      <c r="G194">
        <f>IF(F194="","",IF(F194&lt;0,10*F194^2,0))</f>
        <v/>
      </c>
      <c r="H194">
        <f>IF(F194="","",IF(F194&gt;0,10*F194^2,0))</f>
        <v/>
      </c>
    </row>
    <row r="195">
      <c r="A195">
        <f>Input!A195</f>
        <v/>
      </c>
      <c r="B195">
        <f>IF(ISNUMBER(Input!B195),IF(AND(Input!B195&gt;=20,Input!B195&lt;=700),Input!B195,""),"")</f>
        <v/>
      </c>
      <c r="C195">
        <f>IF(B195="","",INT(A195))</f>
        <v/>
      </c>
      <c r="D195">
        <f>IF(B195="","",HOUR(A195))</f>
        <v/>
      </c>
      <c r="E195">
        <f>IF(B195="","",IF(INPUT!$I$1="","",IF(C195&lt;(INT(INPUT!$I$1)-INPUT!$I$2),"Off Meds",IF(C195&lt;=(INT(INPUT!$I$1)+INPUT!$I$2),"Washout","On Meds"))))</f>
        <v/>
      </c>
      <c r="F195">
        <f>IF(B195="","",1.509*(LN(B195)^1.084-5.381))</f>
        <v/>
      </c>
      <c r="G195">
        <f>IF(F195="","",IF(F195&lt;0,10*F195^2,0))</f>
        <v/>
      </c>
      <c r="H195">
        <f>IF(F195="","",IF(F195&gt;0,10*F195^2,0))</f>
        <v/>
      </c>
    </row>
    <row r="196">
      <c r="A196">
        <f>Input!A196</f>
        <v/>
      </c>
      <c r="B196">
        <f>IF(ISNUMBER(Input!B196),IF(AND(Input!B196&gt;=20,Input!B196&lt;=700),Input!B196,""),"")</f>
        <v/>
      </c>
      <c r="C196">
        <f>IF(B196="","",INT(A196))</f>
        <v/>
      </c>
      <c r="D196">
        <f>IF(B196="","",HOUR(A196))</f>
        <v/>
      </c>
      <c r="E196">
        <f>IF(B196="","",IF(INPUT!$I$1="","",IF(C196&lt;(INT(INPUT!$I$1)-INPUT!$I$2),"Off Meds",IF(C196&lt;=(INT(INPUT!$I$1)+INPUT!$I$2),"Washout","On Meds"))))</f>
        <v/>
      </c>
      <c r="F196">
        <f>IF(B196="","",1.509*(LN(B196)^1.084-5.381))</f>
        <v/>
      </c>
      <c r="G196">
        <f>IF(F196="","",IF(F196&lt;0,10*F196^2,0))</f>
        <v/>
      </c>
      <c r="H196">
        <f>IF(F196="","",IF(F196&gt;0,10*F196^2,0))</f>
        <v/>
      </c>
    </row>
    <row r="197">
      <c r="A197">
        <f>Input!A197</f>
        <v/>
      </c>
      <c r="B197">
        <f>IF(ISNUMBER(Input!B197),IF(AND(Input!B197&gt;=20,Input!B197&lt;=700),Input!B197,""),"")</f>
        <v/>
      </c>
      <c r="C197">
        <f>IF(B197="","",INT(A197))</f>
        <v/>
      </c>
      <c r="D197">
        <f>IF(B197="","",HOUR(A197))</f>
        <v/>
      </c>
      <c r="E197">
        <f>IF(B197="","",IF(INPUT!$I$1="","",IF(C197&lt;(INT(INPUT!$I$1)-INPUT!$I$2),"Off Meds",IF(C197&lt;=(INT(INPUT!$I$1)+INPUT!$I$2),"Washout","On Meds"))))</f>
        <v/>
      </c>
      <c r="F197">
        <f>IF(B197="","",1.509*(LN(B197)^1.084-5.381))</f>
        <v/>
      </c>
      <c r="G197">
        <f>IF(F197="","",IF(F197&lt;0,10*F197^2,0))</f>
        <v/>
      </c>
      <c r="H197">
        <f>IF(F197="","",IF(F197&gt;0,10*F197^2,0))</f>
        <v/>
      </c>
    </row>
    <row r="198">
      <c r="A198">
        <f>Input!A198</f>
        <v/>
      </c>
      <c r="B198">
        <f>IF(ISNUMBER(Input!B198),IF(AND(Input!B198&gt;=20,Input!B198&lt;=700),Input!B198,""),"")</f>
        <v/>
      </c>
      <c r="C198">
        <f>IF(B198="","",INT(A198))</f>
        <v/>
      </c>
      <c r="D198">
        <f>IF(B198="","",HOUR(A198))</f>
        <v/>
      </c>
      <c r="E198">
        <f>IF(B198="","",IF(INPUT!$I$1="","",IF(C198&lt;(INT(INPUT!$I$1)-INPUT!$I$2),"Off Meds",IF(C198&lt;=(INT(INPUT!$I$1)+INPUT!$I$2),"Washout","On Meds"))))</f>
        <v/>
      </c>
      <c r="F198">
        <f>IF(B198="","",1.509*(LN(B198)^1.084-5.381))</f>
        <v/>
      </c>
      <c r="G198">
        <f>IF(F198="","",IF(F198&lt;0,10*F198^2,0))</f>
        <v/>
      </c>
      <c r="H198">
        <f>IF(F198="","",IF(F198&gt;0,10*F198^2,0))</f>
        <v/>
      </c>
    </row>
    <row r="199">
      <c r="A199">
        <f>Input!A199</f>
        <v/>
      </c>
      <c r="B199">
        <f>IF(ISNUMBER(Input!B199),IF(AND(Input!B199&gt;=20,Input!B199&lt;=700),Input!B199,""),"")</f>
        <v/>
      </c>
      <c r="C199">
        <f>IF(B199="","",INT(A199))</f>
        <v/>
      </c>
      <c r="D199">
        <f>IF(B199="","",HOUR(A199))</f>
        <v/>
      </c>
      <c r="E199">
        <f>IF(B199="","",IF(INPUT!$I$1="","",IF(C199&lt;(INT(INPUT!$I$1)-INPUT!$I$2),"Off Meds",IF(C199&lt;=(INT(INPUT!$I$1)+INPUT!$I$2),"Washout","On Meds"))))</f>
        <v/>
      </c>
      <c r="F199">
        <f>IF(B199="","",1.509*(LN(B199)^1.084-5.381))</f>
        <v/>
      </c>
      <c r="G199">
        <f>IF(F199="","",IF(F199&lt;0,10*F199^2,0))</f>
        <v/>
      </c>
      <c r="H199">
        <f>IF(F199="","",IF(F199&gt;0,10*F199^2,0))</f>
        <v/>
      </c>
    </row>
    <row r="200">
      <c r="A200">
        <f>Input!A200</f>
        <v/>
      </c>
      <c r="B200">
        <f>IF(ISNUMBER(Input!B200),IF(AND(Input!B200&gt;=20,Input!B200&lt;=700),Input!B200,""),"")</f>
        <v/>
      </c>
      <c r="C200">
        <f>IF(B200="","",INT(A200))</f>
        <v/>
      </c>
      <c r="D200">
        <f>IF(B200="","",HOUR(A200))</f>
        <v/>
      </c>
      <c r="E200">
        <f>IF(B200="","",IF(INPUT!$I$1="","",IF(C200&lt;(INT(INPUT!$I$1)-INPUT!$I$2),"Off Meds",IF(C200&lt;=(INT(INPUT!$I$1)+INPUT!$I$2),"Washout","On Meds"))))</f>
        <v/>
      </c>
      <c r="F200">
        <f>IF(B200="","",1.509*(LN(B200)^1.084-5.381))</f>
        <v/>
      </c>
      <c r="G200">
        <f>IF(F200="","",IF(F200&lt;0,10*F200^2,0))</f>
        <v/>
      </c>
      <c r="H200">
        <f>IF(F200="","",IF(F200&gt;0,10*F200^2,0))</f>
        <v/>
      </c>
    </row>
    <row r="201">
      <c r="A201">
        <f>Input!A201</f>
        <v/>
      </c>
      <c r="B201">
        <f>IF(ISNUMBER(Input!B201),IF(AND(Input!B201&gt;=20,Input!B201&lt;=700),Input!B201,""),"")</f>
        <v/>
      </c>
      <c r="C201">
        <f>IF(B201="","",INT(A201))</f>
        <v/>
      </c>
      <c r="D201">
        <f>IF(B201="","",HOUR(A201))</f>
        <v/>
      </c>
      <c r="E201">
        <f>IF(B201="","",IF(INPUT!$I$1="","",IF(C201&lt;(INT(INPUT!$I$1)-INPUT!$I$2),"Off Meds",IF(C201&lt;=(INT(INPUT!$I$1)+INPUT!$I$2),"Washout","On Meds"))))</f>
        <v/>
      </c>
      <c r="F201">
        <f>IF(B201="","",1.509*(LN(B201)^1.084-5.381))</f>
        <v/>
      </c>
      <c r="G201">
        <f>IF(F201="","",IF(F201&lt;0,10*F201^2,0))</f>
        <v/>
      </c>
      <c r="H201">
        <f>IF(F201="","",IF(F201&gt;0,10*F201^2,0))</f>
        <v/>
      </c>
    </row>
    <row r="202">
      <c r="A202">
        <f>Input!A202</f>
        <v/>
      </c>
      <c r="B202">
        <f>IF(ISNUMBER(Input!B202),IF(AND(Input!B202&gt;=20,Input!B202&lt;=700),Input!B202,""),"")</f>
        <v/>
      </c>
      <c r="C202">
        <f>IF(B202="","",INT(A202))</f>
        <v/>
      </c>
      <c r="D202">
        <f>IF(B202="","",HOUR(A202))</f>
        <v/>
      </c>
      <c r="E202">
        <f>IF(B202="","",IF(INPUT!$I$1="","",IF(C202&lt;(INT(INPUT!$I$1)-INPUT!$I$2),"Off Meds",IF(C202&lt;=(INT(INPUT!$I$1)+INPUT!$I$2),"Washout","On Meds"))))</f>
        <v/>
      </c>
      <c r="F202">
        <f>IF(B202="","",1.509*(LN(B202)^1.084-5.381))</f>
        <v/>
      </c>
      <c r="G202">
        <f>IF(F202="","",IF(F202&lt;0,10*F202^2,0))</f>
        <v/>
      </c>
      <c r="H202">
        <f>IF(F202="","",IF(F202&gt;0,10*F202^2,0))</f>
        <v/>
      </c>
    </row>
    <row r="203">
      <c r="A203">
        <f>Input!A203</f>
        <v/>
      </c>
      <c r="B203">
        <f>IF(ISNUMBER(Input!B203),IF(AND(Input!B203&gt;=20,Input!B203&lt;=700),Input!B203,""),"")</f>
        <v/>
      </c>
      <c r="C203">
        <f>IF(B203="","",INT(A203))</f>
        <v/>
      </c>
      <c r="D203">
        <f>IF(B203="","",HOUR(A203))</f>
        <v/>
      </c>
      <c r="E203">
        <f>IF(B203="","",IF(INPUT!$I$1="","",IF(C203&lt;(INT(INPUT!$I$1)-INPUT!$I$2),"Off Meds",IF(C203&lt;=(INT(INPUT!$I$1)+INPUT!$I$2),"Washout","On Meds"))))</f>
        <v/>
      </c>
      <c r="F203">
        <f>IF(B203="","",1.509*(LN(B203)^1.084-5.381))</f>
        <v/>
      </c>
      <c r="G203">
        <f>IF(F203="","",IF(F203&lt;0,10*F203^2,0))</f>
        <v/>
      </c>
      <c r="H203">
        <f>IF(F203="","",IF(F203&gt;0,10*F203^2,0))</f>
        <v/>
      </c>
    </row>
    <row r="204">
      <c r="A204">
        <f>Input!A204</f>
        <v/>
      </c>
      <c r="B204">
        <f>IF(ISNUMBER(Input!B204),IF(AND(Input!B204&gt;=20,Input!B204&lt;=700),Input!B204,""),"")</f>
        <v/>
      </c>
      <c r="C204">
        <f>IF(B204="","",INT(A204))</f>
        <v/>
      </c>
      <c r="D204">
        <f>IF(B204="","",HOUR(A204))</f>
        <v/>
      </c>
      <c r="E204">
        <f>IF(B204="","",IF(INPUT!$I$1="","",IF(C204&lt;(INT(INPUT!$I$1)-INPUT!$I$2),"Off Meds",IF(C204&lt;=(INT(INPUT!$I$1)+INPUT!$I$2),"Washout","On Meds"))))</f>
        <v/>
      </c>
      <c r="F204">
        <f>IF(B204="","",1.509*(LN(B204)^1.084-5.381))</f>
        <v/>
      </c>
      <c r="G204">
        <f>IF(F204="","",IF(F204&lt;0,10*F204^2,0))</f>
        <v/>
      </c>
      <c r="H204">
        <f>IF(F204="","",IF(F204&gt;0,10*F204^2,0))</f>
        <v/>
      </c>
    </row>
    <row r="205">
      <c r="A205">
        <f>Input!A205</f>
        <v/>
      </c>
      <c r="B205">
        <f>IF(ISNUMBER(Input!B205),IF(AND(Input!B205&gt;=20,Input!B205&lt;=700),Input!B205,""),"")</f>
        <v/>
      </c>
      <c r="C205">
        <f>IF(B205="","",INT(A205))</f>
        <v/>
      </c>
      <c r="D205">
        <f>IF(B205="","",HOUR(A205))</f>
        <v/>
      </c>
      <c r="E205">
        <f>IF(B205="","",IF(INPUT!$I$1="","",IF(C205&lt;(INT(INPUT!$I$1)-INPUT!$I$2),"Off Meds",IF(C205&lt;=(INT(INPUT!$I$1)+INPUT!$I$2),"Washout","On Meds"))))</f>
        <v/>
      </c>
      <c r="F205">
        <f>IF(B205="","",1.509*(LN(B205)^1.084-5.381))</f>
        <v/>
      </c>
      <c r="G205">
        <f>IF(F205="","",IF(F205&lt;0,10*F205^2,0))</f>
        <v/>
      </c>
      <c r="H205">
        <f>IF(F205="","",IF(F205&gt;0,10*F205^2,0))</f>
        <v/>
      </c>
    </row>
    <row r="206">
      <c r="A206">
        <f>Input!A206</f>
        <v/>
      </c>
      <c r="B206">
        <f>IF(ISNUMBER(Input!B206),IF(AND(Input!B206&gt;=20,Input!B206&lt;=700),Input!B206,""),"")</f>
        <v/>
      </c>
      <c r="C206">
        <f>IF(B206="","",INT(A206))</f>
        <v/>
      </c>
      <c r="D206">
        <f>IF(B206="","",HOUR(A206))</f>
        <v/>
      </c>
      <c r="E206">
        <f>IF(B206="","",IF(INPUT!$I$1="","",IF(C206&lt;(INT(INPUT!$I$1)-INPUT!$I$2),"Off Meds",IF(C206&lt;=(INT(INPUT!$I$1)+INPUT!$I$2),"Washout","On Meds"))))</f>
        <v/>
      </c>
      <c r="F206">
        <f>IF(B206="","",1.509*(LN(B206)^1.084-5.381))</f>
        <v/>
      </c>
      <c r="G206">
        <f>IF(F206="","",IF(F206&lt;0,10*F206^2,0))</f>
        <v/>
      </c>
      <c r="H206">
        <f>IF(F206="","",IF(F206&gt;0,10*F206^2,0))</f>
        <v/>
      </c>
    </row>
    <row r="207">
      <c r="A207">
        <f>Input!A207</f>
        <v/>
      </c>
      <c r="B207">
        <f>IF(ISNUMBER(Input!B207),IF(AND(Input!B207&gt;=20,Input!B207&lt;=700),Input!B207,""),"")</f>
        <v/>
      </c>
      <c r="C207">
        <f>IF(B207="","",INT(A207))</f>
        <v/>
      </c>
      <c r="D207">
        <f>IF(B207="","",HOUR(A207))</f>
        <v/>
      </c>
      <c r="E207">
        <f>IF(B207="","",IF(INPUT!$I$1="","",IF(C207&lt;(INT(INPUT!$I$1)-INPUT!$I$2),"Off Meds",IF(C207&lt;=(INT(INPUT!$I$1)+INPUT!$I$2),"Washout","On Meds"))))</f>
        <v/>
      </c>
      <c r="F207">
        <f>IF(B207="","",1.509*(LN(B207)^1.084-5.381))</f>
        <v/>
      </c>
      <c r="G207">
        <f>IF(F207="","",IF(F207&lt;0,10*F207^2,0))</f>
        <v/>
      </c>
      <c r="H207">
        <f>IF(F207="","",IF(F207&gt;0,10*F207^2,0))</f>
        <v/>
      </c>
    </row>
    <row r="208">
      <c r="A208">
        <f>Input!A208</f>
        <v/>
      </c>
      <c r="B208">
        <f>IF(ISNUMBER(Input!B208),IF(AND(Input!B208&gt;=20,Input!B208&lt;=700),Input!B208,""),"")</f>
        <v/>
      </c>
      <c r="C208">
        <f>IF(B208="","",INT(A208))</f>
        <v/>
      </c>
      <c r="D208">
        <f>IF(B208="","",HOUR(A208))</f>
        <v/>
      </c>
      <c r="E208">
        <f>IF(B208="","",IF(INPUT!$I$1="","",IF(C208&lt;(INT(INPUT!$I$1)-INPUT!$I$2),"Off Meds",IF(C208&lt;=(INT(INPUT!$I$1)+INPUT!$I$2),"Washout","On Meds"))))</f>
        <v/>
      </c>
      <c r="F208">
        <f>IF(B208="","",1.509*(LN(B208)^1.084-5.381))</f>
        <v/>
      </c>
      <c r="G208">
        <f>IF(F208="","",IF(F208&lt;0,10*F208^2,0))</f>
        <v/>
      </c>
      <c r="H208">
        <f>IF(F208="","",IF(F208&gt;0,10*F208^2,0))</f>
        <v/>
      </c>
    </row>
    <row r="209">
      <c r="A209">
        <f>Input!A209</f>
        <v/>
      </c>
      <c r="B209">
        <f>IF(ISNUMBER(Input!B209),IF(AND(Input!B209&gt;=20,Input!B209&lt;=700),Input!B209,""),"")</f>
        <v/>
      </c>
      <c r="C209">
        <f>IF(B209="","",INT(A209))</f>
        <v/>
      </c>
      <c r="D209">
        <f>IF(B209="","",HOUR(A209))</f>
        <v/>
      </c>
      <c r="E209">
        <f>IF(B209="","",IF(INPUT!$I$1="","",IF(C209&lt;(INT(INPUT!$I$1)-INPUT!$I$2),"Off Meds",IF(C209&lt;=(INT(INPUT!$I$1)+INPUT!$I$2),"Washout","On Meds"))))</f>
        <v/>
      </c>
      <c r="F209">
        <f>IF(B209="","",1.509*(LN(B209)^1.084-5.381))</f>
        <v/>
      </c>
      <c r="G209">
        <f>IF(F209="","",IF(F209&lt;0,10*F209^2,0))</f>
        <v/>
      </c>
      <c r="H209">
        <f>IF(F209="","",IF(F209&gt;0,10*F209^2,0))</f>
        <v/>
      </c>
    </row>
    <row r="210">
      <c r="A210">
        <f>Input!A210</f>
        <v/>
      </c>
      <c r="B210">
        <f>IF(ISNUMBER(Input!B210),IF(AND(Input!B210&gt;=20,Input!B210&lt;=700),Input!B210,""),"")</f>
        <v/>
      </c>
      <c r="C210">
        <f>IF(B210="","",INT(A210))</f>
        <v/>
      </c>
      <c r="D210">
        <f>IF(B210="","",HOUR(A210))</f>
        <v/>
      </c>
      <c r="E210">
        <f>IF(B210="","",IF(INPUT!$I$1="","",IF(C210&lt;(INT(INPUT!$I$1)-INPUT!$I$2),"Off Meds",IF(C210&lt;=(INT(INPUT!$I$1)+INPUT!$I$2),"Washout","On Meds"))))</f>
        <v/>
      </c>
      <c r="F210">
        <f>IF(B210="","",1.509*(LN(B210)^1.084-5.381))</f>
        <v/>
      </c>
      <c r="G210">
        <f>IF(F210="","",IF(F210&lt;0,10*F210^2,0))</f>
        <v/>
      </c>
      <c r="H210">
        <f>IF(F210="","",IF(F210&gt;0,10*F210^2,0))</f>
        <v/>
      </c>
    </row>
    <row r="211">
      <c r="A211">
        <f>Input!A211</f>
        <v/>
      </c>
      <c r="B211">
        <f>IF(ISNUMBER(Input!B211),IF(AND(Input!B211&gt;=20,Input!B211&lt;=700),Input!B211,""),"")</f>
        <v/>
      </c>
      <c r="C211">
        <f>IF(B211="","",INT(A211))</f>
        <v/>
      </c>
      <c r="D211">
        <f>IF(B211="","",HOUR(A211))</f>
        <v/>
      </c>
      <c r="E211">
        <f>IF(B211="","",IF(INPUT!$I$1="","",IF(C211&lt;(INT(INPUT!$I$1)-INPUT!$I$2),"Off Meds",IF(C211&lt;=(INT(INPUT!$I$1)+INPUT!$I$2),"Washout","On Meds"))))</f>
        <v/>
      </c>
      <c r="F211">
        <f>IF(B211="","",1.509*(LN(B211)^1.084-5.381))</f>
        <v/>
      </c>
      <c r="G211">
        <f>IF(F211="","",IF(F211&lt;0,10*F211^2,0))</f>
        <v/>
      </c>
      <c r="H211">
        <f>IF(F211="","",IF(F211&gt;0,10*F211^2,0))</f>
        <v/>
      </c>
    </row>
    <row r="212">
      <c r="A212">
        <f>Input!A212</f>
        <v/>
      </c>
      <c r="B212">
        <f>IF(ISNUMBER(Input!B212),IF(AND(Input!B212&gt;=20,Input!B212&lt;=700),Input!B212,""),"")</f>
        <v/>
      </c>
      <c r="C212">
        <f>IF(B212="","",INT(A212))</f>
        <v/>
      </c>
      <c r="D212">
        <f>IF(B212="","",HOUR(A212))</f>
        <v/>
      </c>
      <c r="E212">
        <f>IF(B212="","",IF(INPUT!$I$1="","",IF(C212&lt;(INT(INPUT!$I$1)-INPUT!$I$2),"Off Meds",IF(C212&lt;=(INT(INPUT!$I$1)+INPUT!$I$2),"Washout","On Meds"))))</f>
        <v/>
      </c>
      <c r="F212">
        <f>IF(B212="","",1.509*(LN(B212)^1.084-5.381))</f>
        <v/>
      </c>
      <c r="G212">
        <f>IF(F212="","",IF(F212&lt;0,10*F212^2,0))</f>
        <v/>
      </c>
      <c r="H212">
        <f>IF(F212="","",IF(F212&gt;0,10*F212^2,0))</f>
        <v/>
      </c>
    </row>
    <row r="213">
      <c r="A213">
        <f>Input!A213</f>
        <v/>
      </c>
      <c r="B213">
        <f>IF(ISNUMBER(Input!B213),IF(AND(Input!B213&gt;=20,Input!B213&lt;=700),Input!B213,""),"")</f>
        <v/>
      </c>
      <c r="C213">
        <f>IF(B213="","",INT(A213))</f>
        <v/>
      </c>
      <c r="D213">
        <f>IF(B213="","",HOUR(A213))</f>
        <v/>
      </c>
      <c r="E213">
        <f>IF(B213="","",IF(INPUT!$I$1="","",IF(C213&lt;(INT(INPUT!$I$1)-INPUT!$I$2),"Off Meds",IF(C213&lt;=(INT(INPUT!$I$1)+INPUT!$I$2),"Washout","On Meds"))))</f>
        <v/>
      </c>
      <c r="F213">
        <f>IF(B213="","",1.509*(LN(B213)^1.084-5.381))</f>
        <v/>
      </c>
      <c r="G213">
        <f>IF(F213="","",IF(F213&lt;0,10*F213^2,0))</f>
        <v/>
      </c>
      <c r="H213">
        <f>IF(F213="","",IF(F213&gt;0,10*F213^2,0))</f>
        <v/>
      </c>
    </row>
    <row r="214">
      <c r="A214">
        <f>Input!A214</f>
        <v/>
      </c>
      <c r="B214">
        <f>IF(ISNUMBER(Input!B214),IF(AND(Input!B214&gt;=20,Input!B214&lt;=700),Input!B214,""),"")</f>
        <v/>
      </c>
      <c r="C214">
        <f>IF(B214="","",INT(A214))</f>
        <v/>
      </c>
      <c r="D214">
        <f>IF(B214="","",HOUR(A214))</f>
        <v/>
      </c>
      <c r="E214">
        <f>IF(B214="","",IF(INPUT!$I$1="","",IF(C214&lt;(INT(INPUT!$I$1)-INPUT!$I$2),"Off Meds",IF(C214&lt;=(INT(INPUT!$I$1)+INPUT!$I$2),"Washout","On Meds"))))</f>
        <v/>
      </c>
      <c r="F214">
        <f>IF(B214="","",1.509*(LN(B214)^1.084-5.381))</f>
        <v/>
      </c>
      <c r="G214">
        <f>IF(F214="","",IF(F214&lt;0,10*F214^2,0))</f>
        <v/>
      </c>
      <c r="H214">
        <f>IF(F214="","",IF(F214&gt;0,10*F214^2,0))</f>
        <v/>
      </c>
    </row>
    <row r="215">
      <c r="A215">
        <f>Input!A215</f>
        <v/>
      </c>
      <c r="B215">
        <f>IF(ISNUMBER(Input!B215),IF(AND(Input!B215&gt;=20,Input!B215&lt;=700),Input!B215,""),"")</f>
        <v/>
      </c>
      <c r="C215">
        <f>IF(B215="","",INT(A215))</f>
        <v/>
      </c>
      <c r="D215">
        <f>IF(B215="","",HOUR(A215))</f>
        <v/>
      </c>
      <c r="E215">
        <f>IF(B215="","",IF(INPUT!$I$1="","",IF(C215&lt;(INT(INPUT!$I$1)-INPUT!$I$2),"Off Meds",IF(C215&lt;=(INT(INPUT!$I$1)+INPUT!$I$2),"Washout","On Meds"))))</f>
        <v/>
      </c>
      <c r="F215">
        <f>IF(B215="","",1.509*(LN(B215)^1.084-5.381))</f>
        <v/>
      </c>
      <c r="G215">
        <f>IF(F215="","",IF(F215&lt;0,10*F215^2,0))</f>
        <v/>
      </c>
      <c r="H215">
        <f>IF(F215="","",IF(F215&gt;0,10*F215^2,0))</f>
        <v/>
      </c>
    </row>
    <row r="216">
      <c r="A216">
        <f>Input!A216</f>
        <v/>
      </c>
      <c r="B216">
        <f>IF(ISNUMBER(Input!B216),IF(AND(Input!B216&gt;=20,Input!B216&lt;=700),Input!B216,""),"")</f>
        <v/>
      </c>
      <c r="C216">
        <f>IF(B216="","",INT(A216))</f>
        <v/>
      </c>
      <c r="D216">
        <f>IF(B216="","",HOUR(A216))</f>
        <v/>
      </c>
      <c r="E216">
        <f>IF(B216="","",IF(INPUT!$I$1="","",IF(C216&lt;(INT(INPUT!$I$1)-INPUT!$I$2),"Off Meds",IF(C216&lt;=(INT(INPUT!$I$1)+INPUT!$I$2),"Washout","On Meds"))))</f>
        <v/>
      </c>
      <c r="F216">
        <f>IF(B216="","",1.509*(LN(B216)^1.084-5.381))</f>
        <v/>
      </c>
      <c r="G216">
        <f>IF(F216="","",IF(F216&lt;0,10*F216^2,0))</f>
        <v/>
      </c>
      <c r="H216">
        <f>IF(F216="","",IF(F216&gt;0,10*F216^2,0))</f>
        <v/>
      </c>
    </row>
    <row r="217">
      <c r="A217">
        <f>Input!A217</f>
        <v/>
      </c>
      <c r="B217">
        <f>IF(ISNUMBER(Input!B217),IF(AND(Input!B217&gt;=20,Input!B217&lt;=700),Input!B217,""),"")</f>
        <v/>
      </c>
      <c r="C217">
        <f>IF(B217="","",INT(A217))</f>
        <v/>
      </c>
      <c r="D217">
        <f>IF(B217="","",HOUR(A217))</f>
        <v/>
      </c>
      <c r="E217">
        <f>IF(B217="","",IF(INPUT!$I$1="","",IF(C217&lt;(INT(INPUT!$I$1)-INPUT!$I$2),"Off Meds",IF(C217&lt;=(INT(INPUT!$I$1)+INPUT!$I$2),"Washout","On Meds"))))</f>
        <v/>
      </c>
      <c r="F217">
        <f>IF(B217="","",1.509*(LN(B217)^1.084-5.381))</f>
        <v/>
      </c>
      <c r="G217">
        <f>IF(F217="","",IF(F217&lt;0,10*F217^2,0))</f>
        <v/>
      </c>
      <c r="H217">
        <f>IF(F217="","",IF(F217&gt;0,10*F217^2,0))</f>
        <v/>
      </c>
    </row>
    <row r="218">
      <c r="A218">
        <f>Input!A218</f>
        <v/>
      </c>
      <c r="B218">
        <f>IF(ISNUMBER(Input!B218),IF(AND(Input!B218&gt;=20,Input!B218&lt;=700),Input!B218,""),"")</f>
        <v/>
      </c>
      <c r="C218">
        <f>IF(B218="","",INT(A218))</f>
        <v/>
      </c>
      <c r="D218">
        <f>IF(B218="","",HOUR(A218))</f>
        <v/>
      </c>
      <c r="E218">
        <f>IF(B218="","",IF(INPUT!$I$1="","",IF(C218&lt;(INT(INPUT!$I$1)-INPUT!$I$2),"Off Meds",IF(C218&lt;=(INT(INPUT!$I$1)+INPUT!$I$2),"Washout","On Meds"))))</f>
        <v/>
      </c>
      <c r="F218">
        <f>IF(B218="","",1.509*(LN(B218)^1.084-5.381))</f>
        <v/>
      </c>
      <c r="G218">
        <f>IF(F218="","",IF(F218&lt;0,10*F218^2,0))</f>
        <v/>
      </c>
      <c r="H218">
        <f>IF(F218="","",IF(F218&gt;0,10*F218^2,0))</f>
        <v/>
      </c>
    </row>
    <row r="219">
      <c r="A219">
        <f>Input!A219</f>
        <v/>
      </c>
      <c r="B219">
        <f>IF(ISNUMBER(Input!B219),IF(AND(Input!B219&gt;=20,Input!B219&lt;=700),Input!B219,""),"")</f>
        <v/>
      </c>
      <c r="C219">
        <f>IF(B219="","",INT(A219))</f>
        <v/>
      </c>
      <c r="D219">
        <f>IF(B219="","",HOUR(A219))</f>
        <v/>
      </c>
      <c r="E219">
        <f>IF(B219="","",IF(INPUT!$I$1="","",IF(C219&lt;(INT(INPUT!$I$1)-INPUT!$I$2),"Off Meds",IF(C219&lt;=(INT(INPUT!$I$1)+INPUT!$I$2),"Washout","On Meds"))))</f>
        <v/>
      </c>
      <c r="F219">
        <f>IF(B219="","",1.509*(LN(B219)^1.084-5.381))</f>
        <v/>
      </c>
      <c r="G219">
        <f>IF(F219="","",IF(F219&lt;0,10*F219^2,0))</f>
        <v/>
      </c>
      <c r="H219">
        <f>IF(F219="","",IF(F219&gt;0,10*F219^2,0))</f>
        <v/>
      </c>
    </row>
    <row r="220">
      <c r="A220">
        <f>Input!A220</f>
        <v/>
      </c>
      <c r="B220">
        <f>IF(ISNUMBER(Input!B220),IF(AND(Input!B220&gt;=20,Input!B220&lt;=700),Input!B220,""),"")</f>
        <v/>
      </c>
      <c r="C220">
        <f>IF(B220="","",INT(A220))</f>
        <v/>
      </c>
      <c r="D220">
        <f>IF(B220="","",HOUR(A220))</f>
        <v/>
      </c>
      <c r="E220">
        <f>IF(B220="","",IF(INPUT!$I$1="","",IF(C220&lt;(INT(INPUT!$I$1)-INPUT!$I$2),"Off Meds",IF(C220&lt;=(INT(INPUT!$I$1)+INPUT!$I$2),"Washout","On Meds"))))</f>
        <v/>
      </c>
      <c r="F220">
        <f>IF(B220="","",1.509*(LN(B220)^1.084-5.381))</f>
        <v/>
      </c>
      <c r="G220">
        <f>IF(F220="","",IF(F220&lt;0,10*F220^2,0))</f>
        <v/>
      </c>
      <c r="H220">
        <f>IF(F220="","",IF(F220&gt;0,10*F220^2,0))</f>
        <v/>
      </c>
    </row>
    <row r="221">
      <c r="A221">
        <f>Input!A221</f>
        <v/>
      </c>
      <c r="B221">
        <f>IF(ISNUMBER(Input!B221),IF(AND(Input!B221&gt;=20,Input!B221&lt;=700),Input!B221,""),"")</f>
        <v/>
      </c>
      <c r="C221">
        <f>IF(B221="","",INT(A221))</f>
        <v/>
      </c>
      <c r="D221">
        <f>IF(B221="","",HOUR(A221))</f>
        <v/>
      </c>
      <c r="E221">
        <f>IF(B221="","",IF(INPUT!$I$1="","",IF(C221&lt;(INT(INPUT!$I$1)-INPUT!$I$2),"Off Meds",IF(C221&lt;=(INT(INPUT!$I$1)+INPUT!$I$2),"Washout","On Meds"))))</f>
        <v/>
      </c>
      <c r="F221">
        <f>IF(B221="","",1.509*(LN(B221)^1.084-5.381))</f>
        <v/>
      </c>
      <c r="G221">
        <f>IF(F221="","",IF(F221&lt;0,10*F221^2,0))</f>
        <v/>
      </c>
      <c r="H221">
        <f>IF(F221="","",IF(F221&gt;0,10*F221^2,0))</f>
        <v/>
      </c>
    </row>
    <row r="222">
      <c r="A222">
        <f>Input!A222</f>
        <v/>
      </c>
      <c r="B222">
        <f>IF(ISNUMBER(Input!B222),IF(AND(Input!B222&gt;=20,Input!B222&lt;=700),Input!B222,""),"")</f>
        <v/>
      </c>
      <c r="C222">
        <f>IF(B222="","",INT(A222))</f>
        <v/>
      </c>
      <c r="D222">
        <f>IF(B222="","",HOUR(A222))</f>
        <v/>
      </c>
      <c r="E222">
        <f>IF(B222="","",IF(INPUT!$I$1="","",IF(C222&lt;(INT(INPUT!$I$1)-INPUT!$I$2),"Off Meds",IF(C222&lt;=(INT(INPUT!$I$1)+INPUT!$I$2),"Washout","On Meds"))))</f>
        <v/>
      </c>
      <c r="F222">
        <f>IF(B222="","",1.509*(LN(B222)^1.084-5.381))</f>
        <v/>
      </c>
      <c r="G222">
        <f>IF(F222="","",IF(F222&lt;0,10*F222^2,0))</f>
        <v/>
      </c>
      <c r="H222">
        <f>IF(F222="","",IF(F222&gt;0,10*F222^2,0))</f>
        <v/>
      </c>
    </row>
    <row r="223">
      <c r="A223">
        <f>Input!A223</f>
        <v/>
      </c>
      <c r="B223">
        <f>IF(ISNUMBER(Input!B223),IF(AND(Input!B223&gt;=20,Input!B223&lt;=700),Input!B223,""),"")</f>
        <v/>
      </c>
      <c r="C223">
        <f>IF(B223="","",INT(A223))</f>
        <v/>
      </c>
      <c r="D223">
        <f>IF(B223="","",HOUR(A223))</f>
        <v/>
      </c>
      <c r="E223">
        <f>IF(B223="","",IF(INPUT!$I$1="","",IF(C223&lt;(INT(INPUT!$I$1)-INPUT!$I$2),"Off Meds",IF(C223&lt;=(INT(INPUT!$I$1)+INPUT!$I$2),"Washout","On Meds"))))</f>
        <v/>
      </c>
      <c r="F223">
        <f>IF(B223="","",1.509*(LN(B223)^1.084-5.381))</f>
        <v/>
      </c>
      <c r="G223">
        <f>IF(F223="","",IF(F223&lt;0,10*F223^2,0))</f>
        <v/>
      </c>
      <c r="H223">
        <f>IF(F223="","",IF(F223&gt;0,10*F223^2,0))</f>
        <v/>
      </c>
    </row>
    <row r="224">
      <c r="A224">
        <f>Input!A224</f>
        <v/>
      </c>
      <c r="B224">
        <f>IF(ISNUMBER(Input!B224),IF(AND(Input!B224&gt;=20,Input!B224&lt;=700),Input!B224,""),"")</f>
        <v/>
      </c>
      <c r="C224">
        <f>IF(B224="","",INT(A224))</f>
        <v/>
      </c>
      <c r="D224">
        <f>IF(B224="","",HOUR(A224))</f>
        <v/>
      </c>
      <c r="E224">
        <f>IF(B224="","",IF(INPUT!$I$1="","",IF(C224&lt;(INT(INPUT!$I$1)-INPUT!$I$2),"Off Meds",IF(C224&lt;=(INT(INPUT!$I$1)+INPUT!$I$2),"Washout","On Meds"))))</f>
        <v/>
      </c>
      <c r="F224">
        <f>IF(B224="","",1.509*(LN(B224)^1.084-5.381))</f>
        <v/>
      </c>
      <c r="G224">
        <f>IF(F224="","",IF(F224&lt;0,10*F224^2,0))</f>
        <v/>
      </c>
      <c r="H224">
        <f>IF(F224="","",IF(F224&gt;0,10*F224^2,0))</f>
        <v/>
      </c>
    </row>
    <row r="225">
      <c r="A225">
        <f>Input!A225</f>
        <v/>
      </c>
      <c r="B225">
        <f>IF(ISNUMBER(Input!B225),IF(AND(Input!B225&gt;=20,Input!B225&lt;=700),Input!B225,""),"")</f>
        <v/>
      </c>
      <c r="C225">
        <f>IF(B225="","",INT(A225))</f>
        <v/>
      </c>
      <c r="D225">
        <f>IF(B225="","",HOUR(A225))</f>
        <v/>
      </c>
      <c r="E225">
        <f>IF(B225="","",IF(INPUT!$I$1="","",IF(C225&lt;(INT(INPUT!$I$1)-INPUT!$I$2),"Off Meds",IF(C225&lt;=(INT(INPUT!$I$1)+INPUT!$I$2),"Washout","On Meds"))))</f>
        <v/>
      </c>
      <c r="F225">
        <f>IF(B225="","",1.509*(LN(B225)^1.084-5.381))</f>
        <v/>
      </c>
      <c r="G225">
        <f>IF(F225="","",IF(F225&lt;0,10*F225^2,0))</f>
        <v/>
      </c>
      <c r="H225">
        <f>IF(F225="","",IF(F225&gt;0,10*F225^2,0))</f>
        <v/>
      </c>
    </row>
    <row r="226">
      <c r="A226">
        <f>Input!A226</f>
        <v/>
      </c>
      <c r="B226">
        <f>IF(ISNUMBER(Input!B226),IF(AND(Input!B226&gt;=20,Input!B226&lt;=700),Input!B226,""),"")</f>
        <v/>
      </c>
      <c r="C226">
        <f>IF(B226="","",INT(A226))</f>
        <v/>
      </c>
      <c r="D226">
        <f>IF(B226="","",HOUR(A226))</f>
        <v/>
      </c>
      <c r="E226">
        <f>IF(B226="","",IF(INPUT!$I$1="","",IF(C226&lt;(INT(INPUT!$I$1)-INPUT!$I$2),"Off Meds",IF(C226&lt;=(INT(INPUT!$I$1)+INPUT!$I$2),"Washout","On Meds"))))</f>
        <v/>
      </c>
      <c r="F226">
        <f>IF(B226="","",1.509*(LN(B226)^1.084-5.381))</f>
        <v/>
      </c>
      <c r="G226">
        <f>IF(F226="","",IF(F226&lt;0,10*F226^2,0))</f>
        <v/>
      </c>
      <c r="H226">
        <f>IF(F226="","",IF(F226&gt;0,10*F226^2,0))</f>
        <v/>
      </c>
    </row>
    <row r="227">
      <c r="A227">
        <f>Input!A227</f>
        <v/>
      </c>
      <c r="B227">
        <f>IF(ISNUMBER(Input!B227),IF(AND(Input!B227&gt;=20,Input!B227&lt;=700),Input!B227,""),"")</f>
        <v/>
      </c>
      <c r="C227">
        <f>IF(B227="","",INT(A227))</f>
        <v/>
      </c>
      <c r="D227">
        <f>IF(B227="","",HOUR(A227))</f>
        <v/>
      </c>
      <c r="E227">
        <f>IF(B227="","",IF(INPUT!$I$1="","",IF(C227&lt;(INT(INPUT!$I$1)-INPUT!$I$2),"Off Meds",IF(C227&lt;=(INT(INPUT!$I$1)+INPUT!$I$2),"Washout","On Meds"))))</f>
        <v/>
      </c>
      <c r="F227">
        <f>IF(B227="","",1.509*(LN(B227)^1.084-5.381))</f>
        <v/>
      </c>
      <c r="G227">
        <f>IF(F227="","",IF(F227&lt;0,10*F227^2,0))</f>
        <v/>
      </c>
      <c r="H227">
        <f>IF(F227="","",IF(F227&gt;0,10*F227^2,0))</f>
        <v/>
      </c>
    </row>
    <row r="228">
      <c r="A228">
        <f>Input!A228</f>
        <v/>
      </c>
      <c r="B228">
        <f>IF(ISNUMBER(Input!B228),IF(AND(Input!B228&gt;=20,Input!B228&lt;=700),Input!B228,""),"")</f>
        <v/>
      </c>
      <c r="C228">
        <f>IF(B228="","",INT(A228))</f>
        <v/>
      </c>
      <c r="D228">
        <f>IF(B228="","",HOUR(A228))</f>
        <v/>
      </c>
      <c r="E228">
        <f>IF(B228="","",IF(INPUT!$I$1="","",IF(C228&lt;(INT(INPUT!$I$1)-INPUT!$I$2),"Off Meds",IF(C228&lt;=(INT(INPUT!$I$1)+INPUT!$I$2),"Washout","On Meds"))))</f>
        <v/>
      </c>
      <c r="F228">
        <f>IF(B228="","",1.509*(LN(B228)^1.084-5.381))</f>
        <v/>
      </c>
      <c r="G228">
        <f>IF(F228="","",IF(F228&lt;0,10*F228^2,0))</f>
        <v/>
      </c>
      <c r="H228">
        <f>IF(F228="","",IF(F228&gt;0,10*F228^2,0))</f>
        <v/>
      </c>
    </row>
    <row r="229">
      <c r="A229">
        <f>Input!A229</f>
        <v/>
      </c>
      <c r="B229">
        <f>IF(ISNUMBER(Input!B229),IF(AND(Input!B229&gt;=20,Input!B229&lt;=700),Input!B229,""),"")</f>
        <v/>
      </c>
      <c r="C229">
        <f>IF(B229="","",INT(A229))</f>
        <v/>
      </c>
      <c r="D229">
        <f>IF(B229="","",HOUR(A229))</f>
        <v/>
      </c>
      <c r="E229">
        <f>IF(B229="","",IF(INPUT!$I$1="","",IF(C229&lt;(INT(INPUT!$I$1)-INPUT!$I$2),"Off Meds",IF(C229&lt;=(INT(INPUT!$I$1)+INPUT!$I$2),"Washout","On Meds"))))</f>
        <v/>
      </c>
      <c r="F229">
        <f>IF(B229="","",1.509*(LN(B229)^1.084-5.381))</f>
        <v/>
      </c>
      <c r="G229">
        <f>IF(F229="","",IF(F229&lt;0,10*F229^2,0))</f>
        <v/>
      </c>
      <c r="H229">
        <f>IF(F229="","",IF(F229&gt;0,10*F229^2,0))</f>
        <v/>
      </c>
    </row>
    <row r="230">
      <c r="A230">
        <f>Input!A230</f>
        <v/>
      </c>
      <c r="B230">
        <f>IF(ISNUMBER(Input!B230),IF(AND(Input!B230&gt;=20,Input!B230&lt;=700),Input!B230,""),"")</f>
        <v/>
      </c>
      <c r="C230">
        <f>IF(B230="","",INT(A230))</f>
        <v/>
      </c>
      <c r="D230">
        <f>IF(B230="","",HOUR(A230))</f>
        <v/>
      </c>
      <c r="E230">
        <f>IF(B230="","",IF(INPUT!$I$1="","",IF(C230&lt;(INT(INPUT!$I$1)-INPUT!$I$2),"Off Meds",IF(C230&lt;=(INT(INPUT!$I$1)+INPUT!$I$2),"Washout","On Meds"))))</f>
        <v/>
      </c>
      <c r="F230">
        <f>IF(B230="","",1.509*(LN(B230)^1.084-5.381))</f>
        <v/>
      </c>
      <c r="G230">
        <f>IF(F230="","",IF(F230&lt;0,10*F230^2,0))</f>
        <v/>
      </c>
      <c r="H230">
        <f>IF(F230="","",IF(F230&gt;0,10*F230^2,0))</f>
        <v/>
      </c>
    </row>
    <row r="231">
      <c r="A231">
        <f>Input!A231</f>
        <v/>
      </c>
      <c r="B231">
        <f>IF(ISNUMBER(Input!B231),IF(AND(Input!B231&gt;=20,Input!B231&lt;=700),Input!B231,""),"")</f>
        <v/>
      </c>
      <c r="C231">
        <f>IF(B231="","",INT(A231))</f>
        <v/>
      </c>
      <c r="D231">
        <f>IF(B231="","",HOUR(A231))</f>
        <v/>
      </c>
      <c r="E231">
        <f>IF(B231="","",IF(INPUT!$I$1="","",IF(C231&lt;(INT(INPUT!$I$1)-INPUT!$I$2),"Off Meds",IF(C231&lt;=(INT(INPUT!$I$1)+INPUT!$I$2),"Washout","On Meds"))))</f>
        <v/>
      </c>
      <c r="F231">
        <f>IF(B231="","",1.509*(LN(B231)^1.084-5.381))</f>
        <v/>
      </c>
      <c r="G231">
        <f>IF(F231="","",IF(F231&lt;0,10*F231^2,0))</f>
        <v/>
      </c>
      <c r="H231">
        <f>IF(F231="","",IF(F231&gt;0,10*F231^2,0))</f>
        <v/>
      </c>
    </row>
    <row r="232">
      <c r="A232">
        <f>Input!A232</f>
        <v/>
      </c>
      <c r="B232">
        <f>IF(ISNUMBER(Input!B232),IF(AND(Input!B232&gt;=20,Input!B232&lt;=700),Input!B232,""),"")</f>
        <v/>
      </c>
      <c r="C232">
        <f>IF(B232="","",INT(A232))</f>
        <v/>
      </c>
      <c r="D232">
        <f>IF(B232="","",HOUR(A232))</f>
        <v/>
      </c>
      <c r="E232">
        <f>IF(B232="","",IF(INPUT!$I$1="","",IF(C232&lt;(INT(INPUT!$I$1)-INPUT!$I$2),"Off Meds",IF(C232&lt;=(INT(INPUT!$I$1)+INPUT!$I$2),"Washout","On Meds"))))</f>
        <v/>
      </c>
      <c r="F232">
        <f>IF(B232="","",1.509*(LN(B232)^1.084-5.381))</f>
        <v/>
      </c>
      <c r="G232">
        <f>IF(F232="","",IF(F232&lt;0,10*F232^2,0))</f>
        <v/>
      </c>
      <c r="H232">
        <f>IF(F232="","",IF(F232&gt;0,10*F232^2,0))</f>
        <v/>
      </c>
    </row>
    <row r="233">
      <c r="A233">
        <f>Input!A233</f>
        <v/>
      </c>
      <c r="B233">
        <f>IF(ISNUMBER(Input!B233),IF(AND(Input!B233&gt;=20,Input!B233&lt;=700),Input!B233,""),"")</f>
        <v/>
      </c>
      <c r="C233">
        <f>IF(B233="","",INT(A233))</f>
        <v/>
      </c>
      <c r="D233">
        <f>IF(B233="","",HOUR(A233))</f>
        <v/>
      </c>
      <c r="E233">
        <f>IF(B233="","",IF(INPUT!$I$1="","",IF(C233&lt;(INT(INPUT!$I$1)-INPUT!$I$2),"Off Meds",IF(C233&lt;=(INT(INPUT!$I$1)+INPUT!$I$2),"Washout","On Meds"))))</f>
        <v/>
      </c>
      <c r="F233">
        <f>IF(B233="","",1.509*(LN(B233)^1.084-5.381))</f>
        <v/>
      </c>
      <c r="G233">
        <f>IF(F233="","",IF(F233&lt;0,10*F233^2,0))</f>
        <v/>
      </c>
      <c r="H233">
        <f>IF(F233="","",IF(F233&gt;0,10*F233^2,0))</f>
        <v/>
      </c>
    </row>
    <row r="234">
      <c r="A234">
        <f>Input!A234</f>
        <v/>
      </c>
      <c r="B234">
        <f>IF(ISNUMBER(Input!B234),IF(AND(Input!B234&gt;=20,Input!B234&lt;=700),Input!B234,""),"")</f>
        <v/>
      </c>
      <c r="C234">
        <f>IF(B234="","",INT(A234))</f>
        <v/>
      </c>
      <c r="D234">
        <f>IF(B234="","",HOUR(A234))</f>
        <v/>
      </c>
      <c r="E234">
        <f>IF(B234="","",IF(INPUT!$I$1="","",IF(C234&lt;(INT(INPUT!$I$1)-INPUT!$I$2),"Off Meds",IF(C234&lt;=(INT(INPUT!$I$1)+INPUT!$I$2),"Washout","On Meds"))))</f>
        <v/>
      </c>
      <c r="F234">
        <f>IF(B234="","",1.509*(LN(B234)^1.084-5.381))</f>
        <v/>
      </c>
      <c r="G234">
        <f>IF(F234="","",IF(F234&lt;0,10*F234^2,0))</f>
        <v/>
      </c>
      <c r="H234">
        <f>IF(F234="","",IF(F234&gt;0,10*F234^2,0))</f>
        <v/>
      </c>
    </row>
    <row r="235">
      <c r="A235">
        <f>Input!A235</f>
        <v/>
      </c>
      <c r="B235">
        <f>IF(ISNUMBER(Input!B235),IF(AND(Input!B235&gt;=20,Input!B235&lt;=700),Input!B235,""),"")</f>
        <v/>
      </c>
      <c r="C235">
        <f>IF(B235="","",INT(A235))</f>
        <v/>
      </c>
      <c r="D235">
        <f>IF(B235="","",HOUR(A235))</f>
        <v/>
      </c>
      <c r="E235">
        <f>IF(B235="","",IF(INPUT!$I$1="","",IF(C235&lt;(INT(INPUT!$I$1)-INPUT!$I$2),"Off Meds",IF(C235&lt;=(INT(INPUT!$I$1)+INPUT!$I$2),"Washout","On Meds"))))</f>
        <v/>
      </c>
      <c r="F235">
        <f>IF(B235="","",1.509*(LN(B235)^1.084-5.381))</f>
        <v/>
      </c>
      <c r="G235">
        <f>IF(F235="","",IF(F235&lt;0,10*F235^2,0))</f>
        <v/>
      </c>
      <c r="H235">
        <f>IF(F235="","",IF(F235&gt;0,10*F235^2,0))</f>
        <v/>
      </c>
    </row>
    <row r="236">
      <c r="A236">
        <f>Input!A236</f>
        <v/>
      </c>
      <c r="B236">
        <f>IF(ISNUMBER(Input!B236),IF(AND(Input!B236&gt;=20,Input!B236&lt;=700),Input!B236,""),"")</f>
        <v/>
      </c>
      <c r="C236">
        <f>IF(B236="","",INT(A236))</f>
        <v/>
      </c>
      <c r="D236">
        <f>IF(B236="","",HOUR(A236))</f>
        <v/>
      </c>
      <c r="E236">
        <f>IF(B236="","",IF(INPUT!$I$1="","",IF(C236&lt;(INT(INPUT!$I$1)-INPUT!$I$2),"Off Meds",IF(C236&lt;=(INT(INPUT!$I$1)+INPUT!$I$2),"Washout","On Meds"))))</f>
        <v/>
      </c>
      <c r="F236">
        <f>IF(B236="","",1.509*(LN(B236)^1.084-5.381))</f>
        <v/>
      </c>
      <c r="G236">
        <f>IF(F236="","",IF(F236&lt;0,10*F236^2,0))</f>
        <v/>
      </c>
      <c r="H236">
        <f>IF(F236="","",IF(F236&gt;0,10*F236^2,0))</f>
        <v/>
      </c>
    </row>
    <row r="237">
      <c r="A237">
        <f>Input!A237</f>
        <v/>
      </c>
      <c r="B237">
        <f>IF(ISNUMBER(Input!B237),IF(AND(Input!B237&gt;=20,Input!B237&lt;=700),Input!B237,""),"")</f>
        <v/>
      </c>
      <c r="C237">
        <f>IF(B237="","",INT(A237))</f>
        <v/>
      </c>
      <c r="D237">
        <f>IF(B237="","",HOUR(A237))</f>
        <v/>
      </c>
      <c r="E237">
        <f>IF(B237="","",IF(INPUT!$I$1="","",IF(C237&lt;(INT(INPUT!$I$1)-INPUT!$I$2),"Off Meds",IF(C237&lt;=(INT(INPUT!$I$1)+INPUT!$I$2),"Washout","On Meds"))))</f>
        <v/>
      </c>
      <c r="F237">
        <f>IF(B237="","",1.509*(LN(B237)^1.084-5.381))</f>
        <v/>
      </c>
      <c r="G237">
        <f>IF(F237="","",IF(F237&lt;0,10*F237^2,0))</f>
        <v/>
      </c>
      <c r="H237">
        <f>IF(F237="","",IF(F237&gt;0,10*F237^2,0))</f>
        <v/>
      </c>
    </row>
    <row r="238">
      <c r="A238">
        <f>Input!A238</f>
        <v/>
      </c>
      <c r="B238">
        <f>IF(ISNUMBER(Input!B238),IF(AND(Input!B238&gt;=20,Input!B238&lt;=700),Input!B238,""),"")</f>
        <v/>
      </c>
      <c r="C238">
        <f>IF(B238="","",INT(A238))</f>
        <v/>
      </c>
      <c r="D238">
        <f>IF(B238="","",HOUR(A238))</f>
        <v/>
      </c>
      <c r="E238">
        <f>IF(B238="","",IF(INPUT!$I$1="","",IF(C238&lt;(INT(INPUT!$I$1)-INPUT!$I$2),"Off Meds",IF(C238&lt;=(INT(INPUT!$I$1)+INPUT!$I$2),"Washout","On Meds"))))</f>
        <v/>
      </c>
      <c r="F238">
        <f>IF(B238="","",1.509*(LN(B238)^1.084-5.381))</f>
        <v/>
      </c>
      <c r="G238">
        <f>IF(F238="","",IF(F238&lt;0,10*F238^2,0))</f>
        <v/>
      </c>
      <c r="H238">
        <f>IF(F238="","",IF(F238&gt;0,10*F238^2,0))</f>
        <v/>
      </c>
    </row>
    <row r="239">
      <c r="A239">
        <f>Input!A239</f>
        <v/>
      </c>
      <c r="B239">
        <f>IF(ISNUMBER(Input!B239),IF(AND(Input!B239&gt;=20,Input!B239&lt;=700),Input!B239,""),"")</f>
        <v/>
      </c>
      <c r="C239">
        <f>IF(B239="","",INT(A239))</f>
        <v/>
      </c>
      <c r="D239">
        <f>IF(B239="","",HOUR(A239))</f>
        <v/>
      </c>
      <c r="E239">
        <f>IF(B239="","",IF(INPUT!$I$1="","",IF(C239&lt;(INT(INPUT!$I$1)-INPUT!$I$2),"Off Meds",IF(C239&lt;=(INT(INPUT!$I$1)+INPUT!$I$2),"Washout","On Meds"))))</f>
        <v/>
      </c>
      <c r="F239">
        <f>IF(B239="","",1.509*(LN(B239)^1.084-5.381))</f>
        <v/>
      </c>
      <c r="G239">
        <f>IF(F239="","",IF(F239&lt;0,10*F239^2,0))</f>
        <v/>
      </c>
      <c r="H239">
        <f>IF(F239="","",IF(F239&gt;0,10*F239^2,0))</f>
        <v/>
      </c>
    </row>
    <row r="240">
      <c r="A240">
        <f>Input!A240</f>
        <v/>
      </c>
      <c r="B240">
        <f>IF(ISNUMBER(Input!B240),IF(AND(Input!B240&gt;=20,Input!B240&lt;=700),Input!B240,""),"")</f>
        <v/>
      </c>
      <c r="C240">
        <f>IF(B240="","",INT(A240))</f>
        <v/>
      </c>
      <c r="D240">
        <f>IF(B240="","",HOUR(A240))</f>
        <v/>
      </c>
      <c r="E240">
        <f>IF(B240="","",IF(INPUT!$I$1="","",IF(C240&lt;(INT(INPUT!$I$1)-INPUT!$I$2),"Off Meds",IF(C240&lt;=(INT(INPUT!$I$1)+INPUT!$I$2),"Washout","On Meds"))))</f>
        <v/>
      </c>
      <c r="F240">
        <f>IF(B240="","",1.509*(LN(B240)^1.084-5.381))</f>
        <v/>
      </c>
      <c r="G240">
        <f>IF(F240="","",IF(F240&lt;0,10*F240^2,0))</f>
        <v/>
      </c>
      <c r="H240">
        <f>IF(F240="","",IF(F240&gt;0,10*F240^2,0))</f>
        <v/>
      </c>
    </row>
    <row r="241">
      <c r="A241">
        <f>Input!A241</f>
        <v/>
      </c>
      <c r="B241">
        <f>IF(ISNUMBER(Input!B241),IF(AND(Input!B241&gt;=20,Input!B241&lt;=700),Input!B241,""),"")</f>
        <v/>
      </c>
      <c r="C241">
        <f>IF(B241="","",INT(A241))</f>
        <v/>
      </c>
      <c r="D241">
        <f>IF(B241="","",HOUR(A241))</f>
        <v/>
      </c>
      <c r="E241">
        <f>IF(B241="","",IF(INPUT!$I$1="","",IF(C241&lt;(INT(INPUT!$I$1)-INPUT!$I$2),"Off Meds",IF(C241&lt;=(INT(INPUT!$I$1)+INPUT!$I$2),"Washout","On Meds"))))</f>
        <v/>
      </c>
      <c r="F241">
        <f>IF(B241="","",1.509*(LN(B241)^1.084-5.381))</f>
        <v/>
      </c>
      <c r="G241">
        <f>IF(F241="","",IF(F241&lt;0,10*F241^2,0))</f>
        <v/>
      </c>
      <c r="H241">
        <f>IF(F241="","",IF(F241&gt;0,10*F241^2,0))</f>
        <v/>
      </c>
    </row>
    <row r="242">
      <c r="A242">
        <f>Input!A242</f>
        <v/>
      </c>
      <c r="B242">
        <f>IF(ISNUMBER(Input!B242),IF(AND(Input!B242&gt;=20,Input!B242&lt;=700),Input!B242,""),"")</f>
        <v/>
      </c>
      <c r="C242">
        <f>IF(B242="","",INT(A242))</f>
        <v/>
      </c>
      <c r="D242">
        <f>IF(B242="","",HOUR(A242))</f>
        <v/>
      </c>
      <c r="E242">
        <f>IF(B242="","",IF(INPUT!$I$1="","",IF(C242&lt;(INT(INPUT!$I$1)-INPUT!$I$2),"Off Meds",IF(C242&lt;=(INT(INPUT!$I$1)+INPUT!$I$2),"Washout","On Meds"))))</f>
        <v/>
      </c>
      <c r="F242">
        <f>IF(B242="","",1.509*(LN(B242)^1.084-5.381))</f>
        <v/>
      </c>
      <c r="G242">
        <f>IF(F242="","",IF(F242&lt;0,10*F242^2,0))</f>
        <v/>
      </c>
      <c r="H242">
        <f>IF(F242="","",IF(F242&gt;0,10*F242^2,0))</f>
        <v/>
      </c>
    </row>
    <row r="243">
      <c r="A243">
        <f>Input!A243</f>
        <v/>
      </c>
      <c r="B243">
        <f>IF(ISNUMBER(Input!B243),IF(AND(Input!B243&gt;=20,Input!B243&lt;=700),Input!B243,""),"")</f>
        <v/>
      </c>
      <c r="C243">
        <f>IF(B243="","",INT(A243))</f>
        <v/>
      </c>
      <c r="D243">
        <f>IF(B243="","",HOUR(A243))</f>
        <v/>
      </c>
      <c r="E243">
        <f>IF(B243="","",IF(INPUT!$I$1="","",IF(C243&lt;(INT(INPUT!$I$1)-INPUT!$I$2),"Off Meds",IF(C243&lt;=(INT(INPUT!$I$1)+INPUT!$I$2),"Washout","On Meds"))))</f>
        <v/>
      </c>
      <c r="F243">
        <f>IF(B243="","",1.509*(LN(B243)^1.084-5.381))</f>
        <v/>
      </c>
      <c r="G243">
        <f>IF(F243="","",IF(F243&lt;0,10*F243^2,0))</f>
        <v/>
      </c>
      <c r="H243">
        <f>IF(F243="","",IF(F243&gt;0,10*F243^2,0))</f>
        <v/>
      </c>
    </row>
    <row r="244">
      <c r="A244">
        <f>Input!A244</f>
        <v/>
      </c>
      <c r="B244">
        <f>IF(ISNUMBER(Input!B244),IF(AND(Input!B244&gt;=20,Input!B244&lt;=700),Input!B244,""),"")</f>
        <v/>
      </c>
      <c r="C244">
        <f>IF(B244="","",INT(A244))</f>
        <v/>
      </c>
      <c r="D244">
        <f>IF(B244="","",HOUR(A244))</f>
        <v/>
      </c>
      <c r="E244">
        <f>IF(B244="","",IF(INPUT!$I$1="","",IF(C244&lt;(INT(INPUT!$I$1)-INPUT!$I$2),"Off Meds",IF(C244&lt;=(INT(INPUT!$I$1)+INPUT!$I$2),"Washout","On Meds"))))</f>
        <v/>
      </c>
      <c r="F244">
        <f>IF(B244="","",1.509*(LN(B244)^1.084-5.381))</f>
        <v/>
      </c>
      <c r="G244">
        <f>IF(F244="","",IF(F244&lt;0,10*F244^2,0))</f>
        <v/>
      </c>
      <c r="H244">
        <f>IF(F244="","",IF(F244&gt;0,10*F244^2,0))</f>
        <v/>
      </c>
    </row>
    <row r="245">
      <c r="A245">
        <f>Input!A245</f>
        <v/>
      </c>
      <c r="B245">
        <f>IF(ISNUMBER(Input!B245),IF(AND(Input!B245&gt;=20,Input!B245&lt;=700),Input!B245,""),"")</f>
        <v/>
      </c>
      <c r="C245">
        <f>IF(B245="","",INT(A245))</f>
        <v/>
      </c>
      <c r="D245">
        <f>IF(B245="","",HOUR(A245))</f>
        <v/>
      </c>
      <c r="E245">
        <f>IF(B245="","",IF(INPUT!$I$1="","",IF(C245&lt;(INT(INPUT!$I$1)-INPUT!$I$2),"Off Meds",IF(C245&lt;=(INT(INPUT!$I$1)+INPUT!$I$2),"Washout","On Meds"))))</f>
        <v/>
      </c>
      <c r="F245">
        <f>IF(B245="","",1.509*(LN(B245)^1.084-5.381))</f>
        <v/>
      </c>
      <c r="G245">
        <f>IF(F245="","",IF(F245&lt;0,10*F245^2,0))</f>
        <v/>
      </c>
      <c r="H245">
        <f>IF(F245="","",IF(F245&gt;0,10*F245^2,0))</f>
        <v/>
      </c>
    </row>
    <row r="246">
      <c r="A246">
        <f>Input!A246</f>
        <v/>
      </c>
      <c r="B246">
        <f>IF(ISNUMBER(Input!B246),IF(AND(Input!B246&gt;=20,Input!B246&lt;=700),Input!B246,""),"")</f>
        <v/>
      </c>
      <c r="C246">
        <f>IF(B246="","",INT(A246))</f>
        <v/>
      </c>
      <c r="D246">
        <f>IF(B246="","",HOUR(A246))</f>
        <v/>
      </c>
      <c r="E246">
        <f>IF(B246="","",IF(INPUT!$I$1="","",IF(C246&lt;(INT(INPUT!$I$1)-INPUT!$I$2),"Off Meds",IF(C246&lt;=(INT(INPUT!$I$1)+INPUT!$I$2),"Washout","On Meds"))))</f>
        <v/>
      </c>
      <c r="F246">
        <f>IF(B246="","",1.509*(LN(B246)^1.084-5.381))</f>
        <v/>
      </c>
      <c r="G246">
        <f>IF(F246="","",IF(F246&lt;0,10*F246^2,0))</f>
        <v/>
      </c>
      <c r="H246">
        <f>IF(F246="","",IF(F246&gt;0,10*F246^2,0))</f>
        <v/>
      </c>
    </row>
    <row r="247">
      <c r="A247">
        <f>Input!A247</f>
        <v/>
      </c>
      <c r="B247">
        <f>IF(ISNUMBER(Input!B247),IF(AND(Input!B247&gt;=20,Input!B247&lt;=700),Input!B247,""),"")</f>
        <v/>
      </c>
      <c r="C247">
        <f>IF(B247="","",INT(A247))</f>
        <v/>
      </c>
      <c r="D247">
        <f>IF(B247="","",HOUR(A247))</f>
        <v/>
      </c>
      <c r="E247">
        <f>IF(B247="","",IF(INPUT!$I$1="","",IF(C247&lt;(INT(INPUT!$I$1)-INPUT!$I$2),"Off Meds",IF(C247&lt;=(INT(INPUT!$I$1)+INPUT!$I$2),"Washout","On Meds"))))</f>
        <v/>
      </c>
      <c r="F247">
        <f>IF(B247="","",1.509*(LN(B247)^1.084-5.381))</f>
        <v/>
      </c>
      <c r="G247">
        <f>IF(F247="","",IF(F247&lt;0,10*F247^2,0))</f>
        <v/>
      </c>
      <c r="H247">
        <f>IF(F247="","",IF(F247&gt;0,10*F247^2,0))</f>
        <v/>
      </c>
    </row>
    <row r="248">
      <c r="A248">
        <f>Input!A248</f>
        <v/>
      </c>
      <c r="B248">
        <f>IF(ISNUMBER(Input!B248),IF(AND(Input!B248&gt;=20,Input!B248&lt;=700),Input!B248,""),"")</f>
        <v/>
      </c>
      <c r="C248">
        <f>IF(B248="","",INT(A248))</f>
        <v/>
      </c>
      <c r="D248">
        <f>IF(B248="","",HOUR(A248))</f>
        <v/>
      </c>
      <c r="E248">
        <f>IF(B248="","",IF(INPUT!$I$1="","",IF(C248&lt;(INT(INPUT!$I$1)-INPUT!$I$2),"Off Meds",IF(C248&lt;=(INT(INPUT!$I$1)+INPUT!$I$2),"Washout","On Meds"))))</f>
        <v/>
      </c>
      <c r="F248">
        <f>IF(B248="","",1.509*(LN(B248)^1.084-5.381))</f>
        <v/>
      </c>
      <c r="G248">
        <f>IF(F248="","",IF(F248&lt;0,10*F248^2,0))</f>
        <v/>
      </c>
      <c r="H248">
        <f>IF(F248="","",IF(F248&gt;0,10*F248^2,0))</f>
        <v/>
      </c>
    </row>
    <row r="249">
      <c r="A249">
        <f>Input!A249</f>
        <v/>
      </c>
      <c r="B249">
        <f>IF(ISNUMBER(Input!B249),IF(AND(Input!B249&gt;=20,Input!B249&lt;=700),Input!B249,""),"")</f>
        <v/>
      </c>
      <c r="C249">
        <f>IF(B249="","",INT(A249))</f>
        <v/>
      </c>
      <c r="D249">
        <f>IF(B249="","",HOUR(A249))</f>
        <v/>
      </c>
      <c r="E249">
        <f>IF(B249="","",IF(INPUT!$I$1="","",IF(C249&lt;(INT(INPUT!$I$1)-INPUT!$I$2),"Off Meds",IF(C249&lt;=(INT(INPUT!$I$1)+INPUT!$I$2),"Washout","On Meds"))))</f>
        <v/>
      </c>
      <c r="F249">
        <f>IF(B249="","",1.509*(LN(B249)^1.084-5.381))</f>
        <v/>
      </c>
      <c r="G249">
        <f>IF(F249="","",IF(F249&lt;0,10*F249^2,0))</f>
        <v/>
      </c>
      <c r="H249">
        <f>IF(F249="","",IF(F249&gt;0,10*F249^2,0))</f>
        <v/>
      </c>
    </row>
    <row r="250">
      <c r="A250">
        <f>Input!A250</f>
        <v/>
      </c>
      <c r="B250">
        <f>IF(ISNUMBER(Input!B250),IF(AND(Input!B250&gt;=20,Input!B250&lt;=700),Input!B250,""),"")</f>
        <v/>
      </c>
      <c r="C250">
        <f>IF(B250="","",INT(A250))</f>
        <v/>
      </c>
      <c r="D250">
        <f>IF(B250="","",HOUR(A250))</f>
        <v/>
      </c>
      <c r="E250">
        <f>IF(B250="","",IF(INPUT!$I$1="","",IF(C250&lt;(INT(INPUT!$I$1)-INPUT!$I$2),"Off Meds",IF(C250&lt;=(INT(INPUT!$I$1)+INPUT!$I$2),"Washout","On Meds"))))</f>
        <v/>
      </c>
      <c r="F250">
        <f>IF(B250="","",1.509*(LN(B250)^1.084-5.381))</f>
        <v/>
      </c>
      <c r="G250">
        <f>IF(F250="","",IF(F250&lt;0,10*F250^2,0))</f>
        <v/>
      </c>
      <c r="H250">
        <f>IF(F250="","",IF(F250&gt;0,10*F250^2,0))</f>
        <v/>
      </c>
    </row>
    <row r="251">
      <c r="A251">
        <f>Input!A251</f>
        <v/>
      </c>
      <c r="B251">
        <f>IF(ISNUMBER(Input!B251),IF(AND(Input!B251&gt;=20,Input!B251&lt;=700),Input!B251,""),"")</f>
        <v/>
      </c>
      <c r="C251">
        <f>IF(B251="","",INT(A251))</f>
        <v/>
      </c>
      <c r="D251">
        <f>IF(B251="","",HOUR(A251))</f>
        <v/>
      </c>
      <c r="E251">
        <f>IF(B251="","",IF(INPUT!$I$1="","",IF(C251&lt;(INT(INPUT!$I$1)-INPUT!$I$2),"Off Meds",IF(C251&lt;=(INT(INPUT!$I$1)+INPUT!$I$2),"Washout","On Meds"))))</f>
        <v/>
      </c>
      <c r="F251">
        <f>IF(B251="","",1.509*(LN(B251)^1.084-5.381))</f>
        <v/>
      </c>
      <c r="G251">
        <f>IF(F251="","",IF(F251&lt;0,10*F251^2,0))</f>
        <v/>
      </c>
      <c r="H251">
        <f>IF(F251="","",IF(F251&gt;0,10*F251^2,0))</f>
        <v/>
      </c>
    </row>
    <row r="252">
      <c r="A252">
        <f>Input!A252</f>
        <v/>
      </c>
      <c r="B252">
        <f>IF(ISNUMBER(Input!B252),IF(AND(Input!B252&gt;=20,Input!B252&lt;=700),Input!B252,""),"")</f>
        <v/>
      </c>
      <c r="C252">
        <f>IF(B252="","",INT(A252))</f>
        <v/>
      </c>
      <c r="D252">
        <f>IF(B252="","",HOUR(A252))</f>
        <v/>
      </c>
      <c r="E252">
        <f>IF(B252="","",IF(INPUT!$I$1="","",IF(C252&lt;(INT(INPUT!$I$1)-INPUT!$I$2),"Off Meds",IF(C252&lt;=(INT(INPUT!$I$1)+INPUT!$I$2),"Washout","On Meds"))))</f>
        <v/>
      </c>
      <c r="F252">
        <f>IF(B252="","",1.509*(LN(B252)^1.084-5.381))</f>
        <v/>
      </c>
      <c r="G252">
        <f>IF(F252="","",IF(F252&lt;0,10*F252^2,0))</f>
        <v/>
      </c>
      <c r="H252">
        <f>IF(F252="","",IF(F252&gt;0,10*F252^2,0))</f>
        <v/>
      </c>
    </row>
    <row r="253">
      <c r="A253">
        <f>Input!A253</f>
        <v/>
      </c>
      <c r="B253">
        <f>IF(ISNUMBER(Input!B253),IF(AND(Input!B253&gt;=20,Input!B253&lt;=700),Input!B253,""),"")</f>
        <v/>
      </c>
      <c r="C253">
        <f>IF(B253="","",INT(A253))</f>
        <v/>
      </c>
      <c r="D253">
        <f>IF(B253="","",HOUR(A253))</f>
        <v/>
      </c>
      <c r="E253">
        <f>IF(B253="","",IF(INPUT!$I$1="","",IF(C253&lt;(INT(INPUT!$I$1)-INPUT!$I$2),"Off Meds",IF(C253&lt;=(INT(INPUT!$I$1)+INPUT!$I$2),"Washout","On Meds"))))</f>
        <v/>
      </c>
      <c r="F253">
        <f>IF(B253="","",1.509*(LN(B253)^1.084-5.381))</f>
        <v/>
      </c>
      <c r="G253">
        <f>IF(F253="","",IF(F253&lt;0,10*F253^2,0))</f>
        <v/>
      </c>
      <c r="H253">
        <f>IF(F253="","",IF(F253&gt;0,10*F253^2,0))</f>
        <v/>
      </c>
    </row>
    <row r="254">
      <c r="A254">
        <f>Input!A254</f>
        <v/>
      </c>
      <c r="B254">
        <f>IF(ISNUMBER(Input!B254),IF(AND(Input!B254&gt;=20,Input!B254&lt;=700),Input!B254,""),"")</f>
        <v/>
      </c>
      <c r="C254">
        <f>IF(B254="","",INT(A254))</f>
        <v/>
      </c>
      <c r="D254">
        <f>IF(B254="","",HOUR(A254))</f>
        <v/>
      </c>
      <c r="E254">
        <f>IF(B254="","",IF(INPUT!$I$1="","",IF(C254&lt;(INT(INPUT!$I$1)-INPUT!$I$2),"Off Meds",IF(C254&lt;=(INT(INPUT!$I$1)+INPUT!$I$2),"Washout","On Meds"))))</f>
        <v/>
      </c>
      <c r="F254">
        <f>IF(B254="","",1.509*(LN(B254)^1.084-5.381))</f>
        <v/>
      </c>
      <c r="G254">
        <f>IF(F254="","",IF(F254&lt;0,10*F254^2,0))</f>
        <v/>
      </c>
      <c r="H254">
        <f>IF(F254="","",IF(F254&gt;0,10*F254^2,0))</f>
        <v/>
      </c>
    </row>
    <row r="255">
      <c r="A255">
        <f>Input!A255</f>
        <v/>
      </c>
      <c r="B255">
        <f>IF(ISNUMBER(Input!B255),IF(AND(Input!B255&gt;=20,Input!B255&lt;=700),Input!B255,""),"")</f>
        <v/>
      </c>
      <c r="C255">
        <f>IF(B255="","",INT(A255))</f>
        <v/>
      </c>
      <c r="D255">
        <f>IF(B255="","",HOUR(A255))</f>
        <v/>
      </c>
      <c r="E255">
        <f>IF(B255="","",IF(INPUT!$I$1="","",IF(C255&lt;(INT(INPUT!$I$1)-INPUT!$I$2),"Off Meds",IF(C255&lt;=(INT(INPUT!$I$1)+INPUT!$I$2),"Washout","On Meds"))))</f>
        <v/>
      </c>
      <c r="F255">
        <f>IF(B255="","",1.509*(LN(B255)^1.084-5.381))</f>
        <v/>
      </c>
      <c r="G255">
        <f>IF(F255="","",IF(F255&lt;0,10*F255^2,0))</f>
        <v/>
      </c>
      <c r="H255">
        <f>IF(F255="","",IF(F255&gt;0,10*F255^2,0))</f>
        <v/>
      </c>
    </row>
    <row r="256">
      <c r="A256">
        <f>Input!A256</f>
        <v/>
      </c>
      <c r="B256">
        <f>IF(ISNUMBER(Input!B256),IF(AND(Input!B256&gt;=20,Input!B256&lt;=700),Input!B256,""),"")</f>
        <v/>
      </c>
      <c r="C256">
        <f>IF(B256="","",INT(A256))</f>
        <v/>
      </c>
      <c r="D256">
        <f>IF(B256="","",HOUR(A256))</f>
        <v/>
      </c>
      <c r="E256">
        <f>IF(B256="","",IF(INPUT!$I$1="","",IF(C256&lt;(INT(INPUT!$I$1)-INPUT!$I$2),"Off Meds",IF(C256&lt;=(INT(INPUT!$I$1)+INPUT!$I$2),"Washout","On Meds"))))</f>
        <v/>
      </c>
      <c r="F256">
        <f>IF(B256="","",1.509*(LN(B256)^1.084-5.381))</f>
        <v/>
      </c>
      <c r="G256">
        <f>IF(F256="","",IF(F256&lt;0,10*F256^2,0))</f>
        <v/>
      </c>
      <c r="H256">
        <f>IF(F256="","",IF(F256&gt;0,10*F256^2,0))</f>
        <v/>
      </c>
    </row>
    <row r="257">
      <c r="A257">
        <f>Input!A257</f>
        <v/>
      </c>
      <c r="B257">
        <f>IF(ISNUMBER(Input!B257),IF(AND(Input!B257&gt;=20,Input!B257&lt;=700),Input!B257,""),"")</f>
        <v/>
      </c>
      <c r="C257">
        <f>IF(B257="","",INT(A257))</f>
        <v/>
      </c>
      <c r="D257">
        <f>IF(B257="","",HOUR(A257))</f>
        <v/>
      </c>
      <c r="E257">
        <f>IF(B257="","",IF(INPUT!$I$1="","",IF(C257&lt;(INT(INPUT!$I$1)-INPUT!$I$2),"Off Meds",IF(C257&lt;=(INT(INPUT!$I$1)+INPUT!$I$2),"Washout","On Meds"))))</f>
        <v/>
      </c>
      <c r="F257">
        <f>IF(B257="","",1.509*(LN(B257)^1.084-5.381))</f>
        <v/>
      </c>
      <c r="G257">
        <f>IF(F257="","",IF(F257&lt;0,10*F257^2,0))</f>
        <v/>
      </c>
      <c r="H257">
        <f>IF(F257="","",IF(F257&gt;0,10*F257^2,0))</f>
        <v/>
      </c>
    </row>
    <row r="258">
      <c r="A258">
        <f>Input!A258</f>
        <v/>
      </c>
      <c r="B258">
        <f>IF(ISNUMBER(Input!B258),IF(AND(Input!B258&gt;=20,Input!B258&lt;=700),Input!B258,""),"")</f>
        <v/>
      </c>
      <c r="C258">
        <f>IF(B258="","",INT(A258))</f>
        <v/>
      </c>
      <c r="D258">
        <f>IF(B258="","",HOUR(A258))</f>
        <v/>
      </c>
      <c r="E258">
        <f>IF(B258="","",IF(INPUT!$I$1="","",IF(C258&lt;(INT(INPUT!$I$1)-INPUT!$I$2),"Off Meds",IF(C258&lt;=(INT(INPUT!$I$1)+INPUT!$I$2),"Washout","On Meds"))))</f>
        <v/>
      </c>
      <c r="F258">
        <f>IF(B258="","",1.509*(LN(B258)^1.084-5.381))</f>
        <v/>
      </c>
      <c r="G258">
        <f>IF(F258="","",IF(F258&lt;0,10*F258^2,0))</f>
        <v/>
      </c>
      <c r="H258">
        <f>IF(F258="","",IF(F258&gt;0,10*F258^2,0))</f>
        <v/>
      </c>
    </row>
    <row r="259">
      <c r="A259">
        <f>Input!A259</f>
        <v/>
      </c>
      <c r="B259">
        <f>IF(ISNUMBER(Input!B259),IF(AND(Input!B259&gt;=20,Input!B259&lt;=700),Input!B259,""),"")</f>
        <v/>
      </c>
      <c r="C259">
        <f>IF(B259="","",INT(A259))</f>
        <v/>
      </c>
      <c r="D259">
        <f>IF(B259="","",HOUR(A259))</f>
        <v/>
      </c>
      <c r="E259">
        <f>IF(B259="","",IF(INPUT!$I$1="","",IF(C259&lt;(INT(INPUT!$I$1)-INPUT!$I$2),"Off Meds",IF(C259&lt;=(INT(INPUT!$I$1)+INPUT!$I$2),"Washout","On Meds"))))</f>
        <v/>
      </c>
      <c r="F259">
        <f>IF(B259="","",1.509*(LN(B259)^1.084-5.381))</f>
        <v/>
      </c>
      <c r="G259">
        <f>IF(F259="","",IF(F259&lt;0,10*F259^2,0))</f>
        <v/>
      </c>
      <c r="H259">
        <f>IF(F259="","",IF(F259&gt;0,10*F259^2,0))</f>
        <v/>
      </c>
    </row>
    <row r="260">
      <c r="A260">
        <f>Input!A260</f>
        <v/>
      </c>
      <c r="B260">
        <f>IF(ISNUMBER(Input!B260),IF(AND(Input!B260&gt;=20,Input!B260&lt;=700),Input!B260,""),"")</f>
        <v/>
      </c>
      <c r="C260">
        <f>IF(B260="","",INT(A260))</f>
        <v/>
      </c>
      <c r="D260">
        <f>IF(B260="","",HOUR(A260))</f>
        <v/>
      </c>
      <c r="E260">
        <f>IF(B260="","",IF(INPUT!$I$1="","",IF(C260&lt;(INT(INPUT!$I$1)-INPUT!$I$2),"Off Meds",IF(C260&lt;=(INT(INPUT!$I$1)+INPUT!$I$2),"Washout","On Meds"))))</f>
        <v/>
      </c>
      <c r="F260">
        <f>IF(B260="","",1.509*(LN(B260)^1.084-5.381))</f>
        <v/>
      </c>
      <c r="G260">
        <f>IF(F260="","",IF(F260&lt;0,10*F260^2,0))</f>
        <v/>
      </c>
      <c r="H260">
        <f>IF(F260="","",IF(F260&gt;0,10*F260^2,0))</f>
        <v/>
      </c>
    </row>
    <row r="261">
      <c r="A261">
        <f>Input!A261</f>
        <v/>
      </c>
      <c r="B261">
        <f>IF(ISNUMBER(Input!B261),IF(AND(Input!B261&gt;=20,Input!B261&lt;=700),Input!B261,""),"")</f>
        <v/>
      </c>
      <c r="C261">
        <f>IF(B261="","",INT(A261))</f>
        <v/>
      </c>
      <c r="D261">
        <f>IF(B261="","",HOUR(A261))</f>
        <v/>
      </c>
      <c r="E261">
        <f>IF(B261="","",IF(INPUT!$I$1="","",IF(C261&lt;(INT(INPUT!$I$1)-INPUT!$I$2),"Off Meds",IF(C261&lt;=(INT(INPUT!$I$1)+INPUT!$I$2),"Washout","On Meds"))))</f>
        <v/>
      </c>
      <c r="F261">
        <f>IF(B261="","",1.509*(LN(B261)^1.084-5.381))</f>
        <v/>
      </c>
      <c r="G261">
        <f>IF(F261="","",IF(F261&lt;0,10*F261^2,0))</f>
        <v/>
      </c>
      <c r="H261">
        <f>IF(F261="","",IF(F261&gt;0,10*F261^2,0))</f>
        <v/>
      </c>
    </row>
    <row r="262">
      <c r="A262">
        <f>Input!A262</f>
        <v/>
      </c>
      <c r="B262">
        <f>IF(ISNUMBER(Input!B262),IF(AND(Input!B262&gt;=20,Input!B262&lt;=700),Input!B262,""),"")</f>
        <v/>
      </c>
      <c r="C262">
        <f>IF(B262="","",INT(A262))</f>
        <v/>
      </c>
      <c r="D262">
        <f>IF(B262="","",HOUR(A262))</f>
        <v/>
      </c>
      <c r="E262">
        <f>IF(B262="","",IF(INPUT!$I$1="","",IF(C262&lt;(INT(INPUT!$I$1)-INPUT!$I$2),"Off Meds",IF(C262&lt;=(INT(INPUT!$I$1)+INPUT!$I$2),"Washout","On Meds"))))</f>
        <v/>
      </c>
      <c r="F262">
        <f>IF(B262="","",1.509*(LN(B262)^1.084-5.381))</f>
        <v/>
      </c>
      <c r="G262">
        <f>IF(F262="","",IF(F262&lt;0,10*F262^2,0))</f>
        <v/>
      </c>
      <c r="H262">
        <f>IF(F262="","",IF(F262&gt;0,10*F262^2,0))</f>
        <v/>
      </c>
    </row>
    <row r="263">
      <c r="A263">
        <f>Input!A263</f>
        <v/>
      </c>
      <c r="B263">
        <f>IF(ISNUMBER(Input!B263),IF(AND(Input!B263&gt;=20,Input!B263&lt;=700),Input!B263,""),"")</f>
        <v/>
      </c>
      <c r="C263">
        <f>IF(B263="","",INT(A263))</f>
        <v/>
      </c>
      <c r="D263">
        <f>IF(B263="","",HOUR(A263))</f>
        <v/>
      </c>
      <c r="E263">
        <f>IF(B263="","",IF(INPUT!$I$1="","",IF(C263&lt;(INT(INPUT!$I$1)-INPUT!$I$2),"Off Meds",IF(C263&lt;=(INT(INPUT!$I$1)+INPUT!$I$2),"Washout","On Meds"))))</f>
        <v/>
      </c>
      <c r="F263">
        <f>IF(B263="","",1.509*(LN(B263)^1.084-5.381))</f>
        <v/>
      </c>
      <c r="G263">
        <f>IF(F263="","",IF(F263&lt;0,10*F263^2,0))</f>
        <v/>
      </c>
      <c r="H263">
        <f>IF(F263="","",IF(F263&gt;0,10*F263^2,0))</f>
        <v/>
      </c>
    </row>
    <row r="264">
      <c r="A264">
        <f>Input!A264</f>
        <v/>
      </c>
      <c r="B264">
        <f>IF(ISNUMBER(Input!B264),IF(AND(Input!B264&gt;=20,Input!B264&lt;=700),Input!B264,""),"")</f>
        <v/>
      </c>
      <c r="C264">
        <f>IF(B264="","",INT(A264))</f>
        <v/>
      </c>
      <c r="D264">
        <f>IF(B264="","",HOUR(A264))</f>
        <v/>
      </c>
      <c r="E264">
        <f>IF(B264="","",IF(INPUT!$I$1="","",IF(C264&lt;(INT(INPUT!$I$1)-INPUT!$I$2),"Off Meds",IF(C264&lt;=(INT(INPUT!$I$1)+INPUT!$I$2),"Washout","On Meds"))))</f>
        <v/>
      </c>
      <c r="F264">
        <f>IF(B264="","",1.509*(LN(B264)^1.084-5.381))</f>
        <v/>
      </c>
      <c r="G264">
        <f>IF(F264="","",IF(F264&lt;0,10*F264^2,0))</f>
        <v/>
      </c>
      <c r="H264">
        <f>IF(F264="","",IF(F264&gt;0,10*F264^2,0))</f>
        <v/>
      </c>
    </row>
    <row r="265">
      <c r="A265">
        <f>Input!A265</f>
        <v/>
      </c>
      <c r="B265">
        <f>IF(ISNUMBER(Input!B265),IF(AND(Input!B265&gt;=20,Input!B265&lt;=700),Input!B265,""),"")</f>
        <v/>
      </c>
      <c r="C265">
        <f>IF(B265="","",INT(A265))</f>
        <v/>
      </c>
      <c r="D265">
        <f>IF(B265="","",HOUR(A265))</f>
        <v/>
      </c>
      <c r="E265">
        <f>IF(B265="","",IF(INPUT!$I$1="","",IF(C265&lt;(INT(INPUT!$I$1)-INPUT!$I$2),"Off Meds",IF(C265&lt;=(INT(INPUT!$I$1)+INPUT!$I$2),"Washout","On Meds"))))</f>
        <v/>
      </c>
      <c r="F265">
        <f>IF(B265="","",1.509*(LN(B265)^1.084-5.381))</f>
        <v/>
      </c>
      <c r="G265">
        <f>IF(F265="","",IF(F265&lt;0,10*F265^2,0))</f>
        <v/>
      </c>
      <c r="H265">
        <f>IF(F265="","",IF(F265&gt;0,10*F265^2,0))</f>
        <v/>
      </c>
    </row>
    <row r="266">
      <c r="A266">
        <f>Input!A266</f>
        <v/>
      </c>
      <c r="B266">
        <f>IF(ISNUMBER(Input!B266),IF(AND(Input!B266&gt;=20,Input!B266&lt;=700),Input!B266,""),"")</f>
        <v/>
      </c>
      <c r="C266">
        <f>IF(B266="","",INT(A266))</f>
        <v/>
      </c>
      <c r="D266">
        <f>IF(B266="","",HOUR(A266))</f>
        <v/>
      </c>
      <c r="E266">
        <f>IF(B266="","",IF(INPUT!$I$1="","",IF(C266&lt;(INT(INPUT!$I$1)-INPUT!$I$2),"Off Meds",IF(C266&lt;=(INT(INPUT!$I$1)+INPUT!$I$2),"Washout","On Meds"))))</f>
        <v/>
      </c>
      <c r="F266">
        <f>IF(B266="","",1.509*(LN(B266)^1.084-5.381))</f>
        <v/>
      </c>
      <c r="G266">
        <f>IF(F266="","",IF(F266&lt;0,10*F266^2,0))</f>
        <v/>
      </c>
      <c r="H266">
        <f>IF(F266="","",IF(F266&gt;0,10*F266^2,0))</f>
        <v/>
      </c>
    </row>
    <row r="267">
      <c r="A267">
        <f>Input!A267</f>
        <v/>
      </c>
      <c r="B267">
        <f>IF(ISNUMBER(Input!B267),IF(AND(Input!B267&gt;=20,Input!B267&lt;=700),Input!B267,""),"")</f>
        <v/>
      </c>
      <c r="C267">
        <f>IF(B267="","",INT(A267))</f>
        <v/>
      </c>
      <c r="D267">
        <f>IF(B267="","",HOUR(A267))</f>
        <v/>
      </c>
      <c r="E267">
        <f>IF(B267="","",IF(INPUT!$I$1="","",IF(C267&lt;(INT(INPUT!$I$1)-INPUT!$I$2),"Off Meds",IF(C267&lt;=(INT(INPUT!$I$1)+INPUT!$I$2),"Washout","On Meds"))))</f>
        <v/>
      </c>
      <c r="F267">
        <f>IF(B267="","",1.509*(LN(B267)^1.084-5.381))</f>
        <v/>
      </c>
      <c r="G267">
        <f>IF(F267="","",IF(F267&lt;0,10*F267^2,0))</f>
        <v/>
      </c>
      <c r="H267">
        <f>IF(F267="","",IF(F267&gt;0,10*F267^2,0))</f>
        <v/>
      </c>
    </row>
    <row r="268">
      <c r="A268">
        <f>Input!A268</f>
        <v/>
      </c>
      <c r="B268">
        <f>IF(ISNUMBER(Input!B268),IF(AND(Input!B268&gt;=20,Input!B268&lt;=700),Input!B268,""),"")</f>
        <v/>
      </c>
      <c r="C268">
        <f>IF(B268="","",INT(A268))</f>
        <v/>
      </c>
      <c r="D268">
        <f>IF(B268="","",HOUR(A268))</f>
        <v/>
      </c>
      <c r="E268">
        <f>IF(B268="","",IF(INPUT!$I$1="","",IF(C268&lt;(INT(INPUT!$I$1)-INPUT!$I$2),"Off Meds",IF(C268&lt;=(INT(INPUT!$I$1)+INPUT!$I$2),"Washout","On Meds"))))</f>
        <v/>
      </c>
      <c r="F268">
        <f>IF(B268="","",1.509*(LN(B268)^1.084-5.381))</f>
        <v/>
      </c>
      <c r="G268">
        <f>IF(F268="","",IF(F268&lt;0,10*F268^2,0))</f>
        <v/>
      </c>
      <c r="H268">
        <f>IF(F268="","",IF(F268&gt;0,10*F268^2,0))</f>
        <v/>
      </c>
    </row>
    <row r="269">
      <c r="A269">
        <f>Input!A269</f>
        <v/>
      </c>
      <c r="B269">
        <f>IF(ISNUMBER(Input!B269),IF(AND(Input!B269&gt;=20,Input!B269&lt;=700),Input!B269,""),"")</f>
        <v/>
      </c>
      <c r="C269">
        <f>IF(B269="","",INT(A269))</f>
        <v/>
      </c>
      <c r="D269">
        <f>IF(B269="","",HOUR(A269))</f>
        <v/>
      </c>
      <c r="E269">
        <f>IF(B269="","",IF(INPUT!$I$1="","",IF(C269&lt;(INT(INPUT!$I$1)-INPUT!$I$2),"Off Meds",IF(C269&lt;=(INT(INPUT!$I$1)+INPUT!$I$2),"Washout","On Meds"))))</f>
        <v/>
      </c>
      <c r="F269">
        <f>IF(B269="","",1.509*(LN(B269)^1.084-5.381))</f>
        <v/>
      </c>
      <c r="G269">
        <f>IF(F269="","",IF(F269&lt;0,10*F269^2,0))</f>
        <v/>
      </c>
      <c r="H269">
        <f>IF(F269="","",IF(F269&gt;0,10*F269^2,0))</f>
        <v/>
      </c>
    </row>
    <row r="270">
      <c r="A270">
        <f>Input!A270</f>
        <v/>
      </c>
      <c r="B270">
        <f>IF(ISNUMBER(Input!B270),IF(AND(Input!B270&gt;=20,Input!B270&lt;=700),Input!B270,""),"")</f>
        <v/>
      </c>
      <c r="C270">
        <f>IF(B270="","",INT(A270))</f>
        <v/>
      </c>
      <c r="D270">
        <f>IF(B270="","",HOUR(A270))</f>
        <v/>
      </c>
      <c r="E270">
        <f>IF(B270="","",IF(INPUT!$I$1="","",IF(C270&lt;(INT(INPUT!$I$1)-INPUT!$I$2),"Off Meds",IF(C270&lt;=(INT(INPUT!$I$1)+INPUT!$I$2),"Washout","On Meds"))))</f>
        <v/>
      </c>
      <c r="F270">
        <f>IF(B270="","",1.509*(LN(B270)^1.084-5.381))</f>
        <v/>
      </c>
      <c r="G270">
        <f>IF(F270="","",IF(F270&lt;0,10*F270^2,0))</f>
        <v/>
      </c>
      <c r="H270">
        <f>IF(F270="","",IF(F270&gt;0,10*F270^2,0))</f>
        <v/>
      </c>
    </row>
    <row r="271">
      <c r="A271">
        <f>Input!A271</f>
        <v/>
      </c>
      <c r="B271">
        <f>IF(ISNUMBER(Input!B271),IF(AND(Input!B271&gt;=20,Input!B271&lt;=700),Input!B271,""),"")</f>
        <v/>
      </c>
      <c r="C271">
        <f>IF(B271="","",INT(A271))</f>
        <v/>
      </c>
      <c r="D271">
        <f>IF(B271="","",HOUR(A271))</f>
        <v/>
      </c>
      <c r="E271">
        <f>IF(B271="","",IF(INPUT!$I$1="","",IF(C271&lt;(INT(INPUT!$I$1)-INPUT!$I$2),"Off Meds",IF(C271&lt;=(INT(INPUT!$I$1)+INPUT!$I$2),"Washout","On Meds"))))</f>
        <v/>
      </c>
      <c r="F271">
        <f>IF(B271="","",1.509*(LN(B271)^1.084-5.381))</f>
        <v/>
      </c>
      <c r="G271">
        <f>IF(F271="","",IF(F271&lt;0,10*F271^2,0))</f>
        <v/>
      </c>
      <c r="H271">
        <f>IF(F271="","",IF(F271&gt;0,10*F271^2,0))</f>
        <v/>
      </c>
    </row>
    <row r="272">
      <c r="A272">
        <f>Input!A272</f>
        <v/>
      </c>
      <c r="B272">
        <f>IF(ISNUMBER(Input!B272),IF(AND(Input!B272&gt;=20,Input!B272&lt;=700),Input!B272,""),"")</f>
        <v/>
      </c>
      <c r="C272">
        <f>IF(B272="","",INT(A272))</f>
        <v/>
      </c>
      <c r="D272">
        <f>IF(B272="","",HOUR(A272))</f>
        <v/>
      </c>
      <c r="E272">
        <f>IF(B272="","",IF(INPUT!$I$1="","",IF(C272&lt;(INT(INPUT!$I$1)-INPUT!$I$2),"Off Meds",IF(C272&lt;=(INT(INPUT!$I$1)+INPUT!$I$2),"Washout","On Meds"))))</f>
        <v/>
      </c>
      <c r="F272">
        <f>IF(B272="","",1.509*(LN(B272)^1.084-5.381))</f>
        <v/>
      </c>
      <c r="G272">
        <f>IF(F272="","",IF(F272&lt;0,10*F272^2,0))</f>
        <v/>
      </c>
      <c r="H272">
        <f>IF(F272="","",IF(F272&gt;0,10*F272^2,0))</f>
        <v/>
      </c>
    </row>
    <row r="273">
      <c r="A273">
        <f>Input!A273</f>
        <v/>
      </c>
      <c r="B273">
        <f>IF(ISNUMBER(Input!B273),IF(AND(Input!B273&gt;=20,Input!B273&lt;=700),Input!B273,""),"")</f>
        <v/>
      </c>
      <c r="C273">
        <f>IF(B273="","",INT(A273))</f>
        <v/>
      </c>
      <c r="D273">
        <f>IF(B273="","",HOUR(A273))</f>
        <v/>
      </c>
      <c r="E273">
        <f>IF(B273="","",IF(INPUT!$I$1="","",IF(C273&lt;(INT(INPUT!$I$1)-INPUT!$I$2),"Off Meds",IF(C273&lt;=(INT(INPUT!$I$1)+INPUT!$I$2),"Washout","On Meds"))))</f>
        <v/>
      </c>
      <c r="F273">
        <f>IF(B273="","",1.509*(LN(B273)^1.084-5.381))</f>
        <v/>
      </c>
      <c r="G273">
        <f>IF(F273="","",IF(F273&lt;0,10*F273^2,0))</f>
        <v/>
      </c>
      <c r="H273">
        <f>IF(F273="","",IF(F273&gt;0,10*F273^2,0))</f>
        <v/>
      </c>
    </row>
    <row r="274">
      <c r="A274">
        <f>Input!A274</f>
        <v/>
      </c>
      <c r="B274">
        <f>IF(ISNUMBER(Input!B274),IF(AND(Input!B274&gt;=20,Input!B274&lt;=700),Input!B274,""),"")</f>
        <v/>
      </c>
      <c r="C274">
        <f>IF(B274="","",INT(A274))</f>
        <v/>
      </c>
      <c r="D274">
        <f>IF(B274="","",HOUR(A274))</f>
        <v/>
      </c>
      <c r="E274">
        <f>IF(B274="","",IF(INPUT!$I$1="","",IF(C274&lt;(INT(INPUT!$I$1)-INPUT!$I$2),"Off Meds",IF(C274&lt;=(INT(INPUT!$I$1)+INPUT!$I$2),"Washout","On Meds"))))</f>
        <v/>
      </c>
      <c r="F274">
        <f>IF(B274="","",1.509*(LN(B274)^1.084-5.381))</f>
        <v/>
      </c>
      <c r="G274">
        <f>IF(F274="","",IF(F274&lt;0,10*F274^2,0))</f>
        <v/>
      </c>
      <c r="H274">
        <f>IF(F274="","",IF(F274&gt;0,10*F274^2,0))</f>
        <v/>
      </c>
    </row>
    <row r="275">
      <c r="A275">
        <f>Input!A275</f>
        <v/>
      </c>
      <c r="B275">
        <f>IF(ISNUMBER(Input!B275),IF(AND(Input!B275&gt;=20,Input!B275&lt;=700),Input!B275,""),"")</f>
        <v/>
      </c>
      <c r="C275">
        <f>IF(B275="","",INT(A275))</f>
        <v/>
      </c>
      <c r="D275">
        <f>IF(B275="","",HOUR(A275))</f>
        <v/>
      </c>
      <c r="E275">
        <f>IF(B275="","",IF(INPUT!$I$1="","",IF(C275&lt;(INT(INPUT!$I$1)-INPUT!$I$2),"Off Meds",IF(C275&lt;=(INT(INPUT!$I$1)+INPUT!$I$2),"Washout","On Meds"))))</f>
        <v/>
      </c>
      <c r="F275">
        <f>IF(B275="","",1.509*(LN(B275)^1.084-5.381))</f>
        <v/>
      </c>
      <c r="G275">
        <f>IF(F275="","",IF(F275&lt;0,10*F275^2,0))</f>
        <v/>
      </c>
      <c r="H275">
        <f>IF(F275="","",IF(F275&gt;0,10*F275^2,0))</f>
        <v/>
      </c>
    </row>
    <row r="276">
      <c r="A276">
        <f>Input!A276</f>
        <v/>
      </c>
      <c r="B276">
        <f>IF(ISNUMBER(Input!B276),IF(AND(Input!B276&gt;=20,Input!B276&lt;=700),Input!B276,""),"")</f>
        <v/>
      </c>
      <c r="C276">
        <f>IF(B276="","",INT(A276))</f>
        <v/>
      </c>
      <c r="D276">
        <f>IF(B276="","",HOUR(A276))</f>
        <v/>
      </c>
      <c r="E276">
        <f>IF(B276="","",IF(INPUT!$I$1="","",IF(C276&lt;(INT(INPUT!$I$1)-INPUT!$I$2),"Off Meds",IF(C276&lt;=(INT(INPUT!$I$1)+INPUT!$I$2),"Washout","On Meds"))))</f>
        <v/>
      </c>
      <c r="F276">
        <f>IF(B276="","",1.509*(LN(B276)^1.084-5.381))</f>
        <v/>
      </c>
      <c r="G276">
        <f>IF(F276="","",IF(F276&lt;0,10*F276^2,0))</f>
        <v/>
      </c>
      <c r="H276">
        <f>IF(F276="","",IF(F276&gt;0,10*F276^2,0))</f>
        <v/>
      </c>
    </row>
    <row r="277">
      <c r="A277">
        <f>Input!A277</f>
        <v/>
      </c>
      <c r="B277">
        <f>IF(ISNUMBER(Input!B277),IF(AND(Input!B277&gt;=20,Input!B277&lt;=700),Input!B277,""),"")</f>
        <v/>
      </c>
      <c r="C277">
        <f>IF(B277="","",INT(A277))</f>
        <v/>
      </c>
      <c r="D277">
        <f>IF(B277="","",HOUR(A277))</f>
        <v/>
      </c>
      <c r="E277">
        <f>IF(B277="","",IF(INPUT!$I$1="","",IF(C277&lt;(INT(INPUT!$I$1)-INPUT!$I$2),"Off Meds",IF(C277&lt;=(INT(INPUT!$I$1)+INPUT!$I$2),"Washout","On Meds"))))</f>
        <v/>
      </c>
      <c r="F277">
        <f>IF(B277="","",1.509*(LN(B277)^1.084-5.381))</f>
        <v/>
      </c>
      <c r="G277">
        <f>IF(F277="","",IF(F277&lt;0,10*F277^2,0))</f>
        <v/>
      </c>
      <c r="H277">
        <f>IF(F277="","",IF(F277&gt;0,10*F277^2,0))</f>
        <v/>
      </c>
    </row>
    <row r="278">
      <c r="A278">
        <f>Input!A278</f>
        <v/>
      </c>
      <c r="B278">
        <f>IF(ISNUMBER(Input!B278),IF(AND(Input!B278&gt;=20,Input!B278&lt;=700),Input!B278,""),"")</f>
        <v/>
      </c>
      <c r="C278">
        <f>IF(B278="","",INT(A278))</f>
        <v/>
      </c>
      <c r="D278">
        <f>IF(B278="","",HOUR(A278))</f>
        <v/>
      </c>
      <c r="E278">
        <f>IF(B278="","",IF(INPUT!$I$1="","",IF(C278&lt;(INT(INPUT!$I$1)-INPUT!$I$2),"Off Meds",IF(C278&lt;=(INT(INPUT!$I$1)+INPUT!$I$2),"Washout","On Meds"))))</f>
        <v/>
      </c>
      <c r="F278">
        <f>IF(B278="","",1.509*(LN(B278)^1.084-5.381))</f>
        <v/>
      </c>
      <c r="G278">
        <f>IF(F278="","",IF(F278&lt;0,10*F278^2,0))</f>
        <v/>
      </c>
      <c r="H278">
        <f>IF(F278="","",IF(F278&gt;0,10*F278^2,0))</f>
        <v/>
      </c>
    </row>
    <row r="279">
      <c r="A279">
        <f>Input!A279</f>
        <v/>
      </c>
      <c r="B279">
        <f>IF(ISNUMBER(Input!B279),IF(AND(Input!B279&gt;=20,Input!B279&lt;=700),Input!B279,""),"")</f>
        <v/>
      </c>
      <c r="C279">
        <f>IF(B279="","",INT(A279))</f>
        <v/>
      </c>
      <c r="D279">
        <f>IF(B279="","",HOUR(A279))</f>
        <v/>
      </c>
      <c r="E279">
        <f>IF(B279="","",IF(INPUT!$I$1="","",IF(C279&lt;(INT(INPUT!$I$1)-INPUT!$I$2),"Off Meds",IF(C279&lt;=(INT(INPUT!$I$1)+INPUT!$I$2),"Washout","On Meds"))))</f>
        <v/>
      </c>
      <c r="F279">
        <f>IF(B279="","",1.509*(LN(B279)^1.084-5.381))</f>
        <v/>
      </c>
      <c r="G279">
        <f>IF(F279="","",IF(F279&lt;0,10*F279^2,0))</f>
        <v/>
      </c>
      <c r="H279">
        <f>IF(F279="","",IF(F279&gt;0,10*F279^2,0))</f>
        <v/>
      </c>
    </row>
    <row r="280">
      <c r="A280">
        <f>Input!A280</f>
        <v/>
      </c>
      <c r="B280">
        <f>IF(ISNUMBER(Input!B280),IF(AND(Input!B280&gt;=20,Input!B280&lt;=700),Input!B280,""),"")</f>
        <v/>
      </c>
      <c r="C280">
        <f>IF(B280="","",INT(A280))</f>
        <v/>
      </c>
      <c r="D280">
        <f>IF(B280="","",HOUR(A280))</f>
        <v/>
      </c>
      <c r="E280">
        <f>IF(B280="","",IF(INPUT!$I$1="","",IF(C280&lt;(INT(INPUT!$I$1)-INPUT!$I$2),"Off Meds",IF(C280&lt;=(INT(INPUT!$I$1)+INPUT!$I$2),"Washout","On Meds"))))</f>
        <v/>
      </c>
      <c r="F280">
        <f>IF(B280="","",1.509*(LN(B280)^1.084-5.381))</f>
        <v/>
      </c>
      <c r="G280">
        <f>IF(F280="","",IF(F280&lt;0,10*F280^2,0))</f>
        <v/>
      </c>
      <c r="H280">
        <f>IF(F280="","",IF(F280&gt;0,10*F280^2,0))</f>
        <v/>
      </c>
    </row>
    <row r="281">
      <c r="A281">
        <f>Input!A281</f>
        <v/>
      </c>
      <c r="B281">
        <f>IF(ISNUMBER(Input!B281),IF(AND(Input!B281&gt;=20,Input!B281&lt;=700),Input!B281,""),"")</f>
        <v/>
      </c>
      <c r="C281">
        <f>IF(B281="","",INT(A281))</f>
        <v/>
      </c>
      <c r="D281">
        <f>IF(B281="","",HOUR(A281))</f>
        <v/>
      </c>
      <c r="E281">
        <f>IF(B281="","",IF(INPUT!$I$1="","",IF(C281&lt;(INT(INPUT!$I$1)-INPUT!$I$2),"Off Meds",IF(C281&lt;=(INT(INPUT!$I$1)+INPUT!$I$2),"Washout","On Meds"))))</f>
        <v/>
      </c>
      <c r="F281">
        <f>IF(B281="","",1.509*(LN(B281)^1.084-5.381))</f>
        <v/>
      </c>
      <c r="G281">
        <f>IF(F281="","",IF(F281&lt;0,10*F281^2,0))</f>
        <v/>
      </c>
      <c r="H281">
        <f>IF(F281="","",IF(F281&gt;0,10*F281^2,0))</f>
        <v/>
      </c>
    </row>
    <row r="282">
      <c r="A282">
        <f>Input!A282</f>
        <v/>
      </c>
      <c r="B282">
        <f>IF(ISNUMBER(Input!B282),IF(AND(Input!B282&gt;=20,Input!B282&lt;=700),Input!B282,""),"")</f>
        <v/>
      </c>
      <c r="C282">
        <f>IF(B282="","",INT(A282))</f>
        <v/>
      </c>
      <c r="D282">
        <f>IF(B282="","",HOUR(A282))</f>
        <v/>
      </c>
      <c r="E282">
        <f>IF(B282="","",IF(INPUT!$I$1="","",IF(C282&lt;(INT(INPUT!$I$1)-INPUT!$I$2),"Off Meds",IF(C282&lt;=(INT(INPUT!$I$1)+INPUT!$I$2),"Washout","On Meds"))))</f>
        <v/>
      </c>
      <c r="F282">
        <f>IF(B282="","",1.509*(LN(B282)^1.084-5.381))</f>
        <v/>
      </c>
      <c r="G282">
        <f>IF(F282="","",IF(F282&lt;0,10*F282^2,0))</f>
        <v/>
      </c>
      <c r="H282">
        <f>IF(F282="","",IF(F282&gt;0,10*F282^2,0))</f>
        <v/>
      </c>
    </row>
    <row r="283">
      <c r="A283">
        <f>Input!A283</f>
        <v/>
      </c>
      <c r="B283">
        <f>IF(ISNUMBER(Input!B283),IF(AND(Input!B283&gt;=20,Input!B283&lt;=700),Input!B283,""),"")</f>
        <v/>
      </c>
      <c r="C283">
        <f>IF(B283="","",INT(A283))</f>
        <v/>
      </c>
      <c r="D283">
        <f>IF(B283="","",HOUR(A283))</f>
        <v/>
      </c>
      <c r="E283">
        <f>IF(B283="","",IF(INPUT!$I$1="","",IF(C283&lt;(INT(INPUT!$I$1)-INPUT!$I$2),"Off Meds",IF(C283&lt;=(INT(INPUT!$I$1)+INPUT!$I$2),"Washout","On Meds"))))</f>
        <v/>
      </c>
      <c r="F283">
        <f>IF(B283="","",1.509*(LN(B283)^1.084-5.381))</f>
        <v/>
      </c>
      <c r="G283">
        <f>IF(F283="","",IF(F283&lt;0,10*F283^2,0))</f>
        <v/>
      </c>
      <c r="H283">
        <f>IF(F283="","",IF(F283&gt;0,10*F283^2,0))</f>
        <v/>
      </c>
    </row>
    <row r="284">
      <c r="A284">
        <f>Input!A284</f>
        <v/>
      </c>
      <c r="B284">
        <f>IF(ISNUMBER(Input!B284),IF(AND(Input!B284&gt;=20,Input!B284&lt;=700),Input!B284,""),"")</f>
        <v/>
      </c>
      <c r="C284">
        <f>IF(B284="","",INT(A284))</f>
        <v/>
      </c>
      <c r="D284">
        <f>IF(B284="","",HOUR(A284))</f>
        <v/>
      </c>
      <c r="E284">
        <f>IF(B284="","",IF(INPUT!$I$1="","",IF(C284&lt;(INT(INPUT!$I$1)-INPUT!$I$2),"Off Meds",IF(C284&lt;=(INT(INPUT!$I$1)+INPUT!$I$2),"Washout","On Meds"))))</f>
        <v/>
      </c>
      <c r="F284">
        <f>IF(B284="","",1.509*(LN(B284)^1.084-5.381))</f>
        <v/>
      </c>
      <c r="G284">
        <f>IF(F284="","",IF(F284&lt;0,10*F284^2,0))</f>
        <v/>
      </c>
      <c r="H284">
        <f>IF(F284="","",IF(F284&gt;0,10*F284^2,0))</f>
        <v/>
      </c>
    </row>
    <row r="285">
      <c r="A285">
        <f>Input!A285</f>
        <v/>
      </c>
      <c r="B285">
        <f>IF(ISNUMBER(Input!B285),IF(AND(Input!B285&gt;=20,Input!B285&lt;=700),Input!B285,""),"")</f>
        <v/>
      </c>
      <c r="C285">
        <f>IF(B285="","",INT(A285))</f>
        <v/>
      </c>
      <c r="D285">
        <f>IF(B285="","",HOUR(A285))</f>
        <v/>
      </c>
      <c r="E285">
        <f>IF(B285="","",IF(INPUT!$I$1="","",IF(C285&lt;(INT(INPUT!$I$1)-INPUT!$I$2),"Off Meds",IF(C285&lt;=(INT(INPUT!$I$1)+INPUT!$I$2),"Washout","On Meds"))))</f>
        <v/>
      </c>
      <c r="F285">
        <f>IF(B285="","",1.509*(LN(B285)^1.084-5.381))</f>
        <v/>
      </c>
      <c r="G285">
        <f>IF(F285="","",IF(F285&lt;0,10*F285^2,0))</f>
        <v/>
      </c>
      <c r="H285">
        <f>IF(F285="","",IF(F285&gt;0,10*F285^2,0))</f>
        <v/>
      </c>
    </row>
    <row r="286">
      <c r="A286">
        <f>Input!A286</f>
        <v/>
      </c>
      <c r="B286">
        <f>IF(ISNUMBER(Input!B286),IF(AND(Input!B286&gt;=20,Input!B286&lt;=700),Input!B286,""),"")</f>
        <v/>
      </c>
      <c r="C286">
        <f>IF(B286="","",INT(A286))</f>
        <v/>
      </c>
      <c r="D286">
        <f>IF(B286="","",HOUR(A286))</f>
        <v/>
      </c>
      <c r="E286">
        <f>IF(B286="","",IF(INPUT!$I$1="","",IF(C286&lt;(INT(INPUT!$I$1)-INPUT!$I$2),"Off Meds",IF(C286&lt;=(INT(INPUT!$I$1)+INPUT!$I$2),"Washout","On Meds"))))</f>
        <v/>
      </c>
      <c r="F286">
        <f>IF(B286="","",1.509*(LN(B286)^1.084-5.381))</f>
        <v/>
      </c>
      <c r="G286">
        <f>IF(F286="","",IF(F286&lt;0,10*F286^2,0))</f>
        <v/>
      </c>
      <c r="H286">
        <f>IF(F286="","",IF(F286&gt;0,10*F286^2,0))</f>
        <v/>
      </c>
    </row>
    <row r="287">
      <c r="A287">
        <f>Input!A287</f>
        <v/>
      </c>
      <c r="B287">
        <f>IF(ISNUMBER(Input!B287),IF(AND(Input!B287&gt;=20,Input!B287&lt;=700),Input!B287,""),"")</f>
        <v/>
      </c>
      <c r="C287">
        <f>IF(B287="","",INT(A287))</f>
        <v/>
      </c>
      <c r="D287">
        <f>IF(B287="","",HOUR(A287))</f>
        <v/>
      </c>
      <c r="E287">
        <f>IF(B287="","",IF(INPUT!$I$1="","",IF(C287&lt;(INT(INPUT!$I$1)-INPUT!$I$2),"Off Meds",IF(C287&lt;=(INT(INPUT!$I$1)+INPUT!$I$2),"Washout","On Meds"))))</f>
        <v/>
      </c>
      <c r="F287">
        <f>IF(B287="","",1.509*(LN(B287)^1.084-5.381))</f>
        <v/>
      </c>
      <c r="G287">
        <f>IF(F287="","",IF(F287&lt;0,10*F287^2,0))</f>
        <v/>
      </c>
      <c r="H287">
        <f>IF(F287="","",IF(F287&gt;0,10*F287^2,0))</f>
        <v/>
      </c>
    </row>
    <row r="288">
      <c r="A288">
        <f>Input!A288</f>
        <v/>
      </c>
      <c r="B288">
        <f>IF(ISNUMBER(Input!B288),IF(AND(Input!B288&gt;=20,Input!B288&lt;=700),Input!B288,""),"")</f>
        <v/>
      </c>
      <c r="C288">
        <f>IF(B288="","",INT(A288))</f>
        <v/>
      </c>
      <c r="D288">
        <f>IF(B288="","",HOUR(A288))</f>
        <v/>
      </c>
      <c r="E288">
        <f>IF(B288="","",IF(INPUT!$I$1="","",IF(C288&lt;(INT(INPUT!$I$1)-INPUT!$I$2),"Off Meds",IF(C288&lt;=(INT(INPUT!$I$1)+INPUT!$I$2),"Washout","On Meds"))))</f>
        <v/>
      </c>
      <c r="F288">
        <f>IF(B288="","",1.509*(LN(B288)^1.084-5.381))</f>
        <v/>
      </c>
      <c r="G288">
        <f>IF(F288="","",IF(F288&lt;0,10*F288^2,0))</f>
        <v/>
      </c>
      <c r="H288">
        <f>IF(F288="","",IF(F288&gt;0,10*F288^2,0))</f>
        <v/>
      </c>
    </row>
    <row r="289">
      <c r="A289">
        <f>Input!A289</f>
        <v/>
      </c>
      <c r="B289">
        <f>IF(ISNUMBER(Input!B289),IF(AND(Input!B289&gt;=20,Input!B289&lt;=700),Input!B289,""),"")</f>
        <v/>
      </c>
      <c r="C289">
        <f>IF(B289="","",INT(A289))</f>
        <v/>
      </c>
      <c r="D289">
        <f>IF(B289="","",HOUR(A289))</f>
        <v/>
      </c>
      <c r="E289">
        <f>IF(B289="","",IF(INPUT!$I$1="","",IF(C289&lt;(INT(INPUT!$I$1)-INPUT!$I$2),"Off Meds",IF(C289&lt;=(INT(INPUT!$I$1)+INPUT!$I$2),"Washout","On Meds"))))</f>
        <v/>
      </c>
      <c r="F289">
        <f>IF(B289="","",1.509*(LN(B289)^1.084-5.381))</f>
        <v/>
      </c>
      <c r="G289">
        <f>IF(F289="","",IF(F289&lt;0,10*F289^2,0))</f>
        <v/>
      </c>
      <c r="H289">
        <f>IF(F289="","",IF(F289&gt;0,10*F289^2,0))</f>
        <v/>
      </c>
    </row>
    <row r="290">
      <c r="A290">
        <f>Input!A290</f>
        <v/>
      </c>
      <c r="B290">
        <f>IF(ISNUMBER(Input!B290),IF(AND(Input!B290&gt;=20,Input!B290&lt;=700),Input!B290,""),"")</f>
        <v/>
      </c>
      <c r="C290">
        <f>IF(B290="","",INT(A290))</f>
        <v/>
      </c>
      <c r="D290">
        <f>IF(B290="","",HOUR(A290))</f>
        <v/>
      </c>
      <c r="E290">
        <f>IF(B290="","",IF(INPUT!$I$1="","",IF(C290&lt;(INT(INPUT!$I$1)-INPUT!$I$2),"Off Meds",IF(C290&lt;=(INT(INPUT!$I$1)+INPUT!$I$2),"Washout","On Meds"))))</f>
        <v/>
      </c>
      <c r="F290">
        <f>IF(B290="","",1.509*(LN(B290)^1.084-5.381))</f>
        <v/>
      </c>
      <c r="G290">
        <f>IF(F290="","",IF(F290&lt;0,10*F290^2,0))</f>
        <v/>
      </c>
      <c r="H290">
        <f>IF(F290="","",IF(F290&gt;0,10*F290^2,0))</f>
        <v/>
      </c>
    </row>
    <row r="291">
      <c r="A291">
        <f>Input!A291</f>
        <v/>
      </c>
      <c r="B291">
        <f>IF(ISNUMBER(Input!B291),IF(AND(Input!B291&gt;=20,Input!B291&lt;=700),Input!B291,""),"")</f>
        <v/>
      </c>
      <c r="C291">
        <f>IF(B291="","",INT(A291))</f>
        <v/>
      </c>
      <c r="D291">
        <f>IF(B291="","",HOUR(A291))</f>
        <v/>
      </c>
      <c r="E291">
        <f>IF(B291="","",IF(INPUT!$I$1="","",IF(C291&lt;(INT(INPUT!$I$1)-INPUT!$I$2),"Off Meds",IF(C291&lt;=(INT(INPUT!$I$1)+INPUT!$I$2),"Washout","On Meds"))))</f>
        <v/>
      </c>
      <c r="F291">
        <f>IF(B291="","",1.509*(LN(B291)^1.084-5.381))</f>
        <v/>
      </c>
      <c r="G291">
        <f>IF(F291="","",IF(F291&lt;0,10*F291^2,0))</f>
        <v/>
      </c>
      <c r="H291">
        <f>IF(F291="","",IF(F291&gt;0,10*F291^2,0))</f>
        <v/>
      </c>
    </row>
    <row r="292">
      <c r="A292">
        <f>Input!A292</f>
        <v/>
      </c>
      <c r="B292">
        <f>IF(ISNUMBER(Input!B292),IF(AND(Input!B292&gt;=20,Input!B292&lt;=700),Input!B292,""),"")</f>
        <v/>
      </c>
      <c r="C292">
        <f>IF(B292="","",INT(A292))</f>
        <v/>
      </c>
      <c r="D292">
        <f>IF(B292="","",HOUR(A292))</f>
        <v/>
      </c>
      <c r="E292">
        <f>IF(B292="","",IF(INPUT!$I$1="","",IF(C292&lt;(INT(INPUT!$I$1)-INPUT!$I$2),"Off Meds",IF(C292&lt;=(INT(INPUT!$I$1)+INPUT!$I$2),"Washout","On Meds"))))</f>
        <v/>
      </c>
      <c r="F292">
        <f>IF(B292="","",1.509*(LN(B292)^1.084-5.381))</f>
        <v/>
      </c>
      <c r="G292">
        <f>IF(F292="","",IF(F292&lt;0,10*F292^2,0))</f>
        <v/>
      </c>
      <c r="H292">
        <f>IF(F292="","",IF(F292&gt;0,10*F292^2,0))</f>
        <v/>
      </c>
    </row>
    <row r="293">
      <c r="A293">
        <f>Input!A293</f>
        <v/>
      </c>
      <c r="B293">
        <f>IF(ISNUMBER(Input!B293),IF(AND(Input!B293&gt;=20,Input!B293&lt;=700),Input!B293,""),"")</f>
        <v/>
      </c>
      <c r="C293">
        <f>IF(B293="","",INT(A293))</f>
        <v/>
      </c>
      <c r="D293">
        <f>IF(B293="","",HOUR(A293))</f>
        <v/>
      </c>
      <c r="E293">
        <f>IF(B293="","",IF(INPUT!$I$1="","",IF(C293&lt;(INT(INPUT!$I$1)-INPUT!$I$2),"Off Meds",IF(C293&lt;=(INT(INPUT!$I$1)+INPUT!$I$2),"Washout","On Meds"))))</f>
        <v/>
      </c>
      <c r="F293">
        <f>IF(B293="","",1.509*(LN(B293)^1.084-5.381))</f>
        <v/>
      </c>
      <c r="G293">
        <f>IF(F293="","",IF(F293&lt;0,10*F293^2,0))</f>
        <v/>
      </c>
      <c r="H293">
        <f>IF(F293="","",IF(F293&gt;0,10*F293^2,0))</f>
        <v/>
      </c>
    </row>
    <row r="294">
      <c r="A294">
        <f>Input!A294</f>
        <v/>
      </c>
      <c r="B294">
        <f>IF(ISNUMBER(Input!B294),IF(AND(Input!B294&gt;=20,Input!B294&lt;=700),Input!B294,""),"")</f>
        <v/>
      </c>
      <c r="C294">
        <f>IF(B294="","",INT(A294))</f>
        <v/>
      </c>
      <c r="D294">
        <f>IF(B294="","",HOUR(A294))</f>
        <v/>
      </c>
      <c r="E294">
        <f>IF(B294="","",IF(INPUT!$I$1="","",IF(C294&lt;(INT(INPUT!$I$1)-INPUT!$I$2),"Off Meds",IF(C294&lt;=(INT(INPUT!$I$1)+INPUT!$I$2),"Washout","On Meds"))))</f>
        <v/>
      </c>
      <c r="F294">
        <f>IF(B294="","",1.509*(LN(B294)^1.084-5.381))</f>
        <v/>
      </c>
      <c r="G294">
        <f>IF(F294="","",IF(F294&lt;0,10*F294^2,0))</f>
        <v/>
      </c>
      <c r="H294">
        <f>IF(F294="","",IF(F294&gt;0,10*F294^2,0))</f>
        <v/>
      </c>
    </row>
    <row r="295">
      <c r="A295">
        <f>Input!A295</f>
        <v/>
      </c>
      <c r="B295">
        <f>IF(ISNUMBER(Input!B295),IF(AND(Input!B295&gt;=20,Input!B295&lt;=700),Input!B295,""),"")</f>
        <v/>
      </c>
      <c r="C295">
        <f>IF(B295="","",INT(A295))</f>
        <v/>
      </c>
      <c r="D295">
        <f>IF(B295="","",HOUR(A295))</f>
        <v/>
      </c>
      <c r="E295">
        <f>IF(B295="","",IF(INPUT!$I$1="","",IF(C295&lt;(INT(INPUT!$I$1)-INPUT!$I$2),"Off Meds",IF(C295&lt;=(INT(INPUT!$I$1)+INPUT!$I$2),"Washout","On Meds"))))</f>
        <v/>
      </c>
      <c r="F295">
        <f>IF(B295="","",1.509*(LN(B295)^1.084-5.381))</f>
        <v/>
      </c>
      <c r="G295">
        <f>IF(F295="","",IF(F295&lt;0,10*F295^2,0))</f>
        <v/>
      </c>
      <c r="H295">
        <f>IF(F295="","",IF(F295&gt;0,10*F295^2,0))</f>
        <v/>
      </c>
    </row>
    <row r="296">
      <c r="A296">
        <f>Input!A296</f>
        <v/>
      </c>
      <c r="B296">
        <f>IF(ISNUMBER(Input!B296),IF(AND(Input!B296&gt;=20,Input!B296&lt;=700),Input!B296,""),"")</f>
        <v/>
      </c>
      <c r="C296">
        <f>IF(B296="","",INT(A296))</f>
        <v/>
      </c>
      <c r="D296">
        <f>IF(B296="","",HOUR(A296))</f>
        <v/>
      </c>
      <c r="E296">
        <f>IF(B296="","",IF(INPUT!$I$1="","",IF(C296&lt;(INT(INPUT!$I$1)-INPUT!$I$2),"Off Meds",IF(C296&lt;=(INT(INPUT!$I$1)+INPUT!$I$2),"Washout","On Meds"))))</f>
        <v/>
      </c>
      <c r="F296">
        <f>IF(B296="","",1.509*(LN(B296)^1.084-5.381))</f>
        <v/>
      </c>
      <c r="G296">
        <f>IF(F296="","",IF(F296&lt;0,10*F296^2,0))</f>
        <v/>
      </c>
      <c r="H296">
        <f>IF(F296="","",IF(F296&gt;0,10*F296^2,0))</f>
        <v/>
      </c>
    </row>
    <row r="297">
      <c r="A297">
        <f>Input!A297</f>
        <v/>
      </c>
      <c r="B297">
        <f>IF(ISNUMBER(Input!B297),IF(AND(Input!B297&gt;=20,Input!B297&lt;=700),Input!B297,""),"")</f>
        <v/>
      </c>
      <c r="C297">
        <f>IF(B297="","",INT(A297))</f>
        <v/>
      </c>
      <c r="D297">
        <f>IF(B297="","",HOUR(A297))</f>
        <v/>
      </c>
      <c r="E297">
        <f>IF(B297="","",IF(INPUT!$I$1="","",IF(C297&lt;(INT(INPUT!$I$1)-INPUT!$I$2),"Off Meds",IF(C297&lt;=(INT(INPUT!$I$1)+INPUT!$I$2),"Washout","On Meds"))))</f>
        <v/>
      </c>
      <c r="F297">
        <f>IF(B297="","",1.509*(LN(B297)^1.084-5.381))</f>
        <v/>
      </c>
      <c r="G297">
        <f>IF(F297="","",IF(F297&lt;0,10*F297^2,0))</f>
        <v/>
      </c>
      <c r="H297">
        <f>IF(F297="","",IF(F297&gt;0,10*F297^2,0))</f>
        <v/>
      </c>
    </row>
    <row r="298">
      <c r="A298">
        <f>Input!A298</f>
        <v/>
      </c>
      <c r="B298">
        <f>IF(ISNUMBER(Input!B298),IF(AND(Input!B298&gt;=20,Input!B298&lt;=700),Input!B298,""),"")</f>
        <v/>
      </c>
      <c r="C298">
        <f>IF(B298="","",INT(A298))</f>
        <v/>
      </c>
      <c r="D298">
        <f>IF(B298="","",HOUR(A298))</f>
        <v/>
      </c>
      <c r="E298">
        <f>IF(B298="","",IF(INPUT!$I$1="","",IF(C298&lt;(INT(INPUT!$I$1)-INPUT!$I$2),"Off Meds",IF(C298&lt;=(INT(INPUT!$I$1)+INPUT!$I$2),"Washout","On Meds"))))</f>
        <v/>
      </c>
      <c r="F298">
        <f>IF(B298="","",1.509*(LN(B298)^1.084-5.381))</f>
        <v/>
      </c>
      <c r="G298">
        <f>IF(F298="","",IF(F298&lt;0,10*F298^2,0))</f>
        <v/>
      </c>
      <c r="H298">
        <f>IF(F298="","",IF(F298&gt;0,10*F298^2,0))</f>
        <v/>
      </c>
    </row>
    <row r="299">
      <c r="A299">
        <f>Input!A299</f>
        <v/>
      </c>
      <c r="B299">
        <f>IF(ISNUMBER(Input!B299),IF(AND(Input!B299&gt;=20,Input!B299&lt;=700),Input!B299,""),"")</f>
        <v/>
      </c>
      <c r="C299">
        <f>IF(B299="","",INT(A299))</f>
        <v/>
      </c>
      <c r="D299">
        <f>IF(B299="","",HOUR(A299))</f>
        <v/>
      </c>
      <c r="E299">
        <f>IF(B299="","",IF(INPUT!$I$1="","",IF(C299&lt;(INT(INPUT!$I$1)-INPUT!$I$2),"Off Meds",IF(C299&lt;=(INT(INPUT!$I$1)+INPUT!$I$2),"Washout","On Meds"))))</f>
        <v/>
      </c>
      <c r="F299">
        <f>IF(B299="","",1.509*(LN(B299)^1.084-5.381))</f>
        <v/>
      </c>
      <c r="G299">
        <f>IF(F299="","",IF(F299&lt;0,10*F299^2,0))</f>
        <v/>
      </c>
      <c r="H299">
        <f>IF(F299="","",IF(F299&gt;0,10*F299^2,0))</f>
        <v/>
      </c>
    </row>
    <row r="300">
      <c r="A300">
        <f>Input!A300</f>
        <v/>
      </c>
      <c r="B300">
        <f>IF(ISNUMBER(Input!B300),IF(AND(Input!B300&gt;=20,Input!B300&lt;=700),Input!B300,""),"")</f>
        <v/>
      </c>
      <c r="C300">
        <f>IF(B300="","",INT(A300))</f>
        <v/>
      </c>
      <c r="D300">
        <f>IF(B300="","",HOUR(A300))</f>
        <v/>
      </c>
      <c r="E300">
        <f>IF(B300="","",IF(INPUT!$I$1="","",IF(C300&lt;(INT(INPUT!$I$1)-INPUT!$I$2),"Off Meds",IF(C300&lt;=(INT(INPUT!$I$1)+INPUT!$I$2),"Washout","On Meds"))))</f>
        <v/>
      </c>
      <c r="F300">
        <f>IF(B300="","",1.509*(LN(B300)^1.084-5.381))</f>
        <v/>
      </c>
      <c r="G300">
        <f>IF(F300="","",IF(F300&lt;0,10*F300^2,0))</f>
        <v/>
      </c>
      <c r="H300">
        <f>IF(F300="","",IF(F300&gt;0,10*F300^2,0))</f>
        <v/>
      </c>
    </row>
    <row r="301">
      <c r="A301">
        <f>Input!A301</f>
        <v/>
      </c>
      <c r="B301">
        <f>IF(ISNUMBER(Input!B301),IF(AND(Input!B301&gt;=20,Input!B301&lt;=700),Input!B301,""),"")</f>
        <v/>
      </c>
      <c r="C301">
        <f>IF(B301="","",INT(A301))</f>
        <v/>
      </c>
      <c r="D301">
        <f>IF(B301="","",HOUR(A301))</f>
        <v/>
      </c>
      <c r="E301">
        <f>IF(B301="","",IF(INPUT!$I$1="","",IF(C301&lt;(INT(INPUT!$I$1)-INPUT!$I$2),"Off Meds",IF(C301&lt;=(INT(INPUT!$I$1)+INPUT!$I$2),"Washout","On Meds"))))</f>
        <v/>
      </c>
      <c r="F301">
        <f>IF(B301="","",1.509*(LN(B301)^1.084-5.381))</f>
        <v/>
      </c>
      <c r="G301">
        <f>IF(F301="","",IF(F301&lt;0,10*F301^2,0))</f>
        <v/>
      </c>
      <c r="H301">
        <f>IF(F301="","",IF(F301&gt;0,10*F301^2,0))</f>
        <v/>
      </c>
    </row>
    <row r="302">
      <c r="A302">
        <f>Input!A302</f>
        <v/>
      </c>
      <c r="B302">
        <f>IF(ISNUMBER(Input!B302),IF(AND(Input!B302&gt;=20,Input!B302&lt;=700),Input!B302,""),"")</f>
        <v/>
      </c>
      <c r="C302">
        <f>IF(B302="","",INT(A302))</f>
        <v/>
      </c>
      <c r="D302">
        <f>IF(B302="","",HOUR(A302))</f>
        <v/>
      </c>
      <c r="E302">
        <f>IF(B302="","",IF(INPUT!$I$1="","",IF(C302&lt;(INT(INPUT!$I$1)-INPUT!$I$2),"Off Meds",IF(C302&lt;=(INT(INPUT!$I$1)+INPUT!$I$2),"Washout","On Meds"))))</f>
        <v/>
      </c>
      <c r="F302">
        <f>IF(B302="","",1.509*(LN(B302)^1.084-5.381))</f>
        <v/>
      </c>
      <c r="G302">
        <f>IF(F302="","",IF(F302&lt;0,10*F302^2,0))</f>
        <v/>
      </c>
      <c r="H302">
        <f>IF(F302="","",IF(F302&gt;0,10*F302^2,0))</f>
        <v/>
      </c>
    </row>
    <row r="303">
      <c r="A303">
        <f>Input!A303</f>
        <v/>
      </c>
      <c r="B303">
        <f>IF(ISNUMBER(Input!B303),IF(AND(Input!B303&gt;=20,Input!B303&lt;=700),Input!B303,""),"")</f>
        <v/>
      </c>
      <c r="C303">
        <f>IF(B303="","",INT(A303))</f>
        <v/>
      </c>
      <c r="D303">
        <f>IF(B303="","",HOUR(A303))</f>
        <v/>
      </c>
      <c r="E303">
        <f>IF(B303="","",IF(INPUT!$I$1="","",IF(C303&lt;(INT(INPUT!$I$1)-INPUT!$I$2),"Off Meds",IF(C303&lt;=(INT(INPUT!$I$1)+INPUT!$I$2),"Washout","On Meds"))))</f>
        <v/>
      </c>
      <c r="F303">
        <f>IF(B303="","",1.509*(LN(B303)^1.084-5.381))</f>
        <v/>
      </c>
      <c r="G303">
        <f>IF(F303="","",IF(F303&lt;0,10*F303^2,0))</f>
        <v/>
      </c>
      <c r="H303">
        <f>IF(F303="","",IF(F303&gt;0,10*F303^2,0))</f>
        <v/>
      </c>
    </row>
    <row r="304">
      <c r="A304">
        <f>Input!A304</f>
        <v/>
      </c>
      <c r="B304">
        <f>IF(ISNUMBER(Input!B304),IF(AND(Input!B304&gt;=20,Input!B304&lt;=700),Input!B304,""),"")</f>
        <v/>
      </c>
      <c r="C304">
        <f>IF(B304="","",INT(A304))</f>
        <v/>
      </c>
      <c r="D304">
        <f>IF(B304="","",HOUR(A304))</f>
        <v/>
      </c>
      <c r="E304">
        <f>IF(B304="","",IF(INPUT!$I$1="","",IF(C304&lt;(INT(INPUT!$I$1)-INPUT!$I$2),"Off Meds",IF(C304&lt;=(INT(INPUT!$I$1)+INPUT!$I$2),"Washout","On Meds"))))</f>
        <v/>
      </c>
      <c r="F304">
        <f>IF(B304="","",1.509*(LN(B304)^1.084-5.381))</f>
        <v/>
      </c>
      <c r="G304">
        <f>IF(F304="","",IF(F304&lt;0,10*F304^2,0))</f>
        <v/>
      </c>
      <c r="H304">
        <f>IF(F304="","",IF(F304&gt;0,10*F304^2,0))</f>
        <v/>
      </c>
    </row>
    <row r="305">
      <c r="A305">
        <f>Input!A305</f>
        <v/>
      </c>
      <c r="B305">
        <f>IF(ISNUMBER(Input!B305),IF(AND(Input!B305&gt;=20,Input!B305&lt;=700),Input!B305,""),"")</f>
        <v/>
      </c>
      <c r="C305">
        <f>IF(B305="","",INT(A305))</f>
        <v/>
      </c>
      <c r="D305">
        <f>IF(B305="","",HOUR(A305))</f>
        <v/>
      </c>
      <c r="E305">
        <f>IF(B305="","",IF(INPUT!$I$1="","",IF(C305&lt;(INT(INPUT!$I$1)-INPUT!$I$2),"Off Meds",IF(C305&lt;=(INT(INPUT!$I$1)+INPUT!$I$2),"Washout","On Meds"))))</f>
        <v/>
      </c>
      <c r="F305">
        <f>IF(B305="","",1.509*(LN(B305)^1.084-5.381))</f>
        <v/>
      </c>
      <c r="G305">
        <f>IF(F305="","",IF(F305&lt;0,10*F305^2,0))</f>
        <v/>
      </c>
      <c r="H305">
        <f>IF(F305="","",IF(F305&gt;0,10*F305^2,0))</f>
        <v/>
      </c>
    </row>
    <row r="306">
      <c r="A306">
        <f>Input!A306</f>
        <v/>
      </c>
      <c r="B306">
        <f>IF(ISNUMBER(Input!B306),IF(AND(Input!B306&gt;=20,Input!B306&lt;=700),Input!B306,""),"")</f>
        <v/>
      </c>
      <c r="C306">
        <f>IF(B306="","",INT(A306))</f>
        <v/>
      </c>
      <c r="D306">
        <f>IF(B306="","",HOUR(A306))</f>
        <v/>
      </c>
      <c r="E306">
        <f>IF(B306="","",IF(INPUT!$I$1="","",IF(C306&lt;(INT(INPUT!$I$1)-INPUT!$I$2),"Off Meds",IF(C306&lt;=(INT(INPUT!$I$1)+INPUT!$I$2),"Washout","On Meds"))))</f>
        <v/>
      </c>
      <c r="F306">
        <f>IF(B306="","",1.509*(LN(B306)^1.084-5.381))</f>
        <v/>
      </c>
      <c r="G306">
        <f>IF(F306="","",IF(F306&lt;0,10*F306^2,0))</f>
        <v/>
      </c>
      <c r="H306">
        <f>IF(F306="","",IF(F306&gt;0,10*F306^2,0))</f>
        <v/>
      </c>
    </row>
    <row r="307">
      <c r="A307">
        <f>Input!A307</f>
        <v/>
      </c>
      <c r="B307">
        <f>IF(ISNUMBER(Input!B307),IF(AND(Input!B307&gt;=20,Input!B307&lt;=700),Input!B307,""),"")</f>
        <v/>
      </c>
      <c r="C307">
        <f>IF(B307="","",INT(A307))</f>
        <v/>
      </c>
      <c r="D307">
        <f>IF(B307="","",HOUR(A307))</f>
        <v/>
      </c>
      <c r="E307">
        <f>IF(B307="","",IF(INPUT!$I$1="","",IF(C307&lt;(INT(INPUT!$I$1)-INPUT!$I$2),"Off Meds",IF(C307&lt;=(INT(INPUT!$I$1)+INPUT!$I$2),"Washout","On Meds"))))</f>
        <v/>
      </c>
      <c r="F307">
        <f>IF(B307="","",1.509*(LN(B307)^1.084-5.381))</f>
        <v/>
      </c>
      <c r="G307">
        <f>IF(F307="","",IF(F307&lt;0,10*F307^2,0))</f>
        <v/>
      </c>
      <c r="H307">
        <f>IF(F307="","",IF(F307&gt;0,10*F307^2,0))</f>
        <v/>
      </c>
    </row>
    <row r="308">
      <c r="A308">
        <f>Input!A308</f>
        <v/>
      </c>
      <c r="B308">
        <f>IF(ISNUMBER(Input!B308),IF(AND(Input!B308&gt;=20,Input!B308&lt;=700),Input!B308,""),"")</f>
        <v/>
      </c>
      <c r="C308">
        <f>IF(B308="","",INT(A308))</f>
        <v/>
      </c>
      <c r="D308">
        <f>IF(B308="","",HOUR(A308))</f>
        <v/>
      </c>
      <c r="E308">
        <f>IF(B308="","",IF(INPUT!$I$1="","",IF(C308&lt;(INT(INPUT!$I$1)-INPUT!$I$2),"Off Meds",IF(C308&lt;=(INT(INPUT!$I$1)+INPUT!$I$2),"Washout","On Meds"))))</f>
        <v/>
      </c>
      <c r="F308">
        <f>IF(B308="","",1.509*(LN(B308)^1.084-5.381))</f>
        <v/>
      </c>
      <c r="G308">
        <f>IF(F308="","",IF(F308&lt;0,10*F308^2,0))</f>
        <v/>
      </c>
      <c r="H308">
        <f>IF(F308="","",IF(F308&gt;0,10*F308^2,0))</f>
        <v/>
      </c>
    </row>
    <row r="309">
      <c r="A309">
        <f>Input!A309</f>
        <v/>
      </c>
      <c r="B309">
        <f>IF(ISNUMBER(Input!B309),IF(AND(Input!B309&gt;=20,Input!B309&lt;=700),Input!B309,""),"")</f>
        <v/>
      </c>
      <c r="C309">
        <f>IF(B309="","",INT(A309))</f>
        <v/>
      </c>
      <c r="D309">
        <f>IF(B309="","",HOUR(A309))</f>
        <v/>
      </c>
      <c r="E309">
        <f>IF(B309="","",IF(INPUT!$I$1="","",IF(C309&lt;(INT(INPUT!$I$1)-INPUT!$I$2),"Off Meds",IF(C309&lt;=(INT(INPUT!$I$1)+INPUT!$I$2),"Washout","On Meds"))))</f>
        <v/>
      </c>
      <c r="F309">
        <f>IF(B309="","",1.509*(LN(B309)^1.084-5.381))</f>
        <v/>
      </c>
      <c r="G309">
        <f>IF(F309="","",IF(F309&lt;0,10*F309^2,0))</f>
        <v/>
      </c>
      <c r="H309">
        <f>IF(F309="","",IF(F309&gt;0,10*F309^2,0))</f>
        <v/>
      </c>
    </row>
    <row r="310">
      <c r="A310">
        <f>Input!A310</f>
        <v/>
      </c>
      <c r="B310">
        <f>IF(ISNUMBER(Input!B310),IF(AND(Input!B310&gt;=20,Input!B310&lt;=700),Input!B310,""),"")</f>
        <v/>
      </c>
      <c r="C310">
        <f>IF(B310="","",INT(A310))</f>
        <v/>
      </c>
      <c r="D310">
        <f>IF(B310="","",HOUR(A310))</f>
        <v/>
      </c>
      <c r="E310">
        <f>IF(B310="","",IF(INPUT!$I$1="","",IF(C310&lt;(INT(INPUT!$I$1)-INPUT!$I$2),"Off Meds",IF(C310&lt;=(INT(INPUT!$I$1)+INPUT!$I$2),"Washout","On Meds"))))</f>
        <v/>
      </c>
      <c r="F310">
        <f>IF(B310="","",1.509*(LN(B310)^1.084-5.381))</f>
        <v/>
      </c>
      <c r="G310">
        <f>IF(F310="","",IF(F310&lt;0,10*F310^2,0))</f>
        <v/>
      </c>
      <c r="H310">
        <f>IF(F310="","",IF(F310&gt;0,10*F310^2,0))</f>
        <v/>
      </c>
    </row>
    <row r="311">
      <c r="A311">
        <f>Input!A311</f>
        <v/>
      </c>
      <c r="B311">
        <f>IF(ISNUMBER(Input!B311),IF(AND(Input!B311&gt;=20,Input!B311&lt;=700),Input!B311,""),"")</f>
        <v/>
      </c>
      <c r="C311">
        <f>IF(B311="","",INT(A311))</f>
        <v/>
      </c>
      <c r="D311">
        <f>IF(B311="","",HOUR(A311))</f>
        <v/>
      </c>
      <c r="E311">
        <f>IF(B311="","",IF(INPUT!$I$1="","",IF(C311&lt;(INT(INPUT!$I$1)-INPUT!$I$2),"Off Meds",IF(C311&lt;=(INT(INPUT!$I$1)+INPUT!$I$2),"Washout","On Meds"))))</f>
        <v/>
      </c>
      <c r="F311">
        <f>IF(B311="","",1.509*(LN(B311)^1.084-5.381))</f>
        <v/>
      </c>
      <c r="G311">
        <f>IF(F311="","",IF(F311&lt;0,10*F311^2,0))</f>
        <v/>
      </c>
      <c r="H311">
        <f>IF(F311="","",IF(F311&gt;0,10*F311^2,0))</f>
        <v/>
      </c>
    </row>
    <row r="312">
      <c r="A312">
        <f>Input!A312</f>
        <v/>
      </c>
      <c r="B312">
        <f>IF(ISNUMBER(Input!B312),IF(AND(Input!B312&gt;=20,Input!B312&lt;=700),Input!B312,""),"")</f>
        <v/>
      </c>
      <c r="C312">
        <f>IF(B312="","",INT(A312))</f>
        <v/>
      </c>
      <c r="D312">
        <f>IF(B312="","",HOUR(A312))</f>
        <v/>
      </c>
      <c r="E312">
        <f>IF(B312="","",IF(INPUT!$I$1="","",IF(C312&lt;(INT(INPUT!$I$1)-INPUT!$I$2),"Off Meds",IF(C312&lt;=(INT(INPUT!$I$1)+INPUT!$I$2),"Washout","On Meds"))))</f>
        <v/>
      </c>
      <c r="F312">
        <f>IF(B312="","",1.509*(LN(B312)^1.084-5.381))</f>
        <v/>
      </c>
      <c r="G312">
        <f>IF(F312="","",IF(F312&lt;0,10*F312^2,0))</f>
        <v/>
      </c>
      <c r="H312">
        <f>IF(F312="","",IF(F312&gt;0,10*F312^2,0))</f>
        <v/>
      </c>
    </row>
    <row r="313">
      <c r="A313">
        <f>Input!A313</f>
        <v/>
      </c>
      <c r="B313">
        <f>IF(ISNUMBER(Input!B313),IF(AND(Input!B313&gt;=20,Input!B313&lt;=700),Input!B313,""),"")</f>
        <v/>
      </c>
      <c r="C313">
        <f>IF(B313="","",INT(A313))</f>
        <v/>
      </c>
      <c r="D313">
        <f>IF(B313="","",HOUR(A313))</f>
        <v/>
      </c>
      <c r="E313">
        <f>IF(B313="","",IF(INPUT!$I$1="","",IF(C313&lt;(INT(INPUT!$I$1)-INPUT!$I$2),"Off Meds",IF(C313&lt;=(INT(INPUT!$I$1)+INPUT!$I$2),"Washout","On Meds"))))</f>
        <v/>
      </c>
      <c r="F313">
        <f>IF(B313="","",1.509*(LN(B313)^1.084-5.381))</f>
        <v/>
      </c>
      <c r="G313">
        <f>IF(F313="","",IF(F313&lt;0,10*F313^2,0))</f>
        <v/>
      </c>
      <c r="H313">
        <f>IF(F313="","",IF(F313&gt;0,10*F313^2,0))</f>
        <v/>
      </c>
    </row>
    <row r="314">
      <c r="A314">
        <f>Input!A314</f>
        <v/>
      </c>
      <c r="B314">
        <f>IF(ISNUMBER(Input!B314),IF(AND(Input!B314&gt;=20,Input!B314&lt;=700),Input!B314,""),"")</f>
        <v/>
      </c>
      <c r="C314">
        <f>IF(B314="","",INT(A314))</f>
        <v/>
      </c>
      <c r="D314">
        <f>IF(B314="","",HOUR(A314))</f>
        <v/>
      </c>
      <c r="E314">
        <f>IF(B314="","",IF(INPUT!$I$1="","",IF(C314&lt;(INT(INPUT!$I$1)-INPUT!$I$2),"Off Meds",IF(C314&lt;=(INT(INPUT!$I$1)+INPUT!$I$2),"Washout","On Meds"))))</f>
        <v/>
      </c>
      <c r="F314">
        <f>IF(B314="","",1.509*(LN(B314)^1.084-5.381))</f>
        <v/>
      </c>
      <c r="G314">
        <f>IF(F314="","",IF(F314&lt;0,10*F314^2,0))</f>
        <v/>
      </c>
      <c r="H314">
        <f>IF(F314="","",IF(F314&gt;0,10*F314^2,0))</f>
        <v/>
      </c>
    </row>
    <row r="315">
      <c r="A315">
        <f>Input!A315</f>
        <v/>
      </c>
      <c r="B315">
        <f>IF(ISNUMBER(Input!B315),IF(AND(Input!B315&gt;=20,Input!B315&lt;=700),Input!B315,""),"")</f>
        <v/>
      </c>
      <c r="C315">
        <f>IF(B315="","",INT(A315))</f>
        <v/>
      </c>
      <c r="D315">
        <f>IF(B315="","",HOUR(A315))</f>
        <v/>
      </c>
      <c r="E315">
        <f>IF(B315="","",IF(INPUT!$I$1="","",IF(C315&lt;(INT(INPUT!$I$1)-INPUT!$I$2),"Off Meds",IF(C315&lt;=(INT(INPUT!$I$1)+INPUT!$I$2),"Washout","On Meds"))))</f>
        <v/>
      </c>
      <c r="F315">
        <f>IF(B315="","",1.509*(LN(B315)^1.084-5.381))</f>
        <v/>
      </c>
      <c r="G315">
        <f>IF(F315="","",IF(F315&lt;0,10*F315^2,0))</f>
        <v/>
      </c>
      <c r="H315">
        <f>IF(F315="","",IF(F315&gt;0,10*F315^2,0))</f>
        <v/>
      </c>
    </row>
    <row r="316">
      <c r="A316">
        <f>Input!A316</f>
        <v/>
      </c>
      <c r="B316">
        <f>IF(ISNUMBER(Input!B316),IF(AND(Input!B316&gt;=20,Input!B316&lt;=700),Input!B316,""),"")</f>
        <v/>
      </c>
      <c r="C316">
        <f>IF(B316="","",INT(A316))</f>
        <v/>
      </c>
      <c r="D316">
        <f>IF(B316="","",HOUR(A316))</f>
        <v/>
      </c>
      <c r="E316">
        <f>IF(B316="","",IF(INPUT!$I$1="","",IF(C316&lt;(INT(INPUT!$I$1)-INPUT!$I$2),"Off Meds",IF(C316&lt;=(INT(INPUT!$I$1)+INPUT!$I$2),"Washout","On Meds"))))</f>
        <v/>
      </c>
      <c r="F316">
        <f>IF(B316="","",1.509*(LN(B316)^1.084-5.381))</f>
        <v/>
      </c>
      <c r="G316">
        <f>IF(F316="","",IF(F316&lt;0,10*F316^2,0))</f>
        <v/>
      </c>
      <c r="H316">
        <f>IF(F316="","",IF(F316&gt;0,10*F316^2,0))</f>
        <v/>
      </c>
    </row>
    <row r="317">
      <c r="A317">
        <f>Input!A317</f>
        <v/>
      </c>
      <c r="B317">
        <f>IF(ISNUMBER(Input!B317),IF(AND(Input!B317&gt;=20,Input!B317&lt;=700),Input!B317,""),"")</f>
        <v/>
      </c>
      <c r="C317">
        <f>IF(B317="","",INT(A317))</f>
        <v/>
      </c>
      <c r="D317">
        <f>IF(B317="","",HOUR(A317))</f>
        <v/>
      </c>
      <c r="E317">
        <f>IF(B317="","",IF(INPUT!$I$1="","",IF(C317&lt;(INT(INPUT!$I$1)-INPUT!$I$2),"Off Meds",IF(C317&lt;=(INT(INPUT!$I$1)+INPUT!$I$2),"Washout","On Meds"))))</f>
        <v/>
      </c>
      <c r="F317">
        <f>IF(B317="","",1.509*(LN(B317)^1.084-5.381))</f>
        <v/>
      </c>
      <c r="G317">
        <f>IF(F317="","",IF(F317&lt;0,10*F317^2,0))</f>
        <v/>
      </c>
      <c r="H317">
        <f>IF(F317="","",IF(F317&gt;0,10*F317^2,0))</f>
        <v/>
      </c>
    </row>
    <row r="318">
      <c r="A318">
        <f>Input!A318</f>
        <v/>
      </c>
      <c r="B318">
        <f>IF(ISNUMBER(Input!B318),IF(AND(Input!B318&gt;=20,Input!B318&lt;=700),Input!B318,""),"")</f>
        <v/>
      </c>
      <c r="C318">
        <f>IF(B318="","",INT(A318))</f>
        <v/>
      </c>
      <c r="D318">
        <f>IF(B318="","",HOUR(A318))</f>
        <v/>
      </c>
      <c r="E318">
        <f>IF(B318="","",IF(INPUT!$I$1="","",IF(C318&lt;(INT(INPUT!$I$1)-INPUT!$I$2),"Off Meds",IF(C318&lt;=(INT(INPUT!$I$1)+INPUT!$I$2),"Washout","On Meds"))))</f>
        <v/>
      </c>
      <c r="F318">
        <f>IF(B318="","",1.509*(LN(B318)^1.084-5.381))</f>
        <v/>
      </c>
      <c r="G318">
        <f>IF(F318="","",IF(F318&lt;0,10*F318^2,0))</f>
        <v/>
      </c>
      <c r="H318">
        <f>IF(F318="","",IF(F318&gt;0,10*F318^2,0))</f>
        <v/>
      </c>
    </row>
    <row r="319">
      <c r="A319">
        <f>Input!A319</f>
        <v/>
      </c>
      <c r="B319">
        <f>IF(ISNUMBER(Input!B319),IF(AND(Input!B319&gt;=20,Input!B319&lt;=700),Input!B319,""),"")</f>
        <v/>
      </c>
      <c r="C319">
        <f>IF(B319="","",INT(A319))</f>
        <v/>
      </c>
      <c r="D319">
        <f>IF(B319="","",HOUR(A319))</f>
        <v/>
      </c>
      <c r="E319">
        <f>IF(B319="","",IF(INPUT!$I$1="","",IF(C319&lt;(INT(INPUT!$I$1)-INPUT!$I$2),"Off Meds",IF(C319&lt;=(INT(INPUT!$I$1)+INPUT!$I$2),"Washout","On Meds"))))</f>
        <v/>
      </c>
      <c r="F319">
        <f>IF(B319="","",1.509*(LN(B319)^1.084-5.381))</f>
        <v/>
      </c>
      <c r="G319">
        <f>IF(F319="","",IF(F319&lt;0,10*F319^2,0))</f>
        <v/>
      </c>
      <c r="H319">
        <f>IF(F319="","",IF(F319&gt;0,10*F319^2,0))</f>
        <v/>
      </c>
    </row>
    <row r="320">
      <c r="A320">
        <f>Input!A320</f>
        <v/>
      </c>
      <c r="B320">
        <f>IF(ISNUMBER(Input!B320),IF(AND(Input!B320&gt;=20,Input!B320&lt;=700),Input!B320,""),"")</f>
        <v/>
      </c>
      <c r="C320">
        <f>IF(B320="","",INT(A320))</f>
        <v/>
      </c>
      <c r="D320">
        <f>IF(B320="","",HOUR(A320))</f>
        <v/>
      </c>
      <c r="E320">
        <f>IF(B320="","",IF(INPUT!$I$1="","",IF(C320&lt;(INT(INPUT!$I$1)-INPUT!$I$2),"Off Meds",IF(C320&lt;=(INT(INPUT!$I$1)+INPUT!$I$2),"Washout","On Meds"))))</f>
        <v/>
      </c>
      <c r="F320">
        <f>IF(B320="","",1.509*(LN(B320)^1.084-5.381))</f>
        <v/>
      </c>
      <c r="G320">
        <f>IF(F320="","",IF(F320&lt;0,10*F320^2,0))</f>
        <v/>
      </c>
      <c r="H320">
        <f>IF(F320="","",IF(F320&gt;0,10*F320^2,0))</f>
        <v/>
      </c>
    </row>
    <row r="321">
      <c r="A321">
        <f>Input!A321</f>
        <v/>
      </c>
      <c r="B321">
        <f>IF(ISNUMBER(Input!B321),IF(AND(Input!B321&gt;=20,Input!B321&lt;=700),Input!B321,""),"")</f>
        <v/>
      </c>
      <c r="C321">
        <f>IF(B321="","",INT(A321))</f>
        <v/>
      </c>
      <c r="D321">
        <f>IF(B321="","",HOUR(A321))</f>
        <v/>
      </c>
      <c r="E321">
        <f>IF(B321="","",IF(INPUT!$I$1="","",IF(C321&lt;(INT(INPUT!$I$1)-INPUT!$I$2),"Off Meds",IF(C321&lt;=(INT(INPUT!$I$1)+INPUT!$I$2),"Washout","On Meds"))))</f>
        <v/>
      </c>
      <c r="F321">
        <f>IF(B321="","",1.509*(LN(B321)^1.084-5.381))</f>
        <v/>
      </c>
      <c r="G321">
        <f>IF(F321="","",IF(F321&lt;0,10*F321^2,0))</f>
        <v/>
      </c>
      <c r="H321">
        <f>IF(F321="","",IF(F321&gt;0,10*F321^2,0))</f>
        <v/>
      </c>
    </row>
    <row r="322">
      <c r="A322">
        <f>Input!A322</f>
        <v/>
      </c>
      <c r="B322">
        <f>IF(ISNUMBER(Input!B322),IF(AND(Input!B322&gt;=20,Input!B322&lt;=700),Input!B322,""),"")</f>
        <v/>
      </c>
      <c r="C322">
        <f>IF(B322="","",INT(A322))</f>
        <v/>
      </c>
      <c r="D322">
        <f>IF(B322="","",HOUR(A322))</f>
        <v/>
      </c>
      <c r="E322">
        <f>IF(B322="","",IF(INPUT!$I$1="","",IF(C322&lt;(INT(INPUT!$I$1)-INPUT!$I$2),"Off Meds",IF(C322&lt;=(INT(INPUT!$I$1)+INPUT!$I$2),"Washout","On Meds"))))</f>
        <v/>
      </c>
      <c r="F322">
        <f>IF(B322="","",1.509*(LN(B322)^1.084-5.381))</f>
        <v/>
      </c>
      <c r="G322">
        <f>IF(F322="","",IF(F322&lt;0,10*F322^2,0))</f>
        <v/>
      </c>
      <c r="H322">
        <f>IF(F322="","",IF(F322&gt;0,10*F322^2,0))</f>
        <v/>
      </c>
    </row>
    <row r="323">
      <c r="A323">
        <f>Input!A323</f>
        <v/>
      </c>
      <c r="B323">
        <f>IF(ISNUMBER(Input!B323),IF(AND(Input!B323&gt;=20,Input!B323&lt;=700),Input!B323,""),"")</f>
        <v/>
      </c>
      <c r="C323">
        <f>IF(B323="","",INT(A323))</f>
        <v/>
      </c>
      <c r="D323">
        <f>IF(B323="","",HOUR(A323))</f>
        <v/>
      </c>
      <c r="E323">
        <f>IF(B323="","",IF(INPUT!$I$1="","",IF(C323&lt;(INT(INPUT!$I$1)-INPUT!$I$2),"Off Meds",IF(C323&lt;=(INT(INPUT!$I$1)+INPUT!$I$2),"Washout","On Meds"))))</f>
        <v/>
      </c>
      <c r="F323">
        <f>IF(B323="","",1.509*(LN(B323)^1.084-5.381))</f>
        <v/>
      </c>
      <c r="G323">
        <f>IF(F323="","",IF(F323&lt;0,10*F323^2,0))</f>
        <v/>
      </c>
      <c r="H323">
        <f>IF(F323="","",IF(F323&gt;0,10*F323^2,0))</f>
        <v/>
      </c>
    </row>
    <row r="324">
      <c r="A324">
        <f>Input!A324</f>
        <v/>
      </c>
      <c r="B324">
        <f>IF(ISNUMBER(Input!B324),IF(AND(Input!B324&gt;=20,Input!B324&lt;=700),Input!B324,""),"")</f>
        <v/>
      </c>
      <c r="C324">
        <f>IF(B324="","",INT(A324))</f>
        <v/>
      </c>
      <c r="D324">
        <f>IF(B324="","",HOUR(A324))</f>
        <v/>
      </c>
      <c r="E324">
        <f>IF(B324="","",IF(INPUT!$I$1="","",IF(C324&lt;(INT(INPUT!$I$1)-INPUT!$I$2),"Off Meds",IF(C324&lt;=(INT(INPUT!$I$1)+INPUT!$I$2),"Washout","On Meds"))))</f>
        <v/>
      </c>
      <c r="F324">
        <f>IF(B324="","",1.509*(LN(B324)^1.084-5.381))</f>
        <v/>
      </c>
      <c r="G324">
        <f>IF(F324="","",IF(F324&lt;0,10*F324^2,0))</f>
        <v/>
      </c>
      <c r="H324">
        <f>IF(F324="","",IF(F324&gt;0,10*F324^2,0))</f>
        <v/>
      </c>
    </row>
    <row r="325">
      <c r="A325">
        <f>Input!A325</f>
        <v/>
      </c>
      <c r="B325">
        <f>IF(ISNUMBER(Input!B325),IF(AND(Input!B325&gt;=20,Input!B325&lt;=700),Input!B325,""),"")</f>
        <v/>
      </c>
      <c r="C325">
        <f>IF(B325="","",INT(A325))</f>
        <v/>
      </c>
      <c r="D325">
        <f>IF(B325="","",HOUR(A325))</f>
        <v/>
      </c>
      <c r="E325">
        <f>IF(B325="","",IF(INPUT!$I$1="","",IF(C325&lt;(INT(INPUT!$I$1)-INPUT!$I$2),"Off Meds",IF(C325&lt;=(INT(INPUT!$I$1)+INPUT!$I$2),"Washout","On Meds"))))</f>
        <v/>
      </c>
      <c r="F325">
        <f>IF(B325="","",1.509*(LN(B325)^1.084-5.381))</f>
        <v/>
      </c>
      <c r="G325">
        <f>IF(F325="","",IF(F325&lt;0,10*F325^2,0))</f>
        <v/>
      </c>
      <c r="H325">
        <f>IF(F325="","",IF(F325&gt;0,10*F325^2,0))</f>
        <v/>
      </c>
    </row>
    <row r="326">
      <c r="A326">
        <f>Input!A326</f>
        <v/>
      </c>
      <c r="B326">
        <f>IF(ISNUMBER(Input!B326),IF(AND(Input!B326&gt;=20,Input!B326&lt;=700),Input!B326,""),"")</f>
        <v/>
      </c>
      <c r="C326">
        <f>IF(B326="","",INT(A326))</f>
        <v/>
      </c>
      <c r="D326">
        <f>IF(B326="","",HOUR(A326))</f>
        <v/>
      </c>
      <c r="E326">
        <f>IF(B326="","",IF(INPUT!$I$1="","",IF(C326&lt;(INT(INPUT!$I$1)-INPUT!$I$2),"Off Meds",IF(C326&lt;=(INT(INPUT!$I$1)+INPUT!$I$2),"Washout","On Meds"))))</f>
        <v/>
      </c>
      <c r="F326">
        <f>IF(B326="","",1.509*(LN(B326)^1.084-5.381))</f>
        <v/>
      </c>
      <c r="G326">
        <f>IF(F326="","",IF(F326&lt;0,10*F326^2,0))</f>
        <v/>
      </c>
      <c r="H326">
        <f>IF(F326="","",IF(F326&gt;0,10*F326^2,0))</f>
        <v/>
      </c>
    </row>
    <row r="327">
      <c r="A327">
        <f>Input!A327</f>
        <v/>
      </c>
      <c r="B327">
        <f>IF(ISNUMBER(Input!B327),IF(AND(Input!B327&gt;=20,Input!B327&lt;=700),Input!B327,""),"")</f>
        <v/>
      </c>
      <c r="C327">
        <f>IF(B327="","",INT(A327))</f>
        <v/>
      </c>
      <c r="D327">
        <f>IF(B327="","",HOUR(A327))</f>
        <v/>
      </c>
      <c r="E327">
        <f>IF(B327="","",IF(INPUT!$I$1="","",IF(C327&lt;(INT(INPUT!$I$1)-INPUT!$I$2),"Off Meds",IF(C327&lt;=(INT(INPUT!$I$1)+INPUT!$I$2),"Washout","On Meds"))))</f>
        <v/>
      </c>
      <c r="F327">
        <f>IF(B327="","",1.509*(LN(B327)^1.084-5.381))</f>
        <v/>
      </c>
      <c r="G327">
        <f>IF(F327="","",IF(F327&lt;0,10*F327^2,0))</f>
        <v/>
      </c>
      <c r="H327">
        <f>IF(F327="","",IF(F327&gt;0,10*F327^2,0))</f>
        <v/>
      </c>
    </row>
    <row r="328">
      <c r="A328">
        <f>Input!A328</f>
        <v/>
      </c>
      <c r="B328">
        <f>IF(ISNUMBER(Input!B328),IF(AND(Input!B328&gt;=20,Input!B328&lt;=700),Input!B328,""),"")</f>
        <v/>
      </c>
      <c r="C328">
        <f>IF(B328="","",INT(A328))</f>
        <v/>
      </c>
      <c r="D328">
        <f>IF(B328="","",HOUR(A328))</f>
        <v/>
      </c>
      <c r="E328">
        <f>IF(B328="","",IF(INPUT!$I$1="","",IF(C328&lt;(INT(INPUT!$I$1)-INPUT!$I$2),"Off Meds",IF(C328&lt;=(INT(INPUT!$I$1)+INPUT!$I$2),"Washout","On Meds"))))</f>
        <v/>
      </c>
      <c r="F328">
        <f>IF(B328="","",1.509*(LN(B328)^1.084-5.381))</f>
        <v/>
      </c>
      <c r="G328">
        <f>IF(F328="","",IF(F328&lt;0,10*F328^2,0))</f>
        <v/>
      </c>
      <c r="H328">
        <f>IF(F328="","",IF(F328&gt;0,10*F328^2,0))</f>
        <v/>
      </c>
    </row>
    <row r="329">
      <c r="A329">
        <f>Input!A329</f>
        <v/>
      </c>
      <c r="B329">
        <f>IF(ISNUMBER(Input!B329),IF(AND(Input!B329&gt;=20,Input!B329&lt;=700),Input!B329,""),"")</f>
        <v/>
      </c>
      <c r="C329">
        <f>IF(B329="","",INT(A329))</f>
        <v/>
      </c>
      <c r="D329">
        <f>IF(B329="","",HOUR(A329))</f>
        <v/>
      </c>
      <c r="E329">
        <f>IF(B329="","",IF(INPUT!$I$1="","",IF(C329&lt;(INT(INPUT!$I$1)-INPUT!$I$2),"Off Meds",IF(C329&lt;=(INT(INPUT!$I$1)+INPUT!$I$2),"Washout","On Meds"))))</f>
        <v/>
      </c>
      <c r="F329">
        <f>IF(B329="","",1.509*(LN(B329)^1.084-5.381))</f>
        <v/>
      </c>
      <c r="G329">
        <f>IF(F329="","",IF(F329&lt;0,10*F329^2,0))</f>
        <v/>
      </c>
      <c r="H329">
        <f>IF(F329="","",IF(F329&gt;0,10*F329^2,0))</f>
        <v/>
      </c>
    </row>
    <row r="330">
      <c r="A330">
        <f>Input!A330</f>
        <v/>
      </c>
      <c r="B330">
        <f>IF(ISNUMBER(Input!B330),IF(AND(Input!B330&gt;=20,Input!B330&lt;=700),Input!B330,""),"")</f>
        <v/>
      </c>
      <c r="C330">
        <f>IF(B330="","",INT(A330))</f>
        <v/>
      </c>
      <c r="D330">
        <f>IF(B330="","",HOUR(A330))</f>
        <v/>
      </c>
      <c r="E330">
        <f>IF(B330="","",IF(INPUT!$I$1="","",IF(C330&lt;(INT(INPUT!$I$1)-INPUT!$I$2),"Off Meds",IF(C330&lt;=(INT(INPUT!$I$1)+INPUT!$I$2),"Washout","On Meds"))))</f>
        <v/>
      </c>
      <c r="F330">
        <f>IF(B330="","",1.509*(LN(B330)^1.084-5.381))</f>
        <v/>
      </c>
      <c r="G330">
        <f>IF(F330="","",IF(F330&lt;0,10*F330^2,0))</f>
        <v/>
      </c>
      <c r="H330">
        <f>IF(F330="","",IF(F330&gt;0,10*F330^2,0))</f>
        <v/>
      </c>
    </row>
    <row r="331">
      <c r="A331">
        <f>Input!A331</f>
        <v/>
      </c>
      <c r="B331">
        <f>IF(ISNUMBER(Input!B331),IF(AND(Input!B331&gt;=20,Input!B331&lt;=700),Input!B331,""),"")</f>
        <v/>
      </c>
      <c r="C331">
        <f>IF(B331="","",INT(A331))</f>
        <v/>
      </c>
      <c r="D331">
        <f>IF(B331="","",HOUR(A331))</f>
        <v/>
      </c>
      <c r="E331">
        <f>IF(B331="","",IF(INPUT!$I$1="","",IF(C331&lt;(INT(INPUT!$I$1)-INPUT!$I$2),"Off Meds",IF(C331&lt;=(INT(INPUT!$I$1)+INPUT!$I$2),"Washout","On Meds"))))</f>
        <v/>
      </c>
      <c r="F331">
        <f>IF(B331="","",1.509*(LN(B331)^1.084-5.381))</f>
        <v/>
      </c>
      <c r="G331">
        <f>IF(F331="","",IF(F331&lt;0,10*F331^2,0))</f>
        <v/>
      </c>
      <c r="H331">
        <f>IF(F331="","",IF(F331&gt;0,10*F331^2,0))</f>
        <v/>
      </c>
    </row>
    <row r="332">
      <c r="A332">
        <f>Input!A332</f>
        <v/>
      </c>
      <c r="B332">
        <f>IF(ISNUMBER(Input!B332),IF(AND(Input!B332&gt;=20,Input!B332&lt;=700),Input!B332,""),"")</f>
        <v/>
      </c>
      <c r="C332">
        <f>IF(B332="","",INT(A332))</f>
        <v/>
      </c>
      <c r="D332">
        <f>IF(B332="","",HOUR(A332))</f>
        <v/>
      </c>
      <c r="E332">
        <f>IF(B332="","",IF(INPUT!$I$1="","",IF(C332&lt;(INT(INPUT!$I$1)-INPUT!$I$2),"Off Meds",IF(C332&lt;=(INT(INPUT!$I$1)+INPUT!$I$2),"Washout","On Meds"))))</f>
        <v/>
      </c>
      <c r="F332">
        <f>IF(B332="","",1.509*(LN(B332)^1.084-5.381))</f>
        <v/>
      </c>
      <c r="G332">
        <f>IF(F332="","",IF(F332&lt;0,10*F332^2,0))</f>
        <v/>
      </c>
      <c r="H332">
        <f>IF(F332="","",IF(F332&gt;0,10*F332^2,0))</f>
        <v/>
      </c>
    </row>
    <row r="333">
      <c r="A333">
        <f>Input!A333</f>
        <v/>
      </c>
      <c r="B333">
        <f>IF(ISNUMBER(Input!B333),IF(AND(Input!B333&gt;=20,Input!B333&lt;=700),Input!B333,""),"")</f>
        <v/>
      </c>
      <c r="C333">
        <f>IF(B333="","",INT(A333))</f>
        <v/>
      </c>
      <c r="D333">
        <f>IF(B333="","",HOUR(A333))</f>
        <v/>
      </c>
      <c r="E333">
        <f>IF(B333="","",IF(INPUT!$I$1="","",IF(C333&lt;(INT(INPUT!$I$1)-INPUT!$I$2),"Off Meds",IF(C333&lt;=(INT(INPUT!$I$1)+INPUT!$I$2),"Washout","On Meds"))))</f>
        <v/>
      </c>
      <c r="F333">
        <f>IF(B333="","",1.509*(LN(B333)^1.084-5.381))</f>
        <v/>
      </c>
      <c r="G333">
        <f>IF(F333="","",IF(F333&lt;0,10*F333^2,0))</f>
        <v/>
      </c>
      <c r="H333">
        <f>IF(F333="","",IF(F333&gt;0,10*F333^2,0))</f>
        <v/>
      </c>
    </row>
    <row r="334">
      <c r="A334">
        <f>Input!A334</f>
        <v/>
      </c>
      <c r="B334">
        <f>IF(ISNUMBER(Input!B334),IF(AND(Input!B334&gt;=20,Input!B334&lt;=700),Input!B334,""),"")</f>
        <v/>
      </c>
      <c r="C334">
        <f>IF(B334="","",INT(A334))</f>
        <v/>
      </c>
      <c r="D334">
        <f>IF(B334="","",HOUR(A334))</f>
        <v/>
      </c>
      <c r="E334">
        <f>IF(B334="","",IF(INPUT!$I$1="","",IF(C334&lt;(INT(INPUT!$I$1)-INPUT!$I$2),"Off Meds",IF(C334&lt;=(INT(INPUT!$I$1)+INPUT!$I$2),"Washout","On Meds"))))</f>
        <v/>
      </c>
      <c r="F334">
        <f>IF(B334="","",1.509*(LN(B334)^1.084-5.381))</f>
        <v/>
      </c>
      <c r="G334">
        <f>IF(F334="","",IF(F334&lt;0,10*F334^2,0))</f>
        <v/>
      </c>
      <c r="H334">
        <f>IF(F334="","",IF(F334&gt;0,10*F334^2,0))</f>
        <v/>
      </c>
    </row>
    <row r="335">
      <c r="A335">
        <f>Input!A335</f>
        <v/>
      </c>
      <c r="B335">
        <f>IF(ISNUMBER(Input!B335),IF(AND(Input!B335&gt;=20,Input!B335&lt;=700),Input!B335,""),"")</f>
        <v/>
      </c>
      <c r="C335">
        <f>IF(B335="","",INT(A335))</f>
        <v/>
      </c>
      <c r="D335">
        <f>IF(B335="","",HOUR(A335))</f>
        <v/>
      </c>
      <c r="E335">
        <f>IF(B335="","",IF(INPUT!$I$1="","",IF(C335&lt;(INT(INPUT!$I$1)-INPUT!$I$2),"Off Meds",IF(C335&lt;=(INT(INPUT!$I$1)+INPUT!$I$2),"Washout","On Meds"))))</f>
        <v/>
      </c>
      <c r="F335">
        <f>IF(B335="","",1.509*(LN(B335)^1.084-5.381))</f>
        <v/>
      </c>
      <c r="G335">
        <f>IF(F335="","",IF(F335&lt;0,10*F335^2,0))</f>
        <v/>
      </c>
      <c r="H335">
        <f>IF(F335="","",IF(F335&gt;0,10*F335^2,0))</f>
        <v/>
      </c>
    </row>
    <row r="336">
      <c r="A336">
        <f>Input!A336</f>
        <v/>
      </c>
      <c r="B336">
        <f>IF(ISNUMBER(Input!B336),IF(AND(Input!B336&gt;=20,Input!B336&lt;=700),Input!B336,""),"")</f>
        <v/>
      </c>
      <c r="C336">
        <f>IF(B336="","",INT(A336))</f>
        <v/>
      </c>
      <c r="D336">
        <f>IF(B336="","",HOUR(A336))</f>
        <v/>
      </c>
      <c r="E336">
        <f>IF(B336="","",IF(INPUT!$I$1="","",IF(C336&lt;(INT(INPUT!$I$1)-INPUT!$I$2),"Off Meds",IF(C336&lt;=(INT(INPUT!$I$1)+INPUT!$I$2),"Washout","On Meds"))))</f>
        <v/>
      </c>
      <c r="F336">
        <f>IF(B336="","",1.509*(LN(B336)^1.084-5.381))</f>
        <v/>
      </c>
      <c r="G336">
        <f>IF(F336="","",IF(F336&lt;0,10*F336^2,0))</f>
        <v/>
      </c>
      <c r="H336">
        <f>IF(F336="","",IF(F336&gt;0,10*F336^2,0))</f>
        <v/>
      </c>
    </row>
    <row r="337">
      <c r="A337">
        <f>Input!A337</f>
        <v/>
      </c>
      <c r="B337">
        <f>IF(ISNUMBER(Input!B337),IF(AND(Input!B337&gt;=20,Input!B337&lt;=700),Input!B337,""),"")</f>
        <v/>
      </c>
      <c r="C337">
        <f>IF(B337="","",INT(A337))</f>
        <v/>
      </c>
      <c r="D337">
        <f>IF(B337="","",HOUR(A337))</f>
        <v/>
      </c>
      <c r="E337">
        <f>IF(B337="","",IF(INPUT!$I$1="","",IF(C337&lt;(INT(INPUT!$I$1)-INPUT!$I$2),"Off Meds",IF(C337&lt;=(INT(INPUT!$I$1)+INPUT!$I$2),"Washout","On Meds"))))</f>
        <v/>
      </c>
      <c r="F337">
        <f>IF(B337="","",1.509*(LN(B337)^1.084-5.381))</f>
        <v/>
      </c>
      <c r="G337">
        <f>IF(F337="","",IF(F337&lt;0,10*F337^2,0))</f>
        <v/>
      </c>
      <c r="H337">
        <f>IF(F337="","",IF(F337&gt;0,10*F337^2,0))</f>
        <v/>
      </c>
    </row>
    <row r="338">
      <c r="A338">
        <f>Input!A338</f>
        <v/>
      </c>
      <c r="B338">
        <f>IF(ISNUMBER(Input!B338),IF(AND(Input!B338&gt;=20,Input!B338&lt;=700),Input!B338,""),"")</f>
        <v/>
      </c>
      <c r="C338">
        <f>IF(B338="","",INT(A338))</f>
        <v/>
      </c>
      <c r="D338">
        <f>IF(B338="","",HOUR(A338))</f>
        <v/>
      </c>
      <c r="E338">
        <f>IF(B338="","",IF(INPUT!$I$1="","",IF(C338&lt;(INT(INPUT!$I$1)-INPUT!$I$2),"Off Meds",IF(C338&lt;=(INT(INPUT!$I$1)+INPUT!$I$2),"Washout","On Meds"))))</f>
        <v/>
      </c>
      <c r="F338">
        <f>IF(B338="","",1.509*(LN(B338)^1.084-5.381))</f>
        <v/>
      </c>
      <c r="G338">
        <f>IF(F338="","",IF(F338&lt;0,10*F338^2,0))</f>
        <v/>
      </c>
      <c r="H338">
        <f>IF(F338="","",IF(F338&gt;0,10*F338^2,0))</f>
        <v/>
      </c>
    </row>
    <row r="339">
      <c r="A339">
        <f>Input!A339</f>
        <v/>
      </c>
      <c r="B339">
        <f>IF(ISNUMBER(Input!B339),IF(AND(Input!B339&gt;=20,Input!B339&lt;=700),Input!B339,""),"")</f>
        <v/>
      </c>
      <c r="C339">
        <f>IF(B339="","",INT(A339))</f>
        <v/>
      </c>
      <c r="D339">
        <f>IF(B339="","",HOUR(A339))</f>
        <v/>
      </c>
      <c r="E339">
        <f>IF(B339="","",IF(INPUT!$I$1="","",IF(C339&lt;(INT(INPUT!$I$1)-INPUT!$I$2),"Off Meds",IF(C339&lt;=(INT(INPUT!$I$1)+INPUT!$I$2),"Washout","On Meds"))))</f>
        <v/>
      </c>
      <c r="F339">
        <f>IF(B339="","",1.509*(LN(B339)^1.084-5.381))</f>
        <v/>
      </c>
      <c r="G339">
        <f>IF(F339="","",IF(F339&lt;0,10*F339^2,0))</f>
        <v/>
      </c>
      <c r="H339">
        <f>IF(F339="","",IF(F339&gt;0,10*F339^2,0))</f>
        <v/>
      </c>
    </row>
    <row r="340">
      <c r="A340">
        <f>Input!A340</f>
        <v/>
      </c>
      <c r="B340">
        <f>IF(ISNUMBER(Input!B340),IF(AND(Input!B340&gt;=20,Input!B340&lt;=700),Input!B340,""),"")</f>
        <v/>
      </c>
      <c r="C340">
        <f>IF(B340="","",INT(A340))</f>
        <v/>
      </c>
      <c r="D340">
        <f>IF(B340="","",HOUR(A340))</f>
        <v/>
      </c>
      <c r="E340">
        <f>IF(B340="","",IF(INPUT!$I$1="","",IF(C340&lt;(INT(INPUT!$I$1)-INPUT!$I$2),"Off Meds",IF(C340&lt;=(INT(INPUT!$I$1)+INPUT!$I$2),"Washout","On Meds"))))</f>
        <v/>
      </c>
      <c r="F340">
        <f>IF(B340="","",1.509*(LN(B340)^1.084-5.381))</f>
        <v/>
      </c>
      <c r="G340">
        <f>IF(F340="","",IF(F340&lt;0,10*F340^2,0))</f>
        <v/>
      </c>
      <c r="H340">
        <f>IF(F340="","",IF(F340&gt;0,10*F340^2,0))</f>
        <v/>
      </c>
    </row>
    <row r="341">
      <c r="A341">
        <f>Input!A341</f>
        <v/>
      </c>
      <c r="B341">
        <f>IF(ISNUMBER(Input!B341),IF(AND(Input!B341&gt;=20,Input!B341&lt;=700),Input!B341,""),"")</f>
        <v/>
      </c>
      <c r="C341">
        <f>IF(B341="","",INT(A341))</f>
        <v/>
      </c>
      <c r="D341">
        <f>IF(B341="","",HOUR(A341))</f>
        <v/>
      </c>
      <c r="E341">
        <f>IF(B341="","",IF(INPUT!$I$1="","",IF(C341&lt;(INT(INPUT!$I$1)-INPUT!$I$2),"Off Meds",IF(C341&lt;=(INT(INPUT!$I$1)+INPUT!$I$2),"Washout","On Meds"))))</f>
        <v/>
      </c>
      <c r="F341">
        <f>IF(B341="","",1.509*(LN(B341)^1.084-5.381))</f>
        <v/>
      </c>
      <c r="G341">
        <f>IF(F341="","",IF(F341&lt;0,10*F341^2,0))</f>
        <v/>
      </c>
      <c r="H341">
        <f>IF(F341="","",IF(F341&gt;0,10*F341^2,0))</f>
        <v/>
      </c>
    </row>
    <row r="342">
      <c r="A342">
        <f>Input!A342</f>
        <v/>
      </c>
      <c r="B342">
        <f>IF(ISNUMBER(Input!B342),IF(AND(Input!B342&gt;=20,Input!B342&lt;=700),Input!B342,""),"")</f>
        <v/>
      </c>
      <c r="C342">
        <f>IF(B342="","",INT(A342))</f>
        <v/>
      </c>
      <c r="D342">
        <f>IF(B342="","",HOUR(A342))</f>
        <v/>
      </c>
      <c r="E342">
        <f>IF(B342="","",IF(INPUT!$I$1="","",IF(C342&lt;(INT(INPUT!$I$1)-INPUT!$I$2),"Off Meds",IF(C342&lt;=(INT(INPUT!$I$1)+INPUT!$I$2),"Washout","On Meds"))))</f>
        <v/>
      </c>
      <c r="F342">
        <f>IF(B342="","",1.509*(LN(B342)^1.084-5.381))</f>
        <v/>
      </c>
      <c r="G342">
        <f>IF(F342="","",IF(F342&lt;0,10*F342^2,0))</f>
        <v/>
      </c>
      <c r="H342">
        <f>IF(F342="","",IF(F342&gt;0,10*F342^2,0))</f>
        <v/>
      </c>
    </row>
    <row r="343">
      <c r="A343">
        <f>Input!A343</f>
        <v/>
      </c>
      <c r="B343">
        <f>IF(ISNUMBER(Input!B343),IF(AND(Input!B343&gt;=20,Input!B343&lt;=700),Input!B343,""),"")</f>
        <v/>
      </c>
      <c r="C343">
        <f>IF(B343="","",INT(A343))</f>
        <v/>
      </c>
      <c r="D343">
        <f>IF(B343="","",HOUR(A343))</f>
        <v/>
      </c>
      <c r="E343">
        <f>IF(B343="","",IF(INPUT!$I$1="","",IF(C343&lt;(INT(INPUT!$I$1)-INPUT!$I$2),"Off Meds",IF(C343&lt;=(INT(INPUT!$I$1)+INPUT!$I$2),"Washout","On Meds"))))</f>
        <v/>
      </c>
      <c r="F343">
        <f>IF(B343="","",1.509*(LN(B343)^1.084-5.381))</f>
        <v/>
      </c>
      <c r="G343">
        <f>IF(F343="","",IF(F343&lt;0,10*F343^2,0))</f>
        <v/>
      </c>
      <c r="H343">
        <f>IF(F343="","",IF(F343&gt;0,10*F343^2,0))</f>
        <v/>
      </c>
    </row>
    <row r="344">
      <c r="A344">
        <f>Input!A344</f>
        <v/>
      </c>
      <c r="B344">
        <f>IF(ISNUMBER(Input!B344),IF(AND(Input!B344&gt;=20,Input!B344&lt;=700),Input!B344,""),"")</f>
        <v/>
      </c>
      <c r="C344">
        <f>IF(B344="","",INT(A344))</f>
        <v/>
      </c>
      <c r="D344">
        <f>IF(B344="","",HOUR(A344))</f>
        <v/>
      </c>
      <c r="E344">
        <f>IF(B344="","",IF(INPUT!$I$1="","",IF(C344&lt;(INT(INPUT!$I$1)-INPUT!$I$2),"Off Meds",IF(C344&lt;=(INT(INPUT!$I$1)+INPUT!$I$2),"Washout","On Meds"))))</f>
        <v/>
      </c>
      <c r="F344">
        <f>IF(B344="","",1.509*(LN(B344)^1.084-5.381))</f>
        <v/>
      </c>
      <c r="G344">
        <f>IF(F344="","",IF(F344&lt;0,10*F344^2,0))</f>
        <v/>
      </c>
      <c r="H344">
        <f>IF(F344="","",IF(F344&gt;0,10*F344^2,0))</f>
        <v/>
      </c>
    </row>
    <row r="345">
      <c r="A345">
        <f>Input!A345</f>
        <v/>
      </c>
      <c r="B345">
        <f>IF(ISNUMBER(Input!B345),IF(AND(Input!B345&gt;=20,Input!B345&lt;=700),Input!B345,""),"")</f>
        <v/>
      </c>
      <c r="C345">
        <f>IF(B345="","",INT(A345))</f>
        <v/>
      </c>
      <c r="D345">
        <f>IF(B345="","",HOUR(A345))</f>
        <v/>
      </c>
      <c r="E345">
        <f>IF(B345="","",IF(INPUT!$I$1="","",IF(C345&lt;(INT(INPUT!$I$1)-INPUT!$I$2),"Off Meds",IF(C345&lt;=(INT(INPUT!$I$1)+INPUT!$I$2),"Washout","On Meds"))))</f>
        <v/>
      </c>
      <c r="F345">
        <f>IF(B345="","",1.509*(LN(B345)^1.084-5.381))</f>
        <v/>
      </c>
      <c r="G345">
        <f>IF(F345="","",IF(F345&lt;0,10*F345^2,0))</f>
        <v/>
      </c>
      <c r="H345">
        <f>IF(F345="","",IF(F345&gt;0,10*F345^2,0))</f>
        <v/>
      </c>
    </row>
    <row r="346">
      <c r="A346">
        <f>Input!A346</f>
        <v/>
      </c>
      <c r="B346">
        <f>IF(ISNUMBER(Input!B346),IF(AND(Input!B346&gt;=20,Input!B346&lt;=700),Input!B346,""),"")</f>
        <v/>
      </c>
      <c r="C346">
        <f>IF(B346="","",INT(A346))</f>
        <v/>
      </c>
      <c r="D346">
        <f>IF(B346="","",HOUR(A346))</f>
        <v/>
      </c>
      <c r="E346">
        <f>IF(B346="","",IF(INPUT!$I$1="","",IF(C346&lt;(INT(INPUT!$I$1)-INPUT!$I$2),"Off Meds",IF(C346&lt;=(INT(INPUT!$I$1)+INPUT!$I$2),"Washout","On Meds"))))</f>
        <v/>
      </c>
      <c r="F346">
        <f>IF(B346="","",1.509*(LN(B346)^1.084-5.381))</f>
        <v/>
      </c>
      <c r="G346">
        <f>IF(F346="","",IF(F346&lt;0,10*F346^2,0))</f>
        <v/>
      </c>
      <c r="H346">
        <f>IF(F346="","",IF(F346&gt;0,10*F346^2,0))</f>
        <v/>
      </c>
    </row>
    <row r="347">
      <c r="A347">
        <f>Input!A347</f>
        <v/>
      </c>
      <c r="B347">
        <f>IF(ISNUMBER(Input!B347),IF(AND(Input!B347&gt;=20,Input!B347&lt;=700),Input!B347,""),"")</f>
        <v/>
      </c>
      <c r="C347">
        <f>IF(B347="","",INT(A347))</f>
        <v/>
      </c>
      <c r="D347">
        <f>IF(B347="","",HOUR(A347))</f>
        <v/>
      </c>
      <c r="E347">
        <f>IF(B347="","",IF(INPUT!$I$1="","",IF(C347&lt;(INT(INPUT!$I$1)-INPUT!$I$2),"Off Meds",IF(C347&lt;=(INT(INPUT!$I$1)+INPUT!$I$2),"Washout","On Meds"))))</f>
        <v/>
      </c>
      <c r="F347">
        <f>IF(B347="","",1.509*(LN(B347)^1.084-5.381))</f>
        <v/>
      </c>
      <c r="G347">
        <f>IF(F347="","",IF(F347&lt;0,10*F347^2,0))</f>
        <v/>
      </c>
      <c r="H347">
        <f>IF(F347="","",IF(F347&gt;0,10*F347^2,0))</f>
        <v/>
      </c>
    </row>
    <row r="348">
      <c r="A348">
        <f>Input!A348</f>
        <v/>
      </c>
      <c r="B348">
        <f>IF(ISNUMBER(Input!B348),IF(AND(Input!B348&gt;=20,Input!B348&lt;=700),Input!B348,""),"")</f>
        <v/>
      </c>
      <c r="C348">
        <f>IF(B348="","",INT(A348))</f>
        <v/>
      </c>
      <c r="D348">
        <f>IF(B348="","",HOUR(A348))</f>
        <v/>
      </c>
      <c r="E348">
        <f>IF(B348="","",IF(INPUT!$I$1="","",IF(C348&lt;(INT(INPUT!$I$1)-INPUT!$I$2),"Off Meds",IF(C348&lt;=(INT(INPUT!$I$1)+INPUT!$I$2),"Washout","On Meds"))))</f>
        <v/>
      </c>
      <c r="F348">
        <f>IF(B348="","",1.509*(LN(B348)^1.084-5.381))</f>
        <v/>
      </c>
      <c r="G348">
        <f>IF(F348="","",IF(F348&lt;0,10*F348^2,0))</f>
        <v/>
      </c>
      <c r="H348">
        <f>IF(F348="","",IF(F348&gt;0,10*F348^2,0))</f>
        <v/>
      </c>
    </row>
    <row r="349">
      <c r="A349">
        <f>Input!A349</f>
        <v/>
      </c>
      <c r="B349">
        <f>IF(ISNUMBER(Input!B349),IF(AND(Input!B349&gt;=20,Input!B349&lt;=700),Input!B349,""),"")</f>
        <v/>
      </c>
      <c r="C349">
        <f>IF(B349="","",INT(A349))</f>
        <v/>
      </c>
      <c r="D349">
        <f>IF(B349="","",HOUR(A349))</f>
        <v/>
      </c>
      <c r="E349">
        <f>IF(B349="","",IF(INPUT!$I$1="","",IF(C349&lt;(INT(INPUT!$I$1)-INPUT!$I$2),"Off Meds",IF(C349&lt;=(INT(INPUT!$I$1)+INPUT!$I$2),"Washout","On Meds"))))</f>
        <v/>
      </c>
      <c r="F349">
        <f>IF(B349="","",1.509*(LN(B349)^1.084-5.381))</f>
        <v/>
      </c>
      <c r="G349">
        <f>IF(F349="","",IF(F349&lt;0,10*F349^2,0))</f>
        <v/>
      </c>
      <c r="H349">
        <f>IF(F349="","",IF(F349&gt;0,10*F349^2,0))</f>
        <v/>
      </c>
    </row>
    <row r="350">
      <c r="A350">
        <f>Input!A350</f>
        <v/>
      </c>
      <c r="B350">
        <f>IF(ISNUMBER(Input!B350),IF(AND(Input!B350&gt;=20,Input!B350&lt;=700),Input!B350,""),"")</f>
        <v/>
      </c>
      <c r="C350">
        <f>IF(B350="","",INT(A350))</f>
        <v/>
      </c>
      <c r="D350">
        <f>IF(B350="","",HOUR(A350))</f>
        <v/>
      </c>
      <c r="E350">
        <f>IF(B350="","",IF(INPUT!$I$1="","",IF(C350&lt;(INT(INPUT!$I$1)-INPUT!$I$2),"Off Meds",IF(C350&lt;=(INT(INPUT!$I$1)+INPUT!$I$2),"Washout","On Meds"))))</f>
        <v/>
      </c>
      <c r="F350">
        <f>IF(B350="","",1.509*(LN(B350)^1.084-5.381))</f>
        <v/>
      </c>
      <c r="G350">
        <f>IF(F350="","",IF(F350&lt;0,10*F350^2,0))</f>
        <v/>
      </c>
      <c r="H350">
        <f>IF(F350="","",IF(F350&gt;0,10*F350^2,0))</f>
        <v/>
      </c>
    </row>
    <row r="351">
      <c r="A351">
        <f>Input!A351</f>
        <v/>
      </c>
      <c r="B351">
        <f>IF(ISNUMBER(Input!B351),IF(AND(Input!B351&gt;=20,Input!B351&lt;=700),Input!B351,""),"")</f>
        <v/>
      </c>
      <c r="C351">
        <f>IF(B351="","",INT(A351))</f>
        <v/>
      </c>
      <c r="D351">
        <f>IF(B351="","",HOUR(A351))</f>
        <v/>
      </c>
      <c r="E351">
        <f>IF(B351="","",IF(INPUT!$I$1="","",IF(C351&lt;(INT(INPUT!$I$1)-INPUT!$I$2),"Off Meds",IF(C351&lt;=(INT(INPUT!$I$1)+INPUT!$I$2),"Washout","On Meds"))))</f>
        <v/>
      </c>
      <c r="F351">
        <f>IF(B351="","",1.509*(LN(B351)^1.084-5.381))</f>
        <v/>
      </c>
      <c r="G351">
        <f>IF(F351="","",IF(F351&lt;0,10*F351^2,0))</f>
        <v/>
      </c>
      <c r="H351">
        <f>IF(F351="","",IF(F351&gt;0,10*F351^2,0))</f>
        <v/>
      </c>
    </row>
    <row r="352">
      <c r="A352">
        <f>Input!A352</f>
        <v/>
      </c>
      <c r="B352">
        <f>IF(ISNUMBER(Input!B352),IF(AND(Input!B352&gt;=20,Input!B352&lt;=700),Input!B352,""),"")</f>
        <v/>
      </c>
      <c r="C352">
        <f>IF(B352="","",INT(A352))</f>
        <v/>
      </c>
      <c r="D352">
        <f>IF(B352="","",HOUR(A352))</f>
        <v/>
      </c>
      <c r="E352">
        <f>IF(B352="","",IF(INPUT!$I$1="","",IF(C352&lt;(INT(INPUT!$I$1)-INPUT!$I$2),"Off Meds",IF(C352&lt;=(INT(INPUT!$I$1)+INPUT!$I$2),"Washout","On Meds"))))</f>
        <v/>
      </c>
      <c r="F352">
        <f>IF(B352="","",1.509*(LN(B352)^1.084-5.381))</f>
        <v/>
      </c>
      <c r="G352">
        <f>IF(F352="","",IF(F352&lt;0,10*F352^2,0))</f>
        <v/>
      </c>
      <c r="H352">
        <f>IF(F352="","",IF(F352&gt;0,10*F352^2,0))</f>
        <v/>
      </c>
    </row>
    <row r="353">
      <c r="A353">
        <f>Input!A353</f>
        <v/>
      </c>
      <c r="B353">
        <f>IF(ISNUMBER(Input!B353),IF(AND(Input!B353&gt;=20,Input!B353&lt;=700),Input!B353,""),"")</f>
        <v/>
      </c>
      <c r="C353">
        <f>IF(B353="","",INT(A353))</f>
        <v/>
      </c>
      <c r="D353">
        <f>IF(B353="","",HOUR(A353))</f>
        <v/>
      </c>
      <c r="E353">
        <f>IF(B353="","",IF(INPUT!$I$1="","",IF(C353&lt;(INT(INPUT!$I$1)-INPUT!$I$2),"Off Meds",IF(C353&lt;=(INT(INPUT!$I$1)+INPUT!$I$2),"Washout","On Meds"))))</f>
        <v/>
      </c>
      <c r="F353">
        <f>IF(B353="","",1.509*(LN(B353)^1.084-5.381))</f>
        <v/>
      </c>
      <c r="G353">
        <f>IF(F353="","",IF(F353&lt;0,10*F353^2,0))</f>
        <v/>
      </c>
      <c r="H353">
        <f>IF(F353="","",IF(F353&gt;0,10*F353^2,0))</f>
        <v/>
      </c>
    </row>
    <row r="354">
      <c r="A354">
        <f>Input!A354</f>
        <v/>
      </c>
      <c r="B354">
        <f>IF(ISNUMBER(Input!B354),IF(AND(Input!B354&gt;=20,Input!B354&lt;=700),Input!B354,""),"")</f>
        <v/>
      </c>
      <c r="C354">
        <f>IF(B354="","",INT(A354))</f>
        <v/>
      </c>
      <c r="D354">
        <f>IF(B354="","",HOUR(A354))</f>
        <v/>
      </c>
      <c r="E354">
        <f>IF(B354="","",IF(INPUT!$I$1="","",IF(C354&lt;(INT(INPUT!$I$1)-INPUT!$I$2),"Off Meds",IF(C354&lt;=(INT(INPUT!$I$1)+INPUT!$I$2),"Washout","On Meds"))))</f>
        <v/>
      </c>
      <c r="F354">
        <f>IF(B354="","",1.509*(LN(B354)^1.084-5.381))</f>
        <v/>
      </c>
      <c r="G354">
        <f>IF(F354="","",IF(F354&lt;0,10*F354^2,0))</f>
        <v/>
      </c>
      <c r="H354">
        <f>IF(F354="","",IF(F354&gt;0,10*F354^2,0))</f>
        <v/>
      </c>
    </row>
    <row r="355">
      <c r="A355">
        <f>Input!A355</f>
        <v/>
      </c>
      <c r="B355">
        <f>IF(ISNUMBER(Input!B355),IF(AND(Input!B355&gt;=20,Input!B355&lt;=700),Input!B355,""),"")</f>
        <v/>
      </c>
      <c r="C355">
        <f>IF(B355="","",INT(A355))</f>
        <v/>
      </c>
      <c r="D355">
        <f>IF(B355="","",HOUR(A355))</f>
        <v/>
      </c>
      <c r="E355">
        <f>IF(B355="","",IF(INPUT!$I$1="","",IF(C355&lt;(INT(INPUT!$I$1)-INPUT!$I$2),"Off Meds",IF(C355&lt;=(INT(INPUT!$I$1)+INPUT!$I$2),"Washout","On Meds"))))</f>
        <v/>
      </c>
      <c r="F355">
        <f>IF(B355="","",1.509*(LN(B355)^1.084-5.381))</f>
        <v/>
      </c>
      <c r="G355">
        <f>IF(F355="","",IF(F355&lt;0,10*F355^2,0))</f>
        <v/>
      </c>
      <c r="H355">
        <f>IF(F355="","",IF(F355&gt;0,10*F355^2,0))</f>
        <v/>
      </c>
    </row>
    <row r="356">
      <c r="A356">
        <f>Input!A356</f>
        <v/>
      </c>
      <c r="B356">
        <f>IF(ISNUMBER(Input!B356),IF(AND(Input!B356&gt;=20,Input!B356&lt;=700),Input!B356,""),"")</f>
        <v/>
      </c>
      <c r="C356">
        <f>IF(B356="","",INT(A356))</f>
        <v/>
      </c>
      <c r="D356">
        <f>IF(B356="","",HOUR(A356))</f>
        <v/>
      </c>
      <c r="E356">
        <f>IF(B356="","",IF(INPUT!$I$1="","",IF(C356&lt;(INT(INPUT!$I$1)-INPUT!$I$2),"Off Meds",IF(C356&lt;=(INT(INPUT!$I$1)+INPUT!$I$2),"Washout","On Meds"))))</f>
        <v/>
      </c>
      <c r="F356">
        <f>IF(B356="","",1.509*(LN(B356)^1.084-5.381))</f>
        <v/>
      </c>
      <c r="G356">
        <f>IF(F356="","",IF(F356&lt;0,10*F356^2,0))</f>
        <v/>
      </c>
      <c r="H356">
        <f>IF(F356="","",IF(F356&gt;0,10*F356^2,0))</f>
        <v/>
      </c>
    </row>
    <row r="357">
      <c r="A357">
        <f>Input!A357</f>
        <v/>
      </c>
      <c r="B357">
        <f>IF(ISNUMBER(Input!B357),IF(AND(Input!B357&gt;=20,Input!B357&lt;=700),Input!B357,""),"")</f>
        <v/>
      </c>
      <c r="C357">
        <f>IF(B357="","",INT(A357))</f>
        <v/>
      </c>
      <c r="D357">
        <f>IF(B357="","",HOUR(A357))</f>
        <v/>
      </c>
      <c r="E357">
        <f>IF(B357="","",IF(INPUT!$I$1="","",IF(C357&lt;(INT(INPUT!$I$1)-INPUT!$I$2),"Off Meds",IF(C357&lt;=(INT(INPUT!$I$1)+INPUT!$I$2),"Washout","On Meds"))))</f>
        <v/>
      </c>
      <c r="F357">
        <f>IF(B357="","",1.509*(LN(B357)^1.084-5.381))</f>
        <v/>
      </c>
      <c r="G357">
        <f>IF(F357="","",IF(F357&lt;0,10*F357^2,0))</f>
        <v/>
      </c>
      <c r="H357">
        <f>IF(F357="","",IF(F357&gt;0,10*F357^2,0))</f>
        <v/>
      </c>
    </row>
    <row r="358">
      <c r="A358">
        <f>Input!A358</f>
        <v/>
      </c>
      <c r="B358">
        <f>IF(ISNUMBER(Input!B358),IF(AND(Input!B358&gt;=20,Input!B358&lt;=700),Input!B358,""),"")</f>
        <v/>
      </c>
      <c r="C358">
        <f>IF(B358="","",INT(A358))</f>
        <v/>
      </c>
      <c r="D358">
        <f>IF(B358="","",HOUR(A358))</f>
        <v/>
      </c>
      <c r="E358">
        <f>IF(B358="","",IF(INPUT!$I$1="","",IF(C358&lt;(INT(INPUT!$I$1)-INPUT!$I$2),"Off Meds",IF(C358&lt;=(INT(INPUT!$I$1)+INPUT!$I$2),"Washout","On Meds"))))</f>
        <v/>
      </c>
      <c r="F358">
        <f>IF(B358="","",1.509*(LN(B358)^1.084-5.381))</f>
        <v/>
      </c>
      <c r="G358">
        <f>IF(F358="","",IF(F358&lt;0,10*F358^2,0))</f>
        <v/>
      </c>
      <c r="H358">
        <f>IF(F358="","",IF(F358&gt;0,10*F358^2,0))</f>
        <v/>
      </c>
    </row>
    <row r="359">
      <c r="A359">
        <f>Input!A359</f>
        <v/>
      </c>
      <c r="B359">
        <f>IF(ISNUMBER(Input!B359),IF(AND(Input!B359&gt;=20,Input!B359&lt;=700),Input!B359,""),"")</f>
        <v/>
      </c>
      <c r="C359">
        <f>IF(B359="","",INT(A359))</f>
        <v/>
      </c>
      <c r="D359">
        <f>IF(B359="","",HOUR(A359))</f>
        <v/>
      </c>
      <c r="E359">
        <f>IF(B359="","",IF(INPUT!$I$1="","",IF(C359&lt;(INT(INPUT!$I$1)-INPUT!$I$2),"Off Meds",IF(C359&lt;=(INT(INPUT!$I$1)+INPUT!$I$2),"Washout","On Meds"))))</f>
        <v/>
      </c>
      <c r="F359">
        <f>IF(B359="","",1.509*(LN(B359)^1.084-5.381))</f>
        <v/>
      </c>
      <c r="G359">
        <f>IF(F359="","",IF(F359&lt;0,10*F359^2,0))</f>
        <v/>
      </c>
      <c r="H359">
        <f>IF(F359="","",IF(F359&gt;0,10*F359^2,0))</f>
        <v/>
      </c>
    </row>
    <row r="360">
      <c r="A360">
        <f>Input!A360</f>
        <v/>
      </c>
      <c r="B360">
        <f>IF(ISNUMBER(Input!B360),IF(AND(Input!B360&gt;=20,Input!B360&lt;=700),Input!B360,""),"")</f>
        <v/>
      </c>
      <c r="C360">
        <f>IF(B360="","",INT(A360))</f>
        <v/>
      </c>
      <c r="D360">
        <f>IF(B360="","",HOUR(A360))</f>
        <v/>
      </c>
      <c r="E360">
        <f>IF(B360="","",IF(INPUT!$I$1="","",IF(C360&lt;(INT(INPUT!$I$1)-INPUT!$I$2),"Off Meds",IF(C360&lt;=(INT(INPUT!$I$1)+INPUT!$I$2),"Washout","On Meds"))))</f>
        <v/>
      </c>
      <c r="F360">
        <f>IF(B360="","",1.509*(LN(B360)^1.084-5.381))</f>
        <v/>
      </c>
      <c r="G360">
        <f>IF(F360="","",IF(F360&lt;0,10*F360^2,0))</f>
        <v/>
      </c>
      <c r="H360">
        <f>IF(F360="","",IF(F360&gt;0,10*F360^2,0))</f>
        <v/>
      </c>
    </row>
    <row r="361">
      <c r="A361">
        <f>Input!A361</f>
        <v/>
      </c>
      <c r="B361">
        <f>IF(ISNUMBER(Input!B361),IF(AND(Input!B361&gt;=20,Input!B361&lt;=700),Input!B361,""),"")</f>
        <v/>
      </c>
      <c r="C361">
        <f>IF(B361="","",INT(A361))</f>
        <v/>
      </c>
      <c r="D361">
        <f>IF(B361="","",HOUR(A361))</f>
        <v/>
      </c>
      <c r="E361">
        <f>IF(B361="","",IF(INPUT!$I$1="","",IF(C361&lt;(INT(INPUT!$I$1)-INPUT!$I$2),"Off Meds",IF(C361&lt;=(INT(INPUT!$I$1)+INPUT!$I$2),"Washout","On Meds"))))</f>
        <v/>
      </c>
      <c r="F361">
        <f>IF(B361="","",1.509*(LN(B361)^1.084-5.381))</f>
        <v/>
      </c>
      <c r="G361">
        <f>IF(F361="","",IF(F361&lt;0,10*F361^2,0))</f>
        <v/>
      </c>
      <c r="H361">
        <f>IF(F361="","",IF(F361&gt;0,10*F361^2,0))</f>
        <v/>
      </c>
    </row>
    <row r="362">
      <c r="A362">
        <f>Input!A362</f>
        <v/>
      </c>
      <c r="B362">
        <f>IF(ISNUMBER(Input!B362),IF(AND(Input!B362&gt;=20,Input!B362&lt;=700),Input!B362,""),"")</f>
        <v/>
      </c>
      <c r="C362">
        <f>IF(B362="","",INT(A362))</f>
        <v/>
      </c>
      <c r="D362">
        <f>IF(B362="","",HOUR(A362))</f>
        <v/>
      </c>
      <c r="E362">
        <f>IF(B362="","",IF(INPUT!$I$1="","",IF(C362&lt;(INT(INPUT!$I$1)-INPUT!$I$2),"Off Meds",IF(C362&lt;=(INT(INPUT!$I$1)+INPUT!$I$2),"Washout","On Meds"))))</f>
        <v/>
      </c>
      <c r="F362">
        <f>IF(B362="","",1.509*(LN(B362)^1.084-5.381))</f>
        <v/>
      </c>
      <c r="G362">
        <f>IF(F362="","",IF(F362&lt;0,10*F362^2,0))</f>
        <v/>
      </c>
      <c r="H362">
        <f>IF(F362="","",IF(F362&gt;0,10*F362^2,0))</f>
        <v/>
      </c>
    </row>
    <row r="363">
      <c r="A363">
        <f>Input!A363</f>
        <v/>
      </c>
      <c r="B363">
        <f>IF(ISNUMBER(Input!B363),IF(AND(Input!B363&gt;=20,Input!B363&lt;=700),Input!B363,""),"")</f>
        <v/>
      </c>
      <c r="C363">
        <f>IF(B363="","",INT(A363))</f>
        <v/>
      </c>
      <c r="D363">
        <f>IF(B363="","",HOUR(A363))</f>
        <v/>
      </c>
      <c r="E363">
        <f>IF(B363="","",IF(INPUT!$I$1="","",IF(C363&lt;(INT(INPUT!$I$1)-INPUT!$I$2),"Off Meds",IF(C363&lt;=(INT(INPUT!$I$1)+INPUT!$I$2),"Washout","On Meds"))))</f>
        <v/>
      </c>
      <c r="F363">
        <f>IF(B363="","",1.509*(LN(B363)^1.084-5.381))</f>
        <v/>
      </c>
      <c r="G363">
        <f>IF(F363="","",IF(F363&lt;0,10*F363^2,0))</f>
        <v/>
      </c>
      <c r="H363">
        <f>IF(F363="","",IF(F363&gt;0,10*F363^2,0))</f>
        <v/>
      </c>
    </row>
    <row r="364">
      <c r="A364">
        <f>Input!A364</f>
        <v/>
      </c>
      <c r="B364">
        <f>IF(ISNUMBER(Input!B364),IF(AND(Input!B364&gt;=20,Input!B364&lt;=700),Input!B364,""),"")</f>
        <v/>
      </c>
      <c r="C364">
        <f>IF(B364="","",INT(A364))</f>
        <v/>
      </c>
      <c r="D364">
        <f>IF(B364="","",HOUR(A364))</f>
        <v/>
      </c>
      <c r="E364">
        <f>IF(B364="","",IF(INPUT!$I$1="","",IF(C364&lt;(INT(INPUT!$I$1)-INPUT!$I$2),"Off Meds",IF(C364&lt;=(INT(INPUT!$I$1)+INPUT!$I$2),"Washout","On Meds"))))</f>
        <v/>
      </c>
      <c r="F364">
        <f>IF(B364="","",1.509*(LN(B364)^1.084-5.381))</f>
        <v/>
      </c>
      <c r="G364">
        <f>IF(F364="","",IF(F364&lt;0,10*F364^2,0))</f>
        <v/>
      </c>
      <c r="H364">
        <f>IF(F364="","",IF(F364&gt;0,10*F364^2,0))</f>
        <v/>
      </c>
    </row>
    <row r="365">
      <c r="A365">
        <f>Input!A365</f>
        <v/>
      </c>
      <c r="B365">
        <f>IF(ISNUMBER(Input!B365),IF(AND(Input!B365&gt;=20,Input!B365&lt;=700),Input!B365,""),"")</f>
        <v/>
      </c>
      <c r="C365">
        <f>IF(B365="","",INT(A365))</f>
        <v/>
      </c>
      <c r="D365">
        <f>IF(B365="","",HOUR(A365))</f>
        <v/>
      </c>
      <c r="E365">
        <f>IF(B365="","",IF(INPUT!$I$1="","",IF(C365&lt;(INT(INPUT!$I$1)-INPUT!$I$2),"Off Meds",IF(C365&lt;=(INT(INPUT!$I$1)+INPUT!$I$2),"Washout","On Meds"))))</f>
        <v/>
      </c>
      <c r="F365">
        <f>IF(B365="","",1.509*(LN(B365)^1.084-5.381))</f>
        <v/>
      </c>
      <c r="G365">
        <f>IF(F365="","",IF(F365&lt;0,10*F365^2,0))</f>
        <v/>
      </c>
      <c r="H365">
        <f>IF(F365="","",IF(F365&gt;0,10*F365^2,0))</f>
        <v/>
      </c>
    </row>
    <row r="366">
      <c r="A366">
        <f>Input!A366</f>
        <v/>
      </c>
      <c r="B366">
        <f>IF(ISNUMBER(Input!B366),IF(AND(Input!B366&gt;=20,Input!B366&lt;=700),Input!B366,""),"")</f>
        <v/>
      </c>
      <c r="C366">
        <f>IF(B366="","",INT(A366))</f>
        <v/>
      </c>
      <c r="D366">
        <f>IF(B366="","",HOUR(A366))</f>
        <v/>
      </c>
      <c r="E366">
        <f>IF(B366="","",IF(INPUT!$I$1="","",IF(C366&lt;(INT(INPUT!$I$1)-INPUT!$I$2),"Off Meds",IF(C366&lt;=(INT(INPUT!$I$1)+INPUT!$I$2),"Washout","On Meds"))))</f>
        <v/>
      </c>
      <c r="F366">
        <f>IF(B366="","",1.509*(LN(B366)^1.084-5.381))</f>
        <v/>
      </c>
      <c r="G366">
        <f>IF(F366="","",IF(F366&lt;0,10*F366^2,0))</f>
        <v/>
      </c>
      <c r="H366">
        <f>IF(F366="","",IF(F366&gt;0,10*F366^2,0))</f>
        <v/>
      </c>
    </row>
    <row r="367">
      <c r="A367">
        <f>Input!A367</f>
        <v/>
      </c>
      <c r="B367">
        <f>IF(ISNUMBER(Input!B367),IF(AND(Input!B367&gt;=20,Input!B367&lt;=700),Input!B367,""),"")</f>
        <v/>
      </c>
      <c r="C367">
        <f>IF(B367="","",INT(A367))</f>
        <v/>
      </c>
      <c r="D367">
        <f>IF(B367="","",HOUR(A367))</f>
        <v/>
      </c>
      <c r="E367">
        <f>IF(B367="","",IF(INPUT!$I$1="","",IF(C367&lt;(INT(INPUT!$I$1)-INPUT!$I$2),"Off Meds",IF(C367&lt;=(INT(INPUT!$I$1)+INPUT!$I$2),"Washout","On Meds"))))</f>
        <v/>
      </c>
      <c r="F367">
        <f>IF(B367="","",1.509*(LN(B367)^1.084-5.381))</f>
        <v/>
      </c>
      <c r="G367">
        <f>IF(F367="","",IF(F367&lt;0,10*F367^2,0))</f>
        <v/>
      </c>
      <c r="H367">
        <f>IF(F367="","",IF(F367&gt;0,10*F367^2,0))</f>
        <v/>
      </c>
    </row>
    <row r="368">
      <c r="A368">
        <f>Input!A368</f>
        <v/>
      </c>
      <c r="B368">
        <f>IF(ISNUMBER(Input!B368),IF(AND(Input!B368&gt;=20,Input!B368&lt;=700),Input!B368,""),"")</f>
        <v/>
      </c>
      <c r="C368">
        <f>IF(B368="","",INT(A368))</f>
        <v/>
      </c>
      <c r="D368">
        <f>IF(B368="","",HOUR(A368))</f>
        <v/>
      </c>
      <c r="E368">
        <f>IF(B368="","",IF(INPUT!$I$1="","",IF(C368&lt;(INT(INPUT!$I$1)-INPUT!$I$2),"Off Meds",IF(C368&lt;=(INT(INPUT!$I$1)+INPUT!$I$2),"Washout","On Meds"))))</f>
        <v/>
      </c>
      <c r="F368">
        <f>IF(B368="","",1.509*(LN(B368)^1.084-5.381))</f>
        <v/>
      </c>
      <c r="G368">
        <f>IF(F368="","",IF(F368&lt;0,10*F368^2,0))</f>
        <v/>
      </c>
      <c r="H368">
        <f>IF(F368="","",IF(F368&gt;0,10*F368^2,0))</f>
        <v/>
      </c>
    </row>
    <row r="369">
      <c r="A369">
        <f>Input!A369</f>
        <v/>
      </c>
      <c r="B369">
        <f>IF(ISNUMBER(Input!B369),IF(AND(Input!B369&gt;=20,Input!B369&lt;=700),Input!B369,""),"")</f>
        <v/>
      </c>
      <c r="C369">
        <f>IF(B369="","",INT(A369))</f>
        <v/>
      </c>
      <c r="D369">
        <f>IF(B369="","",HOUR(A369))</f>
        <v/>
      </c>
      <c r="E369">
        <f>IF(B369="","",IF(INPUT!$I$1="","",IF(C369&lt;(INT(INPUT!$I$1)-INPUT!$I$2),"Off Meds",IF(C369&lt;=(INT(INPUT!$I$1)+INPUT!$I$2),"Washout","On Meds"))))</f>
        <v/>
      </c>
      <c r="F369">
        <f>IF(B369="","",1.509*(LN(B369)^1.084-5.381))</f>
        <v/>
      </c>
      <c r="G369">
        <f>IF(F369="","",IF(F369&lt;0,10*F369^2,0))</f>
        <v/>
      </c>
      <c r="H369">
        <f>IF(F369="","",IF(F369&gt;0,10*F369^2,0))</f>
        <v/>
      </c>
    </row>
    <row r="370">
      <c r="A370">
        <f>Input!A370</f>
        <v/>
      </c>
      <c r="B370">
        <f>IF(ISNUMBER(Input!B370),IF(AND(Input!B370&gt;=20,Input!B370&lt;=700),Input!B370,""),"")</f>
        <v/>
      </c>
      <c r="C370">
        <f>IF(B370="","",INT(A370))</f>
        <v/>
      </c>
      <c r="D370">
        <f>IF(B370="","",HOUR(A370))</f>
        <v/>
      </c>
      <c r="E370">
        <f>IF(B370="","",IF(INPUT!$I$1="","",IF(C370&lt;(INT(INPUT!$I$1)-INPUT!$I$2),"Off Meds",IF(C370&lt;=(INT(INPUT!$I$1)+INPUT!$I$2),"Washout","On Meds"))))</f>
        <v/>
      </c>
      <c r="F370">
        <f>IF(B370="","",1.509*(LN(B370)^1.084-5.381))</f>
        <v/>
      </c>
      <c r="G370">
        <f>IF(F370="","",IF(F370&lt;0,10*F370^2,0))</f>
        <v/>
      </c>
      <c r="H370">
        <f>IF(F370="","",IF(F370&gt;0,10*F370^2,0))</f>
        <v/>
      </c>
    </row>
    <row r="371">
      <c r="A371">
        <f>Input!A371</f>
        <v/>
      </c>
      <c r="B371">
        <f>IF(ISNUMBER(Input!B371),IF(AND(Input!B371&gt;=20,Input!B371&lt;=700),Input!B371,""),"")</f>
        <v/>
      </c>
      <c r="C371">
        <f>IF(B371="","",INT(A371))</f>
        <v/>
      </c>
      <c r="D371">
        <f>IF(B371="","",HOUR(A371))</f>
        <v/>
      </c>
      <c r="E371">
        <f>IF(B371="","",IF(INPUT!$I$1="","",IF(C371&lt;(INT(INPUT!$I$1)-INPUT!$I$2),"Off Meds",IF(C371&lt;=(INT(INPUT!$I$1)+INPUT!$I$2),"Washout","On Meds"))))</f>
        <v/>
      </c>
      <c r="F371">
        <f>IF(B371="","",1.509*(LN(B371)^1.084-5.381))</f>
        <v/>
      </c>
      <c r="G371">
        <f>IF(F371="","",IF(F371&lt;0,10*F371^2,0))</f>
        <v/>
      </c>
      <c r="H371">
        <f>IF(F371="","",IF(F371&gt;0,10*F371^2,0))</f>
        <v/>
      </c>
    </row>
    <row r="372">
      <c r="A372">
        <f>Input!A372</f>
        <v/>
      </c>
      <c r="B372">
        <f>IF(ISNUMBER(Input!B372),IF(AND(Input!B372&gt;=20,Input!B372&lt;=700),Input!B372,""),"")</f>
        <v/>
      </c>
      <c r="C372">
        <f>IF(B372="","",INT(A372))</f>
        <v/>
      </c>
      <c r="D372">
        <f>IF(B372="","",HOUR(A372))</f>
        <v/>
      </c>
      <c r="E372">
        <f>IF(B372="","",IF(INPUT!$I$1="","",IF(C372&lt;(INT(INPUT!$I$1)-INPUT!$I$2),"Off Meds",IF(C372&lt;=(INT(INPUT!$I$1)+INPUT!$I$2),"Washout","On Meds"))))</f>
        <v/>
      </c>
      <c r="F372">
        <f>IF(B372="","",1.509*(LN(B372)^1.084-5.381))</f>
        <v/>
      </c>
      <c r="G372">
        <f>IF(F372="","",IF(F372&lt;0,10*F372^2,0))</f>
        <v/>
      </c>
      <c r="H372">
        <f>IF(F372="","",IF(F372&gt;0,10*F372^2,0))</f>
        <v/>
      </c>
    </row>
    <row r="373">
      <c r="A373">
        <f>Input!A373</f>
        <v/>
      </c>
      <c r="B373">
        <f>IF(ISNUMBER(Input!B373),IF(AND(Input!B373&gt;=20,Input!B373&lt;=700),Input!B373,""),"")</f>
        <v/>
      </c>
      <c r="C373">
        <f>IF(B373="","",INT(A373))</f>
        <v/>
      </c>
      <c r="D373">
        <f>IF(B373="","",HOUR(A373))</f>
        <v/>
      </c>
      <c r="E373">
        <f>IF(B373="","",IF(INPUT!$I$1="","",IF(C373&lt;(INT(INPUT!$I$1)-INPUT!$I$2),"Off Meds",IF(C373&lt;=(INT(INPUT!$I$1)+INPUT!$I$2),"Washout","On Meds"))))</f>
        <v/>
      </c>
      <c r="F373">
        <f>IF(B373="","",1.509*(LN(B373)^1.084-5.381))</f>
        <v/>
      </c>
      <c r="G373">
        <f>IF(F373="","",IF(F373&lt;0,10*F373^2,0))</f>
        <v/>
      </c>
      <c r="H373">
        <f>IF(F373="","",IF(F373&gt;0,10*F373^2,0))</f>
        <v/>
      </c>
    </row>
    <row r="374">
      <c r="A374">
        <f>Input!A374</f>
        <v/>
      </c>
      <c r="B374">
        <f>IF(ISNUMBER(Input!B374),IF(AND(Input!B374&gt;=20,Input!B374&lt;=700),Input!B374,""),"")</f>
        <v/>
      </c>
      <c r="C374">
        <f>IF(B374="","",INT(A374))</f>
        <v/>
      </c>
      <c r="D374">
        <f>IF(B374="","",HOUR(A374))</f>
        <v/>
      </c>
      <c r="E374">
        <f>IF(B374="","",IF(INPUT!$I$1="","",IF(C374&lt;(INT(INPUT!$I$1)-INPUT!$I$2),"Off Meds",IF(C374&lt;=(INT(INPUT!$I$1)+INPUT!$I$2),"Washout","On Meds"))))</f>
        <v/>
      </c>
      <c r="F374">
        <f>IF(B374="","",1.509*(LN(B374)^1.084-5.381))</f>
        <v/>
      </c>
      <c r="G374">
        <f>IF(F374="","",IF(F374&lt;0,10*F374^2,0))</f>
        <v/>
      </c>
      <c r="H374">
        <f>IF(F374="","",IF(F374&gt;0,10*F374^2,0))</f>
        <v/>
      </c>
    </row>
    <row r="375">
      <c r="A375">
        <f>Input!A375</f>
        <v/>
      </c>
      <c r="B375">
        <f>IF(ISNUMBER(Input!B375),IF(AND(Input!B375&gt;=20,Input!B375&lt;=700),Input!B375,""),"")</f>
        <v/>
      </c>
      <c r="C375">
        <f>IF(B375="","",INT(A375))</f>
        <v/>
      </c>
      <c r="D375">
        <f>IF(B375="","",HOUR(A375))</f>
        <v/>
      </c>
      <c r="E375">
        <f>IF(B375="","",IF(INPUT!$I$1="","",IF(C375&lt;(INT(INPUT!$I$1)-INPUT!$I$2),"Off Meds",IF(C375&lt;=(INT(INPUT!$I$1)+INPUT!$I$2),"Washout","On Meds"))))</f>
        <v/>
      </c>
      <c r="F375">
        <f>IF(B375="","",1.509*(LN(B375)^1.084-5.381))</f>
        <v/>
      </c>
      <c r="G375">
        <f>IF(F375="","",IF(F375&lt;0,10*F375^2,0))</f>
        <v/>
      </c>
      <c r="H375">
        <f>IF(F375="","",IF(F375&gt;0,10*F375^2,0))</f>
        <v/>
      </c>
    </row>
    <row r="376">
      <c r="A376">
        <f>Input!A376</f>
        <v/>
      </c>
      <c r="B376">
        <f>IF(ISNUMBER(Input!B376),IF(AND(Input!B376&gt;=20,Input!B376&lt;=700),Input!B376,""),"")</f>
        <v/>
      </c>
      <c r="C376">
        <f>IF(B376="","",INT(A376))</f>
        <v/>
      </c>
      <c r="D376">
        <f>IF(B376="","",HOUR(A376))</f>
        <v/>
      </c>
      <c r="E376">
        <f>IF(B376="","",IF(INPUT!$I$1="","",IF(C376&lt;(INT(INPUT!$I$1)-INPUT!$I$2),"Off Meds",IF(C376&lt;=(INT(INPUT!$I$1)+INPUT!$I$2),"Washout","On Meds"))))</f>
        <v/>
      </c>
      <c r="F376">
        <f>IF(B376="","",1.509*(LN(B376)^1.084-5.381))</f>
        <v/>
      </c>
      <c r="G376">
        <f>IF(F376="","",IF(F376&lt;0,10*F376^2,0))</f>
        <v/>
      </c>
      <c r="H376">
        <f>IF(F376="","",IF(F376&gt;0,10*F376^2,0))</f>
        <v/>
      </c>
    </row>
    <row r="377">
      <c r="A377">
        <f>Input!A377</f>
        <v/>
      </c>
      <c r="B377">
        <f>IF(ISNUMBER(Input!B377),IF(AND(Input!B377&gt;=20,Input!B377&lt;=700),Input!B377,""),"")</f>
        <v/>
      </c>
      <c r="C377">
        <f>IF(B377="","",INT(A377))</f>
        <v/>
      </c>
      <c r="D377">
        <f>IF(B377="","",HOUR(A377))</f>
        <v/>
      </c>
      <c r="E377">
        <f>IF(B377="","",IF(INPUT!$I$1="","",IF(C377&lt;(INT(INPUT!$I$1)-INPUT!$I$2),"Off Meds",IF(C377&lt;=(INT(INPUT!$I$1)+INPUT!$I$2),"Washout","On Meds"))))</f>
        <v/>
      </c>
      <c r="F377">
        <f>IF(B377="","",1.509*(LN(B377)^1.084-5.381))</f>
        <v/>
      </c>
      <c r="G377">
        <f>IF(F377="","",IF(F377&lt;0,10*F377^2,0))</f>
        <v/>
      </c>
      <c r="H377">
        <f>IF(F377="","",IF(F377&gt;0,10*F377^2,0))</f>
        <v/>
      </c>
    </row>
    <row r="378">
      <c r="A378">
        <f>Input!A378</f>
        <v/>
      </c>
      <c r="B378">
        <f>IF(ISNUMBER(Input!B378),IF(AND(Input!B378&gt;=20,Input!B378&lt;=700),Input!B378,""),"")</f>
        <v/>
      </c>
      <c r="C378">
        <f>IF(B378="","",INT(A378))</f>
        <v/>
      </c>
      <c r="D378">
        <f>IF(B378="","",HOUR(A378))</f>
        <v/>
      </c>
      <c r="E378">
        <f>IF(B378="","",IF(INPUT!$I$1="","",IF(C378&lt;(INT(INPUT!$I$1)-INPUT!$I$2),"Off Meds",IF(C378&lt;=(INT(INPUT!$I$1)+INPUT!$I$2),"Washout","On Meds"))))</f>
        <v/>
      </c>
      <c r="F378">
        <f>IF(B378="","",1.509*(LN(B378)^1.084-5.381))</f>
        <v/>
      </c>
      <c r="G378">
        <f>IF(F378="","",IF(F378&lt;0,10*F378^2,0))</f>
        <v/>
      </c>
      <c r="H378">
        <f>IF(F378="","",IF(F378&gt;0,10*F378^2,0))</f>
        <v/>
      </c>
    </row>
    <row r="379">
      <c r="A379">
        <f>Input!A379</f>
        <v/>
      </c>
      <c r="B379">
        <f>IF(ISNUMBER(Input!B379),IF(AND(Input!B379&gt;=20,Input!B379&lt;=700),Input!B379,""),"")</f>
        <v/>
      </c>
      <c r="C379">
        <f>IF(B379="","",INT(A379))</f>
        <v/>
      </c>
      <c r="D379">
        <f>IF(B379="","",HOUR(A379))</f>
        <v/>
      </c>
      <c r="E379">
        <f>IF(B379="","",IF(INPUT!$I$1="","",IF(C379&lt;(INT(INPUT!$I$1)-INPUT!$I$2),"Off Meds",IF(C379&lt;=(INT(INPUT!$I$1)+INPUT!$I$2),"Washout","On Meds"))))</f>
        <v/>
      </c>
      <c r="F379">
        <f>IF(B379="","",1.509*(LN(B379)^1.084-5.381))</f>
        <v/>
      </c>
      <c r="G379">
        <f>IF(F379="","",IF(F379&lt;0,10*F379^2,0))</f>
        <v/>
      </c>
      <c r="H379">
        <f>IF(F379="","",IF(F379&gt;0,10*F379^2,0))</f>
        <v/>
      </c>
    </row>
    <row r="380">
      <c r="A380">
        <f>Input!A380</f>
        <v/>
      </c>
      <c r="B380">
        <f>IF(ISNUMBER(Input!B380),IF(AND(Input!B380&gt;=20,Input!B380&lt;=700),Input!B380,""),"")</f>
        <v/>
      </c>
      <c r="C380">
        <f>IF(B380="","",INT(A380))</f>
        <v/>
      </c>
      <c r="D380">
        <f>IF(B380="","",HOUR(A380))</f>
        <v/>
      </c>
      <c r="E380">
        <f>IF(B380="","",IF(INPUT!$I$1="","",IF(C380&lt;(INT(INPUT!$I$1)-INPUT!$I$2),"Off Meds",IF(C380&lt;=(INT(INPUT!$I$1)+INPUT!$I$2),"Washout","On Meds"))))</f>
        <v/>
      </c>
      <c r="F380">
        <f>IF(B380="","",1.509*(LN(B380)^1.084-5.381))</f>
        <v/>
      </c>
      <c r="G380">
        <f>IF(F380="","",IF(F380&lt;0,10*F380^2,0))</f>
        <v/>
      </c>
      <c r="H380">
        <f>IF(F380="","",IF(F380&gt;0,10*F380^2,0))</f>
        <v/>
      </c>
    </row>
    <row r="381">
      <c r="A381">
        <f>Input!A381</f>
        <v/>
      </c>
      <c r="B381">
        <f>IF(ISNUMBER(Input!B381),IF(AND(Input!B381&gt;=20,Input!B381&lt;=700),Input!B381,""),"")</f>
        <v/>
      </c>
      <c r="C381">
        <f>IF(B381="","",INT(A381))</f>
        <v/>
      </c>
      <c r="D381">
        <f>IF(B381="","",HOUR(A381))</f>
        <v/>
      </c>
      <c r="E381">
        <f>IF(B381="","",IF(INPUT!$I$1="","",IF(C381&lt;(INT(INPUT!$I$1)-INPUT!$I$2),"Off Meds",IF(C381&lt;=(INT(INPUT!$I$1)+INPUT!$I$2),"Washout","On Meds"))))</f>
        <v/>
      </c>
      <c r="F381">
        <f>IF(B381="","",1.509*(LN(B381)^1.084-5.381))</f>
        <v/>
      </c>
      <c r="G381">
        <f>IF(F381="","",IF(F381&lt;0,10*F381^2,0))</f>
        <v/>
      </c>
      <c r="H381">
        <f>IF(F381="","",IF(F381&gt;0,10*F381^2,0))</f>
        <v/>
      </c>
    </row>
    <row r="382">
      <c r="A382">
        <f>Input!A382</f>
        <v/>
      </c>
      <c r="B382">
        <f>IF(ISNUMBER(Input!B382),IF(AND(Input!B382&gt;=20,Input!B382&lt;=700),Input!B382,""),"")</f>
        <v/>
      </c>
      <c r="C382">
        <f>IF(B382="","",INT(A382))</f>
        <v/>
      </c>
      <c r="D382">
        <f>IF(B382="","",HOUR(A382))</f>
        <v/>
      </c>
      <c r="E382">
        <f>IF(B382="","",IF(INPUT!$I$1="","",IF(C382&lt;(INT(INPUT!$I$1)-INPUT!$I$2),"Off Meds",IF(C382&lt;=(INT(INPUT!$I$1)+INPUT!$I$2),"Washout","On Meds"))))</f>
        <v/>
      </c>
      <c r="F382">
        <f>IF(B382="","",1.509*(LN(B382)^1.084-5.381))</f>
        <v/>
      </c>
      <c r="G382">
        <f>IF(F382="","",IF(F382&lt;0,10*F382^2,0))</f>
        <v/>
      </c>
      <c r="H382">
        <f>IF(F382="","",IF(F382&gt;0,10*F382^2,0))</f>
        <v/>
      </c>
    </row>
    <row r="383">
      <c r="A383">
        <f>Input!A383</f>
        <v/>
      </c>
      <c r="B383">
        <f>IF(ISNUMBER(Input!B383),IF(AND(Input!B383&gt;=20,Input!B383&lt;=700),Input!B383,""),"")</f>
        <v/>
      </c>
      <c r="C383">
        <f>IF(B383="","",INT(A383))</f>
        <v/>
      </c>
      <c r="D383">
        <f>IF(B383="","",HOUR(A383))</f>
        <v/>
      </c>
      <c r="E383">
        <f>IF(B383="","",IF(INPUT!$I$1="","",IF(C383&lt;(INT(INPUT!$I$1)-INPUT!$I$2),"Off Meds",IF(C383&lt;=(INT(INPUT!$I$1)+INPUT!$I$2),"Washout","On Meds"))))</f>
        <v/>
      </c>
      <c r="F383">
        <f>IF(B383="","",1.509*(LN(B383)^1.084-5.381))</f>
        <v/>
      </c>
      <c r="G383">
        <f>IF(F383="","",IF(F383&lt;0,10*F383^2,0))</f>
        <v/>
      </c>
      <c r="H383">
        <f>IF(F383="","",IF(F383&gt;0,10*F383^2,0))</f>
        <v/>
      </c>
    </row>
    <row r="384">
      <c r="A384">
        <f>Input!A384</f>
        <v/>
      </c>
      <c r="B384">
        <f>IF(ISNUMBER(Input!B384),IF(AND(Input!B384&gt;=20,Input!B384&lt;=700),Input!B384,""),"")</f>
        <v/>
      </c>
      <c r="C384">
        <f>IF(B384="","",INT(A384))</f>
        <v/>
      </c>
      <c r="D384">
        <f>IF(B384="","",HOUR(A384))</f>
        <v/>
      </c>
      <c r="E384">
        <f>IF(B384="","",IF(INPUT!$I$1="","",IF(C384&lt;(INT(INPUT!$I$1)-INPUT!$I$2),"Off Meds",IF(C384&lt;=(INT(INPUT!$I$1)+INPUT!$I$2),"Washout","On Meds"))))</f>
        <v/>
      </c>
      <c r="F384">
        <f>IF(B384="","",1.509*(LN(B384)^1.084-5.381))</f>
        <v/>
      </c>
      <c r="G384">
        <f>IF(F384="","",IF(F384&lt;0,10*F384^2,0))</f>
        <v/>
      </c>
      <c r="H384">
        <f>IF(F384="","",IF(F384&gt;0,10*F384^2,0))</f>
        <v/>
      </c>
    </row>
    <row r="385">
      <c r="A385">
        <f>Input!A385</f>
        <v/>
      </c>
      <c r="B385">
        <f>IF(ISNUMBER(Input!B385),IF(AND(Input!B385&gt;=20,Input!B385&lt;=700),Input!B385,""),"")</f>
        <v/>
      </c>
      <c r="C385">
        <f>IF(B385="","",INT(A385))</f>
        <v/>
      </c>
      <c r="D385">
        <f>IF(B385="","",HOUR(A385))</f>
        <v/>
      </c>
      <c r="E385">
        <f>IF(B385="","",IF(INPUT!$I$1="","",IF(C385&lt;(INT(INPUT!$I$1)-INPUT!$I$2),"Off Meds",IF(C385&lt;=(INT(INPUT!$I$1)+INPUT!$I$2),"Washout","On Meds"))))</f>
        <v/>
      </c>
      <c r="F385">
        <f>IF(B385="","",1.509*(LN(B385)^1.084-5.381))</f>
        <v/>
      </c>
      <c r="G385">
        <f>IF(F385="","",IF(F385&lt;0,10*F385^2,0))</f>
        <v/>
      </c>
      <c r="H385">
        <f>IF(F385="","",IF(F385&gt;0,10*F385^2,0))</f>
        <v/>
      </c>
    </row>
    <row r="386">
      <c r="A386">
        <f>Input!A386</f>
        <v/>
      </c>
      <c r="B386">
        <f>IF(ISNUMBER(Input!B386),IF(AND(Input!B386&gt;=20,Input!B386&lt;=700),Input!B386,""),"")</f>
        <v/>
      </c>
      <c r="C386">
        <f>IF(B386="","",INT(A386))</f>
        <v/>
      </c>
      <c r="D386">
        <f>IF(B386="","",HOUR(A386))</f>
        <v/>
      </c>
      <c r="E386">
        <f>IF(B386="","",IF(INPUT!$I$1="","",IF(C386&lt;(INT(INPUT!$I$1)-INPUT!$I$2),"Off Meds",IF(C386&lt;=(INT(INPUT!$I$1)+INPUT!$I$2),"Washout","On Meds"))))</f>
        <v/>
      </c>
      <c r="F386">
        <f>IF(B386="","",1.509*(LN(B386)^1.084-5.381))</f>
        <v/>
      </c>
      <c r="G386">
        <f>IF(F386="","",IF(F386&lt;0,10*F386^2,0))</f>
        <v/>
      </c>
      <c r="H386">
        <f>IF(F386="","",IF(F386&gt;0,10*F386^2,0))</f>
        <v/>
      </c>
    </row>
    <row r="387">
      <c r="A387">
        <f>Input!A387</f>
        <v/>
      </c>
      <c r="B387">
        <f>IF(ISNUMBER(Input!B387),IF(AND(Input!B387&gt;=20,Input!B387&lt;=700),Input!B387,""),"")</f>
        <v/>
      </c>
      <c r="C387">
        <f>IF(B387="","",INT(A387))</f>
        <v/>
      </c>
      <c r="D387">
        <f>IF(B387="","",HOUR(A387))</f>
        <v/>
      </c>
      <c r="E387">
        <f>IF(B387="","",IF(INPUT!$I$1="","",IF(C387&lt;(INT(INPUT!$I$1)-INPUT!$I$2),"Off Meds",IF(C387&lt;=(INT(INPUT!$I$1)+INPUT!$I$2),"Washout","On Meds"))))</f>
        <v/>
      </c>
      <c r="F387">
        <f>IF(B387="","",1.509*(LN(B387)^1.084-5.381))</f>
        <v/>
      </c>
      <c r="G387">
        <f>IF(F387="","",IF(F387&lt;0,10*F387^2,0))</f>
        <v/>
      </c>
      <c r="H387">
        <f>IF(F387="","",IF(F387&gt;0,10*F387^2,0))</f>
        <v/>
      </c>
    </row>
    <row r="388">
      <c r="A388">
        <f>Input!A388</f>
        <v/>
      </c>
      <c r="B388">
        <f>IF(ISNUMBER(Input!B388),IF(AND(Input!B388&gt;=20,Input!B388&lt;=700),Input!B388,""),"")</f>
        <v/>
      </c>
      <c r="C388">
        <f>IF(B388="","",INT(A388))</f>
        <v/>
      </c>
      <c r="D388">
        <f>IF(B388="","",HOUR(A388))</f>
        <v/>
      </c>
      <c r="E388">
        <f>IF(B388="","",IF(INPUT!$I$1="","",IF(C388&lt;(INT(INPUT!$I$1)-INPUT!$I$2),"Off Meds",IF(C388&lt;=(INT(INPUT!$I$1)+INPUT!$I$2),"Washout","On Meds"))))</f>
        <v/>
      </c>
      <c r="F388">
        <f>IF(B388="","",1.509*(LN(B388)^1.084-5.381))</f>
        <v/>
      </c>
      <c r="G388">
        <f>IF(F388="","",IF(F388&lt;0,10*F388^2,0))</f>
        <v/>
      </c>
      <c r="H388">
        <f>IF(F388="","",IF(F388&gt;0,10*F388^2,0))</f>
        <v/>
      </c>
    </row>
    <row r="389">
      <c r="A389">
        <f>Input!A389</f>
        <v/>
      </c>
      <c r="B389">
        <f>IF(ISNUMBER(Input!B389),IF(AND(Input!B389&gt;=20,Input!B389&lt;=700),Input!B389,""),"")</f>
        <v/>
      </c>
      <c r="C389">
        <f>IF(B389="","",INT(A389))</f>
        <v/>
      </c>
      <c r="D389">
        <f>IF(B389="","",HOUR(A389))</f>
        <v/>
      </c>
      <c r="E389">
        <f>IF(B389="","",IF(INPUT!$I$1="","",IF(C389&lt;(INT(INPUT!$I$1)-INPUT!$I$2),"Off Meds",IF(C389&lt;=(INT(INPUT!$I$1)+INPUT!$I$2),"Washout","On Meds"))))</f>
        <v/>
      </c>
      <c r="F389">
        <f>IF(B389="","",1.509*(LN(B389)^1.084-5.381))</f>
        <v/>
      </c>
      <c r="G389">
        <f>IF(F389="","",IF(F389&lt;0,10*F389^2,0))</f>
        <v/>
      </c>
      <c r="H389">
        <f>IF(F389="","",IF(F389&gt;0,10*F389^2,0))</f>
        <v/>
      </c>
    </row>
    <row r="390">
      <c r="A390">
        <f>Input!A390</f>
        <v/>
      </c>
      <c r="B390">
        <f>IF(ISNUMBER(Input!B390),IF(AND(Input!B390&gt;=20,Input!B390&lt;=700),Input!B390,""),"")</f>
        <v/>
      </c>
      <c r="C390">
        <f>IF(B390="","",INT(A390))</f>
        <v/>
      </c>
      <c r="D390">
        <f>IF(B390="","",HOUR(A390))</f>
        <v/>
      </c>
      <c r="E390">
        <f>IF(B390="","",IF(INPUT!$I$1="","",IF(C390&lt;(INT(INPUT!$I$1)-INPUT!$I$2),"Off Meds",IF(C390&lt;=(INT(INPUT!$I$1)+INPUT!$I$2),"Washout","On Meds"))))</f>
        <v/>
      </c>
      <c r="F390">
        <f>IF(B390="","",1.509*(LN(B390)^1.084-5.381))</f>
        <v/>
      </c>
      <c r="G390">
        <f>IF(F390="","",IF(F390&lt;0,10*F390^2,0))</f>
        <v/>
      </c>
      <c r="H390">
        <f>IF(F390="","",IF(F390&gt;0,10*F390^2,0))</f>
        <v/>
      </c>
    </row>
    <row r="391">
      <c r="A391">
        <f>Input!A391</f>
        <v/>
      </c>
      <c r="B391">
        <f>IF(ISNUMBER(Input!B391),IF(AND(Input!B391&gt;=20,Input!B391&lt;=700),Input!B391,""),"")</f>
        <v/>
      </c>
      <c r="C391">
        <f>IF(B391="","",INT(A391))</f>
        <v/>
      </c>
      <c r="D391">
        <f>IF(B391="","",HOUR(A391))</f>
        <v/>
      </c>
      <c r="E391">
        <f>IF(B391="","",IF(INPUT!$I$1="","",IF(C391&lt;(INT(INPUT!$I$1)-INPUT!$I$2),"Off Meds",IF(C391&lt;=(INT(INPUT!$I$1)+INPUT!$I$2),"Washout","On Meds"))))</f>
        <v/>
      </c>
      <c r="F391">
        <f>IF(B391="","",1.509*(LN(B391)^1.084-5.381))</f>
        <v/>
      </c>
      <c r="G391">
        <f>IF(F391="","",IF(F391&lt;0,10*F391^2,0))</f>
        <v/>
      </c>
      <c r="H391">
        <f>IF(F391="","",IF(F391&gt;0,10*F391^2,0))</f>
        <v/>
      </c>
    </row>
    <row r="392">
      <c r="A392">
        <f>Input!A392</f>
        <v/>
      </c>
      <c r="B392">
        <f>IF(ISNUMBER(Input!B392),IF(AND(Input!B392&gt;=20,Input!B392&lt;=700),Input!B392,""),"")</f>
        <v/>
      </c>
      <c r="C392">
        <f>IF(B392="","",INT(A392))</f>
        <v/>
      </c>
      <c r="D392">
        <f>IF(B392="","",HOUR(A392))</f>
        <v/>
      </c>
      <c r="E392">
        <f>IF(B392="","",IF(INPUT!$I$1="","",IF(C392&lt;(INT(INPUT!$I$1)-INPUT!$I$2),"Off Meds",IF(C392&lt;=(INT(INPUT!$I$1)+INPUT!$I$2),"Washout","On Meds"))))</f>
        <v/>
      </c>
      <c r="F392">
        <f>IF(B392="","",1.509*(LN(B392)^1.084-5.381))</f>
        <v/>
      </c>
      <c r="G392">
        <f>IF(F392="","",IF(F392&lt;0,10*F392^2,0))</f>
        <v/>
      </c>
      <c r="H392">
        <f>IF(F392="","",IF(F392&gt;0,10*F392^2,0))</f>
        <v/>
      </c>
    </row>
    <row r="393">
      <c r="A393">
        <f>Input!A393</f>
        <v/>
      </c>
      <c r="B393">
        <f>IF(ISNUMBER(Input!B393),IF(AND(Input!B393&gt;=20,Input!B393&lt;=700),Input!B393,""),"")</f>
        <v/>
      </c>
      <c r="C393">
        <f>IF(B393="","",INT(A393))</f>
        <v/>
      </c>
      <c r="D393">
        <f>IF(B393="","",HOUR(A393))</f>
        <v/>
      </c>
      <c r="E393">
        <f>IF(B393="","",IF(INPUT!$I$1="","",IF(C393&lt;(INT(INPUT!$I$1)-INPUT!$I$2),"Off Meds",IF(C393&lt;=(INT(INPUT!$I$1)+INPUT!$I$2),"Washout","On Meds"))))</f>
        <v/>
      </c>
      <c r="F393">
        <f>IF(B393="","",1.509*(LN(B393)^1.084-5.381))</f>
        <v/>
      </c>
      <c r="G393">
        <f>IF(F393="","",IF(F393&lt;0,10*F393^2,0))</f>
        <v/>
      </c>
      <c r="H393">
        <f>IF(F393="","",IF(F393&gt;0,10*F393^2,0))</f>
        <v/>
      </c>
    </row>
    <row r="394">
      <c r="A394">
        <f>Input!A394</f>
        <v/>
      </c>
      <c r="B394">
        <f>IF(ISNUMBER(Input!B394),IF(AND(Input!B394&gt;=20,Input!B394&lt;=700),Input!B394,""),"")</f>
        <v/>
      </c>
      <c r="C394">
        <f>IF(B394="","",INT(A394))</f>
        <v/>
      </c>
      <c r="D394">
        <f>IF(B394="","",HOUR(A394))</f>
        <v/>
      </c>
      <c r="E394">
        <f>IF(B394="","",IF(INPUT!$I$1="","",IF(C394&lt;(INT(INPUT!$I$1)-INPUT!$I$2),"Off Meds",IF(C394&lt;=(INT(INPUT!$I$1)+INPUT!$I$2),"Washout","On Meds"))))</f>
        <v/>
      </c>
      <c r="F394">
        <f>IF(B394="","",1.509*(LN(B394)^1.084-5.381))</f>
        <v/>
      </c>
      <c r="G394">
        <f>IF(F394="","",IF(F394&lt;0,10*F394^2,0))</f>
        <v/>
      </c>
      <c r="H394">
        <f>IF(F394="","",IF(F394&gt;0,10*F394^2,0))</f>
        <v/>
      </c>
    </row>
    <row r="395">
      <c r="A395">
        <f>Input!A395</f>
        <v/>
      </c>
      <c r="B395">
        <f>IF(ISNUMBER(Input!B395),IF(AND(Input!B395&gt;=20,Input!B395&lt;=700),Input!B395,""),"")</f>
        <v/>
      </c>
      <c r="C395">
        <f>IF(B395="","",INT(A395))</f>
        <v/>
      </c>
      <c r="D395">
        <f>IF(B395="","",HOUR(A395))</f>
        <v/>
      </c>
      <c r="E395">
        <f>IF(B395="","",IF(INPUT!$I$1="","",IF(C395&lt;(INT(INPUT!$I$1)-INPUT!$I$2),"Off Meds",IF(C395&lt;=(INT(INPUT!$I$1)+INPUT!$I$2),"Washout","On Meds"))))</f>
        <v/>
      </c>
      <c r="F395">
        <f>IF(B395="","",1.509*(LN(B395)^1.084-5.381))</f>
        <v/>
      </c>
      <c r="G395">
        <f>IF(F395="","",IF(F395&lt;0,10*F395^2,0))</f>
        <v/>
      </c>
      <c r="H395">
        <f>IF(F395="","",IF(F395&gt;0,10*F395^2,0))</f>
        <v/>
      </c>
    </row>
    <row r="396">
      <c r="A396">
        <f>Input!A396</f>
        <v/>
      </c>
      <c r="B396">
        <f>IF(ISNUMBER(Input!B396),IF(AND(Input!B396&gt;=20,Input!B396&lt;=700),Input!B396,""),"")</f>
        <v/>
      </c>
      <c r="C396">
        <f>IF(B396="","",INT(A396))</f>
        <v/>
      </c>
      <c r="D396">
        <f>IF(B396="","",HOUR(A396))</f>
        <v/>
      </c>
      <c r="E396">
        <f>IF(B396="","",IF(INPUT!$I$1="","",IF(C396&lt;(INT(INPUT!$I$1)-INPUT!$I$2),"Off Meds",IF(C396&lt;=(INT(INPUT!$I$1)+INPUT!$I$2),"Washout","On Meds"))))</f>
        <v/>
      </c>
      <c r="F396">
        <f>IF(B396="","",1.509*(LN(B396)^1.084-5.381))</f>
        <v/>
      </c>
      <c r="G396">
        <f>IF(F396="","",IF(F396&lt;0,10*F396^2,0))</f>
        <v/>
      </c>
      <c r="H396">
        <f>IF(F396="","",IF(F396&gt;0,10*F396^2,0))</f>
        <v/>
      </c>
    </row>
    <row r="397">
      <c r="A397">
        <f>Input!A397</f>
        <v/>
      </c>
      <c r="B397">
        <f>IF(ISNUMBER(Input!B397),IF(AND(Input!B397&gt;=20,Input!B397&lt;=700),Input!B397,""),"")</f>
        <v/>
      </c>
      <c r="C397">
        <f>IF(B397="","",INT(A397))</f>
        <v/>
      </c>
      <c r="D397">
        <f>IF(B397="","",HOUR(A397))</f>
        <v/>
      </c>
      <c r="E397">
        <f>IF(B397="","",IF(INPUT!$I$1="","",IF(C397&lt;(INT(INPUT!$I$1)-INPUT!$I$2),"Off Meds",IF(C397&lt;=(INT(INPUT!$I$1)+INPUT!$I$2),"Washout","On Meds"))))</f>
        <v/>
      </c>
      <c r="F397">
        <f>IF(B397="","",1.509*(LN(B397)^1.084-5.381))</f>
        <v/>
      </c>
      <c r="G397">
        <f>IF(F397="","",IF(F397&lt;0,10*F397^2,0))</f>
        <v/>
      </c>
      <c r="H397">
        <f>IF(F397="","",IF(F397&gt;0,10*F397^2,0))</f>
        <v/>
      </c>
    </row>
    <row r="398">
      <c r="A398">
        <f>Input!A398</f>
        <v/>
      </c>
      <c r="B398">
        <f>IF(ISNUMBER(Input!B398),IF(AND(Input!B398&gt;=20,Input!B398&lt;=700),Input!B398,""),"")</f>
        <v/>
      </c>
      <c r="C398">
        <f>IF(B398="","",INT(A398))</f>
        <v/>
      </c>
      <c r="D398">
        <f>IF(B398="","",HOUR(A398))</f>
        <v/>
      </c>
      <c r="E398">
        <f>IF(B398="","",IF(INPUT!$I$1="","",IF(C398&lt;(INT(INPUT!$I$1)-INPUT!$I$2),"Off Meds",IF(C398&lt;=(INT(INPUT!$I$1)+INPUT!$I$2),"Washout","On Meds"))))</f>
        <v/>
      </c>
      <c r="F398">
        <f>IF(B398="","",1.509*(LN(B398)^1.084-5.381))</f>
        <v/>
      </c>
      <c r="G398">
        <f>IF(F398="","",IF(F398&lt;0,10*F398^2,0))</f>
        <v/>
      </c>
      <c r="H398">
        <f>IF(F398="","",IF(F398&gt;0,10*F398^2,0))</f>
        <v/>
      </c>
    </row>
    <row r="399">
      <c r="A399">
        <f>Input!A399</f>
        <v/>
      </c>
      <c r="B399">
        <f>IF(ISNUMBER(Input!B399),IF(AND(Input!B399&gt;=20,Input!B399&lt;=700),Input!B399,""),"")</f>
        <v/>
      </c>
      <c r="C399">
        <f>IF(B399="","",INT(A399))</f>
        <v/>
      </c>
      <c r="D399">
        <f>IF(B399="","",HOUR(A399))</f>
        <v/>
      </c>
      <c r="E399">
        <f>IF(B399="","",IF(INPUT!$I$1="","",IF(C399&lt;(INT(INPUT!$I$1)-INPUT!$I$2),"Off Meds",IF(C399&lt;=(INT(INPUT!$I$1)+INPUT!$I$2),"Washout","On Meds"))))</f>
        <v/>
      </c>
      <c r="F399">
        <f>IF(B399="","",1.509*(LN(B399)^1.084-5.381))</f>
        <v/>
      </c>
      <c r="G399">
        <f>IF(F399="","",IF(F399&lt;0,10*F399^2,0))</f>
        <v/>
      </c>
      <c r="H399">
        <f>IF(F399="","",IF(F399&gt;0,10*F399^2,0))</f>
        <v/>
      </c>
    </row>
    <row r="400">
      <c r="A400">
        <f>Input!A400</f>
        <v/>
      </c>
      <c r="B400">
        <f>IF(ISNUMBER(Input!B400),IF(AND(Input!B400&gt;=20,Input!B400&lt;=700),Input!B400,""),"")</f>
        <v/>
      </c>
      <c r="C400">
        <f>IF(B400="","",INT(A400))</f>
        <v/>
      </c>
      <c r="D400">
        <f>IF(B400="","",HOUR(A400))</f>
        <v/>
      </c>
      <c r="E400">
        <f>IF(B400="","",IF(INPUT!$I$1="","",IF(C400&lt;(INT(INPUT!$I$1)-INPUT!$I$2),"Off Meds",IF(C400&lt;=(INT(INPUT!$I$1)+INPUT!$I$2),"Washout","On Meds"))))</f>
        <v/>
      </c>
      <c r="F400">
        <f>IF(B400="","",1.509*(LN(B400)^1.084-5.381))</f>
        <v/>
      </c>
      <c r="G400">
        <f>IF(F400="","",IF(F400&lt;0,10*F400^2,0))</f>
        <v/>
      </c>
      <c r="H400">
        <f>IF(F400="","",IF(F400&gt;0,10*F400^2,0))</f>
        <v/>
      </c>
    </row>
    <row r="401">
      <c r="A401">
        <f>Input!A401</f>
        <v/>
      </c>
      <c r="B401">
        <f>IF(ISNUMBER(Input!B401),IF(AND(Input!B401&gt;=20,Input!B401&lt;=700),Input!B401,""),"")</f>
        <v/>
      </c>
      <c r="C401">
        <f>IF(B401="","",INT(A401))</f>
        <v/>
      </c>
      <c r="D401">
        <f>IF(B401="","",HOUR(A401))</f>
        <v/>
      </c>
      <c r="E401">
        <f>IF(B401="","",IF(INPUT!$I$1="","",IF(C401&lt;(INT(INPUT!$I$1)-INPUT!$I$2),"Off Meds",IF(C401&lt;=(INT(INPUT!$I$1)+INPUT!$I$2),"Washout","On Meds"))))</f>
        <v/>
      </c>
      <c r="F401">
        <f>IF(B401="","",1.509*(LN(B401)^1.084-5.381))</f>
        <v/>
      </c>
      <c r="G401">
        <f>IF(F401="","",IF(F401&lt;0,10*F401^2,0))</f>
        <v/>
      </c>
      <c r="H401">
        <f>IF(F401="","",IF(F401&gt;0,10*F401^2,0))</f>
        <v/>
      </c>
    </row>
    <row r="402">
      <c r="A402">
        <f>Input!A402</f>
        <v/>
      </c>
      <c r="B402">
        <f>IF(ISNUMBER(Input!B402),IF(AND(Input!B402&gt;=20,Input!B402&lt;=700),Input!B402,""),"")</f>
        <v/>
      </c>
      <c r="C402">
        <f>IF(B402="","",INT(A402))</f>
        <v/>
      </c>
      <c r="D402">
        <f>IF(B402="","",HOUR(A402))</f>
        <v/>
      </c>
      <c r="E402">
        <f>IF(B402="","",IF(INPUT!$I$1="","",IF(C402&lt;(INT(INPUT!$I$1)-INPUT!$I$2),"Off Meds",IF(C402&lt;=(INT(INPUT!$I$1)+INPUT!$I$2),"Washout","On Meds"))))</f>
        <v/>
      </c>
      <c r="F402">
        <f>IF(B402="","",1.509*(LN(B402)^1.084-5.381))</f>
        <v/>
      </c>
      <c r="G402">
        <f>IF(F402="","",IF(F402&lt;0,10*F402^2,0))</f>
        <v/>
      </c>
      <c r="H402">
        <f>IF(F402="","",IF(F402&gt;0,10*F402^2,0))</f>
        <v/>
      </c>
    </row>
    <row r="403">
      <c r="A403">
        <f>Input!A403</f>
        <v/>
      </c>
      <c r="B403">
        <f>IF(ISNUMBER(Input!B403),IF(AND(Input!B403&gt;=20,Input!B403&lt;=700),Input!B403,""),"")</f>
        <v/>
      </c>
      <c r="C403">
        <f>IF(B403="","",INT(A403))</f>
        <v/>
      </c>
      <c r="D403">
        <f>IF(B403="","",HOUR(A403))</f>
        <v/>
      </c>
      <c r="E403">
        <f>IF(B403="","",IF(INPUT!$I$1="","",IF(C403&lt;(INT(INPUT!$I$1)-INPUT!$I$2),"Off Meds",IF(C403&lt;=(INT(INPUT!$I$1)+INPUT!$I$2),"Washout","On Meds"))))</f>
        <v/>
      </c>
      <c r="F403">
        <f>IF(B403="","",1.509*(LN(B403)^1.084-5.381))</f>
        <v/>
      </c>
      <c r="G403">
        <f>IF(F403="","",IF(F403&lt;0,10*F403^2,0))</f>
        <v/>
      </c>
      <c r="H403">
        <f>IF(F403="","",IF(F403&gt;0,10*F403^2,0))</f>
        <v/>
      </c>
    </row>
    <row r="404">
      <c r="A404">
        <f>Input!A404</f>
        <v/>
      </c>
      <c r="B404">
        <f>IF(ISNUMBER(Input!B404),IF(AND(Input!B404&gt;=20,Input!B404&lt;=700),Input!B404,""),"")</f>
        <v/>
      </c>
      <c r="C404">
        <f>IF(B404="","",INT(A404))</f>
        <v/>
      </c>
      <c r="D404">
        <f>IF(B404="","",HOUR(A404))</f>
        <v/>
      </c>
      <c r="E404">
        <f>IF(B404="","",IF(INPUT!$I$1="","",IF(C404&lt;(INT(INPUT!$I$1)-INPUT!$I$2),"Off Meds",IF(C404&lt;=(INT(INPUT!$I$1)+INPUT!$I$2),"Washout","On Meds"))))</f>
        <v/>
      </c>
      <c r="F404">
        <f>IF(B404="","",1.509*(LN(B404)^1.084-5.381))</f>
        <v/>
      </c>
      <c r="G404">
        <f>IF(F404="","",IF(F404&lt;0,10*F404^2,0))</f>
        <v/>
      </c>
      <c r="H404">
        <f>IF(F404="","",IF(F404&gt;0,10*F404^2,0))</f>
        <v/>
      </c>
    </row>
    <row r="405">
      <c r="A405">
        <f>Input!A405</f>
        <v/>
      </c>
      <c r="B405">
        <f>IF(ISNUMBER(Input!B405),IF(AND(Input!B405&gt;=20,Input!B405&lt;=700),Input!B405,""),"")</f>
        <v/>
      </c>
      <c r="C405">
        <f>IF(B405="","",INT(A405))</f>
        <v/>
      </c>
      <c r="D405">
        <f>IF(B405="","",HOUR(A405))</f>
        <v/>
      </c>
      <c r="E405">
        <f>IF(B405="","",IF(INPUT!$I$1="","",IF(C405&lt;(INT(INPUT!$I$1)-INPUT!$I$2),"Off Meds",IF(C405&lt;=(INT(INPUT!$I$1)+INPUT!$I$2),"Washout","On Meds"))))</f>
        <v/>
      </c>
      <c r="F405">
        <f>IF(B405="","",1.509*(LN(B405)^1.084-5.381))</f>
        <v/>
      </c>
      <c r="G405">
        <f>IF(F405="","",IF(F405&lt;0,10*F405^2,0))</f>
        <v/>
      </c>
      <c r="H405">
        <f>IF(F405="","",IF(F405&gt;0,10*F405^2,0))</f>
        <v/>
      </c>
    </row>
    <row r="406">
      <c r="A406">
        <f>Input!A406</f>
        <v/>
      </c>
      <c r="B406">
        <f>IF(ISNUMBER(Input!B406),IF(AND(Input!B406&gt;=20,Input!B406&lt;=700),Input!B406,""),"")</f>
        <v/>
      </c>
      <c r="C406">
        <f>IF(B406="","",INT(A406))</f>
        <v/>
      </c>
      <c r="D406">
        <f>IF(B406="","",HOUR(A406))</f>
        <v/>
      </c>
      <c r="E406">
        <f>IF(B406="","",IF(INPUT!$I$1="","",IF(C406&lt;(INT(INPUT!$I$1)-INPUT!$I$2),"Off Meds",IF(C406&lt;=(INT(INPUT!$I$1)+INPUT!$I$2),"Washout","On Meds"))))</f>
        <v/>
      </c>
      <c r="F406">
        <f>IF(B406="","",1.509*(LN(B406)^1.084-5.381))</f>
        <v/>
      </c>
      <c r="G406">
        <f>IF(F406="","",IF(F406&lt;0,10*F406^2,0))</f>
        <v/>
      </c>
      <c r="H406">
        <f>IF(F406="","",IF(F406&gt;0,10*F406^2,0))</f>
        <v/>
      </c>
    </row>
    <row r="407">
      <c r="A407">
        <f>Input!A407</f>
        <v/>
      </c>
      <c r="B407">
        <f>IF(ISNUMBER(Input!B407),IF(AND(Input!B407&gt;=20,Input!B407&lt;=700),Input!B407,""),"")</f>
        <v/>
      </c>
      <c r="C407">
        <f>IF(B407="","",INT(A407))</f>
        <v/>
      </c>
      <c r="D407">
        <f>IF(B407="","",HOUR(A407))</f>
        <v/>
      </c>
      <c r="E407">
        <f>IF(B407="","",IF(INPUT!$I$1="","",IF(C407&lt;(INT(INPUT!$I$1)-INPUT!$I$2),"Off Meds",IF(C407&lt;=(INT(INPUT!$I$1)+INPUT!$I$2),"Washout","On Meds"))))</f>
        <v/>
      </c>
      <c r="F407">
        <f>IF(B407="","",1.509*(LN(B407)^1.084-5.381))</f>
        <v/>
      </c>
      <c r="G407">
        <f>IF(F407="","",IF(F407&lt;0,10*F407^2,0))</f>
        <v/>
      </c>
      <c r="H407">
        <f>IF(F407="","",IF(F407&gt;0,10*F407^2,0))</f>
        <v/>
      </c>
    </row>
    <row r="408">
      <c r="A408">
        <f>Input!A408</f>
        <v/>
      </c>
      <c r="B408">
        <f>IF(ISNUMBER(Input!B408),IF(AND(Input!B408&gt;=20,Input!B408&lt;=700),Input!B408,""),"")</f>
        <v/>
      </c>
      <c r="C408">
        <f>IF(B408="","",INT(A408))</f>
        <v/>
      </c>
      <c r="D408">
        <f>IF(B408="","",HOUR(A408))</f>
        <v/>
      </c>
      <c r="E408">
        <f>IF(B408="","",IF(INPUT!$I$1="","",IF(C408&lt;(INT(INPUT!$I$1)-INPUT!$I$2),"Off Meds",IF(C408&lt;=(INT(INPUT!$I$1)+INPUT!$I$2),"Washout","On Meds"))))</f>
        <v/>
      </c>
      <c r="F408">
        <f>IF(B408="","",1.509*(LN(B408)^1.084-5.381))</f>
        <v/>
      </c>
      <c r="G408">
        <f>IF(F408="","",IF(F408&lt;0,10*F408^2,0))</f>
        <v/>
      </c>
      <c r="H408">
        <f>IF(F408="","",IF(F408&gt;0,10*F408^2,0))</f>
        <v/>
      </c>
    </row>
    <row r="409">
      <c r="A409">
        <f>Input!A409</f>
        <v/>
      </c>
      <c r="B409">
        <f>IF(ISNUMBER(Input!B409),IF(AND(Input!B409&gt;=20,Input!B409&lt;=700),Input!B409,""),"")</f>
        <v/>
      </c>
      <c r="C409">
        <f>IF(B409="","",INT(A409))</f>
        <v/>
      </c>
      <c r="D409">
        <f>IF(B409="","",HOUR(A409))</f>
        <v/>
      </c>
      <c r="E409">
        <f>IF(B409="","",IF(INPUT!$I$1="","",IF(C409&lt;(INT(INPUT!$I$1)-INPUT!$I$2),"Off Meds",IF(C409&lt;=(INT(INPUT!$I$1)+INPUT!$I$2),"Washout","On Meds"))))</f>
        <v/>
      </c>
      <c r="F409">
        <f>IF(B409="","",1.509*(LN(B409)^1.084-5.381))</f>
        <v/>
      </c>
      <c r="G409">
        <f>IF(F409="","",IF(F409&lt;0,10*F409^2,0))</f>
        <v/>
      </c>
      <c r="H409">
        <f>IF(F409="","",IF(F409&gt;0,10*F409^2,0))</f>
        <v/>
      </c>
    </row>
    <row r="410">
      <c r="A410">
        <f>Input!A410</f>
        <v/>
      </c>
      <c r="B410">
        <f>IF(ISNUMBER(Input!B410),IF(AND(Input!B410&gt;=20,Input!B410&lt;=700),Input!B410,""),"")</f>
        <v/>
      </c>
      <c r="C410">
        <f>IF(B410="","",INT(A410))</f>
        <v/>
      </c>
      <c r="D410">
        <f>IF(B410="","",HOUR(A410))</f>
        <v/>
      </c>
      <c r="E410">
        <f>IF(B410="","",IF(INPUT!$I$1="","",IF(C410&lt;(INT(INPUT!$I$1)-INPUT!$I$2),"Off Meds",IF(C410&lt;=(INT(INPUT!$I$1)+INPUT!$I$2),"Washout","On Meds"))))</f>
        <v/>
      </c>
      <c r="F410">
        <f>IF(B410="","",1.509*(LN(B410)^1.084-5.381))</f>
        <v/>
      </c>
      <c r="G410">
        <f>IF(F410="","",IF(F410&lt;0,10*F410^2,0))</f>
        <v/>
      </c>
      <c r="H410">
        <f>IF(F410="","",IF(F410&gt;0,10*F410^2,0))</f>
        <v/>
      </c>
    </row>
    <row r="411">
      <c r="A411">
        <f>Input!A411</f>
        <v/>
      </c>
      <c r="B411">
        <f>IF(ISNUMBER(Input!B411),IF(AND(Input!B411&gt;=20,Input!B411&lt;=700),Input!B411,""),"")</f>
        <v/>
      </c>
      <c r="C411">
        <f>IF(B411="","",INT(A411))</f>
        <v/>
      </c>
      <c r="D411">
        <f>IF(B411="","",HOUR(A411))</f>
        <v/>
      </c>
      <c r="E411">
        <f>IF(B411="","",IF(INPUT!$I$1="","",IF(C411&lt;(INT(INPUT!$I$1)-INPUT!$I$2),"Off Meds",IF(C411&lt;=(INT(INPUT!$I$1)+INPUT!$I$2),"Washout","On Meds"))))</f>
        <v/>
      </c>
      <c r="F411">
        <f>IF(B411="","",1.509*(LN(B411)^1.084-5.381))</f>
        <v/>
      </c>
      <c r="G411">
        <f>IF(F411="","",IF(F411&lt;0,10*F411^2,0))</f>
        <v/>
      </c>
      <c r="H411">
        <f>IF(F411="","",IF(F411&gt;0,10*F411^2,0))</f>
        <v/>
      </c>
    </row>
    <row r="412">
      <c r="A412">
        <f>Input!A412</f>
        <v/>
      </c>
      <c r="B412">
        <f>IF(ISNUMBER(Input!B412),IF(AND(Input!B412&gt;=20,Input!B412&lt;=700),Input!B412,""),"")</f>
        <v/>
      </c>
      <c r="C412">
        <f>IF(B412="","",INT(A412))</f>
        <v/>
      </c>
      <c r="D412">
        <f>IF(B412="","",HOUR(A412))</f>
        <v/>
      </c>
      <c r="E412">
        <f>IF(B412="","",IF(INPUT!$I$1="","",IF(C412&lt;(INT(INPUT!$I$1)-INPUT!$I$2),"Off Meds",IF(C412&lt;=(INT(INPUT!$I$1)+INPUT!$I$2),"Washout","On Meds"))))</f>
        <v/>
      </c>
      <c r="F412">
        <f>IF(B412="","",1.509*(LN(B412)^1.084-5.381))</f>
        <v/>
      </c>
      <c r="G412">
        <f>IF(F412="","",IF(F412&lt;0,10*F412^2,0))</f>
        <v/>
      </c>
      <c r="H412">
        <f>IF(F412="","",IF(F412&gt;0,10*F412^2,0))</f>
        <v/>
      </c>
    </row>
    <row r="413">
      <c r="A413">
        <f>Input!A413</f>
        <v/>
      </c>
      <c r="B413">
        <f>IF(ISNUMBER(Input!B413),IF(AND(Input!B413&gt;=20,Input!B413&lt;=700),Input!B413,""),"")</f>
        <v/>
      </c>
      <c r="C413">
        <f>IF(B413="","",INT(A413))</f>
        <v/>
      </c>
      <c r="D413">
        <f>IF(B413="","",HOUR(A413))</f>
        <v/>
      </c>
      <c r="E413">
        <f>IF(B413="","",IF(INPUT!$I$1="","",IF(C413&lt;(INT(INPUT!$I$1)-INPUT!$I$2),"Off Meds",IF(C413&lt;=(INT(INPUT!$I$1)+INPUT!$I$2),"Washout","On Meds"))))</f>
        <v/>
      </c>
      <c r="F413">
        <f>IF(B413="","",1.509*(LN(B413)^1.084-5.381))</f>
        <v/>
      </c>
      <c r="G413">
        <f>IF(F413="","",IF(F413&lt;0,10*F413^2,0))</f>
        <v/>
      </c>
      <c r="H413">
        <f>IF(F413="","",IF(F413&gt;0,10*F413^2,0))</f>
        <v/>
      </c>
    </row>
    <row r="414">
      <c r="A414">
        <f>Input!A414</f>
        <v/>
      </c>
      <c r="B414">
        <f>IF(ISNUMBER(Input!B414),IF(AND(Input!B414&gt;=20,Input!B414&lt;=700),Input!B414,""),"")</f>
        <v/>
      </c>
      <c r="C414">
        <f>IF(B414="","",INT(A414))</f>
        <v/>
      </c>
      <c r="D414">
        <f>IF(B414="","",HOUR(A414))</f>
        <v/>
      </c>
      <c r="E414">
        <f>IF(B414="","",IF(INPUT!$I$1="","",IF(C414&lt;(INT(INPUT!$I$1)-INPUT!$I$2),"Off Meds",IF(C414&lt;=(INT(INPUT!$I$1)+INPUT!$I$2),"Washout","On Meds"))))</f>
        <v/>
      </c>
      <c r="F414">
        <f>IF(B414="","",1.509*(LN(B414)^1.084-5.381))</f>
        <v/>
      </c>
      <c r="G414">
        <f>IF(F414="","",IF(F414&lt;0,10*F414^2,0))</f>
        <v/>
      </c>
      <c r="H414">
        <f>IF(F414="","",IF(F414&gt;0,10*F414^2,0))</f>
        <v/>
      </c>
    </row>
    <row r="415">
      <c r="A415">
        <f>Input!A415</f>
        <v/>
      </c>
      <c r="B415">
        <f>IF(ISNUMBER(Input!B415),IF(AND(Input!B415&gt;=20,Input!B415&lt;=700),Input!B415,""),"")</f>
        <v/>
      </c>
      <c r="C415">
        <f>IF(B415="","",INT(A415))</f>
        <v/>
      </c>
      <c r="D415">
        <f>IF(B415="","",HOUR(A415))</f>
        <v/>
      </c>
      <c r="E415">
        <f>IF(B415="","",IF(INPUT!$I$1="","",IF(C415&lt;(INT(INPUT!$I$1)-INPUT!$I$2),"Off Meds",IF(C415&lt;=(INT(INPUT!$I$1)+INPUT!$I$2),"Washout","On Meds"))))</f>
        <v/>
      </c>
      <c r="F415">
        <f>IF(B415="","",1.509*(LN(B415)^1.084-5.381))</f>
        <v/>
      </c>
      <c r="G415">
        <f>IF(F415="","",IF(F415&lt;0,10*F415^2,0))</f>
        <v/>
      </c>
      <c r="H415">
        <f>IF(F415="","",IF(F415&gt;0,10*F415^2,0))</f>
        <v/>
      </c>
    </row>
    <row r="416">
      <c r="A416">
        <f>Input!A416</f>
        <v/>
      </c>
      <c r="B416">
        <f>IF(ISNUMBER(Input!B416),IF(AND(Input!B416&gt;=20,Input!B416&lt;=700),Input!B416,""),"")</f>
        <v/>
      </c>
      <c r="C416">
        <f>IF(B416="","",INT(A416))</f>
        <v/>
      </c>
      <c r="D416">
        <f>IF(B416="","",HOUR(A416))</f>
        <v/>
      </c>
      <c r="E416">
        <f>IF(B416="","",IF(INPUT!$I$1="","",IF(C416&lt;(INT(INPUT!$I$1)-INPUT!$I$2),"Off Meds",IF(C416&lt;=(INT(INPUT!$I$1)+INPUT!$I$2),"Washout","On Meds"))))</f>
        <v/>
      </c>
      <c r="F416">
        <f>IF(B416="","",1.509*(LN(B416)^1.084-5.381))</f>
        <v/>
      </c>
      <c r="G416">
        <f>IF(F416="","",IF(F416&lt;0,10*F416^2,0))</f>
        <v/>
      </c>
      <c r="H416">
        <f>IF(F416="","",IF(F416&gt;0,10*F416^2,0))</f>
        <v/>
      </c>
    </row>
    <row r="417">
      <c r="A417">
        <f>Input!A417</f>
        <v/>
      </c>
      <c r="B417">
        <f>IF(ISNUMBER(Input!B417),IF(AND(Input!B417&gt;=20,Input!B417&lt;=700),Input!B417,""),"")</f>
        <v/>
      </c>
      <c r="C417">
        <f>IF(B417="","",INT(A417))</f>
        <v/>
      </c>
      <c r="D417">
        <f>IF(B417="","",HOUR(A417))</f>
        <v/>
      </c>
      <c r="E417">
        <f>IF(B417="","",IF(INPUT!$I$1="","",IF(C417&lt;(INT(INPUT!$I$1)-INPUT!$I$2),"Off Meds",IF(C417&lt;=(INT(INPUT!$I$1)+INPUT!$I$2),"Washout","On Meds"))))</f>
        <v/>
      </c>
      <c r="F417">
        <f>IF(B417="","",1.509*(LN(B417)^1.084-5.381))</f>
        <v/>
      </c>
      <c r="G417">
        <f>IF(F417="","",IF(F417&lt;0,10*F417^2,0))</f>
        <v/>
      </c>
      <c r="H417">
        <f>IF(F417="","",IF(F417&gt;0,10*F417^2,0))</f>
        <v/>
      </c>
    </row>
    <row r="418">
      <c r="A418">
        <f>Input!A418</f>
        <v/>
      </c>
      <c r="B418">
        <f>IF(ISNUMBER(Input!B418),IF(AND(Input!B418&gt;=20,Input!B418&lt;=700),Input!B418,""),"")</f>
        <v/>
      </c>
      <c r="C418">
        <f>IF(B418="","",INT(A418))</f>
        <v/>
      </c>
      <c r="D418">
        <f>IF(B418="","",HOUR(A418))</f>
        <v/>
      </c>
      <c r="E418">
        <f>IF(B418="","",IF(INPUT!$I$1="","",IF(C418&lt;(INT(INPUT!$I$1)-INPUT!$I$2),"Off Meds",IF(C418&lt;=(INT(INPUT!$I$1)+INPUT!$I$2),"Washout","On Meds"))))</f>
        <v/>
      </c>
      <c r="F418">
        <f>IF(B418="","",1.509*(LN(B418)^1.084-5.381))</f>
        <v/>
      </c>
      <c r="G418">
        <f>IF(F418="","",IF(F418&lt;0,10*F418^2,0))</f>
        <v/>
      </c>
      <c r="H418">
        <f>IF(F418="","",IF(F418&gt;0,10*F418^2,0))</f>
        <v/>
      </c>
    </row>
    <row r="419">
      <c r="A419">
        <f>Input!A419</f>
        <v/>
      </c>
      <c r="B419">
        <f>IF(ISNUMBER(Input!B419),IF(AND(Input!B419&gt;=20,Input!B419&lt;=700),Input!B419,""),"")</f>
        <v/>
      </c>
      <c r="C419">
        <f>IF(B419="","",INT(A419))</f>
        <v/>
      </c>
      <c r="D419">
        <f>IF(B419="","",HOUR(A419))</f>
        <v/>
      </c>
      <c r="E419">
        <f>IF(B419="","",IF(INPUT!$I$1="","",IF(C419&lt;(INT(INPUT!$I$1)-INPUT!$I$2),"Off Meds",IF(C419&lt;=(INT(INPUT!$I$1)+INPUT!$I$2),"Washout","On Meds"))))</f>
        <v/>
      </c>
      <c r="F419">
        <f>IF(B419="","",1.509*(LN(B419)^1.084-5.381))</f>
        <v/>
      </c>
      <c r="G419">
        <f>IF(F419="","",IF(F419&lt;0,10*F419^2,0))</f>
        <v/>
      </c>
      <c r="H419">
        <f>IF(F419="","",IF(F419&gt;0,10*F419^2,0))</f>
        <v/>
      </c>
    </row>
    <row r="420">
      <c r="A420">
        <f>Input!A420</f>
        <v/>
      </c>
      <c r="B420">
        <f>IF(ISNUMBER(Input!B420),IF(AND(Input!B420&gt;=20,Input!B420&lt;=700),Input!B420,""),"")</f>
        <v/>
      </c>
      <c r="C420">
        <f>IF(B420="","",INT(A420))</f>
        <v/>
      </c>
      <c r="D420">
        <f>IF(B420="","",HOUR(A420))</f>
        <v/>
      </c>
      <c r="E420">
        <f>IF(B420="","",IF(INPUT!$I$1="","",IF(C420&lt;(INT(INPUT!$I$1)-INPUT!$I$2),"Off Meds",IF(C420&lt;=(INT(INPUT!$I$1)+INPUT!$I$2),"Washout","On Meds"))))</f>
        <v/>
      </c>
      <c r="F420">
        <f>IF(B420="","",1.509*(LN(B420)^1.084-5.381))</f>
        <v/>
      </c>
      <c r="G420">
        <f>IF(F420="","",IF(F420&lt;0,10*F420^2,0))</f>
        <v/>
      </c>
      <c r="H420">
        <f>IF(F420="","",IF(F420&gt;0,10*F420^2,0))</f>
        <v/>
      </c>
    </row>
    <row r="421">
      <c r="A421">
        <f>Input!A421</f>
        <v/>
      </c>
      <c r="B421">
        <f>IF(ISNUMBER(Input!B421),IF(AND(Input!B421&gt;=20,Input!B421&lt;=700),Input!B421,""),"")</f>
        <v/>
      </c>
      <c r="C421">
        <f>IF(B421="","",INT(A421))</f>
        <v/>
      </c>
      <c r="D421">
        <f>IF(B421="","",HOUR(A421))</f>
        <v/>
      </c>
      <c r="E421">
        <f>IF(B421="","",IF(INPUT!$I$1="","",IF(C421&lt;(INT(INPUT!$I$1)-INPUT!$I$2),"Off Meds",IF(C421&lt;=(INT(INPUT!$I$1)+INPUT!$I$2),"Washout","On Meds"))))</f>
        <v/>
      </c>
      <c r="F421">
        <f>IF(B421="","",1.509*(LN(B421)^1.084-5.381))</f>
        <v/>
      </c>
      <c r="G421">
        <f>IF(F421="","",IF(F421&lt;0,10*F421^2,0))</f>
        <v/>
      </c>
      <c r="H421">
        <f>IF(F421="","",IF(F421&gt;0,10*F421^2,0))</f>
        <v/>
      </c>
    </row>
    <row r="422">
      <c r="A422">
        <f>Input!A422</f>
        <v/>
      </c>
      <c r="B422">
        <f>IF(ISNUMBER(Input!B422),IF(AND(Input!B422&gt;=20,Input!B422&lt;=700),Input!B422,""),"")</f>
        <v/>
      </c>
      <c r="C422">
        <f>IF(B422="","",INT(A422))</f>
        <v/>
      </c>
      <c r="D422">
        <f>IF(B422="","",HOUR(A422))</f>
        <v/>
      </c>
      <c r="E422">
        <f>IF(B422="","",IF(INPUT!$I$1="","",IF(C422&lt;(INT(INPUT!$I$1)-INPUT!$I$2),"Off Meds",IF(C422&lt;=(INT(INPUT!$I$1)+INPUT!$I$2),"Washout","On Meds"))))</f>
        <v/>
      </c>
      <c r="F422">
        <f>IF(B422="","",1.509*(LN(B422)^1.084-5.381))</f>
        <v/>
      </c>
      <c r="G422">
        <f>IF(F422="","",IF(F422&lt;0,10*F422^2,0))</f>
        <v/>
      </c>
      <c r="H422">
        <f>IF(F422="","",IF(F422&gt;0,10*F422^2,0))</f>
        <v/>
      </c>
    </row>
    <row r="423">
      <c r="A423">
        <f>Input!A423</f>
        <v/>
      </c>
      <c r="B423">
        <f>IF(ISNUMBER(Input!B423),IF(AND(Input!B423&gt;=20,Input!B423&lt;=700),Input!B423,""),"")</f>
        <v/>
      </c>
      <c r="C423">
        <f>IF(B423="","",INT(A423))</f>
        <v/>
      </c>
      <c r="D423">
        <f>IF(B423="","",HOUR(A423))</f>
        <v/>
      </c>
      <c r="E423">
        <f>IF(B423="","",IF(INPUT!$I$1="","",IF(C423&lt;(INT(INPUT!$I$1)-INPUT!$I$2),"Off Meds",IF(C423&lt;=(INT(INPUT!$I$1)+INPUT!$I$2),"Washout","On Meds"))))</f>
        <v/>
      </c>
      <c r="F423">
        <f>IF(B423="","",1.509*(LN(B423)^1.084-5.381))</f>
        <v/>
      </c>
      <c r="G423">
        <f>IF(F423="","",IF(F423&lt;0,10*F423^2,0))</f>
        <v/>
      </c>
      <c r="H423">
        <f>IF(F423="","",IF(F423&gt;0,10*F423^2,0))</f>
        <v/>
      </c>
    </row>
    <row r="424">
      <c r="A424">
        <f>Input!A424</f>
        <v/>
      </c>
      <c r="B424">
        <f>IF(ISNUMBER(Input!B424),IF(AND(Input!B424&gt;=20,Input!B424&lt;=700),Input!B424,""),"")</f>
        <v/>
      </c>
      <c r="C424">
        <f>IF(B424="","",INT(A424))</f>
        <v/>
      </c>
      <c r="D424">
        <f>IF(B424="","",HOUR(A424))</f>
        <v/>
      </c>
      <c r="E424">
        <f>IF(B424="","",IF(INPUT!$I$1="","",IF(C424&lt;(INT(INPUT!$I$1)-INPUT!$I$2),"Off Meds",IF(C424&lt;=(INT(INPUT!$I$1)+INPUT!$I$2),"Washout","On Meds"))))</f>
        <v/>
      </c>
      <c r="F424">
        <f>IF(B424="","",1.509*(LN(B424)^1.084-5.381))</f>
        <v/>
      </c>
      <c r="G424">
        <f>IF(F424="","",IF(F424&lt;0,10*F424^2,0))</f>
        <v/>
      </c>
      <c r="H424">
        <f>IF(F424="","",IF(F424&gt;0,10*F424^2,0))</f>
        <v/>
      </c>
    </row>
    <row r="425">
      <c r="A425">
        <f>Input!A425</f>
        <v/>
      </c>
      <c r="B425">
        <f>IF(ISNUMBER(Input!B425),IF(AND(Input!B425&gt;=20,Input!B425&lt;=700),Input!B425,""),"")</f>
        <v/>
      </c>
      <c r="C425">
        <f>IF(B425="","",INT(A425))</f>
        <v/>
      </c>
      <c r="D425">
        <f>IF(B425="","",HOUR(A425))</f>
        <v/>
      </c>
      <c r="E425">
        <f>IF(B425="","",IF(INPUT!$I$1="","",IF(C425&lt;(INT(INPUT!$I$1)-INPUT!$I$2),"Off Meds",IF(C425&lt;=(INT(INPUT!$I$1)+INPUT!$I$2),"Washout","On Meds"))))</f>
        <v/>
      </c>
      <c r="F425">
        <f>IF(B425="","",1.509*(LN(B425)^1.084-5.381))</f>
        <v/>
      </c>
      <c r="G425">
        <f>IF(F425="","",IF(F425&lt;0,10*F425^2,0))</f>
        <v/>
      </c>
      <c r="H425">
        <f>IF(F425="","",IF(F425&gt;0,10*F425^2,0))</f>
        <v/>
      </c>
    </row>
    <row r="426">
      <c r="A426">
        <f>Input!A426</f>
        <v/>
      </c>
      <c r="B426">
        <f>IF(ISNUMBER(Input!B426),IF(AND(Input!B426&gt;=20,Input!B426&lt;=700),Input!B426,""),"")</f>
        <v/>
      </c>
      <c r="C426">
        <f>IF(B426="","",INT(A426))</f>
        <v/>
      </c>
      <c r="D426">
        <f>IF(B426="","",HOUR(A426))</f>
        <v/>
      </c>
      <c r="E426">
        <f>IF(B426="","",IF(INPUT!$I$1="","",IF(C426&lt;(INT(INPUT!$I$1)-INPUT!$I$2),"Off Meds",IF(C426&lt;=(INT(INPUT!$I$1)+INPUT!$I$2),"Washout","On Meds"))))</f>
        <v/>
      </c>
      <c r="F426">
        <f>IF(B426="","",1.509*(LN(B426)^1.084-5.381))</f>
        <v/>
      </c>
      <c r="G426">
        <f>IF(F426="","",IF(F426&lt;0,10*F426^2,0))</f>
        <v/>
      </c>
      <c r="H426">
        <f>IF(F426="","",IF(F426&gt;0,10*F426^2,0))</f>
        <v/>
      </c>
    </row>
    <row r="427">
      <c r="A427">
        <f>Input!A427</f>
        <v/>
      </c>
      <c r="B427">
        <f>IF(ISNUMBER(Input!B427),IF(AND(Input!B427&gt;=20,Input!B427&lt;=700),Input!B427,""),"")</f>
        <v/>
      </c>
      <c r="C427">
        <f>IF(B427="","",INT(A427))</f>
        <v/>
      </c>
      <c r="D427">
        <f>IF(B427="","",HOUR(A427))</f>
        <v/>
      </c>
      <c r="E427">
        <f>IF(B427="","",IF(INPUT!$I$1="","",IF(C427&lt;(INT(INPUT!$I$1)-INPUT!$I$2),"Off Meds",IF(C427&lt;=(INT(INPUT!$I$1)+INPUT!$I$2),"Washout","On Meds"))))</f>
        <v/>
      </c>
      <c r="F427">
        <f>IF(B427="","",1.509*(LN(B427)^1.084-5.381))</f>
        <v/>
      </c>
      <c r="G427">
        <f>IF(F427="","",IF(F427&lt;0,10*F427^2,0))</f>
        <v/>
      </c>
      <c r="H427">
        <f>IF(F427="","",IF(F427&gt;0,10*F427^2,0))</f>
        <v/>
      </c>
    </row>
    <row r="428">
      <c r="A428">
        <f>Input!A428</f>
        <v/>
      </c>
      <c r="B428">
        <f>IF(ISNUMBER(Input!B428),IF(AND(Input!B428&gt;=20,Input!B428&lt;=700),Input!B428,""),"")</f>
        <v/>
      </c>
      <c r="C428">
        <f>IF(B428="","",INT(A428))</f>
        <v/>
      </c>
      <c r="D428">
        <f>IF(B428="","",HOUR(A428))</f>
        <v/>
      </c>
      <c r="E428">
        <f>IF(B428="","",IF(INPUT!$I$1="","",IF(C428&lt;(INT(INPUT!$I$1)-INPUT!$I$2),"Off Meds",IF(C428&lt;=(INT(INPUT!$I$1)+INPUT!$I$2),"Washout","On Meds"))))</f>
        <v/>
      </c>
      <c r="F428">
        <f>IF(B428="","",1.509*(LN(B428)^1.084-5.381))</f>
        <v/>
      </c>
      <c r="G428">
        <f>IF(F428="","",IF(F428&lt;0,10*F428^2,0))</f>
        <v/>
      </c>
      <c r="H428">
        <f>IF(F428="","",IF(F428&gt;0,10*F428^2,0))</f>
        <v/>
      </c>
    </row>
    <row r="429">
      <c r="A429">
        <f>Input!A429</f>
        <v/>
      </c>
      <c r="B429">
        <f>IF(ISNUMBER(Input!B429),IF(AND(Input!B429&gt;=20,Input!B429&lt;=700),Input!B429,""),"")</f>
        <v/>
      </c>
      <c r="C429">
        <f>IF(B429="","",INT(A429))</f>
        <v/>
      </c>
      <c r="D429">
        <f>IF(B429="","",HOUR(A429))</f>
        <v/>
      </c>
      <c r="E429">
        <f>IF(B429="","",IF(INPUT!$I$1="","",IF(C429&lt;(INT(INPUT!$I$1)-INPUT!$I$2),"Off Meds",IF(C429&lt;=(INT(INPUT!$I$1)+INPUT!$I$2),"Washout","On Meds"))))</f>
        <v/>
      </c>
      <c r="F429">
        <f>IF(B429="","",1.509*(LN(B429)^1.084-5.381))</f>
        <v/>
      </c>
      <c r="G429">
        <f>IF(F429="","",IF(F429&lt;0,10*F429^2,0))</f>
        <v/>
      </c>
      <c r="H429">
        <f>IF(F429="","",IF(F429&gt;0,10*F429^2,0))</f>
        <v/>
      </c>
    </row>
    <row r="430">
      <c r="A430">
        <f>Input!A430</f>
        <v/>
      </c>
      <c r="B430">
        <f>IF(ISNUMBER(Input!B430),IF(AND(Input!B430&gt;=20,Input!B430&lt;=700),Input!B430,""),"")</f>
        <v/>
      </c>
      <c r="C430">
        <f>IF(B430="","",INT(A430))</f>
        <v/>
      </c>
      <c r="D430">
        <f>IF(B430="","",HOUR(A430))</f>
        <v/>
      </c>
      <c r="E430">
        <f>IF(B430="","",IF(INPUT!$I$1="","",IF(C430&lt;(INT(INPUT!$I$1)-INPUT!$I$2),"Off Meds",IF(C430&lt;=(INT(INPUT!$I$1)+INPUT!$I$2),"Washout","On Meds"))))</f>
        <v/>
      </c>
      <c r="F430">
        <f>IF(B430="","",1.509*(LN(B430)^1.084-5.381))</f>
        <v/>
      </c>
      <c r="G430">
        <f>IF(F430="","",IF(F430&lt;0,10*F430^2,0))</f>
        <v/>
      </c>
      <c r="H430">
        <f>IF(F430="","",IF(F430&gt;0,10*F430^2,0))</f>
        <v/>
      </c>
    </row>
    <row r="431">
      <c r="A431">
        <f>Input!A431</f>
        <v/>
      </c>
      <c r="B431">
        <f>IF(ISNUMBER(Input!B431),IF(AND(Input!B431&gt;=20,Input!B431&lt;=700),Input!B431,""),"")</f>
        <v/>
      </c>
      <c r="C431">
        <f>IF(B431="","",INT(A431))</f>
        <v/>
      </c>
      <c r="D431">
        <f>IF(B431="","",HOUR(A431))</f>
        <v/>
      </c>
      <c r="E431">
        <f>IF(B431="","",IF(INPUT!$I$1="","",IF(C431&lt;(INT(INPUT!$I$1)-INPUT!$I$2),"Off Meds",IF(C431&lt;=(INT(INPUT!$I$1)+INPUT!$I$2),"Washout","On Meds"))))</f>
        <v/>
      </c>
      <c r="F431">
        <f>IF(B431="","",1.509*(LN(B431)^1.084-5.381))</f>
        <v/>
      </c>
      <c r="G431">
        <f>IF(F431="","",IF(F431&lt;0,10*F431^2,0))</f>
        <v/>
      </c>
      <c r="H431">
        <f>IF(F431="","",IF(F431&gt;0,10*F431^2,0))</f>
        <v/>
      </c>
    </row>
    <row r="432">
      <c r="A432">
        <f>Input!A432</f>
        <v/>
      </c>
      <c r="B432">
        <f>IF(ISNUMBER(Input!B432),IF(AND(Input!B432&gt;=20,Input!B432&lt;=700),Input!B432,""),"")</f>
        <v/>
      </c>
      <c r="C432">
        <f>IF(B432="","",INT(A432))</f>
        <v/>
      </c>
      <c r="D432">
        <f>IF(B432="","",HOUR(A432))</f>
        <v/>
      </c>
      <c r="E432">
        <f>IF(B432="","",IF(INPUT!$I$1="","",IF(C432&lt;(INT(INPUT!$I$1)-INPUT!$I$2),"Off Meds",IF(C432&lt;=(INT(INPUT!$I$1)+INPUT!$I$2),"Washout","On Meds"))))</f>
        <v/>
      </c>
      <c r="F432">
        <f>IF(B432="","",1.509*(LN(B432)^1.084-5.381))</f>
        <v/>
      </c>
      <c r="G432">
        <f>IF(F432="","",IF(F432&lt;0,10*F432^2,0))</f>
        <v/>
      </c>
      <c r="H432">
        <f>IF(F432="","",IF(F432&gt;0,10*F432^2,0))</f>
        <v/>
      </c>
    </row>
    <row r="433">
      <c r="A433">
        <f>Input!A433</f>
        <v/>
      </c>
      <c r="B433">
        <f>IF(ISNUMBER(Input!B433),IF(AND(Input!B433&gt;=20,Input!B433&lt;=700),Input!B433,""),"")</f>
        <v/>
      </c>
      <c r="C433">
        <f>IF(B433="","",INT(A433))</f>
        <v/>
      </c>
      <c r="D433">
        <f>IF(B433="","",HOUR(A433))</f>
        <v/>
      </c>
      <c r="E433">
        <f>IF(B433="","",IF(INPUT!$I$1="","",IF(C433&lt;(INT(INPUT!$I$1)-INPUT!$I$2),"Off Meds",IF(C433&lt;=(INT(INPUT!$I$1)+INPUT!$I$2),"Washout","On Meds"))))</f>
        <v/>
      </c>
      <c r="F433">
        <f>IF(B433="","",1.509*(LN(B433)^1.084-5.381))</f>
        <v/>
      </c>
      <c r="G433">
        <f>IF(F433="","",IF(F433&lt;0,10*F433^2,0))</f>
        <v/>
      </c>
      <c r="H433">
        <f>IF(F433="","",IF(F433&gt;0,10*F433^2,0))</f>
        <v/>
      </c>
    </row>
    <row r="434">
      <c r="A434">
        <f>Input!A434</f>
        <v/>
      </c>
      <c r="B434">
        <f>IF(ISNUMBER(Input!B434),IF(AND(Input!B434&gt;=20,Input!B434&lt;=700),Input!B434,""),"")</f>
        <v/>
      </c>
      <c r="C434">
        <f>IF(B434="","",INT(A434))</f>
        <v/>
      </c>
      <c r="D434">
        <f>IF(B434="","",HOUR(A434))</f>
        <v/>
      </c>
      <c r="E434">
        <f>IF(B434="","",IF(INPUT!$I$1="","",IF(C434&lt;(INT(INPUT!$I$1)-INPUT!$I$2),"Off Meds",IF(C434&lt;=(INT(INPUT!$I$1)+INPUT!$I$2),"Washout","On Meds"))))</f>
        <v/>
      </c>
      <c r="F434">
        <f>IF(B434="","",1.509*(LN(B434)^1.084-5.381))</f>
        <v/>
      </c>
      <c r="G434">
        <f>IF(F434="","",IF(F434&lt;0,10*F434^2,0))</f>
        <v/>
      </c>
      <c r="H434">
        <f>IF(F434="","",IF(F434&gt;0,10*F434^2,0))</f>
        <v/>
      </c>
    </row>
    <row r="435">
      <c r="A435">
        <f>Input!A435</f>
        <v/>
      </c>
      <c r="B435">
        <f>IF(ISNUMBER(Input!B435),IF(AND(Input!B435&gt;=20,Input!B435&lt;=700),Input!B435,""),"")</f>
        <v/>
      </c>
      <c r="C435">
        <f>IF(B435="","",INT(A435))</f>
        <v/>
      </c>
      <c r="D435">
        <f>IF(B435="","",HOUR(A435))</f>
        <v/>
      </c>
      <c r="E435">
        <f>IF(B435="","",IF(INPUT!$I$1="","",IF(C435&lt;(INT(INPUT!$I$1)-INPUT!$I$2),"Off Meds",IF(C435&lt;=(INT(INPUT!$I$1)+INPUT!$I$2),"Washout","On Meds"))))</f>
        <v/>
      </c>
      <c r="F435">
        <f>IF(B435="","",1.509*(LN(B435)^1.084-5.381))</f>
        <v/>
      </c>
      <c r="G435">
        <f>IF(F435="","",IF(F435&lt;0,10*F435^2,0))</f>
        <v/>
      </c>
      <c r="H435">
        <f>IF(F435="","",IF(F435&gt;0,10*F435^2,0))</f>
        <v/>
      </c>
    </row>
    <row r="436">
      <c r="A436">
        <f>Input!A436</f>
        <v/>
      </c>
      <c r="B436">
        <f>IF(ISNUMBER(Input!B436),IF(AND(Input!B436&gt;=20,Input!B436&lt;=700),Input!B436,""),"")</f>
        <v/>
      </c>
      <c r="C436">
        <f>IF(B436="","",INT(A436))</f>
        <v/>
      </c>
      <c r="D436">
        <f>IF(B436="","",HOUR(A436))</f>
        <v/>
      </c>
      <c r="E436">
        <f>IF(B436="","",IF(INPUT!$I$1="","",IF(C436&lt;(INT(INPUT!$I$1)-INPUT!$I$2),"Off Meds",IF(C436&lt;=(INT(INPUT!$I$1)+INPUT!$I$2),"Washout","On Meds"))))</f>
        <v/>
      </c>
      <c r="F436">
        <f>IF(B436="","",1.509*(LN(B436)^1.084-5.381))</f>
        <v/>
      </c>
      <c r="G436">
        <f>IF(F436="","",IF(F436&lt;0,10*F436^2,0))</f>
        <v/>
      </c>
      <c r="H436">
        <f>IF(F436="","",IF(F436&gt;0,10*F436^2,0))</f>
        <v/>
      </c>
    </row>
    <row r="437">
      <c r="A437">
        <f>Input!A437</f>
        <v/>
      </c>
      <c r="B437">
        <f>IF(ISNUMBER(Input!B437),IF(AND(Input!B437&gt;=20,Input!B437&lt;=700),Input!B437,""),"")</f>
        <v/>
      </c>
      <c r="C437">
        <f>IF(B437="","",INT(A437))</f>
        <v/>
      </c>
      <c r="D437">
        <f>IF(B437="","",HOUR(A437))</f>
        <v/>
      </c>
      <c r="E437">
        <f>IF(B437="","",IF(INPUT!$I$1="","",IF(C437&lt;(INT(INPUT!$I$1)-INPUT!$I$2),"Off Meds",IF(C437&lt;=(INT(INPUT!$I$1)+INPUT!$I$2),"Washout","On Meds"))))</f>
        <v/>
      </c>
      <c r="F437">
        <f>IF(B437="","",1.509*(LN(B437)^1.084-5.381))</f>
        <v/>
      </c>
      <c r="G437">
        <f>IF(F437="","",IF(F437&lt;0,10*F437^2,0))</f>
        <v/>
      </c>
      <c r="H437">
        <f>IF(F437="","",IF(F437&gt;0,10*F437^2,0))</f>
        <v/>
      </c>
    </row>
    <row r="438">
      <c r="A438">
        <f>Input!A438</f>
        <v/>
      </c>
      <c r="B438">
        <f>IF(ISNUMBER(Input!B438),IF(AND(Input!B438&gt;=20,Input!B438&lt;=700),Input!B438,""),"")</f>
        <v/>
      </c>
      <c r="C438">
        <f>IF(B438="","",INT(A438))</f>
        <v/>
      </c>
      <c r="D438">
        <f>IF(B438="","",HOUR(A438))</f>
        <v/>
      </c>
      <c r="E438">
        <f>IF(B438="","",IF(INPUT!$I$1="","",IF(C438&lt;(INT(INPUT!$I$1)-INPUT!$I$2),"Off Meds",IF(C438&lt;=(INT(INPUT!$I$1)+INPUT!$I$2),"Washout","On Meds"))))</f>
        <v/>
      </c>
      <c r="F438">
        <f>IF(B438="","",1.509*(LN(B438)^1.084-5.381))</f>
        <v/>
      </c>
      <c r="G438">
        <f>IF(F438="","",IF(F438&lt;0,10*F438^2,0))</f>
        <v/>
      </c>
      <c r="H438">
        <f>IF(F438="","",IF(F438&gt;0,10*F438^2,0))</f>
        <v/>
      </c>
    </row>
    <row r="439">
      <c r="A439">
        <f>Input!A439</f>
        <v/>
      </c>
      <c r="B439">
        <f>IF(ISNUMBER(Input!B439),IF(AND(Input!B439&gt;=20,Input!B439&lt;=700),Input!B439,""),"")</f>
        <v/>
      </c>
      <c r="C439">
        <f>IF(B439="","",INT(A439))</f>
        <v/>
      </c>
      <c r="D439">
        <f>IF(B439="","",HOUR(A439))</f>
        <v/>
      </c>
      <c r="E439">
        <f>IF(B439="","",IF(INPUT!$I$1="","",IF(C439&lt;(INT(INPUT!$I$1)-INPUT!$I$2),"Off Meds",IF(C439&lt;=(INT(INPUT!$I$1)+INPUT!$I$2),"Washout","On Meds"))))</f>
        <v/>
      </c>
      <c r="F439">
        <f>IF(B439="","",1.509*(LN(B439)^1.084-5.381))</f>
        <v/>
      </c>
      <c r="G439">
        <f>IF(F439="","",IF(F439&lt;0,10*F439^2,0))</f>
        <v/>
      </c>
      <c r="H439">
        <f>IF(F439="","",IF(F439&gt;0,10*F439^2,0))</f>
        <v/>
      </c>
    </row>
    <row r="440">
      <c r="A440">
        <f>Input!A440</f>
        <v/>
      </c>
      <c r="B440">
        <f>IF(ISNUMBER(Input!B440),IF(AND(Input!B440&gt;=20,Input!B440&lt;=700),Input!B440,""),"")</f>
        <v/>
      </c>
      <c r="C440">
        <f>IF(B440="","",INT(A440))</f>
        <v/>
      </c>
      <c r="D440">
        <f>IF(B440="","",HOUR(A440))</f>
        <v/>
      </c>
      <c r="E440">
        <f>IF(B440="","",IF(INPUT!$I$1="","",IF(C440&lt;(INT(INPUT!$I$1)-INPUT!$I$2),"Off Meds",IF(C440&lt;=(INT(INPUT!$I$1)+INPUT!$I$2),"Washout","On Meds"))))</f>
        <v/>
      </c>
      <c r="F440">
        <f>IF(B440="","",1.509*(LN(B440)^1.084-5.381))</f>
        <v/>
      </c>
      <c r="G440">
        <f>IF(F440="","",IF(F440&lt;0,10*F440^2,0))</f>
        <v/>
      </c>
      <c r="H440">
        <f>IF(F440="","",IF(F440&gt;0,10*F440^2,0))</f>
        <v/>
      </c>
    </row>
    <row r="441">
      <c r="A441">
        <f>Input!A441</f>
        <v/>
      </c>
      <c r="B441">
        <f>IF(ISNUMBER(Input!B441),IF(AND(Input!B441&gt;=20,Input!B441&lt;=700),Input!B441,""),"")</f>
        <v/>
      </c>
      <c r="C441">
        <f>IF(B441="","",INT(A441))</f>
        <v/>
      </c>
      <c r="D441">
        <f>IF(B441="","",HOUR(A441))</f>
        <v/>
      </c>
      <c r="E441">
        <f>IF(B441="","",IF(INPUT!$I$1="","",IF(C441&lt;(INT(INPUT!$I$1)-INPUT!$I$2),"Off Meds",IF(C441&lt;=(INT(INPUT!$I$1)+INPUT!$I$2),"Washout","On Meds"))))</f>
        <v/>
      </c>
      <c r="F441">
        <f>IF(B441="","",1.509*(LN(B441)^1.084-5.381))</f>
        <v/>
      </c>
      <c r="G441">
        <f>IF(F441="","",IF(F441&lt;0,10*F441^2,0))</f>
        <v/>
      </c>
      <c r="H441">
        <f>IF(F441="","",IF(F441&gt;0,10*F441^2,0))</f>
        <v/>
      </c>
    </row>
    <row r="442">
      <c r="A442">
        <f>Input!A442</f>
        <v/>
      </c>
      <c r="B442">
        <f>IF(ISNUMBER(Input!B442),IF(AND(Input!B442&gt;=20,Input!B442&lt;=700),Input!B442,""),"")</f>
        <v/>
      </c>
      <c r="C442">
        <f>IF(B442="","",INT(A442))</f>
        <v/>
      </c>
      <c r="D442">
        <f>IF(B442="","",HOUR(A442))</f>
        <v/>
      </c>
      <c r="E442">
        <f>IF(B442="","",IF(INPUT!$I$1="","",IF(C442&lt;(INT(INPUT!$I$1)-INPUT!$I$2),"Off Meds",IF(C442&lt;=(INT(INPUT!$I$1)+INPUT!$I$2),"Washout","On Meds"))))</f>
        <v/>
      </c>
      <c r="F442">
        <f>IF(B442="","",1.509*(LN(B442)^1.084-5.381))</f>
        <v/>
      </c>
      <c r="G442">
        <f>IF(F442="","",IF(F442&lt;0,10*F442^2,0))</f>
        <v/>
      </c>
      <c r="H442">
        <f>IF(F442="","",IF(F442&gt;0,10*F442^2,0))</f>
        <v/>
      </c>
    </row>
    <row r="443">
      <c r="A443">
        <f>Input!A443</f>
        <v/>
      </c>
      <c r="B443">
        <f>IF(ISNUMBER(Input!B443),IF(AND(Input!B443&gt;=20,Input!B443&lt;=700),Input!B443,""),"")</f>
        <v/>
      </c>
      <c r="C443">
        <f>IF(B443="","",INT(A443))</f>
        <v/>
      </c>
      <c r="D443">
        <f>IF(B443="","",HOUR(A443))</f>
        <v/>
      </c>
      <c r="E443">
        <f>IF(B443="","",IF(INPUT!$I$1="","",IF(C443&lt;(INT(INPUT!$I$1)-INPUT!$I$2),"Off Meds",IF(C443&lt;=(INT(INPUT!$I$1)+INPUT!$I$2),"Washout","On Meds"))))</f>
        <v/>
      </c>
      <c r="F443">
        <f>IF(B443="","",1.509*(LN(B443)^1.084-5.381))</f>
        <v/>
      </c>
      <c r="G443">
        <f>IF(F443="","",IF(F443&lt;0,10*F443^2,0))</f>
        <v/>
      </c>
      <c r="H443">
        <f>IF(F443="","",IF(F443&gt;0,10*F443^2,0))</f>
        <v/>
      </c>
    </row>
    <row r="444">
      <c r="A444">
        <f>Input!A444</f>
        <v/>
      </c>
      <c r="B444">
        <f>IF(ISNUMBER(Input!B444),IF(AND(Input!B444&gt;=20,Input!B444&lt;=700),Input!B444,""),"")</f>
        <v/>
      </c>
      <c r="C444">
        <f>IF(B444="","",INT(A444))</f>
        <v/>
      </c>
      <c r="D444">
        <f>IF(B444="","",HOUR(A444))</f>
        <v/>
      </c>
      <c r="E444">
        <f>IF(B444="","",IF(INPUT!$I$1="","",IF(C444&lt;(INT(INPUT!$I$1)-INPUT!$I$2),"Off Meds",IF(C444&lt;=(INT(INPUT!$I$1)+INPUT!$I$2),"Washout","On Meds"))))</f>
        <v/>
      </c>
      <c r="F444">
        <f>IF(B444="","",1.509*(LN(B444)^1.084-5.381))</f>
        <v/>
      </c>
      <c r="G444">
        <f>IF(F444="","",IF(F444&lt;0,10*F444^2,0))</f>
        <v/>
      </c>
      <c r="H444">
        <f>IF(F444="","",IF(F444&gt;0,10*F444^2,0))</f>
        <v/>
      </c>
    </row>
    <row r="445">
      <c r="A445">
        <f>Input!A445</f>
        <v/>
      </c>
      <c r="B445">
        <f>IF(ISNUMBER(Input!B445),IF(AND(Input!B445&gt;=20,Input!B445&lt;=700),Input!B445,""),"")</f>
        <v/>
      </c>
      <c r="C445">
        <f>IF(B445="","",INT(A445))</f>
        <v/>
      </c>
      <c r="D445">
        <f>IF(B445="","",HOUR(A445))</f>
        <v/>
      </c>
      <c r="E445">
        <f>IF(B445="","",IF(INPUT!$I$1="","",IF(C445&lt;(INT(INPUT!$I$1)-INPUT!$I$2),"Off Meds",IF(C445&lt;=(INT(INPUT!$I$1)+INPUT!$I$2),"Washout","On Meds"))))</f>
        <v/>
      </c>
      <c r="F445">
        <f>IF(B445="","",1.509*(LN(B445)^1.084-5.381))</f>
        <v/>
      </c>
      <c r="G445">
        <f>IF(F445="","",IF(F445&lt;0,10*F445^2,0))</f>
        <v/>
      </c>
      <c r="H445">
        <f>IF(F445="","",IF(F445&gt;0,10*F445^2,0))</f>
        <v/>
      </c>
    </row>
    <row r="446">
      <c r="A446">
        <f>Input!A446</f>
        <v/>
      </c>
      <c r="B446">
        <f>IF(ISNUMBER(Input!B446),IF(AND(Input!B446&gt;=20,Input!B446&lt;=700),Input!B446,""),"")</f>
        <v/>
      </c>
      <c r="C446">
        <f>IF(B446="","",INT(A446))</f>
        <v/>
      </c>
      <c r="D446">
        <f>IF(B446="","",HOUR(A446))</f>
        <v/>
      </c>
      <c r="E446">
        <f>IF(B446="","",IF(INPUT!$I$1="","",IF(C446&lt;(INT(INPUT!$I$1)-INPUT!$I$2),"Off Meds",IF(C446&lt;=(INT(INPUT!$I$1)+INPUT!$I$2),"Washout","On Meds"))))</f>
        <v/>
      </c>
      <c r="F446">
        <f>IF(B446="","",1.509*(LN(B446)^1.084-5.381))</f>
        <v/>
      </c>
      <c r="G446">
        <f>IF(F446="","",IF(F446&lt;0,10*F446^2,0))</f>
        <v/>
      </c>
      <c r="H446">
        <f>IF(F446="","",IF(F446&gt;0,10*F446^2,0))</f>
        <v/>
      </c>
    </row>
    <row r="447">
      <c r="A447">
        <f>Input!A447</f>
        <v/>
      </c>
      <c r="B447">
        <f>IF(ISNUMBER(Input!B447),IF(AND(Input!B447&gt;=20,Input!B447&lt;=700),Input!B447,""),"")</f>
        <v/>
      </c>
      <c r="C447">
        <f>IF(B447="","",INT(A447))</f>
        <v/>
      </c>
      <c r="D447">
        <f>IF(B447="","",HOUR(A447))</f>
        <v/>
      </c>
      <c r="E447">
        <f>IF(B447="","",IF(INPUT!$I$1="","",IF(C447&lt;(INT(INPUT!$I$1)-INPUT!$I$2),"Off Meds",IF(C447&lt;=(INT(INPUT!$I$1)+INPUT!$I$2),"Washout","On Meds"))))</f>
        <v/>
      </c>
      <c r="F447">
        <f>IF(B447="","",1.509*(LN(B447)^1.084-5.381))</f>
        <v/>
      </c>
      <c r="G447">
        <f>IF(F447="","",IF(F447&lt;0,10*F447^2,0))</f>
        <v/>
      </c>
      <c r="H447">
        <f>IF(F447="","",IF(F447&gt;0,10*F447^2,0))</f>
        <v/>
      </c>
    </row>
    <row r="448">
      <c r="A448">
        <f>Input!A448</f>
        <v/>
      </c>
      <c r="B448">
        <f>IF(ISNUMBER(Input!B448),IF(AND(Input!B448&gt;=20,Input!B448&lt;=700),Input!B448,""),"")</f>
        <v/>
      </c>
      <c r="C448">
        <f>IF(B448="","",INT(A448))</f>
        <v/>
      </c>
      <c r="D448">
        <f>IF(B448="","",HOUR(A448))</f>
        <v/>
      </c>
      <c r="E448">
        <f>IF(B448="","",IF(INPUT!$I$1="","",IF(C448&lt;(INT(INPUT!$I$1)-INPUT!$I$2),"Off Meds",IF(C448&lt;=(INT(INPUT!$I$1)+INPUT!$I$2),"Washout","On Meds"))))</f>
        <v/>
      </c>
      <c r="F448">
        <f>IF(B448="","",1.509*(LN(B448)^1.084-5.381))</f>
        <v/>
      </c>
      <c r="G448">
        <f>IF(F448="","",IF(F448&lt;0,10*F448^2,0))</f>
        <v/>
      </c>
      <c r="H448">
        <f>IF(F448="","",IF(F448&gt;0,10*F448^2,0))</f>
        <v/>
      </c>
    </row>
    <row r="449">
      <c r="A449">
        <f>Input!A449</f>
        <v/>
      </c>
      <c r="B449">
        <f>IF(ISNUMBER(Input!B449),IF(AND(Input!B449&gt;=20,Input!B449&lt;=700),Input!B449,""),"")</f>
        <v/>
      </c>
      <c r="C449">
        <f>IF(B449="","",INT(A449))</f>
        <v/>
      </c>
      <c r="D449">
        <f>IF(B449="","",HOUR(A449))</f>
        <v/>
      </c>
      <c r="E449">
        <f>IF(B449="","",IF(INPUT!$I$1="","",IF(C449&lt;(INT(INPUT!$I$1)-INPUT!$I$2),"Off Meds",IF(C449&lt;=(INT(INPUT!$I$1)+INPUT!$I$2),"Washout","On Meds"))))</f>
        <v/>
      </c>
      <c r="F449">
        <f>IF(B449="","",1.509*(LN(B449)^1.084-5.381))</f>
        <v/>
      </c>
      <c r="G449">
        <f>IF(F449="","",IF(F449&lt;0,10*F449^2,0))</f>
        <v/>
      </c>
      <c r="H449">
        <f>IF(F449="","",IF(F449&gt;0,10*F449^2,0))</f>
        <v/>
      </c>
    </row>
    <row r="450">
      <c r="A450">
        <f>Input!A450</f>
        <v/>
      </c>
      <c r="B450">
        <f>IF(ISNUMBER(Input!B450),IF(AND(Input!B450&gt;=20,Input!B450&lt;=700),Input!B450,""),"")</f>
        <v/>
      </c>
      <c r="C450">
        <f>IF(B450="","",INT(A450))</f>
        <v/>
      </c>
      <c r="D450">
        <f>IF(B450="","",HOUR(A450))</f>
        <v/>
      </c>
      <c r="E450">
        <f>IF(B450="","",IF(INPUT!$I$1="","",IF(C450&lt;(INT(INPUT!$I$1)-INPUT!$I$2),"Off Meds",IF(C450&lt;=(INT(INPUT!$I$1)+INPUT!$I$2),"Washout","On Meds"))))</f>
        <v/>
      </c>
      <c r="F450">
        <f>IF(B450="","",1.509*(LN(B450)^1.084-5.381))</f>
        <v/>
      </c>
      <c r="G450">
        <f>IF(F450="","",IF(F450&lt;0,10*F450^2,0))</f>
        <v/>
      </c>
      <c r="H450">
        <f>IF(F450="","",IF(F450&gt;0,10*F450^2,0))</f>
        <v/>
      </c>
    </row>
    <row r="451">
      <c r="A451">
        <f>Input!A451</f>
        <v/>
      </c>
      <c r="B451">
        <f>IF(ISNUMBER(Input!B451),IF(AND(Input!B451&gt;=20,Input!B451&lt;=700),Input!B451,""),"")</f>
        <v/>
      </c>
      <c r="C451">
        <f>IF(B451="","",INT(A451))</f>
        <v/>
      </c>
      <c r="D451">
        <f>IF(B451="","",HOUR(A451))</f>
        <v/>
      </c>
      <c r="E451">
        <f>IF(B451="","",IF(INPUT!$I$1="","",IF(C451&lt;(INT(INPUT!$I$1)-INPUT!$I$2),"Off Meds",IF(C451&lt;=(INT(INPUT!$I$1)+INPUT!$I$2),"Washout","On Meds"))))</f>
        <v/>
      </c>
      <c r="F451">
        <f>IF(B451="","",1.509*(LN(B451)^1.084-5.381))</f>
        <v/>
      </c>
      <c r="G451">
        <f>IF(F451="","",IF(F451&lt;0,10*F451^2,0))</f>
        <v/>
      </c>
      <c r="H451">
        <f>IF(F451="","",IF(F451&gt;0,10*F451^2,0))</f>
        <v/>
      </c>
    </row>
    <row r="452">
      <c r="A452">
        <f>Input!A452</f>
        <v/>
      </c>
      <c r="B452">
        <f>IF(ISNUMBER(Input!B452),IF(AND(Input!B452&gt;=20,Input!B452&lt;=700),Input!B452,""),"")</f>
        <v/>
      </c>
      <c r="C452">
        <f>IF(B452="","",INT(A452))</f>
        <v/>
      </c>
      <c r="D452">
        <f>IF(B452="","",HOUR(A452))</f>
        <v/>
      </c>
      <c r="E452">
        <f>IF(B452="","",IF(INPUT!$I$1="","",IF(C452&lt;(INT(INPUT!$I$1)-INPUT!$I$2),"Off Meds",IF(C452&lt;=(INT(INPUT!$I$1)+INPUT!$I$2),"Washout","On Meds"))))</f>
        <v/>
      </c>
      <c r="F452">
        <f>IF(B452="","",1.509*(LN(B452)^1.084-5.381))</f>
        <v/>
      </c>
      <c r="G452">
        <f>IF(F452="","",IF(F452&lt;0,10*F452^2,0))</f>
        <v/>
      </c>
      <c r="H452">
        <f>IF(F452="","",IF(F452&gt;0,10*F452^2,0))</f>
        <v/>
      </c>
    </row>
    <row r="453">
      <c r="A453">
        <f>Input!A453</f>
        <v/>
      </c>
      <c r="B453">
        <f>IF(ISNUMBER(Input!B453),IF(AND(Input!B453&gt;=20,Input!B453&lt;=700),Input!B453,""),"")</f>
        <v/>
      </c>
      <c r="C453">
        <f>IF(B453="","",INT(A453))</f>
        <v/>
      </c>
      <c r="D453">
        <f>IF(B453="","",HOUR(A453))</f>
        <v/>
      </c>
      <c r="E453">
        <f>IF(B453="","",IF(INPUT!$I$1="","",IF(C453&lt;(INT(INPUT!$I$1)-INPUT!$I$2),"Off Meds",IF(C453&lt;=(INT(INPUT!$I$1)+INPUT!$I$2),"Washout","On Meds"))))</f>
        <v/>
      </c>
      <c r="F453">
        <f>IF(B453="","",1.509*(LN(B453)^1.084-5.381))</f>
        <v/>
      </c>
      <c r="G453">
        <f>IF(F453="","",IF(F453&lt;0,10*F453^2,0))</f>
        <v/>
      </c>
      <c r="H453">
        <f>IF(F453="","",IF(F453&gt;0,10*F453^2,0))</f>
        <v/>
      </c>
    </row>
    <row r="454">
      <c r="A454">
        <f>Input!A454</f>
        <v/>
      </c>
      <c r="B454">
        <f>IF(ISNUMBER(Input!B454),IF(AND(Input!B454&gt;=20,Input!B454&lt;=700),Input!B454,""),"")</f>
        <v/>
      </c>
      <c r="C454">
        <f>IF(B454="","",INT(A454))</f>
        <v/>
      </c>
      <c r="D454">
        <f>IF(B454="","",HOUR(A454))</f>
        <v/>
      </c>
      <c r="E454">
        <f>IF(B454="","",IF(INPUT!$I$1="","",IF(C454&lt;(INT(INPUT!$I$1)-INPUT!$I$2),"Off Meds",IF(C454&lt;=(INT(INPUT!$I$1)+INPUT!$I$2),"Washout","On Meds"))))</f>
        <v/>
      </c>
      <c r="F454">
        <f>IF(B454="","",1.509*(LN(B454)^1.084-5.381))</f>
        <v/>
      </c>
      <c r="G454">
        <f>IF(F454="","",IF(F454&lt;0,10*F454^2,0))</f>
        <v/>
      </c>
      <c r="H454">
        <f>IF(F454="","",IF(F454&gt;0,10*F454^2,0))</f>
        <v/>
      </c>
    </row>
    <row r="455">
      <c r="A455">
        <f>Input!A455</f>
        <v/>
      </c>
      <c r="B455">
        <f>IF(ISNUMBER(Input!B455),IF(AND(Input!B455&gt;=20,Input!B455&lt;=700),Input!B455,""),"")</f>
        <v/>
      </c>
      <c r="C455">
        <f>IF(B455="","",INT(A455))</f>
        <v/>
      </c>
      <c r="D455">
        <f>IF(B455="","",HOUR(A455))</f>
        <v/>
      </c>
      <c r="E455">
        <f>IF(B455="","",IF(INPUT!$I$1="","",IF(C455&lt;(INT(INPUT!$I$1)-INPUT!$I$2),"Off Meds",IF(C455&lt;=(INT(INPUT!$I$1)+INPUT!$I$2),"Washout","On Meds"))))</f>
        <v/>
      </c>
      <c r="F455">
        <f>IF(B455="","",1.509*(LN(B455)^1.084-5.381))</f>
        <v/>
      </c>
      <c r="G455">
        <f>IF(F455="","",IF(F455&lt;0,10*F455^2,0))</f>
        <v/>
      </c>
      <c r="H455">
        <f>IF(F455="","",IF(F455&gt;0,10*F455^2,0))</f>
        <v/>
      </c>
    </row>
    <row r="456">
      <c r="A456">
        <f>Input!A456</f>
        <v/>
      </c>
      <c r="B456">
        <f>IF(ISNUMBER(Input!B456),IF(AND(Input!B456&gt;=20,Input!B456&lt;=700),Input!B456,""),"")</f>
        <v/>
      </c>
      <c r="C456">
        <f>IF(B456="","",INT(A456))</f>
        <v/>
      </c>
      <c r="D456">
        <f>IF(B456="","",HOUR(A456))</f>
        <v/>
      </c>
      <c r="E456">
        <f>IF(B456="","",IF(INPUT!$I$1="","",IF(C456&lt;(INT(INPUT!$I$1)-INPUT!$I$2),"Off Meds",IF(C456&lt;=(INT(INPUT!$I$1)+INPUT!$I$2),"Washout","On Meds"))))</f>
        <v/>
      </c>
      <c r="F456">
        <f>IF(B456="","",1.509*(LN(B456)^1.084-5.381))</f>
        <v/>
      </c>
      <c r="G456">
        <f>IF(F456="","",IF(F456&lt;0,10*F456^2,0))</f>
        <v/>
      </c>
      <c r="H456">
        <f>IF(F456="","",IF(F456&gt;0,10*F456^2,0))</f>
        <v/>
      </c>
    </row>
    <row r="457">
      <c r="A457">
        <f>Input!A457</f>
        <v/>
      </c>
      <c r="B457">
        <f>IF(ISNUMBER(Input!B457),IF(AND(Input!B457&gt;=20,Input!B457&lt;=700),Input!B457,""),"")</f>
        <v/>
      </c>
      <c r="C457">
        <f>IF(B457="","",INT(A457))</f>
        <v/>
      </c>
      <c r="D457">
        <f>IF(B457="","",HOUR(A457))</f>
        <v/>
      </c>
      <c r="E457">
        <f>IF(B457="","",IF(INPUT!$I$1="","",IF(C457&lt;(INT(INPUT!$I$1)-INPUT!$I$2),"Off Meds",IF(C457&lt;=(INT(INPUT!$I$1)+INPUT!$I$2),"Washout","On Meds"))))</f>
        <v/>
      </c>
      <c r="F457">
        <f>IF(B457="","",1.509*(LN(B457)^1.084-5.381))</f>
        <v/>
      </c>
      <c r="G457">
        <f>IF(F457="","",IF(F457&lt;0,10*F457^2,0))</f>
        <v/>
      </c>
      <c r="H457">
        <f>IF(F457="","",IF(F457&gt;0,10*F457^2,0))</f>
        <v/>
      </c>
    </row>
    <row r="458">
      <c r="A458">
        <f>Input!A458</f>
        <v/>
      </c>
      <c r="B458">
        <f>IF(ISNUMBER(Input!B458),IF(AND(Input!B458&gt;=20,Input!B458&lt;=700),Input!B458,""),"")</f>
        <v/>
      </c>
      <c r="C458">
        <f>IF(B458="","",INT(A458))</f>
        <v/>
      </c>
      <c r="D458">
        <f>IF(B458="","",HOUR(A458))</f>
        <v/>
      </c>
      <c r="E458">
        <f>IF(B458="","",IF(INPUT!$I$1="","",IF(C458&lt;(INT(INPUT!$I$1)-INPUT!$I$2),"Off Meds",IF(C458&lt;=(INT(INPUT!$I$1)+INPUT!$I$2),"Washout","On Meds"))))</f>
        <v/>
      </c>
      <c r="F458">
        <f>IF(B458="","",1.509*(LN(B458)^1.084-5.381))</f>
        <v/>
      </c>
      <c r="G458">
        <f>IF(F458="","",IF(F458&lt;0,10*F458^2,0))</f>
        <v/>
      </c>
      <c r="H458">
        <f>IF(F458="","",IF(F458&gt;0,10*F458^2,0))</f>
        <v/>
      </c>
    </row>
    <row r="459">
      <c r="A459">
        <f>Input!A459</f>
        <v/>
      </c>
      <c r="B459">
        <f>IF(ISNUMBER(Input!B459),IF(AND(Input!B459&gt;=20,Input!B459&lt;=700),Input!B459,""),"")</f>
        <v/>
      </c>
      <c r="C459">
        <f>IF(B459="","",INT(A459))</f>
        <v/>
      </c>
      <c r="D459">
        <f>IF(B459="","",HOUR(A459))</f>
        <v/>
      </c>
      <c r="E459">
        <f>IF(B459="","",IF(INPUT!$I$1="","",IF(C459&lt;(INT(INPUT!$I$1)-INPUT!$I$2),"Off Meds",IF(C459&lt;=(INT(INPUT!$I$1)+INPUT!$I$2),"Washout","On Meds"))))</f>
        <v/>
      </c>
      <c r="F459">
        <f>IF(B459="","",1.509*(LN(B459)^1.084-5.381))</f>
        <v/>
      </c>
      <c r="G459">
        <f>IF(F459="","",IF(F459&lt;0,10*F459^2,0))</f>
        <v/>
      </c>
      <c r="H459">
        <f>IF(F459="","",IF(F459&gt;0,10*F459^2,0))</f>
        <v/>
      </c>
    </row>
    <row r="460">
      <c r="A460">
        <f>Input!A460</f>
        <v/>
      </c>
      <c r="B460">
        <f>IF(ISNUMBER(Input!B460),IF(AND(Input!B460&gt;=20,Input!B460&lt;=700),Input!B460,""),"")</f>
        <v/>
      </c>
      <c r="C460">
        <f>IF(B460="","",INT(A460))</f>
        <v/>
      </c>
      <c r="D460">
        <f>IF(B460="","",HOUR(A460))</f>
        <v/>
      </c>
      <c r="E460">
        <f>IF(B460="","",IF(INPUT!$I$1="","",IF(C460&lt;(INT(INPUT!$I$1)-INPUT!$I$2),"Off Meds",IF(C460&lt;=(INT(INPUT!$I$1)+INPUT!$I$2),"Washout","On Meds"))))</f>
        <v/>
      </c>
      <c r="F460">
        <f>IF(B460="","",1.509*(LN(B460)^1.084-5.381))</f>
        <v/>
      </c>
      <c r="G460">
        <f>IF(F460="","",IF(F460&lt;0,10*F460^2,0))</f>
        <v/>
      </c>
      <c r="H460">
        <f>IF(F460="","",IF(F460&gt;0,10*F460^2,0))</f>
        <v/>
      </c>
    </row>
    <row r="461">
      <c r="A461">
        <f>Input!A461</f>
        <v/>
      </c>
      <c r="B461">
        <f>IF(ISNUMBER(Input!B461),IF(AND(Input!B461&gt;=20,Input!B461&lt;=700),Input!B461,""),"")</f>
        <v/>
      </c>
      <c r="C461">
        <f>IF(B461="","",INT(A461))</f>
        <v/>
      </c>
      <c r="D461">
        <f>IF(B461="","",HOUR(A461))</f>
        <v/>
      </c>
      <c r="E461">
        <f>IF(B461="","",IF(INPUT!$I$1="","",IF(C461&lt;(INT(INPUT!$I$1)-INPUT!$I$2),"Off Meds",IF(C461&lt;=(INT(INPUT!$I$1)+INPUT!$I$2),"Washout","On Meds"))))</f>
        <v/>
      </c>
      <c r="F461">
        <f>IF(B461="","",1.509*(LN(B461)^1.084-5.381))</f>
        <v/>
      </c>
      <c r="G461">
        <f>IF(F461="","",IF(F461&lt;0,10*F461^2,0))</f>
        <v/>
      </c>
      <c r="H461">
        <f>IF(F461="","",IF(F461&gt;0,10*F461^2,0))</f>
        <v/>
      </c>
    </row>
    <row r="462">
      <c r="A462">
        <f>Input!A462</f>
        <v/>
      </c>
      <c r="B462">
        <f>IF(ISNUMBER(Input!B462),IF(AND(Input!B462&gt;=20,Input!B462&lt;=700),Input!B462,""),"")</f>
        <v/>
      </c>
      <c r="C462">
        <f>IF(B462="","",INT(A462))</f>
        <v/>
      </c>
      <c r="D462">
        <f>IF(B462="","",HOUR(A462))</f>
        <v/>
      </c>
      <c r="E462">
        <f>IF(B462="","",IF(INPUT!$I$1="","",IF(C462&lt;(INT(INPUT!$I$1)-INPUT!$I$2),"Off Meds",IF(C462&lt;=(INT(INPUT!$I$1)+INPUT!$I$2),"Washout","On Meds"))))</f>
        <v/>
      </c>
      <c r="F462">
        <f>IF(B462="","",1.509*(LN(B462)^1.084-5.381))</f>
        <v/>
      </c>
      <c r="G462">
        <f>IF(F462="","",IF(F462&lt;0,10*F462^2,0))</f>
        <v/>
      </c>
      <c r="H462">
        <f>IF(F462="","",IF(F462&gt;0,10*F462^2,0))</f>
        <v/>
      </c>
    </row>
    <row r="463">
      <c r="A463">
        <f>Input!A463</f>
        <v/>
      </c>
      <c r="B463">
        <f>IF(ISNUMBER(Input!B463),IF(AND(Input!B463&gt;=20,Input!B463&lt;=700),Input!B463,""),"")</f>
        <v/>
      </c>
      <c r="C463">
        <f>IF(B463="","",INT(A463))</f>
        <v/>
      </c>
      <c r="D463">
        <f>IF(B463="","",HOUR(A463))</f>
        <v/>
      </c>
      <c r="E463">
        <f>IF(B463="","",IF(INPUT!$I$1="","",IF(C463&lt;(INT(INPUT!$I$1)-INPUT!$I$2),"Off Meds",IF(C463&lt;=(INT(INPUT!$I$1)+INPUT!$I$2),"Washout","On Meds"))))</f>
        <v/>
      </c>
      <c r="F463">
        <f>IF(B463="","",1.509*(LN(B463)^1.084-5.381))</f>
        <v/>
      </c>
      <c r="G463">
        <f>IF(F463="","",IF(F463&lt;0,10*F463^2,0))</f>
        <v/>
      </c>
      <c r="H463">
        <f>IF(F463="","",IF(F463&gt;0,10*F463^2,0))</f>
        <v/>
      </c>
    </row>
    <row r="464">
      <c r="A464">
        <f>Input!A464</f>
        <v/>
      </c>
      <c r="B464">
        <f>IF(ISNUMBER(Input!B464),IF(AND(Input!B464&gt;=20,Input!B464&lt;=700),Input!B464,""),"")</f>
        <v/>
      </c>
      <c r="C464">
        <f>IF(B464="","",INT(A464))</f>
        <v/>
      </c>
      <c r="D464">
        <f>IF(B464="","",HOUR(A464))</f>
        <v/>
      </c>
      <c r="E464">
        <f>IF(B464="","",IF(INPUT!$I$1="","",IF(C464&lt;(INT(INPUT!$I$1)-INPUT!$I$2),"Off Meds",IF(C464&lt;=(INT(INPUT!$I$1)+INPUT!$I$2),"Washout","On Meds"))))</f>
        <v/>
      </c>
      <c r="F464">
        <f>IF(B464="","",1.509*(LN(B464)^1.084-5.381))</f>
        <v/>
      </c>
      <c r="G464">
        <f>IF(F464="","",IF(F464&lt;0,10*F464^2,0))</f>
        <v/>
      </c>
      <c r="H464">
        <f>IF(F464="","",IF(F464&gt;0,10*F464^2,0))</f>
        <v/>
      </c>
    </row>
    <row r="465">
      <c r="A465">
        <f>Input!A465</f>
        <v/>
      </c>
      <c r="B465">
        <f>IF(ISNUMBER(Input!B465),IF(AND(Input!B465&gt;=20,Input!B465&lt;=700),Input!B465,""),"")</f>
        <v/>
      </c>
      <c r="C465">
        <f>IF(B465="","",INT(A465))</f>
        <v/>
      </c>
      <c r="D465">
        <f>IF(B465="","",HOUR(A465))</f>
        <v/>
      </c>
      <c r="E465">
        <f>IF(B465="","",IF(INPUT!$I$1="","",IF(C465&lt;(INT(INPUT!$I$1)-INPUT!$I$2),"Off Meds",IF(C465&lt;=(INT(INPUT!$I$1)+INPUT!$I$2),"Washout","On Meds"))))</f>
        <v/>
      </c>
      <c r="F465">
        <f>IF(B465="","",1.509*(LN(B465)^1.084-5.381))</f>
        <v/>
      </c>
      <c r="G465">
        <f>IF(F465="","",IF(F465&lt;0,10*F465^2,0))</f>
        <v/>
      </c>
      <c r="H465">
        <f>IF(F465="","",IF(F465&gt;0,10*F465^2,0))</f>
        <v/>
      </c>
    </row>
    <row r="466">
      <c r="A466">
        <f>Input!A466</f>
        <v/>
      </c>
      <c r="B466">
        <f>IF(ISNUMBER(Input!B466),IF(AND(Input!B466&gt;=20,Input!B466&lt;=700),Input!B466,""),"")</f>
        <v/>
      </c>
      <c r="C466">
        <f>IF(B466="","",INT(A466))</f>
        <v/>
      </c>
      <c r="D466">
        <f>IF(B466="","",HOUR(A466))</f>
        <v/>
      </c>
      <c r="E466">
        <f>IF(B466="","",IF(INPUT!$I$1="","",IF(C466&lt;(INT(INPUT!$I$1)-INPUT!$I$2),"Off Meds",IF(C466&lt;=(INT(INPUT!$I$1)+INPUT!$I$2),"Washout","On Meds"))))</f>
        <v/>
      </c>
      <c r="F466">
        <f>IF(B466="","",1.509*(LN(B466)^1.084-5.381))</f>
        <v/>
      </c>
      <c r="G466">
        <f>IF(F466="","",IF(F466&lt;0,10*F466^2,0))</f>
        <v/>
      </c>
      <c r="H466">
        <f>IF(F466="","",IF(F466&gt;0,10*F466^2,0))</f>
        <v/>
      </c>
    </row>
    <row r="467">
      <c r="A467">
        <f>Input!A467</f>
        <v/>
      </c>
      <c r="B467">
        <f>IF(ISNUMBER(Input!B467),IF(AND(Input!B467&gt;=20,Input!B467&lt;=700),Input!B467,""),"")</f>
        <v/>
      </c>
      <c r="C467">
        <f>IF(B467="","",INT(A467))</f>
        <v/>
      </c>
      <c r="D467">
        <f>IF(B467="","",HOUR(A467))</f>
        <v/>
      </c>
      <c r="E467">
        <f>IF(B467="","",IF(INPUT!$I$1="","",IF(C467&lt;(INT(INPUT!$I$1)-INPUT!$I$2),"Off Meds",IF(C467&lt;=(INT(INPUT!$I$1)+INPUT!$I$2),"Washout","On Meds"))))</f>
        <v/>
      </c>
      <c r="F467">
        <f>IF(B467="","",1.509*(LN(B467)^1.084-5.381))</f>
        <v/>
      </c>
      <c r="G467">
        <f>IF(F467="","",IF(F467&lt;0,10*F467^2,0))</f>
        <v/>
      </c>
      <c r="H467">
        <f>IF(F467="","",IF(F467&gt;0,10*F467^2,0))</f>
        <v/>
      </c>
    </row>
    <row r="468">
      <c r="A468">
        <f>Input!A468</f>
        <v/>
      </c>
      <c r="B468">
        <f>IF(ISNUMBER(Input!B468),IF(AND(Input!B468&gt;=20,Input!B468&lt;=700),Input!B468,""),"")</f>
        <v/>
      </c>
      <c r="C468">
        <f>IF(B468="","",INT(A468))</f>
        <v/>
      </c>
      <c r="D468">
        <f>IF(B468="","",HOUR(A468))</f>
        <v/>
      </c>
      <c r="E468">
        <f>IF(B468="","",IF(INPUT!$I$1="","",IF(C468&lt;(INT(INPUT!$I$1)-INPUT!$I$2),"Off Meds",IF(C468&lt;=(INT(INPUT!$I$1)+INPUT!$I$2),"Washout","On Meds"))))</f>
        <v/>
      </c>
      <c r="F468">
        <f>IF(B468="","",1.509*(LN(B468)^1.084-5.381))</f>
        <v/>
      </c>
      <c r="G468">
        <f>IF(F468="","",IF(F468&lt;0,10*F468^2,0))</f>
        <v/>
      </c>
      <c r="H468">
        <f>IF(F468="","",IF(F468&gt;0,10*F468^2,0))</f>
        <v/>
      </c>
    </row>
    <row r="469">
      <c r="A469">
        <f>Input!A469</f>
        <v/>
      </c>
      <c r="B469">
        <f>IF(ISNUMBER(Input!B469),IF(AND(Input!B469&gt;=20,Input!B469&lt;=700),Input!B469,""),"")</f>
        <v/>
      </c>
      <c r="C469">
        <f>IF(B469="","",INT(A469))</f>
        <v/>
      </c>
      <c r="D469">
        <f>IF(B469="","",HOUR(A469))</f>
        <v/>
      </c>
      <c r="E469">
        <f>IF(B469="","",IF(INPUT!$I$1="","",IF(C469&lt;(INT(INPUT!$I$1)-INPUT!$I$2),"Off Meds",IF(C469&lt;=(INT(INPUT!$I$1)+INPUT!$I$2),"Washout","On Meds"))))</f>
        <v/>
      </c>
      <c r="F469">
        <f>IF(B469="","",1.509*(LN(B469)^1.084-5.381))</f>
        <v/>
      </c>
      <c r="G469">
        <f>IF(F469="","",IF(F469&lt;0,10*F469^2,0))</f>
        <v/>
      </c>
      <c r="H469">
        <f>IF(F469="","",IF(F469&gt;0,10*F469^2,0))</f>
        <v/>
      </c>
    </row>
    <row r="470">
      <c r="A470">
        <f>Input!A470</f>
        <v/>
      </c>
      <c r="B470">
        <f>IF(ISNUMBER(Input!B470),IF(AND(Input!B470&gt;=20,Input!B470&lt;=700),Input!B470,""),"")</f>
        <v/>
      </c>
      <c r="C470">
        <f>IF(B470="","",INT(A470))</f>
        <v/>
      </c>
      <c r="D470">
        <f>IF(B470="","",HOUR(A470))</f>
        <v/>
      </c>
      <c r="E470">
        <f>IF(B470="","",IF(INPUT!$I$1="","",IF(C470&lt;(INT(INPUT!$I$1)-INPUT!$I$2),"Off Meds",IF(C470&lt;=(INT(INPUT!$I$1)+INPUT!$I$2),"Washout","On Meds"))))</f>
        <v/>
      </c>
      <c r="F470">
        <f>IF(B470="","",1.509*(LN(B470)^1.084-5.381))</f>
        <v/>
      </c>
      <c r="G470">
        <f>IF(F470="","",IF(F470&lt;0,10*F470^2,0))</f>
        <v/>
      </c>
      <c r="H470">
        <f>IF(F470="","",IF(F470&gt;0,10*F470^2,0))</f>
        <v/>
      </c>
    </row>
    <row r="471">
      <c r="A471">
        <f>Input!A471</f>
        <v/>
      </c>
      <c r="B471">
        <f>IF(ISNUMBER(Input!B471),IF(AND(Input!B471&gt;=20,Input!B471&lt;=700),Input!B471,""),"")</f>
        <v/>
      </c>
      <c r="C471">
        <f>IF(B471="","",INT(A471))</f>
        <v/>
      </c>
      <c r="D471">
        <f>IF(B471="","",HOUR(A471))</f>
        <v/>
      </c>
      <c r="E471">
        <f>IF(B471="","",IF(INPUT!$I$1="","",IF(C471&lt;(INT(INPUT!$I$1)-INPUT!$I$2),"Off Meds",IF(C471&lt;=(INT(INPUT!$I$1)+INPUT!$I$2),"Washout","On Meds"))))</f>
        <v/>
      </c>
      <c r="F471">
        <f>IF(B471="","",1.509*(LN(B471)^1.084-5.381))</f>
        <v/>
      </c>
      <c r="G471">
        <f>IF(F471="","",IF(F471&lt;0,10*F471^2,0))</f>
        <v/>
      </c>
      <c r="H471">
        <f>IF(F471="","",IF(F471&gt;0,10*F471^2,0))</f>
        <v/>
      </c>
    </row>
    <row r="472">
      <c r="A472">
        <f>Input!A472</f>
        <v/>
      </c>
      <c r="B472">
        <f>IF(ISNUMBER(Input!B472),IF(AND(Input!B472&gt;=20,Input!B472&lt;=700),Input!B472,""),"")</f>
        <v/>
      </c>
      <c r="C472">
        <f>IF(B472="","",INT(A472))</f>
        <v/>
      </c>
      <c r="D472">
        <f>IF(B472="","",HOUR(A472))</f>
        <v/>
      </c>
      <c r="E472">
        <f>IF(B472="","",IF(INPUT!$I$1="","",IF(C472&lt;(INT(INPUT!$I$1)-INPUT!$I$2),"Off Meds",IF(C472&lt;=(INT(INPUT!$I$1)+INPUT!$I$2),"Washout","On Meds"))))</f>
        <v/>
      </c>
      <c r="F472">
        <f>IF(B472="","",1.509*(LN(B472)^1.084-5.381))</f>
        <v/>
      </c>
      <c r="G472">
        <f>IF(F472="","",IF(F472&lt;0,10*F472^2,0))</f>
        <v/>
      </c>
      <c r="H472">
        <f>IF(F472="","",IF(F472&gt;0,10*F472^2,0))</f>
        <v/>
      </c>
    </row>
    <row r="473">
      <c r="A473">
        <f>Input!A473</f>
        <v/>
      </c>
      <c r="B473">
        <f>IF(ISNUMBER(Input!B473),IF(AND(Input!B473&gt;=20,Input!B473&lt;=700),Input!B473,""),"")</f>
        <v/>
      </c>
      <c r="C473">
        <f>IF(B473="","",INT(A473))</f>
        <v/>
      </c>
      <c r="D473">
        <f>IF(B473="","",HOUR(A473))</f>
        <v/>
      </c>
      <c r="E473">
        <f>IF(B473="","",IF(INPUT!$I$1="","",IF(C473&lt;(INT(INPUT!$I$1)-INPUT!$I$2),"Off Meds",IF(C473&lt;=(INT(INPUT!$I$1)+INPUT!$I$2),"Washout","On Meds"))))</f>
        <v/>
      </c>
      <c r="F473">
        <f>IF(B473="","",1.509*(LN(B473)^1.084-5.381))</f>
        <v/>
      </c>
      <c r="G473">
        <f>IF(F473="","",IF(F473&lt;0,10*F473^2,0))</f>
        <v/>
      </c>
      <c r="H473">
        <f>IF(F473="","",IF(F473&gt;0,10*F473^2,0))</f>
        <v/>
      </c>
    </row>
    <row r="474">
      <c r="A474">
        <f>Input!A474</f>
        <v/>
      </c>
      <c r="B474">
        <f>IF(ISNUMBER(Input!B474),IF(AND(Input!B474&gt;=20,Input!B474&lt;=700),Input!B474,""),"")</f>
        <v/>
      </c>
      <c r="C474">
        <f>IF(B474="","",INT(A474))</f>
        <v/>
      </c>
      <c r="D474">
        <f>IF(B474="","",HOUR(A474))</f>
        <v/>
      </c>
      <c r="E474">
        <f>IF(B474="","",IF(INPUT!$I$1="","",IF(C474&lt;(INT(INPUT!$I$1)-INPUT!$I$2),"Off Meds",IF(C474&lt;=(INT(INPUT!$I$1)+INPUT!$I$2),"Washout","On Meds"))))</f>
        <v/>
      </c>
      <c r="F474">
        <f>IF(B474="","",1.509*(LN(B474)^1.084-5.381))</f>
        <v/>
      </c>
      <c r="G474">
        <f>IF(F474="","",IF(F474&lt;0,10*F474^2,0))</f>
        <v/>
      </c>
      <c r="H474">
        <f>IF(F474="","",IF(F474&gt;0,10*F474^2,0))</f>
        <v/>
      </c>
    </row>
    <row r="475">
      <c r="A475">
        <f>Input!A475</f>
        <v/>
      </c>
      <c r="B475">
        <f>IF(ISNUMBER(Input!B475),IF(AND(Input!B475&gt;=20,Input!B475&lt;=700),Input!B475,""),"")</f>
        <v/>
      </c>
      <c r="C475">
        <f>IF(B475="","",INT(A475))</f>
        <v/>
      </c>
      <c r="D475">
        <f>IF(B475="","",HOUR(A475))</f>
        <v/>
      </c>
      <c r="E475">
        <f>IF(B475="","",IF(INPUT!$I$1="","",IF(C475&lt;(INT(INPUT!$I$1)-INPUT!$I$2),"Off Meds",IF(C475&lt;=(INT(INPUT!$I$1)+INPUT!$I$2),"Washout","On Meds"))))</f>
        <v/>
      </c>
      <c r="F475">
        <f>IF(B475="","",1.509*(LN(B475)^1.084-5.381))</f>
        <v/>
      </c>
      <c r="G475">
        <f>IF(F475="","",IF(F475&lt;0,10*F475^2,0))</f>
        <v/>
      </c>
      <c r="H475">
        <f>IF(F475="","",IF(F475&gt;0,10*F475^2,0))</f>
        <v/>
      </c>
    </row>
    <row r="476">
      <c r="A476">
        <f>Input!A476</f>
        <v/>
      </c>
      <c r="B476">
        <f>IF(ISNUMBER(Input!B476),IF(AND(Input!B476&gt;=20,Input!B476&lt;=700),Input!B476,""),"")</f>
        <v/>
      </c>
      <c r="C476">
        <f>IF(B476="","",INT(A476))</f>
        <v/>
      </c>
      <c r="D476">
        <f>IF(B476="","",HOUR(A476))</f>
        <v/>
      </c>
      <c r="E476">
        <f>IF(B476="","",IF(INPUT!$I$1="","",IF(C476&lt;(INT(INPUT!$I$1)-INPUT!$I$2),"Off Meds",IF(C476&lt;=(INT(INPUT!$I$1)+INPUT!$I$2),"Washout","On Meds"))))</f>
        <v/>
      </c>
      <c r="F476">
        <f>IF(B476="","",1.509*(LN(B476)^1.084-5.381))</f>
        <v/>
      </c>
      <c r="G476">
        <f>IF(F476="","",IF(F476&lt;0,10*F476^2,0))</f>
        <v/>
      </c>
      <c r="H476">
        <f>IF(F476="","",IF(F476&gt;0,10*F476^2,0))</f>
        <v/>
      </c>
    </row>
    <row r="477">
      <c r="A477">
        <f>Input!A477</f>
        <v/>
      </c>
      <c r="B477">
        <f>IF(ISNUMBER(Input!B477),IF(AND(Input!B477&gt;=20,Input!B477&lt;=700),Input!B477,""),"")</f>
        <v/>
      </c>
      <c r="C477">
        <f>IF(B477="","",INT(A477))</f>
        <v/>
      </c>
      <c r="D477">
        <f>IF(B477="","",HOUR(A477))</f>
        <v/>
      </c>
      <c r="E477">
        <f>IF(B477="","",IF(INPUT!$I$1="","",IF(C477&lt;(INT(INPUT!$I$1)-INPUT!$I$2),"Off Meds",IF(C477&lt;=(INT(INPUT!$I$1)+INPUT!$I$2),"Washout","On Meds"))))</f>
        <v/>
      </c>
      <c r="F477">
        <f>IF(B477="","",1.509*(LN(B477)^1.084-5.381))</f>
        <v/>
      </c>
      <c r="G477">
        <f>IF(F477="","",IF(F477&lt;0,10*F477^2,0))</f>
        <v/>
      </c>
      <c r="H477">
        <f>IF(F477="","",IF(F477&gt;0,10*F477^2,0))</f>
        <v/>
      </c>
    </row>
    <row r="478">
      <c r="A478">
        <f>Input!A478</f>
        <v/>
      </c>
      <c r="B478">
        <f>IF(ISNUMBER(Input!B478),IF(AND(Input!B478&gt;=20,Input!B478&lt;=700),Input!B478,""),"")</f>
        <v/>
      </c>
      <c r="C478">
        <f>IF(B478="","",INT(A478))</f>
        <v/>
      </c>
      <c r="D478">
        <f>IF(B478="","",HOUR(A478))</f>
        <v/>
      </c>
      <c r="E478">
        <f>IF(B478="","",IF(INPUT!$I$1="","",IF(C478&lt;(INT(INPUT!$I$1)-INPUT!$I$2),"Off Meds",IF(C478&lt;=(INT(INPUT!$I$1)+INPUT!$I$2),"Washout","On Meds"))))</f>
        <v/>
      </c>
      <c r="F478">
        <f>IF(B478="","",1.509*(LN(B478)^1.084-5.381))</f>
        <v/>
      </c>
      <c r="G478">
        <f>IF(F478="","",IF(F478&lt;0,10*F478^2,0))</f>
        <v/>
      </c>
      <c r="H478">
        <f>IF(F478="","",IF(F478&gt;0,10*F478^2,0))</f>
        <v/>
      </c>
    </row>
    <row r="479">
      <c r="A479">
        <f>Input!A479</f>
        <v/>
      </c>
      <c r="B479">
        <f>IF(ISNUMBER(Input!B479),IF(AND(Input!B479&gt;=20,Input!B479&lt;=700),Input!B479,""),"")</f>
        <v/>
      </c>
      <c r="C479">
        <f>IF(B479="","",INT(A479))</f>
        <v/>
      </c>
      <c r="D479">
        <f>IF(B479="","",HOUR(A479))</f>
        <v/>
      </c>
      <c r="E479">
        <f>IF(B479="","",IF(INPUT!$I$1="","",IF(C479&lt;(INT(INPUT!$I$1)-INPUT!$I$2),"Off Meds",IF(C479&lt;=(INT(INPUT!$I$1)+INPUT!$I$2),"Washout","On Meds"))))</f>
        <v/>
      </c>
      <c r="F479">
        <f>IF(B479="","",1.509*(LN(B479)^1.084-5.381))</f>
        <v/>
      </c>
      <c r="G479">
        <f>IF(F479="","",IF(F479&lt;0,10*F479^2,0))</f>
        <v/>
      </c>
      <c r="H479">
        <f>IF(F479="","",IF(F479&gt;0,10*F479^2,0))</f>
        <v/>
      </c>
    </row>
    <row r="480">
      <c r="A480">
        <f>Input!A480</f>
        <v/>
      </c>
      <c r="B480">
        <f>IF(ISNUMBER(Input!B480),IF(AND(Input!B480&gt;=20,Input!B480&lt;=700),Input!B480,""),"")</f>
        <v/>
      </c>
      <c r="C480">
        <f>IF(B480="","",INT(A480))</f>
        <v/>
      </c>
      <c r="D480">
        <f>IF(B480="","",HOUR(A480))</f>
        <v/>
      </c>
      <c r="E480">
        <f>IF(B480="","",IF(INPUT!$I$1="","",IF(C480&lt;(INT(INPUT!$I$1)-INPUT!$I$2),"Off Meds",IF(C480&lt;=(INT(INPUT!$I$1)+INPUT!$I$2),"Washout","On Meds"))))</f>
        <v/>
      </c>
      <c r="F480">
        <f>IF(B480="","",1.509*(LN(B480)^1.084-5.381))</f>
        <v/>
      </c>
      <c r="G480">
        <f>IF(F480="","",IF(F480&lt;0,10*F480^2,0))</f>
        <v/>
      </c>
      <c r="H480">
        <f>IF(F480="","",IF(F480&gt;0,10*F480^2,0))</f>
        <v/>
      </c>
    </row>
    <row r="481">
      <c r="A481">
        <f>Input!A481</f>
        <v/>
      </c>
      <c r="B481">
        <f>IF(ISNUMBER(Input!B481),IF(AND(Input!B481&gt;=20,Input!B481&lt;=700),Input!B481,""),"")</f>
        <v/>
      </c>
      <c r="C481">
        <f>IF(B481="","",INT(A481))</f>
        <v/>
      </c>
      <c r="D481">
        <f>IF(B481="","",HOUR(A481))</f>
        <v/>
      </c>
      <c r="E481">
        <f>IF(B481="","",IF(INPUT!$I$1="","",IF(C481&lt;(INT(INPUT!$I$1)-INPUT!$I$2),"Off Meds",IF(C481&lt;=(INT(INPUT!$I$1)+INPUT!$I$2),"Washout","On Meds"))))</f>
        <v/>
      </c>
      <c r="F481">
        <f>IF(B481="","",1.509*(LN(B481)^1.084-5.381))</f>
        <v/>
      </c>
      <c r="G481">
        <f>IF(F481="","",IF(F481&lt;0,10*F481^2,0))</f>
        <v/>
      </c>
      <c r="H481">
        <f>IF(F481="","",IF(F481&gt;0,10*F481^2,0))</f>
        <v/>
      </c>
    </row>
    <row r="482">
      <c r="A482">
        <f>Input!A482</f>
        <v/>
      </c>
      <c r="B482">
        <f>IF(ISNUMBER(Input!B482),IF(AND(Input!B482&gt;=20,Input!B482&lt;=700),Input!B482,""),"")</f>
        <v/>
      </c>
      <c r="C482">
        <f>IF(B482="","",INT(A482))</f>
        <v/>
      </c>
      <c r="D482">
        <f>IF(B482="","",HOUR(A482))</f>
        <v/>
      </c>
      <c r="E482">
        <f>IF(B482="","",IF(INPUT!$I$1="","",IF(C482&lt;(INT(INPUT!$I$1)-INPUT!$I$2),"Off Meds",IF(C482&lt;=(INT(INPUT!$I$1)+INPUT!$I$2),"Washout","On Meds"))))</f>
        <v/>
      </c>
      <c r="F482">
        <f>IF(B482="","",1.509*(LN(B482)^1.084-5.381))</f>
        <v/>
      </c>
      <c r="G482">
        <f>IF(F482="","",IF(F482&lt;0,10*F482^2,0))</f>
        <v/>
      </c>
      <c r="H482">
        <f>IF(F482="","",IF(F482&gt;0,10*F482^2,0))</f>
        <v/>
      </c>
    </row>
    <row r="483">
      <c r="A483">
        <f>Input!A483</f>
        <v/>
      </c>
      <c r="B483">
        <f>IF(ISNUMBER(Input!B483),IF(AND(Input!B483&gt;=20,Input!B483&lt;=700),Input!B483,""),"")</f>
        <v/>
      </c>
      <c r="C483">
        <f>IF(B483="","",INT(A483))</f>
        <v/>
      </c>
      <c r="D483">
        <f>IF(B483="","",HOUR(A483))</f>
        <v/>
      </c>
      <c r="E483">
        <f>IF(B483="","",IF(INPUT!$I$1="","",IF(C483&lt;(INT(INPUT!$I$1)-INPUT!$I$2),"Off Meds",IF(C483&lt;=(INT(INPUT!$I$1)+INPUT!$I$2),"Washout","On Meds"))))</f>
        <v/>
      </c>
      <c r="F483">
        <f>IF(B483="","",1.509*(LN(B483)^1.084-5.381))</f>
        <v/>
      </c>
      <c r="G483">
        <f>IF(F483="","",IF(F483&lt;0,10*F483^2,0))</f>
        <v/>
      </c>
      <c r="H483">
        <f>IF(F483="","",IF(F483&gt;0,10*F483^2,0))</f>
        <v/>
      </c>
    </row>
    <row r="484">
      <c r="A484">
        <f>Input!A484</f>
        <v/>
      </c>
      <c r="B484">
        <f>IF(ISNUMBER(Input!B484),IF(AND(Input!B484&gt;=20,Input!B484&lt;=700),Input!B484,""),"")</f>
        <v/>
      </c>
      <c r="C484">
        <f>IF(B484="","",INT(A484))</f>
        <v/>
      </c>
      <c r="D484">
        <f>IF(B484="","",HOUR(A484))</f>
        <v/>
      </c>
      <c r="E484">
        <f>IF(B484="","",IF(INPUT!$I$1="","",IF(C484&lt;(INT(INPUT!$I$1)-INPUT!$I$2),"Off Meds",IF(C484&lt;=(INT(INPUT!$I$1)+INPUT!$I$2),"Washout","On Meds"))))</f>
        <v/>
      </c>
      <c r="F484">
        <f>IF(B484="","",1.509*(LN(B484)^1.084-5.381))</f>
        <v/>
      </c>
      <c r="G484">
        <f>IF(F484="","",IF(F484&lt;0,10*F484^2,0))</f>
        <v/>
      </c>
      <c r="H484">
        <f>IF(F484="","",IF(F484&gt;0,10*F484^2,0))</f>
        <v/>
      </c>
    </row>
    <row r="485">
      <c r="A485">
        <f>Input!A485</f>
        <v/>
      </c>
      <c r="B485">
        <f>IF(ISNUMBER(Input!B485),IF(AND(Input!B485&gt;=20,Input!B485&lt;=700),Input!B485,""),"")</f>
        <v/>
      </c>
      <c r="C485">
        <f>IF(B485="","",INT(A485))</f>
        <v/>
      </c>
      <c r="D485">
        <f>IF(B485="","",HOUR(A485))</f>
        <v/>
      </c>
      <c r="E485">
        <f>IF(B485="","",IF(INPUT!$I$1="","",IF(C485&lt;(INT(INPUT!$I$1)-INPUT!$I$2),"Off Meds",IF(C485&lt;=(INT(INPUT!$I$1)+INPUT!$I$2),"Washout","On Meds"))))</f>
        <v/>
      </c>
      <c r="F485">
        <f>IF(B485="","",1.509*(LN(B485)^1.084-5.381))</f>
        <v/>
      </c>
      <c r="G485">
        <f>IF(F485="","",IF(F485&lt;0,10*F485^2,0))</f>
        <v/>
      </c>
      <c r="H485">
        <f>IF(F485="","",IF(F485&gt;0,10*F485^2,0))</f>
        <v/>
      </c>
    </row>
    <row r="486">
      <c r="A486">
        <f>Input!A486</f>
        <v/>
      </c>
      <c r="B486">
        <f>IF(ISNUMBER(Input!B486),IF(AND(Input!B486&gt;=20,Input!B486&lt;=700),Input!B486,""),"")</f>
        <v/>
      </c>
      <c r="C486">
        <f>IF(B486="","",INT(A486))</f>
        <v/>
      </c>
      <c r="D486">
        <f>IF(B486="","",HOUR(A486))</f>
        <v/>
      </c>
      <c r="E486">
        <f>IF(B486="","",IF(INPUT!$I$1="","",IF(C486&lt;(INT(INPUT!$I$1)-INPUT!$I$2),"Off Meds",IF(C486&lt;=(INT(INPUT!$I$1)+INPUT!$I$2),"Washout","On Meds"))))</f>
        <v/>
      </c>
      <c r="F486">
        <f>IF(B486="","",1.509*(LN(B486)^1.084-5.381))</f>
        <v/>
      </c>
      <c r="G486">
        <f>IF(F486="","",IF(F486&lt;0,10*F486^2,0))</f>
        <v/>
      </c>
      <c r="H486">
        <f>IF(F486="","",IF(F486&gt;0,10*F486^2,0))</f>
        <v/>
      </c>
    </row>
    <row r="487">
      <c r="A487">
        <f>Input!A487</f>
        <v/>
      </c>
      <c r="B487">
        <f>IF(ISNUMBER(Input!B487),IF(AND(Input!B487&gt;=20,Input!B487&lt;=700),Input!B487,""),"")</f>
        <v/>
      </c>
      <c r="C487">
        <f>IF(B487="","",INT(A487))</f>
        <v/>
      </c>
      <c r="D487">
        <f>IF(B487="","",HOUR(A487))</f>
        <v/>
      </c>
      <c r="E487">
        <f>IF(B487="","",IF(INPUT!$I$1="","",IF(C487&lt;(INT(INPUT!$I$1)-INPUT!$I$2),"Off Meds",IF(C487&lt;=(INT(INPUT!$I$1)+INPUT!$I$2),"Washout","On Meds"))))</f>
        <v/>
      </c>
      <c r="F487">
        <f>IF(B487="","",1.509*(LN(B487)^1.084-5.381))</f>
        <v/>
      </c>
      <c r="G487">
        <f>IF(F487="","",IF(F487&lt;0,10*F487^2,0))</f>
        <v/>
      </c>
      <c r="H487">
        <f>IF(F487="","",IF(F487&gt;0,10*F487^2,0))</f>
        <v/>
      </c>
    </row>
    <row r="488">
      <c r="A488">
        <f>Input!A488</f>
        <v/>
      </c>
      <c r="B488">
        <f>IF(ISNUMBER(Input!B488),IF(AND(Input!B488&gt;=20,Input!B488&lt;=700),Input!B488,""),"")</f>
        <v/>
      </c>
      <c r="C488">
        <f>IF(B488="","",INT(A488))</f>
        <v/>
      </c>
      <c r="D488">
        <f>IF(B488="","",HOUR(A488))</f>
        <v/>
      </c>
      <c r="E488">
        <f>IF(B488="","",IF(INPUT!$I$1="","",IF(C488&lt;(INT(INPUT!$I$1)-INPUT!$I$2),"Off Meds",IF(C488&lt;=(INT(INPUT!$I$1)+INPUT!$I$2),"Washout","On Meds"))))</f>
        <v/>
      </c>
      <c r="F488">
        <f>IF(B488="","",1.509*(LN(B488)^1.084-5.381))</f>
        <v/>
      </c>
      <c r="G488">
        <f>IF(F488="","",IF(F488&lt;0,10*F488^2,0))</f>
        <v/>
      </c>
      <c r="H488">
        <f>IF(F488="","",IF(F488&gt;0,10*F488^2,0))</f>
        <v/>
      </c>
    </row>
    <row r="489">
      <c r="A489">
        <f>Input!A489</f>
        <v/>
      </c>
      <c r="B489">
        <f>IF(ISNUMBER(Input!B489),IF(AND(Input!B489&gt;=20,Input!B489&lt;=700),Input!B489,""),"")</f>
        <v/>
      </c>
      <c r="C489">
        <f>IF(B489="","",INT(A489))</f>
        <v/>
      </c>
      <c r="D489">
        <f>IF(B489="","",HOUR(A489))</f>
        <v/>
      </c>
      <c r="E489">
        <f>IF(B489="","",IF(INPUT!$I$1="","",IF(C489&lt;(INT(INPUT!$I$1)-INPUT!$I$2),"Off Meds",IF(C489&lt;=(INT(INPUT!$I$1)+INPUT!$I$2),"Washout","On Meds"))))</f>
        <v/>
      </c>
      <c r="F489">
        <f>IF(B489="","",1.509*(LN(B489)^1.084-5.381))</f>
        <v/>
      </c>
      <c r="G489">
        <f>IF(F489="","",IF(F489&lt;0,10*F489^2,0))</f>
        <v/>
      </c>
      <c r="H489">
        <f>IF(F489="","",IF(F489&gt;0,10*F489^2,0))</f>
        <v/>
      </c>
    </row>
    <row r="490">
      <c r="A490">
        <f>Input!A490</f>
        <v/>
      </c>
      <c r="B490">
        <f>IF(ISNUMBER(Input!B490),IF(AND(Input!B490&gt;=20,Input!B490&lt;=700),Input!B490,""),"")</f>
        <v/>
      </c>
      <c r="C490">
        <f>IF(B490="","",INT(A490))</f>
        <v/>
      </c>
      <c r="D490">
        <f>IF(B490="","",HOUR(A490))</f>
        <v/>
      </c>
      <c r="E490">
        <f>IF(B490="","",IF(INPUT!$I$1="","",IF(C490&lt;(INT(INPUT!$I$1)-INPUT!$I$2),"Off Meds",IF(C490&lt;=(INT(INPUT!$I$1)+INPUT!$I$2),"Washout","On Meds"))))</f>
        <v/>
      </c>
      <c r="F490">
        <f>IF(B490="","",1.509*(LN(B490)^1.084-5.381))</f>
        <v/>
      </c>
      <c r="G490">
        <f>IF(F490="","",IF(F490&lt;0,10*F490^2,0))</f>
        <v/>
      </c>
      <c r="H490">
        <f>IF(F490="","",IF(F490&gt;0,10*F490^2,0))</f>
        <v/>
      </c>
    </row>
    <row r="491">
      <c r="A491">
        <f>Input!A491</f>
        <v/>
      </c>
      <c r="B491">
        <f>IF(ISNUMBER(Input!B491),IF(AND(Input!B491&gt;=20,Input!B491&lt;=700),Input!B491,""),"")</f>
        <v/>
      </c>
      <c r="C491">
        <f>IF(B491="","",INT(A491))</f>
        <v/>
      </c>
      <c r="D491">
        <f>IF(B491="","",HOUR(A491))</f>
        <v/>
      </c>
      <c r="E491">
        <f>IF(B491="","",IF(INPUT!$I$1="","",IF(C491&lt;(INT(INPUT!$I$1)-INPUT!$I$2),"Off Meds",IF(C491&lt;=(INT(INPUT!$I$1)+INPUT!$I$2),"Washout","On Meds"))))</f>
        <v/>
      </c>
      <c r="F491">
        <f>IF(B491="","",1.509*(LN(B491)^1.084-5.381))</f>
        <v/>
      </c>
      <c r="G491">
        <f>IF(F491="","",IF(F491&lt;0,10*F491^2,0))</f>
        <v/>
      </c>
      <c r="H491">
        <f>IF(F491="","",IF(F491&gt;0,10*F491^2,0))</f>
        <v/>
      </c>
    </row>
    <row r="492">
      <c r="A492">
        <f>Input!A492</f>
        <v/>
      </c>
      <c r="B492">
        <f>IF(ISNUMBER(Input!B492),IF(AND(Input!B492&gt;=20,Input!B492&lt;=700),Input!B492,""),"")</f>
        <v/>
      </c>
      <c r="C492">
        <f>IF(B492="","",INT(A492))</f>
        <v/>
      </c>
      <c r="D492">
        <f>IF(B492="","",HOUR(A492))</f>
        <v/>
      </c>
      <c r="E492">
        <f>IF(B492="","",IF(INPUT!$I$1="","",IF(C492&lt;(INT(INPUT!$I$1)-INPUT!$I$2),"Off Meds",IF(C492&lt;=(INT(INPUT!$I$1)+INPUT!$I$2),"Washout","On Meds"))))</f>
        <v/>
      </c>
      <c r="F492">
        <f>IF(B492="","",1.509*(LN(B492)^1.084-5.381))</f>
        <v/>
      </c>
      <c r="G492">
        <f>IF(F492="","",IF(F492&lt;0,10*F492^2,0))</f>
        <v/>
      </c>
      <c r="H492">
        <f>IF(F492="","",IF(F492&gt;0,10*F492^2,0))</f>
        <v/>
      </c>
    </row>
    <row r="493">
      <c r="A493">
        <f>Input!A493</f>
        <v/>
      </c>
      <c r="B493">
        <f>IF(ISNUMBER(Input!B493),IF(AND(Input!B493&gt;=20,Input!B493&lt;=700),Input!B493,""),"")</f>
        <v/>
      </c>
      <c r="C493">
        <f>IF(B493="","",INT(A493))</f>
        <v/>
      </c>
      <c r="D493">
        <f>IF(B493="","",HOUR(A493))</f>
        <v/>
      </c>
      <c r="E493">
        <f>IF(B493="","",IF(INPUT!$I$1="","",IF(C493&lt;(INT(INPUT!$I$1)-INPUT!$I$2),"Off Meds",IF(C493&lt;=(INT(INPUT!$I$1)+INPUT!$I$2),"Washout","On Meds"))))</f>
        <v/>
      </c>
      <c r="F493">
        <f>IF(B493="","",1.509*(LN(B493)^1.084-5.381))</f>
        <v/>
      </c>
      <c r="G493">
        <f>IF(F493="","",IF(F493&lt;0,10*F493^2,0))</f>
        <v/>
      </c>
      <c r="H493">
        <f>IF(F493="","",IF(F493&gt;0,10*F493^2,0))</f>
        <v/>
      </c>
    </row>
    <row r="494">
      <c r="A494">
        <f>Input!A494</f>
        <v/>
      </c>
      <c r="B494">
        <f>IF(ISNUMBER(Input!B494),IF(AND(Input!B494&gt;=20,Input!B494&lt;=700),Input!B494,""),"")</f>
        <v/>
      </c>
      <c r="C494">
        <f>IF(B494="","",INT(A494))</f>
        <v/>
      </c>
      <c r="D494">
        <f>IF(B494="","",HOUR(A494))</f>
        <v/>
      </c>
      <c r="E494">
        <f>IF(B494="","",IF(INPUT!$I$1="","",IF(C494&lt;(INT(INPUT!$I$1)-INPUT!$I$2),"Off Meds",IF(C494&lt;=(INT(INPUT!$I$1)+INPUT!$I$2),"Washout","On Meds"))))</f>
        <v/>
      </c>
      <c r="F494">
        <f>IF(B494="","",1.509*(LN(B494)^1.084-5.381))</f>
        <v/>
      </c>
      <c r="G494">
        <f>IF(F494="","",IF(F494&lt;0,10*F494^2,0))</f>
        <v/>
      </c>
      <c r="H494">
        <f>IF(F494="","",IF(F494&gt;0,10*F494^2,0))</f>
        <v/>
      </c>
    </row>
    <row r="495">
      <c r="A495">
        <f>Input!A495</f>
        <v/>
      </c>
      <c r="B495">
        <f>IF(ISNUMBER(Input!B495),IF(AND(Input!B495&gt;=20,Input!B495&lt;=700),Input!B495,""),"")</f>
        <v/>
      </c>
      <c r="C495">
        <f>IF(B495="","",INT(A495))</f>
        <v/>
      </c>
      <c r="D495">
        <f>IF(B495="","",HOUR(A495))</f>
        <v/>
      </c>
      <c r="E495">
        <f>IF(B495="","",IF(INPUT!$I$1="","",IF(C495&lt;(INT(INPUT!$I$1)-INPUT!$I$2),"Off Meds",IF(C495&lt;=(INT(INPUT!$I$1)+INPUT!$I$2),"Washout","On Meds"))))</f>
        <v/>
      </c>
      <c r="F495">
        <f>IF(B495="","",1.509*(LN(B495)^1.084-5.381))</f>
        <v/>
      </c>
      <c r="G495">
        <f>IF(F495="","",IF(F495&lt;0,10*F495^2,0))</f>
        <v/>
      </c>
      <c r="H495">
        <f>IF(F495="","",IF(F495&gt;0,10*F495^2,0))</f>
        <v/>
      </c>
    </row>
    <row r="496">
      <c r="A496">
        <f>Input!A496</f>
        <v/>
      </c>
      <c r="B496">
        <f>IF(ISNUMBER(Input!B496),IF(AND(Input!B496&gt;=20,Input!B496&lt;=700),Input!B496,""),"")</f>
        <v/>
      </c>
      <c r="C496">
        <f>IF(B496="","",INT(A496))</f>
        <v/>
      </c>
      <c r="D496">
        <f>IF(B496="","",HOUR(A496))</f>
        <v/>
      </c>
      <c r="E496">
        <f>IF(B496="","",IF(INPUT!$I$1="","",IF(C496&lt;(INT(INPUT!$I$1)-INPUT!$I$2),"Off Meds",IF(C496&lt;=(INT(INPUT!$I$1)+INPUT!$I$2),"Washout","On Meds"))))</f>
        <v/>
      </c>
      <c r="F496">
        <f>IF(B496="","",1.509*(LN(B496)^1.084-5.381))</f>
        <v/>
      </c>
      <c r="G496">
        <f>IF(F496="","",IF(F496&lt;0,10*F496^2,0))</f>
        <v/>
      </c>
      <c r="H496">
        <f>IF(F496="","",IF(F496&gt;0,10*F496^2,0))</f>
        <v/>
      </c>
    </row>
    <row r="497">
      <c r="A497">
        <f>Input!A497</f>
        <v/>
      </c>
      <c r="B497">
        <f>IF(ISNUMBER(Input!B497),IF(AND(Input!B497&gt;=20,Input!B497&lt;=700),Input!B497,""),"")</f>
        <v/>
      </c>
      <c r="C497">
        <f>IF(B497="","",INT(A497))</f>
        <v/>
      </c>
      <c r="D497">
        <f>IF(B497="","",HOUR(A497))</f>
        <v/>
      </c>
      <c r="E497">
        <f>IF(B497="","",IF(INPUT!$I$1="","",IF(C497&lt;(INT(INPUT!$I$1)-INPUT!$I$2),"Off Meds",IF(C497&lt;=(INT(INPUT!$I$1)+INPUT!$I$2),"Washout","On Meds"))))</f>
        <v/>
      </c>
      <c r="F497">
        <f>IF(B497="","",1.509*(LN(B497)^1.084-5.381))</f>
        <v/>
      </c>
      <c r="G497">
        <f>IF(F497="","",IF(F497&lt;0,10*F497^2,0))</f>
        <v/>
      </c>
      <c r="H497">
        <f>IF(F497="","",IF(F497&gt;0,10*F497^2,0))</f>
        <v/>
      </c>
    </row>
    <row r="498">
      <c r="A498">
        <f>Input!A498</f>
        <v/>
      </c>
      <c r="B498">
        <f>IF(ISNUMBER(Input!B498),IF(AND(Input!B498&gt;=20,Input!B498&lt;=700),Input!B498,""),"")</f>
        <v/>
      </c>
      <c r="C498">
        <f>IF(B498="","",INT(A498))</f>
        <v/>
      </c>
      <c r="D498">
        <f>IF(B498="","",HOUR(A498))</f>
        <v/>
      </c>
      <c r="E498">
        <f>IF(B498="","",IF(INPUT!$I$1="","",IF(C498&lt;(INT(INPUT!$I$1)-INPUT!$I$2),"Off Meds",IF(C498&lt;=(INT(INPUT!$I$1)+INPUT!$I$2),"Washout","On Meds"))))</f>
        <v/>
      </c>
      <c r="F498">
        <f>IF(B498="","",1.509*(LN(B498)^1.084-5.381))</f>
        <v/>
      </c>
      <c r="G498">
        <f>IF(F498="","",IF(F498&lt;0,10*F498^2,0))</f>
        <v/>
      </c>
      <c r="H498">
        <f>IF(F498="","",IF(F498&gt;0,10*F498^2,0))</f>
        <v/>
      </c>
    </row>
    <row r="499">
      <c r="A499">
        <f>Input!A499</f>
        <v/>
      </c>
      <c r="B499">
        <f>IF(ISNUMBER(Input!B499),IF(AND(Input!B499&gt;=20,Input!B499&lt;=700),Input!B499,""),"")</f>
        <v/>
      </c>
      <c r="C499">
        <f>IF(B499="","",INT(A499))</f>
        <v/>
      </c>
      <c r="D499">
        <f>IF(B499="","",HOUR(A499))</f>
        <v/>
      </c>
      <c r="E499">
        <f>IF(B499="","",IF(INPUT!$I$1="","",IF(C499&lt;(INT(INPUT!$I$1)-INPUT!$I$2),"Off Meds",IF(C499&lt;=(INT(INPUT!$I$1)+INPUT!$I$2),"Washout","On Meds"))))</f>
        <v/>
      </c>
      <c r="F499">
        <f>IF(B499="","",1.509*(LN(B499)^1.084-5.381))</f>
        <v/>
      </c>
      <c r="G499">
        <f>IF(F499="","",IF(F499&lt;0,10*F499^2,0))</f>
        <v/>
      </c>
      <c r="H499">
        <f>IF(F499="","",IF(F499&gt;0,10*F499^2,0))</f>
        <v/>
      </c>
    </row>
    <row r="500">
      <c r="A500">
        <f>Input!A500</f>
        <v/>
      </c>
      <c r="B500">
        <f>IF(ISNUMBER(Input!B500),IF(AND(Input!B500&gt;=20,Input!B500&lt;=700),Input!B500,""),"")</f>
        <v/>
      </c>
      <c r="C500">
        <f>IF(B500="","",INT(A500))</f>
        <v/>
      </c>
      <c r="D500">
        <f>IF(B500="","",HOUR(A500))</f>
        <v/>
      </c>
      <c r="E500">
        <f>IF(B500="","",IF(INPUT!$I$1="","",IF(C500&lt;(INT(INPUT!$I$1)-INPUT!$I$2),"Off Meds",IF(C500&lt;=(INT(INPUT!$I$1)+INPUT!$I$2),"Washout","On Meds"))))</f>
        <v/>
      </c>
      <c r="F500">
        <f>IF(B500="","",1.509*(LN(B500)^1.084-5.381))</f>
        <v/>
      </c>
      <c r="G500">
        <f>IF(F500="","",IF(F500&lt;0,10*F500^2,0))</f>
        <v/>
      </c>
      <c r="H500">
        <f>IF(F500="","",IF(F500&gt;0,10*F500^2,0))</f>
        <v/>
      </c>
    </row>
    <row r="501">
      <c r="A501">
        <f>Input!A501</f>
        <v/>
      </c>
      <c r="B501">
        <f>IF(ISNUMBER(Input!B501),IF(AND(Input!B501&gt;=20,Input!B501&lt;=700),Input!B501,""),"")</f>
        <v/>
      </c>
      <c r="C501">
        <f>IF(B501="","",INT(A501))</f>
        <v/>
      </c>
      <c r="D501">
        <f>IF(B501="","",HOUR(A501))</f>
        <v/>
      </c>
      <c r="E501">
        <f>IF(B501="","",IF(INPUT!$I$1="","",IF(C501&lt;(INT(INPUT!$I$1)-INPUT!$I$2),"Off Meds",IF(C501&lt;=(INT(INPUT!$I$1)+INPUT!$I$2),"Washout","On Meds"))))</f>
        <v/>
      </c>
      <c r="F501">
        <f>IF(B501="","",1.509*(LN(B501)^1.084-5.381))</f>
        <v/>
      </c>
      <c r="G501">
        <f>IF(F501="","",IF(F501&lt;0,10*F501^2,0))</f>
        <v/>
      </c>
      <c r="H501">
        <f>IF(F501="","",IF(F501&gt;0,10*F501^2,0))</f>
        <v/>
      </c>
    </row>
    <row r="502">
      <c r="A502">
        <f>Input!A502</f>
        <v/>
      </c>
      <c r="B502">
        <f>IF(ISNUMBER(Input!B502),IF(AND(Input!B502&gt;=20,Input!B502&lt;=700),Input!B502,""),"")</f>
        <v/>
      </c>
      <c r="C502">
        <f>IF(B502="","",INT(A502))</f>
        <v/>
      </c>
      <c r="D502">
        <f>IF(B502="","",HOUR(A502))</f>
        <v/>
      </c>
      <c r="E502">
        <f>IF(B502="","",IF(INPUT!$I$1="","",IF(C502&lt;(INT(INPUT!$I$1)-INPUT!$I$2),"Off Meds",IF(C502&lt;=(INT(INPUT!$I$1)+INPUT!$I$2),"Washout","On Meds"))))</f>
        <v/>
      </c>
      <c r="F502">
        <f>IF(B502="","",1.509*(LN(B502)^1.084-5.381))</f>
        <v/>
      </c>
      <c r="G502">
        <f>IF(F502="","",IF(F502&lt;0,10*F502^2,0))</f>
        <v/>
      </c>
      <c r="H502">
        <f>IF(F502="","",IF(F502&gt;0,10*F502^2,0))</f>
        <v/>
      </c>
    </row>
    <row r="503">
      <c r="A503">
        <f>Input!A503</f>
        <v/>
      </c>
      <c r="B503">
        <f>IF(ISNUMBER(Input!B503),IF(AND(Input!B503&gt;=20,Input!B503&lt;=700),Input!B503,""),"")</f>
        <v/>
      </c>
      <c r="C503">
        <f>IF(B503="","",INT(A503))</f>
        <v/>
      </c>
      <c r="D503">
        <f>IF(B503="","",HOUR(A503))</f>
        <v/>
      </c>
      <c r="E503">
        <f>IF(B503="","",IF(INPUT!$I$1="","",IF(C503&lt;(INT(INPUT!$I$1)-INPUT!$I$2),"Off Meds",IF(C503&lt;=(INT(INPUT!$I$1)+INPUT!$I$2),"Washout","On Meds"))))</f>
        <v/>
      </c>
      <c r="F503">
        <f>IF(B503="","",1.509*(LN(B503)^1.084-5.381))</f>
        <v/>
      </c>
      <c r="G503">
        <f>IF(F503="","",IF(F503&lt;0,10*F503^2,0))</f>
        <v/>
      </c>
      <c r="H503">
        <f>IF(F503="","",IF(F503&gt;0,10*F503^2,0))</f>
        <v/>
      </c>
    </row>
    <row r="504">
      <c r="A504">
        <f>Input!A504</f>
        <v/>
      </c>
      <c r="B504">
        <f>IF(ISNUMBER(Input!B504),IF(AND(Input!B504&gt;=20,Input!B504&lt;=700),Input!B504,""),"")</f>
        <v/>
      </c>
      <c r="C504">
        <f>IF(B504="","",INT(A504))</f>
        <v/>
      </c>
      <c r="D504">
        <f>IF(B504="","",HOUR(A504))</f>
        <v/>
      </c>
      <c r="E504">
        <f>IF(B504="","",IF(INPUT!$I$1="","",IF(C504&lt;(INT(INPUT!$I$1)-INPUT!$I$2),"Off Meds",IF(C504&lt;=(INT(INPUT!$I$1)+INPUT!$I$2),"Washout","On Meds"))))</f>
        <v/>
      </c>
      <c r="F504">
        <f>IF(B504="","",1.509*(LN(B504)^1.084-5.381))</f>
        <v/>
      </c>
      <c r="G504">
        <f>IF(F504="","",IF(F504&lt;0,10*F504^2,0))</f>
        <v/>
      </c>
      <c r="H504">
        <f>IF(F504="","",IF(F504&gt;0,10*F504^2,0))</f>
        <v/>
      </c>
    </row>
    <row r="505">
      <c r="A505">
        <f>Input!A505</f>
        <v/>
      </c>
      <c r="B505">
        <f>IF(ISNUMBER(Input!B505),IF(AND(Input!B505&gt;=20,Input!B505&lt;=700),Input!B505,""),"")</f>
        <v/>
      </c>
      <c r="C505">
        <f>IF(B505="","",INT(A505))</f>
        <v/>
      </c>
      <c r="D505">
        <f>IF(B505="","",HOUR(A505))</f>
        <v/>
      </c>
      <c r="E505">
        <f>IF(B505="","",IF(INPUT!$I$1="","",IF(C505&lt;(INT(INPUT!$I$1)-INPUT!$I$2),"Off Meds",IF(C505&lt;=(INT(INPUT!$I$1)+INPUT!$I$2),"Washout","On Meds"))))</f>
        <v/>
      </c>
      <c r="F505">
        <f>IF(B505="","",1.509*(LN(B505)^1.084-5.381))</f>
        <v/>
      </c>
      <c r="G505">
        <f>IF(F505="","",IF(F505&lt;0,10*F505^2,0))</f>
        <v/>
      </c>
      <c r="H505">
        <f>IF(F505="","",IF(F505&gt;0,10*F505^2,0))</f>
        <v/>
      </c>
    </row>
    <row r="506">
      <c r="A506">
        <f>Input!A506</f>
        <v/>
      </c>
      <c r="B506">
        <f>IF(ISNUMBER(Input!B506),IF(AND(Input!B506&gt;=20,Input!B506&lt;=700),Input!B506,""),"")</f>
        <v/>
      </c>
      <c r="C506">
        <f>IF(B506="","",INT(A506))</f>
        <v/>
      </c>
      <c r="D506">
        <f>IF(B506="","",HOUR(A506))</f>
        <v/>
      </c>
      <c r="E506">
        <f>IF(B506="","",IF(INPUT!$I$1="","",IF(C506&lt;(INT(INPUT!$I$1)-INPUT!$I$2),"Off Meds",IF(C506&lt;=(INT(INPUT!$I$1)+INPUT!$I$2),"Washout","On Meds"))))</f>
        <v/>
      </c>
      <c r="F506">
        <f>IF(B506="","",1.509*(LN(B506)^1.084-5.381))</f>
        <v/>
      </c>
      <c r="G506">
        <f>IF(F506="","",IF(F506&lt;0,10*F506^2,0))</f>
        <v/>
      </c>
      <c r="H506">
        <f>IF(F506="","",IF(F506&gt;0,10*F506^2,0))</f>
        <v/>
      </c>
    </row>
    <row r="507">
      <c r="A507">
        <f>Input!A507</f>
        <v/>
      </c>
      <c r="B507">
        <f>IF(ISNUMBER(Input!B507),IF(AND(Input!B507&gt;=20,Input!B507&lt;=700),Input!B507,""),"")</f>
        <v/>
      </c>
      <c r="C507">
        <f>IF(B507="","",INT(A507))</f>
        <v/>
      </c>
      <c r="D507">
        <f>IF(B507="","",HOUR(A507))</f>
        <v/>
      </c>
      <c r="E507">
        <f>IF(B507="","",IF(INPUT!$I$1="","",IF(C507&lt;(INT(INPUT!$I$1)-INPUT!$I$2),"Off Meds",IF(C507&lt;=(INT(INPUT!$I$1)+INPUT!$I$2),"Washout","On Meds"))))</f>
        <v/>
      </c>
      <c r="F507">
        <f>IF(B507="","",1.509*(LN(B507)^1.084-5.381))</f>
        <v/>
      </c>
      <c r="G507">
        <f>IF(F507="","",IF(F507&lt;0,10*F507^2,0))</f>
        <v/>
      </c>
      <c r="H507">
        <f>IF(F507="","",IF(F507&gt;0,10*F507^2,0))</f>
        <v/>
      </c>
    </row>
    <row r="508">
      <c r="A508">
        <f>Input!A508</f>
        <v/>
      </c>
      <c r="B508">
        <f>IF(ISNUMBER(Input!B508),IF(AND(Input!B508&gt;=20,Input!B508&lt;=700),Input!B508,""),"")</f>
        <v/>
      </c>
      <c r="C508">
        <f>IF(B508="","",INT(A508))</f>
        <v/>
      </c>
      <c r="D508">
        <f>IF(B508="","",HOUR(A508))</f>
        <v/>
      </c>
      <c r="E508">
        <f>IF(B508="","",IF(INPUT!$I$1="","",IF(C508&lt;(INT(INPUT!$I$1)-INPUT!$I$2),"Off Meds",IF(C508&lt;=(INT(INPUT!$I$1)+INPUT!$I$2),"Washout","On Meds"))))</f>
        <v/>
      </c>
      <c r="F508">
        <f>IF(B508="","",1.509*(LN(B508)^1.084-5.381))</f>
        <v/>
      </c>
      <c r="G508">
        <f>IF(F508="","",IF(F508&lt;0,10*F508^2,0))</f>
        <v/>
      </c>
      <c r="H508">
        <f>IF(F508="","",IF(F508&gt;0,10*F508^2,0))</f>
        <v/>
      </c>
    </row>
    <row r="509">
      <c r="A509">
        <f>Input!A509</f>
        <v/>
      </c>
      <c r="B509">
        <f>IF(ISNUMBER(Input!B509),IF(AND(Input!B509&gt;=20,Input!B509&lt;=700),Input!B509,""),"")</f>
        <v/>
      </c>
      <c r="C509">
        <f>IF(B509="","",INT(A509))</f>
        <v/>
      </c>
      <c r="D509">
        <f>IF(B509="","",HOUR(A509))</f>
        <v/>
      </c>
      <c r="E509">
        <f>IF(B509="","",IF(INPUT!$I$1="","",IF(C509&lt;(INT(INPUT!$I$1)-INPUT!$I$2),"Off Meds",IF(C509&lt;=(INT(INPUT!$I$1)+INPUT!$I$2),"Washout","On Meds"))))</f>
        <v/>
      </c>
      <c r="F509">
        <f>IF(B509="","",1.509*(LN(B509)^1.084-5.381))</f>
        <v/>
      </c>
      <c r="G509">
        <f>IF(F509="","",IF(F509&lt;0,10*F509^2,0))</f>
        <v/>
      </c>
      <c r="H509">
        <f>IF(F509="","",IF(F509&gt;0,10*F509^2,0))</f>
        <v/>
      </c>
    </row>
    <row r="510">
      <c r="A510">
        <f>Input!A510</f>
        <v/>
      </c>
      <c r="B510">
        <f>IF(ISNUMBER(Input!B510),IF(AND(Input!B510&gt;=20,Input!B510&lt;=700),Input!B510,""),"")</f>
        <v/>
      </c>
      <c r="C510">
        <f>IF(B510="","",INT(A510))</f>
        <v/>
      </c>
      <c r="D510">
        <f>IF(B510="","",HOUR(A510))</f>
        <v/>
      </c>
      <c r="E510">
        <f>IF(B510="","",IF(INPUT!$I$1="","",IF(C510&lt;(INT(INPUT!$I$1)-INPUT!$I$2),"Off Meds",IF(C510&lt;=(INT(INPUT!$I$1)+INPUT!$I$2),"Washout","On Meds"))))</f>
        <v/>
      </c>
      <c r="F510">
        <f>IF(B510="","",1.509*(LN(B510)^1.084-5.381))</f>
        <v/>
      </c>
      <c r="G510">
        <f>IF(F510="","",IF(F510&lt;0,10*F510^2,0))</f>
        <v/>
      </c>
      <c r="H510">
        <f>IF(F510="","",IF(F510&gt;0,10*F510^2,0))</f>
        <v/>
      </c>
    </row>
    <row r="511">
      <c r="A511">
        <f>Input!A511</f>
        <v/>
      </c>
      <c r="B511">
        <f>IF(ISNUMBER(Input!B511),IF(AND(Input!B511&gt;=20,Input!B511&lt;=700),Input!B511,""),"")</f>
        <v/>
      </c>
      <c r="C511">
        <f>IF(B511="","",INT(A511))</f>
        <v/>
      </c>
      <c r="D511">
        <f>IF(B511="","",HOUR(A511))</f>
        <v/>
      </c>
      <c r="E511">
        <f>IF(B511="","",IF(INPUT!$I$1="","",IF(C511&lt;(INT(INPUT!$I$1)-INPUT!$I$2),"Off Meds",IF(C511&lt;=(INT(INPUT!$I$1)+INPUT!$I$2),"Washout","On Meds"))))</f>
        <v/>
      </c>
      <c r="F511">
        <f>IF(B511="","",1.509*(LN(B511)^1.084-5.381))</f>
        <v/>
      </c>
      <c r="G511">
        <f>IF(F511="","",IF(F511&lt;0,10*F511^2,0))</f>
        <v/>
      </c>
      <c r="H511">
        <f>IF(F511="","",IF(F511&gt;0,10*F511^2,0))</f>
        <v/>
      </c>
    </row>
    <row r="512">
      <c r="A512">
        <f>Input!A512</f>
        <v/>
      </c>
      <c r="B512">
        <f>IF(ISNUMBER(Input!B512),IF(AND(Input!B512&gt;=20,Input!B512&lt;=700),Input!B512,""),"")</f>
        <v/>
      </c>
      <c r="C512">
        <f>IF(B512="","",INT(A512))</f>
        <v/>
      </c>
      <c r="D512">
        <f>IF(B512="","",HOUR(A512))</f>
        <v/>
      </c>
      <c r="E512">
        <f>IF(B512="","",IF(INPUT!$I$1="","",IF(C512&lt;(INT(INPUT!$I$1)-INPUT!$I$2),"Off Meds",IF(C512&lt;=(INT(INPUT!$I$1)+INPUT!$I$2),"Washout","On Meds"))))</f>
        <v/>
      </c>
      <c r="F512">
        <f>IF(B512="","",1.509*(LN(B512)^1.084-5.381))</f>
        <v/>
      </c>
      <c r="G512">
        <f>IF(F512="","",IF(F512&lt;0,10*F512^2,0))</f>
        <v/>
      </c>
      <c r="H512">
        <f>IF(F512="","",IF(F512&gt;0,10*F512^2,0))</f>
        <v/>
      </c>
    </row>
    <row r="513">
      <c r="A513">
        <f>Input!A513</f>
        <v/>
      </c>
      <c r="B513">
        <f>IF(ISNUMBER(Input!B513),IF(AND(Input!B513&gt;=20,Input!B513&lt;=700),Input!B513,""),"")</f>
        <v/>
      </c>
      <c r="C513">
        <f>IF(B513="","",INT(A513))</f>
        <v/>
      </c>
      <c r="D513">
        <f>IF(B513="","",HOUR(A513))</f>
        <v/>
      </c>
      <c r="E513">
        <f>IF(B513="","",IF(INPUT!$I$1="","",IF(C513&lt;(INT(INPUT!$I$1)-INPUT!$I$2),"Off Meds",IF(C513&lt;=(INT(INPUT!$I$1)+INPUT!$I$2),"Washout","On Meds"))))</f>
        <v/>
      </c>
      <c r="F513">
        <f>IF(B513="","",1.509*(LN(B513)^1.084-5.381))</f>
        <v/>
      </c>
      <c r="G513">
        <f>IF(F513="","",IF(F513&lt;0,10*F513^2,0))</f>
        <v/>
      </c>
      <c r="H513">
        <f>IF(F513="","",IF(F513&gt;0,10*F513^2,0))</f>
        <v/>
      </c>
    </row>
    <row r="514">
      <c r="A514">
        <f>Input!A514</f>
        <v/>
      </c>
      <c r="B514">
        <f>IF(ISNUMBER(Input!B514),IF(AND(Input!B514&gt;=20,Input!B514&lt;=700),Input!B514,""),"")</f>
        <v/>
      </c>
      <c r="C514">
        <f>IF(B514="","",INT(A514))</f>
        <v/>
      </c>
      <c r="D514">
        <f>IF(B514="","",HOUR(A514))</f>
        <v/>
      </c>
      <c r="E514">
        <f>IF(B514="","",IF(INPUT!$I$1="","",IF(C514&lt;(INT(INPUT!$I$1)-INPUT!$I$2),"Off Meds",IF(C514&lt;=(INT(INPUT!$I$1)+INPUT!$I$2),"Washout","On Meds"))))</f>
        <v/>
      </c>
      <c r="F514">
        <f>IF(B514="","",1.509*(LN(B514)^1.084-5.381))</f>
        <v/>
      </c>
      <c r="G514">
        <f>IF(F514="","",IF(F514&lt;0,10*F514^2,0))</f>
        <v/>
      </c>
      <c r="H514">
        <f>IF(F514="","",IF(F514&gt;0,10*F514^2,0))</f>
        <v/>
      </c>
    </row>
    <row r="515">
      <c r="A515">
        <f>Input!A515</f>
        <v/>
      </c>
      <c r="B515">
        <f>IF(ISNUMBER(Input!B515),IF(AND(Input!B515&gt;=20,Input!B515&lt;=700),Input!B515,""),"")</f>
        <v/>
      </c>
      <c r="C515">
        <f>IF(B515="","",INT(A515))</f>
        <v/>
      </c>
      <c r="D515">
        <f>IF(B515="","",HOUR(A515))</f>
        <v/>
      </c>
      <c r="E515">
        <f>IF(B515="","",IF(INPUT!$I$1="","",IF(C515&lt;(INT(INPUT!$I$1)-INPUT!$I$2),"Off Meds",IF(C515&lt;=(INT(INPUT!$I$1)+INPUT!$I$2),"Washout","On Meds"))))</f>
        <v/>
      </c>
      <c r="F515">
        <f>IF(B515="","",1.509*(LN(B515)^1.084-5.381))</f>
        <v/>
      </c>
      <c r="G515">
        <f>IF(F515="","",IF(F515&lt;0,10*F515^2,0))</f>
        <v/>
      </c>
      <c r="H515">
        <f>IF(F515="","",IF(F515&gt;0,10*F515^2,0))</f>
        <v/>
      </c>
    </row>
    <row r="516">
      <c r="A516">
        <f>Input!A516</f>
        <v/>
      </c>
      <c r="B516">
        <f>IF(ISNUMBER(Input!B516),IF(AND(Input!B516&gt;=20,Input!B516&lt;=700),Input!B516,""),"")</f>
        <v/>
      </c>
      <c r="C516">
        <f>IF(B516="","",INT(A516))</f>
        <v/>
      </c>
      <c r="D516">
        <f>IF(B516="","",HOUR(A516))</f>
        <v/>
      </c>
      <c r="E516">
        <f>IF(B516="","",IF(INPUT!$I$1="","",IF(C516&lt;(INT(INPUT!$I$1)-INPUT!$I$2),"Off Meds",IF(C516&lt;=(INT(INPUT!$I$1)+INPUT!$I$2),"Washout","On Meds"))))</f>
        <v/>
      </c>
      <c r="F516">
        <f>IF(B516="","",1.509*(LN(B516)^1.084-5.381))</f>
        <v/>
      </c>
      <c r="G516">
        <f>IF(F516="","",IF(F516&lt;0,10*F516^2,0))</f>
        <v/>
      </c>
      <c r="H516">
        <f>IF(F516="","",IF(F516&gt;0,10*F516^2,0))</f>
        <v/>
      </c>
    </row>
    <row r="517">
      <c r="A517">
        <f>Input!A517</f>
        <v/>
      </c>
      <c r="B517">
        <f>IF(ISNUMBER(Input!B517),IF(AND(Input!B517&gt;=20,Input!B517&lt;=700),Input!B517,""),"")</f>
        <v/>
      </c>
      <c r="C517">
        <f>IF(B517="","",INT(A517))</f>
        <v/>
      </c>
      <c r="D517">
        <f>IF(B517="","",HOUR(A517))</f>
        <v/>
      </c>
      <c r="E517">
        <f>IF(B517="","",IF(INPUT!$I$1="","",IF(C517&lt;(INT(INPUT!$I$1)-INPUT!$I$2),"Off Meds",IF(C517&lt;=(INT(INPUT!$I$1)+INPUT!$I$2),"Washout","On Meds"))))</f>
        <v/>
      </c>
      <c r="F517">
        <f>IF(B517="","",1.509*(LN(B517)^1.084-5.381))</f>
        <v/>
      </c>
      <c r="G517">
        <f>IF(F517="","",IF(F517&lt;0,10*F517^2,0))</f>
        <v/>
      </c>
      <c r="H517">
        <f>IF(F517="","",IF(F517&gt;0,10*F517^2,0))</f>
        <v/>
      </c>
    </row>
    <row r="518">
      <c r="A518">
        <f>Input!A518</f>
        <v/>
      </c>
      <c r="B518">
        <f>IF(ISNUMBER(Input!B518),IF(AND(Input!B518&gt;=20,Input!B518&lt;=700),Input!B518,""),"")</f>
        <v/>
      </c>
      <c r="C518">
        <f>IF(B518="","",INT(A518))</f>
        <v/>
      </c>
      <c r="D518">
        <f>IF(B518="","",HOUR(A518))</f>
        <v/>
      </c>
      <c r="E518">
        <f>IF(B518="","",IF(INPUT!$I$1="","",IF(C518&lt;(INT(INPUT!$I$1)-INPUT!$I$2),"Off Meds",IF(C518&lt;=(INT(INPUT!$I$1)+INPUT!$I$2),"Washout","On Meds"))))</f>
        <v/>
      </c>
      <c r="F518">
        <f>IF(B518="","",1.509*(LN(B518)^1.084-5.381))</f>
        <v/>
      </c>
      <c r="G518">
        <f>IF(F518="","",IF(F518&lt;0,10*F518^2,0))</f>
        <v/>
      </c>
      <c r="H518">
        <f>IF(F518="","",IF(F518&gt;0,10*F518^2,0))</f>
        <v/>
      </c>
    </row>
    <row r="519">
      <c r="A519">
        <f>Input!A519</f>
        <v/>
      </c>
      <c r="B519">
        <f>IF(ISNUMBER(Input!B519),IF(AND(Input!B519&gt;=20,Input!B519&lt;=700),Input!B519,""),"")</f>
        <v/>
      </c>
      <c r="C519">
        <f>IF(B519="","",INT(A519))</f>
        <v/>
      </c>
      <c r="D519">
        <f>IF(B519="","",HOUR(A519))</f>
        <v/>
      </c>
      <c r="E519">
        <f>IF(B519="","",IF(INPUT!$I$1="","",IF(C519&lt;(INT(INPUT!$I$1)-INPUT!$I$2),"Off Meds",IF(C519&lt;=(INT(INPUT!$I$1)+INPUT!$I$2),"Washout","On Meds"))))</f>
        <v/>
      </c>
      <c r="F519">
        <f>IF(B519="","",1.509*(LN(B519)^1.084-5.381))</f>
        <v/>
      </c>
      <c r="G519">
        <f>IF(F519="","",IF(F519&lt;0,10*F519^2,0))</f>
        <v/>
      </c>
      <c r="H519">
        <f>IF(F519="","",IF(F519&gt;0,10*F519^2,0))</f>
        <v/>
      </c>
    </row>
    <row r="520">
      <c r="A520">
        <f>Input!A520</f>
        <v/>
      </c>
      <c r="B520">
        <f>IF(ISNUMBER(Input!B520),IF(AND(Input!B520&gt;=20,Input!B520&lt;=700),Input!B520,""),"")</f>
        <v/>
      </c>
      <c r="C520">
        <f>IF(B520="","",INT(A520))</f>
        <v/>
      </c>
      <c r="D520">
        <f>IF(B520="","",HOUR(A520))</f>
        <v/>
      </c>
      <c r="E520">
        <f>IF(B520="","",IF(INPUT!$I$1="","",IF(C520&lt;(INT(INPUT!$I$1)-INPUT!$I$2),"Off Meds",IF(C520&lt;=(INT(INPUT!$I$1)+INPUT!$I$2),"Washout","On Meds"))))</f>
        <v/>
      </c>
      <c r="F520">
        <f>IF(B520="","",1.509*(LN(B520)^1.084-5.381))</f>
        <v/>
      </c>
      <c r="G520">
        <f>IF(F520="","",IF(F520&lt;0,10*F520^2,0))</f>
        <v/>
      </c>
      <c r="H520">
        <f>IF(F520="","",IF(F520&gt;0,10*F520^2,0))</f>
        <v/>
      </c>
    </row>
    <row r="521">
      <c r="A521">
        <f>Input!A521</f>
        <v/>
      </c>
      <c r="B521">
        <f>IF(ISNUMBER(Input!B521),IF(AND(Input!B521&gt;=20,Input!B521&lt;=700),Input!B521,""),"")</f>
        <v/>
      </c>
      <c r="C521">
        <f>IF(B521="","",INT(A521))</f>
        <v/>
      </c>
      <c r="D521">
        <f>IF(B521="","",HOUR(A521))</f>
        <v/>
      </c>
      <c r="E521">
        <f>IF(B521="","",IF(INPUT!$I$1="","",IF(C521&lt;(INT(INPUT!$I$1)-INPUT!$I$2),"Off Meds",IF(C521&lt;=(INT(INPUT!$I$1)+INPUT!$I$2),"Washout","On Meds"))))</f>
        <v/>
      </c>
      <c r="F521">
        <f>IF(B521="","",1.509*(LN(B521)^1.084-5.381))</f>
        <v/>
      </c>
      <c r="G521">
        <f>IF(F521="","",IF(F521&lt;0,10*F521^2,0))</f>
        <v/>
      </c>
      <c r="H521">
        <f>IF(F521="","",IF(F521&gt;0,10*F521^2,0))</f>
        <v/>
      </c>
    </row>
    <row r="522">
      <c r="A522">
        <f>Input!A522</f>
        <v/>
      </c>
      <c r="B522">
        <f>IF(ISNUMBER(Input!B522),IF(AND(Input!B522&gt;=20,Input!B522&lt;=700),Input!B522,""),"")</f>
        <v/>
      </c>
      <c r="C522">
        <f>IF(B522="","",INT(A522))</f>
        <v/>
      </c>
      <c r="D522">
        <f>IF(B522="","",HOUR(A522))</f>
        <v/>
      </c>
      <c r="E522">
        <f>IF(B522="","",IF(INPUT!$I$1="","",IF(C522&lt;(INT(INPUT!$I$1)-INPUT!$I$2),"Off Meds",IF(C522&lt;=(INT(INPUT!$I$1)+INPUT!$I$2),"Washout","On Meds"))))</f>
        <v/>
      </c>
      <c r="F522">
        <f>IF(B522="","",1.509*(LN(B522)^1.084-5.381))</f>
        <v/>
      </c>
      <c r="G522">
        <f>IF(F522="","",IF(F522&lt;0,10*F522^2,0))</f>
        <v/>
      </c>
      <c r="H522">
        <f>IF(F522="","",IF(F522&gt;0,10*F522^2,0))</f>
        <v/>
      </c>
    </row>
    <row r="523">
      <c r="A523">
        <f>Input!A523</f>
        <v/>
      </c>
      <c r="B523">
        <f>IF(ISNUMBER(Input!B523),IF(AND(Input!B523&gt;=20,Input!B523&lt;=700),Input!B523,""),"")</f>
        <v/>
      </c>
      <c r="C523">
        <f>IF(B523="","",INT(A523))</f>
        <v/>
      </c>
      <c r="D523">
        <f>IF(B523="","",HOUR(A523))</f>
        <v/>
      </c>
      <c r="E523">
        <f>IF(B523="","",IF(INPUT!$I$1="","",IF(C523&lt;(INT(INPUT!$I$1)-INPUT!$I$2),"Off Meds",IF(C523&lt;=(INT(INPUT!$I$1)+INPUT!$I$2),"Washout","On Meds"))))</f>
        <v/>
      </c>
      <c r="F523">
        <f>IF(B523="","",1.509*(LN(B523)^1.084-5.381))</f>
        <v/>
      </c>
      <c r="G523">
        <f>IF(F523="","",IF(F523&lt;0,10*F523^2,0))</f>
        <v/>
      </c>
      <c r="H523">
        <f>IF(F523="","",IF(F523&gt;0,10*F523^2,0))</f>
        <v/>
      </c>
    </row>
    <row r="524">
      <c r="A524">
        <f>Input!A524</f>
        <v/>
      </c>
      <c r="B524">
        <f>IF(ISNUMBER(Input!B524),IF(AND(Input!B524&gt;=20,Input!B524&lt;=700),Input!B524,""),"")</f>
        <v/>
      </c>
      <c r="C524">
        <f>IF(B524="","",INT(A524))</f>
        <v/>
      </c>
      <c r="D524">
        <f>IF(B524="","",HOUR(A524))</f>
        <v/>
      </c>
      <c r="E524">
        <f>IF(B524="","",IF(INPUT!$I$1="","",IF(C524&lt;(INT(INPUT!$I$1)-INPUT!$I$2),"Off Meds",IF(C524&lt;=(INT(INPUT!$I$1)+INPUT!$I$2),"Washout","On Meds"))))</f>
        <v/>
      </c>
      <c r="F524">
        <f>IF(B524="","",1.509*(LN(B524)^1.084-5.381))</f>
        <v/>
      </c>
      <c r="G524">
        <f>IF(F524="","",IF(F524&lt;0,10*F524^2,0))</f>
        <v/>
      </c>
      <c r="H524">
        <f>IF(F524="","",IF(F524&gt;0,10*F524^2,0))</f>
        <v/>
      </c>
    </row>
    <row r="525">
      <c r="A525">
        <f>Input!A525</f>
        <v/>
      </c>
      <c r="B525">
        <f>IF(ISNUMBER(Input!B525),IF(AND(Input!B525&gt;=20,Input!B525&lt;=700),Input!B525,""),"")</f>
        <v/>
      </c>
      <c r="C525">
        <f>IF(B525="","",INT(A525))</f>
        <v/>
      </c>
      <c r="D525">
        <f>IF(B525="","",HOUR(A525))</f>
        <v/>
      </c>
      <c r="E525">
        <f>IF(B525="","",IF(INPUT!$I$1="","",IF(C525&lt;(INT(INPUT!$I$1)-INPUT!$I$2),"Off Meds",IF(C525&lt;=(INT(INPUT!$I$1)+INPUT!$I$2),"Washout","On Meds"))))</f>
        <v/>
      </c>
      <c r="F525">
        <f>IF(B525="","",1.509*(LN(B525)^1.084-5.381))</f>
        <v/>
      </c>
      <c r="G525">
        <f>IF(F525="","",IF(F525&lt;0,10*F525^2,0))</f>
        <v/>
      </c>
      <c r="H525">
        <f>IF(F525="","",IF(F525&gt;0,10*F525^2,0))</f>
        <v/>
      </c>
    </row>
    <row r="526">
      <c r="A526">
        <f>Input!A526</f>
        <v/>
      </c>
      <c r="B526">
        <f>IF(ISNUMBER(Input!B526),IF(AND(Input!B526&gt;=20,Input!B526&lt;=700),Input!B526,""),"")</f>
        <v/>
      </c>
      <c r="C526">
        <f>IF(B526="","",INT(A526))</f>
        <v/>
      </c>
      <c r="D526">
        <f>IF(B526="","",HOUR(A526))</f>
        <v/>
      </c>
      <c r="E526">
        <f>IF(B526="","",IF(INPUT!$I$1="","",IF(C526&lt;(INT(INPUT!$I$1)-INPUT!$I$2),"Off Meds",IF(C526&lt;=(INT(INPUT!$I$1)+INPUT!$I$2),"Washout","On Meds"))))</f>
        <v/>
      </c>
      <c r="F526">
        <f>IF(B526="","",1.509*(LN(B526)^1.084-5.381))</f>
        <v/>
      </c>
      <c r="G526">
        <f>IF(F526="","",IF(F526&lt;0,10*F526^2,0))</f>
        <v/>
      </c>
      <c r="H526">
        <f>IF(F526="","",IF(F526&gt;0,10*F526^2,0))</f>
        <v/>
      </c>
    </row>
    <row r="527">
      <c r="A527">
        <f>Input!A527</f>
        <v/>
      </c>
      <c r="B527">
        <f>IF(ISNUMBER(Input!B527),IF(AND(Input!B527&gt;=20,Input!B527&lt;=700),Input!B527,""),"")</f>
        <v/>
      </c>
      <c r="C527">
        <f>IF(B527="","",INT(A527))</f>
        <v/>
      </c>
      <c r="D527">
        <f>IF(B527="","",HOUR(A527))</f>
        <v/>
      </c>
      <c r="E527">
        <f>IF(B527="","",IF(INPUT!$I$1="","",IF(C527&lt;(INT(INPUT!$I$1)-INPUT!$I$2),"Off Meds",IF(C527&lt;=(INT(INPUT!$I$1)+INPUT!$I$2),"Washout","On Meds"))))</f>
        <v/>
      </c>
      <c r="F527">
        <f>IF(B527="","",1.509*(LN(B527)^1.084-5.381))</f>
        <v/>
      </c>
      <c r="G527">
        <f>IF(F527="","",IF(F527&lt;0,10*F527^2,0))</f>
        <v/>
      </c>
      <c r="H527">
        <f>IF(F527="","",IF(F527&gt;0,10*F527^2,0))</f>
        <v/>
      </c>
    </row>
    <row r="528">
      <c r="A528">
        <f>Input!A528</f>
        <v/>
      </c>
      <c r="B528">
        <f>IF(ISNUMBER(Input!B528),IF(AND(Input!B528&gt;=20,Input!B528&lt;=700),Input!B528,""),"")</f>
        <v/>
      </c>
      <c r="C528">
        <f>IF(B528="","",INT(A528))</f>
        <v/>
      </c>
      <c r="D528">
        <f>IF(B528="","",HOUR(A528))</f>
        <v/>
      </c>
      <c r="E528">
        <f>IF(B528="","",IF(INPUT!$I$1="","",IF(C528&lt;(INT(INPUT!$I$1)-INPUT!$I$2),"Off Meds",IF(C528&lt;=(INT(INPUT!$I$1)+INPUT!$I$2),"Washout","On Meds"))))</f>
        <v/>
      </c>
      <c r="F528">
        <f>IF(B528="","",1.509*(LN(B528)^1.084-5.381))</f>
        <v/>
      </c>
      <c r="G528">
        <f>IF(F528="","",IF(F528&lt;0,10*F528^2,0))</f>
        <v/>
      </c>
      <c r="H528">
        <f>IF(F528="","",IF(F528&gt;0,10*F528^2,0))</f>
        <v/>
      </c>
    </row>
    <row r="529">
      <c r="A529">
        <f>Input!A529</f>
        <v/>
      </c>
      <c r="B529">
        <f>IF(ISNUMBER(Input!B529),IF(AND(Input!B529&gt;=20,Input!B529&lt;=700),Input!B529,""),"")</f>
        <v/>
      </c>
      <c r="C529">
        <f>IF(B529="","",INT(A529))</f>
        <v/>
      </c>
      <c r="D529">
        <f>IF(B529="","",HOUR(A529))</f>
        <v/>
      </c>
      <c r="E529">
        <f>IF(B529="","",IF(INPUT!$I$1="","",IF(C529&lt;(INT(INPUT!$I$1)-INPUT!$I$2),"Off Meds",IF(C529&lt;=(INT(INPUT!$I$1)+INPUT!$I$2),"Washout","On Meds"))))</f>
        <v/>
      </c>
      <c r="F529">
        <f>IF(B529="","",1.509*(LN(B529)^1.084-5.381))</f>
        <v/>
      </c>
      <c r="G529">
        <f>IF(F529="","",IF(F529&lt;0,10*F529^2,0))</f>
        <v/>
      </c>
      <c r="H529">
        <f>IF(F529="","",IF(F529&gt;0,10*F529^2,0))</f>
        <v/>
      </c>
    </row>
    <row r="530">
      <c r="A530">
        <f>Input!A530</f>
        <v/>
      </c>
      <c r="B530">
        <f>IF(ISNUMBER(Input!B530),IF(AND(Input!B530&gt;=20,Input!B530&lt;=700),Input!B530,""),"")</f>
        <v/>
      </c>
      <c r="C530">
        <f>IF(B530="","",INT(A530))</f>
        <v/>
      </c>
      <c r="D530">
        <f>IF(B530="","",HOUR(A530))</f>
        <v/>
      </c>
      <c r="E530">
        <f>IF(B530="","",IF(INPUT!$I$1="","",IF(C530&lt;(INT(INPUT!$I$1)-INPUT!$I$2),"Off Meds",IF(C530&lt;=(INT(INPUT!$I$1)+INPUT!$I$2),"Washout","On Meds"))))</f>
        <v/>
      </c>
      <c r="F530">
        <f>IF(B530="","",1.509*(LN(B530)^1.084-5.381))</f>
        <v/>
      </c>
      <c r="G530">
        <f>IF(F530="","",IF(F530&lt;0,10*F530^2,0))</f>
        <v/>
      </c>
      <c r="H530">
        <f>IF(F530="","",IF(F530&gt;0,10*F530^2,0))</f>
        <v/>
      </c>
    </row>
    <row r="531">
      <c r="A531">
        <f>Input!A531</f>
        <v/>
      </c>
      <c r="B531">
        <f>IF(ISNUMBER(Input!B531),IF(AND(Input!B531&gt;=20,Input!B531&lt;=700),Input!B531,""),"")</f>
        <v/>
      </c>
      <c r="C531">
        <f>IF(B531="","",INT(A531))</f>
        <v/>
      </c>
      <c r="D531">
        <f>IF(B531="","",HOUR(A531))</f>
        <v/>
      </c>
      <c r="E531">
        <f>IF(B531="","",IF(INPUT!$I$1="","",IF(C531&lt;(INT(INPUT!$I$1)-INPUT!$I$2),"Off Meds",IF(C531&lt;=(INT(INPUT!$I$1)+INPUT!$I$2),"Washout","On Meds"))))</f>
        <v/>
      </c>
      <c r="F531">
        <f>IF(B531="","",1.509*(LN(B531)^1.084-5.381))</f>
        <v/>
      </c>
      <c r="G531">
        <f>IF(F531="","",IF(F531&lt;0,10*F531^2,0))</f>
        <v/>
      </c>
      <c r="H531">
        <f>IF(F531="","",IF(F531&gt;0,10*F531^2,0))</f>
        <v/>
      </c>
    </row>
    <row r="532">
      <c r="A532">
        <f>Input!A532</f>
        <v/>
      </c>
      <c r="B532">
        <f>IF(ISNUMBER(Input!B532),IF(AND(Input!B532&gt;=20,Input!B532&lt;=700),Input!B532,""),"")</f>
        <v/>
      </c>
      <c r="C532">
        <f>IF(B532="","",INT(A532))</f>
        <v/>
      </c>
      <c r="D532">
        <f>IF(B532="","",HOUR(A532))</f>
        <v/>
      </c>
      <c r="E532">
        <f>IF(B532="","",IF(INPUT!$I$1="","",IF(C532&lt;(INT(INPUT!$I$1)-INPUT!$I$2),"Off Meds",IF(C532&lt;=(INT(INPUT!$I$1)+INPUT!$I$2),"Washout","On Meds"))))</f>
        <v/>
      </c>
      <c r="F532">
        <f>IF(B532="","",1.509*(LN(B532)^1.084-5.381))</f>
        <v/>
      </c>
      <c r="G532">
        <f>IF(F532="","",IF(F532&lt;0,10*F532^2,0))</f>
        <v/>
      </c>
      <c r="H532">
        <f>IF(F532="","",IF(F532&gt;0,10*F532^2,0))</f>
        <v/>
      </c>
    </row>
    <row r="533">
      <c r="A533">
        <f>Input!A533</f>
        <v/>
      </c>
      <c r="B533">
        <f>IF(ISNUMBER(Input!B533),IF(AND(Input!B533&gt;=20,Input!B533&lt;=700),Input!B533,""),"")</f>
        <v/>
      </c>
      <c r="C533">
        <f>IF(B533="","",INT(A533))</f>
        <v/>
      </c>
      <c r="D533">
        <f>IF(B533="","",HOUR(A533))</f>
        <v/>
      </c>
      <c r="E533">
        <f>IF(B533="","",IF(INPUT!$I$1="","",IF(C533&lt;(INT(INPUT!$I$1)-INPUT!$I$2),"Off Meds",IF(C533&lt;=(INT(INPUT!$I$1)+INPUT!$I$2),"Washout","On Meds"))))</f>
        <v/>
      </c>
      <c r="F533">
        <f>IF(B533="","",1.509*(LN(B533)^1.084-5.381))</f>
        <v/>
      </c>
      <c r="G533">
        <f>IF(F533="","",IF(F533&lt;0,10*F533^2,0))</f>
        <v/>
      </c>
      <c r="H533">
        <f>IF(F533="","",IF(F533&gt;0,10*F533^2,0))</f>
        <v/>
      </c>
    </row>
    <row r="534">
      <c r="A534">
        <f>Input!A534</f>
        <v/>
      </c>
      <c r="B534">
        <f>IF(ISNUMBER(Input!B534),IF(AND(Input!B534&gt;=20,Input!B534&lt;=700),Input!B534,""),"")</f>
        <v/>
      </c>
      <c r="C534">
        <f>IF(B534="","",INT(A534))</f>
        <v/>
      </c>
      <c r="D534">
        <f>IF(B534="","",HOUR(A534))</f>
        <v/>
      </c>
      <c r="E534">
        <f>IF(B534="","",IF(INPUT!$I$1="","",IF(C534&lt;(INT(INPUT!$I$1)-INPUT!$I$2),"Off Meds",IF(C534&lt;=(INT(INPUT!$I$1)+INPUT!$I$2),"Washout","On Meds"))))</f>
        <v/>
      </c>
      <c r="F534">
        <f>IF(B534="","",1.509*(LN(B534)^1.084-5.381))</f>
        <v/>
      </c>
      <c r="G534">
        <f>IF(F534="","",IF(F534&lt;0,10*F534^2,0))</f>
        <v/>
      </c>
      <c r="H534">
        <f>IF(F534="","",IF(F534&gt;0,10*F534^2,0))</f>
        <v/>
      </c>
    </row>
    <row r="535">
      <c r="A535">
        <f>Input!A535</f>
        <v/>
      </c>
      <c r="B535">
        <f>IF(ISNUMBER(Input!B535),IF(AND(Input!B535&gt;=20,Input!B535&lt;=700),Input!B535,""),"")</f>
        <v/>
      </c>
      <c r="C535">
        <f>IF(B535="","",INT(A535))</f>
        <v/>
      </c>
      <c r="D535">
        <f>IF(B535="","",HOUR(A535))</f>
        <v/>
      </c>
      <c r="E535">
        <f>IF(B535="","",IF(INPUT!$I$1="","",IF(C535&lt;(INT(INPUT!$I$1)-INPUT!$I$2),"Off Meds",IF(C535&lt;=(INT(INPUT!$I$1)+INPUT!$I$2),"Washout","On Meds"))))</f>
        <v/>
      </c>
      <c r="F535">
        <f>IF(B535="","",1.509*(LN(B535)^1.084-5.381))</f>
        <v/>
      </c>
      <c r="G535">
        <f>IF(F535="","",IF(F535&lt;0,10*F535^2,0))</f>
        <v/>
      </c>
      <c r="H535">
        <f>IF(F535="","",IF(F535&gt;0,10*F535^2,0))</f>
        <v/>
      </c>
    </row>
    <row r="536">
      <c r="A536">
        <f>Input!A536</f>
        <v/>
      </c>
      <c r="B536">
        <f>IF(ISNUMBER(Input!B536),IF(AND(Input!B536&gt;=20,Input!B536&lt;=700),Input!B536,""),"")</f>
        <v/>
      </c>
      <c r="C536">
        <f>IF(B536="","",INT(A536))</f>
        <v/>
      </c>
      <c r="D536">
        <f>IF(B536="","",HOUR(A536))</f>
        <v/>
      </c>
      <c r="E536">
        <f>IF(B536="","",IF(INPUT!$I$1="","",IF(C536&lt;(INT(INPUT!$I$1)-INPUT!$I$2),"Off Meds",IF(C536&lt;=(INT(INPUT!$I$1)+INPUT!$I$2),"Washout","On Meds"))))</f>
        <v/>
      </c>
      <c r="F536">
        <f>IF(B536="","",1.509*(LN(B536)^1.084-5.381))</f>
        <v/>
      </c>
      <c r="G536">
        <f>IF(F536="","",IF(F536&lt;0,10*F536^2,0))</f>
        <v/>
      </c>
      <c r="H536">
        <f>IF(F536="","",IF(F536&gt;0,10*F536^2,0))</f>
        <v/>
      </c>
    </row>
    <row r="537">
      <c r="A537">
        <f>Input!A537</f>
        <v/>
      </c>
      <c r="B537">
        <f>IF(ISNUMBER(Input!B537),IF(AND(Input!B537&gt;=20,Input!B537&lt;=700),Input!B537,""),"")</f>
        <v/>
      </c>
      <c r="C537">
        <f>IF(B537="","",INT(A537))</f>
        <v/>
      </c>
      <c r="D537">
        <f>IF(B537="","",HOUR(A537))</f>
        <v/>
      </c>
      <c r="E537">
        <f>IF(B537="","",IF(INPUT!$I$1="","",IF(C537&lt;(INT(INPUT!$I$1)-INPUT!$I$2),"Off Meds",IF(C537&lt;=(INT(INPUT!$I$1)+INPUT!$I$2),"Washout","On Meds"))))</f>
        <v/>
      </c>
      <c r="F537">
        <f>IF(B537="","",1.509*(LN(B537)^1.084-5.381))</f>
        <v/>
      </c>
      <c r="G537">
        <f>IF(F537="","",IF(F537&lt;0,10*F537^2,0))</f>
        <v/>
      </c>
      <c r="H537">
        <f>IF(F537="","",IF(F537&gt;0,10*F537^2,0))</f>
        <v/>
      </c>
    </row>
    <row r="538">
      <c r="A538">
        <f>Input!A538</f>
        <v/>
      </c>
      <c r="B538">
        <f>IF(ISNUMBER(Input!B538),IF(AND(Input!B538&gt;=20,Input!B538&lt;=700),Input!B538,""),"")</f>
        <v/>
      </c>
      <c r="C538">
        <f>IF(B538="","",INT(A538))</f>
        <v/>
      </c>
      <c r="D538">
        <f>IF(B538="","",HOUR(A538))</f>
        <v/>
      </c>
      <c r="E538">
        <f>IF(B538="","",IF(INPUT!$I$1="","",IF(C538&lt;(INT(INPUT!$I$1)-INPUT!$I$2),"Off Meds",IF(C538&lt;=(INT(INPUT!$I$1)+INPUT!$I$2),"Washout","On Meds"))))</f>
        <v/>
      </c>
      <c r="F538">
        <f>IF(B538="","",1.509*(LN(B538)^1.084-5.381))</f>
        <v/>
      </c>
      <c r="G538">
        <f>IF(F538="","",IF(F538&lt;0,10*F538^2,0))</f>
        <v/>
      </c>
      <c r="H538">
        <f>IF(F538="","",IF(F538&gt;0,10*F538^2,0))</f>
        <v/>
      </c>
    </row>
    <row r="539">
      <c r="A539">
        <f>Input!A539</f>
        <v/>
      </c>
      <c r="B539">
        <f>IF(ISNUMBER(Input!B539),IF(AND(Input!B539&gt;=20,Input!B539&lt;=700),Input!B539,""),"")</f>
        <v/>
      </c>
      <c r="C539">
        <f>IF(B539="","",INT(A539))</f>
        <v/>
      </c>
      <c r="D539">
        <f>IF(B539="","",HOUR(A539))</f>
        <v/>
      </c>
      <c r="E539">
        <f>IF(B539="","",IF(INPUT!$I$1="","",IF(C539&lt;(INT(INPUT!$I$1)-INPUT!$I$2),"Off Meds",IF(C539&lt;=(INT(INPUT!$I$1)+INPUT!$I$2),"Washout","On Meds"))))</f>
        <v/>
      </c>
      <c r="F539">
        <f>IF(B539="","",1.509*(LN(B539)^1.084-5.381))</f>
        <v/>
      </c>
      <c r="G539">
        <f>IF(F539="","",IF(F539&lt;0,10*F539^2,0))</f>
        <v/>
      </c>
      <c r="H539">
        <f>IF(F539="","",IF(F539&gt;0,10*F539^2,0))</f>
        <v/>
      </c>
    </row>
    <row r="540">
      <c r="A540">
        <f>Input!A540</f>
        <v/>
      </c>
      <c r="B540">
        <f>IF(ISNUMBER(Input!B540),IF(AND(Input!B540&gt;=20,Input!B540&lt;=700),Input!B540,""),"")</f>
        <v/>
      </c>
      <c r="C540">
        <f>IF(B540="","",INT(A540))</f>
        <v/>
      </c>
      <c r="D540">
        <f>IF(B540="","",HOUR(A540))</f>
        <v/>
      </c>
      <c r="E540">
        <f>IF(B540="","",IF(INPUT!$I$1="","",IF(C540&lt;(INT(INPUT!$I$1)-INPUT!$I$2),"Off Meds",IF(C540&lt;=(INT(INPUT!$I$1)+INPUT!$I$2),"Washout","On Meds"))))</f>
        <v/>
      </c>
      <c r="F540">
        <f>IF(B540="","",1.509*(LN(B540)^1.084-5.381))</f>
        <v/>
      </c>
      <c r="G540">
        <f>IF(F540="","",IF(F540&lt;0,10*F540^2,0))</f>
        <v/>
      </c>
      <c r="H540">
        <f>IF(F540="","",IF(F540&gt;0,10*F540^2,0))</f>
        <v/>
      </c>
    </row>
    <row r="541">
      <c r="A541">
        <f>Input!A541</f>
        <v/>
      </c>
      <c r="B541">
        <f>IF(ISNUMBER(Input!B541),IF(AND(Input!B541&gt;=20,Input!B541&lt;=700),Input!B541,""),"")</f>
        <v/>
      </c>
      <c r="C541">
        <f>IF(B541="","",INT(A541))</f>
        <v/>
      </c>
      <c r="D541">
        <f>IF(B541="","",HOUR(A541))</f>
        <v/>
      </c>
      <c r="E541">
        <f>IF(B541="","",IF(INPUT!$I$1="","",IF(C541&lt;(INT(INPUT!$I$1)-INPUT!$I$2),"Off Meds",IF(C541&lt;=(INT(INPUT!$I$1)+INPUT!$I$2),"Washout","On Meds"))))</f>
        <v/>
      </c>
      <c r="F541">
        <f>IF(B541="","",1.509*(LN(B541)^1.084-5.381))</f>
        <v/>
      </c>
      <c r="G541">
        <f>IF(F541="","",IF(F541&lt;0,10*F541^2,0))</f>
        <v/>
      </c>
      <c r="H541">
        <f>IF(F541="","",IF(F541&gt;0,10*F541^2,0))</f>
        <v/>
      </c>
    </row>
    <row r="542">
      <c r="A542">
        <f>Input!A542</f>
        <v/>
      </c>
      <c r="B542">
        <f>IF(ISNUMBER(Input!B542),IF(AND(Input!B542&gt;=20,Input!B542&lt;=700),Input!B542,""),"")</f>
        <v/>
      </c>
      <c r="C542">
        <f>IF(B542="","",INT(A542))</f>
        <v/>
      </c>
      <c r="D542">
        <f>IF(B542="","",HOUR(A542))</f>
        <v/>
      </c>
      <c r="E542">
        <f>IF(B542="","",IF(INPUT!$I$1="","",IF(C542&lt;(INT(INPUT!$I$1)-INPUT!$I$2),"Off Meds",IF(C542&lt;=(INT(INPUT!$I$1)+INPUT!$I$2),"Washout","On Meds"))))</f>
        <v/>
      </c>
      <c r="F542">
        <f>IF(B542="","",1.509*(LN(B542)^1.084-5.381))</f>
        <v/>
      </c>
      <c r="G542">
        <f>IF(F542="","",IF(F542&lt;0,10*F542^2,0))</f>
        <v/>
      </c>
      <c r="H542">
        <f>IF(F542="","",IF(F542&gt;0,10*F542^2,0))</f>
        <v/>
      </c>
    </row>
    <row r="543">
      <c r="A543">
        <f>Input!A543</f>
        <v/>
      </c>
      <c r="B543">
        <f>IF(ISNUMBER(Input!B543),IF(AND(Input!B543&gt;=20,Input!B543&lt;=700),Input!B543,""),"")</f>
        <v/>
      </c>
      <c r="C543">
        <f>IF(B543="","",INT(A543))</f>
        <v/>
      </c>
      <c r="D543">
        <f>IF(B543="","",HOUR(A543))</f>
        <v/>
      </c>
      <c r="E543">
        <f>IF(B543="","",IF(INPUT!$I$1="","",IF(C543&lt;(INT(INPUT!$I$1)-INPUT!$I$2),"Off Meds",IF(C543&lt;=(INT(INPUT!$I$1)+INPUT!$I$2),"Washout","On Meds"))))</f>
        <v/>
      </c>
      <c r="F543">
        <f>IF(B543="","",1.509*(LN(B543)^1.084-5.381))</f>
        <v/>
      </c>
      <c r="G543">
        <f>IF(F543="","",IF(F543&lt;0,10*F543^2,0))</f>
        <v/>
      </c>
      <c r="H543">
        <f>IF(F543="","",IF(F543&gt;0,10*F543^2,0))</f>
        <v/>
      </c>
    </row>
    <row r="544">
      <c r="A544">
        <f>Input!A544</f>
        <v/>
      </c>
      <c r="B544">
        <f>IF(ISNUMBER(Input!B544),IF(AND(Input!B544&gt;=20,Input!B544&lt;=700),Input!B544,""),"")</f>
        <v/>
      </c>
      <c r="C544">
        <f>IF(B544="","",INT(A544))</f>
        <v/>
      </c>
      <c r="D544">
        <f>IF(B544="","",HOUR(A544))</f>
        <v/>
      </c>
      <c r="E544">
        <f>IF(B544="","",IF(INPUT!$I$1="","",IF(C544&lt;(INT(INPUT!$I$1)-INPUT!$I$2),"Off Meds",IF(C544&lt;=(INT(INPUT!$I$1)+INPUT!$I$2),"Washout","On Meds"))))</f>
        <v/>
      </c>
      <c r="F544">
        <f>IF(B544="","",1.509*(LN(B544)^1.084-5.381))</f>
        <v/>
      </c>
      <c r="G544">
        <f>IF(F544="","",IF(F544&lt;0,10*F544^2,0))</f>
        <v/>
      </c>
      <c r="H544">
        <f>IF(F544="","",IF(F544&gt;0,10*F544^2,0))</f>
        <v/>
      </c>
    </row>
    <row r="545">
      <c r="A545">
        <f>Input!A545</f>
        <v/>
      </c>
      <c r="B545">
        <f>IF(ISNUMBER(Input!B545),IF(AND(Input!B545&gt;=20,Input!B545&lt;=700),Input!B545,""),"")</f>
        <v/>
      </c>
      <c r="C545">
        <f>IF(B545="","",INT(A545))</f>
        <v/>
      </c>
      <c r="D545">
        <f>IF(B545="","",HOUR(A545))</f>
        <v/>
      </c>
      <c r="E545">
        <f>IF(B545="","",IF(INPUT!$I$1="","",IF(C545&lt;(INT(INPUT!$I$1)-INPUT!$I$2),"Off Meds",IF(C545&lt;=(INT(INPUT!$I$1)+INPUT!$I$2),"Washout","On Meds"))))</f>
        <v/>
      </c>
      <c r="F545">
        <f>IF(B545="","",1.509*(LN(B545)^1.084-5.381))</f>
        <v/>
      </c>
      <c r="G545">
        <f>IF(F545="","",IF(F545&lt;0,10*F545^2,0))</f>
        <v/>
      </c>
      <c r="H545">
        <f>IF(F545="","",IF(F545&gt;0,10*F545^2,0))</f>
        <v/>
      </c>
    </row>
    <row r="546">
      <c r="A546">
        <f>Input!A546</f>
        <v/>
      </c>
      <c r="B546">
        <f>IF(ISNUMBER(Input!B546),IF(AND(Input!B546&gt;=20,Input!B546&lt;=700),Input!B546,""),"")</f>
        <v/>
      </c>
      <c r="C546">
        <f>IF(B546="","",INT(A546))</f>
        <v/>
      </c>
      <c r="D546">
        <f>IF(B546="","",HOUR(A546))</f>
        <v/>
      </c>
      <c r="E546">
        <f>IF(B546="","",IF(INPUT!$I$1="","",IF(C546&lt;(INT(INPUT!$I$1)-INPUT!$I$2),"Off Meds",IF(C546&lt;=(INT(INPUT!$I$1)+INPUT!$I$2),"Washout","On Meds"))))</f>
        <v/>
      </c>
      <c r="F546">
        <f>IF(B546="","",1.509*(LN(B546)^1.084-5.381))</f>
        <v/>
      </c>
      <c r="G546">
        <f>IF(F546="","",IF(F546&lt;0,10*F546^2,0))</f>
        <v/>
      </c>
      <c r="H546">
        <f>IF(F546="","",IF(F546&gt;0,10*F546^2,0))</f>
        <v/>
      </c>
    </row>
    <row r="547">
      <c r="A547">
        <f>Input!A547</f>
        <v/>
      </c>
      <c r="B547">
        <f>IF(ISNUMBER(Input!B547),IF(AND(Input!B547&gt;=20,Input!B547&lt;=700),Input!B547,""),"")</f>
        <v/>
      </c>
      <c r="C547">
        <f>IF(B547="","",INT(A547))</f>
        <v/>
      </c>
      <c r="D547">
        <f>IF(B547="","",HOUR(A547))</f>
        <v/>
      </c>
      <c r="E547">
        <f>IF(B547="","",IF(INPUT!$I$1="","",IF(C547&lt;(INT(INPUT!$I$1)-INPUT!$I$2),"Off Meds",IF(C547&lt;=(INT(INPUT!$I$1)+INPUT!$I$2),"Washout","On Meds"))))</f>
        <v/>
      </c>
      <c r="F547">
        <f>IF(B547="","",1.509*(LN(B547)^1.084-5.381))</f>
        <v/>
      </c>
      <c r="G547">
        <f>IF(F547="","",IF(F547&lt;0,10*F547^2,0))</f>
        <v/>
      </c>
      <c r="H547">
        <f>IF(F547="","",IF(F547&gt;0,10*F547^2,0))</f>
        <v/>
      </c>
    </row>
    <row r="548">
      <c r="A548">
        <f>Input!A548</f>
        <v/>
      </c>
      <c r="B548">
        <f>IF(ISNUMBER(Input!B548),IF(AND(Input!B548&gt;=20,Input!B548&lt;=700),Input!B548,""),"")</f>
        <v/>
      </c>
      <c r="C548">
        <f>IF(B548="","",INT(A548))</f>
        <v/>
      </c>
      <c r="D548">
        <f>IF(B548="","",HOUR(A548))</f>
        <v/>
      </c>
      <c r="E548">
        <f>IF(B548="","",IF(INPUT!$I$1="","",IF(C548&lt;(INT(INPUT!$I$1)-INPUT!$I$2),"Off Meds",IF(C548&lt;=(INT(INPUT!$I$1)+INPUT!$I$2),"Washout","On Meds"))))</f>
        <v/>
      </c>
      <c r="F548">
        <f>IF(B548="","",1.509*(LN(B548)^1.084-5.381))</f>
        <v/>
      </c>
      <c r="G548">
        <f>IF(F548="","",IF(F548&lt;0,10*F548^2,0))</f>
        <v/>
      </c>
      <c r="H548">
        <f>IF(F548="","",IF(F548&gt;0,10*F548^2,0))</f>
        <v/>
      </c>
    </row>
    <row r="549">
      <c r="A549">
        <f>Input!A549</f>
        <v/>
      </c>
      <c r="B549">
        <f>IF(ISNUMBER(Input!B549),IF(AND(Input!B549&gt;=20,Input!B549&lt;=700),Input!B549,""),"")</f>
        <v/>
      </c>
      <c r="C549">
        <f>IF(B549="","",INT(A549))</f>
        <v/>
      </c>
      <c r="D549">
        <f>IF(B549="","",HOUR(A549))</f>
        <v/>
      </c>
      <c r="E549">
        <f>IF(B549="","",IF(INPUT!$I$1="","",IF(C549&lt;(INT(INPUT!$I$1)-INPUT!$I$2),"Off Meds",IF(C549&lt;=(INT(INPUT!$I$1)+INPUT!$I$2),"Washout","On Meds"))))</f>
        <v/>
      </c>
      <c r="F549">
        <f>IF(B549="","",1.509*(LN(B549)^1.084-5.381))</f>
        <v/>
      </c>
      <c r="G549">
        <f>IF(F549="","",IF(F549&lt;0,10*F549^2,0))</f>
        <v/>
      </c>
      <c r="H549">
        <f>IF(F549="","",IF(F549&gt;0,10*F549^2,0))</f>
        <v/>
      </c>
    </row>
    <row r="550">
      <c r="A550">
        <f>Input!A550</f>
        <v/>
      </c>
      <c r="B550">
        <f>IF(ISNUMBER(Input!B550),IF(AND(Input!B550&gt;=20,Input!B550&lt;=700),Input!B550,""),"")</f>
        <v/>
      </c>
      <c r="C550">
        <f>IF(B550="","",INT(A550))</f>
        <v/>
      </c>
      <c r="D550">
        <f>IF(B550="","",HOUR(A550))</f>
        <v/>
      </c>
      <c r="E550">
        <f>IF(B550="","",IF(INPUT!$I$1="","",IF(C550&lt;(INT(INPUT!$I$1)-INPUT!$I$2),"Off Meds",IF(C550&lt;=(INT(INPUT!$I$1)+INPUT!$I$2),"Washout","On Meds"))))</f>
        <v/>
      </c>
      <c r="F550">
        <f>IF(B550="","",1.509*(LN(B550)^1.084-5.381))</f>
        <v/>
      </c>
      <c r="G550">
        <f>IF(F550="","",IF(F550&lt;0,10*F550^2,0))</f>
        <v/>
      </c>
      <c r="H550">
        <f>IF(F550="","",IF(F550&gt;0,10*F550^2,0))</f>
        <v/>
      </c>
    </row>
    <row r="551">
      <c r="A551">
        <f>Input!A551</f>
        <v/>
      </c>
      <c r="B551">
        <f>IF(ISNUMBER(Input!B551),IF(AND(Input!B551&gt;=20,Input!B551&lt;=700),Input!B551,""),"")</f>
        <v/>
      </c>
      <c r="C551">
        <f>IF(B551="","",INT(A551))</f>
        <v/>
      </c>
      <c r="D551">
        <f>IF(B551="","",HOUR(A551))</f>
        <v/>
      </c>
      <c r="E551">
        <f>IF(B551="","",IF(INPUT!$I$1="","",IF(C551&lt;(INT(INPUT!$I$1)-INPUT!$I$2),"Off Meds",IF(C551&lt;=(INT(INPUT!$I$1)+INPUT!$I$2),"Washout","On Meds"))))</f>
        <v/>
      </c>
      <c r="F551">
        <f>IF(B551="","",1.509*(LN(B551)^1.084-5.381))</f>
        <v/>
      </c>
      <c r="G551">
        <f>IF(F551="","",IF(F551&lt;0,10*F551^2,0))</f>
        <v/>
      </c>
      <c r="H551">
        <f>IF(F551="","",IF(F551&gt;0,10*F551^2,0))</f>
        <v/>
      </c>
    </row>
    <row r="552">
      <c r="A552">
        <f>Input!A552</f>
        <v/>
      </c>
      <c r="B552">
        <f>IF(ISNUMBER(Input!B552),IF(AND(Input!B552&gt;=20,Input!B552&lt;=700),Input!B552,""),"")</f>
        <v/>
      </c>
      <c r="C552">
        <f>IF(B552="","",INT(A552))</f>
        <v/>
      </c>
      <c r="D552">
        <f>IF(B552="","",HOUR(A552))</f>
        <v/>
      </c>
      <c r="E552">
        <f>IF(B552="","",IF(INPUT!$I$1="","",IF(C552&lt;(INT(INPUT!$I$1)-INPUT!$I$2),"Off Meds",IF(C552&lt;=(INT(INPUT!$I$1)+INPUT!$I$2),"Washout","On Meds"))))</f>
        <v/>
      </c>
      <c r="F552">
        <f>IF(B552="","",1.509*(LN(B552)^1.084-5.381))</f>
        <v/>
      </c>
      <c r="G552">
        <f>IF(F552="","",IF(F552&lt;0,10*F552^2,0))</f>
        <v/>
      </c>
      <c r="H552">
        <f>IF(F552="","",IF(F552&gt;0,10*F552^2,0))</f>
        <v/>
      </c>
    </row>
    <row r="553">
      <c r="A553">
        <f>Input!A553</f>
        <v/>
      </c>
      <c r="B553">
        <f>IF(ISNUMBER(Input!B553),IF(AND(Input!B553&gt;=20,Input!B553&lt;=700),Input!B553,""),"")</f>
        <v/>
      </c>
      <c r="C553">
        <f>IF(B553="","",INT(A553))</f>
        <v/>
      </c>
      <c r="D553">
        <f>IF(B553="","",HOUR(A553))</f>
        <v/>
      </c>
      <c r="E553">
        <f>IF(B553="","",IF(INPUT!$I$1="","",IF(C553&lt;(INT(INPUT!$I$1)-INPUT!$I$2),"Off Meds",IF(C553&lt;=(INT(INPUT!$I$1)+INPUT!$I$2),"Washout","On Meds"))))</f>
        <v/>
      </c>
      <c r="F553">
        <f>IF(B553="","",1.509*(LN(B553)^1.084-5.381))</f>
        <v/>
      </c>
      <c r="G553">
        <f>IF(F553="","",IF(F553&lt;0,10*F553^2,0))</f>
        <v/>
      </c>
      <c r="H553">
        <f>IF(F553="","",IF(F553&gt;0,10*F553^2,0))</f>
        <v/>
      </c>
    </row>
    <row r="554">
      <c r="A554">
        <f>Input!A554</f>
        <v/>
      </c>
      <c r="B554">
        <f>IF(ISNUMBER(Input!B554),IF(AND(Input!B554&gt;=20,Input!B554&lt;=700),Input!B554,""),"")</f>
        <v/>
      </c>
      <c r="C554">
        <f>IF(B554="","",INT(A554))</f>
        <v/>
      </c>
      <c r="D554">
        <f>IF(B554="","",HOUR(A554))</f>
        <v/>
      </c>
      <c r="E554">
        <f>IF(B554="","",IF(INPUT!$I$1="","",IF(C554&lt;(INT(INPUT!$I$1)-INPUT!$I$2),"Off Meds",IF(C554&lt;=(INT(INPUT!$I$1)+INPUT!$I$2),"Washout","On Meds"))))</f>
        <v/>
      </c>
      <c r="F554">
        <f>IF(B554="","",1.509*(LN(B554)^1.084-5.381))</f>
        <v/>
      </c>
      <c r="G554">
        <f>IF(F554="","",IF(F554&lt;0,10*F554^2,0))</f>
        <v/>
      </c>
      <c r="H554">
        <f>IF(F554="","",IF(F554&gt;0,10*F554^2,0))</f>
        <v/>
      </c>
    </row>
    <row r="555">
      <c r="A555">
        <f>Input!A555</f>
        <v/>
      </c>
      <c r="B555">
        <f>IF(ISNUMBER(Input!B555),IF(AND(Input!B555&gt;=20,Input!B555&lt;=700),Input!B555,""),"")</f>
        <v/>
      </c>
      <c r="C555">
        <f>IF(B555="","",INT(A555))</f>
        <v/>
      </c>
      <c r="D555">
        <f>IF(B555="","",HOUR(A555))</f>
        <v/>
      </c>
      <c r="E555">
        <f>IF(B555="","",IF(INPUT!$I$1="","",IF(C555&lt;(INT(INPUT!$I$1)-INPUT!$I$2),"Off Meds",IF(C555&lt;=(INT(INPUT!$I$1)+INPUT!$I$2),"Washout","On Meds"))))</f>
        <v/>
      </c>
      <c r="F555">
        <f>IF(B555="","",1.509*(LN(B555)^1.084-5.381))</f>
        <v/>
      </c>
      <c r="G555">
        <f>IF(F555="","",IF(F555&lt;0,10*F555^2,0))</f>
        <v/>
      </c>
      <c r="H555">
        <f>IF(F555="","",IF(F555&gt;0,10*F555^2,0))</f>
        <v/>
      </c>
    </row>
    <row r="556">
      <c r="A556">
        <f>Input!A556</f>
        <v/>
      </c>
      <c r="B556">
        <f>IF(ISNUMBER(Input!B556),IF(AND(Input!B556&gt;=20,Input!B556&lt;=700),Input!B556,""),"")</f>
        <v/>
      </c>
      <c r="C556">
        <f>IF(B556="","",INT(A556))</f>
        <v/>
      </c>
      <c r="D556">
        <f>IF(B556="","",HOUR(A556))</f>
        <v/>
      </c>
      <c r="E556">
        <f>IF(B556="","",IF(INPUT!$I$1="","",IF(C556&lt;(INT(INPUT!$I$1)-INPUT!$I$2),"Off Meds",IF(C556&lt;=(INT(INPUT!$I$1)+INPUT!$I$2),"Washout","On Meds"))))</f>
        <v/>
      </c>
      <c r="F556">
        <f>IF(B556="","",1.509*(LN(B556)^1.084-5.381))</f>
        <v/>
      </c>
      <c r="G556">
        <f>IF(F556="","",IF(F556&lt;0,10*F556^2,0))</f>
        <v/>
      </c>
      <c r="H556">
        <f>IF(F556="","",IF(F556&gt;0,10*F556^2,0))</f>
        <v/>
      </c>
    </row>
    <row r="557">
      <c r="A557">
        <f>Input!A557</f>
        <v/>
      </c>
      <c r="B557">
        <f>IF(ISNUMBER(Input!B557),IF(AND(Input!B557&gt;=20,Input!B557&lt;=700),Input!B557,""),"")</f>
        <v/>
      </c>
      <c r="C557">
        <f>IF(B557="","",INT(A557))</f>
        <v/>
      </c>
      <c r="D557">
        <f>IF(B557="","",HOUR(A557))</f>
        <v/>
      </c>
      <c r="E557">
        <f>IF(B557="","",IF(INPUT!$I$1="","",IF(C557&lt;(INT(INPUT!$I$1)-INPUT!$I$2),"Off Meds",IF(C557&lt;=(INT(INPUT!$I$1)+INPUT!$I$2),"Washout","On Meds"))))</f>
        <v/>
      </c>
      <c r="F557">
        <f>IF(B557="","",1.509*(LN(B557)^1.084-5.381))</f>
        <v/>
      </c>
      <c r="G557">
        <f>IF(F557="","",IF(F557&lt;0,10*F557^2,0))</f>
        <v/>
      </c>
      <c r="H557">
        <f>IF(F557="","",IF(F557&gt;0,10*F557^2,0))</f>
        <v/>
      </c>
    </row>
    <row r="558">
      <c r="A558">
        <f>Input!A558</f>
        <v/>
      </c>
      <c r="B558">
        <f>IF(ISNUMBER(Input!B558),IF(AND(Input!B558&gt;=20,Input!B558&lt;=700),Input!B558,""),"")</f>
        <v/>
      </c>
      <c r="C558">
        <f>IF(B558="","",INT(A558))</f>
        <v/>
      </c>
      <c r="D558">
        <f>IF(B558="","",HOUR(A558))</f>
        <v/>
      </c>
      <c r="E558">
        <f>IF(B558="","",IF(INPUT!$I$1="","",IF(C558&lt;(INT(INPUT!$I$1)-INPUT!$I$2),"Off Meds",IF(C558&lt;=(INT(INPUT!$I$1)+INPUT!$I$2),"Washout","On Meds"))))</f>
        <v/>
      </c>
      <c r="F558">
        <f>IF(B558="","",1.509*(LN(B558)^1.084-5.381))</f>
        <v/>
      </c>
      <c r="G558">
        <f>IF(F558="","",IF(F558&lt;0,10*F558^2,0))</f>
        <v/>
      </c>
      <c r="H558">
        <f>IF(F558="","",IF(F558&gt;0,10*F558^2,0))</f>
        <v/>
      </c>
    </row>
    <row r="559">
      <c r="A559">
        <f>Input!A559</f>
        <v/>
      </c>
      <c r="B559">
        <f>IF(ISNUMBER(Input!B559),IF(AND(Input!B559&gt;=20,Input!B559&lt;=700),Input!B559,""),"")</f>
        <v/>
      </c>
      <c r="C559">
        <f>IF(B559="","",INT(A559))</f>
        <v/>
      </c>
      <c r="D559">
        <f>IF(B559="","",HOUR(A559))</f>
        <v/>
      </c>
      <c r="E559">
        <f>IF(B559="","",IF(INPUT!$I$1="","",IF(C559&lt;(INT(INPUT!$I$1)-INPUT!$I$2),"Off Meds",IF(C559&lt;=(INT(INPUT!$I$1)+INPUT!$I$2),"Washout","On Meds"))))</f>
        <v/>
      </c>
      <c r="F559">
        <f>IF(B559="","",1.509*(LN(B559)^1.084-5.381))</f>
        <v/>
      </c>
      <c r="G559">
        <f>IF(F559="","",IF(F559&lt;0,10*F559^2,0))</f>
        <v/>
      </c>
      <c r="H559">
        <f>IF(F559="","",IF(F559&gt;0,10*F559^2,0))</f>
        <v/>
      </c>
    </row>
    <row r="560">
      <c r="A560">
        <f>Input!A560</f>
        <v/>
      </c>
      <c r="B560">
        <f>IF(ISNUMBER(Input!B560),IF(AND(Input!B560&gt;=20,Input!B560&lt;=700),Input!B560,""),"")</f>
        <v/>
      </c>
      <c r="C560">
        <f>IF(B560="","",INT(A560))</f>
        <v/>
      </c>
      <c r="D560">
        <f>IF(B560="","",HOUR(A560))</f>
        <v/>
      </c>
      <c r="E560">
        <f>IF(B560="","",IF(INPUT!$I$1="","",IF(C560&lt;(INT(INPUT!$I$1)-INPUT!$I$2),"Off Meds",IF(C560&lt;=(INT(INPUT!$I$1)+INPUT!$I$2),"Washout","On Meds"))))</f>
        <v/>
      </c>
      <c r="F560">
        <f>IF(B560="","",1.509*(LN(B560)^1.084-5.381))</f>
        <v/>
      </c>
      <c r="G560">
        <f>IF(F560="","",IF(F560&lt;0,10*F560^2,0))</f>
        <v/>
      </c>
      <c r="H560">
        <f>IF(F560="","",IF(F560&gt;0,10*F560^2,0))</f>
        <v/>
      </c>
    </row>
    <row r="561">
      <c r="A561">
        <f>Input!A561</f>
        <v/>
      </c>
      <c r="B561">
        <f>IF(ISNUMBER(Input!B561),IF(AND(Input!B561&gt;=20,Input!B561&lt;=700),Input!B561,""),"")</f>
        <v/>
      </c>
      <c r="C561">
        <f>IF(B561="","",INT(A561))</f>
        <v/>
      </c>
      <c r="D561">
        <f>IF(B561="","",HOUR(A561))</f>
        <v/>
      </c>
      <c r="E561">
        <f>IF(B561="","",IF(INPUT!$I$1="","",IF(C561&lt;(INT(INPUT!$I$1)-INPUT!$I$2),"Off Meds",IF(C561&lt;=(INT(INPUT!$I$1)+INPUT!$I$2),"Washout","On Meds"))))</f>
        <v/>
      </c>
      <c r="F561">
        <f>IF(B561="","",1.509*(LN(B561)^1.084-5.381))</f>
        <v/>
      </c>
      <c r="G561">
        <f>IF(F561="","",IF(F561&lt;0,10*F561^2,0))</f>
        <v/>
      </c>
      <c r="H561">
        <f>IF(F561="","",IF(F561&gt;0,10*F561^2,0))</f>
        <v/>
      </c>
    </row>
    <row r="562">
      <c r="A562">
        <f>Input!A562</f>
        <v/>
      </c>
      <c r="B562">
        <f>IF(ISNUMBER(Input!B562),IF(AND(Input!B562&gt;=20,Input!B562&lt;=700),Input!B562,""),"")</f>
        <v/>
      </c>
      <c r="C562">
        <f>IF(B562="","",INT(A562))</f>
        <v/>
      </c>
      <c r="D562">
        <f>IF(B562="","",HOUR(A562))</f>
        <v/>
      </c>
      <c r="E562">
        <f>IF(B562="","",IF(INPUT!$I$1="","",IF(C562&lt;(INT(INPUT!$I$1)-INPUT!$I$2),"Off Meds",IF(C562&lt;=(INT(INPUT!$I$1)+INPUT!$I$2),"Washout","On Meds"))))</f>
        <v/>
      </c>
      <c r="F562">
        <f>IF(B562="","",1.509*(LN(B562)^1.084-5.381))</f>
        <v/>
      </c>
      <c r="G562">
        <f>IF(F562="","",IF(F562&lt;0,10*F562^2,0))</f>
        <v/>
      </c>
      <c r="H562">
        <f>IF(F562="","",IF(F562&gt;0,10*F562^2,0))</f>
        <v/>
      </c>
    </row>
    <row r="563">
      <c r="A563">
        <f>Input!A563</f>
        <v/>
      </c>
      <c r="B563">
        <f>IF(ISNUMBER(Input!B563),IF(AND(Input!B563&gt;=20,Input!B563&lt;=700),Input!B563,""),"")</f>
        <v/>
      </c>
      <c r="C563">
        <f>IF(B563="","",INT(A563))</f>
        <v/>
      </c>
      <c r="D563">
        <f>IF(B563="","",HOUR(A563))</f>
        <v/>
      </c>
      <c r="E563">
        <f>IF(B563="","",IF(INPUT!$I$1="","",IF(C563&lt;(INT(INPUT!$I$1)-INPUT!$I$2),"Off Meds",IF(C563&lt;=(INT(INPUT!$I$1)+INPUT!$I$2),"Washout","On Meds"))))</f>
        <v/>
      </c>
      <c r="F563">
        <f>IF(B563="","",1.509*(LN(B563)^1.084-5.381))</f>
        <v/>
      </c>
      <c r="G563">
        <f>IF(F563="","",IF(F563&lt;0,10*F563^2,0))</f>
        <v/>
      </c>
      <c r="H563">
        <f>IF(F563="","",IF(F563&gt;0,10*F563^2,0))</f>
        <v/>
      </c>
    </row>
    <row r="564">
      <c r="A564">
        <f>Input!A564</f>
        <v/>
      </c>
      <c r="B564">
        <f>IF(ISNUMBER(Input!B564),IF(AND(Input!B564&gt;=20,Input!B564&lt;=700),Input!B564,""),"")</f>
        <v/>
      </c>
      <c r="C564">
        <f>IF(B564="","",INT(A564))</f>
        <v/>
      </c>
      <c r="D564">
        <f>IF(B564="","",HOUR(A564))</f>
        <v/>
      </c>
      <c r="E564">
        <f>IF(B564="","",IF(INPUT!$I$1="","",IF(C564&lt;(INT(INPUT!$I$1)-INPUT!$I$2),"Off Meds",IF(C564&lt;=(INT(INPUT!$I$1)+INPUT!$I$2),"Washout","On Meds"))))</f>
        <v/>
      </c>
      <c r="F564">
        <f>IF(B564="","",1.509*(LN(B564)^1.084-5.381))</f>
        <v/>
      </c>
      <c r="G564">
        <f>IF(F564="","",IF(F564&lt;0,10*F564^2,0))</f>
        <v/>
      </c>
      <c r="H564">
        <f>IF(F564="","",IF(F564&gt;0,10*F564^2,0))</f>
        <v/>
      </c>
    </row>
    <row r="565">
      <c r="A565">
        <f>Input!A565</f>
        <v/>
      </c>
      <c r="B565">
        <f>IF(ISNUMBER(Input!B565),IF(AND(Input!B565&gt;=20,Input!B565&lt;=700),Input!B565,""),"")</f>
        <v/>
      </c>
      <c r="C565">
        <f>IF(B565="","",INT(A565))</f>
        <v/>
      </c>
      <c r="D565">
        <f>IF(B565="","",HOUR(A565))</f>
        <v/>
      </c>
      <c r="E565">
        <f>IF(B565="","",IF(INPUT!$I$1="","",IF(C565&lt;(INT(INPUT!$I$1)-INPUT!$I$2),"Off Meds",IF(C565&lt;=(INT(INPUT!$I$1)+INPUT!$I$2),"Washout","On Meds"))))</f>
        <v/>
      </c>
      <c r="F565">
        <f>IF(B565="","",1.509*(LN(B565)^1.084-5.381))</f>
        <v/>
      </c>
      <c r="G565">
        <f>IF(F565="","",IF(F565&lt;0,10*F565^2,0))</f>
        <v/>
      </c>
      <c r="H565">
        <f>IF(F565="","",IF(F565&gt;0,10*F565^2,0))</f>
        <v/>
      </c>
    </row>
    <row r="566">
      <c r="A566">
        <f>Input!A566</f>
        <v/>
      </c>
      <c r="B566">
        <f>IF(ISNUMBER(Input!B566),IF(AND(Input!B566&gt;=20,Input!B566&lt;=700),Input!B566,""),"")</f>
        <v/>
      </c>
      <c r="C566">
        <f>IF(B566="","",INT(A566))</f>
        <v/>
      </c>
      <c r="D566">
        <f>IF(B566="","",HOUR(A566))</f>
        <v/>
      </c>
      <c r="E566">
        <f>IF(B566="","",IF(INPUT!$I$1="","",IF(C566&lt;(INT(INPUT!$I$1)-INPUT!$I$2),"Off Meds",IF(C566&lt;=(INT(INPUT!$I$1)+INPUT!$I$2),"Washout","On Meds"))))</f>
        <v/>
      </c>
      <c r="F566">
        <f>IF(B566="","",1.509*(LN(B566)^1.084-5.381))</f>
        <v/>
      </c>
      <c r="G566">
        <f>IF(F566="","",IF(F566&lt;0,10*F566^2,0))</f>
        <v/>
      </c>
      <c r="H566">
        <f>IF(F566="","",IF(F566&gt;0,10*F566^2,0))</f>
        <v/>
      </c>
    </row>
    <row r="567">
      <c r="A567">
        <f>Input!A567</f>
        <v/>
      </c>
      <c r="B567">
        <f>IF(ISNUMBER(Input!B567),IF(AND(Input!B567&gt;=20,Input!B567&lt;=700),Input!B567,""),"")</f>
        <v/>
      </c>
      <c r="C567">
        <f>IF(B567="","",INT(A567))</f>
        <v/>
      </c>
      <c r="D567">
        <f>IF(B567="","",HOUR(A567))</f>
        <v/>
      </c>
      <c r="E567">
        <f>IF(B567="","",IF(INPUT!$I$1="","",IF(C567&lt;(INT(INPUT!$I$1)-INPUT!$I$2),"Off Meds",IF(C567&lt;=(INT(INPUT!$I$1)+INPUT!$I$2),"Washout","On Meds"))))</f>
        <v/>
      </c>
      <c r="F567">
        <f>IF(B567="","",1.509*(LN(B567)^1.084-5.381))</f>
        <v/>
      </c>
      <c r="G567">
        <f>IF(F567="","",IF(F567&lt;0,10*F567^2,0))</f>
        <v/>
      </c>
      <c r="H567">
        <f>IF(F567="","",IF(F567&gt;0,10*F567^2,0))</f>
        <v/>
      </c>
    </row>
    <row r="568">
      <c r="A568">
        <f>Input!A568</f>
        <v/>
      </c>
      <c r="B568">
        <f>IF(ISNUMBER(Input!B568),IF(AND(Input!B568&gt;=20,Input!B568&lt;=700),Input!B568,""),"")</f>
        <v/>
      </c>
      <c r="C568">
        <f>IF(B568="","",INT(A568))</f>
        <v/>
      </c>
      <c r="D568">
        <f>IF(B568="","",HOUR(A568))</f>
        <v/>
      </c>
      <c r="E568">
        <f>IF(B568="","",IF(INPUT!$I$1="","",IF(C568&lt;(INT(INPUT!$I$1)-INPUT!$I$2),"Off Meds",IF(C568&lt;=(INT(INPUT!$I$1)+INPUT!$I$2),"Washout","On Meds"))))</f>
        <v/>
      </c>
      <c r="F568">
        <f>IF(B568="","",1.509*(LN(B568)^1.084-5.381))</f>
        <v/>
      </c>
      <c r="G568">
        <f>IF(F568="","",IF(F568&lt;0,10*F568^2,0))</f>
        <v/>
      </c>
      <c r="H568">
        <f>IF(F568="","",IF(F568&gt;0,10*F568^2,0))</f>
        <v/>
      </c>
    </row>
    <row r="569">
      <c r="A569">
        <f>Input!A569</f>
        <v/>
      </c>
      <c r="B569">
        <f>IF(ISNUMBER(Input!B569),IF(AND(Input!B569&gt;=20,Input!B569&lt;=700),Input!B569,""),"")</f>
        <v/>
      </c>
      <c r="C569">
        <f>IF(B569="","",INT(A569))</f>
        <v/>
      </c>
      <c r="D569">
        <f>IF(B569="","",HOUR(A569))</f>
        <v/>
      </c>
      <c r="E569">
        <f>IF(B569="","",IF(INPUT!$I$1="","",IF(C569&lt;(INT(INPUT!$I$1)-INPUT!$I$2),"Off Meds",IF(C569&lt;=(INT(INPUT!$I$1)+INPUT!$I$2),"Washout","On Meds"))))</f>
        <v/>
      </c>
      <c r="F569">
        <f>IF(B569="","",1.509*(LN(B569)^1.084-5.381))</f>
        <v/>
      </c>
      <c r="G569">
        <f>IF(F569="","",IF(F569&lt;0,10*F569^2,0))</f>
        <v/>
      </c>
      <c r="H569">
        <f>IF(F569="","",IF(F569&gt;0,10*F569^2,0))</f>
        <v/>
      </c>
    </row>
    <row r="570">
      <c r="A570">
        <f>Input!A570</f>
        <v/>
      </c>
      <c r="B570">
        <f>IF(ISNUMBER(Input!B570),IF(AND(Input!B570&gt;=20,Input!B570&lt;=700),Input!B570,""),"")</f>
        <v/>
      </c>
      <c r="C570">
        <f>IF(B570="","",INT(A570))</f>
        <v/>
      </c>
      <c r="D570">
        <f>IF(B570="","",HOUR(A570))</f>
        <v/>
      </c>
      <c r="E570">
        <f>IF(B570="","",IF(INPUT!$I$1="","",IF(C570&lt;(INT(INPUT!$I$1)-INPUT!$I$2),"Off Meds",IF(C570&lt;=(INT(INPUT!$I$1)+INPUT!$I$2),"Washout","On Meds"))))</f>
        <v/>
      </c>
      <c r="F570">
        <f>IF(B570="","",1.509*(LN(B570)^1.084-5.381))</f>
        <v/>
      </c>
      <c r="G570">
        <f>IF(F570="","",IF(F570&lt;0,10*F570^2,0))</f>
        <v/>
      </c>
      <c r="H570">
        <f>IF(F570="","",IF(F570&gt;0,10*F570^2,0))</f>
        <v/>
      </c>
    </row>
    <row r="571">
      <c r="A571">
        <f>Input!A571</f>
        <v/>
      </c>
      <c r="B571">
        <f>IF(ISNUMBER(Input!B571),IF(AND(Input!B571&gt;=20,Input!B571&lt;=700),Input!B571,""),"")</f>
        <v/>
      </c>
      <c r="C571">
        <f>IF(B571="","",INT(A571))</f>
        <v/>
      </c>
      <c r="D571">
        <f>IF(B571="","",HOUR(A571))</f>
        <v/>
      </c>
      <c r="E571">
        <f>IF(B571="","",IF(INPUT!$I$1="","",IF(C571&lt;(INT(INPUT!$I$1)-INPUT!$I$2),"Off Meds",IF(C571&lt;=(INT(INPUT!$I$1)+INPUT!$I$2),"Washout","On Meds"))))</f>
        <v/>
      </c>
      <c r="F571">
        <f>IF(B571="","",1.509*(LN(B571)^1.084-5.381))</f>
        <v/>
      </c>
      <c r="G571">
        <f>IF(F571="","",IF(F571&lt;0,10*F571^2,0))</f>
        <v/>
      </c>
      <c r="H571">
        <f>IF(F571="","",IF(F571&gt;0,10*F571^2,0))</f>
        <v/>
      </c>
    </row>
    <row r="572">
      <c r="A572">
        <f>Input!A572</f>
        <v/>
      </c>
      <c r="B572">
        <f>IF(ISNUMBER(Input!B572),IF(AND(Input!B572&gt;=20,Input!B572&lt;=700),Input!B572,""),"")</f>
        <v/>
      </c>
      <c r="C572">
        <f>IF(B572="","",INT(A572))</f>
        <v/>
      </c>
      <c r="D572">
        <f>IF(B572="","",HOUR(A572))</f>
        <v/>
      </c>
      <c r="E572">
        <f>IF(B572="","",IF(INPUT!$I$1="","",IF(C572&lt;(INT(INPUT!$I$1)-INPUT!$I$2),"Off Meds",IF(C572&lt;=(INT(INPUT!$I$1)+INPUT!$I$2),"Washout","On Meds"))))</f>
        <v/>
      </c>
      <c r="F572">
        <f>IF(B572="","",1.509*(LN(B572)^1.084-5.381))</f>
        <v/>
      </c>
      <c r="G572">
        <f>IF(F572="","",IF(F572&lt;0,10*F572^2,0))</f>
        <v/>
      </c>
      <c r="H572">
        <f>IF(F572="","",IF(F572&gt;0,10*F572^2,0))</f>
        <v/>
      </c>
    </row>
    <row r="573">
      <c r="A573">
        <f>Input!A573</f>
        <v/>
      </c>
      <c r="B573">
        <f>IF(ISNUMBER(Input!B573),IF(AND(Input!B573&gt;=20,Input!B573&lt;=700),Input!B573,""),"")</f>
        <v/>
      </c>
      <c r="C573">
        <f>IF(B573="","",INT(A573))</f>
        <v/>
      </c>
      <c r="D573">
        <f>IF(B573="","",HOUR(A573))</f>
        <v/>
      </c>
      <c r="E573">
        <f>IF(B573="","",IF(INPUT!$I$1="","",IF(C573&lt;(INT(INPUT!$I$1)-INPUT!$I$2),"Off Meds",IF(C573&lt;=(INT(INPUT!$I$1)+INPUT!$I$2),"Washout","On Meds"))))</f>
        <v/>
      </c>
      <c r="F573">
        <f>IF(B573="","",1.509*(LN(B573)^1.084-5.381))</f>
        <v/>
      </c>
      <c r="G573">
        <f>IF(F573="","",IF(F573&lt;0,10*F573^2,0))</f>
        <v/>
      </c>
      <c r="H573">
        <f>IF(F573="","",IF(F573&gt;0,10*F573^2,0))</f>
        <v/>
      </c>
    </row>
    <row r="574">
      <c r="A574">
        <f>Input!A574</f>
        <v/>
      </c>
      <c r="B574">
        <f>IF(ISNUMBER(Input!B574),IF(AND(Input!B574&gt;=20,Input!B574&lt;=700),Input!B574,""),"")</f>
        <v/>
      </c>
      <c r="C574">
        <f>IF(B574="","",INT(A574))</f>
        <v/>
      </c>
      <c r="D574">
        <f>IF(B574="","",HOUR(A574))</f>
        <v/>
      </c>
      <c r="E574">
        <f>IF(B574="","",IF(INPUT!$I$1="","",IF(C574&lt;(INT(INPUT!$I$1)-INPUT!$I$2),"Off Meds",IF(C574&lt;=(INT(INPUT!$I$1)+INPUT!$I$2),"Washout","On Meds"))))</f>
        <v/>
      </c>
      <c r="F574">
        <f>IF(B574="","",1.509*(LN(B574)^1.084-5.381))</f>
        <v/>
      </c>
      <c r="G574">
        <f>IF(F574="","",IF(F574&lt;0,10*F574^2,0))</f>
        <v/>
      </c>
      <c r="H574">
        <f>IF(F574="","",IF(F574&gt;0,10*F574^2,0))</f>
        <v/>
      </c>
    </row>
    <row r="575">
      <c r="A575">
        <f>Input!A575</f>
        <v/>
      </c>
      <c r="B575">
        <f>IF(ISNUMBER(Input!B575),IF(AND(Input!B575&gt;=20,Input!B575&lt;=700),Input!B575,""),"")</f>
        <v/>
      </c>
      <c r="C575">
        <f>IF(B575="","",INT(A575))</f>
        <v/>
      </c>
      <c r="D575">
        <f>IF(B575="","",HOUR(A575))</f>
        <v/>
      </c>
      <c r="E575">
        <f>IF(B575="","",IF(INPUT!$I$1="","",IF(C575&lt;(INT(INPUT!$I$1)-INPUT!$I$2),"Off Meds",IF(C575&lt;=(INT(INPUT!$I$1)+INPUT!$I$2),"Washout","On Meds"))))</f>
        <v/>
      </c>
      <c r="F575">
        <f>IF(B575="","",1.509*(LN(B575)^1.084-5.381))</f>
        <v/>
      </c>
      <c r="G575">
        <f>IF(F575="","",IF(F575&lt;0,10*F575^2,0))</f>
        <v/>
      </c>
      <c r="H575">
        <f>IF(F575="","",IF(F575&gt;0,10*F575^2,0))</f>
        <v/>
      </c>
    </row>
    <row r="576">
      <c r="A576">
        <f>Input!A576</f>
        <v/>
      </c>
      <c r="B576">
        <f>IF(ISNUMBER(Input!B576),IF(AND(Input!B576&gt;=20,Input!B576&lt;=700),Input!B576,""),"")</f>
        <v/>
      </c>
      <c r="C576">
        <f>IF(B576="","",INT(A576))</f>
        <v/>
      </c>
      <c r="D576">
        <f>IF(B576="","",HOUR(A576))</f>
        <v/>
      </c>
      <c r="E576">
        <f>IF(B576="","",IF(INPUT!$I$1="","",IF(C576&lt;(INT(INPUT!$I$1)-INPUT!$I$2),"Off Meds",IF(C576&lt;=(INT(INPUT!$I$1)+INPUT!$I$2),"Washout","On Meds"))))</f>
        <v/>
      </c>
      <c r="F576">
        <f>IF(B576="","",1.509*(LN(B576)^1.084-5.381))</f>
        <v/>
      </c>
      <c r="G576">
        <f>IF(F576="","",IF(F576&lt;0,10*F576^2,0))</f>
        <v/>
      </c>
      <c r="H576">
        <f>IF(F576="","",IF(F576&gt;0,10*F576^2,0))</f>
        <v/>
      </c>
    </row>
    <row r="577">
      <c r="A577">
        <f>Input!A577</f>
        <v/>
      </c>
      <c r="B577">
        <f>IF(ISNUMBER(Input!B577),IF(AND(Input!B577&gt;=20,Input!B577&lt;=700),Input!B577,""),"")</f>
        <v/>
      </c>
      <c r="C577">
        <f>IF(B577="","",INT(A577))</f>
        <v/>
      </c>
      <c r="D577">
        <f>IF(B577="","",HOUR(A577))</f>
        <v/>
      </c>
      <c r="E577">
        <f>IF(B577="","",IF(INPUT!$I$1="","",IF(C577&lt;(INT(INPUT!$I$1)-INPUT!$I$2),"Off Meds",IF(C577&lt;=(INT(INPUT!$I$1)+INPUT!$I$2),"Washout","On Meds"))))</f>
        <v/>
      </c>
      <c r="F577">
        <f>IF(B577="","",1.509*(LN(B577)^1.084-5.381))</f>
        <v/>
      </c>
      <c r="G577">
        <f>IF(F577="","",IF(F577&lt;0,10*F577^2,0))</f>
        <v/>
      </c>
      <c r="H577">
        <f>IF(F577="","",IF(F577&gt;0,10*F577^2,0))</f>
        <v/>
      </c>
    </row>
    <row r="578">
      <c r="A578">
        <f>Input!A578</f>
        <v/>
      </c>
      <c r="B578">
        <f>IF(ISNUMBER(Input!B578),IF(AND(Input!B578&gt;=20,Input!B578&lt;=700),Input!B578,""),"")</f>
        <v/>
      </c>
      <c r="C578">
        <f>IF(B578="","",INT(A578))</f>
        <v/>
      </c>
      <c r="D578">
        <f>IF(B578="","",HOUR(A578))</f>
        <v/>
      </c>
      <c r="E578">
        <f>IF(B578="","",IF(INPUT!$I$1="","",IF(C578&lt;(INT(INPUT!$I$1)-INPUT!$I$2),"Off Meds",IF(C578&lt;=(INT(INPUT!$I$1)+INPUT!$I$2),"Washout","On Meds"))))</f>
        <v/>
      </c>
      <c r="F578">
        <f>IF(B578="","",1.509*(LN(B578)^1.084-5.381))</f>
        <v/>
      </c>
      <c r="G578">
        <f>IF(F578="","",IF(F578&lt;0,10*F578^2,0))</f>
        <v/>
      </c>
      <c r="H578">
        <f>IF(F578="","",IF(F578&gt;0,10*F578^2,0))</f>
        <v/>
      </c>
    </row>
    <row r="579">
      <c r="A579">
        <f>Input!A579</f>
        <v/>
      </c>
      <c r="B579">
        <f>IF(ISNUMBER(Input!B579),IF(AND(Input!B579&gt;=20,Input!B579&lt;=700),Input!B579,""),"")</f>
        <v/>
      </c>
      <c r="C579">
        <f>IF(B579="","",INT(A579))</f>
        <v/>
      </c>
      <c r="D579">
        <f>IF(B579="","",HOUR(A579))</f>
        <v/>
      </c>
      <c r="E579">
        <f>IF(B579="","",IF(INPUT!$I$1="","",IF(C579&lt;(INT(INPUT!$I$1)-INPUT!$I$2),"Off Meds",IF(C579&lt;=(INT(INPUT!$I$1)+INPUT!$I$2),"Washout","On Meds"))))</f>
        <v/>
      </c>
      <c r="F579">
        <f>IF(B579="","",1.509*(LN(B579)^1.084-5.381))</f>
        <v/>
      </c>
      <c r="G579">
        <f>IF(F579="","",IF(F579&lt;0,10*F579^2,0))</f>
        <v/>
      </c>
      <c r="H579">
        <f>IF(F579="","",IF(F579&gt;0,10*F579^2,0))</f>
        <v/>
      </c>
    </row>
    <row r="580">
      <c r="A580">
        <f>Input!A580</f>
        <v/>
      </c>
      <c r="B580">
        <f>IF(ISNUMBER(Input!B580),IF(AND(Input!B580&gt;=20,Input!B580&lt;=700),Input!B580,""),"")</f>
        <v/>
      </c>
      <c r="C580">
        <f>IF(B580="","",INT(A580))</f>
        <v/>
      </c>
      <c r="D580">
        <f>IF(B580="","",HOUR(A580))</f>
        <v/>
      </c>
      <c r="E580">
        <f>IF(B580="","",IF(INPUT!$I$1="","",IF(C580&lt;(INT(INPUT!$I$1)-INPUT!$I$2),"Off Meds",IF(C580&lt;=(INT(INPUT!$I$1)+INPUT!$I$2),"Washout","On Meds"))))</f>
        <v/>
      </c>
      <c r="F580">
        <f>IF(B580="","",1.509*(LN(B580)^1.084-5.381))</f>
        <v/>
      </c>
      <c r="G580">
        <f>IF(F580="","",IF(F580&lt;0,10*F580^2,0))</f>
        <v/>
      </c>
      <c r="H580">
        <f>IF(F580="","",IF(F580&gt;0,10*F580^2,0))</f>
        <v/>
      </c>
    </row>
    <row r="581">
      <c r="A581">
        <f>Input!A581</f>
        <v/>
      </c>
      <c r="B581">
        <f>IF(ISNUMBER(Input!B581),IF(AND(Input!B581&gt;=20,Input!B581&lt;=700),Input!B581,""),"")</f>
        <v/>
      </c>
      <c r="C581">
        <f>IF(B581="","",INT(A581))</f>
        <v/>
      </c>
      <c r="D581">
        <f>IF(B581="","",HOUR(A581))</f>
        <v/>
      </c>
      <c r="E581">
        <f>IF(B581="","",IF(INPUT!$I$1="","",IF(C581&lt;(INT(INPUT!$I$1)-INPUT!$I$2),"Off Meds",IF(C581&lt;=(INT(INPUT!$I$1)+INPUT!$I$2),"Washout","On Meds"))))</f>
        <v/>
      </c>
      <c r="F581">
        <f>IF(B581="","",1.509*(LN(B581)^1.084-5.381))</f>
        <v/>
      </c>
      <c r="G581">
        <f>IF(F581="","",IF(F581&lt;0,10*F581^2,0))</f>
        <v/>
      </c>
      <c r="H581">
        <f>IF(F581="","",IF(F581&gt;0,10*F581^2,0))</f>
        <v/>
      </c>
    </row>
    <row r="582">
      <c r="A582">
        <f>Input!A582</f>
        <v/>
      </c>
      <c r="B582">
        <f>IF(ISNUMBER(Input!B582),IF(AND(Input!B582&gt;=20,Input!B582&lt;=700),Input!B582,""),"")</f>
        <v/>
      </c>
      <c r="C582">
        <f>IF(B582="","",INT(A582))</f>
        <v/>
      </c>
      <c r="D582">
        <f>IF(B582="","",HOUR(A582))</f>
        <v/>
      </c>
      <c r="E582">
        <f>IF(B582="","",IF(INPUT!$I$1="","",IF(C582&lt;(INT(INPUT!$I$1)-INPUT!$I$2),"Off Meds",IF(C582&lt;=(INT(INPUT!$I$1)+INPUT!$I$2),"Washout","On Meds"))))</f>
        <v/>
      </c>
      <c r="F582">
        <f>IF(B582="","",1.509*(LN(B582)^1.084-5.381))</f>
        <v/>
      </c>
      <c r="G582">
        <f>IF(F582="","",IF(F582&lt;0,10*F582^2,0))</f>
        <v/>
      </c>
      <c r="H582">
        <f>IF(F582="","",IF(F582&gt;0,10*F582^2,0))</f>
        <v/>
      </c>
    </row>
    <row r="583">
      <c r="A583">
        <f>Input!A583</f>
        <v/>
      </c>
      <c r="B583">
        <f>IF(ISNUMBER(Input!B583),IF(AND(Input!B583&gt;=20,Input!B583&lt;=700),Input!B583,""),"")</f>
        <v/>
      </c>
      <c r="C583">
        <f>IF(B583="","",INT(A583))</f>
        <v/>
      </c>
      <c r="D583">
        <f>IF(B583="","",HOUR(A583))</f>
        <v/>
      </c>
      <c r="E583">
        <f>IF(B583="","",IF(INPUT!$I$1="","",IF(C583&lt;(INT(INPUT!$I$1)-INPUT!$I$2),"Off Meds",IF(C583&lt;=(INT(INPUT!$I$1)+INPUT!$I$2),"Washout","On Meds"))))</f>
        <v/>
      </c>
      <c r="F583">
        <f>IF(B583="","",1.509*(LN(B583)^1.084-5.381))</f>
        <v/>
      </c>
      <c r="G583">
        <f>IF(F583="","",IF(F583&lt;0,10*F583^2,0))</f>
        <v/>
      </c>
      <c r="H583">
        <f>IF(F583="","",IF(F583&gt;0,10*F583^2,0))</f>
        <v/>
      </c>
    </row>
    <row r="584">
      <c r="A584">
        <f>Input!A584</f>
        <v/>
      </c>
      <c r="B584">
        <f>IF(ISNUMBER(Input!B584),IF(AND(Input!B584&gt;=20,Input!B584&lt;=700),Input!B584,""),"")</f>
        <v/>
      </c>
      <c r="C584">
        <f>IF(B584="","",INT(A584))</f>
        <v/>
      </c>
      <c r="D584">
        <f>IF(B584="","",HOUR(A584))</f>
        <v/>
      </c>
      <c r="E584">
        <f>IF(B584="","",IF(INPUT!$I$1="","",IF(C584&lt;(INT(INPUT!$I$1)-INPUT!$I$2),"Off Meds",IF(C584&lt;=(INT(INPUT!$I$1)+INPUT!$I$2),"Washout","On Meds"))))</f>
        <v/>
      </c>
      <c r="F584">
        <f>IF(B584="","",1.509*(LN(B584)^1.084-5.381))</f>
        <v/>
      </c>
      <c r="G584">
        <f>IF(F584="","",IF(F584&lt;0,10*F584^2,0))</f>
        <v/>
      </c>
      <c r="H584">
        <f>IF(F584="","",IF(F584&gt;0,10*F584^2,0))</f>
        <v/>
      </c>
    </row>
    <row r="585">
      <c r="A585">
        <f>Input!A585</f>
        <v/>
      </c>
      <c r="B585">
        <f>IF(ISNUMBER(Input!B585),IF(AND(Input!B585&gt;=20,Input!B585&lt;=700),Input!B585,""),"")</f>
        <v/>
      </c>
      <c r="C585">
        <f>IF(B585="","",INT(A585))</f>
        <v/>
      </c>
      <c r="D585">
        <f>IF(B585="","",HOUR(A585))</f>
        <v/>
      </c>
      <c r="E585">
        <f>IF(B585="","",IF(INPUT!$I$1="","",IF(C585&lt;(INT(INPUT!$I$1)-INPUT!$I$2),"Off Meds",IF(C585&lt;=(INT(INPUT!$I$1)+INPUT!$I$2),"Washout","On Meds"))))</f>
        <v/>
      </c>
      <c r="F585">
        <f>IF(B585="","",1.509*(LN(B585)^1.084-5.381))</f>
        <v/>
      </c>
      <c r="G585">
        <f>IF(F585="","",IF(F585&lt;0,10*F585^2,0))</f>
        <v/>
      </c>
      <c r="H585">
        <f>IF(F585="","",IF(F585&gt;0,10*F585^2,0))</f>
        <v/>
      </c>
    </row>
    <row r="586">
      <c r="A586">
        <f>Input!A586</f>
        <v/>
      </c>
      <c r="B586">
        <f>IF(ISNUMBER(Input!B586),IF(AND(Input!B586&gt;=20,Input!B586&lt;=700),Input!B586,""),"")</f>
        <v/>
      </c>
      <c r="C586">
        <f>IF(B586="","",INT(A586))</f>
        <v/>
      </c>
      <c r="D586">
        <f>IF(B586="","",HOUR(A586))</f>
        <v/>
      </c>
      <c r="E586">
        <f>IF(B586="","",IF(INPUT!$I$1="","",IF(C586&lt;(INT(INPUT!$I$1)-INPUT!$I$2),"Off Meds",IF(C586&lt;=(INT(INPUT!$I$1)+INPUT!$I$2),"Washout","On Meds"))))</f>
        <v/>
      </c>
      <c r="F586">
        <f>IF(B586="","",1.509*(LN(B586)^1.084-5.381))</f>
        <v/>
      </c>
      <c r="G586">
        <f>IF(F586="","",IF(F586&lt;0,10*F586^2,0))</f>
        <v/>
      </c>
      <c r="H586">
        <f>IF(F586="","",IF(F586&gt;0,10*F586^2,0))</f>
        <v/>
      </c>
    </row>
    <row r="587">
      <c r="A587">
        <f>Input!A587</f>
        <v/>
      </c>
      <c r="B587">
        <f>IF(ISNUMBER(Input!B587),IF(AND(Input!B587&gt;=20,Input!B587&lt;=700),Input!B587,""),"")</f>
        <v/>
      </c>
      <c r="C587">
        <f>IF(B587="","",INT(A587))</f>
        <v/>
      </c>
      <c r="D587">
        <f>IF(B587="","",HOUR(A587))</f>
        <v/>
      </c>
      <c r="E587">
        <f>IF(B587="","",IF(INPUT!$I$1="","",IF(C587&lt;(INT(INPUT!$I$1)-INPUT!$I$2),"Off Meds",IF(C587&lt;=(INT(INPUT!$I$1)+INPUT!$I$2),"Washout","On Meds"))))</f>
        <v/>
      </c>
      <c r="F587">
        <f>IF(B587="","",1.509*(LN(B587)^1.084-5.381))</f>
        <v/>
      </c>
      <c r="G587">
        <f>IF(F587="","",IF(F587&lt;0,10*F587^2,0))</f>
        <v/>
      </c>
      <c r="H587">
        <f>IF(F587="","",IF(F587&gt;0,10*F587^2,0))</f>
        <v/>
      </c>
    </row>
    <row r="588">
      <c r="A588">
        <f>Input!A588</f>
        <v/>
      </c>
      <c r="B588">
        <f>IF(ISNUMBER(Input!B588),IF(AND(Input!B588&gt;=20,Input!B588&lt;=700),Input!B588,""),"")</f>
        <v/>
      </c>
      <c r="C588">
        <f>IF(B588="","",INT(A588))</f>
        <v/>
      </c>
      <c r="D588">
        <f>IF(B588="","",HOUR(A588))</f>
        <v/>
      </c>
      <c r="E588">
        <f>IF(B588="","",IF(INPUT!$I$1="","",IF(C588&lt;(INT(INPUT!$I$1)-INPUT!$I$2),"Off Meds",IF(C588&lt;=(INT(INPUT!$I$1)+INPUT!$I$2),"Washout","On Meds"))))</f>
        <v/>
      </c>
      <c r="F588">
        <f>IF(B588="","",1.509*(LN(B588)^1.084-5.381))</f>
        <v/>
      </c>
      <c r="G588">
        <f>IF(F588="","",IF(F588&lt;0,10*F588^2,0))</f>
        <v/>
      </c>
      <c r="H588">
        <f>IF(F588="","",IF(F588&gt;0,10*F588^2,0))</f>
        <v/>
      </c>
    </row>
    <row r="589">
      <c r="A589">
        <f>Input!A589</f>
        <v/>
      </c>
      <c r="B589">
        <f>IF(ISNUMBER(Input!B589),IF(AND(Input!B589&gt;=20,Input!B589&lt;=700),Input!B589,""),"")</f>
        <v/>
      </c>
      <c r="C589">
        <f>IF(B589="","",INT(A589))</f>
        <v/>
      </c>
      <c r="D589">
        <f>IF(B589="","",HOUR(A589))</f>
        <v/>
      </c>
      <c r="E589">
        <f>IF(B589="","",IF(INPUT!$I$1="","",IF(C589&lt;(INT(INPUT!$I$1)-INPUT!$I$2),"Off Meds",IF(C589&lt;=(INT(INPUT!$I$1)+INPUT!$I$2),"Washout","On Meds"))))</f>
        <v/>
      </c>
      <c r="F589">
        <f>IF(B589="","",1.509*(LN(B589)^1.084-5.381))</f>
        <v/>
      </c>
      <c r="G589">
        <f>IF(F589="","",IF(F589&lt;0,10*F589^2,0))</f>
        <v/>
      </c>
      <c r="H589">
        <f>IF(F589="","",IF(F589&gt;0,10*F589^2,0))</f>
        <v/>
      </c>
    </row>
    <row r="590">
      <c r="A590">
        <f>Input!A590</f>
        <v/>
      </c>
      <c r="B590">
        <f>IF(ISNUMBER(Input!B590),IF(AND(Input!B590&gt;=20,Input!B590&lt;=700),Input!B590,""),"")</f>
        <v/>
      </c>
      <c r="C590">
        <f>IF(B590="","",INT(A590))</f>
        <v/>
      </c>
      <c r="D590">
        <f>IF(B590="","",HOUR(A590))</f>
        <v/>
      </c>
      <c r="E590">
        <f>IF(B590="","",IF(INPUT!$I$1="","",IF(C590&lt;(INT(INPUT!$I$1)-INPUT!$I$2),"Off Meds",IF(C590&lt;=(INT(INPUT!$I$1)+INPUT!$I$2),"Washout","On Meds"))))</f>
        <v/>
      </c>
      <c r="F590">
        <f>IF(B590="","",1.509*(LN(B590)^1.084-5.381))</f>
        <v/>
      </c>
      <c r="G590">
        <f>IF(F590="","",IF(F590&lt;0,10*F590^2,0))</f>
        <v/>
      </c>
      <c r="H590">
        <f>IF(F590="","",IF(F590&gt;0,10*F590^2,0))</f>
        <v/>
      </c>
    </row>
    <row r="591">
      <c r="A591">
        <f>Input!A591</f>
        <v/>
      </c>
      <c r="B591">
        <f>IF(ISNUMBER(Input!B591),IF(AND(Input!B591&gt;=20,Input!B591&lt;=700),Input!B591,""),"")</f>
        <v/>
      </c>
      <c r="C591">
        <f>IF(B591="","",INT(A591))</f>
        <v/>
      </c>
      <c r="D591">
        <f>IF(B591="","",HOUR(A591))</f>
        <v/>
      </c>
      <c r="E591">
        <f>IF(B591="","",IF(INPUT!$I$1="","",IF(C591&lt;(INT(INPUT!$I$1)-INPUT!$I$2),"Off Meds",IF(C591&lt;=(INT(INPUT!$I$1)+INPUT!$I$2),"Washout","On Meds"))))</f>
        <v/>
      </c>
      <c r="F591">
        <f>IF(B591="","",1.509*(LN(B591)^1.084-5.381))</f>
        <v/>
      </c>
      <c r="G591">
        <f>IF(F591="","",IF(F591&lt;0,10*F591^2,0))</f>
        <v/>
      </c>
      <c r="H591">
        <f>IF(F591="","",IF(F591&gt;0,10*F591^2,0))</f>
        <v/>
      </c>
    </row>
    <row r="592">
      <c r="A592">
        <f>Input!A592</f>
        <v/>
      </c>
      <c r="B592">
        <f>IF(ISNUMBER(Input!B592),IF(AND(Input!B592&gt;=20,Input!B592&lt;=700),Input!B592,""),"")</f>
        <v/>
      </c>
      <c r="C592">
        <f>IF(B592="","",INT(A592))</f>
        <v/>
      </c>
      <c r="D592">
        <f>IF(B592="","",HOUR(A592))</f>
        <v/>
      </c>
      <c r="E592">
        <f>IF(B592="","",IF(INPUT!$I$1="","",IF(C592&lt;(INT(INPUT!$I$1)-INPUT!$I$2),"Off Meds",IF(C592&lt;=(INT(INPUT!$I$1)+INPUT!$I$2),"Washout","On Meds"))))</f>
        <v/>
      </c>
      <c r="F592">
        <f>IF(B592="","",1.509*(LN(B592)^1.084-5.381))</f>
        <v/>
      </c>
      <c r="G592">
        <f>IF(F592="","",IF(F592&lt;0,10*F592^2,0))</f>
        <v/>
      </c>
      <c r="H592">
        <f>IF(F592="","",IF(F592&gt;0,10*F592^2,0))</f>
        <v/>
      </c>
    </row>
    <row r="593">
      <c r="A593">
        <f>Input!A593</f>
        <v/>
      </c>
      <c r="B593">
        <f>IF(ISNUMBER(Input!B593),IF(AND(Input!B593&gt;=20,Input!B593&lt;=700),Input!B593,""),"")</f>
        <v/>
      </c>
      <c r="C593">
        <f>IF(B593="","",INT(A593))</f>
        <v/>
      </c>
      <c r="D593">
        <f>IF(B593="","",HOUR(A593))</f>
        <v/>
      </c>
      <c r="E593">
        <f>IF(B593="","",IF(INPUT!$I$1="","",IF(C593&lt;(INT(INPUT!$I$1)-INPUT!$I$2),"Off Meds",IF(C593&lt;=(INT(INPUT!$I$1)+INPUT!$I$2),"Washout","On Meds"))))</f>
        <v/>
      </c>
      <c r="F593">
        <f>IF(B593="","",1.509*(LN(B593)^1.084-5.381))</f>
        <v/>
      </c>
      <c r="G593">
        <f>IF(F593="","",IF(F593&lt;0,10*F593^2,0))</f>
        <v/>
      </c>
      <c r="H593">
        <f>IF(F593="","",IF(F593&gt;0,10*F593^2,0))</f>
        <v/>
      </c>
    </row>
    <row r="594">
      <c r="A594">
        <f>Input!A594</f>
        <v/>
      </c>
      <c r="B594">
        <f>IF(ISNUMBER(Input!B594),IF(AND(Input!B594&gt;=20,Input!B594&lt;=700),Input!B594,""),"")</f>
        <v/>
      </c>
      <c r="C594">
        <f>IF(B594="","",INT(A594))</f>
        <v/>
      </c>
      <c r="D594">
        <f>IF(B594="","",HOUR(A594))</f>
        <v/>
      </c>
      <c r="E594">
        <f>IF(B594="","",IF(INPUT!$I$1="","",IF(C594&lt;(INT(INPUT!$I$1)-INPUT!$I$2),"Off Meds",IF(C594&lt;=(INT(INPUT!$I$1)+INPUT!$I$2),"Washout","On Meds"))))</f>
        <v/>
      </c>
      <c r="F594">
        <f>IF(B594="","",1.509*(LN(B594)^1.084-5.381))</f>
        <v/>
      </c>
      <c r="G594">
        <f>IF(F594="","",IF(F594&lt;0,10*F594^2,0))</f>
        <v/>
      </c>
      <c r="H594">
        <f>IF(F594="","",IF(F594&gt;0,10*F594^2,0))</f>
        <v/>
      </c>
    </row>
    <row r="595">
      <c r="A595">
        <f>Input!A595</f>
        <v/>
      </c>
      <c r="B595">
        <f>IF(ISNUMBER(Input!B595),IF(AND(Input!B595&gt;=20,Input!B595&lt;=700),Input!B595,""),"")</f>
        <v/>
      </c>
      <c r="C595">
        <f>IF(B595="","",INT(A595))</f>
        <v/>
      </c>
      <c r="D595">
        <f>IF(B595="","",HOUR(A595))</f>
        <v/>
      </c>
      <c r="E595">
        <f>IF(B595="","",IF(INPUT!$I$1="","",IF(C595&lt;(INT(INPUT!$I$1)-INPUT!$I$2),"Off Meds",IF(C595&lt;=(INT(INPUT!$I$1)+INPUT!$I$2),"Washout","On Meds"))))</f>
        <v/>
      </c>
      <c r="F595">
        <f>IF(B595="","",1.509*(LN(B595)^1.084-5.381))</f>
        <v/>
      </c>
      <c r="G595">
        <f>IF(F595="","",IF(F595&lt;0,10*F595^2,0))</f>
        <v/>
      </c>
      <c r="H595">
        <f>IF(F595="","",IF(F595&gt;0,10*F595^2,0))</f>
        <v/>
      </c>
    </row>
    <row r="596">
      <c r="A596">
        <f>Input!A596</f>
        <v/>
      </c>
      <c r="B596">
        <f>IF(ISNUMBER(Input!B596),IF(AND(Input!B596&gt;=20,Input!B596&lt;=700),Input!B596,""),"")</f>
        <v/>
      </c>
      <c r="C596">
        <f>IF(B596="","",INT(A596))</f>
        <v/>
      </c>
      <c r="D596">
        <f>IF(B596="","",HOUR(A596))</f>
        <v/>
      </c>
      <c r="E596">
        <f>IF(B596="","",IF(INPUT!$I$1="","",IF(C596&lt;(INT(INPUT!$I$1)-INPUT!$I$2),"Off Meds",IF(C596&lt;=(INT(INPUT!$I$1)+INPUT!$I$2),"Washout","On Meds"))))</f>
        <v/>
      </c>
      <c r="F596">
        <f>IF(B596="","",1.509*(LN(B596)^1.084-5.381))</f>
        <v/>
      </c>
      <c r="G596">
        <f>IF(F596="","",IF(F596&lt;0,10*F596^2,0))</f>
        <v/>
      </c>
      <c r="H596">
        <f>IF(F596="","",IF(F596&gt;0,10*F596^2,0))</f>
        <v/>
      </c>
    </row>
    <row r="597">
      <c r="A597">
        <f>Input!A597</f>
        <v/>
      </c>
      <c r="B597">
        <f>IF(ISNUMBER(Input!B597),IF(AND(Input!B597&gt;=20,Input!B597&lt;=700),Input!B597,""),"")</f>
        <v/>
      </c>
      <c r="C597">
        <f>IF(B597="","",INT(A597))</f>
        <v/>
      </c>
      <c r="D597">
        <f>IF(B597="","",HOUR(A597))</f>
        <v/>
      </c>
      <c r="E597">
        <f>IF(B597="","",IF(INPUT!$I$1="","",IF(C597&lt;(INT(INPUT!$I$1)-INPUT!$I$2),"Off Meds",IF(C597&lt;=(INT(INPUT!$I$1)+INPUT!$I$2),"Washout","On Meds"))))</f>
        <v/>
      </c>
      <c r="F597">
        <f>IF(B597="","",1.509*(LN(B597)^1.084-5.381))</f>
        <v/>
      </c>
      <c r="G597">
        <f>IF(F597="","",IF(F597&lt;0,10*F597^2,0))</f>
        <v/>
      </c>
      <c r="H597">
        <f>IF(F597="","",IF(F597&gt;0,10*F597^2,0))</f>
        <v/>
      </c>
    </row>
    <row r="598">
      <c r="A598">
        <f>Input!A598</f>
        <v/>
      </c>
      <c r="B598">
        <f>IF(ISNUMBER(Input!B598),IF(AND(Input!B598&gt;=20,Input!B598&lt;=700),Input!B598,""),"")</f>
        <v/>
      </c>
      <c r="C598">
        <f>IF(B598="","",INT(A598))</f>
        <v/>
      </c>
      <c r="D598">
        <f>IF(B598="","",HOUR(A598))</f>
        <v/>
      </c>
      <c r="E598">
        <f>IF(B598="","",IF(INPUT!$I$1="","",IF(C598&lt;(INT(INPUT!$I$1)-INPUT!$I$2),"Off Meds",IF(C598&lt;=(INT(INPUT!$I$1)+INPUT!$I$2),"Washout","On Meds"))))</f>
        <v/>
      </c>
      <c r="F598">
        <f>IF(B598="","",1.509*(LN(B598)^1.084-5.381))</f>
        <v/>
      </c>
      <c r="G598">
        <f>IF(F598="","",IF(F598&lt;0,10*F598^2,0))</f>
        <v/>
      </c>
      <c r="H598">
        <f>IF(F598="","",IF(F598&gt;0,10*F598^2,0))</f>
        <v/>
      </c>
    </row>
    <row r="599">
      <c r="A599">
        <f>Input!A599</f>
        <v/>
      </c>
      <c r="B599">
        <f>IF(ISNUMBER(Input!B599),IF(AND(Input!B599&gt;=20,Input!B599&lt;=700),Input!B599,""),"")</f>
        <v/>
      </c>
      <c r="C599">
        <f>IF(B599="","",INT(A599))</f>
        <v/>
      </c>
      <c r="D599">
        <f>IF(B599="","",HOUR(A599))</f>
        <v/>
      </c>
      <c r="E599">
        <f>IF(B599="","",IF(INPUT!$I$1="","",IF(C599&lt;(INT(INPUT!$I$1)-INPUT!$I$2),"Off Meds",IF(C599&lt;=(INT(INPUT!$I$1)+INPUT!$I$2),"Washout","On Meds"))))</f>
        <v/>
      </c>
      <c r="F599">
        <f>IF(B599="","",1.509*(LN(B599)^1.084-5.381))</f>
        <v/>
      </c>
      <c r="G599">
        <f>IF(F599="","",IF(F599&lt;0,10*F599^2,0))</f>
        <v/>
      </c>
      <c r="H599">
        <f>IF(F599="","",IF(F599&gt;0,10*F599^2,0))</f>
        <v/>
      </c>
    </row>
    <row r="600">
      <c r="A600">
        <f>Input!A600</f>
        <v/>
      </c>
      <c r="B600">
        <f>IF(ISNUMBER(Input!B600),IF(AND(Input!B600&gt;=20,Input!B600&lt;=700),Input!B600,""),"")</f>
        <v/>
      </c>
      <c r="C600">
        <f>IF(B600="","",INT(A600))</f>
        <v/>
      </c>
      <c r="D600">
        <f>IF(B600="","",HOUR(A600))</f>
        <v/>
      </c>
      <c r="E600">
        <f>IF(B600="","",IF(INPUT!$I$1="","",IF(C600&lt;(INT(INPUT!$I$1)-INPUT!$I$2),"Off Meds",IF(C600&lt;=(INT(INPUT!$I$1)+INPUT!$I$2),"Washout","On Meds"))))</f>
        <v/>
      </c>
      <c r="F600">
        <f>IF(B600="","",1.509*(LN(B600)^1.084-5.381))</f>
        <v/>
      </c>
      <c r="G600">
        <f>IF(F600="","",IF(F600&lt;0,10*F600^2,0))</f>
        <v/>
      </c>
      <c r="H600">
        <f>IF(F600="","",IF(F600&gt;0,10*F600^2,0))</f>
        <v/>
      </c>
    </row>
    <row r="601">
      <c r="A601">
        <f>Input!A601</f>
        <v/>
      </c>
      <c r="B601">
        <f>IF(ISNUMBER(Input!B601),IF(AND(Input!B601&gt;=20,Input!B601&lt;=700),Input!B601,""),"")</f>
        <v/>
      </c>
      <c r="C601">
        <f>IF(B601="","",INT(A601))</f>
        <v/>
      </c>
      <c r="D601">
        <f>IF(B601="","",HOUR(A601))</f>
        <v/>
      </c>
      <c r="E601">
        <f>IF(B601="","",IF(INPUT!$I$1="","",IF(C601&lt;(INT(INPUT!$I$1)-INPUT!$I$2),"Off Meds",IF(C601&lt;=(INT(INPUT!$I$1)+INPUT!$I$2),"Washout","On Meds"))))</f>
        <v/>
      </c>
      <c r="F601">
        <f>IF(B601="","",1.509*(LN(B601)^1.084-5.381))</f>
        <v/>
      </c>
      <c r="G601">
        <f>IF(F601="","",IF(F601&lt;0,10*F601^2,0))</f>
        <v/>
      </c>
      <c r="H601">
        <f>IF(F601="","",IF(F601&gt;0,10*F601^2,0))</f>
        <v/>
      </c>
    </row>
    <row r="602">
      <c r="A602">
        <f>Input!A602</f>
        <v/>
      </c>
      <c r="B602">
        <f>IF(ISNUMBER(Input!B602),IF(AND(Input!B602&gt;=20,Input!B602&lt;=700),Input!B602,""),"")</f>
        <v/>
      </c>
      <c r="C602">
        <f>IF(B602="","",INT(A602))</f>
        <v/>
      </c>
      <c r="D602">
        <f>IF(B602="","",HOUR(A602))</f>
        <v/>
      </c>
      <c r="E602">
        <f>IF(B602="","",IF(INPUT!$I$1="","",IF(C602&lt;(INT(INPUT!$I$1)-INPUT!$I$2),"Off Meds",IF(C602&lt;=(INT(INPUT!$I$1)+INPUT!$I$2),"Washout","On Meds"))))</f>
        <v/>
      </c>
      <c r="F602">
        <f>IF(B602="","",1.509*(LN(B602)^1.084-5.381))</f>
        <v/>
      </c>
      <c r="G602">
        <f>IF(F602="","",IF(F602&lt;0,10*F602^2,0))</f>
        <v/>
      </c>
      <c r="H602">
        <f>IF(F602="","",IF(F602&gt;0,10*F602^2,0))</f>
        <v/>
      </c>
    </row>
    <row r="603">
      <c r="A603">
        <f>Input!A603</f>
        <v/>
      </c>
      <c r="B603">
        <f>IF(ISNUMBER(Input!B603),IF(AND(Input!B603&gt;=20,Input!B603&lt;=700),Input!B603,""),"")</f>
        <v/>
      </c>
      <c r="C603">
        <f>IF(B603="","",INT(A603))</f>
        <v/>
      </c>
      <c r="D603">
        <f>IF(B603="","",HOUR(A603))</f>
        <v/>
      </c>
      <c r="E603">
        <f>IF(B603="","",IF(INPUT!$I$1="","",IF(C603&lt;(INT(INPUT!$I$1)-INPUT!$I$2),"Off Meds",IF(C603&lt;=(INT(INPUT!$I$1)+INPUT!$I$2),"Washout","On Meds"))))</f>
        <v/>
      </c>
      <c r="F603">
        <f>IF(B603="","",1.509*(LN(B603)^1.084-5.381))</f>
        <v/>
      </c>
      <c r="G603">
        <f>IF(F603="","",IF(F603&lt;0,10*F603^2,0))</f>
        <v/>
      </c>
      <c r="H603">
        <f>IF(F603="","",IF(F603&gt;0,10*F603^2,0))</f>
        <v/>
      </c>
    </row>
    <row r="604">
      <c r="A604">
        <f>Input!A604</f>
        <v/>
      </c>
      <c r="B604">
        <f>IF(ISNUMBER(Input!B604),IF(AND(Input!B604&gt;=20,Input!B604&lt;=700),Input!B604,""),"")</f>
        <v/>
      </c>
      <c r="C604">
        <f>IF(B604="","",INT(A604))</f>
        <v/>
      </c>
      <c r="D604">
        <f>IF(B604="","",HOUR(A604))</f>
        <v/>
      </c>
      <c r="E604">
        <f>IF(B604="","",IF(INPUT!$I$1="","",IF(C604&lt;(INT(INPUT!$I$1)-INPUT!$I$2),"Off Meds",IF(C604&lt;=(INT(INPUT!$I$1)+INPUT!$I$2),"Washout","On Meds"))))</f>
        <v/>
      </c>
      <c r="F604">
        <f>IF(B604="","",1.509*(LN(B604)^1.084-5.381))</f>
        <v/>
      </c>
      <c r="G604">
        <f>IF(F604="","",IF(F604&lt;0,10*F604^2,0))</f>
        <v/>
      </c>
      <c r="H604">
        <f>IF(F604="","",IF(F604&gt;0,10*F604^2,0))</f>
        <v/>
      </c>
    </row>
    <row r="605">
      <c r="A605">
        <f>Input!A605</f>
        <v/>
      </c>
      <c r="B605">
        <f>IF(ISNUMBER(Input!B605),IF(AND(Input!B605&gt;=20,Input!B605&lt;=700),Input!B605,""),"")</f>
        <v/>
      </c>
      <c r="C605">
        <f>IF(B605="","",INT(A605))</f>
        <v/>
      </c>
      <c r="D605">
        <f>IF(B605="","",HOUR(A605))</f>
        <v/>
      </c>
      <c r="E605">
        <f>IF(B605="","",IF(INPUT!$I$1="","",IF(C605&lt;(INT(INPUT!$I$1)-INPUT!$I$2),"Off Meds",IF(C605&lt;=(INT(INPUT!$I$1)+INPUT!$I$2),"Washout","On Meds"))))</f>
        <v/>
      </c>
      <c r="F605">
        <f>IF(B605="","",1.509*(LN(B605)^1.084-5.381))</f>
        <v/>
      </c>
      <c r="G605">
        <f>IF(F605="","",IF(F605&lt;0,10*F605^2,0))</f>
        <v/>
      </c>
      <c r="H605">
        <f>IF(F605="","",IF(F605&gt;0,10*F605^2,0))</f>
        <v/>
      </c>
    </row>
    <row r="606">
      <c r="A606">
        <f>Input!A606</f>
        <v/>
      </c>
      <c r="B606">
        <f>IF(ISNUMBER(Input!B606),IF(AND(Input!B606&gt;=20,Input!B606&lt;=700),Input!B606,""),"")</f>
        <v/>
      </c>
      <c r="C606">
        <f>IF(B606="","",INT(A606))</f>
        <v/>
      </c>
      <c r="D606">
        <f>IF(B606="","",HOUR(A606))</f>
        <v/>
      </c>
      <c r="E606">
        <f>IF(B606="","",IF(INPUT!$I$1="","",IF(C606&lt;(INT(INPUT!$I$1)-INPUT!$I$2),"Off Meds",IF(C606&lt;=(INT(INPUT!$I$1)+INPUT!$I$2),"Washout","On Meds"))))</f>
        <v/>
      </c>
      <c r="F606">
        <f>IF(B606="","",1.509*(LN(B606)^1.084-5.381))</f>
        <v/>
      </c>
      <c r="G606">
        <f>IF(F606="","",IF(F606&lt;0,10*F606^2,0))</f>
        <v/>
      </c>
      <c r="H606">
        <f>IF(F606="","",IF(F606&gt;0,10*F606^2,0))</f>
        <v/>
      </c>
    </row>
    <row r="607">
      <c r="A607">
        <f>Input!A607</f>
        <v/>
      </c>
      <c r="B607">
        <f>IF(ISNUMBER(Input!B607),IF(AND(Input!B607&gt;=20,Input!B607&lt;=700),Input!B607,""),"")</f>
        <v/>
      </c>
      <c r="C607">
        <f>IF(B607="","",INT(A607))</f>
        <v/>
      </c>
      <c r="D607">
        <f>IF(B607="","",HOUR(A607))</f>
        <v/>
      </c>
      <c r="E607">
        <f>IF(B607="","",IF(INPUT!$I$1="","",IF(C607&lt;(INT(INPUT!$I$1)-INPUT!$I$2),"Off Meds",IF(C607&lt;=(INT(INPUT!$I$1)+INPUT!$I$2),"Washout","On Meds"))))</f>
        <v/>
      </c>
      <c r="F607">
        <f>IF(B607="","",1.509*(LN(B607)^1.084-5.381))</f>
        <v/>
      </c>
      <c r="G607">
        <f>IF(F607="","",IF(F607&lt;0,10*F607^2,0))</f>
        <v/>
      </c>
      <c r="H607">
        <f>IF(F607="","",IF(F607&gt;0,10*F607^2,0))</f>
        <v/>
      </c>
    </row>
    <row r="608">
      <c r="A608">
        <f>Input!A608</f>
        <v/>
      </c>
      <c r="B608">
        <f>IF(ISNUMBER(Input!B608),IF(AND(Input!B608&gt;=20,Input!B608&lt;=700),Input!B608,""),"")</f>
        <v/>
      </c>
      <c r="C608">
        <f>IF(B608="","",INT(A608))</f>
        <v/>
      </c>
      <c r="D608">
        <f>IF(B608="","",HOUR(A608))</f>
        <v/>
      </c>
      <c r="E608">
        <f>IF(B608="","",IF(INPUT!$I$1="","",IF(C608&lt;(INT(INPUT!$I$1)-INPUT!$I$2),"Off Meds",IF(C608&lt;=(INT(INPUT!$I$1)+INPUT!$I$2),"Washout","On Meds"))))</f>
        <v/>
      </c>
      <c r="F608">
        <f>IF(B608="","",1.509*(LN(B608)^1.084-5.381))</f>
        <v/>
      </c>
      <c r="G608">
        <f>IF(F608="","",IF(F608&lt;0,10*F608^2,0))</f>
        <v/>
      </c>
      <c r="H608">
        <f>IF(F608="","",IF(F608&gt;0,10*F608^2,0))</f>
        <v/>
      </c>
    </row>
    <row r="609">
      <c r="A609">
        <f>Input!A609</f>
        <v/>
      </c>
      <c r="B609">
        <f>IF(ISNUMBER(Input!B609),IF(AND(Input!B609&gt;=20,Input!B609&lt;=700),Input!B609,""),"")</f>
        <v/>
      </c>
      <c r="C609">
        <f>IF(B609="","",INT(A609))</f>
        <v/>
      </c>
      <c r="D609">
        <f>IF(B609="","",HOUR(A609))</f>
        <v/>
      </c>
      <c r="E609">
        <f>IF(B609="","",IF(INPUT!$I$1="","",IF(C609&lt;(INT(INPUT!$I$1)-INPUT!$I$2),"Off Meds",IF(C609&lt;=(INT(INPUT!$I$1)+INPUT!$I$2),"Washout","On Meds"))))</f>
        <v/>
      </c>
      <c r="F609">
        <f>IF(B609="","",1.509*(LN(B609)^1.084-5.381))</f>
        <v/>
      </c>
      <c r="G609">
        <f>IF(F609="","",IF(F609&lt;0,10*F609^2,0))</f>
        <v/>
      </c>
      <c r="H609">
        <f>IF(F609="","",IF(F609&gt;0,10*F609^2,0))</f>
        <v/>
      </c>
    </row>
    <row r="610">
      <c r="A610">
        <f>Input!A610</f>
        <v/>
      </c>
      <c r="B610">
        <f>IF(ISNUMBER(Input!B610),IF(AND(Input!B610&gt;=20,Input!B610&lt;=700),Input!B610,""),"")</f>
        <v/>
      </c>
      <c r="C610">
        <f>IF(B610="","",INT(A610))</f>
        <v/>
      </c>
      <c r="D610">
        <f>IF(B610="","",HOUR(A610))</f>
        <v/>
      </c>
      <c r="E610">
        <f>IF(B610="","",IF(INPUT!$I$1="","",IF(C610&lt;(INT(INPUT!$I$1)-INPUT!$I$2),"Off Meds",IF(C610&lt;=(INT(INPUT!$I$1)+INPUT!$I$2),"Washout","On Meds"))))</f>
        <v/>
      </c>
      <c r="F610">
        <f>IF(B610="","",1.509*(LN(B610)^1.084-5.381))</f>
        <v/>
      </c>
      <c r="G610">
        <f>IF(F610="","",IF(F610&lt;0,10*F610^2,0))</f>
        <v/>
      </c>
      <c r="H610">
        <f>IF(F610="","",IF(F610&gt;0,10*F610^2,0))</f>
        <v/>
      </c>
    </row>
    <row r="611">
      <c r="A611">
        <f>Input!A611</f>
        <v/>
      </c>
      <c r="B611">
        <f>IF(ISNUMBER(Input!B611),IF(AND(Input!B611&gt;=20,Input!B611&lt;=700),Input!B611,""),"")</f>
        <v/>
      </c>
      <c r="C611">
        <f>IF(B611="","",INT(A611))</f>
        <v/>
      </c>
      <c r="D611">
        <f>IF(B611="","",HOUR(A611))</f>
        <v/>
      </c>
      <c r="E611">
        <f>IF(B611="","",IF(INPUT!$I$1="","",IF(C611&lt;(INT(INPUT!$I$1)-INPUT!$I$2),"Off Meds",IF(C611&lt;=(INT(INPUT!$I$1)+INPUT!$I$2),"Washout","On Meds"))))</f>
        <v/>
      </c>
      <c r="F611">
        <f>IF(B611="","",1.509*(LN(B611)^1.084-5.381))</f>
        <v/>
      </c>
      <c r="G611">
        <f>IF(F611="","",IF(F611&lt;0,10*F611^2,0))</f>
        <v/>
      </c>
      <c r="H611">
        <f>IF(F611="","",IF(F611&gt;0,10*F611^2,0))</f>
        <v/>
      </c>
    </row>
    <row r="612">
      <c r="A612">
        <f>Input!A612</f>
        <v/>
      </c>
      <c r="B612">
        <f>IF(ISNUMBER(Input!B612),IF(AND(Input!B612&gt;=20,Input!B612&lt;=700),Input!B612,""),"")</f>
        <v/>
      </c>
      <c r="C612">
        <f>IF(B612="","",INT(A612))</f>
        <v/>
      </c>
      <c r="D612">
        <f>IF(B612="","",HOUR(A612))</f>
        <v/>
      </c>
      <c r="E612">
        <f>IF(B612="","",IF(INPUT!$I$1="","",IF(C612&lt;(INT(INPUT!$I$1)-INPUT!$I$2),"Off Meds",IF(C612&lt;=(INT(INPUT!$I$1)+INPUT!$I$2),"Washout","On Meds"))))</f>
        <v/>
      </c>
      <c r="F612">
        <f>IF(B612="","",1.509*(LN(B612)^1.084-5.381))</f>
        <v/>
      </c>
      <c r="G612">
        <f>IF(F612="","",IF(F612&lt;0,10*F612^2,0))</f>
        <v/>
      </c>
      <c r="H612">
        <f>IF(F612="","",IF(F612&gt;0,10*F612^2,0))</f>
        <v/>
      </c>
    </row>
    <row r="613">
      <c r="A613">
        <f>Input!A613</f>
        <v/>
      </c>
      <c r="B613">
        <f>IF(ISNUMBER(Input!B613),IF(AND(Input!B613&gt;=20,Input!B613&lt;=700),Input!B613,""),"")</f>
        <v/>
      </c>
      <c r="C613">
        <f>IF(B613="","",INT(A613))</f>
        <v/>
      </c>
      <c r="D613">
        <f>IF(B613="","",HOUR(A613))</f>
        <v/>
      </c>
      <c r="E613">
        <f>IF(B613="","",IF(INPUT!$I$1="","",IF(C613&lt;(INT(INPUT!$I$1)-INPUT!$I$2),"Off Meds",IF(C613&lt;=(INT(INPUT!$I$1)+INPUT!$I$2),"Washout","On Meds"))))</f>
        <v/>
      </c>
      <c r="F613">
        <f>IF(B613="","",1.509*(LN(B613)^1.084-5.381))</f>
        <v/>
      </c>
      <c r="G613">
        <f>IF(F613="","",IF(F613&lt;0,10*F613^2,0))</f>
        <v/>
      </c>
      <c r="H613">
        <f>IF(F613="","",IF(F613&gt;0,10*F613^2,0))</f>
        <v/>
      </c>
    </row>
    <row r="614">
      <c r="A614">
        <f>Input!A614</f>
        <v/>
      </c>
      <c r="B614">
        <f>IF(ISNUMBER(Input!B614),IF(AND(Input!B614&gt;=20,Input!B614&lt;=700),Input!B614,""),"")</f>
        <v/>
      </c>
      <c r="C614">
        <f>IF(B614="","",INT(A614))</f>
        <v/>
      </c>
      <c r="D614">
        <f>IF(B614="","",HOUR(A614))</f>
        <v/>
      </c>
      <c r="E614">
        <f>IF(B614="","",IF(INPUT!$I$1="","",IF(C614&lt;(INT(INPUT!$I$1)-INPUT!$I$2),"Off Meds",IF(C614&lt;=(INT(INPUT!$I$1)+INPUT!$I$2),"Washout","On Meds"))))</f>
        <v/>
      </c>
      <c r="F614">
        <f>IF(B614="","",1.509*(LN(B614)^1.084-5.381))</f>
        <v/>
      </c>
      <c r="G614">
        <f>IF(F614="","",IF(F614&lt;0,10*F614^2,0))</f>
        <v/>
      </c>
      <c r="H614">
        <f>IF(F614="","",IF(F614&gt;0,10*F614^2,0))</f>
        <v/>
      </c>
    </row>
    <row r="615">
      <c r="A615">
        <f>Input!A615</f>
        <v/>
      </c>
      <c r="B615">
        <f>IF(ISNUMBER(Input!B615),IF(AND(Input!B615&gt;=20,Input!B615&lt;=700),Input!B615,""),"")</f>
        <v/>
      </c>
      <c r="C615">
        <f>IF(B615="","",INT(A615))</f>
        <v/>
      </c>
      <c r="D615">
        <f>IF(B615="","",HOUR(A615))</f>
        <v/>
      </c>
      <c r="E615">
        <f>IF(B615="","",IF(INPUT!$I$1="","",IF(C615&lt;(INT(INPUT!$I$1)-INPUT!$I$2),"Off Meds",IF(C615&lt;=(INT(INPUT!$I$1)+INPUT!$I$2),"Washout","On Meds"))))</f>
        <v/>
      </c>
      <c r="F615">
        <f>IF(B615="","",1.509*(LN(B615)^1.084-5.381))</f>
        <v/>
      </c>
      <c r="G615">
        <f>IF(F615="","",IF(F615&lt;0,10*F615^2,0))</f>
        <v/>
      </c>
      <c r="H615">
        <f>IF(F615="","",IF(F615&gt;0,10*F615^2,0))</f>
        <v/>
      </c>
    </row>
    <row r="616">
      <c r="A616">
        <f>Input!A616</f>
        <v/>
      </c>
      <c r="B616">
        <f>IF(ISNUMBER(Input!B616),IF(AND(Input!B616&gt;=20,Input!B616&lt;=700),Input!B616,""),"")</f>
        <v/>
      </c>
      <c r="C616">
        <f>IF(B616="","",INT(A616))</f>
        <v/>
      </c>
      <c r="D616">
        <f>IF(B616="","",HOUR(A616))</f>
        <v/>
      </c>
      <c r="E616">
        <f>IF(B616="","",IF(INPUT!$I$1="","",IF(C616&lt;(INT(INPUT!$I$1)-INPUT!$I$2),"Off Meds",IF(C616&lt;=(INT(INPUT!$I$1)+INPUT!$I$2),"Washout","On Meds"))))</f>
        <v/>
      </c>
      <c r="F616">
        <f>IF(B616="","",1.509*(LN(B616)^1.084-5.381))</f>
        <v/>
      </c>
      <c r="G616">
        <f>IF(F616="","",IF(F616&lt;0,10*F616^2,0))</f>
        <v/>
      </c>
      <c r="H616">
        <f>IF(F616="","",IF(F616&gt;0,10*F616^2,0))</f>
        <v/>
      </c>
    </row>
    <row r="617">
      <c r="A617">
        <f>Input!A617</f>
        <v/>
      </c>
      <c r="B617">
        <f>IF(ISNUMBER(Input!B617),IF(AND(Input!B617&gt;=20,Input!B617&lt;=700),Input!B617,""),"")</f>
        <v/>
      </c>
      <c r="C617">
        <f>IF(B617="","",INT(A617))</f>
        <v/>
      </c>
      <c r="D617">
        <f>IF(B617="","",HOUR(A617))</f>
        <v/>
      </c>
      <c r="E617">
        <f>IF(B617="","",IF(INPUT!$I$1="","",IF(C617&lt;(INT(INPUT!$I$1)-INPUT!$I$2),"Off Meds",IF(C617&lt;=(INT(INPUT!$I$1)+INPUT!$I$2),"Washout","On Meds"))))</f>
        <v/>
      </c>
      <c r="F617">
        <f>IF(B617="","",1.509*(LN(B617)^1.084-5.381))</f>
        <v/>
      </c>
      <c r="G617">
        <f>IF(F617="","",IF(F617&lt;0,10*F617^2,0))</f>
        <v/>
      </c>
      <c r="H617">
        <f>IF(F617="","",IF(F617&gt;0,10*F617^2,0))</f>
        <v/>
      </c>
    </row>
    <row r="618">
      <c r="A618">
        <f>Input!A618</f>
        <v/>
      </c>
      <c r="B618">
        <f>IF(ISNUMBER(Input!B618),IF(AND(Input!B618&gt;=20,Input!B618&lt;=700),Input!B618,""),"")</f>
        <v/>
      </c>
      <c r="C618">
        <f>IF(B618="","",INT(A618))</f>
        <v/>
      </c>
      <c r="D618">
        <f>IF(B618="","",HOUR(A618))</f>
        <v/>
      </c>
      <c r="E618">
        <f>IF(B618="","",IF(INPUT!$I$1="","",IF(C618&lt;(INT(INPUT!$I$1)-INPUT!$I$2),"Off Meds",IF(C618&lt;=(INT(INPUT!$I$1)+INPUT!$I$2),"Washout","On Meds"))))</f>
        <v/>
      </c>
      <c r="F618">
        <f>IF(B618="","",1.509*(LN(B618)^1.084-5.381))</f>
        <v/>
      </c>
      <c r="G618">
        <f>IF(F618="","",IF(F618&lt;0,10*F618^2,0))</f>
        <v/>
      </c>
      <c r="H618">
        <f>IF(F618="","",IF(F618&gt;0,10*F618^2,0))</f>
        <v/>
      </c>
    </row>
    <row r="619">
      <c r="A619">
        <f>Input!A619</f>
        <v/>
      </c>
      <c r="B619">
        <f>IF(ISNUMBER(Input!B619),IF(AND(Input!B619&gt;=20,Input!B619&lt;=700),Input!B619,""),"")</f>
        <v/>
      </c>
      <c r="C619">
        <f>IF(B619="","",INT(A619))</f>
        <v/>
      </c>
      <c r="D619">
        <f>IF(B619="","",HOUR(A619))</f>
        <v/>
      </c>
      <c r="E619">
        <f>IF(B619="","",IF(INPUT!$I$1="","",IF(C619&lt;(INT(INPUT!$I$1)-INPUT!$I$2),"Off Meds",IF(C619&lt;=(INT(INPUT!$I$1)+INPUT!$I$2),"Washout","On Meds"))))</f>
        <v/>
      </c>
      <c r="F619">
        <f>IF(B619="","",1.509*(LN(B619)^1.084-5.381))</f>
        <v/>
      </c>
      <c r="G619">
        <f>IF(F619="","",IF(F619&lt;0,10*F619^2,0))</f>
        <v/>
      </c>
      <c r="H619">
        <f>IF(F619="","",IF(F619&gt;0,10*F619^2,0))</f>
        <v/>
      </c>
    </row>
    <row r="620">
      <c r="A620">
        <f>Input!A620</f>
        <v/>
      </c>
      <c r="B620">
        <f>IF(ISNUMBER(Input!B620),IF(AND(Input!B620&gt;=20,Input!B620&lt;=700),Input!B620,""),"")</f>
        <v/>
      </c>
      <c r="C620">
        <f>IF(B620="","",INT(A620))</f>
        <v/>
      </c>
      <c r="D620">
        <f>IF(B620="","",HOUR(A620))</f>
        <v/>
      </c>
      <c r="E620">
        <f>IF(B620="","",IF(INPUT!$I$1="","",IF(C620&lt;(INT(INPUT!$I$1)-INPUT!$I$2),"Off Meds",IF(C620&lt;=(INT(INPUT!$I$1)+INPUT!$I$2),"Washout","On Meds"))))</f>
        <v/>
      </c>
      <c r="F620">
        <f>IF(B620="","",1.509*(LN(B620)^1.084-5.381))</f>
        <v/>
      </c>
      <c r="G620">
        <f>IF(F620="","",IF(F620&lt;0,10*F620^2,0))</f>
        <v/>
      </c>
      <c r="H620">
        <f>IF(F620="","",IF(F620&gt;0,10*F620^2,0))</f>
        <v/>
      </c>
    </row>
    <row r="621">
      <c r="A621">
        <f>Input!A621</f>
        <v/>
      </c>
      <c r="B621">
        <f>IF(ISNUMBER(Input!B621),IF(AND(Input!B621&gt;=20,Input!B621&lt;=700),Input!B621,""),"")</f>
        <v/>
      </c>
      <c r="C621">
        <f>IF(B621="","",INT(A621))</f>
        <v/>
      </c>
      <c r="D621">
        <f>IF(B621="","",HOUR(A621))</f>
        <v/>
      </c>
      <c r="E621">
        <f>IF(B621="","",IF(INPUT!$I$1="","",IF(C621&lt;(INT(INPUT!$I$1)-INPUT!$I$2),"Off Meds",IF(C621&lt;=(INT(INPUT!$I$1)+INPUT!$I$2),"Washout","On Meds"))))</f>
        <v/>
      </c>
      <c r="F621">
        <f>IF(B621="","",1.509*(LN(B621)^1.084-5.381))</f>
        <v/>
      </c>
      <c r="G621">
        <f>IF(F621="","",IF(F621&lt;0,10*F621^2,0))</f>
        <v/>
      </c>
      <c r="H621">
        <f>IF(F621="","",IF(F621&gt;0,10*F621^2,0))</f>
        <v/>
      </c>
    </row>
    <row r="622">
      <c r="A622">
        <f>Input!A622</f>
        <v/>
      </c>
      <c r="B622">
        <f>IF(ISNUMBER(Input!B622),IF(AND(Input!B622&gt;=20,Input!B622&lt;=700),Input!B622,""),"")</f>
        <v/>
      </c>
      <c r="C622">
        <f>IF(B622="","",INT(A622))</f>
        <v/>
      </c>
      <c r="D622">
        <f>IF(B622="","",HOUR(A622))</f>
        <v/>
      </c>
      <c r="E622">
        <f>IF(B622="","",IF(INPUT!$I$1="","",IF(C622&lt;(INT(INPUT!$I$1)-INPUT!$I$2),"Off Meds",IF(C622&lt;=(INT(INPUT!$I$1)+INPUT!$I$2),"Washout","On Meds"))))</f>
        <v/>
      </c>
      <c r="F622">
        <f>IF(B622="","",1.509*(LN(B622)^1.084-5.381))</f>
        <v/>
      </c>
      <c r="G622">
        <f>IF(F622="","",IF(F622&lt;0,10*F622^2,0))</f>
        <v/>
      </c>
      <c r="H622">
        <f>IF(F622="","",IF(F622&gt;0,10*F622^2,0))</f>
        <v/>
      </c>
    </row>
    <row r="623">
      <c r="A623">
        <f>Input!A623</f>
        <v/>
      </c>
      <c r="B623">
        <f>IF(ISNUMBER(Input!B623),IF(AND(Input!B623&gt;=20,Input!B623&lt;=700),Input!B623,""),"")</f>
        <v/>
      </c>
      <c r="C623">
        <f>IF(B623="","",INT(A623))</f>
        <v/>
      </c>
      <c r="D623">
        <f>IF(B623="","",HOUR(A623))</f>
        <v/>
      </c>
      <c r="E623">
        <f>IF(B623="","",IF(INPUT!$I$1="","",IF(C623&lt;(INT(INPUT!$I$1)-INPUT!$I$2),"Off Meds",IF(C623&lt;=(INT(INPUT!$I$1)+INPUT!$I$2),"Washout","On Meds"))))</f>
        <v/>
      </c>
      <c r="F623">
        <f>IF(B623="","",1.509*(LN(B623)^1.084-5.381))</f>
        <v/>
      </c>
      <c r="G623">
        <f>IF(F623="","",IF(F623&lt;0,10*F623^2,0))</f>
        <v/>
      </c>
      <c r="H623">
        <f>IF(F623="","",IF(F623&gt;0,10*F623^2,0))</f>
        <v/>
      </c>
    </row>
    <row r="624">
      <c r="A624">
        <f>Input!A624</f>
        <v/>
      </c>
      <c r="B624">
        <f>IF(ISNUMBER(Input!B624),IF(AND(Input!B624&gt;=20,Input!B624&lt;=700),Input!B624,""),"")</f>
        <v/>
      </c>
      <c r="C624">
        <f>IF(B624="","",INT(A624))</f>
        <v/>
      </c>
      <c r="D624">
        <f>IF(B624="","",HOUR(A624))</f>
        <v/>
      </c>
      <c r="E624">
        <f>IF(B624="","",IF(INPUT!$I$1="","",IF(C624&lt;(INT(INPUT!$I$1)-INPUT!$I$2),"Off Meds",IF(C624&lt;=(INT(INPUT!$I$1)+INPUT!$I$2),"Washout","On Meds"))))</f>
        <v/>
      </c>
      <c r="F624">
        <f>IF(B624="","",1.509*(LN(B624)^1.084-5.381))</f>
        <v/>
      </c>
      <c r="G624">
        <f>IF(F624="","",IF(F624&lt;0,10*F624^2,0))</f>
        <v/>
      </c>
      <c r="H624">
        <f>IF(F624="","",IF(F624&gt;0,10*F624^2,0))</f>
        <v/>
      </c>
    </row>
    <row r="625">
      <c r="A625">
        <f>Input!A625</f>
        <v/>
      </c>
      <c r="B625">
        <f>IF(ISNUMBER(Input!B625),IF(AND(Input!B625&gt;=20,Input!B625&lt;=700),Input!B625,""),"")</f>
        <v/>
      </c>
      <c r="C625">
        <f>IF(B625="","",INT(A625))</f>
        <v/>
      </c>
      <c r="D625">
        <f>IF(B625="","",HOUR(A625))</f>
        <v/>
      </c>
      <c r="E625">
        <f>IF(B625="","",IF(INPUT!$I$1="","",IF(C625&lt;(INT(INPUT!$I$1)-INPUT!$I$2),"Off Meds",IF(C625&lt;=(INT(INPUT!$I$1)+INPUT!$I$2),"Washout","On Meds"))))</f>
        <v/>
      </c>
      <c r="F625">
        <f>IF(B625="","",1.509*(LN(B625)^1.084-5.381))</f>
        <v/>
      </c>
      <c r="G625">
        <f>IF(F625="","",IF(F625&lt;0,10*F625^2,0))</f>
        <v/>
      </c>
      <c r="H625">
        <f>IF(F625="","",IF(F625&gt;0,10*F625^2,0))</f>
        <v/>
      </c>
    </row>
    <row r="626">
      <c r="A626">
        <f>Input!A626</f>
        <v/>
      </c>
      <c r="B626">
        <f>IF(ISNUMBER(Input!B626),IF(AND(Input!B626&gt;=20,Input!B626&lt;=700),Input!B626,""),"")</f>
        <v/>
      </c>
      <c r="C626">
        <f>IF(B626="","",INT(A626))</f>
        <v/>
      </c>
      <c r="D626">
        <f>IF(B626="","",HOUR(A626))</f>
        <v/>
      </c>
      <c r="E626">
        <f>IF(B626="","",IF(INPUT!$I$1="","",IF(C626&lt;(INT(INPUT!$I$1)-INPUT!$I$2),"Off Meds",IF(C626&lt;=(INT(INPUT!$I$1)+INPUT!$I$2),"Washout","On Meds"))))</f>
        <v/>
      </c>
      <c r="F626">
        <f>IF(B626="","",1.509*(LN(B626)^1.084-5.381))</f>
        <v/>
      </c>
      <c r="G626">
        <f>IF(F626="","",IF(F626&lt;0,10*F626^2,0))</f>
        <v/>
      </c>
      <c r="H626">
        <f>IF(F626="","",IF(F626&gt;0,10*F626^2,0))</f>
        <v/>
      </c>
    </row>
    <row r="627">
      <c r="A627">
        <f>Input!A627</f>
        <v/>
      </c>
      <c r="B627">
        <f>IF(ISNUMBER(Input!B627),IF(AND(Input!B627&gt;=20,Input!B627&lt;=700),Input!B627,""),"")</f>
        <v/>
      </c>
      <c r="C627">
        <f>IF(B627="","",INT(A627))</f>
        <v/>
      </c>
      <c r="D627">
        <f>IF(B627="","",HOUR(A627))</f>
        <v/>
      </c>
      <c r="E627">
        <f>IF(B627="","",IF(INPUT!$I$1="","",IF(C627&lt;(INT(INPUT!$I$1)-INPUT!$I$2),"Off Meds",IF(C627&lt;=(INT(INPUT!$I$1)+INPUT!$I$2),"Washout","On Meds"))))</f>
        <v/>
      </c>
      <c r="F627">
        <f>IF(B627="","",1.509*(LN(B627)^1.084-5.381))</f>
        <v/>
      </c>
      <c r="G627">
        <f>IF(F627="","",IF(F627&lt;0,10*F627^2,0))</f>
        <v/>
      </c>
      <c r="H627">
        <f>IF(F627="","",IF(F627&gt;0,10*F627^2,0))</f>
        <v/>
      </c>
    </row>
    <row r="628">
      <c r="A628">
        <f>Input!A628</f>
        <v/>
      </c>
      <c r="B628">
        <f>IF(ISNUMBER(Input!B628),IF(AND(Input!B628&gt;=20,Input!B628&lt;=700),Input!B628,""),"")</f>
        <v/>
      </c>
      <c r="C628">
        <f>IF(B628="","",INT(A628))</f>
        <v/>
      </c>
      <c r="D628">
        <f>IF(B628="","",HOUR(A628))</f>
        <v/>
      </c>
      <c r="E628">
        <f>IF(B628="","",IF(INPUT!$I$1="","",IF(C628&lt;(INT(INPUT!$I$1)-INPUT!$I$2),"Off Meds",IF(C628&lt;=(INT(INPUT!$I$1)+INPUT!$I$2),"Washout","On Meds"))))</f>
        <v/>
      </c>
      <c r="F628">
        <f>IF(B628="","",1.509*(LN(B628)^1.084-5.381))</f>
        <v/>
      </c>
      <c r="G628">
        <f>IF(F628="","",IF(F628&lt;0,10*F628^2,0))</f>
        <v/>
      </c>
      <c r="H628">
        <f>IF(F628="","",IF(F628&gt;0,10*F628^2,0))</f>
        <v/>
      </c>
    </row>
    <row r="629">
      <c r="A629">
        <f>Input!A629</f>
        <v/>
      </c>
      <c r="B629">
        <f>IF(ISNUMBER(Input!B629),IF(AND(Input!B629&gt;=20,Input!B629&lt;=700),Input!B629,""),"")</f>
        <v/>
      </c>
      <c r="C629">
        <f>IF(B629="","",INT(A629))</f>
        <v/>
      </c>
      <c r="D629">
        <f>IF(B629="","",HOUR(A629))</f>
        <v/>
      </c>
      <c r="E629">
        <f>IF(B629="","",IF(INPUT!$I$1="","",IF(C629&lt;(INT(INPUT!$I$1)-INPUT!$I$2),"Off Meds",IF(C629&lt;=(INT(INPUT!$I$1)+INPUT!$I$2),"Washout","On Meds"))))</f>
        <v/>
      </c>
      <c r="F629">
        <f>IF(B629="","",1.509*(LN(B629)^1.084-5.381))</f>
        <v/>
      </c>
      <c r="G629">
        <f>IF(F629="","",IF(F629&lt;0,10*F629^2,0))</f>
        <v/>
      </c>
      <c r="H629">
        <f>IF(F629="","",IF(F629&gt;0,10*F629^2,0))</f>
        <v/>
      </c>
    </row>
    <row r="630">
      <c r="A630">
        <f>Input!A630</f>
        <v/>
      </c>
      <c r="B630">
        <f>IF(ISNUMBER(Input!B630),IF(AND(Input!B630&gt;=20,Input!B630&lt;=700),Input!B630,""),"")</f>
        <v/>
      </c>
      <c r="C630">
        <f>IF(B630="","",INT(A630))</f>
        <v/>
      </c>
      <c r="D630">
        <f>IF(B630="","",HOUR(A630))</f>
        <v/>
      </c>
      <c r="E630">
        <f>IF(B630="","",IF(INPUT!$I$1="","",IF(C630&lt;(INT(INPUT!$I$1)-INPUT!$I$2),"Off Meds",IF(C630&lt;=(INT(INPUT!$I$1)+INPUT!$I$2),"Washout","On Meds"))))</f>
        <v/>
      </c>
      <c r="F630">
        <f>IF(B630="","",1.509*(LN(B630)^1.084-5.381))</f>
        <v/>
      </c>
      <c r="G630">
        <f>IF(F630="","",IF(F630&lt;0,10*F630^2,0))</f>
        <v/>
      </c>
      <c r="H630">
        <f>IF(F630="","",IF(F630&gt;0,10*F630^2,0))</f>
        <v/>
      </c>
    </row>
    <row r="631">
      <c r="A631">
        <f>Input!A631</f>
        <v/>
      </c>
      <c r="B631">
        <f>IF(ISNUMBER(Input!B631),IF(AND(Input!B631&gt;=20,Input!B631&lt;=700),Input!B631,""),"")</f>
        <v/>
      </c>
      <c r="C631">
        <f>IF(B631="","",INT(A631))</f>
        <v/>
      </c>
      <c r="D631">
        <f>IF(B631="","",HOUR(A631))</f>
        <v/>
      </c>
      <c r="E631">
        <f>IF(B631="","",IF(INPUT!$I$1="","",IF(C631&lt;(INT(INPUT!$I$1)-INPUT!$I$2),"Off Meds",IF(C631&lt;=(INT(INPUT!$I$1)+INPUT!$I$2),"Washout","On Meds"))))</f>
        <v/>
      </c>
      <c r="F631">
        <f>IF(B631="","",1.509*(LN(B631)^1.084-5.381))</f>
        <v/>
      </c>
      <c r="G631">
        <f>IF(F631="","",IF(F631&lt;0,10*F631^2,0))</f>
        <v/>
      </c>
      <c r="H631">
        <f>IF(F631="","",IF(F631&gt;0,10*F631^2,0))</f>
        <v/>
      </c>
    </row>
    <row r="632">
      <c r="A632">
        <f>Input!A632</f>
        <v/>
      </c>
      <c r="B632">
        <f>IF(ISNUMBER(Input!B632),IF(AND(Input!B632&gt;=20,Input!B632&lt;=700),Input!B632,""),"")</f>
        <v/>
      </c>
      <c r="C632">
        <f>IF(B632="","",INT(A632))</f>
        <v/>
      </c>
      <c r="D632">
        <f>IF(B632="","",HOUR(A632))</f>
        <v/>
      </c>
      <c r="E632">
        <f>IF(B632="","",IF(INPUT!$I$1="","",IF(C632&lt;(INT(INPUT!$I$1)-INPUT!$I$2),"Off Meds",IF(C632&lt;=(INT(INPUT!$I$1)+INPUT!$I$2),"Washout","On Meds"))))</f>
        <v/>
      </c>
      <c r="F632">
        <f>IF(B632="","",1.509*(LN(B632)^1.084-5.381))</f>
        <v/>
      </c>
      <c r="G632">
        <f>IF(F632="","",IF(F632&lt;0,10*F632^2,0))</f>
        <v/>
      </c>
      <c r="H632">
        <f>IF(F632="","",IF(F632&gt;0,10*F632^2,0))</f>
        <v/>
      </c>
    </row>
    <row r="633">
      <c r="A633">
        <f>Input!A633</f>
        <v/>
      </c>
      <c r="B633">
        <f>IF(ISNUMBER(Input!B633),IF(AND(Input!B633&gt;=20,Input!B633&lt;=700),Input!B633,""),"")</f>
        <v/>
      </c>
      <c r="C633">
        <f>IF(B633="","",INT(A633))</f>
        <v/>
      </c>
      <c r="D633">
        <f>IF(B633="","",HOUR(A633))</f>
        <v/>
      </c>
      <c r="E633">
        <f>IF(B633="","",IF(INPUT!$I$1="","",IF(C633&lt;(INT(INPUT!$I$1)-INPUT!$I$2),"Off Meds",IF(C633&lt;=(INT(INPUT!$I$1)+INPUT!$I$2),"Washout","On Meds"))))</f>
        <v/>
      </c>
      <c r="F633">
        <f>IF(B633="","",1.509*(LN(B633)^1.084-5.381))</f>
        <v/>
      </c>
      <c r="G633">
        <f>IF(F633="","",IF(F633&lt;0,10*F633^2,0))</f>
        <v/>
      </c>
      <c r="H633">
        <f>IF(F633="","",IF(F633&gt;0,10*F633^2,0))</f>
        <v/>
      </c>
    </row>
    <row r="634">
      <c r="A634">
        <f>Input!A634</f>
        <v/>
      </c>
      <c r="B634">
        <f>IF(ISNUMBER(Input!B634),IF(AND(Input!B634&gt;=20,Input!B634&lt;=700),Input!B634,""),"")</f>
        <v/>
      </c>
      <c r="C634">
        <f>IF(B634="","",INT(A634))</f>
        <v/>
      </c>
      <c r="D634">
        <f>IF(B634="","",HOUR(A634))</f>
        <v/>
      </c>
      <c r="E634">
        <f>IF(B634="","",IF(INPUT!$I$1="","",IF(C634&lt;(INT(INPUT!$I$1)-INPUT!$I$2),"Off Meds",IF(C634&lt;=(INT(INPUT!$I$1)+INPUT!$I$2),"Washout","On Meds"))))</f>
        <v/>
      </c>
      <c r="F634">
        <f>IF(B634="","",1.509*(LN(B634)^1.084-5.381))</f>
        <v/>
      </c>
      <c r="G634">
        <f>IF(F634="","",IF(F634&lt;0,10*F634^2,0))</f>
        <v/>
      </c>
      <c r="H634">
        <f>IF(F634="","",IF(F634&gt;0,10*F634^2,0))</f>
        <v/>
      </c>
    </row>
    <row r="635">
      <c r="A635">
        <f>Input!A635</f>
        <v/>
      </c>
      <c r="B635">
        <f>IF(ISNUMBER(Input!B635),IF(AND(Input!B635&gt;=20,Input!B635&lt;=700),Input!B635,""),"")</f>
        <v/>
      </c>
      <c r="C635">
        <f>IF(B635="","",INT(A635))</f>
        <v/>
      </c>
      <c r="D635">
        <f>IF(B635="","",HOUR(A635))</f>
        <v/>
      </c>
      <c r="E635">
        <f>IF(B635="","",IF(INPUT!$I$1="","",IF(C635&lt;(INT(INPUT!$I$1)-INPUT!$I$2),"Off Meds",IF(C635&lt;=(INT(INPUT!$I$1)+INPUT!$I$2),"Washout","On Meds"))))</f>
        <v/>
      </c>
      <c r="F635">
        <f>IF(B635="","",1.509*(LN(B635)^1.084-5.381))</f>
        <v/>
      </c>
      <c r="G635">
        <f>IF(F635="","",IF(F635&lt;0,10*F635^2,0))</f>
        <v/>
      </c>
      <c r="H635">
        <f>IF(F635="","",IF(F635&gt;0,10*F635^2,0))</f>
        <v/>
      </c>
    </row>
    <row r="636">
      <c r="A636">
        <f>Input!A636</f>
        <v/>
      </c>
      <c r="B636">
        <f>IF(ISNUMBER(Input!B636),IF(AND(Input!B636&gt;=20,Input!B636&lt;=700),Input!B636,""),"")</f>
        <v/>
      </c>
      <c r="C636">
        <f>IF(B636="","",INT(A636))</f>
        <v/>
      </c>
      <c r="D636">
        <f>IF(B636="","",HOUR(A636))</f>
        <v/>
      </c>
      <c r="E636">
        <f>IF(B636="","",IF(INPUT!$I$1="","",IF(C636&lt;(INT(INPUT!$I$1)-INPUT!$I$2),"Off Meds",IF(C636&lt;=(INT(INPUT!$I$1)+INPUT!$I$2),"Washout","On Meds"))))</f>
        <v/>
      </c>
      <c r="F636">
        <f>IF(B636="","",1.509*(LN(B636)^1.084-5.381))</f>
        <v/>
      </c>
      <c r="G636">
        <f>IF(F636="","",IF(F636&lt;0,10*F636^2,0))</f>
        <v/>
      </c>
      <c r="H636">
        <f>IF(F636="","",IF(F636&gt;0,10*F636^2,0))</f>
        <v/>
      </c>
    </row>
    <row r="637">
      <c r="A637">
        <f>Input!A637</f>
        <v/>
      </c>
      <c r="B637">
        <f>IF(ISNUMBER(Input!B637),IF(AND(Input!B637&gt;=20,Input!B637&lt;=700),Input!B637,""),"")</f>
        <v/>
      </c>
      <c r="C637">
        <f>IF(B637="","",INT(A637))</f>
        <v/>
      </c>
      <c r="D637">
        <f>IF(B637="","",HOUR(A637))</f>
        <v/>
      </c>
      <c r="E637">
        <f>IF(B637="","",IF(INPUT!$I$1="","",IF(C637&lt;(INT(INPUT!$I$1)-INPUT!$I$2),"Off Meds",IF(C637&lt;=(INT(INPUT!$I$1)+INPUT!$I$2),"Washout","On Meds"))))</f>
        <v/>
      </c>
      <c r="F637">
        <f>IF(B637="","",1.509*(LN(B637)^1.084-5.381))</f>
        <v/>
      </c>
      <c r="G637">
        <f>IF(F637="","",IF(F637&lt;0,10*F637^2,0))</f>
        <v/>
      </c>
      <c r="H637">
        <f>IF(F637="","",IF(F637&gt;0,10*F637^2,0))</f>
        <v/>
      </c>
    </row>
    <row r="638">
      <c r="A638">
        <f>Input!A638</f>
        <v/>
      </c>
      <c r="B638">
        <f>IF(ISNUMBER(Input!B638),IF(AND(Input!B638&gt;=20,Input!B638&lt;=700),Input!B638,""),"")</f>
        <v/>
      </c>
      <c r="C638">
        <f>IF(B638="","",INT(A638))</f>
        <v/>
      </c>
      <c r="D638">
        <f>IF(B638="","",HOUR(A638))</f>
        <v/>
      </c>
      <c r="E638">
        <f>IF(B638="","",IF(INPUT!$I$1="","",IF(C638&lt;(INT(INPUT!$I$1)-INPUT!$I$2),"Off Meds",IF(C638&lt;=(INT(INPUT!$I$1)+INPUT!$I$2),"Washout","On Meds"))))</f>
        <v/>
      </c>
      <c r="F638">
        <f>IF(B638="","",1.509*(LN(B638)^1.084-5.381))</f>
        <v/>
      </c>
      <c r="G638">
        <f>IF(F638="","",IF(F638&lt;0,10*F638^2,0))</f>
        <v/>
      </c>
      <c r="H638">
        <f>IF(F638="","",IF(F638&gt;0,10*F638^2,0))</f>
        <v/>
      </c>
    </row>
    <row r="639">
      <c r="A639">
        <f>Input!A639</f>
        <v/>
      </c>
      <c r="B639">
        <f>IF(ISNUMBER(Input!B639),IF(AND(Input!B639&gt;=20,Input!B639&lt;=700),Input!B639,""),"")</f>
        <v/>
      </c>
      <c r="C639">
        <f>IF(B639="","",INT(A639))</f>
        <v/>
      </c>
      <c r="D639">
        <f>IF(B639="","",HOUR(A639))</f>
        <v/>
      </c>
      <c r="E639">
        <f>IF(B639="","",IF(INPUT!$I$1="","",IF(C639&lt;(INT(INPUT!$I$1)-INPUT!$I$2),"Off Meds",IF(C639&lt;=(INT(INPUT!$I$1)+INPUT!$I$2),"Washout","On Meds"))))</f>
        <v/>
      </c>
      <c r="F639">
        <f>IF(B639="","",1.509*(LN(B639)^1.084-5.381))</f>
        <v/>
      </c>
      <c r="G639">
        <f>IF(F639="","",IF(F639&lt;0,10*F639^2,0))</f>
        <v/>
      </c>
      <c r="H639">
        <f>IF(F639="","",IF(F639&gt;0,10*F639^2,0))</f>
        <v/>
      </c>
    </row>
    <row r="640">
      <c r="A640">
        <f>Input!A640</f>
        <v/>
      </c>
      <c r="B640">
        <f>IF(ISNUMBER(Input!B640),IF(AND(Input!B640&gt;=20,Input!B640&lt;=700),Input!B640,""),"")</f>
        <v/>
      </c>
      <c r="C640">
        <f>IF(B640="","",INT(A640))</f>
        <v/>
      </c>
      <c r="D640">
        <f>IF(B640="","",HOUR(A640))</f>
        <v/>
      </c>
      <c r="E640">
        <f>IF(B640="","",IF(INPUT!$I$1="","",IF(C640&lt;(INT(INPUT!$I$1)-INPUT!$I$2),"Off Meds",IF(C640&lt;=(INT(INPUT!$I$1)+INPUT!$I$2),"Washout","On Meds"))))</f>
        <v/>
      </c>
      <c r="F640">
        <f>IF(B640="","",1.509*(LN(B640)^1.084-5.381))</f>
        <v/>
      </c>
      <c r="G640">
        <f>IF(F640="","",IF(F640&lt;0,10*F640^2,0))</f>
        <v/>
      </c>
      <c r="H640">
        <f>IF(F640="","",IF(F640&gt;0,10*F640^2,0))</f>
        <v/>
      </c>
    </row>
    <row r="641">
      <c r="A641">
        <f>Input!A641</f>
        <v/>
      </c>
      <c r="B641">
        <f>IF(ISNUMBER(Input!B641),IF(AND(Input!B641&gt;=20,Input!B641&lt;=700),Input!B641,""),"")</f>
        <v/>
      </c>
      <c r="C641">
        <f>IF(B641="","",INT(A641))</f>
        <v/>
      </c>
      <c r="D641">
        <f>IF(B641="","",HOUR(A641))</f>
        <v/>
      </c>
      <c r="E641">
        <f>IF(B641="","",IF(INPUT!$I$1="","",IF(C641&lt;(INT(INPUT!$I$1)-INPUT!$I$2),"Off Meds",IF(C641&lt;=(INT(INPUT!$I$1)+INPUT!$I$2),"Washout","On Meds"))))</f>
        <v/>
      </c>
      <c r="F641">
        <f>IF(B641="","",1.509*(LN(B641)^1.084-5.381))</f>
        <v/>
      </c>
      <c r="G641">
        <f>IF(F641="","",IF(F641&lt;0,10*F641^2,0))</f>
        <v/>
      </c>
      <c r="H641">
        <f>IF(F641="","",IF(F641&gt;0,10*F641^2,0))</f>
        <v/>
      </c>
    </row>
    <row r="642">
      <c r="A642">
        <f>Input!A642</f>
        <v/>
      </c>
      <c r="B642">
        <f>IF(ISNUMBER(Input!B642),IF(AND(Input!B642&gt;=20,Input!B642&lt;=700),Input!B642,""),"")</f>
        <v/>
      </c>
      <c r="C642">
        <f>IF(B642="","",INT(A642))</f>
        <v/>
      </c>
      <c r="D642">
        <f>IF(B642="","",HOUR(A642))</f>
        <v/>
      </c>
      <c r="E642">
        <f>IF(B642="","",IF(INPUT!$I$1="","",IF(C642&lt;(INT(INPUT!$I$1)-INPUT!$I$2),"Off Meds",IF(C642&lt;=(INT(INPUT!$I$1)+INPUT!$I$2),"Washout","On Meds"))))</f>
        <v/>
      </c>
      <c r="F642">
        <f>IF(B642="","",1.509*(LN(B642)^1.084-5.381))</f>
        <v/>
      </c>
      <c r="G642">
        <f>IF(F642="","",IF(F642&lt;0,10*F642^2,0))</f>
        <v/>
      </c>
      <c r="H642">
        <f>IF(F642="","",IF(F642&gt;0,10*F642^2,0))</f>
        <v/>
      </c>
    </row>
    <row r="643">
      <c r="A643">
        <f>Input!A643</f>
        <v/>
      </c>
      <c r="B643">
        <f>IF(ISNUMBER(Input!B643),IF(AND(Input!B643&gt;=20,Input!B643&lt;=700),Input!B643,""),"")</f>
        <v/>
      </c>
      <c r="C643">
        <f>IF(B643="","",INT(A643))</f>
        <v/>
      </c>
      <c r="D643">
        <f>IF(B643="","",HOUR(A643))</f>
        <v/>
      </c>
      <c r="E643">
        <f>IF(B643="","",IF(INPUT!$I$1="","",IF(C643&lt;(INT(INPUT!$I$1)-INPUT!$I$2),"Off Meds",IF(C643&lt;=(INT(INPUT!$I$1)+INPUT!$I$2),"Washout","On Meds"))))</f>
        <v/>
      </c>
      <c r="F643">
        <f>IF(B643="","",1.509*(LN(B643)^1.084-5.381))</f>
        <v/>
      </c>
      <c r="G643">
        <f>IF(F643="","",IF(F643&lt;0,10*F643^2,0))</f>
        <v/>
      </c>
      <c r="H643">
        <f>IF(F643="","",IF(F643&gt;0,10*F643^2,0))</f>
        <v/>
      </c>
    </row>
    <row r="644">
      <c r="A644">
        <f>Input!A644</f>
        <v/>
      </c>
      <c r="B644">
        <f>IF(ISNUMBER(Input!B644),IF(AND(Input!B644&gt;=20,Input!B644&lt;=700),Input!B644,""),"")</f>
        <v/>
      </c>
      <c r="C644">
        <f>IF(B644="","",INT(A644))</f>
        <v/>
      </c>
      <c r="D644">
        <f>IF(B644="","",HOUR(A644))</f>
        <v/>
      </c>
      <c r="E644">
        <f>IF(B644="","",IF(INPUT!$I$1="","",IF(C644&lt;(INT(INPUT!$I$1)-INPUT!$I$2),"Off Meds",IF(C644&lt;=(INT(INPUT!$I$1)+INPUT!$I$2),"Washout","On Meds"))))</f>
        <v/>
      </c>
      <c r="F644">
        <f>IF(B644="","",1.509*(LN(B644)^1.084-5.381))</f>
        <v/>
      </c>
      <c r="G644">
        <f>IF(F644="","",IF(F644&lt;0,10*F644^2,0))</f>
        <v/>
      </c>
      <c r="H644">
        <f>IF(F644="","",IF(F644&gt;0,10*F644^2,0))</f>
        <v/>
      </c>
    </row>
    <row r="645">
      <c r="A645">
        <f>Input!A645</f>
        <v/>
      </c>
      <c r="B645">
        <f>IF(ISNUMBER(Input!B645),IF(AND(Input!B645&gt;=20,Input!B645&lt;=700),Input!B645,""),"")</f>
        <v/>
      </c>
      <c r="C645">
        <f>IF(B645="","",INT(A645))</f>
        <v/>
      </c>
      <c r="D645">
        <f>IF(B645="","",HOUR(A645))</f>
        <v/>
      </c>
      <c r="E645">
        <f>IF(B645="","",IF(INPUT!$I$1="","",IF(C645&lt;(INT(INPUT!$I$1)-INPUT!$I$2),"Off Meds",IF(C645&lt;=(INT(INPUT!$I$1)+INPUT!$I$2),"Washout","On Meds"))))</f>
        <v/>
      </c>
      <c r="F645">
        <f>IF(B645="","",1.509*(LN(B645)^1.084-5.381))</f>
        <v/>
      </c>
      <c r="G645">
        <f>IF(F645="","",IF(F645&lt;0,10*F645^2,0))</f>
        <v/>
      </c>
      <c r="H645">
        <f>IF(F645="","",IF(F645&gt;0,10*F645^2,0))</f>
        <v/>
      </c>
    </row>
    <row r="646">
      <c r="A646">
        <f>Input!A646</f>
        <v/>
      </c>
      <c r="B646">
        <f>IF(ISNUMBER(Input!B646),IF(AND(Input!B646&gt;=20,Input!B646&lt;=700),Input!B646,""),"")</f>
        <v/>
      </c>
      <c r="C646">
        <f>IF(B646="","",INT(A646))</f>
        <v/>
      </c>
      <c r="D646">
        <f>IF(B646="","",HOUR(A646))</f>
        <v/>
      </c>
      <c r="E646">
        <f>IF(B646="","",IF(INPUT!$I$1="","",IF(C646&lt;(INT(INPUT!$I$1)-INPUT!$I$2),"Off Meds",IF(C646&lt;=(INT(INPUT!$I$1)+INPUT!$I$2),"Washout","On Meds"))))</f>
        <v/>
      </c>
      <c r="F646">
        <f>IF(B646="","",1.509*(LN(B646)^1.084-5.381))</f>
        <v/>
      </c>
      <c r="G646">
        <f>IF(F646="","",IF(F646&lt;0,10*F646^2,0))</f>
        <v/>
      </c>
      <c r="H646">
        <f>IF(F646="","",IF(F646&gt;0,10*F646^2,0))</f>
        <v/>
      </c>
    </row>
    <row r="647">
      <c r="A647">
        <f>Input!A647</f>
        <v/>
      </c>
      <c r="B647">
        <f>IF(ISNUMBER(Input!B647),IF(AND(Input!B647&gt;=20,Input!B647&lt;=700),Input!B647,""),"")</f>
        <v/>
      </c>
      <c r="C647">
        <f>IF(B647="","",INT(A647))</f>
        <v/>
      </c>
      <c r="D647">
        <f>IF(B647="","",HOUR(A647))</f>
        <v/>
      </c>
      <c r="E647">
        <f>IF(B647="","",IF(INPUT!$I$1="","",IF(C647&lt;(INT(INPUT!$I$1)-INPUT!$I$2),"Off Meds",IF(C647&lt;=(INT(INPUT!$I$1)+INPUT!$I$2),"Washout","On Meds"))))</f>
        <v/>
      </c>
      <c r="F647">
        <f>IF(B647="","",1.509*(LN(B647)^1.084-5.381))</f>
        <v/>
      </c>
      <c r="G647">
        <f>IF(F647="","",IF(F647&lt;0,10*F647^2,0))</f>
        <v/>
      </c>
      <c r="H647">
        <f>IF(F647="","",IF(F647&gt;0,10*F647^2,0))</f>
        <v/>
      </c>
    </row>
    <row r="648">
      <c r="A648">
        <f>Input!A648</f>
        <v/>
      </c>
      <c r="B648">
        <f>IF(ISNUMBER(Input!B648),IF(AND(Input!B648&gt;=20,Input!B648&lt;=700),Input!B648,""),"")</f>
        <v/>
      </c>
      <c r="C648">
        <f>IF(B648="","",INT(A648))</f>
        <v/>
      </c>
      <c r="D648">
        <f>IF(B648="","",HOUR(A648))</f>
        <v/>
      </c>
      <c r="E648">
        <f>IF(B648="","",IF(INPUT!$I$1="","",IF(C648&lt;(INT(INPUT!$I$1)-INPUT!$I$2),"Off Meds",IF(C648&lt;=(INT(INPUT!$I$1)+INPUT!$I$2),"Washout","On Meds"))))</f>
        <v/>
      </c>
      <c r="F648">
        <f>IF(B648="","",1.509*(LN(B648)^1.084-5.381))</f>
        <v/>
      </c>
      <c r="G648">
        <f>IF(F648="","",IF(F648&lt;0,10*F648^2,0))</f>
        <v/>
      </c>
      <c r="H648">
        <f>IF(F648="","",IF(F648&gt;0,10*F648^2,0))</f>
        <v/>
      </c>
    </row>
    <row r="649">
      <c r="A649">
        <f>Input!A649</f>
        <v/>
      </c>
      <c r="B649">
        <f>IF(ISNUMBER(Input!B649),IF(AND(Input!B649&gt;=20,Input!B649&lt;=700),Input!B649,""),"")</f>
        <v/>
      </c>
      <c r="C649">
        <f>IF(B649="","",INT(A649))</f>
        <v/>
      </c>
      <c r="D649">
        <f>IF(B649="","",HOUR(A649))</f>
        <v/>
      </c>
      <c r="E649">
        <f>IF(B649="","",IF(INPUT!$I$1="","",IF(C649&lt;(INT(INPUT!$I$1)-INPUT!$I$2),"Off Meds",IF(C649&lt;=(INT(INPUT!$I$1)+INPUT!$I$2),"Washout","On Meds"))))</f>
        <v/>
      </c>
      <c r="F649">
        <f>IF(B649="","",1.509*(LN(B649)^1.084-5.381))</f>
        <v/>
      </c>
      <c r="G649">
        <f>IF(F649="","",IF(F649&lt;0,10*F649^2,0))</f>
        <v/>
      </c>
      <c r="H649">
        <f>IF(F649="","",IF(F649&gt;0,10*F649^2,0))</f>
        <v/>
      </c>
    </row>
    <row r="650">
      <c r="A650">
        <f>Input!A650</f>
        <v/>
      </c>
      <c r="B650">
        <f>IF(ISNUMBER(Input!B650),IF(AND(Input!B650&gt;=20,Input!B650&lt;=700),Input!B650,""),"")</f>
        <v/>
      </c>
      <c r="C650">
        <f>IF(B650="","",INT(A650))</f>
        <v/>
      </c>
      <c r="D650">
        <f>IF(B650="","",HOUR(A650))</f>
        <v/>
      </c>
      <c r="E650">
        <f>IF(B650="","",IF(INPUT!$I$1="","",IF(C650&lt;(INT(INPUT!$I$1)-INPUT!$I$2),"Off Meds",IF(C650&lt;=(INT(INPUT!$I$1)+INPUT!$I$2),"Washout","On Meds"))))</f>
        <v/>
      </c>
      <c r="F650">
        <f>IF(B650="","",1.509*(LN(B650)^1.084-5.381))</f>
        <v/>
      </c>
      <c r="G650">
        <f>IF(F650="","",IF(F650&lt;0,10*F650^2,0))</f>
        <v/>
      </c>
      <c r="H650">
        <f>IF(F650="","",IF(F650&gt;0,10*F650^2,0))</f>
        <v/>
      </c>
    </row>
    <row r="651">
      <c r="A651">
        <f>Input!A651</f>
        <v/>
      </c>
      <c r="B651">
        <f>IF(ISNUMBER(Input!B651),IF(AND(Input!B651&gt;=20,Input!B651&lt;=700),Input!B651,""),"")</f>
        <v/>
      </c>
      <c r="C651">
        <f>IF(B651="","",INT(A651))</f>
        <v/>
      </c>
      <c r="D651">
        <f>IF(B651="","",HOUR(A651))</f>
        <v/>
      </c>
      <c r="E651">
        <f>IF(B651="","",IF(INPUT!$I$1="","",IF(C651&lt;(INT(INPUT!$I$1)-INPUT!$I$2),"Off Meds",IF(C651&lt;=(INT(INPUT!$I$1)+INPUT!$I$2),"Washout","On Meds"))))</f>
        <v/>
      </c>
      <c r="F651">
        <f>IF(B651="","",1.509*(LN(B651)^1.084-5.381))</f>
        <v/>
      </c>
      <c r="G651">
        <f>IF(F651="","",IF(F651&lt;0,10*F651^2,0))</f>
        <v/>
      </c>
      <c r="H651">
        <f>IF(F651="","",IF(F651&gt;0,10*F651^2,0))</f>
        <v/>
      </c>
    </row>
    <row r="652">
      <c r="A652">
        <f>Input!A652</f>
        <v/>
      </c>
      <c r="B652">
        <f>IF(ISNUMBER(Input!B652),IF(AND(Input!B652&gt;=20,Input!B652&lt;=700),Input!B652,""),"")</f>
        <v/>
      </c>
      <c r="C652">
        <f>IF(B652="","",INT(A652))</f>
        <v/>
      </c>
      <c r="D652">
        <f>IF(B652="","",HOUR(A652))</f>
        <v/>
      </c>
      <c r="E652">
        <f>IF(B652="","",IF(INPUT!$I$1="","",IF(C652&lt;(INT(INPUT!$I$1)-INPUT!$I$2),"Off Meds",IF(C652&lt;=(INT(INPUT!$I$1)+INPUT!$I$2),"Washout","On Meds"))))</f>
        <v/>
      </c>
      <c r="F652">
        <f>IF(B652="","",1.509*(LN(B652)^1.084-5.381))</f>
        <v/>
      </c>
      <c r="G652">
        <f>IF(F652="","",IF(F652&lt;0,10*F652^2,0))</f>
        <v/>
      </c>
      <c r="H652">
        <f>IF(F652="","",IF(F652&gt;0,10*F652^2,0))</f>
        <v/>
      </c>
    </row>
    <row r="653">
      <c r="A653">
        <f>Input!A653</f>
        <v/>
      </c>
      <c r="B653">
        <f>IF(ISNUMBER(Input!B653),IF(AND(Input!B653&gt;=20,Input!B653&lt;=700),Input!B653,""),"")</f>
        <v/>
      </c>
      <c r="C653">
        <f>IF(B653="","",INT(A653))</f>
        <v/>
      </c>
      <c r="D653">
        <f>IF(B653="","",HOUR(A653))</f>
        <v/>
      </c>
      <c r="E653">
        <f>IF(B653="","",IF(INPUT!$I$1="","",IF(C653&lt;(INT(INPUT!$I$1)-INPUT!$I$2),"Off Meds",IF(C653&lt;=(INT(INPUT!$I$1)+INPUT!$I$2),"Washout","On Meds"))))</f>
        <v/>
      </c>
      <c r="F653">
        <f>IF(B653="","",1.509*(LN(B653)^1.084-5.381))</f>
        <v/>
      </c>
      <c r="G653">
        <f>IF(F653="","",IF(F653&lt;0,10*F653^2,0))</f>
        <v/>
      </c>
      <c r="H653">
        <f>IF(F653="","",IF(F653&gt;0,10*F653^2,0))</f>
        <v/>
      </c>
    </row>
    <row r="654">
      <c r="A654">
        <f>Input!A654</f>
        <v/>
      </c>
      <c r="B654">
        <f>IF(ISNUMBER(Input!B654),IF(AND(Input!B654&gt;=20,Input!B654&lt;=700),Input!B654,""),"")</f>
        <v/>
      </c>
      <c r="C654">
        <f>IF(B654="","",INT(A654))</f>
        <v/>
      </c>
      <c r="D654">
        <f>IF(B654="","",HOUR(A654))</f>
        <v/>
      </c>
      <c r="E654">
        <f>IF(B654="","",IF(INPUT!$I$1="","",IF(C654&lt;(INT(INPUT!$I$1)-INPUT!$I$2),"Off Meds",IF(C654&lt;=(INT(INPUT!$I$1)+INPUT!$I$2),"Washout","On Meds"))))</f>
        <v/>
      </c>
      <c r="F654">
        <f>IF(B654="","",1.509*(LN(B654)^1.084-5.381))</f>
        <v/>
      </c>
      <c r="G654">
        <f>IF(F654="","",IF(F654&lt;0,10*F654^2,0))</f>
        <v/>
      </c>
      <c r="H654">
        <f>IF(F654="","",IF(F654&gt;0,10*F654^2,0))</f>
        <v/>
      </c>
    </row>
    <row r="655">
      <c r="A655">
        <f>Input!A655</f>
        <v/>
      </c>
      <c r="B655">
        <f>IF(ISNUMBER(Input!B655),IF(AND(Input!B655&gt;=20,Input!B655&lt;=700),Input!B655,""),"")</f>
        <v/>
      </c>
      <c r="C655">
        <f>IF(B655="","",INT(A655))</f>
        <v/>
      </c>
      <c r="D655">
        <f>IF(B655="","",HOUR(A655))</f>
        <v/>
      </c>
      <c r="E655">
        <f>IF(B655="","",IF(INPUT!$I$1="","",IF(C655&lt;(INT(INPUT!$I$1)-INPUT!$I$2),"Off Meds",IF(C655&lt;=(INT(INPUT!$I$1)+INPUT!$I$2),"Washout","On Meds"))))</f>
        <v/>
      </c>
      <c r="F655">
        <f>IF(B655="","",1.509*(LN(B655)^1.084-5.381))</f>
        <v/>
      </c>
      <c r="G655">
        <f>IF(F655="","",IF(F655&lt;0,10*F655^2,0))</f>
        <v/>
      </c>
      <c r="H655">
        <f>IF(F655="","",IF(F655&gt;0,10*F655^2,0))</f>
        <v/>
      </c>
    </row>
    <row r="656">
      <c r="A656">
        <f>Input!A656</f>
        <v/>
      </c>
      <c r="B656">
        <f>IF(ISNUMBER(Input!B656),IF(AND(Input!B656&gt;=20,Input!B656&lt;=700),Input!B656,""),"")</f>
        <v/>
      </c>
      <c r="C656">
        <f>IF(B656="","",INT(A656))</f>
        <v/>
      </c>
      <c r="D656">
        <f>IF(B656="","",HOUR(A656))</f>
        <v/>
      </c>
      <c r="E656">
        <f>IF(B656="","",IF(INPUT!$I$1="","",IF(C656&lt;(INT(INPUT!$I$1)-INPUT!$I$2),"Off Meds",IF(C656&lt;=(INT(INPUT!$I$1)+INPUT!$I$2),"Washout","On Meds"))))</f>
        <v/>
      </c>
      <c r="F656">
        <f>IF(B656="","",1.509*(LN(B656)^1.084-5.381))</f>
        <v/>
      </c>
      <c r="G656">
        <f>IF(F656="","",IF(F656&lt;0,10*F656^2,0))</f>
        <v/>
      </c>
      <c r="H656">
        <f>IF(F656="","",IF(F656&gt;0,10*F656^2,0))</f>
        <v/>
      </c>
    </row>
    <row r="657">
      <c r="A657">
        <f>Input!A657</f>
        <v/>
      </c>
      <c r="B657">
        <f>IF(ISNUMBER(Input!B657),IF(AND(Input!B657&gt;=20,Input!B657&lt;=700),Input!B657,""),"")</f>
        <v/>
      </c>
      <c r="C657">
        <f>IF(B657="","",INT(A657))</f>
        <v/>
      </c>
      <c r="D657">
        <f>IF(B657="","",HOUR(A657))</f>
        <v/>
      </c>
      <c r="E657">
        <f>IF(B657="","",IF(INPUT!$I$1="","",IF(C657&lt;(INT(INPUT!$I$1)-INPUT!$I$2),"Off Meds",IF(C657&lt;=(INT(INPUT!$I$1)+INPUT!$I$2),"Washout","On Meds"))))</f>
        <v/>
      </c>
      <c r="F657">
        <f>IF(B657="","",1.509*(LN(B657)^1.084-5.381))</f>
        <v/>
      </c>
      <c r="G657">
        <f>IF(F657="","",IF(F657&lt;0,10*F657^2,0))</f>
        <v/>
      </c>
      <c r="H657">
        <f>IF(F657="","",IF(F657&gt;0,10*F657^2,0))</f>
        <v/>
      </c>
    </row>
    <row r="658">
      <c r="A658">
        <f>Input!A658</f>
        <v/>
      </c>
      <c r="B658">
        <f>IF(ISNUMBER(Input!B658),IF(AND(Input!B658&gt;=20,Input!B658&lt;=700),Input!B658,""),"")</f>
        <v/>
      </c>
      <c r="C658">
        <f>IF(B658="","",INT(A658))</f>
        <v/>
      </c>
      <c r="D658">
        <f>IF(B658="","",HOUR(A658))</f>
        <v/>
      </c>
      <c r="E658">
        <f>IF(B658="","",IF(INPUT!$I$1="","",IF(C658&lt;(INT(INPUT!$I$1)-INPUT!$I$2),"Off Meds",IF(C658&lt;=(INT(INPUT!$I$1)+INPUT!$I$2),"Washout","On Meds"))))</f>
        <v/>
      </c>
      <c r="F658">
        <f>IF(B658="","",1.509*(LN(B658)^1.084-5.381))</f>
        <v/>
      </c>
      <c r="G658">
        <f>IF(F658="","",IF(F658&lt;0,10*F658^2,0))</f>
        <v/>
      </c>
      <c r="H658">
        <f>IF(F658="","",IF(F658&gt;0,10*F658^2,0))</f>
        <v/>
      </c>
    </row>
    <row r="659">
      <c r="A659">
        <f>Input!A659</f>
        <v/>
      </c>
      <c r="B659">
        <f>IF(ISNUMBER(Input!B659),IF(AND(Input!B659&gt;=20,Input!B659&lt;=700),Input!B659,""),"")</f>
        <v/>
      </c>
      <c r="C659">
        <f>IF(B659="","",INT(A659))</f>
        <v/>
      </c>
      <c r="D659">
        <f>IF(B659="","",HOUR(A659))</f>
        <v/>
      </c>
      <c r="E659">
        <f>IF(B659="","",IF(INPUT!$I$1="","",IF(C659&lt;(INT(INPUT!$I$1)-INPUT!$I$2),"Off Meds",IF(C659&lt;=(INT(INPUT!$I$1)+INPUT!$I$2),"Washout","On Meds"))))</f>
        <v/>
      </c>
      <c r="F659">
        <f>IF(B659="","",1.509*(LN(B659)^1.084-5.381))</f>
        <v/>
      </c>
      <c r="G659">
        <f>IF(F659="","",IF(F659&lt;0,10*F659^2,0))</f>
        <v/>
      </c>
      <c r="H659">
        <f>IF(F659="","",IF(F659&gt;0,10*F659^2,0))</f>
        <v/>
      </c>
    </row>
    <row r="660">
      <c r="A660">
        <f>Input!A660</f>
        <v/>
      </c>
      <c r="B660">
        <f>IF(ISNUMBER(Input!B660),IF(AND(Input!B660&gt;=20,Input!B660&lt;=700),Input!B660,""),"")</f>
        <v/>
      </c>
      <c r="C660">
        <f>IF(B660="","",INT(A660))</f>
        <v/>
      </c>
      <c r="D660">
        <f>IF(B660="","",HOUR(A660))</f>
        <v/>
      </c>
      <c r="E660">
        <f>IF(B660="","",IF(INPUT!$I$1="","",IF(C660&lt;(INT(INPUT!$I$1)-INPUT!$I$2),"Off Meds",IF(C660&lt;=(INT(INPUT!$I$1)+INPUT!$I$2),"Washout","On Meds"))))</f>
        <v/>
      </c>
      <c r="F660">
        <f>IF(B660="","",1.509*(LN(B660)^1.084-5.381))</f>
        <v/>
      </c>
      <c r="G660">
        <f>IF(F660="","",IF(F660&lt;0,10*F660^2,0))</f>
        <v/>
      </c>
      <c r="H660">
        <f>IF(F660="","",IF(F660&gt;0,10*F660^2,0))</f>
        <v/>
      </c>
    </row>
    <row r="661">
      <c r="A661">
        <f>Input!A661</f>
        <v/>
      </c>
      <c r="B661">
        <f>IF(ISNUMBER(Input!B661),IF(AND(Input!B661&gt;=20,Input!B661&lt;=700),Input!B661,""),"")</f>
        <v/>
      </c>
      <c r="C661">
        <f>IF(B661="","",INT(A661))</f>
        <v/>
      </c>
      <c r="D661">
        <f>IF(B661="","",HOUR(A661))</f>
        <v/>
      </c>
      <c r="E661">
        <f>IF(B661="","",IF(INPUT!$I$1="","",IF(C661&lt;(INT(INPUT!$I$1)-INPUT!$I$2),"Off Meds",IF(C661&lt;=(INT(INPUT!$I$1)+INPUT!$I$2),"Washout","On Meds"))))</f>
        <v/>
      </c>
      <c r="F661">
        <f>IF(B661="","",1.509*(LN(B661)^1.084-5.381))</f>
        <v/>
      </c>
      <c r="G661">
        <f>IF(F661="","",IF(F661&lt;0,10*F661^2,0))</f>
        <v/>
      </c>
      <c r="H661">
        <f>IF(F661="","",IF(F661&gt;0,10*F661^2,0))</f>
        <v/>
      </c>
    </row>
    <row r="662">
      <c r="A662">
        <f>Input!A662</f>
        <v/>
      </c>
      <c r="B662">
        <f>IF(ISNUMBER(Input!B662),IF(AND(Input!B662&gt;=20,Input!B662&lt;=700),Input!B662,""),"")</f>
        <v/>
      </c>
      <c r="C662">
        <f>IF(B662="","",INT(A662))</f>
        <v/>
      </c>
      <c r="D662">
        <f>IF(B662="","",HOUR(A662))</f>
        <v/>
      </c>
      <c r="E662">
        <f>IF(B662="","",IF(INPUT!$I$1="","",IF(C662&lt;(INT(INPUT!$I$1)-INPUT!$I$2),"Off Meds",IF(C662&lt;=(INT(INPUT!$I$1)+INPUT!$I$2),"Washout","On Meds"))))</f>
        <v/>
      </c>
      <c r="F662">
        <f>IF(B662="","",1.509*(LN(B662)^1.084-5.381))</f>
        <v/>
      </c>
      <c r="G662">
        <f>IF(F662="","",IF(F662&lt;0,10*F662^2,0))</f>
        <v/>
      </c>
      <c r="H662">
        <f>IF(F662="","",IF(F662&gt;0,10*F662^2,0))</f>
        <v/>
      </c>
    </row>
    <row r="663">
      <c r="A663">
        <f>Input!A663</f>
        <v/>
      </c>
      <c r="B663">
        <f>IF(ISNUMBER(Input!B663),IF(AND(Input!B663&gt;=20,Input!B663&lt;=700),Input!B663,""),"")</f>
        <v/>
      </c>
      <c r="C663">
        <f>IF(B663="","",INT(A663))</f>
        <v/>
      </c>
      <c r="D663">
        <f>IF(B663="","",HOUR(A663))</f>
        <v/>
      </c>
      <c r="E663">
        <f>IF(B663="","",IF(INPUT!$I$1="","",IF(C663&lt;(INT(INPUT!$I$1)-INPUT!$I$2),"Off Meds",IF(C663&lt;=(INT(INPUT!$I$1)+INPUT!$I$2),"Washout","On Meds"))))</f>
        <v/>
      </c>
      <c r="F663">
        <f>IF(B663="","",1.509*(LN(B663)^1.084-5.381))</f>
        <v/>
      </c>
      <c r="G663">
        <f>IF(F663="","",IF(F663&lt;0,10*F663^2,0))</f>
        <v/>
      </c>
      <c r="H663">
        <f>IF(F663="","",IF(F663&gt;0,10*F663^2,0))</f>
        <v/>
      </c>
    </row>
    <row r="664">
      <c r="A664">
        <f>Input!A664</f>
        <v/>
      </c>
      <c r="B664">
        <f>IF(ISNUMBER(Input!B664),IF(AND(Input!B664&gt;=20,Input!B664&lt;=700),Input!B664,""),"")</f>
        <v/>
      </c>
      <c r="C664">
        <f>IF(B664="","",INT(A664))</f>
        <v/>
      </c>
      <c r="D664">
        <f>IF(B664="","",HOUR(A664))</f>
        <v/>
      </c>
      <c r="E664">
        <f>IF(B664="","",IF(INPUT!$I$1="","",IF(C664&lt;(INT(INPUT!$I$1)-INPUT!$I$2),"Off Meds",IF(C664&lt;=(INT(INPUT!$I$1)+INPUT!$I$2),"Washout","On Meds"))))</f>
        <v/>
      </c>
      <c r="F664">
        <f>IF(B664="","",1.509*(LN(B664)^1.084-5.381))</f>
        <v/>
      </c>
      <c r="G664">
        <f>IF(F664="","",IF(F664&lt;0,10*F664^2,0))</f>
        <v/>
      </c>
      <c r="H664">
        <f>IF(F664="","",IF(F664&gt;0,10*F664^2,0))</f>
        <v/>
      </c>
    </row>
    <row r="665">
      <c r="A665">
        <f>Input!A665</f>
        <v/>
      </c>
      <c r="B665">
        <f>IF(ISNUMBER(Input!B665),IF(AND(Input!B665&gt;=20,Input!B665&lt;=700),Input!B665,""),"")</f>
        <v/>
      </c>
      <c r="C665">
        <f>IF(B665="","",INT(A665))</f>
        <v/>
      </c>
      <c r="D665">
        <f>IF(B665="","",HOUR(A665))</f>
        <v/>
      </c>
      <c r="E665">
        <f>IF(B665="","",IF(INPUT!$I$1="","",IF(C665&lt;(INT(INPUT!$I$1)-INPUT!$I$2),"Off Meds",IF(C665&lt;=(INT(INPUT!$I$1)+INPUT!$I$2),"Washout","On Meds"))))</f>
        <v/>
      </c>
      <c r="F665">
        <f>IF(B665="","",1.509*(LN(B665)^1.084-5.381))</f>
        <v/>
      </c>
      <c r="G665">
        <f>IF(F665="","",IF(F665&lt;0,10*F665^2,0))</f>
        <v/>
      </c>
      <c r="H665">
        <f>IF(F665="","",IF(F665&gt;0,10*F665^2,0))</f>
        <v/>
      </c>
    </row>
    <row r="666">
      <c r="A666">
        <f>Input!A666</f>
        <v/>
      </c>
      <c r="B666">
        <f>IF(ISNUMBER(Input!B666),IF(AND(Input!B666&gt;=20,Input!B666&lt;=700),Input!B666,""),"")</f>
        <v/>
      </c>
      <c r="C666">
        <f>IF(B666="","",INT(A666))</f>
        <v/>
      </c>
      <c r="D666">
        <f>IF(B666="","",HOUR(A666))</f>
        <v/>
      </c>
      <c r="E666">
        <f>IF(B666="","",IF(INPUT!$I$1="","",IF(C666&lt;(INT(INPUT!$I$1)-INPUT!$I$2),"Off Meds",IF(C666&lt;=(INT(INPUT!$I$1)+INPUT!$I$2),"Washout","On Meds"))))</f>
        <v/>
      </c>
      <c r="F666">
        <f>IF(B666="","",1.509*(LN(B666)^1.084-5.381))</f>
        <v/>
      </c>
      <c r="G666">
        <f>IF(F666="","",IF(F666&lt;0,10*F666^2,0))</f>
        <v/>
      </c>
      <c r="H666">
        <f>IF(F666="","",IF(F666&gt;0,10*F666^2,0))</f>
        <v/>
      </c>
    </row>
    <row r="667">
      <c r="A667">
        <f>Input!A667</f>
        <v/>
      </c>
      <c r="B667">
        <f>IF(ISNUMBER(Input!B667),IF(AND(Input!B667&gt;=20,Input!B667&lt;=700),Input!B667,""),"")</f>
        <v/>
      </c>
      <c r="C667">
        <f>IF(B667="","",INT(A667))</f>
        <v/>
      </c>
      <c r="D667">
        <f>IF(B667="","",HOUR(A667))</f>
        <v/>
      </c>
      <c r="E667">
        <f>IF(B667="","",IF(INPUT!$I$1="","",IF(C667&lt;(INT(INPUT!$I$1)-INPUT!$I$2),"Off Meds",IF(C667&lt;=(INT(INPUT!$I$1)+INPUT!$I$2),"Washout","On Meds"))))</f>
        <v/>
      </c>
      <c r="F667">
        <f>IF(B667="","",1.509*(LN(B667)^1.084-5.381))</f>
        <v/>
      </c>
      <c r="G667">
        <f>IF(F667="","",IF(F667&lt;0,10*F667^2,0))</f>
        <v/>
      </c>
      <c r="H667">
        <f>IF(F667="","",IF(F667&gt;0,10*F667^2,0))</f>
        <v/>
      </c>
    </row>
    <row r="668">
      <c r="A668">
        <f>Input!A668</f>
        <v/>
      </c>
      <c r="B668">
        <f>IF(ISNUMBER(Input!B668),IF(AND(Input!B668&gt;=20,Input!B668&lt;=700),Input!B668,""),"")</f>
        <v/>
      </c>
      <c r="C668">
        <f>IF(B668="","",INT(A668))</f>
        <v/>
      </c>
      <c r="D668">
        <f>IF(B668="","",HOUR(A668))</f>
        <v/>
      </c>
      <c r="E668">
        <f>IF(B668="","",IF(INPUT!$I$1="","",IF(C668&lt;(INT(INPUT!$I$1)-INPUT!$I$2),"Off Meds",IF(C668&lt;=(INT(INPUT!$I$1)+INPUT!$I$2),"Washout","On Meds"))))</f>
        <v/>
      </c>
      <c r="F668">
        <f>IF(B668="","",1.509*(LN(B668)^1.084-5.381))</f>
        <v/>
      </c>
      <c r="G668">
        <f>IF(F668="","",IF(F668&lt;0,10*F668^2,0))</f>
        <v/>
      </c>
      <c r="H668">
        <f>IF(F668="","",IF(F668&gt;0,10*F668^2,0))</f>
        <v/>
      </c>
    </row>
    <row r="669">
      <c r="A669">
        <f>Input!A669</f>
        <v/>
      </c>
      <c r="B669">
        <f>IF(ISNUMBER(Input!B669),IF(AND(Input!B669&gt;=20,Input!B669&lt;=700),Input!B669,""),"")</f>
        <v/>
      </c>
      <c r="C669">
        <f>IF(B669="","",INT(A669))</f>
        <v/>
      </c>
      <c r="D669">
        <f>IF(B669="","",HOUR(A669))</f>
        <v/>
      </c>
      <c r="E669">
        <f>IF(B669="","",IF(INPUT!$I$1="","",IF(C669&lt;(INT(INPUT!$I$1)-INPUT!$I$2),"Off Meds",IF(C669&lt;=(INT(INPUT!$I$1)+INPUT!$I$2),"Washout","On Meds"))))</f>
        <v/>
      </c>
      <c r="F669">
        <f>IF(B669="","",1.509*(LN(B669)^1.084-5.381))</f>
        <v/>
      </c>
      <c r="G669">
        <f>IF(F669="","",IF(F669&lt;0,10*F669^2,0))</f>
        <v/>
      </c>
      <c r="H669">
        <f>IF(F669="","",IF(F669&gt;0,10*F669^2,0))</f>
        <v/>
      </c>
    </row>
    <row r="670">
      <c r="A670">
        <f>Input!A670</f>
        <v/>
      </c>
      <c r="B670">
        <f>IF(ISNUMBER(Input!B670),IF(AND(Input!B670&gt;=20,Input!B670&lt;=700),Input!B670,""),"")</f>
        <v/>
      </c>
      <c r="C670">
        <f>IF(B670="","",INT(A670))</f>
        <v/>
      </c>
      <c r="D670">
        <f>IF(B670="","",HOUR(A670))</f>
        <v/>
      </c>
      <c r="E670">
        <f>IF(B670="","",IF(INPUT!$I$1="","",IF(C670&lt;(INT(INPUT!$I$1)-INPUT!$I$2),"Off Meds",IF(C670&lt;=(INT(INPUT!$I$1)+INPUT!$I$2),"Washout","On Meds"))))</f>
        <v/>
      </c>
      <c r="F670">
        <f>IF(B670="","",1.509*(LN(B670)^1.084-5.381))</f>
        <v/>
      </c>
      <c r="G670">
        <f>IF(F670="","",IF(F670&lt;0,10*F670^2,0))</f>
        <v/>
      </c>
      <c r="H670">
        <f>IF(F670="","",IF(F670&gt;0,10*F670^2,0))</f>
        <v/>
      </c>
    </row>
    <row r="671">
      <c r="A671">
        <f>Input!A671</f>
        <v/>
      </c>
      <c r="B671">
        <f>IF(ISNUMBER(Input!B671),IF(AND(Input!B671&gt;=20,Input!B671&lt;=700),Input!B671,""),"")</f>
        <v/>
      </c>
      <c r="C671">
        <f>IF(B671="","",INT(A671))</f>
        <v/>
      </c>
      <c r="D671">
        <f>IF(B671="","",HOUR(A671))</f>
        <v/>
      </c>
      <c r="E671">
        <f>IF(B671="","",IF(INPUT!$I$1="","",IF(C671&lt;(INT(INPUT!$I$1)-INPUT!$I$2),"Off Meds",IF(C671&lt;=(INT(INPUT!$I$1)+INPUT!$I$2),"Washout","On Meds"))))</f>
        <v/>
      </c>
      <c r="F671">
        <f>IF(B671="","",1.509*(LN(B671)^1.084-5.381))</f>
        <v/>
      </c>
      <c r="G671">
        <f>IF(F671="","",IF(F671&lt;0,10*F671^2,0))</f>
        <v/>
      </c>
      <c r="H671">
        <f>IF(F671="","",IF(F671&gt;0,10*F671^2,0))</f>
        <v/>
      </c>
    </row>
    <row r="672">
      <c r="A672">
        <f>Input!A672</f>
        <v/>
      </c>
      <c r="B672">
        <f>IF(ISNUMBER(Input!B672),IF(AND(Input!B672&gt;=20,Input!B672&lt;=700),Input!B672,""),"")</f>
        <v/>
      </c>
      <c r="C672">
        <f>IF(B672="","",INT(A672))</f>
        <v/>
      </c>
      <c r="D672">
        <f>IF(B672="","",HOUR(A672))</f>
        <v/>
      </c>
      <c r="E672">
        <f>IF(B672="","",IF(INPUT!$I$1="","",IF(C672&lt;(INT(INPUT!$I$1)-INPUT!$I$2),"Off Meds",IF(C672&lt;=(INT(INPUT!$I$1)+INPUT!$I$2),"Washout","On Meds"))))</f>
        <v/>
      </c>
      <c r="F672">
        <f>IF(B672="","",1.509*(LN(B672)^1.084-5.381))</f>
        <v/>
      </c>
      <c r="G672">
        <f>IF(F672="","",IF(F672&lt;0,10*F672^2,0))</f>
        <v/>
      </c>
      <c r="H672">
        <f>IF(F672="","",IF(F672&gt;0,10*F672^2,0))</f>
        <v/>
      </c>
    </row>
    <row r="673">
      <c r="A673">
        <f>Input!A673</f>
        <v/>
      </c>
      <c r="B673">
        <f>IF(ISNUMBER(Input!B673),IF(AND(Input!B673&gt;=20,Input!B673&lt;=700),Input!B673,""),"")</f>
        <v/>
      </c>
      <c r="C673">
        <f>IF(B673="","",INT(A673))</f>
        <v/>
      </c>
      <c r="D673">
        <f>IF(B673="","",HOUR(A673))</f>
        <v/>
      </c>
      <c r="E673">
        <f>IF(B673="","",IF(INPUT!$I$1="","",IF(C673&lt;(INT(INPUT!$I$1)-INPUT!$I$2),"Off Meds",IF(C673&lt;=(INT(INPUT!$I$1)+INPUT!$I$2),"Washout","On Meds"))))</f>
        <v/>
      </c>
      <c r="F673">
        <f>IF(B673="","",1.509*(LN(B673)^1.084-5.381))</f>
        <v/>
      </c>
      <c r="G673">
        <f>IF(F673="","",IF(F673&lt;0,10*F673^2,0))</f>
        <v/>
      </c>
      <c r="H673">
        <f>IF(F673="","",IF(F673&gt;0,10*F673^2,0))</f>
        <v/>
      </c>
    </row>
    <row r="674">
      <c r="A674">
        <f>Input!A674</f>
        <v/>
      </c>
      <c r="B674">
        <f>IF(ISNUMBER(Input!B674),IF(AND(Input!B674&gt;=20,Input!B674&lt;=700),Input!B674,""),"")</f>
        <v/>
      </c>
      <c r="C674">
        <f>IF(B674="","",INT(A674))</f>
        <v/>
      </c>
      <c r="D674">
        <f>IF(B674="","",HOUR(A674))</f>
        <v/>
      </c>
      <c r="E674">
        <f>IF(B674="","",IF(INPUT!$I$1="","",IF(C674&lt;(INT(INPUT!$I$1)-INPUT!$I$2),"Off Meds",IF(C674&lt;=(INT(INPUT!$I$1)+INPUT!$I$2),"Washout","On Meds"))))</f>
        <v/>
      </c>
      <c r="F674">
        <f>IF(B674="","",1.509*(LN(B674)^1.084-5.381))</f>
        <v/>
      </c>
      <c r="G674">
        <f>IF(F674="","",IF(F674&lt;0,10*F674^2,0))</f>
        <v/>
      </c>
      <c r="H674">
        <f>IF(F674="","",IF(F674&gt;0,10*F674^2,0))</f>
        <v/>
      </c>
    </row>
    <row r="675">
      <c r="A675">
        <f>Input!A675</f>
        <v/>
      </c>
      <c r="B675">
        <f>IF(ISNUMBER(Input!B675),IF(AND(Input!B675&gt;=20,Input!B675&lt;=700),Input!B675,""),"")</f>
        <v/>
      </c>
      <c r="C675">
        <f>IF(B675="","",INT(A675))</f>
        <v/>
      </c>
      <c r="D675">
        <f>IF(B675="","",HOUR(A675))</f>
        <v/>
      </c>
      <c r="E675">
        <f>IF(B675="","",IF(INPUT!$I$1="","",IF(C675&lt;(INT(INPUT!$I$1)-INPUT!$I$2),"Off Meds",IF(C675&lt;=(INT(INPUT!$I$1)+INPUT!$I$2),"Washout","On Meds"))))</f>
        <v/>
      </c>
      <c r="F675">
        <f>IF(B675="","",1.509*(LN(B675)^1.084-5.381))</f>
        <v/>
      </c>
      <c r="G675">
        <f>IF(F675="","",IF(F675&lt;0,10*F675^2,0))</f>
        <v/>
      </c>
      <c r="H675">
        <f>IF(F675="","",IF(F675&gt;0,10*F675^2,0))</f>
        <v/>
      </c>
    </row>
    <row r="676">
      <c r="A676">
        <f>Input!A676</f>
        <v/>
      </c>
      <c r="B676">
        <f>IF(ISNUMBER(Input!B676),IF(AND(Input!B676&gt;=20,Input!B676&lt;=700),Input!B676,""),"")</f>
        <v/>
      </c>
      <c r="C676">
        <f>IF(B676="","",INT(A676))</f>
        <v/>
      </c>
      <c r="D676">
        <f>IF(B676="","",HOUR(A676))</f>
        <v/>
      </c>
      <c r="E676">
        <f>IF(B676="","",IF(INPUT!$I$1="","",IF(C676&lt;(INT(INPUT!$I$1)-INPUT!$I$2),"Off Meds",IF(C676&lt;=(INT(INPUT!$I$1)+INPUT!$I$2),"Washout","On Meds"))))</f>
        <v/>
      </c>
      <c r="F676">
        <f>IF(B676="","",1.509*(LN(B676)^1.084-5.381))</f>
        <v/>
      </c>
      <c r="G676">
        <f>IF(F676="","",IF(F676&lt;0,10*F676^2,0))</f>
        <v/>
      </c>
      <c r="H676">
        <f>IF(F676="","",IF(F676&gt;0,10*F676^2,0))</f>
        <v/>
      </c>
    </row>
    <row r="677">
      <c r="A677">
        <f>Input!A677</f>
        <v/>
      </c>
      <c r="B677">
        <f>IF(ISNUMBER(Input!B677),IF(AND(Input!B677&gt;=20,Input!B677&lt;=700),Input!B677,""),"")</f>
        <v/>
      </c>
      <c r="C677">
        <f>IF(B677="","",INT(A677))</f>
        <v/>
      </c>
      <c r="D677">
        <f>IF(B677="","",HOUR(A677))</f>
        <v/>
      </c>
      <c r="E677">
        <f>IF(B677="","",IF(INPUT!$I$1="","",IF(C677&lt;(INT(INPUT!$I$1)-INPUT!$I$2),"Off Meds",IF(C677&lt;=(INT(INPUT!$I$1)+INPUT!$I$2),"Washout","On Meds"))))</f>
        <v/>
      </c>
      <c r="F677">
        <f>IF(B677="","",1.509*(LN(B677)^1.084-5.381))</f>
        <v/>
      </c>
      <c r="G677">
        <f>IF(F677="","",IF(F677&lt;0,10*F677^2,0))</f>
        <v/>
      </c>
      <c r="H677">
        <f>IF(F677="","",IF(F677&gt;0,10*F677^2,0))</f>
        <v/>
      </c>
    </row>
    <row r="678">
      <c r="A678">
        <f>Input!A678</f>
        <v/>
      </c>
      <c r="B678">
        <f>IF(ISNUMBER(Input!B678),IF(AND(Input!B678&gt;=20,Input!B678&lt;=700),Input!B678,""),"")</f>
        <v/>
      </c>
      <c r="C678">
        <f>IF(B678="","",INT(A678))</f>
        <v/>
      </c>
      <c r="D678">
        <f>IF(B678="","",HOUR(A678))</f>
        <v/>
      </c>
      <c r="E678">
        <f>IF(B678="","",IF(INPUT!$I$1="","",IF(C678&lt;(INT(INPUT!$I$1)-INPUT!$I$2),"Off Meds",IF(C678&lt;=(INT(INPUT!$I$1)+INPUT!$I$2),"Washout","On Meds"))))</f>
        <v/>
      </c>
      <c r="F678">
        <f>IF(B678="","",1.509*(LN(B678)^1.084-5.381))</f>
        <v/>
      </c>
      <c r="G678">
        <f>IF(F678="","",IF(F678&lt;0,10*F678^2,0))</f>
        <v/>
      </c>
      <c r="H678">
        <f>IF(F678="","",IF(F678&gt;0,10*F678^2,0))</f>
        <v/>
      </c>
    </row>
    <row r="679">
      <c r="A679">
        <f>Input!A679</f>
        <v/>
      </c>
      <c r="B679">
        <f>IF(ISNUMBER(Input!B679),IF(AND(Input!B679&gt;=20,Input!B679&lt;=700),Input!B679,""),"")</f>
        <v/>
      </c>
      <c r="C679">
        <f>IF(B679="","",INT(A679))</f>
        <v/>
      </c>
      <c r="D679">
        <f>IF(B679="","",HOUR(A679))</f>
        <v/>
      </c>
      <c r="E679">
        <f>IF(B679="","",IF(INPUT!$I$1="","",IF(C679&lt;(INT(INPUT!$I$1)-INPUT!$I$2),"Off Meds",IF(C679&lt;=(INT(INPUT!$I$1)+INPUT!$I$2),"Washout","On Meds"))))</f>
        <v/>
      </c>
      <c r="F679">
        <f>IF(B679="","",1.509*(LN(B679)^1.084-5.381))</f>
        <v/>
      </c>
      <c r="G679">
        <f>IF(F679="","",IF(F679&lt;0,10*F679^2,0))</f>
        <v/>
      </c>
      <c r="H679">
        <f>IF(F679="","",IF(F679&gt;0,10*F679^2,0))</f>
        <v/>
      </c>
    </row>
    <row r="680">
      <c r="A680">
        <f>Input!A680</f>
        <v/>
      </c>
      <c r="B680">
        <f>IF(ISNUMBER(Input!B680),IF(AND(Input!B680&gt;=20,Input!B680&lt;=700),Input!B680,""),"")</f>
        <v/>
      </c>
      <c r="C680">
        <f>IF(B680="","",INT(A680))</f>
        <v/>
      </c>
      <c r="D680">
        <f>IF(B680="","",HOUR(A680))</f>
        <v/>
      </c>
      <c r="E680">
        <f>IF(B680="","",IF(INPUT!$I$1="","",IF(C680&lt;(INT(INPUT!$I$1)-INPUT!$I$2),"Off Meds",IF(C680&lt;=(INT(INPUT!$I$1)+INPUT!$I$2),"Washout","On Meds"))))</f>
        <v/>
      </c>
      <c r="F680">
        <f>IF(B680="","",1.509*(LN(B680)^1.084-5.381))</f>
        <v/>
      </c>
      <c r="G680">
        <f>IF(F680="","",IF(F680&lt;0,10*F680^2,0))</f>
        <v/>
      </c>
      <c r="H680">
        <f>IF(F680="","",IF(F680&gt;0,10*F680^2,0))</f>
        <v/>
      </c>
    </row>
    <row r="681">
      <c r="A681">
        <f>Input!A681</f>
        <v/>
      </c>
      <c r="B681">
        <f>IF(ISNUMBER(Input!B681),IF(AND(Input!B681&gt;=20,Input!B681&lt;=700),Input!B681,""),"")</f>
        <v/>
      </c>
      <c r="C681">
        <f>IF(B681="","",INT(A681))</f>
        <v/>
      </c>
      <c r="D681">
        <f>IF(B681="","",HOUR(A681))</f>
        <v/>
      </c>
      <c r="E681">
        <f>IF(B681="","",IF(INPUT!$I$1="","",IF(C681&lt;(INT(INPUT!$I$1)-INPUT!$I$2),"Off Meds",IF(C681&lt;=(INT(INPUT!$I$1)+INPUT!$I$2),"Washout","On Meds"))))</f>
        <v/>
      </c>
      <c r="F681">
        <f>IF(B681="","",1.509*(LN(B681)^1.084-5.381))</f>
        <v/>
      </c>
      <c r="G681">
        <f>IF(F681="","",IF(F681&lt;0,10*F681^2,0))</f>
        <v/>
      </c>
      <c r="H681">
        <f>IF(F681="","",IF(F681&gt;0,10*F681^2,0))</f>
        <v/>
      </c>
    </row>
    <row r="682">
      <c r="A682">
        <f>Input!A682</f>
        <v/>
      </c>
      <c r="B682">
        <f>IF(ISNUMBER(Input!B682),IF(AND(Input!B682&gt;=20,Input!B682&lt;=700),Input!B682,""),"")</f>
        <v/>
      </c>
      <c r="C682">
        <f>IF(B682="","",INT(A682))</f>
        <v/>
      </c>
      <c r="D682">
        <f>IF(B682="","",HOUR(A682))</f>
        <v/>
      </c>
      <c r="E682">
        <f>IF(B682="","",IF(INPUT!$I$1="","",IF(C682&lt;(INT(INPUT!$I$1)-INPUT!$I$2),"Off Meds",IF(C682&lt;=(INT(INPUT!$I$1)+INPUT!$I$2),"Washout","On Meds"))))</f>
        <v/>
      </c>
      <c r="F682">
        <f>IF(B682="","",1.509*(LN(B682)^1.084-5.381))</f>
        <v/>
      </c>
      <c r="G682">
        <f>IF(F682="","",IF(F682&lt;0,10*F682^2,0))</f>
        <v/>
      </c>
      <c r="H682">
        <f>IF(F682="","",IF(F682&gt;0,10*F682^2,0))</f>
        <v/>
      </c>
    </row>
    <row r="683">
      <c r="A683">
        <f>Input!A683</f>
        <v/>
      </c>
      <c r="B683">
        <f>IF(ISNUMBER(Input!B683),IF(AND(Input!B683&gt;=20,Input!B683&lt;=700),Input!B683,""),"")</f>
        <v/>
      </c>
      <c r="C683">
        <f>IF(B683="","",INT(A683))</f>
        <v/>
      </c>
      <c r="D683">
        <f>IF(B683="","",HOUR(A683))</f>
        <v/>
      </c>
      <c r="E683">
        <f>IF(B683="","",IF(INPUT!$I$1="","",IF(C683&lt;(INT(INPUT!$I$1)-INPUT!$I$2),"Off Meds",IF(C683&lt;=(INT(INPUT!$I$1)+INPUT!$I$2),"Washout","On Meds"))))</f>
        <v/>
      </c>
      <c r="F683">
        <f>IF(B683="","",1.509*(LN(B683)^1.084-5.381))</f>
        <v/>
      </c>
      <c r="G683">
        <f>IF(F683="","",IF(F683&lt;0,10*F683^2,0))</f>
        <v/>
      </c>
      <c r="H683">
        <f>IF(F683="","",IF(F683&gt;0,10*F683^2,0))</f>
        <v/>
      </c>
    </row>
    <row r="684">
      <c r="A684">
        <f>Input!A684</f>
        <v/>
      </c>
      <c r="B684">
        <f>IF(ISNUMBER(Input!B684),IF(AND(Input!B684&gt;=20,Input!B684&lt;=700),Input!B684,""),"")</f>
        <v/>
      </c>
      <c r="C684">
        <f>IF(B684="","",INT(A684))</f>
        <v/>
      </c>
      <c r="D684">
        <f>IF(B684="","",HOUR(A684))</f>
        <v/>
      </c>
      <c r="E684">
        <f>IF(B684="","",IF(INPUT!$I$1="","",IF(C684&lt;(INT(INPUT!$I$1)-INPUT!$I$2),"Off Meds",IF(C684&lt;=(INT(INPUT!$I$1)+INPUT!$I$2),"Washout","On Meds"))))</f>
        <v/>
      </c>
      <c r="F684">
        <f>IF(B684="","",1.509*(LN(B684)^1.084-5.381))</f>
        <v/>
      </c>
      <c r="G684">
        <f>IF(F684="","",IF(F684&lt;0,10*F684^2,0))</f>
        <v/>
      </c>
      <c r="H684">
        <f>IF(F684="","",IF(F684&gt;0,10*F684^2,0))</f>
        <v/>
      </c>
    </row>
    <row r="685">
      <c r="A685">
        <f>Input!A685</f>
        <v/>
      </c>
      <c r="B685">
        <f>IF(ISNUMBER(Input!B685),IF(AND(Input!B685&gt;=20,Input!B685&lt;=700),Input!B685,""),"")</f>
        <v/>
      </c>
      <c r="C685">
        <f>IF(B685="","",INT(A685))</f>
        <v/>
      </c>
      <c r="D685">
        <f>IF(B685="","",HOUR(A685))</f>
        <v/>
      </c>
      <c r="E685">
        <f>IF(B685="","",IF(INPUT!$I$1="","",IF(C685&lt;(INT(INPUT!$I$1)-INPUT!$I$2),"Off Meds",IF(C685&lt;=(INT(INPUT!$I$1)+INPUT!$I$2),"Washout","On Meds"))))</f>
        <v/>
      </c>
      <c r="F685">
        <f>IF(B685="","",1.509*(LN(B685)^1.084-5.381))</f>
        <v/>
      </c>
      <c r="G685">
        <f>IF(F685="","",IF(F685&lt;0,10*F685^2,0))</f>
        <v/>
      </c>
      <c r="H685">
        <f>IF(F685="","",IF(F685&gt;0,10*F685^2,0))</f>
        <v/>
      </c>
    </row>
    <row r="686">
      <c r="A686">
        <f>Input!A686</f>
        <v/>
      </c>
      <c r="B686">
        <f>IF(ISNUMBER(Input!B686),IF(AND(Input!B686&gt;=20,Input!B686&lt;=700),Input!B686,""),"")</f>
        <v/>
      </c>
      <c r="C686">
        <f>IF(B686="","",INT(A686))</f>
        <v/>
      </c>
      <c r="D686">
        <f>IF(B686="","",HOUR(A686))</f>
        <v/>
      </c>
      <c r="E686">
        <f>IF(B686="","",IF(INPUT!$I$1="","",IF(C686&lt;(INT(INPUT!$I$1)-INPUT!$I$2),"Off Meds",IF(C686&lt;=(INT(INPUT!$I$1)+INPUT!$I$2),"Washout","On Meds"))))</f>
        <v/>
      </c>
      <c r="F686">
        <f>IF(B686="","",1.509*(LN(B686)^1.084-5.381))</f>
        <v/>
      </c>
      <c r="G686">
        <f>IF(F686="","",IF(F686&lt;0,10*F686^2,0))</f>
        <v/>
      </c>
      <c r="H686">
        <f>IF(F686="","",IF(F686&gt;0,10*F686^2,0))</f>
        <v/>
      </c>
    </row>
    <row r="687">
      <c r="A687">
        <f>Input!A687</f>
        <v/>
      </c>
      <c r="B687">
        <f>IF(ISNUMBER(Input!B687),IF(AND(Input!B687&gt;=20,Input!B687&lt;=700),Input!B687,""),"")</f>
        <v/>
      </c>
      <c r="C687">
        <f>IF(B687="","",INT(A687))</f>
        <v/>
      </c>
      <c r="D687">
        <f>IF(B687="","",HOUR(A687))</f>
        <v/>
      </c>
      <c r="E687">
        <f>IF(B687="","",IF(INPUT!$I$1="","",IF(C687&lt;(INT(INPUT!$I$1)-INPUT!$I$2),"Off Meds",IF(C687&lt;=(INT(INPUT!$I$1)+INPUT!$I$2),"Washout","On Meds"))))</f>
        <v/>
      </c>
      <c r="F687">
        <f>IF(B687="","",1.509*(LN(B687)^1.084-5.381))</f>
        <v/>
      </c>
      <c r="G687">
        <f>IF(F687="","",IF(F687&lt;0,10*F687^2,0))</f>
        <v/>
      </c>
      <c r="H687">
        <f>IF(F687="","",IF(F687&gt;0,10*F687^2,0))</f>
        <v/>
      </c>
    </row>
    <row r="688">
      <c r="A688">
        <f>Input!A688</f>
        <v/>
      </c>
      <c r="B688">
        <f>IF(ISNUMBER(Input!B688),IF(AND(Input!B688&gt;=20,Input!B688&lt;=700),Input!B688,""),"")</f>
        <v/>
      </c>
      <c r="C688">
        <f>IF(B688="","",INT(A688))</f>
        <v/>
      </c>
      <c r="D688">
        <f>IF(B688="","",HOUR(A688))</f>
        <v/>
      </c>
      <c r="E688">
        <f>IF(B688="","",IF(INPUT!$I$1="","",IF(C688&lt;(INT(INPUT!$I$1)-INPUT!$I$2),"Off Meds",IF(C688&lt;=(INT(INPUT!$I$1)+INPUT!$I$2),"Washout","On Meds"))))</f>
        <v/>
      </c>
      <c r="F688">
        <f>IF(B688="","",1.509*(LN(B688)^1.084-5.381))</f>
        <v/>
      </c>
      <c r="G688">
        <f>IF(F688="","",IF(F688&lt;0,10*F688^2,0))</f>
        <v/>
      </c>
      <c r="H688">
        <f>IF(F688="","",IF(F688&gt;0,10*F688^2,0))</f>
        <v/>
      </c>
    </row>
    <row r="689">
      <c r="A689">
        <f>Input!A689</f>
        <v/>
      </c>
      <c r="B689">
        <f>IF(ISNUMBER(Input!B689),IF(AND(Input!B689&gt;=20,Input!B689&lt;=700),Input!B689,""),"")</f>
        <v/>
      </c>
      <c r="C689">
        <f>IF(B689="","",INT(A689))</f>
        <v/>
      </c>
      <c r="D689">
        <f>IF(B689="","",HOUR(A689))</f>
        <v/>
      </c>
      <c r="E689">
        <f>IF(B689="","",IF(INPUT!$I$1="","",IF(C689&lt;(INT(INPUT!$I$1)-INPUT!$I$2),"Off Meds",IF(C689&lt;=(INT(INPUT!$I$1)+INPUT!$I$2),"Washout","On Meds"))))</f>
        <v/>
      </c>
      <c r="F689">
        <f>IF(B689="","",1.509*(LN(B689)^1.084-5.381))</f>
        <v/>
      </c>
      <c r="G689">
        <f>IF(F689="","",IF(F689&lt;0,10*F689^2,0))</f>
        <v/>
      </c>
      <c r="H689">
        <f>IF(F689="","",IF(F689&gt;0,10*F689^2,0))</f>
        <v/>
      </c>
    </row>
    <row r="690">
      <c r="A690">
        <f>Input!A690</f>
        <v/>
      </c>
      <c r="B690">
        <f>IF(ISNUMBER(Input!B690),IF(AND(Input!B690&gt;=20,Input!B690&lt;=700),Input!B690,""),"")</f>
        <v/>
      </c>
      <c r="C690">
        <f>IF(B690="","",INT(A690))</f>
        <v/>
      </c>
      <c r="D690">
        <f>IF(B690="","",HOUR(A690))</f>
        <v/>
      </c>
      <c r="E690">
        <f>IF(B690="","",IF(INPUT!$I$1="","",IF(C690&lt;(INT(INPUT!$I$1)-INPUT!$I$2),"Off Meds",IF(C690&lt;=(INT(INPUT!$I$1)+INPUT!$I$2),"Washout","On Meds"))))</f>
        <v/>
      </c>
      <c r="F690">
        <f>IF(B690="","",1.509*(LN(B690)^1.084-5.381))</f>
        <v/>
      </c>
      <c r="G690">
        <f>IF(F690="","",IF(F690&lt;0,10*F690^2,0))</f>
        <v/>
      </c>
      <c r="H690">
        <f>IF(F690="","",IF(F690&gt;0,10*F690^2,0))</f>
        <v/>
      </c>
    </row>
    <row r="691">
      <c r="A691">
        <f>Input!A691</f>
        <v/>
      </c>
      <c r="B691">
        <f>IF(ISNUMBER(Input!B691),IF(AND(Input!B691&gt;=20,Input!B691&lt;=700),Input!B691,""),"")</f>
        <v/>
      </c>
      <c r="C691">
        <f>IF(B691="","",INT(A691))</f>
        <v/>
      </c>
      <c r="D691">
        <f>IF(B691="","",HOUR(A691))</f>
        <v/>
      </c>
      <c r="E691">
        <f>IF(B691="","",IF(INPUT!$I$1="","",IF(C691&lt;(INT(INPUT!$I$1)-INPUT!$I$2),"Off Meds",IF(C691&lt;=(INT(INPUT!$I$1)+INPUT!$I$2),"Washout","On Meds"))))</f>
        <v/>
      </c>
      <c r="F691">
        <f>IF(B691="","",1.509*(LN(B691)^1.084-5.381))</f>
        <v/>
      </c>
      <c r="G691">
        <f>IF(F691="","",IF(F691&lt;0,10*F691^2,0))</f>
        <v/>
      </c>
      <c r="H691">
        <f>IF(F691="","",IF(F691&gt;0,10*F691^2,0))</f>
        <v/>
      </c>
    </row>
    <row r="692">
      <c r="A692">
        <f>Input!A692</f>
        <v/>
      </c>
      <c r="B692">
        <f>IF(ISNUMBER(Input!B692),IF(AND(Input!B692&gt;=20,Input!B692&lt;=700),Input!B692,""),"")</f>
        <v/>
      </c>
      <c r="C692">
        <f>IF(B692="","",INT(A692))</f>
        <v/>
      </c>
      <c r="D692">
        <f>IF(B692="","",HOUR(A692))</f>
        <v/>
      </c>
      <c r="E692">
        <f>IF(B692="","",IF(INPUT!$I$1="","",IF(C692&lt;(INT(INPUT!$I$1)-INPUT!$I$2),"Off Meds",IF(C692&lt;=(INT(INPUT!$I$1)+INPUT!$I$2),"Washout","On Meds"))))</f>
        <v/>
      </c>
      <c r="F692">
        <f>IF(B692="","",1.509*(LN(B692)^1.084-5.381))</f>
        <v/>
      </c>
      <c r="G692">
        <f>IF(F692="","",IF(F692&lt;0,10*F692^2,0))</f>
        <v/>
      </c>
      <c r="H692">
        <f>IF(F692="","",IF(F692&gt;0,10*F692^2,0))</f>
        <v/>
      </c>
    </row>
    <row r="693">
      <c r="A693">
        <f>Input!A693</f>
        <v/>
      </c>
      <c r="B693">
        <f>IF(ISNUMBER(Input!B693),IF(AND(Input!B693&gt;=20,Input!B693&lt;=700),Input!B693,""),"")</f>
        <v/>
      </c>
      <c r="C693">
        <f>IF(B693="","",INT(A693))</f>
        <v/>
      </c>
      <c r="D693">
        <f>IF(B693="","",HOUR(A693))</f>
        <v/>
      </c>
      <c r="E693">
        <f>IF(B693="","",IF(INPUT!$I$1="","",IF(C693&lt;(INT(INPUT!$I$1)-INPUT!$I$2),"Off Meds",IF(C693&lt;=(INT(INPUT!$I$1)+INPUT!$I$2),"Washout","On Meds"))))</f>
        <v/>
      </c>
      <c r="F693">
        <f>IF(B693="","",1.509*(LN(B693)^1.084-5.381))</f>
        <v/>
      </c>
      <c r="G693">
        <f>IF(F693="","",IF(F693&lt;0,10*F693^2,0))</f>
        <v/>
      </c>
      <c r="H693">
        <f>IF(F693="","",IF(F693&gt;0,10*F693^2,0))</f>
        <v/>
      </c>
    </row>
    <row r="694">
      <c r="A694">
        <f>Input!A694</f>
        <v/>
      </c>
      <c r="B694">
        <f>IF(ISNUMBER(Input!B694),IF(AND(Input!B694&gt;=20,Input!B694&lt;=700),Input!B694,""),"")</f>
        <v/>
      </c>
      <c r="C694">
        <f>IF(B694="","",INT(A694))</f>
        <v/>
      </c>
      <c r="D694">
        <f>IF(B694="","",HOUR(A694))</f>
        <v/>
      </c>
      <c r="E694">
        <f>IF(B694="","",IF(INPUT!$I$1="","",IF(C694&lt;(INT(INPUT!$I$1)-INPUT!$I$2),"Off Meds",IF(C694&lt;=(INT(INPUT!$I$1)+INPUT!$I$2),"Washout","On Meds"))))</f>
        <v/>
      </c>
      <c r="F694">
        <f>IF(B694="","",1.509*(LN(B694)^1.084-5.381))</f>
        <v/>
      </c>
      <c r="G694">
        <f>IF(F694="","",IF(F694&lt;0,10*F694^2,0))</f>
        <v/>
      </c>
      <c r="H694">
        <f>IF(F694="","",IF(F694&gt;0,10*F694^2,0))</f>
        <v/>
      </c>
    </row>
    <row r="695">
      <c r="A695">
        <f>Input!A695</f>
        <v/>
      </c>
      <c r="B695">
        <f>IF(ISNUMBER(Input!B695),IF(AND(Input!B695&gt;=20,Input!B695&lt;=700),Input!B695,""),"")</f>
        <v/>
      </c>
      <c r="C695">
        <f>IF(B695="","",INT(A695))</f>
        <v/>
      </c>
      <c r="D695">
        <f>IF(B695="","",HOUR(A695))</f>
        <v/>
      </c>
      <c r="E695">
        <f>IF(B695="","",IF(INPUT!$I$1="","",IF(C695&lt;(INT(INPUT!$I$1)-INPUT!$I$2),"Off Meds",IF(C695&lt;=(INT(INPUT!$I$1)+INPUT!$I$2),"Washout","On Meds"))))</f>
        <v/>
      </c>
      <c r="F695">
        <f>IF(B695="","",1.509*(LN(B695)^1.084-5.381))</f>
        <v/>
      </c>
      <c r="G695">
        <f>IF(F695="","",IF(F695&lt;0,10*F695^2,0))</f>
        <v/>
      </c>
      <c r="H695">
        <f>IF(F695="","",IF(F695&gt;0,10*F695^2,0))</f>
        <v/>
      </c>
    </row>
    <row r="696">
      <c r="A696">
        <f>Input!A696</f>
        <v/>
      </c>
      <c r="B696">
        <f>IF(ISNUMBER(Input!B696),IF(AND(Input!B696&gt;=20,Input!B696&lt;=700),Input!B696,""),"")</f>
        <v/>
      </c>
      <c r="C696">
        <f>IF(B696="","",INT(A696))</f>
        <v/>
      </c>
      <c r="D696">
        <f>IF(B696="","",HOUR(A696))</f>
        <v/>
      </c>
      <c r="E696">
        <f>IF(B696="","",IF(INPUT!$I$1="","",IF(C696&lt;(INT(INPUT!$I$1)-INPUT!$I$2),"Off Meds",IF(C696&lt;=(INT(INPUT!$I$1)+INPUT!$I$2),"Washout","On Meds"))))</f>
        <v/>
      </c>
      <c r="F696">
        <f>IF(B696="","",1.509*(LN(B696)^1.084-5.381))</f>
        <v/>
      </c>
      <c r="G696">
        <f>IF(F696="","",IF(F696&lt;0,10*F696^2,0))</f>
        <v/>
      </c>
      <c r="H696">
        <f>IF(F696="","",IF(F696&gt;0,10*F696^2,0))</f>
        <v/>
      </c>
    </row>
    <row r="697">
      <c r="A697">
        <f>Input!A697</f>
        <v/>
      </c>
      <c r="B697">
        <f>IF(ISNUMBER(Input!B697),IF(AND(Input!B697&gt;=20,Input!B697&lt;=700),Input!B697,""),"")</f>
        <v/>
      </c>
      <c r="C697">
        <f>IF(B697="","",INT(A697))</f>
        <v/>
      </c>
      <c r="D697">
        <f>IF(B697="","",HOUR(A697))</f>
        <v/>
      </c>
      <c r="E697">
        <f>IF(B697="","",IF(INPUT!$I$1="","",IF(C697&lt;(INT(INPUT!$I$1)-INPUT!$I$2),"Off Meds",IF(C697&lt;=(INT(INPUT!$I$1)+INPUT!$I$2),"Washout","On Meds"))))</f>
        <v/>
      </c>
      <c r="F697">
        <f>IF(B697="","",1.509*(LN(B697)^1.084-5.381))</f>
        <v/>
      </c>
      <c r="G697">
        <f>IF(F697="","",IF(F697&lt;0,10*F697^2,0))</f>
        <v/>
      </c>
      <c r="H697">
        <f>IF(F697="","",IF(F697&gt;0,10*F697^2,0))</f>
        <v/>
      </c>
    </row>
    <row r="698">
      <c r="A698">
        <f>Input!A698</f>
        <v/>
      </c>
      <c r="B698">
        <f>IF(ISNUMBER(Input!B698),IF(AND(Input!B698&gt;=20,Input!B698&lt;=700),Input!B698,""),"")</f>
        <v/>
      </c>
      <c r="C698">
        <f>IF(B698="","",INT(A698))</f>
        <v/>
      </c>
      <c r="D698">
        <f>IF(B698="","",HOUR(A698))</f>
        <v/>
      </c>
      <c r="E698">
        <f>IF(B698="","",IF(INPUT!$I$1="","",IF(C698&lt;(INT(INPUT!$I$1)-INPUT!$I$2),"Off Meds",IF(C698&lt;=(INT(INPUT!$I$1)+INPUT!$I$2),"Washout","On Meds"))))</f>
        <v/>
      </c>
      <c r="F698">
        <f>IF(B698="","",1.509*(LN(B698)^1.084-5.381))</f>
        <v/>
      </c>
      <c r="G698">
        <f>IF(F698="","",IF(F698&lt;0,10*F698^2,0))</f>
        <v/>
      </c>
      <c r="H698">
        <f>IF(F698="","",IF(F698&gt;0,10*F698^2,0))</f>
        <v/>
      </c>
    </row>
    <row r="699">
      <c r="A699">
        <f>Input!A699</f>
        <v/>
      </c>
      <c r="B699">
        <f>IF(ISNUMBER(Input!B699),IF(AND(Input!B699&gt;=20,Input!B699&lt;=700),Input!B699,""),"")</f>
        <v/>
      </c>
      <c r="C699">
        <f>IF(B699="","",INT(A699))</f>
        <v/>
      </c>
      <c r="D699">
        <f>IF(B699="","",HOUR(A699))</f>
        <v/>
      </c>
      <c r="E699">
        <f>IF(B699="","",IF(INPUT!$I$1="","",IF(C699&lt;(INT(INPUT!$I$1)-INPUT!$I$2),"Off Meds",IF(C699&lt;=(INT(INPUT!$I$1)+INPUT!$I$2),"Washout","On Meds"))))</f>
        <v/>
      </c>
      <c r="F699">
        <f>IF(B699="","",1.509*(LN(B699)^1.084-5.381))</f>
        <v/>
      </c>
      <c r="G699">
        <f>IF(F699="","",IF(F699&lt;0,10*F699^2,0))</f>
        <v/>
      </c>
      <c r="H699">
        <f>IF(F699="","",IF(F699&gt;0,10*F699^2,0))</f>
        <v/>
      </c>
    </row>
    <row r="700">
      <c r="A700">
        <f>Input!A700</f>
        <v/>
      </c>
      <c r="B700">
        <f>IF(ISNUMBER(Input!B700),IF(AND(Input!B700&gt;=20,Input!B700&lt;=700),Input!B700,""),"")</f>
        <v/>
      </c>
      <c r="C700">
        <f>IF(B700="","",INT(A700))</f>
        <v/>
      </c>
      <c r="D700">
        <f>IF(B700="","",HOUR(A700))</f>
        <v/>
      </c>
      <c r="E700">
        <f>IF(B700="","",IF(INPUT!$I$1="","",IF(C700&lt;(INT(INPUT!$I$1)-INPUT!$I$2),"Off Meds",IF(C700&lt;=(INT(INPUT!$I$1)+INPUT!$I$2),"Washout","On Meds"))))</f>
        <v/>
      </c>
      <c r="F700">
        <f>IF(B700="","",1.509*(LN(B700)^1.084-5.381))</f>
        <v/>
      </c>
      <c r="G700">
        <f>IF(F700="","",IF(F700&lt;0,10*F700^2,0))</f>
        <v/>
      </c>
      <c r="H700">
        <f>IF(F700="","",IF(F700&gt;0,10*F700^2,0))</f>
        <v/>
      </c>
    </row>
    <row r="701">
      <c r="A701">
        <f>Input!A701</f>
        <v/>
      </c>
      <c r="B701">
        <f>IF(ISNUMBER(Input!B701),IF(AND(Input!B701&gt;=20,Input!B701&lt;=700),Input!B701,""),"")</f>
        <v/>
      </c>
      <c r="C701">
        <f>IF(B701="","",INT(A701))</f>
        <v/>
      </c>
      <c r="D701">
        <f>IF(B701="","",HOUR(A701))</f>
        <v/>
      </c>
      <c r="E701">
        <f>IF(B701="","",IF(INPUT!$I$1="","",IF(C701&lt;(INT(INPUT!$I$1)-INPUT!$I$2),"Off Meds",IF(C701&lt;=(INT(INPUT!$I$1)+INPUT!$I$2),"Washout","On Meds"))))</f>
        <v/>
      </c>
      <c r="F701">
        <f>IF(B701="","",1.509*(LN(B701)^1.084-5.381))</f>
        <v/>
      </c>
      <c r="G701">
        <f>IF(F701="","",IF(F701&lt;0,10*F701^2,0))</f>
        <v/>
      </c>
      <c r="H701">
        <f>IF(F701="","",IF(F701&gt;0,10*F701^2,0))</f>
        <v/>
      </c>
    </row>
    <row r="702">
      <c r="A702">
        <f>Input!A702</f>
        <v/>
      </c>
      <c r="B702">
        <f>IF(ISNUMBER(Input!B702),IF(AND(Input!B702&gt;=20,Input!B702&lt;=700),Input!B702,""),"")</f>
        <v/>
      </c>
      <c r="C702">
        <f>IF(B702="","",INT(A702))</f>
        <v/>
      </c>
      <c r="D702">
        <f>IF(B702="","",HOUR(A702))</f>
        <v/>
      </c>
      <c r="E702">
        <f>IF(B702="","",IF(INPUT!$I$1="","",IF(C702&lt;(INT(INPUT!$I$1)-INPUT!$I$2),"Off Meds",IF(C702&lt;=(INT(INPUT!$I$1)+INPUT!$I$2),"Washout","On Meds"))))</f>
        <v/>
      </c>
      <c r="F702">
        <f>IF(B702="","",1.509*(LN(B702)^1.084-5.381))</f>
        <v/>
      </c>
      <c r="G702">
        <f>IF(F702="","",IF(F702&lt;0,10*F702^2,0))</f>
        <v/>
      </c>
      <c r="H702">
        <f>IF(F702="","",IF(F702&gt;0,10*F702^2,0))</f>
        <v/>
      </c>
    </row>
    <row r="703">
      <c r="A703">
        <f>Input!A703</f>
        <v/>
      </c>
      <c r="B703">
        <f>IF(ISNUMBER(Input!B703),IF(AND(Input!B703&gt;=20,Input!B703&lt;=700),Input!B703,""),"")</f>
        <v/>
      </c>
      <c r="C703">
        <f>IF(B703="","",INT(A703))</f>
        <v/>
      </c>
      <c r="D703">
        <f>IF(B703="","",HOUR(A703))</f>
        <v/>
      </c>
      <c r="E703">
        <f>IF(B703="","",IF(INPUT!$I$1="","",IF(C703&lt;(INT(INPUT!$I$1)-INPUT!$I$2),"Off Meds",IF(C703&lt;=(INT(INPUT!$I$1)+INPUT!$I$2),"Washout","On Meds"))))</f>
        <v/>
      </c>
      <c r="F703">
        <f>IF(B703="","",1.509*(LN(B703)^1.084-5.381))</f>
        <v/>
      </c>
      <c r="G703">
        <f>IF(F703="","",IF(F703&lt;0,10*F703^2,0))</f>
        <v/>
      </c>
      <c r="H703">
        <f>IF(F703="","",IF(F703&gt;0,10*F703^2,0))</f>
        <v/>
      </c>
    </row>
    <row r="704">
      <c r="A704">
        <f>Input!A704</f>
        <v/>
      </c>
      <c r="B704">
        <f>IF(ISNUMBER(Input!B704),IF(AND(Input!B704&gt;=20,Input!B704&lt;=700),Input!B704,""),"")</f>
        <v/>
      </c>
      <c r="C704">
        <f>IF(B704="","",INT(A704))</f>
        <v/>
      </c>
      <c r="D704">
        <f>IF(B704="","",HOUR(A704))</f>
        <v/>
      </c>
      <c r="E704">
        <f>IF(B704="","",IF(INPUT!$I$1="","",IF(C704&lt;(INT(INPUT!$I$1)-INPUT!$I$2),"Off Meds",IF(C704&lt;=(INT(INPUT!$I$1)+INPUT!$I$2),"Washout","On Meds"))))</f>
        <v/>
      </c>
      <c r="F704">
        <f>IF(B704="","",1.509*(LN(B704)^1.084-5.381))</f>
        <v/>
      </c>
      <c r="G704">
        <f>IF(F704="","",IF(F704&lt;0,10*F704^2,0))</f>
        <v/>
      </c>
      <c r="H704">
        <f>IF(F704="","",IF(F704&gt;0,10*F704^2,0))</f>
        <v/>
      </c>
    </row>
    <row r="705">
      <c r="A705">
        <f>Input!A705</f>
        <v/>
      </c>
      <c r="B705">
        <f>IF(ISNUMBER(Input!B705),IF(AND(Input!B705&gt;=20,Input!B705&lt;=700),Input!B705,""),"")</f>
        <v/>
      </c>
      <c r="C705">
        <f>IF(B705="","",INT(A705))</f>
        <v/>
      </c>
      <c r="D705">
        <f>IF(B705="","",HOUR(A705))</f>
        <v/>
      </c>
      <c r="E705">
        <f>IF(B705="","",IF(INPUT!$I$1="","",IF(C705&lt;(INT(INPUT!$I$1)-INPUT!$I$2),"Off Meds",IF(C705&lt;=(INT(INPUT!$I$1)+INPUT!$I$2),"Washout","On Meds"))))</f>
        <v/>
      </c>
      <c r="F705">
        <f>IF(B705="","",1.509*(LN(B705)^1.084-5.381))</f>
        <v/>
      </c>
      <c r="G705">
        <f>IF(F705="","",IF(F705&lt;0,10*F705^2,0))</f>
        <v/>
      </c>
      <c r="H705">
        <f>IF(F705="","",IF(F705&gt;0,10*F705^2,0))</f>
        <v/>
      </c>
    </row>
    <row r="706">
      <c r="A706">
        <f>Input!A706</f>
        <v/>
      </c>
      <c r="B706">
        <f>IF(ISNUMBER(Input!B706),IF(AND(Input!B706&gt;=20,Input!B706&lt;=700),Input!B706,""),"")</f>
        <v/>
      </c>
      <c r="C706">
        <f>IF(B706="","",INT(A706))</f>
        <v/>
      </c>
      <c r="D706">
        <f>IF(B706="","",HOUR(A706))</f>
        <v/>
      </c>
      <c r="E706">
        <f>IF(B706="","",IF(INPUT!$I$1="","",IF(C706&lt;(INT(INPUT!$I$1)-INPUT!$I$2),"Off Meds",IF(C706&lt;=(INT(INPUT!$I$1)+INPUT!$I$2),"Washout","On Meds"))))</f>
        <v/>
      </c>
      <c r="F706">
        <f>IF(B706="","",1.509*(LN(B706)^1.084-5.381))</f>
        <v/>
      </c>
      <c r="G706">
        <f>IF(F706="","",IF(F706&lt;0,10*F706^2,0))</f>
        <v/>
      </c>
      <c r="H706">
        <f>IF(F706="","",IF(F706&gt;0,10*F706^2,0))</f>
        <v/>
      </c>
    </row>
    <row r="707">
      <c r="A707">
        <f>Input!A707</f>
        <v/>
      </c>
      <c r="B707">
        <f>IF(ISNUMBER(Input!B707),IF(AND(Input!B707&gt;=20,Input!B707&lt;=700),Input!B707,""),"")</f>
        <v/>
      </c>
      <c r="C707">
        <f>IF(B707="","",INT(A707))</f>
        <v/>
      </c>
      <c r="D707">
        <f>IF(B707="","",HOUR(A707))</f>
        <v/>
      </c>
      <c r="E707">
        <f>IF(B707="","",IF(INPUT!$I$1="","",IF(C707&lt;(INT(INPUT!$I$1)-INPUT!$I$2),"Off Meds",IF(C707&lt;=(INT(INPUT!$I$1)+INPUT!$I$2),"Washout","On Meds"))))</f>
        <v/>
      </c>
      <c r="F707">
        <f>IF(B707="","",1.509*(LN(B707)^1.084-5.381))</f>
        <v/>
      </c>
      <c r="G707">
        <f>IF(F707="","",IF(F707&lt;0,10*F707^2,0))</f>
        <v/>
      </c>
      <c r="H707">
        <f>IF(F707="","",IF(F707&gt;0,10*F707^2,0))</f>
        <v/>
      </c>
    </row>
    <row r="708">
      <c r="A708">
        <f>Input!A708</f>
        <v/>
      </c>
      <c r="B708">
        <f>IF(ISNUMBER(Input!B708),IF(AND(Input!B708&gt;=20,Input!B708&lt;=700),Input!B708,""),"")</f>
        <v/>
      </c>
      <c r="C708">
        <f>IF(B708="","",INT(A708))</f>
        <v/>
      </c>
      <c r="D708">
        <f>IF(B708="","",HOUR(A708))</f>
        <v/>
      </c>
      <c r="E708">
        <f>IF(B708="","",IF(INPUT!$I$1="","",IF(C708&lt;(INT(INPUT!$I$1)-INPUT!$I$2),"Off Meds",IF(C708&lt;=(INT(INPUT!$I$1)+INPUT!$I$2),"Washout","On Meds"))))</f>
        <v/>
      </c>
      <c r="F708">
        <f>IF(B708="","",1.509*(LN(B708)^1.084-5.381))</f>
        <v/>
      </c>
      <c r="G708">
        <f>IF(F708="","",IF(F708&lt;0,10*F708^2,0))</f>
        <v/>
      </c>
      <c r="H708">
        <f>IF(F708="","",IF(F708&gt;0,10*F708^2,0))</f>
        <v/>
      </c>
    </row>
    <row r="709">
      <c r="A709">
        <f>Input!A709</f>
        <v/>
      </c>
      <c r="B709">
        <f>IF(ISNUMBER(Input!B709),IF(AND(Input!B709&gt;=20,Input!B709&lt;=700),Input!B709,""),"")</f>
        <v/>
      </c>
      <c r="C709">
        <f>IF(B709="","",INT(A709))</f>
        <v/>
      </c>
      <c r="D709">
        <f>IF(B709="","",HOUR(A709))</f>
        <v/>
      </c>
      <c r="E709">
        <f>IF(B709="","",IF(INPUT!$I$1="","",IF(C709&lt;(INT(INPUT!$I$1)-INPUT!$I$2),"Off Meds",IF(C709&lt;=(INT(INPUT!$I$1)+INPUT!$I$2),"Washout","On Meds"))))</f>
        <v/>
      </c>
      <c r="F709">
        <f>IF(B709="","",1.509*(LN(B709)^1.084-5.381))</f>
        <v/>
      </c>
      <c r="G709">
        <f>IF(F709="","",IF(F709&lt;0,10*F709^2,0))</f>
        <v/>
      </c>
      <c r="H709">
        <f>IF(F709="","",IF(F709&gt;0,10*F709^2,0))</f>
        <v/>
      </c>
    </row>
    <row r="710">
      <c r="A710">
        <f>Input!A710</f>
        <v/>
      </c>
      <c r="B710">
        <f>IF(ISNUMBER(Input!B710),IF(AND(Input!B710&gt;=20,Input!B710&lt;=700),Input!B710,""),"")</f>
        <v/>
      </c>
      <c r="C710">
        <f>IF(B710="","",INT(A710))</f>
        <v/>
      </c>
      <c r="D710">
        <f>IF(B710="","",HOUR(A710))</f>
        <v/>
      </c>
      <c r="E710">
        <f>IF(B710="","",IF(INPUT!$I$1="","",IF(C710&lt;(INT(INPUT!$I$1)-INPUT!$I$2),"Off Meds",IF(C710&lt;=(INT(INPUT!$I$1)+INPUT!$I$2),"Washout","On Meds"))))</f>
        <v/>
      </c>
      <c r="F710">
        <f>IF(B710="","",1.509*(LN(B710)^1.084-5.381))</f>
        <v/>
      </c>
      <c r="G710">
        <f>IF(F710="","",IF(F710&lt;0,10*F710^2,0))</f>
        <v/>
      </c>
      <c r="H710">
        <f>IF(F710="","",IF(F710&gt;0,10*F710^2,0))</f>
        <v/>
      </c>
    </row>
    <row r="711">
      <c r="A711">
        <f>Input!A711</f>
        <v/>
      </c>
      <c r="B711">
        <f>IF(ISNUMBER(Input!B711),IF(AND(Input!B711&gt;=20,Input!B711&lt;=700),Input!B711,""),"")</f>
        <v/>
      </c>
      <c r="C711">
        <f>IF(B711="","",INT(A711))</f>
        <v/>
      </c>
      <c r="D711">
        <f>IF(B711="","",HOUR(A711))</f>
        <v/>
      </c>
      <c r="E711">
        <f>IF(B711="","",IF(INPUT!$I$1="","",IF(C711&lt;(INT(INPUT!$I$1)-INPUT!$I$2),"Off Meds",IF(C711&lt;=(INT(INPUT!$I$1)+INPUT!$I$2),"Washout","On Meds"))))</f>
        <v/>
      </c>
      <c r="F711">
        <f>IF(B711="","",1.509*(LN(B711)^1.084-5.381))</f>
        <v/>
      </c>
      <c r="G711">
        <f>IF(F711="","",IF(F711&lt;0,10*F711^2,0))</f>
        <v/>
      </c>
      <c r="H711">
        <f>IF(F711="","",IF(F711&gt;0,10*F711^2,0))</f>
        <v/>
      </c>
    </row>
    <row r="712">
      <c r="A712">
        <f>Input!A712</f>
        <v/>
      </c>
      <c r="B712">
        <f>IF(ISNUMBER(Input!B712),IF(AND(Input!B712&gt;=20,Input!B712&lt;=700),Input!B712,""),"")</f>
        <v/>
      </c>
      <c r="C712">
        <f>IF(B712="","",INT(A712))</f>
        <v/>
      </c>
      <c r="D712">
        <f>IF(B712="","",HOUR(A712))</f>
        <v/>
      </c>
      <c r="E712">
        <f>IF(B712="","",IF(INPUT!$I$1="","",IF(C712&lt;(INT(INPUT!$I$1)-INPUT!$I$2),"Off Meds",IF(C712&lt;=(INT(INPUT!$I$1)+INPUT!$I$2),"Washout","On Meds"))))</f>
        <v/>
      </c>
      <c r="F712">
        <f>IF(B712="","",1.509*(LN(B712)^1.084-5.381))</f>
        <v/>
      </c>
      <c r="G712">
        <f>IF(F712="","",IF(F712&lt;0,10*F712^2,0))</f>
        <v/>
      </c>
      <c r="H712">
        <f>IF(F712="","",IF(F712&gt;0,10*F712^2,0))</f>
        <v/>
      </c>
    </row>
    <row r="713">
      <c r="A713">
        <f>Input!A713</f>
        <v/>
      </c>
      <c r="B713">
        <f>IF(ISNUMBER(Input!B713),IF(AND(Input!B713&gt;=20,Input!B713&lt;=700),Input!B713,""),"")</f>
        <v/>
      </c>
      <c r="C713">
        <f>IF(B713="","",INT(A713))</f>
        <v/>
      </c>
      <c r="D713">
        <f>IF(B713="","",HOUR(A713))</f>
        <v/>
      </c>
      <c r="E713">
        <f>IF(B713="","",IF(INPUT!$I$1="","",IF(C713&lt;(INT(INPUT!$I$1)-INPUT!$I$2),"Off Meds",IF(C713&lt;=(INT(INPUT!$I$1)+INPUT!$I$2),"Washout","On Meds"))))</f>
        <v/>
      </c>
      <c r="F713">
        <f>IF(B713="","",1.509*(LN(B713)^1.084-5.381))</f>
        <v/>
      </c>
      <c r="G713">
        <f>IF(F713="","",IF(F713&lt;0,10*F713^2,0))</f>
        <v/>
      </c>
      <c r="H713">
        <f>IF(F713="","",IF(F713&gt;0,10*F713^2,0))</f>
        <v/>
      </c>
    </row>
    <row r="714">
      <c r="A714">
        <f>Input!A714</f>
        <v/>
      </c>
      <c r="B714">
        <f>IF(ISNUMBER(Input!B714),IF(AND(Input!B714&gt;=20,Input!B714&lt;=700),Input!B714,""),"")</f>
        <v/>
      </c>
      <c r="C714">
        <f>IF(B714="","",INT(A714))</f>
        <v/>
      </c>
      <c r="D714">
        <f>IF(B714="","",HOUR(A714))</f>
        <v/>
      </c>
      <c r="E714">
        <f>IF(B714="","",IF(INPUT!$I$1="","",IF(C714&lt;(INT(INPUT!$I$1)-INPUT!$I$2),"Off Meds",IF(C714&lt;=(INT(INPUT!$I$1)+INPUT!$I$2),"Washout","On Meds"))))</f>
        <v/>
      </c>
      <c r="F714">
        <f>IF(B714="","",1.509*(LN(B714)^1.084-5.381))</f>
        <v/>
      </c>
      <c r="G714">
        <f>IF(F714="","",IF(F714&lt;0,10*F714^2,0))</f>
        <v/>
      </c>
      <c r="H714">
        <f>IF(F714="","",IF(F714&gt;0,10*F714^2,0))</f>
        <v/>
      </c>
    </row>
    <row r="715">
      <c r="A715">
        <f>Input!A715</f>
        <v/>
      </c>
      <c r="B715">
        <f>IF(ISNUMBER(Input!B715),IF(AND(Input!B715&gt;=20,Input!B715&lt;=700),Input!B715,""),"")</f>
        <v/>
      </c>
      <c r="C715">
        <f>IF(B715="","",INT(A715))</f>
        <v/>
      </c>
      <c r="D715">
        <f>IF(B715="","",HOUR(A715))</f>
        <v/>
      </c>
      <c r="E715">
        <f>IF(B715="","",IF(INPUT!$I$1="","",IF(C715&lt;(INT(INPUT!$I$1)-INPUT!$I$2),"Off Meds",IF(C715&lt;=(INT(INPUT!$I$1)+INPUT!$I$2),"Washout","On Meds"))))</f>
        <v/>
      </c>
      <c r="F715">
        <f>IF(B715="","",1.509*(LN(B715)^1.084-5.381))</f>
        <v/>
      </c>
      <c r="G715">
        <f>IF(F715="","",IF(F715&lt;0,10*F715^2,0))</f>
        <v/>
      </c>
      <c r="H715">
        <f>IF(F715="","",IF(F715&gt;0,10*F715^2,0))</f>
        <v/>
      </c>
    </row>
    <row r="716">
      <c r="A716">
        <f>Input!A716</f>
        <v/>
      </c>
      <c r="B716">
        <f>IF(ISNUMBER(Input!B716),IF(AND(Input!B716&gt;=20,Input!B716&lt;=700),Input!B716,""),"")</f>
        <v/>
      </c>
      <c r="C716">
        <f>IF(B716="","",INT(A716))</f>
        <v/>
      </c>
      <c r="D716">
        <f>IF(B716="","",HOUR(A716))</f>
        <v/>
      </c>
      <c r="E716">
        <f>IF(B716="","",IF(INPUT!$I$1="","",IF(C716&lt;(INT(INPUT!$I$1)-INPUT!$I$2),"Off Meds",IF(C716&lt;=(INT(INPUT!$I$1)+INPUT!$I$2),"Washout","On Meds"))))</f>
        <v/>
      </c>
      <c r="F716">
        <f>IF(B716="","",1.509*(LN(B716)^1.084-5.381))</f>
        <v/>
      </c>
      <c r="G716">
        <f>IF(F716="","",IF(F716&lt;0,10*F716^2,0))</f>
        <v/>
      </c>
      <c r="H716">
        <f>IF(F716="","",IF(F716&gt;0,10*F716^2,0))</f>
        <v/>
      </c>
    </row>
    <row r="717">
      <c r="A717">
        <f>Input!A717</f>
        <v/>
      </c>
      <c r="B717">
        <f>IF(ISNUMBER(Input!B717),IF(AND(Input!B717&gt;=20,Input!B717&lt;=700),Input!B717,""),"")</f>
        <v/>
      </c>
      <c r="C717">
        <f>IF(B717="","",INT(A717))</f>
        <v/>
      </c>
      <c r="D717">
        <f>IF(B717="","",HOUR(A717))</f>
        <v/>
      </c>
      <c r="E717">
        <f>IF(B717="","",IF(INPUT!$I$1="","",IF(C717&lt;(INT(INPUT!$I$1)-INPUT!$I$2),"Off Meds",IF(C717&lt;=(INT(INPUT!$I$1)+INPUT!$I$2),"Washout","On Meds"))))</f>
        <v/>
      </c>
      <c r="F717">
        <f>IF(B717="","",1.509*(LN(B717)^1.084-5.381))</f>
        <v/>
      </c>
      <c r="G717">
        <f>IF(F717="","",IF(F717&lt;0,10*F717^2,0))</f>
        <v/>
      </c>
      <c r="H717">
        <f>IF(F717="","",IF(F717&gt;0,10*F717^2,0))</f>
        <v/>
      </c>
    </row>
    <row r="718">
      <c r="A718">
        <f>Input!A718</f>
        <v/>
      </c>
      <c r="B718">
        <f>IF(ISNUMBER(Input!B718),IF(AND(Input!B718&gt;=20,Input!B718&lt;=700),Input!B718,""),"")</f>
        <v/>
      </c>
      <c r="C718">
        <f>IF(B718="","",INT(A718))</f>
        <v/>
      </c>
      <c r="D718">
        <f>IF(B718="","",HOUR(A718))</f>
        <v/>
      </c>
      <c r="E718">
        <f>IF(B718="","",IF(INPUT!$I$1="","",IF(C718&lt;(INT(INPUT!$I$1)-INPUT!$I$2),"Off Meds",IF(C718&lt;=(INT(INPUT!$I$1)+INPUT!$I$2),"Washout","On Meds"))))</f>
        <v/>
      </c>
      <c r="F718">
        <f>IF(B718="","",1.509*(LN(B718)^1.084-5.381))</f>
        <v/>
      </c>
      <c r="G718">
        <f>IF(F718="","",IF(F718&lt;0,10*F718^2,0))</f>
        <v/>
      </c>
      <c r="H718">
        <f>IF(F718="","",IF(F718&gt;0,10*F718^2,0))</f>
        <v/>
      </c>
    </row>
    <row r="719">
      <c r="A719">
        <f>Input!A719</f>
        <v/>
      </c>
      <c r="B719">
        <f>IF(ISNUMBER(Input!B719),IF(AND(Input!B719&gt;=20,Input!B719&lt;=700),Input!B719,""),"")</f>
        <v/>
      </c>
      <c r="C719">
        <f>IF(B719="","",INT(A719))</f>
        <v/>
      </c>
      <c r="D719">
        <f>IF(B719="","",HOUR(A719))</f>
        <v/>
      </c>
      <c r="E719">
        <f>IF(B719="","",IF(INPUT!$I$1="","",IF(C719&lt;(INT(INPUT!$I$1)-INPUT!$I$2),"Off Meds",IF(C719&lt;=(INT(INPUT!$I$1)+INPUT!$I$2),"Washout","On Meds"))))</f>
        <v/>
      </c>
      <c r="F719">
        <f>IF(B719="","",1.509*(LN(B719)^1.084-5.381))</f>
        <v/>
      </c>
      <c r="G719">
        <f>IF(F719="","",IF(F719&lt;0,10*F719^2,0))</f>
        <v/>
      </c>
      <c r="H719">
        <f>IF(F719="","",IF(F719&gt;0,10*F719^2,0))</f>
        <v/>
      </c>
    </row>
    <row r="720">
      <c r="A720">
        <f>Input!A720</f>
        <v/>
      </c>
      <c r="B720">
        <f>IF(ISNUMBER(Input!B720),IF(AND(Input!B720&gt;=20,Input!B720&lt;=700),Input!B720,""),"")</f>
        <v/>
      </c>
      <c r="C720">
        <f>IF(B720="","",INT(A720))</f>
        <v/>
      </c>
      <c r="D720">
        <f>IF(B720="","",HOUR(A720))</f>
        <v/>
      </c>
      <c r="E720">
        <f>IF(B720="","",IF(INPUT!$I$1="","",IF(C720&lt;(INT(INPUT!$I$1)-INPUT!$I$2),"Off Meds",IF(C720&lt;=(INT(INPUT!$I$1)+INPUT!$I$2),"Washout","On Meds"))))</f>
        <v/>
      </c>
      <c r="F720">
        <f>IF(B720="","",1.509*(LN(B720)^1.084-5.381))</f>
        <v/>
      </c>
      <c r="G720">
        <f>IF(F720="","",IF(F720&lt;0,10*F720^2,0))</f>
        <v/>
      </c>
      <c r="H720">
        <f>IF(F720="","",IF(F720&gt;0,10*F720^2,0))</f>
        <v/>
      </c>
    </row>
    <row r="721">
      <c r="A721">
        <f>Input!A721</f>
        <v/>
      </c>
      <c r="B721">
        <f>IF(ISNUMBER(Input!B721),IF(AND(Input!B721&gt;=20,Input!B721&lt;=700),Input!B721,""),"")</f>
        <v/>
      </c>
      <c r="C721">
        <f>IF(B721="","",INT(A721))</f>
        <v/>
      </c>
      <c r="D721">
        <f>IF(B721="","",HOUR(A721))</f>
        <v/>
      </c>
      <c r="E721">
        <f>IF(B721="","",IF(INPUT!$I$1="","",IF(C721&lt;(INT(INPUT!$I$1)-INPUT!$I$2),"Off Meds",IF(C721&lt;=(INT(INPUT!$I$1)+INPUT!$I$2),"Washout","On Meds"))))</f>
        <v/>
      </c>
      <c r="F721">
        <f>IF(B721="","",1.509*(LN(B721)^1.084-5.381))</f>
        <v/>
      </c>
      <c r="G721">
        <f>IF(F721="","",IF(F721&lt;0,10*F721^2,0))</f>
        <v/>
      </c>
      <c r="H721">
        <f>IF(F721="","",IF(F721&gt;0,10*F721^2,0))</f>
        <v/>
      </c>
    </row>
    <row r="722">
      <c r="A722">
        <f>Input!A722</f>
        <v/>
      </c>
      <c r="B722">
        <f>IF(ISNUMBER(Input!B722),IF(AND(Input!B722&gt;=20,Input!B722&lt;=700),Input!B722,""),"")</f>
        <v/>
      </c>
      <c r="C722">
        <f>IF(B722="","",INT(A722))</f>
        <v/>
      </c>
      <c r="D722">
        <f>IF(B722="","",HOUR(A722))</f>
        <v/>
      </c>
      <c r="E722">
        <f>IF(B722="","",IF(INPUT!$I$1="","",IF(C722&lt;(INT(INPUT!$I$1)-INPUT!$I$2),"Off Meds",IF(C722&lt;=(INT(INPUT!$I$1)+INPUT!$I$2),"Washout","On Meds"))))</f>
        <v/>
      </c>
      <c r="F722">
        <f>IF(B722="","",1.509*(LN(B722)^1.084-5.381))</f>
        <v/>
      </c>
      <c r="G722">
        <f>IF(F722="","",IF(F722&lt;0,10*F722^2,0))</f>
        <v/>
      </c>
      <c r="H722">
        <f>IF(F722="","",IF(F722&gt;0,10*F722^2,0))</f>
        <v/>
      </c>
    </row>
    <row r="723">
      <c r="A723">
        <f>Input!A723</f>
        <v/>
      </c>
      <c r="B723">
        <f>IF(ISNUMBER(Input!B723),IF(AND(Input!B723&gt;=20,Input!B723&lt;=700),Input!B723,""),"")</f>
        <v/>
      </c>
      <c r="C723">
        <f>IF(B723="","",INT(A723))</f>
        <v/>
      </c>
      <c r="D723">
        <f>IF(B723="","",HOUR(A723))</f>
        <v/>
      </c>
      <c r="E723">
        <f>IF(B723="","",IF(INPUT!$I$1="","",IF(C723&lt;(INT(INPUT!$I$1)-INPUT!$I$2),"Off Meds",IF(C723&lt;=(INT(INPUT!$I$1)+INPUT!$I$2),"Washout","On Meds"))))</f>
        <v/>
      </c>
      <c r="F723">
        <f>IF(B723="","",1.509*(LN(B723)^1.084-5.381))</f>
        <v/>
      </c>
      <c r="G723">
        <f>IF(F723="","",IF(F723&lt;0,10*F723^2,0))</f>
        <v/>
      </c>
      <c r="H723">
        <f>IF(F723="","",IF(F723&gt;0,10*F723^2,0))</f>
        <v/>
      </c>
    </row>
    <row r="724">
      <c r="A724">
        <f>Input!A724</f>
        <v/>
      </c>
      <c r="B724">
        <f>IF(ISNUMBER(Input!B724),IF(AND(Input!B724&gt;=20,Input!B724&lt;=700),Input!B724,""),"")</f>
        <v/>
      </c>
      <c r="C724">
        <f>IF(B724="","",INT(A724))</f>
        <v/>
      </c>
      <c r="D724">
        <f>IF(B724="","",HOUR(A724))</f>
        <v/>
      </c>
      <c r="E724">
        <f>IF(B724="","",IF(INPUT!$I$1="","",IF(C724&lt;(INT(INPUT!$I$1)-INPUT!$I$2),"Off Meds",IF(C724&lt;=(INT(INPUT!$I$1)+INPUT!$I$2),"Washout","On Meds"))))</f>
        <v/>
      </c>
      <c r="F724">
        <f>IF(B724="","",1.509*(LN(B724)^1.084-5.381))</f>
        <v/>
      </c>
      <c r="G724">
        <f>IF(F724="","",IF(F724&lt;0,10*F724^2,0))</f>
        <v/>
      </c>
      <c r="H724">
        <f>IF(F724="","",IF(F724&gt;0,10*F724^2,0))</f>
        <v/>
      </c>
    </row>
    <row r="725">
      <c r="A725">
        <f>Input!A725</f>
        <v/>
      </c>
      <c r="B725">
        <f>IF(ISNUMBER(Input!B725),IF(AND(Input!B725&gt;=20,Input!B725&lt;=700),Input!B725,""),"")</f>
        <v/>
      </c>
      <c r="C725">
        <f>IF(B725="","",INT(A725))</f>
        <v/>
      </c>
      <c r="D725">
        <f>IF(B725="","",HOUR(A725))</f>
        <v/>
      </c>
      <c r="E725">
        <f>IF(B725="","",IF(INPUT!$I$1="","",IF(C725&lt;(INT(INPUT!$I$1)-INPUT!$I$2),"Off Meds",IF(C725&lt;=(INT(INPUT!$I$1)+INPUT!$I$2),"Washout","On Meds"))))</f>
        <v/>
      </c>
      <c r="F725">
        <f>IF(B725="","",1.509*(LN(B725)^1.084-5.381))</f>
        <v/>
      </c>
      <c r="G725">
        <f>IF(F725="","",IF(F725&lt;0,10*F725^2,0))</f>
        <v/>
      </c>
      <c r="H725">
        <f>IF(F725="","",IF(F725&gt;0,10*F725^2,0))</f>
        <v/>
      </c>
    </row>
    <row r="726">
      <c r="A726">
        <f>Input!A726</f>
        <v/>
      </c>
      <c r="B726">
        <f>IF(ISNUMBER(Input!B726),IF(AND(Input!B726&gt;=20,Input!B726&lt;=700),Input!B726,""),"")</f>
        <v/>
      </c>
      <c r="C726">
        <f>IF(B726="","",INT(A726))</f>
        <v/>
      </c>
      <c r="D726">
        <f>IF(B726="","",HOUR(A726))</f>
        <v/>
      </c>
      <c r="E726">
        <f>IF(B726="","",IF(INPUT!$I$1="","",IF(C726&lt;(INT(INPUT!$I$1)-INPUT!$I$2),"Off Meds",IF(C726&lt;=(INT(INPUT!$I$1)+INPUT!$I$2),"Washout","On Meds"))))</f>
        <v/>
      </c>
      <c r="F726">
        <f>IF(B726="","",1.509*(LN(B726)^1.084-5.381))</f>
        <v/>
      </c>
      <c r="G726">
        <f>IF(F726="","",IF(F726&lt;0,10*F726^2,0))</f>
        <v/>
      </c>
      <c r="H726">
        <f>IF(F726="","",IF(F726&gt;0,10*F726^2,0))</f>
        <v/>
      </c>
    </row>
    <row r="727">
      <c r="A727">
        <f>Input!A727</f>
        <v/>
      </c>
      <c r="B727">
        <f>IF(ISNUMBER(Input!B727),IF(AND(Input!B727&gt;=20,Input!B727&lt;=700),Input!B727,""),"")</f>
        <v/>
      </c>
      <c r="C727">
        <f>IF(B727="","",INT(A727))</f>
        <v/>
      </c>
      <c r="D727">
        <f>IF(B727="","",HOUR(A727))</f>
        <v/>
      </c>
      <c r="E727">
        <f>IF(B727="","",IF(INPUT!$I$1="","",IF(C727&lt;(INT(INPUT!$I$1)-INPUT!$I$2),"Off Meds",IF(C727&lt;=(INT(INPUT!$I$1)+INPUT!$I$2),"Washout","On Meds"))))</f>
        <v/>
      </c>
      <c r="F727">
        <f>IF(B727="","",1.509*(LN(B727)^1.084-5.381))</f>
        <v/>
      </c>
      <c r="G727">
        <f>IF(F727="","",IF(F727&lt;0,10*F727^2,0))</f>
        <v/>
      </c>
      <c r="H727">
        <f>IF(F727="","",IF(F727&gt;0,10*F727^2,0))</f>
        <v/>
      </c>
    </row>
    <row r="728">
      <c r="A728">
        <f>Input!A728</f>
        <v/>
      </c>
      <c r="B728">
        <f>IF(ISNUMBER(Input!B728),IF(AND(Input!B728&gt;=20,Input!B728&lt;=700),Input!B728,""),"")</f>
        <v/>
      </c>
      <c r="C728">
        <f>IF(B728="","",INT(A728))</f>
        <v/>
      </c>
      <c r="D728">
        <f>IF(B728="","",HOUR(A728))</f>
        <v/>
      </c>
      <c r="E728">
        <f>IF(B728="","",IF(INPUT!$I$1="","",IF(C728&lt;(INT(INPUT!$I$1)-INPUT!$I$2),"Off Meds",IF(C728&lt;=(INT(INPUT!$I$1)+INPUT!$I$2),"Washout","On Meds"))))</f>
        <v/>
      </c>
      <c r="F728">
        <f>IF(B728="","",1.509*(LN(B728)^1.084-5.381))</f>
        <v/>
      </c>
      <c r="G728">
        <f>IF(F728="","",IF(F728&lt;0,10*F728^2,0))</f>
        <v/>
      </c>
      <c r="H728">
        <f>IF(F728="","",IF(F728&gt;0,10*F728^2,0))</f>
        <v/>
      </c>
    </row>
    <row r="729">
      <c r="A729">
        <f>Input!A729</f>
        <v/>
      </c>
      <c r="B729">
        <f>IF(ISNUMBER(Input!B729),IF(AND(Input!B729&gt;=20,Input!B729&lt;=700),Input!B729,""),"")</f>
        <v/>
      </c>
      <c r="C729">
        <f>IF(B729="","",INT(A729))</f>
        <v/>
      </c>
      <c r="D729">
        <f>IF(B729="","",HOUR(A729))</f>
        <v/>
      </c>
      <c r="E729">
        <f>IF(B729="","",IF(INPUT!$I$1="","",IF(C729&lt;(INT(INPUT!$I$1)-INPUT!$I$2),"Off Meds",IF(C729&lt;=(INT(INPUT!$I$1)+INPUT!$I$2),"Washout","On Meds"))))</f>
        <v/>
      </c>
      <c r="F729">
        <f>IF(B729="","",1.509*(LN(B729)^1.084-5.381))</f>
        <v/>
      </c>
      <c r="G729">
        <f>IF(F729="","",IF(F729&lt;0,10*F729^2,0))</f>
        <v/>
      </c>
      <c r="H729">
        <f>IF(F729="","",IF(F729&gt;0,10*F729^2,0))</f>
        <v/>
      </c>
    </row>
    <row r="730">
      <c r="A730">
        <f>Input!A730</f>
        <v/>
      </c>
      <c r="B730">
        <f>IF(ISNUMBER(Input!B730),IF(AND(Input!B730&gt;=20,Input!B730&lt;=700),Input!B730,""),"")</f>
        <v/>
      </c>
      <c r="C730">
        <f>IF(B730="","",INT(A730))</f>
        <v/>
      </c>
      <c r="D730">
        <f>IF(B730="","",HOUR(A730))</f>
        <v/>
      </c>
      <c r="E730">
        <f>IF(B730="","",IF(INPUT!$I$1="","",IF(C730&lt;(INT(INPUT!$I$1)-INPUT!$I$2),"Off Meds",IF(C730&lt;=(INT(INPUT!$I$1)+INPUT!$I$2),"Washout","On Meds"))))</f>
        <v/>
      </c>
      <c r="F730">
        <f>IF(B730="","",1.509*(LN(B730)^1.084-5.381))</f>
        <v/>
      </c>
      <c r="G730">
        <f>IF(F730="","",IF(F730&lt;0,10*F730^2,0))</f>
        <v/>
      </c>
      <c r="H730">
        <f>IF(F730="","",IF(F730&gt;0,10*F730^2,0))</f>
        <v/>
      </c>
    </row>
    <row r="731">
      <c r="A731">
        <f>Input!A731</f>
        <v/>
      </c>
      <c r="B731">
        <f>IF(ISNUMBER(Input!B731),IF(AND(Input!B731&gt;=20,Input!B731&lt;=700),Input!B731,""),"")</f>
        <v/>
      </c>
      <c r="C731">
        <f>IF(B731="","",INT(A731))</f>
        <v/>
      </c>
      <c r="D731">
        <f>IF(B731="","",HOUR(A731))</f>
        <v/>
      </c>
      <c r="E731">
        <f>IF(B731="","",IF(INPUT!$I$1="","",IF(C731&lt;(INT(INPUT!$I$1)-INPUT!$I$2),"Off Meds",IF(C731&lt;=(INT(INPUT!$I$1)+INPUT!$I$2),"Washout","On Meds"))))</f>
        <v/>
      </c>
      <c r="F731">
        <f>IF(B731="","",1.509*(LN(B731)^1.084-5.381))</f>
        <v/>
      </c>
      <c r="G731">
        <f>IF(F731="","",IF(F731&lt;0,10*F731^2,0))</f>
        <v/>
      </c>
      <c r="H731">
        <f>IF(F731="","",IF(F731&gt;0,10*F731^2,0))</f>
        <v/>
      </c>
    </row>
    <row r="732">
      <c r="A732">
        <f>Input!A732</f>
        <v/>
      </c>
      <c r="B732">
        <f>IF(ISNUMBER(Input!B732),IF(AND(Input!B732&gt;=20,Input!B732&lt;=700),Input!B732,""),"")</f>
        <v/>
      </c>
      <c r="C732">
        <f>IF(B732="","",INT(A732))</f>
        <v/>
      </c>
      <c r="D732">
        <f>IF(B732="","",HOUR(A732))</f>
        <v/>
      </c>
      <c r="E732">
        <f>IF(B732="","",IF(INPUT!$I$1="","",IF(C732&lt;(INT(INPUT!$I$1)-INPUT!$I$2),"Off Meds",IF(C732&lt;=(INT(INPUT!$I$1)+INPUT!$I$2),"Washout","On Meds"))))</f>
        <v/>
      </c>
      <c r="F732">
        <f>IF(B732="","",1.509*(LN(B732)^1.084-5.381))</f>
        <v/>
      </c>
      <c r="G732">
        <f>IF(F732="","",IF(F732&lt;0,10*F732^2,0))</f>
        <v/>
      </c>
      <c r="H732">
        <f>IF(F732="","",IF(F732&gt;0,10*F732^2,0))</f>
        <v/>
      </c>
    </row>
    <row r="733">
      <c r="A733">
        <f>Input!A733</f>
        <v/>
      </c>
      <c r="B733">
        <f>IF(ISNUMBER(Input!B733),IF(AND(Input!B733&gt;=20,Input!B733&lt;=700),Input!B733,""),"")</f>
        <v/>
      </c>
      <c r="C733">
        <f>IF(B733="","",INT(A733))</f>
        <v/>
      </c>
      <c r="D733">
        <f>IF(B733="","",HOUR(A733))</f>
        <v/>
      </c>
      <c r="E733">
        <f>IF(B733="","",IF(INPUT!$I$1="","",IF(C733&lt;(INT(INPUT!$I$1)-INPUT!$I$2),"Off Meds",IF(C733&lt;=(INT(INPUT!$I$1)+INPUT!$I$2),"Washout","On Meds"))))</f>
        <v/>
      </c>
      <c r="F733">
        <f>IF(B733="","",1.509*(LN(B733)^1.084-5.381))</f>
        <v/>
      </c>
      <c r="G733">
        <f>IF(F733="","",IF(F733&lt;0,10*F733^2,0))</f>
        <v/>
      </c>
      <c r="H733">
        <f>IF(F733="","",IF(F733&gt;0,10*F733^2,0))</f>
        <v/>
      </c>
    </row>
    <row r="734">
      <c r="A734">
        <f>Input!A734</f>
        <v/>
      </c>
      <c r="B734">
        <f>IF(ISNUMBER(Input!B734),IF(AND(Input!B734&gt;=20,Input!B734&lt;=700),Input!B734,""),"")</f>
        <v/>
      </c>
      <c r="C734">
        <f>IF(B734="","",INT(A734))</f>
        <v/>
      </c>
      <c r="D734">
        <f>IF(B734="","",HOUR(A734))</f>
        <v/>
      </c>
      <c r="E734">
        <f>IF(B734="","",IF(INPUT!$I$1="","",IF(C734&lt;(INT(INPUT!$I$1)-INPUT!$I$2),"Off Meds",IF(C734&lt;=(INT(INPUT!$I$1)+INPUT!$I$2),"Washout","On Meds"))))</f>
        <v/>
      </c>
      <c r="F734">
        <f>IF(B734="","",1.509*(LN(B734)^1.084-5.381))</f>
        <v/>
      </c>
      <c r="G734">
        <f>IF(F734="","",IF(F734&lt;0,10*F734^2,0))</f>
        <v/>
      </c>
      <c r="H734">
        <f>IF(F734="","",IF(F734&gt;0,10*F734^2,0))</f>
        <v/>
      </c>
    </row>
    <row r="735">
      <c r="A735">
        <f>Input!A735</f>
        <v/>
      </c>
      <c r="B735">
        <f>IF(ISNUMBER(Input!B735),IF(AND(Input!B735&gt;=20,Input!B735&lt;=700),Input!B735,""),"")</f>
        <v/>
      </c>
      <c r="C735">
        <f>IF(B735="","",INT(A735))</f>
        <v/>
      </c>
      <c r="D735">
        <f>IF(B735="","",HOUR(A735))</f>
        <v/>
      </c>
      <c r="E735">
        <f>IF(B735="","",IF(INPUT!$I$1="","",IF(C735&lt;(INT(INPUT!$I$1)-INPUT!$I$2),"Off Meds",IF(C735&lt;=(INT(INPUT!$I$1)+INPUT!$I$2),"Washout","On Meds"))))</f>
        <v/>
      </c>
      <c r="F735">
        <f>IF(B735="","",1.509*(LN(B735)^1.084-5.381))</f>
        <v/>
      </c>
      <c r="G735">
        <f>IF(F735="","",IF(F735&lt;0,10*F735^2,0))</f>
        <v/>
      </c>
      <c r="H735">
        <f>IF(F735="","",IF(F735&gt;0,10*F735^2,0))</f>
        <v/>
      </c>
    </row>
    <row r="736">
      <c r="A736">
        <f>Input!A736</f>
        <v/>
      </c>
      <c r="B736">
        <f>IF(ISNUMBER(Input!B736),IF(AND(Input!B736&gt;=20,Input!B736&lt;=700),Input!B736,""),"")</f>
        <v/>
      </c>
      <c r="C736">
        <f>IF(B736="","",INT(A736))</f>
        <v/>
      </c>
      <c r="D736">
        <f>IF(B736="","",HOUR(A736))</f>
        <v/>
      </c>
      <c r="E736">
        <f>IF(B736="","",IF(INPUT!$I$1="","",IF(C736&lt;(INT(INPUT!$I$1)-INPUT!$I$2),"Off Meds",IF(C736&lt;=(INT(INPUT!$I$1)+INPUT!$I$2),"Washout","On Meds"))))</f>
        <v/>
      </c>
      <c r="F736">
        <f>IF(B736="","",1.509*(LN(B736)^1.084-5.381))</f>
        <v/>
      </c>
      <c r="G736">
        <f>IF(F736="","",IF(F736&lt;0,10*F736^2,0))</f>
        <v/>
      </c>
      <c r="H736">
        <f>IF(F736="","",IF(F736&gt;0,10*F736^2,0))</f>
        <v/>
      </c>
    </row>
    <row r="737">
      <c r="A737">
        <f>Input!A737</f>
        <v/>
      </c>
      <c r="B737">
        <f>IF(ISNUMBER(Input!B737),IF(AND(Input!B737&gt;=20,Input!B737&lt;=700),Input!B737,""),"")</f>
        <v/>
      </c>
      <c r="C737">
        <f>IF(B737="","",INT(A737))</f>
        <v/>
      </c>
      <c r="D737">
        <f>IF(B737="","",HOUR(A737))</f>
        <v/>
      </c>
      <c r="E737">
        <f>IF(B737="","",IF(INPUT!$I$1="","",IF(C737&lt;(INT(INPUT!$I$1)-INPUT!$I$2),"Off Meds",IF(C737&lt;=(INT(INPUT!$I$1)+INPUT!$I$2),"Washout","On Meds"))))</f>
        <v/>
      </c>
      <c r="F737">
        <f>IF(B737="","",1.509*(LN(B737)^1.084-5.381))</f>
        <v/>
      </c>
      <c r="G737">
        <f>IF(F737="","",IF(F737&lt;0,10*F737^2,0))</f>
        <v/>
      </c>
      <c r="H737">
        <f>IF(F737="","",IF(F737&gt;0,10*F737^2,0))</f>
        <v/>
      </c>
    </row>
    <row r="738">
      <c r="A738">
        <f>Input!A738</f>
        <v/>
      </c>
      <c r="B738">
        <f>IF(ISNUMBER(Input!B738),IF(AND(Input!B738&gt;=20,Input!B738&lt;=700),Input!B738,""),"")</f>
        <v/>
      </c>
      <c r="C738">
        <f>IF(B738="","",INT(A738))</f>
        <v/>
      </c>
      <c r="D738">
        <f>IF(B738="","",HOUR(A738))</f>
        <v/>
      </c>
      <c r="E738">
        <f>IF(B738="","",IF(INPUT!$I$1="","",IF(C738&lt;(INT(INPUT!$I$1)-INPUT!$I$2),"Off Meds",IF(C738&lt;=(INT(INPUT!$I$1)+INPUT!$I$2),"Washout","On Meds"))))</f>
        <v/>
      </c>
      <c r="F738">
        <f>IF(B738="","",1.509*(LN(B738)^1.084-5.381))</f>
        <v/>
      </c>
      <c r="G738">
        <f>IF(F738="","",IF(F738&lt;0,10*F738^2,0))</f>
        <v/>
      </c>
      <c r="H738">
        <f>IF(F738="","",IF(F738&gt;0,10*F738^2,0))</f>
        <v/>
      </c>
    </row>
    <row r="739">
      <c r="A739">
        <f>Input!A739</f>
        <v/>
      </c>
      <c r="B739">
        <f>IF(ISNUMBER(Input!B739),IF(AND(Input!B739&gt;=20,Input!B739&lt;=700),Input!B739,""),"")</f>
        <v/>
      </c>
      <c r="C739">
        <f>IF(B739="","",INT(A739))</f>
        <v/>
      </c>
      <c r="D739">
        <f>IF(B739="","",HOUR(A739))</f>
        <v/>
      </c>
      <c r="E739">
        <f>IF(B739="","",IF(INPUT!$I$1="","",IF(C739&lt;(INT(INPUT!$I$1)-INPUT!$I$2),"Off Meds",IF(C739&lt;=(INT(INPUT!$I$1)+INPUT!$I$2),"Washout","On Meds"))))</f>
        <v/>
      </c>
      <c r="F739">
        <f>IF(B739="","",1.509*(LN(B739)^1.084-5.381))</f>
        <v/>
      </c>
      <c r="G739">
        <f>IF(F739="","",IF(F739&lt;0,10*F739^2,0))</f>
        <v/>
      </c>
      <c r="H739">
        <f>IF(F739="","",IF(F739&gt;0,10*F739^2,0))</f>
        <v/>
      </c>
    </row>
    <row r="740">
      <c r="A740">
        <f>Input!A740</f>
        <v/>
      </c>
      <c r="B740">
        <f>IF(ISNUMBER(Input!B740),IF(AND(Input!B740&gt;=20,Input!B740&lt;=700),Input!B740,""),"")</f>
        <v/>
      </c>
      <c r="C740">
        <f>IF(B740="","",INT(A740))</f>
        <v/>
      </c>
      <c r="D740">
        <f>IF(B740="","",HOUR(A740))</f>
        <v/>
      </c>
      <c r="E740">
        <f>IF(B740="","",IF(INPUT!$I$1="","",IF(C740&lt;(INT(INPUT!$I$1)-INPUT!$I$2),"Off Meds",IF(C740&lt;=(INT(INPUT!$I$1)+INPUT!$I$2),"Washout","On Meds"))))</f>
        <v/>
      </c>
      <c r="F740">
        <f>IF(B740="","",1.509*(LN(B740)^1.084-5.381))</f>
        <v/>
      </c>
      <c r="G740">
        <f>IF(F740="","",IF(F740&lt;0,10*F740^2,0))</f>
        <v/>
      </c>
      <c r="H740">
        <f>IF(F740="","",IF(F740&gt;0,10*F740^2,0))</f>
        <v/>
      </c>
    </row>
    <row r="741">
      <c r="A741">
        <f>Input!A741</f>
        <v/>
      </c>
      <c r="B741">
        <f>IF(ISNUMBER(Input!B741),IF(AND(Input!B741&gt;=20,Input!B741&lt;=700),Input!B741,""),"")</f>
        <v/>
      </c>
      <c r="C741">
        <f>IF(B741="","",INT(A741))</f>
        <v/>
      </c>
      <c r="D741">
        <f>IF(B741="","",HOUR(A741))</f>
        <v/>
      </c>
      <c r="E741">
        <f>IF(B741="","",IF(INPUT!$I$1="","",IF(C741&lt;(INT(INPUT!$I$1)-INPUT!$I$2),"Off Meds",IF(C741&lt;=(INT(INPUT!$I$1)+INPUT!$I$2),"Washout","On Meds"))))</f>
        <v/>
      </c>
      <c r="F741">
        <f>IF(B741="","",1.509*(LN(B741)^1.084-5.381))</f>
        <v/>
      </c>
      <c r="G741">
        <f>IF(F741="","",IF(F741&lt;0,10*F741^2,0))</f>
        <v/>
      </c>
      <c r="H741">
        <f>IF(F741="","",IF(F741&gt;0,10*F741^2,0))</f>
        <v/>
      </c>
    </row>
    <row r="742">
      <c r="A742">
        <f>Input!A742</f>
        <v/>
      </c>
      <c r="B742">
        <f>IF(ISNUMBER(Input!B742),IF(AND(Input!B742&gt;=20,Input!B742&lt;=700),Input!B742,""),"")</f>
        <v/>
      </c>
      <c r="C742">
        <f>IF(B742="","",INT(A742))</f>
        <v/>
      </c>
      <c r="D742">
        <f>IF(B742="","",HOUR(A742))</f>
        <v/>
      </c>
      <c r="E742">
        <f>IF(B742="","",IF(INPUT!$I$1="","",IF(C742&lt;(INT(INPUT!$I$1)-INPUT!$I$2),"Off Meds",IF(C742&lt;=(INT(INPUT!$I$1)+INPUT!$I$2),"Washout","On Meds"))))</f>
        <v/>
      </c>
      <c r="F742">
        <f>IF(B742="","",1.509*(LN(B742)^1.084-5.381))</f>
        <v/>
      </c>
      <c r="G742">
        <f>IF(F742="","",IF(F742&lt;0,10*F742^2,0))</f>
        <v/>
      </c>
      <c r="H742">
        <f>IF(F742="","",IF(F742&gt;0,10*F742^2,0))</f>
        <v/>
      </c>
    </row>
    <row r="743">
      <c r="A743">
        <f>Input!A743</f>
        <v/>
      </c>
      <c r="B743">
        <f>IF(ISNUMBER(Input!B743),IF(AND(Input!B743&gt;=20,Input!B743&lt;=700),Input!B743,""),"")</f>
        <v/>
      </c>
      <c r="C743">
        <f>IF(B743="","",INT(A743))</f>
        <v/>
      </c>
      <c r="D743">
        <f>IF(B743="","",HOUR(A743))</f>
        <v/>
      </c>
      <c r="E743">
        <f>IF(B743="","",IF(INPUT!$I$1="","",IF(C743&lt;(INT(INPUT!$I$1)-INPUT!$I$2),"Off Meds",IF(C743&lt;=(INT(INPUT!$I$1)+INPUT!$I$2),"Washout","On Meds"))))</f>
        <v/>
      </c>
      <c r="F743">
        <f>IF(B743="","",1.509*(LN(B743)^1.084-5.381))</f>
        <v/>
      </c>
      <c r="G743">
        <f>IF(F743="","",IF(F743&lt;0,10*F743^2,0))</f>
        <v/>
      </c>
      <c r="H743">
        <f>IF(F743="","",IF(F743&gt;0,10*F743^2,0))</f>
        <v/>
      </c>
    </row>
    <row r="744">
      <c r="A744">
        <f>Input!A744</f>
        <v/>
      </c>
      <c r="B744">
        <f>IF(ISNUMBER(Input!B744),IF(AND(Input!B744&gt;=20,Input!B744&lt;=700),Input!B744,""),"")</f>
        <v/>
      </c>
      <c r="C744">
        <f>IF(B744="","",INT(A744))</f>
        <v/>
      </c>
      <c r="D744">
        <f>IF(B744="","",HOUR(A744))</f>
        <v/>
      </c>
      <c r="E744">
        <f>IF(B744="","",IF(INPUT!$I$1="","",IF(C744&lt;(INT(INPUT!$I$1)-INPUT!$I$2),"Off Meds",IF(C744&lt;=(INT(INPUT!$I$1)+INPUT!$I$2),"Washout","On Meds"))))</f>
        <v/>
      </c>
      <c r="F744">
        <f>IF(B744="","",1.509*(LN(B744)^1.084-5.381))</f>
        <v/>
      </c>
      <c r="G744">
        <f>IF(F744="","",IF(F744&lt;0,10*F744^2,0))</f>
        <v/>
      </c>
      <c r="H744">
        <f>IF(F744="","",IF(F744&gt;0,10*F744^2,0))</f>
        <v/>
      </c>
    </row>
    <row r="745">
      <c r="A745">
        <f>Input!A745</f>
        <v/>
      </c>
      <c r="B745">
        <f>IF(ISNUMBER(Input!B745),IF(AND(Input!B745&gt;=20,Input!B745&lt;=700),Input!B745,""),"")</f>
        <v/>
      </c>
      <c r="C745">
        <f>IF(B745="","",INT(A745))</f>
        <v/>
      </c>
      <c r="D745">
        <f>IF(B745="","",HOUR(A745))</f>
        <v/>
      </c>
      <c r="E745">
        <f>IF(B745="","",IF(INPUT!$I$1="","",IF(C745&lt;(INT(INPUT!$I$1)-INPUT!$I$2),"Off Meds",IF(C745&lt;=(INT(INPUT!$I$1)+INPUT!$I$2),"Washout","On Meds"))))</f>
        <v/>
      </c>
      <c r="F745">
        <f>IF(B745="","",1.509*(LN(B745)^1.084-5.381))</f>
        <v/>
      </c>
      <c r="G745">
        <f>IF(F745="","",IF(F745&lt;0,10*F745^2,0))</f>
        <v/>
      </c>
      <c r="H745">
        <f>IF(F745="","",IF(F745&gt;0,10*F745^2,0))</f>
        <v/>
      </c>
    </row>
    <row r="746">
      <c r="A746">
        <f>Input!A746</f>
        <v/>
      </c>
      <c r="B746">
        <f>IF(ISNUMBER(Input!B746),IF(AND(Input!B746&gt;=20,Input!B746&lt;=700),Input!B746,""),"")</f>
        <v/>
      </c>
      <c r="C746">
        <f>IF(B746="","",INT(A746))</f>
        <v/>
      </c>
      <c r="D746">
        <f>IF(B746="","",HOUR(A746))</f>
        <v/>
      </c>
      <c r="E746">
        <f>IF(B746="","",IF(INPUT!$I$1="","",IF(C746&lt;(INT(INPUT!$I$1)-INPUT!$I$2),"Off Meds",IF(C746&lt;=(INT(INPUT!$I$1)+INPUT!$I$2),"Washout","On Meds"))))</f>
        <v/>
      </c>
      <c r="F746">
        <f>IF(B746="","",1.509*(LN(B746)^1.084-5.381))</f>
        <v/>
      </c>
      <c r="G746">
        <f>IF(F746="","",IF(F746&lt;0,10*F746^2,0))</f>
        <v/>
      </c>
      <c r="H746">
        <f>IF(F746="","",IF(F746&gt;0,10*F746^2,0))</f>
        <v/>
      </c>
    </row>
    <row r="747">
      <c r="A747">
        <f>Input!A747</f>
        <v/>
      </c>
      <c r="B747">
        <f>IF(ISNUMBER(Input!B747),IF(AND(Input!B747&gt;=20,Input!B747&lt;=700),Input!B747,""),"")</f>
        <v/>
      </c>
      <c r="C747">
        <f>IF(B747="","",INT(A747))</f>
        <v/>
      </c>
      <c r="D747">
        <f>IF(B747="","",HOUR(A747))</f>
        <v/>
      </c>
      <c r="E747">
        <f>IF(B747="","",IF(INPUT!$I$1="","",IF(C747&lt;(INT(INPUT!$I$1)-INPUT!$I$2),"Off Meds",IF(C747&lt;=(INT(INPUT!$I$1)+INPUT!$I$2),"Washout","On Meds"))))</f>
        <v/>
      </c>
      <c r="F747">
        <f>IF(B747="","",1.509*(LN(B747)^1.084-5.381))</f>
        <v/>
      </c>
      <c r="G747">
        <f>IF(F747="","",IF(F747&lt;0,10*F747^2,0))</f>
        <v/>
      </c>
      <c r="H747">
        <f>IF(F747="","",IF(F747&gt;0,10*F747^2,0))</f>
        <v/>
      </c>
    </row>
    <row r="748">
      <c r="A748">
        <f>Input!A748</f>
        <v/>
      </c>
      <c r="B748">
        <f>IF(ISNUMBER(Input!B748),IF(AND(Input!B748&gt;=20,Input!B748&lt;=700),Input!B748,""),"")</f>
        <v/>
      </c>
      <c r="C748">
        <f>IF(B748="","",INT(A748))</f>
        <v/>
      </c>
      <c r="D748">
        <f>IF(B748="","",HOUR(A748))</f>
        <v/>
      </c>
      <c r="E748">
        <f>IF(B748="","",IF(INPUT!$I$1="","",IF(C748&lt;(INT(INPUT!$I$1)-INPUT!$I$2),"Off Meds",IF(C748&lt;=(INT(INPUT!$I$1)+INPUT!$I$2),"Washout","On Meds"))))</f>
        <v/>
      </c>
      <c r="F748">
        <f>IF(B748="","",1.509*(LN(B748)^1.084-5.381))</f>
        <v/>
      </c>
      <c r="G748">
        <f>IF(F748="","",IF(F748&lt;0,10*F748^2,0))</f>
        <v/>
      </c>
      <c r="H748">
        <f>IF(F748="","",IF(F748&gt;0,10*F748^2,0))</f>
        <v/>
      </c>
    </row>
    <row r="749">
      <c r="A749">
        <f>Input!A749</f>
        <v/>
      </c>
      <c r="B749">
        <f>IF(ISNUMBER(Input!B749),IF(AND(Input!B749&gt;=20,Input!B749&lt;=700),Input!B749,""),"")</f>
        <v/>
      </c>
      <c r="C749">
        <f>IF(B749="","",INT(A749))</f>
        <v/>
      </c>
      <c r="D749">
        <f>IF(B749="","",HOUR(A749))</f>
        <v/>
      </c>
      <c r="E749">
        <f>IF(B749="","",IF(INPUT!$I$1="","",IF(C749&lt;(INT(INPUT!$I$1)-INPUT!$I$2),"Off Meds",IF(C749&lt;=(INT(INPUT!$I$1)+INPUT!$I$2),"Washout","On Meds"))))</f>
        <v/>
      </c>
      <c r="F749">
        <f>IF(B749="","",1.509*(LN(B749)^1.084-5.381))</f>
        <v/>
      </c>
      <c r="G749">
        <f>IF(F749="","",IF(F749&lt;0,10*F749^2,0))</f>
        <v/>
      </c>
      <c r="H749">
        <f>IF(F749="","",IF(F749&gt;0,10*F749^2,0))</f>
        <v/>
      </c>
    </row>
    <row r="750">
      <c r="A750">
        <f>Input!A750</f>
        <v/>
      </c>
      <c r="B750">
        <f>IF(ISNUMBER(Input!B750),IF(AND(Input!B750&gt;=20,Input!B750&lt;=700),Input!B750,""),"")</f>
        <v/>
      </c>
      <c r="C750">
        <f>IF(B750="","",INT(A750))</f>
        <v/>
      </c>
      <c r="D750">
        <f>IF(B750="","",HOUR(A750))</f>
        <v/>
      </c>
      <c r="E750">
        <f>IF(B750="","",IF(INPUT!$I$1="","",IF(C750&lt;(INT(INPUT!$I$1)-INPUT!$I$2),"Off Meds",IF(C750&lt;=(INT(INPUT!$I$1)+INPUT!$I$2),"Washout","On Meds"))))</f>
        <v/>
      </c>
      <c r="F750">
        <f>IF(B750="","",1.509*(LN(B750)^1.084-5.381))</f>
        <v/>
      </c>
      <c r="G750">
        <f>IF(F750="","",IF(F750&lt;0,10*F750^2,0))</f>
        <v/>
      </c>
      <c r="H750">
        <f>IF(F750="","",IF(F750&gt;0,10*F750^2,0))</f>
        <v/>
      </c>
    </row>
    <row r="751">
      <c r="A751">
        <f>Input!A751</f>
        <v/>
      </c>
      <c r="B751">
        <f>IF(ISNUMBER(Input!B751),IF(AND(Input!B751&gt;=20,Input!B751&lt;=700),Input!B751,""),"")</f>
        <v/>
      </c>
      <c r="C751">
        <f>IF(B751="","",INT(A751))</f>
        <v/>
      </c>
      <c r="D751">
        <f>IF(B751="","",HOUR(A751))</f>
        <v/>
      </c>
      <c r="E751">
        <f>IF(B751="","",IF(INPUT!$I$1="","",IF(C751&lt;(INT(INPUT!$I$1)-INPUT!$I$2),"Off Meds",IF(C751&lt;=(INT(INPUT!$I$1)+INPUT!$I$2),"Washout","On Meds"))))</f>
        <v/>
      </c>
      <c r="F751">
        <f>IF(B751="","",1.509*(LN(B751)^1.084-5.381))</f>
        <v/>
      </c>
      <c r="G751">
        <f>IF(F751="","",IF(F751&lt;0,10*F751^2,0))</f>
        <v/>
      </c>
      <c r="H751">
        <f>IF(F751="","",IF(F751&gt;0,10*F751^2,0))</f>
        <v/>
      </c>
    </row>
    <row r="752">
      <c r="A752">
        <f>Input!A752</f>
        <v/>
      </c>
      <c r="B752">
        <f>IF(ISNUMBER(Input!B752),IF(AND(Input!B752&gt;=20,Input!B752&lt;=700),Input!B752,""),"")</f>
        <v/>
      </c>
      <c r="C752">
        <f>IF(B752="","",INT(A752))</f>
        <v/>
      </c>
      <c r="D752">
        <f>IF(B752="","",HOUR(A752))</f>
        <v/>
      </c>
      <c r="E752">
        <f>IF(B752="","",IF(INPUT!$I$1="","",IF(C752&lt;(INT(INPUT!$I$1)-INPUT!$I$2),"Off Meds",IF(C752&lt;=(INT(INPUT!$I$1)+INPUT!$I$2),"Washout","On Meds"))))</f>
        <v/>
      </c>
      <c r="F752">
        <f>IF(B752="","",1.509*(LN(B752)^1.084-5.381))</f>
        <v/>
      </c>
      <c r="G752">
        <f>IF(F752="","",IF(F752&lt;0,10*F752^2,0))</f>
        <v/>
      </c>
      <c r="H752">
        <f>IF(F752="","",IF(F752&gt;0,10*F752^2,0))</f>
        <v/>
      </c>
    </row>
    <row r="753">
      <c r="A753">
        <f>Input!A753</f>
        <v/>
      </c>
      <c r="B753">
        <f>IF(ISNUMBER(Input!B753),IF(AND(Input!B753&gt;=20,Input!B753&lt;=700),Input!B753,""),"")</f>
        <v/>
      </c>
      <c r="C753">
        <f>IF(B753="","",INT(A753))</f>
        <v/>
      </c>
      <c r="D753">
        <f>IF(B753="","",HOUR(A753))</f>
        <v/>
      </c>
      <c r="E753">
        <f>IF(B753="","",IF(INPUT!$I$1="","",IF(C753&lt;(INT(INPUT!$I$1)-INPUT!$I$2),"Off Meds",IF(C753&lt;=(INT(INPUT!$I$1)+INPUT!$I$2),"Washout","On Meds"))))</f>
        <v/>
      </c>
      <c r="F753">
        <f>IF(B753="","",1.509*(LN(B753)^1.084-5.381))</f>
        <v/>
      </c>
      <c r="G753">
        <f>IF(F753="","",IF(F753&lt;0,10*F753^2,0))</f>
        <v/>
      </c>
      <c r="H753">
        <f>IF(F753="","",IF(F753&gt;0,10*F753^2,0))</f>
        <v/>
      </c>
    </row>
    <row r="754">
      <c r="A754">
        <f>Input!A754</f>
        <v/>
      </c>
      <c r="B754">
        <f>IF(ISNUMBER(Input!B754),IF(AND(Input!B754&gt;=20,Input!B754&lt;=700),Input!B754,""),"")</f>
        <v/>
      </c>
      <c r="C754">
        <f>IF(B754="","",INT(A754))</f>
        <v/>
      </c>
      <c r="D754">
        <f>IF(B754="","",HOUR(A754))</f>
        <v/>
      </c>
      <c r="E754">
        <f>IF(B754="","",IF(INPUT!$I$1="","",IF(C754&lt;(INT(INPUT!$I$1)-INPUT!$I$2),"Off Meds",IF(C754&lt;=(INT(INPUT!$I$1)+INPUT!$I$2),"Washout","On Meds"))))</f>
        <v/>
      </c>
      <c r="F754">
        <f>IF(B754="","",1.509*(LN(B754)^1.084-5.381))</f>
        <v/>
      </c>
      <c r="G754">
        <f>IF(F754="","",IF(F754&lt;0,10*F754^2,0))</f>
        <v/>
      </c>
      <c r="H754">
        <f>IF(F754="","",IF(F754&gt;0,10*F754^2,0))</f>
        <v/>
      </c>
    </row>
    <row r="755">
      <c r="A755">
        <f>Input!A755</f>
        <v/>
      </c>
      <c r="B755">
        <f>IF(ISNUMBER(Input!B755),IF(AND(Input!B755&gt;=20,Input!B755&lt;=700),Input!B755,""),"")</f>
        <v/>
      </c>
      <c r="C755">
        <f>IF(B755="","",INT(A755))</f>
        <v/>
      </c>
      <c r="D755">
        <f>IF(B755="","",HOUR(A755))</f>
        <v/>
      </c>
      <c r="E755">
        <f>IF(B755="","",IF(INPUT!$I$1="","",IF(C755&lt;(INT(INPUT!$I$1)-INPUT!$I$2),"Off Meds",IF(C755&lt;=(INT(INPUT!$I$1)+INPUT!$I$2),"Washout","On Meds"))))</f>
        <v/>
      </c>
      <c r="F755">
        <f>IF(B755="","",1.509*(LN(B755)^1.084-5.381))</f>
        <v/>
      </c>
      <c r="G755">
        <f>IF(F755="","",IF(F755&lt;0,10*F755^2,0))</f>
        <v/>
      </c>
      <c r="H755">
        <f>IF(F755="","",IF(F755&gt;0,10*F755^2,0))</f>
        <v/>
      </c>
    </row>
    <row r="756">
      <c r="A756">
        <f>Input!A756</f>
        <v/>
      </c>
      <c r="B756">
        <f>IF(ISNUMBER(Input!B756),IF(AND(Input!B756&gt;=20,Input!B756&lt;=700),Input!B756,""),"")</f>
        <v/>
      </c>
      <c r="C756">
        <f>IF(B756="","",INT(A756))</f>
        <v/>
      </c>
      <c r="D756">
        <f>IF(B756="","",HOUR(A756))</f>
        <v/>
      </c>
      <c r="E756">
        <f>IF(B756="","",IF(INPUT!$I$1="","",IF(C756&lt;(INT(INPUT!$I$1)-INPUT!$I$2),"Off Meds",IF(C756&lt;=(INT(INPUT!$I$1)+INPUT!$I$2),"Washout","On Meds"))))</f>
        <v/>
      </c>
      <c r="F756">
        <f>IF(B756="","",1.509*(LN(B756)^1.084-5.381))</f>
        <v/>
      </c>
      <c r="G756">
        <f>IF(F756="","",IF(F756&lt;0,10*F756^2,0))</f>
        <v/>
      </c>
      <c r="H756">
        <f>IF(F756="","",IF(F756&gt;0,10*F756^2,0))</f>
        <v/>
      </c>
    </row>
    <row r="757">
      <c r="A757">
        <f>Input!A757</f>
        <v/>
      </c>
      <c r="B757">
        <f>IF(ISNUMBER(Input!B757),IF(AND(Input!B757&gt;=20,Input!B757&lt;=700),Input!B757,""),"")</f>
        <v/>
      </c>
      <c r="C757">
        <f>IF(B757="","",INT(A757))</f>
        <v/>
      </c>
      <c r="D757">
        <f>IF(B757="","",HOUR(A757))</f>
        <v/>
      </c>
      <c r="E757">
        <f>IF(B757="","",IF(INPUT!$I$1="","",IF(C757&lt;(INT(INPUT!$I$1)-INPUT!$I$2),"Off Meds",IF(C757&lt;=(INT(INPUT!$I$1)+INPUT!$I$2),"Washout","On Meds"))))</f>
        <v/>
      </c>
      <c r="F757">
        <f>IF(B757="","",1.509*(LN(B757)^1.084-5.381))</f>
        <v/>
      </c>
      <c r="G757">
        <f>IF(F757="","",IF(F757&lt;0,10*F757^2,0))</f>
        <v/>
      </c>
      <c r="H757">
        <f>IF(F757="","",IF(F757&gt;0,10*F757^2,0))</f>
        <v/>
      </c>
    </row>
    <row r="758">
      <c r="A758">
        <f>Input!A758</f>
        <v/>
      </c>
      <c r="B758">
        <f>IF(ISNUMBER(Input!B758),IF(AND(Input!B758&gt;=20,Input!B758&lt;=700),Input!B758,""),"")</f>
        <v/>
      </c>
      <c r="C758">
        <f>IF(B758="","",INT(A758))</f>
        <v/>
      </c>
      <c r="D758">
        <f>IF(B758="","",HOUR(A758))</f>
        <v/>
      </c>
      <c r="E758">
        <f>IF(B758="","",IF(INPUT!$I$1="","",IF(C758&lt;(INT(INPUT!$I$1)-INPUT!$I$2),"Off Meds",IF(C758&lt;=(INT(INPUT!$I$1)+INPUT!$I$2),"Washout","On Meds"))))</f>
        <v/>
      </c>
      <c r="F758">
        <f>IF(B758="","",1.509*(LN(B758)^1.084-5.381))</f>
        <v/>
      </c>
      <c r="G758">
        <f>IF(F758="","",IF(F758&lt;0,10*F758^2,0))</f>
        <v/>
      </c>
      <c r="H758">
        <f>IF(F758="","",IF(F758&gt;0,10*F758^2,0))</f>
        <v/>
      </c>
    </row>
    <row r="759">
      <c r="A759">
        <f>Input!A759</f>
        <v/>
      </c>
      <c r="B759">
        <f>IF(ISNUMBER(Input!B759),IF(AND(Input!B759&gt;=20,Input!B759&lt;=700),Input!B759,""),"")</f>
        <v/>
      </c>
      <c r="C759">
        <f>IF(B759="","",INT(A759))</f>
        <v/>
      </c>
      <c r="D759">
        <f>IF(B759="","",HOUR(A759))</f>
        <v/>
      </c>
      <c r="E759">
        <f>IF(B759="","",IF(INPUT!$I$1="","",IF(C759&lt;(INT(INPUT!$I$1)-INPUT!$I$2),"Off Meds",IF(C759&lt;=(INT(INPUT!$I$1)+INPUT!$I$2),"Washout","On Meds"))))</f>
        <v/>
      </c>
      <c r="F759">
        <f>IF(B759="","",1.509*(LN(B759)^1.084-5.381))</f>
        <v/>
      </c>
      <c r="G759">
        <f>IF(F759="","",IF(F759&lt;0,10*F759^2,0))</f>
        <v/>
      </c>
      <c r="H759">
        <f>IF(F759="","",IF(F759&gt;0,10*F759^2,0))</f>
        <v/>
      </c>
    </row>
    <row r="760">
      <c r="A760">
        <f>Input!A760</f>
        <v/>
      </c>
      <c r="B760">
        <f>IF(ISNUMBER(Input!B760),IF(AND(Input!B760&gt;=20,Input!B760&lt;=700),Input!B760,""),"")</f>
        <v/>
      </c>
      <c r="C760">
        <f>IF(B760="","",INT(A760))</f>
        <v/>
      </c>
      <c r="D760">
        <f>IF(B760="","",HOUR(A760))</f>
        <v/>
      </c>
      <c r="E760">
        <f>IF(B760="","",IF(INPUT!$I$1="","",IF(C760&lt;(INT(INPUT!$I$1)-INPUT!$I$2),"Off Meds",IF(C760&lt;=(INT(INPUT!$I$1)+INPUT!$I$2),"Washout","On Meds"))))</f>
        <v/>
      </c>
      <c r="F760">
        <f>IF(B760="","",1.509*(LN(B760)^1.084-5.381))</f>
        <v/>
      </c>
      <c r="G760">
        <f>IF(F760="","",IF(F760&lt;0,10*F760^2,0))</f>
        <v/>
      </c>
      <c r="H760">
        <f>IF(F760="","",IF(F760&gt;0,10*F760^2,0))</f>
        <v/>
      </c>
    </row>
    <row r="761">
      <c r="A761">
        <f>Input!A761</f>
        <v/>
      </c>
      <c r="B761">
        <f>IF(ISNUMBER(Input!B761),IF(AND(Input!B761&gt;=20,Input!B761&lt;=700),Input!B761,""),"")</f>
        <v/>
      </c>
      <c r="C761">
        <f>IF(B761="","",INT(A761))</f>
        <v/>
      </c>
      <c r="D761">
        <f>IF(B761="","",HOUR(A761))</f>
        <v/>
      </c>
      <c r="E761">
        <f>IF(B761="","",IF(INPUT!$I$1="","",IF(C761&lt;(INT(INPUT!$I$1)-INPUT!$I$2),"Off Meds",IF(C761&lt;=(INT(INPUT!$I$1)+INPUT!$I$2),"Washout","On Meds"))))</f>
        <v/>
      </c>
      <c r="F761">
        <f>IF(B761="","",1.509*(LN(B761)^1.084-5.381))</f>
        <v/>
      </c>
      <c r="G761">
        <f>IF(F761="","",IF(F761&lt;0,10*F761^2,0))</f>
        <v/>
      </c>
      <c r="H761">
        <f>IF(F761="","",IF(F761&gt;0,10*F761^2,0))</f>
        <v/>
      </c>
    </row>
    <row r="762">
      <c r="A762">
        <f>Input!A762</f>
        <v/>
      </c>
      <c r="B762">
        <f>IF(ISNUMBER(Input!B762),IF(AND(Input!B762&gt;=20,Input!B762&lt;=700),Input!B762,""),"")</f>
        <v/>
      </c>
      <c r="C762">
        <f>IF(B762="","",INT(A762))</f>
        <v/>
      </c>
      <c r="D762">
        <f>IF(B762="","",HOUR(A762))</f>
        <v/>
      </c>
      <c r="E762">
        <f>IF(B762="","",IF(INPUT!$I$1="","",IF(C762&lt;(INT(INPUT!$I$1)-INPUT!$I$2),"Off Meds",IF(C762&lt;=(INT(INPUT!$I$1)+INPUT!$I$2),"Washout","On Meds"))))</f>
        <v/>
      </c>
      <c r="F762">
        <f>IF(B762="","",1.509*(LN(B762)^1.084-5.381))</f>
        <v/>
      </c>
      <c r="G762">
        <f>IF(F762="","",IF(F762&lt;0,10*F762^2,0))</f>
        <v/>
      </c>
      <c r="H762">
        <f>IF(F762="","",IF(F762&gt;0,10*F762^2,0))</f>
        <v/>
      </c>
    </row>
    <row r="763">
      <c r="A763">
        <f>Input!A763</f>
        <v/>
      </c>
      <c r="B763">
        <f>IF(ISNUMBER(Input!B763),IF(AND(Input!B763&gt;=20,Input!B763&lt;=700),Input!B763,""),"")</f>
        <v/>
      </c>
      <c r="C763">
        <f>IF(B763="","",INT(A763))</f>
        <v/>
      </c>
      <c r="D763">
        <f>IF(B763="","",HOUR(A763))</f>
        <v/>
      </c>
      <c r="E763">
        <f>IF(B763="","",IF(INPUT!$I$1="","",IF(C763&lt;(INT(INPUT!$I$1)-INPUT!$I$2),"Off Meds",IF(C763&lt;=(INT(INPUT!$I$1)+INPUT!$I$2),"Washout","On Meds"))))</f>
        <v/>
      </c>
      <c r="F763">
        <f>IF(B763="","",1.509*(LN(B763)^1.084-5.381))</f>
        <v/>
      </c>
      <c r="G763">
        <f>IF(F763="","",IF(F763&lt;0,10*F763^2,0))</f>
        <v/>
      </c>
      <c r="H763">
        <f>IF(F763="","",IF(F763&gt;0,10*F763^2,0))</f>
        <v/>
      </c>
    </row>
    <row r="764">
      <c r="A764">
        <f>Input!A764</f>
        <v/>
      </c>
      <c r="B764">
        <f>IF(ISNUMBER(Input!B764),IF(AND(Input!B764&gt;=20,Input!B764&lt;=700),Input!B764,""),"")</f>
        <v/>
      </c>
      <c r="C764">
        <f>IF(B764="","",INT(A764))</f>
        <v/>
      </c>
      <c r="D764">
        <f>IF(B764="","",HOUR(A764))</f>
        <v/>
      </c>
      <c r="E764">
        <f>IF(B764="","",IF(INPUT!$I$1="","",IF(C764&lt;(INT(INPUT!$I$1)-INPUT!$I$2),"Off Meds",IF(C764&lt;=(INT(INPUT!$I$1)+INPUT!$I$2),"Washout","On Meds"))))</f>
        <v/>
      </c>
      <c r="F764">
        <f>IF(B764="","",1.509*(LN(B764)^1.084-5.381))</f>
        <v/>
      </c>
      <c r="G764">
        <f>IF(F764="","",IF(F764&lt;0,10*F764^2,0))</f>
        <v/>
      </c>
      <c r="H764">
        <f>IF(F764="","",IF(F764&gt;0,10*F764^2,0))</f>
        <v/>
      </c>
    </row>
    <row r="765">
      <c r="A765">
        <f>Input!A765</f>
        <v/>
      </c>
      <c r="B765">
        <f>IF(ISNUMBER(Input!B765),IF(AND(Input!B765&gt;=20,Input!B765&lt;=700),Input!B765,""),"")</f>
        <v/>
      </c>
      <c r="C765">
        <f>IF(B765="","",INT(A765))</f>
        <v/>
      </c>
      <c r="D765">
        <f>IF(B765="","",HOUR(A765))</f>
        <v/>
      </c>
      <c r="E765">
        <f>IF(B765="","",IF(INPUT!$I$1="","",IF(C765&lt;(INT(INPUT!$I$1)-INPUT!$I$2),"Off Meds",IF(C765&lt;=(INT(INPUT!$I$1)+INPUT!$I$2),"Washout","On Meds"))))</f>
        <v/>
      </c>
      <c r="F765">
        <f>IF(B765="","",1.509*(LN(B765)^1.084-5.381))</f>
        <v/>
      </c>
      <c r="G765">
        <f>IF(F765="","",IF(F765&lt;0,10*F765^2,0))</f>
        <v/>
      </c>
      <c r="H765">
        <f>IF(F765="","",IF(F765&gt;0,10*F765^2,0))</f>
        <v/>
      </c>
    </row>
    <row r="766">
      <c r="A766">
        <f>Input!A766</f>
        <v/>
      </c>
      <c r="B766">
        <f>IF(ISNUMBER(Input!B766),IF(AND(Input!B766&gt;=20,Input!B766&lt;=700),Input!B766,""),"")</f>
        <v/>
      </c>
      <c r="C766">
        <f>IF(B766="","",INT(A766))</f>
        <v/>
      </c>
      <c r="D766">
        <f>IF(B766="","",HOUR(A766))</f>
        <v/>
      </c>
      <c r="E766">
        <f>IF(B766="","",IF(INPUT!$I$1="","",IF(C766&lt;(INT(INPUT!$I$1)-INPUT!$I$2),"Off Meds",IF(C766&lt;=(INT(INPUT!$I$1)+INPUT!$I$2),"Washout","On Meds"))))</f>
        <v/>
      </c>
      <c r="F766">
        <f>IF(B766="","",1.509*(LN(B766)^1.084-5.381))</f>
        <v/>
      </c>
      <c r="G766">
        <f>IF(F766="","",IF(F766&lt;0,10*F766^2,0))</f>
        <v/>
      </c>
      <c r="H766">
        <f>IF(F766="","",IF(F766&gt;0,10*F766^2,0))</f>
        <v/>
      </c>
    </row>
    <row r="767">
      <c r="A767">
        <f>Input!A767</f>
        <v/>
      </c>
      <c r="B767">
        <f>IF(ISNUMBER(Input!B767),IF(AND(Input!B767&gt;=20,Input!B767&lt;=700),Input!B767,""),"")</f>
        <v/>
      </c>
      <c r="C767">
        <f>IF(B767="","",INT(A767))</f>
        <v/>
      </c>
      <c r="D767">
        <f>IF(B767="","",HOUR(A767))</f>
        <v/>
      </c>
      <c r="E767">
        <f>IF(B767="","",IF(INPUT!$I$1="","",IF(C767&lt;(INT(INPUT!$I$1)-INPUT!$I$2),"Off Meds",IF(C767&lt;=(INT(INPUT!$I$1)+INPUT!$I$2),"Washout","On Meds"))))</f>
        <v/>
      </c>
      <c r="F767">
        <f>IF(B767="","",1.509*(LN(B767)^1.084-5.381))</f>
        <v/>
      </c>
      <c r="G767">
        <f>IF(F767="","",IF(F767&lt;0,10*F767^2,0))</f>
        <v/>
      </c>
      <c r="H767">
        <f>IF(F767="","",IF(F767&gt;0,10*F767^2,0))</f>
        <v/>
      </c>
    </row>
    <row r="768">
      <c r="A768">
        <f>Input!A768</f>
        <v/>
      </c>
      <c r="B768">
        <f>IF(ISNUMBER(Input!B768),IF(AND(Input!B768&gt;=20,Input!B768&lt;=700),Input!B768,""),"")</f>
        <v/>
      </c>
      <c r="C768">
        <f>IF(B768="","",INT(A768))</f>
        <v/>
      </c>
      <c r="D768">
        <f>IF(B768="","",HOUR(A768))</f>
        <v/>
      </c>
      <c r="E768">
        <f>IF(B768="","",IF(INPUT!$I$1="","",IF(C768&lt;(INT(INPUT!$I$1)-INPUT!$I$2),"Off Meds",IF(C768&lt;=(INT(INPUT!$I$1)+INPUT!$I$2),"Washout","On Meds"))))</f>
        <v/>
      </c>
      <c r="F768">
        <f>IF(B768="","",1.509*(LN(B768)^1.084-5.381))</f>
        <v/>
      </c>
      <c r="G768">
        <f>IF(F768="","",IF(F768&lt;0,10*F768^2,0))</f>
        <v/>
      </c>
      <c r="H768">
        <f>IF(F768="","",IF(F768&gt;0,10*F768^2,0))</f>
        <v/>
      </c>
    </row>
    <row r="769">
      <c r="A769">
        <f>Input!A769</f>
        <v/>
      </c>
      <c r="B769">
        <f>IF(ISNUMBER(Input!B769),IF(AND(Input!B769&gt;=20,Input!B769&lt;=700),Input!B769,""),"")</f>
        <v/>
      </c>
      <c r="C769">
        <f>IF(B769="","",INT(A769))</f>
        <v/>
      </c>
      <c r="D769">
        <f>IF(B769="","",HOUR(A769))</f>
        <v/>
      </c>
      <c r="E769">
        <f>IF(B769="","",IF(INPUT!$I$1="","",IF(C769&lt;(INT(INPUT!$I$1)-INPUT!$I$2),"Off Meds",IF(C769&lt;=(INT(INPUT!$I$1)+INPUT!$I$2),"Washout","On Meds"))))</f>
        <v/>
      </c>
      <c r="F769">
        <f>IF(B769="","",1.509*(LN(B769)^1.084-5.381))</f>
        <v/>
      </c>
      <c r="G769">
        <f>IF(F769="","",IF(F769&lt;0,10*F769^2,0))</f>
        <v/>
      </c>
      <c r="H769">
        <f>IF(F769="","",IF(F769&gt;0,10*F769^2,0))</f>
        <v/>
      </c>
    </row>
    <row r="770">
      <c r="A770">
        <f>Input!A770</f>
        <v/>
      </c>
      <c r="B770">
        <f>IF(ISNUMBER(Input!B770),IF(AND(Input!B770&gt;=20,Input!B770&lt;=700),Input!B770,""),"")</f>
        <v/>
      </c>
      <c r="C770">
        <f>IF(B770="","",INT(A770))</f>
        <v/>
      </c>
      <c r="D770">
        <f>IF(B770="","",HOUR(A770))</f>
        <v/>
      </c>
      <c r="E770">
        <f>IF(B770="","",IF(INPUT!$I$1="","",IF(C770&lt;(INT(INPUT!$I$1)-INPUT!$I$2),"Off Meds",IF(C770&lt;=(INT(INPUT!$I$1)+INPUT!$I$2),"Washout","On Meds"))))</f>
        <v/>
      </c>
      <c r="F770">
        <f>IF(B770="","",1.509*(LN(B770)^1.084-5.381))</f>
        <v/>
      </c>
      <c r="G770">
        <f>IF(F770="","",IF(F770&lt;0,10*F770^2,0))</f>
        <v/>
      </c>
      <c r="H770">
        <f>IF(F770="","",IF(F770&gt;0,10*F770^2,0))</f>
        <v/>
      </c>
    </row>
    <row r="771">
      <c r="A771">
        <f>Input!A771</f>
        <v/>
      </c>
      <c r="B771">
        <f>IF(ISNUMBER(Input!B771),IF(AND(Input!B771&gt;=20,Input!B771&lt;=700),Input!B771,""),"")</f>
        <v/>
      </c>
      <c r="C771">
        <f>IF(B771="","",INT(A771))</f>
        <v/>
      </c>
      <c r="D771">
        <f>IF(B771="","",HOUR(A771))</f>
        <v/>
      </c>
      <c r="E771">
        <f>IF(B771="","",IF(INPUT!$I$1="","",IF(C771&lt;(INT(INPUT!$I$1)-INPUT!$I$2),"Off Meds",IF(C771&lt;=(INT(INPUT!$I$1)+INPUT!$I$2),"Washout","On Meds"))))</f>
        <v/>
      </c>
      <c r="F771">
        <f>IF(B771="","",1.509*(LN(B771)^1.084-5.381))</f>
        <v/>
      </c>
      <c r="G771">
        <f>IF(F771="","",IF(F771&lt;0,10*F771^2,0))</f>
        <v/>
      </c>
      <c r="H771">
        <f>IF(F771="","",IF(F771&gt;0,10*F771^2,0))</f>
        <v/>
      </c>
    </row>
    <row r="772">
      <c r="A772">
        <f>Input!A772</f>
        <v/>
      </c>
      <c r="B772">
        <f>IF(ISNUMBER(Input!B772),IF(AND(Input!B772&gt;=20,Input!B772&lt;=700),Input!B772,""),"")</f>
        <v/>
      </c>
      <c r="C772">
        <f>IF(B772="","",INT(A772))</f>
        <v/>
      </c>
      <c r="D772">
        <f>IF(B772="","",HOUR(A772))</f>
        <v/>
      </c>
      <c r="E772">
        <f>IF(B772="","",IF(INPUT!$I$1="","",IF(C772&lt;(INT(INPUT!$I$1)-INPUT!$I$2),"Off Meds",IF(C772&lt;=(INT(INPUT!$I$1)+INPUT!$I$2),"Washout","On Meds"))))</f>
        <v/>
      </c>
      <c r="F772">
        <f>IF(B772="","",1.509*(LN(B772)^1.084-5.381))</f>
        <v/>
      </c>
      <c r="G772">
        <f>IF(F772="","",IF(F772&lt;0,10*F772^2,0))</f>
        <v/>
      </c>
      <c r="H772">
        <f>IF(F772="","",IF(F772&gt;0,10*F772^2,0))</f>
        <v/>
      </c>
    </row>
    <row r="773">
      <c r="A773">
        <f>Input!A773</f>
        <v/>
      </c>
      <c r="B773">
        <f>IF(ISNUMBER(Input!B773),IF(AND(Input!B773&gt;=20,Input!B773&lt;=700),Input!B773,""),"")</f>
        <v/>
      </c>
      <c r="C773">
        <f>IF(B773="","",INT(A773))</f>
        <v/>
      </c>
      <c r="D773">
        <f>IF(B773="","",HOUR(A773))</f>
        <v/>
      </c>
      <c r="E773">
        <f>IF(B773="","",IF(INPUT!$I$1="","",IF(C773&lt;(INT(INPUT!$I$1)-INPUT!$I$2),"Off Meds",IF(C773&lt;=(INT(INPUT!$I$1)+INPUT!$I$2),"Washout","On Meds"))))</f>
        <v/>
      </c>
      <c r="F773">
        <f>IF(B773="","",1.509*(LN(B773)^1.084-5.381))</f>
        <v/>
      </c>
      <c r="G773">
        <f>IF(F773="","",IF(F773&lt;0,10*F773^2,0))</f>
        <v/>
      </c>
      <c r="H773">
        <f>IF(F773="","",IF(F773&gt;0,10*F773^2,0))</f>
        <v/>
      </c>
    </row>
    <row r="774">
      <c r="A774">
        <f>Input!A774</f>
        <v/>
      </c>
      <c r="B774">
        <f>IF(ISNUMBER(Input!B774),IF(AND(Input!B774&gt;=20,Input!B774&lt;=700),Input!B774,""),"")</f>
        <v/>
      </c>
      <c r="C774">
        <f>IF(B774="","",INT(A774))</f>
        <v/>
      </c>
      <c r="D774">
        <f>IF(B774="","",HOUR(A774))</f>
        <v/>
      </c>
      <c r="E774">
        <f>IF(B774="","",IF(INPUT!$I$1="","",IF(C774&lt;(INT(INPUT!$I$1)-INPUT!$I$2),"Off Meds",IF(C774&lt;=(INT(INPUT!$I$1)+INPUT!$I$2),"Washout","On Meds"))))</f>
        <v/>
      </c>
      <c r="F774">
        <f>IF(B774="","",1.509*(LN(B774)^1.084-5.381))</f>
        <v/>
      </c>
      <c r="G774">
        <f>IF(F774="","",IF(F774&lt;0,10*F774^2,0))</f>
        <v/>
      </c>
      <c r="H774">
        <f>IF(F774="","",IF(F774&gt;0,10*F774^2,0))</f>
        <v/>
      </c>
    </row>
    <row r="775">
      <c r="A775">
        <f>Input!A775</f>
        <v/>
      </c>
      <c r="B775">
        <f>IF(ISNUMBER(Input!B775),IF(AND(Input!B775&gt;=20,Input!B775&lt;=700),Input!B775,""),"")</f>
        <v/>
      </c>
      <c r="C775">
        <f>IF(B775="","",INT(A775))</f>
        <v/>
      </c>
      <c r="D775">
        <f>IF(B775="","",HOUR(A775))</f>
        <v/>
      </c>
      <c r="E775">
        <f>IF(B775="","",IF(INPUT!$I$1="","",IF(C775&lt;(INT(INPUT!$I$1)-INPUT!$I$2),"Off Meds",IF(C775&lt;=(INT(INPUT!$I$1)+INPUT!$I$2),"Washout","On Meds"))))</f>
        <v/>
      </c>
      <c r="F775">
        <f>IF(B775="","",1.509*(LN(B775)^1.084-5.381))</f>
        <v/>
      </c>
      <c r="G775">
        <f>IF(F775="","",IF(F775&lt;0,10*F775^2,0))</f>
        <v/>
      </c>
      <c r="H775">
        <f>IF(F775="","",IF(F775&gt;0,10*F775^2,0))</f>
        <v/>
      </c>
    </row>
    <row r="776">
      <c r="A776">
        <f>Input!A776</f>
        <v/>
      </c>
      <c r="B776">
        <f>IF(ISNUMBER(Input!B776),IF(AND(Input!B776&gt;=20,Input!B776&lt;=700),Input!B776,""),"")</f>
        <v/>
      </c>
      <c r="C776">
        <f>IF(B776="","",INT(A776))</f>
        <v/>
      </c>
      <c r="D776">
        <f>IF(B776="","",HOUR(A776))</f>
        <v/>
      </c>
      <c r="E776">
        <f>IF(B776="","",IF(INPUT!$I$1="","",IF(C776&lt;(INT(INPUT!$I$1)-INPUT!$I$2),"Off Meds",IF(C776&lt;=(INT(INPUT!$I$1)+INPUT!$I$2),"Washout","On Meds"))))</f>
        <v/>
      </c>
      <c r="F776">
        <f>IF(B776="","",1.509*(LN(B776)^1.084-5.381))</f>
        <v/>
      </c>
      <c r="G776">
        <f>IF(F776="","",IF(F776&lt;0,10*F776^2,0))</f>
        <v/>
      </c>
      <c r="H776">
        <f>IF(F776="","",IF(F776&gt;0,10*F776^2,0))</f>
        <v/>
      </c>
    </row>
    <row r="777">
      <c r="A777">
        <f>Input!A777</f>
        <v/>
      </c>
      <c r="B777">
        <f>IF(ISNUMBER(Input!B777),IF(AND(Input!B777&gt;=20,Input!B777&lt;=700),Input!B777,""),"")</f>
        <v/>
      </c>
      <c r="C777">
        <f>IF(B777="","",INT(A777))</f>
        <v/>
      </c>
      <c r="D777">
        <f>IF(B777="","",HOUR(A777))</f>
        <v/>
      </c>
      <c r="E777">
        <f>IF(B777="","",IF(INPUT!$I$1="","",IF(C777&lt;(INT(INPUT!$I$1)-INPUT!$I$2),"Off Meds",IF(C777&lt;=(INT(INPUT!$I$1)+INPUT!$I$2),"Washout","On Meds"))))</f>
        <v/>
      </c>
      <c r="F777">
        <f>IF(B777="","",1.509*(LN(B777)^1.084-5.381))</f>
        <v/>
      </c>
      <c r="G777">
        <f>IF(F777="","",IF(F777&lt;0,10*F777^2,0))</f>
        <v/>
      </c>
      <c r="H777">
        <f>IF(F777="","",IF(F777&gt;0,10*F777^2,0))</f>
        <v/>
      </c>
    </row>
    <row r="778">
      <c r="A778">
        <f>Input!A778</f>
        <v/>
      </c>
      <c r="B778">
        <f>IF(ISNUMBER(Input!B778),IF(AND(Input!B778&gt;=20,Input!B778&lt;=700),Input!B778,""),"")</f>
        <v/>
      </c>
      <c r="C778">
        <f>IF(B778="","",INT(A778))</f>
        <v/>
      </c>
      <c r="D778">
        <f>IF(B778="","",HOUR(A778))</f>
        <v/>
      </c>
      <c r="E778">
        <f>IF(B778="","",IF(INPUT!$I$1="","",IF(C778&lt;(INT(INPUT!$I$1)-INPUT!$I$2),"Off Meds",IF(C778&lt;=(INT(INPUT!$I$1)+INPUT!$I$2),"Washout","On Meds"))))</f>
        <v/>
      </c>
      <c r="F778">
        <f>IF(B778="","",1.509*(LN(B778)^1.084-5.381))</f>
        <v/>
      </c>
      <c r="G778">
        <f>IF(F778="","",IF(F778&lt;0,10*F778^2,0))</f>
        <v/>
      </c>
      <c r="H778">
        <f>IF(F778="","",IF(F778&gt;0,10*F778^2,0))</f>
        <v/>
      </c>
    </row>
    <row r="779">
      <c r="A779">
        <f>Input!A779</f>
        <v/>
      </c>
      <c r="B779">
        <f>IF(ISNUMBER(Input!B779),IF(AND(Input!B779&gt;=20,Input!B779&lt;=700),Input!B779,""),"")</f>
        <v/>
      </c>
      <c r="C779">
        <f>IF(B779="","",INT(A779))</f>
        <v/>
      </c>
      <c r="D779">
        <f>IF(B779="","",HOUR(A779))</f>
        <v/>
      </c>
      <c r="E779">
        <f>IF(B779="","",IF(INPUT!$I$1="","",IF(C779&lt;(INT(INPUT!$I$1)-INPUT!$I$2),"Off Meds",IF(C779&lt;=(INT(INPUT!$I$1)+INPUT!$I$2),"Washout","On Meds"))))</f>
        <v/>
      </c>
      <c r="F779">
        <f>IF(B779="","",1.509*(LN(B779)^1.084-5.381))</f>
        <v/>
      </c>
      <c r="G779">
        <f>IF(F779="","",IF(F779&lt;0,10*F779^2,0))</f>
        <v/>
      </c>
      <c r="H779">
        <f>IF(F779="","",IF(F779&gt;0,10*F779^2,0))</f>
        <v/>
      </c>
    </row>
    <row r="780">
      <c r="A780">
        <f>Input!A780</f>
        <v/>
      </c>
      <c r="B780">
        <f>IF(ISNUMBER(Input!B780),IF(AND(Input!B780&gt;=20,Input!B780&lt;=700),Input!B780,""),"")</f>
        <v/>
      </c>
      <c r="C780">
        <f>IF(B780="","",INT(A780))</f>
        <v/>
      </c>
      <c r="D780">
        <f>IF(B780="","",HOUR(A780))</f>
        <v/>
      </c>
      <c r="E780">
        <f>IF(B780="","",IF(INPUT!$I$1="","",IF(C780&lt;(INT(INPUT!$I$1)-INPUT!$I$2),"Off Meds",IF(C780&lt;=(INT(INPUT!$I$1)+INPUT!$I$2),"Washout","On Meds"))))</f>
        <v/>
      </c>
      <c r="F780">
        <f>IF(B780="","",1.509*(LN(B780)^1.084-5.381))</f>
        <v/>
      </c>
      <c r="G780">
        <f>IF(F780="","",IF(F780&lt;0,10*F780^2,0))</f>
        <v/>
      </c>
      <c r="H780">
        <f>IF(F780="","",IF(F780&gt;0,10*F780^2,0))</f>
        <v/>
      </c>
    </row>
    <row r="781">
      <c r="A781">
        <f>Input!A781</f>
        <v/>
      </c>
      <c r="B781">
        <f>IF(ISNUMBER(Input!B781),IF(AND(Input!B781&gt;=20,Input!B781&lt;=700),Input!B781,""),"")</f>
        <v/>
      </c>
      <c r="C781">
        <f>IF(B781="","",INT(A781))</f>
        <v/>
      </c>
      <c r="D781">
        <f>IF(B781="","",HOUR(A781))</f>
        <v/>
      </c>
      <c r="E781">
        <f>IF(B781="","",IF(INPUT!$I$1="","",IF(C781&lt;(INT(INPUT!$I$1)-INPUT!$I$2),"Off Meds",IF(C781&lt;=(INT(INPUT!$I$1)+INPUT!$I$2),"Washout","On Meds"))))</f>
        <v/>
      </c>
      <c r="F781">
        <f>IF(B781="","",1.509*(LN(B781)^1.084-5.381))</f>
        <v/>
      </c>
      <c r="G781">
        <f>IF(F781="","",IF(F781&lt;0,10*F781^2,0))</f>
        <v/>
      </c>
      <c r="H781">
        <f>IF(F781="","",IF(F781&gt;0,10*F781^2,0))</f>
        <v/>
      </c>
    </row>
    <row r="782">
      <c r="A782">
        <f>Input!A782</f>
        <v/>
      </c>
      <c r="B782">
        <f>IF(ISNUMBER(Input!B782),IF(AND(Input!B782&gt;=20,Input!B782&lt;=700),Input!B782,""),"")</f>
        <v/>
      </c>
      <c r="C782">
        <f>IF(B782="","",INT(A782))</f>
        <v/>
      </c>
      <c r="D782">
        <f>IF(B782="","",HOUR(A782))</f>
        <v/>
      </c>
      <c r="E782">
        <f>IF(B782="","",IF(INPUT!$I$1="","",IF(C782&lt;(INT(INPUT!$I$1)-INPUT!$I$2),"Off Meds",IF(C782&lt;=(INT(INPUT!$I$1)+INPUT!$I$2),"Washout","On Meds"))))</f>
        <v/>
      </c>
      <c r="F782">
        <f>IF(B782="","",1.509*(LN(B782)^1.084-5.381))</f>
        <v/>
      </c>
      <c r="G782">
        <f>IF(F782="","",IF(F782&lt;0,10*F782^2,0))</f>
        <v/>
      </c>
      <c r="H782">
        <f>IF(F782="","",IF(F782&gt;0,10*F782^2,0))</f>
        <v/>
      </c>
    </row>
    <row r="783">
      <c r="A783">
        <f>Input!A783</f>
        <v/>
      </c>
      <c r="B783">
        <f>IF(ISNUMBER(Input!B783),IF(AND(Input!B783&gt;=20,Input!B783&lt;=700),Input!B783,""),"")</f>
        <v/>
      </c>
      <c r="C783">
        <f>IF(B783="","",INT(A783))</f>
        <v/>
      </c>
      <c r="D783">
        <f>IF(B783="","",HOUR(A783))</f>
        <v/>
      </c>
      <c r="E783">
        <f>IF(B783="","",IF(INPUT!$I$1="","",IF(C783&lt;(INT(INPUT!$I$1)-INPUT!$I$2),"Off Meds",IF(C783&lt;=(INT(INPUT!$I$1)+INPUT!$I$2),"Washout","On Meds"))))</f>
        <v/>
      </c>
      <c r="F783">
        <f>IF(B783="","",1.509*(LN(B783)^1.084-5.381))</f>
        <v/>
      </c>
      <c r="G783">
        <f>IF(F783="","",IF(F783&lt;0,10*F783^2,0))</f>
        <v/>
      </c>
      <c r="H783">
        <f>IF(F783="","",IF(F783&gt;0,10*F783^2,0))</f>
        <v/>
      </c>
    </row>
    <row r="784">
      <c r="A784">
        <f>Input!A784</f>
        <v/>
      </c>
      <c r="B784">
        <f>IF(ISNUMBER(Input!B784),IF(AND(Input!B784&gt;=20,Input!B784&lt;=700),Input!B784,""),"")</f>
        <v/>
      </c>
      <c r="C784">
        <f>IF(B784="","",INT(A784))</f>
        <v/>
      </c>
      <c r="D784">
        <f>IF(B784="","",HOUR(A784))</f>
        <v/>
      </c>
      <c r="E784">
        <f>IF(B784="","",IF(INPUT!$I$1="","",IF(C784&lt;(INT(INPUT!$I$1)-INPUT!$I$2),"Off Meds",IF(C784&lt;=(INT(INPUT!$I$1)+INPUT!$I$2),"Washout","On Meds"))))</f>
        <v/>
      </c>
      <c r="F784">
        <f>IF(B784="","",1.509*(LN(B784)^1.084-5.381))</f>
        <v/>
      </c>
      <c r="G784">
        <f>IF(F784="","",IF(F784&lt;0,10*F784^2,0))</f>
        <v/>
      </c>
      <c r="H784">
        <f>IF(F784="","",IF(F784&gt;0,10*F784^2,0))</f>
        <v/>
      </c>
    </row>
    <row r="785">
      <c r="A785">
        <f>Input!A785</f>
        <v/>
      </c>
      <c r="B785">
        <f>IF(ISNUMBER(Input!B785),IF(AND(Input!B785&gt;=20,Input!B785&lt;=700),Input!B785,""),"")</f>
        <v/>
      </c>
      <c r="C785">
        <f>IF(B785="","",INT(A785))</f>
        <v/>
      </c>
      <c r="D785">
        <f>IF(B785="","",HOUR(A785))</f>
        <v/>
      </c>
      <c r="E785">
        <f>IF(B785="","",IF(INPUT!$I$1="","",IF(C785&lt;(INT(INPUT!$I$1)-INPUT!$I$2),"Off Meds",IF(C785&lt;=(INT(INPUT!$I$1)+INPUT!$I$2),"Washout","On Meds"))))</f>
        <v/>
      </c>
      <c r="F785">
        <f>IF(B785="","",1.509*(LN(B785)^1.084-5.381))</f>
        <v/>
      </c>
      <c r="G785">
        <f>IF(F785="","",IF(F785&lt;0,10*F785^2,0))</f>
        <v/>
      </c>
      <c r="H785">
        <f>IF(F785="","",IF(F785&gt;0,10*F785^2,0))</f>
        <v/>
      </c>
    </row>
    <row r="786">
      <c r="A786">
        <f>Input!A786</f>
        <v/>
      </c>
      <c r="B786">
        <f>IF(ISNUMBER(Input!B786),IF(AND(Input!B786&gt;=20,Input!B786&lt;=700),Input!B786,""),"")</f>
        <v/>
      </c>
      <c r="C786">
        <f>IF(B786="","",INT(A786))</f>
        <v/>
      </c>
      <c r="D786">
        <f>IF(B786="","",HOUR(A786))</f>
        <v/>
      </c>
      <c r="E786">
        <f>IF(B786="","",IF(INPUT!$I$1="","",IF(C786&lt;(INT(INPUT!$I$1)-INPUT!$I$2),"Off Meds",IF(C786&lt;=(INT(INPUT!$I$1)+INPUT!$I$2),"Washout","On Meds"))))</f>
        <v/>
      </c>
      <c r="F786">
        <f>IF(B786="","",1.509*(LN(B786)^1.084-5.381))</f>
        <v/>
      </c>
      <c r="G786">
        <f>IF(F786="","",IF(F786&lt;0,10*F786^2,0))</f>
        <v/>
      </c>
      <c r="H786">
        <f>IF(F786="","",IF(F786&gt;0,10*F786^2,0))</f>
        <v/>
      </c>
    </row>
    <row r="787">
      <c r="A787">
        <f>Input!A787</f>
        <v/>
      </c>
      <c r="B787">
        <f>IF(ISNUMBER(Input!B787),IF(AND(Input!B787&gt;=20,Input!B787&lt;=700),Input!B787,""),"")</f>
        <v/>
      </c>
      <c r="C787">
        <f>IF(B787="","",INT(A787))</f>
        <v/>
      </c>
      <c r="D787">
        <f>IF(B787="","",HOUR(A787))</f>
        <v/>
      </c>
      <c r="E787">
        <f>IF(B787="","",IF(INPUT!$I$1="","",IF(C787&lt;(INT(INPUT!$I$1)-INPUT!$I$2),"Off Meds",IF(C787&lt;=(INT(INPUT!$I$1)+INPUT!$I$2),"Washout","On Meds"))))</f>
        <v/>
      </c>
      <c r="F787">
        <f>IF(B787="","",1.509*(LN(B787)^1.084-5.381))</f>
        <v/>
      </c>
      <c r="G787">
        <f>IF(F787="","",IF(F787&lt;0,10*F787^2,0))</f>
        <v/>
      </c>
      <c r="H787">
        <f>IF(F787="","",IF(F787&gt;0,10*F787^2,0))</f>
        <v/>
      </c>
    </row>
    <row r="788">
      <c r="A788">
        <f>Input!A788</f>
        <v/>
      </c>
      <c r="B788">
        <f>IF(ISNUMBER(Input!B788),IF(AND(Input!B788&gt;=20,Input!B788&lt;=700),Input!B788,""),"")</f>
        <v/>
      </c>
      <c r="C788">
        <f>IF(B788="","",INT(A788))</f>
        <v/>
      </c>
      <c r="D788">
        <f>IF(B788="","",HOUR(A788))</f>
        <v/>
      </c>
      <c r="E788">
        <f>IF(B788="","",IF(INPUT!$I$1="","",IF(C788&lt;(INT(INPUT!$I$1)-INPUT!$I$2),"Off Meds",IF(C788&lt;=(INT(INPUT!$I$1)+INPUT!$I$2),"Washout","On Meds"))))</f>
        <v/>
      </c>
      <c r="F788">
        <f>IF(B788="","",1.509*(LN(B788)^1.084-5.381))</f>
        <v/>
      </c>
      <c r="G788">
        <f>IF(F788="","",IF(F788&lt;0,10*F788^2,0))</f>
        <v/>
      </c>
      <c r="H788">
        <f>IF(F788="","",IF(F788&gt;0,10*F788^2,0))</f>
        <v/>
      </c>
    </row>
    <row r="789">
      <c r="A789">
        <f>Input!A789</f>
        <v/>
      </c>
      <c r="B789">
        <f>IF(ISNUMBER(Input!B789),IF(AND(Input!B789&gt;=20,Input!B789&lt;=700),Input!B789,""),"")</f>
        <v/>
      </c>
      <c r="C789">
        <f>IF(B789="","",INT(A789))</f>
        <v/>
      </c>
      <c r="D789">
        <f>IF(B789="","",HOUR(A789))</f>
        <v/>
      </c>
      <c r="E789">
        <f>IF(B789="","",IF(INPUT!$I$1="","",IF(C789&lt;(INT(INPUT!$I$1)-INPUT!$I$2),"Off Meds",IF(C789&lt;=(INT(INPUT!$I$1)+INPUT!$I$2),"Washout","On Meds"))))</f>
        <v/>
      </c>
      <c r="F789">
        <f>IF(B789="","",1.509*(LN(B789)^1.084-5.381))</f>
        <v/>
      </c>
      <c r="G789">
        <f>IF(F789="","",IF(F789&lt;0,10*F789^2,0))</f>
        <v/>
      </c>
      <c r="H789">
        <f>IF(F789="","",IF(F789&gt;0,10*F789^2,0))</f>
        <v/>
      </c>
    </row>
    <row r="790">
      <c r="A790">
        <f>Input!A790</f>
        <v/>
      </c>
      <c r="B790">
        <f>IF(ISNUMBER(Input!B790),IF(AND(Input!B790&gt;=20,Input!B790&lt;=700),Input!B790,""),"")</f>
        <v/>
      </c>
      <c r="C790">
        <f>IF(B790="","",INT(A790))</f>
        <v/>
      </c>
      <c r="D790">
        <f>IF(B790="","",HOUR(A790))</f>
        <v/>
      </c>
      <c r="E790">
        <f>IF(B790="","",IF(INPUT!$I$1="","",IF(C790&lt;(INT(INPUT!$I$1)-INPUT!$I$2),"Off Meds",IF(C790&lt;=(INT(INPUT!$I$1)+INPUT!$I$2),"Washout","On Meds"))))</f>
        <v/>
      </c>
      <c r="F790">
        <f>IF(B790="","",1.509*(LN(B790)^1.084-5.381))</f>
        <v/>
      </c>
      <c r="G790">
        <f>IF(F790="","",IF(F790&lt;0,10*F790^2,0))</f>
        <v/>
      </c>
      <c r="H790">
        <f>IF(F790="","",IF(F790&gt;0,10*F790^2,0))</f>
        <v/>
      </c>
    </row>
    <row r="791">
      <c r="A791">
        <f>Input!A791</f>
        <v/>
      </c>
      <c r="B791">
        <f>IF(ISNUMBER(Input!B791),IF(AND(Input!B791&gt;=20,Input!B791&lt;=700),Input!B791,""),"")</f>
        <v/>
      </c>
      <c r="C791">
        <f>IF(B791="","",INT(A791))</f>
        <v/>
      </c>
      <c r="D791">
        <f>IF(B791="","",HOUR(A791))</f>
        <v/>
      </c>
      <c r="E791">
        <f>IF(B791="","",IF(INPUT!$I$1="","",IF(C791&lt;(INT(INPUT!$I$1)-INPUT!$I$2),"Off Meds",IF(C791&lt;=(INT(INPUT!$I$1)+INPUT!$I$2),"Washout","On Meds"))))</f>
        <v/>
      </c>
      <c r="F791">
        <f>IF(B791="","",1.509*(LN(B791)^1.084-5.381))</f>
        <v/>
      </c>
      <c r="G791">
        <f>IF(F791="","",IF(F791&lt;0,10*F791^2,0))</f>
        <v/>
      </c>
      <c r="H791">
        <f>IF(F791="","",IF(F791&gt;0,10*F791^2,0))</f>
        <v/>
      </c>
    </row>
    <row r="792">
      <c r="A792">
        <f>Input!A792</f>
        <v/>
      </c>
      <c r="B792">
        <f>IF(ISNUMBER(Input!B792),IF(AND(Input!B792&gt;=20,Input!B792&lt;=700),Input!B792,""),"")</f>
        <v/>
      </c>
      <c r="C792">
        <f>IF(B792="","",INT(A792))</f>
        <v/>
      </c>
      <c r="D792">
        <f>IF(B792="","",HOUR(A792))</f>
        <v/>
      </c>
      <c r="E792">
        <f>IF(B792="","",IF(INPUT!$I$1="","",IF(C792&lt;(INT(INPUT!$I$1)-INPUT!$I$2),"Off Meds",IF(C792&lt;=(INT(INPUT!$I$1)+INPUT!$I$2),"Washout","On Meds"))))</f>
        <v/>
      </c>
      <c r="F792">
        <f>IF(B792="","",1.509*(LN(B792)^1.084-5.381))</f>
        <v/>
      </c>
      <c r="G792">
        <f>IF(F792="","",IF(F792&lt;0,10*F792^2,0))</f>
        <v/>
      </c>
      <c r="H792">
        <f>IF(F792="","",IF(F792&gt;0,10*F792^2,0))</f>
        <v/>
      </c>
    </row>
    <row r="793">
      <c r="A793">
        <f>Input!A793</f>
        <v/>
      </c>
      <c r="B793">
        <f>IF(ISNUMBER(Input!B793),IF(AND(Input!B793&gt;=20,Input!B793&lt;=700),Input!B793,""),"")</f>
        <v/>
      </c>
      <c r="C793">
        <f>IF(B793="","",INT(A793))</f>
        <v/>
      </c>
      <c r="D793">
        <f>IF(B793="","",HOUR(A793))</f>
        <v/>
      </c>
      <c r="E793">
        <f>IF(B793="","",IF(INPUT!$I$1="","",IF(C793&lt;(INT(INPUT!$I$1)-INPUT!$I$2),"Off Meds",IF(C793&lt;=(INT(INPUT!$I$1)+INPUT!$I$2),"Washout","On Meds"))))</f>
        <v/>
      </c>
      <c r="F793">
        <f>IF(B793="","",1.509*(LN(B793)^1.084-5.381))</f>
        <v/>
      </c>
      <c r="G793">
        <f>IF(F793="","",IF(F793&lt;0,10*F793^2,0))</f>
        <v/>
      </c>
      <c r="H793">
        <f>IF(F793="","",IF(F793&gt;0,10*F793^2,0))</f>
        <v/>
      </c>
    </row>
    <row r="794">
      <c r="A794">
        <f>Input!A794</f>
        <v/>
      </c>
      <c r="B794">
        <f>IF(ISNUMBER(Input!B794),IF(AND(Input!B794&gt;=20,Input!B794&lt;=700),Input!B794,""),"")</f>
        <v/>
      </c>
      <c r="C794">
        <f>IF(B794="","",INT(A794))</f>
        <v/>
      </c>
      <c r="D794">
        <f>IF(B794="","",HOUR(A794))</f>
        <v/>
      </c>
      <c r="E794">
        <f>IF(B794="","",IF(INPUT!$I$1="","",IF(C794&lt;(INT(INPUT!$I$1)-INPUT!$I$2),"Off Meds",IF(C794&lt;=(INT(INPUT!$I$1)+INPUT!$I$2),"Washout","On Meds"))))</f>
        <v/>
      </c>
      <c r="F794">
        <f>IF(B794="","",1.509*(LN(B794)^1.084-5.381))</f>
        <v/>
      </c>
      <c r="G794">
        <f>IF(F794="","",IF(F794&lt;0,10*F794^2,0))</f>
        <v/>
      </c>
      <c r="H794">
        <f>IF(F794="","",IF(F794&gt;0,10*F794^2,0))</f>
        <v/>
      </c>
    </row>
    <row r="795">
      <c r="A795">
        <f>Input!A795</f>
        <v/>
      </c>
      <c r="B795">
        <f>IF(ISNUMBER(Input!B795),IF(AND(Input!B795&gt;=20,Input!B795&lt;=700),Input!B795,""),"")</f>
        <v/>
      </c>
      <c r="C795">
        <f>IF(B795="","",INT(A795))</f>
        <v/>
      </c>
      <c r="D795">
        <f>IF(B795="","",HOUR(A795))</f>
        <v/>
      </c>
      <c r="E795">
        <f>IF(B795="","",IF(INPUT!$I$1="","",IF(C795&lt;(INT(INPUT!$I$1)-INPUT!$I$2),"Off Meds",IF(C795&lt;=(INT(INPUT!$I$1)+INPUT!$I$2),"Washout","On Meds"))))</f>
        <v/>
      </c>
      <c r="F795">
        <f>IF(B795="","",1.509*(LN(B795)^1.084-5.381))</f>
        <v/>
      </c>
      <c r="G795">
        <f>IF(F795="","",IF(F795&lt;0,10*F795^2,0))</f>
        <v/>
      </c>
      <c r="H795">
        <f>IF(F795="","",IF(F795&gt;0,10*F795^2,0))</f>
        <v/>
      </c>
    </row>
    <row r="796">
      <c r="A796">
        <f>Input!A796</f>
        <v/>
      </c>
      <c r="B796">
        <f>IF(ISNUMBER(Input!B796),IF(AND(Input!B796&gt;=20,Input!B796&lt;=700),Input!B796,""),"")</f>
        <v/>
      </c>
      <c r="C796">
        <f>IF(B796="","",INT(A796))</f>
        <v/>
      </c>
      <c r="D796">
        <f>IF(B796="","",HOUR(A796))</f>
        <v/>
      </c>
      <c r="E796">
        <f>IF(B796="","",IF(INPUT!$I$1="","",IF(C796&lt;(INT(INPUT!$I$1)-INPUT!$I$2),"Off Meds",IF(C796&lt;=(INT(INPUT!$I$1)+INPUT!$I$2),"Washout","On Meds"))))</f>
        <v/>
      </c>
      <c r="F796">
        <f>IF(B796="","",1.509*(LN(B796)^1.084-5.381))</f>
        <v/>
      </c>
      <c r="G796">
        <f>IF(F796="","",IF(F796&lt;0,10*F796^2,0))</f>
        <v/>
      </c>
      <c r="H796">
        <f>IF(F796="","",IF(F796&gt;0,10*F796^2,0))</f>
        <v/>
      </c>
    </row>
    <row r="797">
      <c r="A797">
        <f>Input!A797</f>
        <v/>
      </c>
      <c r="B797">
        <f>IF(ISNUMBER(Input!B797),IF(AND(Input!B797&gt;=20,Input!B797&lt;=700),Input!B797,""),"")</f>
        <v/>
      </c>
      <c r="C797">
        <f>IF(B797="","",INT(A797))</f>
        <v/>
      </c>
      <c r="D797">
        <f>IF(B797="","",HOUR(A797))</f>
        <v/>
      </c>
      <c r="E797">
        <f>IF(B797="","",IF(INPUT!$I$1="","",IF(C797&lt;(INT(INPUT!$I$1)-INPUT!$I$2),"Off Meds",IF(C797&lt;=(INT(INPUT!$I$1)+INPUT!$I$2),"Washout","On Meds"))))</f>
        <v/>
      </c>
      <c r="F797">
        <f>IF(B797="","",1.509*(LN(B797)^1.084-5.381))</f>
        <v/>
      </c>
      <c r="G797">
        <f>IF(F797="","",IF(F797&lt;0,10*F797^2,0))</f>
        <v/>
      </c>
      <c r="H797">
        <f>IF(F797="","",IF(F797&gt;0,10*F797^2,0))</f>
        <v/>
      </c>
    </row>
    <row r="798">
      <c r="A798">
        <f>Input!A798</f>
        <v/>
      </c>
      <c r="B798">
        <f>IF(ISNUMBER(Input!B798),IF(AND(Input!B798&gt;=20,Input!B798&lt;=700),Input!B798,""),"")</f>
        <v/>
      </c>
      <c r="C798">
        <f>IF(B798="","",INT(A798))</f>
        <v/>
      </c>
      <c r="D798">
        <f>IF(B798="","",HOUR(A798))</f>
        <v/>
      </c>
      <c r="E798">
        <f>IF(B798="","",IF(INPUT!$I$1="","",IF(C798&lt;(INT(INPUT!$I$1)-INPUT!$I$2),"Off Meds",IF(C798&lt;=(INT(INPUT!$I$1)+INPUT!$I$2),"Washout","On Meds"))))</f>
        <v/>
      </c>
      <c r="F798">
        <f>IF(B798="","",1.509*(LN(B798)^1.084-5.381))</f>
        <v/>
      </c>
      <c r="G798">
        <f>IF(F798="","",IF(F798&lt;0,10*F798^2,0))</f>
        <v/>
      </c>
      <c r="H798">
        <f>IF(F798="","",IF(F798&gt;0,10*F798^2,0))</f>
        <v/>
      </c>
    </row>
    <row r="799">
      <c r="A799">
        <f>Input!A799</f>
        <v/>
      </c>
      <c r="B799">
        <f>IF(ISNUMBER(Input!B799),IF(AND(Input!B799&gt;=20,Input!B799&lt;=700),Input!B799,""),"")</f>
        <v/>
      </c>
      <c r="C799">
        <f>IF(B799="","",INT(A799))</f>
        <v/>
      </c>
      <c r="D799">
        <f>IF(B799="","",HOUR(A799))</f>
        <v/>
      </c>
      <c r="E799">
        <f>IF(B799="","",IF(INPUT!$I$1="","",IF(C799&lt;(INT(INPUT!$I$1)-INPUT!$I$2),"Off Meds",IF(C799&lt;=(INT(INPUT!$I$1)+INPUT!$I$2),"Washout","On Meds"))))</f>
        <v/>
      </c>
      <c r="F799">
        <f>IF(B799="","",1.509*(LN(B799)^1.084-5.381))</f>
        <v/>
      </c>
      <c r="G799">
        <f>IF(F799="","",IF(F799&lt;0,10*F799^2,0))</f>
        <v/>
      </c>
      <c r="H799">
        <f>IF(F799="","",IF(F799&gt;0,10*F799^2,0))</f>
        <v/>
      </c>
    </row>
    <row r="800">
      <c r="A800">
        <f>Input!A800</f>
        <v/>
      </c>
      <c r="B800">
        <f>IF(ISNUMBER(Input!B800),IF(AND(Input!B800&gt;=20,Input!B800&lt;=700),Input!B800,""),"")</f>
        <v/>
      </c>
      <c r="C800">
        <f>IF(B800="","",INT(A800))</f>
        <v/>
      </c>
      <c r="D800">
        <f>IF(B800="","",HOUR(A800))</f>
        <v/>
      </c>
      <c r="E800">
        <f>IF(B800="","",IF(INPUT!$I$1="","",IF(C800&lt;(INT(INPUT!$I$1)-INPUT!$I$2),"Off Meds",IF(C800&lt;=(INT(INPUT!$I$1)+INPUT!$I$2),"Washout","On Meds"))))</f>
        <v/>
      </c>
      <c r="F800">
        <f>IF(B800="","",1.509*(LN(B800)^1.084-5.381))</f>
        <v/>
      </c>
      <c r="G800">
        <f>IF(F800="","",IF(F800&lt;0,10*F800^2,0))</f>
        <v/>
      </c>
      <c r="H800">
        <f>IF(F800="","",IF(F800&gt;0,10*F800^2,0))</f>
        <v/>
      </c>
    </row>
    <row r="801">
      <c r="A801">
        <f>Input!A801</f>
        <v/>
      </c>
      <c r="B801">
        <f>IF(ISNUMBER(Input!B801),IF(AND(Input!B801&gt;=20,Input!B801&lt;=700),Input!B801,""),"")</f>
        <v/>
      </c>
      <c r="C801">
        <f>IF(B801="","",INT(A801))</f>
        <v/>
      </c>
      <c r="D801">
        <f>IF(B801="","",HOUR(A801))</f>
        <v/>
      </c>
      <c r="E801">
        <f>IF(B801="","",IF(INPUT!$I$1="","",IF(C801&lt;(INT(INPUT!$I$1)-INPUT!$I$2),"Off Meds",IF(C801&lt;=(INT(INPUT!$I$1)+INPUT!$I$2),"Washout","On Meds"))))</f>
        <v/>
      </c>
      <c r="F801">
        <f>IF(B801="","",1.509*(LN(B801)^1.084-5.381))</f>
        <v/>
      </c>
      <c r="G801">
        <f>IF(F801="","",IF(F801&lt;0,10*F801^2,0))</f>
        <v/>
      </c>
      <c r="H801">
        <f>IF(F801="","",IF(F801&gt;0,10*F801^2,0))</f>
        <v/>
      </c>
    </row>
    <row r="802">
      <c r="A802">
        <f>Input!A802</f>
        <v/>
      </c>
      <c r="B802">
        <f>IF(ISNUMBER(Input!B802),IF(AND(Input!B802&gt;=20,Input!B802&lt;=700),Input!B802,""),"")</f>
        <v/>
      </c>
      <c r="C802">
        <f>IF(B802="","",INT(A802))</f>
        <v/>
      </c>
      <c r="D802">
        <f>IF(B802="","",HOUR(A802))</f>
        <v/>
      </c>
      <c r="E802">
        <f>IF(B802="","",IF(INPUT!$I$1="","",IF(C802&lt;(INT(INPUT!$I$1)-INPUT!$I$2),"Off Meds",IF(C802&lt;=(INT(INPUT!$I$1)+INPUT!$I$2),"Washout","On Meds"))))</f>
        <v/>
      </c>
      <c r="F802">
        <f>IF(B802="","",1.509*(LN(B802)^1.084-5.381))</f>
        <v/>
      </c>
      <c r="G802">
        <f>IF(F802="","",IF(F802&lt;0,10*F802^2,0))</f>
        <v/>
      </c>
      <c r="H802">
        <f>IF(F802="","",IF(F802&gt;0,10*F802^2,0))</f>
        <v/>
      </c>
    </row>
    <row r="803">
      <c r="A803">
        <f>Input!A803</f>
        <v/>
      </c>
      <c r="B803">
        <f>IF(ISNUMBER(Input!B803),IF(AND(Input!B803&gt;=20,Input!B803&lt;=700),Input!B803,""),"")</f>
        <v/>
      </c>
      <c r="C803">
        <f>IF(B803="","",INT(A803))</f>
        <v/>
      </c>
      <c r="D803">
        <f>IF(B803="","",HOUR(A803))</f>
        <v/>
      </c>
      <c r="E803">
        <f>IF(B803="","",IF(INPUT!$I$1="","",IF(C803&lt;(INT(INPUT!$I$1)-INPUT!$I$2),"Off Meds",IF(C803&lt;=(INT(INPUT!$I$1)+INPUT!$I$2),"Washout","On Meds"))))</f>
        <v/>
      </c>
      <c r="F803">
        <f>IF(B803="","",1.509*(LN(B803)^1.084-5.381))</f>
        <v/>
      </c>
      <c r="G803">
        <f>IF(F803="","",IF(F803&lt;0,10*F803^2,0))</f>
        <v/>
      </c>
      <c r="H803">
        <f>IF(F803="","",IF(F803&gt;0,10*F803^2,0))</f>
        <v/>
      </c>
    </row>
    <row r="804">
      <c r="A804">
        <f>Input!A804</f>
        <v/>
      </c>
      <c r="B804">
        <f>IF(ISNUMBER(Input!B804),IF(AND(Input!B804&gt;=20,Input!B804&lt;=700),Input!B804,""),"")</f>
        <v/>
      </c>
      <c r="C804">
        <f>IF(B804="","",INT(A804))</f>
        <v/>
      </c>
      <c r="D804">
        <f>IF(B804="","",HOUR(A804))</f>
        <v/>
      </c>
      <c r="E804">
        <f>IF(B804="","",IF(INPUT!$I$1="","",IF(C804&lt;(INT(INPUT!$I$1)-INPUT!$I$2),"Off Meds",IF(C804&lt;=(INT(INPUT!$I$1)+INPUT!$I$2),"Washout","On Meds"))))</f>
        <v/>
      </c>
      <c r="F804">
        <f>IF(B804="","",1.509*(LN(B804)^1.084-5.381))</f>
        <v/>
      </c>
      <c r="G804">
        <f>IF(F804="","",IF(F804&lt;0,10*F804^2,0))</f>
        <v/>
      </c>
      <c r="H804">
        <f>IF(F804="","",IF(F804&gt;0,10*F804^2,0))</f>
        <v/>
      </c>
    </row>
    <row r="805">
      <c r="A805">
        <f>Input!A805</f>
        <v/>
      </c>
      <c r="B805">
        <f>IF(ISNUMBER(Input!B805),IF(AND(Input!B805&gt;=20,Input!B805&lt;=700),Input!B805,""),"")</f>
        <v/>
      </c>
      <c r="C805">
        <f>IF(B805="","",INT(A805))</f>
        <v/>
      </c>
      <c r="D805">
        <f>IF(B805="","",HOUR(A805))</f>
        <v/>
      </c>
      <c r="E805">
        <f>IF(B805="","",IF(INPUT!$I$1="","",IF(C805&lt;(INT(INPUT!$I$1)-INPUT!$I$2),"Off Meds",IF(C805&lt;=(INT(INPUT!$I$1)+INPUT!$I$2),"Washout","On Meds"))))</f>
        <v/>
      </c>
      <c r="F805">
        <f>IF(B805="","",1.509*(LN(B805)^1.084-5.381))</f>
        <v/>
      </c>
      <c r="G805">
        <f>IF(F805="","",IF(F805&lt;0,10*F805^2,0))</f>
        <v/>
      </c>
      <c r="H805">
        <f>IF(F805="","",IF(F805&gt;0,10*F805^2,0))</f>
        <v/>
      </c>
    </row>
    <row r="806">
      <c r="A806">
        <f>Input!A806</f>
        <v/>
      </c>
      <c r="B806">
        <f>IF(ISNUMBER(Input!B806),IF(AND(Input!B806&gt;=20,Input!B806&lt;=700),Input!B806,""),"")</f>
        <v/>
      </c>
      <c r="C806">
        <f>IF(B806="","",INT(A806))</f>
        <v/>
      </c>
      <c r="D806">
        <f>IF(B806="","",HOUR(A806))</f>
        <v/>
      </c>
      <c r="E806">
        <f>IF(B806="","",IF(INPUT!$I$1="","",IF(C806&lt;(INT(INPUT!$I$1)-INPUT!$I$2),"Off Meds",IF(C806&lt;=(INT(INPUT!$I$1)+INPUT!$I$2),"Washout","On Meds"))))</f>
        <v/>
      </c>
      <c r="F806">
        <f>IF(B806="","",1.509*(LN(B806)^1.084-5.381))</f>
        <v/>
      </c>
      <c r="G806">
        <f>IF(F806="","",IF(F806&lt;0,10*F806^2,0))</f>
        <v/>
      </c>
      <c r="H806">
        <f>IF(F806="","",IF(F806&gt;0,10*F806^2,0))</f>
        <v/>
      </c>
    </row>
    <row r="807">
      <c r="A807">
        <f>Input!A807</f>
        <v/>
      </c>
      <c r="B807">
        <f>IF(ISNUMBER(Input!B807),IF(AND(Input!B807&gt;=20,Input!B807&lt;=700),Input!B807,""),"")</f>
        <v/>
      </c>
      <c r="C807">
        <f>IF(B807="","",INT(A807))</f>
        <v/>
      </c>
      <c r="D807">
        <f>IF(B807="","",HOUR(A807))</f>
        <v/>
      </c>
      <c r="E807">
        <f>IF(B807="","",IF(INPUT!$I$1="","",IF(C807&lt;(INT(INPUT!$I$1)-INPUT!$I$2),"Off Meds",IF(C807&lt;=(INT(INPUT!$I$1)+INPUT!$I$2),"Washout","On Meds"))))</f>
        <v/>
      </c>
      <c r="F807">
        <f>IF(B807="","",1.509*(LN(B807)^1.084-5.381))</f>
        <v/>
      </c>
      <c r="G807">
        <f>IF(F807="","",IF(F807&lt;0,10*F807^2,0))</f>
        <v/>
      </c>
      <c r="H807">
        <f>IF(F807="","",IF(F807&gt;0,10*F807^2,0))</f>
        <v/>
      </c>
    </row>
    <row r="808">
      <c r="A808">
        <f>Input!A808</f>
        <v/>
      </c>
      <c r="B808">
        <f>IF(ISNUMBER(Input!B808),IF(AND(Input!B808&gt;=20,Input!B808&lt;=700),Input!B808,""),"")</f>
        <v/>
      </c>
      <c r="C808">
        <f>IF(B808="","",INT(A808))</f>
        <v/>
      </c>
      <c r="D808">
        <f>IF(B808="","",HOUR(A808))</f>
        <v/>
      </c>
      <c r="E808">
        <f>IF(B808="","",IF(INPUT!$I$1="","",IF(C808&lt;(INT(INPUT!$I$1)-INPUT!$I$2),"Off Meds",IF(C808&lt;=(INT(INPUT!$I$1)+INPUT!$I$2),"Washout","On Meds"))))</f>
        <v/>
      </c>
      <c r="F808">
        <f>IF(B808="","",1.509*(LN(B808)^1.084-5.381))</f>
        <v/>
      </c>
      <c r="G808">
        <f>IF(F808="","",IF(F808&lt;0,10*F808^2,0))</f>
        <v/>
      </c>
      <c r="H808">
        <f>IF(F808="","",IF(F808&gt;0,10*F808^2,0))</f>
        <v/>
      </c>
    </row>
    <row r="809">
      <c r="A809">
        <f>Input!A809</f>
        <v/>
      </c>
      <c r="B809">
        <f>IF(ISNUMBER(Input!B809),IF(AND(Input!B809&gt;=20,Input!B809&lt;=700),Input!B809,""),"")</f>
        <v/>
      </c>
      <c r="C809">
        <f>IF(B809="","",INT(A809))</f>
        <v/>
      </c>
      <c r="D809">
        <f>IF(B809="","",HOUR(A809))</f>
        <v/>
      </c>
      <c r="E809">
        <f>IF(B809="","",IF(INPUT!$I$1="","",IF(C809&lt;(INT(INPUT!$I$1)-INPUT!$I$2),"Off Meds",IF(C809&lt;=(INT(INPUT!$I$1)+INPUT!$I$2),"Washout","On Meds"))))</f>
        <v/>
      </c>
      <c r="F809">
        <f>IF(B809="","",1.509*(LN(B809)^1.084-5.381))</f>
        <v/>
      </c>
      <c r="G809">
        <f>IF(F809="","",IF(F809&lt;0,10*F809^2,0))</f>
        <v/>
      </c>
      <c r="H809">
        <f>IF(F809="","",IF(F809&gt;0,10*F809^2,0))</f>
        <v/>
      </c>
    </row>
    <row r="810">
      <c r="A810">
        <f>Input!A810</f>
        <v/>
      </c>
      <c r="B810">
        <f>IF(ISNUMBER(Input!B810),IF(AND(Input!B810&gt;=20,Input!B810&lt;=700),Input!B810,""),"")</f>
        <v/>
      </c>
      <c r="C810">
        <f>IF(B810="","",INT(A810))</f>
        <v/>
      </c>
      <c r="D810">
        <f>IF(B810="","",HOUR(A810))</f>
        <v/>
      </c>
      <c r="E810">
        <f>IF(B810="","",IF(INPUT!$I$1="","",IF(C810&lt;(INT(INPUT!$I$1)-INPUT!$I$2),"Off Meds",IF(C810&lt;=(INT(INPUT!$I$1)+INPUT!$I$2),"Washout","On Meds"))))</f>
        <v/>
      </c>
      <c r="F810">
        <f>IF(B810="","",1.509*(LN(B810)^1.084-5.381))</f>
        <v/>
      </c>
      <c r="G810">
        <f>IF(F810="","",IF(F810&lt;0,10*F810^2,0))</f>
        <v/>
      </c>
      <c r="H810">
        <f>IF(F810="","",IF(F810&gt;0,10*F810^2,0))</f>
        <v/>
      </c>
    </row>
    <row r="811">
      <c r="A811">
        <f>Input!A811</f>
        <v/>
      </c>
      <c r="B811">
        <f>IF(ISNUMBER(Input!B811),IF(AND(Input!B811&gt;=20,Input!B811&lt;=700),Input!B811,""),"")</f>
        <v/>
      </c>
      <c r="C811">
        <f>IF(B811="","",INT(A811))</f>
        <v/>
      </c>
      <c r="D811">
        <f>IF(B811="","",HOUR(A811))</f>
        <v/>
      </c>
      <c r="E811">
        <f>IF(B811="","",IF(INPUT!$I$1="","",IF(C811&lt;(INT(INPUT!$I$1)-INPUT!$I$2),"Off Meds",IF(C811&lt;=(INT(INPUT!$I$1)+INPUT!$I$2),"Washout","On Meds"))))</f>
        <v/>
      </c>
      <c r="F811">
        <f>IF(B811="","",1.509*(LN(B811)^1.084-5.381))</f>
        <v/>
      </c>
      <c r="G811">
        <f>IF(F811="","",IF(F811&lt;0,10*F811^2,0))</f>
        <v/>
      </c>
      <c r="H811">
        <f>IF(F811="","",IF(F811&gt;0,10*F811^2,0))</f>
        <v/>
      </c>
    </row>
    <row r="812">
      <c r="A812">
        <f>Input!A812</f>
        <v/>
      </c>
      <c r="B812">
        <f>IF(ISNUMBER(Input!B812),IF(AND(Input!B812&gt;=20,Input!B812&lt;=700),Input!B812,""),"")</f>
        <v/>
      </c>
      <c r="C812">
        <f>IF(B812="","",INT(A812))</f>
        <v/>
      </c>
      <c r="D812">
        <f>IF(B812="","",HOUR(A812))</f>
        <v/>
      </c>
      <c r="E812">
        <f>IF(B812="","",IF(INPUT!$I$1="","",IF(C812&lt;(INT(INPUT!$I$1)-INPUT!$I$2),"Off Meds",IF(C812&lt;=(INT(INPUT!$I$1)+INPUT!$I$2),"Washout","On Meds"))))</f>
        <v/>
      </c>
      <c r="F812">
        <f>IF(B812="","",1.509*(LN(B812)^1.084-5.381))</f>
        <v/>
      </c>
      <c r="G812">
        <f>IF(F812="","",IF(F812&lt;0,10*F812^2,0))</f>
        <v/>
      </c>
      <c r="H812">
        <f>IF(F812="","",IF(F812&gt;0,10*F812^2,0))</f>
        <v/>
      </c>
    </row>
    <row r="813">
      <c r="A813">
        <f>Input!A813</f>
        <v/>
      </c>
      <c r="B813">
        <f>IF(ISNUMBER(Input!B813),IF(AND(Input!B813&gt;=20,Input!B813&lt;=700),Input!B813,""),"")</f>
        <v/>
      </c>
      <c r="C813">
        <f>IF(B813="","",INT(A813))</f>
        <v/>
      </c>
      <c r="D813">
        <f>IF(B813="","",HOUR(A813))</f>
        <v/>
      </c>
      <c r="E813">
        <f>IF(B813="","",IF(INPUT!$I$1="","",IF(C813&lt;(INT(INPUT!$I$1)-INPUT!$I$2),"Off Meds",IF(C813&lt;=(INT(INPUT!$I$1)+INPUT!$I$2),"Washout","On Meds"))))</f>
        <v/>
      </c>
      <c r="F813">
        <f>IF(B813="","",1.509*(LN(B813)^1.084-5.381))</f>
        <v/>
      </c>
      <c r="G813">
        <f>IF(F813="","",IF(F813&lt;0,10*F813^2,0))</f>
        <v/>
      </c>
      <c r="H813">
        <f>IF(F813="","",IF(F813&gt;0,10*F813^2,0))</f>
        <v/>
      </c>
    </row>
    <row r="814">
      <c r="A814">
        <f>Input!A814</f>
        <v/>
      </c>
      <c r="B814">
        <f>IF(ISNUMBER(Input!B814),IF(AND(Input!B814&gt;=20,Input!B814&lt;=700),Input!B814,""),"")</f>
        <v/>
      </c>
      <c r="C814">
        <f>IF(B814="","",INT(A814))</f>
        <v/>
      </c>
      <c r="D814">
        <f>IF(B814="","",HOUR(A814))</f>
        <v/>
      </c>
      <c r="E814">
        <f>IF(B814="","",IF(INPUT!$I$1="","",IF(C814&lt;(INT(INPUT!$I$1)-INPUT!$I$2),"Off Meds",IF(C814&lt;=(INT(INPUT!$I$1)+INPUT!$I$2),"Washout","On Meds"))))</f>
        <v/>
      </c>
      <c r="F814">
        <f>IF(B814="","",1.509*(LN(B814)^1.084-5.381))</f>
        <v/>
      </c>
      <c r="G814">
        <f>IF(F814="","",IF(F814&lt;0,10*F814^2,0))</f>
        <v/>
      </c>
      <c r="H814">
        <f>IF(F814="","",IF(F814&gt;0,10*F814^2,0))</f>
        <v/>
      </c>
    </row>
    <row r="815">
      <c r="A815">
        <f>Input!A815</f>
        <v/>
      </c>
      <c r="B815">
        <f>IF(ISNUMBER(Input!B815),IF(AND(Input!B815&gt;=20,Input!B815&lt;=700),Input!B815,""),"")</f>
        <v/>
      </c>
      <c r="C815">
        <f>IF(B815="","",INT(A815))</f>
        <v/>
      </c>
      <c r="D815">
        <f>IF(B815="","",HOUR(A815))</f>
        <v/>
      </c>
      <c r="E815">
        <f>IF(B815="","",IF(INPUT!$I$1="","",IF(C815&lt;(INT(INPUT!$I$1)-INPUT!$I$2),"Off Meds",IF(C815&lt;=(INT(INPUT!$I$1)+INPUT!$I$2),"Washout","On Meds"))))</f>
        <v/>
      </c>
      <c r="F815">
        <f>IF(B815="","",1.509*(LN(B815)^1.084-5.381))</f>
        <v/>
      </c>
      <c r="G815">
        <f>IF(F815="","",IF(F815&lt;0,10*F815^2,0))</f>
        <v/>
      </c>
      <c r="H815">
        <f>IF(F815="","",IF(F815&gt;0,10*F815^2,0))</f>
        <v/>
      </c>
    </row>
    <row r="816">
      <c r="A816">
        <f>Input!A816</f>
        <v/>
      </c>
      <c r="B816">
        <f>IF(ISNUMBER(Input!B816),IF(AND(Input!B816&gt;=20,Input!B816&lt;=700),Input!B816,""),"")</f>
        <v/>
      </c>
      <c r="C816">
        <f>IF(B816="","",INT(A816))</f>
        <v/>
      </c>
      <c r="D816">
        <f>IF(B816="","",HOUR(A816))</f>
        <v/>
      </c>
      <c r="E816">
        <f>IF(B816="","",IF(INPUT!$I$1="","",IF(C816&lt;(INT(INPUT!$I$1)-INPUT!$I$2),"Off Meds",IF(C816&lt;=(INT(INPUT!$I$1)+INPUT!$I$2),"Washout","On Meds"))))</f>
        <v/>
      </c>
      <c r="F816">
        <f>IF(B816="","",1.509*(LN(B816)^1.084-5.381))</f>
        <v/>
      </c>
      <c r="G816">
        <f>IF(F816="","",IF(F816&lt;0,10*F816^2,0))</f>
        <v/>
      </c>
      <c r="H816">
        <f>IF(F816="","",IF(F816&gt;0,10*F816^2,0))</f>
        <v/>
      </c>
    </row>
    <row r="817">
      <c r="A817">
        <f>Input!A817</f>
        <v/>
      </c>
      <c r="B817">
        <f>IF(ISNUMBER(Input!B817),IF(AND(Input!B817&gt;=20,Input!B817&lt;=700),Input!B817,""),"")</f>
        <v/>
      </c>
      <c r="C817">
        <f>IF(B817="","",INT(A817))</f>
        <v/>
      </c>
      <c r="D817">
        <f>IF(B817="","",HOUR(A817))</f>
        <v/>
      </c>
      <c r="E817">
        <f>IF(B817="","",IF(INPUT!$I$1="","",IF(C817&lt;(INT(INPUT!$I$1)-INPUT!$I$2),"Off Meds",IF(C817&lt;=(INT(INPUT!$I$1)+INPUT!$I$2),"Washout","On Meds"))))</f>
        <v/>
      </c>
      <c r="F817">
        <f>IF(B817="","",1.509*(LN(B817)^1.084-5.381))</f>
        <v/>
      </c>
      <c r="G817">
        <f>IF(F817="","",IF(F817&lt;0,10*F817^2,0))</f>
        <v/>
      </c>
      <c r="H817">
        <f>IF(F817="","",IF(F817&gt;0,10*F817^2,0))</f>
        <v/>
      </c>
    </row>
    <row r="818">
      <c r="A818">
        <f>Input!A818</f>
        <v/>
      </c>
      <c r="B818">
        <f>IF(ISNUMBER(Input!B818),IF(AND(Input!B818&gt;=20,Input!B818&lt;=700),Input!B818,""),"")</f>
        <v/>
      </c>
      <c r="C818">
        <f>IF(B818="","",INT(A818))</f>
        <v/>
      </c>
      <c r="D818">
        <f>IF(B818="","",HOUR(A818))</f>
        <v/>
      </c>
      <c r="E818">
        <f>IF(B818="","",IF(INPUT!$I$1="","",IF(C818&lt;(INT(INPUT!$I$1)-INPUT!$I$2),"Off Meds",IF(C818&lt;=(INT(INPUT!$I$1)+INPUT!$I$2),"Washout","On Meds"))))</f>
        <v/>
      </c>
      <c r="F818">
        <f>IF(B818="","",1.509*(LN(B818)^1.084-5.381))</f>
        <v/>
      </c>
      <c r="G818">
        <f>IF(F818="","",IF(F818&lt;0,10*F818^2,0))</f>
        <v/>
      </c>
      <c r="H818">
        <f>IF(F818="","",IF(F818&gt;0,10*F818^2,0))</f>
        <v/>
      </c>
    </row>
    <row r="819">
      <c r="A819">
        <f>Input!A819</f>
        <v/>
      </c>
      <c r="B819">
        <f>IF(ISNUMBER(Input!B819),IF(AND(Input!B819&gt;=20,Input!B819&lt;=700),Input!B819,""),"")</f>
        <v/>
      </c>
      <c r="C819">
        <f>IF(B819="","",INT(A819))</f>
        <v/>
      </c>
      <c r="D819">
        <f>IF(B819="","",HOUR(A819))</f>
        <v/>
      </c>
      <c r="E819">
        <f>IF(B819="","",IF(INPUT!$I$1="","",IF(C819&lt;(INT(INPUT!$I$1)-INPUT!$I$2),"Off Meds",IF(C819&lt;=(INT(INPUT!$I$1)+INPUT!$I$2),"Washout","On Meds"))))</f>
        <v/>
      </c>
      <c r="F819">
        <f>IF(B819="","",1.509*(LN(B819)^1.084-5.381))</f>
        <v/>
      </c>
      <c r="G819">
        <f>IF(F819="","",IF(F819&lt;0,10*F819^2,0))</f>
        <v/>
      </c>
      <c r="H819">
        <f>IF(F819="","",IF(F819&gt;0,10*F819^2,0))</f>
        <v/>
      </c>
    </row>
    <row r="820">
      <c r="A820">
        <f>Input!A820</f>
        <v/>
      </c>
      <c r="B820">
        <f>IF(ISNUMBER(Input!B820),IF(AND(Input!B820&gt;=20,Input!B820&lt;=700),Input!B820,""),"")</f>
        <v/>
      </c>
      <c r="C820">
        <f>IF(B820="","",INT(A820))</f>
        <v/>
      </c>
      <c r="D820">
        <f>IF(B820="","",HOUR(A820))</f>
        <v/>
      </c>
      <c r="E820">
        <f>IF(B820="","",IF(INPUT!$I$1="","",IF(C820&lt;(INT(INPUT!$I$1)-INPUT!$I$2),"Off Meds",IF(C820&lt;=(INT(INPUT!$I$1)+INPUT!$I$2),"Washout","On Meds"))))</f>
        <v/>
      </c>
      <c r="F820">
        <f>IF(B820="","",1.509*(LN(B820)^1.084-5.381))</f>
        <v/>
      </c>
      <c r="G820">
        <f>IF(F820="","",IF(F820&lt;0,10*F820^2,0))</f>
        <v/>
      </c>
      <c r="H820">
        <f>IF(F820="","",IF(F820&gt;0,10*F820^2,0))</f>
        <v/>
      </c>
    </row>
    <row r="821">
      <c r="A821">
        <f>Input!A821</f>
        <v/>
      </c>
      <c r="B821">
        <f>IF(ISNUMBER(Input!B821),IF(AND(Input!B821&gt;=20,Input!B821&lt;=700),Input!B821,""),"")</f>
        <v/>
      </c>
      <c r="C821">
        <f>IF(B821="","",INT(A821))</f>
        <v/>
      </c>
      <c r="D821">
        <f>IF(B821="","",HOUR(A821))</f>
        <v/>
      </c>
      <c r="E821">
        <f>IF(B821="","",IF(INPUT!$I$1="","",IF(C821&lt;(INT(INPUT!$I$1)-INPUT!$I$2),"Off Meds",IF(C821&lt;=(INT(INPUT!$I$1)+INPUT!$I$2),"Washout","On Meds"))))</f>
        <v/>
      </c>
      <c r="F821">
        <f>IF(B821="","",1.509*(LN(B821)^1.084-5.381))</f>
        <v/>
      </c>
      <c r="G821">
        <f>IF(F821="","",IF(F821&lt;0,10*F821^2,0))</f>
        <v/>
      </c>
      <c r="H821">
        <f>IF(F821="","",IF(F821&gt;0,10*F821^2,0))</f>
        <v/>
      </c>
    </row>
    <row r="822">
      <c r="A822">
        <f>Input!A822</f>
        <v/>
      </c>
      <c r="B822">
        <f>IF(ISNUMBER(Input!B822),IF(AND(Input!B822&gt;=20,Input!B822&lt;=700),Input!B822,""),"")</f>
        <v/>
      </c>
      <c r="C822">
        <f>IF(B822="","",INT(A822))</f>
        <v/>
      </c>
      <c r="D822">
        <f>IF(B822="","",HOUR(A822))</f>
        <v/>
      </c>
      <c r="E822">
        <f>IF(B822="","",IF(INPUT!$I$1="","",IF(C822&lt;(INT(INPUT!$I$1)-INPUT!$I$2),"Off Meds",IF(C822&lt;=(INT(INPUT!$I$1)+INPUT!$I$2),"Washout","On Meds"))))</f>
        <v/>
      </c>
      <c r="F822">
        <f>IF(B822="","",1.509*(LN(B822)^1.084-5.381))</f>
        <v/>
      </c>
      <c r="G822">
        <f>IF(F822="","",IF(F822&lt;0,10*F822^2,0))</f>
        <v/>
      </c>
      <c r="H822">
        <f>IF(F822="","",IF(F822&gt;0,10*F822^2,0))</f>
        <v/>
      </c>
    </row>
    <row r="823">
      <c r="A823">
        <f>Input!A823</f>
        <v/>
      </c>
      <c r="B823">
        <f>IF(ISNUMBER(Input!B823),IF(AND(Input!B823&gt;=20,Input!B823&lt;=700),Input!B823,""),"")</f>
        <v/>
      </c>
      <c r="C823">
        <f>IF(B823="","",INT(A823))</f>
        <v/>
      </c>
      <c r="D823">
        <f>IF(B823="","",HOUR(A823))</f>
        <v/>
      </c>
      <c r="E823">
        <f>IF(B823="","",IF(INPUT!$I$1="","",IF(C823&lt;(INT(INPUT!$I$1)-INPUT!$I$2),"Off Meds",IF(C823&lt;=(INT(INPUT!$I$1)+INPUT!$I$2),"Washout","On Meds"))))</f>
        <v/>
      </c>
      <c r="F823">
        <f>IF(B823="","",1.509*(LN(B823)^1.084-5.381))</f>
        <v/>
      </c>
      <c r="G823">
        <f>IF(F823="","",IF(F823&lt;0,10*F823^2,0))</f>
        <v/>
      </c>
      <c r="H823">
        <f>IF(F823="","",IF(F823&gt;0,10*F823^2,0))</f>
        <v/>
      </c>
    </row>
    <row r="824">
      <c r="A824">
        <f>Input!A824</f>
        <v/>
      </c>
      <c r="B824">
        <f>IF(ISNUMBER(Input!B824),IF(AND(Input!B824&gt;=20,Input!B824&lt;=700),Input!B824,""),"")</f>
        <v/>
      </c>
      <c r="C824">
        <f>IF(B824="","",INT(A824))</f>
        <v/>
      </c>
      <c r="D824">
        <f>IF(B824="","",HOUR(A824))</f>
        <v/>
      </c>
      <c r="E824">
        <f>IF(B824="","",IF(INPUT!$I$1="","",IF(C824&lt;(INT(INPUT!$I$1)-INPUT!$I$2),"Off Meds",IF(C824&lt;=(INT(INPUT!$I$1)+INPUT!$I$2),"Washout","On Meds"))))</f>
        <v/>
      </c>
      <c r="F824">
        <f>IF(B824="","",1.509*(LN(B824)^1.084-5.381))</f>
        <v/>
      </c>
      <c r="G824">
        <f>IF(F824="","",IF(F824&lt;0,10*F824^2,0))</f>
        <v/>
      </c>
      <c r="H824">
        <f>IF(F824="","",IF(F824&gt;0,10*F824^2,0))</f>
        <v/>
      </c>
    </row>
    <row r="825">
      <c r="A825">
        <f>Input!A825</f>
        <v/>
      </c>
      <c r="B825">
        <f>IF(ISNUMBER(Input!B825),IF(AND(Input!B825&gt;=20,Input!B825&lt;=700),Input!B825,""),"")</f>
        <v/>
      </c>
      <c r="C825">
        <f>IF(B825="","",INT(A825))</f>
        <v/>
      </c>
      <c r="D825">
        <f>IF(B825="","",HOUR(A825))</f>
        <v/>
      </c>
      <c r="E825">
        <f>IF(B825="","",IF(INPUT!$I$1="","",IF(C825&lt;(INT(INPUT!$I$1)-INPUT!$I$2),"Off Meds",IF(C825&lt;=(INT(INPUT!$I$1)+INPUT!$I$2),"Washout","On Meds"))))</f>
        <v/>
      </c>
      <c r="F825">
        <f>IF(B825="","",1.509*(LN(B825)^1.084-5.381))</f>
        <v/>
      </c>
      <c r="G825">
        <f>IF(F825="","",IF(F825&lt;0,10*F825^2,0))</f>
        <v/>
      </c>
      <c r="H825">
        <f>IF(F825="","",IF(F825&gt;0,10*F825^2,0))</f>
        <v/>
      </c>
    </row>
    <row r="826">
      <c r="A826">
        <f>Input!A826</f>
        <v/>
      </c>
      <c r="B826">
        <f>IF(ISNUMBER(Input!B826),IF(AND(Input!B826&gt;=20,Input!B826&lt;=700),Input!B826,""),"")</f>
        <v/>
      </c>
      <c r="C826">
        <f>IF(B826="","",INT(A826))</f>
        <v/>
      </c>
      <c r="D826">
        <f>IF(B826="","",HOUR(A826))</f>
        <v/>
      </c>
      <c r="E826">
        <f>IF(B826="","",IF(INPUT!$I$1="","",IF(C826&lt;(INT(INPUT!$I$1)-INPUT!$I$2),"Off Meds",IF(C826&lt;=(INT(INPUT!$I$1)+INPUT!$I$2),"Washout","On Meds"))))</f>
        <v/>
      </c>
      <c r="F826">
        <f>IF(B826="","",1.509*(LN(B826)^1.084-5.381))</f>
        <v/>
      </c>
      <c r="G826">
        <f>IF(F826="","",IF(F826&lt;0,10*F826^2,0))</f>
        <v/>
      </c>
      <c r="H826">
        <f>IF(F826="","",IF(F826&gt;0,10*F826^2,0))</f>
        <v/>
      </c>
    </row>
    <row r="827">
      <c r="A827">
        <f>Input!A827</f>
        <v/>
      </c>
      <c r="B827">
        <f>IF(ISNUMBER(Input!B827),IF(AND(Input!B827&gt;=20,Input!B827&lt;=700),Input!B827,""),"")</f>
        <v/>
      </c>
      <c r="C827">
        <f>IF(B827="","",INT(A827))</f>
        <v/>
      </c>
      <c r="D827">
        <f>IF(B827="","",HOUR(A827))</f>
        <v/>
      </c>
      <c r="E827">
        <f>IF(B827="","",IF(INPUT!$I$1="","",IF(C827&lt;(INT(INPUT!$I$1)-INPUT!$I$2),"Off Meds",IF(C827&lt;=(INT(INPUT!$I$1)+INPUT!$I$2),"Washout","On Meds"))))</f>
        <v/>
      </c>
      <c r="F827">
        <f>IF(B827="","",1.509*(LN(B827)^1.084-5.381))</f>
        <v/>
      </c>
      <c r="G827">
        <f>IF(F827="","",IF(F827&lt;0,10*F827^2,0))</f>
        <v/>
      </c>
      <c r="H827">
        <f>IF(F827="","",IF(F827&gt;0,10*F827^2,0))</f>
        <v/>
      </c>
    </row>
    <row r="828">
      <c r="A828">
        <f>Input!A828</f>
        <v/>
      </c>
      <c r="B828">
        <f>IF(ISNUMBER(Input!B828),IF(AND(Input!B828&gt;=20,Input!B828&lt;=700),Input!B828,""),"")</f>
        <v/>
      </c>
      <c r="C828">
        <f>IF(B828="","",INT(A828))</f>
        <v/>
      </c>
      <c r="D828">
        <f>IF(B828="","",HOUR(A828))</f>
        <v/>
      </c>
      <c r="E828">
        <f>IF(B828="","",IF(INPUT!$I$1="","",IF(C828&lt;(INT(INPUT!$I$1)-INPUT!$I$2),"Off Meds",IF(C828&lt;=(INT(INPUT!$I$1)+INPUT!$I$2),"Washout","On Meds"))))</f>
        <v/>
      </c>
      <c r="F828">
        <f>IF(B828="","",1.509*(LN(B828)^1.084-5.381))</f>
        <v/>
      </c>
      <c r="G828">
        <f>IF(F828="","",IF(F828&lt;0,10*F828^2,0))</f>
        <v/>
      </c>
      <c r="H828">
        <f>IF(F828="","",IF(F828&gt;0,10*F828^2,0))</f>
        <v/>
      </c>
    </row>
    <row r="829">
      <c r="A829">
        <f>Input!A829</f>
        <v/>
      </c>
      <c r="B829">
        <f>IF(ISNUMBER(Input!B829),IF(AND(Input!B829&gt;=20,Input!B829&lt;=700),Input!B829,""),"")</f>
        <v/>
      </c>
      <c r="C829">
        <f>IF(B829="","",INT(A829))</f>
        <v/>
      </c>
      <c r="D829">
        <f>IF(B829="","",HOUR(A829))</f>
        <v/>
      </c>
      <c r="E829">
        <f>IF(B829="","",IF(INPUT!$I$1="","",IF(C829&lt;(INT(INPUT!$I$1)-INPUT!$I$2),"Off Meds",IF(C829&lt;=(INT(INPUT!$I$1)+INPUT!$I$2),"Washout","On Meds"))))</f>
        <v/>
      </c>
      <c r="F829">
        <f>IF(B829="","",1.509*(LN(B829)^1.084-5.381))</f>
        <v/>
      </c>
      <c r="G829">
        <f>IF(F829="","",IF(F829&lt;0,10*F829^2,0))</f>
        <v/>
      </c>
      <c r="H829">
        <f>IF(F829="","",IF(F829&gt;0,10*F829^2,0))</f>
        <v/>
      </c>
    </row>
    <row r="830">
      <c r="A830">
        <f>Input!A830</f>
        <v/>
      </c>
      <c r="B830">
        <f>IF(ISNUMBER(Input!B830),IF(AND(Input!B830&gt;=20,Input!B830&lt;=700),Input!B830,""),"")</f>
        <v/>
      </c>
      <c r="C830">
        <f>IF(B830="","",INT(A830))</f>
        <v/>
      </c>
      <c r="D830">
        <f>IF(B830="","",HOUR(A830))</f>
        <v/>
      </c>
      <c r="E830">
        <f>IF(B830="","",IF(INPUT!$I$1="","",IF(C830&lt;(INT(INPUT!$I$1)-INPUT!$I$2),"Off Meds",IF(C830&lt;=(INT(INPUT!$I$1)+INPUT!$I$2),"Washout","On Meds"))))</f>
        <v/>
      </c>
      <c r="F830">
        <f>IF(B830="","",1.509*(LN(B830)^1.084-5.381))</f>
        <v/>
      </c>
      <c r="G830">
        <f>IF(F830="","",IF(F830&lt;0,10*F830^2,0))</f>
        <v/>
      </c>
      <c r="H830">
        <f>IF(F830="","",IF(F830&gt;0,10*F830^2,0))</f>
        <v/>
      </c>
    </row>
    <row r="831">
      <c r="A831">
        <f>Input!A831</f>
        <v/>
      </c>
      <c r="B831">
        <f>IF(ISNUMBER(Input!B831),IF(AND(Input!B831&gt;=20,Input!B831&lt;=700),Input!B831,""),"")</f>
        <v/>
      </c>
      <c r="C831">
        <f>IF(B831="","",INT(A831))</f>
        <v/>
      </c>
      <c r="D831">
        <f>IF(B831="","",HOUR(A831))</f>
        <v/>
      </c>
      <c r="E831">
        <f>IF(B831="","",IF(INPUT!$I$1="","",IF(C831&lt;(INT(INPUT!$I$1)-INPUT!$I$2),"Off Meds",IF(C831&lt;=(INT(INPUT!$I$1)+INPUT!$I$2),"Washout","On Meds"))))</f>
        <v/>
      </c>
      <c r="F831">
        <f>IF(B831="","",1.509*(LN(B831)^1.084-5.381))</f>
        <v/>
      </c>
      <c r="G831">
        <f>IF(F831="","",IF(F831&lt;0,10*F831^2,0))</f>
        <v/>
      </c>
      <c r="H831">
        <f>IF(F831="","",IF(F831&gt;0,10*F831^2,0))</f>
        <v/>
      </c>
    </row>
    <row r="832">
      <c r="A832">
        <f>Input!A832</f>
        <v/>
      </c>
      <c r="B832">
        <f>IF(ISNUMBER(Input!B832),IF(AND(Input!B832&gt;=20,Input!B832&lt;=700),Input!B832,""),"")</f>
        <v/>
      </c>
      <c r="C832">
        <f>IF(B832="","",INT(A832))</f>
        <v/>
      </c>
      <c r="D832">
        <f>IF(B832="","",HOUR(A832))</f>
        <v/>
      </c>
      <c r="E832">
        <f>IF(B832="","",IF(INPUT!$I$1="","",IF(C832&lt;(INT(INPUT!$I$1)-INPUT!$I$2),"Off Meds",IF(C832&lt;=(INT(INPUT!$I$1)+INPUT!$I$2),"Washout","On Meds"))))</f>
        <v/>
      </c>
      <c r="F832">
        <f>IF(B832="","",1.509*(LN(B832)^1.084-5.381))</f>
        <v/>
      </c>
      <c r="G832">
        <f>IF(F832="","",IF(F832&lt;0,10*F832^2,0))</f>
        <v/>
      </c>
      <c r="H832">
        <f>IF(F832="","",IF(F832&gt;0,10*F832^2,0))</f>
        <v/>
      </c>
    </row>
    <row r="833">
      <c r="A833">
        <f>Input!A833</f>
        <v/>
      </c>
      <c r="B833">
        <f>IF(ISNUMBER(Input!B833),IF(AND(Input!B833&gt;=20,Input!B833&lt;=700),Input!B833,""),"")</f>
        <v/>
      </c>
      <c r="C833">
        <f>IF(B833="","",INT(A833))</f>
        <v/>
      </c>
      <c r="D833">
        <f>IF(B833="","",HOUR(A833))</f>
        <v/>
      </c>
      <c r="E833">
        <f>IF(B833="","",IF(INPUT!$I$1="","",IF(C833&lt;(INT(INPUT!$I$1)-INPUT!$I$2),"Off Meds",IF(C833&lt;=(INT(INPUT!$I$1)+INPUT!$I$2),"Washout","On Meds"))))</f>
        <v/>
      </c>
      <c r="F833">
        <f>IF(B833="","",1.509*(LN(B833)^1.084-5.381))</f>
        <v/>
      </c>
      <c r="G833">
        <f>IF(F833="","",IF(F833&lt;0,10*F833^2,0))</f>
        <v/>
      </c>
      <c r="H833">
        <f>IF(F833="","",IF(F833&gt;0,10*F833^2,0))</f>
        <v/>
      </c>
    </row>
    <row r="834">
      <c r="A834">
        <f>Input!A834</f>
        <v/>
      </c>
      <c r="B834">
        <f>IF(ISNUMBER(Input!B834),IF(AND(Input!B834&gt;=20,Input!B834&lt;=700),Input!B834,""),"")</f>
        <v/>
      </c>
      <c r="C834">
        <f>IF(B834="","",INT(A834))</f>
        <v/>
      </c>
      <c r="D834">
        <f>IF(B834="","",HOUR(A834))</f>
        <v/>
      </c>
      <c r="E834">
        <f>IF(B834="","",IF(INPUT!$I$1="","",IF(C834&lt;(INT(INPUT!$I$1)-INPUT!$I$2),"Off Meds",IF(C834&lt;=(INT(INPUT!$I$1)+INPUT!$I$2),"Washout","On Meds"))))</f>
        <v/>
      </c>
      <c r="F834">
        <f>IF(B834="","",1.509*(LN(B834)^1.084-5.381))</f>
        <v/>
      </c>
      <c r="G834">
        <f>IF(F834="","",IF(F834&lt;0,10*F834^2,0))</f>
        <v/>
      </c>
      <c r="H834">
        <f>IF(F834="","",IF(F834&gt;0,10*F834^2,0))</f>
        <v/>
      </c>
    </row>
    <row r="835">
      <c r="A835">
        <f>Input!A835</f>
        <v/>
      </c>
      <c r="B835">
        <f>IF(ISNUMBER(Input!B835),IF(AND(Input!B835&gt;=20,Input!B835&lt;=700),Input!B835,""),"")</f>
        <v/>
      </c>
      <c r="C835">
        <f>IF(B835="","",INT(A835))</f>
        <v/>
      </c>
      <c r="D835">
        <f>IF(B835="","",HOUR(A835))</f>
        <v/>
      </c>
      <c r="E835">
        <f>IF(B835="","",IF(INPUT!$I$1="","",IF(C835&lt;(INT(INPUT!$I$1)-INPUT!$I$2),"Off Meds",IF(C835&lt;=(INT(INPUT!$I$1)+INPUT!$I$2),"Washout","On Meds"))))</f>
        <v/>
      </c>
      <c r="F835">
        <f>IF(B835="","",1.509*(LN(B835)^1.084-5.381))</f>
        <v/>
      </c>
      <c r="G835">
        <f>IF(F835="","",IF(F835&lt;0,10*F835^2,0))</f>
        <v/>
      </c>
      <c r="H835">
        <f>IF(F835="","",IF(F835&gt;0,10*F835^2,0))</f>
        <v/>
      </c>
    </row>
    <row r="836">
      <c r="A836">
        <f>Input!A836</f>
        <v/>
      </c>
      <c r="B836">
        <f>IF(ISNUMBER(Input!B836),IF(AND(Input!B836&gt;=20,Input!B836&lt;=700),Input!B836,""),"")</f>
        <v/>
      </c>
      <c r="C836">
        <f>IF(B836="","",INT(A836))</f>
        <v/>
      </c>
      <c r="D836">
        <f>IF(B836="","",HOUR(A836))</f>
        <v/>
      </c>
      <c r="E836">
        <f>IF(B836="","",IF(INPUT!$I$1="","",IF(C836&lt;(INT(INPUT!$I$1)-INPUT!$I$2),"Off Meds",IF(C836&lt;=(INT(INPUT!$I$1)+INPUT!$I$2),"Washout","On Meds"))))</f>
        <v/>
      </c>
      <c r="F836">
        <f>IF(B836="","",1.509*(LN(B836)^1.084-5.381))</f>
        <v/>
      </c>
      <c r="G836">
        <f>IF(F836="","",IF(F836&lt;0,10*F836^2,0))</f>
        <v/>
      </c>
      <c r="H836">
        <f>IF(F836="","",IF(F836&gt;0,10*F836^2,0))</f>
        <v/>
      </c>
    </row>
    <row r="837">
      <c r="A837">
        <f>Input!A837</f>
        <v/>
      </c>
      <c r="B837">
        <f>IF(ISNUMBER(Input!B837),IF(AND(Input!B837&gt;=20,Input!B837&lt;=700),Input!B837,""),"")</f>
        <v/>
      </c>
      <c r="C837">
        <f>IF(B837="","",INT(A837))</f>
        <v/>
      </c>
      <c r="D837">
        <f>IF(B837="","",HOUR(A837))</f>
        <v/>
      </c>
      <c r="E837">
        <f>IF(B837="","",IF(INPUT!$I$1="","",IF(C837&lt;(INT(INPUT!$I$1)-INPUT!$I$2),"Off Meds",IF(C837&lt;=(INT(INPUT!$I$1)+INPUT!$I$2),"Washout","On Meds"))))</f>
        <v/>
      </c>
      <c r="F837">
        <f>IF(B837="","",1.509*(LN(B837)^1.084-5.381))</f>
        <v/>
      </c>
      <c r="G837">
        <f>IF(F837="","",IF(F837&lt;0,10*F837^2,0))</f>
        <v/>
      </c>
      <c r="H837">
        <f>IF(F837="","",IF(F837&gt;0,10*F837^2,0))</f>
        <v/>
      </c>
    </row>
    <row r="838">
      <c r="A838">
        <f>Input!A838</f>
        <v/>
      </c>
      <c r="B838">
        <f>IF(ISNUMBER(Input!B838),IF(AND(Input!B838&gt;=20,Input!B838&lt;=700),Input!B838,""),"")</f>
        <v/>
      </c>
      <c r="C838">
        <f>IF(B838="","",INT(A838))</f>
        <v/>
      </c>
      <c r="D838">
        <f>IF(B838="","",HOUR(A838))</f>
        <v/>
      </c>
      <c r="E838">
        <f>IF(B838="","",IF(INPUT!$I$1="","",IF(C838&lt;(INT(INPUT!$I$1)-INPUT!$I$2),"Off Meds",IF(C838&lt;=(INT(INPUT!$I$1)+INPUT!$I$2),"Washout","On Meds"))))</f>
        <v/>
      </c>
      <c r="F838">
        <f>IF(B838="","",1.509*(LN(B838)^1.084-5.381))</f>
        <v/>
      </c>
      <c r="G838">
        <f>IF(F838="","",IF(F838&lt;0,10*F838^2,0))</f>
        <v/>
      </c>
      <c r="H838">
        <f>IF(F838="","",IF(F838&gt;0,10*F838^2,0))</f>
        <v/>
      </c>
    </row>
    <row r="839">
      <c r="A839">
        <f>Input!A839</f>
        <v/>
      </c>
      <c r="B839">
        <f>IF(ISNUMBER(Input!B839),IF(AND(Input!B839&gt;=20,Input!B839&lt;=700),Input!B839,""),"")</f>
        <v/>
      </c>
      <c r="C839">
        <f>IF(B839="","",INT(A839))</f>
        <v/>
      </c>
      <c r="D839">
        <f>IF(B839="","",HOUR(A839))</f>
        <v/>
      </c>
      <c r="E839">
        <f>IF(B839="","",IF(INPUT!$I$1="","",IF(C839&lt;(INT(INPUT!$I$1)-INPUT!$I$2),"Off Meds",IF(C839&lt;=(INT(INPUT!$I$1)+INPUT!$I$2),"Washout","On Meds"))))</f>
        <v/>
      </c>
      <c r="F839">
        <f>IF(B839="","",1.509*(LN(B839)^1.084-5.381))</f>
        <v/>
      </c>
      <c r="G839">
        <f>IF(F839="","",IF(F839&lt;0,10*F839^2,0))</f>
        <v/>
      </c>
      <c r="H839">
        <f>IF(F839="","",IF(F839&gt;0,10*F839^2,0))</f>
        <v/>
      </c>
    </row>
    <row r="840">
      <c r="A840">
        <f>Input!A840</f>
        <v/>
      </c>
      <c r="B840">
        <f>IF(ISNUMBER(Input!B840),IF(AND(Input!B840&gt;=20,Input!B840&lt;=700),Input!B840,""),"")</f>
        <v/>
      </c>
      <c r="C840">
        <f>IF(B840="","",INT(A840))</f>
        <v/>
      </c>
      <c r="D840">
        <f>IF(B840="","",HOUR(A840))</f>
        <v/>
      </c>
      <c r="E840">
        <f>IF(B840="","",IF(INPUT!$I$1="","",IF(C840&lt;(INT(INPUT!$I$1)-INPUT!$I$2),"Off Meds",IF(C840&lt;=(INT(INPUT!$I$1)+INPUT!$I$2),"Washout","On Meds"))))</f>
        <v/>
      </c>
      <c r="F840">
        <f>IF(B840="","",1.509*(LN(B840)^1.084-5.381))</f>
        <v/>
      </c>
      <c r="G840">
        <f>IF(F840="","",IF(F840&lt;0,10*F840^2,0))</f>
        <v/>
      </c>
      <c r="H840">
        <f>IF(F840="","",IF(F840&gt;0,10*F840^2,0))</f>
        <v/>
      </c>
    </row>
    <row r="841">
      <c r="A841">
        <f>Input!A841</f>
        <v/>
      </c>
      <c r="B841">
        <f>IF(ISNUMBER(Input!B841),IF(AND(Input!B841&gt;=20,Input!B841&lt;=700),Input!B841,""),"")</f>
        <v/>
      </c>
      <c r="C841">
        <f>IF(B841="","",INT(A841))</f>
        <v/>
      </c>
      <c r="D841">
        <f>IF(B841="","",HOUR(A841))</f>
        <v/>
      </c>
      <c r="E841">
        <f>IF(B841="","",IF(INPUT!$I$1="","",IF(C841&lt;(INT(INPUT!$I$1)-INPUT!$I$2),"Off Meds",IF(C841&lt;=(INT(INPUT!$I$1)+INPUT!$I$2),"Washout","On Meds"))))</f>
        <v/>
      </c>
      <c r="F841">
        <f>IF(B841="","",1.509*(LN(B841)^1.084-5.381))</f>
        <v/>
      </c>
      <c r="G841">
        <f>IF(F841="","",IF(F841&lt;0,10*F841^2,0))</f>
        <v/>
      </c>
      <c r="H841">
        <f>IF(F841="","",IF(F841&gt;0,10*F841^2,0))</f>
        <v/>
      </c>
    </row>
    <row r="842">
      <c r="A842">
        <f>Input!A842</f>
        <v/>
      </c>
      <c r="B842">
        <f>IF(ISNUMBER(Input!B842),IF(AND(Input!B842&gt;=20,Input!B842&lt;=700),Input!B842,""),"")</f>
        <v/>
      </c>
      <c r="C842">
        <f>IF(B842="","",INT(A842))</f>
        <v/>
      </c>
      <c r="D842">
        <f>IF(B842="","",HOUR(A842))</f>
        <v/>
      </c>
      <c r="E842">
        <f>IF(B842="","",IF(INPUT!$I$1="","",IF(C842&lt;(INT(INPUT!$I$1)-INPUT!$I$2),"Off Meds",IF(C842&lt;=(INT(INPUT!$I$1)+INPUT!$I$2),"Washout","On Meds"))))</f>
        <v/>
      </c>
      <c r="F842">
        <f>IF(B842="","",1.509*(LN(B842)^1.084-5.381))</f>
        <v/>
      </c>
      <c r="G842">
        <f>IF(F842="","",IF(F842&lt;0,10*F842^2,0))</f>
        <v/>
      </c>
      <c r="H842">
        <f>IF(F842="","",IF(F842&gt;0,10*F842^2,0))</f>
        <v/>
      </c>
    </row>
    <row r="843">
      <c r="A843">
        <f>Input!A843</f>
        <v/>
      </c>
      <c r="B843">
        <f>IF(ISNUMBER(Input!B843),IF(AND(Input!B843&gt;=20,Input!B843&lt;=700),Input!B843,""),"")</f>
        <v/>
      </c>
      <c r="C843">
        <f>IF(B843="","",INT(A843))</f>
        <v/>
      </c>
      <c r="D843">
        <f>IF(B843="","",HOUR(A843))</f>
        <v/>
      </c>
      <c r="E843">
        <f>IF(B843="","",IF(INPUT!$I$1="","",IF(C843&lt;(INT(INPUT!$I$1)-INPUT!$I$2),"Off Meds",IF(C843&lt;=(INT(INPUT!$I$1)+INPUT!$I$2),"Washout","On Meds"))))</f>
        <v/>
      </c>
      <c r="F843">
        <f>IF(B843="","",1.509*(LN(B843)^1.084-5.381))</f>
        <v/>
      </c>
      <c r="G843">
        <f>IF(F843="","",IF(F843&lt;0,10*F843^2,0))</f>
        <v/>
      </c>
      <c r="H843">
        <f>IF(F843="","",IF(F843&gt;0,10*F843^2,0))</f>
        <v/>
      </c>
    </row>
    <row r="844">
      <c r="A844">
        <f>Input!A844</f>
        <v/>
      </c>
      <c r="B844">
        <f>IF(ISNUMBER(Input!B844),IF(AND(Input!B844&gt;=20,Input!B844&lt;=700),Input!B844,""),"")</f>
        <v/>
      </c>
      <c r="C844">
        <f>IF(B844="","",INT(A844))</f>
        <v/>
      </c>
      <c r="D844">
        <f>IF(B844="","",HOUR(A844))</f>
        <v/>
      </c>
      <c r="E844">
        <f>IF(B844="","",IF(INPUT!$I$1="","",IF(C844&lt;(INT(INPUT!$I$1)-INPUT!$I$2),"Off Meds",IF(C844&lt;=(INT(INPUT!$I$1)+INPUT!$I$2),"Washout","On Meds"))))</f>
        <v/>
      </c>
      <c r="F844">
        <f>IF(B844="","",1.509*(LN(B844)^1.084-5.381))</f>
        <v/>
      </c>
      <c r="G844">
        <f>IF(F844="","",IF(F844&lt;0,10*F844^2,0))</f>
        <v/>
      </c>
      <c r="H844">
        <f>IF(F844="","",IF(F844&gt;0,10*F844^2,0))</f>
        <v/>
      </c>
    </row>
    <row r="845">
      <c r="A845">
        <f>Input!A845</f>
        <v/>
      </c>
      <c r="B845">
        <f>IF(ISNUMBER(Input!B845),IF(AND(Input!B845&gt;=20,Input!B845&lt;=700),Input!B845,""),"")</f>
        <v/>
      </c>
      <c r="C845">
        <f>IF(B845="","",INT(A845))</f>
        <v/>
      </c>
      <c r="D845">
        <f>IF(B845="","",HOUR(A845))</f>
        <v/>
      </c>
      <c r="E845">
        <f>IF(B845="","",IF(INPUT!$I$1="","",IF(C845&lt;(INT(INPUT!$I$1)-INPUT!$I$2),"Off Meds",IF(C845&lt;=(INT(INPUT!$I$1)+INPUT!$I$2),"Washout","On Meds"))))</f>
        <v/>
      </c>
      <c r="F845">
        <f>IF(B845="","",1.509*(LN(B845)^1.084-5.381))</f>
        <v/>
      </c>
      <c r="G845">
        <f>IF(F845="","",IF(F845&lt;0,10*F845^2,0))</f>
        <v/>
      </c>
      <c r="H845">
        <f>IF(F845="","",IF(F845&gt;0,10*F845^2,0))</f>
        <v/>
      </c>
    </row>
    <row r="846">
      <c r="A846">
        <f>Input!A846</f>
        <v/>
      </c>
      <c r="B846">
        <f>IF(ISNUMBER(Input!B846),IF(AND(Input!B846&gt;=20,Input!B846&lt;=700),Input!B846,""),"")</f>
        <v/>
      </c>
      <c r="C846">
        <f>IF(B846="","",INT(A846))</f>
        <v/>
      </c>
      <c r="D846">
        <f>IF(B846="","",HOUR(A846))</f>
        <v/>
      </c>
      <c r="E846">
        <f>IF(B846="","",IF(INPUT!$I$1="","",IF(C846&lt;(INT(INPUT!$I$1)-INPUT!$I$2),"Off Meds",IF(C846&lt;=(INT(INPUT!$I$1)+INPUT!$I$2),"Washout","On Meds"))))</f>
        <v/>
      </c>
      <c r="F846">
        <f>IF(B846="","",1.509*(LN(B846)^1.084-5.381))</f>
        <v/>
      </c>
      <c r="G846">
        <f>IF(F846="","",IF(F846&lt;0,10*F846^2,0))</f>
        <v/>
      </c>
      <c r="H846">
        <f>IF(F846="","",IF(F846&gt;0,10*F846^2,0))</f>
        <v/>
      </c>
    </row>
    <row r="847">
      <c r="A847">
        <f>Input!A847</f>
        <v/>
      </c>
      <c r="B847">
        <f>IF(ISNUMBER(Input!B847),IF(AND(Input!B847&gt;=20,Input!B847&lt;=700),Input!B847,""),"")</f>
        <v/>
      </c>
      <c r="C847">
        <f>IF(B847="","",INT(A847))</f>
        <v/>
      </c>
      <c r="D847">
        <f>IF(B847="","",HOUR(A847))</f>
        <v/>
      </c>
      <c r="E847">
        <f>IF(B847="","",IF(INPUT!$I$1="","",IF(C847&lt;(INT(INPUT!$I$1)-INPUT!$I$2),"Off Meds",IF(C847&lt;=(INT(INPUT!$I$1)+INPUT!$I$2),"Washout","On Meds"))))</f>
        <v/>
      </c>
      <c r="F847">
        <f>IF(B847="","",1.509*(LN(B847)^1.084-5.381))</f>
        <v/>
      </c>
      <c r="G847">
        <f>IF(F847="","",IF(F847&lt;0,10*F847^2,0))</f>
        <v/>
      </c>
      <c r="H847">
        <f>IF(F847="","",IF(F847&gt;0,10*F847^2,0))</f>
        <v/>
      </c>
    </row>
    <row r="848">
      <c r="A848">
        <f>Input!A848</f>
        <v/>
      </c>
      <c r="B848">
        <f>IF(ISNUMBER(Input!B848),IF(AND(Input!B848&gt;=20,Input!B848&lt;=700),Input!B848,""),"")</f>
        <v/>
      </c>
      <c r="C848">
        <f>IF(B848="","",INT(A848))</f>
        <v/>
      </c>
      <c r="D848">
        <f>IF(B848="","",HOUR(A848))</f>
        <v/>
      </c>
      <c r="E848">
        <f>IF(B848="","",IF(INPUT!$I$1="","",IF(C848&lt;(INT(INPUT!$I$1)-INPUT!$I$2),"Off Meds",IF(C848&lt;=(INT(INPUT!$I$1)+INPUT!$I$2),"Washout","On Meds"))))</f>
        <v/>
      </c>
      <c r="F848">
        <f>IF(B848="","",1.509*(LN(B848)^1.084-5.381))</f>
        <v/>
      </c>
      <c r="G848">
        <f>IF(F848="","",IF(F848&lt;0,10*F848^2,0))</f>
        <v/>
      </c>
      <c r="H848">
        <f>IF(F848="","",IF(F848&gt;0,10*F848^2,0))</f>
        <v/>
      </c>
    </row>
    <row r="849">
      <c r="A849">
        <f>Input!A849</f>
        <v/>
      </c>
      <c r="B849">
        <f>IF(ISNUMBER(Input!B849),IF(AND(Input!B849&gt;=20,Input!B849&lt;=700),Input!B849,""),"")</f>
        <v/>
      </c>
      <c r="C849">
        <f>IF(B849="","",INT(A849))</f>
        <v/>
      </c>
      <c r="D849">
        <f>IF(B849="","",HOUR(A849))</f>
        <v/>
      </c>
      <c r="E849">
        <f>IF(B849="","",IF(INPUT!$I$1="","",IF(C849&lt;(INT(INPUT!$I$1)-INPUT!$I$2),"Off Meds",IF(C849&lt;=(INT(INPUT!$I$1)+INPUT!$I$2),"Washout","On Meds"))))</f>
        <v/>
      </c>
      <c r="F849">
        <f>IF(B849="","",1.509*(LN(B849)^1.084-5.381))</f>
        <v/>
      </c>
      <c r="G849">
        <f>IF(F849="","",IF(F849&lt;0,10*F849^2,0))</f>
        <v/>
      </c>
      <c r="H849">
        <f>IF(F849="","",IF(F849&gt;0,10*F849^2,0))</f>
        <v/>
      </c>
    </row>
    <row r="850">
      <c r="A850">
        <f>Input!A850</f>
        <v/>
      </c>
      <c r="B850">
        <f>IF(ISNUMBER(Input!B850),IF(AND(Input!B850&gt;=20,Input!B850&lt;=700),Input!B850,""),"")</f>
        <v/>
      </c>
      <c r="C850">
        <f>IF(B850="","",INT(A850))</f>
        <v/>
      </c>
      <c r="D850">
        <f>IF(B850="","",HOUR(A850))</f>
        <v/>
      </c>
      <c r="E850">
        <f>IF(B850="","",IF(INPUT!$I$1="","",IF(C850&lt;(INT(INPUT!$I$1)-INPUT!$I$2),"Off Meds",IF(C850&lt;=(INT(INPUT!$I$1)+INPUT!$I$2),"Washout","On Meds"))))</f>
        <v/>
      </c>
      <c r="F850">
        <f>IF(B850="","",1.509*(LN(B850)^1.084-5.381))</f>
        <v/>
      </c>
      <c r="G850">
        <f>IF(F850="","",IF(F850&lt;0,10*F850^2,0))</f>
        <v/>
      </c>
      <c r="H850">
        <f>IF(F850="","",IF(F850&gt;0,10*F850^2,0))</f>
        <v/>
      </c>
    </row>
    <row r="851">
      <c r="A851">
        <f>Input!A851</f>
        <v/>
      </c>
      <c r="B851">
        <f>IF(ISNUMBER(Input!B851),IF(AND(Input!B851&gt;=20,Input!B851&lt;=700),Input!B851,""),"")</f>
        <v/>
      </c>
      <c r="C851">
        <f>IF(B851="","",INT(A851))</f>
        <v/>
      </c>
      <c r="D851">
        <f>IF(B851="","",HOUR(A851))</f>
        <v/>
      </c>
      <c r="E851">
        <f>IF(B851="","",IF(INPUT!$I$1="","",IF(C851&lt;(INT(INPUT!$I$1)-INPUT!$I$2),"Off Meds",IF(C851&lt;=(INT(INPUT!$I$1)+INPUT!$I$2),"Washout","On Meds"))))</f>
        <v/>
      </c>
      <c r="F851">
        <f>IF(B851="","",1.509*(LN(B851)^1.084-5.381))</f>
        <v/>
      </c>
      <c r="G851">
        <f>IF(F851="","",IF(F851&lt;0,10*F851^2,0))</f>
        <v/>
      </c>
      <c r="H851">
        <f>IF(F851="","",IF(F851&gt;0,10*F851^2,0))</f>
        <v/>
      </c>
    </row>
    <row r="852">
      <c r="A852">
        <f>Input!A852</f>
        <v/>
      </c>
      <c r="B852">
        <f>IF(ISNUMBER(Input!B852),IF(AND(Input!B852&gt;=20,Input!B852&lt;=700),Input!B852,""),"")</f>
        <v/>
      </c>
      <c r="C852">
        <f>IF(B852="","",INT(A852))</f>
        <v/>
      </c>
      <c r="D852">
        <f>IF(B852="","",HOUR(A852))</f>
        <v/>
      </c>
      <c r="E852">
        <f>IF(B852="","",IF(INPUT!$I$1="","",IF(C852&lt;(INT(INPUT!$I$1)-INPUT!$I$2),"Off Meds",IF(C852&lt;=(INT(INPUT!$I$1)+INPUT!$I$2),"Washout","On Meds"))))</f>
        <v/>
      </c>
      <c r="F852">
        <f>IF(B852="","",1.509*(LN(B852)^1.084-5.381))</f>
        <v/>
      </c>
      <c r="G852">
        <f>IF(F852="","",IF(F852&lt;0,10*F852^2,0))</f>
        <v/>
      </c>
      <c r="H852">
        <f>IF(F852="","",IF(F852&gt;0,10*F852^2,0))</f>
        <v/>
      </c>
    </row>
    <row r="853">
      <c r="A853">
        <f>Input!A853</f>
        <v/>
      </c>
      <c r="B853">
        <f>IF(ISNUMBER(Input!B853),IF(AND(Input!B853&gt;=20,Input!B853&lt;=700),Input!B853,""),"")</f>
        <v/>
      </c>
      <c r="C853">
        <f>IF(B853="","",INT(A853))</f>
        <v/>
      </c>
      <c r="D853">
        <f>IF(B853="","",HOUR(A853))</f>
        <v/>
      </c>
      <c r="E853">
        <f>IF(B853="","",IF(INPUT!$I$1="","",IF(C853&lt;(INT(INPUT!$I$1)-INPUT!$I$2),"Off Meds",IF(C853&lt;=(INT(INPUT!$I$1)+INPUT!$I$2),"Washout","On Meds"))))</f>
        <v/>
      </c>
      <c r="F853">
        <f>IF(B853="","",1.509*(LN(B853)^1.084-5.381))</f>
        <v/>
      </c>
      <c r="G853">
        <f>IF(F853="","",IF(F853&lt;0,10*F853^2,0))</f>
        <v/>
      </c>
      <c r="H853">
        <f>IF(F853="","",IF(F853&gt;0,10*F853^2,0))</f>
        <v/>
      </c>
    </row>
    <row r="854">
      <c r="A854">
        <f>Input!A854</f>
        <v/>
      </c>
      <c r="B854">
        <f>IF(ISNUMBER(Input!B854),IF(AND(Input!B854&gt;=20,Input!B854&lt;=700),Input!B854,""),"")</f>
        <v/>
      </c>
      <c r="C854">
        <f>IF(B854="","",INT(A854))</f>
        <v/>
      </c>
      <c r="D854">
        <f>IF(B854="","",HOUR(A854))</f>
        <v/>
      </c>
      <c r="E854">
        <f>IF(B854="","",IF(INPUT!$I$1="","",IF(C854&lt;(INT(INPUT!$I$1)-INPUT!$I$2),"Off Meds",IF(C854&lt;=(INT(INPUT!$I$1)+INPUT!$I$2),"Washout","On Meds"))))</f>
        <v/>
      </c>
      <c r="F854">
        <f>IF(B854="","",1.509*(LN(B854)^1.084-5.381))</f>
        <v/>
      </c>
      <c r="G854">
        <f>IF(F854="","",IF(F854&lt;0,10*F854^2,0))</f>
        <v/>
      </c>
      <c r="H854">
        <f>IF(F854="","",IF(F854&gt;0,10*F854^2,0))</f>
        <v/>
      </c>
    </row>
    <row r="855">
      <c r="A855">
        <f>Input!A855</f>
        <v/>
      </c>
      <c r="B855">
        <f>IF(ISNUMBER(Input!B855),IF(AND(Input!B855&gt;=20,Input!B855&lt;=700),Input!B855,""),"")</f>
        <v/>
      </c>
      <c r="C855">
        <f>IF(B855="","",INT(A855))</f>
        <v/>
      </c>
      <c r="D855">
        <f>IF(B855="","",HOUR(A855))</f>
        <v/>
      </c>
      <c r="E855">
        <f>IF(B855="","",IF(INPUT!$I$1="","",IF(C855&lt;(INT(INPUT!$I$1)-INPUT!$I$2),"Off Meds",IF(C855&lt;=(INT(INPUT!$I$1)+INPUT!$I$2),"Washout","On Meds"))))</f>
        <v/>
      </c>
      <c r="F855">
        <f>IF(B855="","",1.509*(LN(B855)^1.084-5.381))</f>
        <v/>
      </c>
      <c r="G855">
        <f>IF(F855="","",IF(F855&lt;0,10*F855^2,0))</f>
        <v/>
      </c>
      <c r="H855">
        <f>IF(F855="","",IF(F855&gt;0,10*F855^2,0))</f>
        <v/>
      </c>
    </row>
    <row r="856">
      <c r="A856">
        <f>Input!A856</f>
        <v/>
      </c>
      <c r="B856">
        <f>IF(ISNUMBER(Input!B856),IF(AND(Input!B856&gt;=20,Input!B856&lt;=700),Input!B856,""),"")</f>
        <v/>
      </c>
      <c r="C856">
        <f>IF(B856="","",INT(A856))</f>
        <v/>
      </c>
      <c r="D856">
        <f>IF(B856="","",HOUR(A856))</f>
        <v/>
      </c>
      <c r="E856">
        <f>IF(B856="","",IF(INPUT!$I$1="","",IF(C856&lt;(INT(INPUT!$I$1)-INPUT!$I$2),"Off Meds",IF(C856&lt;=(INT(INPUT!$I$1)+INPUT!$I$2),"Washout","On Meds"))))</f>
        <v/>
      </c>
      <c r="F856">
        <f>IF(B856="","",1.509*(LN(B856)^1.084-5.381))</f>
        <v/>
      </c>
      <c r="G856">
        <f>IF(F856="","",IF(F856&lt;0,10*F856^2,0))</f>
        <v/>
      </c>
      <c r="H856">
        <f>IF(F856="","",IF(F856&gt;0,10*F856^2,0))</f>
        <v/>
      </c>
    </row>
    <row r="857">
      <c r="A857">
        <f>Input!A857</f>
        <v/>
      </c>
      <c r="B857">
        <f>IF(ISNUMBER(Input!B857),IF(AND(Input!B857&gt;=20,Input!B857&lt;=700),Input!B857,""),"")</f>
        <v/>
      </c>
      <c r="C857">
        <f>IF(B857="","",INT(A857))</f>
        <v/>
      </c>
      <c r="D857">
        <f>IF(B857="","",HOUR(A857))</f>
        <v/>
      </c>
      <c r="E857">
        <f>IF(B857="","",IF(INPUT!$I$1="","",IF(C857&lt;(INT(INPUT!$I$1)-INPUT!$I$2),"Off Meds",IF(C857&lt;=(INT(INPUT!$I$1)+INPUT!$I$2),"Washout","On Meds"))))</f>
        <v/>
      </c>
      <c r="F857">
        <f>IF(B857="","",1.509*(LN(B857)^1.084-5.381))</f>
        <v/>
      </c>
      <c r="G857">
        <f>IF(F857="","",IF(F857&lt;0,10*F857^2,0))</f>
        <v/>
      </c>
      <c r="H857">
        <f>IF(F857="","",IF(F857&gt;0,10*F857^2,0))</f>
        <v/>
      </c>
    </row>
    <row r="858">
      <c r="A858">
        <f>Input!A858</f>
        <v/>
      </c>
      <c r="B858">
        <f>IF(ISNUMBER(Input!B858),IF(AND(Input!B858&gt;=20,Input!B858&lt;=700),Input!B858,""),"")</f>
        <v/>
      </c>
      <c r="C858">
        <f>IF(B858="","",INT(A858))</f>
        <v/>
      </c>
      <c r="D858">
        <f>IF(B858="","",HOUR(A858))</f>
        <v/>
      </c>
      <c r="E858">
        <f>IF(B858="","",IF(INPUT!$I$1="","",IF(C858&lt;(INT(INPUT!$I$1)-INPUT!$I$2),"Off Meds",IF(C858&lt;=(INT(INPUT!$I$1)+INPUT!$I$2),"Washout","On Meds"))))</f>
        <v/>
      </c>
      <c r="F858">
        <f>IF(B858="","",1.509*(LN(B858)^1.084-5.381))</f>
        <v/>
      </c>
      <c r="G858">
        <f>IF(F858="","",IF(F858&lt;0,10*F858^2,0))</f>
        <v/>
      </c>
      <c r="H858">
        <f>IF(F858="","",IF(F858&gt;0,10*F858^2,0))</f>
        <v/>
      </c>
    </row>
    <row r="859">
      <c r="A859">
        <f>Input!A859</f>
        <v/>
      </c>
      <c r="B859">
        <f>IF(ISNUMBER(Input!B859),IF(AND(Input!B859&gt;=20,Input!B859&lt;=700),Input!B859,""),"")</f>
        <v/>
      </c>
      <c r="C859">
        <f>IF(B859="","",INT(A859))</f>
        <v/>
      </c>
      <c r="D859">
        <f>IF(B859="","",HOUR(A859))</f>
        <v/>
      </c>
      <c r="E859">
        <f>IF(B859="","",IF(INPUT!$I$1="","",IF(C859&lt;(INT(INPUT!$I$1)-INPUT!$I$2),"Off Meds",IF(C859&lt;=(INT(INPUT!$I$1)+INPUT!$I$2),"Washout","On Meds"))))</f>
        <v/>
      </c>
      <c r="F859">
        <f>IF(B859="","",1.509*(LN(B859)^1.084-5.381))</f>
        <v/>
      </c>
      <c r="G859">
        <f>IF(F859="","",IF(F859&lt;0,10*F859^2,0))</f>
        <v/>
      </c>
      <c r="H859">
        <f>IF(F859="","",IF(F859&gt;0,10*F859^2,0))</f>
        <v/>
      </c>
    </row>
    <row r="860">
      <c r="A860">
        <f>Input!A860</f>
        <v/>
      </c>
      <c r="B860">
        <f>IF(ISNUMBER(Input!B860),IF(AND(Input!B860&gt;=20,Input!B860&lt;=700),Input!B860,""),"")</f>
        <v/>
      </c>
      <c r="C860">
        <f>IF(B860="","",INT(A860))</f>
        <v/>
      </c>
      <c r="D860">
        <f>IF(B860="","",HOUR(A860))</f>
        <v/>
      </c>
      <c r="E860">
        <f>IF(B860="","",IF(INPUT!$I$1="","",IF(C860&lt;(INT(INPUT!$I$1)-INPUT!$I$2),"Off Meds",IF(C860&lt;=(INT(INPUT!$I$1)+INPUT!$I$2),"Washout","On Meds"))))</f>
        <v/>
      </c>
      <c r="F860">
        <f>IF(B860="","",1.509*(LN(B860)^1.084-5.381))</f>
        <v/>
      </c>
      <c r="G860">
        <f>IF(F860="","",IF(F860&lt;0,10*F860^2,0))</f>
        <v/>
      </c>
      <c r="H860">
        <f>IF(F860="","",IF(F860&gt;0,10*F860^2,0))</f>
        <v/>
      </c>
    </row>
    <row r="861">
      <c r="A861">
        <f>Input!A861</f>
        <v/>
      </c>
      <c r="B861">
        <f>IF(ISNUMBER(Input!B861),IF(AND(Input!B861&gt;=20,Input!B861&lt;=700),Input!B861,""),"")</f>
        <v/>
      </c>
      <c r="C861">
        <f>IF(B861="","",INT(A861))</f>
        <v/>
      </c>
      <c r="D861">
        <f>IF(B861="","",HOUR(A861))</f>
        <v/>
      </c>
      <c r="E861">
        <f>IF(B861="","",IF(INPUT!$I$1="","",IF(C861&lt;(INT(INPUT!$I$1)-INPUT!$I$2),"Off Meds",IF(C861&lt;=(INT(INPUT!$I$1)+INPUT!$I$2),"Washout","On Meds"))))</f>
        <v/>
      </c>
      <c r="F861">
        <f>IF(B861="","",1.509*(LN(B861)^1.084-5.381))</f>
        <v/>
      </c>
      <c r="G861">
        <f>IF(F861="","",IF(F861&lt;0,10*F861^2,0))</f>
        <v/>
      </c>
      <c r="H861">
        <f>IF(F861="","",IF(F861&gt;0,10*F861^2,0))</f>
        <v/>
      </c>
    </row>
    <row r="862">
      <c r="A862">
        <f>Input!A862</f>
        <v/>
      </c>
      <c r="B862">
        <f>IF(ISNUMBER(Input!B862),IF(AND(Input!B862&gt;=20,Input!B862&lt;=700),Input!B862,""),"")</f>
        <v/>
      </c>
      <c r="C862">
        <f>IF(B862="","",INT(A862))</f>
        <v/>
      </c>
      <c r="D862">
        <f>IF(B862="","",HOUR(A862))</f>
        <v/>
      </c>
      <c r="E862">
        <f>IF(B862="","",IF(INPUT!$I$1="","",IF(C862&lt;(INT(INPUT!$I$1)-INPUT!$I$2),"Off Meds",IF(C862&lt;=(INT(INPUT!$I$1)+INPUT!$I$2),"Washout","On Meds"))))</f>
        <v/>
      </c>
      <c r="F862">
        <f>IF(B862="","",1.509*(LN(B862)^1.084-5.381))</f>
        <v/>
      </c>
      <c r="G862">
        <f>IF(F862="","",IF(F862&lt;0,10*F862^2,0))</f>
        <v/>
      </c>
      <c r="H862">
        <f>IF(F862="","",IF(F862&gt;0,10*F862^2,0))</f>
        <v/>
      </c>
    </row>
    <row r="863">
      <c r="A863">
        <f>Input!A863</f>
        <v/>
      </c>
      <c r="B863">
        <f>IF(ISNUMBER(Input!B863),IF(AND(Input!B863&gt;=20,Input!B863&lt;=700),Input!B863,""),"")</f>
        <v/>
      </c>
      <c r="C863">
        <f>IF(B863="","",INT(A863))</f>
        <v/>
      </c>
      <c r="D863">
        <f>IF(B863="","",HOUR(A863))</f>
        <v/>
      </c>
      <c r="E863">
        <f>IF(B863="","",IF(INPUT!$I$1="","",IF(C863&lt;(INT(INPUT!$I$1)-INPUT!$I$2),"Off Meds",IF(C863&lt;=(INT(INPUT!$I$1)+INPUT!$I$2),"Washout","On Meds"))))</f>
        <v/>
      </c>
      <c r="F863">
        <f>IF(B863="","",1.509*(LN(B863)^1.084-5.381))</f>
        <v/>
      </c>
      <c r="G863">
        <f>IF(F863="","",IF(F863&lt;0,10*F863^2,0))</f>
        <v/>
      </c>
      <c r="H863">
        <f>IF(F863="","",IF(F863&gt;0,10*F863^2,0))</f>
        <v/>
      </c>
    </row>
    <row r="864">
      <c r="A864">
        <f>Input!A864</f>
        <v/>
      </c>
      <c r="B864">
        <f>IF(ISNUMBER(Input!B864),IF(AND(Input!B864&gt;=20,Input!B864&lt;=700),Input!B864,""),"")</f>
        <v/>
      </c>
      <c r="C864">
        <f>IF(B864="","",INT(A864))</f>
        <v/>
      </c>
      <c r="D864">
        <f>IF(B864="","",HOUR(A864))</f>
        <v/>
      </c>
      <c r="E864">
        <f>IF(B864="","",IF(INPUT!$I$1="","",IF(C864&lt;(INT(INPUT!$I$1)-INPUT!$I$2),"Off Meds",IF(C864&lt;=(INT(INPUT!$I$1)+INPUT!$I$2),"Washout","On Meds"))))</f>
        <v/>
      </c>
      <c r="F864">
        <f>IF(B864="","",1.509*(LN(B864)^1.084-5.381))</f>
        <v/>
      </c>
      <c r="G864">
        <f>IF(F864="","",IF(F864&lt;0,10*F864^2,0))</f>
        <v/>
      </c>
      <c r="H864">
        <f>IF(F864="","",IF(F864&gt;0,10*F864^2,0))</f>
        <v/>
      </c>
    </row>
    <row r="865">
      <c r="A865">
        <f>Input!A865</f>
        <v/>
      </c>
      <c r="B865">
        <f>IF(ISNUMBER(Input!B865),IF(AND(Input!B865&gt;=20,Input!B865&lt;=700),Input!B865,""),"")</f>
        <v/>
      </c>
      <c r="C865">
        <f>IF(B865="","",INT(A865))</f>
        <v/>
      </c>
      <c r="D865">
        <f>IF(B865="","",HOUR(A865))</f>
        <v/>
      </c>
      <c r="E865">
        <f>IF(B865="","",IF(INPUT!$I$1="","",IF(C865&lt;(INT(INPUT!$I$1)-INPUT!$I$2),"Off Meds",IF(C865&lt;=(INT(INPUT!$I$1)+INPUT!$I$2),"Washout","On Meds"))))</f>
        <v/>
      </c>
      <c r="F865">
        <f>IF(B865="","",1.509*(LN(B865)^1.084-5.381))</f>
        <v/>
      </c>
      <c r="G865">
        <f>IF(F865="","",IF(F865&lt;0,10*F865^2,0))</f>
        <v/>
      </c>
      <c r="H865">
        <f>IF(F865="","",IF(F865&gt;0,10*F865^2,0))</f>
        <v/>
      </c>
    </row>
    <row r="866">
      <c r="A866">
        <f>Input!A866</f>
        <v/>
      </c>
      <c r="B866">
        <f>IF(ISNUMBER(Input!B866),IF(AND(Input!B866&gt;=20,Input!B866&lt;=700),Input!B866,""),"")</f>
        <v/>
      </c>
      <c r="C866">
        <f>IF(B866="","",INT(A866))</f>
        <v/>
      </c>
      <c r="D866">
        <f>IF(B866="","",HOUR(A866))</f>
        <v/>
      </c>
      <c r="E866">
        <f>IF(B866="","",IF(INPUT!$I$1="","",IF(C866&lt;(INT(INPUT!$I$1)-INPUT!$I$2),"Off Meds",IF(C866&lt;=(INT(INPUT!$I$1)+INPUT!$I$2),"Washout","On Meds"))))</f>
        <v/>
      </c>
      <c r="F866">
        <f>IF(B866="","",1.509*(LN(B866)^1.084-5.381))</f>
        <v/>
      </c>
      <c r="G866">
        <f>IF(F866="","",IF(F866&lt;0,10*F866^2,0))</f>
        <v/>
      </c>
      <c r="H866">
        <f>IF(F866="","",IF(F866&gt;0,10*F866^2,0))</f>
        <v/>
      </c>
    </row>
    <row r="867">
      <c r="A867">
        <f>Input!A867</f>
        <v/>
      </c>
      <c r="B867">
        <f>IF(ISNUMBER(Input!B867),IF(AND(Input!B867&gt;=20,Input!B867&lt;=700),Input!B867,""),"")</f>
        <v/>
      </c>
      <c r="C867">
        <f>IF(B867="","",INT(A867))</f>
        <v/>
      </c>
      <c r="D867">
        <f>IF(B867="","",HOUR(A867))</f>
        <v/>
      </c>
      <c r="E867">
        <f>IF(B867="","",IF(INPUT!$I$1="","",IF(C867&lt;(INT(INPUT!$I$1)-INPUT!$I$2),"Off Meds",IF(C867&lt;=(INT(INPUT!$I$1)+INPUT!$I$2),"Washout","On Meds"))))</f>
        <v/>
      </c>
      <c r="F867">
        <f>IF(B867="","",1.509*(LN(B867)^1.084-5.381))</f>
        <v/>
      </c>
      <c r="G867">
        <f>IF(F867="","",IF(F867&lt;0,10*F867^2,0))</f>
        <v/>
      </c>
      <c r="H867">
        <f>IF(F867="","",IF(F867&gt;0,10*F867^2,0))</f>
        <v/>
      </c>
    </row>
    <row r="868">
      <c r="A868">
        <f>Input!A868</f>
        <v/>
      </c>
      <c r="B868">
        <f>IF(ISNUMBER(Input!B868),IF(AND(Input!B868&gt;=20,Input!B868&lt;=700),Input!B868,""),"")</f>
        <v/>
      </c>
      <c r="C868">
        <f>IF(B868="","",INT(A868))</f>
        <v/>
      </c>
      <c r="D868">
        <f>IF(B868="","",HOUR(A868))</f>
        <v/>
      </c>
      <c r="E868">
        <f>IF(B868="","",IF(INPUT!$I$1="","",IF(C868&lt;(INT(INPUT!$I$1)-INPUT!$I$2),"Off Meds",IF(C868&lt;=(INT(INPUT!$I$1)+INPUT!$I$2),"Washout","On Meds"))))</f>
        <v/>
      </c>
      <c r="F868">
        <f>IF(B868="","",1.509*(LN(B868)^1.084-5.381))</f>
        <v/>
      </c>
      <c r="G868">
        <f>IF(F868="","",IF(F868&lt;0,10*F868^2,0))</f>
        <v/>
      </c>
      <c r="H868">
        <f>IF(F868="","",IF(F868&gt;0,10*F868^2,0))</f>
        <v/>
      </c>
    </row>
    <row r="869">
      <c r="A869">
        <f>Input!A869</f>
        <v/>
      </c>
      <c r="B869">
        <f>IF(ISNUMBER(Input!B869),IF(AND(Input!B869&gt;=20,Input!B869&lt;=700),Input!B869,""),"")</f>
        <v/>
      </c>
      <c r="C869">
        <f>IF(B869="","",INT(A869))</f>
        <v/>
      </c>
      <c r="D869">
        <f>IF(B869="","",HOUR(A869))</f>
        <v/>
      </c>
      <c r="E869">
        <f>IF(B869="","",IF(INPUT!$I$1="","",IF(C869&lt;(INT(INPUT!$I$1)-INPUT!$I$2),"Off Meds",IF(C869&lt;=(INT(INPUT!$I$1)+INPUT!$I$2),"Washout","On Meds"))))</f>
        <v/>
      </c>
      <c r="F869">
        <f>IF(B869="","",1.509*(LN(B869)^1.084-5.381))</f>
        <v/>
      </c>
      <c r="G869">
        <f>IF(F869="","",IF(F869&lt;0,10*F869^2,0))</f>
        <v/>
      </c>
      <c r="H869">
        <f>IF(F869="","",IF(F869&gt;0,10*F869^2,0))</f>
        <v/>
      </c>
    </row>
    <row r="870">
      <c r="A870">
        <f>Input!A870</f>
        <v/>
      </c>
      <c r="B870">
        <f>IF(ISNUMBER(Input!B870),IF(AND(Input!B870&gt;=20,Input!B870&lt;=700),Input!B870,""),"")</f>
        <v/>
      </c>
      <c r="C870">
        <f>IF(B870="","",INT(A870))</f>
        <v/>
      </c>
      <c r="D870">
        <f>IF(B870="","",HOUR(A870))</f>
        <v/>
      </c>
      <c r="E870">
        <f>IF(B870="","",IF(INPUT!$I$1="","",IF(C870&lt;(INT(INPUT!$I$1)-INPUT!$I$2),"Off Meds",IF(C870&lt;=(INT(INPUT!$I$1)+INPUT!$I$2),"Washout","On Meds"))))</f>
        <v/>
      </c>
      <c r="F870">
        <f>IF(B870="","",1.509*(LN(B870)^1.084-5.381))</f>
        <v/>
      </c>
      <c r="G870">
        <f>IF(F870="","",IF(F870&lt;0,10*F870^2,0))</f>
        <v/>
      </c>
      <c r="H870">
        <f>IF(F870="","",IF(F870&gt;0,10*F870^2,0))</f>
        <v/>
      </c>
    </row>
    <row r="871">
      <c r="A871">
        <f>Input!A871</f>
        <v/>
      </c>
      <c r="B871">
        <f>IF(ISNUMBER(Input!B871),IF(AND(Input!B871&gt;=20,Input!B871&lt;=700),Input!B871,""),"")</f>
        <v/>
      </c>
      <c r="C871">
        <f>IF(B871="","",INT(A871))</f>
        <v/>
      </c>
      <c r="D871">
        <f>IF(B871="","",HOUR(A871))</f>
        <v/>
      </c>
      <c r="E871">
        <f>IF(B871="","",IF(INPUT!$I$1="","",IF(C871&lt;(INT(INPUT!$I$1)-INPUT!$I$2),"Off Meds",IF(C871&lt;=(INT(INPUT!$I$1)+INPUT!$I$2),"Washout","On Meds"))))</f>
        <v/>
      </c>
      <c r="F871">
        <f>IF(B871="","",1.509*(LN(B871)^1.084-5.381))</f>
        <v/>
      </c>
      <c r="G871">
        <f>IF(F871="","",IF(F871&lt;0,10*F871^2,0))</f>
        <v/>
      </c>
      <c r="H871">
        <f>IF(F871="","",IF(F871&gt;0,10*F871^2,0))</f>
        <v/>
      </c>
    </row>
    <row r="872">
      <c r="A872">
        <f>Input!A872</f>
        <v/>
      </c>
      <c r="B872">
        <f>IF(ISNUMBER(Input!B872),IF(AND(Input!B872&gt;=20,Input!B872&lt;=700),Input!B872,""),"")</f>
        <v/>
      </c>
      <c r="C872">
        <f>IF(B872="","",INT(A872))</f>
        <v/>
      </c>
      <c r="D872">
        <f>IF(B872="","",HOUR(A872))</f>
        <v/>
      </c>
      <c r="E872">
        <f>IF(B872="","",IF(INPUT!$I$1="","",IF(C872&lt;(INT(INPUT!$I$1)-INPUT!$I$2),"Off Meds",IF(C872&lt;=(INT(INPUT!$I$1)+INPUT!$I$2),"Washout","On Meds"))))</f>
        <v/>
      </c>
      <c r="F872">
        <f>IF(B872="","",1.509*(LN(B872)^1.084-5.381))</f>
        <v/>
      </c>
      <c r="G872">
        <f>IF(F872="","",IF(F872&lt;0,10*F872^2,0))</f>
        <v/>
      </c>
      <c r="H872">
        <f>IF(F872="","",IF(F872&gt;0,10*F872^2,0))</f>
        <v/>
      </c>
    </row>
    <row r="873">
      <c r="A873">
        <f>Input!A873</f>
        <v/>
      </c>
      <c r="B873">
        <f>IF(ISNUMBER(Input!B873),IF(AND(Input!B873&gt;=20,Input!B873&lt;=700),Input!B873,""),"")</f>
        <v/>
      </c>
      <c r="C873">
        <f>IF(B873="","",INT(A873))</f>
        <v/>
      </c>
      <c r="D873">
        <f>IF(B873="","",HOUR(A873))</f>
        <v/>
      </c>
      <c r="E873">
        <f>IF(B873="","",IF(INPUT!$I$1="","",IF(C873&lt;(INT(INPUT!$I$1)-INPUT!$I$2),"Off Meds",IF(C873&lt;=(INT(INPUT!$I$1)+INPUT!$I$2),"Washout","On Meds"))))</f>
        <v/>
      </c>
      <c r="F873">
        <f>IF(B873="","",1.509*(LN(B873)^1.084-5.381))</f>
        <v/>
      </c>
      <c r="G873">
        <f>IF(F873="","",IF(F873&lt;0,10*F873^2,0))</f>
        <v/>
      </c>
      <c r="H873">
        <f>IF(F873="","",IF(F873&gt;0,10*F873^2,0))</f>
        <v/>
      </c>
    </row>
    <row r="874">
      <c r="A874">
        <f>Input!A874</f>
        <v/>
      </c>
      <c r="B874">
        <f>IF(ISNUMBER(Input!B874),IF(AND(Input!B874&gt;=20,Input!B874&lt;=700),Input!B874,""),"")</f>
        <v/>
      </c>
      <c r="C874">
        <f>IF(B874="","",INT(A874))</f>
        <v/>
      </c>
      <c r="D874">
        <f>IF(B874="","",HOUR(A874))</f>
        <v/>
      </c>
      <c r="E874">
        <f>IF(B874="","",IF(INPUT!$I$1="","",IF(C874&lt;(INT(INPUT!$I$1)-INPUT!$I$2),"Off Meds",IF(C874&lt;=(INT(INPUT!$I$1)+INPUT!$I$2),"Washout","On Meds"))))</f>
        <v/>
      </c>
      <c r="F874">
        <f>IF(B874="","",1.509*(LN(B874)^1.084-5.381))</f>
        <v/>
      </c>
      <c r="G874">
        <f>IF(F874="","",IF(F874&lt;0,10*F874^2,0))</f>
        <v/>
      </c>
      <c r="H874">
        <f>IF(F874="","",IF(F874&gt;0,10*F874^2,0))</f>
        <v/>
      </c>
    </row>
    <row r="875">
      <c r="A875">
        <f>Input!A875</f>
        <v/>
      </c>
      <c r="B875">
        <f>IF(ISNUMBER(Input!B875),IF(AND(Input!B875&gt;=20,Input!B875&lt;=700),Input!B875,""),"")</f>
        <v/>
      </c>
      <c r="C875">
        <f>IF(B875="","",INT(A875))</f>
        <v/>
      </c>
      <c r="D875">
        <f>IF(B875="","",HOUR(A875))</f>
        <v/>
      </c>
      <c r="E875">
        <f>IF(B875="","",IF(INPUT!$I$1="","",IF(C875&lt;(INT(INPUT!$I$1)-INPUT!$I$2),"Off Meds",IF(C875&lt;=(INT(INPUT!$I$1)+INPUT!$I$2),"Washout","On Meds"))))</f>
        <v/>
      </c>
      <c r="F875">
        <f>IF(B875="","",1.509*(LN(B875)^1.084-5.381))</f>
        <v/>
      </c>
      <c r="G875">
        <f>IF(F875="","",IF(F875&lt;0,10*F875^2,0))</f>
        <v/>
      </c>
      <c r="H875">
        <f>IF(F875="","",IF(F875&gt;0,10*F875^2,0))</f>
        <v/>
      </c>
    </row>
    <row r="876">
      <c r="A876">
        <f>Input!A876</f>
        <v/>
      </c>
      <c r="B876">
        <f>IF(ISNUMBER(Input!B876),IF(AND(Input!B876&gt;=20,Input!B876&lt;=700),Input!B876,""),"")</f>
        <v/>
      </c>
      <c r="C876">
        <f>IF(B876="","",INT(A876))</f>
        <v/>
      </c>
      <c r="D876">
        <f>IF(B876="","",HOUR(A876))</f>
        <v/>
      </c>
      <c r="E876">
        <f>IF(B876="","",IF(INPUT!$I$1="","",IF(C876&lt;(INT(INPUT!$I$1)-INPUT!$I$2),"Off Meds",IF(C876&lt;=(INT(INPUT!$I$1)+INPUT!$I$2),"Washout","On Meds"))))</f>
        <v/>
      </c>
      <c r="F876">
        <f>IF(B876="","",1.509*(LN(B876)^1.084-5.381))</f>
        <v/>
      </c>
      <c r="G876">
        <f>IF(F876="","",IF(F876&lt;0,10*F876^2,0))</f>
        <v/>
      </c>
      <c r="H876">
        <f>IF(F876="","",IF(F876&gt;0,10*F876^2,0))</f>
        <v/>
      </c>
    </row>
    <row r="877">
      <c r="A877">
        <f>Input!A877</f>
        <v/>
      </c>
      <c r="B877">
        <f>IF(ISNUMBER(Input!B877),IF(AND(Input!B877&gt;=20,Input!B877&lt;=700),Input!B877,""),"")</f>
        <v/>
      </c>
      <c r="C877">
        <f>IF(B877="","",INT(A877))</f>
        <v/>
      </c>
      <c r="D877">
        <f>IF(B877="","",HOUR(A877))</f>
        <v/>
      </c>
      <c r="E877">
        <f>IF(B877="","",IF(INPUT!$I$1="","",IF(C877&lt;(INT(INPUT!$I$1)-INPUT!$I$2),"Off Meds",IF(C877&lt;=(INT(INPUT!$I$1)+INPUT!$I$2),"Washout","On Meds"))))</f>
        <v/>
      </c>
      <c r="F877">
        <f>IF(B877="","",1.509*(LN(B877)^1.084-5.381))</f>
        <v/>
      </c>
      <c r="G877">
        <f>IF(F877="","",IF(F877&lt;0,10*F877^2,0))</f>
        <v/>
      </c>
      <c r="H877">
        <f>IF(F877="","",IF(F877&gt;0,10*F877^2,0))</f>
        <v/>
      </c>
    </row>
    <row r="878">
      <c r="A878">
        <f>Input!A878</f>
        <v/>
      </c>
      <c r="B878">
        <f>IF(ISNUMBER(Input!B878),IF(AND(Input!B878&gt;=20,Input!B878&lt;=700),Input!B878,""),"")</f>
        <v/>
      </c>
      <c r="C878">
        <f>IF(B878="","",INT(A878))</f>
        <v/>
      </c>
      <c r="D878">
        <f>IF(B878="","",HOUR(A878))</f>
        <v/>
      </c>
      <c r="E878">
        <f>IF(B878="","",IF(INPUT!$I$1="","",IF(C878&lt;(INT(INPUT!$I$1)-INPUT!$I$2),"Off Meds",IF(C878&lt;=(INT(INPUT!$I$1)+INPUT!$I$2),"Washout","On Meds"))))</f>
        <v/>
      </c>
      <c r="F878">
        <f>IF(B878="","",1.509*(LN(B878)^1.084-5.381))</f>
        <v/>
      </c>
      <c r="G878">
        <f>IF(F878="","",IF(F878&lt;0,10*F878^2,0))</f>
        <v/>
      </c>
      <c r="H878">
        <f>IF(F878="","",IF(F878&gt;0,10*F878^2,0))</f>
        <v/>
      </c>
    </row>
    <row r="879">
      <c r="A879">
        <f>Input!A879</f>
        <v/>
      </c>
      <c r="B879">
        <f>IF(ISNUMBER(Input!B879),IF(AND(Input!B879&gt;=20,Input!B879&lt;=700),Input!B879,""),"")</f>
        <v/>
      </c>
      <c r="C879">
        <f>IF(B879="","",INT(A879))</f>
        <v/>
      </c>
      <c r="D879">
        <f>IF(B879="","",HOUR(A879))</f>
        <v/>
      </c>
      <c r="E879">
        <f>IF(B879="","",IF(INPUT!$I$1="","",IF(C879&lt;(INT(INPUT!$I$1)-INPUT!$I$2),"Off Meds",IF(C879&lt;=(INT(INPUT!$I$1)+INPUT!$I$2),"Washout","On Meds"))))</f>
        <v/>
      </c>
      <c r="F879">
        <f>IF(B879="","",1.509*(LN(B879)^1.084-5.381))</f>
        <v/>
      </c>
      <c r="G879">
        <f>IF(F879="","",IF(F879&lt;0,10*F879^2,0))</f>
        <v/>
      </c>
      <c r="H879">
        <f>IF(F879="","",IF(F879&gt;0,10*F879^2,0))</f>
        <v/>
      </c>
    </row>
    <row r="880">
      <c r="A880">
        <f>Input!A880</f>
        <v/>
      </c>
      <c r="B880">
        <f>IF(ISNUMBER(Input!B880),IF(AND(Input!B880&gt;=20,Input!B880&lt;=700),Input!B880,""),"")</f>
        <v/>
      </c>
      <c r="C880">
        <f>IF(B880="","",INT(A880))</f>
        <v/>
      </c>
      <c r="D880">
        <f>IF(B880="","",HOUR(A880))</f>
        <v/>
      </c>
      <c r="E880">
        <f>IF(B880="","",IF(INPUT!$I$1="","",IF(C880&lt;(INT(INPUT!$I$1)-INPUT!$I$2),"Off Meds",IF(C880&lt;=(INT(INPUT!$I$1)+INPUT!$I$2),"Washout","On Meds"))))</f>
        <v/>
      </c>
      <c r="F880">
        <f>IF(B880="","",1.509*(LN(B880)^1.084-5.381))</f>
        <v/>
      </c>
      <c r="G880">
        <f>IF(F880="","",IF(F880&lt;0,10*F880^2,0))</f>
        <v/>
      </c>
      <c r="H880">
        <f>IF(F880="","",IF(F880&gt;0,10*F880^2,0))</f>
        <v/>
      </c>
    </row>
    <row r="881">
      <c r="A881">
        <f>Input!A881</f>
        <v/>
      </c>
      <c r="B881">
        <f>IF(ISNUMBER(Input!B881),IF(AND(Input!B881&gt;=20,Input!B881&lt;=700),Input!B881,""),"")</f>
        <v/>
      </c>
      <c r="C881">
        <f>IF(B881="","",INT(A881))</f>
        <v/>
      </c>
      <c r="D881">
        <f>IF(B881="","",HOUR(A881))</f>
        <v/>
      </c>
      <c r="E881">
        <f>IF(B881="","",IF(INPUT!$I$1="","",IF(C881&lt;(INT(INPUT!$I$1)-INPUT!$I$2),"Off Meds",IF(C881&lt;=(INT(INPUT!$I$1)+INPUT!$I$2),"Washout","On Meds"))))</f>
        <v/>
      </c>
      <c r="F881">
        <f>IF(B881="","",1.509*(LN(B881)^1.084-5.381))</f>
        <v/>
      </c>
      <c r="G881">
        <f>IF(F881="","",IF(F881&lt;0,10*F881^2,0))</f>
        <v/>
      </c>
      <c r="H881">
        <f>IF(F881="","",IF(F881&gt;0,10*F881^2,0))</f>
        <v/>
      </c>
    </row>
    <row r="882">
      <c r="A882">
        <f>Input!A882</f>
        <v/>
      </c>
      <c r="B882">
        <f>IF(ISNUMBER(Input!B882),IF(AND(Input!B882&gt;=20,Input!B882&lt;=700),Input!B882,""),"")</f>
        <v/>
      </c>
      <c r="C882">
        <f>IF(B882="","",INT(A882))</f>
        <v/>
      </c>
      <c r="D882">
        <f>IF(B882="","",HOUR(A882))</f>
        <v/>
      </c>
      <c r="E882">
        <f>IF(B882="","",IF(INPUT!$I$1="","",IF(C882&lt;(INT(INPUT!$I$1)-INPUT!$I$2),"Off Meds",IF(C882&lt;=(INT(INPUT!$I$1)+INPUT!$I$2),"Washout","On Meds"))))</f>
        <v/>
      </c>
      <c r="F882">
        <f>IF(B882="","",1.509*(LN(B882)^1.084-5.381))</f>
        <v/>
      </c>
      <c r="G882">
        <f>IF(F882="","",IF(F882&lt;0,10*F882^2,0))</f>
        <v/>
      </c>
      <c r="H882">
        <f>IF(F882="","",IF(F882&gt;0,10*F882^2,0))</f>
        <v/>
      </c>
    </row>
    <row r="883">
      <c r="A883">
        <f>Input!A883</f>
        <v/>
      </c>
      <c r="B883">
        <f>IF(ISNUMBER(Input!B883),IF(AND(Input!B883&gt;=20,Input!B883&lt;=700),Input!B883,""),"")</f>
        <v/>
      </c>
      <c r="C883">
        <f>IF(B883="","",INT(A883))</f>
        <v/>
      </c>
      <c r="D883">
        <f>IF(B883="","",HOUR(A883))</f>
        <v/>
      </c>
      <c r="E883">
        <f>IF(B883="","",IF(INPUT!$I$1="","",IF(C883&lt;(INT(INPUT!$I$1)-INPUT!$I$2),"Off Meds",IF(C883&lt;=(INT(INPUT!$I$1)+INPUT!$I$2),"Washout","On Meds"))))</f>
        <v/>
      </c>
      <c r="F883">
        <f>IF(B883="","",1.509*(LN(B883)^1.084-5.381))</f>
        <v/>
      </c>
      <c r="G883">
        <f>IF(F883="","",IF(F883&lt;0,10*F883^2,0))</f>
        <v/>
      </c>
      <c r="H883">
        <f>IF(F883="","",IF(F883&gt;0,10*F883^2,0))</f>
        <v/>
      </c>
    </row>
    <row r="884">
      <c r="A884">
        <f>Input!A884</f>
        <v/>
      </c>
      <c r="B884">
        <f>IF(ISNUMBER(Input!B884),IF(AND(Input!B884&gt;=20,Input!B884&lt;=700),Input!B884,""),"")</f>
        <v/>
      </c>
      <c r="C884">
        <f>IF(B884="","",INT(A884))</f>
        <v/>
      </c>
      <c r="D884">
        <f>IF(B884="","",HOUR(A884))</f>
        <v/>
      </c>
      <c r="E884">
        <f>IF(B884="","",IF(INPUT!$I$1="","",IF(C884&lt;(INT(INPUT!$I$1)-INPUT!$I$2),"Off Meds",IF(C884&lt;=(INT(INPUT!$I$1)+INPUT!$I$2),"Washout","On Meds"))))</f>
        <v/>
      </c>
      <c r="F884">
        <f>IF(B884="","",1.509*(LN(B884)^1.084-5.381))</f>
        <v/>
      </c>
      <c r="G884">
        <f>IF(F884="","",IF(F884&lt;0,10*F884^2,0))</f>
        <v/>
      </c>
      <c r="H884">
        <f>IF(F884="","",IF(F884&gt;0,10*F884^2,0))</f>
        <v/>
      </c>
    </row>
    <row r="885">
      <c r="A885">
        <f>Input!A885</f>
        <v/>
      </c>
      <c r="B885">
        <f>IF(ISNUMBER(Input!B885),IF(AND(Input!B885&gt;=20,Input!B885&lt;=700),Input!B885,""),"")</f>
        <v/>
      </c>
      <c r="C885">
        <f>IF(B885="","",INT(A885))</f>
        <v/>
      </c>
      <c r="D885">
        <f>IF(B885="","",HOUR(A885))</f>
        <v/>
      </c>
      <c r="E885">
        <f>IF(B885="","",IF(INPUT!$I$1="","",IF(C885&lt;(INT(INPUT!$I$1)-INPUT!$I$2),"Off Meds",IF(C885&lt;=(INT(INPUT!$I$1)+INPUT!$I$2),"Washout","On Meds"))))</f>
        <v/>
      </c>
      <c r="F885">
        <f>IF(B885="","",1.509*(LN(B885)^1.084-5.381))</f>
        <v/>
      </c>
      <c r="G885">
        <f>IF(F885="","",IF(F885&lt;0,10*F885^2,0))</f>
        <v/>
      </c>
      <c r="H885">
        <f>IF(F885="","",IF(F885&gt;0,10*F885^2,0))</f>
        <v/>
      </c>
    </row>
    <row r="886">
      <c r="A886">
        <f>Input!A886</f>
        <v/>
      </c>
      <c r="B886">
        <f>IF(ISNUMBER(Input!B886),IF(AND(Input!B886&gt;=20,Input!B886&lt;=700),Input!B886,""),"")</f>
        <v/>
      </c>
      <c r="C886">
        <f>IF(B886="","",INT(A886))</f>
        <v/>
      </c>
      <c r="D886">
        <f>IF(B886="","",HOUR(A886))</f>
        <v/>
      </c>
      <c r="E886">
        <f>IF(B886="","",IF(INPUT!$I$1="","",IF(C886&lt;(INT(INPUT!$I$1)-INPUT!$I$2),"Off Meds",IF(C886&lt;=(INT(INPUT!$I$1)+INPUT!$I$2),"Washout","On Meds"))))</f>
        <v/>
      </c>
      <c r="F886">
        <f>IF(B886="","",1.509*(LN(B886)^1.084-5.381))</f>
        <v/>
      </c>
      <c r="G886">
        <f>IF(F886="","",IF(F886&lt;0,10*F886^2,0))</f>
        <v/>
      </c>
      <c r="H886">
        <f>IF(F886="","",IF(F886&gt;0,10*F886^2,0))</f>
        <v/>
      </c>
    </row>
    <row r="887">
      <c r="A887">
        <f>Input!A887</f>
        <v/>
      </c>
      <c r="B887">
        <f>IF(ISNUMBER(Input!B887),IF(AND(Input!B887&gt;=20,Input!B887&lt;=700),Input!B887,""),"")</f>
        <v/>
      </c>
      <c r="C887">
        <f>IF(B887="","",INT(A887))</f>
        <v/>
      </c>
      <c r="D887">
        <f>IF(B887="","",HOUR(A887))</f>
        <v/>
      </c>
      <c r="E887">
        <f>IF(B887="","",IF(INPUT!$I$1="","",IF(C887&lt;(INT(INPUT!$I$1)-INPUT!$I$2),"Off Meds",IF(C887&lt;=(INT(INPUT!$I$1)+INPUT!$I$2),"Washout","On Meds"))))</f>
        <v/>
      </c>
      <c r="F887">
        <f>IF(B887="","",1.509*(LN(B887)^1.084-5.381))</f>
        <v/>
      </c>
      <c r="G887">
        <f>IF(F887="","",IF(F887&lt;0,10*F887^2,0))</f>
        <v/>
      </c>
      <c r="H887">
        <f>IF(F887="","",IF(F887&gt;0,10*F887^2,0))</f>
        <v/>
      </c>
    </row>
    <row r="888">
      <c r="A888">
        <f>Input!A888</f>
        <v/>
      </c>
      <c r="B888">
        <f>IF(ISNUMBER(Input!B888),IF(AND(Input!B888&gt;=20,Input!B888&lt;=700),Input!B888,""),"")</f>
        <v/>
      </c>
      <c r="C888">
        <f>IF(B888="","",INT(A888))</f>
        <v/>
      </c>
      <c r="D888">
        <f>IF(B888="","",HOUR(A888))</f>
        <v/>
      </c>
      <c r="E888">
        <f>IF(B888="","",IF(INPUT!$I$1="","",IF(C888&lt;(INT(INPUT!$I$1)-INPUT!$I$2),"Off Meds",IF(C888&lt;=(INT(INPUT!$I$1)+INPUT!$I$2),"Washout","On Meds"))))</f>
        <v/>
      </c>
      <c r="F888">
        <f>IF(B888="","",1.509*(LN(B888)^1.084-5.381))</f>
        <v/>
      </c>
      <c r="G888">
        <f>IF(F888="","",IF(F888&lt;0,10*F888^2,0))</f>
        <v/>
      </c>
      <c r="H888">
        <f>IF(F888="","",IF(F888&gt;0,10*F888^2,0))</f>
        <v/>
      </c>
    </row>
    <row r="889">
      <c r="A889">
        <f>Input!A889</f>
        <v/>
      </c>
      <c r="B889">
        <f>IF(ISNUMBER(Input!B889),IF(AND(Input!B889&gt;=20,Input!B889&lt;=700),Input!B889,""),"")</f>
        <v/>
      </c>
      <c r="C889">
        <f>IF(B889="","",INT(A889))</f>
        <v/>
      </c>
      <c r="D889">
        <f>IF(B889="","",HOUR(A889))</f>
        <v/>
      </c>
      <c r="E889">
        <f>IF(B889="","",IF(INPUT!$I$1="","",IF(C889&lt;(INT(INPUT!$I$1)-INPUT!$I$2),"Off Meds",IF(C889&lt;=(INT(INPUT!$I$1)+INPUT!$I$2),"Washout","On Meds"))))</f>
        <v/>
      </c>
      <c r="F889">
        <f>IF(B889="","",1.509*(LN(B889)^1.084-5.381))</f>
        <v/>
      </c>
      <c r="G889">
        <f>IF(F889="","",IF(F889&lt;0,10*F889^2,0))</f>
        <v/>
      </c>
      <c r="H889">
        <f>IF(F889="","",IF(F889&gt;0,10*F889^2,0))</f>
        <v/>
      </c>
    </row>
    <row r="890">
      <c r="A890">
        <f>Input!A890</f>
        <v/>
      </c>
      <c r="B890">
        <f>IF(ISNUMBER(Input!B890),IF(AND(Input!B890&gt;=20,Input!B890&lt;=700),Input!B890,""),"")</f>
        <v/>
      </c>
      <c r="C890">
        <f>IF(B890="","",INT(A890))</f>
        <v/>
      </c>
      <c r="D890">
        <f>IF(B890="","",HOUR(A890))</f>
        <v/>
      </c>
      <c r="E890">
        <f>IF(B890="","",IF(INPUT!$I$1="","",IF(C890&lt;(INT(INPUT!$I$1)-INPUT!$I$2),"Off Meds",IF(C890&lt;=(INT(INPUT!$I$1)+INPUT!$I$2),"Washout","On Meds"))))</f>
        <v/>
      </c>
      <c r="F890">
        <f>IF(B890="","",1.509*(LN(B890)^1.084-5.381))</f>
        <v/>
      </c>
      <c r="G890">
        <f>IF(F890="","",IF(F890&lt;0,10*F890^2,0))</f>
        <v/>
      </c>
      <c r="H890">
        <f>IF(F890="","",IF(F890&gt;0,10*F890^2,0))</f>
        <v/>
      </c>
    </row>
    <row r="891">
      <c r="A891">
        <f>Input!A891</f>
        <v/>
      </c>
      <c r="B891">
        <f>IF(ISNUMBER(Input!B891),IF(AND(Input!B891&gt;=20,Input!B891&lt;=700),Input!B891,""),"")</f>
        <v/>
      </c>
      <c r="C891">
        <f>IF(B891="","",INT(A891))</f>
        <v/>
      </c>
      <c r="D891">
        <f>IF(B891="","",HOUR(A891))</f>
        <v/>
      </c>
      <c r="E891">
        <f>IF(B891="","",IF(INPUT!$I$1="","",IF(C891&lt;(INT(INPUT!$I$1)-INPUT!$I$2),"Off Meds",IF(C891&lt;=(INT(INPUT!$I$1)+INPUT!$I$2),"Washout","On Meds"))))</f>
        <v/>
      </c>
      <c r="F891">
        <f>IF(B891="","",1.509*(LN(B891)^1.084-5.381))</f>
        <v/>
      </c>
      <c r="G891">
        <f>IF(F891="","",IF(F891&lt;0,10*F891^2,0))</f>
        <v/>
      </c>
      <c r="H891">
        <f>IF(F891="","",IF(F891&gt;0,10*F891^2,0))</f>
        <v/>
      </c>
    </row>
    <row r="892">
      <c r="A892">
        <f>Input!A892</f>
        <v/>
      </c>
      <c r="B892">
        <f>IF(ISNUMBER(Input!B892),IF(AND(Input!B892&gt;=20,Input!B892&lt;=700),Input!B892,""),"")</f>
        <v/>
      </c>
      <c r="C892">
        <f>IF(B892="","",INT(A892))</f>
        <v/>
      </c>
      <c r="D892">
        <f>IF(B892="","",HOUR(A892))</f>
        <v/>
      </c>
      <c r="E892">
        <f>IF(B892="","",IF(INPUT!$I$1="","",IF(C892&lt;(INT(INPUT!$I$1)-INPUT!$I$2),"Off Meds",IF(C892&lt;=(INT(INPUT!$I$1)+INPUT!$I$2),"Washout","On Meds"))))</f>
        <v/>
      </c>
      <c r="F892">
        <f>IF(B892="","",1.509*(LN(B892)^1.084-5.381))</f>
        <v/>
      </c>
      <c r="G892">
        <f>IF(F892="","",IF(F892&lt;0,10*F892^2,0))</f>
        <v/>
      </c>
      <c r="H892">
        <f>IF(F892="","",IF(F892&gt;0,10*F892^2,0))</f>
        <v/>
      </c>
    </row>
    <row r="893">
      <c r="A893">
        <f>Input!A893</f>
        <v/>
      </c>
      <c r="B893">
        <f>IF(ISNUMBER(Input!B893),IF(AND(Input!B893&gt;=20,Input!B893&lt;=700),Input!B893,""),"")</f>
        <v/>
      </c>
      <c r="C893">
        <f>IF(B893="","",INT(A893))</f>
        <v/>
      </c>
      <c r="D893">
        <f>IF(B893="","",HOUR(A893))</f>
        <v/>
      </c>
      <c r="E893">
        <f>IF(B893="","",IF(INPUT!$I$1="","",IF(C893&lt;(INT(INPUT!$I$1)-INPUT!$I$2),"Off Meds",IF(C893&lt;=(INT(INPUT!$I$1)+INPUT!$I$2),"Washout","On Meds"))))</f>
        <v/>
      </c>
      <c r="F893">
        <f>IF(B893="","",1.509*(LN(B893)^1.084-5.381))</f>
        <v/>
      </c>
      <c r="G893">
        <f>IF(F893="","",IF(F893&lt;0,10*F893^2,0))</f>
        <v/>
      </c>
      <c r="H893">
        <f>IF(F893="","",IF(F893&gt;0,10*F893^2,0))</f>
        <v/>
      </c>
    </row>
    <row r="894">
      <c r="A894">
        <f>Input!A894</f>
        <v/>
      </c>
      <c r="B894">
        <f>IF(ISNUMBER(Input!B894),IF(AND(Input!B894&gt;=20,Input!B894&lt;=700),Input!B894,""),"")</f>
        <v/>
      </c>
      <c r="C894">
        <f>IF(B894="","",INT(A894))</f>
        <v/>
      </c>
      <c r="D894">
        <f>IF(B894="","",HOUR(A894))</f>
        <v/>
      </c>
      <c r="E894">
        <f>IF(B894="","",IF(INPUT!$I$1="","",IF(C894&lt;(INT(INPUT!$I$1)-INPUT!$I$2),"Off Meds",IF(C894&lt;=(INT(INPUT!$I$1)+INPUT!$I$2),"Washout","On Meds"))))</f>
        <v/>
      </c>
      <c r="F894">
        <f>IF(B894="","",1.509*(LN(B894)^1.084-5.381))</f>
        <v/>
      </c>
      <c r="G894">
        <f>IF(F894="","",IF(F894&lt;0,10*F894^2,0))</f>
        <v/>
      </c>
      <c r="H894">
        <f>IF(F894="","",IF(F894&gt;0,10*F894^2,0))</f>
        <v/>
      </c>
    </row>
    <row r="895">
      <c r="A895">
        <f>Input!A895</f>
        <v/>
      </c>
      <c r="B895">
        <f>IF(ISNUMBER(Input!B895),IF(AND(Input!B895&gt;=20,Input!B895&lt;=700),Input!B895,""),"")</f>
        <v/>
      </c>
      <c r="C895">
        <f>IF(B895="","",INT(A895))</f>
        <v/>
      </c>
      <c r="D895">
        <f>IF(B895="","",HOUR(A895))</f>
        <v/>
      </c>
      <c r="E895">
        <f>IF(B895="","",IF(INPUT!$I$1="","",IF(C895&lt;(INT(INPUT!$I$1)-INPUT!$I$2),"Off Meds",IF(C895&lt;=(INT(INPUT!$I$1)+INPUT!$I$2),"Washout","On Meds"))))</f>
        <v/>
      </c>
      <c r="F895">
        <f>IF(B895="","",1.509*(LN(B895)^1.084-5.381))</f>
        <v/>
      </c>
      <c r="G895">
        <f>IF(F895="","",IF(F895&lt;0,10*F895^2,0))</f>
        <v/>
      </c>
      <c r="H895">
        <f>IF(F895="","",IF(F895&gt;0,10*F895^2,0))</f>
        <v/>
      </c>
    </row>
    <row r="896">
      <c r="A896">
        <f>Input!A896</f>
        <v/>
      </c>
      <c r="B896">
        <f>IF(ISNUMBER(Input!B896),IF(AND(Input!B896&gt;=20,Input!B896&lt;=700),Input!B896,""),"")</f>
        <v/>
      </c>
      <c r="C896">
        <f>IF(B896="","",INT(A896))</f>
        <v/>
      </c>
      <c r="D896">
        <f>IF(B896="","",HOUR(A896))</f>
        <v/>
      </c>
      <c r="E896">
        <f>IF(B896="","",IF(INPUT!$I$1="","",IF(C896&lt;(INT(INPUT!$I$1)-INPUT!$I$2),"Off Meds",IF(C896&lt;=(INT(INPUT!$I$1)+INPUT!$I$2),"Washout","On Meds"))))</f>
        <v/>
      </c>
      <c r="F896">
        <f>IF(B896="","",1.509*(LN(B896)^1.084-5.381))</f>
        <v/>
      </c>
      <c r="G896">
        <f>IF(F896="","",IF(F896&lt;0,10*F896^2,0))</f>
        <v/>
      </c>
      <c r="H896">
        <f>IF(F896="","",IF(F896&gt;0,10*F896^2,0))</f>
        <v/>
      </c>
    </row>
    <row r="897">
      <c r="A897">
        <f>Input!A897</f>
        <v/>
      </c>
      <c r="B897">
        <f>IF(ISNUMBER(Input!B897),IF(AND(Input!B897&gt;=20,Input!B897&lt;=700),Input!B897,""),"")</f>
        <v/>
      </c>
      <c r="C897">
        <f>IF(B897="","",INT(A897))</f>
        <v/>
      </c>
      <c r="D897">
        <f>IF(B897="","",HOUR(A897))</f>
        <v/>
      </c>
      <c r="E897">
        <f>IF(B897="","",IF(INPUT!$I$1="","",IF(C897&lt;(INT(INPUT!$I$1)-INPUT!$I$2),"Off Meds",IF(C897&lt;=(INT(INPUT!$I$1)+INPUT!$I$2),"Washout","On Meds"))))</f>
        <v/>
      </c>
      <c r="F897">
        <f>IF(B897="","",1.509*(LN(B897)^1.084-5.381))</f>
        <v/>
      </c>
      <c r="G897">
        <f>IF(F897="","",IF(F897&lt;0,10*F897^2,0))</f>
        <v/>
      </c>
      <c r="H897">
        <f>IF(F897="","",IF(F897&gt;0,10*F897^2,0))</f>
        <v/>
      </c>
    </row>
    <row r="898">
      <c r="A898">
        <f>Input!A898</f>
        <v/>
      </c>
      <c r="B898">
        <f>IF(ISNUMBER(Input!B898),IF(AND(Input!B898&gt;=20,Input!B898&lt;=700),Input!B898,""),"")</f>
        <v/>
      </c>
      <c r="C898">
        <f>IF(B898="","",INT(A898))</f>
        <v/>
      </c>
      <c r="D898">
        <f>IF(B898="","",HOUR(A898))</f>
        <v/>
      </c>
      <c r="E898">
        <f>IF(B898="","",IF(INPUT!$I$1="","",IF(C898&lt;(INT(INPUT!$I$1)-INPUT!$I$2),"Off Meds",IF(C898&lt;=(INT(INPUT!$I$1)+INPUT!$I$2),"Washout","On Meds"))))</f>
        <v/>
      </c>
      <c r="F898">
        <f>IF(B898="","",1.509*(LN(B898)^1.084-5.381))</f>
        <v/>
      </c>
      <c r="G898">
        <f>IF(F898="","",IF(F898&lt;0,10*F898^2,0))</f>
        <v/>
      </c>
      <c r="H898">
        <f>IF(F898="","",IF(F898&gt;0,10*F898^2,0))</f>
        <v/>
      </c>
    </row>
    <row r="899">
      <c r="A899">
        <f>Input!A899</f>
        <v/>
      </c>
      <c r="B899">
        <f>IF(ISNUMBER(Input!B899),IF(AND(Input!B899&gt;=20,Input!B899&lt;=700),Input!B899,""),"")</f>
        <v/>
      </c>
      <c r="C899">
        <f>IF(B899="","",INT(A899))</f>
        <v/>
      </c>
      <c r="D899">
        <f>IF(B899="","",HOUR(A899))</f>
        <v/>
      </c>
      <c r="E899">
        <f>IF(B899="","",IF(INPUT!$I$1="","",IF(C899&lt;(INT(INPUT!$I$1)-INPUT!$I$2),"Off Meds",IF(C899&lt;=(INT(INPUT!$I$1)+INPUT!$I$2),"Washout","On Meds"))))</f>
        <v/>
      </c>
      <c r="F899">
        <f>IF(B899="","",1.509*(LN(B899)^1.084-5.381))</f>
        <v/>
      </c>
      <c r="G899">
        <f>IF(F899="","",IF(F899&lt;0,10*F899^2,0))</f>
        <v/>
      </c>
      <c r="H899">
        <f>IF(F899="","",IF(F899&gt;0,10*F899^2,0))</f>
        <v/>
      </c>
    </row>
    <row r="900">
      <c r="A900">
        <f>Input!A900</f>
        <v/>
      </c>
      <c r="B900">
        <f>IF(ISNUMBER(Input!B900),IF(AND(Input!B900&gt;=20,Input!B900&lt;=700),Input!B900,""),"")</f>
        <v/>
      </c>
      <c r="C900">
        <f>IF(B900="","",INT(A900))</f>
        <v/>
      </c>
      <c r="D900">
        <f>IF(B900="","",HOUR(A900))</f>
        <v/>
      </c>
      <c r="E900">
        <f>IF(B900="","",IF(INPUT!$I$1="","",IF(C900&lt;(INT(INPUT!$I$1)-INPUT!$I$2),"Off Meds",IF(C900&lt;=(INT(INPUT!$I$1)+INPUT!$I$2),"Washout","On Meds"))))</f>
        <v/>
      </c>
      <c r="F900">
        <f>IF(B900="","",1.509*(LN(B900)^1.084-5.381))</f>
        <v/>
      </c>
      <c r="G900">
        <f>IF(F900="","",IF(F900&lt;0,10*F900^2,0))</f>
        <v/>
      </c>
      <c r="H900">
        <f>IF(F900="","",IF(F900&gt;0,10*F900^2,0))</f>
        <v/>
      </c>
    </row>
    <row r="901">
      <c r="A901">
        <f>Input!A901</f>
        <v/>
      </c>
      <c r="B901">
        <f>IF(ISNUMBER(Input!B901),IF(AND(Input!B901&gt;=20,Input!B901&lt;=700),Input!B901,""),"")</f>
        <v/>
      </c>
      <c r="C901">
        <f>IF(B901="","",INT(A901))</f>
        <v/>
      </c>
      <c r="D901">
        <f>IF(B901="","",HOUR(A901))</f>
        <v/>
      </c>
      <c r="E901">
        <f>IF(B901="","",IF(INPUT!$I$1="","",IF(C901&lt;(INT(INPUT!$I$1)-INPUT!$I$2),"Off Meds",IF(C901&lt;=(INT(INPUT!$I$1)+INPUT!$I$2),"Washout","On Meds"))))</f>
        <v/>
      </c>
      <c r="F901">
        <f>IF(B901="","",1.509*(LN(B901)^1.084-5.381))</f>
        <v/>
      </c>
      <c r="G901">
        <f>IF(F901="","",IF(F901&lt;0,10*F901^2,0))</f>
        <v/>
      </c>
      <c r="H901">
        <f>IF(F901="","",IF(F901&gt;0,10*F901^2,0))</f>
        <v/>
      </c>
    </row>
    <row r="902">
      <c r="A902">
        <f>Input!A902</f>
        <v/>
      </c>
      <c r="B902">
        <f>IF(ISNUMBER(Input!B902),IF(AND(Input!B902&gt;=20,Input!B902&lt;=700),Input!B902,""),"")</f>
        <v/>
      </c>
      <c r="C902">
        <f>IF(B902="","",INT(A902))</f>
        <v/>
      </c>
      <c r="D902">
        <f>IF(B902="","",HOUR(A902))</f>
        <v/>
      </c>
      <c r="E902">
        <f>IF(B902="","",IF(INPUT!$I$1="","",IF(C902&lt;(INT(INPUT!$I$1)-INPUT!$I$2),"Off Meds",IF(C902&lt;=(INT(INPUT!$I$1)+INPUT!$I$2),"Washout","On Meds"))))</f>
        <v/>
      </c>
      <c r="F902">
        <f>IF(B902="","",1.509*(LN(B902)^1.084-5.381))</f>
        <v/>
      </c>
      <c r="G902">
        <f>IF(F902="","",IF(F902&lt;0,10*F902^2,0))</f>
        <v/>
      </c>
      <c r="H902">
        <f>IF(F902="","",IF(F902&gt;0,10*F902^2,0))</f>
        <v/>
      </c>
    </row>
    <row r="903">
      <c r="A903">
        <f>Input!A903</f>
        <v/>
      </c>
      <c r="B903">
        <f>IF(ISNUMBER(Input!B903),IF(AND(Input!B903&gt;=20,Input!B903&lt;=700),Input!B903,""),"")</f>
        <v/>
      </c>
      <c r="C903">
        <f>IF(B903="","",INT(A903))</f>
        <v/>
      </c>
      <c r="D903">
        <f>IF(B903="","",HOUR(A903))</f>
        <v/>
      </c>
      <c r="E903">
        <f>IF(B903="","",IF(INPUT!$I$1="","",IF(C903&lt;(INT(INPUT!$I$1)-INPUT!$I$2),"Off Meds",IF(C903&lt;=(INT(INPUT!$I$1)+INPUT!$I$2),"Washout","On Meds"))))</f>
        <v/>
      </c>
      <c r="F903">
        <f>IF(B903="","",1.509*(LN(B903)^1.084-5.381))</f>
        <v/>
      </c>
      <c r="G903">
        <f>IF(F903="","",IF(F903&lt;0,10*F903^2,0))</f>
        <v/>
      </c>
      <c r="H903">
        <f>IF(F903="","",IF(F903&gt;0,10*F903^2,0))</f>
        <v/>
      </c>
    </row>
    <row r="904">
      <c r="A904">
        <f>Input!A904</f>
        <v/>
      </c>
      <c r="B904">
        <f>IF(ISNUMBER(Input!B904),IF(AND(Input!B904&gt;=20,Input!B904&lt;=700),Input!B904,""),"")</f>
        <v/>
      </c>
      <c r="C904">
        <f>IF(B904="","",INT(A904))</f>
        <v/>
      </c>
      <c r="D904">
        <f>IF(B904="","",HOUR(A904))</f>
        <v/>
      </c>
      <c r="E904">
        <f>IF(B904="","",IF(INPUT!$I$1="","",IF(C904&lt;(INT(INPUT!$I$1)-INPUT!$I$2),"Off Meds",IF(C904&lt;=(INT(INPUT!$I$1)+INPUT!$I$2),"Washout","On Meds"))))</f>
        <v/>
      </c>
      <c r="F904">
        <f>IF(B904="","",1.509*(LN(B904)^1.084-5.381))</f>
        <v/>
      </c>
      <c r="G904">
        <f>IF(F904="","",IF(F904&lt;0,10*F904^2,0))</f>
        <v/>
      </c>
      <c r="H904">
        <f>IF(F904="","",IF(F904&gt;0,10*F904^2,0))</f>
        <v/>
      </c>
    </row>
    <row r="905">
      <c r="A905">
        <f>Input!A905</f>
        <v/>
      </c>
      <c r="B905">
        <f>IF(ISNUMBER(Input!B905),IF(AND(Input!B905&gt;=20,Input!B905&lt;=700),Input!B905,""),"")</f>
        <v/>
      </c>
      <c r="C905">
        <f>IF(B905="","",INT(A905))</f>
        <v/>
      </c>
      <c r="D905">
        <f>IF(B905="","",HOUR(A905))</f>
        <v/>
      </c>
      <c r="E905">
        <f>IF(B905="","",IF(INPUT!$I$1="","",IF(C905&lt;(INT(INPUT!$I$1)-INPUT!$I$2),"Off Meds",IF(C905&lt;=(INT(INPUT!$I$1)+INPUT!$I$2),"Washout","On Meds"))))</f>
        <v/>
      </c>
      <c r="F905">
        <f>IF(B905="","",1.509*(LN(B905)^1.084-5.381))</f>
        <v/>
      </c>
      <c r="G905">
        <f>IF(F905="","",IF(F905&lt;0,10*F905^2,0))</f>
        <v/>
      </c>
      <c r="H905">
        <f>IF(F905="","",IF(F905&gt;0,10*F905^2,0))</f>
        <v/>
      </c>
    </row>
    <row r="906">
      <c r="A906">
        <f>Input!A906</f>
        <v/>
      </c>
      <c r="B906">
        <f>IF(ISNUMBER(Input!B906),IF(AND(Input!B906&gt;=20,Input!B906&lt;=700),Input!B906,""),"")</f>
        <v/>
      </c>
      <c r="C906">
        <f>IF(B906="","",INT(A906))</f>
        <v/>
      </c>
      <c r="D906">
        <f>IF(B906="","",HOUR(A906))</f>
        <v/>
      </c>
      <c r="E906">
        <f>IF(B906="","",IF(INPUT!$I$1="","",IF(C906&lt;(INT(INPUT!$I$1)-INPUT!$I$2),"Off Meds",IF(C906&lt;=(INT(INPUT!$I$1)+INPUT!$I$2),"Washout","On Meds"))))</f>
        <v/>
      </c>
      <c r="F906">
        <f>IF(B906="","",1.509*(LN(B906)^1.084-5.381))</f>
        <v/>
      </c>
      <c r="G906">
        <f>IF(F906="","",IF(F906&lt;0,10*F906^2,0))</f>
        <v/>
      </c>
      <c r="H906">
        <f>IF(F906="","",IF(F906&gt;0,10*F906^2,0))</f>
        <v/>
      </c>
    </row>
    <row r="907">
      <c r="A907">
        <f>Input!A907</f>
        <v/>
      </c>
      <c r="B907">
        <f>IF(ISNUMBER(Input!B907),IF(AND(Input!B907&gt;=20,Input!B907&lt;=700),Input!B907,""),"")</f>
        <v/>
      </c>
      <c r="C907">
        <f>IF(B907="","",INT(A907))</f>
        <v/>
      </c>
      <c r="D907">
        <f>IF(B907="","",HOUR(A907))</f>
        <v/>
      </c>
      <c r="E907">
        <f>IF(B907="","",IF(INPUT!$I$1="","",IF(C907&lt;(INT(INPUT!$I$1)-INPUT!$I$2),"Off Meds",IF(C907&lt;=(INT(INPUT!$I$1)+INPUT!$I$2),"Washout","On Meds"))))</f>
        <v/>
      </c>
      <c r="F907">
        <f>IF(B907="","",1.509*(LN(B907)^1.084-5.381))</f>
        <v/>
      </c>
      <c r="G907">
        <f>IF(F907="","",IF(F907&lt;0,10*F907^2,0))</f>
        <v/>
      </c>
      <c r="H907">
        <f>IF(F907="","",IF(F907&gt;0,10*F907^2,0))</f>
        <v/>
      </c>
    </row>
    <row r="908">
      <c r="A908">
        <f>Input!A908</f>
        <v/>
      </c>
      <c r="B908">
        <f>IF(ISNUMBER(Input!B908),IF(AND(Input!B908&gt;=20,Input!B908&lt;=700),Input!B908,""),"")</f>
        <v/>
      </c>
      <c r="C908">
        <f>IF(B908="","",INT(A908))</f>
        <v/>
      </c>
      <c r="D908">
        <f>IF(B908="","",HOUR(A908))</f>
        <v/>
      </c>
      <c r="E908">
        <f>IF(B908="","",IF(INPUT!$I$1="","",IF(C908&lt;(INT(INPUT!$I$1)-INPUT!$I$2),"Off Meds",IF(C908&lt;=(INT(INPUT!$I$1)+INPUT!$I$2),"Washout","On Meds"))))</f>
        <v/>
      </c>
      <c r="F908">
        <f>IF(B908="","",1.509*(LN(B908)^1.084-5.381))</f>
        <v/>
      </c>
      <c r="G908">
        <f>IF(F908="","",IF(F908&lt;0,10*F908^2,0))</f>
        <v/>
      </c>
      <c r="H908">
        <f>IF(F908="","",IF(F908&gt;0,10*F908^2,0))</f>
        <v/>
      </c>
    </row>
    <row r="909">
      <c r="A909">
        <f>Input!A909</f>
        <v/>
      </c>
      <c r="B909">
        <f>IF(ISNUMBER(Input!B909),IF(AND(Input!B909&gt;=20,Input!B909&lt;=700),Input!B909,""),"")</f>
        <v/>
      </c>
      <c r="C909">
        <f>IF(B909="","",INT(A909))</f>
        <v/>
      </c>
      <c r="D909">
        <f>IF(B909="","",HOUR(A909))</f>
        <v/>
      </c>
      <c r="E909">
        <f>IF(B909="","",IF(INPUT!$I$1="","",IF(C909&lt;(INT(INPUT!$I$1)-INPUT!$I$2),"Off Meds",IF(C909&lt;=(INT(INPUT!$I$1)+INPUT!$I$2),"Washout","On Meds"))))</f>
        <v/>
      </c>
      <c r="F909">
        <f>IF(B909="","",1.509*(LN(B909)^1.084-5.381))</f>
        <v/>
      </c>
      <c r="G909">
        <f>IF(F909="","",IF(F909&lt;0,10*F909^2,0))</f>
        <v/>
      </c>
      <c r="H909">
        <f>IF(F909="","",IF(F909&gt;0,10*F909^2,0))</f>
        <v/>
      </c>
    </row>
    <row r="910">
      <c r="A910">
        <f>Input!A910</f>
        <v/>
      </c>
      <c r="B910">
        <f>IF(ISNUMBER(Input!B910),IF(AND(Input!B910&gt;=20,Input!B910&lt;=700),Input!B910,""),"")</f>
        <v/>
      </c>
      <c r="C910">
        <f>IF(B910="","",INT(A910))</f>
        <v/>
      </c>
      <c r="D910">
        <f>IF(B910="","",HOUR(A910))</f>
        <v/>
      </c>
      <c r="E910">
        <f>IF(B910="","",IF(INPUT!$I$1="","",IF(C910&lt;(INT(INPUT!$I$1)-INPUT!$I$2),"Off Meds",IF(C910&lt;=(INT(INPUT!$I$1)+INPUT!$I$2),"Washout","On Meds"))))</f>
        <v/>
      </c>
      <c r="F910">
        <f>IF(B910="","",1.509*(LN(B910)^1.084-5.381))</f>
        <v/>
      </c>
      <c r="G910">
        <f>IF(F910="","",IF(F910&lt;0,10*F910^2,0))</f>
        <v/>
      </c>
      <c r="H910">
        <f>IF(F910="","",IF(F910&gt;0,10*F910^2,0))</f>
        <v/>
      </c>
    </row>
    <row r="911">
      <c r="A911">
        <f>Input!A911</f>
        <v/>
      </c>
      <c r="B911">
        <f>IF(ISNUMBER(Input!B911),IF(AND(Input!B911&gt;=20,Input!B911&lt;=700),Input!B911,""),"")</f>
        <v/>
      </c>
      <c r="C911">
        <f>IF(B911="","",INT(A911))</f>
        <v/>
      </c>
      <c r="D911">
        <f>IF(B911="","",HOUR(A911))</f>
        <v/>
      </c>
      <c r="E911">
        <f>IF(B911="","",IF(INPUT!$I$1="","",IF(C911&lt;(INT(INPUT!$I$1)-INPUT!$I$2),"Off Meds",IF(C911&lt;=(INT(INPUT!$I$1)+INPUT!$I$2),"Washout","On Meds"))))</f>
        <v/>
      </c>
      <c r="F911">
        <f>IF(B911="","",1.509*(LN(B911)^1.084-5.381))</f>
        <v/>
      </c>
      <c r="G911">
        <f>IF(F911="","",IF(F911&lt;0,10*F911^2,0))</f>
        <v/>
      </c>
      <c r="H911">
        <f>IF(F911="","",IF(F911&gt;0,10*F911^2,0))</f>
        <v/>
      </c>
    </row>
    <row r="912">
      <c r="A912">
        <f>Input!A912</f>
        <v/>
      </c>
      <c r="B912">
        <f>IF(ISNUMBER(Input!B912),IF(AND(Input!B912&gt;=20,Input!B912&lt;=700),Input!B912,""),"")</f>
        <v/>
      </c>
      <c r="C912">
        <f>IF(B912="","",INT(A912))</f>
        <v/>
      </c>
      <c r="D912">
        <f>IF(B912="","",HOUR(A912))</f>
        <v/>
      </c>
      <c r="E912">
        <f>IF(B912="","",IF(INPUT!$I$1="","",IF(C912&lt;(INT(INPUT!$I$1)-INPUT!$I$2),"Off Meds",IF(C912&lt;=(INT(INPUT!$I$1)+INPUT!$I$2),"Washout","On Meds"))))</f>
        <v/>
      </c>
      <c r="F912">
        <f>IF(B912="","",1.509*(LN(B912)^1.084-5.381))</f>
        <v/>
      </c>
      <c r="G912">
        <f>IF(F912="","",IF(F912&lt;0,10*F912^2,0))</f>
        <v/>
      </c>
      <c r="H912">
        <f>IF(F912="","",IF(F912&gt;0,10*F912^2,0))</f>
        <v/>
      </c>
    </row>
    <row r="913">
      <c r="A913">
        <f>Input!A913</f>
        <v/>
      </c>
      <c r="B913">
        <f>IF(ISNUMBER(Input!B913),IF(AND(Input!B913&gt;=20,Input!B913&lt;=700),Input!B913,""),"")</f>
        <v/>
      </c>
      <c r="C913">
        <f>IF(B913="","",INT(A913))</f>
        <v/>
      </c>
      <c r="D913">
        <f>IF(B913="","",HOUR(A913))</f>
        <v/>
      </c>
      <c r="E913">
        <f>IF(B913="","",IF(INPUT!$I$1="","",IF(C913&lt;(INT(INPUT!$I$1)-INPUT!$I$2),"Off Meds",IF(C913&lt;=(INT(INPUT!$I$1)+INPUT!$I$2),"Washout","On Meds"))))</f>
        <v/>
      </c>
      <c r="F913">
        <f>IF(B913="","",1.509*(LN(B913)^1.084-5.381))</f>
        <v/>
      </c>
      <c r="G913">
        <f>IF(F913="","",IF(F913&lt;0,10*F913^2,0))</f>
        <v/>
      </c>
      <c r="H913">
        <f>IF(F913="","",IF(F913&gt;0,10*F913^2,0))</f>
        <v/>
      </c>
    </row>
    <row r="914">
      <c r="A914">
        <f>Input!A914</f>
        <v/>
      </c>
      <c r="B914">
        <f>IF(ISNUMBER(Input!B914),IF(AND(Input!B914&gt;=20,Input!B914&lt;=700),Input!B914,""),"")</f>
        <v/>
      </c>
      <c r="C914">
        <f>IF(B914="","",INT(A914))</f>
        <v/>
      </c>
      <c r="D914">
        <f>IF(B914="","",HOUR(A914))</f>
        <v/>
      </c>
      <c r="E914">
        <f>IF(B914="","",IF(INPUT!$I$1="","",IF(C914&lt;(INT(INPUT!$I$1)-INPUT!$I$2),"Off Meds",IF(C914&lt;=(INT(INPUT!$I$1)+INPUT!$I$2),"Washout","On Meds"))))</f>
        <v/>
      </c>
      <c r="F914">
        <f>IF(B914="","",1.509*(LN(B914)^1.084-5.381))</f>
        <v/>
      </c>
      <c r="G914">
        <f>IF(F914="","",IF(F914&lt;0,10*F914^2,0))</f>
        <v/>
      </c>
      <c r="H914">
        <f>IF(F914="","",IF(F914&gt;0,10*F914^2,0))</f>
        <v/>
      </c>
    </row>
    <row r="915">
      <c r="A915">
        <f>Input!A915</f>
        <v/>
      </c>
      <c r="B915">
        <f>IF(ISNUMBER(Input!B915),IF(AND(Input!B915&gt;=20,Input!B915&lt;=700),Input!B915,""),"")</f>
        <v/>
      </c>
      <c r="C915">
        <f>IF(B915="","",INT(A915))</f>
        <v/>
      </c>
      <c r="D915">
        <f>IF(B915="","",HOUR(A915))</f>
        <v/>
      </c>
      <c r="E915">
        <f>IF(B915="","",IF(INPUT!$I$1="","",IF(C915&lt;(INT(INPUT!$I$1)-INPUT!$I$2),"Off Meds",IF(C915&lt;=(INT(INPUT!$I$1)+INPUT!$I$2),"Washout","On Meds"))))</f>
        <v/>
      </c>
      <c r="F915">
        <f>IF(B915="","",1.509*(LN(B915)^1.084-5.381))</f>
        <v/>
      </c>
      <c r="G915">
        <f>IF(F915="","",IF(F915&lt;0,10*F915^2,0))</f>
        <v/>
      </c>
      <c r="H915">
        <f>IF(F915="","",IF(F915&gt;0,10*F915^2,0))</f>
        <v/>
      </c>
    </row>
    <row r="916">
      <c r="A916">
        <f>Input!A916</f>
        <v/>
      </c>
      <c r="B916">
        <f>IF(ISNUMBER(Input!B916),IF(AND(Input!B916&gt;=20,Input!B916&lt;=700),Input!B916,""),"")</f>
        <v/>
      </c>
      <c r="C916">
        <f>IF(B916="","",INT(A916))</f>
        <v/>
      </c>
      <c r="D916">
        <f>IF(B916="","",HOUR(A916))</f>
        <v/>
      </c>
      <c r="E916">
        <f>IF(B916="","",IF(INPUT!$I$1="","",IF(C916&lt;(INT(INPUT!$I$1)-INPUT!$I$2),"Off Meds",IF(C916&lt;=(INT(INPUT!$I$1)+INPUT!$I$2),"Washout","On Meds"))))</f>
        <v/>
      </c>
      <c r="F916">
        <f>IF(B916="","",1.509*(LN(B916)^1.084-5.381))</f>
        <v/>
      </c>
      <c r="G916">
        <f>IF(F916="","",IF(F916&lt;0,10*F916^2,0))</f>
        <v/>
      </c>
      <c r="H916">
        <f>IF(F916="","",IF(F916&gt;0,10*F916^2,0))</f>
        <v/>
      </c>
    </row>
    <row r="917">
      <c r="A917">
        <f>Input!A917</f>
        <v/>
      </c>
      <c r="B917">
        <f>IF(ISNUMBER(Input!B917),IF(AND(Input!B917&gt;=20,Input!B917&lt;=700),Input!B917,""),"")</f>
        <v/>
      </c>
      <c r="C917">
        <f>IF(B917="","",INT(A917))</f>
        <v/>
      </c>
      <c r="D917">
        <f>IF(B917="","",HOUR(A917))</f>
        <v/>
      </c>
      <c r="E917">
        <f>IF(B917="","",IF(INPUT!$I$1="","",IF(C917&lt;(INT(INPUT!$I$1)-INPUT!$I$2),"Off Meds",IF(C917&lt;=(INT(INPUT!$I$1)+INPUT!$I$2),"Washout","On Meds"))))</f>
        <v/>
      </c>
      <c r="F917">
        <f>IF(B917="","",1.509*(LN(B917)^1.084-5.381))</f>
        <v/>
      </c>
      <c r="G917">
        <f>IF(F917="","",IF(F917&lt;0,10*F917^2,0))</f>
        <v/>
      </c>
      <c r="H917">
        <f>IF(F917="","",IF(F917&gt;0,10*F917^2,0))</f>
        <v/>
      </c>
    </row>
    <row r="918">
      <c r="A918">
        <f>Input!A918</f>
        <v/>
      </c>
      <c r="B918">
        <f>IF(ISNUMBER(Input!B918),IF(AND(Input!B918&gt;=20,Input!B918&lt;=700),Input!B918,""),"")</f>
        <v/>
      </c>
      <c r="C918">
        <f>IF(B918="","",INT(A918))</f>
        <v/>
      </c>
      <c r="D918">
        <f>IF(B918="","",HOUR(A918))</f>
        <v/>
      </c>
      <c r="E918">
        <f>IF(B918="","",IF(INPUT!$I$1="","",IF(C918&lt;(INT(INPUT!$I$1)-INPUT!$I$2),"Off Meds",IF(C918&lt;=(INT(INPUT!$I$1)+INPUT!$I$2),"Washout","On Meds"))))</f>
        <v/>
      </c>
      <c r="F918">
        <f>IF(B918="","",1.509*(LN(B918)^1.084-5.381))</f>
        <v/>
      </c>
      <c r="G918">
        <f>IF(F918="","",IF(F918&lt;0,10*F918^2,0))</f>
        <v/>
      </c>
      <c r="H918">
        <f>IF(F918="","",IF(F918&gt;0,10*F918^2,0))</f>
        <v/>
      </c>
    </row>
    <row r="919">
      <c r="A919">
        <f>Input!A919</f>
        <v/>
      </c>
      <c r="B919">
        <f>IF(ISNUMBER(Input!B919),IF(AND(Input!B919&gt;=20,Input!B919&lt;=700),Input!B919,""),"")</f>
        <v/>
      </c>
      <c r="C919">
        <f>IF(B919="","",INT(A919))</f>
        <v/>
      </c>
      <c r="D919">
        <f>IF(B919="","",HOUR(A919))</f>
        <v/>
      </c>
      <c r="E919">
        <f>IF(B919="","",IF(INPUT!$I$1="","",IF(C919&lt;(INT(INPUT!$I$1)-INPUT!$I$2),"Off Meds",IF(C919&lt;=(INT(INPUT!$I$1)+INPUT!$I$2),"Washout","On Meds"))))</f>
        <v/>
      </c>
      <c r="F919">
        <f>IF(B919="","",1.509*(LN(B919)^1.084-5.381))</f>
        <v/>
      </c>
      <c r="G919">
        <f>IF(F919="","",IF(F919&lt;0,10*F919^2,0))</f>
        <v/>
      </c>
      <c r="H919">
        <f>IF(F919="","",IF(F919&gt;0,10*F919^2,0))</f>
        <v/>
      </c>
    </row>
    <row r="920">
      <c r="A920">
        <f>Input!A920</f>
        <v/>
      </c>
      <c r="B920">
        <f>IF(ISNUMBER(Input!B920),IF(AND(Input!B920&gt;=20,Input!B920&lt;=700),Input!B920,""),"")</f>
        <v/>
      </c>
      <c r="C920">
        <f>IF(B920="","",INT(A920))</f>
        <v/>
      </c>
      <c r="D920">
        <f>IF(B920="","",HOUR(A920))</f>
        <v/>
      </c>
      <c r="E920">
        <f>IF(B920="","",IF(INPUT!$I$1="","",IF(C920&lt;(INT(INPUT!$I$1)-INPUT!$I$2),"Off Meds",IF(C920&lt;=(INT(INPUT!$I$1)+INPUT!$I$2),"Washout","On Meds"))))</f>
        <v/>
      </c>
      <c r="F920">
        <f>IF(B920="","",1.509*(LN(B920)^1.084-5.381))</f>
        <v/>
      </c>
      <c r="G920">
        <f>IF(F920="","",IF(F920&lt;0,10*F920^2,0))</f>
        <v/>
      </c>
      <c r="H920">
        <f>IF(F920="","",IF(F920&gt;0,10*F920^2,0))</f>
        <v/>
      </c>
    </row>
    <row r="921">
      <c r="A921">
        <f>Input!A921</f>
        <v/>
      </c>
      <c r="B921">
        <f>IF(ISNUMBER(Input!B921),IF(AND(Input!B921&gt;=20,Input!B921&lt;=700),Input!B921,""),"")</f>
        <v/>
      </c>
      <c r="C921">
        <f>IF(B921="","",INT(A921))</f>
        <v/>
      </c>
      <c r="D921">
        <f>IF(B921="","",HOUR(A921))</f>
        <v/>
      </c>
      <c r="E921">
        <f>IF(B921="","",IF(INPUT!$I$1="","",IF(C921&lt;(INT(INPUT!$I$1)-INPUT!$I$2),"Off Meds",IF(C921&lt;=(INT(INPUT!$I$1)+INPUT!$I$2),"Washout","On Meds"))))</f>
        <v/>
      </c>
      <c r="F921">
        <f>IF(B921="","",1.509*(LN(B921)^1.084-5.381))</f>
        <v/>
      </c>
      <c r="G921">
        <f>IF(F921="","",IF(F921&lt;0,10*F921^2,0))</f>
        <v/>
      </c>
      <c r="H921">
        <f>IF(F921="","",IF(F921&gt;0,10*F921^2,0))</f>
        <v/>
      </c>
    </row>
    <row r="922">
      <c r="A922">
        <f>Input!A922</f>
        <v/>
      </c>
      <c r="B922">
        <f>IF(ISNUMBER(Input!B922),IF(AND(Input!B922&gt;=20,Input!B922&lt;=700),Input!B922,""),"")</f>
        <v/>
      </c>
      <c r="C922">
        <f>IF(B922="","",INT(A922))</f>
        <v/>
      </c>
      <c r="D922">
        <f>IF(B922="","",HOUR(A922))</f>
        <v/>
      </c>
      <c r="E922">
        <f>IF(B922="","",IF(INPUT!$I$1="","",IF(C922&lt;(INT(INPUT!$I$1)-INPUT!$I$2),"Off Meds",IF(C922&lt;=(INT(INPUT!$I$1)+INPUT!$I$2),"Washout","On Meds"))))</f>
        <v/>
      </c>
      <c r="F922">
        <f>IF(B922="","",1.509*(LN(B922)^1.084-5.381))</f>
        <v/>
      </c>
      <c r="G922">
        <f>IF(F922="","",IF(F922&lt;0,10*F922^2,0))</f>
        <v/>
      </c>
      <c r="H922">
        <f>IF(F922="","",IF(F922&gt;0,10*F922^2,0))</f>
        <v/>
      </c>
    </row>
    <row r="923">
      <c r="A923">
        <f>Input!A923</f>
        <v/>
      </c>
      <c r="B923">
        <f>IF(ISNUMBER(Input!B923),IF(AND(Input!B923&gt;=20,Input!B923&lt;=700),Input!B923,""),"")</f>
        <v/>
      </c>
      <c r="C923">
        <f>IF(B923="","",INT(A923))</f>
        <v/>
      </c>
      <c r="D923">
        <f>IF(B923="","",HOUR(A923))</f>
        <v/>
      </c>
      <c r="E923">
        <f>IF(B923="","",IF(INPUT!$I$1="","",IF(C923&lt;(INT(INPUT!$I$1)-INPUT!$I$2),"Off Meds",IF(C923&lt;=(INT(INPUT!$I$1)+INPUT!$I$2),"Washout","On Meds"))))</f>
        <v/>
      </c>
      <c r="F923">
        <f>IF(B923="","",1.509*(LN(B923)^1.084-5.381))</f>
        <v/>
      </c>
      <c r="G923">
        <f>IF(F923="","",IF(F923&lt;0,10*F923^2,0))</f>
        <v/>
      </c>
      <c r="H923">
        <f>IF(F923="","",IF(F923&gt;0,10*F923^2,0))</f>
        <v/>
      </c>
    </row>
    <row r="924">
      <c r="A924">
        <f>Input!A924</f>
        <v/>
      </c>
      <c r="B924">
        <f>IF(ISNUMBER(Input!B924),IF(AND(Input!B924&gt;=20,Input!B924&lt;=700),Input!B924,""),"")</f>
        <v/>
      </c>
      <c r="C924">
        <f>IF(B924="","",INT(A924))</f>
        <v/>
      </c>
      <c r="D924">
        <f>IF(B924="","",HOUR(A924))</f>
        <v/>
      </c>
      <c r="E924">
        <f>IF(B924="","",IF(INPUT!$I$1="","",IF(C924&lt;(INT(INPUT!$I$1)-INPUT!$I$2),"Off Meds",IF(C924&lt;=(INT(INPUT!$I$1)+INPUT!$I$2),"Washout","On Meds"))))</f>
        <v/>
      </c>
      <c r="F924">
        <f>IF(B924="","",1.509*(LN(B924)^1.084-5.381))</f>
        <v/>
      </c>
      <c r="G924">
        <f>IF(F924="","",IF(F924&lt;0,10*F924^2,0))</f>
        <v/>
      </c>
      <c r="H924">
        <f>IF(F924="","",IF(F924&gt;0,10*F924^2,0))</f>
        <v/>
      </c>
    </row>
    <row r="925">
      <c r="A925">
        <f>Input!A925</f>
        <v/>
      </c>
      <c r="B925">
        <f>IF(ISNUMBER(Input!B925),IF(AND(Input!B925&gt;=20,Input!B925&lt;=700),Input!B925,""),"")</f>
        <v/>
      </c>
      <c r="C925">
        <f>IF(B925="","",INT(A925))</f>
        <v/>
      </c>
      <c r="D925">
        <f>IF(B925="","",HOUR(A925))</f>
        <v/>
      </c>
      <c r="E925">
        <f>IF(B925="","",IF(INPUT!$I$1="","",IF(C925&lt;(INT(INPUT!$I$1)-INPUT!$I$2),"Off Meds",IF(C925&lt;=(INT(INPUT!$I$1)+INPUT!$I$2),"Washout","On Meds"))))</f>
        <v/>
      </c>
      <c r="F925">
        <f>IF(B925="","",1.509*(LN(B925)^1.084-5.381))</f>
        <v/>
      </c>
      <c r="G925">
        <f>IF(F925="","",IF(F925&lt;0,10*F925^2,0))</f>
        <v/>
      </c>
      <c r="H925">
        <f>IF(F925="","",IF(F925&gt;0,10*F925^2,0))</f>
        <v/>
      </c>
    </row>
    <row r="926">
      <c r="A926">
        <f>Input!A926</f>
        <v/>
      </c>
      <c r="B926">
        <f>IF(ISNUMBER(Input!B926),IF(AND(Input!B926&gt;=20,Input!B926&lt;=700),Input!B926,""),"")</f>
        <v/>
      </c>
      <c r="C926">
        <f>IF(B926="","",INT(A926))</f>
        <v/>
      </c>
      <c r="D926">
        <f>IF(B926="","",HOUR(A926))</f>
        <v/>
      </c>
      <c r="E926">
        <f>IF(B926="","",IF(INPUT!$I$1="","",IF(C926&lt;(INT(INPUT!$I$1)-INPUT!$I$2),"Off Meds",IF(C926&lt;=(INT(INPUT!$I$1)+INPUT!$I$2),"Washout","On Meds"))))</f>
        <v/>
      </c>
      <c r="F926">
        <f>IF(B926="","",1.509*(LN(B926)^1.084-5.381))</f>
        <v/>
      </c>
      <c r="G926">
        <f>IF(F926="","",IF(F926&lt;0,10*F926^2,0))</f>
        <v/>
      </c>
      <c r="H926">
        <f>IF(F926="","",IF(F926&gt;0,10*F926^2,0))</f>
        <v/>
      </c>
    </row>
    <row r="927">
      <c r="A927">
        <f>Input!A927</f>
        <v/>
      </c>
      <c r="B927">
        <f>IF(ISNUMBER(Input!B927),IF(AND(Input!B927&gt;=20,Input!B927&lt;=700),Input!B927,""),"")</f>
        <v/>
      </c>
      <c r="C927">
        <f>IF(B927="","",INT(A927))</f>
        <v/>
      </c>
      <c r="D927">
        <f>IF(B927="","",HOUR(A927))</f>
        <v/>
      </c>
      <c r="E927">
        <f>IF(B927="","",IF(INPUT!$I$1="","",IF(C927&lt;(INT(INPUT!$I$1)-INPUT!$I$2),"Off Meds",IF(C927&lt;=(INT(INPUT!$I$1)+INPUT!$I$2),"Washout","On Meds"))))</f>
        <v/>
      </c>
      <c r="F927">
        <f>IF(B927="","",1.509*(LN(B927)^1.084-5.381))</f>
        <v/>
      </c>
      <c r="G927">
        <f>IF(F927="","",IF(F927&lt;0,10*F927^2,0))</f>
        <v/>
      </c>
      <c r="H927">
        <f>IF(F927="","",IF(F927&gt;0,10*F927^2,0))</f>
        <v/>
      </c>
    </row>
    <row r="928">
      <c r="A928">
        <f>Input!A928</f>
        <v/>
      </c>
      <c r="B928">
        <f>IF(ISNUMBER(Input!B928),IF(AND(Input!B928&gt;=20,Input!B928&lt;=700),Input!B928,""),"")</f>
        <v/>
      </c>
      <c r="C928">
        <f>IF(B928="","",INT(A928))</f>
        <v/>
      </c>
      <c r="D928">
        <f>IF(B928="","",HOUR(A928))</f>
        <v/>
      </c>
      <c r="E928">
        <f>IF(B928="","",IF(INPUT!$I$1="","",IF(C928&lt;(INT(INPUT!$I$1)-INPUT!$I$2),"Off Meds",IF(C928&lt;=(INT(INPUT!$I$1)+INPUT!$I$2),"Washout","On Meds"))))</f>
        <v/>
      </c>
      <c r="F928">
        <f>IF(B928="","",1.509*(LN(B928)^1.084-5.381))</f>
        <v/>
      </c>
      <c r="G928">
        <f>IF(F928="","",IF(F928&lt;0,10*F928^2,0))</f>
        <v/>
      </c>
      <c r="H928">
        <f>IF(F928="","",IF(F928&gt;0,10*F928^2,0))</f>
        <v/>
      </c>
    </row>
    <row r="929">
      <c r="A929">
        <f>Input!A929</f>
        <v/>
      </c>
      <c r="B929">
        <f>IF(ISNUMBER(Input!B929),IF(AND(Input!B929&gt;=20,Input!B929&lt;=700),Input!B929,""),"")</f>
        <v/>
      </c>
      <c r="C929">
        <f>IF(B929="","",INT(A929))</f>
        <v/>
      </c>
      <c r="D929">
        <f>IF(B929="","",HOUR(A929))</f>
        <v/>
      </c>
      <c r="E929">
        <f>IF(B929="","",IF(INPUT!$I$1="","",IF(C929&lt;(INT(INPUT!$I$1)-INPUT!$I$2),"Off Meds",IF(C929&lt;=(INT(INPUT!$I$1)+INPUT!$I$2),"Washout","On Meds"))))</f>
        <v/>
      </c>
      <c r="F929">
        <f>IF(B929="","",1.509*(LN(B929)^1.084-5.381))</f>
        <v/>
      </c>
      <c r="G929">
        <f>IF(F929="","",IF(F929&lt;0,10*F929^2,0))</f>
        <v/>
      </c>
      <c r="H929">
        <f>IF(F929="","",IF(F929&gt;0,10*F929^2,0))</f>
        <v/>
      </c>
    </row>
    <row r="930">
      <c r="A930">
        <f>Input!A930</f>
        <v/>
      </c>
      <c r="B930">
        <f>IF(ISNUMBER(Input!B930),IF(AND(Input!B930&gt;=20,Input!B930&lt;=700),Input!B930,""),"")</f>
        <v/>
      </c>
      <c r="C930">
        <f>IF(B930="","",INT(A930))</f>
        <v/>
      </c>
      <c r="D930">
        <f>IF(B930="","",HOUR(A930))</f>
        <v/>
      </c>
      <c r="E930">
        <f>IF(B930="","",IF(INPUT!$I$1="","",IF(C930&lt;(INT(INPUT!$I$1)-INPUT!$I$2),"Off Meds",IF(C930&lt;=(INT(INPUT!$I$1)+INPUT!$I$2),"Washout","On Meds"))))</f>
        <v/>
      </c>
      <c r="F930">
        <f>IF(B930="","",1.509*(LN(B930)^1.084-5.381))</f>
        <v/>
      </c>
      <c r="G930">
        <f>IF(F930="","",IF(F930&lt;0,10*F930^2,0))</f>
        <v/>
      </c>
      <c r="H930">
        <f>IF(F930="","",IF(F930&gt;0,10*F930^2,0))</f>
        <v/>
      </c>
    </row>
    <row r="931">
      <c r="A931">
        <f>Input!A931</f>
        <v/>
      </c>
      <c r="B931">
        <f>IF(ISNUMBER(Input!B931),IF(AND(Input!B931&gt;=20,Input!B931&lt;=700),Input!B931,""),"")</f>
        <v/>
      </c>
      <c r="C931">
        <f>IF(B931="","",INT(A931))</f>
        <v/>
      </c>
      <c r="D931">
        <f>IF(B931="","",HOUR(A931))</f>
        <v/>
      </c>
      <c r="E931">
        <f>IF(B931="","",IF(INPUT!$I$1="","",IF(C931&lt;(INT(INPUT!$I$1)-INPUT!$I$2),"Off Meds",IF(C931&lt;=(INT(INPUT!$I$1)+INPUT!$I$2),"Washout","On Meds"))))</f>
        <v/>
      </c>
      <c r="F931">
        <f>IF(B931="","",1.509*(LN(B931)^1.084-5.381))</f>
        <v/>
      </c>
      <c r="G931">
        <f>IF(F931="","",IF(F931&lt;0,10*F931^2,0))</f>
        <v/>
      </c>
      <c r="H931">
        <f>IF(F931="","",IF(F931&gt;0,10*F931^2,0))</f>
        <v/>
      </c>
    </row>
    <row r="932">
      <c r="A932">
        <f>Input!A932</f>
        <v/>
      </c>
      <c r="B932">
        <f>IF(ISNUMBER(Input!B932),IF(AND(Input!B932&gt;=20,Input!B932&lt;=700),Input!B932,""),"")</f>
        <v/>
      </c>
      <c r="C932">
        <f>IF(B932="","",INT(A932))</f>
        <v/>
      </c>
      <c r="D932">
        <f>IF(B932="","",HOUR(A932))</f>
        <v/>
      </c>
      <c r="E932">
        <f>IF(B932="","",IF(INPUT!$I$1="","",IF(C932&lt;(INT(INPUT!$I$1)-INPUT!$I$2),"Off Meds",IF(C932&lt;=(INT(INPUT!$I$1)+INPUT!$I$2),"Washout","On Meds"))))</f>
        <v/>
      </c>
      <c r="F932">
        <f>IF(B932="","",1.509*(LN(B932)^1.084-5.381))</f>
        <v/>
      </c>
      <c r="G932">
        <f>IF(F932="","",IF(F932&lt;0,10*F932^2,0))</f>
        <v/>
      </c>
      <c r="H932">
        <f>IF(F932="","",IF(F932&gt;0,10*F932^2,0))</f>
        <v/>
      </c>
    </row>
    <row r="933">
      <c r="A933">
        <f>Input!A933</f>
        <v/>
      </c>
      <c r="B933">
        <f>IF(ISNUMBER(Input!B933),IF(AND(Input!B933&gt;=20,Input!B933&lt;=700),Input!B933,""),"")</f>
        <v/>
      </c>
      <c r="C933">
        <f>IF(B933="","",INT(A933))</f>
        <v/>
      </c>
      <c r="D933">
        <f>IF(B933="","",HOUR(A933))</f>
        <v/>
      </c>
      <c r="E933">
        <f>IF(B933="","",IF(INPUT!$I$1="","",IF(C933&lt;(INT(INPUT!$I$1)-INPUT!$I$2),"Off Meds",IF(C933&lt;=(INT(INPUT!$I$1)+INPUT!$I$2),"Washout","On Meds"))))</f>
        <v/>
      </c>
      <c r="F933">
        <f>IF(B933="","",1.509*(LN(B933)^1.084-5.381))</f>
        <v/>
      </c>
      <c r="G933">
        <f>IF(F933="","",IF(F933&lt;0,10*F933^2,0))</f>
        <v/>
      </c>
      <c r="H933">
        <f>IF(F933="","",IF(F933&gt;0,10*F933^2,0))</f>
        <v/>
      </c>
    </row>
    <row r="934">
      <c r="A934">
        <f>Input!A934</f>
        <v/>
      </c>
      <c r="B934">
        <f>IF(ISNUMBER(Input!B934),IF(AND(Input!B934&gt;=20,Input!B934&lt;=700),Input!B934,""),"")</f>
        <v/>
      </c>
      <c r="C934">
        <f>IF(B934="","",INT(A934))</f>
        <v/>
      </c>
      <c r="D934">
        <f>IF(B934="","",HOUR(A934))</f>
        <v/>
      </c>
      <c r="E934">
        <f>IF(B934="","",IF(INPUT!$I$1="","",IF(C934&lt;(INT(INPUT!$I$1)-INPUT!$I$2),"Off Meds",IF(C934&lt;=(INT(INPUT!$I$1)+INPUT!$I$2),"Washout","On Meds"))))</f>
        <v/>
      </c>
      <c r="F934">
        <f>IF(B934="","",1.509*(LN(B934)^1.084-5.381))</f>
        <v/>
      </c>
      <c r="G934">
        <f>IF(F934="","",IF(F934&lt;0,10*F934^2,0))</f>
        <v/>
      </c>
      <c r="H934">
        <f>IF(F934="","",IF(F934&gt;0,10*F934^2,0))</f>
        <v/>
      </c>
    </row>
    <row r="935">
      <c r="A935">
        <f>Input!A935</f>
        <v/>
      </c>
      <c r="B935">
        <f>IF(ISNUMBER(Input!B935),IF(AND(Input!B935&gt;=20,Input!B935&lt;=700),Input!B935,""),"")</f>
        <v/>
      </c>
      <c r="C935">
        <f>IF(B935="","",INT(A935))</f>
        <v/>
      </c>
      <c r="D935">
        <f>IF(B935="","",HOUR(A935))</f>
        <v/>
      </c>
      <c r="E935">
        <f>IF(B935="","",IF(INPUT!$I$1="","",IF(C935&lt;(INT(INPUT!$I$1)-INPUT!$I$2),"Off Meds",IF(C935&lt;=(INT(INPUT!$I$1)+INPUT!$I$2),"Washout","On Meds"))))</f>
        <v/>
      </c>
      <c r="F935">
        <f>IF(B935="","",1.509*(LN(B935)^1.084-5.381))</f>
        <v/>
      </c>
      <c r="G935">
        <f>IF(F935="","",IF(F935&lt;0,10*F935^2,0))</f>
        <v/>
      </c>
      <c r="H935">
        <f>IF(F935="","",IF(F935&gt;0,10*F935^2,0))</f>
        <v/>
      </c>
    </row>
    <row r="936">
      <c r="A936">
        <f>Input!A936</f>
        <v/>
      </c>
      <c r="B936">
        <f>IF(ISNUMBER(Input!B936),IF(AND(Input!B936&gt;=20,Input!B936&lt;=700),Input!B936,""),"")</f>
        <v/>
      </c>
      <c r="C936">
        <f>IF(B936="","",INT(A936))</f>
        <v/>
      </c>
      <c r="D936">
        <f>IF(B936="","",HOUR(A936))</f>
        <v/>
      </c>
      <c r="E936">
        <f>IF(B936="","",IF(INPUT!$I$1="","",IF(C936&lt;(INT(INPUT!$I$1)-INPUT!$I$2),"Off Meds",IF(C936&lt;=(INT(INPUT!$I$1)+INPUT!$I$2),"Washout","On Meds"))))</f>
        <v/>
      </c>
      <c r="F936">
        <f>IF(B936="","",1.509*(LN(B936)^1.084-5.381))</f>
        <v/>
      </c>
      <c r="G936">
        <f>IF(F936="","",IF(F936&lt;0,10*F936^2,0))</f>
        <v/>
      </c>
      <c r="H936">
        <f>IF(F936="","",IF(F936&gt;0,10*F936^2,0))</f>
        <v/>
      </c>
    </row>
    <row r="937">
      <c r="A937">
        <f>Input!A937</f>
        <v/>
      </c>
      <c r="B937">
        <f>IF(ISNUMBER(Input!B937),IF(AND(Input!B937&gt;=20,Input!B937&lt;=700),Input!B937,""),"")</f>
        <v/>
      </c>
      <c r="C937">
        <f>IF(B937="","",INT(A937))</f>
        <v/>
      </c>
      <c r="D937">
        <f>IF(B937="","",HOUR(A937))</f>
        <v/>
      </c>
      <c r="E937">
        <f>IF(B937="","",IF(INPUT!$I$1="","",IF(C937&lt;(INT(INPUT!$I$1)-INPUT!$I$2),"Off Meds",IF(C937&lt;=(INT(INPUT!$I$1)+INPUT!$I$2),"Washout","On Meds"))))</f>
        <v/>
      </c>
      <c r="F937">
        <f>IF(B937="","",1.509*(LN(B937)^1.084-5.381))</f>
        <v/>
      </c>
      <c r="G937">
        <f>IF(F937="","",IF(F937&lt;0,10*F937^2,0))</f>
        <v/>
      </c>
      <c r="H937">
        <f>IF(F937="","",IF(F937&gt;0,10*F937^2,0))</f>
        <v/>
      </c>
    </row>
    <row r="938">
      <c r="A938">
        <f>Input!A938</f>
        <v/>
      </c>
      <c r="B938">
        <f>IF(ISNUMBER(Input!B938),IF(AND(Input!B938&gt;=20,Input!B938&lt;=700),Input!B938,""),"")</f>
        <v/>
      </c>
      <c r="C938">
        <f>IF(B938="","",INT(A938))</f>
        <v/>
      </c>
      <c r="D938">
        <f>IF(B938="","",HOUR(A938))</f>
        <v/>
      </c>
      <c r="E938">
        <f>IF(B938="","",IF(INPUT!$I$1="","",IF(C938&lt;(INT(INPUT!$I$1)-INPUT!$I$2),"Off Meds",IF(C938&lt;=(INT(INPUT!$I$1)+INPUT!$I$2),"Washout","On Meds"))))</f>
        <v/>
      </c>
      <c r="F938">
        <f>IF(B938="","",1.509*(LN(B938)^1.084-5.381))</f>
        <v/>
      </c>
      <c r="G938">
        <f>IF(F938="","",IF(F938&lt;0,10*F938^2,0))</f>
        <v/>
      </c>
      <c r="H938">
        <f>IF(F938="","",IF(F938&gt;0,10*F938^2,0))</f>
        <v/>
      </c>
    </row>
    <row r="939">
      <c r="A939">
        <f>Input!A939</f>
        <v/>
      </c>
      <c r="B939">
        <f>IF(ISNUMBER(Input!B939),IF(AND(Input!B939&gt;=20,Input!B939&lt;=700),Input!B939,""),"")</f>
        <v/>
      </c>
      <c r="C939">
        <f>IF(B939="","",INT(A939))</f>
        <v/>
      </c>
      <c r="D939">
        <f>IF(B939="","",HOUR(A939))</f>
        <v/>
      </c>
      <c r="E939">
        <f>IF(B939="","",IF(INPUT!$I$1="","",IF(C939&lt;(INT(INPUT!$I$1)-INPUT!$I$2),"Off Meds",IF(C939&lt;=(INT(INPUT!$I$1)+INPUT!$I$2),"Washout","On Meds"))))</f>
        <v/>
      </c>
      <c r="F939">
        <f>IF(B939="","",1.509*(LN(B939)^1.084-5.381))</f>
        <v/>
      </c>
      <c r="G939">
        <f>IF(F939="","",IF(F939&lt;0,10*F939^2,0))</f>
        <v/>
      </c>
      <c r="H939">
        <f>IF(F939="","",IF(F939&gt;0,10*F939^2,0))</f>
        <v/>
      </c>
    </row>
    <row r="940">
      <c r="A940">
        <f>Input!A940</f>
        <v/>
      </c>
      <c r="B940">
        <f>IF(ISNUMBER(Input!B940),IF(AND(Input!B940&gt;=20,Input!B940&lt;=700),Input!B940,""),"")</f>
        <v/>
      </c>
      <c r="C940">
        <f>IF(B940="","",INT(A940))</f>
        <v/>
      </c>
      <c r="D940">
        <f>IF(B940="","",HOUR(A940))</f>
        <v/>
      </c>
      <c r="E940">
        <f>IF(B940="","",IF(INPUT!$I$1="","",IF(C940&lt;(INT(INPUT!$I$1)-INPUT!$I$2),"Off Meds",IF(C940&lt;=(INT(INPUT!$I$1)+INPUT!$I$2),"Washout","On Meds"))))</f>
        <v/>
      </c>
      <c r="F940">
        <f>IF(B940="","",1.509*(LN(B940)^1.084-5.381))</f>
        <v/>
      </c>
      <c r="G940">
        <f>IF(F940="","",IF(F940&lt;0,10*F940^2,0))</f>
        <v/>
      </c>
      <c r="H940">
        <f>IF(F940="","",IF(F940&gt;0,10*F940^2,0))</f>
        <v/>
      </c>
    </row>
    <row r="941">
      <c r="A941">
        <f>Input!A941</f>
        <v/>
      </c>
      <c r="B941">
        <f>IF(ISNUMBER(Input!B941),IF(AND(Input!B941&gt;=20,Input!B941&lt;=700),Input!B941,""),"")</f>
        <v/>
      </c>
      <c r="C941">
        <f>IF(B941="","",INT(A941))</f>
        <v/>
      </c>
      <c r="D941">
        <f>IF(B941="","",HOUR(A941))</f>
        <v/>
      </c>
      <c r="E941">
        <f>IF(B941="","",IF(INPUT!$I$1="","",IF(C941&lt;(INT(INPUT!$I$1)-INPUT!$I$2),"Off Meds",IF(C941&lt;=(INT(INPUT!$I$1)+INPUT!$I$2),"Washout","On Meds"))))</f>
        <v/>
      </c>
      <c r="F941">
        <f>IF(B941="","",1.509*(LN(B941)^1.084-5.381))</f>
        <v/>
      </c>
      <c r="G941">
        <f>IF(F941="","",IF(F941&lt;0,10*F941^2,0))</f>
        <v/>
      </c>
      <c r="H941">
        <f>IF(F941="","",IF(F941&gt;0,10*F941^2,0))</f>
        <v/>
      </c>
    </row>
    <row r="942">
      <c r="A942">
        <f>Input!A942</f>
        <v/>
      </c>
      <c r="B942">
        <f>IF(ISNUMBER(Input!B942),IF(AND(Input!B942&gt;=20,Input!B942&lt;=700),Input!B942,""),"")</f>
        <v/>
      </c>
      <c r="C942">
        <f>IF(B942="","",INT(A942))</f>
        <v/>
      </c>
      <c r="D942">
        <f>IF(B942="","",HOUR(A942))</f>
        <v/>
      </c>
      <c r="E942">
        <f>IF(B942="","",IF(INPUT!$I$1="","",IF(C942&lt;(INT(INPUT!$I$1)-INPUT!$I$2),"Off Meds",IF(C942&lt;=(INT(INPUT!$I$1)+INPUT!$I$2),"Washout","On Meds"))))</f>
        <v/>
      </c>
      <c r="F942">
        <f>IF(B942="","",1.509*(LN(B942)^1.084-5.381))</f>
        <v/>
      </c>
      <c r="G942">
        <f>IF(F942="","",IF(F942&lt;0,10*F942^2,0))</f>
        <v/>
      </c>
      <c r="H942">
        <f>IF(F942="","",IF(F942&gt;0,10*F942^2,0))</f>
        <v/>
      </c>
    </row>
    <row r="943">
      <c r="A943">
        <f>Input!A943</f>
        <v/>
      </c>
      <c r="B943">
        <f>IF(ISNUMBER(Input!B943),IF(AND(Input!B943&gt;=20,Input!B943&lt;=700),Input!B943,""),"")</f>
        <v/>
      </c>
      <c r="C943">
        <f>IF(B943="","",INT(A943))</f>
        <v/>
      </c>
      <c r="D943">
        <f>IF(B943="","",HOUR(A943))</f>
        <v/>
      </c>
      <c r="E943">
        <f>IF(B943="","",IF(INPUT!$I$1="","",IF(C943&lt;(INT(INPUT!$I$1)-INPUT!$I$2),"Off Meds",IF(C943&lt;=(INT(INPUT!$I$1)+INPUT!$I$2),"Washout","On Meds"))))</f>
        <v/>
      </c>
      <c r="F943">
        <f>IF(B943="","",1.509*(LN(B943)^1.084-5.381))</f>
        <v/>
      </c>
      <c r="G943">
        <f>IF(F943="","",IF(F943&lt;0,10*F943^2,0))</f>
        <v/>
      </c>
      <c r="H943">
        <f>IF(F943="","",IF(F943&gt;0,10*F943^2,0))</f>
        <v/>
      </c>
    </row>
    <row r="944">
      <c r="A944">
        <f>Input!A944</f>
        <v/>
      </c>
      <c r="B944">
        <f>IF(ISNUMBER(Input!B944),IF(AND(Input!B944&gt;=20,Input!B944&lt;=700),Input!B944,""),"")</f>
        <v/>
      </c>
      <c r="C944">
        <f>IF(B944="","",INT(A944))</f>
        <v/>
      </c>
      <c r="D944">
        <f>IF(B944="","",HOUR(A944))</f>
        <v/>
      </c>
      <c r="E944">
        <f>IF(B944="","",IF(INPUT!$I$1="","",IF(C944&lt;(INT(INPUT!$I$1)-INPUT!$I$2),"Off Meds",IF(C944&lt;=(INT(INPUT!$I$1)+INPUT!$I$2),"Washout","On Meds"))))</f>
        <v/>
      </c>
      <c r="F944">
        <f>IF(B944="","",1.509*(LN(B944)^1.084-5.381))</f>
        <v/>
      </c>
      <c r="G944">
        <f>IF(F944="","",IF(F944&lt;0,10*F944^2,0))</f>
        <v/>
      </c>
      <c r="H944">
        <f>IF(F944="","",IF(F944&gt;0,10*F944^2,0))</f>
        <v/>
      </c>
    </row>
    <row r="945">
      <c r="A945">
        <f>Input!A945</f>
        <v/>
      </c>
      <c r="B945">
        <f>IF(ISNUMBER(Input!B945),IF(AND(Input!B945&gt;=20,Input!B945&lt;=700),Input!B945,""),"")</f>
        <v/>
      </c>
      <c r="C945">
        <f>IF(B945="","",INT(A945))</f>
        <v/>
      </c>
      <c r="D945">
        <f>IF(B945="","",HOUR(A945))</f>
        <v/>
      </c>
      <c r="E945">
        <f>IF(B945="","",IF(INPUT!$I$1="","",IF(C945&lt;(INT(INPUT!$I$1)-INPUT!$I$2),"Off Meds",IF(C945&lt;=(INT(INPUT!$I$1)+INPUT!$I$2),"Washout","On Meds"))))</f>
        <v/>
      </c>
      <c r="F945">
        <f>IF(B945="","",1.509*(LN(B945)^1.084-5.381))</f>
        <v/>
      </c>
      <c r="G945">
        <f>IF(F945="","",IF(F945&lt;0,10*F945^2,0))</f>
        <v/>
      </c>
      <c r="H945">
        <f>IF(F945="","",IF(F945&gt;0,10*F945^2,0))</f>
        <v/>
      </c>
    </row>
    <row r="946">
      <c r="A946">
        <f>Input!A946</f>
        <v/>
      </c>
      <c r="B946">
        <f>IF(ISNUMBER(Input!B946),IF(AND(Input!B946&gt;=20,Input!B946&lt;=700),Input!B946,""),"")</f>
        <v/>
      </c>
      <c r="C946">
        <f>IF(B946="","",INT(A946))</f>
        <v/>
      </c>
      <c r="D946">
        <f>IF(B946="","",HOUR(A946))</f>
        <v/>
      </c>
      <c r="E946">
        <f>IF(B946="","",IF(INPUT!$I$1="","",IF(C946&lt;(INT(INPUT!$I$1)-INPUT!$I$2),"Off Meds",IF(C946&lt;=(INT(INPUT!$I$1)+INPUT!$I$2),"Washout","On Meds"))))</f>
        <v/>
      </c>
      <c r="F946">
        <f>IF(B946="","",1.509*(LN(B946)^1.084-5.381))</f>
        <v/>
      </c>
      <c r="G946">
        <f>IF(F946="","",IF(F946&lt;0,10*F946^2,0))</f>
        <v/>
      </c>
      <c r="H946">
        <f>IF(F946="","",IF(F946&gt;0,10*F946^2,0))</f>
        <v/>
      </c>
    </row>
    <row r="947">
      <c r="A947">
        <f>Input!A947</f>
        <v/>
      </c>
      <c r="B947">
        <f>IF(ISNUMBER(Input!B947),IF(AND(Input!B947&gt;=20,Input!B947&lt;=700),Input!B947,""),"")</f>
        <v/>
      </c>
      <c r="C947">
        <f>IF(B947="","",INT(A947))</f>
        <v/>
      </c>
      <c r="D947">
        <f>IF(B947="","",HOUR(A947))</f>
        <v/>
      </c>
      <c r="E947">
        <f>IF(B947="","",IF(INPUT!$I$1="","",IF(C947&lt;(INT(INPUT!$I$1)-INPUT!$I$2),"Off Meds",IF(C947&lt;=(INT(INPUT!$I$1)+INPUT!$I$2),"Washout","On Meds"))))</f>
        <v/>
      </c>
      <c r="F947">
        <f>IF(B947="","",1.509*(LN(B947)^1.084-5.381))</f>
        <v/>
      </c>
      <c r="G947">
        <f>IF(F947="","",IF(F947&lt;0,10*F947^2,0))</f>
        <v/>
      </c>
      <c r="H947">
        <f>IF(F947="","",IF(F947&gt;0,10*F947^2,0))</f>
        <v/>
      </c>
    </row>
    <row r="948">
      <c r="A948">
        <f>Input!A948</f>
        <v/>
      </c>
      <c r="B948">
        <f>IF(ISNUMBER(Input!B948),IF(AND(Input!B948&gt;=20,Input!B948&lt;=700),Input!B948,""),"")</f>
        <v/>
      </c>
      <c r="C948">
        <f>IF(B948="","",INT(A948))</f>
        <v/>
      </c>
      <c r="D948">
        <f>IF(B948="","",HOUR(A948))</f>
        <v/>
      </c>
      <c r="E948">
        <f>IF(B948="","",IF(INPUT!$I$1="","",IF(C948&lt;(INT(INPUT!$I$1)-INPUT!$I$2),"Off Meds",IF(C948&lt;=(INT(INPUT!$I$1)+INPUT!$I$2),"Washout","On Meds"))))</f>
        <v/>
      </c>
      <c r="F948">
        <f>IF(B948="","",1.509*(LN(B948)^1.084-5.381))</f>
        <v/>
      </c>
      <c r="G948">
        <f>IF(F948="","",IF(F948&lt;0,10*F948^2,0))</f>
        <v/>
      </c>
      <c r="H948">
        <f>IF(F948="","",IF(F948&gt;0,10*F948^2,0))</f>
        <v/>
      </c>
    </row>
    <row r="949">
      <c r="A949">
        <f>Input!A949</f>
        <v/>
      </c>
      <c r="B949">
        <f>IF(ISNUMBER(Input!B949),IF(AND(Input!B949&gt;=20,Input!B949&lt;=700),Input!B949,""),"")</f>
        <v/>
      </c>
      <c r="C949">
        <f>IF(B949="","",INT(A949))</f>
        <v/>
      </c>
      <c r="D949">
        <f>IF(B949="","",HOUR(A949))</f>
        <v/>
      </c>
      <c r="E949">
        <f>IF(B949="","",IF(INPUT!$I$1="","",IF(C949&lt;(INT(INPUT!$I$1)-INPUT!$I$2),"Off Meds",IF(C949&lt;=(INT(INPUT!$I$1)+INPUT!$I$2),"Washout","On Meds"))))</f>
        <v/>
      </c>
      <c r="F949">
        <f>IF(B949="","",1.509*(LN(B949)^1.084-5.381))</f>
        <v/>
      </c>
      <c r="G949">
        <f>IF(F949="","",IF(F949&lt;0,10*F949^2,0))</f>
        <v/>
      </c>
      <c r="H949">
        <f>IF(F949="","",IF(F949&gt;0,10*F949^2,0))</f>
        <v/>
      </c>
    </row>
    <row r="950">
      <c r="A950">
        <f>Input!A950</f>
        <v/>
      </c>
      <c r="B950">
        <f>IF(ISNUMBER(Input!B950),IF(AND(Input!B950&gt;=20,Input!B950&lt;=700),Input!B950,""),"")</f>
        <v/>
      </c>
      <c r="C950">
        <f>IF(B950="","",INT(A950))</f>
        <v/>
      </c>
      <c r="D950">
        <f>IF(B950="","",HOUR(A950))</f>
        <v/>
      </c>
      <c r="E950">
        <f>IF(B950="","",IF(INPUT!$I$1="","",IF(C950&lt;(INT(INPUT!$I$1)-INPUT!$I$2),"Off Meds",IF(C950&lt;=(INT(INPUT!$I$1)+INPUT!$I$2),"Washout","On Meds"))))</f>
        <v/>
      </c>
      <c r="F950">
        <f>IF(B950="","",1.509*(LN(B950)^1.084-5.381))</f>
        <v/>
      </c>
      <c r="G950">
        <f>IF(F950="","",IF(F950&lt;0,10*F950^2,0))</f>
        <v/>
      </c>
      <c r="H950">
        <f>IF(F950="","",IF(F950&gt;0,10*F950^2,0))</f>
        <v/>
      </c>
    </row>
    <row r="951">
      <c r="A951">
        <f>Input!A951</f>
        <v/>
      </c>
      <c r="B951">
        <f>IF(ISNUMBER(Input!B951),IF(AND(Input!B951&gt;=20,Input!B951&lt;=700),Input!B951,""),"")</f>
        <v/>
      </c>
      <c r="C951">
        <f>IF(B951="","",INT(A951))</f>
        <v/>
      </c>
      <c r="D951">
        <f>IF(B951="","",HOUR(A951))</f>
        <v/>
      </c>
      <c r="E951">
        <f>IF(B951="","",IF(INPUT!$I$1="","",IF(C951&lt;(INT(INPUT!$I$1)-INPUT!$I$2),"Off Meds",IF(C951&lt;=(INT(INPUT!$I$1)+INPUT!$I$2),"Washout","On Meds"))))</f>
        <v/>
      </c>
      <c r="F951">
        <f>IF(B951="","",1.509*(LN(B951)^1.084-5.381))</f>
        <v/>
      </c>
      <c r="G951">
        <f>IF(F951="","",IF(F951&lt;0,10*F951^2,0))</f>
        <v/>
      </c>
      <c r="H951">
        <f>IF(F951="","",IF(F951&gt;0,10*F951^2,0))</f>
        <v/>
      </c>
    </row>
    <row r="952">
      <c r="A952">
        <f>Input!A952</f>
        <v/>
      </c>
      <c r="B952">
        <f>IF(ISNUMBER(Input!B952),IF(AND(Input!B952&gt;=20,Input!B952&lt;=700),Input!B952,""),"")</f>
        <v/>
      </c>
      <c r="C952">
        <f>IF(B952="","",INT(A952))</f>
        <v/>
      </c>
      <c r="D952">
        <f>IF(B952="","",HOUR(A952))</f>
        <v/>
      </c>
      <c r="E952">
        <f>IF(B952="","",IF(INPUT!$I$1="","",IF(C952&lt;(INT(INPUT!$I$1)-INPUT!$I$2),"Off Meds",IF(C952&lt;=(INT(INPUT!$I$1)+INPUT!$I$2),"Washout","On Meds"))))</f>
        <v/>
      </c>
      <c r="F952">
        <f>IF(B952="","",1.509*(LN(B952)^1.084-5.381))</f>
        <v/>
      </c>
      <c r="G952">
        <f>IF(F952="","",IF(F952&lt;0,10*F952^2,0))</f>
        <v/>
      </c>
      <c r="H952">
        <f>IF(F952="","",IF(F952&gt;0,10*F952^2,0))</f>
        <v/>
      </c>
    </row>
    <row r="953">
      <c r="A953">
        <f>Input!A953</f>
        <v/>
      </c>
      <c r="B953">
        <f>IF(ISNUMBER(Input!B953),IF(AND(Input!B953&gt;=20,Input!B953&lt;=700),Input!B953,""),"")</f>
        <v/>
      </c>
      <c r="C953">
        <f>IF(B953="","",INT(A953))</f>
        <v/>
      </c>
      <c r="D953">
        <f>IF(B953="","",HOUR(A953))</f>
        <v/>
      </c>
      <c r="E953">
        <f>IF(B953="","",IF(INPUT!$I$1="","",IF(C953&lt;(INT(INPUT!$I$1)-INPUT!$I$2),"Off Meds",IF(C953&lt;=(INT(INPUT!$I$1)+INPUT!$I$2),"Washout","On Meds"))))</f>
        <v/>
      </c>
      <c r="F953">
        <f>IF(B953="","",1.509*(LN(B953)^1.084-5.381))</f>
        <v/>
      </c>
      <c r="G953">
        <f>IF(F953="","",IF(F953&lt;0,10*F953^2,0))</f>
        <v/>
      </c>
      <c r="H953">
        <f>IF(F953="","",IF(F953&gt;0,10*F953^2,0))</f>
        <v/>
      </c>
    </row>
    <row r="954">
      <c r="A954">
        <f>Input!A954</f>
        <v/>
      </c>
      <c r="B954">
        <f>IF(ISNUMBER(Input!B954),IF(AND(Input!B954&gt;=20,Input!B954&lt;=700),Input!B954,""),"")</f>
        <v/>
      </c>
      <c r="C954">
        <f>IF(B954="","",INT(A954))</f>
        <v/>
      </c>
      <c r="D954">
        <f>IF(B954="","",HOUR(A954))</f>
        <v/>
      </c>
      <c r="E954">
        <f>IF(B954="","",IF(INPUT!$I$1="","",IF(C954&lt;(INT(INPUT!$I$1)-INPUT!$I$2),"Off Meds",IF(C954&lt;=(INT(INPUT!$I$1)+INPUT!$I$2),"Washout","On Meds"))))</f>
        <v/>
      </c>
      <c r="F954">
        <f>IF(B954="","",1.509*(LN(B954)^1.084-5.381))</f>
        <v/>
      </c>
      <c r="G954">
        <f>IF(F954="","",IF(F954&lt;0,10*F954^2,0))</f>
        <v/>
      </c>
      <c r="H954">
        <f>IF(F954="","",IF(F954&gt;0,10*F954^2,0))</f>
        <v/>
      </c>
    </row>
    <row r="955">
      <c r="A955">
        <f>Input!A955</f>
        <v/>
      </c>
      <c r="B955">
        <f>IF(ISNUMBER(Input!B955),IF(AND(Input!B955&gt;=20,Input!B955&lt;=700),Input!B955,""),"")</f>
        <v/>
      </c>
      <c r="C955">
        <f>IF(B955="","",INT(A955))</f>
        <v/>
      </c>
      <c r="D955">
        <f>IF(B955="","",HOUR(A955))</f>
        <v/>
      </c>
      <c r="E955">
        <f>IF(B955="","",IF(INPUT!$I$1="","",IF(C955&lt;(INT(INPUT!$I$1)-INPUT!$I$2),"Off Meds",IF(C955&lt;=(INT(INPUT!$I$1)+INPUT!$I$2),"Washout","On Meds"))))</f>
        <v/>
      </c>
      <c r="F955">
        <f>IF(B955="","",1.509*(LN(B955)^1.084-5.381))</f>
        <v/>
      </c>
      <c r="G955">
        <f>IF(F955="","",IF(F955&lt;0,10*F955^2,0))</f>
        <v/>
      </c>
      <c r="H955">
        <f>IF(F955="","",IF(F955&gt;0,10*F955^2,0))</f>
        <v/>
      </c>
    </row>
    <row r="956">
      <c r="A956">
        <f>Input!A956</f>
        <v/>
      </c>
      <c r="B956">
        <f>IF(ISNUMBER(Input!B956),IF(AND(Input!B956&gt;=20,Input!B956&lt;=700),Input!B956,""),"")</f>
        <v/>
      </c>
      <c r="C956">
        <f>IF(B956="","",INT(A956))</f>
        <v/>
      </c>
      <c r="D956">
        <f>IF(B956="","",HOUR(A956))</f>
        <v/>
      </c>
      <c r="E956">
        <f>IF(B956="","",IF(INPUT!$I$1="","",IF(C956&lt;(INT(INPUT!$I$1)-INPUT!$I$2),"Off Meds",IF(C956&lt;=(INT(INPUT!$I$1)+INPUT!$I$2),"Washout","On Meds"))))</f>
        <v/>
      </c>
      <c r="F956">
        <f>IF(B956="","",1.509*(LN(B956)^1.084-5.381))</f>
        <v/>
      </c>
      <c r="G956">
        <f>IF(F956="","",IF(F956&lt;0,10*F956^2,0))</f>
        <v/>
      </c>
      <c r="H956">
        <f>IF(F956="","",IF(F956&gt;0,10*F956^2,0))</f>
        <v/>
      </c>
    </row>
    <row r="957">
      <c r="A957">
        <f>Input!A957</f>
        <v/>
      </c>
      <c r="B957">
        <f>IF(ISNUMBER(Input!B957),IF(AND(Input!B957&gt;=20,Input!B957&lt;=700),Input!B957,""),"")</f>
        <v/>
      </c>
      <c r="C957">
        <f>IF(B957="","",INT(A957))</f>
        <v/>
      </c>
      <c r="D957">
        <f>IF(B957="","",HOUR(A957))</f>
        <v/>
      </c>
      <c r="E957">
        <f>IF(B957="","",IF(INPUT!$I$1="","",IF(C957&lt;(INT(INPUT!$I$1)-INPUT!$I$2),"Off Meds",IF(C957&lt;=(INT(INPUT!$I$1)+INPUT!$I$2),"Washout","On Meds"))))</f>
        <v/>
      </c>
      <c r="F957">
        <f>IF(B957="","",1.509*(LN(B957)^1.084-5.381))</f>
        <v/>
      </c>
      <c r="G957">
        <f>IF(F957="","",IF(F957&lt;0,10*F957^2,0))</f>
        <v/>
      </c>
      <c r="H957">
        <f>IF(F957="","",IF(F957&gt;0,10*F957^2,0))</f>
        <v/>
      </c>
    </row>
    <row r="958">
      <c r="A958">
        <f>Input!A958</f>
        <v/>
      </c>
      <c r="B958">
        <f>IF(ISNUMBER(Input!B958),IF(AND(Input!B958&gt;=20,Input!B958&lt;=700),Input!B958,""),"")</f>
        <v/>
      </c>
      <c r="C958">
        <f>IF(B958="","",INT(A958))</f>
        <v/>
      </c>
      <c r="D958">
        <f>IF(B958="","",HOUR(A958))</f>
        <v/>
      </c>
      <c r="E958">
        <f>IF(B958="","",IF(INPUT!$I$1="","",IF(C958&lt;(INT(INPUT!$I$1)-INPUT!$I$2),"Off Meds",IF(C958&lt;=(INT(INPUT!$I$1)+INPUT!$I$2),"Washout","On Meds"))))</f>
        <v/>
      </c>
      <c r="F958">
        <f>IF(B958="","",1.509*(LN(B958)^1.084-5.381))</f>
        <v/>
      </c>
      <c r="G958">
        <f>IF(F958="","",IF(F958&lt;0,10*F958^2,0))</f>
        <v/>
      </c>
      <c r="H958">
        <f>IF(F958="","",IF(F958&gt;0,10*F958^2,0))</f>
        <v/>
      </c>
    </row>
    <row r="959">
      <c r="A959">
        <f>Input!A959</f>
        <v/>
      </c>
      <c r="B959">
        <f>IF(ISNUMBER(Input!B959),IF(AND(Input!B959&gt;=20,Input!B959&lt;=700),Input!B959,""),"")</f>
        <v/>
      </c>
      <c r="C959">
        <f>IF(B959="","",INT(A959))</f>
        <v/>
      </c>
      <c r="D959">
        <f>IF(B959="","",HOUR(A959))</f>
        <v/>
      </c>
      <c r="E959">
        <f>IF(B959="","",IF(INPUT!$I$1="","",IF(C959&lt;(INT(INPUT!$I$1)-INPUT!$I$2),"Off Meds",IF(C959&lt;=(INT(INPUT!$I$1)+INPUT!$I$2),"Washout","On Meds"))))</f>
        <v/>
      </c>
      <c r="F959">
        <f>IF(B959="","",1.509*(LN(B959)^1.084-5.381))</f>
        <v/>
      </c>
      <c r="G959">
        <f>IF(F959="","",IF(F959&lt;0,10*F959^2,0))</f>
        <v/>
      </c>
      <c r="H959">
        <f>IF(F959="","",IF(F959&gt;0,10*F959^2,0))</f>
        <v/>
      </c>
    </row>
    <row r="960">
      <c r="A960">
        <f>Input!A960</f>
        <v/>
      </c>
      <c r="B960">
        <f>IF(ISNUMBER(Input!B960),IF(AND(Input!B960&gt;=20,Input!B960&lt;=700),Input!B960,""),"")</f>
        <v/>
      </c>
      <c r="C960">
        <f>IF(B960="","",INT(A960))</f>
        <v/>
      </c>
      <c r="D960">
        <f>IF(B960="","",HOUR(A960))</f>
        <v/>
      </c>
      <c r="E960">
        <f>IF(B960="","",IF(INPUT!$I$1="","",IF(C960&lt;(INT(INPUT!$I$1)-INPUT!$I$2),"Off Meds",IF(C960&lt;=(INT(INPUT!$I$1)+INPUT!$I$2),"Washout","On Meds"))))</f>
        <v/>
      </c>
      <c r="F960">
        <f>IF(B960="","",1.509*(LN(B960)^1.084-5.381))</f>
        <v/>
      </c>
      <c r="G960">
        <f>IF(F960="","",IF(F960&lt;0,10*F960^2,0))</f>
        <v/>
      </c>
      <c r="H960">
        <f>IF(F960="","",IF(F960&gt;0,10*F960^2,0))</f>
        <v/>
      </c>
    </row>
    <row r="961">
      <c r="A961">
        <f>Input!A961</f>
        <v/>
      </c>
      <c r="B961">
        <f>IF(ISNUMBER(Input!B961),IF(AND(Input!B961&gt;=20,Input!B961&lt;=700),Input!B961,""),"")</f>
        <v/>
      </c>
      <c r="C961">
        <f>IF(B961="","",INT(A961))</f>
        <v/>
      </c>
      <c r="D961">
        <f>IF(B961="","",HOUR(A961))</f>
        <v/>
      </c>
      <c r="E961">
        <f>IF(B961="","",IF(INPUT!$I$1="","",IF(C961&lt;(INT(INPUT!$I$1)-INPUT!$I$2),"Off Meds",IF(C961&lt;=(INT(INPUT!$I$1)+INPUT!$I$2),"Washout","On Meds"))))</f>
        <v/>
      </c>
      <c r="F961">
        <f>IF(B961="","",1.509*(LN(B961)^1.084-5.381))</f>
        <v/>
      </c>
      <c r="G961">
        <f>IF(F961="","",IF(F961&lt;0,10*F961^2,0))</f>
        <v/>
      </c>
      <c r="H961">
        <f>IF(F961="","",IF(F961&gt;0,10*F961^2,0))</f>
        <v/>
      </c>
    </row>
    <row r="962">
      <c r="A962">
        <f>Input!A962</f>
        <v/>
      </c>
      <c r="B962">
        <f>IF(ISNUMBER(Input!B962),IF(AND(Input!B962&gt;=20,Input!B962&lt;=700),Input!B962,""),"")</f>
        <v/>
      </c>
      <c r="C962">
        <f>IF(B962="","",INT(A962))</f>
        <v/>
      </c>
      <c r="D962">
        <f>IF(B962="","",HOUR(A962))</f>
        <v/>
      </c>
      <c r="E962">
        <f>IF(B962="","",IF(INPUT!$I$1="","",IF(C962&lt;(INT(INPUT!$I$1)-INPUT!$I$2),"Off Meds",IF(C962&lt;=(INT(INPUT!$I$1)+INPUT!$I$2),"Washout","On Meds"))))</f>
        <v/>
      </c>
      <c r="F962">
        <f>IF(B962="","",1.509*(LN(B962)^1.084-5.381))</f>
        <v/>
      </c>
      <c r="G962">
        <f>IF(F962="","",IF(F962&lt;0,10*F962^2,0))</f>
        <v/>
      </c>
      <c r="H962">
        <f>IF(F962="","",IF(F962&gt;0,10*F962^2,0))</f>
        <v/>
      </c>
    </row>
    <row r="963">
      <c r="A963">
        <f>Input!A963</f>
        <v/>
      </c>
      <c r="B963">
        <f>IF(ISNUMBER(Input!B963),IF(AND(Input!B963&gt;=20,Input!B963&lt;=700),Input!B963,""),"")</f>
        <v/>
      </c>
      <c r="C963">
        <f>IF(B963="","",INT(A963))</f>
        <v/>
      </c>
      <c r="D963">
        <f>IF(B963="","",HOUR(A963))</f>
        <v/>
      </c>
      <c r="E963">
        <f>IF(B963="","",IF(INPUT!$I$1="","",IF(C963&lt;(INT(INPUT!$I$1)-INPUT!$I$2),"Off Meds",IF(C963&lt;=(INT(INPUT!$I$1)+INPUT!$I$2),"Washout","On Meds"))))</f>
        <v/>
      </c>
      <c r="F963">
        <f>IF(B963="","",1.509*(LN(B963)^1.084-5.381))</f>
        <v/>
      </c>
      <c r="G963">
        <f>IF(F963="","",IF(F963&lt;0,10*F963^2,0))</f>
        <v/>
      </c>
      <c r="H963">
        <f>IF(F963="","",IF(F963&gt;0,10*F963^2,0))</f>
        <v/>
      </c>
    </row>
    <row r="964">
      <c r="A964">
        <f>Input!A964</f>
        <v/>
      </c>
      <c r="B964">
        <f>IF(ISNUMBER(Input!B964),IF(AND(Input!B964&gt;=20,Input!B964&lt;=700),Input!B964,""),"")</f>
        <v/>
      </c>
      <c r="C964">
        <f>IF(B964="","",INT(A964))</f>
        <v/>
      </c>
      <c r="D964">
        <f>IF(B964="","",HOUR(A964))</f>
        <v/>
      </c>
      <c r="E964">
        <f>IF(B964="","",IF(INPUT!$I$1="","",IF(C964&lt;(INT(INPUT!$I$1)-INPUT!$I$2),"Off Meds",IF(C964&lt;=(INT(INPUT!$I$1)+INPUT!$I$2),"Washout","On Meds"))))</f>
        <v/>
      </c>
      <c r="F964">
        <f>IF(B964="","",1.509*(LN(B964)^1.084-5.381))</f>
        <v/>
      </c>
      <c r="G964">
        <f>IF(F964="","",IF(F964&lt;0,10*F964^2,0))</f>
        <v/>
      </c>
      <c r="H964">
        <f>IF(F964="","",IF(F964&gt;0,10*F964^2,0))</f>
        <v/>
      </c>
    </row>
    <row r="965">
      <c r="A965">
        <f>Input!A965</f>
        <v/>
      </c>
      <c r="B965">
        <f>IF(ISNUMBER(Input!B965),IF(AND(Input!B965&gt;=20,Input!B965&lt;=700),Input!B965,""),"")</f>
        <v/>
      </c>
      <c r="C965">
        <f>IF(B965="","",INT(A965))</f>
        <v/>
      </c>
      <c r="D965">
        <f>IF(B965="","",HOUR(A965))</f>
        <v/>
      </c>
      <c r="E965">
        <f>IF(B965="","",IF(INPUT!$I$1="","",IF(C965&lt;(INT(INPUT!$I$1)-INPUT!$I$2),"Off Meds",IF(C965&lt;=(INT(INPUT!$I$1)+INPUT!$I$2),"Washout","On Meds"))))</f>
        <v/>
      </c>
      <c r="F965">
        <f>IF(B965="","",1.509*(LN(B965)^1.084-5.381))</f>
        <v/>
      </c>
      <c r="G965">
        <f>IF(F965="","",IF(F965&lt;0,10*F965^2,0))</f>
        <v/>
      </c>
      <c r="H965">
        <f>IF(F965="","",IF(F965&gt;0,10*F965^2,0))</f>
        <v/>
      </c>
    </row>
    <row r="966">
      <c r="A966">
        <f>Input!A966</f>
        <v/>
      </c>
      <c r="B966">
        <f>IF(ISNUMBER(Input!B966),IF(AND(Input!B966&gt;=20,Input!B966&lt;=700),Input!B966,""),"")</f>
        <v/>
      </c>
      <c r="C966">
        <f>IF(B966="","",INT(A966))</f>
        <v/>
      </c>
      <c r="D966">
        <f>IF(B966="","",HOUR(A966))</f>
        <v/>
      </c>
      <c r="E966">
        <f>IF(B966="","",IF(INPUT!$I$1="","",IF(C966&lt;(INT(INPUT!$I$1)-INPUT!$I$2),"Off Meds",IF(C966&lt;=(INT(INPUT!$I$1)+INPUT!$I$2),"Washout","On Meds"))))</f>
        <v/>
      </c>
      <c r="F966">
        <f>IF(B966="","",1.509*(LN(B966)^1.084-5.381))</f>
        <v/>
      </c>
      <c r="G966">
        <f>IF(F966="","",IF(F966&lt;0,10*F966^2,0))</f>
        <v/>
      </c>
      <c r="H966">
        <f>IF(F966="","",IF(F966&gt;0,10*F966^2,0))</f>
        <v/>
      </c>
    </row>
    <row r="967">
      <c r="A967">
        <f>Input!A967</f>
        <v/>
      </c>
      <c r="B967">
        <f>IF(ISNUMBER(Input!B967),IF(AND(Input!B967&gt;=20,Input!B967&lt;=700),Input!B967,""),"")</f>
        <v/>
      </c>
      <c r="C967">
        <f>IF(B967="","",INT(A967))</f>
        <v/>
      </c>
      <c r="D967">
        <f>IF(B967="","",HOUR(A967))</f>
        <v/>
      </c>
      <c r="E967">
        <f>IF(B967="","",IF(INPUT!$I$1="","",IF(C967&lt;(INT(INPUT!$I$1)-INPUT!$I$2),"Off Meds",IF(C967&lt;=(INT(INPUT!$I$1)+INPUT!$I$2),"Washout","On Meds"))))</f>
        <v/>
      </c>
      <c r="F967">
        <f>IF(B967="","",1.509*(LN(B967)^1.084-5.381))</f>
        <v/>
      </c>
      <c r="G967">
        <f>IF(F967="","",IF(F967&lt;0,10*F967^2,0))</f>
        <v/>
      </c>
      <c r="H967">
        <f>IF(F967="","",IF(F967&gt;0,10*F967^2,0))</f>
        <v/>
      </c>
    </row>
    <row r="968">
      <c r="A968">
        <f>Input!A968</f>
        <v/>
      </c>
      <c r="B968">
        <f>IF(ISNUMBER(Input!B968),IF(AND(Input!B968&gt;=20,Input!B968&lt;=700),Input!B968,""),"")</f>
        <v/>
      </c>
      <c r="C968">
        <f>IF(B968="","",INT(A968))</f>
        <v/>
      </c>
      <c r="D968">
        <f>IF(B968="","",HOUR(A968))</f>
        <v/>
      </c>
      <c r="E968">
        <f>IF(B968="","",IF(INPUT!$I$1="","",IF(C968&lt;(INT(INPUT!$I$1)-INPUT!$I$2),"Off Meds",IF(C968&lt;=(INT(INPUT!$I$1)+INPUT!$I$2),"Washout","On Meds"))))</f>
        <v/>
      </c>
      <c r="F968">
        <f>IF(B968="","",1.509*(LN(B968)^1.084-5.381))</f>
        <v/>
      </c>
      <c r="G968">
        <f>IF(F968="","",IF(F968&lt;0,10*F968^2,0))</f>
        <v/>
      </c>
      <c r="H968">
        <f>IF(F968="","",IF(F968&gt;0,10*F968^2,0))</f>
        <v/>
      </c>
    </row>
    <row r="969">
      <c r="A969">
        <f>Input!A969</f>
        <v/>
      </c>
      <c r="B969">
        <f>IF(ISNUMBER(Input!B969),IF(AND(Input!B969&gt;=20,Input!B969&lt;=700),Input!B969,""),"")</f>
        <v/>
      </c>
      <c r="C969">
        <f>IF(B969="","",INT(A969))</f>
        <v/>
      </c>
      <c r="D969">
        <f>IF(B969="","",HOUR(A969))</f>
        <v/>
      </c>
      <c r="E969">
        <f>IF(B969="","",IF(INPUT!$I$1="","",IF(C969&lt;(INT(INPUT!$I$1)-INPUT!$I$2),"Off Meds",IF(C969&lt;=(INT(INPUT!$I$1)+INPUT!$I$2),"Washout","On Meds"))))</f>
        <v/>
      </c>
      <c r="F969">
        <f>IF(B969="","",1.509*(LN(B969)^1.084-5.381))</f>
        <v/>
      </c>
      <c r="G969">
        <f>IF(F969="","",IF(F969&lt;0,10*F969^2,0))</f>
        <v/>
      </c>
      <c r="H969">
        <f>IF(F969="","",IF(F969&gt;0,10*F969^2,0))</f>
        <v/>
      </c>
    </row>
    <row r="970">
      <c r="A970">
        <f>Input!A970</f>
        <v/>
      </c>
      <c r="B970">
        <f>IF(ISNUMBER(Input!B970),IF(AND(Input!B970&gt;=20,Input!B970&lt;=700),Input!B970,""),"")</f>
        <v/>
      </c>
      <c r="C970">
        <f>IF(B970="","",INT(A970))</f>
        <v/>
      </c>
      <c r="D970">
        <f>IF(B970="","",HOUR(A970))</f>
        <v/>
      </c>
      <c r="E970">
        <f>IF(B970="","",IF(INPUT!$I$1="","",IF(C970&lt;(INT(INPUT!$I$1)-INPUT!$I$2),"Off Meds",IF(C970&lt;=(INT(INPUT!$I$1)+INPUT!$I$2),"Washout","On Meds"))))</f>
        <v/>
      </c>
      <c r="F970">
        <f>IF(B970="","",1.509*(LN(B970)^1.084-5.381))</f>
        <v/>
      </c>
      <c r="G970">
        <f>IF(F970="","",IF(F970&lt;0,10*F970^2,0))</f>
        <v/>
      </c>
      <c r="H970">
        <f>IF(F970="","",IF(F970&gt;0,10*F970^2,0))</f>
        <v/>
      </c>
    </row>
    <row r="971">
      <c r="A971">
        <f>Input!A971</f>
        <v/>
      </c>
      <c r="B971">
        <f>IF(ISNUMBER(Input!B971),IF(AND(Input!B971&gt;=20,Input!B971&lt;=700),Input!B971,""),"")</f>
        <v/>
      </c>
      <c r="C971">
        <f>IF(B971="","",INT(A971))</f>
        <v/>
      </c>
      <c r="D971">
        <f>IF(B971="","",HOUR(A971))</f>
        <v/>
      </c>
      <c r="E971">
        <f>IF(B971="","",IF(INPUT!$I$1="","",IF(C971&lt;(INT(INPUT!$I$1)-INPUT!$I$2),"Off Meds",IF(C971&lt;=(INT(INPUT!$I$1)+INPUT!$I$2),"Washout","On Meds"))))</f>
        <v/>
      </c>
      <c r="F971">
        <f>IF(B971="","",1.509*(LN(B971)^1.084-5.381))</f>
        <v/>
      </c>
      <c r="G971">
        <f>IF(F971="","",IF(F971&lt;0,10*F971^2,0))</f>
        <v/>
      </c>
      <c r="H971">
        <f>IF(F971="","",IF(F971&gt;0,10*F971^2,0))</f>
        <v/>
      </c>
    </row>
    <row r="972">
      <c r="A972">
        <f>Input!A972</f>
        <v/>
      </c>
      <c r="B972">
        <f>IF(ISNUMBER(Input!B972),IF(AND(Input!B972&gt;=20,Input!B972&lt;=700),Input!B972,""),"")</f>
        <v/>
      </c>
      <c r="C972">
        <f>IF(B972="","",INT(A972))</f>
        <v/>
      </c>
      <c r="D972">
        <f>IF(B972="","",HOUR(A972))</f>
        <v/>
      </c>
      <c r="E972">
        <f>IF(B972="","",IF(INPUT!$I$1="","",IF(C972&lt;(INT(INPUT!$I$1)-INPUT!$I$2),"Off Meds",IF(C972&lt;=(INT(INPUT!$I$1)+INPUT!$I$2),"Washout","On Meds"))))</f>
        <v/>
      </c>
      <c r="F972">
        <f>IF(B972="","",1.509*(LN(B972)^1.084-5.381))</f>
        <v/>
      </c>
      <c r="G972">
        <f>IF(F972="","",IF(F972&lt;0,10*F972^2,0))</f>
        <v/>
      </c>
      <c r="H972">
        <f>IF(F972="","",IF(F972&gt;0,10*F972^2,0))</f>
        <v/>
      </c>
    </row>
    <row r="973">
      <c r="A973">
        <f>Input!A973</f>
        <v/>
      </c>
      <c r="B973">
        <f>IF(ISNUMBER(Input!B973),IF(AND(Input!B973&gt;=20,Input!B973&lt;=700),Input!B973,""),"")</f>
        <v/>
      </c>
      <c r="C973">
        <f>IF(B973="","",INT(A973))</f>
        <v/>
      </c>
      <c r="D973">
        <f>IF(B973="","",HOUR(A973))</f>
        <v/>
      </c>
      <c r="E973">
        <f>IF(B973="","",IF(INPUT!$I$1="","",IF(C973&lt;(INT(INPUT!$I$1)-INPUT!$I$2),"Off Meds",IF(C973&lt;=(INT(INPUT!$I$1)+INPUT!$I$2),"Washout","On Meds"))))</f>
        <v/>
      </c>
      <c r="F973">
        <f>IF(B973="","",1.509*(LN(B973)^1.084-5.381))</f>
        <v/>
      </c>
      <c r="G973">
        <f>IF(F973="","",IF(F973&lt;0,10*F973^2,0))</f>
        <v/>
      </c>
      <c r="H973">
        <f>IF(F973="","",IF(F973&gt;0,10*F973^2,0))</f>
        <v/>
      </c>
    </row>
    <row r="974">
      <c r="A974">
        <f>Input!A974</f>
        <v/>
      </c>
      <c r="B974">
        <f>IF(ISNUMBER(Input!B974),IF(AND(Input!B974&gt;=20,Input!B974&lt;=700),Input!B974,""),"")</f>
        <v/>
      </c>
      <c r="C974">
        <f>IF(B974="","",INT(A974))</f>
        <v/>
      </c>
      <c r="D974">
        <f>IF(B974="","",HOUR(A974))</f>
        <v/>
      </c>
      <c r="E974">
        <f>IF(B974="","",IF(INPUT!$I$1="","",IF(C974&lt;(INT(INPUT!$I$1)-INPUT!$I$2),"Off Meds",IF(C974&lt;=(INT(INPUT!$I$1)+INPUT!$I$2),"Washout","On Meds"))))</f>
        <v/>
      </c>
      <c r="F974">
        <f>IF(B974="","",1.509*(LN(B974)^1.084-5.381))</f>
        <v/>
      </c>
      <c r="G974">
        <f>IF(F974="","",IF(F974&lt;0,10*F974^2,0))</f>
        <v/>
      </c>
      <c r="H974">
        <f>IF(F974="","",IF(F974&gt;0,10*F974^2,0))</f>
        <v/>
      </c>
    </row>
    <row r="975">
      <c r="A975">
        <f>Input!A975</f>
        <v/>
      </c>
      <c r="B975">
        <f>IF(ISNUMBER(Input!B975),IF(AND(Input!B975&gt;=20,Input!B975&lt;=700),Input!B975,""),"")</f>
        <v/>
      </c>
      <c r="C975">
        <f>IF(B975="","",INT(A975))</f>
        <v/>
      </c>
      <c r="D975">
        <f>IF(B975="","",HOUR(A975))</f>
        <v/>
      </c>
      <c r="E975">
        <f>IF(B975="","",IF(INPUT!$I$1="","",IF(C975&lt;(INT(INPUT!$I$1)-INPUT!$I$2),"Off Meds",IF(C975&lt;=(INT(INPUT!$I$1)+INPUT!$I$2),"Washout","On Meds"))))</f>
        <v/>
      </c>
      <c r="F975">
        <f>IF(B975="","",1.509*(LN(B975)^1.084-5.381))</f>
        <v/>
      </c>
      <c r="G975">
        <f>IF(F975="","",IF(F975&lt;0,10*F975^2,0))</f>
        <v/>
      </c>
      <c r="H975">
        <f>IF(F975="","",IF(F975&gt;0,10*F975^2,0))</f>
        <v/>
      </c>
    </row>
    <row r="976">
      <c r="A976">
        <f>Input!A976</f>
        <v/>
      </c>
      <c r="B976">
        <f>IF(ISNUMBER(Input!B976),IF(AND(Input!B976&gt;=20,Input!B976&lt;=700),Input!B976,""),"")</f>
        <v/>
      </c>
      <c r="C976">
        <f>IF(B976="","",INT(A976))</f>
        <v/>
      </c>
      <c r="D976">
        <f>IF(B976="","",HOUR(A976))</f>
        <v/>
      </c>
      <c r="E976">
        <f>IF(B976="","",IF(INPUT!$I$1="","",IF(C976&lt;(INT(INPUT!$I$1)-INPUT!$I$2),"Off Meds",IF(C976&lt;=(INT(INPUT!$I$1)+INPUT!$I$2),"Washout","On Meds"))))</f>
        <v/>
      </c>
      <c r="F976">
        <f>IF(B976="","",1.509*(LN(B976)^1.084-5.381))</f>
        <v/>
      </c>
      <c r="G976">
        <f>IF(F976="","",IF(F976&lt;0,10*F976^2,0))</f>
        <v/>
      </c>
      <c r="H976">
        <f>IF(F976="","",IF(F976&gt;0,10*F976^2,0))</f>
        <v/>
      </c>
    </row>
    <row r="977">
      <c r="A977">
        <f>Input!A977</f>
        <v/>
      </c>
      <c r="B977">
        <f>IF(ISNUMBER(Input!B977),IF(AND(Input!B977&gt;=20,Input!B977&lt;=700),Input!B977,""),"")</f>
        <v/>
      </c>
      <c r="C977">
        <f>IF(B977="","",INT(A977))</f>
        <v/>
      </c>
      <c r="D977">
        <f>IF(B977="","",HOUR(A977))</f>
        <v/>
      </c>
      <c r="E977">
        <f>IF(B977="","",IF(INPUT!$I$1="","",IF(C977&lt;(INT(INPUT!$I$1)-INPUT!$I$2),"Off Meds",IF(C977&lt;=(INT(INPUT!$I$1)+INPUT!$I$2),"Washout","On Meds"))))</f>
        <v/>
      </c>
      <c r="F977">
        <f>IF(B977="","",1.509*(LN(B977)^1.084-5.381))</f>
        <v/>
      </c>
      <c r="G977">
        <f>IF(F977="","",IF(F977&lt;0,10*F977^2,0))</f>
        <v/>
      </c>
      <c r="H977">
        <f>IF(F977="","",IF(F977&gt;0,10*F977^2,0))</f>
        <v/>
      </c>
    </row>
    <row r="978">
      <c r="A978">
        <f>Input!A978</f>
        <v/>
      </c>
      <c r="B978">
        <f>IF(ISNUMBER(Input!B978),IF(AND(Input!B978&gt;=20,Input!B978&lt;=700),Input!B978,""),"")</f>
        <v/>
      </c>
      <c r="C978">
        <f>IF(B978="","",INT(A978))</f>
        <v/>
      </c>
      <c r="D978">
        <f>IF(B978="","",HOUR(A978))</f>
        <v/>
      </c>
      <c r="E978">
        <f>IF(B978="","",IF(INPUT!$I$1="","",IF(C978&lt;(INT(INPUT!$I$1)-INPUT!$I$2),"Off Meds",IF(C978&lt;=(INT(INPUT!$I$1)+INPUT!$I$2),"Washout","On Meds"))))</f>
        <v/>
      </c>
      <c r="F978">
        <f>IF(B978="","",1.509*(LN(B978)^1.084-5.381))</f>
        <v/>
      </c>
      <c r="G978">
        <f>IF(F978="","",IF(F978&lt;0,10*F978^2,0))</f>
        <v/>
      </c>
      <c r="H978">
        <f>IF(F978="","",IF(F978&gt;0,10*F978^2,0))</f>
        <v/>
      </c>
    </row>
    <row r="979">
      <c r="A979">
        <f>Input!A979</f>
        <v/>
      </c>
      <c r="B979">
        <f>IF(ISNUMBER(Input!B979),IF(AND(Input!B979&gt;=20,Input!B979&lt;=700),Input!B979,""),"")</f>
        <v/>
      </c>
      <c r="C979">
        <f>IF(B979="","",INT(A979))</f>
        <v/>
      </c>
      <c r="D979">
        <f>IF(B979="","",HOUR(A979))</f>
        <v/>
      </c>
      <c r="E979">
        <f>IF(B979="","",IF(INPUT!$I$1="","",IF(C979&lt;(INT(INPUT!$I$1)-INPUT!$I$2),"Off Meds",IF(C979&lt;=(INT(INPUT!$I$1)+INPUT!$I$2),"Washout","On Meds"))))</f>
        <v/>
      </c>
      <c r="F979">
        <f>IF(B979="","",1.509*(LN(B979)^1.084-5.381))</f>
        <v/>
      </c>
      <c r="G979">
        <f>IF(F979="","",IF(F979&lt;0,10*F979^2,0))</f>
        <v/>
      </c>
      <c r="H979">
        <f>IF(F979="","",IF(F979&gt;0,10*F979^2,0))</f>
        <v/>
      </c>
    </row>
    <row r="980">
      <c r="A980">
        <f>Input!A980</f>
        <v/>
      </c>
      <c r="B980">
        <f>IF(ISNUMBER(Input!B980),IF(AND(Input!B980&gt;=20,Input!B980&lt;=700),Input!B980,""),"")</f>
        <v/>
      </c>
      <c r="C980">
        <f>IF(B980="","",INT(A980))</f>
        <v/>
      </c>
      <c r="D980">
        <f>IF(B980="","",HOUR(A980))</f>
        <v/>
      </c>
      <c r="E980">
        <f>IF(B980="","",IF(INPUT!$I$1="","",IF(C980&lt;(INT(INPUT!$I$1)-INPUT!$I$2),"Off Meds",IF(C980&lt;=(INT(INPUT!$I$1)+INPUT!$I$2),"Washout","On Meds"))))</f>
        <v/>
      </c>
      <c r="F980">
        <f>IF(B980="","",1.509*(LN(B980)^1.084-5.381))</f>
        <v/>
      </c>
      <c r="G980">
        <f>IF(F980="","",IF(F980&lt;0,10*F980^2,0))</f>
        <v/>
      </c>
      <c r="H980">
        <f>IF(F980="","",IF(F980&gt;0,10*F980^2,0))</f>
        <v/>
      </c>
    </row>
    <row r="981">
      <c r="A981">
        <f>Input!A981</f>
        <v/>
      </c>
      <c r="B981">
        <f>IF(ISNUMBER(Input!B981),IF(AND(Input!B981&gt;=20,Input!B981&lt;=700),Input!B981,""),"")</f>
        <v/>
      </c>
      <c r="C981">
        <f>IF(B981="","",INT(A981))</f>
        <v/>
      </c>
      <c r="D981">
        <f>IF(B981="","",HOUR(A981))</f>
        <v/>
      </c>
      <c r="E981">
        <f>IF(B981="","",IF(INPUT!$I$1="","",IF(C981&lt;(INT(INPUT!$I$1)-INPUT!$I$2),"Off Meds",IF(C981&lt;=(INT(INPUT!$I$1)+INPUT!$I$2),"Washout","On Meds"))))</f>
        <v/>
      </c>
      <c r="F981">
        <f>IF(B981="","",1.509*(LN(B981)^1.084-5.381))</f>
        <v/>
      </c>
      <c r="G981">
        <f>IF(F981="","",IF(F981&lt;0,10*F981^2,0))</f>
        <v/>
      </c>
      <c r="H981">
        <f>IF(F981="","",IF(F981&gt;0,10*F981^2,0))</f>
        <v/>
      </c>
    </row>
    <row r="982">
      <c r="A982">
        <f>Input!A982</f>
        <v/>
      </c>
      <c r="B982">
        <f>IF(ISNUMBER(Input!B982),IF(AND(Input!B982&gt;=20,Input!B982&lt;=700),Input!B982,""),"")</f>
        <v/>
      </c>
      <c r="C982">
        <f>IF(B982="","",INT(A982))</f>
        <v/>
      </c>
      <c r="D982">
        <f>IF(B982="","",HOUR(A982))</f>
        <v/>
      </c>
      <c r="E982">
        <f>IF(B982="","",IF(INPUT!$I$1="","",IF(C982&lt;(INT(INPUT!$I$1)-INPUT!$I$2),"Off Meds",IF(C982&lt;=(INT(INPUT!$I$1)+INPUT!$I$2),"Washout","On Meds"))))</f>
        <v/>
      </c>
      <c r="F982">
        <f>IF(B982="","",1.509*(LN(B982)^1.084-5.381))</f>
        <v/>
      </c>
      <c r="G982">
        <f>IF(F982="","",IF(F982&lt;0,10*F982^2,0))</f>
        <v/>
      </c>
      <c r="H982">
        <f>IF(F982="","",IF(F982&gt;0,10*F982^2,0))</f>
        <v/>
      </c>
    </row>
    <row r="983">
      <c r="A983">
        <f>Input!A983</f>
        <v/>
      </c>
      <c r="B983">
        <f>IF(ISNUMBER(Input!B983),IF(AND(Input!B983&gt;=20,Input!B983&lt;=700),Input!B983,""),"")</f>
        <v/>
      </c>
      <c r="C983">
        <f>IF(B983="","",INT(A983))</f>
        <v/>
      </c>
      <c r="D983">
        <f>IF(B983="","",HOUR(A983))</f>
        <v/>
      </c>
      <c r="E983">
        <f>IF(B983="","",IF(INPUT!$I$1="","",IF(C983&lt;(INT(INPUT!$I$1)-INPUT!$I$2),"Off Meds",IF(C983&lt;=(INT(INPUT!$I$1)+INPUT!$I$2),"Washout","On Meds"))))</f>
        <v/>
      </c>
      <c r="F983">
        <f>IF(B983="","",1.509*(LN(B983)^1.084-5.381))</f>
        <v/>
      </c>
      <c r="G983">
        <f>IF(F983="","",IF(F983&lt;0,10*F983^2,0))</f>
        <v/>
      </c>
      <c r="H983">
        <f>IF(F983="","",IF(F983&gt;0,10*F983^2,0))</f>
        <v/>
      </c>
    </row>
    <row r="984">
      <c r="A984">
        <f>Input!A984</f>
        <v/>
      </c>
      <c r="B984">
        <f>IF(ISNUMBER(Input!B984),IF(AND(Input!B984&gt;=20,Input!B984&lt;=700),Input!B984,""),"")</f>
        <v/>
      </c>
      <c r="C984">
        <f>IF(B984="","",INT(A984))</f>
        <v/>
      </c>
      <c r="D984">
        <f>IF(B984="","",HOUR(A984))</f>
        <v/>
      </c>
      <c r="E984">
        <f>IF(B984="","",IF(INPUT!$I$1="","",IF(C984&lt;(INT(INPUT!$I$1)-INPUT!$I$2),"Off Meds",IF(C984&lt;=(INT(INPUT!$I$1)+INPUT!$I$2),"Washout","On Meds"))))</f>
        <v/>
      </c>
      <c r="F984">
        <f>IF(B984="","",1.509*(LN(B984)^1.084-5.381))</f>
        <v/>
      </c>
      <c r="G984">
        <f>IF(F984="","",IF(F984&lt;0,10*F984^2,0))</f>
        <v/>
      </c>
      <c r="H984">
        <f>IF(F984="","",IF(F984&gt;0,10*F984^2,0))</f>
        <v/>
      </c>
    </row>
    <row r="985">
      <c r="A985">
        <f>Input!A985</f>
        <v/>
      </c>
      <c r="B985">
        <f>IF(ISNUMBER(Input!B985),IF(AND(Input!B985&gt;=20,Input!B985&lt;=700),Input!B985,""),"")</f>
        <v/>
      </c>
      <c r="C985">
        <f>IF(B985="","",INT(A985))</f>
        <v/>
      </c>
      <c r="D985">
        <f>IF(B985="","",HOUR(A985))</f>
        <v/>
      </c>
      <c r="E985">
        <f>IF(B985="","",IF(INPUT!$I$1="","",IF(C985&lt;(INT(INPUT!$I$1)-INPUT!$I$2),"Off Meds",IF(C985&lt;=(INT(INPUT!$I$1)+INPUT!$I$2),"Washout","On Meds"))))</f>
        <v/>
      </c>
      <c r="F985">
        <f>IF(B985="","",1.509*(LN(B985)^1.084-5.381))</f>
        <v/>
      </c>
      <c r="G985">
        <f>IF(F985="","",IF(F985&lt;0,10*F985^2,0))</f>
        <v/>
      </c>
      <c r="H985">
        <f>IF(F985="","",IF(F985&gt;0,10*F985^2,0))</f>
        <v/>
      </c>
    </row>
    <row r="986">
      <c r="A986">
        <f>Input!A986</f>
        <v/>
      </c>
      <c r="B986">
        <f>IF(ISNUMBER(Input!B986),IF(AND(Input!B986&gt;=20,Input!B986&lt;=700),Input!B986,""),"")</f>
        <v/>
      </c>
      <c r="C986">
        <f>IF(B986="","",INT(A986))</f>
        <v/>
      </c>
      <c r="D986">
        <f>IF(B986="","",HOUR(A986))</f>
        <v/>
      </c>
      <c r="E986">
        <f>IF(B986="","",IF(INPUT!$I$1="","",IF(C986&lt;(INT(INPUT!$I$1)-INPUT!$I$2),"Off Meds",IF(C986&lt;=(INT(INPUT!$I$1)+INPUT!$I$2),"Washout","On Meds"))))</f>
        <v/>
      </c>
      <c r="F986">
        <f>IF(B986="","",1.509*(LN(B986)^1.084-5.381))</f>
        <v/>
      </c>
      <c r="G986">
        <f>IF(F986="","",IF(F986&lt;0,10*F986^2,0))</f>
        <v/>
      </c>
      <c r="H986">
        <f>IF(F986="","",IF(F986&gt;0,10*F986^2,0))</f>
        <v/>
      </c>
    </row>
    <row r="987">
      <c r="A987">
        <f>Input!A987</f>
        <v/>
      </c>
      <c r="B987">
        <f>IF(ISNUMBER(Input!B987),IF(AND(Input!B987&gt;=20,Input!B987&lt;=700),Input!B987,""),"")</f>
        <v/>
      </c>
      <c r="C987">
        <f>IF(B987="","",INT(A987))</f>
        <v/>
      </c>
      <c r="D987">
        <f>IF(B987="","",HOUR(A987))</f>
        <v/>
      </c>
      <c r="E987">
        <f>IF(B987="","",IF(INPUT!$I$1="","",IF(C987&lt;(INT(INPUT!$I$1)-INPUT!$I$2),"Off Meds",IF(C987&lt;=(INT(INPUT!$I$1)+INPUT!$I$2),"Washout","On Meds"))))</f>
        <v/>
      </c>
      <c r="F987">
        <f>IF(B987="","",1.509*(LN(B987)^1.084-5.381))</f>
        <v/>
      </c>
      <c r="G987">
        <f>IF(F987="","",IF(F987&lt;0,10*F987^2,0))</f>
        <v/>
      </c>
      <c r="H987">
        <f>IF(F987="","",IF(F987&gt;0,10*F987^2,0))</f>
        <v/>
      </c>
    </row>
    <row r="988">
      <c r="A988">
        <f>Input!A988</f>
        <v/>
      </c>
      <c r="B988">
        <f>IF(ISNUMBER(Input!B988),IF(AND(Input!B988&gt;=20,Input!B988&lt;=700),Input!B988,""),"")</f>
        <v/>
      </c>
      <c r="C988">
        <f>IF(B988="","",INT(A988))</f>
        <v/>
      </c>
      <c r="D988">
        <f>IF(B988="","",HOUR(A988))</f>
        <v/>
      </c>
      <c r="E988">
        <f>IF(B988="","",IF(INPUT!$I$1="","",IF(C988&lt;(INT(INPUT!$I$1)-INPUT!$I$2),"Off Meds",IF(C988&lt;=(INT(INPUT!$I$1)+INPUT!$I$2),"Washout","On Meds"))))</f>
        <v/>
      </c>
      <c r="F988">
        <f>IF(B988="","",1.509*(LN(B988)^1.084-5.381))</f>
        <v/>
      </c>
      <c r="G988">
        <f>IF(F988="","",IF(F988&lt;0,10*F988^2,0))</f>
        <v/>
      </c>
      <c r="H988">
        <f>IF(F988="","",IF(F988&gt;0,10*F988^2,0))</f>
        <v/>
      </c>
    </row>
    <row r="989">
      <c r="A989">
        <f>Input!A989</f>
        <v/>
      </c>
      <c r="B989">
        <f>IF(ISNUMBER(Input!B989),IF(AND(Input!B989&gt;=20,Input!B989&lt;=700),Input!B989,""),"")</f>
        <v/>
      </c>
      <c r="C989">
        <f>IF(B989="","",INT(A989))</f>
        <v/>
      </c>
      <c r="D989">
        <f>IF(B989="","",HOUR(A989))</f>
        <v/>
      </c>
      <c r="E989">
        <f>IF(B989="","",IF(INPUT!$I$1="","",IF(C989&lt;(INT(INPUT!$I$1)-INPUT!$I$2),"Off Meds",IF(C989&lt;=(INT(INPUT!$I$1)+INPUT!$I$2),"Washout","On Meds"))))</f>
        <v/>
      </c>
      <c r="F989">
        <f>IF(B989="","",1.509*(LN(B989)^1.084-5.381))</f>
        <v/>
      </c>
      <c r="G989">
        <f>IF(F989="","",IF(F989&lt;0,10*F989^2,0))</f>
        <v/>
      </c>
      <c r="H989">
        <f>IF(F989="","",IF(F989&gt;0,10*F989^2,0))</f>
        <v/>
      </c>
    </row>
    <row r="990">
      <c r="A990">
        <f>Input!A990</f>
        <v/>
      </c>
      <c r="B990">
        <f>IF(ISNUMBER(Input!B990),IF(AND(Input!B990&gt;=20,Input!B990&lt;=700),Input!B990,""),"")</f>
        <v/>
      </c>
      <c r="C990">
        <f>IF(B990="","",INT(A990))</f>
        <v/>
      </c>
      <c r="D990">
        <f>IF(B990="","",HOUR(A990))</f>
        <v/>
      </c>
      <c r="E990">
        <f>IF(B990="","",IF(INPUT!$I$1="","",IF(C990&lt;(INT(INPUT!$I$1)-INPUT!$I$2),"Off Meds",IF(C990&lt;=(INT(INPUT!$I$1)+INPUT!$I$2),"Washout","On Meds"))))</f>
        <v/>
      </c>
      <c r="F990">
        <f>IF(B990="","",1.509*(LN(B990)^1.084-5.381))</f>
        <v/>
      </c>
      <c r="G990">
        <f>IF(F990="","",IF(F990&lt;0,10*F990^2,0))</f>
        <v/>
      </c>
      <c r="H990">
        <f>IF(F990="","",IF(F990&gt;0,10*F990^2,0))</f>
        <v/>
      </c>
    </row>
    <row r="991">
      <c r="A991">
        <f>Input!A991</f>
        <v/>
      </c>
      <c r="B991">
        <f>IF(ISNUMBER(Input!B991),IF(AND(Input!B991&gt;=20,Input!B991&lt;=700),Input!B991,""),"")</f>
        <v/>
      </c>
      <c r="C991">
        <f>IF(B991="","",INT(A991))</f>
        <v/>
      </c>
      <c r="D991">
        <f>IF(B991="","",HOUR(A991))</f>
        <v/>
      </c>
      <c r="E991">
        <f>IF(B991="","",IF(INPUT!$I$1="","",IF(C991&lt;(INT(INPUT!$I$1)-INPUT!$I$2),"Off Meds",IF(C991&lt;=(INT(INPUT!$I$1)+INPUT!$I$2),"Washout","On Meds"))))</f>
        <v/>
      </c>
      <c r="F991">
        <f>IF(B991="","",1.509*(LN(B991)^1.084-5.381))</f>
        <v/>
      </c>
      <c r="G991">
        <f>IF(F991="","",IF(F991&lt;0,10*F991^2,0))</f>
        <v/>
      </c>
      <c r="H991">
        <f>IF(F991="","",IF(F991&gt;0,10*F991^2,0))</f>
        <v/>
      </c>
    </row>
    <row r="992">
      <c r="A992">
        <f>Input!A992</f>
        <v/>
      </c>
      <c r="B992">
        <f>IF(ISNUMBER(Input!B992),IF(AND(Input!B992&gt;=20,Input!B992&lt;=700),Input!B992,""),"")</f>
        <v/>
      </c>
      <c r="C992">
        <f>IF(B992="","",INT(A992))</f>
        <v/>
      </c>
      <c r="D992">
        <f>IF(B992="","",HOUR(A992))</f>
        <v/>
      </c>
      <c r="E992">
        <f>IF(B992="","",IF(INPUT!$I$1="","",IF(C992&lt;(INT(INPUT!$I$1)-INPUT!$I$2),"Off Meds",IF(C992&lt;=(INT(INPUT!$I$1)+INPUT!$I$2),"Washout","On Meds"))))</f>
        <v/>
      </c>
      <c r="F992">
        <f>IF(B992="","",1.509*(LN(B992)^1.084-5.381))</f>
        <v/>
      </c>
      <c r="G992">
        <f>IF(F992="","",IF(F992&lt;0,10*F992^2,0))</f>
        <v/>
      </c>
      <c r="H992">
        <f>IF(F992="","",IF(F992&gt;0,10*F992^2,0))</f>
        <v/>
      </c>
    </row>
    <row r="993">
      <c r="A993">
        <f>Input!A993</f>
        <v/>
      </c>
      <c r="B993">
        <f>IF(ISNUMBER(Input!B993),IF(AND(Input!B993&gt;=20,Input!B993&lt;=700),Input!B993,""),"")</f>
        <v/>
      </c>
      <c r="C993">
        <f>IF(B993="","",INT(A993))</f>
        <v/>
      </c>
      <c r="D993">
        <f>IF(B993="","",HOUR(A993))</f>
        <v/>
      </c>
      <c r="E993">
        <f>IF(B993="","",IF(INPUT!$I$1="","",IF(C993&lt;(INT(INPUT!$I$1)-INPUT!$I$2),"Off Meds",IF(C993&lt;=(INT(INPUT!$I$1)+INPUT!$I$2),"Washout","On Meds"))))</f>
        <v/>
      </c>
      <c r="F993">
        <f>IF(B993="","",1.509*(LN(B993)^1.084-5.381))</f>
        <v/>
      </c>
      <c r="G993">
        <f>IF(F993="","",IF(F993&lt;0,10*F993^2,0))</f>
        <v/>
      </c>
      <c r="H993">
        <f>IF(F993="","",IF(F993&gt;0,10*F993^2,0))</f>
        <v/>
      </c>
    </row>
    <row r="994">
      <c r="A994">
        <f>Input!A994</f>
        <v/>
      </c>
      <c r="B994">
        <f>IF(ISNUMBER(Input!B994),IF(AND(Input!B994&gt;=20,Input!B994&lt;=700),Input!B994,""),"")</f>
        <v/>
      </c>
      <c r="C994">
        <f>IF(B994="","",INT(A994))</f>
        <v/>
      </c>
      <c r="D994">
        <f>IF(B994="","",HOUR(A994))</f>
        <v/>
      </c>
      <c r="E994">
        <f>IF(B994="","",IF(INPUT!$I$1="","",IF(C994&lt;(INT(INPUT!$I$1)-INPUT!$I$2),"Off Meds",IF(C994&lt;=(INT(INPUT!$I$1)+INPUT!$I$2),"Washout","On Meds"))))</f>
        <v/>
      </c>
      <c r="F994">
        <f>IF(B994="","",1.509*(LN(B994)^1.084-5.381))</f>
        <v/>
      </c>
      <c r="G994">
        <f>IF(F994="","",IF(F994&lt;0,10*F994^2,0))</f>
        <v/>
      </c>
      <c r="H994">
        <f>IF(F994="","",IF(F994&gt;0,10*F994^2,0))</f>
        <v/>
      </c>
    </row>
    <row r="995">
      <c r="A995">
        <f>Input!A995</f>
        <v/>
      </c>
      <c r="B995">
        <f>IF(ISNUMBER(Input!B995),IF(AND(Input!B995&gt;=20,Input!B995&lt;=700),Input!B995,""),"")</f>
        <v/>
      </c>
      <c r="C995">
        <f>IF(B995="","",INT(A995))</f>
        <v/>
      </c>
      <c r="D995">
        <f>IF(B995="","",HOUR(A995))</f>
        <v/>
      </c>
      <c r="E995">
        <f>IF(B995="","",IF(INPUT!$I$1="","",IF(C995&lt;(INT(INPUT!$I$1)-INPUT!$I$2),"Off Meds",IF(C995&lt;=(INT(INPUT!$I$1)+INPUT!$I$2),"Washout","On Meds"))))</f>
        <v/>
      </c>
      <c r="F995">
        <f>IF(B995="","",1.509*(LN(B995)^1.084-5.381))</f>
        <v/>
      </c>
      <c r="G995">
        <f>IF(F995="","",IF(F995&lt;0,10*F995^2,0))</f>
        <v/>
      </c>
      <c r="H995">
        <f>IF(F995="","",IF(F995&gt;0,10*F995^2,0))</f>
        <v/>
      </c>
    </row>
    <row r="996">
      <c r="A996">
        <f>Input!A996</f>
        <v/>
      </c>
      <c r="B996">
        <f>IF(ISNUMBER(Input!B996),IF(AND(Input!B996&gt;=20,Input!B996&lt;=700),Input!B996,""),"")</f>
        <v/>
      </c>
      <c r="C996">
        <f>IF(B996="","",INT(A996))</f>
        <v/>
      </c>
      <c r="D996">
        <f>IF(B996="","",HOUR(A996))</f>
        <v/>
      </c>
      <c r="E996">
        <f>IF(B996="","",IF(INPUT!$I$1="","",IF(C996&lt;(INT(INPUT!$I$1)-INPUT!$I$2),"Off Meds",IF(C996&lt;=(INT(INPUT!$I$1)+INPUT!$I$2),"Washout","On Meds"))))</f>
        <v/>
      </c>
      <c r="F996">
        <f>IF(B996="","",1.509*(LN(B996)^1.084-5.381))</f>
        <v/>
      </c>
      <c r="G996">
        <f>IF(F996="","",IF(F996&lt;0,10*F996^2,0))</f>
        <v/>
      </c>
      <c r="H996">
        <f>IF(F996="","",IF(F996&gt;0,10*F996^2,0))</f>
        <v/>
      </c>
    </row>
    <row r="997">
      <c r="A997">
        <f>Input!A997</f>
        <v/>
      </c>
      <c r="B997">
        <f>IF(ISNUMBER(Input!B997),IF(AND(Input!B997&gt;=20,Input!B997&lt;=700),Input!B997,""),"")</f>
        <v/>
      </c>
      <c r="C997">
        <f>IF(B997="","",INT(A997))</f>
        <v/>
      </c>
      <c r="D997">
        <f>IF(B997="","",HOUR(A997))</f>
        <v/>
      </c>
      <c r="E997">
        <f>IF(B997="","",IF(INPUT!$I$1="","",IF(C997&lt;(INT(INPUT!$I$1)-INPUT!$I$2),"Off Meds",IF(C997&lt;=(INT(INPUT!$I$1)+INPUT!$I$2),"Washout","On Meds"))))</f>
        <v/>
      </c>
      <c r="F997">
        <f>IF(B997="","",1.509*(LN(B997)^1.084-5.381))</f>
        <v/>
      </c>
      <c r="G997">
        <f>IF(F997="","",IF(F997&lt;0,10*F997^2,0))</f>
        <v/>
      </c>
      <c r="H997">
        <f>IF(F997="","",IF(F997&gt;0,10*F997^2,0))</f>
        <v/>
      </c>
    </row>
    <row r="998">
      <c r="A998">
        <f>Input!A998</f>
        <v/>
      </c>
      <c r="B998">
        <f>IF(ISNUMBER(Input!B998),IF(AND(Input!B998&gt;=20,Input!B998&lt;=700),Input!B998,""),"")</f>
        <v/>
      </c>
      <c r="C998">
        <f>IF(B998="","",INT(A998))</f>
        <v/>
      </c>
      <c r="D998">
        <f>IF(B998="","",HOUR(A998))</f>
        <v/>
      </c>
      <c r="E998">
        <f>IF(B998="","",IF(INPUT!$I$1="","",IF(C998&lt;(INT(INPUT!$I$1)-INPUT!$I$2),"Off Meds",IF(C998&lt;=(INT(INPUT!$I$1)+INPUT!$I$2),"Washout","On Meds"))))</f>
        <v/>
      </c>
      <c r="F998">
        <f>IF(B998="","",1.509*(LN(B998)^1.084-5.381))</f>
        <v/>
      </c>
      <c r="G998">
        <f>IF(F998="","",IF(F998&lt;0,10*F998^2,0))</f>
        <v/>
      </c>
      <c r="H998">
        <f>IF(F998="","",IF(F998&gt;0,10*F998^2,0))</f>
        <v/>
      </c>
    </row>
    <row r="999">
      <c r="A999">
        <f>Input!A999</f>
        <v/>
      </c>
      <c r="B999">
        <f>IF(ISNUMBER(Input!B999),IF(AND(Input!B999&gt;=20,Input!B999&lt;=700),Input!B999,""),"")</f>
        <v/>
      </c>
      <c r="C999">
        <f>IF(B999="","",INT(A999))</f>
        <v/>
      </c>
      <c r="D999">
        <f>IF(B999="","",HOUR(A999))</f>
        <v/>
      </c>
      <c r="E999">
        <f>IF(B999="","",IF(INPUT!$I$1="","",IF(C999&lt;(INT(INPUT!$I$1)-INPUT!$I$2),"Off Meds",IF(C999&lt;=(INT(INPUT!$I$1)+INPUT!$I$2),"Washout","On Meds"))))</f>
        <v/>
      </c>
      <c r="F999">
        <f>IF(B999="","",1.509*(LN(B999)^1.084-5.381))</f>
        <v/>
      </c>
      <c r="G999">
        <f>IF(F999="","",IF(F999&lt;0,10*F999^2,0))</f>
        <v/>
      </c>
      <c r="H999">
        <f>IF(F999="","",IF(F999&gt;0,10*F999^2,0))</f>
        <v/>
      </c>
    </row>
    <row r="1000">
      <c r="A1000">
        <f>Input!A1000</f>
        <v/>
      </c>
      <c r="B1000">
        <f>IF(ISNUMBER(Input!B1000),IF(AND(Input!B1000&gt;=20,Input!B1000&lt;=700),Input!B1000,""),"")</f>
        <v/>
      </c>
      <c r="C1000">
        <f>IF(B1000="","",INT(A1000))</f>
        <v/>
      </c>
      <c r="D1000">
        <f>IF(B1000="","",HOUR(A1000))</f>
        <v/>
      </c>
      <c r="E1000">
        <f>IF(B1000="","",IF(INPUT!$I$1="","",IF(C1000&lt;(INT(INPUT!$I$1)-INPUT!$I$2),"Off Meds",IF(C1000&lt;=(INT(INPUT!$I$1)+INPUT!$I$2),"Washout","On Meds"))))</f>
        <v/>
      </c>
      <c r="F1000">
        <f>IF(B1000="","",1.509*(LN(B1000)^1.084-5.381))</f>
        <v/>
      </c>
      <c r="G1000">
        <f>IF(F1000="","",IF(F1000&lt;0,10*F1000^2,0))</f>
        <v/>
      </c>
      <c r="H1000">
        <f>IF(F1000="","",IF(F1000&gt;0,10*F1000^2,0))</f>
        <v/>
      </c>
    </row>
    <row r="1001">
      <c r="A1001">
        <f>Input!A1001</f>
        <v/>
      </c>
      <c r="B1001">
        <f>IF(ISNUMBER(Input!B1001),IF(AND(Input!B1001&gt;=20,Input!B1001&lt;=700),Input!B1001,""),"")</f>
        <v/>
      </c>
      <c r="C1001">
        <f>IF(B1001="","",INT(A1001))</f>
        <v/>
      </c>
      <c r="D1001">
        <f>IF(B1001="","",HOUR(A1001))</f>
        <v/>
      </c>
      <c r="E1001">
        <f>IF(B1001="","",IF(INPUT!$I$1="","",IF(C1001&lt;(INT(INPUT!$I$1)-INPUT!$I$2),"Off Meds",IF(C1001&lt;=(INT(INPUT!$I$1)+INPUT!$I$2),"Washout","On Meds"))))</f>
        <v/>
      </c>
      <c r="F1001">
        <f>IF(B1001="","",1.509*(LN(B1001)^1.084-5.381))</f>
        <v/>
      </c>
      <c r="G1001">
        <f>IF(F1001="","",IF(F1001&lt;0,10*F1001^2,0))</f>
        <v/>
      </c>
      <c r="H1001">
        <f>IF(F1001="","",IF(F1001&gt;0,10*F1001^2,0))</f>
        <v/>
      </c>
    </row>
    <row r="1002">
      <c r="A1002">
        <f>Input!A1002</f>
        <v/>
      </c>
      <c r="B1002">
        <f>IF(ISNUMBER(Input!B1002),IF(AND(Input!B1002&gt;=20,Input!B1002&lt;=700),Input!B1002,""),"")</f>
        <v/>
      </c>
      <c r="C1002">
        <f>IF(B1002="","",INT(A1002))</f>
        <v/>
      </c>
      <c r="D1002">
        <f>IF(B1002="","",HOUR(A1002))</f>
        <v/>
      </c>
      <c r="E1002">
        <f>IF(B1002="","",IF(INPUT!$I$1="","",IF(C1002&lt;(INT(INPUT!$I$1)-INPUT!$I$2),"Off Meds",IF(C1002&lt;=(INT(INPUT!$I$1)+INPUT!$I$2),"Washout","On Meds"))))</f>
        <v/>
      </c>
      <c r="F1002">
        <f>IF(B1002="","",1.509*(LN(B1002)^1.084-5.381))</f>
        <v/>
      </c>
      <c r="G1002">
        <f>IF(F1002="","",IF(F1002&lt;0,10*F1002^2,0))</f>
        <v/>
      </c>
      <c r="H1002">
        <f>IF(F1002="","",IF(F1002&gt;0,10*F1002^2,0))</f>
        <v/>
      </c>
    </row>
    <row r="1003">
      <c r="A1003">
        <f>Input!A1003</f>
        <v/>
      </c>
      <c r="B1003">
        <f>IF(ISNUMBER(Input!B1003),IF(AND(Input!B1003&gt;=20,Input!B1003&lt;=700),Input!B1003,""),"")</f>
        <v/>
      </c>
      <c r="C1003">
        <f>IF(B1003="","",INT(A1003))</f>
        <v/>
      </c>
      <c r="D1003">
        <f>IF(B1003="","",HOUR(A1003))</f>
        <v/>
      </c>
      <c r="E1003">
        <f>IF(B1003="","",IF(INPUT!$I$1="","",IF(C1003&lt;(INT(INPUT!$I$1)-INPUT!$I$2),"Off Meds",IF(C1003&lt;=(INT(INPUT!$I$1)+INPUT!$I$2),"Washout","On Meds"))))</f>
        <v/>
      </c>
      <c r="F1003">
        <f>IF(B1003="","",1.509*(LN(B1003)^1.084-5.381))</f>
        <v/>
      </c>
      <c r="G1003">
        <f>IF(F1003="","",IF(F1003&lt;0,10*F1003^2,0))</f>
        <v/>
      </c>
      <c r="H1003">
        <f>IF(F1003="","",IF(F1003&gt;0,10*F1003^2,0))</f>
        <v/>
      </c>
    </row>
    <row r="1004">
      <c r="A1004">
        <f>Input!A1004</f>
        <v/>
      </c>
      <c r="B1004">
        <f>IF(ISNUMBER(Input!B1004),IF(AND(Input!B1004&gt;=20,Input!B1004&lt;=700),Input!B1004,""),"")</f>
        <v/>
      </c>
      <c r="C1004">
        <f>IF(B1004="","",INT(A1004))</f>
        <v/>
      </c>
      <c r="D1004">
        <f>IF(B1004="","",HOUR(A1004))</f>
        <v/>
      </c>
      <c r="E1004">
        <f>IF(B1004="","",IF(INPUT!$I$1="","",IF(C1004&lt;(INT(INPUT!$I$1)-INPUT!$I$2),"Off Meds",IF(C1004&lt;=(INT(INPUT!$I$1)+INPUT!$I$2),"Washout","On Meds"))))</f>
        <v/>
      </c>
      <c r="F1004">
        <f>IF(B1004="","",1.509*(LN(B1004)^1.084-5.381))</f>
        <v/>
      </c>
      <c r="G1004">
        <f>IF(F1004="","",IF(F1004&lt;0,10*F1004^2,0))</f>
        <v/>
      </c>
      <c r="H1004">
        <f>IF(F1004="","",IF(F1004&gt;0,10*F1004^2,0))</f>
        <v/>
      </c>
    </row>
    <row r="1005">
      <c r="A1005">
        <f>Input!A1005</f>
        <v/>
      </c>
      <c r="B1005">
        <f>IF(ISNUMBER(Input!B1005),IF(AND(Input!B1005&gt;=20,Input!B1005&lt;=700),Input!B1005,""),"")</f>
        <v/>
      </c>
      <c r="C1005">
        <f>IF(B1005="","",INT(A1005))</f>
        <v/>
      </c>
      <c r="D1005">
        <f>IF(B1005="","",HOUR(A1005))</f>
        <v/>
      </c>
      <c r="E1005">
        <f>IF(B1005="","",IF(INPUT!$I$1="","",IF(C1005&lt;(INT(INPUT!$I$1)-INPUT!$I$2),"Off Meds",IF(C1005&lt;=(INT(INPUT!$I$1)+INPUT!$I$2),"Washout","On Meds"))))</f>
        <v/>
      </c>
      <c r="F1005">
        <f>IF(B1005="","",1.509*(LN(B1005)^1.084-5.381))</f>
        <v/>
      </c>
      <c r="G1005">
        <f>IF(F1005="","",IF(F1005&lt;0,10*F1005^2,0))</f>
        <v/>
      </c>
      <c r="H1005">
        <f>IF(F1005="","",IF(F1005&gt;0,10*F1005^2,0))</f>
        <v/>
      </c>
    </row>
    <row r="1006">
      <c r="A1006">
        <f>Input!A1006</f>
        <v/>
      </c>
      <c r="B1006">
        <f>IF(ISNUMBER(Input!B1006),IF(AND(Input!B1006&gt;=20,Input!B1006&lt;=700),Input!B1006,""),"")</f>
        <v/>
      </c>
      <c r="C1006">
        <f>IF(B1006="","",INT(A1006))</f>
        <v/>
      </c>
      <c r="D1006">
        <f>IF(B1006="","",HOUR(A1006))</f>
        <v/>
      </c>
      <c r="E1006">
        <f>IF(B1006="","",IF(INPUT!$I$1="","",IF(C1006&lt;(INT(INPUT!$I$1)-INPUT!$I$2),"Off Meds",IF(C1006&lt;=(INT(INPUT!$I$1)+INPUT!$I$2),"Washout","On Meds"))))</f>
        <v/>
      </c>
      <c r="F1006">
        <f>IF(B1006="","",1.509*(LN(B1006)^1.084-5.381))</f>
        <v/>
      </c>
      <c r="G1006">
        <f>IF(F1006="","",IF(F1006&lt;0,10*F1006^2,0))</f>
        <v/>
      </c>
      <c r="H1006">
        <f>IF(F1006="","",IF(F1006&gt;0,10*F1006^2,0))</f>
        <v/>
      </c>
    </row>
    <row r="1007">
      <c r="A1007">
        <f>Input!A1007</f>
        <v/>
      </c>
      <c r="B1007">
        <f>IF(ISNUMBER(Input!B1007),IF(AND(Input!B1007&gt;=20,Input!B1007&lt;=700),Input!B1007,""),"")</f>
        <v/>
      </c>
      <c r="C1007">
        <f>IF(B1007="","",INT(A1007))</f>
        <v/>
      </c>
      <c r="D1007">
        <f>IF(B1007="","",HOUR(A1007))</f>
        <v/>
      </c>
      <c r="E1007">
        <f>IF(B1007="","",IF(INPUT!$I$1="","",IF(C1007&lt;(INT(INPUT!$I$1)-INPUT!$I$2),"Off Meds",IF(C1007&lt;=(INT(INPUT!$I$1)+INPUT!$I$2),"Washout","On Meds"))))</f>
        <v/>
      </c>
      <c r="F1007">
        <f>IF(B1007="","",1.509*(LN(B1007)^1.084-5.381))</f>
        <v/>
      </c>
      <c r="G1007">
        <f>IF(F1007="","",IF(F1007&lt;0,10*F1007^2,0))</f>
        <v/>
      </c>
      <c r="H1007">
        <f>IF(F1007="","",IF(F1007&gt;0,10*F1007^2,0))</f>
        <v/>
      </c>
    </row>
    <row r="1008">
      <c r="A1008">
        <f>Input!A1008</f>
        <v/>
      </c>
      <c r="B1008">
        <f>IF(ISNUMBER(Input!B1008),IF(AND(Input!B1008&gt;=20,Input!B1008&lt;=700),Input!B1008,""),"")</f>
        <v/>
      </c>
      <c r="C1008">
        <f>IF(B1008="","",INT(A1008))</f>
        <v/>
      </c>
      <c r="D1008">
        <f>IF(B1008="","",HOUR(A1008))</f>
        <v/>
      </c>
      <c r="E1008">
        <f>IF(B1008="","",IF(INPUT!$I$1="","",IF(C1008&lt;(INT(INPUT!$I$1)-INPUT!$I$2),"Off Meds",IF(C1008&lt;=(INT(INPUT!$I$1)+INPUT!$I$2),"Washout","On Meds"))))</f>
        <v/>
      </c>
      <c r="F1008">
        <f>IF(B1008="","",1.509*(LN(B1008)^1.084-5.381))</f>
        <v/>
      </c>
      <c r="G1008">
        <f>IF(F1008="","",IF(F1008&lt;0,10*F1008^2,0))</f>
        <v/>
      </c>
      <c r="H1008">
        <f>IF(F1008="","",IF(F1008&gt;0,10*F1008^2,0))</f>
        <v/>
      </c>
    </row>
    <row r="1009">
      <c r="A1009">
        <f>Input!A1009</f>
        <v/>
      </c>
      <c r="B1009">
        <f>IF(ISNUMBER(Input!B1009),IF(AND(Input!B1009&gt;=20,Input!B1009&lt;=700),Input!B1009,""),"")</f>
        <v/>
      </c>
      <c r="C1009">
        <f>IF(B1009="","",INT(A1009))</f>
        <v/>
      </c>
      <c r="D1009">
        <f>IF(B1009="","",HOUR(A1009))</f>
        <v/>
      </c>
      <c r="E1009">
        <f>IF(B1009="","",IF(INPUT!$I$1="","",IF(C1009&lt;(INT(INPUT!$I$1)-INPUT!$I$2),"Off Meds",IF(C1009&lt;=(INT(INPUT!$I$1)+INPUT!$I$2),"Washout","On Meds"))))</f>
        <v/>
      </c>
      <c r="F1009">
        <f>IF(B1009="","",1.509*(LN(B1009)^1.084-5.381))</f>
        <v/>
      </c>
      <c r="G1009">
        <f>IF(F1009="","",IF(F1009&lt;0,10*F1009^2,0))</f>
        <v/>
      </c>
      <c r="H1009">
        <f>IF(F1009="","",IF(F1009&gt;0,10*F1009^2,0))</f>
        <v/>
      </c>
    </row>
    <row r="1010">
      <c r="A1010">
        <f>Input!A1010</f>
        <v/>
      </c>
      <c r="B1010">
        <f>IF(ISNUMBER(Input!B1010),IF(AND(Input!B1010&gt;=20,Input!B1010&lt;=700),Input!B1010,""),"")</f>
        <v/>
      </c>
      <c r="C1010">
        <f>IF(B1010="","",INT(A1010))</f>
        <v/>
      </c>
      <c r="D1010">
        <f>IF(B1010="","",HOUR(A1010))</f>
        <v/>
      </c>
      <c r="E1010">
        <f>IF(B1010="","",IF(INPUT!$I$1="","",IF(C1010&lt;(INT(INPUT!$I$1)-INPUT!$I$2),"Off Meds",IF(C1010&lt;=(INT(INPUT!$I$1)+INPUT!$I$2),"Washout","On Meds"))))</f>
        <v/>
      </c>
      <c r="F1010">
        <f>IF(B1010="","",1.509*(LN(B1010)^1.084-5.381))</f>
        <v/>
      </c>
      <c r="G1010">
        <f>IF(F1010="","",IF(F1010&lt;0,10*F1010^2,0))</f>
        <v/>
      </c>
      <c r="H1010">
        <f>IF(F1010="","",IF(F1010&gt;0,10*F1010^2,0))</f>
        <v/>
      </c>
    </row>
    <row r="1011">
      <c r="A1011">
        <f>Input!A1011</f>
        <v/>
      </c>
      <c r="B1011">
        <f>IF(ISNUMBER(Input!B1011),IF(AND(Input!B1011&gt;=20,Input!B1011&lt;=700),Input!B1011,""),"")</f>
        <v/>
      </c>
      <c r="C1011">
        <f>IF(B1011="","",INT(A1011))</f>
        <v/>
      </c>
      <c r="D1011">
        <f>IF(B1011="","",HOUR(A1011))</f>
        <v/>
      </c>
      <c r="E1011">
        <f>IF(B1011="","",IF(INPUT!$I$1="","",IF(C1011&lt;(INT(INPUT!$I$1)-INPUT!$I$2),"Off Meds",IF(C1011&lt;=(INT(INPUT!$I$1)+INPUT!$I$2),"Washout","On Meds"))))</f>
        <v/>
      </c>
      <c r="F1011">
        <f>IF(B1011="","",1.509*(LN(B1011)^1.084-5.381))</f>
        <v/>
      </c>
      <c r="G1011">
        <f>IF(F1011="","",IF(F1011&lt;0,10*F1011^2,0))</f>
        <v/>
      </c>
      <c r="H1011">
        <f>IF(F1011="","",IF(F1011&gt;0,10*F1011^2,0))</f>
        <v/>
      </c>
    </row>
    <row r="1012">
      <c r="A1012">
        <f>Input!A1012</f>
        <v/>
      </c>
      <c r="B1012">
        <f>IF(ISNUMBER(Input!B1012),IF(AND(Input!B1012&gt;=20,Input!B1012&lt;=700),Input!B1012,""),"")</f>
        <v/>
      </c>
      <c r="C1012">
        <f>IF(B1012="","",INT(A1012))</f>
        <v/>
      </c>
      <c r="D1012">
        <f>IF(B1012="","",HOUR(A1012))</f>
        <v/>
      </c>
      <c r="E1012">
        <f>IF(B1012="","",IF(INPUT!$I$1="","",IF(C1012&lt;(INT(INPUT!$I$1)-INPUT!$I$2),"Off Meds",IF(C1012&lt;=(INT(INPUT!$I$1)+INPUT!$I$2),"Washout","On Meds"))))</f>
        <v/>
      </c>
      <c r="F1012">
        <f>IF(B1012="","",1.509*(LN(B1012)^1.084-5.381))</f>
        <v/>
      </c>
      <c r="G1012">
        <f>IF(F1012="","",IF(F1012&lt;0,10*F1012^2,0))</f>
        <v/>
      </c>
      <c r="H1012">
        <f>IF(F1012="","",IF(F1012&gt;0,10*F1012^2,0))</f>
        <v/>
      </c>
    </row>
    <row r="1013">
      <c r="A1013">
        <f>Input!A1013</f>
        <v/>
      </c>
      <c r="B1013">
        <f>IF(ISNUMBER(Input!B1013),IF(AND(Input!B1013&gt;=20,Input!B1013&lt;=700),Input!B1013,""),"")</f>
        <v/>
      </c>
      <c r="C1013">
        <f>IF(B1013="","",INT(A1013))</f>
        <v/>
      </c>
      <c r="D1013">
        <f>IF(B1013="","",HOUR(A1013))</f>
        <v/>
      </c>
      <c r="E1013">
        <f>IF(B1013="","",IF(INPUT!$I$1="","",IF(C1013&lt;(INT(INPUT!$I$1)-INPUT!$I$2),"Off Meds",IF(C1013&lt;=(INT(INPUT!$I$1)+INPUT!$I$2),"Washout","On Meds"))))</f>
        <v/>
      </c>
      <c r="F1013">
        <f>IF(B1013="","",1.509*(LN(B1013)^1.084-5.381))</f>
        <v/>
      </c>
      <c r="G1013">
        <f>IF(F1013="","",IF(F1013&lt;0,10*F1013^2,0))</f>
        <v/>
      </c>
      <c r="H1013">
        <f>IF(F1013="","",IF(F1013&gt;0,10*F1013^2,0))</f>
        <v/>
      </c>
    </row>
    <row r="1014">
      <c r="A1014">
        <f>Input!A1014</f>
        <v/>
      </c>
      <c r="B1014">
        <f>IF(ISNUMBER(Input!B1014),IF(AND(Input!B1014&gt;=20,Input!B1014&lt;=700),Input!B1014,""),"")</f>
        <v/>
      </c>
      <c r="C1014">
        <f>IF(B1014="","",INT(A1014))</f>
        <v/>
      </c>
      <c r="D1014">
        <f>IF(B1014="","",HOUR(A1014))</f>
        <v/>
      </c>
      <c r="E1014">
        <f>IF(B1014="","",IF(INPUT!$I$1="","",IF(C1014&lt;(INT(INPUT!$I$1)-INPUT!$I$2),"Off Meds",IF(C1014&lt;=(INT(INPUT!$I$1)+INPUT!$I$2),"Washout","On Meds"))))</f>
        <v/>
      </c>
      <c r="F1014">
        <f>IF(B1014="","",1.509*(LN(B1014)^1.084-5.381))</f>
        <v/>
      </c>
      <c r="G1014">
        <f>IF(F1014="","",IF(F1014&lt;0,10*F1014^2,0))</f>
        <v/>
      </c>
      <c r="H1014">
        <f>IF(F1014="","",IF(F1014&gt;0,10*F1014^2,0))</f>
        <v/>
      </c>
    </row>
    <row r="1015">
      <c r="A1015">
        <f>Input!A1015</f>
        <v/>
      </c>
      <c r="B1015">
        <f>IF(ISNUMBER(Input!B1015),IF(AND(Input!B1015&gt;=20,Input!B1015&lt;=700),Input!B1015,""),"")</f>
        <v/>
      </c>
      <c r="C1015">
        <f>IF(B1015="","",INT(A1015))</f>
        <v/>
      </c>
      <c r="D1015">
        <f>IF(B1015="","",HOUR(A1015))</f>
        <v/>
      </c>
      <c r="E1015">
        <f>IF(B1015="","",IF(INPUT!$I$1="","",IF(C1015&lt;(INT(INPUT!$I$1)-INPUT!$I$2),"Off Meds",IF(C1015&lt;=(INT(INPUT!$I$1)+INPUT!$I$2),"Washout","On Meds"))))</f>
        <v/>
      </c>
      <c r="F1015">
        <f>IF(B1015="","",1.509*(LN(B1015)^1.084-5.381))</f>
        <v/>
      </c>
      <c r="G1015">
        <f>IF(F1015="","",IF(F1015&lt;0,10*F1015^2,0))</f>
        <v/>
      </c>
      <c r="H1015">
        <f>IF(F1015="","",IF(F1015&gt;0,10*F1015^2,0))</f>
        <v/>
      </c>
    </row>
    <row r="1016">
      <c r="A1016">
        <f>Input!A1016</f>
        <v/>
      </c>
      <c r="B1016">
        <f>IF(ISNUMBER(Input!B1016),IF(AND(Input!B1016&gt;=20,Input!B1016&lt;=700),Input!B1016,""),"")</f>
        <v/>
      </c>
      <c r="C1016">
        <f>IF(B1016="","",INT(A1016))</f>
        <v/>
      </c>
      <c r="D1016">
        <f>IF(B1016="","",HOUR(A1016))</f>
        <v/>
      </c>
      <c r="E1016">
        <f>IF(B1016="","",IF(INPUT!$I$1="","",IF(C1016&lt;(INT(INPUT!$I$1)-INPUT!$I$2),"Off Meds",IF(C1016&lt;=(INT(INPUT!$I$1)+INPUT!$I$2),"Washout","On Meds"))))</f>
        <v/>
      </c>
      <c r="F1016">
        <f>IF(B1016="","",1.509*(LN(B1016)^1.084-5.381))</f>
        <v/>
      </c>
      <c r="G1016">
        <f>IF(F1016="","",IF(F1016&lt;0,10*F1016^2,0))</f>
        <v/>
      </c>
      <c r="H1016">
        <f>IF(F1016="","",IF(F1016&gt;0,10*F1016^2,0))</f>
        <v/>
      </c>
    </row>
    <row r="1017">
      <c r="A1017">
        <f>Input!A1017</f>
        <v/>
      </c>
      <c r="B1017">
        <f>IF(ISNUMBER(Input!B1017),IF(AND(Input!B1017&gt;=20,Input!B1017&lt;=700),Input!B1017,""),"")</f>
        <v/>
      </c>
      <c r="C1017">
        <f>IF(B1017="","",INT(A1017))</f>
        <v/>
      </c>
      <c r="D1017">
        <f>IF(B1017="","",HOUR(A1017))</f>
        <v/>
      </c>
      <c r="E1017">
        <f>IF(B1017="","",IF(INPUT!$I$1="","",IF(C1017&lt;(INT(INPUT!$I$1)-INPUT!$I$2),"Off Meds",IF(C1017&lt;=(INT(INPUT!$I$1)+INPUT!$I$2),"Washout","On Meds"))))</f>
        <v/>
      </c>
      <c r="F1017">
        <f>IF(B1017="","",1.509*(LN(B1017)^1.084-5.381))</f>
        <v/>
      </c>
      <c r="G1017">
        <f>IF(F1017="","",IF(F1017&lt;0,10*F1017^2,0))</f>
        <v/>
      </c>
      <c r="H1017">
        <f>IF(F1017="","",IF(F1017&gt;0,10*F1017^2,0))</f>
        <v/>
      </c>
    </row>
    <row r="1018">
      <c r="A1018">
        <f>Input!A1018</f>
        <v/>
      </c>
      <c r="B1018">
        <f>IF(ISNUMBER(Input!B1018),IF(AND(Input!B1018&gt;=20,Input!B1018&lt;=700),Input!B1018,""),"")</f>
        <v/>
      </c>
      <c r="C1018">
        <f>IF(B1018="","",INT(A1018))</f>
        <v/>
      </c>
      <c r="D1018">
        <f>IF(B1018="","",HOUR(A1018))</f>
        <v/>
      </c>
      <c r="E1018">
        <f>IF(B1018="","",IF(INPUT!$I$1="","",IF(C1018&lt;(INT(INPUT!$I$1)-INPUT!$I$2),"Off Meds",IF(C1018&lt;=(INT(INPUT!$I$1)+INPUT!$I$2),"Washout","On Meds"))))</f>
        <v/>
      </c>
      <c r="F1018">
        <f>IF(B1018="","",1.509*(LN(B1018)^1.084-5.381))</f>
        <v/>
      </c>
      <c r="G1018">
        <f>IF(F1018="","",IF(F1018&lt;0,10*F1018^2,0))</f>
        <v/>
      </c>
      <c r="H1018">
        <f>IF(F1018="","",IF(F1018&gt;0,10*F1018^2,0))</f>
        <v/>
      </c>
    </row>
    <row r="1019">
      <c r="A1019">
        <f>Input!A1019</f>
        <v/>
      </c>
      <c r="B1019">
        <f>IF(ISNUMBER(Input!B1019),IF(AND(Input!B1019&gt;=20,Input!B1019&lt;=700),Input!B1019,""),"")</f>
        <v/>
      </c>
      <c r="C1019">
        <f>IF(B1019="","",INT(A1019))</f>
        <v/>
      </c>
      <c r="D1019">
        <f>IF(B1019="","",HOUR(A1019))</f>
        <v/>
      </c>
      <c r="E1019">
        <f>IF(B1019="","",IF(INPUT!$I$1="","",IF(C1019&lt;(INT(INPUT!$I$1)-INPUT!$I$2),"Off Meds",IF(C1019&lt;=(INT(INPUT!$I$1)+INPUT!$I$2),"Washout","On Meds"))))</f>
        <v/>
      </c>
      <c r="F1019">
        <f>IF(B1019="","",1.509*(LN(B1019)^1.084-5.381))</f>
        <v/>
      </c>
      <c r="G1019">
        <f>IF(F1019="","",IF(F1019&lt;0,10*F1019^2,0))</f>
        <v/>
      </c>
      <c r="H1019">
        <f>IF(F1019="","",IF(F1019&gt;0,10*F1019^2,0))</f>
        <v/>
      </c>
    </row>
    <row r="1020">
      <c r="A1020">
        <f>Input!A1020</f>
        <v/>
      </c>
      <c r="B1020">
        <f>IF(ISNUMBER(Input!B1020),IF(AND(Input!B1020&gt;=20,Input!B1020&lt;=700),Input!B1020,""),"")</f>
        <v/>
      </c>
      <c r="C1020">
        <f>IF(B1020="","",INT(A1020))</f>
        <v/>
      </c>
      <c r="D1020">
        <f>IF(B1020="","",HOUR(A1020))</f>
        <v/>
      </c>
      <c r="E1020">
        <f>IF(B1020="","",IF(INPUT!$I$1="","",IF(C1020&lt;(INT(INPUT!$I$1)-INPUT!$I$2),"Off Meds",IF(C1020&lt;=(INT(INPUT!$I$1)+INPUT!$I$2),"Washout","On Meds"))))</f>
        <v/>
      </c>
      <c r="F1020">
        <f>IF(B1020="","",1.509*(LN(B1020)^1.084-5.381))</f>
        <v/>
      </c>
      <c r="G1020">
        <f>IF(F1020="","",IF(F1020&lt;0,10*F1020^2,0))</f>
        <v/>
      </c>
      <c r="H1020">
        <f>IF(F1020="","",IF(F1020&gt;0,10*F1020^2,0))</f>
        <v/>
      </c>
    </row>
    <row r="1021">
      <c r="A1021">
        <f>Input!A1021</f>
        <v/>
      </c>
      <c r="B1021">
        <f>IF(ISNUMBER(Input!B1021),IF(AND(Input!B1021&gt;=20,Input!B1021&lt;=700),Input!B1021,""),"")</f>
        <v/>
      </c>
      <c r="C1021">
        <f>IF(B1021="","",INT(A1021))</f>
        <v/>
      </c>
      <c r="D1021">
        <f>IF(B1021="","",HOUR(A1021))</f>
        <v/>
      </c>
      <c r="E1021">
        <f>IF(B1021="","",IF(INPUT!$I$1="","",IF(C1021&lt;(INT(INPUT!$I$1)-INPUT!$I$2),"Off Meds",IF(C1021&lt;=(INT(INPUT!$I$1)+INPUT!$I$2),"Washout","On Meds"))))</f>
        <v/>
      </c>
      <c r="F1021">
        <f>IF(B1021="","",1.509*(LN(B1021)^1.084-5.381))</f>
        <v/>
      </c>
      <c r="G1021">
        <f>IF(F1021="","",IF(F1021&lt;0,10*F1021^2,0))</f>
        <v/>
      </c>
      <c r="H1021">
        <f>IF(F1021="","",IF(F1021&gt;0,10*F1021^2,0))</f>
        <v/>
      </c>
    </row>
    <row r="1022">
      <c r="A1022">
        <f>Input!A1022</f>
        <v/>
      </c>
      <c r="B1022">
        <f>IF(ISNUMBER(Input!B1022),IF(AND(Input!B1022&gt;=20,Input!B1022&lt;=700),Input!B1022,""),"")</f>
        <v/>
      </c>
      <c r="C1022">
        <f>IF(B1022="","",INT(A1022))</f>
        <v/>
      </c>
      <c r="D1022">
        <f>IF(B1022="","",HOUR(A1022))</f>
        <v/>
      </c>
      <c r="E1022">
        <f>IF(B1022="","",IF(INPUT!$I$1="","",IF(C1022&lt;(INT(INPUT!$I$1)-INPUT!$I$2),"Off Meds",IF(C1022&lt;=(INT(INPUT!$I$1)+INPUT!$I$2),"Washout","On Meds"))))</f>
        <v/>
      </c>
      <c r="F1022">
        <f>IF(B1022="","",1.509*(LN(B1022)^1.084-5.381))</f>
        <v/>
      </c>
      <c r="G1022">
        <f>IF(F1022="","",IF(F1022&lt;0,10*F1022^2,0))</f>
        <v/>
      </c>
      <c r="H1022">
        <f>IF(F1022="","",IF(F1022&gt;0,10*F1022^2,0))</f>
        <v/>
      </c>
    </row>
    <row r="1023">
      <c r="A1023">
        <f>Input!A1023</f>
        <v/>
      </c>
      <c r="B1023">
        <f>IF(ISNUMBER(Input!B1023),IF(AND(Input!B1023&gt;=20,Input!B1023&lt;=700),Input!B1023,""),"")</f>
        <v/>
      </c>
      <c r="C1023">
        <f>IF(B1023="","",INT(A1023))</f>
        <v/>
      </c>
      <c r="D1023">
        <f>IF(B1023="","",HOUR(A1023))</f>
        <v/>
      </c>
      <c r="E1023">
        <f>IF(B1023="","",IF(INPUT!$I$1="","",IF(C1023&lt;(INT(INPUT!$I$1)-INPUT!$I$2),"Off Meds",IF(C1023&lt;=(INT(INPUT!$I$1)+INPUT!$I$2),"Washout","On Meds"))))</f>
        <v/>
      </c>
      <c r="F1023">
        <f>IF(B1023="","",1.509*(LN(B1023)^1.084-5.381))</f>
        <v/>
      </c>
      <c r="G1023">
        <f>IF(F1023="","",IF(F1023&lt;0,10*F1023^2,0))</f>
        <v/>
      </c>
      <c r="H1023">
        <f>IF(F1023="","",IF(F1023&gt;0,10*F1023^2,0))</f>
        <v/>
      </c>
    </row>
    <row r="1024">
      <c r="A1024">
        <f>Input!A1024</f>
        <v/>
      </c>
      <c r="B1024">
        <f>IF(ISNUMBER(Input!B1024),IF(AND(Input!B1024&gt;=20,Input!B1024&lt;=700),Input!B1024,""),"")</f>
        <v/>
      </c>
      <c r="C1024">
        <f>IF(B1024="","",INT(A1024))</f>
        <v/>
      </c>
      <c r="D1024">
        <f>IF(B1024="","",HOUR(A1024))</f>
        <v/>
      </c>
      <c r="E1024">
        <f>IF(B1024="","",IF(INPUT!$I$1="","",IF(C1024&lt;(INT(INPUT!$I$1)-INPUT!$I$2),"Off Meds",IF(C1024&lt;=(INT(INPUT!$I$1)+INPUT!$I$2),"Washout","On Meds"))))</f>
        <v/>
      </c>
      <c r="F1024">
        <f>IF(B1024="","",1.509*(LN(B1024)^1.084-5.381))</f>
        <v/>
      </c>
      <c r="G1024">
        <f>IF(F1024="","",IF(F1024&lt;0,10*F1024^2,0))</f>
        <v/>
      </c>
      <c r="H1024">
        <f>IF(F1024="","",IF(F1024&gt;0,10*F1024^2,0))</f>
        <v/>
      </c>
    </row>
    <row r="1025">
      <c r="A1025">
        <f>Input!A1025</f>
        <v/>
      </c>
      <c r="B1025">
        <f>IF(ISNUMBER(Input!B1025),IF(AND(Input!B1025&gt;=20,Input!B1025&lt;=700),Input!B1025,""),"")</f>
        <v/>
      </c>
      <c r="C1025">
        <f>IF(B1025="","",INT(A1025))</f>
        <v/>
      </c>
      <c r="D1025">
        <f>IF(B1025="","",HOUR(A1025))</f>
        <v/>
      </c>
      <c r="E1025">
        <f>IF(B1025="","",IF(INPUT!$I$1="","",IF(C1025&lt;(INT(INPUT!$I$1)-INPUT!$I$2),"Off Meds",IF(C1025&lt;=(INT(INPUT!$I$1)+INPUT!$I$2),"Washout","On Meds"))))</f>
        <v/>
      </c>
      <c r="F1025">
        <f>IF(B1025="","",1.509*(LN(B1025)^1.084-5.381))</f>
        <v/>
      </c>
      <c r="G1025">
        <f>IF(F1025="","",IF(F1025&lt;0,10*F1025^2,0))</f>
        <v/>
      </c>
      <c r="H1025">
        <f>IF(F1025="","",IF(F1025&gt;0,10*F1025^2,0))</f>
        <v/>
      </c>
    </row>
    <row r="1026">
      <c r="A1026">
        <f>Input!A1026</f>
        <v/>
      </c>
      <c r="B1026">
        <f>IF(ISNUMBER(Input!B1026),IF(AND(Input!B1026&gt;=20,Input!B1026&lt;=700),Input!B1026,""),"")</f>
        <v/>
      </c>
      <c r="C1026">
        <f>IF(B1026="","",INT(A1026))</f>
        <v/>
      </c>
      <c r="D1026">
        <f>IF(B1026="","",HOUR(A1026))</f>
        <v/>
      </c>
      <c r="E1026">
        <f>IF(B1026="","",IF(INPUT!$I$1="","",IF(C1026&lt;(INT(INPUT!$I$1)-INPUT!$I$2),"Off Meds",IF(C1026&lt;=(INT(INPUT!$I$1)+INPUT!$I$2),"Washout","On Meds"))))</f>
        <v/>
      </c>
      <c r="F1026">
        <f>IF(B1026="","",1.509*(LN(B1026)^1.084-5.381))</f>
        <v/>
      </c>
      <c r="G1026">
        <f>IF(F1026="","",IF(F1026&lt;0,10*F1026^2,0))</f>
        <v/>
      </c>
      <c r="H1026">
        <f>IF(F1026="","",IF(F1026&gt;0,10*F1026^2,0))</f>
        <v/>
      </c>
    </row>
    <row r="1027">
      <c r="A1027">
        <f>Input!A1027</f>
        <v/>
      </c>
      <c r="B1027">
        <f>IF(ISNUMBER(Input!B1027),IF(AND(Input!B1027&gt;=20,Input!B1027&lt;=700),Input!B1027,""),"")</f>
        <v/>
      </c>
      <c r="C1027">
        <f>IF(B1027="","",INT(A1027))</f>
        <v/>
      </c>
      <c r="D1027">
        <f>IF(B1027="","",HOUR(A1027))</f>
        <v/>
      </c>
      <c r="E1027">
        <f>IF(B1027="","",IF(INPUT!$I$1="","",IF(C1027&lt;(INT(INPUT!$I$1)-INPUT!$I$2),"Off Meds",IF(C1027&lt;=(INT(INPUT!$I$1)+INPUT!$I$2),"Washout","On Meds"))))</f>
        <v/>
      </c>
      <c r="F1027">
        <f>IF(B1027="","",1.509*(LN(B1027)^1.084-5.381))</f>
        <v/>
      </c>
      <c r="G1027">
        <f>IF(F1027="","",IF(F1027&lt;0,10*F1027^2,0))</f>
        <v/>
      </c>
      <c r="H1027">
        <f>IF(F1027="","",IF(F1027&gt;0,10*F1027^2,0))</f>
        <v/>
      </c>
    </row>
    <row r="1028">
      <c r="A1028">
        <f>Input!A1028</f>
        <v/>
      </c>
      <c r="B1028">
        <f>IF(ISNUMBER(Input!B1028),IF(AND(Input!B1028&gt;=20,Input!B1028&lt;=700),Input!B1028,""),"")</f>
        <v/>
      </c>
      <c r="C1028">
        <f>IF(B1028="","",INT(A1028))</f>
        <v/>
      </c>
      <c r="D1028">
        <f>IF(B1028="","",HOUR(A1028))</f>
        <v/>
      </c>
      <c r="E1028">
        <f>IF(B1028="","",IF(INPUT!$I$1="","",IF(C1028&lt;(INT(INPUT!$I$1)-INPUT!$I$2),"Off Meds",IF(C1028&lt;=(INT(INPUT!$I$1)+INPUT!$I$2),"Washout","On Meds"))))</f>
        <v/>
      </c>
      <c r="F1028">
        <f>IF(B1028="","",1.509*(LN(B1028)^1.084-5.381))</f>
        <v/>
      </c>
      <c r="G1028">
        <f>IF(F1028="","",IF(F1028&lt;0,10*F1028^2,0))</f>
        <v/>
      </c>
      <c r="H1028">
        <f>IF(F1028="","",IF(F1028&gt;0,10*F1028^2,0))</f>
        <v/>
      </c>
    </row>
    <row r="1029">
      <c r="A1029">
        <f>Input!A1029</f>
        <v/>
      </c>
      <c r="B1029">
        <f>IF(ISNUMBER(Input!B1029),IF(AND(Input!B1029&gt;=20,Input!B1029&lt;=700),Input!B1029,""),"")</f>
        <v/>
      </c>
      <c r="C1029">
        <f>IF(B1029="","",INT(A1029))</f>
        <v/>
      </c>
      <c r="D1029">
        <f>IF(B1029="","",HOUR(A1029))</f>
        <v/>
      </c>
      <c r="E1029">
        <f>IF(B1029="","",IF(INPUT!$I$1="","",IF(C1029&lt;(INT(INPUT!$I$1)-INPUT!$I$2),"Off Meds",IF(C1029&lt;=(INT(INPUT!$I$1)+INPUT!$I$2),"Washout","On Meds"))))</f>
        <v/>
      </c>
      <c r="F1029">
        <f>IF(B1029="","",1.509*(LN(B1029)^1.084-5.381))</f>
        <v/>
      </c>
      <c r="G1029">
        <f>IF(F1029="","",IF(F1029&lt;0,10*F1029^2,0))</f>
        <v/>
      </c>
      <c r="H1029">
        <f>IF(F1029="","",IF(F1029&gt;0,10*F1029^2,0))</f>
        <v/>
      </c>
    </row>
    <row r="1030">
      <c r="A1030">
        <f>Input!A1030</f>
        <v/>
      </c>
      <c r="B1030">
        <f>IF(ISNUMBER(Input!B1030),IF(AND(Input!B1030&gt;=20,Input!B1030&lt;=700),Input!B1030,""),"")</f>
        <v/>
      </c>
      <c r="C1030">
        <f>IF(B1030="","",INT(A1030))</f>
        <v/>
      </c>
      <c r="D1030">
        <f>IF(B1030="","",HOUR(A1030))</f>
        <v/>
      </c>
      <c r="E1030">
        <f>IF(B1030="","",IF(INPUT!$I$1="","",IF(C1030&lt;(INT(INPUT!$I$1)-INPUT!$I$2),"Off Meds",IF(C1030&lt;=(INT(INPUT!$I$1)+INPUT!$I$2),"Washout","On Meds"))))</f>
        <v/>
      </c>
      <c r="F1030">
        <f>IF(B1030="","",1.509*(LN(B1030)^1.084-5.381))</f>
        <v/>
      </c>
      <c r="G1030">
        <f>IF(F1030="","",IF(F1030&lt;0,10*F1030^2,0))</f>
        <v/>
      </c>
      <c r="H1030">
        <f>IF(F1030="","",IF(F1030&gt;0,10*F1030^2,0))</f>
        <v/>
      </c>
    </row>
    <row r="1031">
      <c r="A1031">
        <f>Input!A1031</f>
        <v/>
      </c>
      <c r="B1031">
        <f>IF(ISNUMBER(Input!B1031),IF(AND(Input!B1031&gt;=20,Input!B1031&lt;=700),Input!B1031,""),"")</f>
        <v/>
      </c>
      <c r="C1031">
        <f>IF(B1031="","",INT(A1031))</f>
        <v/>
      </c>
      <c r="D1031">
        <f>IF(B1031="","",HOUR(A1031))</f>
        <v/>
      </c>
      <c r="E1031">
        <f>IF(B1031="","",IF(INPUT!$I$1="","",IF(C1031&lt;(INT(INPUT!$I$1)-INPUT!$I$2),"Off Meds",IF(C1031&lt;=(INT(INPUT!$I$1)+INPUT!$I$2),"Washout","On Meds"))))</f>
        <v/>
      </c>
      <c r="F1031">
        <f>IF(B1031="","",1.509*(LN(B1031)^1.084-5.381))</f>
        <v/>
      </c>
      <c r="G1031">
        <f>IF(F1031="","",IF(F1031&lt;0,10*F1031^2,0))</f>
        <v/>
      </c>
      <c r="H1031">
        <f>IF(F1031="","",IF(F1031&gt;0,10*F1031^2,0))</f>
        <v/>
      </c>
    </row>
    <row r="1032">
      <c r="A1032">
        <f>Input!A1032</f>
        <v/>
      </c>
      <c r="B1032">
        <f>IF(ISNUMBER(Input!B1032),IF(AND(Input!B1032&gt;=20,Input!B1032&lt;=700),Input!B1032,""),"")</f>
        <v/>
      </c>
      <c r="C1032">
        <f>IF(B1032="","",INT(A1032))</f>
        <v/>
      </c>
      <c r="D1032">
        <f>IF(B1032="","",HOUR(A1032))</f>
        <v/>
      </c>
      <c r="E1032">
        <f>IF(B1032="","",IF(INPUT!$I$1="","",IF(C1032&lt;(INT(INPUT!$I$1)-INPUT!$I$2),"Off Meds",IF(C1032&lt;=(INT(INPUT!$I$1)+INPUT!$I$2),"Washout","On Meds"))))</f>
        <v/>
      </c>
      <c r="F1032">
        <f>IF(B1032="","",1.509*(LN(B1032)^1.084-5.381))</f>
        <v/>
      </c>
      <c r="G1032">
        <f>IF(F1032="","",IF(F1032&lt;0,10*F1032^2,0))</f>
        <v/>
      </c>
      <c r="H1032">
        <f>IF(F1032="","",IF(F1032&gt;0,10*F1032^2,0))</f>
        <v/>
      </c>
    </row>
    <row r="1033">
      <c r="A1033">
        <f>Input!A1033</f>
        <v/>
      </c>
      <c r="B1033">
        <f>IF(ISNUMBER(Input!B1033),IF(AND(Input!B1033&gt;=20,Input!B1033&lt;=700),Input!B1033,""),"")</f>
        <v/>
      </c>
      <c r="C1033">
        <f>IF(B1033="","",INT(A1033))</f>
        <v/>
      </c>
      <c r="D1033">
        <f>IF(B1033="","",HOUR(A1033))</f>
        <v/>
      </c>
      <c r="E1033">
        <f>IF(B1033="","",IF(INPUT!$I$1="","",IF(C1033&lt;(INT(INPUT!$I$1)-INPUT!$I$2),"Off Meds",IF(C1033&lt;=(INT(INPUT!$I$1)+INPUT!$I$2),"Washout","On Meds"))))</f>
        <v/>
      </c>
      <c r="F1033">
        <f>IF(B1033="","",1.509*(LN(B1033)^1.084-5.381))</f>
        <v/>
      </c>
      <c r="G1033">
        <f>IF(F1033="","",IF(F1033&lt;0,10*F1033^2,0))</f>
        <v/>
      </c>
      <c r="H1033">
        <f>IF(F1033="","",IF(F1033&gt;0,10*F1033^2,0))</f>
        <v/>
      </c>
    </row>
    <row r="1034">
      <c r="A1034">
        <f>Input!A1034</f>
        <v/>
      </c>
      <c r="B1034">
        <f>IF(ISNUMBER(Input!B1034),IF(AND(Input!B1034&gt;=20,Input!B1034&lt;=700),Input!B1034,""),"")</f>
        <v/>
      </c>
      <c r="C1034">
        <f>IF(B1034="","",INT(A1034))</f>
        <v/>
      </c>
      <c r="D1034">
        <f>IF(B1034="","",HOUR(A1034))</f>
        <v/>
      </c>
      <c r="E1034">
        <f>IF(B1034="","",IF(INPUT!$I$1="","",IF(C1034&lt;(INT(INPUT!$I$1)-INPUT!$I$2),"Off Meds",IF(C1034&lt;=(INT(INPUT!$I$1)+INPUT!$I$2),"Washout","On Meds"))))</f>
        <v/>
      </c>
      <c r="F1034">
        <f>IF(B1034="","",1.509*(LN(B1034)^1.084-5.381))</f>
        <v/>
      </c>
      <c r="G1034">
        <f>IF(F1034="","",IF(F1034&lt;0,10*F1034^2,0))</f>
        <v/>
      </c>
      <c r="H1034">
        <f>IF(F1034="","",IF(F1034&gt;0,10*F1034^2,0))</f>
        <v/>
      </c>
    </row>
    <row r="1035">
      <c r="A1035">
        <f>Input!A1035</f>
        <v/>
      </c>
      <c r="B1035">
        <f>IF(ISNUMBER(Input!B1035),IF(AND(Input!B1035&gt;=20,Input!B1035&lt;=700),Input!B1035,""),"")</f>
        <v/>
      </c>
      <c r="C1035">
        <f>IF(B1035="","",INT(A1035))</f>
        <v/>
      </c>
      <c r="D1035">
        <f>IF(B1035="","",HOUR(A1035))</f>
        <v/>
      </c>
      <c r="E1035">
        <f>IF(B1035="","",IF(INPUT!$I$1="","",IF(C1035&lt;(INT(INPUT!$I$1)-INPUT!$I$2),"Off Meds",IF(C1035&lt;=(INT(INPUT!$I$1)+INPUT!$I$2),"Washout","On Meds"))))</f>
        <v/>
      </c>
      <c r="F1035">
        <f>IF(B1035="","",1.509*(LN(B1035)^1.084-5.381))</f>
        <v/>
      </c>
      <c r="G1035">
        <f>IF(F1035="","",IF(F1035&lt;0,10*F1035^2,0))</f>
        <v/>
      </c>
      <c r="H1035">
        <f>IF(F1035="","",IF(F1035&gt;0,10*F1035^2,0))</f>
        <v/>
      </c>
    </row>
    <row r="1036">
      <c r="A1036">
        <f>Input!A1036</f>
        <v/>
      </c>
      <c r="B1036">
        <f>IF(ISNUMBER(Input!B1036),IF(AND(Input!B1036&gt;=20,Input!B1036&lt;=700),Input!B1036,""),"")</f>
        <v/>
      </c>
      <c r="C1036">
        <f>IF(B1036="","",INT(A1036))</f>
        <v/>
      </c>
      <c r="D1036">
        <f>IF(B1036="","",HOUR(A1036))</f>
        <v/>
      </c>
      <c r="E1036">
        <f>IF(B1036="","",IF(INPUT!$I$1="","",IF(C1036&lt;(INT(INPUT!$I$1)-INPUT!$I$2),"Off Meds",IF(C1036&lt;=(INT(INPUT!$I$1)+INPUT!$I$2),"Washout","On Meds"))))</f>
        <v/>
      </c>
      <c r="F1036">
        <f>IF(B1036="","",1.509*(LN(B1036)^1.084-5.381))</f>
        <v/>
      </c>
      <c r="G1036">
        <f>IF(F1036="","",IF(F1036&lt;0,10*F1036^2,0))</f>
        <v/>
      </c>
      <c r="H1036">
        <f>IF(F1036="","",IF(F1036&gt;0,10*F1036^2,0))</f>
        <v/>
      </c>
    </row>
    <row r="1037">
      <c r="A1037">
        <f>Input!A1037</f>
        <v/>
      </c>
      <c r="B1037">
        <f>IF(ISNUMBER(Input!B1037),IF(AND(Input!B1037&gt;=20,Input!B1037&lt;=700),Input!B1037,""),"")</f>
        <v/>
      </c>
      <c r="C1037">
        <f>IF(B1037="","",INT(A1037))</f>
        <v/>
      </c>
      <c r="D1037">
        <f>IF(B1037="","",HOUR(A1037))</f>
        <v/>
      </c>
      <c r="E1037">
        <f>IF(B1037="","",IF(INPUT!$I$1="","",IF(C1037&lt;(INT(INPUT!$I$1)-INPUT!$I$2),"Off Meds",IF(C1037&lt;=(INT(INPUT!$I$1)+INPUT!$I$2),"Washout","On Meds"))))</f>
        <v/>
      </c>
      <c r="F1037">
        <f>IF(B1037="","",1.509*(LN(B1037)^1.084-5.381))</f>
        <v/>
      </c>
      <c r="G1037">
        <f>IF(F1037="","",IF(F1037&lt;0,10*F1037^2,0))</f>
        <v/>
      </c>
      <c r="H1037">
        <f>IF(F1037="","",IF(F1037&gt;0,10*F1037^2,0))</f>
        <v/>
      </c>
    </row>
    <row r="1038">
      <c r="A1038">
        <f>Input!A1038</f>
        <v/>
      </c>
      <c r="B1038">
        <f>IF(ISNUMBER(Input!B1038),IF(AND(Input!B1038&gt;=20,Input!B1038&lt;=700),Input!B1038,""),"")</f>
        <v/>
      </c>
      <c r="C1038">
        <f>IF(B1038="","",INT(A1038))</f>
        <v/>
      </c>
      <c r="D1038">
        <f>IF(B1038="","",HOUR(A1038))</f>
        <v/>
      </c>
      <c r="E1038">
        <f>IF(B1038="","",IF(INPUT!$I$1="","",IF(C1038&lt;(INT(INPUT!$I$1)-INPUT!$I$2),"Off Meds",IF(C1038&lt;=(INT(INPUT!$I$1)+INPUT!$I$2),"Washout","On Meds"))))</f>
        <v/>
      </c>
      <c r="F1038">
        <f>IF(B1038="","",1.509*(LN(B1038)^1.084-5.381))</f>
        <v/>
      </c>
      <c r="G1038">
        <f>IF(F1038="","",IF(F1038&lt;0,10*F1038^2,0))</f>
        <v/>
      </c>
      <c r="H1038">
        <f>IF(F1038="","",IF(F1038&gt;0,10*F1038^2,0))</f>
        <v/>
      </c>
    </row>
    <row r="1039">
      <c r="A1039">
        <f>Input!A1039</f>
        <v/>
      </c>
      <c r="B1039">
        <f>IF(ISNUMBER(Input!B1039),IF(AND(Input!B1039&gt;=20,Input!B1039&lt;=700),Input!B1039,""),"")</f>
        <v/>
      </c>
      <c r="C1039">
        <f>IF(B1039="","",INT(A1039))</f>
        <v/>
      </c>
      <c r="D1039">
        <f>IF(B1039="","",HOUR(A1039))</f>
        <v/>
      </c>
      <c r="E1039">
        <f>IF(B1039="","",IF(INPUT!$I$1="","",IF(C1039&lt;(INT(INPUT!$I$1)-INPUT!$I$2),"Off Meds",IF(C1039&lt;=(INT(INPUT!$I$1)+INPUT!$I$2),"Washout","On Meds"))))</f>
        <v/>
      </c>
      <c r="F1039">
        <f>IF(B1039="","",1.509*(LN(B1039)^1.084-5.381))</f>
        <v/>
      </c>
      <c r="G1039">
        <f>IF(F1039="","",IF(F1039&lt;0,10*F1039^2,0))</f>
        <v/>
      </c>
      <c r="H1039">
        <f>IF(F1039="","",IF(F1039&gt;0,10*F1039^2,0))</f>
        <v/>
      </c>
    </row>
    <row r="1040">
      <c r="A1040">
        <f>Input!A1040</f>
        <v/>
      </c>
      <c r="B1040">
        <f>IF(ISNUMBER(Input!B1040),IF(AND(Input!B1040&gt;=20,Input!B1040&lt;=700),Input!B1040,""),"")</f>
        <v/>
      </c>
      <c r="C1040">
        <f>IF(B1040="","",INT(A1040))</f>
        <v/>
      </c>
      <c r="D1040">
        <f>IF(B1040="","",HOUR(A1040))</f>
        <v/>
      </c>
      <c r="E1040">
        <f>IF(B1040="","",IF(INPUT!$I$1="","",IF(C1040&lt;(INT(INPUT!$I$1)-INPUT!$I$2),"Off Meds",IF(C1040&lt;=(INT(INPUT!$I$1)+INPUT!$I$2),"Washout","On Meds"))))</f>
        <v/>
      </c>
      <c r="F1040">
        <f>IF(B1040="","",1.509*(LN(B1040)^1.084-5.381))</f>
        <v/>
      </c>
      <c r="G1040">
        <f>IF(F1040="","",IF(F1040&lt;0,10*F1040^2,0))</f>
        <v/>
      </c>
      <c r="H1040">
        <f>IF(F1040="","",IF(F1040&gt;0,10*F1040^2,0))</f>
        <v/>
      </c>
    </row>
    <row r="1041">
      <c r="A1041">
        <f>Input!A1041</f>
        <v/>
      </c>
      <c r="B1041">
        <f>IF(ISNUMBER(Input!B1041),IF(AND(Input!B1041&gt;=20,Input!B1041&lt;=700),Input!B1041,""),"")</f>
        <v/>
      </c>
      <c r="C1041">
        <f>IF(B1041="","",INT(A1041))</f>
        <v/>
      </c>
      <c r="D1041">
        <f>IF(B1041="","",HOUR(A1041))</f>
        <v/>
      </c>
      <c r="E1041">
        <f>IF(B1041="","",IF(INPUT!$I$1="","",IF(C1041&lt;(INT(INPUT!$I$1)-INPUT!$I$2),"Off Meds",IF(C1041&lt;=(INT(INPUT!$I$1)+INPUT!$I$2),"Washout","On Meds"))))</f>
        <v/>
      </c>
      <c r="F1041">
        <f>IF(B1041="","",1.509*(LN(B1041)^1.084-5.381))</f>
        <v/>
      </c>
      <c r="G1041">
        <f>IF(F1041="","",IF(F1041&lt;0,10*F1041^2,0))</f>
        <v/>
      </c>
      <c r="H1041">
        <f>IF(F1041="","",IF(F1041&gt;0,10*F1041^2,0))</f>
        <v/>
      </c>
    </row>
    <row r="1042">
      <c r="A1042">
        <f>Input!A1042</f>
        <v/>
      </c>
      <c r="B1042">
        <f>IF(ISNUMBER(Input!B1042),IF(AND(Input!B1042&gt;=20,Input!B1042&lt;=700),Input!B1042,""),"")</f>
        <v/>
      </c>
      <c r="C1042">
        <f>IF(B1042="","",INT(A1042))</f>
        <v/>
      </c>
      <c r="D1042">
        <f>IF(B1042="","",HOUR(A1042))</f>
        <v/>
      </c>
      <c r="E1042">
        <f>IF(B1042="","",IF(INPUT!$I$1="","",IF(C1042&lt;(INT(INPUT!$I$1)-INPUT!$I$2),"Off Meds",IF(C1042&lt;=(INT(INPUT!$I$1)+INPUT!$I$2),"Washout","On Meds"))))</f>
        <v/>
      </c>
      <c r="F1042">
        <f>IF(B1042="","",1.509*(LN(B1042)^1.084-5.381))</f>
        <v/>
      </c>
      <c r="G1042">
        <f>IF(F1042="","",IF(F1042&lt;0,10*F1042^2,0))</f>
        <v/>
      </c>
      <c r="H1042">
        <f>IF(F1042="","",IF(F1042&gt;0,10*F1042^2,0))</f>
        <v/>
      </c>
    </row>
    <row r="1043">
      <c r="A1043">
        <f>Input!A1043</f>
        <v/>
      </c>
      <c r="B1043">
        <f>IF(ISNUMBER(Input!B1043),IF(AND(Input!B1043&gt;=20,Input!B1043&lt;=700),Input!B1043,""),"")</f>
        <v/>
      </c>
      <c r="C1043">
        <f>IF(B1043="","",INT(A1043))</f>
        <v/>
      </c>
      <c r="D1043">
        <f>IF(B1043="","",HOUR(A1043))</f>
        <v/>
      </c>
      <c r="E1043">
        <f>IF(B1043="","",IF(INPUT!$I$1="","",IF(C1043&lt;(INT(INPUT!$I$1)-INPUT!$I$2),"Off Meds",IF(C1043&lt;=(INT(INPUT!$I$1)+INPUT!$I$2),"Washout","On Meds"))))</f>
        <v/>
      </c>
      <c r="F1043">
        <f>IF(B1043="","",1.509*(LN(B1043)^1.084-5.381))</f>
        <v/>
      </c>
      <c r="G1043">
        <f>IF(F1043="","",IF(F1043&lt;0,10*F1043^2,0))</f>
        <v/>
      </c>
      <c r="H1043">
        <f>IF(F1043="","",IF(F1043&gt;0,10*F1043^2,0))</f>
        <v/>
      </c>
    </row>
    <row r="1044">
      <c r="A1044">
        <f>Input!A1044</f>
        <v/>
      </c>
      <c r="B1044">
        <f>IF(ISNUMBER(Input!B1044),IF(AND(Input!B1044&gt;=20,Input!B1044&lt;=700),Input!B1044,""),"")</f>
        <v/>
      </c>
      <c r="C1044">
        <f>IF(B1044="","",INT(A1044))</f>
        <v/>
      </c>
      <c r="D1044">
        <f>IF(B1044="","",HOUR(A1044))</f>
        <v/>
      </c>
      <c r="E1044">
        <f>IF(B1044="","",IF(INPUT!$I$1="","",IF(C1044&lt;(INT(INPUT!$I$1)-INPUT!$I$2),"Off Meds",IF(C1044&lt;=(INT(INPUT!$I$1)+INPUT!$I$2),"Washout","On Meds"))))</f>
        <v/>
      </c>
      <c r="F1044">
        <f>IF(B1044="","",1.509*(LN(B1044)^1.084-5.381))</f>
        <v/>
      </c>
      <c r="G1044">
        <f>IF(F1044="","",IF(F1044&lt;0,10*F1044^2,0))</f>
        <v/>
      </c>
      <c r="H1044">
        <f>IF(F1044="","",IF(F1044&gt;0,10*F1044^2,0))</f>
        <v/>
      </c>
    </row>
    <row r="1045">
      <c r="A1045">
        <f>Input!A1045</f>
        <v/>
      </c>
      <c r="B1045">
        <f>IF(ISNUMBER(Input!B1045),IF(AND(Input!B1045&gt;=20,Input!B1045&lt;=700),Input!B1045,""),"")</f>
        <v/>
      </c>
      <c r="C1045">
        <f>IF(B1045="","",INT(A1045))</f>
        <v/>
      </c>
      <c r="D1045">
        <f>IF(B1045="","",HOUR(A1045))</f>
        <v/>
      </c>
      <c r="E1045">
        <f>IF(B1045="","",IF(INPUT!$I$1="","",IF(C1045&lt;(INT(INPUT!$I$1)-INPUT!$I$2),"Off Meds",IF(C1045&lt;=(INT(INPUT!$I$1)+INPUT!$I$2),"Washout","On Meds"))))</f>
        <v/>
      </c>
      <c r="F1045">
        <f>IF(B1045="","",1.509*(LN(B1045)^1.084-5.381))</f>
        <v/>
      </c>
      <c r="G1045">
        <f>IF(F1045="","",IF(F1045&lt;0,10*F1045^2,0))</f>
        <v/>
      </c>
      <c r="H1045">
        <f>IF(F1045="","",IF(F1045&gt;0,10*F1045^2,0))</f>
        <v/>
      </c>
    </row>
    <row r="1046">
      <c r="A1046">
        <f>Input!A1046</f>
        <v/>
      </c>
      <c r="B1046">
        <f>IF(ISNUMBER(Input!B1046),IF(AND(Input!B1046&gt;=20,Input!B1046&lt;=700),Input!B1046,""),"")</f>
        <v/>
      </c>
      <c r="C1046">
        <f>IF(B1046="","",INT(A1046))</f>
        <v/>
      </c>
      <c r="D1046">
        <f>IF(B1046="","",HOUR(A1046))</f>
        <v/>
      </c>
      <c r="E1046">
        <f>IF(B1046="","",IF(INPUT!$I$1="","",IF(C1046&lt;(INT(INPUT!$I$1)-INPUT!$I$2),"Off Meds",IF(C1046&lt;=(INT(INPUT!$I$1)+INPUT!$I$2),"Washout","On Meds"))))</f>
        <v/>
      </c>
      <c r="F1046">
        <f>IF(B1046="","",1.509*(LN(B1046)^1.084-5.381))</f>
        <v/>
      </c>
      <c r="G1046">
        <f>IF(F1046="","",IF(F1046&lt;0,10*F1046^2,0))</f>
        <v/>
      </c>
      <c r="H1046">
        <f>IF(F1046="","",IF(F1046&gt;0,10*F1046^2,0))</f>
        <v/>
      </c>
    </row>
    <row r="1047">
      <c r="A1047">
        <f>Input!A1047</f>
        <v/>
      </c>
      <c r="B1047">
        <f>IF(ISNUMBER(Input!B1047),IF(AND(Input!B1047&gt;=20,Input!B1047&lt;=700),Input!B1047,""),"")</f>
        <v/>
      </c>
      <c r="C1047">
        <f>IF(B1047="","",INT(A1047))</f>
        <v/>
      </c>
      <c r="D1047">
        <f>IF(B1047="","",HOUR(A1047))</f>
        <v/>
      </c>
      <c r="E1047">
        <f>IF(B1047="","",IF(INPUT!$I$1="","",IF(C1047&lt;(INT(INPUT!$I$1)-INPUT!$I$2),"Off Meds",IF(C1047&lt;=(INT(INPUT!$I$1)+INPUT!$I$2),"Washout","On Meds"))))</f>
        <v/>
      </c>
      <c r="F1047">
        <f>IF(B1047="","",1.509*(LN(B1047)^1.084-5.381))</f>
        <v/>
      </c>
      <c r="G1047">
        <f>IF(F1047="","",IF(F1047&lt;0,10*F1047^2,0))</f>
        <v/>
      </c>
      <c r="H1047">
        <f>IF(F1047="","",IF(F1047&gt;0,10*F1047^2,0))</f>
        <v/>
      </c>
    </row>
    <row r="1048">
      <c r="A1048">
        <f>Input!A1048</f>
        <v/>
      </c>
      <c r="B1048">
        <f>IF(ISNUMBER(Input!B1048),IF(AND(Input!B1048&gt;=20,Input!B1048&lt;=700),Input!B1048,""),"")</f>
        <v/>
      </c>
      <c r="C1048">
        <f>IF(B1048="","",INT(A1048))</f>
        <v/>
      </c>
      <c r="D1048">
        <f>IF(B1048="","",HOUR(A1048))</f>
        <v/>
      </c>
      <c r="E1048">
        <f>IF(B1048="","",IF(INPUT!$I$1="","",IF(C1048&lt;(INT(INPUT!$I$1)-INPUT!$I$2),"Off Meds",IF(C1048&lt;=(INT(INPUT!$I$1)+INPUT!$I$2),"Washout","On Meds"))))</f>
        <v/>
      </c>
      <c r="F1048">
        <f>IF(B1048="","",1.509*(LN(B1048)^1.084-5.381))</f>
        <v/>
      </c>
      <c r="G1048">
        <f>IF(F1048="","",IF(F1048&lt;0,10*F1048^2,0))</f>
        <v/>
      </c>
      <c r="H1048">
        <f>IF(F1048="","",IF(F1048&gt;0,10*F1048^2,0))</f>
        <v/>
      </c>
    </row>
    <row r="1049">
      <c r="A1049">
        <f>Input!A1049</f>
        <v/>
      </c>
      <c r="B1049">
        <f>IF(ISNUMBER(Input!B1049),IF(AND(Input!B1049&gt;=20,Input!B1049&lt;=700),Input!B1049,""),"")</f>
        <v/>
      </c>
      <c r="C1049">
        <f>IF(B1049="","",INT(A1049))</f>
        <v/>
      </c>
      <c r="D1049">
        <f>IF(B1049="","",HOUR(A1049))</f>
        <v/>
      </c>
      <c r="E1049">
        <f>IF(B1049="","",IF(INPUT!$I$1="","",IF(C1049&lt;(INT(INPUT!$I$1)-INPUT!$I$2),"Off Meds",IF(C1049&lt;=(INT(INPUT!$I$1)+INPUT!$I$2),"Washout","On Meds"))))</f>
        <v/>
      </c>
      <c r="F1049">
        <f>IF(B1049="","",1.509*(LN(B1049)^1.084-5.381))</f>
        <v/>
      </c>
      <c r="G1049">
        <f>IF(F1049="","",IF(F1049&lt;0,10*F1049^2,0))</f>
        <v/>
      </c>
      <c r="H1049">
        <f>IF(F1049="","",IF(F1049&gt;0,10*F1049^2,0))</f>
        <v/>
      </c>
    </row>
    <row r="1050">
      <c r="A1050">
        <f>Input!A1050</f>
        <v/>
      </c>
      <c r="B1050">
        <f>IF(ISNUMBER(Input!B1050),IF(AND(Input!B1050&gt;=20,Input!B1050&lt;=700),Input!B1050,""),"")</f>
        <v/>
      </c>
      <c r="C1050">
        <f>IF(B1050="","",INT(A1050))</f>
        <v/>
      </c>
      <c r="D1050">
        <f>IF(B1050="","",HOUR(A1050))</f>
        <v/>
      </c>
      <c r="E1050">
        <f>IF(B1050="","",IF(INPUT!$I$1="","",IF(C1050&lt;(INT(INPUT!$I$1)-INPUT!$I$2),"Off Meds",IF(C1050&lt;=(INT(INPUT!$I$1)+INPUT!$I$2),"Washout","On Meds"))))</f>
        <v/>
      </c>
      <c r="F1050">
        <f>IF(B1050="","",1.509*(LN(B1050)^1.084-5.381))</f>
        <v/>
      </c>
      <c r="G1050">
        <f>IF(F1050="","",IF(F1050&lt;0,10*F1050^2,0))</f>
        <v/>
      </c>
      <c r="H1050">
        <f>IF(F1050="","",IF(F1050&gt;0,10*F1050^2,0))</f>
        <v/>
      </c>
    </row>
    <row r="1051">
      <c r="A1051">
        <f>Input!A1051</f>
        <v/>
      </c>
      <c r="B1051">
        <f>IF(ISNUMBER(Input!B1051),IF(AND(Input!B1051&gt;=20,Input!B1051&lt;=700),Input!B1051,""),"")</f>
        <v/>
      </c>
      <c r="C1051">
        <f>IF(B1051="","",INT(A1051))</f>
        <v/>
      </c>
      <c r="D1051">
        <f>IF(B1051="","",HOUR(A1051))</f>
        <v/>
      </c>
      <c r="E1051">
        <f>IF(B1051="","",IF(INPUT!$I$1="","",IF(C1051&lt;(INT(INPUT!$I$1)-INPUT!$I$2),"Off Meds",IF(C1051&lt;=(INT(INPUT!$I$1)+INPUT!$I$2),"Washout","On Meds"))))</f>
        <v/>
      </c>
      <c r="F1051">
        <f>IF(B1051="","",1.509*(LN(B1051)^1.084-5.381))</f>
        <v/>
      </c>
      <c r="G1051">
        <f>IF(F1051="","",IF(F1051&lt;0,10*F1051^2,0))</f>
        <v/>
      </c>
      <c r="H1051">
        <f>IF(F1051="","",IF(F1051&gt;0,10*F1051^2,0))</f>
        <v/>
      </c>
    </row>
    <row r="1052">
      <c r="A1052">
        <f>Input!A1052</f>
        <v/>
      </c>
      <c r="B1052">
        <f>IF(ISNUMBER(Input!B1052),IF(AND(Input!B1052&gt;=20,Input!B1052&lt;=700),Input!B1052,""),"")</f>
        <v/>
      </c>
      <c r="C1052">
        <f>IF(B1052="","",INT(A1052))</f>
        <v/>
      </c>
      <c r="D1052">
        <f>IF(B1052="","",HOUR(A1052))</f>
        <v/>
      </c>
      <c r="E1052">
        <f>IF(B1052="","",IF(INPUT!$I$1="","",IF(C1052&lt;(INT(INPUT!$I$1)-INPUT!$I$2),"Off Meds",IF(C1052&lt;=(INT(INPUT!$I$1)+INPUT!$I$2),"Washout","On Meds"))))</f>
        <v/>
      </c>
      <c r="F1052">
        <f>IF(B1052="","",1.509*(LN(B1052)^1.084-5.381))</f>
        <v/>
      </c>
      <c r="G1052">
        <f>IF(F1052="","",IF(F1052&lt;0,10*F1052^2,0))</f>
        <v/>
      </c>
      <c r="H1052">
        <f>IF(F1052="","",IF(F1052&gt;0,10*F1052^2,0))</f>
        <v/>
      </c>
    </row>
    <row r="1053">
      <c r="A1053">
        <f>Input!A1053</f>
        <v/>
      </c>
      <c r="B1053">
        <f>IF(ISNUMBER(Input!B1053),IF(AND(Input!B1053&gt;=20,Input!B1053&lt;=700),Input!B1053,""),"")</f>
        <v/>
      </c>
      <c r="C1053">
        <f>IF(B1053="","",INT(A1053))</f>
        <v/>
      </c>
      <c r="D1053">
        <f>IF(B1053="","",HOUR(A1053))</f>
        <v/>
      </c>
      <c r="E1053">
        <f>IF(B1053="","",IF(INPUT!$I$1="","",IF(C1053&lt;(INT(INPUT!$I$1)-INPUT!$I$2),"Off Meds",IF(C1053&lt;=(INT(INPUT!$I$1)+INPUT!$I$2),"Washout","On Meds"))))</f>
        <v/>
      </c>
      <c r="F1053">
        <f>IF(B1053="","",1.509*(LN(B1053)^1.084-5.381))</f>
        <v/>
      </c>
      <c r="G1053">
        <f>IF(F1053="","",IF(F1053&lt;0,10*F1053^2,0))</f>
        <v/>
      </c>
      <c r="H1053">
        <f>IF(F1053="","",IF(F1053&gt;0,10*F1053^2,0))</f>
        <v/>
      </c>
    </row>
    <row r="1054">
      <c r="A1054">
        <f>Input!A1054</f>
        <v/>
      </c>
      <c r="B1054">
        <f>IF(ISNUMBER(Input!B1054),IF(AND(Input!B1054&gt;=20,Input!B1054&lt;=700),Input!B1054,""),"")</f>
        <v/>
      </c>
      <c r="C1054">
        <f>IF(B1054="","",INT(A1054))</f>
        <v/>
      </c>
      <c r="D1054">
        <f>IF(B1054="","",HOUR(A1054))</f>
        <v/>
      </c>
      <c r="E1054">
        <f>IF(B1054="","",IF(INPUT!$I$1="","",IF(C1054&lt;(INT(INPUT!$I$1)-INPUT!$I$2),"Off Meds",IF(C1054&lt;=(INT(INPUT!$I$1)+INPUT!$I$2),"Washout","On Meds"))))</f>
        <v/>
      </c>
      <c r="F1054">
        <f>IF(B1054="","",1.509*(LN(B1054)^1.084-5.381))</f>
        <v/>
      </c>
      <c r="G1054">
        <f>IF(F1054="","",IF(F1054&lt;0,10*F1054^2,0))</f>
        <v/>
      </c>
      <c r="H1054">
        <f>IF(F1054="","",IF(F1054&gt;0,10*F1054^2,0))</f>
        <v/>
      </c>
    </row>
    <row r="1055">
      <c r="A1055">
        <f>Input!A1055</f>
        <v/>
      </c>
      <c r="B1055">
        <f>IF(ISNUMBER(Input!B1055),IF(AND(Input!B1055&gt;=20,Input!B1055&lt;=700),Input!B1055,""),"")</f>
        <v/>
      </c>
      <c r="C1055">
        <f>IF(B1055="","",INT(A1055))</f>
        <v/>
      </c>
      <c r="D1055">
        <f>IF(B1055="","",HOUR(A1055))</f>
        <v/>
      </c>
      <c r="E1055">
        <f>IF(B1055="","",IF(INPUT!$I$1="","",IF(C1055&lt;(INT(INPUT!$I$1)-INPUT!$I$2),"Off Meds",IF(C1055&lt;=(INT(INPUT!$I$1)+INPUT!$I$2),"Washout","On Meds"))))</f>
        <v/>
      </c>
      <c r="F1055">
        <f>IF(B1055="","",1.509*(LN(B1055)^1.084-5.381))</f>
        <v/>
      </c>
      <c r="G1055">
        <f>IF(F1055="","",IF(F1055&lt;0,10*F1055^2,0))</f>
        <v/>
      </c>
      <c r="H1055">
        <f>IF(F1055="","",IF(F1055&gt;0,10*F1055^2,0))</f>
        <v/>
      </c>
    </row>
    <row r="1056">
      <c r="A1056">
        <f>Input!A1056</f>
        <v/>
      </c>
      <c r="B1056">
        <f>IF(ISNUMBER(Input!B1056),IF(AND(Input!B1056&gt;=20,Input!B1056&lt;=700),Input!B1056,""),"")</f>
        <v/>
      </c>
      <c r="C1056">
        <f>IF(B1056="","",INT(A1056))</f>
        <v/>
      </c>
      <c r="D1056">
        <f>IF(B1056="","",HOUR(A1056))</f>
        <v/>
      </c>
      <c r="E1056">
        <f>IF(B1056="","",IF(INPUT!$I$1="","",IF(C1056&lt;(INT(INPUT!$I$1)-INPUT!$I$2),"Off Meds",IF(C1056&lt;=(INT(INPUT!$I$1)+INPUT!$I$2),"Washout","On Meds"))))</f>
        <v/>
      </c>
      <c r="F1056">
        <f>IF(B1056="","",1.509*(LN(B1056)^1.084-5.381))</f>
        <v/>
      </c>
      <c r="G1056">
        <f>IF(F1056="","",IF(F1056&lt;0,10*F1056^2,0))</f>
        <v/>
      </c>
      <c r="H1056">
        <f>IF(F1056="","",IF(F1056&gt;0,10*F1056^2,0))</f>
        <v/>
      </c>
    </row>
    <row r="1057">
      <c r="A1057">
        <f>Input!A1057</f>
        <v/>
      </c>
      <c r="B1057">
        <f>IF(ISNUMBER(Input!B1057),IF(AND(Input!B1057&gt;=20,Input!B1057&lt;=700),Input!B1057,""),"")</f>
        <v/>
      </c>
      <c r="C1057">
        <f>IF(B1057="","",INT(A1057))</f>
        <v/>
      </c>
      <c r="D1057">
        <f>IF(B1057="","",HOUR(A1057))</f>
        <v/>
      </c>
      <c r="E1057">
        <f>IF(B1057="","",IF(INPUT!$I$1="","",IF(C1057&lt;(INT(INPUT!$I$1)-INPUT!$I$2),"Off Meds",IF(C1057&lt;=(INT(INPUT!$I$1)+INPUT!$I$2),"Washout","On Meds"))))</f>
        <v/>
      </c>
      <c r="F1057">
        <f>IF(B1057="","",1.509*(LN(B1057)^1.084-5.381))</f>
        <v/>
      </c>
      <c r="G1057">
        <f>IF(F1057="","",IF(F1057&lt;0,10*F1057^2,0))</f>
        <v/>
      </c>
      <c r="H1057">
        <f>IF(F1057="","",IF(F1057&gt;0,10*F1057^2,0))</f>
        <v/>
      </c>
    </row>
    <row r="1058">
      <c r="A1058">
        <f>Input!A1058</f>
        <v/>
      </c>
      <c r="B1058">
        <f>IF(ISNUMBER(Input!B1058),IF(AND(Input!B1058&gt;=20,Input!B1058&lt;=700),Input!B1058,""),"")</f>
        <v/>
      </c>
      <c r="C1058">
        <f>IF(B1058="","",INT(A1058))</f>
        <v/>
      </c>
      <c r="D1058">
        <f>IF(B1058="","",HOUR(A1058))</f>
        <v/>
      </c>
      <c r="E1058">
        <f>IF(B1058="","",IF(INPUT!$I$1="","",IF(C1058&lt;(INT(INPUT!$I$1)-INPUT!$I$2),"Off Meds",IF(C1058&lt;=(INT(INPUT!$I$1)+INPUT!$I$2),"Washout","On Meds"))))</f>
        <v/>
      </c>
      <c r="F1058">
        <f>IF(B1058="","",1.509*(LN(B1058)^1.084-5.381))</f>
        <v/>
      </c>
      <c r="G1058">
        <f>IF(F1058="","",IF(F1058&lt;0,10*F1058^2,0))</f>
        <v/>
      </c>
      <c r="H1058">
        <f>IF(F1058="","",IF(F1058&gt;0,10*F1058^2,0))</f>
        <v/>
      </c>
    </row>
    <row r="1059">
      <c r="A1059">
        <f>Input!A1059</f>
        <v/>
      </c>
      <c r="B1059">
        <f>IF(ISNUMBER(Input!B1059),IF(AND(Input!B1059&gt;=20,Input!B1059&lt;=700),Input!B1059,""),"")</f>
        <v/>
      </c>
      <c r="C1059">
        <f>IF(B1059="","",INT(A1059))</f>
        <v/>
      </c>
      <c r="D1059">
        <f>IF(B1059="","",HOUR(A1059))</f>
        <v/>
      </c>
      <c r="E1059">
        <f>IF(B1059="","",IF(INPUT!$I$1="","",IF(C1059&lt;(INT(INPUT!$I$1)-INPUT!$I$2),"Off Meds",IF(C1059&lt;=(INT(INPUT!$I$1)+INPUT!$I$2),"Washout","On Meds"))))</f>
        <v/>
      </c>
      <c r="F1059">
        <f>IF(B1059="","",1.509*(LN(B1059)^1.084-5.381))</f>
        <v/>
      </c>
      <c r="G1059">
        <f>IF(F1059="","",IF(F1059&lt;0,10*F1059^2,0))</f>
        <v/>
      </c>
      <c r="H1059">
        <f>IF(F1059="","",IF(F1059&gt;0,10*F1059^2,0))</f>
        <v/>
      </c>
    </row>
    <row r="1060">
      <c r="A1060">
        <f>Input!A1060</f>
        <v/>
      </c>
      <c r="B1060">
        <f>IF(ISNUMBER(Input!B1060),IF(AND(Input!B1060&gt;=20,Input!B1060&lt;=700),Input!B1060,""),"")</f>
        <v/>
      </c>
      <c r="C1060">
        <f>IF(B1060="","",INT(A1060))</f>
        <v/>
      </c>
      <c r="D1060">
        <f>IF(B1060="","",HOUR(A1060))</f>
        <v/>
      </c>
      <c r="E1060">
        <f>IF(B1060="","",IF(INPUT!$I$1="","",IF(C1060&lt;(INT(INPUT!$I$1)-INPUT!$I$2),"Off Meds",IF(C1060&lt;=(INT(INPUT!$I$1)+INPUT!$I$2),"Washout","On Meds"))))</f>
        <v/>
      </c>
      <c r="F1060">
        <f>IF(B1060="","",1.509*(LN(B1060)^1.084-5.381))</f>
        <v/>
      </c>
      <c r="G1060">
        <f>IF(F1060="","",IF(F1060&lt;0,10*F1060^2,0))</f>
        <v/>
      </c>
      <c r="H1060">
        <f>IF(F1060="","",IF(F1060&gt;0,10*F1060^2,0))</f>
        <v/>
      </c>
    </row>
    <row r="1061">
      <c r="A1061">
        <f>Input!A1061</f>
        <v/>
      </c>
      <c r="B1061">
        <f>IF(ISNUMBER(Input!B1061),IF(AND(Input!B1061&gt;=20,Input!B1061&lt;=700),Input!B1061,""),"")</f>
        <v/>
      </c>
      <c r="C1061">
        <f>IF(B1061="","",INT(A1061))</f>
        <v/>
      </c>
      <c r="D1061">
        <f>IF(B1061="","",HOUR(A1061))</f>
        <v/>
      </c>
      <c r="E1061">
        <f>IF(B1061="","",IF(INPUT!$I$1="","",IF(C1061&lt;(INT(INPUT!$I$1)-INPUT!$I$2),"Off Meds",IF(C1061&lt;=(INT(INPUT!$I$1)+INPUT!$I$2),"Washout","On Meds"))))</f>
        <v/>
      </c>
      <c r="F1061">
        <f>IF(B1061="","",1.509*(LN(B1061)^1.084-5.381))</f>
        <v/>
      </c>
      <c r="G1061">
        <f>IF(F1061="","",IF(F1061&lt;0,10*F1061^2,0))</f>
        <v/>
      </c>
      <c r="H1061">
        <f>IF(F1061="","",IF(F1061&gt;0,10*F1061^2,0))</f>
        <v/>
      </c>
    </row>
    <row r="1062">
      <c r="A1062">
        <f>Input!A1062</f>
        <v/>
      </c>
      <c r="B1062">
        <f>IF(ISNUMBER(Input!B1062),IF(AND(Input!B1062&gt;=20,Input!B1062&lt;=700),Input!B1062,""),"")</f>
        <v/>
      </c>
      <c r="C1062">
        <f>IF(B1062="","",INT(A1062))</f>
        <v/>
      </c>
      <c r="D1062">
        <f>IF(B1062="","",HOUR(A1062))</f>
        <v/>
      </c>
      <c r="E1062">
        <f>IF(B1062="","",IF(INPUT!$I$1="","",IF(C1062&lt;(INT(INPUT!$I$1)-INPUT!$I$2),"Off Meds",IF(C1062&lt;=(INT(INPUT!$I$1)+INPUT!$I$2),"Washout","On Meds"))))</f>
        <v/>
      </c>
      <c r="F1062">
        <f>IF(B1062="","",1.509*(LN(B1062)^1.084-5.381))</f>
        <v/>
      </c>
      <c r="G1062">
        <f>IF(F1062="","",IF(F1062&lt;0,10*F1062^2,0))</f>
        <v/>
      </c>
      <c r="H1062">
        <f>IF(F1062="","",IF(F1062&gt;0,10*F1062^2,0))</f>
        <v/>
      </c>
    </row>
    <row r="1063">
      <c r="A1063">
        <f>Input!A1063</f>
        <v/>
      </c>
      <c r="B1063">
        <f>IF(ISNUMBER(Input!B1063),IF(AND(Input!B1063&gt;=20,Input!B1063&lt;=700),Input!B1063,""),"")</f>
        <v/>
      </c>
      <c r="C1063">
        <f>IF(B1063="","",INT(A1063))</f>
        <v/>
      </c>
      <c r="D1063">
        <f>IF(B1063="","",HOUR(A1063))</f>
        <v/>
      </c>
      <c r="E1063">
        <f>IF(B1063="","",IF(INPUT!$I$1="","",IF(C1063&lt;(INT(INPUT!$I$1)-INPUT!$I$2),"Off Meds",IF(C1063&lt;=(INT(INPUT!$I$1)+INPUT!$I$2),"Washout","On Meds"))))</f>
        <v/>
      </c>
      <c r="F1063">
        <f>IF(B1063="","",1.509*(LN(B1063)^1.084-5.381))</f>
        <v/>
      </c>
      <c r="G1063">
        <f>IF(F1063="","",IF(F1063&lt;0,10*F1063^2,0))</f>
        <v/>
      </c>
      <c r="H1063">
        <f>IF(F1063="","",IF(F1063&gt;0,10*F1063^2,0))</f>
        <v/>
      </c>
    </row>
    <row r="1064">
      <c r="A1064">
        <f>Input!A1064</f>
        <v/>
      </c>
      <c r="B1064">
        <f>IF(ISNUMBER(Input!B1064),IF(AND(Input!B1064&gt;=20,Input!B1064&lt;=700),Input!B1064,""),"")</f>
        <v/>
      </c>
      <c r="C1064">
        <f>IF(B1064="","",INT(A1064))</f>
        <v/>
      </c>
      <c r="D1064">
        <f>IF(B1064="","",HOUR(A1064))</f>
        <v/>
      </c>
      <c r="E1064">
        <f>IF(B1064="","",IF(INPUT!$I$1="","",IF(C1064&lt;(INT(INPUT!$I$1)-INPUT!$I$2),"Off Meds",IF(C1064&lt;=(INT(INPUT!$I$1)+INPUT!$I$2),"Washout","On Meds"))))</f>
        <v/>
      </c>
      <c r="F1064">
        <f>IF(B1064="","",1.509*(LN(B1064)^1.084-5.381))</f>
        <v/>
      </c>
      <c r="G1064">
        <f>IF(F1064="","",IF(F1064&lt;0,10*F1064^2,0))</f>
        <v/>
      </c>
      <c r="H1064">
        <f>IF(F1064="","",IF(F1064&gt;0,10*F1064^2,0))</f>
        <v/>
      </c>
    </row>
    <row r="1065">
      <c r="A1065">
        <f>Input!A1065</f>
        <v/>
      </c>
      <c r="B1065">
        <f>IF(ISNUMBER(Input!B1065),IF(AND(Input!B1065&gt;=20,Input!B1065&lt;=700),Input!B1065,""),"")</f>
        <v/>
      </c>
      <c r="C1065">
        <f>IF(B1065="","",INT(A1065))</f>
        <v/>
      </c>
      <c r="D1065">
        <f>IF(B1065="","",HOUR(A1065))</f>
        <v/>
      </c>
      <c r="E1065">
        <f>IF(B1065="","",IF(INPUT!$I$1="","",IF(C1065&lt;(INT(INPUT!$I$1)-INPUT!$I$2),"Off Meds",IF(C1065&lt;=(INT(INPUT!$I$1)+INPUT!$I$2),"Washout","On Meds"))))</f>
        <v/>
      </c>
      <c r="F1065">
        <f>IF(B1065="","",1.509*(LN(B1065)^1.084-5.381))</f>
        <v/>
      </c>
      <c r="G1065">
        <f>IF(F1065="","",IF(F1065&lt;0,10*F1065^2,0))</f>
        <v/>
      </c>
      <c r="H1065">
        <f>IF(F1065="","",IF(F1065&gt;0,10*F1065^2,0))</f>
        <v/>
      </c>
    </row>
    <row r="1066">
      <c r="A1066">
        <f>Input!A1066</f>
        <v/>
      </c>
      <c r="B1066">
        <f>IF(ISNUMBER(Input!B1066),IF(AND(Input!B1066&gt;=20,Input!B1066&lt;=700),Input!B1066,""),"")</f>
        <v/>
      </c>
      <c r="C1066">
        <f>IF(B1066="","",INT(A1066))</f>
        <v/>
      </c>
      <c r="D1066">
        <f>IF(B1066="","",HOUR(A1066))</f>
        <v/>
      </c>
      <c r="E1066">
        <f>IF(B1066="","",IF(INPUT!$I$1="","",IF(C1066&lt;(INT(INPUT!$I$1)-INPUT!$I$2),"Off Meds",IF(C1066&lt;=(INT(INPUT!$I$1)+INPUT!$I$2),"Washout","On Meds"))))</f>
        <v/>
      </c>
      <c r="F1066">
        <f>IF(B1066="","",1.509*(LN(B1066)^1.084-5.381))</f>
        <v/>
      </c>
      <c r="G1066">
        <f>IF(F1066="","",IF(F1066&lt;0,10*F1066^2,0))</f>
        <v/>
      </c>
      <c r="H1066">
        <f>IF(F1066="","",IF(F1066&gt;0,10*F1066^2,0))</f>
        <v/>
      </c>
    </row>
    <row r="1067">
      <c r="A1067">
        <f>Input!A1067</f>
        <v/>
      </c>
      <c r="B1067">
        <f>IF(ISNUMBER(Input!B1067),IF(AND(Input!B1067&gt;=20,Input!B1067&lt;=700),Input!B1067,""),"")</f>
        <v/>
      </c>
      <c r="C1067">
        <f>IF(B1067="","",INT(A1067))</f>
        <v/>
      </c>
      <c r="D1067">
        <f>IF(B1067="","",HOUR(A1067))</f>
        <v/>
      </c>
      <c r="E1067">
        <f>IF(B1067="","",IF(INPUT!$I$1="","",IF(C1067&lt;(INT(INPUT!$I$1)-INPUT!$I$2),"Off Meds",IF(C1067&lt;=(INT(INPUT!$I$1)+INPUT!$I$2),"Washout","On Meds"))))</f>
        <v/>
      </c>
      <c r="F1067">
        <f>IF(B1067="","",1.509*(LN(B1067)^1.084-5.381))</f>
        <v/>
      </c>
      <c r="G1067">
        <f>IF(F1067="","",IF(F1067&lt;0,10*F1067^2,0))</f>
        <v/>
      </c>
      <c r="H1067">
        <f>IF(F1067="","",IF(F1067&gt;0,10*F1067^2,0))</f>
        <v/>
      </c>
    </row>
    <row r="1068">
      <c r="A1068">
        <f>Input!A1068</f>
        <v/>
      </c>
      <c r="B1068">
        <f>IF(ISNUMBER(Input!B1068),IF(AND(Input!B1068&gt;=20,Input!B1068&lt;=700),Input!B1068,""),"")</f>
        <v/>
      </c>
      <c r="C1068">
        <f>IF(B1068="","",INT(A1068))</f>
        <v/>
      </c>
      <c r="D1068">
        <f>IF(B1068="","",HOUR(A1068))</f>
        <v/>
      </c>
      <c r="E1068">
        <f>IF(B1068="","",IF(INPUT!$I$1="","",IF(C1068&lt;(INT(INPUT!$I$1)-INPUT!$I$2),"Off Meds",IF(C1068&lt;=(INT(INPUT!$I$1)+INPUT!$I$2),"Washout","On Meds"))))</f>
        <v/>
      </c>
      <c r="F1068">
        <f>IF(B1068="","",1.509*(LN(B1068)^1.084-5.381))</f>
        <v/>
      </c>
      <c r="G1068">
        <f>IF(F1068="","",IF(F1068&lt;0,10*F1068^2,0))</f>
        <v/>
      </c>
      <c r="H1068">
        <f>IF(F1068="","",IF(F1068&gt;0,10*F1068^2,0))</f>
        <v/>
      </c>
    </row>
    <row r="1069">
      <c r="A1069">
        <f>Input!A1069</f>
        <v/>
      </c>
      <c r="B1069">
        <f>IF(ISNUMBER(Input!B1069),IF(AND(Input!B1069&gt;=20,Input!B1069&lt;=700),Input!B1069,""),"")</f>
        <v/>
      </c>
      <c r="C1069">
        <f>IF(B1069="","",INT(A1069))</f>
        <v/>
      </c>
      <c r="D1069">
        <f>IF(B1069="","",HOUR(A1069))</f>
        <v/>
      </c>
      <c r="E1069">
        <f>IF(B1069="","",IF(INPUT!$I$1="","",IF(C1069&lt;(INT(INPUT!$I$1)-INPUT!$I$2),"Off Meds",IF(C1069&lt;=(INT(INPUT!$I$1)+INPUT!$I$2),"Washout","On Meds"))))</f>
        <v/>
      </c>
      <c r="F1069">
        <f>IF(B1069="","",1.509*(LN(B1069)^1.084-5.381))</f>
        <v/>
      </c>
      <c r="G1069">
        <f>IF(F1069="","",IF(F1069&lt;0,10*F1069^2,0))</f>
        <v/>
      </c>
      <c r="H1069">
        <f>IF(F1069="","",IF(F1069&gt;0,10*F1069^2,0))</f>
        <v/>
      </c>
    </row>
    <row r="1070">
      <c r="A1070">
        <f>Input!A1070</f>
        <v/>
      </c>
      <c r="B1070">
        <f>IF(ISNUMBER(Input!B1070),IF(AND(Input!B1070&gt;=20,Input!B1070&lt;=700),Input!B1070,""),"")</f>
        <v/>
      </c>
      <c r="C1070">
        <f>IF(B1070="","",INT(A1070))</f>
        <v/>
      </c>
      <c r="D1070">
        <f>IF(B1070="","",HOUR(A1070))</f>
        <v/>
      </c>
      <c r="E1070">
        <f>IF(B1070="","",IF(INPUT!$I$1="","",IF(C1070&lt;(INT(INPUT!$I$1)-INPUT!$I$2),"Off Meds",IF(C1070&lt;=(INT(INPUT!$I$1)+INPUT!$I$2),"Washout","On Meds"))))</f>
        <v/>
      </c>
      <c r="F1070">
        <f>IF(B1070="","",1.509*(LN(B1070)^1.084-5.381))</f>
        <v/>
      </c>
      <c r="G1070">
        <f>IF(F1070="","",IF(F1070&lt;0,10*F1070^2,0))</f>
        <v/>
      </c>
      <c r="H1070">
        <f>IF(F1070="","",IF(F1070&gt;0,10*F1070^2,0))</f>
        <v/>
      </c>
    </row>
    <row r="1071">
      <c r="A1071">
        <f>Input!A1071</f>
        <v/>
      </c>
      <c r="B1071">
        <f>IF(ISNUMBER(Input!B1071),IF(AND(Input!B1071&gt;=20,Input!B1071&lt;=700),Input!B1071,""),"")</f>
        <v/>
      </c>
      <c r="C1071">
        <f>IF(B1071="","",INT(A1071))</f>
        <v/>
      </c>
      <c r="D1071">
        <f>IF(B1071="","",HOUR(A1071))</f>
        <v/>
      </c>
      <c r="E1071">
        <f>IF(B1071="","",IF(INPUT!$I$1="","",IF(C1071&lt;(INT(INPUT!$I$1)-INPUT!$I$2),"Off Meds",IF(C1071&lt;=(INT(INPUT!$I$1)+INPUT!$I$2),"Washout","On Meds"))))</f>
        <v/>
      </c>
      <c r="F1071">
        <f>IF(B1071="","",1.509*(LN(B1071)^1.084-5.381))</f>
        <v/>
      </c>
      <c r="G1071">
        <f>IF(F1071="","",IF(F1071&lt;0,10*F1071^2,0))</f>
        <v/>
      </c>
      <c r="H1071">
        <f>IF(F1071="","",IF(F1071&gt;0,10*F1071^2,0))</f>
        <v/>
      </c>
    </row>
    <row r="1072">
      <c r="A1072">
        <f>Input!A1072</f>
        <v/>
      </c>
      <c r="B1072">
        <f>IF(ISNUMBER(Input!B1072),IF(AND(Input!B1072&gt;=20,Input!B1072&lt;=700),Input!B1072,""),"")</f>
        <v/>
      </c>
      <c r="C1072">
        <f>IF(B1072="","",INT(A1072))</f>
        <v/>
      </c>
      <c r="D1072">
        <f>IF(B1072="","",HOUR(A1072))</f>
        <v/>
      </c>
      <c r="E1072">
        <f>IF(B1072="","",IF(INPUT!$I$1="","",IF(C1072&lt;(INT(INPUT!$I$1)-INPUT!$I$2),"Off Meds",IF(C1072&lt;=(INT(INPUT!$I$1)+INPUT!$I$2),"Washout","On Meds"))))</f>
        <v/>
      </c>
      <c r="F1072">
        <f>IF(B1072="","",1.509*(LN(B1072)^1.084-5.381))</f>
        <v/>
      </c>
      <c r="G1072">
        <f>IF(F1072="","",IF(F1072&lt;0,10*F1072^2,0))</f>
        <v/>
      </c>
      <c r="H1072">
        <f>IF(F1072="","",IF(F1072&gt;0,10*F1072^2,0))</f>
        <v/>
      </c>
    </row>
    <row r="1073">
      <c r="A1073">
        <f>Input!A1073</f>
        <v/>
      </c>
      <c r="B1073">
        <f>IF(ISNUMBER(Input!B1073),IF(AND(Input!B1073&gt;=20,Input!B1073&lt;=700),Input!B1073,""),"")</f>
        <v/>
      </c>
      <c r="C1073">
        <f>IF(B1073="","",INT(A1073))</f>
        <v/>
      </c>
      <c r="D1073">
        <f>IF(B1073="","",HOUR(A1073))</f>
        <v/>
      </c>
      <c r="E1073">
        <f>IF(B1073="","",IF(INPUT!$I$1="","",IF(C1073&lt;(INT(INPUT!$I$1)-INPUT!$I$2),"Off Meds",IF(C1073&lt;=(INT(INPUT!$I$1)+INPUT!$I$2),"Washout","On Meds"))))</f>
        <v/>
      </c>
      <c r="F1073">
        <f>IF(B1073="","",1.509*(LN(B1073)^1.084-5.381))</f>
        <v/>
      </c>
      <c r="G1073">
        <f>IF(F1073="","",IF(F1073&lt;0,10*F1073^2,0))</f>
        <v/>
      </c>
      <c r="H1073">
        <f>IF(F1073="","",IF(F1073&gt;0,10*F1073^2,0))</f>
        <v/>
      </c>
    </row>
    <row r="1074">
      <c r="A1074">
        <f>Input!A1074</f>
        <v/>
      </c>
      <c r="B1074">
        <f>IF(ISNUMBER(Input!B1074),IF(AND(Input!B1074&gt;=20,Input!B1074&lt;=700),Input!B1074,""),"")</f>
        <v/>
      </c>
      <c r="C1074">
        <f>IF(B1074="","",INT(A1074))</f>
        <v/>
      </c>
      <c r="D1074">
        <f>IF(B1074="","",HOUR(A1074))</f>
        <v/>
      </c>
      <c r="E1074">
        <f>IF(B1074="","",IF(INPUT!$I$1="","",IF(C1074&lt;(INT(INPUT!$I$1)-INPUT!$I$2),"Off Meds",IF(C1074&lt;=(INT(INPUT!$I$1)+INPUT!$I$2),"Washout","On Meds"))))</f>
        <v/>
      </c>
      <c r="F1074">
        <f>IF(B1074="","",1.509*(LN(B1074)^1.084-5.381))</f>
        <v/>
      </c>
      <c r="G1074">
        <f>IF(F1074="","",IF(F1074&lt;0,10*F1074^2,0))</f>
        <v/>
      </c>
      <c r="H1074">
        <f>IF(F1074="","",IF(F1074&gt;0,10*F1074^2,0))</f>
        <v/>
      </c>
    </row>
    <row r="1075">
      <c r="A1075">
        <f>Input!A1075</f>
        <v/>
      </c>
      <c r="B1075">
        <f>IF(ISNUMBER(Input!B1075),IF(AND(Input!B1075&gt;=20,Input!B1075&lt;=700),Input!B1075,""),"")</f>
        <v/>
      </c>
      <c r="C1075">
        <f>IF(B1075="","",INT(A1075))</f>
        <v/>
      </c>
      <c r="D1075">
        <f>IF(B1075="","",HOUR(A1075))</f>
        <v/>
      </c>
      <c r="E1075">
        <f>IF(B1075="","",IF(INPUT!$I$1="","",IF(C1075&lt;(INT(INPUT!$I$1)-INPUT!$I$2),"Off Meds",IF(C1075&lt;=(INT(INPUT!$I$1)+INPUT!$I$2),"Washout","On Meds"))))</f>
        <v/>
      </c>
      <c r="F1075">
        <f>IF(B1075="","",1.509*(LN(B1075)^1.084-5.381))</f>
        <v/>
      </c>
      <c r="G1075">
        <f>IF(F1075="","",IF(F1075&lt;0,10*F1075^2,0))</f>
        <v/>
      </c>
      <c r="H1075">
        <f>IF(F1075="","",IF(F1075&gt;0,10*F1075^2,0))</f>
        <v/>
      </c>
    </row>
    <row r="1076">
      <c r="A1076">
        <f>Input!A1076</f>
        <v/>
      </c>
      <c r="B1076">
        <f>IF(ISNUMBER(Input!B1076),IF(AND(Input!B1076&gt;=20,Input!B1076&lt;=700),Input!B1076,""),"")</f>
        <v/>
      </c>
      <c r="C1076">
        <f>IF(B1076="","",INT(A1076))</f>
        <v/>
      </c>
      <c r="D1076">
        <f>IF(B1076="","",HOUR(A1076))</f>
        <v/>
      </c>
      <c r="E1076">
        <f>IF(B1076="","",IF(INPUT!$I$1="","",IF(C1076&lt;(INT(INPUT!$I$1)-INPUT!$I$2),"Off Meds",IF(C1076&lt;=(INT(INPUT!$I$1)+INPUT!$I$2),"Washout","On Meds"))))</f>
        <v/>
      </c>
      <c r="F1076">
        <f>IF(B1076="","",1.509*(LN(B1076)^1.084-5.381))</f>
        <v/>
      </c>
      <c r="G1076">
        <f>IF(F1076="","",IF(F1076&lt;0,10*F1076^2,0))</f>
        <v/>
      </c>
      <c r="H1076">
        <f>IF(F1076="","",IF(F1076&gt;0,10*F1076^2,0))</f>
        <v/>
      </c>
    </row>
    <row r="1077">
      <c r="A1077">
        <f>Input!A1077</f>
        <v/>
      </c>
      <c r="B1077">
        <f>IF(ISNUMBER(Input!B1077),IF(AND(Input!B1077&gt;=20,Input!B1077&lt;=700),Input!B1077,""),"")</f>
        <v/>
      </c>
      <c r="C1077">
        <f>IF(B1077="","",INT(A1077))</f>
        <v/>
      </c>
      <c r="D1077">
        <f>IF(B1077="","",HOUR(A1077))</f>
        <v/>
      </c>
      <c r="E1077">
        <f>IF(B1077="","",IF(INPUT!$I$1="","",IF(C1077&lt;(INT(INPUT!$I$1)-INPUT!$I$2),"Off Meds",IF(C1077&lt;=(INT(INPUT!$I$1)+INPUT!$I$2),"Washout","On Meds"))))</f>
        <v/>
      </c>
      <c r="F1077">
        <f>IF(B1077="","",1.509*(LN(B1077)^1.084-5.381))</f>
        <v/>
      </c>
      <c r="G1077">
        <f>IF(F1077="","",IF(F1077&lt;0,10*F1077^2,0))</f>
        <v/>
      </c>
      <c r="H1077">
        <f>IF(F1077="","",IF(F1077&gt;0,10*F1077^2,0))</f>
        <v/>
      </c>
    </row>
    <row r="1078">
      <c r="A1078">
        <f>Input!A1078</f>
        <v/>
      </c>
      <c r="B1078">
        <f>IF(ISNUMBER(Input!B1078),IF(AND(Input!B1078&gt;=20,Input!B1078&lt;=700),Input!B1078,""),"")</f>
        <v/>
      </c>
      <c r="C1078">
        <f>IF(B1078="","",INT(A1078))</f>
        <v/>
      </c>
      <c r="D1078">
        <f>IF(B1078="","",HOUR(A1078))</f>
        <v/>
      </c>
      <c r="E1078">
        <f>IF(B1078="","",IF(INPUT!$I$1="","",IF(C1078&lt;(INT(INPUT!$I$1)-INPUT!$I$2),"Off Meds",IF(C1078&lt;=(INT(INPUT!$I$1)+INPUT!$I$2),"Washout","On Meds"))))</f>
        <v/>
      </c>
      <c r="F1078">
        <f>IF(B1078="","",1.509*(LN(B1078)^1.084-5.381))</f>
        <v/>
      </c>
      <c r="G1078">
        <f>IF(F1078="","",IF(F1078&lt;0,10*F1078^2,0))</f>
        <v/>
      </c>
      <c r="H1078">
        <f>IF(F1078="","",IF(F1078&gt;0,10*F1078^2,0))</f>
        <v/>
      </c>
    </row>
    <row r="1079">
      <c r="A1079">
        <f>Input!A1079</f>
        <v/>
      </c>
      <c r="B1079">
        <f>IF(ISNUMBER(Input!B1079),IF(AND(Input!B1079&gt;=20,Input!B1079&lt;=700),Input!B1079,""),"")</f>
        <v/>
      </c>
      <c r="C1079">
        <f>IF(B1079="","",INT(A1079))</f>
        <v/>
      </c>
      <c r="D1079">
        <f>IF(B1079="","",HOUR(A1079))</f>
        <v/>
      </c>
      <c r="E1079">
        <f>IF(B1079="","",IF(INPUT!$I$1="","",IF(C1079&lt;(INT(INPUT!$I$1)-INPUT!$I$2),"Off Meds",IF(C1079&lt;=(INT(INPUT!$I$1)+INPUT!$I$2),"Washout","On Meds"))))</f>
        <v/>
      </c>
      <c r="F1079">
        <f>IF(B1079="","",1.509*(LN(B1079)^1.084-5.381))</f>
        <v/>
      </c>
      <c r="G1079">
        <f>IF(F1079="","",IF(F1079&lt;0,10*F1079^2,0))</f>
        <v/>
      </c>
      <c r="H1079">
        <f>IF(F1079="","",IF(F1079&gt;0,10*F1079^2,0))</f>
        <v/>
      </c>
    </row>
    <row r="1080">
      <c r="A1080">
        <f>Input!A1080</f>
        <v/>
      </c>
      <c r="B1080">
        <f>IF(ISNUMBER(Input!B1080),IF(AND(Input!B1080&gt;=20,Input!B1080&lt;=700),Input!B1080,""),"")</f>
        <v/>
      </c>
      <c r="C1080">
        <f>IF(B1080="","",INT(A1080))</f>
        <v/>
      </c>
      <c r="D1080">
        <f>IF(B1080="","",HOUR(A1080))</f>
        <v/>
      </c>
      <c r="E1080">
        <f>IF(B1080="","",IF(INPUT!$I$1="","",IF(C1080&lt;(INT(INPUT!$I$1)-INPUT!$I$2),"Off Meds",IF(C1080&lt;=(INT(INPUT!$I$1)+INPUT!$I$2),"Washout","On Meds"))))</f>
        <v/>
      </c>
      <c r="F1080">
        <f>IF(B1080="","",1.509*(LN(B1080)^1.084-5.381))</f>
        <v/>
      </c>
      <c r="G1080">
        <f>IF(F1080="","",IF(F1080&lt;0,10*F1080^2,0))</f>
        <v/>
      </c>
      <c r="H1080">
        <f>IF(F1080="","",IF(F1080&gt;0,10*F1080^2,0))</f>
        <v/>
      </c>
    </row>
    <row r="1081">
      <c r="A1081">
        <f>Input!A1081</f>
        <v/>
      </c>
      <c r="B1081">
        <f>IF(ISNUMBER(Input!B1081),IF(AND(Input!B1081&gt;=20,Input!B1081&lt;=700),Input!B1081,""),"")</f>
        <v/>
      </c>
      <c r="C1081">
        <f>IF(B1081="","",INT(A1081))</f>
        <v/>
      </c>
      <c r="D1081">
        <f>IF(B1081="","",HOUR(A1081))</f>
        <v/>
      </c>
      <c r="E1081">
        <f>IF(B1081="","",IF(INPUT!$I$1="","",IF(C1081&lt;(INT(INPUT!$I$1)-INPUT!$I$2),"Off Meds",IF(C1081&lt;=(INT(INPUT!$I$1)+INPUT!$I$2),"Washout","On Meds"))))</f>
        <v/>
      </c>
      <c r="F1081">
        <f>IF(B1081="","",1.509*(LN(B1081)^1.084-5.381))</f>
        <v/>
      </c>
      <c r="G1081">
        <f>IF(F1081="","",IF(F1081&lt;0,10*F1081^2,0))</f>
        <v/>
      </c>
      <c r="H1081">
        <f>IF(F1081="","",IF(F1081&gt;0,10*F1081^2,0))</f>
        <v/>
      </c>
    </row>
    <row r="1082">
      <c r="A1082">
        <f>Input!A1082</f>
        <v/>
      </c>
      <c r="B1082">
        <f>IF(ISNUMBER(Input!B1082),IF(AND(Input!B1082&gt;=20,Input!B1082&lt;=700),Input!B1082,""),"")</f>
        <v/>
      </c>
      <c r="C1082">
        <f>IF(B1082="","",INT(A1082))</f>
        <v/>
      </c>
      <c r="D1082">
        <f>IF(B1082="","",HOUR(A1082))</f>
        <v/>
      </c>
      <c r="E1082">
        <f>IF(B1082="","",IF(INPUT!$I$1="","",IF(C1082&lt;(INT(INPUT!$I$1)-INPUT!$I$2),"Off Meds",IF(C1082&lt;=(INT(INPUT!$I$1)+INPUT!$I$2),"Washout","On Meds"))))</f>
        <v/>
      </c>
      <c r="F1082">
        <f>IF(B1082="","",1.509*(LN(B1082)^1.084-5.381))</f>
        <v/>
      </c>
      <c r="G1082">
        <f>IF(F1082="","",IF(F1082&lt;0,10*F1082^2,0))</f>
        <v/>
      </c>
      <c r="H1082">
        <f>IF(F1082="","",IF(F1082&gt;0,10*F1082^2,0))</f>
        <v/>
      </c>
    </row>
    <row r="1083">
      <c r="A1083">
        <f>Input!A1083</f>
        <v/>
      </c>
      <c r="B1083">
        <f>IF(ISNUMBER(Input!B1083),IF(AND(Input!B1083&gt;=20,Input!B1083&lt;=700),Input!B1083,""),"")</f>
        <v/>
      </c>
      <c r="C1083">
        <f>IF(B1083="","",INT(A1083))</f>
        <v/>
      </c>
      <c r="D1083">
        <f>IF(B1083="","",HOUR(A1083))</f>
        <v/>
      </c>
      <c r="E1083">
        <f>IF(B1083="","",IF(INPUT!$I$1="","",IF(C1083&lt;(INT(INPUT!$I$1)-INPUT!$I$2),"Off Meds",IF(C1083&lt;=(INT(INPUT!$I$1)+INPUT!$I$2),"Washout","On Meds"))))</f>
        <v/>
      </c>
      <c r="F1083">
        <f>IF(B1083="","",1.509*(LN(B1083)^1.084-5.381))</f>
        <v/>
      </c>
      <c r="G1083">
        <f>IF(F1083="","",IF(F1083&lt;0,10*F1083^2,0))</f>
        <v/>
      </c>
      <c r="H1083">
        <f>IF(F1083="","",IF(F1083&gt;0,10*F1083^2,0))</f>
        <v/>
      </c>
    </row>
    <row r="1084">
      <c r="A1084">
        <f>Input!A1084</f>
        <v/>
      </c>
      <c r="B1084">
        <f>IF(ISNUMBER(Input!B1084),IF(AND(Input!B1084&gt;=20,Input!B1084&lt;=700),Input!B1084,""),"")</f>
        <v/>
      </c>
      <c r="C1084">
        <f>IF(B1084="","",INT(A1084))</f>
        <v/>
      </c>
      <c r="D1084">
        <f>IF(B1084="","",HOUR(A1084))</f>
        <v/>
      </c>
      <c r="E1084">
        <f>IF(B1084="","",IF(INPUT!$I$1="","",IF(C1084&lt;(INT(INPUT!$I$1)-INPUT!$I$2),"Off Meds",IF(C1084&lt;=(INT(INPUT!$I$1)+INPUT!$I$2),"Washout","On Meds"))))</f>
        <v/>
      </c>
      <c r="F1084">
        <f>IF(B1084="","",1.509*(LN(B1084)^1.084-5.381))</f>
        <v/>
      </c>
      <c r="G1084">
        <f>IF(F1084="","",IF(F1084&lt;0,10*F1084^2,0))</f>
        <v/>
      </c>
      <c r="H1084">
        <f>IF(F1084="","",IF(F1084&gt;0,10*F1084^2,0))</f>
        <v/>
      </c>
    </row>
    <row r="1085">
      <c r="A1085">
        <f>Input!A1085</f>
        <v/>
      </c>
      <c r="B1085">
        <f>IF(ISNUMBER(Input!B1085),IF(AND(Input!B1085&gt;=20,Input!B1085&lt;=700),Input!B1085,""),"")</f>
        <v/>
      </c>
      <c r="C1085">
        <f>IF(B1085="","",INT(A1085))</f>
        <v/>
      </c>
      <c r="D1085">
        <f>IF(B1085="","",HOUR(A1085))</f>
        <v/>
      </c>
      <c r="E1085">
        <f>IF(B1085="","",IF(INPUT!$I$1="","",IF(C1085&lt;(INT(INPUT!$I$1)-INPUT!$I$2),"Off Meds",IF(C1085&lt;=(INT(INPUT!$I$1)+INPUT!$I$2),"Washout","On Meds"))))</f>
        <v/>
      </c>
      <c r="F1085">
        <f>IF(B1085="","",1.509*(LN(B1085)^1.084-5.381))</f>
        <v/>
      </c>
      <c r="G1085">
        <f>IF(F1085="","",IF(F1085&lt;0,10*F1085^2,0))</f>
        <v/>
      </c>
      <c r="H1085">
        <f>IF(F1085="","",IF(F1085&gt;0,10*F1085^2,0))</f>
        <v/>
      </c>
    </row>
    <row r="1086">
      <c r="A1086">
        <f>Input!A1086</f>
        <v/>
      </c>
      <c r="B1086">
        <f>IF(ISNUMBER(Input!B1086),IF(AND(Input!B1086&gt;=20,Input!B1086&lt;=700),Input!B1086,""),"")</f>
        <v/>
      </c>
      <c r="C1086">
        <f>IF(B1086="","",INT(A1086))</f>
        <v/>
      </c>
      <c r="D1086">
        <f>IF(B1086="","",HOUR(A1086))</f>
        <v/>
      </c>
      <c r="E1086">
        <f>IF(B1086="","",IF(INPUT!$I$1="","",IF(C1086&lt;(INT(INPUT!$I$1)-INPUT!$I$2),"Off Meds",IF(C1086&lt;=(INT(INPUT!$I$1)+INPUT!$I$2),"Washout","On Meds"))))</f>
        <v/>
      </c>
      <c r="F1086">
        <f>IF(B1086="","",1.509*(LN(B1086)^1.084-5.381))</f>
        <v/>
      </c>
      <c r="G1086">
        <f>IF(F1086="","",IF(F1086&lt;0,10*F1086^2,0))</f>
        <v/>
      </c>
      <c r="H1086">
        <f>IF(F1086="","",IF(F1086&gt;0,10*F1086^2,0))</f>
        <v/>
      </c>
    </row>
    <row r="1087">
      <c r="A1087">
        <f>Input!A1087</f>
        <v/>
      </c>
      <c r="B1087">
        <f>IF(ISNUMBER(Input!B1087),IF(AND(Input!B1087&gt;=20,Input!B1087&lt;=700),Input!B1087,""),"")</f>
        <v/>
      </c>
      <c r="C1087">
        <f>IF(B1087="","",INT(A1087))</f>
        <v/>
      </c>
      <c r="D1087">
        <f>IF(B1087="","",HOUR(A1087))</f>
        <v/>
      </c>
      <c r="E1087">
        <f>IF(B1087="","",IF(INPUT!$I$1="","",IF(C1087&lt;(INT(INPUT!$I$1)-INPUT!$I$2),"Off Meds",IF(C1087&lt;=(INT(INPUT!$I$1)+INPUT!$I$2),"Washout","On Meds"))))</f>
        <v/>
      </c>
      <c r="F1087">
        <f>IF(B1087="","",1.509*(LN(B1087)^1.084-5.381))</f>
        <v/>
      </c>
      <c r="G1087">
        <f>IF(F1087="","",IF(F1087&lt;0,10*F1087^2,0))</f>
        <v/>
      </c>
      <c r="H1087">
        <f>IF(F1087="","",IF(F1087&gt;0,10*F1087^2,0))</f>
        <v/>
      </c>
    </row>
    <row r="1088">
      <c r="A1088">
        <f>Input!A1088</f>
        <v/>
      </c>
      <c r="B1088">
        <f>IF(ISNUMBER(Input!B1088),IF(AND(Input!B1088&gt;=20,Input!B1088&lt;=700),Input!B1088,""),"")</f>
        <v/>
      </c>
      <c r="C1088">
        <f>IF(B1088="","",INT(A1088))</f>
        <v/>
      </c>
      <c r="D1088">
        <f>IF(B1088="","",HOUR(A1088))</f>
        <v/>
      </c>
      <c r="E1088">
        <f>IF(B1088="","",IF(INPUT!$I$1="","",IF(C1088&lt;(INT(INPUT!$I$1)-INPUT!$I$2),"Off Meds",IF(C1088&lt;=(INT(INPUT!$I$1)+INPUT!$I$2),"Washout","On Meds"))))</f>
        <v/>
      </c>
      <c r="F1088">
        <f>IF(B1088="","",1.509*(LN(B1088)^1.084-5.381))</f>
        <v/>
      </c>
      <c r="G1088">
        <f>IF(F1088="","",IF(F1088&lt;0,10*F1088^2,0))</f>
        <v/>
      </c>
      <c r="H1088">
        <f>IF(F1088="","",IF(F1088&gt;0,10*F1088^2,0))</f>
        <v/>
      </c>
    </row>
    <row r="1089">
      <c r="A1089">
        <f>Input!A1089</f>
        <v/>
      </c>
      <c r="B1089">
        <f>IF(ISNUMBER(Input!B1089),IF(AND(Input!B1089&gt;=20,Input!B1089&lt;=700),Input!B1089,""),"")</f>
        <v/>
      </c>
      <c r="C1089">
        <f>IF(B1089="","",INT(A1089))</f>
        <v/>
      </c>
      <c r="D1089">
        <f>IF(B1089="","",HOUR(A1089))</f>
        <v/>
      </c>
      <c r="E1089">
        <f>IF(B1089="","",IF(INPUT!$I$1="","",IF(C1089&lt;(INT(INPUT!$I$1)-INPUT!$I$2),"Off Meds",IF(C1089&lt;=(INT(INPUT!$I$1)+INPUT!$I$2),"Washout","On Meds"))))</f>
        <v/>
      </c>
      <c r="F1089">
        <f>IF(B1089="","",1.509*(LN(B1089)^1.084-5.381))</f>
        <v/>
      </c>
      <c r="G1089">
        <f>IF(F1089="","",IF(F1089&lt;0,10*F1089^2,0))</f>
        <v/>
      </c>
      <c r="H1089">
        <f>IF(F1089="","",IF(F1089&gt;0,10*F1089^2,0))</f>
        <v/>
      </c>
    </row>
    <row r="1090">
      <c r="A1090">
        <f>Input!A1090</f>
        <v/>
      </c>
      <c r="B1090">
        <f>IF(ISNUMBER(Input!B1090),IF(AND(Input!B1090&gt;=20,Input!B1090&lt;=700),Input!B1090,""),"")</f>
        <v/>
      </c>
      <c r="C1090">
        <f>IF(B1090="","",INT(A1090))</f>
        <v/>
      </c>
      <c r="D1090">
        <f>IF(B1090="","",HOUR(A1090))</f>
        <v/>
      </c>
      <c r="E1090">
        <f>IF(B1090="","",IF(INPUT!$I$1="","",IF(C1090&lt;(INT(INPUT!$I$1)-INPUT!$I$2),"Off Meds",IF(C1090&lt;=(INT(INPUT!$I$1)+INPUT!$I$2),"Washout","On Meds"))))</f>
        <v/>
      </c>
      <c r="F1090">
        <f>IF(B1090="","",1.509*(LN(B1090)^1.084-5.381))</f>
        <v/>
      </c>
      <c r="G1090">
        <f>IF(F1090="","",IF(F1090&lt;0,10*F1090^2,0))</f>
        <v/>
      </c>
      <c r="H1090">
        <f>IF(F1090="","",IF(F1090&gt;0,10*F1090^2,0))</f>
        <v/>
      </c>
    </row>
    <row r="1091">
      <c r="A1091">
        <f>Input!A1091</f>
        <v/>
      </c>
      <c r="B1091">
        <f>IF(ISNUMBER(Input!B1091),IF(AND(Input!B1091&gt;=20,Input!B1091&lt;=700),Input!B1091,""),"")</f>
        <v/>
      </c>
      <c r="C1091">
        <f>IF(B1091="","",INT(A1091))</f>
        <v/>
      </c>
      <c r="D1091">
        <f>IF(B1091="","",HOUR(A1091))</f>
        <v/>
      </c>
      <c r="E1091">
        <f>IF(B1091="","",IF(INPUT!$I$1="","",IF(C1091&lt;(INT(INPUT!$I$1)-INPUT!$I$2),"Off Meds",IF(C1091&lt;=(INT(INPUT!$I$1)+INPUT!$I$2),"Washout","On Meds"))))</f>
        <v/>
      </c>
      <c r="F1091">
        <f>IF(B1091="","",1.509*(LN(B1091)^1.084-5.381))</f>
        <v/>
      </c>
      <c r="G1091">
        <f>IF(F1091="","",IF(F1091&lt;0,10*F1091^2,0))</f>
        <v/>
      </c>
      <c r="H1091">
        <f>IF(F1091="","",IF(F1091&gt;0,10*F1091^2,0))</f>
        <v/>
      </c>
    </row>
    <row r="1092">
      <c r="A1092">
        <f>Input!A1092</f>
        <v/>
      </c>
      <c r="B1092">
        <f>IF(ISNUMBER(Input!B1092),IF(AND(Input!B1092&gt;=20,Input!B1092&lt;=700),Input!B1092,""),"")</f>
        <v/>
      </c>
      <c r="C1092">
        <f>IF(B1092="","",INT(A1092))</f>
        <v/>
      </c>
      <c r="D1092">
        <f>IF(B1092="","",HOUR(A1092))</f>
        <v/>
      </c>
      <c r="E1092">
        <f>IF(B1092="","",IF(INPUT!$I$1="","",IF(C1092&lt;(INT(INPUT!$I$1)-INPUT!$I$2),"Off Meds",IF(C1092&lt;=(INT(INPUT!$I$1)+INPUT!$I$2),"Washout","On Meds"))))</f>
        <v/>
      </c>
      <c r="F1092">
        <f>IF(B1092="","",1.509*(LN(B1092)^1.084-5.381))</f>
        <v/>
      </c>
      <c r="G1092">
        <f>IF(F1092="","",IF(F1092&lt;0,10*F1092^2,0))</f>
        <v/>
      </c>
      <c r="H1092">
        <f>IF(F1092="","",IF(F1092&gt;0,10*F1092^2,0))</f>
        <v/>
      </c>
    </row>
    <row r="1093">
      <c r="A1093">
        <f>Input!A1093</f>
        <v/>
      </c>
      <c r="B1093">
        <f>IF(ISNUMBER(Input!B1093),IF(AND(Input!B1093&gt;=20,Input!B1093&lt;=700),Input!B1093,""),"")</f>
        <v/>
      </c>
      <c r="C1093">
        <f>IF(B1093="","",INT(A1093))</f>
        <v/>
      </c>
      <c r="D1093">
        <f>IF(B1093="","",HOUR(A1093))</f>
        <v/>
      </c>
      <c r="E1093">
        <f>IF(B1093="","",IF(INPUT!$I$1="","",IF(C1093&lt;(INT(INPUT!$I$1)-INPUT!$I$2),"Off Meds",IF(C1093&lt;=(INT(INPUT!$I$1)+INPUT!$I$2),"Washout","On Meds"))))</f>
        <v/>
      </c>
      <c r="F1093">
        <f>IF(B1093="","",1.509*(LN(B1093)^1.084-5.381))</f>
        <v/>
      </c>
      <c r="G1093">
        <f>IF(F1093="","",IF(F1093&lt;0,10*F1093^2,0))</f>
        <v/>
      </c>
      <c r="H1093">
        <f>IF(F1093="","",IF(F1093&gt;0,10*F1093^2,0))</f>
        <v/>
      </c>
    </row>
    <row r="1094">
      <c r="A1094">
        <f>Input!A1094</f>
        <v/>
      </c>
      <c r="B1094">
        <f>IF(ISNUMBER(Input!B1094),IF(AND(Input!B1094&gt;=20,Input!B1094&lt;=700),Input!B1094,""),"")</f>
        <v/>
      </c>
      <c r="C1094">
        <f>IF(B1094="","",INT(A1094))</f>
        <v/>
      </c>
      <c r="D1094">
        <f>IF(B1094="","",HOUR(A1094))</f>
        <v/>
      </c>
      <c r="E1094">
        <f>IF(B1094="","",IF(INPUT!$I$1="","",IF(C1094&lt;(INT(INPUT!$I$1)-INPUT!$I$2),"Off Meds",IF(C1094&lt;=(INT(INPUT!$I$1)+INPUT!$I$2),"Washout","On Meds"))))</f>
        <v/>
      </c>
      <c r="F1094">
        <f>IF(B1094="","",1.509*(LN(B1094)^1.084-5.381))</f>
        <v/>
      </c>
      <c r="G1094">
        <f>IF(F1094="","",IF(F1094&lt;0,10*F1094^2,0))</f>
        <v/>
      </c>
      <c r="H1094">
        <f>IF(F1094="","",IF(F1094&gt;0,10*F1094^2,0))</f>
        <v/>
      </c>
    </row>
    <row r="1095">
      <c r="A1095">
        <f>Input!A1095</f>
        <v/>
      </c>
      <c r="B1095">
        <f>IF(ISNUMBER(Input!B1095),IF(AND(Input!B1095&gt;=20,Input!B1095&lt;=700),Input!B1095,""),"")</f>
        <v/>
      </c>
      <c r="C1095">
        <f>IF(B1095="","",INT(A1095))</f>
        <v/>
      </c>
      <c r="D1095">
        <f>IF(B1095="","",HOUR(A1095))</f>
        <v/>
      </c>
      <c r="E1095">
        <f>IF(B1095="","",IF(INPUT!$I$1="","",IF(C1095&lt;(INT(INPUT!$I$1)-INPUT!$I$2),"Off Meds",IF(C1095&lt;=(INT(INPUT!$I$1)+INPUT!$I$2),"Washout","On Meds"))))</f>
        <v/>
      </c>
      <c r="F1095">
        <f>IF(B1095="","",1.509*(LN(B1095)^1.084-5.381))</f>
        <v/>
      </c>
      <c r="G1095">
        <f>IF(F1095="","",IF(F1095&lt;0,10*F1095^2,0))</f>
        <v/>
      </c>
      <c r="H1095">
        <f>IF(F1095="","",IF(F1095&gt;0,10*F1095^2,0))</f>
        <v/>
      </c>
    </row>
    <row r="1096">
      <c r="A1096">
        <f>Input!A1096</f>
        <v/>
      </c>
      <c r="B1096">
        <f>IF(ISNUMBER(Input!B1096),IF(AND(Input!B1096&gt;=20,Input!B1096&lt;=700),Input!B1096,""),"")</f>
        <v/>
      </c>
      <c r="C1096">
        <f>IF(B1096="","",INT(A1096))</f>
        <v/>
      </c>
      <c r="D1096">
        <f>IF(B1096="","",HOUR(A1096))</f>
        <v/>
      </c>
      <c r="E1096">
        <f>IF(B1096="","",IF(INPUT!$I$1="","",IF(C1096&lt;(INT(INPUT!$I$1)-INPUT!$I$2),"Off Meds",IF(C1096&lt;=(INT(INPUT!$I$1)+INPUT!$I$2),"Washout","On Meds"))))</f>
        <v/>
      </c>
      <c r="F1096">
        <f>IF(B1096="","",1.509*(LN(B1096)^1.084-5.381))</f>
        <v/>
      </c>
      <c r="G1096">
        <f>IF(F1096="","",IF(F1096&lt;0,10*F1096^2,0))</f>
        <v/>
      </c>
      <c r="H1096">
        <f>IF(F1096="","",IF(F1096&gt;0,10*F1096^2,0))</f>
        <v/>
      </c>
    </row>
    <row r="1097">
      <c r="A1097">
        <f>Input!A1097</f>
        <v/>
      </c>
      <c r="B1097">
        <f>IF(ISNUMBER(Input!B1097),IF(AND(Input!B1097&gt;=20,Input!B1097&lt;=700),Input!B1097,""),"")</f>
        <v/>
      </c>
      <c r="C1097">
        <f>IF(B1097="","",INT(A1097))</f>
        <v/>
      </c>
      <c r="D1097">
        <f>IF(B1097="","",HOUR(A1097))</f>
        <v/>
      </c>
      <c r="E1097">
        <f>IF(B1097="","",IF(INPUT!$I$1="","",IF(C1097&lt;(INT(INPUT!$I$1)-INPUT!$I$2),"Off Meds",IF(C1097&lt;=(INT(INPUT!$I$1)+INPUT!$I$2),"Washout","On Meds"))))</f>
        <v/>
      </c>
      <c r="F1097">
        <f>IF(B1097="","",1.509*(LN(B1097)^1.084-5.381))</f>
        <v/>
      </c>
      <c r="G1097">
        <f>IF(F1097="","",IF(F1097&lt;0,10*F1097^2,0))</f>
        <v/>
      </c>
      <c r="H1097">
        <f>IF(F1097="","",IF(F1097&gt;0,10*F1097^2,0))</f>
        <v/>
      </c>
    </row>
    <row r="1098">
      <c r="A1098">
        <f>Input!A1098</f>
        <v/>
      </c>
      <c r="B1098">
        <f>IF(ISNUMBER(Input!B1098),IF(AND(Input!B1098&gt;=20,Input!B1098&lt;=700),Input!B1098,""),"")</f>
        <v/>
      </c>
      <c r="C1098">
        <f>IF(B1098="","",INT(A1098))</f>
        <v/>
      </c>
      <c r="D1098">
        <f>IF(B1098="","",HOUR(A1098))</f>
        <v/>
      </c>
      <c r="E1098">
        <f>IF(B1098="","",IF(INPUT!$I$1="","",IF(C1098&lt;(INT(INPUT!$I$1)-INPUT!$I$2),"Off Meds",IF(C1098&lt;=(INT(INPUT!$I$1)+INPUT!$I$2),"Washout","On Meds"))))</f>
        <v/>
      </c>
      <c r="F1098">
        <f>IF(B1098="","",1.509*(LN(B1098)^1.084-5.381))</f>
        <v/>
      </c>
      <c r="G1098">
        <f>IF(F1098="","",IF(F1098&lt;0,10*F1098^2,0))</f>
        <v/>
      </c>
      <c r="H1098">
        <f>IF(F1098="","",IF(F1098&gt;0,10*F1098^2,0))</f>
        <v/>
      </c>
    </row>
    <row r="1099">
      <c r="A1099">
        <f>Input!A1099</f>
        <v/>
      </c>
      <c r="B1099">
        <f>IF(ISNUMBER(Input!B1099),IF(AND(Input!B1099&gt;=20,Input!B1099&lt;=700),Input!B1099,""),"")</f>
        <v/>
      </c>
      <c r="C1099">
        <f>IF(B1099="","",INT(A1099))</f>
        <v/>
      </c>
      <c r="D1099">
        <f>IF(B1099="","",HOUR(A1099))</f>
        <v/>
      </c>
      <c r="E1099">
        <f>IF(B1099="","",IF(INPUT!$I$1="","",IF(C1099&lt;(INT(INPUT!$I$1)-INPUT!$I$2),"Off Meds",IF(C1099&lt;=(INT(INPUT!$I$1)+INPUT!$I$2),"Washout","On Meds"))))</f>
        <v/>
      </c>
      <c r="F1099">
        <f>IF(B1099="","",1.509*(LN(B1099)^1.084-5.381))</f>
        <v/>
      </c>
      <c r="G1099">
        <f>IF(F1099="","",IF(F1099&lt;0,10*F1099^2,0))</f>
        <v/>
      </c>
      <c r="H1099">
        <f>IF(F1099="","",IF(F1099&gt;0,10*F1099^2,0))</f>
        <v/>
      </c>
    </row>
    <row r="1100">
      <c r="A1100">
        <f>Input!A1100</f>
        <v/>
      </c>
      <c r="B1100">
        <f>IF(ISNUMBER(Input!B1100),IF(AND(Input!B1100&gt;=20,Input!B1100&lt;=700),Input!B1100,""),"")</f>
        <v/>
      </c>
      <c r="C1100">
        <f>IF(B1100="","",INT(A1100))</f>
        <v/>
      </c>
      <c r="D1100">
        <f>IF(B1100="","",HOUR(A1100))</f>
        <v/>
      </c>
      <c r="E1100">
        <f>IF(B1100="","",IF(INPUT!$I$1="","",IF(C1100&lt;(INT(INPUT!$I$1)-INPUT!$I$2),"Off Meds",IF(C1100&lt;=(INT(INPUT!$I$1)+INPUT!$I$2),"Washout","On Meds"))))</f>
        <v/>
      </c>
      <c r="F1100">
        <f>IF(B1100="","",1.509*(LN(B1100)^1.084-5.381))</f>
        <v/>
      </c>
      <c r="G1100">
        <f>IF(F1100="","",IF(F1100&lt;0,10*F1100^2,0))</f>
        <v/>
      </c>
      <c r="H1100">
        <f>IF(F1100="","",IF(F1100&gt;0,10*F1100^2,0))</f>
        <v/>
      </c>
    </row>
    <row r="1101">
      <c r="A1101">
        <f>Input!A1101</f>
        <v/>
      </c>
      <c r="B1101">
        <f>IF(ISNUMBER(Input!B1101),IF(AND(Input!B1101&gt;=20,Input!B1101&lt;=700),Input!B1101,""),"")</f>
        <v/>
      </c>
      <c r="C1101">
        <f>IF(B1101="","",INT(A1101))</f>
        <v/>
      </c>
      <c r="D1101">
        <f>IF(B1101="","",HOUR(A1101))</f>
        <v/>
      </c>
      <c r="E1101">
        <f>IF(B1101="","",IF(INPUT!$I$1="","",IF(C1101&lt;(INT(INPUT!$I$1)-INPUT!$I$2),"Off Meds",IF(C1101&lt;=(INT(INPUT!$I$1)+INPUT!$I$2),"Washout","On Meds"))))</f>
        <v/>
      </c>
      <c r="F1101">
        <f>IF(B1101="","",1.509*(LN(B1101)^1.084-5.381))</f>
        <v/>
      </c>
      <c r="G1101">
        <f>IF(F1101="","",IF(F1101&lt;0,10*F1101^2,0))</f>
        <v/>
      </c>
      <c r="H1101">
        <f>IF(F1101="","",IF(F1101&gt;0,10*F1101^2,0))</f>
        <v/>
      </c>
    </row>
    <row r="1102">
      <c r="A1102">
        <f>Input!A1102</f>
        <v/>
      </c>
      <c r="B1102">
        <f>IF(ISNUMBER(Input!B1102),IF(AND(Input!B1102&gt;=20,Input!B1102&lt;=700),Input!B1102,""),"")</f>
        <v/>
      </c>
      <c r="C1102">
        <f>IF(B1102="","",INT(A1102))</f>
        <v/>
      </c>
      <c r="D1102">
        <f>IF(B1102="","",HOUR(A1102))</f>
        <v/>
      </c>
      <c r="E1102">
        <f>IF(B1102="","",IF(INPUT!$I$1="","",IF(C1102&lt;(INT(INPUT!$I$1)-INPUT!$I$2),"Off Meds",IF(C1102&lt;=(INT(INPUT!$I$1)+INPUT!$I$2),"Washout","On Meds"))))</f>
        <v/>
      </c>
      <c r="F1102">
        <f>IF(B1102="","",1.509*(LN(B1102)^1.084-5.381))</f>
        <v/>
      </c>
      <c r="G1102">
        <f>IF(F1102="","",IF(F1102&lt;0,10*F1102^2,0))</f>
        <v/>
      </c>
      <c r="H1102">
        <f>IF(F1102="","",IF(F1102&gt;0,10*F1102^2,0))</f>
        <v/>
      </c>
    </row>
    <row r="1103">
      <c r="A1103">
        <f>Input!A1103</f>
        <v/>
      </c>
      <c r="B1103">
        <f>IF(ISNUMBER(Input!B1103),IF(AND(Input!B1103&gt;=20,Input!B1103&lt;=700),Input!B1103,""),"")</f>
        <v/>
      </c>
      <c r="C1103">
        <f>IF(B1103="","",INT(A1103))</f>
        <v/>
      </c>
      <c r="D1103">
        <f>IF(B1103="","",HOUR(A1103))</f>
        <v/>
      </c>
      <c r="E1103">
        <f>IF(B1103="","",IF(INPUT!$I$1="","",IF(C1103&lt;(INT(INPUT!$I$1)-INPUT!$I$2),"Off Meds",IF(C1103&lt;=(INT(INPUT!$I$1)+INPUT!$I$2),"Washout","On Meds"))))</f>
        <v/>
      </c>
      <c r="F1103">
        <f>IF(B1103="","",1.509*(LN(B1103)^1.084-5.381))</f>
        <v/>
      </c>
      <c r="G1103">
        <f>IF(F1103="","",IF(F1103&lt;0,10*F1103^2,0))</f>
        <v/>
      </c>
      <c r="H1103">
        <f>IF(F1103="","",IF(F1103&gt;0,10*F1103^2,0))</f>
        <v/>
      </c>
    </row>
    <row r="1104">
      <c r="A1104">
        <f>Input!A1104</f>
        <v/>
      </c>
      <c r="B1104">
        <f>IF(ISNUMBER(Input!B1104),IF(AND(Input!B1104&gt;=20,Input!B1104&lt;=700),Input!B1104,""),"")</f>
        <v/>
      </c>
      <c r="C1104">
        <f>IF(B1104="","",INT(A1104))</f>
        <v/>
      </c>
      <c r="D1104">
        <f>IF(B1104="","",HOUR(A1104))</f>
        <v/>
      </c>
      <c r="E1104">
        <f>IF(B1104="","",IF(INPUT!$I$1="","",IF(C1104&lt;(INT(INPUT!$I$1)-INPUT!$I$2),"Off Meds",IF(C1104&lt;=(INT(INPUT!$I$1)+INPUT!$I$2),"Washout","On Meds"))))</f>
        <v/>
      </c>
      <c r="F1104">
        <f>IF(B1104="","",1.509*(LN(B1104)^1.084-5.381))</f>
        <v/>
      </c>
      <c r="G1104">
        <f>IF(F1104="","",IF(F1104&lt;0,10*F1104^2,0))</f>
        <v/>
      </c>
      <c r="H1104">
        <f>IF(F1104="","",IF(F1104&gt;0,10*F1104^2,0))</f>
        <v/>
      </c>
    </row>
    <row r="1105">
      <c r="A1105">
        <f>Input!A1105</f>
        <v/>
      </c>
      <c r="B1105">
        <f>IF(ISNUMBER(Input!B1105),IF(AND(Input!B1105&gt;=20,Input!B1105&lt;=700),Input!B1105,""),"")</f>
        <v/>
      </c>
      <c r="C1105">
        <f>IF(B1105="","",INT(A1105))</f>
        <v/>
      </c>
      <c r="D1105">
        <f>IF(B1105="","",HOUR(A1105))</f>
        <v/>
      </c>
      <c r="E1105">
        <f>IF(B1105="","",IF(INPUT!$I$1="","",IF(C1105&lt;(INT(INPUT!$I$1)-INPUT!$I$2),"Off Meds",IF(C1105&lt;=(INT(INPUT!$I$1)+INPUT!$I$2),"Washout","On Meds"))))</f>
        <v/>
      </c>
      <c r="F1105">
        <f>IF(B1105="","",1.509*(LN(B1105)^1.084-5.381))</f>
        <v/>
      </c>
      <c r="G1105">
        <f>IF(F1105="","",IF(F1105&lt;0,10*F1105^2,0))</f>
        <v/>
      </c>
      <c r="H1105">
        <f>IF(F1105="","",IF(F1105&gt;0,10*F1105^2,0))</f>
        <v/>
      </c>
    </row>
    <row r="1106">
      <c r="A1106">
        <f>Input!A1106</f>
        <v/>
      </c>
      <c r="B1106">
        <f>IF(ISNUMBER(Input!B1106),IF(AND(Input!B1106&gt;=20,Input!B1106&lt;=700),Input!B1106,""),"")</f>
        <v/>
      </c>
      <c r="C1106">
        <f>IF(B1106="","",INT(A1106))</f>
        <v/>
      </c>
      <c r="D1106">
        <f>IF(B1106="","",HOUR(A1106))</f>
        <v/>
      </c>
      <c r="E1106">
        <f>IF(B1106="","",IF(INPUT!$I$1="","",IF(C1106&lt;(INT(INPUT!$I$1)-INPUT!$I$2),"Off Meds",IF(C1106&lt;=(INT(INPUT!$I$1)+INPUT!$I$2),"Washout","On Meds"))))</f>
        <v/>
      </c>
      <c r="F1106">
        <f>IF(B1106="","",1.509*(LN(B1106)^1.084-5.381))</f>
        <v/>
      </c>
      <c r="G1106">
        <f>IF(F1106="","",IF(F1106&lt;0,10*F1106^2,0))</f>
        <v/>
      </c>
      <c r="H1106">
        <f>IF(F1106="","",IF(F1106&gt;0,10*F1106^2,0))</f>
        <v/>
      </c>
    </row>
    <row r="1107">
      <c r="A1107">
        <f>Input!A1107</f>
        <v/>
      </c>
      <c r="B1107">
        <f>IF(ISNUMBER(Input!B1107),IF(AND(Input!B1107&gt;=20,Input!B1107&lt;=700),Input!B1107,""),"")</f>
        <v/>
      </c>
      <c r="C1107">
        <f>IF(B1107="","",INT(A1107))</f>
        <v/>
      </c>
      <c r="D1107">
        <f>IF(B1107="","",HOUR(A1107))</f>
        <v/>
      </c>
      <c r="E1107">
        <f>IF(B1107="","",IF(INPUT!$I$1="","",IF(C1107&lt;(INT(INPUT!$I$1)-INPUT!$I$2),"Off Meds",IF(C1107&lt;=(INT(INPUT!$I$1)+INPUT!$I$2),"Washout","On Meds"))))</f>
        <v/>
      </c>
      <c r="F1107">
        <f>IF(B1107="","",1.509*(LN(B1107)^1.084-5.381))</f>
        <v/>
      </c>
      <c r="G1107">
        <f>IF(F1107="","",IF(F1107&lt;0,10*F1107^2,0))</f>
        <v/>
      </c>
      <c r="H1107">
        <f>IF(F1107="","",IF(F1107&gt;0,10*F1107^2,0))</f>
        <v/>
      </c>
    </row>
    <row r="1108">
      <c r="A1108">
        <f>Input!A1108</f>
        <v/>
      </c>
      <c r="B1108">
        <f>IF(ISNUMBER(Input!B1108),IF(AND(Input!B1108&gt;=20,Input!B1108&lt;=700),Input!B1108,""),"")</f>
        <v/>
      </c>
      <c r="C1108">
        <f>IF(B1108="","",INT(A1108))</f>
        <v/>
      </c>
      <c r="D1108">
        <f>IF(B1108="","",HOUR(A1108))</f>
        <v/>
      </c>
      <c r="E1108">
        <f>IF(B1108="","",IF(INPUT!$I$1="","",IF(C1108&lt;(INT(INPUT!$I$1)-INPUT!$I$2),"Off Meds",IF(C1108&lt;=(INT(INPUT!$I$1)+INPUT!$I$2),"Washout","On Meds"))))</f>
        <v/>
      </c>
      <c r="F1108">
        <f>IF(B1108="","",1.509*(LN(B1108)^1.084-5.381))</f>
        <v/>
      </c>
      <c r="G1108">
        <f>IF(F1108="","",IF(F1108&lt;0,10*F1108^2,0))</f>
        <v/>
      </c>
      <c r="H1108">
        <f>IF(F1108="","",IF(F1108&gt;0,10*F1108^2,0))</f>
        <v/>
      </c>
    </row>
    <row r="1109">
      <c r="A1109">
        <f>Input!A1109</f>
        <v/>
      </c>
      <c r="B1109">
        <f>IF(ISNUMBER(Input!B1109),IF(AND(Input!B1109&gt;=20,Input!B1109&lt;=700),Input!B1109,""),"")</f>
        <v/>
      </c>
      <c r="C1109">
        <f>IF(B1109="","",INT(A1109))</f>
        <v/>
      </c>
      <c r="D1109">
        <f>IF(B1109="","",HOUR(A1109))</f>
        <v/>
      </c>
      <c r="E1109">
        <f>IF(B1109="","",IF(INPUT!$I$1="","",IF(C1109&lt;(INT(INPUT!$I$1)-INPUT!$I$2),"Off Meds",IF(C1109&lt;=(INT(INPUT!$I$1)+INPUT!$I$2),"Washout","On Meds"))))</f>
        <v/>
      </c>
      <c r="F1109">
        <f>IF(B1109="","",1.509*(LN(B1109)^1.084-5.381))</f>
        <v/>
      </c>
      <c r="G1109">
        <f>IF(F1109="","",IF(F1109&lt;0,10*F1109^2,0))</f>
        <v/>
      </c>
      <c r="H1109">
        <f>IF(F1109="","",IF(F1109&gt;0,10*F1109^2,0))</f>
        <v/>
      </c>
    </row>
    <row r="1110">
      <c r="A1110">
        <f>Input!A1110</f>
        <v/>
      </c>
      <c r="B1110">
        <f>IF(ISNUMBER(Input!B1110),IF(AND(Input!B1110&gt;=20,Input!B1110&lt;=700),Input!B1110,""),"")</f>
        <v/>
      </c>
      <c r="C1110">
        <f>IF(B1110="","",INT(A1110))</f>
        <v/>
      </c>
      <c r="D1110">
        <f>IF(B1110="","",HOUR(A1110))</f>
        <v/>
      </c>
      <c r="E1110">
        <f>IF(B1110="","",IF(INPUT!$I$1="","",IF(C1110&lt;(INT(INPUT!$I$1)-INPUT!$I$2),"Off Meds",IF(C1110&lt;=(INT(INPUT!$I$1)+INPUT!$I$2),"Washout","On Meds"))))</f>
        <v/>
      </c>
      <c r="F1110">
        <f>IF(B1110="","",1.509*(LN(B1110)^1.084-5.381))</f>
        <v/>
      </c>
      <c r="G1110">
        <f>IF(F1110="","",IF(F1110&lt;0,10*F1110^2,0))</f>
        <v/>
      </c>
      <c r="H1110">
        <f>IF(F1110="","",IF(F1110&gt;0,10*F1110^2,0))</f>
        <v/>
      </c>
    </row>
    <row r="1111">
      <c r="A1111">
        <f>Input!A1111</f>
        <v/>
      </c>
      <c r="B1111">
        <f>IF(ISNUMBER(Input!B1111),IF(AND(Input!B1111&gt;=20,Input!B1111&lt;=700),Input!B1111,""),"")</f>
        <v/>
      </c>
      <c r="C1111">
        <f>IF(B1111="","",INT(A1111))</f>
        <v/>
      </c>
      <c r="D1111">
        <f>IF(B1111="","",HOUR(A1111))</f>
        <v/>
      </c>
      <c r="E1111">
        <f>IF(B1111="","",IF(INPUT!$I$1="","",IF(C1111&lt;(INT(INPUT!$I$1)-INPUT!$I$2),"Off Meds",IF(C1111&lt;=(INT(INPUT!$I$1)+INPUT!$I$2),"Washout","On Meds"))))</f>
        <v/>
      </c>
      <c r="F1111">
        <f>IF(B1111="","",1.509*(LN(B1111)^1.084-5.381))</f>
        <v/>
      </c>
      <c r="G1111">
        <f>IF(F1111="","",IF(F1111&lt;0,10*F1111^2,0))</f>
        <v/>
      </c>
      <c r="H1111">
        <f>IF(F1111="","",IF(F1111&gt;0,10*F1111^2,0))</f>
        <v/>
      </c>
    </row>
    <row r="1112">
      <c r="A1112">
        <f>Input!A1112</f>
        <v/>
      </c>
      <c r="B1112">
        <f>IF(ISNUMBER(Input!B1112),IF(AND(Input!B1112&gt;=20,Input!B1112&lt;=700),Input!B1112,""),"")</f>
        <v/>
      </c>
      <c r="C1112">
        <f>IF(B1112="","",INT(A1112))</f>
        <v/>
      </c>
      <c r="D1112">
        <f>IF(B1112="","",HOUR(A1112))</f>
        <v/>
      </c>
      <c r="E1112">
        <f>IF(B1112="","",IF(INPUT!$I$1="","",IF(C1112&lt;(INT(INPUT!$I$1)-INPUT!$I$2),"Off Meds",IF(C1112&lt;=(INT(INPUT!$I$1)+INPUT!$I$2),"Washout","On Meds"))))</f>
        <v/>
      </c>
      <c r="F1112">
        <f>IF(B1112="","",1.509*(LN(B1112)^1.084-5.381))</f>
        <v/>
      </c>
      <c r="G1112">
        <f>IF(F1112="","",IF(F1112&lt;0,10*F1112^2,0))</f>
        <v/>
      </c>
      <c r="H1112">
        <f>IF(F1112="","",IF(F1112&gt;0,10*F1112^2,0))</f>
        <v/>
      </c>
    </row>
    <row r="1113">
      <c r="A1113">
        <f>Input!A1113</f>
        <v/>
      </c>
      <c r="B1113">
        <f>IF(ISNUMBER(Input!B1113),IF(AND(Input!B1113&gt;=20,Input!B1113&lt;=700),Input!B1113,""),"")</f>
        <v/>
      </c>
      <c r="C1113">
        <f>IF(B1113="","",INT(A1113))</f>
        <v/>
      </c>
      <c r="D1113">
        <f>IF(B1113="","",HOUR(A1113))</f>
        <v/>
      </c>
      <c r="E1113">
        <f>IF(B1113="","",IF(INPUT!$I$1="","",IF(C1113&lt;(INT(INPUT!$I$1)-INPUT!$I$2),"Off Meds",IF(C1113&lt;=(INT(INPUT!$I$1)+INPUT!$I$2),"Washout","On Meds"))))</f>
        <v/>
      </c>
      <c r="F1113">
        <f>IF(B1113="","",1.509*(LN(B1113)^1.084-5.381))</f>
        <v/>
      </c>
      <c r="G1113">
        <f>IF(F1113="","",IF(F1113&lt;0,10*F1113^2,0))</f>
        <v/>
      </c>
      <c r="H1113">
        <f>IF(F1113="","",IF(F1113&gt;0,10*F1113^2,0))</f>
        <v/>
      </c>
    </row>
    <row r="1114">
      <c r="A1114">
        <f>Input!A1114</f>
        <v/>
      </c>
      <c r="B1114">
        <f>IF(ISNUMBER(Input!B1114),IF(AND(Input!B1114&gt;=20,Input!B1114&lt;=700),Input!B1114,""),"")</f>
        <v/>
      </c>
      <c r="C1114">
        <f>IF(B1114="","",INT(A1114))</f>
        <v/>
      </c>
      <c r="D1114">
        <f>IF(B1114="","",HOUR(A1114))</f>
        <v/>
      </c>
      <c r="E1114">
        <f>IF(B1114="","",IF(INPUT!$I$1="","",IF(C1114&lt;(INT(INPUT!$I$1)-INPUT!$I$2),"Off Meds",IF(C1114&lt;=(INT(INPUT!$I$1)+INPUT!$I$2),"Washout","On Meds"))))</f>
        <v/>
      </c>
      <c r="F1114">
        <f>IF(B1114="","",1.509*(LN(B1114)^1.084-5.381))</f>
        <v/>
      </c>
      <c r="G1114">
        <f>IF(F1114="","",IF(F1114&lt;0,10*F1114^2,0))</f>
        <v/>
      </c>
      <c r="H1114">
        <f>IF(F1114="","",IF(F1114&gt;0,10*F1114^2,0))</f>
        <v/>
      </c>
    </row>
    <row r="1115">
      <c r="A1115">
        <f>Input!A1115</f>
        <v/>
      </c>
      <c r="B1115">
        <f>IF(ISNUMBER(Input!B1115),IF(AND(Input!B1115&gt;=20,Input!B1115&lt;=700),Input!B1115,""),"")</f>
        <v/>
      </c>
      <c r="C1115">
        <f>IF(B1115="","",INT(A1115))</f>
        <v/>
      </c>
      <c r="D1115">
        <f>IF(B1115="","",HOUR(A1115))</f>
        <v/>
      </c>
      <c r="E1115">
        <f>IF(B1115="","",IF(INPUT!$I$1="","",IF(C1115&lt;(INT(INPUT!$I$1)-INPUT!$I$2),"Off Meds",IF(C1115&lt;=(INT(INPUT!$I$1)+INPUT!$I$2),"Washout","On Meds"))))</f>
        <v/>
      </c>
      <c r="F1115">
        <f>IF(B1115="","",1.509*(LN(B1115)^1.084-5.381))</f>
        <v/>
      </c>
      <c r="G1115">
        <f>IF(F1115="","",IF(F1115&lt;0,10*F1115^2,0))</f>
        <v/>
      </c>
      <c r="H1115">
        <f>IF(F1115="","",IF(F1115&gt;0,10*F1115^2,0))</f>
        <v/>
      </c>
    </row>
    <row r="1116">
      <c r="A1116">
        <f>Input!A1116</f>
        <v/>
      </c>
      <c r="B1116">
        <f>IF(ISNUMBER(Input!B1116),IF(AND(Input!B1116&gt;=20,Input!B1116&lt;=700),Input!B1116,""),"")</f>
        <v/>
      </c>
      <c r="C1116">
        <f>IF(B1116="","",INT(A1116))</f>
        <v/>
      </c>
      <c r="D1116">
        <f>IF(B1116="","",HOUR(A1116))</f>
        <v/>
      </c>
      <c r="E1116">
        <f>IF(B1116="","",IF(INPUT!$I$1="","",IF(C1116&lt;(INT(INPUT!$I$1)-INPUT!$I$2),"Off Meds",IF(C1116&lt;=(INT(INPUT!$I$1)+INPUT!$I$2),"Washout","On Meds"))))</f>
        <v/>
      </c>
      <c r="F1116">
        <f>IF(B1116="","",1.509*(LN(B1116)^1.084-5.381))</f>
        <v/>
      </c>
      <c r="G1116">
        <f>IF(F1116="","",IF(F1116&lt;0,10*F1116^2,0))</f>
        <v/>
      </c>
      <c r="H1116">
        <f>IF(F1116="","",IF(F1116&gt;0,10*F1116^2,0))</f>
        <v/>
      </c>
    </row>
    <row r="1117">
      <c r="A1117">
        <f>Input!A1117</f>
        <v/>
      </c>
      <c r="B1117">
        <f>IF(ISNUMBER(Input!B1117),IF(AND(Input!B1117&gt;=20,Input!B1117&lt;=700),Input!B1117,""),"")</f>
        <v/>
      </c>
      <c r="C1117">
        <f>IF(B1117="","",INT(A1117))</f>
        <v/>
      </c>
      <c r="D1117">
        <f>IF(B1117="","",HOUR(A1117))</f>
        <v/>
      </c>
      <c r="E1117">
        <f>IF(B1117="","",IF(INPUT!$I$1="","",IF(C1117&lt;(INT(INPUT!$I$1)-INPUT!$I$2),"Off Meds",IF(C1117&lt;=(INT(INPUT!$I$1)+INPUT!$I$2),"Washout","On Meds"))))</f>
        <v/>
      </c>
      <c r="F1117">
        <f>IF(B1117="","",1.509*(LN(B1117)^1.084-5.381))</f>
        <v/>
      </c>
      <c r="G1117">
        <f>IF(F1117="","",IF(F1117&lt;0,10*F1117^2,0))</f>
        <v/>
      </c>
      <c r="H1117">
        <f>IF(F1117="","",IF(F1117&gt;0,10*F1117^2,0))</f>
        <v/>
      </c>
    </row>
    <row r="1118">
      <c r="A1118">
        <f>Input!A1118</f>
        <v/>
      </c>
      <c r="B1118">
        <f>IF(ISNUMBER(Input!B1118),IF(AND(Input!B1118&gt;=20,Input!B1118&lt;=700),Input!B1118,""),"")</f>
        <v/>
      </c>
      <c r="C1118">
        <f>IF(B1118="","",INT(A1118))</f>
        <v/>
      </c>
      <c r="D1118">
        <f>IF(B1118="","",HOUR(A1118))</f>
        <v/>
      </c>
      <c r="E1118">
        <f>IF(B1118="","",IF(INPUT!$I$1="","",IF(C1118&lt;(INT(INPUT!$I$1)-INPUT!$I$2),"Off Meds",IF(C1118&lt;=(INT(INPUT!$I$1)+INPUT!$I$2),"Washout","On Meds"))))</f>
        <v/>
      </c>
      <c r="F1118">
        <f>IF(B1118="","",1.509*(LN(B1118)^1.084-5.381))</f>
        <v/>
      </c>
      <c r="G1118">
        <f>IF(F1118="","",IF(F1118&lt;0,10*F1118^2,0))</f>
        <v/>
      </c>
      <c r="H1118">
        <f>IF(F1118="","",IF(F1118&gt;0,10*F1118^2,0))</f>
        <v/>
      </c>
    </row>
    <row r="1119">
      <c r="A1119">
        <f>Input!A1119</f>
        <v/>
      </c>
      <c r="B1119">
        <f>IF(ISNUMBER(Input!B1119),IF(AND(Input!B1119&gt;=20,Input!B1119&lt;=700),Input!B1119,""),"")</f>
        <v/>
      </c>
      <c r="C1119">
        <f>IF(B1119="","",INT(A1119))</f>
        <v/>
      </c>
      <c r="D1119">
        <f>IF(B1119="","",HOUR(A1119))</f>
        <v/>
      </c>
      <c r="E1119">
        <f>IF(B1119="","",IF(INPUT!$I$1="","",IF(C1119&lt;(INT(INPUT!$I$1)-INPUT!$I$2),"Off Meds",IF(C1119&lt;=(INT(INPUT!$I$1)+INPUT!$I$2),"Washout","On Meds"))))</f>
        <v/>
      </c>
      <c r="F1119">
        <f>IF(B1119="","",1.509*(LN(B1119)^1.084-5.381))</f>
        <v/>
      </c>
      <c r="G1119">
        <f>IF(F1119="","",IF(F1119&lt;0,10*F1119^2,0))</f>
        <v/>
      </c>
      <c r="H1119">
        <f>IF(F1119="","",IF(F1119&gt;0,10*F1119^2,0))</f>
        <v/>
      </c>
    </row>
    <row r="1120">
      <c r="A1120">
        <f>Input!A1120</f>
        <v/>
      </c>
      <c r="B1120">
        <f>IF(ISNUMBER(Input!B1120),IF(AND(Input!B1120&gt;=20,Input!B1120&lt;=700),Input!B1120,""),"")</f>
        <v/>
      </c>
      <c r="C1120">
        <f>IF(B1120="","",INT(A1120))</f>
        <v/>
      </c>
      <c r="D1120">
        <f>IF(B1120="","",HOUR(A1120))</f>
        <v/>
      </c>
      <c r="E1120">
        <f>IF(B1120="","",IF(INPUT!$I$1="","",IF(C1120&lt;(INT(INPUT!$I$1)-INPUT!$I$2),"Off Meds",IF(C1120&lt;=(INT(INPUT!$I$1)+INPUT!$I$2),"Washout","On Meds"))))</f>
        <v/>
      </c>
      <c r="F1120">
        <f>IF(B1120="","",1.509*(LN(B1120)^1.084-5.381))</f>
        <v/>
      </c>
      <c r="G1120">
        <f>IF(F1120="","",IF(F1120&lt;0,10*F1120^2,0))</f>
        <v/>
      </c>
      <c r="H1120">
        <f>IF(F1120="","",IF(F1120&gt;0,10*F1120^2,0))</f>
        <v/>
      </c>
    </row>
    <row r="1121">
      <c r="A1121">
        <f>Input!A1121</f>
        <v/>
      </c>
      <c r="B1121">
        <f>IF(ISNUMBER(Input!B1121),IF(AND(Input!B1121&gt;=20,Input!B1121&lt;=700),Input!B1121,""),"")</f>
        <v/>
      </c>
      <c r="C1121">
        <f>IF(B1121="","",INT(A1121))</f>
        <v/>
      </c>
      <c r="D1121">
        <f>IF(B1121="","",HOUR(A1121))</f>
        <v/>
      </c>
      <c r="E1121">
        <f>IF(B1121="","",IF(INPUT!$I$1="","",IF(C1121&lt;(INT(INPUT!$I$1)-INPUT!$I$2),"Off Meds",IF(C1121&lt;=(INT(INPUT!$I$1)+INPUT!$I$2),"Washout","On Meds"))))</f>
        <v/>
      </c>
      <c r="F1121">
        <f>IF(B1121="","",1.509*(LN(B1121)^1.084-5.381))</f>
        <v/>
      </c>
      <c r="G1121">
        <f>IF(F1121="","",IF(F1121&lt;0,10*F1121^2,0))</f>
        <v/>
      </c>
      <c r="H1121">
        <f>IF(F1121="","",IF(F1121&gt;0,10*F1121^2,0))</f>
        <v/>
      </c>
    </row>
    <row r="1122">
      <c r="A1122">
        <f>Input!A1122</f>
        <v/>
      </c>
      <c r="B1122">
        <f>IF(ISNUMBER(Input!B1122),IF(AND(Input!B1122&gt;=20,Input!B1122&lt;=700),Input!B1122,""),"")</f>
        <v/>
      </c>
      <c r="C1122">
        <f>IF(B1122="","",INT(A1122))</f>
        <v/>
      </c>
      <c r="D1122">
        <f>IF(B1122="","",HOUR(A1122))</f>
        <v/>
      </c>
      <c r="E1122">
        <f>IF(B1122="","",IF(INPUT!$I$1="","",IF(C1122&lt;(INT(INPUT!$I$1)-INPUT!$I$2),"Off Meds",IF(C1122&lt;=(INT(INPUT!$I$1)+INPUT!$I$2),"Washout","On Meds"))))</f>
        <v/>
      </c>
      <c r="F1122">
        <f>IF(B1122="","",1.509*(LN(B1122)^1.084-5.381))</f>
        <v/>
      </c>
      <c r="G1122">
        <f>IF(F1122="","",IF(F1122&lt;0,10*F1122^2,0))</f>
        <v/>
      </c>
      <c r="H1122">
        <f>IF(F1122="","",IF(F1122&gt;0,10*F1122^2,0))</f>
        <v/>
      </c>
    </row>
    <row r="1123">
      <c r="A1123">
        <f>Input!A1123</f>
        <v/>
      </c>
      <c r="B1123">
        <f>IF(ISNUMBER(Input!B1123),IF(AND(Input!B1123&gt;=20,Input!B1123&lt;=700),Input!B1123,""),"")</f>
        <v/>
      </c>
      <c r="C1123">
        <f>IF(B1123="","",INT(A1123))</f>
        <v/>
      </c>
      <c r="D1123">
        <f>IF(B1123="","",HOUR(A1123))</f>
        <v/>
      </c>
      <c r="E1123">
        <f>IF(B1123="","",IF(INPUT!$I$1="","",IF(C1123&lt;(INT(INPUT!$I$1)-INPUT!$I$2),"Off Meds",IF(C1123&lt;=(INT(INPUT!$I$1)+INPUT!$I$2),"Washout","On Meds"))))</f>
        <v/>
      </c>
      <c r="F1123">
        <f>IF(B1123="","",1.509*(LN(B1123)^1.084-5.381))</f>
        <v/>
      </c>
      <c r="G1123">
        <f>IF(F1123="","",IF(F1123&lt;0,10*F1123^2,0))</f>
        <v/>
      </c>
      <c r="H1123">
        <f>IF(F1123="","",IF(F1123&gt;0,10*F1123^2,0))</f>
        <v/>
      </c>
    </row>
    <row r="1124">
      <c r="A1124">
        <f>Input!A1124</f>
        <v/>
      </c>
      <c r="B1124">
        <f>IF(ISNUMBER(Input!B1124),IF(AND(Input!B1124&gt;=20,Input!B1124&lt;=700),Input!B1124,""),"")</f>
        <v/>
      </c>
      <c r="C1124">
        <f>IF(B1124="","",INT(A1124))</f>
        <v/>
      </c>
      <c r="D1124">
        <f>IF(B1124="","",HOUR(A1124))</f>
        <v/>
      </c>
      <c r="E1124">
        <f>IF(B1124="","",IF(INPUT!$I$1="","",IF(C1124&lt;(INT(INPUT!$I$1)-INPUT!$I$2),"Off Meds",IF(C1124&lt;=(INT(INPUT!$I$1)+INPUT!$I$2),"Washout","On Meds"))))</f>
        <v/>
      </c>
      <c r="F1124">
        <f>IF(B1124="","",1.509*(LN(B1124)^1.084-5.381))</f>
        <v/>
      </c>
      <c r="G1124">
        <f>IF(F1124="","",IF(F1124&lt;0,10*F1124^2,0))</f>
        <v/>
      </c>
      <c r="H1124">
        <f>IF(F1124="","",IF(F1124&gt;0,10*F1124^2,0))</f>
        <v/>
      </c>
    </row>
    <row r="1125">
      <c r="A1125">
        <f>Input!A1125</f>
        <v/>
      </c>
      <c r="B1125">
        <f>IF(ISNUMBER(Input!B1125),IF(AND(Input!B1125&gt;=20,Input!B1125&lt;=700),Input!B1125,""),"")</f>
        <v/>
      </c>
      <c r="C1125">
        <f>IF(B1125="","",INT(A1125))</f>
        <v/>
      </c>
      <c r="D1125">
        <f>IF(B1125="","",HOUR(A1125))</f>
        <v/>
      </c>
      <c r="E1125">
        <f>IF(B1125="","",IF(INPUT!$I$1="","",IF(C1125&lt;(INT(INPUT!$I$1)-INPUT!$I$2),"Off Meds",IF(C1125&lt;=(INT(INPUT!$I$1)+INPUT!$I$2),"Washout","On Meds"))))</f>
        <v/>
      </c>
      <c r="F1125">
        <f>IF(B1125="","",1.509*(LN(B1125)^1.084-5.381))</f>
        <v/>
      </c>
      <c r="G1125">
        <f>IF(F1125="","",IF(F1125&lt;0,10*F1125^2,0))</f>
        <v/>
      </c>
      <c r="H1125">
        <f>IF(F1125="","",IF(F1125&gt;0,10*F1125^2,0))</f>
        <v/>
      </c>
    </row>
    <row r="1126">
      <c r="A1126">
        <f>Input!A1126</f>
        <v/>
      </c>
      <c r="B1126">
        <f>IF(ISNUMBER(Input!B1126),IF(AND(Input!B1126&gt;=20,Input!B1126&lt;=700),Input!B1126,""),"")</f>
        <v/>
      </c>
      <c r="C1126">
        <f>IF(B1126="","",INT(A1126))</f>
        <v/>
      </c>
      <c r="D1126">
        <f>IF(B1126="","",HOUR(A1126))</f>
        <v/>
      </c>
      <c r="E1126">
        <f>IF(B1126="","",IF(INPUT!$I$1="","",IF(C1126&lt;(INT(INPUT!$I$1)-INPUT!$I$2),"Off Meds",IF(C1126&lt;=(INT(INPUT!$I$1)+INPUT!$I$2),"Washout","On Meds"))))</f>
        <v/>
      </c>
      <c r="F1126">
        <f>IF(B1126="","",1.509*(LN(B1126)^1.084-5.381))</f>
        <v/>
      </c>
      <c r="G1126">
        <f>IF(F1126="","",IF(F1126&lt;0,10*F1126^2,0))</f>
        <v/>
      </c>
      <c r="H1126">
        <f>IF(F1126="","",IF(F1126&gt;0,10*F1126^2,0))</f>
        <v/>
      </c>
    </row>
    <row r="1127">
      <c r="A1127">
        <f>Input!A1127</f>
        <v/>
      </c>
      <c r="B1127">
        <f>IF(ISNUMBER(Input!B1127),IF(AND(Input!B1127&gt;=20,Input!B1127&lt;=700),Input!B1127,""),"")</f>
        <v/>
      </c>
      <c r="C1127">
        <f>IF(B1127="","",INT(A1127))</f>
        <v/>
      </c>
      <c r="D1127">
        <f>IF(B1127="","",HOUR(A1127))</f>
        <v/>
      </c>
      <c r="E1127">
        <f>IF(B1127="","",IF(INPUT!$I$1="","",IF(C1127&lt;(INT(INPUT!$I$1)-INPUT!$I$2),"Off Meds",IF(C1127&lt;=(INT(INPUT!$I$1)+INPUT!$I$2),"Washout","On Meds"))))</f>
        <v/>
      </c>
      <c r="F1127">
        <f>IF(B1127="","",1.509*(LN(B1127)^1.084-5.381))</f>
        <v/>
      </c>
      <c r="G1127">
        <f>IF(F1127="","",IF(F1127&lt;0,10*F1127^2,0))</f>
        <v/>
      </c>
      <c r="H1127">
        <f>IF(F1127="","",IF(F1127&gt;0,10*F1127^2,0))</f>
        <v/>
      </c>
    </row>
    <row r="1128">
      <c r="A1128">
        <f>Input!A1128</f>
        <v/>
      </c>
      <c r="B1128">
        <f>IF(ISNUMBER(Input!B1128),IF(AND(Input!B1128&gt;=20,Input!B1128&lt;=700),Input!B1128,""),"")</f>
        <v/>
      </c>
      <c r="C1128">
        <f>IF(B1128="","",INT(A1128))</f>
        <v/>
      </c>
      <c r="D1128">
        <f>IF(B1128="","",HOUR(A1128))</f>
        <v/>
      </c>
      <c r="E1128">
        <f>IF(B1128="","",IF(INPUT!$I$1="","",IF(C1128&lt;(INT(INPUT!$I$1)-INPUT!$I$2),"Off Meds",IF(C1128&lt;=(INT(INPUT!$I$1)+INPUT!$I$2),"Washout","On Meds"))))</f>
        <v/>
      </c>
      <c r="F1128">
        <f>IF(B1128="","",1.509*(LN(B1128)^1.084-5.381))</f>
        <v/>
      </c>
      <c r="G1128">
        <f>IF(F1128="","",IF(F1128&lt;0,10*F1128^2,0))</f>
        <v/>
      </c>
      <c r="H1128">
        <f>IF(F1128="","",IF(F1128&gt;0,10*F1128^2,0))</f>
        <v/>
      </c>
    </row>
    <row r="1129">
      <c r="A1129">
        <f>Input!A1129</f>
        <v/>
      </c>
      <c r="B1129">
        <f>IF(ISNUMBER(Input!B1129),IF(AND(Input!B1129&gt;=20,Input!B1129&lt;=700),Input!B1129,""),"")</f>
        <v/>
      </c>
      <c r="C1129">
        <f>IF(B1129="","",INT(A1129))</f>
        <v/>
      </c>
      <c r="D1129">
        <f>IF(B1129="","",HOUR(A1129))</f>
        <v/>
      </c>
      <c r="E1129">
        <f>IF(B1129="","",IF(INPUT!$I$1="","",IF(C1129&lt;(INT(INPUT!$I$1)-INPUT!$I$2),"Off Meds",IF(C1129&lt;=(INT(INPUT!$I$1)+INPUT!$I$2),"Washout","On Meds"))))</f>
        <v/>
      </c>
      <c r="F1129">
        <f>IF(B1129="","",1.509*(LN(B1129)^1.084-5.381))</f>
        <v/>
      </c>
      <c r="G1129">
        <f>IF(F1129="","",IF(F1129&lt;0,10*F1129^2,0))</f>
        <v/>
      </c>
      <c r="H1129">
        <f>IF(F1129="","",IF(F1129&gt;0,10*F1129^2,0))</f>
        <v/>
      </c>
    </row>
    <row r="1130">
      <c r="A1130">
        <f>Input!A1130</f>
        <v/>
      </c>
      <c r="B1130">
        <f>IF(ISNUMBER(Input!B1130),IF(AND(Input!B1130&gt;=20,Input!B1130&lt;=700),Input!B1130,""),"")</f>
        <v/>
      </c>
      <c r="C1130">
        <f>IF(B1130="","",INT(A1130))</f>
        <v/>
      </c>
      <c r="D1130">
        <f>IF(B1130="","",HOUR(A1130))</f>
        <v/>
      </c>
      <c r="E1130">
        <f>IF(B1130="","",IF(INPUT!$I$1="","",IF(C1130&lt;(INT(INPUT!$I$1)-INPUT!$I$2),"Off Meds",IF(C1130&lt;=(INT(INPUT!$I$1)+INPUT!$I$2),"Washout","On Meds"))))</f>
        <v/>
      </c>
      <c r="F1130">
        <f>IF(B1130="","",1.509*(LN(B1130)^1.084-5.381))</f>
        <v/>
      </c>
      <c r="G1130">
        <f>IF(F1130="","",IF(F1130&lt;0,10*F1130^2,0))</f>
        <v/>
      </c>
      <c r="H1130">
        <f>IF(F1130="","",IF(F1130&gt;0,10*F1130^2,0))</f>
        <v/>
      </c>
    </row>
    <row r="1131">
      <c r="A1131">
        <f>Input!A1131</f>
        <v/>
      </c>
      <c r="B1131">
        <f>IF(ISNUMBER(Input!B1131),IF(AND(Input!B1131&gt;=20,Input!B1131&lt;=700),Input!B1131,""),"")</f>
        <v/>
      </c>
      <c r="C1131">
        <f>IF(B1131="","",INT(A1131))</f>
        <v/>
      </c>
      <c r="D1131">
        <f>IF(B1131="","",HOUR(A1131))</f>
        <v/>
      </c>
      <c r="E1131">
        <f>IF(B1131="","",IF(INPUT!$I$1="","",IF(C1131&lt;(INT(INPUT!$I$1)-INPUT!$I$2),"Off Meds",IF(C1131&lt;=(INT(INPUT!$I$1)+INPUT!$I$2),"Washout","On Meds"))))</f>
        <v/>
      </c>
      <c r="F1131">
        <f>IF(B1131="","",1.509*(LN(B1131)^1.084-5.381))</f>
        <v/>
      </c>
      <c r="G1131">
        <f>IF(F1131="","",IF(F1131&lt;0,10*F1131^2,0))</f>
        <v/>
      </c>
      <c r="H1131">
        <f>IF(F1131="","",IF(F1131&gt;0,10*F1131^2,0))</f>
        <v/>
      </c>
    </row>
    <row r="1132">
      <c r="A1132">
        <f>Input!A1132</f>
        <v/>
      </c>
      <c r="B1132">
        <f>IF(ISNUMBER(Input!B1132),IF(AND(Input!B1132&gt;=20,Input!B1132&lt;=700),Input!B1132,""),"")</f>
        <v/>
      </c>
      <c r="C1132">
        <f>IF(B1132="","",INT(A1132))</f>
        <v/>
      </c>
      <c r="D1132">
        <f>IF(B1132="","",HOUR(A1132))</f>
        <v/>
      </c>
      <c r="E1132">
        <f>IF(B1132="","",IF(INPUT!$I$1="","",IF(C1132&lt;(INT(INPUT!$I$1)-INPUT!$I$2),"Off Meds",IF(C1132&lt;=(INT(INPUT!$I$1)+INPUT!$I$2),"Washout","On Meds"))))</f>
        <v/>
      </c>
      <c r="F1132">
        <f>IF(B1132="","",1.509*(LN(B1132)^1.084-5.381))</f>
        <v/>
      </c>
      <c r="G1132">
        <f>IF(F1132="","",IF(F1132&lt;0,10*F1132^2,0))</f>
        <v/>
      </c>
      <c r="H1132">
        <f>IF(F1132="","",IF(F1132&gt;0,10*F1132^2,0))</f>
        <v/>
      </c>
    </row>
    <row r="1133">
      <c r="A1133">
        <f>Input!A1133</f>
        <v/>
      </c>
      <c r="B1133">
        <f>IF(ISNUMBER(Input!B1133),IF(AND(Input!B1133&gt;=20,Input!B1133&lt;=700),Input!B1133,""),"")</f>
        <v/>
      </c>
      <c r="C1133">
        <f>IF(B1133="","",INT(A1133))</f>
        <v/>
      </c>
      <c r="D1133">
        <f>IF(B1133="","",HOUR(A1133))</f>
        <v/>
      </c>
      <c r="E1133">
        <f>IF(B1133="","",IF(INPUT!$I$1="","",IF(C1133&lt;(INT(INPUT!$I$1)-INPUT!$I$2),"Off Meds",IF(C1133&lt;=(INT(INPUT!$I$1)+INPUT!$I$2),"Washout","On Meds"))))</f>
        <v/>
      </c>
      <c r="F1133">
        <f>IF(B1133="","",1.509*(LN(B1133)^1.084-5.381))</f>
        <v/>
      </c>
      <c r="G1133">
        <f>IF(F1133="","",IF(F1133&lt;0,10*F1133^2,0))</f>
        <v/>
      </c>
      <c r="H1133">
        <f>IF(F1133="","",IF(F1133&gt;0,10*F1133^2,0))</f>
        <v/>
      </c>
    </row>
    <row r="1134">
      <c r="A1134">
        <f>Input!A1134</f>
        <v/>
      </c>
      <c r="B1134">
        <f>IF(ISNUMBER(Input!B1134),IF(AND(Input!B1134&gt;=20,Input!B1134&lt;=700),Input!B1134,""),"")</f>
        <v/>
      </c>
      <c r="C1134">
        <f>IF(B1134="","",INT(A1134))</f>
        <v/>
      </c>
      <c r="D1134">
        <f>IF(B1134="","",HOUR(A1134))</f>
        <v/>
      </c>
      <c r="E1134">
        <f>IF(B1134="","",IF(INPUT!$I$1="","",IF(C1134&lt;(INT(INPUT!$I$1)-INPUT!$I$2),"Off Meds",IF(C1134&lt;=(INT(INPUT!$I$1)+INPUT!$I$2),"Washout","On Meds"))))</f>
        <v/>
      </c>
      <c r="F1134">
        <f>IF(B1134="","",1.509*(LN(B1134)^1.084-5.381))</f>
        <v/>
      </c>
      <c r="G1134">
        <f>IF(F1134="","",IF(F1134&lt;0,10*F1134^2,0))</f>
        <v/>
      </c>
      <c r="H1134">
        <f>IF(F1134="","",IF(F1134&gt;0,10*F1134^2,0))</f>
        <v/>
      </c>
    </row>
    <row r="1135">
      <c r="A1135">
        <f>Input!A1135</f>
        <v/>
      </c>
      <c r="B1135">
        <f>IF(ISNUMBER(Input!B1135),IF(AND(Input!B1135&gt;=20,Input!B1135&lt;=700),Input!B1135,""),"")</f>
        <v/>
      </c>
      <c r="C1135">
        <f>IF(B1135="","",INT(A1135))</f>
        <v/>
      </c>
      <c r="D1135">
        <f>IF(B1135="","",HOUR(A1135))</f>
        <v/>
      </c>
      <c r="E1135">
        <f>IF(B1135="","",IF(INPUT!$I$1="","",IF(C1135&lt;(INT(INPUT!$I$1)-INPUT!$I$2),"Off Meds",IF(C1135&lt;=(INT(INPUT!$I$1)+INPUT!$I$2),"Washout","On Meds"))))</f>
        <v/>
      </c>
      <c r="F1135">
        <f>IF(B1135="","",1.509*(LN(B1135)^1.084-5.381))</f>
        <v/>
      </c>
      <c r="G1135">
        <f>IF(F1135="","",IF(F1135&lt;0,10*F1135^2,0))</f>
        <v/>
      </c>
      <c r="H1135">
        <f>IF(F1135="","",IF(F1135&gt;0,10*F1135^2,0))</f>
        <v/>
      </c>
    </row>
    <row r="1136">
      <c r="A1136">
        <f>Input!A1136</f>
        <v/>
      </c>
      <c r="B1136">
        <f>IF(ISNUMBER(Input!B1136),IF(AND(Input!B1136&gt;=20,Input!B1136&lt;=700),Input!B1136,""),"")</f>
        <v/>
      </c>
      <c r="C1136">
        <f>IF(B1136="","",INT(A1136))</f>
        <v/>
      </c>
      <c r="D1136">
        <f>IF(B1136="","",HOUR(A1136))</f>
        <v/>
      </c>
      <c r="E1136">
        <f>IF(B1136="","",IF(INPUT!$I$1="","",IF(C1136&lt;(INT(INPUT!$I$1)-INPUT!$I$2),"Off Meds",IF(C1136&lt;=(INT(INPUT!$I$1)+INPUT!$I$2),"Washout","On Meds"))))</f>
        <v/>
      </c>
      <c r="F1136">
        <f>IF(B1136="","",1.509*(LN(B1136)^1.084-5.381))</f>
        <v/>
      </c>
      <c r="G1136">
        <f>IF(F1136="","",IF(F1136&lt;0,10*F1136^2,0))</f>
        <v/>
      </c>
      <c r="H1136">
        <f>IF(F1136="","",IF(F1136&gt;0,10*F1136^2,0))</f>
        <v/>
      </c>
    </row>
    <row r="1137">
      <c r="A1137">
        <f>Input!A1137</f>
        <v/>
      </c>
      <c r="B1137">
        <f>IF(ISNUMBER(Input!B1137),IF(AND(Input!B1137&gt;=20,Input!B1137&lt;=700),Input!B1137,""),"")</f>
        <v/>
      </c>
      <c r="C1137">
        <f>IF(B1137="","",INT(A1137))</f>
        <v/>
      </c>
      <c r="D1137">
        <f>IF(B1137="","",HOUR(A1137))</f>
        <v/>
      </c>
      <c r="E1137">
        <f>IF(B1137="","",IF(INPUT!$I$1="","",IF(C1137&lt;(INT(INPUT!$I$1)-INPUT!$I$2),"Off Meds",IF(C1137&lt;=(INT(INPUT!$I$1)+INPUT!$I$2),"Washout","On Meds"))))</f>
        <v/>
      </c>
      <c r="F1137">
        <f>IF(B1137="","",1.509*(LN(B1137)^1.084-5.381))</f>
        <v/>
      </c>
      <c r="G1137">
        <f>IF(F1137="","",IF(F1137&lt;0,10*F1137^2,0))</f>
        <v/>
      </c>
      <c r="H1137">
        <f>IF(F1137="","",IF(F1137&gt;0,10*F1137^2,0))</f>
        <v/>
      </c>
    </row>
    <row r="1138">
      <c r="A1138">
        <f>Input!A1138</f>
        <v/>
      </c>
      <c r="B1138">
        <f>IF(ISNUMBER(Input!B1138),IF(AND(Input!B1138&gt;=20,Input!B1138&lt;=700),Input!B1138,""),"")</f>
        <v/>
      </c>
      <c r="C1138">
        <f>IF(B1138="","",INT(A1138))</f>
        <v/>
      </c>
      <c r="D1138">
        <f>IF(B1138="","",HOUR(A1138))</f>
        <v/>
      </c>
      <c r="E1138">
        <f>IF(B1138="","",IF(INPUT!$I$1="","",IF(C1138&lt;(INT(INPUT!$I$1)-INPUT!$I$2),"Off Meds",IF(C1138&lt;=(INT(INPUT!$I$1)+INPUT!$I$2),"Washout","On Meds"))))</f>
        <v/>
      </c>
      <c r="F1138">
        <f>IF(B1138="","",1.509*(LN(B1138)^1.084-5.381))</f>
        <v/>
      </c>
      <c r="G1138">
        <f>IF(F1138="","",IF(F1138&lt;0,10*F1138^2,0))</f>
        <v/>
      </c>
      <c r="H1138">
        <f>IF(F1138="","",IF(F1138&gt;0,10*F1138^2,0))</f>
        <v/>
      </c>
    </row>
    <row r="1139">
      <c r="A1139">
        <f>Input!A1139</f>
        <v/>
      </c>
      <c r="B1139">
        <f>IF(ISNUMBER(Input!B1139),IF(AND(Input!B1139&gt;=20,Input!B1139&lt;=700),Input!B1139,""),"")</f>
        <v/>
      </c>
      <c r="C1139">
        <f>IF(B1139="","",INT(A1139))</f>
        <v/>
      </c>
      <c r="D1139">
        <f>IF(B1139="","",HOUR(A1139))</f>
        <v/>
      </c>
      <c r="E1139">
        <f>IF(B1139="","",IF(INPUT!$I$1="","",IF(C1139&lt;(INT(INPUT!$I$1)-INPUT!$I$2),"Off Meds",IF(C1139&lt;=(INT(INPUT!$I$1)+INPUT!$I$2),"Washout","On Meds"))))</f>
        <v/>
      </c>
      <c r="F1139">
        <f>IF(B1139="","",1.509*(LN(B1139)^1.084-5.381))</f>
        <v/>
      </c>
      <c r="G1139">
        <f>IF(F1139="","",IF(F1139&lt;0,10*F1139^2,0))</f>
        <v/>
      </c>
      <c r="H1139">
        <f>IF(F1139="","",IF(F1139&gt;0,10*F1139^2,0))</f>
        <v/>
      </c>
    </row>
    <row r="1140">
      <c r="A1140">
        <f>Input!A1140</f>
        <v/>
      </c>
      <c r="B1140">
        <f>IF(ISNUMBER(Input!B1140),IF(AND(Input!B1140&gt;=20,Input!B1140&lt;=700),Input!B1140,""),"")</f>
        <v/>
      </c>
      <c r="C1140">
        <f>IF(B1140="","",INT(A1140))</f>
        <v/>
      </c>
      <c r="D1140">
        <f>IF(B1140="","",HOUR(A1140))</f>
        <v/>
      </c>
      <c r="E1140">
        <f>IF(B1140="","",IF(INPUT!$I$1="","",IF(C1140&lt;(INT(INPUT!$I$1)-INPUT!$I$2),"Off Meds",IF(C1140&lt;=(INT(INPUT!$I$1)+INPUT!$I$2),"Washout","On Meds"))))</f>
        <v/>
      </c>
      <c r="F1140">
        <f>IF(B1140="","",1.509*(LN(B1140)^1.084-5.381))</f>
        <v/>
      </c>
      <c r="G1140">
        <f>IF(F1140="","",IF(F1140&lt;0,10*F1140^2,0))</f>
        <v/>
      </c>
      <c r="H1140">
        <f>IF(F1140="","",IF(F1140&gt;0,10*F1140^2,0))</f>
        <v/>
      </c>
    </row>
    <row r="1141">
      <c r="A1141">
        <f>Input!A1141</f>
        <v/>
      </c>
      <c r="B1141">
        <f>IF(ISNUMBER(Input!B1141),IF(AND(Input!B1141&gt;=20,Input!B1141&lt;=700),Input!B1141,""),"")</f>
        <v/>
      </c>
      <c r="C1141">
        <f>IF(B1141="","",INT(A1141))</f>
        <v/>
      </c>
      <c r="D1141">
        <f>IF(B1141="","",HOUR(A1141))</f>
        <v/>
      </c>
      <c r="E1141">
        <f>IF(B1141="","",IF(INPUT!$I$1="","",IF(C1141&lt;(INT(INPUT!$I$1)-INPUT!$I$2),"Off Meds",IF(C1141&lt;=(INT(INPUT!$I$1)+INPUT!$I$2),"Washout","On Meds"))))</f>
        <v/>
      </c>
      <c r="F1141">
        <f>IF(B1141="","",1.509*(LN(B1141)^1.084-5.381))</f>
        <v/>
      </c>
      <c r="G1141">
        <f>IF(F1141="","",IF(F1141&lt;0,10*F1141^2,0))</f>
        <v/>
      </c>
      <c r="H1141">
        <f>IF(F1141="","",IF(F1141&gt;0,10*F1141^2,0))</f>
        <v/>
      </c>
    </row>
    <row r="1142">
      <c r="A1142">
        <f>Input!A1142</f>
        <v/>
      </c>
      <c r="B1142">
        <f>IF(ISNUMBER(Input!B1142),IF(AND(Input!B1142&gt;=20,Input!B1142&lt;=700),Input!B1142,""),"")</f>
        <v/>
      </c>
      <c r="C1142">
        <f>IF(B1142="","",INT(A1142))</f>
        <v/>
      </c>
      <c r="D1142">
        <f>IF(B1142="","",HOUR(A1142))</f>
        <v/>
      </c>
      <c r="E1142">
        <f>IF(B1142="","",IF(INPUT!$I$1="","",IF(C1142&lt;(INT(INPUT!$I$1)-INPUT!$I$2),"Off Meds",IF(C1142&lt;=(INT(INPUT!$I$1)+INPUT!$I$2),"Washout","On Meds"))))</f>
        <v/>
      </c>
      <c r="F1142">
        <f>IF(B1142="","",1.509*(LN(B1142)^1.084-5.381))</f>
        <v/>
      </c>
      <c r="G1142">
        <f>IF(F1142="","",IF(F1142&lt;0,10*F1142^2,0))</f>
        <v/>
      </c>
      <c r="H1142">
        <f>IF(F1142="","",IF(F1142&gt;0,10*F1142^2,0))</f>
        <v/>
      </c>
    </row>
    <row r="1143">
      <c r="A1143">
        <f>Input!A1143</f>
        <v/>
      </c>
      <c r="B1143">
        <f>IF(ISNUMBER(Input!B1143),IF(AND(Input!B1143&gt;=20,Input!B1143&lt;=700),Input!B1143,""),"")</f>
        <v/>
      </c>
      <c r="C1143">
        <f>IF(B1143="","",INT(A1143))</f>
        <v/>
      </c>
      <c r="D1143">
        <f>IF(B1143="","",HOUR(A1143))</f>
        <v/>
      </c>
      <c r="E1143">
        <f>IF(B1143="","",IF(INPUT!$I$1="","",IF(C1143&lt;(INT(INPUT!$I$1)-INPUT!$I$2),"Off Meds",IF(C1143&lt;=(INT(INPUT!$I$1)+INPUT!$I$2),"Washout","On Meds"))))</f>
        <v/>
      </c>
      <c r="F1143">
        <f>IF(B1143="","",1.509*(LN(B1143)^1.084-5.381))</f>
        <v/>
      </c>
      <c r="G1143">
        <f>IF(F1143="","",IF(F1143&lt;0,10*F1143^2,0))</f>
        <v/>
      </c>
      <c r="H1143">
        <f>IF(F1143="","",IF(F1143&gt;0,10*F1143^2,0))</f>
        <v/>
      </c>
    </row>
    <row r="1144">
      <c r="A1144">
        <f>Input!A1144</f>
        <v/>
      </c>
      <c r="B1144">
        <f>IF(ISNUMBER(Input!B1144),IF(AND(Input!B1144&gt;=20,Input!B1144&lt;=700),Input!B1144,""),"")</f>
        <v/>
      </c>
      <c r="C1144">
        <f>IF(B1144="","",INT(A1144))</f>
        <v/>
      </c>
      <c r="D1144">
        <f>IF(B1144="","",HOUR(A1144))</f>
        <v/>
      </c>
      <c r="E1144">
        <f>IF(B1144="","",IF(INPUT!$I$1="","",IF(C1144&lt;(INT(INPUT!$I$1)-INPUT!$I$2),"Off Meds",IF(C1144&lt;=(INT(INPUT!$I$1)+INPUT!$I$2),"Washout","On Meds"))))</f>
        <v/>
      </c>
      <c r="F1144">
        <f>IF(B1144="","",1.509*(LN(B1144)^1.084-5.381))</f>
        <v/>
      </c>
      <c r="G1144">
        <f>IF(F1144="","",IF(F1144&lt;0,10*F1144^2,0))</f>
        <v/>
      </c>
      <c r="H1144">
        <f>IF(F1144="","",IF(F1144&gt;0,10*F1144^2,0))</f>
        <v/>
      </c>
    </row>
    <row r="1145">
      <c r="A1145">
        <f>Input!A1145</f>
        <v/>
      </c>
      <c r="B1145">
        <f>IF(ISNUMBER(Input!B1145),IF(AND(Input!B1145&gt;=20,Input!B1145&lt;=700),Input!B1145,""),"")</f>
        <v/>
      </c>
      <c r="C1145">
        <f>IF(B1145="","",INT(A1145))</f>
        <v/>
      </c>
      <c r="D1145">
        <f>IF(B1145="","",HOUR(A1145))</f>
        <v/>
      </c>
      <c r="E1145">
        <f>IF(B1145="","",IF(INPUT!$I$1="","",IF(C1145&lt;(INT(INPUT!$I$1)-INPUT!$I$2),"Off Meds",IF(C1145&lt;=(INT(INPUT!$I$1)+INPUT!$I$2),"Washout","On Meds"))))</f>
        <v/>
      </c>
      <c r="F1145">
        <f>IF(B1145="","",1.509*(LN(B1145)^1.084-5.381))</f>
        <v/>
      </c>
      <c r="G1145">
        <f>IF(F1145="","",IF(F1145&lt;0,10*F1145^2,0))</f>
        <v/>
      </c>
      <c r="H1145">
        <f>IF(F1145="","",IF(F1145&gt;0,10*F1145^2,0))</f>
        <v/>
      </c>
    </row>
    <row r="1146">
      <c r="A1146">
        <f>Input!A1146</f>
        <v/>
      </c>
      <c r="B1146">
        <f>IF(ISNUMBER(Input!B1146),IF(AND(Input!B1146&gt;=20,Input!B1146&lt;=700),Input!B1146,""),"")</f>
        <v/>
      </c>
      <c r="C1146">
        <f>IF(B1146="","",INT(A1146))</f>
        <v/>
      </c>
      <c r="D1146">
        <f>IF(B1146="","",HOUR(A1146))</f>
        <v/>
      </c>
      <c r="E1146">
        <f>IF(B1146="","",IF(INPUT!$I$1="","",IF(C1146&lt;(INT(INPUT!$I$1)-INPUT!$I$2),"Off Meds",IF(C1146&lt;=(INT(INPUT!$I$1)+INPUT!$I$2),"Washout","On Meds"))))</f>
        <v/>
      </c>
      <c r="F1146">
        <f>IF(B1146="","",1.509*(LN(B1146)^1.084-5.381))</f>
        <v/>
      </c>
      <c r="G1146">
        <f>IF(F1146="","",IF(F1146&lt;0,10*F1146^2,0))</f>
        <v/>
      </c>
      <c r="H1146">
        <f>IF(F1146="","",IF(F1146&gt;0,10*F1146^2,0))</f>
        <v/>
      </c>
    </row>
    <row r="1147">
      <c r="A1147">
        <f>Input!A1147</f>
        <v/>
      </c>
      <c r="B1147">
        <f>IF(ISNUMBER(Input!B1147),IF(AND(Input!B1147&gt;=20,Input!B1147&lt;=700),Input!B1147,""),"")</f>
        <v/>
      </c>
      <c r="C1147">
        <f>IF(B1147="","",INT(A1147))</f>
        <v/>
      </c>
      <c r="D1147">
        <f>IF(B1147="","",HOUR(A1147))</f>
        <v/>
      </c>
      <c r="E1147">
        <f>IF(B1147="","",IF(INPUT!$I$1="","",IF(C1147&lt;(INT(INPUT!$I$1)-INPUT!$I$2),"Off Meds",IF(C1147&lt;=(INT(INPUT!$I$1)+INPUT!$I$2),"Washout","On Meds"))))</f>
        <v/>
      </c>
      <c r="F1147">
        <f>IF(B1147="","",1.509*(LN(B1147)^1.084-5.381))</f>
        <v/>
      </c>
      <c r="G1147">
        <f>IF(F1147="","",IF(F1147&lt;0,10*F1147^2,0))</f>
        <v/>
      </c>
      <c r="H1147">
        <f>IF(F1147="","",IF(F1147&gt;0,10*F1147^2,0))</f>
        <v/>
      </c>
    </row>
    <row r="1148">
      <c r="A1148">
        <f>Input!A1148</f>
        <v/>
      </c>
      <c r="B1148">
        <f>IF(ISNUMBER(Input!B1148),IF(AND(Input!B1148&gt;=20,Input!B1148&lt;=700),Input!B1148,""),"")</f>
        <v/>
      </c>
      <c r="C1148">
        <f>IF(B1148="","",INT(A1148))</f>
        <v/>
      </c>
      <c r="D1148">
        <f>IF(B1148="","",HOUR(A1148))</f>
        <v/>
      </c>
      <c r="E1148">
        <f>IF(B1148="","",IF(INPUT!$I$1="","",IF(C1148&lt;(INT(INPUT!$I$1)-INPUT!$I$2),"Off Meds",IF(C1148&lt;=(INT(INPUT!$I$1)+INPUT!$I$2),"Washout","On Meds"))))</f>
        <v/>
      </c>
      <c r="F1148">
        <f>IF(B1148="","",1.509*(LN(B1148)^1.084-5.381))</f>
        <v/>
      </c>
      <c r="G1148">
        <f>IF(F1148="","",IF(F1148&lt;0,10*F1148^2,0))</f>
        <v/>
      </c>
      <c r="H1148">
        <f>IF(F1148="","",IF(F1148&gt;0,10*F1148^2,0))</f>
        <v/>
      </c>
    </row>
    <row r="1149">
      <c r="A1149">
        <f>Input!A1149</f>
        <v/>
      </c>
      <c r="B1149">
        <f>IF(ISNUMBER(Input!B1149),IF(AND(Input!B1149&gt;=20,Input!B1149&lt;=700),Input!B1149,""),"")</f>
        <v/>
      </c>
      <c r="C1149">
        <f>IF(B1149="","",INT(A1149))</f>
        <v/>
      </c>
      <c r="D1149">
        <f>IF(B1149="","",HOUR(A1149))</f>
        <v/>
      </c>
      <c r="E1149">
        <f>IF(B1149="","",IF(INPUT!$I$1="","",IF(C1149&lt;(INT(INPUT!$I$1)-INPUT!$I$2),"Off Meds",IF(C1149&lt;=(INT(INPUT!$I$1)+INPUT!$I$2),"Washout","On Meds"))))</f>
        <v/>
      </c>
      <c r="F1149">
        <f>IF(B1149="","",1.509*(LN(B1149)^1.084-5.381))</f>
        <v/>
      </c>
      <c r="G1149">
        <f>IF(F1149="","",IF(F1149&lt;0,10*F1149^2,0))</f>
        <v/>
      </c>
      <c r="H1149">
        <f>IF(F1149="","",IF(F1149&gt;0,10*F1149^2,0))</f>
        <v/>
      </c>
    </row>
    <row r="1150">
      <c r="A1150">
        <f>Input!A1150</f>
        <v/>
      </c>
      <c r="B1150">
        <f>IF(ISNUMBER(Input!B1150),IF(AND(Input!B1150&gt;=20,Input!B1150&lt;=700),Input!B1150,""),"")</f>
        <v/>
      </c>
      <c r="C1150">
        <f>IF(B1150="","",INT(A1150))</f>
        <v/>
      </c>
      <c r="D1150">
        <f>IF(B1150="","",HOUR(A1150))</f>
        <v/>
      </c>
      <c r="E1150">
        <f>IF(B1150="","",IF(INPUT!$I$1="","",IF(C1150&lt;(INT(INPUT!$I$1)-INPUT!$I$2),"Off Meds",IF(C1150&lt;=(INT(INPUT!$I$1)+INPUT!$I$2),"Washout","On Meds"))))</f>
        <v/>
      </c>
      <c r="F1150">
        <f>IF(B1150="","",1.509*(LN(B1150)^1.084-5.381))</f>
        <v/>
      </c>
      <c r="G1150">
        <f>IF(F1150="","",IF(F1150&lt;0,10*F1150^2,0))</f>
        <v/>
      </c>
      <c r="H1150">
        <f>IF(F1150="","",IF(F1150&gt;0,10*F1150^2,0))</f>
        <v/>
      </c>
    </row>
    <row r="1151">
      <c r="A1151">
        <f>Input!A1151</f>
        <v/>
      </c>
      <c r="B1151">
        <f>IF(ISNUMBER(Input!B1151),IF(AND(Input!B1151&gt;=20,Input!B1151&lt;=700),Input!B1151,""),"")</f>
        <v/>
      </c>
      <c r="C1151">
        <f>IF(B1151="","",INT(A1151))</f>
        <v/>
      </c>
      <c r="D1151">
        <f>IF(B1151="","",HOUR(A1151))</f>
        <v/>
      </c>
      <c r="E1151">
        <f>IF(B1151="","",IF(INPUT!$I$1="","",IF(C1151&lt;(INT(INPUT!$I$1)-INPUT!$I$2),"Off Meds",IF(C1151&lt;=(INT(INPUT!$I$1)+INPUT!$I$2),"Washout","On Meds"))))</f>
        <v/>
      </c>
      <c r="F1151">
        <f>IF(B1151="","",1.509*(LN(B1151)^1.084-5.381))</f>
        <v/>
      </c>
      <c r="G1151">
        <f>IF(F1151="","",IF(F1151&lt;0,10*F1151^2,0))</f>
        <v/>
      </c>
      <c r="H1151">
        <f>IF(F1151="","",IF(F1151&gt;0,10*F1151^2,0))</f>
        <v/>
      </c>
    </row>
    <row r="1152">
      <c r="A1152">
        <f>Input!A1152</f>
        <v/>
      </c>
      <c r="B1152">
        <f>IF(ISNUMBER(Input!B1152),IF(AND(Input!B1152&gt;=20,Input!B1152&lt;=700),Input!B1152,""),"")</f>
        <v/>
      </c>
      <c r="C1152">
        <f>IF(B1152="","",INT(A1152))</f>
        <v/>
      </c>
      <c r="D1152">
        <f>IF(B1152="","",HOUR(A1152))</f>
        <v/>
      </c>
      <c r="E1152">
        <f>IF(B1152="","",IF(INPUT!$I$1="","",IF(C1152&lt;(INT(INPUT!$I$1)-INPUT!$I$2),"Off Meds",IF(C1152&lt;=(INT(INPUT!$I$1)+INPUT!$I$2),"Washout","On Meds"))))</f>
        <v/>
      </c>
      <c r="F1152">
        <f>IF(B1152="","",1.509*(LN(B1152)^1.084-5.381))</f>
        <v/>
      </c>
      <c r="G1152">
        <f>IF(F1152="","",IF(F1152&lt;0,10*F1152^2,0))</f>
        <v/>
      </c>
      <c r="H1152">
        <f>IF(F1152="","",IF(F1152&gt;0,10*F1152^2,0))</f>
        <v/>
      </c>
    </row>
    <row r="1153">
      <c r="A1153">
        <f>Input!A1153</f>
        <v/>
      </c>
      <c r="B1153">
        <f>IF(ISNUMBER(Input!B1153),IF(AND(Input!B1153&gt;=20,Input!B1153&lt;=700),Input!B1153,""),"")</f>
        <v/>
      </c>
      <c r="C1153">
        <f>IF(B1153="","",INT(A1153))</f>
        <v/>
      </c>
      <c r="D1153">
        <f>IF(B1153="","",HOUR(A1153))</f>
        <v/>
      </c>
      <c r="E1153">
        <f>IF(B1153="","",IF(INPUT!$I$1="","",IF(C1153&lt;(INT(INPUT!$I$1)-INPUT!$I$2),"Off Meds",IF(C1153&lt;=(INT(INPUT!$I$1)+INPUT!$I$2),"Washout","On Meds"))))</f>
        <v/>
      </c>
      <c r="F1153">
        <f>IF(B1153="","",1.509*(LN(B1153)^1.084-5.381))</f>
        <v/>
      </c>
      <c r="G1153">
        <f>IF(F1153="","",IF(F1153&lt;0,10*F1153^2,0))</f>
        <v/>
      </c>
      <c r="H1153">
        <f>IF(F1153="","",IF(F1153&gt;0,10*F1153^2,0))</f>
        <v/>
      </c>
    </row>
    <row r="1154">
      <c r="A1154">
        <f>Input!A1154</f>
        <v/>
      </c>
      <c r="B1154">
        <f>IF(ISNUMBER(Input!B1154),IF(AND(Input!B1154&gt;=20,Input!B1154&lt;=700),Input!B1154,""),"")</f>
        <v/>
      </c>
      <c r="C1154">
        <f>IF(B1154="","",INT(A1154))</f>
        <v/>
      </c>
      <c r="D1154">
        <f>IF(B1154="","",HOUR(A1154))</f>
        <v/>
      </c>
      <c r="E1154">
        <f>IF(B1154="","",IF(INPUT!$I$1="","",IF(C1154&lt;(INT(INPUT!$I$1)-INPUT!$I$2),"Off Meds",IF(C1154&lt;=(INT(INPUT!$I$1)+INPUT!$I$2),"Washout","On Meds"))))</f>
        <v/>
      </c>
      <c r="F1154">
        <f>IF(B1154="","",1.509*(LN(B1154)^1.084-5.381))</f>
        <v/>
      </c>
      <c r="G1154">
        <f>IF(F1154="","",IF(F1154&lt;0,10*F1154^2,0))</f>
        <v/>
      </c>
      <c r="H1154">
        <f>IF(F1154="","",IF(F1154&gt;0,10*F1154^2,0))</f>
        <v/>
      </c>
    </row>
    <row r="1155">
      <c r="A1155">
        <f>Input!A1155</f>
        <v/>
      </c>
      <c r="B1155">
        <f>IF(ISNUMBER(Input!B1155),IF(AND(Input!B1155&gt;=20,Input!B1155&lt;=700),Input!B1155,""),"")</f>
        <v/>
      </c>
      <c r="C1155">
        <f>IF(B1155="","",INT(A1155))</f>
        <v/>
      </c>
      <c r="D1155">
        <f>IF(B1155="","",HOUR(A1155))</f>
        <v/>
      </c>
      <c r="E1155">
        <f>IF(B1155="","",IF(INPUT!$I$1="","",IF(C1155&lt;(INT(INPUT!$I$1)-INPUT!$I$2),"Off Meds",IF(C1155&lt;=(INT(INPUT!$I$1)+INPUT!$I$2),"Washout","On Meds"))))</f>
        <v/>
      </c>
      <c r="F1155">
        <f>IF(B1155="","",1.509*(LN(B1155)^1.084-5.381))</f>
        <v/>
      </c>
      <c r="G1155">
        <f>IF(F1155="","",IF(F1155&lt;0,10*F1155^2,0))</f>
        <v/>
      </c>
      <c r="H1155">
        <f>IF(F1155="","",IF(F1155&gt;0,10*F1155^2,0))</f>
        <v/>
      </c>
    </row>
    <row r="1156">
      <c r="A1156">
        <f>Input!A1156</f>
        <v/>
      </c>
      <c r="B1156">
        <f>IF(ISNUMBER(Input!B1156),IF(AND(Input!B1156&gt;=20,Input!B1156&lt;=700),Input!B1156,""),"")</f>
        <v/>
      </c>
      <c r="C1156">
        <f>IF(B1156="","",INT(A1156))</f>
        <v/>
      </c>
      <c r="D1156">
        <f>IF(B1156="","",HOUR(A1156))</f>
        <v/>
      </c>
      <c r="E1156">
        <f>IF(B1156="","",IF(INPUT!$I$1="","",IF(C1156&lt;(INT(INPUT!$I$1)-INPUT!$I$2),"Off Meds",IF(C1156&lt;=(INT(INPUT!$I$1)+INPUT!$I$2),"Washout","On Meds"))))</f>
        <v/>
      </c>
      <c r="F1156">
        <f>IF(B1156="","",1.509*(LN(B1156)^1.084-5.381))</f>
        <v/>
      </c>
      <c r="G1156">
        <f>IF(F1156="","",IF(F1156&lt;0,10*F1156^2,0))</f>
        <v/>
      </c>
      <c r="H1156">
        <f>IF(F1156="","",IF(F1156&gt;0,10*F1156^2,0))</f>
        <v/>
      </c>
    </row>
    <row r="1157">
      <c r="A1157">
        <f>Input!A1157</f>
        <v/>
      </c>
      <c r="B1157">
        <f>IF(ISNUMBER(Input!B1157),IF(AND(Input!B1157&gt;=20,Input!B1157&lt;=700),Input!B1157,""),"")</f>
        <v/>
      </c>
      <c r="C1157">
        <f>IF(B1157="","",INT(A1157))</f>
        <v/>
      </c>
      <c r="D1157">
        <f>IF(B1157="","",HOUR(A1157))</f>
        <v/>
      </c>
      <c r="E1157">
        <f>IF(B1157="","",IF(INPUT!$I$1="","",IF(C1157&lt;(INT(INPUT!$I$1)-INPUT!$I$2),"Off Meds",IF(C1157&lt;=(INT(INPUT!$I$1)+INPUT!$I$2),"Washout","On Meds"))))</f>
        <v/>
      </c>
      <c r="F1157">
        <f>IF(B1157="","",1.509*(LN(B1157)^1.084-5.381))</f>
        <v/>
      </c>
      <c r="G1157">
        <f>IF(F1157="","",IF(F1157&lt;0,10*F1157^2,0))</f>
        <v/>
      </c>
      <c r="H1157">
        <f>IF(F1157="","",IF(F1157&gt;0,10*F1157^2,0))</f>
        <v/>
      </c>
    </row>
    <row r="1158">
      <c r="A1158">
        <f>Input!A1158</f>
        <v/>
      </c>
      <c r="B1158">
        <f>IF(ISNUMBER(Input!B1158),IF(AND(Input!B1158&gt;=20,Input!B1158&lt;=700),Input!B1158,""),"")</f>
        <v/>
      </c>
      <c r="C1158">
        <f>IF(B1158="","",INT(A1158))</f>
        <v/>
      </c>
      <c r="D1158">
        <f>IF(B1158="","",HOUR(A1158))</f>
        <v/>
      </c>
      <c r="E1158">
        <f>IF(B1158="","",IF(INPUT!$I$1="","",IF(C1158&lt;(INT(INPUT!$I$1)-INPUT!$I$2),"Off Meds",IF(C1158&lt;=(INT(INPUT!$I$1)+INPUT!$I$2),"Washout","On Meds"))))</f>
        <v/>
      </c>
      <c r="F1158">
        <f>IF(B1158="","",1.509*(LN(B1158)^1.084-5.381))</f>
        <v/>
      </c>
      <c r="G1158">
        <f>IF(F1158="","",IF(F1158&lt;0,10*F1158^2,0))</f>
        <v/>
      </c>
      <c r="H1158">
        <f>IF(F1158="","",IF(F1158&gt;0,10*F1158^2,0))</f>
        <v/>
      </c>
    </row>
    <row r="1159">
      <c r="A1159">
        <f>Input!A1159</f>
        <v/>
      </c>
      <c r="B1159">
        <f>IF(ISNUMBER(Input!B1159),IF(AND(Input!B1159&gt;=20,Input!B1159&lt;=700),Input!B1159,""),"")</f>
        <v/>
      </c>
      <c r="C1159">
        <f>IF(B1159="","",INT(A1159))</f>
        <v/>
      </c>
      <c r="D1159">
        <f>IF(B1159="","",HOUR(A1159))</f>
        <v/>
      </c>
      <c r="E1159">
        <f>IF(B1159="","",IF(INPUT!$I$1="","",IF(C1159&lt;(INT(INPUT!$I$1)-INPUT!$I$2),"Off Meds",IF(C1159&lt;=(INT(INPUT!$I$1)+INPUT!$I$2),"Washout","On Meds"))))</f>
        <v/>
      </c>
      <c r="F1159">
        <f>IF(B1159="","",1.509*(LN(B1159)^1.084-5.381))</f>
        <v/>
      </c>
      <c r="G1159">
        <f>IF(F1159="","",IF(F1159&lt;0,10*F1159^2,0))</f>
        <v/>
      </c>
      <c r="H1159">
        <f>IF(F1159="","",IF(F1159&gt;0,10*F1159^2,0))</f>
        <v/>
      </c>
    </row>
    <row r="1160">
      <c r="A1160">
        <f>Input!A1160</f>
        <v/>
      </c>
      <c r="B1160">
        <f>IF(ISNUMBER(Input!B1160),IF(AND(Input!B1160&gt;=20,Input!B1160&lt;=700),Input!B1160,""),"")</f>
        <v/>
      </c>
      <c r="C1160">
        <f>IF(B1160="","",INT(A1160))</f>
        <v/>
      </c>
      <c r="D1160">
        <f>IF(B1160="","",HOUR(A1160))</f>
        <v/>
      </c>
      <c r="E1160">
        <f>IF(B1160="","",IF(INPUT!$I$1="","",IF(C1160&lt;(INT(INPUT!$I$1)-INPUT!$I$2),"Off Meds",IF(C1160&lt;=(INT(INPUT!$I$1)+INPUT!$I$2),"Washout","On Meds"))))</f>
        <v/>
      </c>
      <c r="F1160">
        <f>IF(B1160="","",1.509*(LN(B1160)^1.084-5.381))</f>
        <v/>
      </c>
      <c r="G1160">
        <f>IF(F1160="","",IF(F1160&lt;0,10*F1160^2,0))</f>
        <v/>
      </c>
      <c r="H1160">
        <f>IF(F1160="","",IF(F1160&gt;0,10*F1160^2,0))</f>
        <v/>
      </c>
    </row>
    <row r="1161">
      <c r="A1161">
        <f>Input!A1161</f>
        <v/>
      </c>
      <c r="B1161">
        <f>IF(ISNUMBER(Input!B1161),IF(AND(Input!B1161&gt;=20,Input!B1161&lt;=700),Input!B1161,""),"")</f>
        <v/>
      </c>
      <c r="C1161">
        <f>IF(B1161="","",INT(A1161))</f>
        <v/>
      </c>
      <c r="D1161">
        <f>IF(B1161="","",HOUR(A1161))</f>
        <v/>
      </c>
      <c r="E1161">
        <f>IF(B1161="","",IF(INPUT!$I$1="","",IF(C1161&lt;(INT(INPUT!$I$1)-INPUT!$I$2),"Off Meds",IF(C1161&lt;=(INT(INPUT!$I$1)+INPUT!$I$2),"Washout","On Meds"))))</f>
        <v/>
      </c>
      <c r="F1161">
        <f>IF(B1161="","",1.509*(LN(B1161)^1.084-5.381))</f>
        <v/>
      </c>
      <c r="G1161">
        <f>IF(F1161="","",IF(F1161&lt;0,10*F1161^2,0))</f>
        <v/>
      </c>
      <c r="H1161">
        <f>IF(F1161="","",IF(F1161&gt;0,10*F1161^2,0))</f>
        <v/>
      </c>
    </row>
    <row r="1162">
      <c r="A1162">
        <f>Input!A1162</f>
        <v/>
      </c>
      <c r="B1162">
        <f>IF(ISNUMBER(Input!B1162),IF(AND(Input!B1162&gt;=20,Input!B1162&lt;=700),Input!B1162,""),"")</f>
        <v/>
      </c>
      <c r="C1162">
        <f>IF(B1162="","",INT(A1162))</f>
        <v/>
      </c>
      <c r="D1162">
        <f>IF(B1162="","",HOUR(A1162))</f>
        <v/>
      </c>
      <c r="E1162">
        <f>IF(B1162="","",IF(INPUT!$I$1="","",IF(C1162&lt;(INT(INPUT!$I$1)-INPUT!$I$2),"Off Meds",IF(C1162&lt;=(INT(INPUT!$I$1)+INPUT!$I$2),"Washout","On Meds"))))</f>
        <v/>
      </c>
      <c r="F1162">
        <f>IF(B1162="","",1.509*(LN(B1162)^1.084-5.381))</f>
        <v/>
      </c>
      <c r="G1162">
        <f>IF(F1162="","",IF(F1162&lt;0,10*F1162^2,0))</f>
        <v/>
      </c>
      <c r="H1162">
        <f>IF(F1162="","",IF(F1162&gt;0,10*F1162^2,0))</f>
        <v/>
      </c>
    </row>
    <row r="1163">
      <c r="A1163">
        <f>Input!A1163</f>
        <v/>
      </c>
      <c r="B1163">
        <f>IF(ISNUMBER(Input!B1163),IF(AND(Input!B1163&gt;=20,Input!B1163&lt;=700),Input!B1163,""),"")</f>
        <v/>
      </c>
      <c r="C1163">
        <f>IF(B1163="","",INT(A1163))</f>
        <v/>
      </c>
      <c r="D1163">
        <f>IF(B1163="","",HOUR(A1163))</f>
        <v/>
      </c>
      <c r="E1163">
        <f>IF(B1163="","",IF(INPUT!$I$1="","",IF(C1163&lt;(INT(INPUT!$I$1)-INPUT!$I$2),"Off Meds",IF(C1163&lt;=(INT(INPUT!$I$1)+INPUT!$I$2),"Washout","On Meds"))))</f>
        <v/>
      </c>
      <c r="F1163">
        <f>IF(B1163="","",1.509*(LN(B1163)^1.084-5.381))</f>
        <v/>
      </c>
      <c r="G1163">
        <f>IF(F1163="","",IF(F1163&lt;0,10*F1163^2,0))</f>
        <v/>
      </c>
      <c r="H1163">
        <f>IF(F1163="","",IF(F1163&gt;0,10*F1163^2,0))</f>
        <v/>
      </c>
    </row>
    <row r="1164">
      <c r="A1164">
        <f>Input!A1164</f>
        <v/>
      </c>
      <c r="B1164">
        <f>IF(ISNUMBER(Input!B1164),IF(AND(Input!B1164&gt;=20,Input!B1164&lt;=700),Input!B1164,""),"")</f>
        <v/>
      </c>
      <c r="C1164">
        <f>IF(B1164="","",INT(A1164))</f>
        <v/>
      </c>
      <c r="D1164">
        <f>IF(B1164="","",HOUR(A1164))</f>
        <v/>
      </c>
      <c r="E1164">
        <f>IF(B1164="","",IF(INPUT!$I$1="","",IF(C1164&lt;(INT(INPUT!$I$1)-INPUT!$I$2),"Off Meds",IF(C1164&lt;=(INT(INPUT!$I$1)+INPUT!$I$2),"Washout","On Meds"))))</f>
        <v/>
      </c>
      <c r="F1164">
        <f>IF(B1164="","",1.509*(LN(B1164)^1.084-5.381))</f>
        <v/>
      </c>
      <c r="G1164">
        <f>IF(F1164="","",IF(F1164&lt;0,10*F1164^2,0))</f>
        <v/>
      </c>
      <c r="H1164">
        <f>IF(F1164="","",IF(F1164&gt;0,10*F1164^2,0))</f>
        <v/>
      </c>
    </row>
    <row r="1165">
      <c r="A1165">
        <f>Input!A1165</f>
        <v/>
      </c>
      <c r="B1165">
        <f>IF(ISNUMBER(Input!B1165),IF(AND(Input!B1165&gt;=20,Input!B1165&lt;=700),Input!B1165,""),"")</f>
        <v/>
      </c>
      <c r="C1165">
        <f>IF(B1165="","",INT(A1165))</f>
        <v/>
      </c>
      <c r="D1165">
        <f>IF(B1165="","",HOUR(A1165))</f>
        <v/>
      </c>
      <c r="E1165">
        <f>IF(B1165="","",IF(INPUT!$I$1="","",IF(C1165&lt;(INT(INPUT!$I$1)-INPUT!$I$2),"Off Meds",IF(C1165&lt;=(INT(INPUT!$I$1)+INPUT!$I$2),"Washout","On Meds"))))</f>
        <v/>
      </c>
      <c r="F1165">
        <f>IF(B1165="","",1.509*(LN(B1165)^1.084-5.381))</f>
        <v/>
      </c>
      <c r="G1165">
        <f>IF(F1165="","",IF(F1165&lt;0,10*F1165^2,0))</f>
        <v/>
      </c>
      <c r="H1165">
        <f>IF(F1165="","",IF(F1165&gt;0,10*F1165^2,0))</f>
        <v/>
      </c>
    </row>
    <row r="1166">
      <c r="A1166">
        <f>Input!A1166</f>
        <v/>
      </c>
      <c r="B1166">
        <f>IF(ISNUMBER(Input!B1166),IF(AND(Input!B1166&gt;=20,Input!B1166&lt;=700),Input!B1166,""),"")</f>
        <v/>
      </c>
      <c r="C1166">
        <f>IF(B1166="","",INT(A1166))</f>
        <v/>
      </c>
      <c r="D1166">
        <f>IF(B1166="","",HOUR(A1166))</f>
        <v/>
      </c>
      <c r="E1166">
        <f>IF(B1166="","",IF(INPUT!$I$1="","",IF(C1166&lt;(INT(INPUT!$I$1)-INPUT!$I$2),"Off Meds",IF(C1166&lt;=(INT(INPUT!$I$1)+INPUT!$I$2),"Washout","On Meds"))))</f>
        <v/>
      </c>
      <c r="F1166">
        <f>IF(B1166="","",1.509*(LN(B1166)^1.084-5.381))</f>
        <v/>
      </c>
      <c r="G1166">
        <f>IF(F1166="","",IF(F1166&lt;0,10*F1166^2,0))</f>
        <v/>
      </c>
      <c r="H1166">
        <f>IF(F1166="","",IF(F1166&gt;0,10*F1166^2,0))</f>
        <v/>
      </c>
    </row>
    <row r="1167">
      <c r="A1167">
        <f>Input!A1167</f>
        <v/>
      </c>
      <c r="B1167">
        <f>IF(ISNUMBER(Input!B1167),IF(AND(Input!B1167&gt;=20,Input!B1167&lt;=700),Input!B1167,""),"")</f>
        <v/>
      </c>
      <c r="C1167">
        <f>IF(B1167="","",INT(A1167))</f>
        <v/>
      </c>
      <c r="D1167">
        <f>IF(B1167="","",HOUR(A1167))</f>
        <v/>
      </c>
      <c r="E1167">
        <f>IF(B1167="","",IF(INPUT!$I$1="","",IF(C1167&lt;(INT(INPUT!$I$1)-INPUT!$I$2),"Off Meds",IF(C1167&lt;=(INT(INPUT!$I$1)+INPUT!$I$2),"Washout","On Meds"))))</f>
        <v/>
      </c>
      <c r="F1167">
        <f>IF(B1167="","",1.509*(LN(B1167)^1.084-5.381))</f>
        <v/>
      </c>
      <c r="G1167">
        <f>IF(F1167="","",IF(F1167&lt;0,10*F1167^2,0))</f>
        <v/>
      </c>
      <c r="H1167">
        <f>IF(F1167="","",IF(F1167&gt;0,10*F1167^2,0))</f>
        <v/>
      </c>
    </row>
    <row r="1168">
      <c r="A1168">
        <f>Input!A1168</f>
        <v/>
      </c>
      <c r="B1168">
        <f>IF(ISNUMBER(Input!B1168),IF(AND(Input!B1168&gt;=20,Input!B1168&lt;=700),Input!B1168,""),"")</f>
        <v/>
      </c>
      <c r="C1168">
        <f>IF(B1168="","",INT(A1168))</f>
        <v/>
      </c>
      <c r="D1168">
        <f>IF(B1168="","",HOUR(A1168))</f>
        <v/>
      </c>
      <c r="E1168">
        <f>IF(B1168="","",IF(INPUT!$I$1="","",IF(C1168&lt;(INT(INPUT!$I$1)-INPUT!$I$2),"Off Meds",IF(C1168&lt;=(INT(INPUT!$I$1)+INPUT!$I$2),"Washout","On Meds"))))</f>
        <v/>
      </c>
      <c r="F1168">
        <f>IF(B1168="","",1.509*(LN(B1168)^1.084-5.381))</f>
        <v/>
      </c>
      <c r="G1168">
        <f>IF(F1168="","",IF(F1168&lt;0,10*F1168^2,0))</f>
        <v/>
      </c>
      <c r="H1168">
        <f>IF(F1168="","",IF(F1168&gt;0,10*F1168^2,0))</f>
        <v/>
      </c>
    </row>
    <row r="1169">
      <c r="A1169">
        <f>Input!A1169</f>
        <v/>
      </c>
      <c r="B1169">
        <f>IF(ISNUMBER(Input!B1169),IF(AND(Input!B1169&gt;=20,Input!B1169&lt;=700),Input!B1169,""),"")</f>
        <v/>
      </c>
      <c r="C1169">
        <f>IF(B1169="","",INT(A1169))</f>
        <v/>
      </c>
      <c r="D1169">
        <f>IF(B1169="","",HOUR(A1169))</f>
        <v/>
      </c>
      <c r="E1169">
        <f>IF(B1169="","",IF(INPUT!$I$1="","",IF(C1169&lt;(INT(INPUT!$I$1)-INPUT!$I$2),"Off Meds",IF(C1169&lt;=(INT(INPUT!$I$1)+INPUT!$I$2),"Washout","On Meds"))))</f>
        <v/>
      </c>
      <c r="F1169">
        <f>IF(B1169="","",1.509*(LN(B1169)^1.084-5.381))</f>
        <v/>
      </c>
      <c r="G1169">
        <f>IF(F1169="","",IF(F1169&lt;0,10*F1169^2,0))</f>
        <v/>
      </c>
      <c r="H1169">
        <f>IF(F1169="","",IF(F1169&gt;0,10*F1169^2,0))</f>
        <v/>
      </c>
    </row>
    <row r="1170">
      <c r="A1170">
        <f>Input!A1170</f>
        <v/>
      </c>
      <c r="B1170">
        <f>IF(ISNUMBER(Input!B1170),IF(AND(Input!B1170&gt;=20,Input!B1170&lt;=700),Input!B1170,""),"")</f>
        <v/>
      </c>
      <c r="C1170">
        <f>IF(B1170="","",INT(A1170))</f>
        <v/>
      </c>
      <c r="D1170">
        <f>IF(B1170="","",HOUR(A1170))</f>
        <v/>
      </c>
      <c r="E1170">
        <f>IF(B1170="","",IF(INPUT!$I$1="","",IF(C1170&lt;(INT(INPUT!$I$1)-INPUT!$I$2),"Off Meds",IF(C1170&lt;=(INT(INPUT!$I$1)+INPUT!$I$2),"Washout","On Meds"))))</f>
        <v/>
      </c>
      <c r="F1170">
        <f>IF(B1170="","",1.509*(LN(B1170)^1.084-5.381))</f>
        <v/>
      </c>
      <c r="G1170">
        <f>IF(F1170="","",IF(F1170&lt;0,10*F1170^2,0))</f>
        <v/>
      </c>
      <c r="H1170">
        <f>IF(F1170="","",IF(F1170&gt;0,10*F1170^2,0))</f>
        <v/>
      </c>
    </row>
    <row r="1171">
      <c r="A1171">
        <f>Input!A1171</f>
        <v/>
      </c>
      <c r="B1171">
        <f>IF(ISNUMBER(Input!B1171),IF(AND(Input!B1171&gt;=20,Input!B1171&lt;=700),Input!B1171,""),"")</f>
        <v/>
      </c>
      <c r="C1171">
        <f>IF(B1171="","",INT(A1171))</f>
        <v/>
      </c>
      <c r="D1171">
        <f>IF(B1171="","",HOUR(A1171))</f>
        <v/>
      </c>
      <c r="E1171">
        <f>IF(B1171="","",IF(INPUT!$I$1="","",IF(C1171&lt;(INT(INPUT!$I$1)-INPUT!$I$2),"Off Meds",IF(C1171&lt;=(INT(INPUT!$I$1)+INPUT!$I$2),"Washout","On Meds"))))</f>
        <v/>
      </c>
      <c r="F1171">
        <f>IF(B1171="","",1.509*(LN(B1171)^1.084-5.381))</f>
        <v/>
      </c>
      <c r="G1171">
        <f>IF(F1171="","",IF(F1171&lt;0,10*F1171^2,0))</f>
        <v/>
      </c>
      <c r="H1171">
        <f>IF(F1171="","",IF(F1171&gt;0,10*F1171^2,0))</f>
        <v/>
      </c>
    </row>
    <row r="1172">
      <c r="A1172">
        <f>Input!A1172</f>
        <v/>
      </c>
      <c r="B1172">
        <f>IF(ISNUMBER(Input!B1172),IF(AND(Input!B1172&gt;=20,Input!B1172&lt;=700),Input!B1172,""),"")</f>
        <v/>
      </c>
      <c r="C1172">
        <f>IF(B1172="","",INT(A1172))</f>
        <v/>
      </c>
      <c r="D1172">
        <f>IF(B1172="","",HOUR(A1172))</f>
        <v/>
      </c>
      <c r="E1172">
        <f>IF(B1172="","",IF(INPUT!$I$1="","",IF(C1172&lt;(INT(INPUT!$I$1)-INPUT!$I$2),"Off Meds",IF(C1172&lt;=(INT(INPUT!$I$1)+INPUT!$I$2),"Washout","On Meds"))))</f>
        <v/>
      </c>
      <c r="F1172">
        <f>IF(B1172="","",1.509*(LN(B1172)^1.084-5.381))</f>
        <v/>
      </c>
      <c r="G1172">
        <f>IF(F1172="","",IF(F1172&lt;0,10*F1172^2,0))</f>
        <v/>
      </c>
      <c r="H1172">
        <f>IF(F1172="","",IF(F1172&gt;0,10*F1172^2,0))</f>
        <v/>
      </c>
    </row>
    <row r="1173">
      <c r="A1173">
        <f>Input!A1173</f>
        <v/>
      </c>
      <c r="B1173">
        <f>IF(ISNUMBER(Input!B1173),IF(AND(Input!B1173&gt;=20,Input!B1173&lt;=700),Input!B1173,""),"")</f>
        <v/>
      </c>
      <c r="C1173">
        <f>IF(B1173="","",INT(A1173))</f>
        <v/>
      </c>
      <c r="D1173">
        <f>IF(B1173="","",HOUR(A1173))</f>
        <v/>
      </c>
      <c r="E1173">
        <f>IF(B1173="","",IF(INPUT!$I$1="","",IF(C1173&lt;(INT(INPUT!$I$1)-INPUT!$I$2),"Off Meds",IF(C1173&lt;=(INT(INPUT!$I$1)+INPUT!$I$2),"Washout","On Meds"))))</f>
        <v/>
      </c>
      <c r="F1173">
        <f>IF(B1173="","",1.509*(LN(B1173)^1.084-5.381))</f>
        <v/>
      </c>
      <c r="G1173">
        <f>IF(F1173="","",IF(F1173&lt;0,10*F1173^2,0))</f>
        <v/>
      </c>
      <c r="H1173">
        <f>IF(F1173="","",IF(F1173&gt;0,10*F1173^2,0))</f>
        <v/>
      </c>
    </row>
    <row r="1174">
      <c r="A1174">
        <f>Input!A1174</f>
        <v/>
      </c>
      <c r="B1174">
        <f>IF(ISNUMBER(Input!B1174),IF(AND(Input!B1174&gt;=20,Input!B1174&lt;=700),Input!B1174,""),"")</f>
        <v/>
      </c>
      <c r="C1174">
        <f>IF(B1174="","",INT(A1174))</f>
        <v/>
      </c>
      <c r="D1174">
        <f>IF(B1174="","",HOUR(A1174))</f>
        <v/>
      </c>
      <c r="E1174">
        <f>IF(B1174="","",IF(INPUT!$I$1="","",IF(C1174&lt;(INT(INPUT!$I$1)-INPUT!$I$2),"Off Meds",IF(C1174&lt;=(INT(INPUT!$I$1)+INPUT!$I$2),"Washout","On Meds"))))</f>
        <v/>
      </c>
      <c r="F1174">
        <f>IF(B1174="","",1.509*(LN(B1174)^1.084-5.381))</f>
        <v/>
      </c>
      <c r="G1174">
        <f>IF(F1174="","",IF(F1174&lt;0,10*F1174^2,0))</f>
        <v/>
      </c>
      <c r="H1174">
        <f>IF(F1174="","",IF(F1174&gt;0,10*F1174^2,0))</f>
        <v/>
      </c>
    </row>
    <row r="1175">
      <c r="A1175">
        <f>Input!A1175</f>
        <v/>
      </c>
      <c r="B1175">
        <f>IF(ISNUMBER(Input!B1175),IF(AND(Input!B1175&gt;=20,Input!B1175&lt;=700),Input!B1175,""),"")</f>
        <v/>
      </c>
      <c r="C1175">
        <f>IF(B1175="","",INT(A1175))</f>
        <v/>
      </c>
      <c r="D1175">
        <f>IF(B1175="","",HOUR(A1175))</f>
        <v/>
      </c>
      <c r="E1175">
        <f>IF(B1175="","",IF(INPUT!$I$1="","",IF(C1175&lt;(INT(INPUT!$I$1)-INPUT!$I$2),"Off Meds",IF(C1175&lt;=(INT(INPUT!$I$1)+INPUT!$I$2),"Washout","On Meds"))))</f>
        <v/>
      </c>
      <c r="F1175">
        <f>IF(B1175="","",1.509*(LN(B1175)^1.084-5.381))</f>
        <v/>
      </c>
      <c r="G1175">
        <f>IF(F1175="","",IF(F1175&lt;0,10*F1175^2,0))</f>
        <v/>
      </c>
      <c r="H1175">
        <f>IF(F1175="","",IF(F1175&gt;0,10*F1175^2,0))</f>
        <v/>
      </c>
    </row>
    <row r="1176">
      <c r="A1176">
        <f>Input!A1176</f>
        <v/>
      </c>
      <c r="B1176">
        <f>IF(ISNUMBER(Input!B1176),IF(AND(Input!B1176&gt;=20,Input!B1176&lt;=700),Input!B1176,""),"")</f>
        <v/>
      </c>
      <c r="C1176">
        <f>IF(B1176="","",INT(A1176))</f>
        <v/>
      </c>
      <c r="D1176">
        <f>IF(B1176="","",HOUR(A1176))</f>
        <v/>
      </c>
      <c r="E1176">
        <f>IF(B1176="","",IF(INPUT!$I$1="","",IF(C1176&lt;(INT(INPUT!$I$1)-INPUT!$I$2),"Off Meds",IF(C1176&lt;=(INT(INPUT!$I$1)+INPUT!$I$2),"Washout","On Meds"))))</f>
        <v/>
      </c>
      <c r="F1176">
        <f>IF(B1176="","",1.509*(LN(B1176)^1.084-5.381))</f>
        <v/>
      </c>
      <c r="G1176">
        <f>IF(F1176="","",IF(F1176&lt;0,10*F1176^2,0))</f>
        <v/>
      </c>
      <c r="H1176">
        <f>IF(F1176="","",IF(F1176&gt;0,10*F1176^2,0))</f>
        <v/>
      </c>
    </row>
    <row r="1177">
      <c r="A1177">
        <f>Input!A1177</f>
        <v/>
      </c>
      <c r="B1177">
        <f>IF(ISNUMBER(Input!B1177),IF(AND(Input!B1177&gt;=20,Input!B1177&lt;=700),Input!B1177,""),"")</f>
        <v/>
      </c>
      <c r="C1177">
        <f>IF(B1177="","",INT(A1177))</f>
        <v/>
      </c>
      <c r="D1177">
        <f>IF(B1177="","",HOUR(A1177))</f>
        <v/>
      </c>
      <c r="E1177">
        <f>IF(B1177="","",IF(INPUT!$I$1="","",IF(C1177&lt;(INT(INPUT!$I$1)-INPUT!$I$2),"Off Meds",IF(C1177&lt;=(INT(INPUT!$I$1)+INPUT!$I$2),"Washout","On Meds"))))</f>
        <v/>
      </c>
      <c r="F1177">
        <f>IF(B1177="","",1.509*(LN(B1177)^1.084-5.381))</f>
        <v/>
      </c>
      <c r="G1177">
        <f>IF(F1177="","",IF(F1177&lt;0,10*F1177^2,0))</f>
        <v/>
      </c>
      <c r="H1177">
        <f>IF(F1177="","",IF(F1177&gt;0,10*F1177^2,0))</f>
        <v/>
      </c>
    </row>
    <row r="1178">
      <c r="A1178">
        <f>Input!A1178</f>
        <v/>
      </c>
      <c r="B1178">
        <f>IF(ISNUMBER(Input!B1178),IF(AND(Input!B1178&gt;=20,Input!B1178&lt;=700),Input!B1178,""),"")</f>
        <v/>
      </c>
      <c r="C1178">
        <f>IF(B1178="","",INT(A1178))</f>
        <v/>
      </c>
      <c r="D1178">
        <f>IF(B1178="","",HOUR(A1178))</f>
        <v/>
      </c>
      <c r="E1178">
        <f>IF(B1178="","",IF(INPUT!$I$1="","",IF(C1178&lt;(INT(INPUT!$I$1)-INPUT!$I$2),"Off Meds",IF(C1178&lt;=(INT(INPUT!$I$1)+INPUT!$I$2),"Washout","On Meds"))))</f>
        <v/>
      </c>
      <c r="F1178">
        <f>IF(B1178="","",1.509*(LN(B1178)^1.084-5.381))</f>
        <v/>
      </c>
      <c r="G1178">
        <f>IF(F1178="","",IF(F1178&lt;0,10*F1178^2,0))</f>
        <v/>
      </c>
      <c r="H1178">
        <f>IF(F1178="","",IF(F1178&gt;0,10*F1178^2,0))</f>
        <v/>
      </c>
    </row>
    <row r="1179">
      <c r="A1179">
        <f>Input!A1179</f>
        <v/>
      </c>
      <c r="B1179">
        <f>IF(ISNUMBER(Input!B1179),IF(AND(Input!B1179&gt;=20,Input!B1179&lt;=700),Input!B1179,""),"")</f>
        <v/>
      </c>
      <c r="C1179">
        <f>IF(B1179="","",INT(A1179))</f>
        <v/>
      </c>
      <c r="D1179">
        <f>IF(B1179="","",HOUR(A1179))</f>
        <v/>
      </c>
      <c r="E1179">
        <f>IF(B1179="","",IF(INPUT!$I$1="","",IF(C1179&lt;(INT(INPUT!$I$1)-INPUT!$I$2),"Off Meds",IF(C1179&lt;=(INT(INPUT!$I$1)+INPUT!$I$2),"Washout","On Meds"))))</f>
        <v/>
      </c>
      <c r="F1179">
        <f>IF(B1179="","",1.509*(LN(B1179)^1.084-5.381))</f>
        <v/>
      </c>
      <c r="G1179">
        <f>IF(F1179="","",IF(F1179&lt;0,10*F1179^2,0))</f>
        <v/>
      </c>
      <c r="H1179">
        <f>IF(F1179="","",IF(F1179&gt;0,10*F1179^2,0))</f>
        <v/>
      </c>
    </row>
    <row r="1180">
      <c r="A1180">
        <f>Input!A1180</f>
        <v/>
      </c>
      <c r="B1180">
        <f>IF(ISNUMBER(Input!B1180),IF(AND(Input!B1180&gt;=20,Input!B1180&lt;=700),Input!B1180,""),"")</f>
        <v/>
      </c>
      <c r="C1180">
        <f>IF(B1180="","",INT(A1180))</f>
        <v/>
      </c>
      <c r="D1180">
        <f>IF(B1180="","",HOUR(A1180))</f>
        <v/>
      </c>
      <c r="E1180">
        <f>IF(B1180="","",IF(INPUT!$I$1="","",IF(C1180&lt;(INT(INPUT!$I$1)-INPUT!$I$2),"Off Meds",IF(C1180&lt;=(INT(INPUT!$I$1)+INPUT!$I$2),"Washout","On Meds"))))</f>
        <v/>
      </c>
      <c r="F1180">
        <f>IF(B1180="","",1.509*(LN(B1180)^1.084-5.381))</f>
        <v/>
      </c>
      <c r="G1180">
        <f>IF(F1180="","",IF(F1180&lt;0,10*F1180^2,0))</f>
        <v/>
      </c>
      <c r="H1180">
        <f>IF(F1180="","",IF(F1180&gt;0,10*F1180^2,0))</f>
        <v/>
      </c>
    </row>
    <row r="1181">
      <c r="A1181">
        <f>Input!A1181</f>
        <v/>
      </c>
      <c r="B1181">
        <f>IF(ISNUMBER(Input!B1181),IF(AND(Input!B1181&gt;=20,Input!B1181&lt;=700),Input!B1181,""),"")</f>
        <v/>
      </c>
      <c r="C1181">
        <f>IF(B1181="","",INT(A1181))</f>
        <v/>
      </c>
      <c r="D1181">
        <f>IF(B1181="","",HOUR(A1181))</f>
        <v/>
      </c>
      <c r="E1181">
        <f>IF(B1181="","",IF(INPUT!$I$1="","",IF(C1181&lt;(INT(INPUT!$I$1)-INPUT!$I$2),"Off Meds",IF(C1181&lt;=(INT(INPUT!$I$1)+INPUT!$I$2),"Washout","On Meds"))))</f>
        <v/>
      </c>
      <c r="F1181">
        <f>IF(B1181="","",1.509*(LN(B1181)^1.084-5.381))</f>
        <v/>
      </c>
      <c r="G1181">
        <f>IF(F1181="","",IF(F1181&lt;0,10*F1181^2,0))</f>
        <v/>
      </c>
      <c r="H1181">
        <f>IF(F1181="","",IF(F1181&gt;0,10*F1181^2,0))</f>
        <v/>
      </c>
    </row>
    <row r="1182">
      <c r="A1182">
        <f>Input!A1182</f>
        <v/>
      </c>
      <c r="B1182">
        <f>IF(ISNUMBER(Input!B1182),IF(AND(Input!B1182&gt;=20,Input!B1182&lt;=700),Input!B1182,""),"")</f>
        <v/>
      </c>
      <c r="C1182">
        <f>IF(B1182="","",INT(A1182))</f>
        <v/>
      </c>
      <c r="D1182">
        <f>IF(B1182="","",HOUR(A1182))</f>
        <v/>
      </c>
      <c r="E1182">
        <f>IF(B1182="","",IF(INPUT!$I$1="","",IF(C1182&lt;(INT(INPUT!$I$1)-INPUT!$I$2),"Off Meds",IF(C1182&lt;=(INT(INPUT!$I$1)+INPUT!$I$2),"Washout","On Meds"))))</f>
        <v/>
      </c>
      <c r="F1182">
        <f>IF(B1182="","",1.509*(LN(B1182)^1.084-5.381))</f>
        <v/>
      </c>
      <c r="G1182">
        <f>IF(F1182="","",IF(F1182&lt;0,10*F1182^2,0))</f>
        <v/>
      </c>
      <c r="H1182">
        <f>IF(F1182="","",IF(F1182&gt;0,10*F1182^2,0))</f>
        <v/>
      </c>
    </row>
    <row r="1183">
      <c r="A1183">
        <f>Input!A1183</f>
        <v/>
      </c>
      <c r="B1183">
        <f>IF(ISNUMBER(Input!B1183),IF(AND(Input!B1183&gt;=20,Input!B1183&lt;=700),Input!B1183,""),"")</f>
        <v/>
      </c>
      <c r="C1183">
        <f>IF(B1183="","",INT(A1183))</f>
        <v/>
      </c>
      <c r="D1183">
        <f>IF(B1183="","",HOUR(A1183))</f>
        <v/>
      </c>
      <c r="E1183">
        <f>IF(B1183="","",IF(INPUT!$I$1="","",IF(C1183&lt;(INT(INPUT!$I$1)-INPUT!$I$2),"Off Meds",IF(C1183&lt;=(INT(INPUT!$I$1)+INPUT!$I$2),"Washout","On Meds"))))</f>
        <v/>
      </c>
      <c r="F1183">
        <f>IF(B1183="","",1.509*(LN(B1183)^1.084-5.381))</f>
        <v/>
      </c>
      <c r="G1183">
        <f>IF(F1183="","",IF(F1183&lt;0,10*F1183^2,0))</f>
        <v/>
      </c>
      <c r="H1183">
        <f>IF(F1183="","",IF(F1183&gt;0,10*F1183^2,0))</f>
        <v/>
      </c>
    </row>
    <row r="1184">
      <c r="A1184">
        <f>Input!A1184</f>
        <v/>
      </c>
      <c r="B1184">
        <f>IF(ISNUMBER(Input!B1184),IF(AND(Input!B1184&gt;=20,Input!B1184&lt;=700),Input!B1184,""),"")</f>
        <v/>
      </c>
      <c r="C1184">
        <f>IF(B1184="","",INT(A1184))</f>
        <v/>
      </c>
      <c r="D1184">
        <f>IF(B1184="","",HOUR(A1184))</f>
        <v/>
      </c>
      <c r="E1184">
        <f>IF(B1184="","",IF(INPUT!$I$1="","",IF(C1184&lt;(INT(INPUT!$I$1)-INPUT!$I$2),"Off Meds",IF(C1184&lt;=(INT(INPUT!$I$1)+INPUT!$I$2),"Washout","On Meds"))))</f>
        <v/>
      </c>
      <c r="F1184">
        <f>IF(B1184="","",1.509*(LN(B1184)^1.084-5.381))</f>
        <v/>
      </c>
      <c r="G1184">
        <f>IF(F1184="","",IF(F1184&lt;0,10*F1184^2,0))</f>
        <v/>
      </c>
      <c r="H1184">
        <f>IF(F1184="","",IF(F1184&gt;0,10*F1184^2,0))</f>
        <v/>
      </c>
    </row>
    <row r="1185">
      <c r="A1185">
        <f>Input!A1185</f>
        <v/>
      </c>
      <c r="B1185">
        <f>IF(ISNUMBER(Input!B1185),IF(AND(Input!B1185&gt;=20,Input!B1185&lt;=700),Input!B1185,""),"")</f>
        <v/>
      </c>
      <c r="C1185">
        <f>IF(B1185="","",INT(A1185))</f>
        <v/>
      </c>
      <c r="D1185">
        <f>IF(B1185="","",HOUR(A1185))</f>
        <v/>
      </c>
      <c r="E1185">
        <f>IF(B1185="","",IF(INPUT!$I$1="","",IF(C1185&lt;(INT(INPUT!$I$1)-INPUT!$I$2),"Off Meds",IF(C1185&lt;=(INT(INPUT!$I$1)+INPUT!$I$2),"Washout","On Meds"))))</f>
        <v/>
      </c>
      <c r="F1185">
        <f>IF(B1185="","",1.509*(LN(B1185)^1.084-5.381))</f>
        <v/>
      </c>
      <c r="G1185">
        <f>IF(F1185="","",IF(F1185&lt;0,10*F1185^2,0))</f>
        <v/>
      </c>
      <c r="H1185">
        <f>IF(F1185="","",IF(F1185&gt;0,10*F1185^2,0))</f>
        <v/>
      </c>
    </row>
    <row r="1186">
      <c r="A1186">
        <f>Input!A1186</f>
        <v/>
      </c>
      <c r="B1186">
        <f>IF(ISNUMBER(Input!B1186),IF(AND(Input!B1186&gt;=20,Input!B1186&lt;=700),Input!B1186,""),"")</f>
        <v/>
      </c>
      <c r="C1186">
        <f>IF(B1186="","",INT(A1186))</f>
        <v/>
      </c>
      <c r="D1186">
        <f>IF(B1186="","",HOUR(A1186))</f>
        <v/>
      </c>
      <c r="E1186">
        <f>IF(B1186="","",IF(INPUT!$I$1="","",IF(C1186&lt;(INT(INPUT!$I$1)-INPUT!$I$2),"Off Meds",IF(C1186&lt;=(INT(INPUT!$I$1)+INPUT!$I$2),"Washout","On Meds"))))</f>
        <v/>
      </c>
      <c r="F1186">
        <f>IF(B1186="","",1.509*(LN(B1186)^1.084-5.381))</f>
        <v/>
      </c>
      <c r="G1186">
        <f>IF(F1186="","",IF(F1186&lt;0,10*F1186^2,0))</f>
        <v/>
      </c>
      <c r="H1186">
        <f>IF(F1186="","",IF(F1186&gt;0,10*F1186^2,0))</f>
        <v/>
      </c>
    </row>
    <row r="1187">
      <c r="A1187">
        <f>Input!A1187</f>
        <v/>
      </c>
      <c r="B1187">
        <f>IF(ISNUMBER(Input!B1187),IF(AND(Input!B1187&gt;=20,Input!B1187&lt;=700),Input!B1187,""),"")</f>
        <v/>
      </c>
      <c r="C1187">
        <f>IF(B1187="","",INT(A1187))</f>
        <v/>
      </c>
      <c r="D1187">
        <f>IF(B1187="","",HOUR(A1187))</f>
        <v/>
      </c>
      <c r="E1187">
        <f>IF(B1187="","",IF(INPUT!$I$1="","",IF(C1187&lt;(INT(INPUT!$I$1)-INPUT!$I$2),"Off Meds",IF(C1187&lt;=(INT(INPUT!$I$1)+INPUT!$I$2),"Washout","On Meds"))))</f>
        <v/>
      </c>
      <c r="F1187">
        <f>IF(B1187="","",1.509*(LN(B1187)^1.084-5.381))</f>
        <v/>
      </c>
      <c r="G1187">
        <f>IF(F1187="","",IF(F1187&lt;0,10*F1187^2,0))</f>
        <v/>
      </c>
      <c r="H1187">
        <f>IF(F1187="","",IF(F1187&gt;0,10*F1187^2,0))</f>
        <v/>
      </c>
    </row>
    <row r="1188">
      <c r="A1188">
        <f>Input!A1188</f>
        <v/>
      </c>
      <c r="B1188">
        <f>IF(ISNUMBER(Input!B1188),IF(AND(Input!B1188&gt;=20,Input!B1188&lt;=700),Input!B1188,""),"")</f>
        <v/>
      </c>
      <c r="C1188">
        <f>IF(B1188="","",INT(A1188))</f>
        <v/>
      </c>
      <c r="D1188">
        <f>IF(B1188="","",HOUR(A1188))</f>
        <v/>
      </c>
      <c r="E1188">
        <f>IF(B1188="","",IF(INPUT!$I$1="","",IF(C1188&lt;(INT(INPUT!$I$1)-INPUT!$I$2),"Off Meds",IF(C1188&lt;=(INT(INPUT!$I$1)+INPUT!$I$2),"Washout","On Meds"))))</f>
        <v/>
      </c>
      <c r="F1188">
        <f>IF(B1188="","",1.509*(LN(B1188)^1.084-5.381))</f>
        <v/>
      </c>
      <c r="G1188">
        <f>IF(F1188="","",IF(F1188&lt;0,10*F1188^2,0))</f>
        <v/>
      </c>
      <c r="H1188">
        <f>IF(F1188="","",IF(F1188&gt;0,10*F1188^2,0))</f>
        <v/>
      </c>
    </row>
    <row r="1189">
      <c r="A1189">
        <f>Input!A1189</f>
        <v/>
      </c>
      <c r="B1189">
        <f>IF(ISNUMBER(Input!B1189),IF(AND(Input!B1189&gt;=20,Input!B1189&lt;=700),Input!B1189,""),"")</f>
        <v/>
      </c>
      <c r="C1189">
        <f>IF(B1189="","",INT(A1189))</f>
        <v/>
      </c>
      <c r="D1189">
        <f>IF(B1189="","",HOUR(A1189))</f>
        <v/>
      </c>
      <c r="E1189">
        <f>IF(B1189="","",IF(INPUT!$I$1="","",IF(C1189&lt;(INT(INPUT!$I$1)-INPUT!$I$2),"Off Meds",IF(C1189&lt;=(INT(INPUT!$I$1)+INPUT!$I$2),"Washout","On Meds"))))</f>
        <v/>
      </c>
      <c r="F1189">
        <f>IF(B1189="","",1.509*(LN(B1189)^1.084-5.381))</f>
        <v/>
      </c>
      <c r="G1189">
        <f>IF(F1189="","",IF(F1189&lt;0,10*F1189^2,0))</f>
        <v/>
      </c>
      <c r="H1189">
        <f>IF(F1189="","",IF(F1189&gt;0,10*F1189^2,0))</f>
        <v/>
      </c>
    </row>
    <row r="1190">
      <c r="A1190">
        <f>Input!A1190</f>
        <v/>
      </c>
      <c r="B1190">
        <f>IF(ISNUMBER(Input!B1190),IF(AND(Input!B1190&gt;=20,Input!B1190&lt;=700),Input!B1190,""),"")</f>
        <v/>
      </c>
      <c r="C1190">
        <f>IF(B1190="","",INT(A1190))</f>
        <v/>
      </c>
      <c r="D1190">
        <f>IF(B1190="","",HOUR(A1190))</f>
        <v/>
      </c>
      <c r="E1190">
        <f>IF(B1190="","",IF(INPUT!$I$1="","",IF(C1190&lt;(INT(INPUT!$I$1)-INPUT!$I$2),"Off Meds",IF(C1190&lt;=(INT(INPUT!$I$1)+INPUT!$I$2),"Washout","On Meds"))))</f>
        <v/>
      </c>
      <c r="F1190">
        <f>IF(B1190="","",1.509*(LN(B1190)^1.084-5.381))</f>
        <v/>
      </c>
      <c r="G1190">
        <f>IF(F1190="","",IF(F1190&lt;0,10*F1190^2,0))</f>
        <v/>
      </c>
      <c r="H1190">
        <f>IF(F1190="","",IF(F1190&gt;0,10*F1190^2,0))</f>
        <v/>
      </c>
    </row>
    <row r="1191">
      <c r="A1191">
        <f>Input!A1191</f>
        <v/>
      </c>
      <c r="B1191">
        <f>IF(ISNUMBER(Input!B1191),IF(AND(Input!B1191&gt;=20,Input!B1191&lt;=700),Input!B1191,""),"")</f>
        <v/>
      </c>
      <c r="C1191">
        <f>IF(B1191="","",INT(A1191))</f>
        <v/>
      </c>
      <c r="D1191">
        <f>IF(B1191="","",HOUR(A1191))</f>
        <v/>
      </c>
      <c r="E1191">
        <f>IF(B1191="","",IF(INPUT!$I$1="","",IF(C1191&lt;(INT(INPUT!$I$1)-INPUT!$I$2),"Off Meds",IF(C1191&lt;=(INT(INPUT!$I$1)+INPUT!$I$2),"Washout","On Meds"))))</f>
        <v/>
      </c>
      <c r="F1191">
        <f>IF(B1191="","",1.509*(LN(B1191)^1.084-5.381))</f>
        <v/>
      </c>
      <c r="G1191">
        <f>IF(F1191="","",IF(F1191&lt;0,10*F1191^2,0))</f>
        <v/>
      </c>
      <c r="H1191">
        <f>IF(F1191="","",IF(F1191&gt;0,10*F1191^2,0))</f>
        <v/>
      </c>
    </row>
    <row r="1192">
      <c r="A1192">
        <f>Input!A1192</f>
        <v/>
      </c>
      <c r="B1192">
        <f>IF(ISNUMBER(Input!B1192),IF(AND(Input!B1192&gt;=20,Input!B1192&lt;=700),Input!B1192,""),"")</f>
        <v/>
      </c>
      <c r="C1192">
        <f>IF(B1192="","",INT(A1192))</f>
        <v/>
      </c>
      <c r="D1192">
        <f>IF(B1192="","",HOUR(A1192))</f>
        <v/>
      </c>
      <c r="E1192">
        <f>IF(B1192="","",IF(INPUT!$I$1="","",IF(C1192&lt;(INT(INPUT!$I$1)-INPUT!$I$2),"Off Meds",IF(C1192&lt;=(INT(INPUT!$I$1)+INPUT!$I$2),"Washout","On Meds"))))</f>
        <v/>
      </c>
      <c r="F1192">
        <f>IF(B1192="","",1.509*(LN(B1192)^1.084-5.381))</f>
        <v/>
      </c>
      <c r="G1192">
        <f>IF(F1192="","",IF(F1192&lt;0,10*F1192^2,0))</f>
        <v/>
      </c>
      <c r="H1192">
        <f>IF(F1192="","",IF(F1192&gt;0,10*F1192^2,0))</f>
        <v/>
      </c>
    </row>
    <row r="1193">
      <c r="A1193">
        <f>Input!A1193</f>
        <v/>
      </c>
      <c r="B1193">
        <f>IF(ISNUMBER(Input!B1193),IF(AND(Input!B1193&gt;=20,Input!B1193&lt;=700),Input!B1193,""),"")</f>
        <v/>
      </c>
      <c r="C1193">
        <f>IF(B1193="","",INT(A1193))</f>
        <v/>
      </c>
      <c r="D1193">
        <f>IF(B1193="","",HOUR(A1193))</f>
        <v/>
      </c>
      <c r="E1193">
        <f>IF(B1193="","",IF(INPUT!$I$1="","",IF(C1193&lt;(INT(INPUT!$I$1)-INPUT!$I$2),"Off Meds",IF(C1193&lt;=(INT(INPUT!$I$1)+INPUT!$I$2),"Washout","On Meds"))))</f>
        <v/>
      </c>
      <c r="F1193">
        <f>IF(B1193="","",1.509*(LN(B1193)^1.084-5.381))</f>
        <v/>
      </c>
      <c r="G1193">
        <f>IF(F1193="","",IF(F1193&lt;0,10*F1193^2,0))</f>
        <v/>
      </c>
      <c r="H1193">
        <f>IF(F1193="","",IF(F1193&gt;0,10*F1193^2,0))</f>
        <v/>
      </c>
    </row>
    <row r="1194">
      <c r="A1194">
        <f>Input!A1194</f>
        <v/>
      </c>
      <c r="B1194">
        <f>IF(ISNUMBER(Input!B1194),IF(AND(Input!B1194&gt;=20,Input!B1194&lt;=700),Input!B1194,""),"")</f>
        <v/>
      </c>
      <c r="C1194">
        <f>IF(B1194="","",INT(A1194))</f>
        <v/>
      </c>
      <c r="D1194">
        <f>IF(B1194="","",HOUR(A1194))</f>
        <v/>
      </c>
      <c r="E1194">
        <f>IF(B1194="","",IF(INPUT!$I$1="","",IF(C1194&lt;(INT(INPUT!$I$1)-INPUT!$I$2),"Off Meds",IF(C1194&lt;=(INT(INPUT!$I$1)+INPUT!$I$2),"Washout","On Meds"))))</f>
        <v/>
      </c>
      <c r="F1194">
        <f>IF(B1194="","",1.509*(LN(B1194)^1.084-5.381))</f>
        <v/>
      </c>
      <c r="G1194">
        <f>IF(F1194="","",IF(F1194&lt;0,10*F1194^2,0))</f>
        <v/>
      </c>
      <c r="H1194">
        <f>IF(F1194="","",IF(F1194&gt;0,10*F1194^2,0))</f>
        <v/>
      </c>
    </row>
    <row r="1195">
      <c r="A1195">
        <f>Input!A1195</f>
        <v/>
      </c>
      <c r="B1195">
        <f>IF(ISNUMBER(Input!B1195),IF(AND(Input!B1195&gt;=20,Input!B1195&lt;=700),Input!B1195,""),"")</f>
        <v/>
      </c>
      <c r="C1195">
        <f>IF(B1195="","",INT(A1195))</f>
        <v/>
      </c>
      <c r="D1195">
        <f>IF(B1195="","",HOUR(A1195))</f>
        <v/>
      </c>
      <c r="E1195">
        <f>IF(B1195="","",IF(INPUT!$I$1="","",IF(C1195&lt;(INT(INPUT!$I$1)-INPUT!$I$2),"Off Meds",IF(C1195&lt;=(INT(INPUT!$I$1)+INPUT!$I$2),"Washout","On Meds"))))</f>
        <v/>
      </c>
      <c r="F1195">
        <f>IF(B1195="","",1.509*(LN(B1195)^1.084-5.381))</f>
        <v/>
      </c>
      <c r="G1195">
        <f>IF(F1195="","",IF(F1195&lt;0,10*F1195^2,0))</f>
        <v/>
      </c>
      <c r="H1195">
        <f>IF(F1195="","",IF(F1195&gt;0,10*F1195^2,0))</f>
        <v/>
      </c>
    </row>
    <row r="1196">
      <c r="A1196">
        <f>Input!A1196</f>
        <v/>
      </c>
      <c r="B1196">
        <f>IF(ISNUMBER(Input!B1196),IF(AND(Input!B1196&gt;=20,Input!B1196&lt;=700),Input!B1196,""),"")</f>
        <v/>
      </c>
      <c r="C1196">
        <f>IF(B1196="","",INT(A1196))</f>
        <v/>
      </c>
      <c r="D1196">
        <f>IF(B1196="","",HOUR(A1196))</f>
        <v/>
      </c>
      <c r="E1196">
        <f>IF(B1196="","",IF(INPUT!$I$1="","",IF(C1196&lt;(INT(INPUT!$I$1)-INPUT!$I$2),"Off Meds",IF(C1196&lt;=(INT(INPUT!$I$1)+INPUT!$I$2),"Washout","On Meds"))))</f>
        <v/>
      </c>
      <c r="F1196">
        <f>IF(B1196="","",1.509*(LN(B1196)^1.084-5.381))</f>
        <v/>
      </c>
      <c r="G1196">
        <f>IF(F1196="","",IF(F1196&lt;0,10*F1196^2,0))</f>
        <v/>
      </c>
      <c r="H1196">
        <f>IF(F1196="","",IF(F1196&gt;0,10*F1196^2,0))</f>
        <v/>
      </c>
    </row>
    <row r="1197">
      <c r="A1197">
        <f>Input!A1197</f>
        <v/>
      </c>
      <c r="B1197">
        <f>IF(ISNUMBER(Input!B1197),IF(AND(Input!B1197&gt;=20,Input!B1197&lt;=700),Input!B1197,""),"")</f>
        <v/>
      </c>
      <c r="C1197">
        <f>IF(B1197="","",INT(A1197))</f>
        <v/>
      </c>
      <c r="D1197">
        <f>IF(B1197="","",HOUR(A1197))</f>
        <v/>
      </c>
      <c r="E1197">
        <f>IF(B1197="","",IF(INPUT!$I$1="","",IF(C1197&lt;(INT(INPUT!$I$1)-INPUT!$I$2),"Off Meds",IF(C1197&lt;=(INT(INPUT!$I$1)+INPUT!$I$2),"Washout","On Meds"))))</f>
        <v/>
      </c>
      <c r="F1197">
        <f>IF(B1197="","",1.509*(LN(B1197)^1.084-5.381))</f>
        <v/>
      </c>
      <c r="G1197">
        <f>IF(F1197="","",IF(F1197&lt;0,10*F1197^2,0))</f>
        <v/>
      </c>
      <c r="H1197">
        <f>IF(F1197="","",IF(F1197&gt;0,10*F1197^2,0))</f>
        <v/>
      </c>
    </row>
    <row r="1198">
      <c r="A1198">
        <f>Input!A1198</f>
        <v/>
      </c>
      <c r="B1198">
        <f>IF(ISNUMBER(Input!B1198),IF(AND(Input!B1198&gt;=20,Input!B1198&lt;=700),Input!B1198,""),"")</f>
        <v/>
      </c>
      <c r="C1198">
        <f>IF(B1198="","",INT(A1198))</f>
        <v/>
      </c>
      <c r="D1198">
        <f>IF(B1198="","",HOUR(A1198))</f>
        <v/>
      </c>
      <c r="E1198">
        <f>IF(B1198="","",IF(INPUT!$I$1="","",IF(C1198&lt;(INT(INPUT!$I$1)-INPUT!$I$2),"Off Meds",IF(C1198&lt;=(INT(INPUT!$I$1)+INPUT!$I$2),"Washout","On Meds"))))</f>
        <v/>
      </c>
      <c r="F1198">
        <f>IF(B1198="","",1.509*(LN(B1198)^1.084-5.381))</f>
        <v/>
      </c>
      <c r="G1198">
        <f>IF(F1198="","",IF(F1198&lt;0,10*F1198^2,0))</f>
        <v/>
      </c>
      <c r="H1198">
        <f>IF(F1198="","",IF(F1198&gt;0,10*F1198^2,0))</f>
        <v/>
      </c>
    </row>
    <row r="1199">
      <c r="A1199">
        <f>Input!A1199</f>
        <v/>
      </c>
      <c r="B1199">
        <f>IF(ISNUMBER(Input!B1199),IF(AND(Input!B1199&gt;=20,Input!B1199&lt;=700),Input!B1199,""),"")</f>
        <v/>
      </c>
      <c r="C1199">
        <f>IF(B1199="","",INT(A1199))</f>
        <v/>
      </c>
      <c r="D1199">
        <f>IF(B1199="","",HOUR(A1199))</f>
        <v/>
      </c>
      <c r="E1199">
        <f>IF(B1199="","",IF(INPUT!$I$1="","",IF(C1199&lt;(INT(INPUT!$I$1)-INPUT!$I$2),"Off Meds",IF(C1199&lt;=(INT(INPUT!$I$1)+INPUT!$I$2),"Washout","On Meds"))))</f>
        <v/>
      </c>
      <c r="F1199">
        <f>IF(B1199="","",1.509*(LN(B1199)^1.084-5.381))</f>
        <v/>
      </c>
      <c r="G1199">
        <f>IF(F1199="","",IF(F1199&lt;0,10*F1199^2,0))</f>
        <v/>
      </c>
      <c r="H1199">
        <f>IF(F1199="","",IF(F1199&gt;0,10*F1199^2,0))</f>
        <v/>
      </c>
    </row>
    <row r="1200">
      <c r="A1200">
        <f>Input!A1200</f>
        <v/>
      </c>
      <c r="B1200">
        <f>IF(ISNUMBER(Input!B1200),IF(AND(Input!B1200&gt;=20,Input!B1200&lt;=700),Input!B1200,""),"")</f>
        <v/>
      </c>
      <c r="C1200">
        <f>IF(B1200="","",INT(A1200))</f>
        <v/>
      </c>
      <c r="D1200">
        <f>IF(B1200="","",HOUR(A1200))</f>
        <v/>
      </c>
      <c r="E1200">
        <f>IF(B1200="","",IF(INPUT!$I$1="","",IF(C1200&lt;(INT(INPUT!$I$1)-INPUT!$I$2),"Off Meds",IF(C1200&lt;=(INT(INPUT!$I$1)+INPUT!$I$2),"Washout","On Meds"))))</f>
        <v/>
      </c>
      <c r="F1200">
        <f>IF(B1200="","",1.509*(LN(B1200)^1.084-5.381))</f>
        <v/>
      </c>
      <c r="G1200">
        <f>IF(F1200="","",IF(F1200&lt;0,10*F1200^2,0))</f>
        <v/>
      </c>
      <c r="H1200">
        <f>IF(F1200="","",IF(F1200&gt;0,10*F1200^2,0))</f>
        <v/>
      </c>
    </row>
    <row r="1201">
      <c r="A1201">
        <f>Input!A1201</f>
        <v/>
      </c>
      <c r="B1201">
        <f>IF(ISNUMBER(Input!B1201),IF(AND(Input!B1201&gt;=20,Input!B1201&lt;=700),Input!B1201,""),"")</f>
        <v/>
      </c>
      <c r="C1201">
        <f>IF(B1201="","",INT(A1201))</f>
        <v/>
      </c>
      <c r="D1201">
        <f>IF(B1201="","",HOUR(A1201))</f>
        <v/>
      </c>
      <c r="E1201">
        <f>IF(B1201="","",IF(INPUT!$I$1="","",IF(C1201&lt;(INT(INPUT!$I$1)-INPUT!$I$2),"Off Meds",IF(C1201&lt;=(INT(INPUT!$I$1)+INPUT!$I$2),"Washout","On Meds"))))</f>
        <v/>
      </c>
      <c r="F1201">
        <f>IF(B1201="","",1.509*(LN(B1201)^1.084-5.381))</f>
        <v/>
      </c>
      <c r="G1201">
        <f>IF(F1201="","",IF(F1201&lt;0,10*F1201^2,0))</f>
        <v/>
      </c>
      <c r="H1201">
        <f>IF(F1201="","",IF(F1201&gt;0,10*F1201^2,0))</f>
        <v/>
      </c>
    </row>
    <row r="1202">
      <c r="A1202">
        <f>Input!A1202</f>
        <v/>
      </c>
      <c r="B1202">
        <f>IF(ISNUMBER(Input!B1202),IF(AND(Input!B1202&gt;=20,Input!B1202&lt;=700),Input!B1202,""),"")</f>
        <v/>
      </c>
      <c r="C1202">
        <f>IF(B1202="","",INT(A1202))</f>
        <v/>
      </c>
      <c r="D1202">
        <f>IF(B1202="","",HOUR(A1202))</f>
        <v/>
      </c>
      <c r="E1202">
        <f>IF(B1202="","",IF(INPUT!$I$1="","",IF(C1202&lt;(INT(INPUT!$I$1)-INPUT!$I$2),"Off Meds",IF(C1202&lt;=(INT(INPUT!$I$1)+INPUT!$I$2),"Washout","On Meds"))))</f>
        <v/>
      </c>
      <c r="F1202">
        <f>IF(B1202="","",1.509*(LN(B1202)^1.084-5.381))</f>
        <v/>
      </c>
      <c r="G1202">
        <f>IF(F1202="","",IF(F1202&lt;0,10*F1202^2,0))</f>
        <v/>
      </c>
      <c r="H1202">
        <f>IF(F1202="","",IF(F1202&gt;0,10*F1202^2,0))</f>
        <v/>
      </c>
    </row>
    <row r="1203">
      <c r="A1203">
        <f>Input!A1203</f>
        <v/>
      </c>
      <c r="B1203">
        <f>IF(ISNUMBER(Input!B1203),IF(AND(Input!B1203&gt;=20,Input!B1203&lt;=700),Input!B1203,""),"")</f>
        <v/>
      </c>
      <c r="C1203">
        <f>IF(B1203="","",INT(A1203))</f>
        <v/>
      </c>
      <c r="D1203">
        <f>IF(B1203="","",HOUR(A1203))</f>
        <v/>
      </c>
      <c r="E1203">
        <f>IF(B1203="","",IF(INPUT!$I$1="","",IF(C1203&lt;(INT(INPUT!$I$1)-INPUT!$I$2),"Off Meds",IF(C1203&lt;=(INT(INPUT!$I$1)+INPUT!$I$2),"Washout","On Meds"))))</f>
        <v/>
      </c>
      <c r="F1203">
        <f>IF(B1203="","",1.509*(LN(B1203)^1.084-5.381))</f>
        <v/>
      </c>
      <c r="G1203">
        <f>IF(F1203="","",IF(F1203&lt;0,10*F1203^2,0))</f>
        <v/>
      </c>
      <c r="H1203">
        <f>IF(F1203="","",IF(F1203&gt;0,10*F1203^2,0))</f>
        <v/>
      </c>
    </row>
    <row r="1204">
      <c r="A1204">
        <f>Input!A1204</f>
        <v/>
      </c>
      <c r="B1204">
        <f>IF(ISNUMBER(Input!B1204),IF(AND(Input!B1204&gt;=20,Input!B1204&lt;=700),Input!B1204,""),"")</f>
        <v/>
      </c>
      <c r="C1204">
        <f>IF(B1204="","",INT(A1204))</f>
        <v/>
      </c>
      <c r="D1204">
        <f>IF(B1204="","",HOUR(A1204))</f>
        <v/>
      </c>
      <c r="E1204">
        <f>IF(B1204="","",IF(INPUT!$I$1="","",IF(C1204&lt;(INT(INPUT!$I$1)-INPUT!$I$2),"Off Meds",IF(C1204&lt;=(INT(INPUT!$I$1)+INPUT!$I$2),"Washout","On Meds"))))</f>
        <v/>
      </c>
      <c r="F1204">
        <f>IF(B1204="","",1.509*(LN(B1204)^1.084-5.381))</f>
        <v/>
      </c>
      <c r="G1204">
        <f>IF(F1204="","",IF(F1204&lt;0,10*F1204^2,0))</f>
        <v/>
      </c>
      <c r="H1204">
        <f>IF(F1204="","",IF(F1204&gt;0,10*F1204^2,0))</f>
        <v/>
      </c>
    </row>
    <row r="1205">
      <c r="A1205">
        <f>Input!A1205</f>
        <v/>
      </c>
      <c r="B1205">
        <f>IF(ISNUMBER(Input!B1205),IF(AND(Input!B1205&gt;=20,Input!B1205&lt;=700),Input!B1205,""),"")</f>
        <v/>
      </c>
      <c r="C1205">
        <f>IF(B1205="","",INT(A1205))</f>
        <v/>
      </c>
      <c r="D1205">
        <f>IF(B1205="","",HOUR(A1205))</f>
        <v/>
      </c>
      <c r="E1205">
        <f>IF(B1205="","",IF(INPUT!$I$1="","",IF(C1205&lt;(INT(INPUT!$I$1)-INPUT!$I$2),"Off Meds",IF(C1205&lt;=(INT(INPUT!$I$1)+INPUT!$I$2),"Washout","On Meds"))))</f>
        <v/>
      </c>
      <c r="F1205">
        <f>IF(B1205="","",1.509*(LN(B1205)^1.084-5.381))</f>
        <v/>
      </c>
      <c r="G1205">
        <f>IF(F1205="","",IF(F1205&lt;0,10*F1205^2,0))</f>
        <v/>
      </c>
      <c r="H1205">
        <f>IF(F1205="","",IF(F1205&gt;0,10*F1205^2,0))</f>
        <v/>
      </c>
    </row>
    <row r="1206">
      <c r="A1206">
        <f>Input!A1206</f>
        <v/>
      </c>
      <c r="B1206">
        <f>IF(ISNUMBER(Input!B1206),IF(AND(Input!B1206&gt;=20,Input!B1206&lt;=700),Input!B1206,""),"")</f>
        <v/>
      </c>
      <c r="C1206">
        <f>IF(B1206="","",INT(A1206))</f>
        <v/>
      </c>
      <c r="D1206">
        <f>IF(B1206="","",HOUR(A1206))</f>
        <v/>
      </c>
      <c r="E1206">
        <f>IF(B1206="","",IF(INPUT!$I$1="","",IF(C1206&lt;(INT(INPUT!$I$1)-INPUT!$I$2),"Off Meds",IF(C1206&lt;=(INT(INPUT!$I$1)+INPUT!$I$2),"Washout","On Meds"))))</f>
        <v/>
      </c>
      <c r="F1206">
        <f>IF(B1206="","",1.509*(LN(B1206)^1.084-5.381))</f>
        <v/>
      </c>
      <c r="G1206">
        <f>IF(F1206="","",IF(F1206&lt;0,10*F1206^2,0))</f>
        <v/>
      </c>
      <c r="H1206">
        <f>IF(F1206="","",IF(F1206&gt;0,10*F1206^2,0))</f>
        <v/>
      </c>
    </row>
    <row r="1207">
      <c r="A1207">
        <f>Input!A1207</f>
        <v/>
      </c>
      <c r="B1207">
        <f>IF(ISNUMBER(Input!B1207),IF(AND(Input!B1207&gt;=20,Input!B1207&lt;=700),Input!B1207,""),"")</f>
        <v/>
      </c>
      <c r="C1207">
        <f>IF(B1207="","",INT(A1207))</f>
        <v/>
      </c>
      <c r="D1207">
        <f>IF(B1207="","",HOUR(A1207))</f>
        <v/>
      </c>
      <c r="E1207">
        <f>IF(B1207="","",IF(INPUT!$I$1="","",IF(C1207&lt;(INT(INPUT!$I$1)-INPUT!$I$2),"Off Meds",IF(C1207&lt;=(INT(INPUT!$I$1)+INPUT!$I$2),"Washout","On Meds"))))</f>
        <v/>
      </c>
      <c r="F1207">
        <f>IF(B1207="","",1.509*(LN(B1207)^1.084-5.381))</f>
        <v/>
      </c>
      <c r="G1207">
        <f>IF(F1207="","",IF(F1207&lt;0,10*F1207^2,0))</f>
        <v/>
      </c>
      <c r="H1207">
        <f>IF(F1207="","",IF(F1207&gt;0,10*F1207^2,0))</f>
        <v/>
      </c>
    </row>
    <row r="1208">
      <c r="A1208">
        <f>Input!A1208</f>
        <v/>
      </c>
      <c r="B1208">
        <f>IF(ISNUMBER(Input!B1208),IF(AND(Input!B1208&gt;=20,Input!B1208&lt;=700),Input!B1208,""),"")</f>
        <v/>
      </c>
      <c r="C1208">
        <f>IF(B1208="","",INT(A1208))</f>
        <v/>
      </c>
      <c r="D1208">
        <f>IF(B1208="","",HOUR(A1208))</f>
        <v/>
      </c>
      <c r="E1208">
        <f>IF(B1208="","",IF(INPUT!$I$1="","",IF(C1208&lt;(INT(INPUT!$I$1)-INPUT!$I$2),"Off Meds",IF(C1208&lt;=(INT(INPUT!$I$1)+INPUT!$I$2),"Washout","On Meds"))))</f>
        <v/>
      </c>
      <c r="F1208">
        <f>IF(B1208="","",1.509*(LN(B1208)^1.084-5.381))</f>
        <v/>
      </c>
      <c r="G1208">
        <f>IF(F1208="","",IF(F1208&lt;0,10*F1208^2,0))</f>
        <v/>
      </c>
      <c r="H1208">
        <f>IF(F1208="","",IF(F1208&gt;0,10*F1208^2,0))</f>
        <v/>
      </c>
    </row>
    <row r="1209">
      <c r="A1209">
        <f>Input!A1209</f>
        <v/>
      </c>
      <c r="B1209">
        <f>IF(ISNUMBER(Input!B1209),IF(AND(Input!B1209&gt;=20,Input!B1209&lt;=700),Input!B1209,""),"")</f>
        <v/>
      </c>
      <c r="C1209">
        <f>IF(B1209="","",INT(A1209))</f>
        <v/>
      </c>
      <c r="D1209">
        <f>IF(B1209="","",HOUR(A1209))</f>
        <v/>
      </c>
      <c r="E1209">
        <f>IF(B1209="","",IF(INPUT!$I$1="","",IF(C1209&lt;(INT(INPUT!$I$1)-INPUT!$I$2),"Off Meds",IF(C1209&lt;=(INT(INPUT!$I$1)+INPUT!$I$2),"Washout","On Meds"))))</f>
        <v/>
      </c>
      <c r="F1209">
        <f>IF(B1209="","",1.509*(LN(B1209)^1.084-5.381))</f>
        <v/>
      </c>
      <c r="G1209">
        <f>IF(F1209="","",IF(F1209&lt;0,10*F1209^2,0))</f>
        <v/>
      </c>
      <c r="H1209">
        <f>IF(F1209="","",IF(F1209&gt;0,10*F1209^2,0))</f>
        <v/>
      </c>
    </row>
    <row r="1210">
      <c r="A1210">
        <f>Input!A1210</f>
        <v/>
      </c>
      <c r="B1210">
        <f>IF(ISNUMBER(Input!B1210),IF(AND(Input!B1210&gt;=20,Input!B1210&lt;=700),Input!B1210,""),"")</f>
        <v/>
      </c>
      <c r="C1210">
        <f>IF(B1210="","",INT(A1210))</f>
        <v/>
      </c>
      <c r="D1210">
        <f>IF(B1210="","",HOUR(A1210))</f>
        <v/>
      </c>
      <c r="E1210">
        <f>IF(B1210="","",IF(INPUT!$I$1="","",IF(C1210&lt;(INT(INPUT!$I$1)-INPUT!$I$2),"Off Meds",IF(C1210&lt;=(INT(INPUT!$I$1)+INPUT!$I$2),"Washout","On Meds"))))</f>
        <v/>
      </c>
      <c r="F1210">
        <f>IF(B1210="","",1.509*(LN(B1210)^1.084-5.381))</f>
        <v/>
      </c>
      <c r="G1210">
        <f>IF(F1210="","",IF(F1210&lt;0,10*F1210^2,0))</f>
        <v/>
      </c>
      <c r="H1210">
        <f>IF(F1210="","",IF(F1210&gt;0,10*F1210^2,0))</f>
        <v/>
      </c>
    </row>
    <row r="1211">
      <c r="A1211">
        <f>Input!A1211</f>
        <v/>
      </c>
      <c r="B1211">
        <f>IF(ISNUMBER(Input!B1211),IF(AND(Input!B1211&gt;=20,Input!B1211&lt;=700),Input!B1211,""),"")</f>
        <v/>
      </c>
      <c r="C1211">
        <f>IF(B1211="","",INT(A1211))</f>
        <v/>
      </c>
      <c r="D1211">
        <f>IF(B1211="","",HOUR(A1211))</f>
        <v/>
      </c>
      <c r="E1211">
        <f>IF(B1211="","",IF(INPUT!$I$1="","",IF(C1211&lt;(INT(INPUT!$I$1)-INPUT!$I$2),"Off Meds",IF(C1211&lt;=(INT(INPUT!$I$1)+INPUT!$I$2),"Washout","On Meds"))))</f>
        <v/>
      </c>
      <c r="F1211">
        <f>IF(B1211="","",1.509*(LN(B1211)^1.084-5.381))</f>
        <v/>
      </c>
      <c r="G1211">
        <f>IF(F1211="","",IF(F1211&lt;0,10*F1211^2,0))</f>
        <v/>
      </c>
      <c r="H1211">
        <f>IF(F1211="","",IF(F1211&gt;0,10*F1211^2,0))</f>
        <v/>
      </c>
    </row>
    <row r="1212">
      <c r="A1212">
        <f>Input!A1212</f>
        <v/>
      </c>
      <c r="B1212">
        <f>IF(ISNUMBER(Input!B1212),IF(AND(Input!B1212&gt;=20,Input!B1212&lt;=700),Input!B1212,""),"")</f>
        <v/>
      </c>
      <c r="C1212">
        <f>IF(B1212="","",INT(A1212))</f>
        <v/>
      </c>
      <c r="D1212">
        <f>IF(B1212="","",HOUR(A1212))</f>
        <v/>
      </c>
      <c r="E1212">
        <f>IF(B1212="","",IF(INPUT!$I$1="","",IF(C1212&lt;(INT(INPUT!$I$1)-INPUT!$I$2),"Off Meds",IF(C1212&lt;=(INT(INPUT!$I$1)+INPUT!$I$2),"Washout","On Meds"))))</f>
        <v/>
      </c>
      <c r="F1212">
        <f>IF(B1212="","",1.509*(LN(B1212)^1.084-5.381))</f>
        <v/>
      </c>
      <c r="G1212">
        <f>IF(F1212="","",IF(F1212&lt;0,10*F1212^2,0))</f>
        <v/>
      </c>
      <c r="H1212">
        <f>IF(F1212="","",IF(F1212&gt;0,10*F1212^2,0))</f>
        <v/>
      </c>
    </row>
    <row r="1213">
      <c r="A1213">
        <f>Input!A1213</f>
        <v/>
      </c>
      <c r="B1213">
        <f>IF(ISNUMBER(Input!B1213),IF(AND(Input!B1213&gt;=20,Input!B1213&lt;=700),Input!B1213,""),"")</f>
        <v/>
      </c>
      <c r="C1213">
        <f>IF(B1213="","",INT(A1213))</f>
        <v/>
      </c>
      <c r="D1213">
        <f>IF(B1213="","",HOUR(A1213))</f>
        <v/>
      </c>
      <c r="E1213">
        <f>IF(B1213="","",IF(INPUT!$I$1="","",IF(C1213&lt;(INT(INPUT!$I$1)-INPUT!$I$2),"Off Meds",IF(C1213&lt;=(INT(INPUT!$I$1)+INPUT!$I$2),"Washout","On Meds"))))</f>
        <v/>
      </c>
      <c r="F1213">
        <f>IF(B1213="","",1.509*(LN(B1213)^1.084-5.381))</f>
        <v/>
      </c>
      <c r="G1213">
        <f>IF(F1213="","",IF(F1213&lt;0,10*F1213^2,0))</f>
        <v/>
      </c>
      <c r="H1213">
        <f>IF(F1213="","",IF(F1213&gt;0,10*F1213^2,0))</f>
        <v/>
      </c>
    </row>
    <row r="1214">
      <c r="A1214">
        <f>Input!A1214</f>
        <v/>
      </c>
      <c r="B1214">
        <f>IF(ISNUMBER(Input!B1214),IF(AND(Input!B1214&gt;=20,Input!B1214&lt;=700),Input!B1214,""),"")</f>
        <v/>
      </c>
      <c r="C1214">
        <f>IF(B1214="","",INT(A1214))</f>
        <v/>
      </c>
      <c r="D1214">
        <f>IF(B1214="","",HOUR(A1214))</f>
        <v/>
      </c>
      <c r="E1214">
        <f>IF(B1214="","",IF(INPUT!$I$1="","",IF(C1214&lt;(INT(INPUT!$I$1)-INPUT!$I$2),"Off Meds",IF(C1214&lt;=(INT(INPUT!$I$1)+INPUT!$I$2),"Washout","On Meds"))))</f>
        <v/>
      </c>
      <c r="F1214">
        <f>IF(B1214="","",1.509*(LN(B1214)^1.084-5.381))</f>
        <v/>
      </c>
      <c r="G1214">
        <f>IF(F1214="","",IF(F1214&lt;0,10*F1214^2,0))</f>
        <v/>
      </c>
      <c r="H1214">
        <f>IF(F1214="","",IF(F1214&gt;0,10*F1214^2,0))</f>
        <v/>
      </c>
    </row>
    <row r="1215">
      <c r="A1215">
        <f>Input!A1215</f>
        <v/>
      </c>
      <c r="B1215">
        <f>IF(ISNUMBER(Input!B1215),IF(AND(Input!B1215&gt;=20,Input!B1215&lt;=700),Input!B1215,""),"")</f>
        <v/>
      </c>
      <c r="C1215">
        <f>IF(B1215="","",INT(A1215))</f>
        <v/>
      </c>
      <c r="D1215">
        <f>IF(B1215="","",HOUR(A1215))</f>
        <v/>
      </c>
      <c r="E1215">
        <f>IF(B1215="","",IF(INPUT!$I$1="","",IF(C1215&lt;(INT(INPUT!$I$1)-INPUT!$I$2),"Off Meds",IF(C1215&lt;=(INT(INPUT!$I$1)+INPUT!$I$2),"Washout","On Meds"))))</f>
        <v/>
      </c>
      <c r="F1215">
        <f>IF(B1215="","",1.509*(LN(B1215)^1.084-5.381))</f>
        <v/>
      </c>
      <c r="G1215">
        <f>IF(F1215="","",IF(F1215&lt;0,10*F1215^2,0))</f>
        <v/>
      </c>
      <c r="H1215">
        <f>IF(F1215="","",IF(F1215&gt;0,10*F1215^2,0))</f>
        <v/>
      </c>
    </row>
    <row r="1216">
      <c r="A1216">
        <f>Input!A1216</f>
        <v/>
      </c>
      <c r="B1216">
        <f>IF(ISNUMBER(Input!B1216),IF(AND(Input!B1216&gt;=20,Input!B1216&lt;=700),Input!B1216,""),"")</f>
        <v/>
      </c>
      <c r="C1216">
        <f>IF(B1216="","",INT(A1216))</f>
        <v/>
      </c>
      <c r="D1216">
        <f>IF(B1216="","",HOUR(A1216))</f>
        <v/>
      </c>
      <c r="E1216">
        <f>IF(B1216="","",IF(INPUT!$I$1="","",IF(C1216&lt;(INT(INPUT!$I$1)-INPUT!$I$2),"Off Meds",IF(C1216&lt;=(INT(INPUT!$I$1)+INPUT!$I$2),"Washout","On Meds"))))</f>
        <v/>
      </c>
      <c r="F1216">
        <f>IF(B1216="","",1.509*(LN(B1216)^1.084-5.381))</f>
        <v/>
      </c>
      <c r="G1216">
        <f>IF(F1216="","",IF(F1216&lt;0,10*F1216^2,0))</f>
        <v/>
      </c>
      <c r="H1216">
        <f>IF(F1216="","",IF(F1216&gt;0,10*F1216^2,0))</f>
        <v/>
      </c>
    </row>
    <row r="1217">
      <c r="A1217">
        <f>Input!A1217</f>
        <v/>
      </c>
      <c r="B1217">
        <f>IF(ISNUMBER(Input!B1217),IF(AND(Input!B1217&gt;=20,Input!B1217&lt;=700),Input!B1217,""),"")</f>
        <v/>
      </c>
      <c r="C1217">
        <f>IF(B1217="","",INT(A1217))</f>
        <v/>
      </c>
      <c r="D1217">
        <f>IF(B1217="","",HOUR(A1217))</f>
        <v/>
      </c>
      <c r="E1217">
        <f>IF(B1217="","",IF(INPUT!$I$1="","",IF(C1217&lt;(INT(INPUT!$I$1)-INPUT!$I$2),"Off Meds",IF(C1217&lt;=(INT(INPUT!$I$1)+INPUT!$I$2),"Washout","On Meds"))))</f>
        <v/>
      </c>
      <c r="F1217">
        <f>IF(B1217="","",1.509*(LN(B1217)^1.084-5.381))</f>
        <v/>
      </c>
      <c r="G1217">
        <f>IF(F1217="","",IF(F1217&lt;0,10*F1217^2,0))</f>
        <v/>
      </c>
      <c r="H1217">
        <f>IF(F1217="","",IF(F1217&gt;0,10*F1217^2,0))</f>
        <v/>
      </c>
    </row>
    <row r="1218">
      <c r="A1218">
        <f>Input!A1218</f>
        <v/>
      </c>
      <c r="B1218">
        <f>IF(ISNUMBER(Input!B1218),IF(AND(Input!B1218&gt;=20,Input!B1218&lt;=700),Input!B1218,""),"")</f>
        <v/>
      </c>
      <c r="C1218">
        <f>IF(B1218="","",INT(A1218))</f>
        <v/>
      </c>
      <c r="D1218">
        <f>IF(B1218="","",HOUR(A1218))</f>
        <v/>
      </c>
      <c r="E1218">
        <f>IF(B1218="","",IF(INPUT!$I$1="","",IF(C1218&lt;(INT(INPUT!$I$1)-INPUT!$I$2),"Off Meds",IF(C1218&lt;=(INT(INPUT!$I$1)+INPUT!$I$2),"Washout","On Meds"))))</f>
        <v/>
      </c>
      <c r="F1218">
        <f>IF(B1218="","",1.509*(LN(B1218)^1.084-5.381))</f>
        <v/>
      </c>
      <c r="G1218">
        <f>IF(F1218="","",IF(F1218&lt;0,10*F1218^2,0))</f>
        <v/>
      </c>
      <c r="H1218">
        <f>IF(F1218="","",IF(F1218&gt;0,10*F1218^2,0))</f>
        <v/>
      </c>
    </row>
    <row r="1219">
      <c r="A1219">
        <f>Input!A1219</f>
        <v/>
      </c>
      <c r="B1219">
        <f>IF(ISNUMBER(Input!B1219),IF(AND(Input!B1219&gt;=20,Input!B1219&lt;=700),Input!B1219,""),"")</f>
        <v/>
      </c>
      <c r="C1219">
        <f>IF(B1219="","",INT(A1219))</f>
        <v/>
      </c>
      <c r="D1219">
        <f>IF(B1219="","",HOUR(A1219))</f>
        <v/>
      </c>
      <c r="E1219">
        <f>IF(B1219="","",IF(INPUT!$I$1="","",IF(C1219&lt;(INT(INPUT!$I$1)-INPUT!$I$2),"Off Meds",IF(C1219&lt;=(INT(INPUT!$I$1)+INPUT!$I$2),"Washout","On Meds"))))</f>
        <v/>
      </c>
      <c r="F1219">
        <f>IF(B1219="","",1.509*(LN(B1219)^1.084-5.381))</f>
        <v/>
      </c>
      <c r="G1219">
        <f>IF(F1219="","",IF(F1219&lt;0,10*F1219^2,0))</f>
        <v/>
      </c>
      <c r="H1219">
        <f>IF(F1219="","",IF(F1219&gt;0,10*F1219^2,0))</f>
        <v/>
      </c>
    </row>
    <row r="1220">
      <c r="A1220">
        <f>Input!A1220</f>
        <v/>
      </c>
      <c r="B1220">
        <f>IF(ISNUMBER(Input!B1220),IF(AND(Input!B1220&gt;=20,Input!B1220&lt;=700),Input!B1220,""),"")</f>
        <v/>
      </c>
      <c r="C1220">
        <f>IF(B1220="","",INT(A1220))</f>
        <v/>
      </c>
      <c r="D1220">
        <f>IF(B1220="","",HOUR(A1220))</f>
        <v/>
      </c>
      <c r="E1220">
        <f>IF(B1220="","",IF(INPUT!$I$1="","",IF(C1220&lt;(INT(INPUT!$I$1)-INPUT!$I$2),"Off Meds",IF(C1220&lt;=(INT(INPUT!$I$1)+INPUT!$I$2),"Washout","On Meds"))))</f>
        <v/>
      </c>
      <c r="F1220">
        <f>IF(B1220="","",1.509*(LN(B1220)^1.084-5.381))</f>
        <v/>
      </c>
      <c r="G1220">
        <f>IF(F1220="","",IF(F1220&lt;0,10*F1220^2,0))</f>
        <v/>
      </c>
      <c r="H1220">
        <f>IF(F1220="","",IF(F1220&gt;0,10*F1220^2,0))</f>
        <v/>
      </c>
    </row>
    <row r="1221">
      <c r="A1221">
        <f>Input!A1221</f>
        <v/>
      </c>
      <c r="B1221">
        <f>IF(ISNUMBER(Input!B1221),IF(AND(Input!B1221&gt;=20,Input!B1221&lt;=700),Input!B1221,""),"")</f>
        <v/>
      </c>
      <c r="C1221">
        <f>IF(B1221="","",INT(A1221))</f>
        <v/>
      </c>
      <c r="D1221">
        <f>IF(B1221="","",HOUR(A1221))</f>
        <v/>
      </c>
      <c r="E1221">
        <f>IF(B1221="","",IF(INPUT!$I$1="","",IF(C1221&lt;(INT(INPUT!$I$1)-INPUT!$I$2),"Off Meds",IF(C1221&lt;=(INT(INPUT!$I$1)+INPUT!$I$2),"Washout","On Meds"))))</f>
        <v/>
      </c>
      <c r="F1221">
        <f>IF(B1221="","",1.509*(LN(B1221)^1.084-5.381))</f>
        <v/>
      </c>
      <c r="G1221">
        <f>IF(F1221="","",IF(F1221&lt;0,10*F1221^2,0))</f>
        <v/>
      </c>
      <c r="H1221">
        <f>IF(F1221="","",IF(F1221&gt;0,10*F1221^2,0))</f>
        <v/>
      </c>
    </row>
    <row r="1222">
      <c r="A1222">
        <f>Input!A1222</f>
        <v/>
      </c>
      <c r="B1222">
        <f>IF(ISNUMBER(Input!B1222),IF(AND(Input!B1222&gt;=20,Input!B1222&lt;=700),Input!B1222,""),"")</f>
        <v/>
      </c>
      <c r="C1222">
        <f>IF(B1222="","",INT(A1222))</f>
        <v/>
      </c>
      <c r="D1222">
        <f>IF(B1222="","",HOUR(A1222))</f>
        <v/>
      </c>
      <c r="E1222">
        <f>IF(B1222="","",IF(INPUT!$I$1="","",IF(C1222&lt;(INT(INPUT!$I$1)-INPUT!$I$2),"Off Meds",IF(C1222&lt;=(INT(INPUT!$I$1)+INPUT!$I$2),"Washout","On Meds"))))</f>
        <v/>
      </c>
      <c r="F1222">
        <f>IF(B1222="","",1.509*(LN(B1222)^1.084-5.381))</f>
        <v/>
      </c>
      <c r="G1222">
        <f>IF(F1222="","",IF(F1222&lt;0,10*F1222^2,0))</f>
        <v/>
      </c>
      <c r="H1222">
        <f>IF(F1222="","",IF(F1222&gt;0,10*F1222^2,0))</f>
        <v/>
      </c>
    </row>
    <row r="1223">
      <c r="A1223">
        <f>Input!A1223</f>
        <v/>
      </c>
      <c r="B1223">
        <f>IF(ISNUMBER(Input!B1223),IF(AND(Input!B1223&gt;=20,Input!B1223&lt;=700),Input!B1223,""),"")</f>
        <v/>
      </c>
      <c r="C1223">
        <f>IF(B1223="","",INT(A1223))</f>
        <v/>
      </c>
      <c r="D1223">
        <f>IF(B1223="","",HOUR(A1223))</f>
        <v/>
      </c>
      <c r="E1223">
        <f>IF(B1223="","",IF(INPUT!$I$1="","",IF(C1223&lt;(INT(INPUT!$I$1)-INPUT!$I$2),"Off Meds",IF(C1223&lt;=(INT(INPUT!$I$1)+INPUT!$I$2),"Washout","On Meds"))))</f>
        <v/>
      </c>
      <c r="F1223">
        <f>IF(B1223="","",1.509*(LN(B1223)^1.084-5.381))</f>
        <v/>
      </c>
      <c r="G1223">
        <f>IF(F1223="","",IF(F1223&lt;0,10*F1223^2,0))</f>
        <v/>
      </c>
      <c r="H1223">
        <f>IF(F1223="","",IF(F1223&gt;0,10*F1223^2,0))</f>
        <v/>
      </c>
    </row>
    <row r="1224">
      <c r="A1224">
        <f>Input!A1224</f>
        <v/>
      </c>
      <c r="B1224">
        <f>IF(ISNUMBER(Input!B1224),IF(AND(Input!B1224&gt;=20,Input!B1224&lt;=700),Input!B1224,""),"")</f>
        <v/>
      </c>
      <c r="C1224">
        <f>IF(B1224="","",INT(A1224))</f>
        <v/>
      </c>
      <c r="D1224">
        <f>IF(B1224="","",HOUR(A1224))</f>
        <v/>
      </c>
      <c r="E1224">
        <f>IF(B1224="","",IF(INPUT!$I$1="","",IF(C1224&lt;(INT(INPUT!$I$1)-INPUT!$I$2),"Off Meds",IF(C1224&lt;=(INT(INPUT!$I$1)+INPUT!$I$2),"Washout","On Meds"))))</f>
        <v/>
      </c>
      <c r="F1224">
        <f>IF(B1224="","",1.509*(LN(B1224)^1.084-5.381))</f>
        <v/>
      </c>
      <c r="G1224">
        <f>IF(F1224="","",IF(F1224&lt;0,10*F1224^2,0))</f>
        <v/>
      </c>
      <c r="H1224">
        <f>IF(F1224="","",IF(F1224&gt;0,10*F1224^2,0))</f>
        <v/>
      </c>
    </row>
    <row r="1225">
      <c r="A1225">
        <f>Input!A1225</f>
        <v/>
      </c>
      <c r="B1225">
        <f>IF(ISNUMBER(Input!B1225),IF(AND(Input!B1225&gt;=20,Input!B1225&lt;=700),Input!B1225,""),"")</f>
        <v/>
      </c>
      <c r="C1225">
        <f>IF(B1225="","",INT(A1225))</f>
        <v/>
      </c>
      <c r="D1225">
        <f>IF(B1225="","",HOUR(A1225))</f>
        <v/>
      </c>
      <c r="E1225">
        <f>IF(B1225="","",IF(INPUT!$I$1="","",IF(C1225&lt;(INT(INPUT!$I$1)-INPUT!$I$2),"Off Meds",IF(C1225&lt;=(INT(INPUT!$I$1)+INPUT!$I$2),"Washout","On Meds"))))</f>
        <v/>
      </c>
      <c r="F1225">
        <f>IF(B1225="","",1.509*(LN(B1225)^1.084-5.381))</f>
        <v/>
      </c>
      <c r="G1225">
        <f>IF(F1225="","",IF(F1225&lt;0,10*F1225^2,0))</f>
        <v/>
      </c>
      <c r="H1225">
        <f>IF(F1225="","",IF(F1225&gt;0,10*F1225^2,0))</f>
        <v/>
      </c>
    </row>
    <row r="1226">
      <c r="A1226">
        <f>Input!A1226</f>
        <v/>
      </c>
      <c r="B1226">
        <f>IF(ISNUMBER(Input!B1226),IF(AND(Input!B1226&gt;=20,Input!B1226&lt;=700),Input!B1226,""),"")</f>
        <v/>
      </c>
      <c r="C1226">
        <f>IF(B1226="","",INT(A1226))</f>
        <v/>
      </c>
      <c r="D1226">
        <f>IF(B1226="","",HOUR(A1226))</f>
        <v/>
      </c>
      <c r="E1226">
        <f>IF(B1226="","",IF(INPUT!$I$1="","",IF(C1226&lt;(INT(INPUT!$I$1)-INPUT!$I$2),"Off Meds",IF(C1226&lt;=(INT(INPUT!$I$1)+INPUT!$I$2),"Washout","On Meds"))))</f>
        <v/>
      </c>
      <c r="F1226">
        <f>IF(B1226="","",1.509*(LN(B1226)^1.084-5.381))</f>
        <v/>
      </c>
      <c r="G1226">
        <f>IF(F1226="","",IF(F1226&lt;0,10*F1226^2,0))</f>
        <v/>
      </c>
      <c r="H1226">
        <f>IF(F1226="","",IF(F1226&gt;0,10*F1226^2,0))</f>
        <v/>
      </c>
    </row>
    <row r="1227">
      <c r="A1227">
        <f>Input!A1227</f>
        <v/>
      </c>
      <c r="B1227">
        <f>IF(ISNUMBER(Input!B1227),IF(AND(Input!B1227&gt;=20,Input!B1227&lt;=700),Input!B1227,""),"")</f>
        <v/>
      </c>
      <c r="C1227">
        <f>IF(B1227="","",INT(A1227))</f>
        <v/>
      </c>
      <c r="D1227">
        <f>IF(B1227="","",HOUR(A1227))</f>
        <v/>
      </c>
      <c r="E1227">
        <f>IF(B1227="","",IF(INPUT!$I$1="","",IF(C1227&lt;(INT(INPUT!$I$1)-INPUT!$I$2),"Off Meds",IF(C1227&lt;=(INT(INPUT!$I$1)+INPUT!$I$2),"Washout","On Meds"))))</f>
        <v/>
      </c>
      <c r="F1227">
        <f>IF(B1227="","",1.509*(LN(B1227)^1.084-5.381))</f>
        <v/>
      </c>
      <c r="G1227">
        <f>IF(F1227="","",IF(F1227&lt;0,10*F1227^2,0))</f>
        <v/>
      </c>
      <c r="H1227">
        <f>IF(F1227="","",IF(F1227&gt;0,10*F1227^2,0))</f>
        <v/>
      </c>
    </row>
    <row r="1228">
      <c r="A1228">
        <f>Input!A1228</f>
        <v/>
      </c>
      <c r="B1228">
        <f>IF(ISNUMBER(Input!B1228),IF(AND(Input!B1228&gt;=20,Input!B1228&lt;=700),Input!B1228,""),"")</f>
        <v/>
      </c>
      <c r="C1228">
        <f>IF(B1228="","",INT(A1228))</f>
        <v/>
      </c>
      <c r="D1228">
        <f>IF(B1228="","",HOUR(A1228))</f>
        <v/>
      </c>
      <c r="E1228">
        <f>IF(B1228="","",IF(INPUT!$I$1="","",IF(C1228&lt;(INT(INPUT!$I$1)-INPUT!$I$2),"Off Meds",IF(C1228&lt;=(INT(INPUT!$I$1)+INPUT!$I$2),"Washout","On Meds"))))</f>
        <v/>
      </c>
      <c r="F1228">
        <f>IF(B1228="","",1.509*(LN(B1228)^1.084-5.381))</f>
        <v/>
      </c>
      <c r="G1228">
        <f>IF(F1228="","",IF(F1228&lt;0,10*F1228^2,0))</f>
        <v/>
      </c>
      <c r="H1228">
        <f>IF(F1228="","",IF(F1228&gt;0,10*F1228^2,0))</f>
        <v/>
      </c>
    </row>
    <row r="1229">
      <c r="A1229">
        <f>Input!A1229</f>
        <v/>
      </c>
      <c r="B1229">
        <f>IF(ISNUMBER(Input!B1229),IF(AND(Input!B1229&gt;=20,Input!B1229&lt;=700),Input!B1229,""),"")</f>
        <v/>
      </c>
      <c r="C1229">
        <f>IF(B1229="","",INT(A1229))</f>
        <v/>
      </c>
      <c r="D1229">
        <f>IF(B1229="","",HOUR(A1229))</f>
        <v/>
      </c>
      <c r="E1229">
        <f>IF(B1229="","",IF(INPUT!$I$1="","",IF(C1229&lt;(INT(INPUT!$I$1)-INPUT!$I$2),"Off Meds",IF(C1229&lt;=(INT(INPUT!$I$1)+INPUT!$I$2),"Washout","On Meds"))))</f>
        <v/>
      </c>
      <c r="F1229">
        <f>IF(B1229="","",1.509*(LN(B1229)^1.084-5.381))</f>
        <v/>
      </c>
      <c r="G1229">
        <f>IF(F1229="","",IF(F1229&lt;0,10*F1229^2,0))</f>
        <v/>
      </c>
      <c r="H1229">
        <f>IF(F1229="","",IF(F1229&gt;0,10*F1229^2,0))</f>
        <v/>
      </c>
    </row>
    <row r="1230">
      <c r="A1230">
        <f>Input!A1230</f>
        <v/>
      </c>
      <c r="B1230">
        <f>IF(ISNUMBER(Input!B1230),IF(AND(Input!B1230&gt;=20,Input!B1230&lt;=700),Input!B1230,""),"")</f>
        <v/>
      </c>
      <c r="C1230">
        <f>IF(B1230="","",INT(A1230))</f>
        <v/>
      </c>
      <c r="D1230">
        <f>IF(B1230="","",HOUR(A1230))</f>
        <v/>
      </c>
      <c r="E1230">
        <f>IF(B1230="","",IF(INPUT!$I$1="","",IF(C1230&lt;(INT(INPUT!$I$1)-INPUT!$I$2),"Off Meds",IF(C1230&lt;=(INT(INPUT!$I$1)+INPUT!$I$2),"Washout","On Meds"))))</f>
        <v/>
      </c>
      <c r="F1230">
        <f>IF(B1230="","",1.509*(LN(B1230)^1.084-5.381))</f>
        <v/>
      </c>
      <c r="G1230">
        <f>IF(F1230="","",IF(F1230&lt;0,10*F1230^2,0))</f>
        <v/>
      </c>
      <c r="H1230">
        <f>IF(F1230="","",IF(F1230&gt;0,10*F1230^2,0))</f>
        <v/>
      </c>
    </row>
    <row r="1231">
      <c r="A1231">
        <f>Input!A1231</f>
        <v/>
      </c>
      <c r="B1231">
        <f>IF(ISNUMBER(Input!B1231),IF(AND(Input!B1231&gt;=20,Input!B1231&lt;=700),Input!B1231,""),"")</f>
        <v/>
      </c>
      <c r="C1231">
        <f>IF(B1231="","",INT(A1231))</f>
        <v/>
      </c>
      <c r="D1231">
        <f>IF(B1231="","",HOUR(A1231))</f>
        <v/>
      </c>
      <c r="E1231">
        <f>IF(B1231="","",IF(INPUT!$I$1="","",IF(C1231&lt;(INT(INPUT!$I$1)-INPUT!$I$2),"Off Meds",IF(C1231&lt;=(INT(INPUT!$I$1)+INPUT!$I$2),"Washout","On Meds"))))</f>
        <v/>
      </c>
      <c r="F1231">
        <f>IF(B1231="","",1.509*(LN(B1231)^1.084-5.381))</f>
        <v/>
      </c>
      <c r="G1231">
        <f>IF(F1231="","",IF(F1231&lt;0,10*F1231^2,0))</f>
        <v/>
      </c>
      <c r="H1231">
        <f>IF(F1231="","",IF(F1231&gt;0,10*F1231^2,0))</f>
        <v/>
      </c>
    </row>
    <row r="1232">
      <c r="A1232">
        <f>Input!A1232</f>
        <v/>
      </c>
      <c r="B1232">
        <f>IF(ISNUMBER(Input!B1232),IF(AND(Input!B1232&gt;=20,Input!B1232&lt;=700),Input!B1232,""),"")</f>
        <v/>
      </c>
      <c r="C1232">
        <f>IF(B1232="","",INT(A1232))</f>
        <v/>
      </c>
      <c r="D1232">
        <f>IF(B1232="","",HOUR(A1232))</f>
        <v/>
      </c>
      <c r="E1232">
        <f>IF(B1232="","",IF(INPUT!$I$1="","",IF(C1232&lt;(INT(INPUT!$I$1)-INPUT!$I$2),"Off Meds",IF(C1232&lt;=(INT(INPUT!$I$1)+INPUT!$I$2),"Washout","On Meds"))))</f>
        <v/>
      </c>
      <c r="F1232">
        <f>IF(B1232="","",1.509*(LN(B1232)^1.084-5.381))</f>
        <v/>
      </c>
      <c r="G1232">
        <f>IF(F1232="","",IF(F1232&lt;0,10*F1232^2,0))</f>
        <v/>
      </c>
      <c r="H1232">
        <f>IF(F1232="","",IF(F1232&gt;0,10*F1232^2,0))</f>
        <v/>
      </c>
    </row>
    <row r="1233">
      <c r="A1233">
        <f>Input!A1233</f>
        <v/>
      </c>
      <c r="B1233">
        <f>IF(ISNUMBER(Input!B1233),IF(AND(Input!B1233&gt;=20,Input!B1233&lt;=700),Input!B1233,""),"")</f>
        <v/>
      </c>
      <c r="C1233">
        <f>IF(B1233="","",INT(A1233))</f>
        <v/>
      </c>
      <c r="D1233">
        <f>IF(B1233="","",HOUR(A1233))</f>
        <v/>
      </c>
      <c r="E1233">
        <f>IF(B1233="","",IF(INPUT!$I$1="","",IF(C1233&lt;(INT(INPUT!$I$1)-INPUT!$I$2),"Off Meds",IF(C1233&lt;=(INT(INPUT!$I$1)+INPUT!$I$2),"Washout","On Meds"))))</f>
        <v/>
      </c>
      <c r="F1233">
        <f>IF(B1233="","",1.509*(LN(B1233)^1.084-5.381))</f>
        <v/>
      </c>
      <c r="G1233">
        <f>IF(F1233="","",IF(F1233&lt;0,10*F1233^2,0))</f>
        <v/>
      </c>
      <c r="H1233">
        <f>IF(F1233="","",IF(F1233&gt;0,10*F1233^2,0))</f>
        <v/>
      </c>
    </row>
    <row r="1234">
      <c r="A1234">
        <f>Input!A1234</f>
        <v/>
      </c>
      <c r="B1234">
        <f>IF(ISNUMBER(Input!B1234),IF(AND(Input!B1234&gt;=20,Input!B1234&lt;=700),Input!B1234,""),"")</f>
        <v/>
      </c>
      <c r="C1234">
        <f>IF(B1234="","",INT(A1234))</f>
        <v/>
      </c>
      <c r="D1234">
        <f>IF(B1234="","",HOUR(A1234))</f>
        <v/>
      </c>
      <c r="E1234">
        <f>IF(B1234="","",IF(INPUT!$I$1="","",IF(C1234&lt;(INT(INPUT!$I$1)-INPUT!$I$2),"Off Meds",IF(C1234&lt;=(INT(INPUT!$I$1)+INPUT!$I$2),"Washout","On Meds"))))</f>
        <v/>
      </c>
      <c r="F1234">
        <f>IF(B1234="","",1.509*(LN(B1234)^1.084-5.381))</f>
        <v/>
      </c>
      <c r="G1234">
        <f>IF(F1234="","",IF(F1234&lt;0,10*F1234^2,0))</f>
        <v/>
      </c>
      <c r="H1234">
        <f>IF(F1234="","",IF(F1234&gt;0,10*F1234^2,0))</f>
        <v/>
      </c>
    </row>
    <row r="1235">
      <c r="A1235">
        <f>Input!A1235</f>
        <v/>
      </c>
      <c r="B1235">
        <f>IF(ISNUMBER(Input!B1235),IF(AND(Input!B1235&gt;=20,Input!B1235&lt;=700),Input!B1235,""),"")</f>
        <v/>
      </c>
      <c r="C1235">
        <f>IF(B1235="","",INT(A1235))</f>
        <v/>
      </c>
      <c r="D1235">
        <f>IF(B1235="","",HOUR(A1235))</f>
        <v/>
      </c>
      <c r="E1235">
        <f>IF(B1235="","",IF(INPUT!$I$1="","",IF(C1235&lt;(INT(INPUT!$I$1)-INPUT!$I$2),"Off Meds",IF(C1235&lt;=(INT(INPUT!$I$1)+INPUT!$I$2),"Washout","On Meds"))))</f>
        <v/>
      </c>
      <c r="F1235">
        <f>IF(B1235="","",1.509*(LN(B1235)^1.084-5.381))</f>
        <v/>
      </c>
      <c r="G1235">
        <f>IF(F1235="","",IF(F1235&lt;0,10*F1235^2,0))</f>
        <v/>
      </c>
      <c r="H1235">
        <f>IF(F1235="","",IF(F1235&gt;0,10*F1235^2,0))</f>
        <v/>
      </c>
    </row>
    <row r="1236">
      <c r="A1236">
        <f>Input!A1236</f>
        <v/>
      </c>
      <c r="B1236">
        <f>IF(ISNUMBER(Input!B1236),IF(AND(Input!B1236&gt;=20,Input!B1236&lt;=700),Input!B1236,""),"")</f>
        <v/>
      </c>
      <c r="C1236">
        <f>IF(B1236="","",INT(A1236))</f>
        <v/>
      </c>
      <c r="D1236">
        <f>IF(B1236="","",HOUR(A1236))</f>
        <v/>
      </c>
      <c r="E1236">
        <f>IF(B1236="","",IF(INPUT!$I$1="","",IF(C1236&lt;(INT(INPUT!$I$1)-INPUT!$I$2),"Off Meds",IF(C1236&lt;=(INT(INPUT!$I$1)+INPUT!$I$2),"Washout","On Meds"))))</f>
        <v/>
      </c>
      <c r="F1236">
        <f>IF(B1236="","",1.509*(LN(B1236)^1.084-5.381))</f>
        <v/>
      </c>
      <c r="G1236">
        <f>IF(F1236="","",IF(F1236&lt;0,10*F1236^2,0))</f>
        <v/>
      </c>
      <c r="H1236">
        <f>IF(F1236="","",IF(F1236&gt;0,10*F1236^2,0))</f>
        <v/>
      </c>
    </row>
    <row r="1237">
      <c r="A1237">
        <f>Input!A1237</f>
        <v/>
      </c>
      <c r="B1237">
        <f>IF(ISNUMBER(Input!B1237),IF(AND(Input!B1237&gt;=20,Input!B1237&lt;=700),Input!B1237,""),"")</f>
        <v/>
      </c>
      <c r="C1237">
        <f>IF(B1237="","",INT(A1237))</f>
        <v/>
      </c>
      <c r="D1237">
        <f>IF(B1237="","",HOUR(A1237))</f>
        <v/>
      </c>
      <c r="E1237">
        <f>IF(B1237="","",IF(INPUT!$I$1="","",IF(C1237&lt;(INT(INPUT!$I$1)-INPUT!$I$2),"Off Meds",IF(C1237&lt;=(INT(INPUT!$I$1)+INPUT!$I$2),"Washout","On Meds"))))</f>
        <v/>
      </c>
      <c r="F1237">
        <f>IF(B1237="","",1.509*(LN(B1237)^1.084-5.381))</f>
        <v/>
      </c>
      <c r="G1237">
        <f>IF(F1237="","",IF(F1237&lt;0,10*F1237^2,0))</f>
        <v/>
      </c>
      <c r="H1237">
        <f>IF(F1237="","",IF(F1237&gt;0,10*F1237^2,0))</f>
        <v/>
      </c>
    </row>
    <row r="1238">
      <c r="A1238">
        <f>Input!A1238</f>
        <v/>
      </c>
      <c r="B1238">
        <f>IF(ISNUMBER(Input!B1238),IF(AND(Input!B1238&gt;=20,Input!B1238&lt;=700),Input!B1238,""),"")</f>
        <v/>
      </c>
      <c r="C1238">
        <f>IF(B1238="","",INT(A1238))</f>
        <v/>
      </c>
      <c r="D1238">
        <f>IF(B1238="","",HOUR(A1238))</f>
        <v/>
      </c>
      <c r="E1238">
        <f>IF(B1238="","",IF(INPUT!$I$1="","",IF(C1238&lt;(INT(INPUT!$I$1)-INPUT!$I$2),"Off Meds",IF(C1238&lt;=(INT(INPUT!$I$1)+INPUT!$I$2),"Washout","On Meds"))))</f>
        <v/>
      </c>
      <c r="F1238">
        <f>IF(B1238="","",1.509*(LN(B1238)^1.084-5.381))</f>
        <v/>
      </c>
      <c r="G1238">
        <f>IF(F1238="","",IF(F1238&lt;0,10*F1238^2,0))</f>
        <v/>
      </c>
      <c r="H1238">
        <f>IF(F1238="","",IF(F1238&gt;0,10*F1238^2,0))</f>
        <v/>
      </c>
    </row>
    <row r="1239">
      <c r="A1239">
        <f>Input!A1239</f>
        <v/>
      </c>
      <c r="B1239">
        <f>IF(ISNUMBER(Input!B1239),IF(AND(Input!B1239&gt;=20,Input!B1239&lt;=700),Input!B1239,""),"")</f>
        <v/>
      </c>
      <c r="C1239">
        <f>IF(B1239="","",INT(A1239))</f>
        <v/>
      </c>
      <c r="D1239">
        <f>IF(B1239="","",HOUR(A1239))</f>
        <v/>
      </c>
      <c r="E1239">
        <f>IF(B1239="","",IF(INPUT!$I$1="","",IF(C1239&lt;(INT(INPUT!$I$1)-INPUT!$I$2),"Off Meds",IF(C1239&lt;=(INT(INPUT!$I$1)+INPUT!$I$2),"Washout","On Meds"))))</f>
        <v/>
      </c>
      <c r="F1239">
        <f>IF(B1239="","",1.509*(LN(B1239)^1.084-5.381))</f>
        <v/>
      </c>
      <c r="G1239">
        <f>IF(F1239="","",IF(F1239&lt;0,10*F1239^2,0))</f>
        <v/>
      </c>
      <c r="H1239">
        <f>IF(F1239="","",IF(F1239&gt;0,10*F1239^2,0))</f>
        <v/>
      </c>
    </row>
    <row r="1240">
      <c r="A1240">
        <f>Input!A1240</f>
        <v/>
      </c>
      <c r="B1240">
        <f>IF(ISNUMBER(Input!B1240),IF(AND(Input!B1240&gt;=20,Input!B1240&lt;=700),Input!B1240,""),"")</f>
        <v/>
      </c>
      <c r="C1240">
        <f>IF(B1240="","",INT(A1240))</f>
        <v/>
      </c>
      <c r="D1240">
        <f>IF(B1240="","",HOUR(A1240))</f>
        <v/>
      </c>
      <c r="E1240">
        <f>IF(B1240="","",IF(INPUT!$I$1="","",IF(C1240&lt;(INT(INPUT!$I$1)-INPUT!$I$2),"Off Meds",IF(C1240&lt;=(INT(INPUT!$I$1)+INPUT!$I$2),"Washout","On Meds"))))</f>
        <v/>
      </c>
      <c r="F1240">
        <f>IF(B1240="","",1.509*(LN(B1240)^1.084-5.381))</f>
        <v/>
      </c>
      <c r="G1240">
        <f>IF(F1240="","",IF(F1240&lt;0,10*F1240^2,0))</f>
        <v/>
      </c>
      <c r="H1240">
        <f>IF(F1240="","",IF(F1240&gt;0,10*F1240^2,0))</f>
        <v/>
      </c>
    </row>
    <row r="1241">
      <c r="A1241">
        <f>Input!A1241</f>
        <v/>
      </c>
      <c r="B1241">
        <f>IF(ISNUMBER(Input!B1241),IF(AND(Input!B1241&gt;=20,Input!B1241&lt;=700),Input!B1241,""),"")</f>
        <v/>
      </c>
      <c r="C1241">
        <f>IF(B1241="","",INT(A1241))</f>
        <v/>
      </c>
      <c r="D1241">
        <f>IF(B1241="","",HOUR(A1241))</f>
        <v/>
      </c>
      <c r="E1241">
        <f>IF(B1241="","",IF(INPUT!$I$1="","",IF(C1241&lt;(INT(INPUT!$I$1)-INPUT!$I$2),"Off Meds",IF(C1241&lt;=(INT(INPUT!$I$1)+INPUT!$I$2),"Washout","On Meds"))))</f>
        <v/>
      </c>
      <c r="F1241">
        <f>IF(B1241="","",1.509*(LN(B1241)^1.084-5.381))</f>
        <v/>
      </c>
      <c r="G1241">
        <f>IF(F1241="","",IF(F1241&lt;0,10*F1241^2,0))</f>
        <v/>
      </c>
      <c r="H1241">
        <f>IF(F1241="","",IF(F1241&gt;0,10*F1241^2,0))</f>
        <v/>
      </c>
    </row>
    <row r="1242">
      <c r="A1242">
        <f>Input!A1242</f>
        <v/>
      </c>
      <c r="B1242">
        <f>IF(ISNUMBER(Input!B1242),IF(AND(Input!B1242&gt;=20,Input!B1242&lt;=700),Input!B1242,""),"")</f>
        <v/>
      </c>
      <c r="C1242">
        <f>IF(B1242="","",INT(A1242))</f>
        <v/>
      </c>
      <c r="D1242">
        <f>IF(B1242="","",HOUR(A1242))</f>
        <v/>
      </c>
      <c r="E1242">
        <f>IF(B1242="","",IF(INPUT!$I$1="","",IF(C1242&lt;(INT(INPUT!$I$1)-INPUT!$I$2),"Off Meds",IF(C1242&lt;=(INT(INPUT!$I$1)+INPUT!$I$2),"Washout","On Meds"))))</f>
        <v/>
      </c>
      <c r="F1242">
        <f>IF(B1242="","",1.509*(LN(B1242)^1.084-5.381))</f>
        <v/>
      </c>
      <c r="G1242">
        <f>IF(F1242="","",IF(F1242&lt;0,10*F1242^2,0))</f>
        <v/>
      </c>
      <c r="H1242">
        <f>IF(F1242="","",IF(F1242&gt;0,10*F1242^2,0))</f>
        <v/>
      </c>
    </row>
    <row r="1243">
      <c r="A1243">
        <f>Input!A1243</f>
        <v/>
      </c>
      <c r="B1243">
        <f>IF(ISNUMBER(Input!B1243),IF(AND(Input!B1243&gt;=20,Input!B1243&lt;=700),Input!B1243,""),"")</f>
        <v/>
      </c>
      <c r="C1243">
        <f>IF(B1243="","",INT(A1243))</f>
        <v/>
      </c>
      <c r="D1243">
        <f>IF(B1243="","",HOUR(A1243))</f>
        <v/>
      </c>
      <c r="E1243">
        <f>IF(B1243="","",IF(INPUT!$I$1="","",IF(C1243&lt;(INT(INPUT!$I$1)-INPUT!$I$2),"Off Meds",IF(C1243&lt;=(INT(INPUT!$I$1)+INPUT!$I$2),"Washout","On Meds"))))</f>
        <v/>
      </c>
      <c r="F1243">
        <f>IF(B1243="","",1.509*(LN(B1243)^1.084-5.381))</f>
        <v/>
      </c>
      <c r="G1243">
        <f>IF(F1243="","",IF(F1243&lt;0,10*F1243^2,0))</f>
        <v/>
      </c>
      <c r="H1243">
        <f>IF(F1243="","",IF(F1243&gt;0,10*F1243^2,0))</f>
        <v/>
      </c>
    </row>
    <row r="1244">
      <c r="A1244">
        <f>Input!A1244</f>
        <v/>
      </c>
      <c r="B1244">
        <f>IF(ISNUMBER(Input!B1244),IF(AND(Input!B1244&gt;=20,Input!B1244&lt;=700),Input!B1244,""),"")</f>
        <v/>
      </c>
      <c r="C1244">
        <f>IF(B1244="","",INT(A1244))</f>
        <v/>
      </c>
      <c r="D1244">
        <f>IF(B1244="","",HOUR(A1244))</f>
        <v/>
      </c>
      <c r="E1244">
        <f>IF(B1244="","",IF(INPUT!$I$1="","",IF(C1244&lt;(INT(INPUT!$I$1)-INPUT!$I$2),"Off Meds",IF(C1244&lt;=(INT(INPUT!$I$1)+INPUT!$I$2),"Washout","On Meds"))))</f>
        <v/>
      </c>
      <c r="F1244">
        <f>IF(B1244="","",1.509*(LN(B1244)^1.084-5.381))</f>
        <v/>
      </c>
      <c r="G1244">
        <f>IF(F1244="","",IF(F1244&lt;0,10*F1244^2,0))</f>
        <v/>
      </c>
      <c r="H1244">
        <f>IF(F1244="","",IF(F1244&gt;0,10*F1244^2,0))</f>
        <v/>
      </c>
    </row>
    <row r="1245">
      <c r="A1245">
        <f>Input!A1245</f>
        <v/>
      </c>
      <c r="B1245">
        <f>IF(ISNUMBER(Input!B1245),IF(AND(Input!B1245&gt;=20,Input!B1245&lt;=700),Input!B1245,""),"")</f>
        <v/>
      </c>
      <c r="C1245">
        <f>IF(B1245="","",INT(A1245))</f>
        <v/>
      </c>
      <c r="D1245">
        <f>IF(B1245="","",HOUR(A1245))</f>
        <v/>
      </c>
      <c r="E1245">
        <f>IF(B1245="","",IF(INPUT!$I$1="","",IF(C1245&lt;(INT(INPUT!$I$1)-INPUT!$I$2),"Off Meds",IF(C1245&lt;=(INT(INPUT!$I$1)+INPUT!$I$2),"Washout","On Meds"))))</f>
        <v/>
      </c>
      <c r="F1245">
        <f>IF(B1245="","",1.509*(LN(B1245)^1.084-5.381))</f>
        <v/>
      </c>
      <c r="G1245">
        <f>IF(F1245="","",IF(F1245&lt;0,10*F1245^2,0))</f>
        <v/>
      </c>
      <c r="H1245">
        <f>IF(F1245="","",IF(F1245&gt;0,10*F1245^2,0))</f>
        <v/>
      </c>
    </row>
    <row r="1246">
      <c r="A1246">
        <f>Input!A1246</f>
        <v/>
      </c>
      <c r="B1246">
        <f>IF(ISNUMBER(Input!B1246),IF(AND(Input!B1246&gt;=20,Input!B1246&lt;=700),Input!B1246,""),"")</f>
        <v/>
      </c>
      <c r="C1246">
        <f>IF(B1246="","",INT(A1246))</f>
        <v/>
      </c>
      <c r="D1246">
        <f>IF(B1246="","",HOUR(A1246))</f>
        <v/>
      </c>
      <c r="E1246">
        <f>IF(B1246="","",IF(INPUT!$I$1="","",IF(C1246&lt;(INT(INPUT!$I$1)-INPUT!$I$2),"Off Meds",IF(C1246&lt;=(INT(INPUT!$I$1)+INPUT!$I$2),"Washout","On Meds"))))</f>
        <v/>
      </c>
      <c r="F1246">
        <f>IF(B1246="","",1.509*(LN(B1246)^1.084-5.381))</f>
        <v/>
      </c>
      <c r="G1246">
        <f>IF(F1246="","",IF(F1246&lt;0,10*F1246^2,0))</f>
        <v/>
      </c>
      <c r="H1246">
        <f>IF(F1246="","",IF(F1246&gt;0,10*F1246^2,0))</f>
        <v/>
      </c>
    </row>
    <row r="1247">
      <c r="A1247">
        <f>Input!A1247</f>
        <v/>
      </c>
      <c r="B1247">
        <f>IF(ISNUMBER(Input!B1247),IF(AND(Input!B1247&gt;=20,Input!B1247&lt;=700),Input!B1247,""),"")</f>
        <v/>
      </c>
      <c r="C1247">
        <f>IF(B1247="","",INT(A1247))</f>
        <v/>
      </c>
      <c r="D1247">
        <f>IF(B1247="","",HOUR(A1247))</f>
        <v/>
      </c>
      <c r="E1247">
        <f>IF(B1247="","",IF(INPUT!$I$1="","",IF(C1247&lt;(INT(INPUT!$I$1)-INPUT!$I$2),"Off Meds",IF(C1247&lt;=(INT(INPUT!$I$1)+INPUT!$I$2),"Washout","On Meds"))))</f>
        <v/>
      </c>
      <c r="F1247">
        <f>IF(B1247="","",1.509*(LN(B1247)^1.084-5.381))</f>
        <v/>
      </c>
      <c r="G1247">
        <f>IF(F1247="","",IF(F1247&lt;0,10*F1247^2,0))</f>
        <v/>
      </c>
      <c r="H1247">
        <f>IF(F1247="","",IF(F1247&gt;0,10*F1247^2,0))</f>
        <v/>
      </c>
    </row>
    <row r="1248">
      <c r="A1248">
        <f>Input!A1248</f>
        <v/>
      </c>
      <c r="B1248">
        <f>IF(ISNUMBER(Input!B1248),IF(AND(Input!B1248&gt;=20,Input!B1248&lt;=700),Input!B1248,""),"")</f>
        <v/>
      </c>
      <c r="C1248">
        <f>IF(B1248="","",INT(A1248))</f>
        <v/>
      </c>
      <c r="D1248">
        <f>IF(B1248="","",HOUR(A1248))</f>
        <v/>
      </c>
      <c r="E1248">
        <f>IF(B1248="","",IF(INPUT!$I$1="","",IF(C1248&lt;(INT(INPUT!$I$1)-INPUT!$I$2),"Off Meds",IF(C1248&lt;=(INT(INPUT!$I$1)+INPUT!$I$2),"Washout","On Meds"))))</f>
        <v/>
      </c>
      <c r="F1248">
        <f>IF(B1248="","",1.509*(LN(B1248)^1.084-5.381))</f>
        <v/>
      </c>
      <c r="G1248">
        <f>IF(F1248="","",IF(F1248&lt;0,10*F1248^2,0))</f>
        <v/>
      </c>
      <c r="H1248">
        <f>IF(F1248="","",IF(F1248&gt;0,10*F1248^2,0))</f>
        <v/>
      </c>
    </row>
    <row r="1249">
      <c r="A1249">
        <f>Input!A1249</f>
        <v/>
      </c>
      <c r="B1249">
        <f>IF(ISNUMBER(Input!B1249),IF(AND(Input!B1249&gt;=20,Input!B1249&lt;=700),Input!B1249,""),"")</f>
        <v/>
      </c>
      <c r="C1249">
        <f>IF(B1249="","",INT(A1249))</f>
        <v/>
      </c>
      <c r="D1249">
        <f>IF(B1249="","",HOUR(A1249))</f>
        <v/>
      </c>
      <c r="E1249">
        <f>IF(B1249="","",IF(INPUT!$I$1="","",IF(C1249&lt;(INT(INPUT!$I$1)-INPUT!$I$2),"Off Meds",IF(C1249&lt;=(INT(INPUT!$I$1)+INPUT!$I$2),"Washout","On Meds"))))</f>
        <v/>
      </c>
      <c r="F1249">
        <f>IF(B1249="","",1.509*(LN(B1249)^1.084-5.381))</f>
        <v/>
      </c>
      <c r="G1249">
        <f>IF(F1249="","",IF(F1249&lt;0,10*F1249^2,0))</f>
        <v/>
      </c>
      <c r="H1249">
        <f>IF(F1249="","",IF(F1249&gt;0,10*F1249^2,0))</f>
        <v/>
      </c>
    </row>
    <row r="1250">
      <c r="A1250">
        <f>Input!A1250</f>
        <v/>
      </c>
      <c r="B1250">
        <f>IF(ISNUMBER(Input!B1250),IF(AND(Input!B1250&gt;=20,Input!B1250&lt;=700),Input!B1250,""),"")</f>
        <v/>
      </c>
      <c r="C1250">
        <f>IF(B1250="","",INT(A1250))</f>
        <v/>
      </c>
      <c r="D1250">
        <f>IF(B1250="","",HOUR(A1250))</f>
        <v/>
      </c>
      <c r="E1250">
        <f>IF(B1250="","",IF(INPUT!$I$1="","",IF(C1250&lt;(INT(INPUT!$I$1)-INPUT!$I$2),"Off Meds",IF(C1250&lt;=(INT(INPUT!$I$1)+INPUT!$I$2),"Washout","On Meds"))))</f>
        <v/>
      </c>
      <c r="F1250">
        <f>IF(B1250="","",1.509*(LN(B1250)^1.084-5.381))</f>
        <v/>
      </c>
      <c r="G1250">
        <f>IF(F1250="","",IF(F1250&lt;0,10*F1250^2,0))</f>
        <v/>
      </c>
      <c r="H1250">
        <f>IF(F1250="","",IF(F1250&gt;0,10*F1250^2,0))</f>
        <v/>
      </c>
    </row>
    <row r="1251">
      <c r="A1251">
        <f>Input!A1251</f>
        <v/>
      </c>
      <c r="B1251">
        <f>IF(ISNUMBER(Input!B1251),IF(AND(Input!B1251&gt;=20,Input!B1251&lt;=700),Input!B1251,""),"")</f>
        <v/>
      </c>
      <c r="C1251">
        <f>IF(B1251="","",INT(A1251))</f>
        <v/>
      </c>
      <c r="D1251">
        <f>IF(B1251="","",HOUR(A1251))</f>
        <v/>
      </c>
      <c r="E1251">
        <f>IF(B1251="","",IF(INPUT!$I$1="","",IF(C1251&lt;(INT(INPUT!$I$1)-INPUT!$I$2),"Off Meds",IF(C1251&lt;=(INT(INPUT!$I$1)+INPUT!$I$2),"Washout","On Meds"))))</f>
        <v/>
      </c>
      <c r="F1251">
        <f>IF(B1251="","",1.509*(LN(B1251)^1.084-5.381))</f>
        <v/>
      </c>
      <c r="G1251">
        <f>IF(F1251="","",IF(F1251&lt;0,10*F1251^2,0))</f>
        <v/>
      </c>
      <c r="H1251">
        <f>IF(F1251="","",IF(F1251&gt;0,10*F1251^2,0))</f>
        <v/>
      </c>
    </row>
    <row r="1252">
      <c r="A1252">
        <f>Input!A1252</f>
        <v/>
      </c>
      <c r="B1252">
        <f>IF(ISNUMBER(Input!B1252),IF(AND(Input!B1252&gt;=20,Input!B1252&lt;=700),Input!B1252,""),"")</f>
        <v/>
      </c>
      <c r="C1252">
        <f>IF(B1252="","",INT(A1252))</f>
        <v/>
      </c>
      <c r="D1252">
        <f>IF(B1252="","",HOUR(A1252))</f>
        <v/>
      </c>
      <c r="E1252">
        <f>IF(B1252="","",IF(INPUT!$I$1="","",IF(C1252&lt;(INT(INPUT!$I$1)-INPUT!$I$2),"Off Meds",IF(C1252&lt;=(INT(INPUT!$I$1)+INPUT!$I$2),"Washout","On Meds"))))</f>
        <v/>
      </c>
      <c r="F1252">
        <f>IF(B1252="","",1.509*(LN(B1252)^1.084-5.381))</f>
        <v/>
      </c>
      <c r="G1252">
        <f>IF(F1252="","",IF(F1252&lt;0,10*F1252^2,0))</f>
        <v/>
      </c>
      <c r="H1252">
        <f>IF(F1252="","",IF(F1252&gt;0,10*F1252^2,0))</f>
        <v/>
      </c>
    </row>
    <row r="1253">
      <c r="A1253">
        <f>Input!A1253</f>
        <v/>
      </c>
      <c r="B1253">
        <f>IF(ISNUMBER(Input!B1253),IF(AND(Input!B1253&gt;=20,Input!B1253&lt;=700),Input!B1253,""),"")</f>
        <v/>
      </c>
      <c r="C1253">
        <f>IF(B1253="","",INT(A1253))</f>
        <v/>
      </c>
      <c r="D1253">
        <f>IF(B1253="","",HOUR(A1253))</f>
        <v/>
      </c>
      <c r="E1253">
        <f>IF(B1253="","",IF(INPUT!$I$1="","",IF(C1253&lt;(INT(INPUT!$I$1)-INPUT!$I$2),"Off Meds",IF(C1253&lt;=(INT(INPUT!$I$1)+INPUT!$I$2),"Washout","On Meds"))))</f>
        <v/>
      </c>
      <c r="F1253">
        <f>IF(B1253="","",1.509*(LN(B1253)^1.084-5.381))</f>
        <v/>
      </c>
      <c r="G1253">
        <f>IF(F1253="","",IF(F1253&lt;0,10*F1253^2,0))</f>
        <v/>
      </c>
      <c r="H1253">
        <f>IF(F1253="","",IF(F1253&gt;0,10*F1253^2,0))</f>
        <v/>
      </c>
    </row>
    <row r="1254">
      <c r="A1254">
        <f>Input!A1254</f>
        <v/>
      </c>
      <c r="B1254">
        <f>IF(ISNUMBER(Input!B1254),IF(AND(Input!B1254&gt;=20,Input!B1254&lt;=700),Input!B1254,""),"")</f>
        <v/>
      </c>
      <c r="C1254">
        <f>IF(B1254="","",INT(A1254))</f>
        <v/>
      </c>
      <c r="D1254">
        <f>IF(B1254="","",HOUR(A1254))</f>
        <v/>
      </c>
      <c r="E1254">
        <f>IF(B1254="","",IF(INPUT!$I$1="","",IF(C1254&lt;(INT(INPUT!$I$1)-INPUT!$I$2),"Off Meds",IF(C1254&lt;=(INT(INPUT!$I$1)+INPUT!$I$2),"Washout","On Meds"))))</f>
        <v/>
      </c>
      <c r="F1254">
        <f>IF(B1254="","",1.509*(LN(B1254)^1.084-5.381))</f>
        <v/>
      </c>
      <c r="G1254">
        <f>IF(F1254="","",IF(F1254&lt;0,10*F1254^2,0))</f>
        <v/>
      </c>
      <c r="H1254">
        <f>IF(F1254="","",IF(F1254&gt;0,10*F1254^2,0))</f>
        <v/>
      </c>
    </row>
    <row r="1255">
      <c r="A1255">
        <f>Input!A1255</f>
        <v/>
      </c>
      <c r="B1255">
        <f>IF(ISNUMBER(Input!B1255),IF(AND(Input!B1255&gt;=20,Input!B1255&lt;=700),Input!B1255,""),"")</f>
        <v/>
      </c>
      <c r="C1255">
        <f>IF(B1255="","",INT(A1255))</f>
        <v/>
      </c>
      <c r="D1255">
        <f>IF(B1255="","",HOUR(A1255))</f>
        <v/>
      </c>
      <c r="E1255">
        <f>IF(B1255="","",IF(INPUT!$I$1="","",IF(C1255&lt;(INT(INPUT!$I$1)-INPUT!$I$2),"Off Meds",IF(C1255&lt;=(INT(INPUT!$I$1)+INPUT!$I$2),"Washout","On Meds"))))</f>
        <v/>
      </c>
      <c r="F1255">
        <f>IF(B1255="","",1.509*(LN(B1255)^1.084-5.381))</f>
        <v/>
      </c>
      <c r="G1255">
        <f>IF(F1255="","",IF(F1255&lt;0,10*F1255^2,0))</f>
        <v/>
      </c>
      <c r="H1255">
        <f>IF(F1255="","",IF(F1255&gt;0,10*F1255^2,0))</f>
        <v/>
      </c>
    </row>
    <row r="1256">
      <c r="A1256">
        <f>Input!A1256</f>
        <v/>
      </c>
      <c r="B1256">
        <f>IF(ISNUMBER(Input!B1256),IF(AND(Input!B1256&gt;=20,Input!B1256&lt;=700),Input!B1256,""),"")</f>
        <v/>
      </c>
      <c r="C1256">
        <f>IF(B1256="","",INT(A1256))</f>
        <v/>
      </c>
      <c r="D1256">
        <f>IF(B1256="","",HOUR(A1256))</f>
        <v/>
      </c>
      <c r="E1256">
        <f>IF(B1256="","",IF(INPUT!$I$1="","",IF(C1256&lt;(INT(INPUT!$I$1)-INPUT!$I$2),"Off Meds",IF(C1256&lt;=(INT(INPUT!$I$1)+INPUT!$I$2),"Washout","On Meds"))))</f>
        <v/>
      </c>
      <c r="F1256">
        <f>IF(B1256="","",1.509*(LN(B1256)^1.084-5.381))</f>
        <v/>
      </c>
      <c r="G1256">
        <f>IF(F1256="","",IF(F1256&lt;0,10*F1256^2,0))</f>
        <v/>
      </c>
      <c r="H1256">
        <f>IF(F1256="","",IF(F1256&gt;0,10*F1256^2,0))</f>
        <v/>
      </c>
    </row>
    <row r="1257">
      <c r="A1257">
        <f>Input!A1257</f>
        <v/>
      </c>
      <c r="B1257">
        <f>IF(ISNUMBER(Input!B1257),IF(AND(Input!B1257&gt;=20,Input!B1257&lt;=700),Input!B1257,""),"")</f>
        <v/>
      </c>
      <c r="C1257">
        <f>IF(B1257="","",INT(A1257))</f>
        <v/>
      </c>
      <c r="D1257">
        <f>IF(B1257="","",HOUR(A1257))</f>
        <v/>
      </c>
      <c r="E1257">
        <f>IF(B1257="","",IF(INPUT!$I$1="","",IF(C1257&lt;(INT(INPUT!$I$1)-INPUT!$I$2),"Off Meds",IF(C1257&lt;=(INT(INPUT!$I$1)+INPUT!$I$2),"Washout","On Meds"))))</f>
        <v/>
      </c>
      <c r="F1257">
        <f>IF(B1257="","",1.509*(LN(B1257)^1.084-5.381))</f>
        <v/>
      </c>
      <c r="G1257">
        <f>IF(F1257="","",IF(F1257&lt;0,10*F1257^2,0))</f>
        <v/>
      </c>
      <c r="H1257">
        <f>IF(F1257="","",IF(F1257&gt;0,10*F1257^2,0))</f>
        <v/>
      </c>
    </row>
    <row r="1258">
      <c r="A1258">
        <f>Input!A1258</f>
        <v/>
      </c>
      <c r="B1258">
        <f>IF(ISNUMBER(Input!B1258),IF(AND(Input!B1258&gt;=20,Input!B1258&lt;=700),Input!B1258,""),"")</f>
        <v/>
      </c>
      <c r="C1258">
        <f>IF(B1258="","",INT(A1258))</f>
        <v/>
      </c>
      <c r="D1258">
        <f>IF(B1258="","",HOUR(A1258))</f>
        <v/>
      </c>
      <c r="E1258">
        <f>IF(B1258="","",IF(INPUT!$I$1="","",IF(C1258&lt;(INT(INPUT!$I$1)-INPUT!$I$2),"Off Meds",IF(C1258&lt;=(INT(INPUT!$I$1)+INPUT!$I$2),"Washout","On Meds"))))</f>
        <v/>
      </c>
      <c r="F1258">
        <f>IF(B1258="","",1.509*(LN(B1258)^1.084-5.381))</f>
        <v/>
      </c>
      <c r="G1258">
        <f>IF(F1258="","",IF(F1258&lt;0,10*F1258^2,0))</f>
        <v/>
      </c>
      <c r="H1258">
        <f>IF(F1258="","",IF(F1258&gt;0,10*F1258^2,0))</f>
        <v/>
      </c>
    </row>
    <row r="1259">
      <c r="A1259">
        <f>Input!A1259</f>
        <v/>
      </c>
      <c r="B1259">
        <f>IF(ISNUMBER(Input!B1259),IF(AND(Input!B1259&gt;=20,Input!B1259&lt;=700),Input!B1259,""),"")</f>
        <v/>
      </c>
      <c r="C1259">
        <f>IF(B1259="","",INT(A1259))</f>
        <v/>
      </c>
      <c r="D1259">
        <f>IF(B1259="","",HOUR(A1259))</f>
        <v/>
      </c>
      <c r="E1259">
        <f>IF(B1259="","",IF(INPUT!$I$1="","",IF(C1259&lt;(INT(INPUT!$I$1)-INPUT!$I$2),"Off Meds",IF(C1259&lt;=(INT(INPUT!$I$1)+INPUT!$I$2),"Washout","On Meds"))))</f>
        <v/>
      </c>
      <c r="F1259">
        <f>IF(B1259="","",1.509*(LN(B1259)^1.084-5.381))</f>
        <v/>
      </c>
      <c r="G1259">
        <f>IF(F1259="","",IF(F1259&lt;0,10*F1259^2,0))</f>
        <v/>
      </c>
      <c r="H1259">
        <f>IF(F1259="","",IF(F1259&gt;0,10*F1259^2,0))</f>
        <v/>
      </c>
    </row>
    <row r="1260">
      <c r="A1260">
        <f>Input!A1260</f>
        <v/>
      </c>
      <c r="B1260">
        <f>IF(ISNUMBER(Input!B1260),IF(AND(Input!B1260&gt;=20,Input!B1260&lt;=700),Input!B1260,""),"")</f>
        <v/>
      </c>
      <c r="C1260">
        <f>IF(B1260="","",INT(A1260))</f>
        <v/>
      </c>
      <c r="D1260">
        <f>IF(B1260="","",HOUR(A1260))</f>
        <v/>
      </c>
      <c r="E1260">
        <f>IF(B1260="","",IF(INPUT!$I$1="","",IF(C1260&lt;(INT(INPUT!$I$1)-INPUT!$I$2),"Off Meds",IF(C1260&lt;=(INT(INPUT!$I$1)+INPUT!$I$2),"Washout","On Meds"))))</f>
        <v/>
      </c>
      <c r="F1260">
        <f>IF(B1260="","",1.509*(LN(B1260)^1.084-5.381))</f>
        <v/>
      </c>
      <c r="G1260">
        <f>IF(F1260="","",IF(F1260&lt;0,10*F1260^2,0))</f>
        <v/>
      </c>
      <c r="H1260">
        <f>IF(F1260="","",IF(F1260&gt;0,10*F1260^2,0))</f>
        <v/>
      </c>
    </row>
    <row r="1261">
      <c r="A1261">
        <f>Input!A1261</f>
        <v/>
      </c>
      <c r="B1261">
        <f>IF(ISNUMBER(Input!B1261),IF(AND(Input!B1261&gt;=20,Input!B1261&lt;=700),Input!B1261,""),"")</f>
        <v/>
      </c>
      <c r="C1261">
        <f>IF(B1261="","",INT(A1261))</f>
        <v/>
      </c>
      <c r="D1261">
        <f>IF(B1261="","",HOUR(A1261))</f>
        <v/>
      </c>
      <c r="E1261">
        <f>IF(B1261="","",IF(INPUT!$I$1="","",IF(C1261&lt;(INT(INPUT!$I$1)-INPUT!$I$2),"Off Meds",IF(C1261&lt;=(INT(INPUT!$I$1)+INPUT!$I$2),"Washout","On Meds"))))</f>
        <v/>
      </c>
      <c r="F1261">
        <f>IF(B1261="","",1.509*(LN(B1261)^1.084-5.381))</f>
        <v/>
      </c>
      <c r="G1261">
        <f>IF(F1261="","",IF(F1261&lt;0,10*F1261^2,0))</f>
        <v/>
      </c>
      <c r="H1261">
        <f>IF(F1261="","",IF(F1261&gt;0,10*F1261^2,0))</f>
        <v/>
      </c>
    </row>
    <row r="1262">
      <c r="A1262">
        <f>Input!A1262</f>
        <v/>
      </c>
      <c r="B1262">
        <f>IF(ISNUMBER(Input!B1262),IF(AND(Input!B1262&gt;=20,Input!B1262&lt;=700),Input!B1262,""),"")</f>
        <v/>
      </c>
      <c r="C1262">
        <f>IF(B1262="","",INT(A1262))</f>
        <v/>
      </c>
      <c r="D1262">
        <f>IF(B1262="","",HOUR(A1262))</f>
        <v/>
      </c>
      <c r="E1262">
        <f>IF(B1262="","",IF(INPUT!$I$1="","",IF(C1262&lt;(INT(INPUT!$I$1)-INPUT!$I$2),"Off Meds",IF(C1262&lt;=(INT(INPUT!$I$1)+INPUT!$I$2),"Washout","On Meds"))))</f>
        <v/>
      </c>
      <c r="F1262">
        <f>IF(B1262="","",1.509*(LN(B1262)^1.084-5.381))</f>
        <v/>
      </c>
      <c r="G1262">
        <f>IF(F1262="","",IF(F1262&lt;0,10*F1262^2,0))</f>
        <v/>
      </c>
      <c r="H1262">
        <f>IF(F1262="","",IF(F1262&gt;0,10*F1262^2,0))</f>
        <v/>
      </c>
    </row>
    <row r="1263">
      <c r="A1263">
        <f>Input!A1263</f>
        <v/>
      </c>
      <c r="B1263">
        <f>IF(ISNUMBER(Input!B1263),IF(AND(Input!B1263&gt;=20,Input!B1263&lt;=700),Input!B1263,""),"")</f>
        <v/>
      </c>
      <c r="C1263">
        <f>IF(B1263="","",INT(A1263))</f>
        <v/>
      </c>
      <c r="D1263">
        <f>IF(B1263="","",HOUR(A1263))</f>
        <v/>
      </c>
      <c r="E1263">
        <f>IF(B1263="","",IF(INPUT!$I$1="","",IF(C1263&lt;(INT(INPUT!$I$1)-INPUT!$I$2),"Off Meds",IF(C1263&lt;=(INT(INPUT!$I$1)+INPUT!$I$2),"Washout","On Meds"))))</f>
        <v/>
      </c>
      <c r="F1263">
        <f>IF(B1263="","",1.509*(LN(B1263)^1.084-5.381))</f>
        <v/>
      </c>
      <c r="G1263">
        <f>IF(F1263="","",IF(F1263&lt;0,10*F1263^2,0))</f>
        <v/>
      </c>
      <c r="H1263">
        <f>IF(F1263="","",IF(F1263&gt;0,10*F1263^2,0))</f>
        <v/>
      </c>
    </row>
    <row r="1264">
      <c r="A1264">
        <f>Input!A1264</f>
        <v/>
      </c>
      <c r="B1264">
        <f>IF(ISNUMBER(Input!B1264),IF(AND(Input!B1264&gt;=20,Input!B1264&lt;=700),Input!B1264,""),"")</f>
        <v/>
      </c>
      <c r="C1264">
        <f>IF(B1264="","",INT(A1264))</f>
        <v/>
      </c>
      <c r="D1264">
        <f>IF(B1264="","",HOUR(A1264))</f>
        <v/>
      </c>
      <c r="E1264">
        <f>IF(B1264="","",IF(INPUT!$I$1="","",IF(C1264&lt;(INT(INPUT!$I$1)-INPUT!$I$2),"Off Meds",IF(C1264&lt;=(INT(INPUT!$I$1)+INPUT!$I$2),"Washout","On Meds"))))</f>
        <v/>
      </c>
      <c r="F1264">
        <f>IF(B1264="","",1.509*(LN(B1264)^1.084-5.381))</f>
        <v/>
      </c>
      <c r="G1264">
        <f>IF(F1264="","",IF(F1264&lt;0,10*F1264^2,0))</f>
        <v/>
      </c>
      <c r="H1264">
        <f>IF(F1264="","",IF(F1264&gt;0,10*F1264^2,0))</f>
        <v/>
      </c>
    </row>
    <row r="1265">
      <c r="A1265">
        <f>Input!A1265</f>
        <v/>
      </c>
      <c r="B1265">
        <f>IF(ISNUMBER(Input!B1265),IF(AND(Input!B1265&gt;=20,Input!B1265&lt;=700),Input!B1265,""),"")</f>
        <v/>
      </c>
      <c r="C1265">
        <f>IF(B1265="","",INT(A1265))</f>
        <v/>
      </c>
      <c r="D1265">
        <f>IF(B1265="","",HOUR(A1265))</f>
        <v/>
      </c>
      <c r="E1265">
        <f>IF(B1265="","",IF(INPUT!$I$1="","",IF(C1265&lt;(INT(INPUT!$I$1)-INPUT!$I$2),"Off Meds",IF(C1265&lt;=(INT(INPUT!$I$1)+INPUT!$I$2),"Washout","On Meds"))))</f>
        <v/>
      </c>
      <c r="F1265">
        <f>IF(B1265="","",1.509*(LN(B1265)^1.084-5.381))</f>
        <v/>
      </c>
      <c r="G1265">
        <f>IF(F1265="","",IF(F1265&lt;0,10*F1265^2,0))</f>
        <v/>
      </c>
      <c r="H1265">
        <f>IF(F1265="","",IF(F1265&gt;0,10*F1265^2,0))</f>
        <v/>
      </c>
    </row>
    <row r="1266">
      <c r="A1266">
        <f>Input!A1266</f>
        <v/>
      </c>
      <c r="B1266">
        <f>IF(ISNUMBER(Input!B1266),IF(AND(Input!B1266&gt;=20,Input!B1266&lt;=700),Input!B1266,""),"")</f>
        <v/>
      </c>
      <c r="C1266">
        <f>IF(B1266="","",INT(A1266))</f>
        <v/>
      </c>
      <c r="D1266">
        <f>IF(B1266="","",HOUR(A1266))</f>
        <v/>
      </c>
      <c r="E1266">
        <f>IF(B1266="","",IF(INPUT!$I$1="","",IF(C1266&lt;(INT(INPUT!$I$1)-INPUT!$I$2),"Off Meds",IF(C1266&lt;=(INT(INPUT!$I$1)+INPUT!$I$2),"Washout","On Meds"))))</f>
        <v/>
      </c>
      <c r="F1266">
        <f>IF(B1266="","",1.509*(LN(B1266)^1.084-5.381))</f>
        <v/>
      </c>
      <c r="G1266">
        <f>IF(F1266="","",IF(F1266&lt;0,10*F1266^2,0))</f>
        <v/>
      </c>
      <c r="H1266">
        <f>IF(F1266="","",IF(F1266&gt;0,10*F1266^2,0))</f>
        <v/>
      </c>
    </row>
    <row r="1267">
      <c r="A1267">
        <f>Input!A1267</f>
        <v/>
      </c>
      <c r="B1267">
        <f>IF(ISNUMBER(Input!B1267),IF(AND(Input!B1267&gt;=20,Input!B1267&lt;=700),Input!B1267,""),"")</f>
        <v/>
      </c>
      <c r="C1267">
        <f>IF(B1267="","",INT(A1267))</f>
        <v/>
      </c>
      <c r="D1267">
        <f>IF(B1267="","",HOUR(A1267))</f>
        <v/>
      </c>
      <c r="E1267">
        <f>IF(B1267="","",IF(INPUT!$I$1="","",IF(C1267&lt;(INT(INPUT!$I$1)-INPUT!$I$2),"Off Meds",IF(C1267&lt;=(INT(INPUT!$I$1)+INPUT!$I$2),"Washout","On Meds"))))</f>
        <v/>
      </c>
      <c r="F1267">
        <f>IF(B1267="","",1.509*(LN(B1267)^1.084-5.381))</f>
        <v/>
      </c>
      <c r="G1267">
        <f>IF(F1267="","",IF(F1267&lt;0,10*F1267^2,0))</f>
        <v/>
      </c>
      <c r="H1267">
        <f>IF(F1267="","",IF(F1267&gt;0,10*F1267^2,0))</f>
        <v/>
      </c>
    </row>
    <row r="1268">
      <c r="A1268">
        <f>Input!A1268</f>
        <v/>
      </c>
      <c r="B1268">
        <f>IF(ISNUMBER(Input!B1268),IF(AND(Input!B1268&gt;=20,Input!B1268&lt;=700),Input!B1268,""),"")</f>
        <v/>
      </c>
      <c r="C1268">
        <f>IF(B1268="","",INT(A1268))</f>
        <v/>
      </c>
      <c r="D1268">
        <f>IF(B1268="","",HOUR(A1268))</f>
        <v/>
      </c>
      <c r="E1268">
        <f>IF(B1268="","",IF(INPUT!$I$1="","",IF(C1268&lt;(INT(INPUT!$I$1)-INPUT!$I$2),"Off Meds",IF(C1268&lt;=(INT(INPUT!$I$1)+INPUT!$I$2),"Washout","On Meds"))))</f>
        <v/>
      </c>
      <c r="F1268">
        <f>IF(B1268="","",1.509*(LN(B1268)^1.084-5.381))</f>
        <v/>
      </c>
      <c r="G1268">
        <f>IF(F1268="","",IF(F1268&lt;0,10*F1268^2,0))</f>
        <v/>
      </c>
      <c r="H1268">
        <f>IF(F1268="","",IF(F1268&gt;0,10*F1268^2,0))</f>
        <v/>
      </c>
    </row>
    <row r="1269">
      <c r="A1269">
        <f>Input!A1269</f>
        <v/>
      </c>
      <c r="B1269">
        <f>IF(ISNUMBER(Input!B1269),IF(AND(Input!B1269&gt;=20,Input!B1269&lt;=700),Input!B1269,""),"")</f>
        <v/>
      </c>
      <c r="C1269">
        <f>IF(B1269="","",INT(A1269))</f>
        <v/>
      </c>
      <c r="D1269">
        <f>IF(B1269="","",HOUR(A1269))</f>
        <v/>
      </c>
      <c r="E1269">
        <f>IF(B1269="","",IF(INPUT!$I$1="","",IF(C1269&lt;(INT(INPUT!$I$1)-INPUT!$I$2),"Off Meds",IF(C1269&lt;=(INT(INPUT!$I$1)+INPUT!$I$2),"Washout","On Meds"))))</f>
        <v/>
      </c>
      <c r="F1269">
        <f>IF(B1269="","",1.509*(LN(B1269)^1.084-5.381))</f>
        <v/>
      </c>
      <c r="G1269">
        <f>IF(F1269="","",IF(F1269&lt;0,10*F1269^2,0))</f>
        <v/>
      </c>
      <c r="H1269">
        <f>IF(F1269="","",IF(F1269&gt;0,10*F1269^2,0))</f>
        <v/>
      </c>
    </row>
    <row r="1270">
      <c r="A1270">
        <f>Input!A1270</f>
        <v/>
      </c>
      <c r="B1270">
        <f>IF(ISNUMBER(Input!B1270),IF(AND(Input!B1270&gt;=20,Input!B1270&lt;=700),Input!B1270,""),"")</f>
        <v/>
      </c>
      <c r="C1270">
        <f>IF(B1270="","",INT(A1270))</f>
        <v/>
      </c>
      <c r="D1270">
        <f>IF(B1270="","",HOUR(A1270))</f>
        <v/>
      </c>
      <c r="E1270">
        <f>IF(B1270="","",IF(INPUT!$I$1="","",IF(C1270&lt;(INT(INPUT!$I$1)-INPUT!$I$2),"Off Meds",IF(C1270&lt;=(INT(INPUT!$I$1)+INPUT!$I$2),"Washout","On Meds"))))</f>
        <v/>
      </c>
      <c r="F1270">
        <f>IF(B1270="","",1.509*(LN(B1270)^1.084-5.381))</f>
        <v/>
      </c>
      <c r="G1270">
        <f>IF(F1270="","",IF(F1270&lt;0,10*F1270^2,0))</f>
        <v/>
      </c>
      <c r="H1270">
        <f>IF(F1270="","",IF(F1270&gt;0,10*F1270^2,0))</f>
        <v/>
      </c>
    </row>
    <row r="1271">
      <c r="A1271">
        <f>Input!A1271</f>
        <v/>
      </c>
      <c r="B1271">
        <f>IF(ISNUMBER(Input!B1271),IF(AND(Input!B1271&gt;=20,Input!B1271&lt;=700),Input!B1271,""),"")</f>
        <v/>
      </c>
      <c r="C1271">
        <f>IF(B1271="","",INT(A1271))</f>
        <v/>
      </c>
      <c r="D1271">
        <f>IF(B1271="","",HOUR(A1271))</f>
        <v/>
      </c>
      <c r="E1271">
        <f>IF(B1271="","",IF(INPUT!$I$1="","",IF(C1271&lt;(INT(INPUT!$I$1)-INPUT!$I$2),"Off Meds",IF(C1271&lt;=(INT(INPUT!$I$1)+INPUT!$I$2),"Washout","On Meds"))))</f>
        <v/>
      </c>
      <c r="F1271">
        <f>IF(B1271="","",1.509*(LN(B1271)^1.084-5.381))</f>
        <v/>
      </c>
      <c r="G1271">
        <f>IF(F1271="","",IF(F1271&lt;0,10*F1271^2,0))</f>
        <v/>
      </c>
      <c r="H1271">
        <f>IF(F1271="","",IF(F1271&gt;0,10*F1271^2,0))</f>
        <v/>
      </c>
    </row>
    <row r="1272">
      <c r="A1272">
        <f>Input!A1272</f>
        <v/>
      </c>
      <c r="B1272">
        <f>IF(ISNUMBER(Input!B1272),IF(AND(Input!B1272&gt;=20,Input!B1272&lt;=700),Input!B1272,""),"")</f>
        <v/>
      </c>
      <c r="C1272">
        <f>IF(B1272="","",INT(A1272))</f>
        <v/>
      </c>
      <c r="D1272">
        <f>IF(B1272="","",HOUR(A1272))</f>
        <v/>
      </c>
      <c r="E1272">
        <f>IF(B1272="","",IF(INPUT!$I$1="","",IF(C1272&lt;(INT(INPUT!$I$1)-INPUT!$I$2),"Off Meds",IF(C1272&lt;=(INT(INPUT!$I$1)+INPUT!$I$2),"Washout","On Meds"))))</f>
        <v/>
      </c>
      <c r="F1272">
        <f>IF(B1272="","",1.509*(LN(B1272)^1.084-5.381))</f>
        <v/>
      </c>
      <c r="G1272">
        <f>IF(F1272="","",IF(F1272&lt;0,10*F1272^2,0))</f>
        <v/>
      </c>
      <c r="H1272">
        <f>IF(F1272="","",IF(F1272&gt;0,10*F1272^2,0))</f>
        <v/>
      </c>
    </row>
    <row r="1273">
      <c r="A1273">
        <f>Input!A1273</f>
        <v/>
      </c>
      <c r="B1273">
        <f>IF(ISNUMBER(Input!B1273),IF(AND(Input!B1273&gt;=20,Input!B1273&lt;=700),Input!B1273,""),"")</f>
        <v/>
      </c>
      <c r="C1273">
        <f>IF(B1273="","",INT(A1273))</f>
        <v/>
      </c>
      <c r="D1273">
        <f>IF(B1273="","",HOUR(A1273))</f>
        <v/>
      </c>
      <c r="E1273">
        <f>IF(B1273="","",IF(INPUT!$I$1="","",IF(C1273&lt;(INT(INPUT!$I$1)-INPUT!$I$2),"Off Meds",IF(C1273&lt;=(INT(INPUT!$I$1)+INPUT!$I$2),"Washout","On Meds"))))</f>
        <v/>
      </c>
      <c r="F1273">
        <f>IF(B1273="","",1.509*(LN(B1273)^1.084-5.381))</f>
        <v/>
      </c>
      <c r="G1273">
        <f>IF(F1273="","",IF(F1273&lt;0,10*F1273^2,0))</f>
        <v/>
      </c>
      <c r="H1273">
        <f>IF(F1273="","",IF(F1273&gt;0,10*F1273^2,0))</f>
        <v/>
      </c>
    </row>
    <row r="1274">
      <c r="A1274">
        <f>Input!A1274</f>
        <v/>
      </c>
      <c r="B1274">
        <f>IF(ISNUMBER(Input!B1274),IF(AND(Input!B1274&gt;=20,Input!B1274&lt;=700),Input!B1274,""),"")</f>
        <v/>
      </c>
      <c r="C1274">
        <f>IF(B1274="","",INT(A1274))</f>
        <v/>
      </c>
      <c r="D1274">
        <f>IF(B1274="","",HOUR(A1274))</f>
        <v/>
      </c>
      <c r="E1274">
        <f>IF(B1274="","",IF(INPUT!$I$1="","",IF(C1274&lt;(INT(INPUT!$I$1)-INPUT!$I$2),"Off Meds",IF(C1274&lt;=(INT(INPUT!$I$1)+INPUT!$I$2),"Washout","On Meds"))))</f>
        <v/>
      </c>
      <c r="F1274">
        <f>IF(B1274="","",1.509*(LN(B1274)^1.084-5.381))</f>
        <v/>
      </c>
      <c r="G1274">
        <f>IF(F1274="","",IF(F1274&lt;0,10*F1274^2,0))</f>
        <v/>
      </c>
      <c r="H1274">
        <f>IF(F1274="","",IF(F1274&gt;0,10*F1274^2,0))</f>
        <v/>
      </c>
    </row>
    <row r="1275">
      <c r="A1275">
        <f>Input!A1275</f>
        <v/>
      </c>
      <c r="B1275">
        <f>IF(ISNUMBER(Input!B1275),IF(AND(Input!B1275&gt;=20,Input!B1275&lt;=700),Input!B1275,""),"")</f>
        <v/>
      </c>
      <c r="C1275">
        <f>IF(B1275="","",INT(A1275))</f>
        <v/>
      </c>
      <c r="D1275">
        <f>IF(B1275="","",HOUR(A1275))</f>
        <v/>
      </c>
      <c r="E1275">
        <f>IF(B1275="","",IF(INPUT!$I$1="","",IF(C1275&lt;(INT(INPUT!$I$1)-INPUT!$I$2),"Off Meds",IF(C1275&lt;=(INT(INPUT!$I$1)+INPUT!$I$2),"Washout","On Meds"))))</f>
        <v/>
      </c>
      <c r="F1275">
        <f>IF(B1275="","",1.509*(LN(B1275)^1.084-5.381))</f>
        <v/>
      </c>
      <c r="G1275">
        <f>IF(F1275="","",IF(F1275&lt;0,10*F1275^2,0))</f>
        <v/>
      </c>
      <c r="H1275">
        <f>IF(F1275="","",IF(F1275&gt;0,10*F1275^2,0))</f>
        <v/>
      </c>
    </row>
    <row r="1276">
      <c r="A1276">
        <f>Input!A1276</f>
        <v/>
      </c>
      <c r="B1276">
        <f>IF(ISNUMBER(Input!B1276),IF(AND(Input!B1276&gt;=20,Input!B1276&lt;=700),Input!B1276,""),"")</f>
        <v/>
      </c>
      <c r="C1276">
        <f>IF(B1276="","",INT(A1276))</f>
        <v/>
      </c>
      <c r="D1276">
        <f>IF(B1276="","",HOUR(A1276))</f>
        <v/>
      </c>
      <c r="E1276">
        <f>IF(B1276="","",IF(INPUT!$I$1="","",IF(C1276&lt;(INT(INPUT!$I$1)-INPUT!$I$2),"Off Meds",IF(C1276&lt;=(INT(INPUT!$I$1)+INPUT!$I$2),"Washout","On Meds"))))</f>
        <v/>
      </c>
      <c r="F1276">
        <f>IF(B1276="","",1.509*(LN(B1276)^1.084-5.381))</f>
        <v/>
      </c>
      <c r="G1276">
        <f>IF(F1276="","",IF(F1276&lt;0,10*F1276^2,0))</f>
        <v/>
      </c>
      <c r="H1276">
        <f>IF(F1276="","",IF(F1276&gt;0,10*F1276^2,0))</f>
        <v/>
      </c>
    </row>
    <row r="1277">
      <c r="A1277">
        <f>Input!A1277</f>
        <v/>
      </c>
      <c r="B1277">
        <f>IF(ISNUMBER(Input!B1277),IF(AND(Input!B1277&gt;=20,Input!B1277&lt;=700),Input!B1277,""),"")</f>
        <v/>
      </c>
      <c r="C1277">
        <f>IF(B1277="","",INT(A1277))</f>
        <v/>
      </c>
      <c r="D1277">
        <f>IF(B1277="","",HOUR(A1277))</f>
        <v/>
      </c>
      <c r="E1277">
        <f>IF(B1277="","",IF(INPUT!$I$1="","",IF(C1277&lt;(INT(INPUT!$I$1)-INPUT!$I$2),"Off Meds",IF(C1277&lt;=(INT(INPUT!$I$1)+INPUT!$I$2),"Washout","On Meds"))))</f>
        <v/>
      </c>
      <c r="F1277">
        <f>IF(B1277="","",1.509*(LN(B1277)^1.084-5.381))</f>
        <v/>
      </c>
      <c r="G1277">
        <f>IF(F1277="","",IF(F1277&lt;0,10*F1277^2,0))</f>
        <v/>
      </c>
      <c r="H1277">
        <f>IF(F1277="","",IF(F1277&gt;0,10*F1277^2,0))</f>
        <v/>
      </c>
    </row>
    <row r="1278">
      <c r="A1278">
        <f>Input!A1278</f>
        <v/>
      </c>
      <c r="B1278">
        <f>IF(ISNUMBER(Input!B1278),IF(AND(Input!B1278&gt;=20,Input!B1278&lt;=700),Input!B1278,""),"")</f>
        <v/>
      </c>
      <c r="C1278">
        <f>IF(B1278="","",INT(A1278))</f>
        <v/>
      </c>
      <c r="D1278">
        <f>IF(B1278="","",HOUR(A1278))</f>
        <v/>
      </c>
      <c r="E1278">
        <f>IF(B1278="","",IF(INPUT!$I$1="","",IF(C1278&lt;(INT(INPUT!$I$1)-INPUT!$I$2),"Off Meds",IF(C1278&lt;=(INT(INPUT!$I$1)+INPUT!$I$2),"Washout","On Meds"))))</f>
        <v/>
      </c>
      <c r="F1278">
        <f>IF(B1278="","",1.509*(LN(B1278)^1.084-5.381))</f>
        <v/>
      </c>
      <c r="G1278">
        <f>IF(F1278="","",IF(F1278&lt;0,10*F1278^2,0))</f>
        <v/>
      </c>
      <c r="H1278">
        <f>IF(F1278="","",IF(F1278&gt;0,10*F1278^2,0))</f>
        <v/>
      </c>
    </row>
    <row r="1279">
      <c r="A1279">
        <f>Input!A1279</f>
        <v/>
      </c>
      <c r="B1279">
        <f>IF(ISNUMBER(Input!B1279),IF(AND(Input!B1279&gt;=20,Input!B1279&lt;=700),Input!B1279,""),"")</f>
        <v/>
      </c>
      <c r="C1279">
        <f>IF(B1279="","",INT(A1279))</f>
        <v/>
      </c>
      <c r="D1279">
        <f>IF(B1279="","",HOUR(A1279))</f>
        <v/>
      </c>
      <c r="E1279">
        <f>IF(B1279="","",IF(INPUT!$I$1="","",IF(C1279&lt;(INT(INPUT!$I$1)-INPUT!$I$2),"Off Meds",IF(C1279&lt;=(INT(INPUT!$I$1)+INPUT!$I$2),"Washout","On Meds"))))</f>
        <v/>
      </c>
      <c r="F1279">
        <f>IF(B1279="","",1.509*(LN(B1279)^1.084-5.381))</f>
        <v/>
      </c>
      <c r="G1279">
        <f>IF(F1279="","",IF(F1279&lt;0,10*F1279^2,0))</f>
        <v/>
      </c>
      <c r="H1279">
        <f>IF(F1279="","",IF(F1279&gt;0,10*F1279^2,0))</f>
        <v/>
      </c>
    </row>
    <row r="1280">
      <c r="A1280">
        <f>Input!A1280</f>
        <v/>
      </c>
      <c r="B1280">
        <f>IF(ISNUMBER(Input!B1280),IF(AND(Input!B1280&gt;=20,Input!B1280&lt;=700),Input!B1280,""),"")</f>
        <v/>
      </c>
      <c r="C1280">
        <f>IF(B1280="","",INT(A1280))</f>
        <v/>
      </c>
      <c r="D1280">
        <f>IF(B1280="","",HOUR(A1280))</f>
        <v/>
      </c>
      <c r="E1280">
        <f>IF(B1280="","",IF(INPUT!$I$1="","",IF(C1280&lt;(INT(INPUT!$I$1)-INPUT!$I$2),"Off Meds",IF(C1280&lt;=(INT(INPUT!$I$1)+INPUT!$I$2),"Washout","On Meds"))))</f>
        <v/>
      </c>
      <c r="F1280">
        <f>IF(B1280="","",1.509*(LN(B1280)^1.084-5.381))</f>
        <v/>
      </c>
      <c r="G1280">
        <f>IF(F1280="","",IF(F1280&lt;0,10*F1280^2,0))</f>
        <v/>
      </c>
      <c r="H1280">
        <f>IF(F1280="","",IF(F1280&gt;0,10*F1280^2,0))</f>
        <v/>
      </c>
    </row>
    <row r="1281">
      <c r="A1281">
        <f>Input!A1281</f>
        <v/>
      </c>
      <c r="B1281">
        <f>IF(ISNUMBER(Input!B1281),IF(AND(Input!B1281&gt;=20,Input!B1281&lt;=700),Input!B1281,""),"")</f>
        <v/>
      </c>
      <c r="C1281">
        <f>IF(B1281="","",INT(A1281))</f>
        <v/>
      </c>
      <c r="D1281">
        <f>IF(B1281="","",HOUR(A1281))</f>
        <v/>
      </c>
      <c r="E1281">
        <f>IF(B1281="","",IF(INPUT!$I$1="","",IF(C1281&lt;(INT(INPUT!$I$1)-INPUT!$I$2),"Off Meds",IF(C1281&lt;=(INT(INPUT!$I$1)+INPUT!$I$2),"Washout","On Meds"))))</f>
        <v/>
      </c>
      <c r="F1281">
        <f>IF(B1281="","",1.509*(LN(B1281)^1.084-5.381))</f>
        <v/>
      </c>
      <c r="G1281">
        <f>IF(F1281="","",IF(F1281&lt;0,10*F1281^2,0))</f>
        <v/>
      </c>
      <c r="H1281">
        <f>IF(F1281="","",IF(F1281&gt;0,10*F1281^2,0))</f>
        <v/>
      </c>
    </row>
    <row r="1282">
      <c r="A1282">
        <f>Input!A1282</f>
        <v/>
      </c>
      <c r="B1282">
        <f>IF(ISNUMBER(Input!B1282),IF(AND(Input!B1282&gt;=20,Input!B1282&lt;=700),Input!B1282,""),"")</f>
        <v/>
      </c>
      <c r="C1282">
        <f>IF(B1282="","",INT(A1282))</f>
        <v/>
      </c>
      <c r="D1282">
        <f>IF(B1282="","",HOUR(A1282))</f>
        <v/>
      </c>
      <c r="E1282">
        <f>IF(B1282="","",IF(INPUT!$I$1="","",IF(C1282&lt;(INT(INPUT!$I$1)-INPUT!$I$2),"Off Meds",IF(C1282&lt;=(INT(INPUT!$I$1)+INPUT!$I$2),"Washout","On Meds"))))</f>
        <v/>
      </c>
      <c r="F1282">
        <f>IF(B1282="","",1.509*(LN(B1282)^1.084-5.381))</f>
        <v/>
      </c>
      <c r="G1282">
        <f>IF(F1282="","",IF(F1282&lt;0,10*F1282^2,0))</f>
        <v/>
      </c>
      <c r="H1282">
        <f>IF(F1282="","",IF(F1282&gt;0,10*F1282^2,0))</f>
        <v/>
      </c>
    </row>
    <row r="1283">
      <c r="A1283">
        <f>Input!A1283</f>
        <v/>
      </c>
      <c r="B1283">
        <f>IF(ISNUMBER(Input!B1283),IF(AND(Input!B1283&gt;=20,Input!B1283&lt;=700),Input!B1283,""),"")</f>
        <v/>
      </c>
      <c r="C1283">
        <f>IF(B1283="","",INT(A1283))</f>
        <v/>
      </c>
      <c r="D1283">
        <f>IF(B1283="","",HOUR(A1283))</f>
        <v/>
      </c>
      <c r="E1283">
        <f>IF(B1283="","",IF(INPUT!$I$1="","",IF(C1283&lt;(INT(INPUT!$I$1)-INPUT!$I$2),"Off Meds",IF(C1283&lt;=(INT(INPUT!$I$1)+INPUT!$I$2),"Washout","On Meds"))))</f>
        <v/>
      </c>
      <c r="F1283">
        <f>IF(B1283="","",1.509*(LN(B1283)^1.084-5.381))</f>
        <v/>
      </c>
      <c r="G1283">
        <f>IF(F1283="","",IF(F1283&lt;0,10*F1283^2,0))</f>
        <v/>
      </c>
      <c r="H1283">
        <f>IF(F1283="","",IF(F1283&gt;0,10*F1283^2,0))</f>
        <v/>
      </c>
    </row>
    <row r="1284">
      <c r="A1284">
        <f>Input!A1284</f>
        <v/>
      </c>
      <c r="B1284">
        <f>IF(ISNUMBER(Input!B1284),IF(AND(Input!B1284&gt;=20,Input!B1284&lt;=700),Input!B1284,""),"")</f>
        <v/>
      </c>
      <c r="C1284">
        <f>IF(B1284="","",INT(A1284))</f>
        <v/>
      </c>
      <c r="D1284">
        <f>IF(B1284="","",HOUR(A1284))</f>
        <v/>
      </c>
      <c r="E1284">
        <f>IF(B1284="","",IF(INPUT!$I$1="","",IF(C1284&lt;(INT(INPUT!$I$1)-INPUT!$I$2),"Off Meds",IF(C1284&lt;=(INT(INPUT!$I$1)+INPUT!$I$2),"Washout","On Meds"))))</f>
        <v/>
      </c>
      <c r="F1284">
        <f>IF(B1284="","",1.509*(LN(B1284)^1.084-5.381))</f>
        <v/>
      </c>
      <c r="G1284">
        <f>IF(F1284="","",IF(F1284&lt;0,10*F1284^2,0))</f>
        <v/>
      </c>
      <c r="H1284">
        <f>IF(F1284="","",IF(F1284&gt;0,10*F1284^2,0))</f>
        <v/>
      </c>
    </row>
    <row r="1285">
      <c r="A1285">
        <f>Input!A1285</f>
        <v/>
      </c>
      <c r="B1285">
        <f>IF(ISNUMBER(Input!B1285),IF(AND(Input!B1285&gt;=20,Input!B1285&lt;=700),Input!B1285,""),"")</f>
        <v/>
      </c>
      <c r="C1285">
        <f>IF(B1285="","",INT(A1285))</f>
        <v/>
      </c>
      <c r="D1285">
        <f>IF(B1285="","",HOUR(A1285))</f>
        <v/>
      </c>
      <c r="E1285">
        <f>IF(B1285="","",IF(INPUT!$I$1="","",IF(C1285&lt;(INT(INPUT!$I$1)-INPUT!$I$2),"Off Meds",IF(C1285&lt;=(INT(INPUT!$I$1)+INPUT!$I$2),"Washout","On Meds"))))</f>
        <v/>
      </c>
      <c r="F1285">
        <f>IF(B1285="","",1.509*(LN(B1285)^1.084-5.381))</f>
        <v/>
      </c>
      <c r="G1285">
        <f>IF(F1285="","",IF(F1285&lt;0,10*F1285^2,0))</f>
        <v/>
      </c>
      <c r="H1285">
        <f>IF(F1285="","",IF(F1285&gt;0,10*F1285^2,0))</f>
        <v/>
      </c>
    </row>
    <row r="1286">
      <c r="A1286">
        <f>Input!A1286</f>
        <v/>
      </c>
      <c r="B1286">
        <f>IF(ISNUMBER(Input!B1286),IF(AND(Input!B1286&gt;=20,Input!B1286&lt;=700),Input!B1286,""),"")</f>
        <v/>
      </c>
      <c r="C1286">
        <f>IF(B1286="","",INT(A1286))</f>
        <v/>
      </c>
      <c r="D1286">
        <f>IF(B1286="","",HOUR(A1286))</f>
        <v/>
      </c>
      <c r="E1286">
        <f>IF(B1286="","",IF(INPUT!$I$1="","",IF(C1286&lt;(INT(INPUT!$I$1)-INPUT!$I$2),"Off Meds",IF(C1286&lt;=(INT(INPUT!$I$1)+INPUT!$I$2),"Washout","On Meds"))))</f>
        <v/>
      </c>
      <c r="F1286">
        <f>IF(B1286="","",1.509*(LN(B1286)^1.084-5.381))</f>
        <v/>
      </c>
      <c r="G1286">
        <f>IF(F1286="","",IF(F1286&lt;0,10*F1286^2,0))</f>
        <v/>
      </c>
      <c r="H1286">
        <f>IF(F1286="","",IF(F1286&gt;0,10*F1286^2,0))</f>
        <v/>
      </c>
    </row>
    <row r="1287">
      <c r="A1287">
        <f>Input!A1287</f>
        <v/>
      </c>
      <c r="B1287">
        <f>IF(ISNUMBER(Input!B1287),IF(AND(Input!B1287&gt;=20,Input!B1287&lt;=700),Input!B1287,""),"")</f>
        <v/>
      </c>
      <c r="C1287">
        <f>IF(B1287="","",INT(A1287))</f>
        <v/>
      </c>
      <c r="D1287">
        <f>IF(B1287="","",HOUR(A1287))</f>
        <v/>
      </c>
      <c r="E1287">
        <f>IF(B1287="","",IF(INPUT!$I$1="","",IF(C1287&lt;(INT(INPUT!$I$1)-INPUT!$I$2),"Off Meds",IF(C1287&lt;=(INT(INPUT!$I$1)+INPUT!$I$2),"Washout","On Meds"))))</f>
        <v/>
      </c>
      <c r="F1287">
        <f>IF(B1287="","",1.509*(LN(B1287)^1.084-5.381))</f>
        <v/>
      </c>
      <c r="G1287">
        <f>IF(F1287="","",IF(F1287&lt;0,10*F1287^2,0))</f>
        <v/>
      </c>
      <c r="H1287">
        <f>IF(F1287="","",IF(F1287&gt;0,10*F1287^2,0))</f>
        <v/>
      </c>
    </row>
    <row r="1288">
      <c r="A1288">
        <f>Input!A1288</f>
        <v/>
      </c>
      <c r="B1288">
        <f>IF(ISNUMBER(Input!B1288),IF(AND(Input!B1288&gt;=20,Input!B1288&lt;=700),Input!B1288,""),"")</f>
        <v/>
      </c>
      <c r="C1288">
        <f>IF(B1288="","",INT(A1288))</f>
        <v/>
      </c>
      <c r="D1288">
        <f>IF(B1288="","",HOUR(A1288))</f>
        <v/>
      </c>
      <c r="E1288">
        <f>IF(B1288="","",IF(INPUT!$I$1="","",IF(C1288&lt;(INT(INPUT!$I$1)-INPUT!$I$2),"Off Meds",IF(C1288&lt;=(INT(INPUT!$I$1)+INPUT!$I$2),"Washout","On Meds"))))</f>
        <v/>
      </c>
      <c r="F1288">
        <f>IF(B1288="","",1.509*(LN(B1288)^1.084-5.381))</f>
        <v/>
      </c>
      <c r="G1288">
        <f>IF(F1288="","",IF(F1288&lt;0,10*F1288^2,0))</f>
        <v/>
      </c>
      <c r="H1288">
        <f>IF(F1288="","",IF(F1288&gt;0,10*F1288^2,0))</f>
        <v/>
      </c>
    </row>
    <row r="1289">
      <c r="A1289">
        <f>Input!A1289</f>
        <v/>
      </c>
      <c r="B1289">
        <f>IF(ISNUMBER(Input!B1289),IF(AND(Input!B1289&gt;=20,Input!B1289&lt;=700),Input!B1289,""),"")</f>
        <v/>
      </c>
      <c r="C1289">
        <f>IF(B1289="","",INT(A1289))</f>
        <v/>
      </c>
      <c r="D1289">
        <f>IF(B1289="","",HOUR(A1289))</f>
        <v/>
      </c>
      <c r="E1289">
        <f>IF(B1289="","",IF(INPUT!$I$1="","",IF(C1289&lt;(INT(INPUT!$I$1)-INPUT!$I$2),"Off Meds",IF(C1289&lt;=(INT(INPUT!$I$1)+INPUT!$I$2),"Washout","On Meds"))))</f>
        <v/>
      </c>
      <c r="F1289">
        <f>IF(B1289="","",1.509*(LN(B1289)^1.084-5.381))</f>
        <v/>
      </c>
      <c r="G1289">
        <f>IF(F1289="","",IF(F1289&lt;0,10*F1289^2,0))</f>
        <v/>
      </c>
      <c r="H1289">
        <f>IF(F1289="","",IF(F1289&gt;0,10*F1289^2,0))</f>
        <v/>
      </c>
    </row>
    <row r="1290">
      <c r="A1290">
        <f>Input!A1290</f>
        <v/>
      </c>
      <c r="B1290">
        <f>IF(ISNUMBER(Input!B1290),IF(AND(Input!B1290&gt;=20,Input!B1290&lt;=700),Input!B1290,""),"")</f>
        <v/>
      </c>
      <c r="C1290">
        <f>IF(B1290="","",INT(A1290))</f>
        <v/>
      </c>
      <c r="D1290">
        <f>IF(B1290="","",HOUR(A1290))</f>
        <v/>
      </c>
      <c r="E1290">
        <f>IF(B1290="","",IF(INPUT!$I$1="","",IF(C1290&lt;(INT(INPUT!$I$1)-INPUT!$I$2),"Off Meds",IF(C1290&lt;=(INT(INPUT!$I$1)+INPUT!$I$2),"Washout","On Meds"))))</f>
        <v/>
      </c>
      <c r="F1290">
        <f>IF(B1290="","",1.509*(LN(B1290)^1.084-5.381))</f>
        <v/>
      </c>
      <c r="G1290">
        <f>IF(F1290="","",IF(F1290&lt;0,10*F1290^2,0))</f>
        <v/>
      </c>
      <c r="H1290">
        <f>IF(F1290="","",IF(F1290&gt;0,10*F1290^2,0))</f>
        <v/>
      </c>
    </row>
    <row r="1291">
      <c r="A1291">
        <f>Input!A1291</f>
        <v/>
      </c>
      <c r="B1291">
        <f>IF(ISNUMBER(Input!B1291),IF(AND(Input!B1291&gt;=20,Input!B1291&lt;=700),Input!B1291,""),"")</f>
        <v/>
      </c>
      <c r="C1291">
        <f>IF(B1291="","",INT(A1291))</f>
        <v/>
      </c>
      <c r="D1291">
        <f>IF(B1291="","",HOUR(A1291))</f>
        <v/>
      </c>
      <c r="E1291">
        <f>IF(B1291="","",IF(INPUT!$I$1="","",IF(C1291&lt;(INT(INPUT!$I$1)-INPUT!$I$2),"Off Meds",IF(C1291&lt;=(INT(INPUT!$I$1)+INPUT!$I$2),"Washout","On Meds"))))</f>
        <v/>
      </c>
      <c r="F1291">
        <f>IF(B1291="","",1.509*(LN(B1291)^1.084-5.381))</f>
        <v/>
      </c>
      <c r="G1291">
        <f>IF(F1291="","",IF(F1291&lt;0,10*F1291^2,0))</f>
        <v/>
      </c>
      <c r="H1291">
        <f>IF(F1291="","",IF(F1291&gt;0,10*F1291^2,0))</f>
        <v/>
      </c>
    </row>
    <row r="1292">
      <c r="A1292">
        <f>Input!A1292</f>
        <v/>
      </c>
      <c r="B1292">
        <f>IF(ISNUMBER(Input!B1292),IF(AND(Input!B1292&gt;=20,Input!B1292&lt;=700),Input!B1292,""),"")</f>
        <v/>
      </c>
      <c r="C1292">
        <f>IF(B1292="","",INT(A1292))</f>
        <v/>
      </c>
      <c r="D1292">
        <f>IF(B1292="","",HOUR(A1292))</f>
        <v/>
      </c>
      <c r="E1292">
        <f>IF(B1292="","",IF(INPUT!$I$1="","",IF(C1292&lt;(INT(INPUT!$I$1)-INPUT!$I$2),"Off Meds",IF(C1292&lt;=(INT(INPUT!$I$1)+INPUT!$I$2),"Washout","On Meds"))))</f>
        <v/>
      </c>
      <c r="F1292">
        <f>IF(B1292="","",1.509*(LN(B1292)^1.084-5.381))</f>
        <v/>
      </c>
      <c r="G1292">
        <f>IF(F1292="","",IF(F1292&lt;0,10*F1292^2,0))</f>
        <v/>
      </c>
      <c r="H1292">
        <f>IF(F1292="","",IF(F1292&gt;0,10*F1292^2,0))</f>
        <v/>
      </c>
    </row>
    <row r="1293">
      <c r="A1293">
        <f>Input!A1293</f>
        <v/>
      </c>
      <c r="B1293">
        <f>IF(ISNUMBER(Input!B1293),IF(AND(Input!B1293&gt;=20,Input!B1293&lt;=700),Input!B1293,""),"")</f>
        <v/>
      </c>
      <c r="C1293">
        <f>IF(B1293="","",INT(A1293))</f>
        <v/>
      </c>
      <c r="D1293">
        <f>IF(B1293="","",HOUR(A1293))</f>
        <v/>
      </c>
      <c r="E1293">
        <f>IF(B1293="","",IF(INPUT!$I$1="","",IF(C1293&lt;(INT(INPUT!$I$1)-INPUT!$I$2),"Off Meds",IF(C1293&lt;=(INT(INPUT!$I$1)+INPUT!$I$2),"Washout","On Meds"))))</f>
        <v/>
      </c>
      <c r="F1293">
        <f>IF(B1293="","",1.509*(LN(B1293)^1.084-5.381))</f>
        <v/>
      </c>
      <c r="G1293">
        <f>IF(F1293="","",IF(F1293&lt;0,10*F1293^2,0))</f>
        <v/>
      </c>
      <c r="H1293">
        <f>IF(F1293="","",IF(F1293&gt;0,10*F1293^2,0))</f>
        <v/>
      </c>
    </row>
    <row r="1294">
      <c r="A1294">
        <f>Input!A1294</f>
        <v/>
      </c>
      <c r="B1294">
        <f>IF(ISNUMBER(Input!B1294),IF(AND(Input!B1294&gt;=20,Input!B1294&lt;=700),Input!B1294,""),"")</f>
        <v/>
      </c>
      <c r="C1294">
        <f>IF(B1294="","",INT(A1294))</f>
        <v/>
      </c>
      <c r="D1294">
        <f>IF(B1294="","",HOUR(A1294))</f>
        <v/>
      </c>
      <c r="E1294">
        <f>IF(B1294="","",IF(INPUT!$I$1="","",IF(C1294&lt;(INT(INPUT!$I$1)-INPUT!$I$2),"Off Meds",IF(C1294&lt;=(INT(INPUT!$I$1)+INPUT!$I$2),"Washout","On Meds"))))</f>
        <v/>
      </c>
      <c r="F1294">
        <f>IF(B1294="","",1.509*(LN(B1294)^1.084-5.381))</f>
        <v/>
      </c>
      <c r="G1294">
        <f>IF(F1294="","",IF(F1294&lt;0,10*F1294^2,0))</f>
        <v/>
      </c>
      <c r="H1294">
        <f>IF(F1294="","",IF(F1294&gt;0,10*F1294^2,0))</f>
        <v/>
      </c>
    </row>
    <row r="1295">
      <c r="A1295">
        <f>Input!A1295</f>
        <v/>
      </c>
      <c r="B1295">
        <f>IF(ISNUMBER(Input!B1295),IF(AND(Input!B1295&gt;=20,Input!B1295&lt;=700),Input!B1295,""),"")</f>
        <v/>
      </c>
      <c r="C1295">
        <f>IF(B1295="","",INT(A1295))</f>
        <v/>
      </c>
      <c r="D1295">
        <f>IF(B1295="","",HOUR(A1295))</f>
        <v/>
      </c>
      <c r="E1295">
        <f>IF(B1295="","",IF(INPUT!$I$1="","",IF(C1295&lt;(INT(INPUT!$I$1)-INPUT!$I$2),"Off Meds",IF(C1295&lt;=(INT(INPUT!$I$1)+INPUT!$I$2),"Washout","On Meds"))))</f>
        <v/>
      </c>
      <c r="F1295">
        <f>IF(B1295="","",1.509*(LN(B1295)^1.084-5.381))</f>
        <v/>
      </c>
      <c r="G1295">
        <f>IF(F1295="","",IF(F1295&lt;0,10*F1295^2,0))</f>
        <v/>
      </c>
      <c r="H1295">
        <f>IF(F1295="","",IF(F1295&gt;0,10*F1295^2,0))</f>
        <v/>
      </c>
    </row>
    <row r="1296">
      <c r="A1296">
        <f>Input!A1296</f>
        <v/>
      </c>
      <c r="B1296">
        <f>IF(ISNUMBER(Input!B1296),IF(AND(Input!B1296&gt;=20,Input!B1296&lt;=700),Input!B1296,""),"")</f>
        <v/>
      </c>
      <c r="C1296">
        <f>IF(B1296="","",INT(A1296))</f>
        <v/>
      </c>
      <c r="D1296">
        <f>IF(B1296="","",HOUR(A1296))</f>
        <v/>
      </c>
      <c r="E1296">
        <f>IF(B1296="","",IF(INPUT!$I$1="","",IF(C1296&lt;(INT(INPUT!$I$1)-INPUT!$I$2),"Off Meds",IF(C1296&lt;=(INT(INPUT!$I$1)+INPUT!$I$2),"Washout","On Meds"))))</f>
        <v/>
      </c>
      <c r="F1296">
        <f>IF(B1296="","",1.509*(LN(B1296)^1.084-5.381))</f>
        <v/>
      </c>
      <c r="G1296">
        <f>IF(F1296="","",IF(F1296&lt;0,10*F1296^2,0))</f>
        <v/>
      </c>
      <c r="H1296">
        <f>IF(F1296="","",IF(F1296&gt;0,10*F1296^2,0))</f>
        <v/>
      </c>
    </row>
    <row r="1297">
      <c r="A1297">
        <f>Input!A1297</f>
        <v/>
      </c>
      <c r="B1297">
        <f>IF(ISNUMBER(Input!B1297),IF(AND(Input!B1297&gt;=20,Input!B1297&lt;=700),Input!B1297,""),"")</f>
        <v/>
      </c>
      <c r="C1297">
        <f>IF(B1297="","",INT(A1297))</f>
        <v/>
      </c>
      <c r="D1297">
        <f>IF(B1297="","",HOUR(A1297))</f>
        <v/>
      </c>
      <c r="E1297">
        <f>IF(B1297="","",IF(INPUT!$I$1="","",IF(C1297&lt;(INT(INPUT!$I$1)-INPUT!$I$2),"Off Meds",IF(C1297&lt;=(INT(INPUT!$I$1)+INPUT!$I$2),"Washout","On Meds"))))</f>
        <v/>
      </c>
      <c r="F1297">
        <f>IF(B1297="","",1.509*(LN(B1297)^1.084-5.381))</f>
        <v/>
      </c>
      <c r="G1297">
        <f>IF(F1297="","",IF(F1297&lt;0,10*F1297^2,0))</f>
        <v/>
      </c>
      <c r="H1297">
        <f>IF(F1297="","",IF(F1297&gt;0,10*F1297^2,0))</f>
        <v/>
      </c>
    </row>
    <row r="1298">
      <c r="A1298">
        <f>Input!A1298</f>
        <v/>
      </c>
      <c r="B1298">
        <f>IF(ISNUMBER(Input!B1298),IF(AND(Input!B1298&gt;=20,Input!B1298&lt;=700),Input!B1298,""),"")</f>
        <v/>
      </c>
      <c r="C1298">
        <f>IF(B1298="","",INT(A1298))</f>
        <v/>
      </c>
      <c r="D1298">
        <f>IF(B1298="","",HOUR(A1298))</f>
        <v/>
      </c>
      <c r="E1298">
        <f>IF(B1298="","",IF(INPUT!$I$1="","",IF(C1298&lt;(INT(INPUT!$I$1)-INPUT!$I$2),"Off Meds",IF(C1298&lt;=(INT(INPUT!$I$1)+INPUT!$I$2),"Washout","On Meds"))))</f>
        <v/>
      </c>
      <c r="F1298">
        <f>IF(B1298="","",1.509*(LN(B1298)^1.084-5.381))</f>
        <v/>
      </c>
      <c r="G1298">
        <f>IF(F1298="","",IF(F1298&lt;0,10*F1298^2,0))</f>
        <v/>
      </c>
      <c r="H1298">
        <f>IF(F1298="","",IF(F1298&gt;0,10*F1298^2,0))</f>
        <v/>
      </c>
    </row>
    <row r="1299">
      <c r="A1299">
        <f>Input!A1299</f>
        <v/>
      </c>
      <c r="B1299">
        <f>IF(ISNUMBER(Input!B1299),IF(AND(Input!B1299&gt;=20,Input!B1299&lt;=700),Input!B1299,""),"")</f>
        <v/>
      </c>
      <c r="C1299">
        <f>IF(B1299="","",INT(A1299))</f>
        <v/>
      </c>
      <c r="D1299">
        <f>IF(B1299="","",HOUR(A1299))</f>
        <v/>
      </c>
      <c r="E1299">
        <f>IF(B1299="","",IF(INPUT!$I$1="","",IF(C1299&lt;(INT(INPUT!$I$1)-INPUT!$I$2),"Off Meds",IF(C1299&lt;=(INT(INPUT!$I$1)+INPUT!$I$2),"Washout","On Meds"))))</f>
        <v/>
      </c>
      <c r="F1299">
        <f>IF(B1299="","",1.509*(LN(B1299)^1.084-5.381))</f>
        <v/>
      </c>
      <c r="G1299">
        <f>IF(F1299="","",IF(F1299&lt;0,10*F1299^2,0))</f>
        <v/>
      </c>
      <c r="H1299">
        <f>IF(F1299="","",IF(F1299&gt;0,10*F1299^2,0))</f>
        <v/>
      </c>
    </row>
    <row r="1300">
      <c r="A1300">
        <f>Input!A1300</f>
        <v/>
      </c>
      <c r="B1300">
        <f>IF(ISNUMBER(Input!B1300),IF(AND(Input!B1300&gt;=20,Input!B1300&lt;=700),Input!B1300,""),"")</f>
        <v/>
      </c>
      <c r="C1300">
        <f>IF(B1300="","",INT(A1300))</f>
        <v/>
      </c>
      <c r="D1300">
        <f>IF(B1300="","",HOUR(A1300))</f>
        <v/>
      </c>
      <c r="E1300">
        <f>IF(B1300="","",IF(INPUT!$I$1="","",IF(C1300&lt;(INT(INPUT!$I$1)-INPUT!$I$2),"Off Meds",IF(C1300&lt;=(INT(INPUT!$I$1)+INPUT!$I$2),"Washout","On Meds"))))</f>
        <v/>
      </c>
      <c r="F1300">
        <f>IF(B1300="","",1.509*(LN(B1300)^1.084-5.381))</f>
        <v/>
      </c>
      <c r="G1300">
        <f>IF(F1300="","",IF(F1300&lt;0,10*F1300^2,0))</f>
        <v/>
      </c>
      <c r="H1300">
        <f>IF(F1300="","",IF(F1300&gt;0,10*F1300^2,0))</f>
        <v/>
      </c>
    </row>
    <row r="1301">
      <c r="A1301">
        <f>Input!A1301</f>
        <v/>
      </c>
      <c r="B1301">
        <f>IF(ISNUMBER(Input!B1301),IF(AND(Input!B1301&gt;=20,Input!B1301&lt;=700),Input!B1301,""),"")</f>
        <v/>
      </c>
      <c r="C1301">
        <f>IF(B1301="","",INT(A1301))</f>
        <v/>
      </c>
      <c r="D1301">
        <f>IF(B1301="","",HOUR(A1301))</f>
        <v/>
      </c>
      <c r="E1301">
        <f>IF(B1301="","",IF(INPUT!$I$1="","",IF(C1301&lt;(INT(INPUT!$I$1)-INPUT!$I$2),"Off Meds",IF(C1301&lt;=(INT(INPUT!$I$1)+INPUT!$I$2),"Washout","On Meds"))))</f>
        <v/>
      </c>
      <c r="F1301">
        <f>IF(B1301="","",1.509*(LN(B1301)^1.084-5.381))</f>
        <v/>
      </c>
      <c r="G1301">
        <f>IF(F1301="","",IF(F1301&lt;0,10*F1301^2,0))</f>
        <v/>
      </c>
      <c r="H1301">
        <f>IF(F1301="","",IF(F1301&gt;0,10*F1301^2,0))</f>
        <v/>
      </c>
    </row>
    <row r="1302">
      <c r="A1302">
        <f>Input!A1302</f>
        <v/>
      </c>
      <c r="B1302">
        <f>IF(ISNUMBER(Input!B1302),IF(AND(Input!B1302&gt;=20,Input!B1302&lt;=700),Input!B1302,""),"")</f>
        <v/>
      </c>
      <c r="C1302">
        <f>IF(B1302="","",INT(A1302))</f>
        <v/>
      </c>
      <c r="D1302">
        <f>IF(B1302="","",HOUR(A1302))</f>
        <v/>
      </c>
      <c r="E1302">
        <f>IF(B1302="","",IF(INPUT!$I$1="","",IF(C1302&lt;(INT(INPUT!$I$1)-INPUT!$I$2),"Off Meds",IF(C1302&lt;=(INT(INPUT!$I$1)+INPUT!$I$2),"Washout","On Meds"))))</f>
        <v/>
      </c>
      <c r="F1302">
        <f>IF(B1302="","",1.509*(LN(B1302)^1.084-5.381))</f>
        <v/>
      </c>
      <c r="G1302">
        <f>IF(F1302="","",IF(F1302&lt;0,10*F1302^2,0))</f>
        <v/>
      </c>
      <c r="H1302">
        <f>IF(F1302="","",IF(F1302&gt;0,10*F1302^2,0))</f>
        <v/>
      </c>
    </row>
    <row r="1303">
      <c r="A1303">
        <f>Input!A1303</f>
        <v/>
      </c>
      <c r="B1303">
        <f>IF(ISNUMBER(Input!B1303),IF(AND(Input!B1303&gt;=20,Input!B1303&lt;=700),Input!B1303,""),"")</f>
        <v/>
      </c>
      <c r="C1303">
        <f>IF(B1303="","",INT(A1303))</f>
        <v/>
      </c>
      <c r="D1303">
        <f>IF(B1303="","",HOUR(A1303))</f>
        <v/>
      </c>
      <c r="E1303">
        <f>IF(B1303="","",IF(INPUT!$I$1="","",IF(C1303&lt;(INT(INPUT!$I$1)-INPUT!$I$2),"Off Meds",IF(C1303&lt;=(INT(INPUT!$I$1)+INPUT!$I$2),"Washout","On Meds"))))</f>
        <v/>
      </c>
      <c r="F1303">
        <f>IF(B1303="","",1.509*(LN(B1303)^1.084-5.381))</f>
        <v/>
      </c>
      <c r="G1303">
        <f>IF(F1303="","",IF(F1303&lt;0,10*F1303^2,0))</f>
        <v/>
      </c>
      <c r="H1303">
        <f>IF(F1303="","",IF(F1303&gt;0,10*F1303^2,0))</f>
        <v/>
      </c>
    </row>
    <row r="1304">
      <c r="A1304">
        <f>Input!A1304</f>
        <v/>
      </c>
      <c r="B1304">
        <f>IF(ISNUMBER(Input!B1304),IF(AND(Input!B1304&gt;=20,Input!B1304&lt;=700),Input!B1304,""),"")</f>
        <v/>
      </c>
      <c r="C1304">
        <f>IF(B1304="","",INT(A1304))</f>
        <v/>
      </c>
      <c r="D1304">
        <f>IF(B1304="","",HOUR(A1304))</f>
        <v/>
      </c>
      <c r="E1304">
        <f>IF(B1304="","",IF(INPUT!$I$1="","",IF(C1304&lt;(INT(INPUT!$I$1)-INPUT!$I$2),"Off Meds",IF(C1304&lt;=(INT(INPUT!$I$1)+INPUT!$I$2),"Washout","On Meds"))))</f>
        <v/>
      </c>
      <c r="F1304">
        <f>IF(B1304="","",1.509*(LN(B1304)^1.084-5.381))</f>
        <v/>
      </c>
      <c r="G1304">
        <f>IF(F1304="","",IF(F1304&lt;0,10*F1304^2,0))</f>
        <v/>
      </c>
      <c r="H1304">
        <f>IF(F1304="","",IF(F1304&gt;0,10*F1304^2,0))</f>
        <v/>
      </c>
    </row>
    <row r="1305">
      <c r="A1305">
        <f>Input!A1305</f>
        <v/>
      </c>
      <c r="B1305">
        <f>IF(ISNUMBER(Input!B1305),IF(AND(Input!B1305&gt;=20,Input!B1305&lt;=700),Input!B1305,""),"")</f>
        <v/>
      </c>
      <c r="C1305">
        <f>IF(B1305="","",INT(A1305))</f>
        <v/>
      </c>
      <c r="D1305">
        <f>IF(B1305="","",HOUR(A1305))</f>
        <v/>
      </c>
      <c r="E1305">
        <f>IF(B1305="","",IF(INPUT!$I$1="","",IF(C1305&lt;(INT(INPUT!$I$1)-INPUT!$I$2),"Off Meds",IF(C1305&lt;=(INT(INPUT!$I$1)+INPUT!$I$2),"Washout","On Meds"))))</f>
        <v/>
      </c>
      <c r="F1305">
        <f>IF(B1305="","",1.509*(LN(B1305)^1.084-5.381))</f>
        <v/>
      </c>
      <c r="G1305">
        <f>IF(F1305="","",IF(F1305&lt;0,10*F1305^2,0))</f>
        <v/>
      </c>
      <c r="H1305">
        <f>IF(F1305="","",IF(F1305&gt;0,10*F1305^2,0))</f>
        <v/>
      </c>
    </row>
    <row r="1306">
      <c r="A1306">
        <f>Input!A1306</f>
        <v/>
      </c>
      <c r="B1306">
        <f>IF(ISNUMBER(Input!B1306),IF(AND(Input!B1306&gt;=20,Input!B1306&lt;=700),Input!B1306,""),"")</f>
        <v/>
      </c>
      <c r="C1306">
        <f>IF(B1306="","",INT(A1306))</f>
        <v/>
      </c>
      <c r="D1306">
        <f>IF(B1306="","",HOUR(A1306))</f>
        <v/>
      </c>
      <c r="E1306">
        <f>IF(B1306="","",IF(INPUT!$I$1="","",IF(C1306&lt;(INT(INPUT!$I$1)-INPUT!$I$2),"Off Meds",IF(C1306&lt;=(INT(INPUT!$I$1)+INPUT!$I$2),"Washout","On Meds"))))</f>
        <v/>
      </c>
      <c r="F1306">
        <f>IF(B1306="","",1.509*(LN(B1306)^1.084-5.381))</f>
        <v/>
      </c>
      <c r="G1306">
        <f>IF(F1306="","",IF(F1306&lt;0,10*F1306^2,0))</f>
        <v/>
      </c>
      <c r="H1306">
        <f>IF(F1306="","",IF(F1306&gt;0,10*F1306^2,0))</f>
        <v/>
      </c>
    </row>
    <row r="1307">
      <c r="A1307">
        <f>Input!A1307</f>
        <v/>
      </c>
      <c r="B1307">
        <f>IF(ISNUMBER(Input!B1307),IF(AND(Input!B1307&gt;=20,Input!B1307&lt;=700),Input!B1307,""),"")</f>
        <v/>
      </c>
      <c r="C1307">
        <f>IF(B1307="","",INT(A1307))</f>
        <v/>
      </c>
      <c r="D1307">
        <f>IF(B1307="","",HOUR(A1307))</f>
        <v/>
      </c>
      <c r="E1307">
        <f>IF(B1307="","",IF(INPUT!$I$1="","",IF(C1307&lt;(INT(INPUT!$I$1)-INPUT!$I$2),"Off Meds",IF(C1307&lt;=(INT(INPUT!$I$1)+INPUT!$I$2),"Washout","On Meds"))))</f>
        <v/>
      </c>
      <c r="F1307">
        <f>IF(B1307="","",1.509*(LN(B1307)^1.084-5.381))</f>
        <v/>
      </c>
      <c r="G1307">
        <f>IF(F1307="","",IF(F1307&lt;0,10*F1307^2,0))</f>
        <v/>
      </c>
      <c r="H1307">
        <f>IF(F1307="","",IF(F1307&gt;0,10*F1307^2,0))</f>
        <v/>
      </c>
    </row>
    <row r="1308">
      <c r="A1308">
        <f>Input!A1308</f>
        <v/>
      </c>
      <c r="B1308">
        <f>IF(ISNUMBER(Input!B1308),IF(AND(Input!B1308&gt;=20,Input!B1308&lt;=700),Input!B1308,""),"")</f>
        <v/>
      </c>
      <c r="C1308">
        <f>IF(B1308="","",INT(A1308))</f>
        <v/>
      </c>
      <c r="D1308">
        <f>IF(B1308="","",HOUR(A1308))</f>
        <v/>
      </c>
      <c r="E1308">
        <f>IF(B1308="","",IF(INPUT!$I$1="","",IF(C1308&lt;(INT(INPUT!$I$1)-INPUT!$I$2),"Off Meds",IF(C1308&lt;=(INT(INPUT!$I$1)+INPUT!$I$2),"Washout","On Meds"))))</f>
        <v/>
      </c>
      <c r="F1308">
        <f>IF(B1308="","",1.509*(LN(B1308)^1.084-5.381))</f>
        <v/>
      </c>
      <c r="G1308">
        <f>IF(F1308="","",IF(F1308&lt;0,10*F1308^2,0))</f>
        <v/>
      </c>
      <c r="H1308">
        <f>IF(F1308="","",IF(F1308&gt;0,10*F1308^2,0))</f>
        <v/>
      </c>
    </row>
    <row r="1309">
      <c r="A1309">
        <f>Input!A1309</f>
        <v/>
      </c>
      <c r="B1309">
        <f>IF(ISNUMBER(Input!B1309),IF(AND(Input!B1309&gt;=20,Input!B1309&lt;=700),Input!B1309,""),"")</f>
        <v/>
      </c>
      <c r="C1309">
        <f>IF(B1309="","",INT(A1309))</f>
        <v/>
      </c>
      <c r="D1309">
        <f>IF(B1309="","",HOUR(A1309))</f>
        <v/>
      </c>
      <c r="E1309">
        <f>IF(B1309="","",IF(INPUT!$I$1="","",IF(C1309&lt;(INT(INPUT!$I$1)-INPUT!$I$2),"Off Meds",IF(C1309&lt;=(INT(INPUT!$I$1)+INPUT!$I$2),"Washout","On Meds"))))</f>
        <v/>
      </c>
      <c r="F1309">
        <f>IF(B1309="","",1.509*(LN(B1309)^1.084-5.381))</f>
        <v/>
      </c>
      <c r="G1309">
        <f>IF(F1309="","",IF(F1309&lt;0,10*F1309^2,0))</f>
        <v/>
      </c>
      <c r="H1309">
        <f>IF(F1309="","",IF(F1309&gt;0,10*F1309^2,0))</f>
        <v/>
      </c>
    </row>
    <row r="1310">
      <c r="A1310">
        <f>Input!A1310</f>
        <v/>
      </c>
      <c r="B1310">
        <f>IF(ISNUMBER(Input!B1310),IF(AND(Input!B1310&gt;=20,Input!B1310&lt;=700),Input!B1310,""),"")</f>
        <v/>
      </c>
      <c r="C1310">
        <f>IF(B1310="","",INT(A1310))</f>
        <v/>
      </c>
      <c r="D1310">
        <f>IF(B1310="","",HOUR(A1310))</f>
        <v/>
      </c>
      <c r="E1310">
        <f>IF(B1310="","",IF(INPUT!$I$1="","",IF(C1310&lt;(INT(INPUT!$I$1)-INPUT!$I$2),"Off Meds",IF(C1310&lt;=(INT(INPUT!$I$1)+INPUT!$I$2),"Washout","On Meds"))))</f>
        <v/>
      </c>
      <c r="F1310">
        <f>IF(B1310="","",1.509*(LN(B1310)^1.084-5.381))</f>
        <v/>
      </c>
      <c r="G1310">
        <f>IF(F1310="","",IF(F1310&lt;0,10*F1310^2,0))</f>
        <v/>
      </c>
      <c r="H1310">
        <f>IF(F1310="","",IF(F1310&gt;0,10*F1310^2,0))</f>
        <v/>
      </c>
    </row>
    <row r="1311">
      <c r="A1311">
        <f>Input!A1311</f>
        <v/>
      </c>
      <c r="B1311">
        <f>IF(ISNUMBER(Input!B1311),IF(AND(Input!B1311&gt;=20,Input!B1311&lt;=700),Input!B1311,""),"")</f>
        <v/>
      </c>
      <c r="C1311">
        <f>IF(B1311="","",INT(A1311))</f>
        <v/>
      </c>
      <c r="D1311">
        <f>IF(B1311="","",HOUR(A1311))</f>
        <v/>
      </c>
      <c r="E1311">
        <f>IF(B1311="","",IF(INPUT!$I$1="","",IF(C1311&lt;(INT(INPUT!$I$1)-INPUT!$I$2),"Off Meds",IF(C1311&lt;=(INT(INPUT!$I$1)+INPUT!$I$2),"Washout","On Meds"))))</f>
        <v/>
      </c>
      <c r="F1311">
        <f>IF(B1311="","",1.509*(LN(B1311)^1.084-5.381))</f>
        <v/>
      </c>
      <c r="G1311">
        <f>IF(F1311="","",IF(F1311&lt;0,10*F1311^2,0))</f>
        <v/>
      </c>
      <c r="H1311">
        <f>IF(F1311="","",IF(F1311&gt;0,10*F1311^2,0))</f>
        <v/>
      </c>
    </row>
    <row r="1312">
      <c r="A1312">
        <f>Input!A1312</f>
        <v/>
      </c>
      <c r="B1312">
        <f>IF(ISNUMBER(Input!B1312),IF(AND(Input!B1312&gt;=20,Input!B1312&lt;=700),Input!B1312,""),"")</f>
        <v/>
      </c>
      <c r="C1312">
        <f>IF(B1312="","",INT(A1312))</f>
        <v/>
      </c>
      <c r="D1312">
        <f>IF(B1312="","",HOUR(A1312))</f>
        <v/>
      </c>
      <c r="E1312">
        <f>IF(B1312="","",IF(INPUT!$I$1="","",IF(C1312&lt;(INT(INPUT!$I$1)-INPUT!$I$2),"Off Meds",IF(C1312&lt;=(INT(INPUT!$I$1)+INPUT!$I$2),"Washout","On Meds"))))</f>
        <v/>
      </c>
      <c r="F1312">
        <f>IF(B1312="","",1.509*(LN(B1312)^1.084-5.381))</f>
        <v/>
      </c>
      <c r="G1312">
        <f>IF(F1312="","",IF(F1312&lt;0,10*F1312^2,0))</f>
        <v/>
      </c>
      <c r="H1312">
        <f>IF(F1312="","",IF(F1312&gt;0,10*F1312^2,0))</f>
        <v/>
      </c>
    </row>
    <row r="1313">
      <c r="A1313">
        <f>Input!A1313</f>
        <v/>
      </c>
      <c r="B1313">
        <f>IF(ISNUMBER(Input!B1313),IF(AND(Input!B1313&gt;=20,Input!B1313&lt;=700),Input!B1313,""),"")</f>
        <v/>
      </c>
      <c r="C1313">
        <f>IF(B1313="","",INT(A1313))</f>
        <v/>
      </c>
      <c r="D1313">
        <f>IF(B1313="","",HOUR(A1313))</f>
        <v/>
      </c>
      <c r="E1313">
        <f>IF(B1313="","",IF(INPUT!$I$1="","",IF(C1313&lt;(INT(INPUT!$I$1)-INPUT!$I$2),"Off Meds",IF(C1313&lt;=(INT(INPUT!$I$1)+INPUT!$I$2),"Washout","On Meds"))))</f>
        <v/>
      </c>
      <c r="F1313">
        <f>IF(B1313="","",1.509*(LN(B1313)^1.084-5.381))</f>
        <v/>
      </c>
      <c r="G1313">
        <f>IF(F1313="","",IF(F1313&lt;0,10*F1313^2,0))</f>
        <v/>
      </c>
      <c r="H1313">
        <f>IF(F1313="","",IF(F1313&gt;0,10*F1313^2,0))</f>
        <v/>
      </c>
    </row>
    <row r="1314">
      <c r="A1314">
        <f>Input!A1314</f>
        <v/>
      </c>
      <c r="B1314">
        <f>IF(ISNUMBER(Input!B1314),IF(AND(Input!B1314&gt;=20,Input!B1314&lt;=700),Input!B1314,""),"")</f>
        <v/>
      </c>
      <c r="C1314">
        <f>IF(B1314="","",INT(A1314))</f>
        <v/>
      </c>
      <c r="D1314">
        <f>IF(B1314="","",HOUR(A1314))</f>
        <v/>
      </c>
      <c r="E1314">
        <f>IF(B1314="","",IF(INPUT!$I$1="","",IF(C1314&lt;(INT(INPUT!$I$1)-INPUT!$I$2),"Off Meds",IF(C1314&lt;=(INT(INPUT!$I$1)+INPUT!$I$2),"Washout","On Meds"))))</f>
        <v/>
      </c>
      <c r="F1314">
        <f>IF(B1314="","",1.509*(LN(B1314)^1.084-5.381))</f>
        <v/>
      </c>
      <c r="G1314">
        <f>IF(F1314="","",IF(F1314&lt;0,10*F1314^2,0))</f>
        <v/>
      </c>
      <c r="H1314">
        <f>IF(F1314="","",IF(F1314&gt;0,10*F1314^2,0))</f>
        <v/>
      </c>
    </row>
    <row r="1315">
      <c r="A1315">
        <f>Input!A1315</f>
        <v/>
      </c>
      <c r="B1315">
        <f>IF(ISNUMBER(Input!B1315),IF(AND(Input!B1315&gt;=20,Input!B1315&lt;=700),Input!B1315,""),"")</f>
        <v/>
      </c>
      <c r="C1315">
        <f>IF(B1315="","",INT(A1315))</f>
        <v/>
      </c>
      <c r="D1315">
        <f>IF(B1315="","",HOUR(A1315))</f>
        <v/>
      </c>
      <c r="E1315">
        <f>IF(B1315="","",IF(INPUT!$I$1="","",IF(C1315&lt;(INT(INPUT!$I$1)-INPUT!$I$2),"Off Meds",IF(C1315&lt;=(INT(INPUT!$I$1)+INPUT!$I$2),"Washout","On Meds"))))</f>
        <v/>
      </c>
      <c r="F1315">
        <f>IF(B1315="","",1.509*(LN(B1315)^1.084-5.381))</f>
        <v/>
      </c>
      <c r="G1315">
        <f>IF(F1315="","",IF(F1315&lt;0,10*F1315^2,0))</f>
        <v/>
      </c>
      <c r="H1315">
        <f>IF(F1315="","",IF(F1315&gt;0,10*F1315^2,0))</f>
        <v/>
      </c>
    </row>
    <row r="1316">
      <c r="A1316">
        <f>Input!A1316</f>
        <v/>
      </c>
      <c r="B1316">
        <f>IF(ISNUMBER(Input!B1316),IF(AND(Input!B1316&gt;=20,Input!B1316&lt;=700),Input!B1316,""),"")</f>
        <v/>
      </c>
      <c r="C1316">
        <f>IF(B1316="","",INT(A1316))</f>
        <v/>
      </c>
      <c r="D1316">
        <f>IF(B1316="","",HOUR(A1316))</f>
        <v/>
      </c>
      <c r="E1316">
        <f>IF(B1316="","",IF(INPUT!$I$1="","",IF(C1316&lt;(INT(INPUT!$I$1)-INPUT!$I$2),"Off Meds",IF(C1316&lt;=(INT(INPUT!$I$1)+INPUT!$I$2),"Washout","On Meds"))))</f>
        <v/>
      </c>
      <c r="F1316">
        <f>IF(B1316="","",1.509*(LN(B1316)^1.084-5.381))</f>
        <v/>
      </c>
      <c r="G1316">
        <f>IF(F1316="","",IF(F1316&lt;0,10*F1316^2,0))</f>
        <v/>
      </c>
      <c r="H1316">
        <f>IF(F1316="","",IF(F1316&gt;0,10*F1316^2,0))</f>
        <v/>
      </c>
    </row>
    <row r="1317">
      <c r="A1317">
        <f>Input!A1317</f>
        <v/>
      </c>
      <c r="B1317">
        <f>IF(ISNUMBER(Input!B1317),IF(AND(Input!B1317&gt;=20,Input!B1317&lt;=700),Input!B1317,""),"")</f>
        <v/>
      </c>
      <c r="C1317">
        <f>IF(B1317="","",INT(A1317))</f>
        <v/>
      </c>
      <c r="D1317">
        <f>IF(B1317="","",HOUR(A1317))</f>
        <v/>
      </c>
      <c r="E1317">
        <f>IF(B1317="","",IF(INPUT!$I$1="","",IF(C1317&lt;(INT(INPUT!$I$1)-INPUT!$I$2),"Off Meds",IF(C1317&lt;=(INT(INPUT!$I$1)+INPUT!$I$2),"Washout","On Meds"))))</f>
        <v/>
      </c>
      <c r="F1317">
        <f>IF(B1317="","",1.509*(LN(B1317)^1.084-5.381))</f>
        <v/>
      </c>
      <c r="G1317">
        <f>IF(F1317="","",IF(F1317&lt;0,10*F1317^2,0))</f>
        <v/>
      </c>
      <c r="H1317">
        <f>IF(F1317="","",IF(F1317&gt;0,10*F1317^2,0))</f>
        <v/>
      </c>
    </row>
    <row r="1318">
      <c r="A1318">
        <f>Input!A1318</f>
        <v/>
      </c>
      <c r="B1318">
        <f>IF(ISNUMBER(Input!B1318),IF(AND(Input!B1318&gt;=20,Input!B1318&lt;=700),Input!B1318,""),"")</f>
        <v/>
      </c>
      <c r="C1318">
        <f>IF(B1318="","",INT(A1318))</f>
        <v/>
      </c>
      <c r="D1318">
        <f>IF(B1318="","",HOUR(A1318))</f>
        <v/>
      </c>
      <c r="E1318">
        <f>IF(B1318="","",IF(INPUT!$I$1="","",IF(C1318&lt;(INT(INPUT!$I$1)-INPUT!$I$2),"Off Meds",IF(C1318&lt;=(INT(INPUT!$I$1)+INPUT!$I$2),"Washout","On Meds"))))</f>
        <v/>
      </c>
      <c r="F1318">
        <f>IF(B1318="","",1.509*(LN(B1318)^1.084-5.381))</f>
        <v/>
      </c>
      <c r="G1318">
        <f>IF(F1318="","",IF(F1318&lt;0,10*F1318^2,0))</f>
        <v/>
      </c>
      <c r="H1318">
        <f>IF(F1318="","",IF(F1318&gt;0,10*F1318^2,0))</f>
        <v/>
      </c>
    </row>
    <row r="1319">
      <c r="A1319">
        <f>Input!A1319</f>
        <v/>
      </c>
      <c r="B1319">
        <f>IF(ISNUMBER(Input!B1319),IF(AND(Input!B1319&gt;=20,Input!B1319&lt;=700),Input!B1319,""),"")</f>
        <v/>
      </c>
      <c r="C1319">
        <f>IF(B1319="","",INT(A1319))</f>
        <v/>
      </c>
      <c r="D1319">
        <f>IF(B1319="","",HOUR(A1319))</f>
        <v/>
      </c>
      <c r="E1319">
        <f>IF(B1319="","",IF(INPUT!$I$1="","",IF(C1319&lt;(INT(INPUT!$I$1)-INPUT!$I$2),"Off Meds",IF(C1319&lt;=(INT(INPUT!$I$1)+INPUT!$I$2),"Washout","On Meds"))))</f>
        <v/>
      </c>
      <c r="F1319">
        <f>IF(B1319="","",1.509*(LN(B1319)^1.084-5.381))</f>
        <v/>
      </c>
      <c r="G1319">
        <f>IF(F1319="","",IF(F1319&lt;0,10*F1319^2,0))</f>
        <v/>
      </c>
      <c r="H1319">
        <f>IF(F1319="","",IF(F1319&gt;0,10*F1319^2,0))</f>
        <v/>
      </c>
    </row>
    <row r="1320">
      <c r="A1320">
        <f>Input!A1320</f>
        <v/>
      </c>
      <c r="B1320">
        <f>IF(ISNUMBER(Input!B1320),IF(AND(Input!B1320&gt;=20,Input!B1320&lt;=700),Input!B1320,""),"")</f>
        <v/>
      </c>
      <c r="C1320">
        <f>IF(B1320="","",INT(A1320))</f>
        <v/>
      </c>
      <c r="D1320">
        <f>IF(B1320="","",HOUR(A1320))</f>
        <v/>
      </c>
      <c r="E1320">
        <f>IF(B1320="","",IF(INPUT!$I$1="","",IF(C1320&lt;(INT(INPUT!$I$1)-INPUT!$I$2),"Off Meds",IF(C1320&lt;=(INT(INPUT!$I$1)+INPUT!$I$2),"Washout","On Meds"))))</f>
        <v/>
      </c>
      <c r="F1320">
        <f>IF(B1320="","",1.509*(LN(B1320)^1.084-5.381))</f>
        <v/>
      </c>
      <c r="G1320">
        <f>IF(F1320="","",IF(F1320&lt;0,10*F1320^2,0))</f>
        <v/>
      </c>
      <c r="H1320">
        <f>IF(F1320="","",IF(F1320&gt;0,10*F1320^2,0))</f>
        <v/>
      </c>
    </row>
    <row r="1321">
      <c r="A1321">
        <f>Input!A1321</f>
        <v/>
      </c>
      <c r="B1321">
        <f>IF(ISNUMBER(Input!B1321),IF(AND(Input!B1321&gt;=20,Input!B1321&lt;=700),Input!B1321,""),"")</f>
        <v/>
      </c>
      <c r="C1321">
        <f>IF(B1321="","",INT(A1321))</f>
        <v/>
      </c>
      <c r="D1321">
        <f>IF(B1321="","",HOUR(A1321))</f>
        <v/>
      </c>
      <c r="E1321">
        <f>IF(B1321="","",IF(INPUT!$I$1="","",IF(C1321&lt;(INT(INPUT!$I$1)-INPUT!$I$2),"Off Meds",IF(C1321&lt;=(INT(INPUT!$I$1)+INPUT!$I$2),"Washout","On Meds"))))</f>
        <v/>
      </c>
      <c r="F1321">
        <f>IF(B1321="","",1.509*(LN(B1321)^1.084-5.381))</f>
        <v/>
      </c>
      <c r="G1321">
        <f>IF(F1321="","",IF(F1321&lt;0,10*F1321^2,0))</f>
        <v/>
      </c>
      <c r="H1321">
        <f>IF(F1321="","",IF(F1321&gt;0,10*F1321^2,0))</f>
        <v/>
      </c>
    </row>
    <row r="1322">
      <c r="A1322">
        <f>Input!A1322</f>
        <v/>
      </c>
      <c r="B1322">
        <f>IF(ISNUMBER(Input!B1322),IF(AND(Input!B1322&gt;=20,Input!B1322&lt;=700),Input!B1322,""),"")</f>
        <v/>
      </c>
      <c r="C1322">
        <f>IF(B1322="","",INT(A1322))</f>
        <v/>
      </c>
      <c r="D1322">
        <f>IF(B1322="","",HOUR(A1322))</f>
        <v/>
      </c>
      <c r="E1322">
        <f>IF(B1322="","",IF(INPUT!$I$1="","",IF(C1322&lt;(INT(INPUT!$I$1)-INPUT!$I$2),"Off Meds",IF(C1322&lt;=(INT(INPUT!$I$1)+INPUT!$I$2),"Washout","On Meds"))))</f>
        <v/>
      </c>
      <c r="F1322">
        <f>IF(B1322="","",1.509*(LN(B1322)^1.084-5.381))</f>
        <v/>
      </c>
      <c r="G1322">
        <f>IF(F1322="","",IF(F1322&lt;0,10*F1322^2,0))</f>
        <v/>
      </c>
      <c r="H1322">
        <f>IF(F1322="","",IF(F1322&gt;0,10*F1322^2,0))</f>
        <v/>
      </c>
    </row>
    <row r="1323">
      <c r="A1323">
        <f>Input!A1323</f>
        <v/>
      </c>
      <c r="B1323">
        <f>IF(ISNUMBER(Input!B1323),IF(AND(Input!B1323&gt;=20,Input!B1323&lt;=700),Input!B1323,""),"")</f>
        <v/>
      </c>
      <c r="C1323">
        <f>IF(B1323="","",INT(A1323))</f>
        <v/>
      </c>
      <c r="D1323">
        <f>IF(B1323="","",HOUR(A1323))</f>
        <v/>
      </c>
      <c r="E1323">
        <f>IF(B1323="","",IF(INPUT!$I$1="","",IF(C1323&lt;(INT(INPUT!$I$1)-INPUT!$I$2),"Off Meds",IF(C1323&lt;=(INT(INPUT!$I$1)+INPUT!$I$2),"Washout","On Meds"))))</f>
        <v/>
      </c>
      <c r="F1323">
        <f>IF(B1323="","",1.509*(LN(B1323)^1.084-5.381))</f>
        <v/>
      </c>
      <c r="G1323">
        <f>IF(F1323="","",IF(F1323&lt;0,10*F1323^2,0))</f>
        <v/>
      </c>
      <c r="H1323">
        <f>IF(F1323="","",IF(F1323&gt;0,10*F1323^2,0))</f>
        <v/>
      </c>
    </row>
    <row r="1324">
      <c r="A1324">
        <f>Input!A1324</f>
        <v/>
      </c>
      <c r="B1324">
        <f>IF(ISNUMBER(Input!B1324),IF(AND(Input!B1324&gt;=20,Input!B1324&lt;=700),Input!B1324,""),"")</f>
        <v/>
      </c>
      <c r="C1324">
        <f>IF(B1324="","",INT(A1324))</f>
        <v/>
      </c>
      <c r="D1324">
        <f>IF(B1324="","",HOUR(A1324))</f>
        <v/>
      </c>
      <c r="E1324">
        <f>IF(B1324="","",IF(INPUT!$I$1="","",IF(C1324&lt;(INT(INPUT!$I$1)-INPUT!$I$2),"Off Meds",IF(C1324&lt;=(INT(INPUT!$I$1)+INPUT!$I$2),"Washout","On Meds"))))</f>
        <v/>
      </c>
      <c r="F1324">
        <f>IF(B1324="","",1.509*(LN(B1324)^1.084-5.381))</f>
        <v/>
      </c>
      <c r="G1324">
        <f>IF(F1324="","",IF(F1324&lt;0,10*F1324^2,0))</f>
        <v/>
      </c>
      <c r="H1324">
        <f>IF(F1324="","",IF(F1324&gt;0,10*F1324^2,0))</f>
        <v/>
      </c>
    </row>
    <row r="1325">
      <c r="A1325">
        <f>Input!A1325</f>
        <v/>
      </c>
      <c r="B1325">
        <f>IF(ISNUMBER(Input!B1325),IF(AND(Input!B1325&gt;=20,Input!B1325&lt;=700),Input!B1325,""),"")</f>
        <v/>
      </c>
      <c r="C1325">
        <f>IF(B1325="","",INT(A1325))</f>
        <v/>
      </c>
      <c r="D1325">
        <f>IF(B1325="","",HOUR(A1325))</f>
        <v/>
      </c>
      <c r="E1325">
        <f>IF(B1325="","",IF(INPUT!$I$1="","",IF(C1325&lt;(INT(INPUT!$I$1)-INPUT!$I$2),"Off Meds",IF(C1325&lt;=(INT(INPUT!$I$1)+INPUT!$I$2),"Washout","On Meds"))))</f>
        <v/>
      </c>
      <c r="F1325">
        <f>IF(B1325="","",1.509*(LN(B1325)^1.084-5.381))</f>
        <v/>
      </c>
      <c r="G1325">
        <f>IF(F1325="","",IF(F1325&lt;0,10*F1325^2,0))</f>
        <v/>
      </c>
      <c r="H1325">
        <f>IF(F1325="","",IF(F1325&gt;0,10*F1325^2,0))</f>
        <v/>
      </c>
    </row>
    <row r="1326">
      <c r="A1326">
        <f>Input!A1326</f>
        <v/>
      </c>
      <c r="B1326">
        <f>IF(ISNUMBER(Input!B1326),IF(AND(Input!B1326&gt;=20,Input!B1326&lt;=700),Input!B1326,""),"")</f>
        <v/>
      </c>
      <c r="C1326">
        <f>IF(B1326="","",INT(A1326))</f>
        <v/>
      </c>
      <c r="D1326">
        <f>IF(B1326="","",HOUR(A1326))</f>
        <v/>
      </c>
      <c r="E1326">
        <f>IF(B1326="","",IF(INPUT!$I$1="","",IF(C1326&lt;(INT(INPUT!$I$1)-INPUT!$I$2),"Off Meds",IF(C1326&lt;=(INT(INPUT!$I$1)+INPUT!$I$2),"Washout","On Meds"))))</f>
        <v/>
      </c>
      <c r="F1326">
        <f>IF(B1326="","",1.509*(LN(B1326)^1.084-5.381))</f>
        <v/>
      </c>
      <c r="G1326">
        <f>IF(F1326="","",IF(F1326&lt;0,10*F1326^2,0))</f>
        <v/>
      </c>
      <c r="H1326">
        <f>IF(F1326="","",IF(F1326&gt;0,10*F1326^2,0))</f>
        <v/>
      </c>
    </row>
    <row r="1327">
      <c r="A1327">
        <f>Input!A1327</f>
        <v/>
      </c>
      <c r="B1327">
        <f>IF(ISNUMBER(Input!B1327),IF(AND(Input!B1327&gt;=20,Input!B1327&lt;=700),Input!B1327,""),"")</f>
        <v/>
      </c>
      <c r="C1327">
        <f>IF(B1327="","",INT(A1327))</f>
        <v/>
      </c>
      <c r="D1327">
        <f>IF(B1327="","",HOUR(A1327))</f>
        <v/>
      </c>
      <c r="E1327">
        <f>IF(B1327="","",IF(INPUT!$I$1="","",IF(C1327&lt;(INT(INPUT!$I$1)-INPUT!$I$2),"Off Meds",IF(C1327&lt;=(INT(INPUT!$I$1)+INPUT!$I$2),"Washout","On Meds"))))</f>
        <v/>
      </c>
      <c r="F1327">
        <f>IF(B1327="","",1.509*(LN(B1327)^1.084-5.381))</f>
        <v/>
      </c>
      <c r="G1327">
        <f>IF(F1327="","",IF(F1327&lt;0,10*F1327^2,0))</f>
        <v/>
      </c>
      <c r="H1327">
        <f>IF(F1327="","",IF(F1327&gt;0,10*F1327^2,0))</f>
        <v/>
      </c>
    </row>
    <row r="1328">
      <c r="A1328">
        <f>Input!A1328</f>
        <v/>
      </c>
      <c r="B1328">
        <f>IF(ISNUMBER(Input!B1328),IF(AND(Input!B1328&gt;=20,Input!B1328&lt;=700),Input!B1328,""),"")</f>
        <v/>
      </c>
      <c r="C1328">
        <f>IF(B1328="","",INT(A1328))</f>
        <v/>
      </c>
      <c r="D1328">
        <f>IF(B1328="","",HOUR(A1328))</f>
        <v/>
      </c>
      <c r="E1328">
        <f>IF(B1328="","",IF(INPUT!$I$1="","",IF(C1328&lt;(INT(INPUT!$I$1)-INPUT!$I$2),"Off Meds",IF(C1328&lt;=(INT(INPUT!$I$1)+INPUT!$I$2),"Washout","On Meds"))))</f>
        <v/>
      </c>
      <c r="F1328">
        <f>IF(B1328="","",1.509*(LN(B1328)^1.084-5.381))</f>
        <v/>
      </c>
      <c r="G1328">
        <f>IF(F1328="","",IF(F1328&lt;0,10*F1328^2,0))</f>
        <v/>
      </c>
      <c r="H1328">
        <f>IF(F1328="","",IF(F1328&gt;0,10*F1328^2,0))</f>
        <v/>
      </c>
    </row>
    <row r="1329">
      <c r="A1329">
        <f>Input!A1329</f>
        <v/>
      </c>
      <c r="B1329">
        <f>IF(ISNUMBER(Input!B1329),IF(AND(Input!B1329&gt;=20,Input!B1329&lt;=700),Input!B1329,""),"")</f>
        <v/>
      </c>
      <c r="C1329">
        <f>IF(B1329="","",INT(A1329))</f>
        <v/>
      </c>
      <c r="D1329">
        <f>IF(B1329="","",HOUR(A1329))</f>
        <v/>
      </c>
      <c r="E1329">
        <f>IF(B1329="","",IF(INPUT!$I$1="","",IF(C1329&lt;(INT(INPUT!$I$1)-INPUT!$I$2),"Off Meds",IF(C1329&lt;=(INT(INPUT!$I$1)+INPUT!$I$2),"Washout","On Meds"))))</f>
        <v/>
      </c>
      <c r="F1329">
        <f>IF(B1329="","",1.509*(LN(B1329)^1.084-5.381))</f>
        <v/>
      </c>
      <c r="G1329">
        <f>IF(F1329="","",IF(F1329&lt;0,10*F1329^2,0))</f>
        <v/>
      </c>
      <c r="H1329">
        <f>IF(F1329="","",IF(F1329&gt;0,10*F1329^2,0))</f>
        <v/>
      </c>
    </row>
    <row r="1330">
      <c r="A1330">
        <f>Input!A1330</f>
        <v/>
      </c>
      <c r="B1330">
        <f>IF(ISNUMBER(Input!B1330),IF(AND(Input!B1330&gt;=20,Input!B1330&lt;=700),Input!B1330,""),"")</f>
        <v/>
      </c>
      <c r="C1330">
        <f>IF(B1330="","",INT(A1330))</f>
        <v/>
      </c>
      <c r="D1330">
        <f>IF(B1330="","",HOUR(A1330))</f>
        <v/>
      </c>
      <c r="E1330">
        <f>IF(B1330="","",IF(INPUT!$I$1="","",IF(C1330&lt;(INT(INPUT!$I$1)-INPUT!$I$2),"Off Meds",IF(C1330&lt;=(INT(INPUT!$I$1)+INPUT!$I$2),"Washout","On Meds"))))</f>
        <v/>
      </c>
      <c r="F1330">
        <f>IF(B1330="","",1.509*(LN(B1330)^1.084-5.381))</f>
        <v/>
      </c>
      <c r="G1330">
        <f>IF(F1330="","",IF(F1330&lt;0,10*F1330^2,0))</f>
        <v/>
      </c>
      <c r="H1330">
        <f>IF(F1330="","",IF(F1330&gt;0,10*F1330^2,0))</f>
        <v/>
      </c>
    </row>
    <row r="1331">
      <c r="A1331">
        <f>Input!A1331</f>
        <v/>
      </c>
      <c r="B1331">
        <f>IF(ISNUMBER(Input!B1331),IF(AND(Input!B1331&gt;=20,Input!B1331&lt;=700),Input!B1331,""),"")</f>
        <v/>
      </c>
      <c r="C1331">
        <f>IF(B1331="","",INT(A1331))</f>
        <v/>
      </c>
      <c r="D1331">
        <f>IF(B1331="","",HOUR(A1331))</f>
        <v/>
      </c>
      <c r="E1331">
        <f>IF(B1331="","",IF(INPUT!$I$1="","",IF(C1331&lt;(INT(INPUT!$I$1)-INPUT!$I$2),"Off Meds",IF(C1331&lt;=(INT(INPUT!$I$1)+INPUT!$I$2),"Washout","On Meds"))))</f>
        <v/>
      </c>
      <c r="F1331">
        <f>IF(B1331="","",1.509*(LN(B1331)^1.084-5.381))</f>
        <v/>
      </c>
      <c r="G1331">
        <f>IF(F1331="","",IF(F1331&lt;0,10*F1331^2,0))</f>
        <v/>
      </c>
      <c r="H1331">
        <f>IF(F1331="","",IF(F1331&gt;0,10*F1331^2,0))</f>
        <v/>
      </c>
    </row>
    <row r="1332">
      <c r="A1332">
        <f>Input!A1332</f>
        <v/>
      </c>
      <c r="B1332">
        <f>IF(ISNUMBER(Input!B1332),IF(AND(Input!B1332&gt;=20,Input!B1332&lt;=700),Input!B1332,""),"")</f>
        <v/>
      </c>
      <c r="C1332">
        <f>IF(B1332="","",INT(A1332))</f>
        <v/>
      </c>
      <c r="D1332">
        <f>IF(B1332="","",HOUR(A1332))</f>
        <v/>
      </c>
      <c r="E1332">
        <f>IF(B1332="","",IF(INPUT!$I$1="","",IF(C1332&lt;(INT(INPUT!$I$1)-INPUT!$I$2),"Off Meds",IF(C1332&lt;=(INT(INPUT!$I$1)+INPUT!$I$2),"Washout","On Meds"))))</f>
        <v/>
      </c>
      <c r="F1332">
        <f>IF(B1332="","",1.509*(LN(B1332)^1.084-5.381))</f>
        <v/>
      </c>
      <c r="G1332">
        <f>IF(F1332="","",IF(F1332&lt;0,10*F1332^2,0))</f>
        <v/>
      </c>
      <c r="H1332">
        <f>IF(F1332="","",IF(F1332&gt;0,10*F1332^2,0))</f>
        <v/>
      </c>
    </row>
    <row r="1333">
      <c r="A1333">
        <f>Input!A1333</f>
        <v/>
      </c>
      <c r="B1333">
        <f>IF(ISNUMBER(Input!B1333),IF(AND(Input!B1333&gt;=20,Input!B1333&lt;=700),Input!B1333,""),"")</f>
        <v/>
      </c>
      <c r="C1333">
        <f>IF(B1333="","",INT(A1333))</f>
        <v/>
      </c>
      <c r="D1333">
        <f>IF(B1333="","",HOUR(A1333))</f>
        <v/>
      </c>
      <c r="E1333">
        <f>IF(B1333="","",IF(INPUT!$I$1="","",IF(C1333&lt;(INT(INPUT!$I$1)-INPUT!$I$2),"Off Meds",IF(C1333&lt;=(INT(INPUT!$I$1)+INPUT!$I$2),"Washout","On Meds"))))</f>
        <v/>
      </c>
      <c r="F1333">
        <f>IF(B1333="","",1.509*(LN(B1333)^1.084-5.381))</f>
        <v/>
      </c>
      <c r="G1333">
        <f>IF(F1333="","",IF(F1333&lt;0,10*F1333^2,0))</f>
        <v/>
      </c>
      <c r="H1333">
        <f>IF(F1333="","",IF(F1333&gt;0,10*F1333^2,0))</f>
        <v/>
      </c>
    </row>
    <row r="1334">
      <c r="A1334">
        <f>Input!A1334</f>
        <v/>
      </c>
      <c r="B1334">
        <f>IF(ISNUMBER(Input!B1334),IF(AND(Input!B1334&gt;=20,Input!B1334&lt;=700),Input!B1334,""),"")</f>
        <v/>
      </c>
      <c r="C1334">
        <f>IF(B1334="","",INT(A1334))</f>
        <v/>
      </c>
      <c r="D1334">
        <f>IF(B1334="","",HOUR(A1334))</f>
        <v/>
      </c>
      <c r="E1334">
        <f>IF(B1334="","",IF(INPUT!$I$1="","",IF(C1334&lt;(INT(INPUT!$I$1)-INPUT!$I$2),"Off Meds",IF(C1334&lt;=(INT(INPUT!$I$1)+INPUT!$I$2),"Washout","On Meds"))))</f>
        <v/>
      </c>
      <c r="F1334">
        <f>IF(B1334="","",1.509*(LN(B1334)^1.084-5.381))</f>
        <v/>
      </c>
      <c r="G1334">
        <f>IF(F1334="","",IF(F1334&lt;0,10*F1334^2,0))</f>
        <v/>
      </c>
      <c r="H1334">
        <f>IF(F1334="","",IF(F1334&gt;0,10*F1334^2,0))</f>
        <v/>
      </c>
    </row>
    <row r="1335">
      <c r="A1335">
        <f>Input!A1335</f>
        <v/>
      </c>
      <c r="B1335">
        <f>IF(ISNUMBER(Input!B1335),IF(AND(Input!B1335&gt;=20,Input!B1335&lt;=700),Input!B1335,""),"")</f>
        <v/>
      </c>
      <c r="C1335">
        <f>IF(B1335="","",INT(A1335))</f>
        <v/>
      </c>
      <c r="D1335">
        <f>IF(B1335="","",HOUR(A1335))</f>
        <v/>
      </c>
      <c r="E1335">
        <f>IF(B1335="","",IF(INPUT!$I$1="","",IF(C1335&lt;(INT(INPUT!$I$1)-INPUT!$I$2),"Off Meds",IF(C1335&lt;=(INT(INPUT!$I$1)+INPUT!$I$2),"Washout","On Meds"))))</f>
        <v/>
      </c>
      <c r="F1335">
        <f>IF(B1335="","",1.509*(LN(B1335)^1.084-5.381))</f>
        <v/>
      </c>
      <c r="G1335">
        <f>IF(F1335="","",IF(F1335&lt;0,10*F1335^2,0))</f>
        <v/>
      </c>
      <c r="H1335">
        <f>IF(F1335="","",IF(F1335&gt;0,10*F1335^2,0))</f>
        <v/>
      </c>
    </row>
    <row r="1336">
      <c r="A1336">
        <f>Input!A1336</f>
        <v/>
      </c>
      <c r="B1336">
        <f>IF(ISNUMBER(Input!B1336),IF(AND(Input!B1336&gt;=20,Input!B1336&lt;=700),Input!B1336,""),"")</f>
        <v/>
      </c>
      <c r="C1336">
        <f>IF(B1336="","",INT(A1336))</f>
        <v/>
      </c>
      <c r="D1336">
        <f>IF(B1336="","",HOUR(A1336))</f>
        <v/>
      </c>
      <c r="E1336">
        <f>IF(B1336="","",IF(INPUT!$I$1="","",IF(C1336&lt;(INT(INPUT!$I$1)-INPUT!$I$2),"Off Meds",IF(C1336&lt;=(INT(INPUT!$I$1)+INPUT!$I$2),"Washout","On Meds"))))</f>
        <v/>
      </c>
      <c r="F1336">
        <f>IF(B1336="","",1.509*(LN(B1336)^1.084-5.381))</f>
        <v/>
      </c>
      <c r="G1336">
        <f>IF(F1336="","",IF(F1336&lt;0,10*F1336^2,0))</f>
        <v/>
      </c>
      <c r="H1336">
        <f>IF(F1336="","",IF(F1336&gt;0,10*F1336^2,0))</f>
        <v/>
      </c>
    </row>
    <row r="1337">
      <c r="A1337">
        <f>Input!A1337</f>
        <v/>
      </c>
      <c r="B1337">
        <f>IF(ISNUMBER(Input!B1337),IF(AND(Input!B1337&gt;=20,Input!B1337&lt;=700),Input!B1337,""),"")</f>
        <v/>
      </c>
      <c r="C1337">
        <f>IF(B1337="","",INT(A1337))</f>
        <v/>
      </c>
      <c r="D1337">
        <f>IF(B1337="","",HOUR(A1337))</f>
        <v/>
      </c>
      <c r="E1337">
        <f>IF(B1337="","",IF(INPUT!$I$1="","",IF(C1337&lt;(INT(INPUT!$I$1)-INPUT!$I$2),"Off Meds",IF(C1337&lt;=(INT(INPUT!$I$1)+INPUT!$I$2),"Washout","On Meds"))))</f>
        <v/>
      </c>
      <c r="F1337">
        <f>IF(B1337="","",1.509*(LN(B1337)^1.084-5.381))</f>
        <v/>
      </c>
      <c r="G1337">
        <f>IF(F1337="","",IF(F1337&lt;0,10*F1337^2,0))</f>
        <v/>
      </c>
      <c r="H1337">
        <f>IF(F1337="","",IF(F1337&gt;0,10*F1337^2,0))</f>
        <v/>
      </c>
    </row>
    <row r="1338">
      <c r="A1338">
        <f>Input!A1338</f>
        <v/>
      </c>
      <c r="B1338">
        <f>IF(ISNUMBER(Input!B1338),IF(AND(Input!B1338&gt;=20,Input!B1338&lt;=700),Input!B1338,""),"")</f>
        <v/>
      </c>
      <c r="C1338">
        <f>IF(B1338="","",INT(A1338))</f>
        <v/>
      </c>
      <c r="D1338">
        <f>IF(B1338="","",HOUR(A1338))</f>
        <v/>
      </c>
      <c r="E1338">
        <f>IF(B1338="","",IF(INPUT!$I$1="","",IF(C1338&lt;(INT(INPUT!$I$1)-INPUT!$I$2),"Off Meds",IF(C1338&lt;=(INT(INPUT!$I$1)+INPUT!$I$2),"Washout","On Meds"))))</f>
        <v/>
      </c>
      <c r="F1338">
        <f>IF(B1338="","",1.509*(LN(B1338)^1.084-5.381))</f>
        <v/>
      </c>
      <c r="G1338">
        <f>IF(F1338="","",IF(F1338&lt;0,10*F1338^2,0))</f>
        <v/>
      </c>
      <c r="H1338">
        <f>IF(F1338="","",IF(F1338&gt;0,10*F1338^2,0))</f>
        <v/>
      </c>
    </row>
    <row r="1339">
      <c r="A1339">
        <f>Input!A1339</f>
        <v/>
      </c>
      <c r="B1339">
        <f>IF(ISNUMBER(Input!B1339),IF(AND(Input!B1339&gt;=20,Input!B1339&lt;=700),Input!B1339,""),"")</f>
        <v/>
      </c>
      <c r="C1339">
        <f>IF(B1339="","",INT(A1339))</f>
        <v/>
      </c>
      <c r="D1339">
        <f>IF(B1339="","",HOUR(A1339))</f>
        <v/>
      </c>
      <c r="E1339">
        <f>IF(B1339="","",IF(INPUT!$I$1="","",IF(C1339&lt;(INT(INPUT!$I$1)-INPUT!$I$2),"Off Meds",IF(C1339&lt;=(INT(INPUT!$I$1)+INPUT!$I$2),"Washout","On Meds"))))</f>
        <v/>
      </c>
      <c r="F1339">
        <f>IF(B1339="","",1.509*(LN(B1339)^1.084-5.381))</f>
        <v/>
      </c>
      <c r="G1339">
        <f>IF(F1339="","",IF(F1339&lt;0,10*F1339^2,0))</f>
        <v/>
      </c>
      <c r="H1339">
        <f>IF(F1339="","",IF(F1339&gt;0,10*F1339^2,0))</f>
        <v/>
      </c>
    </row>
    <row r="1340">
      <c r="A1340">
        <f>Input!A1340</f>
        <v/>
      </c>
      <c r="B1340">
        <f>IF(ISNUMBER(Input!B1340),IF(AND(Input!B1340&gt;=20,Input!B1340&lt;=700),Input!B1340,""),"")</f>
        <v/>
      </c>
      <c r="C1340">
        <f>IF(B1340="","",INT(A1340))</f>
        <v/>
      </c>
      <c r="D1340">
        <f>IF(B1340="","",HOUR(A1340))</f>
        <v/>
      </c>
      <c r="E1340">
        <f>IF(B1340="","",IF(INPUT!$I$1="","",IF(C1340&lt;(INT(INPUT!$I$1)-INPUT!$I$2),"Off Meds",IF(C1340&lt;=(INT(INPUT!$I$1)+INPUT!$I$2),"Washout","On Meds"))))</f>
        <v/>
      </c>
      <c r="F1340">
        <f>IF(B1340="","",1.509*(LN(B1340)^1.084-5.381))</f>
        <v/>
      </c>
      <c r="G1340">
        <f>IF(F1340="","",IF(F1340&lt;0,10*F1340^2,0))</f>
        <v/>
      </c>
      <c r="H1340">
        <f>IF(F1340="","",IF(F1340&gt;0,10*F1340^2,0))</f>
        <v/>
      </c>
    </row>
    <row r="1341">
      <c r="A1341">
        <f>Input!A1341</f>
        <v/>
      </c>
      <c r="B1341">
        <f>IF(ISNUMBER(Input!B1341),IF(AND(Input!B1341&gt;=20,Input!B1341&lt;=700),Input!B1341,""),"")</f>
        <v/>
      </c>
      <c r="C1341">
        <f>IF(B1341="","",INT(A1341))</f>
        <v/>
      </c>
      <c r="D1341">
        <f>IF(B1341="","",HOUR(A1341))</f>
        <v/>
      </c>
      <c r="E1341">
        <f>IF(B1341="","",IF(INPUT!$I$1="","",IF(C1341&lt;(INT(INPUT!$I$1)-INPUT!$I$2),"Off Meds",IF(C1341&lt;=(INT(INPUT!$I$1)+INPUT!$I$2),"Washout","On Meds"))))</f>
        <v/>
      </c>
      <c r="F1341">
        <f>IF(B1341="","",1.509*(LN(B1341)^1.084-5.381))</f>
        <v/>
      </c>
      <c r="G1341">
        <f>IF(F1341="","",IF(F1341&lt;0,10*F1341^2,0))</f>
        <v/>
      </c>
      <c r="H1341">
        <f>IF(F1341="","",IF(F1341&gt;0,10*F1341^2,0))</f>
        <v/>
      </c>
    </row>
    <row r="1342">
      <c r="A1342">
        <f>Input!A1342</f>
        <v/>
      </c>
      <c r="B1342">
        <f>IF(ISNUMBER(Input!B1342),IF(AND(Input!B1342&gt;=20,Input!B1342&lt;=700),Input!B1342,""),"")</f>
        <v/>
      </c>
      <c r="C1342">
        <f>IF(B1342="","",INT(A1342))</f>
        <v/>
      </c>
      <c r="D1342">
        <f>IF(B1342="","",HOUR(A1342))</f>
        <v/>
      </c>
      <c r="E1342">
        <f>IF(B1342="","",IF(INPUT!$I$1="","",IF(C1342&lt;(INT(INPUT!$I$1)-INPUT!$I$2),"Off Meds",IF(C1342&lt;=(INT(INPUT!$I$1)+INPUT!$I$2),"Washout","On Meds"))))</f>
        <v/>
      </c>
      <c r="F1342">
        <f>IF(B1342="","",1.509*(LN(B1342)^1.084-5.381))</f>
        <v/>
      </c>
      <c r="G1342">
        <f>IF(F1342="","",IF(F1342&lt;0,10*F1342^2,0))</f>
        <v/>
      </c>
      <c r="H1342">
        <f>IF(F1342="","",IF(F1342&gt;0,10*F1342^2,0))</f>
        <v/>
      </c>
    </row>
    <row r="1343">
      <c r="A1343">
        <f>Input!A1343</f>
        <v/>
      </c>
      <c r="B1343">
        <f>IF(ISNUMBER(Input!B1343),IF(AND(Input!B1343&gt;=20,Input!B1343&lt;=700),Input!B1343,""),"")</f>
        <v/>
      </c>
      <c r="C1343">
        <f>IF(B1343="","",INT(A1343))</f>
        <v/>
      </c>
      <c r="D1343">
        <f>IF(B1343="","",HOUR(A1343))</f>
        <v/>
      </c>
      <c r="E1343">
        <f>IF(B1343="","",IF(INPUT!$I$1="","",IF(C1343&lt;(INT(INPUT!$I$1)-INPUT!$I$2),"Off Meds",IF(C1343&lt;=(INT(INPUT!$I$1)+INPUT!$I$2),"Washout","On Meds"))))</f>
        <v/>
      </c>
      <c r="F1343">
        <f>IF(B1343="","",1.509*(LN(B1343)^1.084-5.381))</f>
        <v/>
      </c>
      <c r="G1343">
        <f>IF(F1343="","",IF(F1343&lt;0,10*F1343^2,0))</f>
        <v/>
      </c>
      <c r="H1343">
        <f>IF(F1343="","",IF(F1343&gt;0,10*F1343^2,0))</f>
        <v/>
      </c>
    </row>
    <row r="1344">
      <c r="A1344">
        <f>Input!A1344</f>
        <v/>
      </c>
      <c r="B1344">
        <f>IF(ISNUMBER(Input!B1344),IF(AND(Input!B1344&gt;=20,Input!B1344&lt;=700),Input!B1344,""),"")</f>
        <v/>
      </c>
      <c r="C1344">
        <f>IF(B1344="","",INT(A1344))</f>
        <v/>
      </c>
      <c r="D1344">
        <f>IF(B1344="","",HOUR(A1344))</f>
        <v/>
      </c>
      <c r="E1344">
        <f>IF(B1344="","",IF(INPUT!$I$1="","",IF(C1344&lt;(INT(INPUT!$I$1)-INPUT!$I$2),"Off Meds",IF(C1344&lt;=(INT(INPUT!$I$1)+INPUT!$I$2),"Washout","On Meds"))))</f>
        <v/>
      </c>
      <c r="F1344">
        <f>IF(B1344="","",1.509*(LN(B1344)^1.084-5.381))</f>
        <v/>
      </c>
      <c r="G1344">
        <f>IF(F1344="","",IF(F1344&lt;0,10*F1344^2,0))</f>
        <v/>
      </c>
      <c r="H1344">
        <f>IF(F1344="","",IF(F1344&gt;0,10*F1344^2,0))</f>
        <v/>
      </c>
    </row>
    <row r="1345">
      <c r="A1345">
        <f>Input!A1345</f>
        <v/>
      </c>
      <c r="B1345">
        <f>IF(ISNUMBER(Input!B1345),IF(AND(Input!B1345&gt;=20,Input!B1345&lt;=700),Input!B1345,""),"")</f>
        <v/>
      </c>
      <c r="C1345">
        <f>IF(B1345="","",INT(A1345))</f>
        <v/>
      </c>
      <c r="D1345">
        <f>IF(B1345="","",HOUR(A1345))</f>
        <v/>
      </c>
      <c r="E1345">
        <f>IF(B1345="","",IF(INPUT!$I$1="","",IF(C1345&lt;(INT(INPUT!$I$1)-INPUT!$I$2),"Off Meds",IF(C1345&lt;=(INT(INPUT!$I$1)+INPUT!$I$2),"Washout","On Meds"))))</f>
        <v/>
      </c>
      <c r="F1345">
        <f>IF(B1345="","",1.509*(LN(B1345)^1.084-5.381))</f>
        <v/>
      </c>
      <c r="G1345">
        <f>IF(F1345="","",IF(F1345&lt;0,10*F1345^2,0))</f>
        <v/>
      </c>
      <c r="H1345">
        <f>IF(F1345="","",IF(F1345&gt;0,10*F1345^2,0))</f>
        <v/>
      </c>
    </row>
    <row r="1346">
      <c r="A1346">
        <f>Input!A1346</f>
        <v/>
      </c>
      <c r="B1346">
        <f>IF(ISNUMBER(Input!B1346),IF(AND(Input!B1346&gt;=20,Input!B1346&lt;=700),Input!B1346,""),"")</f>
        <v/>
      </c>
      <c r="C1346">
        <f>IF(B1346="","",INT(A1346))</f>
        <v/>
      </c>
      <c r="D1346">
        <f>IF(B1346="","",HOUR(A1346))</f>
        <v/>
      </c>
      <c r="E1346">
        <f>IF(B1346="","",IF(INPUT!$I$1="","",IF(C1346&lt;(INT(INPUT!$I$1)-INPUT!$I$2),"Off Meds",IF(C1346&lt;=(INT(INPUT!$I$1)+INPUT!$I$2),"Washout","On Meds"))))</f>
        <v/>
      </c>
      <c r="F1346">
        <f>IF(B1346="","",1.509*(LN(B1346)^1.084-5.381))</f>
        <v/>
      </c>
      <c r="G1346">
        <f>IF(F1346="","",IF(F1346&lt;0,10*F1346^2,0))</f>
        <v/>
      </c>
      <c r="H1346">
        <f>IF(F1346="","",IF(F1346&gt;0,10*F1346^2,0))</f>
        <v/>
      </c>
    </row>
    <row r="1347">
      <c r="A1347">
        <f>Input!A1347</f>
        <v/>
      </c>
      <c r="B1347">
        <f>IF(ISNUMBER(Input!B1347),IF(AND(Input!B1347&gt;=20,Input!B1347&lt;=700),Input!B1347,""),"")</f>
        <v/>
      </c>
      <c r="C1347">
        <f>IF(B1347="","",INT(A1347))</f>
        <v/>
      </c>
      <c r="D1347">
        <f>IF(B1347="","",HOUR(A1347))</f>
        <v/>
      </c>
      <c r="E1347">
        <f>IF(B1347="","",IF(INPUT!$I$1="","",IF(C1347&lt;(INT(INPUT!$I$1)-INPUT!$I$2),"Off Meds",IF(C1347&lt;=(INT(INPUT!$I$1)+INPUT!$I$2),"Washout","On Meds"))))</f>
        <v/>
      </c>
      <c r="F1347">
        <f>IF(B1347="","",1.509*(LN(B1347)^1.084-5.381))</f>
        <v/>
      </c>
      <c r="G1347">
        <f>IF(F1347="","",IF(F1347&lt;0,10*F1347^2,0))</f>
        <v/>
      </c>
      <c r="H1347">
        <f>IF(F1347="","",IF(F1347&gt;0,10*F1347^2,0))</f>
        <v/>
      </c>
    </row>
    <row r="1348">
      <c r="A1348">
        <f>Input!A1348</f>
        <v/>
      </c>
      <c r="B1348">
        <f>IF(ISNUMBER(Input!B1348),IF(AND(Input!B1348&gt;=20,Input!B1348&lt;=700),Input!B1348,""),"")</f>
        <v/>
      </c>
      <c r="C1348">
        <f>IF(B1348="","",INT(A1348))</f>
        <v/>
      </c>
      <c r="D1348">
        <f>IF(B1348="","",HOUR(A1348))</f>
        <v/>
      </c>
      <c r="E1348">
        <f>IF(B1348="","",IF(INPUT!$I$1="","",IF(C1348&lt;(INT(INPUT!$I$1)-INPUT!$I$2),"Off Meds",IF(C1348&lt;=(INT(INPUT!$I$1)+INPUT!$I$2),"Washout","On Meds"))))</f>
        <v/>
      </c>
      <c r="F1348">
        <f>IF(B1348="","",1.509*(LN(B1348)^1.084-5.381))</f>
        <v/>
      </c>
      <c r="G1348">
        <f>IF(F1348="","",IF(F1348&lt;0,10*F1348^2,0))</f>
        <v/>
      </c>
      <c r="H1348">
        <f>IF(F1348="","",IF(F1348&gt;0,10*F1348^2,0))</f>
        <v/>
      </c>
    </row>
    <row r="1349">
      <c r="A1349">
        <f>Input!A1349</f>
        <v/>
      </c>
      <c r="B1349">
        <f>IF(ISNUMBER(Input!B1349),IF(AND(Input!B1349&gt;=20,Input!B1349&lt;=700),Input!B1349,""),"")</f>
        <v/>
      </c>
      <c r="C1349">
        <f>IF(B1349="","",INT(A1349))</f>
        <v/>
      </c>
      <c r="D1349">
        <f>IF(B1349="","",HOUR(A1349))</f>
        <v/>
      </c>
      <c r="E1349">
        <f>IF(B1349="","",IF(INPUT!$I$1="","",IF(C1349&lt;(INT(INPUT!$I$1)-INPUT!$I$2),"Off Meds",IF(C1349&lt;=(INT(INPUT!$I$1)+INPUT!$I$2),"Washout","On Meds"))))</f>
        <v/>
      </c>
      <c r="F1349">
        <f>IF(B1349="","",1.509*(LN(B1349)^1.084-5.381))</f>
        <v/>
      </c>
      <c r="G1349">
        <f>IF(F1349="","",IF(F1349&lt;0,10*F1349^2,0))</f>
        <v/>
      </c>
      <c r="H1349">
        <f>IF(F1349="","",IF(F1349&gt;0,10*F1349^2,0))</f>
        <v/>
      </c>
    </row>
    <row r="1350">
      <c r="A1350">
        <f>Input!A1350</f>
        <v/>
      </c>
      <c r="B1350">
        <f>IF(ISNUMBER(Input!B1350),IF(AND(Input!B1350&gt;=20,Input!B1350&lt;=700),Input!B1350,""),"")</f>
        <v/>
      </c>
      <c r="C1350">
        <f>IF(B1350="","",INT(A1350))</f>
        <v/>
      </c>
      <c r="D1350">
        <f>IF(B1350="","",HOUR(A1350))</f>
        <v/>
      </c>
      <c r="E1350">
        <f>IF(B1350="","",IF(INPUT!$I$1="","",IF(C1350&lt;(INT(INPUT!$I$1)-INPUT!$I$2),"Off Meds",IF(C1350&lt;=(INT(INPUT!$I$1)+INPUT!$I$2),"Washout","On Meds"))))</f>
        <v/>
      </c>
      <c r="F1350">
        <f>IF(B1350="","",1.509*(LN(B1350)^1.084-5.381))</f>
        <v/>
      </c>
      <c r="G1350">
        <f>IF(F1350="","",IF(F1350&lt;0,10*F1350^2,0))</f>
        <v/>
      </c>
      <c r="H1350">
        <f>IF(F1350="","",IF(F1350&gt;0,10*F1350^2,0))</f>
        <v/>
      </c>
    </row>
    <row r="1351">
      <c r="A1351">
        <f>Input!A1351</f>
        <v/>
      </c>
      <c r="B1351">
        <f>IF(ISNUMBER(Input!B1351),IF(AND(Input!B1351&gt;=20,Input!B1351&lt;=700),Input!B1351,""),"")</f>
        <v/>
      </c>
      <c r="C1351">
        <f>IF(B1351="","",INT(A1351))</f>
        <v/>
      </c>
      <c r="D1351">
        <f>IF(B1351="","",HOUR(A1351))</f>
        <v/>
      </c>
      <c r="E1351">
        <f>IF(B1351="","",IF(INPUT!$I$1="","",IF(C1351&lt;(INT(INPUT!$I$1)-INPUT!$I$2),"Off Meds",IF(C1351&lt;=(INT(INPUT!$I$1)+INPUT!$I$2),"Washout","On Meds"))))</f>
        <v/>
      </c>
      <c r="F1351">
        <f>IF(B1351="","",1.509*(LN(B1351)^1.084-5.381))</f>
        <v/>
      </c>
      <c r="G1351">
        <f>IF(F1351="","",IF(F1351&lt;0,10*F1351^2,0))</f>
        <v/>
      </c>
      <c r="H1351">
        <f>IF(F1351="","",IF(F1351&gt;0,10*F1351^2,0))</f>
        <v/>
      </c>
    </row>
    <row r="1352">
      <c r="A1352">
        <f>Input!A1352</f>
        <v/>
      </c>
      <c r="B1352">
        <f>IF(ISNUMBER(Input!B1352),IF(AND(Input!B1352&gt;=20,Input!B1352&lt;=700),Input!B1352,""),"")</f>
        <v/>
      </c>
      <c r="C1352">
        <f>IF(B1352="","",INT(A1352))</f>
        <v/>
      </c>
      <c r="D1352">
        <f>IF(B1352="","",HOUR(A1352))</f>
        <v/>
      </c>
      <c r="E1352">
        <f>IF(B1352="","",IF(INPUT!$I$1="","",IF(C1352&lt;(INT(INPUT!$I$1)-INPUT!$I$2),"Off Meds",IF(C1352&lt;=(INT(INPUT!$I$1)+INPUT!$I$2),"Washout","On Meds"))))</f>
        <v/>
      </c>
      <c r="F1352">
        <f>IF(B1352="","",1.509*(LN(B1352)^1.084-5.381))</f>
        <v/>
      </c>
      <c r="G1352">
        <f>IF(F1352="","",IF(F1352&lt;0,10*F1352^2,0))</f>
        <v/>
      </c>
      <c r="H1352">
        <f>IF(F1352="","",IF(F1352&gt;0,10*F1352^2,0))</f>
        <v/>
      </c>
    </row>
    <row r="1353">
      <c r="A1353">
        <f>Input!A1353</f>
        <v/>
      </c>
      <c r="B1353">
        <f>IF(ISNUMBER(Input!B1353),IF(AND(Input!B1353&gt;=20,Input!B1353&lt;=700),Input!B1353,""),"")</f>
        <v/>
      </c>
      <c r="C1353">
        <f>IF(B1353="","",INT(A1353))</f>
        <v/>
      </c>
      <c r="D1353">
        <f>IF(B1353="","",HOUR(A1353))</f>
        <v/>
      </c>
      <c r="E1353">
        <f>IF(B1353="","",IF(INPUT!$I$1="","",IF(C1353&lt;(INT(INPUT!$I$1)-INPUT!$I$2),"Off Meds",IF(C1353&lt;=(INT(INPUT!$I$1)+INPUT!$I$2),"Washout","On Meds"))))</f>
        <v/>
      </c>
      <c r="F1353">
        <f>IF(B1353="","",1.509*(LN(B1353)^1.084-5.381))</f>
        <v/>
      </c>
      <c r="G1353">
        <f>IF(F1353="","",IF(F1353&lt;0,10*F1353^2,0))</f>
        <v/>
      </c>
      <c r="H1353">
        <f>IF(F1353="","",IF(F1353&gt;0,10*F1353^2,0))</f>
        <v/>
      </c>
    </row>
    <row r="1354">
      <c r="A1354">
        <f>Input!A1354</f>
        <v/>
      </c>
      <c r="B1354">
        <f>IF(ISNUMBER(Input!B1354),IF(AND(Input!B1354&gt;=20,Input!B1354&lt;=700),Input!B1354,""),"")</f>
        <v/>
      </c>
      <c r="C1354">
        <f>IF(B1354="","",INT(A1354))</f>
        <v/>
      </c>
      <c r="D1354">
        <f>IF(B1354="","",HOUR(A1354))</f>
        <v/>
      </c>
      <c r="E1354">
        <f>IF(B1354="","",IF(INPUT!$I$1="","",IF(C1354&lt;(INT(INPUT!$I$1)-INPUT!$I$2),"Off Meds",IF(C1354&lt;=(INT(INPUT!$I$1)+INPUT!$I$2),"Washout","On Meds"))))</f>
        <v/>
      </c>
      <c r="F1354">
        <f>IF(B1354="","",1.509*(LN(B1354)^1.084-5.381))</f>
        <v/>
      </c>
      <c r="G1354">
        <f>IF(F1354="","",IF(F1354&lt;0,10*F1354^2,0))</f>
        <v/>
      </c>
      <c r="H1354">
        <f>IF(F1354="","",IF(F1354&gt;0,10*F1354^2,0))</f>
        <v/>
      </c>
    </row>
    <row r="1355">
      <c r="A1355">
        <f>Input!A1355</f>
        <v/>
      </c>
      <c r="B1355">
        <f>IF(ISNUMBER(Input!B1355),IF(AND(Input!B1355&gt;=20,Input!B1355&lt;=700),Input!B1355,""),"")</f>
        <v/>
      </c>
      <c r="C1355">
        <f>IF(B1355="","",INT(A1355))</f>
        <v/>
      </c>
      <c r="D1355">
        <f>IF(B1355="","",HOUR(A1355))</f>
        <v/>
      </c>
      <c r="E1355">
        <f>IF(B1355="","",IF(INPUT!$I$1="","",IF(C1355&lt;(INT(INPUT!$I$1)-INPUT!$I$2),"Off Meds",IF(C1355&lt;=(INT(INPUT!$I$1)+INPUT!$I$2),"Washout","On Meds"))))</f>
        <v/>
      </c>
      <c r="F1355">
        <f>IF(B1355="","",1.509*(LN(B1355)^1.084-5.381))</f>
        <v/>
      </c>
      <c r="G1355">
        <f>IF(F1355="","",IF(F1355&lt;0,10*F1355^2,0))</f>
        <v/>
      </c>
      <c r="H1355">
        <f>IF(F1355="","",IF(F1355&gt;0,10*F1355^2,0))</f>
        <v/>
      </c>
    </row>
    <row r="1356">
      <c r="A1356">
        <f>Input!A1356</f>
        <v/>
      </c>
      <c r="B1356">
        <f>IF(ISNUMBER(Input!B1356),IF(AND(Input!B1356&gt;=20,Input!B1356&lt;=700),Input!B1356,""),"")</f>
        <v/>
      </c>
      <c r="C1356">
        <f>IF(B1356="","",INT(A1356))</f>
        <v/>
      </c>
      <c r="D1356">
        <f>IF(B1356="","",HOUR(A1356))</f>
        <v/>
      </c>
      <c r="E1356">
        <f>IF(B1356="","",IF(INPUT!$I$1="","",IF(C1356&lt;(INT(INPUT!$I$1)-INPUT!$I$2),"Off Meds",IF(C1356&lt;=(INT(INPUT!$I$1)+INPUT!$I$2),"Washout","On Meds"))))</f>
        <v/>
      </c>
      <c r="F1356">
        <f>IF(B1356="","",1.509*(LN(B1356)^1.084-5.381))</f>
        <v/>
      </c>
      <c r="G1356">
        <f>IF(F1356="","",IF(F1356&lt;0,10*F1356^2,0))</f>
        <v/>
      </c>
      <c r="H1356">
        <f>IF(F1356="","",IF(F1356&gt;0,10*F1356^2,0))</f>
        <v/>
      </c>
    </row>
    <row r="1357">
      <c r="A1357">
        <f>Input!A1357</f>
        <v/>
      </c>
      <c r="B1357">
        <f>IF(ISNUMBER(Input!B1357),IF(AND(Input!B1357&gt;=20,Input!B1357&lt;=700),Input!B1357,""),"")</f>
        <v/>
      </c>
      <c r="C1357">
        <f>IF(B1357="","",INT(A1357))</f>
        <v/>
      </c>
      <c r="D1357">
        <f>IF(B1357="","",HOUR(A1357))</f>
        <v/>
      </c>
      <c r="E1357">
        <f>IF(B1357="","",IF(INPUT!$I$1="","",IF(C1357&lt;(INT(INPUT!$I$1)-INPUT!$I$2),"Off Meds",IF(C1357&lt;=(INT(INPUT!$I$1)+INPUT!$I$2),"Washout","On Meds"))))</f>
        <v/>
      </c>
      <c r="F1357">
        <f>IF(B1357="","",1.509*(LN(B1357)^1.084-5.381))</f>
        <v/>
      </c>
      <c r="G1357">
        <f>IF(F1357="","",IF(F1357&lt;0,10*F1357^2,0))</f>
        <v/>
      </c>
      <c r="H1357">
        <f>IF(F1357="","",IF(F1357&gt;0,10*F1357^2,0))</f>
        <v/>
      </c>
    </row>
    <row r="1358">
      <c r="A1358">
        <f>Input!A1358</f>
        <v/>
      </c>
      <c r="B1358">
        <f>IF(ISNUMBER(Input!B1358),IF(AND(Input!B1358&gt;=20,Input!B1358&lt;=700),Input!B1358,""),"")</f>
        <v/>
      </c>
      <c r="C1358">
        <f>IF(B1358="","",INT(A1358))</f>
        <v/>
      </c>
      <c r="D1358">
        <f>IF(B1358="","",HOUR(A1358))</f>
        <v/>
      </c>
      <c r="E1358">
        <f>IF(B1358="","",IF(INPUT!$I$1="","",IF(C1358&lt;(INT(INPUT!$I$1)-INPUT!$I$2),"Off Meds",IF(C1358&lt;=(INT(INPUT!$I$1)+INPUT!$I$2),"Washout","On Meds"))))</f>
        <v/>
      </c>
      <c r="F1358">
        <f>IF(B1358="","",1.509*(LN(B1358)^1.084-5.381))</f>
        <v/>
      </c>
      <c r="G1358">
        <f>IF(F1358="","",IF(F1358&lt;0,10*F1358^2,0))</f>
        <v/>
      </c>
      <c r="H1358">
        <f>IF(F1358="","",IF(F1358&gt;0,10*F1358^2,0))</f>
        <v/>
      </c>
    </row>
    <row r="1359">
      <c r="A1359">
        <f>Input!A1359</f>
        <v/>
      </c>
      <c r="B1359">
        <f>IF(ISNUMBER(Input!B1359),IF(AND(Input!B1359&gt;=20,Input!B1359&lt;=700),Input!B1359,""),"")</f>
        <v/>
      </c>
      <c r="C1359">
        <f>IF(B1359="","",INT(A1359))</f>
        <v/>
      </c>
      <c r="D1359">
        <f>IF(B1359="","",HOUR(A1359))</f>
        <v/>
      </c>
      <c r="E1359">
        <f>IF(B1359="","",IF(INPUT!$I$1="","",IF(C1359&lt;(INT(INPUT!$I$1)-INPUT!$I$2),"Off Meds",IF(C1359&lt;=(INT(INPUT!$I$1)+INPUT!$I$2),"Washout","On Meds"))))</f>
        <v/>
      </c>
      <c r="F1359">
        <f>IF(B1359="","",1.509*(LN(B1359)^1.084-5.381))</f>
        <v/>
      </c>
      <c r="G1359">
        <f>IF(F1359="","",IF(F1359&lt;0,10*F1359^2,0))</f>
        <v/>
      </c>
      <c r="H1359">
        <f>IF(F1359="","",IF(F1359&gt;0,10*F1359^2,0))</f>
        <v/>
      </c>
    </row>
    <row r="1360">
      <c r="A1360">
        <f>Input!A1360</f>
        <v/>
      </c>
      <c r="B1360">
        <f>IF(ISNUMBER(Input!B1360),IF(AND(Input!B1360&gt;=20,Input!B1360&lt;=700),Input!B1360,""),"")</f>
        <v/>
      </c>
      <c r="C1360">
        <f>IF(B1360="","",INT(A1360))</f>
        <v/>
      </c>
      <c r="D1360">
        <f>IF(B1360="","",HOUR(A1360))</f>
        <v/>
      </c>
      <c r="E1360">
        <f>IF(B1360="","",IF(INPUT!$I$1="","",IF(C1360&lt;(INT(INPUT!$I$1)-INPUT!$I$2),"Off Meds",IF(C1360&lt;=(INT(INPUT!$I$1)+INPUT!$I$2),"Washout","On Meds"))))</f>
        <v/>
      </c>
      <c r="F1360">
        <f>IF(B1360="","",1.509*(LN(B1360)^1.084-5.381))</f>
        <v/>
      </c>
      <c r="G1360">
        <f>IF(F1360="","",IF(F1360&lt;0,10*F1360^2,0))</f>
        <v/>
      </c>
      <c r="H1360">
        <f>IF(F1360="","",IF(F1360&gt;0,10*F1360^2,0))</f>
        <v/>
      </c>
    </row>
    <row r="1361">
      <c r="A1361">
        <f>Input!A1361</f>
        <v/>
      </c>
      <c r="B1361">
        <f>IF(ISNUMBER(Input!B1361),IF(AND(Input!B1361&gt;=20,Input!B1361&lt;=700),Input!B1361,""),"")</f>
        <v/>
      </c>
      <c r="C1361">
        <f>IF(B1361="","",INT(A1361))</f>
        <v/>
      </c>
      <c r="D1361">
        <f>IF(B1361="","",HOUR(A1361))</f>
        <v/>
      </c>
      <c r="E1361">
        <f>IF(B1361="","",IF(INPUT!$I$1="","",IF(C1361&lt;(INT(INPUT!$I$1)-INPUT!$I$2),"Off Meds",IF(C1361&lt;=(INT(INPUT!$I$1)+INPUT!$I$2),"Washout","On Meds"))))</f>
        <v/>
      </c>
      <c r="F1361">
        <f>IF(B1361="","",1.509*(LN(B1361)^1.084-5.381))</f>
        <v/>
      </c>
      <c r="G1361">
        <f>IF(F1361="","",IF(F1361&lt;0,10*F1361^2,0))</f>
        <v/>
      </c>
      <c r="H1361">
        <f>IF(F1361="","",IF(F1361&gt;0,10*F1361^2,0))</f>
        <v/>
      </c>
    </row>
    <row r="1362">
      <c r="A1362">
        <f>Input!A1362</f>
        <v/>
      </c>
      <c r="B1362">
        <f>IF(ISNUMBER(Input!B1362),IF(AND(Input!B1362&gt;=20,Input!B1362&lt;=700),Input!B1362,""),"")</f>
        <v/>
      </c>
      <c r="C1362">
        <f>IF(B1362="","",INT(A1362))</f>
        <v/>
      </c>
      <c r="D1362">
        <f>IF(B1362="","",HOUR(A1362))</f>
        <v/>
      </c>
      <c r="E1362">
        <f>IF(B1362="","",IF(INPUT!$I$1="","",IF(C1362&lt;(INT(INPUT!$I$1)-INPUT!$I$2),"Off Meds",IF(C1362&lt;=(INT(INPUT!$I$1)+INPUT!$I$2),"Washout","On Meds"))))</f>
        <v/>
      </c>
      <c r="F1362">
        <f>IF(B1362="","",1.509*(LN(B1362)^1.084-5.381))</f>
        <v/>
      </c>
      <c r="G1362">
        <f>IF(F1362="","",IF(F1362&lt;0,10*F1362^2,0))</f>
        <v/>
      </c>
      <c r="H1362">
        <f>IF(F1362="","",IF(F1362&gt;0,10*F1362^2,0))</f>
        <v/>
      </c>
    </row>
    <row r="1363">
      <c r="A1363">
        <f>Input!A1363</f>
        <v/>
      </c>
      <c r="B1363">
        <f>IF(ISNUMBER(Input!B1363),IF(AND(Input!B1363&gt;=20,Input!B1363&lt;=700),Input!B1363,""),"")</f>
        <v/>
      </c>
      <c r="C1363">
        <f>IF(B1363="","",INT(A1363))</f>
        <v/>
      </c>
      <c r="D1363">
        <f>IF(B1363="","",HOUR(A1363))</f>
        <v/>
      </c>
      <c r="E1363">
        <f>IF(B1363="","",IF(INPUT!$I$1="","",IF(C1363&lt;(INT(INPUT!$I$1)-INPUT!$I$2),"Off Meds",IF(C1363&lt;=(INT(INPUT!$I$1)+INPUT!$I$2),"Washout","On Meds"))))</f>
        <v/>
      </c>
      <c r="F1363">
        <f>IF(B1363="","",1.509*(LN(B1363)^1.084-5.381))</f>
        <v/>
      </c>
      <c r="G1363">
        <f>IF(F1363="","",IF(F1363&lt;0,10*F1363^2,0))</f>
        <v/>
      </c>
      <c r="H1363">
        <f>IF(F1363="","",IF(F1363&gt;0,10*F1363^2,0))</f>
        <v/>
      </c>
    </row>
    <row r="1364">
      <c r="A1364">
        <f>Input!A1364</f>
        <v/>
      </c>
      <c r="B1364">
        <f>IF(ISNUMBER(Input!B1364),IF(AND(Input!B1364&gt;=20,Input!B1364&lt;=700),Input!B1364,""),"")</f>
        <v/>
      </c>
      <c r="C1364">
        <f>IF(B1364="","",INT(A1364))</f>
        <v/>
      </c>
      <c r="D1364">
        <f>IF(B1364="","",HOUR(A1364))</f>
        <v/>
      </c>
      <c r="E1364">
        <f>IF(B1364="","",IF(INPUT!$I$1="","",IF(C1364&lt;(INT(INPUT!$I$1)-INPUT!$I$2),"Off Meds",IF(C1364&lt;=(INT(INPUT!$I$1)+INPUT!$I$2),"Washout","On Meds"))))</f>
        <v/>
      </c>
      <c r="F1364">
        <f>IF(B1364="","",1.509*(LN(B1364)^1.084-5.381))</f>
        <v/>
      </c>
      <c r="G1364">
        <f>IF(F1364="","",IF(F1364&lt;0,10*F1364^2,0))</f>
        <v/>
      </c>
      <c r="H1364">
        <f>IF(F1364="","",IF(F1364&gt;0,10*F1364^2,0))</f>
        <v/>
      </c>
    </row>
    <row r="1365">
      <c r="A1365">
        <f>Input!A1365</f>
        <v/>
      </c>
      <c r="B1365">
        <f>IF(ISNUMBER(Input!B1365),IF(AND(Input!B1365&gt;=20,Input!B1365&lt;=700),Input!B1365,""),"")</f>
        <v/>
      </c>
      <c r="C1365">
        <f>IF(B1365="","",INT(A1365))</f>
        <v/>
      </c>
      <c r="D1365">
        <f>IF(B1365="","",HOUR(A1365))</f>
        <v/>
      </c>
      <c r="E1365">
        <f>IF(B1365="","",IF(INPUT!$I$1="","",IF(C1365&lt;(INT(INPUT!$I$1)-INPUT!$I$2),"Off Meds",IF(C1365&lt;=(INT(INPUT!$I$1)+INPUT!$I$2),"Washout","On Meds"))))</f>
        <v/>
      </c>
      <c r="F1365">
        <f>IF(B1365="","",1.509*(LN(B1365)^1.084-5.381))</f>
        <v/>
      </c>
      <c r="G1365">
        <f>IF(F1365="","",IF(F1365&lt;0,10*F1365^2,0))</f>
        <v/>
      </c>
      <c r="H1365">
        <f>IF(F1365="","",IF(F1365&gt;0,10*F1365^2,0))</f>
        <v/>
      </c>
    </row>
    <row r="1366">
      <c r="A1366">
        <f>Input!A1366</f>
        <v/>
      </c>
      <c r="B1366">
        <f>IF(ISNUMBER(Input!B1366),IF(AND(Input!B1366&gt;=20,Input!B1366&lt;=700),Input!B1366,""),"")</f>
        <v/>
      </c>
      <c r="C1366">
        <f>IF(B1366="","",INT(A1366))</f>
        <v/>
      </c>
      <c r="D1366">
        <f>IF(B1366="","",HOUR(A1366))</f>
        <v/>
      </c>
      <c r="E1366">
        <f>IF(B1366="","",IF(INPUT!$I$1="","",IF(C1366&lt;(INT(INPUT!$I$1)-INPUT!$I$2),"Off Meds",IF(C1366&lt;=(INT(INPUT!$I$1)+INPUT!$I$2),"Washout","On Meds"))))</f>
        <v/>
      </c>
      <c r="F1366">
        <f>IF(B1366="","",1.509*(LN(B1366)^1.084-5.381))</f>
        <v/>
      </c>
      <c r="G1366">
        <f>IF(F1366="","",IF(F1366&lt;0,10*F1366^2,0))</f>
        <v/>
      </c>
      <c r="H1366">
        <f>IF(F1366="","",IF(F1366&gt;0,10*F1366^2,0))</f>
        <v/>
      </c>
    </row>
    <row r="1367">
      <c r="A1367">
        <f>Input!A1367</f>
        <v/>
      </c>
      <c r="B1367">
        <f>IF(ISNUMBER(Input!B1367),IF(AND(Input!B1367&gt;=20,Input!B1367&lt;=700),Input!B1367,""),"")</f>
        <v/>
      </c>
      <c r="C1367">
        <f>IF(B1367="","",INT(A1367))</f>
        <v/>
      </c>
      <c r="D1367">
        <f>IF(B1367="","",HOUR(A1367))</f>
        <v/>
      </c>
      <c r="E1367">
        <f>IF(B1367="","",IF(INPUT!$I$1="","",IF(C1367&lt;(INT(INPUT!$I$1)-INPUT!$I$2),"Off Meds",IF(C1367&lt;=(INT(INPUT!$I$1)+INPUT!$I$2),"Washout","On Meds"))))</f>
        <v/>
      </c>
      <c r="F1367">
        <f>IF(B1367="","",1.509*(LN(B1367)^1.084-5.381))</f>
        <v/>
      </c>
      <c r="G1367">
        <f>IF(F1367="","",IF(F1367&lt;0,10*F1367^2,0))</f>
        <v/>
      </c>
      <c r="H1367">
        <f>IF(F1367="","",IF(F1367&gt;0,10*F1367^2,0))</f>
        <v/>
      </c>
    </row>
    <row r="1368">
      <c r="A1368">
        <f>Input!A1368</f>
        <v/>
      </c>
      <c r="B1368">
        <f>IF(ISNUMBER(Input!B1368),IF(AND(Input!B1368&gt;=20,Input!B1368&lt;=700),Input!B1368,""),"")</f>
        <v/>
      </c>
      <c r="C1368">
        <f>IF(B1368="","",INT(A1368))</f>
        <v/>
      </c>
      <c r="D1368">
        <f>IF(B1368="","",HOUR(A1368))</f>
        <v/>
      </c>
      <c r="E1368">
        <f>IF(B1368="","",IF(INPUT!$I$1="","",IF(C1368&lt;(INT(INPUT!$I$1)-INPUT!$I$2),"Off Meds",IF(C1368&lt;=(INT(INPUT!$I$1)+INPUT!$I$2),"Washout","On Meds"))))</f>
        <v/>
      </c>
      <c r="F1368">
        <f>IF(B1368="","",1.509*(LN(B1368)^1.084-5.381))</f>
        <v/>
      </c>
      <c r="G1368">
        <f>IF(F1368="","",IF(F1368&lt;0,10*F1368^2,0))</f>
        <v/>
      </c>
      <c r="H1368">
        <f>IF(F1368="","",IF(F1368&gt;0,10*F1368^2,0))</f>
        <v/>
      </c>
    </row>
    <row r="1369">
      <c r="A1369">
        <f>Input!A1369</f>
        <v/>
      </c>
      <c r="B1369">
        <f>IF(ISNUMBER(Input!B1369),IF(AND(Input!B1369&gt;=20,Input!B1369&lt;=700),Input!B1369,""),"")</f>
        <v/>
      </c>
      <c r="C1369">
        <f>IF(B1369="","",INT(A1369))</f>
        <v/>
      </c>
      <c r="D1369">
        <f>IF(B1369="","",HOUR(A1369))</f>
        <v/>
      </c>
      <c r="E1369">
        <f>IF(B1369="","",IF(INPUT!$I$1="","",IF(C1369&lt;(INT(INPUT!$I$1)-INPUT!$I$2),"Off Meds",IF(C1369&lt;=(INT(INPUT!$I$1)+INPUT!$I$2),"Washout","On Meds"))))</f>
        <v/>
      </c>
      <c r="F1369">
        <f>IF(B1369="","",1.509*(LN(B1369)^1.084-5.381))</f>
        <v/>
      </c>
      <c r="G1369">
        <f>IF(F1369="","",IF(F1369&lt;0,10*F1369^2,0))</f>
        <v/>
      </c>
      <c r="H1369">
        <f>IF(F1369="","",IF(F1369&gt;0,10*F1369^2,0))</f>
        <v/>
      </c>
    </row>
    <row r="1370">
      <c r="A1370">
        <f>Input!A1370</f>
        <v/>
      </c>
      <c r="B1370">
        <f>IF(ISNUMBER(Input!B1370),IF(AND(Input!B1370&gt;=20,Input!B1370&lt;=700),Input!B1370,""),"")</f>
        <v/>
      </c>
      <c r="C1370">
        <f>IF(B1370="","",INT(A1370))</f>
        <v/>
      </c>
      <c r="D1370">
        <f>IF(B1370="","",HOUR(A1370))</f>
        <v/>
      </c>
      <c r="E1370">
        <f>IF(B1370="","",IF(INPUT!$I$1="","",IF(C1370&lt;(INT(INPUT!$I$1)-INPUT!$I$2),"Off Meds",IF(C1370&lt;=(INT(INPUT!$I$1)+INPUT!$I$2),"Washout","On Meds"))))</f>
        <v/>
      </c>
      <c r="F1370">
        <f>IF(B1370="","",1.509*(LN(B1370)^1.084-5.381))</f>
        <v/>
      </c>
      <c r="G1370">
        <f>IF(F1370="","",IF(F1370&lt;0,10*F1370^2,0))</f>
        <v/>
      </c>
      <c r="H1370">
        <f>IF(F1370="","",IF(F1370&gt;0,10*F1370^2,0))</f>
        <v/>
      </c>
    </row>
    <row r="1371">
      <c r="A1371">
        <f>Input!A1371</f>
        <v/>
      </c>
      <c r="B1371">
        <f>IF(ISNUMBER(Input!B1371),IF(AND(Input!B1371&gt;=20,Input!B1371&lt;=700),Input!B1371,""),"")</f>
        <v/>
      </c>
      <c r="C1371">
        <f>IF(B1371="","",INT(A1371))</f>
        <v/>
      </c>
      <c r="D1371">
        <f>IF(B1371="","",HOUR(A1371))</f>
        <v/>
      </c>
      <c r="E1371">
        <f>IF(B1371="","",IF(INPUT!$I$1="","",IF(C1371&lt;(INT(INPUT!$I$1)-INPUT!$I$2),"Off Meds",IF(C1371&lt;=(INT(INPUT!$I$1)+INPUT!$I$2),"Washout","On Meds"))))</f>
        <v/>
      </c>
      <c r="F1371">
        <f>IF(B1371="","",1.509*(LN(B1371)^1.084-5.381))</f>
        <v/>
      </c>
      <c r="G1371">
        <f>IF(F1371="","",IF(F1371&lt;0,10*F1371^2,0))</f>
        <v/>
      </c>
      <c r="H1371">
        <f>IF(F1371="","",IF(F1371&gt;0,10*F1371^2,0))</f>
        <v/>
      </c>
    </row>
    <row r="1372">
      <c r="A1372">
        <f>Input!A1372</f>
        <v/>
      </c>
      <c r="B1372">
        <f>IF(ISNUMBER(Input!B1372),IF(AND(Input!B1372&gt;=20,Input!B1372&lt;=700),Input!B1372,""),"")</f>
        <v/>
      </c>
      <c r="C1372">
        <f>IF(B1372="","",INT(A1372))</f>
        <v/>
      </c>
      <c r="D1372">
        <f>IF(B1372="","",HOUR(A1372))</f>
        <v/>
      </c>
      <c r="E1372">
        <f>IF(B1372="","",IF(INPUT!$I$1="","",IF(C1372&lt;(INT(INPUT!$I$1)-INPUT!$I$2),"Off Meds",IF(C1372&lt;=(INT(INPUT!$I$1)+INPUT!$I$2),"Washout","On Meds"))))</f>
        <v/>
      </c>
      <c r="F1372">
        <f>IF(B1372="","",1.509*(LN(B1372)^1.084-5.381))</f>
        <v/>
      </c>
      <c r="G1372">
        <f>IF(F1372="","",IF(F1372&lt;0,10*F1372^2,0))</f>
        <v/>
      </c>
      <c r="H1372">
        <f>IF(F1372="","",IF(F1372&gt;0,10*F1372^2,0))</f>
        <v/>
      </c>
    </row>
    <row r="1373">
      <c r="A1373">
        <f>Input!A1373</f>
        <v/>
      </c>
      <c r="B1373">
        <f>IF(ISNUMBER(Input!B1373),IF(AND(Input!B1373&gt;=20,Input!B1373&lt;=700),Input!B1373,""),"")</f>
        <v/>
      </c>
      <c r="C1373">
        <f>IF(B1373="","",INT(A1373))</f>
        <v/>
      </c>
      <c r="D1373">
        <f>IF(B1373="","",HOUR(A1373))</f>
        <v/>
      </c>
      <c r="E1373">
        <f>IF(B1373="","",IF(INPUT!$I$1="","",IF(C1373&lt;(INT(INPUT!$I$1)-INPUT!$I$2),"Off Meds",IF(C1373&lt;=(INT(INPUT!$I$1)+INPUT!$I$2),"Washout","On Meds"))))</f>
        <v/>
      </c>
      <c r="F1373">
        <f>IF(B1373="","",1.509*(LN(B1373)^1.084-5.381))</f>
        <v/>
      </c>
      <c r="G1373">
        <f>IF(F1373="","",IF(F1373&lt;0,10*F1373^2,0))</f>
        <v/>
      </c>
      <c r="H1373">
        <f>IF(F1373="","",IF(F1373&gt;0,10*F1373^2,0))</f>
        <v/>
      </c>
    </row>
    <row r="1374">
      <c r="A1374">
        <f>Input!A1374</f>
        <v/>
      </c>
      <c r="B1374">
        <f>IF(ISNUMBER(Input!B1374),IF(AND(Input!B1374&gt;=20,Input!B1374&lt;=700),Input!B1374,""),"")</f>
        <v/>
      </c>
      <c r="C1374">
        <f>IF(B1374="","",INT(A1374))</f>
        <v/>
      </c>
      <c r="D1374">
        <f>IF(B1374="","",HOUR(A1374))</f>
        <v/>
      </c>
      <c r="E1374">
        <f>IF(B1374="","",IF(INPUT!$I$1="","",IF(C1374&lt;(INT(INPUT!$I$1)-INPUT!$I$2),"Off Meds",IF(C1374&lt;=(INT(INPUT!$I$1)+INPUT!$I$2),"Washout","On Meds"))))</f>
        <v/>
      </c>
      <c r="F1374">
        <f>IF(B1374="","",1.509*(LN(B1374)^1.084-5.381))</f>
        <v/>
      </c>
      <c r="G1374">
        <f>IF(F1374="","",IF(F1374&lt;0,10*F1374^2,0))</f>
        <v/>
      </c>
      <c r="H1374">
        <f>IF(F1374="","",IF(F1374&gt;0,10*F1374^2,0))</f>
        <v/>
      </c>
    </row>
    <row r="1375">
      <c r="A1375">
        <f>Input!A1375</f>
        <v/>
      </c>
      <c r="B1375">
        <f>IF(ISNUMBER(Input!B1375),IF(AND(Input!B1375&gt;=20,Input!B1375&lt;=700),Input!B1375,""),"")</f>
        <v/>
      </c>
      <c r="C1375">
        <f>IF(B1375="","",INT(A1375))</f>
        <v/>
      </c>
      <c r="D1375">
        <f>IF(B1375="","",HOUR(A1375))</f>
        <v/>
      </c>
      <c r="E1375">
        <f>IF(B1375="","",IF(INPUT!$I$1="","",IF(C1375&lt;(INT(INPUT!$I$1)-INPUT!$I$2),"Off Meds",IF(C1375&lt;=(INT(INPUT!$I$1)+INPUT!$I$2),"Washout","On Meds"))))</f>
        <v/>
      </c>
      <c r="F1375">
        <f>IF(B1375="","",1.509*(LN(B1375)^1.084-5.381))</f>
        <v/>
      </c>
      <c r="G1375">
        <f>IF(F1375="","",IF(F1375&lt;0,10*F1375^2,0))</f>
        <v/>
      </c>
      <c r="H1375">
        <f>IF(F1375="","",IF(F1375&gt;0,10*F1375^2,0))</f>
        <v/>
      </c>
    </row>
    <row r="1376">
      <c r="A1376">
        <f>Input!A1376</f>
        <v/>
      </c>
      <c r="B1376">
        <f>IF(ISNUMBER(Input!B1376),IF(AND(Input!B1376&gt;=20,Input!B1376&lt;=700),Input!B1376,""),"")</f>
        <v/>
      </c>
      <c r="C1376">
        <f>IF(B1376="","",INT(A1376))</f>
        <v/>
      </c>
      <c r="D1376">
        <f>IF(B1376="","",HOUR(A1376))</f>
        <v/>
      </c>
      <c r="E1376">
        <f>IF(B1376="","",IF(INPUT!$I$1="","",IF(C1376&lt;(INT(INPUT!$I$1)-INPUT!$I$2),"Off Meds",IF(C1376&lt;=(INT(INPUT!$I$1)+INPUT!$I$2),"Washout","On Meds"))))</f>
        <v/>
      </c>
      <c r="F1376">
        <f>IF(B1376="","",1.509*(LN(B1376)^1.084-5.381))</f>
        <v/>
      </c>
      <c r="G1376">
        <f>IF(F1376="","",IF(F1376&lt;0,10*F1376^2,0))</f>
        <v/>
      </c>
      <c r="H1376">
        <f>IF(F1376="","",IF(F1376&gt;0,10*F1376^2,0))</f>
        <v/>
      </c>
    </row>
    <row r="1377">
      <c r="A1377">
        <f>Input!A1377</f>
        <v/>
      </c>
      <c r="B1377">
        <f>IF(ISNUMBER(Input!B1377),IF(AND(Input!B1377&gt;=20,Input!B1377&lt;=700),Input!B1377,""),"")</f>
        <v/>
      </c>
      <c r="C1377">
        <f>IF(B1377="","",INT(A1377))</f>
        <v/>
      </c>
      <c r="D1377">
        <f>IF(B1377="","",HOUR(A1377))</f>
        <v/>
      </c>
      <c r="E1377">
        <f>IF(B1377="","",IF(INPUT!$I$1="","",IF(C1377&lt;(INT(INPUT!$I$1)-INPUT!$I$2),"Off Meds",IF(C1377&lt;=(INT(INPUT!$I$1)+INPUT!$I$2),"Washout","On Meds"))))</f>
        <v/>
      </c>
      <c r="F1377">
        <f>IF(B1377="","",1.509*(LN(B1377)^1.084-5.381))</f>
        <v/>
      </c>
      <c r="G1377">
        <f>IF(F1377="","",IF(F1377&lt;0,10*F1377^2,0))</f>
        <v/>
      </c>
      <c r="H1377">
        <f>IF(F1377="","",IF(F1377&gt;0,10*F1377^2,0))</f>
        <v/>
      </c>
    </row>
    <row r="1378">
      <c r="A1378">
        <f>Input!A1378</f>
        <v/>
      </c>
      <c r="B1378">
        <f>IF(ISNUMBER(Input!B1378),IF(AND(Input!B1378&gt;=20,Input!B1378&lt;=700),Input!B1378,""),"")</f>
        <v/>
      </c>
      <c r="C1378">
        <f>IF(B1378="","",INT(A1378))</f>
        <v/>
      </c>
      <c r="D1378">
        <f>IF(B1378="","",HOUR(A1378))</f>
        <v/>
      </c>
      <c r="E1378">
        <f>IF(B1378="","",IF(INPUT!$I$1="","",IF(C1378&lt;(INT(INPUT!$I$1)-INPUT!$I$2),"Off Meds",IF(C1378&lt;=(INT(INPUT!$I$1)+INPUT!$I$2),"Washout","On Meds"))))</f>
        <v/>
      </c>
      <c r="F1378">
        <f>IF(B1378="","",1.509*(LN(B1378)^1.084-5.381))</f>
        <v/>
      </c>
      <c r="G1378">
        <f>IF(F1378="","",IF(F1378&lt;0,10*F1378^2,0))</f>
        <v/>
      </c>
      <c r="H1378">
        <f>IF(F1378="","",IF(F1378&gt;0,10*F1378^2,0))</f>
        <v/>
      </c>
    </row>
    <row r="1379">
      <c r="A1379">
        <f>Input!A1379</f>
        <v/>
      </c>
      <c r="B1379">
        <f>IF(ISNUMBER(Input!B1379),IF(AND(Input!B1379&gt;=20,Input!B1379&lt;=700),Input!B1379,""),"")</f>
        <v/>
      </c>
      <c r="C1379">
        <f>IF(B1379="","",INT(A1379))</f>
        <v/>
      </c>
      <c r="D1379">
        <f>IF(B1379="","",HOUR(A1379))</f>
        <v/>
      </c>
      <c r="E1379">
        <f>IF(B1379="","",IF(INPUT!$I$1="","",IF(C1379&lt;(INT(INPUT!$I$1)-INPUT!$I$2),"Off Meds",IF(C1379&lt;=(INT(INPUT!$I$1)+INPUT!$I$2),"Washout","On Meds"))))</f>
        <v/>
      </c>
      <c r="F1379">
        <f>IF(B1379="","",1.509*(LN(B1379)^1.084-5.381))</f>
        <v/>
      </c>
      <c r="G1379">
        <f>IF(F1379="","",IF(F1379&lt;0,10*F1379^2,0))</f>
        <v/>
      </c>
      <c r="H1379">
        <f>IF(F1379="","",IF(F1379&gt;0,10*F1379^2,0))</f>
        <v/>
      </c>
    </row>
    <row r="1380">
      <c r="A1380">
        <f>Input!A1380</f>
        <v/>
      </c>
      <c r="B1380">
        <f>IF(ISNUMBER(Input!B1380),IF(AND(Input!B1380&gt;=20,Input!B1380&lt;=700),Input!B1380,""),"")</f>
        <v/>
      </c>
      <c r="C1380">
        <f>IF(B1380="","",INT(A1380))</f>
        <v/>
      </c>
      <c r="D1380">
        <f>IF(B1380="","",HOUR(A1380))</f>
        <v/>
      </c>
      <c r="E1380">
        <f>IF(B1380="","",IF(INPUT!$I$1="","",IF(C1380&lt;(INT(INPUT!$I$1)-INPUT!$I$2),"Off Meds",IF(C1380&lt;=(INT(INPUT!$I$1)+INPUT!$I$2),"Washout","On Meds"))))</f>
        <v/>
      </c>
      <c r="F1380">
        <f>IF(B1380="","",1.509*(LN(B1380)^1.084-5.381))</f>
        <v/>
      </c>
      <c r="G1380">
        <f>IF(F1380="","",IF(F1380&lt;0,10*F1380^2,0))</f>
        <v/>
      </c>
      <c r="H1380">
        <f>IF(F1380="","",IF(F1380&gt;0,10*F1380^2,0))</f>
        <v/>
      </c>
    </row>
    <row r="1381">
      <c r="A1381">
        <f>Input!A1381</f>
        <v/>
      </c>
      <c r="B1381">
        <f>IF(ISNUMBER(Input!B1381),IF(AND(Input!B1381&gt;=20,Input!B1381&lt;=700),Input!B1381,""),"")</f>
        <v/>
      </c>
      <c r="C1381">
        <f>IF(B1381="","",INT(A1381))</f>
        <v/>
      </c>
      <c r="D1381">
        <f>IF(B1381="","",HOUR(A1381))</f>
        <v/>
      </c>
      <c r="E1381">
        <f>IF(B1381="","",IF(INPUT!$I$1="","",IF(C1381&lt;(INT(INPUT!$I$1)-INPUT!$I$2),"Off Meds",IF(C1381&lt;=(INT(INPUT!$I$1)+INPUT!$I$2),"Washout","On Meds"))))</f>
        <v/>
      </c>
      <c r="F1381">
        <f>IF(B1381="","",1.509*(LN(B1381)^1.084-5.381))</f>
        <v/>
      </c>
      <c r="G1381">
        <f>IF(F1381="","",IF(F1381&lt;0,10*F1381^2,0))</f>
        <v/>
      </c>
      <c r="H1381">
        <f>IF(F1381="","",IF(F1381&gt;0,10*F1381^2,0))</f>
        <v/>
      </c>
    </row>
    <row r="1382">
      <c r="A1382">
        <f>Input!A1382</f>
        <v/>
      </c>
      <c r="B1382">
        <f>IF(ISNUMBER(Input!B1382),IF(AND(Input!B1382&gt;=20,Input!B1382&lt;=700),Input!B1382,""),"")</f>
        <v/>
      </c>
      <c r="C1382">
        <f>IF(B1382="","",INT(A1382))</f>
        <v/>
      </c>
      <c r="D1382">
        <f>IF(B1382="","",HOUR(A1382))</f>
        <v/>
      </c>
      <c r="E1382">
        <f>IF(B1382="","",IF(INPUT!$I$1="","",IF(C1382&lt;(INT(INPUT!$I$1)-INPUT!$I$2),"Off Meds",IF(C1382&lt;=(INT(INPUT!$I$1)+INPUT!$I$2),"Washout","On Meds"))))</f>
        <v/>
      </c>
      <c r="F1382">
        <f>IF(B1382="","",1.509*(LN(B1382)^1.084-5.381))</f>
        <v/>
      </c>
      <c r="G1382">
        <f>IF(F1382="","",IF(F1382&lt;0,10*F1382^2,0))</f>
        <v/>
      </c>
      <c r="H1382">
        <f>IF(F1382="","",IF(F1382&gt;0,10*F1382^2,0))</f>
        <v/>
      </c>
    </row>
    <row r="1383">
      <c r="A1383">
        <f>Input!A1383</f>
        <v/>
      </c>
      <c r="B1383">
        <f>IF(ISNUMBER(Input!B1383),IF(AND(Input!B1383&gt;=20,Input!B1383&lt;=700),Input!B1383,""),"")</f>
        <v/>
      </c>
      <c r="C1383">
        <f>IF(B1383="","",INT(A1383))</f>
        <v/>
      </c>
      <c r="D1383">
        <f>IF(B1383="","",HOUR(A1383))</f>
        <v/>
      </c>
      <c r="E1383">
        <f>IF(B1383="","",IF(INPUT!$I$1="","",IF(C1383&lt;(INT(INPUT!$I$1)-INPUT!$I$2),"Off Meds",IF(C1383&lt;=(INT(INPUT!$I$1)+INPUT!$I$2),"Washout","On Meds"))))</f>
        <v/>
      </c>
      <c r="F1383">
        <f>IF(B1383="","",1.509*(LN(B1383)^1.084-5.381))</f>
        <v/>
      </c>
      <c r="G1383">
        <f>IF(F1383="","",IF(F1383&lt;0,10*F1383^2,0))</f>
        <v/>
      </c>
      <c r="H1383">
        <f>IF(F1383="","",IF(F1383&gt;0,10*F1383^2,0))</f>
        <v/>
      </c>
    </row>
    <row r="1384">
      <c r="A1384">
        <f>Input!A1384</f>
        <v/>
      </c>
      <c r="B1384">
        <f>IF(ISNUMBER(Input!B1384),IF(AND(Input!B1384&gt;=20,Input!B1384&lt;=700),Input!B1384,""),"")</f>
        <v/>
      </c>
      <c r="C1384">
        <f>IF(B1384="","",INT(A1384))</f>
        <v/>
      </c>
      <c r="D1384">
        <f>IF(B1384="","",HOUR(A1384))</f>
        <v/>
      </c>
      <c r="E1384">
        <f>IF(B1384="","",IF(INPUT!$I$1="","",IF(C1384&lt;(INT(INPUT!$I$1)-INPUT!$I$2),"Off Meds",IF(C1384&lt;=(INT(INPUT!$I$1)+INPUT!$I$2),"Washout","On Meds"))))</f>
        <v/>
      </c>
      <c r="F1384">
        <f>IF(B1384="","",1.509*(LN(B1384)^1.084-5.381))</f>
        <v/>
      </c>
      <c r="G1384">
        <f>IF(F1384="","",IF(F1384&lt;0,10*F1384^2,0))</f>
        <v/>
      </c>
      <c r="H1384">
        <f>IF(F1384="","",IF(F1384&gt;0,10*F1384^2,0))</f>
        <v/>
      </c>
    </row>
    <row r="1385">
      <c r="A1385">
        <f>Input!A1385</f>
        <v/>
      </c>
      <c r="B1385">
        <f>IF(ISNUMBER(Input!B1385),IF(AND(Input!B1385&gt;=20,Input!B1385&lt;=700),Input!B1385,""),"")</f>
        <v/>
      </c>
      <c r="C1385">
        <f>IF(B1385="","",INT(A1385))</f>
        <v/>
      </c>
      <c r="D1385">
        <f>IF(B1385="","",HOUR(A1385))</f>
        <v/>
      </c>
      <c r="E1385">
        <f>IF(B1385="","",IF(INPUT!$I$1="","",IF(C1385&lt;(INT(INPUT!$I$1)-INPUT!$I$2),"Off Meds",IF(C1385&lt;=(INT(INPUT!$I$1)+INPUT!$I$2),"Washout","On Meds"))))</f>
        <v/>
      </c>
      <c r="F1385">
        <f>IF(B1385="","",1.509*(LN(B1385)^1.084-5.381))</f>
        <v/>
      </c>
      <c r="G1385">
        <f>IF(F1385="","",IF(F1385&lt;0,10*F1385^2,0))</f>
        <v/>
      </c>
      <c r="H1385">
        <f>IF(F1385="","",IF(F1385&gt;0,10*F1385^2,0))</f>
        <v/>
      </c>
    </row>
    <row r="1386">
      <c r="A1386">
        <f>Input!A1386</f>
        <v/>
      </c>
      <c r="B1386">
        <f>IF(ISNUMBER(Input!B1386),IF(AND(Input!B1386&gt;=20,Input!B1386&lt;=700),Input!B1386,""),"")</f>
        <v/>
      </c>
      <c r="C1386">
        <f>IF(B1386="","",INT(A1386))</f>
        <v/>
      </c>
      <c r="D1386">
        <f>IF(B1386="","",HOUR(A1386))</f>
        <v/>
      </c>
      <c r="E1386">
        <f>IF(B1386="","",IF(INPUT!$I$1="","",IF(C1386&lt;(INT(INPUT!$I$1)-INPUT!$I$2),"Off Meds",IF(C1386&lt;=(INT(INPUT!$I$1)+INPUT!$I$2),"Washout","On Meds"))))</f>
        <v/>
      </c>
      <c r="F1386">
        <f>IF(B1386="","",1.509*(LN(B1386)^1.084-5.381))</f>
        <v/>
      </c>
      <c r="G1386">
        <f>IF(F1386="","",IF(F1386&lt;0,10*F1386^2,0))</f>
        <v/>
      </c>
      <c r="H1386">
        <f>IF(F1386="","",IF(F1386&gt;0,10*F1386^2,0))</f>
        <v/>
      </c>
    </row>
    <row r="1387">
      <c r="A1387">
        <f>Input!A1387</f>
        <v/>
      </c>
      <c r="B1387">
        <f>IF(ISNUMBER(Input!B1387),IF(AND(Input!B1387&gt;=20,Input!B1387&lt;=700),Input!B1387,""),"")</f>
        <v/>
      </c>
      <c r="C1387">
        <f>IF(B1387="","",INT(A1387))</f>
        <v/>
      </c>
      <c r="D1387">
        <f>IF(B1387="","",HOUR(A1387))</f>
        <v/>
      </c>
      <c r="E1387">
        <f>IF(B1387="","",IF(INPUT!$I$1="","",IF(C1387&lt;(INT(INPUT!$I$1)-INPUT!$I$2),"Off Meds",IF(C1387&lt;=(INT(INPUT!$I$1)+INPUT!$I$2),"Washout","On Meds"))))</f>
        <v/>
      </c>
      <c r="F1387">
        <f>IF(B1387="","",1.509*(LN(B1387)^1.084-5.381))</f>
        <v/>
      </c>
      <c r="G1387">
        <f>IF(F1387="","",IF(F1387&lt;0,10*F1387^2,0))</f>
        <v/>
      </c>
      <c r="H1387">
        <f>IF(F1387="","",IF(F1387&gt;0,10*F1387^2,0))</f>
        <v/>
      </c>
    </row>
    <row r="1388">
      <c r="A1388">
        <f>Input!A1388</f>
        <v/>
      </c>
      <c r="B1388">
        <f>IF(ISNUMBER(Input!B1388),IF(AND(Input!B1388&gt;=20,Input!B1388&lt;=700),Input!B1388,""),"")</f>
        <v/>
      </c>
      <c r="C1388">
        <f>IF(B1388="","",INT(A1388))</f>
        <v/>
      </c>
      <c r="D1388">
        <f>IF(B1388="","",HOUR(A1388))</f>
        <v/>
      </c>
      <c r="E1388">
        <f>IF(B1388="","",IF(INPUT!$I$1="","",IF(C1388&lt;(INT(INPUT!$I$1)-INPUT!$I$2),"Off Meds",IF(C1388&lt;=(INT(INPUT!$I$1)+INPUT!$I$2),"Washout","On Meds"))))</f>
        <v/>
      </c>
      <c r="F1388">
        <f>IF(B1388="","",1.509*(LN(B1388)^1.084-5.381))</f>
        <v/>
      </c>
      <c r="G1388">
        <f>IF(F1388="","",IF(F1388&lt;0,10*F1388^2,0))</f>
        <v/>
      </c>
      <c r="H1388">
        <f>IF(F1388="","",IF(F1388&gt;0,10*F1388^2,0))</f>
        <v/>
      </c>
    </row>
    <row r="1389">
      <c r="A1389">
        <f>Input!A1389</f>
        <v/>
      </c>
      <c r="B1389">
        <f>IF(ISNUMBER(Input!B1389),IF(AND(Input!B1389&gt;=20,Input!B1389&lt;=700),Input!B1389,""),"")</f>
        <v/>
      </c>
      <c r="C1389">
        <f>IF(B1389="","",INT(A1389))</f>
        <v/>
      </c>
      <c r="D1389">
        <f>IF(B1389="","",HOUR(A1389))</f>
        <v/>
      </c>
      <c r="E1389">
        <f>IF(B1389="","",IF(INPUT!$I$1="","",IF(C1389&lt;(INT(INPUT!$I$1)-INPUT!$I$2),"Off Meds",IF(C1389&lt;=(INT(INPUT!$I$1)+INPUT!$I$2),"Washout","On Meds"))))</f>
        <v/>
      </c>
      <c r="F1389">
        <f>IF(B1389="","",1.509*(LN(B1389)^1.084-5.381))</f>
        <v/>
      </c>
      <c r="G1389">
        <f>IF(F1389="","",IF(F1389&lt;0,10*F1389^2,0))</f>
        <v/>
      </c>
      <c r="H1389">
        <f>IF(F1389="","",IF(F1389&gt;0,10*F1389^2,0))</f>
        <v/>
      </c>
    </row>
    <row r="1390">
      <c r="A1390">
        <f>Input!A1390</f>
        <v/>
      </c>
      <c r="B1390">
        <f>IF(ISNUMBER(Input!B1390),IF(AND(Input!B1390&gt;=20,Input!B1390&lt;=700),Input!B1390,""),"")</f>
        <v/>
      </c>
      <c r="C1390">
        <f>IF(B1390="","",INT(A1390))</f>
        <v/>
      </c>
      <c r="D1390">
        <f>IF(B1390="","",HOUR(A1390))</f>
        <v/>
      </c>
      <c r="E1390">
        <f>IF(B1390="","",IF(INPUT!$I$1="","",IF(C1390&lt;(INT(INPUT!$I$1)-INPUT!$I$2),"Off Meds",IF(C1390&lt;=(INT(INPUT!$I$1)+INPUT!$I$2),"Washout","On Meds"))))</f>
        <v/>
      </c>
      <c r="F1390">
        <f>IF(B1390="","",1.509*(LN(B1390)^1.084-5.381))</f>
        <v/>
      </c>
      <c r="G1390">
        <f>IF(F1390="","",IF(F1390&lt;0,10*F1390^2,0))</f>
        <v/>
      </c>
      <c r="H1390">
        <f>IF(F1390="","",IF(F1390&gt;0,10*F1390^2,0))</f>
        <v/>
      </c>
    </row>
    <row r="1391">
      <c r="A1391">
        <f>Input!A1391</f>
        <v/>
      </c>
      <c r="B1391">
        <f>IF(ISNUMBER(Input!B1391),IF(AND(Input!B1391&gt;=20,Input!B1391&lt;=700),Input!B1391,""),"")</f>
        <v/>
      </c>
      <c r="C1391">
        <f>IF(B1391="","",INT(A1391))</f>
        <v/>
      </c>
      <c r="D1391">
        <f>IF(B1391="","",HOUR(A1391))</f>
        <v/>
      </c>
      <c r="E1391">
        <f>IF(B1391="","",IF(INPUT!$I$1="","",IF(C1391&lt;(INT(INPUT!$I$1)-INPUT!$I$2),"Off Meds",IF(C1391&lt;=(INT(INPUT!$I$1)+INPUT!$I$2),"Washout","On Meds"))))</f>
        <v/>
      </c>
      <c r="F1391">
        <f>IF(B1391="","",1.509*(LN(B1391)^1.084-5.381))</f>
        <v/>
      </c>
      <c r="G1391">
        <f>IF(F1391="","",IF(F1391&lt;0,10*F1391^2,0))</f>
        <v/>
      </c>
      <c r="H1391">
        <f>IF(F1391="","",IF(F1391&gt;0,10*F1391^2,0))</f>
        <v/>
      </c>
    </row>
    <row r="1392">
      <c r="A1392">
        <f>Input!A1392</f>
        <v/>
      </c>
      <c r="B1392">
        <f>IF(ISNUMBER(Input!B1392),IF(AND(Input!B1392&gt;=20,Input!B1392&lt;=700),Input!B1392,""),"")</f>
        <v/>
      </c>
      <c r="C1392">
        <f>IF(B1392="","",INT(A1392))</f>
        <v/>
      </c>
      <c r="D1392">
        <f>IF(B1392="","",HOUR(A1392))</f>
        <v/>
      </c>
      <c r="E1392">
        <f>IF(B1392="","",IF(INPUT!$I$1="","",IF(C1392&lt;(INT(INPUT!$I$1)-INPUT!$I$2),"Off Meds",IF(C1392&lt;=(INT(INPUT!$I$1)+INPUT!$I$2),"Washout","On Meds"))))</f>
        <v/>
      </c>
      <c r="F1392">
        <f>IF(B1392="","",1.509*(LN(B1392)^1.084-5.381))</f>
        <v/>
      </c>
      <c r="G1392">
        <f>IF(F1392="","",IF(F1392&lt;0,10*F1392^2,0))</f>
        <v/>
      </c>
      <c r="H1392">
        <f>IF(F1392="","",IF(F1392&gt;0,10*F1392^2,0))</f>
        <v/>
      </c>
    </row>
    <row r="1393">
      <c r="A1393">
        <f>Input!A1393</f>
        <v/>
      </c>
      <c r="B1393">
        <f>IF(ISNUMBER(Input!B1393),IF(AND(Input!B1393&gt;=20,Input!B1393&lt;=700),Input!B1393,""),"")</f>
        <v/>
      </c>
      <c r="C1393">
        <f>IF(B1393="","",INT(A1393))</f>
        <v/>
      </c>
      <c r="D1393">
        <f>IF(B1393="","",HOUR(A1393))</f>
        <v/>
      </c>
      <c r="E1393">
        <f>IF(B1393="","",IF(INPUT!$I$1="","",IF(C1393&lt;(INT(INPUT!$I$1)-INPUT!$I$2),"Off Meds",IF(C1393&lt;=(INT(INPUT!$I$1)+INPUT!$I$2),"Washout","On Meds"))))</f>
        <v/>
      </c>
      <c r="F1393">
        <f>IF(B1393="","",1.509*(LN(B1393)^1.084-5.381))</f>
        <v/>
      </c>
      <c r="G1393">
        <f>IF(F1393="","",IF(F1393&lt;0,10*F1393^2,0))</f>
        <v/>
      </c>
      <c r="H1393">
        <f>IF(F1393="","",IF(F1393&gt;0,10*F1393^2,0))</f>
        <v/>
      </c>
    </row>
    <row r="1394">
      <c r="A1394">
        <f>Input!A1394</f>
        <v/>
      </c>
      <c r="B1394">
        <f>IF(ISNUMBER(Input!B1394),IF(AND(Input!B1394&gt;=20,Input!B1394&lt;=700),Input!B1394,""),"")</f>
        <v/>
      </c>
      <c r="C1394">
        <f>IF(B1394="","",INT(A1394))</f>
        <v/>
      </c>
      <c r="D1394">
        <f>IF(B1394="","",HOUR(A1394))</f>
        <v/>
      </c>
      <c r="E1394">
        <f>IF(B1394="","",IF(INPUT!$I$1="","",IF(C1394&lt;(INT(INPUT!$I$1)-INPUT!$I$2),"Off Meds",IF(C1394&lt;=(INT(INPUT!$I$1)+INPUT!$I$2),"Washout","On Meds"))))</f>
        <v/>
      </c>
      <c r="F1394">
        <f>IF(B1394="","",1.509*(LN(B1394)^1.084-5.381))</f>
        <v/>
      </c>
      <c r="G1394">
        <f>IF(F1394="","",IF(F1394&lt;0,10*F1394^2,0))</f>
        <v/>
      </c>
      <c r="H1394">
        <f>IF(F1394="","",IF(F1394&gt;0,10*F1394^2,0))</f>
        <v/>
      </c>
    </row>
    <row r="1395">
      <c r="A1395">
        <f>Input!A1395</f>
        <v/>
      </c>
      <c r="B1395">
        <f>IF(ISNUMBER(Input!B1395),IF(AND(Input!B1395&gt;=20,Input!B1395&lt;=700),Input!B1395,""),"")</f>
        <v/>
      </c>
      <c r="C1395">
        <f>IF(B1395="","",INT(A1395))</f>
        <v/>
      </c>
      <c r="D1395">
        <f>IF(B1395="","",HOUR(A1395))</f>
        <v/>
      </c>
      <c r="E1395">
        <f>IF(B1395="","",IF(INPUT!$I$1="","",IF(C1395&lt;(INT(INPUT!$I$1)-INPUT!$I$2),"Off Meds",IF(C1395&lt;=(INT(INPUT!$I$1)+INPUT!$I$2),"Washout","On Meds"))))</f>
        <v/>
      </c>
      <c r="F1395">
        <f>IF(B1395="","",1.509*(LN(B1395)^1.084-5.381))</f>
        <v/>
      </c>
      <c r="G1395">
        <f>IF(F1395="","",IF(F1395&lt;0,10*F1395^2,0))</f>
        <v/>
      </c>
      <c r="H1395">
        <f>IF(F1395="","",IF(F1395&gt;0,10*F1395^2,0))</f>
        <v/>
      </c>
    </row>
    <row r="1396">
      <c r="A1396">
        <f>Input!A1396</f>
        <v/>
      </c>
      <c r="B1396">
        <f>IF(ISNUMBER(Input!B1396),IF(AND(Input!B1396&gt;=20,Input!B1396&lt;=700),Input!B1396,""),"")</f>
        <v/>
      </c>
      <c r="C1396">
        <f>IF(B1396="","",INT(A1396))</f>
        <v/>
      </c>
      <c r="D1396">
        <f>IF(B1396="","",HOUR(A1396))</f>
        <v/>
      </c>
      <c r="E1396">
        <f>IF(B1396="","",IF(INPUT!$I$1="","",IF(C1396&lt;(INT(INPUT!$I$1)-INPUT!$I$2),"Off Meds",IF(C1396&lt;=(INT(INPUT!$I$1)+INPUT!$I$2),"Washout","On Meds"))))</f>
        <v/>
      </c>
      <c r="F1396">
        <f>IF(B1396="","",1.509*(LN(B1396)^1.084-5.381))</f>
        <v/>
      </c>
      <c r="G1396">
        <f>IF(F1396="","",IF(F1396&lt;0,10*F1396^2,0))</f>
        <v/>
      </c>
      <c r="H1396">
        <f>IF(F1396="","",IF(F1396&gt;0,10*F1396^2,0))</f>
        <v/>
      </c>
    </row>
    <row r="1397">
      <c r="A1397">
        <f>Input!A1397</f>
        <v/>
      </c>
      <c r="B1397">
        <f>IF(ISNUMBER(Input!B1397),IF(AND(Input!B1397&gt;=20,Input!B1397&lt;=700),Input!B1397,""),"")</f>
        <v/>
      </c>
      <c r="C1397">
        <f>IF(B1397="","",INT(A1397))</f>
        <v/>
      </c>
      <c r="D1397">
        <f>IF(B1397="","",HOUR(A1397))</f>
        <v/>
      </c>
      <c r="E1397">
        <f>IF(B1397="","",IF(INPUT!$I$1="","",IF(C1397&lt;(INT(INPUT!$I$1)-INPUT!$I$2),"Off Meds",IF(C1397&lt;=(INT(INPUT!$I$1)+INPUT!$I$2),"Washout","On Meds"))))</f>
        <v/>
      </c>
      <c r="F1397">
        <f>IF(B1397="","",1.509*(LN(B1397)^1.084-5.381))</f>
        <v/>
      </c>
      <c r="G1397">
        <f>IF(F1397="","",IF(F1397&lt;0,10*F1397^2,0))</f>
        <v/>
      </c>
      <c r="H1397">
        <f>IF(F1397="","",IF(F1397&gt;0,10*F1397^2,0))</f>
        <v/>
      </c>
    </row>
    <row r="1398">
      <c r="A1398">
        <f>Input!A1398</f>
        <v/>
      </c>
      <c r="B1398">
        <f>IF(ISNUMBER(Input!B1398),IF(AND(Input!B1398&gt;=20,Input!B1398&lt;=700),Input!B1398,""),"")</f>
        <v/>
      </c>
      <c r="C1398">
        <f>IF(B1398="","",INT(A1398))</f>
        <v/>
      </c>
      <c r="D1398">
        <f>IF(B1398="","",HOUR(A1398))</f>
        <v/>
      </c>
      <c r="E1398">
        <f>IF(B1398="","",IF(INPUT!$I$1="","",IF(C1398&lt;(INT(INPUT!$I$1)-INPUT!$I$2),"Off Meds",IF(C1398&lt;=(INT(INPUT!$I$1)+INPUT!$I$2),"Washout","On Meds"))))</f>
        <v/>
      </c>
      <c r="F1398">
        <f>IF(B1398="","",1.509*(LN(B1398)^1.084-5.381))</f>
        <v/>
      </c>
      <c r="G1398">
        <f>IF(F1398="","",IF(F1398&lt;0,10*F1398^2,0))</f>
        <v/>
      </c>
      <c r="H1398">
        <f>IF(F1398="","",IF(F1398&gt;0,10*F1398^2,0))</f>
        <v/>
      </c>
    </row>
    <row r="1399">
      <c r="A1399">
        <f>Input!A1399</f>
        <v/>
      </c>
      <c r="B1399">
        <f>IF(ISNUMBER(Input!B1399),IF(AND(Input!B1399&gt;=20,Input!B1399&lt;=700),Input!B1399,""),"")</f>
        <v/>
      </c>
      <c r="C1399">
        <f>IF(B1399="","",INT(A1399))</f>
        <v/>
      </c>
      <c r="D1399">
        <f>IF(B1399="","",HOUR(A1399))</f>
        <v/>
      </c>
      <c r="E1399">
        <f>IF(B1399="","",IF(INPUT!$I$1="","",IF(C1399&lt;(INT(INPUT!$I$1)-INPUT!$I$2),"Off Meds",IF(C1399&lt;=(INT(INPUT!$I$1)+INPUT!$I$2),"Washout","On Meds"))))</f>
        <v/>
      </c>
      <c r="F1399">
        <f>IF(B1399="","",1.509*(LN(B1399)^1.084-5.381))</f>
        <v/>
      </c>
      <c r="G1399">
        <f>IF(F1399="","",IF(F1399&lt;0,10*F1399^2,0))</f>
        <v/>
      </c>
      <c r="H1399">
        <f>IF(F1399="","",IF(F1399&gt;0,10*F1399^2,0))</f>
        <v/>
      </c>
    </row>
    <row r="1400">
      <c r="A1400">
        <f>Input!A1400</f>
        <v/>
      </c>
      <c r="B1400">
        <f>IF(ISNUMBER(Input!B1400),IF(AND(Input!B1400&gt;=20,Input!B1400&lt;=700),Input!B1400,""),"")</f>
        <v/>
      </c>
      <c r="C1400">
        <f>IF(B1400="","",INT(A1400))</f>
        <v/>
      </c>
      <c r="D1400">
        <f>IF(B1400="","",HOUR(A1400))</f>
        <v/>
      </c>
      <c r="E1400">
        <f>IF(B1400="","",IF(INPUT!$I$1="","",IF(C1400&lt;(INT(INPUT!$I$1)-INPUT!$I$2),"Off Meds",IF(C1400&lt;=(INT(INPUT!$I$1)+INPUT!$I$2),"Washout","On Meds"))))</f>
        <v/>
      </c>
      <c r="F1400">
        <f>IF(B1400="","",1.509*(LN(B1400)^1.084-5.381))</f>
        <v/>
      </c>
      <c r="G1400">
        <f>IF(F1400="","",IF(F1400&lt;0,10*F1400^2,0))</f>
        <v/>
      </c>
      <c r="H1400">
        <f>IF(F1400="","",IF(F1400&gt;0,10*F1400^2,0))</f>
        <v/>
      </c>
    </row>
    <row r="1401">
      <c r="A1401">
        <f>Input!A1401</f>
        <v/>
      </c>
      <c r="B1401">
        <f>IF(ISNUMBER(Input!B1401),IF(AND(Input!B1401&gt;=20,Input!B1401&lt;=700),Input!B1401,""),"")</f>
        <v/>
      </c>
      <c r="C1401">
        <f>IF(B1401="","",INT(A1401))</f>
        <v/>
      </c>
      <c r="D1401">
        <f>IF(B1401="","",HOUR(A1401))</f>
        <v/>
      </c>
      <c r="E1401">
        <f>IF(B1401="","",IF(INPUT!$I$1="","",IF(C1401&lt;(INT(INPUT!$I$1)-INPUT!$I$2),"Off Meds",IF(C1401&lt;=(INT(INPUT!$I$1)+INPUT!$I$2),"Washout","On Meds"))))</f>
        <v/>
      </c>
      <c r="F1401">
        <f>IF(B1401="","",1.509*(LN(B1401)^1.084-5.381))</f>
        <v/>
      </c>
      <c r="G1401">
        <f>IF(F1401="","",IF(F1401&lt;0,10*F1401^2,0))</f>
        <v/>
      </c>
      <c r="H1401">
        <f>IF(F1401="","",IF(F1401&gt;0,10*F1401^2,0))</f>
        <v/>
      </c>
    </row>
    <row r="1402">
      <c r="A1402">
        <f>Input!A1402</f>
        <v/>
      </c>
      <c r="B1402">
        <f>IF(ISNUMBER(Input!B1402),IF(AND(Input!B1402&gt;=20,Input!B1402&lt;=700),Input!B1402,""),"")</f>
        <v/>
      </c>
      <c r="C1402">
        <f>IF(B1402="","",INT(A1402))</f>
        <v/>
      </c>
      <c r="D1402">
        <f>IF(B1402="","",HOUR(A1402))</f>
        <v/>
      </c>
      <c r="E1402">
        <f>IF(B1402="","",IF(INPUT!$I$1="","",IF(C1402&lt;(INT(INPUT!$I$1)-INPUT!$I$2),"Off Meds",IF(C1402&lt;=(INT(INPUT!$I$1)+INPUT!$I$2),"Washout","On Meds"))))</f>
        <v/>
      </c>
      <c r="F1402">
        <f>IF(B1402="","",1.509*(LN(B1402)^1.084-5.381))</f>
        <v/>
      </c>
      <c r="G1402">
        <f>IF(F1402="","",IF(F1402&lt;0,10*F1402^2,0))</f>
        <v/>
      </c>
      <c r="H1402">
        <f>IF(F1402="","",IF(F1402&gt;0,10*F1402^2,0))</f>
        <v/>
      </c>
    </row>
    <row r="1403">
      <c r="A1403">
        <f>Input!A1403</f>
        <v/>
      </c>
      <c r="B1403">
        <f>IF(ISNUMBER(Input!B1403),IF(AND(Input!B1403&gt;=20,Input!B1403&lt;=700),Input!B1403,""),"")</f>
        <v/>
      </c>
      <c r="C1403">
        <f>IF(B1403="","",INT(A1403))</f>
        <v/>
      </c>
      <c r="D1403">
        <f>IF(B1403="","",HOUR(A1403))</f>
        <v/>
      </c>
      <c r="E1403">
        <f>IF(B1403="","",IF(INPUT!$I$1="","",IF(C1403&lt;(INT(INPUT!$I$1)-INPUT!$I$2),"Off Meds",IF(C1403&lt;=(INT(INPUT!$I$1)+INPUT!$I$2),"Washout","On Meds"))))</f>
        <v/>
      </c>
      <c r="F1403">
        <f>IF(B1403="","",1.509*(LN(B1403)^1.084-5.381))</f>
        <v/>
      </c>
      <c r="G1403">
        <f>IF(F1403="","",IF(F1403&lt;0,10*F1403^2,0))</f>
        <v/>
      </c>
      <c r="H1403">
        <f>IF(F1403="","",IF(F1403&gt;0,10*F1403^2,0))</f>
        <v/>
      </c>
    </row>
    <row r="1404">
      <c r="A1404">
        <f>Input!A1404</f>
        <v/>
      </c>
      <c r="B1404">
        <f>IF(ISNUMBER(Input!B1404),IF(AND(Input!B1404&gt;=20,Input!B1404&lt;=700),Input!B1404,""),"")</f>
        <v/>
      </c>
      <c r="C1404">
        <f>IF(B1404="","",INT(A1404))</f>
        <v/>
      </c>
      <c r="D1404">
        <f>IF(B1404="","",HOUR(A1404))</f>
        <v/>
      </c>
      <c r="E1404">
        <f>IF(B1404="","",IF(INPUT!$I$1="","",IF(C1404&lt;(INT(INPUT!$I$1)-INPUT!$I$2),"Off Meds",IF(C1404&lt;=(INT(INPUT!$I$1)+INPUT!$I$2),"Washout","On Meds"))))</f>
        <v/>
      </c>
      <c r="F1404">
        <f>IF(B1404="","",1.509*(LN(B1404)^1.084-5.381))</f>
        <v/>
      </c>
      <c r="G1404">
        <f>IF(F1404="","",IF(F1404&lt;0,10*F1404^2,0))</f>
        <v/>
      </c>
      <c r="H1404">
        <f>IF(F1404="","",IF(F1404&gt;0,10*F1404^2,0))</f>
        <v/>
      </c>
    </row>
    <row r="1405">
      <c r="A1405">
        <f>Input!A1405</f>
        <v/>
      </c>
      <c r="B1405">
        <f>IF(ISNUMBER(Input!B1405),IF(AND(Input!B1405&gt;=20,Input!B1405&lt;=700),Input!B1405,""),"")</f>
        <v/>
      </c>
      <c r="C1405">
        <f>IF(B1405="","",INT(A1405))</f>
        <v/>
      </c>
      <c r="D1405">
        <f>IF(B1405="","",HOUR(A1405))</f>
        <v/>
      </c>
      <c r="E1405">
        <f>IF(B1405="","",IF(INPUT!$I$1="","",IF(C1405&lt;(INT(INPUT!$I$1)-INPUT!$I$2),"Off Meds",IF(C1405&lt;=(INT(INPUT!$I$1)+INPUT!$I$2),"Washout","On Meds"))))</f>
        <v/>
      </c>
      <c r="F1405">
        <f>IF(B1405="","",1.509*(LN(B1405)^1.084-5.381))</f>
        <v/>
      </c>
      <c r="G1405">
        <f>IF(F1405="","",IF(F1405&lt;0,10*F1405^2,0))</f>
        <v/>
      </c>
      <c r="H1405">
        <f>IF(F1405="","",IF(F1405&gt;0,10*F1405^2,0))</f>
        <v/>
      </c>
    </row>
    <row r="1406">
      <c r="A1406">
        <f>Input!A1406</f>
        <v/>
      </c>
      <c r="B1406">
        <f>IF(ISNUMBER(Input!B1406),IF(AND(Input!B1406&gt;=20,Input!B1406&lt;=700),Input!B1406,""),"")</f>
        <v/>
      </c>
      <c r="C1406">
        <f>IF(B1406="","",INT(A1406))</f>
        <v/>
      </c>
      <c r="D1406">
        <f>IF(B1406="","",HOUR(A1406))</f>
        <v/>
      </c>
      <c r="E1406">
        <f>IF(B1406="","",IF(INPUT!$I$1="","",IF(C1406&lt;(INT(INPUT!$I$1)-INPUT!$I$2),"Off Meds",IF(C1406&lt;=(INT(INPUT!$I$1)+INPUT!$I$2),"Washout","On Meds"))))</f>
        <v/>
      </c>
      <c r="F1406">
        <f>IF(B1406="","",1.509*(LN(B1406)^1.084-5.381))</f>
        <v/>
      </c>
      <c r="G1406">
        <f>IF(F1406="","",IF(F1406&lt;0,10*F1406^2,0))</f>
        <v/>
      </c>
      <c r="H1406">
        <f>IF(F1406="","",IF(F1406&gt;0,10*F1406^2,0))</f>
        <v/>
      </c>
    </row>
    <row r="1407">
      <c r="A1407">
        <f>Input!A1407</f>
        <v/>
      </c>
      <c r="B1407">
        <f>IF(ISNUMBER(Input!B1407),IF(AND(Input!B1407&gt;=20,Input!B1407&lt;=700),Input!B1407,""),"")</f>
        <v/>
      </c>
      <c r="C1407">
        <f>IF(B1407="","",INT(A1407))</f>
        <v/>
      </c>
      <c r="D1407">
        <f>IF(B1407="","",HOUR(A1407))</f>
        <v/>
      </c>
      <c r="E1407">
        <f>IF(B1407="","",IF(INPUT!$I$1="","",IF(C1407&lt;(INT(INPUT!$I$1)-INPUT!$I$2),"Off Meds",IF(C1407&lt;=(INT(INPUT!$I$1)+INPUT!$I$2),"Washout","On Meds"))))</f>
        <v/>
      </c>
      <c r="F1407">
        <f>IF(B1407="","",1.509*(LN(B1407)^1.084-5.381))</f>
        <v/>
      </c>
      <c r="G1407">
        <f>IF(F1407="","",IF(F1407&lt;0,10*F1407^2,0))</f>
        <v/>
      </c>
      <c r="H1407">
        <f>IF(F1407="","",IF(F1407&gt;0,10*F1407^2,0))</f>
        <v/>
      </c>
    </row>
    <row r="1408">
      <c r="A1408">
        <f>Input!A1408</f>
        <v/>
      </c>
      <c r="B1408">
        <f>IF(ISNUMBER(Input!B1408),IF(AND(Input!B1408&gt;=20,Input!B1408&lt;=700),Input!B1408,""),"")</f>
        <v/>
      </c>
      <c r="C1408">
        <f>IF(B1408="","",INT(A1408))</f>
        <v/>
      </c>
      <c r="D1408">
        <f>IF(B1408="","",HOUR(A1408))</f>
        <v/>
      </c>
      <c r="E1408">
        <f>IF(B1408="","",IF(INPUT!$I$1="","",IF(C1408&lt;(INT(INPUT!$I$1)-INPUT!$I$2),"Off Meds",IF(C1408&lt;=(INT(INPUT!$I$1)+INPUT!$I$2),"Washout","On Meds"))))</f>
        <v/>
      </c>
      <c r="F1408">
        <f>IF(B1408="","",1.509*(LN(B1408)^1.084-5.381))</f>
        <v/>
      </c>
      <c r="G1408">
        <f>IF(F1408="","",IF(F1408&lt;0,10*F1408^2,0))</f>
        <v/>
      </c>
      <c r="H1408">
        <f>IF(F1408="","",IF(F1408&gt;0,10*F1408^2,0))</f>
        <v/>
      </c>
    </row>
    <row r="1409">
      <c r="A1409">
        <f>Input!A1409</f>
        <v/>
      </c>
      <c r="B1409">
        <f>IF(ISNUMBER(Input!B1409),IF(AND(Input!B1409&gt;=20,Input!B1409&lt;=700),Input!B1409,""),"")</f>
        <v/>
      </c>
      <c r="C1409">
        <f>IF(B1409="","",INT(A1409))</f>
        <v/>
      </c>
      <c r="D1409">
        <f>IF(B1409="","",HOUR(A1409))</f>
        <v/>
      </c>
      <c r="E1409">
        <f>IF(B1409="","",IF(INPUT!$I$1="","",IF(C1409&lt;(INT(INPUT!$I$1)-INPUT!$I$2),"Off Meds",IF(C1409&lt;=(INT(INPUT!$I$1)+INPUT!$I$2),"Washout","On Meds"))))</f>
        <v/>
      </c>
      <c r="F1409">
        <f>IF(B1409="","",1.509*(LN(B1409)^1.084-5.381))</f>
        <v/>
      </c>
      <c r="G1409">
        <f>IF(F1409="","",IF(F1409&lt;0,10*F1409^2,0))</f>
        <v/>
      </c>
      <c r="H1409">
        <f>IF(F1409="","",IF(F1409&gt;0,10*F1409^2,0))</f>
        <v/>
      </c>
    </row>
    <row r="1410">
      <c r="A1410">
        <f>Input!A1410</f>
        <v/>
      </c>
      <c r="B1410">
        <f>IF(ISNUMBER(Input!B1410),IF(AND(Input!B1410&gt;=20,Input!B1410&lt;=700),Input!B1410,""),"")</f>
        <v/>
      </c>
      <c r="C1410">
        <f>IF(B1410="","",INT(A1410))</f>
        <v/>
      </c>
      <c r="D1410">
        <f>IF(B1410="","",HOUR(A1410))</f>
        <v/>
      </c>
      <c r="E1410">
        <f>IF(B1410="","",IF(INPUT!$I$1="","",IF(C1410&lt;(INT(INPUT!$I$1)-INPUT!$I$2),"Off Meds",IF(C1410&lt;=(INT(INPUT!$I$1)+INPUT!$I$2),"Washout","On Meds"))))</f>
        <v/>
      </c>
      <c r="F1410">
        <f>IF(B1410="","",1.509*(LN(B1410)^1.084-5.381))</f>
        <v/>
      </c>
      <c r="G1410">
        <f>IF(F1410="","",IF(F1410&lt;0,10*F1410^2,0))</f>
        <v/>
      </c>
      <c r="H1410">
        <f>IF(F1410="","",IF(F1410&gt;0,10*F1410^2,0))</f>
        <v/>
      </c>
    </row>
    <row r="1411">
      <c r="A1411">
        <f>Input!A1411</f>
        <v/>
      </c>
      <c r="B1411">
        <f>IF(ISNUMBER(Input!B1411),IF(AND(Input!B1411&gt;=20,Input!B1411&lt;=700),Input!B1411,""),"")</f>
        <v/>
      </c>
      <c r="C1411">
        <f>IF(B1411="","",INT(A1411))</f>
        <v/>
      </c>
      <c r="D1411">
        <f>IF(B1411="","",HOUR(A1411))</f>
        <v/>
      </c>
      <c r="E1411">
        <f>IF(B1411="","",IF(INPUT!$I$1="","",IF(C1411&lt;(INT(INPUT!$I$1)-INPUT!$I$2),"Off Meds",IF(C1411&lt;=(INT(INPUT!$I$1)+INPUT!$I$2),"Washout","On Meds"))))</f>
        <v/>
      </c>
      <c r="F1411">
        <f>IF(B1411="","",1.509*(LN(B1411)^1.084-5.381))</f>
        <v/>
      </c>
      <c r="G1411">
        <f>IF(F1411="","",IF(F1411&lt;0,10*F1411^2,0))</f>
        <v/>
      </c>
      <c r="H1411">
        <f>IF(F1411="","",IF(F1411&gt;0,10*F1411^2,0))</f>
        <v/>
      </c>
    </row>
    <row r="1412">
      <c r="A1412">
        <f>Input!A1412</f>
        <v/>
      </c>
      <c r="B1412">
        <f>IF(ISNUMBER(Input!B1412),IF(AND(Input!B1412&gt;=20,Input!B1412&lt;=700),Input!B1412,""),"")</f>
        <v/>
      </c>
      <c r="C1412">
        <f>IF(B1412="","",INT(A1412))</f>
        <v/>
      </c>
      <c r="D1412">
        <f>IF(B1412="","",HOUR(A1412))</f>
        <v/>
      </c>
      <c r="E1412">
        <f>IF(B1412="","",IF(INPUT!$I$1="","",IF(C1412&lt;(INT(INPUT!$I$1)-INPUT!$I$2),"Off Meds",IF(C1412&lt;=(INT(INPUT!$I$1)+INPUT!$I$2),"Washout","On Meds"))))</f>
        <v/>
      </c>
      <c r="F1412">
        <f>IF(B1412="","",1.509*(LN(B1412)^1.084-5.381))</f>
        <v/>
      </c>
      <c r="G1412">
        <f>IF(F1412="","",IF(F1412&lt;0,10*F1412^2,0))</f>
        <v/>
      </c>
      <c r="H1412">
        <f>IF(F1412="","",IF(F1412&gt;0,10*F1412^2,0))</f>
        <v/>
      </c>
    </row>
    <row r="1413">
      <c r="A1413">
        <f>Input!A1413</f>
        <v/>
      </c>
      <c r="B1413">
        <f>IF(ISNUMBER(Input!B1413),IF(AND(Input!B1413&gt;=20,Input!B1413&lt;=700),Input!B1413,""),"")</f>
        <v/>
      </c>
      <c r="C1413">
        <f>IF(B1413="","",INT(A1413))</f>
        <v/>
      </c>
      <c r="D1413">
        <f>IF(B1413="","",HOUR(A1413))</f>
        <v/>
      </c>
      <c r="E1413">
        <f>IF(B1413="","",IF(INPUT!$I$1="","",IF(C1413&lt;(INT(INPUT!$I$1)-INPUT!$I$2),"Off Meds",IF(C1413&lt;=(INT(INPUT!$I$1)+INPUT!$I$2),"Washout","On Meds"))))</f>
        <v/>
      </c>
      <c r="F1413">
        <f>IF(B1413="","",1.509*(LN(B1413)^1.084-5.381))</f>
        <v/>
      </c>
      <c r="G1413">
        <f>IF(F1413="","",IF(F1413&lt;0,10*F1413^2,0))</f>
        <v/>
      </c>
      <c r="H1413">
        <f>IF(F1413="","",IF(F1413&gt;0,10*F1413^2,0))</f>
        <v/>
      </c>
    </row>
    <row r="1414">
      <c r="A1414">
        <f>Input!A1414</f>
        <v/>
      </c>
      <c r="B1414">
        <f>IF(ISNUMBER(Input!B1414),IF(AND(Input!B1414&gt;=20,Input!B1414&lt;=700),Input!B1414,""),"")</f>
        <v/>
      </c>
      <c r="C1414">
        <f>IF(B1414="","",INT(A1414))</f>
        <v/>
      </c>
      <c r="D1414">
        <f>IF(B1414="","",HOUR(A1414))</f>
        <v/>
      </c>
      <c r="E1414">
        <f>IF(B1414="","",IF(INPUT!$I$1="","",IF(C1414&lt;(INT(INPUT!$I$1)-INPUT!$I$2),"Off Meds",IF(C1414&lt;=(INT(INPUT!$I$1)+INPUT!$I$2),"Washout","On Meds"))))</f>
        <v/>
      </c>
      <c r="F1414">
        <f>IF(B1414="","",1.509*(LN(B1414)^1.084-5.381))</f>
        <v/>
      </c>
      <c r="G1414">
        <f>IF(F1414="","",IF(F1414&lt;0,10*F1414^2,0))</f>
        <v/>
      </c>
      <c r="H1414">
        <f>IF(F1414="","",IF(F1414&gt;0,10*F1414^2,0))</f>
        <v/>
      </c>
    </row>
    <row r="1415">
      <c r="A1415">
        <f>Input!A1415</f>
        <v/>
      </c>
      <c r="B1415">
        <f>IF(ISNUMBER(Input!B1415),IF(AND(Input!B1415&gt;=20,Input!B1415&lt;=700),Input!B1415,""),"")</f>
        <v/>
      </c>
      <c r="C1415">
        <f>IF(B1415="","",INT(A1415))</f>
        <v/>
      </c>
      <c r="D1415">
        <f>IF(B1415="","",HOUR(A1415))</f>
        <v/>
      </c>
      <c r="E1415">
        <f>IF(B1415="","",IF(INPUT!$I$1="","",IF(C1415&lt;(INT(INPUT!$I$1)-INPUT!$I$2),"Off Meds",IF(C1415&lt;=(INT(INPUT!$I$1)+INPUT!$I$2),"Washout","On Meds"))))</f>
        <v/>
      </c>
      <c r="F1415">
        <f>IF(B1415="","",1.509*(LN(B1415)^1.084-5.381))</f>
        <v/>
      </c>
      <c r="G1415">
        <f>IF(F1415="","",IF(F1415&lt;0,10*F1415^2,0))</f>
        <v/>
      </c>
      <c r="H1415">
        <f>IF(F1415="","",IF(F1415&gt;0,10*F1415^2,0))</f>
        <v/>
      </c>
    </row>
    <row r="1416">
      <c r="A1416">
        <f>Input!A1416</f>
        <v/>
      </c>
      <c r="B1416">
        <f>IF(ISNUMBER(Input!B1416),IF(AND(Input!B1416&gt;=20,Input!B1416&lt;=700),Input!B1416,""),"")</f>
        <v/>
      </c>
      <c r="C1416">
        <f>IF(B1416="","",INT(A1416))</f>
        <v/>
      </c>
      <c r="D1416">
        <f>IF(B1416="","",HOUR(A1416))</f>
        <v/>
      </c>
      <c r="E1416">
        <f>IF(B1416="","",IF(INPUT!$I$1="","",IF(C1416&lt;(INT(INPUT!$I$1)-INPUT!$I$2),"Off Meds",IF(C1416&lt;=(INT(INPUT!$I$1)+INPUT!$I$2),"Washout","On Meds"))))</f>
        <v/>
      </c>
      <c r="F1416">
        <f>IF(B1416="","",1.509*(LN(B1416)^1.084-5.381))</f>
        <v/>
      </c>
      <c r="G1416">
        <f>IF(F1416="","",IF(F1416&lt;0,10*F1416^2,0))</f>
        <v/>
      </c>
      <c r="H1416">
        <f>IF(F1416="","",IF(F1416&gt;0,10*F1416^2,0))</f>
        <v/>
      </c>
    </row>
    <row r="1417">
      <c r="A1417">
        <f>Input!A1417</f>
        <v/>
      </c>
      <c r="B1417">
        <f>IF(ISNUMBER(Input!B1417),IF(AND(Input!B1417&gt;=20,Input!B1417&lt;=700),Input!B1417,""),"")</f>
        <v/>
      </c>
      <c r="C1417">
        <f>IF(B1417="","",INT(A1417))</f>
        <v/>
      </c>
      <c r="D1417">
        <f>IF(B1417="","",HOUR(A1417))</f>
        <v/>
      </c>
      <c r="E1417">
        <f>IF(B1417="","",IF(INPUT!$I$1="","",IF(C1417&lt;(INT(INPUT!$I$1)-INPUT!$I$2),"Off Meds",IF(C1417&lt;=(INT(INPUT!$I$1)+INPUT!$I$2),"Washout","On Meds"))))</f>
        <v/>
      </c>
      <c r="F1417">
        <f>IF(B1417="","",1.509*(LN(B1417)^1.084-5.381))</f>
        <v/>
      </c>
      <c r="G1417">
        <f>IF(F1417="","",IF(F1417&lt;0,10*F1417^2,0))</f>
        <v/>
      </c>
      <c r="H1417">
        <f>IF(F1417="","",IF(F1417&gt;0,10*F1417^2,0))</f>
        <v/>
      </c>
    </row>
    <row r="1418">
      <c r="A1418">
        <f>Input!A1418</f>
        <v/>
      </c>
      <c r="B1418">
        <f>IF(ISNUMBER(Input!B1418),IF(AND(Input!B1418&gt;=20,Input!B1418&lt;=700),Input!B1418,""),"")</f>
        <v/>
      </c>
      <c r="C1418">
        <f>IF(B1418="","",INT(A1418))</f>
        <v/>
      </c>
      <c r="D1418">
        <f>IF(B1418="","",HOUR(A1418))</f>
        <v/>
      </c>
      <c r="E1418">
        <f>IF(B1418="","",IF(INPUT!$I$1="","",IF(C1418&lt;(INT(INPUT!$I$1)-INPUT!$I$2),"Off Meds",IF(C1418&lt;=(INT(INPUT!$I$1)+INPUT!$I$2),"Washout","On Meds"))))</f>
        <v/>
      </c>
      <c r="F1418">
        <f>IF(B1418="","",1.509*(LN(B1418)^1.084-5.381))</f>
        <v/>
      </c>
      <c r="G1418">
        <f>IF(F1418="","",IF(F1418&lt;0,10*F1418^2,0))</f>
        <v/>
      </c>
      <c r="H1418">
        <f>IF(F1418="","",IF(F1418&gt;0,10*F1418^2,0))</f>
        <v/>
      </c>
    </row>
    <row r="1419">
      <c r="A1419">
        <f>Input!A1419</f>
        <v/>
      </c>
      <c r="B1419">
        <f>IF(ISNUMBER(Input!B1419),IF(AND(Input!B1419&gt;=20,Input!B1419&lt;=700),Input!B1419,""),"")</f>
        <v/>
      </c>
      <c r="C1419">
        <f>IF(B1419="","",INT(A1419))</f>
        <v/>
      </c>
      <c r="D1419">
        <f>IF(B1419="","",HOUR(A1419))</f>
        <v/>
      </c>
      <c r="E1419">
        <f>IF(B1419="","",IF(INPUT!$I$1="","",IF(C1419&lt;(INT(INPUT!$I$1)-INPUT!$I$2),"Off Meds",IF(C1419&lt;=(INT(INPUT!$I$1)+INPUT!$I$2),"Washout","On Meds"))))</f>
        <v/>
      </c>
      <c r="F1419">
        <f>IF(B1419="","",1.509*(LN(B1419)^1.084-5.381))</f>
        <v/>
      </c>
      <c r="G1419">
        <f>IF(F1419="","",IF(F1419&lt;0,10*F1419^2,0))</f>
        <v/>
      </c>
      <c r="H1419">
        <f>IF(F1419="","",IF(F1419&gt;0,10*F1419^2,0))</f>
        <v/>
      </c>
    </row>
    <row r="1420">
      <c r="A1420">
        <f>Input!A1420</f>
        <v/>
      </c>
      <c r="B1420">
        <f>IF(ISNUMBER(Input!B1420),IF(AND(Input!B1420&gt;=20,Input!B1420&lt;=700),Input!B1420,""),"")</f>
        <v/>
      </c>
      <c r="C1420">
        <f>IF(B1420="","",INT(A1420))</f>
        <v/>
      </c>
      <c r="D1420">
        <f>IF(B1420="","",HOUR(A1420))</f>
        <v/>
      </c>
      <c r="E1420">
        <f>IF(B1420="","",IF(INPUT!$I$1="","",IF(C1420&lt;(INT(INPUT!$I$1)-INPUT!$I$2),"Off Meds",IF(C1420&lt;=(INT(INPUT!$I$1)+INPUT!$I$2),"Washout","On Meds"))))</f>
        <v/>
      </c>
      <c r="F1420">
        <f>IF(B1420="","",1.509*(LN(B1420)^1.084-5.381))</f>
        <v/>
      </c>
      <c r="G1420">
        <f>IF(F1420="","",IF(F1420&lt;0,10*F1420^2,0))</f>
        <v/>
      </c>
      <c r="H1420">
        <f>IF(F1420="","",IF(F1420&gt;0,10*F1420^2,0))</f>
        <v/>
      </c>
    </row>
    <row r="1421">
      <c r="A1421">
        <f>Input!A1421</f>
        <v/>
      </c>
      <c r="B1421">
        <f>IF(ISNUMBER(Input!B1421),IF(AND(Input!B1421&gt;=20,Input!B1421&lt;=700),Input!B1421,""),"")</f>
        <v/>
      </c>
      <c r="C1421">
        <f>IF(B1421="","",INT(A1421))</f>
        <v/>
      </c>
      <c r="D1421">
        <f>IF(B1421="","",HOUR(A1421))</f>
        <v/>
      </c>
      <c r="E1421">
        <f>IF(B1421="","",IF(INPUT!$I$1="","",IF(C1421&lt;(INT(INPUT!$I$1)-INPUT!$I$2),"Off Meds",IF(C1421&lt;=(INT(INPUT!$I$1)+INPUT!$I$2),"Washout","On Meds"))))</f>
        <v/>
      </c>
      <c r="F1421">
        <f>IF(B1421="","",1.509*(LN(B1421)^1.084-5.381))</f>
        <v/>
      </c>
      <c r="G1421">
        <f>IF(F1421="","",IF(F1421&lt;0,10*F1421^2,0))</f>
        <v/>
      </c>
      <c r="H1421">
        <f>IF(F1421="","",IF(F1421&gt;0,10*F1421^2,0))</f>
        <v/>
      </c>
    </row>
    <row r="1422">
      <c r="A1422">
        <f>Input!A1422</f>
        <v/>
      </c>
      <c r="B1422">
        <f>IF(ISNUMBER(Input!B1422),IF(AND(Input!B1422&gt;=20,Input!B1422&lt;=700),Input!B1422,""),"")</f>
        <v/>
      </c>
      <c r="C1422">
        <f>IF(B1422="","",INT(A1422))</f>
        <v/>
      </c>
      <c r="D1422">
        <f>IF(B1422="","",HOUR(A1422))</f>
        <v/>
      </c>
      <c r="E1422">
        <f>IF(B1422="","",IF(INPUT!$I$1="","",IF(C1422&lt;(INT(INPUT!$I$1)-INPUT!$I$2),"Off Meds",IF(C1422&lt;=(INT(INPUT!$I$1)+INPUT!$I$2),"Washout","On Meds"))))</f>
        <v/>
      </c>
      <c r="F1422">
        <f>IF(B1422="","",1.509*(LN(B1422)^1.084-5.381))</f>
        <v/>
      </c>
      <c r="G1422">
        <f>IF(F1422="","",IF(F1422&lt;0,10*F1422^2,0))</f>
        <v/>
      </c>
      <c r="H1422">
        <f>IF(F1422="","",IF(F1422&gt;0,10*F1422^2,0))</f>
        <v/>
      </c>
    </row>
    <row r="1423">
      <c r="A1423">
        <f>Input!A1423</f>
        <v/>
      </c>
      <c r="B1423">
        <f>IF(ISNUMBER(Input!B1423),IF(AND(Input!B1423&gt;=20,Input!B1423&lt;=700),Input!B1423,""),"")</f>
        <v/>
      </c>
      <c r="C1423">
        <f>IF(B1423="","",INT(A1423))</f>
        <v/>
      </c>
      <c r="D1423">
        <f>IF(B1423="","",HOUR(A1423))</f>
        <v/>
      </c>
      <c r="E1423">
        <f>IF(B1423="","",IF(INPUT!$I$1="","",IF(C1423&lt;(INT(INPUT!$I$1)-INPUT!$I$2),"Off Meds",IF(C1423&lt;=(INT(INPUT!$I$1)+INPUT!$I$2),"Washout","On Meds"))))</f>
        <v/>
      </c>
      <c r="F1423">
        <f>IF(B1423="","",1.509*(LN(B1423)^1.084-5.381))</f>
        <v/>
      </c>
      <c r="G1423">
        <f>IF(F1423="","",IF(F1423&lt;0,10*F1423^2,0))</f>
        <v/>
      </c>
      <c r="H1423">
        <f>IF(F1423="","",IF(F1423&gt;0,10*F1423^2,0))</f>
        <v/>
      </c>
    </row>
    <row r="1424">
      <c r="A1424">
        <f>Input!A1424</f>
        <v/>
      </c>
      <c r="B1424">
        <f>IF(ISNUMBER(Input!B1424),IF(AND(Input!B1424&gt;=20,Input!B1424&lt;=700),Input!B1424,""),"")</f>
        <v/>
      </c>
      <c r="C1424">
        <f>IF(B1424="","",INT(A1424))</f>
        <v/>
      </c>
      <c r="D1424">
        <f>IF(B1424="","",HOUR(A1424))</f>
        <v/>
      </c>
      <c r="E1424">
        <f>IF(B1424="","",IF(INPUT!$I$1="","",IF(C1424&lt;(INT(INPUT!$I$1)-INPUT!$I$2),"Off Meds",IF(C1424&lt;=(INT(INPUT!$I$1)+INPUT!$I$2),"Washout","On Meds"))))</f>
        <v/>
      </c>
      <c r="F1424">
        <f>IF(B1424="","",1.509*(LN(B1424)^1.084-5.381))</f>
        <v/>
      </c>
      <c r="G1424">
        <f>IF(F1424="","",IF(F1424&lt;0,10*F1424^2,0))</f>
        <v/>
      </c>
      <c r="H1424">
        <f>IF(F1424="","",IF(F1424&gt;0,10*F1424^2,0))</f>
        <v/>
      </c>
    </row>
    <row r="1425">
      <c r="A1425">
        <f>Input!A1425</f>
        <v/>
      </c>
      <c r="B1425">
        <f>IF(ISNUMBER(Input!B1425),IF(AND(Input!B1425&gt;=20,Input!B1425&lt;=700),Input!B1425,""),"")</f>
        <v/>
      </c>
      <c r="C1425">
        <f>IF(B1425="","",INT(A1425))</f>
        <v/>
      </c>
      <c r="D1425">
        <f>IF(B1425="","",HOUR(A1425))</f>
        <v/>
      </c>
      <c r="E1425">
        <f>IF(B1425="","",IF(INPUT!$I$1="","",IF(C1425&lt;(INT(INPUT!$I$1)-INPUT!$I$2),"Off Meds",IF(C1425&lt;=(INT(INPUT!$I$1)+INPUT!$I$2),"Washout","On Meds"))))</f>
        <v/>
      </c>
      <c r="F1425">
        <f>IF(B1425="","",1.509*(LN(B1425)^1.084-5.381))</f>
        <v/>
      </c>
      <c r="G1425">
        <f>IF(F1425="","",IF(F1425&lt;0,10*F1425^2,0))</f>
        <v/>
      </c>
      <c r="H1425">
        <f>IF(F1425="","",IF(F1425&gt;0,10*F1425^2,0))</f>
        <v/>
      </c>
    </row>
    <row r="1426">
      <c r="A1426">
        <f>Input!A1426</f>
        <v/>
      </c>
      <c r="B1426">
        <f>IF(ISNUMBER(Input!B1426),IF(AND(Input!B1426&gt;=20,Input!B1426&lt;=700),Input!B1426,""),"")</f>
        <v/>
      </c>
      <c r="C1426">
        <f>IF(B1426="","",INT(A1426))</f>
        <v/>
      </c>
      <c r="D1426">
        <f>IF(B1426="","",HOUR(A1426))</f>
        <v/>
      </c>
      <c r="E1426">
        <f>IF(B1426="","",IF(INPUT!$I$1="","",IF(C1426&lt;(INT(INPUT!$I$1)-INPUT!$I$2),"Off Meds",IF(C1426&lt;=(INT(INPUT!$I$1)+INPUT!$I$2),"Washout","On Meds"))))</f>
        <v/>
      </c>
      <c r="F1426">
        <f>IF(B1426="","",1.509*(LN(B1426)^1.084-5.381))</f>
        <v/>
      </c>
      <c r="G1426">
        <f>IF(F1426="","",IF(F1426&lt;0,10*F1426^2,0))</f>
        <v/>
      </c>
      <c r="H1426">
        <f>IF(F1426="","",IF(F1426&gt;0,10*F1426^2,0))</f>
        <v/>
      </c>
    </row>
    <row r="1427">
      <c r="A1427">
        <f>Input!A1427</f>
        <v/>
      </c>
      <c r="B1427">
        <f>IF(ISNUMBER(Input!B1427),IF(AND(Input!B1427&gt;=20,Input!B1427&lt;=700),Input!B1427,""),"")</f>
        <v/>
      </c>
      <c r="C1427">
        <f>IF(B1427="","",INT(A1427))</f>
        <v/>
      </c>
      <c r="D1427">
        <f>IF(B1427="","",HOUR(A1427))</f>
        <v/>
      </c>
      <c r="E1427">
        <f>IF(B1427="","",IF(INPUT!$I$1="","",IF(C1427&lt;(INT(INPUT!$I$1)-INPUT!$I$2),"Off Meds",IF(C1427&lt;=(INT(INPUT!$I$1)+INPUT!$I$2),"Washout","On Meds"))))</f>
        <v/>
      </c>
      <c r="F1427">
        <f>IF(B1427="","",1.509*(LN(B1427)^1.084-5.381))</f>
        <v/>
      </c>
      <c r="G1427">
        <f>IF(F1427="","",IF(F1427&lt;0,10*F1427^2,0))</f>
        <v/>
      </c>
      <c r="H1427">
        <f>IF(F1427="","",IF(F1427&gt;0,10*F1427^2,0))</f>
        <v/>
      </c>
    </row>
    <row r="1428">
      <c r="A1428">
        <f>Input!A1428</f>
        <v/>
      </c>
      <c r="B1428">
        <f>IF(ISNUMBER(Input!B1428),IF(AND(Input!B1428&gt;=20,Input!B1428&lt;=700),Input!B1428,""),"")</f>
        <v/>
      </c>
      <c r="C1428">
        <f>IF(B1428="","",INT(A1428))</f>
        <v/>
      </c>
      <c r="D1428">
        <f>IF(B1428="","",HOUR(A1428))</f>
        <v/>
      </c>
      <c r="E1428">
        <f>IF(B1428="","",IF(INPUT!$I$1="","",IF(C1428&lt;(INT(INPUT!$I$1)-INPUT!$I$2),"Off Meds",IF(C1428&lt;=(INT(INPUT!$I$1)+INPUT!$I$2),"Washout","On Meds"))))</f>
        <v/>
      </c>
      <c r="F1428">
        <f>IF(B1428="","",1.509*(LN(B1428)^1.084-5.381))</f>
        <v/>
      </c>
      <c r="G1428">
        <f>IF(F1428="","",IF(F1428&lt;0,10*F1428^2,0))</f>
        <v/>
      </c>
      <c r="H1428">
        <f>IF(F1428="","",IF(F1428&gt;0,10*F1428^2,0))</f>
        <v/>
      </c>
    </row>
    <row r="1429">
      <c r="A1429">
        <f>Input!A1429</f>
        <v/>
      </c>
      <c r="B1429">
        <f>IF(ISNUMBER(Input!B1429),IF(AND(Input!B1429&gt;=20,Input!B1429&lt;=700),Input!B1429,""),"")</f>
        <v/>
      </c>
      <c r="C1429">
        <f>IF(B1429="","",INT(A1429))</f>
        <v/>
      </c>
      <c r="D1429">
        <f>IF(B1429="","",HOUR(A1429))</f>
        <v/>
      </c>
      <c r="E1429">
        <f>IF(B1429="","",IF(INPUT!$I$1="","",IF(C1429&lt;(INT(INPUT!$I$1)-INPUT!$I$2),"Off Meds",IF(C1429&lt;=(INT(INPUT!$I$1)+INPUT!$I$2),"Washout","On Meds"))))</f>
        <v/>
      </c>
      <c r="F1429">
        <f>IF(B1429="","",1.509*(LN(B1429)^1.084-5.381))</f>
        <v/>
      </c>
      <c r="G1429">
        <f>IF(F1429="","",IF(F1429&lt;0,10*F1429^2,0))</f>
        <v/>
      </c>
      <c r="H1429">
        <f>IF(F1429="","",IF(F1429&gt;0,10*F1429^2,0))</f>
        <v/>
      </c>
    </row>
    <row r="1430">
      <c r="A1430">
        <f>Input!A1430</f>
        <v/>
      </c>
      <c r="B1430">
        <f>IF(ISNUMBER(Input!B1430),IF(AND(Input!B1430&gt;=20,Input!B1430&lt;=700),Input!B1430,""),"")</f>
        <v/>
      </c>
      <c r="C1430">
        <f>IF(B1430="","",INT(A1430))</f>
        <v/>
      </c>
      <c r="D1430">
        <f>IF(B1430="","",HOUR(A1430))</f>
        <v/>
      </c>
      <c r="E1430">
        <f>IF(B1430="","",IF(INPUT!$I$1="","",IF(C1430&lt;(INT(INPUT!$I$1)-INPUT!$I$2),"Off Meds",IF(C1430&lt;=(INT(INPUT!$I$1)+INPUT!$I$2),"Washout","On Meds"))))</f>
        <v/>
      </c>
      <c r="F1430">
        <f>IF(B1430="","",1.509*(LN(B1430)^1.084-5.381))</f>
        <v/>
      </c>
      <c r="G1430">
        <f>IF(F1430="","",IF(F1430&lt;0,10*F1430^2,0))</f>
        <v/>
      </c>
      <c r="H1430">
        <f>IF(F1430="","",IF(F1430&gt;0,10*F1430^2,0))</f>
        <v/>
      </c>
    </row>
    <row r="1431">
      <c r="A1431">
        <f>Input!A1431</f>
        <v/>
      </c>
      <c r="B1431">
        <f>IF(ISNUMBER(Input!B1431),IF(AND(Input!B1431&gt;=20,Input!B1431&lt;=700),Input!B1431,""),"")</f>
        <v/>
      </c>
      <c r="C1431">
        <f>IF(B1431="","",INT(A1431))</f>
        <v/>
      </c>
      <c r="D1431">
        <f>IF(B1431="","",HOUR(A1431))</f>
        <v/>
      </c>
      <c r="E1431">
        <f>IF(B1431="","",IF(INPUT!$I$1="","",IF(C1431&lt;(INT(INPUT!$I$1)-INPUT!$I$2),"Off Meds",IF(C1431&lt;=(INT(INPUT!$I$1)+INPUT!$I$2),"Washout","On Meds"))))</f>
        <v/>
      </c>
      <c r="F1431">
        <f>IF(B1431="","",1.509*(LN(B1431)^1.084-5.381))</f>
        <v/>
      </c>
      <c r="G1431">
        <f>IF(F1431="","",IF(F1431&lt;0,10*F1431^2,0))</f>
        <v/>
      </c>
      <c r="H1431">
        <f>IF(F1431="","",IF(F1431&gt;0,10*F1431^2,0))</f>
        <v/>
      </c>
    </row>
    <row r="1432">
      <c r="A1432">
        <f>Input!A1432</f>
        <v/>
      </c>
      <c r="B1432">
        <f>IF(ISNUMBER(Input!B1432),IF(AND(Input!B1432&gt;=20,Input!B1432&lt;=700),Input!B1432,""),"")</f>
        <v/>
      </c>
      <c r="C1432">
        <f>IF(B1432="","",INT(A1432))</f>
        <v/>
      </c>
      <c r="D1432">
        <f>IF(B1432="","",HOUR(A1432))</f>
        <v/>
      </c>
      <c r="E1432">
        <f>IF(B1432="","",IF(INPUT!$I$1="","",IF(C1432&lt;(INT(INPUT!$I$1)-INPUT!$I$2),"Off Meds",IF(C1432&lt;=(INT(INPUT!$I$1)+INPUT!$I$2),"Washout","On Meds"))))</f>
        <v/>
      </c>
      <c r="F1432">
        <f>IF(B1432="","",1.509*(LN(B1432)^1.084-5.381))</f>
        <v/>
      </c>
      <c r="G1432">
        <f>IF(F1432="","",IF(F1432&lt;0,10*F1432^2,0))</f>
        <v/>
      </c>
      <c r="H1432">
        <f>IF(F1432="","",IF(F1432&gt;0,10*F1432^2,0))</f>
        <v/>
      </c>
    </row>
    <row r="1433">
      <c r="A1433">
        <f>Input!A1433</f>
        <v/>
      </c>
      <c r="B1433">
        <f>IF(ISNUMBER(Input!B1433),IF(AND(Input!B1433&gt;=20,Input!B1433&lt;=700),Input!B1433,""),"")</f>
        <v/>
      </c>
      <c r="C1433">
        <f>IF(B1433="","",INT(A1433))</f>
        <v/>
      </c>
      <c r="D1433">
        <f>IF(B1433="","",HOUR(A1433))</f>
        <v/>
      </c>
      <c r="E1433">
        <f>IF(B1433="","",IF(INPUT!$I$1="","",IF(C1433&lt;(INT(INPUT!$I$1)-INPUT!$I$2),"Off Meds",IF(C1433&lt;=(INT(INPUT!$I$1)+INPUT!$I$2),"Washout","On Meds"))))</f>
        <v/>
      </c>
      <c r="F1433">
        <f>IF(B1433="","",1.509*(LN(B1433)^1.084-5.381))</f>
        <v/>
      </c>
      <c r="G1433">
        <f>IF(F1433="","",IF(F1433&lt;0,10*F1433^2,0))</f>
        <v/>
      </c>
      <c r="H1433">
        <f>IF(F1433="","",IF(F1433&gt;0,10*F1433^2,0))</f>
        <v/>
      </c>
    </row>
    <row r="1434">
      <c r="A1434">
        <f>Input!A1434</f>
        <v/>
      </c>
      <c r="B1434">
        <f>IF(ISNUMBER(Input!B1434),IF(AND(Input!B1434&gt;=20,Input!B1434&lt;=700),Input!B1434,""),"")</f>
        <v/>
      </c>
      <c r="C1434">
        <f>IF(B1434="","",INT(A1434))</f>
        <v/>
      </c>
      <c r="D1434">
        <f>IF(B1434="","",HOUR(A1434))</f>
        <v/>
      </c>
      <c r="E1434">
        <f>IF(B1434="","",IF(INPUT!$I$1="","",IF(C1434&lt;(INT(INPUT!$I$1)-INPUT!$I$2),"Off Meds",IF(C1434&lt;=(INT(INPUT!$I$1)+INPUT!$I$2),"Washout","On Meds"))))</f>
        <v/>
      </c>
      <c r="F1434">
        <f>IF(B1434="","",1.509*(LN(B1434)^1.084-5.381))</f>
        <v/>
      </c>
      <c r="G1434">
        <f>IF(F1434="","",IF(F1434&lt;0,10*F1434^2,0))</f>
        <v/>
      </c>
      <c r="H1434">
        <f>IF(F1434="","",IF(F1434&gt;0,10*F1434^2,0))</f>
        <v/>
      </c>
    </row>
    <row r="1435">
      <c r="A1435">
        <f>Input!A1435</f>
        <v/>
      </c>
      <c r="B1435">
        <f>IF(ISNUMBER(Input!B1435),IF(AND(Input!B1435&gt;=20,Input!B1435&lt;=700),Input!B1435,""),"")</f>
        <v/>
      </c>
      <c r="C1435">
        <f>IF(B1435="","",INT(A1435))</f>
        <v/>
      </c>
      <c r="D1435">
        <f>IF(B1435="","",HOUR(A1435))</f>
        <v/>
      </c>
      <c r="E1435">
        <f>IF(B1435="","",IF(INPUT!$I$1="","",IF(C1435&lt;(INT(INPUT!$I$1)-INPUT!$I$2),"Off Meds",IF(C1435&lt;=(INT(INPUT!$I$1)+INPUT!$I$2),"Washout","On Meds"))))</f>
        <v/>
      </c>
      <c r="F1435">
        <f>IF(B1435="","",1.509*(LN(B1435)^1.084-5.381))</f>
        <v/>
      </c>
      <c r="G1435">
        <f>IF(F1435="","",IF(F1435&lt;0,10*F1435^2,0))</f>
        <v/>
      </c>
      <c r="H1435">
        <f>IF(F1435="","",IF(F1435&gt;0,10*F1435^2,0))</f>
        <v/>
      </c>
    </row>
    <row r="1436">
      <c r="A1436">
        <f>Input!A1436</f>
        <v/>
      </c>
      <c r="B1436">
        <f>IF(ISNUMBER(Input!B1436),IF(AND(Input!B1436&gt;=20,Input!B1436&lt;=700),Input!B1436,""),"")</f>
        <v/>
      </c>
      <c r="C1436">
        <f>IF(B1436="","",INT(A1436))</f>
        <v/>
      </c>
      <c r="D1436">
        <f>IF(B1436="","",HOUR(A1436))</f>
        <v/>
      </c>
      <c r="E1436">
        <f>IF(B1436="","",IF(INPUT!$I$1="","",IF(C1436&lt;(INT(INPUT!$I$1)-INPUT!$I$2),"Off Meds",IF(C1436&lt;=(INT(INPUT!$I$1)+INPUT!$I$2),"Washout","On Meds"))))</f>
        <v/>
      </c>
      <c r="F1436">
        <f>IF(B1436="","",1.509*(LN(B1436)^1.084-5.381))</f>
        <v/>
      </c>
      <c r="G1436">
        <f>IF(F1436="","",IF(F1436&lt;0,10*F1436^2,0))</f>
        <v/>
      </c>
      <c r="H1436">
        <f>IF(F1436="","",IF(F1436&gt;0,10*F1436^2,0))</f>
        <v/>
      </c>
    </row>
    <row r="1437">
      <c r="A1437">
        <f>Input!A1437</f>
        <v/>
      </c>
      <c r="B1437">
        <f>IF(ISNUMBER(Input!B1437),IF(AND(Input!B1437&gt;=20,Input!B1437&lt;=700),Input!B1437,""),"")</f>
        <v/>
      </c>
      <c r="C1437">
        <f>IF(B1437="","",INT(A1437))</f>
        <v/>
      </c>
      <c r="D1437">
        <f>IF(B1437="","",HOUR(A1437))</f>
        <v/>
      </c>
      <c r="E1437">
        <f>IF(B1437="","",IF(INPUT!$I$1="","",IF(C1437&lt;(INT(INPUT!$I$1)-INPUT!$I$2),"Off Meds",IF(C1437&lt;=(INT(INPUT!$I$1)+INPUT!$I$2),"Washout","On Meds"))))</f>
        <v/>
      </c>
      <c r="F1437">
        <f>IF(B1437="","",1.509*(LN(B1437)^1.084-5.381))</f>
        <v/>
      </c>
      <c r="G1437">
        <f>IF(F1437="","",IF(F1437&lt;0,10*F1437^2,0))</f>
        <v/>
      </c>
      <c r="H1437">
        <f>IF(F1437="","",IF(F1437&gt;0,10*F1437^2,0))</f>
        <v/>
      </c>
    </row>
    <row r="1438">
      <c r="A1438">
        <f>Input!A1438</f>
        <v/>
      </c>
      <c r="B1438">
        <f>IF(ISNUMBER(Input!B1438),IF(AND(Input!B1438&gt;=20,Input!B1438&lt;=700),Input!B1438,""),"")</f>
        <v/>
      </c>
      <c r="C1438">
        <f>IF(B1438="","",INT(A1438))</f>
        <v/>
      </c>
      <c r="D1438">
        <f>IF(B1438="","",HOUR(A1438))</f>
        <v/>
      </c>
      <c r="E1438">
        <f>IF(B1438="","",IF(INPUT!$I$1="","",IF(C1438&lt;(INT(INPUT!$I$1)-INPUT!$I$2),"Off Meds",IF(C1438&lt;=(INT(INPUT!$I$1)+INPUT!$I$2),"Washout","On Meds"))))</f>
        <v/>
      </c>
      <c r="F1438">
        <f>IF(B1438="","",1.509*(LN(B1438)^1.084-5.381))</f>
        <v/>
      </c>
      <c r="G1438">
        <f>IF(F1438="","",IF(F1438&lt;0,10*F1438^2,0))</f>
        <v/>
      </c>
      <c r="H1438">
        <f>IF(F1438="","",IF(F1438&gt;0,10*F1438^2,0))</f>
        <v/>
      </c>
    </row>
    <row r="1439">
      <c r="A1439">
        <f>Input!A1439</f>
        <v/>
      </c>
      <c r="B1439">
        <f>IF(ISNUMBER(Input!B1439),IF(AND(Input!B1439&gt;=20,Input!B1439&lt;=700),Input!B1439,""),"")</f>
        <v/>
      </c>
      <c r="C1439">
        <f>IF(B1439="","",INT(A1439))</f>
        <v/>
      </c>
      <c r="D1439">
        <f>IF(B1439="","",HOUR(A1439))</f>
        <v/>
      </c>
      <c r="E1439">
        <f>IF(B1439="","",IF(INPUT!$I$1="","",IF(C1439&lt;(INT(INPUT!$I$1)-INPUT!$I$2),"Off Meds",IF(C1439&lt;=(INT(INPUT!$I$1)+INPUT!$I$2),"Washout","On Meds"))))</f>
        <v/>
      </c>
      <c r="F1439">
        <f>IF(B1439="","",1.509*(LN(B1439)^1.084-5.381))</f>
        <v/>
      </c>
      <c r="G1439">
        <f>IF(F1439="","",IF(F1439&lt;0,10*F1439^2,0))</f>
        <v/>
      </c>
      <c r="H1439">
        <f>IF(F1439="","",IF(F1439&gt;0,10*F1439^2,0))</f>
        <v/>
      </c>
    </row>
    <row r="1440">
      <c r="A1440">
        <f>Input!A1440</f>
        <v/>
      </c>
      <c r="B1440">
        <f>IF(ISNUMBER(Input!B1440),IF(AND(Input!B1440&gt;=20,Input!B1440&lt;=700),Input!B1440,""),"")</f>
        <v/>
      </c>
      <c r="C1440">
        <f>IF(B1440="","",INT(A1440))</f>
        <v/>
      </c>
      <c r="D1440">
        <f>IF(B1440="","",HOUR(A1440))</f>
        <v/>
      </c>
      <c r="E1440">
        <f>IF(B1440="","",IF(INPUT!$I$1="","",IF(C1440&lt;(INT(INPUT!$I$1)-INPUT!$I$2),"Off Meds",IF(C1440&lt;=(INT(INPUT!$I$1)+INPUT!$I$2),"Washout","On Meds"))))</f>
        <v/>
      </c>
      <c r="F1440">
        <f>IF(B1440="","",1.509*(LN(B1440)^1.084-5.381))</f>
        <v/>
      </c>
      <c r="G1440">
        <f>IF(F1440="","",IF(F1440&lt;0,10*F1440^2,0))</f>
        <v/>
      </c>
      <c r="H1440">
        <f>IF(F1440="","",IF(F1440&gt;0,10*F1440^2,0))</f>
        <v/>
      </c>
    </row>
    <row r="1441">
      <c r="A1441">
        <f>Input!A1441</f>
        <v/>
      </c>
      <c r="B1441">
        <f>IF(ISNUMBER(Input!B1441),IF(AND(Input!B1441&gt;=20,Input!B1441&lt;=700),Input!B1441,""),"")</f>
        <v/>
      </c>
      <c r="C1441">
        <f>IF(B1441="","",INT(A1441))</f>
        <v/>
      </c>
      <c r="D1441">
        <f>IF(B1441="","",HOUR(A1441))</f>
        <v/>
      </c>
      <c r="E1441">
        <f>IF(B1441="","",IF(INPUT!$I$1="","",IF(C1441&lt;(INT(INPUT!$I$1)-INPUT!$I$2),"Off Meds",IF(C1441&lt;=(INT(INPUT!$I$1)+INPUT!$I$2),"Washout","On Meds"))))</f>
        <v/>
      </c>
      <c r="F1441">
        <f>IF(B1441="","",1.509*(LN(B1441)^1.084-5.381))</f>
        <v/>
      </c>
      <c r="G1441">
        <f>IF(F1441="","",IF(F1441&lt;0,10*F1441^2,0))</f>
        <v/>
      </c>
      <c r="H1441">
        <f>IF(F1441="","",IF(F1441&gt;0,10*F1441^2,0))</f>
        <v/>
      </c>
    </row>
    <row r="1442">
      <c r="A1442">
        <f>Input!A1442</f>
        <v/>
      </c>
      <c r="B1442">
        <f>IF(ISNUMBER(Input!B1442),IF(AND(Input!B1442&gt;=20,Input!B1442&lt;=700),Input!B1442,""),"")</f>
        <v/>
      </c>
      <c r="C1442">
        <f>IF(B1442="","",INT(A1442))</f>
        <v/>
      </c>
      <c r="D1442">
        <f>IF(B1442="","",HOUR(A1442))</f>
        <v/>
      </c>
      <c r="E1442">
        <f>IF(B1442="","",IF(INPUT!$I$1="","",IF(C1442&lt;(INT(INPUT!$I$1)-INPUT!$I$2),"Off Meds",IF(C1442&lt;=(INT(INPUT!$I$1)+INPUT!$I$2),"Washout","On Meds"))))</f>
        <v/>
      </c>
      <c r="F1442">
        <f>IF(B1442="","",1.509*(LN(B1442)^1.084-5.381))</f>
        <v/>
      </c>
      <c r="G1442">
        <f>IF(F1442="","",IF(F1442&lt;0,10*F1442^2,0))</f>
        <v/>
      </c>
      <c r="H1442">
        <f>IF(F1442="","",IF(F1442&gt;0,10*F1442^2,0))</f>
        <v/>
      </c>
    </row>
    <row r="1443">
      <c r="A1443">
        <f>Input!A1443</f>
        <v/>
      </c>
      <c r="B1443">
        <f>IF(ISNUMBER(Input!B1443),IF(AND(Input!B1443&gt;=20,Input!B1443&lt;=700),Input!B1443,""),"")</f>
        <v/>
      </c>
      <c r="C1443">
        <f>IF(B1443="","",INT(A1443))</f>
        <v/>
      </c>
      <c r="D1443">
        <f>IF(B1443="","",HOUR(A1443))</f>
        <v/>
      </c>
      <c r="E1443">
        <f>IF(B1443="","",IF(INPUT!$I$1="","",IF(C1443&lt;(INT(INPUT!$I$1)-INPUT!$I$2),"Off Meds",IF(C1443&lt;=(INT(INPUT!$I$1)+INPUT!$I$2),"Washout","On Meds"))))</f>
        <v/>
      </c>
      <c r="F1443">
        <f>IF(B1443="","",1.509*(LN(B1443)^1.084-5.381))</f>
        <v/>
      </c>
      <c r="G1443">
        <f>IF(F1443="","",IF(F1443&lt;0,10*F1443^2,0))</f>
        <v/>
      </c>
      <c r="H1443">
        <f>IF(F1443="","",IF(F1443&gt;0,10*F1443^2,0))</f>
        <v/>
      </c>
    </row>
    <row r="1444">
      <c r="A1444">
        <f>Input!A1444</f>
        <v/>
      </c>
      <c r="B1444">
        <f>IF(ISNUMBER(Input!B1444),IF(AND(Input!B1444&gt;=20,Input!B1444&lt;=700),Input!B1444,""),"")</f>
        <v/>
      </c>
      <c r="C1444">
        <f>IF(B1444="","",INT(A1444))</f>
        <v/>
      </c>
      <c r="D1444">
        <f>IF(B1444="","",HOUR(A1444))</f>
        <v/>
      </c>
      <c r="E1444">
        <f>IF(B1444="","",IF(INPUT!$I$1="","",IF(C1444&lt;(INT(INPUT!$I$1)-INPUT!$I$2),"Off Meds",IF(C1444&lt;=(INT(INPUT!$I$1)+INPUT!$I$2),"Washout","On Meds"))))</f>
        <v/>
      </c>
      <c r="F1444">
        <f>IF(B1444="","",1.509*(LN(B1444)^1.084-5.381))</f>
        <v/>
      </c>
      <c r="G1444">
        <f>IF(F1444="","",IF(F1444&lt;0,10*F1444^2,0))</f>
        <v/>
      </c>
      <c r="H1444">
        <f>IF(F1444="","",IF(F1444&gt;0,10*F1444^2,0))</f>
        <v/>
      </c>
    </row>
    <row r="1445">
      <c r="A1445">
        <f>Input!A1445</f>
        <v/>
      </c>
      <c r="B1445">
        <f>IF(ISNUMBER(Input!B1445),IF(AND(Input!B1445&gt;=20,Input!B1445&lt;=700),Input!B1445,""),"")</f>
        <v/>
      </c>
      <c r="C1445">
        <f>IF(B1445="","",INT(A1445))</f>
        <v/>
      </c>
      <c r="D1445">
        <f>IF(B1445="","",HOUR(A1445))</f>
        <v/>
      </c>
      <c r="E1445">
        <f>IF(B1445="","",IF(INPUT!$I$1="","",IF(C1445&lt;(INT(INPUT!$I$1)-INPUT!$I$2),"Off Meds",IF(C1445&lt;=(INT(INPUT!$I$1)+INPUT!$I$2),"Washout","On Meds"))))</f>
        <v/>
      </c>
      <c r="F1445">
        <f>IF(B1445="","",1.509*(LN(B1445)^1.084-5.381))</f>
        <v/>
      </c>
      <c r="G1445">
        <f>IF(F1445="","",IF(F1445&lt;0,10*F1445^2,0))</f>
        <v/>
      </c>
      <c r="H1445">
        <f>IF(F1445="","",IF(F1445&gt;0,10*F1445^2,0))</f>
        <v/>
      </c>
    </row>
    <row r="1446">
      <c r="A1446">
        <f>Input!A1446</f>
        <v/>
      </c>
      <c r="B1446">
        <f>IF(ISNUMBER(Input!B1446),IF(AND(Input!B1446&gt;=20,Input!B1446&lt;=700),Input!B1446,""),"")</f>
        <v/>
      </c>
      <c r="C1446">
        <f>IF(B1446="","",INT(A1446))</f>
        <v/>
      </c>
      <c r="D1446">
        <f>IF(B1446="","",HOUR(A1446))</f>
        <v/>
      </c>
      <c r="E1446">
        <f>IF(B1446="","",IF(INPUT!$I$1="","",IF(C1446&lt;(INT(INPUT!$I$1)-INPUT!$I$2),"Off Meds",IF(C1446&lt;=(INT(INPUT!$I$1)+INPUT!$I$2),"Washout","On Meds"))))</f>
        <v/>
      </c>
      <c r="F1446">
        <f>IF(B1446="","",1.509*(LN(B1446)^1.084-5.381))</f>
        <v/>
      </c>
      <c r="G1446">
        <f>IF(F1446="","",IF(F1446&lt;0,10*F1446^2,0))</f>
        <v/>
      </c>
      <c r="H1446">
        <f>IF(F1446="","",IF(F1446&gt;0,10*F1446^2,0))</f>
        <v/>
      </c>
    </row>
    <row r="1447">
      <c r="A1447">
        <f>Input!A1447</f>
        <v/>
      </c>
      <c r="B1447">
        <f>IF(ISNUMBER(Input!B1447),IF(AND(Input!B1447&gt;=20,Input!B1447&lt;=700),Input!B1447,""),"")</f>
        <v/>
      </c>
      <c r="C1447">
        <f>IF(B1447="","",INT(A1447))</f>
        <v/>
      </c>
      <c r="D1447">
        <f>IF(B1447="","",HOUR(A1447))</f>
        <v/>
      </c>
      <c r="E1447">
        <f>IF(B1447="","",IF(INPUT!$I$1="","",IF(C1447&lt;(INT(INPUT!$I$1)-INPUT!$I$2),"Off Meds",IF(C1447&lt;=(INT(INPUT!$I$1)+INPUT!$I$2),"Washout","On Meds"))))</f>
        <v/>
      </c>
      <c r="F1447">
        <f>IF(B1447="","",1.509*(LN(B1447)^1.084-5.381))</f>
        <v/>
      </c>
      <c r="G1447">
        <f>IF(F1447="","",IF(F1447&lt;0,10*F1447^2,0))</f>
        <v/>
      </c>
      <c r="H1447">
        <f>IF(F1447="","",IF(F1447&gt;0,10*F1447^2,0))</f>
        <v/>
      </c>
    </row>
    <row r="1448">
      <c r="A1448">
        <f>Input!A1448</f>
        <v/>
      </c>
      <c r="B1448">
        <f>IF(ISNUMBER(Input!B1448),IF(AND(Input!B1448&gt;=20,Input!B1448&lt;=700),Input!B1448,""),"")</f>
        <v/>
      </c>
      <c r="C1448">
        <f>IF(B1448="","",INT(A1448))</f>
        <v/>
      </c>
      <c r="D1448">
        <f>IF(B1448="","",HOUR(A1448))</f>
        <v/>
      </c>
      <c r="E1448">
        <f>IF(B1448="","",IF(INPUT!$I$1="","",IF(C1448&lt;(INT(INPUT!$I$1)-INPUT!$I$2),"Off Meds",IF(C1448&lt;=(INT(INPUT!$I$1)+INPUT!$I$2),"Washout","On Meds"))))</f>
        <v/>
      </c>
      <c r="F1448">
        <f>IF(B1448="","",1.509*(LN(B1448)^1.084-5.381))</f>
        <v/>
      </c>
      <c r="G1448">
        <f>IF(F1448="","",IF(F1448&lt;0,10*F1448^2,0))</f>
        <v/>
      </c>
      <c r="H1448">
        <f>IF(F1448="","",IF(F1448&gt;0,10*F1448^2,0))</f>
        <v/>
      </c>
    </row>
    <row r="1449">
      <c r="A1449">
        <f>Input!A1449</f>
        <v/>
      </c>
      <c r="B1449">
        <f>IF(ISNUMBER(Input!B1449),IF(AND(Input!B1449&gt;=20,Input!B1449&lt;=700),Input!B1449,""),"")</f>
        <v/>
      </c>
      <c r="C1449">
        <f>IF(B1449="","",INT(A1449))</f>
        <v/>
      </c>
      <c r="D1449">
        <f>IF(B1449="","",HOUR(A1449))</f>
        <v/>
      </c>
      <c r="E1449">
        <f>IF(B1449="","",IF(INPUT!$I$1="","",IF(C1449&lt;(INT(INPUT!$I$1)-INPUT!$I$2),"Off Meds",IF(C1449&lt;=(INT(INPUT!$I$1)+INPUT!$I$2),"Washout","On Meds"))))</f>
        <v/>
      </c>
      <c r="F1449">
        <f>IF(B1449="","",1.509*(LN(B1449)^1.084-5.381))</f>
        <v/>
      </c>
      <c r="G1449">
        <f>IF(F1449="","",IF(F1449&lt;0,10*F1449^2,0))</f>
        <v/>
      </c>
      <c r="H1449">
        <f>IF(F1449="","",IF(F1449&gt;0,10*F1449^2,0))</f>
        <v/>
      </c>
    </row>
    <row r="1450">
      <c r="A1450">
        <f>Input!A1450</f>
        <v/>
      </c>
      <c r="B1450">
        <f>IF(ISNUMBER(Input!B1450),IF(AND(Input!B1450&gt;=20,Input!B1450&lt;=700),Input!B1450,""),"")</f>
        <v/>
      </c>
      <c r="C1450">
        <f>IF(B1450="","",INT(A1450))</f>
        <v/>
      </c>
      <c r="D1450">
        <f>IF(B1450="","",HOUR(A1450))</f>
        <v/>
      </c>
      <c r="E1450">
        <f>IF(B1450="","",IF(INPUT!$I$1="","",IF(C1450&lt;(INT(INPUT!$I$1)-INPUT!$I$2),"Off Meds",IF(C1450&lt;=(INT(INPUT!$I$1)+INPUT!$I$2),"Washout","On Meds"))))</f>
        <v/>
      </c>
      <c r="F1450">
        <f>IF(B1450="","",1.509*(LN(B1450)^1.084-5.381))</f>
        <v/>
      </c>
      <c r="G1450">
        <f>IF(F1450="","",IF(F1450&lt;0,10*F1450^2,0))</f>
        <v/>
      </c>
      <c r="H1450">
        <f>IF(F1450="","",IF(F1450&gt;0,10*F1450^2,0))</f>
        <v/>
      </c>
    </row>
    <row r="1451">
      <c r="A1451">
        <f>Input!A1451</f>
        <v/>
      </c>
      <c r="B1451">
        <f>IF(ISNUMBER(Input!B1451),IF(AND(Input!B1451&gt;=20,Input!B1451&lt;=700),Input!B1451,""),"")</f>
        <v/>
      </c>
      <c r="C1451">
        <f>IF(B1451="","",INT(A1451))</f>
        <v/>
      </c>
      <c r="D1451">
        <f>IF(B1451="","",HOUR(A1451))</f>
        <v/>
      </c>
      <c r="E1451">
        <f>IF(B1451="","",IF(INPUT!$I$1="","",IF(C1451&lt;(INT(INPUT!$I$1)-INPUT!$I$2),"Off Meds",IF(C1451&lt;=(INT(INPUT!$I$1)+INPUT!$I$2),"Washout","On Meds"))))</f>
        <v/>
      </c>
      <c r="F1451">
        <f>IF(B1451="","",1.509*(LN(B1451)^1.084-5.381))</f>
        <v/>
      </c>
      <c r="G1451">
        <f>IF(F1451="","",IF(F1451&lt;0,10*F1451^2,0))</f>
        <v/>
      </c>
      <c r="H1451">
        <f>IF(F1451="","",IF(F1451&gt;0,10*F1451^2,0))</f>
        <v/>
      </c>
    </row>
    <row r="1452">
      <c r="A1452">
        <f>Input!A1452</f>
        <v/>
      </c>
      <c r="B1452">
        <f>IF(ISNUMBER(Input!B1452),IF(AND(Input!B1452&gt;=20,Input!B1452&lt;=700),Input!B1452,""),"")</f>
        <v/>
      </c>
      <c r="C1452">
        <f>IF(B1452="","",INT(A1452))</f>
        <v/>
      </c>
      <c r="D1452">
        <f>IF(B1452="","",HOUR(A1452))</f>
        <v/>
      </c>
      <c r="E1452">
        <f>IF(B1452="","",IF(INPUT!$I$1="","",IF(C1452&lt;(INT(INPUT!$I$1)-INPUT!$I$2),"Off Meds",IF(C1452&lt;=(INT(INPUT!$I$1)+INPUT!$I$2),"Washout","On Meds"))))</f>
        <v/>
      </c>
      <c r="F1452">
        <f>IF(B1452="","",1.509*(LN(B1452)^1.084-5.381))</f>
        <v/>
      </c>
      <c r="G1452">
        <f>IF(F1452="","",IF(F1452&lt;0,10*F1452^2,0))</f>
        <v/>
      </c>
      <c r="H1452">
        <f>IF(F1452="","",IF(F1452&gt;0,10*F1452^2,0))</f>
        <v/>
      </c>
    </row>
    <row r="1453">
      <c r="A1453">
        <f>Input!A1453</f>
        <v/>
      </c>
      <c r="B1453">
        <f>IF(ISNUMBER(Input!B1453),IF(AND(Input!B1453&gt;=20,Input!B1453&lt;=700),Input!B1453,""),"")</f>
        <v/>
      </c>
      <c r="C1453">
        <f>IF(B1453="","",INT(A1453))</f>
        <v/>
      </c>
      <c r="D1453">
        <f>IF(B1453="","",HOUR(A1453))</f>
        <v/>
      </c>
      <c r="E1453">
        <f>IF(B1453="","",IF(INPUT!$I$1="","",IF(C1453&lt;(INT(INPUT!$I$1)-INPUT!$I$2),"Off Meds",IF(C1453&lt;=(INT(INPUT!$I$1)+INPUT!$I$2),"Washout","On Meds"))))</f>
        <v/>
      </c>
      <c r="F1453">
        <f>IF(B1453="","",1.509*(LN(B1453)^1.084-5.381))</f>
        <v/>
      </c>
      <c r="G1453">
        <f>IF(F1453="","",IF(F1453&lt;0,10*F1453^2,0))</f>
        <v/>
      </c>
      <c r="H1453">
        <f>IF(F1453="","",IF(F1453&gt;0,10*F1453^2,0))</f>
        <v/>
      </c>
    </row>
    <row r="1454">
      <c r="A1454">
        <f>Input!A1454</f>
        <v/>
      </c>
      <c r="B1454">
        <f>IF(ISNUMBER(Input!B1454),IF(AND(Input!B1454&gt;=20,Input!B1454&lt;=700),Input!B1454,""),"")</f>
        <v/>
      </c>
      <c r="C1454">
        <f>IF(B1454="","",INT(A1454))</f>
        <v/>
      </c>
      <c r="D1454">
        <f>IF(B1454="","",HOUR(A1454))</f>
        <v/>
      </c>
      <c r="E1454">
        <f>IF(B1454="","",IF(INPUT!$I$1="","",IF(C1454&lt;(INT(INPUT!$I$1)-INPUT!$I$2),"Off Meds",IF(C1454&lt;=(INT(INPUT!$I$1)+INPUT!$I$2),"Washout","On Meds"))))</f>
        <v/>
      </c>
      <c r="F1454">
        <f>IF(B1454="","",1.509*(LN(B1454)^1.084-5.381))</f>
        <v/>
      </c>
      <c r="G1454">
        <f>IF(F1454="","",IF(F1454&lt;0,10*F1454^2,0))</f>
        <v/>
      </c>
      <c r="H1454">
        <f>IF(F1454="","",IF(F1454&gt;0,10*F1454^2,0))</f>
        <v/>
      </c>
    </row>
    <row r="1455">
      <c r="A1455">
        <f>Input!A1455</f>
        <v/>
      </c>
      <c r="B1455">
        <f>IF(ISNUMBER(Input!B1455),IF(AND(Input!B1455&gt;=20,Input!B1455&lt;=700),Input!B1455,""),"")</f>
        <v/>
      </c>
      <c r="C1455">
        <f>IF(B1455="","",INT(A1455))</f>
        <v/>
      </c>
      <c r="D1455">
        <f>IF(B1455="","",HOUR(A1455))</f>
        <v/>
      </c>
      <c r="E1455">
        <f>IF(B1455="","",IF(INPUT!$I$1="","",IF(C1455&lt;(INT(INPUT!$I$1)-INPUT!$I$2),"Off Meds",IF(C1455&lt;=(INT(INPUT!$I$1)+INPUT!$I$2),"Washout","On Meds"))))</f>
        <v/>
      </c>
      <c r="F1455">
        <f>IF(B1455="","",1.509*(LN(B1455)^1.084-5.381))</f>
        <v/>
      </c>
      <c r="G1455">
        <f>IF(F1455="","",IF(F1455&lt;0,10*F1455^2,0))</f>
        <v/>
      </c>
      <c r="H1455">
        <f>IF(F1455="","",IF(F1455&gt;0,10*F1455^2,0))</f>
        <v/>
      </c>
    </row>
    <row r="1456">
      <c r="A1456">
        <f>Input!A1456</f>
        <v/>
      </c>
      <c r="B1456">
        <f>IF(ISNUMBER(Input!B1456),IF(AND(Input!B1456&gt;=20,Input!B1456&lt;=700),Input!B1456,""),"")</f>
        <v/>
      </c>
      <c r="C1456">
        <f>IF(B1456="","",INT(A1456))</f>
        <v/>
      </c>
      <c r="D1456">
        <f>IF(B1456="","",HOUR(A1456))</f>
        <v/>
      </c>
      <c r="E1456">
        <f>IF(B1456="","",IF(INPUT!$I$1="","",IF(C1456&lt;(INT(INPUT!$I$1)-INPUT!$I$2),"Off Meds",IF(C1456&lt;=(INT(INPUT!$I$1)+INPUT!$I$2),"Washout","On Meds"))))</f>
        <v/>
      </c>
      <c r="F1456">
        <f>IF(B1456="","",1.509*(LN(B1456)^1.084-5.381))</f>
        <v/>
      </c>
      <c r="G1456">
        <f>IF(F1456="","",IF(F1456&lt;0,10*F1456^2,0))</f>
        <v/>
      </c>
      <c r="H1456">
        <f>IF(F1456="","",IF(F1456&gt;0,10*F1456^2,0))</f>
        <v/>
      </c>
    </row>
    <row r="1457">
      <c r="A1457">
        <f>Input!A1457</f>
        <v/>
      </c>
      <c r="B1457">
        <f>IF(ISNUMBER(Input!B1457),IF(AND(Input!B1457&gt;=20,Input!B1457&lt;=700),Input!B1457,""),"")</f>
        <v/>
      </c>
      <c r="C1457">
        <f>IF(B1457="","",INT(A1457))</f>
        <v/>
      </c>
      <c r="D1457">
        <f>IF(B1457="","",HOUR(A1457))</f>
        <v/>
      </c>
      <c r="E1457">
        <f>IF(B1457="","",IF(INPUT!$I$1="","",IF(C1457&lt;(INT(INPUT!$I$1)-INPUT!$I$2),"Off Meds",IF(C1457&lt;=(INT(INPUT!$I$1)+INPUT!$I$2),"Washout","On Meds"))))</f>
        <v/>
      </c>
      <c r="F1457">
        <f>IF(B1457="","",1.509*(LN(B1457)^1.084-5.381))</f>
        <v/>
      </c>
      <c r="G1457">
        <f>IF(F1457="","",IF(F1457&lt;0,10*F1457^2,0))</f>
        <v/>
      </c>
      <c r="H1457">
        <f>IF(F1457="","",IF(F1457&gt;0,10*F1457^2,0))</f>
        <v/>
      </c>
    </row>
    <row r="1458">
      <c r="A1458">
        <f>Input!A1458</f>
        <v/>
      </c>
      <c r="B1458">
        <f>IF(ISNUMBER(Input!B1458),IF(AND(Input!B1458&gt;=20,Input!B1458&lt;=700),Input!B1458,""),"")</f>
        <v/>
      </c>
      <c r="C1458">
        <f>IF(B1458="","",INT(A1458))</f>
        <v/>
      </c>
      <c r="D1458">
        <f>IF(B1458="","",HOUR(A1458))</f>
        <v/>
      </c>
      <c r="E1458">
        <f>IF(B1458="","",IF(INPUT!$I$1="","",IF(C1458&lt;(INT(INPUT!$I$1)-INPUT!$I$2),"Off Meds",IF(C1458&lt;=(INT(INPUT!$I$1)+INPUT!$I$2),"Washout","On Meds"))))</f>
        <v/>
      </c>
      <c r="F1458">
        <f>IF(B1458="","",1.509*(LN(B1458)^1.084-5.381))</f>
        <v/>
      </c>
      <c r="G1458">
        <f>IF(F1458="","",IF(F1458&lt;0,10*F1458^2,0))</f>
        <v/>
      </c>
      <c r="H1458">
        <f>IF(F1458="","",IF(F1458&gt;0,10*F1458^2,0))</f>
        <v/>
      </c>
    </row>
    <row r="1459">
      <c r="A1459">
        <f>Input!A1459</f>
        <v/>
      </c>
      <c r="B1459">
        <f>IF(ISNUMBER(Input!B1459),IF(AND(Input!B1459&gt;=20,Input!B1459&lt;=700),Input!B1459,""),"")</f>
        <v/>
      </c>
      <c r="C1459">
        <f>IF(B1459="","",INT(A1459))</f>
        <v/>
      </c>
      <c r="D1459">
        <f>IF(B1459="","",HOUR(A1459))</f>
        <v/>
      </c>
      <c r="E1459">
        <f>IF(B1459="","",IF(INPUT!$I$1="","",IF(C1459&lt;(INT(INPUT!$I$1)-INPUT!$I$2),"Off Meds",IF(C1459&lt;=(INT(INPUT!$I$1)+INPUT!$I$2),"Washout","On Meds"))))</f>
        <v/>
      </c>
      <c r="F1459">
        <f>IF(B1459="","",1.509*(LN(B1459)^1.084-5.381))</f>
        <v/>
      </c>
      <c r="G1459">
        <f>IF(F1459="","",IF(F1459&lt;0,10*F1459^2,0))</f>
        <v/>
      </c>
      <c r="H1459">
        <f>IF(F1459="","",IF(F1459&gt;0,10*F1459^2,0))</f>
        <v/>
      </c>
    </row>
    <row r="1460">
      <c r="A1460">
        <f>Input!A1460</f>
        <v/>
      </c>
      <c r="B1460">
        <f>IF(ISNUMBER(Input!B1460),IF(AND(Input!B1460&gt;=20,Input!B1460&lt;=700),Input!B1460,""),"")</f>
        <v/>
      </c>
      <c r="C1460">
        <f>IF(B1460="","",INT(A1460))</f>
        <v/>
      </c>
      <c r="D1460">
        <f>IF(B1460="","",HOUR(A1460))</f>
        <v/>
      </c>
      <c r="E1460">
        <f>IF(B1460="","",IF(INPUT!$I$1="","",IF(C1460&lt;(INT(INPUT!$I$1)-INPUT!$I$2),"Off Meds",IF(C1460&lt;=(INT(INPUT!$I$1)+INPUT!$I$2),"Washout","On Meds"))))</f>
        <v/>
      </c>
      <c r="F1460">
        <f>IF(B1460="","",1.509*(LN(B1460)^1.084-5.381))</f>
        <v/>
      </c>
      <c r="G1460">
        <f>IF(F1460="","",IF(F1460&lt;0,10*F1460^2,0))</f>
        <v/>
      </c>
      <c r="H1460">
        <f>IF(F1460="","",IF(F1460&gt;0,10*F1460^2,0))</f>
        <v/>
      </c>
    </row>
    <row r="1461">
      <c r="A1461">
        <f>Input!A1461</f>
        <v/>
      </c>
      <c r="B1461">
        <f>IF(ISNUMBER(Input!B1461),IF(AND(Input!B1461&gt;=20,Input!B1461&lt;=700),Input!B1461,""),"")</f>
        <v/>
      </c>
      <c r="C1461">
        <f>IF(B1461="","",INT(A1461))</f>
        <v/>
      </c>
      <c r="D1461">
        <f>IF(B1461="","",HOUR(A1461))</f>
        <v/>
      </c>
      <c r="E1461">
        <f>IF(B1461="","",IF(INPUT!$I$1="","",IF(C1461&lt;(INT(INPUT!$I$1)-INPUT!$I$2),"Off Meds",IF(C1461&lt;=(INT(INPUT!$I$1)+INPUT!$I$2),"Washout","On Meds"))))</f>
        <v/>
      </c>
      <c r="F1461">
        <f>IF(B1461="","",1.509*(LN(B1461)^1.084-5.381))</f>
        <v/>
      </c>
      <c r="G1461">
        <f>IF(F1461="","",IF(F1461&lt;0,10*F1461^2,0))</f>
        <v/>
      </c>
      <c r="H1461">
        <f>IF(F1461="","",IF(F1461&gt;0,10*F1461^2,0))</f>
        <v/>
      </c>
    </row>
    <row r="1462">
      <c r="A1462">
        <f>Input!A1462</f>
        <v/>
      </c>
      <c r="B1462">
        <f>IF(ISNUMBER(Input!B1462),IF(AND(Input!B1462&gt;=20,Input!B1462&lt;=700),Input!B1462,""),"")</f>
        <v/>
      </c>
      <c r="C1462">
        <f>IF(B1462="","",INT(A1462))</f>
        <v/>
      </c>
      <c r="D1462">
        <f>IF(B1462="","",HOUR(A1462))</f>
        <v/>
      </c>
      <c r="E1462">
        <f>IF(B1462="","",IF(INPUT!$I$1="","",IF(C1462&lt;(INT(INPUT!$I$1)-INPUT!$I$2),"Off Meds",IF(C1462&lt;=(INT(INPUT!$I$1)+INPUT!$I$2),"Washout","On Meds"))))</f>
        <v/>
      </c>
      <c r="F1462">
        <f>IF(B1462="","",1.509*(LN(B1462)^1.084-5.381))</f>
        <v/>
      </c>
      <c r="G1462">
        <f>IF(F1462="","",IF(F1462&lt;0,10*F1462^2,0))</f>
        <v/>
      </c>
      <c r="H1462">
        <f>IF(F1462="","",IF(F1462&gt;0,10*F1462^2,0))</f>
        <v/>
      </c>
    </row>
    <row r="1463">
      <c r="A1463">
        <f>Input!A1463</f>
        <v/>
      </c>
      <c r="B1463">
        <f>IF(ISNUMBER(Input!B1463),IF(AND(Input!B1463&gt;=20,Input!B1463&lt;=700),Input!B1463,""),"")</f>
        <v/>
      </c>
      <c r="C1463">
        <f>IF(B1463="","",INT(A1463))</f>
        <v/>
      </c>
      <c r="D1463">
        <f>IF(B1463="","",HOUR(A1463))</f>
        <v/>
      </c>
      <c r="E1463">
        <f>IF(B1463="","",IF(INPUT!$I$1="","",IF(C1463&lt;(INT(INPUT!$I$1)-INPUT!$I$2),"Off Meds",IF(C1463&lt;=(INT(INPUT!$I$1)+INPUT!$I$2),"Washout","On Meds"))))</f>
        <v/>
      </c>
      <c r="F1463">
        <f>IF(B1463="","",1.509*(LN(B1463)^1.084-5.381))</f>
        <v/>
      </c>
      <c r="G1463">
        <f>IF(F1463="","",IF(F1463&lt;0,10*F1463^2,0))</f>
        <v/>
      </c>
      <c r="H1463">
        <f>IF(F1463="","",IF(F1463&gt;0,10*F1463^2,0))</f>
        <v/>
      </c>
    </row>
    <row r="1464">
      <c r="A1464">
        <f>Input!A1464</f>
        <v/>
      </c>
      <c r="B1464">
        <f>IF(ISNUMBER(Input!B1464),IF(AND(Input!B1464&gt;=20,Input!B1464&lt;=700),Input!B1464,""),"")</f>
        <v/>
      </c>
      <c r="C1464">
        <f>IF(B1464="","",INT(A1464))</f>
        <v/>
      </c>
      <c r="D1464">
        <f>IF(B1464="","",HOUR(A1464))</f>
        <v/>
      </c>
      <c r="E1464">
        <f>IF(B1464="","",IF(INPUT!$I$1="","",IF(C1464&lt;(INT(INPUT!$I$1)-INPUT!$I$2),"Off Meds",IF(C1464&lt;=(INT(INPUT!$I$1)+INPUT!$I$2),"Washout","On Meds"))))</f>
        <v/>
      </c>
      <c r="F1464">
        <f>IF(B1464="","",1.509*(LN(B1464)^1.084-5.381))</f>
        <v/>
      </c>
      <c r="G1464">
        <f>IF(F1464="","",IF(F1464&lt;0,10*F1464^2,0))</f>
        <v/>
      </c>
      <c r="H1464">
        <f>IF(F1464="","",IF(F1464&gt;0,10*F1464^2,0))</f>
        <v/>
      </c>
    </row>
    <row r="1465">
      <c r="A1465">
        <f>Input!A1465</f>
        <v/>
      </c>
      <c r="B1465">
        <f>IF(ISNUMBER(Input!B1465),IF(AND(Input!B1465&gt;=20,Input!B1465&lt;=700),Input!B1465,""),"")</f>
        <v/>
      </c>
      <c r="C1465">
        <f>IF(B1465="","",INT(A1465))</f>
        <v/>
      </c>
      <c r="D1465">
        <f>IF(B1465="","",HOUR(A1465))</f>
        <v/>
      </c>
      <c r="E1465">
        <f>IF(B1465="","",IF(INPUT!$I$1="","",IF(C1465&lt;(INT(INPUT!$I$1)-INPUT!$I$2),"Off Meds",IF(C1465&lt;=(INT(INPUT!$I$1)+INPUT!$I$2),"Washout","On Meds"))))</f>
        <v/>
      </c>
      <c r="F1465">
        <f>IF(B1465="","",1.509*(LN(B1465)^1.084-5.381))</f>
        <v/>
      </c>
      <c r="G1465">
        <f>IF(F1465="","",IF(F1465&lt;0,10*F1465^2,0))</f>
        <v/>
      </c>
      <c r="H1465">
        <f>IF(F1465="","",IF(F1465&gt;0,10*F1465^2,0))</f>
        <v/>
      </c>
    </row>
    <row r="1466">
      <c r="A1466">
        <f>Input!A1466</f>
        <v/>
      </c>
      <c r="B1466">
        <f>IF(ISNUMBER(Input!B1466),IF(AND(Input!B1466&gt;=20,Input!B1466&lt;=700),Input!B1466,""),"")</f>
        <v/>
      </c>
      <c r="C1466">
        <f>IF(B1466="","",INT(A1466))</f>
        <v/>
      </c>
      <c r="D1466">
        <f>IF(B1466="","",HOUR(A1466))</f>
        <v/>
      </c>
      <c r="E1466">
        <f>IF(B1466="","",IF(INPUT!$I$1="","",IF(C1466&lt;(INT(INPUT!$I$1)-INPUT!$I$2),"Off Meds",IF(C1466&lt;=(INT(INPUT!$I$1)+INPUT!$I$2),"Washout","On Meds"))))</f>
        <v/>
      </c>
      <c r="F1466">
        <f>IF(B1466="","",1.509*(LN(B1466)^1.084-5.381))</f>
        <v/>
      </c>
      <c r="G1466">
        <f>IF(F1466="","",IF(F1466&lt;0,10*F1466^2,0))</f>
        <v/>
      </c>
      <c r="H1466">
        <f>IF(F1466="","",IF(F1466&gt;0,10*F1466^2,0))</f>
        <v/>
      </c>
    </row>
    <row r="1467">
      <c r="A1467">
        <f>Input!A1467</f>
        <v/>
      </c>
      <c r="B1467">
        <f>IF(ISNUMBER(Input!B1467),IF(AND(Input!B1467&gt;=20,Input!B1467&lt;=700),Input!B1467,""),"")</f>
        <v/>
      </c>
      <c r="C1467">
        <f>IF(B1467="","",INT(A1467))</f>
        <v/>
      </c>
      <c r="D1467">
        <f>IF(B1467="","",HOUR(A1467))</f>
        <v/>
      </c>
      <c r="E1467">
        <f>IF(B1467="","",IF(INPUT!$I$1="","",IF(C1467&lt;(INT(INPUT!$I$1)-INPUT!$I$2),"Off Meds",IF(C1467&lt;=(INT(INPUT!$I$1)+INPUT!$I$2),"Washout","On Meds"))))</f>
        <v/>
      </c>
      <c r="F1467">
        <f>IF(B1467="","",1.509*(LN(B1467)^1.084-5.381))</f>
        <v/>
      </c>
      <c r="G1467">
        <f>IF(F1467="","",IF(F1467&lt;0,10*F1467^2,0))</f>
        <v/>
      </c>
      <c r="H1467">
        <f>IF(F1467="","",IF(F1467&gt;0,10*F1467^2,0))</f>
        <v/>
      </c>
    </row>
    <row r="1468">
      <c r="A1468">
        <f>Input!A1468</f>
        <v/>
      </c>
      <c r="B1468">
        <f>IF(ISNUMBER(Input!B1468),IF(AND(Input!B1468&gt;=20,Input!B1468&lt;=700),Input!B1468,""),"")</f>
        <v/>
      </c>
      <c r="C1468">
        <f>IF(B1468="","",INT(A1468))</f>
        <v/>
      </c>
      <c r="D1468">
        <f>IF(B1468="","",HOUR(A1468))</f>
        <v/>
      </c>
      <c r="E1468">
        <f>IF(B1468="","",IF(INPUT!$I$1="","",IF(C1468&lt;(INT(INPUT!$I$1)-INPUT!$I$2),"Off Meds",IF(C1468&lt;=(INT(INPUT!$I$1)+INPUT!$I$2),"Washout","On Meds"))))</f>
        <v/>
      </c>
      <c r="F1468">
        <f>IF(B1468="","",1.509*(LN(B1468)^1.084-5.381))</f>
        <v/>
      </c>
      <c r="G1468">
        <f>IF(F1468="","",IF(F1468&lt;0,10*F1468^2,0))</f>
        <v/>
      </c>
      <c r="H1468">
        <f>IF(F1468="","",IF(F1468&gt;0,10*F1468^2,0))</f>
        <v/>
      </c>
    </row>
    <row r="1469">
      <c r="A1469">
        <f>Input!A1469</f>
        <v/>
      </c>
      <c r="B1469">
        <f>IF(ISNUMBER(Input!B1469),IF(AND(Input!B1469&gt;=20,Input!B1469&lt;=700),Input!B1469,""),"")</f>
        <v/>
      </c>
      <c r="C1469">
        <f>IF(B1469="","",INT(A1469))</f>
        <v/>
      </c>
      <c r="D1469">
        <f>IF(B1469="","",HOUR(A1469))</f>
        <v/>
      </c>
      <c r="E1469">
        <f>IF(B1469="","",IF(INPUT!$I$1="","",IF(C1469&lt;(INT(INPUT!$I$1)-INPUT!$I$2),"Off Meds",IF(C1469&lt;=(INT(INPUT!$I$1)+INPUT!$I$2),"Washout","On Meds"))))</f>
        <v/>
      </c>
      <c r="F1469">
        <f>IF(B1469="","",1.509*(LN(B1469)^1.084-5.381))</f>
        <v/>
      </c>
      <c r="G1469">
        <f>IF(F1469="","",IF(F1469&lt;0,10*F1469^2,0))</f>
        <v/>
      </c>
      <c r="H1469">
        <f>IF(F1469="","",IF(F1469&gt;0,10*F1469^2,0))</f>
        <v/>
      </c>
    </row>
    <row r="1470">
      <c r="A1470">
        <f>Input!A1470</f>
        <v/>
      </c>
      <c r="B1470">
        <f>IF(ISNUMBER(Input!B1470),IF(AND(Input!B1470&gt;=20,Input!B1470&lt;=700),Input!B1470,""),"")</f>
        <v/>
      </c>
      <c r="C1470">
        <f>IF(B1470="","",INT(A1470))</f>
        <v/>
      </c>
      <c r="D1470">
        <f>IF(B1470="","",HOUR(A1470))</f>
        <v/>
      </c>
      <c r="E1470">
        <f>IF(B1470="","",IF(INPUT!$I$1="","",IF(C1470&lt;(INT(INPUT!$I$1)-INPUT!$I$2),"Off Meds",IF(C1470&lt;=(INT(INPUT!$I$1)+INPUT!$I$2),"Washout","On Meds"))))</f>
        <v/>
      </c>
      <c r="F1470">
        <f>IF(B1470="","",1.509*(LN(B1470)^1.084-5.381))</f>
        <v/>
      </c>
      <c r="G1470">
        <f>IF(F1470="","",IF(F1470&lt;0,10*F1470^2,0))</f>
        <v/>
      </c>
      <c r="H1470">
        <f>IF(F1470="","",IF(F1470&gt;0,10*F1470^2,0))</f>
        <v/>
      </c>
    </row>
    <row r="1471">
      <c r="A1471">
        <f>Input!A1471</f>
        <v/>
      </c>
      <c r="B1471">
        <f>IF(ISNUMBER(Input!B1471),IF(AND(Input!B1471&gt;=20,Input!B1471&lt;=700),Input!B1471,""),"")</f>
        <v/>
      </c>
      <c r="C1471">
        <f>IF(B1471="","",INT(A1471))</f>
        <v/>
      </c>
      <c r="D1471">
        <f>IF(B1471="","",HOUR(A1471))</f>
        <v/>
      </c>
      <c r="E1471">
        <f>IF(B1471="","",IF(INPUT!$I$1="","",IF(C1471&lt;(INT(INPUT!$I$1)-INPUT!$I$2),"Off Meds",IF(C1471&lt;=(INT(INPUT!$I$1)+INPUT!$I$2),"Washout","On Meds"))))</f>
        <v/>
      </c>
      <c r="F1471">
        <f>IF(B1471="","",1.509*(LN(B1471)^1.084-5.381))</f>
        <v/>
      </c>
      <c r="G1471">
        <f>IF(F1471="","",IF(F1471&lt;0,10*F1471^2,0))</f>
        <v/>
      </c>
      <c r="H1471">
        <f>IF(F1471="","",IF(F1471&gt;0,10*F1471^2,0))</f>
        <v/>
      </c>
    </row>
    <row r="1472">
      <c r="A1472">
        <f>Input!A1472</f>
        <v/>
      </c>
      <c r="B1472">
        <f>IF(ISNUMBER(Input!B1472),IF(AND(Input!B1472&gt;=20,Input!B1472&lt;=700),Input!B1472,""),"")</f>
        <v/>
      </c>
      <c r="C1472">
        <f>IF(B1472="","",INT(A1472))</f>
        <v/>
      </c>
      <c r="D1472">
        <f>IF(B1472="","",HOUR(A1472))</f>
        <v/>
      </c>
      <c r="E1472">
        <f>IF(B1472="","",IF(INPUT!$I$1="","",IF(C1472&lt;(INT(INPUT!$I$1)-INPUT!$I$2),"Off Meds",IF(C1472&lt;=(INT(INPUT!$I$1)+INPUT!$I$2),"Washout","On Meds"))))</f>
        <v/>
      </c>
      <c r="F1472">
        <f>IF(B1472="","",1.509*(LN(B1472)^1.084-5.381))</f>
        <v/>
      </c>
      <c r="G1472">
        <f>IF(F1472="","",IF(F1472&lt;0,10*F1472^2,0))</f>
        <v/>
      </c>
      <c r="H1472">
        <f>IF(F1472="","",IF(F1472&gt;0,10*F1472^2,0))</f>
        <v/>
      </c>
    </row>
    <row r="1473">
      <c r="A1473">
        <f>Input!A1473</f>
        <v/>
      </c>
      <c r="B1473">
        <f>IF(ISNUMBER(Input!B1473),IF(AND(Input!B1473&gt;=20,Input!B1473&lt;=700),Input!B1473,""),"")</f>
        <v/>
      </c>
      <c r="C1473">
        <f>IF(B1473="","",INT(A1473))</f>
        <v/>
      </c>
      <c r="D1473">
        <f>IF(B1473="","",HOUR(A1473))</f>
        <v/>
      </c>
      <c r="E1473">
        <f>IF(B1473="","",IF(INPUT!$I$1="","",IF(C1473&lt;(INT(INPUT!$I$1)-INPUT!$I$2),"Off Meds",IF(C1473&lt;=(INT(INPUT!$I$1)+INPUT!$I$2),"Washout","On Meds"))))</f>
        <v/>
      </c>
      <c r="F1473">
        <f>IF(B1473="","",1.509*(LN(B1473)^1.084-5.381))</f>
        <v/>
      </c>
      <c r="G1473">
        <f>IF(F1473="","",IF(F1473&lt;0,10*F1473^2,0))</f>
        <v/>
      </c>
      <c r="H1473">
        <f>IF(F1473="","",IF(F1473&gt;0,10*F1473^2,0))</f>
        <v/>
      </c>
    </row>
    <row r="1474">
      <c r="A1474">
        <f>Input!A1474</f>
        <v/>
      </c>
      <c r="B1474">
        <f>IF(ISNUMBER(Input!B1474),IF(AND(Input!B1474&gt;=20,Input!B1474&lt;=700),Input!B1474,""),"")</f>
        <v/>
      </c>
      <c r="C1474">
        <f>IF(B1474="","",INT(A1474))</f>
        <v/>
      </c>
      <c r="D1474">
        <f>IF(B1474="","",HOUR(A1474))</f>
        <v/>
      </c>
      <c r="E1474">
        <f>IF(B1474="","",IF(INPUT!$I$1="","",IF(C1474&lt;(INT(INPUT!$I$1)-INPUT!$I$2),"Off Meds",IF(C1474&lt;=(INT(INPUT!$I$1)+INPUT!$I$2),"Washout","On Meds"))))</f>
        <v/>
      </c>
      <c r="F1474">
        <f>IF(B1474="","",1.509*(LN(B1474)^1.084-5.381))</f>
        <v/>
      </c>
      <c r="G1474">
        <f>IF(F1474="","",IF(F1474&lt;0,10*F1474^2,0))</f>
        <v/>
      </c>
      <c r="H1474">
        <f>IF(F1474="","",IF(F1474&gt;0,10*F1474^2,0))</f>
        <v/>
      </c>
    </row>
    <row r="1475">
      <c r="A1475">
        <f>Input!A1475</f>
        <v/>
      </c>
      <c r="B1475">
        <f>IF(ISNUMBER(Input!B1475),IF(AND(Input!B1475&gt;=20,Input!B1475&lt;=700),Input!B1475,""),"")</f>
        <v/>
      </c>
      <c r="C1475">
        <f>IF(B1475="","",INT(A1475))</f>
        <v/>
      </c>
      <c r="D1475">
        <f>IF(B1475="","",HOUR(A1475))</f>
        <v/>
      </c>
      <c r="E1475">
        <f>IF(B1475="","",IF(INPUT!$I$1="","",IF(C1475&lt;(INT(INPUT!$I$1)-INPUT!$I$2),"Off Meds",IF(C1475&lt;=(INT(INPUT!$I$1)+INPUT!$I$2),"Washout","On Meds"))))</f>
        <v/>
      </c>
      <c r="F1475">
        <f>IF(B1475="","",1.509*(LN(B1475)^1.084-5.381))</f>
        <v/>
      </c>
      <c r="G1475">
        <f>IF(F1475="","",IF(F1475&lt;0,10*F1475^2,0))</f>
        <v/>
      </c>
      <c r="H1475">
        <f>IF(F1475="","",IF(F1475&gt;0,10*F1475^2,0))</f>
        <v/>
      </c>
    </row>
    <row r="1476">
      <c r="A1476">
        <f>Input!A1476</f>
        <v/>
      </c>
      <c r="B1476">
        <f>IF(ISNUMBER(Input!B1476),IF(AND(Input!B1476&gt;=20,Input!B1476&lt;=700),Input!B1476,""),"")</f>
        <v/>
      </c>
      <c r="C1476">
        <f>IF(B1476="","",INT(A1476))</f>
        <v/>
      </c>
      <c r="D1476">
        <f>IF(B1476="","",HOUR(A1476))</f>
        <v/>
      </c>
      <c r="E1476">
        <f>IF(B1476="","",IF(INPUT!$I$1="","",IF(C1476&lt;(INT(INPUT!$I$1)-INPUT!$I$2),"Off Meds",IF(C1476&lt;=(INT(INPUT!$I$1)+INPUT!$I$2),"Washout","On Meds"))))</f>
        <v/>
      </c>
      <c r="F1476">
        <f>IF(B1476="","",1.509*(LN(B1476)^1.084-5.381))</f>
        <v/>
      </c>
      <c r="G1476">
        <f>IF(F1476="","",IF(F1476&lt;0,10*F1476^2,0))</f>
        <v/>
      </c>
      <c r="H1476">
        <f>IF(F1476="","",IF(F1476&gt;0,10*F1476^2,0))</f>
        <v/>
      </c>
    </row>
    <row r="1477">
      <c r="A1477">
        <f>Input!A1477</f>
        <v/>
      </c>
      <c r="B1477">
        <f>IF(ISNUMBER(Input!B1477),IF(AND(Input!B1477&gt;=20,Input!B1477&lt;=700),Input!B1477,""),"")</f>
        <v/>
      </c>
      <c r="C1477">
        <f>IF(B1477="","",INT(A1477))</f>
        <v/>
      </c>
      <c r="D1477">
        <f>IF(B1477="","",HOUR(A1477))</f>
        <v/>
      </c>
      <c r="E1477">
        <f>IF(B1477="","",IF(INPUT!$I$1="","",IF(C1477&lt;(INT(INPUT!$I$1)-INPUT!$I$2),"Off Meds",IF(C1477&lt;=(INT(INPUT!$I$1)+INPUT!$I$2),"Washout","On Meds"))))</f>
        <v/>
      </c>
      <c r="F1477">
        <f>IF(B1477="","",1.509*(LN(B1477)^1.084-5.381))</f>
        <v/>
      </c>
      <c r="G1477">
        <f>IF(F1477="","",IF(F1477&lt;0,10*F1477^2,0))</f>
        <v/>
      </c>
      <c r="H1477">
        <f>IF(F1477="","",IF(F1477&gt;0,10*F1477^2,0))</f>
        <v/>
      </c>
    </row>
    <row r="1478">
      <c r="A1478">
        <f>Input!A1478</f>
        <v/>
      </c>
      <c r="B1478">
        <f>IF(ISNUMBER(Input!B1478),IF(AND(Input!B1478&gt;=20,Input!B1478&lt;=700),Input!B1478,""),"")</f>
        <v/>
      </c>
      <c r="C1478">
        <f>IF(B1478="","",INT(A1478))</f>
        <v/>
      </c>
      <c r="D1478">
        <f>IF(B1478="","",HOUR(A1478))</f>
        <v/>
      </c>
      <c r="E1478">
        <f>IF(B1478="","",IF(INPUT!$I$1="","",IF(C1478&lt;(INT(INPUT!$I$1)-INPUT!$I$2),"Off Meds",IF(C1478&lt;=(INT(INPUT!$I$1)+INPUT!$I$2),"Washout","On Meds"))))</f>
        <v/>
      </c>
      <c r="F1478">
        <f>IF(B1478="","",1.509*(LN(B1478)^1.084-5.381))</f>
        <v/>
      </c>
      <c r="G1478">
        <f>IF(F1478="","",IF(F1478&lt;0,10*F1478^2,0))</f>
        <v/>
      </c>
      <c r="H1478">
        <f>IF(F1478="","",IF(F1478&gt;0,10*F1478^2,0))</f>
        <v/>
      </c>
    </row>
    <row r="1479">
      <c r="A1479">
        <f>Input!A1479</f>
        <v/>
      </c>
      <c r="B1479">
        <f>IF(ISNUMBER(Input!B1479),IF(AND(Input!B1479&gt;=20,Input!B1479&lt;=700),Input!B1479,""),"")</f>
        <v/>
      </c>
      <c r="C1479">
        <f>IF(B1479="","",INT(A1479))</f>
        <v/>
      </c>
      <c r="D1479">
        <f>IF(B1479="","",HOUR(A1479))</f>
        <v/>
      </c>
      <c r="E1479">
        <f>IF(B1479="","",IF(INPUT!$I$1="","",IF(C1479&lt;(INT(INPUT!$I$1)-INPUT!$I$2),"Off Meds",IF(C1479&lt;=(INT(INPUT!$I$1)+INPUT!$I$2),"Washout","On Meds"))))</f>
        <v/>
      </c>
      <c r="F1479">
        <f>IF(B1479="","",1.509*(LN(B1479)^1.084-5.381))</f>
        <v/>
      </c>
      <c r="G1479">
        <f>IF(F1479="","",IF(F1479&lt;0,10*F1479^2,0))</f>
        <v/>
      </c>
      <c r="H1479">
        <f>IF(F1479="","",IF(F1479&gt;0,10*F1479^2,0))</f>
        <v/>
      </c>
    </row>
    <row r="1480">
      <c r="A1480">
        <f>Input!A1480</f>
        <v/>
      </c>
      <c r="B1480">
        <f>IF(ISNUMBER(Input!B1480),IF(AND(Input!B1480&gt;=20,Input!B1480&lt;=700),Input!B1480,""),"")</f>
        <v/>
      </c>
      <c r="C1480">
        <f>IF(B1480="","",INT(A1480))</f>
        <v/>
      </c>
      <c r="D1480">
        <f>IF(B1480="","",HOUR(A1480))</f>
        <v/>
      </c>
      <c r="E1480">
        <f>IF(B1480="","",IF(INPUT!$I$1="","",IF(C1480&lt;(INT(INPUT!$I$1)-INPUT!$I$2),"Off Meds",IF(C1480&lt;=(INT(INPUT!$I$1)+INPUT!$I$2),"Washout","On Meds"))))</f>
        <v/>
      </c>
      <c r="F1480">
        <f>IF(B1480="","",1.509*(LN(B1480)^1.084-5.381))</f>
        <v/>
      </c>
      <c r="G1480">
        <f>IF(F1480="","",IF(F1480&lt;0,10*F1480^2,0))</f>
        <v/>
      </c>
      <c r="H1480">
        <f>IF(F1480="","",IF(F1480&gt;0,10*F1480^2,0))</f>
        <v/>
      </c>
    </row>
    <row r="1481">
      <c r="A1481">
        <f>Input!A1481</f>
        <v/>
      </c>
      <c r="B1481">
        <f>IF(ISNUMBER(Input!B1481),IF(AND(Input!B1481&gt;=20,Input!B1481&lt;=700),Input!B1481,""),"")</f>
        <v/>
      </c>
      <c r="C1481">
        <f>IF(B1481="","",INT(A1481))</f>
        <v/>
      </c>
      <c r="D1481">
        <f>IF(B1481="","",HOUR(A1481))</f>
        <v/>
      </c>
      <c r="E1481">
        <f>IF(B1481="","",IF(INPUT!$I$1="","",IF(C1481&lt;(INT(INPUT!$I$1)-INPUT!$I$2),"Off Meds",IF(C1481&lt;=(INT(INPUT!$I$1)+INPUT!$I$2),"Washout","On Meds"))))</f>
        <v/>
      </c>
      <c r="F1481">
        <f>IF(B1481="","",1.509*(LN(B1481)^1.084-5.381))</f>
        <v/>
      </c>
      <c r="G1481">
        <f>IF(F1481="","",IF(F1481&lt;0,10*F1481^2,0))</f>
        <v/>
      </c>
      <c r="H1481">
        <f>IF(F1481="","",IF(F1481&gt;0,10*F1481^2,0))</f>
        <v/>
      </c>
    </row>
    <row r="1482">
      <c r="A1482">
        <f>Input!A1482</f>
        <v/>
      </c>
      <c r="B1482">
        <f>IF(ISNUMBER(Input!B1482),IF(AND(Input!B1482&gt;=20,Input!B1482&lt;=700),Input!B1482,""),"")</f>
        <v/>
      </c>
      <c r="C1482">
        <f>IF(B1482="","",INT(A1482))</f>
        <v/>
      </c>
      <c r="D1482">
        <f>IF(B1482="","",HOUR(A1482))</f>
        <v/>
      </c>
      <c r="E1482">
        <f>IF(B1482="","",IF(INPUT!$I$1="","",IF(C1482&lt;(INT(INPUT!$I$1)-INPUT!$I$2),"Off Meds",IF(C1482&lt;=(INT(INPUT!$I$1)+INPUT!$I$2),"Washout","On Meds"))))</f>
        <v/>
      </c>
      <c r="F1482">
        <f>IF(B1482="","",1.509*(LN(B1482)^1.084-5.381))</f>
        <v/>
      </c>
      <c r="G1482">
        <f>IF(F1482="","",IF(F1482&lt;0,10*F1482^2,0))</f>
        <v/>
      </c>
      <c r="H1482">
        <f>IF(F1482="","",IF(F1482&gt;0,10*F1482^2,0))</f>
        <v/>
      </c>
    </row>
    <row r="1483">
      <c r="A1483">
        <f>Input!A1483</f>
        <v/>
      </c>
      <c r="B1483">
        <f>IF(ISNUMBER(Input!B1483),IF(AND(Input!B1483&gt;=20,Input!B1483&lt;=700),Input!B1483,""),"")</f>
        <v/>
      </c>
      <c r="C1483">
        <f>IF(B1483="","",INT(A1483))</f>
        <v/>
      </c>
      <c r="D1483">
        <f>IF(B1483="","",HOUR(A1483))</f>
        <v/>
      </c>
      <c r="E1483">
        <f>IF(B1483="","",IF(INPUT!$I$1="","",IF(C1483&lt;(INT(INPUT!$I$1)-INPUT!$I$2),"Off Meds",IF(C1483&lt;=(INT(INPUT!$I$1)+INPUT!$I$2),"Washout","On Meds"))))</f>
        <v/>
      </c>
      <c r="F1483">
        <f>IF(B1483="","",1.509*(LN(B1483)^1.084-5.381))</f>
        <v/>
      </c>
      <c r="G1483">
        <f>IF(F1483="","",IF(F1483&lt;0,10*F1483^2,0))</f>
        <v/>
      </c>
      <c r="H1483">
        <f>IF(F1483="","",IF(F1483&gt;0,10*F1483^2,0))</f>
        <v/>
      </c>
    </row>
    <row r="1484">
      <c r="A1484">
        <f>Input!A1484</f>
        <v/>
      </c>
      <c r="B1484">
        <f>IF(ISNUMBER(Input!B1484),IF(AND(Input!B1484&gt;=20,Input!B1484&lt;=700),Input!B1484,""),"")</f>
        <v/>
      </c>
      <c r="C1484">
        <f>IF(B1484="","",INT(A1484))</f>
        <v/>
      </c>
      <c r="D1484">
        <f>IF(B1484="","",HOUR(A1484))</f>
        <v/>
      </c>
      <c r="E1484">
        <f>IF(B1484="","",IF(INPUT!$I$1="","",IF(C1484&lt;(INT(INPUT!$I$1)-INPUT!$I$2),"Off Meds",IF(C1484&lt;=(INT(INPUT!$I$1)+INPUT!$I$2),"Washout","On Meds"))))</f>
        <v/>
      </c>
      <c r="F1484">
        <f>IF(B1484="","",1.509*(LN(B1484)^1.084-5.381))</f>
        <v/>
      </c>
      <c r="G1484">
        <f>IF(F1484="","",IF(F1484&lt;0,10*F1484^2,0))</f>
        <v/>
      </c>
      <c r="H1484">
        <f>IF(F1484="","",IF(F1484&gt;0,10*F1484^2,0))</f>
        <v/>
      </c>
    </row>
    <row r="1485">
      <c r="A1485">
        <f>Input!A1485</f>
        <v/>
      </c>
      <c r="B1485">
        <f>IF(ISNUMBER(Input!B1485),IF(AND(Input!B1485&gt;=20,Input!B1485&lt;=700),Input!B1485,""),"")</f>
        <v/>
      </c>
      <c r="C1485">
        <f>IF(B1485="","",INT(A1485))</f>
        <v/>
      </c>
      <c r="D1485">
        <f>IF(B1485="","",HOUR(A1485))</f>
        <v/>
      </c>
      <c r="E1485">
        <f>IF(B1485="","",IF(INPUT!$I$1="","",IF(C1485&lt;(INT(INPUT!$I$1)-INPUT!$I$2),"Off Meds",IF(C1485&lt;=(INT(INPUT!$I$1)+INPUT!$I$2),"Washout","On Meds"))))</f>
        <v/>
      </c>
      <c r="F1485">
        <f>IF(B1485="","",1.509*(LN(B1485)^1.084-5.381))</f>
        <v/>
      </c>
      <c r="G1485">
        <f>IF(F1485="","",IF(F1485&lt;0,10*F1485^2,0))</f>
        <v/>
      </c>
      <c r="H1485">
        <f>IF(F1485="","",IF(F1485&gt;0,10*F1485^2,0))</f>
        <v/>
      </c>
    </row>
    <row r="1486">
      <c r="A1486">
        <f>Input!A1486</f>
        <v/>
      </c>
      <c r="B1486">
        <f>IF(ISNUMBER(Input!B1486),IF(AND(Input!B1486&gt;=20,Input!B1486&lt;=700),Input!B1486,""),"")</f>
        <v/>
      </c>
      <c r="C1486">
        <f>IF(B1486="","",INT(A1486))</f>
        <v/>
      </c>
      <c r="D1486">
        <f>IF(B1486="","",HOUR(A1486))</f>
        <v/>
      </c>
      <c r="E1486">
        <f>IF(B1486="","",IF(INPUT!$I$1="","",IF(C1486&lt;(INT(INPUT!$I$1)-INPUT!$I$2),"Off Meds",IF(C1486&lt;=(INT(INPUT!$I$1)+INPUT!$I$2),"Washout","On Meds"))))</f>
        <v/>
      </c>
      <c r="F1486">
        <f>IF(B1486="","",1.509*(LN(B1486)^1.084-5.381))</f>
        <v/>
      </c>
      <c r="G1486">
        <f>IF(F1486="","",IF(F1486&lt;0,10*F1486^2,0))</f>
        <v/>
      </c>
      <c r="H1486">
        <f>IF(F1486="","",IF(F1486&gt;0,10*F1486^2,0))</f>
        <v/>
      </c>
    </row>
    <row r="1487">
      <c r="A1487">
        <f>Input!A1487</f>
        <v/>
      </c>
      <c r="B1487">
        <f>IF(ISNUMBER(Input!B1487),IF(AND(Input!B1487&gt;=20,Input!B1487&lt;=700),Input!B1487,""),"")</f>
        <v/>
      </c>
      <c r="C1487">
        <f>IF(B1487="","",INT(A1487))</f>
        <v/>
      </c>
      <c r="D1487">
        <f>IF(B1487="","",HOUR(A1487))</f>
        <v/>
      </c>
      <c r="E1487">
        <f>IF(B1487="","",IF(INPUT!$I$1="","",IF(C1487&lt;(INT(INPUT!$I$1)-INPUT!$I$2),"Off Meds",IF(C1487&lt;=(INT(INPUT!$I$1)+INPUT!$I$2),"Washout","On Meds"))))</f>
        <v/>
      </c>
      <c r="F1487">
        <f>IF(B1487="","",1.509*(LN(B1487)^1.084-5.381))</f>
        <v/>
      </c>
      <c r="G1487">
        <f>IF(F1487="","",IF(F1487&lt;0,10*F1487^2,0))</f>
        <v/>
      </c>
      <c r="H1487">
        <f>IF(F1487="","",IF(F1487&gt;0,10*F1487^2,0))</f>
        <v/>
      </c>
    </row>
    <row r="1488">
      <c r="A1488">
        <f>Input!A1488</f>
        <v/>
      </c>
      <c r="B1488">
        <f>IF(ISNUMBER(Input!B1488),IF(AND(Input!B1488&gt;=20,Input!B1488&lt;=700),Input!B1488,""),"")</f>
        <v/>
      </c>
      <c r="C1488">
        <f>IF(B1488="","",INT(A1488))</f>
        <v/>
      </c>
      <c r="D1488">
        <f>IF(B1488="","",HOUR(A1488))</f>
        <v/>
      </c>
      <c r="E1488">
        <f>IF(B1488="","",IF(INPUT!$I$1="","",IF(C1488&lt;(INT(INPUT!$I$1)-INPUT!$I$2),"Off Meds",IF(C1488&lt;=(INT(INPUT!$I$1)+INPUT!$I$2),"Washout","On Meds"))))</f>
        <v/>
      </c>
      <c r="F1488">
        <f>IF(B1488="","",1.509*(LN(B1488)^1.084-5.381))</f>
        <v/>
      </c>
      <c r="G1488">
        <f>IF(F1488="","",IF(F1488&lt;0,10*F1488^2,0))</f>
        <v/>
      </c>
      <c r="H1488">
        <f>IF(F1488="","",IF(F1488&gt;0,10*F1488^2,0))</f>
        <v/>
      </c>
    </row>
    <row r="1489">
      <c r="A1489">
        <f>Input!A1489</f>
        <v/>
      </c>
      <c r="B1489">
        <f>IF(ISNUMBER(Input!B1489),IF(AND(Input!B1489&gt;=20,Input!B1489&lt;=700),Input!B1489,""),"")</f>
        <v/>
      </c>
      <c r="C1489">
        <f>IF(B1489="","",INT(A1489))</f>
        <v/>
      </c>
      <c r="D1489">
        <f>IF(B1489="","",HOUR(A1489))</f>
        <v/>
      </c>
      <c r="E1489">
        <f>IF(B1489="","",IF(INPUT!$I$1="","",IF(C1489&lt;(INT(INPUT!$I$1)-INPUT!$I$2),"Off Meds",IF(C1489&lt;=(INT(INPUT!$I$1)+INPUT!$I$2),"Washout","On Meds"))))</f>
        <v/>
      </c>
      <c r="F1489">
        <f>IF(B1489="","",1.509*(LN(B1489)^1.084-5.381))</f>
        <v/>
      </c>
      <c r="G1489">
        <f>IF(F1489="","",IF(F1489&lt;0,10*F1489^2,0))</f>
        <v/>
      </c>
      <c r="H1489">
        <f>IF(F1489="","",IF(F1489&gt;0,10*F1489^2,0))</f>
        <v/>
      </c>
    </row>
    <row r="1490">
      <c r="A1490">
        <f>Input!A1490</f>
        <v/>
      </c>
      <c r="B1490">
        <f>IF(ISNUMBER(Input!B1490),IF(AND(Input!B1490&gt;=20,Input!B1490&lt;=700),Input!B1490,""),"")</f>
        <v/>
      </c>
      <c r="C1490">
        <f>IF(B1490="","",INT(A1490))</f>
        <v/>
      </c>
      <c r="D1490">
        <f>IF(B1490="","",HOUR(A1490))</f>
        <v/>
      </c>
      <c r="E1490">
        <f>IF(B1490="","",IF(INPUT!$I$1="","",IF(C1490&lt;(INT(INPUT!$I$1)-INPUT!$I$2),"Off Meds",IF(C1490&lt;=(INT(INPUT!$I$1)+INPUT!$I$2),"Washout","On Meds"))))</f>
        <v/>
      </c>
      <c r="F1490">
        <f>IF(B1490="","",1.509*(LN(B1490)^1.084-5.381))</f>
        <v/>
      </c>
      <c r="G1490">
        <f>IF(F1490="","",IF(F1490&lt;0,10*F1490^2,0))</f>
        <v/>
      </c>
      <c r="H1490">
        <f>IF(F1490="","",IF(F1490&gt;0,10*F1490^2,0))</f>
        <v/>
      </c>
    </row>
    <row r="1491">
      <c r="A1491">
        <f>Input!A1491</f>
        <v/>
      </c>
      <c r="B1491">
        <f>IF(ISNUMBER(Input!B1491),IF(AND(Input!B1491&gt;=20,Input!B1491&lt;=700),Input!B1491,""),"")</f>
        <v/>
      </c>
      <c r="C1491">
        <f>IF(B1491="","",INT(A1491))</f>
        <v/>
      </c>
      <c r="D1491">
        <f>IF(B1491="","",HOUR(A1491))</f>
        <v/>
      </c>
      <c r="E1491">
        <f>IF(B1491="","",IF(INPUT!$I$1="","",IF(C1491&lt;(INT(INPUT!$I$1)-INPUT!$I$2),"Off Meds",IF(C1491&lt;=(INT(INPUT!$I$1)+INPUT!$I$2),"Washout","On Meds"))))</f>
        <v/>
      </c>
      <c r="F1491">
        <f>IF(B1491="","",1.509*(LN(B1491)^1.084-5.381))</f>
        <v/>
      </c>
      <c r="G1491">
        <f>IF(F1491="","",IF(F1491&lt;0,10*F1491^2,0))</f>
        <v/>
      </c>
      <c r="H1491">
        <f>IF(F1491="","",IF(F1491&gt;0,10*F1491^2,0))</f>
        <v/>
      </c>
    </row>
    <row r="1492">
      <c r="A1492">
        <f>Input!A1492</f>
        <v/>
      </c>
      <c r="B1492">
        <f>IF(ISNUMBER(Input!B1492),IF(AND(Input!B1492&gt;=20,Input!B1492&lt;=700),Input!B1492,""),"")</f>
        <v/>
      </c>
      <c r="C1492">
        <f>IF(B1492="","",INT(A1492))</f>
        <v/>
      </c>
      <c r="D1492">
        <f>IF(B1492="","",HOUR(A1492))</f>
        <v/>
      </c>
      <c r="E1492">
        <f>IF(B1492="","",IF(INPUT!$I$1="","",IF(C1492&lt;(INT(INPUT!$I$1)-INPUT!$I$2),"Off Meds",IF(C1492&lt;=(INT(INPUT!$I$1)+INPUT!$I$2),"Washout","On Meds"))))</f>
        <v/>
      </c>
      <c r="F1492">
        <f>IF(B1492="","",1.509*(LN(B1492)^1.084-5.381))</f>
        <v/>
      </c>
      <c r="G1492">
        <f>IF(F1492="","",IF(F1492&lt;0,10*F1492^2,0))</f>
        <v/>
      </c>
      <c r="H1492">
        <f>IF(F1492="","",IF(F1492&gt;0,10*F1492^2,0))</f>
        <v/>
      </c>
    </row>
    <row r="1493">
      <c r="A1493">
        <f>Input!A1493</f>
        <v/>
      </c>
      <c r="B1493">
        <f>IF(ISNUMBER(Input!B1493),IF(AND(Input!B1493&gt;=20,Input!B1493&lt;=700),Input!B1493,""),"")</f>
        <v/>
      </c>
      <c r="C1493">
        <f>IF(B1493="","",INT(A1493))</f>
        <v/>
      </c>
      <c r="D1493">
        <f>IF(B1493="","",HOUR(A1493))</f>
        <v/>
      </c>
      <c r="E1493">
        <f>IF(B1493="","",IF(INPUT!$I$1="","",IF(C1493&lt;(INT(INPUT!$I$1)-INPUT!$I$2),"Off Meds",IF(C1493&lt;=(INT(INPUT!$I$1)+INPUT!$I$2),"Washout","On Meds"))))</f>
        <v/>
      </c>
      <c r="F1493">
        <f>IF(B1493="","",1.509*(LN(B1493)^1.084-5.381))</f>
        <v/>
      </c>
      <c r="G1493">
        <f>IF(F1493="","",IF(F1493&lt;0,10*F1493^2,0))</f>
        <v/>
      </c>
      <c r="H1493">
        <f>IF(F1493="","",IF(F1493&gt;0,10*F1493^2,0))</f>
        <v/>
      </c>
    </row>
    <row r="1494">
      <c r="A1494">
        <f>Input!A1494</f>
        <v/>
      </c>
      <c r="B1494">
        <f>IF(ISNUMBER(Input!B1494),IF(AND(Input!B1494&gt;=20,Input!B1494&lt;=700),Input!B1494,""),"")</f>
        <v/>
      </c>
      <c r="C1494">
        <f>IF(B1494="","",INT(A1494))</f>
        <v/>
      </c>
      <c r="D1494">
        <f>IF(B1494="","",HOUR(A1494))</f>
        <v/>
      </c>
      <c r="E1494">
        <f>IF(B1494="","",IF(INPUT!$I$1="","",IF(C1494&lt;(INT(INPUT!$I$1)-INPUT!$I$2),"Off Meds",IF(C1494&lt;=(INT(INPUT!$I$1)+INPUT!$I$2),"Washout","On Meds"))))</f>
        <v/>
      </c>
      <c r="F1494">
        <f>IF(B1494="","",1.509*(LN(B1494)^1.084-5.381))</f>
        <v/>
      </c>
      <c r="G1494">
        <f>IF(F1494="","",IF(F1494&lt;0,10*F1494^2,0))</f>
        <v/>
      </c>
      <c r="H1494">
        <f>IF(F1494="","",IF(F1494&gt;0,10*F1494^2,0))</f>
        <v/>
      </c>
    </row>
    <row r="1495">
      <c r="A1495">
        <f>Input!A1495</f>
        <v/>
      </c>
      <c r="B1495">
        <f>IF(ISNUMBER(Input!B1495),IF(AND(Input!B1495&gt;=20,Input!B1495&lt;=700),Input!B1495,""),"")</f>
        <v/>
      </c>
      <c r="C1495">
        <f>IF(B1495="","",INT(A1495))</f>
        <v/>
      </c>
      <c r="D1495">
        <f>IF(B1495="","",HOUR(A1495))</f>
        <v/>
      </c>
      <c r="E1495">
        <f>IF(B1495="","",IF(INPUT!$I$1="","",IF(C1495&lt;(INT(INPUT!$I$1)-INPUT!$I$2),"Off Meds",IF(C1495&lt;=(INT(INPUT!$I$1)+INPUT!$I$2),"Washout","On Meds"))))</f>
        <v/>
      </c>
      <c r="F1495">
        <f>IF(B1495="","",1.509*(LN(B1495)^1.084-5.381))</f>
        <v/>
      </c>
      <c r="G1495">
        <f>IF(F1495="","",IF(F1495&lt;0,10*F1495^2,0))</f>
        <v/>
      </c>
      <c r="H1495">
        <f>IF(F1495="","",IF(F1495&gt;0,10*F1495^2,0))</f>
        <v/>
      </c>
    </row>
    <row r="1496">
      <c r="A1496">
        <f>Input!A1496</f>
        <v/>
      </c>
      <c r="B1496">
        <f>IF(ISNUMBER(Input!B1496),IF(AND(Input!B1496&gt;=20,Input!B1496&lt;=700),Input!B1496,""),"")</f>
        <v/>
      </c>
      <c r="C1496">
        <f>IF(B1496="","",INT(A1496))</f>
        <v/>
      </c>
      <c r="D1496">
        <f>IF(B1496="","",HOUR(A1496))</f>
        <v/>
      </c>
      <c r="E1496">
        <f>IF(B1496="","",IF(INPUT!$I$1="","",IF(C1496&lt;(INT(INPUT!$I$1)-INPUT!$I$2),"Off Meds",IF(C1496&lt;=(INT(INPUT!$I$1)+INPUT!$I$2),"Washout","On Meds"))))</f>
        <v/>
      </c>
      <c r="F1496">
        <f>IF(B1496="","",1.509*(LN(B1496)^1.084-5.381))</f>
        <v/>
      </c>
      <c r="G1496">
        <f>IF(F1496="","",IF(F1496&lt;0,10*F1496^2,0))</f>
        <v/>
      </c>
      <c r="H1496">
        <f>IF(F1496="","",IF(F1496&gt;0,10*F1496^2,0))</f>
        <v/>
      </c>
    </row>
    <row r="1497">
      <c r="A1497">
        <f>Input!A1497</f>
        <v/>
      </c>
      <c r="B1497">
        <f>IF(ISNUMBER(Input!B1497),IF(AND(Input!B1497&gt;=20,Input!B1497&lt;=700),Input!B1497,""),"")</f>
        <v/>
      </c>
      <c r="C1497">
        <f>IF(B1497="","",INT(A1497))</f>
        <v/>
      </c>
      <c r="D1497">
        <f>IF(B1497="","",HOUR(A1497))</f>
        <v/>
      </c>
      <c r="E1497">
        <f>IF(B1497="","",IF(INPUT!$I$1="","",IF(C1497&lt;(INT(INPUT!$I$1)-INPUT!$I$2),"Off Meds",IF(C1497&lt;=(INT(INPUT!$I$1)+INPUT!$I$2),"Washout","On Meds"))))</f>
        <v/>
      </c>
      <c r="F1497">
        <f>IF(B1497="","",1.509*(LN(B1497)^1.084-5.381))</f>
        <v/>
      </c>
      <c r="G1497">
        <f>IF(F1497="","",IF(F1497&lt;0,10*F1497^2,0))</f>
        <v/>
      </c>
      <c r="H1497">
        <f>IF(F1497="","",IF(F1497&gt;0,10*F1497^2,0))</f>
        <v/>
      </c>
    </row>
    <row r="1498">
      <c r="A1498">
        <f>Input!A1498</f>
        <v/>
      </c>
      <c r="B1498">
        <f>IF(ISNUMBER(Input!B1498),IF(AND(Input!B1498&gt;=20,Input!B1498&lt;=700),Input!B1498,""),"")</f>
        <v/>
      </c>
      <c r="C1498">
        <f>IF(B1498="","",INT(A1498))</f>
        <v/>
      </c>
      <c r="D1498">
        <f>IF(B1498="","",HOUR(A1498))</f>
        <v/>
      </c>
      <c r="E1498">
        <f>IF(B1498="","",IF(INPUT!$I$1="","",IF(C1498&lt;(INT(INPUT!$I$1)-INPUT!$I$2),"Off Meds",IF(C1498&lt;=(INT(INPUT!$I$1)+INPUT!$I$2),"Washout","On Meds"))))</f>
        <v/>
      </c>
      <c r="F1498">
        <f>IF(B1498="","",1.509*(LN(B1498)^1.084-5.381))</f>
        <v/>
      </c>
      <c r="G1498">
        <f>IF(F1498="","",IF(F1498&lt;0,10*F1498^2,0))</f>
        <v/>
      </c>
      <c r="H1498">
        <f>IF(F1498="","",IF(F1498&gt;0,10*F1498^2,0))</f>
        <v/>
      </c>
    </row>
    <row r="1499">
      <c r="A1499">
        <f>Input!A1499</f>
        <v/>
      </c>
      <c r="B1499">
        <f>IF(ISNUMBER(Input!B1499),IF(AND(Input!B1499&gt;=20,Input!B1499&lt;=700),Input!B1499,""),"")</f>
        <v/>
      </c>
      <c r="C1499">
        <f>IF(B1499="","",INT(A1499))</f>
        <v/>
      </c>
      <c r="D1499">
        <f>IF(B1499="","",HOUR(A1499))</f>
        <v/>
      </c>
      <c r="E1499">
        <f>IF(B1499="","",IF(INPUT!$I$1="","",IF(C1499&lt;(INT(INPUT!$I$1)-INPUT!$I$2),"Off Meds",IF(C1499&lt;=(INT(INPUT!$I$1)+INPUT!$I$2),"Washout","On Meds"))))</f>
        <v/>
      </c>
      <c r="F1499">
        <f>IF(B1499="","",1.509*(LN(B1499)^1.084-5.381))</f>
        <v/>
      </c>
      <c r="G1499">
        <f>IF(F1499="","",IF(F1499&lt;0,10*F1499^2,0))</f>
        <v/>
      </c>
      <c r="H1499">
        <f>IF(F1499="","",IF(F1499&gt;0,10*F1499^2,0))</f>
        <v/>
      </c>
    </row>
    <row r="1500">
      <c r="A1500">
        <f>Input!A1500</f>
        <v/>
      </c>
      <c r="B1500">
        <f>IF(ISNUMBER(Input!B1500),IF(AND(Input!B1500&gt;=20,Input!B1500&lt;=700),Input!B1500,""),"")</f>
        <v/>
      </c>
      <c r="C1500">
        <f>IF(B1500="","",INT(A1500))</f>
        <v/>
      </c>
      <c r="D1500">
        <f>IF(B1500="","",HOUR(A1500))</f>
        <v/>
      </c>
      <c r="E1500">
        <f>IF(B1500="","",IF(INPUT!$I$1="","",IF(C1500&lt;(INT(INPUT!$I$1)-INPUT!$I$2),"Off Meds",IF(C1500&lt;=(INT(INPUT!$I$1)+INPUT!$I$2),"Washout","On Meds"))))</f>
        <v/>
      </c>
      <c r="F1500">
        <f>IF(B1500="","",1.509*(LN(B1500)^1.084-5.381))</f>
        <v/>
      </c>
      <c r="G1500">
        <f>IF(F1500="","",IF(F1500&lt;0,10*F1500^2,0))</f>
        <v/>
      </c>
      <c r="H1500">
        <f>IF(F1500="","",IF(F1500&gt;0,10*F1500^2,0))</f>
        <v/>
      </c>
    </row>
    <row r="1501">
      <c r="A1501">
        <f>Input!A1501</f>
        <v/>
      </c>
      <c r="B1501">
        <f>IF(ISNUMBER(Input!B1501),IF(AND(Input!B1501&gt;=20,Input!B1501&lt;=700),Input!B1501,""),"")</f>
        <v/>
      </c>
      <c r="C1501">
        <f>IF(B1501="","",INT(A1501))</f>
        <v/>
      </c>
      <c r="D1501">
        <f>IF(B1501="","",HOUR(A1501))</f>
        <v/>
      </c>
      <c r="E1501">
        <f>IF(B1501="","",IF(INPUT!$I$1="","",IF(C1501&lt;(INT(INPUT!$I$1)-INPUT!$I$2),"Off Meds",IF(C1501&lt;=(INT(INPUT!$I$1)+INPUT!$I$2),"Washout","On Meds"))))</f>
        <v/>
      </c>
      <c r="F1501">
        <f>IF(B1501="","",1.509*(LN(B1501)^1.084-5.381))</f>
        <v/>
      </c>
      <c r="G1501">
        <f>IF(F1501="","",IF(F1501&lt;0,10*F1501^2,0))</f>
        <v/>
      </c>
      <c r="H1501">
        <f>IF(F1501="","",IF(F1501&gt;0,10*F1501^2,0))</f>
        <v/>
      </c>
    </row>
    <row r="1502">
      <c r="A1502">
        <f>Input!A1502</f>
        <v/>
      </c>
      <c r="B1502">
        <f>IF(ISNUMBER(Input!B1502),IF(AND(Input!B1502&gt;=20,Input!B1502&lt;=700),Input!B1502,""),"")</f>
        <v/>
      </c>
      <c r="C1502">
        <f>IF(B1502="","",INT(A1502))</f>
        <v/>
      </c>
      <c r="D1502">
        <f>IF(B1502="","",HOUR(A1502))</f>
        <v/>
      </c>
      <c r="E1502">
        <f>IF(B1502="","",IF(INPUT!$I$1="","",IF(C1502&lt;(INT(INPUT!$I$1)-INPUT!$I$2),"Off Meds",IF(C1502&lt;=(INT(INPUT!$I$1)+INPUT!$I$2),"Washout","On Meds"))))</f>
        <v/>
      </c>
      <c r="F1502">
        <f>IF(B1502="","",1.509*(LN(B1502)^1.084-5.381))</f>
        <v/>
      </c>
      <c r="G1502">
        <f>IF(F1502="","",IF(F1502&lt;0,10*F1502^2,0))</f>
        <v/>
      </c>
      <c r="H1502">
        <f>IF(F1502="","",IF(F1502&gt;0,10*F1502^2,0))</f>
        <v/>
      </c>
    </row>
    <row r="1503">
      <c r="A1503">
        <f>Input!A1503</f>
        <v/>
      </c>
      <c r="B1503">
        <f>IF(ISNUMBER(Input!B1503),IF(AND(Input!B1503&gt;=20,Input!B1503&lt;=700),Input!B1503,""),"")</f>
        <v/>
      </c>
      <c r="C1503">
        <f>IF(B1503="","",INT(A1503))</f>
        <v/>
      </c>
      <c r="D1503">
        <f>IF(B1503="","",HOUR(A1503))</f>
        <v/>
      </c>
      <c r="E1503">
        <f>IF(B1503="","",IF(INPUT!$I$1="","",IF(C1503&lt;(INT(INPUT!$I$1)-INPUT!$I$2),"Off Meds",IF(C1503&lt;=(INT(INPUT!$I$1)+INPUT!$I$2),"Washout","On Meds"))))</f>
        <v/>
      </c>
      <c r="F1503">
        <f>IF(B1503="","",1.509*(LN(B1503)^1.084-5.381))</f>
        <v/>
      </c>
      <c r="G1503">
        <f>IF(F1503="","",IF(F1503&lt;0,10*F1503^2,0))</f>
        <v/>
      </c>
      <c r="H1503">
        <f>IF(F1503="","",IF(F1503&gt;0,10*F1503^2,0))</f>
        <v/>
      </c>
    </row>
    <row r="1504">
      <c r="A1504">
        <f>Input!A1504</f>
        <v/>
      </c>
      <c r="B1504">
        <f>IF(ISNUMBER(Input!B1504),IF(AND(Input!B1504&gt;=20,Input!B1504&lt;=700),Input!B1504,""),"")</f>
        <v/>
      </c>
      <c r="C1504">
        <f>IF(B1504="","",INT(A1504))</f>
        <v/>
      </c>
      <c r="D1504">
        <f>IF(B1504="","",HOUR(A1504))</f>
        <v/>
      </c>
      <c r="E1504">
        <f>IF(B1504="","",IF(INPUT!$I$1="","",IF(C1504&lt;(INT(INPUT!$I$1)-INPUT!$I$2),"Off Meds",IF(C1504&lt;=(INT(INPUT!$I$1)+INPUT!$I$2),"Washout","On Meds"))))</f>
        <v/>
      </c>
      <c r="F1504">
        <f>IF(B1504="","",1.509*(LN(B1504)^1.084-5.381))</f>
        <v/>
      </c>
      <c r="G1504">
        <f>IF(F1504="","",IF(F1504&lt;0,10*F1504^2,0))</f>
        <v/>
      </c>
      <c r="H1504">
        <f>IF(F1504="","",IF(F1504&gt;0,10*F1504^2,0))</f>
        <v/>
      </c>
    </row>
    <row r="1505">
      <c r="A1505">
        <f>Input!A1505</f>
        <v/>
      </c>
      <c r="B1505">
        <f>IF(ISNUMBER(Input!B1505),IF(AND(Input!B1505&gt;=20,Input!B1505&lt;=700),Input!B1505,""),"")</f>
        <v/>
      </c>
      <c r="C1505">
        <f>IF(B1505="","",INT(A1505))</f>
        <v/>
      </c>
      <c r="D1505">
        <f>IF(B1505="","",HOUR(A1505))</f>
        <v/>
      </c>
      <c r="E1505">
        <f>IF(B1505="","",IF(INPUT!$I$1="","",IF(C1505&lt;(INT(INPUT!$I$1)-INPUT!$I$2),"Off Meds",IF(C1505&lt;=(INT(INPUT!$I$1)+INPUT!$I$2),"Washout","On Meds"))))</f>
        <v/>
      </c>
      <c r="F1505">
        <f>IF(B1505="","",1.509*(LN(B1505)^1.084-5.381))</f>
        <v/>
      </c>
      <c r="G1505">
        <f>IF(F1505="","",IF(F1505&lt;0,10*F1505^2,0))</f>
        <v/>
      </c>
      <c r="H1505">
        <f>IF(F1505="","",IF(F1505&gt;0,10*F1505^2,0))</f>
        <v/>
      </c>
    </row>
    <row r="1506">
      <c r="A1506">
        <f>Input!A1506</f>
        <v/>
      </c>
      <c r="B1506">
        <f>IF(ISNUMBER(Input!B1506),IF(AND(Input!B1506&gt;=20,Input!B1506&lt;=700),Input!B1506,""),"")</f>
        <v/>
      </c>
      <c r="C1506">
        <f>IF(B1506="","",INT(A1506))</f>
        <v/>
      </c>
      <c r="D1506">
        <f>IF(B1506="","",HOUR(A1506))</f>
        <v/>
      </c>
      <c r="E1506">
        <f>IF(B1506="","",IF(INPUT!$I$1="","",IF(C1506&lt;(INT(INPUT!$I$1)-INPUT!$I$2),"Off Meds",IF(C1506&lt;=(INT(INPUT!$I$1)+INPUT!$I$2),"Washout","On Meds"))))</f>
        <v/>
      </c>
      <c r="F1506">
        <f>IF(B1506="","",1.509*(LN(B1506)^1.084-5.381))</f>
        <v/>
      </c>
      <c r="G1506">
        <f>IF(F1506="","",IF(F1506&lt;0,10*F1506^2,0))</f>
        <v/>
      </c>
      <c r="H1506">
        <f>IF(F1506="","",IF(F1506&gt;0,10*F1506^2,0))</f>
        <v/>
      </c>
    </row>
    <row r="1507">
      <c r="A1507">
        <f>Input!A1507</f>
        <v/>
      </c>
      <c r="B1507">
        <f>IF(ISNUMBER(Input!B1507),IF(AND(Input!B1507&gt;=20,Input!B1507&lt;=700),Input!B1507,""),"")</f>
        <v/>
      </c>
      <c r="C1507">
        <f>IF(B1507="","",INT(A1507))</f>
        <v/>
      </c>
      <c r="D1507">
        <f>IF(B1507="","",HOUR(A1507))</f>
        <v/>
      </c>
      <c r="E1507">
        <f>IF(B1507="","",IF(INPUT!$I$1="","",IF(C1507&lt;(INT(INPUT!$I$1)-INPUT!$I$2),"Off Meds",IF(C1507&lt;=(INT(INPUT!$I$1)+INPUT!$I$2),"Washout","On Meds"))))</f>
        <v/>
      </c>
      <c r="F1507">
        <f>IF(B1507="","",1.509*(LN(B1507)^1.084-5.381))</f>
        <v/>
      </c>
      <c r="G1507">
        <f>IF(F1507="","",IF(F1507&lt;0,10*F1507^2,0))</f>
        <v/>
      </c>
      <c r="H1507">
        <f>IF(F1507="","",IF(F1507&gt;0,10*F1507^2,0))</f>
        <v/>
      </c>
    </row>
    <row r="1508">
      <c r="A1508">
        <f>Input!A1508</f>
        <v/>
      </c>
      <c r="B1508">
        <f>IF(ISNUMBER(Input!B1508),IF(AND(Input!B1508&gt;=20,Input!B1508&lt;=700),Input!B1508,""),"")</f>
        <v/>
      </c>
      <c r="C1508">
        <f>IF(B1508="","",INT(A1508))</f>
        <v/>
      </c>
      <c r="D1508">
        <f>IF(B1508="","",HOUR(A1508))</f>
        <v/>
      </c>
      <c r="E1508">
        <f>IF(B1508="","",IF(INPUT!$I$1="","",IF(C1508&lt;(INT(INPUT!$I$1)-INPUT!$I$2),"Off Meds",IF(C1508&lt;=(INT(INPUT!$I$1)+INPUT!$I$2),"Washout","On Meds"))))</f>
        <v/>
      </c>
      <c r="F1508">
        <f>IF(B1508="","",1.509*(LN(B1508)^1.084-5.381))</f>
        <v/>
      </c>
      <c r="G1508">
        <f>IF(F1508="","",IF(F1508&lt;0,10*F1508^2,0))</f>
        <v/>
      </c>
      <c r="H1508">
        <f>IF(F1508="","",IF(F1508&gt;0,10*F1508^2,0))</f>
        <v/>
      </c>
    </row>
    <row r="1509">
      <c r="A1509">
        <f>Input!A1509</f>
        <v/>
      </c>
      <c r="B1509">
        <f>IF(ISNUMBER(Input!B1509),IF(AND(Input!B1509&gt;=20,Input!B1509&lt;=700),Input!B1509,""),"")</f>
        <v/>
      </c>
      <c r="C1509">
        <f>IF(B1509="","",INT(A1509))</f>
        <v/>
      </c>
      <c r="D1509">
        <f>IF(B1509="","",HOUR(A1509))</f>
        <v/>
      </c>
      <c r="E1509">
        <f>IF(B1509="","",IF(INPUT!$I$1="","",IF(C1509&lt;(INT(INPUT!$I$1)-INPUT!$I$2),"Off Meds",IF(C1509&lt;=(INT(INPUT!$I$1)+INPUT!$I$2),"Washout","On Meds"))))</f>
        <v/>
      </c>
      <c r="F1509">
        <f>IF(B1509="","",1.509*(LN(B1509)^1.084-5.381))</f>
        <v/>
      </c>
      <c r="G1509">
        <f>IF(F1509="","",IF(F1509&lt;0,10*F1509^2,0))</f>
        <v/>
      </c>
      <c r="H1509">
        <f>IF(F1509="","",IF(F1509&gt;0,10*F1509^2,0))</f>
        <v/>
      </c>
    </row>
    <row r="1510">
      <c r="A1510">
        <f>Input!A1510</f>
        <v/>
      </c>
      <c r="B1510">
        <f>IF(ISNUMBER(Input!B1510),IF(AND(Input!B1510&gt;=20,Input!B1510&lt;=700),Input!B1510,""),"")</f>
        <v/>
      </c>
      <c r="C1510">
        <f>IF(B1510="","",INT(A1510))</f>
        <v/>
      </c>
      <c r="D1510">
        <f>IF(B1510="","",HOUR(A1510))</f>
        <v/>
      </c>
      <c r="E1510">
        <f>IF(B1510="","",IF(INPUT!$I$1="","",IF(C1510&lt;(INT(INPUT!$I$1)-INPUT!$I$2),"Off Meds",IF(C1510&lt;=(INT(INPUT!$I$1)+INPUT!$I$2),"Washout","On Meds"))))</f>
        <v/>
      </c>
      <c r="F1510">
        <f>IF(B1510="","",1.509*(LN(B1510)^1.084-5.381))</f>
        <v/>
      </c>
      <c r="G1510">
        <f>IF(F1510="","",IF(F1510&lt;0,10*F1510^2,0))</f>
        <v/>
      </c>
      <c r="H1510">
        <f>IF(F1510="","",IF(F1510&gt;0,10*F1510^2,0))</f>
        <v/>
      </c>
    </row>
    <row r="1511">
      <c r="A1511">
        <f>Input!A1511</f>
        <v/>
      </c>
      <c r="B1511">
        <f>IF(ISNUMBER(Input!B1511),IF(AND(Input!B1511&gt;=20,Input!B1511&lt;=700),Input!B1511,""),"")</f>
        <v/>
      </c>
      <c r="C1511">
        <f>IF(B1511="","",INT(A1511))</f>
        <v/>
      </c>
      <c r="D1511">
        <f>IF(B1511="","",HOUR(A1511))</f>
        <v/>
      </c>
      <c r="E1511">
        <f>IF(B1511="","",IF(INPUT!$I$1="","",IF(C1511&lt;(INT(INPUT!$I$1)-INPUT!$I$2),"Off Meds",IF(C1511&lt;=(INT(INPUT!$I$1)+INPUT!$I$2),"Washout","On Meds"))))</f>
        <v/>
      </c>
      <c r="F1511">
        <f>IF(B1511="","",1.509*(LN(B1511)^1.084-5.381))</f>
        <v/>
      </c>
      <c r="G1511">
        <f>IF(F1511="","",IF(F1511&lt;0,10*F1511^2,0))</f>
        <v/>
      </c>
      <c r="H1511">
        <f>IF(F1511="","",IF(F1511&gt;0,10*F1511^2,0))</f>
        <v/>
      </c>
    </row>
    <row r="1512">
      <c r="A1512">
        <f>Input!A1512</f>
        <v/>
      </c>
      <c r="B1512">
        <f>IF(ISNUMBER(Input!B1512),IF(AND(Input!B1512&gt;=20,Input!B1512&lt;=700),Input!B1512,""),"")</f>
        <v/>
      </c>
      <c r="C1512">
        <f>IF(B1512="","",INT(A1512))</f>
        <v/>
      </c>
      <c r="D1512">
        <f>IF(B1512="","",HOUR(A1512))</f>
        <v/>
      </c>
      <c r="E1512">
        <f>IF(B1512="","",IF(INPUT!$I$1="","",IF(C1512&lt;(INT(INPUT!$I$1)-INPUT!$I$2),"Off Meds",IF(C1512&lt;=(INT(INPUT!$I$1)+INPUT!$I$2),"Washout","On Meds"))))</f>
        <v/>
      </c>
      <c r="F1512">
        <f>IF(B1512="","",1.509*(LN(B1512)^1.084-5.381))</f>
        <v/>
      </c>
      <c r="G1512">
        <f>IF(F1512="","",IF(F1512&lt;0,10*F1512^2,0))</f>
        <v/>
      </c>
      <c r="H1512">
        <f>IF(F1512="","",IF(F1512&gt;0,10*F1512^2,0))</f>
        <v/>
      </c>
    </row>
    <row r="1513">
      <c r="A1513">
        <f>Input!A1513</f>
        <v/>
      </c>
      <c r="B1513">
        <f>IF(ISNUMBER(Input!B1513),IF(AND(Input!B1513&gt;=20,Input!B1513&lt;=700),Input!B1513,""),"")</f>
        <v/>
      </c>
      <c r="C1513">
        <f>IF(B1513="","",INT(A1513))</f>
        <v/>
      </c>
      <c r="D1513">
        <f>IF(B1513="","",HOUR(A1513))</f>
        <v/>
      </c>
      <c r="E1513">
        <f>IF(B1513="","",IF(INPUT!$I$1="","",IF(C1513&lt;(INT(INPUT!$I$1)-INPUT!$I$2),"Off Meds",IF(C1513&lt;=(INT(INPUT!$I$1)+INPUT!$I$2),"Washout","On Meds"))))</f>
        <v/>
      </c>
      <c r="F1513">
        <f>IF(B1513="","",1.509*(LN(B1513)^1.084-5.381))</f>
        <v/>
      </c>
      <c r="G1513">
        <f>IF(F1513="","",IF(F1513&lt;0,10*F1513^2,0))</f>
        <v/>
      </c>
      <c r="H1513">
        <f>IF(F1513="","",IF(F1513&gt;0,10*F1513^2,0))</f>
        <v/>
      </c>
    </row>
    <row r="1514">
      <c r="A1514">
        <f>Input!A1514</f>
        <v/>
      </c>
      <c r="B1514">
        <f>IF(ISNUMBER(Input!B1514),IF(AND(Input!B1514&gt;=20,Input!B1514&lt;=700),Input!B1514,""),"")</f>
        <v/>
      </c>
      <c r="C1514">
        <f>IF(B1514="","",INT(A1514))</f>
        <v/>
      </c>
      <c r="D1514">
        <f>IF(B1514="","",HOUR(A1514))</f>
        <v/>
      </c>
      <c r="E1514">
        <f>IF(B1514="","",IF(INPUT!$I$1="","",IF(C1514&lt;(INT(INPUT!$I$1)-INPUT!$I$2),"Off Meds",IF(C1514&lt;=(INT(INPUT!$I$1)+INPUT!$I$2),"Washout","On Meds"))))</f>
        <v/>
      </c>
      <c r="F1514">
        <f>IF(B1514="","",1.509*(LN(B1514)^1.084-5.381))</f>
        <v/>
      </c>
      <c r="G1514">
        <f>IF(F1514="","",IF(F1514&lt;0,10*F1514^2,0))</f>
        <v/>
      </c>
      <c r="H1514">
        <f>IF(F1514="","",IF(F1514&gt;0,10*F1514^2,0))</f>
        <v/>
      </c>
    </row>
    <row r="1515">
      <c r="A1515">
        <f>Input!A1515</f>
        <v/>
      </c>
      <c r="B1515">
        <f>IF(ISNUMBER(Input!B1515),IF(AND(Input!B1515&gt;=20,Input!B1515&lt;=700),Input!B1515,""),"")</f>
        <v/>
      </c>
      <c r="C1515">
        <f>IF(B1515="","",INT(A1515))</f>
        <v/>
      </c>
      <c r="D1515">
        <f>IF(B1515="","",HOUR(A1515))</f>
        <v/>
      </c>
      <c r="E1515">
        <f>IF(B1515="","",IF(INPUT!$I$1="","",IF(C1515&lt;(INT(INPUT!$I$1)-INPUT!$I$2),"Off Meds",IF(C1515&lt;=(INT(INPUT!$I$1)+INPUT!$I$2),"Washout","On Meds"))))</f>
        <v/>
      </c>
      <c r="F1515">
        <f>IF(B1515="","",1.509*(LN(B1515)^1.084-5.381))</f>
        <v/>
      </c>
      <c r="G1515">
        <f>IF(F1515="","",IF(F1515&lt;0,10*F1515^2,0))</f>
        <v/>
      </c>
      <c r="H1515">
        <f>IF(F1515="","",IF(F1515&gt;0,10*F1515^2,0))</f>
        <v/>
      </c>
    </row>
    <row r="1516">
      <c r="A1516">
        <f>Input!A1516</f>
        <v/>
      </c>
      <c r="B1516">
        <f>IF(ISNUMBER(Input!B1516),IF(AND(Input!B1516&gt;=20,Input!B1516&lt;=700),Input!B1516,""),"")</f>
        <v/>
      </c>
      <c r="C1516">
        <f>IF(B1516="","",INT(A1516))</f>
        <v/>
      </c>
      <c r="D1516">
        <f>IF(B1516="","",HOUR(A1516))</f>
        <v/>
      </c>
      <c r="E1516">
        <f>IF(B1516="","",IF(INPUT!$I$1="","",IF(C1516&lt;(INT(INPUT!$I$1)-INPUT!$I$2),"Off Meds",IF(C1516&lt;=(INT(INPUT!$I$1)+INPUT!$I$2),"Washout","On Meds"))))</f>
        <v/>
      </c>
      <c r="F1516">
        <f>IF(B1516="","",1.509*(LN(B1516)^1.084-5.381))</f>
        <v/>
      </c>
      <c r="G1516">
        <f>IF(F1516="","",IF(F1516&lt;0,10*F1516^2,0))</f>
        <v/>
      </c>
      <c r="H1516">
        <f>IF(F1516="","",IF(F1516&gt;0,10*F1516^2,0))</f>
        <v/>
      </c>
    </row>
    <row r="1517">
      <c r="A1517">
        <f>Input!A1517</f>
        <v/>
      </c>
      <c r="B1517">
        <f>IF(ISNUMBER(Input!B1517),IF(AND(Input!B1517&gt;=20,Input!B1517&lt;=700),Input!B1517,""),"")</f>
        <v/>
      </c>
      <c r="C1517">
        <f>IF(B1517="","",INT(A1517))</f>
        <v/>
      </c>
      <c r="D1517">
        <f>IF(B1517="","",HOUR(A1517))</f>
        <v/>
      </c>
      <c r="E1517">
        <f>IF(B1517="","",IF(INPUT!$I$1="","",IF(C1517&lt;(INT(INPUT!$I$1)-INPUT!$I$2),"Off Meds",IF(C1517&lt;=(INT(INPUT!$I$1)+INPUT!$I$2),"Washout","On Meds"))))</f>
        <v/>
      </c>
      <c r="F1517">
        <f>IF(B1517="","",1.509*(LN(B1517)^1.084-5.381))</f>
        <v/>
      </c>
      <c r="G1517">
        <f>IF(F1517="","",IF(F1517&lt;0,10*F1517^2,0))</f>
        <v/>
      </c>
      <c r="H1517">
        <f>IF(F1517="","",IF(F1517&gt;0,10*F1517^2,0))</f>
        <v/>
      </c>
    </row>
    <row r="1518">
      <c r="A1518">
        <f>Input!A1518</f>
        <v/>
      </c>
      <c r="B1518">
        <f>IF(ISNUMBER(Input!B1518),IF(AND(Input!B1518&gt;=20,Input!B1518&lt;=700),Input!B1518,""),"")</f>
        <v/>
      </c>
      <c r="C1518">
        <f>IF(B1518="","",INT(A1518))</f>
        <v/>
      </c>
      <c r="D1518">
        <f>IF(B1518="","",HOUR(A1518))</f>
        <v/>
      </c>
      <c r="E1518">
        <f>IF(B1518="","",IF(INPUT!$I$1="","",IF(C1518&lt;(INT(INPUT!$I$1)-INPUT!$I$2),"Off Meds",IF(C1518&lt;=(INT(INPUT!$I$1)+INPUT!$I$2),"Washout","On Meds"))))</f>
        <v/>
      </c>
      <c r="F1518">
        <f>IF(B1518="","",1.509*(LN(B1518)^1.084-5.381))</f>
        <v/>
      </c>
      <c r="G1518">
        <f>IF(F1518="","",IF(F1518&lt;0,10*F1518^2,0))</f>
        <v/>
      </c>
      <c r="H1518">
        <f>IF(F1518="","",IF(F1518&gt;0,10*F1518^2,0))</f>
        <v/>
      </c>
    </row>
    <row r="1519">
      <c r="A1519">
        <f>Input!A1519</f>
        <v/>
      </c>
      <c r="B1519">
        <f>IF(ISNUMBER(Input!B1519),IF(AND(Input!B1519&gt;=20,Input!B1519&lt;=700),Input!B1519,""),"")</f>
        <v/>
      </c>
      <c r="C1519">
        <f>IF(B1519="","",INT(A1519))</f>
        <v/>
      </c>
      <c r="D1519">
        <f>IF(B1519="","",HOUR(A1519))</f>
        <v/>
      </c>
      <c r="E1519">
        <f>IF(B1519="","",IF(INPUT!$I$1="","",IF(C1519&lt;(INT(INPUT!$I$1)-INPUT!$I$2),"Off Meds",IF(C1519&lt;=(INT(INPUT!$I$1)+INPUT!$I$2),"Washout","On Meds"))))</f>
        <v/>
      </c>
      <c r="F1519">
        <f>IF(B1519="","",1.509*(LN(B1519)^1.084-5.381))</f>
        <v/>
      </c>
      <c r="G1519">
        <f>IF(F1519="","",IF(F1519&lt;0,10*F1519^2,0))</f>
        <v/>
      </c>
      <c r="H1519">
        <f>IF(F1519="","",IF(F1519&gt;0,10*F1519^2,0))</f>
        <v/>
      </c>
    </row>
    <row r="1520">
      <c r="A1520">
        <f>Input!A1520</f>
        <v/>
      </c>
      <c r="B1520">
        <f>IF(ISNUMBER(Input!B1520),IF(AND(Input!B1520&gt;=20,Input!B1520&lt;=700),Input!B1520,""),"")</f>
        <v/>
      </c>
      <c r="C1520">
        <f>IF(B1520="","",INT(A1520))</f>
        <v/>
      </c>
      <c r="D1520">
        <f>IF(B1520="","",HOUR(A1520))</f>
        <v/>
      </c>
      <c r="E1520">
        <f>IF(B1520="","",IF(INPUT!$I$1="","",IF(C1520&lt;(INT(INPUT!$I$1)-INPUT!$I$2),"Off Meds",IF(C1520&lt;=(INT(INPUT!$I$1)+INPUT!$I$2),"Washout","On Meds"))))</f>
        <v/>
      </c>
      <c r="F1520">
        <f>IF(B1520="","",1.509*(LN(B1520)^1.084-5.381))</f>
        <v/>
      </c>
      <c r="G1520">
        <f>IF(F1520="","",IF(F1520&lt;0,10*F1520^2,0))</f>
        <v/>
      </c>
      <c r="H1520">
        <f>IF(F1520="","",IF(F1520&gt;0,10*F1520^2,0))</f>
        <v/>
      </c>
    </row>
    <row r="1521">
      <c r="A1521">
        <f>Input!A1521</f>
        <v/>
      </c>
      <c r="B1521">
        <f>IF(ISNUMBER(Input!B1521),IF(AND(Input!B1521&gt;=20,Input!B1521&lt;=700),Input!B1521,""),"")</f>
        <v/>
      </c>
      <c r="C1521">
        <f>IF(B1521="","",INT(A1521))</f>
        <v/>
      </c>
      <c r="D1521">
        <f>IF(B1521="","",HOUR(A1521))</f>
        <v/>
      </c>
      <c r="E1521">
        <f>IF(B1521="","",IF(INPUT!$I$1="","",IF(C1521&lt;(INT(INPUT!$I$1)-INPUT!$I$2),"Off Meds",IF(C1521&lt;=(INT(INPUT!$I$1)+INPUT!$I$2),"Washout","On Meds"))))</f>
        <v/>
      </c>
      <c r="F1521">
        <f>IF(B1521="","",1.509*(LN(B1521)^1.084-5.381))</f>
        <v/>
      </c>
      <c r="G1521">
        <f>IF(F1521="","",IF(F1521&lt;0,10*F1521^2,0))</f>
        <v/>
      </c>
      <c r="H1521">
        <f>IF(F1521="","",IF(F1521&gt;0,10*F1521^2,0))</f>
        <v/>
      </c>
    </row>
    <row r="1522">
      <c r="A1522">
        <f>Input!A1522</f>
        <v/>
      </c>
      <c r="B1522">
        <f>IF(ISNUMBER(Input!B1522),IF(AND(Input!B1522&gt;=20,Input!B1522&lt;=700),Input!B1522,""),"")</f>
        <v/>
      </c>
      <c r="C1522">
        <f>IF(B1522="","",INT(A1522))</f>
        <v/>
      </c>
      <c r="D1522">
        <f>IF(B1522="","",HOUR(A1522))</f>
        <v/>
      </c>
      <c r="E1522">
        <f>IF(B1522="","",IF(INPUT!$I$1="","",IF(C1522&lt;(INT(INPUT!$I$1)-INPUT!$I$2),"Off Meds",IF(C1522&lt;=(INT(INPUT!$I$1)+INPUT!$I$2),"Washout","On Meds"))))</f>
        <v/>
      </c>
      <c r="F1522">
        <f>IF(B1522="","",1.509*(LN(B1522)^1.084-5.381))</f>
        <v/>
      </c>
      <c r="G1522">
        <f>IF(F1522="","",IF(F1522&lt;0,10*F1522^2,0))</f>
        <v/>
      </c>
      <c r="H1522">
        <f>IF(F1522="","",IF(F1522&gt;0,10*F1522^2,0))</f>
        <v/>
      </c>
    </row>
    <row r="1523">
      <c r="A1523">
        <f>Input!A1523</f>
        <v/>
      </c>
      <c r="B1523">
        <f>IF(ISNUMBER(Input!B1523),IF(AND(Input!B1523&gt;=20,Input!B1523&lt;=700),Input!B1523,""),"")</f>
        <v/>
      </c>
      <c r="C1523">
        <f>IF(B1523="","",INT(A1523))</f>
        <v/>
      </c>
      <c r="D1523">
        <f>IF(B1523="","",HOUR(A1523))</f>
        <v/>
      </c>
      <c r="E1523">
        <f>IF(B1523="","",IF(INPUT!$I$1="","",IF(C1523&lt;(INT(INPUT!$I$1)-INPUT!$I$2),"Off Meds",IF(C1523&lt;=(INT(INPUT!$I$1)+INPUT!$I$2),"Washout","On Meds"))))</f>
        <v/>
      </c>
      <c r="F1523">
        <f>IF(B1523="","",1.509*(LN(B1523)^1.084-5.381))</f>
        <v/>
      </c>
      <c r="G1523">
        <f>IF(F1523="","",IF(F1523&lt;0,10*F1523^2,0))</f>
        <v/>
      </c>
      <c r="H1523">
        <f>IF(F1523="","",IF(F1523&gt;0,10*F1523^2,0))</f>
        <v/>
      </c>
    </row>
    <row r="1524">
      <c r="A1524">
        <f>Input!A1524</f>
        <v/>
      </c>
      <c r="B1524">
        <f>IF(ISNUMBER(Input!B1524),IF(AND(Input!B1524&gt;=20,Input!B1524&lt;=700),Input!B1524,""),"")</f>
        <v/>
      </c>
      <c r="C1524">
        <f>IF(B1524="","",INT(A1524))</f>
        <v/>
      </c>
      <c r="D1524">
        <f>IF(B1524="","",HOUR(A1524))</f>
        <v/>
      </c>
      <c r="E1524">
        <f>IF(B1524="","",IF(INPUT!$I$1="","",IF(C1524&lt;(INT(INPUT!$I$1)-INPUT!$I$2),"Off Meds",IF(C1524&lt;=(INT(INPUT!$I$1)+INPUT!$I$2),"Washout","On Meds"))))</f>
        <v/>
      </c>
      <c r="F1524">
        <f>IF(B1524="","",1.509*(LN(B1524)^1.084-5.381))</f>
        <v/>
      </c>
      <c r="G1524">
        <f>IF(F1524="","",IF(F1524&lt;0,10*F1524^2,0))</f>
        <v/>
      </c>
      <c r="H1524">
        <f>IF(F1524="","",IF(F1524&gt;0,10*F1524^2,0))</f>
        <v/>
      </c>
    </row>
    <row r="1525">
      <c r="A1525">
        <f>Input!A1525</f>
        <v/>
      </c>
      <c r="B1525">
        <f>IF(ISNUMBER(Input!B1525),IF(AND(Input!B1525&gt;=20,Input!B1525&lt;=700),Input!B1525,""),"")</f>
        <v/>
      </c>
      <c r="C1525">
        <f>IF(B1525="","",INT(A1525))</f>
        <v/>
      </c>
      <c r="D1525">
        <f>IF(B1525="","",HOUR(A1525))</f>
        <v/>
      </c>
      <c r="E1525">
        <f>IF(B1525="","",IF(INPUT!$I$1="","",IF(C1525&lt;(INT(INPUT!$I$1)-INPUT!$I$2),"Off Meds",IF(C1525&lt;=(INT(INPUT!$I$1)+INPUT!$I$2),"Washout","On Meds"))))</f>
        <v/>
      </c>
      <c r="F1525">
        <f>IF(B1525="","",1.509*(LN(B1525)^1.084-5.381))</f>
        <v/>
      </c>
      <c r="G1525">
        <f>IF(F1525="","",IF(F1525&lt;0,10*F1525^2,0))</f>
        <v/>
      </c>
      <c r="H1525">
        <f>IF(F1525="","",IF(F1525&gt;0,10*F1525^2,0))</f>
        <v/>
      </c>
    </row>
    <row r="1526">
      <c r="A1526">
        <f>Input!A1526</f>
        <v/>
      </c>
      <c r="B1526">
        <f>IF(ISNUMBER(Input!B1526),IF(AND(Input!B1526&gt;=20,Input!B1526&lt;=700),Input!B1526,""),"")</f>
        <v/>
      </c>
      <c r="C1526">
        <f>IF(B1526="","",INT(A1526))</f>
        <v/>
      </c>
      <c r="D1526">
        <f>IF(B1526="","",HOUR(A1526))</f>
        <v/>
      </c>
      <c r="E1526">
        <f>IF(B1526="","",IF(INPUT!$I$1="","",IF(C1526&lt;(INT(INPUT!$I$1)-INPUT!$I$2),"Off Meds",IF(C1526&lt;=(INT(INPUT!$I$1)+INPUT!$I$2),"Washout","On Meds"))))</f>
        <v/>
      </c>
      <c r="F1526">
        <f>IF(B1526="","",1.509*(LN(B1526)^1.084-5.381))</f>
        <v/>
      </c>
      <c r="G1526">
        <f>IF(F1526="","",IF(F1526&lt;0,10*F1526^2,0))</f>
        <v/>
      </c>
      <c r="H1526">
        <f>IF(F1526="","",IF(F1526&gt;0,10*F1526^2,0))</f>
        <v/>
      </c>
    </row>
    <row r="1527">
      <c r="A1527">
        <f>Input!A1527</f>
        <v/>
      </c>
      <c r="B1527">
        <f>IF(ISNUMBER(Input!B1527),IF(AND(Input!B1527&gt;=20,Input!B1527&lt;=700),Input!B1527,""),"")</f>
        <v/>
      </c>
      <c r="C1527">
        <f>IF(B1527="","",INT(A1527))</f>
        <v/>
      </c>
      <c r="D1527">
        <f>IF(B1527="","",HOUR(A1527))</f>
        <v/>
      </c>
      <c r="E1527">
        <f>IF(B1527="","",IF(INPUT!$I$1="","",IF(C1527&lt;(INT(INPUT!$I$1)-INPUT!$I$2),"Off Meds",IF(C1527&lt;=(INT(INPUT!$I$1)+INPUT!$I$2),"Washout","On Meds"))))</f>
        <v/>
      </c>
      <c r="F1527">
        <f>IF(B1527="","",1.509*(LN(B1527)^1.084-5.381))</f>
        <v/>
      </c>
      <c r="G1527">
        <f>IF(F1527="","",IF(F1527&lt;0,10*F1527^2,0))</f>
        <v/>
      </c>
      <c r="H1527">
        <f>IF(F1527="","",IF(F1527&gt;0,10*F1527^2,0))</f>
        <v/>
      </c>
    </row>
    <row r="1528">
      <c r="A1528">
        <f>Input!A1528</f>
        <v/>
      </c>
      <c r="B1528">
        <f>IF(ISNUMBER(Input!B1528),IF(AND(Input!B1528&gt;=20,Input!B1528&lt;=700),Input!B1528,""),"")</f>
        <v/>
      </c>
      <c r="C1528">
        <f>IF(B1528="","",INT(A1528))</f>
        <v/>
      </c>
      <c r="D1528">
        <f>IF(B1528="","",HOUR(A1528))</f>
        <v/>
      </c>
      <c r="E1528">
        <f>IF(B1528="","",IF(INPUT!$I$1="","",IF(C1528&lt;(INT(INPUT!$I$1)-INPUT!$I$2),"Off Meds",IF(C1528&lt;=(INT(INPUT!$I$1)+INPUT!$I$2),"Washout","On Meds"))))</f>
        <v/>
      </c>
      <c r="F1528">
        <f>IF(B1528="","",1.509*(LN(B1528)^1.084-5.381))</f>
        <v/>
      </c>
      <c r="G1528">
        <f>IF(F1528="","",IF(F1528&lt;0,10*F1528^2,0))</f>
        <v/>
      </c>
      <c r="H1528">
        <f>IF(F1528="","",IF(F1528&gt;0,10*F1528^2,0))</f>
        <v/>
      </c>
    </row>
    <row r="1529">
      <c r="A1529">
        <f>Input!A1529</f>
        <v/>
      </c>
      <c r="B1529">
        <f>IF(ISNUMBER(Input!B1529),IF(AND(Input!B1529&gt;=20,Input!B1529&lt;=700),Input!B1529,""),"")</f>
        <v/>
      </c>
      <c r="C1529">
        <f>IF(B1529="","",INT(A1529))</f>
        <v/>
      </c>
      <c r="D1529">
        <f>IF(B1529="","",HOUR(A1529))</f>
        <v/>
      </c>
      <c r="E1529">
        <f>IF(B1529="","",IF(INPUT!$I$1="","",IF(C1529&lt;(INT(INPUT!$I$1)-INPUT!$I$2),"Off Meds",IF(C1529&lt;=(INT(INPUT!$I$1)+INPUT!$I$2),"Washout","On Meds"))))</f>
        <v/>
      </c>
      <c r="F1529">
        <f>IF(B1529="","",1.509*(LN(B1529)^1.084-5.381))</f>
        <v/>
      </c>
      <c r="G1529">
        <f>IF(F1529="","",IF(F1529&lt;0,10*F1529^2,0))</f>
        <v/>
      </c>
      <c r="H1529">
        <f>IF(F1529="","",IF(F1529&gt;0,10*F1529^2,0))</f>
        <v/>
      </c>
    </row>
    <row r="1530">
      <c r="A1530">
        <f>Input!A1530</f>
        <v/>
      </c>
      <c r="B1530">
        <f>IF(ISNUMBER(Input!B1530),IF(AND(Input!B1530&gt;=20,Input!B1530&lt;=700),Input!B1530,""),"")</f>
        <v/>
      </c>
      <c r="C1530">
        <f>IF(B1530="","",INT(A1530))</f>
        <v/>
      </c>
      <c r="D1530">
        <f>IF(B1530="","",HOUR(A1530))</f>
        <v/>
      </c>
      <c r="E1530">
        <f>IF(B1530="","",IF(INPUT!$I$1="","",IF(C1530&lt;(INT(INPUT!$I$1)-INPUT!$I$2),"Off Meds",IF(C1530&lt;=(INT(INPUT!$I$1)+INPUT!$I$2),"Washout","On Meds"))))</f>
        <v/>
      </c>
      <c r="F1530">
        <f>IF(B1530="","",1.509*(LN(B1530)^1.084-5.381))</f>
        <v/>
      </c>
      <c r="G1530">
        <f>IF(F1530="","",IF(F1530&lt;0,10*F1530^2,0))</f>
        <v/>
      </c>
      <c r="H1530">
        <f>IF(F1530="","",IF(F1530&gt;0,10*F1530^2,0))</f>
        <v/>
      </c>
    </row>
    <row r="1531">
      <c r="A1531">
        <f>Input!A1531</f>
        <v/>
      </c>
      <c r="B1531">
        <f>IF(ISNUMBER(Input!B1531),IF(AND(Input!B1531&gt;=20,Input!B1531&lt;=700),Input!B1531,""),"")</f>
        <v/>
      </c>
      <c r="C1531">
        <f>IF(B1531="","",INT(A1531))</f>
        <v/>
      </c>
      <c r="D1531">
        <f>IF(B1531="","",HOUR(A1531))</f>
        <v/>
      </c>
      <c r="E1531">
        <f>IF(B1531="","",IF(INPUT!$I$1="","",IF(C1531&lt;(INT(INPUT!$I$1)-INPUT!$I$2),"Off Meds",IF(C1531&lt;=(INT(INPUT!$I$1)+INPUT!$I$2),"Washout","On Meds"))))</f>
        <v/>
      </c>
      <c r="F1531">
        <f>IF(B1531="","",1.509*(LN(B1531)^1.084-5.381))</f>
        <v/>
      </c>
      <c r="G1531">
        <f>IF(F1531="","",IF(F1531&lt;0,10*F1531^2,0))</f>
        <v/>
      </c>
      <c r="H1531">
        <f>IF(F1531="","",IF(F1531&gt;0,10*F1531^2,0))</f>
        <v/>
      </c>
    </row>
    <row r="1532">
      <c r="A1532">
        <f>Input!A1532</f>
        <v/>
      </c>
      <c r="B1532">
        <f>IF(ISNUMBER(Input!B1532),IF(AND(Input!B1532&gt;=20,Input!B1532&lt;=700),Input!B1532,""),"")</f>
        <v/>
      </c>
      <c r="C1532">
        <f>IF(B1532="","",INT(A1532))</f>
        <v/>
      </c>
      <c r="D1532">
        <f>IF(B1532="","",HOUR(A1532))</f>
        <v/>
      </c>
      <c r="E1532">
        <f>IF(B1532="","",IF(INPUT!$I$1="","",IF(C1532&lt;(INT(INPUT!$I$1)-INPUT!$I$2),"Off Meds",IF(C1532&lt;=(INT(INPUT!$I$1)+INPUT!$I$2),"Washout","On Meds"))))</f>
        <v/>
      </c>
      <c r="F1532">
        <f>IF(B1532="","",1.509*(LN(B1532)^1.084-5.381))</f>
        <v/>
      </c>
      <c r="G1532">
        <f>IF(F1532="","",IF(F1532&lt;0,10*F1532^2,0))</f>
        <v/>
      </c>
      <c r="H1532">
        <f>IF(F1532="","",IF(F1532&gt;0,10*F1532^2,0))</f>
        <v/>
      </c>
    </row>
    <row r="1533">
      <c r="A1533">
        <f>Input!A1533</f>
        <v/>
      </c>
      <c r="B1533">
        <f>IF(ISNUMBER(Input!B1533),IF(AND(Input!B1533&gt;=20,Input!B1533&lt;=700),Input!B1533,""),"")</f>
        <v/>
      </c>
      <c r="C1533">
        <f>IF(B1533="","",INT(A1533))</f>
        <v/>
      </c>
      <c r="D1533">
        <f>IF(B1533="","",HOUR(A1533))</f>
        <v/>
      </c>
      <c r="E1533">
        <f>IF(B1533="","",IF(INPUT!$I$1="","",IF(C1533&lt;(INT(INPUT!$I$1)-INPUT!$I$2),"Off Meds",IF(C1533&lt;=(INT(INPUT!$I$1)+INPUT!$I$2),"Washout","On Meds"))))</f>
        <v/>
      </c>
      <c r="F1533">
        <f>IF(B1533="","",1.509*(LN(B1533)^1.084-5.381))</f>
        <v/>
      </c>
      <c r="G1533">
        <f>IF(F1533="","",IF(F1533&lt;0,10*F1533^2,0))</f>
        <v/>
      </c>
      <c r="H1533">
        <f>IF(F1533="","",IF(F1533&gt;0,10*F1533^2,0))</f>
        <v/>
      </c>
    </row>
    <row r="1534">
      <c r="A1534">
        <f>Input!A1534</f>
        <v/>
      </c>
      <c r="B1534">
        <f>IF(ISNUMBER(Input!B1534),IF(AND(Input!B1534&gt;=20,Input!B1534&lt;=700),Input!B1534,""),"")</f>
        <v/>
      </c>
      <c r="C1534">
        <f>IF(B1534="","",INT(A1534))</f>
        <v/>
      </c>
      <c r="D1534">
        <f>IF(B1534="","",HOUR(A1534))</f>
        <v/>
      </c>
      <c r="E1534">
        <f>IF(B1534="","",IF(INPUT!$I$1="","",IF(C1534&lt;(INT(INPUT!$I$1)-INPUT!$I$2),"Off Meds",IF(C1534&lt;=(INT(INPUT!$I$1)+INPUT!$I$2),"Washout","On Meds"))))</f>
        <v/>
      </c>
      <c r="F1534">
        <f>IF(B1534="","",1.509*(LN(B1534)^1.084-5.381))</f>
        <v/>
      </c>
      <c r="G1534">
        <f>IF(F1534="","",IF(F1534&lt;0,10*F1534^2,0))</f>
        <v/>
      </c>
      <c r="H1534">
        <f>IF(F1534="","",IF(F1534&gt;0,10*F1534^2,0))</f>
        <v/>
      </c>
    </row>
    <row r="1535">
      <c r="A1535">
        <f>Input!A1535</f>
        <v/>
      </c>
      <c r="B1535">
        <f>IF(ISNUMBER(Input!B1535),IF(AND(Input!B1535&gt;=20,Input!B1535&lt;=700),Input!B1535,""),"")</f>
        <v/>
      </c>
      <c r="C1535">
        <f>IF(B1535="","",INT(A1535))</f>
        <v/>
      </c>
      <c r="D1535">
        <f>IF(B1535="","",HOUR(A1535))</f>
        <v/>
      </c>
      <c r="E1535">
        <f>IF(B1535="","",IF(INPUT!$I$1="","",IF(C1535&lt;(INT(INPUT!$I$1)-INPUT!$I$2),"Off Meds",IF(C1535&lt;=(INT(INPUT!$I$1)+INPUT!$I$2),"Washout","On Meds"))))</f>
        <v/>
      </c>
      <c r="F1535">
        <f>IF(B1535="","",1.509*(LN(B1535)^1.084-5.381))</f>
        <v/>
      </c>
      <c r="G1535">
        <f>IF(F1535="","",IF(F1535&lt;0,10*F1535^2,0))</f>
        <v/>
      </c>
      <c r="H1535">
        <f>IF(F1535="","",IF(F1535&gt;0,10*F1535^2,0))</f>
        <v/>
      </c>
    </row>
    <row r="1536">
      <c r="A1536">
        <f>Input!A1536</f>
        <v/>
      </c>
      <c r="B1536">
        <f>IF(ISNUMBER(Input!B1536),IF(AND(Input!B1536&gt;=20,Input!B1536&lt;=700),Input!B1536,""),"")</f>
        <v/>
      </c>
      <c r="C1536">
        <f>IF(B1536="","",INT(A1536))</f>
        <v/>
      </c>
      <c r="D1536">
        <f>IF(B1536="","",HOUR(A1536))</f>
        <v/>
      </c>
      <c r="E1536">
        <f>IF(B1536="","",IF(INPUT!$I$1="","",IF(C1536&lt;(INT(INPUT!$I$1)-INPUT!$I$2),"Off Meds",IF(C1536&lt;=(INT(INPUT!$I$1)+INPUT!$I$2),"Washout","On Meds"))))</f>
        <v/>
      </c>
      <c r="F1536">
        <f>IF(B1536="","",1.509*(LN(B1536)^1.084-5.381))</f>
        <v/>
      </c>
      <c r="G1536">
        <f>IF(F1536="","",IF(F1536&lt;0,10*F1536^2,0))</f>
        <v/>
      </c>
      <c r="H1536">
        <f>IF(F1536="","",IF(F1536&gt;0,10*F1536^2,0))</f>
        <v/>
      </c>
    </row>
    <row r="1537">
      <c r="A1537">
        <f>Input!A1537</f>
        <v/>
      </c>
      <c r="B1537">
        <f>IF(ISNUMBER(Input!B1537),IF(AND(Input!B1537&gt;=20,Input!B1537&lt;=700),Input!B1537,""),"")</f>
        <v/>
      </c>
      <c r="C1537">
        <f>IF(B1537="","",INT(A1537))</f>
        <v/>
      </c>
      <c r="D1537">
        <f>IF(B1537="","",HOUR(A1537))</f>
        <v/>
      </c>
      <c r="E1537">
        <f>IF(B1537="","",IF(INPUT!$I$1="","",IF(C1537&lt;(INT(INPUT!$I$1)-INPUT!$I$2),"Off Meds",IF(C1537&lt;=(INT(INPUT!$I$1)+INPUT!$I$2),"Washout","On Meds"))))</f>
        <v/>
      </c>
      <c r="F1537">
        <f>IF(B1537="","",1.509*(LN(B1537)^1.084-5.381))</f>
        <v/>
      </c>
      <c r="G1537">
        <f>IF(F1537="","",IF(F1537&lt;0,10*F1537^2,0))</f>
        <v/>
      </c>
      <c r="H1537">
        <f>IF(F1537="","",IF(F1537&gt;0,10*F1537^2,0))</f>
        <v/>
      </c>
    </row>
    <row r="1538">
      <c r="A1538">
        <f>Input!A1538</f>
        <v/>
      </c>
      <c r="B1538">
        <f>IF(ISNUMBER(Input!B1538),IF(AND(Input!B1538&gt;=20,Input!B1538&lt;=700),Input!B1538,""),"")</f>
        <v/>
      </c>
      <c r="C1538">
        <f>IF(B1538="","",INT(A1538))</f>
        <v/>
      </c>
      <c r="D1538">
        <f>IF(B1538="","",HOUR(A1538))</f>
        <v/>
      </c>
      <c r="E1538">
        <f>IF(B1538="","",IF(INPUT!$I$1="","",IF(C1538&lt;(INT(INPUT!$I$1)-INPUT!$I$2),"Off Meds",IF(C1538&lt;=(INT(INPUT!$I$1)+INPUT!$I$2),"Washout","On Meds"))))</f>
        <v/>
      </c>
      <c r="F1538">
        <f>IF(B1538="","",1.509*(LN(B1538)^1.084-5.381))</f>
        <v/>
      </c>
      <c r="G1538">
        <f>IF(F1538="","",IF(F1538&lt;0,10*F1538^2,0))</f>
        <v/>
      </c>
      <c r="H1538">
        <f>IF(F1538="","",IF(F1538&gt;0,10*F1538^2,0))</f>
        <v/>
      </c>
    </row>
    <row r="1539">
      <c r="A1539">
        <f>Input!A1539</f>
        <v/>
      </c>
      <c r="B1539">
        <f>IF(ISNUMBER(Input!B1539),IF(AND(Input!B1539&gt;=20,Input!B1539&lt;=700),Input!B1539,""),"")</f>
        <v/>
      </c>
      <c r="C1539">
        <f>IF(B1539="","",INT(A1539))</f>
        <v/>
      </c>
      <c r="D1539">
        <f>IF(B1539="","",HOUR(A1539))</f>
        <v/>
      </c>
      <c r="E1539">
        <f>IF(B1539="","",IF(INPUT!$I$1="","",IF(C1539&lt;(INT(INPUT!$I$1)-INPUT!$I$2),"Off Meds",IF(C1539&lt;=(INT(INPUT!$I$1)+INPUT!$I$2),"Washout","On Meds"))))</f>
        <v/>
      </c>
      <c r="F1539">
        <f>IF(B1539="","",1.509*(LN(B1539)^1.084-5.381))</f>
        <v/>
      </c>
      <c r="G1539">
        <f>IF(F1539="","",IF(F1539&lt;0,10*F1539^2,0))</f>
        <v/>
      </c>
      <c r="H1539">
        <f>IF(F1539="","",IF(F1539&gt;0,10*F1539^2,0))</f>
        <v/>
      </c>
    </row>
    <row r="1540">
      <c r="A1540">
        <f>Input!A1540</f>
        <v/>
      </c>
      <c r="B1540">
        <f>IF(ISNUMBER(Input!B1540),IF(AND(Input!B1540&gt;=20,Input!B1540&lt;=700),Input!B1540,""),"")</f>
        <v/>
      </c>
      <c r="C1540">
        <f>IF(B1540="","",INT(A1540))</f>
        <v/>
      </c>
      <c r="D1540">
        <f>IF(B1540="","",HOUR(A1540))</f>
        <v/>
      </c>
      <c r="E1540">
        <f>IF(B1540="","",IF(INPUT!$I$1="","",IF(C1540&lt;(INT(INPUT!$I$1)-INPUT!$I$2),"Off Meds",IF(C1540&lt;=(INT(INPUT!$I$1)+INPUT!$I$2),"Washout","On Meds"))))</f>
        <v/>
      </c>
      <c r="F1540">
        <f>IF(B1540="","",1.509*(LN(B1540)^1.084-5.381))</f>
        <v/>
      </c>
      <c r="G1540">
        <f>IF(F1540="","",IF(F1540&lt;0,10*F1540^2,0))</f>
        <v/>
      </c>
      <c r="H1540">
        <f>IF(F1540="","",IF(F1540&gt;0,10*F1540^2,0))</f>
        <v/>
      </c>
    </row>
    <row r="1541">
      <c r="A1541">
        <f>Input!A1541</f>
        <v/>
      </c>
      <c r="B1541">
        <f>IF(ISNUMBER(Input!B1541),IF(AND(Input!B1541&gt;=20,Input!B1541&lt;=700),Input!B1541,""),"")</f>
        <v/>
      </c>
      <c r="C1541">
        <f>IF(B1541="","",INT(A1541))</f>
        <v/>
      </c>
      <c r="D1541">
        <f>IF(B1541="","",HOUR(A1541))</f>
        <v/>
      </c>
      <c r="E1541">
        <f>IF(B1541="","",IF(INPUT!$I$1="","",IF(C1541&lt;(INT(INPUT!$I$1)-INPUT!$I$2),"Off Meds",IF(C1541&lt;=(INT(INPUT!$I$1)+INPUT!$I$2),"Washout","On Meds"))))</f>
        <v/>
      </c>
      <c r="F1541">
        <f>IF(B1541="","",1.509*(LN(B1541)^1.084-5.381))</f>
        <v/>
      </c>
      <c r="G1541">
        <f>IF(F1541="","",IF(F1541&lt;0,10*F1541^2,0))</f>
        <v/>
      </c>
      <c r="H1541">
        <f>IF(F1541="","",IF(F1541&gt;0,10*F1541^2,0))</f>
        <v/>
      </c>
    </row>
    <row r="1542">
      <c r="A1542">
        <f>Input!A1542</f>
        <v/>
      </c>
      <c r="B1542">
        <f>IF(ISNUMBER(Input!B1542),IF(AND(Input!B1542&gt;=20,Input!B1542&lt;=700),Input!B1542,""),"")</f>
        <v/>
      </c>
      <c r="C1542">
        <f>IF(B1542="","",INT(A1542))</f>
        <v/>
      </c>
      <c r="D1542">
        <f>IF(B1542="","",HOUR(A1542))</f>
        <v/>
      </c>
      <c r="E1542">
        <f>IF(B1542="","",IF(INPUT!$I$1="","",IF(C1542&lt;(INT(INPUT!$I$1)-INPUT!$I$2),"Off Meds",IF(C1542&lt;=(INT(INPUT!$I$1)+INPUT!$I$2),"Washout","On Meds"))))</f>
        <v/>
      </c>
      <c r="F1542">
        <f>IF(B1542="","",1.509*(LN(B1542)^1.084-5.381))</f>
        <v/>
      </c>
      <c r="G1542">
        <f>IF(F1542="","",IF(F1542&lt;0,10*F1542^2,0))</f>
        <v/>
      </c>
      <c r="H1542">
        <f>IF(F1542="","",IF(F1542&gt;0,10*F1542^2,0))</f>
        <v/>
      </c>
    </row>
    <row r="1543">
      <c r="A1543">
        <f>Input!A1543</f>
        <v/>
      </c>
      <c r="B1543">
        <f>IF(ISNUMBER(Input!B1543),IF(AND(Input!B1543&gt;=20,Input!B1543&lt;=700),Input!B1543,""),"")</f>
        <v/>
      </c>
      <c r="C1543">
        <f>IF(B1543="","",INT(A1543))</f>
        <v/>
      </c>
      <c r="D1543">
        <f>IF(B1543="","",HOUR(A1543))</f>
        <v/>
      </c>
      <c r="E1543">
        <f>IF(B1543="","",IF(INPUT!$I$1="","",IF(C1543&lt;(INT(INPUT!$I$1)-INPUT!$I$2),"Off Meds",IF(C1543&lt;=(INT(INPUT!$I$1)+INPUT!$I$2),"Washout","On Meds"))))</f>
        <v/>
      </c>
      <c r="F1543">
        <f>IF(B1543="","",1.509*(LN(B1543)^1.084-5.381))</f>
        <v/>
      </c>
      <c r="G1543">
        <f>IF(F1543="","",IF(F1543&lt;0,10*F1543^2,0))</f>
        <v/>
      </c>
      <c r="H1543">
        <f>IF(F1543="","",IF(F1543&gt;0,10*F1543^2,0))</f>
        <v/>
      </c>
    </row>
    <row r="1544">
      <c r="A1544">
        <f>Input!A1544</f>
        <v/>
      </c>
      <c r="B1544">
        <f>IF(ISNUMBER(Input!B1544),IF(AND(Input!B1544&gt;=20,Input!B1544&lt;=700),Input!B1544,""),"")</f>
        <v/>
      </c>
      <c r="C1544">
        <f>IF(B1544="","",INT(A1544))</f>
        <v/>
      </c>
      <c r="D1544">
        <f>IF(B1544="","",HOUR(A1544))</f>
        <v/>
      </c>
      <c r="E1544">
        <f>IF(B1544="","",IF(INPUT!$I$1="","",IF(C1544&lt;(INT(INPUT!$I$1)-INPUT!$I$2),"Off Meds",IF(C1544&lt;=(INT(INPUT!$I$1)+INPUT!$I$2),"Washout","On Meds"))))</f>
        <v/>
      </c>
      <c r="F1544">
        <f>IF(B1544="","",1.509*(LN(B1544)^1.084-5.381))</f>
        <v/>
      </c>
      <c r="G1544">
        <f>IF(F1544="","",IF(F1544&lt;0,10*F1544^2,0))</f>
        <v/>
      </c>
      <c r="H1544">
        <f>IF(F1544="","",IF(F1544&gt;0,10*F1544^2,0))</f>
        <v/>
      </c>
    </row>
    <row r="1545">
      <c r="A1545">
        <f>Input!A1545</f>
        <v/>
      </c>
      <c r="B1545">
        <f>IF(ISNUMBER(Input!B1545),IF(AND(Input!B1545&gt;=20,Input!B1545&lt;=700),Input!B1545,""),"")</f>
        <v/>
      </c>
      <c r="C1545">
        <f>IF(B1545="","",INT(A1545))</f>
        <v/>
      </c>
      <c r="D1545">
        <f>IF(B1545="","",HOUR(A1545))</f>
        <v/>
      </c>
      <c r="E1545">
        <f>IF(B1545="","",IF(INPUT!$I$1="","",IF(C1545&lt;(INT(INPUT!$I$1)-INPUT!$I$2),"Off Meds",IF(C1545&lt;=(INT(INPUT!$I$1)+INPUT!$I$2),"Washout","On Meds"))))</f>
        <v/>
      </c>
      <c r="F1545">
        <f>IF(B1545="","",1.509*(LN(B1545)^1.084-5.381))</f>
        <v/>
      </c>
      <c r="G1545">
        <f>IF(F1545="","",IF(F1545&lt;0,10*F1545^2,0))</f>
        <v/>
      </c>
      <c r="H1545">
        <f>IF(F1545="","",IF(F1545&gt;0,10*F1545^2,0))</f>
        <v/>
      </c>
    </row>
    <row r="1546">
      <c r="A1546">
        <f>Input!A1546</f>
        <v/>
      </c>
      <c r="B1546">
        <f>IF(ISNUMBER(Input!B1546),IF(AND(Input!B1546&gt;=20,Input!B1546&lt;=700),Input!B1546,""),"")</f>
        <v/>
      </c>
      <c r="C1546">
        <f>IF(B1546="","",INT(A1546))</f>
        <v/>
      </c>
      <c r="D1546">
        <f>IF(B1546="","",HOUR(A1546))</f>
        <v/>
      </c>
      <c r="E1546">
        <f>IF(B1546="","",IF(INPUT!$I$1="","",IF(C1546&lt;(INT(INPUT!$I$1)-INPUT!$I$2),"Off Meds",IF(C1546&lt;=(INT(INPUT!$I$1)+INPUT!$I$2),"Washout","On Meds"))))</f>
        <v/>
      </c>
      <c r="F1546">
        <f>IF(B1546="","",1.509*(LN(B1546)^1.084-5.381))</f>
        <v/>
      </c>
      <c r="G1546">
        <f>IF(F1546="","",IF(F1546&lt;0,10*F1546^2,0))</f>
        <v/>
      </c>
      <c r="H1546">
        <f>IF(F1546="","",IF(F1546&gt;0,10*F1546^2,0))</f>
        <v/>
      </c>
    </row>
    <row r="1547">
      <c r="A1547">
        <f>Input!A1547</f>
        <v/>
      </c>
      <c r="B1547">
        <f>IF(ISNUMBER(Input!B1547),IF(AND(Input!B1547&gt;=20,Input!B1547&lt;=700),Input!B1547,""),"")</f>
        <v/>
      </c>
      <c r="C1547">
        <f>IF(B1547="","",INT(A1547))</f>
        <v/>
      </c>
      <c r="D1547">
        <f>IF(B1547="","",HOUR(A1547))</f>
        <v/>
      </c>
      <c r="E1547">
        <f>IF(B1547="","",IF(INPUT!$I$1="","",IF(C1547&lt;(INT(INPUT!$I$1)-INPUT!$I$2),"Off Meds",IF(C1547&lt;=(INT(INPUT!$I$1)+INPUT!$I$2),"Washout","On Meds"))))</f>
        <v/>
      </c>
      <c r="F1547">
        <f>IF(B1547="","",1.509*(LN(B1547)^1.084-5.381))</f>
        <v/>
      </c>
      <c r="G1547">
        <f>IF(F1547="","",IF(F1547&lt;0,10*F1547^2,0))</f>
        <v/>
      </c>
      <c r="H1547">
        <f>IF(F1547="","",IF(F1547&gt;0,10*F1547^2,0))</f>
        <v/>
      </c>
    </row>
    <row r="1548">
      <c r="A1548">
        <f>Input!A1548</f>
        <v/>
      </c>
      <c r="B1548">
        <f>IF(ISNUMBER(Input!B1548),IF(AND(Input!B1548&gt;=20,Input!B1548&lt;=700),Input!B1548,""),"")</f>
        <v/>
      </c>
      <c r="C1548">
        <f>IF(B1548="","",INT(A1548))</f>
        <v/>
      </c>
      <c r="D1548">
        <f>IF(B1548="","",HOUR(A1548))</f>
        <v/>
      </c>
      <c r="E1548">
        <f>IF(B1548="","",IF(INPUT!$I$1="","",IF(C1548&lt;(INT(INPUT!$I$1)-INPUT!$I$2),"Off Meds",IF(C1548&lt;=(INT(INPUT!$I$1)+INPUT!$I$2),"Washout","On Meds"))))</f>
        <v/>
      </c>
      <c r="F1548">
        <f>IF(B1548="","",1.509*(LN(B1548)^1.084-5.381))</f>
        <v/>
      </c>
      <c r="G1548">
        <f>IF(F1548="","",IF(F1548&lt;0,10*F1548^2,0))</f>
        <v/>
      </c>
      <c r="H1548">
        <f>IF(F1548="","",IF(F1548&gt;0,10*F1548^2,0))</f>
        <v/>
      </c>
    </row>
    <row r="1549">
      <c r="A1549">
        <f>Input!A1549</f>
        <v/>
      </c>
      <c r="B1549">
        <f>IF(ISNUMBER(Input!B1549),IF(AND(Input!B1549&gt;=20,Input!B1549&lt;=700),Input!B1549,""),"")</f>
        <v/>
      </c>
      <c r="C1549">
        <f>IF(B1549="","",INT(A1549))</f>
        <v/>
      </c>
      <c r="D1549">
        <f>IF(B1549="","",HOUR(A1549))</f>
        <v/>
      </c>
      <c r="E1549">
        <f>IF(B1549="","",IF(INPUT!$I$1="","",IF(C1549&lt;(INT(INPUT!$I$1)-INPUT!$I$2),"Off Meds",IF(C1549&lt;=(INT(INPUT!$I$1)+INPUT!$I$2),"Washout","On Meds"))))</f>
        <v/>
      </c>
      <c r="F1549">
        <f>IF(B1549="","",1.509*(LN(B1549)^1.084-5.381))</f>
        <v/>
      </c>
      <c r="G1549">
        <f>IF(F1549="","",IF(F1549&lt;0,10*F1549^2,0))</f>
        <v/>
      </c>
      <c r="H1549">
        <f>IF(F1549="","",IF(F1549&gt;0,10*F1549^2,0))</f>
        <v/>
      </c>
    </row>
    <row r="1550">
      <c r="A1550">
        <f>Input!A1550</f>
        <v/>
      </c>
      <c r="B1550">
        <f>IF(ISNUMBER(Input!B1550),IF(AND(Input!B1550&gt;=20,Input!B1550&lt;=700),Input!B1550,""),"")</f>
        <v/>
      </c>
      <c r="C1550">
        <f>IF(B1550="","",INT(A1550))</f>
        <v/>
      </c>
      <c r="D1550">
        <f>IF(B1550="","",HOUR(A1550))</f>
        <v/>
      </c>
      <c r="E1550">
        <f>IF(B1550="","",IF(INPUT!$I$1="","",IF(C1550&lt;(INT(INPUT!$I$1)-INPUT!$I$2),"Off Meds",IF(C1550&lt;=(INT(INPUT!$I$1)+INPUT!$I$2),"Washout","On Meds"))))</f>
        <v/>
      </c>
      <c r="F1550">
        <f>IF(B1550="","",1.509*(LN(B1550)^1.084-5.381))</f>
        <v/>
      </c>
      <c r="G1550">
        <f>IF(F1550="","",IF(F1550&lt;0,10*F1550^2,0))</f>
        <v/>
      </c>
      <c r="H1550">
        <f>IF(F1550="","",IF(F1550&gt;0,10*F1550^2,0))</f>
        <v/>
      </c>
    </row>
    <row r="1551">
      <c r="A1551">
        <f>Input!A1551</f>
        <v/>
      </c>
      <c r="B1551">
        <f>IF(ISNUMBER(Input!B1551),IF(AND(Input!B1551&gt;=20,Input!B1551&lt;=700),Input!B1551,""),"")</f>
        <v/>
      </c>
      <c r="C1551">
        <f>IF(B1551="","",INT(A1551))</f>
        <v/>
      </c>
      <c r="D1551">
        <f>IF(B1551="","",HOUR(A1551))</f>
        <v/>
      </c>
      <c r="E1551">
        <f>IF(B1551="","",IF(INPUT!$I$1="","",IF(C1551&lt;(INT(INPUT!$I$1)-INPUT!$I$2),"Off Meds",IF(C1551&lt;=(INT(INPUT!$I$1)+INPUT!$I$2),"Washout","On Meds"))))</f>
        <v/>
      </c>
      <c r="F1551">
        <f>IF(B1551="","",1.509*(LN(B1551)^1.084-5.381))</f>
        <v/>
      </c>
      <c r="G1551">
        <f>IF(F1551="","",IF(F1551&lt;0,10*F1551^2,0))</f>
        <v/>
      </c>
      <c r="H1551">
        <f>IF(F1551="","",IF(F1551&gt;0,10*F1551^2,0))</f>
        <v/>
      </c>
    </row>
    <row r="1552">
      <c r="A1552">
        <f>Input!A1552</f>
        <v/>
      </c>
      <c r="B1552">
        <f>IF(ISNUMBER(Input!B1552),IF(AND(Input!B1552&gt;=20,Input!B1552&lt;=700),Input!B1552,""),"")</f>
        <v/>
      </c>
      <c r="C1552">
        <f>IF(B1552="","",INT(A1552))</f>
        <v/>
      </c>
      <c r="D1552">
        <f>IF(B1552="","",HOUR(A1552))</f>
        <v/>
      </c>
      <c r="E1552">
        <f>IF(B1552="","",IF(INPUT!$I$1="","",IF(C1552&lt;(INT(INPUT!$I$1)-INPUT!$I$2),"Off Meds",IF(C1552&lt;=(INT(INPUT!$I$1)+INPUT!$I$2),"Washout","On Meds"))))</f>
        <v/>
      </c>
      <c r="F1552">
        <f>IF(B1552="","",1.509*(LN(B1552)^1.084-5.381))</f>
        <v/>
      </c>
      <c r="G1552">
        <f>IF(F1552="","",IF(F1552&lt;0,10*F1552^2,0))</f>
        <v/>
      </c>
      <c r="H1552">
        <f>IF(F1552="","",IF(F1552&gt;0,10*F1552^2,0))</f>
        <v/>
      </c>
    </row>
    <row r="1553">
      <c r="A1553">
        <f>Input!A1553</f>
        <v/>
      </c>
      <c r="B1553">
        <f>IF(ISNUMBER(Input!B1553),IF(AND(Input!B1553&gt;=20,Input!B1553&lt;=700),Input!B1553,""),"")</f>
        <v/>
      </c>
      <c r="C1553">
        <f>IF(B1553="","",INT(A1553))</f>
        <v/>
      </c>
      <c r="D1553">
        <f>IF(B1553="","",HOUR(A1553))</f>
        <v/>
      </c>
      <c r="E1553">
        <f>IF(B1553="","",IF(INPUT!$I$1="","",IF(C1553&lt;(INT(INPUT!$I$1)-INPUT!$I$2),"Off Meds",IF(C1553&lt;=(INT(INPUT!$I$1)+INPUT!$I$2),"Washout","On Meds"))))</f>
        <v/>
      </c>
      <c r="F1553">
        <f>IF(B1553="","",1.509*(LN(B1553)^1.084-5.381))</f>
        <v/>
      </c>
      <c r="G1553">
        <f>IF(F1553="","",IF(F1553&lt;0,10*F1553^2,0))</f>
        <v/>
      </c>
      <c r="H1553">
        <f>IF(F1553="","",IF(F1553&gt;0,10*F1553^2,0))</f>
        <v/>
      </c>
    </row>
    <row r="1554">
      <c r="A1554">
        <f>Input!A1554</f>
        <v/>
      </c>
      <c r="B1554">
        <f>IF(ISNUMBER(Input!B1554),IF(AND(Input!B1554&gt;=20,Input!B1554&lt;=700),Input!B1554,""),"")</f>
        <v/>
      </c>
      <c r="C1554">
        <f>IF(B1554="","",INT(A1554))</f>
        <v/>
      </c>
      <c r="D1554">
        <f>IF(B1554="","",HOUR(A1554))</f>
        <v/>
      </c>
      <c r="E1554">
        <f>IF(B1554="","",IF(INPUT!$I$1="","",IF(C1554&lt;(INT(INPUT!$I$1)-INPUT!$I$2),"Off Meds",IF(C1554&lt;=(INT(INPUT!$I$1)+INPUT!$I$2),"Washout","On Meds"))))</f>
        <v/>
      </c>
      <c r="F1554">
        <f>IF(B1554="","",1.509*(LN(B1554)^1.084-5.381))</f>
        <v/>
      </c>
      <c r="G1554">
        <f>IF(F1554="","",IF(F1554&lt;0,10*F1554^2,0))</f>
        <v/>
      </c>
      <c r="H1554">
        <f>IF(F1554="","",IF(F1554&gt;0,10*F1554^2,0))</f>
        <v/>
      </c>
    </row>
    <row r="1555">
      <c r="A1555">
        <f>Input!A1555</f>
        <v/>
      </c>
      <c r="B1555">
        <f>IF(ISNUMBER(Input!B1555),IF(AND(Input!B1555&gt;=20,Input!B1555&lt;=700),Input!B1555,""),"")</f>
        <v/>
      </c>
      <c r="C1555">
        <f>IF(B1555="","",INT(A1555))</f>
        <v/>
      </c>
      <c r="D1555">
        <f>IF(B1555="","",HOUR(A1555))</f>
        <v/>
      </c>
      <c r="E1555">
        <f>IF(B1555="","",IF(INPUT!$I$1="","",IF(C1555&lt;(INT(INPUT!$I$1)-INPUT!$I$2),"Off Meds",IF(C1555&lt;=(INT(INPUT!$I$1)+INPUT!$I$2),"Washout","On Meds"))))</f>
        <v/>
      </c>
      <c r="F1555">
        <f>IF(B1555="","",1.509*(LN(B1555)^1.084-5.381))</f>
        <v/>
      </c>
      <c r="G1555">
        <f>IF(F1555="","",IF(F1555&lt;0,10*F1555^2,0))</f>
        <v/>
      </c>
      <c r="H1555">
        <f>IF(F1555="","",IF(F1555&gt;0,10*F1555^2,0))</f>
        <v/>
      </c>
    </row>
    <row r="1556">
      <c r="A1556">
        <f>Input!A1556</f>
        <v/>
      </c>
      <c r="B1556">
        <f>IF(ISNUMBER(Input!B1556),IF(AND(Input!B1556&gt;=20,Input!B1556&lt;=700),Input!B1556,""),"")</f>
        <v/>
      </c>
      <c r="C1556">
        <f>IF(B1556="","",INT(A1556))</f>
        <v/>
      </c>
      <c r="D1556">
        <f>IF(B1556="","",HOUR(A1556))</f>
        <v/>
      </c>
      <c r="E1556">
        <f>IF(B1556="","",IF(INPUT!$I$1="","",IF(C1556&lt;(INT(INPUT!$I$1)-INPUT!$I$2),"Off Meds",IF(C1556&lt;=(INT(INPUT!$I$1)+INPUT!$I$2),"Washout","On Meds"))))</f>
        <v/>
      </c>
      <c r="F1556">
        <f>IF(B1556="","",1.509*(LN(B1556)^1.084-5.381))</f>
        <v/>
      </c>
      <c r="G1556">
        <f>IF(F1556="","",IF(F1556&lt;0,10*F1556^2,0))</f>
        <v/>
      </c>
      <c r="H1556">
        <f>IF(F1556="","",IF(F1556&gt;0,10*F1556^2,0))</f>
        <v/>
      </c>
    </row>
    <row r="1557">
      <c r="A1557">
        <f>Input!A1557</f>
        <v/>
      </c>
      <c r="B1557">
        <f>IF(ISNUMBER(Input!B1557),IF(AND(Input!B1557&gt;=20,Input!B1557&lt;=700),Input!B1557,""),"")</f>
        <v/>
      </c>
      <c r="C1557">
        <f>IF(B1557="","",INT(A1557))</f>
        <v/>
      </c>
      <c r="D1557">
        <f>IF(B1557="","",HOUR(A1557))</f>
        <v/>
      </c>
      <c r="E1557">
        <f>IF(B1557="","",IF(INPUT!$I$1="","",IF(C1557&lt;(INT(INPUT!$I$1)-INPUT!$I$2),"Off Meds",IF(C1557&lt;=(INT(INPUT!$I$1)+INPUT!$I$2),"Washout","On Meds"))))</f>
        <v/>
      </c>
      <c r="F1557">
        <f>IF(B1557="","",1.509*(LN(B1557)^1.084-5.381))</f>
        <v/>
      </c>
      <c r="G1557">
        <f>IF(F1557="","",IF(F1557&lt;0,10*F1557^2,0))</f>
        <v/>
      </c>
      <c r="H1557">
        <f>IF(F1557="","",IF(F1557&gt;0,10*F1557^2,0))</f>
        <v/>
      </c>
    </row>
    <row r="1558">
      <c r="A1558">
        <f>Input!A1558</f>
        <v/>
      </c>
      <c r="B1558">
        <f>IF(ISNUMBER(Input!B1558),IF(AND(Input!B1558&gt;=20,Input!B1558&lt;=700),Input!B1558,""),"")</f>
        <v/>
      </c>
      <c r="C1558">
        <f>IF(B1558="","",INT(A1558))</f>
        <v/>
      </c>
      <c r="D1558">
        <f>IF(B1558="","",HOUR(A1558))</f>
        <v/>
      </c>
      <c r="E1558">
        <f>IF(B1558="","",IF(INPUT!$I$1="","",IF(C1558&lt;(INT(INPUT!$I$1)-INPUT!$I$2),"Off Meds",IF(C1558&lt;=(INT(INPUT!$I$1)+INPUT!$I$2),"Washout","On Meds"))))</f>
        <v/>
      </c>
      <c r="F1558">
        <f>IF(B1558="","",1.509*(LN(B1558)^1.084-5.381))</f>
        <v/>
      </c>
      <c r="G1558">
        <f>IF(F1558="","",IF(F1558&lt;0,10*F1558^2,0))</f>
        <v/>
      </c>
      <c r="H1558">
        <f>IF(F1558="","",IF(F1558&gt;0,10*F1558^2,0))</f>
        <v/>
      </c>
    </row>
    <row r="1559">
      <c r="A1559">
        <f>Input!A1559</f>
        <v/>
      </c>
      <c r="B1559">
        <f>IF(ISNUMBER(Input!B1559),IF(AND(Input!B1559&gt;=20,Input!B1559&lt;=700),Input!B1559,""),"")</f>
        <v/>
      </c>
      <c r="C1559">
        <f>IF(B1559="","",INT(A1559))</f>
        <v/>
      </c>
      <c r="D1559">
        <f>IF(B1559="","",HOUR(A1559))</f>
        <v/>
      </c>
      <c r="E1559">
        <f>IF(B1559="","",IF(INPUT!$I$1="","",IF(C1559&lt;(INT(INPUT!$I$1)-INPUT!$I$2),"Off Meds",IF(C1559&lt;=(INT(INPUT!$I$1)+INPUT!$I$2),"Washout","On Meds"))))</f>
        <v/>
      </c>
      <c r="F1559">
        <f>IF(B1559="","",1.509*(LN(B1559)^1.084-5.381))</f>
        <v/>
      </c>
      <c r="G1559">
        <f>IF(F1559="","",IF(F1559&lt;0,10*F1559^2,0))</f>
        <v/>
      </c>
      <c r="H1559">
        <f>IF(F1559="","",IF(F1559&gt;0,10*F1559^2,0))</f>
        <v/>
      </c>
    </row>
    <row r="1560">
      <c r="A1560">
        <f>Input!A1560</f>
        <v/>
      </c>
      <c r="B1560">
        <f>IF(ISNUMBER(Input!B1560),IF(AND(Input!B1560&gt;=20,Input!B1560&lt;=700),Input!B1560,""),"")</f>
        <v/>
      </c>
      <c r="C1560">
        <f>IF(B1560="","",INT(A1560))</f>
        <v/>
      </c>
      <c r="D1560">
        <f>IF(B1560="","",HOUR(A1560))</f>
        <v/>
      </c>
      <c r="E1560">
        <f>IF(B1560="","",IF(INPUT!$I$1="","",IF(C1560&lt;(INT(INPUT!$I$1)-INPUT!$I$2),"Off Meds",IF(C1560&lt;=(INT(INPUT!$I$1)+INPUT!$I$2),"Washout","On Meds"))))</f>
        <v/>
      </c>
      <c r="F1560">
        <f>IF(B1560="","",1.509*(LN(B1560)^1.084-5.381))</f>
        <v/>
      </c>
      <c r="G1560">
        <f>IF(F1560="","",IF(F1560&lt;0,10*F1560^2,0))</f>
        <v/>
      </c>
      <c r="H1560">
        <f>IF(F1560="","",IF(F1560&gt;0,10*F1560^2,0))</f>
        <v/>
      </c>
    </row>
    <row r="1561">
      <c r="A1561">
        <f>Input!A1561</f>
        <v/>
      </c>
      <c r="B1561">
        <f>IF(ISNUMBER(Input!B1561),IF(AND(Input!B1561&gt;=20,Input!B1561&lt;=700),Input!B1561,""),"")</f>
        <v/>
      </c>
      <c r="C1561">
        <f>IF(B1561="","",INT(A1561))</f>
        <v/>
      </c>
      <c r="D1561">
        <f>IF(B1561="","",HOUR(A1561))</f>
        <v/>
      </c>
      <c r="E1561">
        <f>IF(B1561="","",IF(INPUT!$I$1="","",IF(C1561&lt;(INT(INPUT!$I$1)-INPUT!$I$2),"Off Meds",IF(C1561&lt;=(INT(INPUT!$I$1)+INPUT!$I$2),"Washout","On Meds"))))</f>
        <v/>
      </c>
      <c r="F1561">
        <f>IF(B1561="","",1.509*(LN(B1561)^1.084-5.381))</f>
        <v/>
      </c>
      <c r="G1561">
        <f>IF(F1561="","",IF(F1561&lt;0,10*F1561^2,0))</f>
        <v/>
      </c>
      <c r="H1561">
        <f>IF(F1561="","",IF(F1561&gt;0,10*F1561^2,0))</f>
        <v/>
      </c>
    </row>
    <row r="1562">
      <c r="A1562">
        <f>Input!A1562</f>
        <v/>
      </c>
      <c r="B1562">
        <f>IF(ISNUMBER(Input!B1562),IF(AND(Input!B1562&gt;=20,Input!B1562&lt;=700),Input!B1562,""),"")</f>
        <v/>
      </c>
      <c r="C1562">
        <f>IF(B1562="","",INT(A1562))</f>
        <v/>
      </c>
      <c r="D1562">
        <f>IF(B1562="","",HOUR(A1562))</f>
        <v/>
      </c>
      <c r="E1562">
        <f>IF(B1562="","",IF(INPUT!$I$1="","",IF(C1562&lt;(INT(INPUT!$I$1)-INPUT!$I$2),"Off Meds",IF(C1562&lt;=(INT(INPUT!$I$1)+INPUT!$I$2),"Washout","On Meds"))))</f>
        <v/>
      </c>
      <c r="F1562">
        <f>IF(B1562="","",1.509*(LN(B1562)^1.084-5.381))</f>
        <v/>
      </c>
      <c r="G1562">
        <f>IF(F1562="","",IF(F1562&lt;0,10*F1562^2,0))</f>
        <v/>
      </c>
      <c r="H1562">
        <f>IF(F1562="","",IF(F1562&gt;0,10*F1562^2,0))</f>
        <v/>
      </c>
    </row>
    <row r="1563">
      <c r="A1563">
        <f>Input!A1563</f>
        <v/>
      </c>
      <c r="B1563">
        <f>IF(ISNUMBER(Input!B1563),IF(AND(Input!B1563&gt;=20,Input!B1563&lt;=700),Input!B1563,""),"")</f>
        <v/>
      </c>
      <c r="C1563">
        <f>IF(B1563="","",INT(A1563))</f>
        <v/>
      </c>
      <c r="D1563">
        <f>IF(B1563="","",HOUR(A1563))</f>
        <v/>
      </c>
      <c r="E1563">
        <f>IF(B1563="","",IF(INPUT!$I$1="","",IF(C1563&lt;(INT(INPUT!$I$1)-INPUT!$I$2),"Off Meds",IF(C1563&lt;=(INT(INPUT!$I$1)+INPUT!$I$2),"Washout","On Meds"))))</f>
        <v/>
      </c>
      <c r="F1563">
        <f>IF(B1563="","",1.509*(LN(B1563)^1.084-5.381))</f>
        <v/>
      </c>
      <c r="G1563">
        <f>IF(F1563="","",IF(F1563&lt;0,10*F1563^2,0))</f>
        <v/>
      </c>
      <c r="H1563">
        <f>IF(F1563="","",IF(F1563&gt;0,10*F1563^2,0))</f>
        <v/>
      </c>
    </row>
    <row r="1564">
      <c r="A1564">
        <f>Input!A1564</f>
        <v/>
      </c>
      <c r="B1564">
        <f>IF(ISNUMBER(Input!B1564),IF(AND(Input!B1564&gt;=20,Input!B1564&lt;=700),Input!B1564,""),"")</f>
        <v/>
      </c>
      <c r="C1564">
        <f>IF(B1564="","",INT(A1564))</f>
        <v/>
      </c>
      <c r="D1564">
        <f>IF(B1564="","",HOUR(A1564))</f>
        <v/>
      </c>
      <c r="E1564">
        <f>IF(B1564="","",IF(INPUT!$I$1="","",IF(C1564&lt;(INT(INPUT!$I$1)-INPUT!$I$2),"Off Meds",IF(C1564&lt;=(INT(INPUT!$I$1)+INPUT!$I$2),"Washout","On Meds"))))</f>
        <v/>
      </c>
      <c r="F1564">
        <f>IF(B1564="","",1.509*(LN(B1564)^1.084-5.381))</f>
        <v/>
      </c>
      <c r="G1564">
        <f>IF(F1564="","",IF(F1564&lt;0,10*F1564^2,0))</f>
        <v/>
      </c>
      <c r="H1564">
        <f>IF(F1564="","",IF(F1564&gt;0,10*F1564^2,0))</f>
        <v/>
      </c>
    </row>
    <row r="1565">
      <c r="A1565">
        <f>Input!A1565</f>
        <v/>
      </c>
      <c r="B1565">
        <f>IF(ISNUMBER(Input!B1565),IF(AND(Input!B1565&gt;=20,Input!B1565&lt;=700),Input!B1565,""),"")</f>
        <v/>
      </c>
      <c r="C1565">
        <f>IF(B1565="","",INT(A1565))</f>
        <v/>
      </c>
      <c r="D1565">
        <f>IF(B1565="","",HOUR(A1565))</f>
        <v/>
      </c>
      <c r="E1565">
        <f>IF(B1565="","",IF(INPUT!$I$1="","",IF(C1565&lt;(INT(INPUT!$I$1)-INPUT!$I$2),"Off Meds",IF(C1565&lt;=(INT(INPUT!$I$1)+INPUT!$I$2),"Washout","On Meds"))))</f>
        <v/>
      </c>
      <c r="F1565">
        <f>IF(B1565="","",1.509*(LN(B1565)^1.084-5.381))</f>
        <v/>
      </c>
      <c r="G1565">
        <f>IF(F1565="","",IF(F1565&lt;0,10*F1565^2,0))</f>
        <v/>
      </c>
      <c r="H1565">
        <f>IF(F1565="","",IF(F1565&gt;0,10*F1565^2,0))</f>
        <v/>
      </c>
    </row>
    <row r="1566">
      <c r="A1566">
        <f>Input!A1566</f>
        <v/>
      </c>
      <c r="B1566">
        <f>IF(ISNUMBER(Input!B1566),IF(AND(Input!B1566&gt;=20,Input!B1566&lt;=700),Input!B1566,""),"")</f>
        <v/>
      </c>
      <c r="C1566">
        <f>IF(B1566="","",INT(A1566))</f>
        <v/>
      </c>
      <c r="D1566">
        <f>IF(B1566="","",HOUR(A1566))</f>
        <v/>
      </c>
      <c r="E1566">
        <f>IF(B1566="","",IF(INPUT!$I$1="","",IF(C1566&lt;(INT(INPUT!$I$1)-INPUT!$I$2),"Off Meds",IF(C1566&lt;=(INT(INPUT!$I$1)+INPUT!$I$2),"Washout","On Meds"))))</f>
        <v/>
      </c>
      <c r="F1566">
        <f>IF(B1566="","",1.509*(LN(B1566)^1.084-5.381))</f>
        <v/>
      </c>
      <c r="G1566">
        <f>IF(F1566="","",IF(F1566&lt;0,10*F1566^2,0))</f>
        <v/>
      </c>
      <c r="H1566">
        <f>IF(F1566="","",IF(F1566&gt;0,10*F1566^2,0))</f>
        <v/>
      </c>
    </row>
    <row r="1567">
      <c r="A1567">
        <f>Input!A1567</f>
        <v/>
      </c>
      <c r="B1567">
        <f>IF(ISNUMBER(Input!B1567),IF(AND(Input!B1567&gt;=20,Input!B1567&lt;=700),Input!B1567,""),"")</f>
        <v/>
      </c>
      <c r="C1567">
        <f>IF(B1567="","",INT(A1567))</f>
        <v/>
      </c>
      <c r="D1567">
        <f>IF(B1567="","",HOUR(A1567))</f>
        <v/>
      </c>
      <c r="E1567">
        <f>IF(B1567="","",IF(INPUT!$I$1="","",IF(C1567&lt;(INT(INPUT!$I$1)-INPUT!$I$2),"Off Meds",IF(C1567&lt;=(INT(INPUT!$I$1)+INPUT!$I$2),"Washout","On Meds"))))</f>
        <v/>
      </c>
      <c r="F1567">
        <f>IF(B1567="","",1.509*(LN(B1567)^1.084-5.381))</f>
        <v/>
      </c>
      <c r="G1567">
        <f>IF(F1567="","",IF(F1567&lt;0,10*F1567^2,0))</f>
        <v/>
      </c>
      <c r="H1567">
        <f>IF(F1567="","",IF(F1567&gt;0,10*F1567^2,0))</f>
        <v/>
      </c>
    </row>
    <row r="1568">
      <c r="A1568">
        <f>Input!A1568</f>
        <v/>
      </c>
      <c r="B1568">
        <f>IF(ISNUMBER(Input!B1568),IF(AND(Input!B1568&gt;=20,Input!B1568&lt;=700),Input!B1568,""),"")</f>
        <v/>
      </c>
      <c r="C1568">
        <f>IF(B1568="","",INT(A1568))</f>
        <v/>
      </c>
      <c r="D1568">
        <f>IF(B1568="","",HOUR(A1568))</f>
        <v/>
      </c>
      <c r="E1568">
        <f>IF(B1568="","",IF(INPUT!$I$1="","",IF(C1568&lt;(INT(INPUT!$I$1)-INPUT!$I$2),"Off Meds",IF(C1568&lt;=(INT(INPUT!$I$1)+INPUT!$I$2),"Washout","On Meds"))))</f>
        <v/>
      </c>
      <c r="F1568">
        <f>IF(B1568="","",1.509*(LN(B1568)^1.084-5.381))</f>
        <v/>
      </c>
      <c r="G1568">
        <f>IF(F1568="","",IF(F1568&lt;0,10*F1568^2,0))</f>
        <v/>
      </c>
      <c r="H1568">
        <f>IF(F1568="","",IF(F1568&gt;0,10*F1568^2,0))</f>
        <v/>
      </c>
    </row>
    <row r="1569">
      <c r="A1569">
        <f>Input!A1569</f>
        <v/>
      </c>
      <c r="B1569">
        <f>IF(ISNUMBER(Input!B1569),IF(AND(Input!B1569&gt;=20,Input!B1569&lt;=700),Input!B1569,""),"")</f>
        <v/>
      </c>
      <c r="C1569">
        <f>IF(B1569="","",INT(A1569))</f>
        <v/>
      </c>
      <c r="D1569">
        <f>IF(B1569="","",HOUR(A1569))</f>
        <v/>
      </c>
      <c r="E1569">
        <f>IF(B1569="","",IF(INPUT!$I$1="","",IF(C1569&lt;(INT(INPUT!$I$1)-INPUT!$I$2),"Off Meds",IF(C1569&lt;=(INT(INPUT!$I$1)+INPUT!$I$2),"Washout","On Meds"))))</f>
        <v/>
      </c>
      <c r="F1569">
        <f>IF(B1569="","",1.509*(LN(B1569)^1.084-5.381))</f>
        <v/>
      </c>
      <c r="G1569">
        <f>IF(F1569="","",IF(F1569&lt;0,10*F1569^2,0))</f>
        <v/>
      </c>
      <c r="H1569">
        <f>IF(F1569="","",IF(F1569&gt;0,10*F1569^2,0))</f>
        <v/>
      </c>
    </row>
    <row r="1570">
      <c r="A1570">
        <f>Input!A1570</f>
        <v/>
      </c>
      <c r="B1570">
        <f>IF(ISNUMBER(Input!B1570),IF(AND(Input!B1570&gt;=20,Input!B1570&lt;=700),Input!B1570,""),"")</f>
        <v/>
      </c>
      <c r="C1570">
        <f>IF(B1570="","",INT(A1570))</f>
        <v/>
      </c>
      <c r="D1570">
        <f>IF(B1570="","",HOUR(A1570))</f>
        <v/>
      </c>
      <c r="E1570">
        <f>IF(B1570="","",IF(INPUT!$I$1="","",IF(C1570&lt;(INT(INPUT!$I$1)-INPUT!$I$2),"Off Meds",IF(C1570&lt;=(INT(INPUT!$I$1)+INPUT!$I$2),"Washout","On Meds"))))</f>
        <v/>
      </c>
      <c r="F1570">
        <f>IF(B1570="","",1.509*(LN(B1570)^1.084-5.381))</f>
        <v/>
      </c>
      <c r="G1570">
        <f>IF(F1570="","",IF(F1570&lt;0,10*F1570^2,0))</f>
        <v/>
      </c>
      <c r="H1570">
        <f>IF(F1570="","",IF(F1570&gt;0,10*F1570^2,0))</f>
        <v/>
      </c>
    </row>
    <row r="1571">
      <c r="A1571">
        <f>Input!A1571</f>
        <v/>
      </c>
      <c r="B1571">
        <f>IF(ISNUMBER(Input!B1571),IF(AND(Input!B1571&gt;=20,Input!B1571&lt;=700),Input!B1571,""),"")</f>
        <v/>
      </c>
      <c r="C1571">
        <f>IF(B1571="","",INT(A1571))</f>
        <v/>
      </c>
      <c r="D1571">
        <f>IF(B1571="","",HOUR(A1571))</f>
        <v/>
      </c>
      <c r="E1571">
        <f>IF(B1571="","",IF(INPUT!$I$1="","",IF(C1571&lt;(INT(INPUT!$I$1)-INPUT!$I$2),"Off Meds",IF(C1571&lt;=(INT(INPUT!$I$1)+INPUT!$I$2),"Washout","On Meds"))))</f>
        <v/>
      </c>
      <c r="F1571">
        <f>IF(B1571="","",1.509*(LN(B1571)^1.084-5.381))</f>
        <v/>
      </c>
      <c r="G1571">
        <f>IF(F1571="","",IF(F1571&lt;0,10*F1571^2,0))</f>
        <v/>
      </c>
      <c r="H1571">
        <f>IF(F1571="","",IF(F1571&gt;0,10*F1571^2,0))</f>
        <v/>
      </c>
    </row>
    <row r="1572">
      <c r="A1572">
        <f>Input!A1572</f>
        <v/>
      </c>
      <c r="B1572">
        <f>IF(ISNUMBER(Input!B1572),IF(AND(Input!B1572&gt;=20,Input!B1572&lt;=700),Input!B1572,""),"")</f>
        <v/>
      </c>
      <c r="C1572">
        <f>IF(B1572="","",INT(A1572))</f>
        <v/>
      </c>
      <c r="D1572">
        <f>IF(B1572="","",HOUR(A1572))</f>
        <v/>
      </c>
      <c r="E1572">
        <f>IF(B1572="","",IF(INPUT!$I$1="","",IF(C1572&lt;(INT(INPUT!$I$1)-INPUT!$I$2),"Off Meds",IF(C1572&lt;=(INT(INPUT!$I$1)+INPUT!$I$2),"Washout","On Meds"))))</f>
        <v/>
      </c>
      <c r="F1572">
        <f>IF(B1572="","",1.509*(LN(B1572)^1.084-5.381))</f>
        <v/>
      </c>
      <c r="G1572">
        <f>IF(F1572="","",IF(F1572&lt;0,10*F1572^2,0))</f>
        <v/>
      </c>
      <c r="H1572">
        <f>IF(F1572="","",IF(F1572&gt;0,10*F1572^2,0))</f>
        <v/>
      </c>
    </row>
    <row r="1573">
      <c r="A1573">
        <f>Input!A1573</f>
        <v/>
      </c>
      <c r="B1573">
        <f>IF(ISNUMBER(Input!B1573),IF(AND(Input!B1573&gt;=20,Input!B1573&lt;=700),Input!B1573,""),"")</f>
        <v/>
      </c>
      <c r="C1573">
        <f>IF(B1573="","",INT(A1573))</f>
        <v/>
      </c>
      <c r="D1573">
        <f>IF(B1573="","",HOUR(A1573))</f>
        <v/>
      </c>
      <c r="E1573">
        <f>IF(B1573="","",IF(INPUT!$I$1="","",IF(C1573&lt;(INT(INPUT!$I$1)-INPUT!$I$2),"Off Meds",IF(C1573&lt;=(INT(INPUT!$I$1)+INPUT!$I$2),"Washout","On Meds"))))</f>
        <v/>
      </c>
      <c r="F1573">
        <f>IF(B1573="","",1.509*(LN(B1573)^1.084-5.381))</f>
        <v/>
      </c>
      <c r="G1573">
        <f>IF(F1573="","",IF(F1573&lt;0,10*F1573^2,0))</f>
        <v/>
      </c>
      <c r="H1573">
        <f>IF(F1573="","",IF(F1573&gt;0,10*F1573^2,0))</f>
        <v/>
      </c>
    </row>
    <row r="1574">
      <c r="A1574">
        <f>Input!A1574</f>
        <v/>
      </c>
      <c r="B1574">
        <f>IF(ISNUMBER(Input!B1574),IF(AND(Input!B1574&gt;=20,Input!B1574&lt;=700),Input!B1574,""),"")</f>
        <v/>
      </c>
      <c r="C1574">
        <f>IF(B1574="","",INT(A1574))</f>
        <v/>
      </c>
      <c r="D1574">
        <f>IF(B1574="","",HOUR(A1574))</f>
        <v/>
      </c>
      <c r="E1574">
        <f>IF(B1574="","",IF(INPUT!$I$1="","",IF(C1574&lt;(INT(INPUT!$I$1)-INPUT!$I$2),"Off Meds",IF(C1574&lt;=(INT(INPUT!$I$1)+INPUT!$I$2),"Washout","On Meds"))))</f>
        <v/>
      </c>
      <c r="F1574">
        <f>IF(B1574="","",1.509*(LN(B1574)^1.084-5.381))</f>
        <v/>
      </c>
      <c r="G1574">
        <f>IF(F1574="","",IF(F1574&lt;0,10*F1574^2,0))</f>
        <v/>
      </c>
      <c r="H1574">
        <f>IF(F1574="","",IF(F1574&gt;0,10*F1574^2,0))</f>
        <v/>
      </c>
    </row>
    <row r="1575">
      <c r="A1575">
        <f>Input!A1575</f>
        <v/>
      </c>
      <c r="B1575">
        <f>IF(ISNUMBER(Input!B1575),IF(AND(Input!B1575&gt;=20,Input!B1575&lt;=700),Input!B1575,""),"")</f>
        <v/>
      </c>
      <c r="C1575">
        <f>IF(B1575="","",INT(A1575))</f>
        <v/>
      </c>
      <c r="D1575">
        <f>IF(B1575="","",HOUR(A1575))</f>
        <v/>
      </c>
      <c r="E1575">
        <f>IF(B1575="","",IF(INPUT!$I$1="","",IF(C1575&lt;(INT(INPUT!$I$1)-INPUT!$I$2),"Off Meds",IF(C1575&lt;=(INT(INPUT!$I$1)+INPUT!$I$2),"Washout","On Meds"))))</f>
        <v/>
      </c>
      <c r="F1575">
        <f>IF(B1575="","",1.509*(LN(B1575)^1.084-5.381))</f>
        <v/>
      </c>
      <c r="G1575">
        <f>IF(F1575="","",IF(F1575&lt;0,10*F1575^2,0))</f>
        <v/>
      </c>
      <c r="H1575">
        <f>IF(F1575="","",IF(F1575&gt;0,10*F1575^2,0))</f>
        <v/>
      </c>
    </row>
    <row r="1576">
      <c r="A1576">
        <f>Input!A1576</f>
        <v/>
      </c>
      <c r="B1576">
        <f>IF(ISNUMBER(Input!B1576),IF(AND(Input!B1576&gt;=20,Input!B1576&lt;=700),Input!B1576,""),"")</f>
        <v/>
      </c>
      <c r="C1576">
        <f>IF(B1576="","",INT(A1576))</f>
        <v/>
      </c>
      <c r="D1576">
        <f>IF(B1576="","",HOUR(A1576))</f>
        <v/>
      </c>
      <c r="E1576">
        <f>IF(B1576="","",IF(INPUT!$I$1="","",IF(C1576&lt;(INT(INPUT!$I$1)-INPUT!$I$2),"Off Meds",IF(C1576&lt;=(INT(INPUT!$I$1)+INPUT!$I$2),"Washout","On Meds"))))</f>
        <v/>
      </c>
      <c r="F1576">
        <f>IF(B1576="","",1.509*(LN(B1576)^1.084-5.381))</f>
        <v/>
      </c>
      <c r="G1576">
        <f>IF(F1576="","",IF(F1576&lt;0,10*F1576^2,0))</f>
        <v/>
      </c>
      <c r="H1576">
        <f>IF(F1576="","",IF(F1576&gt;0,10*F1576^2,0))</f>
        <v/>
      </c>
    </row>
    <row r="1577">
      <c r="A1577">
        <f>Input!A1577</f>
        <v/>
      </c>
      <c r="B1577">
        <f>IF(ISNUMBER(Input!B1577),IF(AND(Input!B1577&gt;=20,Input!B1577&lt;=700),Input!B1577,""),"")</f>
        <v/>
      </c>
      <c r="C1577">
        <f>IF(B1577="","",INT(A1577))</f>
        <v/>
      </c>
      <c r="D1577">
        <f>IF(B1577="","",HOUR(A1577))</f>
        <v/>
      </c>
      <c r="E1577">
        <f>IF(B1577="","",IF(INPUT!$I$1="","",IF(C1577&lt;(INT(INPUT!$I$1)-INPUT!$I$2),"Off Meds",IF(C1577&lt;=(INT(INPUT!$I$1)+INPUT!$I$2),"Washout","On Meds"))))</f>
        <v/>
      </c>
      <c r="F1577">
        <f>IF(B1577="","",1.509*(LN(B1577)^1.084-5.381))</f>
        <v/>
      </c>
      <c r="G1577">
        <f>IF(F1577="","",IF(F1577&lt;0,10*F1577^2,0))</f>
        <v/>
      </c>
      <c r="H1577">
        <f>IF(F1577="","",IF(F1577&gt;0,10*F1577^2,0))</f>
        <v/>
      </c>
    </row>
    <row r="1578">
      <c r="A1578">
        <f>Input!A1578</f>
        <v/>
      </c>
      <c r="B1578">
        <f>IF(ISNUMBER(Input!B1578),IF(AND(Input!B1578&gt;=20,Input!B1578&lt;=700),Input!B1578,""),"")</f>
        <v/>
      </c>
      <c r="C1578">
        <f>IF(B1578="","",INT(A1578))</f>
        <v/>
      </c>
      <c r="D1578">
        <f>IF(B1578="","",HOUR(A1578))</f>
        <v/>
      </c>
      <c r="E1578">
        <f>IF(B1578="","",IF(INPUT!$I$1="","",IF(C1578&lt;(INT(INPUT!$I$1)-INPUT!$I$2),"Off Meds",IF(C1578&lt;=(INT(INPUT!$I$1)+INPUT!$I$2),"Washout","On Meds"))))</f>
        <v/>
      </c>
      <c r="F1578">
        <f>IF(B1578="","",1.509*(LN(B1578)^1.084-5.381))</f>
        <v/>
      </c>
      <c r="G1578">
        <f>IF(F1578="","",IF(F1578&lt;0,10*F1578^2,0))</f>
        <v/>
      </c>
      <c r="H1578">
        <f>IF(F1578="","",IF(F1578&gt;0,10*F1578^2,0))</f>
        <v/>
      </c>
    </row>
    <row r="1579">
      <c r="A1579">
        <f>Input!A1579</f>
        <v/>
      </c>
      <c r="B1579">
        <f>IF(ISNUMBER(Input!B1579),IF(AND(Input!B1579&gt;=20,Input!B1579&lt;=700),Input!B1579,""),"")</f>
        <v/>
      </c>
      <c r="C1579">
        <f>IF(B1579="","",INT(A1579))</f>
        <v/>
      </c>
      <c r="D1579">
        <f>IF(B1579="","",HOUR(A1579))</f>
        <v/>
      </c>
      <c r="E1579">
        <f>IF(B1579="","",IF(INPUT!$I$1="","",IF(C1579&lt;(INT(INPUT!$I$1)-INPUT!$I$2),"Off Meds",IF(C1579&lt;=(INT(INPUT!$I$1)+INPUT!$I$2),"Washout","On Meds"))))</f>
        <v/>
      </c>
      <c r="F1579">
        <f>IF(B1579="","",1.509*(LN(B1579)^1.084-5.381))</f>
        <v/>
      </c>
      <c r="G1579">
        <f>IF(F1579="","",IF(F1579&lt;0,10*F1579^2,0))</f>
        <v/>
      </c>
      <c r="H1579">
        <f>IF(F1579="","",IF(F1579&gt;0,10*F1579^2,0))</f>
        <v/>
      </c>
    </row>
    <row r="1580">
      <c r="A1580">
        <f>Input!A1580</f>
        <v/>
      </c>
      <c r="B1580">
        <f>IF(ISNUMBER(Input!B1580),IF(AND(Input!B1580&gt;=20,Input!B1580&lt;=700),Input!B1580,""),"")</f>
        <v/>
      </c>
      <c r="C1580">
        <f>IF(B1580="","",INT(A1580))</f>
        <v/>
      </c>
      <c r="D1580">
        <f>IF(B1580="","",HOUR(A1580))</f>
        <v/>
      </c>
      <c r="E1580">
        <f>IF(B1580="","",IF(INPUT!$I$1="","",IF(C1580&lt;(INT(INPUT!$I$1)-INPUT!$I$2),"Off Meds",IF(C1580&lt;=(INT(INPUT!$I$1)+INPUT!$I$2),"Washout","On Meds"))))</f>
        <v/>
      </c>
      <c r="F1580">
        <f>IF(B1580="","",1.509*(LN(B1580)^1.084-5.381))</f>
        <v/>
      </c>
      <c r="G1580">
        <f>IF(F1580="","",IF(F1580&lt;0,10*F1580^2,0))</f>
        <v/>
      </c>
      <c r="H1580">
        <f>IF(F1580="","",IF(F1580&gt;0,10*F1580^2,0))</f>
        <v/>
      </c>
    </row>
    <row r="1581">
      <c r="A1581">
        <f>Input!A1581</f>
        <v/>
      </c>
      <c r="B1581">
        <f>IF(ISNUMBER(Input!B1581),IF(AND(Input!B1581&gt;=20,Input!B1581&lt;=700),Input!B1581,""),"")</f>
        <v/>
      </c>
      <c r="C1581">
        <f>IF(B1581="","",INT(A1581))</f>
        <v/>
      </c>
      <c r="D1581">
        <f>IF(B1581="","",HOUR(A1581))</f>
        <v/>
      </c>
      <c r="E1581">
        <f>IF(B1581="","",IF(INPUT!$I$1="","",IF(C1581&lt;(INT(INPUT!$I$1)-INPUT!$I$2),"Off Meds",IF(C1581&lt;=(INT(INPUT!$I$1)+INPUT!$I$2),"Washout","On Meds"))))</f>
        <v/>
      </c>
      <c r="F1581">
        <f>IF(B1581="","",1.509*(LN(B1581)^1.084-5.381))</f>
        <v/>
      </c>
      <c r="G1581">
        <f>IF(F1581="","",IF(F1581&lt;0,10*F1581^2,0))</f>
        <v/>
      </c>
      <c r="H1581">
        <f>IF(F1581="","",IF(F1581&gt;0,10*F1581^2,0))</f>
        <v/>
      </c>
    </row>
    <row r="1582">
      <c r="A1582">
        <f>Input!A1582</f>
        <v/>
      </c>
      <c r="B1582">
        <f>IF(ISNUMBER(Input!B1582),IF(AND(Input!B1582&gt;=20,Input!B1582&lt;=700),Input!B1582,""),"")</f>
        <v/>
      </c>
      <c r="C1582">
        <f>IF(B1582="","",INT(A1582))</f>
        <v/>
      </c>
      <c r="D1582">
        <f>IF(B1582="","",HOUR(A1582))</f>
        <v/>
      </c>
      <c r="E1582">
        <f>IF(B1582="","",IF(INPUT!$I$1="","",IF(C1582&lt;(INT(INPUT!$I$1)-INPUT!$I$2),"Off Meds",IF(C1582&lt;=(INT(INPUT!$I$1)+INPUT!$I$2),"Washout","On Meds"))))</f>
        <v/>
      </c>
      <c r="F1582">
        <f>IF(B1582="","",1.509*(LN(B1582)^1.084-5.381))</f>
        <v/>
      </c>
      <c r="G1582">
        <f>IF(F1582="","",IF(F1582&lt;0,10*F1582^2,0))</f>
        <v/>
      </c>
      <c r="H1582">
        <f>IF(F1582="","",IF(F1582&gt;0,10*F1582^2,0))</f>
        <v/>
      </c>
    </row>
    <row r="1583">
      <c r="A1583">
        <f>Input!A1583</f>
        <v/>
      </c>
      <c r="B1583">
        <f>IF(ISNUMBER(Input!B1583),IF(AND(Input!B1583&gt;=20,Input!B1583&lt;=700),Input!B1583,""),"")</f>
        <v/>
      </c>
      <c r="C1583">
        <f>IF(B1583="","",INT(A1583))</f>
        <v/>
      </c>
      <c r="D1583">
        <f>IF(B1583="","",HOUR(A1583))</f>
        <v/>
      </c>
      <c r="E1583">
        <f>IF(B1583="","",IF(INPUT!$I$1="","",IF(C1583&lt;(INT(INPUT!$I$1)-INPUT!$I$2),"Off Meds",IF(C1583&lt;=(INT(INPUT!$I$1)+INPUT!$I$2),"Washout","On Meds"))))</f>
        <v/>
      </c>
      <c r="F1583">
        <f>IF(B1583="","",1.509*(LN(B1583)^1.084-5.381))</f>
        <v/>
      </c>
      <c r="G1583">
        <f>IF(F1583="","",IF(F1583&lt;0,10*F1583^2,0))</f>
        <v/>
      </c>
      <c r="H1583">
        <f>IF(F1583="","",IF(F1583&gt;0,10*F1583^2,0))</f>
        <v/>
      </c>
    </row>
    <row r="1584">
      <c r="A1584">
        <f>Input!A1584</f>
        <v/>
      </c>
      <c r="B1584">
        <f>IF(ISNUMBER(Input!B1584),IF(AND(Input!B1584&gt;=20,Input!B1584&lt;=700),Input!B1584,""),"")</f>
        <v/>
      </c>
      <c r="C1584">
        <f>IF(B1584="","",INT(A1584))</f>
        <v/>
      </c>
      <c r="D1584">
        <f>IF(B1584="","",HOUR(A1584))</f>
        <v/>
      </c>
      <c r="E1584">
        <f>IF(B1584="","",IF(INPUT!$I$1="","",IF(C1584&lt;(INT(INPUT!$I$1)-INPUT!$I$2),"Off Meds",IF(C1584&lt;=(INT(INPUT!$I$1)+INPUT!$I$2),"Washout","On Meds"))))</f>
        <v/>
      </c>
      <c r="F1584">
        <f>IF(B1584="","",1.509*(LN(B1584)^1.084-5.381))</f>
        <v/>
      </c>
      <c r="G1584">
        <f>IF(F1584="","",IF(F1584&lt;0,10*F1584^2,0))</f>
        <v/>
      </c>
      <c r="H1584">
        <f>IF(F1584="","",IF(F1584&gt;0,10*F1584^2,0))</f>
        <v/>
      </c>
    </row>
    <row r="1585">
      <c r="A1585">
        <f>Input!A1585</f>
        <v/>
      </c>
      <c r="B1585">
        <f>IF(ISNUMBER(Input!B1585),IF(AND(Input!B1585&gt;=20,Input!B1585&lt;=700),Input!B1585,""),"")</f>
        <v/>
      </c>
      <c r="C1585">
        <f>IF(B1585="","",INT(A1585))</f>
        <v/>
      </c>
      <c r="D1585">
        <f>IF(B1585="","",HOUR(A1585))</f>
        <v/>
      </c>
      <c r="E1585">
        <f>IF(B1585="","",IF(INPUT!$I$1="","",IF(C1585&lt;(INT(INPUT!$I$1)-INPUT!$I$2),"Off Meds",IF(C1585&lt;=(INT(INPUT!$I$1)+INPUT!$I$2),"Washout","On Meds"))))</f>
        <v/>
      </c>
      <c r="F1585">
        <f>IF(B1585="","",1.509*(LN(B1585)^1.084-5.381))</f>
        <v/>
      </c>
      <c r="G1585">
        <f>IF(F1585="","",IF(F1585&lt;0,10*F1585^2,0))</f>
        <v/>
      </c>
      <c r="H1585">
        <f>IF(F1585="","",IF(F1585&gt;0,10*F1585^2,0))</f>
        <v/>
      </c>
    </row>
    <row r="1586">
      <c r="A1586">
        <f>Input!A1586</f>
        <v/>
      </c>
      <c r="B1586">
        <f>IF(ISNUMBER(Input!B1586),IF(AND(Input!B1586&gt;=20,Input!B1586&lt;=700),Input!B1586,""),"")</f>
        <v/>
      </c>
      <c r="C1586">
        <f>IF(B1586="","",INT(A1586))</f>
        <v/>
      </c>
      <c r="D1586">
        <f>IF(B1586="","",HOUR(A1586))</f>
        <v/>
      </c>
      <c r="E1586">
        <f>IF(B1586="","",IF(INPUT!$I$1="","",IF(C1586&lt;(INT(INPUT!$I$1)-INPUT!$I$2),"Off Meds",IF(C1586&lt;=(INT(INPUT!$I$1)+INPUT!$I$2),"Washout","On Meds"))))</f>
        <v/>
      </c>
      <c r="F1586">
        <f>IF(B1586="","",1.509*(LN(B1586)^1.084-5.381))</f>
        <v/>
      </c>
      <c r="G1586">
        <f>IF(F1586="","",IF(F1586&lt;0,10*F1586^2,0))</f>
        <v/>
      </c>
      <c r="H1586">
        <f>IF(F1586="","",IF(F1586&gt;0,10*F1586^2,0))</f>
        <v/>
      </c>
    </row>
    <row r="1587">
      <c r="A1587">
        <f>Input!A1587</f>
        <v/>
      </c>
      <c r="B1587">
        <f>IF(ISNUMBER(Input!B1587),IF(AND(Input!B1587&gt;=20,Input!B1587&lt;=700),Input!B1587,""),"")</f>
        <v/>
      </c>
      <c r="C1587">
        <f>IF(B1587="","",INT(A1587))</f>
        <v/>
      </c>
      <c r="D1587">
        <f>IF(B1587="","",HOUR(A1587))</f>
        <v/>
      </c>
      <c r="E1587">
        <f>IF(B1587="","",IF(INPUT!$I$1="","",IF(C1587&lt;(INT(INPUT!$I$1)-INPUT!$I$2),"Off Meds",IF(C1587&lt;=(INT(INPUT!$I$1)+INPUT!$I$2),"Washout","On Meds"))))</f>
        <v/>
      </c>
      <c r="F1587">
        <f>IF(B1587="","",1.509*(LN(B1587)^1.084-5.381))</f>
        <v/>
      </c>
      <c r="G1587">
        <f>IF(F1587="","",IF(F1587&lt;0,10*F1587^2,0))</f>
        <v/>
      </c>
      <c r="H1587">
        <f>IF(F1587="","",IF(F1587&gt;0,10*F1587^2,0))</f>
        <v/>
      </c>
    </row>
    <row r="1588">
      <c r="A1588">
        <f>Input!A1588</f>
        <v/>
      </c>
      <c r="B1588">
        <f>IF(ISNUMBER(Input!B1588),IF(AND(Input!B1588&gt;=20,Input!B1588&lt;=700),Input!B1588,""),"")</f>
        <v/>
      </c>
      <c r="C1588">
        <f>IF(B1588="","",INT(A1588))</f>
        <v/>
      </c>
      <c r="D1588">
        <f>IF(B1588="","",HOUR(A1588))</f>
        <v/>
      </c>
      <c r="E1588">
        <f>IF(B1588="","",IF(INPUT!$I$1="","",IF(C1588&lt;(INT(INPUT!$I$1)-INPUT!$I$2),"Off Meds",IF(C1588&lt;=(INT(INPUT!$I$1)+INPUT!$I$2),"Washout","On Meds"))))</f>
        <v/>
      </c>
      <c r="F1588">
        <f>IF(B1588="","",1.509*(LN(B1588)^1.084-5.381))</f>
        <v/>
      </c>
      <c r="G1588">
        <f>IF(F1588="","",IF(F1588&lt;0,10*F1588^2,0))</f>
        <v/>
      </c>
      <c r="H1588">
        <f>IF(F1588="","",IF(F1588&gt;0,10*F1588^2,0))</f>
        <v/>
      </c>
    </row>
    <row r="1589">
      <c r="A1589">
        <f>Input!A1589</f>
        <v/>
      </c>
      <c r="B1589">
        <f>IF(ISNUMBER(Input!B1589),IF(AND(Input!B1589&gt;=20,Input!B1589&lt;=700),Input!B1589,""),"")</f>
        <v/>
      </c>
      <c r="C1589">
        <f>IF(B1589="","",INT(A1589))</f>
        <v/>
      </c>
      <c r="D1589">
        <f>IF(B1589="","",HOUR(A1589))</f>
        <v/>
      </c>
      <c r="E1589">
        <f>IF(B1589="","",IF(INPUT!$I$1="","",IF(C1589&lt;(INT(INPUT!$I$1)-INPUT!$I$2),"Off Meds",IF(C1589&lt;=(INT(INPUT!$I$1)+INPUT!$I$2),"Washout","On Meds"))))</f>
        <v/>
      </c>
      <c r="F1589">
        <f>IF(B1589="","",1.509*(LN(B1589)^1.084-5.381))</f>
        <v/>
      </c>
      <c r="G1589">
        <f>IF(F1589="","",IF(F1589&lt;0,10*F1589^2,0))</f>
        <v/>
      </c>
      <c r="H1589">
        <f>IF(F1589="","",IF(F1589&gt;0,10*F1589^2,0))</f>
        <v/>
      </c>
    </row>
    <row r="1590">
      <c r="A1590">
        <f>Input!A1590</f>
        <v/>
      </c>
      <c r="B1590">
        <f>IF(ISNUMBER(Input!B1590),IF(AND(Input!B1590&gt;=20,Input!B1590&lt;=700),Input!B1590,""),"")</f>
        <v/>
      </c>
      <c r="C1590">
        <f>IF(B1590="","",INT(A1590))</f>
        <v/>
      </c>
      <c r="D1590">
        <f>IF(B1590="","",HOUR(A1590))</f>
        <v/>
      </c>
      <c r="E1590">
        <f>IF(B1590="","",IF(INPUT!$I$1="","",IF(C1590&lt;(INT(INPUT!$I$1)-INPUT!$I$2),"Off Meds",IF(C1590&lt;=(INT(INPUT!$I$1)+INPUT!$I$2),"Washout","On Meds"))))</f>
        <v/>
      </c>
      <c r="F1590">
        <f>IF(B1590="","",1.509*(LN(B1590)^1.084-5.381))</f>
        <v/>
      </c>
      <c r="G1590">
        <f>IF(F1590="","",IF(F1590&lt;0,10*F1590^2,0))</f>
        <v/>
      </c>
      <c r="H1590">
        <f>IF(F1590="","",IF(F1590&gt;0,10*F1590^2,0))</f>
        <v/>
      </c>
    </row>
    <row r="1591">
      <c r="A1591">
        <f>Input!A1591</f>
        <v/>
      </c>
      <c r="B1591">
        <f>IF(ISNUMBER(Input!B1591),IF(AND(Input!B1591&gt;=20,Input!B1591&lt;=700),Input!B1591,""),"")</f>
        <v/>
      </c>
      <c r="C1591">
        <f>IF(B1591="","",INT(A1591))</f>
        <v/>
      </c>
      <c r="D1591">
        <f>IF(B1591="","",HOUR(A1591))</f>
        <v/>
      </c>
      <c r="E1591">
        <f>IF(B1591="","",IF(INPUT!$I$1="","",IF(C1591&lt;(INT(INPUT!$I$1)-INPUT!$I$2),"Off Meds",IF(C1591&lt;=(INT(INPUT!$I$1)+INPUT!$I$2),"Washout","On Meds"))))</f>
        <v/>
      </c>
      <c r="F1591">
        <f>IF(B1591="","",1.509*(LN(B1591)^1.084-5.381))</f>
        <v/>
      </c>
      <c r="G1591">
        <f>IF(F1591="","",IF(F1591&lt;0,10*F1591^2,0))</f>
        <v/>
      </c>
      <c r="H1591">
        <f>IF(F1591="","",IF(F1591&gt;0,10*F1591^2,0))</f>
        <v/>
      </c>
    </row>
    <row r="1592">
      <c r="A1592">
        <f>Input!A1592</f>
        <v/>
      </c>
      <c r="B1592">
        <f>IF(ISNUMBER(Input!B1592),IF(AND(Input!B1592&gt;=20,Input!B1592&lt;=700),Input!B1592,""),"")</f>
        <v/>
      </c>
      <c r="C1592">
        <f>IF(B1592="","",INT(A1592))</f>
        <v/>
      </c>
      <c r="D1592">
        <f>IF(B1592="","",HOUR(A1592))</f>
        <v/>
      </c>
      <c r="E1592">
        <f>IF(B1592="","",IF(INPUT!$I$1="","",IF(C1592&lt;(INT(INPUT!$I$1)-INPUT!$I$2),"Off Meds",IF(C1592&lt;=(INT(INPUT!$I$1)+INPUT!$I$2),"Washout","On Meds"))))</f>
        <v/>
      </c>
      <c r="F1592">
        <f>IF(B1592="","",1.509*(LN(B1592)^1.084-5.381))</f>
        <v/>
      </c>
      <c r="G1592">
        <f>IF(F1592="","",IF(F1592&lt;0,10*F1592^2,0))</f>
        <v/>
      </c>
      <c r="H1592">
        <f>IF(F1592="","",IF(F1592&gt;0,10*F1592^2,0))</f>
        <v/>
      </c>
    </row>
    <row r="1593">
      <c r="A1593">
        <f>Input!A1593</f>
        <v/>
      </c>
      <c r="B1593">
        <f>IF(ISNUMBER(Input!B1593),IF(AND(Input!B1593&gt;=20,Input!B1593&lt;=700),Input!B1593,""),"")</f>
        <v/>
      </c>
      <c r="C1593">
        <f>IF(B1593="","",INT(A1593))</f>
        <v/>
      </c>
      <c r="D1593">
        <f>IF(B1593="","",HOUR(A1593))</f>
        <v/>
      </c>
      <c r="E1593">
        <f>IF(B1593="","",IF(INPUT!$I$1="","",IF(C1593&lt;(INT(INPUT!$I$1)-INPUT!$I$2),"Off Meds",IF(C1593&lt;=(INT(INPUT!$I$1)+INPUT!$I$2),"Washout","On Meds"))))</f>
        <v/>
      </c>
      <c r="F1593">
        <f>IF(B1593="","",1.509*(LN(B1593)^1.084-5.381))</f>
        <v/>
      </c>
      <c r="G1593">
        <f>IF(F1593="","",IF(F1593&lt;0,10*F1593^2,0))</f>
        <v/>
      </c>
      <c r="H1593">
        <f>IF(F1593="","",IF(F1593&gt;0,10*F1593^2,0))</f>
        <v/>
      </c>
    </row>
    <row r="1594">
      <c r="A1594">
        <f>Input!A1594</f>
        <v/>
      </c>
      <c r="B1594">
        <f>IF(ISNUMBER(Input!B1594),IF(AND(Input!B1594&gt;=20,Input!B1594&lt;=700),Input!B1594,""),"")</f>
        <v/>
      </c>
      <c r="C1594">
        <f>IF(B1594="","",INT(A1594))</f>
        <v/>
      </c>
      <c r="D1594">
        <f>IF(B1594="","",HOUR(A1594))</f>
        <v/>
      </c>
      <c r="E1594">
        <f>IF(B1594="","",IF(INPUT!$I$1="","",IF(C1594&lt;(INT(INPUT!$I$1)-INPUT!$I$2),"Off Meds",IF(C1594&lt;=(INT(INPUT!$I$1)+INPUT!$I$2),"Washout","On Meds"))))</f>
        <v/>
      </c>
      <c r="F1594">
        <f>IF(B1594="","",1.509*(LN(B1594)^1.084-5.381))</f>
        <v/>
      </c>
      <c r="G1594">
        <f>IF(F1594="","",IF(F1594&lt;0,10*F1594^2,0))</f>
        <v/>
      </c>
      <c r="H1594">
        <f>IF(F1594="","",IF(F1594&gt;0,10*F1594^2,0))</f>
        <v/>
      </c>
    </row>
    <row r="1595">
      <c r="A1595">
        <f>Input!A1595</f>
        <v/>
      </c>
      <c r="B1595">
        <f>IF(ISNUMBER(Input!B1595),IF(AND(Input!B1595&gt;=20,Input!B1595&lt;=700),Input!B1595,""),"")</f>
        <v/>
      </c>
      <c r="C1595">
        <f>IF(B1595="","",INT(A1595))</f>
        <v/>
      </c>
      <c r="D1595">
        <f>IF(B1595="","",HOUR(A1595))</f>
        <v/>
      </c>
      <c r="E1595">
        <f>IF(B1595="","",IF(INPUT!$I$1="","",IF(C1595&lt;(INT(INPUT!$I$1)-INPUT!$I$2),"Off Meds",IF(C1595&lt;=(INT(INPUT!$I$1)+INPUT!$I$2),"Washout","On Meds"))))</f>
        <v/>
      </c>
      <c r="F1595">
        <f>IF(B1595="","",1.509*(LN(B1595)^1.084-5.381))</f>
        <v/>
      </c>
      <c r="G1595">
        <f>IF(F1595="","",IF(F1595&lt;0,10*F1595^2,0))</f>
        <v/>
      </c>
      <c r="H1595">
        <f>IF(F1595="","",IF(F1595&gt;0,10*F1595^2,0))</f>
        <v/>
      </c>
    </row>
    <row r="1596">
      <c r="A1596">
        <f>Input!A1596</f>
        <v/>
      </c>
      <c r="B1596">
        <f>IF(ISNUMBER(Input!B1596),IF(AND(Input!B1596&gt;=20,Input!B1596&lt;=700),Input!B1596,""),"")</f>
        <v/>
      </c>
      <c r="C1596">
        <f>IF(B1596="","",INT(A1596))</f>
        <v/>
      </c>
      <c r="D1596">
        <f>IF(B1596="","",HOUR(A1596))</f>
        <v/>
      </c>
      <c r="E1596">
        <f>IF(B1596="","",IF(INPUT!$I$1="","",IF(C1596&lt;(INT(INPUT!$I$1)-INPUT!$I$2),"Off Meds",IF(C1596&lt;=(INT(INPUT!$I$1)+INPUT!$I$2),"Washout","On Meds"))))</f>
        <v/>
      </c>
      <c r="F1596">
        <f>IF(B1596="","",1.509*(LN(B1596)^1.084-5.381))</f>
        <v/>
      </c>
      <c r="G1596">
        <f>IF(F1596="","",IF(F1596&lt;0,10*F1596^2,0))</f>
        <v/>
      </c>
      <c r="H1596">
        <f>IF(F1596="","",IF(F1596&gt;0,10*F1596^2,0))</f>
        <v/>
      </c>
    </row>
    <row r="1597">
      <c r="A1597">
        <f>Input!A1597</f>
        <v/>
      </c>
      <c r="B1597">
        <f>IF(ISNUMBER(Input!B1597),IF(AND(Input!B1597&gt;=20,Input!B1597&lt;=700),Input!B1597,""),"")</f>
        <v/>
      </c>
      <c r="C1597">
        <f>IF(B1597="","",INT(A1597))</f>
        <v/>
      </c>
      <c r="D1597">
        <f>IF(B1597="","",HOUR(A1597))</f>
        <v/>
      </c>
      <c r="E1597">
        <f>IF(B1597="","",IF(INPUT!$I$1="","",IF(C1597&lt;(INT(INPUT!$I$1)-INPUT!$I$2),"Off Meds",IF(C1597&lt;=(INT(INPUT!$I$1)+INPUT!$I$2),"Washout","On Meds"))))</f>
        <v/>
      </c>
      <c r="F1597">
        <f>IF(B1597="","",1.509*(LN(B1597)^1.084-5.381))</f>
        <v/>
      </c>
      <c r="G1597">
        <f>IF(F1597="","",IF(F1597&lt;0,10*F1597^2,0))</f>
        <v/>
      </c>
      <c r="H1597">
        <f>IF(F1597="","",IF(F1597&gt;0,10*F1597^2,0))</f>
        <v/>
      </c>
    </row>
    <row r="1598">
      <c r="A1598">
        <f>Input!A1598</f>
        <v/>
      </c>
      <c r="B1598">
        <f>IF(ISNUMBER(Input!B1598),IF(AND(Input!B1598&gt;=20,Input!B1598&lt;=700),Input!B1598,""),"")</f>
        <v/>
      </c>
      <c r="C1598">
        <f>IF(B1598="","",INT(A1598))</f>
        <v/>
      </c>
      <c r="D1598">
        <f>IF(B1598="","",HOUR(A1598))</f>
        <v/>
      </c>
      <c r="E1598">
        <f>IF(B1598="","",IF(INPUT!$I$1="","",IF(C1598&lt;(INT(INPUT!$I$1)-INPUT!$I$2),"Off Meds",IF(C1598&lt;=(INT(INPUT!$I$1)+INPUT!$I$2),"Washout","On Meds"))))</f>
        <v/>
      </c>
      <c r="F1598">
        <f>IF(B1598="","",1.509*(LN(B1598)^1.084-5.381))</f>
        <v/>
      </c>
      <c r="G1598">
        <f>IF(F1598="","",IF(F1598&lt;0,10*F1598^2,0))</f>
        <v/>
      </c>
      <c r="H1598">
        <f>IF(F1598="","",IF(F1598&gt;0,10*F1598^2,0))</f>
        <v/>
      </c>
    </row>
    <row r="1599">
      <c r="A1599">
        <f>Input!A1599</f>
        <v/>
      </c>
      <c r="B1599">
        <f>IF(ISNUMBER(Input!B1599),IF(AND(Input!B1599&gt;=20,Input!B1599&lt;=700),Input!B1599,""),"")</f>
        <v/>
      </c>
      <c r="C1599">
        <f>IF(B1599="","",INT(A1599))</f>
        <v/>
      </c>
      <c r="D1599">
        <f>IF(B1599="","",HOUR(A1599))</f>
        <v/>
      </c>
      <c r="E1599">
        <f>IF(B1599="","",IF(INPUT!$I$1="","",IF(C1599&lt;(INT(INPUT!$I$1)-INPUT!$I$2),"Off Meds",IF(C1599&lt;=(INT(INPUT!$I$1)+INPUT!$I$2),"Washout","On Meds"))))</f>
        <v/>
      </c>
      <c r="F1599">
        <f>IF(B1599="","",1.509*(LN(B1599)^1.084-5.381))</f>
        <v/>
      </c>
      <c r="G1599">
        <f>IF(F1599="","",IF(F1599&lt;0,10*F1599^2,0))</f>
        <v/>
      </c>
      <c r="H1599">
        <f>IF(F1599="","",IF(F1599&gt;0,10*F1599^2,0))</f>
        <v/>
      </c>
    </row>
    <row r="1600">
      <c r="A1600">
        <f>Input!A1600</f>
        <v/>
      </c>
      <c r="B1600">
        <f>IF(ISNUMBER(Input!B1600),IF(AND(Input!B1600&gt;=20,Input!B1600&lt;=700),Input!B1600,""),"")</f>
        <v/>
      </c>
      <c r="C1600">
        <f>IF(B1600="","",INT(A1600))</f>
        <v/>
      </c>
      <c r="D1600">
        <f>IF(B1600="","",HOUR(A1600))</f>
        <v/>
      </c>
      <c r="E1600">
        <f>IF(B1600="","",IF(INPUT!$I$1="","",IF(C1600&lt;(INT(INPUT!$I$1)-INPUT!$I$2),"Off Meds",IF(C1600&lt;=(INT(INPUT!$I$1)+INPUT!$I$2),"Washout","On Meds"))))</f>
        <v/>
      </c>
      <c r="F1600">
        <f>IF(B1600="","",1.509*(LN(B1600)^1.084-5.381))</f>
        <v/>
      </c>
      <c r="G1600">
        <f>IF(F1600="","",IF(F1600&lt;0,10*F1600^2,0))</f>
        <v/>
      </c>
      <c r="H1600">
        <f>IF(F1600="","",IF(F1600&gt;0,10*F1600^2,0))</f>
        <v/>
      </c>
    </row>
    <row r="1601">
      <c r="A1601">
        <f>Input!A1601</f>
        <v/>
      </c>
      <c r="B1601">
        <f>IF(ISNUMBER(Input!B1601),IF(AND(Input!B1601&gt;=20,Input!B1601&lt;=700),Input!B1601,""),"")</f>
        <v/>
      </c>
      <c r="C1601">
        <f>IF(B1601="","",INT(A1601))</f>
        <v/>
      </c>
      <c r="D1601">
        <f>IF(B1601="","",HOUR(A1601))</f>
        <v/>
      </c>
      <c r="E1601">
        <f>IF(B1601="","",IF(INPUT!$I$1="","",IF(C1601&lt;(INT(INPUT!$I$1)-INPUT!$I$2),"Off Meds",IF(C1601&lt;=(INT(INPUT!$I$1)+INPUT!$I$2),"Washout","On Meds"))))</f>
        <v/>
      </c>
      <c r="F1601">
        <f>IF(B1601="","",1.509*(LN(B1601)^1.084-5.381))</f>
        <v/>
      </c>
      <c r="G1601">
        <f>IF(F1601="","",IF(F1601&lt;0,10*F1601^2,0))</f>
        <v/>
      </c>
      <c r="H1601">
        <f>IF(F1601="","",IF(F1601&gt;0,10*F1601^2,0))</f>
        <v/>
      </c>
    </row>
    <row r="1602">
      <c r="A1602">
        <f>Input!A1602</f>
        <v/>
      </c>
      <c r="B1602">
        <f>IF(ISNUMBER(Input!B1602),IF(AND(Input!B1602&gt;=20,Input!B1602&lt;=700),Input!B1602,""),"")</f>
        <v/>
      </c>
      <c r="C1602">
        <f>IF(B1602="","",INT(A1602))</f>
        <v/>
      </c>
      <c r="D1602">
        <f>IF(B1602="","",HOUR(A1602))</f>
        <v/>
      </c>
      <c r="E1602">
        <f>IF(B1602="","",IF(INPUT!$I$1="","",IF(C1602&lt;(INT(INPUT!$I$1)-INPUT!$I$2),"Off Meds",IF(C1602&lt;=(INT(INPUT!$I$1)+INPUT!$I$2),"Washout","On Meds"))))</f>
        <v/>
      </c>
      <c r="F1602">
        <f>IF(B1602="","",1.509*(LN(B1602)^1.084-5.381))</f>
        <v/>
      </c>
      <c r="G1602">
        <f>IF(F1602="","",IF(F1602&lt;0,10*F1602^2,0))</f>
        <v/>
      </c>
      <c r="H1602">
        <f>IF(F1602="","",IF(F1602&gt;0,10*F1602^2,0))</f>
        <v/>
      </c>
    </row>
    <row r="1603">
      <c r="A1603">
        <f>Input!A1603</f>
        <v/>
      </c>
      <c r="B1603">
        <f>IF(ISNUMBER(Input!B1603),IF(AND(Input!B1603&gt;=20,Input!B1603&lt;=700),Input!B1603,""),"")</f>
        <v/>
      </c>
      <c r="C1603">
        <f>IF(B1603="","",INT(A1603))</f>
        <v/>
      </c>
      <c r="D1603">
        <f>IF(B1603="","",HOUR(A1603))</f>
        <v/>
      </c>
      <c r="E1603">
        <f>IF(B1603="","",IF(INPUT!$I$1="","",IF(C1603&lt;(INT(INPUT!$I$1)-INPUT!$I$2),"Off Meds",IF(C1603&lt;=(INT(INPUT!$I$1)+INPUT!$I$2),"Washout","On Meds"))))</f>
        <v/>
      </c>
      <c r="F1603">
        <f>IF(B1603="","",1.509*(LN(B1603)^1.084-5.381))</f>
        <v/>
      </c>
      <c r="G1603">
        <f>IF(F1603="","",IF(F1603&lt;0,10*F1603^2,0))</f>
        <v/>
      </c>
      <c r="H1603">
        <f>IF(F1603="","",IF(F1603&gt;0,10*F1603^2,0))</f>
        <v/>
      </c>
    </row>
    <row r="1604">
      <c r="A1604">
        <f>Input!A1604</f>
        <v/>
      </c>
      <c r="B1604">
        <f>IF(ISNUMBER(Input!B1604),IF(AND(Input!B1604&gt;=20,Input!B1604&lt;=700),Input!B1604,""),"")</f>
        <v/>
      </c>
      <c r="C1604">
        <f>IF(B1604="","",INT(A1604))</f>
        <v/>
      </c>
      <c r="D1604">
        <f>IF(B1604="","",HOUR(A1604))</f>
        <v/>
      </c>
      <c r="E1604">
        <f>IF(B1604="","",IF(INPUT!$I$1="","",IF(C1604&lt;(INT(INPUT!$I$1)-INPUT!$I$2),"Off Meds",IF(C1604&lt;=(INT(INPUT!$I$1)+INPUT!$I$2),"Washout","On Meds"))))</f>
        <v/>
      </c>
      <c r="F1604">
        <f>IF(B1604="","",1.509*(LN(B1604)^1.084-5.381))</f>
        <v/>
      </c>
      <c r="G1604">
        <f>IF(F1604="","",IF(F1604&lt;0,10*F1604^2,0))</f>
        <v/>
      </c>
      <c r="H1604">
        <f>IF(F1604="","",IF(F1604&gt;0,10*F1604^2,0))</f>
        <v/>
      </c>
    </row>
    <row r="1605">
      <c r="A1605">
        <f>Input!A1605</f>
        <v/>
      </c>
      <c r="B1605">
        <f>IF(ISNUMBER(Input!B1605),IF(AND(Input!B1605&gt;=20,Input!B1605&lt;=700),Input!B1605,""),"")</f>
        <v/>
      </c>
      <c r="C1605">
        <f>IF(B1605="","",INT(A1605))</f>
        <v/>
      </c>
      <c r="D1605">
        <f>IF(B1605="","",HOUR(A1605))</f>
        <v/>
      </c>
      <c r="E1605">
        <f>IF(B1605="","",IF(INPUT!$I$1="","",IF(C1605&lt;(INT(INPUT!$I$1)-INPUT!$I$2),"Off Meds",IF(C1605&lt;=(INT(INPUT!$I$1)+INPUT!$I$2),"Washout","On Meds"))))</f>
        <v/>
      </c>
      <c r="F1605">
        <f>IF(B1605="","",1.509*(LN(B1605)^1.084-5.381))</f>
        <v/>
      </c>
      <c r="G1605">
        <f>IF(F1605="","",IF(F1605&lt;0,10*F1605^2,0))</f>
        <v/>
      </c>
      <c r="H1605">
        <f>IF(F1605="","",IF(F1605&gt;0,10*F1605^2,0))</f>
        <v/>
      </c>
    </row>
    <row r="1606">
      <c r="A1606">
        <f>Input!A1606</f>
        <v/>
      </c>
      <c r="B1606">
        <f>IF(ISNUMBER(Input!B1606),IF(AND(Input!B1606&gt;=20,Input!B1606&lt;=700),Input!B1606,""),"")</f>
        <v/>
      </c>
      <c r="C1606">
        <f>IF(B1606="","",INT(A1606))</f>
        <v/>
      </c>
      <c r="D1606">
        <f>IF(B1606="","",HOUR(A1606))</f>
        <v/>
      </c>
      <c r="E1606">
        <f>IF(B1606="","",IF(INPUT!$I$1="","",IF(C1606&lt;(INT(INPUT!$I$1)-INPUT!$I$2),"Off Meds",IF(C1606&lt;=(INT(INPUT!$I$1)+INPUT!$I$2),"Washout","On Meds"))))</f>
        <v/>
      </c>
      <c r="F1606">
        <f>IF(B1606="","",1.509*(LN(B1606)^1.084-5.381))</f>
        <v/>
      </c>
      <c r="G1606">
        <f>IF(F1606="","",IF(F1606&lt;0,10*F1606^2,0))</f>
        <v/>
      </c>
      <c r="H1606">
        <f>IF(F1606="","",IF(F1606&gt;0,10*F1606^2,0))</f>
        <v/>
      </c>
    </row>
    <row r="1607">
      <c r="A1607">
        <f>Input!A1607</f>
        <v/>
      </c>
      <c r="B1607">
        <f>IF(ISNUMBER(Input!B1607),IF(AND(Input!B1607&gt;=20,Input!B1607&lt;=700),Input!B1607,""),"")</f>
        <v/>
      </c>
      <c r="C1607">
        <f>IF(B1607="","",INT(A1607))</f>
        <v/>
      </c>
      <c r="D1607">
        <f>IF(B1607="","",HOUR(A1607))</f>
        <v/>
      </c>
      <c r="E1607">
        <f>IF(B1607="","",IF(INPUT!$I$1="","",IF(C1607&lt;(INT(INPUT!$I$1)-INPUT!$I$2),"Off Meds",IF(C1607&lt;=(INT(INPUT!$I$1)+INPUT!$I$2),"Washout","On Meds"))))</f>
        <v/>
      </c>
      <c r="F1607">
        <f>IF(B1607="","",1.509*(LN(B1607)^1.084-5.381))</f>
        <v/>
      </c>
      <c r="G1607">
        <f>IF(F1607="","",IF(F1607&lt;0,10*F1607^2,0))</f>
        <v/>
      </c>
      <c r="H1607">
        <f>IF(F1607="","",IF(F1607&gt;0,10*F1607^2,0))</f>
        <v/>
      </c>
    </row>
    <row r="1608">
      <c r="A1608">
        <f>Input!A1608</f>
        <v/>
      </c>
      <c r="B1608">
        <f>IF(ISNUMBER(Input!B1608),IF(AND(Input!B1608&gt;=20,Input!B1608&lt;=700),Input!B1608,""),"")</f>
        <v/>
      </c>
      <c r="C1608">
        <f>IF(B1608="","",INT(A1608))</f>
        <v/>
      </c>
      <c r="D1608">
        <f>IF(B1608="","",HOUR(A1608))</f>
        <v/>
      </c>
      <c r="E1608">
        <f>IF(B1608="","",IF(INPUT!$I$1="","",IF(C1608&lt;(INT(INPUT!$I$1)-INPUT!$I$2),"Off Meds",IF(C1608&lt;=(INT(INPUT!$I$1)+INPUT!$I$2),"Washout","On Meds"))))</f>
        <v/>
      </c>
      <c r="F1608">
        <f>IF(B1608="","",1.509*(LN(B1608)^1.084-5.381))</f>
        <v/>
      </c>
      <c r="G1608">
        <f>IF(F1608="","",IF(F1608&lt;0,10*F1608^2,0))</f>
        <v/>
      </c>
      <c r="H1608">
        <f>IF(F1608="","",IF(F1608&gt;0,10*F1608^2,0))</f>
        <v/>
      </c>
    </row>
    <row r="1609">
      <c r="A1609">
        <f>Input!A1609</f>
        <v/>
      </c>
      <c r="B1609">
        <f>IF(ISNUMBER(Input!B1609),IF(AND(Input!B1609&gt;=20,Input!B1609&lt;=700),Input!B1609,""),"")</f>
        <v/>
      </c>
      <c r="C1609">
        <f>IF(B1609="","",INT(A1609))</f>
        <v/>
      </c>
      <c r="D1609">
        <f>IF(B1609="","",HOUR(A1609))</f>
        <v/>
      </c>
      <c r="E1609">
        <f>IF(B1609="","",IF(INPUT!$I$1="","",IF(C1609&lt;(INT(INPUT!$I$1)-INPUT!$I$2),"Off Meds",IF(C1609&lt;=(INT(INPUT!$I$1)+INPUT!$I$2),"Washout","On Meds"))))</f>
        <v/>
      </c>
      <c r="F1609">
        <f>IF(B1609="","",1.509*(LN(B1609)^1.084-5.381))</f>
        <v/>
      </c>
      <c r="G1609">
        <f>IF(F1609="","",IF(F1609&lt;0,10*F1609^2,0))</f>
        <v/>
      </c>
      <c r="H1609">
        <f>IF(F1609="","",IF(F1609&gt;0,10*F1609^2,0))</f>
        <v/>
      </c>
    </row>
    <row r="1610">
      <c r="A1610">
        <f>Input!A1610</f>
        <v/>
      </c>
      <c r="B1610">
        <f>IF(ISNUMBER(Input!B1610),IF(AND(Input!B1610&gt;=20,Input!B1610&lt;=700),Input!B1610,""),"")</f>
        <v/>
      </c>
      <c r="C1610">
        <f>IF(B1610="","",INT(A1610))</f>
        <v/>
      </c>
      <c r="D1610">
        <f>IF(B1610="","",HOUR(A1610))</f>
        <v/>
      </c>
      <c r="E1610">
        <f>IF(B1610="","",IF(INPUT!$I$1="","",IF(C1610&lt;(INT(INPUT!$I$1)-INPUT!$I$2),"Off Meds",IF(C1610&lt;=(INT(INPUT!$I$1)+INPUT!$I$2),"Washout","On Meds"))))</f>
        <v/>
      </c>
      <c r="F1610">
        <f>IF(B1610="","",1.509*(LN(B1610)^1.084-5.381))</f>
        <v/>
      </c>
      <c r="G1610">
        <f>IF(F1610="","",IF(F1610&lt;0,10*F1610^2,0))</f>
        <v/>
      </c>
      <c r="H1610">
        <f>IF(F1610="","",IF(F1610&gt;0,10*F1610^2,0))</f>
        <v/>
      </c>
    </row>
    <row r="1611">
      <c r="A1611">
        <f>Input!A1611</f>
        <v/>
      </c>
      <c r="B1611">
        <f>IF(ISNUMBER(Input!B1611),IF(AND(Input!B1611&gt;=20,Input!B1611&lt;=700),Input!B1611,""),"")</f>
        <v/>
      </c>
      <c r="C1611">
        <f>IF(B1611="","",INT(A1611))</f>
        <v/>
      </c>
      <c r="D1611">
        <f>IF(B1611="","",HOUR(A1611))</f>
        <v/>
      </c>
      <c r="E1611">
        <f>IF(B1611="","",IF(INPUT!$I$1="","",IF(C1611&lt;(INT(INPUT!$I$1)-INPUT!$I$2),"Off Meds",IF(C1611&lt;=(INT(INPUT!$I$1)+INPUT!$I$2),"Washout","On Meds"))))</f>
        <v/>
      </c>
      <c r="F1611">
        <f>IF(B1611="","",1.509*(LN(B1611)^1.084-5.381))</f>
        <v/>
      </c>
      <c r="G1611">
        <f>IF(F1611="","",IF(F1611&lt;0,10*F1611^2,0))</f>
        <v/>
      </c>
      <c r="H1611">
        <f>IF(F1611="","",IF(F1611&gt;0,10*F1611^2,0))</f>
        <v/>
      </c>
    </row>
    <row r="1612">
      <c r="A1612">
        <f>Input!A1612</f>
        <v/>
      </c>
      <c r="B1612">
        <f>IF(ISNUMBER(Input!B1612),IF(AND(Input!B1612&gt;=20,Input!B1612&lt;=700),Input!B1612,""),"")</f>
        <v/>
      </c>
      <c r="C1612">
        <f>IF(B1612="","",INT(A1612))</f>
        <v/>
      </c>
      <c r="D1612">
        <f>IF(B1612="","",HOUR(A1612))</f>
        <v/>
      </c>
      <c r="E1612">
        <f>IF(B1612="","",IF(INPUT!$I$1="","",IF(C1612&lt;(INT(INPUT!$I$1)-INPUT!$I$2),"Off Meds",IF(C1612&lt;=(INT(INPUT!$I$1)+INPUT!$I$2),"Washout","On Meds"))))</f>
        <v/>
      </c>
      <c r="F1612">
        <f>IF(B1612="","",1.509*(LN(B1612)^1.084-5.381))</f>
        <v/>
      </c>
      <c r="G1612">
        <f>IF(F1612="","",IF(F1612&lt;0,10*F1612^2,0))</f>
        <v/>
      </c>
      <c r="H1612">
        <f>IF(F1612="","",IF(F1612&gt;0,10*F1612^2,0))</f>
        <v/>
      </c>
    </row>
    <row r="1613">
      <c r="A1613">
        <f>Input!A1613</f>
        <v/>
      </c>
      <c r="B1613">
        <f>IF(ISNUMBER(Input!B1613),IF(AND(Input!B1613&gt;=20,Input!B1613&lt;=700),Input!B1613,""),"")</f>
        <v/>
      </c>
      <c r="C1613">
        <f>IF(B1613="","",INT(A1613))</f>
        <v/>
      </c>
      <c r="D1613">
        <f>IF(B1613="","",HOUR(A1613))</f>
        <v/>
      </c>
      <c r="E1613">
        <f>IF(B1613="","",IF(INPUT!$I$1="","",IF(C1613&lt;(INT(INPUT!$I$1)-INPUT!$I$2),"Off Meds",IF(C1613&lt;=(INT(INPUT!$I$1)+INPUT!$I$2),"Washout","On Meds"))))</f>
        <v/>
      </c>
      <c r="F1613">
        <f>IF(B1613="","",1.509*(LN(B1613)^1.084-5.381))</f>
        <v/>
      </c>
      <c r="G1613">
        <f>IF(F1613="","",IF(F1613&lt;0,10*F1613^2,0))</f>
        <v/>
      </c>
      <c r="H1613">
        <f>IF(F1613="","",IF(F1613&gt;0,10*F1613^2,0))</f>
        <v/>
      </c>
    </row>
    <row r="1614">
      <c r="A1614">
        <f>Input!A1614</f>
        <v/>
      </c>
      <c r="B1614">
        <f>IF(ISNUMBER(Input!B1614),IF(AND(Input!B1614&gt;=20,Input!B1614&lt;=700),Input!B1614,""),"")</f>
        <v/>
      </c>
      <c r="C1614">
        <f>IF(B1614="","",INT(A1614))</f>
        <v/>
      </c>
      <c r="D1614">
        <f>IF(B1614="","",HOUR(A1614))</f>
        <v/>
      </c>
      <c r="E1614">
        <f>IF(B1614="","",IF(INPUT!$I$1="","",IF(C1614&lt;(INT(INPUT!$I$1)-INPUT!$I$2),"Off Meds",IF(C1614&lt;=(INT(INPUT!$I$1)+INPUT!$I$2),"Washout","On Meds"))))</f>
        <v/>
      </c>
      <c r="F1614">
        <f>IF(B1614="","",1.509*(LN(B1614)^1.084-5.381))</f>
        <v/>
      </c>
      <c r="G1614">
        <f>IF(F1614="","",IF(F1614&lt;0,10*F1614^2,0))</f>
        <v/>
      </c>
      <c r="H1614">
        <f>IF(F1614="","",IF(F1614&gt;0,10*F1614^2,0))</f>
        <v/>
      </c>
    </row>
    <row r="1615">
      <c r="A1615">
        <f>Input!A1615</f>
        <v/>
      </c>
      <c r="B1615">
        <f>IF(ISNUMBER(Input!B1615),IF(AND(Input!B1615&gt;=20,Input!B1615&lt;=700),Input!B1615,""),"")</f>
        <v/>
      </c>
      <c r="C1615">
        <f>IF(B1615="","",INT(A1615))</f>
        <v/>
      </c>
      <c r="D1615">
        <f>IF(B1615="","",HOUR(A1615))</f>
        <v/>
      </c>
      <c r="E1615">
        <f>IF(B1615="","",IF(INPUT!$I$1="","",IF(C1615&lt;(INT(INPUT!$I$1)-INPUT!$I$2),"Off Meds",IF(C1615&lt;=(INT(INPUT!$I$1)+INPUT!$I$2),"Washout","On Meds"))))</f>
        <v/>
      </c>
      <c r="F1615">
        <f>IF(B1615="","",1.509*(LN(B1615)^1.084-5.381))</f>
        <v/>
      </c>
      <c r="G1615">
        <f>IF(F1615="","",IF(F1615&lt;0,10*F1615^2,0))</f>
        <v/>
      </c>
      <c r="H1615">
        <f>IF(F1615="","",IF(F1615&gt;0,10*F1615^2,0))</f>
        <v/>
      </c>
    </row>
    <row r="1616">
      <c r="A1616">
        <f>Input!A1616</f>
        <v/>
      </c>
      <c r="B1616">
        <f>IF(ISNUMBER(Input!B1616),IF(AND(Input!B1616&gt;=20,Input!B1616&lt;=700),Input!B1616,""),"")</f>
        <v/>
      </c>
      <c r="C1616">
        <f>IF(B1616="","",INT(A1616))</f>
        <v/>
      </c>
      <c r="D1616">
        <f>IF(B1616="","",HOUR(A1616))</f>
        <v/>
      </c>
      <c r="E1616">
        <f>IF(B1616="","",IF(INPUT!$I$1="","",IF(C1616&lt;(INT(INPUT!$I$1)-INPUT!$I$2),"Off Meds",IF(C1616&lt;=(INT(INPUT!$I$1)+INPUT!$I$2),"Washout","On Meds"))))</f>
        <v/>
      </c>
      <c r="F1616">
        <f>IF(B1616="","",1.509*(LN(B1616)^1.084-5.381))</f>
        <v/>
      </c>
      <c r="G1616">
        <f>IF(F1616="","",IF(F1616&lt;0,10*F1616^2,0))</f>
        <v/>
      </c>
      <c r="H1616">
        <f>IF(F1616="","",IF(F1616&gt;0,10*F1616^2,0))</f>
        <v/>
      </c>
    </row>
    <row r="1617">
      <c r="A1617">
        <f>Input!A1617</f>
        <v/>
      </c>
      <c r="B1617">
        <f>IF(ISNUMBER(Input!B1617),IF(AND(Input!B1617&gt;=20,Input!B1617&lt;=700),Input!B1617,""),"")</f>
        <v/>
      </c>
      <c r="C1617">
        <f>IF(B1617="","",INT(A1617))</f>
        <v/>
      </c>
      <c r="D1617">
        <f>IF(B1617="","",HOUR(A1617))</f>
        <v/>
      </c>
      <c r="E1617">
        <f>IF(B1617="","",IF(INPUT!$I$1="","",IF(C1617&lt;(INT(INPUT!$I$1)-INPUT!$I$2),"Off Meds",IF(C1617&lt;=(INT(INPUT!$I$1)+INPUT!$I$2),"Washout","On Meds"))))</f>
        <v/>
      </c>
      <c r="F1617">
        <f>IF(B1617="","",1.509*(LN(B1617)^1.084-5.381))</f>
        <v/>
      </c>
      <c r="G1617">
        <f>IF(F1617="","",IF(F1617&lt;0,10*F1617^2,0))</f>
        <v/>
      </c>
      <c r="H1617">
        <f>IF(F1617="","",IF(F1617&gt;0,10*F1617^2,0))</f>
        <v/>
      </c>
    </row>
    <row r="1618">
      <c r="A1618">
        <f>Input!A1618</f>
        <v/>
      </c>
      <c r="B1618">
        <f>IF(ISNUMBER(Input!B1618),IF(AND(Input!B1618&gt;=20,Input!B1618&lt;=700),Input!B1618,""),"")</f>
        <v/>
      </c>
      <c r="C1618">
        <f>IF(B1618="","",INT(A1618))</f>
        <v/>
      </c>
      <c r="D1618">
        <f>IF(B1618="","",HOUR(A1618))</f>
        <v/>
      </c>
      <c r="E1618">
        <f>IF(B1618="","",IF(INPUT!$I$1="","",IF(C1618&lt;(INT(INPUT!$I$1)-INPUT!$I$2),"Off Meds",IF(C1618&lt;=(INT(INPUT!$I$1)+INPUT!$I$2),"Washout","On Meds"))))</f>
        <v/>
      </c>
      <c r="F1618">
        <f>IF(B1618="","",1.509*(LN(B1618)^1.084-5.381))</f>
        <v/>
      </c>
      <c r="G1618">
        <f>IF(F1618="","",IF(F1618&lt;0,10*F1618^2,0))</f>
        <v/>
      </c>
      <c r="H1618">
        <f>IF(F1618="","",IF(F1618&gt;0,10*F1618^2,0))</f>
        <v/>
      </c>
    </row>
    <row r="1619">
      <c r="A1619">
        <f>Input!A1619</f>
        <v/>
      </c>
      <c r="B1619">
        <f>IF(ISNUMBER(Input!B1619),IF(AND(Input!B1619&gt;=20,Input!B1619&lt;=700),Input!B1619,""),"")</f>
        <v/>
      </c>
      <c r="C1619">
        <f>IF(B1619="","",INT(A1619))</f>
        <v/>
      </c>
      <c r="D1619">
        <f>IF(B1619="","",HOUR(A1619))</f>
        <v/>
      </c>
      <c r="E1619">
        <f>IF(B1619="","",IF(INPUT!$I$1="","",IF(C1619&lt;(INT(INPUT!$I$1)-INPUT!$I$2),"Off Meds",IF(C1619&lt;=(INT(INPUT!$I$1)+INPUT!$I$2),"Washout","On Meds"))))</f>
        <v/>
      </c>
      <c r="F1619">
        <f>IF(B1619="","",1.509*(LN(B1619)^1.084-5.381))</f>
        <v/>
      </c>
      <c r="G1619">
        <f>IF(F1619="","",IF(F1619&lt;0,10*F1619^2,0))</f>
        <v/>
      </c>
      <c r="H1619">
        <f>IF(F1619="","",IF(F1619&gt;0,10*F1619^2,0))</f>
        <v/>
      </c>
    </row>
    <row r="1620">
      <c r="A1620">
        <f>Input!A1620</f>
        <v/>
      </c>
      <c r="B1620">
        <f>IF(ISNUMBER(Input!B1620),IF(AND(Input!B1620&gt;=20,Input!B1620&lt;=700),Input!B1620,""),"")</f>
        <v/>
      </c>
      <c r="C1620">
        <f>IF(B1620="","",INT(A1620))</f>
        <v/>
      </c>
      <c r="D1620">
        <f>IF(B1620="","",HOUR(A1620))</f>
        <v/>
      </c>
      <c r="E1620">
        <f>IF(B1620="","",IF(INPUT!$I$1="","",IF(C1620&lt;(INT(INPUT!$I$1)-INPUT!$I$2),"Off Meds",IF(C1620&lt;=(INT(INPUT!$I$1)+INPUT!$I$2),"Washout","On Meds"))))</f>
        <v/>
      </c>
      <c r="F1620">
        <f>IF(B1620="","",1.509*(LN(B1620)^1.084-5.381))</f>
        <v/>
      </c>
      <c r="G1620">
        <f>IF(F1620="","",IF(F1620&lt;0,10*F1620^2,0))</f>
        <v/>
      </c>
      <c r="H1620">
        <f>IF(F1620="","",IF(F1620&gt;0,10*F1620^2,0))</f>
        <v/>
      </c>
    </row>
    <row r="1621">
      <c r="A1621">
        <f>Input!A1621</f>
        <v/>
      </c>
      <c r="B1621">
        <f>IF(ISNUMBER(Input!B1621),IF(AND(Input!B1621&gt;=20,Input!B1621&lt;=700),Input!B1621,""),"")</f>
        <v/>
      </c>
      <c r="C1621">
        <f>IF(B1621="","",INT(A1621))</f>
        <v/>
      </c>
      <c r="D1621">
        <f>IF(B1621="","",HOUR(A1621))</f>
        <v/>
      </c>
      <c r="E1621">
        <f>IF(B1621="","",IF(INPUT!$I$1="","",IF(C1621&lt;(INT(INPUT!$I$1)-INPUT!$I$2),"Off Meds",IF(C1621&lt;=(INT(INPUT!$I$1)+INPUT!$I$2),"Washout","On Meds"))))</f>
        <v/>
      </c>
      <c r="F1621">
        <f>IF(B1621="","",1.509*(LN(B1621)^1.084-5.381))</f>
        <v/>
      </c>
      <c r="G1621">
        <f>IF(F1621="","",IF(F1621&lt;0,10*F1621^2,0))</f>
        <v/>
      </c>
      <c r="H1621">
        <f>IF(F1621="","",IF(F1621&gt;0,10*F1621^2,0))</f>
        <v/>
      </c>
    </row>
    <row r="1622">
      <c r="A1622">
        <f>Input!A1622</f>
        <v/>
      </c>
      <c r="B1622">
        <f>IF(ISNUMBER(Input!B1622),IF(AND(Input!B1622&gt;=20,Input!B1622&lt;=700),Input!B1622,""),"")</f>
        <v/>
      </c>
      <c r="C1622">
        <f>IF(B1622="","",INT(A1622))</f>
        <v/>
      </c>
      <c r="D1622">
        <f>IF(B1622="","",HOUR(A1622))</f>
        <v/>
      </c>
      <c r="E1622">
        <f>IF(B1622="","",IF(INPUT!$I$1="","",IF(C1622&lt;(INT(INPUT!$I$1)-INPUT!$I$2),"Off Meds",IF(C1622&lt;=(INT(INPUT!$I$1)+INPUT!$I$2),"Washout","On Meds"))))</f>
        <v/>
      </c>
      <c r="F1622">
        <f>IF(B1622="","",1.509*(LN(B1622)^1.084-5.381))</f>
        <v/>
      </c>
      <c r="G1622">
        <f>IF(F1622="","",IF(F1622&lt;0,10*F1622^2,0))</f>
        <v/>
      </c>
      <c r="H1622">
        <f>IF(F1622="","",IF(F1622&gt;0,10*F1622^2,0))</f>
        <v/>
      </c>
    </row>
    <row r="1623">
      <c r="A1623">
        <f>Input!A1623</f>
        <v/>
      </c>
      <c r="B1623">
        <f>IF(ISNUMBER(Input!B1623),IF(AND(Input!B1623&gt;=20,Input!B1623&lt;=700),Input!B1623,""),"")</f>
        <v/>
      </c>
      <c r="C1623">
        <f>IF(B1623="","",INT(A1623))</f>
        <v/>
      </c>
      <c r="D1623">
        <f>IF(B1623="","",HOUR(A1623))</f>
        <v/>
      </c>
      <c r="E1623">
        <f>IF(B1623="","",IF(INPUT!$I$1="","",IF(C1623&lt;(INT(INPUT!$I$1)-INPUT!$I$2),"Off Meds",IF(C1623&lt;=(INT(INPUT!$I$1)+INPUT!$I$2),"Washout","On Meds"))))</f>
        <v/>
      </c>
      <c r="F1623">
        <f>IF(B1623="","",1.509*(LN(B1623)^1.084-5.381))</f>
        <v/>
      </c>
      <c r="G1623">
        <f>IF(F1623="","",IF(F1623&lt;0,10*F1623^2,0))</f>
        <v/>
      </c>
      <c r="H1623">
        <f>IF(F1623="","",IF(F1623&gt;0,10*F1623^2,0))</f>
        <v/>
      </c>
    </row>
    <row r="1624">
      <c r="A1624">
        <f>Input!A1624</f>
        <v/>
      </c>
      <c r="B1624">
        <f>IF(ISNUMBER(Input!B1624),IF(AND(Input!B1624&gt;=20,Input!B1624&lt;=700),Input!B1624,""),"")</f>
        <v/>
      </c>
      <c r="C1624">
        <f>IF(B1624="","",INT(A1624))</f>
        <v/>
      </c>
      <c r="D1624">
        <f>IF(B1624="","",HOUR(A1624))</f>
        <v/>
      </c>
      <c r="E1624">
        <f>IF(B1624="","",IF(INPUT!$I$1="","",IF(C1624&lt;(INT(INPUT!$I$1)-INPUT!$I$2),"Off Meds",IF(C1624&lt;=(INT(INPUT!$I$1)+INPUT!$I$2),"Washout","On Meds"))))</f>
        <v/>
      </c>
      <c r="F1624">
        <f>IF(B1624="","",1.509*(LN(B1624)^1.084-5.381))</f>
        <v/>
      </c>
      <c r="G1624">
        <f>IF(F1624="","",IF(F1624&lt;0,10*F1624^2,0))</f>
        <v/>
      </c>
      <c r="H1624">
        <f>IF(F1624="","",IF(F1624&gt;0,10*F1624^2,0))</f>
        <v/>
      </c>
    </row>
    <row r="1625">
      <c r="A1625">
        <f>Input!A1625</f>
        <v/>
      </c>
      <c r="B1625">
        <f>IF(ISNUMBER(Input!B1625),IF(AND(Input!B1625&gt;=20,Input!B1625&lt;=700),Input!B1625,""),"")</f>
        <v/>
      </c>
      <c r="C1625">
        <f>IF(B1625="","",INT(A1625))</f>
        <v/>
      </c>
      <c r="D1625">
        <f>IF(B1625="","",HOUR(A1625))</f>
        <v/>
      </c>
      <c r="E1625">
        <f>IF(B1625="","",IF(INPUT!$I$1="","",IF(C1625&lt;(INT(INPUT!$I$1)-INPUT!$I$2),"Off Meds",IF(C1625&lt;=(INT(INPUT!$I$1)+INPUT!$I$2),"Washout","On Meds"))))</f>
        <v/>
      </c>
      <c r="F1625">
        <f>IF(B1625="","",1.509*(LN(B1625)^1.084-5.381))</f>
        <v/>
      </c>
      <c r="G1625">
        <f>IF(F1625="","",IF(F1625&lt;0,10*F1625^2,0))</f>
        <v/>
      </c>
      <c r="H1625">
        <f>IF(F1625="","",IF(F1625&gt;0,10*F1625^2,0))</f>
        <v/>
      </c>
    </row>
    <row r="1626">
      <c r="A1626">
        <f>Input!A1626</f>
        <v/>
      </c>
      <c r="B1626">
        <f>IF(ISNUMBER(Input!B1626),IF(AND(Input!B1626&gt;=20,Input!B1626&lt;=700),Input!B1626,""),"")</f>
        <v/>
      </c>
      <c r="C1626">
        <f>IF(B1626="","",INT(A1626))</f>
        <v/>
      </c>
      <c r="D1626">
        <f>IF(B1626="","",HOUR(A1626))</f>
        <v/>
      </c>
      <c r="E1626">
        <f>IF(B1626="","",IF(INPUT!$I$1="","",IF(C1626&lt;(INT(INPUT!$I$1)-INPUT!$I$2),"Off Meds",IF(C1626&lt;=(INT(INPUT!$I$1)+INPUT!$I$2),"Washout","On Meds"))))</f>
        <v/>
      </c>
      <c r="F1626">
        <f>IF(B1626="","",1.509*(LN(B1626)^1.084-5.381))</f>
        <v/>
      </c>
      <c r="G1626">
        <f>IF(F1626="","",IF(F1626&lt;0,10*F1626^2,0))</f>
        <v/>
      </c>
      <c r="H1626">
        <f>IF(F1626="","",IF(F1626&gt;0,10*F1626^2,0))</f>
        <v/>
      </c>
    </row>
    <row r="1627">
      <c r="A1627">
        <f>Input!A1627</f>
        <v/>
      </c>
      <c r="B1627">
        <f>IF(ISNUMBER(Input!B1627),IF(AND(Input!B1627&gt;=20,Input!B1627&lt;=700),Input!B1627,""),"")</f>
        <v/>
      </c>
      <c r="C1627">
        <f>IF(B1627="","",INT(A1627))</f>
        <v/>
      </c>
      <c r="D1627">
        <f>IF(B1627="","",HOUR(A1627))</f>
        <v/>
      </c>
      <c r="E1627">
        <f>IF(B1627="","",IF(INPUT!$I$1="","",IF(C1627&lt;(INT(INPUT!$I$1)-INPUT!$I$2),"Off Meds",IF(C1627&lt;=(INT(INPUT!$I$1)+INPUT!$I$2),"Washout","On Meds"))))</f>
        <v/>
      </c>
      <c r="F1627">
        <f>IF(B1627="","",1.509*(LN(B1627)^1.084-5.381))</f>
        <v/>
      </c>
      <c r="G1627">
        <f>IF(F1627="","",IF(F1627&lt;0,10*F1627^2,0))</f>
        <v/>
      </c>
      <c r="H1627">
        <f>IF(F1627="","",IF(F1627&gt;0,10*F1627^2,0))</f>
        <v/>
      </c>
    </row>
    <row r="1628">
      <c r="A1628">
        <f>Input!A1628</f>
        <v/>
      </c>
      <c r="B1628">
        <f>IF(ISNUMBER(Input!B1628),IF(AND(Input!B1628&gt;=20,Input!B1628&lt;=700),Input!B1628,""),"")</f>
        <v/>
      </c>
      <c r="C1628">
        <f>IF(B1628="","",INT(A1628))</f>
        <v/>
      </c>
      <c r="D1628">
        <f>IF(B1628="","",HOUR(A1628))</f>
        <v/>
      </c>
      <c r="E1628">
        <f>IF(B1628="","",IF(INPUT!$I$1="","",IF(C1628&lt;(INT(INPUT!$I$1)-INPUT!$I$2),"Off Meds",IF(C1628&lt;=(INT(INPUT!$I$1)+INPUT!$I$2),"Washout","On Meds"))))</f>
        <v/>
      </c>
      <c r="F1628">
        <f>IF(B1628="","",1.509*(LN(B1628)^1.084-5.381))</f>
        <v/>
      </c>
      <c r="G1628">
        <f>IF(F1628="","",IF(F1628&lt;0,10*F1628^2,0))</f>
        <v/>
      </c>
      <c r="H1628">
        <f>IF(F1628="","",IF(F1628&gt;0,10*F1628^2,0))</f>
        <v/>
      </c>
    </row>
    <row r="1629">
      <c r="A1629">
        <f>Input!A1629</f>
        <v/>
      </c>
      <c r="B1629">
        <f>IF(ISNUMBER(Input!B1629),IF(AND(Input!B1629&gt;=20,Input!B1629&lt;=700),Input!B1629,""),"")</f>
        <v/>
      </c>
      <c r="C1629">
        <f>IF(B1629="","",INT(A1629))</f>
        <v/>
      </c>
      <c r="D1629">
        <f>IF(B1629="","",HOUR(A1629))</f>
        <v/>
      </c>
      <c r="E1629">
        <f>IF(B1629="","",IF(INPUT!$I$1="","",IF(C1629&lt;(INT(INPUT!$I$1)-INPUT!$I$2),"Off Meds",IF(C1629&lt;=(INT(INPUT!$I$1)+INPUT!$I$2),"Washout","On Meds"))))</f>
        <v/>
      </c>
      <c r="F1629">
        <f>IF(B1629="","",1.509*(LN(B1629)^1.084-5.381))</f>
        <v/>
      </c>
      <c r="G1629">
        <f>IF(F1629="","",IF(F1629&lt;0,10*F1629^2,0))</f>
        <v/>
      </c>
      <c r="H1629">
        <f>IF(F1629="","",IF(F1629&gt;0,10*F1629^2,0))</f>
        <v/>
      </c>
    </row>
    <row r="1630">
      <c r="A1630">
        <f>Input!A1630</f>
        <v/>
      </c>
      <c r="B1630">
        <f>IF(ISNUMBER(Input!B1630),IF(AND(Input!B1630&gt;=20,Input!B1630&lt;=700),Input!B1630,""),"")</f>
        <v/>
      </c>
      <c r="C1630">
        <f>IF(B1630="","",INT(A1630))</f>
        <v/>
      </c>
      <c r="D1630">
        <f>IF(B1630="","",HOUR(A1630))</f>
        <v/>
      </c>
      <c r="E1630">
        <f>IF(B1630="","",IF(INPUT!$I$1="","",IF(C1630&lt;(INT(INPUT!$I$1)-INPUT!$I$2),"Off Meds",IF(C1630&lt;=(INT(INPUT!$I$1)+INPUT!$I$2),"Washout","On Meds"))))</f>
        <v/>
      </c>
      <c r="F1630">
        <f>IF(B1630="","",1.509*(LN(B1630)^1.084-5.381))</f>
        <v/>
      </c>
      <c r="G1630">
        <f>IF(F1630="","",IF(F1630&lt;0,10*F1630^2,0))</f>
        <v/>
      </c>
      <c r="H1630">
        <f>IF(F1630="","",IF(F1630&gt;0,10*F1630^2,0))</f>
        <v/>
      </c>
    </row>
    <row r="1631">
      <c r="A1631">
        <f>Input!A1631</f>
        <v/>
      </c>
      <c r="B1631">
        <f>IF(ISNUMBER(Input!B1631),IF(AND(Input!B1631&gt;=20,Input!B1631&lt;=700),Input!B1631,""),"")</f>
        <v/>
      </c>
      <c r="C1631">
        <f>IF(B1631="","",INT(A1631))</f>
        <v/>
      </c>
      <c r="D1631">
        <f>IF(B1631="","",HOUR(A1631))</f>
        <v/>
      </c>
      <c r="E1631">
        <f>IF(B1631="","",IF(INPUT!$I$1="","",IF(C1631&lt;(INT(INPUT!$I$1)-INPUT!$I$2),"Off Meds",IF(C1631&lt;=(INT(INPUT!$I$1)+INPUT!$I$2),"Washout","On Meds"))))</f>
        <v/>
      </c>
      <c r="F1631">
        <f>IF(B1631="","",1.509*(LN(B1631)^1.084-5.381))</f>
        <v/>
      </c>
      <c r="G1631">
        <f>IF(F1631="","",IF(F1631&lt;0,10*F1631^2,0))</f>
        <v/>
      </c>
      <c r="H1631">
        <f>IF(F1631="","",IF(F1631&gt;0,10*F1631^2,0))</f>
        <v/>
      </c>
    </row>
    <row r="1632">
      <c r="A1632">
        <f>Input!A1632</f>
        <v/>
      </c>
      <c r="B1632">
        <f>IF(ISNUMBER(Input!B1632),IF(AND(Input!B1632&gt;=20,Input!B1632&lt;=700),Input!B1632,""),"")</f>
        <v/>
      </c>
      <c r="C1632">
        <f>IF(B1632="","",INT(A1632))</f>
        <v/>
      </c>
      <c r="D1632">
        <f>IF(B1632="","",HOUR(A1632))</f>
        <v/>
      </c>
      <c r="E1632">
        <f>IF(B1632="","",IF(INPUT!$I$1="","",IF(C1632&lt;(INT(INPUT!$I$1)-INPUT!$I$2),"Off Meds",IF(C1632&lt;=(INT(INPUT!$I$1)+INPUT!$I$2),"Washout","On Meds"))))</f>
        <v/>
      </c>
      <c r="F1632">
        <f>IF(B1632="","",1.509*(LN(B1632)^1.084-5.381))</f>
        <v/>
      </c>
      <c r="G1632">
        <f>IF(F1632="","",IF(F1632&lt;0,10*F1632^2,0))</f>
        <v/>
      </c>
      <c r="H1632">
        <f>IF(F1632="","",IF(F1632&gt;0,10*F1632^2,0))</f>
        <v/>
      </c>
    </row>
    <row r="1633">
      <c r="A1633">
        <f>Input!A1633</f>
        <v/>
      </c>
      <c r="B1633">
        <f>IF(ISNUMBER(Input!B1633),IF(AND(Input!B1633&gt;=20,Input!B1633&lt;=700),Input!B1633,""),"")</f>
        <v/>
      </c>
      <c r="C1633">
        <f>IF(B1633="","",INT(A1633))</f>
        <v/>
      </c>
      <c r="D1633">
        <f>IF(B1633="","",HOUR(A1633))</f>
        <v/>
      </c>
      <c r="E1633">
        <f>IF(B1633="","",IF(INPUT!$I$1="","",IF(C1633&lt;(INT(INPUT!$I$1)-INPUT!$I$2),"Off Meds",IF(C1633&lt;=(INT(INPUT!$I$1)+INPUT!$I$2),"Washout","On Meds"))))</f>
        <v/>
      </c>
      <c r="F1633">
        <f>IF(B1633="","",1.509*(LN(B1633)^1.084-5.381))</f>
        <v/>
      </c>
      <c r="G1633">
        <f>IF(F1633="","",IF(F1633&lt;0,10*F1633^2,0))</f>
        <v/>
      </c>
      <c r="H1633">
        <f>IF(F1633="","",IF(F1633&gt;0,10*F1633^2,0))</f>
        <v/>
      </c>
    </row>
    <row r="1634">
      <c r="A1634">
        <f>Input!A1634</f>
        <v/>
      </c>
      <c r="B1634">
        <f>IF(ISNUMBER(Input!B1634),IF(AND(Input!B1634&gt;=20,Input!B1634&lt;=700),Input!B1634,""),"")</f>
        <v/>
      </c>
      <c r="C1634">
        <f>IF(B1634="","",INT(A1634))</f>
        <v/>
      </c>
      <c r="D1634">
        <f>IF(B1634="","",HOUR(A1634))</f>
        <v/>
      </c>
      <c r="E1634">
        <f>IF(B1634="","",IF(INPUT!$I$1="","",IF(C1634&lt;(INT(INPUT!$I$1)-INPUT!$I$2),"Off Meds",IF(C1634&lt;=(INT(INPUT!$I$1)+INPUT!$I$2),"Washout","On Meds"))))</f>
        <v/>
      </c>
      <c r="F1634">
        <f>IF(B1634="","",1.509*(LN(B1634)^1.084-5.381))</f>
        <v/>
      </c>
      <c r="G1634">
        <f>IF(F1634="","",IF(F1634&lt;0,10*F1634^2,0))</f>
        <v/>
      </c>
      <c r="H1634">
        <f>IF(F1634="","",IF(F1634&gt;0,10*F1634^2,0))</f>
        <v/>
      </c>
    </row>
    <row r="1635">
      <c r="A1635">
        <f>Input!A1635</f>
        <v/>
      </c>
      <c r="B1635">
        <f>IF(ISNUMBER(Input!B1635),IF(AND(Input!B1635&gt;=20,Input!B1635&lt;=700),Input!B1635,""),"")</f>
        <v/>
      </c>
      <c r="C1635">
        <f>IF(B1635="","",INT(A1635))</f>
        <v/>
      </c>
      <c r="D1635">
        <f>IF(B1635="","",HOUR(A1635))</f>
        <v/>
      </c>
      <c r="E1635">
        <f>IF(B1635="","",IF(INPUT!$I$1="","",IF(C1635&lt;(INT(INPUT!$I$1)-INPUT!$I$2),"Off Meds",IF(C1635&lt;=(INT(INPUT!$I$1)+INPUT!$I$2),"Washout","On Meds"))))</f>
        <v/>
      </c>
      <c r="F1635">
        <f>IF(B1635="","",1.509*(LN(B1635)^1.084-5.381))</f>
        <v/>
      </c>
      <c r="G1635">
        <f>IF(F1635="","",IF(F1635&lt;0,10*F1635^2,0))</f>
        <v/>
      </c>
      <c r="H1635">
        <f>IF(F1635="","",IF(F1635&gt;0,10*F1635^2,0))</f>
        <v/>
      </c>
    </row>
    <row r="1636">
      <c r="A1636">
        <f>Input!A1636</f>
        <v/>
      </c>
      <c r="B1636">
        <f>IF(ISNUMBER(Input!B1636),IF(AND(Input!B1636&gt;=20,Input!B1636&lt;=700),Input!B1636,""),"")</f>
        <v/>
      </c>
      <c r="C1636">
        <f>IF(B1636="","",INT(A1636))</f>
        <v/>
      </c>
      <c r="D1636">
        <f>IF(B1636="","",HOUR(A1636))</f>
        <v/>
      </c>
      <c r="E1636">
        <f>IF(B1636="","",IF(INPUT!$I$1="","",IF(C1636&lt;(INT(INPUT!$I$1)-INPUT!$I$2),"Off Meds",IF(C1636&lt;=(INT(INPUT!$I$1)+INPUT!$I$2),"Washout","On Meds"))))</f>
        <v/>
      </c>
      <c r="F1636">
        <f>IF(B1636="","",1.509*(LN(B1636)^1.084-5.381))</f>
        <v/>
      </c>
      <c r="G1636">
        <f>IF(F1636="","",IF(F1636&lt;0,10*F1636^2,0))</f>
        <v/>
      </c>
      <c r="H1636">
        <f>IF(F1636="","",IF(F1636&gt;0,10*F1636^2,0))</f>
        <v/>
      </c>
    </row>
    <row r="1637">
      <c r="A1637">
        <f>Input!A1637</f>
        <v/>
      </c>
      <c r="B1637">
        <f>IF(ISNUMBER(Input!B1637),IF(AND(Input!B1637&gt;=20,Input!B1637&lt;=700),Input!B1637,""),"")</f>
        <v/>
      </c>
      <c r="C1637">
        <f>IF(B1637="","",INT(A1637))</f>
        <v/>
      </c>
      <c r="D1637">
        <f>IF(B1637="","",HOUR(A1637))</f>
        <v/>
      </c>
      <c r="E1637">
        <f>IF(B1637="","",IF(INPUT!$I$1="","",IF(C1637&lt;(INT(INPUT!$I$1)-INPUT!$I$2),"Off Meds",IF(C1637&lt;=(INT(INPUT!$I$1)+INPUT!$I$2),"Washout","On Meds"))))</f>
        <v/>
      </c>
      <c r="F1637">
        <f>IF(B1637="","",1.509*(LN(B1637)^1.084-5.381))</f>
        <v/>
      </c>
      <c r="G1637">
        <f>IF(F1637="","",IF(F1637&lt;0,10*F1637^2,0))</f>
        <v/>
      </c>
      <c r="H1637">
        <f>IF(F1637="","",IF(F1637&gt;0,10*F1637^2,0))</f>
        <v/>
      </c>
    </row>
    <row r="1638">
      <c r="A1638">
        <f>Input!A1638</f>
        <v/>
      </c>
      <c r="B1638">
        <f>IF(ISNUMBER(Input!B1638),IF(AND(Input!B1638&gt;=20,Input!B1638&lt;=700),Input!B1638,""),"")</f>
        <v/>
      </c>
      <c r="C1638">
        <f>IF(B1638="","",INT(A1638))</f>
        <v/>
      </c>
      <c r="D1638">
        <f>IF(B1638="","",HOUR(A1638))</f>
        <v/>
      </c>
      <c r="E1638">
        <f>IF(B1638="","",IF(INPUT!$I$1="","",IF(C1638&lt;(INT(INPUT!$I$1)-INPUT!$I$2),"Off Meds",IF(C1638&lt;=(INT(INPUT!$I$1)+INPUT!$I$2),"Washout","On Meds"))))</f>
        <v/>
      </c>
      <c r="F1638">
        <f>IF(B1638="","",1.509*(LN(B1638)^1.084-5.381))</f>
        <v/>
      </c>
      <c r="G1638">
        <f>IF(F1638="","",IF(F1638&lt;0,10*F1638^2,0))</f>
        <v/>
      </c>
      <c r="H1638">
        <f>IF(F1638="","",IF(F1638&gt;0,10*F1638^2,0))</f>
        <v/>
      </c>
    </row>
    <row r="1639">
      <c r="A1639">
        <f>Input!A1639</f>
        <v/>
      </c>
      <c r="B1639">
        <f>IF(ISNUMBER(Input!B1639),IF(AND(Input!B1639&gt;=20,Input!B1639&lt;=700),Input!B1639,""),"")</f>
        <v/>
      </c>
      <c r="C1639">
        <f>IF(B1639="","",INT(A1639))</f>
        <v/>
      </c>
      <c r="D1639">
        <f>IF(B1639="","",HOUR(A1639))</f>
        <v/>
      </c>
      <c r="E1639">
        <f>IF(B1639="","",IF(INPUT!$I$1="","",IF(C1639&lt;(INT(INPUT!$I$1)-INPUT!$I$2),"Off Meds",IF(C1639&lt;=(INT(INPUT!$I$1)+INPUT!$I$2),"Washout","On Meds"))))</f>
        <v/>
      </c>
      <c r="F1639">
        <f>IF(B1639="","",1.509*(LN(B1639)^1.084-5.381))</f>
        <v/>
      </c>
      <c r="G1639">
        <f>IF(F1639="","",IF(F1639&lt;0,10*F1639^2,0))</f>
        <v/>
      </c>
      <c r="H1639">
        <f>IF(F1639="","",IF(F1639&gt;0,10*F1639^2,0))</f>
        <v/>
      </c>
    </row>
    <row r="1640">
      <c r="A1640">
        <f>Input!A1640</f>
        <v/>
      </c>
      <c r="B1640">
        <f>IF(ISNUMBER(Input!B1640),IF(AND(Input!B1640&gt;=20,Input!B1640&lt;=700),Input!B1640,""),"")</f>
        <v/>
      </c>
      <c r="C1640">
        <f>IF(B1640="","",INT(A1640))</f>
        <v/>
      </c>
      <c r="D1640">
        <f>IF(B1640="","",HOUR(A1640))</f>
        <v/>
      </c>
      <c r="E1640">
        <f>IF(B1640="","",IF(INPUT!$I$1="","",IF(C1640&lt;(INT(INPUT!$I$1)-INPUT!$I$2),"Off Meds",IF(C1640&lt;=(INT(INPUT!$I$1)+INPUT!$I$2),"Washout","On Meds"))))</f>
        <v/>
      </c>
      <c r="F1640">
        <f>IF(B1640="","",1.509*(LN(B1640)^1.084-5.381))</f>
        <v/>
      </c>
      <c r="G1640">
        <f>IF(F1640="","",IF(F1640&lt;0,10*F1640^2,0))</f>
        <v/>
      </c>
      <c r="H1640">
        <f>IF(F1640="","",IF(F1640&gt;0,10*F1640^2,0))</f>
        <v/>
      </c>
    </row>
    <row r="1641">
      <c r="A1641">
        <f>Input!A1641</f>
        <v/>
      </c>
      <c r="B1641">
        <f>IF(ISNUMBER(Input!B1641),IF(AND(Input!B1641&gt;=20,Input!B1641&lt;=700),Input!B1641,""),"")</f>
        <v/>
      </c>
      <c r="C1641">
        <f>IF(B1641="","",INT(A1641))</f>
        <v/>
      </c>
      <c r="D1641">
        <f>IF(B1641="","",HOUR(A1641))</f>
        <v/>
      </c>
      <c r="E1641">
        <f>IF(B1641="","",IF(INPUT!$I$1="","",IF(C1641&lt;(INT(INPUT!$I$1)-INPUT!$I$2),"Off Meds",IF(C1641&lt;=(INT(INPUT!$I$1)+INPUT!$I$2),"Washout","On Meds"))))</f>
        <v/>
      </c>
      <c r="F1641">
        <f>IF(B1641="","",1.509*(LN(B1641)^1.084-5.381))</f>
        <v/>
      </c>
      <c r="G1641">
        <f>IF(F1641="","",IF(F1641&lt;0,10*F1641^2,0))</f>
        <v/>
      </c>
      <c r="H1641">
        <f>IF(F1641="","",IF(F1641&gt;0,10*F1641^2,0))</f>
        <v/>
      </c>
    </row>
    <row r="1642">
      <c r="A1642">
        <f>Input!A1642</f>
        <v/>
      </c>
      <c r="B1642">
        <f>IF(ISNUMBER(Input!B1642),IF(AND(Input!B1642&gt;=20,Input!B1642&lt;=700),Input!B1642,""),"")</f>
        <v/>
      </c>
      <c r="C1642">
        <f>IF(B1642="","",INT(A1642))</f>
        <v/>
      </c>
      <c r="D1642">
        <f>IF(B1642="","",HOUR(A1642))</f>
        <v/>
      </c>
      <c r="E1642">
        <f>IF(B1642="","",IF(INPUT!$I$1="","",IF(C1642&lt;(INT(INPUT!$I$1)-INPUT!$I$2),"Off Meds",IF(C1642&lt;=(INT(INPUT!$I$1)+INPUT!$I$2),"Washout","On Meds"))))</f>
        <v/>
      </c>
      <c r="F1642">
        <f>IF(B1642="","",1.509*(LN(B1642)^1.084-5.381))</f>
        <v/>
      </c>
      <c r="G1642">
        <f>IF(F1642="","",IF(F1642&lt;0,10*F1642^2,0))</f>
        <v/>
      </c>
      <c r="H1642">
        <f>IF(F1642="","",IF(F1642&gt;0,10*F1642^2,0))</f>
        <v/>
      </c>
    </row>
    <row r="1643">
      <c r="A1643">
        <f>Input!A1643</f>
        <v/>
      </c>
      <c r="B1643">
        <f>IF(ISNUMBER(Input!B1643),IF(AND(Input!B1643&gt;=20,Input!B1643&lt;=700),Input!B1643,""),"")</f>
        <v/>
      </c>
      <c r="C1643">
        <f>IF(B1643="","",INT(A1643))</f>
        <v/>
      </c>
      <c r="D1643">
        <f>IF(B1643="","",HOUR(A1643))</f>
        <v/>
      </c>
      <c r="E1643">
        <f>IF(B1643="","",IF(INPUT!$I$1="","",IF(C1643&lt;(INT(INPUT!$I$1)-INPUT!$I$2),"Off Meds",IF(C1643&lt;=(INT(INPUT!$I$1)+INPUT!$I$2),"Washout","On Meds"))))</f>
        <v/>
      </c>
      <c r="F1643">
        <f>IF(B1643="","",1.509*(LN(B1643)^1.084-5.381))</f>
        <v/>
      </c>
      <c r="G1643">
        <f>IF(F1643="","",IF(F1643&lt;0,10*F1643^2,0))</f>
        <v/>
      </c>
      <c r="H1643">
        <f>IF(F1643="","",IF(F1643&gt;0,10*F1643^2,0))</f>
        <v/>
      </c>
    </row>
    <row r="1644">
      <c r="A1644">
        <f>Input!A1644</f>
        <v/>
      </c>
      <c r="B1644">
        <f>IF(ISNUMBER(Input!B1644),IF(AND(Input!B1644&gt;=20,Input!B1644&lt;=700),Input!B1644,""),"")</f>
        <v/>
      </c>
      <c r="C1644">
        <f>IF(B1644="","",INT(A1644))</f>
        <v/>
      </c>
      <c r="D1644">
        <f>IF(B1644="","",HOUR(A1644))</f>
        <v/>
      </c>
      <c r="E1644">
        <f>IF(B1644="","",IF(INPUT!$I$1="","",IF(C1644&lt;(INT(INPUT!$I$1)-INPUT!$I$2),"Off Meds",IF(C1644&lt;=(INT(INPUT!$I$1)+INPUT!$I$2),"Washout","On Meds"))))</f>
        <v/>
      </c>
      <c r="F1644">
        <f>IF(B1644="","",1.509*(LN(B1644)^1.084-5.381))</f>
        <v/>
      </c>
      <c r="G1644">
        <f>IF(F1644="","",IF(F1644&lt;0,10*F1644^2,0))</f>
        <v/>
      </c>
      <c r="H1644">
        <f>IF(F1644="","",IF(F1644&gt;0,10*F1644^2,0))</f>
        <v/>
      </c>
    </row>
    <row r="1645">
      <c r="A1645">
        <f>Input!A1645</f>
        <v/>
      </c>
      <c r="B1645">
        <f>IF(ISNUMBER(Input!B1645),IF(AND(Input!B1645&gt;=20,Input!B1645&lt;=700),Input!B1645,""),"")</f>
        <v/>
      </c>
      <c r="C1645">
        <f>IF(B1645="","",INT(A1645))</f>
        <v/>
      </c>
      <c r="D1645">
        <f>IF(B1645="","",HOUR(A1645))</f>
        <v/>
      </c>
      <c r="E1645">
        <f>IF(B1645="","",IF(INPUT!$I$1="","",IF(C1645&lt;(INT(INPUT!$I$1)-INPUT!$I$2),"Off Meds",IF(C1645&lt;=(INT(INPUT!$I$1)+INPUT!$I$2),"Washout","On Meds"))))</f>
        <v/>
      </c>
      <c r="F1645">
        <f>IF(B1645="","",1.509*(LN(B1645)^1.084-5.381))</f>
        <v/>
      </c>
      <c r="G1645">
        <f>IF(F1645="","",IF(F1645&lt;0,10*F1645^2,0))</f>
        <v/>
      </c>
      <c r="H1645">
        <f>IF(F1645="","",IF(F1645&gt;0,10*F1645^2,0))</f>
        <v/>
      </c>
    </row>
    <row r="1646">
      <c r="A1646">
        <f>Input!A1646</f>
        <v/>
      </c>
      <c r="B1646">
        <f>IF(ISNUMBER(Input!B1646),IF(AND(Input!B1646&gt;=20,Input!B1646&lt;=700),Input!B1646,""),"")</f>
        <v/>
      </c>
      <c r="C1646">
        <f>IF(B1646="","",INT(A1646))</f>
        <v/>
      </c>
      <c r="D1646">
        <f>IF(B1646="","",HOUR(A1646))</f>
        <v/>
      </c>
      <c r="E1646">
        <f>IF(B1646="","",IF(INPUT!$I$1="","",IF(C1646&lt;(INT(INPUT!$I$1)-INPUT!$I$2),"Off Meds",IF(C1646&lt;=(INT(INPUT!$I$1)+INPUT!$I$2),"Washout","On Meds"))))</f>
        <v/>
      </c>
      <c r="F1646">
        <f>IF(B1646="","",1.509*(LN(B1646)^1.084-5.381))</f>
        <v/>
      </c>
      <c r="G1646">
        <f>IF(F1646="","",IF(F1646&lt;0,10*F1646^2,0))</f>
        <v/>
      </c>
      <c r="H1646">
        <f>IF(F1646="","",IF(F1646&gt;0,10*F1646^2,0))</f>
        <v/>
      </c>
    </row>
    <row r="1647">
      <c r="A1647">
        <f>Input!A1647</f>
        <v/>
      </c>
      <c r="B1647">
        <f>IF(ISNUMBER(Input!B1647),IF(AND(Input!B1647&gt;=20,Input!B1647&lt;=700),Input!B1647,""),"")</f>
        <v/>
      </c>
      <c r="C1647">
        <f>IF(B1647="","",INT(A1647))</f>
        <v/>
      </c>
      <c r="D1647">
        <f>IF(B1647="","",HOUR(A1647))</f>
        <v/>
      </c>
      <c r="E1647">
        <f>IF(B1647="","",IF(INPUT!$I$1="","",IF(C1647&lt;(INT(INPUT!$I$1)-INPUT!$I$2),"Off Meds",IF(C1647&lt;=(INT(INPUT!$I$1)+INPUT!$I$2),"Washout","On Meds"))))</f>
        <v/>
      </c>
      <c r="F1647">
        <f>IF(B1647="","",1.509*(LN(B1647)^1.084-5.381))</f>
        <v/>
      </c>
      <c r="G1647">
        <f>IF(F1647="","",IF(F1647&lt;0,10*F1647^2,0))</f>
        <v/>
      </c>
      <c r="H1647">
        <f>IF(F1647="","",IF(F1647&gt;0,10*F1647^2,0))</f>
        <v/>
      </c>
    </row>
    <row r="1648">
      <c r="A1648">
        <f>Input!A1648</f>
        <v/>
      </c>
      <c r="B1648">
        <f>IF(ISNUMBER(Input!B1648),IF(AND(Input!B1648&gt;=20,Input!B1648&lt;=700),Input!B1648,""),"")</f>
        <v/>
      </c>
      <c r="C1648">
        <f>IF(B1648="","",INT(A1648))</f>
        <v/>
      </c>
      <c r="D1648">
        <f>IF(B1648="","",HOUR(A1648))</f>
        <v/>
      </c>
      <c r="E1648">
        <f>IF(B1648="","",IF(INPUT!$I$1="","",IF(C1648&lt;(INT(INPUT!$I$1)-INPUT!$I$2),"Off Meds",IF(C1648&lt;=(INT(INPUT!$I$1)+INPUT!$I$2),"Washout","On Meds"))))</f>
        <v/>
      </c>
      <c r="F1648">
        <f>IF(B1648="","",1.509*(LN(B1648)^1.084-5.381))</f>
        <v/>
      </c>
      <c r="G1648">
        <f>IF(F1648="","",IF(F1648&lt;0,10*F1648^2,0))</f>
        <v/>
      </c>
      <c r="H1648">
        <f>IF(F1648="","",IF(F1648&gt;0,10*F1648^2,0))</f>
        <v/>
      </c>
    </row>
    <row r="1649">
      <c r="A1649">
        <f>Input!A1649</f>
        <v/>
      </c>
      <c r="B1649">
        <f>IF(ISNUMBER(Input!B1649),IF(AND(Input!B1649&gt;=20,Input!B1649&lt;=700),Input!B1649,""),"")</f>
        <v/>
      </c>
      <c r="C1649">
        <f>IF(B1649="","",INT(A1649))</f>
        <v/>
      </c>
      <c r="D1649">
        <f>IF(B1649="","",HOUR(A1649))</f>
        <v/>
      </c>
      <c r="E1649">
        <f>IF(B1649="","",IF(INPUT!$I$1="","",IF(C1649&lt;(INT(INPUT!$I$1)-INPUT!$I$2),"Off Meds",IF(C1649&lt;=(INT(INPUT!$I$1)+INPUT!$I$2),"Washout","On Meds"))))</f>
        <v/>
      </c>
      <c r="F1649">
        <f>IF(B1649="","",1.509*(LN(B1649)^1.084-5.381))</f>
        <v/>
      </c>
      <c r="G1649">
        <f>IF(F1649="","",IF(F1649&lt;0,10*F1649^2,0))</f>
        <v/>
      </c>
      <c r="H1649">
        <f>IF(F1649="","",IF(F1649&gt;0,10*F1649^2,0))</f>
        <v/>
      </c>
    </row>
    <row r="1650">
      <c r="A1650">
        <f>Input!A1650</f>
        <v/>
      </c>
      <c r="B1650">
        <f>IF(ISNUMBER(Input!B1650),IF(AND(Input!B1650&gt;=20,Input!B1650&lt;=700),Input!B1650,""),"")</f>
        <v/>
      </c>
      <c r="C1650">
        <f>IF(B1650="","",INT(A1650))</f>
        <v/>
      </c>
      <c r="D1650">
        <f>IF(B1650="","",HOUR(A1650))</f>
        <v/>
      </c>
      <c r="E1650">
        <f>IF(B1650="","",IF(INPUT!$I$1="","",IF(C1650&lt;(INT(INPUT!$I$1)-INPUT!$I$2),"Off Meds",IF(C1650&lt;=(INT(INPUT!$I$1)+INPUT!$I$2),"Washout","On Meds"))))</f>
        <v/>
      </c>
      <c r="F1650">
        <f>IF(B1650="","",1.509*(LN(B1650)^1.084-5.381))</f>
        <v/>
      </c>
      <c r="G1650">
        <f>IF(F1650="","",IF(F1650&lt;0,10*F1650^2,0))</f>
        <v/>
      </c>
      <c r="H1650">
        <f>IF(F1650="","",IF(F1650&gt;0,10*F1650^2,0))</f>
        <v/>
      </c>
    </row>
    <row r="1651">
      <c r="A1651">
        <f>Input!A1651</f>
        <v/>
      </c>
      <c r="B1651">
        <f>IF(ISNUMBER(Input!B1651),IF(AND(Input!B1651&gt;=20,Input!B1651&lt;=700),Input!B1651,""),"")</f>
        <v/>
      </c>
      <c r="C1651">
        <f>IF(B1651="","",INT(A1651))</f>
        <v/>
      </c>
      <c r="D1651">
        <f>IF(B1651="","",HOUR(A1651))</f>
        <v/>
      </c>
      <c r="E1651">
        <f>IF(B1651="","",IF(INPUT!$I$1="","",IF(C1651&lt;(INT(INPUT!$I$1)-INPUT!$I$2),"Off Meds",IF(C1651&lt;=(INT(INPUT!$I$1)+INPUT!$I$2),"Washout","On Meds"))))</f>
        <v/>
      </c>
      <c r="F1651">
        <f>IF(B1651="","",1.509*(LN(B1651)^1.084-5.381))</f>
        <v/>
      </c>
      <c r="G1651">
        <f>IF(F1651="","",IF(F1651&lt;0,10*F1651^2,0))</f>
        <v/>
      </c>
      <c r="H1651">
        <f>IF(F1651="","",IF(F1651&gt;0,10*F1651^2,0))</f>
        <v/>
      </c>
    </row>
    <row r="1652">
      <c r="A1652">
        <f>Input!A1652</f>
        <v/>
      </c>
      <c r="B1652">
        <f>IF(ISNUMBER(Input!B1652),IF(AND(Input!B1652&gt;=20,Input!B1652&lt;=700),Input!B1652,""),"")</f>
        <v/>
      </c>
      <c r="C1652">
        <f>IF(B1652="","",INT(A1652))</f>
        <v/>
      </c>
      <c r="D1652">
        <f>IF(B1652="","",HOUR(A1652))</f>
        <v/>
      </c>
      <c r="E1652">
        <f>IF(B1652="","",IF(INPUT!$I$1="","",IF(C1652&lt;(INT(INPUT!$I$1)-INPUT!$I$2),"Off Meds",IF(C1652&lt;=(INT(INPUT!$I$1)+INPUT!$I$2),"Washout","On Meds"))))</f>
        <v/>
      </c>
      <c r="F1652">
        <f>IF(B1652="","",1.509*(LN(B1652)^1.084-5.381))</f>
        <v/>
      </c>
      <c r="G1652">
        <f>IF(F1652="","",IF(F1652&lt;0,10*F1652^2,0))</f>
        <v/>
      </c>
      <c r="H1652">
        <f>IF(F1652="","",IF(F1652&gt;0,10*F1652^2,0))</f>
        <v/>
      </c>
    </row>
    <row r="1653">
      <c r="A1653">
        <f>Input!A1653</f>
        <v/>
      </c>
      <c r="B1653">
        <f>IF(ISNUMBER(Input!B1653),IF(AND(Input!B1653&gt;=20,Input!B1653&lt;=700),Input!B1653,""),"")</f>
        <v/>
      </c>
      <c r="C1653">
        <f>IF(B1653="","",INT(A1653))</f>
        <v/>
      </c>
      <c r="D1653">
        <f>IF(B1653="","",HOUR(A1653))</f>
        <v/>
      </c>
      <c r="E1653">
        <f>IF(B1653="","",IF(INPUT!$I$1="","",IF(C1653&lt;(INT(INPUT!$I$1)-INPUT!$I$2),"Off Meds",IF(C1653&lt;=(INT(INPUT!$I$1)+INPUT!$I$2),"Washout","On Meds"))))</f>
        <v/>
      </c>
      <c r="F1653">
        <f>IF(B1653="","",1.509*(LN(B1653)^1.084-5.381))</f>
        <v/>
      </c>
      <c r="G1653">
        <f>IF(F1653="","",IF(F1653&lt;0,10*F1653^2,0))</f>
        <v/>
      </c>
      <c r="H1653">
        <f>IF(F1653="","",IF(F1653&gt;0,10*F1653^2,0))</f>
        <v/>
      </c>
    </row>
    <row r="1654">
      <c r="A1654">
        <f>Input!A1654</f>
        <v/>
      </c>
      <c r="B1654">
        <f>IF(ISNUMBER(Input!B1654),IF(AND(Input!B1654&gt;=20,Input!B1654&lt;=700),Input!B1654,""),"")</f>
        <v/>
      </c>
      <c r="C1654">
        <f>IF(B1654="","",INT(A1654))</f>
        <v/>
      </c>
      <c r="D1654">
        <f>IF(B1654="","",HOUR(A1654))</f>
        <v/>
      </c>
      <c r="E1654">
        <f>IF(B1654="","",IF(INPUT!$I$1="","",IF(C1654&lt;(INT(INPUT!$I$1)-INPUT!$I$2),"Off Meds",IF(C1654&lt;=(INT(INPUT!$I$1)+INPUT!$I$2),"Washout","On Meds"))))</f>
        <v/>
      </c>
      <c r="F1654">
        <f>IF(B1654="","",1.509*(LN(B1654)^1.084-5.381))</f>
        <v/>
      </c>
      <c r="G1654">
        <f>IF(F1654="","",IF(F1654&lt;0,10*F1654^2,0))</f>
        <v/>
      </c>
      <c r="H1654">
        <f>IF(F1654="","",IF(F1654&gt;0,10*F1654^2,0))</f>
        <v/>
      </c>
    </row>
    <row r="1655">
      <c r="A1655">
        <f>Input!A1655</f>
        <v/>
      </c>
      <c r="B1655">
        <f>IF(ISNUMBER(Input!B1655),IF(AND(Input!B1655&gt;=20,Input!B1655&lt;=700),Input!B1655,""),"")</f>
        <v/>
      </c>
      <c r="C1655">
        <f>IF(B1655="","",INT(A1655))</f>
        <v/>
      </c>
      <c r="D1655">
        <f>IF(B1655="","",HOUR(A1655))</f>
        <v/>
      </c>
      <c r="E1655">
        <f>IF(B1655="","",IF(INPUT!$I$1="","",IF(C1655&lt;(INT(INPUT!$I$1)-INPUT!$I$2),"Off Meds",IF(C1655&lt;=(INT(INPUT!$I$1)+INPUT!$I$2),"Washout","On Meds"))))</f>
        <v/>
      </c>
      <c r="F1655">
        <f>IF(B1655="","",1.509*(LN(B1655)^1.084-5.381))</f>
        <v/>
      </c>
      <c r="G1655">
        <f>IF(F1655="","",IF(F1655&lt;0,10*F1655^2,0))</f>
        <v/>
      </c>
      <c r="H1655">
        <f>IF(F1655="","",IF(F1655&gt;0,10*F1655^2,0))</f>
        <v/>
      </c>
    </row>
    <row r="1656">
      <c r="A1656">
        <f>Input!A1656</f>
        <v/>
      </c>
      <c r="B1656">
        <f>IF(ISNUMBER(Input!B1656),IF(AND(Input!B1656&gt;=20,Input!B1656&lt;=700),Input!B1656,""),"")</f>
        <v/>
      </c>
      <c r="C1656">
        <f>IF(B1656="","",INT(A1656))</f>
        <v/>
      </c>
      <c r="D1656">
        <f>IF(B1656="","",HOUR(A1656))</f>
        <v/>
      </c>
      <c r="E1656">
        <f>IF(B1656="","",IF(INPUT!$I$1="","",IF(C1656&lt;(INT(INPUT!$I$1)-INPUT!$I$2),"Off Meds",IF(C1656&lt;=(INT(INPUT!$I$1)+INPUT!$I$2),"Washout","On Meds"))))</f>
        <v/>
      </c>
      <c r="F1656">
        <f>IF(B1656="","",1.509*(LN(B1656)^1.084-5.381))</f>
        <v/>
      </c>
      <c r="G1656">
        <f>IF(F1656="","",IF(F1656&lt;0,10*F1656^2,0))</f>
        <v/>
      </c>
      <c r="H1656">
        <f>IF(F1656="","",IF(F1656&gt;0,10*F1656^2,0))</f>
        <v/>
      </c>
    </row>
    <row r="1657">
      <c r="A1657">
        <f>Input!A1657</f>
        <v/>
      </c>
      <c r="B1657">
        <f>IF(ISNUMBER(Input!B1657),IF(AND(Input!B1657&gt;=20,Input!B1657&lt;=700),Input!B1657,""),"")</f>
        <v/>
      </c>
      <c r="C1657">
        <f>IF(B1657="","",INT(A1657))</f>
        <v/>
      </c>
      <c r="D1657">
        <f>IF(B1657="","",HOUR(A1657))</f>
        <v/>
      </c>
      <c r="E1657">
        <f>IF(B1657="","",IF(INPUT!$I$1="","",IF(C1657&lt;(INT(INPUT!$I$1)-INPUT!$I$2),"Off Meds",IF(C1657&lt;=(INT(INPUT!$I$1)+INPUT!$I$2),"Washout","On Meds"))))</f>
        <v/>
      </c>
      <c r="F1657">
        <f>IF(B1657="","",1.509*(LN(B1657)^1.084-5.381))</f>
        <v/>
      </c>
      <c r="G1657">
        <f>IF(F1657="","",IF(F1657&lt;0,10*F1657^2,0))</f>
        <v/>
      </c>
      <c r="H1657">
        <f>IF(F1657="","",IF(F1657&gt;0,10*F1657^2,0))</f>
        <v/>
      </c>
    </row>
    <row r="1658">
      <c r="A1658">
        <f>Input!A1658</f>
        <v/>
      </c>
      <c r="B1658">
        <f>IF(ISNUMBER(Input!B1658),IF(AND(Input!B1658&gt;=20,Input!B1658&lt;=700),Input!B1658,""),"")</f>
        <v/>
      </c>
      <c r="C1658">
        <f>IF(B1658="","",INT(A1658))</f>
        <v/>
      </c>
      <c r="D1658">
        <f>IF(B1658="","",HOUR(A1658))</f>
        <v/>
      </c>
      <c r="E1658">
        <f>IF(B1658="","",IF(INPUT!$I$1="","",IF(C1658&lt;(INT(INPUT!$I$1)-INPUT!$I$2),"Off Meds",IF(C1658&lt;=(INT(INPUT!$I$1)+INPUT!$I$2),"Washout","On Meds"))))</f>
        <v/>
      </c>
      <c r="F1658">
        <f>IF(B1658="","",1.509*(LN(B1658)^1.084-5.381))</f>
        <v/>
      </c>
      <c r="G1658">
        <f>IF(F1658="","",IF(F1658&lt;0,10*F1658^2,0))</f>
        <v/>
      </c>
      <c r="H1658">
        <f>IF(F1658="","",IF(F1658&gt;0,10*F1658^2,0))</f>
        <v/>
      </c>
    </row>
    <row r="1659">
      <c r="A1659">
        <f>Input!A1659</f>
        <v/>
      </c>
      <c r="B1659">
        <f>IF(ISNUMBER(Input!B1659),IF(AND(Input!B1659&gt;=20,Input!B1659&lt;=700),Input!B1659,""),"")</f>
        <v/>
      </c>
      <c r="C1659">
        <f>IF(B1659="","",INT(A1659))</f>
        <v/>
      </c>
      <c r="D1659">
        <f>IF(B1659="","",HOUR(A1659))</f>
        <v/>
      </c>
      <c r="E1659">
        <f>IF(B1659="","",IF(INPUT!$I$1="","",IF(C1659&lt;(INT(INPUT!$I$1)-INPUT!$I$2),"Off Meds",IF(C1659&lt;=(INT(INPUT!$I$1)+INPUT!$I$2),"Washout","On Meds"))))</f>
        <v/>
      </c>
      <c r="F1659">
        <f>IF(B1659="","",1.509*(LN(B1659)^1.084-5.381))</f>
        <v/>
      </c>
      <c r="G1659">
        <f>IF(F1659="","",IF(F1659&lt;0,10*F1659^2,0))</f>
        <v/>
      </c>
      <c r="H1659">
        <f>IF(F1659="","",IF(F1659&gt;0,10*F1659^2,0))</f>
        <v/>
      </c>
    </row>
    <row r="1660">
      <c r="A1660">
        <f>Input!A1660</f>
        <v/>
      </c>
      <c r="B1660">
        <f>IF(ISNUMBER(Input!B1660),IF(AND(Input!B1660&gt;=20,Input!B1660&lt;=700),Input!B1660,""),"")</f>
        <v/>
      </c>
      <c r="C1660">
        <f>IF(B1660="","",INT(A1660))</f>
        <v/>
      </c>
      <c r="D1660">
        <f>IF(B1660="","",HOUR(A1660))</f>
        <v/>
      </c>
      <c r="E1660">
        <f>IF(B1660="","",IF(INPUT!$I$1="","",IF(C1660&lt;(INT(INPUT!$I$1)-INPUT!$I$2),"Off Meds",IF(C1660&lt;=(INT(INPUT!$I$1)+INPUT!$I$2),"Washout","On Meds"))))</f>
        <v/>
      </c>
      <c r="F1660">
        <f>IF(B1660="","",1.509*(LN(B1660)^1.084-5.381))</f>
        <v/>
      </c>
      <c r="G1660">
        <f>IF(F1660="","",IF(F1660&lt;0,10*F1660^2,0))</f>
        <v/>
      </c>
      <c r="H1660">
        <f>IF(F1660="","",IF(F1660&gt;0,10*F1660^2,0))</f>
        <v/>
      </c>
    </row>
    <row r="1661">
      <c r="A1661">
        <f>Input!A1661</f>
        <v/>
      </c>
      <c r="B1661">
        <f>IF(ISNUMBER(Input!B1661),IF(AND(Input!B1661&gt;=20,Input!B1661&lt;=700),Input!B1661,""),"")</f>
        <v/>
      </c>
      <c r="C1661">
        <f>IF(B1661="","",INT(A1661))</f>
        <v/>
      </c>
      <c r="D1661">
        <f>IF(B1661="","",HOUR(A1661))</f>
        <v/>
      </c>
      <c r="E1661">
        <f>IF(B1661="","",IF(INPUT!$I$1="","",IF(C1661&lt;(INT(INPUT!$I$1)-INPUT!$I$2),"Off Meds",IF(C1661&lt;=(INT(INPUT!$I$1)+INPUT!$I$2),"Washout","On Meds"))))</f>
        <v/>
      </c>
      <c r="F1661">
        <f>IF(B1661="","",1.509*(LN(B1661)^1.084-5.381))</f>
        <v/>
      </c>
      <c r="G1661">
        <f>IF(F1661="","",IF(F1661&lt;0,10*F1661^2,0))</f>
        <v/>
      </c>
      <c r="H1661">
        <f>IF(F1661="","",IF(F1661&gt;0,10*F1661^2,0))</f>
        <v/>
      </c>
    </row>
    <row r="1662">
      <c r="A1662">
        <f>Input!A1662</f>
        <v/>
      </c>
      <c r="B1662">
        <f>IF(ISNUMBER(Input!B1662),IF(AND(Input!B1662&gt;=20,Input!B1662&lt;=700),Input!B1662,""),"")</f>
        <v/>
      </c>
      <c r="C1662">
        <f>IF(B1662="","",INT(A1662))</f>
        <v/>
      </c>
      <c r="D1662">
        <f>IF(B1662="","",HOUR(A1662))</f>
        <v/>
      </c>
      <c r="E1662">
        <f>IF(B1662="","",IF(INPUT!$I$1="","",IF(C1662&lt;(INT(INPUT!$I$1)-INPUT!$I$2),"Off Meds",IF(C1662&lt;=(INT(INPUT!$I$1)+INPUT!$I$2),"Washout","On Meds"))))</f>
        <v/>
      </c>
      <c r="F1662">
        <f>IF(B1662="","",1.509*(LN(B1662)^1.084-5.381))</f>
        <v/>
      </c>
      <c r="G1662">
        <f>IF(F1662="","",IF(F1662&lt;0,10*F1662^2,0))</f>
        <v/>
      </c>
      <c r="H1662">
        <f>IF(F1662="","",IF(F1662&gt;0,10*F1662^2,0))</f>
        <v/>
      </c>
    </row>
    <row r="1663">
      <c r="A1663">
        <f>Input!A1663</f>
        <v/>
      </c>
      <c r="B1663">
        <f>IF(ISNUMBER(Input!B1663),IF(AND(Input!B1663&gt;=20,Input!B1663&lt;=700),Input!B1663,""),"")</f>
        <v/>
      </c>
      <c r="C1663">
        <f>IF(B1663="","",INT(A1663))</f>
        <v/>
      </c>
      <c r="D1663">
        <f>IF(B1663="","",HOUR(A1663))</f>
        <v/>
      </c>
      <c r="E1663">
        <f>IF(B1663="","",IF(INPUT!$I$1="","",IF(C1663&lt;(INT(INPUT!$I$1)-INPUT!$I$2),"Off Meds",IF(C1663&lt;=(INT(INPUT!$I$1)+INPUT!$I$2),"Washout","On Meds"))))</f>
        <v/>
      </c>
      <c r="F1663">
        <f>IF(B1663="","",1.509*(LN(B1663)^1.084-5.381))</f>
        <v/>
      </c>
      <c r="G1663">
        <f>IF(F1663="","",IF(F1663&lt;0,10*F1663^2,0))</f>
        <v/>
      </c>
      <c r="H1663">
        <f>IF(F1663="","",IF(F1663&gt;0,10*F1663^2,0))</f>
        <v/>
      </c>
    </row>
    <row r="1664">
      <c r="A1664">
        <f>Input!A1664</f>
        <v/>
      </c>
      <c r="B1664">
        <f>IF(ISNUMBER(Input!B1664),IF(AND(Input!B1664&gt;=20,Input!B1664&lt;=700),Input!B1664,""),"")</f>
        <v/>
      </c>
      <c r="C1664">
        <f>IF(B1664="","",INT(A1664))</f>
        <v/>
      </c>
      <c r="D1664">
        <f>IF(B1664="","",HOUR(A1664))</f>
        <v/>
      </c>
      <c r="E1664">
        <f>IF(B1664="","",IF(INPUT!$I$1="","",IF(C1664&lt;(INT(INPUT!$I$1)-INPUT!$I$2),"Off Meds",IF(C1664&lt;=(INT(INPUT!$I$1)+INPUT!$I$2),"Washout","On Meds"))))</f>
        <v/>
      </c>
      <c r="F1664">
        <f>IF(B1664="","",1.509*(LN(B1664)^1.084-5.381))</f>
        <v/>
      </c>
      <c r="G1664">
        <f>IF(F1664="","",IF(F1664&lt;0,10*F1664^2,0))</f>
        <v/>
      </c>
      <c r="H1664">
        <f>IF(F1664="","",IF(F1664&gt;0,10*F1664^2,0))</f>
        <v/>
      </c>
    </row>
    <row r="1665">
      <c r="A1665">
        <f>Input!A1665</f>
        <v/>
      </c>
      <c r="B1665">
        <f>IF(ISNUMBER(Input!B1665),IF(AND(Input!B1665&gt;=20,Input!B1665&lt;=700),Input!B1665,""),"")</f>
        <v/>
      </c>
      <c r="C1665">
        <f>IF(B1665="","",INT(A1665))</f>
        <v/>
      </c>
      <c r="D1665">
        <f>IF(B1665="","",HOUR(A1665))</f>
        <v/>
      </c>
      <c r="E1665">
        <f>IF(B1665="","",IF(INPUT!$I$1="","",IF(C1665&lt;(INT(INPUT!$I$1)-INPUT!$I$2),"Off Meds",IF(C1665&lt;=(INT(INPUT!$I$1)+INPUT!$I$2),"Washout","On Meds"))))</f>
        <v/>
      </c>
      <c r="F1665">
        <f>IF(B1665="","",1.509*(LN(B1665)^1.084-5.381))</f>
        <v/>
      </c>
      <c r="G1665">
        <f>IF(F1665="","",IF(F1665&lt;0,10*F1665^2,0))</f>
        <v/>
      </c>
      <c r="H1665">
        <f>IF(F1665="","",IF(F1665&gt;0,10*F1665^2,0))</f>
        <v/>
      </c>
    </row>
    <row r="1666">
      <c r="A1666">
        <f>Input!A1666</f>
        <v/>
      </c>
      <c r="B1666">
        <f>IF(ISNUMBER(Input!B1666),IF(AND(Input!B1666&gt;=20,Input!B1666&lt;=700),Input!B1666,""),"")</f>
        <v/>
      </c>
      <c r="C1666">
        <f>IF(B1666="","",INT(A1666))</f>
        <v/>
      </c>
      <c r="D1666">
        <f>IF(B1666="","",HOUR(A1666))</f>
        <v/>
      </c>
      <c r="E1666">
        <f>IF(B1666="","",IF(INPUT!$I$1="","",IF(C1666&lt;(INT(INPUT!$I$1)-INPUT!$I$2),"Off Meds",IF(C1666&lt;=(INT(INPUT!$I$1)+INPUT!$I$2),"Washout","On Meds"))))</f>
        <v/>
      </c>
      <c r="F1666">
        <f>IF(B1666="","",1.509*(LN(B1666)^1.084-5.381))</f>
        <v/>
      </c>
      <c r="G1666">
        <f>IF(F1666="","",IF(F1666&lt;0,10*F1666^2,0))</f>
        <v/>
      </c>
      <c r="H1666">
        <f>IF(F1666="","",IF(F1666&gt;0,10*F1666^2,0))</f>
        <v/>
      </c>
    </row>
    <row r="1667">
      <c r="A1667">
        <f>Input!A1667</f>
        <v/>
      </c>
      <c r="B1667">
        <f>IF(ISNUMBER(Input!B1667),IF(AND(Input!B1667&gt;=20,Input!B1667&lt;=700),Input!B1667,""),"")</f>
        <v/>
      </c>
      <c r="C1667">
        <f>IF(B1667="","",INT(A1667))</f>
        <v/>
      </c>
      <c r="D1667">
        <f>IF(B1667="","",HOUR(A1667))</f>
        <v/>
      </c>
      <c r="E1667">
        <f>IF(B1667="","",IF(INPUT!$I$1="","",IF(C1667&lt;(INT(INPUT!$I$1)-INPUT!$I$2),"Off Meds",IF(C1667&lt;=(INT(INPUT!$I$1)+INPUT!$I$2),"Washout","On Meds"))))</f>
        <v/>
      </c>
      <c r="F1667">
        <f>IF(B1667="","",1.509*(LN(B1667)^1.084-5.381))</f>
        <v/>
      </c>
      <c r="G1667">
        <f>IF(F1667="","",IF(F1667&lt;0,10*F1667^2,0))</f>
        <v/>
      </c>
      <c r="H1667">
        <f>IF(F1667="","",IF(F1667&gt;0,10*F1667^2,0))</f>
        <v/>
      </c>
    </row>
    <row r="1668">
      <c r="A1668">
        <f>Input!A1668</f>
        <v/>
      </c>
      <c r="B1668">
        <f>IF(ISNUMBER(Input!B1668),IF(AND(Input!B1668&gt;=20,Input!B1668&lt;=700),Input!B1668,""),"")</f>
        <v/>
      </c>
      <c r="C1668">
        <f>IF(B1668="","",INT(A1668))</f>
        <v/>
      </c>
      <c r="D1668">
        <f>IF(B1668="","",HOUR(A1668))</f>
        <v/>
      </c>
      <c r="E1668">
        <f>IF(B1668="","",IF(INPUT!$I$1="","",IF(C1668&lt;(INT(INPUT!$I$1)-INPUT!$I$2),"Off Meds",IF(C1668&lt;=(INT(INPUT!$I$1)+INPUT!$I$2),"Washout","On Meds"))))</f>
        <v/>
      </c>
      <c r="F1668">
        <f>IF(B1668="","",1.509*(LN(B1668)^1.084-5.381))</f>
        <v/>
      </c>
      <c r="G1668">
        <f>IF(F1668="","",IF(F1668&lt;0,10*F1668^2,0))</f>
        <v/>
      </c>
      <c r="H1668">
        <f>IF(F1668="","",IF(F1668&gt;0,10*F1668^2,0))</f>
        <v/>
      </c>
    </row>
    <row r="1669">
      <c r="A1669">
        <f>Input!A1669</f>
        <v/>
      </c>
      <c r="B1669">
        <f>IF(ISNUMBER(Input!B1669),IF(AND(Input!B1669&gt;=20,Input!B1669&lt;=700),Input!B1669,""),"")</f>
        <v/>
      </c>
      <c r="C1669">
        <f>IF(B1669="","",INT(A1669))</f>
        <v/>
      </c>
      <c r="D1669">
        <f>IF(B1669="","",HOUR(A1669))</f>
        <v/>
      </c>
      <c r="E1669">
        <f>IF(B1669="","",IF(INPUT!$I$1="","",IF(C1669&lt;(INT(INPUT!$I$1)-INPUT!$I$2),"Off Meds",IF(C1669&lt;=(INT(INPUT!$I$1)+INPUT!$I$2),"Washout","On Meds"))))</f>
        <v/>
      </c>
      <c r="F1669">
        <f>IF(B1669="","",1.509*(LN(B1669)^1.084-5.381))</f>
        <v/>
      </c>
      <c r="G1669">
        <f>IF(F1669="","",IF(F1669&lt;0,10*F1669^2,0))</f>
        <v/>
      </c>
      <c r="H1669">
        <f>IF(F1669="","",IF(F1669&gt;0,10*F1669^2,0))</f>
        <v/>
      </c>
    </row>
    <row r="1670">
      <c r="A1670">
        <f>Input!A1670</f>
        <v/>
      </c>
      <c r="B1670">
        <f>IF(ISNUMBER(Input!B1670),IF(AND(Input!B1670&gt;=20,Input!B1670&lt;=700),Input!B1670,""),"")</f>
        <v/>
      </c>
      <c r="C1670">
        <f>IF(B1670="","",INT(A1670))</f>
        <v/>
      </c>
      <c r="D1670">
        <f>IF(B1670="","",HOUR(A1670))</f>
        <v/>
      </c>
      <c r="E1670">
        <f>IF(B1670="","",IF(INPUT!$I$1="","",IF(C1670&lt;(INT(INPUT!$I$1)-INPUT!$I$2),"Off Meds",IF(C1670&lt;=(INT(INPUT!$I$1)+INPUT!$I$2),"Washout","On Meds"))))</f>
        <v/>
      </c>
      <c r="F1670">
        <f>IF(B1670="","",1.509*(LN(B1670)^1.084-5.381))</f>
        <v/>
      </c>
      <c r="G1670">
        <f>IF(F1670="","",IF(F1670&lt;0,10*F1670^2,0))</f>
        <v/>
      </c>
      <c r="H1670">
        <f>IF(F1670="","",IF(F1670&gt;0,10*F1670^2,0))</f>
        <v/>
      </c>
    </row>
    <row r="1671">
      <c r="A1671">
        <f>Input!A1671</f>
        <v/>
      </c>
      <c r="B1671">
        <f>IF(ISNUMBER(Input!B1671),IF(AND(Input!B1671&gt;=20,Input!B1671&lt;=700),Input!B1671,""),"")</f>
        <v/>
      </c>
      <c r="C1671">
        <f>IF(B1671="","",INT(A1671))</f>
        <v/>
      </c>
      <c r="D1671">
        <f>IF(B1671="","",HOUR(A1671))</f>
        <v/>
      </c>
      <c r="E1671">
        <f>IF(B1671="","",IF(INPUT!$I$1="","",IF(C1671&lt;(INT(INPUT!$I$1)-INPUT!$I$2),"Off Meds",IF(C1671&lt;=(INT(INPUT!$I$1)+INPUT!$I$2),"Washout","On Meds"))))</f>
        <v/>
      </c>
      <c r="F1671">
        <f>IF(B1671="","",1.509*(LN(B1671)^1.084-5.381))</f>
        <v/>
      </c>
      <c r="G1671">
        <f>IF(F1671="","",IF(F1671&lt;0,10*F1671^2,0))</f>
        <v/>
      </c>
      <c r="H1671">
        <f>IF(F1671="","",IF(F1671&gt;0,10*F1671^2,0))</f>
        <v/>
      </c>
    </row>
    <row r="1672">
      <c r="A1672">
        <f>Input!A1672</f>
        <v/>
      </c>
      <c r="B1672">
        <f>IF(ISNUMBER(Input!B1672),IF(AND(Input!B1672&gt;=20,Input!B1672&lt;=700),Input!B1672,""),"")</f>
        <v/>
      </c>
      <c r="C1672">
        <f>IF(B1672="","",INT(A1672))</f>
        <v/>
      </c>
      <c r="D1672">
        <f>IF(B1672="","",HOUR(A1672))</f>
        <v/>
      </c>
      <c r="E1672">
        <f>IF(B1672="","",IF(INPUT!$I$1="","",IF(C1672&lt;(INT(INPUT!$I$1)-INPUT!$I$2),"Off Meds",IF(C1672&lt;=(INT(INPUT!$I$1)+INPUT!$I$2),"Washout","On Meds"))))</f>
        <v/>
      </c>
      <c r="F1672">
        <f>IF(B1672="","",1.509*(LN(B1672)^1.084-5.381))</f>
        <v/>
      </c>
      <c r="G1672">
        <f>IF(F1672="","",IF(F1672&lt;0,10*F1672^2,0))</f>
        <v/>
      </c>
      <c r="H1672">
        <f>IF(F1672="","",IF(F1672&gt;0,10*F1672^2,0))</f>
        <v/>
      </c>
    </row>
    <row r="1673">
      <c r="A1673">
        <f>Input!A1673</f>
        <v/>
      </c>
      <c r="B1673">
        <f>IF(ISNUMBER(Input!B1673),IF(AND(Input!B1673&gt;=20,Input!B1673&lt;=700),Input!B1673,""),"")</f>
        <v/>
      </c>
      <c r="C1673">
        <f>IF(B1673="","",INT(A1673))</f>
        <v/>
      </c>
      <c r="D1673">
        <f>IF(B1673="","",HOUR(A1673))</f>
        <v/>
      </c>
      <c r="E1673">
        <f>IF(B1673="","",IF(INPUT!$I$1="","",IF(C1673&lt;(INT(INPUT!$I$1)-INPUT!$I$2),"Off Meds",IF(C1673&lt;=(INT(INPUT!$I$1)+INPUT!$I$2),"Washout","On Meds"))))</f>
        <v/>
      </c>
      <c r="F1673">
        <f>IF(B1673="","",1.509*(LN(B1673)^1.084-5.381))</f>
        <v/>
      </c>
      <c r="G1673">
        <f>IF(F1673="","",IF(F1673&lt;0,10*F1673^2,0))</f>
        <v/>
      </c>
      <c r="H1673">
        <f>IF(F1673="","",IF(F1673&gt;0,10*F1673^2,0))</f>
        <v/>
      </c>
    </row>
    <row r="1674">
      <c r="A1674">
        <f>Input!A1674</f>
        <v/>
      </c>
      <c r="B1674">
        <f>IF(ISNUMBER(Input!B1674),IF(AND(Input!B1674&gt;=20,Input!B1674&lt;=700),Input!B1674,""),"")</f>
        <v/>
      </c>
      <c r="C1674">
        <f>IF(B1674="","",INT(A1674))</f>
        <v/>
      </c>
      <c r="D1674">
        <f>IF(B1674="","",HOUR(A1674))</f>
        <v/>
      </c>
      <c r="E1674">
        <f>IF(B1674="","",IF(INPUT!$I$1="","",IF(C1674&lt;(INT(INPUT!$I$1)-INPUT!$I$2),"Off Meds",IF(C1674&lt;=(INT(INPUT!$I$1)+INPUT!$I$2),"Washout","On Meds"))))</f>
        <v/>
      </c>
      <c r="F1674">
        <f>IF(B1674="","",1.509*(LN(B1674)^1.084-5.381))</f>
        <v/>
      </c>
      <c r="G1674">
        <f>IF(F1674="","",IF(F1674&lt;0,10*F1674^2,0))</f>
        <v/>
      </c>
      <c r="H1674">
        <f>IF(F1674="","",IF(F1674&gt;0,10*F1674^2,0))</f>
        <v/>
      </c>
    </row>
    <row r="1675">
      <c r="A1675">
        <f>Input!A1675</f>
        <v/>
      </c>
      <c r="B1675">
        <f>IF(ISNUMBER(Input!B1675),IF(AND(Input!B1675&gt;=20,Input!B1675&lt;=700),Input!B1675,""),"")</f>
        <v/>
      </c>
      <c r="C1675">
        <f>IF(B1675="","",INT(A1675))</f>
        <v/>
      </c>
      <c r="D1675">
        <f>IF(B1675="","",HOUR(A1675))</f>
        <v/>
      </c>
      <c r="E1675">
        <f>IF(B1675="","",IF(INPUT!$I$1="","",IF(C1675&lt;(INT(INPUT!$I$1)-INPUT!$I$2),"Off Meds",IF(C1675&lt;=(INT(INPUT!$I$1)+INPUT!$I$2),"Washout","On Meds"))))</f>
        <v/>
      </c>
      <c r="F1675">
        <f>IF(B1675="","",1.509*(LN(B1675)^1.084-5.381))</f>
        <v/>
      </c>
      <c r="G1675">
        <f>IF(F1675="","",IF(F1675&lt;0,10*F1675^2,0))</f>
        <v/>
      </c>
      <c r="H1675">
        <f>IF(F1675="","",IF(F1675&gt;0,10*F1675^2,0))</f>
        <v/>
      </c>
    </row>
    <row r="1676">
      <c r="A1676">
        <f>Input!A1676</f>
        <v/>
      </c>
      <c r="B1676">
        <f>IF(ISNUMBER(Input!B1676),IF(AND(Input!B1676&gt;=20,Input!B1676&lt;=700),Input!B1676,""),"")</f>
        <v/>
      </c>
      <c r="C1676">
        <f>IF(B1676="","",INT(A1676))</f>
        <v/>
      </c>
      <c r="D1676">
        <f>IF(B1676="","",HOUR(A1676))</f>
        <v/>
      </c>
      <c r="E1676">
        <f>IF(B1676="","",IF(INPUT!$I$1="","",IF(C1676&lt;(INT(INPUT!$I$1)-INPUT!$I$2),"Off Meds",IF(C1676&lt;=(INT(INPUT!$I$1)+INPUT!$I$2),"Washout","On Meds"))))</f>
        <v/>
      </c>
      <c r="F1676">
        <f>IF(B1676="","",1.509*(LN(B1676)^1.084-5.381))</f>
        <v/>
      </c>
      <c r="G1676">
        <f>IF(F1676="","",IF(F1676&lt;0,10*F1676^2,0))</f>
        <v/>
      </c>
      <c r="H1676">
        <f>IF(F1676="","",IF(F1676&gt;0,10*F1676^2,0))</f>
        <v/>
      </c>
    </row>
    <row r="1677">
      <c r="A1677">
        <f>Input!A1677</f>
        <v/>
      </c>
      <c r="B1677">
        <f>IF(ISNUMBER(Input!B1677),IF(AND(Input!B1677&gt;=20,Input!B1677&lt;=700),Input!B1677,""),"")</f>
        <v/>
      </c>
      <c r="C1677">
        <f>IF(B1677="","",INT(A1677))</f>
        <v/>
      </c>
      <c r="D1677">
        <f>IF(B1677="","",HOUR(A1677))</f>
        <v/>
      </c>
      <c r="E1677">
        <f>IF(B1677="","",IF(INPUT!$I$1="","",IF(C1677&lt;(INT(INPUT!$I$1)-INPUT!$I$2),"Off Meds",IF(C1677&lt;=(INT(INPUT!$I$1)+INPUT!$I$2),"Washout","On Meds"))))</f>
        <v/>
      </c>
      <c r="F1677">
        <f>IF(B1677="","",1.509*(LN(B1677)^1.084-5.381))</f>
        <v/>
      </c>
      <c r="G1677">
        <f>IF(F1677="","",IF(F1677&lt;0,10*F1677^2,0))</f>
        <v/>
      </c>
      <c r="H1677">
        <f>IF(F1677="","",IF(F1677&gt;0,10*F1677^2,0))</f>
        <v/>
      </c>
    </row>
    <row r="1678">
      <c r="A1678">
        <f>Input!A1678</f>
        <v/>
      </c>
      <c r="B1678">
        <f>IF(ISNUMBER(Input!B1678),IF(AND(Input!B1678&gt;=20,Input!B1678&lt;=700),Input!B1678,""),"")</f>
        <v/>
      </c>
      <c r="C1678">
        <f>IF(B1678="","",INT(A1678))</f>
        <v/>
      </c>
      <c r="D1678">
        <f>IF(B1678="","",HOUR(A1678))</f>
        <v/>
      </c>
      <c r="E1678">
        <f>IF(B1678="","",IF(INPUT!$I$1="","",IF(C1678&lt;(INT(INPUT!$I$1)-INPUT!$I$2),"Off Meds",IF(C1678&lt;=(INT(INPUT!$I$1)+INPUT!$I$2),"Washout","On Meds"))))</f>
        <v/>
      </c>
      <c r="F1678">
        <f>IF(B1678="","",1.509*(LN(B1678)^1.084-5.381))</f>
        <v/>
      </c>
      <c r="G1678">
        <f>IF(F1678="","",IF(F1678&lt;0,10*F1678^2,0))</f>
        <v/>
      </c>
      <c r="H1678">
        <f>IF(F1678="","",IF(F1678&gt;0,10*F1678^2,0))</f>
        <v/>
      </c>
    </row>
    <row r="1679">
      <c r="A1679">
        <f>Input!A1679</f>
        <v/>
      </c>
      <c r="B1679">
        <f>IF(ISNUMBER(Input!B1679),IF(AND(Input!B1679&gt;=20,Input!B1679&lt;=700),Input!B1679,""),"")</f>
        <v/>
      </c>
      <c r="C1679">
        <f>IF(B1679="","",INT(A1679))</f>
        <v/>
      </c>
      <c r="D1679">
        <f>IF(B1679="","",HOUR(A1679))</f>
        <v/>
      </c>
      <c r="E1679">
        <f>IF(B1679="","",IF(INPUT!$I$1="","",IF(C1679&lt;(INT(INPUT!$I$1)-INPUT!$I$2),"Off Meds",IF(C1679&lt;=(INT(INPUT!$I$1)+INPUT!$I$2),"Washout","On Meds"))))</f>
        <v/>
      </c>
      <c r="F1679">
        <f>IF(B1679="","",1.509*(LN(B1679)^1.084-5.381))</f>
        <v/>
      </c>
      <c r="G1679">
        <f>IF(F1679="","",IF(F1679&lt;0,10*F1679^2,0))</f>
        <v/>
      </c>
      <c r="H1679">
        <f>IF(F1679="","",IF(F1679&gt;0,10*F1679^2,0))</f>
        <v/>
      </c>
    </row>
    <row r="1680">
      <c r="A1680">
        <f>Input!A1680</f>
        <v/>
      </c>
      <c r="B1680">
        <f>IF(ISNUMBER(Input!B1680),IF(AND(Input!B1680&gt;=20,Input!B1680&lt;=700),Input!B1680,""),"")</f>
        <v/>
      </c>
      <c r="C1680">
        <f>IF(B1680="","",INT(A1680))</f>
        <v/>
      </c>
      <c r="D1680">
        <f>IF(B1680="","",HOUR(A1680))</f>
        <v/>
      </c>
      <c r="E1680">
        <f>IF(B1680="","",IF(INPUT!$I$1="","",IF(C1680&lt;(INT(INPUT!$I$1)-INPUT!$I$2),"Off Meds",IF(C1680&lt;=(INT(INPUT!$I$1)+INPUT!$I$2),"Washout","On Meds"))))</f>
        <v/>
      </c>
      <c r="F1680">
        <f>IF(B1680="","",1.509*(LN(B1680)^1.084-5.381))</f>
        <v/>
      </c>
      <c r="G1680">
        <f>IF(F1680="","",IF(F1680&lt;0,10*F1680^2,0))</f>
        <v/>
      </c>
      <c r="H1680">
        <f>IF(F1680="","",IF(F1680&gt;0,10*F1680^2,0))</f>
        <v/>
      </c>
    </row>
    <row r="1681">
      <c r="A1681">
        <f>Input!A1681</f>
        <v/>
      </c>
      <c r="B1681">
        <f>IF(ISNUMBER(Input!B1681),IF(AND(Input!B1681&gt;=20,Input!B1681&lt;=700),Input!B1681,""),"")</f>
        <v/>
      </c>
      <c r="C1681">
        <f>IF(B1681="","",INT(A1681))</f>
        <v/>
      </c>
      <c r="D1681">
        <f>IF(B1681="","",HOUR(A1681))</f>
        <v/>
      </c>
      <c r="E1681">
        <f>IF(B1681="","",IF(INPUT!$I$1="","",IF(C1681&lt;(INT(INPUT!$I$1)-INPUT!$I$2),"Off Meds",IF(C1681&lt;=(INT(INPUT!$I$1)+INPUT!$I$2),"Washout","On Meds"))))</f>
        <v/>
      </c>
      <c r="F1681">
        <f>IF(B1681="","",1.509*(LN(B1681)^1.084-5.381))</f>
        <v/>
      </c>
      <c r="G1681">
        <f>IF(F1681="","",IF(F1681&lt;0,10*F1681^2,0))</f>
        <v/>
      </c>
      <c r="H1681">
        <f>IF(F1681="","",IF(F1681&gt;0,10*F1681^2,0))</f>
        <v/>
      </c>
    </row>
    <row r="1682">
      <c r="A1682">
        <f>Input!A1682</f>
        <v/>
      </c>
      <c r="B1682">
        <f>IF(ISNUMBER(Input!B1682),IF(AND(Input!B1682&gt;=20,Input!B1682&lt;=700),Input!B1682,""),"")</f>
        <v/>
      </c>
      <c r="C1682">
        <f>IF(B1682="","",INT(A1682))</f>
        <v/>
      </c>
      <c r="D1682">
        <f>IF(B1682="","",HOUR(A1682))</f>
        <v/>
      </c>
      <c r="E1682">
        <f>IF(B1682="","",IF(INPUT!$I$1="","",IF(C1682&lt;(INT(INPUT!$I$1)-INPUT!$I$2),"Off Meds",IF(C1682&lt;=(INT(INPUT!$I$1)+INPUT!$I$2),"Washout","On Meds"))))</f>
        <v/>
      </c>
      <c r="F1682">
        <f>IF(B1682="","",1.509*(LN(B1682)^1.084-5.381))</f>
        <v/>
      </c>
      <c r="G1682">
        <f>IF(F1682="","",IF(F1682&lt;0,10*F1682^2,0))</f>
        <v/>
      </c>
      <c r="H1682">
        <f>IF(F1682="","",IF(F1682&gt;0,10*F1682^2,0))</f>
        <v/>
      </c>
    </row>
    <row r="1683">
      <c r="A1683">
        <f>Input!A1683</f>
        <v/>
      </c>
      <c r="B1683">
        <f>IF(ISNUMBER(Input!B1683),IF(AND(Input!B1683&gt;=20,Input!B1683&lt;=700),Input!B1683,""),"")</f>
        <v/>
      </c>
      <c r="C1683">
        <f>IF(B1683="","",INT(A1683))</f>
        <v/>
      </c>
      <c r="D1683">
        <f>IF(B1683="","",HOUR(A1683))</f>
        <v/>
      </c>
      <c r="E1683">
        <f>IF(B1683="","",IF(INPUT!$I$1="","",IF(C1683&lt;(INT(INPUT!$I$1)-INPUT!$I$2),"Off Meds",IF(C1683&lt;=(INT(INPUT!$I$1)+INPUT!$I$2),"Washout","On Meds"))))</f>
        <v/>
      </c>
      <c r="F1683">
        <f>IF(B1683="","",1.509*(LN(B1683)^1.084-5.381))</f>
        <v/>
      </c>
      <c r="G1683">
        <f>IF(F1683="","",IF(F1683&lt;0,10*F1683^2,0))</f>
        <v/>
      </c>
      <c r="H1683">
        <f>IF(F1683="","",IF(F1683&gt;0,10*F1683^2,0))</f>
        <v/>
      </c>
    </row>
    <row r="1684">
      <c r="A1684">
        <f>Input!A1684</f>
        <v/>
      </c>
      <c r="B1684">
        <f>IF(ISNUMBER(Input!B1684),IF(AND(Input!B1684&gt;=20,Input!B1684&lt;=700),Input!B1684,""),"")</f>
        <v/>
      </c>
      <c r="C1684">
        <f>IF(B1684="","",INT(A1684))</f>
        <v/>
      </c>
      <c r="D1684">
        <f>IF(B1684="","",HOUR(A1684))</f>
        <v/>
      </c>
      <c r="E1684">
        <f>IF(B1684="","",IF(INPUT!$I$1="","",IF(C1684&lt;(INT(INPUT!$I$1)-INPUT!$I$2),"Off Meds",IF(C1684&lt;=(INT(INPUT!$I$1)+INPUT!$I$2),"Washout","On Meds"))))</f>
        <v/>
      </c>
      <c r="F1684">
        <f>IF(B1684="","",1.509*(LN(B1684)^1.084-5.381))</f>
        <v/>
      </c>
      <c r="G1684">
        <f>IF(F1684="","",IF(F1684&lt;0,10*F1684^2,0))</f>
        <v/>
      </c>
      <c r="H1684">
        <f>IF(F1684="","",IF(F1684&gt;0,10*F1684^2,0))</f>
        <v/>
      </c>
    </row>
    <row r="1685">
      <c r="A1685">
        <f>Input!A1685</f>
        <v/>
      </c>
      <c r="B1685">
        <f>IF(ISNUMBER(Input!B1685),IF(AND(Input!B1685&gt;=20,Input!B1685&lt;=700),Input!B1685,""),"")</f>
        <v/>
      </c>
      <c r="C1685">
        <f>IF(B1685="","",INT(A1685))</f>
        <v/>
      </c>
      <c r="D1685">
        <f>IF(B1685="","",HOUR(A1685))</f>
        <v/>
      </c>
      <c r="E1685">
        <f>IF(B1685="","",IF(INPUT!$I$1="","",IF(C1685&lt;(INT(INPUT!$I$1)-INPUT!$I$2),"Off Meds",IF(C1685&lt;=(INT(INPUT!$I$1)+INPUT!$I$2),"Washout","On Meds"))))</f>
        <v/>
      </c>
      <c r="F1685">
        <f>IF(B1685="","",1.509*(LN(B1685)^1.084-5.381))</f>
        <v/>
      </c>
      <c r="G1685">
        <f>IF(F1685="","",IF(F1685&lt;0,10*F1685^2,0))</f>
        <v/>
      </c>
      <c r="H1685">
        <f>IF(F1685="","",IF(F1685&gt;0,10*F1685^2,0))</f>
        <v/>
      </c>
    </row>
    <row r="1686">
      <c r="A1686">
        <f>Input!A1686</f>
        <v/>
      </c>
      <c r="B1686">
        <f>IF(ISNUMBER(Input!B1686),IF(AND(Input!B1686&gt;=20,Input!B1686&lt;=700),Input!B1686,""),"")</f>
        <v/>
      </c>
      <c r="C1686">
        <f>IF(B1686="","",INT(A1686))</f>
        <v/>
      </c>
      <c r="D1686">
        <f>IF(B1686="","",HOUR(A1686))</f>
        <v/>
      </c>
      <c r="E1686">
        <f>IF(B1686="","",IF(INPUT!$I$1="","",IF(C1686&lt;(INT(INPUT!$I$1)-INPUT!$I$2),"Off Meds",IF(C1686&lt;=(INT(INPUT!$I$1)+INPUT!$I$2),"Washout","On Meds"))))</f>
        <v/>
      </c>
      <c r="F1686">
        <f>IF(B1686="","",1.509*(LN(B1686)^1.084-5.381))</f>
        <v/>
      </c>
      <c r="G1686">
        <f>IF(F1686="","",IF(F1686&lt;0,10*F1686^2,0))</f>
        <v/>
      </c>
      <c r="H1686">
        <f>IF(F1686="","",IF(F1686&gt;0,10*F1686^2,0))</f>
        <v/>
      </c>
    </row>
    <row r="1687">
      <c r="A1687">
        <f>Input!A1687</f>
        <v/>
      </c>
      <c r="B1687">
        <f>IF(ISNUMBER(Input!B1687),IF(AND(Input!B1687&gt;=20,Input!B1687&lt;=700),Input!B1687,""),"")</f>
        <v/>
      </c>
      <c r="C1687">
        <f>IF(B1687="","",INT(A1687))</f>
        <v/>
      </c>
      <c r="D1687">
        <f>IF(B1687="","",HOUR(A1687))</f>
        <v/>
      </c>
      <c r="E1687">
        <f>IF(B1687="","",IF(INPUT!$I$1="","",IF(C1687&lt;(INT(INPUT!$I$1)-INPUT!$I$2),"Off Meds",IF(C1687&lt;=(INT(INPUT!$I$1)+INPUT!$I$2),"Washout","On Meds"))))</f>
        <v/>
      </c>
      <c r="F1687">
        <f>IF(B1687="","",1.509*(LN(B1687)^1.084-5.381))</f>
        <v/>
      </c>
      <c r="G1687">
        <f>IF(F1687="","",IF(F1687&lt;0,10*F1687^2,0))</f>
        <v/>
      </c>
      <c r="H1687">
        <f>IF(F1687="","",IF(F1687&gt;0,10*F1687^2,0))</f>
        <v/>
      </c>
    </row>
    <row r="1688">
      <c r="A1688">
        <f>Input!A1688</f>
        <v/>
      </c>
      <c r="B1688">
        <f>IF(ISNUMBER(Input!B1688),IF(AND(Input!B1688&gt;=20,Input!B1688&lt;=700),Input!B1688,""),"")</f>
        <v/>
      </c>
      <c r="C1688">
        <f>IF(B1688="","",INT(A1688))</f>
        <v/>
      </c>
      <c r="D1688">
        <f>IF(B1688="","",HOUR(A1688))</f>
        <v/>
      </c>
      <c r="E1688">
        <f>IF(B1688="","",IF(INPUT!$I$1="","",IF(C1688&lt;(INT(INPUT!$I$1)-INPUT!$I$2),"Off Meds",IF(C1688&lt;=(INT(INPUT!$I$1)+INPUT!$I$2),"Washout","On Meds"))))</f>
        <v/>
      </c>
      <c r="F1688">
        <f>IF(B1688="","",1.509*(LN(B1688)^1.084-5.381))</f>
        <v/>
      </c>
      <c r="G1688">
        <f>IF(F1688="","",IF(F1688&lt;0,10*F1688^2,0))</f>
        <v/>
      </c>
      <c r="H1688">
        <f>IF(F1688="","",IF(F1688&gt;0,10*F1688^2,0))</f>
        <v/>
      </c>
    </row>
    <row r="1689">
      <c r="A1689">
        <f>Input!A1689</f>
        <v/>
      </c>
      <c r="B1689">
        <f>IF(ISNUMBER(Input!B1689),IF(AND(Input!B1689&gt;=20,Input!B1689&lt;=700),Input!B1689,""),"")</f>
        <v/>
      </c>
      <c r="C1689">
        <f>IF(B1689="","",INT(A1689))</f>
        <v/>
      </c>
      <c r="D1689">
        <f>IF(B1689="","",HOUR(A1689))</f>
        <v/>
      </c>
      <c r="E1689">
        <f>IF(B1689="","",IF(INPUT!$I$1="","",IF(C1689&lt;(INT(INPUT!$I$1)-INPUT!$I$2),"Off Meds",IF(C1689&lt;=(INT(INPUT!$I$1)+INPUT!$I$2),"Washout","On Meds"))))</f>
        <v/>
      </c>
      <c r="F1689">
        <f>IF(B1689="","",1.509*(LN(B1689)^1.084-5.381))</f>
        <v/>
      </c>
      <c r="G1689">
        <f>IF(F1689="","",IF(F1689&lt;0,10*F1689^2,0))</f>
        <v/>
      </c>
      <c r="H1689">
        <f>IF(F1689="","",IF(F1689&gt;0,10*F1689^2,0))</f>
        <v/>
      </c>
    </row>
    <row r="1690">
      <c r="A1690">
        <f>Input!A1690</f>
        <v/>
      </c>
      <c r="B1690">
        <f>IF(ISNUMBER(Input!B1690),IF(AND(Input!B1690&gt;=20,Input!B1690&lt;=700),Input!B1690,""),"")</f>
        <v/>
      </c>
      <c r="C1690">
        <f>IF(B1690="","",INT(A1690))</f>
        <v/>
      </c>
      <c r="D1690">
        <f>IF(B1690="","",HOUR(A1690))</f>
        <v/>
      </c>
      <c r="E1690">
        <f>IF(B1690="","",IF(INPUT!$I$1="","",IF(C1690&lt;(INT(INPUT!$I$1)-INPUT!$I$2),"Off Meds",IF(C1690&lt;=(INT(INPUT!$I$1)+INPUT!$I$2),"Washout","On Meds"))))</f>
        <v/>
      </c>
      <c r="F1690">
        <f>IF(B1690="","",1.509*(LN(B1690)^1.084-5.381))</f>
        <v/>
      </c>
      <c r="G1690">
        <f>IF(F1690="","",IF(F1690&lt;0,10*F1690^2,0))</f>
        <v/>
      </c>
      <c r="H1690">
        <f>IF(F1690="","",IF(F1690&gt;0,10*F1690^2,0))</f>
        <v/>
      </c>
    </row>
    <row r="1691">
      <c r="A1691">
        <f>Input!A1691</f>
        <v/>
      </c>
      <c r="B1691">
        <f>IF(ISNUMBER(Input!B1691),IF(AND(Input!B1691&gt;=20,Input!B1691&lt;=700),Input!B1691,""),"")</f>
        <v/>
      </c>
      <c r="C1691">
        <f>IF(B1691="","",INT(A1691))</f>
        <v/>
      </c>
      <c r="D1691">
        <f>IF(B1691="","",HOUR(A1691))</f>
        <v/>
      </c>
      <c r="E1691">
        <f>IF(B1691="","",IF(INPUT!$I$1="","",IF(C1691&lt;(INT(INPUT!$I$1)-INPUT!$I$2),"Off Meds",IF(C1691&lt;=(INT(INPUT!$I$1)+INPUT!$I$2),"Washout","On Meds"))))</f>
        <v/>
      </c>
      <c r="F1691">
        <f>IF(B1691="","",1.509*(LN(B1691)^1.084-5.381))</f>
        <v/>
      </c>
      <c r="G1691">
        <f>IF(F1691="","",IF(F1691&lt;0,10*F1691^2,0))</f>
        <v/>
      </c>
      <c r="H1691">
        <f>IF(F1691="","",IF(F1691&gt;0,10*F1691^2,0))</f>
        <v/>
      </c>
    </row>
    <row r="1692">
      <c r="A1692">
        <f>Input!A1692</f>
        <v/>
      </c>
      <c r="B1692">
        <f>IF(ISNUMBER(Input!B1692),IF(AND(Input!B1692&gt;=20,Input!B1692&lt;=700),Input!B1692,""),"")</f>
        <v/>
      </c>
      <c r="C1692">
        <f>IF(B1692="","",INT(A1692))</f>
        <v/>
      </c>
      <c r="D1692">
        <f>IF(B1692="","",HOUR(A1692))</f>
        <v/>
      </c>
      <c r="E1692">
        <f>IF(B1692="","",IF(INPUT!$I$1="","",IF(C1692&lt;(INT(INPUT!$I$1)-INPUT!$I$2),"Off Meds",IF(C1692&lt;=(INT(INPUT!$I$1)+INPUT!$I$2),"Washout","On Meds"))))</f>
        <v/>
      </c>
      <c r="F1692">
        <f>IF(B1692="","",1.509*(LN(B1692)^1.084-5.381))</f>
        <v/>
      </c>
      <c r="G1692">
        <f>IF(F1692="","",IF(F1692&lt;0,10*F1692^2,0))</f>
        <v/>
      </c>
      <c r="H1692">
        <f>IF(F1692="","",IF(F1692&gt;0,10*F1692^2,0))</f>
        <v/>
      </c>
    </row>
    <row r="1693">
      <c r="A1693">
        <f>Input!A1693</f>
        <v/>
      </c>
      <c r="B1693">
        <f>IF(ISNUMBER(Input!B1693),IF(AND(Input!B1693&gt;=20,Input!B1693&lt;=700),Input!B1693,""),"")</f>
        <v/>
      </c>
      <c r="C1693">
        <f>IF(B1693="","",INT(A1693))</f>
        <v/>
      </c>
      <c r="D1693">
        <f>IF(B1693="","",HOUR(A1693))</f>
        <v/>
      </c>
      <c r="E1693">
        <f>IF(B1693="","",IF(INPUT!$I$1="","",IF(C1693&lt;(INT(INPUT!$I$1)-INPUT!$I$2),"Off Meds",IF(C1693&lt;=(INT(INPUT!$I$1)+INPUT!$I$2),"Washout","On Meds"))))</f>
        <v/>
      </c>
      <c r="F1693">
        <f>IF(B1693="","",1.509*(LN(B1693)^1.084-5.381))</f>
        <v/>
      </c>
      <c r="G1693">
        <f>IF(F1693="","",IF(F1693&lt;0,10*F1693^2,0))</f>
        <v/>
      </c>
      <c r="H1693">
        <f>IF(F1693="","",IF(F1693&gt;0,10*F1693^2,0))</f>
        <v/>
      </c>
    </row>
    <row r="1694">
      <c r="A1694">
        <f>Input!A1694</f>
        <v/>
      </c>
      <c r="B1694">
        <f>IF(ISNUMBER(Input!B1694),IF(AND(Input!B1694&gt;=20,Input!B1694&lt;=700),Input!B1694,""),"")</f>
        <v/>
      </c>
      <c r="C1694">
        <f>IF(B1694="","",INT(A1694))</f>
        <v/>
      </c>
      <c r="D1694">
        <f>IF(B1694="","",HOUR(A1694))</f>
        <v/>
      </c>
      <c r="E1694">
        <f>IF(B1694="","",IF(INPUT!$I$1="","",IF(C1694&lt;(INT(INPUT!$I$1)-INPUT!$I$2),"Off Meds",IF(C1694&lt;=(INT(INPUT!$I$1)+INPUT!$I$2),"Washout","On Meds"))))</f>
        <v/>
      </c>
      <c r="F1694">
        <f>IF(B1694="","",1.509*(LN(B1694)^1.084-5.381))</f>
        <v/>
      </c>
      <c r="G1694">
        <f>IF(F1694="","",IF(F1694&lt;0,10*F1694^2,0))</f>
        <v/>
      </c>
      <c r="H1694">
        <f>IF(F1694="","",IF(F1694&gt;0,10*F1694^2,0))</f>
        <v/>
      </c>
    </row>
    <row r="1695">
      <c r="A1695">
        <f>Input!A1695</f>
        <v/>
      </c>
      <c r="B1695">
        <f>IF(ISNUMBER(Input!B1695),IF(AND(Input!B1695&gt;=20,Input!B1695&lt;=700),Input!B1695,""),"")</f>
        <v/>
      </c>
      <c r="C1695">
        <f>IF(B1695="","",INT(A1695))</f>
        <v/>
      </c>
      <c r="D1695">
        <f>IF(B1695="","",HOUR(A1695))</f>
        <v/>
      </c>
      <c r="E1695">
        <f>IF(B1695="","",IF(INPUT!$I$1="","",IF(C1695&lt;(INT(INPUT!$I$1)-INPUT!$I$2),"Off Meds",IF(C1695&lt;=(INT(INPUT!$I$1)+INPUT!$I$2),"Washout","On Meds"))))</f>
        <v/>
      </c>
      <c r="F1695">
        <f>IF(B1695="","",1.509*(LN(B1695)^1.084-5.381))</f>
        <v/>
      </c>
      <c r="G1695">
        <f>IF(F1695="","",IF(F1695&lt;0,10*F1695^2,0))</f>
        <v/>
      </c>
      <c r="H1695">
        <f>IF(F1695="","",IF(F1695&gt;0,10*F1695^2,0))</f>
        <v/>
      </c>
    </row>
    <row r="1696">
      <c r="A1696">
        <f>Input!A1696</f>
        <v/>
      </c>
      <c r="B1696">
        <f>IF(ISNUMBER(Input!B1696),IF(AND(Input!B1696&gt;=20,Input!B1696&lt;=700),Input!B1696,""),"")</f>
        <v/>
      </c>
      <c r="C1696">
        <f>IF(B1696="","",INT(A1696))</f>
        <v/>
      </c>
      <c r="D1696">
        <f>IF(B1696="","",HOUR(A1696))</f>
        <v/>
      </c>
      <c r="E1696">
        <f>IF(B1696="","",IF(INPUT!$I$1="","",IF(C1696&lt;(INT(INPUT!$I$1)-INPUT!$I$2),"Off Meds",IF(C1696&lt;=(INT(INPUT!$I$1)+INPUT!$I$2),"Washout","On Meds"))))</f>
        <v/>
      </c>
      <c r="F1696">
        <f>IF(B1696="","",1.509*(LN(B1696)^1.084-5.381))</f>
        <v/>
      </c>
      <c r="G1696">
        <f>IF(F1696="","",IF(F1696&lt;0,10*F1696^2,0))</f>
        <v/>
      </c>
      <c r="H1696">
        <f>IF(F1696="","",IF(F1696&gt;0,10*F1696^2,0))</f>
        <v/>
      </c>
    </row>
    <row r="1697">
      <c r="A1697">
        <f>Input!A1697</f>
        <v/>
      </c>
      <c r="B1697">
        <f>IF(ISNUMBER(Input!B1697),IF(AND(Input!B1697&gt;=20,Input!B1697&lt;=700),Input!B1697,""),"")</f>
        <v/>
      </c>
      <c r="C1697">
        <f>IF(B1697="","",INT(A1697))</f>
        <v/>
      </c>
      <c r="D1697">
        <f>IF(B1697="","",HOUR(A1697))</f>
        <v/>
      </c>
      <c r="E1697">
        <f>IF(B1697="","",IF(INPUT!$I$1="","",IF(C1697&lt;(INT(INPUT!$I$1)-INPUT!$I$2),"Off Meds",IF(C1697&lt;=(INT(INPUT!$I$1)+INPUT!$I$2),"Washout","On Meds"))))</f>
        <v/>
      </c>
      <c r="F1697">
        <f>IF(B1697="","",1.509*(LN(B1697)^1.084-5.381))</f>
        <v/>
      </c>
      <c r="G1697">
        <f>IF(F1697="","",IF(F1697&lt;0,10*F1697^2,0))</f>
        <v/>
      </c>
      <c r="H1697">
        <f>IF(F1697="","",IF(F1697&gt;0,10*F1697^2,0))</f>
        <v/>
      </c>
    </row>
    <row r="1698">
      <c r="A1698">
        <f>Input!A1698</f>
        <v/>
      </c>
      <c r="B1698">
        <f>IF(ISNUMBER(Input!B1698),IF(AND(Input!B1698&gt;=20,Input!B1698&lt;=700),Input!B1698,""),"")</f>
        <v/>
      </c>
      <c r="C1698">
        <f>IF(B1698="","",INT(A1698))</f>
        <v/>
      </c>
      <c r="D1698">
        <f>IF(B1698="","",HOUR(A1698))</f>
        <v/>
      </c>
      <c r="E1698">
        <f>IF(B1698="","",IF(INPUT!$I$1="","",IF(C1698&lt;(INT(INPUT!$I$1)-INPUT!$I$2),"Off Meds",IF(C1698&lt;=(INT(INPUT!$I$1)+INPUT!$I$2),"Washout","On Meds"))))</f>
        <v/>
      </c>
      <c r="F1698">
        <f>IF(B1698="","",1.509*(LN(B1698)^1.084-5.381))</f>
        <v/>
      </c>
      <c r="G1698">
        <f>IF(F1698="","",IF(F1698&lt;0,10*F1698^2,0))</f>
        <v/>
      </c>
      <c r="H1698">
        <f>IF(F1698="","",IF(F1698&gt;0,10*F1698^2,0))</f>
        <v/>
      </c>
    </row>
    <row r="1699">
      <c r="A1699">
        <f>Input!A1699</f>
        <v/>
      </c>
      <c r="B1699">
        <f>IF(ISNUMBER(Input!B1699),IF(AND(Input!B1699&gt;=20,Input!B1699&lt;=700),Input!B1699,""),"")</f>
        <v/>
      </c>
      <c r="C1699">
        <f>IF(B1699="","",INT(A1699))</f>
        <v/>
      </c>
      <c r="D1699">
        <f>IF(B1699="","",HOUR(A1699))</f>
        <v/>
      </c>
      <c r="E1699">
        <f>IF(B1699="","",IF(INPUT!$I$1="","",IF(C1699&lt;(INT(INPUT!$I$1)-INPUT!$I$2),"Off Meds",IF(C1699&lt;=(INT(INPUT!$I$1)+INPUT!$I$2),"Washout","On Meds"))))</f>
        <v/>
      </c>
      <c r="F1699">
        <f>IF(B1699="","",1.509*(LN(B1699)^1.084-5.381))</f>
        <v/>
      </c>
      <c r="G1699">
        <f>IF(F1699="","",IF(F1699&lt;0,10*F1699^2,0))</f>
        <v/>
      </c>
      <c r="H1699">
        <f>IF(F1699="","",IF(F1699&gt;0,10*F1699^2,0))</f>
        <v/>
      </c>
    </row>
    <row r="1700">
      <c r="A1700">
        <f>Input!A1700</f>
        <v/>
      </c>
      <c r="B1700">
        <f>IF(ISNUMBER(Input!B1700),IF(AND(Input!B1700&gt;=20,Input!B1700&lt;=700),Input!B1700,""),"")</f>
        <v/>
      </c>
      <c r="C1700">
        <f>IF(B1700="","",INT(A1700))</f>
        <v/>
      </c>
      <c r="D1700">
        <f>IF(B1700="","",HOUR(A1700))</f>
        <v/>
      </c>
      <c r="E1700">
        <f>IF(B1700="","",IF(INPUT!$I$1="","",IF(C1700&lt;(INT(INPUT!$I$1)-INPUT!$I$2),"Off Meds",IF(C1700&lt;=(INT(INPUT!$I$1)+INPUT!$I$2),"Washout","On Meds"))))</f>
        <v/>
      </c>
      <c r="F1700">
        <f>IF(B1700="","",1.509*(LN(B1700)^1.084-5.381))</f>
        <v/>
      </c>
      <c r="G1700">
        <f>IF(F1700="","",IF(F1700&lt;0,10*F1700^2,0))</f>
        <v/>
      </c>
      <c r="H1700">
        <f>IF(F1700="","",IF(F1700&gt;0,10*F1700^2,0))</f>
        <v/>
      </c>
    </row>
    <row r="1701">
      <c r="A1701">
        <f>Input!A1701</f>
        <v/>
      </c>
      <c r="B1701">
        <f>IF(ISNUMBER(Input!B1701),IF(AND(Input!B1701&gt;=20,Input!B1701&lt;=700),Input!B1701,""),"")</f>
        <v/>
      </c>
      <c r="C1701">
        <f>IF(B1701="","",INT(A1701))</f>
        <v/>
      </c>
      <c r="D1701">
        <f>IF(B1701="","",HOUR(A1701))</f>
        <v/>
      </c>
      <c r="E1701">
        <f>IF(B1701="","",IF(INPUT!$I$1="","",IF(C1701&lt;(INT(INPUT!$I$1)-INPUT!$I$2),"Off Meds",IF(C1701&lt;=(INT(INPUT!$I$1)+INPUT!$I$2),"Washout","On Meds"))))</f>
        <v/>
      </c>
      <c r="F1701">
        <f>IF(B1701="","",1.509*(LN(B1701)^1.084-5.381))</f>
        <v/>
      </c>
      <c r="G1701">
        <f>IF(F1701="","",IF(F1701&lt;0,10*F1701^2,0))</f>
        <v/>
      </c>
      <c r="H1701">
        <f>IF(F1701="","",IF(F1701&gt;0,10*F1701^2,0))</f>
        <v/>
      </c>
    </row>
    <row r="1702">
      <c r="A1702">
        <f>Input!A1702</f>
        <v/>
      </c>
      <c r="B1702">
        <f>IF(ISNUMBER(Input!B1702),IF(AND(Input!B1702&gt;=20,Input!B1702&lt;=700),Input!B1702,""),"")</f>
        <v/>
      </c>
      <c r="C1702">
        <f>IF(B1702="","",INT(A1702))</f>
        <v/>
      </c>
      <c r="D1702">
        <f>IF(B1702="","",HOUR(A1702))</f>
        <v/>
      </c>
      <c r="E1702">
        <f>IF(B1702="","",IF(INPUT!$I$1="","",IF(C1702&lt;(INT(INPUT!$I$1)-INPUT!$I$2),"Off Meds",IF(C1702&lt;=(INT(INPUT!$I$1)+INPUT!$I$2),"Washout","On Meds"))))</f>
        <v/>
      </c>
      <c r="F1702">
        <f>IF(B1702="","",1.509*(LN(B1702)^1.084-5.381))</f>
        <v/>
      </c>
      <c r="G1702">
        <f>IF(F1702="","",IF(F1702&lt;0,10*F1702^2,0))</f>
        <v/>
      </c>
      <c r="H1702">
        <f>IF(F1702="","",IF(F1702&gt;0,10*F1702^2,0))</f>
        <v/>
      </c>
    </row>
    <row r="1703">
      <c r="A1703">
        <f>Input!A1703</f>
        <v/>
      </c>
      <c r="B1703">
        <f>IF(ISNUMBER(Input!B1703),IF(AND(Input!B1703&gt;=20,Input!B1703&lt;=700),Input!B1703,""),"")</f>
        <v/>
      </c>
      <c r="C1703">
        <f>IF(B1703="","",INT(A1703))</f>
        <v/>
      </c>
      <c r="D1703">
        <f>IF(B1703="","",HOUR(A1703))</f>
        <v/>
      </c>
      <c r="E1703">
        <f>IF(B1703="","",IF(INPUT!$I$1="","",IF(C1703&lt;(INT(INPUT!$I$1)-INPUT!$I$2),"Off Meds",IF(C1703&lt;=(INT(INPUT!$I$1)+INPUT!$I$2),"Washout","On Meds"))))</f>
        <v/>
      </c>
      <c r="F1703">
        <f>IF(B1703="","",1.509*(LN(B1703)^1.084-5.381))</f>
        <v/>
      </c>
      <c r="G1703">
        <f>IF(F1703="","",IF(F1703&lt;0,10*F1703^2,0))</f>
        <v/>
      </c>
      <c r="H1703">
        <f>IF(F1703="","",IF(F1703&gt;0,10*F1703^2,0))</f>
        <v/>
      </c>
    </row>
    <row r="1704">
      <c r="A1704">
        <f>Input!A1704</f>
        <v/>
      </c>
      <c r="B1704">
        <f>IF(ISNUMBER(Input!B1704),IF(AND(Input!B1704&gt;=20,Input!B1704&lt;=700),Input!B1704,""),"")</f>
        <v/>
      </c>
      <c r="C1704">
        <f>IF(B1704="","",INT(A1704))</f>
        <v/>
      </c>
      <c r="D1704">
        <f>IF(B1704="","",HOUR(A1704))</f>
        <v/>
      </c>
      <c r="E1704">
        <f>IF(B1704="","",IF(INPUT!$I$1="","",IF(C1704&lt;(INT(INPUT!$I$1)-INPUT!$I$2),"Off Meds",IF(C1704&lt;=(INT(INPUT!$I$1)+INPUT!$I$2),"Washout","On Meds"))))</f>
        <v/>
      </c>
      <c r="F1704">
        <f>IF(B1704="","",1.509*(LN(B1704)^1.084-5.381))</f>
        <v/>
      </c>
      <c r="G1704">
        <f>IF(F1704="","",IF(F1704&lt;0,10*F1704^2,0))</f>
        <v/>
      </c>
      <c r="H1704">
        <f>IF(F1704="","",IF(F1704&gt;0,10*F1704^2,0))</f>
        <v/>
      </c>
    </row>
    <row r="1705">
      <c r="A1705">
        <f>Input!A1705</f>
        <v/>
      </c>
      <c r="B1705">
        <f>IF(ISNUMBER(Input!B1705),IF(AND(Input!B1705&gt;=20,Input!B1705&lt;=700),Input!B1705,""),"")</f>
        <v/>
      </c>
      <c r="C1705">
        <f>IF(B1705="","",INT(A1705))</f>
        <v/>
      </c>
      <c r="D1705">
        <f>IF(B1705="","",HOUR(A1705))</f>
        <v/>
      </c>
      <c r="E1705">
        <f>IF(B1705="","",IF(INPUT!$I$1="","",IF(C1705&lt;(INT(INPUT!$I$1)-INPUT!$I$2),"Off Meds",IF(C1705&lt;=(INT(INPUT!$I$1)+INPUT!$I$2),"Washout","On Meds"))))</f>
        <v/>
      </c>
      <c r="F1705">
        <f>IF(B1705="","",1.509*(LN(B1705)^1.084-5.381))</f>
        <v/>
      </c>
      <c r="G1705">
        <f>IF(F1705="","",IF(F1705&lt;0,10*F1705^2,0))</f>
        <v/>
      </c>
      <c r="H1705">
        <f>IF(F1705="","",IF(F1705&gt;0,10*F1705^2,0))</f>
        <v/>
      </c>
    </row>
    <row r="1706">
      <c r="A1706">
        <f>Input!A1706</f>
        <v/>
      </c>
      <c r="B1706">
        <f>IF(ISNUMBER(Input!B1706),IF(AND(Input!B1706&gt;=20,Input!B1706&lt;=700),Input!B1706,""),"")</f>
        <v/>
      </c>
      <c r="C1706">
        <f>IF(B1706="","",INT(A1706))</f>
        <v/>
      </c>
      <c r="D1706">
        <f>IF(B1706="","",HOUR(A1706))</f>
        <v/>
      </c>
      <c r="E1706">
        <f>IF(B1706="","",IF(INPUT!$I$1="","",IF(C1706&lt;(INT(INPUT!$I$1)-INPUT!$I$2),"Off Meds",IF(C1706&lt;=(INT(INPUT!$I$1)+INPUT!$I$2),"Washout","On Meds"))))</f>
        <v/>
      </c>
      <c r="F1706">
        <f>IF(B1706="","",1.509*(LN(B1706)^1.084-5.381))</f>
        <v/>
      </c>
      <c r="G1706">
        <f>IF(F1706="","",IF(F1706&lt;0,10*F1706^2,0))</f>
        <v/>
      </c>
      <c r="H1706">
        <f>IF(F1706="","",IF(F1706&gt;0,10*F1706^2,0))</f>
        <v/>
      </c>
    </row>
    <row r="1707">
      <c r="A1707">
        <f>Input!A1707</f>
        <v/>
      </c>
      <c r="B1707">
        <f>IF(ISNUMBER(Input!B1707),IF(AND(Input!B1707&gt;=20,Input!B1707&lt;=700),Input!B1707,""),"")</f>
        <v/>
      </c>
      <c r="C1707">
        <f>IF(B1707="","",INT(A1707))</f>
        <v/>
      </c>
      <c r="D1707">
        <f>IF(B1707="","",HOUR(A1707))</f>
        <v/>
      </c>
      <c r="E1707">
        <f>IF(B1707="","",IF(INPUT!$I$1="","",IF(C1707&lt;(INT(INPUT!$I$1)-INPUT!$I$2),"Off Meds",IF(C1707&lt;=(INT(INPUT!$I$1)+INPUT!$I$2),"Washout","On Meds"))))</f>
        <v/>
      </c>
      <c r="F1707">
        <f>IF(B1707="","",1.509*(LN(B1707)^1.084-5.381))</f>
        <v/>
      </c>
      <c r="G1707">
        <f>IF(F1707="","",IF(F1707&lt;0,10*F1707^2,0))</f>
        <v/>
      </c>
      <c r="H1707">
        <f>IF(F1707="","",IF(F1707&gt;0,10*F1707^2,0))</f>
        <v/>
      </c>
    </row>
    <row r="1708">
      <c r="A1708">
        <f>Input!A1708</f>
        <v/>
      </c>
      <c r="B1708">
        <f>IF(ISNUMBER(Input!B1708),IF(AND(Input!B1708&gt;=20,Input!B1708&lt;=700),Input!B1708,""),"")</f>
        <v/>
      </c>
      <c r="C1708">
        <f>IF(B1708="","",INT(A1708))</f>
        <v/>
      </c>
      <c r="D1708">
        <f>IF(B1708="","",HOUR(A1708))</f>
        <v/>
      </c>
      <c r="E1708">
        <f>IF(B1708="","",IF(INPUT!$I$1="","",IF(C1708&lt;(INT(INPUT!$I$1)-INPUT!$I$2),"Off Meds",IF(C1708&lt;=(INT(INPUT!$I$1)+INPUT!$I$2),"Washout","On Meds"))))</f>
        <v/>
      </c>
      <c r="F1708">
        <f>IF(B1708="","",1.509*(LN(B1708)^1.084-5.381))</f>
        <v/>
      </c>
      <c r="G1708">
        <f>IF(F1708="","",IF(F1708&lt;0,10*F1708^2,0))</f>
        <v/>
      </c>
      <c r="H1708">
        <f>IF(F1708="","",IF(F1708&gt;0,10*F1708^2,0))</f>
        <v/>
      </c>
    </row>
    <row r="1709">
      <c r="A1709">
        <f>Input!A1709</f>
        <v/>
      </c>
      <c r="B1709">
        <f>IF(ISNUMBER(Input!B1709),IF(AND(Input!B1709&gt;=20,Input!B1709&lt;=700),Input!B1709,""),"")</f>
        <v/>
      </c>
      <c r="C1709">
        <f>IF(B1709="","",INT(A1709))</f>
        <v/>
      </c>
      <c r="D1709">
        <f>IF(B1709="","",HOUR(A1709))</f>
        <v/>
      </c>
      <c r="E1709">
        <f>IF(B1709="","",IF(INPUT!$I$1="","",IF(C1709&lt;(INT(INPUT!$I$1)-INPUT!$I$2),"Off Meds",IF(C1709&lt;=(INT(INPUT!$I$1)+INPUT!$I$2),"Washout","On Meds"))))</f>
        <v/>
      </c>
      <c r="F1709">
        <f>IF(B1709="","",1.509*(LN(B1709)^1.084-5.381))</f>
        <v/>
      </c>
      <c r="G1709">
        <f>IF(F1709="","",IF(F1709&lt;0,10*F1709^2,0))</f>
        <v/>
      </c>
      <c r="H1709">
        <f>IF(F1709="","",IF(F1709&gt;0,10*F1709^2,0))</f>
        <v/>
      </c>
    </row>
    <row r="1710">
      <c r="A1710">
        <f>Input!A1710</f>
        <v/>
      </c>
      <c r="B1710">
        <f>IF(ISNUMBER(Input!B1710),IF(AND(Input!B1710&gt;=20,Input!B1710&lt;=700),Input!B1710,""),"")</f>
        <v/>
      </c>
      <c r="C1710">
        <f>IF(B1710="","",INT(A1710))</f>
        <v/>
      </c>
      <c r="D1710">
        <f>IF(B1710="","",HOUR(A1710))</f>
        <v/>
      </c>
      <c r="E1710">
        <f>IF(B1710="","",IF(INPUT!$I$1="","",IF(C1710&lt;(INT(INPUT!$I$1)-INPUT!$I$2),"Off Meds",IF(C1710&lt;=(INT(INPUT!$I$1)+INPUT!$I$2),"Washout","On Meds"))))</f>
        <v/>
      </c>
      <c r="F1710">
        <f>IF(B1710="","",1.509*(LN(B1710)^1.084-5.381))</f>
        <v/>
      </c>
      <c r="G1710">
        <f>IF(F1710="","",IF(F1710&lt;0,10*F1710^2,0))</f>
        <v/>
      </c>
      <c r="H1710">
        <f>IF(F1710="","",IF(F1710&gt;0,10*F1710^2,0))</f>
        <v/>
      </c>
    </row>
    <row r="1711">
      <c r="A1711">
        <f>Input!A1711</f>
        <v/>
      </c>
      <c r="B1711">
        <f>IF(ISNUMBER(Input!B1711),IF(AND(Input!B1711&gt;=20,Input!B1711&lt;=700),Input!B1711,""),"")</f>
        <v/>
      </c>
      <c r="C1711">
        <f>IF(B1711="","",INT(A1711))</f>
        <v/>
      </c>
      <c r="D1711">
        <f>IF(B1711="","",HOUR(A1711))</f>
        <v/>
      </c>
      <c r="E1711">
        <f>IF(B1711="","",IF(INPUT!$I$1="","",IF(C1711&lt;(INT(INPUT!$I$1)-INPUT!$I$2),"Off Meds",IF(C1711&lt;=(INT(INPUT!$I$1)+INPUT!$I$2),"Washout","On Meds"))))</f>
        <v/>
      </c>
      <c r="F1711">
        <f>IF(B1711="","",1.509*(LN(B1711)^1.084-5.381))</f>
        <v/>
      </c>
      <c r="G1711">
        <f>IF(F1711="","",IF(F1711&lt;0,10*F1711^2,0))</f>
        <v/>
      </c>
      <c r="H1711">
        <f>IF(F1711="","",IF(F1711&gt;0,10*F1711^2,0))</f>
        <v/>
      </c>
    </row>
    <row r="1712">
      <c r="A1712">
        <f>Input!A1712</f>
        <v/>
      </c>
      <c r="B1712">
        <f>IF(ISNUMBER(Input!B1712),IF(AND(Input!B1712&gt;=20,Input!B1712&lt;=700),Input!B1712,""),"")</f>
        <v/>
      </c>
      <c r="C1712">
        <f>IF(B1712="","",INT(A1712))</f>
        <v/>
      </c>
      <c r="D1712">
        <f>IF(B1712="","",HOUR(A1712))</f>
        <v/>
      </c>
      <c r="E1712">
        <f>IF(B1712="","",IF(INPUT!$I$1="","",IF(C1712&lt;(INT(INPUT!$I$1)-INPUT!$I$2),"Off Meds",IF(C1712&lt;=(INT(INPUT!$I$1)+INPUT!$I$2),"Washout","On Meds"))))</f>
        <v/>
      </c>
      <c r="F1712">
        <f>IF(B1712="","",1.509*(LN(B1712)^1.084-5.381))</f>
        <v/>
      </c>
      <c r="G1712">
        <f>IF(F1712="","",IF(F1712&lt;0,10*F1712^2,0))</f>
        <v/>
      </c>
      <c r="H1712">
        <f>IF(F1712="","",IF(F1712&gt;0,10*F1712^2,0))</f>
        <v/>
      </c>
    </row>
    <row r="1713">
      <c r="A1713">
        <f>Input!A1713</f>
        <v/>
      </c>
      <c r="B1713">
        <f>IF(ISNUMBER(Input!B1713),IF(AND(Input!B1713&gt;=20,Input!B1713&lt;=700),Input!B1713,""),"")</f>
        <v/>
      </c>
      <c r="C1713">
        <f>IF(B1713="","",INT(A1713))</f>
        <v/>
      </c>
      <c r="D1713">
        <f>IF(B1713="","",HOUR(A1713))</f>
        <v/>
      </c>
      <c r="E1713">
        <f>IF(B1713="","",IF(INPUT!$I$1="","",IF(C1713&lt;(INT(INPUT!$I$1)-INPUT!$I$2),"Off Meds",IF(C1713&lt;=(INT(INPUT!$I$1)+INPUT!$I$2),"Washout","On Meds"))))</f>
        <v/>
      </c>
      <c r="F1713">
        <f>IF(B1713="","",1.509*(LN(B1713)^1.084-5.381))</f>
        <v/>
      </c>
      <c r="G1713">
        <f>IF(F1713="","",IF(F1713&lt;0,10*F1713^2,0))</f>
        <v/>
      </c>
      <c r="H1713">
        <f>IF(F1713="","",IF(F1713&gt;0,10*F1713^2,0))</f>
        <v/>
      </c>
    </row>
    <row r="1714">
      <c r="A1714">
        <f>Input!A1714</f>
        <v/>
      </c>
      <c r="B1714">
        <f>IF(ISNUMBER(Input!B1714),IF(AND(Input!B1714&gt;=20,Input!B1714&lt;=700),Input!B1714,""),"")</f>
        <v/>
      </c>
      <c r="C1714">
        <f>IF(B1714="","",INT(A1714))</f>
        <v/>
      </c>
      <c r="D1714">
        <f>IF(B1714="","",HOUR(A1714))</f>
        <v/>
      </c>
      <c r="E1714">
        <f>IF(B1714="","",IF(INPUT!$I$1="","",IF(C1714&lt;(INT(INPUT!$I$1)-INPUT!$I$2),"Off Meds",IF(C1714&lt;=(INT(INPUT!$I$1)+INPUT!$I$2),"Washout","On Meds"))))</f>
        <v/>
      </c>
      <c r="F1714">
        <f>IF(B1714="","",1.509*(LN(B1714)^1.084-5.381))</f>
        <v/>
      </c>
      <c r="G1714">
        <f>IF(F1714="","",IF(F1714&lt;0,10*F1714^2,0))</f>
        <v/>
      </c>
      <c r="H1714">
        <f>IF(F1714="","",IF(F1714&gt;0,10*F1714^2,0))</f>
        <v/>
      </c>
    </row>
    <row r="1715">
      <c r="A1715">
        <f>Input!A1715</f>
        <v/>
      </c>
      <c r="B1715">
        <f>IF(ISNUMBER(Input!B1715),IF(AND(Input!B1715&gt;=20,Input!B1715&lt;=700),Input!B1715,""),"")</f>
        <v/>
      </c>
      <c r="C1715">
        <f>IF(B1715="","",INT(A1715))</f>
        <v/>
      </c>
      <c r="D1715">
        <f>IF(B1715="","",HOUR(A1715))</f>
        <v/>
      </c>
      <c r="E1715">
        <f>IF(B1715="","",IF(INPUT!$I$1="","",IF(C1715&lt;(INT(INPUT!$I$1)-INPUT!$I$2),"Off Meds",IF(C1715&lt;=(INT(INPUT!$I$1)+INPUT!$I$2),"Washout","On Meds"))))</f>
        <v/>
      </c>
      <c r="F1715">
        <f>IF(B1715="","",1.509*(LN(B1715)^1.084-5.381))</f>
        <v/>
      </c>
      <c r="G1715">
        <f>IF(F1715="","",IF(F1715&lt;0,10*F1715^2,0))</f>
        <v/>
      </c>
      <c r="H1715">
        <f>IF(F1715="","",IF(F1715&gt;0,10*F1715^2,0))</f>
        <v/>
      </c>
    </row>
    <row r="1716">
      <c r="A1716">
        <f>Input!A1716</f>
        <v/>
      </c>
      <c r="B1716">
        <f>IF(ISNUMBER(Input!B1716),IF(AND(Input!B1716&gt;=20,Input!B1716&lt;=700),Input!B1716,""),"")</f>
        <v/>
      </c>
      <c r="C1716">
        <f>IF(B1716="","",INT(A1716))</f>
        <v/>
      </c>
      <c r="D1716">
        <f>IF(B1716="","",HOUR(A1716))</f>
        <v/>
      </c>
      <c r="E1716">
        <f>IF(B1716="","",IF(INPUT!$I$1="","",IF(C1716&lt;(INT(INPUT!$I$1)-INPUT!$I$2),"Off Meds",IF(C1716&lt;=(INT(INPUT!$I$1)+INPUT!$I$2),"Washout","On Meds"))))</f>
        <v/>
      </c>
      <c r="F1716">
        <f>IF(B1716="","",1.509*(LN(B1716)^1.084-5.381))</f>
        <v/>
      </c>
      <c r="G1716">
        <f>IF(F1716="","",IF(F1716&lt;0,10*F1716^2,0))</f>
        <v/>
      </c>
      <c r="H1716">
        <f>IF(F1716="","",IF(F1716&gt;0,10*F1716^2,0))</f>
        <v/>
      </c>
    </row>
    <row r="1717">
      <c r="A1717">
        <f>Input!A1717</f>
        <v/>
      </c>
      <c r="B1717">
        <f>IF(ISNUMBER(Input!B1717),IF(AND(Input!B1717&gt;=20,Input!B1717&lt;=700),Input!B1717,""),"")</f>
        <v/>
      </c>
      <c r="C1717">
        <f>IF(B1717="","",INT(A1717))</f>
        <v/>
      </c>
      <c r="D1717">
        <f>IF(B1717="","",HOUR(A1717))</f>
        <v/>
      </c>
      <c r="E1717">
        <f>IF(B1717="","",IF(INPUT!$I$1="","",IF(C1717&lt;(INT(INPUT!$I$1)-INPUT!$I$2),"Off Meds",IF(C1717&lt;=(INT(INPUT!$I$1)+INPUT!$I$2),"Washout","On Meds"))))</f>
        <v/>
      </c>
      <c r="F1717">
        <f>IF(B1717="","",1.509*(LN(B1717)^1.084-5.381))</f>
        <v/>
      </c>
      <c r="G1717">
        <f>IF(F1717="","",IF(F1717&lt;0,10*F1717^2,0))</f>
        <v/>
      </c>
      <c r="H1717">
        <f>IF(F1717="","",IF(F1717&gt;0,10*F1717^2,0))</f>
        <v/>
      </c>
    </row>
    <row r="1718">
      <c r="A1718">
        <f>Input!A1718</f>
        <v/>
      </c>
      <c r="B1718">
        <f>IF(ISNUMBER(Input!B1718),IF(AND(Input!B1718&gt;=20,Input!B1718&lt;=700),Input!B1718,""),"")</f>
        <v/>
      </c>
      <c r="C1718">
        <f>IF(B1718="","",INT(A1718))</f>
        <v/>
      </c>
      <c r="D1718">
        <f>IF(B1718="","",HOUR(A1718))</f>
        <v/>
      </c>
      <c r="E1718">
        <f>IF(B1718="","",IF(INPUT!$I$1="","",IF(C1718&lt;(INT(INPUT!$I$1)-INPUT!$I$2),"Off Meds",IF(C1718&lt;=(INT(INPUT!$I$1)+INPUT!$I$2),"Washout","On Meds"))))</f>
        <v/>
      </c>
      <c r="F1718">
        <f>IF(B1718="","",1.509*(LN(B1718)^1.084-5.381))</f>
        <v/>
      </c>
      <c r="G1718">
        <f>IF(F1718="","",IF(F1718&lt;0,10*F1718^2,0))</f>
        <v/>
      </c>
      <c r="H1718">
        <f>IF(F1718="","",IF(F1718&gt;0,10*F1718^2,0))</f>
        <v/>
      </c>
    </row>
    <row r="1719">
      <c r="A1719">
        <f>Input!A1719</f>
        <v/>
      </c>
      <c r="B1719">
        <f>IF(ISNUMBER(Input!B1719),IF(AND(Input!B1719&gt;=20,Input!B1719&lt;=700),Input!B1719,""),"")</f>
        <v/>
      </c>
      <c r="C1719">
        <f>IF(B1719="","",INT(A1719))</f>
        <v/>
      </c>
      <c r="D1719">
        <f>IF(B1719="","",HOUR(A1719))</f>
        <v/>
      </c>
      <c r="E1719">
        <f>IF(B1719="","",IF(INPUT!$I$1="","",IF(C1719&lt;(INT(INPUT!$I$1)-INPUT!$I$2),"Off Meds",IF(C1719&lt;=(INT(INPUT!$I$1)+INPUT!$I$2),"Washout","On Meds"))))</f>
        <v/>
      </c>
      <c r="F1719">
        <f>IF(B1719="","",1.509*(LN(B1719)^1.084-5.381))</f>
        <v/>
      </c>
      <c r="G1719">
        <f>IF(F1719="","",IF(F1719&lt;0,10*F1719^2,0))</f>
        <v/>
      </c>
      <c r="H1719">
        <f>IF(F1719="","",IF(F1719&gt;0,10*F1719^2,0))</f>
        <v/>
      </c>
    </row>
    <row r="1720">
      <c r="A1720">
        <f>Input!A1720</f>
        <v/>
      </c>
      <c r="B1720">
        <f>IF(ISNUMBER(Input!B1720),IF(AND(Input!B1720&gt;=20,Input!B1720&lt;=700),Input!B1720,""),"")</f>
        <v/>
      </c>
      <c r="C1720">
        <f>IF(B1720="","",INT(A1720))</f>
        <v/>
      </c>
      <c r="D1720">
        <f>IF(B1720="","",HOUR(A1720))</f>
        <v/>
      </c>
      <c r="E1720">
        <f>IF(B1720="","",IF(INPUT!$I$1="","",IF(C1720&lt;(INT(INPUT!$I$1)-INPUT!$I$2),"Off Meds",IF(C1720&lt;=(INT(INPUT!$I$1)+INPUT!$I$2),"Washout","On Meds"))))</f>
        <v/>
      </c>
      <c r="F1720">
        <f>IF(B1720="","",1.509*(LN(B1720)^1.084-5.381))</f>
        <v/>
      </c>
      <c r="G1720">
        <f>IF(F1720="","",IF(F1720&lt;0,10*F1720^2,0))</f>
        <v/>
      </c>
      <c r="H1720">
        <f>IF(F1720="","",IF(F1720&gt;0,10*F1720^2,0))</f>
        <v/>
      </c>
    </row>
    <row r="1721">
      <c r="A1721">
        <f>Input!A1721</f>
        <v/>
      </c>
      <c r="B1721">
        <f>IF(ISNUMBER(Input!B1721),IF(AND(Input!B1721&gt;=20,Input!B1721&lt;=700),Input!B1721,""),"")</f>
        <v/>
      </c>
      <c r="C1721">
        <f>IF(B1721="","",INT(A1721))</f>
        <v/>
      </c>
      <c r="D1721">
        <f>IF(B1721="","",HOUR(A1721))</f>
        <v/>
      </c>
      <c r="E1721">
        <f>IF(B1721="","",IF(INPUT!$I$1="","",IF(C1721&lt;(INT(INPUT!$I$1)-INPUT!$I$2),"Off Meds",IF(C1721&lt;=(INT(INPUT!$I$1)+INPUT!$I$2),"Washout","On Meds"))))</f>
        <v/>
      </c>
      <c r="F1721">
        <f>IF(B1721="","",1.509*(LN(B1721)^1.084-5.381))</f>
        <v/>
      </c>
      <c r="G1721">
        <f>IF(F1721="","",IF(F1721&lt;0,10*F1721^2,0))</f>
        <v/>
      </c>
      <c r="H1721">
        <f>IF(F1721="","",IF(F1721&gt;0,10*F1721^2,0))</f>
        <v/>
      </c>
    </row>
    <row r="1722">
      <c r="A1722">
        <f>Input!A1722</f>
        <v/>
      </c>
      <c r="B1722">
        <f>IF(ISNUMBER(Input!B1722),IF(AND(Input!B1722&gt;=20,Input!B1722&lt;=700),Input!B1722,""),"")</f>
        <v/>
      </c>
      <c r="C1722">
        <f>IF(B1722="","",INT(A1722))</f>
        <v/>
      </c>
      <c r="D1722">
        <f>IF(B1722="","",HOUR(A1722))</f>
        <v/>
      </c>
      <c r="E1722">
        <f>IF(B1722="","",IF(INPUT!$I$1="","",IF(C1722&lt;(INT(INPUT!$I$1)-INPUT!$I$2),"Off Meds",IF(C1722&lt;=(INT(INPUT!$I$1)+INPUT!$I$2),"Washout","On Meds"))))</f>
        <v/>
      </c>
      <c r="F1722">
        <f>IF(B1722="","",1.509*(LN(B1722)^1.084-5.381))</f>
        <v/>
      </c>
      <c r="G1722">
        <f>IF(F1722="","",IF(F1722&lt;0,10*F1722^2,0))</f>
        <v/>
      </c>
      <c r="H1722">
        <f>IF(F1722="","",IF(F1722&gt;0,10*F1722^2,0))</f>
        <v/>
      </c>
    </row>
    <row r="1723">
      <c r="A1723">
        <f>Input!A1723</f>
        <v/>
      </c>
      <c r="B1723">
        <f>IF(ISNUMBER(Input!B1723),IF(AND(Input!B1723&gt;=20,Input!B1723&lt;=700),Input!B1723,""),"")</f>
        <v/>
      </c>
      <c r="C1723">
        <f>IF(B1723="","",INT(A1723))</f>
        <v/>
      </c>
      <c r="D1723">
        <f>IF(B1723="","",HOUR(A1723))</f>
        <v/>
      </c>
      <c r="E1723">
        <f>IF(B1723="","",IF(INPUT!$I$1="","",IF(C1723&lt;(INT(INPUT!$I$1)-INPUT!$I$2),"Off Meds",IF(C1723&lt;=(INT(INPUT!$I$1)+INPUT!$I$2),"Washout","On Meds"))))</f>
        <v/>
      </c>
      <c r="F1723">
        <f>IF(B1723="","",1.509*(LN(B1723)^1.084-5.381))</f>
        <v/>
      </c>
      <c r="G1723">
        <f>IF(F1723="","",IF(F1723&lt;0,10*F1723^2,0))</f>
        <v/>
      </c>
      <c r="H1723">
        <f>IF(F1723="","",IF(F1723&gt;0,10*F1723^2,0))</f>
        <v/>
      </c>
    </row>
    <row r="1724">
      <c r="A1724">
        <f>Input!A1724</f>
        <v/>
      </c>
      <c r="B1724">
        <f>IF(ISNUMBER(Input!B1724),IF(AND(Input!B1724&gt;=20,Input!B1724&lt;=700),Input!B1724,""),"")</f>
        <v/>
      </c>
      <c r="C1724">
        <f>IF(B1724="","",INT(A1724))</f>
        <v/>
      </c>
      <c r="D1724">
        <f>IF(B1724="","",HOUR(A1724))</f>
        <v/>
      </c>
      <c r="E1724">
        <f>IF(B1724="","",IF(INPUT!$I$1="","",IF(C1724&lt;(INT(INPUT!$I$1)-INPUT!$I$2),"Off Meds",IF(C1724&lt;=(INT(INPUT!$I$1)+INPUT!$I$2),"Washout","On Meds"))))</f>
        <v/>
      </c>
      <c r="F1724">
        <f>IF(B1724="","",1.509*(LN(B1724)^1.084-5.381))</f>
        <v/>
      </c>
      <c r="G1724">
        <f>IF(F1724="","",IF(F1724&lt;0,10*F1724^2,0))</f>
        <v/>
      </c>
      <c r="H1724">
        <f>IF(F1724="","",IF(F1724&gt;0,10*F1724^2,0))</f>
        <v/>
      </c>
    </row>
    <row r="1725">
      <c r="A1725">
        <f>Input!A1725</f>
        <v/>
      </c>
      <c r="B1725">
        <f>IF(ISNUMBER(Input!B1725),IF(AND(Input!B1725&gt;=20,Input!B1725&lt;=700),Input!B1725,""),"")</f>
        <v/>
      </c>
      <c r="C1725">
        <f>IF(B1725="","",INT(A1725))</f>
        <v/>
      </c>
      <c r="D1725">
        <f>IF(B1725="","",HOUR(A1725))</f>
        <v/>
      </c>
      <c r="E1725">
        <f>IF(B1725="","",IF(INPUT!$I$1="","",IF(C1725&lt;(INT(INPUT!$I$1)-INPUT!$I$2),"Off Meds",IF(C1725&lt;=(INT(INPUT!$I$1)+INPUT!$I$2),"Washout","On Meds"))))</f>
        <v/>
      </c>
      <c r="F1725">
        <f>IF(B1725="","",1.509*(LN(B1725)^1.084-5.381))</f>
        <v/>
      </c>
      <c r="G1725">
        <f>IF(F1725="","",IF(F1725&lt;0,10*F1725^2,0))</f>
        <v/>
      </c>
      <c r="H1725">
        <f>IF(F1725="","",IF(F1725&gt;0,10*F1725^2,0))</f>
        <v/>
      </c>
    </row>
    <row r="1726">
      <c r="A1726">
        <f>Input!A1726</f>
        <v/>
      </c>
      <c r="B1726">
        <f>IF(ISNUMBER(Input!B1726),IF(AND(Input!B1726&gt;=20,Input!B1726&lt;=700),Input!B1726,""),"")</f>
        <v/>
      </c>
      <c r="C1726">
        <f>IF(B1726="","",INT(A1726))</f>
        <v/>
      </c>
      <c r="D1726">
        <f>IF(B1726="","",HOUR(A1726))</f>
        <v/>
      </c>
      <c r="E1726">
        <f>IF(B1726="","",IF(INPUT!$I$1="","",IF(C1726&lt;(INT(INPUT!$I$1)-INPUT!$I$2),"Off Meds",IF(C1726&lt;=(INT(INPUT!$I$1)+INPUT!$I$2),"Washout","On Meds"))))</f>
        <v/>
      </c>
      <c r="F1726">
        <f>IF(B1726="","",1.509*(LN(B1726)^1.084-5.381))</f>
        <v/>
      </c>
      <c r="G1726">
        <f>IF(F1726="","",IF(F1726&lt;0,10*F1726^2,0))</f>
        <v/>
      </c>
      <c r="H1726">
        <f>IF(F1726="","",IF(F1726&gt;0,10*F1726^2,0))</f>
        <v/>
      </c>
    </row>
    <row r="1727">
      <c r="A1727">
        <f>Input!A1727</f>
        <v/>
      </c>
      <c r="B1727">
        <f>IF(ISNUMBER(Input!B1727),IF(AND(Input!B1727&gt;=20,Input!B1727&lt;=700),Input!B1727,""),"")</f>
        <v/>
      </c>
      <c r="C1727">
        <f>IF(B1727="","",INT(A1727))</f>
        <v/>
      </c>
      <c r="D1727">
        <f>IF(B1727="","",HOUR(A1727))</f>
        <v/>
      </c>
      <c r="E1727">
        <f>IF(B1727="","",IF(INPUT!$I$1="","",IF(C1727&lt;(INT(INPUT!$I$1)-INPUT!$I$2),"Off Meds",IF(C1727&lt;=(INT(INPUT!$I$1)+INPUT!$I$2),"Washout","On Meds"))))</f>
        <v/>
      </c>
      <c r="F1727">
        <f>IF(B1727="","",1.509*(LN(B1727)^1.084-5.381))</f>
        <v/>
      </c>
      <c r="G1727">
        <f>IF(F1727="","",IF(F1727&lt;0,10*F1727^2,0))</f>
        <v/>
      </c>
      <c r="H1727">
        <f>IF(F1727="","",IF(F1727&gt;0,10*F1727^2,0))</f>
        <v/>
      </c>
    </row>
    <row r="1728">
      <c r="A1728">
        <f>Input!A1728</f>
        <v/>
      </c>
      <c r="B1728">
        <f>IF(ISNUMBER(Input!B1728),IF(AND(Input!B1728&gt;=20,Input!B1728&lt;=700),Input!B1728,""),"")</f>
        <v/>
      </c>
      <c r="C1728">
        <f>IF(B1728="","",INT(A1728))</f>
        <v/>
      </c>
      <c r="D1728">
        <f>IF(B1728="","",HOUR(A1728))</f>
        <v/>
      </c>
      <c r="E1728">
        <f>IF(B1728="","",IF(INPUT!$I$1="","",IF(C1728&lt;(INT(INPUT!$I$1)-INPUT!$I$2),"Off Meds",IF(C1728&lt;=(INT(INPUT!$I$1)+INPUT!$I$2),"Washout","On Meds"))))</f>
        <v/>
      </c>
      <c r="F1728">
        <f>IF(B1728="","",1.509*(LN(B1728)^1.084-5.381))</f>
        <v/>
      </c>
      <c r="G1728">
        <f>IF(F1728="","",IF(F1728&lt;0,10*F1728^2,0))</f>
        <v/>
      </c>
      <c r="H1728">
        <f>IF(F1728="","",IF(F1728&gt;0,10*F1728^2,0))</f>
        <v/>
      </c>
    </row>
    <row r="1729">
      <c r="A1729">
        <f>Input!A1729</f>
        <v/>
      </c>
      <c r="B1729">
        <f>IF(ISNUMBER(Input!B1729),IF(AND(Input!B1729&gt;=20,Input!B1729&lt;=700),Input!B1729,""),"")</f>
        <v/>
      </c>
      <c r="C1729">
        <f>IF(B1729="","",INT(A1729))</f>
        <v/>
      </c>
      <c r="D1729">
        <f>IF(B1729="","",HOUR(A1729))</f>
        <v/>
      </c>
      <c r="E1729">
        <f>IF(B1729="","",IF(INPUT!$I$1="","",IF(C1729&lt;(INT(INPUT!$I$1)-INPUT!$I$2),"Off Meds",IF(C1729&lt;=(INT(INPUT!$I$1)+INPUT!$I$2),"Washout","On Meds"))))</f>
        <v/>
      </c>
      <c r="F1729">
        <f>IF(B1729="","",1.509*(LN(B1729)^1.084-5.381))</f>
        <v/>
      </c>
      <c r="G1729">
        <f>IF(F1729="","",IF(F1729&lt;0,10*F1729^2,0))</f>
        <v/>
      </c>
      <c r="H1729">
        <f>IF(F1729="","",IF(F1729&gt;0,10*F1729^2,0))</f>
        <v/>
      </c>
    </row>
    <row r="1730">
      <c r="A1730">
        <f>Input!A1730</f>
        <v/>
      </c>
      <c r="B1730">
        <f>IF(ISNUMBER(Input!B1730),IF(AND(Input!B1730&gt;=20,Input!B1730&lt;=700),Input!B1730,""),"")</f>
        <v/>
      </c>
      <c r="C1730">
        <f>IF(B1730="","",INT(A1730))</f>
        <v/>
      </c>
      <c r="D1730">
        <f>IF(B1730="","",HOUR(A1730))</f>
        <v/>
      </c>
      <c r="E1730">
        <f>IF(B1730="","",IF(INPUT!$I$1="","",IF(C1730&lt;(INT(INPUT!$I$1)-INPUT!$I$2),"Off Meds",IF(C1730&lt;=(INT(INPUT!$I$1)+INPUT!$I$2),"Washout","On Meds"))))</f>
        <v/>
      </c>
      <c r="F1730">
        <f>IF(B1730="","",1.509*(LN(B1730)^1.084-5.381))</f>
        <v/>
      </c>
      <c r="G1730">
        <f>IF(F1730="","",IF(F1730&lt;0,10*F1730^2,0))</f>
        <v/>
      </c>
      <c r="H1730">
        <f>IF(F1730="","",IF(F1730&gt;0,10*F1730^2,0))</f>
        <v/>
      </c>
    </row>
    <row r="1731">
      <c r="A1731">
        <f>Input!A1731</f>
        <v/>
      </c>
      <c r="B1731">
        <f>IF(ISNUMBER(Input!B1731),IF(AND(Input!B1731&gt;=20,Input!B1731&lt;=700),Input!B1731,""),"")</f>
        <v/>
      </c>
      <c r="C1731">
        <f>IF(B1731="","",INT(A1731))</f>
        <v/>
      </c>
      <c r="D1731">
        <f>IF(B1731="","",HOUR(A1731))</f>
        <v/>
      </c>
      <c r="E1731">
        <f>IF(B1731="","",IF(INPUT!$I$1="","",IF(C1731&lt;(INT(INPUT!$I$1)-INPUT!$I$2),"Off Meds",IF(C1731&lt;=(INT(INPUT!$I$1)+INPUT!$I$2),"Washout","On Meds"))))</f>
        <v/>
      </c>
      <c r="F1731">
        <f>IF(B1731="","",1.509*(LN(B1731)^1.084-5.381))</f>
        <v/>
      </c>
      <c r="G1731">
        <f>IF(F1731="","",IF(F1731&lt;0,10*F1731^2,0))</f>
        <v/>
      </c>
      <c r="H1731">
        <f>IF(F1731="","",IF(F1731&gt;0,10*F1731^2,0))</f>
        <v/>
      </c>
    </row>
    <row r="1732">
      <c r="A1732">
        <f>Input!A1732</f>
        <v/>
      </c>
      <c r="B1732">
        <f>IF(ISNUMBER(Input!B1732),IF(AND(Input!B1732&gt;=20,Input!B1732&lt;=700),Input!B1732,""),"")</f>
        <v/>
      </c>
      <c r="C1732">
        <f>IF(B1732="","",INT(A1732))</f>
        <v/>
      </c>
      <c r="D1732">
        <f>IF(B1732="","",HOUR(A1732))</f>
        <v/>
      </c>
      <c r="E1732">
        <f>IF(B1732="","",IF(INPUT!$I$1="","",IF(C1732&lt;(INT(INPUT!$I$1)-INPUT!$I$2),"Off Meds",IF(C1732&lt;=(INT(INPUT!$I$1)+INPUT!$I$2),"Washout","On Meds"))))</f>
        <v/>
      </c>
      <c r="F1732">
        <f>IF(B1732="","",1.509*(LN(B1732)^1.084-5.381))</f>
        <v/>
      </c>
      <c r="G1732">
        <f>IF(F1732="","",IF(F1732&lt;0,10*F1732^2,0))</f>
        <v/>
      </c>
      <c r="H1732">
        <f>IF(F1732="","",IF(F1732&gt;0,10*F1732^2,0))</f>
        <v/>
      </c>
    </row>
    <row r="1733">
      <c r="A1733">
        <f>Input!A1733</f>
        <v/>
      </c>
      <c r="B1733">
        <f>IF(ISNUMBER(Input!B1733),IF(AND(Input!B1733&gt;=20,Input!B1733&lt;=700),Input!B1733,""),"")</f>
        <v/>
      </c>
      <c r="C1733">
        <f>IF(B1733="","",INT(A1733))</f>
        <v/>
      </c>
      <c r="D1733">
        <f>IF(B1733="","",HOUR(A1733))</f>
        <v/>
      </c>
      <c r="E1733">
        <f>IF(B1733="","",IF(INPUT!$I$1="","",IF(C1733&lt;(INT(INPUT!$I$1)-INPUT!$I$2),"Off Meds",IF(C1733&lt;=(INT(INPUT!$I$1)+INPUT!$I$2),"Washout","On Meds"))))</f>
        <v/>
      </c>
      <c r="F1733">
        <f>IF(B1733="","",1.509*(LN(B1733)^1.084-5.381))</f>
        <v/>
      </c>
      <c r="G1733">
        <f>IF(F1733="","",IF(F1733&lt;0,10*F1733^2,0))</f>
        <v/>
      </c>
      <c r="H1733">
        <f>IF(F1733="","",IF(F1733&gt;0,10*F1733^2,0))</f>
        <v/>
      </c>
    </row>
    <row r="1734">
      <c r="A1734">
        <f>Input!A1734</f>
        <v/>
      </c>
      <c r="B1734">
        <f>IF(ISNUMBER(Input!B1734),IF(AND(Input!B1734&gt;=20,Input!B1734&lt;=700),Input!B1734,""),"")</f>
        <v/>
      </c>
      <c r="C1734">
        <f>IF(B1734="","",INT(A1734))</f>
        <v/>
      </c>
      <c r="D1734">
        <f>IF(B1734="","",HOUR(A1734))</f>
        <v/>
      </c>
      <c r="E1734">
        <f>IF(B1734="","",IF(INPUT!$I$1="","",IF(C1734&lt;(INT(INPUT!$I$1)-INPUT!$I$2),"Off Meds",IF(C1734&lt;=(INT(INPUT!$I$1)+INPUT!$I$2),"Washout","On Meds"))))</f>
        <v/>
      </c>
      <c r="F1734">
        <f>IF(B1734="","",1.509*(LN(B1734)^1.084-5.381))</f>
        <v/>
      </c>
      <c r="G1734">
        <f>IF(F1734="","",IF(F1734&lt;0,10*F1734^2,0))</f>
        <v/>
      </c>
      <c r="H1734">
        <f>IF(F1734="","",IF(F1734&gt;0,10*F1734^2,0))</f>
        <v/>
      </c>
    </row>
    <row r="1735">
      <c r="A1735">
        <f>Input!A1735</f>
        <v/>
      </c>
      <c r="B1735">
        <f>IF(ISNUMBER(Input!B1735),IF(AND(Input!B1735&gt;=20,Input!B1735&lt;=700),Input!B1735,""),"")</f>
        <v/>
      </c>
      <c r="C1735">
        <f>IF(B1735="","",INT(A1735))</f>
        <v/>
      </c>
      <c r="D1735">
        <f>IF(B1735="","",HOUR(A1735))</f>
        <v/>
      </c>
      <c r="E1735">
        <f>IF(B1735="","",IF(INPUT!$I$1="","",IF(C1735&lt;(INT(INPUT!$I$1)-INPUT!$I$2),"Off Meds",IF(C1735&lt;=(INT(INPUT!$I$1)+INPUT!$I$2),"Washout","On Meds"))))</f>
        <v/>
      </c>
      <c r="F1735">
        <f>IF(B1735="","",1.509*(LN(B1735)^1.084-5.381))</f>
        <v/>
      </c>
      <c r="G1735">
        <f>IF(F1735="","",IF(F1735&lt;0,10*F1735^2,0))</f>
        <v/>
      </c>
      <c r="H1735">
        <f>IF(F1735="","",IF(F1735&gt;0,10*F1735^2,0))</f>
        <v/>
      </c>
    </row>
    <row r="1736">
      <c r="A1736">
        <f>Input!A1736</f>
        <v/>
      </c>
      <c r="B1736">
        <f>IF(ISNUMBER(Input!B1736),IF(AND(Input!B1736&gt;=20,Input!B1736&lt;=700),Input!B1736,""),"")</f>
        <v/>
      </c>
      <c r="C1736">
        <f>IF(B1736="","",INT(A1736))</f>
        <v/>
      </c>
      <c r="D1736">
        <f>IF(B1736="","",HOUR(A1736))</f>
        <v/>
      </c>
      <c r="E1736">
        <f>IF(B1736="","",IF(INPUT!$I$1="","",IF(C1736&lt;(INT(INPUT!$I$1)-INPUT!$I$2),"Off Meds",IF(C1736&lt;=(INT(INPUT!$I$1)+INPUT!$I$2),"Washout","On Meds"))))</f>
        <v/>
      </c>
      <c r="F1736">
        <f>IF(B1736="","",1.509*(LN(B1736)^1.084-5.381))</f>
        <v/>
      </c>
      <c r="G1736">
        <f>IF(F1736="","",IF(F1736&lt;0,10*F1736^2,0))</f>
        <v/>
      </c>
      <c r="H1736">
        <f>IF(F1736="","",IF(F1736&gt;0,10*F1736^2,0))</f>
        <v/>
      </c>
    </row>
    <row r="1737">
      <c r="A1737">
        <f>Input!A1737</f>
        <v/>
      </c>
      <c r="B1737">
        <f>IF(ISNUMBER(Input!B1737),IF(AND(Input!B1737&gt;=20,Input!B1737&lt;=700),Input!B1737,""),"")</f>
        <v/>
      </c>
      <c r="C1737">
        <f>IF(B1737="","",INT(A1737))</f>
        <v/>
      </c>
      <c r="D1737">
        <f>IF(B1737="","",HOUR(A1737))</f>
        <v/>
      </c>
      <c r="E1737">
        <f>IF(B1737="","",IF(INPUT!$I$1="","",IF(C1737&lt;(INT(INPUT!$I$1)-INPUT!$I$2),"Off Meds",IF(C1737&lt;=(INT(INPUT!$I$1)+INPUT!$I$2),"Washout","On Meds"))))</f>
        <v/>
      </c>
      <c r="F1737">
        <f>IF(B1737="","",1.509*(LN(B1737)^1.084-5.381))</f>
        <v/>
      </c>
      <c r="G1737">
        <f>IF(F1737="","",IF(F1737&lt;0,10*F1737^2,0))</f>
        <v/>
      </c>
      <c r="H1737">
        <f>IF(F1737="","",IF(F1737&gt;0,10*F1737^2,0))</f>
        <v/>
      </c>
    </row>
    <row r="1738">
      <c r="A1738">
        <f>Input!A1738</f>
        <v/>
      </c>
      <c r="B1738">
        <f>IF(ISNUMBER(Input!B1738),IF(AND(Input!B1738&gt;=20,Input!B1738&lt;=700),Input!B1738,""),"")</f>
        <v/>
      </c>
      <c r="C1738">
        <f>IF(B1738="","",INT(A1738))</f>
        <v/>
      </c>
      <c r="D1738">
        <f>IF(B1738="","",HOUR(A1738))</f>
        <v/>
      </c>
      <c r="E1738">
        <f>IF(B1738="","",IF(INPUT!$I$1="","",IF(C1738&lt;(INT(INPUT!$I$1)-INPUT!$I$2),"Off Meds",IF(C1738&lt;=(INT(INPUT!$I$1)+INPUT!$I$2),"Washout","On Meds"))))</f>
        <v/>
      </c>
      <c r="F1738">
        <f>IF(B1738="","",1.509*(LN(B1738)^1.084-5.381))</f>
        <v/>
      </c>
      <c r="G1738">
        <f>IF(F1738="","",IF(F1738&lt;0,10*F1738^2,0))</f>
        <v/>
      </c>
      <c r="H1738">
        <f>IF(F1738="","",IF(F1738&gt;0,10*F1738^2,0))</f>
        <v/>
      </c>
    </row>
    <row r="1739">
      <c r="A1739">
        <f>Input!A1739</f>
        <v/>
      </c>
      <c r="B1739">
        <f>IF(ISNUMBER(Input!B1739),IF(AND(Input!B1739&gt;=20,Input!B1739&lt;=700),Input!B1739,""),"")</f>
        <v/>
      </c>
      <c r="C1739">
        <f>IF(B1739="","",INT(A1739))</f>
        <v/>
      </c>
      <c r="D1739">
        <f>IF(B1739="","",HOUR(A1739))</f>
        <v/>
      </c>
      <c r="E1739">
        <f>IF(B1739="","",IF(INPUT!$I$1="","",IF(C1739&lt;(INT(INPUT!$I$1)-INPUT!$I$2),"Off Meds",IF(C1739&lt;=(INT(INPUT!$I$1)+INPUT!$I$2),"Washout","On Meds"))))</f>
        <v/>
      </c>
      <c r="F1739">
        <f>IF(B1739="","",1.509*(LN(B1739)^1.084-5.381))</f>
        <v/>
      </c>
      <c r="G1739">
        <f>IF(F1739="","",IF(F1739&lt;0,10*F1739^2,0))</f>
        <v/>
      </c>
      <c r="H1739">
        <f>IF(F1739="","",IF(F1739&gt;0,10*F1739^2,0))</f>
        <v/>
      </c>
    </row>
    <row r="1740">
      <c r="A1740">
        <f>Input!A1740</f>
        <v/>
      </c>
      <c r="B1740">
        <f>IF(ISNUMBER(Input!B1740),IF(AND(Input!B1740&gt;=20,Input!B1740&lt;=700),Input!B1740,""),"")</f>
        <v/>
      </c>
      <c r="C1740">
        <f>IF(B1740="","",INT(A1740))</f>
        <v/>
      </c>
      <c r="D1740">
        <f>IF(B1740="","",HOUR(A1740))</f>
        <v/>
      </c>
      <c r="E1740">
        <f>IF(B1740="","",IF(INPUT!$I$1="","",IF(C1740&lt;(INT(INPUT!$I$1)-INPUT!$I$2),"Off Meds",IF(C1740&lt;=(INT(INPUT!$I$1)+INPUT!$I$2),"Washout","On Meds"))))</f>
        <v/>
      </c>
      <c r="F1740">
        <f>IF(B1740="","",1.509*(LN(B1740)^1.084-5.381))</f>
        <v/>
      </c>
      <c r="G1740">
        <f>IF(F1740="","",IF(F1740&lt;0,10*F1740^2,0))</f>
        <v/>
      </c>
      <c r="H1740">
        <f>IF(F1740="","",IF(F1740&gt;0,10*F1740^2,0))</f>
        <v/>
      </c>
    </row>
    <row r="1741">
      <c r="A1741">
        <f>Input!A1741</f>
        <v/>
      </c>
      <c r="B1741">
        <f>IF(ISNUMBER(Input!B1741),IF(AND(Input!B1741&gt;=20,Input!B1741&lt;=700),Input!B1741,""),"")</f>
        <v/>
      </c>
      <c r="C1741">
        <f>IF(B1741="","",INT(A1741))</f>
        <v/>
      </c>
      <c r="D1741">
        <f>IF(B1741="","",HOUR(A1741))</f>
        <v/>
      </c>
      <c r="E1741">
        <f>IF(B1741="","",IF(INPUT!$I$1="","",IF(C1741&lt;(INT(INPUT!$I$1)-INPUT!$I$2),"Off Meds",IF(C1741&lt;=(INT(INPUT!$I$1)+INPUT!$I$2),"Washout","On Meds"))))</f>
        <v/>
      </c>
      <c r="F1741">
        <f>IF(B1741="","",1.509*(LN(B1741)^1.084-5.381))</f>
        <v/>
      </c>
      <c r="G1741">
        <f>IF(F1741="","",IF(F1741&lt;0,10*F1741^2,0))</f>
        <v/>
      </c>
      <c r="H1741">
        <f>IF(F1741="","",IF(F1741&gt;0,10*F1741^2,0))</f>
        <v/>
      </c>
    </row>
    <row r="1742">
      <c r="A1742">
        <f>Input!A1742</f>
        <v/>
      </c>
      <c r="B1742">
        <f>IF(ISNUMBER(Input!B1742),IF(AND(Input!B1742&gt;=20,Input!B1742&lt;=700),Input!B1742,""),"")</f>
        <v/>
      </c>
      <c r="C1742">
        <f>IF(B1742="","",INT(A1742))</f>
        <v/>
      </c>
      <c r="D1742">
        <f>IF(B1742="","",HOUR(A1742))</f>
        <v/>
      </c>
      <c r="E1742">
        <f>IF(B1742="","",IF(INPUT!$I$1="","",IF(C1742&lt;(INT(INPUT!$I$1)-INPUT!$I$2),"Off Meds",IF(C1742&lt;=(INT(INPUT!$I$1)+INPUT!$I$2),"Washout","On Meds"))))</f>
        <v/>
      </c>
      <c r="F1742">
        <f>IF(B1742="","",1.509*(LN(B1742)^1.084-5.381))</f>
        <v/>
      </c>
      <c r="G1742">
        <f>IF(F1742="","",IF(F1742&lt;0,10*F1742^2,0))</f>
        <v/>
      </c>
      <c r="H1742">
        <f>IF(F1742="","",IF(F1742&gt;0,10*F1742^2,0))</f>
        <v/>
      </c>
    </row>
    <row r="1743">
      <c r="A1743">
        <f>Input!A1743</f>
        <v/>
      </c>
      <c r="B1743">
        <f>IF(ISNUMBER(Input!B1743),IF(AND(Input!B1743&gt;=20,Input!B1743&lt;=700),Input!B1743,""),"")</f>
        <v/>
      </c>
      <c r="C1743">
        <f>IF(B1743="","",INT(A1743))</f>
        <v/>
      </c>
      <c r="D1743">
        <f>IF(B1743="","",HOUR(A1743))</f>
        <v/>
      </c>
      <c r="E1743">
        <f>IF(B1743="","",IF(INPUT!$I$1="","",IF(C1743&lt;(INT(INPUT!$I$1)-INPUT!$I$2),"Off Meds",IF(C1743&lt;=(INT(INPUT!$I$1)+INPUT!$I$2),"Washout","On Meds"))))</f>
        <v/>
      </c>
      <c r="F1743">
        <f>IF(B1743="","",1.509*(LN(B1743)^1.084-5.381))</f>
        <v/>
      </c>
      <c r="G1743">
        <f>IF(F1743="","",IF(F1743&lt;0,10*F1743^2,0))</f>
        <v/>
      </c>
      <c r="H1743">
        <f>IF(F1743="","",IF(F1743&gt;0,10*F1743^2,0))</f>
        <v/>
      </c>
    </row>
    <row r="1744">
      <c r="A1744">
        <f>Input!A1744</f>
        <v/>
      </c>
      <c r="B1744">
        <f>IF(ISNUMBER(Input!B1744),IF(AND(Input!B1744&gt;=20,Input!B1744&lt;=700),Input!B1744,""),"")</f>
        <v/>
      </c>
      <c r="C1744">
        <f>IF(B1744="","",INT(A1744))</f>
        <v/>
      </c>
      <c r="D1744">
        <f>IF(B1744="","",HOUR(A1744))</f>
        <v/>
      </c>
      <c r="E1744">
        <f>IF(B1744="","",IF(INPUT!$I$1="","",IF(C1744&lt;(INT(INPUT!$I$1)-INPUT!$I$2),"Off Meds",IF(C1744&lt;=(INT(INPUT!$I$1)+INPUT!$I$2),"Washout","On Meds"))))</f>
        <v/>
      </c>
      <c r="F1744">
        <f>IF(B1744="","",1.509*(LN(B1744)^1.084-5.381))</f>
        <v/>
      </c>
      <c r="G1744">
        <f>IF(F1744="","",IF(F1744&lt;0,10*F1744^2,0))</f>
        <v/>
      </c>
      <c r="H1744">
        <f>IF(F1744="","",IF(F1744&gt;0,10*F1744^2,0))</f>
        <v/>
      </c>
    </row>
    <row r="1745">
      <c r="A1745">
        <f>Input!A1745</f>
        <v/>
      </c>
      <c r="B1745">
        <f>IF(ISNUMBER(Input!B1745),IF(AND(Input!B1745&gt;=20,Input!B1745&lt;=700),Input!B1745,""),"")</f>
        <v/>
      </c>
      <c r="C1745">
        <f>IF(B1745="","",INT(A1745))</f>
        <v/>
      </c>
      <c r="D1745">
        <f>IF(B1745="","",HOUR(A1745))</f>
        <v/>
      </c>
      <c r="E1745">
        <f>IF(B1745="","",IF(INPUT!$I$1="","",IF(C1745&lt;(INT(INPUT!$I$1)-INPUT!$I$2),"Off Meds",IF(C1745&lt;=(INT(INPUT!$I$1)+INPUT!$I$2),"Washout","On Meds"))))</f>
        <v/>
      </c>
      <c r="F1745">
        <f>IF(B1745="","",1.509*(LN(B1745)^1.084-5.381))</f>
        <v/>
      </c>
      <c r="G1745">
        <f>IF(F1745="","",IF(F1745&lt;0,10*F1745^2,0))</f>
        <v/>
      </c>
      <c r="H1745">
        <f>IF(F1745="","",IF(F1745&gt;0,10*F1745^2,0))</f>
        <v/>
      </c>
    </row>
    <row r="1746">
      <c r="A1746">
        <f>Input!A1746</f>
        <v/>
      </c>
      <c r="B1746">
        <f>IF(ISNUMBER(Input!B1746),IF(AND(Input!B1746&gt;=20,Input!B1746&lt;=700),Input!B1746,""),"")</f>
        <v/>
      </c>
      <c r="C1746">
        <f>IF(B1746="","",INT(A1746))</f>
        <v/>
      </c>
      <c r="D1746">
        <f>IF(B1746="","",HOUR(A1746))</f>
        <v/>
      </c>
      <c r="E1746">
        <f>IF(B1746="","",IF(INPUT!$I$1="","",IF(C1746&lt;(INT(INPUT!$I$1)-INPUT!$I$2),"Off Meds",IF(C1746&lt;=(INT(INPUT!$I$1)+INPUT!$I$2),"Washout","On Meds"))))</f>
        <v/>
      </c>
      <c r="F1746">
        <f>IF(B1746="","",1.509*(LN(B1746)^1.084-5.381))</f>
        <v/>
      </c>
      <c r="G1746">
        <f>IF(F1746="","",IF(F1746&lt;0,10*F1746^2,0))</f>
        <v/>
      </c>
      <c r="H1746">
        <f>IF(F1746="","",IF(F1746&gt;0,10*F1746^2,0))</f>
        <v/>
      </c>
    </row>
    <row r="1747">
      <c r="A1747">
        <f>Input!A1747</f>
        <v/>
      </c>
      <c r="B1747">
        <f>IF(ISNUMBER(Input!B1747),IF(AND(Input!B1747&gt;=20,Input!B1747&lt;=700),Input!B1747,""),"")</f>
        <v/>
      </c>
      <c r="C1747">
        <f>IF(B1747="","",INT(A1747))</f>
        <v/>
      </c>
      <c r="D1747">
        <f>IF(B1747="","",HOUR(A1747))</f>
        <v/>
      </c>
      <c r="E1747">
        <f>IF(B1747="","",IF(INPUT!$I$1="","",IF(C1747&lt;(INT(INPUT!$I$1)-INPUT!$I$2),"Off Meds",IF(C1747&lt;=(INT(INPUT!$I$1)+INPUT!$I$2),"Washout","On Meds"))))</f>
        <v/>
      </c>
      <c r="F1747">
        <f>IF(B1747="","",1.509*(LN(B1747)^1.084-5.381))</f>
        <v/>
      </c>
      <c r="G1747">
        <f>IF(F1747="","",IF(F1747&lt;0,10*F1747^2,0))</f>
        <v/>
      </c>
      <c r="H1747">
        <f>IF(F1747="","",IF(F1747&gt;0,10*F1747^2,0))</f>
        <v/>
      </c>
    </row>
    <row r="1748">
      <c r="A1748">
        <f>Input!A1748</f>
        <v/>
      </c>
      <c r="B1748">
        <f>IF(ISNUMBER(Input!B1748),IF(AND(Input!B1748&gt;=20,Input!B1748&lt;=700),Input!B1748,""),"")</f>
        <v/>
      </c>
      <c r="C1748">
        <f>IF(B1748="","",INT(A1748))</f>
        <v/>
      </c>
      <c r="D1748">
        <f>IF(B1748="","",HOUR(A1748))</f>
        <v/>
      </c>
      <c r="E1748">
        <f>IF(B1748="","",IF(INPUT!$I$1="","",IF(C1748&lt;(INT(INPUT!$I$1)-INPUT!$I$2),"Off Meds",IF(C1748&lt;=(INT(INPUT!$I$1)+INPUT!$I$2),"Washout","On Meds"))))</f>
        <v/>
      </c>
      <c r="F1748">
        <f>IF(B1748="","",1.509*(LN(B1748)^1.084-5.381))</f>
        <v/>
      </c>
      <c r="G1748">
        <f>IF(F1748="","",IF(F1748&lt;0,10*F1748^2,0))</f>
        <v/>
      </c>
      <c r="H1748">
        <f>IF(F1748="","",IF(F1748&gt;0,10*F1748^2,0))</f>
        <v/>
      </c>
    </row>
    <row r="1749">
      <c r="A1749">
        <f>Input!A1749</f>
        <v/>
      </c>
      <c r="B1749">
        <f>IF(ISNUMBER(Input!B1749),IF(AND(Input!B1749&gt;=20,Input!B1749&lt;=700),Input!B1749,""),"")</f>
        <v/>
      </c>
      <c r="C1749">
        <f>IF(B1749="","",INT(A1749))</f>
        <v/>
      </c>
      <c r="D1749">
        <f>IF(B1749="","",HOUR(A1749))</f>
        <v/>
      </c>
      <c r="E1749">
        <f>IF(B1749="","",IF(INPUT!$I$1="","",IF(C1749&lt;(INT(INPUT!$I$1)-INPUT!$I$2),"Off Meds",IF(C1749&lt;=(INT(INPUT!$I$1)+INPUT!$I$2),"Washout","On Meds"))))</f>
        <v/>
      </c>
      <c r="F1749">
        <f>IF(B1749="","",1.509*(LN(B1749)^1.084-5.381))</f>
        <v/>
      </c>
      <c r="G1749">
        <f>IF(F1749="","",IF(F1749&lt;0,10*F1749^2,0))</f>
        <v/>
      </c>
      <c r="H1749">
        <f>IF(F1749="","",IF(F1749&gt;0,10*F1749^2,0))</f>
        <v/>
      </c>
    </row>
    <row r="1750">
      <c r="A1750">
        <f>Input!A1750</f>
        <v/>
      </c>
      <c r="B1750">
        <f>IF(ISNUMBER(Input!B1750),IF(AND(Input!B1750&gt;=20,Input!B1750&lt;=700),Input!B1750,""),"")</f>
        <v/>
      </c>
      <c r="C1750">
        <f>IF(B1750="","",INT(A1750))</f>
        <v/>
      </c>
      <c r="D1750">
        <f>IF(B1750="","",HOUR(A1750))</f>
        <v/>
      </c>
      <c r="E1750">
        <f>IF(B1750="","",IF(INPUT!$I$1="","",IF(C1750&lt;(INT(INPUT!$I$1)-INPUT!$I$2),"Off Meds",IF(C1750&lt;=(INT(INPUT!$I$1)+INPUT!$I$2),"Washout","On Meds"))))</f>
        <v/>
      </c>
      <c r="F1750">
        <f>IF(B1750="","",1.509*(LN(B1750)^1.084-5.381))</f>
        <v/>
      </c>
      <c r="G1750">
        <f>IF(F1750="","",IF(F1750&lt;0,10*F1750^2,0))</f>
        <v/>
      </c>
      <c r="H1750">
        <f>IF(F1750="","",IF(F1750&gt;0,10*F1750^2,0))</f>
        <v/>
      </c>
    </row>
    <row r="1751">
      <c r="A1751">
        <f>Input!A1751</f>
        <v/>
      </c>
      <c r="B1751">
        <f>IF(ISNUMBER(Input!B1751),IF(AND(Input!B1751&gt;=20,Input!B1751&lt;=700),Input!B1751,""),"")</f>
        <v/>
      </c>
      <c r="C1751">
        <f>IF(B1751="","",INT(A1751))</f>
        <v/>
      </c>
      <c r="D1751">
        <f>IF(B1751="","",HOUR(A1751))</f>
        <v/>
      </c>
      <c r="E1751">
        <f>IF(B1751="","",IF(INPUT!$I$1="","",IF(C1751&lt;(INT(INPUT!$I$1)-INPUT!$I$2),"Off Meds",IF(C1751&lt;=(INT(INPUT!$I$1)+INPUT!$I$2),"Washout","On Meds"))))</f>
        <v/>
      </c>
      <c r="F1751">
        <f>IF(B1751="","",1.509*(LN(B1751)^1.084-5.381))</f>
        <v/>
      </c>
      <c r="G1751">
        <f>IF(F1751="","",IF(F1751&lt;0,10*F1751^2,0))</f>
        <v/>
      </c>
      <c r="H1751">
        <f>IF(F1751="","",IF(F1751&gt;0,10*F1751^2,0))</f>
        <v/>
      </c>
    </row>
    <row r="1752">
      <c r="A1752">
        <f>Input!A1752</f>
        <v/>
      </c>
      <c r="B1752">
        <f>IF(ISNUMBER(Input!B1752),IF(AND(Input!B1752&gt;=20,Input!B1752&lt;=700),Input!B1752,""),"")</f>
        <v/>
      </c>
      <c r="C1752">
        <f>IF(B1752="","",INT(A1752))</f>
        <v/>
      </c>
      <c r="D1752">
        <f>IF(B1752="","",HOUR(A1752))</f>
        <v/>
      </c>
      <c r="E1752">
        <f>IF(B1752="","",IF(INPUT!$I$1="","",IF(C1752&lt;(INT(INPUT!$I$1)-INPUT!$I$2),"Off Meds",IF(C1752&lt;=(INT(INPUT!$I$1)+INPUT!$I$2),"Washout","On Meds"))))</f>
        <v/>
      </c>
      <c r="F1752">
        <f>IF(B1752="","",1.509*(LN(B1752)^1.084-5.381))</f>
        <v/>
      </c>
      <c r="G1752">
        <f>IF(F1752="","",IF(F1752&lt;0,10*F1752^2,0))</f>
        <v/>
      </c>
      <c r="H1752">
        <f>IF(F1752="","",IF(F1752&gt;0,10*F1752^2,0))</f>
        <v/>
      </c>
    </row>
    <row r="1753">
      <c r="A1753">
        <f>Input!A1753</f>
        <v/>
      </c>
      <c r="B1753">
        <f>IF(ISNUMBER(Input!B1753),IF(AND(Input!B1753&gt;=20,Input!B1753&lt;=700),Input!B1753,""),"")</f>
        <v/>
      </c>
      <c r="C1753">
        <f>IF(B1753="","",INT(A1753))</f>
        <v/>
      </c>
      <c r="D1753">
        <f>IF(B1753="","",HOUR(A1753))</f>
        <v/>
      </c>
      <c r="E1753">
        <f>IF(B1753="","",IF(INPUT!$I$1="","",IF(C1753&lt;(INT(INPUT!$I$1)-INPUT!$I$2),"Off Meds",IF(C1753&lt;=(INT(INPUT!$I$1)+INPUT!$I$2),"Washout","On Meds"))))</f>
        <v/>
      </c>
      <c r="F1753">
        <f>IF(B1753="","",1.509*(LN(B1753)^1.084-5.381))</f>
        <v/>
      </c>
      <c r="G1753">
        <f>IF(F1753="","",IF(F1753&lt;0,10*F1753^2,0))</f>
        <v/>
      </c>
      <c r="H1753">
        <f>IF(F1753="","",IF(F1753&gt;0,10*F1753^2,0))</f>
        <v/>
      </c>
    </row>
    <row r="1754">
      <c r="A1754">
        <f>Input!A1754</f>
        <v/>
      </c>
      <c r="B1754">
        <f>IF(ISNUMBER(Input!B1754),IF(AND(Input!B1754&gt;=20,Input!B1754&lt;=700),Input!B1754,""),"")</f>
        <v/>
      </c>
      <c r="C1754">
        <f>IF(B1754="","",INT(A1754))</f>
        <v/>
      </c>
      <c r="D1754">
        <f>IF(B1754="","",HOUR(A1754))</f>
        <v/>
      </c>
      <c r="E1754">
        <f>IF(B1754="","",IF(INPUT!$I$1="","",IF(C1754&lt;(INT(INPUT!$I$1)-INPUT!$I$2),"Off Meds",IF(C1754&lt;=(INT(INPUT!$I$1)+INPUT!$I$2),"Washout","On Meds"))))</f>
        <v/>
      </c>
      <c r="F1754">
        <f>IF(B1754="","",1.509*(LN(B1754)^1.084-5.381))</f>
        <v/>
      </c>
      <c r="G1754">
        <f>IF(F1754="","",IF(F1754&lt;0,10*F1754^2,0))</f>
        <v/>
      </c>
      <c r="H1754">
        <f>IF(F1754="","",IF(F1754&gt;0,10*F1754^2,0))</f>
        <v/>
      </c>
    </row>
    <row r="1755">
      <c r="A1755">
        <f>Input!A1755</f>
        <v/>
      </c>
      <c r="B1755">
        <f>IF(ISNUMBER(Input!B1755),IF(AND(Input!B1755&gt;=20,Input!B1755&lt;=700),Input!B1755,""),"")</f>
        <v/>
      </c>
      <c r="C1755">
        <f>IF(B1755="","",INT(A1755))</f>
        <v/>
      </c>
      <c r="D1755">
        <f>IF(B1755="","",HOUR(A1755))</f>
        <v/>
      </c>
      <c r="E1755">
        <f>IF(B1755="","",IF(INPUT!$I$1="","",IF(C1755&lt;(INT(INPUT!$I$1)-INPUT!$I$2),"Off Meds",IF(C1755&lt;=(INT(INPUT!$I$1)+INPUT!$I$2),"Washout","On Meds"))))</f>
        <v/>
      </c>
      <c r="F1755">
        <f>IF(B1755="","",1.509*(LN(B1755)^1.084-5.381))</f>
        <v/>
      </c>
      <c r="G1755">
        <f>IF(F1755="","",IF(F1755&lt;0,10*F1755^2,0))</f>
        <v/>
      </c>
      <c r="H1755">
        <f>IF(F1755="","",IF(F1755&gt;0,10*F1755^2,0))</f>
        <v/>
      </c>
    </row>
    <row r="1756">
      <c r="A1756">
        <f>Input!A1756</f>
        <v/>
      </c>
      <c r="B1756">
        <f>IF(ISNUMBER(Input!B1756),IF(AND(Input!B1756&gt;=20,Input!B1756&lt;=700),Input!B1756,""),"")</f>
        <v/>
      </c>
      <c r="C1756">
        <f>IF(B1756="","",INT(A1756))</f>
        <v/>
      </c>
      <c r="D1756">
        <f>IF(B1756="","",HOUR(A1756))</f>
        <v/>
      </c>
      <c r="E1756">
        <f>IF(B1756="","",IF(INPUT!$I$1="","",IF(C1756&lt;(INT(INPUT!$I$1)-INPUT!$I$2),"Off Meds",IF(C1756&lt;=(INT(INPUT!$I$1)+INPUT!$I$2),"Washout","On Meds"))))</f>
        <v/>
      </c>
      <c r="F1756">
        <f>IF(B1756="","",1.509*(LN(B1756)^1.084-5.381))</f>
        <v/>
      </c>
      <c r="G1756">
        <f>IF(F1756="","",IF(F1756&lt;0,10*F1756^2,0))</f>
        <v/>
      </c>
      <c r="H1756">
        <f>IF(F1756="","",IF(F1756&gt;0,10*F1756^2,0))</f>
        <v/>
      </c>
    </row>
    <row r="1757">
      <c r="A1757">
        <f>Input!A1757</f>
        <v/>
      </c>
      <c r="B1757">
        <f>IF(ISNUMBER(Input!B1757),IF(AND(Input!B1757&gt;=20,Input!B1757&lt;=700),Input!B1757,""),"")</f>
        <v/>
      </c>
      <c r="C1757">
        <f>IF(B1757="","",INT(A1757))</f>
        <v/>
      </c>
      <c r="D1757">
        <f>IF(B1757="","",HOUR(A1757))</f>
        <v/>
      </c>
      <c r="E1757">
        <f>IF(B1757="","",IF(INPUT!$I$1="","",IF(C1757&lt;(INT(INPUT!$I$1)-INPUT!$I$2),"Off Meds",IF(C1757&lt;=(INT(INPUT!$I$1)+INPUT!$I$2),"Washout","On Meds"))))</f>
        <v/>
      </c>
      <c r="F1757">
        <f>IF(B1757="","",1.509*(LN(B1757)^1.084-5.381))</f>
        <v/>
      </c>
      <c r="G1757">
        <f>IF(F1757="","",IF(F1757&lt;0,10*F1757^2,0))</f>
        <v/>
      </c>
      <c r="H1757">
        <f>IF(F1757="","",IF(F1757&gt;0,10*F1757^2,0))</f>
        <v/>
      </c>
    </row>
    <row r="1758">
      <c r="A1758">
        <f>Input!A1758</f>
        <v/>
      </c>
      <c r="B1758">
        <f>IF(ISNUMBER(Input!B1758),IF(AND(Input!B1758&gt;=20,Input!B1758&lt;=700),Input!B1758,""),"")</f>
        <v/>
      </c>
      <c r="C1758">
        <f>IF(B1758="","",INT(A1758))</f>
        <v/>
      </c>
      <c r="D1758">
        <f>IF(B1758="","",HOUR(A1758))</f>
        <v/>
      </c>
      <c r="E1758">
        <f>IF(B1758="","",IF(INPUT!$I$1="","",IF(C1758&lt;(INT(INPUT!$I$1)-INPUT!$I$2),"Off Meds",IF(C1758&lt;=(INT(INPUT!$I$1)+INPUT!$I$2),"Washout","On Meds"))))</f>
        <v/>
      </c>
      <c r="F1758">
        <f>IF(B1758="","",1.509*(LN(B1758)^1.084-5.381))</f>
        <v/>
      </c>
      <c r="G1758">
        <f>IF(F1758="","",IF(F1758&lt;0,10*F1758^2,0))</f>
        <v/>
      </c>
      <c r="H1758">
        <f>IF(F1758="","",IF(F1758&gt;0,10*F1758^2,0))</f>
        <v/>
      </c>
    </row>
    <row r="1759">
      <c r="A1759">
        <f>Input!A1759</f>
        <v/>
      </c>
      <c r="B1759">
        <f>IF(ISNUMBER(Input!B1759),IF(AND(Input!B1759&gt;=20,Input!B1759&lt;=700),Input!B1759,""),"")</f>
        <v/>
      </c>
      <c r="C1759">
        <f>IF(B1759="","",INT(A1759))</f>
        <v/>
      </c>
      <c r="D1759">
        <f>IF(B1759="","",HOUR(A1759))</f>
        <v/>
      </c>
      <c r="E1759">
        <f>IF(B1759="","",IF(INPUT!$I$1="","",IF(C1759&lt;(INT(INPUT!$I$1)-INPUT!$I$2),"Off Meds",IF(C1759&lt;=(INT(INPUT!$I$1)+INPUT!$I$2),"Washout","On Meds"))))</f>
        <v/>
      </c>
      <c r="F1759">
        <f>IF(B1759="","",1.509*(LN(B1759)^1.084-5.381))</f>
        <v/>
      </c>
      <c r="G1759">
        <f>IF(F1759="","",IF(F1759&lt;0,10*F1759^2,0))</f>
        <v/>
      </c>
      <c r="H1759">
        <f>IF(F1759="","",IF(F1759&gt;0,10*F1759^2,0))</f>
        <v/>
      </c>
    </row>
    <row r="1760">
      <c r="A1760">
        <f>Input!A1760</f>
        <v/>
      </c>
      <c r="B1760">
        <f>IF(ISNUMBER(Input!B1760),IF(AND(Input!B1760&gt;=20,Input!B1760&lt;=700),Input!B1760,""),"")</f>
        <v/>
      </c>
      <c r="C1760">
        <f>IF(B1760="","",INT(A1760))</f>
        <v/>
      </c>
      <c r="D1760">
        <f>IF(B1760="","",HOUR(A1760))</f>
        <v/>
      </c>
      <c r="E1760">
        <f>IF(B1760="","",IF(INPUT!$I$1="","",IF(C1760&lt;(INT(INPUT!$I$1)-INPUT!$I$2),"Off Meds",IF(C1760&lt;=(INT(INPUT!$I$1)+INPUT!$I$2),"Washout","On Meds"))))</f>
        <v/>
      </c>
      <c r="F1760">
        <f>IF(B1760="","",1.509*(LN(B1760)^1.084-5.381))</f>
        <v/>
      </c>
      <c r="G1760">
        <f>IF(F1760="","",IF(F1760&lt;0,10*F1760^2,0))</f>
        <v/>
      </c>
      <c r="H1760">
        <f>IF(F1760="","",IF(F1760&gt;0,10*F1760^2,0))</f>
        <v/>
      </c>
    </row>
    <row r="1761">
      <c r="A1761">
        <f>Input!A1761</f>
        <v/>
      </c>
      <c r="B1761">
        <f>IF(ISNUMBER(Input!B1761),IF(AND(Input!B1761&gt;=20,Input!B1761&lt;=700),Input!B1761,""),"")</f>
        <v/>
      </c>
      <c r="C1761">
        <f>IF(B1761="","",INT(A1761))</f>
        <v/>
      </c>
      <c r="D1761">
        <f>IF(B1761="","",HOUR(A1761))</f>
        <v/>
      </c>
      <c r="E1761">
        <f>IF(B1761="","",IF(INPUT!$I$1="","",IF(C1761&lt;(INT(INPUT!$I$1)-INPUT!$I$2),"Off Meds",IF(C1761&lt;=(INT(INPUT!$I$1)+INPUT!$I$2),"Washout","On Meds"))))</f>
        <v/>
      </c>
      <c r="F1761">
        <f>IF(B1761="","",1.509*(LN(B1761)^1.084-5.381))</f>
        <v/>
      </c>
      <c r="G1761">
        <f>IF(F1761="","",IF(F1761&lt;0,10*F1761^2,0))</f>
        <v/>
      </c>
      <c r="H1761">
        <f>IF(F1761="","",IF(F1761&gt;0,10*F1761^2,0))</f>
        <v/>
      </c>
    </row>
    <row r="1762">
      <c r="A1762">
        <f>Input!A1762</f>
        <v/>
      </c>
      <c r="B1762">
        <f>IF(ISNUMBER(Input!B1762),IF(AND(Input!B1762&gt;=20,Input!B1762&lt;=700),Input!B1762,""),"")</f>
        <v/>
      </c>
      <c r="C1762">
        <f>IF(B1762="","",INT(A1762))</f>
        <v/>
      </c>
      <c r="D1762">
        <f>IF(B1762="","",HOUR(A1762))</f>
        <v/>
      </c>
      <c r="E1762">
        <f>IF(B1762="","",IF(INPUT!$I$1="","",IF(C1762&lt;(INT(INPUT!$I$1)-INPUT!$I$2),"Off Meds",IF(C1762&lt;=(INT(INPUT!$I$1)+INPUT!$I$2),"Washout","On Meds"))))</f>
        <v/>
      </c>
      <c r="F1762">
        <f>IF(B1762="","",1.509*(LN(B1762)^1.084-5.381))</f>
        <v/>
      </c>
      <c r="G1762">
        <f>IF(F1762="","",IF(F1762&lt;0,10*F1762^2,0))</f>
        <v/>
      </c>
      <c r="H1762">
        <f>IF(F1762="","",IF(F1762&gt;0,10*F1762^2,0))</f>
        <v/>
      </c>
    </row>
    <row r="1763">
      <c r="A1763">
        <f>Input!A1763</f>
        <v/>
      </c>
      <c r="B1763">
        <f>IF(ISNUMBER(Input!B1763),IF(AND(Input!B1763&gt;=20,Input!B1763&lt;=700),Input!B1763,""),"")</f>
        <v/>
      </c>
      <c r="C1763">
        <f>IF(B1763="","",INT(A1763))</f>
        <v/>
      </c>
      <c r="D1763">
        <f>IF(B1763="","",HOUR(A1763))</f>
        <v/>
      </c>
      <c r="E1763">
        <f>IF(B1763="","",IF(INPUT!$I$1="","",IF(C1763&lt;(INT(INPUT!$I$1)-INPUT!$I$2),"Off Meds",IF(C1763&lt;=(INT(INPUT!$I$1)+INPUT!$I$2),"Washout","On Meds"))))</f>
        <v/>
      </c>
      <c r="F1763">
        <f>IF(B1763="","",1.509*(LN(B1763)^1.084-5.381))</f>
        <v/>
      </c>
      <c r="G1763">
        <f>IF(F1763="","",IF(F1763&lt;0,10*F1763^2,0))</f>
        <v/>
      </c>
      <c r="H1763">
        <f>IF(F1763="","",IF(F1763&gt;0,10*F1763^2,0))</f>
        <v/>
      </c>
    </row>
    <row r="1764">
      <c r="A1764">
        <f>Input!A1764</f>
        <v/>
      </c>
      <c r="B1764">
        <f>IF(ISNUMBER(Input!B1764),IF(AND(Input!B1764&gt;=20,Input!B1764&lt;=700),Input!B1764,""),"")</f>
        <v/>
      </c>
      <c r="C1764">
        <f>IF(B1764="","",INT(A1764))</f>
        <v/>
      </c>
      <c r="D1764">
        <f>IF(B1764="","",HOUR(A1764))</f>
        <v/>
      </c>
      <c r="E1764">
        <f>IF(B1764="","",IF(INPUT!$I$1="","",IF(C1764&lt;(INT(INPUT!$I$1)-INPUT!$I$2),"Off Meds",IF(C1764&lt;=(INT(INPUT!$I$1)+INPUT!$I$2),"Washout","On Meds"))))</f>
        <v/>
      </c>
      <c r="F1764">
        <f>IF(B1764="","",1.509*(LN(B1764)^1.084-5.381))</f>
        <v/>
      </c>
      <c r="G1764">
        <f>IF(F1764="","",IF(F1764&lt;0,10*F1764^2,0))</f>
        <v/>
      </c>
      <c r="H1764">
        <f>IF(F1764="","",IF(F1764&gt;0,10*F1764^2,0))</f>
        <v/>
      </c>
    </row>
    <row r="1765">
      <c r="A1765">
        <f>Input!A1765</f>
        <v/>
      </c>
      <c r="B1765">
        <f>IF(ISNUMBER(Input!B1765),IF(AND(Input!B1765&gt;=20,Input!B1765&lt;=700),Input!B1765,""),"")</f>
        <v/>
      </c>
      <c r="C1765">
        <f>IF(B1765="","",INT(A1765))</f>
        <v/>
      </c>
      <c r="D1765">
        <f>IF(B1765="","",HOUR(A1765))</f>
        <v/>
      </c>
      <c r="E1765">
        <f>IF(B1765="","",IF(INPUT!$I$1="","",IF(C1765&lt;(INT(INPUT!$I$1)-INPUT!$I$2),"Off Meds",IF(C1765&lt;=(INT(INPUT!$I$1)+INPUT!$I$2),"Washout","On Meds"))))</f>
        <v/>
      </c>
      <c r="F1765">
        <f>IF(B1765="","",1.509*(LN(B1765)^1.084-5.381))</f>
        <v/>
      </c>
      <c r="G1765">
        <f>IF(F1765="","",IF(F1765&lt;0,10*F1765^2,0))</f>
        <v/>
      </c>
      <c r="H1765">
        <f>IF(F1765="","",IF(F1765&gt;0,10*F1765^2,0))</f>
        <v/>
      </c>
    </row>
    <row r="1766">
      <c r="A1766">
        <f>Input!A1766</f>
        <v/>
      </c>
      <c r="B1766">
        <f>IF(ISNUMBER(Input!B1766),IF(AND(Input!B1766&gt;=20,Input!B1766&lt;=700),Input!B1766,""),"")</f>
        <v/>
      </c>
      <c r="C1766">
        <f>IF(B1766="","",INT(A1766))</f>
        <v/>
      </c>
      <c r="D1766">
        <f>IF(B1766="","",HOUR(A1766))</f>
        <v/>
      </c>
      <c r="E1766">
        <f>IF(B1766="","",IF(INPUT!$I$1="","",IF(C1766&lt;(INT(INPUT!$I$1)-INPUT!$I$2),"Off Meds",IF(C1766&lt;=(INT(INPUT!$I$1)+INPUT!$I$2),"Washout","On Meds"))))</f>
        <v/>
      </c>
      <c r="F1766">
        <f>IF(B1766="","",1.509*(LN(B1766)^1.084-5.381))</f>
        <v/>
      </c>
      <c r="G1766">
        <f>IF(F1766="","",IF(F1766&lt;0,10*F1766^2,0))</f>
        <v/>
      </c>
      <c r="H1766">
        <f>IF(F1766="","",IF(F1766&gt;0,10*F1766^2,0))</f>
        <v/>
      </c>
    </row>
    <row r="1767">
      <c r="A1767">
        <f>Input!A1767</f>
        <v/>
      </c>
      <c r="B1767">
        <f>IF(ISNUMBER(Input!B1767),IF(AND(Input!B1767&gt;=20,Input!B1767&lt;=700),Input!B1767,""),"")</f>
        <v/>
      </c>
      <c r="C1767">
        <f>IF(B1767="","",INT(A1767))</f>
        <v/>
      </c>
      <c r="D1767">
        <f>IF(B1767="","",HOUR(A1767))</f>
        <v/>
      </c>
      <c r="E1767">
        <f>IF(B1767="","",IF(INPUT!$I$1="","",IF(C1767&lt;(INT(INPUT!$I$1)-INPUT!$I$2),"Off Meds",IF(C1767&lt;=(INT(INPUT!$I$1)+INPUT!$I$2),"Washout","On Meds"))))</f>
        <v/>
      </c>
      <c r="F1767">
        <f>IF(B1767="","",1.509*(LN(B1767)^1.084-5.381))</f>
        <v/>
      </c>
      <c r="G1767">
        <f>IF(F1767="","",IF(F1767&lt;0,10*F1767^2,0))</f>
        <v/>
      </c>
      <c r="H1767">
        <f>IF(F1767="","",IF(F1767&gt;0,10*F1767^2,0))</f>
        <v/>
      </c>
    </row>
    <row r="1768">
      <c r="A1768">
        <f>Input!A1768</f>
        <v/>
      </c>
      <c r="B1768">
        <f>IF(ISNUMBER(Input!B1768),IF(AND(Input!B1768&gt;=20,Input!B1768&lt;=700),Input!B1768,""),"")</f>
        <v/>
      </c>
      <c r="C1768">
        <f>IF(B1768="","",INT(A1768))</f>
        <v/>
      </c>
      <c r="D1768">
        <f>IF(B1768="","",HOUR(A1768))</f>
        <v/>
      </c>
      <c r="E1768">
        <f>IF(B1768="","",IF(INPUT!$I$1="","",IF(C1768&lt;(INT(INPUT!$I$1)-INPUT!$I$2),"Off Meds",IF(C1768&lt;=(INT(INPUT!$I$1)+INPUT!$I$2),"Washout","On Meds"))))</f>
        <v/>
      </c>
      <c r="F1768">
        <f>IF(B1768="","",1.509*(LN(B1768)^1.084-5.381))</f>
        <v/>
      </c>
      <c r="G1768">
        <f>IF(F1768="","",IF(F1768&lt;0,10*F1768^2,0))</f>
        <v/>
      </c>
      <c r="H1768">
        <f>IF(F1768="","",IF(F1768&gt;0,10*F1768^2,0))</f>
        <v/>
      </c>
    </row>
    <row r="1769">
      <c r="A1769">
        <f>Input!A1769</f>
        <v/>
      </c>
      <c r="B1769">
        <f>IF(ISNUMBER(Input!B1769),IF(AND(Input!B1769&gt;=20,Input!B1769&lt;=700),Input!B1769,""),"")</f>
        <v/>
      </c>
      <c r="C1769">
        <f>IF(B1769="","",INT(A1769))</f>
        <v/>
      </c>
      <c r="D1769">
        <f>IF(B1769="","",HOUR(A1769))</f>
        <v/>
      </c>
      <c r="E1769">
        <f>IF(B1769="","",IF(INPUT!$I$1="","",IF(C1769&lt;(INT(INPUT!$I$1)-INPUT!$I$2),"Off Meds",IF(C1769&lt;=(INT(INPUT!$I$1)+INPUT!$I$2),"Washout","On Meds"))))</f>
        <v/>
      </c>
      <c r="F1769">
        <f>IF(B1769="","",1.509*(LN(B1769)^1.084-5.381))</f>
        <v/>
      </c>
      <c r="G1769">
        <f>IF(F1769="","",IF(F1769&lt;0,10*F1769^2,0))</f>
        <v/>
      </c>
      <c r="H1769">
        <f>IF(F1769="","",IF(F1769&gt;0,10*F1769^2,0))</f>
        <v/>
      </c>
    </row>
    <row r="1770">
      <c r="A1770">
        <f>Input!A1770</f>
        <v/>
      </c>
      <c r="B1770">
        <f>IF(ISNUMBER(Input!B1770),IF(AND(Input!B1770&gt;=20,Input!B1770&lt;=700),Input!B1770,""),"")</f>
        <v/>
      </c>
      <c r="C1770">
        <f>IF(B1770="","",INT(A1770))</f>
        <v/>
      </c>
      <c r="D1770">
        <f>IF(B1770="","",HOUR(A1770))</f>
        <v/>
      </c>
      <c r="E1770">
        <f>IF(B1770="","",IF(INPUT!$I$1="","",IF(C1770&lt;(INT(INPUT!$I$1)-INPUT!$I$2),"Off Meds",IF(C1770&lt;=(INT(INPUT!$I$1)+INPUT!$I$2),"Washout","On Meds"))))</f>
        <v/>
      </c>
      <c r="F1770">
        <f>IF(B1770="","",1.509*(LN(B1770)^1.084-5.381))</f>
        <v/>
      </c>
      <c r="G1770">
        <f>IF(F1770="","",IF(F1770&lt;0,10*F1770^2,0))</f>
        <v/>
      </c>
      <c r="H1770">
        <f>IF(F1770="","",IF(F1770&gt;0,10*F1770^2,0))</f>
        <v/>
      </c>
    </row>
    <row r="1771">
      <c r="A1771">
        <f>Input!A1771</f>
        <v/>
      </c>
      <c r="B1771">
        <f>IF(ISNUMBER(Input!B1771),IF(AND(Input!B1771&gt;=20,Input!B1771&lt;=700),Input!B1771,""),"")</f>
        <v/>
      </c>
      <c r="C1771">
        <f>IF(B1771="","",INT(A1771))</f>
        <v/>
      </c>
      <c r="D1771">
        <f>IF(B1771="","",HOUR(A1771))</f>
        <v/>
      </c>
      <c r="E1771">
        <f>IF(B1771="","",IF(INPUT!$I$1="","",IF(C1771&lt;(INT(INPUT!$I$1)-INPUT!$I$2),"Off Meds",IF(C1771&lt;=(INT(INPUT!$I$1)+INPUT!$I$2),"Washout","On Meds"))))</f>
        <v/>
      </c>
      <c r="F1771">
        <f>IF(B1771="","",1.509*(LN(B1771)^1.084-5.381))</f>
        <v/>
      </c>
      <c r="G1771">
        <f>IF(F1771="","",IF(F1771&lt;0,10*F1771^2,0))</f>
        <v/>
      </c>
      <c r="H1771">
        <f>IF(F1771="","",IF(F1771&gt;0,10*F1771^2,0))</f>
        <v/>
      </c>
    </row>
    <row r="1772">
      <c r="A1772">
        <f>Input!A1772</f>
        <v/>
      </c>
      <c r="B1772">
        <f>IF(ISNUMBER(Input!B1772),IF(AND(Input!B1772&gt;=20,Input!B1772&lt;=700),Input!B1772,""),"")</f>
        <v/>
      </c>
      <c r="C1772">
        <f>IF(B1772="","",INT(A1772))</f>
        <v/>
      </c>
      <c r="D1772">
        <f>IF(B1772="","",HOUR(A1772))</f>
        <v/>
      </c>
      <c r="E1772">
        <f>IF(B1772="","",IF(INPUT!$I$1="","",IF(C1772&lt;(INT(INPUT!$I$1)-INPUT!$I$2),"Off Meds",IF(C1772&lt;=(INT(INPUT!$I$1)+INPUT!$I$2),"Washout","On Meds"))))</f>
        <v/>
      </c>
      <c r="F1772">
        <f>IF(B1772="","",1.509*(LN(B1772)^1.084-5.381))</f>
        <v/>
      </c>
      <c r="G1772">
        <f>IF(F1772="","",IF(F1772&lt;0,10*F1772^2,0))</f>
        <v/>
      </c>
      <c r="H1772">
        <f>IF(F1772="","",IF(F1772&gt;0,10*F1772^2,0))</f>
        <v/>
      </c>
    </row>
    <row r="1773">
      <c r="A1773">
        <f>Input!A1773</f>
        <v/>
      </c>
      <c r="B1773">
        <f>IF(ISNUMBER(Input!B1773),IF(AND(Input!B1773&gt;=20,Input!B1773&lt;=700),Input!B1773,""),"")</f>
        <v/>
      </c>
      <c r="C1773">
        <f>IF(B1773="","",INT(A1773))</f>
        <v/>
      </c>
      <c r="D1773">
        <f>IF(B1773="","",HOUR(A1773))</f>
        <v/>
      </c>
      <c r="E1773">
        <f>IF(B1773="","",IF(INPUT!$I$1="","",IF(C1773&lt;(INT(INPUT!$I$1)-INPUT!$I$2),"Off Meds",IF(C1773&lt;=(INT(INPUT!$I$1)+INPUT!$I$2),"Washout","On Meds"))))</f>
        <v/>
      </c>
      <c r="F1773">
        <f>IF(B1773="","",1.509*(LN(B1773)^1.084-5.381))</f>
        <v/>
      </c>
      <c r="G1773">
        <f>IF(F1773="","",IF(F1773&lt;0,10*F1773^2,0))</f>
        <v/>
      </c>
      <c r="H1773">
        <f>IF(F1773="","",IF(F1773&gt;0,10*F1773^2,0))</f>
        <v/>
      </c>
    </row>
    <row r="1774">
      <c r="A1774">
        <f>Input!A1774</f>
        <v/>
      </c>
      <c r="B1774">
        <f>IF(ISNUMBER(Input!B1774),IF(AND(Input!B1774&gt;=20,Input!B1774&lt;=700),Input!B1774,""),"")</f>
        <v/>
      </c>
      <c r="C1774">
        <f>IF(B1774="","",INT(A1774))</f>
        <v/>
      </c>
      <c r="D1774">
        <f>IF(B1774="","",HOUR(A1774))</f>
        <v/>
      </c>
      <c r="E1774">
        <f>IF(B1774="","",IF(INPUT!$I$1="","",IF(C1774&lt;(INT(INPUT!$I$1)-INPUT!$I$2),"Off Meds",IF(C1774&lt;=(INT(INPUT!$I$1)+INPUT!$I$2),"Washout","On Meds"))))</f>
        <v/>
      </c>
      <c r="F1774">
        <f>IF(B1774="","",1.509*(LN(B1774)^1.084-5.381))</f>
        <v/>
      </c>
      <c r="G1774">
        <f>IF(F1774="","",IF(F1774&lt;0,10*F1774^2,0))</f>
        <v/>
      </c>
      <c r="H1774">
        <f>IF(F1774="","",IF(F1774&gt;0,10*F1774^2,0))</f>
        <v/>
      </c>
    </row>
    <row r="1775">
      <c r="A1775">
        <f>Input!A1775</f>
        <v/>
      </c>
      <c r="B1775">
        <f>IF(ISNUMBER(Input!B1775),IF(AND(Input!B1775&gt;=20,Input!B1775&lt;=700),Input!B1775,""),"")</f>
        <v/>
      </c>
      <c r="C1775">
        <f>IF(B1775="","",INT(A1775))</f>
        <v/>
      </c>
      <c r="D1775">
        <f>IF(B1775="","",HOUR(A1775))</f>
        <v/>
      </c>
      <c r="E1775">
        <f>IF(B1775="","",IF(INPUT!$I$1="","",IF(C1775&lt;(INT(INPUT!$I$1)-INPUT!$I$2),"Off Meds",IF(C1775&lt;=(INT(INPUT!$I$1)+INPUT!$I$2),"Washout","On Meds"))))</f>
        <v/>
      </c>
      <c r="F1775">
        <f>IF(B1775="","",1.509*(LN(B1775)^1.084-5.381))</f>
        <v/>
      </c>
      <c r="G1775">
        <f>IF(F1775="","",IF(F1775&lt;0,10*F1775^2,0))</f>
        <v/>
      </c>
      <c r="H1775">
        <f>IF(F1775="","",IF(F1775&gt;0,10*F1775^2,0))</f>
        <v/>
      </c>
    </row>
    <row r="1776">
      <c r="A1776">
        <f>Input!A1776</f>
        <v/>
      </c>
      <c r="B1776">
        <f>IF(ISNUMBER(Input!B1776),IF(AND(Input!B1776&gt;=20,Input!B1776&lt;=700),Input!B1776,""),"")</f>
        <v/>
      </c>
      <c r="C1776">
        <f>IF(B1776="","",INT(A1776))</f>
        <v/>
      </c>
      <c r="D1776">
        <f>IF(B1776="","",HOUR(A1776))</f>
        <v/>
      </c>
      <c r="E1776">
        <f>IF(B1776="","",IF(INPUT!$I$1="","",IF(C1776&lt;(INT(INPUT!$I$1)-INPUT!$I$2),"Off Meds",IF(C1776&lt;=(INT(INPUT!$I$1)+INPUT!$I$2),"Washout","On Meds"))))</f>
        <v/>
      </c>
      <c r="F1776">
        <f>IF(B1776="","",1.509*(LN(B1776)^1.084-5.381))</f>
        <v/>
      </c>
      <c r="G1776">
        <f>IF(F1776="","",IF(F1776&lt;0,10*F1776^2,0))</f>
        <v/>
      </c>
      <c r="H1776">
        <f>IF(F1776="","",IF(F1776&gt;0,10*F1776^2,0))</f>
        <v/>
      </c>
    </row>
    <row r="1777">
      <c r="A1777">
        <f>Input!A1777</f>
        <v/>
      </c>
      <c r="B1777">
        <f>IF(ISNUMBER(Input!B1777),IF(AND(Input!B1777&gt;=20,Input!B1777&lt;=700),Input!B1777,""),"")</f>
        <v/>
      </c>
      <c r="C1777">
        <f>IF(B1777="","",INT(A1777))</f>
        <v/>
      </c>
      <c r="D1777">
        <f>IF(B1777="","",HOUR(A1777))</f>
        <v/>
      </c>
      <c r="E1777">
        <f>IF(B1777="","",IF(INPUT!$I$1="","",IF(C1777&lt;(INT(INPUT!$I$1)-INPUT!$I$2),"Off Meds",IF(C1777&lt;=(INT(INPUT!$I$1)+INPUT!$I$2),"Washout","On Meds"))))</f>
        <v/>
      </c>
      <c r="F1777">
        <f>IF(B1777="","",1.509*(LN(B1777)^1.084-5.381))</f>
        <v/>
      </c>
      <c r="G1777">
        <f>IF(F1777="","",IF(F1777&lt;0,10*F1777^2,0))</f>
        <v/>
      </c>
      <c r="H1777">
        <f>IF(F1777="","",IF(F1777&gt;0,10*F1777^2,0))</f>
        <v/>
      </c>
    </row>
    <row r="1778">
      <c r="A1778">
        <f>Input!A1778</f>
        <v/>
      </c>
      <c r="B1778">
        <f>IF(ISNUMBER(Input!B1778),IF(AND(Input!B1778&gt;=20,Input!B1778&lt;=700),Input!B1778,""),"")</f>
        <v/>
      </c>
      <c r="C1778">
        <f>IF(B1778="","",INT(A1778))</f>
        <v/>
      </c>
      <c r="D1778">
        <f>IF(B1778="","",HOUR(A1778))</f>
        <v/>
      </c>
      <c r="E1778">
        <f>IF(B1778="","",IF(INPUT!$I$1="","",IF(C1778&lt;(INT(INPUT!$I$1)-INPUT!$I$2),"Off Meds",IF(C1778&lt;=(INT(INPUT!$I$1)+INPUT!$I$2),"Washout","On Meds"))))</f>
        <v/>
      </c>
      <c r="F1778">
        <f>IF(B1778="","",1.509*(LN(B1778)^1.084-5.381))</f>
        <v/>
      </c>
      <c r="G1778">
        <f>IF(F1778="","",IF(F1778&lt;0,10*F1778^2,0))</f>
        <v/>
      </c>
      <c r="H1778">
        <f>IF(F1778="","",IF(F1778&gt;0,10*F1778^2,0))</f>
        <v/>
      </c>
    </row>
    <row r="1779">
      <c r="A1779">
        <f>Input!A1779</f>
        <v/>
      </c>
      <c r="B1779">
        <f>IF(ISNUMBER(Input!B1779),IF(AND(Input!B1779&gt;=20,Input!B1779&lt;=700),Input!B1779,""),"")</f>
        <v/>
      </c>
      <c r="C1779">
        <f>IF(B1779="","",INT(A1779))</f>
        <v/>
      </c>
      <c r="D1779">
        <f>IF(B1779="","",HOUR(A1779))</f>
        <v/>
      </c>
      <c r="E1779">
        <f>IF(B1779="","",IF(INPUT!$I$1="","",IF(C1779&lt;(INT(INPUT!$I$1)-INPUT!$I$2),"Off Meds",IF(C1779&lt;=(INT(INPUT!$I$1)+INPUT!$I$2),"Washout","On Meds"))))</f>
        <v/>
      </c>
      <c r="F1779">
        <f>IF(B1779="","",1.509*(LN(B1779)^1.084-5.381))</f>
        <v/>
      </c>
      <c r="G1779">
        <f>IF(F1779="","",IF(F1779&lt;0,10*F1779^2,0))</f>
        <v/>
      </c>
      <c r="H1779">
        <f>IF(F1779="","",IF(F1779&gt;0,10*F1779^2,0))</f>
        <v/>
      </c>
    </row>
    <row r="1780">
      <c r="A1780">
        <f>Input!A1780</f>
        <v/>
      </c>
      <c r="B1780">
        <f>IF(ISNUMBER(Input!B1780),IF(AND(Input!B1780&gt;=20,Input!B1780&lt;=700),Input!B1780,""),"")</f>
        <v/>
      </c>
      <c r="C1780">
        <f>IF(B1780="","",INT(A1780))</f>
        <v/>
      </c>
      <c r="D1780">
        <f>IF(B1780="","",HOUR(A1780))</f>
        <v/>
      </c>
      <c r="E1780">
        <f>IF(B1780="","",IF(INPUT!$I$1="","",IF(C1780&lt;(INT(INPUT!$I$1)-INPUT!$I$2),"Off Meds",IF(C1780&lt;=(INT(INPUT!$I$1)+INPUT!$I$2),"Washout","On Meds"))))</f>
        <v/>
      </c>
      <c r="F1780">
        <f>IF(B1780="","",1.509*(LN(B1780)^1.084-5.381))</f>
        <v/>
      </c>
      <c r="G1780">
        <f>IF(F1780="","",IF(F1780&lt;0,10*F1780^2,0))</f>
        <v/>
      </c>
      <c r="H1780">
        <f>IF(F1780="","",IF(F1780&gt;0,10*F1780^2,0))</f>
        <v/>
      </c>
    </row>
    <row r="1781">
      <c r="A1781">
        <f>Input!A1781</f>
        <v/>
      </c>
      <c r="B1781">
        <f>IF(ISNUMBER(Input!B1781),IF(AND(Input!B1781&gt;=20,Input!B1781&lt;=700),Input!B1781,""),"")</f>
        <v/>
      </c>
      <c r="C1781">
        <f>IF(B1781="","",INT(A1781))</f>
        <v/>
      </c>
      <c r="D1781">
        <f>IF(B1781="","",HOUR(A1781))</f>
        <v/>
      </c>
      <c r="E1781">
        <f>IF(B1781="","",IF(INPUT!$I$1="","",IF(C1781&lt;(INT(INPUT!$I$1)-INPUT!$I$2),"Off Meds",IF(C1781&lt;=(INT(INPUT!$I$1)+INPUT!$I$2),"Washout","On Meds"))))</f>
        <v/>
      </c>
      <c r="F1781">
        <f>IF(B1781="","",1.509*(LN(B1781)^1.084-5.381))</f>
        <v/>
      </c>
      <c r="G1781">
        <f>IF(F1781="","",IF(F1781&lt;0,10*F1781^2,0))</f>
        <v/>
      </c>
      <c r="H1781">
        <f>IF(F1781="","",IF(F1781&gt;0,10*F1781^2,0))</f>
        <v/>
      </c>
    </row>
    <row r="1782">
      <c r="A1782">
        <f>Input!A1782</f>
        <v/>
      </c>
      <c r="B1782">
        <f>IF(ISNUMBER(Input!B1782),IF(AND(Input!B1782&gt;=20,Input!B1782&lt;=700),Input!B1782,""),"")</f>
        <v/>
      </c>
      <c r="C1782">
        <f>IF(B1782="","",INT(A1782))</f>
        <v/>
      </c>
      <c r="D1782">
        <f>IF(B1782="","",HOUR(A1782))</f>
        <v/>
      </c>
      <c r="E1782">
        <f>IF(B1782="","",IF(INPUT!$I$1="","",IF(C1782&lt;(INT(INPUT!$I$1)-INPUT!$I$2),"Off Meds",IF(C1782&lt;=(INT(INPUT!$I$1)+INPUT!$I$2),"Washout","On Meds"))))</f>
        <v/>
      </c>
      <c r="F1782">
        <f>IF(B1782="","",1.509*(LN(B1782)^1.084-5.381))</f>
        <v/>
      </c>
      <c r="G1782">
        <f>IF(F1782="","",IF(F1782&lt;0,10*F1782^2,0))</f>
        <v/>
      </c>
      <c r="H1782">
        <f>IF(F1782="","",IF(F1782&gt;0,10*F1782^2,0))</f>
        <v/>
      </c>
    </row>
    <row r="1783">
      <c r="A1783">
        <f>Input!A1783</f>
        <v/>
      </c>
      <c r="B1783">
        <f>IF(ISNUMBER(Input!B1783),IF(AND(Input!B1783&gt;=20,Input!B1783&lt;=700),Input!B1783,""),"")</f>
        <v/>
      </c>
      <c r="C1783">
        <f>IF(B1783="","",INT(A1783))</f>
        <v/>
      </c>
      <c r="D1783">
        <f>IF(B1783="","",HOUR(A1783))</f>
        <v/>
      </c>
      <c r="E1783">
        <f>IF(B1783="","",IF(INPUT!$I$1="","",IF(C1783&lt;(INT(INPUT!$I$1)-INPUT!$I$2),"Off Meds",IF(C1783&lt;=(INT(INPUT!$I$1)+INPUT!$I$2),"Washout","On Meds"))))</f>
        <v/>
      </c>
      <c r="F1783">
        <f>IF(B1783="","",1.509*(LN(B1783)^1.084-5.381))</f>
        <v/>
      </c>
      <c r="G1783">
        <f>IF(F1783="","",IF(F1783&lt;0,10*F1783^2,0))</f>
        <v/>
      </c>
      <c r="H1783">
        <f>IF(F1783="","",IF(F1783&gt;0,10*F1783^2,0))</f>
        <v/>
      </c>
    </row>
    <row r="1784">
      <c r="A1784">
        <f>Input!A1784</f>
        <v/>
      </c>
      <c r="B1784">
        <f>IF(ISNUMBER(Input!B1784),IF(AND(Input!B1784&gt;=20,Input!B1784&lt;=700),Input!B1784,""),"")</f>
        <v/>
      </c>
      <c r="C1784">
        <f>IF(B1784="","",INT(A1784))</f>
        <v/>
      </c>
      <c r="D1784">
        <f>IF(B1784="","",HOUR(A1784))</f>
        <v/>
      </c>
      <c r="E1784">
        <f>IF(B1784="","",IF(INPUT!$I$1="","",IF(C1784&lt;(INT(INPUT!$I$1)-INPUT!$I$2),"Off Meds",IF(C1784&lt;=(INT(INPUT!$I$1)+INPUT!$I$2),"Washout","On Meds"))))</f>
        <v/>
      </c>
      <c r="F1784">
        <f>IF(B1784="","",1.509*(LN(B1784)^1.084-5.381))</f>
        <v/>
      </c>
      <c r="G1784">
        <f>IF(F1784="","",IF(F1784&lt;0,10*F1784^2,0))</f>
        <v/>
      </c>
      <c r="H1784">
        <f>IF(F1784="","",IF(F1784&gt;0,10*F1784^2,0))</f>
        <v/>
      </c>
    </row>
    <row r="1785">
      <c r="A1785">
        <f>Input!A1785</f>
        <v/>
      </c>
      <c r="B1785">
        <f>IF(ISNUMBER(Input!B1785),IF(AND(Input!B1785&gt;=20,Input!B1785&lt;=700),Input!B1785,""),"")</f>
        <v/>
      </c>
      <c r="C1785">
        <f>IF(B1785="","",INT(A1785))</f>
        <v/>
      </c>
      <c r="D1785">
        <f>IF(B1785="","",HOUR(A1785))</f>
        <v/>
      </c>
      <c r="E1785">
        <f>IF(B1785="","",IF(INPUT!$I$1="","",IF(C1785&lt;(INT(INPUT!$I$1)-INPUT!$I$2),"Off Meds",IF(C1785&lt;=(INT(INPUT!$I$1)+INPUT!$I$2),"Washout","On Meds"))))</f>
        <v/>
      </c>
      <c r="F1785">
        <f>IF(B1785="","",1.509*(LN(B1785)^1.084-5.381))</f>
        <v/>
      </c>
      <c r="G1785">
        <f>IF(F1785="","",IF(F1785&lt;0,10*F1785^2,0))</f>
        <v/>
      </c>
      <c r="H1785">
        <f>IF(F1785="","",IF(F1785&gt;0,10*F1785^2,0))</f>
        <v/>
      </c>
    </row>
    <row r="1786">
      <c r="A1786">
        <f>Input!A1786</f>
        <v/>
      </c>
      <c r="B1786">
        <f>IF(ISNUMBER(Input!B1786),IF(AND(Input!B1786&gt;=20,Input!B1786&lt;=700),Input!B1786,""),"")</f>
        <v/>
      </c>
      <c r="C1786">
        <f>IF(B1786="","",INT(A1786))</f>
        <v/>
      </c>
      <c r="D1786">
        <f>IF(B1786="","",HOUR(A1786))</f>
        <v/>
      </c>
      <c r="E1786">
        <f>IF(B1786="","",IF(INPUT!$I$1="","",IF(C1786&lt;(INT(INPUT!$I$1)-INPUT!$I$2),"Off Meds",IF(C1786&lt;=(INT(INPUT!$I$1)+INPUT!$I$2),"Washout","On Meds"))))</f>
        <v/>
      </c>
      <c r="F1786">
        <f>IF(B1786="","",1.509*(LN(B1786)^1.084-5.381))</f>
        <v/>
      </c>
      <c r="G1786">
        <f>IF(F1786="","",IF(F1786&lt;0,10*F1786^2,0))</f>
        <v/>
      </c>
      <c r="H1786">
        <f>IF(F1786="","",IF(F1786&gt;0,10*F1786^2,0))</f>
        <v/>
      </c>
    </row>
    <row r="1787">
      <c r="A1787">
        <f>Input!A1787</f>
        <v/>
      </c>
      <c r="B1787">
        <f>IF(ISNUMBER(Input!B1787),IF(AND(Input!B1787&gt;=20,Input!B1787&lt;=700),Input!B1787,""),"")</f>
        <v/>
      </c>
      <c r="C1787">
        <f>IF(B1787="","",INT(A1787))</f>
        <v/>
      </c>
      <c r="D1787">
        <f>IF(B1787="","",HOUR(A1787))</f>
        <v/>
      </c>
      <c r="E1787">
        <f>IF(B1787="","",IF(INPUT!$I$1="","",IF(C1787&lt;(INT(INPUT!$I$1)-INPUT!$I$2),"Off Meds",IF(C1787&lt;=(INT(INPUT!$I$1)+INPUT!$I$2),"Washout","On Meds"))))</f>
        <v/>
      </c>
      <c r="F1787">
        <f>IF(B1787="","",1.509*(LN(B1787)^1.084-5.381))</f>
        <v/>
      </c>
      <c r="G1787">
        <f>IF(F1787="","",IF(F1787&lt;0,10*F1787^2,0))</f>
        <v/>
      </c>
      <c r="H1787">
        <f>IF(F1787="","",IF(F1787&gt;0,10*F1787^2,0))</f>
        <v/>
      </c>
    </row>
    <row r="1788">
      <c r="A1788">
        <f>Input!A1788</f>
        <v/>
      </c>
      <c r="B1788">
        <f>IF(ISNUMBER(Input!B1788),IF(AND(Input!B1788&gt;=20,Input!B1788&lt;=700),Input!B1788,""),"")</f>
        <v/>
      </c>
      <c r="C1788">
        <f>IF(B1788="","",INT(A1788))</f>
        <v/>
      </c>
      <c r="D1788">
        <f>IF(B1788="","",HOUR(A1788))</f>
        <v/>
      </c>
      <c r="E1788">
        <f>IF(B1788="","",IF(INPUT!$I$1="","",IF(C1788&lt;(INT(INPUT!$I$1)-INPUT!$I$2),"Off Meds",IF(C1788&lt;=(INT(INPUT!$I$1)+INPUT!$I$2),"Washout","On Meds"))))</f>
        <v/>
      </c>
      <c r="F1788">
        <f>IF(B1788="","",1.509*(LN(B1788)^1.084-5.381))</f>
        <v/>
      </c>
      <c r="G1788">
        <f>IF(F1788="","",IF(F1788&lt;0,10*F1788^2,0))</f>
        <v/>
      </c>
      <c r="H1788">
        <f>IF(F1788="","",IF(F1788&gt;0,10*F1788^2,0))</f>
        <v/>
      </c>
    </row>
    <row r="1789">
      <c r="A1789">
        <f>Input!A1789</f>
        <v/>
      </c>
      <c r="B1789">
        <f>IF(ISNUMBER(Input!B1789),IF(AND(Input!B1789&gt;=20,Input!B1789&lt;=700),Input!B1789,""),"")</f>
        <v/>
      </c>
      <c r="C1789">
        <f>IF(B1789="","",INT(A1789))</f>
        <v/>
      </c>
      <c r="D1789">
        <f>IF(B1789="","",HOUR(A1789))</f>
        <v/>
      </c>
      <c r="E1789">
        <f>IF(B1789="","",IF(INPUT!$I$1="","",IF(C1789&lt;(INT(INPUT!$I$1)-INPUT!$I$2),"Off Meds",IF(C1789&lt;=(INT(INPUT!$I$1)+INPUT!$I$2),"Washout","On Meds"))))</f>
        <v/>
      </c>
      <c r="F1789">
        <f>IF(B1789="","",1.509*(LN(B1789)^1.084-5.381))</f>
        <v/>
      </c>
      <c r="G1789">
        <f>IF(F1789="","",IF(F1789&lt;0,10*F1789^2,0))</f>
        <v/>
      </c>
      <c r="H1789">
        <f>IF(F1789="","",IF(F1789&gt;0,10*F1789^2,0))</f>
        <v/>
      </c>
    </row>
    <row r="1790">
      <c r="A1790">
        <f>Input!A1790</f>
        <v/>
      </c>
      <c r="B1790">
        <f>IF(ISNUMBER(Input!B1790),IF(AND(Input!B1790&gt;=20,Input!B1790&lt;=700),Input!B1790,""),"")</f>
        <v/>
      </c>
      <c r="C1790">
        <f>IF(B1790="","",INT(A1790))</f>
        <v/>
      </c>
      <c r="D1790">
        <f>IF(B1790="","",HOUR(A1790))</f>
        <v/>
      </c>
      <c r="E1790">
        <f>IF(B1790="","",IF(INPUT!$I$1="","",IF(C1790&lt;(INT(INPUT!$I$1)-INPUT!$I$2),"Off Meds",IF(C1790&lt;=(INT(INPUT!$I$1)+INPUT!$I$2),"Washout","On Meds"))))</f>
        <v/>
      </c>
      <c r="F1790">
        <f>IF(B1790="","",1.509*(LN(B1790)^1.084-5.381))</f>
        <v/>
      </c>
      <c r="G1790">
        <f>IF(F1790="","",IF(F1790&lt;0,10*F1790^2,0))</f>
        <v/>
      </c>
      <c r="H1790">
        <f>IF(F1790="","",IF(F1790&gt;0,10*F1790^2,0))</f>
        <v/>
      </c>
    </row>
    <row r="1791">
      <c r="A1791">
        <f>Input!A1791</f>
        <v/>
      </c>
      <c r="B1791">
        <f>IF(ISNUMBER(Input!B1791),IF(AND(Input!B1791&gt;=20,Input!B1791&lt;=700),Input!B1791,""),"")</f>
        <v/>
      </c>
      <c r="C1791">
        <f>IF(B1791="","",INT(A1791))</f>
        <v/>
      </c>
      <c r="D1791">
        <f>IF(B1791="","",HOUR(A1791))</f>
        <v/>
      </c>
      <c r="E1791">
        <f>IF(B1791="","",IF(INPUT!$I$1="","",IF(C1791&lt;(INT(INPUT!$I$1)-INPUT!$I$2),"Off Meds",IF(C1791&lt;=(INT(INPUT!$I$1)+INPUT!$I$2),"Washout","On Meds"))))</f>
        <v/>
      </c>
      <c r="F1791">
        <f>IF(B1791="","",1.509*(LN(B1791)^1.084-5.381))</f>
        <v/>
      </c>
      <c r="G1791">
        <f>IF(F1791="","",IF(F1791&lt;0,10*F1791^2,0))</f>
        <v/>
      </c>
      <c r="H1791">
        <f>IF(F1791="","",IF(F1791&gt;0,10*F1791^2,0))</f>
        <v/>
      </c>
    </row>
    <row r="1792">
      <c r="A1792">
        <f>Input!A1792</f>
        <v/>
      </c>
      <c r="B1792">
        <f>IF(ISNUMBER(Input!B1792),IF(AND(Input!B1792&gt;=20,Input!B1792&lt;=700),Input!B1792,""),"")</f>
        <v/>
      </c>
      <c r="C1792">
        <f>IF(B1792="","",INT(A1792))</f>
        <v/>
      </c>
      <c r="D1792">
        <f>IF(B1792="","",HOUR(A1792))</f>
        <v/>
      </c>
      <c r="E1792">
        <f>IF(B1792="","",IF(INPUT!$I$1="","",IF(C1792&lt;(INT(INPUT!$I$1)-INPUT!$I$2),"Off Meds",IF(C1792&lt;=(INT(INPUT!$I$1)+INPUT!$I$2),"Washout","On Meds"))))</f>
        <v/>
      </c>
      <c r="F1792">
        <f>IF(B1792="","",1.509*(LN(B1792)^1.084-5.381))</f>
        <v/>
      </c>
      <c r="G1792">
        <f>IF(F1792="","",IF(F1792&lt;0,10*F1792^2,0))</f>
        <v/>
      </c>
      <c r="H1792">
        <f>IF(F1792="","",IF(F1792&gt;0,10*F1792^2,0))</f>
        <v/>
      </c>
    </row>
    <row r="1793">
      <c r="A1793">
        <f>Input!A1793</f>
        <v/>
      </c>
      <c r="B1793">
        <f>IF(ISNUMBER(Input!B1793),IF(AND(Input!B1793&gt;=20,Input!B1793&lt;=700),Input!B1793,""),"")</f>
        <v/>
      </c>
      <c r="C1793">
        <f>IF(B1793="","",INT(A1793))</f>
        <v/>
      </c>
      <c r="D1793">
        <f>IF(B1793="","",HOUR(A1793))</f>
        <v/>
      </c>
      <c r="E1793">
        <f>IF(B1793="","",IF(INPUT!$I$1="","",IF(C1793&lt;(INT(INPUT!$I$1)-INPUT!$I$2),"Off Meds",IF(C1793&lt;=(INT(INPUT!$I$1)+INPUT!$I$2),"Washout","On Meds"))))</f>
        <v/>
      </c>
      <c r="F1793">
        <f>IF(B1793="","",1.509*(LN(B1793)^1.084-5.381))</f>
        <v/>
      </c>
      <c r="G1793">
        <f>IF(F1793="","",IF(F1793&lt;0,10*F1793^2,0))</f>
        <v/>
      </c>
      <c r="H1793">
        <f>IF(F1793="","",IF(F1793&gt;0,10*F1793^2,0))</f>
        <v/>
      </c>
    </row>
    <row r="1794">
      <c r="A1794">
        <f>Input!A1794</f>
        <v/>
      </c>
      <c r="B1794">
        <f>IF(ISNUMBER(Input!B1794),IF(AND(Input!B1794&gt;=20,Input!B1794&lt;=700),Input!B1794,""),"")</f>
        <v/>
      </c>
      <c r="C1794">
        <f>IF(B1794="","",INT(A1794))</f>
        <v/>
      </c>
      <c r="D1794">
        <f>IF(B1794="","",HOUR(A1794))</f>
        <v/>
      </c>
      <c r="E1794">
        <f>IF(B1794="","",IF(INPUT!$I$1="","",IF(C1794&lt;(INT(INPUT!$I$1)-INPUT!$I$2),"Off Meds",IF(C1794&lt;=(INT(INPUT!$I$1)+INPUT!$I$2),"Washout","On Meds"))))</f>
        <v/>
      </c>
      <c r="F1794">
        <f>IF(B1794="","",1.509*(LN(B1794)^1.084-5.381))</f>
        <v/>
      </c>
      <c r="G1794">
        <f>IF(F1794="","",IF(F1794&lt;0,10*F1794^2,0))</f>
        <v/>
      </c>
      <c r="H1794">
        <f>IF(F1794="","",IF(F1794&gt;0,10*F1794^2,0))</f>
        <v/>
      </c>
    </row>
    <row r="1795">
      <c r="A1795">
        <f>Input!A1795</f>
        <v/>
      </c>
      <c r="B1795">
        <f>IF(ISNUMBER(Input!B1795),IF(AND(Input!B1795&gt;=20,Input!B1795&lt;=700),Input!B1795,""),"")</f>
        <v/>
      </c>
      <c r="C1795">
        <f>IF(B1795="","",INT(A1795))</f>
        <v/>
      </c>
      <c r="D1795">
        <f>IF(B1795="","",HOUR(A1795))</f>
        <v/>
      </c>
      <c r="E1795">
        <f>IF(B1795="","",IF(INPUT!$I$1="","",IF(C1795&lt;(INT(INPUT!$I$1)-INPUT!$I$2),"Off Meds",IF(C1795&lt;=(INT(INPUT!$I$1)+INPUT!$I$2),"Washout","On Meds"))))</f>
        <v/>
      </c>
      <c r="F1795">
        <f>IF(B1795="","",1.509*(LN(B1795)^1.084-5.381))</f>
        <v/>
      </c>
      <c r="G1795">
        <f>IF(F1795="","",IF(F1795&lt;0,10*F1795^2,0))</f>
        <v/>
      </c>
      <c r="H1795">
        <f>IF(F1795="","",IF(F1795&gt;0,10*F1795^2,0))</f>
        <v/>
      </c>
    </row>
    <row r="1796">
      <c r="A1796">
        <f>Input!A1796</f>
        <v/>
      </c>
      <c r="B1796">
        <f>IF(ISNUMBER(Input!B1796),IF(AND(Input!B1796&gt;=20,Input!B1796&lt;=700),Input!B1796,""),"")</f>
        <v/>
      </c>
      <c r="C1796">
        <f>IF(B1796="","",INT(A1796))</f>
        <v/>
      </c>
      <c r="D1796">
        <f>IF(B1796="","",HOUR(A1796))</f>
        <v/>
      </c>
      <c r="E1796">
        <f>IF(B1796="","",IF(INPUT!$I$1="","",IF(C1796&lt;(INT(INPUT!$I$1)-INPUT!$I$2),"Off Meds",IF(C1796&lt;=(INT(INPUT!$I$1)+INPUT!$I$2),"Washout","On Meds"))))</f>
        <v/>
      </c>
      <c r="F1796">
        <f>IF(B1796="","",1.509*(LN(B1796)^1.084-5.381))</f>
        <v/>
      </c>
      <c r="G1796">
        <f>IF(F1796="","",IF(F1796&lt;0,10*F1796^2,0))</f>
        <v/>
      </c>
      <c r="H1796">
        <f>IF(F1796="","",IF(F1796&gt;0,10*F1796^2,0))</f>
        <v/>
      </c>
    </row>
    <row r="1797">
      <c r="A1797">
        <f>Input!A1797</f>
        <v/>
      </c>
      <c r="B1797">
        <f>IF(ISNUMBER(Input!B1797),IF(AND(Input!B1797&gt;=20,Input!B1797&lt;=700),Input!B1797,""),"")</f>
        <v/>
      </c>
      <c r="C1797">
        <f>IF(B1797="","",INT(A1797))</f>
        <v/>
      </c>
      <c r="D1797">
        <f>IF(B1797="","",HOUR(A1797))</f>
        <v/>
      </c>
      <c r="E1797">
        <f>IF(B1797="","",IF(INPUT!$I$1="","",IF(C1797&lt;(INT(INPUT!$I$1)-INPUT!$I$2),"Off Meds",IF(C1797&lt;=(INT(INPUT!$I$1)+INPUT!$I$2),"Washout","On Meds"))))</f>
        <v/>
      </c>
      <c r="F1797">
        <f>IF(B1797="","",1.509*(LN(B1797)^1.084-5.381))</f>
        <v/>
      </c>
      <c r="G1797">
        <f>IF(F1797="","",IF(F1797&lt;0,10*F1797^2,0))</f>
        <v/>
      </c>
      <c r="H1797">
        <f>IF(F1797="","",IF(F1797&gt;0,10*F1797^2,0))</f>
        <v/>
      </c>
    </row>
    <row r="1798">
      <c r="A1798">
        <f>Input!A1798</f>
        <v/>
      </c>
      <c r="B1798">
        <f>IF(ISNUMBER(Input!B1798),IF(AND(Input!B1798&gt;=20,Input!B1798&lt;=700),Input!B1798,""),"")</f>
        <v/>
      </c>
      <c r="C1798">
        <f>IF(B1798="","",INT(A1798))</f>
        <v/>
      </c>
      <c r="D1798">
        <f>IF(B1798="","",HOUR(A1798))</f>
        <v/>
      </c>
      <c r="E1798">
        <f>IF(B1798="","",IF(INPUT!$I$1="","",IF(C1798&lt;(INT(INPUT!$I$1)-INPUT!$I$2),"Off Meds",IF(C1798&lt;=(INT(INPUT!$I$1)+INPUT!$I$2),"Washout","On Meds"))))</f>
        <v/>
      </c>
      <c r="F1798">
        <f>IF(B1798="","",1.509*(LN(B1798)^1.084-5.381))</f>
        <v/>
      </c>
      <c r="G1798">
        <f>IF(F1798="","",IF(F1798&lt;0,10*F1798^2,0))</f>
        <v/>
      </c>
      <c r="H1798">
        <f>IF(F1798="","",IF(F1798&gt;0,10*F1798^2,0))</f>
        <v/>
      </c>
    </row>
    <row r="1799">
      <c r="A1799">
        <f>Input!A1799</f>
        <v/>
      </c>
      <c r="B1799">
        <f>IF(ISNUMBER(Input!B1799),IF(AND(Input!B1799&gt;=20,Input!B1799&lt;=700),Input!B1799,""),"")</f>
        <v/>
      </c>
      <c r="C1799">
        <f>IF(B1799="","",INT(A1799))</f>
        <v/>
      </c>
      <c r="D1799">
        <f>IF(B1799="","",HOUR(A1799))</f>
        <v/>
      </c>
      <c r="E1799">
        <f>IF(B1799="","",IF(INPUT!$I$1="","",IF(C1799&lt;(INT(INPUT!$I$1)-INPUT!$I$2),"Off Meds",IF(C1799&lt;=(INT(INPUT!$I$1)+INPUT!$I$2),"Washout","On Meds"))))</f>
        <v/>
      </c>
      <c r="F1799">
        <f>IF(B1799="","",1.509*(LN(B1799)^1.084-5.381))</f>
        <v/>
      </c>
      <c r="G1799">
        <f>IF(F1799="","",IF(F1799&lt;0,10*F1799^2,0))</f>
        <v/>
      </c>
      <c r="H1799">
        <f>IF(F1799="","",IF(F1799&gt;0,10*F1799^2,0))</f>
        <v/>
      </c>
    </row>
    <row r="1800">
      <c r="A1800">
        <f>Input!A1800</f>
        <v/>
      </c>
      <c r="B1800">
        <f>IF(ISNUMBER(Input!B1800),IF(AND(Input!B1800&gt;=20,Input!B1800&lt;=700),Input!B1800,""),"")</f>
        <v/>
      </c>
      <c r="C1800">
        <f>IF(B1800="","",INT(A1800))</f>
        <v/>
      </c>
      <c r="D1800">
        <f>IF(B1800="","",HOUR(A1800))</f>
        <v/>
      </c>
      <c r="E1800">
        <f>IF(B1800="","",IF(INPUT!$I$1="","",IF(C1800&lt;(INT(INPUT!$I$1)-INPUT!$I$2),"Off Meds",IF(C1800&lt;=(INT(INPUT!$I$1)+INPUT!$I$2),"Washout","On Meds"))))</f>
        <v/>
      </c>
      <c r="F1800">
        <f>IF(B1800="","",1.509*(LN(B1800)^1.084-5.381))</f>
        <v/>
      </c>
      <c r="G1800">
        <f>IF(F1800="","",IF(F1800&lt;0,10*F1800^2,0))</f>
        <v/>
      </c>
      <c r="H1800">
        <f>IF(F1800="","",IF(F1800&gt;0,10*F1800^2,0))</f>
        <v/>
      </c>
    </row>
    <row r="1801">
      <c r="A1801">
        <f>Input!A1801</f>
        <v/>
      </c>
      <c r="B1801">
        <f>IF(ISNUMBER(Input!B1801),IF(AND(Input!B1801&gt;=20,Input!B1801&lt;=700),Input!B1801,""),"")</f>
        <v/>
      </c>
      <c r="C1801">
        <f>IF(B1801="","",INT(A1801))</f>
        <v/>
      </c>
      <c r="D1801">
        <f>IF(B1801="","",HOUR(A1801))</f>
        <v/>
      </c>
      <c r="E1801">
        <f>IF(B1801="","",IF(INPUT!$I$1="","",IF(C1801&lt;(INT(INPUT!$I$1)-INPUT!$I$2),"Off Meds",IF(C1801&lt;=(INT(INPUT!$I$1)+INPUT!$I$2),"Washout","On Meds"))))</f>
        <v/>
      </c>
      <c r="F1801">
        <f>IF(B1801="","",1.509*(LN(B1801)^1.084-5.381))</f>
        <v/>
      </c>
      <c r="G1801">
        <f>IF(F1801="","",IF(F1801&lt;0,10*F1801^2,0))</f>
        <v/>
      </c>
      <c r="H1801">
        <f>IF(F1801="","",IF(F1801&gt;0,10*F1801^2,0))</f>
        <v/>
      </c>
    </row>
    <row r="1802">
      <c r="A1802">
        <f>Input!A1802</f>
        <v/>
      </c>
      <c r="B1802">
        <f>IF(ISNUMBER(Input!B1802),IF(AND(Input!B1802&gt;=20,Input!B1802&lt;=700),Input!B1802,""),"")</f>
        <v/>
      </c>
      <c r="C1802">
        <f>IF(B1802="","",INT(A1802))</f>
        <v/>
      </c>
      <c r="D1802">
        <f>IF(B1802="","",HOUR(A1802))</f>
        <v/>
      </c>
      <c r="E1802">
        <f>IF(B1802="","",IF(INPUT!$I$1="","",IF(C1802&lt;(INT(INPUT!$I$1)-INPUT!$I$2),"Off Meds",IF(C1802&lt;=(INT(INPUT!$I$1)+INPUT!$I$2),"Washout","On Meds"))))</f>
        <v/>
      </c>
      <c r="F1802">
        <f>IF(B1802="","",1.509*(LN(B1802)^1.084-5.381))</f>
        <v/>
      </c>
      <c r="G1802">
        <f>IF(F1802="","",IF(F1802&lt;0,10*F1802^2,0))</f>
        <v/>
      </c>
      <c r="H1802">
        <f>IF(F1802="","",IF(F1802&gt;0,10*F1802^2,0))</f>
        <v/>
      </c>
    </row>
    <row r="1803">
      <c r="A1803">
        <f>Input!A1803</f>
        <v/>
      </c>
      <c r="B1803">
        <f>IF(ISNUMBER(Input!B1803),IF(AND(Input!B1803&gt;=20,Input!B1803&lt;=700),Input!B1803,""),"")</f>
        <v/>
      </c>
      <c r="C1803">
        <f>IF(B1803="","",INT(A1803))</f>
        <v/>
      </c>
      <c r="D1803">
        <f>IF(B1803="","",HOUR(A1803))</f>
        <v/>
      </c>
      <c r="E1803">
        <f>IF(B1803="","",IF(INPUT!$I$1="","",IF(C1803&lt;(INT(INPUT!$I$1)-INPUT!$I$2),"Off Meds",IF(C1803&lt;=(INT(INPUT!$I$1)+INPUT!$I$2),"Washout","On Meds"))))</f>
        <v/>
      </c>
      <c r="F1803">
        <f>IF(B1803="","",1.509*(LN(B1803)^1.084-5.381))</f>
        <v/>
      </c>
      <c r="G1803">
        <f>IF(F1803="","",IF(F1803&lt;0,10*F1803^2,0))</f>
        <v/>
      </c>
      <c r="H1803">
        <f>IF(F1803="","",IF(F1803&gt;0,10*F1803^2,0))</f>
        <v/>
      </c>
    </row>
    <row r="1804">
      <c r="A1804">
        <f>Input!A1804</f>
        <v/>
      </c>
      <c r="B1804">
        <f>IF(ISNUMBER(Input!B1804),IF(AND(Input!B1804&gt;=20,Input!B1804&lt;=700),Input!B1804,""),"")</f>
        <v/>
      </c>
      <c r="C1804">
        <f>IF(B1804="","",INT(A1804))</f>
        <v/>
      </c>
      <c r="D1804">
        <f>IF(B1804="","",HOUR(A1804))</f>
        <v/>
      </c>
      <c r="E1804">
        <f>IF(B1804="","",IF(INPUT!$I$1="","",IF(C1804&lt;(INT(INPUT!$I$1)-INPUT!$I$2),"Off Meds",IF(C1804&lt;=(INT(INPUT!$I$1)+INPUT!$I$2),"Washout","On Meds"))))</f>
        <v/>
      </c>
      <c r="F1804">
        <f>IF(B1804="","",1.509*(LN(B1804)^1.084-5.381))</f>
        <v/>
      </c>
      <c r="G1804">
        <f>IF(F1804="","",IF(F1804&lt;0,10*F1804^2,0))</f>
        <v/>
      </c>
      <c r="H1804">
        <f>IF(F1804="","",IF(F1804&gt;0,10*F1804^2,0))</f>
        <v/>
      </c>
    </row>
    <row r="1805">
      <c r="A1805">
        <f>Input!A1805</f>
        <v/>
      </c>
      <c r="B1805">
        <f>IF(ISNUMBER(Input!B1805),IF(AND(Input!B1805&gt;=20,Input!B1805&lt;=700),Input!B1805,""),"")</f>
        <v/>
      </c>
      <c r="C1805">
        <f>IF(B1805="","",INT(A1805))</f>
        <v/>
      </c>
      <c r="D1805">
        <f>IF(B1805="","",HOUR(A1805))</f>
        <v/>
      </c>
      <c r="E1805">
        <f>IF(B1805="","",IF(INPUT!$I$1="","",IF(C1805&lt;(INT(INPUT!$I$1)-INPUT!$I$2),"Off Meds",IF(C1805&lt;=(INT(INPUT!$I$1)+INPUT!$I$2),"Washout","On Meds"))))</f>
        <v/>
      </c>
      <c r="F1805">
        <f>IF(B1805="","",1.509*(LN(B1805)^1.084-5.381))</f>
        <v/>
      </c>
      <c r="G1805">
        <f>IF(F1805="","",IF(F1805&lt;0,10*F1805^2,0))</f>
        <v/>
      </c>
      <c r="H1805">
        <f>IF(F1805="","",IF(F1805&gt;0,10*F1805^2,0))</f>
        <v/>
      </c>
    </row>
    <row r="1806">
      <c r="A1806">
        <f>Input!A1806</f>
        <v/>
      </c>
      <c r="B1806">
        <f>IF(ISNUMBER(Input!B1806),IF(AND(Input!B1806&gt;=20,Input!B1806&lt;=700),Input!B1806,""),"")</f>
        <v/>
      </c>
      <c r="C1806">
        <f>IF(B1806="","",INT(A1806))</f>
        <v/>
      </c>
      <c r="D1806">
        <f>IF(B1806="","",HOUR(A1806))</f>
        <v/>
      </c>
      <c r="E1806">
        <f>IF(B1806="","",IF(INPUT!$I$1="","",IF(C1806&lt;(INT(INPUT!$I$1)-INPUT!$I$2),"Off Meds",IF(C1806&lt;=(INT(INPUT!$I$1)+INPUT!$I$2),"Washout","On Meds"))))</f>
        <v/>
      </c>
      <c r="F1806">
        <f>IF(B1806="","",1.509*(LN(B1806)^1.084-5.381))</f>
        <v/>
      </c>
      <c r="G1806">
        <f>IF(F1806="","",IF(F1806&lt;0,10*F1806^2,0))</f>
        <v/>
      </c>
      <c r="H1806">
        <f>IF(F1806="","",IF(F1806&gt;0,10*F1806^2,0))</f>
        <v/>
      </c>
    </row>
    <row r="1807">
      <c r="A1807">
        <f>Input!A1807</f>
        <v/>
      </c>
      <c r="B1807">
        <f>IF(ISNUMBER(Input!B1807),IF(AND(Input!B1807&gt;=20,Input!B1807&lt;=700),Input!B1807,""),"")</f>
        <v/>
      </c>
      <c r="C1807">
        <f>IF(B1807="","",INT(A1807))</f>
        <v/>
      </c>
      <c r="D1807">
        <f>IF(B1807="","",HOUR(A1807))</f>
        <v/>
      </c>
      <c r="E1807">
        <f>IF(B1807="","",IF(INPUT!$I$1="","",IF(C1807&lt;(INT(INPUT!$I$1)-INPUT!$I$2),"Off Meds",IF(C1807&lt;=(INT(INPUT!$I$1)+INPUT!$I$2),"Washout","On Meds"))))</f>
        <v/>
      </c>
      <c r="F1807">
        <f>IF(B1807="","",1.509*(LN(B1807)^1.084-5.381))</f>
        <v/>
      </c>
      <c r="G1807">
        <f>IF(F1807="","",IF(F1807&lt;0,10*F1807^2,0))</f>
        <v/>
      </c>
      <c r="H1807">
        <f>IF(F1807="","",IF(F1807&gt;0,10*F1807^2,0))</f>
        <v/>
      </c>
    </row>
    <row r="1808">
      <c r="A1808">
        <f>Input!A1808</f>
        <v/>
      </c>
      <c r="B1808">
        <f>IF(ISNUMBER(Input!B1808),IF(AND(Input!B1808&gt;=20,Input!B1808&lt;=700),Input!B1808,""),"")</f>
        <v/>
      </c>
      <c r="C1808">
        <f>IF(B1808="","",INT(A1808))</f>
        <v/>
      </c>
      <c r="D1808">
        <f>IF(B1808="","",HOUR(A1808))</f>
        <v/>
      </c>
      <c r="E1808">
        <f>IF(B1808="","",IF(INPUT!$I$1="","",IF(C1808&lt;(INT(INPUT!$I$1)-INPUT!$I$2),"Off Meds",IF(C1808&lt;=(INT(INPUT!$I$1)+INPUT!$I$2),"Washout","On Meds"))))</f>
        <v/>
      </c>
      <c r="F1808">
        <f>IF(B1808="","",1.509*(LN(B1808)^1.084-5.381))</f>
        <v/>
      </c>
      <c r="G1808">
        <f>IF(F1808="","",IF(F1808&lt;0,10*F1808^2,0))</f>
        <v/>
      </c>
      <c r="H1808">
        <f>IF(F1808="","",IF(F1808&gt;0,10*F1808^2,0))</f>
        <v/>
      </c>
    </row>
    <row r="1809">
      <c r="A1809">
        <f>Input!A1809</f>
        <v/>
      </c>
      <c r="B1809">
        <f>IF(ISNUMBER(Input!B1809),IF(AND(Input!B1809&gt;=20,Input!B1809&lt;=700),Input!B1809,""),"")</f>
        <v/>
      </c>
      <c r="C1809">
        <f>IF(B1809="","",INT(A1809))</f>
        <v/>
      </c>
      <c r="D1809">
        <f>IF(B1809="","",HOUR(A1809))</f>
        <v/>
      </c>
      <c r="E1809">
        <f>IF(B1809="","",IF(INPUT!$I$1="","",IF(C1809&lt;(INT(INPUT!$I$1)-INPUT!$I$2),"Off Meds",IF(C1809&lt;=(INT(INPUT!$I$1)+INPUT!$I$2),"Washout","On Meds"))))</f>
        <v/>
      </c>
      <c r="F1809">
        <f>IF(B1809="","",1.509*(LN(B1809)^1.084-5.381))</f>
        <v/>
      </c>
      <c r="G1809">
        <f>IF(F1809="","",IF(F1809&lt;0,10*F1809^2,0))</f>
        <v/>
      </c>
      <c r="H1809">
        <f>IF(F1809="","",IF(F1809&gt;0,10*F1809^2,0))</f>
        <v/>
      </c>
    </row>
    <row r="1810">
      <c r="A1810">
        <f>Input!A1810</f>
        <v/>
      </c>
      <c r="B1810">
        <f>IF(ISNUMBER(Input!B1810),IF(AND(Input!B1810&gt;=20,Input!B1810&lt;=700),Input!B1810,""),"")</f>
        <v/>
      </c>
      <c r="C1810">
        <f>IF(B1810="","",INT(A1810))</f>
        <v/>
      </c>
      <c r="D1810">
        <f>IF(B1810="","",HOUR(A1810))</f>
        <v/>
      </c>
      <c r="E1810">
        <f>IF(B1810="","",IF(INPUT!$I$1="","",IF(C1810&lt;(INT(INPUT!$I$1)-INPUT!$I$2),"Off Meds",IF(C1810&lt;=(INT(INPUT!$I$1)+INPUT!$I$2),"Washout","On Meds"))))</f>
        <v/>
      </c>
      <c r="F1810">
        <f>IF(B1810="","",1.509*(LN(B1810)^1.084-5.381))</f>
        <v/>
      </c>
      <c r="G1810">
        <f>IF(F1810="","",IF(F1810&lt;0,10*F1810^2,0))</f>
        <v/>
      </c>
      <c r="H1810">
        <f>IF(F1810="","",IF(F1810&gt;0,10*F1810^2,0))</f>
        <v/>
      </c>
    </row>
    <row r="1811">
      <c r="A1811">
        <f>Input!A1811</f>
        <v/>
      </c>
      <c r="B1811">
        <f>IF(ISNUMBER(Input!B1811),IF(AND(Input!B1811&gt;=20,Input!B1811&lt;=700),Input!B1811,""),"")</f>
        <v/>
      </c>
      <c r="C1811">
        <f>IF(B1811="","",INT(A1811))</f>
        <v/>
      </c>
      <c r="D1811">
        <f>IF(B1811="","",HOUR(A1811))</f>
        <v/>
      </c>
      <c r="E1811">
        <f>IF(B1811="","",IF(INPUT!$I$1="","",IF(C1811&lt;(INT(INPUT!$I$1)-INPUT!$I$2),"Off Meds",IF(C1811&lt;=(INT(INPUT!$I$1)+INPUT!$I$2),"Washout","On Meds"))))</f>
        <v/>
      </c>
      <c r="F1811">
        <f>IF(B1811="","",1.509*(LN(B1811)^1.084-5.381))</f>
        <v/>
      </c>
      <c r="G1811">
        <f>IF(F1811="","",IF(F1811&lt;0,10*F1811^2,0))</f>
        <v/>
      </c>
      <c r="H1811">
        <f>IF(F1811="","",IF(F1811&gt;0,10*F1811^2,0))</f>
        <v/>
      </c>
    </row>
    <row r="1812">
      <c r="A1812">
        <f>Input!A1812</f>
        <v/>
      </c>
      <c r="B1812">
        <f>IF(ISNUMBER(Input!B1812),IF(AND(Input!B1812&gt;=20,Input!B1812&lt;=700),Input!B1812,""),"")</f>
        <v/>
      </c>
      <c r="C1812">
        <f>IF(B1812="","",INT(A1812))</f>
        <v/>
      </c>
      <c r="D1812">
        <f>IF(B1812="","",HOUR(A1812))</f>
        <v/>
      </c>
      <c r="E1812">
        <f>IF(B1812="","",IF(INPUT!$I$1="","",IF(C1812&lt;(INT(INPUT!$I$1)-INPUT!$I$2),"Off Meds",IF(C1812&lt;=(INT(INPUT!$I$1)+INPUT!$I$2),"Washout","On Meds"))))</f>
        <v/>
      </c>
      <c r="F1812">
        <f>IF(B1812="","",1.509*(LN(B1812)^1.084-5.381))</f>
        <v/>
      </c>
      <c r="G1812">
        <f>IF(F1812="","",IF(F1812&lt;0,10*F1812^2,0))</f>
        <v/>
      </c>
      <c r="H1812">
        <f>IF(F1812="","",IF(F1812&gt;0,10*F1812^2,0))</f>
        <v/>
      </c>
    </row>
    <row r="1813">
      <c r="A1813">
        <f>Input!A1813</f>
        <v/>
      </c>
      <c r="B1813">
        <f>IF(ISNUMBER(Input!B1813),IF(AND(Input!B1813&gt;=20,Input!B1813&lt;=700),Input!B1813,""),"")</f>
        <v/>
      </c>
      <c r="C1813">
        <f>IF(B1813="","",INT(A1813))</f>
        <v/>
      </c>
      <c r="D1813">
        <f>IF(B1813="","",HOUR(A1813))</f>
        <v/>
      </c>
      <c r="E1813">
        <f>IF(B1813="","",IF(INPUT!$I$1="","",IF(C1813&lt;(INT(INPUT!$I$1)-INPUT!$I$2),"Off Meds",IF(C1813&lt;=(INT(INPUT!$I$1)+INPUT!$I$2),"Washout","On Meds"))))</f>
        <v/>
      </c>
      <c r="F1813">
        <f>IF(B1813="","",1.509*(LN(B1813)^1.084-5.381))</f>
        <v/>
      </c>
      <c r="G1813">
        <f>IF(F1813="","",IF(F1813&lt;0,10*F1813^2,0))</f>
        <v/>
      </c>
      <c r="H1813">
        <f>IF(F1813="","",IF(F1813&gt;0,10*F1813^2,0))</f>
        <v/>
      </c>
    </row>
    <row r="1814">
      <c r="A1814">
        <f>Input!A1814</f>
        <v/>
      </c>
      <c r="B1814">
        <f>IF(ISNUMBER(Input!B1814),IF(AND(Input!B1814&gt;=20,Input!B1814&lt;=700),Input!B1814,""),"")</f>
        <v/>
      </c>
      <c r="C1814">
        <f>IF(B1814="","",INT(A1814))</f>
        <v/>
      </c>
      <c r="D1814">
        <f>IF(B1814="","",HOUR(A1814))</f>
        <v/>
      </c>
      <c r="E1814">
        <f>IF(B1814="","",IF(INPUT!$I$1="","",IF(C1814&lt;(INT(INPUT!$I$1)-INPUT!$I$2),"Off Meds",IF(C1814&lt;=(INT(INPUT!$I$1)+INPUT!$I$2),"Washout","On Meds"))))</f>
        <v/>
      </c>
      <c r="F1814">
        <f>IF(B1814="","",1.509*(LN(B1814)^1.084-5.381))</f>
        <v/>
      </c>
      <c r="G1814">
        <f>IF(F1814="","",IF(F1814&lt;0,10*F1814^2,0))</f>
        <v/>
      </c>
      <c r="H1814">
        <f>IF(F1814="","",IF(F1814&gt;0,10*F1814^2,0))</f>
        <v/>
      </c>
    </row>
    <row r="1815">
      <c r="A1815">
        <f>Input!A1815</f>
        <v/>
      </c>
      <c r="B1815">
        <f>IF(ISNUMBER(Input!B1815),IF(AND(Input!B1815&gt;=20,Input!B1815&lt;=700),Input!B1815,""),"")</f>
        <v/>
      </c>
      <c r="C1815">
        <f>IF(B1815="","",INT(A1815))</f>
        <v/>
      </c>
      <c r="D1815">
        <f>IF(B1815="","",HOUR(A1815))</f>
        <v/>
      </c>
      <c r="E1815">
        <f>IF(B1815="","",IF(INPUT!$I$1="","",IF(C1815&lt;(INT(INPUT!$I$1)-INPUT!$I$2),"Off Meds",IF(C1815&lt;=(INT(INPUT!$I$1)+INPUT!$I$2),"Washout","On Meds"))))</f>
        <v/>
      </c>
      <c r="F1815">
        <f>IF(B1815="","",1.509*(LN(B1815)^1.084-5.381))</f>
        <v/>
      </c>
      <c r="G1815">
        <f>IF(F1815="","",IF(F1815&lt;0,10*F1815^2,0))</f>
        <v/>
      </c>
      <c r="H1815">
        <f>IF(F1815="","",IF(F1815&gt;0,10*F1815^2,0))</f>
        <v/>
      </c>
    </row>
    <row r="1816">
      <c r="A1816">
        <f>Input!A1816</f>
        <v/>
      </c>
      <c r="B1816">
        <f>IF(ISNUMBER(Input!B1816),IF(AND(Input!B1816&gt;=20,Input!B1816&lt;=700),Input!B1816,""),"")</f>
        <v/>
      </c>
      <c r="C1816">
        <f>IF(B1816="","",INT(A1816))</f>
        <v/>
      </c>
      <c r="D1816">
        <f>IF(B1816="","",HOUR(A1816))</f>
        <v/>
      </c>
      <c r="E1816">
        <f>IF(B1816="","",IF(INPUT!$I$1="","",IF(C1816&lt;(INT(INPUT!$I$1)-INPUT!$I$2),"Off Meds",IF(C1816&lt;=(INT(INPUT!$I$1)+INPUT!$I$2),"Washout","On Meds"))))</f>
        <v/>
      </c>
      <c r="F1816">
        <f>IF(B1816="","",1.509*(LN(B1816)^1.084-5.381))</f>
        <v/>
      </c>
      <c r="G1816">
        <f>IF(F1816="","",IF(F1816&lt;0,10*F1816^2,0))</f>
        <v/>
      </c>
      <c r="H1816">
        <f>IF(F1816="","",IF(F1816&gt;0,10*F1816^2,0))</f>
        <v/>
      </c>
    </row>
    <row r="1817">
      <c r="A1817">
        <f>Input!A1817</f>
        <v/>
      </c>
      <c r="B1817">
        <f>IF(ISNUMBER(Input!B1817),IF(AND(Input!B1817&gt;=20,Input!B1817&lt;=700),Input!B1817,""),"")</f>
        <v/>
      </c>
      <c r="C1817">
        <f>IF(B1817="","",INT(A1817))</f>
        <v/>
      </c>
      <c r="D1817">
        <f>IF(B1817="","",HOUR(A1817))</f>
        <v/>
      </c>
      <c r="E1817">
        <f>IF(B1817="","",IF(INPUT!$I$1="","",IF(C1817&lt;(INT(INPUT!$I$1)-INPUT!$I$2),"Off Meds",IF(C1817&lt;=(INT(INPUT!$I$1)+INPUT!$I$2),"Washout","On Meds"))))</f>
        <v/>
      </c>
      <c r="F1817">
        <f>IF(B1817="","",1.509*(LN(B1817)^1.084-5.381))</f>
        <v/>
      </c>
      <c r="G1817">
        <f>IF(F1817="","",IF(F1817&lt;0,10*F1817^2,0))</f>
        <v/>
      </c>
      <c r="H1817">
        <f>IF(F1817="","",IF(F1817&gt;0,10*F1817^2,0))</f>
        <v/>
      </c>
    </row>
    <row r="1818">
      <c r="A1818">
        <f>Input!A1818</f>
        <v/>
      </c>
      <c r="B1818">
        <f>IF(ISNUMBER(Input!B1818),IF(AND(Input!B1818&gt;=20,Input!B1818&lt;=700),Input!B1818,""),"")</f>
        <v/>
      </c>
      <c r="C1818">
        <f>IF(B1818="","",INT(A1818))</f>
        <v/>
      </c>
      <c r="D1818">
        <f>IF(B1818="","",HOUR(A1818))</f>
        <v/>
      </c>
      <c r="E1818">
        <f>IF(B1818="","",IF(INPUT!$I$1="","",IF(C1818&lt;(INT(INPUT!$I$1)-INPUT!$I$2),"Off Meds",IF(C1818&lt;=(INT(INPUT!$I$1)+INPUT!$I$2),"Washout","On Meds"))))</f>
        <v/>
      </c>
      <c r="F1818">
        <f>IF(B1818="","",1.509*(LN(B1818)^1.084-5.381))</f>
        <v/>
      </c>
      <c r="G1818">
        <f>IF(F1818="","",IF(F1818&lt;0,10*F1818^2,0))</f>
        <v/>
      </c>
      <c r="H1818">
        <f>IF(F1818="","",IF(F1818&gt;0,10*F1818^2,0))</f>
        <v/>
      </c>
    </row>
    <row r="1819">
      <c r="A1819">
        <f>Input!A1819</f>
        <v/>
      </c>
      <c r="B1819">
        <f>IF(ISNUMBER(Input!B1819),IF(AND(Input!B1819&gt;=20,Input!B1819&lt;=700),Input!B1819,""),"")</f>
        <v/>
      </c>
      <c r="C1819">
        <f>IF(B1819="","",INT(A1819))</f>
        <v/>
      </c>
      <c r="D1819">
        <f>IF(B1819="","",HOUR(A1819))</f>
        <v/>
      </c>
      <c r="E1819">
        <f>IF(B1819="","",IF(INPUT!$I$1="","",IF(C1819&lt;(INT(INPUT!$I$1)-INPUT!$I$2),"Off Meds",IF(C1819&lt;=(INT(INPUT!$I$1)+INPUT!$I$2),"Washout","On Meds"))))</f>
        <v/>
      </c>
      <c r="F1819">
        <f>IF(B1819="","",1.509*(LN(B1819)^1.084-5.381))</f>
        <v/>
      </c>
      <c r="G1819">
        <f>IF(F1819="","",IF(F1819&lt;0,10*F1819^2,0))</f>
        <v/>
      </c>
      <c r="H1819">
        <f>IF(F1819="","",IF(F1819&gt;0,10*F1819^2,0))</f>
        <v/>
      </c>
    </row>
    <row r="1820">
      <c r="A1820">
        <f>Input!A1820</f>
        <v/>
      </c>
      <c r="B1820">
        <f>IF(ISNUMBER(Input!B1820),IF(AND(Input!B1820&gt;=20,Input!B1820&lt;=700),Input!B1820,""),"")</f>
        <v/>
      </c>
      <c r="C1820">
        <f>IF(B1820="","",INT(A1820))</f>
        <v/>
      </c>
      <c r="D1820">
        <f>IF(B1820="","",HOUR(A1820))</f>
        <v/>
      </c>
      <c r="E1820">
        <f>IF(B1820="","",IF(INPUT!$I$1="","",IF(C1820&lt;(INT(INPUT!$I$1)-INPUT!$I$2),"Off Meds",IF(C1820&lt;=(INT(INPUT!$I$1)+INPUT!$I$2),"Washout","On Meds"))))</f>
        <v/>
      </c>
      <c r="F1820">
        <f>IF(B1820="","",1.509*(LN(B1820)^1.084-5.381))</f>
        <v/>
      </c>
      <c r="G1820">
        <f>IF(F1820="","",IF(F1820&lt;0,10*F1820^2,0))</f>
        <v/>
      </c>
      <c r="H1820">
        <f>IF(F1820="","",IF(F1820&gt;0,10*F1820^2,0))</f>
        <v/>
      </c>
    </row>
    <row r="1821">
      <c r="A1821">
        <f>Input!A1821</f>
        <v/>
      </c>
      <c r="B1821">
        <f>IF(ISNUMBER(Input!B1821),IF(AND(Input!B1821&gt;=20,Input!B1821&lt;=700),Input!B1821,""),"")</f>
        <v/>
      </c>
      <c r="C1821">
        <f>IF(B1821="","",INT(A1821))</f>
        <v/>
      </c>
      <c r="D1821">
        <f>IF(B1821="","",HOUR(A1821))</f>
        <v/>
      </c>
      <c r="E1821">
        <f>IF(B1821="","",IF(INPUT!$I$1="","",IF(C1821&lt;(INT(INPUT!$I$1)-INPUT!$I$2),"Off Meds",IF(C1821&lt;=(INT(INPUT!$I$1)+INPUT!$I$2),"Washout","On Meds"))))</f>
        <v/>
      </c>
      <c r="F1821">
        <f>IF(B1821="","",1.509*(LN(B1821)^1.084-5.381))</f>
        <v/>
      </c>
      <c r="G1821">
        <f>IF(F1821="","",IF(F1821&lt;0,10*F1821^2,0))</f>
        <v/>
      </c>
      <c r="H1821">
        <f>IF(F1821="","",IF(F1821&gt;0,10*F1821^2,0))</f>
        <v/>
      </c>
    </row>
    <row r="1822">
      <c r="A1822">
        <f>Input!A1822</f>
        <v/>
      </c>
      <c r="B1822">
        <f>IF(ISNUMBER(Input!B1822),IF(AND(Input!B1822&gt;=20,Input!B1822&lt;=700),Input!B1822,""),"")</f>
        <v/>
      </c>
      <c r="C1822">
        <f>IF(B1822="","",INT(A1822))</f>
        <v/>
      </c>
      <c r="D1822">
        <f>IF(B1822="","",HOUR(A1822))</f>
        <v/>
      </c>
      <c r="E1822">
        <f>IF(B1822="","",IF(INPUT!$I$1="","",IF(C1822&lt;(INT(INPUT!$I$1)-INPUT!$I$2),"Off Meds",IF(C1822&lt;=(INT(INPUT!$I$1)+INPUT!$I$2),"Washout","On Meds"))))</f>
        <v/>
      </c>
      <c r="F1822">
        <f>IF(B1822="","",1.509*(LN(B1822)^1.084-5.381))</f>
        <v/>
      </c>
      <c r="G1822">
        <f>IF(F1822="","",IF(F1822&lt;0,10*F1822^2,0))</f>
        <v/>
      </c>
      <c r="H1822">
        <f>IF(F1822="","",IF(F1822&gt;0,10*F1822^2,0))</f>
        <v/>
      </c>
    </row>
    <row r="1823">
      <c r="A1823">
        <f>Input!A1823</f>
        <v/>
      </c>
      <c r="B1823">
        <f>IF(ISNUMBER(Input!B1823),IF(AND(Input!B1823&gt;=20,Input!B1823&lt;=700),Input!B1823,""),"")</f>
        <v/>
      </c>
      <c r="C1823">
        <f>IF(B1823="","",INT(A1823))</f>
        <v/>
      </c>
      <c r="D1823">
        <f>IF(B1823="","",HOUR(A1823))</f>
        <v/>
      </c>
      <c r="E1823">
        <f>IF(B1823="","",IF(INPUT!$I$1="","",IF(C1823&lt;(INT(INPUT!$I$1)-INPUT!$I$2),"Off Meds",IF(C1823&lt;=(INT(INPUT!$I$1)+INPUT!$I$2),"Washout","On Meds"))))</f>
        <v/>
      </c>
      <c r="F1823">
        <f>IF(B1823="","",1.509*(LN(B1823)^1.084-5.381))</f>
        <v/>
      </c>
      <c r="G1823">
        <f>IF(F1823="","",IF(F1823&lt;0,10*F1823^2,0))</f>
        <v/>
      </c>
      <c r="H1823">
        <f>IF(F1823="","",IF(F1823&gt;0,10*F1823^2,0))</f>
        <v/>
      </c>
    </row>
    <row r="1824">
      <c r="A1824">
        <f>Input!A1824</f>
        <v/>
      </c>
      <c r="B1824">
        <f>IF(ISNUMBER(Input!B1824),IF(AND(Input!B1824&gt;=20,Input!B1824&lt;=700),Input!B1824,""),"")</f>
        <v/>
      </c>
      <c r="C1824">
        <f>IF(B1824="","",INT(A1824))</f>
        <v/>
      </c>
      <c r="D1824">
        <f>IF(B1824="","",HOUR(A1824))</f>
        <v/>
      </c>
      <c r="E1824">
        <f>IF(B1824="","",IF(INPUT!$I$1="","",IF(C1824&lt;(INT(INPUT!$I$1)-INPUT!$I$2),"Off Meds",IF(C1824&lt;=(INT(INPUT!$I$1)+INPUT!$I$2),"Washout","On Meds"))))</f>
        <v/>
      </c>
      <c r="F1824">
        <f>IF(B1824="","",1.509*(LN(B1824)^1.084-5.381))</f>
        <v/>
      </c>
      <c r="G1824">
        <f>IF(F1824="","",IF(F1824&lt;0,10*F1824^2,0))</f>
        <v/>
      </c>
      <c r="H1824">
        <f>IF(F1824="","",IF(F1824&gt;0,10*F1824^2,0))</f>
        <v/>
      </c>
    </row>
    <row r="1825">
      <c r="A1825">
        <f>Input!A1825</f>
        <v/>
      </c>
      <c r="B1825">
        <f>IF(ISNUMBER(Input!B1825),IF(AND(Input!B1825&gt;=20,Input!B1825&lt;=700),Input!B1825,""),"")</f>
        <v/>
      </c>
      <c r="C1825">
        <f>IF(B1825="","",INT(A1825))</f>
        <v/>
      </c>
      <c r="D1825">
        <f>IF(B1825="","",HOUR(A1825))</f>
        <v/>
      </c>
      <c r="E1825">
        <f>IF(B1825="","",IF(INPUT!$I$1="","",IF(C1825&lt;(INT(INPUT!$I$1)-INPUT!$I$2),"Off Meds",IF(C1825&lt;=(INT(INPUT!$I$1)+INPUT!$I$2),"Washout","On Meds"))))</f>
        <v/>
      </c>
      <c r="F1825">
        <f>IF(B1825="","",1.509*(LN(B1825)^1.084-5.381))</f>
        <v/>
      </c>
      <c r="G1825">
        <f>IF(F1825="","",IF(F1825&lt;0,10*F1825^2,0))</f>
        <v/>
      </c>
      <c r="H1825">
        <f>IF(F1825="","",IF(F1825&gt;0,10*F1825^2,0))</f>
        <v/>
      </c>
    </row>
    <row r="1826">
      <c r="A1826">
        <f>Input!A1826</f>
        <v/>
      </c>
      <c r="B1826">
        <f>IF(ISNUMBER(Input!B1826),IF(AND(Input!B1826&gt;=20,Input!B1826&lt;=700),Input!B1826,""),"")</f>
        <v/>
      </c>
      <c r="C1826">
        <f>IF(B1826="","",INT(A1826))</f>
        <v/>
      </c>
      <c r="D1826">
        <f>IF(B1826="","",HOUR(A1826))</f>
        <v/>
      </c>
      <c r="E1826">
        <f>IF(B1826="","",IF(INPUT!$I$1="","",IF(C1826&lt;(INT(INPUT!$I$1)-INPUT!$I$2),"Off Meds",IF(C1826&lt;=(INT(INPUT!$I$1)+INPUT!$I$2),"Washout","On Meds"))))</f>
        <v/>
      </c>
      <c r="F1826">
        <f>IF(B1826="","",1.509*(LN(B1826)^1.084-5.381))</f>
        <v/>
      </c>
      <c r="G1826">
        <f>IF(F1826="","",IF(F1826&lt;0,10*F1826^2,0))</f>
        <v/>
      </c>
      <c r="H1826">
        <f>IF(F1826="","",IF(F1826&gt;0,10*F1826^2,0))</f>
        <v/>
      </c>
    </row>
    <row r="1827">
      <c r="A1827">
        <f>Input!A1827</f>
        <v/>
      </c>
      <c r="B1827">
        <f>IF(ISNUMBER(Input!B1827),IF(AND(Input!B1827&gt;=20,Input!B1827&lt;=700),Input!B1827,""),"")</f>
        <v/>
      </c>
      <c r="C1827">
        <f>IF(B1827="","",INT(A1827))</f>
        <v/>
      </c>
      <c r="D1827">
        <f>IF(B1827="","",HOUR(A1827))</f>
        <v/>
      </c>
      <c r="E1827">
        <f>IF(B1827="","",IF(INPUT!$I$1="","",IF(C1827&lt;(INT(INPUT!$I$1)-INPUT!$I$2),"Off Meds",IF(C1827&lt;=(INT(INPUT!$I$1)+INPUT!$I$2),"Washout","On Meds"))))</f>
        <v/>
      </c>
      <c r="F1827">
        <f>IF(B1827="","",1.509*(LN(B1827)^1.084-5.381))</f>
        <v/>
      </c>
      <c r="G1827">
        <f>IF(F1827="","",IF(F1827&lt;0,10*F1827^2,0))</f>
        <v/>
      </c>
      <c r="H1827">
        <f>IF(F1827="","",IF(F1827&gt;0,10*F1827^2,0))</f>
        <v/>
      </c>
    </row>
    <row r="1828">
      <c r="A1828">
        <f>Input!A1828</f>
        <v/>
      </c>
      <c r="B1828">
        <f>IF(ISNUMBER(Input!B1828),IF(AND(Input!B1828&gt;=20,Input!B1828&lt;=700),Input!B1828,""),"")</f>
        <v/>
      </c>
      <c r="C1828">
        <f>IF(B1828="","",INT(A1828))</f>
        <v/>
      </c>
      <c r="D1828">
        <f>IF(B1828="","",HOUR(A1828))</f>
        <v/>
      </c>
      <c r="E1828">
        <f>IF(B1828="","",IF(INPUT!$I$1="","",IF(C1828&lt;(INT(INPUT!$I$1)-INPUT!$I$2),"Off Meds",IF(C1828&lt;=(INT(INPUT!$I$1)+INPUT!$I$2),"Washout","On Meds"))))</f>
        <v/>
      </c>
      <c r="F1828">
        <f>IF(B1828="","",1.509*(LN(B1828)^1.084-5.381))</f>
        <v/>
      </c>
      <c r="G1828">
        <f>IF(F1828="","",IF(F1828&lt;0,10*F1828^2,0))</f>
        <v/>
      </c>
      <c r="H1828">
        <f>IF(F1828="","",IF(F1828&gt;0,10*F1828^2,0))</f>
        <v/>
      </c>
    </row>
    <row r="1829">
      <c r="A1829">
        <f>Input!A1829</f>
        <v/>
      </c>
      <c r="B1829">
        <f>IF(ISNUMBER(Input!B1829),IF(AND(Input!B1829&gt;=20,Input!B1829&lt;=700),Input!B1829,""),"")</f>
        <v/>
      </c>
      <c r="C1829">
        <f>IF(B1829="","",INT(A1829))</f>
        <v/>
      </c>
      <c r="D1829">
        <f>IF(B1829="","",HOUR(A1829))</f>
        <v/>
      </c>
      <c r="E1829">
        <f>IF(B1829="","",IF(INPUT!$I$1="","",IF(C1829&lt;(INT(INPUT!$I$1)-INPUT!$I$2),"Off Meds",IF(C1829&lt;=(INT(INPUT!$I$1)+INPUT!$I$2),"Washout","On Meds"))))</f>
        <v/>
      </c>
      <c r="F1829">
        <f>IF(B1829="","",1.509*(LN(B1829)^1.084-5.381))</f>
        <v/>
      </c>
      <c r="G1829">
        <f>IF(F1829="","",IF(F1829&lt;0,10*F1829^2,0))</f>
        <v/>
      </c>
      <c r="H1829">
        <f>IF(F1829="","",IF(F1829&gt;0,10*F1829^2,0))</f>
        <v/>
      </c>
    </row>
    <row r="1830">
      <c r="A1830">
        <f>Input!A1830</f>
        <v/>
      </c>
      <c r="B1830">
        <f>IF(ISNUMBER(Input!B1830),IF(AND(Input!B1830&gt;=20,Input!B1830&lt;=700),Input!B1830,""),"")</f>
        <v/>
      </c>
      <c r="C1830">
        <f>IF(B1830="","",INT(A1830))</f>
        <v/>
      </c>
      <c r="D1830">
        <f>IF(B1830="","",HOUR(A1830))</f>
        <v/>
      </c>
      <c r="E1830">
        <f>IF(B1830="","",IF(INPUT!$I$1="","",IF(C1830&lt;(INT(INPUT!$I$1)-INPUT!$I$2),"Off Meds",IF(C1830&lt;=(INT(INPUT!$I$1)+INPUT!$I$2),"Washout","On Meds"))))</f>
        <v/>
      </c>
      <c r="F1830">
        <f>IF(B1830="","",1.509*(LN(B1830)^1.084-5.381))</f>
        <v/>
      </c>
      <c r="G1830">
        <f>IF(F1830="","",IF(F1830&lt;0,10*F1830^2,0))</f>
        <v/>
      </c>
      <c r="H1830">
        <f>IF(F1830="","",IF(F1830&gt;0,10*F1830^2,0))</f>
        <v/>
      </c>
    </row>
    <row r="1831">
      <c r="A1831">
        <f>Input!A1831</f>
        <v/>
      </c>
      <c r="B1831">
        <f>IF(ISNUMBER(Input!B1831),IF(AND(Input!B1831&gt;=20,Input!B1831&lt;=700),Input!B1831,""),"")</f>
        <v/>
      </c>
      <c r="C1831">
        <f>IF(B1831="","",INT(A1831))</f>
        <v/>
      </c>
      <c r="D1831">
        <f>IF(B1831="","",HOUR(A1831))</f>
        <v/>
      </c>
      <c r="E1831">
        <f>IF(B1831="","",IF(INPUT!$I$1="","",IF(C1831&lt;(INT(INPUT!$I$1)-INPUT!$I$2),"Off Meds",IF(C1831&lt;=(INT(INPUT!$I$1)+INPUT!$I$2),"Washout","On Meds"))))</f>
        <v/>
      </c>
      <c r="F1831">
        <f>IF(B1831="","",1.509*(LN(B1831)^1.084-5.381))</f>
        <v/>
      </c>
      <c r="G1831">
        <f>IF(F1831="","",IF(F1831&lt;0,10*F1831^2,0))</f>
        <v/>
      </c>
      <c r="H1831">
        <f>IF(F1831="","",IF(F1831&gt;0,10*F1831^2,0))</f>
        <v/>
      </c>
    </row>
    <row r="1832">
      <c r="A1832">
        <f>Input!A1832</f>
        <v/>
      </c>
      <c r="B1832">
        <f>IF(ISNUMBER(Input!B1832),IF(AND(Input!B1832&gt;=20,Input!B1832&lt;=700),Input!B1832,""),"")</f>
        <v/>
      </c>
      <c r="C1832">
        <f>IF(B1832="","",INT(A1832))</f>
        <v/>
      </c>
      <c r="D1832">
        <f>IF(B1832="","",HOUR(A1832))</f>
        <v/>
      </c>
      <c r="E1832">
        <f>IF(B1832="","",IF(INPUT!$I$1="","",IF(C1832&lt;(INT(INPUT!$I$1)-INPUT!$I$2),"Off Meds",IF(C1832&lt;=(INT(INPUT!$I$1)+INPUT!$I$2),"Washout","On Meds"))))</f>
        <v/>
      </c>
      <c r="F1832">
        <f>IF(B1832="","",1.509*(LN(B1832)^1.084-5.381))</f>
        <v/>
      </c>
      <c r="G1832">
        <f>IF(F1832="","",IF(F1832&lt;0,10*F1832^2,0))</f>
        <v/>
      </c>
      <c r="H1832">
        <f>IF(F1832="","",IF(F1832&gt;0,10*F1832^2,0))</f>
        <v/>
      </c>
    </row>
    <row r="1833">
      <c r="A1833">
        <f>Input!A1833</f>
        <v/>
      </c>
      <c r="B1833">
        <f>IF(ISNUMBER(Input!B1833),IF(AND(Input!B1833&gt;=20,Input!B1833&lt;=700),Input!B1833,""),"")</f>
        <v/>
      </c>
      <c r="C1833">
        <f>IF(B1833="","",INT(A1833))</f>
        <v/>
      </c>
      <c r="D1833">
        <f>IF(B1833="","",HOUR(A1833))</f>
        <v/>
      </c>
      <c r="E1833">
        <f>IF(B1833="","",IF(INPUT!$I$1="","",IF(C1833&lt;(INT(INPUT!$I$1)-INPUT!$I$2),"Off Meds",IF(C1833&lt;=(INT(INPUT!$I$1)+INPUT!$I$2),"Washout","On Meds"))))</f>
        <v/>
      </c>
      <c r="F1833">
        <f>IF(B1833="","",1.509*(LN(B1833)^1.084-5.381))</f>
        <v/>
      </c>
      <c r="G1833">
        <f>IF(F1833="","",IF(F1833&lt;0,10*F1833^2,0))</f>
        <v/>
      </c>
      <c r="H1833">
        <f>IF(F1833="","",IF(F1833&gt;0,10*F1833^2,0))</f>
        <v/>
      </c>
    </row>
    <row r="1834">
      <c r="A1834">
        <f>Input!A1834</f>
        <v/>
      </c>
      <c r="B1834">
        <f>IF(ISNUMBER(Input!B1834),IF(AND(Input!B1834&gt;=20,Input!B1834&lt;=700),Input!B1834,""),"")</f>
        <v/>
      </c>
      <c r="C1834">
        <f>IF(B1834="","",INT(A1834))</f>
        <v/>
      </c>
      <c r="D1834">
        <f>IF(B1834="","",HOUR(A1834))</f>
        <v/>
      </c>
      <c r="E1834">
        <f>IF(B1834="","",IF(INPUT!$I$1="","",IF(C1834&lt;(INT(INPUT!$I$1)-INPUT!$I$2),"Off Meds",IF(C1834&lt;=(INT(INPUT!$I$1)+INPUT!$I$2),"Washout","On Meds"))))</f>
        <v/>
      </c>
      <c r="F1834">
        <f>IF(B1834="","",1.509*(LN(B1834)^1.084-5.381))</f>
        <v/>
      </c>
      <c r="G1834">
        <f>IF(F1834="","",IF(F1834&lt;0,10*F1834^2,0))</f>
        <v/>
      </c>
      <c r="H1834">
        <f>IF(F1834="","",IF(F1834&gt;0,10*F1834^2,0))</f>
        <v/>
      </c>
    </row>
    <row r="1835">
      <c r="A1835">
        <f>Input!A1835</f>
        <v/>
      </c>
      <c r="B1835">
        <f>IF(ISNUMBER(Input!B1835),IF(AND(Input!B1835&gt;=20,Input!B1835&lt;=700),Input!B1835,""),"")</f>
        <v/>
      </c>
      <c r="C1835">
        <f>IF(B1835="","",INT(A1835))</f>
        <v/>
      </c>
      <c r="D1835">
        <f>IF(B1835="","",HOUR(A1835))</f>
        <v/>
      </c>
      <c r="E1835">
        <f>IF(B1835="","",IF(INPUT!$I$1="","",IF(C1835&lt;(INT(INPUT!$I$1)-INPUT!$I$2),"Off Meds",IF(C1835&lt;=(INT(INPUT!$I$1)+INPUT!$I$2),"Washout","On Meds"))))</f>
        <v/>
      </c>
      <c r="F1835">
        <f>IF(B1835="","",1.509*(LN(B1835)^1.084-5.381))</f>
        <v/>
      </c>
      <c r="G1835">
        <f>IF(F1835="","",IF(F1835&lt;0,10*F1835^2,0))</f>
        <v/>
      </c>
      <c r="H1835">
        <f>IF(F1835="","",IF(F1835&gt;0,10*F1835^2,0))</f>
        <v/>
      </c>
    </row>
    <row r="1836">
      <c r="A1836">
        <f>Input!A1836</f>
        <v/>
      </c>
      <c r="B1836">
        <f>IF(ISNUMBER(Input!B1836),IF(AND(Input!B1836&gt;=20,Input!B1836&lt;=700),Input!B1836,""),"")</f>
        <v/>
      </c>
      <c r="C1836">
        <f>IF(B1836="","",INT(A1836))</f>
        <v/>
      </c>
      <c r="D1836">
        <f>IF(B1836="","",HOUR(A1836))</f>
        <v/>
      </c>
      <c r="E1836">
        <f>IF(B1836="","",IF(INPUT!$I$1="","",IF(C1836&lt;(INT(INPUT!$I$1)-INPUT!$I$2),"Off Meds",IF(C1836&lt;=(INT(INPUT!$I$1)+INPUT!$I$2),"Washout","On Meds"))))</f>
        <v/>
      </c>
      <c r="F1836">
        <f>IF(B1836="","",1.509*(LN(B1836)^1.084-5.381))</f>
        <v/>
      </c>
      <c r="G1836">
        <f>IF(F1836="","",IF(F1836&lt;0,10*F1836^2,0))</f>
        <v/>
      </c>
      <c r="H1836">
        <f>IF(F1836="","",IF(F1836&gt;0,10*F1836^2,0))</f>
        <v/>
      </c>
    </row>
    <row r="1837">
      <c r="A1837">
        <f>Input!A1837</f>
        <v/>
      </c>
      <c r="B1837">
        <f>IF(ISNUMBER(Input!B1837),IF(AND(Input!B1837&gt;=20,Input!B1837&lt;=700),Input!B1837,""),"")</f>
        <v/>
      </c>
      <c r="C1837">
        <f>IF(B1837="","",INT(A1837))</f>
        <v/>
      </c>
      <c r="D1837">
        <f>IF(B1837="","",HOUR(A1837))</f>
        <v/>
      </c>
      <c r="E1837">
        <f>IF(B1837="","",IF(INPUT!$I$1="","",IF(C1837&lt;(INT(INPUT!$I$1)-INPUT!$I$2),"Off Meds",IF(C1837&lt;=(INT(INPUT!$I$1)+INPUT!$I$2),"Washout","On Meds"))))</f>
        <v/>
      </c>
      <c r="F1837">
        <f>IF(B1837="","",1.509*(LN(B1837)^1.084-5.381))</f>
        <v/>
      </c>
      <c r="G1837">
        <f>IF(F1837="","",IF(F1837&lt;0,10*F1837^2,0))</f>
        <v/>
      </c>
      <c r="H1837">
        <f>IF(F1837="","",IF(F1837&gt;0,10*F1837^2,0))</f>
        <v/>
      </c>
    </row>
    <row r="1838">
      <c r="A1838">
        <f>Input!A1838</f>
        <v/>
      </c>
      <c r="B1838">
        <f>IF(ISNUMBER(Input!B1838),IF(AND(Input!B1838&gt;=20,Input!B1838&lt;=700),Input!B1838,""),"")</f>
        <v/>
      </c>
      <c r="C1838">
        <f>IF(B1838="","",INT(A1838))</f>
        <v/>
      </c>
      <c r="D1838">
        <f>IF(B1838="","",HOUR(A1838))</f>
        <v/>
      </c>
      <c r="E1838">
        <f>IF(B1838="","",IF(INPUT!$I$1="","",IF(C1838&lt;(INT(INPUT!$I$1)-INPUT!$I$2),"Off Meds",IF(C1838&lt;=(INT(INPUT!$I$1)+INPUT!$I$2),"Washout","On Meds"))))</f>
        <v/>
      </c>
      <c r="F1838">
        <f>IF(B1838="","",1.509*(LN(B1838)^1.084-5.381))</f>
        <v/>
      </c>
      <c r="G1838">
        <f>IF(F1838="","",IF(F1838&lt;0,10*F1838^2,0))</f>
        <v/>
      </c>
      <c r="H1838">
        <f>IF(F1838="","",IF(F1838&gt;0,10*F1838^2,0))</f>
        <v/>
      </c>
    </row>
    <row r="1839">
      <c r="A1839">
        <f>Input!A1839</f>
        <v/>
      </c>
      <c r="B1839">
        <f>IF(ISNUMBER(Input!B1839),IF(AND(Input!B1839&gt;=20,Input!B1839&lt;=700),Input!B1839,""),"")</f>
        <v/>
      </c>
      <c r="C1839">
        <f>IF(B1839="","",INT(A1839))</f>
        <v/>
      </c>
      <c r="D1839">
        <f>IF(B1839="","",HOUR(A1839))</f>
        <v/>
      </c>
      <c r="E1839">
        <f>IF(B1839="","",IF(INPUT!$I$1="","",IF(C1839&lt;(INT(INPUT!$I$1)-INPUT!$I$2),"Off Meds",IF(C1839&lt;=(INT(INPUT!$I$1)+INPUT!$I$2),"Washout","On Meds"))))</f>
        <v/>
      </c>
      <c r="F1839">
        <f>IF(B1839="","",1.509*(LN(B1839)^1.084-5.381))</f>
        <v/>
      </c>
      <c r="G1839">
        <f>IF(F1839="","",IF(F1839&lt;0,10*F1839^2,0))</f>
        <v/>
      </c>
      <c r="H1839">
        <f>IF(F1839="","",IF(F1839&gt;0,10*F1839^2,0))</f>
        <v/>
      </c>
    </row>
    <row r="1840">
      <c r="A1840">
        <f>Input!A1840</f>
        <v/>
      </c>
      <c r="B1840">
        <f>IF(ISNUMBER(Input!B1840),IF(AND(Input!B1840&gt;=20,Input!B1840&lt;=700),Input!B1840,""),"")</f>
        <v/>
      </c>
      <c r="C1840">
        <f>IF(B1840="","",INT(A1840))</f>
        <v/>
      </c>
      <c r="D1840">
        <f>IF(B1840="","",HOUR(A1840))</f>
        <v/>
      </c>
      <c r="E1840">
        <f>IF(B1840="","",IF(INPUT!$I$1="","",IF(C1840&lt;(INT(INPUT!$I$1)-INPUT!$I$2),"Off Meds",IF(C1840&lt;=(INT(INPUT!$I$1)+INPUT!$I$2),"Washout","On Meds"))))</f>
        <v/>
      </c>
      <c r="F1840">
        <f>IF(B1840="","",1.509*(LN(B1840)^1.084-5.381))</f>
        <v/>
      </c>
      <c r="G1840">
        <f>IF(F1840="","",IF(F1840&lt;0,10*F1840^2,0))</f>
        <v/>
      </c>
      <c r="H1840">
        <f>IF(F1840="","",IF(F1840&gt;0,10*F1840^2,0))</f>
        <v/>
      </c>
    </row>
    <row r="1841">
      <c r="A1841">
        <f>Input!A1841</f>
        <v/>
      </c>
      <c r="B1841">
        <f>IF(ISNUMBER(Input!B1841),IF(AND(Input!B1841&gt;=20,Input!B1841&lt;=700),Input!B1841,""),"")</f>
        <v/>
      </c>
      <c r="C1841">
        <f>IF(B1841="","",INT(A1841))</f>
        <v/>
      </c>
      <c r="D1841">
        <f>IF(B1841="","",HOUR(A1841))</f>
        <v/>
      </c>
      <c r="E1841">
        <f>IF(B1841="","",IF(INPUT!$I$1="","",IF(C1841&lt;(INT(INPUT!$I$1)-INPUT!$I$2),"Off Meds",IF(C1841&lt;=(INT(INPUT!$I$1)+INPUT!$I$2),"Washout","On Meds"))))</f>
        <v/>
      </c>
      <c r="F1841">
        <f>IF(B1841="","",1.509*(LN(B1841)^1.084-5.381))</f>
        <v/>
      </c>
      <c r="G1841">
        <f>IF(F1841="","",IF(F1841&lt;0,10*F1841^2,0))</f>
        <v/>
      </c>
      <c r="H1841">
        <f>IF(F1841="","",IF(F1841&gt;0,10*F1841^2,0))</f>
        <v/>
      </c>
    </row>
    <row r="1842">
      <c r="A1842">
        <f>Input!A1842</f>
        <v/>
      </c>
      <c r="B1842">
        <f>IF(ISNUMBER(Input!B1842),IF(AND(Input!B1842&gt;=20,Input!B1842&lt;=700),Input!B1842,""),"")</f>
        <v/>
      </c>
      <c r="C1842">
        <f>IF(B1842="","",INT(A1842))</f>
        <v/>
      </c>
      <c r="D1842">
        <f>IF(B1842="","",HOUR(A1842))</f>
        <v/>
      </c>
      <c r="E1842">
        <f>IF(B1842="","",IF(INPUT!$I$1="","",IF(C1842&lt;(INT(INPUT!$I$1)-INPUT!$I$2),"Off Meds",IF(C1842&lt;=(INT(INPUT!$I$1)+INPUT!$I$2),"Washout","On Meds"))))</f>
        <v/>
      </c>
      <c r="F1842">
        <f>IF(B1842="","",1.509*(LN(B1842)^1.084-5.381))</f>
        <v/>
      </c>
      <c r="G1842">
        <f>IF(F1842="","",IF(F1842&lt;0,10*F1842^2,0))</f>
        <v/>
      </c>
      <c r="H1842">
        <f>IF(F1842="","",IF(F1842&gt;0,10*F1842^2,0))</f>
        <v/>
      </c>
    </row>
    <row r="1843">
      <c r="A1843">
        <f>Input!A1843</f>
        <v/>
      </c>
      <c r="B1843">
        <f>IF(ISNUMBER(Input!B1843),IF(AND(Input!B1843&gt;=20,Input!B1843&lt;=700),Input!B1843,""),"")</f>
        <v/>
      </c>
      <c r="C1843">
        <f>IF(B1843="","",INT(A1843))</f>
        <v/>
      </c>
      <c r="D1843">
        <f>IF(B1843="","",HOUR(A1843))</f>
        <v/>
      </c>
      <c r="E1843">
        <f>IF(B1843="","",IF(INPUT!$I$1="","",IF(C1843&lt;(INT(INPUT!$I$1)-INPUT!$I$2),"Off Meds",IF(C1843&lt;=(INT(INPUT!$I$1)+INPUT!$I$2),"Washout","On Meds"))))</f>
        <v/>
      </c>
      <c r="F1843">
        <f>IF(B1843="","",1.509*(LN(B1843)^1.084-5.381))</f>
        <v/>
      </c>
      <c r="G1843">
        <f>IF(F1843="","",IF(F1843&lt;0,10*F1843^2,0))</f>
        <v/>
      </c>
      <c r="H1843">
        <f>IF(F1843="","",IF(F1843&gt;0,10*F1843^2,0))</f>
        <v/>
      </c>
    </row>
    <row r="1844">
      <c r="A1844">
        <f>Input!A1844</f>
        <v/>
      </c>
      <c r="B1844">
        <f>IF(ISNUMBER(Input!B1844),IF(AND(Input!B1844&gt;=20,Input!B1844&lt;=700),Input!B1844,""),"")</f>
        <v/>
      </c>
      <c r="C1844">
        <f>IF(B1844="","",INT(A1844))</f>
        <v/>
      </c>
      <c r="D1844">
        <f>IF(B1844="","",HOUR(A1844))</f>
        <v/>
      </c>
      <c r="E1844">
        <f>IF(B1844="","",IF(INPUT!$I$1="","",IF(C1844&lt;(INT(INPUT!$I$1)-INPUT!$I$2),"Off Meds",IF(C1844&lt;=(INT(INPUT!$I$1)+INPUT!$I$2),"Washout","On Meds"))))</f>
        <v/>
      </c>
      <c r="F1844">
        <f>IF(B1844="","",1.509*(LN(B1844)^1.084-5.381))</f>
        <v/>
      </c>
      <c r="G1844">
        <f>IF(F1844="","",IF(F1844&lt;0,10*F1844^2,0))</f>
        <v/>
      </c>
      <c r="H1844">
        <f>IF(F1844="","",IF(F1844&gt;0,10*F1844^2,0))</f>
        <v/>
      </c>
    </row>
    <row r="1845">
      <c r="A1845">
        <f>Input!A1845</f>
        <v/>
      </c>
      <c r="B1845">
        <f>IF(ISNUMBER(Input!B1845),IF(AND(Input!B1845&gt;=20,Input!B1845&lt;=700),Input!B1845,""),"")</f>
        <v/>
      </c>
      <c r="C1845">
        <f>IF(B1845="","",INT(A1845))</f>
        <v/>
      </c>
      <c r="D1845">
        <f>IF(B1845="","",HOUR(A1845))</f>
        <v/>
      </c>
      <c r="E1845">
        <f>IF(B1845="","",IF(INPUT!$I$1="","",IF(C1845&lt;(INT(INPUT!$I$1)-INPUT!$I$2),"Off Meds",IF(C1845&lt;=(INT(INPUT!$I$1)+INPUT!$I$2),"Washout","On Meds"))))</f>
        <v/>
      </c>
      <c r="F1845">
        <f>IF(B1845="","",1.509*(LN(B1845)^1.084-5.381))</f>
        <v/>
      </c>
      <c r="G1845">
        <f>IF(F1845="","",IF(F1845&lt;0,10*F1845^2,0))</f>
        <v/>
      </c>
      <c r="H1845">
        <f>IF(F1845="","",IF(F1845&gt;0,10*F1845^2,0))</f>
        <v/>
      </c>
    </row>
    <row r="1846">
      <c r="A1846">
        <f>Input!A1846</f>
        <v/>
      </c>
      <c r="B1846">
        <f>IF(ISNUMBER(Input!B1846),IF(AND(Input!B1846&gt;=20,Input!B1846&lt;=700),Input!B1846,""),"")</f>
        <v/>
      </c>
      <c r="C1846">
        <f>IF(B1846="","",INT(A1846))</f>
        <v/>
      </c>
      <c r="D1846">
        <f>IF(B1846="","",HOUR(A1846))</f>
        <v/>
      </c>
      <c r="E1846">
        <f>IF(B1846="","",IF(INPUT!$I$1="","",IF(C1846&lt;(INT(INPUT!$I$1)-INPUT!$I$2),"Off Meds",IF(C1846&lt;=(INT(INPUT!$I$1)+INPUT!$I$2),"Washout","On Meds"))))</f>
        <v/>
      </c>
      <c r="F1846">
        <f>IF(B1846="","",1.509*(LN(B1846)^1.084-5.381))</f>
        <v/>
      </c>
      <c r="G1846">
        <f>IF(F1846="","",IF(F1846&lt;0,10*F1846^2,0))</f>
        <v/>
      </c>
      <c r="H1846">
        <f>IF(F1846="","",IF(F1846&gt;0,10*F1846^2,0))</f>
        <v/>
      </c>
    </row>
    <row r="1847">
      <c r="A1847">
        <f>Input!A1847</f>
        <v/>
      </c>
      <c r="B1847">
        <f>IF(ISNUMBER(Input!B1847),IF(AND(Input!B1847&gt;=20,Input!B1847&lt;=700),Input!B1847,""),"")</f>
        <v/>
      </c>
      <c r="C1847">
        <f>IF(B1847="","",INT(A1847))</f>
        <v/>
      </c>
      <c r="D1847">
        <f>IF(B1847="","",HOUR(A1847))</f>
        <v/>
      </c>
      <c r="E1847">
        <f>IF(B1847="","",IF(INPUT!$I$1="","",IF(C1847&lt;(INT(INPUT!$I$1)-INPUT!$I$2),"Off Meds",IF(C1847&lt;=(INT(INPUT!$I$1)+INPUT!$I$2),"Washout","On Meds"))))</f>
        <v/>
      </c>
      <c r="F1847">
        <f>IF(B1847="","",1.509*(LN(B1847)^1.084-5.381))</f>
        <v/>
      </c>
      <c r="G1847">
        <f>IF(F1847="","",IF(F1847&lt;0,10*F1847^2,0))</f>
        <v/>
      </c>
      <c r="H1847">
        <f>IF(F1847="","",IF(F1847&gt;0,10*F1847^2,0))</f>
        <v/>
      </c>
    </row>
    <row r="1848">
      <c r="A1848">
        <f>Input!A1848</f>
        <v/>
      </c>
      <c r="B1848">
        <f>IF(ISNUMBER(Input!B1848),IF(AND(Input!B1848&gt;=20,Input!B1848&lt;=700),Input!B1848,""),"")</f>
        <v/>
      </c>
      <c r="C1848">
        <f>IF(B1848="","",INT(A1848))</f>
        <v/>
      </c>
      <c r="D1848">
        <f>IF(B1848="","",HOUR(A1848))</f>
        <v/>
      </c>
      <c r="E1848">
        <f>IF(B1848="","",IF(INPUT!$I$1="","",IF(C1848&lt;(INT(INPUT!$I$1)-INPUT!$I$2),"Off Meds",IF(C1848&lt;=(INT(INPUT!$I$1)+INPUT!$I$2),"Washout","On Meds"))))</f>
        <v/>
      </c>
      <c r="F1848">
        <f>IF(B1848="","",1.509*(LN(B1848)^1.084-5.381))</f>
        <v/>
      </c>
      <c r="G1848">
        <f>IF(F1848="","",IF(F1848&lt;0,10*F1848^2,0))</f>
        <v/>
      </c>
      <c r="H1848">
        <f>IF(F1848="","",IF(F1848&gt;0,10*F1848^2,0))</f>
        <v/>
      </c>
    </row>
    <row r="1849">
      <c r="A1849">
        <f>Input!A1849</f>
        <v/>
      </c>
      <c r="B1849">
        <f>IF(ISNUMBER(Input!B1849),IF(AND(Input!B1849&gt;=20,Input!B1849&lt;=700),Input!B1849,""),"")</f>
        <v/>
      </c>
      <c r="C1849">
        <f>IF(B1849="","",INT(A1849))</f>
        <v/>
      </c>
      <c r="D1849">
        <f>IF(B1849="","",HOUR(A1849))</f>
        <v/>
      </c>
      <c r="E1849">
        <f>IF(B1849="","",IF(INPUT!$I$1="","",IF(C1849&lt;(INT(INPUT!$I$1)-INPUT!$I$2),"Off Meds",IF(C1849&lt;=(INT(INPUT!$I$1)+INPUT!$I$2),"Washout","On Meds"))))</f>
        <v/>
      </c>
      <c r="F1849">
        <f>IF(B1849="","",1.509*(LN(B1849)^1.084-5.381))</f>
        <v/>
      </c>
      <c r="G1849">
        <f>IF(F1849="","",IF(F1849&lt;0,10*F1849^2,0))</f>
        <v/>
      </c>
      <c r="H1849">
        <f>IF(F1849="","",IF(F1849&gt;0,10*F1849^2,0))</f>
        <v/>
      </c>
    </row>
    <row r="1850">
      <c r="A1850">
        <f>Input!A1850</f>
        <v/>
      </c>
      <c r="B1850">
        <f>IF(ISNUMBER(Input!B1850),IF(AND(Input!B1850&gt;=20,Input!B1850&lt;=700),Input!B1850,""),"")</f>
        <v/>
      </c>
      <c r="C1850">
        <f>IF(B1850="","",INT(A1850))</f>
        <v/>
      </c>
      <c r="D1850">
        <f>IF(B1850="","",HOUR(A1850))</f>
        <v/>
      </c>
      <c r="E1850">
        <f>IF(B1850="","",IF(INPUT!$I$1="","",IF(C1850&lt;(INT(INPUT!$I$1)-INPUT!$I$2),"Off Meds",IF(C1850&lt;=(INT(INPUT!$I$1)+INPUT!$I$2),"Washout","On Meds"))))</f>
        <v/>
      </c>
      <c r="F1850">
        <f>IF(B1850="","",1.509*(LN(B1850)^1.084-5.381))</f>
        <v/>
      </c>
      <c r="G1850">
        <f>IF(F1850="","",IF(F1850&lt;0,10*F1850^2,0))</f>
        <v/>
      </c>
      <c r="H1850">
        <f>IF(F1850="","",IF(F1850&gt;0,10*F1850^2,0))</f>
        <v/>
      </c>
    </row>
    <row r="1851">
      <c r="A1851">
        <f>Input!A1851</f>
        <v/>
      </c>
      <c r="B1851">
        <f>IF(ISNUMBER(Input!B1851),IF(AND(Input!B1851&gt;=20,Input!B1851&lt;=700),Input!B1851,""),"")</f>
        <v/>
      </c>
      <c r="C1851">
        <f>IF(B1851="","",INT(A1851))</f>
        <v/>
      </c>
      <c r="D1851">
        <f>IF(B1851="","",HOUR(A1851))</f>
        <v/>
      </c>
      <c r="E1851">
        <f>IF(B1851="","",IF(INPUT!$I$1="","",IF(C1851&lt;(INT(INPUT!$I$1)-INPUT!$I$2),"Off Meds",IF(C1851&lt;=(INT(INPUT!$I$1)+INPUT!$I$2),"Washout","On Meds"))))</f>
        <v/>
      </c>
      <c r="F1851">
        <f>IF(B1851="","",1.509*(LN(B1851)^1.084-5.381))</f>
        <v/>
      </c>
      <c r="G1851">
        <f>IF(F1851="","",IF(F1851&lt;0,10*F1851^2,0))</f>
        <v/>
      </c>
      <c r="H1851">
        <f>IF(F1851="","",IF(F1851&gt;0,10*F1851^2,0))</f>
        <v/>
      </c>
    </row>
    <row r="1852">
      <c r="A1852">
        <f>Input!A1852</f>
        <v/>
      </c>
      <c r="B1852">
        <f>IF(ISNUMBER(Input!B1852),IF(AND(Input!B1852&gt;=20,Input!B1852&lt;=700),Input!B1852,""),"")</f>
        <v/>
      </c>
      <c r="C1852">
        <f>IF(B1852="","",INT(A1852))</f>
        <v/>
      </c>
      <c r="D1852">
        <f>IF(B1852="","",HOUR(A1852))</f>
        <v/>
      </c>
      <c r="E1852">
        <f>IF(B1852="","",IF(INPUT!$I$1="","",IF(C1852&lt;(INT(INPUT!$I$1)-INPUT!$I$2),"Off Meds",IF(C1852&lt;=(INT(INPUT!$I$1)+INPUT!$I$2),"Washout","On Meds"))))</f>
        <v/>
      </c>
      <c r="F1852">
        <f>IF(B1852="","",1.509*(LN(B1852)^1.084-5.381))</f>
        <v/>
      </c>
      <c r="G1852">
        <f>IF(F1852="","",IF(F1852&lt;0,10*F1852^2,0))</f>
        <v/>
      </c>
      <c r="H1852">
        <f>IF(F1852="","",IF(F1852&gt;0,10*F1852^2,0))</f>
        <v/>
      </c>
    </row>
    <row r="1853">
      <c r="A1853">
        <f>Input!A1853</f>
        <v/>
      </c>
      <c r="B1853">
        <f>IF(ISNUMBER(Input!B1853),IF(AND(Input!B1853&gt;=20,Input!B1853&lt;=700),Input!B1853,""),"")</f>
        <v/>
      </c>
      <c r="C1853">
        <f>IF(B1853="","",INT(A1853))</f>
        <v/>
      </c>
      <c r="D1853">
        <f>IF(B1853="","",HOUR(A1853))</f>
        <v/>
      </c>
      <c r="E1853">
        <f>IF(B1853="","",IF(INPUT!$I$1="","",IF(C1853&lt;(INT(INPUT!$I$1)-INPUT!$I$2),"Off Meds",IF(C1853&lt;=(INT(INPUT!$I$1)+INPUT!$I$2),"Washout","On Meds"))))</f>
        <v/>
      </c>
      <c r="F1853">
        <f>IF(B1853="","",1.509*(LN(B1853)^1.084-5.381))</f>
        <v/>
      </c>
      <c r="G1853">
        <f>IF(F1853="","",IF(F1853&lt;0,10*F1853^2,0))</f>
        <v/>
      </c>
      <c r="H1853">
        <f>IF(F1853="","",IF(F1853&gt;0,10*F1853^2,0))</f>
        <v/>
      </c>
    </row>
    <row r="1854">
      <c r="A1854">
        <f>Input!A1854</f>
        <v/>
      </c>
      <c r="B1854">
        <f>IF(ISNUMBER(Input!B1854),IF(AND(Input!B1854&gt;=20,Input!B1854&lt;=700),Input!B1854,""),"")</f>
        <v/>
      </c>
      <c r="C1854">
        <f>IF(B1854="","",INT(A1854))</f>
        <v/>
      </c>
      <c r="D1854">
        <f>IF(B1854="","",HOUR(A1854))</f>
        <v/>
      </c>
      <c r="E1854">
        <f>IF(B1854="","",IF(INPUT!$I$1="","",IF(C1854&lt;(INT(INPUT!$I$1)-INPUT!$I$2),"Off Meds",IF(C1854&lt;=(INT(INPUT!$I$1)+INPUT!$I$2),"Washout","On Meds"))))</f>
        <v/>
      </c>
      <c r="F1854">
        <f>IF(B1854="","",1.509*(LN(B1854)^1.084-5.381))</f>
        <v/>
      </c>
      <c r="G1854">
        <f>IF(F1854="","",IF(F1854&lt;0,10*F1854^2,0))</f>
        <v/>
      </c>
      <c r="H1854">
        <f>IF(F1854="","",IF(F1854&gt;0,10*F1854^2,0))</f>
        <v/>
      </c>
    </row>
    <row r="1855">
      <c r="A1855">
        <f>Input!A1855</f>
        <v/>
      </c>
      <c r="B1855">
        <f>IF(ISNUMBER(Input!B1855),IF(AND(Input!B1855&gt;=20,Input!B1855&lt;=700),Input!B1855,""),"")</f>
        <v/>
      </c>
      <c r="C1855">
        <f>IF(B1855="","",INT(A1855))</f>
        <v/>
      </c>
      <c r="D1855">
        <f>IF(B1855="","",HOUR(A1855))</f>
        <v/>
      </c>
      <c r="E1855">
        <f>IF(B1855="","",IF(INPUT!$I$1="","",IF(C1855&lt;(INT(INPUT!$I$1)-INPUT!$I$2),"Off Meds",IF(C1855&lt;=(INT(INPUT!$I$1)+INPUT!$I$2),"Washout","On Meds"))))</f>
        <v/>
      </c>
      <c r="F1855">
        <f>IF(B1855="","",1.509*(LN(B1855)^1.084-5.381))</f>
        <v/>
      </c>
      <c r="G1855">
        <f>IF(F1855="","",IF(F1855&lt;0,10*F1855^2,0))</f>
        <v/>
      </c>
      <c r="H1855">
        <f>IF(F1855="","",IF(F1855&gt;0,10*F1855^2,0))</f>
        <v/>
      </c>
    </row>
    <row r="1856">
      <c r="A1856">
        <f>Input!A1856</f>
        <v/>
      </c>
      <c r="B1856">
        <f>IF(ISNUMBER(Input!B1856),IF(AND(Input!B1856&gt;=20,Input!B1856&lt;=700),Input!B1856,""),"")</f>
        <v/>
      </c>
      <c r="C1856">
        <f>IF(B1856="","",INT(A1856))</f>
        <v/>
      </c>
      <c r="D1856">
        <f>IF(B1856="","",HOUR(A1856))</f>
        <v/>
      </c>
      <c r="E1856">
        <f>IF(B1856="","",IF(INPUT!$I$1="","",IF(C1856&lt;(INT(INPUT!$I$1)-INPUT!$I$2),"Off Meds",IF(C1856&lt;=(INT(INPUT!$I$1)+INPUT!$I$2),"Washout","On Meds"))))</f>
        <v/>
      </c>
      <c r="F1856">
        <f>IF(B1856="","",1.509*(LN(B1856)^1.084-5.381))</f>
        <v/>
      </c>
      <c r="G1856">
        <f>IF(F1856="","",IF(F1856&lt;0,10*F1856^2,0))</f>
        <v/>
      </c>
      <c r="H1856">
        <f>IF(F1856="","",IF(F1856&gt;0,10*F1856^2,0))</f>
        <v/>
      </c>
    </row>
    <row r="1857">
      <c r="A1857">
        <f>Input!A1857</f>
        <v/>
      </c>
      <c r="B1857">
        <f>IF(ISNUMBER(Input!B1857),IF(AND(Input!B1857&gt;=20,Input!B1857&lt;=700),Input!B1857,""),"")</f>
        <v/>
      </c>
      <c r="C1857">
        <f>IF(B1857="","",INT(A1857))</f>
        <v/>
      </c>
      <c r="D1857">
        <f>IF(B1857="","",HOUR(A1857))</f>
        <v/>
      </c>
      <c r="E1857">
        <f>IF(B1857="","",IF(INPUT!$I$1="","",IF(C1857&lt;(INT(INPUT!$I$1)-INPUT!$I$2),"Off Meds",IF(C1857&lt;=(INT(INPUT!$I$1)+INPUT!$I$2),"Washout","On Meds"))))</f>
        <v/>
      </c>
      <c r="F1857">
        <f>IF(B1857="","",1.509*(LN(B1857)^1.084-5.381))</f>
        <v/>
      </c>
      <c r="G1857">
        <f>IF(F1857="","",IF(F1857&lt;0,10*F1857^2,0))</f>
        <v/>
      </c>
      <c r="H1857">
        <f>IF(F1857="","",IF(F1857&gt;0,10*F1857^2,0))</f>
        <v/>
      </c>
    </row>
    <row r="1858">
      <c r="A1858">
        <f>Input!A1858</f>
        <v/>
      </c>
      <c r="B1858">
        <f>IF(ISNUMBER(Input!B1858),IF(AND(Input!B1858&gt;=20,Input!B1858&lt;=700),Input!B1858,""),"")</f>
        <v/>
      </c>
      <c r="C1858">
        <f>IF(B1858="","",INT(A1858))</f>
        <v/>
      </c>
      <c r="D1858">
        <f>IF(B1858="","",HOUR(A1858))</f>
        <v/>
      </c>
      <c r="E1858">
        <f>IF(B1858="","",IF(INPUT!$I$1="","",IF(C1858&lt;(INT(INPUT!$I$1)-INPUT!$I$2),"Off Meds",IF(C1858&lt;=(INT(INPUT!$I$1)+INPUT!$I$2),"Washout","On Meds"))))</f>
        <v/>
      </c>
      <c r="F1858">
        <f>IF(B1858="","",1.509*(LN(B1858)^1.084-5.381))</f>
        <v/>
      </c>
      <c r="G1858">
        <f>IF(F1858="","",IF(F1858&lt;0,10*F1858^2,0))</f>
        <v/>
      </c>
      <c r="H1858">
        <f>IF(F1858="","",IF(F1858&gt;0,10*F1858^2,0))</f>
        <v/>
      </c>
    </row>
    <row r="1859">
      <c r="A1859">
        <f>Input!A1859</f>
        <v/>
      </c>
      <c r="B1859">
        <f>IF(ISNUMBER(Input!B1859),IF(AND(Input!B1859&gt;=20,Input!B1859&lt;=700),Input!B1859,""),"")</f>
        <v/>
      </c>
      <c r="C1859">
        <f>IF(B1859="","",INT(A1859))</f>
        <v/>
      </c>
      <c r="D1859">
        <f>IF(B1859="","",HOUR(A1859))</f>
        <v/>
      </c>
      <c r="E1859">
        <f>IF(B1859="","",IF(INPUT!$I$1="","",IF(C1859&lt;(INT(INPUT!$I$1)-INPUT!$I$2),"Off Meds",IF(C1859&lt;=(INT(INPUT!$I$1)+INPUT!$I$2),"Washout","On Meds"))))</f>
        <v/>
      </c>
      <c r="F1859">
        <f>IF(B1859="","",1.509*(LN(B1859)^1.084-5.381))</f>
        <v/>
      </c>
      <c r="G1859">
        <f>IF(F1859="","",IF(F1859&lt;0,10*F1859^2,0))</f>
        <v/>
      </c>
      <c r="H1859">
        <f>IF(F1859="","",IF(F1859&gt;0,10*F1859^2,0))</f>
        <v/>
      </c>
    </row>
    <row r="1860">
      <c r="A1860">
        <f>Input!A1860</f>
        <v/>
      </c>
      <c r="B1860">
        <f>IF(ISNUMBER(Input!B1860),IF(AND(Input!B1860&gt;=20,Input!B1860&lt;=700),Input!B1860,""),"")</f>
        <v/>
      </c>
      <c r="C1860">
        <f>IF(B1860="","",INT(A1860))</f>
        <v/>
      </c>
      <c r="D1860">
        <f>IF(B1860="","",HOUR(A1860))</f>
        <v/>
      </c>
      <c r="E1860">
        <f>IF(B1860="","",IF(INPUT!$I$1="","",IF(C1860&lt;(INT(INPUT!$I$1)-INPUT!$I$2),"Off Meds",IF(C1860&lt;=(INT(INPUT!$I$1)+INPUT!$I$2),"Washout","On Meds"))))</f>
        <v/>
      </c>
      <c r="F1860">
        <f>IF(B1860="","",1.509*(LN(B1860)^1.084-5.381))</f>
        <v/>
      </c>
      <c r="G1860">
        <f>IF(F1860="","",IF(F1860&lt;0,10*F1860^2,0))</f>
        <v/>
      </c>
      <c r="H1860">
        <f>IF(F1860="","",IF(F1860&gt;0,10*F1860^2,0))</f>
        <v/>
      </c>
    </row>
    <row r="1861">
      <c r="A1861">
        <f>Input!A1861</f>
        <v/>
      </c>
      <c r="B1861">
        <f>IF(ISNUMBER(Input!B1861),IF(AND(Input!B1861&gt;=20,Input!B1861&lt;=700),Input!B1861,""),"")</f>
        <v/>
      </c>
      <c r="C1861">
        <f>IF(B1861="","",INT(A1861))</f>
        <v/>
      </c>
      <c r="D1861">
        <f>IF(B1861="","",HOUR(A1861))</f>
        <v/>
      </c>
      <c r="E1861">
        <f>IF(B1861="","",IF(INPUT!$I$1="","",IF(C1861&lt;(INT(INPUT!$I$1)-INPUT!$I$2),"Off Meds",IF(C1861&lt;=(INT(INPUT!$I$1)+INPUT!$I$2),"Washout","On Meds"))))</f>
        <v/>
      </c>
      <c r="F1861">
        <f>IF(B1861="","",1.509*(LN(B1861)^1.084-5.381))</f>
        <v/>
      </c>
      <c r="G1861">
        <f>IF(F1861="","",IF(F1861&lt;0,10*F1861^2,0))</f>
        <v/>
      </c>
      <c r="H1861">
        <f>IF(F1861="","",IF(F1861&gt;0,10*F1861^2,0))</f>
        <v/>
      </c>
    </row>
    <row r="1862">
      <c r="A1862">
        <f>Input!A1862</f>
        <v/>
      </c>
      <c r="B1862">
        <f>IF(ISNUMBER(Input!B1862),IF(AND(Input!B1862&gt;=20,Input!B1862&lt;=700),Input!B1862,""),"")</f>
        <v/>
      </c>
      <c r="C1862">
        <f>IF(B1862="","",INT(A1862))</f>
        <v/>
      </c>
      <c r="D1862">
        <f>IF(B1862="","",HOUR(A1862))</f>
        <v/>
      </c>
      <c r="E1862">
        <f>IF(B1862="","",IF(INPUT!$I$1="","",IF(C1862&lt;(INT(INPUT!$I$1)-INPUT!$I$2),"Off Meds",IF(C1862&lt;=(INT(INPUT!$I$1)+INPUT!$I$2),"Washout","On Meds"))))</f>
        <v/>
      </c>
      <c r="F1862">
        <f>IF(B1862="","",1.509*(LN(B1862)^1.084-5.381))</f>
        <v/>
      </c>
      <c r="G1862">
        <f>IF(F1862="","",IF(F1862&lt;0,10*F1862^2,0))</f>
        <v/>
      </c>
      <c r="H1862">
        <f>IF(F1862="","",IF(F1862&gt;0,10*F1862^2,0))</f>
        <v/>
      </c>
    </row>
    <row r="1863">
      <c r="A1863">
        <f>Input!A1863</f>
        <v/>
      </c>
      <c r="B1863">
        <f>IF(ISNUMBER(Input!B1863),IF(AND(Input!B1863&gt;=20,Input!B1863&lt;=700),Input!B1863,""),"")</f>
        <v/>
      </c>
      <c r="C1863">
        <f>IF(B1863="","",INT(A1863))</f>
        <v/>
      </c>
      <c r="D1863">
        <f>IF(B1863="","",HOUR(A1863))</f>
        <v/>
      </c>
      <c r="E1863">
        <f>IF(B1863="","",IF(INPUT!$I$1="","",IF(C1863&lt;(INT(INPUT!$I$1)-INPUT!$I$2),"Off Meds",IF(C1863&lt;=(INT(INPUT!$I$1)+INPUT!$I$2),"Washout","On Meds"))))</f>
        <v/>
      </c>
      <c r="F1863">
        <f>IF(B1863="","",1.509*(LN(B1863)^1.084-5.381))</f>
        <v/>
      </c>
      <c r="G1863">
        <f>IF(F1863="","",IF(F1863&lt;0,10*F1863^2,0))</f>
        <v/>
      </c>
      <c r="H1863">
        <f>IF(F1863="","",IF(F1863&gt;0,10*F1863^2,0))</f>
        <v/>
      </c>
    </row>
    <row r="1864">
      <c r="A1864">
        <f>Input!A1864</f>
        <v/>
      </c>
      <c r="B1864">
        <f>IF(ISNUMBER(Input!B1864),IF(AND(Input!B1864&gt;=20,Input!B1864&lt;=700),Input!B1864,""),"")</f>
        <v/>
      </c>
      <c r="C1864">
        <f>IF(B1864="","",INT(A1864))</f>
        <v/>
      </c>
      <c r="D1864">
        <f>IF(B1864="","",HOUR(A1864))</f>
        <v/>
      </c>
      <c r="E1864">
        <f>IF(B1864="","",IF(INPUT!$I$1="","",IF(C1864&lt;(INT(INPUT!$I$1)-INPUT!$I$2),"Off Meds",IF(C1864&lt;=(INT(INPUT!$I$1)+INPUT!$I$2),"Washout","On Meds"))))</f>
        <v/>
      </c>
      <c r="F1864">
        <f>IF(B1864="","",1.509*(LN(B1864)^1.084-5.381))</f>
        <v/>
      </c>
      <c r="G1864">
        <f>IF(F1864="","",IF(F1864&lt;0,10*F1864^2,0))</f>
        <v/>
      </c>
      <c r="H1864">
        <f>IF(F1864="","",IF(F1864&gt;0,10*F1864^2,0))</f>
        <v/>
      </c>
    </row>
    <row r="1865">
      <c r="A1865">
        <f>Input!A1865</f>
        <v/>
      </c>
      <c r="B1865">
        <f>IF(ISNUMBER(Input!B1865),IF(AND(Input!B1865&gt;=20,Input!B1865&lt;=700),Input!B1865,""),"")</f>
        <v/>
      </c>
      <c r="C1865">
        <f>IF(B1865="","",INT(A1865))</f>
        <v/>
      </c>
      <c r="D1865">
        <f>IF(B1865="","",HOUR(A1865))</f>
        <v/>
      </c>
      <c r="E1865">
        <f>IF(B1865="","",IF(INPUT!$I$1="","",IF(C1865&lt;(INT(INPUT!$I$1)-INPUT!$I$2),"Off Meds",IF(C1865&lt;=(INT(INPUT!$I$1)+INPUT!$I$2),"Washout","On Meds"))))</f>
        <v/>
      </c>
      <c r="F1865">
        <f>IF(B1865="","",1.509*(LN(B1865)^1.084-5.381))</f>
        <v/>
      </c>
      <c r="G1865">
        <f>IF(F1865="","",IF(F1865&lt;0,10*F1865^2,0))</f>
        <v/>
      </c>
      <c r="H1865">
        <f>IF(F1865="","",IF(F1865&gt;0,10*F1865^2,0))</f>
        <v/>
      </c>
    </row>
    <row r="1866">
      <c r="A1866">
        <f>Input!A1866</f>
        <v/>
      </c>
      <c r="B1866">
        <f>IF(ISNUMBER(Input!B1866),IF(AND(Input!B1866&gt;=20,Input!B1866&lt;=700),Input!B1866,""),"")</f>
        <v/>
      </c>
      <c r="C1866">
        <f>IF(B1866="","",INT(A1866))</f>
        <v/>
      </c>
      <c r="D1866">
        <f>IF(B1866="","",HOUR(A1866))</f>
        <v/>
      </c>
      <c r="E1866">
        <f>IF(B1866="","",IF(INPUT!$I$1="","",IF(C1866&lt;(INT(INPUT!$I$1)-INPUT!$I$2),"Off Meds",IF(C1866&lt;=(INT(INPUT!$I$1)+INPUT!$I$2),"Washout","On Meds"))))</f>
        <v/>
      </c>
      <c r="F1866">
        <f>IF(B1866="","",1.509*(LN(B1866)^1.084-5.381))</f>
        <v/>
      </c>
      <c r="G1866">
        <f>IF(F1866="","",IF(F1866&lt;0,10*F1866^2,0))</f>
        <v/>
      </c>
      <c r="H1866">
        <f>IF(F1866="","",IF(F1866&gt;0,10*F1866^2,0))</f>
        <v/>
      </c>
    </row>
    <row r="1867">
      <c r="A1867">
        <f>Input!A1867</f>
        <v/>
      </c>
      <c r="B1867">
        <f>IF(ISNUMBER(Input!B1867),IF(AND(Input!B1867&gt;=20,Input!B1867&lt;=700),Input!B1867,""),"")</f>
        <v/>
      </c>
      <c r="C1867">
        <f>IF(B1867="","",INT(A1867))</f>
        <v/>
      </c>
      <c r="D1867">
        <f>IF(B1867="","",HOUR(A1867))</f>
        <v/>
      </c>
      <c r="E1867">
        <f>IF(B1867="","",IF(INPUT!$I$1="","",IF(C1867&lt;(INT(INPUT!$I$1)-INPUT!$I$2),"Off Meds",IF(C1867&lt;=(INT(INPUT!$I$1)+INPUT!$I$2),"Washout","On Meds"))))</f>
        <v/>
      </c>
      <c r="F1867">
        <f>IF(B1867="","",1.509*(LN(B1867)^1.084-5.381))</f>
        <v/>
      </c>
      <c r="G1867">
        <f>IF(F1867="","",IF(F1867&lt;0,10*F1867^2,0))</f>
        <v/>
      </c>
      <c r="H1867">
        <f>IF(F1867="","",IF(F1867&gt;0,10*F1867^2,0))</f>
        <v/>
      </c>
    </row>
    <row r="1868">
      <c r="A1868">
        <f>Input!A1868</f>
        <v/>
      </c>
      <c r="B1868">
        <f>IF(ISNUMBER(Input!B1868),IF(AND(Input!B1868&gt;=20,Input!B1868&lt;=700),Input!B1868,""),"")</f>
        <v/>
      </c>
      <c r="C1868">
        <f>IF(B1868="","",INT(A1868))</f>
        <v/>
      </c>
      <c r="D1868">
        <f>IF(B1868="","",HOUR(A1868))</f>
        <v/>
      </c>
      <c r="E1868">
        <f>IF(B1868="","",IF(INPUT!$I$1="","",IF(C1868&lt;(INT(INPUT!$I$1)-INPUT!$I$2),"Off Meds",IF(C1868&lt;=(INT(INPUT!$I$1)+INPUT!$I$2),"Washout","On Meds"))))</f>
        <v/>
      </c>
      <c r="F1868">
        <f>IF(B1868="","",1.509*(LN(B1868)^1.084-5.381))</f>
        <v/>
      </c>
      <c r="G1868">
        <f>IF(F1868="","",IF(F1868&lt;0,10*F1868^2,0))</f>
        <v/>
      </c>
      <c r="H1868">
        <f>IF(F1868="","",IF(F1868&gt;0,10*F1868^2,0))</f>
        <v/>
      </c>
    </row>
    <row r="1869">
      <c r="A1869">
        <f>Input!A1869</f>
        <v/>
      </c>
      <c r="B1869">
        <f>IF(ISNUMBER(Input!B1869),IF(AND(Input!B1869&gt;=20,Input!B1869&lt;=700),Input!B1869,""),"")</f>
        <v/>
      </c>
      <c r="C1869">
        <f>IF(B1869="","",INT(A1869))</f>
        <v/>
      </c>
      <c r="D1869">
        <f>IF(B1869="","",HOUR(A1869))</f>
        <v/>
      </c>
      <c r="E1869">
        <f>IF(B1869="","",IF(INPUT!$I$1="","",IF(C1869&lt;(INT(INPUT!$I$1)-INPUT!$I$2),"Off Meds",IF(C1869&lt;=(INT(INPUT!$I$1)+INPUT!$I$2),"Washout","On Meds"))))</f>
        <v/>
      </c>
      <c r="F1869">
        <f>IF(B1869="","",1.509*(LN(B1869)^1.084-5.381))</f>
        <v/>
      </c>
      <c r="G1869">
        <f>IF(F1869="","",IF(F1869&lt;0,10*F1869^2,0))</f>
        <v/>
      </c>
      <c r="H1869">
        <f>IF(F1869="","",IF(F1869&gt;0,10*F1869^2,0))</f>
        <v/>
      </c>
    </row>
    <row r="1870">
      <c r="A1870">
        <f>Input!A1870</f>
        <v/>
      </c>
      <c r="B1870">
        <f>IF(ISNUMBER(Input!B1870),IF(AND(Input!B1870&gt;=20,Input!B1870&lt;=700),Input!B1870,""),"")</f>
        <v/>
      </c>
      <c r="C1870">
        <f>IF(B1870="","",INT(A1870))</f>
        <v/>
      </c>
      <c r="D1870">
        <f>IF(B1870="","",HOUR(A1870))</f>
        <v/>
      </c>
      <c r="E1870">
        <f>IF(B1870="","",IF(INPUT!$I$1="","",IF(C1870&lt;(INT(INPUT!$I$1)-INPUT!$I$2),"Off Meds",IF(C1870&lt;=(INT(INPUT!$I$1)+INPUT!$I$2),"Washout","On Meds"))))</f>
        <v/>
      </c>
      <c r="F1870">
        <f>IF(B1870="","",1.509*(LN(B1870)^1.084-5.381))</f>
        <v/>
      </c>
      <c r="G1870">
        <f>IF(F1870="","",IF(F1870&lt;0,10*F1870^2,0))</f>
        <v/>
      </c>
      <c r="H1870">
        <f>IF(F1870="","",IF(F1870&gt;0,10*F1870^2,0))</f>
        <v/>
      </c>
    </row>
    <row r="1871">
      <c r="A1871">
        <f>Input!A1871</f>
        <v/>
      </c>
      <c r="B1871">
        <f>IF(ISNUMBER(Input!B1871),IF(AND(Input!B1871&gt;=20,Input!B1871&lt;=700),Input!B1871,""),"")</f>
        <v/>
      </c>
      <c r="C1871">
        <f>IF(B1871="","",INT(A1871))</f>
        <v/>
      </c>
      <c r="D1871">
        <f>IF(B1871="","",HOUR(A1871))</f>
        <v/>
      </c>
      <c r="E1871">
        <f>IF(B1871="","",IF(INPUT!$I$1="","",IF(C1871&lt;(INT(INPUT!$I$1)-INPUT!$I$2),"Off Meds",IF(C1871&lt;=(INT(INPUT!$I$1)+INPUT!$I$2),"Washout","On Meds"))))</f>
        <v/>
      </c>
      <c r="F1871">
        <f>IF(B1871="","",1.509*(LN(B1871)^1.084-5.381))</f>
        <v/>
      </c>
      <c r="G1871">
        <f>IF(F1871="","",IF(F1871&lt;0,10*F1871^2,0))</f>
        <v/>
      </c>
      <c r="H1871">
        <f>IF(F1871="","",IF(F1871&gt;0,10*F1871^2,0))</f>
        <v/>
      </c>
    </row>
    <row r="1872">
      <c r="A1872">
        <f>Input!A1872</f>
        <v/>
      </c>
      <c r="B1872">
        <f>IF(ISNUMBER(Input!B1872),IF(AND(Input!B1872&gt;=20,Input!B1872&lt;=700),Input!B1872,""),"")</f>
        <v/>
      </c>
      <c r="C1872">
        <f>IF(B1872="","",INT(A1872))</f>
        <v/>
      </c>
      <c r="D1872">
        <f>IF(B1872="","",HOUR(A1872))</f>
        <v/>
      </c>
      <c r="E1872">
        <f>IF(B1872="","",IF(INPUT!$I$1="","",IF(C1872&lt;(INT(INPUT!$I$1)-INPUT!$I$2),"Off Meds",IF(C1872&lt;=(INT(INPUT!$I$1)+INPUT!$I$2),"Washout","On Meds"))))</f>
        <v/>
      </c>
      <c r="F1872">
        <f>IF(B1872="","",1.509*(LN(B1872)^1.084-5.381))</f>
        <v/>
      </c>
      <c r="G1872">
        <f>IF(F1872="","",IF(F1872&lt;0,10*F1872^2,0))</f>
        <v/>
      </c>
      <c r="H1872">
        <f>IF(F1872="","",IF(F1872&gt;0,10*F1872^2,0))</f>
        <v/>
      </c>
    </row>
    <row r="1873">
      <c r="A1873">
        <f>Input!A1873</f>
        <v/>
      </c>
      <c r="B1873">
        <f>IF(ISNUMBER(Input!B1873),IF(AND(Input!B1873&gt;=20,Input!B1873&lt;=700),Input!B1873,""),"")</f>
        <v/>
      </c>
      <c r="C1873">
        <f>IF(B1873="","",INT(A1873))</f>
        <v/>
      </c>
      <c r="D1873">
        <f>IF(B1873="","",HOUR(A1873))</f>
        <v/>
      </c>
      <c r="E1873">
        <f>IF(B1873="","",IF(INPUT!$I$1="","",IF(C1873&lt;(INT(INPUT!$I$1)-INPUT!$I$2),"Off Meds",IF(C1873&lt;=(INT(INPUT!$I$1)+INPUT!$I$2),"Washout","On Meds"))))</f>
        <v/>
      </c>
      <c r="F1873">
        <f>IF(B1873="","",1.509*(LN(B1873)^1.084-5.381))</f>
        <v/>
      </c>
      <c r="G1873">
        <f>IF(F1873="","",IF(F1873&lt;0,10*F1873^2,0))</f>
        <v/>
      </c>
      <c r="H1873">
        <f>IF(F1873="","",IF(F1873&gt;0,10*F1873^2,0))</f>
        <v/>
      </c>
    </row>
    <row r="1874">
      <c r="A1874">
        <f>Input!A1874</f>
        <v/>
      </c>
      <c r="B1874">
        <f>IF(ISNUMBER(Input!B1874),IF(AND(Input!B1874&gt;=20,Input!B1874&lt;=700),Input!B1874,""),"")</f>
        <v/>
      </c>
      <c r="C1874">
        <f>IF(B1874="","",INT(A1874))</f>
        <v/>
      </c>
      <c r="D1874">
        <f>IF(B1874="","",HOUR(A1874))</f>
        <v/>
      </c>
      <c r="E1874">
        <f>IF(B1874="","",IF(INPUT!$I$1="","",IF(C1874&lt;(INT(INPUT!$I$1)-INPUT!$I$2),"Off Meds",IF(C1874&lt;=(INT(INPUT!$I$1)+INPUT!$I$2),"Washout","On Meds"))))</f>
        <v/>
      </c>
      <c r="F1874">
        <f>IF(B1874="","",1.509*(LN(B1874)^1.084-5.381))</f>
        <v/>
      </c>
      <c r="G1874">
        <f>IF(F1874="","",IF(F1874&lt;0,10*F1874^2,0))</f>
        <v/>
      </c>
      <c r="H1874">
        <f>IF(F1874="","",IF(F1874&gt;0,10*F1874^2,0))</f>
        <v/>
      </c>
    </row>
    <row r="1875">
      <c r="A1875">
        <f>Input!A1875</f>
        <v/>
      </c>
      <c r="B1875">
        <f>IF(ISNUMBER(Input!B1875),IF(AND(Input!B1875&gt;=20,Input!B1875&lt;=700),Input!B1875,""),"")</f>
        <v/>
      </c>
      <c r="C1875">
        <f>IF(B1875="","",INT(A1875))</f>
        <v/>
      </c>
      <c r="D1875">
        <f>IF(B1875="","",HOUR(A1875))</f>
        <v/>
      </c>
      <c r="E1875">
        <f>IF(B1875="","",IF(INPUT!$I$1="","",IF(C1875&lt;(INT(INPUT!$I$1)-INPUT!$I$2),"Off Meds",IF(C1875&lt;=(INT(INPUT!$I$1)+INPUT!$I$2),"Washout","On Meds"))))</f>
        <v/>
      </c>
      <c r="F1875">
        <f>IF(B1875="","",1.509*(LN(B1875)^1.084-5.381))</f>
        <v/>
      </c>
      <c r="G1875">
        <f>IF(F1875="","",IF(F1875&lt;0,10*F1875^2,0))</f>
        <v/>
      </c>
      <c r="H1875">
        <f>IF(F1875="","",IF(F1875&gt;0,10*F1875^2,0))</f>
        <v/>
      </c>
    </row>
    <row r="1876">
      <c r="A1876">
        <f>Input!A1876</f>
        <v/>
      </c>
      <c r="B1876">
        <f>IF(ISNUMBER(Input!B1876),IF(AND(Input!B1876&gt;=20,Input!B1876&lt;=700),Input!B1876,""),"")</f>
        <v/>
      </c>
      <c r="C1876">
        <f>IF(B1876="","",INT(A1876))</f>
        <v/>
      </c>
      <c r="D1876">
        <f>IF(B1876="","",HOUR(A1876))</f>
        <v/>
      </c>
      <c r="E1876">
        <f>IF(B1876="","",IF(INPUT!$I$1="","",IF(C1876&lt;(INT(INPUT!$I$1)-INPUT!$I$2),"Off Meds",IF(C1876&lt;=(INT(INPUT!$I$1)+INPUT!$I$2),"Washout","On Meds"))))</f>
        <v/>
      </c>
      <c r="F1876">
        <f>IF(B1876="","",1.509*(LN(B1876)^1.084-5.381))</f>
        <v/>
      </c>
      <c r="G1876">
        <f>IF(F1876="","",IF(F1876&lt;0,10*F1876^2,0))</f>
        <v/>
      </c>
      <c r="H1876">
        <f>IF(F1876="","",IF(F1876&gt;0,10*F1876^2,0))</f>
        <v/>
      </c>
    </row>
    <row r="1877">
      <c r="A1877">
        <f>Input!A1877</f>
        <v/>
      </c>
      <c r="B1877">
        <f>IF(ISNUMBER(Input!B1877),IF(AND(Input!B1877&gt;=20,Input!B1877&lt;=700),Input!B1877,""),"")</f>
        <v/>
      </c>
      <c r="C1877">
        <f>IF(B1877="","",INT(A1877))</f>
        <v/>
      </c>
      <c r="D1877">
        <f>IF(B1877="","",HOUR(A1877))</f>
        <v/>
      </c>
      <c r="E1877">
        <f>IF(B1877="","",IF(INPUT!$I$1="","",IF(C1877&lt;(INT(INPUT!$I$1)-INPUT!$I$2),"Off Meds",IF(C1877&lt;=(INT(INPUT!$I$1)+INPUT!$I$2),"Washout","On Meds"))))</f>
        <v/>
      </c>
      <c r="F1877">
        <f>IF(B1877="","",1.509*(LN(B1877)^1.084-5.381))</f>
        <v/>
      </c>
      <c r="G1877">
        <f>IF(F1877="","",IF(F1877&lt;0,10*F1877^2,0))</f>
        <v/>
      </c>
      <c r="H1877">
        <f>IF(F1877="","",IF(F1877&gt;0,10*F1877^2,0))</f>
        <v/>
      </c>
    </row>
    <row r="1878">
      <c r="A1878">
        <f>Input!A1878</f>
        <v/>
      </c>
      <c r="B1878">
        <f>IF(ISNUMBER(Input!B1878),IF(AND(Input!B1878&gt;=20,Input!B1878&lt;=700),Input!B1878,""),"")</f>
        <v/>
      </c>
      <c r="C1878">
        <f>IF(B1878="","",INT(A1878))</f>
        <v/>
      </c>
      <c r="D1878">
        <f>IF(B1878="","",HOUR(A1878))</f>
        <v/>
      </c>
      <c r="E1878">
        <f>IF(B1878="","",IF(INPUT!$I$1="","",IF(C1878&lt;(INT(INPUT!$I$1)-INPUT!$I$2),"Off Meds",IF(C1878&lt;=(INT(INPUT!$I$1)+INPUT!$I$2),"Washout","On Meds"))))</f>
        <v/>
      </c>
      <c r="F1878">
        <f>IF(B1878="","",1.509*(LN(B1878)^1.084-5.381))</f>
        <v/>
      </c>
      <c r="G1878">
        <f>IF(F1878="","",IF(F1878&lt;0,10*F1878^2,0))</f>
        <v/>
      </c>
      <c r="H1878">
        <f>IF(F1878="","",IF(F1878&gt;0,10*F1878^2,0))</f>
        <v/>
      </c>
    </row>
    <row r="1879">
      <c r="A1879">
        <f>Input!A1879</f>
        <v/>
      </c>
      <c r="B1879">
        <f>IF(ISNUMBER(Input!B1879),IF(AND(Input!B1879&gt;=20,Input!B1879&lt;=700),Input!B1879,""),"")</f>
        <v/>
      </c>
      <c r="C1879">
        <f>IF(B1879="","",INT(A1879))</f>
        <v/>
      </c>
      <c r="D1879">
        <f>IF(B1879="","",HOUR(A1879))</f>
        <v/>
      </c>
      <c r="E1879">
        <f>IF(B1879="","",IF(INPUT!$I$1="","",IF(C1879&lt;(INT(INPUT!$I$1)-INPUT!$I$2),"Off Meds",IF(C1879&lt;=(INT(INPUT!$I$1)+INPUT!$I$2),"Washout","On Meds"))))</f>
        <v/>
      </c>
      <c r="F1879">
        <f>IF(B1879="","",1.509*(LN(B1879)^1.084-5.381))</f>
        <v/>
      </c>
      <c r="G1879">
        <f>IF(F1879="","",IF(F1879&lt;0,10*F1879^2,0))</f>
        <v/>
      </c>
      <c r="H1879">
        <f>IF(F1879="","",IF(F1879&gt;0,10*F1879^2,0))</f>
        <v/>
      </c>
    </row>
    <row r="1880">
      <c r="A1880">
        <f>Input!A1880</f>
        <v/>
      </c>
      <c r="B1880">
        <f>IF(ISNUMBER(Input!B1880),IF(AND(Input!B1880&gt;=20,Input!B1880&lt;=700),Input!B1880,""),"")</f>
        <v/>
      </c>
      <c r="C1880">
        <f>IF(B1880="","",INT(A1880))</f>
        <v/>
      </c>
      <c r="D1880">
        <f>IF(B1880="","",HOUR(A1880))</f>
        <v/>
      </c>
      <c r="E1880">
        <f>IF(B1880="","",IF(INPUT!$I$1="","",IF(C1880&lt;(INT(INPUT!$I$1)-INPUT!$I$2),"Off Meds",IF(C1880&lt;=(INT(INPUT!$I$1)+INPUT!$I$2),"Washout","On Meds"))))</f>
        <v/>
      </c>
      <c r="F1880">
        <f>IF(B1880="","",1.509*(LN(B1880)^1.084-5.381))</f>
        <v/>
      </c>
      <c r="G1880">
        <f>IF(F1880="","",IF(F1880&lt;0,10*F1880^2,0))</f>
        <v/>
      </c>
      <c r="H1880">
        <f>IF(F1880="","",IF(F1880&gt;0,10*F1880^2,0))</f>
        <v/>
      </c>
    </row>
    <row r="1881">
      <c r="A1881">
        <f>Input!A1881</f>
        <v/>
      </c>
      <c r="B1881">
        <f>IF(ISNUMBER(Input!B1881),IF(AND(Input!B1881&gt;=20,Input!B1881&lt;=700),Input!B1881,""),"")</f>
        <v/>
      </c>
      <c r="C1881">
        <f>IF(B1881="","",INT(A1881))</f>
        <v/>
      </c>
      <c r="D1881">
        <f>IF(B1881="","",HOUR(A1881))</f>
        <v/>
      </c>
      <c r="E1881">
        <f>IF(B1881="","",IF(INPUT!$I$1="","",IF(C1881&lt;(INT(INPUT!$I$1)-INPUT!$I$2),"Off Meds",IF(C1881&lt;=(INT(INPUT!$I$1)+INPUT!$I$2),"Washout","On Meds"))))</f>
        <v/>
      </c>
      <c r="F1881">
        <f>IF(B1881="","",1.509*(LN(B1881)^1.084-5.381))</f>
        <v/>
      </c>
      <c r="G1881">
        <f>IF(F1881="","",IF(F1881&lt;0,10*F1881^2,0))</f>
        <v/>
      </c>
      <c r="H1881">
        <f>IF(F1881="","",IF(F1881&gt;0,10*F1881^2,0))</f>
        <v/>
      </c>
    </row>
    <row r="1882">
      <c r="A1882">
        <f>Input!A1882</f>
        <v/>
      </c>
      <c r="B1882">
        <f>IF(ISNUMBER(Input!B1882),IF(AND(Input!B1882&gt;=20,Input!B1882&lt;=700),Input!B1882,""),"")</f>
        <v/>
      </c>
      <c r="C1882">
        <f>IF(B1882="","",INT(A1882))</f>
        <v/>
      </c>
      <c r="D1882">
        <f>IF(B1882="","",HOUR(A1882))</f>
        <v/>
      </c>
      <c r="E1882">
        <f>IF(B1882="","",IF(INPUT!$I$1="","",IF(C1882&lt;(INT(INPUT!$I$1)-INPUT!$I$2),"Off Meds",IF(C1882&lt;=(INT(INPUT!$I$1)+INPUT!$I$2),"Washout","On Meds"))))</f>
        <v/>
      </c>
      <c r="F1882">
        <f>IF(B1882="","",1.509*(LN(B1882)^1.084-5.381))</f>
        <v/>
      </c>
      <c r="G1882">
        <f>IF(F1882="","",IF(F1882&lt;0,10*F1882^2,0))</f>
        <v/>
      </c>
      <c r="H1882">
        <f>IF(F1882="","",IF(F1882&gt;0,10*F1882^2,0))</f>
        <v/>
      </c>
    </row>
    <row r="1883">
      <c r="A1883">
        <f>Input!A1883</f>
        <v/>
      </c>
      <c r="B1883">
        <f>IF(ISNUMBER(Input!B1883),IF(AND(Input!B1883&gt;=20,Input!B1883&lt;=700),Input!B1883,""),"")</f>
        <v/>
      </c>
      <c r="C1883">
        <f>IF(B1883="","",INT(A1883))</f>
        <v/>
      </c>
      <c r="D1883">
        <f>IF(B1883="","",HOUR(A1883))</f>
        <v/>
      </c>
      <c r="E1883">
        <f>IF(B1883="","",IF(INPUT!$I$1="","",IF(C1883&lt;(INT(INPUT!$I$1)-INPUT!$I$2),"Off Meds",IF(C1883&lt;=(INT(INPUT!$I$1)+INPUT!$I$2),"Washout","On Meds"))))</f>
        <v/>
      </c>
      <c r="F1883">
        <f>IF(B1883="","",1.509*(LN(B1883)^1.084-5.381))</f>
        <v/>
      </c>
      <c r="G1883">
        <f>IF(F1883="","",IF(F1883&lt;0,10*F1883^2,0))</f>
        <v/>
      </c>
      <c r="H1883">
        <f>IF(F1883="","",IF(F1883&gt;0,10*F1883^2,0))</f>
        <v/>
      </c>
    </row>
    <row r="1884">
      <c r="A1884">
        <f>Input!A1884</f>
        <v/>
      </c>
      <c r="B1884">
        <f>IF(ISNUMBER(Input!B1884),IF(AND(Input!B1884&gt;=20,Input!B1884&lt;=700),Input!B1884,""),"")</f>
        <v/>
      </c>
      <c r="C1884">
        <f>IF(B1884="","",INT(A1884))</f>
        <v/>
      </c>
      <c r="D1884">
        <f>IF(B1884="","",HOUR(A1884))</f>
        <v/>
      </c>
      <c r="E1884">
        <f>IF(B1884="","",IF(INPUT!$I$1="","",IF(C1884&lt;(INT(INPUT!$I$1)-INPUT!$I$2),"Off Meds",IF(C1884&lt;=(INT(INPUT!$I$1)+INPUT!$I$2),"Washout","On Meds"))))</f>
        <v/>
      </c>
      <c r="F1884">
        <f>IF(B1884="","",1.509*(LN(B1884)^1.084-5.381))</f>
        <v/>
      </c>
      <c r="G1884">
        <f>IF(F1884="","",IF(F1884&lt;0,10*F1884^2,0))</f>
        <v/>
      </c>
      <c r="H1884">
        <f>IF(F1884="","",IF(F1884&gt;0,10*F1884^2,0))</f>
        <v/>
      </c>
    </row>
    <row r="1885">
      <c r="A1885">
        <f>Input!A1885</f>
        <v/>
      </c>
      <c r="B1885">
        <f>IF(ISNUMBER(Input!B1885),IF(AND(Input!B1885&gt;=20,Input!B1885&lt;=700),Input!B1885,""),"")</f>
        <v/>
      </c>
      <c r="C1885">
        <f>IF(B1885="","",INT(A1885))</f>
        <v/>
      </c>
      <c r="D1885">
        <f>IF(B1885="","",HOUR(A1885))</f>
        <v/>
      </c>
      <c r="E1885">
        <f>IF(B1885="","",IF(INPUT!$I$1="","",IF(C1885&lt;(INT(INPUT!$I$1)-INPUT!$I$2),"Off Meds",IF(C1885&lt;=(INT(INPUT!$I$1)+INPUT!$I$2),"Washout","On Meds"))))</f>
        <v/>
      </c>
      <c r="F1885">
        <f>IF(B1885="","",1.509*(LN(B1885)^1.084-5.381))</f>
        <v/>
      </c>
      <c r="G1885">
        <f>IF(F1885="","",IF(F1885&lt;0,10*F1885^2,0))</f>
        <v/>
      </c>
      <c r="H1885">
        <f>IF(F1885="","",IF(F1885&gt;0,10*F1885^2,0))</f>
        <v/>
      </c>
    </row>
    <row r="1886">
      <c r="A1886">
        <f>Input!A1886</f>
        <v/>
      </c>
      <c r="B1886">
        <f>IF(ISNUMBER(Input!B1886),IF(AND(Input!B1886&gt;=20,Input!B1886&lt;=700),Input!B1886,""),"")</f>
        <v/>
      </c>
      <c r="C1886">
        <f>IF(B1886="","",INT(A1886))</f>
        <v/>
      </c>
      <c r="D1886">
        <f>IF(B1886="","",HOUR(A1886))</f>
        <v/>
      </c>
      <c r="E1886">
        <f>IF(B1886="","",IF(INPUT!$I$1="","",IF(C1886&lt;(INT(INPUT!$I$1)-INPUT!$I$2),"Off Meds",IF(C1886&lt;=(INT(INPUT!$I$1)+INPUT!$I$2),"Washout","On Meds"))))</f>
        <v/>
      </c>
      <c r="F1886">
        <f>IF(B1886="","",1.509*(LN(B1886)^1.084-5.381))</f>
        <v/>
      </c>
      <c r="G1886">
        <f>IF(F1886="","",IF(F1886&lt;0,10*F1886^2,0))</f>
        <v/>
      </c>
      <c r="H1886">
        <f>IF(F1886="","",IF(F1886&gt;0,10*F1886^2,0))</f>
        <v/>
      </c>
    </row>
    <row r="1887">
      <c r="A1887">
        <f>Input!A1887</f>
        <v/>
      </c>
      <c r="B1887">
        <f>IF(ISNUMBER(Input!B1887),IF(AND(Input!B1887&gt;=20,Input!B1887&lt;=700),Input!B1887,""),"")</f>
        <v/>
      </c>
      <c r="C1887">
        <f>IF(B1887="","",INT(A1887))</f>
        <v/>
      </c>
      <c r="D1887">
        <f>IF(B1887="","",HOUR(A1887))</f>
        <v/>
      </c>
      <c r="E1887">
        <f>IF(B1887="","",IF(INPUT!$I$1="","",IF(C1887&lt;(INT(INPUT!$I$1)-INPUT!$I$2),"Off Meds",IF(C1887&lt;=(INT(INPUT!$I$1)+INPUT!$I$2),"Washout","On Meds"))))</f>
        <v/>
      </c>
      <c r="F1887">
        <f>IF(B1887="","",1.509*(LN(B1887)^1.084-5.381))</f>
        <v/>
      </c>
      <c r="G1887">
        <f>IF(F1887="","",IF(F1887&lt;0,10*F1887^2,0))</f>
        <v/>
      </c>
      <c r="H1887">
        <f>IF(F1887="","",IF(F1887&gt;0,10*F1887^2,0))</f>
        <v/>
      </c>
    </row>
    <row r="1888">
      <c r="A1888">
        <f>Input!A1888</f>
        <v/>
      </c>
      <c r="B1888">
        <f>IF(ISNUMBER(Input!B1888),IF(AND(Input!B1888&gt;=20,Input!B1888&lt;=700),Input!B1888,""),"")</f>
        <v/>
      </c>
      <c r="C1888">
        <f>IF(B1888="","",INT(A1888))</f>
        <v/>
      </c>
      <c r="D1888">
        <f>IF(B1888="","",HOUR(A1888))</f>
        <v/>
      </c>
      <c r="E1888">
        <f>IF(B1888="","",IF(INPUT!$I$1="","",IF(C1888&lt;(INT(INPUT!$I$1)-INPUT!$I$2),"Off Meds",IF(C1888&lt;=(INT(INPUT!$I$1)+INPUT!$I$2),"Washout","On Meds"))))</f>
        <v/>
      </c>
      <c r="F1888">
        <f>IF(B1888="","",1.509*(LN(B1888)^1.084-5.381))</f>
        <v/>
      </c>
      <c r="G1888">
        <f>IF(F1888="","",IF(F1888&lt;0,10*F1888^2,0))</f>
        <v/>
      </c>
      <c r="H1888">
        <f>IF(F1888="","",IF(F1888&gt;0,10*F1888^2,0))</f>
        <v/>
      </c>
    </row>
    <row r="1889">
      <c r="A1889">
        <f>Input!A1889</f>
        <v/>
      </c>
      <c r="B1889">
        <f>IF(ISNUMBER(Input!B1889),IF(AND(Input!B1889&gt;=20,Input!B1889&lt;=700),Input!B1889,""),"")</f>
        <v/>
      </c>
      <c r="C1889">
        <f>IF(B1889="","",INT(A1889))</f>
        <v/>
      </c>
      <c r="D1889">
        <f>IF(B1889="","",HOUR(A1889))</f>
        <v/>
      </c>
      <c r="E1889">
        <f>IF(B1889="","",IF(INPUT!$I$1="","",IF(C1889&lt;(INT(INPUT!$I$1)-INPUT!$I$2),"Off Meds",IF(C1889&lt;=(INT(INPUT!$I$1)+INPUT!$I$2),"Washout","On Meds"))))</f>
        <v/>
      </c>
      <c r="F1889">
        <f>IF(B1889="","",1.509*(LN(B1889)^1.084-5.381))</f>
        <v/>
      </c>
      <c r="G1889">
        <f>IF(F1889="","",IF(F1889&lt;0,10*F1889^2,0))</f>
        <v/>
      </c>
      <c r="H1889">
        <f>IF(F1889="","",IF(F1889&gt;0,10*F1889^2,0))</f>
        <v/>
      </c>
    </row>
    <row r="1890">
      <c r="A1890">
        <f>Input!A1890</f>
        <v/>
      </c>
      <c r="B1890">
        <f>IF(ISNUMBER(Input!B1890),IF(AND(Input!B1890&gt;=20,Input!B1890&lt;=700),Input!B1890,""),"")</f>
        <v/>
      </c>
      <c r="C1890">
        <f>IF(B1890="","",INT(A1890))</f>
        <v/>
      </c>
      <c r="D1890">
        <f>IF(B1890="","",HOUR(A1890))</f>
        <v/>
      </c>
      <c r="E1890">
        <f>IF(B1890="","",IF(INPUT!$I$1="","",IF(C1890&lt;(INT(INPUT!$I$1)-INPUT!$I$2),"Off Meds",IF(C1890&lt;=(INT(INPUT!$I$1)+INPUT!$I$2),"Washout","On Meds"))))</f>
        <v/>
      </c>
      <c r="F1890">
        <f>IF(B1890="","",1.509*(LN(B1890)^1.084-5.381))</f>
        <v/>
      </c>
      <c r="G1890">
        <f>IF(F1890="","",IF(F1890&lt;0,10*F1890^2,0))</f>
        <v/>
      </c>
      <c r="H1890">
        <f>IF(F1890="","",IF(F1890&gt;0,10*F1890^2,0))</f>
        <v/>
      </c>
    </row>
    <row r="1891">
      <c r="A1891">
        <f>Input!A1891</f>
        <v/>
      </c>
      <c r="B1891">
        <f>IF(ISNUMBER(Input!B1891),IF(AND(Input!B1891&gt;=20,Input!B1891&lt;=700),Input!B1891,""),"")</f>
        <v/>
      </c>
      <c r="C1891">
        <f>IF(B1891="","",INT(A1891))</f>
        <v/>
      </c>
      <c r="D1891">
        <f>IF(B1891="","",HOUR(A1891))</f>
        <v/>
      </c>
      <c r="E1891">
        <f>IF(B1891="","",IF(INPUT!$I$1="","",IF(C1891&lt;(INT(INPUT!$I$1)-INPUT!$I$2),"Off Meds",IF(C1891&lt;=(INT(INPUT!$I$1)+INPUT!$I$2),"Washout","On Meds"))))</f>
        <v/>
      </c>
      <c r="F1891">
        <f>IF(B1891="","",1.509*(LN(B1891)^1.084-5.381))</f>
        <v/>
      </c>
      <c r="G1891">
        <f>IF(F1891="","",IF(F1891&lt;0,10*F1891^2,0))</f>
        <v/>
      </c>
      <c r="H1891">
        <f>IF(F1891="","",IF(F1891&gt;0,10*F1891^2,0))</f>
        <v/>
      </c>
    </row>
    <row r="1892">
      <c r="A1892">
        <f>Input!A1892</f>
        <v/>
      </c>
      <c r="B1892">
        <f>IF(ISNUMBER(Input!B1892),IF(AND(Input!B1892&gt;=20,Input!B1892&lt;=700),Input!B1892,""),"")</f>
        <v/>
      </c>
      <c r="C1892">
        <f>IF(B1892="","",INT(A1892))</f>
        <v/>
      </c>
      <c r="D1892">
        <f>IF(B1892="","",HOUR(A1892))</f>
        <v/>
      </c>
      <c r="E1892">
        <f>IF(B1892="","",IF(INPUT!$I$1="","",IF(C1892&lt;(INT(INPUT!$I$1)-INPUT!$I$2),"Off Meds",IF(C1892&lt;=(INT(INPUT!$I$1)+INPUT!$I$2),"Washout","On Meds"))))</f>
        <v/>
      </c>
      <c r="F1892">
        <f>IF(B1892="","",1.509*(LN(B1892)^1.084-5.381))</f>
        <v/>
      </c>
      <c r="G1892">
        <f>IF(F1892="","",IF(F1892&lt;0,10*F1892^2,0))</f>
        <v/>
      </c>
      <c r="H1892">
        <f>IF(F1892="","",IF(F1892&gt;0,10*F1892^2,0))</f>
        <v/>
      </c>
    </row>
    <row r="1893">
      <c r="A1893">
        <f>Input!A1893</f>
        <v/>
      </c>
      <c r="B1893">
        <f>IF(ISNUMBER(Input!B1893),IF(AND(Input!B1893&gt;=20,Input!B1893&lt;=700),Input!B1893,""),"")</f>
        <v/>
      </c>
      <c r="C1893">
        <f>IF(B1893="","",INT(A1893))</f>
        <v/>
      </c>
      <c r="D1893">
        <f>IF(B1893="","",HOUR(A1893))</f>
        <v/>
      </c>
      <c r="E1893">
        <f>IF(B1893="","",IF(INPUT!$I$1="","",IF(C1893&lt;(INT(INPUT!$I$1)-INPUT!$I$2),"Off Meds",IF(C1893&lt;=(INT(INPUT!$I$1)+INPUT!$I$2),"Washout","On Meds"))))</f>
        <v/>
      </c>
      <c r="F1893">
        <f>IF(B1893="","",1.509*(LN(B1893)^1.084-5.381))</f>
        <v/>
      </c>
      <c r="G1893">
        <f>IF(F1893="","",IF(F1893&lt;0,10*F1893^2,0))</f>
        <v/>
      </c>
      <c r="H1893">
        <f>IF(F1893="","",IF(F1893&gt;0,10*F1893^2,0))</f>
        <v/>
      </c>
    </row>
    <row r="1894">
      <c r="A1894">
        <f>Input!A1894</f>
        <v/>
      </c>
      <c r="B1894">
        <f>IF(ISNUMBER(Input!B1894),IF(AND(Input!B1894&gt;=20,Input!B1894&lt;=700),Input!B1894,""),"")</f>
        <v/>
      </c>
      <c r="C1894">
        <f>IF(B1894="","",INT(A1894))</f>
        <v/>
      </c>
      <c r="D1894">
        <f>IF(B1894="","",HOUR(A1894))</f>
        <v/>
      </c>
      <c r="E1894">
        <f>IF(B1894="","",IF(INPUT!$I$1="","",IF(C1894&lt;(INT(INPUT!$I$1)-INPUT!$I$2),"Off Meds",IF(C1894&lt;=(INT(INPUT!$I$1)+INPUT!$I$2),"Washout","On Meds"))))</f>
        <v/>
      </c>
      <c r="F1894">
        <f>IF(B1894="","",1.509*(LN(B1894)^1.084-5.381))</f>
        <v/>
      </c>
      <c r="G1894">
        <f>IF(F1894="","",IF(F1894&lt;0,10*F1894^2,0))</f>
        <v/>
      </c>
      <c r="H1894">
        <f>IF(F1894="","",IF(F1894&gt;0,10*F1894^2,0))</f>
        <v/>
      </c>
    </row>
    <row r="1895">
      <c r="A1895">
        <f>Input!A1895</f>
        <v/>
      </c>
      <c r="B1895">
        <f>IF(ISNUMBER(Input!B1895),IF(AND(Input!B1895&gt;=20,Input!B1895&lt;=700),Input!B1895,""),"")</f>
        <v/>
      </c>
      <c r="C1895">
        <f>IF(B1895="","",INT(A1895))</f>
        <v/>
      </c>
      <c r="D1895">
        <f>IF(B1895="","",HOUR(A1895))</f>
        <v/>
      </c>
      <c r="E1895">
        <f>IF(B1895="","",IF(INPUT!$I$1="","",IF(C1895&lt;(INT(INPUT!$I$1)-INPUT!$I$2),"Off Meds",IF(C1895&lt;=(INT(INPUT!$I$1)+INPUT!$I$2),"Washout","On Meds"))))</f>
        <v/>
      </c>
      <c r="F1895">
        <f>IF(B1895="","",1.509*(LN(B1895)^1.084-5.381))</f>
        <v/>
      </c>
      <c r="G1895">
        <f>IF(F1895="","",IF(F1895&lt;0,10*F1895^2,0))</f>
        <v/>
      </c>
      <c r="H1895">
        <f>IF(F1895="","",IF(F1895&gt;0,10*F1895^2,0))</f>
        <v/>
      </c>
    </row>
    <row r="1896">
      <c r="A1896">
        <f>Input!A1896</f>
        <v/>
      </c>
      <c r="B1896">
        <f>IF(ISNUMBER(Input!B1896),IF(AND(Input!B1896&gt;=20,Input!B1896&lt;=700),Input!B1896,""),"")</f>
        <v/>
      </c>
      <c r="C1896">
        <f>IF(B1896="","",INT(A1896))</f>
        <v/>
      </c>
      <c r="D1896">
        <f>IF(B1896="","",HOUR(A1896))</f>
        <v/>
      </c>
      <c r="E1896">
        <f>IF(B1896="","",IF(INPUT!$I$1="","",IF(C1896&lt;(INT(INPUT!$I$1)-INPUT!$I$2),"Off Meds",IF(C1896&lt;=(INT(INPUT!$I$1)+INPUT!$I$2),"Washout","On Meds"))))</f>
        <v/>
      </c>
      <c r="F1896">
        <f>IF(B1896="","",1.509*(LN(B1896)^1.084-5.381))</f>
        <v/>
      </c>
      <c r="G1896">
        <f>IF(F1896="","",IF(F1896&lt;0,10*F1896^2,0))</f>
        <v/>
      </c>
      <c r="H1896">
        <f>IF(F1896="","",IF(F1896&gt;0,10*F1896^2,0))</f>
        <v/>
      </c>
    </row>
    <row r="1897">
      <c r="A1897">
        <f>Input!A1897</f>
        <v/>
      </c>
      <c r="B1897">
        <f>IF(ISNUMBER(Input!B1897),IF(AND(Input!B1897&gt;=20,Input!B1897&lt;=700),Input!B1897,""),"")</f>
        <v/>
      </c>
      <c r="C1897">
        <f>IF(B1897="","",INT(A1897))</f>
        <v/>
      </c>
      <c r="D1897">
        <f>IF(B1897="","",HOUR(A1897))</f>
        <v/>
      </c>
      <c r="E1897">
        <f>IF(B1897="","",IF(INPUT!$I$1="","",IF(C1897&lt;(INT(INPUT!$I$1)-INPUT!$I$2),"Off Meds",IF(C1897&lt;=(INT(INPUT!$I$1)+INPUT!$I$2),"Washout","On Meds"))))</f>
        <v/>
      </c>
      <c r="F1897">
        <f>IF(B1897="","",1.509*(LN(B1897)^1.084-5.381))</f>
        <v/>
      </c>
      <c r="G1897">
        <f>IF(F1897="","",IF(F1897&lt;0,10*F1897^2,0))</f>
        <v/>
      </c>
      <c r="H1897">
        <f>IF(F1897="","",IF(F1897&gt;0,10*F1897^2,0))</f>
        <v/>
      </c>
    </row>
    <row r="1898">
      <c r="A1898">
        <f>Input!A1898</f>
        <v/>
      </c>
      <c r="B1898">
        <f>IF(ISNUMBER(Input!B1898),IF(AND(Input!B1898&gt;=20,Input!B1898&lt;=700),Input!B1898,""),"")</f>
        <v/>
      </c>
      <c r="C1898">
        <f>IF(B1898="","",INT(A1898))</f>
        <v/>
      </c>
      <c r="D1898">
        <f>IF(B1898="","",HOUR(A1898))</f>
        <v/>
      </c>
      <c r="E1898">
        <f>IF(B1898="","",IF(INPUT!$I$1="","",IF(C1898&lt;(INT(INPUT!$I$1)-INPUT!$I$2),"Off Meds",IF(C1898&lt;=(INT(INPUT!$I$1)+INPUT!$I$2),"Washout","On Meds"))))</f>
        <v/>
      </c>
      <c r="F1898">
        <f>IF(B1898="","",1.509*(LN(B1898)^1.084-5.381))</f>
        <v/>
      </c>
      <c r="G1898">
        <f>IF(F1898="","",IF(F1898&lt;0,10*F1898^2,0))</f>
        <v/>
      </c>
      <c r="H1898">
        <f>IF(F1898="","",IF(F1898&gt;0,10*F1898^2,0))</f>
        <v/>
      </c>
    </row>
    <row r="1899">
      <c r="A1899">
        <f>Input!A1899</f>
        <v/>
      </c>
      <c r="B1899">
        <f>IF(ISNUMBER(Input!B1899),IF(AND(Input!B1899&gt;=20,Input!B1899&lt;=700),Input!B1899,""),"")</f>
        <v/>
      </c>
      <c r="C1899">
        <f>IF(B1899="","",INT(A1899))</f>
        <v/>
      </c>
      <c r="D1899">
        <f>IF(B1899="","",HOUR(A1899))</f>
        <v/>
      </c>
      <c r="E1899">
        <f>IF(B1899="","",IF(INPUT!$I$1="","",IF(C1899&lt;(INT(INPUT!$I$1)-INPUT!$I$2),"Off Meds",IF(C1899&lt;=(INT(INPUT!$I$1)+INPUT!$I$2),"Washout","On Meds"))))</f>
        <v/>
      </c>
      <c r="F1899">
        <f>IF(B1899="","",1.509*(LN(B1899)^1.084-5.381))</f>
        <v/>
      </c>
      <c r="G1899">
        <f>IF(F1899="","",IF(F1899&lt;0,10*F1899^2,0))</f>
        <v/>
      </c>
      <c r="H1899">
        <f>IF(F1899="","",IF(F1899&gt;0,10*F1899^2,0))</f>
        <v/>
      </c>
    </row>
    <row r="1900">
      <c r="A1900">
        <f>Input!A1900</f>
        <v/>
      </c>
      <c r="B1900">
        <f>IF(ISNUMBER(Input!B1900),IF(AND(Input!B1900&gt;=20,Input!B1900&lt;=700),Input!B1900,""),"")</f>
        <v/>
      </c>
      <c r="C1900">
        <f>IF(B1900="","",INT(A1900))</f>
        <v/>
      </c>
      <c r="D1900">
        <f>IF(B1900="","",HOUR(A1900))</f>
        <v/>
      </c>
      <c r="E1900">
        <f>IF(B1900="","",IF(INPUT!$I$1="","",IF(C1900&lt;(INT(INPUT!$I$1)-INPUT!$I$2),"Off Meds",IF(C1900&lt;=(INT(INPUT!$I$1)+INPUT!$I$2),"Washout","On Meds"))))</f>
        <v/>
      </c>
      <c r="F1900">
        <f>IF(B1900="","",1.509*(LN(B1900)^1.084-5.381))</f>
        <v/>
      </c>
      <c r="G1900">
        <f>IF(F1900="","",IF(F1900&lt;0,10*F1900^2,0))</f>
        <v/>
      </c>
      <c r="H1900">
        <f>IF(F1900="","",IF(F1900&gt;0,10*F1900^2,0))</f>
        <v/>
      </c>
    </row>
    <row r="1901">
      <c r="A1901">
        <f>Input!A1901</f>
        <v/>
      </c>
      <c r="B1901">
        <f>IF(ISNUMBER(Input!B1901),IF(AND(Input!B1901&gt;=20,Input!B1901&lt;=700),Input!B1901,""),"")</f>
        <v/>
      </c>
      <c r="C1901">
        <f>IF(B1901="","",INT(A1901))</f>
        <v/>
      </c>
      <c r="D1901">
        <f>IF(B1901="","",HOUR(A1901))</f>
        <v/>
      </c>
      <c r="E1901">
        <f>IF(B1901="","",IF(INPUT!$I$1="","",IF(C1901&lt;(INT(INPUT!$I$1)-INPUT!$I$2),"Off Meds",IF(C1901&lt;=(INT(INPUT!$I$1)+INPUT!$I$2),"Washout","On Meds"))))</f>
        <v/>
      </c>
      <c r="F1901">
        <f>IF(B1901="","",1.509*(LN(B1901)^1.084-5.381))</f>
        <v/>
      </c>
      <c r="G1901">
        <f>IF(F1901="","",IF(F1901&lt;0,10*F1901^2,0))</f>
        <v/>
      </c>
      <c r="H1901">
        <f>IF(F1901="","",IF(F1901&gt;0,10*F1901^2,0))</f>
        <v/>
      </c>
    </row>
    <row r="1902">
      <c r="A1902">
        <f>Input!A1902</f>
        <v/>
      </c>
      <c r="B1902">
        <f>IF(ISNUMBER(Input!B1902),IF(AND(Input!B1902&gt;=20,Input!B1902&lt;=700),Input!B1902,""),"")</f>
        <v/>
      </c>
      <c r="C1902">
        <f>IF(B1902="","",INT(A1902))</f>
        <v/>
      </c>
      <c r="D1902">
        <f>IF(B1902="","",HOUR(A1902))</f>
        <v/>
      </c>
      <c r="E1902">
        <f>IF(B1902="","",IF(INPUT!$I$1="","",IF(C1902&lt;(INT(INPUT!$I$1)-INPUT!$I$2),"Off Meds",IF(C1902&lt;=(INT(INPUT!$I$1)+INPUT!$I$2),"Washout","On Meds"))))</f>
        <v/>
      </c>
      <c r="F1902">
        <f>IF(B1902="","",1.509*(LN(B1902)^1.084-5.381))</f>
        <v/>
      </c>
      <c r="G1902">
        <f>IF(F1902="","",IF(F1902&lt;0,10*F1902^2,0))</f>
        <v/>
      </c>
      <c r="H1902">
        <f>IF(F1902="","",IF(F1902&gt;0,10*F1902^2,0))</f>
        <v/>
      </c>
    </row>
    <row r="1903">
      <c r="A1903">
        <f>Input!A1903</f>
        <v/>
      </c>
      <c r="B1903">
        <f>IF(ISNUMBER(Input!B1903),IF(AND(Input!B1903&gt;=20,Input!B1903&lt;=700),Input!B1903,""),"")</f>
        <v/>
      </c>
      <c r="C1903">
        <f>IF(B1903="","",INT(A1903))</f>
        <v/>
      </c>
      <c r="D1903">
        <f>IF(B1903="","",HOUR(A1903))</f>
        <v/>
      </c>
      <c r="E1903">
        <f>IF(B1903="","",IF(INPUT!$I$1="","",IF(C1903&lt;(INT(INPUT!$I$1)-INPUT!$I$2),"Off Meds",IF(C1903&lt;=(INT(INPUT!$I$1)+INPUT!$I$2),"Washout","On Meds"))))</f>
        <v/>
      </c>
      <c r="F1903">
        <f>IF(B1903="","",1.509*(LN(B1903)^1.084-5.381))</f>
        <v/>
      </c>
      <c r="G1903">
        <f>IF(F1903="","",IF(F1903&lt;0,10*F1903^2,0))</f>
        <v/>
      </c>
      <c r="H1903">
        <f>IF(F1903="","",IF(F1903&gt;0,10*F1903^2,0))</f>
        <v/>
      </c>
    </row>
    <row r="1904">
      <c r="A1904">
        <f>Input!A1904</f>
        <v/>
      </c>
      <c r="B1904">
        <f>IF(ISNUMBER(Input!B1904),IF(AND(Input!B1904&gt;=20,Input!B1904&lt;=700),Input!B1904,""),"")</f>
        <v/>
      </c>
      <c r="C1904">
        <f>IF(B1904="","",INT(A1904))</f>
        <v/>
      </c>
      <c r="D1904">
        <f>IF(B1904="","",HOUR(A1904))</f>
        <v/>
      </c>
      <c r="E1904">
        <f>IF(B1904="","",IF(INPUT!$I$1="","",IF(C1904&lt;(INT(INPUT!$I$1)-INPUT!$I$2),"Off Meds",IF(C1904&lt;=(INT(INPUT!$I$1)+INPUT!$I$2),"Washout","On Meds"))))</f>
        <v/>
      </c>
      <c r="F1904">
        <f>IF(B1904="","",1.509*(LN(B1904)^1.084-5.381))</f>
        <v/>
      </c>
      <c r="G1904">
        <f>IF(F1904="","",IF(F1904&lt;0,10*F1904^2,0))</f>
        <v/>
      </c>
      <c r="H1904">
        <f>IF(F1904="","",IF(F1904&gt;0,10*F1904^2,0))</f>
        <v/>
      </c>
    </row>
    <row r="1905">
      <c r="A1905">
        <f>Input!A1905</f>
        <v/>
      </c>
      <c r="B1905">
        <f>IF(ISNUMBER(Input!B1905),IF(AND(Input!B1905&gt;=20,Input!B1905&lt;=700),Input!B1905,""),"")</f>
        <v/>
      </c>
      <c r="C1905">
        <f>IF(B1905="","",INT(A1905))</f>
        <v/>
      </c>
      <c r="D1905">
        <f>IF(B1905="","",HOUR(A1905))</f>
        <v/>
      </c>
      <c r="E1905">
        <f>IF(B1905="","",IF(INPUT!$I$1="","",IF(C1905&lt;(INT(INPUT!$I$1)-INPUT!$I$2),"Off Meds",IF(C1905&lt;=(INT(INPUT!$I$1)+INPUT!$I$2),"Washout","On Meds"))))</f>
        <v/>
      </c>
      <c r="F1905">
        <f>IF(B1905="","",1.509*(LN(B1905)^1.084-5.381))</f>
        <v/>
      </c>
      <c r="G1905">
        <f>IF(F1905="","",IF(F1905&lt;0,10*F1905^2,0))</f>
        <v/>
      </c>
      <c r="H1905">
        <f>IF(F1905="","",IF(F1905&gt;0,10*F1905^2,0))</f>
        <v/>
      </c>
    </row>
    <row r="1906">
      <c r="A1906">
        <f>Input!A1906</f>
        <v/>
      </c>
      <c r="B1906">
        <f>IF(ISNUMBER(Input!B1906),IF(AND(Input!B1906&gt;=20,Input!B1906&lt;=700),Input!B1906,""),"")</f>
        <v/>
      </c>
      <c r="C1906">
        <f>IF(B1906="","",INT(A1906))</f>
        <v/>
      </c>
      <c r="D1906">
        <f>IF(B1906="","",HOUR(A1906))</f>
        <v/>
      </c>
      <c r="E1906">
        <f>IF(B1906="","",IF(INPUT!$I$1="","",IF(C1906&lt;(INT(INPUT!$I$1)-INPUT!$I$2),"Off Meds",IF(C1906&lt;=(INT(INPUT!$I$1)+INPUT!$I$2),"Washout","On Meds"))))</f>
        <v/>
      </c>
      <c r="F1906">
        <f>IF(B1906="","",1.509*(LN(B1906)^1.084-5.381))</f>
        <v/>
      </c>
      <c r="G1906">
        <f>IF(F1906="","",IF(F1906&lt;0,10*F1906^2,0))</f>
        <v/>
      </c>
      <c r="H1906">
        <f>IF(F1906="","",IF(F1906&gt;0,10*F1906^2,0))</f>
        <v/>
      </c>
    </row>
    <row r="1907">
      <c r="A1907">
        <f>Input!A1907</f>
        <v/>
      </c>
      <c r="B1907">
        <f>IF(ISNUMBER(Input!B1907),IF(AND(Input!B1907&gt;=20,Input!B1907&lt;=700),Input!B1907,""),"")</f>
        <v/>
      </c>
      <c r="C1907">
        <f>IF(B1907="","",INT(A1907))</f>
        <v/>
      </c>
      <c r="D1907">
        <f>IF(B1907="","",HOUR(A1907))</f>
        <v/>
      </c>
      <c r="E1907">
        <f>IF(B1907="","",IF(INPUT!$I$1="","",IF(C1907&lt;(INT(INPUT!$I$1)-INPUT!$I$2),"Off Meds",IF(C1907&lt;=(INT(INPUT!$I$1)+INPUT!$I$2),"Washout","On Meds"))))</f>
        <v/>
      </c>
      <c r="F1907">
        <f>IF(B1907="","",1.509*(LN(B1907)^1.084-5.381))</f>
        <v/>
      </c>
      <c r="G1907">
        <f>IF(F1907="","",IF(F1907&lt;0,10*F1907^2,0))</f>
        <v/>
      </c>
      <c r="H1907">
        <f>IF(F1907="","",IF(F1907&gt;0,10*F1907^2,0))</f>
        <v/>
      </c>
    </row>
    <row r="1908">
      <c r="A1908">
        <f>Input!A1908</f>
        <v/>
      </c>
      <c r="B1908">
        <f>IF(ISNUMBER(Input!B1908),IF(AND(Input!B1908&gt;=20,Input!B1908&lt;=700),Input!B1908,""),"")</f>
        <v/>
      </c>
      <c r="C1908">
        <f>IF(B1908="","",INT(A1908))</f>
        <v/>
      </c>
      <c r="D1908">
        <f>IF(B1908="","",HOUR(A1908))</f>
        <v/>
      </c>
      <c r="E1908">
        <f>IF(B1908="","",IF(INPUT!$I$1="","",IF(C1908&lt;(INT(INPUT!$I$1)-INPUT!$I$2),"Off Meds",IF(C1908&lt;=(INT(INPUT!$I$1)+INPUT!$I$2),"Washout","On Meds"))))</f>
        <v/>
      </c>
      <c r="F1908">
        <f>IF(B1908="","",1.509*(LN(B1908)^1.084-5.381))</f>
        <v/>
      </c>
      <c r="G1908">
        <f>IF(F1908="","",IF(F1908&lt;0,10*F1908^2,0))</f>
        <v/>
      </c>
      <c r="H1908">
        <f>IF(F1908="","",IF(F1908&gt;0,10*F1908^2,0))</f>
        <v/>
      </c>
    </row>
    <row r="1909">
      <c r="A1909">
        <f>Input!A1909</f>
        <v/>
      </c>
      <c r="B1909">
        <f>IF(ISNUMBER(Input!B1909),IF(AND(Input!B1909&gt;=20,Input!B1909&lt;=700),Input!B1909,""),"")</f>
        <v/>
      </c>
      <c r="C1909">
        <f>IF(B1909="","",INT(A1909))</f>
        <v/>
      </c>
      <c r="D1909">
        <f>IF(B1909="","",HOUR(A1909))</f>
        <v/>
      </c>
      <c r="E1909">
        <f>IF(B1909="","",IF(INPUT!$I$1="","",IF(C1909&lt;(INT(INPUT!$I$1)-INPUT!$I$2),"Off Meds",IF(C1909&lt;=(INT(INPUT!$I$1)+INPUT!$I$2),"Washout","On Meds"))))</f>
        <v/>
      </c>
      <c r="F1909">
        <f>IF(B1909="","",1.509*(LN(B1909)^1.084-5.381))</f>
        <v/>
      </c>
      <c r="G1909">
        <f>IF(F1909="","",IF(F1909&lt;0,10*F1909^2,0))</f>
        <v/>
      </c>
      <c r="H1909">
        <f>IF(F1909="","",IF(F1909&gt;0,10*F1909^2,0))</f>
        <v/>
      </c>
    </row>
    <row r="1910">
      <c r="A1910">
        <f>Input!A1910</f>
        <v/>
      </c>
      <c r="B1910">
        <f>IF(ISNUMBER(Input!B1910),IF(AND(Input!B1910&gt;=20,Input!B1910&lt;=700),Input!B1910,""),"")</f>
        <v/>
      </c>
      <c r="C1910">
        <f>IF(B1910="","",INT(A1910))</f>
        <v/>
      </c>
      <c r="D1910">
        <f>IF(B1910="","",HOUR(A1910))</f>
        <v/>
      </c>
      <c r="E1910">
        <f>IF(B1910="","",IF(INPUT!$I$1="","",IF(C1910&lt;(INT(INPUT!$I$1)-INPUT!$I$2),"Off Meds",IF(C1910&lt;=(INT(INPUT!$I$1)+INPUT!$I$2),"Washout","On Meds"))))</f>
        <v/>
      </c>
      <c r="F1910">
        <f>IF(B1910="","",1.509*(LN(B1910)^1.084-5.381))</f>
        <v/>
      </c>
      <c r="G1910">
        <f>IF(F1910="","",IF(F1910&lt;0,10*F1910^2,0))</f>
        <v/>
      </c>
      <c r="H1910">
        <f>IF(F1910="","",IF(F1910&gt;0,10*F1910^2,0))</f>
        <v/>
      </c>
    </row>
    <row r="1911">
      <c r="A1911">
        <f>Input!A1911</f>
        <v/>
      </c>
      <c r="B1911">
        <f>IF(ISNUMBER(Input!B1911),IF(AND(Input!B1911&gt;=20,Input!B1911&lt;=700),Input!B1911,""),"")</f>
        <v/>
      </c>
      <c r="C1911">
        <f>IF(B1911="","",INT(A1911))</f>
        <v/>
      </c>
      <c r="D1911">
        <f>IF(B1911="","",HOUR(A1911))</f>
        <v/>
      </c>
      <c r="E1911">
        <f>IF(B1911="","",IF(INPUT!$I$1="","",IF(C1911&lt;(INT(INPUT!$I$1)-INPUT!$I$2),"Off Meds",IF(C1911&lt;=(INT(INPUT!$I$1)+INPUT!$I$2),"Washout","On Meds"))))</f>
        <v/>
      </c>
      <c r="F1911">
        <f>IF(B1911="","",1.509*(LN(B1911)^1.084-5.381))</f>
        <v/>
      </c>
      <c r="G1911">
        <f>IF(F1911="","",IF(F1911&lt;0,10*F1911^2,0))</f>
        <v/>
      </c>
      <c r="H1911">
        <f>IF(F1911="","",IF(F1911&gt;0,10*F1911^2,0))</f>
        <v/>
      </c>
    </row>
    <row r="1912">
      <c r="A1912">
        <f>Input!A1912</f>
        <v/>
      </c>
      <c r="B1912">
        <f>IF(ISNUMBER(Input!B1912),IF(AND(Input!B1912&gt;=20,Input!B1912&lt;=700),Input!B1912,""),"")</f>
        <v/>
      </c>
      <c r="C1912">
        <f>IF(B1912="","",INT(A1912))</f>
        <v/>
      </c>
      <c r="D1912">
        <f>IF(B1912="","",HOUR(A1912))</f>
        <v/>
      </c>
      <c r="E1912">
        <f>IF(B1912="","",IF(INPUT!$I$1="","",IF(C1912&lt;(INT(INPUT!$I$1)-INPUT!$I$2),"Off Meds",IF(C1912&lt;=(INT(INPUT!$I$1)+INPUT!$I$2),"Washout","On Meds"))))</f>
        <v/>
      </c>
      <c r="F1912">
        <f>IF(B1912="","",1.509*(LN(B1912)^1.084-5.381))</f>
        <v/>
      </c>
      <c r="G1912">
        <f>IF(F1912="","",IF(F1912&lt;0,10*F1912^2,0))</f>
        <v/>
      </c>
      <c r="H1912">
        <f>IF(F1912="","",IF(F1912&gt;0,10*F1912^2,0))</f>
        <v/>
      </c>
    </row>
    <row r="1913">
      <c r="A1913">
        <f>Input!A1913</f>
        <v/>
      </c>
      <c r="B1913">
        <f>IF(ISNUMBER(Input!B1913),IF(AND(Input!B1913&gt;=20,Input!B1913&lt;=700),Input!B1913,""),"")</f>
        <v/>
      </c>
      <c r="C1913">
        <f>IF(B1913="","",INT(A1913))</f>
        <v/>
      </c>
      <c r="D1913">
        <f>IF(B1913="","",HOUR(A1913))</f>
        <v/>
      </c>
      <c r="E1913">
        <f>IF(B1913="","",IF(INPUT!$I$1="","",IF(C1913&lt;(INT(INPUT!$I$1)-INPUT!$I$2),"Off Meds",IF(C1913&lt;=(INT(INPUT!$I$1)+INPUT!$I$2),"Washout","On Meds"))))</f>
        <v/>
      </c>
      <c r="F1913">
        <f>IF(B1913="","",1.509*(LN(B1913)^1.084-5.381))</f>
        <v/>
      </c>
      <c r="G1913">
        <f>IF(F1913="","",IF(F1913&lt;0,10*F1913^2,0))</f>
        <v/>
      </c>
      <c r="H1913">
        <f>IF(F1913="","",IF(F1913&gt;0,10*F1913^2,0))</f>
        <v/>
      </c>
    </row>
    <row r="1914">
      <c r="A1914">
        <f>Input!A1914</f>
        <v/>
      </c>
      <c r="B1914">
        <f>IF(ISNUMBER(Input!B1914),IF(AND(Input!B1914&gt;=20,Input!B1914&lt;=700),Input!B1914,""),"")</f>
        <v/>
      </c>
      <c r="C1914">
        <f>IF(B1914="","",INT(A1914))</f>
        <v/>
      </c>
      <c r="D1914">
        <f>IF(B1914="","",HOUR(A1914))</f>
        <v/>
      </c>
      <c r="E1914">
        <f>IF(B1914="","",IF(INPUT!$I$1="","",IF(C1914&lt;(INT(INPUT!$I$1)-INPUT!$I$2),"Off Meds",IF(C1914&lt;=(INT(INPUT!$I$1)+INPUT!$I$2),"Washout","On Meds"))))</f>
        <v/>
      </c>
      <c r="F1914">
        <f>IF(B1914="","",1.509*(LN(B1914)^1.084-5.381))</f>
        <v/>
      </c>
      <c r="G1914">
        <f>IF(F1914="","",IF(F1914&lt;0,10*F1914^2,0))</f>
        <v/>
      </c>
      <c r="H1914">
        <f>IF(F1914="","",IF(F1914&gt;0,10*F1914^2,0))</f>
        <v/>
      </c>
    </row>
    <row r="1915">
      <c r="A1915">
        <f>Input!A1915</f>
        <v/>
      </c>
      <c r="B1915">
        <f>IF(ISNUMBER(Input!B1915),IF(AND(Input!B1915&gt;=20,Input!B1915&lt;=700),Input!B1915,""),"")</f>
        <v/>
      </c>
      <c r="C1915">
        <f>IF(B1915="","",INT(A1915))</f>
        <v/>
      </c>
      <c r="D1915">
        <f>IF(B1915="","",HOUR(A1915))</f>
        <v/>
      </c>
      <c r="E1915">
        <f>IF(B1915="","",IF(INPUT!$I$1="","",IF(C1915&lt;(INT(INPUT!$I$1)-INPUT!$I$2),"Off Meds",IF(C1915&lt;=(INT(INPUT!$I$1)+INPUT!$I$2),"Washout","On Meds"))))</f>
        <v/>
      </c>
      <c r="F1915">
        <f>IF(B1915="","",1.509*(LN(B1915)^1.084-5.381))</f>
        <v/>
      </c>
      <c r="G1915">
        <f>IF(F1915="","",IF(F1915&lt;0,10*F1915^2,0))</f>
        <v/>
      </c>
      <c r="H1915">
        <f>IF(F1915="","",IF(F1915&gt;0,10*F1915^2,0))</f>
        <v/>
      </c>
    </row>
    <row r="1916">
      <c r="A1916">
        <f>Input!A1916</f>
        <v/>
      </c>
      <c r="B1916">
        <f>IF(ISNUMBER(Input!B1916),IF(AND(Input!B1916&gt;=20,Input!B1916&lt;=700),Input!B1916,""),"")</f>
        <v/>
      </c>
      <c r="C1916">
        <f>IF(B1916="","",INT(A1916))</f>
        <v/>
      </c>
      <c r="D1916">
        <f>IF(B1916="","",HOUR(A1916))</f>
        <v/>
      </c>
      <c r="E1916">
        <f>IF(B1916="","",IF(INPUT!$I$1="","",IF(C1916&lt;(INT(INPUT!$I$1)-INPUT!$I$2),"Off Meds",IF(C1916&lt;=(INT(INPUT!$I$1)+INPUT!$I$2),"Washout","On Meds"))))</f>
        <v/>
      </c>
      <c r="F1916">
        <f>IF(B1916="","",1.509*(LN(B1916)^1.084-5.381))</f>
        <v/>
      </c>
      <c r="G1916">
        <f>IF(F1916="","",IF(F1916&lt;0,10*F1916^2,0))</f>
        <v/>
      </c>
      <c r="H1916">
        <f>IF(F1916="","",IF(F1916&gt;0,10*F1916^2,0))</f>
        <v/>
      </c>
    </row>
    <row r="1917">
      <c r="A1917">
        <f>Input!A1917</f>
        <v/>
      </c>
      <c r="B1917">
        <f>IF(ISNUMBER(Input!B1917),IF(AND(Input!B1917&gt;=20,Input!B1917&lt;=700),Input!B1917,""),"")</f>
        <v/>
      </c>
      <c r="C1917">
        <f>IF(B1917="","",INT(A1917))</f>
        <v/>
      </c>
      <c r="D1917">
        <f>IF(B1917="","",HOUR(A1917))</f>
        <v/>
      </c>
      <c r="E1917">
        <f>IF(B1917="","",IF(INPUT!$I$1="","",IF(C1917&lt;(INT(INPUT!$I$1)-INPUT!$I$2),"Off Meds",IF(C1917&lt;=(INT(INPUT!$I$1)+INPUT!$I$2),"Washout","On Meds"))))</f>
        <v/>
      </c>
      <c r="F1917">
        <f>IF(B1917="","",1.509*(LN(B1917)^1.084-5.381))</f>
        <v/>
      </c>
      <c r="G1917">
        <f>IF(F1917="","",IF(F1917&lt;0,10*F1917^2,0))</f>
        <v/>
      </c>
      <c r="H1917">
        <f>IF(F1917="","",IF(F1917&gt;0,10*F1917^2,0))</f>
        <v/>
      </c>
    </row>
    <row r="1918">
      <c r="A1918">
        <f>Input!A1918</f>
        <v/>
      </c>
      <c r="B1918">
        <f>IF(ISNUMBER(Input!B1918),IF(AND(Input!B1918&gt;=20,Input!B1918&lt;=700),Input!B1918,""),"")</f>
        <v/>
      </c>
      <c r="C1918">
        <f>IF(B1918="","",INT(A1918))</f>
        <v/>
      </c>
      <c r="D1918">
        <f>IF(B1918="","",HOUR(A1918))</f>
        <v/>
      </c>
      <c r="E1918">
        <f>IF(B1918="","",IF(INPUT!$I$1="","",IF(C1918&lt;(INT(INPUT!$I$1)-INPUT!$I$2),"Off Meds",IF(C1918&lt;=(INT(INPUT!$I$1)+INPUT!$I$2),"Washout","On Meds"))))</f>
        <v/>
      </c>
      <c r="F1918">
        <f>IF(B1918="","",1.509*(LN(B1918)^1.084-5.381))</f>
        <v/>
      </c>
      <c r="G1918">
        <f>IF(F1918="","",IF(F1918&lt;0,10*F1918^2,0))</f>
        <v/>
      </c>
      <c r="H1918">
        <f>IF(F1918="","",IF(F1918&gt;0,10*F1918^2,0))</f>
        <v/>
      </c>
    </row>
    <row r="1919">
      <c r="A1919">
        <f>Input!A1919</f>
        <v/>
      </c>
      <c r="B1919">
        <f>IF(ISNUMBER(Input!B1919),IF(AND(Input!B1919&gt;=20,Input!B1919&lt;=700),Input!B1919,""),"")</f>
        <v/>
      </c>
      <c r="C1919">
        <f>IF(B1919="","",INT(A1919))</f>
        <v/>
      </c>
      <c r="D1919">
        <f>IF(B1919="","",HOUR(A1919))</f>
        <v/>
      </c>
      <c r="E1919">
        <f>IF(B1919="","",IF(INPUT!$I$1="","",IF(C1919&lt;(INT(INPUT!$I$1)-INPUT!$I$2),"Off Meds",IF(C1919&lt;=(INT(INPUT!$I$1)+INPUT!$I$2),"Washout","On Meds"))))</f>
        <v/>
      </c>
      <c r="F1919">
        <f>IF(B1919="","",1.509*(LN(B1919)^1.084-5.381))</f>
        <v/>
      </c>
      <c r="G1919">
        <f>IF(F1919="","",IF(F1919&lt;0,10*F1919^2,0))</f>
        <v/>
      </c>
      <c r="H1919">
        <f>IF(F1919="","",IF(F1919&gt;0,10*F1919^2,0))</f>
        <v/>
      </c>
    </row>
    <row r="1920">
      <c r="A1920">
        <f>Input!A1920</f>
        <v/>
      </c>
      <c r="B1920">
        <f>IF(ISNUMBER(Input!B1920),IF(AND(Input!B1920&gt;=20,Input!B1920&lt;=700),Input!B1920,""),"")</f>
        <v/>
      </c>
      <c r="C1920">
        <f>IF(B1920="","",INT(A1920))</f>
        <v/>
      </c>
      <c r="D1920">
        <f>IF(B1920="","",HOUR(A1920))</f>
        <v/>
      </c>
      <c r="E1920">
        <f>IF(B1920="","",IF(INPUT!$I$1="","",IF(C1920&lt;(INT(INPUT!$I$1)-INPUT!$I$2),"Off Meds",IF(C1920&lt;=(INT(INPUT!$I$1)+INPUT!$I$2),"Washout","On Meds"))))</f>
        <v/>
      </c>
      <c r="F1920">
        <f>IF(B1920="","",1.509*(LN(B1920)^1.084-5.381))</f>
        <v/>
      </c>
      <c r="G1920">
        <f>IF(F1920="","",IF(F1920&lt;0,10*F1920^2,0))</f>
        <v/>
      </c>
      <c r="H1920">
        <f>IF(F1920="","",IF(F1920&gt;0,10*F1920^2,0))</f>
        <v/>
      </c>
    </row>
    <row r="1921">
      <c r="A1921">
        <f>Input!A1921</f>
        <v/>
      </c>
      <c r="B1921">
        <f>IF(ISNUMBER(Input!B1921),IF(AND(Input!B1921&gt;=20,Input!B1921&lt;=700),Input!B1921,""),"")</f>
        <v/>
      </c>
      <c r="C1921">
        <f>IF(B1921="","",INT(A1921))</f>
        <v/>
      </c>
      <c r="D1921">
        <f>IF(B1921="","",HOUR(A1921))</f>
        <v/>
      </c>
      <c r="E1921">
        <f>IF(B1921="","",IF(INPUT!$I$1="","",IF(C1921&lt;(INT(INPUT!$I$1)-INPUT!$I$2),"Off Meds",IF(C1921&lt;=(INT(INPUT!$I$1)+INPUT!$I$2),"Washout","On Meds"))))</f>
        <v/>
      </c>
      <c r="F1921">
        <f>IF(B1921="","",1.509*(LN(B1921)^1.084-5.381))</f>
        <v/>
      </c>
      <c r="G1921">
        <f>IF(F1921="","",IF(F1921&lt;0,10*F1921^2,0))</f>
        <v/>
      </c>
      <c r="H1921">
        <f>IF(F1921="","",IF(F1921&gt;0,10*F1921^2,0))</f>
        <v/>
      </c>
    </row>
    <row r="1922">
      <c r="A1922">
        <f>Input!A1922</f>
        <v/>
      </c>
      <c r="B1922">
        <f>IF(ISNUMBER(Input!B1922),IF(AND(Input!B1922&gt;=20,Input!B1922&lt;=700),Input!B1922,""),"")</f>
        <v/>
      </c>
      <c r="C1922">
        <f>IF(B1922="","",INT(A1922))</f>
        <v/>
      </c>
      <c r="D1922">
        <f>IF(B1922="","",HOUR(A1922))</f>
        <v/>
      </c>
      <c r="E1922">
        <f>IF(B1922="","",IF(INPUT!$I$1="","",IF(C1922&lt;(INT(INPUT!$I$1)-INPUT!$I$2),"Off Meds",IF(C1922&lt;=(INT(INPUT!$I$1)+INPUT!$I$2),"Washout","On Meds"))))</f>
        <v/>
      </c>
      <c r="F1922">
        <f>IF(B1922="","",1.509*(LN(B1922)^1.084-5.381))</f>
        <v/>
      </c>
      <c r="G1922">
        <f>IF(F1922="","",IF(F1922&lt;0,10*F1922^2,0))</f>
        <v/>
      </c>
      <c r="H1922">
        <f>IF(F1922="","",IF(F1922&gt;0,10*F1922^2,0))</f>
        <v/>
      </c>
    </row>
    <row r="1923">
      <c r="A1923">
        <f>Input!A1923</f>
        <v/>
      </c>
      <c r="B1923">
        <f>IF(ISNUMBER(Input!B1923),IF(AND(Input!B1923&gt;=20,Input!B1923&lt;=700),Input!B1923,""),"")</f>
        <v/>
      </c>
      <c r="C1923">
        <f>IF(B1923="","",INT(A1923))</f>
        <v/>
      </c>
      <c r="D1923">
        <f>IF(B1923="","",HOUR(A1923))</f>
        <v/>
      </c>
      <c r="E1923">
        <f>IF(B1923="","",IF(INPUT!$I$1="","",IF(C1923&lt;(INT(INPUT!$I$1)-INPUT!$I$2),"Off Meds",IF(C1923&lt;=(INT(INPUT!$I$1)+INPUT!$I$2),"Washout","On Meds"))))</f>
        <v/>
      </c>
      <c r="F1923">
        <f>IF(B1923="","",1.509*(LN(B1923)^1.084-5.381))</f>
        <v/>
      </c>
      <c r="G1923">
        <f>IF(F1923="","",IF(F1923&lt;0,10*F1923^2,0))</f>
        <v/>
      </c>
      <c r="H1923">
        <f>IF(F1923="","",IF(F1923&gt;0,10*F1923^2,0))</f>
        <v/>
      </c>
    </row>
    <row r="1924">
      <c r="A1924">
        <f>Input!A1924</f>
        <v/>
      </c>
      <c r="B1924">
        <f>IF(ISNUMBER(Input!B1924),IF(AND(Input!B1924&gt;=20,Input!B1924&lt;=700),Input!B1924,""),"")</f>
        <v/>
      </c>
      <c r="C1924">
        <f>IF(B1924="","",INT(A1924))</f>
        <v/>
      </c>
      <c r="D1924">
        <f>IF(B1924="","",HOUR(A1924))</f>
        <v/>
      </c>
      <c r="E1924">
        <f>IF(B1924="","",IF(INPUT!$I$1="","",IF(C1924&lt;(INT(INPUT!$I$1)-INPUT!$I$2),"Off Meds",IF(C1924&lt;=(INT(INPUT!$I$1)+INPUT!$I$2),"Washout","On Meds"))))</f>
        <v/>
      </c>
      <c r="F1924">
        <f>IF(B1924="","",1.509*(LN(B1924)^1.084-5.381))</f>
        <v/>
      </c>
      <c r="G1924">
        <f>IF(F1924="","",IF(F1924&lt;0,10*F1924^2,0))</f>
        <v/>
      </c>
      <c r="H1924">
        <f>IF(F1924="","",IF(F1924&gt;0,10*F1924^2,0))</f>
        <v/>
      </c>
    </row>
    <row r="1925">
      <c r="A1925">
        <f>Input!A1925</f>
        <v/>
      </c>
      <c r="B1925">
        <f>IF(ISNUMBER(Input!B1925),IF(AND(Input!B1925&gt;=20,Input!B1925&lt;=700),Input!B1925,""),"")</f>
        <v/>
      </c>
      <c r="C1925">
        <f>IF(B1925="","",INT(A1925))</f>
        <v/>
      </c>
      <c r="D1925">
        <f>IF(B1925="","",HOUR(A1925))</f>
        <v/>
      </c>
      <c r="E1925">
        <f>IF(B1925="","",IF(INPUT!$I$1="","",IF(C1925&lt;(INT(INPUT!$I$1)-INPUT!$I$2),"Off Meds",IF(C1925&lt;=(INT(INPUT!$I$1)+INPUT!$I$2),"Washout","On Meds"))))</f>
        <v/>
      </c>
      <c r="F1925">
        <f>IF(B1925="","",1.509*(LN(B1925)^1.084-5.381))</f>
        <v/>
      </c>
      <c r="G1925">
        <f>IF(F1925="","",IF(F1925&lt;0,10*F1925^2,0))</f>
        <v/>
      </c>
      <c r="H1925">
        <f>IF(F1925="","",IF(F1925&gt;0,10*F1925^2,0))</f>
        <v/>
      </c>
    </row>
    <row r="1926">
      <c r="A1926">
        <f>Input!A1926</f>
        <v/>
      </c>
      <c r="B1926">
        <f>IF(ISNUMBER(Input!B1926),IF(AND(Input!B1926&gt;=20,Input!B1926&lt;=700),Input!B1926,""),"")</f>
        <v/>
      </c>
      <c r="C1926">
        <f>IF(B1926="","",INT(A1926))</f>
        <v/>
      </c>
      <c r="D1926">
        <f>IF(B1926="","",HOUR(A1926))</f>
        <v/>
      </c>
      <c r="E1926">
        <f>IF(B1926="","",IF(INPUT!$I$1="","",IF(C1926&lt;(INT(INPUT!$I$1)-INPUT!$I$2),"Off Meds",IF(C1926&lt;=(INT(INPUT!$I$1)+INPUT!$I$2),"Washout","On Meds"))))</f>
        <v/>
      </c>
      <c r="F1926">
        <f>IF(B1926="","",1.509*(LN(B1926)^1.084-5.381))</f>
        <v/>
      </c>
      <c r="G1926">
        <f>IF(F1926="","",IF(F1926&lt;0,10*F1926^2,0))</f>
        <v/>
      </c>
      <c r="H1926">
        <f>IF(F1926="","",IF(F1926&gt;0,10*F1926^2,0))</f>
        <v/>
      </c>
    </row>
    <row r="1927">
      <c r="A1927">
        <f>Input!A1927</f>
        <v/>
      </c>
      <c r="B1927">
        <f>IF(ISNUMBER(Input!B1927),IF(AND(Input!B1927&gt;=20,Input!B1927&lt;=700),Input!B1927,""),"")</f>
        <v/>
      </c>
      <c r="C1927">
        <f>IF(B1927="","",INT(A1927))</f>
        <v/>
      </c>
      <c r="D1927">
        <f>IF(B1927="","",HOUR(A1927))</f>
        <v/>
      </c>
      <c r="E1927">
        <f>IF(B1927="","",IF(INPUT!$I$1="","",IF(C1927&lt;(INT(INPUT!$I$1)-INPUT!$I$2),"Off Meds",IF(C1927&lt;=(INT(INPUT!$I$1)+INPUT!$I$2),"Washout","On Meds"))))</f>
        <v/>
      </c>
      <c r="F1927">
        <f>IF(B1927="","",1.509*(LN(B1927)^1.084-5.381))</f>
        <v/>
      </c>
      <c r="G1927">
        <f>IF(F1927="","",IF(F1927&lt;0,10*F1927^2,0))</f>
        <v/>
      </c>
      <c r="H1927">
        <f>IF(F1927="","",IF(F1927&gt;0,10*F1927^2,0))</f>
        <v/>
      </c>
    </row>
    <row r="1928">
      <c r="A1928">
        <f>Input!A1928</f>
        <v/>
      </c>
      <c r="B1928">
        <f>IF(ISNUMBER(Input!B1928),IF(AND(Input!B1928&gt;=20,Input!B1928&lt;=700),Input!B1928,""),"")</f>
        <v/>
      </c>
      <c r="C1928">
        <f>IF(B1928="","",INT(A1928))</f>
        <v/>
      </c>
      <c r="D1928">
        <f>IF(B1928="","",HOUR(A1928))</f>
        <v/>
      </c>
      <c r="E1928">
        <f>IF(B1928="","",IF(INPUT!$I$1="","",IF(C1928&lt;(INT(INPUT!$I$1)-INPUT!$I$2),"Off Meds",IF(C1928&lt;=(INT(INPUT!$I$1)+INPUT!$I$2),"Washout","On Meds"))))</f>
        <v/>
      </c>
      <c r="F1928">
        <f>IF(B1928="","",1.509*(LN(B1928)^1.084-5.381))</f>
        <v/>
      </c>
      <c r="G1928">
        <f>IF(F1928="","",IF(F1928&lt;0,10*F1928^2,0))</f>
        <v/>
      </c>
      <c r="H1928">
        <f>IF(F1928="","",IF(F1928&gt;0,10*F1928^2,0))</f>
        <v/>
      </c>
    </row>
    <row r="1929">
      <c r="A1929">
        <f>Input!A1929</f>
        <v/>
      </c>
      <c r="B1929">
        <f>IF(ISNUMBER(Input!B1929),IF(AND(Input!B1929&gt;=20,Input!B1929&lt;=700),Input!B1929,""),"")</f>
        <v/>
      </c>
      <c r="C1929">
        <f>IF(B1929="","",INT(A1929))</f>
        <v/>
      </c>
      <c r="D1929">
        <f>IF(B1929="","",HOUR(A1929))</f>
        <v/>
      </c>
      <c r="E1929">
        <f>IF(B1929="","",IF(INPUT!$I$1="","",IF(C1929&lt;(INT(INPUT!$I$1)-INPUT!$I$2),"Off Meds",IF(C1929&lt;=(INT(INPUT!$I$1)+INPUT!$I$2),"Washout","On Meds"))))</f>
        <v/>
      </c>
      <c r="F1929">
        <f>IF(B1929="","",1.509*(LN(B1929)^1.084-5.381))</f>
        <v/>
      </c>
      <c r="G1929">
        <f>IF(F1929="","",IF(F1929&lt;0,10*F1929^2,0))</f>
        <v/>
      </c>
      <c r="H1929">
        <f>IF(F1929="","",IF(F1929&gt;0,10*F1929^2,0))</f>
        <v/>
      </c>
    </row>
    <row r="1930">
      <c r="A1930">
        <f>Input!A1930</f>
        <v/>
      </c>
      <c r="B1930">
        <f>IF(ISNUMBER(Input!B1930),IF(AND(Input!B1930&gt;=20,Input!B1930&lt;=700),Input!B1930,""),"")</f>
        <v/>
      </c>
      <c r="C1930">
        <f>IF(B1930="","",INT(A1930))</f>
        <v/>
      </c>
      <c r="D1930">
        <f>IF(B1930="","",HOUR(A1930))</f>
        <v/>
      </c>
      <c r="E1930">
        <f>IF(B1930="","",IF(INPUT!$I$1="","",IF(C1930&lt;(INT(INPUT!$I$1)-INPUT!$I$2),"Off Meds",IF(C1930&lt;=(INT(INPUT!$I$1)+INPUT!$I$2),"Washout","On Meds"))))</f>
        <v/>
      </c>
      <c r="F1930">
        <f>IF(B1930="","",1.509*(LN(B1930)^1.084-5.381))</f>
        <v/>
      </c>
      <c r="G1930">
        <f>IF(F1930="","",IF(F1930&lt;0,10*F1930^2,0))</f>
        <v/>
      </c>
      <c r="H1930">
        <f>IF(F1930="","",IF(F1930&gt;0,10*F1930^2,0))</f>
        <v/>
      </c>
    </row>
    <row r="1931">
      <c r="A1931">
        <f>Input!A1931</f>
        <v/>
      </c>
      <c r="B1931">
        <f>IF(ISNUMBER(Input!B1931),IF(AND(Input!B1931&gt;=20,Input!B1931&lt;=700),Input!B1931,""),"")</f>
        <v/>
      </c>
      <c r="C1931">
        <f>IF(B1931="","",INT(A1931))</f>
        <v/>
      </c>
      <c r="D1931">
        <f>IF(B1931="","",HOUR(A1931))</f>
        <v/>
      </c>
      <c r="E1931">
        <f>IF(B1931="","",IF(INPUT!$I$1="","",IF(C1931&lt;(INT(INPUT!$I$1)-INPUT!$I$2),"Off Meds",IF(C1931&lt;=(INT(INPUT!$I$1)+INPUT!$I$2),"Washout","On Meds"))))</f>
        <v/>
      </c>
      <c r="F1931">
        <f>IF(B1931="","",1.509*(LN(B1931)^1.084-5.381))</f>
        <v/>
      </c>
      <c r="G1931">
        <f>IF(F1931="","",IF(F1931&lt;0,10*F1931^2,0))</f>
        <v/>
      </c>
      <c r="H1931">
        <f>IF(F1931="","",IF(F1931&gt;0,10*F1931^2,0))</f>
        <v/>
      </c>
    </row>
    <row r="1932">
      <c r="A1932">
        <f>Input!A1932</f>
        <v/>
      </c>
      <c r="B1932">
        <f>IF(ISNUMBER(Input!B1932),IF(AND(Input!B1932&gt;=20,Input!B1932&lt;=700),Input!B1932,""),"")</f>
        <v/>
      </c>
      <c r="C1932">
        <f>IF(B1932="","",INT(A1932))</f>
        <v/>
      </c>
      <c r="D1932">
        <f>IF(B1932="","",HOUR(A1932))</f>
        <v/>
      </c>
      <c r="E1932">
        <f>IF(B1932="","",IF(INPUT!$I$1="","",IF(C1932&lt;(INT(INPUT!$I$1)-INPUT!$I$2),"Off Meds",IF(C1932&lt;=(INT(INPUT!$I$1)+INPUT!$I$2),"Washout","On Meds"))))</f>
        <v/>
      </c>
      <c r="F1932">
        <f>IF(B1932="","",1.509*(LN(B1932)^1.084-5.381))</f>
        <v/>
      </c>
      <c r="G1932">
        <f>IF(F1932="","",IF(F1932&lt;0,10*F1932^2,0))</f>
        <v/>
      </c>
      <c r="H1932">
        <f>IF(F1932="","",IF(F1932&gt;0,10*F1932^2,0))</f>
        <v/>
      </c>
    </row>
    <row r="1933">
      <c r="A1933">
        <f>Input!A1933</f>
        <v/>
      </c>
      <c r="B1933">
        <f>IF(ISNUMBER(Input!B1933),IF(AND(Input!B1933&gt;=20,Input!B1933&lt;=700),Input!B1933,""),"")</f>
        <v/>
      </c>
      <c r="C1933">
        <f>IF(B1933="","",INT(A1933))</f>
        <v/>
      </c>
      <c r="D1933">
        <f>IF(B1933="","",HOUR(A1933))</f>
        <v/>
      </c>
      <c r="E1933">
        <f>IF(B1933="","",IF(INPUT!$I$1="","",IF(C1933&lt;(INT(INPUT!$I$1)-INPUT!$I$2),"Off Meds",IF(C1933&lt;=(INT(INPUT!$I$1)+INPUT!$I$2),"Washout","On Meds"))))</f>
        <v/>
      </c>
      <c r="F1933">
        <f>IF(B1933="","",1.509*(LN(B1933)^1.084-5.381))</f>
        <v/>
      </c>
      <c r="G1933">
        <f>IF(F1933="","",IF(F1933&lt;0,10*F1933^2,0))</f>
        <v/>
      </c>
      <c r="H1933">
        <f>IF(F1933="","",IF(F1933&gt;0,10*F1933^2,0))</f>
        <v/>
      </c>
    </row>
    <row r="1934">
      <c r="A1934">
        <f>Input!A1934</f>
        <v/>
      </c>
      <c r="B1934">
        <f>IF(ISNUMBER(Input!B1934),IF(AND(Input!B1934&gt;=20,Input!B1934&lt;=700),Input!B1934,""),"")</f>
        <v/>
      </c>
      <c r="C1934">
        <f>IF(B1934="","",INT(A1934))</f>
        <v/>
      </c>
      <c r="D1934">
        <f>IF(B1934="","",HOUR(A1934))</f>
        <v/>
      </c>
      <c r="E1934">
        <f>IF(B1934="","",IF(INPUT!$I$1="","",IF(C1934&lt;(INT(INPUT!$I$1)-INPUT!$I$2),"Off Meds",IF(C1934&lt;=(INT(INPUT!$I$1)+INPUT!$I$2),"Washout","On Meds"))))</f>
        <v/>
      </c>
      <c r="F1934">
        <f>IF(B1934="","",1.509*(LN(B1934)^1.084-5.381))</f>
        <v/>
      </c>
      <c r="G1934">
        <f>IF(F1934="","",IF(F1934&lt;0,10*F1934^2,0))</f>
        <v/>
      </c>
      <c r="H1934">
        <f>IF(F1934="","",IF(F1934&gt;0,10*F1934^2,0))</f>
        <v/>
      </c>
    </row>
    <row r="1935">
      <c r="A1935">
        <f>Input!A1935</f>
        <v/>
      </c>
      <c r="B1935">
        <f>IF(ISNUMBER(Input!B1935),IF(AND(Input!B1935&gt;=20,Input!B1935&lt;=700),Input!B1935,""),"")</f>
        <v/>
      </c>
      <c r="C1935">
        <f>IF(B1935="","",INT(A1935))</f>
        <v/>
      </c>
      <c r="D1935">
        <f>IF(B1935="","",HOUR(A1935))</f>
        <v/>
      </c>
      <c r="E1935">
        <f>IF(B1935="","",IF(INPUT!$I$1="","",IF(C1935&lt;(INT(INPUT!$I$1)-INPUT!$I$2),"Off Meds",IF(C1935&lt;=(INT(INPUT!$I$1)+INPUT!$I$2),"Washout","On Meds"))))</f>
        <v/>
      </c>
      <c r="F1935">
        <f>IF(B1935="","",1.509*(LN(B1935)^1.084-5.381))</f>
        <v/>
      </c>
      <c r="G1935">
        <f>IF(F1935="","",IF(F1935&lt;0,10*F1935^2,0))</f>
        <v/>
      </c>
      <c r="H1935">
        <f>IF(F1935="","",IF(F1935&gt;0,10*F1935^2,0))</f>
        <v/>
      </c>
    </row>
    <row r="1936">
      <c r="A1936">
        <f>Input!A1936</f>
        <v/>
      </c>
      <c r="B1936">
        <f>IF(ISNUMBER(Input!B1936),IF(AND(Input!B1936&gt;=20,Input!B1936&lt;=700),Input!B1936,""),"")</f>
        <v/>
      </c>
      <c r="C1936">
        <f>IF(B1936="","",INT(A1936))</f>
        <v/>
      </c>
      <c r="D1936">
        <f>IF(B1936="","",HOUR(A1936))</f>
        <v/>
      </c>
      <c r="E1936">
        <f>IF(B1936="","",IF(INPUT!$I$1="","",IF(C1936&lt;(INT(INPUT!$I$1)-INPUT!$I$2),"Off Meds",IF(C1936&lt;=(INT(INPUT!$I$1)+INPUT!$I$2),"Washout","On Meds"))))</f>
        <v/>
      </c>
      <c r="F1936">
        <f>IF(B1936="","",1.509*(LN(B1936)^1.084-5.381))</f>
        <v/>
      </c>
      <c r="G1936">
        <f>IF(F1936="","",IF(F1936&lt;0,10*F1936^2,0))</f>
        <v/>
      </c>
      <c r="H1936">
        <f>IF(F1936="","",IF(F1936&gt;0,10*F1936^2,0))</f>
        <v/>
      </c>
    </row>
    <row r="1937">
      <c r="A1937">
        <f>Input!A1937</f>
        <v/>
      </c>
      <c r="B1937">
        <f>IF(ISNUMBER(Input!B1937),IF(AND(Input!B1937&gt;=20,Input!B1937&lt;=700),Input!B1937,""),"")</f>
        <v/>
      </c>
      <c r="C1937">
        <f>IF(B1937="","",INT(A1937))</f>
        <v/>
      </c>
      <c r="D1937">
        <f>IF(B1937="","",HOUR(A1937))</f>
        <v/>
      </c>
      <c r="E1937">
        <f>IF(B1937="","",IF(INPUT!$I$1="","",IF(C1937&lt;(INT(INPUT!$I$1)-INPUT!$I$2),"Off Meds",IF(C1937&lt;=(INT(INPUT!$I$1)+INPUT!$I$2),"Washout","On Meds"))))</f>
        <v/>
      </c>
      <c r="F1937">
        <f>IF(B1937="","",1.509*(LN(B1937)^1.084-5.381))</f>
        <v/>
      </c>
      <c r="G1937">
        <f>IF(F1937="","",IF(F1937&lt;0,10*F1937^2,0))</f>
        <v/>
      </c>
      <c r="H1937">
        <f>IF(F1937="","",IF(F1937&gt;0,10*F1937^2,0))</f>
        <v/>
      </c>
    </row>
    <row r="1938">
      <c r="A1938">
        <f>Input!A1938</f>
        <v/>
      </c>
      <c r="B1938">
        <f>IF(ISNUMBER(Input!B1938),IF(AND(Input!B1938&gt;=20,Input!B1938&lt;=700),Input!B1938,""),"")</f>
        <v/>
      </c>
      <c r="C1938">
        <f>IF(B1938="","",INT(A1938))</f>
        <v/>
      </c>
      <c r="D1938">
        <f>IF(B1938="","",HOUR(A1938))</f>
        <v/>
      </c>
      <c r="E1938">
        <f>IF(B1938="","",IF(INPUT!$I$1="","",IF(C1938&lt;(INT(INPUT!$I$1)-INPUT!$I$2),"Off Meds",IF(C1938&lt;=(INT(INPUT!$I$1)+INPUT!$I$2),"Washout","On Meds"))))</f>
        <v/>
      </c>
      <c r="F1938">
        <f>IF(B1938="","",1.509*(LN(B1938)^1.084-5.381))</f>
        <v/>
      </c>
      <c r="G1938">
        <f>IF(F1938="","",IF(F1938&lt;0,10*F1938^2,0))</f>
        <v/>
      </c>
      <c r="H1938">
        <f>IF(F1938="","",IF(F1938&gt;0,10*F1938^2,0))</f>
        <v/>
      </c>
    </row>
    <row r="1939">
      <c r="A1939">
        <f>Input!A1939</f>
        <v/>
      </c>
      <c r="B1939">
        <f>IF(ISNUMBER(Input!B1939),IF(AND(Input!B1939&gt;=20,Input!B1939&lt;=700),Input!B1939,""),"")</f>
        <v/>
      </c>
      <c r="C1939">
        <f>IF(B1939="","",INT(A1939))</f>
        <v/>
      </c>
      <c r="D1939">
        <f>IF(B1939="","",HOUR(A1939))</f>
        <v/>
      </c>
      <c r="E1939">
        <f>IF(B1939="","",IF(INPUT!$I$1="","",IF(C1939&lt;(INT(INPUT!$I$1)-INPUT!$I$2),"Off Meds",IF(C1939&lt;=(INT(INPUT!$I$1)+INPUT!$I$2),"Washout","On Meds"))))</f>
        <v/>
      </c>
      <c r="F1939">
        <f>IF(B1939="","",1.509*(LN(B1939)^1.084-5.381))</f>
        <v/>
      </c>
      <c r="G1939">
        <f>IF(F1939="","",IF(F1939&lt;0,10*F1939^2,0))</f>
        <v/>
      </c>
      <c r="H1939">
        <f>IF(F1939="","",IF(F1939&gt;0,10*F1939^2,0))</f>
        <v/>
      </c>
    </row>
    <row r="1940">
      <c r="A1940">
        <f>Input!A1940</f>
        <v/>
      </c>
      <c r="B1940">
        <f>IF(ISNUMBER(Input!B1940),IF(AND(Input!B1940&gt;=20,Input!B1940&lt;=700),Input!B1940,""),"")</f>
        <v/>
      </c>
      <c r="C1940">
        <f>IF(B1940="","",INT(A1940))</f>
        <v/>
      </c>
      <c r="D1940">
        <f>IF(B1940="","",HOUR(A1940))</f>
        <v/>
      </c>
      <c r="E1940">
        <f>IF(B1940="","",IF(INPUT!$I$1="","",IF(C1940&lt;(INT(INPUT!$I$1)-INPUT!$I$2),"Off Meds",IF(C1940&lt;=(INT(INPUT!$I$1)+INPUT!$I$2),"Washout","On Meds"))))</f>
        <v/>
      </c>
      <c r="F1940">
        <f>IF(B1940="","",1.509*(LN(B1940)^1.084-5.381))</f>
        <v/>
      </c>
      <c r="G1940">
        <f>IF(F1940="","",IF(F1940&lt;0,10*F1940^2,0))</f>
        <v/>
      </c>
      <c r="H1940">
        <f>IF(F1940="","",IF(F1940&gt;0,10*F1940^2,0))</f>
        <v/>
      </c>
    </row>
    <row r="1941">
      <c r="A1941">
        <f>Input!A1941</f>
        <v/>
      </c>
      <c r="B1941">
        <f>IF(ISNUMBER(Input!B1941),IF(AND(Input!B1941&gt;=20,Input!B1941&lt;=700),Input!B1941,""),"")</f>
        <v/>
      </c>
      <c r="C1941">
        <f>IF(B1941="","",INT(A1941))</f>
        <v/>
      </c>
      <c r="D1941">
        <f>IF(B1941="","",HOUR(A1941))</f>
        <v/>
      </c>
      <c r="E1941">
        <f>IF(B1941="","",IF(INPUT!$I$1="","",IF(C1941&lt;(INT(INPUT!$I$1)-INPUT!$I$2),"Off Meds",IF(C1941&lt;=(INT(INPUT!$I$1)+INPUT!$I$2),"Washout","On Meds"))))</f>
        <v/>
      </c>
      <c r="F1941">
        <f>IF(B1941="","",1.509*(LN(B1941)^1.084-5.381))</f>
        <v/>
      </c>
      <c r="G1941">
        <f>IF(F1941="","",IF(F1941&lt;0,10*F1941^2,0))</f>
        <v/>
      </c>
      <c r="H1941">
        <f>IF(F1941="","",IF(F1941&gt;0,10*F1941^2,0))</f>
        <v/>
      </c>
    </row>
    <row r="1942">
      <c r="A1942">
        <f>Input!A1942</f>
        <v/>
      </c>
      <c r="B1942">
        <f>IF(ISNUMBER(Input!B1942),IF(AND(Input!B1942&gt;=20,Input!B1942&lt;=700),Input!B1942,""),"")</f>
        <v/>
      </c>
      <c r="C1942">
        <f>IF(B1942="","",INT(A1942))</f>
        <v/>
      </c>
      <c r="D1942">
        <f>IF(B1942="","",HOUR(A1942))</f>
        <v/>
      </c>
      <c r="E1942">
        <f>IF(B1942="","",IF(INPUT!$I$1="","",IF(C1942&lt;(INT(INPUT!$I$1)-INPUT!$I$2),"Off Meds",IF(C1942&lt;=(INT(INPUT!$I$1)+INPUT!$I$2),"Washout","On Meds"))))</f>
        <v/>
      </c>
      <c r="F1942">
        <f>IF(B1942="","",1.509*(LN(B1942)^1.084-5.381))</f>
        <v/>
      </c>
      <c r="G1942">
        <f>IF(F1942="","",IF(F1942&lt;0,10*F1942^2,0))</f>
        <v/>
      </c>
      <c r="H1942">
        <f>IF(F1942="","",IF(F1942&gt;0,10*F1942^2,0))</f>
        <v/>
      </c>
    </row>
    <row r="1943">
      <c r="A1943">
        <f>Input!A1943</f>
        <v/>
      </c>
      <c r="B1943">
        <f>IF(ISNUMBER(Input!B1943),IF(AND(Input!B1943&gt;=20,Input!B1943&lt;=700),Input!B1943,""),"")</f>
        <v/>
      </c>
      <c r="C1943">
        <f>IF(B1943="","",INT(A1943))</f>
        <v/>
      </c>
      <c r="D1943">
        <f>IF(B1943="","",HOUR(A1943))</f>
        <v/>
      </c>
      <c r="E1943">
        <f>IF(B1943="","",IF(INPUT!$I$1="","",IF(C1943&lt;(INT(INPUT!$I$1)-INPUT!$I$2),"Off Meds",IF(C1943&lt;=(INT(INPUT!$I$1)+INPUT!$I$2),"Washout","On Meds"))))</f>
        <v/>
      </c>
      <c r="F1943">
        <f>IF(B1943="","",1.509*(LN(B1943)^1.084-5.381))</f>
        <v/>
      </c>
      <c r="G1943">
        <f>IF(F1943="","",IF(F1943&lt;0,10*F1943^2,0))</f>
        <v/>
      </c>
      <c r="H1943">
        <f>IF(F1943="","",IF(F1943&gt;0,10*F1943^2,0))</f>
        <v/>
      </c>
    </row>
    <row r="1944">
      <c r="A1944">
        <f>Input!A1944</f>
        <v/>
      </c>
      <c r="B1944">
        <f>IF(ISNUMBER(Input!B1944),IF(AND(Input!B1944&gt;=20,Input!B1944&lt;=700),Input!B1944,""),"")</f>
        <v/>
      </c>
      <c r="C1944">
        <f>IF(B1944="","",INT(A1944))</f>
        <v/>
      </c>
      <c r="D1944">
        <f>IF(B1944="","",HOUR(A1944))</f>
        <v/>
      </c>
      <c r="E1944">
        <f>IF(B1944="","",IF(INPUT!$I$1="","",IF(C1944&lt;(INT(INPUT!$I$1)-INPUT!$I$2),"Off Meds",IF(C1944&lt;=(INT(INPUT!$I$1)+INPUT!$I$2),"Washout","On Meds"))))</f>
        <v/>
      </c>
      <c r="F1944">
        <f>IF(B1944="","",1.509*(LN(B1944)^1.084-5.381))</f>
        <v/>
      </c>
      <c r="G1944">
        <f>IF(F1944="","",IF(F1944&lt;0,10*F1944^2,0))</f>
        <v/>
      </c>
      <c r="H1944">
        <f>IF(F1944="","",IF(F1944&gt;0,10*F1944^2,0))</f>
        <v/>
      </c>
    </row>
    <row r="1945">
      <c r="A1945">
        <f>Input!A1945</f>
        <v/>
      </c>
      <c r="B1945">
        <f>IF(ISNUMBER(Input!B1945),IF(AND(Input!B1945&gt;=20,Input!B1945&lt;=700),Input!B1945,""),"")</f>
        <v/>
      </c>
      <c r="C1945">
        <f>IF(B1945="","",INT(A1945))</f>
        <v/>
      </c>
      <c r="D1945">
        <f>IF(B1945="","",HOUR(A1945))</f>
        <v/>
      </c>
      <c r="E1945">
        <f>IF(B1945="","",IF(INPUT!$I$1="","",IF(C1945&lt;(INT(INPUT!$I$1)-INPUT!$I$2),"Off Meds",IF(C1945&lt;=(INT(INPUT!$I$1)+INPUT!$I$2),"Washout","On Meds"))))</f>
        <v/>
      </c>
      <c r="F1945">
        <f>IF(B1945="","",1.509*(LN(B1945)^1.084-5.381))</f>
        <v/>
      </c>
      <c r="G1945">
        <f>IF(F1945="","",IF(F1945&lt;0,10*F1945^2,0))</f>
        <v/>
      </c>
      <c r="H1945">
        <f>IF(F1945="","",IF(F1945&gt;0,10*F1945^2,0))</f>
        <v/>
      </c>
    </row>
    <row r="1946">
      <c r="A1946">
        <f>Input!A1946</f>
        <v/>
      </c>
      <c r="B1946">
        <f>IF(ISNUMBER(Input!B1946),IF(AND(Input!B1946&gt;=20,Input!B1946&lt;=700),Input!B1946,""),"")</f>
        <v/>
      </c>
      <c r="C1946">
        <f>IF(B1946="","",INT(A1946))</f>
        <v/>
      </c>
      <c r="D1946">
        <f>IF(B1946="","",HOUR(A1946))</f>
        <v/>
      </c>
      <c r="E1946">
        <f>IF(B1946="","",IF(INPUT!$I$1="","",IF(C1946&lt;(INT(INPUT!$I$1)-INPUT!$I$2),"Off Meds",IF(C1946&lt;=(INT(INPUT!$I$1)+INPUT!$I$2),"Washout","On Meds"))))</f>
        <v/>
      </c>
      <c r="F1946">
        <f>IF(B1946="","",1.509*(LN(B1946)^1.084-5.381))</f>
        <v/>
      </c>
      <c r="G1946">
        <f>IF(F1946="","",IF(F1946&lt;0,10*F1946^2,0))</f>
        <v/>
      </c>
      <c r="H1946">
        <f>IF(F1946="","",IF(F1946&gt;0,10*F1946^2,0))</f>
        <v/>
      </c>
    </row>
    <row r="1947">
      <c r="A1947">
        <f>Input!A1947</f>
        <v/>
      </c>
      <c r="B1947">
        <f>IF(ISNUMBER(Input!B1947),IF(AND(Input!B1947&gt;=20,Input!B1947&lt;=700),Input!B1947,""),"")</f>
        <v/>
      </c>
      <c r="C1947">
        <f>IF(B1947="","",INT(A1947))</f>
        <v/>
      </c>
      <c r="D1947">
        <f>IF(B1947="","",HOUR(A1947))</f>
        <v/>
      </c>
      <c r="E1947">
        <f>IF(B1947="","",IF(INPUT!$I$1="","",IF(C1947&lt;(INT(INPUT!$I$1)-INPUT!$I$2),"Off Meds",IF(C1947&lt;=(INT(INPUT!$I$1)+INPUT!$I$2),"Washout","On Meds"))))</f>
        <v/>
      </c>
      <c r="F1947">
        <f>IF(B1947="","",1.509*(LN(B1947)^1.084-5.381))</f>
        <v/>
      </c>
      <c r="G1947">
        <f>IF(F1947="","",IF(F1947&lt;0,10*F1947^2,0))</f>
        <v/>
      </c>
      <c r="H1947">
        <f>IF(F1947="","",IF(F1947&gt;0,10*F1947^2,0))</f>
        <v/>
      </c>
    </row>
    <row r="1948">
      <c r="A1948">
        <f>Input!A1948</f>
        <v/>
      </c>
      <c r="B1948">
        <f>IF(ISNUMBER(Input!B1948),IF(AND(Input!B1948&gt;=20,Input!B1948&lt;=700),Input!B1948,""),"")</f>
        <v/>
      </c>
      <c r="C1948">
        <f>IF(B1948="","",INT(A1948))</f>
        <v/>
      </c>
      <c r="D1948">
        <f>IF(B1948="","",HOUR(A1948))</f>
        <v/>
      </c>
      <c r="E1948">
        <f>IF(B1948="","",IF(INPUT!$I$1="","",IF(C1948&lt;(INT(INPUT!$I$1)-INPUT!$I$2),"Off Meds",IF(C1948&lt;=(INT(INPUT!$I$1)+INPUT!$I$2),"Washout","On Meds"))))</f>
        <v/>
      </c>
      <c r="F1948">
        <f>IF(B1948="","",1.509*(LN(B1948)^1.084-5.381))</f>
        <v/>
      </c>
      <c r="G1948">
        <f>IF(F1948="","",IF(F1948&lt;0,10*F1948^2,0))</f>
        <v/>
      </c>
      <c r="H1948">
        <f>IF(F1948="","",IF(F1948&gt;0,10*F1948^2,0))</f>
        <v/>
      </c>
    </row>
    <row r="1949">
      <c r="A1949">
        <f>Input!A1949</f>
        <v/>
      </c>
      <c r="B1949">
        <f>IF(ISNUMBER(Input!B1949),IF(AND(Input!B1949&gt;=20,Input!B1949&lt;=700),Input!B1949,""),"")</f>
        <v/>
      </c>
      <c r="C1949">
        <f>IF(B1949="","",INT(A1949))</f>
        <v/>
      </c>
      <c r="D1949">
        <f>IF(B1949="","",HOUR(A1949))</f>
        <v/>
      </c>
      <c r="E1949">
        <f>IF(B1949="","",IF(INPUT!$I$1="","",IF(C1949&lt;(INT(INPUT!$I$1)-INPUT!$I$2),"Off Meds",IF(C1949&lt;=(INT(INPUT!$I$1)+INPUT!$I$2),"Washout","On Meds"))))</f>
        <v/>
      </c>
      <c r="F1949">
        <f>IF(B1949="","",1.509*(LN(B1949)^1.084-5.381))</f>
        <v/>
      </c>
      <c r="G1949">
        <f>IF(F1949="","",IF(F1949&lt;0,10*F1949^2,0))</f>
        <v/>
      </c>
      <c r="H1949">
        <f>IF(F1949="","",IF(F1949&gt;0,10*F1949^2,0))</f>
        <v/>
      </c>
    </row>
    <row r="1950">
      <c r="A1950">
        <f>Input!A1950</f>
        <v/>
      </c>
      <c r="B1950">
        <f>IF(ISNUMBER(Input!B1950),IF(AND(Input!B1950&gt;=20,Input!B1950&lt;=700),Input!B1950,""),"")</f>
        <v/>
      </c>
      <c r="C1950">
        <f>IF(B1950="","",INT(A1950))</f>
        <v/>
      </c>
      <c r="D1950">
        <f>IF(B1950="","",HOUR(A1950))</f>
        <v/>
      </c>
      <c r="E1950">
        <f>IF(B1950="","",IF(INPUT!$I$1="","",IF(C1950&lt;(INT(INPUT!$I$1)-INPUT!$I$2),"Off Meds",IF(C1950&lt;=(INT(INPUT!$I$1)+INPUT!$I$2),"Washout","On Meds"))))</f>
        <v/>
      </c>
      <c r="F1950">
        <f>IF(B1950="","",1.509*(LN(B1950)^1.084-5.381))</f>
        <v/>
      </c>
      <c r="G1950">
        <f>IF(F1950="","",IF(F1950&lt;0,10*F1950^2,0))</f>
        <v/>
      </c>
      <c r="H1950">
        <f>IF(F1950="","",IF(F1950&gt;0,10*F1950^2,0))</f>
        <v/>
      </c>
    </row>
    <row r="1951">
      <c r="A1951">
        <f>Input!A1951</f>
        <v/>
      </c>
      <c r="B1951">
        <f>IF(ISNUMBER(Input!B1951),IF(AND(Input!B1951&gt;=20,Input!B1951&lt;=700),Input!B1951,""),"")</f>
        <v/>
      </c>
      <c r="C1951">
        <f>IF(B1951="","",INT(A1951))</f>
        <v/>
      </c>
      <c r="D1951">
        <f>IF(B1951="","",HOUR(A1951))</f>
        <v/>
      </c>
      <c r="E1951">
        <f>IF(B1951="","",IF(INPUT!$I$1="","",IF(C1951&lt;(INT(INPUT!$I$1)-INPUT!$I$2),"Off Meds",IF(C1951&lt;=(INT(INPUT!$I$1)+INPUT!$I$2),"Washout","On Meds"))))</f>
        <v/>
      </c>
      <c r="F1951">
        <f>IF(B1951="","",1.509*(LN(B1951)^1.084-5.381))</f>
        <v/>
      </c>
      <c r="G1951">
        <f>IF(F1951="","",IF(F1951&lt;0,10*F1951^2,0))</f>
        <v/>
      </c>
      <c r="H1951">
        <f>IF(F1951="","",IF(F1951&gt;0,10*F1951^2,0))</f>
        <v/>
      </c>
    </row>
    <row r="1952">
      <c r="A1952">
        <f>Input!A1952</f>
        <v/>
      </c>
      <c r="B1952">
        <f>IF(ISNUMBER(Input!B1952),IF(AND(Input!B1952&gt;=20,Input!B1952&lt;=700),Input!B1952,""),"")</f>
        <v/>
      </c>
      <c r="C1952">
        <f>IF(B1952="","",INT(A1952))</f>
        <v/>
      </c>
      <c r="D1952">
        <f>IF(B1952="","",HOUR(A1952))</f>
        <v/>
      </c>
      <c r="E1952">
        <f>IF(B1952="","",IF(INPUT!$I$1="","",IF(C1952&lt;(INT(INPUT!$I$1)-INPUT!$I$2),"Off Meds",IF(C1952&lt;=(INT(INPUT!$I$1)+INPUT!$I$2),"Washout","On Meds"))))</f>
        <v/>
      </c>
      <c r="F1952">
        <f>IF(B1952="","",1.509*(LN(B1952)^1.084-5.381))</f>
        <v/>
      </c>
      <c r="G1952">
        <f>IF(F1952="","",IF(F1952&lt;0,10*F1952^2,0))</f>
        <v/>
      </c>
      <c r="H1952">
        <f>IF(F1952="","",IF(F1952&gt;0,10*F1952^2,0))</f>
        <v/>
      </c>
    </row>
    <row r="1953">
      <c r="A1953">
        <f>Input!A1953</f>
        <v/>
      </c>
      <c r="B1953">
        <f>IF(ISNUMBER(Input!B1953),IF(AND(Input!B1953&gt;=20,Input!B1953&lt;=700),Input!B1953,""),"")</f>
        <v/>
      </c>
      <c r="C1953">
        <f>IF(B1953="","",INT(A1953))</f>
        <v/>
      </c>
      <c r="D1953">
        <f>IF(B1953="","",HOUR(A1953))</f>
        <v/>
      </c>
      <c r="E1953">
        <f>IF(B1953="","",IF(INPUT!$I$1="","",IF(C1953&lt;(INT(INPUT!$I$1)-INPUT!$I$2),"Off Meds",IF(C1953&lt;=(INT(INPUT!$I$1)+INPUT!$I$2),"Washout","On Meds"))))</f>
        <v/>
      </c>
      <c r="F1953">
        <f>IF(B1953="","",1.509*(LN(B1953)^1.084-5.381))</f>
        <v/>
      </c>
      <c r="G1953">
        <f>IF(F1953="","",IF(F1953&lt;0,10*F1953^2,0))</f>
        <v/>
      </c>
      <c r="H1953">
        <f>IF(F1953="","",IF(F1953&gt;0,10*F1953^2,0))</f>
        <v/>
      </c>
    </row>
    <row r="1954">
      <c r="A1954">
        <f>Input!A1954</f>
        <v/>
      </c>
      <c r="B1954">
        <f>IF(ISNUMBER(Input!B1954),IF(AND(Input!B1954&gt;=20,Input!B1954&lt;=700),Input!B1954,""),"")</f>
        <v/>
      </c>
      <c r="C1954">
        <f>IF(B1954="","",INT(A1954))</f>
        <v/>
      </c>
      <c r="D1954">
        <f>IF(B1954="","",HOUR(A1954))</f>
        <v/>
      </c>
      <c r="E1954">
        <f>IF(B1954="","",IF(INPUT!$I$1="","",IF(C1954&lt;(INT(INPUT!$I$1)-INPUT!$I$2),"Off Meds",IF(C1954&lt;=(INT(INPUT!$I$1)+INPUT!$I$2),"Washout","On Meds"))))</f>
        <v/>
      </c>
      <c r="F1954">
        <f>IF(B1954="","",1.509*(LN(B1954)^1.084-5.381))</f>
        <v/>
      </c>
      <c r="G1954">
        <f>IF(F1954="","",IF(F1954&lt;0,10*F1954^2,0))</f>
        <v/>
      </c>
      <c r="H1954">
        <f>IF(F1954="","",IF(F1954&gt;0,10*F1954^2,0))</f>
        <v/>
      </c>
    </row>
    <row r="1955">
      <c r="A1955">
        <f>Input!A1955</f>
        <v/>
      </c>
      <c r="B1955">
        <f>IF(ISNUMBER(Input!B1955),IF(AND(Input!B1955&gt;=20,Input!B1955&lt;=700),Input!B1955,""),"")</f>
        <v/>
      </c>
      <c r="C1955">
        <f>IF(B1955="","",INT(A1955))</f>
        <v/>
      </c>
      <c r="D1955">
        <f>IF(B1955="","",HOUR(A1955))</f>
        <v/>
      </c>
      <c r="E1955">
        <f>IF(B1955="","",IF(INPUT!$I$1="","",IF(C1955&lt;(INT(INPUT!$I$1)-INPUT!$I$2),"Off Meds",IF(C1955&lt;=(INT(INPUT!$I$1)+INPUT!$I$2),"Washout","On Meds"))))</f>
        <v/>
      </c>
      <c r="F1955">
        <f>IF(B1955="","",1.509*(LN(B1955)^1.084-5.381))</f>
        <v/>
      </c>
      <c r="G1955">
        <f>IF(F1955="","",IF(F1955&lt;0,10*F1955^2,0))</f>
        <v/>
      </c>
      <c r="H1955">
        <f>IF(F1955="","",IF(F1955&gt;0,10*F1955^2,0))</f>
        <v/>
      </c>
    </row>
    <row r="1956">
      <c r="A1956">
        <f>Input!A1956</f>
        <v/>
      </c>
      <c r="B1956">
        <f>IF(ISNUMBER(Input!B1956),IF(AND(Input!B1956&gt;=20,Input!B1956&lt;=700),Input!B1956,""),"")</f>
        <v/>
      </c>
      <c r="C1956">
        <f>IF(B1956="","",INT(A1956))</f>
        <v/>
      </c>
      <c r="D1956">
        <f>IF(B1956="","",HOUR(A1956))</f>
        <v/>
      </c>
      <c r="E1956">
        <f>IF(B1956="","",IF(INPUT!$I$1="","",IF(C1956&lt;(INT(INPUT!$I$1)-INPUT!$I$2),"Off Meds",IF(C1956&lt;=(INT(INPUT!$I$1)+INPUT!$I$2),"Washout","On Meds"))))</f>
        <v/>
      </c>
      <c r="F1956">
        <f>IF(B1956="","",1.509*(LN(B1956)^1.084-5.381))</f>
        <v/>
      </c>
      <c r="G1956">
        <f>IF(F1956="","",IF(F1956&lt;0,10*F1956^2,0))</f>
        <v/>
      </c>
      <c r="H1956">
        <f>IF(F1956="","",IF(F1956&gt;0,10*F1956^2,0))</f>
        <v/>
      </c>
    </row>
    <row r="1957">
      <c r="A1957">
        <f>Input!A1957</f>
        <v/>
      </c>
      <c r="B1957">
        <f>IF(ISNUMBER(Input!B1957),IF(AND(Input!B1957&gt;=20,Input!B1957&lt;=700),Input!B1957,""),"")</f>
        <v/>
      </c>
      <c r="C1957">
        <f>IF(B1957="","",INT(A1957))</f>
        <v/>
      </c>
      <c r="D1957">
        <f>IF(B1957="","",HOUR(A1957))</f>
        <v/>
      </c>
      <c r="E1957">
        <f>IF(B1957="","",IF(INPUT!$I$1="","",IF(C1957&lt;(INT(INPUT!$I$1)-INPUT!$I$2),"Off Meds",IF(C1957&lt;=(INT(INPUT!$I$1)+INPUT!$I$2),"Washout","On Meds"))))</f>
        <v/>
      </c>
      <c r="F1957">
        <f>IF(B1957="","",1.509*(LN(B1957)^1.084-5.381))</f>
        <v/>
      </c>
      <c r="G1957">
        <f>IF(F1957="","",IF(F1957&lt;0,10*F1957^2,0))</f>
        <v/>
      </c>
      <c r="H1957">
        <f>IF(F1957="","",IF(F1957&gt;0,10*F1957^2,0))</f>
        <v/>
      </c>
    </row>
    <row r="1958">
      <c r="A1958">
        <f>Input!A1958</f>
        <v/>
      </c>
      <c r="B1958">
        <f>IF(ISNUMBER(Input!B1958),IF(AND(Input!B1958&gt;=20,Input!B1958&lt;=700),Input!B1958,""),"")</f>
        <v/>
      </c>
      <c r="C1958">
        <f>IF(B1958="","",INT(A1958))</f>
        <v/>
      </c>
      <c r="D1958">
        <f>IF(B1958="","",HOUR(A1958))</f>
        <v/>
      </c>
      <c r="E1958">
        <f>IF(B1958="","",IF(INPUT!$I$1="","",IF(C1958&lt;(INT(INPUT!$I$1)-INPUT!$I$2),"Off Meds",IF(C1958&lt;=(INT(INPUT!$I$1)+INPUT!$I$2),"Washout","On Meds"))))</f>
        <v/>
      </c>
      <c r="F1958">
        <f>IF(B1958="","",1.509*(LN(B1958)^1.084-5.381))</f>
        <v/>
      </c>
      <c r="G1958">
        <f>IF(F1958="","",IF(F1958&lt;0,10*F1958^2,0))</f>
        <v/>
      </c>
      <c r="H1958">
        <f>IF(F1958="","",IF(F1958&gt;0,10*F1958^2,0))</f>
        <v/>
      </c>
    </row>
    <row r="1959">
      <c r="A1959">
        <f>Input!A1959</f>
        <v/>
      </c>
      <c r="B1959">
        <f>IF(ISNUMBER(Input!B1959),IF(AND(Input!B1959&gt;=20,Input!B1959&lt;=700),Input!B1959,""),"")</f>
        <v/>
      </c>
      <c r="C1959">
        <f>IF(B1959="","",INT(A1959))</f>
        <v/>
      </c>
      <c r="D1959">
        <f>IF(B1959="","",HOUR(A1959))</f>
        <v/>
      </c>
      <c r="E1959">
        <f>IF(B1959="","",IF(INPUT!$I$1="","",IF(C1959&lt;(INT(INPUT!$I$1)-INPUT!$I$2),"Off Meds",IF(C1959&lt;=(INT(INPUT!$I$1)+INPUT!$I$2),"Washout","On Meds"))))</f>
        <v/>
      </c>
      <c r="F1959">
        <f>IF(B1959="","",1.509*(LN(B1959)^1.084-5.381))</f>
        <v/>
      </c>
      <c r="G1959">
        <f>IF(F1959="","",IF(F1959&lt;0,10*F1959^2,0))</f>
        <v/>
      </c>
      <c r="H1959">
        <f>IF(F1959="","",IF(F1959&gt;0,10*F1959^2,0))</f>
        <v/>
      </c>
    </row>
    <row r="1960">
      <c r="A1960">
        <f>Input!A1960</f>
        <v/>
      </c>
      <c r="B1960">
        <f>IF(ISNUMBER(Input!B1960),IF(AND(Input!B1960&gt;=20,Input!B1960&lt;=700),Input!B1960,""),"")</f>
        <v/>
      </c>
      <c r="C1960">
        <f>IF(B1960="","",INT(A1960))</f>
        <v/>
      </c>
      <c r="D1960">
        <f>IF(B1960="","",HOUR(A1960))</f>
        <v/>
      </c>
      <c r="E1960">
        <f>IF(B1960="","",IF(INPUT!$I$1="","",IF(C1960&lt;(INT(INPUT!$I$1)-INPUT!$I$2),"Off Meds",IF(C1960&lt;=(INT(INPUT!$I$1)+INPUT!$I$2),"Washout","On Meds"))))</f>
        <v/>
      </c>
      <c r="F1960">
        <f>IF(B1960="","",1.509*(LN(B1960)^1.084-5.381))</f>
        <v/>
      </c>
      <c r="G1960">
        <f>IF(F1960="","",IF(F1960&lt;0,10*F1960^2,0))</f>
        <v/>
      </c>
      <c r="H1960">
        <f>IF(F1960="","",IF(F1960&gt;0,10*F1960^2,0))</f>
        <v/>
      </c>
    </row>
    <row r="1961">
      <c r="A1961">
        <f>Input!A1961</f>
        <v/>
      </c>
      <c r="B1961">
        <f>IF(ISNUMBER(Input!B1961),IF(AND(Input!B1961&gt;=20,Input!B1961&lt;=700),Input!B1961,""),"")</f>
        <v/>
      </c>
      <c r="C1961">
        <f>IF(B1961="","",INT(A1961))</f>
        <v/>
      </c>
      <c r="D1961">
        <f>IF(B1961="","",HOUR(A1961))</f>
        <v/>
      </c>
      <c r="E1961">
        <f>IF(B1961="","",IF(INPUT!$I$1="","",IF(C1961&lt;(INT(INPUT!$I$1)-INPUT!$I$2),"Off Meds",IF(C1961&lt;=(INT(INPUT!$I$1)+INPUT!$I$2),"Washout","On Meds"))))</f>
        <v/>
      </c>
      <c r="F1961">
        <f>IF(B1961="","",1.509*(LN(B1961)^1.084-5.381))</f>
        <v/>
      </c>
      <c r="G1961">
        <f>IF(F1961="","",IF(F1961&lt;0,10*F1961^2,0))</f>
        <v/>
      </c>
      <c r="H1961">
        <f>IF(F1961="","",IF(F1961&gt;0,10*F1961^2,0))</f>
        <v/>
      </c>
    </row>
    <row r="1962">
      <c r="A1962">
        <f>Input!A1962</f>
        <v/>
      </c>
      <c r="B1962">
        <f>IF(ISNUMBER(Input!B1962),IF(AND(Input!B1962&gt;=20,Input!B1962&lt;=700),Input!B1962,""),"")</f>
        <v/>
      </c>
      <c r="C1962">
        <f>IF(B1962="","",INT(A1962))</f>
        <v/>
      </c>
      <c r="D1962">
        <f>IF(B1962="","",HOUR(A1962))</f>
        <v/>
      </c>
      <c r="E1962">
        <f>IF(B1962="","",IF(INPUT!$I$1="","",IF(C1962&lt;(INT(INPUT!$I$1)-INPUT!$I$2),"Off Meds",IF(C1962&lt;=(INT(INPUT!$I$1)+INPUT!$I$2),"Washout","On Meds"))))</f>
        <v/>
      </c>
      <c r="F1962">
        <f>IF(B1962="","",1.509*(LN(B1962)^1.084-5.381))</f>
        <v/>
      </c>
      <c r="G1962">
        <f>IF(F1962="","",IF(F1962&lt;0,10*F1962^2,0))</f>
        <v/>
      </c>
      <c r="H1962">
        <f>IF(F1962="","",IF(F1962&gt;0,10*F1962^2,0))</f>
        <v/>
      </c>
    </row>
    <row r="1963">
      <c r="A1963">
        <f>Input!A1963</f>
        <v/>
      </c>
      <c r="B1963">
        <f>IF(ISNUMBER(Input!B1963),IF(AND(Input!B1963&gt;=20,Input!B1963&lt;=700),Input!B1963,""),"")</f>
        <v/>
      </c>
      <c r="C1963">
        <f>IF(B1963="","",INT(A1963))</f>
        <v/>
      </c>
      <c r="D1963">
        <f>IF(B1963="","",HOUR(A1963))</f>
        <v/>
      </c>
      <c r="E1963">
        <f>IF(B1963="","",IF(INPUT!$I$1="","",IF(C1963&lt;(INT(INPUT!$I$1)-INPUT!$I$2),"Off Meds",IF(C1963&lt;=(INT(INPUT!$I$1)+INPUT!$I$2),"Washout","On Meds"))))</f>
        <v/>
      </c>
      <c r="F1963">
        <f>IF(B1963="","",1.509*(LN(B1963)^1.084-5.381))</f>
        <v/>
      </c>
      <c r="G1963">
        <f>IF(F1963="","",IF(F1963&lt;0,10*F1963^2,0))</f>
        <v/>
      </c>
      <c r="H1963">
        <f>IF(F1963="","",IF(F1963&gt;0,10*F1963^2,0))</f>
        <v/>
      </c>
    </row>
    <row r="1964">
      <c r="A1964">
        <f>Input!A1964</f>
        <v/>
      </c>
      <c r="B1964">
        <f>IF(ISNUMBER(Input!B1964),IF(AND(Input!B1964&gt;=20,Input!B1964&lt;=700),Input!B1964,""),"")</f>
        <v/>
      </c>
      <c r="C1964">
        <f>IF(B1964="","",INT(A1964))</f>
        <v/>
      </c>
      <c r="D1964">
        <f>IF(B1964="","",HOUR(A1964))</f>
        <v/>
      </c>
      <c r="E1964">
        <f>IF(B1964="","",IF(INPUT!$I$1="","",IF(C1964&lt;(INT(INPUT!$I$1)-INPUT!$I$2),"Off Meds",IF(C1964&lt;=(INT(INPUT!$I$1)+INPUT!$I$2),"Washout","On Meds"))))</f>
        <v/>
      </c>
      <c r="F1964">
        <f>IF(B1964="","",1.509*(LN(B1964)^1.084-5.381))</f>
        <v/>
      </c>
      <c r="G1964">
        <f>IF(F1964="","",IF(F1964&lt;0,10*F1964^2,0))</f>
        <v/>
      </c>
      <c r="H1964">
        <f>IF(F1964="","",IF(F1964&gt;0,10*F1964^2,0))</f>
        <v/>
      </c>
    </row>
    <row r="1965">
      <c r="A1965">
        <f>Input!A1965</f>
        <v/>
      </c>
      <c r="B1965">
        <f>IF(ISNUMBER(Input!B1965),IF(AND(Input!B1965&gt;=20,Input!B1965&lt;=700),Input!B1965,""),"")</f>
        <v/>
      </c>
      <c r="C1965">
        <f>IF(B1965="","",INT(A1965))</f>
        <v/>
      </c>
      <c r="D1965">
        <f>IF(B1965="","",HOUR(A1965))</f>
        <v/>
      </c>
      <c r="E1965">
        <f>IF(B1965="","",IF(INPUT!$I$1="","",IF(C1965&lt;(INT(INPUT!$I$1)-INPUT!$I$2),"Off Meds",IF(C1965&lt;=(INT(INPUT!$I$1)+INPUT!$I$2),"Washout","On Meds"))))</f>
        <v/>
      </c>
      <c r="F1965">
        <f>IF(B1965="","",1.509*(LN(B1965)^1.084-5.381))</f>
        <v/>
      </c>
      <c r="G1965">
        <f>IF(F1965="","",IF(F1965&lt;0,10*F1965^2,0))</f>
        <v/>
      </c>
      <c r="H1965">
        <f>IF(F1965="","",IF(F1965&gt;0,10*F1965^2,0))</f>
        <v/>
      </c>
    </row>
    <row r="1966">
      <c r="A1966">
        <f>Input!A1966</f>
        <v/>
      </c>
      <c r="B1966">
        <f>IF(ISNUMBER(Input!B1966),IF(AND(Input!B1966&gt;=20,Input!B1966&lt;=700),Input!B1966,""),"")</f>
        <v/>
      </c>
      <c r="C1966">
        <f>IF(B1966="","",INT(A1966))</f>
        <v/>
      </c>
      <c r="D1966">
        <f>IF(B1966="","",HOUR(A1966))</f>
        <v/>
      </c>
      <c r="E1966">
        <f>IF(B1966="","",IF(INPUT!$I$1="","",IF(C1966&lt;(INT(INPUT!$I$1)-INPUT!$I$2),"Off Meds",IF(C1966&lt;=(INT(INPUT!$I$1)+INPUT!$I$2),"Washout","On Meds"))))</f>
        <v/>
      </c>
      <c r="F1966">
        <f>IF(B1966="","",1.509*(LN(B1966)^1.084-5.381))</f>
        <v/>
      </c>
      <c r="G1966">
        <f>IF(F1966="","",IF(F1966&lt;0,10*F1966^2,0))</f>
        <v/>
      </c>
      <c r="H1966">
        <f>IF(F1966="","",IF(F1966&gt;0,10*F1966^2,0))</f>
        <v/>
      </c>
    </row>
    <row r="1967">
      <c r="A1967">
        <f>Input!A1967</f>
        <v/>
      </c>
      <c r="B1967">
        <f>IF(ISNUMBER(Input!B1967),IF(AND(Input!B1967&gt;=20,Input!B1967&lt;=700),Input!B1967,""),"")</f>
        <v/>
      </c>
      <c r="C1967">
        <f>IF(B1967="","",INT(A1967))</f>
        <v/>
      </c>
      <c r="D1967">
        <f>IF(B1967="","",HOUR(A1967))</f>
        <v/>
      </c>
      <c r="E1967">
        <f>IF(B1967="","",IF(INPUT!$I$1="","",IF(C1967&lt;(INT(INPUT!$I$1)-INPUT!$I$2),"Off Meds",IF(C1967&lt;=(INT(INPUT!$I$1)+INPUT!$I$2),"Washout","On Meds"))))</f>
        <v/>
      </c>
      <c r="F1967">
        <f>IF(B1967="","",1.509*(LN(B1967)^1.084-5.381))</f>
        <v/>
      </c>
      <c r="G1967">
        <f>IF(F1967="","",IF(F1967&lt;0,10*F1967^2,0))</f>
        <v/>
      </c>
      <c r="H1967">
        <f>IF(F1967="","",IF(F1967&gt;0,10*F1967^2,0))</f>
        <v/>
      </c>
    </row>
    <row r="1968">
      <c r="A1968">
        <f>Input!A1968</f>
        <v/>
      </c>
      <c r="B1968">
        <f>IF(ISNUMBER(Input!B1968),IF(AND(Input!B1968&gt;=20,Input!B1968&lt;=700),Input!B1968,""),"")</f>
        <v/>
      </c>
      <c r="C1968">
        <f>IF(B1968="","",INT(A1968))</f>
        <v/>
      </c>
      <c r="D1968">
        <f>IF(B1968="","",HOUR(A1968))</f>
        <v/>
      </c>
      <c r="E1968">
        <f>IF(B1968="","",IF(INPUT!$I$1="","",IF(C1968&lt;(INT(INPUT!$I$1)-INPUT!$I$2),"Off Meds",IF(C1968&lt;=(INT(INPUT!$I$1)+INPUT!$I$2),"Washout","On Meds"))))</f>
        <v/>
      </c>
      <c r="F1968">
        <f>IF(B1968="","",1.509*(LN(B1968)^1.084-5.381))</f>
        <v/>
      </c>
      <c r="G1968">
        <f>IF(F1968="","",IF(F1968&lt;0,10*F1968^2,0))</f>
        <v/>
      </c>
      <c r="H1968">
        <f>IF(F1968="","",IF(F1968&gt;0,10*F1968^2,0))</f>
        <v/>
      </c>
    </row>
    <row r="1969">
      <c r="A1969">
        <f>Input!A1969</f>
        <v/>
      </c>
      <c r="B1969">
        <f>IF(ISNUMBER(Input!B1969),IF(AND(Input!B1969&gt;=20,Input!B1969&lt;=700),Input!B1969,""),"")</f>
        <v/>
      </c>
      <c r="C1969">
        <f>IF(B1969="","",INT(A1969))</f>
        <v/>
      </c>
      <c r="D1969">
        <f>IF(B1969="","",HOUR(A1969))</f>
        <v/>
      </c>
      <c r="E1969">
        <f>IF(B1969="","",IF(INPUT!$I$1="","",IF(C1969&lt;(INT(INPUT!$I$1)-INPUT!$I$2),"Off Meds",IF(C1969&lt;=(INT(INPUT!$I$1)+INPUT!$I$2),"Washout","On Meds"))))</f>
        <v/>
      </c>
      <c r="F1969">
        <f>IF(B1969="","",1.509*(LN(B1969)^1.084-5.381))</f>
        <v/>
      </c>
      <c r="G1969">
        <f>IF(F1969="","",IF(F1969&lt;0,10*F1969^2,0))</f>
        <v/>
      </c>
      <c r="H1969">
        <f>IF(F1969="","",IF(F1969&gt;0,10*F1969^2,0))</f>
        <v/>
      </c>
    </row>
    <row r="1970">
      <c r="A1970">
        <f>Input!A1970</f>
        <v/>
      </c>
      <c r="B1970">
        <f>IF(ISNUMBER(Input!B1970),IF(AND(Input!B1970&gt;=20,Input!B1970&lt;=700),Input!B1970,""),"")</f>
        <v/>
      </c>
      <c r="C1970">
        <f>IF(B1970="","",INT(A1970))</f>
        <v/>
      </c>
      <c r="D1970">
        <f>IF(B1970="","",HOUR(A1970))</f>
        <v/>
      </c>
      <c r="E1970">
        <f>IF(B1970="","",IF(INPUT!$I$1="","",IF(C1970&lt;(INT(INPUT!$I$1)-INPUT!$I$2),"Off Meds",IF(C1970&lt;=(INT(INPUT!$I$1)+INPUT!$I$2),"Washout","On Meds"))))</f>
        <v/>
      </c>
      <c r="F1970">
        <f>IF(B1970="","",1.509*(LN(B1970)^1.084-5.381))</f>
        <v/>
      </c>
      <c r="G1970">
        <f>IF(F1970="","",IF(F1970&lt;0,10*F1970^2,0))</f>
        <v/>
      </c>
      <c r="H1970">
        <f>IF(F1970="","",IF(F1970&gt;0,10*F1970^2,0))</f>
        <v/>
      </c>
    </row>
    <row r="1971">
      <c r="A1971">
        <f>Input!A1971</f>
        <v/>
      </c>
      <c r="B1971">
        <f>IF(ISNUMBER(Input!B1971),IF(AND(Input!B1971&gt;=20,Input!B1971&lt;=700),Input!B1971,""),"")</f>
        <v/>
      </c>
      <c r="C1971">
        <f>IF(B1971="","",INT(A1971))</f>
        <v/>
      </c>
      <c r="D1971">
        <f>IF(B1971="","",HOUR(A1971))</f>
        <v/>
      </c>
      <c r="E1971">
        <f>IF(B1971="","",IF(INPUT!$I$1="","",IF(C1971&lt;(INT(INPUT!$I$1)-INPUT!$I$2),"Off Meds",IF(C1971&lt;=(INT(INPUT!$I$1)+INPUT!$I$2),"Washout","On Meds"))))</f>
        <v/>
      </c>
      <c r="F1971">
        <f>IF(B1971="","",1.509*(LN(B1971)^1.084-5.381))</f>
        <v/>
      </c>
      <c r="G1971">
        <f>IF(F1971="","",IF(F1971&lt;0,10*F1971^2,0))</f>
        <v/>
      </c>
      <c r="H1971">
        <f>IF(F1971="","",IF(F1971&gt;0,10*F1971^2,0))</f>
        <v/>
      </c>
    </row>
    <row r="1972">
      <c r="A1972">
        <f>Input!A1972</f>
        <v/>
      </c>
      <c r="B1972">
        <f>IF(ISNUMBER(Input!B1972),IF(AND(Input!B1972&gt;=20,Input!B1972&lt;=700),Input!B1972,""),"")</f>
        <v/>
      </c>
      <c r="C1972">
        <f>IF(B1972="","",INT(A1972))</f>
        <v/>
      </c>
      <c r="D1972">
        <f>IF(B1972="","",HOUR(A1972))</f>
        <v/>
      </c>
      <c r="E1972">
        <f>IF(B1972="","",IF(INPUT!$I$1="","",IF(C1972&lt;(INT(INPUT!$I$1)-INPUT!$I$2),"Off Meds",IF(C1972&lt;=(INT(INPUT!$I$1)+INPUT!$I$2),"Washout","On Meds"))))</f>
        <v/>
      </c>
      <c r="F1972">
        <f>IF(B1972="","",1.509*(LN(B1972)^1.084-5.381))</f>
        <v/>
      </c>
      <c r="G1972">
        <f>IF(F1972="","",IF(F1972&lt;0,10*F1972^2,0))</f>
        <v/>
      </c>
      <c r="H1972">
        <f>IF(F1972="","",IF(F1972&gt;0,10*F1972^2,0))</f>
        <v/>
      </c>
    </row>
    <row r="1973">
      <c r="A1973">
        <f>Input!A1973</f>
        <v/>
      </c>
      <c r="B1973">
        <f>IF(ISNUMBER(Input!B1973),IF(AND(Input!B1973&gt;=20,Input!B1973&lt;=700),Input!B1973,""),"")</f>
        <v/>
      </c>
      <c r="C1973">
        <f>IF(B1973="","",INT(A1973))</f>
        <v/>
      </c>
      <c r="D1973">
        <f>IF(B1973="","",HOUR(A1973))</f>
        <v/>
      </c>
      <c r="E1973">
        <f>IF(B1973="","",IF(INPUT!$I$1="","",IF(C1973&lt;(INT(INPUT!$I$1)-INPUT!$I$2),"Off Meds",IF(C1973&lt;=(INT(INPUT!$I$1)+INPUT!$I$2),"Washout","On Meds"))))</f>
        <v/>
      </c>
      <c r="F1973">
        <f>IF(B1973="","",1.509*(LN(B1973)^1.084-5.381))</f>
        <v/>
      </c>
      <c r="G1973">
        <f>IF(F1973="","",IF(F1973&lt;0,10*F1973^2,0))</f>
        <v/>
      </c>
      <c r="H1973">
        <f>IF(F1973="","",IF(F1973&gt;0,10*F1973^2,0))</f>
        <v/>
      </c>
    </row>
    <row r="1974">
      <c r="A1974">
        <f>Input!A1974</f>
        <v/>
      </c>
      <c r="B1974">
        <f>IF(ISNUMBER(Input!B1974),IF(AND(Input!B1974&gt;=20,Input!B1974&lt;=700),Input!B1974,""),"")</f>
        <v/>
      </c>
      <c r="C1974">
        <f>IF(B1974="","",INT(A1974))</f>
        <v/>
      </c>
      <c r="D1974">
        <f>IF(B1974="","",HOUR(A1974))</f>
        <v/>
      </c>
      <c r="E1974">
        <f>IF(B1974="","",IF(INPUT!$I$1="","",IF(C1974&lt;(INT(INPUT!$I$1)-INPUT!$I$2),"Off Meds",IF(C1974&lt;=(INT(INPUT!$I$1)+INPUT!$I$2),"Washout","On Meds"))))</f>
        <v/>
      </c>
      <c r="F1974">
        <f>IF(B1974="","",1.509*(LN(B1974)^1.084-5.381))</f>
        <v/>
      </c>
      <c r="G1974">
        <f>IF(F1974="","",IF(F1974&lt;0,10*F1974^2,0))</f>
        <v/>
      </c>
      <c r="H1974">
        <f>IF(F1974="","",IF(F1974&gt;0,10*F1974^2,0))</f>
        <v/>
      </c>
    </row>
    <row r="1975">
      <c r="A1975">
        <f>Input!A1975</f>
        <v/>
      </c>
      <c r="B1975">
        <f>IF(ISNUMBER(Input!B1975),IF(AND(Input!B1975&gt;=20,Input!B1975&lt;=700),Input!B1975,""),"")</f>
        <v/>
      </c>
      <c r="C1975">
        <f>IF(B1975="","",INT(A1975))</f>
        <v/>
      </c>
      <c r="D1975">
        <f>IF(B1975="","",HOUR(A1975))</f>
        <v/>
      </c>
      <c r="E1975">
        <f>IF(B1975="","",IF(INPUT!$I$1="","",IF(C1975&lt;(INT(INPUT!$I$1)-INPUT!$I$2),"Off Meds",IF(C1975&lt;=(INT(INPUT!$I$1)+INPUT!$I$2),"Washout","On Meds"))))</f>
        <v/>
      </c>
      <c r="F1975">
        <f>IF(B1975="","",1.509*(LN(B1975)^1.084-5.381))</f>
        <v/>
      </c>
      <c r="G1975">
        <f>IF(F1975="","",IF(F1975&lt;0,10*F1975^2,0))</f>
        <v/>
      </c>
      <c r="H1975">
        <f>IF(F1975="","",IF(F1975&gt;0,10*F1975^2,0))</f>
        <v/>
      </c>
    </row>
    <row r="1976">
      <c r="A1976">
        <f>Input!A1976</f>
        <v/>
      </c>
      <c r="B1976">
        <f>IF(ISNUMBER(Input!B1976),IF(AND(Input!B1976&gt;=20,Input!B1976&lt;=700),Input!B1976,""),"")</f>
        <v/>
      </c>
      <c r="C1976">
        <f>IF(B1976="","",INT(A1976))</f>
        <v/>
      </c>
      <c r="D1976">
        <f>IF(B1976="","",HOUR(A1976))</f>
        <v/>
      </c>
      <c r="E1976">
        <f>IF(B1976="","",IF(INPUT!$I$1="","",IF(C1976&lt;(INT(INPUT!$I$1)-INPUT!$I$2),"Off Meds",IF(C1976&lt;=(INT(INPUT!$I$1)+INPUT!$I$2),"Washout","On Meds"))))</f>
        <v/>
      </c>
      <c r="F1976">
        <f>IF(B1976="","",1.509*(LN(B1976)^1.084-5.381))</f>
        <v/>
      </c>
      <c r="G1976">
        <f>IF(F1976="","",IF(F1976&lt;0,10*F1976^2,0))</f>
        <v/>
      </c>
      <c r="H1976">
        <f>IF(F1976="","",IF(F1976&gt;0,10*F1976^2,0))</f>
        <v/>
      </c>
    </row>
    <row r="1977">
      <c r="A1977">
        <f>Input!A1977</f>
        <v/>
      </c>
      <c r="B1977">
        <f>IF(ISNUMBER(Input!B1977),IF(AND(Input!B1977&gt;=20,Input!B1977&lt;=700),Input!B1977,""),"")</f>
        <v/>
      </c>
      <c r="C1977">
        <f>IF(B1977="","",INT(A1977))</f>
        <v/>
      </c>
      <c r="D1977">
        <f>IF(B1977="","",HOUR(A1977))</f>
        <v/>
      </c>
      <c r="E1977">
        <f>IF(B1977="","",IF(INPUT!$I$1="","",IF(C1977&lt;(INT(INPUT!$I$1)-INPUT!$I$2),"Off Meds",IF(C1977&lt;=(INT(INPUT!$I$1)+INPUT!$I$2),"Washout","On Meds"))))</f>
        <v/>
      </c>
      <c r="F1977">
        <f>IF(B1977="","",1.509*(LN(B1977)^1.084-5.381))</f>
        <v/>
      </c>
      <c r="G1977">
        <f>IF(F1977="","",IF(F1977&lt;0,10*F1977^2,0))</f>
        <v/>
      </c>
      <c r="H1977">
        <f>IF(F1977="","",IF(F1977&gt;0,10*F1977^2,0))</f>
        <v/>
      </c>
    </row>
    <row r="1978">
      <c r="A1978">
        <f>Input!A1978</f>
        <v/>
      </c>
      <c r="B1978">
        <f>IF(ISNUMBER(Input!B1978),IF(AND(Input!B1978&gt;=20,Input!B1978&lt;=700),Input!B1978,""),"")</f>
        <v/>
      </c>
      <c r="C1978">
        <f>IF(B1978="","",INT(A1978))</f>
        <v/>
      </c>
      <c r="D1978">
        <f>IF(B1978="","",HOUR(A1978))</f>
        <v/>
      </c>
      <c r="E1978">
        <f>IF(B1978="","",IF(INPUT!$I$1="","",IF(C1978&lt;(INT(INPUT!$I$1)-INPUT!$I$2),"Off Meds",IF(C1978&lt;=(INT(INPUT!$I$1)+INPUT!$I$2),"Washout","On Meds"))))</f>
        <v/>
      </c>
      <c r="F1978">
        <f>IF(B1978="","",1.509*(LN(B1978)^1.084-5.381))</f>
        <v/>
      </c>
      <c r="G1978">
        <f>IF(F1978="","",IF(F1978&lt;0,10*F1978^2,0))</f>
        <v/>
      </c>
      <c r="H1978">
        <f>IF(F1978="","",IF(F1978&gt;0,10*F1978^2,0))</f>
        <v/>
      </c>
    </row>
    <row r="1979">
      <c r="A1979">
        <f>Input!A1979</f>
        <v/>
      </c>
      <c r="B1979">
        <f>IF(ISNUMBER(Input!B1979),IF(AND(Input!B1979&gt;=20,Input!B1979&lt;=700),Input!B1979,""),"")</f>
        <v/>
      </c>
      <c r="C1979">
        <f>IF(B1979="","",INT(A1979))</f>
        <v/>
      </c>
      <c r="D1979">
        <f>IF(B1979="","",HOUR(A1979))</f>
        <v/>
      </c>
      <c r="E1979">
        <f>IF(B1979="","",IF(INPUT!$I$1="","",IF(C1979&lt;(INT(INPUT!$I$1)-INPUT!$I$2),"Off Meds",IF(C1979&lt;=(INT(INPUT!$I$1)+INPUT!$I$2),"Washout","On Meds"))))</f>
        <v/>
      </c>
      <c r="F1979">
        <f>IF(B1979="","",1.509*(LN(B1979)^1.084-5.381))</f>
        <v/>
      </c>
      <c r="G1979">
        <f>IF(F1979="","",IF(F1979&lt;0,10*F1979^2,0))</f>
        <v/>
      </c>
      <c r="H1979">
        <f>IF(F1979="","",IF(F1979&gt;0,10*F1979^2,0))</f>
        <v/>
      </c>
    </row>
    <row r="1980">
      <c r="A1980">
        <f>Input!A1980</f>
        <v/>
      </c>
      <c r="B1980">
        <f>IF(ISNUMBER(Input!B1980),IF(AND(Input!B1980&gt;=20,Input!B1980&lt;=700),Input!B1980,""),"")</f>
        <v/>
      </c>
      <c r="C1980">
        <f>IF(B1980="","",INT(A1980))</f>
        <v/>
      </c>
      <c r="D1980">
        <f>IF(B1980="","",HOUR(A1980))</f>
        <v/>
      </c>
      <c r="E1980">
        <f>IF(B1980="","",IF(INPUT!$I$1="","",IF(C1980&lt;(INT(INPUT!$I$1)-INPUT!$I$2),"Off Meds",IF(C1980&lt;=(INT(INPUT!$I$1)+INPUT!$I$2),"Washout","On Meds"))))</f>
        <v/>
      </c>
      <c r="F1980">
        <f>IF(B1980="","",1.509*(LN(B1980)^1.084-5.381))</f>
        <v/>
      </c>
      <c r="G1980">
        <f>IF(F1980="","",IF(F1980&lt;0,10*F1980^2,0))</f>
        <v/>
      </c>
      <c r="H1980">
        <f>IF(F1980="","",IF(F1980&gt;0,10*F1980^2,0))</f>
        <v/>
      </c>
    </row>
    <row r="1981">
      <c r="A1981">
        <f>Input!A1981</f>
        <v/>
      </c>
      <c r="B1981">
        <f>IF(ISNUMBER(Input!B1981),IF(AND(Input!B1981&gt;=20,Input!B1981&lt;=700),Input!B1981,""),"")</f>
        <v/>
      </c>
      <c r="C1981">
        <f>IF(B1981="","",INT(A1981))</f>
        <v/>
      </c>
      <c r="D1981">
        <f>IF(B1981="","",HOUR(A1981))</f>
        <v/>
      </c>
      <c r="E1981">
        <f>IF(B1981="","",IF(INPUT!$I$1="","",IF(C1981&lt;(INT(INPUT!$I$1)-INPUT!$I$2),"Off Meds",IF(C1981&lt;=(INT(INPUT!$I$1)+INPUT!$I$2),"Washout","On Meds"))))</f>
        <v/>
      </c>
      <c r="F1981">
        <f>IF(B1981="","",1.509*(LN(B1981)^1.084-5.381))</f>
        <v/>
      </c>
      <c r="G1981">
        <f>IF(F1981="","",IF(F1981&lt;0,10*F1981^2,0))</f>
        <v/>
      </c>
      <c r="H1981">
        <f>IF(F1981="","",IF(F1981&gt;0,10*F1981^2,0))</f>
        <v/>
      </c>
    </row>
    <row r="1982">
      <c r="A1982">
        <f>Input!A1982</f>
        <v/>
      </c>
      <c r="B1982">
        <f>IF(ISNUMBER(Input!B1982),IF(AND(Input!B1982&gt;=20,Input!B1982&lt;=700),Input!B1982,""),"")</f>
        <v/>
      </c>
      <c r="C1982">
        <f>IF(B1982="","",INT(A1982))</f>
        <v/>
      </c>
      <c r="D1982">
        <f>IF(B1982="","",HOUR(A1982))</f>
        <v/>
      </c>
      <c r="E1982">
        <f>IF(B1982="","",IF(INPUT!$I$1="","",IF(C1982&lt;(INT(INPUT!$I$1)-INPUT!$I$2),"Off Meds",IF(C1982&lt;=(INT(INPUT!$I$1)+INPUT!$I$2),"Washout","On Meds"))))</f>
        <v/>
      </c>
      <c r="F1982">
        <f>IF(B1982="","",1.509*(LN(B1982)^1.084-5.381))</f>
        <v/>
      </c>
      <c r="G1982">
        <f>IF(F1982="","",IF(F1982&lt;0,10*F1982^2,0))</f>
        <v/>
      </c>
      <c r="H1982">
        <f>IF(F1982="","",IF(F1982&gt;0,10*F1982^2,0))</f>
        <v/>
      </c>
    </row>
    <row r="1983">
      <c r="A1983">
        <f>Input!A1983</f>
        <v/>
      </c>
      <c r="B1983">
        <f>IF(ISNUMBER(Input!B1983),IF(AND(Input!B1983&gt;=20,Input!B1983&lt;=700),Input!B1983,""),"")</f>
        <v/>
      </c>
      <c r="C1983">
        <f>IF(B1983="","",INT(A1983))</f>
        <v/>
      </c>
      <c r="D1983">
        <f>IF(B1983="","",HOUR(A1983))</f>
        <v/>
      </c>
      <c r="E1983">
        <f>IF(B1983="","",IF(INPUT!$I$1="","",IF(C1983&lt;(INT(INPUT!$I$1)-INPUT!$I$2),"Off Meds",IF(C1983&lt;=(INT(INPUT!$I$1)+INPUT!$I$2),"Washout","On Meds"))))</f>
        <v/>
      </c>
      <c r="F1983">
        <f>IF(B1983="","",1.509*(LN(B1983)^1.084-5.381))</f>
        <v/>
      </c>
      <c r="G1983">
        <f>IF(F1983="","",IF(F1983&lt;0,10*F1983^2,0))</f>
        <v/>
      </c>
      <c r="H1983">
        <f>IF(F1983="","",IF(F1983&gt;0,10*F1983^2,0))</f>
        <v/>
      </c>
    </row>
    <row r="1984">
      <c r="A1984">
        <f>Input!A1984</f>
        <v/>
      </c>
      <c r="B1984">
        <f>IF(ISNUMBER(Input!B1984),IF(AND(Input!B1984&gt;=20,Input!B1984&lt;=700),Input!B1984,""),"")</f>
        <v/>
      </c>
      <c r="C1984">
        <f>IF(B1984="","",INT(A1984))</f>
        <v/>
      </c>
      <c r="D1984">
        <f>IF(B1984="","",HOUR(A1984))</f>
        <v/>
      </c>
      <c r="E1984">
        <f>IF(B1984="","",IF(INPUT!$I$1="","",IF(C1984&lt;(INT(INPUT!$I$1)-INPUT!$I$2),"Off Meds",IF(C1984&lt;=(INT(INPUT!$I$1)+INPUT!$I$2),"Washout","On Meds"))))</f>
        <v/>
      </c>
      <c r="F1984">
        <f>IF(B1984="","",1.509*(LN(B1984)^1.084-5.381))</f>
        <v/>
      </c>
      <c r="G1984">
        <f>IF(F1984="","",IF(F1984&lt;0,10*F1984^2,0))</f>
        <v/>
      </c>
      <c r="H1984">
        <f>IF(F1984="","",IF(F1984&gt;0,10*F1984^2,0))</f>
        <v/>
      </c>
    </row>
    <row r="1985">
      <c r="A1985">
        <f>Input!A1985</f>
        <v/>
      </c>
      <c r="B1985">
        <f>IF(ISNUMBER(Input!B1985),IF(AND(Input!B1985&gt;=20,Input!B1985&lt;=700),Input!B1985,""),"")</f>
        <v/>
      </c>
      <c r="C1985">
        <f>IF(B1985="","",INT(A1985))</f>
        <v/>
      </c>
      <c r="D1985">
        <f>IF(B1985="","",HOUR(A1985))</f>
        <v/>
      </c>
      <c r="E1985">
        <f>IF(B1985="","",IF(INPUT!$I$1="","",IF(C1985&lt;(INT(INPUT!$I$1)-INPUT!$I$2),"Off Meds",IF(C1985&lt;=(INT(INPUT!$I$1)+INPUT!$I$2),"Washout","On Meds"))))</f>
        <v/>
      </c>
      <c r="F1985">
        <f>IF(B1985="","",1.509*(LN(B1985)^1.084-5.381))</f>
        <v/>
      </c>
      <c r="G1985">
        <f>IF(F1985="","",IF(F1985&lt;0,10*F1985^2,0))</f>
        <v/>
      </c>
      <c r="H1985">
        <f>IF(F1985="","",IF(F1985&gt;0,10*F1985^2,0))</f>
        <v/>
      </c>
    </row>
    <row r="1986">
      <c r="A1986">
        <f>Input!A1986</f>
        <v/>
      </c>
      <c r="B1986">
        <f>IF(ISNUMBER(Input!B1986),IF(AND(Input!B1986&gt;=20,Input!B1986&lt;=700),Input!B1986,""),"")</f>
        <v/>
      </c>
      <c r="C1986">
        <f>IF(B1986="","",INT(A1986))</f>
        <v/>
      </c>
      <c r="D1986">
        <f>IF(B1986="","",HOUR(A1986))</f>
        <v/>
      </c>
      <c r="E1986">
        <f>IF(B1986="","",IF(INPUT!$I$1="","",IF(C1986&lt;(INT(INPUT!$I$1)-INPUT!$I$2),"Off Meds",IF(C1986&lt;=(INT(INPUT!$I$1)+INPUT!$I$2),"Washout","On Meds"))))</f>
        <v/>
      </c>
      <c r="F1986">
        <f>IF(B1986="","",1.509*(LN(B1986)^1.084-5.381))</f>
        <v/>
      </c>
      <c r="G1986">
        <f>IF(F1986="","",IF(F1986&lt;0,10*F1986^2,0))</f>
        <v/>
      </c>
      <c r="H1986">
        <f>IF(F1986="","",IF(F1986&gt;0,10*F1986^2,0))</f>
        <v/>
      </c>
    </row>
    <row r="1987">
      <c r="A1987">
        <f>Input!A1987</f>
        <v/>
      </c>
      <c r="B1987">
        <f>IF(ISNUMBER(Input!B1987),IF(AND(Input!B1987&gt;=20,Input!B1987&lt;=700),Input!B1987,""),"")</f>
        <v/>
      </c>
      <c r="C1987">
        <f>IF(B1987="","",INT(A1987))</f>
        <v/>
      </c>
      <c r="D1987">
        <f>IF(B1987="","",HOUR(A1987))</f>
        <v/>
      </c>
      <c r="E1987">
        <f>IF(B1987="","",IF(INPUT!$I$1="","",IF(C1987&lt;(INT(INPUT!$I$1)-INPUT!$I$2),"Off Meds",IF(C1987&lt;=(INT(INPUT!$I$1)+INPUT!$I$2),"Washout","On Meds"))))</f>
        <v/>
      </c>
      <c r="F1987">
        <f>IF(B1987="","",1.509*(LN(B1987)^1.084-5.381))</f>
        <v/>
      </c>
      <c r="G1987">
        <f>IF(F1987="","",IF(F1987&lt;0,10*F1987^2,0))</f>
        <v/>
      </c>
      <c r="H1987">
        <f>IF(F1987="","",IF(F1987&gt;0,10*F1987^2,0))</f>
        <v/>
      </c>
    </row>
    <row r="1988">
      <c r="A1988">
        <f>Input!A1988</f>
        <v/>
      </c>
      <c r="B1988">
        <f>IF(ISNUMBER(Input!B1988),IF(AND(Input!B1988&gt;=20,Input!B1988&lt;=700),Input!B1988,""),"")</f>
        <v/>
      </c>
      <c r="C1988">
        <f>IF(B1988="","",INT(A1988))</f>
        <v/>
      </c>
      <c r="D1988">
        <f>IF(B1988="","",HOUR(A1988))</f>
        <v/>
      </c>
      <c r="E1988">
        <f>IF(B1988="","",IF(INPUT!$I$1="","",IF(C1988&lt;(INT(INPUT!$I$1)-INPUT!$I$2),"Off Meds",IF(C1988&lt;=(INT(INPUT!$I$1)+INPUT!$I$2),"Washout","On Meds"))))</f>
        <v/>
      </c>
      <c r="F1988">
        <f>IF(B1988="","",1.509*(LN(B1988)^1.084-5.381))</f>
        <v/>
      </c>
      <c r="G1988">
        <f>IF(F1988="","",IF(F1988&lt;0,10*F1988^2,0))</f>
        <v/>
      </c>
      <c r="H1988">
        <f>IF(F1988="","",IF(F1988&gt;0,10*F1988^2,0))</f>
        <v/>
      </c>
    </row>
    <row r="1989">
      <c r="A1989">
        <f>Input!A1989</f>
        <v/>
      </c>
      <c r="B1989">
        <f>IF(ISNUMBER(Input!B1989),IF(AND(Input!B1989&gt;=20,Input!B1989&lt;=700),Input!B1989,""),"")</f>
        <v/>
      </c>
      <c r="C1989">
        <f>IF(B1989="","",INT(A1989))</f>
        <v/>
      </c>
      <c r="D1989">
        <f>IF(B1989="","",HOUR(A1989))</f>
        <v/>
      </c>
      <c r="E1989">
        <f>IF(B1989="","",IF(INPUT!$I$1="","",IF(C1989&lt;(INT(INPUT!$I$1)-INPUT!$I$2),"Off Meds",IF(C1989&lt;=(INT(INPUT!$I$1)+INPUT!$I$2),"Washout","On Meds"))))</f>
        <v/>
      </c>
      <c r="F1989">
        <f>IF(B1989="","",1.509*(LN(B1989)^1.084-5.381))</f>
        <v/>
      </c>
      <c r="G1989">
        <f>IF(F1989="","",IF(F1989&lt;0,10*F1989^2,0))</f>
        <v/>
      </c>
      <c r="H1989">
        <f>IF(F1989="","",IF(F1989&gt;0,10*F1989^2,0))</f>
        <v/>
      </c>
    </row>
    <row r="1990">
      <c r="A1990">
        <f>Input!A1990</f>
        <v/>
      </c>
      <c r="B1990">
        <f>IF(ISNUMBER(Input!B1990),IF(AND(Input!B1990&gt;=20,Input!B1990&lt;=700),Input!B1990,""),"")</f>
        <v/>
      </c>
      <c r="C1990">
        <f>IF(B1990="","",INT(A1990))</f>
        <v/>
      </c>
      <c r="D1990">
        <f>IF(B1990="","",HOUR(A1990))</f>
        <v/>
      </c>
      <c r="E1990">
        <f>IF(B1990="","",IF(INPUT!$I$1="","",IF(C1990&lt;(INT(INPUT!$I$1)-INPUT!$I$2),"Off Meds",IF(C1990&lt;=(INT(INPUT!$I$1)+INPUT!$I$2),"Washout","On Meds"))))</f>
        <v/>
      </c>
      <c r="F1990">
        <f>IF(B1990="","",1.509*(LN(B1990)^1.084-5.381))</f>
        <v/>
      </c>
      <c r="G1990">
        <f>IF(F1990="","",IF(F1990&lt;0,10*F1990^2,0))</f>
        <v/>
      </c>
      <c r="H1990">
        <f>IF(F1990="","",IF(F1990&gt;0,10*F1990^2,0))</f>
        <v/>
      </c>
    </row>
    <row r="1991">
      <c r="A1991">
        <f>Input!A1991</f>
        <v/>
      </c>
      <c r="B1991">
        <f>IF(ISNUMBER(Input!B1991),IF(AND(Input!B1991&gt;=20,Input!B1991&lt;=700),Input!B1991,""),"")</f>
        <v/>
      </c>
      <c r="C1991">
        <f>IF(B1991="","",INT(A1991))</f>
        <v/>
      </c>
      <c r="D1991">
        <f>IF(B1991="","",HOUR(A1991))</f>
        <v/>
      </c>
      <c r="E1991">
        <f>IF(B1991="","",IF(INPUT!$I$1="","",IF(C1991&lt;(INT(INPUT!$I$1)-INPUT!$I$2),"Off Meds",IF(C1991&lt;=(INT(INPUT!$I$1)+INPUT!$I$2),"Washout","On Meds"))))</f>
        <v/>
      </c>
      <c r="F1991">
        <f>IF(B1991="","",1.509*(LN(B1991)^1.084-5.381))</f>
        <v/>
      </c>
      <c r="G1991">
        <f>IF(F1991="","",IF(F1991&lt;0,10*F1991^2,0))</f>
        <v/>
      </c>
      <c r="H1991">
        <f>IF(F1991="","",IF(F1991&gt;0,10*F1991^2,0))</f>
        <v/>
      </c>
    </row>
    <row r="1992">
      <c r="A1992">
        <f>Input!A1992</f>
        <v/>
      </c>
      <c r="B1992">
        <f>IF(ISNUMBER(Input!B1992),IF(AND(Input!B1992&gt;=20,Input!B1992&lt;=700),Input!B1992,""),"")</f>
        <v/>
      </c>
      <c r="C1992">
        <f>IF(B1992="","",INT(A1992))</f>
        <v/>
      </c>
      <c r="D1992">
        <f>IF(B1992="","",HOUR(A1992))</f>
        <v/>
      </c>
      <c r="E1992">
        <f>IF(B1992="","",IF(INPUT!$I$1="","",IF(C1992&lt;(INT(INPUT!$I$1)-INPUT!$I$2),"Off Meds",IF(C1992&lt;=(INT(INPUT!$I$1)+INPUT!$I$2),"Washout","On Meds"))))</f>
        <v/>
      </c>
      <c r="F1992">
        <f>IF(B1992="","",1.509*(LN(B1992)^1.084-5.381))</f>
        <v/>
      </c>
      <c r="G1992">
        <f>IF(F1992="","",IF(F1992&lt;0,10*F1992^2,0))</f>
        <v/>
      </c>
      <c r="H1992">
        <f>IF(F1992="","",IF(F1992&gt;0,10*F1992^2,0))</f>
        <v/>
      </c>
    </row>
    <row r="1993">
      <c r="A1993">
        <f>Input!A1993</f>
        <v/>
      </c>
      <c r="B1993">
        <f>IF(ISNUMBER(Input!B1993),IF(AND(Input!B1993&gt;=20,Input!B1993&lt;=700),Input!B1993,""),"")</f>
        <v/>
      </c>
      <c r="C1993">
        <f>IF(B1993="","",INT(A1993))</f>
        <v/>
      </c>
      <c r="D1993">
        <f>IF(B1993="","",HOUR(A1993))</f>
        <v/>
      </c>
      <c r="E1993">
        <f>IF(B1993="","",IF(INPUT!$I$1="","",IF(C1993&lt;(INT(INPUT!$I$1)-INPUT!$I$2),"Off Meds",IF(C1993&lt;=(INT(INPUT!$I$1)+INPUT!$I$2),"Washout","On Meds"))))</f>
        <v/>
      </c>
      <c r="F1993">
        <f>IF(B1993="","",1.509*(LN(B1993)^1.084-5.381))</f>
        <v/>
      </c>
      <c r="G1993">
        <f>IF(F1993="","",IF(F1993&lt;0,10*F1993^2,0))</f>
        <v/>
      </c>
      <c r="H1993">
        <f>IF(F1993="","",IF(F1993&gt;0,10*F1993^2,0))</f>
        <v/>
      </c>
    </row>
    <row r="1994">
      <c r="A1994">
        <f>Input!A1994</f>
        <v/>
      </c>
      <c r="B1994">
        <f>IF(ISNUMBER(Input!B1994),IF(AND(Input!B1994&gt;=20,Input!B1994&lt;=700),Input!B1994,""),"")</f>
        <v/>
      </c>
      <c r="C1994">
        <f>IF(B1994="","",INT(A1994))</f>
        <v/>
      </c>
      <c r="D1994">
        <f>IF(B1994="","",HOUR(A1994))</f>
        <v/>
      </c>
      <c r="E1994">
        <f>IF(B1994="","",IF(INPUT!$I$1="","",IF(C1994&lt;(INT(INPUT!$I$1)-INPUT!$I$2),"Off Meds",IF(C1994&lt;=(INT(INPUT!$I$1)+INPUT!$I$2),"Washout","On Meds"))))</f>
        <v/>
      </c>
      <c r="F1994">
        <f>IF(B1994="","",1.509*(LN(B1994)^1.084-5.381))</f>
        <v/>
      </c>
      <c r="G1994">
        <f>IF(F1994="","",IF(F1994&lt;0,10*F1994^2,0))</f>
        <v/>
      </c>
      <c r="H1994">
        <f>IF(F1994="","",IF(F1994&gt;0,10*F1994^2,0))</f>
        <v/>
      </c>
    </row>
    <row r="1995">
      <c r="A1995">
        <f>Input!A1995</f>
        <v/>
      </c>
      <c r="B1995">
        <f>IF(ISNUMBER(Input!B1995),IF(AND(Input!B1995&gt;=20,Input!B1995&lt;=700),Input!B1995,""),"")</f>
        <v/>
      </c>
      <c r="C1995">
        <f>IF(B1995="","",INT(A1995))</f>
        <v/>
      </c>
      <c r="D1995">
        <f>IF(B1995="","",HOUR(A1995))</f>
        <v/>
      </c>
      <c r="E1995">
        <f>IF(B1995="","",IF(INPUT!$I$1="","",IF(C1995&lt;(INT(INPUT!$I$1)-INPUT!$I$2),"Off Meds",IF(C1995&lt;=(INT(INPUT!$I$1)+INPUT!$I$2),"Washout","On Meds"))))</f>
        <v/>
      </c>
      <c r="F1995">
        <f>IF(B1995="","",1.509*(LN(B1995)^1.084-5.381))</f>
        <v/>
      </c>
      <c r="G1995">
        <f>IF(F1995="","",IF(F1995&lt;0,10*F1995^2,0))</f>
        <v/>
      </c>
      <c r="H1995">
        <f>IF(F1995="","",IF(F1995&gt;0,10*F1995^2,0))</f>
        <v/>
      </c>
    </row>
    <row r="1996">
      <c r="A1996">
        <f>Input!A1996</f>
        <v/>
      </c>
      <c r="B1996">
        <f>IF(ISNUMBER(Input!B1996),IF(AND(Input!B1996&gt;=20,Input!B1996&lt;=700),Input!B1996,""),"")</f>
        <v/>
      </c>
      <c r="C1996">
        <f>IF(B1996="","",INT(A1996))</f>
        <v/>
      </c>
      <c r="D1996">
        <f>IF(B1996="","",HOUR(A1996))</f>
        <v/>
      </c>
      <c r="E1996">
        <f>IF(B1996="","",IF(INPUT!$I$1="","",IF(C1996&lt;(INT(INPUT!$I$1)-INPUT!$I$2),"Off Meds",IF(C1996&lt;=(INT(INPUT!$I$1)+INPUT!$I$2),"Washout","On Meds"))))</f>
        <v/>
      </c>
      <c r="F1996">
        <f>IF(B1996="","",1.509*(LN(B1996)^1.084-5.381))</f>
        <v/>
      </c>
      <c r="G1996">
        <f>IF(F1996="","",IF(F1996&lt;0,10*F1996^2,0))</f>
        <v/>
      </c>
      <c r="H1996">
        <f>IF(F1996="","",IF(F1996&gt;0,10*F1996^2,0))</f>
        <v/>
      </c>
    </row>
    <row r="1997">
      <c r="A1997">
        <f>Input!A1997</f>
        <v/>
      </c>
      <c r="B1997">
        <f>IF(ISNUMBER(Input!B1997),IF(AND(Input!B1997&gt;=20,Input!B1997&lt;=700),Input!B1997,""),"")</f>
        <v/>
      </c>
      <c r="C1997">
        <f>IF(B1997="","",INT(A1997))</f>
        <v/>
      </c>
      <c r="D1997">
        <f>IF(B1997="","",HOUR(A1997))</f>
        <v/>
      </c>
      <c r="E1997">
        <f>IF(B1997="","",IF(INPUT!$I$1="","",IF(C1997&lt;(INT(INPUT!$I$1)-INPUT!$I$2),"Off Meds",IF(C1997&lt;=(INT(INPUT!$I$1)+INPUT!$I$2),"Washout","On Meds"))))</f>
        <v/>
      </c>
      <c r="F1997">
        <f>IF(B1997="","",1.509*(LN(B1997)^1.084-5.381))</f>
        <v/>
      </c>
      <c r="G1997">
        <f>IF(F1997="","",IF(F1997&lt;0,10*F1997^2,0))</f>
        <v/>
      </c>
      <c r="H1997">
        <f>IF(F1997="","",IF(F1997&gt;0,10*F1997^2,0))</f>
        <v/>
      </c>
    </row>
    <row r="1998">
      <c r="A1998">
        <f>Input!A1998</f>
        <v/>
      </c>
      <c r="B1998">
        <f>IF(ISNUMBER(Input!B1998),IF(AND(Input!B1998&gt;=20,Input!B1998&lt;=700),Input!B1998,""),"")</f>
        <v/>
      </c>
      <c r="C1998">
        <f>IF(B1998="","",INT(A1998))</f>
        <v/>
      </c>
      <c r="D1998">
        <f>IF(B1998="","",HOUR(A1998))</f>
        <v/>
      </c>
      <c r="E1998">
        <f>IF(B1998="","",IF(INPUT!$I$1="","",IF(C1998&lt;(INT(INPUT!$I$1)-INPUT!$I$2),"Off Meds",IF(C1998&lt;=(INT(INPUT!$I$1)+INPUT!$I$2),"Washout","On Meds"))))</f>
        <v/>
      </c>
      <c r="F1998">
        <f>IF(B1998="","",1.509*(LN(B1998)^1.084-5.381))</f>
        <v/>
      </c>
      <c r="G1998">
        <f>IF(F1998="","",IF(F1998&lt;0,10*F1998^2,0))</f>
        <v/>
      </c>
      <c r="H1998">
        <f>IF(F1998="","",IF(F1998&gt;0,10*F1998^2,0))</f>
        <v/>
      </c>
    </row>
    <row r="1999">
      <c r="A1999">
        <f>Input!A1999</f>
        <v/>
      </c>
      <c r="B1999">
        <f>IF(ISNUMBER(Input!B1999),IF(AND(Input!B1999&gt;=20,Input!B1999&lt;=700),Input!B1999,""),"")</f>
        <v/>
      </c>
      <c r="C1999">
        <f>IF(B1999="","",INT(A1999))</f>
        <v/>
      </c>
      <c r="D1999">
        <f>IF(B1999="","",HOUR(A1999))</f>
        <v/>
      </c>
      <c r="E1999">
        <f>IF(B1999="","",IF(INPUT!$I$1="","",IF(C1999&lt;(INT(INPUT!$I$1)-INPUT!$I$2),"Off Meds",IF(C1999&lt;=(INT(INPUT!$I$1)+INPUT!$I$2),"Washout","On Meds"))))</f>
        <v/>
      </c>
      <c r="F1999">
        <f>IF(B1999="","",1.509*(LN(B1999)^1.084-5.381))</f>
        <v/>
      </c>
      <c r="G1999">
        <f>IF(F1999="","",IF(F1999&lt;0,10*F1999^2,0))</f>
        <v/>
      </c>
      <c r="H1999">
        <f>IF(F1999="","",IF(F1999&gt;0,10*F1999^2,0))</f>
        <v/>
      </c>
    </row>
    <row r="2000">
      <c r="A2000">
        <f>Input!A2000</f>
        <v/>
      </c>
      <c r="B2000">
        <f>IF(ISNUMBER(Input!B2000),IF(AND(Input!B2000&gt;=20,Input!B2000&lt;=700),Input!B2000,""),"")</f>
        <v/>
      </c>
      <c r="C2000">
        <f>IF(B2000="","",INT(A2000))</f>
        <v/>
      </c>
      <c r="D2000">
        <f>IF(B2000="","",HOUR(A2000))</f>
        <v/>
      </c>
      <c r="E2000">
        <f>IF(B2000="","",IF(INPUT!$I$1="","",IF(C2000&lt;(INT(INPUT!$I$1)-INPUT!$I$2),"Off Meds",IF(C2000&lt;=(INT(INPUT!$I$1)+INPUT!$I$2),"Washout","On Meds"))))</f>
        <v/>
      </c>
      <c r="F2000">
        <f>IF(B2000="","",1.509*(LN(B2000)^1.084-5.381))</f>
        <v/>
      </c>
      <c r="G2000">
        <f>IF(F2000="","",IF(F2000&lt;0,10*F2000^2,0))</f>
        <v/>
      </c>
      <c r="H2000">
        <f>IF(F2000="","",IF(F2000&gt;0,10*F2000^2,0))</f>
        <v/>
      </c>
    </row>
    <row r="2001">
      <c r="A2001">
        <f>Input!A2001</f>
        <v/>
      </c>
      <c r="B2001">
        <f>IF(ISNUMBER(Input!B2001),IF(AND(Input!B2001&gt;=20,Input!B2001&lt;=700),Input!B2001,""),"")</f>
        <v/>
      </c>
      <c r="C2001">
        <f>IF(B2001="","",INT(A2001))</f>
        <v/>
      </c>
      <c r="D2001">
        <f>IF(B2001="","",HOUR(A2001))</f>
        <v/>
      </c>
      <c r="E2001">
        <f>IF(B2001="","",IF(INPUT!$I$1="","",IF(C2001&lt;(INT(INPUT!$I$1)-INPUT!$I$2),"Off Meds",IF(C2001&lt;=(INT(INPUT!$I$1)+INPUT!$I$2),"Washout","On Meds"))))</f>
        <v/>
      </c>
      <c r="F2001">
        <f>IF(B2001="","",1.509*(LN(B2001)^1.084-5.381))</f>
        <v/>
      </c>
      <c r="G2001">
        <f>IF(F2001="","",IF(F2001&lt;0,10*F2001^2,0))</f>
        <v/>
      </c>
      <c r="H2001">
        <f>IF(F2001="","",IF(F2001&gt;0,10*F2001^2,0))</f>
        <v/>
      </c>
    </row>
    <row r="2002">
      <c r="A2002">
        <f>Input!A2002</f>
        <v/>
      </c>
      <c r="B2002">
        <f>IF(ISNUMBER(Input!B2002),IF(AND(Input!B2002&gt;=20,Input!B2002&lt;=700),Input!B2002,""),"")</f>
        <v/>
      </c>
      <c r="C2002">
        <f>IF(B2002="","",INT(A2002))</f>
        <v/>
      </c>
      <c r="D2002">
        <f>IF(B2002="","",HOUR(A2002))</f>
        <v/>
      </c>
      <c r="E2002">
        <f>IF(B2002="","",IF(INPUT!$I$1="","",IF(C2002&lt;(INT(INPUT!$I$1)-INPUT!$I$2),"Off Meds",IF(C2002&lt;=(INT(INPUT!$I$1)+INPUT!$I$2),"Washout","On Meds"))))</f>
        <v/>
      </c>
      <c r="F2002">
        <f>IF(B2002="","",1.509*(LN(B2002)^1.084-5.381))</f>
        <v/>
      </c>
      <c r="G2002">
        <f>IF(F2002="","",IF(F2002&lt;0,10*F2002^2,0))</f>
        <v/>
      </c>
      <c r="H2002">
        <f>IF(F2002="","",IF(F2002&gt;0,10*F2002^2,0))</f>
        <v/>
      </c>
    </row>
    <row r="2003">
      <c r="A2003">
        <f>Input!A2003</f>
        <v/>
      </c>
      <c r="B2003">
        <f>IF(ISNUMBER(Input!B2003),IF(AND(Input!B2003&gt;=20,Input!B2003&lt;=700),Input!B2003,""),"")</f>
        <v/>
      </c>
      <c r="C2003">
        <f>IF(B2003="","",INT(A2003))</f>
        <v/>
      </c>
      <c r="D2003">
        <f>IF(B2003="","",HOUR(A2003))</f>
        <v/>
      </c>
      <c r="E2003">
        <f>IF(B2003="","",IF(INPUT!$I$1="","",IF(C2003&lt;(INT(INPUT!$I$1)-INPUT!$I$2),"Off Meds",IF(C2003&lt;=(INT(INPUT!$I$1)+INPUT!$I$2),"Washout","On Meds"))))</f>
        <v/>
      </c>
      <c r="F2003">
        <f>IF(B2003="","",1.509*(LN(B2003)^1.084-5.381))</f>
        <v/>
      </c>
      <c r="G2003">
        <f>IF(F2003="","",IF(F2003&lt;0,10*F2003^2,0))</f>
        <v/>
      </c>
      <c r="H2003">
        <f>IF(F2003="","",IF(F2003&gt;0,10*F2003^2,0))</f>
        <v/>
      </c>
    </row>
    <row r="2004">
      <c r="A2004">
        <f>Input!A2004</f>
        <v/>
      </c>
      <c r="B2004">
        <f>IF(ISNUMBER(Input!B2004),IF(AND(Input!B2004&gt;=20,Input!B2004&lt;=700),Input!B2004,""),"")</f>
        <v/>
      </c>
      <c r="C2004">
        <f>IF(B2004="","",INT(A2004))</f>
        <v/>
      </c>
      <c r="D2004">
        <f>IF(B2004="","",HOUR(A2004))</f>
        <v/>
      </c>
      <c r="E2004">
        <f>IF(B2004="","",IF(INPUT!$I$1="","",IF(C2004&lt;(INT(INPUT!$I$1)-INPUT!$I$2),"Off Meds",IF(C2004&lt;=(INT(INPUT!$I$1)+INPUT!$I$2),"Washout","On Meds"))))</f>
        <v/>
      </c>
      <c r="F2004">
        <f>IF(B2004="","",1.509*(LN(B2004)^1.084-5.381))</f>
        <v/>
      </c>
      <c r="G2004">
        <f>IF(F2004="","",IF(F2004&lt;0,10*F2004^2,0))</f>
        <v/>
      </c>
      <c r="H2004">
        <f>IF(F2004="","",IF(F2004&gt;0,10*F2004^2,0))</f>
        <v/>
      </c>
    </row>
    <row r="2005">
      <c r="A2005">
        <f>Input!A2005</f>
        <v/>
      </c>
      <c r="B2005">
        <f>IF(ISNUMBER(Input!B2005),IF(AND(Input!B2005&gt;=20,Input!B2005&lt;=700),Input!B2005,""),"")</f>
        <v/>
      </c>
      <c r="C2005">
        <f>IF(B2005="","",INT(A2005))</f>
        <v/>
      </c>
      <c r="D2005">
        <f>IF(B2005="","",HOUR(A2005))</f>
        <v/>
      </c>
      <c r="E2005">
        <f>IF(B2005="","",IF(INPUT!$I$1="","",IF(C2005&lt;(INT(INPUT!$I$1)-INPUT!$I$2),"Off Meds",IF(C2005&lt;=(INT(INPUT!$I$1)+INPUT!$I$2),"Washout","On Meds"))))</f>
        <v/>
      </c>
      <c r="F2005">
        <f>IF(B2005="","",1.509*(LN(B2005)^1.084-5.381))</f>
        <v/>
      </c>
      <c r="G2005">
        <f>IF(F2005="","",IF(F2005&lt;0,10*F2005^2,0))</f>
        <v/>
      </c>
      <c r="H2005">
        <f>IF(F2005="","",IF(F2005&gt;0,10*F2005^2,0))</f>
        <v/>
      </c>
    </row>
    <row r="2006">
      <c r="A2006">
        <f>Input!A2006</f>
        <v/>
      </c>
      <c r="B2006">
        <f>IF(ISNUMBER(Input!B2006),IF(AND(Input!B2006&gt;=20,Input!B2006&lt;=700),Input!B2006,""),"")</f>
        <v/>
      </c>
      <c r="C2006">
        <f>IF(B2006="","",INT(A2006))</f>
        <v/>
      </c>
      <c r="D2006">
        <f>IF(B2006="","",HOUR(A2006))</f>
        <v/>
      </c>
      <c r="E2006">
        <f>IF(B2006="","",IF(INPUT!$I$1="","",IF(C2006&lt;(INT(INPUT!$I$1)-INPUT!$I$2),"Off Meds",IF(C2006&lt;=(INT(INPUT!$I$1)+INPUT!$I$2),"Washout","On Meds"))))</f>
        <v/>
      </c>
      <c r="F2006">
        <f>IF(B2006="","",1.509*(LN(B2006)^1.084-5.381))</f>
        <v/>
      </c>
      <c r="G2006">
        <f>IF(F2006="","",IF(F2006&lt;0,10*F2006^2,0))</f>
        <v/>
      </c>
      <c r="H2006">
        <f>IF(F2006="","",IF(F2006&gt;0,10*F2006^2,0))</f>
        <v/>
      </c>
    </row>
    <row r="2007">
      <c r="A2007">
        <f>Input!A2007</f>
        <v/>
      </c>
      <c r="B2007">
        <f>IF(ISNUMBER(Input!B2007),IF(AND(Input!B2007&gt;=20,Input!B2007&lt;=700),Input!B2007,""),"")</f>
        <v/>
      </c>
      <c r="C2007">
        <f>IF(B2007="","",INT(A2007))</f>
        <v/>
      </c>
      <c r="D2007">
        <f>IF(B2007="","",HOUR(A2007))</f>
        <v/>
      </c>
      <c r="E2007">
        <f>IF(B2007="","",IF(INPUT!$I$1="","",IF(C2007&lt;(INT(INPUT!$I$1)-INPUT!$I$2),"Off Meds",IF(C2007&lt;=(INT(INPUT!$I$1)+INPUT!$I$2),"Washout","On Meds"))))</f>
        <v/>
      </c>
      <c r="F2007">
        <f>IF(B2007="","",1.509*(LN(B2007)^1.084-5.381))</f>
        <v/>
      </c>
      <c r="G2007">
        <f>IF(F2007="","",IF(F2007&lt;0,10*F2007^2,0))</f>
        <v/>
      </c>
      <c r="H2007">
        <f>IF(F2007="","",IF(F2007&gt;0,10*F2007^2,0))</f>
        <v/>
      </c>
    </row>
    <row r="2008">
      <c r="A2008">
        <f>Input!A2008</f>
        <v/>
      </c>
      <c r="B2008">
        <f>IF(ISNUMBER(Input!B2008),IF(AND(Input!B2008&gt;=20,Input!B2008&lt;=700),Input!B2008,""),"")</f>
        <v/>
      </c>
      <c r="C2008">
        <f>IF(B2008="","",INT(A2008))</f>
        <v/>
      </c>
      <c r="D2008">
        <f>IF(B2008="","",HOUR(A2008))</f>
        <v/>
      </c>
      <c r="E2008">
        <f>IF(B2008="","",IF(INPUT!$I$1="","",IF(C2008&lt;(INT(INPUT!$I$1)-INPUT!$I$2),"Off Meds",IF(C2008&lt;=(INT(INPUT!$I$1)+INPUT!$I$2),"Washout","On Meds"))))</f>
        <v/>
      </c>
      <c r="F2008">
        <f>IF(B2008="","",1.509*(LN(B2008)^1.084-5.381))</f>
        <v/>
      </c>
      <c r="G2008">
        <f>IF(F2008="","",IF(F2008&lt;0,10*F2008^2,0))</f>
        <v/>
      </c>
      <c r="H2008">
        <f>IF(F2008="","",IF(F2008&gt;0,10*F2008^2,0))</f>
        <v/>
      </c>
    </row>
    <row r="2009">
      <c r="A2009">
        <f>Input!A2009</f>
        <v/>
      </c>
      <c r="B2009">
        <f>IF(ISNUMBER(Input!B2009),IF(AND(Input!B2009&gt;=20,Input!B2009&lt;=700),Input!B2009,""),"")</f>
        <v/>
      </c>
      <c r="C2009">
        <f>IF(B2009="","",INT(A2009))</f>
        <v/>
      </c>
      <c r="D2009">
        <f>IF(B2009="","",HOUR(A2009))</f>
        <v/>
      </c>
      <c r="E2009">
        <f>IF(B2009="","",IF(INPUT!$I$1="","",IF(C2009&lt;(INT(INPUT!$I$1)-INPUT!$I$2),"Off Meds",IF(C2009&lt;=(INT(INPUT!$I$1)+INPUT!$I$2),"Washout","On Meds"))))</f>
        <v/>
      </c>
      <c r="F2009">
        <f>IF(B2009="","",1.509*(LN(B2009)^1.084-5.381))</f>
        <v/>
      </c>
      <c r="G2009">
        <f>IF(F2009="","",IF(F2009&lt;0,10*F2009^2,0))</f>
        <v/>
      </c>
      <c r="H2009">
        <f>IF(F2009="","",IF(F2009&gt;0,10*F2009^2,0))</f>
        <v/>
      </c>
    </row>
    <row r="2010">
      <c r="A2010">
        <f>Input!A2010</f>
        <v/>
      </c>
      <c r="B2010">
        <f>IF(ISNUMBER(Input!B2010),IF(AND(Input!B2010&gt;=20,Input!B2010&lt;=700),Input!B2010,""),"")</f>
        <v/>
      </c>
      <c r="C2010">
        <f>IF(B2010="","",INT(A2010))</f>
        <v/>
      </c>
      <c r="D2010">
        <f>IF(B2010="","",HOUR(A2010))</f>
        <v/>
      </c>
      <c r="E2010">
        <f>IF(B2010="","",IF(INPUT!$I$1="","",IF(C2010&lt;(INT(INPUT!$I$1)-INPUT!$I$2),"Off Meds",IF(C2010&lt;=(INT(INPUT!$I$1)+INPUT!$I$2),"Washout","On Meds"))))</f>
        <v/>
      </c>
      <c r="F2010">
        <f>IF(B2010="","",1.509*(LN(B2010)^1.084-5.381))</f>
        <v/>
      </c>
      <c r="G2010">
        <f>IF(F2010="","",IF(F2010&lt;0,10*F2010^2,0))</f>
        <v/>
      </c>
      <c r="H2010">
        <f>IF(F2010="","",IF(F2010&gt;0,10*F2010^2,0))</f>
        <v/>
      </c>
    </row>
    <row r="2011">
      <c r="A2011">
        <f>Input!A2011</f>
        <v/>
      </c>
      <c r="B2011">
        <f>IF(ISNUMBER(Input!B2011),IF(AND(Input!B2011&gt;=20,Input!B2011&lt;=700),Input!B2011,""),"")</f>
        <v/>
      </c>
      <c r="C2011">
        <f>IF(B2011="","",INT(A2011))</f>
        <v/>
      </c>
      <c r="D2011">
        <f>IF(B2011="","",HOUR(A2011))</f>
        <v/>
      </c>
      <c r="E2011">
        <f>IF(B2011="","",IF(INPUT!$I$1="","",IF(C2011&lt;(INT(INPUT!$I$1)-INPUT!$I$2),"Off Meds",IF(C2011&lt;=(INT(INPUT!$I$1)+INPUT!$I$2),"Washout","On Meds"))))</f>
        <v/>
      </c>
      <c r="F2011">
        <f>IF(B2011="","",1.509*(LN(B2011)^1.084-5.381))</f>
        <v/>
      </c>
      <c r="G2011">
        <f>IF(F2011="","",IF(F2011&lt;0,10*F2011^2,0))</f>
        <v/>
      </c>
      <c r="H2011">
        <f>IF(F2011="","",IF(F2011&gt;0,10*F2011^2,0))</f>
        <v/>
      </c>
    </row>
    <row r="2012">
      <c r="A2012">
        <f>Input!A2012</f>
        <v/>
      </c>
      <c r="B2012">
        <f>IF(ISNUMBER(Input!B2012),IF(AND(Input!B2012&gt;=20,Input!B2012&lt;=700),Input!B2012,""),"")</f>
        <v/>
      </c>
      <c r="C2012">
        <f>IF(B2012="","",INT(A2012))</f>
        <v/>
      </c>
      <c r="D2012">
        <f>IF(B2012="","",HOUR(A2012))</f>
        <v/>
      </c>
      <c r="E2012">
        <f>IF(B2012="","",IF(INPUT!$I$1="","",IF(C2012&lt;(INT(INPUT!$I$1)-INPUT!$I$2),"Off Meds",IF(C2012&lt;=(INT(INPUT!$I$1)+INPUT!$I$2),"Washout","On Meds"))))</f>
        <v/>
      </c>
      <c r="F2012">
        <f>IF(B2012="","",1.509*(LN(B2012)^1.084-5.381))</f>
        <v/>
      </c>
      <c r="G2012">
        <f>IF(F2012="","",IF(F2012&lt;0,10*F2012^2,0))</f>
        <v/>
      </c>
      <c r="H2012">
        <f>IF(F2012="","",IF(F2012&gt;0,10*F2012^2,0))</f>
        <v/>
      </c>
    </row>
    <row r="2013">
      <c r="A2013">
        <f>Input!A2013</f>
        <v/>
      </c>
      <c r="B2013">
        <f>IF(ISNUMBER(Input!B2013),IF(AND(Input!B2013&gt;=20,Input!B2013&lt;=700),Input!B2013,""),"")</f>
        <v/>
      </c>
      <c r="C2013">
        <f>IF(B2013="","",INT(A2013))</f>
        <v/>
      </c>
      <c r="D2013">
        <f>IF(B2013="","",HOUR(A2013))</f>
        <v/>
      </c>
      <c r="E2013">
        <f>IF(B2013="","",IF(INPUT!$I$1="","",IF(C2013&lt;(INT(INPUT!$I$1)-INPUT!$I$2),"Off Meds",IF(C2013&lt;=(INT(INPUT!$I$1)+INPUT!$I$2),"Washout","On Meds"))))</f>
        <v/>
      </c>
      <c r="F2013">
        <f>IF(B2013="","",1.509*(LN(B2013)^1.084-5.381))</f>
        <v/>
      </c>
      <c r="G2013">
        <f>IF(F2013="","",IF(F2013&lt;0,10*F2013^2,0))</f>
        <v/>
      </c>
      <c r="H2013">
        <f>IF(F2013="","",IF(F2013&gt;0,10*F2013^2,0))</f>
        <v/>
      </c>
    </row>
    <row r="2014">
      <c r="A2014">
        <f>Input!A2014</f>
        <v/>
      </c>
      <c r="B2014">
        <f>IF(ISNUMBER(Input!B2014),IF(AND(Input!B2014&gt;=20,Input!B2014&lt;=700),Input!B2014,""),"")</f>
        <v/>
      </c>
      <c r="C2014">
        <f>IF(B2014="","",INT(A2014))</f>
        <v/>
      </c>
      <c r="D2014">
        <f>IF(B2014="","",HOUR(A2014))</f>
        <v/>
      </c>
      <c r="E2014">
        <f>IF(B2014="","",IF(INPUT!$I$1="","",IF(C2014&lt;(INT(INPUT!$I$1)-INPUT!$I$2),"Off Meds",IF(C2014&lt;=(INT(INPUT!$I$1)+INPUT!$I$2),"Washout","On Meds"))))</f>
        <v/>
      </c>
      <c r="F2014">
        <f>IF(B2014="","",1.509*(LN(B2014)^1.084-5.381))</f>
        <v/>
      </c>
      <c r="G2014">
        <f>IF(F2014="","",IF(F2014&lt;0,10*F2014^2,0))</f>
        <v/>
      </c>
      <c r="H2014">
        <f>IF(F2014="","",IF(F2014&gt;0,10*F2014^2,0))</f>
        <v/>
      </c>
    </row>
    <row r="2015">
      <c r="A2015">
        <f>Input!A2015</f>
        <v/>
      </c>
      <c r="B2015">
        <f>IF(ISNUMBER(Input!B2015),IF(AND(Input!B2015&gt;=20,Input!B2015&lt;=700),Input!B2015,""),"")</f>
        <v/>
      </c>
      <c r="C2015">
        <f>IF(B2015="","",INT(A2015))</f>
        <v/>
      </c>
      <c r="D2015">
        <f>IF(B2015="","",HOUR(A2015))</f>
        <v/>
      </c>
      <c r="E2015">
        <f>IF(B2015="","",IF(INPUT!$I$1="","",IF(C2015&lt;(INT(INPUT!$I$1)-INPUT!$I$2),"Off Meds",IF(C2015&lt;=(INT(INPUT!$I$1)+INPUT!$I$2),"Washout","On Meds"))))</f>
        <v/>
      </c>
      <c r="F2015">
        <f>IF(B2015="","",1.509*(LN(B2015)^1.084-5.381))</f>
        <v/>
      </c>
      <c r="G2015">
        <f>IF(F2015="","",IF(F2015&lt;0,10*F2015^2,0))</f>
        <v/>
      </c>
      <c r="H2015">
        <f>IF(F2015="","",IF(F2015&gt;0,10*F2015^2,0))</f>
        <v/>
      </c>
    </row>
    <row r="2016">
      <c r="A2016">
        <f>Input!A2016</f>
        <v/>
      </c>
      <c r="B2016">
        <f>IF(ISNUMBER(Input!B2016),IF(AND(Input!B2016&gt;=20,Input!B2016&lt;=700),Input!B2016,""),"")</f>
        <v/>
      </c>
      <c r="C2016">
        <f>IF(B2016="","",INT(A2016))</f>
        <v/>
      </c>
      <c r="D2016">
        <f>IF(B2016="","",HOUR(A2016))</f>
        <v/>
      </c>
      <c r="E2016">
        <f>IF(B2016="","",IF(INPUT!$I$1="","",IF(C2016&lt;(INT(INPUT!$I$1)-INPUT!$I$2),"Off Meds",IF(C2016&lt;=(INT(INPUT!$I$1)+INPUT!$I$2),"Washout","On Meds"))))</f>
        <v/>
      </c>
      <c r="F2016">
        <f>IF(B2016="","",1.509*(LN(B2016)^1.084-5.381))</f>
        <v/>
      </c>
      <c r="G2016">
        <f>IF(F2016="","",IF(F2016&lt;0,10*F2016^2,0))</f>
        <v/>
      </c>
      <c r="H2016">
        <f>IF(F2016="","",IF(F2016&gt;0,10*F2016^2,0))</f>
        <v/>
      </c>
    </row>
    <row r="2017">
      <c r="A2017">
        <f>Input!A2017</f>
        <v/>
      </c>
      <c r="B2017">
        <f>IF(ISNUMBER(Input!B2017),IF(AND(Input!B2017&gt;=20,Input!B2017&lt;=700),Input!B2017,""),"")</f>
        <v/>
      </c>
      <c r="C2017">
        <f>IF(B2017="","",INT(A2017))</f>
        <v/>
      </c>
      <c r="D2017">
        <f>IF(B2017="","",HOUR(A2017))</f>
        <v/>
      </c>
      <c r="E2017">
        <f>IF(B2017="","",IF(INPUT!$I$1="","",IF(C2017&lt;(INT(INPUT!$I$1)-INPUT!$I$2),"Off Meds",IF(C2017&lt;=(INT(INPUT!$I$1)+INPUT!$I$2),"Washout","On Meds"))))</f>
        <v/>
      </c>
      <c r="F2017">
        <f>IF(B2017="","",1.509*(LN(B2017)^1.084-5.381))</f>
        <v/>
      </c>
      <c r="G2017">
        <f>IF(F2017="","",IF(F2017&lt;0,10*F2017^2,0))</f>
        <v/>
      </c>
      <c r="H2017">
        <f>IF(F2017="","",IF(F2017&gt;0,10*F2017^2,0))</f>
        <v/>
      </c>
    </row>
    <row r="2018">
      <c r="A2018">
        <f>Input!A2018</f>
        <v/>
      </c>
      <c r="B2018">
        <f>IF(ISNUMBER(Input!B2018),IF(AND(Input!B2018&gt;=20,Input!B2018&lt;=700),Input!B2018,""),"")</f>
        <v/>
      </c>
      <c r="C2018">
        <f>IF(B2018="","",INT(A2018))</f>
        <v/>
      </c>
      <c r="D2018">
        <f>IF(B2018="","",HOUR(A2018))</f>
        <v/>
      </c>
      <c r="E2018">
        <f>IF(B2018="","",IF(INPUT!$I$1="","",IF(C2018&lt;(INT(INPUT!$I$1)-INPUT!$I$2),"Off Meds",IF(C2018&lt;=(INT(INPUT!$I$1)+INPUT!$I$2),"Washout","On Meds"))))</f>
        <v/>
      </c>
      <c r="F2018">
        <f>IF(B2018="","",1.509*(LN(B2018)^1.084-5.381))</f>
        <v/>
      </c>
      <c r="G2018">
        <f>IF(F2018="","",IF(F2018&lt;0,10*F2018^2,0))</f>
        <v/>
      </c>
      <c r="H2018">
        <f>IF(F2018="","",IF(F2018&gt;0,10*F2018^2,0))</f>
        <v/>
      </c>
    </row>
    <row r="2019">
      <c r="A2019">
        <f>Input!A2019</f>
        <v/>
      </c>
      <c r="B2019">
        <f>IF(ISNUMBER(Input!B2019),IF(AND(Input!B2019&gt;=20,Input!B2019&lt;=700),Input!B2019,""),"")</f>
        <v/>
      </c>
      <c r="C2019">
        <f>IF(B2019="","",INT(A2019))</f>
        <v/>
      </c>
      <c r="D2019">
        <f>IF(B2019="","",HOUR(A2019))</f>
        <v/>
      </c>
      <c r="E2019">
        <f>IF(B2019="","",IF(INPUT!$I$1="","",IF(C2019&lt;(INT(INPUT!$I$1)-INPUT!$I$2),"Off Meds",IF(C2019&lt;=(INT(INPUT!$I$1)+INPUT!$I$2),"Washout","On Meds"))))</f>
        <v/>
      </c>
      <c r="F2019">
        <f>IF(B2019="","",1.509*(LN(B2019)^1.084-5.381))</f>
        <v/>
      </c>
      <c r="G2019">
        <f>IF(F2019="","",IF(F2019&lt;0,10*F2019^2,0))</f>
        <v/>
      </c>
      <c r="H2019">
        <f>IF(F2019="","",IF(F2019&gt;0,10*F2019^2,0))</f>
        <v/>
      </c>
    </row>
    <row r="2020">
      <c r="A2020">
        <f>Input!A2020</f>
        <v/>
      </c>
      <c r="B2020">
        <f>IF(ISNUMBER(Input!B2020),IF(AND(Input!B2020&gt;=20,Input!B2020&lt;=700),Input!B2020,""),"")</f>
        <v/>
      </c>
      <c r="C2020">
        <f>IF(B2020="","",INT(A2020))</f>
        <v/>
      </c>
      <c r="D2020">
        <f>IF(B2020="","",HOUR(A2020))</f>
        <v/>
      </c>
      <c r="E2020">
        <f>IF(B2020="","",IF(INPUT!$I$1="","",IF(C2020&lt;(INT(INPUT!$I$1)-INPUT!$I$2),"Off Meds",IF(C2020&lt;=(INT(INPUT!$I$1)+INPUT!$I$2),"Washout","On Meds"))))</f>
        <v/>
      </c>
      <c r="F2020">
        <f>IF(B2020="","",1.509*(LN(B2020)^1.084-5.381))</f>
        <v/>
      </c>
      <c r="G2020">
        <f>IF(F2020="","",IF(F2020&lt;0,10*F2020^2,0))</f>
        <v/>
      </c>
      <c r="H2020">
        <f>IF(F2020="","",IF(F2020&gt;0,10*F2020^2,0))</f>
        <v/>
      </c>
    </row>
    <row r="2021">
      <c r="A2021">
        <f>Input!A2021</f>
        <v/>
      </c>
      <c r="B2021">
        <f>IF(ISNUMBER(Input!B2021),IF(AND(Input!B2021&gt;=20,Input!B2021&lt;=700),Input!B2021,""),"")</f>
        <v/>
      </c>
      <c r="C2021">
        <f>IF(B2021="","",INT(A2021))</f>
        <v/>
      </c>
      <c r="D2021">
        <f>IF(B2021="","",HOUR(A2021))</f>
        <v/>
      </c>
      <c r="E2021">
        <f>IF(B2021="","",IF(INPUT!$I$1="","",IF(C2021&lt;(INT(INPUT!$I$1)-INPUT!$I$2),"Off Meds",IF(C2021&lt;=(INT(INPUT!$I$1)+INPUT!$I$2),"Washout","On Meds"))))</f>
        <v/>
      </c>
      <c r="F2021">
        <f>IF(B2021="","",1.509*(LN(B2021)^1.084-5.381))</f>
        <v/>
      </c>
      <c r="G2021">
        <f>IF(F2021="","",IF(F2021&lt;0,10*F2021^2,0))</f>
        <v/>
      </c>
      <c r="H2021">
        <f>IF(F2021="","",IF(F2021&gt;0,10*F2021^2,0))</f>
        <v/>
      </c>
    </row>
    <row r="2022">
      <c r="A2022">
        <f>Input!A2022</f>
        <v/>
      </c>
      <c r="B2022">
        <f>IF(ISNUMBER(Input!B2022),IF(AND(Input!B2022&gt;=20,Input!B2022&lt;=700),Input!B2022,""),"")</f>
        <v/>
      </c>
      <c r="C2022">
        <f>IF(B2022="","",INT(A2022))</f>
        <v/>
      </c>
      <c r="D2022">
        <f>IF(B2022="","",HOUR(A2022))</f>
        <v/>
      </c>
      <c r="E2022">
        <f>IF(B2022="","",IF(INPUT!$I$1="","",IF(C2022&lt;(INT(INPUT!$I$1)-INPUT!$I$2),"Off Meds",IF(C2022&lt;=(INT(INPUT!$I$1)+INPUT!$I$2),"Washout","On Meds"))))</f>
        <v/>
      </c>
      <c r="F2022">
        <f>IF(B2022="","",1.509*(LN(B2022)^1.084-5.381))</f>
        <v/>
      </c>
      <c r="G2022">
        <f>IF(F2022="","",IF(F2022&lt;0,10*F2022^2,0))</f>
        <v/>
      </c>
      <c r="H2022">
        <f>IF(F2022="","",IF(F2022&gt;0,10*F2022^2,0))</f>
        <v/>
      </c>
    </row>
    <row r="2023">
      <c r="A2023">
        <f>Input!A2023</f>
        <v/>
      </c>
      <c r="B2023">
        <f>IF(ISNUMBER(Input!B2023),IF(AND(Input!B2023&gt;=20,Input!B2023&lt;=700),Input!B2023,""),"")</f>
        <v/>
      </c>
      <c r="C2023">
        <f>IF(B2023="","",INT(A2023))</f>
        <v/>
      </c>
      <c r="D2023">
        <f>IF(B2023="","",HOUR(A2023))</f>
        <v/>
      </c>
      <c r="E2023">
        <f>IF(B2023="","",IF(INPUT!$I$1="","",IF(C2023&lt;(INT(INPUT!$I$1)-INPUT!$I$2),"Off Meds",IF(C2023&lt;=(INT(INPUT!$I$1)+INPUT!$I$2),"Washout","On Meds"))))</f>
        <v/>
      </c>
      <c r="F2023">
        <f>IF(B2023="","",1.509*(LN(B2023)^1.084-5.381))</f>
        <v/>
      </c>
      <c r="G2023">
        <f>IF(F2023="","",IF(F2023&lt;0,10*F2023^2,0))</f>
        <v/>
      </c>
      <c r="H2023">
        <f>IF(F2023="","",IF(F2023&gt;0,10*F2023^2,0))</f>
        <v/>
      </c>
    </row>
    <row r="2024">
      <c r="A2024">
        <f>Input!A2024</f>
        <v/>
      </c>
      <c r="B2024">
        <f>IF(ISNUMBER(Input!B2024),IF(AND(Input!B2024&gt;=20,Input!B2024&lt;=700),Input!B2024,""),"")</f>
        <v/>
      </c>
      <c r="C2024">
        <f>IF(B2024="","",INT(A2024))</f>
        <v/>
      </c>
      <c r="D2024">
        <f>IF(B2024="","",HOUR(A2024))</f>
        <v/>
      </c>
      <c r="E2024">
        <f>IF(B2024="","",IF(INPUT!$I$1="","",IF(C2024&lt;(INT(INPUT!$I$1)-INPUT!$I$2),"Off Meds",IF(C2024&lt;=(INT(INPUT!$I$1)+INPUT!$I$2),"Washout","On Meds"))))</f>
        <v/>
      </c>
      <c r="F2024">
        <f>IF(B2024="","",1.509*(LN(B2024)^1.084-5.381))</f>
        <v/>
      </c>
      <c r="G2024">
        <f>IF(F2024="","",IF(F2024&lt;0,10*F2024^2,0))</f>
        <v/>
      </c>
      <c r="H2024">
        <f>IF(F2024="","",IF(F2024&gt;0,10*F2024^2,0))</f>
        <v/>
      </c>
    </row>
    <row r="2025">
      <c r="A2025">
        <f>Input!A2025</f>
        <v/>
      </c>
      <c r="B2025">
        <f>IF(ISNUMBER(Input!B2025),IF(AND(Input!B2025&gt;=20,Input!B2025&lt;=700),Input!B2025,""),"")</f>
        <v/>
      </c>
      <c r="C2025">
        <f>IF(B2025="","",INT(A2025))</f>
        <v/>
      </c>
      <c r="D2025">
        <f>IF(B2025="","",HOUR(A2025))</f>
        <v/>
      </c>
      <c r="E2025">
        <f>IF(B2025="","",IF(INPUT!$I$1="","",IF(C2025&lt;(INT(INPUT!$I$1)-INPUT!$I$2),"Off Meds",IF(C2025&lt;=(INT(INPUT!$I$1)+INPUT!$I$2),"Washout","On Meds"))))</f>
        <v/>
      </c>
      <c r="F2025">
        <f>IF(B2025="","",1.509*(LN(B2025)^1.084-5.381))</f>
        <v/>
      </c>
      <c r="G2025">
        <f>IF(F2025="","",IF(F2025&lt;0,10*F2025^2,0))</f>
        <v/>
      </c>
      <c r="H2025">
        <f>IF(F2025="","",IF(F2025&gt;0,10*F2025^2,0))</f>
        <v/>
      </c>
    </row>
    <row r="2026">
      <c r="A2026">
        <f>Input!A2026</f>
        <v/>
      </c>
      <c r="B2026">
        <f>IF(ISNUMBER(Input!B2026),IF(AND(Input!B2026&gt;=20,Input!B2026&lt;=700),Input!B2026,""),"")</f>
        <v/>
      </c>
      <c r="C2026">
        <f>IF(B2026="","",INT(A2026))</f>
        <v/>
      </c>
      <c r="D2026">
        <f>IF(B2026="","",HOUR(A2026))</f>
        <v/>
      </c>
      <c r="E2026">
        <f>IF(B2026="","",IF(INPUT!$I$1="","",IF(C2026&lt;(INT(INPUT!$I$1)-INPUT!$I$2),"Off Meds",IF(C2026&lt;=(INT(INPUT!$I$1)+INPUT!$I$2),"Washout","On Meds"))))</f>
        <v/>
      </c>
      <c r="F2026">
        <f>IF(B2026="","",1.509*(LN(B2026)^1.084-5.381))</f>
        <v/>
      </c>
      <c r="G2026">
        <f>IF(F2026="","",IF(F2026&lt;0,10*F2026^2,0))</f>
        <v/>
      </c>
      <c r="H2026">
        <f>IF(F2026="","",IF(F2026&gt;0,10*F2026^2,0))</f>
        <v/>
      </c>
    </row>
    <row r="2027">
      <c r="A2027">
        <f>Input!A2027</f>
        <v/>
      </c>
      <c r="B2027">
        <f>IF(ISNUMBER(Input!B2027),IF(AND(Input!B2027&gt;=20,Input!B2027&lt;=700),Input!B2027,""),"")</f>
        <v/>
      </c>
      <c r="C2027">
        <f>IF(B2027="","",INT(A2027))</f>
        <v/>
      </c>
      <c r="D2027">
        <f>IF(B2027="","",HOUR(A2027))</f>
        <v/>
      </c>
      <c r="E2027">
        <f>IF(B2027="","",IF(INPUT!$I$1="","",IF(C2027&lt;(INT(INPUT!$I$1)-INPUT!$I$2),"Off Meds",IF(C2027&lt;=(INT(INPUT!$I$1)+INPUT!$I$2),"Washout","On Meds"))))</f>
        <v/>
      </c>
      <c r="F2027">
        <f>IF(B2027="","",1.509*(LN(B2027)^1.084-5.381))</f>
        <v/>
      </c>
      <c r="G2027">
        <f>IF(F2027="","",IF(F2027&lt;0,10*F2027^2,0))</f>
        <v/>
      </c>
      <c r="H2027">
        <f>IF(F2027="","",IF(F2027&gt;0,10*F2027^2,0))</f>
        <v/>
      </c>
    </row>
    <row r="2028">
      <c r="A2028">
        <f>Input!A2028</f>
        <v/>
      </c>
      <c r="B2028">
        <f>IF(ISNUMBER(Input!B2028),IF(AND(Input!B2028&gt;=20,Input!B2028&lt;=700),Input!B2028,""),"")</f>
        <v/>
      </c>
      <c r="C2028">
        <f>IF(B2028="","",INT(A2028))</f>
        <v/>
      </c>
      <c r="D2028">
        <f>IF(B2028="","",HOUR(A2028))</f>
        <v/>
      </c>
      <c r="E2028">
        <f>IF(B2028="","",IF(INPUT!$I$1="","",IF(C2028&lt;(INT(INPUT!$I$1)-INPUT!$I$2),"Off Meds",IF(C2028&lt;=(INT(INPUT!$I$1)+INPUT!$I$2),"Washout","On Meds"))))</f>
        <v/>
      </c>
      <c r="F2028">
        <f>IF(B2028="","",1.509*(LN(B2028)^1.084-5.381))</f>
        <v/>
      </c>
      <c r="G2028">
        <f>IF(F2028="","",IF(F2028&lt;0,10*F2028^2,0))</f>
        <v/>
      </c>
      <c r="H2028">
        <f>IF(F2028="","",IF(F2028&gt;0,10*F2028^2,0))</f>
        <v/>
      </c>
    </row>
    <row r="2029">
      <c r="A2029">
        <f>Input!A2029</f>
        <v/>
      </c>
      <c r="B2029">
        <f>IF(ISNUMBER(Input!B2029),IF(AND(Input!B2029&gt;=20,Input!B2029&lt;=700),Input!B2029,""),"")</f>
        <v/>
      </c>
      <c r="C2029">
        <f>IF(B2029="","",INT(A2029))</f>
        <v/>
      </c>
      <c r="D2029">
        <f>IF(B2029="","",HOUR(A2029))</f>
        <v/>
      </c>
      <c r="E2029">
        <f>IF(B2029="","",IF(INPUT!$I$1="","",IF(C2029&lt;(INT(INPUT!$I$1)-INPUT!$I$2),"Off Meds",IF(C2029&lt;=(INT(INPUT!$I$1)+INPUT!$I$2),"Washout","On Meds"))))</f>
        <v/>
      </c>
      <c r="F2029">
        <f>IF(B2029="","",1.509*(LN(B2029)^1.084-5.381))</f>
        <v/>
      </c>
      <c r="G2029">
        <f>IF(F2029="","",IF(F2029&lt;0,10*F2029^2,0))</f>
        <v/>
      </c>
      <c r="H2029">
        <f>IF(F2029="","",IF(F2029&gt;0,10*F2029^2,0))</f>
        <v/>
      </c>
    </row>
    <row r="2030">
      <c r="A2030">
        <f>Input!A2030</f>
        <v/>
      </c>
      <c r="B2030">
        <f>IF(ISNUMBER(Input!B2030),IF(AND(Input!B2030&gt;=20,Input!B2030&lt;=700),Input!B2030,""),"")</f>
        <v/>
      </c>
      <c r="C2030">
        <f>IF(B2030="","",INT(A2030))</f>
        <v/>
      </c>
      <c r="D2030">
        <f>IF(B2030="","",HOUR(A2030))</f>
        <v/>
      </c>
      <c r="E2030">
        <f>IF(B2030="","",IF(INPUT!$I$1="","",IF(C2030&lt;(INT(INPUT!$I$1)-INPUT!$I$2),"Off Meds",IF(C2030&lt;=(INT(INPUT!$I$1)+INPUT!$I$2),"Washout","On Meds"))))</f>
        <v/>
      </c>
      <c r="F2030">
        <f>IF(B2030="","",1.509*(LN(B2030)^1.084-5.381))</f>
        <v/>
      </c>
      <c r="G2030">
        <f>IF(F2030="","",IF(F2030&lt;0,10*F2030^2,0))</f>
        <v/>
      </c>
      <c r="H2030">
        <f>IF(F2030="","",IF(F2030&gt;0,10*F2030^2,0))</f>
        <v/>
      </c>
    </row>
    <row r="2031">
      <c r="A2031">
        <f>Input!A2031</f>
        <v/>
      </c>
      <c r="B2031">
        <f>IF(ISNUMBER(Input!B2031),IF(AND(Input!B2031&gt;=20,Input!B2031&lt;=700),Input!B2031,""),"")</f>
        <v/>
      </c>
      <c r="C2031">
        <f>IF(B2031="","",INT(A2031))</f>
        <v/>
      </c>
      <c r="D2031">
        <f>IF(B2031="","",HOUR(A2031))</f>
        <v/>
      </c>
      <c r="E2031">
        <f>IF(B2031="","",IF(INPUT!$I$1="","",IF(C2031&lt;(INT(INPUT!$I$1)-INPUT!$I$2),"Off Meds",IF(C2031&lt;=(INT(INPUT!$I$1)+INPUT!$I$2),"Washout","On Meds"))))</f>
        <v/>
      </c>
      <c r="F2031">
        <f>IF(B2031="","",1.509*(LN(B2031)^1.084-5.381))</f>
        <v/>
      </c>
      <c r="G2031">
        <f>IF(F2031="","",IF(F2031&lt;0,10*F2031^2,0))</f>
        <v/>
      </c>
      <c r="H2031">
        <f>IF(F2031="","",IF(F2031&gt;0,10*F2031^2,0))</f>
        <v/>
      </c>
    </row>
    <row r="2032">
      <c r="A2032">
        <f>Input!A2032</f>
        <v/>
      </c>
      <c r="B2032">
        <f>IF(ISNUMBER(Input!B2032),IF(AND(Input!B2032&gt;=20,Input!B2032&lt;=700),Input!B2032,""),"")</f>
        <v/>
      </c>
      <c r="C2032">
        <f>IF(B2032="","",INT(A2032))</f>
        <v/>
      </c>
      <c r="D2032">
        <f>IF(B2032="","",HOUR(A2032))</f>
        <v/>
      </c>
      <c r="E2032">
        <f>IF(B2032="","",IF(INPUT!$I$1="","",IF(C2032&lt;(INT(INPUT!$I$1)-INPUT!$I$2),"Off Meds",IF(C2032&lt;=(INT(INPUT!$I$1)+INPUT!$I$2),"Washout","On Meds"))))</f>
        <v/>
      </c>
      <c r="F2032">
        <f>IF(B2032="","",1.509*(LN(B2032)^1.084-5.381))</f>
        <v/>
      </c>
      <c r="G2032">
        <f>IF(F2032="","",IF(F2032&lt;0,10*F2032^2,0))</f>
        <v/>
      </c>
      <c r="H2032">
        <f>IF(F2032="","",IF(F2032&gt;0,10*F2032^2,0))</f>
        <v/>
      </c>
    </row>
    <row r="2033">
      <c r="A2033">
        <f>Input!A2033</f>
        <v/>
      </c>
      <c r="B2033">
        <f>IF(ISNUMBER(Input!B2033),IF(AND(Input!B2033&gt;=20,Input!B2033&lt;=700),Input!B2033,""),"")</f>
        <v/>
      </c>
      <c r="C2033">
        <f>IF(B2033="","",INT(A2033))</f>
        <v/>
      </c>
      <c r="D2033">
        <f>IF(B2033="","",HOUR(A2033))</f>
        <v/>
      </c>
      <c r="E2033">
        <f>IF(B2033="","",IF(INPUT!$I$1="","",IF(C2033&lt;(INT(INPUT!$I$1)-INPUT!$I$2),"Off Meds",IF(C2033&lt;=(INT(INPUT!$I$1)+INPUT!$I$2),"Washout","On Meds"))))</f>
        <v/>
      </c>
      <c r="F2033">
        <f>IF(B2033="","",1.509*(LN(B2033)^1.084-5.381))</f>
        <v/>
      </c>
      <c r="G2033">
        <f>IF(F2033="","",IF(F2033&lt;0,10*F2033^2,0))</f>
        <v/>
      </c>
      <c r="H2033">
        <f>IF(F2033="","",IF(F2033&gt;0,10*F2033^2,0))</f>
        <v/>
      </c>
    </row>
    <row r="2034">
      <c r="A2034">
        <f>Input!A2034</f>
        <v/>
      </c>
      <c r="B2034">
        <f>IF(ISNUMBER(Input!B2034),IF(AND(Input!B2034&gt;=20,Input!B2034&lt;=700),Input!B2034,""),"")</f>
        <v/>
      </c>
      <c r="C2034">
        <f>IF(B2034="","",INT(A2034))</f>
        <v/>
      </c>
      <c r="D2034">
        <f>IF(B2034="","",HOUR(A2034))</f>
        <v/>
      </c>
      <c r="E2034">
        <f>IF(B2034="","",IF(INPUT!$I$1="","",IF(C2034&lt;(INT(INPUT!$I$1)-INPUT!$I$2),"Off Meds",IF(C2034&lt;=(INT(INPUT!$I$1)+INPUT!$I$2),"Washout","On Meds"))))</f>
        <v/>
      </c>
      <c r="F2034">
        <f>IF(B2034="","",1.509*(LN(B2034)^1.084-5.381))</f>
        <v/>
      </c>
      <c r="G2034">
        <f>IF(F2034="","",IF(F2034&lt;0,10*F2034^2,0))</f>
        <v/>
      </c>
      <c r="H2034">
        <f>IF(F2034="","",IF(F2034&gt;0,10*F2034^2,0))</f>
        <v/>
      </c>
    </row>
    <row r="2035">
      <c r="A2035">
        <f>Input!A2035</f>
        <v/>
      </c>
      <c r="B2035">
        <f>IF(ISNUMBER(Input!B2035),IF(AND(Input!B2035&gt;=20,Input!B2035&lt;=700),Input!B2035,""),"")</f>
        <v/>
      </c>
      <c r="C2035">
        <f>IF(B2035="","",INT(A2035))</f>
        <v/>
      </c>
      <c r="D2035">
        <f>IF(B2035="","",HOUR(A2035))</f>
        <v/>
      </c>
      <c r="E2035">
        <f>IF(B2035="","",IF(INPUT!$I$1="","",IF(C2035&lt;(INT(INPUT!$I$1)-INPUT!$I$2),"Off Meds",IF(C2035&lt;=(INT(INPUT!$I$1)+INPUT!$I$2),"Washout","On Meds"))))</f>
        <v/>
      </c>
      <c r="F2035">
        <f>IF(B2035="","",1.509*(LN(B2035)^1.084-5.381))</f>
        <v/>
      </c>
      <c r="G2035">
        <f>IF(F2035="","",IF(F2035&lt;0,10*F2035^2,0))</f>
        <v/>
      </c>
      <c r="H2035">
        <f>IF(F2035="","",IF(F2035&gt;0,10*F2035^2,0))</f>
        <v/>
      </c>
    </row>
    <row r="2036">
      <c r="A2036">
        <f>Input!A2036</f>
        <v/>
      </c>
      <c r="B2036">
        <f>IF(ISNUMBER(Input!B2036),IF(AND(Input!B2036&gt;=20,Input!B2036&lt;=700),Input!B2036,""),"")</f>
        <v/>
      </c>
      <c r="C2036">
        <f>IF(B2036="","",INT(A2036))</f>
        <v/>
      </c>
      <c r="D2036">
        <f>IF(B2036="","",HOUR(A2036))</f>
        <v/>
      </c>
      <c r="E2036">
        <f>IF(B2036="","",IF(INPUT!$I$1="","",IF(C2036&lt;(INT(INPUT!$I$1)-INPUT!$I$2),"Off Meds",IF(C2036&lt;=(INT(INPUT!$I$1)+INPUT!$I$2),"Washout","On Meds"))))</f>
        <v/>
      </c>
      <c r="F2036">
        <f>IF(B2036="","",1.509*(LN(B2036)^1.084-5.381))</f>
        <v/>
      </c>
      <c r="G2036">
        <f>IF(F2036="","",IF(F2036&lt;0,10*F2036^2,0))</f>
        <v/>
      </c>
      <c r="H2036">
        <f>IF(F2036="","",IF(F2036&gt;0,10*F2036^2,0))</f>
        <v/>
      </c>
    </row>
    <row r="2037">
      <c r="A2037">
        <f>Input!A2037</f>
        <v/>
      </c>
      <c r="B2037">
        <f>IF(ISNUMBER(Input!B2037),IF(AND(Input!B2037&gt;=20,Input!B2037&lt;=700),Input!B2037,""),"")</f>
        <v/>
      </c>
      <c r="C2037">
        <f>IF(B2037="","",INT(A2037))</f>
        <v/>
      </c>
      <c r="D2037">
        <f>IF(B2037="","",HOUR(A2037))</f>
        <v/>
      </c>
      <c r="E2037">
        <f>IF(B2037="","",IF(INPUT!$I$1="","",IF(C2037&lt;(INT(INPUT!$I$1)-INPUT!$I$2),"Off Meds",IF(C2037&lt;=(INT(INPUT!$I$1)+INPUT!$I$2),"Washout","On Meds"))))</f>
        <v/>
      </c>
      <c r="F2037">
        <f>IF(B2037="","",1.509*(LN(B2037)^1.084-5.381))</f>
        <v/>
      </c>
      <c r="G2037">
        <f>IF(F2037="","",IF(F2037&lt;0,10*F2037^2,0))</f>
        <v/>
      </c>
      <c r="H2037">
        <f>IF(F2037="","",IF(F2037&gt;0,10*F2037^2,0))</f>
        <v/>
      </c>
    </row>
    <row r="2038">
      <c r="A2038">
        <f>Input!A2038</f>
        <v/>
      </c>
      <c r="B2038">
        <f>IF(ISNUMBER(Input!B2038),IF(AND(Input!B2038&gt;=20,Input!B2038&lt;=700),Input!B2038,""),"")</f>
        <v/>
      </c>
      <c r="C2038">
        <f>IF(B2038="","",INT(A2038))</f>
        <v/>
      </c>
      <c r="D2038">
        <f>IF(B2038="","",HOUR(A2038))</f>
        <v/>
      </c>
      <c r="E2038">
        <f>IF(B2038="","",IF(INPUT!$I$1="","",IF(C2038&lt;(INT(INPUT!$I$1)-INPUT!$I$2),"Off Meds",IF(C2038&lt;=(INT(INPUT!$I$1)+INPUT!$I$2),"Washout","On Meds"))))</f>
        <v/>
      </c>
      <c r="F2038">
        <f>IF(B2038="","",1.509*(LN(B2038)^1.084-5.381))</f>
        <v/>
      </c>
      <c r="G2038">
        <f>IF(F2038="","",IF(F2038&lt;0,10*F2038^2,0))</f>
        <v/>
      </c>
      <c r="H2038">
        <f>IF(F2038="","",IF(F2038&gt;0,10*F2038^2,0))</f>
        <v/>
      </c>
    </row>
    <row r="2039">
      <c r="A2039">
        <f>Input!A2039</f>
        <v/>
      </c>
      <c r="B2039">
        <f>IF(ISNUMBER(Input!B2039),IF(AND(Input!B2039&gt;=20,Input!B2039&lt;=700),Input!B2039,""),"")</f>
        <v/>
      </c>
      <c r="C2039">
        <f>IF(B2039="","",INT(A2039))</f>
        <v/>
      </c>
      <c r="D2039">
        <f>IF(B2039="","",HOUR(A2039))</f>
        <v/>
      </c>
      <c r="E2039">
        <f>IF(B2039="","",IF(INPUT!$I$1="","",IF(C2039&lt;(INT(INPUT!$I$1)-INPUT!$I$2),"Off Meds",IF(C2039&lt;=(INT(INPUT!$I$1)+INPUT!$I$2),"Washout","On Meds"))))</f>
        <v/>
      </c>
      <c r="F2039">
        <f>IF(B2039="","",1.509*(LN(B2039)^1.084-5.381))</f>
        <v/>
      </c>
      <c r="G2039">
        <f>IF(F2039="","",IF(F2039&lt;0,10*F2039^2,0))</f>
        <v/>
      </c>
      <c r="H2039">
        <f>IF(F2039="","",IF(F2039&gt;0,10*F2039^2,0))</f>
        <v/>
      </c>
    </row>
    <row r="2040">
      <c r="A2040">
        <f>Input!A2040</f>
        <v/>
      </c>
      <c r="B2040">
        <f>IF(ISNUMBER(Input!B2040),IF(AND(Input!B2040&gt;=20,Input!B2040&lt;=700),Input!B2040,""),"")</f>
        <v/>
      </c>
      <c r="C2040">
        <f>IF(B2040="","",INT(A2040))</f>
        <v/>
      </c>
      <c r="D2040">
        <f>IF(B2040="","",HOUR(A2040))</f>
        <v/>
      </c>
      <c r="E2040">
        <f>IF(B2040="","",IF(INPUT!$I$1="","",IF(C2040&lt;(INT(INPUT!$I$1)-INPUT!$I$2),"Off Meds",IF(C2040&lt;=(INT(INPUT!$I$1)+INPUT!$I$2),"Washout","On Meds"))))</f>
        <v/>
      </c>
      <c r="F2040">
        <f>IF(B2040="","",1.509*(LN(B2040)^1.084-5.381))</f>
        <v/>
      </c>
      <c r="G2040">
        <f>IF(F2040="","",IF(F2040&lt;0,10*F2040^2,0))</f>
        <v/>
      </c>
      <c r="H2040">
        <f>IF(F2040="","",IF(F2040&gt;0,10*F2040^2,0))</f>
        <v/>
      </c>
    </row>
    <row r="2041">
      <c r="A2041">
        <f>Input!A2041</f>
        <v/>
      </c>
      <c r="B2041">
        <f>IF(ISNUMBER(Input!B2041),IF(AND(Input!B2041&gt;=20,Input!B2041&lt;=700),Input!B2041,""),"")</f>
        <v/>
      </c>
      <c r="C2041">
        <f>IF(B2041="","",INT(A2041))</f>
        <v/>
      </c>
      <c r="D2041">
        <f>IF(B2041="","",HOUR(A2041))</f>
        <v/>
      </c>
      <c r="E2041">
        <f>IF(B2041="","",IF(INPUT!$I$1="","",IF(C2041&lt;(INT(INPUT!$I$1)-INPUT!$I$2),"Off Meds",IF(C2041&lt;=(INT(INPUT!$I$1)+INPUT!$I$2),"Washout","On Meds"))))</f>
        <v/>
      </c>
      <c r="F2041">
        <f>IF(B2041="","",1.509*(LN(B2041)^1.084-5.381))</f>
        <v/>
      </c>
      <c r="G2041">
        <f>IF(F2041="","",IF(F2041&lt;0,10*F2041^2,0))</f>
        <v/>
      </c>
      <c r="H2041">
        <f>IF(F2041="","",IF(F2041&gt;0,10*F2041^2,0))</f>
        <v/>
      </c>
    </row>
    <row r="2042">
      <c r="A2042">
        <f>Input!A2042</f>
        <v/>
      </c>
      <c r="B2042">
        <f>IF(ISNUMBER(Input!B2042),IF(AND(Input!B2042&gt;=20,Input!B2042&lt;=700),Input!B2042,""),"")</f>
        <v/>
      </c>
      <c r="C2042">
        <f>IF(B2042="","",INT(A2042))</f>
        <v/>
      </c>
      <c r="D2042">
        <f>IF(B2042="","",HOUR(A2042))</f>
        <v/>
      </c>
      <c r="E2042">
        <f>IF(B2042="","",IF(INPUT!$I$1="","",IF(C2042&lt;(INT(INPUT!$I$1)-INPUT!$I$2),"Off Meds",IF(C2042&lt;=(INT(INPUT!$I$1)+INPUT!$I$2),"Washout","On Meds"))))</f>
        <v/>
      </c>
      <c r="F2042">
        <f>IF(B2042="","",1.509*(LN(B2042)^1.084-5.381))</f>
        <v/>
      </c>
      <c r="G2042">
        <f>IF(F2042="","",IF(F2042&lt;0,10*F2042^2,0))</f>
        <v/>
      </c>
      <c r="H2042">
        <f>IF(F2042="","",IF(F2042&gt;0,10*F2042^2,0))</f>
        <v/>
      </c>
    </row>
    <row r="2043">
      <c r="A2043">
        <f>Input!A2043</f>
        <v/>
      </c>
      <c r="B2043">
        <f>IF(ISNUMBER(Input!B2043),IF(AND(Input!B2043&gt;=20,Input!B2043&lt;=700),Input!B2043,""),"")</f>
        <v/>
      </c>
      <c r="C2043">
        <f>IF(B2043="","",INT(A2043))</f>
        <v/>
      </c>
      <c r="D2043">
        <f>IF(B2043="","",HOUR(A2043))</f>
        <v/>
      </c>
      <c r="E2043">
        <f>IF(B2043="","",IF(INPUT!$I$1="","",IF(C2043&lt;(INT(INPUT!$I$1)-INPUT!$I$2),"Off Meds",IF(C2043&lt;=(INT(INPUT!$I$1)+INPUT!$I$2),"Washout","On Meds"))))</f>
        <v/>
      </c>
      <c r="F2043">
        <f>IF(B2043="","",1.509*(LN(B2043)^1.084-5.381))</f>
        <v/>
      </c>
      <c r="G2043">
        <f>IF(F2043="","",IF(F2043&lt;0,10*F2043^2,0))</f>
        <v/>
      </c>
      <c r="H2043">
        <f>IF(F2043="","",IF(F2043&gt;0,10*F2043^2,0))</f>
        <v/>
      </c>
    </row>
    <row r="2044">
      <c r="A2044">
        <f>Input!A2044</f>
        <v/>
      </c>
      <c r="B2044">
        <f>IF(ISNUMBER(Input!B2044),IF(AND(Input!B2044&gt;=20,Input!B2044&lt;=700),Input!B2044,""),"")</f>
        <v/>
      </c>
      <c r="C2044">
        <f>IF(B2044="","",INT(A2044))</f>
        <v/>
      </c>
      <c r="D2044">
        <f>IF(B2044="","",HOUR(A2044))</f>
        <v/>
      </c>
      <c r="E2044">
        <f>IF(B2044="","",IF(INPUT!$I$1="","",IF(C2044&lt;(INT(INPUT!$I$1)-INPUT!$I$2),"Off Meds",IF(C2044&lt;=(INT(INPUT!$I$1)+INPUT!$I$2),"Washout","On Meds"))))</f>
        <v/>
      </c>
      <c r="F2044">
        <f>IF(B2044="","",1.509*(LN(B2044)^1.084-5.381))</f>
        <v/>
      </c>
      <c r="G2044">
        <f>IF(F2044="","",IF(F2044&lt;0,10*F2044^2,0))</f>
        <v/>
      </c>
      <c r="H2044">
        <f>IF(F2044="","",IF(F2044&gt;0,10*F2044^2,0))</f>
        <v/>
      </c>
    </row>
    <row r="2045">
      <c r="A2045">
        <f>Input!A2045</f>
        <v/>
      </c>
      <c r="B2045">
        <f>IF(ISNUMBER(Input!B2045),IF(AND(Input!B2045&gt;=20,Input!B2045&lt;=700),Input!B2045,""),"")</f>
        <v/>
      </c>
      <c r="C2045">
        <f>IF(B2045="","",INT(A2045))</f>
        <v/>
      </c>
      <c r="D2045">
        <f>IF(B2045="","",HOUR(A2045))</f>
        <v/>
      </c>
      <c r="E2045">
        <f>IF(B2045="","",IF(INPUT!$I$1="","",IF(C2045&lt;(INT(INPUT!$I$1)-INPUT!$I$2),"Off Meds",IF(C2045&lt;=(INT(INPUT!$I$1)+INPUT!$I$2),"Washout","On Meds"))))</f>
        <v/>
      </c>
      <c r="F2045">
        <f>IF(B2045="","",1.509*(LN(B2045)^1.084-5.381))</f>
        <v/>
      </c>
      <c r="G2045">
        <f>IF(F2045="","",IF(F2045&lt;0,10*F2045^2,0))</f>
        <v/>
      </c>
      <c r="H2045">
        <f>IF(F2045="","",IF(F2045&gt;0,10*F2045^2,0))</f>
        <v/>
      </c>
    </row>
    <row r="2046">
      <c r="A2046">
        <f>Input!A2046</f>
        <v/>
      </c>
      <c r="B2046">
        <f>IF(ISNUMBER(Input!B2046),IF(AND(Input!B2046&gt;=20,Input!B2046&lt;=700),Input!B2046,""),"")</f>
        <v/>
      </c>
      <c r="C2046">
        <f>IF(B2046="","",INT(A2046))</f>
        <v/>
      </c>
      <c r="D2046">
        <f>IF(B2046="","",HOUR(A2046))</f>
        <v/>
      </c>
      <c r="E2046">
        <f>IF(B2046="","",IF(INPUT!$I$1="","",IF(C2046&lt;(INT(INPUT!$I$1)-INPUT!$I$2),"Off Meds",IF(C2046&lt;=(INT(INPUT!$I$1)+INPUT!$I$2),"Washout","On Meds"))))</f>
        <v/>
      </c>
      <c r="F2046">
        <f>IF(B2046="","",1.509*(LN(B2046)^1.084-5.381))</f>
        <v/>
      </c>
      <c r="G2046">
        <f>IF(F2046="","",IF(F2046&lt;0,10*F2046^2,0))</f>
        <v/>
      </c>
      <c r="H2046">
        <f>IF(F2046="","",IF(F2046&gt;0,10*F2046^2,0))</f>
        <v/>
      </c>
    </row>
    <row r="2047">
      <c r="A2047">
        <f>Input!A2047</f>
        <v/>
      </c>
      <c r="B2047">
        <f>IF(ISNUMBER(Input!B2047),IF(AND(Input!B2047&gt;=20,Input!B2047&lt;=700),Input!B2047,""),"")</f>
        <v/>
      </c>
      <c r="C2047">
        <f>IF(B2047="","",INT(A2047))</f>
        <v/>
      </c>
      <c r="D2047">
        <f>IF(B2047="","",HOUR(A2047))</f>
        <v/>
      </c>
      <c r="E2047">
        <f>IF(B2047="","",IF(INPUT!$I$1="","",IF(C2047&lt;(INT(INPUT!$I$1)-INPUT!$I$2),"Off Meds",IF(C2047&lt;=(INT(INPUT!$I$1)+INPUT!$I$2),"Washout","On Meds"))))</f>
        <v/>
      </c>
      <c r="F2047">
        <f>IF(B2047="","",1.509*(LN(B2047)^1.084-5.381))</f>
        <v/>
      </c>
      <c r="G2047">
        <f>IF(F2047="","",IF(F2047&lt;0,10*F2047^2,0))</f>
        <v/>
      </c>
      <c r="H2047">
        <f>IF(F2047="","",IF(F2047&gt;0,10*F2047^2,0))</f>
        <v/>
      </c>
    </row>
    <row r="2048">
      <c r="A2048">
        <f>Input!A2048</f>
        <v/>
      </c>
      <c r="B2048">
        <f>IF(ISNUMBER(Input!B2048),IF(AND(Input!B2048&gt;=20,Input!B2048&lt;=700),Input!B2048,""),"")</f>
        <v/>
      </c>
      <c r="C2048">
        <f>IF(B2048="","",INT(A2048))</f>
        <v/>
      </c>
      <c r="D2048">
        <f>IF(B2048="","",HOUR(A2048))</f>
        <v/>
      </c>
      <c r="E2048">
        <f>IF(B2048="","",IF(INPUT!$I$1="","",IF(C2048&lt;(INT(INPUT!$I$1)-INPUT!$I$2),"Off Meds",IF(C2048&lt;=(INT(INPUT!$I$1)+INPUT!$I$2),"Washout","On Meds"))))</f>
        <v/>
      </c>
      <c r="F2048">
        <f>IF(B2048="","",1.509*(LN(B2048)^1.084-5.381))</f>
        <v/>
      </c>
      <c r="G2048">
        <f>IF(F2048="","",IF(F2048&lt;0,10*F2048^2,0))</f>
        <v/>
      </c>
      <c r="H2048">
        <f>IF(F2048="","",IF(F2048&gt;0,10*F2048^2,0))</f>
        <v/>
      </c>
    </row>
    <row r="2049">
      <c r="A2049">
        <f>Input!A2049</f>
        <v/>
      </c>
      <c r="B2049">
        <f>IF(ISNUMBER(Input!B2049),IF(AND(Input!B2049&gt;=20,Input!B2049&lt;=700),Input!B2049,""),"")</f>
        <v/>
      </c>
      <c r="C2049">
        <f>IF(B2049="","",INT(A2049))</f>
        <v/>
      </c>
      <c r="D2049">
        <f>IF(B2049="","",HOUR(A2049))</f>
        <v/>
      </c>
      <c r="E2049">
        <f>IF(B2049="","",IF(INPUT!$I$1="","",IF(C2049&lt;(INT(INPUT!$I$1)-INPUT!$I$2),"Off Meds",IF(C2049&lt;=(INT(INPUT!$I$1)+INPUT!$I$2),"Washout","On Meds"))))</f>
        <v/>
      </c>
      <c r="F2049">
        <f>IF(B2049="","",1.509*(LN(B2049)^1.084-5.381))</f>
        <v/>
      </c>
      <c r="G2049">
        <f>IF(F2049="","",IF(F2049&lt;0,10*F2049^2,0))</f>
        <v/>
      </c>
      <c r="H2049">
        <f>IF(F2049="","",IF(F2049&gt;0,10*F2049^2,0))</f>
        <v/>
      </c>
    </row>
    <row r="2050">
      <c r="A2050">
        <f>Input!A2050</f>
        <v/>
      </c>
      <c r="B2050">
        <f>IF(ISNUMBER(Input!B2050),IF(AND(Input!B2050&gt;=20,Input!B2050&lt;=700),Input!B2050,""),"")</f>
        <v/>
      </c>
      <c r="C2050">
        <f>IF(B2050="","",INT(A2050))</f>
        <v/>
      </c>
      <c r="D2050">
        <f>IF(B2050="","",HOUR(A2050))</f>
        <v/>
      </c>
      <c r="E2050">
        <f>IF(B2050="","",IF(INPUT!$I$1="","",IF(C2050&lt;(INT(INPUT!$I$1)-INPUT!$I$2),"Off Meds",IF(C2050&lt;=(INT(INPUT!$I$1)+INPUT!$I$2),"Washout","On Meds"))))</f>
        <v/>
      </c>
      <c r="F2050">
        <f>IF(B2050="","",1.509*(LN(B2050)^1.084-5.381))</f>
        <v/>
      </c>
      <c r="G2050">
        <f>IF(F2050="","",IF(F2050&lt;0,10*F2050^2,0))</f>
        <v/>
      </c>
      <c r="H2050">
        <f>IF(F2050="","",IF(F2050&gt;0,10*F2050^2,0))</f>
        <v/>
      </c>
    </row>
    <row r="2051">
      <c r="A2051">
        <f>Input!A2051</f>
        <v/>
      </c>
      <c r="B2051">
        <f>IF(ISNUMBER(Input!B2051),IF(AND(Input!B2051&gt;=20,Input!B2051&lt;=700),Input!B2051,""),"")</f>
        <v/>
      </c>
      <c r="C2051">
        <f>IF(B2051="","",INT(A2051))</f>
        <v/>
      </c>
      <c r="D2051">
        <f>IF(B2051="","",HOUR(A2051))</f>
        <v/>
      </c>
      <c r="E2051">
        <f>IF(B2051="","",IF(INPUT!$I$1="","",IF(C2051&lt;(INT(INPUT!$I$1)-INPUT!$I$2),"Off Meds",IF(C2051&lt;=(INT(INPUT!$I$1)+INPUT!$I$2),"Washout","On Meds"))))</f>
        <v/>
      </c>
      <c r="F2051">
        <f>IF(B2051="","",1.509*(LN(B2051)^1.084-5.381))</f>
        <v/>
      </c>
      <c r="G2051">
        <f>IF(F2051="","",IF(F2051&lt;0,10*F2051^2,0))</f>
        <v/>
      </c>
      <c r="H2051">
        <f>IF(F2051="","",IF(F2051&gt;0,10*F2051^2,0))</f>
        <v/>
      </c>
    </row>
    <row r="2052">
      <c r="A2052">
        <f>Input!A2052</f>
        <v/>
      </c>
      <c r="B2052">
        <f>IF(ISNUMBER(Input!B2052),IF(AND(Input!B2052&gt;=20,Input!B2052&lt;=700),Input!B2052,""),"")</f>
        <v/>
      </c>
      <c r="C2052">
        <f>IF(B2052="","",INT(A2052))</f>
        <v/>
      </c>
      <c r="D2052">
        <f>IF(B2052="","",HOUR(A2052))</f>
        <v/>
      </c>
      <c r="E2052">
        <f>IF(B2052="","",IF(INPUT!$I$1="","",IF(C2052&lt;(INT(INPUT!$I$1)-INPUT!$I$2),"Off Meds",IF(C2052&lt;=(INT(INPUT!$I$1)+INPUT!$I$2),"Washout","On Meds"))))</f>
        <v/>
      </c>
      <c r="F2052">
        <f>IF(B2052="","",1.509*(LN(B2052)^1.084-5.381))</f>
        <v/>
      </c>
      <c r="G2052">
        <f>IF(F2052="","",IF(F2052&lt;0,10*F2052^2,0))</f>
        <v/>
      </c>
      <c r="H2052">
        <f>IF(F2052="","",IF(F2052&gt;0,10*F2052^2,0))</f>
        <v/>
      </c>
    </row>
    <row r="2053">
      <c r="A2053">
        <f>Input!A2053</f>
        <v/>
      </c>
      <c r="B2053">
        <f>IF(ISNUMBER(Input!B2053),IF(AND(Input!B2053&gt;=20,Input!B2053&lt;=700),Input!B2053,""),"")</f>
        <v/>
      </c>
      <c r="C2053">
        <f>IF(B2053="","",INT(A2053))</f>
        <v/>
      </c>
      <c r="D2053">
        <f>IF(B2053="","",HOUR(A2053))</f>
        <v/>
      </c>
      <c r="E2053">
        <f>IF(B2053="","",IF(INPUT!$I$1="","",IF(C2053&lt;(INT(INPUT!$I$1)-INPUT!$I$2),"Off Meds",IF(C2053&lt;=(INT(INPUT!$I$1)+INPUT!$I$2),"Washout","On Meds"))))</f>
        <v/>
      </c>
      <c r="F2053">
        <f>IF(B2053="","",1.509*(LN(B2053)^1.084-5.381))</f>
        <v/>
      </c>
      <c r="G2053">
        <f>IF(F2053="","",IF(F2053&lt;0,10*F2053^2,0))</f>
        <v/>
      </c>
      <c r="H2053">
        <f>IF(F2053="","",IF(F2053&gt;0,10*F2053^2,0))</f>
        <v/>
      </c>
    </row>
    <row r="2054">
      <c r="A2054">
        <f>Input!A2054</f>
        <v/>
      </c>
      <c r="B2054">
        <f>IF(ISNUMBER(Input!B2054),IF(AND(Input!B2054&gt;=20,Input!B2054&lt;=700),Input!B2054,""),"")</f>
        <v/>
      </c>
      <c r="C2054">
        <f>IF(B2054="","",INT(A2054))</f>
        <v/>
      </c>
      <c r="D2054">
        <f>IF(B2054="","",HOUR(A2054))</f>
        <v/>
      </c>
      <c r="E2054">
        <f>IF(B2054="","",IF(INPUT!$I$1="","",IF(C2054&lt;(INT(INPUT!$I$1)-INPUT!$I$2),"Off Meds",IF(C2054&lt;=(INT(INPUT!$I$1)+INPUT!$I$2),"Washout","On Meds"))))</f>
        <v/>
      </c>
      <c r="F2054">
        <f>IF(B2054="","",1.509*(LN(B2054)^1.084-5.381))</f>
        <v/>
      </c>
      <c r="G2054">
        <f>IF(F2054="","",IF(F2054&lt;0,10*F2054^2,0))</f>
        <v/>
      </c>
      <c r="H2054">
        <f>IF(F2054="","",IF(F2054&gt;0,10*F2054^2,0))</f>
        <v/>
      </c>
    </row>
    <row r="2055">
      <c r="A2055">
        <f>Input!A2055</f>
        <v/>
      </c>
      <c r="B2055">
        <f>IF(ISNUMBER(Input!B2055),IF(AND(Input!B2055&gt;=20,Input!B2055&lt;=700),Input!B2055,""),"")</f>
        <v/>
      </c>
      <c r="C2055">
        <f>IF(B2055="","",INT(A2055))</f>
        <v/>
      </c>
      <c r="D2055">
        <f>IF(B2055="","",HOUR(A2055))</f>
        <v/>
      </c>
      <c r="E2055">
        <f>IF(B2055="","",IF(INPUT!$I$1="","",IF(C2055&lt;(INT(INPUT!$I$1)-INPUT!$I$2),"Off Meds",IF(C2055&lt;=(INT(INPUT!$I$1)+INPUT!$I$2),"Washout","On Meds"))))</f>
        <v/>
      </c>
      <c r="F2055">
        <f>IF(B2055="","",1.509*(LN(B2055)^1.084-5.381))</f>
        <v/>
      </c>
      <c r="G2055">
        <f>IF(F2055="","",IF(F2055&lt;0,10*F2055^2,0))</f>
        <v/>
      </c>
      <c r="H2055">
        <f>IF(F2055="","",IF(F2055&gt;0,10*F2055^2,0))</f>
        <v/>
      </c>
    </row>
    <row r="2056">
      <c r="A2056">
        <f>Input!A2056</f>
        <v/>
      </c>
      <c r="B2056">
        <f>IF(ISNUMBER(Input!B2056),IF(AND(Input!B2056&gt;=20,Input!B2056&lt;=700),Input!B2056,""),"")</f>
        <v/>
      </c>
      <c r="C2056">
        <f>IF(B2056="","",INT(A2056))</f>
        <v/>
      </c>
      <c r="D2056">
        <f>IF(B2056="","",HOUR(A2056))</f>
        <v/>
      </c>
      <c r="E2056">
        <f>IF(B2056="","",IF(INPUT!$I$1="","",IF(C2056&lt;(INT(INPUT!$I$1)-INPUT!$I$2),"Off Meds",IF(C2056&lt;=(INT(INPUT!$I$1)+INPUT!$I$2),"Washout","On Meds"))))</f>
        <v/>
      </c>
      <c r="F2056">
        <f>IF(B2056="","",1.509*(LN(B2056)^1.084-5.381))</f>
        <v/>
      </c>
      <c r="G2056">
        <f>IF(F2056="","",IF(F2056&lt;0,10*F2056^2,0))</f>
        <v/>
      </c>
      <c r="H2056">
        <f>IF(F2056="","",IF(F2056&gt;0,10*F2056^2,0))</f>
        <v/>
      </c>
    </row>
    <row r="2057">
      <c r="A2057">
        <f>Input!A2057</f>
        <v/>
      </c>
      <c r="B2057">
        <f>IF(ISNUMBER(Input!B2057),IF(AND(Input!B2057&gt;=20,Input!B2057&lt;=700),Input!B2057,""),"")</f>
        <v/>
      </c>
      <c r="C2057">
        <f>IF(B2057="","",INT(A2057))</f>
        <v/>
      </c>
      <c r="D2057">
        <f>IF(B2057="","",HOUR(A2057))</f>
        <v/>
      </c>
      <c r="E2057">
        <f>IF(B2057="","",IF(INPUT!$I$1="","",IF(C2057&lt;(INT(INPUT!$I$1)-INPUT!$I$2),"Off Meds",IF(C2057&lt;=(INT(INPUT!$I$1)+INPUT!$I$2),"Washout","On Meds"))))</f>
        <v/>
      </c>
      <c r="F2057">
        <f>IF(B2057="","",1.509*(LN(B2057)^1.084-5.381))</f>
        <v/>
      </c>
      <c r="G2057">
        <f>IF(F2057="","",IF(F2057&lt;0,10*F2057^2,0))</f>
        <v/>
      </c>
      <c r="H2057">
        <f>IF(F2057="","",IF(F2057&gt;0,10*F2057^2,0))</f>
        <v/>
      </c>
    </row>
    <row r="2058">
      <c r="A2058">
        <f>Input!A2058</f>
        <v/>
      </c>
      <c r="B2058">
        <f>IF(ISNUMBER(Input!B2058),IF(AND(Input!B2058&gt;=20,Input!B2058&lt;=700),Input!B2058,""),"")</f>
        <v/>
      </c>
      <c r="C2058">
        <f>IF(B2058="","",INT(A2058))</f>
        <v/>
      </c>
      <c r="D2058">
        <f>IF(B2058="","",HOUR(A2058))</f>
        <v/>
      </c>
      <c r="E2058">
        <f>IF(B2058="","",IF(INPUT!$I$1="","",IF(C2058&lt;(INT(INPUT!$I$1)-INPUT!$I$2),"Off Meds",IF(C2058&lt;=(INT(INPUT!$I$1)+INPUT!$I$2),"Washout","On Meds"))))</f>
        <v/>
      </c>
      <c r="F2058">
        <f>IF(B2058="","",1.509*(LN(B2058)^1.084-5.381))</f>
        <v/>
      </c>
      <c r="G2058">
        <f>IF(F2058="","",IF(F2058&lt;0,10*F2058^2,0))</f>
        <v/>
      </c>
      <c r="H2058">
        <f>IF(F2058="","",IF(F2058&gt;0,10*F2058^2,0))</f>
        <v/>
      </c>
    </row>
    <row r="2059">
      <c r="A2059">
        <f>Input!A2059</f>
        <v/>
      </c>
      <c r="B2059">
        <f>IF(ISNUMBER(Input!B2059),IF(AND(Input!B2059&gt;=20,Input!B2059&lt;=700),Input!B2059,""),"")</f>
        <v/>
      </c>
      <c r="C2059">
        <f>IF(B2059="","",INT(A2059))</f>
        <v/>
      </c>
      <c r="D2059">
        <f>IF(B2059="","",HOUR(A2059))</f>
        <v/>
      </c>
      <c r="E2059">
        <f>IF(B2059="","",IF(INPUT!$I$1="","",IF(C2059&lt;(INT(INPUT!$I$1)-INPUT!$I$2),"Off Meds",IF(C2059&lt;=(INT(INPUT!$I$1)+INPUT!$I$2),"Washout","On Meds"))))</f>
        <v/>
      </c>
      <c r="F2059">
        <f>IF(B2059="","",1.509*(LN(B2059)^1.084-5.381))</f>
        <v/>
      </c>
      <c r="G2059">
        <f>IF(F2059="","",IF(F2059&lt;0,10*F2059^2,0))</f>
        <v/>
      </c>
      <c r="H2059">
        <f>IF(F2059="","",IF(F2059&gt;0,10*F2059^2,0))</f>
        <v/>
      </c>
    </row>
    <row r="2060">
      <c r="A2060">
        <f>Input!A2060</f>
        <v/>
      </c>
      <c r="B2060">
        <f>IF(ISNUMBER(Input!B2060),IF(AND(Input!B2060&gt;=20,Input!B2060&lt;=700),Input!B2060,""),"")</f>
        <v/>
      </c>
      <c r="C2060">
        <f>IF(B2060="","",INT(A2060))</f>
        <v/>
      </c>
      <c r="D2060">
        <f>IF(B2060="","",HOUR(A2060))</f>
        <v/>
      </c>
      <c r="E2060">
        <f>IF(B2060="","",IF(INPUT!$I$1="","",IF(C2060&lt;(INT(INPUT!$I$1)-INPUT!$I$2),"Off Meds",IF(C2060&lt;=(INT(INPUT!$I$1)+INPUT!$I$2),"Washout","On Meds"))))</f>
        <v/>
      </c>
      <c r="F2060">
        <f>IF(B2060="","",1.509*(LN(B2060)^1.084-5.381))</f>
        <v/>
      </c>
      <c r="G2060">
        <f>IF(F2060="","",IF(F2060&lt;0,10*F2060^2,0))</f>
        <v/>
      </c>
      <c r="H2060">
        <f>IF(F2060="","",IF(F2060&gt;0,10*F2060^2,0))</f>
        <v/>
      </c>
    </row>
    <row r="2061">
      <c r="A2061">
        <f>Input!A2061</f>
        <v/>
      </c>
      <c r="B2061">
        <f>IF(ISNUMBER(Input!B2061),IF(AND(Input!B2061&gt;=20,Input!B2061&lt;=700),Input!B2061,""),"")</f>
        <v/>
      </c>
      <c r="C2061">
        <f>IF(B2061="","",INT(A2061))</f>
        <v/>
      </c>
      <c r="D2061">
        <f>IF(B2061="","",HOUR(A2061))</f>
        <v/>
      </c>
      <c r="E2061">
        <f>IF(B2061="","",IF(INPUT!$I$1="","",IF(C2061&lt;(INT(INPUT!$I$1)-INPUT!$I$2),"Off Meds",IF(C2061&lt;=(INT(INPUT!$I$1)+INPUT!$I$2),"Washout","On Meds"))))</f>
        <v/>
      </c>
      <c r="F2061">
        <f>IF(B2061="","",1.509*(LN(B2061)^1.084-5.381))</f>
        <v/>
      </c>
      <c r="G2061">
        <f>IF(F2061="","",IF(F2061&lt;0,10*F2061^2,0))</f>
        <v/>
      </c>
      <c r="H2061">
        <f>IF(F2061="","",IF(F2061&gt;0,10*F2061^2,0))</f>
        <v/>
      </c>
    </row>
    <row r="2062">
      <c r="A2062">
        <f>Input!A2062</f>
        <v/>
      </c>
      <c r="B2062">
        <f>IF(ISNUMBER(Input!B2062),IF(AND(Input!B2062&gt;=20,Input!B2062&lt;=700),Input!B2062,""),"")</f>
        <v/>
      </c>
      <c r="C2062">
        <f>IF(B2062="","",INT(A2062))</f>
        <v/>
      </c>
      <c r="D2062">
        <f>IF(B2062="","",HOUR(A2062))</f>
        <v/>
      </c>
      <c r="E2062">
        <f>IF(B2062="","",IF(INPUT!$I$1="","",IF(C2062&lt;(INT(INPUT!$I$1)-INPUT!$I$2),"Off Meds",IF(C2062&lt;=(INT(INPUT!$I$1)+INPUT!$I$2),"Washout","On Meds"))))</f>
        <v/>
      </c>
      <c r="F2062">
        <f>IF(B2062="","",1.509*(LN(B2062)^1.084-5.381))</f>
        <v/>
      </c>
      <c r="G2062">
        <f>IF(F2062="","",IF(F2062&lt;0,10*F2062^2,0))</f>
        <v/>
      </c>
      <c r="H2062">
        <f>IF(F2062="","",IF(F2062&gt;0,10*F2062^2,0))</f>
        <v/>
      </c>
    </row>
    <row r="2063">
      <c r="A2063">
        <f>Input!A2063</f>
        <v/>
      </c>
      <c r="B2063">
        <f>IF(ISNUMBER(Input!B2063),IF(AND(Input!B2063&gt;=20,Input!B2063&lt;=700),Input!B2063,""),"")</f>
        <v/>
      </c>
      <c r="C2063">
        <f>IF(B2063="","",INT(A2063))</f>
        <v/>
      </c>
      <c r="D2063">
        <f>IF(B2063="","",HOUR(A2063))</f>
        <v/>
      </c>
      <c r="E2063">
        <f>IF(B2063="","",IF(INPUT!$I$1="","",IF(C2063&lt;(INT(INPUT!$I$1)-INPUT!$I$2),"Off Meds",IF(C2063&lt;=(INT(INPUT!$I$1)+INPUT!$I$2),"Washout","On Meds"))))</f>
        <v/>
      </c>
      <c r="F2063">
        <f>IF(B2063="","",1.509*(LN(B2063)^1.084-5.381))</f>
        <v/>
      </c>
      <c r="G2063">
        <f>IF(F2063="","",IF(F2063&lt;0,10*F2063^2,0))</f>
        <v/>
      </c>
      <c r="H2063">
        <f>IF(F2063="","",IF(F2063&gt;0,10*F2063^2,0))</f>
        <v/>
      </c>
    </row>
    <row r="2064">
      <c r="A2064">
        <f>Input!A2064</f>
        <v/>
      </c>
      <c r="B2064">
        <f>IF(ISNUMBER(Input!B2064),IF(AND(Input!B2064&gt;=20,Input!B2064&lt;=700),Input!B2064,""),"")</f>
        <v/>
      </c>
      <c r="C2064">
        <f>IF(B2064="","",INT(A2064))</f>
        <v/>
      </c>
      <c r="D2064">
        <f>IF(B2064="","",HOUR(A2064))</f>
        <v/>
      </c>
      <c r="E2064">
        <f>IF(B2064="","",IF(INPUT!$I$1="","",IF(C2064&lt;(INT(INPUT!$I$1)-INPUT!$I$2),"Off Meds",IF(C2064&lt;=(INT(INPUT!$I$1)+INPUT!$I$2),"Washout","On Meds"))))</f>
        <v/>
      </c>
      <c r="F2064">
        <f>IF(B2064="","",1.509*(LN(B2064)^1.084-5.381))</f>
        <v/>
      </c>
      <c r="G2064">
        <f>IF(F2064="","",IF(F2064&lt;0,10*F2064^2,0))</f>
        <v/>
      </c>
      <c r="H2064">
        <f>IF(F2064="","",IF(F2064&gt;0,10*F2064^2,0))</f>
        <v/>
      </c>
    </row>
    <row r="2065">
      <c r="A2065">
        <f>Input!A2065</f>
        <v/>
      </c>
      <c r="B2065">
        <f>IF(ISNUMBER(Input!B2065),IF(AND(Input!B2065&gt;=20,Input!B2065&lt;=700),Input!B2065,""),"")</f>
        <v/>
      </c>
      <c r="C2065">
        <f>IF(B2065="","",INT(A2065))</f>
        <v/>
      </c>
      <c r="D2065">
        <f>IF(B2065="","",HOUR(A2065))</f>
        <v/>
      </c>
      <c r="E2065">
        <f>IF(B2065="","",IF(INPUT!$I$1="","",IF(C2065&lt;(INT(INPUT!$I$1)-INPUT!$I$2),"Off Meds",IF(C2065&lt;=(INT(INPUT!$I$1)+INPUT!$I$2),"Washout","On Meds"))))</f>
        <v/>
      </c>
      <c r="F2065">
        <f>IF(B2065="","",1.509*(LN(B2065)^1.084-5.381))</f>
        <v/>
      </c>
      <c r="G2065">
        <f>IF(F2065="","",IF(F2065&lt;0,10*F2065^2,0))</f>
        <v/>
      </c>
      <c r="H2065">
        <f>IF(F2065="","",IF(F2065&gt;0,10*F2065^2,0))</f>
        <v/>
      </c>
    </row>
    <row r="2066">
      <c r="A2066">
        <f>Input!A2066</f>
        <v/>
      </c>
      <c r="B2066">
        <f>IF(ISNUMBER(Input!B2066),IF(AND(Input!B2066&gt;=20,Input!B2066&lt;=700),Input!B2066,""),"")</f>
        <v/>
      </c>
      <c r="C2066">
        <f>IF(B2066="","",INT(A2066))</f>
        <v/>
      </c>
      <c r="D2066">
        <f>IF(B2066="","",HOUR(A2066))</f>
        <v/>
      </c>
      <c r="E2066">
        <f>IF(B2066="","",IF(INPUT!$I$1="","",IF(C2066&lt;(INT(INPUT!$I$1)-INPUT!$I$2),"Off Meds",IF(C2066&lt;=(INT(INPUT!$I$1)+INPUT!$I$2),"Washout","On Meds"))))</f>
        <v/>
      </c>
      <c r="F2066">
        <f>IF(B2066="","",1.509*(LN(B2066)^1.084-5.381))</f>
        <v/>
      </c>
      <c r="G2066">
        <f>IF(F2066="","",IF(F2066&lt;0,10*F2066^2,0))</f>
        <v/>
      </c>
      <c r="H2066">
        <f>IF(F2066="","",IF(F2066&gt;0,10*F2066^2,0))</f>
        <v/>
      </c>
    </row>
    <row r="2067">
      <c r="A2067">
        <f>Input!A2067</f>
        <v/>
      </c>
      <c r="B2067">
        <f>IF(ISNUMBER(Input!B2067),IF(AND(Input!B2067&gt;=20,Input!B2067&lt;=700),Input!B2067,""),"")</f>
        <v/>
      </c>
      <c r="C2067">
        <f>IF(B2067="","",INT(A2067))</f>
        <v/>
      </c>
      <c r="D2067">
        <f>IF(B2067="","",HOUR(A2067))</f>
        <v/>
      </c>
      <c r="E2067">
        <f>IF(B2067="","",IF(INPUT!$I$1="","",IF(C2067&lt;(INT(INPUT!$I$1)-INPUT!$I$2),"Off Meds",IF(C2067&lt;=(INT(INPUT!$I$1)+INPUT!$I$2),"Washout","On Meds"))))</f>
        <v/>
      </c>
      <c r="F2067">
        <f>IF(B2067="","",1.509*(LN(B2067)^1.084-5.381))</f>
        <v/>
      </c>
      <c r="G2067">
        <f>IF(F2067="","",IF(F2067&lt;0,10*F2067^2,0))</f>
        <v/>
      </c>
      <c r="H2067">
        <f>IF(F2067="","",IF(F2067&gt;0,10*F2067^2,0))</f>
        <v/>
      </c>
    </row>
    <row r="2068">
      <c r="A2068">
        <f>Input!A2068</f>
        <v/>
      </c>
      <c r="B2068">
        <f>IF(ISNUMBER(Input!B2068),IF(AND(Input!B2068&gt;=20,Input!B2068&lt;=700),Input!B2068,""),"")</f>
        <v/>
      </c>
      <c r="C2068">
        <f>IF(B2068="","",INT(A2068))</f>
        <v/>
      </c>
      <c r="D2068">
        <f>IF(B2068="","",HOUR(A2068))</f>
        <v/>
      </c>
      <c r="E2068">
        <f>IF(B2068="","",IF(INPUT!$I$1="","",IF(C2068&lt;(INT(INPUT!$I$1)-INPUT!$I$2),"Off Meds",IF(C2068&lt;=(INT(INPUT!$I$1)+INPUT!$I$2),"Washout","On Meds"))))</f>
        <v/>
      </c>
      <c r="F2068">
        <f>IF(B2068="","",1.509*(LN(B2068)^1.084-5.381))</f>
        <v/>
      </c>
      <c r="G2068">
        <f>IF(F2068="","",IF(F2068&lt;0,10*F2068^2,0))</f>
        <v/>
      </c>
      <c r="H2068">
        <f>IF(F2068="","",IF(F2068&gt;0,10*F2068^2,0))</f>
        <v/>
      </c>
    </row>
    <row r="2069">
      <c r="A2069">
        <f>Input!A2069</f>
        <v/>
      </c>
      <c r="B2069">
        <f>IF(ISNUMBER(Input!B2069),IF(AND(Input!B2069&gt;=20,Input!B2069&lt;=700),Input!B2069,""),"")</f>
        <v/>
      </c>
      <c r="C2069">
        <f>IF(B2069="","",INT(A2069))</f>
        <v/>
      </c>
      <c r="D2069">
        <f>IF(B2069="","",HOUR(A2069))</f>
        <v/>
      </c>
      <c r="E2069">
        <f>IF(B2069="","",IF(INPUT!$I$1="","",IF(C2069&lt;(INT(INPUT!$I$1)-INPUT!$I$2),"Off Meds",IF(C2069&lt;=(INT(INPUT!$I$1)+INPUT!$I$2),"Washout","On Meds"))))</f>
        <v/>
      </c>
      <c r="F2069">
        <f>IF(B2069="","",1.509*(LN(B2069)^1.084-5.381))</f>
        <v/>
      </c>
      <c r="G2069">
        <f>IF(F2069="","",IF(F2069&lt;0,10*F2069^2,0))</f>
        <v/>
      </c>
      <c r="H2069">
        <f>IF(F2069="","",IF(F2069&gt;0,10*F2069^2,0))</f>
        <v/>
      </c>
    </row>
    <row r="2070">
      <c r="A2070">
        <f>Input!A2070</f>
        <v/>
      </c>
      <c r="B2070">
        <f>IF(ISNUMBER(Input!B2070),IF(AND(Input!B2070&gt;=20,Input!B2070&lt;=700),Input!B2070,""),"")</f>
        <v/>
      </c>
      <c r="C2070">
        <f>IF(B2070="","",INT(A2070))</f>
        <v/>
      </c>
      <c r="D2070">
        <f>IF(B2070="","",HOUR(A2070))</f>
        <v/>
      </c>
      <c r="E2070">
        <f>IF(B2070="","",IF(INPUT!$I$1="","",IF(C2070&lt;(INT(INPUT!$I$1)-INPUT!$I$2),"Off Meds",IF(C2070&lt;=(INT(INPUT!$I$1)+INPUT!$I$2),"Washout","On Meds"))))</f>
        <v/>
      </c>
      <c r="F2070">
        <f>IF(B2070="","",1.509*(LN(B2070)^1.084-5.381))</f>
        <v/>
      </c>
      <c r="G2070">
        <f>IF(F2070="","",IF(F2070&lt;0,10*F2070^2,0))</f>
        <v/>
      </c>
      <c r="H2070">
        <f>IF(F2070="","",IF(F2070&gt;0,10*F2070^2,0))</f>
        <v/>
      </c>
    </row>
    <row r="2071">
      <c r="A2071">
        <f>Input!A2071</f>
        <v/>
      </c>
      <c r="B2071">
        <f>IF(ISNUMBER(Input!B2071),IF(AND(Input!B2071&gt;=20,Input!B2071&lt;=700),Input!B2071,""),"")</f>
        <v/>
      </c>
      <c r="C2071">
        <f>IF(B2071="","",INT(A2071))</f>
        <v/>
      </c>
      <c r="D2071">
        <f>IF(B2071="","",HOUR(A2071))</f>
        <v/>
      </c>
      <c r="E2071">
        <f>IF(B2071="","",IF(INPUT!$I$1="","",IF(C2071&lt;(INT(INPUT!$I$1)-INPUT!$I$2),"Off Meds",IF(C2071&lt;=(INT(INPUT!$I$1)+INPUT!$I$2),"Washout","On Meds"))))</f>
        <v/>
      </c>
      <c r="F2071">
        <f>IF(B2071="","",1.509*(LN(B2071)^1.084-5.381))</f>
        <v/>
      </c>
      <c r="G2071">
        <f>IF(F2071="","",IF(F2071&lt;0,10*F2071^2,0))</f>
        <v/>
      </c>
      <c r="H2071">
        <f>IF(F2071="","",IF(F2071&gt;0,10*F2071^2,0))</f>
        <v/>
      </c>
    </row>
    <row r="2072">
      <c r="A2072">
        <f>Input!A2072</f>
        <v/>
      </c>
      <c r="B2072">
        <f>IF(ISNUMBER(Input!B2072),IF(AND(Input!B2072&gt;=20,Input!B2072&lt;=700),Input!B2072,""),"")</f>
        <v/>
      </c>
      <c r="C2072">
        <f>IF(B2072="","",INT(A2072))</f>
        <v/>
      </c>
      <c r="D2072">
        <f>IF(B2072="","",HOUR(A2072))</f>
        <v/>
      </c>
      <c r="E2072">
        <f>IF(B2072="","",IF(INPUT!$I$1="","",IF(C2072&lt;(INT(INPUT!$I$1)-INPUT!$I$2),"Off Meds",IF(C2072&lt;=(INT(INPUT!$I$1)+INPUT!$I$2),"Washout","On Meds"))))</f>
        <v/>
      </c>
      <c r="F2072">
        <f>IF(B2072="","",1.509*(LN(B2072)^1.084-5.381))</f>
        <v/>
      </c>
      <c r="G2072">
        <f>IF(F2072="","",IF(F2072&lt;0,10*F2072^2,0))</f>
        <v/>
      </c>
      <c r="H2072">
        <f>IF(F2072="","",IF(F2072&gt;0,10*F2072^2,0))</f>
        <v/>
      </c>
    </row>
    <row r="2073">
      <c r="A2073">
        <f>Input!A2073</f>
        <v/>
      </c>
      <c r="B2073">
        <f>IF(ISNUMBER(Input!B2073),IF(AND(Input!B2073&gt;=20,Input!B2073&lt;=700),Input!B2073,""),"")</f>
        <v/>
      </c>
      <c r="C2073">
        <f>IF(B2073="","",INT(A2073))</f>
        <v/>
      </c>
      <c r="D2073">
        <f>IF(B2073="","",HOUR(A2073))</f>
        <v/>
      </c>
      <c r="E2073">
        <f>IF(B2073="","",IF(INPUT!$I$1="","",IF(C2073&lt;(INT(INPUT!$I$1)-INPUT!$I$2),"Off Meds",IF(C2073&lt;=(INT(INPUT!$I$1)+INPUT!$I$2),"Washout","On Meds"))))</f>
        <v/>
      </c>
      <c r="F2073">
        <f>IF(B2073="","",1.509*(LN(B2073)^1.084-5.381))</f>
        <v/>
      </c>
      <c r="G2073">
        <f>IF(F2073="","",IF(F2073&lt;0,10*F2073^2,0))</f>
        <v/>
      </c>
      <c r="H2073">
        <f>IF(F2073="","",IF(F2073&gt;0,10*F2073^2,0))</f>
        <v/>
      </c>
    </row>
    <row r="2074">
      <c r="A2074">
        <f>Input!A2074</f>
        <v/>
      </c>
      <c r="B2074">
        <f>IF(ISNUMBER(Input!B2074),IF(AND(Input!B2074&gt;=20,Input!B2074&lt;=700),Input!B2074,""),"")</f>
        <v/>
      </c>
      <c r="C2074">
        <f>IF(B2074="","",INT(A2074))</f>
        <v/>
      </c>
      <c r="D2074">
        <f>IF(B2074="","",HOUR(A2074))</f>
        <v/>
      </c>
      <c r="E2074">
        <f>IF(B2074="","",IF(INPUT!$I$1="","",IF(C2074&lt;(INT(INPUT!$I$1)-INPUT!$I$2),"Off Meds",IF(C2074&lt;=(INT(INPUT!$I$1)+INPUT!$I$2),"Washout","On Meds"))))</f>
        <v/>
      </c>
      <c r="F2074">
        <f>IF(B2074="","",1.509*(LN(B2074)^1.084-5.381))</f>
        <v/>
      </c>
      <c r="G2074">
        <f>IF(F2074="","",IF(F2074&lt;0,10*F2074^2,0))</f>
        <v/>
      </c>
      <c r="H2074">
        <f>IF(F2074="","",IF(F2074&gt;0,10*F2074^2,0))</f>
        <v/>
      </c>
    </row>
    <row r="2075">
      <c r="A2075">
        <f>Input!A2075</f>
        <v/>
      </c>
      <c r="B2075">
        <f>IF(ISNUMBER(Input!B2075),IF(AND(Input!B2075&gt;=20,Input!B2075&lt;=700),Input!B2075,""),"")</f>
        <v/>
      </c>
      <c r="C2075">
        <f>IF(B2075="","",INT(A2075))</f>
        <v/>
      </c>
      <c r="D2075">
        <f>IF(B2075="","",HOUR(A2075))</f>
        <v/>
      </c>
      <c r="E2075">
        <f>IF(B2075="","",IF(INPUT!$I$1="","",IF(C2075&lt;(INT(INPUT!$I$1)-INPUT!$I$2),"Off Meds",IF(C2075&lt;=(INT(INPUT!$I$1)+INPUT!$I$2),"Washout","On Meds"))))</f>
        <v/>
      </c>
      <c r="F2075">
        <f>IF(B2075="","",1.509*(LN(B2075)^1.084-5.381))</f>
        <v/>
      </c>
      <c r="G2075">
        <f>IF(F2075="","",IF(F2075&lt;0,10*F2075^2,0))</f>
        <v/>
      </c>
      <c r="H2075">
        <f>IF(F2075="","",IF(F2075&gt;0,10*F2075^2,0))</f>
        <v/>
      </c>
    </row>
    <row r="2076">
      <c r="A2076">
        <f>Input!A2076</f>
        <v/>
      </c>
      <c r="B2076">
        <f>IF(ISNUMBER(Input!B2076),IF(AND(Input!B2076&gt;=20,Input!B2076&lt;=700),Input!B2076,""),"")</f>
        <v/>
      </c>
      <c r="C2076">
        <f>IF(B2076="","",INT(A2076))</f>
        <v/>
      </c>
      <c r="D2076">
        <f>IF(B2076="","",HOUR(A2076))</f>
        <v/>
      </c>
      <c r="E2076">
        <f>IF(B2076="","",IF(INPUT!$I$1="","",IF(C2076&lt;(INT(INPUT!$I$1)-INPUT!$I$2),"Off Meds",IF(C2076&lt;=(INT(INPUT!$I$1)+INPUT!$I$2),"Washout","On Meds"))))</f>
        <v/>
      </c>
      <c r="F2076">
        <f>IF(B2076="","",1.509*(LN(B2076)^1.084-5.381))</f>
        <v/>
      </c>
      <c r="G2076">
        <f>IF(F2076="","",IF(F2076&lt;0,10*F2076^2,0))</f>
        <v/>
      </c>
      <c r="H2076">
        <f>IF(F2076="","",IF(F2076&gt;0,10*F2076^2,0))</f>
        <v/>
      </c>
    </row>
    <row r="2077">
      <c r="A2077">
        <f>Input!A2077</f>
        <v/>
      </c>
      <c r="B2077">
        <f>IF(ISNUMBER(Input!B2077),IF(AND(Input!B2077&gt;=20,Input!B2077&lt;=700),Input!B2077,""),"")</f>
        <v/>
      </c>
      <c r="C2077">
        <f>IF(B2077="","",INT(A2077))</f>
        <v/>
      </c>
      <c r="D2077">
        <f>IF(B2077="","",HOUR(A2077))</f>
        <v/>
      </c>
      <c r="E2077">
        <f>IF(B2077="","",IF(INPUT!$I$1="","",IF(C2077&lt;(INT(INPUT!$I$1)-INPUT!$I$2),"Off Meds",IF(C2077&lt;=(INT(INPUT!$I$1)+INPUT!$I$2),"Washout","On Meds"))))</f>
        <v/>
      </c>
      <c r="F2077">
        <f>IF(B2077="","",1.509*(LN(B2077)^1.084-5.381))</f>
        <v/>
      </c>
      <c r="G2077">
        <f>IF(F2077="","",IF(F2077&lt;0,10*F2077^2,0))</f>
        <v/>
      </c>
      <c r="H2077">
        <f>IF(F2077="","",IF(F2077&gt;0,10*F2077^2,0))</f>
        <v/>
      </c>
    </row>
    <row r="2078">
      <c r="A2078">
        <f>Input!A2078</f>
        <v/>
      </c>
      <c r="B2078">
        <f>IF(ISNUMBER(Input!B2078),IF(AND(Input!B2078&gt;=20,Input!B2078&lt;=700),Input!B2078,""),"")</f>
        <v/>
      </c>
      <c r="C2078">
        <f>IF(B2078="","",INT(A2078))</f>
        <v/>
      </c>
      <c r="D2078">
        <f>IF(B2078="","",HOUR(A2078))</f>
        <v/>
      </c>
      <c r="E2078">
        <f>IF(B2078="","",IF(INPUT!$I$1="","",IF(C2078&lt;(INT(INPUT!$I$1)-INPUT!$I$2),"Off Meds",IF(C2078&lt;=(INT(INPUT!$I$1)+INPUT!$I$2),"Washout","On Meds"))))</f>
        <v/>
      </c>
      <c r="F2078">
        <f>IF(B2078="","",1.509*(LN(B2078)^1.084-5.381))</f>
        <v/>
      </c>
      <c r="G2078">
        <f>IF(F2078="","",IF(F2078&lt;0,10*F2078^2,0))</f>
        <v/>
      </c>
      <c r="H2078">
        <f>IF(F2078="","",IF(F2078&gt;0,10*F2078^2,0))</f>
        <v/>
      </c>
    </row>
    <row r="2079">
      <c r="A2079">
        <f>Input!A2079</f>
        <v/>
      </c>
      <c r="B2079">
        <f>IF(ISNUMBER(Input!B2079),IF(AND(Input!B2079&gt;=20,Input!B2079&lt;=700),Input!B2079,""),"")</f>
        <v/>
      </c>
      <c r="C2079">
        <f>IF(B2079="","",INT(A2079))</f>
        <v/>
      </c>
      <c r="D2079">
        <f>IF(B2079="","",HOUR(A2079))</f>
        <v/>
      </c>
      <c r="E2079">
        <f>IF(B2079="","",IF(INPUT!$I$1="","",IF(C2079&lt;(INT(INPUT!$I$1)-INPUT!$I$2),"Off Meds",IF(C2079&lt;=(INT(INPUT!$I$1)+INPUT!$I$2),"Washout","On Meds"))))</f>
        <v/>
      </c>
      <c r="F2079">
        <f>IF(B2079="","",1.509*(LN(B2079)^1.084-5.381))</f>
        <v/>
      </c>
      <c r="G2079">
        <f>IF(F2079="","",IF(F2079&lt;0,10*F2079^2,0))</f>
        <v/>
      </c>
      <c r="H2079">
        <f>IF(F2079="","",IF(F2079&gt;0,10*F2079^2,0))</f>
        <v/>
      </c>
    </row>
    <row r="2080">
      <c r="A2080">
        <f>Input!A2080</f>
        <v/>
      </c>
      <c r="B2080">
        <f>IF(ISNUMBER(Input!B2080),IF(AND(Input!B2080&gt;=20,Input!B2080&lt;=700),Input!B2080,""),"")</f>
        <v/>
      </c>
      <c r="C2080">
        <f>IF(B2080="","",INT(A2080))</f>
        <v/>
      </c>
      <c r="D2080">
        <f>IF(B2080="","",HOUR(A2080))</f>
        <v/>
      </c>
      <c r="E2080">
        <f>IF(B2080="","",IF(INPUT!$I$1="","",IF(C2080&lt;(INT(INPUT!$I$1)-INPUT!$I$2),"Off Meds",IF(C2080&lt;=(INT(INPUT!$I$1)+INPUT!$I$2),"Washout","On Meds"))))</f>
        <v/>
      </c>
      <c r="F2080">
        <f>IF(B2080="","",1.509*(LN(B2080)^1.084-5.381))</f>
        <v/>
      </c>
      <c r="G2080">
        <f>IF(F2080="","",IF(F2080&lt;0,10*F2080^2,0))</f>
        <v/>
      </c>
      <c r="H2080">
        <f>IF(F2080="","",IF(F2080&gt;0,10*F2080^2,0))</f>
        <v/>
      </c>
    </row>
    <row r="2081">
      <c r="A2081">
        <f>Input!A2081</f>
        <v/>
      </c>
      <c r="B2081">
        <f>IF(ISNUMBER(Input!B2081),IF(AND(Input!B2081&gt;=20,Input!B2081&lt;=700),Input!B2081,""),"")</f>
        <v/>
      </c>
      <c r="C2081">
        <f>IF(B2081="","",INT(A2081))</f>
        <v/>
      </c>
      <c r="D2081">
        <f>IF(B2081="","",HOUR(A2081))</f>
        <v/>
      </c>
      <c r="E2081">
        <f>IF(B2081="","",IF(INPUT!$I$1="","",IF(C2081&lt;(INT(INPUT!$I$1)-INPUT!$I$2),"Off Meds",IF(C2081&lt;=(INT(INPUT!$I$1)+INPUT!$I$2),"Washout","On Meds"))))</f>
        <v/>
      </c>
      <c r="F2081">
        <f>IF(B2081="","",1.509*(LN(B2081)^1.084-5.381))</f>
        <v/>
      </c>
      <c r="G2081">
        <f>IF(F2081="","",IF(F2081&lt;0,10*F2081^2,0))</f>
        <v/>
      </c>
      <c r="H2081">
        <f>IF(F2081="","",IF(F2081&gt;0,10*F2081^2,0))</f>
        <v/>
      </c>
    </row>
    <row r="2082">
      <c r="A2082">
        <f>Input!A2082</f>
        <v/>
      </c>
      <c r="B2082">
        <f>IF(ISNUMBER(Input!B2082),IF(AND(Input!B2082&gt;=20,Input!B2082&lt;=700),Input!B2082,""),"")</f>
        <v/>
      </c>
      <c r="C2082">
        <f>IF(B2082="","",INT(A2082))</f>
        <v/>
      </c>
      <c r="D2082">
        <f>IF(B2082="","",HOUR(A2082))</f>
        <v/>
      </c>
      <c r="E2082">
        <f>IF(B2082="","",IF(INPUT!$I$1="","",IF(C2082&lt;(INT(INPUT!$I$1)-INPUT!$I$2),"Off Meds",IF(C2082&lt;=(INT(INPUT!$I$1)+INPUT!$I$2),"Washout","On Meds"))))</f>
        <v/>
      </c>
      <c r="F2082">
        <f>IF(B2082="","",1.509*(LN(B2082)^1.084-5.381))</f>
        <v/>
      </c>
      <c r="G2082">
        <f>IF(F2082="","",IF(F2082&lt;0,10*F2082^2,0))</f>
        <v/>
      </c>
      <c r="H2082">
        <f>IF(F2082="","",IF(F2082&gt;0,10*F2082^2,0))</f>
        <v/>
      </c>
    </row>
    <row r="2083">
      <c r="A2083">
        <f>Input!A2083</f>
        <v/>
      </c>
      <c r="B2083">
        <f>IF(ISNUMBER(Input!B2083),IF(AND(Input!B2083&gt;=20,Input!B2083&lt;=700),Input!B2083,""),"")</f>
        <v/>
      </c>
      <c r="C2083">
        <f>IF(B2083="","",INT(A2083))</f>
        <v/>
      </c>
      <c r="D2083">
        <f>IF(B2083="","",HOUR(A2083))</f>
        <v/>
      </c>
      <c r="E2083">
        <f>IF(B2083="","",IF(INPUT!$I$1="","",IF(C2083&lt;(INT(INPUT!$I$1)-INPUT!$I$2),"Off Meds",IF(C2083&lt;=(INT(INPUT!$I$1)+INPUT!$I$2),"Washout","On Meds"))))</f>
        <v/>
      </c>
      <c r="F2083">
        <f>IF(B2083="","",1.509*(LN(B2083)^1.084-5.381))</f>
        <v/>
      </c>
      <c r="G2083">
        <f>IF(F2083="","",IF(F2083&lt;0,10*F2083^2,0))</f>
        <v/>
      </c>
      <c r="H2083">
        <f>IF(F2083="","",IF(F2083&gt;0,10*F2083^2,0))</f>
        <v/>
      </c>
    </row>
    <row r="2084">
      <c r="A2084">
        <f>Input!A2084</f>
        <v/>
      </c>
      <c r="B2084">
        <f>IF(ISNUMBER(Input!B2084),IF(AND(Input!B2084&gt;=20,Input!B2084&lt;=700),Input!B2084,""),"")</f>
        <v/>
      </c>
      <c r="C2084">
        <f>IF(B2084="","",INT(A2084))</f>
        <v/>
      </c>
      <c r="D2084">
        <f>IF(B2084="","",HOUR(A2084))</f>
        <v/>
      </c>
      <c r="E2084">
        <f>IF(B2084="","",IF(INPUT!$I$1="","",IF(C2084&lt;(INT(INPUT!$I$1)-INPUT!$I$2),"Off Meds",IF(C2084&lt;=(INT(INPUT!$I$1)+INPUT!$I$2),"Washout","On Meds"))))</f>
        <v/>
      </c>
      <c r="F2084">
        <f>IF(B2084="","",1.509*(LN(B2084)^1.084-5.381))</f>
        <v/>
      </c>
      <c r="G2084">
        <f>IF(F2084="","",IF(F2084&lt;0,10*F2084^2,0))</f>
        <v/>
      </c>
      <c r="H2084">
        <f>IF(F2084="","",IF(F2084&gt;0,10*F2084^2,0))</f>
        <v/>
      </c>
    </row>
    <row r="2085">
      <c r="A2085">
        <f>Input!A2085</f>
        <v/>
      </c>
      <c r="B2085">
        <f>IF(ISNUMBER(Input!B2085),IF(AND(Input!B2085&gt;=20,Input!B2085&lt;=700),Input!B2085,""),"")</f>
        <v/>
      </c>
      <c r="C2085">
        <f>IF(B2085="","",INT(A2085))</f>
        <v/>
      </c>
      <c r="D2085">
        <f>IF(B2085="","",HOUR(A2085))</f>
        <v/>
      </c>
      <c r="E2085">
        <f>IF(B2085="","",IF(INPUT!$I$1="","",IF(C2085&lt;(INT(INPUT!$I$1)-INPUT!$I$2),"Off Meds",IF(C2085&lt;=(INT(INPUT!$I$1)+INPUT!$I$2),"Washout","On Meds"))))</f>
        <v/>
      </c>
      <c r="F2085">
        <f>IF(B2085="","",1.509*(LN(B2085)^1.084-5.381))</f>
        <v/>
      </c>
      <c r="G2085">
        <f>IF(F2085="","",IF(F2085&lt;0,10*F2085^2,0))</f>
        <v/>
      </c>
      <c r="H2085">
        <f>IF(F2085="","",IF(F2085&gt;0,10*F2085^2,0))</f>
        <v/>
      </c>
    </row>
    <row r="2086">
      <c r="A2086">
        <f>Input!A2086</f>
        <v/>
      </c>
      <c r="B2086">
        <f>IF(ISNUMBER(Input!B2086),IF(AND(Input!B2086&gt;=20,Input!B2086&lt;=700),Input!B2086,""),"")</f>
        <v/>
      </c>
      <c r="C2086">
        <f>IF(B2086="","",INT(A2086))</f>
        <v/>
      </c>
      <c r="D2086">
        <f>IF(B2086="","",HOUR(A2086))</f>
        <v/>
      </c>
      <c r="E2086">
        <f>IF(B2086="","",IF(INPUT!$I$1="","",IF(C2086&lt;(INT(INPUT!$I$1)-INPUT!$I$2),"Off Meds",IF(C2086&lt;=(INT(INPUT!$I$1)+INPUT!$I$2),"Washout","On Meds"))))</f>
        <v/>
      </c>
      <c r="F2086">
        <f>IF(B2086="","",1.509*(LN(B2086)^1.084-5.381))</f>
        <v/>
      </c>
      <c r="G2086">
        <f>IF(F2086="","",IF(F2086&lt;0,10*F2086^2,0))</f>
        <v/>
      </c>
      <c r="H2086">
        <f>IF(F2086="","",IF(F2086&gt;0,10*F2086^2,0))</f>
        <v/>
      </c>
    </row>
    <row r="2087">
      <c r="A2087">
        <f>Input!A2087</f>
        <v/>
      </c>
      <c r="B2087">
        <f>IF(ISNUMBER(Input!B2087),IF(AND(Input!B2087&gt;=20,Input!B2087&lt;=700),Input!B2087,""),"")</f>
        <v/>
      </c>
      <c r="C2087">
        <f>IF(B2087="","",INT(A2087))</f>
        <v/>
      </c>
      <c r="D2087">
        <f>IF(B2087="","",HOUR(A2087))</f>
        <v/>
      </c>
      <c r="E2087">
        <f>IF(B2087="","",IF(INPUT!$I$1="","",IF(C2087&lt;(INT(INPUT!$I$1)-INPUT!$I$2),"Off Meds",IF(C2087&lt;=(INT(INPUT!$I$1)+INPUT!$I$2),"Washout","On Meds"))))</f>
        <v/>
      </c>
      <c r="F2087">
        <f>IF(B2087="","",1.509*(LN(B2087)^1.084-5.381))</f>
        <v/>
      </c>
      <c r="G2087">
        <f>IF(F2087="","",IF(F2087&lt;0,10*F2087^2,0))</f>
        <v/>
      </c>
      <c r="H2087">
        <f>IF(F2087="","",IF(F2087&gt;0,10*F2087^2,0))</f>
        <v/>
      </c>
    </row>
    <row r="2088">
      <c r="A2088">
        <f>Input!A2088</f>
        <v/>
      </c>
      <c r="B2088">
        <f>IF(ISNUMBER(Input!B2088),IF(AND(Input!B2088&gt;=20,Input!B2088&lt;=700),Input!B2088,""),"")</f>
        <v/>
      </c>
      <c r="C2088">
        <f>IF(B2088="","",INT(A2088))</f>
        <v/>
      </c>
      <c r="D2088">
        <f>IF(B2088="","",HOUR(A2088))</f>
        <v/>
      </c>
      <c r="E2088">
        <f>IF(B2088="","",IF(INPUT!$I$1="","",IF(C2088&lt;(INT(INPUT!$I$1)-INPUT!$I$2),"Off Meds",IF(C2088&lt;=(INT(INPUT!$I$1)+INPUT!$I$2),"Washout","On Meds"))))</f>
        <v/>
      </c>
      <c r="F2088">
        <f>IF(B2088="","",1.509*(LN(B2088)^1.084-5.381))</f>
        <v/>
      </c>
      <c r="G2088">
        <f>IF(F2088="","",IF(F2088&lt;0,10*F2088^2,0))</f>
        <v/>
      </c>
      <c r="H2088">
        <f>IF(F2088="","",IF(F2088&gt;0,10*F2088^2,0))</f>
        <v/>
      </c>
    </row>
    <row r="2089">
      <c r="A2089">
        <f>Input!A2089</f>
        <v/>
      </c>
      <c r="B2089">
        <f>IF(ISNUMBER(Input!B2089),IF(AND(Input!B2089&gt;=20,Input!B2089&lt;=700),Input!B2089,""),"")</f>
        <v/>
      </c>
      <c r="C2089">
        <f>IF(B2089="","",INT(A2089))</f>
        <v/>
      </c>
      <c r="D2089">
        <f>IF(B2089="","",HOUR(A2089))</f>
        <v/>
      </c>
      <c r="E2089">
        <f>IF(B2089="","",IF(INPUT!$I$1="","",IF(C2089&lt;(INT(INPUT!$I$1)-INPUT!$I$2),"Off Meds",IF(C2089&lt;=(INT(INPUT!$I$1)+INPUT!$I$2),"Washout","On Meds"))))</f>
        <v/>
      </c>
      <c r="F2089">
        <f>IF(B2089="","",1.509*(LN(B2089)^1.084-5.381))</f>
        <v/>
      </c>
      <c r="G2089">
        <f>IF(F2089="","",IF(F2089&lt;0,10*F2089^2,0))</f>
        <v/>
      </c>
      <c r="H2089">
        <f>IF(F2089="","",IF(F2089&gt;0,10*F2089^2,0))</f>
        <v/>
      </c>
    </row>
    <row r="2090">
      <c r="A2090">
        <f>Input!A2090</f>
        <v/>
      </c>
      <c r="B2090">
        <f>IF(ISNUMBER(Input!B2090),IF(AND(Input!B2090&gt;=20,Input!B2090&lt;=700),Input!B2090,""),"")</f>
        <v/>
      </c>
      <c r="C2090">
        <f>IF(B2090="","",INT(A2090))</f>
        <v/>
      </c>
      <c r="D2090">
        <f>IF(B2090="","",HOUR(A2090))</f>
        <v/>
      </c>
      <c r="E2090">
        <f>IF(B2090="","",IF(INPUT!$I$1="","",IF(C2090&lt;(INT(INPUT!$I$1)-INPUT!$I$2),"Off Meds",IF(C2090&lt;=(INT(INPUT!$I$1)+INPUT!$I$2),"Washout","On Meds"))))</f>
        <v/>
      </c>
      <c r="F2090">
        <f>IF(B2090="","",1.509*(LN(B2090)^1.084-5.381))</f>
        <v/>
      </c>
      <c r="G2090">
        <f>IF(F2090="","",IF(F2090&lt;0,10*F2090^2,0))</f>
        <v/>
      </c>
      <c r="H2090">
        <f>IF(F2090="","",IF(F2090&gt;0,10*F2090^2,0))</f>
        <v/>
      </c>
    </row>
    <row r="2091">
      <c r="A2091">
        <f>Input!A2091</f>
        <v/>
      </c>
      <c r="B2091">
        <f>IF(ISNUMBER(Input!B2091),IF(AND(Input!B2091&gt;=20,Input!B2091&lt;=700),Input!B2091,""),"")</f>
        <v/>
      </c>
      <c r="C2091">
        <f>IF(B2091="","",INT(A2091))</f>
        <v/>
      </c>
      <c r="D2091">
        <f>IF(B2091="","",HOUR(A2091))</f>
        <v/>
      </c>
      <c r="E2091">
        <f>IF(B2091="","",IF(INPUT!$I$1="","",IF(C2091&lt;(INT(INPUT!$I$1)-INPUT!$I$2),"Off Meds",IF(C2091&lt;=(INT(INPUT!$I$1)+INPUT!$I$2),"Washout","On Meds"))))</f>
        <v/>
      </c>
      <c r="F2091">
        <f>IF(B2091="","",1.509*(LN(B2091)^1.084-5.381))</f>
        <v/>
      </c>
      <c r="G2091">
        <f>IF(F2091="","",IF(F2091&lt;0,10*F2091^2,0))</f>
        <v/>
      </c>
      <c r="H2091">
        <f>IF(F2091="","",IF(F2091&gt;0,10*F2091^2,0))</f>
        <v/>
      </c>
    </row>
    <row r="2092">
      <c r="A2092">
        <f>Input!A2092</f>
        <v/>
      </c>
      <c r="B2092">
        <f>IF(ISNUMBER(Input!B2092),IF(AND(Input!B2092&gt;=20,Input!B2092&lt;=700),Input!B2092,""),"")</f>
        <v/>
      </c>
      <c r="C2092">
        <f>IF(B2092="","",INT(A2092))</f>
        <v/>
      </c>
      <c r="D2092">
        <f>IF(B2092="","",HOUR(A2092))</f>
        <v/>
      </c>
      <c r="E2092">
        <f>IF(B2092="","",IF(INPUT!$I$1="","",IF(C2092&lt;(INT(INPUT!$I$1)-INPUT!$I$2),"Off Meds",IF(C2092&lt;=(INT(INPUT!$I$1)+INPUT!$I$2),"Washout","On Meds"))))</f>
        <v/>
      </c>
      <c r="F2092">
        <f>IF(B2092="","",1.509*(LN(B2092)^1.084-5.381))</f>
        <v/>
      </c>
      <c r="G2092">
        <f>IF(F2092="","",IF(F2092&lt;0,10*F2092^2,0))</f>
        <v/>
      </c>
      <c r="H2092">
        <f>IF(F2092="","",IF(F2092&gt;0,10*F2092^2,0))</f>
        <v/>
      </c>
    </row>
    <row r="2093">
      <c r="A2093">
        <f>Input!A2093</f>
        <v/>
      </c>
      <c r="B2093">
        <f>IF(ISNUMBER(Input!B2093),IF(AND(Input!B2093&gt;=20,Input!B2093&lt;=700),Input!B2093,""),"")</f>
        <v/>
      </c>
      <c r="C2093">
        <f>IF(B2093="","",INT(A2093))</f>
        <v/>
      </c>
      <c r="D2093">
        <f>IF(B2093="","",HOUR(A2093))</f>
        <v/>
      </c>
      <c r="E2093">
        <f>IF(B2093="","",IF(INPUT!$I$1="","",IF(C2093&lt;(INT(INPUT!$I$1)-INPUT!$I$2),"Off Meds",IF(C2093&lt;=(INT(INPUT!$I$1)+INPUT!$I$2),"Washout","On Meds"))))</f>
        <v/>
      </c>
      <c r="F2093">
        <f>IF(B2093="","",1.509*(LN(B2093)^1.084-5.381))</f>
        <v/>
      </c>
      <c r="G2093">
        <f>IF(F2093="","",IF(F2093&lt;0,10*F2093^2,0))</f>
        <v/>
      </c>
      <c r="H2093">
        <f>IF(F2093="","",IF(F2093&gt;0,10*F2093^2,0))</f>
        <v/>
      </c>
    </row>
    <row r="2094">
      <c r="A2094">
        <f>Input!A2094</f>
        <v/>
      </c>
      <c r="B2094">
        <f>IF(ISNUMBER(Input!B2094),IF(AND(Input!B2094&gt;=20,Input!B2094&lt;=700),Input!B2094,""),"")</f>
        <v/>
      </c>
      <c r="C2094">
        <f>IF(B2094="","",INT(A2094))</f>
        <v/>
      </c>
      <c r="D2094">
        <f>IF(B2094="","",HOUR(A2094))</f>
        <v/>
      </c>
      <c r="E2094">
        <f>IF(B2094="","",IF(INPUT!$I$1="","",IF(C2094&lt;(INT(INPUT!$I$1)-INPUT!$I$2),"Off Meds",IF(C2094&lt;=(INT(INPUT!$I$1)+INPUT!$I$2),"Washout","On Meds"))))</f>
        <v/>
      </c>
      <c r="F2094">
        <f>IF(B2094="","",1.509*(LN(B2094)^1.084-5.381))</f>
        <v/>
      </c>
      <c r="G2094">
        <f>IF(F2094="","",IF(F2094&lt;0,10*F2094^2,0))</f>
        <v/>
      </c>
      <c r="H2094">
        <f>IF(F2094="","",IF(F2094&gt;0,10*F2094^2,0))</f>
        <v/>
      </c>
    </row>
    <row r="2095">
      <c r="A2095">
        <f>Input!A2095</f>
        <v/>
      </c>
      <c r="B2095">
        <f>IF(ISNUMBER(Input!B2095),IF(AND(Input!B2095&gt;=20,Input!B2095&lt;=700),Input!B2095,""),"")</f>
        <v/>
      </c>
      <c r="C2095">
        <f>IF(B2095="","",INT(A2095))</f>
        <v/>
      </c>
      <c r="D2095">
        <f>IF(B2095="","",HOUR(A2095))</f>
        <v/>
      </c>
      <c r="E2095">
        <f>IF(B2095="","",IF(INPUT!$I$1="","",IF(C2095&lt;(INT(INPUT!$I$1)-INPUT!$I$2),"Off Meds",IF(C2095&lt;=(INT(INPUT!$I$1)+INPUT!$I$2),"Washout","On Meds"))))</f>
        <v/>
      </c>
      <c r="F2095">
        <f>IF(B2095="","",1.509*(LN(B2095)^1.084-5.381))</f>
        <v/>
      </c>
      <c r="G2095">
        <f>IF(F2095="","",IF(F2095&lt;0,10*F2095^2,0))</f>
        <v/>
      </c>
      <c r="H2095">
        <f>IF(F2095="","",IF(F2095&gt;0,10*F2095^2,0))</f>
        <v/>
      </c>
    </row>
    <row r="2096">
      <c r="A2096">
        <f>Input!A2096</f>
        <v/>
      </c>
      <c r="B2096">
        <f>IF(ISNUMBER(Input!B2096),IF(AND(Input!B2096&gt;=20,Input!B2096&lt;=700),Input!B2096,""),"")</f>
        <v/>
      </c>
      <c r="C2096">
        <f>IF(B2096="","",INT(A2096))</f>
        <v/>
      </c>
      <c r="D2096">
        <f>IF(B2096="","",HOUR(A2096))</f>
        <v/>
      </c>
      <c r="E2096">
        <f>IF(B2096="","",IF(INPUT!$I$1="","",IF(C2096&lt;(INT(INPUT!$I$1)-INPUT!$I$2),"Off Meds",IF(C2096&lt;=(INT(INPUT!$I$1)+INPUT!$I$2),"Washout","On Meds"))))</f>
        <v/>
      </c>
      <c r="F2096">
        <f>IF(B2096="","",1.509*(LN(B2096)^1.084-5.381))</f>
        <v/>
      </c>
      <c r="G2096">
        <f>IF(F2096="","",IF(F2096&lt;0,10*F2096^2,0))</f>
        <v/>
      </c>
      <c r="H2096">
        <f>IF(F2096="","",IF(F2096&gt;0,10*F2096^2,0))</f>
        <v/>
      </c>
    </row>
    <row r="2097">
      <c r="A2097">
        <f>Input!A2097</f>
        <v/>
      </c>
      <c r="B2097">
        <f>IF(ISNUMBER(Input!B2097),IF(AND(Input!B2097&gt;=20,Input!B2097&lt;=700),Input!B2097,""),"")</f>
        <v/>
      </c>
      <c r="C2097">
        <f>IF(B2097="","",INT(A2097))</f>
        <v/>
      </c>
      <c r="D2097">
        <f>IF(B2097="","",HOUR(A2097))</f>
        <v/>
      </c>
      <c r="E2097">
        <f>IF(B2097="","",IF(INPUT!$I$1="","",IF(C2097&lt;(INT(INPUT!$I$1)-INPUT!$I$2),"Off Meds",IF(C2097&lt;=(INT(INPUT!$I$1)+INPUT!$I$2),"Washout","On Meds"))))</f>
        <v/>
      </c>
      <c r="F2097">
        <f>IF(B2097="","",1.509*(LN(B2097)^1.084-5.381))</f>
        <v/>
      </c>
      <c r="G2097">
        <f>IF(F2097="","",IF(F2097&lt;0,10*F2097^2,0))</f>
        <v/>
      </c>
      <c r="H2097">
        <f>IF(F2097="","",IF(F2097&gt;0,10*F2097^2,0))</f>
        <v/>
      </c>
    </row>
    <row r="2098">
      <c r="A2098">
        <f>Input!A2098</f>
        <v/>
      </c>
      <c r="B2098">
        <f>IF(ISNUMBER(Input!B2098),IF(AND(Input!B2098&gt;=20,Input!B2098&lt;=700),Input!B2098,""),"")</f>
        <v/>
      </c>
      <c r="C2098">
        <f>IF(B2098="","",INT(A2098))</f>
        <v/>
      </c>
      <c r="D2098">
        <f>IF(B2098="","",HOUR(A2098))</f>
        <v/>
      </c>
      <c r="E2098">
        <f>IF(B2098="","",IF(INPUT!$I$1="","",IF(C2098&lt;(INT(INPUT!$I$1)-INPUT!$I$2),"Off Meds",IF(C2098&lt;=(INT(INPUT!$I$1)+INPUT!$I$2),"Washout","On Meds"))))</f>
        <v/>
      </c>
      <c r="F2098">
        <f>IF(B2098="","",1.509*(LN(B2098)^1.084-5.381))</f>
        <v/>
      </c>
      <c r="G2098">
        <f>IF(F2098="","",IF(F2098&lt;0,10*F2098^2,0))</f>
        <v/>
      </c>
      <c r="H2098">
        <f>IF(F2098="","",IF(F2098&gt;0,10*F2098^2,0))</f>
        <v/>
      </c>
    </row>
    <row r="2099">
      <c r="A2099">
        <f>Input!A2099</f>
        <v/>
      </c>
      <c r="B2099">
        <f>IF(ISNUMBER(Input!B2099),IF(AND(Input!B2099&gt;=20,Input!B2099&lt;=700),Input!B2099,""),"")</f>
        <v/>
      </c>
      <c r="C2099">
        <f>IF(B2099="","",INT(A2099))</f>
        <v/>
      </c>
      <c r="D2099">
        <f>IF(B2099="","",HOUR(A2099))</f>
        <v/>
      </c>
      <c r="E2099">
        <f>IF(B2099="","",IF(INPUT!$I$1="","",IF(C2099&lt;(INT(INPUT!$I$1)-INPUT!$I$2),"Off Meds",IF(C2099&lt;=(INT(INPUT!$I$1)+INPUT!$I$2),"Washout","On Meds"))))</f>
        <v/>
      </c>
      <c r="F2099">
        <f>IF(B2099="","",1.509*(LN(B2099)^1.084-5.381))</f>
        <v/>
      </c>
      <c r="G2099">
        <f>IF(F2099="","",IF(F2099&lt;0,10*F2099^2,0))</f>
        <v/>
      </c>
      <c r="H2099">
        <f>IF(F2099="","",IF(F2099&gt;0,10*F2099^2,0))</f>
        <v/>
      </c>
    </row>
    <row r="2100">
      <c r="A2100">
        <f>Input!A2100</f>
        <v/>
      </c>
      <c r="B2100">
        <f>IF(ISNUMBER(Input!B2100),IF(AND(Input!B2100&gt;=20,Input!B2100&lt;=700),Input!B2100,""),"")</f>
        <v/>
      </c>
      <c r="C2100">
        <f>IF(B2100="","",INT(A2100))</f>
        <v/>
      </c>
      <c r="D2100">
        <f>IF(B2100="","",HOUR(A2100))</f>
        <v/>
      </c>
      <c r="E2100">
        <f>IF(B2100="","",IF(INPUT!$I$1="","",IF(C2100&lt;(INT(INPUT!$I$1)-INPUT!$I$2),"Off Meds",IF(C2100&lt;=(INT(INPUT!$I$1)+INPUT!$I$2),"Washout","On Meds"))))</f>
        <v/>
      </c>
      <c r="F2100">
        <f>IF(B2100="","",1.509*(LN(B2100)^1.084-5.381))</f>
        <v/>
      </c>
      <c r="G2100">
        <f>IF(F2100="","",IF(F2100&lt;0,10*F2100^2,0))</f>
        <v/>
      </c>
      <c r="H2100">
        <f>IF(F2100="","",IF(F2100&gt;0,10*F2100^2,0))</f>
        <v/>
      </c>
    </row>
    <row r="2101">
      <c r="A2101">
        <f>Input!A2101</f>
        <v/>
      </c>
      <c r="B2101">
        <f>IF(ISNUMBER(Input!B2101),IF(AND(Input!B2101&gt;=20,Input!B2101&lt;=700),Input!B2101,""),"")</f>
        <v/>
      </c>
      <c r="C2101">
        <f>IF(B2101="","",INT(A2101))</f>
        <v/>
      </c>
      <c r="D2101">
        <f>IF(B2101="","",HOUR(A2101))</f>
        <v/>
      </c>
      <c r="E2101">
        <f>IF(B2101="","",IF(INPUT!$I$1="","",IF(C2101&lt;(INT(INPUT!$I$1)-INPUT!$I$2),"Off Meds",IF(C2101&lt;=(INT(INPUT!$I$1)+INPUT!$I$2),"Washout","On Meds"))))</f>
        <v/>
      </c>
      <c r="F2101">
        <f>IF(B2101="","",1.509*(LN(B2101)^1.084-5.381))</f>
        <v/>
      </c>
      <c r="G2101">
        <f>IF(F2101="","",IF(F2101&lt;0,10*F2101^2,0))</f>
        <v/>
      </c>
      <c r="H2101">
        <f>IF(F2101="","",IF(F2101&gt;0,10*F2101^2,0))</f>
        <v/>
      </c>
    </row>
    <row r="2102">
      <c r="A2102">
        <f>Input!A2102</f>
        <v/>
      </c>
      <c r="B2102">
        <f>IF(ISNUMBER(Input!B2102),IF(AND(Input!B2102&gt;=20,Input!B2102&lt;=700),Input!B2102,""),"")</f>
        <v/>
      </c>
      <c r="C2102">
        <f>IF(B2102="","",INT(A2102))</f>
        <v/>
      </c>
      <c r="D2102">
        <f>IF(B2102="","",HOUR(A2102))</f>
        <v/>
      </c>
      <c r="E2102">
        <f>IF(B2102="","",IF(INPUT!$I$1="","",IF(C2102&lt;(INT(INPUT!$I$1)-INPUT!$I$2),"Off Meds",IF(C2102&lt;=(INT(INPUT!$I$1)+INPUT!$I$2),"Washout","On Meds"))))</f>
        <v/>
      </c>
      <c r="F2102">
        <f>IF(B2102="","",1.509*(LN(B2102)^1.084-5.381))</f>
        <v/>
      </c>
      <c r="G2102">
        <f>IF(F2102="","",IF(F2102&lt;0,10*F2102^2,0))</f>
        <v/>
      </c>
      <c r="H2102">
        <f>IF(F2102="","",IF(F2102&gt;0,10*F2102^2,0))</f>
        <v/>
      </c>
    </row>
    <row r="2103">
      <c r="A2103">
        <f>Input!A2103</f>
        <v/>
      </c>
      <c r="B2103">
        <f>IF(ISNUMBER(Input!B2103),IF(AND(Input!B2103&gt;=20,Input!B2103&lt;=700),Input!B2103,""),"")</f>
        <v/>
      </c>
      <c r="C2103">
        <f>IF(B2103="","",INT(A2103))</f>
        <v/>
      </c>
      <c r="D2103">
        <f>IF(B2103="","",HOUR(A2103))</f>
        <v/>
      </c>
      <c r="E2103">
        <f>IF(B2103="","",IF(INPUT!$I$1="","",IF(C2103&lt;(INT(INPUT!$I$1)-INPUT!$I$2),"Off Meds",IF(C2103&lt;=(INT(INPUT!$I$1)+INPUT!$I$2),"Washout","On Meds"))))</f>
        <v/>
      </c>
      <c r="F2103">
        <f>IF(B2103="","",1.509*(LN(B2103)^1.084-5.381))</f>
        <v/>
      </c>
      <c r="G2103">
        <f>IF(F2103="","",IF(F2103&lt;0,10*F2103^2,0))</f>
        <v/>
      </c>
      <c r="H2103">
        <f>IF(F2103="","",IF(F2103&gt;0,10*F2103^2,0))</f>
        <v/>
      </c>
    </row>
    <row r="2104">
      <c r="A2104">
        <f>Input!A2104</f>
        <v/>
      </c>
      <c r="B2104">
        <f>IF(ISNUMBER(Input!B2104),IF(AND(Input!B2104&gt;=20,Input!B2104&lt;=700),Input!B2104,""),"")</f>
        <v/>
      </c>
      <c r="C2104">
        <f>IF(B2104="","",INT(A2104))</f>
        <v/>
      </c>
      <c r="D2104">
        <f>IF(B2104="","",HOUR(A2104))</f>
        <v/>
      </c>
      <c r="E2104">
        <f>IF(B2104="","",IF(INPUT!$I$1="","",IF(C2104&lt;(INT(INPUT!$I$1)-INPUT!$I$2),"Off Meds",IF(C2104&lt;=(INT(INPUT!$I$1)+INPUT!$I$2),"Washout","On Meds"))))</f>
        <v/>
      </c>
      <c r="F2104">
        <f>IF(B2104="","",1.509*(LN(B2104)^1.084-5.381))</f>
        <v/>
      </c>
      <c r="G2104">
        <f>IF(F2104="","",IF(F2104&lt;0,10*F2104^2,0))</f>
        <v/>
      </c>
      <c r="H2104">
        <f>IF(F2104="","",IF(F2104&gt;0,10*F2104^2,0))</f>
        <v/>
      </c>
    </row>
    <row r="2105">
      <c r="A2105">
        <f>Input!A2105</f>
        <v/>
      </c>
      <c r="B2105">
        <f>IF(ISNUMBER(Input!B2105),IF(AND(Input!B2105&gt;=20,Input!B2105&lt;=700),Input!B2105,""),"")</f>
        <v/>
      </c>
      <c r="C2105">
        <f>IF(B2105="","",INT(A2105))</f>
        <v/>
      </c>
      <c r="D2105">
        <f>IF(B2105="","",HOUR(A2105))</f>
        <v/>
      </c>
      <c r="E2105">
        <f>IF(B2105="","",IF(INPUT!$I$1="","",IF(C2105&lt;(INT(INPUT!$I$1)-INPUT!$I$2),"Off Meds",IF(C2105&lt;=(INT(INPUT!$I$1)+INPUT!$I$2),"Washout","On Meds"))))</f>
        <v/>
      </c>
      <c r="F2105">
        <f>IF(B2105="","",1.509*(LN(B2105)^1.084-5.381))</f>
        <v/>
      </c>
      <c r="G2105">
        <f>IF(F2105="","",IF(F2105&lt;0,10*F2105^2,0))</f>
        <v/>
      </c>
      <c r="H2105">
        <f>IF(F2105="","",IF(F2105&gt;0,10*F2105^2,0))</f>
        <v/>
      </c>
    </row>
    <row r="2106">
      <c r="A2106">
        <f>Input!A2106</f>
        <v/>
      </c>
      <c r="B2106">
        <f>IF(ISNUMBER(Input!B2106),IF(AND(Input!B2106&gt;=20,Input!B2106&lt;=700),Input!B2106,""),"")</f>
        <v/>
      </c>
      <c r="C2106">
        <f>IF(B2106="","",INT(A2106))</f>
        <v/>
      </c>
      <c r="D2106">
        <f>IF(B2106="","",HOUR(A2106))</f>
        <v/>
      </c>
      <c r="E2106">
        <f>IF(B2106="","",IF(INPUT!$I$1="","",IF(C2106&lt;(INT(INPUT!$I$1)-INPUT!$I$2),"Off Meds",IF(C2106&lt;=(INT(INPUT!$I$1)+INPUT!$I$2),"Washout","On Meds"))))</f>
        <v/>
      </c>
      <c r="F2106">
        <f>IF(B2106="","",1.509*(LN(B2106)^1.084-5.381))</f>
        <v/>
      </c>
      <c r="G2106">
        <f>IF(F2106="","",IF(F2106&lt;0,10*F2106^2,0))</f>
        <v/>
      </c>
      <c r="H2106">
        <f>IF(F2106="","",IF(F2106&gt;0,10*F2106^2,0))</f>
        <v/>
      </c>
    </row>
    <row r="2107">
      <c r="A2107">
        <f>Input!A2107</f>
        <v/>
      </c>
      <c r="B2107">
        <f>IF(ISNUMBER(Input!B2107),IF(AND(Input!B2107&gt;=20,Input!B2107&lt;=700),Input!B2107,""),"")</f>
        <v/>
      </c>
      <c r="C2107">
        <f>IF(B2107="","",INT(A2107))</f>
        <v/>
      </c>
      <c r="D2107">
        <f>IF(B2107="","",HOUR(A2107))</f>
        <v/>
      </c>
      <c r="E2107">
        <f>IF(B2107="","",IF(INPUT!$I$1="","",IF(C2107&lt;(INT(INPUT!$I$1)-INPUT!$I$2),"Off Meds",IF(C2107&lt;=(INT(INPUT!$I$1)+INPUT!$I$2),"Washout","On Meds"))))</f>
        <v/>
      </c>
      <c r="F2107">
        <f>IF(B2107="","",1.509*(LN(B2107)^1.084-5.381))</f>
        <v/>
      </c>
      <c r="G2107">
        <f>IF(F2107="","",IF(F2107&lt;0,10*F2107^2,0))</f>
        <v/>
      </c>
      <c r="H2107">
        <f>IF(F2107="","",IF(F2107&gt;0,10*F2107^2,0))</f>
        <v/>
      </c>
    </row>
    <row r="2108">
      <c r="A2108">
        <f>Input!A2108</f>
        <v/>
      </c>
      <c r="B2108">
        <f>IF(ISNUMBER(Input!B2108),IF(AND(Input!B2108&gt;=20,Input!B2108&lt;=700),Input!B2108,""),"")</f>
        <v/>
      </c>
      <c r="C2108">
        <f>IF(B2108="","",INT(A2108))</f>
        <v/>
      </c>
      <c r="D2108">
        <f>IF(B2108="","",HOUR(A2108))</f>
        <v/>
      </c>
      <c r="E2108">
        <f>IF(B2108="","",IF(INPUT!$I$1="","",IF(C2108&lt;(INT(INPUT!$I$1)-INPUT!$I$2),"Off Meds",IF(C2108&lt;=(INT(INPUT!$I$1)+INPUT!$I$2),"Washout","On Meds"))))</f>
        <v/>
      </c>
      <c r="F2108">
        <f>IF(B2108="","",1.509*(LN(B2108)^1.084-5.381))</f>
        <v/>
      </c>
      <c r="G2108">
        <f>IF(F2108="","",IF(F2108&lt;0,10*F2108^2,0))</f>
        <v/>
      </c>
      <c r="H2108">
        <f>IF(F2108="","",IF(F2108&gt;0,10*F2108^2,0))</f>
        <v/>
      </c>
    </row>
    <row r="2109">
      <c r="A2109">
        <f>Input!A2109</f>
        <v/>
      </c>
      <c r="B2109">
        <f>IF(ISNUMBER(Input!B2109),IF(AND(Input!B2109&gt;=20,Input!B2109&lt;=700),Input!B2109,""),"")</f>
        <v/>
      </c>
      <c r="C2109">
        <f>IF(B2109="","",INT(A2109))</f>
        <v/>
      </c>
      <c r="D2109">
        <f>IF(B2109="","",HOUR(A2109))</f>
        <v/>
      </c>
      <c r="E2109">
        <f>IF(B2109="","",IF(INPUT!$I$1="","",IF(C2109&lt;(INT(INPUT!$I$1)-INPUT!$I$2),"Off Meds",IF(C2109&lt;=(INT(INPUT!$I$1)+INPUT!$I$2),"Washout","On Meds"))))</f>
        <v/>
      </c>
      <c r="F2109">
        <f>IF(B2109="","",1.509*(LN(B2109)^1.084-5.381))</f>
        <v/>
      </c>
      <c r="G2109">
        <f>IF(F2109="","",IF(F2109&lt;0,10*F2109^2,0))</f>
        <v/>
      </c>
      <c r="H2109">
        <f>IF(F2109="","",IF(F2109&gt;0,10*F2109^2,0))</f>
        <v/>
      </c>
    </row>
    <row r="2110">
      <c r="A2110">
        <f>Input!A2110</f>
        <v/>
      </c>
      <c r="B2110">
        <f>IF(ISNUMBER(Input!B2110),IF(AND(Input!B2110&gt;=20,Input!B2110&lt;=700),Input!B2110,""),"")</f>
        <v/>
      </c>
      <c r="C2110">
        <f>IF(B2110="","",INT(A2110))</f>
        <v/>
      </c>
      <c r="D2110">
        <f>IF(B2110="","",HOUR(A2110))</f>
        <v/>
      </c>
      <c r="E2110">
        <f>IF(B2110="","",IF(INPUT!$I$1="","",IF(C2110&lt;(INT(INPUT!$I$1)-INPUT!$I$2),"Off Meds",IF(C2110&lt;=(INT(INPUT!$I$1)+INPUT!$I$2),"Washout","On Meds"))))</f>
        <v/>
      </c>
      <c r="F2110">
        <f>IF(B2110="","",1.509*(LN(B2110)^1.084-5.381))</f>
        <v/>
      </c>
      <c r="G2110">
        <f>IF(F2110="","",IF(F2110&lt;0,10*F2110^2,0))</f>
        <v/>
      </c>
      <c r="H2110">
        <f>IF(F2110="","",IF(F2110&gt;0,10*F2110^2,0))</f>
        <v/>
      </c>
    </row>
    <row r="2111">
      <c r="A2111">
        <f>Input!A2111</f>
        <v/>
      </c>
      <c r="B2111">
        <f>IF(ISNUMBER(Input!B2111),IF(AND(Input!B2111&gt;=20,Input!B2111&lt;=700),Input!B2111,""),"")</f>
        <v/>
      </c>
      <c r="C2111">
        <f>IF(B2111="","",INT(A2111))</f>
        <v/>
      </c>
      <c r="D2111">
        <f>IF(B2111="","",HOUR(A2111))</f>
        <v/>
      </c>
      <c r="E2111">
        <f>IF(B2111="","",IF(INPUT!$I$1="","",IF(C2111&lt;(INT(INPUT!$I$1)-INPUT!$I$2),"Off Meds",IF(C2111&lt;=(INT(INPUT!$I$1)+INPUT!$I$2),"Washout","On Meds"))))</f>
        <v/>
      </c>
      <c r="F2111">
        <f>IF(B2111="","",1.509*(LN(B2111)^1.084-5.381))</f>
        <v/>
      </c>
      <c r="G2111">
        <f>IF(F2111="","",IF(F2111&lt;0,10*F2111^2,0))</f>
        <v/>
      </c>
      <c r="H2111">
        <f>IF(F2111="","",IF(F2111&gt;0,10*F2111^2,0))</f>
        <v/>
      </c>
    </row>
    <row r="2112">
      <c r="A2112">
        <f>Input!A2112</f>
        <v/>
      </c>
      <c r="B2112">
        <f>IF(ISNUMBER(Input!B2112),IF(AND(Input!B2112&gt;=20,Input!B2112&lt;=700),Input!B2112,""),"")</f>
        <v/>
      </c>
      <c r="C2112">
        <f>IF(B2112="","",INT(A2112))</f>
        <v/>
      </c>
      <c r="D2112">
        <f>IF(B2112="","",HOUR(A2112))</f>
        <v/>
      </c>
      <c r="E2112">
        <f>IF(B2112="","",IF(INPUT!$I$1="","",IF(C2112&lt;(INT(INPUT!$I$1)-INPUT!$I$2),"Off Meds",IF(C2112&lt;=(INT(INPUT!$I$1)+INPUT!$I$2),"Washout","On Meds"))))</f>
        <v/>
      </c>
      <c r="F2112">
        <f>IF(B2112="","",1.509*(LN(B2112)^1.084-5.381))</f>
        <v/>
      </c>
      <c r="G2112">
        <f>IF(F2112="","",IF(F2112&lt;0,10*F2112^2,0))</f>
        <v/>
      </c>
      <c r="H2112">
        <f>IF(F2112="","",IF(F2112&gt;0,10*F2112^2,0))</f>
        <v/>
      </c>
    </row>
    <row r="2113">
      <c r="A2113">
        <f>Input!A2113</f>
        <v/>
      </c>
      <c r="B2113">
        <f>IF(ISNUMBER(Input!B2113),IF(AND(Input!B2113&gt;=20,Input!B2113&lt;=700),Input!B2113,""),"")</f>
        <v/>
      </c>
      <c r="C2113">
        <f>IF(B2113="","",INT(A2113))</f>
        <v/>
      </c>
      <c r="D2113">
        <f>IF(B2113="","",HOUR(A2113))</f>
        <v/>
      </c>
      <c r="E2113">
        <f>IF(B2113="","",IF(INPUT!$I$1="","",IF(C2113&lt;(INT(INPUT!$I$1)-INPUT!$I$2),"Off Meds",IF(C2113&lt;=(INT(INPUT!$I$1)+INPUT!$I$2),"Washout","On Meds"))))</f>
        <v/>
      </c>
      <c r="F2113">
        <f>IF(B2113="","",1.509*(LN(B2113)^1.084-5.381))</f>
        <v/>
      </c>
      <c r="G2113">
        <f>IF(F2113="","",IF(F2113&lt;0,10*F2113^2,0))</f>
        <v/>
      </c>
      <c r="H2113">
        <f>IF(F2113="","",IF(F2113&gt;0,10*F2113^2,0))</f>
        <v/>
      </c>
    </row>
    <row r="2114">
      <c r="A2114">
        <f>Input!A2114</f>
        <v/>
      </c>
      <c r="B2114">
        <f>IF(ISNUMBER(Input!B2114),IF(AND(Input!B2114&gt;=20,Input!B2114&lt;=700),Input!B2114,""),"")</f>
        <v/>
      </c>
      <c r="C2114">
        <f>IF(B2114="","",INT(A2114))</f>
        <v/>
      </c>
      <c r="D2114">
        <f>IF(B2114="","",HOUR(A2114))</f>
        <v/>
      </c>
      <c r="E2114">
        <f>IF(B2114="","",IF(INPUT!$I$1="","",IF(C2114&lt;(INT(INPUT!$I$1)-INPUT!$I$2),"Off Meds",IF(C2114&lt;=(INT(INPUT!$I$1)+INPUT!$I$2),"Washout","On Meds"))))</f>
        <v/>
      </c>
      <c r="F2114">
        <f>IF(B2114="","",1.509*(LN(B2114)^1.084-5.381))</f>
        <v/>
      </c>
      <c r="G2114">
        <f>IF(F2114="","",IF(F2114&lt;0,10*F2114^2,0))</f>
        <v/>
      </c>
      <c r="H2114">
        <f>IF(F2114="","",IF(F2114&gt;0,10*F2114^2,0))</f>
        <v/>
      </c>
    </row>
    <row r="2115">
      <c r="A2115">
        <f>Input!A2115</f>
        <v/>
      </c>
      <c r="B2115">
        <f>IF(ISNUMBER(Input!B2115),IF(AND(Input!B2115&gt;=20,Input!B2115&lt;=700),Input!B2115,""),"")</f>
        <v/>
      </c>
      <c r="C2115">
        <f>IF(B2115="","",INT(A2115))</f>
        <v/>
      </c>
      <c r="D2115">
        <f>IF(B2115="","",HOUR(A2115))</f>
        <v/>
      </c>
      <c r="E2115">
        <f>IF(B2115="","",IF(INPUT!$I$1="","",IF(C2115&lt;(INT(INPUT!$I$1)-INPUT!$I$2),"Off Meds",IF(C2115&lt;=(INT(INPUT!$I$1)+INPUT!$I$2),"Washout","On Meds"))))</f>
        <v/>
      </c>
      <c r="F2115">
        <f>IF(B2115="","",1.509*(LN(B2115)^1.084-5.381))</f>
        <v/>
      </c>
      <c r="G2115">
        <f>IF(F2115="","",IF(F2115&lt;0,10*F2115^2,0))</f>
        <v/>
      </c>
      <c r="H2115">
        <f>IF(F2115="","",IF(F2115&gt;0,10*F2115^2,0))</f>
        <v/>
      </c>
    </row>
    <row r="2116">
      <c r="A2116">
        <f>Input!A2116</f>
        <v/>
      </c>
      <c r="B2116">
        <f>IF(ISNUMBER(Input!B2116),IF(AND(Input!B2116&gt;=20,Input!B2116&lt;=700),Input!B2116,""),"")</f>
        <v/>
      </c>
      <c r="C2116">
        <f>IF(B2116="","",INT(A2116))</f>
        <v/>
      </c>
      <c r="D2116">
        <f>IF(B2116="","",HOUR(A2116))</f>
        <v/>
      </c>
      <c r="E2116">
        <f>IF(B2116="","",IF(INPUT!$I$1="","",IF(C2116&lt;(INT(INPUT!$I$1)-INPUT!$I$2),"Off Meds",IF(C2116&lt;=(INT(INPUT!$I$1)+INPUT!$I$2),"Washout","On Meds"))))</f>
        <v/>
      </c>
      <c r="F2116">
        <f>IF(B2116="","",1.509*(LN(B2116)^1.084-5.381))</f>
        <v/>
      </c>
      <c r="G2116">
        <f>IF(F2116="","",IF(F2116&lt;0,10*F2116^2,0))</f>
        <v/>
      </c>
      <c r="H2116">
        <f>IF(F2116="","",IF(F2116&gt;0,10*F2116^2,0))</f>
        <v/>
      </c>
    </row>
    <row r="2117">
      <c r="A2117">
        <f>Input!A2117</f>
        <v/>
      </c>
      <c r="B2117">
        <f>IF(ISNUMBER(Input!B2117),IF(AND(Input!B2117&gt;=20,Input!B2117&lt;=700),Input!B2117,""),"")</f>
        <v/>
      </c>
      <c r="C2117">
        <f>IF(B2117="","",INT(A2117))</f>
        <v/>
      </c>
      <c r="D2117">
        <f>IF(B2117="","",HOUR(A2117))</f>
        <v/>
      </c>
      <c r="E2117">
        <f>IF(B2117="","",IF(INPUT!$I$1="","",IF(C2117&lt;(INT(INPUT!$I$1)-INPUT!$I$2),"Off Meds",IF(C2117&lt;=(INT(INPUT!$I$1)+INPUT!$I$2),"Washout","On Meds"))))</f>
        <v/>
      </c>
      <c r="F2117">
        <f>IF(B2117="","",1.509*(LN(B2117)^1.084-5.381))</f>
        <v/>
      </c>
      <c r="G2117">
        <f>IF(F2117="","",IF(F2117&lt;0,10*F2117^2,0))</f>
        <v/>
      </c>
      <c r="H2117">
        <f>IF(F2117="","",IF(F2117&gt;0,10*F2117^2,0))</f>
        <v/>
      </c>
    </row>
    <row r="2118">
      <c r="A2118">
        <f>Input!A2118</f>
        <v/>
      </c>
      <c r="B2118">
        <f>IF(ISNUMBER(Input!B2118),IF(AND(Input!B2118&gt;=20,Input!B2118&lt;=700),Input!B2118,""),"")</f>
        <v/>
      </c>
      <c r="C2118">
        <f>IF(B2118="","",INT(A2118))</f>
        <v/>
      </c>
      <c r="D2118">
        <f>IF(B2118="","",HOUR(A2118))</f>
        <v/>
      </c>
      <c r="E2118">
        <f>IF(B2118="","",IF(INPUT!$I$1="","",IF(C2118&lt;(INT(INPUT!$I$1)-INPUT!$I$2),"Off Meds",IF(C2118&lt;=(INT(INPUT!$I$1)+INPUT!$I$2),"Washout","On Meds"))))</f>
        <v/>
      </c>
      <c r="F2118">
        <f>IF(B2118="","",1.509*(LN(B2118)^1.084-5.381))</f>
        <v/>
      </c>
      <c r="G2118">
        <f>IF(F2118="","",IF(F2118&lt;0,10*F2118^2,0))</f>
        <v/>
      </c>
      <c r="H2118">
        <f>IF(F2118="","",IF(F2118&gt;0,10*F2118^2,0))</f>
        <v/>
      </c>
    </row>
    <row r="2119">
      <c r="A2119">
        <f>Input!A2119</f>
        <v/>
      </c>
      <c r="B2119">
        <f>IF(ISNUMBER(Input!B2119),IF(AND(Input!B2119&gt;=20,Input!B2119&lt;=700),Input!B2119,""),"")</f>
        <v/>
      </c>
      <c r="C2119">
        <f>IF(B2119="","",INT(A2119))</f>
        <v/>
      </c>
      <c r="D2119">
        <f>IF(B2119="","",HOUR(A2119))</f>
        <v/>
      </c>
      <c r="E2119">
        <f>IF(B2119="","",IF(INPUT!$I$1="","",IF(C2119&lt;(INT(INPUT!$I$1)-INPUT!$I$2),"Off Meds",IF(C2119&lt;=(INT(INPUT!$I$1)+INPUT!$I$2),"Washout","On Meds"))))</f>
        <v/>
      </c>
      <c r="F2119">
        <f>IF(B2119="","",1.509*(LN(B2119)^1.084-5.381))</f>
        <v/>
      </c>
      <c r="G2119">
        <f>IF(F2119="","",IF(F2119&lt;0,10*F2119^2,0))</f>
        <v/>
      </c>
      <c r="H2119">
        <f>IF(F2119="","",IF(F2119&gt;0,10*F2119^2,0))</f>
        <v/>
      </c>
    </row>
    <row r="2120">
      <c r="A2120">
        <f>Input!A2120</f>
        <v/>
      </c>
      <c r="B2120">
        <f>IF(ISNUMBER(Input!B2120),IF(AND(Input!B2120&gt;=20,Input!B2120&lt;=700),Input!B2120,""),"")</f>
        <v/>
      </c>
      <c r="C2120">
        <f>IF(B2120="","",INT(A2120))</f>
        <v/>
      </c>
      <c r="D2120">
        <f>IF(B2120="","",HOUR(A2120))</f>
        <v/>
      </c>
      <c r="E2120">
        <f>IF(B2120="","",IF(INPUT!$I$1="","",IF(C2120&lt;(INT(INPUT!$I$1)-INPUT!$I$2),"Off Meds",IF(C2120&lt;=(INT(INPUT!$I$1)+INPUT!$I$2),"Washout","On Meds"))))</f>
        <v/>
      </c>
      <c r="F2120">
        <f>IF(B2120="","",1.509*(LN(B2120)^1.084-5.381))</f>
        <v/>
      </c>
      <c r="G2120">
        <f>IF(F2120="","",IF(F2120&lt;0,10*F2120^2,0))</f>
        <v/>
      </c>
      <c r="H2120">
        <f>IF(F2120="","",IF(F2120&gt;0,10*F2120^2,0))</f>
        <v/>
      </c>
    </row>
    <row r="2121">
      <c r="A2121">
        <f>Input!A2121</f>
        <v/>
      </c>
      <c r="B2121">
        <f>IF(ISNUMBER(Input!B2121),IF(AND(Input!B2121&gt;=20,Input!B2121&lt;=700),Input!B2121,""),"")</f>
        <v/>
      </c>
      <c r="C2121">
        <f>IF(B2121="","",INT(A2121))</f>
        <v/>
      </c>
      <c r="D2121">
        <f>IF(B2121="","",HOUR(A2121))</f>
        <v/>
      </c>
      <c r="E2121">
        <f>IF(B2121="","",IF(INPUT!$I$1="","",IF(C2121&lt;(INT(INPUT!$I$1)-INPUT!$I$2),"Off Meds",IF(C2121&lt;=(INT(INPUT!$I$1)+INPUT!$I$2),"Washout","On Meds"))))</f>
        <v/>
      </c>
      <c r="F2121">
        <f>IF(B2121="","",1.509*(LN(B2121)^1.084-5.381))</f>
        <v/>
      </c>
      <c r="G2121">
        <f>IF(F2121="","",IF(F2121&lt;0,10*F2121^2,0))</f>
        <v/>
      </c>
      <c r="H2121">
        <f>IF(F2121="","",IF(F2121&gt;0,10*F2121^2,0))</f>
        <v/>
      </c>
    </row>
    <row r="2122">
      <c r="A2122">
        <f>Input!A2122</f>
        <v/>
      </c>
      <c r="B2122">
        <f>IF(ISNUMBER(Input!B2122),IF(AND(Input!B2122&gt;=20,Input!B2122&lt;=700),Input!B2122,""),"")</f>
        <v/>
      </c>
      <c r="C2122">
        <f>IF(B2122="","",INT(A2122))</f>
        <v/>
      </c>
      <c r="D2122">
        <f>IF(B2122="","",HOUR(A2122))</f>
        <v/>
      </c>
      <c r="E2122">
        <f>IF(B2122="","",IF(INPUT!$I$1="","",IF(C2122&lt;(INT(INPUT!$I$1)-INPUT!$I$2),"Off Meds",IF(C2122&lt;=(INT(INPUT!$I$1)+INPUT!$I$2),"Washout","On Meds"))))</f>
        <v/>
      </c>
      <c r="F2122">
        <f>IF(B2122="","",1.509*(LN(B2122)^1.084-5.381))</f>
        <v/>
      </c>
      <c r="G2122">
        <f>IF(F2122="","",IF(F2122&lt;0,10*F2122^2,0))</f>
        <v/>
      </c>
      <c r="H2122">
        <f>IF(F2122="","",IF(F2122&gt;0,10*F2122^2,0))</f>
        <v/>
      </c>
    </row>
    <row r="2123">
      <c r="A2123">
        <f>Input!A2123</f>
        <v/>
      </c>
      <c r="B2123">
        <f>IF(ISNUMBER(Input!B2123),IF(AND(Input!B2123&gt;=20,Input!B2123&lt;=700),Input!B2123,""),"")</f>
        <v/>
      </c>
      <c r="C2123">
        <f>IF(B2123="","",INT(A2123))</f>
        <v/>
      </c>
      <c r="D2123">
        <f>IF(B2123="","",HOUR(A2123))</f>
        <v/>
      </c>
      <c r="E2123">
        <f>IF(B2123="","",IF(INPUT!$I$1="","",IF(C2123&lt;(INT(INPUT!$I$1)-INPUT!$I$2),"Off Meds",IF(C2123&lt;=(INT(INPUT!$I$1)+INPUT!$I$2),"Washout","On Meds"))))</f>
        <v/>
      </c>
      <c r="F2123">
        <f>IF(B2123="","",1.509*(LN(B2123)^1.084-5.381))</f>
        <v/>
      </c>
      <c r="G2123">
        <f>IF(F2123="","",IF(F2123&lt;0,10*F2123^2,0))</f>
        <v/>
      </c>
      <c r="H2123">
        <f>IF(F2123="","",IF(F2123&gt;0,10*F2123^2,0))</f>
        <v/>
      </c>
    </row>
    <row r="2124">
      <c r="A2124">
        <f>Input!A2124</f>
        <v/>
      </c>
      <c r="B2124">
        <f>IF(ISNUMBER(Input!B2124),IF(AND(Input!B2124&gt;=20,Input!B2124&lt;=700),Input!B2124,""),"")</f>
        <v/>
      </c>
      <c r="C2124">
        <f>IF(B2124="","",INT(A2124))</f>
        <v/>
      </c>
      <c r="D2124">
        <f>IF(B2124="","",HOUR(A2124))</f>
        <v/>
      </c>
      <c r="E2124">
        <f>IF(B2124="","",IF(INPUT!$I$1="","",IF(C2124&lt;(INT(INPUT!$I$1)-INPUT!$I$2),"Off Meds",IF(C2124&lt;=(INT(INPUT!$I$1)+INPUT!$I$2),"Washout","On Meds"))))</f>
        <v/>
      </c>
      <c r="F2124">
        <f>IF(B2124="","",1.509*(LN(B2124)^1.084-5.381))</f>
        <v/>
      </c>
      <c r="G2124">
        <f>IF(F2124="","",IF(F2124&lt;0,10*F2124^2,0))</f>
        <v/>
      </c>
      <c r="H2124">
        <f>IF(F2124="","",IF(F2124&gt;0,10*F2124^2,0))</f>
        <v/>
      </c>
    </row>
    <row r="2125">
      <c r="A2125">
        <f>Input!A2125</f>
        <v/>
      </c>
      <c r="B2125">
        <f>IF(ISNUMBER(Input!B2125),IF(AND(Input!B2125&gt;=20,Input!B2125&lt;=700),Input!B2125,""),"")</f>
        <v/>
      </c>
      <c r="C2125">
        <f>IF(B2125="","",INT(A2125))</f>
        <v/>
      </c>
      <c r="D2125">
        <f>IF(B2125="","",HOUR(A2125))</f>
        <v/>
      </c>
      <c r="E2125">
        <f>IF(B2125="","",IF(INPUT!$I$1="","",IF(C2125&lt;(INT(INPUT!$I$1)-INPUT!$I$2),"Off Meds",IF(C2125&lt;=(INT(INPUT!$I$1)+INPUT!$I$2),"Washout","On Meds"))))</f>
        <v/>
      </c>
      <c r="F2125">
        <f>IF(B2125="","",1.509*(LN(B2125)^1.084-5.381))</f>
        <v/>
      </c>
      <c r="G2125">
        <f>IF(F2125="","",IF(F2125&lt;0,10*F2125^2,0))</f>
        <v/>
      </c>
      <c r="H2125">
        <f>IF(F2125="","",IF(F2125&gt;0,10*F2125^2,0))</f>
        <v/>
      </c>
    </row>
    <row r="2126">
      <c r="A2126">
        <f>Input!A2126</f>
        <v/>
      </c>
      <c r="B2126">
        <f>IF(ISNUMBER(Input!B2126),IF(AND(Input!B2126&gt;=20,Input!B2126&lt;=700),Input!B2126,""),"")</f>
        <v/>
      </c>
      <c r="C2126">
        <f>IF(B2126="","",INT(A2126))</f>
        <v/>
      </c>
      <c r="D2126">
        <f>IF(B2126="","",HOUR(A2126))</f>
        <v/>
      </c>
      <c r="E2126">
        <f>IF(B2126="","",IF(INPUT!$I$1="","",IF(C2126&lt;(INT(INPUT!$I$1)-INPUT!$I$2),"Off Meds",IF(C2126&lt;=(INT(INPUT!$I$1)+INPUT!$I$2),"Washout","On Meds"))))</f>
        <v/>
      </c>
      <c r="F2126">
        <f>IF(B2126="","",1.509*(LN(B2126)^1.084-5.381))</f>
        <v/>
      </c>
      <c r="G2126">
        <f>IF(F2126="","",IF(F2126&lt;0,10*F2126^2,0))</f>
        <v/>
      </c>
      <c r="H2126">
        <f>IF(F2126="","",IF(F2126&gt;0,10*F2126^2,0))</f>
        <v/>
      </c>
    </row>
    <row r="2127">
      <c r="A2127">
        <f>Input!A2127</f>
        <v/>
      </c>
      <c r="B2127">
        <f>IF(ISNUMBER(Input!B2127),IF(AND(Input!B2127&gt;=20,Input!B2127&lt;=700),Input!B2127,""),"")</f>
        <v/>
      </c>
      <c r="C2127">
        <f>IF(B2127="","",INT(A2127))</f>
        <v/>
      </c>
      <c r="D2127">
        <f>IF(B2127="","",HOUR(A2127))</f>
        <v/>
      </c>
      <c r="E2127">
        <f>IF(B2127="","",IF(INPUT!$I$1="","",IF(C2127&lt;(INT(INPUT!$I$1)-INPUT!$I$2),"Off Meds",IF(C2127&lt;=(INT(INPUT!$I$1)+INPUT!$I$2),"Washout","On Meds"))))</f>
        <v/>
      </c>
      <c r="F2127">
        <f>IF(B2127="","",1.509*(LN(B2127)^1.084-5.381))</f>
        <v/>
      </c>
      <c r="G2127">
        <f>IF(F2127="","",IF(F2127&lt;0,10*F2127^2,0))</f>
        <v/>
      </c>
      <c r="H2127">
        <f>IF(F2127="","",IF(F2127&gt;0,10*F2127^2,0))</f>
        <v/>
      </c>
    </row>
    <row r="2128">
      <c r="A2128">
        <f>Input!A2128</f>
        <v/>
      </c>
      <c r="B2128">
        <f>IF(ISNUMBER(Input!B2128),IF(AND(Input!B2128&gt;=20,Input!B2128&lt;=700),Input!B2128,""),"")</f>
        <v/>
      </c>
      <c r="C2128">
        <f>IF(B2128="","",INT(A2128))</f>
        <v/>
      </c>
      <c r="D2128">
        <f>IF(B2128="","",HOUR(A2128))</f>
        <v/>
      </c>
      <c r="E2128">
        <f>IF(B2128="","",IF(INPUT!$I$1="","",IF(C2128&lt;(INT(INPUT!$I$1)-INPUT!$I$2),"Off Meds",IF(C2128&lt;=(INT(INPUT!$I$1)+INPUT!$I$2),"Washout","On Meds"))))</f>
        <v/>
      </c>
      <c r="F2128">
        <f>IF(B2128="","",1.509*(LN(B2128)^1.084-5.381))</f>
        <v/>
      </c>
      <c r="G2128">
        <f>IF(F2128="","",IF(F2128&lt;0,10*F2128^2,0))</f>
        <v/>
      </c>
      <c r="H2128">
        <f>IF(F2128="","",IF(F2128&gt;0,10*F2128^2,0))</f>
        <v/>
      </c>
    </row>
    <row r="2129">
      <c r="A2129">
        <f>Input!A2129</f>
        <v/>
      </c>
      <c r="B2129">
        <f>IF(ISNUMBER(Input!B2129),IF(AND(Input!B2129&gt;=20,Input!B2129&lt;=700),Input!B2129,""),"")</f>
        <v/>
      </c>
      <c r="C2129">
        <f>IF(B2129="","",INT(A2129))</f>
        <v/>
      </c>
      <c r="D2129">
        <f>IF(B2129="","",HOUR(A2129))</f>
        <v/>
      </c>
      <c r="E2129">
        <f>IF(B2129="","",IF(INPUT!$I$1="","",IF(C2129&lt;(INT(INPUT!$I$1)-INPUT!$I$2),"Off Meds",IF(C2129&lt;=(INT(INPUT!$I$1)+INPUT!$I$2),"Washout","On Meds"))))</f>
        <v/>
      </c>
      <c r="F2129">
        <f>IF(B2129="","",1.509*(LN(B2129)^1.084-5.381))</f>
        <v/>
      </c>
      <c r="G2129">
        <f>IF(F2129="","",IF(F2129&lt;0,10*F2129^2,0))</f>
        <v/>
      </c>
      <c r="H2129">
        <f>IF(F2129="","",IF(F2129&gt;0,10*F2129^2,0))</f>
        <v/>
      </c>
    </row>
    <row r="2130">
      <c r="A2130">
        <f>Input!A2130</f>
        <v/>
      </c>
      <c r="B2130">
        <f>IF(ISNUMBER(Input!B2130),IF(AND(Input!B2130&gt;=20,Input!B2130&lt;=700),Input!B2130,""),"")</f>
        <v/>
      </c>
      <c r="C2130">
        <f>IF(B2130="","",INT(A2130))</f>
        <v/>
      </c>
      <c r="D2130">
        <f>IF(B2130="","",HOUR(A2130))</f>
        <v/>
      </c>
      <c r="E2130">
        <f>IF(B2130="","",IF(INPUT!$I$1="","",IF(C2130&lt;(INT(INPUT!$I$1)-INPUT!$I$2),"Off Meds",IF(C2130&lt;=(INT(INPUT!$I$1)+INPUT!$I$2),"Washout","On Meds"))))</f>
        <v/>
      </c>
      <c r="F2130">
        <f>IF(B2130="","",1.509*(LN(B2130)^1.084-5.381))</f>
        <v/>
      </c>
      <c r="G2130">
        <f>IF(F2130="","",IF(F2130&lt;0,10*F2130^2,0))</f>
        <v/>
      </c>
      <c r="H2130">
        <f>IF(F2130="","",IF(F2130&gt;0,10*F2130^2,0))</f>
        <v/>
      </c>
    </row>
    <row r="2131">
      <c r="A2131">
        <f>Input!A2131</f>
        <v/>
      </c>
      <c r="B2131">
        <f>IF(ISNUMBER(Input!B2131),IF(AND(Input!B2131&gt;=20,Input!B2131&lt;=700),Input!B2131,""),"")</f>
        <v/>
      </c>
      <c r="C2131">
        <f>IF(B2131="","",INT(A2131))</f>
        <v/>
      </c>
      <c r="D2131">
        <f>IF(B2131="","",HOUR(A2131))</f>
        <v/>
      </c>
      <c r="E2131">
        <f>IF(B2131="","",IF(INPUT!$I$1="","",IF(C2131&lt;(INT(INPUT!$I$1)-INPUT!$I$2),"Off Meds",IF(C2131&lt;=(INT(INPUT!$I$1)+INPUT!$I$2),"Washout","On Meds"))))</f>
        <v/>
      </c>
      <c r="F2131">
        <f>IF(B2131="","",1.509*(LN(B2131)^1.084-5.381))</f>
        <v/>
      </c>
      <c r="G2131">
        <f>IF(F2131="","",IF(F2131&lt;0,10*F2131^2,0))</f>
        <v/>
      </c>
      <c r="H2131">
        <f>IF(F2131="","",IF(F2131&gt;0,10*F2131^2,0))</f>
        <v/>
      </c>
    </row>
    <row r="2132">
      <c r="A2132">
        <f>Input!A2132</f>
        <v/>
      </c>
      <c r="B2132">
        <f>IF(ISNUMBER(Input!B2132),IF(AND(Input!B2132&gt;=20,Input!B2132&lt;=700),Input!B2132,""),"")</f>
        <v/>
      </c>
      <c r="C2132">
        <f>IF(B2132="","",INT(A2132))</f>
        <v/>
      </c>
      <c r="D2132">
        <f>IF(B2132="","",HOUR(A2132))</f>
        <v/>
      </c>
      <c r="E2132">
        <f>IF(B2132="","",IF(INPUT!$I$1="","",IF(C2132&lt;(INT(INPUT!$I$1)-INPUT!$I$2),"Off Meds",IF(C2132&lt;=(INT(INPUT!$I$1)+INPUT!$I$2),"Washout","On Meds"))))</f>
        <v/>
      </c>
      <c r="F2132">
        <f>IF(B2132="","",1.509*(LN(B2132)^1.084-5.381))</f>
        <v/>
      </c>
      <c r="G2132">
        <f>IF(F2132="","",IF(F2132&lt;0,10*F2132^2,0))</f>
        <v/>
      </c>
      <c r="H2132">
        <f>IF(F2132="","",IF(F2132&gt;0,10*F2132^2,0))</f>
        <v/>
      </c>
    </row>
    <row r="2133">
      <c r="A2133">
        <f>Input!A2133</f>
        <v/>
      </c>
      <c r="B2133">
        <f>IF(ISNUMBER(Input!B2133),IF(AND(Input!B2133&gt;=20,Input!B2133&lt;=700),Input!B2133,""),"")</f>
        <v/>
      </c>
      <c r="C2133">
        <f>IF(B2133="","",INT(A2133))</f>
        <v/>
      </c>
      <c r="D2133">
        <f>IF(B2133="","",HOUR(A2133))</f>
        <v/>
      </c>
      <c r="E2133">
        <f>IF(B2133="","",IF(INPUT!$I$1="","",IF(C2133&lt;(INT(INPUT!$I$1)-INPUT!$I$2),"Off Meds",IF(C2133&lt;=(INT(INPUT!$I$1)+INPUT!$I$2),"Washout","On Meds"))))</f>
        <v/>
      </c>
      <c r="F2133">
        <f>IF(B2133="","",1.509*(LN(B2133)^1.084-5.381))</f>
        <v/>
      </c>
      <c r="G2133">
        <f>IF(F2133="","",IF(F2133&lt;0,10*F2133^2,0))</f>
        <v/>
      </c>
      <c r="H2133">
        <f>IF(F2133="","",IF(F2133&gt;0,10*F2133^2,0))</f>
        <v/>
      </c>
    </row>
    <row r="2134">
      <c r="A2134">
        <f>Input!A2134</f>
        <v/>
      </c>
      <c r="B2134">
        <f>IF(ISNUMBER(Input!B2134),IF(AND(Input!B2134&gt;=20,Input!B2134&lt;=700),Input!B2134,""),"")</f>
        <v/>
      </c>
      <c r="C2134">
        <f>IF(B2134="","",INT(A2134))</f>
        <v/>
      </c>
      <c r="D2134">
        <f>IF(B2134="","",HOUR(A2134))</f>
        <v/>
      </c>
      <c r="E2134">
        <f>IF(B2134="","",IF(INPUT!$I$1="","",IF(C2134&lt;(INT(INPUT!$I$1)-INPUT!$I$2),"Off Meds",IF(C2134&lt;=(INT(INPUT!$I$1)+INPUT!$I$2),"Washout","On Meds"))))</f>
        <v/>
      </c>
      <c r="F2134">
        <f>IF(B2134="","",1.509*(LN(B2134)^1.084-5.381))</f>
        <v/>
      </c>
      <c r="G2134">
        <f>IF(F2134="","",IF(F2134&lt;0,10*F2134^2,0))</f>
        <v/>
      </c>
      <c r="H2134">
        <f>IF(F2134="","",IF(F2134&gt;0,10*F2134^2,0))</f>
        <v/>
      </c>
    </row>
    <row r="2135">
      <c r="A2135">
        <f>Input!A2135</f>
        <v/>
      </c>
      <c r="B2135">
        <f>IF(ISNUMBER(Input!B2135),IF(AND(Input!B2135&gt;=20,Input!B2135&lt;=700),Input!B2135,""),"")</f>
        <v/>
      </c>
      <c r="C2135">
        <f>IF(B2135="","",INT(A2135))</f>
        <v/>
      </c>
      <c r="D2135">
        <f>IF(B2135="","",HOUR(A2135))</f>
        <v/>
      </c>
      <c r="E2135">
        <f>IF(B2135="","",IF(INPUT!$I$1="","",IF(C2135&lt;(INT(INPUT!$I$1)-INPUT!$I$2),"Off Meds",IF(C2135&lt;=(INT(INPUT!$I$1)+INPUT!$I$2),"Washout","On Meds"))))</f>
        <v/>
      </c>
      <c r="F2135">
        <f>IF(B2135="","",1.509*(LN(B2135)^1.084-5.381))</f>
        <v/>
      </c>
      <c r="G2135">
        <f>IF(F2135="","",IF(F2135&lt;0,10*F2135^2,0))</f>
        <v/>
      </c>
      <c r="H2135">
        <f>IF(F2135="","",IF(F2135&gt;0,10*F2135^2,0))</f>
        <v/>
      </c>
    </row>
    <row r="2136">
      <c r="A2136">
        <f>Input!A2136</f>
        <v/>
      </c>
      <c r="B2136">
        <f>IF(ISNUMBER(Input!B2136),IF(AND(Input!B2136&gt;=20,Input!B2136&lt;=700),Input!B2136,""),"")</f>
        <v/>
      </c>
      <c r="C2136">
        <f>IF(B2136="","",INT(A2136))</f>
        <v/>
      </c>
      <c r="D2136">
        <f>IF(B2136="","",HOUR(A2136))</f>
        <v/>
      </c>
      <c r="E2136">
        <f>IF(B2136="","",IF(INPUT!$I$1="","",IF(C2136&lt;(INT(INPUT!$I$1)-INPUT!$I$2),"Off Meds",IF(C2136&lt;=(INT(INPUT!$I$1)+INPUT!$I$2),"Washout","On Meds"))))</f>
        <v/>
      </c>
      <c r="F2136">
        <f>IF(B2136="","",1.509*(LN(B2136)^1.084-5.381))</f>
        <v/>
      </c>
      <c r="G2136">
        <f>IF(F2136="","",IF(F2136&lt;0,10*F2136^2,0))</f>
        <v/>
      </c>
      <c r="H2136">
        <f>IF(F2136="","",IF(F2136&gt;0,10*F2136^2,0))</f>
        <v/>
      </c>
    </row>
    <row r="2137">
      <c r="A2137">
        <f>Input!A2137</f>
        <v/>
      </c>
      <c r="B2137">
        <f>IF(ISNUMBER(Input!B2137),IF(AND(Input!B2137&gt;=20,Input!B2137&lt;=700),Input!B2137,""),"")</f>
        <v/>
      </c>
      <c r="C2137">
        <f>IF(B2137="","",INT(A2137))</f>
        <v/>
      </c>
      <c r="D2137">
        <f>IF(B2137="","",HOUR(A2137))</f>
        <v/>
      </c>
      <c r="E2137">
        <f>IF(B2137="","",IF(INPUT!$I$1="","",IF(C2137&lt;(INT(INPUT!$I$1)-INPUT!$I$2),"Off Meds",IF(C2137&lt;=(INT(INPUT!$I$1)+INPUT!$I$2),"Washout","On Meds"))))</f>
        <v/>
      </c>
      <c r="F2137">
        <f>IF(B2137="","",1.509*(LN(B2137)^1.084-5.381))</f>
        <v/>
      </c>
      <c r="G2137">
        <f>IF(F2137="","",IF(F2137&lt;0,10*F2137^2,0))</f>
        <v/>
      </c>
      <c r="H2137">
        <f>IF(F2137="","",IF(F2137&gt;0,10*F2137^2,0))</f>
        <v/>
      </c>
    </row>
    <row r="2138">
      <c r="A2138">
        <f>Input!A2138</f>
        <v/>
      </c>
      <c r="B2138">
        <f>IF(ISNUMBER(Input!B2138),IF(AND(Input!B2138&gt;=20,Input!B2138&lt;=700),Input!B2138,""),"")</f>
        <v/>
      </c>
      <c r="C2138">
        <f>IF(B2138="","",INT(A2138))</f>
        <v/>
      </c>
      <c r="D2138">
        <f>IF(B2138="","",HOUR(A2138))</f>
        <v/>
      </c>
      <c r="E2138">
        <f>IF(B2138="","",IF(INPUT!$I$1="","",IF(C2138&lt;(INT(INPUT!$I$1)-INPUT!$I$2),"Off Meds",IF(C2138&lt;=(INT(INPUT!$I$1)+INPUT!$I$2),"Washout","On Meds"))))</f>
        <v/>
      </c>
      <c r="F2138">
        <f>IF(B2138="","",1.509*(LN(B2138)^1.084-5.381))</f>
        <v/>
      </c>
      <c r="G2138">
        <f>IF(F2138="","",IF(F2138&lt;0,10*F2138^2,0))</f>
        <v/>
      </c>
      <c r="H2138">
        <f>IF(F2138="","",IF(F2138&gt;0,10*F2138^2,0))</f>
        <v/>
      </c>
    </row>
    <row r="2139">
      <c r="A2139">
        <f>Input!A2139</f>
        <v/>
      </c>
      <c r="B2139">
        <f>IF(ISNUMBER(Input!B2139),IF(AND(Input!B2139&gt;=20,Input!B2139&lt;=700),Input!B2139,""),"")</f>
        <v/>
      </c>
      <c r="C2139">
        <f>IF(B2139="","",INT(A2139))</f>
        <v/>
      </c>
      <c r="D2139">
        <f>IF(B2139="","",HOUR(A2139))</f>
        <v/>
      </c>
      <c r="E2139">
        <f>IF(B2139="","",IF(INPUT!$I$1="","",IF(C2139&lt;(INT(INPUT!$I$1)-INPUT!$I$2),"Off Meds",IF(C2139&lt;=(INT(INPUT!$I$1)+INPUT!$I$2),"Washout","On Meds"))))</f>
        <v/>
      </c>
      <c r="F2139">
        <f>IF(B2139="","",1.509*(LN(B2139)^1.084-5.381))</f>
        <v/>
      </c>
      <c r="G2139">
        <f>IF(F2139="","",IF(F2139&lt;0,10*F2139^2,0))</f>
        <v/>
      </c>
      <c r="H2139">
        <f>IF(F2139="","",IF(F2139&gt;0,10*F2139^2,0))</f>
        <v/>
      </c>
    </row>
    <row r="2140">
      <c r="A2140">
        <f>Input!A2140</f>
        <v/>
      </c>
      <c r="B2140">
        <f>IF(ISNUMBER(Input!B2140),IF(AND(Input!B2140&gt;=20,Input!B2140&lt;=700),Input!B2140,""),"")</f>
        <v/>
      </c>
      <c r="C2140">
        <f>IF(B2140="","",INT(A2140))</f>
        <v/>
      </c>
      <c r="D2140">
        <f>IF(B2140="","",HOUR(A2140))</f>
        <v/>
      </c>
      <c r="E2140">
        <f>IF(B2140="","",IF(INPUT!$I$1="","",IF(C2140&lt;(INT(INPUT!$I$1)-INPUT!$I$2),"Off Meds",IF(C2140&lt;=(INT(INPUT!$I$1)+INPUT!$I$2),"Washout","On Meds"))))</f>
        <v/>
      </c>
      <c r="F2140">
        <f>IF(B2140="","",1.509*(LN(B2140)^1.084-5.381))</f>
        <v/>
      </c>
      <c r="G2140">
        <f>IF(F2140="","",IF(F2140&lt;0,10*F2140^2,0))</f>
        <v/>
      </c>
      <c r="H2140">
        <f>IF(F2140="","",IF(F2140&gt;0,10*F2140^2,0))</f>
        <v/>
      </c>
    </row>
    <row r="2141">
      <c r="A2141">
        <f>Input!A2141</f>
        <v/>
      </c>
      <c r="B2141">
        <f>IF(ISNUMBER(Input!B2141),IF(AND(Input!B2141&gt;=20,Input!B2141&lt;=700),Input!B2141,""),"")</f>
        <v/>
      </c>
      <c r="C2141">
        <f>IF(B2141="","",INT(A2141))</f>
        <v/>
      </c>
      <c r="D2141">
        <f>IF(B2141="","",HOUR(A2141))</f>
        <v/>
      </c>
      <c r="E2141">
        <f>IF(B2141="","",IF(INPUT!$I$1="","",IF(C2141&lt;(INT(INPUT!$I$1)-INPUT!$I$2),"Off Meds",IF(C2141&lt;=(INT(INPUT!$I$1)+INPUT!$I$2),"Washout","On Meds"))))</f>
        <v/>
      </c>
      <c r="F2141">
        <f>IF(B2141="","",1.509*(LN(B2141)^1.084-5.381))</f>
        <v/>
      </c>
      <c r="G2141">
        <f>IF(F2141="","",IF(F2141&lt;0,10*F2141^2,0))</f>
        <v/>
      </c>
      <c r="H2141">
        <f>IF(F2141="","",IF(F2141&gt;0,10*F2141^2,0))</f>
        <v/>
      </c>
    </row>
    <row r="2142">
      <c r="A2142">
        <f>Input!A2142</f>
        <v/>
      </c>
      <c r="B2142">
        <f>IF(ISNUMBER(Input!B2142),IF(AND(Input!B2142&gt;=20,Input!B2142&lt;=700),Input!B2142,""),"")</f>
        <v/>
      </c>
      <c r="C2142">
        <f>IF(B2142="","",INT(A2142))</f>
        <v/>
      </c>
      <c r="D2142">
        <f>IF(B2142="","",HOUR(A2142))</f>
        <v/>
      </c>
      <c r="E2142">
        <f>IF(B2142="","",IF(INPUT!$I$1="","",IF(C2142&lt;(INT(INPUT!$I$1)-INPUT!$I$2),"Off Meds",IF(C2142&lt;=(INT(INPUT!$I$1)+INPUT!$I$2),"Washout","On Meds"))))</f>
        <v/>
      </c>
      <c r="F2142">
        <f>IF(B2142="","",1.509*(LN(B2142)^1.084-5.381))</f>
        <v/>
      </c>
      <c r="G2142">
        <f>IF(F2142="","",IF(F2142&lt;0,10*F2142^2,0))</f>
        <v/>
      </c>
      <c r="H2142">
        <f>IF(F2142="","",IF(F2142&gt;0,10*F2142^2,0))</f>
        <v/>
      </c>
    </row>
    <row r="2143">
      <c r="A2143">
        <f>Input!A2143</f>
        <v/>
      </c>
      <c r="B2143">
        <f>IF(ISNUMBER(Input!B2143),IF(AND(Input!B2143&gt;=20,Input!B2143&lt;=700),Input!B2143,""),"")</f>
        <v/>
      </c>
      <c r="C2143">
        <f>IF(B2143="","",INT(A2143))</f>
        <v/>
      </c>
      <c r="D2143">
        <f>IF(B2143="","",HOUR(A2143))</f>
        <v/>
      </c>
      <c r="E2143">
        <f>IF(B2143="","",IF(INPUT!$I$1="","",IF(C2143&lt;(INT(INPUT!$I$1)-INPUT!$I$2),"Off Meds",IF(C2143&lt;=(INT(INPUT!$I$1)+INPUT!$I$2),"Washout","On Meds"))))</f>
        <v/>
      </c>
      <c r="F2143">
        <f>IF(B2143="","",1.509*(LN(B2143)^1.084-5.381))</f>
        <v/>
      </c>
      <c r="G2143">
        <f>IF(F2143="","",IF(F2143&lt;0,10*F2143^2,0))</f>
        <v/>
      </c>
      <c r="H2143">
        <f>IF(F2143="","",IF(F2143&gt;0,10*F2143^2,0))</f>
        <v/>
      </c>
    </row>
    <row r="2144">
      <c r="A2144">
        <f>Input!A2144</f>
        <v/>
      </c>
      <c r="B2144">
        <f>IF(ISNUMBER(Input!B2144),IF(AND(Input!B2144&gt;=20,Input!B2144&lt;=700),Input!B2144,""),"")</f>
        <v/>
      </c>
      <c r="C2144">
        <f>IF(B2144="","",INT(A2144))</f>
        <v/>
      </c>
      <c r="D2144">
        <f>IF(B2144="","",HOUR(A2144))</f>
        <v/>
      </c>
      <c r="E2144">
        <f>IF(B2144="","",IF(INPUT!$I$1="","",IF(C2144&lt;(INT(INPUT!$I$1)-INPUT!$I$2),"Off Meds",IF(C2144&lt;=(INT(INPUT!$I$1)+INPUT!$I$2),"Washout","On Meds"))))</f>
        <v/>
      </c>
      <c r="F2144">
        <f>IF(B2144="","",1.509*(LN(B2144)^1.084-5.381))</f>
        <v/>
      </c>
      <c r="G2144">
        <f>IF(F2144="","",IF(F2144&lt;0,10*F2144^2,0))</f>
        <v/>
      </c>
      <c r="H2144">
        <f>IF(F2144="","",IF(F2144&gt;0,10*F2144^2,0))</f>
        <v/>
      </c>
    </row>
    <row r="2145">
      <c r="A2145">
        <f>Input!A2145</f>
        <v/>
      </c>
      <c r="B2145">
        <f>IF(ISNUMBER(Input!B2145),IF(AND(Input!B2145&gt;=20,Input!B2145&lt;=700),Input!B2145,""),"")</f>
        <v/>
      </c>
      <c r="C2145">
        <f>IF(B2145="","",INT(A2145))</f>
        <v/>
      </c>
      <c r="D2145">
        <f>IF(B2145="","",HOUR(A2145))</f>
        <v/>
      </c>
      <c r="E2145">
        <f>IF(B2145="","",IF(INPUT!$I$1="","",IF(C2145&lt;(INT(INPUT!$I$1)-INPUT!$I$2),"Off Meds",IF(C2145&lt;=(INT(INPUT!$I$1)+INPUT!$I$2),"Washout","On Meds"))))</f>
        <v/>
      </c>
      <c r="F2145">
        <f>IF(B2145="","",1.509*(LN(B2145)^1.084-5.381))</f>
        <v/>
      </c>
      <c r="G2145">
        <f>IF(F2145="","",IF(F2145&lt;0,10*F2145^2,0))</f>
        <v/>
      </c>
      <c r="H2145">
        <f>IF(F2145="","",IF(F2145&gt;0,10*F2145^2,0))</f>
        <v/>
      </c>
    </row>
    <row r="2146">
      <c r="A2146">
        <f>Input!A2146</f>
        <v/>
      </c>
      <c r="B2146">
        <f>IF(ISNUMBER(Input!B2146),IF(AND(Input!B2146&gt;=20,Input!B2146&lt;=700),Input!B2146,""),"")</f>
        <v/>
      </c>
      <c r="C2146">
        <f>IF(B2146="","",INT(A2146))</f>
        <v/>
      </c>
      <c r="D2146">
        <f>IF(B2146="","",HOUR(A2146))</f>
        <v/>
      </c>
      <c r="E2146">
        <f>IF(B2146="","",IF(INPUT!$I$1="","",IF(C2146&lt;(INT(INPUT!$I$1)-INPUT!$I$2),"Off Meds",IF(C2146&lt;=(INT(INPUT!$I$1)+INPUT!$I$2),"Washout","On Meds"))))</f>
        <v/>
      </c>
      <c r="F2146">
        <f>IF(B2146="","",1.509*(LN(B2146)^1.084-5.381))</f>
        <v/>
      </c>
      <c r="G2146">
        <f>IF(F2146="","",IF(F2146&lt;0,10*F2146^2,0))</f>
        <v/>
      </c>
      <c r="H2146">
        <f>IF(F2146="","",IF(F2146&gt;0,10*F2146^2,0))</f>
        <v/>
      </c>
    </row>
    <row r="2147">
      <c r="A2147">
        <f>Input!A2147</f>
        <v/>
      </c>
      <c r="B2147">
        <f>IF(ISNUMBER(Input!B2147),IF(AND(Input!B2147&gt;=20,Input!B2147&lt;=700),Input!B2147,""),"")</f>
        <v/>
      </c>
      <c r="C2147">
        <f>IF(B2147="","",INT(A2147))</f>
        <v/>
      </c>
      <c r="D2147">
        <f>IF(B2147="","",HOUR(A2147))</f>
        <v/>
      </c>
      <c r="E2147">
        <f>IF(B2147="","",IF(INPUT!$I$1="","",IF(C2147&lt;(INT(INPUT!$I$1)-INPUT!$I$2),"Off Meds",IF(C2147&lt;=(INT(INPUT!$I$1)+INPUT!$I$2),"Washout","On Meds"))))</f>
        <v/>
      </c>
      <c r="F2147">
        <f>IF(B2147="","",1.509*(LN(B2147)^1.084-5.381))</f>
        <v/>
      </c>
      <c r="G2147">
        <f>IF(F2147="","",IF(F2147&lt;0,10*F2147^2,0))</f>
        <v/>
      </c>
      <c r="H2147">
        <f>IF(F2147="","",IF(F2147&gt;0,10*F2147^2,0))</f>
        <v/>
      </c>
    </row>
    <row r="2148">
      <c r="A2148">
        <f>Input!A2148</f>
        <v/>
      </c>
      <c r="B2148">
        <f>IF(ISNUMBER(Input!B2148),IF(AND(Input!B2148&gt;=20,Input!B2148&lt;=700),Input!B2148,""),"")</f>
        <v/>
      </c>
      <c r="C2148">
        <f>IF(B2148="","",INT(A2148))</f>
        <v/>
      </c>
      <c r="D2148">
        <f>IF(B2148="","",HOUR(A2148))</f>
        <v/>
      </c>
      <c r="E2148">
        <f>IF(B2148="","",IF(INPUT!$I$1="","",IF(C2148&lt;(INT(INPUT!$I$1)-INPUT!$I$2),"Off Meds",IF(C2148&lt;=(INT(INPUT!$I$1)+INPUT!$I$2),"Washout","On Meds"))))</f>
        <v/>
      </c>
      <c r="F2148">
        <f>IF(B2148="","",1.509*(LN(B2148)^1.084-5.381))</f>
        <v/>
      </c>
      <c r="G2148">
        <f>IF(F2148="","",IF(F2148&lt;0,10*F2148^2,0))</f>
        <v/>
      </c>
      <c r="H2148">
        <f>IF(F2148="","",IF(F2148&gt;0,10*F2148^2,0))</f>
        <v/>
      </c>
    </row>
    <row r="2149">
      <c r="A2149">
        <f>Input!A2149</f>
        <v/>
      </c>
      <c r="B2149">
        <f>IF(ISNUMBER(Input!B2149),IF(AND(Input!B2149&gt;=20,Input!B2149&lt;=700),Input!B2149,""),"")</f>
        <v/>
      </c>
      <c r="C2149">
        <f>IF(B2149="","",INT(A2149))</f>
        <v/>
      </c>
      <c r="D2149">
        <f>IF(B2149="","",HOUR(A2149))</f>
        <v/>
      </c>
      <c r="E2149">
        <f>IF(B2149="","",IF(INPUT!$I$1="","",IF(C2149&lt;(INT(INPUT!$I$1)-INPUT!$I$2),"Off Meds",IF(C2149&lt;=(INT(INPUT!$I$1)+INPUT!$I$2),"Washout","On Meds"))))</f>
        <v/>
      </c>
      <c r="F2149">
        <f>IF(B2149="","",1.509*(LN(B2149)^1.084-5.381))</f>
        <v/>
      </c>
      <c r="G2149">
        <f>IF(F2149="","",IF(F2149&lt;0,10*F2149^2,0))</f>
        <v/>
      </c>
      <c r="H2149">
        <f>IF(F2149="","",IF(F2149&gt;0,10*F2149^2,0))</f>
        <v/>
      </c>
    </row>
    <row r="2150">
      <c r="A2150">
        <f>Input!A2150</f>
        <v/>
      </c>
      <c r="B2150">
        <f>IF(ISNUMBER(Input!B2150),IF(AND(Input!B2150&gt;=20,Input!B2150&lt;=700),Input!B2150,""),"")</f>
        <v/>
      </c>
      <c r="C2150">
        <f>IF(B2150="","",INT(A2150))</f>
        <v/>
      </c>
      <c r="D2150">
        <f>IF(B2150="","",HOUR(A2150))</f>
        <v/>
      </c>
      <c r="E2150">
        <f>IF(B2150="","",IF(INPUT!$I$1="","",IF(C2150&lt;(INT(INPUT!$I$1)-INPUT!$I$2),"Off Meds",IF(C2150&lt;=(INT(INPUT!$I$1)+INPUT!$I$2),"Washout","On Meds"))))</f>
        <v/>
      </c>
      <c r="F2150">
        <f>IF(B2150="","",1.509*(LN(B2150)^1.084-5.381))</f>
        <v/>
      </c>
      <c r="G2150">
        <f>IF(F2150="","",IF(F2150&lt;0,10*F2150^2,0))</f>
        <v/>
      </c>
      <c r="H2150">
        <f>IF(F2150="","",IF(F2150&gt;0,10*F2150^2,0))</f>
        <v/>
      </c>
    </row>
    <row r="2151">
      <c r="A2151">
        <f>Input!A2151</f>
        <v/>
      </c>
      <c r="B2151">
        <f>IF(ISNUMBER(Input!B2151),IF(AND(Input!B2151&gt;=20,Input!B2151&lt;=700),Input!B2151,""),"")</f>
        <v/>
      </c>
      <c r="C2151">
        <f>IF(B2151="","",INT(A2151))</f>
        <v/>
      </c>
      <c r="D2151">
        <f>IF(B2151="","",HOUR(A2151))</f>
        <v/>
      </c>
      <c r="E2151">
        <f>IF(B2151="","",IF(INPUT!$I$1="","",IF(C2151&lt;(INT(INPUT!$I$1)-INPUT!$I$2),"Off Meds",IF(C2151&lt;=(INT(INPUT!$I$1)+INPUT!$I$2),"Washout","On Meds"))))</f>
        <v/>
      </c>
      <c r="F2151">
        <f>IF(B2151="","",1.509*(LN(B2151)^1.084-5.381))</f>
        <v/>
      </c>
      <c r="G2151">
        <f>IF(F2151="","",IF(F2151&lt;0,10*F2151^2,0))</f>
        <v/>
      </c>
      <c r="H2151">
        <f>IF(F2151="","",IF(F2151&gt;0,10*F2151^2,0))</f>
        <v/>
      </c>
    </row>
    <row r="2152">
      <c r="A2152">
        <f>Input!A2152</f>
        <v/>
      </c>
      <c r="B2152">
        <f>IF(ISNUMBER(Input!B2152),IF(AND(Input!B2152&gt;=20,Input!B2152&lt;=700),Input!B2152,""),"")</f>
        <v/>
      </c>
      <c r="C2152">
        <f>IF(B2152="","",INT(A2152))</f>
        <v/>
      </c>
      <c r="D2152">
        <f>IF(B2152="","",HOUR(A2152))</f>
        <v/>
      </c>
      <c r="E2152">
        <f>IF(B2152="","",IF(INPUT!$I$1="","",IF(C2152&lt;(INT(INPUT!$I$1)-INPUT!$I$2),"Off Meds",IF(C2152&lt;=(INT(INPUT!$I$1)+INPUT!$I$2),"Washout","On Meds"))))</f>
        <v/>
      </c>
      <c r="F2152">
        <f>IF(B2152="","",1.509*(LN(B2152)^1.084-5.381))</f>
        <v/>
      </c>
      <c r="G2152">
        <f>IF(F2152="","",IF(F2152&lt;0,10*F2152^2,0))</f>
        <v/>
      </c>
      <c r="H2152">
        <f>IF(F2152="","",IF(F2152&gt;0,10*F2152^2,0))</f>
        <v/>
      </c>
    </row>
    <row r="2153">
      <c r="A2153">
        <f>Input!A2153</f>
        <v/>
      </c>
      <c r="B2153">
        <f>IF(ISNUMBER(Input!B2153),IF(AND(Input!B2153&gt;=20,Input!B2153&lt;=700),Input!B2153,""),"")</f>
        <v/>
      </c>
      <c r="C2153">
        <f>IF(B2153="","",INT(A2153))</f>
        <v/>
      </c>
      <c r="D2153">
        <f>IF(B2153="","",HOUR(A2153))</f>
        <v/>
      </c>
      <c r="E2153">
        <f>IF(B2153="","",IF(INPUT!$I$1="","",IF(C2153&lt;(INT(INPUT!$I$1)-INPUT!$I$2),"Off Meds",IF(C2153&lt;=(INT(INPUT!$I$1)+INPUT!$I$2),"Washout","On Meds"))))</f>
        <v/>
      </c>
      <c r="F2153">
        <f>IF(B2153="","",1.509*(LN(B2153)^1.084-5.381))</f>
        <v/>
      </c>
      <c r="G2153">
        <f>IF(F2153="","",IF(F2153&lt;0,10*F2153^2,0))</f>
        <v/>
      </c>
      <c r="H2153">
        <f>IF(F2153="","",IF(F2153&gt;0,10*F2153^2,0))</f>
        <v/>
      </c>
    </row>
    <row r="2154">
      <c r="A2154">
        <f>Input!A2154</f>
        <v/>
      </c>
      <c r="B2154">
        <f>IF(ISNUMBER(Input!B2154),IF(AND(Input!B2154&gt;=20,Input!B2154&lt;=700),Input!B2154,""),"")</f>
        <v/>
      </c>
      <c r="C2154">
        <f>IF(B2154="","",INT(A2154))</f>
        <v/>
      </c>
      <c r="D2154">
        <f>IF(B2154="","",HOUR(A2154))</f>
        <v/>
      </c>
      <c r="E2154">
        <f>IF(B2154="","",IF(INPUT!$I$1="","",IF(C2154&lt;(INT(INPUT!$I$1)-INPUT!$I$2),"Off Meds",IF(C2154&lt;=(INT(INPUT!$I$1)+INPUT!$I$2),"Washout","On Meds"))))</f>
        <v/>
      </c>
      <c r="F2154">
        <f>IF(B2154="","",1.509*(LN(B2154)^1.084-5.381))</f>
        <v/>
      </c>
      <c r="G2154">
        <f>IF(F2154="","",IF(F2154&lt;0,10*F2154^2,0))</f>
        <v/>
      </c>
      <c r="H2154">
        <f>IF(F2154="","",IF(F2154&gt;0,10*F2154^2,0))</f>
        <v/>
      </c>
    </row>
    <row r="2155">
      <c r="A2155">
        <f>Input!A2155</f>
        <v/>
      </c>
      <c r="B2155">
        <f>IF(ISNUMBER(Input!B2155),IF(AND(Input!B2155&gt;=20,Input!B2155&lt;=700),Input!B2155,""),"")</f>
        <v/>
      </c>
      <c r="C2155">
        <f>IF(B2155="","",INT(A2155))</f>
        <v/>
      </c>
      <c r="D2155">
        <f>IF(B2155="","",HOUR(A2155))</f>
        <v/>
      </c>
      <c r="E2155">
        <f>IF(B2155="","",IF(INPUT!$I$1="","",IF(C2155&lt;(INT(INPUT!$I$1)-INPUT!$I$2),"Off Meds",IF(C2155&lt;=(INT(INPUT!$I$1)+INPUT!$I$2),"Washout","On Meds"))))</f>
        <v/>
      </c>
      <c r="F2155">
        <f>IF(B2155="","",1.509*(LN(B2155)^1.084-5.381))</f>
        <v/>
      </c>
      <c r="G2155">
        <f>IF(F2155="","",IF(F2155&lt;0,10*F2155^2,0))</f>
        <v/>
      </c>
      <c r="H2155">
        <f>IF(F2155="","",IF(F2155&gt;0,10*F2155^2,0))</f>
        <v/>
      </c>
    </row>
    <row r="2156">
      <c r="A2156">
        <f>Input!A2156</f>
        <v/>
      </c>
      <c r="B2156">
        <f>IF(ISNUMBER(Input!B2156),IF(AND(Input!B2156&gt;=20,Input!B2156&lt;=700),Input!B2156,""),"")</f>
        <v/>
      </c>
      <c r="C2156">
        <f>IF(B2156="","",INT(A2156))</f>
        <v/>
      </c>
      <c r="D2156">
        <f>IF(B2156="","",HOUR(A2156))</f>
        <v/>
      </c>
      <c r="E2156">
        <f>IF(B2156="","",IF(INPUT!$I$1="","",IF(C2156&lt;(INT(INPUT!$I$1)-INPUT!$I$2),"Off Meds",IF(C2156&lt;=(INT(INPUT!$I$1)+INPUT!$I$2),"Washout","On Meds"))))</f>
        <v/>
      </c>
      <c r="F2156">
        <f>IF(B2156="","",1.509*(LN(B2156)^1.084-5.381))</f>
        <v/>
      </c>
      <c r="G2156">
        <f>IF(F2156="","",IF(F2156&lt;0,10*F2156^2,0))</f>
        <v/>
      </c>
      <c r="H2156">
        <f>IF(F2156="","",IF(F2156&gt;0,10*F2156^2,0))</f>
        <v/>
      </c>
    </row>
    <row r="2157">
      <c r="A2157">
        <f>Input!A2157</f>
        <v/>
      </c>
      <c r="B2157">
        <f>IF(ISNUMBER(Input!B2157),IF(AND(Input!B2157&gt;=20,Input!B2157&lt;=700),Input!B2157,""),"")</f>
        <v/>
      </c>
      <c r="C2157">
        <f>IF(B2157="","",INT(A2157))</f>
        <v/>
      </c>
      <c r="D2157">
        <f>IF(B2157="","",HOUR(A2157))</f>
        <v/>
      </c>
      <c r="E2157">
        <f>IF(B2157="","",IF(INPUT!$I$1="","",IF(C2157&lt;(INT(INPUT!$I$1)-INPUT!$I$2),"Off Meds",IF(C2157&lt;=(INT(INPUT!$I$1)+INPUT!$I$2),"Washout","On Meds"))))</f>
        <v/>
      </c>
      <c r="F2157">
        <f>IF(B2157="","",1.509*(LN(B2157)^1.084-5.381))</f>
        <v/>
      </c>
      <c r="G2157">
        <f>IF(F2157="","",IF(F2157&lt;0,10*F2157^2,0))</f>
        <v/>
      </c>
      <c r="H2157">
        <f>IF(F2157="","",IF(F2157&gt;0,10*F2157^2,0))</f>
        <v/>
      </c>
    </row>
    <row r="2158">
      <c r="A2158">
        <f>Input!A2158</f>
        <v/>
      </c>
      <c r="B2158">
        <f>IF(ISNUMBER(Input!B2158),IF(AND(Input!B2158&gt;=20,Input!B2158&lt;=700),Input!B2158,""),"")</f>
        <v/>
      </c>
      <c r="C2158">
        <f>IF(B2158="","",INT(A2158))</f>
        <v/>
      </c>
      <c r="D2158">
        <f>IF(B2158="","",HOUR(A2158))</f>
        <v/>
      </c>
      <c r="E2158">
        <f>IF(B2158="","",IF(INPUT!$I$1="","",IF(C2158&lt;(INT(INPUT!$I$1)-INPUT!$I$2),"Off Meds",IF(C2158&lt;=(INT(INPUT!$I$1)+INPUT!$I$2),"Washout","On Meds"))))</f>
        <v/>
      </c>
      <c r="F2158">
        <f>IF(B2158="","",1.509*(LN(B2158)^1.084-5.381))</f>
        <v/>
      </c>
      <c r="G2158">
        <f>IF(F2158="","",IF(F2158&lt;0,10*F2158^2,0))</f>
        <v/>
      </c>
      <c r="H2158">
        <f>IF(F2158="","",IF(F2158&gt;0,10*F2158^2,0))</f>
        <v/>
      </c>
    </row>
    <row r="2159">
      <c r="A2159">
        <f>Input!A2159</f>
        <v/>
      </c>
      <c r="B2159">
        <f>IF(ISNUMBER(Input!B2159),IF(AND(Input!B2159&gt;=20,Input!B2159&lt;=700),Input!B2159,""),"")</f>
        <v/>
      </c>
      <c r="C2159">
        <f>IF(B2159="","",INT(A2159))</f>
        <v/>
      </c>
      <c r="D2159">
        <f>IF(B2159="","",HOUR(A2159))</f>
        <v/>
      </c>
      <c r="E2159">
        <f>IF(B2159="","",IF(INPUT!$I$1="","",IF(C2159&lt;(INT(INPUT!$I$1)-INPUT!$I$2),"Off Meds",IF(C2159&lt;=(INT(INPUT!$I$1)+INPUT!$I$2),"Washout","On Meds"))))</f>
        <v/>
      </c>
      <c r="F2159">
        <f>IF(B2159="","",1.509*(LN(B2159)^1.084-5.381))</f>
        <v/>
      </c>
      <c r="G2159">
        <f>IF(F2159="","",IF(F2159&lt;0,10*F2159^2,0))</f>
        <v/>
      </c>
      <c r="H2159">
        <f>IF(F2159="","",IF(F2159&gt;0,10*F2159^2,0))</f>
        <v/>
      </c>
    </row>
    <row r="2160">
      <c r="A2160">
        <f>Input!A2160</f>
        <v/>
      </c>
      <c r="B2160">
        <f>IF(ISNUMBER(Input!B2160),IF(AND(Input!B2160&gt;=20,Input!B2160&lt;=700),Input!B2160,""),"")</f>
        <v/>
      </c>
      <c r="C2160">
        <f>IF(B2160="","",INT(A2160))</f>
        <v/>
      </c>
      <c r="D2160">
        <f>IF(B2160="","",HOUR(A2160))</f>
        <v/>
      </c>
      <c r="E2160">
        <f>IF(B2160="","",IF(INPUT!$I$1="","",IF(C2160&lt;(INT(INPUT!$I$1)-INPUT!$I$2),"Off Meds",IF(C2160&lt;=(INT(INPUT!$I$1)+INPUT!$I$2),"Washout","On Meds"))))</f>
        <v/>
      </c>
      <c r="F2160">
        <f>IF(B2160="","",1.509*(LN(B2160)^1.084-5.381))</f>
        <v/>
      </c>
      <c r="G2160">
        <f>IF(F2160="","",IF(F2160&lt;0,10*F2160^2,0))</f>
        <v/>
      </c>
      <c r="H2160">
        <f>IF(F2160="","",IF(F2160&gt;0,10*F2160^2,0))</f>
        <v/>
      </c>
    </row>
    <row r="2161">
      <c r="A2161">
        <f>Input!A2161</f>
        <v/>
      </c>
      <c r="B2161">
        <f>IF(ISNUMBER(Input!B2161),IF(AND(Input!B2161&gt;=20,Input!B2161&lt;=700),Input!B2161,""),"")</f>
        <v/>
      </c>
      <c r="C2161">
        <f>IF(B2161="","",INT(A2161))</f>
        <v/>
      </c>
      <c r="D2161">
        <f>IF(B2161="","",HOUR(A2161))</f>
        <v/>
      </c>
      <c r="E2161">
        <f>IF(B2161="","",IF(INPUT!$I$1="","",IF(C2161&lt;(INT(INPUT!$I$1)-INPUT!$I$2),"Off Meds",IF(C2161&lt;=(INT(INPUT!$I$1)+INPUT!$I$2),"Washout","On Meds"))))</f>
        <v/>
      </c>
      <c r="F2161">
        <f>IF(B2161="","",1.509*(LN(B2161)^1.084-5.381))</f>
        <v/>
      </c>
      <c r="G2161">
        <f>IF(F2161="","",IF(F2161&lt;0,10*F2161^2,0))</f>
        <v/>
      </c>
      <c r="H2161">
        <f>IF(F2161="","",IF(F2161&gt;0,10*F2161^2,0))</f>
        <v/>
      </c>
    </row>
    <row r="2162">
      <c r="A2162">
        <f>Input!A2162</f>
        <v/>
      </c>
      <c r="B2162">
        <f>IF(ISNUMBER(Input!B2162),IF(AND(Input!B2162&gt;=20,Input!B2162&lt;=700),Input!B2162,""),"")</f>
        <v/>
      </c>
      <c r="C2162">
        <f>IF(B2162="","",INT(A2162))</f>
        <v/>
      </c>
      <c r="D2162">
        <f>IF(B2162="","",HOUR(A2162))</f>
        <v/>
      </c>
      <c r="E2162">
        <f>IF(B2162="","",IF(INPUT!$I$1="","",IF(C2162&lt;(INT(INPUT!$I$1)-INPUT!$I$2),"Off Meds",IF(C2162&lt;=(INT(INPUT!$I$1)+INPUT!$I$2),"Washout","On Meds"))))</f>
        <v/>
      </c>
      <c r="F2162">
        <f>IF(B2162="","",1.509*(LN(B2162)^1.084-5.381))</f>
        <v/>
      </c>
      <c r="G2162">
        <f>IF(F2162="","",IF(F2162&lt;0,10*F2162^2,0))</f>
        <v/>
      </c>
      <c r="H2162">
        <f>IF(F2162="","",IF(F2162&gt;0,10*F2162^2,0))</f>
        <v/>
      </c>
    </row>
    <row r="2163">
      <c r="A2163">
        <f>Input!A2163</f>
        <v/>
      </c>
      <c r="B2163">
        <f>IF(ISNUMBER(Input!B2163),IF(AND(Input!B2163&gt;=20,Input!B2163&lt;=700),Input!B2163,""),"")</f>
        <v/>
      </c>
      <c r="C2163">
        <f>IF(B2163="","",INT(A2163))</f>
        <v/>
      </c>
      <c r="D2163">
        <f>IF(B2163="","",HOUR(A2163))</f>
        <v/>
      </c>
      <c r="E2163">
        <f>IF(B2163="","",IF(INPUT!$I$1="","",IF(C2163&lt;(INT(INPUT!$I$1)-INPUT!$I$2),"Off Meds",IF(C2163&lt;=(INT(INPUT!$I$1)+INPUT!$I$2),"Washout","On Meds"))))</f>
        <v/>
      </c>
      <c r="F2163">
        <f>IF(B2163="","",1.509*(LN(B2163)^1.084-5.381))</f>
        <v/>
      </c>
      <c r="G2163">
        <f>IF(F2163="","",IF(F2163&lt;0,10*F2163^2,0))</f>
        <v/>
      </c>
      <c r="H2163">
        <f>IF(F2163="","",IF(F2163&gt;0,10*F2163^2,0))</f>
        <v/>
      </c>
    </row>
    <row r="2164">
      <c r="A2164">
        <f>Input!A2164</f>
        <v/>
      </c>
      <c r="B2164">
        <f>IF(ISNUMBER(Input!B2164),IF(AND(Input!B2164&gt;=20,Input!B2164&lt;=700),Input!B2164,""),"")</f>
        <v/>
      </c>
      <c r="C2164">
        <f>IF(B2164="","",INT(A2164))</f>
        <v/>
      </c>
      <c r="D2164">
        <f>IF(B2164="","",HOUR(A2164))</f>
        <v/>
      </c>
      <c r="E2164">
        <f>IF(B2164="","",IF(INPUT!$I$1="","",IF(C2164&lt;(INT(INPUT!$I$1)-INPUT!$I$2),"Off Meds",IF(C2164&lt;=(INT(INPUT!$I$1)+INPUT!$I$2),"Washout","On Meds"))))</f>
        <v/>
      </c>
      <c r="F2164">
        <f>IF(B2164="","",1.509*(LN(B2164)^1.084-5.381))</f>
        <v/>
      </c>
      <c r="G2164">
        <f>IF(F2164="","",IF(F2164&lt;0,10*F2164^2,0))</f>
        <v/>
      </c>
      <c r="H2164">
        <f>IF(F2164="","",IF(F2164&gt;0,10*F2164^2,0))</f>
        <v/>
      </c>
    </row>
    <row r="2165">
      <c r="A2165">
        <f>Input!A2165</f>
        <v/>
      </c>
      <c r="B2165">
        <f>IF(ISNUMBER(Input!B2165),IF(AND(Input!B2165&gt;=20,Input!B2165&lt;=700),Input!B2165,""),"")</f>
        <v/>
      </c>
      <c r="C2165">
        <f>IF(B2165="","",INT(A2165))</f>
        <v/>
      </c>
      <c r="D2165">
        <f>IF(B2165="","",HOUR(A2165))</f>
        <v/>
      </c>
      <c r="E2165">
        <f>IF(B2165="","",IF(INPUT!$I$1="","",IF(C2165&lt;(INT(INPUT!$I$1)-INPUT!$I$2),"Off Meds",IF(C2165&lt;=(INT(INPUT!$I$1)+INPUT!$I$2),"Washout","On Meds"))))</f>
        <v/>
      </c>
      <c r="F2165">
        <f>IF(B2165="","",1.509*(LN(B2165)^1.084-5.381))</f>
        <v/>
      </c>
      <c r="G2165">
        <f>IF(F2165="","",IF(F2165&lt;0,10*F2165^2,0))</f>
        <v/>
      </c>
      <c r="H2165">
        <f>IF(F2165="","",IF(F2165&gt;0,10*F2165^2,0))</f>
        <v/>
      </c>
    </row>
    <row r="2166">
      <c r="A2166">
        <f>Input!A2166</f>
        <v/>
      </c>
      <c r="B2166">
        <f>IF(ISNUMBER(Input!B2166),IF(AND(Input!B2166&gt;=20,Input!B2166&lt;=700),Input!B2166,""),"")</f>
        <v/>
      </c>
      <c r="C2166">
        <f>IF(B2166="","",INT(A2166))</f>
        <v/>
      </c>
      <c r="D2166">
        <f>IF(B2166="","",HOUR(A2166))</f>
        <v/>
      </c>
      <c r="E2166">
        <f>IF(B2166="","",IF(INPUT!$I$1="","",IF(C2166&lt;(INT(INPUT!$I$1)-INPUT!$I$2),"Off Meds",IF(C2166&lt;=(INT(INPUT!$I$1)+INPUT!$I$2),"Washout","On Meds"))))</f>
        <v/>
      </c>
      <c r="F2166">
        <f>IF(B2166="","",1.509*(LN(B2166)^1.084-5.381))</f>
        <v/>
      </c>
      <c r="G2166">
        <f>IF(F2166="","",IF(F2166&lt;0,10*F2166^2,0))</f>
        <v/>
      </c>
      <c r="H2166">
        <f>IF(F2166="","",IF(F2166&gt;0,10*F2166^2,0))</f>
        <v/>
      </c>
    </row>
    <row r="2167">
      <c r="A2167">
        <f>Input!A2167</f>
        <v/>
      </c>
      <c r="B2167">
        <f>IF(ISNUMBER(Input!B2167),IF(AND(Input!B2167&gt;=20,Input!B2167&lt;=700),Input!B2167,""),"")</f>
        <v/>
      </c>
      <c r="C2167">
        <f>IF(B2167="","",INT(A2167))</f>
        <v/>
      </c>
      <c r="D2167">
        <f>IF(B2167="","",HOUR(A2167))</f>
        <v/>
      </c>
      <c r="E2167">
        <f>IF(B2167="","",IF(INPUT!$I$1="","",IF(C2167&lt;(INT(INPUT!$I$1)-INPUT!$I$2),"Off Meds",IF(C2167&lt;=(INT(INPUT!$I$1)+INPUT!$I$2),"Washout","On Meds"))))</f>
        <v/>
      </c>
      <c r="F2167">
        <f>IF(B2167="","",1.509*(LN(B2167)^1.084-5.381))</f>
        <v/>
      </c>
      <c r="G2167">
        <f>IF(F2167="","",IF(F2167&lt;0,10*F2167^2,0))</f>
        <v/>
      </c>
      <c r="H2167">
        <f>IF(F2167="","",IF(F2167&gt;0,10*F2167^2,0))</f>
        <v/>
      </c>
    </row>
    <row r="2168">
      <c r="A2168">
        <f>Input!A2168</f>
        <v/>
      </c>
      <c r="B2168">
        <f>IF(ISNUMBER(Input!B2168),IF(AND(Input!B2168&gt;=20,Input!B2168&lt;=700),Input!B2168,""),"")</f>
        <v/>
      </c>
      <c r="C2168">
        <f>IF(B2168="","",INT(A2168))</f>
        <v/>
      </c>
      <c r="D2168">
        <f>IF(B2168="","",HOUR(A2168))</f>
        <v/>
      </c>
      <c r="E2168">
        <f>IF(B2168="","",IF(INPUT!$I$1="","",IF(C2168&lt;(INT(INPUT!$I$1)-INPUT!$I$2),"Off Meds",IF(C2168&lt;=(INT(INPUT!$I$1)+INPUT!$I$2),"Washout","On Meds"))))</f>
        <v/>
      </c>
      <c r="F2168">
        <f>IF(B2168="","",1.509*(LN(B2168)^1.084-5.381))</f>
        <v/>
      </c>
      <c r="G2168">
        <f>IF(F2168="","",IF(F2168&lt;0,10*F2168^2,0))</f>
        <v/>
      </c>
      <c r="H2168">
        <f>IF(F2168="","",IF(F2168&gt;0,10*F2168^2,0))</f>
        <v/>
      </c>
    </row>
    <row r="2169">
      <c r="A2169">
        <f>Input!A2169</f>
        <v/>
      </c>
      <c r="B2169">
        <f>IF(ISNUMBER(Input!B2169),IF(AND(Input!B2169&gt;=20,Input!B2169&lt;=700),Input!B2169,""),"")</f>
        <v/>
      </c>
      <c r="C2169">
        <f>IF(B2169="","",INT(A2169))</f>
        <v/>
      </c>
      <c r="D2169">
        <f>IF(B2169="","",HOUR(A2169))</f>
        <v/>
      </c>
      <c r="E2169">
        <f>IF(B2169="","",IF(INPUT!$I$1="","",IF(C2169&lt;(INT(INPUT!$I$1)-INPUT!$I$2),"Off Meds",IF(C2169&lt;=(INT(INPUT!$I$1)+INPUT!$I$2),"Washout","On Meds"))))</f>
        <v/>
      </c>
      <c r="F2169">
        <f>IF(B2169="","",1.509*(LN(B2169)^1.084-5.381))</f>
        <v/>
      </c>
      <c r="G2169">
        <f>IF(F2169="","",IF(F2169&lt;0,10*F2169^2,0))</f>
        <v/>
      </c>
      <c r="H2169">
        <f>IF(F2169="","",IF(F2169&gt;0,10*F2169^2,0))</f>
        <v/>
      </c>
    </row>
    <row r="2170">
      <c r="A2170">
        <f>Input!A2170</f>
        <v/>
      </c>
      <c r="B2170">
        <f>IF(ISNUMBER(Input!B2170),IF(AND(Input!B2170&gt;=20,Input!B2170&lt;=700),Input!B2170,""),"")</f>
        <v/>
      </c>
      <c r="C2170">
        <f>IF(B2170="","",INT(A2170))</f>
        <v/>
      </c>
      <c r="D2170">
        <f>IF(B2170="","",HOUR(A2170))</f>
        <v/>
      </c>
      <c r="E2170">
        <f>IF(B2170="","",IF(INPUT!$I$1="","",IF(C2170&lt;(INT(INPUT!$I$1)-INPUT!$I$2),"Off Meds",IF(C2170&lt;=(INT(INPUT!$I$1)+INPUT!$I$2),"Washout","On Meds"))))</f>
        <v/>
      </c>
      <c r="F2170">
        <f>IF(B2170="","",1.509*(LN(B2170)^1.084-5.381))</f>
        <v/>
      </c>
      <c r="G2170">
        <f>IF(F2170="","",IF(F2170&lt;0,10*F2170^2,0))</f>
        <v/>
      </c>
      <c r="H2170">
        <f>IF(F2170="","",IF(F2170&gt;0,10*F2170^2,0))</f>
        <v/>
      </c>
    </row>
    <row r="2171">
      <c r="A2171">
        <f>Input!A2171</f>
        <v/>
      </c>
      <c r="B2171">
        <f>IF(ISNUMBER(Input!B2171),IF(AND(Input!B2171&gt;=20,Input!B2171&lt;=700),Input!B2171,""),"")</f>
        <v/>
      </c>
      <c r="C2171">
        <f>IF(B2171="","",INT(A2171))</f>
        <v/>
      </c>
      <c r="D2171">
        <f>IF(B2171="","",HOUR(A2171))</f>
        <v/>
      </c>
      <c r="E2171">
        <f>IF(B2171="","",IF(INPUT!$I$1="","",IF(C2171&lt;(INT(INPUT!$I$1)-INPUT!$I$2),"Off Meds",IF(C2171&lt;=(INT(INPUT!$I$1)+INPUT!$I$2),"Washout","On Meds"))))</f>
        <v/>
      </c>
      <c r="F2171">
        <f>IF(B2171="","",1.509*(LN(B2171)^1.084-5.381))</f>
        <v/>
      </c>
      <c r="G2171">
        <f>IF(F2171="","",IF(F2171&lt;0,10*F2171^2,0))</f>
        <v/>
      </c>
      <c r="H2171">
        <f>IF(F2171="","",IF(F2171&gt;0,10*F2171^2,0))</f>
        <v/>
      </c>
    </row>
    <row r="2172">
      <c r="A2172">
        <f>Input!A2172</f>
        <v/>
      </c>
      <c r="B2172">
        <f>IF(ISNUMBER(Input!B2172),IF(AND(Input!B2172&gt;=20,Input!B2172&lt;=700),Input!B2172,""),"")</f>
        <v/>
      </c>
      <c r="C2172">
        <f>IF(B2172="","",INT(A2172))</f>
        <v/>
      </c>
      <c r="D2172">
        <f>IF(B2172="","",HOUR(A2172))</f>
        <v/>
      </c>
      <c r="E2172">
        <f>IF(B2172="","",IF(INPUT!$I$1="","",IF(C2172&lt;(INT(INPUT!$I$1)-INPUT!$I$2),"Off Meds",IF(C2172&lt;=(INT(INPUT!$I$1)+INPUT!$I$2),"Washout","On Meds"))))</f>
        <v/>
      </c>
      <c r="F2172">
        <f>IF(B2172="","",1.509*(LN(B2172)^1.084-5.381))</f>
        <v/>
      </c>
      <c r="G2172">
        <f>IF(F2172="","",IF(F2172&lt;0,10*F2172^2,0))</f>
        <v/>
      </c>
      <c r="H2172">
        <f>IF(F2172="","",IF(F2172&gt;0,10*F2172^2,0))</f>
        <v/>
      </c>
    </row>
    <row r="2173">
      <c r="A2173">
        <f>Input!A2173</f>
        <v/>
      </c>
      <c r="B2173">
        <f>IF(ISNUMBER(Input!B2173),IF(AND(Input!B2173&gt;=20,Input!B2173&lt;=700),Input!B2173,""),"")</f>
        <v/>
      </c>
      <c r="C2173">
        <f>IF(B2173="","",INT(A2173))</f>
        <v/>
      </c>
      <c r="D2173">
        <f>IF(B2173="","",HOUR(A2173))</f>
        <v/>
      </c>
      <c r="E2173">
        <f>IF(B2173="","",IF(INPUT!$I$1="","",IF(C2173&lt;(INT(INPUT!$I$1)-INPUT!$I$2),"Off Meds",IF(C2173&lt;=(INT(INPUT!$I$1)+INPUT!$I$2),"Washout","On Meds"))))</f>
        <v/>
      </c>
      <c r="F2173">
        <f>IF(B2173="","",1.509*(LN(B2173)^1.084-5.381))</f>
        <v/>
      </c>
      <c r="G2173">
        <f>IF(F2173="","",IF(F2173&lt;0,10*F2173^2,0))</f>
        <v/>
      </c>
      <c r="H2173">
        <f>IF(F2173="","",IF(F2173&gt;0,10*F2173^2,0))</f>
        <v/>
      </c>
    </row>
    <row r="2174">
      <c r="A2174">
        <f>Input!A2174</f>
        <v/>
      </c>
      <c r="B2174">
        <f>IF(ISNUMBER(Input!B2174),IF(AND(Input!B2174&gt;=20,Input!B2174&lt;=700),Input!B2174,""),"")</f>
        <v/>
      </c>
      <c r="C2174">
        <f>IF(B2174="","",INT(A2174))</f>
        <v/>
      </c>
      <c r="D2174">
        <f>IF(B2174="","",HOUR(A2174))</f>
        <v/>
      </c>
      <c r="E2174">
        <f>IF(B2174="","",IF(INPUT!$I$1="","",IF(C2174&lt;(INT(INPUT!$I$1)-INPUT!$I$2),"Off Meds",IF(C2174&lt;=(INT(INPUT!$I$1)+INPUT!$I$2),"Washout","On Meds"))))</f>
        <v/>
      </c>
      <c r="F2174">
        <f>IF(B2174="","",1.509*(LN(B2174)^1.084-5.381))</f>
        <v/>
      </c>
      <c r="G2174">
        <f>IF(F2174="","",IF(F2174&lt;0,10*F2174^2,0))</f>
        <v/>
      </c>
      <c r="H2174">
        <f>IF(F2174="","",IF(F2174&gt;0,10*F2174^2,0))</f>
        <v/>
      </c>
    </row>
    <row r="2175">
      <c r="A2175">
        <f>Input!A2175</f>
        <v/>
      </c>
      <c r="B2175">
        <f>IF(ISNUMBER(Input!B2175),IF(AND(Input!B2175&gt;=20,Input!B2175&lt;=700),Input!B2175,""),"")</f>
        <v/>
      </c>
      <c r="C2175">
        <f>IF(B2175="","",INT(A2175))</f>
        <v/>
      </c>
      <c r="D2175">
        <f>IF(B2175="","",HOUR(A2175))</f>
        <v/>
      </c>
      <c r="E2175">
        <f>IF(B2175="","",IF(INPUT!$I$1="","",IF(C2175&lt;(INT(INPUT!$I$1)-INPUT!$I$2),"Off Meds",IF(C2175&lt;=(INT(INPUT!$I$1)+INPUT!$I$2),"Washout","On Meds"))))</f>
        <v/>
      </c>
      <c r="F2175">
        <f>IF(B2175="","",1.509*(LN(B2175)^1.084-5.381))</f>
        <v/>
      </c>
      <c r="G2175">
        <f>IF(F2175="","",IF(F2175&lt;0,10*F2175^2,0))</f>
        <v/>
      </c>
      <c r="H2175">
        <f>IF(F2175="","",IF(F2175&gt;0,10*F2175^2,0))</f>
        <v/>
      </c>
    </row>
    <row r="2176">
      <c r="A2176">
        <f>Input!A2176</f>
        <v/>
      </c>
      <c r="B2176">
        <f>IF(ISNUMBER(Input!B2176),IF(AND(Input!B2176&gt;=20,Input!B2176&lt;=700),Input!B2176,""),"")</f>
        <v/>
      </c>
      <c r="C2176">
        <f>IF(B2176="","",INT(A2176))</f>
        <v/>
      </c>
      <c r="D2176">
        <f>IF(B2176="","",HOUR(A2176))</f>
        <v/>
      </c>
      <c r="E2176">
        <f>IF(B2176="","",IF(INPUT!$I$1="","",IF(C2176&lt;(INT(INPUT!$I$1)-INPUT!$I$2),"Off Meds",IF(C2176&lt;=(INT(INPUT!$I$1)+INPUT!$I$2),"Washout","On Meds"))))</f>
        <v/>
      </c>
      <c r="F2176">
        <f>IF(B2176="","",1.509*(LN(B2176)^1.084-5.381))</f>
        <v/>
      </c>
      <c r="G2176">
        <f>IF(F2176="","",IF(F2176&lt;0,10*F2176^2,0))</f>
        <v/>
      </c>
      <c r="H2176">
        <f>IF(F2176="","",IF(F2176&gt;0,10*F2176^2,0))</f>
        <v/>
      </c>
    </row>
    <row r="2177">
      <c r="A2177">
        <f>Input!A2177</f>
        <v/>
      </c>
      <c r="B2177">
        <f>IF(ISNUMBER(Input!B2177),IF(AND(Input!B2177&gt;=20,Input!B2177&lt;=700),Input!B2177,""),"")</f>
        <v/>
      </c>
      <c r="C2177">
        <f>IF(B2177="","",INT(A2177))</f>
        <v/>
      </c>
      <c r="D2177">
        <f>IF(B2177="","",HOUR(A2177))</f>
        <v/>
      </c>
      <c r="E2177">
        <f>IF(B2177="","",IF(INPUT!$I$1="","",IF(C2177&lt;(INT(INPUT!$I$1)-INPUT!$I$2),"Off Meds",IF(C2177&lt;=(INT(INPUT!$I$1)+INPUT!$I$2),"Washout","On Meds"))))</f>
        <v/>
      </c>
      <c r="F2177">
        <f>IF(B2177="","",1.509*(LN(B2177)^1.084-5.381))</f>
        <v/>
      </c>
      <c r="G2177">
        <f>IF(F2177="","",IF(F2177&lt;0,10*F2177^2,0))</f>
        <v/>
      </c>
      <c r="H2177">
        <f>IF(F2177="","",IF(F2177&gt;0,10*F2177^2,0))</f>
        <v/>
      </c>
    </row>
    <row r="2178">
      <c r="A2178">
        <f>Input!A2178</f>
        <v/>
      </c>
      <c r="B2178">
        <f>IF(ISNUMBER(Input!B2178),IF(AND(Input!B2178&gt;=20,Input!B2178&lt;=700),Input!B2178,""),"")</f>
        <v/>
      </c>
      <c r="C2178">
        <f>IF(B2178="","",INT(A2178))</f>
        <v/>
      </c>
      <c r="D2178">
        <f>IF(B2178="","",HOUR(A2178))</f>
        <v/>
      </c>
      <c r="E2178">
        <f>IF(B2178="","",IF(INPUT!$I$1="","",IF(C2178&lt;(INT(INPUT!$I$1)-INPUT!$I$2),"Off Meds",IF(C2178&lt;=(INT(INPUT!$I$1)+INPUT!$I$2),"Washout","On Meds"))))</f>
        <v/>
      </c>
      <c r="F2178">
        <f>IF(B2178="","",1.509*(LN(B2178)^1.084-5.381))</f>
        <v/>
      </c>
      <c r="G2178">
        <f>IF(F2178="","",IF(F2178&lt;0,10*F2178^2,0))</f>
        <v/>
      </c>
      <c r="H2178">
        <f>IF(F2178="","",IF(F2178&gt;0,10*F2178^2,0))</f>
        <v/>
      </c>
    </row>
    <row r="2179">
      <c r="A2179">
        <f>Input!A2179</f>
        <v/>
      </c>
      <c r="B2179">
        <f>IF(ISNUMBER(Input!B2179),IF(AND(Input!B2179&gt;=20,Input!B2179&lt;=700),Input!B2179,""),"")</f>
        <v/>
      </c>
      <c r="C2179">
        <f>IF(B2179="","",INT(A2179))</f>
        <v/>
      </c>
      <c r="D2179">
        <f>IF(B2179="","",HOUR(A2179))</f>
        <v/>
      </c>
      <c r="E2179">
        <f>IF(B2179="","",IF(INPUT!$I$1="","",IF(C2179&lt;(INT(INPUT!$I$1)-INPUT!$I$2),"Off Meds",IF(C2179&lt;=(INT(INPUT!$I$1)+INPUT!$I$2),"Washout","On Meds"))))</f>
        <v/>
      </c>
      <c r="F2179">
        <f>IF(B2179="","",1.509*(LN(B2179)^1.084-5.381))</f>
        <v/>
      </c>
      <c r="G2179">
        <f>IF(F2179="","",IF(F2179&lt;0,10*F2179^2,0))</f>
        <v/>
      </c>
      <c r="H2179">
        <f>IF(F2179="","",IF(F2179&gt;0,10*F2179^2,0))</f>
        <v/>
      </c>
    </row>
    <row r="2180">
      <c r="A2180">
        <f>Input!A2180</f>
        <v/>
      </c>
      <c r="B2180">
        <f>IF(ISNUMBER(Input!B2180),IF(AND(Input!B2180&gt;=20,Input!B2180&lt;=700),Input!B2180,""),"")</f>
        <v/>
      </c>
      <c r="C2180">
        <f>IF(B2180="","",INT(A2180))</f>
        <v/>
      </c>
      <c r="D2180">
        <f>IF(B2180="","",HOUR(A2180))</f>
        <v/>
      </c>
      <c r="E2180">
        <f>IF(B2180="","",IF(INPUT!$I$1="","",IF(C2180&lt;(INT(INPUT!$I$1)-INPUT!$I$2),"Off Meds",IF(C2180&lt;=(INT(INPUT!$I$1)+INPUT!$I$2),"Washout","On Meds"))))</f>
        <v/>
      </c>
      <c r="F2180">
        <f>IF(B2180="","",1.509*(LN(B2180)^1.084-5.381))</f>
        <v/>
      </c>
      <c r="G2180">
        <f>IF(F2180="","",IF(F2180&lt;0,10*F2180^2,0))</f>
        <v/>
      </c>
      <c r="H2180">
        <f>IF(F2180="","",IF(F2180&gt;0,10*F2180^2,0))</f>
        <v/>
      </c>
    </row>
    <row r="2181">
      <c r="A2181">
        <f>Input!A2181</f>
        <v/>
      </c>
      <c r="B2181">
        <f>IF(ISNUMBER(Input!B2181),IF(AND(Input!B2181&gt;=20,Input!B2181&lt;=700),Input!B2181,""),"")</f>
        <v/>
      </c>
      <c r="C2181">
        <f>IF(B2181="","",INT(A2181))</f>
        <v/>
      </c>
      <c r="D2181">
        <f>IF(B2181="","",HOUR(A2181))</f>
        <v/>
      </c>
      <c r="E2181">
        <f>IF(B2181="","",IF(INPUT!$I$1="","",IF(C2181&lt;(INT(INPUT!$I$1)-INPUT!$I$2),"Off Meds",IF(C2181&lt;=(INT(INPUT!$I$1)+INPUT!$I$2),"Washout","On Meds"))))</f>
        <v/>
      </c>
      <c r="F2181">
        <f>IF(B2181="","",1.509*(LN(B2181)^1.084-5.381))</f>
        <v/>
      </c>
      <c r="G2181">
        <f>IF(F2181="","",IF(F2181&lt;0,10*F2181^2,0))</f>
        <v/>
      </c>
      <c r="H2181">
        <f>IF(F2181="","",IF(F2181&gt;0,10*F2181^2,0))</f>
        <v/>
      </c>
    </row>
    <row r="2182">
      <c r="A2182">
        <f>Input!A2182</f>
        <v/>
      </c>
      <c r="B2182">
        <f>IF(ISNUMBER(Input!B2182),IF(AND(Input!B2182&gt;=20,Input!B2182&lt;=700),Input!B2182,""),"")</f>
        <v/>
      </c>
      <c r="C2182">
        <f>IF(B2182="","",INT(A2182))</f>
        <v/>
      </c>
      <c r="D2182">
        <f>IF(B2182="","",HOUR(A2182))</f>
        <v/>
      </c>
      <c r="E2182">
        <f>IF(B2182="","",IF(INPUT!$I$1="","",IF(C2182&lt;(INT(INPUT!$I$1)-INPUT!$I$2),"Off Meds",IF(C2182&lt;=(INT(INPUT!$I$1)+INPUT!$I$2),"Washout","On Meds"))))</f>
        <v/>
      </c>
      <c r="F2182">
        <f>IF(B2182="","",1.509*(LN(B2182)^1.084-5.381))</f>
        <v/>
      </c>
      <c r="G2182">
        <f>IF(F2182="","",IF(F2182&lt;0,10*F2182^2,0))</f>
        <v/>
      </c>
      <c r="H2182">
        <f>IF(F2182="","",IF(F2182&gt;0,10*F2182^2,0))</f>
        <v/>
      </c>
    </row>
    <row r="2183">
      <c r="A2183">
        <f>Input!A2183</f>
        <v/>
      </c>
      <c r="B2183">
        <f>IF(ISNUMBER(Input!B2183),IF(AND(Input!B2183&gt;=20,Input!B2183&lt;=700),Input!B2183,""),"")</f>
        <v/>
      </c>
      <c r="C2183">
        <f>IF(B2183="","",INT(A2183))</f>
        <v/>
      </c>
      <c r="D2183">
        <f>IF(B2183="","",HOUR(A2183))</f>
        <v/>
      </c>
      <c r="E2183">
        <f>IF(B2183="","",IF(INPUT!$I$1="","",IF(C2183&lt;(INT(INPUT!$I$1)-INPUT!$I$2),"Off Meds",IF(C2183&lt;=(INT(INPUT!$I$1)+INPUT!$I$2),"Washout","On Meds"))))</f>
        <v/>
      </c>
      <c r="F2183">
        <f>IF(B2183="","",1.509*(LN(B2183)^1.084-5.381))</f>
        <v/>
      </c>
      <c r="G2183">
        <f>IF(F2183="","",IF(F2183&lt;0,10*F2183^2,0))</f>
        <v/>
      </c>
      <c r="H2183">
        <f>IF(F2183="","",IF(F2183&gt;0,10*F2183^2,0))</f>
        <v/>
      </c>
    </row>
    <row r="2184">
      <c r="A2184">
        <f>Input!A2184</f>
        <v/>
      </c>
      <c r="B2184">
        <f>IF(ISNUMBER(Input!B2184),IF(AND(Input!B2184&gt;=20,Input!B2184&lt;=700),Input!B2184,""),"")</f>
        <v/>
      </c>
      <c r="C2184">
        <f>IF(B2184="","",INT(A2184))</f>
        <v/>
      </c>
      <c r="D2184">
        <f>IF(B2184="","",HOUR(A2184))</f>
        <v/>
      </c>
      <c r="E2184">
        <f>IF(B2184="","",IF(INPUT!$I$1="","",IF(C2184&lt;(INT(INPUT!$I$1)-INPUT!$I$2),"Off Meds",IF(C2184&lt;=(INT(INPUT!$I$1)+INPUT!$I$2),"Washout","On Meds"))))</f>
        <v/>
      </c>
      <c r="F2184">
        <f>IF(B2184="","",1.509*(LN(B2184)^1.084-5.381))</f>
        <v/>
      </c>
      <c r="G2184">
        <f>IF(F2184="","",IF(F2184&lt;0,10*F2184^2,0))</f>
        <v/>
      </c>
      <c r="H2184">
        <f>IF(F2184="","",IF(F2184&gt;0,10*F2184^2,0))</f>
        <v/>
      </c>
    </row>
    <row r="2185">
      <c r="A2185">
        <f>Input!A2185</f>
        <v/>
      </c>
      <c r="B2185">
        <f>IF(ISNUMBER(Input!B2185),IF(AND(Input!B2185&gt;=20,Input!B2185&lt;=700),Input!B2185,""),"")</f>
        <v/>
      </c>
      <c r="C2185">
        <f>IF(B2185="","",INT(A2185))</f>
        <v/>
      </c>
      <c r="D2185">
        <f>IF(B2185="","",HOUR(A2185))</f>
        <v/>
      </c>
      <c r="E2185">
        <f>IF(B2185="","",IF(INPUT!$I$1="","",IF(C2185&lt;(INT(INPUT!$I$1)-INPUT!$I$2),"Off Meds",IF(C2185&lt;=(INT(INPUT!$I$1)+INPUT!$I$2),"Washout","On Meds"))))</f>
        <v/>
      </c>
      <c r="F2185">
        <f>IF(B2185="","",1.509*(LN(B2185)^1.084-5.381))</f>
        <v/>
      </c>
      <c r="G2185">
        <f>IF(F2185="","",IF(F2185&lt;0,10*F2185^2,0))</f>
        <v/>
      </c>
      <c r="H2185">
        <f>IF(F2185="","",IF(F2185&gt;0,10*F2185^2,0))</f>
        <v/>
      </c>
    </row>
    <row r="2186">
      <c r="A2186">
        <f>Input!A2186</f>
        <v/>
      </c>
      <c r="B2186">
        <f>IF(ISNUMBER(Input!B2186),IF(AND(Input!B2186&gt;=20,Input!B2186&lt;=700),Input!B2186,""),"")</f>
        <v/>
      </c>
      <c r="C2186">
        <f>IF(B2186="","",INT(A2186))</f>
        <v/>
      </c>
      <c r="D2186">
        <f>IF(B2186="","",HOUR(A2186))</f>
        <v/>
      </c>
      <c r="E2186">
        <f>IF(B2186="","",IF(INPUT!$I$1="","",IF(C2186&lt;(INT(INPUT!$I$1)-INPUT!$I$2),"Off Meds",IF(C2186&lt;=(INT(INPUT!$I$1)+INPUT!$I$2),"Washout","On Meds"))))</f>
        <v/>
      </c>
      <c r="F2186">
        <f>IF(B2186="","",1.509*(LN(B2186)^1.084-5.381))</f>
        <v/>
      </c>
      <c r="G2186">
        <f>IF(F2186="","",IF(F2186&lt;0,10*F2186^2,0))</f>
        <v/>
      </c>
      <c r="H2186">
        <f>IF(F2186="","",IF(F2186&gt;0,10*F2186^2,0))</f>
        <v/>
      </c>
    </row>
    <row r="2187">
      <c r="A2187">
        <f>Input!A2187</f>
        <v/>
      </c>
      <c r="B2187">
        <f>IF(ISNUMBER(Input!B2187),IF(AND(Input!B2187&gt;=20,Input!B2187&lt;=700),Input!B2187,""),"")</f>
        <v/>
      </c>
      <c r="C2187">
        <f>IF(B2187="","",INT(A2187))</f>
        <v/>
      </c>
      <c r="D2187">
        <f>IF(B2187="","",HOUR(A2187))</f>
        <v/>
      </c>
      <c r="E2187">
        <f>IF(B2187="","",IF(INPUT!$I$1="","",IF(C2187&lt;(INT(INPUT!$I$1)-INPUT!$I$2),"Off Meds",IF(C2187&lt;=(INT(INPUT!$I$1)+INPUT!$I$2),"Washout","On Meds"))))</f>
        <v/>
      </c>
      <c r="F2187">
        <f>IF(B2187="","",1.509*(LN(B2187)^1.084-5.381))</f>
        <v/>
      </c>
      <c r="G2187">
        <f>IF(F2187="","",IF(F2187&lt;0,10*F2187^2,0))</f>
        <v/>
      </c>
      <c r="H2187">
        <f>IF(F2187="","",IF(F2187&gt;0,10*F2187^2,0))</f>
        <v/>
      </c>
    </row>
    <row r="2188">
      <c r="A2188">
        <f>Input!A2188</f>
        <v/>
      </c>
      <c r="B2188">
        <f>IF(ISNUMBER(Input!B2188),IF(AND(Input!B2188&gt;=20,Input!B2188&lt;=700),Input!B2188,""),"")</f>
        <v/>
      </c>
      <c r="C2188">
        <f>IF(B2188="","",INT(A2188))</f>
        <v/>
      </c>
      <c r="D2188">
        <f>IF(B2188="","",HOUR(A2188))</f>
        <v/>
      </c>
      <c r="E2188">
        <f>IF(B2188="","",IF(INPUT!$I$1="","",IF(C2188&lt;(INT(INPUT!$I$1)-INPUT!$I$2),"Off Meds",IF(C2188&lt;=(INT(INPUT!$I$1)+INPUT!$I$2),"Washout","On Meds"))))</f>
        <v/>
      </c>
      <c r="F2188">
        <f>IF(B2188="","",1.509*(LN(B2188)^1.084-5.381))</f>
        <v/>
      </c>
      <c r="G2188">
        <f>IF(F2188="","",IF(F2188&lt;0,10*F2188^2,0))</f>
        <v/>
      </c>
      <c r="H2188">
        <f>IF(F2188="","",IF(F2188&gt;0,10*F2188^2,0))</f>
        <v/>
      </c>
    </row>
    <row r="2189">
      <c r="A2189">
        <f>Input!A2189</f>
        <v/>
      </c>
      <c r="B2189">
        <f>IF(ISNUMBER(Input!B2189),IF(AND(Input!B2189&gt;=20,Input!B2189&lt;=700),Input!B2189,""),"")</f>
        <v/>
      </c>
      <c r="C2189">
        <f>IF(B2189="","",INT(A2189))</f>
        <v/>
      </c>
      <c r="D2189">
        <f>IF(B2189="","",HOUR(A2189))</f>
        <v/>
      </c>
      <c r="E2189">
        <f>IF(B2189="","",IF(INPUT!$I$1="","",IF(C2189&lt;(INT(INPUT!$I$1)-INPUT!$I$2),"Off Meds",IF(C2189&lt;=(INT(INPUT!$I$1)+INPUT!$I$2),"Washout","On Meds"))))</f>
        <v/>
      </c>
      <c r="F2189">
        <f>IF(B2189="","",1.509*(LN(B2189)^1.084-5.381))</f>
        <v/>
      </c>
      <c r="G2189">
        <f>IF(F2189="","",IF(F2189&lt;0,10*F2189^2,0))</f>
        <v/>
      </c>
      <c r="H2189">
        <f>IF(F2189="","",IF(F2189&gt;0,10*F2189^2,0))</f>
        <v/>
      </c>
    </row>
    <row r="2190">
      <c r="A2190">
        <f>Input!A2190</f>
        <v/>
      </c>
      <c r="B2190">
        <f>IF(ISNUMBER(Input!B2190),IF(AND(Input!B2190&gt;=20,Input!B2190&lt;=700),Input!B2190,""),"")</f>
        <v/>
      </c>
      <c r="C2190">
        <f>IF(B2190="","",INT(A2190))</f>
        <v/>
      </c>
      <c r="D2190">
        <f>IF(B2190="","",HOUR(A2190))</f>
        <v/>
      </c>
      <c r="E2190">
        <f>IF(B2190="","",IF(INPUT!$I$1="","",IF(C2190&lt;(INT(INPUT!$I$1)-INPUT!$I$2),"Off Meds",IF(C2190&lt;=(INT(INPUT!$I$1)+INPUT!$I$2),"Washout","On Meds"))))</f>
        <v/>
      </c>
      <c r="F2190">
        <f>IF(B2190="","",1.509*(LN(B2190)^1.084-5.381))</f>
        <v/>
      </c>
      <c r="G2190">
        <f>IF(F2190="","",IF(F2190&lt;0,10*F2190^2,0))</f>
        <v/>
      </c>
      <c r="H2190">
        <f>IF(F2190="","",IF(F2190&gt;0,10*F2190^2,0))</f>
        <v/>
      </c>
    </row>
    <row r="2191">
      <c r="A2191">
        <f>Input!A2191</f>
        <v/>
      </c>
      <c r="B2191">
        <f>IF(ISNUMBER(Input!B2191),IF(AND(Input!B2191&gt;=20,Input!B2191&lt;=700),Input!B2191,""),"")</f>
        <v/>
      </c>
      <c r="C2191">
        <f>IF(B2191="","",INT(A2191))</f>
        <v/>
      </c>
      <c r="D2191">
        <f>IF(B2191="","",HOUR(A2191))</f>
        <v/>
      </c>
      <c r="E2191">
        <f>IF(B2191="","",IF(INPUT!$I$1="","",IF(C2191&lt;(INT(INPUT!$I$1)-INPUT!$I$2),"Off Meds",IF(C2191&lt;=(INT(INPUT!$I$1)+INPUT!$I$2),"Washout","On Meds"))))</f>
        <v/>
      </c>
      <c r="F2191">
        <f>IF(B2191="","",1.509*(LN(B2191)^1.084-5.381))</f>
        <v/>
      </c>
      <c r="G2191">
        <f>IF(F2191="","",IF(F2191&lt;0,10*F2191^2,0))</f>
        <v/>
      </c>
      <c r="H2191">
        <f>IF(F2191="","",IF(F2191&gt;0,10*F2191^2,0))</f>
        <v/>
      </c>
    </row>
    <row r="2192">
      <c r="A2192">
        <f>Input!A2192</f>
        <v/>
      </c>
      <c r="B2192">
        <f>IF(ISNUMBER(Input!B2192),IF(AND(Input!B2192&gt;=20,Input!B2192&lt;=700),Input!B2192,""),"")</f>
        <v/>
      </c>
      <c r="C2192">
        <f>IF(B2192="","",INT(A2192))</f>
        <v/>
      </c>
      <c r="D2192">
        <f>IF(B2192="","",HOUR(A2192))</f>
        <v/>
      </c>
      <c r="E2192">
        <f>IF(B2192="","",IF(INPUT!$I$1="","",IF(C2192&lt;(INT(INPUT!$I$1)-INPUT!$I$2),"Off Meds",IF(C2192&lt;=(INT(INPUT!$I$1)+INPUT!$I$2),"Washout","On Meds"))))</f>
        <v/>
      </c>
      <c r="F2192">
        <f>IF(B2192="","",1.509*(LN(B2192)^1.084-5.381))</f>
        <v/>
      </c>
      <c r="G2192">
        <f>IF(F2192="","",IF(F2192&lt;0,10*F2192^2,0))</f>
        <v/>
      </c>
      <c r="H2192">
        <f>IF(F2192="","",IF(F2192&gt;0,10*F2192^2,0))</f>
        <v/>
      </c>
    </row>
    <row r="2193">
      <c r="A2193">
        <f>Input!A2193</f>
        <v/>
      </c>
      <c r="B2193">
        <f>IF(ISNUMBER(Input!B2193),IF(AND(Input!B2193&gt;=20,Input!B2193&lt;=700),Input!B2193,""),"")</f>
        <v/>
      </c>
      <c r="C2193">
        <f>IF(B2193="","",INT(A2193))</f>
        <v/>
      </c>
      <c r="D2193">
        <f>IF(B2193="","",HOUR(A2193))</f>
        <v/>
      </c>
      <c r="E2193">
        <f>IF(B2193="","",IF(INPUT!$I$1="","",IF(C2193&lt;(INT(INPUT!$I$1)-INPUT!$I$2),"Off Meds",IF(C2193&lt;=(INT(INPUT!$I$1)+INPUT!$I$2),"Washout","On Meds"))))</f>
        <v/>
      </c>
      <c r="F2193">
        <f>IF(B2193="","",1.509*(LN(B2193)^1.084-5.381))</f>
        <v/>
      </c>
      <c r="G2193">
        <f>IF(F2193="","",IF(F2193&lt;0,10*F2193^2,0))</f>
        <v/>
      </c>
      <c r="H2193">
        <f>IF(F2193="","",IF(F2193&gt;0,10*F2193^2,0))</f>
        <v/>
      </c>
    </row>
    <row r="2194">
      <c r="A2194">
        <f>Input!A2194</f>
        <v/>
      </c>
      <c r="B2194">
        <f>IF(ISNUMBER(Input!B2194),IF(AND(Input!B2194&gt;=20,Input!B2194&lt;=700),Input!B2194,""),"")</f>
        <v/>
      </c>
      <c r="C2194">
        <f>IF(B2194="","",INT(A2194))</f>
        <v/>
      </c>
      <c r="D2194">
        <f>IF(B2194="","",HOUR(A2194))</f>
        <v/>
      </c>
      <c r="E2194">
        <f>IF(B2194="","",IF(INPUT!$I$1="","",IF(C2194&lt;(INT(INPUT!$I$1)-INPUT!$I$2),"Off Meds",IF(C2194&lt;=(INT(INPUT!$I$1)+INPUT!$I$2),"Washout","On Meds"))))</f>
        <v/>
      </c>
      <c r="F2194">
        <f>IF(B2194="","",1.509*(LN(B2194)^1.084-5.381))</f>
        <v/>
      </c>
      <c r="G2194">
        <f>IF(F2194="","",IF(F2194&lt;0,10*F2194^2,0))</f>
        <v/>
      </c>
      <c r="H2194">
        <f>IF(F2194="","",IF(F2194&gt;0,10*F2194^2,0))</f>
        <v/>
      </c>
    </row>
    <row r="2195">
      <c r="A2195">
        <f>Input!A2195</f>
        <v/>
      </c>
      <c r="B2195">
        <f>IF(ISNUMBER(Input!B2195),IF(AND(Input!B2195&gt;=20,Input!B2195&lt;=700),Input!B2195,""),"")</f>
        <v/>
      </c>
      <c r="C2195">
        <f>IF(B2195="","",INT(A2195))</f>
        <v/>
      </c>
      <c r="D2195">
        <f>IF(B2195="","",HOUR(A2195))</f>
        <v/>
      </c>
      <c r="E2195">
        <f>IF(B2195="","",IF(INPUT!$I$1="","",IF(C2195&lt;(INT(INPUT!$I$1)-INPUT!$I$2),"Off Meds",IF(C2195&lt;=(INT(INPUT!$I$1)+INPUT!$I$2),"Washout","On Meds"))))</f>
        <v/>
      </c>
      <c r="F2195">
        <f>IF(B2195="","",1.509*(LN(B2195)^1.084-5.381))</f>
        <v/>
      </c>
      <c r="G2195">
        <f>IF(F2195="","",IF(F2195&lt;0,10*F2195^2,0))</f>
        <v/>
      </c>
      <c r="H2195">
        <f>IF(F2195="","",IF(F2195&gt;0,10*F2195^2,0))</f>
        <v/>
      </c>
    </row>
    <row r="2196">
      <c r="A2196">
        <f>Input!A2196</f>
        <v/>
      </c>
      <c r="B2196">
        <f>IF(ISNUMBER(Input!B2196),IF(AND(Input!B2196&gt;=20,Input!B2196&lt;=700),Input!B2196,""),"")</f>
        <v/>
      </c>
      <c r="C2196">
        <f>IF(B2196="","",INT(A2196))</f>
        <v/>
      </c>
      <c r="D2196">
        <f>IF(B2196="","",HOUR(A2196))</f>
        <v/>
      </c>
      <c r="E2196">
        <f>IF(B2196="","",IF(INPUT!$I$1="","",IF(C2196&lt;(INT(INPUT!$I$1)-INPUT!$I$2),"Off Meds",IF(C2196&lt;=(INT(INPUT!$I$1)+INPUT!$I$2),"Washout","On Meds"))))</f>
        <v/>
      </c>
      <c r="F2196">
        <f>IF(B2196="","",1.509*(LN(B2196)^1.084-5.381))</f>
        <v/>
      </c>
      <c r="G2196">
        <f>IF(F2196="","",IF(F2196&lt;0,10*F2196^2,0))</f>
        <v/>
      </c>
      <c r="H2196">
        <f>IF(F2196="","",IF(F2196&gt;0,10*F2196^2,0))</f>
        <v/>
      </c>
    </row>
    <row r="2197">
      <c r="A2197">
        <f>Input!A2197</f>
        <v/>
      </c>
      <c r="B2197">
        <f>IF(ISNUMBER(Input!B2197),IF(AND(Input!B2197&gt;=20,Input!B2197&lt;=700),Input!B2197,""),"")</f>
        <v/>
      </c>
      <c r="C2197">
        <f>IF(B2197="","",INT(A2197))</f>
        <v/>
      </c>
      <c r="D2197">
        <f>IF(B2197="","",HOUR(A2197))</f>
        <v/>
      </c>
      <c r="E2197">
        <f>IF(B2197="","",IF(INPUT!$I$1="","",IF(C2197&lt;(INT(INPUT!$I$1)-INPUT!$I$2),"Off Meds",IF(C2197&lt;=(INT(INPUT!$I$1)+INPUT!$I$2),"Washout","On Meds"))))</f>
        <v/>
      </c>
      <c r="F2197">
        <f>IF(B2197="","",1.509*(LN(B2197)^1.084-5.381))</f>
        <v/>
      </c>
      <c r="G2197">
        <f>IF(F2197="","",IF(F2197&lt;0,10*F2197^2,0))</f>
        <v/>
      </c>
      <c r="H2197">
        <f>IF(F2197="","",IF(F2197&gt;0,10*F2197^2,0))</f>
        <v/>
      </c>
    </row>
    <row r="2198">
      <c r="A2198">
        <f>Input!A2198</f>
        <v/>
      </c>
      <c r="B2198">
        <f>IF(ISNUMBER(Input!B2198),IF(AND(Input!B2198&gt;=20,Input!B2198&lt;=700),Input!B2198,""),"")</f>
        <v/>
      </c>
      <c r="C2198">
        <f>IF(B2198="","",INT(A2198))</f>
        <v/>
      </c>
      <c r="D2198">
        <f>IF(B2198="","",HOUR(A2198))</f>
        <v/>
      </c>
      <c r="E2198">
        <f>IF(B2198="","",IF(INPUT!$I$1="","",IF(C2198&lt;(INT(INPUT!$I$1)-INPUT!$I$2),"Off Meds",IF(C2198&lt;=(INT(INPUT!$I$1)+INPUT!$I$2),"Washout","On Meds"))))</f>
        <v/>
      </c>
      <c r="F2198">
        <f>IF(B2198="","",1.509*(LN(B2198)^1.084-5.381))</f>
        <v/>
      </c>
      <c r="G2198">
        <f>IF(F2198="","",IF(F2198&lt;0,10*F2198^2,0))</f>
        <v/>
      </c>
      <c r="H2198">
        <f>IF(F2198="","",IF(F2198&gt;0,10*F2198^2,0))</f>
        <v/>
      </c>
    </row>
    <row r="2199">
      <c r="A2199">
        <f>Input!A2199</f>
        <v/>
      </c>
      <c r="B2199">
        <f>IF(ISNUMBER(Input!B2199),IF(AND(Input!B2199&gt;=20,Input!B2199&lt;=700),Input!B2199,""),"")</f>
        <v/>
      </c>
      <c r="C2199">
        <f>IF(B2199="","",INT(A2199))</f>
        <v/>
      </c>
      <c r="D2199">
        <f>IF(B2199="","",HOUR(A2199))</f>
        <v/>
      </c>
      <c r="E2199">
        <f>IF(B2199="","",IF(INPUT!$I$1="","",IF(C2199&lt;(INT(INPUT!$I$1)-INPUT!$I$2),"Off Meds",IF(C2199&lt;=(INT(INPUT!$I$1)+INPUT!$I$2),"Washout","On Meds"))))</f>
        <v/>
      </c>
      <c r="F2199">
        <f>IF(B2199="","",1.509*(LN(B2199)^1.084-5.381))</f>
        <v/>
      </c>
      <c r="G2199">
        <f>IF(F2199="","",IF(F2199&lt;0,10*F2199^2,0))</f>
        <v/>
      </c>
      <c r="H2199">
        <f>IF(F2199="","",IF(F2199&gt;0,10*F2199^2,0))</f>
        <v/>
      </c>
    </row>
    <row r="2200">
      <c r="A2200">
        <f>Input!A2200</f>
        <v/>
      </c>
      <c r="B2200">
        <f>IF(ISNUMBER(Input!B2200),IF(AND(Input!B2200&gt;=20,Input!B2200&lt;=700),Input!B2200,""),"")</f>
        <v/>
      </c>
      <c r="C2200">
        <f>IF(B2200="","",INT(A2200))</f>
        <v/>
      </c>
      <c r="D2200">
        <f>IF(B2200="","",HOUR(A2200))</f>
        <v/>
      </c>
      <c r="E2200">
        <f>IF(B2200="","",IF(INPUT!$I$1="","",IF(C2200&lt;(INT(INPUT!$I$1)-INPUT!$I$2),"Off Meds",IF(C2200&lt;=(INT(INPUT!$I$1)+INPUT!$I$2),"Washout","On Meds"))))</f>
        <v/>
      </c>
      <c r="F2200">
        <f>IF(B2200="","",1.509*(LN(B2200)^1.084-5.381))</f>
        <v/>
      </c>
      <c r="G2200">
        <f>IF(F2200="","",IF(F2200&lt;0,10*F2200^2,0))</f>
        <v/>
      </c>
      <c r="H2200">
        <f>IF(F2200="","",IF(F2200&gt;0,10*F2200^2,0))</f>
        <v/>
      </c>
    </row>
    <row r="2201">
      <c r="A2201">
        <f>Input!A2201</f>
        <v/>
      </c>
      <c r="B2201">
        <f>IF(ISNUMBER(Input!B2201),IF(AND(Input!B2201&gt;=20,Input!B2201&lt;=700),Input!B2201,""),"")</f>
        <v/>
      </c>
      <c r="C2201">
        <f>IF(B2201="","",INT(A2201))</f>
        <v/>
      </c>
      <c r="D2201">
        <f>IF(B2201="","",HOUR(A2201))</f>
        <v/>
      </c>
      <c r="E2201">
        <f>IF(B2201="","",IF(INPUT!$I$1="","",IF(C2201&lt;(INT(INPUT!$I$1)-INPUT!$I$2),"Off Meds",IF(C2201&lt;=(INT(INPUT!$I$1)+INPUT!$I$2),"Washout","On Meds"))))</f>
        <v/>
      </c>
      <c r="F2201">
        <f>IF(B2201="","",1.509*(LN(B2201)^1.084-5.381))</f>
        <v/>
      </c>
      <c r="G2201">
        <f>IF(F2201="","",IF(F2201&lt;0,10*F2201^2,0))</f>
        <v/>
      </c>
      <c r="H2201">
        <f>IF(F2201="","",IF(F2201&gt;0,10*F2201^2,0))</f>
        <v/>
      </c>
    </row>
    <row r="2202">
      <c r="A2202">
        <f>Input!A2202</f>
        <v/>
      </c>
      <c r="B2202">
        <f>IF(ISNUMBER(Input!B2202),IF(AND(Input!B2202&gt;=20,Input!B2202&lt;=700),Input!B2202,""),"")</f>
        <v/>
      </c>
      <c r="C2202">
        <f>IF(B2202="","",INT(A2202))</f>
        <v/>
      </c>
      <c r="D2202">
        <f>IF(B2202="","",HOUR(A2202))</f>
        <v/>
      </c>
      <c r="E2202">
        <f>IF(B2202="","",IF(INPUT!$I$1="","",IF(C2202&lt;(INT(INPUT!$I$1)-INPUT!$I$2),"Off Meds",IF(C2202&lt;=(INT(INPUT!$I$1)+INPUT!$I$2),"Washout","On Meds"))))</f>
        <v/>
      </c>
      <c r="F2202">
        <f>IF(B2202="","",1.509*(LN(B2202)^1.084-5.381))</f>
        <v/>
      </c>
      <c r="G2202">
        <f>IF(F2202="","",IF(F2202&lt;0,10*F2202^2,0))</f>
        <v/>
      </c>
      <c r="H2202">
        <f>IF(F2202="","",IF(F2202&gt;0,10*F2202^2,0))</f>
        <v/>
      </c>
    </row>
    <row r="2203">
      <c r="A2203">
        <f>Input!A2203</f>
        <v/>
      </c>
      <c r="B2203">
        <f>IF(ISNUMBER(Input!B2203),IF(AND(Input!B2203&gt;=20,Input!B2203&lt;=700),Input!B2203,""),"")</f>
        <v/>
      </c>
      <c r="C2203">
        <f>IF(B2203="","",INT(A2203))</f>
        <v/>
      </c>
      <c r="D2203">
        <f>IF(B2203="","",HOUR(A2203))</f>
        <v/>
      </c>
      <c r="E2203">
        <f>IF(B2203="","",IF(INPUT!$I$1="","",IF(C2203&lt;(INT(INPUT!$I$1)-INPUT!$I$2),"Off Meds",IF(C2203&lt;=(INT(INPUT!$I$1)+INPUT!$I$2),"Washout","On Meds"))))</f>
        <v/>
      </c>
      <c r="F2203">
        <f>IF(B2203="","",1.509*(LN(B2203)^1.084-5.381))</f>
        <v/>
      </c>
      <c r="G2203">
        <f>IF(F2203="","",IF(F2203&lt;0,10*F2203^2,0))</f>
        <v/>
      </c>
      <c r="H2203">
        <f>IF(F2203="","",IF(F2203&gt;0,10*F2203^2,0))</f>
        <v/>
      </c>
    </row>
    <row r="2204">
      <c r="A2204">
        <f>Input!A2204</f>
        <v/>
      </c>
      <c r="B2204">
        <f>IF(ISNUMBER(Input!B2204),IF(AND(Input!B2204&gt;=20,Input!B2204&lt;=700),Input!B2204,""),"")</f>
        <v/>
      </c>
      <c r="C2204">
        <f>IF(B2204="","",INT(A2204))</f>
        <v/>
      </c>
      <c r="D2204">
        <f>IF(B2204="","",HOUR(A2204))</f>
        <v/>
      </c>
      <c r="E2204">
        <f>IF(B2204="","",IF(INPUT!$I$1="","",IF(C2204&lt;(INT(INPUT!$I$1)-INPUT!$I$2),"Off Meds",IF(C2204&lt;=(INT(INPUT!$I$1)+INPUT!$I$2),"Washout","On Meds"))))</f>
        <v/>
      </c>
      <c r="F2204">
        <f>IF(B2204="","",1.509*(LN(B2204)^1.084-5.381))</f>
        <v/>
      </c>
      <c r="G2204">
        <f>IF(F2204="","",IF(F2204&lt;0,10*F2204^2,0))</f>
        <v/>
      </c>
      <c r="H2204">
        <f>IF(F2204="","",IF(F2204&gt;0,10*F2204^2,0))</f>
        <v/>
      </c>
    </row>
    <row r="2205">
      <c r="A2205">
        <f>Input!A2205</f>
        <v/>
      </c>
      <c r="B2205">
        <f>IF(ISNUMBER(Input!B2205),IF(AND(Input!B2205&gt;=20,Input!B2205&lt;=700),Input!B2205,""),"")</f>
        <v/>
      </c>
      <c r="C2205">
        <f>IF(B2205="","",INT(A2205))</f>
        <v/>
      </c>
      <c r="D2205">
        <f>IF(B2205="","",HOUR(A2205))</f>
        <v/>
      </c>
      <c r="E2205">
        <f>IF(B2205="","",IF(INPUT!$I$1="","",IF(C2205&lt;(INT(INPUT!$I$1)-INPUT!$I$2),"Off Meds",IF(C2205&lt;=(INT(INPUT!$I$1)+INPUT!$I$2),"Washout","On Meds"))))</f>
        <v/>
      </c>
      <c r="F2205">
        <f>IF(B2205="","",1.509*(LN(B2205)^1.084-5.381))</f>
        <v/>
      </c>
      <c r="G2205">
        <f>IF(F2205="","",IF(F2205&lt;0,10*F2205^2,0))</f>
        <v/>
      </c>
      <c r="H2205">
        <f>IF(F2205="","",IF(F2205&gt;0,10*F2205^2,0))</f>
        <v/>
      </c>
    </row>
    <row r="2206">
      <c r="A2206">
        <f>Input!A2206</f>
        <v/>
      </c>
      <c r="B2206">
        <f>IF(ISNUMBER(Input!B2206),IF(AND(Input!B2206&gt;=20,Input!B2206&lt;=700),Input!B2206,""),"")</f>
        <v/>
      </c>
      <c r="C2206">
        <f>IF(B2206="","",INT(A2206))</f>
        <v/>
      </c>
      <c r="D2206">
        <f>IF(B2206="","",HOUR(A2206))</f>
        <v/>
      </c>
      <c r="E2206">
        <f>IF(B2206="","",IF(INPUT!$I$1="","",IF(C2206&lt;(INT(INPUT!$I$1)-INPUT!$I$2),"Off Meds",IF(C2206&lt;=(INT(INPUT!$I$1)+INPUT!$I$2),"Washout","On Meds"))))</f>
        <v/>
      </c>
      <c r="F2206">
        <f>IF(B2206="","",1.509*(LN(B2206)^1.084-5.381))</f>
        <v/>
      </c>
      <c r="G2206">
        <f>IF(F2206="","",IF(F2206&lt;0,10*F2206^2,0))</f>
        <v/>
      </c>
      <c r="H2206">
        <f>IF(F2206="","",IF(F2206&gt;0,10*F2206^2,0))</f>
        <v/>
      </c>
    </row>
    <row r="2207">
      <c r="A2207">
        <f>Input!A2207</f>
        <v/>
      </c>
      <c r="B2207">
        <f>IF(ISNUMBER(Input!B2207),IF(AND(Input!B2207&gt;=20,Input!B2207&lt;=700),Input!B2207,""),"")</f>
        <v/>
      </c>
      <c r="C2207">
        <f>IF(B2207="","",INT(A2207))</f>
        <v/>
      </c>
      <c r="D2207">
        <f>IF(B2207="","",HOUR(A2207))</f>
        <v/>
      </c>
      <c r="E2207">
        <f>IF(B2207="","",IF(INPUT!$I$1="","",IF(C2207&lt;(INT(INPUT!$I$1)-INPUT!$I$2),"Off Meds",IF(C2207&lt;=(INT(INPUT!$I$1)+INPUT!$I$2),"Washout","On Meds"))))</f>
        <v/>
      </c>
      <c r="F2207">
        <f>IF(B2207="","",1.509*(LN(B2207)^1.084-5.381))</f>
        <v/>
      </c>
      <c r="G2207">
        <f>IF(F2207="","",IF(F2207&lt;0,10*F2207^2,0))</f>
        <v/>
      </c>
      <c r="H2207">
        <f>IF(F2207="","",IF(F2207&gt;0,10*F2207^2,0))</f>
        <v/>
      </c>
    </row>
    <row r="2208">
      <c r="A2208">
        <f>Input!A2208</f>
        <v/>
      </c>
      <c r="B2208">
        <f>IF(ISNUMBER(Input!B2208),IF(AND(Input!B2208&gt;=20,Input!B2208&lt;=700),Input!B2208,""),"")</f>
        <v/>
      </c>
      <c r="C2208">
        <f>IF(B2208="","",INT(A2208))</f>
        <v/>
      </c>
      <c r="D2208">
        <f>IF(B2208="","",HOUR(A2208))</f>
        <v/>
      </c>
      <c r="E2208">
        <f>IF(B2208="","",IF(INPUT!$I$1="","",IF(C2208&lt;(INT(INPUT!$I$1)-INPUT!$I$2),"Off Meds",IF(C2208&lt;=(INT(INPUT!$I$1)+INPUT!$I$2),"Washout","On Meds"))))</f>
        <v/>
      </c>
      <c r="F2208">
        <f>IF(B2208="","",1.509*(LN(B2208)^1.084-5.381))</f>
        <v/>
      </c>
      <c r="G2208">
        <f>IF(F2208="","",IF(F2208&lt;0,10*F2208^2,0))</f>
        <v/>
      </c>
      <c r="H2208">
        <f>IF(F2208="","",IF(F2208&gt;0,10*F2208^2,0))</f>
        <v/>
      </c>
    </row>
    <row r="2209">
      <c r="A2209">
        <f>Input!A2209</f>
        <v/>
      </c>
      <c r="B2209">
        <f>IF(ISNUMBER(Input!B2209),IF(AND(Input!B2209&gt;=20,Input!B2209&lt;=700),Input!B2209,""),"")</f>
        <v/>
      </c>
      <c r="C2209">
        <f>IF(B2209="","",INT(A2209))</f>
        <v/>
      </c>
      <c r="D2209">
        <f>IF(B2209="","",HOUR(A2209))</f>
        <v/>
      </c>
      <c r="E2209">
        <f>IF(B2209="","",IF(INPUT!$I$1="","",IF(C2209&lt;(INT(INPUT!$I$1)-INPUT!$I$2),"Off Meds",IF(C2209&lt;=(INT(INPUT!$I$1)+INPUT!$I$2),"Washout","On Meds"))))</f>
        <v/>
      </c>
      <c r="F2209">
        <f>IF(B2209="","",1.509*(LN(B2209)^1.084-5.381))</f>
        <v/>
      </c>
      <c r="G2209">
        <f>IF(F2209="","",IF(F2209&lt;0,10*F2209^2,0))</f>
        <v/>
      </c>
      <c r="H2209">
        <f>IF(F2209="","",IF(F2209&gt;0,10*F2209^2,0))</f>
        <v/>
      </c>
    </row>
    <row r="2210">
      <c r="A2210">
        <f>Input!A2210</f>
        <v/>
      </c>
      <c r="B2210">
        <f>IF(ISNUMBER(Input!B2210),IF(AND(Input!B2210&gt;=20,Input!B2210&lt;=700),Input!B2210,""),"")</f>
        <v/>
      </c>
      <c r="C2210">
        <f>IF(B2210="","",INT(A2210))</f>
        <v/>
      </c>
      <c r="D2210">
        <f>IF(B2210="","",HOUR(A2210))</f>
        <v/>
      </c>
      <c r="E2210">
        <f>IF(B2210="","",IF(INPUT!$I$1="","",IF(C2210&lt;(INT(INPUT!$I$1)-INPUT!$I$2),"Off Meds",IF(C2210&lt;=(INT(INPUT!$I$1)+INPUT!$I$2),"Washout","On Meds"))))</f>
        <v/>
      </c>
      <c r="F2210">
        <f>IF(B2210="","",1.509*(LN(B2210)^1.084-5.381))</f>
        <v/>
      </c>
      <c r="G2210">
        <f>IF(F2210="","",IF(F2210&lt;0,10*F2210^2,0))</f>
        <v/>
      </c>
      <c r="H2210">
        <f>IF(F2210="","",IF(F2210&gt;0,10*F2210^2,0))</f>
        <v/>
      </c>
    </row>
    <row r="2211">
      <c r="A2211">
        <f>Input!A2211</f>
        <v/>
      </c>
      <c r="B2211">
        <f>IF(ISNUMBER(Input!B2211),IF(AND(Input!B2211&gt;=20,Input!B2211&lt;=700),Input!B2211,""),"")</f>
        <v/>
      </c>
      <c r="C2211">
        <f>IF(B2211="","",INT(A2211))</f>
        <v/>
      </c>
      <c r="D2211">
        <f>IF(B2211="","",HOUR(A2211))</f>
        <v/>
      </c>
      <c r="E2211">
        <f>IF(B2211="","",IF(INPUT!$I$1="","",IF(C2211&lt;(INT(INPUT!$I$1)-INPUT!$I$2),"Off Meds",IF(C2211&lt;=(INT(INPUT!$I$1)+INPUT!$I$2),"Washout","On Meds"))))</f>
        <v/>
      </c>
      <c r="F2211">
        <f>IF(B2211="","",1.509*(LN(B2211)^1.084-5.381))</f>
        <v/>
      </c>
      <c r="G2211">
        <f>IF(F2211="","",IF(F2211&lt;0,10*F2211^2,0))</f>
        <v/>
      </c>
      <c r="H2211">
        <f>IF(F2211="","",IF(F2211&gt;0,10*F2211^2,0))</f>
        <v/>
      </c>
    </row>
    <row r="2212">
      <c r="A2212">
        <f>Input!A2212</f>
        <v/>
      </c>
      <c r="B2212">
        <f>IF(ISNUMBER(Input!B2212),IF(AND(Input!B2212&gt;=20,Input!B2212&lt;=700),Input!B2212,""),"")</f>
        <v/>
      </c>
      <c r="C2212">
        <f>IF(B2212="","",INT(A2212))</f>
        <v/>
      </c>
      <c r="D2212">
        <f>IF(B2212="","",HOUR(A2212))</f>
        <v/>
      </c>
      <c r="E2212">
        <f>IF(B2212="","",IF(INPUT!$I$1="","",IF(C2212&lt;(INT(INPUT!$I$1)-INPUT!$I$2),"Off Meds",IF(C2212&lt;=(INT(INPUT!$I$1)+INPUT!$I$2),"Washout","On Meds"))))</f>
        <v/>
      </c>
      <c r="F2212">
        <f>IF(B2212="","",1.509*(LN(B2212)^1.084-5.381))</f>
        <v/>
      </c>
      <c r="G2212">
        <f>IF(F2212="","",IF(F2212&lt;0,10*F2212^2,0))</f>
        <v/>
      </c>
      <c r="H2212">
        <f>IF(F2212="","",IF(F2212&gt;0,10*F2212^2,0))</f>
        <v/>
      </c>
    </row>
    <row r="2213">
      <c r="A2213">
        <f>Input!A2213</f>
        <v/>
      </c>
      <c r="B2213">
        <f>IF(ISNUMBER(Input!B2213),IF(AND(Input!B2213&gt;=20,Input!B2213&lt;=700),Input!B2213,""),"")</f>
        <v/>
      </c>
      <c r="C2213">
        <f>IF(B2213="","",INT(A2213))</f>
        <v/>
      </c>
      <c r="D2213">
        <f>IF(B2213="","",HOUR(A2213))</f>
        <v/>
      </c>
      <c r="E2213">
        <f>IF(B2213="","",IF(INPUT!$I$1="","",IF(C2213&lt;(INT(INPUT!$I$1)-INPUT!$I$2),"Off Meds",IF(C2213&lt;=(INT(INPUT!$I$1)+INPUT!$I$2),"Washout","On Meds"))))</f>
        <v/>
      </c>
      <c r="F2213">
        <f>IF(B2213="","",1.509*(LN(B2213)^1.084-5.381))</f>
        <v/>
      </c>
      <c r="G2213">
        <f>IF(F2213="","",IF(F2213&lt;0,10*F2213^2,0))</f>
        <v/>
      </c>
      <c r="H2213">
        <f>IF(F2213="","",IF(F2213&gt;0,10*F2213^2,0))</f>
        <v/>
      </c>
    </row>
    <row r="2214">
      <c r="A2214">
        <f>Input!A2214</f>
        <v/>
      </c>
      <c r="B2214">
        <f>IF(ISNUMBER(Input!B2214),IF(AND(Input!B2214&gt;=20,Input!B2214&lt;=700),Input!B2214,""),"")</f>
        <v/>
      </c>
      <c r="C2214">
        <f>IF(B2214="","",INT(A2214))</f>
        <v/>
      </c>
      <c r="D2214">
        <f>IF(B2214="","",HOUR(A2214))</f>
        <v/>
      </c>
      <c r="E2214">
        <f>IF(B2214="","",IF(INPUT!$I$1="","",IF(C2214&lt;(INT(INPUT!$I$1)-INPUT!$I$2),"Off Meds",IF(C2214&lt;=(INT(INPUT!$I$1)+INPUT!$I$2),"Washout","On Meds"))))</f>
        <v/>
      </c>
      <c r="F2214">
        <f>IF(B2214="","",1.509*(LN(B2214)^1.084-5.381))</f>
        <v/>
      </c>
      <c r="G2214">
        <f>IF(F2214="","",IF(F2214&lt;0,10*F2214^2,0))</f>
        <v/>
      </c>
      <c r="H2214">
        <f>IF(F2214="","",IF(F2214&gt;0,10*F2214^2,0))</f>
        <v/>
      </c>
    </row>
    <row r="2215">
      <c r="A2215">
        <f>Input!A2215</f>
        <v/>
      </c>
      <c r="B2215">
        <f>IF(ISNUMBER(Input!B2215),IF(AND(Input!B2215&gt;=20,Input!B2215&lt;=700),Input!B2215,""),"")</f>
        <v/>
      </c>
      <c r="C2215">
        <f>IF(B2215="","",INT(A2215))</f>
        <v/>
      </c>
      <c r="D2215">
        <f>IF(B2215="","",HOUR(A2215))</f>
        <v/>
      </c>
      <c r="E2215">
        <f>IF(B2215="","",IF(INPUT!$I$1="","",IF(C2215&lt;(INT(INPUT!$I$1)-INPUT!$I$2),"Off Meds",IF(C2215&lt;=(INT(INPUT!$I$1)+INPUT!$I$2),"Washout","On Meds"))))</f>
        <v/>
      </c>
      <c r="F2215">
        <f>IF(B2215="","",1.509*(LN(B2215)^1.084-5.381))</f>
        <v/>
      </c>
      <c r="G2215">
        <f>IF(F2215="","",IF(F2215&lt;0,10*F2215^2,0))</f>
        <v/>
      </c>
      <c r="H2215">
        <f>IF(F2215="","",IF(F2215&gt;0,10*F2215^2,0))</f>
        <v/>
      </c>
    </row>
    <row r="2216">
      <c r="A2216">
        <f>Input!A2216</f>
        <v/>
      </c>
      <c r="B2216">
        <f>IF(ISNUMBER(Input!B2216),IF(AND(Input!B2216&gt;=20,Input!B2216&lt;=700),Input!B2216,""),"")</f>
        <v/>
      </c>
      <c r="C2216">
        <f>IF(B2216="","",INT(A2216))</f>
        <v/>
      </c>
      <c r="D2216">
        <f>IF(B2216="","",HOUR(A2216))</f>
        <v/>
      </c>
      <c r="E2216">
        <f>IF(B2216="","",IF(INPUT!$I$1="","",IF(C2216&lt;(INT(INPUT!$I$1)-INPUT!$I$2),"Off Meds",IF(C2216&lt;=(INT(INPUT!$I$1)+INPUT!$I$2),"Washout","On Meds"))))</f>
        <v/>
      </c>
      <c r="F2216">
        <f>IF(B2216="","",1.509*(LN(B2216)^1.084-5.381))</f>
        <v/>
      </c>
      <c r="G2216">
        <f>IF(F2216="","",IF(F2216&lt;0,10*F2216^2,0))</f>
        <v/>
      </c>
      <c r="H2216">
        <f>IF(F2216="","",IF(F2216&gt;0,10*F2216^2,0))</f>
        <v/>
      </c>
    </row>
    <row r="2217">
      <c r="A2217">
        <f>Input!A2217</f>
        <v/>
      </c>
      <c r="B2217">
        <f>IF(ISNUMBER(Input!B2217),IF(AND(Input!B2217&gt;=20,Input!B2217&lt;=700),Input!B2217,""),"")</f>
        <v/>
      </c>
      <c r="C2217">
        <f>IF(B2217="","",INT(A2217))</f>
        <v/>
      </c>
      <c r="D2217">
        <f>IF(B2217="","",HOUR(A2217))</f>
        <v/>
      </c>
      <c r="E2217">
        <f>IF(B2217="","",IF(INPUT!$I$1="","",IF(C2217&lt;(INT(INPUT!$I$1)-INPUT!$I$2),"Off Meds",IF(C2217&lt;=(INT(INPUT!$I$1)+INPUT!$I$2),"Washout","On Meds"))))</f>
        <v/>
      </c>
      <c r="F2217">
        <f>IF(B2217="","",1.509*(LN(B2217)^1.084-5.381))</f>
        <v/>
      </c>
      <c r="G2217">
        <f>IF(F2217="","",IF(F2217&lt;0,10*F2217^2,0))</f>
        <v/>
      </c>
      <c r="H2217">
        <f>IF(F2217="","",IF(F2217&gt;0,10*F2217^2,0))</f>
        <v/>
      </c>
    </row>
    <row r="2218">
      <c r="A2218">
        <f>Input!A2218</f>
        <v/>
      </c>
      <c r="B2218">
        <f>IF(ISNUMBER(Input!B2218),IF(AND(Input!B2218&gt;=20,Input!B2218&lt;=700),Input!B2218,""),"")</f>
        <v/>
      </c>
      <c r="C2218">
        <f>IF(B2218="","",INT(A2218))</f>
        <v/>
      </c>
      <c r="D2218">
        <f>IF(B2218="","",HOUR(A2218))</f>
        <v/>
      </c>
      <c r="E2218">
        <f>IF(B2218="","",IF(INPUT!$I$1="","",IF(C2218&lt;(INT(INPUT!$I$1)-INPUT!$I$2),"Off Meds",IF(C2218&lt;=(INT(INPUT!$I$1)+INPUT!$I$2),"Washout","On Meds"))))</f>
        <v/>
      </c>
      <c r="F2218">
        <f>IF(B2218="","",1.509*(LN(B2218)^1.084-5.381))</f>
        <v/>
      </c>
      <c r="G2218">
        <f>IF(F2218="","",IF(F2218&lt;0,10*F2218^2,0))</f>
        <v/>
      </c>
      <c r="H2218">
        <f>IF(F2218="","",IF(F2218&gt;0,10*F2218^2,0))</f>
        <v/>
      </c>
    </row>
    <row r="2219">
      <c r="A2219">
        <f>Input!A2219</f>
        <v/>
      </c>
      <c r="B2219">
        <f>IF(ISNUMBER(Input!B2219),IF(AND(Input!B2219&gt;=20,Input!B2219&lt;=700),Input!B2219,""),"")</f>
        <v/>
      </c>
      <c r="C2219">
        <f>IF(B2219="","",INT(A2219))</f>
        <v/>
      </c>
      <c r="D2219">
        <f>IF(B2219="","",HOUR(A2219))</f>
        <v/>
      </c>
      <c r="E2219">
        <f>IF(B2219="","",IF(INPUT!$I$1="","",IF(C2219&lt;(INT(INPUT!$I$1)-INPUT!$I$2),"Off Meds",IF(C2219&lt;=(INT(INPUT!$I$1)+INPUT!$I$2),"Washout","On Meds"))))</f>
        <v/>
      </c>
      <c r="F2219">
        <f>IF(B2219="","",1.509*(LN(B2219)^1.084-5.381))</f>
        <v/>
      </c>
      <c r="G2219">
        <f>IF(F2219="","",IF(F2219&lt;0,10*F2219^2,0))</f>
        <v/>
      </c>
      <c r="H2219">
        <f>IF(F2219="","",IF(F2219&gt;0,10*F2219^2,0))</f>
        <v/>
      </c>
    </row>
    <row r="2220">
      <c r="A2220">
        <f>Input!A2220</f>
        <v/>
      </c>
      <c r="B2220">
        <f>IF(ISNUMBER(Input!B2220),IF(AND(Input!B2220&gt;=20,Input!B2220&lt;=700),Input!B2220,""),"")</f>
        <v/>
      </c>
      <c r="C2220">
        <f>IF(B2220="","",INT(A2220))</f>
        <v/>
      </c>
      <c r="D2220">
        <f>IF(B2220="","",HOUR(A2220))</f>
        <v/>
      </c>
      <c r="E2220">
        <f>IF(B2220="","",IF(INPUT!$I$1="","",IF(C2220&lt;(INT(INPUT!$I$1)-INPUT!$I$2),"Off Meds",IF(C2220&lt;=(INT(INPUT!$I$1)+INPUT!$I$2),"Washout","On Meds"))))</f>
        <v/>
      </c>
      <c r="F2220">
        <f>IF(B2220="","",1.509*(LN(B2220)^1.084-5.381))</f>
        <v/>
      </c>
      <c r="G2220">
        <f>IF(F2220="","",IF(F2220&lt;0,10*F2220^2,0))</f>
        <v/>
      </c>
      <c r="H2220">
        <f>IF(F2220="","",IF(F2220&gt;0,10*F2220^2,0))</f>
        <v/>
      </c>
    </row>
    <row r="2221">
      <c r="A2221">
        <f>Input!A2221</f>
        <v/>
      </c>
      <c r="B2221">
        <f>IF(ISNUMBER(Input!B2221),IF(AND(Input!B2221&gt;=20,Input!B2221&lt;=700),Input!B2221,""),"")</f>
        <v/>
      </c>
      <c r="C2221">
        <f>IF(B2221="","",INT(A2221))</f>
        <v/>
      </c>
      <c r="D2221">
        <f>IF(B2221="","",HOUR(A2221))</f>
        <v/>
      </c>
      <c r="E2221">
        <f>IF(B2221="","",IF(INPUT!$I$1="","",IF(C2221&lt;(INT(INPUT!$I$1)-INPUT!$I$2),"Off Meds",IF(C2221&lt;=(INT(INPUT!$I$1)+INPUT!$I$2),"Washout","On Meds"))))</f>
        <v/>
      </c>
      <c r="F2221">
        <f>IF(B2221="","",1.509*(LN(B2221)^1.084-5.381))</f>
        <v/>
      </c>
      <c r="G2221">
        <f>IF(F2221="","",IF(F2221&lt;0,10*F2221^2,0))</f>
        <v/>
      </c>
      <c r="H2221">
        <f>IF(F2221="","",IF(F2221&gt;0,10*F2221^2,0))</f>
        <v/>
      </c>
    </row>
    <row r="2222">
      <c r="A2222">
        <f>Input!A2222</f>
        <v/>
      </c>
      <c r="B2222">
        <f>IF(ISNUMBER(Input!B2222),IF(AND(Input!B2222&gt;=20,Input!B2222&lt;=700),Input!B2222,""),"")</f>
        <v/>
      </c>
      <c r="C2222">
        <f>IF(B2222="","",INT(A2222))</f>
        <v/>
      </c>
      <c r="D2222">
        <f>IF(B2222="","",HOUR(A2222))</f>
        <v/>
      </c>
      <c r="E2222">
        <f>IF(B2222="","",IF(INPUT!$I$1="","",IF(C2222&lt;(INT(INPUT!$I$1)-INPUT!$I$2),"Off Meds",IF(C2222&lt;=(INT(INPUT!$I$1)+INPUT!$I$2),"Washout","On Meds"))))</f>
        <v/>
      </c>
      <c r="F2222">
        <f>IF(B2222="","",1.509*(LN(B2222)^1.084-5.381))</f>
        <v/>
      </c>
      <c r="G2222">
        <f>IF(F2222="","",IF(F2222&lt;0,10*F2222^2,0))</f>
        <v/>
      </c>
      <c r="H2222">
        <f>IF(F2222="","",IF(F2222&gt;0,10*F2222^2,0))</f>
        <v/>
      </c>
    </row>
    <row r="2223">
      <c r="A2223">
        <f>Input!A2223</f>
        <v/>
      </c>
      <c r="B2223">
        <f>IF(ISNUMBER(Input!B2223),IF(AND(Input!B2223&gt;=20,Input!B2223&lt;=700),Input!B2223,""),"")</f>
        <v/>
      </c>
      <c r="C2223">
        <f>IF(B2223="","",INT(A2223))</f>
        <v/>
      </c>
      <c r="D2223">
        <f>IF(B2223="","",HOUR(A2223))</f>
        <v/>
      </c>
      <c r="E2223">
        <f>IF(B2223="","",IF(INPUT!$I$1="","",IF(C2223&lt;(INT(INPUT!$I$1)-INPUT!$I$2),"Off Meds",IF(C2223&lt;=(INT(INPUT!$I$1)+INPUT!$I$2),"Washout","On Meds"))))</f>
        <v/>
      </c>
      <c r="F2223">
        <f>IF(B2223="","",1.509*(LN(B2223)^1.084-5.381))</f>
        <v/>
      </c>
      <c r="G2223">
        <f>IF(F2223="","",IF(F2223&lt;0,10*F2223^2,0))</f>
        <v/>
      </c>
      <c r="H2223">
        <f>IF(F2223="","",IF(F2223&gt;0,10*F2223^2,0))</f>
        <v/>
      </c>
    </row>
    <row r="2224">
      <c r="A2224">
        <f>Input!A2224</f>
        <v/>
      </c>
      <c r="B2224">
        <f>IF(ISNUMBER(Input!B2224),IF(AND(Input!B2224&gt;=20,Input!B2224&lt;=700),Input!B2224,""),"")</f>
        <v/>
      </c>
      <c r="C2224">
        <f>IF(B2224="","",INT(A2224))</f>
        <v/>
      </c>
      <c r="D2224">
        <f>IF(B2224="","",HOUR(A2224))</f>
        <v/>
      </c>
      <c r="E2224">
        <f>IF(B2224="","",IF(INPUT!$I$1="","",IF(C2224&lt;(INT(INPUT!$I$1)-INPUT!$I$2),"Off Meds",IF(C2224&lt;=(INT(INPUT!$I$1)+INPUT!$I$2),"Washout","On Meds"))))</f>
        <v/>
      </c>
      <c r="F2224">
        <f>IF(B2224="","",1.509*(LN(B2224)^1.084-5.381))</f>
        <v/>
      </c>
      <c r="G2224">
        <f>IF(F2224="","",IF(F2224&lt;0,10*F2224^2,0))</f>
        <v/>
      </c>
      <c r="H2224">
        <f>IF(F2224="","",IF(F2224&gt;0,10*F2224^2,0))</f>
        <v/>
      </c>
    </row>
    <row r="2225">
      <c r="A2225">
        <f>Input!A2225</f>
        <v/>
      </c>
      <c r="B2225">
        <f>IF(ISNUMBER(Input!B2225),IF(AND(Input!B2225&gt;=20,Input!B2225&lt;=700),Input!B2225,""),"")</f>
        <v/>
      </c>
      <c r="C2225">
        <f>IF(B2225="","",INT(A2225))</f>
        <v/>
      </c>
      <c r="D2225">
        <f>IF(B2225="","",HOUR(A2225))</f>
        <v/>
      </c>
      <c r="E2225">
        <f>IF(B2225="","",IF(INPUT!$I$1="","",IF(C2225&lt;(INT(INPUT!$I$1)-INPUT!$I$2),"Off Meds",IF(C2225&lt;=(INT(INPUT!$I$1)+INPUT!$I$2),"Washout","On Meds"))))</f>
        <v/>
      </c>
      <c r="F2225">
        <f>IF(B2225="","",1.509*(LN(B2225)^1.084-5.381))</f>
        <v/>
      </c>
      <c r="G2225">
        <f>IF(F2225="","",IF(F2225&lt;0,10*F2225^2,0))</f>
        <v/>
      </c>
      <c r="H2225">
        <f>IF(F2225="","",IF(F2225&gt;0,10*F2225^2,0))</f>
        <v/>
      </c>
    </row>
    <row r="2226">
      <c r="A2226">
        <f>Input!A2226</f>
        <v/>
      </c>
      <c r="B2226">
        <f>IF(ISNUMBER(Input!B2226),IF(AND(Input!B2226&gt;=20,Input!B2226&lt;=700),Input!B2226,""),"")</f>
        <v/>
      </c>
      <c r="C2226">
        <f>IF(B2226="","",INT(A2226))</f>
        <v/>
      </c>
      <c r="D2226">
        <f>IF(B2226="","",HOUR(A2226))</f>
        <v/>
      </c>
      <c r="E2226">
        <f>IF(B2226="","",IF(INPUT!$I$1="","",IF(C2226&lt;(INT(INPUT!$I$1)-INPUT!$I$2),"Off Meds",IF(C2226&lt;=(INT(INPUT!$I$1)+INPUT!$I$2),"Washout","On Meds"))))</f>
        <v/>
      </c>
      <c r="F2226">
        <f>IF(B2226="","",1.509*(LN(B2226)^1.084-5.381))</f>
        <v/>
      </c>
      <c r="G2226">
        <f>IF(F2226="","",IF(F2226&lt;0,10*F2226^2,0))</f>
        <v/>
      </c>
      <c r="H2226">
        <f>IF(F2226="","",IF(F2226&gt;0,10*F2226^2,0))</f>
        <v/>
      </c>
    </row>
    <row r="2227">
      <c r="A2227">
        <f>Input!A2227</f>
        <v/>
      </c>
      <c r="B2227">
        <f>IF(ISNUMBER(Input!B2227),IF(AND(Input!B2227&gt;=20,Input!B2227&lt;=700),Input!B2227,""),"")</f>
        <v/>
      </c>
      <c r="C2227">
        <f>IF(B2227="","",INT(A2227))</f>
        <v/>
      </c>
      <c r="D2227">
        <f>IF(B2227="","",HOUR(A2227))</f>
        <v/>
      </c>
      <c r="E2227">
        <f>IF(B2227="","",IF(INPUT!$I$1="","",IF(C2227&lt;(INT(INPUT!$I$1)-INPUT!$I$2),"Off Meds",IF(C2227&lt;=(INT(INPUT!$I$1)+INPUT!$I$2),"Washout","On Meds"))))</f>
        <v/>
      </c>
      <c r="F2227">
        <f>IF(B2227="","",1.509*(LN(B2227)^1.084-5.381))</f>
        <v/>
      </c>
      <c r="G2227">
        <f>IF(F2227="","",IF(F2227&lt;0,10*F2227^2,0))</f>
        <v/>
      </c>
      <c r="H2227">
        <f>IF(F2227="","",IF(F2227&gt;0,10*F2227^2,0))</f>
        <v/>
      </c>
    </row>
    <row r="2228">
      <c r="A2228">
        <f>Input!A2228</f>
        <v/>
      </c>
      <c r="B2228">
        <f>IF(ISNUMBER(Input!B2228),IF(AND(Input!B2228&gt;=20,Input!B2228&lt;=700),Input!B2228,""),"")</f>
        <v/>
      </c>
      <c r="C2228">
        <f>IF(B2228="","",INT(A2228))</f>
        <v/>
      </c>
      <c r="D2228">
        <f>IF(B2228="","",HOUR(A2228))</f>
        <v/>
      </c>
      <c r="E2228">
        <f>IF(B2228="","",IF(INPUT!$I$1="","",IF(C2228&lt;(INT(INPUT!$I$1)-INPUT!$I$2),"Off Meds",IF(C2228&lt;=(INT(INPUT!$I$1)+INPUT!$I$2),"Washout","On Meds"))))</f>
        <v/>
      </c>
      <c r="F2228">
        <f>IF(B2228="","",1.509*(LN(B2228)^1.084-5.381))</f>
        <v/>
      </c>
      <c r="G2228">
        <f>IF(F2228="","",IF(F2228&lt;0,10*F2228^2,0))</f>
        <v/>
      </c>
      <c r="H2228">
        <f>IF(F2228="","",IF(F2228&gt;0,10*F2228^2,0))</f>
        <v/>
      </c>
    </row>
    <row r="2229">
      <c r="A2229">
        <f>Input!A2229</f>
        <v/>
      </c>
      <c r="B2229">
        <f>IF(ISNUMBER(Input!B2229),IF(AND(Input!B2229&gt;=20,Input!B2229&lt;=700),Input!B2229,""),"")</f>
        <v/>
      </c>
      <c r="C2229">
        <f>IF(B2229="","",INT(A2229))</f>
        <v/>
      </c>
      <c r="D2229">
        <f>IF(B2229="","",HOUR(A2229))</f>
        <v/>
      </c>
      <c r="E2229">
        <f>IF(B2229="","",IF(INPUT!$I$1="","",IF(C2229&lt;(INT(INPUT!$I$1)-INPUT!$I$2),"Off Meds",IF(C2229&lt;=(INT(INPUT!$I$1)+INPUT!$I$2),"Washout","On Meds"))))</f>
        <v/>
      </c>
      <c r="F2229">
        <f>IF(B2229="","",1.509*(LN(B2229)^1.084-5.381))</f>
        <v/>
      </c>
      <c r="G2229">
        <f>IF(F2229="","",IF(F2229&lt;0,10*F2229^2,0))</f>
        <v/>
      </c>
      <c r="H2229">
        <f>IF(F2229="","",IF(F2229&gt;0,10*F2229^2,0))</f>
        <v/>
      </c>
    </row>
    <row r="2230">
      <c r="A2230">
        <f>Input!A2230</f>
        <v/>
      </c>
      <c r="B2230">
        <f>IF(ISNUMBER(Input!B2230),IF(AND(Input!B2230&gt;=20,Input!B2230&lt;=700),Input!B2230,""),"")</f>
        <v/>
      </c>
      <c r="C2230">
        <f>IF(B2230="","",INT(A2230))</f>
        <v/>
      </c>
      <c r="D2230">
        <f>IF(B2230="","",HOUR(A2230))</f>
        <v/>
      </c>
      <c r="E2230">
        <f>IF(B2230="","",IF(INPUT!$I$1="","",IF(C2230&lt;(INT(INPUT!$I$1)-INPUT!$I$2),"Off Meds",IF(C2230&lt;=(INT(INPUT!$I$1)+INPUT!$I$2),"Washout","On Meds"))))</f>
        <v/>
      </c>
      <c r="F2230">
        <f>IF(B2230="","",1.509*(LN(B2230)^1.084-5.381))</f>
        <v/>
      </c>
      <c r="G2230">
        <f>IF(F2230="","",IF(F2230&lt;0,10*F2230^2,0))</f>
        <v/>
      </c>
      <c r="H2230">
        <f>IF(F2230="","",IF(F2230&gt;0,10*F2230^2,0))</f>
        <v/>
      </c>
    </row>
    <row r="2231">
      <c r="A2231">
        <f>Input!A2231</f>
        <v/>
      </c>
      <c r="B2231">
        <f>IF(ISNUMBER(Input!B2231),IF(AND(Input!B2231&gt;=20,Input!B2231&lt;=700),Input!B2231,""),"")</f>
        <v/>
      </c>
      <c r="C2231">
        <f>IF(B2231="","",INT(A2231))</f>
        <v/>
      </c>
      <c r="D2231">
        <f>IF(B2231="","",HOUR(A2231))</f>
        <v/>
      </c>
      <c r="E2231">
        <f>IF(B2231="","",IF(INPUT!$I$1="","",IF(C2231&lt;(INT(INPUT!$I$1)-INPUT!$I$2),"Off Meds",IF(C2231&lt;=(INT(INPUT!$I$1)+INPUT!$I$2),"Washout","On Meds"))))</f>
        <v/>
      </c>
      <c r="F2231">
        <f>IF(B2231="","",1.509*(LN(B2231)^1.084-5.381))</f>
        <v/>
      </c>
      <c r="G2231">
        <f>IF(F2231="","",IF(F2231&lt;0,10*F2231^2,0))</f>
        <v/>
      </c>
      <c r="H2231">
        <f>IF(F2231="","",IF(F2231&gt;0,10*F2231^2,0))</f>
        <v/>
      </c>
    </row>
    <row r="2232">
      <c r="A2232">
        <f>Input!A2232</f>
        <v/>
      </c>
      <c r="B2232">
        <f>IF(ISNUMBER(Input!B2232),IF(AND(Input!B2232&gt;=20,Input!B2232&lt;=700),Input!B2232,""),"")</f>
        <v/>
      </c>
      <c r="C2232">
        <f>IF(B2232="","",INT(A2232))</f>
        <v/>
      </c>
      <c r="D2232">
        <f>IF(B2232="","",HOUR(A2232))</f>
        <v/>
      </c>
      <c r="E2232">
        <f>IF(B2232="","",IF(INPUT!$I$1="","",IF(C2232&lt;(INT(INPUT!$I$1)-INPUT!$I$2),"Off Meds",IF(C2232&lt;=(INT(INPUT!$I$1)+INPUT!$I$2),"Washout","On Meds"))))</f>
        <v/>
      </c>
      <c r="F2232">
        <f>IF(B2232="","",1.509*(LN(B2232)^1.084-5.381))</f>
        <v/>
      </c>
      <c r="G2232">
        <f>IF(F2232="","",IF(F2232&lt;0,10*F2232^2,0))</f>
        <v/>
      </c>
      <c r="H2232">
        <f>IF(F2232="","",IF(F2232&gt;0,10*F2232^2,0))</f>
        <v/>
      </c>
    </row>
    <row r="2233">
      <c r="A2233">
        <f>Input!A2233</f>
        <v/>
      </c>
      <c r="B2233">
        <f>IF(ISNUMBER(Input!B2233),IF(AND(Input!B2233&gt;=20,Input!B2233&lt;=700),Input!B2233,""),"")</f>
        <v/>
      </c>
      <c r="C2233">
        <f>IF(B2233="","",INT(A2233))</f>
        <v/>
      </c>
      <c r="D2233">
        <f>IF(B2233="","",HOUR(A2233))</f>
        <v/>
      </c>
      <c r="E2233">
        <f>IF(B2233="","",IF(INPUT!$I$1="","",IF(C2233&lt;(INT(INPUT!$I$1)-INPUT!$I$2),"Off Meds",IF(C2233&lt;=(INT(INPUT!$I$1)+INPUT!$I$2),"Washout","On Meds"))))</f>
        <v/>
      </c>
      <c r="F2233">
        <f>IF(B2233="","",1.509*(LN(B2233)^1.084-5.381))</f>
        <v/>
      </c>
      <c r="G2233">
        <f>IF(F2233="","",IF(F2233&lt;0,10*F2233^2,0))</f>
        <v/>
      </c>
      <c r="H2233">
        <f>IF(F2233="","",IF(F2233&gt;0,10*F2233^2,0))</f>
        <v/>
      </c>
    </row>
    <row r="2234">
      <c r="A2234">
        <f>Input!A2234</f>
        <v/>
      </c>
      <c r="B2234">
        <f>IF(ISNUMBER(Input!B2234),IF(AND(Input!B2234&gt;=20,Input!B2234&lt;=700),Input!B2234,""),"")</f>
        <v/>
      </c>
      <c r="C2234">
        <f>IF(B2234="","",INT(A2234))</f>
        <v/>
      </c>
      <c r="D2234">
        <f>IF(B2234="","",HOUR(A2234))</f>
        <v/>
      </c>
      <c r="E2234">
        <f>IF(B2234="","",IF(INPUT!$I$1="","",IF(C2234&lt;(INT(INPUT!$I$1)-INPUT!$I$2),"Off Meds",IF(C2234&lt;=(INT(INPUT!$I$1)+INPUT!$I$2),"Washout","On Meds"))))</f>
        <v/>
      </c>
      <c r="F2234">
        <f>IF(B2234="","",1.509*(LN(B2234)^1.084-5.381))</f>
        <v/>
      </c>
      <c r="G2234">
        <f>IF(F2234="","",IF(F2234&lt;0,10*F2234^2,0))</f>
        <v/>
      </c>
      <c r="H2234">
        <f>IF(F2234="","",IF(F2234&gt;0,10*F2234^2,0))</f>
        <v/>
      </c>
    </row>
    <row r="2235">
      <c r="A2235">
        <f>Input!A2235</f>
        <v/>
      </c>
      <c r="B2235">
        <f>IF(ISNUMBER(Input!B2235),IF(AND(Input!B2235&gt;=20,Input!B2235&lt;=700),Input!B2235,""),"")</f>
        <v/>
      </c>
      <c r="C2235">
        <f>IF(B2235="","",INT(A2235))</f>
        <v/>
      </c>
      <c r="D2235">
        <f>IF(B2235="","",HOUR(A2235))</f>
        <v/>
      </c>
      <c r="E2235">
        <f>IF(B2235="","",IF(INPUT!$I$1="","",IF(C2235&lt;(INT(INPUT!$I$1)-INPUT!$I$2),"Off Meds",IF(C2235&lt;=(INT(INPUT!$I$1)+INPUT!$I$2),"Washout","On Meds"))))</f>
        <v/>
      </c>
      <c r="F2235">
        <f>IF(B2235="","",1.509*(LN(B2235)^1.084-5.381))</f>
        <v/>
      </c>
      <c r="G2235">
        <f>IF(F2235="","",IF(F2235&lt;0,10*F2235^2,0))</f>
        <v/>
      </c>
      <c r="H2235">
        <f>IF(F2235="","",IF(F2235&gt;0,10*F2235^2,0))</f>
        <v/>
      </c>
    </row>
    <row r="2236">
      <c r="A2236">
        <f>Input!A2236</f>
        <v/>
      </c>
      <c r="B2236">
        <f>IF(ISNUMBER(Input!B2236),IF(AND(Input!B2236&gt;=20,Input!B2236&lt;=700),Input!B2236,""),"")</f>
        <v/>
      </c>
      <c r="C2236">
        <f>IF(B2236="","",INT(A2236))</f>
        <v/>
      </c>
      <c r="D2236">
        <f>IF(B2236="","",HOUR(A2236))</f>
        <v/>
      </c>
      <c r="E2236">
        <f>IF(B2236="","",IF(INPUT!$I$1="","",IF(C2236&lt;(INT(INPUT!$I$1)-INPUT!$I$2),"Off Meds",IF(C2236&lt;=(INT(INPUT!$I$1)+INPUT!$I$2),"Washout","On Meds"))))</f>
        <v/>
      </c>
      <c r="F2236">
        <f>IF(B2236="","",1.509*(LN(B2236)^1.084-5.381))</f>
        <v/>
      </c>
      <c r="G2236">
        <f>IF(F2236="","",IF(F2236&lt;0,10*F2236^2,0))</f>
        <v/>
      </c>
      <c r="H2236">
        <f>IF(F2236="","",IF(F2236&gt;0,10*F2236^2,0))</f>
        <v/>
      </c>
    </row>
    <row r="2237">
      <c r="A2237">
        <f>Input!A2237</f>
        <v/>
      </c>
      <c r="B2237">
        <f>IF(ISNUMBER(Input!B2237),IF(AND(Input!B2237&gt;=20,Input!B2237&lt;=700),Input!B2237,""),"")</f>
        <v/>
      </c>
      <c r="C2237">
        <f>IF(B2237="","",INT(A2237))</f>
        <v/>
      </c>
      <c r="D2237">
        <f>IF(B2237="","",HOUR(A2237))</f>
        <v/>
      </c>
      <c r="E2237">
        <f>IF(B2237="","",IF(INPUT!$I$1="","",IF(C2237&lt;(INT(INPUT!$I$1)-INPUT!$I$2),"Off Meds",IF(C2237&lt;=(INT(INPUT!$I$1)+INPUT!$I$2),"Washout","On Meds"))))</f>
        <v/>
      </c>
      <c r="F2237">
        <f>IF(B2237="","",1.509*(LN(B2237)^1.084-5.381))</f>
        <v/>
      </c>
      <c r="G2237">
        <f>IF(F2237="","",IF(F2237&lt;0,10*F2237^2,0))</f>
        <v/>
      </c>
      <c r="H2237">
        <f>IF(F2237="","",IF(F2237&gt;0,10*F2237^2,0))</f>
        <v/>
      </c>
    </row>
    <row r="2238">
      <c r="A2238">
        <f>Input!A2238</f>
        <v/>
      </c>
      <c r="B2238">
        <f>IF(ISNUMBER(Input!B2238),IF(AND(Input!B2238&gt;=20,Input!B2238&lt;=700),Input!B2238,""),"")</f>
        <v/>
      </c>
      <c r="C2238">
        <f>IF(B2238="","",INT(A2238))</f>
        <v/>
      </c>
      <c r="D2238">
        <f>IF(B2238="","",HOUR(A2238))</f>
        <v/>
      </c>
      <c r="E2238">
        <f>IF(B2238="","",IF(INPUT!$I$1="","",IF(C2238&lt;(INT(INPUT!$I$1)-INPUT!$I$2),"Off Meds",IF(C2238&lt;=(INT(INPUT!$I$1)+INPUT!$I$2),"Washout","On Meds"))))</f>
        <v/>
      </c>
      <c r="F2238">
        <f>IF(B2238="","",1.509*(LN(B2238)^1.084-5.381))</f>
        <v/>
      </c>
      <c r="G2238">
        <f>IF(F2238="","",IF(F2238&lt;0,10*F2238^2,0))</f>
        <v/>
      </c>
      <c r="H2238">
        <f>IF(F2238="","",IF(F2238&gt;0,10*F2238^2,0))</f>
        <v/>
      </c>
    </row>
    <row r="2239">
      <c r="A2239">
        <f>Input!A2239</f>
        <v/>
      </c>
      <c r="B2239">
        <f>IF(ISNUMBER(Input!B2239),IF(AND(Input!B2239&gt;=20,Input!B2239&lt;=700),Input!B2239,""),"")</f>
        <v/>
      </c>
      <c r="C2239">
        <f>IF(B2239="","",INT(A2239))</f>
        <v/>
      </c>
      <c r="D2239">
        <f>IF(B2239="","",HOUR(A2239))</f>
        <v/>
      </c>
      <c r="E2239">
        <f>IF(B2239="","",IF(INPUT!$I$1="","",IF(C2239&lt;(INT(INPUT!$I$1)-INPUT!$I$2),"Off Meds",IF(C2239&lt;=(INT(INPUT!$I$1)+INPUT!$I$2),"Washout","On Meds"))))</f>
        <v/>
      </c>
      <c r="F2239">
        <f>IF(B2239="","",1.509*(LN(B2239)^1.084-5.381))</f>
        <v/>
      </c>
      <c r="G2239">
        <f>IF(F2239="","",IF(F2239&lt;0,10*F2239^2,0))</f>
        <v/>
      </c>
      <c r="H2239">
        <f>IF(F2239="","",IF(F2239&gt;0,10*F2239^2,0))</f>
        <v/>
      </c>
    </row>
    <row r="2240">
      <c r="A2240">
        <f>Input!A2240</f>
        <v/>
      </c>
      <c r="B2240">
        <f>IF(ISNUMBER(Input!B2240),IF(AND(Input!B2240&gt;=20,Input!B2240&lt;=700),Input!B2240,""),"")</f>
        <v/>
      </c>
      <c r="C2240">
        <f>IF(B2240="","",INT(A2240))</f>
        <v/>
      </c>
      <c r="D2240">
        <f>IF(B2240="","",HOUR(A2240))</f>
        <v/>
      </c>
      <c r="E2240">
        <f>IF(B2240="","",IF(INPUT!$I$1="","",IF(C2240&lt;(INT(INPUT!$I$1)-INPUT!$I$2),"Off Meds",IF(C2240&lt;=(INT(INPUT!$I$1)+INPUT!$I$2),"Washout","On Meds"))))</f>
        <v/>
      </c>
      <c r="F2240">
        <f>IF(B2240="","",1.509*(LN(B2240)^1.084-5.381))</f>
        <v/>
      </c>
      <c r="G2240">
        <f>IF(F2240="","",IF(F2240&lt;0,10*F2240^2,0))</f>
        <v/>
      </c>
      <c r="H2240">
        <f>IF(F2240="","",IF(F2240&gt;0,10*F2240^2,0))</f>
        <v/>
      </c>
    </row>
    <row r="2241">
      <c r="A2241">
        <f>Input!A2241</f>
        <v/>
      </c>
      <c r="B2241">
        <f>IF(ISNUMBER(Input!B2241),IF(AND(Input!B2241&gt;=20,Input!B2241&lt;=700),Input!B2241,""),"")</f>
        <v/>
      </c>
      <c r="C2241">
        <f>IF(B2241="","",INT(A2241))</f>
        <v/>
      </c>
      <c r="D2241">
        <f>IF(B2241="","",HOUR(A2241))</f>
        <v/>
      </c>
      <c r="E2241">
        <f>IF(B2241="","",IF(INPUT!$I$1="","",IF(C2241&lt;(INT(INPUT!$I$1)-INPUT!$I$2),"Off Meds",IF(C2241&lt;=(INT(INPUT!$I$1)+INPUT!$I$2),"Washout","On Meds"))))</f>
        <v/>
      </c>
      <c r="F2241">
        <f>IF(B2241="","",1.509*(LN(B2241)^1.084-5.381))</f>
        <v/>
      </c>
      <c r="G2241">
        <f>IF(F2241="","",IF(F2241&lt;0,10*F2241^2,0))</f>
        <v/>
      </c>
      <c r="H2241">
        <f>IF(F2241="","",IF(F2241&gt;0,10*F2241^2,0))</f>
        <v/>
      </c>
    </row>
    <row r="2242">
      <c r="A2242">
        <f>Input!A2242</f>
        <v/>
      </c>
      <c r="B2242">
        <f>IF(ISNUMBER(Input!B2242),IF(AND(Input!B2242&gt;=20,Input!B2242&lt;=700),Input!B2242,""),"")</f>
        <v/>
      </c>
      <c r="C2242">
        <f>IF(B2242="","",INT(A2242))</f>
        <v/>
      </c>
      <c r="D2242">
        <f>IF(B2242="","",HOUR(A2242))</f>
        <v/>
      </c>
      <c r="E2242">
        <f>IF(B2242="","",IF(INPUT!$I$1="","",IF(C2242&lt;(INT(INPUT!$I$1)-INPUT!$I$2),"Off Meds",IF(C2242&lt;=(INT(INPUT!$I$1)+INPUT!$I$2),"Washout","On Meds"))))</f>
        <v/>
      </c>
      <c r="F2242">
        <f>IF(B2242="","",1.509*(LN(B2242)^1.084-5.381))</f>
        <v/>
      </c>
      <c r="G2242">
        <f>IF(F2242="","",IF(F2242&lt;0,10*F2242^2,0))</f>
        <v/>
      </c>
      <c r="H2242">
        <f>IF(F2242="","",IF(F2242&gt;0,10*F2242^2,0))</f>
        <v/>
      </c>
    </row>
    <row r="2243">
      <c r="A2243">
        <f>Input!A2243</f>
        <v/>
      </c>
      <c r="B2243">
        <f>IF(ISNUMBER(Input!B2243),IF(AND(Input!B2243&gt;=20,Input!B2243&lt;=700),Input!B2243,""),"")</f>
        <v/>
      </c>
      <c r="C2243">
        <f>IF(B2243="","",INT(A2243))</f>
        <v/>
      </c>
      <c r="D2243">
        <f>IF(B2243="","",HOUR(A2243))</f>
        <v/>
      </c>
      <c r="E2243">
        <f>IF(B2243="","",IF(INPUT!$I$1="","",IF(C2243&lt;(INT(INPUT!$I$1)-INPUT!$I$2),"Off Meds",IF(C2243&lt;=(INT(INPUT!$I$1)+INPUT!$I$2),"Washout","On Meds"))))</f>
        <v/>
      </c>
      <c r="F2243">
        <f>IF(B2243="","",1.509*(LN(B2243)^1.084-5.381))</f>
        <v/>
      </c>
      <c r="G2243">
        <f>IF(F2243="","",IF(F2243&lt;0,10*F2243^2,0))</f>
        <v/>
      </c>
      <c r="H2243">
        <f>IF(F2243="","",IF(F2243&gt;0,10*F2243^2,0))</f>
        <v/>
      </c>
    </row>
    <row r="2244">
      <c r="A2244">
        <f>Input!A2244</f>
        <v/>
      </c>
      <c r="B2244">
        <f>IF(ISNUMBER(Input!B2244),IF(AND(Input!B2244&gt;=20,Input!B2244&lt;=700),Input!B2244,""),"")</f>
        <v/>
      </c>
      <c r="C2244">
        <f>IF(B2244="","",INT(A2244))</f>
        <v/>
      </c>
      <c r="D2244">
        <f>IF(B2244="","",HOUR(A2244))</f>
        <v/>
      </c>
      <c r="E2244">
        <f>IF(B2244="","",IF(INPUT!$I$1="","",IF(C2244&lt;(INT(INPUT!$I$1)-INPUT!$I$2),"Off Meds",IF(C2244&lt;=(INT(INPUT!$I$1)+INPUT!$I$2),"Washout","On Meds"))))</f>
        <v/>
      </c>
      <c r="F2244">
        <f>IF(B2244="","",1.509*(LN(B2244)^1.084-5.381))</f>
        <v/>
      </c>
      <c r="G2244">
        <f>IF(F2244="","",IF(F2244&lt;0,10*F2244^2,0))</f>
        <v/>
      </c>
      <c r="H2244">
        <f>IF(F2244="","",IF(F2244&gt;0,10*F2244^2,0))</f>
        <v/>
      </c>
    </row>
    <row r="2245">
      <c r="A2245">
        <f>Input!A2245</f>
        <v/>
      </c>
      <c r="B2245">
        <f>IF(ISNUMBER(Input!B2245),IF(AND(Input!B2245&gt;=20,Input!B2245&lt;=700),Input!B2245,""),"")</f>
        <v/>
      </c>
      <c r="C2245">
        <f>IF(B2245="","",INT(A2245))</f>
        <v/>
      </c>
      <c r="D2245">
        <f>IF(B2245="","",HOUR(A2245))</f>
        <v/>
      </c>
      <c r="E2245">
        <f>IF(B2245="","",IF(INPUT!$I$1="","",IF(C2245&lt;(INT(INPUT!$I$1)-INPUT!$I$2),"Off Meds",IF(C2245&lt;=(INT(INPUT!$I$1)+INPUT!$I$2),"Washout","On Meds"))))</f>
        <v/>
      </c>
      <c r="F2245">
        <f>IF(B2245="","",1.509*(LN(B2245)^1.084-5.381))</f>
        <v/>
      </c>
      <c r="G2245">
        <f>IF(F2245="","",IF(F2245&lt;0,10*F2245^2,0))</f>
        <v/>
      </c>
      <c r="H2245">
        <f>IF(F2245="","",IF(F2245&gt;0,10*F2245^2,0))</f>
        <v/>
      </c>
    </row>
    <row r="2246">
      <c r="A2246">
        <f>Input!A2246</f>
        <v/>
      </c>
      <c r="B2246">
        <f>IF(ISNUMBER(Input!B2246),IF(AND(Input!B2246&gt;=20,Input!B2246&lt;=700),Input!B2246,""),"")</f>
        <v/>
      </c>
      <c r="C2246">
        <f>IF(B2246="","",INT(A2246))</f>
        <v/>
      </c>
      <c r="D2246">
        <f>IF(B2246="","",HOUR(A2246))</f>
        <v/>
      </c>
      <c r="E2246">
        <f>IF(B2246="","",IF(INPUT!$I$1="","",IF(C2246&lt;(INT(INPUT!$I$1)-INPUT!$I$2),"Off Meds",IF(C2246&lt;=(INT(INPUT!$I$1)+INPUT!$I$2),"Washout","On Meds"))))</f>
        <v/>
      </c>
      <c r="F2246">
        <f>IF(B2246="","",1.509*(LN(B2246)^1.084-5.381))</f>
        <v/>
      </c>
      <c r="G2246">
        <f>IF(F2246="","",IF(F2246&lt;0,10*F2246^2,0))</f>
        <v/>
      </c>
      <c r="H2246">
        <f>IF(F2246="","",IF(F2246&gt;0,10*F2246^2,0))</f>
        <v/>
      </c>
    </row>
    <row r="2247">
      <c r="A2247">
        <f>Input!A2247</f>
        <v/>
      </c>
      <c r="B2247">
        <f>IF(ISNUMBER(Input!B2247),IF(AND(Input!B2247&gt;=20,Input!B2247&lt;=700),Input!B2247,""),"")</f>
        <v/>
      </c>
      <c r="C2247">
        <f>IF(B2247="","",INT(A2247))</f>
        <v/>
      </c>
      <c r="D2247">
        <f>IF(B2247="","",HOUR(A2247))</f>
        <v/>
      </c>
      <c r="E2247">
        <f>IF(B2247="","",IF(INPUT!$I$1="","",IF(C2247&lt;(INT(INPUT!$I$1)-INPUT!$I$2),"Off Meds",IF(C2247&lt;=(INT(INPUT!$I$1)+INPUT!$I$2),"Washout","On Meds"))))</f>
        <v/>
      </c>
      <c r="F2247">
        <f>IF(B2247="","",1.509*(LN(B2247)^1.084-5.381))</f>
        <v/>
      </c>
      <c r="G2247">
        <f>IF(F2247="","",IF(F2247&lt;0,10*F2247^2,0))</f>
        <v/>
      </c>
      <c r="H2247">
        <f>IF(F2247="","",IF(F2247&gt;0,10*F2247^2,0))</f>
        <v/>
      </c>
    </row>
    <row r="2248">
      <c r="A2248">
        <f>Input!A2248</f>
        <v/>
      </c>
      <c r="B2248">
        <f>IF(ISNUMBER(Input!B2248),IF(AND(Input!B2248&gt;=20,Input!B2248&lt;=700),Input!B2248,""),"")</f>
        <v/>
      </c>
      <c r="C2248">
        <f>IF(B2248="","",INT(A2248))</f>
        <v/>
      </c>
      <c r="D2248">
        <f>IF(B2248="","",HOUR(A2248))</f>
        <v/>
      </c>
      <c r="E2248">
        <f>IF(B2248="","",IF(INPUT!$I$1="","",IF(C2248&lt;(INT(INPUT!$I$1)-INPUT!$I$2),"Off Meds",IF(C2248&lt;=(INT(INPUT!$I$1)+INPUT!$I$2),"Washout","On Meds"))))</f>
        <v/>
      </c>
      <c r="F2248">
        <f>IF(B2248="","",1.509*(LN(B2248)^1.084-5.381))</f>
        <v/>
      </c>
      <c r="G2248">
        <f>IF(F2248="","",IF(F2248&lt;0,10*F2248^2,0))</f>
        <v/>
      </c>
      <c r="H2248">
        <f>IF(F2248="","",IF(F2248&gt;0,10*F2248^2,0))</f>
        <v/>
      </c>
    </row>
    <row r="2249">
      <c r="A2249">
        <f>Input!A2249</f>
        <v/>
      </c>
      <c r="B2249">
        <f>IF(ISNUMBER(Input!B2249),IF(AND(Input!B2249&gt;=20,Input!B2249&lt;=700),Input!B2249,""),"")</f>
        <v/>
      </c>
      <c r="C2249">
        <f>IF(B2249="","",INT(A2249))</f>
        <v/>
      </c>
      <c r="D2249">
        <f>IF(B2249="","",HOUR(A2249))</f>
        <v/>
      </c>
      <c r="E2249">
        <f>IF(B2249="","",IF(INPUT!$I$1="","",IF(C2249&lt;(INT(INPUT!$I$1)-INPUT!$I$2),"Off Meds",IF(C2249&lt;=(INT(INPUT!$I$1)+INPUT!$I$2),"Washout","On Meds"))))</f>
        <v/>
      </c>
      <c r="F2249">
        <f>IF(B2249="","",1.509*(LN(B2249)^1.084-5.381))</f>
        <v/>
      </c>
      <c r="G2249">
        <f>IF(F2249="","",IF(F2249&lt;0,10*F2249^2,0))</f>
        <v/>
      </c>
      <c r="H2249">
        <f>IF(F2249="","",IF(F2249&gt;0,10*F2249^2,0))</f>
        <v/>
      </c>
    </row>
    <row r="2250">
      <c r="A2250">
        <f>Input!A2250</f>
        <v/>
      </c>
      <c r="B2250">
        <f>IF(ISNUMBER(Input!B2250),IF(AND(Input!B2250&gt;=20,Input!B2250&lt;=700),Input!B2250,""),"")</f>
        <v/>
      </c>
      <c r="C2250">
        <f>IF(B2250="","",INT(A2250))</f>
        <v/>
      </c>
      <c r="D2250">
        <f>IF(B2250="","",HOUR(A2250))</f>
        <v/>
      </c>
      <c r="E2250">
        <f>IF(B2250="","",IF(INPUT!$I$1="","",IF(C2250&lt;(INT(INPUT!$I$1)-INPUT!$I$2),"Off Meds",IF(C2250&lt;=(INT(INPUT!$I$1)+INPUT!$I$2),"Washout","On Meds"))))</f>
        <v/>
      </c>
      <c r="F2250">
        <f>IF(B2250="","",1.509*(LN(B2250)^1.084-5.381))</f>
        <v/>
      </c>
      <c r="G2250">
        <f>IF(F2250="","",IF(F2250&lt;0,10*F2250^2,0))</f>
        <v/>
      </c>
      <c r="H2250">
        <f>IF(F2250="","",IF(F2250&gt;0,10*F2250^2,0))</f>
        <v/>
      </c>
    </row>
    <row r="2251">
      <c r="A2251">
        <f>Input!A2251</f>
        <v/>
      </c>
      <c r="B2251">
        <f>IF(ISNUMBER(Input!B2251),IF(AND(Input!B2251&gt;=20,Input!B2251&lt;=700),Input!B2251,""),"")</f>
        <v/>
      </c>
      <c r="C2251">
        <f>IF(B2251="","",INT(A2251))</f>
        <v/>
      </c>
      <c r="D2251">
        <f>IF(B2251="","",HOUR(A2251))</f>
        <v/>
      </c>
      <c r="E2251">
        <f>IF(B2251="","",IF(INPUT!$I$1="","",IF(C2251&lt;(INT(INPUT!$I$1)-INPUT!$I$2),"Off Meds",IF(C2251&lt;=(INT(INPUT!$I$1)+INPUT!$I$2),"Washout","On Meds"))))</f>
        <v/>
      </c>
      <c r="F2251">
        <f>IF(B2251="","",1.509*(LN(B2251)^1.084-5.381))</f>
        <v/>
      </c>
      <c r="G2251">
        <f>IF(F2251="","",IF(F2251&lt;0,10*F2251^2,0))</f>
        <v/>
      </c>
      <c r="H2251">
        <f>IF(F2251="","",IF(F2251&gt;0,10*F2251^2,0))</f>
        <v/>
      </c>
    </row>
    <row r="2252">
      <c r="A2252">
        <f>Input!A2252</f>
        <v/>
      </c>
      <c r="B2252">
        <f>IF(ISNUMBER(Input!B2252),IF(AND(Input!B2252&gt;=20,Input!B2252&lt;=700),Input!B2252,""),"")</f>
        <v/>
      </c>
      <c r="C2252">
        <f>IF(B2252="","",INT(A2252))</f>
        <v/>
      </c>
      <c r="D2252">
        <f>IF(B2252="","",HOUR(A2252))</f>
        <v/>
      </c>
      <c r="E2252">
        <f>IF(B2252="","",IF(INPUT!$I$1="","",IF(C2252&lt;(INT(INPUT!$I$1)-INPUT!$I$2),"Off Meds",IF(C2252&lt;=(INT(INPUT!$I$1)+INPUT!$I$2),"Washout","On Meds"))))</f>
        <v/>
      </c>
      <c r="F2252">
        <f>IF(B2252="","",1.509*(LN(B2252)^1.084-5.381))</f>
        <v/>
      </c>
      <c r="G2252">
        <f>IF(F2252="","",IF(F2252&lt;0,10*F2252^2,0))</f>
        <v/>
      </c>
      <c r="H2252">
        <f>IF(F2252="","",IF(F2252&gt;0,10*F2252^2,0))</f>
        <v/>
      </c>
    </row>
    <row r="2253">
      <c r="A2253">
        <f>Input!A2253</f>
        <v/>
      </c>
      <c r="B2253">
        <f>IF(ISNUMBER(Input!B2253),IF(AND(Input!B2253&gt;=20,Input!B2253&lt;=700),Input!B2253,""),"")</f>
        <v/>
      </c>
      <c r="C2253">
        <f>IF(B2253="","",INT(A2253))</f>
        <v/>
      </c>
      <c r="D2253">
        <f>IF(B2253="","",HOUR(A2253))</f>
        <v/>
      </c>
      <c r="E2253">
        <f>IF(B2253="","",IF(INPUT!$I$1="","",IF(C2253&lt;(INT(INPUT!$I$1)-INPUT!$I$2),"Off Meds",IF(C2253&lt;=(INT(INPUT!$I$1)+INPUT!$I$2),"Washout","On Meds"))))</f>
        <v/>
      </c>
      <c r="F2253">
        <f>IF(B2253="","",1.509*(LN(B2253)^1.084-5.381))</f>
        <v/>
      </c>
      <c r="G2253">
        <f>IF(F2253="","",IF(F2253&lt;0,10*F2253^2,0))</f>
        <v/>
      </c>
      <c r="H2253">
        <f>IF(F2253="","",IF(F2253&gt;0,10*F2253^2,0))</f>
        <v/>
      </c>
    </row>
    <row r="2254">
      <c r="A2254">
        <f>Input!A2254</f>
        <v/>
      </c>
      <c r="B2254">
        <f>IF(ISNUMBER(Input!B2254),IF(AND(Input!B2254&gt;=20,Input!B2254&lt;=700),Input!B2254,""),"")</f>
        <v/>
      </c>
      <c r="C2254">
        <f>IF(B2254="","",INT(A2254))</f>
        <v/>
      </c>
      <c r="D2254">
        <f>IF(B2254="","",HOUR(A2254))</f>
        <v/>
      </c>
      <c r="E2254">
        <f>IF(B2254="","",IF(INPUT!$I$1="","",IF(C2254&lt;(INT(INPUT!$I$1)-INPUT!$I$2),"Off Meds",IF(C2254&lt;=(INT(INPUT!$I$1)+INPUT!$I$2),"Washout","On Meds"))))</f>
        <v/>
      </c>
      <c r="F2254">
        <f>IF(B2254="","",1.509*(LN(B2254)^1.084-5.381))</f>
        <v/>
      </c>
      <c r="G2254">
        <f>IF(F2254="","",IF(F2254&lt;0,10*F2254^2,0))</f>
        <v/>
      </c>
      <c r="H2254">
        <f>IF(F2254="","",IF(F2254&gt;0,10*F2254^2,0))</f>
        <v/>
      </c>
    </row>
    <row r="2255">
      <c r="A2255">
        <f>Input!A2255</f>
        <v/>
      </c>
      <c r="B2255">
        <f>IF(ISNUMBER(Input!B2255),IF(AND(Input!B2255&gt;=20,Input!B2255&lt;=700),Input!B2255,""),"")</f>
        <v/>
      </c>
      <c r="C2255">
        <f>IF(B2255="","",INT(A2255))</f>
        <v/>
      </c>
      <c r="D2255">
        <f>IF(B2255="","",HOUR(A2255))</f>
        <v/>
      </c>
      <c r="E2255">
        <f>IF(B2255="","",IF(INPUT!$I$1="","",IF(C2255&lt;(INT(INPUT!$I$1)-INPUT!$I$2),"Off Meds",IF(C2255&lt;=(INT(INPUT!$I$1)+INPUT!$I$2),"Washout","On Meds"))))</f>
        <v/>
      </c>
      <c r="F2255">
        <f>IF(B2255="","",1.509*(LN(B2255)^1.084-5.381))</f>
        <v/>
      </c>
      <c r="G2255">
        <f>IF(F2255="","",IF(F2255&lt;0,10*F2255^2,0))</f>
        <v/>
      </c>
      <c r="H2255">
        <f>IF(F2255="","",IF(F2255&gt;0,10*F2255^2,0))</f>
        <v/>
      </c>
    </row>
    <row r="2256">
      <c r="A2256">
        <f>Input!A2256</f>
        <v/>
      </c>
      <c r="B2256">
        <f>IF(ISNUMBER(Input!B2256),IF(AND(Input!B2256&gt;=20,Input!B2256&lt;=700),Input!B2256,""),"")</f>
        <v/>
      </c>
      <c r="C2256">
        <f>IF(B2256="","",INT(A2256))</f>
        <v/>
      </c>
      <c r="D2256">
        <f>IF(B2256="","",HOUR(A2256))</f>
        <v/>
      </c>
      <c r="E2256">
        <f>IF(B2256="","",IF(INPUT!$I$1="","",IF(C2256&lt;(INT(INPUT!$I$1)-INPUT!$I$2),"Off Meds",IF(C2256&lt;=(INT(INPUT!$I$1)+INPUT!$I$2),"Washout","On Meds"))))</f>
        <v/>
      </c>
      <c r="F2256">
        <f>IF(B2256="","",1.509*(LN(B2256)^1.084-5.381))</f>
        <v/>
      </c>
      <c r="G2256">
        <f>IF(F2256="","",IF(F2256&lt;0,10*F2256^2,0))</f>
        <v/>
      </c>
      <c r="H2256">
        <f>IF(F2256="","",IF(F2256&gt;0,10*F2256^2,0))</f>
        <v/>
      </c>
    </row>
    <row r="2257">
      <c r="A2257">
        <f>Input!A2257</f>
        <v/>
      </c>
      <c r="B2257">
        <f>IF(ISNUMBER(Input!B2257),IF(AND(Input!B2257&gt;=20,Input!B2257&lt;=700),Input!B2257,""),"")</f>
        <v/>
      </c>
      <c r="C2257">
        <f>IF(B2257="","",INT(A2257))</f>
        <v/>
      </c>
      <c r="D2257">
        <f>IF(B2257="","",HOUR(A2257))</f>
        <v/>
      </c>
      <c r="E2257">
        <f>IF(B2257="","",IF(INPUT!$I$1="","",IF(C2257&lt;(INT(INPUT!$I$1)-INPUT!$I$2),"Off Meds",IF(C2257&lt;=(INT(INPUT!$I$1)+INPUT!$I$2),"Washout","On Meds"))))</f>
        <v/>
      </c>
      <c r="F2257">
        <f>IF(B2257="","",1.509*(LN(B2257)^1.084-5.381))</f>
        <v/>
      </c>
      <c r="G2257">
        <f>IF(F2257="","",IF(F2257&lt;0,10*F2257^2,0))</f>
        <v/>
      </c>
      <c r="H2257">
        <f>IF(F2257="","",IF(F2257&gt;0,10*F2257^2,0))</f>
        <v/>
      </c>
    </row>
    <row r="2258">
      <c r="A2258">
        <f>Input!A2258</f>
        <v/>
      </c>
      <c r="B2258">
        <f>IF(ISNUMBER(Input!B2258),IF(AND(Input!B2258&gt;=20,Input!B2258&lt;=700),Input!B2258,""),"")</f>
        <v/>
      </c>
      <c r="C2258">
        <f>IF(B2258="","",INT(A2258))</f>
        <v/>
      </c>
      <c r="D2258">
        <f>IF(B2258="","",HOUR(A2258))</f>
        <v/>
      </c>
      <c r="E2258">
        <f>IF(B2258="","",IF(INPUT!$I$1="","",IF(C2258&lt;(INT(INPUT!$I$1)-INPUT!$I$2),"Off Meds",IF(C2258&lt;=(INT(INPUT!$I$1)+INPUT!$I$2),"Washout","On Meds"))))</f>
        <v/>
      </c>
      <c r="F2258">
        <f>IF(B2258="","",1.509*(LN(B2258)^1.084-5.381))</f>
        <v/>
      </c>
      <c r="G2258">
        <f>IF(F2258="","",IF(F2258&lt;0,10*F2258^2,0))</f>
        <v/>
      </c>
      <c r="H2258">
        <f>IF(F2258="","",IF(F2258&gt;0,10*F2258^2,0))</f>
        <v/>
      </c>
    </row>
    <row r="2259">
      <c r="A2259">
        <f>Input!A2259</f>
        <v/>
      </c>
      <c r="B2259">
        <f>IF(ISNUMBER(Input!B2259),IF(AND(Input!B2259&gt;=20,Input!B2259&lt;=700),Input!B2259,""),"")</f>
        <v/>
      </c>
      <c r="C2259">
        <f>IF(B2259="","",INT(A2259))</f>
        <v/>
      </c>
      <c r="D2259">
        <f>IF(B2259="","",HOUR(A2259))</f>
        <v/>
      </c>
      <c r="E2259">
        <f>IF(B2259="","",IF(INPUT!$I$1="","",IF(C2259&lt;(INT(INPUT!$I$1)-INPUT!$I$2),"Off Meds",IF(C2259&lt;=(INT(INPUT!$I$1)+INPUT!$I$2),"Washout","On Meds"))))</f>
        <v/>
      </c>
      <c r="F2259">
        <f>IF(B2259="","",1.509*(LN(B2259)^1.084-5.381))</f>
        <v/>
      </c>
      <c r="G2259">
        <f>IF(F2259="","",IF(F2259&lt;0,10*F2259^2,0))</f>
        <v/>
      </c>
      <c r="H2259">
        <f>IF(F2259="","",IF(F2259&gt;0,10*F2259^2,0))</f>
        <v/>
      </c>
    </row>
    <row r="2260">
      <c r="A2260">
        <f>Input!A2260</f>
        <v/>
      </c>
      <c r="B2260">
        <f>IF(ISNUMBER(Input!B2260),IF(AND(Input!B2260&gt;=20,Input!B2260&lt;=700),Input!B2260,""),"")</f>
        <v/>
      </c>
      <c r="C2260">
        <f>IF(B2260="","",INT(A2260))</f>
        <v/>
      </c>
      <c r="D2260">
        <f>IF(B2260="","",HOUR(A2260))</f>
        <v/>
      </c>
      <c r="E2260">
        <f>IF(B2260="","",IF(INPUT!$I$1="","",IF(C2260&lt;(INT(INPUT!$I$1)-INPUT!$I$2),"Off Meds",IF(C2260&lt;=(INT(INPUT!$I$1)+INPUT!$I$2),"Washout","On Meds"))))</f>
        <v/>
      </c>
      <c r="F2260">
        <f>IF(B2260="","",1.509*(LN(B2260)^1.084-5.381))</f>
        <v/>
      </c>
      <c r="G2260">
        <f>IF(F2260="","",IF(F2260&lt;0,10*F2260^2,0))</f>
        <v/>
      </c>
      <c r="H2260">
        <f>IF(F2260="","",IF(F2260&gt;0,10*F2260^2,0))</f>
        <v/>
      </c>
    </row>
    <row r="2261">
      <c r="A2261">
        <f>Input!A2261</f>
        <v/>
      </c>
      <c r="B2261">
        <f>IF(ISNUMBER(Input!B2261),IF(AND(Input!B2261&gt;=20,Input!B2261&lt;=700),Input!B2261,""),"")</f>
        <v/>
      </c>
      <c r="C2261">
        <f>IF(B2261="","",INT(A2261))</f>
        <v/>
      </c>
      <c r="D2261">
        <f>IF(B2261="","",HOUR(A2261))</f>
        <v/>
      </c>
      <c r="E2261">
        <f>IF(B2261="","",IF(INPUT!$I$1="","",IF(C2261&lt;(INT(INPUT!$I$1)-INPUT!$I$2),"Off Meds",IF(C2261&lt;=(INT(INPUT!$I$1)+INPUT!$I$2),"Washout","On Meds"))))</f>
        <v/>
      </c>
      <c r="F2261">
        <f>IF(B2261="","",1.509*(LN(B2261)^1.084-5.381))</f>
        <v/>
      </c>
      <c r="G2261">
        <f>IF(F2261="","",IF(F2261&lt;0,10*F2261^2,0))</f>
        <v/>
      </c>
      <c r="H2261">
        <f>IF(F2261="","",IF(F2261&gt;0,10*F2261^2,0))</f>
        <v/>
      </c>
    </row>
    <row r="2262">
      <c r="A2262">
        <f>Input!A2262</f>
        <v/>
      </c>
      <c r="B2262">
        <f>IF(ISNUMBER(Input!B2262),IF(AND(Input!B2262&gt;=20,Input!B2262&lt;=700),Input!B2262,""),"")</f>
        <v/>
      </c>
      <c r="C2262">
        <f>IF(B2262="","",INT(A2262))</f>
        <v/>
      </c>
      <c r="D2262">
        <f>IF(B2262="","",HOUR(A2262))</f>
        <v/>
      </c>
      <c r="E2262">
        <f>IF(B2262="","",IF(INPUT!$I$1="","",IF(C2262&lt;(INT(INPUT!$I$1)-INPUT!$I$2),"Off Meds",IF(C2262&lt;=(INT(INPUT!$I$1)+INPUT!$I$2),"Washout","On Meds"))))</f>
        <v/>
      </c>
      <c r="F2262">
        <f>IF(B2262="","",1.509*(LN(B2262)^1.084-5.381))</f>
        <v/>
      </c>
      <c r="G2262">
        <f>IF(F2262="","",IF(F2262&lt;0,10*F2262^2,0))</f>
        <v/>
      </c>
      <c r="H2262">
        <f>IF(F2262="","",IF(F2262&gt;0,10*F2262^2,0))</f>
        <v/>
      </c>
    </row>
    <row r="2263">
      <c r="A2263">
        <f>Input!A2263</f>
        <v/>
      </c>
      <c r="B2263">
        <f>IF(ISNUMBER(Input!B2263),IF(AND(Input!B2263&gt;=20,Input!B2263&lt;=700),Input!B2263,""),"")</f>
        <v/>
      </c>
      <c r="C2263">
        <f>IF(B2263="","",INT(A2263))</f>
        <v/>
      </c>
      <c r="D2263">
        <f>IF(B2263="","",HOUR(A2263))</f>
        <v/>
      </c>
      <c r="E2263">
        <f>IF(B2263="","",IF(INPUT!$I$1="","",IF(C2263&lt;(INT(INPUT!$I$1)-INPUT!$I$2),"Off Meds",IF(C2263&lt;=(INT(INPUT!$I$1)+INPUT!$I$2),"Washout","On Meds"))))</f>
        <v/>
      </c>
      <c r="F2263">
        <f>IF(B2263="","",1.509*(LN(B2263)^1.084-5.381))</f>
        <v/>
      </c>
      <c r="G2263">
        <f>IF(F2263="","",IF(F2263&lt;0,10*F2263^2,0))</f>
        <v/>
      </c>
      <c r="H2263">
        <f>IF(F2263="","",IF(F2263&gt;0,10*F2263^2,0))</f>
        <v/>
      </c>
    </row>
    <row r="2264">
      <c r="A2264">
        <f>Input!A2264</f>
        <v/>
      </c>
      <c r="B2264">
        <f>IF(ISNUMBER(Input!B2264),IF(AND(Input!B2264&gt;=20,Input!B2264&lt;=700),Input!B2264,""),"")</f>
        <v/>
      </c>
      <c r="C2264">
        <f>IF(B2264="","",INT(A2264))</f>
        <v/>
      </c>
      <c r="D2264">
        <f>IF(B2264="","",HOUR(A2264))</f>
        <v/>
      </c>
      <c r="E2264">
        <f>IF(B2264="","",IF(INPUT!$I$1="","",IF(C2264&lt;(INT(INPUT!$I$1)-INPUT!$I$2),"Off Meds",IF(C2264&lt;=(INT(INPUT!$I$1)+INPUT!$I$2),"Washout","On Meds"))))</f>
        <v/>
      </c>
      <c r="F2264">
        <f>IF(B2264="","",1.509*(LN(B2264)^1.084-5.381))</f>
        <v/>
      </c>
      <c r="G2264">
        <f>IF(F2264="","",IF(F2264&lt;0,10*F2264^2,0))</f>
        <v/>
      </c>
      <c r="H2264">
        <f>IF(F2264="","",IF(F2264&gt;0,10*F2264^2,0))</f>
        <v/>
      </c>
    </row>
    <row r="2265">
      <c r="A2265">
        <f>Input!A2265</f>
        <v/>
      </c>
      <c r="B2265">
        <f>IF(ISNUMBER(Input!B2265),IF(AND(Input!B2265&gt;=20,Input!B2265&lt;=700),Input!B2265,""),"")</f>
        <v/>
      </c>
      <c r="C2265">
        <f>IF(B2265="","",INT(A2265))</f>
        <v/>
      </c>
      <c r="D2265">
        <f>IF(B2265="","",HOUR(A2265))</f>
        <v/>
      </c>
      <c r="E2265">
        <f>IF(B2265="","",IF(INPUT!$I$1="","",IF(C2265&lt;(INT(INPUT!$I$1)-INPUT!$I$2),"Off Meds",IF(C2265&lt;=(INT(INPUT!$I$1)+INPUT!$I$2),"Washout","On Meds"))))</f>
        <v/>
      </c>
      <c r="F2265">
        <f>IF(B2265="","",1.509*(LN(B2265)^1.084-5.381))</f>
        <v/>
      </c>
      <c r="G2265">
        <f>IF(F2265="","",IF(F2265&lt;0,10*F2265^2,0))</f>
        <v/>
      </c>
      <c r="H2265">
        <f>IF(F2265="","",IF(F2265&gt;0,10*F2265^2,0))</f>
        <v/>
      </c>
    </row>
    <row r="2266">
      <c r="A2266">
        <f>Input!A2266</f>
        <v/>
      </c>
      <c r="B2266">
        <f>IF(ISNUMBER(Input!B2266),IF(AND(Input!B2266&gt;=20,Input!B2266&lt;=700),Input!B2266,""),"")</f>
        <v/>
      </c>
      <c r="C2266">
        <f>IF(B2266="","",INT(A2266))</f>
        <v/>
      </c>
      <c r="D2266">
        <f>IF(B2266="","",HOUR(A2266))</f>
        <v/>
      </c>
      <c r="E2266">
        <f>IF(B2266="","",IF(INPUT!$I$1="","",IF(C2266&lt;(INT(INPUT!$I$1)-INPUT!$I$2),"Off Meds",IF(C2266&lt;=(INT(INPUT!$I$1)+INPUT!$I$2),"Washout","On Meds"))))</f>
        <v/>
      </c>
      <c r="F2266">
        <f>IF(B2266="","",1.509*(LN(B2266)^1.084-5.381))</f>
        <v/>
      </c>
      <c r="G2266">
        <f>IF(F2266="","",IF(F2266&lt;0,10*F2266^2,0))</f>
        <v/>
      </c>
      <c r="H2266">
        <f>IF(F2266="","",IF(F2266&gt;0,10*F2266^2,0))</f>
        <v/>
      </c>
    </row>
    <row r="2267">
      <c r="A2267">
        <f>Input!A2267</f>
        <v/>
      </c>
      <c r="B2267">
        <f>IF(ISNUMBER(Input!B2267),IF(AND(Input!B2267&gt;=20,Input!B2267&lt;=700),Input!B2267,""),"")</f>
        <v/>
      </c>
      <c r="C2267">
        <f>IF(B2267="","",INT(A2267))</f>
        <v/>
      </c>
      <c r="D2267">
        <f>IF(B2267="","",HOUR(A2267))</f>
        <v/>
      </c>
      <c r="E2267">
        <f>IF(B2267="","",IF(INPUT!$I$1="","",IF(C2267&lt;(INT(INPUT!$I$1)-INPUT!$I$2),"Off Meds",IF(C2267&lt;=(INT(INPUT!$I$1)+INPUT!$I$2),"Washout","On Meds"))))</f>
        <v/>
      </c>
      <c r="F2267">
        <f>IF(B2267="","",1.509*(LN(B2267)^1.084-5.381))</f>
        <v/>
      </c>
      <c r="G2267">
        <f>IF(F2267="","",IF(F2267&lt;0,10*F2267^2,0))</f>
        <v/>
      </c>
      <c r="H2267">
        <f>IF(F2267="","",IF(F2267&gt;0,10*F2267^2,0))</f>
        <v/>
      </c>
    </row>
    <row r="2268">
      <c r="A2268">
        <f>Input!A2268</f>
        <v/>
      </c>
      <c r="B2268">
        <f>IF(ISNUMBER(Input!B2268),IF(AND(Input!B2268&gt;=20,Input!B2268&lt;=700),Input!B2268,""),"")</f>
        <v/>
      </c>
      <c r="C2268">
        <f>IF(B2268="","",INT(A2268))</f>
        <v/>
      </c>
      <c r="D2268">
        <f>IF(B2268="","",HOUR(A2268))</f>
        <v/>
      </c>
      <c r="E2268">
        <f>IF(B2268="","",IF(INPUT!$I$1="","",IF(C2268&lt;(INT(INPUT!$I$1)-INPUT!$I$2),"Off Meds",IF(C2268&lt;=(INT(INPUT!$I$1)+INPUT!$I$2),"Washout","On Meds"))))</f>
        <v/>
      </c>
      <c r="F2268">
        <f>IF(B2268="","",1.509*(LN(B2268)^1.084-5.381))</f>
        <v/>
      </c>
      <c r="G2268">
        <f>IF(F2268="","",IF(F2268&lt;0,10*F2268^2,0))</f>
        <v/>
      </c>
      <c r="H2268">
        <f>IF(F2268="","",IF(F2268&gt;0,10*F2268^2,0))</f>
        <v/>
      </c>
    </row>
    <row r="2269">
      <c r="A2269">
        <f>Input!A2269</f>
        <v/>
      </c>
      <c r="B2269">
        <f>IF(ISNUMBER(Input!B2269),IF(AND(Input!B2269&gt;=20,Input!B2269&lt;=700),Input!B2269,""),"")</f>
        <v/>
      </c>
      <c r="C2269">
        <f>IF(B2269="","",INT(A2269))</f>
        <v/>
      </c>
      <c r="D2269">
        <f>IF(B2269="","",HOUR(A2269))</f>
        <v/>
      </c>
      <c r="E2269">
        <f>IF(B2269="","",IF(INPUT!$I$1="","",IF(C2269&lt;(INT(INPUT!$I$1)-INPUT!$I$2),"Off Meds",IF(C2269&lt;=(INT(INPUT!$I$1)+INPUT!$I$2),"Washout","On Meds"))))</f>
        <v/>
      </c>
      <c r="F2269">
        <f>IF(B2269="","",1.509*(LN(B2269)^1.084-5.381))</f>
        <v/>
      </c>
      <c r="G2269">
        <f>IF(F2269="","",IF(F2269&lt;0,10*F2269^2,0))</f>
        <v/>
      </c>
      <c r="H2269">
        <f>IF(F2269="","",IF(F2269&gt;0,10*F2269^2,0))</f>
        <v/>
      </c>
    </row>
    <row r="2270">
      <c r="A2270">
        <f>Input!A2270</f>
        <v/>
      </c>
      <c r="B2270">
        <f>IF(ISNUMBER(Input!B2270),IF(AND(Input!B2270&gt;=20,Input!B2270&lt;=700),Input!B2270,""),"")</f>
        <v/>
      </c>
      <c r="C2270">
        <f>IF(B2270="","",INT(A2270))</f>
        <v/>
      </c>
      <c r="D2270">
        <f>IF(B2270="","",HOUR(A2270))</f>
        <v/>
      </c>
      <c r="E2270">
        <f>IF(B2270="","",IF(INPUT!$I$1="","",IF(C2270&lt;(INT(INPUT!$I$1)-INPUT!$I$2),"Off Meds",IF(C2270&lt;=(INT(INPUT!$I$1)+INPUT!$I$2),"Washout","On Meds"))))</f>
        <v/>
      </c>
      <c r="F2270">
        <f>IF(B2270="","",1.509*(LN(B2270)^1.084-5.381))</f>
        <v/>
      </c>
      <c r="G2270">
        <f>IF(F2270="","",IF(F2270&lt;0,10*F2270^2,0))</f>
        <v/>
      </c>
      <c r="H2270">
        <f>IF(F2270="","",IF(F2270&gt;0,10*F2270^2,0))</f>
        <v/>
      </c>
    </row>
    <row r="2271">
      <c r="A2271">
        <f>Input!A2271</f>
        <v/>
      </c>
      <c r="B2271">
        <f>IF(ISNUMBER(Input!B2271),IF(AND(Input!B2271&gt;=20,Input!B2271&lt;=700),Input!B2271,""),"")</f>
        <v/>
      </c>
      <c r="C2271">
        <f>IF(B2271="","",INT(A2271))</f>
        <v/>
      </c>
      <c r="D2271">
        <f>IF(B2271="","",HOUR(A2271))</f>
        <v/>
      </c>
      <c r="E2271">
        <f>IF(B2271="","",IF(INPUT!$I$1="","",IF(C2271&lt;(INT(INPUT!$I$1)-INPUT!$I$2),"Off Meds",IF(C2271&lt;=(INT(INPUT!$I$1)+INPUT!$I$2),"Washout","On Meds"))))</f>
        <v/>
      </c>
      <c r="F2271">
        <f>IF(B2271="","",1.509*(LN(B2271)^1.084-5.381))</f>
        <v/>
      </c>
      <c r="G2271">
        <f>IF(F2271="","",IF(F2271&lt;0,10*F2271^2,0))</f>
        <v/>
      </c>
      <c r="H2271">
        <f>IF(F2271="","",IF(F2271&gt;0,10*F2271^2,0))</f>
        <v/>
      </c>
    </row>
    <row r="2272">
      <c r="A2272">
        <f>Input!A2272</f>
        <v/>
      </c>
      <c r="B2272">
        <f>IF(ISNUMBER(Input!B2272),IF(AND(Input!B2272&gt;=20,Input!B2272&lt;=700),Input!B2272,""),"")</f>
        <v/>
      </c>
      <c r="C2272">
        <f>IF(B2272="","",INT(A2272))</f>
        <v/>
      </c>
      <c r="D2272">
        <f>IF(B2272="","",HOUR(A2272))</f>
        <v/>
      </c>
      <c r="E2272">
        <f>IF(B2272="","",IF(INPUT!$I$1="","",IF(C2272&lt;(INT(INPUT!$I$1)-INPUT!$I$2),"Off Meds",IF(C2272&lt;=(INT(INPUT!$I$1)+INPUT!$I$2),"Washout","On Meds"))))</f>
        <v/>
      </c>
      <c r="F2272">
        <f>IF(B2272="","",1.509*(LN(B2272)^1.084-5.381))</f>
        <v/>
      </c>
      <c r="G2272">
        <f>IF(F2272="","",IF(F2272&lt;0,10*F2272^2,0))</f>
        <v/>
      </c>
      <c r="H2272">
        <f>IF(F2272="","",IF(F2272&gt;0,10*F2272^2,0))</f>
        <v/>
      </c>
    </row>
    <row r="2273">
      <c r="A2273">
        <f>Input!A2273</f>
        <v/>
      </c>
      <c r="B2273">
        <f>IF(ISNUMBER(Input!B2273),IF(AND(Input!B2273&gt;=20,Input!B2273&lt;=700),Input!B2273,""),"")</f>
        <v/>
      </c>
      <c r="C2273">
        <f>IF(B2273="","",INT(A2273))</f>
        <v/>
      </c>
      <c r="D2273">
        <f>IF(B2273="","",HOUR(A2273))</f>
        <v/>
      </c>
      <c r="E2273">
        <f>IF(B2273="","",IF(INPUT!$I$1="","",IF(C2273&lt;(INT(INPUT!$I$1)-INPUT!$I$2),"Off Meds",IF(C2273&lt;=(INT(INPUT!$I$1)+INPUT!$I$2),"Washout","On Meds"))))</f>
        <v/>
      </c>
      <c r="F2273">
        <f>IF(B2273="","",1.509*(LN(B2273)^1.084-5.381))</f>
        <v/>
      </c>
      <c r="G2273">
        <f>IF(F2273="","",IF(F2273&lt;0,10*F2273^2,0))</f>
        <v/>
      </c>
      <c r="H2273">
        <f>IF(F2273="","",IF(F2273&gt;0,10*F2273^2,0))</f>
        <v/>
      </c>
    </row>
    <row r="2274">
      <c r="A2274">
        <f>Input!A2274</f>
        <v/>
      </c>
      <c r="B2274">
        <f>IF(ISNUMBER(Input!B2274),IF(AND(Input!B2274&gt;=20,Input!B2274&lt;=700),Input!B2274,""),"")</f>
        <v/>
      </c>
      <c r="C2274">
        <f>IF(B2274="","",INT(A2274))</f>
        <v/>
      </c>
      <c r="D2274">
        <f>IF(B2274="","",HOUR(A2274))</f>
        <v/>
      </c>
      <c r="E2274">
        <f>IF(B2274="","",IF(INPUT!$I$1="","",IF(C2274&lt;(INT(INPUT!$I$1)-INPUT!$I$2),"Off Meds",IF(C2274&lt;=(INT(INPUT!$I$1)+INPUT!$I$2),"Washout","On Meds"))))</f>
        <v/>
      </c>
      <c r="F2274">
        <f>IF(B2274="","",1.509*(LN(B2274)^1.084-5.381))</f>
        <v/>
      </c>
      <c r="G2274">
        <f>IF(F2274="","",IF(F2274&lt;0,10*F2274^2,0))</f>
        <v/>
      </c>
      <c r="H2274">
        <f>IF(F2274="","",IF(F2274&gt;0,10*F2274^2,0))</f>
        <v/>
      </c>
    </row>
    <row r="2275">
      <c r="A2275">
        <f>Input!A2275</f>
        <v/>
      </c>
      <c r="B2275">
        <f>IF(ISNUMBER(Input!B2275),IF(AND(Input!B2275&gt;=20,Input!B2275&lt;=700),Input!B2275,""),"")</f>
        <v/>
      </c>
      <c r="C2275">
        <f>IF(B2275="","",INT(A2275))</f>
        <v/>
      </c>
      <c r="D2275">
        <f>IF(B2275="","",HOUR(A2275))</f>
        <v/>
      </c>
      <c r="E2275">
        <f>IF(B2275="","",IF(INPUT!$I$1="","",IF(C2275&lt;(INT(INPUT!$I$1)-INPUT!$I$2),"Off Meds",IF(C2275&lt;=(INT(INPUT!$I$1)+INPUT!$I$2),"Washout","On Meds"))))</f>
        <v/>
      </c>
      <c r="F2275">
        <f>IF(B2275="","",1.509*(LN(B2275)^1.084-5.381))</f>
        <v/>
      </c>
      <c r="G2275">
        <f>IF(F2275="","",IF(F2275&lt;0,10*F2275^2,0))</f>
        <v/>
      </c>
      <c r="H2275">
        <f>IF(F2275="","",IF(F2275&gt;0,10*F2275^2,0))</f>
        <v/>
      </c>
    </row>
    <row r="2276">
      <c r="A2276">
        <f>Input!A2276</f>
        <v/>
      </c>
      <c r="B2276">
        <f>IF(ISNUMBER(Input!B2276),IF(AND(Input!B2276&gt;=20,Input!B2276&lt;=700),Input!B2276,""),"")</f>
        <v/>
      </c>
      <c r="C2276">
        <f>IF(B2276="","",INT(A2276))</f>
        <v/>
      </c>
      <c r="D2276">
        <f>IF(B2276="","",HOUR(A2276))</f>
        <v/>
      </c>
      <c r="E2276">
        <f>IF(B2276="","",IF(INPUT!$I$1="","",IF(C2276&lt;(INT(INPUT!$I$1)-INPUT!$I$2),"Off Meds",IF(C2276&lt;=(INT(INPUT!$I$1)+INPUT!$I$2),"Washout","On Meds"))))</f>
        <v/>
      </c>
      <c r="F2276">
        <f>IF(B2276="","",1.509*(LN(B2276)^1.084-5.381))</f>
        <v/>
      </c>
      <c r="G2276">
        <f>IF(F2276="","",IF(F2276&lt;0,10*F2276^2,0))</f>
        <v/>
      </c>
      <c r="H2276">
        <f>IF(F2276="","",IF(F2276&gt;0,10*F2276^2,0))</f>
        <v/>
      </c>
    </row>
    <row r="2277">
      <c r="A2277">
        <f>Input!A2277</f>
        <v/>
      </c>
      <c r="B2277">
        <f>IF(ISNUMBER(Input!B2277),IF(AND(Input!B2277&gt;=20,Input!B2277&lt;=700),Input!B2277,""),"")</f>
        <v/>
      </c>
      <c r="C2277">
        <f>IF(B2277="","",INT(A2277))</f>
        <v/>
      </c>
      <c r="D2277">
        <f>IF(B2277="","",HOUR(A2277))</f>
        <v/>
      </c>
      <c r="E2277">
        <f>IF(B2277="","",IF(INPUT!$I$1="","",IF(C2277&lt;(INT(INPUT!$I$1)-INPUT!$I$2),"Off Meds",IF(C2277&lt;=(INT(INPUT!$I$1)+INPUT!$I$2),"Washout","On Meds"))))</f>
        <v/>
      </c>
      <c r="F2277">
        <f>IF(B2277="","",1.509*(LN(B2277)^1.084-5.381))</f>
        <v/>
      </c>
      <c r="G2277">
        <f>IF(F2277="","",IF(F2277&lt;0,10*F2277^2,0))</f>
        <v/>
      </c>
      <c r="H2277">
        <f>IF(F2277="","",IF(F2277&gt;0,10*F2277^2,0))</f>
        <v/>
      </c>
    </row>
    <row r="2278">
      <c r="A2278">
        <f>Input!A2278</f>
        <v/>
      </c>
      <c r="B2278">
        <f>IF(ISNUMBER(Input!B2278),IF(AND(Input!B2278&gt;=20,Input!B2278&lt;=700),Input!B2278,""),"")</f>
        <v/>
      </c>
      <c r="C2278">
        <f>IF(B2278="","",INT(A2278))</f>
        <v/>
      </c>
      <c r="D2278">
        <f>IF(B2278="","",HOUR(A2278))</f>
        <v/>
      </c>
      <c r="E2278">
        <f>IF(B2278="","",IF(INPUT!$I$1="","",IF(C2278&lt;(INT(INPUT!$I$1)-INPUT!$I$2),"Off Meds",IF(C2278&lt;=(INT(INPUT!$I$1)+INPUT!$I$2),"Washout","On Meds"))))</f>
        <v/>
      </c>
      <c r="F2278">
        <f>IF(B2278="","",1.509*(LN(B2278)^1.084-5.381))</f>
        <v/>
      </c>
      <c r="G2278">
        <f>IF(F2278="","",IF(F2278&lt;0,10*F2278^2,0))</f>
        <v/>
      </c>
      <c r="H2278">
        <f>IF(F2278="","",IF(F2278&gt;0,10*F2278^2,0))</f>
        <v/>
      </c>
    </row>
    <row r="2279">
      <c r="A2279">
        <f>Input!A2279</f>
        <v/>
      </c>
      <c r="B2279">
        <f>IF(ISNUMBER(Input!B2279),IF(AND(Input!B2279&gt;=20,Input!B2279&lt;=700),Input!B2279,""),"")</f>
        <v/>
      </c>
      <c r="C2279">
        <f>IF(B2279="","",INT(A2279))</f>
        <v/>
      </c>
      <c r="D2279">
        <f>IF(B2279="","",HOUR(A2279))</f>
        <v/>
      </c>
      <c r="E2279">
        <f>IF(B2279="","",IF(INPUT!$I$1="","",IF(C2279&lt;(INT(INPUT!$I$1)-INPUT!$I$2),"Off Meds",IF(C2279&lt;=(INT(INPUT!$I$1)+INPUT!$I$2),"Washout","On Meds"))))</f>
        <v/>
      </c>
      <c r="F2279">
        <f>IF(B2279="","",1.509*(LN(B2279)^1.084-5.381))</f>
        <v/>
      </c>
      <c r="G2279">
        <f>IF(F2279="","",IF(F2279&lt;0,10*F2279^2,0))</f>
        <v/>
      </c>
      <c r="H2279">
        <f>IF(F2279="","",IF(F2279&gt;0,10*F2279^2,0))</f>
        <v/>
      </c>
    </row>
    <row r="2280">
      <c r="A2280">
        <f>Input!A2280</f>
        <v/>
      </c>
      <c r="B2280">
        <f>IF(ISNUMBER(Input!B2280),IF(AND(Input!B2280&gt;=20,Input!B2280&lt;=700),Input!B2280,""),"")</f>
        <v/>
      </c>
      <c r="C2280">
        <f>IF(B2280="","",INT(A2280))</f>
        <v/>
      </c>
      <c r="D2280">
        <f>IF(B2280="","",HOUR(A2280))</f>
        <v/>
      </c>
      <c r="E2280">
        <f>IF(B2280="","",IF(INPUT!$I$1="","",IF(C2280&lt;(INT(INPUT!$I$1)-INPUT!$I$2),"Off Meds",IF(C2280&lt;=(INT(INPUT!$I$1)+INPUT!$I$2),"Washout","On Meds"))))</f>
        <v/>
      </c>
      <c r="F2280">
        <f>IF(B2280="","",1.509*(LN(B2280)^1.084-5.381))</f>
        <v/>
      </c>
      <c r="G2280">
        <f>IF(F2280="","",IF(F2280&lt;0,10*F2280^2,0))</f>
        <v/>
      </c>
      <c r="H2280">
        <f>IF(F2280="","",IF(F2280&gt;0,10*F2280^2,0))</f>
        <v/>
      </c>
    </row>
    <row r="2281">
      <c r="A2281">
        <f>Input!A2281</f>
        <v/>
      </c>
      <c r="B2281">
        <f>IF(ISNUMBER(Input!B2281),IF(AND(Input!B2281&gt;=20,Input!B2281&lt;=700),Input!B2281,""),"")</f>
        <v/>
      </c>
      <c r="C2281">
        <f>IF(B2281="","",INT(A2281))</f>
        <v/>
      </c>
      <c r="D2281">
        <f>IF(B2281="","",HOUR(A2281))</f>
        <v/>
      </c>
      <c r="E2281">
        <f>IF(B2281="","",IF(INPUT!$I$1="","",IF(C2281&lt;(INT(INPUT!$I$1)-INPUT!$I$2),"Off Meds",IF(C2281&lt;=(INT(INPUT!$I$1)+INPUT!$I$2),"Washout","On Meds"))))</f>
        <v/>
      </c>
      <c r="F2281">
        <f>IF(B2281="","",1.509*(LN(B2281)^1.084-5.381))</f>
        <v/>
      </c>
      <c r="G2281">
        <f>IF(F2281="","",IF(F2281&lt;0,10*F2281^2,0))</f>
        <v/>
      </c>
      <c r="H2281">
        <f>IF(F2281="","",IF(F2281&gt;0,10*F2281^2,0))</f>
        <v/>
      </c>
    </row>
    <row r="2282">
      <c r="A2282">
        <f>Input!A2282</f>
        <v/>
      </c>
      <c r="B2282">
        <f>IF(ISNUMBER(Input!B2282),IF(AND(Input!B2282&gt;=20,Input!B2282&lt;=700),Input!B2282,""),"")</f>
        <v/>
      </c>
      <c r="C2282">
        <f>IF(B2282="","",INT(A2282))</f>
        <v/>
      </c>
      <c r="D2282">
        <f>IF(B2282="","",HOUR(A2282))</f>
        <v/>
      </c>
      <c r="E2282">
        <f>IF(B2282="","",IF(INPUT!$I$1="","",IF(C2282&lt;(INT(INPUT!$I$1)-INPUT!$I$2),"Off Meds",IF(C2282&lt;=(INT(INPUT!$I$1)+INPUT!$I$2),"Washout","On Meds"))))</f>
        <v/>
      </c>
      <c r="F2282">
        <f>IF(B2282="","",1.509*(LN(B2282)^1.084-5.381))</f>
        <v/>
      </c>
      <c r="G2282">
        <f>IF(F2282="","",IF(F2282&lt;0,10*F2282^2,0))</f>
        <v/>
      </c>
      <c r="H2282">
        <f>IF(F2282="","",IF(F2282&gt;0,10*F2282^2,0))</f>
        <v/>
      </c>
    </row>
    <row r="2283">
      <c r="A2283">
        <f>Input!A2283</f>
        <v/>
      </c>
      <c r="B2283">
        <f>IF(ISNUMBER(Input!B2283),IF(AND(Input!B2283&gt;=20,Input!B2283&lt;=700),Input!B2283,""),"")</f>
        <v/>
      </c>
      <c r="C2283">
        <f>IF(B2283="","",INT(A2283))</f>
        <v/>
      </c>
      <c r="D2283">
        <f>IF(B2283="","",HOUR(A2283))</f>
        <v/>
      </c>
      <c r="E2283">
        <f>IF(B2283="","",IF(INPUT!$I$1="","",IF(C2283&lt;(INT(INPUT!$I$1)-INPUT!$I$2),"Off Meds",IF(C2283&lt;=(INT(INPUT!$I$1)+INPUT!$I$2),"Washout","On Meds"))))</f>
        <v/>
      </c>
      <c r="F2283">
        <f>IF(B2283="","",1.509*(LN(B2283)^1.084-5.381))</f>
        <v/>
      </c>
      <c r="G2283">
        <f>IF(F2283="","",IF(F2283&lt;0,10*F2283^2,0))</f>
        <v/>
      </c>
      <c r="H2283">
        <f>IF(F2283="","",IF(F2283&gt;0,10*F2283^2,0))</f>
        <v/>
      </c>
    </row>
    <row r="2284">
      <c r="A2284">
        <f>Input!A2284</f>
        <v/>
      </c>
      <c r="B2284">
        <f>IF(ISNUMBER(Input!B2284),IF(AND(Input!B2284&gt;=20,Input!B2284&lt;=700),Input!B2284,""),"")</f>
        <v/>
      </c>
      <c r="C2284">
        <f>IF(B2284="","",INT(A2284))</f>
        <v/>
      </c>
      <c r="D2284">
        <f>IF(B2284="","",HOUR(A2284))</f>
        <v/>
      </c>
      <c r="E2284">
        <f>IF(B2284="","",IF(INPUT!$I$1="","",IF(C2284&lt;(INT(INPUT!$I$1)-INPUT!$I$2),"Off Meds",IF(C2284&lt;=(INT(INPUT!$I$1)+INPUT!$I$2),"Washout","On Meds"))))</f>
        <v/>
      </c>
      <c r="F2284">
        <f>IF(B2284="","",1.509*(LN(B2284)^1.084-5.381))</f>
        <v/>
      </c>
      <c r="G2284">
        <f>IF(F2284="","",IF(F2284&lt;0,10*F2284^2,0))</f>
        <v/>
      </c>
      <c r="H2284">
        <f>IF(F2284="","",IF(F2284&gt;0,10*F2284^2,0))</f>
        <v/>
      </c>
    </row>
    <row r="2285">
      <c r="A2285">
        <f>Input!A2285</f>
        <v/>
      </c>
      <c r="B2285">
        <f>IF(ISNUMBER(Input!B2285),IF(AND(Input!B2285&gt;=20,Input!B2285&lt;=700),Input!B2285,""),"")</f>
        <v/>
      </c>
      <c r="C2285">
        <f>IF(B2285="","",INT(A2285))</f>
        <v/>
      </c>
      <c r="D2285">
        <f>IF(B2285="","",HOUR(A2285))</f>
        <v/>
      </c>
      <c r="E2285">
        <f>IF(B2285="","",IF(INPUT!$I$1="","",IF(C2285&lt;(INT(INPUT!$I$1)-INPUT!$I$2),"Off Meds",IF(C2285&lt;=(INT(INPUT!$I$1)+INPUT!$I$2),"Washout","On Meds"))))</f>
        <v/>
      </c>
      <c r="F2285">
        <f>IF(B2285="","",1.509*(LN(B2285)^1.084-5.381))</f>
        <v/>
      </c>
      <c r="G2285">
        <f>IF(F2285="","",IF(F2285&lt;0,10*F2285^2,0))</f>
        <v/>
      </c>
      <c r="H2285">
        <f>IF(F2285="","",IF(F2285&gt;0,10*F2285^2,0))</f>
        <v/>
      </c>
    </row>
    <row r="2286">
      <c r="A2286">
        <f>Input!A2286</f>
        <v/>
      </c>
      <c r="B2286">
        <f>IF(ISNUMBER(Input!B2286),IF(AND(Input!B2286&gt;=20,Input!B2286&lt;=700),Input!B2286,""),"")</f>
        <v/>
      </c>
      <c r="C2286">
        <f>IF(B2286="","",INT(A2286))</f>
        <v/>
      </c>
      <c r="D2286">
        <f>IF(B2286="","",HOUR(A2286))</f>
        <v/>
      </c>
      <c r="E2286">
        <f>IF(B2286="","",IF(INPUT!$I$1="","",IF(C2286&lt;(INT(INPUT!$I$1)-INPUT!$I$2),"Off Meds",IF(C2286&lt;=(INT(INPUT!$I$1)+INPUT!$I$2),"Washout","On Meds"))))</f>
        <v/>
      </c>
      <c r="F2286">
        <f>IF(B2286="","",1.509*(LN(B2286)^1.084-5.381))</f>
        <v/>
      </c>
      <c r="G2286">
        <f>IF(F2286="","",IF(F2286&lt;0,10*F2286^2,0))</f>
        <v/>
      </c>
      <c r="H2286">
        <f>IF(F2286="","",IF(F2286&gt;0,10*F2286^2,0))</f>
        <v/>
      </c>
    </row>
    <row r="2287">
      <c r="A2287">
        <f>Input!A2287</f>
        <v/>
      </c>
      <c r="B2287">
        <f>IF(ISNUMBER(Input!B2287),IF(AND(Input!B2287&gt;=20,Input!B2287&lt;=700),Input!B2287,""),"")</f>
        <v/>
      </c>
      <c r="C2287">
        <f>IF(B2287="","",INT(A2287))</f>
        <v/>
      </c>
      <c r="D2287">
        <f>IF(B2287="","",HOUR(A2287))</f>
        <v/>
      </c>
      <c r="E2287">
        <f>IF(B2287="","",IF(INPUT!$I$1="","",IF(C2287&lt;(INT(INPUT!$I$1)-INPUT!$I$2),"Off Meds",IF(C2287&lt;=(INT(INPUT!$I$1)+INPUT!$I$2),"Washout","On Meds"))))</f>
        <v/>
      </c>
      <c r="F2287">
        <f>IF(B2287="","",1.509*(LN(B2287)^1.084-5.381))</f>
        <v/>
      </c>
      <c r="G2287">
        <f>IF(F2287="","",IF(F2287&lt;0,10*F2287^2,0))</f>
        <v/>
      </c>
      <c r="H2287">
        <f>IF(F2287="","",IF(F2287&gt;0,10*F2287^2,0))</f>
        <v/>
      </c>
    </row>
    <row r="2288">
      <c r="A2288">
        <f>Input!A2288</f>
        <v/>
      </c>
      <c r="B2288">
        <f>IF(ISNUMBER(Input!B2288),IF(AND(Input!B2288&gt;=20,Input!B2288&lt;=700),Input!B2288,""),"")</f>
        <v/>
      </c>
      <c r="C2288">
        <f>IF(B2288="","",INT(A2288))</f>
        <v/>
      </c>
      <c r="D2288">
        <f>IF(B2288="","",HOUR(A2288))</f>
        <v/>
      </c>
      <c r="E2288">
        <f>IF(B2288="","",IF(INPUT!$I$1="","",IF(C2288&lt;(INT(INPUT!$I$1)-INPUT!$I$2),"Off Meds",IF(C2288&lt;=(INT(INPUT!$I$1)+INPUT!$I$2),"Washout","On Meds"))))</f>
        <v/>
      </c>
      <c r="F2288">
        <f>IF(B2288="","",1.509*(LN(B2288)^1.084-5.381))</f>
        <v/>
      </c>
      <c r="G2288">
        <f>IF(F2288="","",IF(F2288&lt;0,10*F2288^2,0))</f>
        <v/>
      </c>
      <c r="H2288">
        <f>IF(F2288="","",IF(F2288&gt;0,10*F2288^2,0))</f>
        <v/>
      </c>
    </row>
    <row r="2289">
      <c r="A2289">
        <f>Input!A2289</f>
        <v/>
      </c>
      <c r="B2289">
        <f>IF(ISNUMBER(Input!B2289),IF(AND(Input!B2289&gt;=20,Input!B2289&lt;=700),Input!B2289,""),"")</f>
        <v/>
      </c>
      <c r="C2289">
        <f>IF(B2289="","",INT(A2289))</f>
        <v/>
      </c>
      <c r="D2289">
        <f>IF(B2289="","",HOUR(A2289))</f>
        <v/>
      </c>
      <c r="E2289">
        <f>IF(B2289="","",IF(INPUT!$I$1="","",IF(C2289&lt;(INT(INPUT!$I$1)-INPUT!$I$2),"Off Meds",IF(C2289&lt;=(INT(INPUT!$I$1)+INPUT!$I$2),"Washout","On Meds"))))</f>
        <v/>
      </c>
      <c r="F2289">
        <f>IF(B2289="","",1.509*(LN(B2289)^1.084-5.381))</f>
        <v/>
      </c>
      <c r="G2289">
        <f>IF(F2289="","",IF(F2289&lt;0,10*F2289^2,0))</f>
        <v/>
      </c>
      <c r="H2289">
        <f>IF(F2289="","",IF(F2289&gt;0,10*F2289^2,0))</f>
        <v/>
      </c>
    </row>
    <row r="2290">
      <c r="A2290">
        <f>Input!A2290</f>
        <v/>
      </c>
      <c r="B2290">
        <f>IF(ISNUMBER(Input!B2290),IF(AND(Input!B2290&gt;=20,Input!B2290&lt;=700),Input!B2290,""),"")</f>
        <v/>
      </c>
      <c r="C2290">
        <f>IF(B2290="","",INT(A2290))</f>
        <v/>
      </c>
      <c r="D2290">
        <f>IF(B2290="","",HOUR(A2290))</f>
        <v/>
      </c>
      <c r="E2290">
        <f>IF(B2290="","",IF(INPUT!$I$1="","",IF(C2290&lt;(INT(INPUT!$I$1)-INPUT!$I$2),"Off Meds",IF(C2290&lt;=(INT(INPUT!$I$1)+INPUT!$I$2),"Washout","On Meds"))))</f>
        <v/>
      </c>
      <c r="F2290">
        <f>IF(B2290="","",1.509*(LN(B2290)^1.084-5.381))</f>
        <v/>
      </c>
      <c r="G2290">
        <f>IF(F2290="","",IF(F2290&lt;0,10*F2290^2,0))</f>
        <v/>
      </c>
      <c r="H2290">
        <f>IF(F2290="","",IF(F2290&gt;0,10*F2290^2,0))</f>
        <v/>
      </c>
    </row>
    <row r="2291">
      <c r="A2291">
        <f>Input!A2291</f>
        <v/>
      </c>
      <c r="B2291">
        <f>IF(ISNUMBER(Input!B2291),IF(AND(Input!B2291&gt;=20,Input!B2291&lt;=700),Input!B2291,""),"")</f>
        <v/>
      </c>
      <c r="C2291">
        <f>IF(B2291="","",INT(A2291))</f>
        <v/>
      </c>
      <c r="D2291">
        <f>IF(B2291="","",HOUR(A2291))</f>
        <v/>
      </c>
      <c r="E2291">
        <f>IF(B2291="","",IF(INPUT!$I$1="","",IF(C2291&lt;(INT(INPUT!$I$1)-INPUT!$I$2),"Off Meds",IF(C2291&lt;=(INT(INPUT!$I$1)+INPUT!$I$2),"Washout","On Meds"))))</f>
        <v/>
      </c>
      <c r="F2291">
        <f>IF(B2291="","",1.509*(LN(B2291)^1.084-5.381))</f>
        <v/>
      </c>
      <c r="G2291">
        <f>IF(F2291="","",IF(F2291&lt;0,10*F2291^2,0))</f>
        <v/>
      </c>
      <c r="H2291">
        <f>IF(F2291="","",IF(F2291&gt;0,10*F2291^2,0))</f>
        <v/>
      </c>
    </row>
    <row r="2292">
      <c r="A2292">
        <f>Input!A2292</f>
        <v/>
      </c>
      <c r="B2292">
        <f>IF(ISNUMBER(Input!B2292),IF(AND(Input!B2292&gt;=20,Input!B2292&lt;=700),Input!B2292,""),"")</f>
        <v/>
      </c>
      <c r="C2292">
        <f>IF(B2292="","",INT(A2292))</f>
        <v/>
      </c>
      <c r="D2292">
        <f>IF(B2292="","",HOUR(A2292))</f>
        <v/>
      </c>
      <c r="E2292">
        <f>IF(B2292="","",IF(INPUT!$I$1="","",IF(C2292&lt;(INT(INPUT!$I$1)-INPUT!$I$2),"Off Meds",IF(C2292&lt;=(INT(INPUT!$I$1)+INPUT!$I$2),"Washout","On Meds"))))</f>
        <v/>
      </c>
      <c r="F2292">
        <f>IF(B2292="","",1.509*(LN(B2292)^1.084-5.381))</f>
        <v/>
      </c>
      <c r="G2292">
        <f>IF(F2292="","",IF(F2292&lt;0,10*F2292^2,0))</f>
        <v/>
      </c>
      <c r="H2292">
        <f>IF(F2292="","",IF(F2292&gt;0,10*F2292^2,0))</f>
        <v/>
      </c>
    </row>
    <row r="2293">
      <c r="A2293">
        <f>Input!A2293</f>
        <v/>
      </c>
      <c r="B2293">
        <f>IF(ISNUMBER(Input!B2293),IF(AND(Input!B2293&gt;=20,Input!B2293&lt;=700),Input!B2293,""),"")</f>
        <v/>
      </c>
      <c r="C2293">
        <f>IF(B2293="","",INT(A2293))</f>
        <v/>
      </c>
      <c r="D2293">
        <f>IF(B2293="","",HOUR(A2293))</f>
        <v/>
      </c>
      <c r="E2293">
        <f>IF(B2293="","",IF(INPUT!$I$1="","",IF(C2293&lt;(INT(INPUT!$I$1)-INPUT!$I$2),"Off Meds",IF(C2293&lt;=(INT(INPUT!$I$1)+INPUT!$I$2),"Washout","On Meds"))))</f>
        <v/>
      </c>
      <c r="F2293">
        <f>IF(B2293="","",1.509*(LN(B2293)^1.084-5.381))</f>
        <v/>
      </c>
      <c r="G2293">
        <f>IF(F2293="","",IF(F2293&lt;0,10*F2293^2,0))</f>
        <v/>
      </c>
      <c r="H2293">
        <f>IF(F2293="","",IF(F2293&gt;0,10*F2293^2,0))</f>
        <v/>
      </c>
    </row>
    <row r="2294">
      <c r="A2294">
        <f>Input!A2294</f>
        <v/>
      </c>
      <c r="B2294">
        <f>IF(ISNUMBER(Input!B2294),IF(AND(Input!B2294&gt;=20,Input!B2294&lt;=700),Input!B2294,""),"")</f>
        <v/>
      </c>
      <c r="C2294">
        <f>IF(B2294="","",INT(A2294))</f>
        <v/>
      </c>
      <c r="D2294">
        <f>IF(B2294="","",HOUR(A2294))</f>
        <v/>
      </c>
      <c r="E2294">
        <f>IF(B2294="","",IF(INPUT!$I$1="","",IF(C2294&lt;(INT(INPUT!$I$1)-INPUT!$I$2),"Off Meds",IF(C2294&lt;=(INT(INPUT!$I$1)+INPUT!$I$2),"Washout","On Meds"))))</f>
        <v/>
      </c>
      <c r="F2294">
        <f>IF(B2294="","",1.509*(LN(B2294)^1.084-5.381))</f>
        <v/>
      </c>
      <c r="G2294">
        <f>IF(F2294="","",IF(F2294&lt;0,10*F2294^2,0))</f>
        <v/>
      </c>
      <c r="H2294">
        <f>IF(F2294="","",IF(F2294&gt;0,10*F2294^2,0))</f>
        <v/>
      </c>
    </row>
    <row r="2295">
      <c r="A2295">
        <f>Input!A2295</f>
        <v/>
      </c>
      <c r="B2295">
        <f>IF(ISNUMBER(Input!B2295),IF(AND(Input!B2295&gt;=20,Input!B2295&lt;=700),Input!B2295,""),"")</f>
        <v/>
      </c>
      <c r="C2295">
        <f>IF(B2295="","",INT(A2295))</f>
        <v/>
      </c>
      <c r="D2295">
        <f>IF(B2295="","",HOUR(A2295))</f>
        <v/>
      </c>
      <c r="E2295">
        <f>IF(B2295="","",IF(INPUT!$I$1="","",IF(C2295&lt;(INT(INPUT!$I$1)-INPUT!$I$2),"Off Meds",IF(C2295&lt;=(INT(INPUT!$I$1)+INPUT!$I$2),"Washout","On Meds"))))</f>
        <v/>
      </c>
      <c r="F2295">
        <f>IF(B2295="","",1.509*(LN(B2295)^1.084-5.381))</f>
        <v/>
      </c>
      <c r="G2295">
        <f>IF(F2295="","",IF(F2295&lt;0,10*F2295^2,0))</f>
        <v/>
      </c>
      <c r="H2295">
        <f>IF(F2295="","",IF(F2295&gt;0,10*F2295^2,0))</f>
        <v/>
      </c>
    </row>
    <row r="2296">
      <c r="A2296">
        <f>Input!A2296</f>
        <v/>
      </c>
      <c r="B2296">
        <f>IF(ISNUMBER(Input!B2296),IF(AND(Input!B2296&gt;=20,Input!B2296&lt;=700),Input!B2296,""),"")</f>
        <v/>
      </c>
      <c r="C2296">
        <f>IF(B2296="","",INT(A2296))</f>
        <v/>
      </c>
      <c r="D2296">
        <f>IF(B2296="","",HOUR(A2296))</f>
        <v/>
      </c>
      <c r="E2296">
        <f>IF(B2296="","",IF(INPUT!$I$1="","",IF(C2296&lt;(INT(INPUT!$I$1)-INPUT!$I$2),"Off Meds",IF(C2296&lt;=(INT(INPUT!$I$1)+INPUT!$I$2),"Washout","On Meds"))))</f>
        <v/>
      </c>
      <c r="F2296">
        <f>IF(B2296="","",1.509*(LN(B2296)^1.084-5.381))</f>
        <v/>
      </c>
      <c r="G2296">
        <f>IF(F2296="","",IF(F2296&lt;0,10*F2296^2,0))</f>
        <v/>
      </c>
      <c r="H2296">
        <f>IF(F2296="","",IF(F2296&gt;0,10*F2296^2,0))</f>
        <v/>
      </c>
    </row>
    <row r="2297">
      <c r="A2297">
        <f>Input!A2297</f>
        <v/>
      </c>
      <c r="B2297">
        <f>IF(ISNUMBER(Input!B2297),IF(AND(Input!B2297&gt;=20,Input!B2297&lt;=700),Input!B2297,""),"")</f>
        <v/>
      </c>
      <c r="C2297">
        <f>IF(B2297="","",INT(A2297))</f>
        <v/>
      </c>
      <c r="D2297">
        <f>IF(B2297="","",HOUR(A2297))</f>
        <v/>
      </c>
      <c r="E2297">
        <f>IF(B2297="","",IF(INPUT!$I$1="","",IF(C2297&lt;(INT(INPUT!$I$1)-INPUT!$I$2),"Off Meds",IF(C2297&lt;=(INT(INPUT!$I$1)+INPUT!$I$2),"Washout","On Meds"))))</f>
        <v/>
      </c>
      <c r="F2297">
        <f>IF(B2297="","",1.509*(LN(B2297)^1.084-5.381))</f>
        <v/>
      </c>
      <c r="G2297">
        <f>IF(F2297="","",IF(F2297&lt;0,10*F2297^2,0))</f>
        <v/>
      </c>
      <c r="H2297">
        <f>IF(F2297="","",IF(F2297&gt;0,10*F2297^2,0))</f>
        <v/>
      </c>
    </row>
    <row r="2298">
      <c r="A2298">
        <f>Input!A2298</f>
        <v/>
      </c>
      <c r="B2298">
        <f>IF(ISNUMBER(Input!B2298),IF(AND(Input!B2298&gt;=20,Input!B2298&lt;=700),Input!B2298,""),"")</f>
        <v/>
      </c>
      <c r="C2298">
        <f>IF(B2298="","",INT(A2298))</f>
        <v/>
      </c>
      <c r="D2298">
        <f>IF(B2298="","",HOUR(A2298))</f>
        <v/>
      </c>
      <c r="E2298">
        <f>IF(B2298="","",IF(INPUT!$I$1="","",IF(C2298&lt;(INT(INPUT!$I$1)-INPUT!$I$2),"Off Meds",IF(C2298&lt;=(INT(INPUT!$I$1)+INPUT!$I$2),"Washout","On Meds"))))</f>
        <v/>
      </c>
      <c r="F2298">
        <f>IF(B2298="","",1.509*(LN(B2298)^1.084-5.381))</f>
        <v/>
      </c>
      <c r="G2298">
        <f>IF(F2298="","",IF(F2298&lt;0,10*F2298^2,0))</f>
        <v/>
      </c>
      <c r="H2298">
        <f>IF(F2298="","",IF(F2298&gt;0,10*F2298^2,0))</f>
        <v/>
      </c>
    </row>
    <row r="2299">
      <c r="A2299">
        <f>Input!A2299</f>
        <v/>
      </c>
      <c r="B2299">
        <f>IF(ISNUMBER(Input!B2299),IF(AND(Input!B2299&gt;=20,Input!B2299&lt;=700),Input!B2299,""),"")</f>
        <v/>
      </c>
      <c r="C2299">
        <f>IF(B2299="","",INT(A2299))</f>
        <v/>
      </c>
      <c r="D2299">
        <f>IF(B2299="","",HOUR(A2299))</f>
        <v/>
      </c>
      <c r="E2299">
        <f>IF(B2299="","",IF(INPUT!$I$1="","",IF(C2299&lt;(INT(INPUT!$I$1)-INPUT!$I$2),"Off Meds",IF(C2299&lt;=(INT(INPUT!$I$1)+INPUT!$I$2),"Washout","On Meds"))))</f>
        <v/>
      </c>
      <c r="F2299">
        <f>IF(B2299="","",1.509*(LN(B2299)^1.084-5.381))</f>
        <v/>
      </c>
      <c r="G2299">
        <f>IF(F2299="","",IF(F2299&lt;0,10*F2299^2,0))</f>
        <v/>
      </c>
      <c r="H2299">
        <f>IF(F2299="","",IF(F2299&gt;0,10*F2299^2,0))</f>
        <v/>
      </c>
    </row>
    <row r="2300">
      <c r="A2300">
        <f>Input!A2300</f>
        <v/>
      </c>
      <c r="B2300">
        <f>IF(ISNUMBER(Input!B2300),IF(AND(Input!B2300&gt;=20,Input!B2300&lt;=700),Input!B2300,""),"")</f>
        <v/>
      </c>
      <c r="C2300">
        <f>IF(B2300="","",INT(A2300))</f>
        <v/>
      </c>
      <c r="D2300">
        <f>IF(B2300="","",HOUR(A2300))</f>
        <v/>
      </c>
      <c r="E2300">
        <f>IF(B2300="","",IF(INPUT!$I$1="","",IF(C2300&lt;(INT(INPUT!$I$1)-INPUT!$I$2),"Off Meds",IF(C2300&lt;=(INT(INPUT!$I$1)+INPUT!$I$2),"Washout","On Meds"))))</f>
        <v/>
      </c>
      <c r="F2300">
        <f>IF(B2300="","",1.509*(LN(B2300)^1.084-5.381))</f>
        <v/>
      </c>
      <c r="G2300">
        <f>IF(F2300="","",IF(F2300&lt;0,10*F2300^2,0))</f>
        <v/>
      </c>
      <c r="H2300">
        <f>IF(F2300="","",IF(F2300&gt;0,10*F2300^2,0))</f>
        <v/>
      </c>
    </row>
    <row r="2301">
      <c r="A2301">
        <f>Input!A2301</f>
        <v/>
      </c>
      <c r="B2301">
        <f>IF(ISNUMBER(Input!B2301),IF(AND(Input!B2301&gt;=20,Input!B2301&lt;=700),Input!B2301,""),"")</f>
        <v/>
      </c>
      <c r="C2301">
        <f>IF(B2301="","",INT(A2301))</f>
        <v/>
      </c>
      <c r="D2301">
        <f>IF(B2301="","",HOUR(A2301))</f>
        <v/>
      </c>
      <c r="E2301">
        <f>IF(B2301="","",IF(INPUT!$I$1="","",IF(C2301&lt;(INT(INPUT!$I$1)-INPUT!$I$2),"Off Meds",IF(C2301&lt;=(INT(INPUT!$I$1)+INPUT!$I$2),"Washout","On Meds"))))</f>
        <v/>
      </c>
      <c r="F2301">
        <f>IF(B2301="","",1.509*(LN(B2301)^1.084-5.381))</f>
        <v/>
      </c>
      <c r="G2301">
        <f>IF(F2301="","",IF(F2301&lt;0,10*F2301^2,0))</f>
        <v/>
      </c>
      <c r="H2301">
        <f>IF(F2301="","",IF(F2301&gt;0,10*F2301^2,0))</f>
        <v/>
      </c>
    </row>
    <row r="2302">
      <c r="A2302">
        <f>Input!A2302</f>
        <v/>
      </c>
      <c r="B2302">
        <f>IF(ISNUMBER(Input!B2302),IF(AND(Input!B2302&gt;=20,Input!B2302&lt;=700),Input!B2302,""),"")</f>
        <v/>
      </c>
      <c r="C2302">
        <f>IF(B2302="","",INT(A2302))</f>
        <v/>
      </c>
      <c r="D2302">
        <f>IF(B2302="","",HOUR(A2302))</f>
        <v/>
      </c>
      <c r="E2302">
        <f>IF(B2302="","",IF(INPUT!$I$1="","",IF(C2302&lt;(INT(INPUT!$I$1)-INPUT!$I$2),"Off Meds",IF(C2302&lt;=(INT(INPUT!$I$1)+INPUT!$I$2),"Washout","On Meds"))))</f>
        <v/>
      </c>
      <c r="F2302">
        <f>IF(B2302="","",1.509*(LN(B2302)^1.084-5.381))</f>
        <v/>
      </c>
      <c r="G2302">
        <f>IF(F2302="","",IF(F2302&lt;0,10*F2302^2,0))</f>
        <v/>
      </c>
      <c r="H2302">
        <f>IF(F2302="","",IF(F2302&gt;0,10*F2302^2,0))</f>
        <v/>
      </c>
    </row>
    <row r="2303">
      <c r="A2303">
        <f>Input!A2303</f>
        <v/>
      </c>
      <c r="B2303">
        <f>IF(ISNUMBER(Input!B2303),IF(AND(Input!B2303&gt;=20,Input!B2303&lt;=700),Input!B2303,""),"")</f>
        <v/>
      </c>
      <c r="C2303">
        <f>IF(B2303="","",INT(A2303))</f>
        <v/>
      </c>
      <c r="D2303">
        <f>IF(B2303="","",HOUR(A2303))</f>
        <v/>
      </c>
      <c r="E2303">
        <f>IF(B2303="","",IF(INPUT!$I$1="","",IF(C2303&lt;(INT(INPUT!$I$1)-INPUT!$I$2),"Off Meds",IF(C2303&lt;=(INT(INPUT!$I$1)+INPUT!$I$2),"Washout","On Meds"))))</f>
        <v/>
      </c>
      <c r="F2303">
        <f>IF(B2303="","",1.509*(LN(B2303)^1.084-5.381))</f>
        <v/>
      </c>
      <c r="G2303">
        <f>IF(F2303="","",IF(F2303&lt;0,10*F2303^2,0))</f>
        <v/>
      </c>
      <c r="H2303">
        <f>IF(F2303="","",IF(F2303&gt;0,10*F2303^2,0))</f>
        <v/>
      </c>
    </row>
    <row r="2304">
      <c r="A2304">
        <f>Input!A2304</f>
        <v/>
      </c>
      <c r="B2304">
        <f>IF(ISNUMBER(Input!B2304),IF(AND(Input!B2304&gt;=20,Input!B2304&lt;=700),Input!B2304,""),"")</f>
        <v/>
      </c>
      <c r="C2304">
        <f>IF(B2304="","",INT(A2304))</f>
        <v/>
      </c>
      <c r="D2304">
        <f>IF(B2304="","",HOUR(A2304))</f>
        <v/>
      </c>
      <c r="E2304">
        <f>IF(B2304="","",IF(INPUT!$I$1="","",IF(C2304&lt;(INT(INPUT!$I$1)-INPUT!$I$2),"Off Meds",IF(C2304&lt;=(INT(INPUT!$I$1)+INPUT!$I$2),"Washout","On Meds"))))</f>
        <v/>
      </c>
      <c r="F2304">
        <f>IF(B2304="","",1.509*(LN(B2304)^1.084-5.381))</f>
        <v/>
      </c>
      <c r="G2304">
        <f>IF(F2304="","",IF(F2304&lt;0,10*F2304^2,0))</f>
        <v/>
      </c>
      <c r="H2304">
        <f>IF(F2304="","",IF(F2304&gt;0,10*F2304^2,0))</f>
        <v/>
      </c>
    </row>
    <row r="2305">
      <c r="A2305">
        <f>Input!A2305</f>
        <v/>
      </c>
      <c r="B2305">
        <f>IF(ISNUMBER(Input!B2305),IF(AND(Input!B2305&gt;=20,Input!B2305&lt;=700),Input!B2305,""),"")</f>
        <v/>
      </c>
      <c r="C2305">
        <f>IF(B2305="","",INT(A2305))</f>
        <v/>
      </c>
      <c r="D2305">
        <f>IF(B2305="","",HOUR(A2305))</f>
        <v/>
      </c>
      <c r="E2305">
        <f>IF(B2305="","",IF(INPUT!$I$1="","",IF(C2305&lt;(INT(INPUT!$I$1)-INPUT!$I$2),"Off Meds",IF(C2305&lt;=(INT(INPUT!$I$1)+INPUT!$I$2),"Washout","On Meds"))))</f>
        <v/>
      </c>
      <c r="F2305">
        <f>IF(B2305="","",1.509*(LN(B2305)^1.084-5.381))</f>
        <v/>
      </c>
      <c r="G2305">
        <f>IF(F2305="","",IF(F2305&lt;0,10*F2305^2,0))</f>
        <v/>
      </c>
      <c r="H2305">
        <f>IF(F2305="","",IF(F2305&gt;0,10*F2305^2,0))</f>
        <v/>
      </c>
    </row>
    <row r="2306">
      <c r="A2306">
        <f>Input!A2306</f>
        <v/>
      </c>
      <c r="B2306">
        <f>IF(ISNUMBER(Input!B2306),IF(AND(Input!B2306&gt;=20,Input!B2306&lt;=700),Input!B2306,""),"")</f>
        <v/>
      </c>
      <c r="C2306">
        <f>IF(B2306="","",INT(A2306))</f>
        <v/>
      </c>
      <c r="D2306">
        <f>IF(B2306="","",HOUR(A2306))</f>
        <v/>
      </c>
      <c r="E2306">
        <f>IF(B2306="","",IF(INPUT!$I$1="","",IF(C2306&lt;(INT(INPUT!$I$1)-INPUT!$I$2),"Off Meds",IF(C2306&lt;=(INT(INPUT!$I$1)+INPUT!$I$2),"Washout","On Meds"))))</f>
        <v/>
      </c>
      <c r="F2306">
        <f>IF(B2306="","",1.509*(LN(B2306)^1.084-5.381))</f>
        <v/>
      </c>
      <c r="G2306">
        <f>IF(F2306="","",IF(F2306&lt;0,10*F2306^2,0))</f>
        <v/>
      </c>
      <c r="H2306">
        <f>IF(F2306="","",IF(F2306&gt;0,10*F2306^2,0))</f>
        <v/>
      </c>
    </row>
    <row r="2307">
      <c r="A2307">
        <f>Input!A2307</f>
        <v/>
      </c>
      <c r="B2307">
        <f>IF(ISNUMBER(Input!B2307),IF(AND(Input!B2307&gt;=20,Input!B2307&lt;=700),Input!B2307,""),"")</f>
        <v/>
      </c>
      <c r="C2307">
        <f>IF(B2307="","",INT(A2307))</f>
        <v/>
      </c>
      <c r="D2307">
        <f>IF(B2307="","",HOUR(A2307))</f>
        <v/>
      </c>
      <c r="E2307">
        <f>IF(B2307="","",IF(INPUT!$I$1="","",IF(C2307&lt;(INT(INPUT!$I$1)-INPUT!$I$2),"Off Meds",IF(C2307&lt;=(INT(INPUT!$I$1)+INPUT!$I$2),"Washout","On Meds"))))</f>
        <v/>
      </c>
      <c r="F2307">
        <f>IF(B2307="","",1.509*(LN(B2307)^1.084-5.381))</f>
        <v/>
      </c>
      <c r="G2307">
        <f>IF(F2307="","",IF(F2307&lt;0,10*F2307^2,0))</f>
        <v/>
      </c>
      <c r="H2307">
        <f>IF(F2307="","",IF(F2307&gt;0,10*F2307^2,0))</f>
        <v/>
      </c>
    </row>
    <row r="2308">
      <c r="A2308">
        <f>Input!A2308</f>
        <v/>
      </c>
      <c r="B2308">
        <f>IF(ISNUMBER(Input!B2308),IF(AND(Input!B2308&gt;=20,Input!B2308&lt;=700),Input!B2308,""),"")</f>
        <v/>
      </c>
      <c r="C2308">
        <f>IF(B2308="","",INT(A2308))</f>
        <v/>
      </c>
      <c r="D2308">
        <f>IF(B2308="","",HOUR(A2308))</f>
        <v/>
      </c>
      <c r="E2308">
        <f>IF(B2308="","",IF(INPUT!$I$1="","",IF(C2308&lt;(INT(INPUT!$I$1)-INPUT!$I$2),"Off Meds",IF(C2308&lt;=(INT(INPUT!$I$1)+INPUT!$I$2),"Washout","On Meds"))))</f>
        <v/>
      </c>
      <c r="F2308">
        <f>IF(B2308="","",1.509*(LN(B2308)^1.084-5.381))</f>
        <v/>
      </c>
      <c r="G2308">
        <f>IF(F2308="","",IF(F2308&lt;0,10*F2308^2,0))</f>
        <v/>
      </c>
      <c r="H2308">
        <f>IF(F2308="","",IF(F2308&gt;0,10*F2308^2,0))</f>
        <v/>
      </c>
    </row>
    <row r="2309">
      <c r="A2309">
        <f>Input!A2309</f>
        <v/>
      </c>
      <c r="B2309">
        <f>IF(ISNUMBER(Input!B2309),IF(AND(Input!B2309&gt;=20,Input!B2309&lt;=700),Input!B2309,""),"")</f>
        <v/>
      </c>
      <c r="C2309">
        <f>IF(B2309="","",INT(A2309))</f>
        <v/>
      </c>
      <c r="D2309">
        <f>IF(B2309="","",HOUR(A2309))</f>
        <v/>
      </c>
      <c r="E2309">
        <f>IF(B2309="","",IF(INPUT!$I$1="","",IF(C2309&lt;(INT(INPUT!$I$1)-INPUT!$I$2),"Off Meds",IF(C2309&lt;=(INT(INPUT!$I$1)+INPUT!$I$2),"Washout","On Meds"))))</f>
        <v/>
      </c>
      <c r="F2309">
        <f>IF(B2309="","",1.509*(LN(B2309)^1.084-5.381))</f>
        <v/>
      </c>
      <c r="G2309">
        <f>IF(F2309="","",IF(F2309&lt;0,10*F2309^2,0))</f>
        <v/>
      </c>
      <c r="H2309">
        <f>IF(F2309="","",IF(F2309&gt;0,10*F2309^2,0))</f>
        <v/>
      </c>
    </row>
    <row r="2310">
      <c r="A2310">
        <f>Input!A2310</f>
        <v/>
      </c>
      <c r="B2310">
        <f>IF(ISNUMBER(Input!B2310),IF(AND(Input!B2310&gt;=20,Input!B2310&lt;=700),Input!B2310,""),"")</f>
        <v/>
      </c>
      <c r="C2310">
        <f>IF(B2310="","",INT(A2310))</f>
        <v/>
      </c>
      <c r="D2310">
        <f>IF(B2310="","",HOUR(A2310))</f>
        <v/>
      </c>
      <c r="E2310">
        <f>IF(B2310="","",IF(INPUT!$I$1="","",IF(C2310&lt;(INT(INPUT!$I$1)-INPUT!$I$2),"Off Meds",IF(C2310&lt;=(INT(INPUT!$I$1)+INPUT!$I$2),"Washout","On Meds"))))</f>
        <v/>
      </c>
      <c r="F2310">
        <f>IF(B2310="","",1.509*(LN(B2310)^1.084-5.381))</f>
        <v/>
      </c>
      <c r="G2310">
        <f>IF(F2310="","",IF(F2310&lt;0,10*F2310^2,0))</f>
        <v/>
      </c>
      <c r="H2310">
        <f>IF(F2310="","",IF(F2310&gt;0,10*F2310^2,0))</f>
        <v/>
      </c>
    </row>
    <row r="2311">
      <c r="A2311">
        <f>Input!A2311</f>
        <v/>
      </c>
      <c r="B2311">
        <f>IF(ISNUMBER(Input!B2311),IF(AND(Input!B2311&gt;=20,Input!B2311&lt;=700),Input!B2311,""),"")</f>
        <v/>
      </c>
      <c r="C2311">
        <f>IF(B2311="","",INT(A2311))</f>
        <v/>
      </c>
      <c r="D2311">
        <f>IF(B2311="","",HOUR(A2311))</f>
        <v/>
      </c>
      <c r="E2311">
        <f>IF(B2311="","",IF(INPUT!$I$1="","",IF(C2311&lt;(INT(INPUT!$I$1)-INPUT!$I$2),"Off Meds",IF(C2311&lt;=(INT(INPUT!$I$1)+INPUT!$I$2),"Washout","On Meds"))))</f>
        <v/>
      </c>
      <c r="F2311">
        <f>IF(B2311="","",1.509*(LN(B2311)^1.084-5.381))</f>
        <v/>
      </c>
      <c r="G2311">
        <f>IF(F2311="","",IF(F2311&lt;0,10*F2311^2,0))</f>
        <v/>
      </c>
      <c r="H2311">
        <f>IF(F2311="","",IF(F2311&gt;0,10*F2311^2,0))</f>
        <v/>
      </c>
    </row>
    <row r="2312">
      <c r="A2312">
        <f>Input!A2312</f>
        <v/>
      </c>
      <c r="B2312">
        <f>IF(ISNUMBER(Input!B2312),IF(AND(Input!B2312&gt;=20,Input!B2312&lt;=700),Input!B2312,""),"")</f>
        <v/>
      </c>
      <c r="C2312">
        <f>IF(B2312="","",INT(A2312))</f>
        <v/>
      </c>
      <c r="D2312">
        <f>IF(B2312="","",HOUR(A2312))</f>
        <v/>
      </c>
      <c r="E2312">
        <f>IF(B2312="","",IF(INPUT!$I$1="","",IF(C2312&lt;(INT(INPUT!$I$1)-INPUT!$I$2),"Off Meds",IF(C2312&lt;=(INT(INPUT!$I$1)+INPUT!$I$2),"Washout","On Meds"))))</f>
        <v/>
      </c>
      <c r="F2312">
        <f>IF(B2312="","",1.509*(LN(B2312)^1.084-5.381))</f>
        <v/>
      </c>
      <c r="G2312">
        <f>IF(F2312="","",IF(F2312&lt;0,10*F2312^2,0))</f>
        <v/>
      </c>
      <c r="H2312">
        <f>IF(F2312="","",IF(F2312&gt;0,10*F2312^2,0))</f>
        <v/>
      </c>
    </row>
    <row r="2313">
      <c r="A2313">
        <f>Input!A2313</f>
        <v/>
      </c>
      <c r="B2313">
        <f>IF(ISNUMBER(Input!B2313),IF(AND(Input!B2313&gt;=20,Input!B2313&lt;=700),Input!B2313,""),"")</f>
        <v/>
      </c>
      <c r="C2313">
        <f>IF(B2313="","",INT(A2313))</f>
        <v/>
      </c>
      <c r="D2313">
        <f>IF(B2313="","",HOUR(A2313))</f>
        <v/>
      </c>
      <c r="E2313">
        <f>IF(B2313="","",IF(INPUT!$I$1="","",IF(C2313&lt;(INT(INPUT!$I$1)-INPUT!$I$2),"Off Meds",IF(C2313&lt;=(INT(INPUT!$I$1)+INPUT!$I$2),"Washout","On Meds"))))</f>
        <v/>
      </c>
      <c r="F2313">
        <f>IF(B2313="","",1.509*(LN(B2313)^1.084-5.381))</f>
        <v/>
      </c>
      <c r="G2313">
        <f>IF(F2313="","",IF(F2313&lt;0,10*F2313^2,0))</f>
        <v/>
      </c>
      <c r="H2313">
        <f>IF(F2313="","",IF(F2313&gt;0,10*F2313^2,0))</f>
        <v/>
      </c>
    </row>
    <row r="2314">
      <c r="A2314">
        <f>Input!A2314</f>
        <v/>
      </c>
      <c r="B2314">
        <f>IF(ISNUMBER(Input!B2314),IF(AND(Input!B2314&gt;=20,Input!B2314&lt;=700),Input!B2314,""),"")</f>
        <v/>
      </c>
      <c r="C2314">
        <f>IF(B2314="","",INT(A2314))</f>
        <v/>
      </c>
      <c r="D2314">
        <f>IF(B2314="","",HOUR(A2314))</f>
        <v/>
      </c>
      <c r="E2314">
        <f>IF(B2314="","",IF(INPUT!$I$1="","",IF(C2314&lt;(INT(INPUT!$I$1)-INPUT!$I$2),"Off Meds",IF(C2314&lt;=(INT(INPUT!$I$1)+INPUT!$I$2),"Washout","On Meds"))))</f>
        <v/>
      </c>
      <c r="F2314">
        <f>IF(B2314="","",1.509*(LN(B2314)^1.084-5.381))</f>
        <v/>
      </c>
      <c r="G2314">
        <f>IF(F2314="","",IF(F2314&lt;0,10*F2314^2,0))</f>
        <v/>
      </c>
      <c r="H2314">
        <f>IF(F2314="","",IF(F2314&gt;0,10*F2314^2,0))</f>
        <v/>
      </c>
    </row>
    <row r="2315">
      <c r="A2315">
        <f>Input!A2315</f>
        <v/>
      </c>
      <c r="B2315">
        <f>IF(ISNUMBER(Input!B2315),IF(AND(Input!B2315&gt;=20,Input!B2315&lt;=700),Input!B2315,""),"")</f>
        <v/>
      </c>
      <c r="C2315">
        <f>IF(B2315="","",INT(A2315))</f>
        <v/>
      </c>
      <c r="D2315">
        <f>IF(B2315="","",HOUR(A2315))</f>
        <v/>
      </c>
      <c r="E2315">
        <f>IF(B2315="","",IF(INPUT!$I$1="","",IF(C2315&lt;(INT(INPUT!$I$1)-INPUT!$I$2),"Off Meds",IF(C2315&lt;=(INT(INPUT!$I$1)+INPUT!$I$2),"Washout","On Meds"))))</f>
        <v/>
      </c>
      <c r="F2315">
        <f>IF(B2315="","",1.509*(LN(B2315)^1.084-5.381))</f>
        <v/>
      </c>
      <c r="G2315">
        <f>IF(F2315="","",IF(F2315&lt;0,10*F2315^2,0))</f>
        <v/>
      </c>
      <c r="H2315">
        <f>IF(F2315="","",IF(F2315&gt;0,10*F2315^2,0))</f>
        <v/>
      </c>
    </row>
    <row r="2316">
      <c r="A2316">
        <f>Input!A2316</f>
        <v/>
      </c>
      <c r="B2316">
        <f>IF(ISNUMBER(Input!B2316),IF(AND(Input!B2316&gt;=20,Input!B2316&lt;=700),Input!B2316,""),"")</f>
        <v/>
      </c>
      <c r="C2316">
        <f>IF(B2316="","",INT(A2316))</f>
        <v/>
      </c>
      <c r="D2316">
        <f>IF(B2316="","",HOUR(A2316))</f>
        <v/>
      </c>
      <c r="E2316">
        <f>IF(B2316="","",IF(INPUT!$I$1="","",IF(C2316&lt;(INT(INPUT!$I$1)-INPUT!$I$2),"Off Meds",IF(C2316&lt;=(INT(INPUT!$I$1)+INPUT!$I$2),"Washout","On Meds"))))</f>
        <v/>
      </c>
      <c r="F2316">
        <f>IF(B2316="","",1.509*(LN(B2316)^1.084-5.381))</f>
        <v/>
      </c>
      <c r="G2316">
        <f>IF(F2316="","",IF(F2316&lt;0,10*F2316^2,0))</f>
        <v/>
      </c>
      <c r="H2316">
        <f>IF(F2316="","",IF(F2316&gt;0,10*F2316^2,0))</f>
        <v/>
      </c>
    </row>
    <row r="2317">
      <c r="A2317">
        <f>Input!A2317</f>
        <v/>
      </c>
      <c r="B2317">
        <f>IF(ISNUMBER(Input!B2317),IF(AND(Input!B2317&gt;=20,Input!B2317&lt;=700),Input!B2317,""),"")</f>
        <v/>
      </c>
      <c r="C2317">
        <f>IF(B2317="","",INT(A2317))</f>
        <v/>
      </c>
      <c r="D2317">
        <f>IF(B2317="","",HOUR(A2317))</f>
        <v/>
      </c>
      <c r="E2317">
        <f>IF(B2317="","",IF(INPUT!$I$1="","",IF(C2317&lt;(INT(INPUT!$I$1)-INPUT!$I$2),"Off Meds",IF(C2317&lt;=(INT(INPUT!$I$1)+INPUT!$I$2),"Washout","On Meds"))))</f>
        <v/>
      </c>
      <c r="F2317">
        <f>IF(B2317="","",1.509*(LN(B2317)^1.084-5.381))</f>
        <v/>
      </c>
      <c r="G2317">
        <f>IF(F2317="","",IF(F2317&lt;0,10*F2317^2,0))</f>
        <v/>
      </c>
      <c r="H2317">
        <f>IF(F2317="","",IF(F2317&gt;0,10*F2317^2,0))</f>
        <v/>
      </c>
    </row>
    <row r="2318">
      <c r="A2318">
        <f>Input!A2318</f>
        <v/>
      </c>
      <c r="B2318">
        <f>IF(ISNUMBER(Input!B2318),IF(AND(Input!B2318&gt;=20,Input!B2318&lt;=700),Input!B2318,""),"")</f>
        <v/>
      </c>
      <c r="C2318">
        <f>IF(B2318="","",INT(A2318))</f>
        <v/>
      </c>
      <c r="D2318">
        <f>IF(B2318="","",HOUR(A2318))</f>
        <v/>
      </c>
      <c r="E2318">
        <f>IF(B2318="","",IF(INPUT!$I$1="","",IF(C2318&lt;(INT(INPUT!$I$1)-INPUT!$I$2),"Off Meds",IF(C2318&lt;=(INT(INPUT!$I$1)+INPUT!$I$2),"Washout","On Meds"))))</f>
        <v/>
      </c>
      <c r="F2318">
        <f>IF(B2318="","",1.509*(LN(B2318)^1.084-5.381))</f>
        <v/>
      </c>
      <c r="G2318">
        <f>IF(F2318="","",IF(F2318&lt;0,10*F2318^2,0))</f>
        <v/>
      </c>
      <c r="H2318">
        <f>IF(F2318="","",IF(F2318&gt;0,10*F2318^2,0))</f>
        <v/>
      </c>
    </row>
    <row r="2319">
      <c r="A2319">
        <f>Input!A2319</f>
        <v/>
      </c>
      <c r="B2319">
        <f>IF(ISNUMBER(Input!B2319),IF(AND(Input!B2319&gt;=20,Input!B2319&lt;=700),Input!B2319,""),"")</f>
        <v/>
      </c>
      <c r="C2319">
        <f>IF(B2319="","",INT(A2319))</f>
        <v/>
      </c>
      <c r="D2319">
        <f>IF(B2319="","",HOUR(A2319))</f>
        <v/>
      </c>
      <c r="E2319">
        <f>IF(B2319="","",IF(INPUT!$I$1="","",IF(C2319&lt;(INT(INPUT!$I$1)-INPUT!$I$2),"Off Meds",IF(C2319&lt;=(INT(INPUT!$I$1)+INPUT!$I$2),"Washout","On Meds"))))</f>
        <v/>
      </c>
      <c r="F2319">
        <f>IF(B2319="","",1.509*(LN(B2319)^1.084-5.381))</f>
        <v/>
      </c>
      <c r="G2319">
        <f>IF(F2319="","",IF(F2319&lt;0,10*F2319^2,0))</f>
        <v/>
      </c>
      <c r="H2319">
        <f>IF(F2319="","",IF(F2319&gt;0,10*F2319^2,0))</f>
        <v/>
      </c>
    </row>
    <row r="2320">
      <c r="A2320">
        <f>Input!A2320</f>
        <v/>
      </c>
      <c r="B2320">
        <f>IF(ISNUMBER(Input!B2320),IF(AND(Input!B2320&gt;=20,Input!B2320&lt;=700),Input!B2320,""),"")</f>
        <v/>
      </c>
      <c r="C2320">
        <f>IF(B2320="","",INT(A2320))</f>
        <v/>
      </c>
      <c r="D2320">
        <f>IF(B2320="","",HOUR(A2320))</f>
        <v/>
      </c>
      <c r="E2320">
        <f>IF(B2320="","",IF(INPUT!$I$1="","",IF(C2320&lt;(INT(INPUT!$I$1)-INPUT!$I$2),"Off Meds",IF(C2320&lt;=(INT(INPUT!$I$1)+INPUT!$I$2),"Washout","On Meds"))))</f>
        <v/>
      </c>
      <c r="F2320">
        <f>IF(B2320="","",1.509*(LN(B2320)^1.084-5.381))</f>
        <v/>
      </c>
      <c r="G2320">
        <f>IF(F2320="","",IF(F2320&lt;0,10*F2320^2,0))</f>
        <v/>
      </c>
      <c r="H2320">
        <f>IF(F2320="","",IF(F2320&gt;0,10*F2320^2,0))</f>
        <v/>
      </c>
    </row>
    <row r="2321">
      <c r="A2321">
        <f>Input!A2321</f>
        <v/>
      </c>
      <c r="B2321">
        <f>IF(ISNUMBER(Input!B2321),IF(AND(Input!B2321&gt;=20,Input!B2321&lt;=700),Input!B2321,""),"")</f>
        <v/>
      </c>
      <c r="C2321">
        <f>IF(B2321="","",INT(A2321))</f>
        <v/>
      </c>
      <c r="D2321">
        <f>IF(B2321="","",HOUR(A2321))</f>
        <v/>
      </c>
      <c r="E2321">
        <f>IF(B2321="","",IF(INPUT!$I$1="","",IF(C2321&lt;(INT(INPUT!$I$1)-INPUT!$I$2),"Off Meds",IF(C2321&lt;=(INT(INPUT!$I$1)+INPUT!$I$2),"Washout","On Meds"))))</f>
        <v/>
      </c>
      <c r="F2321">
        <f>IF(B2321="","",1.509*(LN(B2321)^1.084-5.381))</f>
        <v/>
      </c>
      <c r="G2321">
        <f>IF(F2321="","",IF(F2321&lt;0,10*F2321^2,0))</f>
        <v/>
      </c>
      <c r="H2321">
        <f>IF(F2321="","",IF(F2321&gt;0,10*F2321^2,0))</f>
        <v/>
      </c>
    </row>
    <row r="2322">
      <c r="A2322">
        <f>Input!A2322</f>
        <v/>
      </c>
      <c r="B2322">
        <f>IF(ISNUMBER(Input!B2322),IF(AND(Input!B2322&gt;=20,Input!B2322&lt;=700),Input!B2322,""),"")</f>
        <v/>
      </c>
      <c r="C2322">
        <f>IF(B2322="","",INT(A2322))</f>
        <v/>
      </c>
      <c r="D2322">
        <f>IF(B2322="","",HOUR(A2322))</f>
        <v/>
      </c>
      <c r="E2322">
        <f>IF(B2322="","",IF(INPUT!$I$1="","",IF(C2322&lt;(INT(INPUT!$I$1)-INPUT!$I$2),"Off Meds",IF(C2322&lt;=(INT(INPUT!$I$1)+INPUT!$I$2),"Washout","On Meds"))))</f>
        <v/>
      </c>
      <c r="F2322">
        <f>IF(B2322="","",1.509*(LN(B2322)^1.084-5.381))</f>
        <v/>
      </c>
      <c r="G2322">
        <f>IF(F2322="","",IF(F2322&lt;0,10*F2322^2,0))</f>
        <v/>
      </c>
      <c r="H2322">
        <f>IF(F2322="","",IF(F2322&gt;0,10*F2322^2,0))</f>
        <v/>
      </c>
    </row>
    <row r="2323">
      <c r="A2323">
        <f>Input!A2323</f>
        <v/>
      </c>
      <c r="B2323">
        <f>IF(ISNUMBER(Input!B2323),IF(AND(Input!B2323&gt;=20,Input!B2323&lt;=700),Input!B2323,""),"")</f>
        <v/>
      </c>
      <c r="C2323">
        <f>IF(B2323="","",INT(A2323))</f>
        <v/>
      </c>
      <c r="D2323">
        <f>IF(B2323="","",HOUR(A2323))</f>
        <v/>
      </c>
      <c r="E2323">
        <f>IF(B2323="","",IF(INPUT!$I$1="","",IF(C2323&lt;(INT(INPUT!$I$1)-INPUT!$I$2),"Off Meds",IF(C2323&lt;=(INT(INPUT!$I$1)+INPUT!$I$2),"Washout","On Meds"))))</f>
        <v/>
      </c>
      <c r="F2323">
        <f>IF(B2323="","",1.509*(LN(B2323)^1.084-5.381))</f>
        <v/>
      </c>
      <c r="G2323">
        <f>IF(F2323="","",IF(F2323&lt;0,10*F2323^2,0))</f>
        <v/>
      </c>
      <c r="H2323">
        <f>IF(F2323="","",IF(F2323&gt;0,10*F2323^2,0))</f>
        <v/>
      </c>
    </row>
    <row r="2324">
      <c r="A2324">
        <f>Input!A2324</f>
        <v/>
      </c>
      <c r="B2324">
        <f>IF(ISNUMBER(Input!B2324),IF(AND(Input!B2324&gt;=20,Input!B2324&lt;=700),Input!B2324,""),"")</f>
        <v/>
      </c>
      <c r="C2324">
        <f>IF(B2324="","",INT(A2324))</f>
        <v/>
      </c>
      <c r="D2324">
        <f>IF(B2324="","",HOUR(A2324))</f>
        <v/>
      </c>
      <c r="E2324">
        <f>IF(B2324="","",IF(INPUT!$I$1="","",IF(C2324&lt;(INT(INPUT!$I$1)-INPUT!$I$2),"Off Meds",IF(C2324&lt;=(INT(INPUT!$I$1)+INPUT!$I$2),"Washout","On Meds"))))</f>
        <v/>
      </c>
      <c r="F2324">
        <f>IF(B2324="","",1.509*(LN(B2324)^1.084-5.381))</f>
        <v/>
      </c>
      <c r="G2324">
        <f>IF(F2324="","",IF(F2324&lt;0,10*F2324^2,0))</f>
        <v/>
      </c>
      <c r="H2324">
        <f>IF(F2324="","",IF(F2324&gt;0,10*F2324^2,0))</f>
        <v/>
      </c>
    </row>
    <row r="2325">
      <c r="A2325">
        <f>Input!A2325</f>
        <v/>
      </c>
      <c r="B2325">
        <f>IF(ISNUMBER(Input!B2325),IF(AND(Input!B2325&gt;=20,Input!B2325&lt;=700),Input!B2325,""),"")</f>
        <v/>
      </c>
      <c r="C2325">
        <f>IF(B2325="","",INT(A2325))</f>
        <v/>
      </c>
      <c r="D2325">
        <f>IF(B2325="","",HOUR(A2325))</f>
        <v/>
      </c>
      <c r="E2325">
        <f>IF(B2325="","",IF(INPUT!$I$1="","",IF(C2325&lt;(INT(INPUT!$I$1)-INPUT!$I$2),"Off Meds",IF(C2325&lt;=(INT(INPUT!$I$1)+INPUT!$I$2),"Washout","On Meds"))))</f>
        <v/>
      </c>
      <c r="F2325">
        <f>IF(B2325="","",1.509*(LN(B2325)^1.084-5.381))</f>
        <v/>
      </c>
      <c r="G2325">
        <f>IF(F2325="","",IF(F2325&lt;0,10*F2325^2,0))</f>
        <v/>
      </c>
      <c r="H2325">
        <f>IF(F2325="","",IF(F2325&gt;0,10*F2325^2,0))</f>
        <v/>
      </c>
    </row>
    <row r="2326">
      <c r="A2326">
        <f>Input!A2326</f>
        <v/>
      </c>
      <c r="B2326">
        <f>IF(ISNUMBER(Input!B2326),IF(AND(Input!B2326&gt;=20,Input!B2326&lt;=700),Input!B2326,""),"")</f>
        <v/>
      </c>
      <c r="C2326">
        <f>IF(B2326="","",INT(A2326))</f>
        <v/>
      </c>
      <c r="D2326">
        <f>IF(B2326="","",HOUR(A2326))</f>
        <v/>
      </c>
      <c r="E2326">
        <f>IF(B2326="","",IF(INPUT!$I$1="","",IF(C2326&lt;(INT(INPUT!$I$1)-INPUT!$I$2),"Off Meds",IF(C2326&lt;=(INT(INPUT!$I$1)+INPUT!$I$2),"Washout","On Meds"))))</f>
        <v/>
      </c>
      <c r="F2326">
        <f>IF(B2326="","",1.509*(LN(B2326)^1.084-5.381))</f>
        <v/>
      </c>
      <c r="G2326">
        <f>IF(F2326="","",IF(F2326&lt;0,10*F2326^2,0))</f>
        <v/>
      </c>
      <c r="H2326">
        <f>IF(F2326="","",IF(F2326&gt;0,10*F2326^2,0))</f>
        <v/>
      </c>
    </row>
    <row r="2327">
      <c r="A2327">
        <f>Input!A2327</f>
        <v/>
      </c>
      <c r="B2327">
        <f>IF(ISNUMBER(Input!B2327),IF(AND(Input!B2327&gt;=20,Input!B2327&lt;=700),Input!B2327,""),"")</f>
        <v/>
      </c>
      <c r="C2327">
        <f>IF(B2327="","",INT(A2327))</f>
        <v/>
      </c>
      <c r="D2327">
        <f>IF(B2327="","",HOUR(A2327))</f>
        <v/>
      </c>
      <c r="E2327">
        <f>IF(B2327="","",IF(INPUT!$I$1="","",IF(C2327&lt;(INT(INPUT!$I$1)-INPUT!$I$2),"Off Meds",IF(C2327&lt;=(INT(INPUT!$I$1)+INPUT!$I$2),"Washout","On Meds"))))</f>
        <v/>
      </c>
      <c r="F2327">
        <f>IF(B2327="","",1.509*(LN(B2327)^1.084-5.381))</f>
        <v/>
      </c>
      <c r="G2327">
        <f>IF(F2327="","",IF(F2327&lt;0,10*F2327^2,0))</f>
        <v/>
      </c>
      <c r="H2327">
        <f>IF(F2327="","",IF(F2327&gt;0,10*F2327^2,0))</f>
        <v/>
      </c>
    </row>
    <row r="2328">
      <c r="A2328">
        <f>Input!A2328</f>
        <v/>
      </c>
      <c r="B2328">
        <f>IF(ISNUMBER(Input!B2328),IF(AND(Input!B2328&gt;=20,Input!B2328&lt;=700),Input!B2328,""),"")</f>
        <v/>
      </c>
      <c r="C2328">
        <f>IF(B2328="","",INT(A2328))</f>
        <v/>
      </c>
      <c r="D2328">
        <f>IF(B2328="","",HOUR(A2328))</f>
        <v/>
      </c>
      <c r="E2328">
        <f>IF(B2328="","",IF(INPUT!$I$1="","",IF(C2328&lt;(INT(INPUT!$I$1)-INPUT!$I$2),"Off Meds",IF(C2328&lt;=(INT(INPUT!$I$1)+INPUT!$I$2),"Washout","On Meds"))))</f>
        <v/>
      </c>
      <c r="F2328">
        <f>IF(B2328="","",1.509*(LN(B2328)^1.084-5.381))</f>
        <v/>
      </c>
      <c r="G2328">
        <f>IF(F2328="","",IF(F2328&lt;0,10*F2328^2,0))</f>
        <v/>
      </c>
      <c r="H2328">
        <f>IF(F2328="","",IF(F2328&gt;0,10*F2328^2,0))</f>
        <v/>
      </c>
    </row>
    <row r="2329">
      <c r="A2329">
        <f>Input!A2329</f>
        <v/>
      </c>
      <c r="B2329">
        <f>IF(ISNUMBER(Input!B2329),IF(AND(Input!B2329&gt;=20,Input!B2329&lt;=700),Input!B2329,""),"")</f>
        <v/>
      </c>
      <c r="C2329">
        <f>IF(B2329="","",INT(A2329))</f>
        <v/>
      </c>
      <c r="D2329">
        <f>IF(B2329="","",HOUR(A2329))</f>
        <v/>
      </c>
      <c r="E2329">
        <f>IF(B2329="","",IF(INPUT!$I$1="","",IF(C2329&lt;(INT(INPUT!$I$1)-INPUT!$I$2),"Off Meds",IF(C2329&lt;=(INT(INPUT!$I$1)+INPUT!$I$2),"Washout","On Meds"))))</f>
        <v/>
      </c>
      <c r="F2329">
        <f>IF(B2329="","",1.509*(LN(B2329)^1.084-5.381))</f>
        <v/>
      </c>
      <c r="G2329">
        <f>IF(F2329="","",IF(F2329&lt;0,10*F2329^2,0))</f>
        <v/>
      </c>
      <c r="H2329">
        <f>IF(F2329="","",IF(F2329&gt;0,10*F2329^2,0))</f>
        <v/>
      </c>
    </row>
    <row r="2330">
      <c r="A2330">
        <f>Input!A2330</f>
        <v/>
      </c>
      <c r="B2330">
        <f>IF(ISNUMBER(Input!B2330),IF(AND(Input!B2330&gt;=20,Input!B2330&lt;=700),Input!B2330,""),"")</f>
        <v/>
      </c>
      <c r="C2330">
        <f>IF(B2330="","",INT(A2330))</f>
        <v/>
      </c>
      <c r="D2330">
        <f>IF(B2330="","",HOUR(A2330))</f>
        <v/>
      </c>
      <c r="E2330">
        <f>IF(B2330="","",IF(INPUT!$I$1="","",IF(C2330&lt;(INT(INPUT!$I$1)-INPUT!$I$2),"Off Meds",IF(C2330&lt;=(INT(INPUT!$I$1)+INPUT!$I$2),"Washout","On Meds"))))</f>
        <v/>
      </c>
      <c r="F2330">
        <f>IF(B2330="","",1.509*(LN(B2330)^1.084-5.381))</f>
        <v/>
      </c>
      <c r="G2330">
        <f>IF(F2330="","",IF(F2330&lt;0,10*F2330^2,0))</f>
        <v/>
      </c>
      <c r="H2330">
        <f>IF(F2330="","",IF(F2330&gt;0,10*F2330^2,0))</f>
        <v/>
      </c>
    </row>
    <row r="2331">
      <c r="A2331">
        <f>Input!A2331</f>
        <v/>
      </c>
      <c r="B2331">
        <f>IF(ISNUMBER(Input!B2331),IF(AND(Input!B2331&gt;=20,Input!B2331&lt;=700),Input!B2331,""),"")</f>
        <v/>
      </c>
      <c r="C2331">
        <f>IF(B2331="","",INT(A2331))</f>
        <v/>
      </c>
      <c r="D2331">
        <f>IF(B2331="","",HOUR(A2331))</f>
        <v/>
      </c>
      <c r="E2331">
        <f>IF(B2331="","",IF(INPUT!$I$1="","",IF(C2331&lt;(INT(INPUT!$I$1)-INPUT!$I$2),"Off Meds",IF(C2331&lt;=(INT(INPUT!$I$1)+INPUT!$I$2),"Washout","On Meds"))))</f>
        <v/>
      </c>
      <c r="F2331">
        <f>IF(B2331="","",1.509*(LN(B2331)^1.084-5.381))</f>
        <v/>
      </c>
      <c r="G2331">
        <f>IF(F2331="","",IF(F2331&lt;0,10*F2331^2,0))</f>
        <v/>
      </c>
      <c r="H2331">
        <f>IF(F2331="","",IF(F2331&gt;0,10*F2331^2,0))</f>
        <v/>
      </c>
    </row>
    <row r="2332">
      <c r="A2332">
        <f>Input!A2332</f>
        <v/>
      </c>
      <c r="B2332">
        <f>IF(ISNUMBER(Input!B2332),IF(AND(Input!B2332&gt;=20,Input!B2332&lt;=700),Input!B2332,""),"")</f>
        <v/>
      </c>
      <c r="C2332">
        <f>IF(B2332="","",INT(A2332))</f>
        <v/>
      </c>
      <c r="D2332">
        <f>IF(B2332="","",HOUR(A2332))</f>
        <v/>
      </c>
      <c r="E2332">
        <f>IF(B2332="","",IF(INPUT!$I$1="","",IF(C2332&lt;(INT(INPUT!$I$1)-INPUT!$I$2),"Off Meds",IF(C2332&lt;=(INT(INPUT!$I$1)+INPUT!$I$2),"Washout","On Meds"))))</f>
        <v/>
      </c>
      <c r="F2332">
        <f>IF(B2332="","",1.509*(LN(B2332)^1.084-5.381))</f>
        <v/>
      </c>
      <c r="G2332">
        <f>IF(F2332="","",IF(F2332&lt;0,10*F2332^2,0))</f>
        <v/>
      </c>
      <c r="H2332">
        <f>IF(F2332="","",IF(F2332&gt;0,10*F2332^2,0))</f>
        <v/>
      </c>
    </row>
    <row r="2333">
      <c r="A2333">
        <f>Input!A2333</f>
        <v/>
      </c>
      <c r="B2333">
        <f>IF(ISNUMBER(Input!B2333),IF(AND(Input!B2333&gt;=20,Input!B2333&lt;=700),Input!B2333,""),"")</f>
        <v/>
      </c>
      <c r="C2333">
        <f>IF(B2333="","",INT(A2333))</f>
        <v/>
      </c>
      <c r="D2333">
        <f>IF(B2333="","",HOUR(A2333))</f>
        <v/>
      </c>
      <c r="E2333">
        <f>IF(B2333="","",IF(INPUT!$I$1="","",IF(C2333&lt;(INT(INPUT!$I$1)-INPUT!$I$2),"Off Meds",IF(C2333&lt;=(INT(INPUT!$I$1)+INPUT!$I$2),"Washout","On Meds"))))</f>
        <v/>
      </c>
      <c r="F2333">
        <f>IF(B2333="","",1.509*(LN(B2333)^1.084-5.381))</f>
        <v/>
      </c>
      <c r="G2333">
        <f>IF(F2333="","",IF(F2333&lt;0,10*F2333^2,0))</f>
        <v/>
      </c>
      <c r="H2333">
        <f>IF(F2333="","",IF(F2333&gt;0,10*F2333^2,0))</f>
        <v/>
      </c>
    </row>
    <row r="2334">
      <c r="A2334">
        <f>Input!A2334</f>
        <v/>
      </c>
      <c r="B2334">
        <f>IF(ISNUMBER(Input!B2334),IF(AND(Input!B2334&gt;=20,Input!B2334&lt;=700),Input!B2334,""),"")</f>
        <v/>
      </c>
      <c r="C2334">
        <f>IF(B2334="","",INT(A2334))</f>
        <v/>
      </c>
      <c r="D2334">
        <f>IF(B2334="","",HOUR(A2334))</f>
        <v/>
      </c>
      <c r="E2334">
        <f>IF(B2334="","",IF(INPUT!$I$1="","",IF(C2334&lt;(INT(INPUT!$I$1)-INPUT!$I$2),"Off Meds",IF(C2334&lt;=(INT(INPUT!$I$1)+INPUT!$I$2),"Washout","On Meds"))))</f>
        <v/>
      </c>
      <c r="F2334">
        <f>IF(B2334="","",1.509*(LN(B2334)^1.084-5.381))</f>
        <v/>
      </c>
      <c r="G2334">
        <f>IF(F2334="","",IF(F2334&lt;0,10*F2334^2,0))</f>
        <v/>
      </c>
      <c r="H2334">
        <f>IF(F2334="","",IF(F2334&gt;0,10*F2334^2,0))</f>
        <v/>
      </c>
    </row>
    <row r="2335">
      <c r="A2335">
        <f>Input!A2335</f>
        <v/>
      </c>
      <c r="B2335">
        <f>IF(ISNUMBER(Input!B2335),IF(AND(Input!B2335&gt;=20,Input!B2335&lt;=700),Input!B2335,""),"")</f>
        <v/>
      </c>
      <c r="C2335">
        <f>IF(B2335="","",INT(A2335))</f>
        <v/>
      </c>
      <c r="D2335">
        <f>IF(B2335="","",HOUR(A2335))</f>
        <v/>
      </c>
      <c r="E2335">
        <f>IF(B2335="","",IF(INPUT!$I$1="","",IF(C2335&lt;(INT(INPUT!$I$1)-INPUT!$I$2),"Off Meds",IF(C2335&lt;=(INT(INPUT!$I$1)+INPUT!$I$2),"Washout","On Meds"))))</f>
        <v/>
      </c>
      <c r="F2335">
        <f>IF(B2335="","",1.509*(LN(B2335)^1.084-5.381))</f>
        <v/>
      </c>
      <c r="G2335">
        <f>IF(F2335="","",IF(F2335&lt;0,10*F2335^2,0))</f>
        <v/>
      </c>
      <c r="H2335">
        <f>IF(F2335="","",IF(F2335&gt;0,10*F2335^2,0))</f>
        <v/>
      </c>
    </row>
    <row r="2336">
      <c r="A2336">
        <f>Input!A2336</f>
        <v/>
      </c>
      <c r="B2336">
        <f>IF(ISNUMBER(Input!B2336),IF(AND(Input!B2336&gt;=20,Input!B2336&lt;=700),Input!B2336,""),"")</f>
        <v/>
      </c>
      <c r="C2336">
        <f>IF(B2336="","",INT(A2336))</f>
        <v/>
      </c>
      <c r="D2336">
        <f>IF(B2336="","",HOUR(A2336))</f>
        <v/>
      </c>
      <c r="E2336">
        <f>IF(B2336="","",IF(INPUT!$I$1="","",IF(C2336&lt;(INT(INPUT!$I$1)-INPUT!$I$2),"Off Meds",IF(C2336&lt;=(INT(INPUT!$I$1)+INPUT!$I$2),"Washout","On Meds"))))</f>
        <v/>
      </c>
      <c r="F2336">
        <f>IF(B2336="","",1.509*(LN(B2336)^1.084-5.381))</f>
        <v/>
      </c>
      <c r="G2336">
        <f>IF(F2336="","",IF(F2336&lt;0,10*F2336^2,0))</f>
        <v/>
      </c>
      <c r="H2336">
        <f>IF(F2336="","",IF(F2336&gt;0,10*F2336^2,0))</f>
        <v/>
      </c>
    </row>
    <row r="2337">
      <c r="A2337">
        <f>Input!A2337</f>
        <v/>
      </c>
      <c r="B2337">
        <f>IF(ISNUMBER(Input!B2337),IF(AND(Input!B2337&gt;=20,Input!B2337&lt;=700),Input!B2337,""),"")</f>
        <v/>
      </c>
      <c r="C2337">
        <f>IF(B2337="","",INT(A2337))</f>
        <v/>
      </c>
      <c r="D2337">
        <f>IF(B2337="","",HOUR(A2337))</f>
        <v/>
      </c>
      <c r="E2337">
        <f>IF(B2337="","",IF(INPUT!$I$1="","",IF(C2337&lt;(INT(INPUT!$I$1)-INPUT!$I$2),"Off Meds",IF(C2337&lt;=(INT(INPUT!$I$1)+INPUT!$I$2),"Washout","On Meds"))))</f>
        <v/>
      </c>
      <c r="F2337">
        <f>IF(B2337="","",1.509*(LN(B2337)^1.084-5.381))</f>
        <v/>
      </c>
      <c r="G2337">
        <f>IF(F2337="","",IF(F2337&lt;0,10*F2337^2,0))</f>
        <v/>
      </c>
      <c r="H2337">
        <f>IF(F2337="","",IF(F2337&gt;0,10*F2337^2,0))</f>
        <v/>
      </c>
    </row>
    <row r="2338">
      <c r="A2338">
        <f>Input!A2338</f>
        <v/>
      </c>
      <c r="B2338">
        <f>IF(ISNUMBER(Input!B2338),IF(AND(Input!B2338&gt;=20,Input!B2338&lt;=700),Input!B2338,""),"")</f>
        <v/>
      </c>
      <c r="C2338">
        <f>IF(B2338="","",INT(A2338))</f>
        <v/>
      </c>
      <c r="D2338">
        <f>IF(B2338="","",HOUR(A2338))</f>
        <v/>
      </c>
      <c r="E2338">
        <f>IF(B2338="","",IF(INPUT!$I$1="","",IF(C2338&lt;(INT(INPUT!$I$1)-INPUT!$I$2),"Off Meds",IF(C2338&lt;=(INT(INPUT!$I$1)+INPUT!$I$2),"Washout","On Meds"))))</f>
        <v/>
      </c>
      <c r="F2338">
        <f>IF(B2338="","",1.509*(LN(B2338)^1.084-5.381))</f>
        <v/>
      </c>
      <c r="G2338">
        <f>IF(F2338="","",IF(F2338&lt;0,10*F2338^2,0))</f>
        <v/>
      </c>
      <c r="H2338">
        <f>IF(F2338="","",IF(F2338&gt;0,10*F2338^2,0))</f>
        <v/>
      </c>
    </row>
    <row r="2339">
      <c r="A2339">
        <f>Input!A2339</f>
        <v/>
      </c>
      <c r="B2339">
        <f>IF(ISNUMBER(Input!B2339),IF(AND(Input!B2339&gt;=20,Input!B2339&lt;=700),Input!B2339,""),"")</f>
        <v/>
      </c>
      <c r="C2339">
        <f>IF(B2339="","",INT(A2339))</f>
        <v/>
      </c>
      <c r="D2339">
        <f>IF(B2339="","",HOUR(A2339))</f>
        <v/>
      </c>
      <c r="E2339">
        <f>IF(B2339="","",IF(INPUT!$I$1="","",IF(C2339&lt;(INT(INPUT!$I$1)-INPUT!$I$2),"Off Meds",IF(C2339&lt;=(INT(INPUT!$I$1)+INPUT!$I$2),"Washout","On Meds"))))</f>
        <v/>
      </c>
      <c r="F2339">
        <f>IF(B2339="","",1.509*(LN(B2339)^1.084-5.381))</f>
        <v/>
      </c>
      <c r="G2339">
        <f>IF(F2339="","",IF(F2339&lt;0,10*F2339^2,0))</f>
        <v/>
      </c>
      <c r="H2339">
        <f>IF(F2339="","",IF(F2339&gt;0,10*F2339^2,0))</f>
        <v/>
      </c>
    </row>
    <row r="2340">
      <c r="A2340">
        <f>Input!A2340</f>
        <v/>
      </c>
      <c r="B2340">
        <f>IF(ISNUMBER(Input!B2340),IF(AND(Input!B2340&gt;=20,Input!B2340&lt;=700),Input!B2340,""),"")</f>
        <v/>
      </c>
      <c r="C2340">
        <f>IF(B2340="","",INT(A2340))</f>
        <v/>
      </c>
      <c r="D2340">
        <f>IF(B2340="","",HOUR(A2340))</f>
        <v/>
      </c>
      <c r="E2340">
        <f>IF(B2340="","",IF(INPUT!$I$1="","",IF(C2340&lt;(INT(INPUT!$I$1)-INPUT!$I$2),"Off Meds",IF(C2340&lt;=(INT(INPUT!$I$1)+INPUT!$I$2),"Washout","On Meds"))))</f>
        <v/>
      </c>
      <c r="F2340">
        <f>IF(B2340="","",1.509*(LN(B2340)^1.084-5.381))</f>
        <v/>
      </c>
      <c r="G2340">
        <f>IF(F2340="","",IF(F2340&lt;0,10*F2340^2,0))</f>
        <v/>
      </c>
      <c r="H2340">
        <f>IF(F2340="","",IF(F2340&gt;0,10*F2340^2,0))</f>
        <v/>
      </c>
    </row>
    <row r="2341">
      <c r="A2341">
        <f>Input!A2341</f>
        <v/>
      </c>
      <c r="B2341">
        <f>IF(ISNUMBER(Input!B2341),IF(AND(Input!B2341&gt;=20,Input!B2341&lt;=700),Input!B2341,""),"")</f>
        <v/>
      </c>
      <c r="C2341">
        <f>IF(B2341="","",INT(A2341))</f>
        <v/>
      </c>
      <c r="D2341">
        <f>IF(B2341="","",HOUR(A2341))</f>
        <v/>
      </c>
      <c r="E2341">
        <f>IF(B2341="","",IF(INPUT!$I$1="","",IF(C2341&lt;(INT(INPUT!$I$1)-INPUT!$I$2),"Off Meds",IF(C2341&lt;=(INT(INPUT!$I$1)+INPUT!$I$2),"Washout","On Meds"))))</f>
        <v/>
      </c>
      <c r="F2341">
        <f>IF(B2341="","",1.509*(LN(B2341)^1.084-5.381))</f>
        <v/>
      </c>
      <c r="G2341">
        <f>IF(F2341="","",IF(F2341&lt;0,10*F2341^2,0))</f>
        <v/>
      </c>
      <c r="H2341">
        <f>IF(F2341="","",IF(F2341&gt;0,10*F2341^2,0))</f>
        <v/>
      </c>
    </row>
    <row r="2342">
      <c r="A2342">
        <f>Input!A2342</f>
        <v/>
      </c>
      <c r="B2342">
        <f>IF(ISNUMBER(Input!B2342),IF(AND(Input!B2342&gt;=20,Input!B2342&lt;=700),Input!B2342,""),"")</f>
        <v/>
      </c>
      <c r="C2342">
        <f>IF(B2342="","",INT(A2342))</f>
        <v/>
      </c>
      <c r="D2342">
        <f>IF(B2342="","",HOUR(A2342))</f>
        <v/>
      </c>
      <c r="E2342">
        <f>IF(B2342="","",IF(INPUT!$I$1="","",IF(C2342&lt;(INT(INPUT!$I$1)-INPUT!$I$2),"Off Meds",IF(C2342&lt;=(INT(INPUT!$I$1)+INPUT!$I$2),"Washout","On Meds"))))</f>
        <v/>
      </c>
      <c r="F2342">
        <f>IF(B2342="","",1.509*(LN(B2342)^1.084-5.381))</f>
        <v/>
      </c>
      <c r="G2342">
        <f>IF(F2342="","",IF(F2342&lt;0,10*F2342^2,0))</f>
        <v/>
      </c>
      <c r="H2342">
        <f>IF(F2342="","",IF(F2342&gt;0,10*F2342^2,0))</f>
        <v/>
      </c>
    </row>
    <row r="2343">
      <c r="A2343">
        <f>Input!A2343</f>
        <v/>
      </c>
      <c r="B2343">
        <f>IF(ISNUMBER(Input!B2343),IF(AND(Input!B2343&gt;=20,Input!B2343&lt;=700),Input!B2343,""),"")</f>
        <v/>
      </c>
      <c r="C2343">
        <f>IF(B2343="","",INT(A2343))</f>
        <v/>
      </c>
      <c r="D2343">
        <f>IF(B2343="","",HOUR(A2343))</f>
        <v/>
      </c>
      <c r="E2343">
        <f>IF(B2343="","",IF(INPUT!$I$1="","",IF(C2343&lt;(INT(INPUT!$I$1)-INPUT!$I$2),"Off Meds",IF(C2343&lt;=(INT(INPUT!$I$1)+INPUT!$I$2),"Washout","On Meds"))))</f>
        <v/>
      </c>
      <c r="F2343">
        <f>IF(B2343="","",1.509*(LN(B2343)^1.084-5.381))</f>
        <v/>
      </c>
      <c r="G2343">
        <f>IF(F2343="","",IF(F2343&lt;0,10*F2343^2,0))</f>
        <v/>
      </c>
      <c r="H2343">
        <f>IF(F2343="","",IF(F2343&gt;0,10*F2343^2,0))</f>
        <v/>
      </c>
    </row>
    <row r="2344">
      <c r="A2344">
        <f>Input!A2344</f>
        <v/>
      </c>
      <c r="B2344">
        <f>IF(ISNUMBER(Input!B2344),IF(AND(Input!B2344&gt;=20,Input!B2344&lt;=700),Input!B2344,""),"")</f>
        <v/>
      </c>
      <c r="C2344">
        <f>IF(B2344="","",INT(A2344))</f>
        <v/>
      </c>
      <c r="D2344">
        <f>IF(B2344="","",HOUR(A2344))</f>
        <v/>
      </c>
      <c r="E2344">
        <f>IF(B2344="","",IF(INPUT!$I$1="","",IF(C2344&lt;(INT(INPUT!$I$1)-INPUT!$I$2),"Off Meds",IF(C2344&lt;=(INT(INPUT!$I$1)+INPUT!$I$2),"Washout","On Meds"))))</f>
        <v/>
      </c>
      <c r="F2344">
        <f>IF(B2344="","",1.509*(LN(B2344)^1.084-5.381))</f>
        <v/>
      </c>
      <c r="G2344">
        <f>IF(F2344="","",IF(F2344&lt;0,10*F2344^2,0))</f>
        <v/>
      </c>
      <c r="H2344">
        <f>IF(F2344="","",IF(F2344&gt;0,10*F2344^2,0))</f>
        <v/>
      </c>
    </row>
    <row r="2345">
      <c r="A2345">
        <f>Input!A2345</f>
        <v/>
      </c>
      <c r="B2345">
        <f>IF(ISNUMBER(Input!B2345),IF(AND(Input!B2345&gt;=20,Input!B2345&lt;=700),Input!B2345,""),"")</f>
        <v/>
      </c>
      <c r="C2345">
        <f>IF(B2345="","",INT(A2345))</f>
        <v/>
      </c>
      <c r="D2345">
        <f>IF(B2345="","",HOUR(A2345))</f>
        <v/>
      </c>
      <c r="E2345">
        <f>IF(B2345="","",IF(INPUT!$I$1="","",IF(C2345&lt;(INT(INPUT!$I$1)-INPUT!$I$2),"Off Meds",IF(C2345&lt;=(INT(INPUT!$I$1)+INPUT!$I$2),"Washout","On Meds"))))</f>
        <v/>
      </c>
      <c r="F2345">
        <f>IF(B2345="","",1.509*(LN(B2345)^1.084-5.381))</f>
        <v/>
      </c>
      <c r="G2345">
        <f>IF(F2345="","",IF(F2345&lt;0,10*F2345^2,0))</f>
        <v/>
      </c>
      <c r="H2345">
        <f>IF(F2345="","",IF(F2345&gt;0,10*F2345^2,0))</f>
        <v/>
      </c>
    </row>
    <row r="2346">
      <c r="A2346">
        <f>Input!A2346</f>
        <v/>
      </c>
      <c r="B2346">
        <f>IF(ISNUMBER(Input!B2346),IF(AND(Input!B2346&gt;=20,Input!B2346&lt;=700),Input!B2346,""),"")</f>
        <v/>
      </c>
      <c r="C2346">
        <f>IF(B2346="","",INT(A2346))</f>
        <v/>
      </c>
      <c r="D2346">
        <f>IF(B2346="","",HOUR(A2346))</f>
        <v/>
      </c>
      <c r="E2346">
        <f>IF(B2346="","",IF(INPUT!$I$1="","",IF(C2346&lt;(INT(INPUT!$I$1)-INPUT!$I$2),"Off Meds",IF(C2346&lt;=(INT(INPUT!$I$1)+INPUT!$I$2),"Washout","On Meds"))))</f>
        <v/>
      </c>
      <c r="F2346">
        <f>IF(B2346="","",1.509*(LN(B2346)^1.084-5.381))</f>
        <v/>
      </c>
      <c r="G2346">
        <f>IF(F2346="","",IF(F2346&lt;0,10*F2346^2,0))</f>
        <v/>
      </c>
      <c r="H2346">
        <f>IF(F2346="","",IF(F2346&gt;0,10*F2346^2,0))</f>
        <v/>
      </c>
    </row>
    <row r="2347">
      <c r="A2347">
        <f>Input!A2347</f>
        <v/>
      </c>
      <c r="B2347">
        <f>IF(ISNUMBER(Input!B2347),IF(AND(Input!B2347&gt;=20,Input!B2347&lt;=700),Input!B2347,""),"")</f>
        <v/>
      </c>
      <c r="C2347">
        <f>IF(B2347="","",INT(A2347))</f>
        <v/>
      </c>
      <c r="D2347">
        <f>IF(B2347="","",HOUR(A2347))</f>
        <v/>
      </c>
      <c r="E2347">
        <f>IF(B2347="","",IF(INPUT!$I$1="","",IF(C2347&lt;(INT(INPUT!$I$1)-INPUT!$I$2),"Off Meds",IF(C2347&lt;=(INT(INPUT!$I$1)+INPUT!$I$2),"Washout","On Meds"))))</f>
        <v/>
      </c>
      <c r="F2347">
        <f>IF(B2347="","",1.509*(LN(B2347)^1.084-5.381))</f>
        <v/>
      </c>
      <c r="G2347">
        <f>IF(F2347="","",IF(F2347&lt;0,10*F2347^2,0))</f>
        <v/>
      </c>
      <c r="H2347">
        <f>IF(F2347="","",IF(F2347&gt;0,10*F2347^2,0))</f>
        <v/>
      </c>
    </row>
    <row r="2348">
      <c r="A2348">
        <f>Input!A2348</f>
        <v/>
      </c>
      <c r="B2348">
        <f>IF(ISNUMBER(Input!B2348),IF(AND(Input!B2348&gt;=20,Input!B2348&lt;=700),Input!B2348,""),"")</f>
        <v/>
      </c>
      <c r="C2348">
        <f>IF(B2348="","",INT(A2348))</f>
        <v/>
      </c>
      <c r="D2348">
        <f>IF(B2348="","",HOUR(A2348))</f>
        <v/>
      </c>
      <c r="E2348">
        <f>IF(B2348="","",IF(INPUT!$I$1="","",IF(C2348&lt;(INT(INPUT!$I$1)-INPUT!$I$2),"Off Meds",IF(C2348&lt;=(INT(INPUT!$I$1)+INPUT!$I$2),"Washout","On Meds"))))</f>
        <v/>
      </c>
      <c r="F2348">
        <f>IF(B2348="","",1.509*(LN(B2348)^1.084-5.381))</f>
        <v/>
      </c>
      <c r="G2348">
        <f>IF(F2348="","",IF(F2348&lt;0,10*F2348^2,0))</f>
        <v/>
      </c>
      <c r="H2348">
        <f>IF(F2348="","",IF(F2348&gt;0,10*F2348^2,0))</f>
        <v/>
      </c>
    </row>
    <row r="2349">
      <c r="A2349">
        <f>Input!A2349</f>
        <v/>
      </c>
      <c r="B2349">
        <f>IF(ISNUMBER(Input!B2349),IF(AND(Input!B2349&gt;=20,Input!B2349&lt;=700),Input!B2349,""),"")</f>
        <v/>
      </c>
      <c r="C2349">
        <f>IF(B2349="","",INT(A2349))</f>
        <v/>
      </c>
      <c r="D2349">
        <f>IF(B2349="","",HOUR(A2349))</f>
        <v/>
      </c>
      <c r="E2349">
        <f>IF(B2349="","",IF(INPUT!$I$1="","",IF(C2349&lt;(INT(INPUT!$I$1)-INPUT!$I$2),"Off Meds",IF(C2349&lt;=(INT(INPUT!$I$1)+INPUT!$I$2),"Washout","On Meds"))))</f>
        <v/>
      </c>
      <c r="F2349">
        <f>IF(B2349="","",1.509*(LN(B2349)^1.084-5.381))</f>
        <v/>
      </c>
      <c r="G2349">
        <f>IF(F2349="","",IF(F2349&lt;0,10*F2349^2,0))</f>
        <v/>
      </c>
      <c r="H2349">
        <f>IF(F2349="","",IF(F2349&gt;0,10*F2349^2,0))</f>
        <v/>
      </c>
    </row>
    <row r="2350">
      <c r="A2350">
        <f>Input!A2350</f>
        <v/>
      </c>
      <c r="B2350">
        <f>IF(ISNUMBER(Input!B2350),IF(AND(Input!B2350&gt;=20,Input!B2350&lt;=700),Input!B2350,""),"")</f>
        <v/>
      </c>
      <c r="C2350">
        <f>IF(B2350="","",INT(A2350))</f>
        <v/>
      </c>
      <c r="D2350">
        <f>IF(B2350="","",HOUR(A2350))</f>
        <v/>
      </c>
      <c r="E2350">
        <f>IF(B2350="","",IF(INPUT!$I$1="","",IF(C2350&lt;(INT(INPUT!$I$1)-INPUT!$I$2),"Off Meds",IF(C2350&lt;=(INT(INPUT!$I$1)+INPUT!$I$2),"Washout","On Meds"))))</f>
        <v/>
      </c>
      <c r="F2350">
        <f>IF(B2350="","",1.509*(LN(B2350)^1.084-5.381))</f>
        <v/>
      </c>
      <c r="G2350">
        <f>IF(F2350="","",IF(F2350&lt;0,10*F2350^2,0))</f>
        <v/>
      </c>
      <c r="H2350">
        <f>IF(F2350="","",IF(F2350&gt;0,10*F2350^2,0))</f>
        <v/>
      </c>
    </row>
    <row r="2351">
      <c r="A2351">
        <f>Input!A2351</f>
        <v/>
      </c>
      <c r="B2351">
        <f>IF(ISNUMBER(Input!B2351),IF(AND(Input!B2351&gt;=20,Input!B2351&lt;=700),Input!B2351,""),"")</f>
        <v/>
      </c>
      <c r="C2351">
        <f>IF(B2351="","",INT(A2351))</f>
        <v/>
      </c>
      <c r="D2351">
        <f>IF(B2351="","",HOUR(A2351))</f>
        <v/>
      </c>
      <c r="E2351">
        <f>IF(B2351="","",IF(INPUT!$I$1="","",IF(C2351&lt;(INT(INPUT!$I$1)-INPUT!$I$2),"Off Meds",IF(C2351&lt;=(INT(INPUT!$I$1)+INPUT!$I$2),"Washout","On Meds"))))</f>
        <v/>
      </c>
      <c r="F2351">
        <f>IF(B2351="","",1.509*(LN(B2351)^1.084-5.381))</f>
        <v/>
      </c>
      <c r="G2351">
        <f>IF(F2351="","",IF(F2351&lt;0,10*F2351^2,0))</f>
        <v/>
      </c>
      <c r="H2351">
        <f>IF(F2351="","",IF(F2351&gt;0,10*F2351^2,0))</f>
        <v/>
      </c>
    </row>
    <row r="2352">
      <c r="A2352">
        <f>Input!A2352</f>
        <v/>
      </c>
      <c r="B2352">
        <f>IF(ISNUMBER(Input!B2352),IF(AND(Input!B2352&gt;=20,Input!B2352&lt;=700),Input!B2352,""),"")</f>
        <v/>
      </c>
      <c r="C2352">
        <f>IF(B2352="","",INT(A2352))</f>
        <v/>
      </c>
      <c r="D2352">
        <f>IF(B2352="","",HOUR(A2352))</f>
        <v/>
      </c>
      <c r="E2352">
        <f>IF(B2352="","",IF(INPUT!$I$1="","",IF(C2352&lt;(INT(INPUT!$I$1)-INPUT!$I$2),"Off Meds",IF(C2352&lt;=(INT(INPUT!$I$1)+INPUT!$I$2),"Washout","On Meds"))))</f>
        <v/>
      </c>
      <c r="F2352">
        <f>IF(B2352="","",1.509*(LN(B2352)^1.084-5.381))</f>
        <v/>
      </c>
      <c r="G2352">
        <f>IF(F2352="","",IF(F2352&lt;0,10*F2352^2,0))</f>
        <v/>
      </c>
      <c r="H2352">
        <f>IF(F2352="","",IF(F2352&gt;0,10*F2352^2,0))</f>
        <v/>
      </c>
    </row>
    <row r="2353">
      <c r="A2353">
        <f>Input!A2353</f>
        <v/>
      </c>
      <c r="B2353">
        <f>IF(ISNUMBER(Input!B2353),IF(AND(Input!B2353&gt;=20,Input!B2353&lt;=700),Input!B2353,""),"")</f>
        <v/>
      </c>
      <c r="C2353">
        <f>IF(B2353="","",INT(A2353))</f>
        <v/>
      </c>
      <c r="D2353">
        <f>IF(B2353="","",HOUR(A2353))</f>
        <v/>
      </c>
      <c r="E2353">
        <f>IF(B2353="","",IF(INPUT!$I$1="","",IF(C2353&lt;(INT(INPUT!$I$1)-INPUT!$I$2),"Off Meds",IF(C2353&lt;=(INT(INPUT!$I$1)+INPUT!$I$2),"Washout","On Meds"))))</f>
        <v/>
      </c>
      <c r="F2353">
        <f>IF(B2353="","",1.509*(LN(B2353)^1.084-5.381))</f>
        <v/>
      </c>
      <c r="G2353">
        <f>IF(F2353="","",IF(F2353&lt;0,10*F2353^2,0))</f>
        <v/>
      </c>
      <c r="H2353">
        <f>IF(F2353="","",IF(F2353&gt;0,10*F2353^2,0))</f>
        <v/>
      </c>
    </row>
    <row r="2354">
      <c r="A2354">
        <f>Input!A2354</f>
        <v/>
      </c>
      <c r="B2354">
        <f>IF(ISNUMBER(Input!B2354),IF(AND(Input!B2354&gt;=20,Input!B2354&lt;=700),Input!B2354,""),"")</f>
        <v/>
      </c>
      <c r="C2354">
        <f>IF(B2354="","",INT(A2354))</f>
        <v/>
      </c>
      <c r="D2354">
        <f>IF(B2354="","",HOUR(A2354))</f>
        <v/>
      </c>
      <c r="E2354">
        <f>IF(B2354="","",IF(INPUT!$I$1="","",IF(C2354&lt;(INT(INPUT!$I$1)-INPUT!$I$2),"Off Meds",IF(C2354&lt;=(INT(INPUT!$I$1)+INPUT!$I$2),"Washout","On Meds"))))</f>
        <v/>
      </c>
      <c r="F2354">
        <f>IF(B2354="","",1.509*(LN(B2354)^1.084-5.381))</f>
        <v/>
      </c>
      <c r="G2354">
        <f>IF(F2354="","",IF(F2354&lt;0,10*F2354^2,0))</f>
        <v/>
      </c>
      <c r="H2354">
        <f>IF(F2354="","",IF(F2354&gt;0,10*F2354^2,0))</f>
        <v/>
      </c>
    </row>
    <row r="2355">
      <c r="A2355">
        <f>Input!A2355</f>
        <v/>
      </c>
      <c r="B2355">
        <f>IF(ISNUMBER(Input!B2355),IF(AND(Input!B2355&gt;=20,Input!B2355&lt;=700),Input!B2355,""),"")</f>
        <v/>
      </c>
      <c r="C2355">
        <f>IF(B2355="","",INT(A2355))</f>
        <v/>
      </c>
      <c r="D2355">
        <f>IF(B2355="","",HOUR(A2355))</f>
        <v/>
      </c>
      <c r="E2355">
        <f>IF(B2355="","",IF(INPUT!$I$1="","",IF(C2355&lt;(INT(INPUT!$I$1)-INPUT!$I$2),"Off Meds",IF(C2355&lt;=(INT(INPUT!$I$1)+INPUT!$I$2),"Washout","On Meds"))))</f>
        <v/>
      </c>
      <c r="F2355">
        <f>IF(B2355="","",1.509*(LN(B2355)^1.084-5.381))</f>
        <v/>
      </c>
      <c r="G2355">
        <f>IF(F2355="","",IF(F2355&lt;0,10*F2355^2,0))</f>
        <v/>
      </c>
      <c r="H2355">
        <f>IF(F2355="","",IF(F2355&gt;0,10*F2355^2,0))</f>
        <v/>
      </c>
    </row>
    <row r="2356">
      <c r="A2356">
        <f>Input!A2356</f>
        <v/>
      </c>
      <c r="B2356">
        <f>IF(ISNUMBER(Input!B2356),IF(AND(Input!B2356&gt;=20,Input!B2356&lt;=700),Input!B2356,""),"")</f>
        <v/>
      </c>
      <c r="C2356">
        <f>IF(B2356="","",INT(A2356))</f>
        <v/>
      </c>
      <c r="D2356">
        <f>IF(B2356="","",HOUR(A2356))</f>
        <v/>
      </c>
      <c r="E2356">
        <f>IF(B2356="","",IF(INPUT!$I$1="","",IF(C2356&lt;(INT(INPUT!$I$1)-INPUT!$I$2),"Off Meds",IF(C2356&lt;=(INT(INPUT!$I$1)+INPUT!$I$2),"Washout","On Meds"))))</f>
        <v/>
      </c>
      <c r="F2356">
        <f>IF(B2356="","",1.509*(LN(B2356)^1.084-5.381))</f>
        <v/>
      </c>
      <c r="G2356">
        <f>IF(F2356="","",IF(F2356&lt;0,10*F2356^2,0))</f>
        <v/>
      </c>
      <c r="H2356">
        <f>IF(F2356="","",IF(F2356&gt;0,10*F2356^2,0))</f>
        <v/>
      </c>
    </row>
    <row r="2357">
      <c r="A2357">
        <f>Input!A2357</f>
        <v/>
      </c>
      <c r="B2357">
        <f>IF(ISNUMBER(Input!B2357),IF(AND(Input!B2357&gt;=20,Input!B2357&lt;=700),Input!B2357,""),"")</f>
        <v/>
      </c>
      <c r="C2357">
        <f>IF(B2357="","",INT(A2357))</f>
        <v/>
      </c>
      <c r="D2357">
        <f>IF(B2357="","",HOUR(A2357))</f>
        <v/>
      </c>
      <c r="E2357">
        <f>IF(B2357="","",IF(INPUT!$I$1="","",IF(C2357&lt;(INT(INPUT!$I$1)-INPUT!$I$2),"Off Meds",IF(C2357&lt;=(INT(INPUT!$I$1)+INPUT!$I$2),"Washout","On Meds"))))</f>
        <v/>
      </c>
      <c r="F2357">
        <f>IF(B2357="","",1.509*(LN(B2357)^1.084-5.381))</f>
        <v/>
      </c>
      <c r="G2357">
        <f>IF(F2357="","",IF(F2357&lt;0,10*F2357^2,0))</f>
        <v/>
      </c>
      <c r="H2357">
        <f>IF(F2357="","",IF(F2357&gt;0,10*F2357^2,0))</f>
        <v/>
      </c>
    </row>
    <row r="2358">
      <c r="A2358">
        <f>Input!A2358</f>
        <v/>
      </c>
      <c r="B2358">
        <f>IF(ISNUMBER(Input!B2358),IF(AND(Input!B2358&gt;=20,Input!B2358&lt;=700),Input!B2358,""),"")</f>
        <v/>
      </c>
      <c r="C2358">
        <f>IF(B2358="","",INT(A2358))</f>
        <v/>
      </c>
      <c r="D2358">
        <f>IF(B2358="","",HOUR(A2358))</f>
        <v/>
      </c>
      <c r="E2358">
        <f>IF(B2358="","",IF(INPUT!$I$1="","",IF(C2358&lt;(INT(INPUT!$I$1)-INPUT!$I$2),"Off Meds",IF(C2358&lt;=(INT(INPUT!$I$1)+INPUT!$I$2),"Washout","On Meds"))))</f>
        <v/>
      </c>
      <c r="F2358">
        <f>IF(B2358="","",1.509*(LN(B2358)^1.084-5.381))</f>
        <v/>
      </c>
      <c r="G2358">
        <f>IF(F2358="","",IF(F2358&lt;0,10*F2358^2,0))</f>
        <v/>
      </c>
      <c r="H2358">
        <f>IF(F2358="","",IF(F2358&gt;0,10*F2358^2,0))</f>
        <v/>
      </c>
    </row>
    <row r="2359">
      <c r="A2359">
        <f>Input!A2359</f>
        <v/>
      </c>
      <c r="B2359">
        <f>IF(ISNUMBER(Input!B2359),IF(AND(Input!B2359&gt;=20,Input!B2359&lt;=700),Input!B2359,""),"")</f>
        <v/>
      </c>
      <c r="C2359">
        <f>IF(B2359="","",INT(A2359))</f>
        <v/>
      </c>
      <c r="D2359">
        <f>IF(B2359="","",HOUR(A2359))</f>
        <v/>
      </c>
      <c r="E2359">
        <f>IF(B2359="","",IF(INPUT!$I$1="","",IF(C2359&lt;(INT(INPUT!$I$1)-INPUT!$I$2),"Off Meds",IF(C2359&lt;=(INT(INPUT!$I$1)+INPUT!$I$2),"Washout","On Meds"))))</f>
        <v/>
      </c>
      <c r="F2359">
        <f>IF(B2359="","",1.509*(LN(B2359)^1.084-5.381))</f>
        <v/>
      </c>
      <c r="G2359">
        <f>IF(F2359="","",IF(F2359&lt;0,10*F2359^2,0))</f>
        <v/>
      </c>
      <c r="H2359">
        <f>IF(F2359="","",IF(F2359&gt;0,10*F2359^2,0))</f>
        <v/>
      </c>
    </row>
    <row r="2360">
      <c r="A2360">
        <f>Input!A2360</f>
        <v/>
      </c>
      <c r="B2360">
        <f>IF(ISNUMBER(Input!B2360),IF(AND(Input!B2360&gt;=20,Input!B2360&lt;=700),Input!B2360,""),"")</f>
        <v/>
      </c>
      <c r="C2360">
        <f>IF(B2360="","",INT(A2360))</f>
        <v/>
      </c>
      <c r="D2360">
        <f>IF(B2360="","",HOUR(A2360))</f>
        <v/>
      </c>
      <c r="E2360">
        <f>IF(B2360="","",IF(INPUT!$I$1="","",IF(C2360&lt;(INT(INPUT!$I$1)-INPUT!$I$2),"Off Meds",IF(C2360&lt;=(INT(INPUT!$I$1)+INPUT!$I$2),"Washout","On Meds"))))</f>
        <v/>
      </c>
      <c r="F2360">
        <f>IF(B2360="","",1.509*(LN(B2360)^1.084-5.381))</f>
        <v/>
      </c>
      <c r="G2360">
        <f>IF(F2360="","",IF(F2360&lt;0,10*F2360^2,0))</f>
        <v/>
      </c>
      <c r="H2360">
        <f>IF(F2360="","",IF(F2360&gt;0,10*F2360^2,0))</f>
        <v/>
      </c>
    </row>
    <row r="2361">
      <c r="A2361">
        <f>Input!A2361</f>
        <v/>
      </c>
      <c r="B2361">
        <f>IF(ISNUMBER(Input!B2361),IF(AND(Input!B2361&gt;=20,Input!B2361&lt;=700),Input!B2361,""),"")</f>
        <v/>
      </c>
      <c r="C2361">
        <f>IF(B2361="","",INT(A2361))</f>
        <v/>
      </c>
      <c r="D2361">
        <f>IF(B2361="","",HOUR(A2361))</f>
        <v/>
      </c>
      <c r="E2361">
        <f>IF(B2361="","",IF(INPUT!$I$1="","",IF(C2361&lt;(INT(INPUT!$I$1)-INPUT!$I$2),"Off Meds",IF(C2361&lt;=(INT(INPUT!$I$1)+INPUT!$I$2),"Washout","On Meds"))))</f>
        <v/>
      </c>
      <c r="F2361">
        <f>IF(B2361="","",1.509*(LN(B2361)^1.084-5.381))</f>
        <v/>
      </c>
      <c r="G2361">
        <f>IF(F2361="","",IF(F2361&lt;0,10*F2361^2,0))</f>
        <v/>
      </c>
      <c r="H2361">
        <f>IF(F2361="","",IF(F2361&gt;0,10*F2361^2,0))</f>
        <v/>
      </c>
    </row>
    <row r="2362">
      <c r="A2362">
        <f>Input!A2362</f>
        <v/>
      </c>
      <c r="B2362">
        <f>IF(ISNUMBER(Input!B2362),IF(AND(Input!B2362&gt;=20,Input!B2362&lt;=700),Input!B2362,""),"")</f>
        <v/>
      </c>
      <c r="C2362">
        <f>IF(B2362="","",INT(A2362))</f>
        <v/>
      </c>
      <c r="D2362">
        <f>IF(B2362="","",HOUR(A2362))</f>
        <v/>
      </c>
      <c r="E2362">
        <f>IF(B2362="","",IF(INPUT!$I$1="","",IF(C2362&lt;(INT(INPUT!$I$1)-INPUT!$I$2),"Off Meds",IF(C2362&lt;=(INT(INPUT!$I$1)+INPUT!$I$2),"Washout","On Meds"))))</f>
        <v/>
      </c>
      <c r="F2362">
        <f>IF(B2362="","",1.509*(LN(B2362)^1.084-5.381))</f>
        <v/>
      </c>
      <c r="G2362">
        <f>IF(F2362="","",IF(F2362&lt;0,10*F2362^2,0))</f>
        <v/>
      </c>
      <c r="H2362">
        <f>IF(F2362="","",IF(F2362&gt;0,10*F2362^2,0))</f>
        <v/>
      </c>
    </row>
    <row r="2363">
      <c r="A2363">
        <f>Input!A2363</f>
        <v/>
      </c>
      <c r="B2363">
        <f>IF(ISNUMBER(Input!B2363),IF(AND(Input!B2363&gt;=20,Input!B2363&lt;=700),Input!B2363,""),"")</f>
        <v/>
      </c>
      <c r="C2363">
        <f>IF(B2363="","",INT(A2363))</f>
        <v/>
      </c>
      <c r="D2363">
        <f>IF(B2363="","",HOUR(A2363))</f>
        <v/>
      </c>
      <c r="E2363">
        <f>IF(B2363="","",IF(INPUT!$I$1="","",IF(C2363&lt;(INT(INPUT!$I$1)-INPUT!$I$2),"Off Meds",IF(C2363&lt;=(INT(INPUT!$I$1)+INPUT!$I$2),"Washout","On Meds"))))</f>
        <v/>
      </c>
      <c r="F2363">
        <f>IF(B2363="","",1.509*(LN(B2363)^1.084-5.381))</f>
        <v/>
      </c>
      <c r="G2363">
        <f>IF(F2363="","",IF(F2363&lt;0,10*F2363^2,0))</f>
        <v/>
      </c>
      <c r="H2363">
        <f>IF(F2363="","",IF(F2363&gt;0,10*F2363^2,0))</f>
        <v/>
      </c>
    </row>
    <row r="2364">
      <c r="A2364">
        <f>Input!A2364</f>
        <v/>
      </c>
      <c r="B2364">
        <f>IF(ISNUMBER(Input!B2364),IF(AND(Input!B2364&gt;=20,Input!B2364&lt;=700),Input!B2364,""),"")</f>
        <v/>
      </c>
      <c r="C2364">
        <f>IF(B2364="","",INT(A2364))</f>
        <v/>
      </c>
      <c r="D2364">
        <f>IF(B2364="","",HOUR(A2364))</f>
        <v/>
      </c>
      <c r="E2364">
        <f>IF(B2364="","",IF(INPUT!$I$1="","",IF(C2364&lt;(INT(INPUT!$I$1)-INPUT!$I$2),"Off Meds",IF(C2364&lt;=(INT(INPUT!$I$1)+INPUT!$I$2),"Washout","On Meds"))))</f>
        <v/>
      </c>
      <c r="F2364">
        <f>IF(B2364="","",1.509*(LN(B2364)^1.084-5.381))</f>
        <v/>
      </c>
      <c r="G2364">
        <f>IF(F2364="","",IF(F2364&lt;0,10*F2364^2,0))</f>
        <v/>
      </c>
      <c r="H2364">
        <f>IF(F2364="","",IF(F2364&gt;0,10*F2364^2,0))</f>
        <v/>
      </c>
    </row>
    <row r="2365">
      <c r="A2365">
        <f>Input!A2365</f>
        <v/>
      </c>
      <c r="B2365">
        <f>IF(ISNUMBER(Input!B2365),IF(AND(Input!B2365&gt;=20,Input!B2365&lt;=700),Input!B2365,""),"")</f>
        <v/>
      </c>
      <c r="C2365">
        <f>IF(B2365="","",INT(A2365))</f>
        <v/>
      </c>
      <c r="D2365">
        <f>IF(B2365="","",HOUR(A2365))</f>
        <v/>
      </c>
      <c r="E2365">
        <f>IF(B2365="","",IF(INPUT!$I$1="","",IF(C2365&lt;(INT(INPUT!$I$1)-INPUT!$I$2),"Off Meds",IF(C2365&lt;=(INT(INPUT!$I$1)+INPUT!$I$2),"Washout","On Meds"))))</f>
        <v/>
      </c>
      <c r="F2365">
        <f>IF(B2365="","",1.509*(LN(B2365)^1.084-5.381))</f>
        <v/>
      </c>
      <c r="G2365">
        <f>IF(F2365="","",IF(F2365&lt;0,10*F2365^2,0))</f>
        <v/>
      </c>
      <c r="H2365">
        <f>IF(F2365="","",IF(F2365&gt;0,10*F2365^2,0))</f>
        <v/>
      </c>
    </row>
    <row r="2366">
      <c r="A2366">
        <f>Input!A2366</f>
        <v/>
      </c>
      <c r="B2366">
        <f>IF(ISNUMBER(Input!B2366),IF(AND(Input!B2366&gt;=20,Input!B2366&lt;=700),Input!B2366,""),"")</f>
        <v/>
      </c>
      <c r="C2366">
        <f>IF(B2366="","",INT(A2366))</f>
        <v/>
      </c>
      <c r="D2366">
        <f>IF(B2366="","",HOUR(A2366))</f>
        <v/>
      </c>
      <c r="E2366">
        <f>IF(B2366="","",IF(INPUT!$I$1="","",IF(C2366&lt;(INT(INPUT!$I$1)-INPUT!$I$2),"Off Meds",IF(C2366&lt;=(INT(INPUT!$I$1)+INPUT!$I$2),"Washout","On Meds"))))</f>
        <v/>
      </c>
      <c r="F2366">
        <f>IF(B2366="","",1.509*(LN(B2366)^1.084-5.381))</f>
        <v/>
      </c>
      <c r="G2366">
        <f>IF(F2366="","",IF(F2366&lt;0,10*F2366^2,0))</f>
        <v/>
      </c>
      <c r="H2366">
        <f>IF(F2366="","",IF(F2366&gt;0,10*F2366^2,0))</f>
        <v/>
      </c>
    </row>
    <row r="2367">
      <c r="A2367">
        <f>Input!A2367</f>
        <v/>
      </c>
      <c r="B2367">
        <f>IF(ISNUMBER(Input!B2367),IF(AND(Input!B2367&gt;=20,Input!B2367&lt;=700),Input!B2367,""),"")</f>
        <v/>
      </c>
      <c r="C2367">
        <f>IF(B2367="","",INT(A2367))</f>
        <v/>
      </c>
      <c r="D2367">
        <f>IF(B2367="","",HOUR(A2367))</f>
        <v/>
      </c>
      <c r="E2367">
        <f>IF(B2367="","",IF(INPUT!$I$1="","",IF(C2367&lt;(INT(INPUT!$I$1)-INPUT!$I$2),"Off Meds",IF(C2367&lt;=(INT(INPUT!$I$1)+INPUT!$I$2),"Washout","On Meds"))))</f>
        <v/>
      </c>
      <c r="F2367">
        <f>IF(B2367="","",1.509*(LN(B2367)^1.084-5.381))</f>
        <v/>
      </c>
      <c r="G2367">
        <f>IF(F2367="","",IF(F2367&lt;0,10*F2367^2,0))</f>
        <v/>
      </c>
      <c r="H2367">
        <f>IF(F2367="","",IF(F2367&gt;0,10*F2367^2,0))</f>
        <v/>
      </c>
    </row>
    <row r="2368">
      <c r="A2368">
        <f>Input!A2368</f>
        <v/>
      </c>
      <c r="B2368">
        <f>IF(ISNUMBER(Input!B2368),IF(AND(Input!B2368&gt;=20,Input!B2368&lt;=700),Input!B2368,""),"")</f>
        <v/>
      </c>
      <c r="C2368">
        <f>IF(B2368="","",INT(A2368))</f>
        <v/>
      </c>
      <c r="D2368">
        <f>IF(B2368="","",HOUR(A2368))</f>
        <v/>
      </c>
      <c r="E2368">
        <f>IF(B2368="","",IF(INPUT!$I$1="","",IF(C2368&lt;(INT(INPUT!$I$1)-INPUT!$I$2),"Off Meds",IF(C2368&lt;=(INT(INPUT!$I$1)+INPUT!$I$2),"Washout","On Meds"))))</f>
        <v/>
      </c>
      <c r="F2368">
        <f>IF(B2368="","",1.509*(LN(B2368)^1.084-5.381))</f>
        <v/>
      </c>
      <c r="G2368">
        <f>IF(F2368="","",IF(F2368&lt;0,10*F2368^2,0))</f>
        <v/>
      </c>
      <c r="H2368">
        <f>IF(F2368="","",IF(F2368&gt;0,10*F2368^2,0))</f>
        <v/>
      </c>
    </row>
    <row r="2369">
      <c r="A2369">
        <f>Input!A2369</f>
        <v/>
      </c>
      <c r="B2369">
        <f>IF(ISNUMBER(Input!B2369),IF(AND(Input!B2369&gt;=20,Input!B2369&lt;=700),Input!B2369,""),"")</f>
        <v/>
      </c>
      <c r="C2369">
        <f>IF(B2369="","",INT(A2369))</f>
        <v/>
      </c>
      <c r="D2369">
        <f>IF(B2369="","",HOUR(A2369))</f>
        <v/>
      </c>
      <c r="E2369">
        <f>IF(B2369="","",IF(INPUT!$I$1="","",IF(C2369&lt;(INT(INPUT!$I$1)-INPUT!$I$2),"Off Meds",IF(C2369&lt;=(INT(INPUT!$I$1)+INPUT!$I$2),"Washout","On Meds"))))</f>
        <v/>
      </c>
      <c r="F2369">
        <f>IF(B2369="","",1.509*(LN(B2369)^1.084-5.381))</f>
        <v/>
      </c>
      <c r="G2369">
        <f>IF(F2369="","",IF(F2369&lt;0,10*F2369^2,0))</f>
        <v/>
      </c>
      <c r="H2369">
        <f>IF(F2369="","",IF(F2369&gt;0,10*F2369^2,0))</f>
        <v/>
      </c>
    </row>
    <row r="2370">
      <c r="A2370">
        <f>Input!A2370</f>
        <v/>
      </c>
      <c r="B2370">
        <f>IF(ISNUMBER(Input!B2370),IF(AND(Input!B2370&gt;=20,Input!B2370&lt;=700),Input!B2370,""),"")</f>
        <v/>
      </c>
      <c r="C2370">
        <f>IF(B2370="","",INT(A2370))</f>
        <v/>
      </c>
      <c r="D2370">
        <f>IF(B2370="","",HOUR(A2370))</f>
        <v/>
      </c>
      <c r="E2370">
        <f>IF(B2370="","",IF(INPUT!$I$1="","",IF(C2370&lt;(INT(INPUT!$I$1)-INPUT!$I$2),"Off Meds",IF(C2370&lt;=(INT(INPUT!$I$1)+INPUT!$I$2),"Washout","On Meds"))))</f>
        <v/>
      </c>
      <c r="F2370">
        <f>IF(B2370="","",1.509*(LN(B2370)^1.084-5.381))</f>
        <v/>
      </c>
      <c r="G2370">
        <f>IF(F2370="","",IF(F2370&lt;0,10*F2370^2,0))</f>
        <v/>
      </c>
      <c r="H2370">
        <f>IF(F2370="","",IF(F2370&gt;0,10*F2370^2,0))</f>
        <v/>
      </c>
    </row>
    <row r="2371">
      <c r="A2371">
        <f>Input!A2371</f>
        <v/>
      </c>
      <c r="B2371">
        <f>IF(ISNUMBER(Input!B2371),IF(AND(Input!B2371&gt;=20,Input!B2371&lt;=700),Input!B2371,""),"")</f>
        <v/>
      </c>
      <c r="C2371">
        <f>IF(B2371="","",INT(A2371))</f>
        <v/>
      </c>
      <c r="D2371">
        <f>IF(B2371="","",HOUR(A2371))</f>
        <v/>
      </c>
      <c r="E2371">
        <f>IF(B2371="","",IF(INPUT!$I$1="","",IF(C2371&lt;(INT(INPUT!$I$1)-INPUT!$I$2),"Off Meds",IF(C2371&lt;=(INT(INPUT!$I$1)+INPUT!$I$2),"Washout","On Meds"))))</f>
        <v/>
      </c>
      <c r="F2371">
        <f>IF(B2371="","",1.509*(LN(B2371)^1.084-5.381))</f>
        <v/>
      </c>
      <c r="G2371">
        <f>IF(F2371="","",IF(F2371&lt;0,10*F2371^2,0))</f>
        <v/>
      </c>
      <c r="H2371">
        <f>IF(F2371="","",IF(F2371&gt;0,10*F2371^2,0))</f>
        <v/>
      </c>
    </row>
    <row r="2372">
      <c r="A2372">
        <f>Input!A2372</f>
        <v/>
      </c>
      <c r="B2372">
        <f>IF(ISNUMBER(Input!B2372),IF(AND(Input!B2372&gt;=20,Input!B2372&lt;=700),Input!B2372,""),"")</f>
        <v/>
      </c>
      <c r="C2372">
        <f>IF(B2372="","",INT(A2372))</f>
        <v/>
      </c>
      <c r="D2372">
        <f>IF(B2372="","",HOUR(A2372))</f>
        <v/>
      </c>
      <c r="E2372">
        <f>IF(B2372="","",IF(INPUT!$I$1="","",IF(C2372&lt;(INT(INPUT!$I$1)-INPUT!$I$2),"Off Meds",IF(C2372&lt;=(INT(INPUT!$I$1)+INPUT!$I$2),"Washout","On Meds"))))</f>
        <v/>
      </c>
      <c r="F2372">
        <f>IF(B2372="","",1.509*(LN(B2372)^1.084-5.381))</f>
        <v/>
      </c>
      <c r="G2372">
        <f>IF(F2372="","",IF(F2372&lt;0,10*F2372^2,0))</f>
        <v/>
      </c>
      <c r="H2372">
        <f>IF(F2372="","",IF(F2372&gt;0,10*F2372^2,0))</f>
        <v/>
      </c>
    </row>
    <row r="2373">
      <c r="A2373">
        <f>Input!A2373</f>
        <v/>
      </c>
      <c r="B2373">
        <f>IF(ISNUMBER(Input!B2373),IF(AND(Input!B2373&gt;=20,Input!B2373&lt;=700),Input!B2373,""),"")</f>
        <v/>
      </c>
      <c r="C2373">
        <f>IF(B2373="","",INT(A2373))</f>
        <v/>
      </c>
      <c r="D2373">
        <f>IF(B2373="","",HOUR(A2373))</f>
        <v/>
      </c>
      <c r="E2373">
        <f>IF(B2373="","",IF(INPUT!$I$1="","",IF(C2373&lt;(INT(INPUT!$I$1)-INPUT!$I$2),"Off Meds",IF(C2373&lt;=(INT(INPUT!$I$1)+INPUT!$I$2),"Washout","On Meds"))))</f>
        <v/>
      </c>
      <c r="F2373">
        <f>IF(B2373="","",1.509*(LN(B2373)^1.084-5.381))</f>
        <v/>
      </c>
      <c r="G2373">
        <f>IF(F2373="","",IF(F2373&lt;0,10*F2373^2,0))</f>
        <v/>
      </c>
      <c r="H2373">
        <f>IF(F2373="","",IF(F2373&gt;0,10*F2373^2,0))</f>
        <v/>
      </c>
    </row>
    <row r="2374">
      <c r="A2374">
        <f>Input!A2374</f>
        <v/>
      </c>
      <c r="B2374">
        <f>IF(ISNUMBER(Input!B2374),IF(AND(Input!B2374&gt;=20,Input!B2374&lt;=700),Input!B2374,""),"")</f>
        <v/>
      </c>
      <c r="C2374">
        <f>IF(B2374="","",INT(A2374))</f>
        <v/>
      </c>
      <c r="D2374">
        <f>IF(B2374="","",HOUR(A2374))</f>
        <v/>
      </c>
      <c r="E2374">
        <f>IF(B2374="","",IF(INPUT!$I$1="","",IF(C2374&lt;(INT(INPUT!$I$1)-INPUT!$I$2),"Off Meds",IF(C2374&lt;=(INT(INPUT!$I$1)+INPUT!$I$2),"Washout","On Meds"))))</f>
        <v/>
      </c>
      <c r="F2374">
        <f>IF(B2374="","",1.509*(LN(B2374)^1.084-5.381))</f>
        <v/>
      </c>
      <c r="G2374">
        <f>IF(F2374="","",IF(F2374&lt;0,10*F2374^2,0))</f>
        <v/>
      </c>
      <c r="H2374">
        <f>IF(F2374="","",IF(F2374&gt;0,10*F2374^2,0))</f>
        <v/>
      </c>
    </row>
    <row r="2375">
      <c r="A2375">
        <f>Input!A2375</f>
        <v/>
      </c>
      <c r="B2375">
        <f>IF(ISNUMBER(Input!B2375),IF(AND(Input!B2375&gt;=20,Input!B2375&lt;=700),Input!B2375,""),"")</f>
        <v/>
      </c>
      <c r="C2375">
        <f>IF(B2375="","",INT(A2375))</f>
        <v/>
      </c>
      <c r="D2375">
        <f>IF(B2375="","",HOUR(A2375))</f>
        <v/>
      </c>
      <c r="E2375">
        <f>IF(B2375="","",IF(INPUT!$I$1="","",IF(C2375&lt;(INT(INPUT!$I$1)-INPUT!$I$2),"Off Meds",IF(C2375&lt;=(INT(INPUT!$I$1)+INPUT!$I$2),"Washout","On Meds"))))</f>
        <v/>
      </c>
      <c r="F2375">
        <f>IF(B2375="","",1.509*(LN(B2375)^1.084-5.381))</f>
        <v/>
      </c>
      <c r="G2375">
        <f>IF(F2375="","",IF(F2375&lt;0,10*F2375^2,0))</f>
        <v/>
      </c>
      <c r="H2375">
        <f>IF(F2375="","",IF(F2375&gt;0,10*F2375^2,0))</f>
        <v/>
      </c>
    </row>
    <row r="2376">
      <c r="A2376">
        <f>Input!A2376</f>
        <v/>
      </c>
      <c r="B2376">
        <f>IF(ISNUMBER(Input!B2376),IF(AND(Input!B2376&gt;=20,Input!B2376&lt;=700),Input!B2376,""),"")</f>
        <v/>
      </c>
      <c r="C2376">
        <f>IF(B2376="","",INT(A2376))</f>
        <v/>
      </c>
      <c r="D2376">
        <f>IF(B2376="","",HOUR(A2376))</f>
        <v/>
      </c>
      <c r="E2376">
        <f>IF(B2376="","",IF(INPUT!$I$1="","",IF(C2376&lt;(INT(INPUT!$I$1)-INPUT!$I$2),"Off Meds",IF(C2376&lt;=(INT(INPUT!$I$1)+INPUT!$I$2),"Washout","On Meds"))))</f>
        <v/>
      </c>
      <c r="F2376">
        <f>IF(B2376="","",1.509*(LN(B2376)^1.084-5.381))</f>
        <v/>
      </c>
      <c r="G2376">
        <f>IF(F2376="","",IF(F2376&lt;0,10*F2376^2,0))</f>
        <v/>
      </c>
      <c r="H2376">
        <f>IF(F2376="","",IF(F2376&gt;0,10*F2376^2,0))</f>
        <v/>
      </c>
    </row>
    <row r="2377">
      <c r="A2377">
        <f>Input!A2377</f>
        <v/>
      </c>
      <c r="B2377">
        <f>IF(ISNUMBER(Input!B2377),IF(AND(Input!B2377&gt;=20,Input!B2377&lt;=700),Input!B2377,""),"")</f>
        <v/>
      </c>
      <c r="C2377">
        <f>IF(B2377="","",INT(A2377))</f>
        <v/>
      </c>
      <c r="D2377">
        <f>IF(B2377="","",HOUR(A2377))</f>
        <v/>
      </c>
      <c r="E2377">
        <f>IF(B2377="","",IF(INPUT!$I$1="","",IF(C2377&lt;(INT(INPUT!$I$1)-INPUT!$I$2),"Off Meds",IF(C2377&lt;=(INT(INPUT!$I$1)+INPUT!$I$2),"Washout","On Meds"))))</f>
        <v/>
      </c>
      <c r="F2377">
        <f>IF(B2377="","",1.509*(LN(B2377)^1.084-5.381))</f>
        <v/>
      </c>
      <c r="G2377">
        <f>IF(F2377="","",IF(F2377&lt;0,10*F2377^2,0))</f>
        <v/>
      </c>
      <c r="H2377">
        <f>IF(F2377="","",IF(F2377&gt;0,10*F2377^2,0))</f>
        <v/>
      </c>
    </row>
    <row r="2378">
      <c r="A2378">
        <f>Input!A2378</f>
        <v/>
      </c>
      <c r="B2378">
        <f>IF(ISNUMBER(Input!B2378),IF(AND(Input!B2378&gt;=20,Input!B2378&lt;=700),Input!B2378,""),"")</f>
        <v/>
      </c>
      <c r="C2378">
        <f>IF(B2378="","",INT(A2378))</f>
        <v/>
      </c>
      <c r="D2378">
        <f>IF(B2378="","",HOUR(A2378))</f>
        <v/>
      </c>
      <c r="E2378">
        <f>IF(B2378="","",IF(INPUT!$I$1="","",IF(C2378&lt;(INT(INPUT!$I$1)-INPUT!$I$2),"Off Meds",IF(C2378&lt;=(INT(INPUT!$I$1)+INPUT!$I$2),"Washout","On Meds"))))</f>
        <v/>
      </c>
      <c r="F2378">
        <f>IF(B2378="","",1.509*(LN(B2378)^1.084-5.381))</f>
        <v/>
      </c>
      <c r="G2378">
        <f>IF(F2378="","",IF(F2378&lt;0,10*F2378^2,0))</f>
        <v/>
      </c>
      <c r="H2378">
        <f>IF(F2378="","",IF(F2378&gt;0,10*F2378^2,0))</f>
        <v/>
      </c>
    </row>
    <row r="2379">
      <c r="A2379">
        <f>Input!A2379</f>
        <v/>
      </c>
      <c r="B2379">
        <f>IF(ISNUMBER(Input!B2379),IF(AND(Input!B2379&gt;=20,Input!B2379&lt;=700),Input!B2379,""),"")</f>
        <v/>
      </c>
      <c r="C2379">
        <f>IF(B2379="","",INT(A2379))</f>
        <v/>
      </c>
      <c r="D2379">
        <f>IF(B2379="","",HOUR(A2379))</f>
        <v/>
      </c>
      <c r="E2379">
        <f>IF(B2379="","",IF(INPUT!$I$1="","",IF(C2379&lt;(INT(INPUT!$I$1)-INPUT!$I$2),"Off Meds",IF(C2379&lt;=(INT(INPUT!$I$1)+INPUT!$I$2),"Washout","On Meds"))))</f>
        <v/>
      </c>
      <c r="F2379">
        <f>IF(B2379="","",1.509*(LN(B2379)^1.084-5.381))</f>
        <v/>
      </c>
      <c r="G2379">
        <f>IF(F2379="","",IF(F2379&lt;0,10*F2379^2,0))</f>
        <v/>
      </c>
      <c r="H2379">
        <f>IF(F2379="","",IF(F2379&gt;0,10*F2379^2,0))</f>
        <v/>
      </c>
    </row>
    <row r="2380">
      <c r="A2380">
        <f>Input!A2380</f>
        <v/>
      </c>
      <c r="B2380">
        <f>IF(ISNUMBER(Input!B2380),IF(AND(Input!B2380&gt;=20,Input!B2380&lt;=700),Input!B2380,""),"")</f>
        <v/>
      </c>
      <c r="C2380">
        <f>IF(B2380="","",INT(A2380))</f>
        <v/>
      </c>
      <c r="D2380">
        <f>IF(B2380="","",HOUR(A2380))</f>
        <v/>
      </c>
      <c r="E2380">
        <f>IF(B2380="","",IF(INPUT!$I$1="","",IF(C2380&lt;(INT(INPUT!$I$1)-INPUT!$I$2),"Off Meds",IF(C2380&lt;=(INT(INPUT!$I$1)+INPUT!$I$2),"Washout","On Meds"))))</f>
        <v/>
      </c>
      <c r="F2380">
        <f>IF(B2380="","",1.509*(LN(B2380)^1.084-5.381))</f>
        <v/>
      </c>
      <c r="G2380">
        <f>IF(F2380="","",IF(F2380&lt;0,10*F2380^2,0))</f>
        <v/>
      </c>
      <c r="H2380">
        <f>IF(F2380="","",IF(F2380&gt;0,10*F2380^2,0))</f>
        <v/>
      </c>
    </row>
    <row r="2381">
      <c r="A2381">
        <f>Input!A2381</f>
        <v/>
      </c>
      <c r="B2381">
        <f>IF(ISNUMBER(Input!B2381),IF(AND(Input!B2381&gt;=20,Input!B2381&lt;=700),Input!B2381,""),"")</f>
        <v/>
      </c>
      <c r="C2381">
        <f>IF(B2381="","",INT(A2381))</f>
        <v/>
      </c>
      <c r="D2381">
        <f>IF(B2381="","",HOUR(A2381))</f>
        <v/>
      </c>
      <c r="E2381">
        <f>IF(B2381="","",IF(INPUT!$I$1="","",IF(C2381&lt;(INT(INPUT!$I$1)-INPUT!$I$2),"Off Meds",IF(C2381&lt;=(INT(INPUT!$I$1)+INPUT!$I$2),"Washout","On Meds"))))</f>
        <v/>
      </c>
      <c r="F2381">
        <f>IF(B2381="","",1.509*(LN(B2381)^1.084-5.381))</f>
        <v/>
      </c>
      <c r="G2381">
        <f>IF(F2381="","",IF(F2381&lt;0,10*F2381^2,0))</f>
        <v/>
      </c>
      <c r="H2381">
        <f>IF(F2381="","",IF(F2381&gt;0,10*F2381^2,0))</f>
        <v/>
      </c>
    </row>
    <row r="2382">
      <c r="A2382">
        <f>Input!A2382</f>
        <v/>
      </c>
      <c r="B2382">
        <f>IF(ISNUMBER(Input!B2382),IF(AND(Input!B2382&gt;=20,Input!B2382&lt;=700),Input!B2382,""),"")</f>
        <v/>
      </c>
      <c r="C2382">
        <f>IF(B2382="","",INT(A2382))</f>
        <v/>
      </c>
      <c r="D2382">
        <f>IF(B2382="","",HOUR(A2382))</f>
        <v/>
      </c>
      <c r="E2382">
        <f>IF(B2382="","",IF(INPUT!$I$1="","",IF(C2382&lt;(INT(INPUT!$I$1)-INPUT!$I$2),"Off Meds",IF(C2382&lt;=(INT(INPUT!$I$1)+INPUT!$I$2),"Washout","On Meds"))))</f>
        <v/>
      </c>
      <c r="F2382">
        <f>IF(B2382="","",1.509*(LN(B2382)^1.084-5.381))</f>
        <v/>
      </c>
      <c r="G2382">
        <f>IF(F2382="","",IF(F2382&lt;0,10*F2382^2,0))</f>
        <v/>
      </c>
      <c r="H2382">
        <f>IF(F2382="","",IF(F2382&gt;0,10*F2382^2,0))</f>
        <v/>
      </c>
    </row>
    <row r="2383">
      <c r="A2383">
        <f>Input!A2383</f>
        <v/>
      </c>
      <c r="B2383">
        <f>IF(ISNUMBER(Input!B2383),IF(AND(Input!B2383&gt;=20,Input!B2383&lt;=700),Input!B2383,""),"")</f>
        <v/>
      </c>
      <c r="C2383">
        <f>IF(B2383="","",INT(A2383))</f>
        <v/>
      </c>
      <c r="D2383">
        <f>IF(B2383="","",HOUR(A2383))</f>
        <v/>
      </c>
      <c r="E2383">
        <f>IF(B2383="","",IF(INPUT!$I$1="","",IF(C2383&lt;(INT(INPUT!$I$1)-INPUT!$I$2),"Off Meds",IF(C2383&lt;=(INT(INPUT!$I$1)+INPUT!$I$2),"Washout","On Meds"))))</f>
        <v/>
      </c>
      <c r="F2383">
        <f>IF(B2383="","",1.509*(LN(B2383)^1.084-5.381))</f>
        <v/>
      </c>
      <c r="G2383">
        <f>IF(F2383="","",IF(F2383&lt;0,10*F2383^2,0))</f>
        <v/>
      </c>
      <c r="H2383">
        <f>IF(F2383="","",IF(F2383&gt;0,10*F2383^2,0))</f>
        <v/>
      </c>
    </row>
    <row r="2384">
      <c r="A2384">
        <f>Input!A2384</f>
        <v/>
      </c>
      <c r="B2384">
        <f>IF(ISNUMBER(Input!B2384),IF(AND(Input!B2384&gt;=20,Input!B2384&lt;=700),Input!B2384,""),"")</f>
        <v/>
      </c>
      <c r="C2384">
        <f>IF(B2384="","",INT(A2384))</f>
        <v/>
      </c>
      <c r="D2384">
        <f>IF(B2384="","",HOUR(A2384))</f>
        <v/>
      </c>
      <c r="E2384">
        <f>IF(B2384="","",IF(INPUT!$I$1="","",IF(C2384&lt;(INT(INPUT!$I$1)-INPUT!$I$2),"Off Meds",IF(C2384&lt;=(INT(INPUT!$I$1)+INPUT!$I$2),"Washout","On Meds"))))</f>
        <v/>
      </c>
      <c r="F2384">
        <f>IF(B2384="","",1.509*(LN(B2384)^1.084-5.381))</f>
        <v/>
      </c>
      <c r="G2384">
        <f>IF(F2384="","",IF(F2384&lt;0,10*F2384^2,0))</f>
        <v/>
      </c>
      <c r="H2384">
        <f>IF(F2384="","",IF(F2384&gt;0,10*F2384^2,0))</f>
        <v/>
      </c>
    </row>
    <row r="2385">
      <c r="A2385">
        <f>Input!A2385</f>
        <v/>
      </c>
      <c r="B2385">
        <f>IF(ISNUMBER(Input!B2385),IF(AND(Input!B2385&gt;=20,Input!B2385&lt;=700),Input!B2385,""),"")</f>
        <v/>
      </c>
      <c r="C2385">
        <f>IF(B2385="","",INT(A2385))</f>
        <v/>
      </c>
      <c r="D2385">
        <f>IF(B2385="","",HOUR(A2385))</f>
        <v/>
      </c>
      <c r="E2385">
        <f>IF(B2385="","",IF(INPUT!$I$1="","",IF(C2385&lt;(INT(INPUT!$I$1)-INPUT!$I$2),"Off Meds",IF(C2385&lt;=(INT(INPUT!$I$1)+INPUT!$I$2),"Washout","On Meds"))))</f>
        <v/>
      </c>
      <c r="F2385">
        <f>IF(B2385="","",1.509*(LN(B2385)^1.084-5.381))</f>
        <v/>
      </c>
      <c r="G2385">
        <f>IF(F2385="","",IF(F2385&lt;0,10*F2385^2,0))</f>
        <v/>
      </c>
      <c r="H2385">
        <f>IF(F2385="","",IF(F2385&gt;0,10*F2385^2,0))</f>
        <v/>
      </c>
    </row>
    <row r="2386">
      <c r="A2386">
        <f>Input!A2386</f>
        <v/>
      </c>
      <c r="B2386">
        <f>IF(ISNUMBER(Input!B2386),IF(AND(Input!B2386&gt;=20,Input!B2386&lt;=700),Input!B2386,""),"")</f>
        <v/>
      </c>
      <c r="C2386">
        <f>IF(B2386="","",INT(A2386))</f>
        <v/>
      </c>
      <c r="D2386">
        <f>IF(B2386="","",HOUR(A2386))</f>
        <v/>
      </c>
      <c r="E2386">
        <f>IF(B2386="","",IF(INPUT!$I$1="","",IF(C2386&lt;(INT(INPUT!$I$1)-INPUT!$I$2),"Off Meds",IF(C2386&lt;=(INT(INPUT!$I$1)+INPUT!$I$2),"Washout","On Meds"))))</f>
        <v/>
      </c>
      <c r="F2386">
        <f>IF(B2386="","",1.509*(LN(B2386)^1.084-5.381))</f>
        <v/>
      </c>
      <c r="G2386">
        <f>IF(F2386="","",IF(F2386&lt;0,10*F2386^2,0))</f>
        <v/>
      </c>
      <c r="H2386">
        <f>IF(F2386="","",IF(F2386&gt;0,10*F2386^2,0))</f>
        <v/>
      </c>
    </row>
    <row r="2387">
      <c r="A2387">
        <f>Input!A2387</f>
        <v/>
      </c>
      <c r="B2387">
        <f>IF(ISNUMBER(Input!B2387),IF(AND(Input!B2387&gt;=20,Input!B2387&lt;=700),Input!B2387,""),"")</f>
        <v/>
      </c>
      <c r="C2387">
        <f>IF(B2387="","",INT(A2387))</f>
        <v/>
      </c>
      <c r="D2387">
        <f>IF(B2387="","",HOUR(A2387))</f>
        <v/>
      </c>
      <c r="E2387">
        <f>IF(B2387="","",IF(INPUT!$I$1="","",IF(C2387&lt;(INT(INPUT!$I$1)-INPUT!$I$2),"Off Meds",IF(C2387&lt;=(INT(INPUT!$I$1)+INPUT!$I$2),"Washout","On Meds"))))</f>
        <v/>
      </c>
      <c r="F2387">
        <f>IF(B2387="","",1.509*(LN(B2387)^1.084-5.381))</f>
        <v/>
      </c>
      <c r="G2387">
        <f>IF(F2387="","",IF(F2387&lt;0,10*F2387^2,0))</f>
        <v/>
      </c>
      <c r="H2387">
        <f>IF(F2387="","",IF(F2387&gt;0,10*F2387^2,0))</f>
        <v/>
      </c>
    </row>
    <row r="2388">
      <c r="A2388">
        <f>Input!A2388</f>
        <v/>
      </c>
      <c r="B2388">
        <f>IF(ISNUMBER(Input!B2388),IF(AND(Input!B2388&gt;=20,Input!B2388&lt;=700),Input!B2388,""),"")</f>
        <v/>
      </c>
      <c r="C2388">
        <f>IF(B2388="","",INT(A2388))</f>
        <v/>
      </c>
      <c r="D2388">
        <f>IF(B2388="","",HOUR(A2388))</f>
        <v/>
      </c>
      <c r="E2388">
        <f>IF(B2388="","",IF(INPUT!$I$1="","",IF(C2388&lt;(INT(INPUT!$I$1)-INPUT!$I$2),"Off Meds",IF(C2388&lt;=(INT(INPUT!$I$1)+INPUT!$I$2),"Washout","On Meds"))))</f>
        <v/>
      </c>
      <c r="F2388">
        <f>IF(B2388="","",1.509*(LN(B2388)^1.084-5.381))</f>
        <v/>
      </c>
      <c r="G2388">
        <f>IF(F2388="","",IF(F2388&lt;0,10*F2388^2,0))</f>
        <v/>
      </c>
      <c r="H2388">
        <f>IF(F2388="","",IF(F2388&gt;0,10*F2388^2,0))</f>
        <v/>
      </c>
    </row>
    <row r="2389">
      <c r="A2389">
        <f>Input!A2389</f>
        <v/>
      </c>
      <c r="B2389">
        <f>IF(ISNUMBER(Input!B2389),IF(AND(Input!B2389&gt;=20,Input!B2389&lt;=700),Input!B2389,""),"")</f>
        <v/>
      </c>
      <c r="C2389">
        <f>IF(B2389="","",INT(A2389))</f>
        <v/>
      </c>
      <c r="D2389">
        <f>IF(B2389="","",HOUR(A2389))</f>
        <v/>
      </c>
      <c r="E2389">
        <f>IF(B2389="","",IF(INPUT!$I$1="","",IF(C2389&lt;(INT(INPUT!$I$1)-INPUT!$I$2),"Off Meds",IF(C2389&lt;=(INT(INPUT!$I$1)+INPUT!$I$2),"Washout","On Meds"))))</f>
        <v/>
      </c>
      <c r="F2389">
        <f>IF(B2389="","",1.509*(LN(B2389)^1.084-5.381))</f>
        <v/>
      </c>
      <c r="G2389">
        <f>IF(F2389="","",IF(F2389&lt;0,10*F2389^2,0))</f>
        <v/>
      </c>
      <c r="H2389">
        <f>IF(F2389="","",IF(F2389&gt;0,10*F2389^2,0))</f>
        <v/>
      </c>
    </row>
    <row r="2390">
      <c r="A2390">
        <f>Input!A2390</f>
        <v/>
      </c>
      <c r="B2390">
        <f>IF(ISNUMBER(Input!B2390),IF(AND(Input!B2390&gt;=20,Input!B2390&lt;=700),Input!B2390,""),"")</f>
        <v/>
      </c>
      <c r="C2390">
        <f>IF(B2390="","",INT(A2390))</f>
        <v/>
      </c>
      <c r="D2390">
        <f>IF(B2390="","",HOUR(A2390))</f>
        <v/>
      </c>
      <c r="E2390">
        <f>IF(B2390="","",IF(INPUT!$I$1="","",IF(C2390&lt;(INT(INPUT!$I$1)-INPUT!$I$2),"Off Meds",IF(C2390&lt;=(INT(INPUT!$I$1)+INPUT!$I$2),"Washout","On Meds"))))</f>
        <v/>
      </c>
      <c r="F2390">
        <f>IF(B2390="","",1.509*(LN(B2390)^1.084-5.381))</f>
        <v/>
      </c>
      <c r="G2390">
        <f>IF(F2390="","",IF(F2390&lt;0,10*F2390^2,0))</f>
        <v/>
      </c>
      <c r="H2390">
        <f>IF(F2390="","",IF(F2390&gt;0,10*F2390^2,0))</f>
        <v/>
      </c>
    </row>
    <row r="2391">
      <c r="A2391">
        <f>Input!A2391</f>
        <v/>
      </c>
      <c r="B2391">
        <f>IF(ISNUMBER(Input!B2391),IF(AND(Input!B2391&gt;=20,Input!B2391&lt;=700),Input!B2391,""),"")</f>
        <v/>
      </c>
      <c r="C2391">
        <f>IF(B2391="","",INT(A2391))</f>
        <v/>
      </c>
      <c r="D2391">
        <f>IF(B2391="","",HOUR(A2391))</f>
        <v/>
      </c>
      <c r="E2391">
        <f>IF(B2391="","",IF(INPUT!$I$1="","",IF(C2391&lt;(INT(INPUT!$I$1)-INPUT!$I$2),"Off Meds",IF(C2391&lt;=(INT(INPUT!$I$1)+INPUT!$I$2),"Washout","On Meds"))))</f>
        <v/>
      </c>
      <c r="F2391">
        <f>IF(B2391="","",1.509*(LN(B2391)^1.084-5.381))</f>
        <v/>
      </c>
      <c r="G2391">
        <f>IF(F2391="","",IF(F2391&lt;0,10*F2391^2,0))</f>
        <v/>
      </c>
      <c r="H2391">
        <f>IF(F2391="","",IF(F2391&gt;0,10*F2391^2,0))</f>
        <v/>
      </c>
    </row>
    <row r="2392">
      <c r="A2392">
        <f>Input!A2392</f>
        <v/>
      </c>
      <c r="B2392">
        <f>IF(ISNUMBER(Input!B2392),IF(AND(Input!B2392&gt;=20,Input!B2392&lt;=700),Input!B2392,""),"")</f>
        <v/>
      </c>
      <c r="C2392">
        <f>IF(B2392="","",INT(A2392))</f>
        <v/>
      </c>
      <c r="D2392">
        <f>IF(B2392="","",HOUR(A2392))</f>
        <v/>
      </c>
      <c r="E2392">
        <f>IF(B2392="","",IF(INPUT!$I$1="","",IF(C2392&lt;(INT(INPUT!$I$1)-INPUT!$I$2),"Off Meds",IF(C2392&lt;=(INT(INPUT!$I$1)+INPUT!$I$2),"Washout","On Meds"))))</f>
        <v/>
      </c>
      <c r="F2392">
        <f>IF(B2392="","",1.509*(LN(B2392)^1.084-5.381))</f>
        <v/>
      </c>
      <c r="G2392">
        <f>IF(F2392="","",IF(F2392&lt;0,10*F2392^2,0))</f>
        <v/>
      </c>
      <c r="H2392">
        <f>IF(F2392="","",IF(F2392&gt;0,10*F2392^2,0))</f>
        <v/>
      </c>
    </row>
    <row r="2393">
      <c r="A2393">
        <f>Input!A2393</f>
        <v/>
      </c>
      <c r="B2393">
        <f>IF(ISNUMBER(Input!B2393),IF(AND(Input!B2393&gt;=20,Input!B2393&lt;=700),Input!B2393,""),"")</f>
        <v/>
      </c>
      <c r="C2393">
        <f>IF(B2393="","",INT(A2393))</f>
        <v/>
      </c>
      <c r="D2393">
        <f>IF(B2393="","",HOUR(A2393))</f>
        <v/>
      </c>
      <c r="E2393">
        <f>IF(B2393="","",IF(INPUT!$I$1="","",IF(C2393&lt;(INT(INPUT!$I$1)-INPUT!$I$2),"Off Meds",IF(C2393&lt;=(INT(INPUT!$I$1)+INPUT!$I$2),"Washout","On Meds"))))</f>
        <v/>
      </c>
      <c r="F2393">
        <f>IF(B2393="","",1.509*(LN(B2393)^1.084-5.381))</f>
        <v/>
      </c>
      <c r="G2393">
        <f>IF(F2393="","",IF(F2393&lt;0,10*F2393^2,0))</f>
        <v/>
      </c>
      <c r="H2393">
        <f>IF(F2393="","",IF(F2393&gt;0,10*F2393^2,0))</f>
        <v/>
      </c>
    </row>
    <row r="2394">
      <c r="A2394">
        <f>Input!A2394</f>
        <v/>
      </c>
      <c r="B2394">
        <f>IF(ISNUMBER(Input!B2394),IF(AND(Input!B2394&gt;=20,Input!B2394&lt;=700),Input!B2394,""),"")</f>
        <v/>
      </c>
      <c r="C2394">
        <f>IF(B2394="","",INT(A2394))</f>
        <v/>
      </c>
      <c r="D2394">
        <f>IF(B2394="","",HOUR(A2394))</f>
        <v/>
      </c>
      <c r="E2394">
        <f>IF(B2394="","",IF(INPUT!$I$1="","",IF(C2394&lt;(INT(INPUT!$I$1)-INPUT!$I$2),"Off Meds",IF(C2394&lt;=(INT(INPUT!$I$1)+INPUT!$I$2),"Washout","On Meds"))))</f>
        <v/>
      </c>
      <c r="F2394">
        <f>IF(B2394="","",1.509*(LN(B2394)^1.084-5.381))</f>
        <v/>
      </c>
      <c r="G2394">
        <f>IF(F2394="","",IF(F2394&lt;0,10*F2394^2,0))</f>
        <v/>
      </c>
      <c r="H2394">
        <f>IF(F2394="","",IF(F2394&gt;0,10*F2394^2,0))</f>
        <v/>
      </c>
    </row>
    <row r="2395">
      <c r="A2395">
        <f>Input!A2395</f>
        <v/>
      </c>
      <c r="B2395">
        <f>IF(ISNUMBER(Input!B2395),IF(AND(Input!B2395&gt;=20,Input!B2395&lt;=700),Input!B2395,""),"")</f>
        <v/>
      </c>
      <c r="C2395">
        <f>IF(B2395="","",INT(A2395))</f>
        <v/>
      </c>
      <c r="D2395">
        <f>IF(B2395="","",HOUR(A2395))</f>
        <v/>
      </c>
      <c r="E2395">
        <f>IF(B2395="","",IF(INPUT!$I$1="","",IF(C2395&lt;(INT(INPUT!$I$1)-INPUT!$I$2),"Off Meds",IF(C2395&lt;=(INT(INPUT!$I$1)+INPUT!$I$2),"Washout","On Meds"))))</f>
        <v/>
      </c>
      <c r="F2395">
        <f>IF(B2395="","",1.509*(LN(B2395)^1.084-5.381))</f>
        <v/>
      </c>
      <c r="G2395">
        <f>IF(F2395="","",IF(F2395&lt;0,10*F2395^2,0))</f>
        <v/>
      </c>
      <c r="H2395">
        <f>IF(F2395="","",IF(F2395&gt;0,10*F2395^2,0))</f>
        <v/>
      </c>
    </row>
    <row r="2396">
      <c r="A2396">
        <f>Input!A2396</f>
        <v/>
      </c>
      <c r="B2396">
        <f>IF(ISNUMBER(Input!B2396),IF(AND(Input!B2396&gt;=20,Input!B2396&lt;=700),Input!B2396,""),"")</f>
        <v/>
      </c>
      <c r="C2396">
        <f>IF(B2396="","",INT(A2396))</f>
        <v/>
      </c>
      <c r="D2396">
        <f>IF(B2396="","",HOUR(A2396))</f>
        <v/>
      </c>
      <c r="E2396">
        <f>IF(B2396="","",IF(INPUT!$I$1="","",IF(C2396&lt;(INT(INPUT!$I$1)-INPUT!$I$2),"Off Meds",IF(C2396&lt;=(INT(INPUT!$I$1)+INPUT!$I$2),"Washout","On Meds"))))</f>
        <v/>
      </c>
      <c r="F2396">
        <f>IF(B2396="","",1.509*(LN(B2396)^1.084-5.381))</f>
        <v/>
      </c>
      <c r="G2396">
        <f>IF(F2396="","",IF(F2396&lt;0,10*F2396^2,0))</f>
        <v/>
      </c>
      <c r="H2396">
        <f>IF(F2396="","",IF(F2396&gt;0,10*F2396^2,0))</f>
        <v/>
      </c>
    </row>
    <row r="2397">
      <c r="A2397">
        <f>Input!A2397</f>
        <v/>
      </c>
      <c r="B2397">
        <f>IF(ISNUMBER(Input!B2397),IF(AND(Input!B2397&gt;=20,Input!B2397&lt;=700),Input!B2397,""),"")</f>
        <v/>
      </c>
      <c r="C2397">
        <f>IF(B2397="","",INT(A2397))</f>
        <v/>
      </c>
      <c r="D2397">
        <f>IF(B2397="","",HOUR(A2397))</f>
        <v/>
      </c>
      <c r="E2397">
        <f>IF(B2397="","",IF(INPUT!$I$1="","",IF(C2397&lt;(INT(INPUT!$I$1)-INPUT!$I$2),"Off Meds",IF(C2397&lt;=(INT(INPUT!$I$1)+INPUT!$I$2),"Washout","On Meds"))))</f>
        <v/>
      </c>
      <c r="F2397">
        <f>IF(B2397="","",1.509*(LN(B2397)^1.084-5.381))</f>
        <v/>
      </c>
      <c r="G2397">
        <f>IF(F2397="","",IF(F2397&lt;0,10*F2397^2,0))</f>
        <v/>
      </c>
      <c r="H2397">
        <f>IF(F2397="","",IF(F2397&gt;0,10*F2397^2,0))</f>
        <v/>
      </c>
    </row>
    <row r="2398">
      <c r="A2398">
        <f>Input!A2398</f>
        <v/>
      </c>
      <c r="B2398">
        <f>IF(ISNUMBER(Input!B2398),IF(AND(Input!B2398&gt;=20,Input!B2398&lt;=700),Input!B2398,""),"")</f>
        <v/>
      </c>
      <c r="C2398">
        <f>IF(B2398="","",INT(A2398))</f>
        <v/>
      </c>
      <c r="D2398">
        <f>IF(B2398="","",HOUR(A2398))</f>
        <v/>
      </c>
      <c r="E2398">
        <f>IF(B2398="","",IF(INPUT!$I$1="","",IF(C2398&lt;(INT(INPUT!$I$1)-INPUT!$I$2),"Off Meds",IF(C2398&lt;=(INT(INPUT!$I$1)+INPUT!$I$2),"Washout","On Meds"))))</f>
        <v/>
      </c>
      <c r="F2398">
        <f>IF(B2398="","",1.509*(LN(B2398)^1.084-5.381))</f>
        <v/>
      </c>
      <c r="G2398">
        <f>IF(F2398="","",IF(F2398&lt;0,10*F2398^2,0))</f>
        <v/>
      </c>
      <c r="H2398">
        <f>IF(F2398="","",IF(F2398&gt;0,10*F2398^2,0))</f>
        <v/>
      </c>
    </row>
    <row r="2399">
      <c r="A2399">
        <f>Input!A2399</f>
        <v/>
      </c>
      <c r="B2399">
        <f>IF(ISNUMBER(Input!B2399),IF(AND(Input!B2399&gt;=20,Input!B2399&lt;=700),Input!B2399,""),"")</f>
        <v/>
      </c>
      <c r="C2399">
        <f>IF(B2399="","",INT(A2399))</f>
        <v/>
      </c>
      <c r="D2399">
        <f>IF(B2399="","",HOUR(A2399))</f>
        <v/>
      </c>
      <c r="E2399">
        <f>IF(B2399="","",IF(INPUT!$I$1="","",IF(C2399&lt;(INT(INPUT!$I$1)-INPUT!$I$2),"Off Meds",IF(C2399&lt;=(INT(INPUT!$I$1)+INPUT!$I$2),"Washout","On Meds"))))</f>
        <v/>
      </c>
      <c r="F2399">
        <f>IF(B2399="","",1.509*(LN(B2399)^1.084-5.381))</f>
        <v/>
      </c>
      <c r="G2399">
        <f>IF(F2399="","",IF(F2399&lt;0,10*F2399^2,0))</f>
        <v/>
      </c>
      <c r="H2399">
        <f>IF(F2399="","",IF(F2399&gt;0,10*F2399^2,0))</f>
        <v/>
      </c>
    </row>
    <row r="2400">
      <c r="A2400">
        <f>Input!A2400</f>
        <v/>
      </c>
      <c r="B2400">
        <f>IF(ISNUMBER(Input!B2400),IF(AND(Input!B2400&gt;=20,Input!B2400&lt;=700),Input!B2400,""),"")</f>
        <v/>
      </c>
      <c r="C2400">
        <f>IF(B2400="","",INT(A2400))</f>
        <v/>
      </c>
      <c r="D2400">
        <f>IF(B2400="","",HOUR(A2400))</f>
        <v/>
      </c>
      <c r="E2400">
        <f>IF(B2400="","",IF(INPUT!$I$1="","",IF(C2400&lt;(INT(INPUT!$I$1)-INPUT!$I$2),"Off Meds",IF(C2400&lt;=(INT(INPUT!$I$1)+INPUT!$I$2),"Washout","On Meds"))))</f>
        <v/>
      </c>
      <c r="F2400">
        <f>IF(B2400="","",1.509*(LN(B2400)^1.084-5.381))</f>
        <v/>
      </c>
      <c r="G2400">
        <f>IF(F2400="","",IF(F2400&lt;0,10*F2400^2,0))</f>
        <v/>
      </c>
      <c r="H2400">
        <f>IF(F2400="","",IF(F2400&gt;0,10*F2400^2,0))</f>
        <v/>
      </c>
    </row>
    <row r="2401">
      <c r="A2401">
        <f>Input!A2401</f>
        <v/>
      </c>
      <c r="B2401">
        <f>IF(ISNUMBER(Input!B2401),IF(AND(Input!B2401&gt;=20,Input!B2401&lt;=700),Input!B2401,""),"")</f>
        <v/>
      </c>
      <c r="C2401">
        <f>IF(B2401="","",INT(A2401))</f>
        <v/>
      </c>
      <c r="D2401">
        <f>IF(B2401="","",HOUR(A2401))</f>
        <v/>
      </c>
      <c r="E2401">
        <f>IF(B2401="","",IF(INPUT!$I$1="","",IF(C2401&lt;(INT(INPUT!$I$1)-INPUT!$I$2),"Off Meds",IF(C2401&lt;=(INT(INPUT!$I$1)+INPUT!$I$2),"Washout","On Meds"))))</f>
        <v/>
      </c>
      <c r="F2401">
        <f>IF(B2401="","",1.509*(LN(B2401)^1.084-5.381))</f>
        <v/>
      </c>
      <c r="G2401">
        <f>IF(F2401="","",IF(F2401&lt;0,10*F2401^2,0))</f>
        <v/>
      </c>
      <c r="H2401">
        <f>IF(F2401="","",IF(F2401&gt;0,10*F2401^2,0))</f>
        <v/>
      </c>
    </row>
    <row r="2402">
      <c r="A2402">
        <f>Input!A2402</f>
        <v/>
      </c>
      <c r="B2402">
        <f>IF(ISNUMBER(Input!B2402),IF(AND(Input!B2402&gt;=20,Input!B2402&lt;=700),Input!B2402,""),"")</f>
        <v/>
      </c>
      <c r="C2402">
        <f>IF(B2402="","",INT(A2402))</f>
        <v/>
      </c>
      <c r="D2402">
        <f>IF(B2402="","",HOUR(A2402))</f>
        <v/>
      </c>
      <c r="E2402">
        <f>IF(B2402="","",IF(INPUT!$I$1="","",IF(C2402&lt;(INT(INPUT!$I$1)-INPUT!$I$2),"Off Meds",IF(C2402&lt;=(INT(INPUT!$I$1)+INPUT!$I$2),"Washout","On Meds"))))</f>
        <v/>
      </c>
      <c r="F2402">
        <f>IF(B2402="","",1.509*(LN(B2402)^1.084-5.381))</f>
        <v/>
      </c>
      <c r="G2402">
        <f>IF(F2402="","",IF(F2402&lt;0,10*F2402^2,0))</f>
        <v/>
      </c>
      <c r="H2402">
        <f>IF(F2402="","",IF(F2402&gt;0,10*F2402^2,0))</f>
        <v/>
      </c>
    </row>
    <row r="2403">
      <c r="A2403">
        <f>Input!A2403</f>
        <v/>
      </c>
      <c r="B2403">
        <f>IF(ISNUMBER(Input!B2403),IF(AND(Input!B2403&gt;=20,Input!B2403&lt;=700),Input!B2403,""),"")</f>
        <v/>
      </c>
      <c r="C2403">
        <f>IF(B2403="","",INT(A2403))</f>
        <v/>
      </c>
      <c r="D2403">
        <f>IF(B2403="","",HOUR(A2403))</f>
        <v/>
      </c>
      <c r="E2403">
        <f>IF(B2403="","",IF(INPUT!$I$1="","",IF(C2403&lt;(INT(INPUT!$I$1)-INPUT!$I$2),"Off Meds",IF(C2403&lt;=(INT(INPUT!$I$1)+INPUT!$I$2),"Washout","On Meds"))))</f>
        <v/>
      </c>
      <c r="F2403">
        <f>IF(B2403="","",1.509*(LN(B2403)^1.084-5.381))</f>
        <v/>
      </c>
      <c r="G2403">
        <f>IF(F2403="","",IF(F2403&lt;0,10*F2403^2,0))</f>
        <v/>
      </c>
      <c r="H2403">
        <f>IF(F2403="","",IF(F2403&gt;0,10*F2403^2,0))</f>
        <v/>
      </c>
    </row>
    <row r="2404">
      <c r="A2404">
        <f>Input!A2404</f>
        <v/>
      </c>
      <c r="B2404">
        <f>IF(ISNUMBER(Input!B2404),IF(AND(Input!B2404&gt;=20,Input!B2404&lt;=700),Input!B2404,""),"")</f>
        <v/>
      </c>
      <c r="C2404">
        <f>IF(B2404="","",INT(A2404))</f>
        <v/>
      </c>
      <c r="D2404">
        <f>IF(B2404="","",HOUR(A2404))</f>
        <v/>
      </c>
      <c r="E2404">
        <f>IF(B2404="","",IF(INPUT!$I$1="","",IF(C2404&lt;(INT(INPUT!$I$1)-INPUT!$I$2),"Off Meds",IF(C2404&lt;=(INT(INPUT!$I$1)+INPUT!$I$2),"Washout","On Meds"))))</f>
        <v/>
      </c>
      <c r="F2404">
        <f>IF(B2404="","",1.509*(LN(B2404)^1.084-5.381))</f>
        <v/>
      </c>
      <c r="G2404">
        <f>IF(F2404="","",IF(F2404&lt;0,10*F2404^2,0))</f>
        <v/>
      </c>
      <c r="H2404">
        <f>IF(F2404="","",IF(F2404&gt;0,10*F2404^2,0))</f>
        <v/>
      </c>
    </row>
    <row r="2405">
      <c r="A2405">
        <f>Input!A2405</f>
        <v/>
      </c>
      <c r="B2405">
        <f>IF(ISNUMBER(Input!B2405),IF(AND(Input!B2405&gt;=20,Input!B2405&lt;=700),Input!B2405,""),"")</f>
        <v/>
      </c>
      <c r="C2405">
        <f>IF(B2405="","",INT(A2405))</f>
        <v/>
      </c>
      <c r="D2405">
        <f>IF(B2405="","",HOUR(A2405))</f>
        <v/>
      </c>
      <c r="E2405">
        <f>IF(B2405="","",IF(INPUT!$I$1="","",IF(C2405&lt;(INT(INPUT!$I$1)-INPUT!$I$2),"Off Meds",IF(C2405&lt;=(INT(INPUT!$I$1)+INPUT!$I$2),"Washout","On Meds"))))</f>
        <v/>
      </c>
      <c r="F2405">
        <f>IF(B2405="","",1.509*(LN(B2405)^1.084-5.381))</f>
        <v/>
      </c>
      <c r="G2405">
        <f>IF(F2405="","",IF(F2405&lt;0,10*F2405^2,0))</f>
        <v/>
      </c>
      <c r="H2405">
        <f>IF(F2405="","",IF(F2405&gt;0,10*F2405^2,0))</f>
        <v/>
      </c>
    </row>
    <row r="2406">
      <c r="A2406">
        <f>Input!A2406</f>
        <v/>
      </c>
      <c r="B2406">
        <f>IF(ISNUMBER(Input!B2406),IF(AND(Input!B2406&gt;=20,Input!B2406&lt;=700),Input!B2406,""),"")</f>
        <v/>
      </c>
      <c r="C2406">
        <f>IF(B2406="","",INT(A2406))</f>
        <v/>
      </c>
      <c r="D2406">
        <f>IF(B2406="","",HOUR(A2406))</f>
        <v/>
      </c>
      <c r="E2406">
        <f>IF(B2406="","",IF(INPUT!$I$1="","",IF(C2406&lt;(INT(INPUT!$I$1)-INPUT!$I$2),"Off Meds",IF(C2406&lt;=(INT(INPUT!$I$1)+INPUT!$I$2),"Washout","On Meds"))))</f>
        <v/>
      </c>
      <c r="F2406">
        <f>IF(B2406="","",1.509*(LN(B2406)^1.084-5.381))</f>
        <v/>
      </c>
      <c r="G2406">
        <f>IF(F2406="","",IF(F2406&lt;0,10*F2406^2,0))</f>
        <v/>
      </c>
      <c r="H2406">
        <f>IF(F2406="","",IF(F2406&gt;0,10*F2406^2,0))</f>
        <v/>
      </c>
    </row>
    <row r="2407">
      <c r="A2407">
        <f>Input!A2407</f>
        <v/>
      </c>
      <c r="B2407">
        <f>IF(ISNUMBER(Input!B2407),IF(AND(Input!B2407&gt;=20,Input!B2407&lt;=700),Input!B2407,""),"")</f>
        <v/>
      </c>
      <c r="C2407">
        <f>IF(B2407="","",INT(A2407))</f>
        <v/>
      </c>
      <c r="D2407">
        <f>IF(B2407="","",HOUR(A2407))</f>
        <v/>
      </c>
      <c r="E2407">
        <f>IF(B2407="","",IF(INPUT!$I$1="","",IF(C2407&lt;(INT(INPUT!$I$1)-INPUT!$I$2),"Off Meds",IF(C2407&lt;=(INT(INPUT!$I$1)+INPUT!$I$2),"Washout","On Meds"))))</f>
        <v/>
      </c>
      <c r="F2407">
        <f>IF(B2407="","",1.509*(LN(B2407)^1.084-5.381))</f>
        <v/>
      </c>
      <c r="G2407">
        <f>IF(F2407="","",IF(F2407&lt;0,10*F2407^2,0))</f>
        <v/>
      </c>
      <c r="H2407">
        <f>IF(F2407="","",IF(F2407&gt;0,10*F2407^2,0))</f>
        <v/>
      </c>
    </row>
    <row r="2408">
      <c r="A2408">
        <f>Input!A2408</f>
        <v/>
      </c>
      <c r="B2408">
        <f>IF(ISNUMBER(Input!B2408),IF(AND(Input!B2408&gt;=20,Input!B2408&lt;=700),Input!B2408,""),"")</f>
        <v/>
      </c>
      <c r="C2408">
        <f>IF(B2408="","",INT(A2408))</f>
        <v/>
      </c>
      <c r="D2408">
        <f>IF(B2408="","",HOUR(A2408))</f>
        <v/>
      </c>
      <c r="E2408">
        <f>IF(B2408="","",IF(INPUT!$I$1="","",IF(C2408&lt;(INT(INPUT!$I$1)-INPUT!$I$2),"Off Meds",IF(C2408&lt;=(INT(INPUT!$I$1)+INPUT!$I$2),"Washout","On Meds"))))</f>
        <v/>
      </c>
      <c r="F2408">
        <f>IF(B2408="","",1.509*(LN(B2408)^1.084-5.381))</f>
        <v/>
      </c>
      <c r="G2408">
        <f>IF(F2408="","",IF(F2408&lt;0,10*F2408^2,0))</f>
        <v/>
      </c>
      <c r="H2408">
        <f>IF(F2408="","",IF(F2408&gt;0,10*F2408^2,0))</f>
        <v/>
      </c>
    </row>
    <row r="2409">
      <c r="A2409">
        <f>Input!A2409</f>
        <v/>
      </c>
      <c r="B2409">
        <f>IF(ISNUMBER(Input!B2409),IF(AND(Input!B2409&gt;=20,Input!B2409&lt;=700),Input!B2409,""),"")</f>
        <v/>
      </c>
      <c r="C2409">
        <f>IF(B2409="","",INT(A2409))</f>
        <v/>
      </c>
      <c r="D2409">
        <f>IF(B2409="","",HOUR(A2409))</f>
        <v/>
      </c>
      <c r="E2409">
        <f>IF(B2409="","",IF(INPUT!$I$1="","",IF(C2409&lt;(INT(INPUT!$I$1)-INPUT!$I$2),"Off Meds",IF(C2409&lt;=(INT(INPUT!$I$1)+INPUT!$I$2),"Washout","On Meds"))))</f>
        <v/>
      </c>
      <c r="F2409">
        <f>IF(B2409="","",1.509*(LN(B2409)^1.084-5.381))</f>
        <v/>
      </c>
      <c r="G2409">
        <f>IF(F2409="","",IF(F2409&lt;0,10*F2409^2,0))</f>
        <v/>
      </c>
      <c r="H2409">
        <f>IF(F2409="","",IF(F2409&gt;0,10*F2409^2,0))</f>
        <v/>
      </c>
    </row>
    <row r="2410">
      <c r="A2410">
        <f>Input!A2410</f>
        <v/>
      </c>
      <c r="B2410">
        <f>IF(ISNUMBER(Input!B2410),IF(AND(Input!B2410&gt;=20,Input!B2410&lt;=700),Input!B2410,""),"")</f>
        <v/>
      </c>
      <c r="C2410">
        <f>IF(B2410="","",INT(A2410))</f>
        <v/>
      </c>
      <c r="D2410">
        <f>IF(B2410="","",HOUR(A2410))</f>
        <v/>
      </c>
      <c r="E2410">
        <f>IF(B2410="","",IF(INPUT!$I$1="","",IF(C2410&lt;(INT(INPUT!$I$1)-INPUT!$I$2),"Off Meds",IF(C2410&lt;=(INT(INPUT!$I$1)+INPUT!$I$2),"Washout","On Meds"))))</f>
        <v/>
      </c>
      <c r="F2410">
        <f>IF(B2410="","",1.509*(LN(B2410)^1.084-5.381))</f>
        <v/>
      </c>
      <c r="G2410">
        <f>IF(F2410="","",IF(F2410&lt;0,10*F2410^2,0))</f>
        <v/>
      </c>
      <c r="H2410">
        <f>IF(F2410="","",IF(F2410&gt;0,10*F2410^2,0))</f>
        <v/>
      </c>
    </row>
    <row r="2411">
      <c r="A2411">
        <f>Input!A2411</f>
        <v/>
      </c>
      <c r="B2411">
        <f>IF(ISNUMBER(Input!B2411),IF(AND(Input!B2411&gt;=20,Input!B2411&lt;=700),Input!B2411,""),"")</f>
        <v/>
      </c>
      <c r="C2411">
        <f>IF(B2411="","",INT(A2411))</f>
        <v/>
      </c>
      <c r="D2411">
        <f>IF(B2411="","",HOUR(A2411))</f>
        <v/>
      </c>
      <c r="E2411">
        <f>IF(B2411="","",IF(INPUT!$I$1="","",IF(C2411&lt;(INT(INPUT!$I$1)-INPUT!$I$2),"Off Meds",IF(C2411&lt;=(INT(INPUT!$I$1)+INPUT!$I$2),"Washout","On Meds"))))</f>
        <v/>
      </c>
      <c r="F2411">
        <f>IF(B2411="","",1.509*(LN(B2411)^1.084-5.381))</f>
        <v/>
      </c>
      <c r="G2411">
        <f>IF(F2411="","",IF(F2411&lt;0,10*F2411^2,0))</f>
        <v/>
      </c>
      <c r="H2411">
        <f>IF(F2411="","",IF(F2411&gt;0,10*F2411^2,0))</f>
        <v/>
      </c>
    </row>
    <row r="2412">
      <c r="A2412">
        <f>Input!A2412</f>
        <v/>
      </c>
      <c r="B2412">
        <f>IF(ISNUMBER(Input!B2412),IF(AND(Input!B2412&gt;=20,Input!B2412&lt;=700),Input!B2412,""),"")</f>
        <v/>
      </c>
      <c r="C2412">
        <f>IF(B2412="","",INT(A2412))</f>
        <v/>
      </c>
      <c r="D2412">
        <f>IF(B2412="","",HOUR(A2412))</f>
        <v/>
      </c>
      <c r="E2412">
        <f>IF(B2412="","",IF(INPUT!$I$1="","",IF(C2412&lt;(INT(INPUT!$I$1)-INPUT!$I$2),"Off Meds",IF(C2412&lt;=(INT(INPUT!$I$1)+INPUT!$I$2),"Washout","On Meds"))))</f>
        <v/>
      </c>
      <c r="F2412">
        <f>IF(B2412="","",1.509*(LN(B2412)^1.084-5.381))</f>
        <v/>
      </c>
      <c r="G2412">
        <f>IF(F2412="","",IF(F2412&lt;0,10*F2412^2,0))</f>
        <v/>
      </c>
      <c r="H2412">
        <f>IF(F2412="","",IF(F2412&gt;0,10*F2412^2,0))</f>
        <v/>
      </c>
    </row>
    <row r="2413">
      <c r="A2413">
        <f>Input!A2413</f>
        <v/>
      </c>
      <c r="B2413">
        <f>IF(ISNUMBER(Input!B2413),IF(AND(Input!B2413&gt;=20,Input!B2413&lt;=700),Input!B2413,""),"")</f>
        <v/>
      </c>
      <c r="C2413">
        <f>IF(B2413="","",INT(A2413))</f>
        <v/>
      </c>
      <c r="D2413">
        <f>IF(B2413="","",HOUR(A2413))</f>
        <v/>
      </c>
      <c r="E2413">
        <f>IF(B2413="","",IF(INPUT!$I$1="","",IF(C2413&lt;(INT(INPUT!$I$1)-INPUT!$I$2),"Off Meds",IF(C2413&lt;=(INT(INPUT!$I$1)+INPUT!$I$2),"Washout","On Meds"))))</f>
        <v/>
      </c>
      <c r="F2413">
        <f>IF(B2413="","",1.509*(LN(B2413)^1.084-5.381))</f>
        <v/>
      </c>
      <c r="G2413">
        <f>IF(F2413="","",IF(F2413&lt;0,10*F2413^2,0))</f>
        <v/>
      </c>
      <c r="H2413">
        <f>IF(F2413="","",IF(F2413&gt;0,10*F2413^2,0))</f>
        <v/>
      </c>
    </row>
    <row r="2414">
      <c r="A2414">
        <f>Input!A2414</f>
        <v/>
      </c>
      <c r="B2414">
        <f>IF(ISNUMBER(Input!B2414),IF(AND(Input!B2414&gt;=20,Input!B2414&lt;=700),Input!B2414,""),"")</f>
        <v/>
      </c>
      <c r="C2414">
        <f>IF(B2414="","",INT(A2414))</f>
        <v/>
      </c>
      <c r="D2414">
        <f>IF(B2414="","",HOUR(A2414))</f>
        <v/>
      </c>
      <c r="E2414">
        <f>IF(B2414="","",IF(INPUT!$I$1="","",IF(C2414&lt;(INT(INPUT!$I$1)-INPUT!$I$2),"Off Meds",IF(C2414&lt;=(INT(INPUT!$I$1)+INPUT!$I$2),"Washout","On Meds"))))</f>
        <v/>
      </c>
      <c r="F2414">
        <f>IF(B2414="","",1.509*(LN(B2414)^1.084-5.381))</f>
        <v/>
      </c>
      <c r="G2414">
        <f>IF(F2414="","",IF(F2414&lt;0,10*F2414^2,0))</f>
        <v/>
      </c>
      <c r="H2414">
        <f>IF(F2414="","",IF(F2414&gt;0,10*F2414^2,0))</f>
        <v/>
      </c>
    </row>
    <row r="2415">
      <c r="A2415">
        <f>Input!A2415</f>
        <v/>
      </c>
      <c r="B2415">
        <f>IF(ISNUMBER(Input!B2415),IF(AND(Input!B2415&gt;=20,Input!B2415&lt;=700),Input!B2415,""),"")</f>
        <v/>
      </c>
      <c r="C2415">
        <f>IF(B2415="","",INT(A2415))</f>
        <v/>
      </c>
      <c r="D2415">
        <f>IF(B2415="","",HOUR(A2415))</f>
        <v/>
      </c>
      <c r="E2415">
        <f>IF(B2415="","",IF(INPUT!$I$1="","",IF(C2415&lt;(INT(INPUT!$I$1)-INPUT!$I$2),"Off Meds",IF(C2415&lt;=(INT(INPUT!$I$1)+INPUT!$I$2),"Washout","On Meds"))))</f>
        <v/>
      </c>
      <c r="F2415">
        <f>IF(B2415="","",1.509*(LN(B2415)^1.084-5.381))</f>
        <v/>
      </c>
      <c r="G2415">
        <f>IF(F2415="","",IF(F2415&lt;0,10*F2415^2,0))</f>
        <v/>
      </c>
      <c r="H2415">
        <f>IF(F2415="","",IF(F2415&gt;0,10*F2415^2,0))</f>
        <v/>
      </c>
    </row>
    <row r="2416">
      <c r="A2416">
        <f>Input!A2416</f>
        <v/>
      </c>
      <c r="B2416">
        <f>IF(ISNUMBER(Input!B2416),IF(AND(Input!B2416&gt;=20,Input!B2416&lt;=700),Input!B2416,""),"")</f>
        <v/>
      </c>
      <c r="C2416">
        <f>IF(B2416="","",INT(A2416))</f>
        <v/>
      </c>
      <c r="D2416">
        <f>IF(B2416="","",HOUR(A2416))</f>
        <v/>
      </c>
      <c r="E2416">
        <f>IF(B2416="","",IF(INPUT!$I$1="","",IF(C2416&lt;(INT(INPUT!$I$1)-INPUT!$I$2),"Off Meds",IF(C2416&lt;=(INT(INPUT!$I$1)+INPUT!$I$2),"Washout","On Meds"))))</f>
        <v/>
      </c>
      <c r="F2416">
        <f>IF(B2416="","",1.509*(LN(B2416)^1.084-5.381))</f>
        <v/>
      </c>
      <c r="G2416">
        <f>IF(F2416="","",IF(F2416&lt;0,10*F2416^2,0))</f>
        <v/>
      </c>
      <c r="H2416">
        <f>IF(F2416="","",IF(F2416&gt;0,10*F2416^2,0))</f>
        <v/>
      </c>
    </row>
    <row r="2417">
      <c r="A2417">
        <f>Input!A2417</f>
        <v/>
      </c>
      <c r="B2417">
        <f>IF(ISNUMBER(Input!B2417),IF(AND(Input!B2417&gt;=20,Input!B2417&lt;=700),Input!B2417,""),"")</f>
        <v/>
      </c>
      <c r="C2417">
        <f>IF(B2417="","",INT(A2417))</f>
        <v/>
      </c>
      <c r="D2417">
        <f>IF(B2417="","",HOUR(A2417))</f>
        <v/>
      </c>
      <c r="E2417">
        <f>IF(B2417="","",IF(INPUT!$I$1="","",IF(C2417&lt;(INT(INPUT!$I$1)-INPUT!$I$2),"Off Meds",IF(C2417&lt;=(INT(INPUT!$I$1)+INPUT!$I$2),"Washout","On Meds"))))</f>
        <v/>
      </c>
      <c r="F2417">
        <f>IF(B2417="","",1.509*(LN(B2417)^1.084-5.381))</f>
        <v/>
      </c>
      <c r="G2417">
        <f>IF(F2417="","",IF(F2417&lt;0,10*F2417^2,0))</f>
        <v/>
      </c>
      <c r="H2417">
        <f>IF(F2417="","",IF(F2417&gt;0,10*F2417^2,0))</f>
        <v/>
      </c>
    </row>
    <row r="2418">
      <c r="A2418">
        <f>Input!A2418</f>
        <v/>
      </c>
      <c r="B2418">
        <f>IF(ISNUMBER(Input!B2418),IF(AND(Input!B2418&gt;=20,Input!B2418&lt;=700),Input!B2418,""),"")</f>
        <v/>
      </c>
      <c r="C2418">
        <f>IF(B2418="","",INT(A2418))</f>
        <v/>
      </c>
      <c r="D2418">
        <f>IF(B2418="","",HOUR(A2418))</f>
        <v/>
      </c>
      <c r="E2418">
        <f>IF(B2418="","",IF(INPUT!$I$1="","",IF(C2418&lt;(INT(INPUT!$I$1)-INPUT!$I$2),"Off Meds",IF(C2418&lt;=(INT(INPUT!$I$1)+INPUT!$I$2),"Washout","On Meds"))))</f>
        <v/>
      </c>
      <c r="F2418">
        <f>IF(B2418="","",1.509*(LN(B2418)^1.084-5.381))</f>
        <v/>
      </c>
      <c r="G2418">
        <f>IF(F2418="","",IF(F2418&lt;0,10*F2418^2,0))</f>
        <v/>
      </c>
      <c r="H2418">
        <f>IF(F2418="","",IF(F2418&gt;0,10*F2418^2,0))</f>
        <v/>
      </c>
    </row>
    <row r="2419">
      <c r="A2419">
        <f>Input!A2419</f>
        <v/>
      </c>
      <c r="B2419">
        <f>IF(ISNUMBER(Input!B2419),IF(AND(Input!B2419&gt;=20,Input!B2419&lt;=700),Input!B2419,""),"")</f>
        <v/>
      </c>
      <c r="C2419">
        <f>IF(B2419="","",INT(A2419))</f>
        <v/>
      </c>
      <c r="D2419">
        <f>IF(B2419="","",HOUR(A2419))</f>
        <v/>
      </c>
      <c r="E2419">
        <f>IF(B2419="","",IF(INPUT!$I$1="","",IF(C2419&lt;(INT(INPUT!$I$1)-INPUT!$I$2),"Off Meds",IF(C2419&lt;=(INT(INPUT!$I$1)+INPUT!$I$2),"Washout","On Meds"))))</f>
        <v/>
      </c>
      <c r="F2419">
        <f>IF(B2419="","",1.509*(LN(B2419)^1.084-5.381))</f>
        <v/>
      </c>
      <c r="G2419">
        <f>IF(F2419="","",IF(F2419&lt;0,10*F2419^2,0))</f>
        <v/>
      </c>
      <c r="H2419">
        <f>IF(F2419="","",IF(F2419&gt;0,10*F2419^2,0))</f>
        <v/>
      </c>
    </row>
    <row r="2420">
      <c r="A2420">
        <f>Input!A2420</f>
        <v/>
      </c>
      <c r="B2420">
        <f>IF(ISNUMBER(Input!B2420),IF(AND(Input!B2420&gt;=20,Input!B2420&lt;=700),Input!B2420,""),"")</f>
        <v/>
      </c>
      <c r="C2420">
        <f>IF(B2420="","",INT(A2420))</f>
        <v/>
      </c>
      <c r="D2420">
        <f>IF(B2420="","",HOUR(A2420))</f>
        <v/>
      </c>
      <c r="E2420">
        <f>IF(B2420="","",IF(INPUT!$I$1="","",IF(C2420&lt;(INT(INPUT!$I$1)-INPUT!$I$2),"Off Meds",IF(C2420&lt;=(INT(INPUT!$I$1)+INPUT!$I$2),"Washout","On Meds"))))</f>
        <v/>
      </c>
      <c r="F2420">
        <f>IF(B2420="","",1.509*(LN(B2420)^1.084-5.381))</f>
        <v/>
      </c>
      <c r="G2420">
        <f>IF(F2420="","",IF(F2420&lt;0,10*F2420^2,0))</f>
        <v/>
      </c>
      <c r="H2420">
        <f>IF(F2420="","",IF(F2420&gt;0,10*F2420^2,0))</f>
        <v/>
      </c>
    </row>
    <row r="2421">
      <c r="A2421">
        <f>Input!A2421</f>
        <v/>
      </c>
      <c r="B2421">
        <f>IF(ISNUMBER(Input!B2421),IF(AND(Input!B2421&gt;=20,Input!B2421&lt;=700),Input!B2421,""),"")</f>
        <v/>
      </c>
      <c r="C2421">
        <f>IF(B2421="","",INT(A2421))</f>
        <v/>
      </c>
      <c r="D2421">
        <f>IF(B2421="","",HOUR(A2421))</f>
        <v/>
      </c>
      <c r="E2421">
        <f>IF(B2421="","",IF(INPUT!$I$1="","",IF(C2421&lt;(INT(INPUT!$I$1)-INPUT!$I$2),"Off Meds",IF(C2421&lt;=(INT(INPUT!$I$1)+INPUT!$I$2),"Washout","On Meds"))))</f>
        <v/>
      </c>
      <c r="F2421">
        <f>IF(B2421="","",1.509*(LN(B2421)^1.084-5.381))</f>
        <v/>
      </c>
      <c r="G2421">
        <f>IF(F2421="","",IF(F2421&lt;0,10*F2421^2,0))</f>
        <v/>
      </c>
      <c r="H2421">
        <f>IF(F2421="","",IF(F2421&gt;0,10*F2421^2,0))</f>
        <v/>
      </c>
    </row>
    <row r="2422">
      <c r="A2422">
        <f>Input!A2422</f>
        <v/>
      </c>
      <c r="B2422">
        <f>IF(ISNUMBER(Input!B2422),IF(AND(Input!B2422&gt;=20,Input!B2422&lt;=700),Input!B2422,""),"")</f>
        <v/>
      </c>
      <c r="C2422">
        <f>IF(B2422="","",INT(A2422))</f>
        <v/>
      </c>
      <c r="D2422">
        <f>IF(B2422="","",HOUR(A2422))</f>
        <v/>
      </c>
      <c r="E2422">
        <f>IF(B2422="","",IF(INPUT!$I$1="","",IF(C2422&lt;(INT(INPUT!$I$1)-INPUT!$I$2),"Off Meds",IF(C2422&lt;=(INT(INPUT!$I$1)+INPUT!$I$2),"Washout","On Meds"))))</f>
        <v/>
      </c>
      <c r="F2422">
        <f>IF(B2422="","",1.509*(LN(B2422)^1.084-5.381))</f>
        <v/>
      </c>
      <c r="G2422">
        <f>IF(F2422="","",IF(F2422&lt;0,10*F2422^2,0))</f>
        <v/>
      </c>
      <c r="H2422">
        <f>IF(F2422="","",IF(F2422&gt;0,10*F2422^2,0))</f>
        <v/>
      </c>
    </row>
    <row r="2423">
      <c r="A2423">
        <f>Input!A2423</f>
        <v/>
      </c>
      <c r="B2423">
        <f>IF(ISNUMBER(Input!B2423),IF(AND(Input!B2423&gt;=20,Input!B2423&lt;=700),Input!B2423,""),"")</f>
        <v/>
      </c>
      <c r="C2423">
        <f>IF(B2423="","",INT(A2423))</f>
        <v/>
      </c>
      <c r="D2423">
        <f>IF(B2423="","",HOUR(A2423))</f>
        <v/>
      </c>
      <c r="E2423">
        <f>IF(B2423="","",IF(INPUT!$I$1="","",IF(C2423&lt;(INT(INPUT!$I$1)-INPUT!$I$2),"Off Meds",IF(C2423&lt;=(INT(INPUT!$I$1)+INPUT!$I$2),"Washout","On Meds"))))</f>
        <v/>
      </c>
      <c r="F2423">
        <f>IF(B2423="","",1.509*(LN(B2423)^1.084-5.381))</f>
        <v/>
      </c>
      <c r="G2423">
        <f>IF(F2423="","",IF(F2423&lt;0,10*F2423^2,0))</f>
        <v/>
      </c>
      <c r="H2423">
        <f>IF(F2423="","",IF(F2423&gt;0,10*F2423^2,0))</f>
        <v/>
      </c>
    </row>
    <row r="2424">
      <c r="A2424">
        <f>Input!A2424</f>
        <v/>
      </c>
      <c r="B2424">
        <f>IF(ISNUMBER(Input!B2424),IF(AND(Input!B2424&gt;=20,Input!B2424&lt;=700),Input!B2424,""),"")</f>
        <v/>
      </c>
      <c r="C2424">
        <f>IF(B2424="","",INT(A2424))</f>
        <v/>
      </c>
      <c r="D2424">
        <f>IF(B2424="","",HOUR(A2424))</f>
        <v/>
      </c>
      <c r="E2424">
        <f>IF(B2424="","",IF(INPUT!$I$1="","",IF(C2424&lt;(INT(INPUT!$I$1)-INPUT!$I$2),"Off Meds",IF(C2424&lt;=(INT(INPUT!$I$1)+INPUT!$I$2),"Washout","On Meds"))))</f>
        <v/>
      </c>
      <c r="F2424">
        <f>IF(B2424="","",1.509*(LN(B2424)^1.084-5.381))</f>
        <v/>
      </c>
      <c r="G2424">
        <f>IF(F2424="","",IF(F2424&lt;0,10*F2424^2,0))</f>
        <v/>
      </c>
      <c r="H2424">
        <f>IF(F2424="","",IF(F2424&gt;0,10*F2424^2,0))</f>
        <v/>
      </c>
    </row>
    <row r="2425">
      <c r="A2425">
        <f>Input!A2425</f>
        <v/>
      </c>
      <c r="B2425">
        <f>IF(ISNUMBER(Input!B2425),IF(AND(Input!B2425&gt;=20,Input!B2425&lt;=700),Input!B2425,""),"")</f>
        <v/>
      </c>
      <c r="C2425">
        <f>IF(B2425="","",INT(A2425))</f>
        <v/>
      </c>
      <c r="D2425">
        <f>IF(B2425="","",HOUR(A2425))</f>
        <v/>
      </c>
      <c r="E2425">
        <f>IF(B2425="","",IF(INPUT!$I$1="","",IF(C2425&lt;(INT(INPUT!$I$1)-INPUT!$I$2),"Off Meds",IF(C2425&lt;=(INT(INPUT!$I$1)+INPUT!$I$2),"Washout","On Meds"))))</f>
        <v/>
      </c>
      <c r="F2425">
        <f>IF(B2425="","",1.509*(LN(B2425)^1.084-5.381))</f>
        <v/>
      </c>
      <c r="G2425">
        <f>IF(F2425="","",IF(F2425&lt;0,10*F2425^2,0))</f>
        <v/>
      </c>
      <c r="H2425">
        <f>IF(F2425="","",IF(F2425&gt;0,10*F2425^2,0))</f>
        <v/>
      </c>
    </row>
    <row r="2426">
      <c r="A2426">
        <f>Input!A2426</f>
        <v/>
      </c>
      <c r="B2426">
        <f>IF(ISNUMBER(Input!B2426),IF(AND(Input!B2426&gt;=20,Input!B2426&lt;=700),Input!B2426,""),"")</f>
        <v/>
      </c>
      <c r="C2426">
        <f>IF(B2426="","",INT(A2426))</f>
        <v/>
      </c>
      <c r="D2426">
        <f>IF(B2426="","",HOUR(A2426))</f>
        <v/>
      </c>
      <c r="E2426">
        <f>IF(B2426="","",IF(INPUT!$I$1="","",IF(C2426&lt;(INT(INPUT!$I$1)-INPUT!$I$2),"Off Meds",IF(C2426&lt;=(INT(INPUT!$I$1)+INPUT!$I$2),"Washout","On Meds"))))</f>
        <v/>
      </c>
      <c r="F2426">
        <f>IF(B2426="","",1.509*(LN(B2426)^1.084-5.381))</f>
        <v/>
      </c>
      <c r="G2426">
        <f>IF(F2426="","",IF(F2426&lt;0,10*F2426^2,0))</f>
        <v/>
      </c>
      <c r="H2426">
        <f>IF(F2426="","",IF(F2426&gt;0,10*F2426^2,0))</f>
        <v/>
      </c>
    </row>
    <row r="2427">
      <c r="A2427">
        <f>Input!A2427</f>
        <v/>
      </c>
      <c r="B2427">
        <f>IF(ISNUMBER(Input!B2427),IF(AND(Input!B2427&gt;=20,Input!B2427&lt;=700),Input!B2427,""),"")</f>
        <v/>
      </c>
      <c r="C2427">
        <f>IF(B2427="","",INT(A2427))</f>
        <v/>
      </c>
      <c r="D2427">
        <f>IF(B2427="","",HOUR(A2427))</f>
        <v/>
      </c>
      <c r="E2427">
        <f>IF(B2427="","",IF(INPUT!$I$1="","",IF(C2427&lt;(INT(INPUT!$I$1)-INPUT!$I$2),"Off Meds",IF(C2427&lt;=(INT(INPUT!$I$1)+INPUT!$I$2),"Washout","On Meds"))))</f>
        <v/>
      </c>
      <c r="F2427">
        <f>IF(B2427="","",1.509*(LN(B2427)^1.084-5.381))</f>
        <v/>
      </c>
      <c r="G2427">
        <f>IF(F2427="","",IF(F2427&lt;0,10*F2427^2,0))</f>
        <v/>
      </c>
      <c r="H2427">
        <f>IF(F2427="","",IF(F2427&gt;0,10*F2427^2,0))</f>
        <v/>
      </c>
    </row>
    <row r="2428">
      <c r="A2428">
        <f>Input!A2428</f>
        <v/>
      </c>
      <c r="B2428">
        <f>IF(ISNUMBER(Input!B2428),IF(AND(Input!B2428&gt;=20,Input!B2428&lt;=700),Input!B2428,""),"")</f>
        <v/>
      </c>
      <c r="C2428">
        <f>IF(B2428="","",INT(A2428))</f>
        <v/>
      </c>
      <c r="D2428">
        <f>IF(B2428="","",HOUR(A2428))</f>
        <v/>
      </c>
      <c r="E2428">
        <f>IF(B2428="","",IF(INPUT!$I$1="","",IF(C2428&lt;(INT(INPUT!$I$1)-INPUT!$I$2),"Off Meds",IF(C2428&lt;=(INT(INPUT!$I$1)+INPUT!$I$2),"Washout","On Meds"))))</f>
        <v/>
      </c>
      <c r="F2428">
        <f>IF(B2428="","",1.509*(LN(B2428)^1.084-5.381))</f>
        <v/>
      </c>
      <c r="G2428">
        <f>IF(F2428="","",IF(F2428&lt;0,10*F2428^2,0))</f>
        <v/>
      </c>
      <c r="H2428">
        <f>IF(F2428="","",IF(F2428&gt;0,10*F2428^2,0))</f>
        <v/>
      </c>
    </row>
    <row r="2429">
      <c r="A2429">
        <f>Input!A2429</f>
        <v/>
      </c>
      <c r="B2429">
        <f>IF(ISNUMBER(Input!B2429),IF(AND(Input!B2429&gt;=20,Input!B2429&lt;=700),Input!B2429,""),"")</f>
        <v/>
      </c>
      <c r="C2429">
        <f>IF(B2429="","",INT(A2429))</f>
        <v/>
      </c>
      <c r="D2429">
        <f>IF(B2429="","",HOUR(A2429))</f>
        <v/>
      </c>
      <c r="E2429">
        <f>IF(B2429="","",IF(INPUT!$I$1="","",IF(C2429&lt;(INT(INPUT!$I$1)-INPUT!$I$2),"Off Meds",IF(C2429&lt;=(INT(INPUT!$I$1)+INPUT!$I$2),"Washout","On Meds"))))</f>
        <v/>
      </c>
      <c r="F2429">
        <f>IF(B2429="","",1.509*(LN(B2429)^1.084-5.381))</f>
        <v/>
      </c>
      <c r="G2429">
        <f>IF(F2429="","",IF(F2429&lt;0,10*F2429^2,0))</f>
        <v/>
      </c>
      <c r="H2429">
        <f>IF(F2429="","",IF(F2429&gt;0,10*F2429^2,0))</f>
        <v/>
      </c>
    </row>
    <row r="2430">
      <c r="A2430">
        <f>Input!A2430</f>
        <v/>
      </c>
      <c r="B2430">
        <f>IF(ISNUMBER(Input!B2430),IF(AND(Input!B2430&gt;=20,Input!B2430&lt;=700),Input!B2430,""),"")</f>
        <v/>
      </c>
      <c r="C2430">
        <f>IF(B2430="","",INT(A2430))</f>
        <v/>
      </c>
      <c r="D2430">
        <f>IF(B2430="","",HOUR(A2430))</f>
        <v/>
      </c>
      <c r="E2430">
        <f>IF(B2430="","",IF(INPUT!$I$1="","",IF(C2430&lt;(INT(INPUT!$I$1)-INPUT!$I$2),"Off Meds",IF(C2430&lt;=(INT(INPUT!$I$1)+INPUT!$I$2),"Washout","On Meds"))))</f>
        <v/>
      </c>
      <c r="F2430">
        <f>IF(B2430="","",1.509*(LN(B2430)^1.084-5.381))</f>
        <v/>
      </c>
      <c r="G2430">
        <f>IF(F2430="","",IF(F2430&lt;0,10*F2430^2,0))</f>
        <v/>
      </c>
      <c r="H2430">
        <f>IF(F2430="","",IF(F2430&gt;0,10*F2430^2,0))</f>
        <v/>
      </c>
    </row>
    <row r="2431">
      <c r="A2431">
        <f>Input!A2431</f>
        <v/>
      </c>
      <c r="B2431">
        <f>IF(ISNUMBER(Input!B2431),IF(AND(Input!B2431&gt;=20,Input!B2431&lt;=700),Input!B2431,""),"")</f>
        <v/>
      </c>
      <c r="C2431">
        <f>IF(B2431="","",INT(A2431))</f>
        <v/>
      </c>
      <c r="D2431">
        <f>IF(B2431="","",HOUR(A2431))</f>
        <v/>
      </c>
      <c r="E2431">
        <f>IF(B2431="","",IF(INPUT!$I$1="","",IF(C2431&lt;(INT(INPUT!$I$1)-INPUT!$I$2),"Off Meds",IF(C2431&lt;=(INT(INPUT!$I$1)+INPUT!$I$2),"Washout","On Meds"))))</f>
        <v/>
      </c>
      <c r="F2431">
        <f>IF(B2431="","",1.509*(LN(B2431)^1.084-5.381))</f>
        <v/>
      </c>
      <c r="G2431">
        <f>IF(F2431="","",IF(F2431&lt;0,10*F2431^2,0))</f>
        <v/>
      </c>
      <c r="H2431">
        <f>IF(F2431="","",IF(F2431&gt;0,10*F2431^2,0))</f>
        <v/>
      </c>
    </row>
    <row r="2432">
      <c r="A2432">
        <f>Input!A2432</f>
        <v/>
      </c>
      <c r="B2432">
        <f>IF(ISNUMBER(Input!B2432),IF(AND(Input!B2432&gt;=20,Input!B2432&lt;=700),Input!B2432,""),"")</f>
        <v/>
      </c>
      <c r="C2432">
        <f>IF(B2432="","",INT(A2432))</f>
        <v/>
      </c>
      <c r="D2432">
        <f>IF(B2432="","",HOUR(A2432))</f>
        <v/>
      </c>
      <c r="E2432">
        <f>IF(B2432="","",IF(INPUT!$I$1="","",IF(C2432&lt;(INT(INPUT!$I$1)-INPUT!$I$2),"Off Meds",IF(C2432&lt;=(INT(INPUT!$I$1)+INPUT!$I$2),"Washout","On Meds"))))</f>
        <v/>
      </c>
      <c r="F2432">
        <f>IF(B2432="","",1.509*(LN(B2432)^1.084-5.381))</f>
        <v/>
      </c>
      <c r="G2432">
        <f>IF(F2432="","",IF(F2432&lt;0,10*F2432^2,0))</f>
        <v/>
      </c>
      <c r="H2432">
        <f>IF(F2432="","",IF(F2432&gt;0,10*F2432^2,0))</f>
        <v/>
      </c>
    </row>
    <row r="2433">
      <c r="A2433">
        <f>Input!A2433</f>
        <v/>
      </c>
      <c r="B2433">
        <f>IF(ISNUMBER(Input!B2433),IF(AND(Input!B2433&gt;=20,Input!B2433&lt;=700),Input!B2433,""),"")</f>
        <v/>
      </c>
      <c r="C2433">
        <f>IF(B2433="","",INT(A2433))</f>
        <v/>
      </c>
      <c r="D2433">
        <f>IF(B2433="","",HOUR(A2433))</f>
        <v/>
      </c>
      <c r="E2433">
        <f>IF(B2433="","",IF(INPUT!$I$1="","",IF(C2433&lt;(INT(INPUT!$I$1)-INPUT!$I$2),"Off Meds",IF(C2433&lt;=(INT(INPUT!$I$1)+INPUT!$I$2),"Washout","On Meds"))))</f>
        <v/>
      </c>
      <c r="F2433">
        <f>IF(B2433="","",1.509*(LN(B2433)^1.084-5.381))</f>
        <v/>
      </c>
      <c r="G2433">
        <f>IF(F2433="","",IF(F2433&lt;0,10*F2433^2,0))</f>
        <v/>
      </c>
      <c r="H2433">
        <f>IF(F2433="","",IF(F2433&gt;0,10*F2433^2,0))</f>
        <v/>
      </c>
    </row>
    <row r="2434">
      <c r="A2434">
        <f>Input!A2434</f>
        <v/>
      </c>
      <c r="B2434">
        <f>IF(ISNUMBER(Input!B2434),IF(AND(Input!B2434&gt;=20,Input!B2434&lt;=700),Input!B2434,""),"")</f>
        <v/>
      </c>
      <c r="C2434">
        <f>IF(B2434="","",INT(A2434))</f>
        <v/>
      </c>
      <c r="D2434">
        <f>IF(B2434="","",HOUR(A2434))</f>
        <v/>
      </c>
      <c r="E2434">
        <f>IF(B2434="","",IF(INPUT!$I$1="","",IF(C2434&lt;(INT(INPUT!$I$1)-INPUT!$I$2),"Off Meds",IF(C2434&lt;=(INT(INPUT!$I$1)+INPUT!$I$2),"Washout","On Meds"))))</f>
        <v/>
      </c>
      <c r="F2434">
        <f>IF(B2434="","",1.509*(LN(B2434)^1.084-5.381))</f>
        <v/>
      </c>
      <c r="G2434">
        <f>IF(F2434="","",IF(F2434&lt;0,10*F2434^2,0))</f>
        <v/>
      </c>
      <c r="H2434">
        <f>IF(F2434="","",IF(F2434&gt;0,10*F2434^2,0))</f>
        <v/>
      </c>
    </row>
    <row r="2435">
      <c r="A2435">
        <f>Input!A2435</f>
        <v/>
      </c>
      <c r="B2435">
        <f>IF(ISNUMBER(Input!B2435),IF(AND(Input!B2435&gt;=20,Input!B2435&lt;=700),Input!B2435,""),"")</f>
        <v/>
      </c>
      <c r="C2435">
        <f>IF(B2435="","",INT(A2435))</f>
        <v/>
      </c>
      <c r="D2435">
        <f>IF(B2435="","",HOUR(A2435))</f>
        <v/>
      </c>
      <c r="E2435">
        <f>IF(B2435="","",IF(INPUT!$I$1="","",IF(C2435&lt;(INT(INPUT!$I$1)-INPUT!$I$2),"Off Meds",IF(C2435&lt;=(INT(INPUT!$I$1)+INPUT!$I$2),"Washout","On Meds"))))</f>
        <v/>
      </c>
      <c r="F2435">
        <f>IF(B2435="","",1.509*(LN(B2435)^1.084-5.381))</f>
        <v/>
      </c>
      <c r="G2435">
        <f>IF(F2435="","",IF(F2435&lt;0,10*F2435^2,0))</f>
        <v/>
      </c>
      <c r="H2435">
        <f>IF(F2435="","",IF(F2435&gt;0,10*F2435^2,0))</f>
        <v/>
      </c>
    </row>
    <row r="2436">
      <c r="A2436">
        <f>Input!A2436</f>
        <v/>
      </c>
      <c r="B2436">
        <f>IF(ISNUMBER(Input!B2436),IF(AND(Input!B2436&gt;=20,Input!B2436&lt;=700),Input!B2436,""),"")</f>
        <v/>
      </c>
      <c r="C2436">
        <f>IF(B2436="","",INT(A2436))</f>
        <v/>
      </c>
      <c r="D2436">
        <f>IF(B2436="","",HOUR(A2436))</f>
        <v/>
      </c>
      <c r="E2436">
        <f>IF(B2436="","",IF(INPUT!$I$1="","",IF(C2436&lt;(INT(INPUT!$I$1)-INPUT!$I$2),"Off Meds",IF(C2436&lt;=(INT(INPUT!$I$1)+INPUT!$I$2),"Washout","On Meds"))))</f>
        <v/>
      </c>
      <c r="F2436">
        <f>IF(B2436="","",1.509*(LN(B2436)^1.084-5.381))</f>
        <v/>
      </c>
      <c r="G2436">
        <f>IF(F2436="","",IF(F2436&lt;0,10*F2436^2,0))</f>
        <v/>
      </c>
      <c r="H2436">
        <f>IF(F2436="","",IF(F2436&gt;0,10*F2436^2,0))</f>
        <v/>
      </c>
    </row>
    <row r="2437">
      <c r="A2437">
        <f>Input!A2437</f>
        <v/>
      </c>
      <c r="B2437">
        <f>IF(ISNUMBER(Input!B2437),IF(AND(Input!B2437&gt;=20,Input!B2437&lt;=700),Input!B2437,""),"")</f>
        <v/>
      </c>
      <c r="C2437">
        <f>IF(B2437="","",INT(A2437))</f>
        <v/>
      </c>
      <c r="D2437">
        <f>IF(B2437="","",HOUR(A2437))</f>
        <v/>
      </c>
      <c r="E2437">
        <f>IF(B2437="","",IF(INPUT!$I$1="","",IF(C2437&lt;(INT(INPUT!$I$1)-INPUT!$I$2),"Off Meds",IF(C2437&lt;=(INT(INPUT!$I$1)+INPUT!$I$2),"Washout","On Meds"))))</f>
        <v/>
      </c>
      <c r="F2437">
        <f>IF(B2437="","",1.509*(LN(B2437)^1.084-5.381))</f>
        <v/>
      </c>
      <c r="G2437">
        <f>IF(F2437="","",IF(F2437&lt;0,10*F2437^2,0))</f>
        <v/>
      </c>
      <c r="H2437">
        <f>IF(F2437="","",IF(F2437&gt;0,10*F2437^2,0))</f>
        <v/>
      </c>
    </row>
    <row r="2438">
      <c r="A2438">
        <f>Input!A2438</f>
        <v/>
      </c>
      <c r="B2438">
        <f>IF(ISNUMBER(Input!B2438),IF(AND(Input!B2438&gt;=20,Input!B2438&lt;=700),Input!B2438,""),"")</f>
        <v/>
      </c>
      <c r="C2438">
        <f>IF(B2438="","",INT(A2438))</f>
        <v/>
      </c>
      <c r="D2438">
        <f>IF(B2438="","",HOUR(A2438))</f>
        <v/>
      </c>
      <c r="E2438">
        <f>IF(B2438="","",IF(INPUT!$I$1="","",IF(C2438&lt;(INT(INPUT!$I$1)-INPUT!$I$2),"Off Meds",IF(C2438&lt;=(INT(INPUT!$I$1)+INPUT!$I$2),"Washout","On Meds"))))</f>
        <v/>
      </c>
      <c r="F2438">
        <f>IF(B2438="","",1.509*(LN(B2438)^1.084-5.381))</f>
        <v/>
      </c>
      <c r="G2438">
        <f>IF(F2438="","",IF(F2438&lt;0,10*F2438^2,0))</f>
        <v/>
      </c>
      <c r="H2438">
        <f>IF(F2438="","",IF(F2438&gt;0,10*F2438^2,0))</f>
        <v/>
      </c>
    </row>
    <row r="2439">
      <c r="A2439">
        <f>Input!A2439</f>
        <v/>
      </c>
      <c r="B2439">
        <f>IF(ISNUMBER(Input!B2439),IF(AND(Input!B2439&gt;=20,Input!B2439&lt;=700),Input!B2439,""),"")</f>
        <v/>
      </c>
      <c r="C2439">
        <f>IF(B2439="","",INT(A2439))</f>
        <v/>
      </c>
      <c r="D2439">
        <f>IF(B2439="","",HOUR(A2439))</f>
        <v/>
      </c>
      <c r="E2439">
        <f>IF(B2439="","",IF(INPUT!$I$1="","",IF(C2439&lt;(INT(INPUT!$I$1)-INPUT!$I$2),"Off Meds",IF(C2439&lt;=(INT(INPUT!$I$1)+INPUT!$I$2),"Washout","On Meds"))))</f>
        <v/>
      </c>
      <c r="F2439">
        <f>IF(B2439="","",1.509*(LN(B2439)^1.084-5.381))</f>
        <v/>
      </c>
      <c r="G2439">
        <f>IF(F2439="","",IF(F2439&lt;0,10*F2439^2,0))</f>
        <v/>
      </c>
      <c r="H2439">
        <f>IF(F2439="","",IF(F2439&gt;0,10*F2439^2,0))</f>
        <v/>
      </c>
    </row>
    <row r="2440">
      <c r="A2440">
        <f>Input!A2440</f>
        <v/>
      </c>
      <c r="B2440">
        <f>IF(ISNUMBER(Input!B2440),IF(AND(Input!B2440&gt;=20,Input!B2440&lt;=700),Input!B2440,""),"")</f>
        <v/>
      </c>
      <c r="C2440">
        <f>IF(B2440="","",INT(A2440))</f>
        <v/>
      </c>
      <c r="D2440">
        <f>IF(B2440="","",HOUR(A2440))</f>
        <v/>
      </c>
      <c r="E2440">
        <f>IF(B2440="","",IF(INPUT!$I$1="","",IF(C2440&lt;(INT(INPUT!$I$1)-INPUT!$I$2),"Off Meds",IF(C2440&lt;=(INT(INPUT!$I$1)+INPUT!$I$2),"Washout","On Meds"))))</f>
        <v/>
      </c>
      <c r="F2440">
        <f>IF(B2440="","",1.509*(LN(B2440)^1.084-5.381))</f>
        <v/>
      </c>
      <c r="G2440">
        <f>IF(F2440="","",IF(F2440&lt;0,10*F2440^2,0))</f>
        <v/>
      </c>
      <c r="H2440">
        <f>IF(F2440="","",IF(F2440&gt;0,10*F2440^2,0))</f>
        <v/>
      </c>
    </row>
    <row r="2441">
      <c r="A2441">
        <f>Input!A2441</f>
        <v/>
      </c>
      <c r="B2441">
        <f>IF(ISNUMBER(Input!B2441),IF(AND(Input!B2441&gt;=20,Input!B2441&lt;=700),Input!B2441,""),"")</f>
        <v/>
      </c>
      <c r="C2441">
        <f>IF(B2441="","",INT(A2441))</f>
        <v/>
      </c>
      <c r="D2441">
        <f>IF(B2441="","",HOUR(A2441))</f>
        <v/>
      </c>
      <c r="E2441">
        <f>IF(B2441="","",IF(INPUT!$I$1="","",IF(C2441&lt;(INT(INPUT!$I$1)-INPUT!$I$2),"Off Meds",IF(C2441&lt;=(INT(INPUT!$I$1)+INPUT!$I$2),"Washout","On Meds"))))</f>
        <v/>
      </c>
      <c r="F2441">
        <f>IF(B2441="","",1.509*(LN(B2441)^1.084-5.381))</f>
        <v/>
      </c>
      <c r="G2441">
        <f>IF(F2441="","",IF(F2441&lt;0,10*F2441^2,0))</f>
        <v/>
      </c>
      <c r="H2441">
        <f>IF(F2441="","",IF(F2441&gt;0,10*F2441^2,0))</f>
        <v/>
      </c>
    </row>
    <row r="2442">
      <c r="A2442">
        <f>Input!A2442</f>
        <v/>
      </c>
      <c r="B2442">
        <f>IF(ISNUMBER(Input!B2442),IF(AND(Input!B2442&gt;=20,Input!B2442&lt;=700),Input!B2442,""),"")</f>
        <v/>
      </c>
      <c r="C2442">
        <f>IF(B2442="","",INT(A2442))</f>
        <v/>
      </c>
      <c r="D2442">
        <f>IF(B2442="","",HOUR(A2442))</f>
        <v/>
      </c>
      <c r="E2442">
        <f>IF(B2442="","",IF(INPUT!$I$1="","",IF(C2442&lt;(INT(INPUT!$I$1)-INPUT!$I$2),"Off Meds",IF(C2442&lt;=(INT(INPUT!$I$1)+INPUT!$I$2),"Washout","On Meds"))))</f>
        <v/>
      </c>
      <c r="F2442">
        <f>IF(B2442="","",1.509*(LN(B2442)^1.084-5.381))</f>
        <v/>
      </c>
      <c r="G2442">
        <f>IF(F2442="","",IF(F2442&lt;0,10*F2442^2,0))</f>
        <v/>
      </c>
      <c r="H2442">
        <f>IF(F2442="","",IF(F2442&gt;0,10*F2442^2,0))</f>
        <v/>
      </c>
    </row>
    <row r="2443">
      <c r="A2443">
        <f>Input!A2443</f>
        <v/>
      </c>
      <c r="B2443">
        <f>IF(ISNUMBER(Input!B2443),IF(AND(Input!B2443&gt;=20,Input!B2443&lt;=700),Input!B2443,""),"")</f>
        <v/>
      </c>
      <c r="C2443">
        <f>IF(B2443="","",INT(A2443))</f>
        <v/>
      </c>
      <c r="D2443">
        <f>IF(B2443="","",HOUR(A2443))</f>
        <v/>
      </c>
      <c r="E2443">
        <f>IF(B2443="","",IF(INPUT!$I$1="","",IF(C2443&lt;(INT(INPUT!$I$1)-INPUT!$I$2),"Off Meds",IF(C2443&lt;=(INT(INPUT!$I$1)+INPUT!$I$2),"Washout","On Meds"))))</f>
        <v/>
      </c>
      <c r="F2443">
        <f>IF(B2443="","",1.509*(LN(B2443)^1.084-5.381))</f>
        <v/>
      </c>
      <c r="G2443">
        <f>IF(F2443="","",IF(F2443&lt;0,10*F2443^2,0))</f>
        <v/>
      </c>
      <c r="H2443">
        <f>IF(F2443="","",IF(F2443&gt;0,10*F2443^2,0))</f>
        <v/>
      </c>
    </row>
    <row r="2444">
      <c r="A2444">
        <f>Input!A2444</f>
        <v/>
      </c>
      <c r="B2444">
        <f>IF(ISNUMBER(Input!B2444),IF(AND(Input!B2444&gt;=20,Input!B2444&lt;=700),Input!B2444,""),"")</f>
        <v/>
      </c>
      <c r="C2444">
        <f>IF(B2444="","",INT(A2444))</f>
        <v/>
      </c>
      <c r="D2444">
        <f>IF(B2444="","",HOUR(A2444))</f>
        <v/>
      </c>
      <c r="E2444">
        <f>IF(B2444="","",IF(INPUT!$I$1="","",IF(C2444&lt;(INT(INPUT!$I$1)-INPUT!$I$2),"Off Meds",IF(C2444&lt;=(INT(INPUT!$I$1)+INPUT!$I$2),"Washout","On Meds"))))</f>
        <v/>
      </c>
      <c r="F2444">
        <f>IF(B2444="","",1.509*(LN(B2444)^1.084-5.381))</f>
        <v/>
      </c>
      <c r="G2444">
        <f>IF(F2444="","",IF(F2444&lt;0,10*F2444^2,0))</f>
        <v/>
      </c>
      <c r="H2444">
        <f>IF(F2444="","",IF(F2444&gt;0,10*F2444^2,0))</f>
        <v/>
      </c>
    </row>
    <row r="2445">
      <c r="A2445">
        <f>Input!A2445</f>
        <v/>
      </c>
      <c r="B2445">
        <f>IF(ISNUMBER(Input!B2445),IF(AND(Input!B2445&gt;=20,Input!B2445&lt;=700),Input!B2445,""),"")</f>
        <v/>
      </c>
      <c r="C2445">
        <f>IF(B2445="","",INT(A2445))</f>
        <v/>
      </c>
      <c r="D2445">
        <f>IF(B2445="","",HOUR(A2445))</f>
        <v/>
      </c>
      <c r="E2445">
        <f>IF(B2445="","",IF(INPUT!$I$1="","",IF(C2445&lt;(INT(INPUT!$I$1)-INPUT!$I$2),"Off Meds",IF(C2445&lt;=(INT(INPUT!$I$1)+INPUT!$I$2),"Washout","On Meds"))))</f>
        <v/>
      </c>
      <c r="F2445">
        <f>IF(B2445="","",1.509*(LN(B2445)^1.084-5.381))</f>
        <v/>
      </c>
      <c r="G2445">
        <f>IF(F2445="","",IF(F2445&lt;0,10*F2445^2,0))</f>
        <v/>
      </c>
      <c r="H2445">
        <f>IF(F2445="","",IF(F2445&gt;0,10*F2445^2,0))</f>
        <v/>
      </c>
    </row>
    <row r="2446">
      <c r="A2446">
        <f>Input!A2446</f>
        <v/>
      </c>
      <c r="B2446">
        <f>IF(ISNUMBER(Input!B2446),IF(AND(Input!B2446&gt;=20,Input!B2446&lt;=700),Input!B2446,""),"")</f>
        <v/>
      </c>
      <c r="C2446">
        <f>IF(B2446="","",INT(A2446))</f>
        <v/>
      </c>
      <c r="D2446">
        <f>IF(B2446="","",HOUR(A2446))</f>
        <v/>
      </c>
      <c r="E2446">
        <f>IF(B2446="","",IF(INPUT!$I$1="","",IF(C2446&lt;(INT(INPUT!$I$1)-INPUT!$I$2),"Off Meds",IF(C2446&lt;=(INT(INPUT!$I$1)+INPUT!$I$2),"Washout","On Meds"))))</f>
        <v/>
      </c>
      <c r="F2446">
        <f>IF(B2446="","",1.509*(LN(B2446)^1.084-5.381))</f>
        <v/>
      </c>
      <c r="G2446">
        <f>IF(F2446="","",IF(F2446&lt;0,10*F2446^2,0))</f>
        <v/>
      </c>
      <c r="H2446">
        <f>IF(F2446="","",IF(F2446&gt;0,10*F2446^2,0))</f>
        <v/>
      </c>
    </row>
    <row r="2447">
      <c r="A2447">
        <f>Input!A2447</f>
        <v/>
      </c>
      <c r="B2447">
        <f>IF(ISNUMBER(Input!B2447),IF(AND(Input!B2447&gt;=20,Input!B2447&lt;=700),Input!B2447,""),"")</f>
        <v/>
      </c>
      <c r="C2447">
        <f>IF(B2447="","",INT(A2447))</f>
        <v/>
      </c>
      <c r="D2447">
        <f>IF(B2447="","",HOUR(A2447))</f>
        <v/>
      </c>
      <c r="E2447">
        <f>IF(B2447="","",IF(INPUT!$I$1="","",IF(C2447&lt;(INT(INPUT!$I$1)-INPUT!$I$2),"Off Meds",IF(C2447&lt;=(INT(INPUT!$I$1)+INPUT!$I$2),"Washout","On Meds"))))</f>
        <v/>
      </c>
      <c r="F2447">
        <f>IF(B2447="","",1.509*(LN(B2447)^1.084-5.381))</f>
        <v/>
      </c>
      <c r="G2447">
        <f>IF(F2447="","",IF(F2447&lt;0,10*F2447^2,0))</f>
        <v/>
      </c>
      <c r="H2447">
        <f>IF(F2447="","",IF(F2447&gt;0,10*F2447^2,0))</f>
        <v/>
      </c>
    </row>
    <row r="2448">
      <c r="A2448">
        <f>Input!A2448</f>
        <v/>
      </c>
      <c r="B2448">
        <f>IF(ISNUMBER(Input!B2448),IF(AND(Input!B2448&gt;=20,Input!B2448&lt;=700),Input!B2448,""),"")</f>
        <v/>
      </c>
      <c r="C2448">
        <f>IF(B2448="","",INT(A2448))</f>
        <v/>
      </c>
      <c r="D2448">
        <f>IF(B2448="","",HOUR(A2448))</f>
        <v/>
      </c>
      <c r="E2448">
        <f>IF(B2448="","",IF(INPUT!$I$1="","",IF(C2448&lt;(INT(INPUT!$I$1)-INPUT!$I$2),"Off Meds",IF(C2448&lt;=(INT(INPUT!$I$1)+INPUT!$I$2),"Washout","On Meds"))))</f>
        <v/>
      </c>
      <c r="F2448">
        <f>IF(B2448="","",1.509*(LN(B2448)^1.084-5.381))</f>
        <v/>
      </c>
      <c r="G2448">
        <f>IF(F2448="","",IF(F2448&lt;0,10*F2448^2,0))</f>
        <v/>
      </c>
      <c r="H2448">
        <f>IF(F2448="","",IF(F2448&gt;0,10*F2448^2,0))</f>
        <v/>
      </c>
    </row>
    <row r="2449">
      <c r="A2449">
        <f>Input!A2449</f>
        <v/>
      </c>
      <c r="B2449">
        <f>IF(ISNUMBER(Input!B2449),IF(AND(Input!B2449&gt;=20,Input!B2449&lt;=700),Input!B2449,""),"")</f>
        <v/>
      </c>
      <c r="C2449">
        <f>IF(B2449="","",INT(A2449))</f>
        <v/>
      </c>
      <c r="D2449">
        <f>IF(B2449="","",HOUR(A2449))</f>
        <v/>
      </c>
      <c r="E2449">
        <f>IF(B2449="","",IF(INPUT!$I$1="","",IF(C2449&lt;(INT(INPUT!$I$1)-INPUT!$I$2),"Off Meds",IF(C2449&lt;=(INT(INPUT!$I$1)+INPUT!$I$2),"Washout","On Meds"))))</f>
        <v/>
      </c>
      <c r="F2449">
        <f>IF(B2449="","",1.509*(LN(B2449)^1.084-5.381))</f>
        <v/>
      </c>
      <c r="G2449">
        <f>IF(F2449="","",IF(F2449&lt;0,10*F2449^2,0))</f>
        <v/>
      </c>
      <c r="H2449">
        <f>IF(F2449="","",IF(F2449&gt;0,10*F2449^2,0))</f>
        <v/>
      </c>
    </row>
    <row r="2450">
      <c r="A2450">
        <f>Input!A2450</f>
        <v/>
      </c>
      <c r="B2450">
        <f>IF(ISNUMBER(Input!B2450),IF(AND(Input!B2450&gt;=20,Input!B2450&lt;=700),Input!B2450,""),"")</f>
        <v/>
      </c>
      <c r="C2450">
        <f>IF(B2450="","",INT(A2450))</f>
        <v/>
      </c>
      <c r="D2450">
        <f>IF(B2450="","",HOUR(A2450))</f>
        <v/>
      </c>
      <c r="E2450">
        <f>IF(B2450="","",IF(INPUT!$I$1="","",IF(C2450&lt;(INT(INPUT!$I$1)-INPUT!$I$2),"Off Meds",IF(C2450&lt;=(INT(INPUT!$I$1)+INPUT!$I$2),"Washout","On Meds"))))</f>
        <v/>
      </c>
      <c r="F2450">
        <f>IF(B2450="","",1.509*(LN(B2450)^1.084-5.381))</f>
        <v/>
      </c>
      <c r="G2450">
        <f>IF(F2450="","",IF(F2450&lt;0,10*F2450^2,0))</f>
        <v/>
      </c>
      <c r="H2450">
        <f>IF(F2450="","",IF(F2450&gt;0,10*F2450^2,0))</f>
        <v/>
      </c>
    </row>
    <row r="2451">
      <c r="A2451">
        <f>Input!A2451</f>
        <v/>
      </c>
      <c r="B2451">
        <f>IF(ISNUMBER(Input!B2451),IF(AND(Input!B2451&gt;=20,Input!B2451&lt;=700),Input!B2451,""),"")</f>
        <v/>
      </c>
      <c r="C2451">
        <f>IF(B2451="","",INT(A2451))</f>
        <v/>
      </c>
      <c r="D2451">
        <f>IF(B2451="","",HOUR(A2451))</f>
        <v/>
      </c>
      <c r="E2451">
        <f>IF(B2451="","",IF(INPUT!$I$1="","",IF(C2451&lt;(INT(INPUT!$I$1)-INPUT!$I$2),"Off Meds",IF(C2451&lt;=(INT(INPUT!$I$1)+INPUT!$I$2),"Washout","On Meds"))))</f>
        <v/>
      </c>
      <c r="F2451">
        <f>IF(B2451="","",1.509*(LN(B2451)^1.084-5.381))</f>
        <v/>
      </c>
      <c r="G2451">
        <f>IF(F2451="","",IF(F2451&lt;0,10*F2451^2,0))</f>
        <v/>
      </c>
      <c r="H2451">
        <f>IF(F2451="","",IF(F2451&gt;0,10*F2451^2,0))</f>
        <v/>
      </c>
    </row>
    <row r="2452">
      <c r="A2452">
        <f>Input!A2452</f>
        <v/>
      </c>
      <c r="B2452">
        <f>IF(ISNUMBER(Input!B2452),IF(AND(Input!B2452&gt;=20,Input!B2452&lt;=700),Input!B2452,""),"")</f>
        <v/>
      </c>
      <c r="C2452">
        <f>IF(B2452="","",INT(A2452))</f>
        <v/>
      </c>
      <c r="D2452">
        <f>IF(B2452="","",HOUR(A2452))</f>
        <v/>
      </c>
      <c r="E2452">
        <f>IF(B2452="","",IF(INPUT!$I$1="","",IF(C2452&lt;(INT(INPUT!$I$1)-INPUT!$I$2),"Off Meds",IF(C2452&lt;=(INT(INPUT!$I$1)+INPUT!$I$2),"Washout","On Meds"))))</f>
        <v/>
      </c>
      <c r="F2452">
        <f>IF(B2452="","",1.509*(LN(B2452)^1.084-5.381))</f>
        <v/>
      </c>
      <c r="G2452">
        <f>IF(F2452="","",IF(F2452&lt;0,10*F2452^2,0))</f>
        <v/>
      </c>
      <c r="H2452">
        <f>IF(F2452="","",IF(F2452&gt;0,10*F2452^2,0))</f>
        <v/>
      </c>
    </row>
    <row r="2453">
      <c r="A2453">
        <f>Input!A2453</f>
        <v/>
      </c>
      <c r="B2453">
        <f>IF(ISNUMBER(Input!B2453),IF(AND(Input!B2453&gt;=20,Input!B2453&lt;=700),Input!B2453,""),"")</f>
        <v/>
      </c>
      <c r="C2453">
        <f>IF(B2453="","",INT(A2453))</f>
        <v/>
      </c>
      <c r="D2453">
        <f>IF(B2453="","",HOUR(A2453))</f>
        <v/>
      </c>
      <c r="E2453">
        <f>IF(B2453="","",IF(INPUT!$I$1="","",IF(C2453&lt;(INT(INPUT!$I$1)-INPUT!$I$2),"Off Meds",IF(C2453&lt;=(INT(INPUT!$I$1)+INPUT!$I$2),"Washout","On Meds"))))</f>
        <v/>
      </c>
      <c r="F2453">
        <f>IF(B2453="","",1.509*(LN(B2453)^1.084-5.381))</f>
        <v/>
      </c>
      <c r="G2453">
        <f>IF(F2453="","",IF(F2453&lt;0,10*F2453^2,0))</f>
        <v/>
      </c>
      <c r="H2453">
        <f>IF(F2453="","",IF(F2453&gt;0,10*F2453^2,0))</f>
        <v/>
      </c>
    </row>
    <row r="2454">
      <c r="A2454">
        <f>Input!A2454</f>
        <v/>
      </c>
      <c r="B2454">
        <f>IF(ISNUMBER(Input!B2454),IF(AND(Input!B2454&gt;=20,Input!B2454&lt;=700),Input!B2454,""),"")</f>
        <v/>
      </c>
      <c r="C2454">
        <f>IF(B2454="","",INT(A2454))</f>
        <v/>
      </c>
      <c r="D2454">
        <f>IF(B2454="","",HOUR(A2454))</f>
        <v/>
      </c>
      <c r="E2454">
        <f>IF(B2454="","",IF(INPUT!$I$1="","",IF(C2454&lt;(INT(INPUT!$I$1)-INPUT!$I$2),"Off Meds",IF(C2454&lt;=(INT(INPUT!$I$1)+INPUT!$I$2),"Washout","On Meds"))))</f>
        <v/>
      </c>
      <c r="F2454">
        <f>IF(B2454="","",1.509*(LN(B2454)^1.084-5.381))</f>
        <v/>
      </c>
      <c r="G2454">
        <f>IF(F2454="","",IF(F2454&lt;0,10*F2454^2,0))</f>
        <v/>
      </c>
      <c r="H2454">
        <f>IF(F2454="","",IF(F2454&gt;0,10*F2454^2,0))</f>
        <v/>
      </c>
    </row>
    <row r="2455">
      <c r="A2455">
        <f>Input!A2455</f>
        <v/>
      </c>
      <c r="B2455">
        <f>IF(ISNUMBER(Input!B2455),IF(AND(Input!B2455&gt;=20,Input!B2455&lt;=700),Input!B2455,""),"")</f>
        <v/>
      </c>
      <c r="C2455">
        <f>IF(B2455="","",INT(A2455))</f>
        <v/>
      </c>
      <c r="D2455">
        <f>IF(B2455="","",HOUR(A2455))</f>
        <v/>
      </c>
      <c r="E2455">
        <f>IF(B2455="","",IF(INPUT!$I$1="","",IF(C2455&lt;(INT(INPUT!$I$1)-INPUT!$I$2),"Off Meds",IF(C2455&lt;=(INT(INPUT!$I$1)+INPUT!$I$2),"Washout","On Meds"))))</f>
        <v/>
      </c>
      <c r="F2455">
        <f>IF(B2455="","",1.509*(LN(B2455)^1.084-5.381))</f>
        <v/>
      </c>
      <c r="G2455">
        <f>IF(F2455="","",IF(F2455&lt;0,10*F2455^2,0))</f>
        <v/>
      </c>
      <c r="H2455">
        <f>IF(F2455="","",IF(F2455&gt;0,10*F2455^2,0))</f>
        <v/>
      </c>
    </row>
    <row r="2456">
      <c r="A2456">
        <f>Input!A2456</f>
        <v/>
      </c>
      <c r="B2456">
        <f>IF(ISNUMBER(Input!B2456),IF(AND(Input!B2456&gt;=20,Input!B2456&lt;=700),Input!B2456,""),"")</f>
        <v/>
      </c>
      <c r="C2456">
        <f>IF(B2456="","",INT(A2456))</f>
        <v/>
      </c>
      <c r="D2456">
        <f>IF(B2456="","",HOUR(A2456))</f>
        <v/>
      </c>
      <c r="E2456">
        <f>IF(B2456="","",IF(INPUT!$I$1="","",IF(C2456&lt;(INT(INPUT!$I$1)-INPUT!$I$2),"Off Meds",IF(C2456&lt;=(INT(INPUT!$I$1)+INPUT!$I$2),"Washout","On Meds"))))</f>
        <v/>
      </c>
      <c r="F2456">
        <f>IF(B2456="","",1.509*(LN(B2456)^1.084-5.381))</f>
        <v/>
      </c>
      <c r="G2456">
        <f>IF(F2456="","",IF(F2456&lt;0,10*F2456^2,0))</f>
        <v/>
      </c>
      <c r="H2456">
        <f>IF(F2456="","",IF(F2456&gt;0,10*F2456^2,0))</f>
        <v/>
      </c>
    </row>
    <row r="2457">
      <c r="A2457">
        <f>Input!A2457</f>
        <v/>
      </c>
      <c r="B2457">
        <f>IF(ISNUMBER(Input!B2457),IF(AND(Input!B2457&gt;=20,Input!B2457&lt;=700),Input!B2457,""),"")</f>
        <v/>
      </c>
      <c r="C2457">
        <f>IF(B2457="","",INT(A2457))</f>
        <v/>
      </c>
      <c r="D2457">
        <f>IF(B2457="","",HOUR(A2457))</f>
        <v/>
      </c>
      <c r="E2457">
        <f>IF(B2457="","",IF(INPUT!$I$1="","",IF(C2457&lt;(INT(INPUT!$I$1)-INPUT!$I$2),"Off Meds",IF(C2457&lt;=(INT(INPUT!$I$1)+INPUT!$I$2),"Washout","On Meds"))))</f>
        <v/>
      </c>
      <c r="F2457">
        <f>IF(B2457="","",1.509*(LN(B2457)^1.084-5.381))</f>
        <v/>
      </c>
      <c r="G2457">
        <f>IF(F2457="","",IF(F2457&lt;0,10*F2457^2,0))</f>
        <v/>
      </c>
      <c r="H2457">
        <f>IF(F2457="","",IF(F2457&gt;0,10*F2457^2,0))</f>
        <v/>
      </c>
    </row>
    <row r="2458">
      <c r="A2458">
        <f>Input!A2458</f>
        <v/>
      </c>
      <c r="B2458">
        <f>IF(ISNUMBER(Input!B2458),IF(AND(Input!B2458&gt;=20,Input!B2458&lt;=700),Input!B2458,""),"")</f>
        <v/>
      </c>
      <c r="C2458">
        <f>IF(B2458="","",INT(A2458))</f>
        <v/>
      </c>
      <c r="D2458">
        <f>IF(B2458="","",HOUR(A2458))</f>
        <v/>
      </c>
      <c r="E2458">
        <f>IF(B2458="","",IF(INPUT!$I$1="","",IF(C2458&lt;(INT(INPUT!$I$1)-INPUT!$I$2),"Off Meds",IF(C2458&lt;=(INT(INPUT!$I$1)+INPUT!$I$2),"Washout","On Meds"))))</f>
        <v/>
      </c>
      <c r="F2458">
        <f>IF(B2458="","",1.509*(LN(B2458)^1.084-5.381))</f>
        <v/>
      </c>
      <c r="G2458">
        <f>IF(F2458="","",IF(F2458&lt;0,10*F2458^2,0))</f>
        <v/>
      </c>
      <c r="H2458">
        <f>IF(F2458="","",IF(F2458&gt;0,10*F2458^2,0))</f>
        <v/>
      </c>
    </row>
    <row r="2459">
      <c r="A2459">
        <f>Input!A2459</f>
        <v/>
      </c>
      <c r="B2459">
        <f>IF(ISNUMBER(Input!B2459),IF(AND(Input!B2459&gt;=20,Input!B2459&lt;=700),Input!B2459,""),"")</f>
        <v/>
      </c>
      <c r="C2459">
        <f>IF(B2459="","",INT(A2459))</f>
        <v/>
      </c>
      <c r="D2459">
        <f>IF(B2459="","",HOUR(A2459))</f>
        <v/>
      </c>
      <c r="E2459">
        <f>IF(B2459="","",IF(INPUT!$I$1="","",IF(C2459&lt;(INT(INPUT!$I$1)-INPUT!$I$2),"Off Meds",IF(C2459&lt;=(INT(INPUT!$I$1)+INPUT!$I$2),"Washout","On Meds"))))</f>
        <v/>
      </c>
      <c r="F2459">
        <f>IF(B2459="","",1.509*(LN(B2459)^1.084-5.381))</f>
        <v/>
      </c>
      <c r="G2459">
        <f>IF(F2459="","",IF(F2459&lt;0,10*F2459^2,0))</f>
        <v/>
      </c>
      <c r="H2459">
        <f>IF(F2459="","",IF(F2459&gt;0,10*F2459^2,0))</f>
        <v/>
      </c>
    </row>
    <row r="2460">
      <c r="A2460">
        <f>Input!A2460</f>
        <v/>
      </c>
      <c r="B2460">
        <f>IF(ISNUMBER(Input!B2460),IF(AND(Input!B2460&gt;=20,Input!B2460&lt;=700),Input!B2460,""),"")</f>
        <v/>
      </c>
      <c r="C2460">
        <f>IF(B2460="","",INT(A2460))</f>
        <v/>
      </c>
      <c r="D2460">
        <f>IF(B2460="","",HOUR(A2460))</f>
        <v/>
      </c>
      <c r="E2460">
        <f>IF(B2460="","",IF(INPUT!$I$1="","",IF(C2460&lt;(INT(INPUT!$I$1)-INPUT!$I$2),"Off Meds",IF(C2460&lt;=(INT(INPUT!$I$1)+INPUT!$I$2),"Washout","On Meds"))))</f>
        <v/>
      </c>
      <c r="F2460">
        <f>IF(B2460="","",1.509*(LN(B2460)^1.084-5.381))</f>
        <v/>
      </c>
      <c r="G2460">
        <f>IF(F2460="","",IF(F2460&lt;0,10*F2460^2,0))</f>
        <v/>
      </c>
      <c r="H2460">
        <f>IF(F2460="","",IF(F2460&gt;0,10*F2460^2,0))</f>
        <v/>
      </c>
    </row>
    <row r="2461">
      <c r="A2461">
        <f>Input!A2461</f>
        <v/>
      </c>
      <c r="B2461">
        <f>IF(ISNUMBER(Input!B2461),IF(AND(Input!B2461&gt;=20,Input!B2461&lt;=700),Input!B2461,""),"")</f>
        <v/>
      </c>
      <c r="C2461">
        <f>IF(B2461="","",INT(A2461))</f>
        <v/>
      </c>
      <c r="D2461">
        <f>IF(B2461="","",HOUR(A2461))</f>
        <v/>
      </c>
      <c r="E2461">
        <f>IF(B2461="","",IF(INPUT!$I$1="","",IF(C2461&lt;(INT(INPUT!$I$1)-INPUT!$I$2),"Off Meds",IF(C2461&lt;=(INT(INPUT!$I$1)+INPUT!$I$2),"Washout","On Meds"))))</f>
        <v/>
      </c>
      <c r="F2461">
        <f>IF(B2461="","",1.509*(LN(B2461)^1.084-5.381))</f>
        <v/>
      </c>
      <c r="G2461">
        <f>IF(F2461="","",IF(F2461&lt;0,10*F2461^2,0))</f>
        <v/>
      </c>
      <c r="H2461">
        <f>IF(F2461="","",IF(F2461&gt;0,10*F2461^2,0))</f>
        <v/>
      </c>
    </row>
    <row r="2462">
      <c r="A2462">
        <f>Input!A2462</f>
        <v/>
      </c>
      <c r="B2462">
        <f>IF(ISNUMBER(Input!B2462),IF(AND(Input!B2462&gt;=20,Input!B2462&lt;=700),Input!B2462,""),"")</f>
        <v/>
      </c>
      <c r="C2462">
        <f>IF(B2462="","",INT(A2462))</f>
        <v/>
      </c>
      <c r="D2462">
        <f>IF(B2462="","",HOUR(A2462))</f>
        <v/>
      </c>
      <c r="E2462">
        <f>IF(B2462="","",IF(INPUT!$I$1="","",IF(C2462&lt;(INT(INPUT!$I$1)-INPUT!$I$2),"Off Meds",IF(C2462&lt;=(INT(INPUT!$I$1)+INPUT!$I$2),"Washout","On Meds"))))</f>
        <v/>
      </c>
      <c r="F2462">
        <f>IF(B2462="","",1.509*(LN(B2462)^1.084-5.381))</f>
        <v/>
      </c>
      <c r="G2462">
        <f>IF(F2462="","",IF(F2462&lt;0,10*F2462^2,0))</f>
        <v/>
      </c>
      <c r="H2462">
        <f>IF(F2462="","",IF(F2462&gt;0,10*F2462^2,0))</f>
        <v/>
      </c>
    </row>
    <row r="2463">
      <c r="A2463">
        <f>Input!A2463</f>
        <v/>
      </c>
      <c r="B2463">
        <f>IF(ISNUMBER(Input!B2463),IF(AND(Input!B2463&gt;=20,Input!B2463&lt;=700),Input!B2463,""),"")</f>
        <v/>
      </c>
      <c r="C2463">
        <f>IF(B2463="","",INT(A2463))</f>
        <v/>
      </c>
      <c r="D2463">
        <f>IF(B2463="","",HOUR(A2463))</f>
        <v/>
      </c>
      <c r="E2463">
        <f>IF(B2463="","",IF(INPUT!$I$1="","",IF(C2463&lt;(INT(INPUT!$I$1)-INPUT!$I$2),"Off Meds",IF(C2463&lt;=(INT(INPUT!$I$1)+INPUT!$I$2),"Washout","On Meds"))))</f>
        <v/>
      </c>
      <c r="F2463">
        <f>IF(B2463="","",1.509*(LN(B2463)^1.084-5.381))</f>
        <v/>
      </c>
      <c r="G2463">
        <f>IF(F2463="","",IF(F2463&lt;0,10*F2463^2,0))</f>
        <v/>
      </c>
      <c r="H2463">
        <f>IF(F2463="","",IF(F2463&gt;0,10*F2463^2,0))</f>
        <v/>
      </c>
    </row>
    <row r="2464">
      <c r="A2464">
        <f>Input!A2464</f>
        <v/>
      </c>
      <c r="B2464">
        <f>IF(ISNUMBER(Input!B2464),IF(AND(Input!B2464&gt;=20,Input!B2464&lt;=700),Input!B2464,""),"")</f>
        <v/>
      </c>
      <c r="C2464">
        <f>IF(B2464="","",INT(A2464))</f>
        <v/>
      </c>
      <c r="D2464">
        <f>IF(B2464="","",HOUR(A2464))</f>
        <v/>
      </c>
      <c r="E2464">
        <f>IF(B2464="","",IF(INPUT!$I$1="","",IF(C2464&lt;(INT(INPUT!$I$1)-INPUT!$I$2),"Off Meds",IF(C2464&lt;=(INT(INPUT!$I$1)+INPUT!$I$2),"Washout","On Meds"))))</f>
        <v/>
      </c>
      <c r="F2464">
        <f>IF(B2464="","",1.509*(LN(B2464)^1.084-5.381))</f>
        <v/>
      </c>
      <c r="G2464">
        <f>IF(F2464="","",IF(F2464&lt;0,10*F2464^2,0))</f>
        <v/>
      </c>
      <c r="H2464">
        <f>IF(F2464="","",IF(F2464&gt;0,10*F2464^2,0))</f>
        <v/>
      </c>
    </row>
    <row r="2465">
      <c r="A2465">
        <f>Input!A2465</f>
        <v/>
      </c>
      <c r="B2465">
        <f>IF(ISNUMBER(Input!B2465),IF(AND(Input!B2465&gt;=20,Input!B2465&lt;=700),Input!B2465,""),"")</f>
        <v/>
      </c>
      <c r="C2465">
        <f>IF(B2465="","",INT(A2465))</f>
        <v/>
      </c>
      <c r="D2465">
        <f>IF(B2465="","",HOUR(A2465))</f>
        <v/>
      </c>
      <c r="E2465">
        <f>IF(B2465="","",IF(INPUT!$I$1="","",IF(C2465&lt;(INT(INPUT!$I$1)-INPUT!$I$2),"Off Meds",IF(C2465&lt;=(INT(INPUT!$I$1)+INPUT!$I$2),"Washout","On Meds"))))</f>
        <v/>
      </c>
      <c r="F2465">
        <f>IF(B2465="","",1.509*(LN(B2465)^1.084-5.381))</f>
        <v/>
      </c>
      <c r="G2465">
        <f>IF(F2465="","",IF(F2465&lt;0,10*F2465^2,0))</f>
        <v/>
      </c>
      <c r="H2465">
        <f>IF(F2465="","",IF(F2465&gt;0,10*F2465^2,0))</f>
        <v/>
      </c>
    </row>
    <row r="2466">
      <c r="A2466">
        <f>Input!A2466</f>
        <v/>
      </c>
      <c r="B2466">
        <f>IF(ISNUMBER(Input!B2466),IF(AND(Input!B2466&gt;=20,Input!B2466&lt;=700),Input!B2466,""),"")</f>
        <v/>
      </c>
      <c r="C2466">
        <f>IF(B2466="","",INT(A2466))</f>
        <v/>
      </c>
      <c r="D2466">
        <f>IF(B2466="","",HOUR(A2466))</f>
        <v/>
      </c>
      <c r="E2466">
        <f>IF(B2466="","",IF(INPUT!$I$1="","",IF(C2466&lt;(INT(INPUT!$I$1)-INPUT!$I$2),"Off Meds",IF(C2466&lt;=(INT(INPUT!$I$1)+INPUT!$I$2),"Washout","On Meds"))))</f>
        <v/>
      </c>
      <c r="F2466">
        <f>IF(B2466="","",1.509*(LN(B2466)^1.084-5.381))</f>
        <v/>
      </c>
      <c r="G2466">
        <f>IF(F2466="","",IF(F2466&lt;0,10*F2466^2,0))</f>
        <v/>
      </c>
      <c r="H2466">
        <f>IF(F2466="","",IF(F2466&gt;0,10*F2466^2,0))</f>
        <v/>
      </c>
    </row>
    <row r="2467">
      <c r="A2467">
        <f>Input!A2467</f>
        <v/>
      </c>
      <c r="B2467">
        <f>IF(ISNUMBER(Input!B2467),IF(AND(Input!B2467&gt;=20,Input!B2467&lt;=700),Input!B2467,""),"")</f>
        <v/>
      </c>
      <c r="C2467">
        <f>IF(B2467="","",INT(A2467))</f>
        <v/>
      </c>
      <c r="D2467">
        <f>IF(B2467="","",HOUR(A2467))</f>
        <v/>
      </c>
      <c r="E2467">
        <f>IF(B2467="","",IF(INPUT!$I$1="","",IF(C2467&lt;(INT(INPUT!$I$1)-INPUT!$I$2),"Off Meds",IF(C2467&lt;=(INT(INPUT!$I$1)+INPUT!$I$2),"Washout","On Meds"))))</f>
        <v/>
      </c>
      <c r="F2467">
        <f>IF(B2467="","",1.509*(LN(B2467)^1.084-5.381))</f>
        <v/>
      </c>
      <c r="G2467">
        <f>IF(F2467="","",IF(F2467&lt;0,10*F2467^2,0))</f>
        <v/>
      </c>
      <c r="H2467">
        <f>IF(F2467="","",IF(F2467&gt;0,10*F2467^2,0))</f>
        <v/>
      </c>
    </row>
    <row r="2468">
      <c r="A2468">
        <f>Input!A2468</f>
        <v/>
      </c>
      <c r="B2468">
        <f>IF(ISNUMBER(Input!B2468),IF(AND(Input!B2468&gt;=20,Input!B2468&lt;=700),Input!B2468,""),"")</f>
        <v/>
      </c>
      <c r="C2468">
        <f>IF(B2468="","",INT(A2468))</f>
        <v/>
      </c>
      <c r="D2468">
        <f>IF(B2468="","",HOUR(A2468))</f>
        <v/>
      </c>
      <c r="E2468">
        <f>IF(B2468="","",IF(INPUT!$I$1="","",IF(C2468&lt;(INT(INPUT!$I$1)-INPUT!$I$2),"Off Meds",IF(C2468&lt;=(INT(INPUT!$I$1)+INPUT!$I$2),"Washout","On Meds"))))</f>
        <v/>
      </c>
      <c r="F2468">
        <f>IF(B2468="","",1.509*(LN(B2468)^1.084-5.381))</f>
        <v/>
      </c>
      <c r="G2468">
        <f>IF(F2468="","",IF(F2468&lt;0,10*F2468^2,0))</f>
        <v/>
      </c>
      <c r="H2468">
        <f>IF(F2468="","",IF(F2468&gt;0,10*F2468^2,0))</f>
        <v/>
      </c>
    </row>
    <row r="2469">
      <c r="A2469">
        <f>Input!A2469</f>
        <v/>
      </c>
      <c r="B2469">
        <f>IF(ISNUMBER(Input!B2469),IF(AND(Input!B2469&gt;=20,Input!B2469&lt;=700),Input!B2469,""),"")</f>
        <v/>
      </c>
      <c r="C2469">
        <f>IF(B2469="","",INT(A2469))</f>
        <v/>
      </c>
      <c r="D2469">
        <f>IF(B2469="","",HOUR(A2469))</f>
        <v/>
      </c>
      <c r="E2469">
        <f>IF(B2469="","",IF(INPUT!$I$1="","",IF(C2469&lt;(INT(INPUT!$I$1)-INPUT!$I$2),"Off Meds",IF(C2469&lt;=(INT(INPUT!$I$1)+INPUT!$I$2),"Washout","On Meds"))))</f>
        <v/>
      </c>
      <c r="F2469">
        <f>IF(B2469="","",1.509*(LN(B2469)^1.084-5.381))</f>
        <v/>
      </c>
      <c r="G2469">
        <f>IF(F2469="","",IF(F2469&lt;0,10*F2469^2,0))</f>
        <v/>
      </c>
      <c r="H2469">
        <f>IF(F2469="","",IF(F2469&gt;0,10*F2469^2,0))</f>
        <v/>
      </c>
    </row>
    <row r="2470">
      <c r="A2470">
        <f>Input!A2470</f>
        <v/>
      </c>
      <c r="B2470">
        <f>IF(ISNUMBER(Input!B2470),IF(AND(Input!B2470&gt;=20,Input!B2470&lt;=700),Input!B2470,""),"")</f>
        <v/>
      </c>
      <c r="C2470">
        <f>IF(B2470="","",INT(A2470))</f>
        <v/>
      </c>
      <c r="D2470">
        <f>IF(B2470="","",HOUR(A2470))</f>
        <v/>
      </c>
      <c r="E2470">
        <f>IF(B2470="","",IF(INPUT!$I$1="","",IF(C2470&lt;(INT(INPUT!$I$1)-INPUT!$I$2),"Off Meds",IF(C2470&lt;=(INT(INPUT!$I$1)+INPUT!$I$2),"Washout","On Meds"))))</f>
        <v/>
      </c>
      <c r="F2470">
        <f>IF(B2470="","",1.509*(LN(B2470)^1.084-5.381))</f>
        <v/>
      </c>
      <c r="G2470">
        <f>IF(F2470="","",IF(F2470&lt;0,10*F2470^2,0))</f>
        <v/>
      </c>
      <c r="H2470">
        <f>IF(F2470="","",IF(F2470&gt;0,10*F2470^2,0))</f>
        <v/>
      </c>
    </row>
    <row r="2471">
      <c r="A2471">
        <f>Input!A2471</f>
        <v/>
      </c>
      <c r="B2471">
        <f>IF(ISNUMBER(Input!B2471),IF(AND(Input!B2471&gt;=20,Input!B2471&lt;=700),Input!B2471,""),"")</f>
        <v/>
      </c>
      <c r="C2471">
        <f>IF(B2471="","",INT(A2471))</f>
        <v/>
      </c>
      <c r="D2471">
        <f>IF(B2471="","",HOUR(A2471))</f>
        <v/>
      </c>
      <c r="E2471">
        <f>IF(B2471="","",IF(INPUT!$I$1="","",IF(C2471&lt;(INT(INPUT!$I$1)-INPUT!$I$2),"Off Meds",IF(C2471&lt;=(INT(INPUT!$I$1)+INPUT!$I$2),"Washout","On Meds"))))</f>
        <v/>
      </c>
      <c r="F2471">
        <f>IF(B2471="","",1.509*(LN(B2471)^1.084-5.381))</f>
        <v/>
      </c>
      <c r="G2471">
        <f>IF(F2471="","",IF(F2471&lt;0,10*F2471^2,0))</f>
        <v/>
      </c>
      <c r="H2471">
        <f>IF(F2471="","",IF(F2471&gt;0,10*F2471^2,0))</f>
        <v/>
      </c>
    </row>
    <row r="2472">
      <c r="A2472">
        <f>Input!A2472</f>
        <v/>
      </c>
      <c r="B2472">
        <f>IF(ISNUMBER(Input!B2472),IF(AND(Input!B2472&gt;=20,Input!B2472&lt;=700),Input!B2472,""),"")</f>
        <v/>
      </c>
      <c r="C2472">
        <f>IF(B2472="","",INT(A2472))</f>
        <v/>
      </c>
      <c r="D2472">
        <f>IF(B2472="","",HOUR(A2472))</f>
        <v/>
      </c>
      <c r="E2472">
        <f>IF(B2472="","",IF(INPUT!$I$1="","",IF(C2472&lt;(INT(INPUT!$I$1)-INPUT!$I$2),"Off Meds",IF(C2472&lt;=(INT(INPUT!$I$1)+INPUT!$I$2),"Washout","On Meds"))))</f>
        <v/>
      </c>
      <c r="F2472">
        <f>IF(B2472="","",1.509*(LN(B2472)^1.084-5.381))</f>
        <v/>
      </c>
      <c r="G2472">
        <f>IF(F2472="","",IF(F2472&lt;0,10*F2472^2,0))</f>
        <v/>
      </c>
      <c r="H2472">
        <f>IF(F2472="","",IF(F2472&gt;0,10*F2472^2,0))</f>
        <v/>
      </c>
    </row>
    <row r="2473">
      <c r="A2473">
        <f>Input!A2473</f>
        <v/>
      </c>
      <c r="B2473">
        <f>IF(ISNUMBER(Input!B2473),IF(AND(Input!B2473&gt;=20,Input!B2473&lt;=700),Input!B2473,""),"")</f>
        <v/>
      </c>
      <c r="C2473">
        <f>IF(B2473="","",INT(A2473))</f>
        <v/>
      </c>
      <c r="D2473">
        <f>IF(B2473="","",HOUR(A2473))</f>
        <v/>
      </c>
      <c r="E2473">
        <f>IF(B2473="","",IF(INPUT!$I$1="","",IF(C2473&lt;(INT(INPUT!$I$1)-INPUT!$I$2),"Off Meds",IF(C2473&lt;=(INT(INPUT!$I$1)+INPUT!$I$2),"Washout","On Meds"))))</f>
        <v/>
      </c>
      <c r="F2473">
        <f>IF(B2473="","",1.509*(LN(B2473)^1.084-5.381))</f>
        <v/>
      </c>
      <c r="G2473">
        <f>IF(F2473="","",IF(F2473&lt;0,10*F2473^2,0))</f>
        <v/>
      </c>
      <c r="H2473">
        <f>IF(F2473="","",IF(F2473&gt;0,10*F2473^2,0))</f>
        <v/>
      </c>
    </row>
    <row r="2474">
      <c r="A2474">
        <f>Input!A2474</f>
        <v/>
      </c>
      <c r="B2474">
        <f>IF(ISNUMBER(Input!B2474),IF(AND(Input!B2474&gt;=20,Input!B2474&lt;=700),Input!B2474,""),"")</f>
        <v/>
      </c>
      <c r="C2474">
        <f>IF(B2474="","",INT(A2474))</f>
        <v/>
      </c>
      <c r="D2474">
        <f>IF(B2474="","",HOUR(A2474))</f>
        <v/>
      </c>
      <c r="E2474">
        <f>IF(B2474="","",IF(INPUT!$I$1="","",IF(C2474&lt;(INT(INPUT!$I$1)-INPUT!$I$2),"Off Meds",IF(C2474&lt;=(INT(INPUT!$I$1)+INPUT!$I$2),"Washout","On Meds"))))</f>
        <v/>
      </c>
      <c r="F2474">
        <f>IF(B2474="","",1.509*(LN(B2474)^1.084-5.381))</f>
        <v/>
      </c>
      <c r="G2474">
        <f>IF(F2474="","",IF(F2474&lt;0,10*F2474^2,0))</f>
        <v/>
      </c>
      <c r="H2474">
        <f>IF(F2474="","",IF(F2474&gt;0,10*F2474^2,0))</f>
        <v/>
      </c>
    </row>
    <row r="2475">
      <c r="A2475">
        <f>Input!A2475</f>
        <v/>
      </c>
      <c r="B2475">
        <f>IF(ISNUMBER(Input!B2475),IF(AND(Input!B2475&gt;=20,Input!B2475&lt;=700),Input!B2475,""),"")</f>
        <v/>
      </c>
      <c r="C2475">
        <f>IF(B2475="","",INT(A2475))</f>
        <v/>
      </c>
      <c r="D2475">
        <f>IF(B2475="","",HOUR(A2475))</f>
        <v/>
      </c>
      <c r="E2475">
        <f>IF(B2475="","",IF(INPUT!$I$1="","",IF(C2475&lt;(INT(INPUT!$I$1)-INPUT!$I$2),"Off Meds",IF(C2475&lt;=(INT(INPUT!$I$1)+INPUT!$I$2),"Washout","On Meds"))))</f>
        <v/>
      </c>
      <c r="F2475">
        <f>IF(B2475="","",1.509*(LN(B2475)^1.084-5.381))</f>
        <v/>
      </c>
      <c r="G2475">
        <f>IF(F2475="","",IF(F2475&lt;0,10*F2475^2,0))</f>
        <v/>
      </c>
      <c r="H2475">
        <f>IF(F2475="","",IF(F2475&gt;0,10*F2475^2,0))</f>
        <v/>
      </c>
    </row>
    <row r="2476">
      <c r="A2476">
        <f>Input!A2476</f>
        <v/>
      </c>
      <c r="B2476">
        <f>IF(ISNUMBER(Input!B2476),IF(AND(Input!B2476&gt;=20,Input!B2476&lt;=700),Input!B2476,""),"")</f>
        <v/>
      </c>
      <c r="C2476">
        <f>IF(B2476="","",INT(A2476))</f>
        <v/>
      </c>
      <c r="D2476">
        <f>IF(B2476="","",HOUR(A2476))</f>
        <v/>
      </c>
      <c r="E2476">
        <f>IF(B2476="","",IF(INPUT!$I$1="","",IF(C2476&lt;(INT(INPUT!$I$1)-INPUT!$I$2),"Off Meds",IF(C2476&lt;=(INT(INPUT!$I$1)+INPUT!$I$2),"Washout","On Meds"))))</f>
        <v/>
      </c>
      <c r="F2476">
        <f>IF(B2476="","",1.509*(LN(B2476)^1.084-5.381))</f>
        <v/>
      </c>
      <c r="G2476">
        <f>IF(F2476="","",IF(F2476&lt;0,10*F2476^2,0))</f>
        <v/>
      </c>
      <c r="H2476">
        <f>IF(F2476="","",IF(F2476&gt;0,10*F2476^2,0))</f>
        <v/>
      </c>
    </row>
    <row r="2477">
      <c r="A2477">
        <f>Input!A2477</f>
        <v/>
      </c>
      <c r="B2477">
        <f>IF(ISNUMBER(Input!B2477),IF(AND(Input!B2477&gt;=20,Input!B2477&lt;=700),Input!B2477,""),"")</f>
        <v/>
      </c>
      <c r="C2477">
        <f>IF(B2477="","",INT(A2477))</f>
        <v/>
      </c>
      <c r="D2477">
        <f>IF(B2477="","",HOUR(A2477))</f>
        <v/>
      </c>
      <c r="E2477">
        <f>IF(B2477="","",IF(INPUT!$I$1="","",IF(C2477&lt;(INT(INPUT!$I$1)-INPUT!$I$2),"Off Meds",IF(C2477&lt;=(INT(INPUT!$I$1)+INPUT!$I$2),"Washout","On Meds"))))</f>
        <v/>
      </c>
      <c r="F2477">
        <f>IF(B2477="","",1.509*(LN(B2477)^1.084-5.381))</f>
        <v/>
      </c>
      <c r="G2477">
        <f>IF(F2477="","",IF(F2477&lt;0,10*F2477^2,0))</f>
        <v/>
      </c>
      <c r="H2477">
        <f>IF(F2477="","",IF(F2477&gt;0,10*F2477^2,0))</f>
        <v/>
      </c>
    </row>
    <row r="2478">
      <c r="A2478">
        <f>Input!A2478</f>
        <v/>
      </c>
      <c r="B2478">
        <f>IF(ISNUMBER(Input!B2478),IF(AND(Input!B2478&gt;=20,Input!B2478&lt;=700),Input!B2478,""),"")</f>
        <v/>
      </c>
      <c r="C2478">
        <f>IF(B2478="","",INT(A2478))</f>
        <v/>
      </c>
      <c r="D2478">
        <f>IF(B2478="","",HOUR(A2478))</f>
        <v/>
      </c>
      <c r="E2478">
        <f>IF(B2478="","",IF(INPUT!$I$1="","",IF(C2478&lt;(INT(INPUT!$I$1)-INPUT!$I$2),"Off Meds",IF(C2478&lt;=(INT(INPUT!$I$1)+INPUT!$I$2),"Washout","On Meds"))))</f>
        <v/>
      </c>
      <c r="F2478">
        <f>IF(B2478="","",1.509*(LN(B2478)^1.084-5.381))</f>
        <v/>
      </c>
      <c r="G2478">
        <f>IF(F2478="","",IF(F2478&lt;0,10*F2478^2,0))</f>
        <v/>
      </c>
      <c r="H2478">
        <f>IF(F2478="","",IF(F2478&gt;0,10*F2478^2,0))</f>
        <v/>
      </c>
    </row>
    <row r="2479">
      <c r="A2479">
        <f>Input!A2479</f>
        <v/>
      </c>
      <c r="B2479">
        <f>IF(ISNUMBER(Input!B2479),IF(AND(Input!B2479&gt;=20,Input!B2479&lt;=700),Input!B2479,""),"")</f>
        <v/>
      </c>
      <c r="C2479">
        <f>IF(B2479="","",INT(A2479))</f>
        <v/>
      </c>
      <c r="D2479">
        <f>IF(B2479="","",HOUR(A2479))</f>
        <v/>
      </c>
      <c r="E2479">
        <f>IF(B2479="","",IF(INPUT!$I$1="","",IF(C2479&lt;(INT(INPUT!$I$1)-INPUT!$I$2),"Off Meds",IF(C2479&lt;=(INT(INPUT!$I$1)+INPUT!$I$2),"Washout","On Meds"))))</f>
        <v/>
      </c>
      <c r="F2479">
        <f>IF(B2479="","",1.509*(LN(B2479)^1.084-5.381))</f>
        <v/>
      </c>
      <c r="G2479">
        <f>IF(F2479="","",IF(F2479&lt;0,10*F2479^2,0))</f>
        <v/>
      </c>
      <c r="H2479">
        <f>IF(F2479="","",IF(F2479&gt;0,10*F2479^2,0))</f>
        <v/>
      </c>
    </row>
    <row r="2480">
      <c r="A2480">
        <f>Input!A2480</f>
        <v/>
      </c>
      <c r="B2480">
        <f>IF(ISNUMBER(Input!B2480),IF(AND(Input!B2480&gt;=20,Input!B2480&lt;=700),Input!B2480,""),"")</f>
        <v/>
      </c>
      <c r="C2480">
        <f>IF(B2480="","",INT(A2480))</f>
        <v/>
      </c>
      <c r="D2480">
        <f>IF(B2480="","",HOUR(A2480))</f>
        <v/>
      </c>
      <c r="E2480">
        <f>IF(B2480="","",IF(INPUT!$I$1="","",IF(C2480&lt;(INT(INPUT!$I$1)-INPUT!$I$2),"Off Meds",IF(C2480&lt;=(INT(INPUT!$I$1)+INPUT!$I$2),"Washout","On Meds"))))</f>
        <v/>
      </c>
      <c r="F2480">
        <f>IF(B2480="","",1.509*(LN(B2480)^1.084-5.381))</f>
        <v/>
      </c>
      <c r="G2480">
        <f>IF(F2480="","",IF(F2480&lt;0,10*F2480^2,0))</f>
        <v/>
      </c>
      <c r="H2480">
        <f>IF(F2480="","",IF(F2480&gt;0,10*F2480^2,0))</f>
        <v/>
      </c>
    </row>
    <row r="2481">
      <c r="A2481">
        <f>Input!A2481</f>
        <v/>
      </c>
      <c r="B2481">
        <f>IF(ISNUMBER(Input!B2481),IF(AND(Input!B2481&gt;=20,Input!B2481&lt;=700),Input!B2481,""),"")</f>
        <v/>
      </c>
      <c r="C2481">
        <f>IF(B2481="","",INT(A2481))</f>
        <v/>
      </c>
      <c r="D2481">
        <f>IF(B2481="","",HOUR(A2481))</f>
        <v/>
      </c>
      <c r="E2481">
        <f>IF(B2481="","",IF(INPUT!$I$1="","",IF(C2481&lt;(INT(INPUT!$I$1)-INPUT!$I$2),"Off Meds",IF(C2481&lt;=(INT(INPUT!$I$1)+INPUT!$I$2),"Washout","On Meds"))))</f>
        <v/>
      </c>
      <c r="F2481">
        <f>IF(B2481="","",1.509*(LN(B2481)^1.084-5.381))</f>
        <v/>
      </c>
      <c r="G2481">
        <f>IF(F2481="","",IF(F2481&lt;0,10*F2481^2,0))</f>
        <v/>
      </c>
      <c r="H2481">
        <f>IF(F2481="","",IF(F2481&gt;0,10*F2481^2,0))</f>
        <v/>
      </c>
    </row>
    <row r="2482">
      <c r="A2482">
        <f>Input!A2482</f>
        <v/>
      </c>
      <c r="B2482">
        <f>IF(ISNUMBER(Input!B2482),IF(AND(Input!B2482&gt;=20,Input!B2482&lt;=700),Input!B2482,""),"")</f>
        <v/>
      </c>
      <c r="C2482">
        <f>IF(B2482="","",INT(A2482))</f>
        <v/>
      </c>
      <c r="D2482">
        <f>IF(B2482="","",HOUR(A2482))</f>
        <v/>
      </c>
      <c r="E2482">
        <f>IF(B2482="","",IF(INPUT!$I$1="","",IF(C2482&lt;(INT(INPUT!$I$1)-INPUT!$I$2),"Off Meds",IF(C2482&lt;=(INT(INPUT!$I$1)+INPUT!$I$2),"Washout","On Meds"))))</f>
        <v/>
      </c>
      <c r="F2482">
        <f>IF(B2482="","",1.509*(LN(B2482)^1.084-5.381))</f>
        <v/>
      </c>
      <c r="G2482">
        <f>IF(F2482="","",IF(F2482&lt;0,10*F2482^2,0))</f>
        <v/>
      </c>
      <c r="H2482">
        <f>IF(F2482="","",IF(F2482&gt;0,10*F2482^2,0))</f>
        <v/>
      </c>
    </row>
    <row r="2483">
      <c r="A2483">
        <f>Input!A2483</f>
        <v/>
      </c>
      <c r="B2483">
        <f>IF(ISNUMBER(Input!B2483),IF(AND(Input!B2483&gt;=20,Input!B2483&lt;=700),Input!B2483,""),"")</f>
        <v/>
      </c>
      <c r="C2483">
        <f>IF(B2483="","",INT(A2483))</f>
        <v/>
      </c>
      <c r="D2483">
        <f>IF(B2483="","",HOUR(A2483))</f>
        <v/>
      </c>
      <c r="E2483">
        <f>IF(B2483="","",IF(INPUT!$I$1="","",IF(C2483&lt;(INT(INPUT!$I$1)-INPUT!$I$2),"Off Meds",IF(C2483&lt;=(INT(INPUT!$I$1)+INPUT!$I$2),"Washout","On Meds"))))</f>
        <v/>
      </c>
      <c r="F2483">
        <f>IF(B2483="","",1.509*(LN(B2483)^1.084-5.381))</f>
        <v/>
      </c>
      <c r="G2483">
        <f>IF(F2483="","",IF(F2483&lt;0,10*F2483^2,0))</f>
        <v/>
      </c>
      <c r="H2483">
        <f>IF(F2483="","",IF(F2483&gt;0,10*F2483^2,0))</f>
        <v/>
      </c>
    </row>
    <row r="2484">
      <c r="A2484">
        <f>Input!A2484</f>
        <v/>
      </c>
      <c r="B2484">
        <f>IF(ISNUMBER(Input!B2484),IF(AND(Input!B2484&gt;=20,Input!B2484&lt;=700),Input!B2484,""),"")</f>
        <v/>
      </c>
      <c r="C2484">
        <f>IF(B2484="","",INT(A2484))</f>
        <v/>
      </c>
      <c r="D2484">
        <f>IF(B2484="","",HOUR(A2484))</f>
        <v/>
      </c>
      <c r="E2484">
        <f>IF(B2484="","",IF(INPUT!$I$1="","",IF(C2484&lt;(INT(INPUT!$I$1)-INPUT!$I$2),"Off Meds",IF(C2484&lt;=(INT(INPUT!$I$1)+INPUT!$I$2),"Washout","On Meds"))))</f>
        <v/>
      </c>
      <c r="F2484">
        <f>IF(B2484="","",1.509*(LN(B2484)^1.084-5.381))</f>
        <v/>
      </c>
      <c r="G2484">
        <f>IF(F2484="","",IF(F2484&lt;0,10*F2484^2,0))</f>
        <v/>
      </c>
      <c r="H2484">
        <f>IF(F2484="","",IF(F2484&gt;0,10*F2484^2,0))</f>
        <v/>
      </c>
    </row>
    <row r="2485">
      <c r="A2485">
        <f>Input!A2485</f>
        <v/>
      </c>
      <c r="B2485">
        <f>IF(ISNUMBER(Input!B2485),IF(AND(Input!B2485&gt;=20,Input!B2485&lt;=700),Input!B2485,""),"")</f>
        <v/>
      </c>
      <c r="C2485">
        <f>IF(B2485="","",INT(A2485))</f>
        <v/>
      </c>
      <c r="D2485">
        <f>IF(B2485="","",HOUR(A2485))</f>
        <v/>
      </c>
      <c r="E2485">
        <f>IF(B2485="","",IF(INPUT!$I$1="","",IF(C2485&lt;(INT(INPUT!$I$1)-INPUT!$I$2),"Off Meds",IF(C2485&lt;=(INT(INPUT!$I$1)+INPUT!$I$2),"Washout","On Meds"))))</f>
        <v/>
      </c>
      <c r="F2485">
        <f>IF(B2485="","",1.509*(LN(B2485)^1.084-5.381))</f>
        <v/>
      </c>
      <c r="G2485">
        <f>IF(F2485="","",IF(F2485&lt;0,10*F2485^2,0))</f>
        <v/>
      </c>
      <c r="H2485">
        <f>IF(F2485="","",IF(F2485&gt;0,10*F2485^2,0))</f>
        <v/>
      </c>
    </row>
    <row r="2486">
      <c r="A2486">
        <f>Input!A2486</f>
        <v/>
      </c>
      <c r="B2486">
        <f>IF(ISNUMBER(Input!B2486),IF(AND(Input!B2486&gt;=20,Input!B2486&lt;=700),Input!B2486,""),"")</f>
        <v/>
      </c>
      <c r="C2486">
        <f>IF(B2486="","",INT(A2486))</f>
        <v/>
      </c>
      <c r="D2486">
        <f>IF(B2486="","",HOUR(A2486))</f>
        <v/>
      </c>
      <c r="E2486">
        <f>IF(B2486="","",IF(INPUT!$I$1="","",IF(C2486&lt;(INT(INPUT!$I$1)-INPUT!$I$2),"Off Meds",IF(C2486&lt;=(INT(INPUT!$I$1)+INPUT!$I$2),"Washout","On Meds"))))</f>
        <v/>
      </c>
      <c r="F2486">
        <f>IF(B2486="","",1.509*(LN(B2486)^1.084-5.381))</f>
        <v/>
      </c>
      <c r="G2486">
        <f>IF(F2486="","",IF(F2486&lt;0,10*F2486^2,0))</f>
        <v/>
      </c>
      <c r="H2486">
        <f>IF(F2486="","",IF(F2486&gt;0,10*F2486^2,0))</f>
        <v/>
      </c>
    </row>
    <row r="2487">
      <c r="A2487">
        <f>Input!A2487</f>
        <v/>
      </c>
      <c r="B2487">
        <f>IF(ISNUMBER(Input!B2487),IF(AND(Input!B2487&gt;=20,Input!B2487&lt;=700),Input!B2487,""),"")</f>
        <v/>
      </c>
      <c r="C2487">
        <f>IF(B2487="","",INT(A2487))</f>
        <v/>
      </c>
      <c r="D2487">
        <f>IF(B2487="","",HOUR(A2487))</f>
        <v/>
      </c>
      <c r="E2487">
        <f>IF(B2487="","",IF(INPUT!$I$1="","",IF(C2487&lt;(INT(INPUT!$I$1)-INPUT!$I$2),"Off Meds",IF(C2487&lt;=(INT(INPUT!$I$1)+INPUT!$I$2),"Washout","On Meds"))))</f>
        <v/>
      </c>
      <c r="F2487">
        <f>IF(B2487="","",1.509*(LN(B2487)^1.084-5.381))</f>
        <v/>
      </c>
      <c r="G2487">
        <f>IF(F2487="","",IF(F2487&lt;0,10*F2487^2,0))</f>
        <v/>
      </c>
      <c r="H2487">
        <f>IF(F2487="","",IF(F2487&gt;0,10*F2487^2,0))</f>
        <v/>
      </c>
    </row>
    <row r="2488">
      <c r="A2488">
        <f>Input!A2488</f>
        <v/>
      </c>
      <c r="B2488">
        <f>IF(ISNUMBER(Input!B2488),IF(AND(Input!B2488&gt;=20,Input!B2488&lt;=700),Input!B2488,""),"")</f>
        <v/>
      </c>
      <c r="C2488">
        <f>IF(B2488="","",INT(A2488))</f>
        <v/>
      </c>
      <c r="D2488">
        <f>IF(B2488="","",HOUR(A2488))</f>
        <v/>
      </c>
      <c r="E2488">
        <f>IF(B2488="","",IF(INPUT!$I$1="","",IF(C2488&lt;(INT(INPUT!$I$1)-INPUT!$I$2),"Off Meds",IF(C2488&lt;=(INT(INPUT!$I$1)+INPUT!$I$2),"Washout","On Meds"))))</f>
        <v/>
      </c>
      <c r="F2488">
        <f>IF(B2488="","",1.509*(LN(B2488)^1.084-5.381))</f>
        <v/>
      </c>
      <c r="G2488">
        <f>IF(F2488="","",IF(F2488&lt;0,10*F2488^2,0))</f>
        <v/>
      </c>
      <c r="H2488">
        <f>IF(F2488="","",IF(F2488&gt;0,10*F2488^2,0))</f>
        <v/>
      </c>
    </row>
    <row r="2489">
      <c r="A2489">
        <f>Input!A2489</f>
        <v/>
      </c>
      <c r="B2489">
        <f>IF(ISNUMBER(Input!B2489),IF(AND(Input!B2489&gt;=20,Input!B2489&lt;=700),Input!B2489,""),"")</f>
        <v/>
      </c>
      <c r="C2489">
        <f>IF(B2489="","",INT(A2489))</f>
        <v/>
      </c>
      <c r="D2489">
        <f>IF(B2489="","",HOUR(A2489))</f>
        <v/>
      </c>
      <c r="E2489">
        <f>IF(B2489="","",IF(INPUT!$I$1="","",IF(C2489&lt;(INT(INPUT!$I$1)-INPUT!$I$2),"Off Meds",IF(C2489&lt;=(INT(INPUT!$I$1)+INPUT!$I$2),"Washout","On Meds"))))</f>
        <v/>
      </c>
      <c r="F2489">
        <f>IF(B2489="","",1.509*(LN(B2489)^1.084-5.381))</f>
        <v/>
      </c>
      <c r="G2489">
        <f>IF(F2489="","",IF(F2489&lt;0,10*F2489^2,0))</f>
        <v/>
      </c>
      <c r="H2489">
        <f>IF(F2489="","",IF(F2489&gt;0,10*F2489^2,0))</f>
        <v/>
      </c>
    </row>
    <row r="2490">
      <c r="A2490">
        <f>Input!A2490</f>
        <v/>
      </c>
      <c r="B2490">
        <f>IF(ISNUMBER(Input!B2490),IF(AND(Input!B2490&gt;=20,Input!B2490&lt;=700),Input!B2490,""),"")</f>
        <v/>
      </c>
      <c r="C2490">
        <f>IF(B2490="","",INT(A2490))</f>
        <v/>
      </c>
      <c r="D2490">
        <f>IF(B2490="","",HOUR(A2490))</f>
        <v/>
      </c>
      <c r="E2490">
        <f>IF(B2490="","",IF(INPUT!$I$1="","",IF(C2490&lt;(INT(INPUT!$I$1)-INPUT!$I$2),"Off Meds",IF(C2490&lt;=(INT(INPUT!$I$1)+INPUT!$I$2),"Washout","On Meds"))))</f>
        <v/>
      </c>
      <c r="F2490">
        <f>IF(B2490="","",1.509*(LN(B2490)^1.084-5.381))</f>
        <v/>
      </c>
      <c r="G2490">
        <f>IF(F2490="","",IF(F2490&lt;0,10*F2490^2,0))</f>
        <v/>
      </c>
      <c r="H2490">
        <f>IF(F2490="","",IF(F2490&gt;0,10*F2490^2,0))</f>
        <v/>
      </c>
    </row>
    <row r="2491">
      <c r="A2491">
        <f>Input!A2491</f>
        <v/>
      </c>
      <c r="B2491">
        <f>IF(ISNUMBER(Input!B2491),IF(AND(Input!B2491&gt;=20,Input!B2491&lt;=700),Input!B2491,""),"")</f>
        <v/>
      </c>
      <c r="C2491">
        <f>IF(B2491="","",INT(A2491))</f>
        <v/>
      </c>
      <c r="D2491">
        <f>IF(B2491="","",HOUR(A2491))</f>
        <v/>
      </c>
      <c r="E2491">
        <f>IF(B2491="","",IF(INPUT!$I$1="","",IF(C2491&lt;(INT(INPUT!$I$1)-INPUT!$I$2),"Off Meds",IF(C2491&lt;=(INT(INPUT!$I$1)+INPUT!$I$2),"Washout","On Meds"))))</f>
        <v/>
      </c>
      <c r="F2491">
        <f>IF(B2491="","",1.509*(LN(B2491)^1.084-5.381))</f>
        <v/>
      </c>
      <c r="G2491">
        <f>IF(F2491="","",IF(F2491&lt;0,10*F2491^2,0))</f>
        <v/>
      </c>
      <c r="H2491">
        <f>IF(F2491="","",IF(F2491&gt;0,10*F2491^2,0))</f>
        <v/>
      </c>
    </row>
    <row r="2492">
      <c r="A2492">
        <f>Input!A2492</f>
        <v/>
      </c>
      <c r="B2492">
        <f>IF(ISNUMBER(Input!B2492),IF(AND(Input!B2492&gt;=20,Input!B2492&lt;=700),Input!B2492,""),"")</f>
        <v/>
      </c>
      <c r="C2492">
        <f>IF(B2492="","",INT(A2492))</f>
        <v/>
      </c>
      <c r="D2492">
        <f>IF(B2492="","",HOUR(A2492))</f>
        <v/>
      </c>
      <c r="E2492">
        <f>IF(B2492="","",IF(INPUT!$I$1="","",IF(C2492&lt;(INT(INPUT!$I$1)-INPUT!$I$2),"Off Meds",IF(C2492&lt;=(INT(INPUT!$I$1)+INPUT!$I$2),"Washout","On Meds"))))</f>
        <v/>
      </c>
      <c r="F2492">
        <f>IF(B2492="","",1.509*(LN(B2492)^1.084-5.381))</f>
        <v/>
      </c>
      <c r="G2492">
        <f>IF(F2492="","",IF(F2492&lt;0,10*F2492^2,0))</f>
        <v/>
      </c>
      <c r="H2492">
        <f>IF(F2492="","",IF(F2492&gt;0,10*F2492^2,0))</f>
        <v/>
      </c>
    </row>
    <row r="2493">
      <c r="A2493">
        <f>Input!A2493</f>
        <v/>
      </c>
      <c r="B2493">
        <f>IF(ISNUMBER(Input!B2493),IF(AND(Input!B2493&gt;=20,Input!B2493&lt;=700),Input!B2493,""),"")</f>
        <v/>
      </c>
      <c r="C2493">
        <f>IF(B2493="","",INT(A2493))</f>
        <v/>
      </c>
      <c r="D2493">
        <f>IF(B2493="","",HOUR(A2493))</f>
        <v/>
      </c>
      <c r="E2493">
        <f>IF(B2493="","",IF(INPUT!$I$1="","",IF(C2493&lt;(INT(INPUT!$I$1)-INPUT!$I$2),"Off Meds",IF(C2493&lt;=(INT(INPUT!$I$1)+INPUT!$I$2),"Washout","On Meds"))))</f>
        <v/>
      </c>
      <c r="F2493">
        <f>IF(B2493="","",1.509*(LN(B2493)^1.084-5.381))</f>
        <v/>
      </c>
      <c r="G2493">
        <f>IF(F2493="","",IF(F2493&lt;0,10*F2493^2,0))</f>
        <v/>
      </c>
      <c r="H2493">
        <f>IF(F2493="","",IF(F2493&gt;0,10*F2493^2,0))</f>
        <v/>
      </c>
    </row>
    <row r="2494">
      <c r="A2494">
        <f>Input!A2494</f>
        <v/>
      </c>
      <c r="B2494">
        <f>IF(ISNUMBER(Input!B2494),IF(AND(Input!B2494&gt;=20,Input!B2494&lt;=700),Input!B2494,""),"")</f>
        <v/>
      </c>
      <c r="C2494">
        <f>IF(B2494="","",INT(A2494))</f>
        <v/>
      </c>
      <c r="D2494">
        <f>IF(B2494="","",HOUR(A2494))</f>
        <v/>
      </c>
      <c r="E2494">
        <f>IF(B2494="","",IF(INPUT!$I$1="","",IF(C2494&lt;(INT(INPUT!$I$1)-INPUT!$I$2),"Off Meds",IF(C2494&lt;=(INT(INPUT!$I$1)+INPUT!$I$2),"Washout","On Meds"))))</f>
        <v/>
      </c>
      <c r="F2494">
        <f>IF(B2494="","",1.509*(LN(B2494)^1.084-5.381))</f>
        <v/>
      </c>
      <c r="G2494">
        <f>IF(F2494="","",IF(F2494&lt;0,10*F2494^2,0))</f>
        <v/>
      </c>
      <c r="H2494">
        <f>IF(F2494="","",IF(F2494&gt;0,10*F2494^2,0))</f>
        <v/>
      </c>
    </row>
    <row r="2495">
      <c r="A2495">
        <f>Input!A2495</f>
        <v/>
      </c>
      <c r="B2495">
        <f>IF(ISNUMBER(Input!B2495),IF(AND(Input!B2495&gt;=20,Input!B2495&lt;=700),Input!B2495,""),"")</f>
        <v/>
      </c>
      <c r="C2495">
        <f>IF(B2495="","",INT(A2495))</f>
        <v/>
      </c>
      <c r="D2495">
        <f>IF(B2495="","",HOUR(A2495))</f>
        <v/>
      </c>
      <c r="E2495">
        <f>IF(B2495="","",IF(INPUT!$I$1="","",IF(C2495&lt;(INT(INPUT!$I$1)-INPUT!$I$2),"Off Meds",IF(C2495&lt;=(INT(INPUT!$I$1)+INPUT!$I$2),"Washout","On Meds"))))</f>
        <v/>
      </c>
      <c r="F2495">
        <f>IF(B2495="","",1.509*(LN(B2495)^1.084-5.381))</f>
        <v/>
      </c>
      <c r="G2495">
        <f>IF(F2495="","",IF(F2495&lt;0,10*F2495^2,0))</f>
        <v/>
      </c>
      <c r="H2495">
        <f>IF(F2495="","",IF(F2495&gt;0,10*F2495^2,0))</f>
        <v/>
      </c>
    </row>
    <row r="2496">
      <c r="A2496">
        <f>Input!A2496</f>
        <v/>
      </c>
      <c r="B2496">
        <f>IF(ISNUMBER(Input!B2496),IF(AND(Input!B2496&gt;=20,Input!B2496&lt;=700),Input!B2496,""),"")</f>
        <v/>
      </c>
      <c r="C2496">
        <f>IF(B2496="","",INT(A2496))</f>
        <v/>
      </c>
      <c r="D2496">
        <f>IF(B2496="","",HOUR(A2496))</f>
        <v/>
      </c>
      <c r="E2496">
        <f>IF(B2496="","",IF(INPUT!$I$1="","",IF(C2496&lt;(INT(INPUT!$I$1)-INPUT!$I$2),"Off Meds",IF(C2496&lt;=(INT(INPUT!$I$1)+INPUT!$I$2),"Washout","On Meds"))))</f>
        <v/>
      </c>
      <c r="F2496">
        <f>IF(B2496="","",1.509*(LN(B2496)^1.084-5.381))</f>
        <v/>
      </c>
      <c r="G2496">
        <f>IF(F2496="","",IF(F2496&lt;0,10*F2496^2,0))</f>
        <v/>
      </c>
      <c r="H2496">
        <f>IF(F2496="","",IF(F2496&gt;0,10*F2496^2,0))</f>
        <v/>
      </c>
    </row>
    <row r="2497">
      <c r="A2497">
        <f>Input!A2497</f>
        <v/>
      </c>
      <c r="B2497">
        <f>IF(ISNUMBER(Input!B2497),IF(AND(Input!B2497&gt;=20,Input!B2497&lt;=700),Input!B2497,""),"")</f>
        <v/>
      </c>
      <c r="C2497">
        <f>IF(B2497="","",INT(A2497))</f>
        <v/>
      </c>
      <c r="D2497">
        <f>IF(B2497="","",HOUR(A2497))</f>
        <v/>
      </c>
      <c r="E2497">
        <f>IF(B2497="","",IF(INPUT!$I$1="","",IF(C2497&lt;(INT(INPUT!$I$1)-INPUT!$I$2),"Off Meds",IF(C2497&lt;=(INT(INPUT!$I$1)+INPUT!$I$2),"Washout","On Meds"))))</f>
        <v/>
      </c>
      <c r="F2497">
        <f>IF(B2497="","",1.509*(LN(B2497)^1.084-5.381))</f>
        <v/>
      </c>
      <c r="G2497">
        <f>IF(F2497="","",IF(F2497&lt;0,10*F2497^2,0))</f>
        <v/>
      </c>
      <c r="H2497">
        <f>IF(F2497="","",IF(F2497&gt;0,10*F2497^2,0))</f>
        <v/>
      </c>
    </row>
    <row r="2498">
      <c r="A2498">
        <f>Input!A2498</f>
        <v/>
      </c>
      <c r="B2498">
        <f>IF(ISNUMBER(Input!B2498),IF(AND(Input!B2498&gt;=20,Input!B2498&lt;=700),Input!B2498,""),"")</f>
        <v/>
      </c>
      <c r="C2498">
        <f>IF(B2498="","",INT(A2498))</f>
        <v/>
      </c>
      <c r="D2498">
        <f>IF(B2498="","",HOUR(A2498))</f>
        <v/>
      </c>
      <c r="E2498">
        <f>IF(B2498="","",IF(INPUT!$I$1="","",IF(C2498&lt;(INT(INPUT!$I$1)-INPUT!$I$2),"Off Meds",IF(C2498&lt;=(INT(INPUT!$I$1)+INPUT!$I$2),"Washout","On Meds"))))</f>
        <v/>
      </c>
      <c r="F2498">
        <f>IF(B2498="","",1.509*(LN(B2498)^1.084-5.381))</f>
        <v/>
      </c>
      <c r="G2498">
        <f>IF(F2498="","",IF(F2498&lt;0,10*F2498^2,0))</f>
        <v/>
      </c>
      <c r="H2498">
        <f>IF(F2498="","",IF(F2498&gt;0,10*F2498^2,0))</f>
        <v/>
      </c>
    </row>
    <row r="2499">
      <c r="A2499">
        <f>Input!A2499</f>
        <v/>
      </c>
      <c r="B2499">
        <f>IF(ISNUMBER(Input!B2499),IF(AND(Input!B2499&gt;=20,Input!B2499&lt;=700),Input!B2499,""),"")</f>
        <v/>
      </c>
      <c r="C2499">
        <f>IF(B2499="","",INT(A2499))</f>
        <v/>
      </c>
      <c r="D2499">
        <f>IF(B2499="","",HOUR(A2499))</f>
        <v/>
      </c>
      <c r="E2499">
        <f>IF(B2499="","",IF(INPUT!$I$1="","",IF(C2499&lt;(INT(INPUT!$I$1)-INPUT!$I$2),"Off Meds",IF(C2499&lt;=(INT(INPUT!$I$1)+INPUT!$I$2),"Washout","On Meds"))))</f>
        <v/>
      </c>
      <c r="F2499">
        <f>IF(B2499="","",1.509*(LN(B2499)^1.084-5.381))</f>
        <v/>
      </c>
      <c r="G2499">
        <f>IF(F2499="","",IF(F2499&lt;0,10*F2499^2,0))</f>
        <v/>
      </c>
      <c r="H2499">
        <f>IF(F2499="","",IF(F2499&gt;0,10*F2499^2,0))</f>
        <v/>
      </c>
    </row>
    <row r="2500">
      <c r="A2500">
        <f>Input!A2500</f>
        <v/>
      </c>
      <c r="B2500">
        <f>IF(ISNUMBER(Input!B2500),IF(AND(Input!B2500&gt;=20,Input!B2500&lt;=700),Input!B2500,""),"")</f>
        <v/>
      </c>
      <c r="C2500">
        <f>IF(B2500="","",INT(A2500))</f>
        <v/>
      </c>
      <c r="D2500">
        <f>IF(B2500="","",HOUR(A2500))</f>
        <v/>
      </c>
      <c r="E2500">
        <f>IF(B2500="","",IF(INPUT!$I$1="","",IF(C2500&lt;(INT(INPUT!$I$1)-INPUT!$I$2),"Off Meds",IF(C2500&lt;=(INT(INPUT!$I$1)+INPUT!$I$2),"Washout","On Meds"))))</f>
        <v/>
      </c>
      <c r="F2500">
        <f>IF(B2500="","",1.509*(LN(B2500)^1.084-5.381))</f>
        <v/>
      </c>
      <c r="G2500">
        <f>IF(F2500="","",IF(F2500&lt;0,10*F2500^2,0))</f>
        <v/>
      </c>
      <c r="H2500">
        <f>IF(F2500="","",IF(F2500&gt;0,10*F2500^2,0))</f>
        <v/>
      </c>
    </row>
    <row r="2501">
      <c r="A2501">
        <f>Input!A2501</f>
        <v/>
      </c>
      <c r="B2501">
        <f>IF(ISNUMBER(Input!B2501),IF(AND(Input!B2501&gt;=20,Input!B2501&lt;=700),Input!B2501,""),"")</f>
        <v/>
      </c>
      <c r="C2501">
        <f>IF(B2501="","",INT(A2501))</f>
        <v/>
      </c>
      <c r="D2501">
        <f>IF(B2501="","",HOUR(A2501))</f>
        <v/>
      </c>
      <c r="E2501">
        <f>IF(B2501="","",IF(INPUT!$I$1="","",IF(C2501&lt;(INT(INPUT!$I$1)-INPUT!$I$2),"Off Meds",IF(C2501&lt;=(INT(INPUT!$I$1)+INPUT!$I$2),"Washout","On Meds"))))</f>
        <v/>
      </c>
      <c r="F2501">
        <f>IF(B2501="","",1.509*(LN(B2501)^1.084-5.381))</f>
        <v/>
      </c>
      <c r="G2501">
        <f>IF(F2501="","",IF(F2501&lt;0,10*F2501^2,0))</f>
        <v/>
      </c>
      <c r="H2501">
        <f>IF(F2501="","",IF(F2501&gt;0,10*F2501^2,0))</f>
        <v/>
      </c>
    </row>
    <row r="2502">
      <c r="A2502">
        <f>Input!A2502</f>
        <v/>
      </c>
      <c r="B2502">
        <f>IF(ISNUMBER(Input!B2502),IF(AND(Input!B2502&gt;=20,Input!B2502&lt;=700),Input!B2502,""),"")</f>
        <v/>
      </c>
      <c r="C2502">
        <f>IF(B2502="","",INT(A2502))</f>
        <v/>
      </c>
      <c r="D2502">
        <f>IF(B2502="","",HOUR(A2502))</f>
        <v/>
      </c>
      <c r="E2502">
        <f>IF(B2502="","",IF(INPUT!$I$1="","",IF(C2502&lt;(INT(INPUT!$I$1)-INPUT!$I$2),"Off Meds",IF(C2502&lt;=(INT(INPUT!$I$1)+INPUT!$I$2),"Washout","On Meds"))))</f>
        <v/>
      </c>
      <c r="F2502">
        <f>IF(B2502="","",1.509*(LN(B2502)^1.084-5.381))</f>
        <v/>
      </c>
      <c r="G2502">
        <f>IF(F2502="","",IF(F2502&lt;0,10*F2502^2,0))</f>
        <v/>
      </c>
      <c r="H2502">
        <f>IF(F2502="","",IF(F2502&gt;0,10*F2502^2,0))</f>
        <v/>
      </c>
    </row>
    <row r="2503">
      <c r="A2503">
        <f>Input!A2503</f>
        <v/>
      </c>
      <c r="B2503">
        <f>IF(ISNUMBER(Input!B2503),IF(AND(Input!B2503&gt;=20,Input!B2503&lt;=700),Input!B2503,""),"")</f>
        <v/>
      </c>
      <c r="C2503">
        <f>IF(B2503="","",INT(A2503))</f>
        <v/>
      </c>
      <c r="D2503">
        <f>IF(B2503="","",HOUR(A2503))</f>
        <v/>
      </c>
      <c r="E2503">
        <f>IF(B2503="","",IF(INPUT!$I$1="","",IF(C2503&lt;(INT(INPUT!$I$1)-INPUT!$I$2),"Off Meds",IF(C2503&lt;=(INT(INPUT!$I$1)+INPUT!$I$2),"Washout","On Meds"))))</f>
        <v/>
      </c>
      <c r="F2503">
        <f>IF(B2503="","",1.509*(LN(B2503)^1.084-5.381))</f>
        <v/>
      </c>
      <c r="G2503">
        <f>IF(F2503="","",IF(F2503&lt;0,10*F2503^2,0))</f>
        <v/>
      </c>
      <c r="H2503">
        <f>IF(F2503="","",IF(F2503&gt;0,10*F2503^2,0))</f>
        <v/>
      </c>
    </row>
    <row r="2504">
      <c r="A2504">
        <f>Input!A2504</f>
        <v/>
      </c>
      <c r="B2504">
        <f>IF(ISNUMBER(Input!B2504),IF(AND(Input!B2504&gt;=20,Input!B2504&lt;=700),Input!B2504,""),"")</f>
        <v/>
      </c>
      <c r="C2504">
        <f>IF(B2504="","",INT(A2504))</f>
        <v/>
      </c>
      <c r="D2504">
        <f>IF(B2504="","",HOUR(A2504))</f>
        <v/>
      </c>
      <c r="E2504">
        <f>IF(B2504="","",IF(INPUT!$I$1="","",IF(C2504&lt;(INT(INPUT!$I$1)-INPUT!$I$2),"Off Meds",IF(C2504&lt;=(INT(INPUT!$I$1)+INPUT!$I$2),"Washout","On Meds"))))</f>
        <v/>
      </c>
      <c r="F2504">
        <f>IF(B2504="","",1.509*(LN(B2504)^1.084-5.381))</f>
        <v/>
      </c>
      <c r="G2504">
        <f>IF(F2504="","",IF(F2504&lt;0,10*F2504^2,0))</f>
        <v/>
      </c>
      <c r="H2504">
        <f>IF(F2504="","",IF(F2504&gt;0,10*F2504^2,0))</f>
        <v/>
      </c>
    </row>
    <row r="2505">
      <c r="A2505">
        <f>Input!A2505</f>
        <v/>
      </c>
      <c r="B2505">
        <f>IF(ISNUMBER(Input!B2505),IF(AND(Input!B2505&gt;=20,Input!B2505&lt;=700),Input!B2505,""),"")</f>
        <v/>
      </c>
      <c r="C2505">
        <f>IF(B2505="","",INT(A2505))</f>
        <v/>
      </c>
      <c r="D2505">
        <f>IF(B2505="","",HOUR(A2505))</f>
        <v/>
      </c>
      <c r="E2505">
        <f>IF(B2505="","",IF(INPUT!$I$1="","",IF(C2505&lt;(INT(INPUT!$I$1)-INPUT!$I$2),"Off Meds",IF(C2505&lt;=(INT(INPUT!$I$1)+INPUT!$I$2),"Washout","On Meds"))))</f>
        <v/>
      </c>
      <c r="F2505">
        <f>IF(B2505="","",1.509*(LN(B2505)^1.084-5.381))</f>
        <v/>
      </c>
      <c r="G2505">
        <f>IF(F2505="","",IF(F2505&lt;0,10*F2505^2,0))</f>
        <v/>
      </c>
      <c r="H2505">
        <f>IF(F2505="","",IF(F2505&gt;0,10*F2505^2,0))</f>
        <v/>
      </c>
    </row>
    <row r="2506">
      <c r="A2506">
        <f>Input!A2506</f>
        <v/>
      </c>
      <c r="B2506">
        <f>IF(ISNUMBER(Input!B2506),IF(AND(Input!B2506&gt;=20,Input!B2506&lt;=700),Input!B2506,""),"")</f>
        <v/>
      </c>
      <c r="C2506">
        <f>IF(B2506="","",INT(A2506))</f>
        <v/>
      </c>
      <c r="D2506">
        <f>IF(B2506="","",HOUR(A2506))</f>
        <v/>
      </c>
      <c r="E2506">
        <f>IF(B2506="","",IF(INPUT!$I$1="","",IF(C2506&lt;(INT(INPUT!$I$1)-INPUT!$I$2),"Off Meds",IF(C2506&lt;=(INT(INPUT!$I$1)+INPUT!$I$2),"Washout","On Meds"))))</f>
        <v/>
      </c>
      <c r="F2506">
        <f>IF(B2506="","",1.509*(LN(B2506)^1.084-5.381))</f>
        <v/>
      </c>
      <c r="G2506">
        <f>IF(F2506="","",IF(F2506&lt;0,10*F2506^2,0))</f>
        <v/>
      </c>
      <c r="H2506">
        <f>IF(F2506="","",IF(F2506&gt;0,10*F2506^2,0))</f>
        <v/>
      </c>
    </row>
    <row r="2507">
      <c r="A2507">
        <f>Input!A2507</f>
        <v/>
      </c>
      <c r="B2507">
        <f>IF(ISNUMBER(Input!B2507),IF(AND(Input!B2507&gt;=20,Input!B2507&lt;=700),Input!B2507,""),"")</f>
        <v/>
      </c>
      <c r="C2507">
        <f>IF(B2507="","",INT(A2507))</f>
        <v/>
      </c>
      <c r="D2507">
        <f>IF(B2507="","",HOUR(A2507))</f>
        <v/>
      </c>
      <c r="E2507">
        <f>IF(B2507="","",IF(INPUT!$I$1="","",IF(C2507&lt;(INT(INPUT!$I$1)-INPUT!$I$2),"Off Meds",IF(C2507&lt;=(INT(INPUT!$I$1)+INPUT!$I$2),"Washout","On Meds"))))</f>
        <v/>
      </c>
      <c r="F2507">
        <f>IF(B2507="","",1.509*(LN(B2507)^1.084-5.381))</f>
        <v/>
      </c>
      <c r="G2507">
        <f>IF(F2507="","",IF(F2507&lt;0,10*F2507^2,0))</f>
        <v/>
      </c>
      <c r="H2507">
        <f>IF(F2507="","",IF(F2507&gt;0,10*F2507^2,0))</f>
        <v/>
      </c>
    </row>
    <row r="2508">
      <c r="A2508">
        <f>Input!A2508</f>
        <v/>
      </c>
      <c r="B2508">
        <f>IF(ISNUMBER(Input!B2508),IF(AND(Input!B2508&gt;=20,Input!B2508&lt;=700),Input!B2508,""),"")</f>
        <v/>
      </c>
      <c r="C2508">
        <f>IF(B2508="","",INT(A2508))</f>
        <v/>
      </c>
      <c r="D2508">
        <f>IF(B2508="","",HOUR(A2508))</f>
        <v/>
      </c>
      <c r="E2508">
        <f>IF(B2508="","",IF(INPUT!$I$1="","",IF(C2508&lt;(INT(INPUT!$I$1)-INPUT!$I$2),"Off Meds",IF(C2508&lt;=(INT(INPUT!$I$1)+INPUT!$I$2),"Washout","On Meds"))))</f>
        <v/>
      </c>
      <c r="F2508">
        <f>IF(B2508="","",1.509*(LN(B2508)^1.084-5.381))</f>
        <v/>
      </c>
      <c r="G2508">
        <f>IF(F2508="","",IF(F2508&lt;0,10*F2508^2,0))</f>
        <v/>
      </c>
      <c r="H2508">
        <f>IF(F2508="","",IF(F2508&gt;0,10*F2508^2,0))</f>
        <v/>
      </c>
    </row>
    <row r="2509">
      <c r="A2509">
        <f>Input!A2509</f>
        <v/>
      </c>
      <c r="B2509">
        <f>IF(ISNUMBER(Input!B2509),IF(AND(Input!B2509&gt;=20,Input!B2509&lt;=700),Input!B2509,""),"")</f>
        <v/>
      </c>
      <c r="C2509">
        <f>IF(B2509="","",INT(A2509))</f>
        <v/>
      </c>
      <c r="D2509">
        <f>IF(B2509="","",HOUR(A2509))</f>
        <v/>
      </c>
      <c r="E2509">
        <f>IF(B2509="","",IF(INPUT!$I$1="","",IF(C2509&lt;(INT(INPUT!$I$1)-INPUT!$I$2),"Off Meds",IF(C2509&lt;=(INT(INPUT!$I$1)+INPUT!$I$2),"Washout","On Meds"))))</f>
        <v/>
      </c>
      <c r="F2509">
        <f>IF(B2509="","",1.509*(LN(B2509)^1.084-5.381))</f>
        <v/>
      </c>
      <c r="G2509">
        <f>IF(F2509="","",IF(F2509&lt;0,10*F2509^2,0))</f>
        <v/>
      </c>
      <c r="H2509">
        <f>IF(F2509="","",IF(F2509&gt;0,10*F2509^2,0))</f>
        <v/>
      </c>
    </row>
    <row r="2510">
      <c r="A2510">
        <f>Input!A2510</f>
        <v/>
      </c>
      <c r="B2510">
        <f>IF(ISNUMBER(Input!B2510),IF(AND(Input!B2510&gt;=20,Input!B2510&lt;=700),Input!B2510,""),"")</f>
        <v/>
      </c>
      <c r="C2510">
        <f>IF(B2510="","",INT(A2510))</f>
        <v/>
      </c>
      <c r="D2510">
        <f>IF(B2510="","",HOUR(A2510))</f>
        <v/>
      </c>
      <c r="E2510">
        <f>IF(B2510="","",IF(INPUT!$I$1="","",IF(C2510&lt;(INT(INPUT!$I$1)-INPUT!$I$2),"Off Meds",IF(C2510&lt;=(INT(INPUT!$I$1)+INPUT!$I$2),"Washout","On Meds"))))</f>
        <v/>
      </c>
      <c r="F2510">
        <f>IF(B2510="","",1.509*(LN(B2510)^1.084-5.381))</f>
        <v/>
      </c>
      <c r="G2510">
        <f>IF(F2510="","",IF(F2510&lt;0,10*F2510^2,0))</f>
        <v/>
      </c>
      <c r="H2510">
        <f>IF(F2510="","",IF(F2510&gt;0,10*F2510^2,0))</f>
        <v/>
      </c>
    </row>
    <row r="2511">
      <c r="A2511">
        <f>Input!A2511</f>
        <v/>
      </c>
      <c r="B2511">
        <f>IF(ISNUMBER(Input!B2511),IF(AND(Input!B2511&gt;=20,Input!B2511&lt;=700),Input!B2511,""),"")</f>
        <v/>
      </c>
      <c r="C2511">
        <f>IF(B2511="","",INT(A2511))</f>
        <v/>
      </c>
      <c r="D2511">
        <f>IF(B2511="","",HOUR(A2511))</f>
        <v/>
      </c>
      <c r="E2511">
        <f>IF(B2511="","",IF(INPUT!$I$1="","",IF(C2511&lt;(INT(INPUT!$I$1)-INPUT!$I$2),"Off Meds",IF(C2511&lt;=(INT(INPUT!$I$1)+INPUT!$I$2),"Washout","On Meds"))))</f>
        <v/>
      </c>
      <c r="F2511">
        <f>IF(B2511="","",1.509*(LN(B2511)^1.084-5.381))</f>
        <v/>
      </c>
      <c r="G2511">
        <f>IF(F2511="","",IF(F2511&lt;0,10*F2511^2,0))</f>
        <v/>
      </c>
      <c r="H2511">
        <f>IF(F2511="","",IF(F2511&gt;0,10*F2511^2,0))</f>
        <v/>
      </c>
    </row>
    <row r="2512">
      <c r="A2512">
        <f>Input!A2512</f>
        <v/>
      </c>
      <c r="B2512">
        <f>IF(ISNUMBER(Input!B2512),IF(AND(Input!B2512&gt;=20,Input!B2512&lt;=700),Input!B2512,""),"")</f>
        <v/>
      </c>
      <c r="C2512">
        <f>IF(B2512="","",INT(A2512))</f>
        <v/>
      </c>
      <c r="D2512">
        <f>IF(B2512="","",HOUR(A2512))</f>
        <v/>
      </c>
      <c r="E2512">
        <f>IF(B2512="","",IF(INPUT!$I$1="","",IF(C2512&lt;(INT(INPUT!$I$1)-INPUT!$I$2),"Off Meds",IF(C2512&lt;=(INT(INPUT!$I$1)+INPUT!$I$2),"Washout","On Meds"))))</f>
        <v/>
      </c>
      <c r="F2512">
        <f>IF(B2512="","",1.509*(LN(B2512)^1.084-5.381))</f>
        <v/>
      </c>
      <c r="G2512">
        <f>IF(F2512="","",IF(F2512&lt;0,10*F2512^2,0))</f>
        <v/>
      </c>
      <c r="H2512">
        <f>IF(F2512="","",IF(F2512&gt;0,10*F2512^2,0))</f>
        <v/>
      </c>
    </row>
    <row r="2513">
      <c r="A2513">
        <f>Input!A2513</f>
        <v/>
      </c>
      <c r="B2513">
        <f>IF(ISNUMBER(Input!B2513),IF(AND(Input!B2513&gt;=20,Input!B2513&lt;=700),Input!B2513,""),"")</f>
        <v/>
      </c>
      <c r="C2513">
        <f>IF(B2513="","",INT(A2513))</f>
        <v/>
      </c>
      <c r="D2513">
        <f>IF(B2513="","",HOUR(A2513))</f>
        <v/>
      </c>
      <c r="E2513">
        <f>IF(B2513="","",IF(INPUT!$I$1="","",IF(C2513&lt;(INT(INPUT!$I$1)-INPUT!$I$2),"Off Meds",IF(C2513&lt;=(INT(INPUT!$I$1)+INPUT!$I$2),"Washout","On Meds"))))</f>
        <v/>
      </c>
      <c r="F2513">
        <f>IF(B2513="","",1.509*(LN(B2513)^1.084-5.381))</f>
        <v/>
      </c>
      <c r="G2513">
        <f>IF(F2513="","",IF(F2513&lt;0,10*F2513^2,0))</f>
        <v/>
      </c>
      <c r="H2513">
        <f>IF(F2513="","",IF(F2513&gt;0,10*F2513^2,0))</f>
        <v/>
      </c>
    </row>
    <row r="2514">
      <c r="A2514">
        <f>Input!A2514</f>
        <v/>
      </c>
      <c r="B2514">
        <f>IF(ISNUMBER(Input!B2514),IF(AND(Input!B2514&gt;=20,Input!B2514&lt;=700),Input!B2514,""),"")</f>
        <v/>
      </c>
      <c r="C2514">
        <f>IF(B2514="","",INT(A2514))</f>
        <v/>
      </c>
      <c r="D2514">
        <f>IF(B2514="","",HOUR(A2514))</f>
        <v/>
      </c>
      <c r="E2514">
        <f>IF(B2514="","",IF(INPUT!$I$1="","",IF(C2514&lt;(INT(INPUT!$I$1)-INPUT!$I$2),"Off Meds",IF(C2514&lt;=(INT(INPUT!$I$1)+INPUT!$I$2),"Washout","On Meds"))))</f>
        <v/>
      </c>
      <c r="F2514">
        <f>IF(B2514="","",1.509*(LN(B2514)^1.084-5.381))</f>
        <v/>
      </c>
      <c r="G2514">
        <f>IF(F2514="","",IF(F2514&lt;0,10*F2514^2,0))</f>
        <v/>
      </c>
      <c r="H2514">
        <f>IF(F2514="","",IF(F2514&gt;0,10*F2514^2,0))</f>
        <v/>
      </c>
    </row>
    <row r="2515">
      <c r="A2515">
        <f>Input!A2515</f>
        <v/>
      </c>
      <c r="B2515">
        <f>IF(ISNUMBER(Input!B2515),IF(AND(Input!B2515&gt;=20,Input!B2515&lt;=700),Input!B2515,""),"")</f>
        <v/>
      </c>
      <c r="C2515">
        <f>IF(B2515="","",INT(A2515))</f>
        <v/>
      </c>
      <c r="D2515">
        <f>IF(B2515="","",HOUR(A2515))</f>
        <v/>
      </c>
      <c r="E2515">
        <f>IF(B2515="","",IF(INPUT!$I$1="","",IF(C2515&lt;(INT(INPUT!$I$1)-INPUT!$I$2),"Off Meds",IF(C2515&lt;=(INT(INPUT!$I$1)+INPUT!$I$2),"Washout","On Meds"))))</f>
        <v/>
      </c>
      <c r="F2515">
        <f>IF(B2515="","",1.509*(LN(B2515)^1.084-5.381))</f>
        <v/>
      </c>
      <c r="G2515">
        <f>IF(F2515="","",IF(F2515&lt;0,10*F2515^2,0))</f>
        <v/>
      </c>
      <c r="H2515">
        <f>IF(F2515="","",IF(F2515&gt;0,10*F2515^2,0))</f>
        <v/>
      </c>
    </row>
    <row r="2516">
      <c r="A2516">
        <f>Input!A2516</f>
        <v/>
      </c>
      <c r="B2516">
        <f>IF(ISNUMBER(Input!B2516),IF(AND(Input!B2516&gt;=20,Input!B2516&lt;=700),Input!B2516,""),"")</f>
        <v/>
      </c>
      <c r="C2516">
        <f>IF(B2516="","",INT(A2516))</f>
        <v/>
      </c>
      <c r="D2516">
        <f>IF(B2516="","",HOUR(A2516))</f>
        <v/>
      </c>
      <c r="E2516">
        <f>IF(B2516="","",IF(INPUT!$I$1="","",IF(C2516&lt;(INT(INPUT!$I$1)-INPUT!$I$2),"Off Meds",IF(C2516&lt;=(INT(INPUT!$I$1)+INPUT!$I$2),"Washout","On Meds"))))</f>
        <v/>
      </c>
      <c r="F2516">
        <f>IF(B2516="","",1.509*(LN(B2516)^1.084-5.381))</f>
        <v/>
      </c>
      <c r="G2516">
        <f>IF(F2516="","",IF(F2516&lt;0,10*F2516^2,0))</f>
        <v/>
      </c>
      <c r="H2516">
        <f>IF(F2516="","",IF(F2516&gt;0,10*F2516^2,0))</f>
        <v/>
      </c>
    </row>
    <row r="2517">
      <c r="A2517">
        <f>Input!A2517</f>
        <v/>
      </c>
      <c r="B2517">
        <f>IF(ISNUMBER(Input!B2517),IF(AND(Input!B2517&gt;=20,Input!B2517&lt;=700),Input!B2517,""),"")</f>
        <v/>
      </c>
      <c r="C2517">
        <f>IF(B2517="","",INT(A2517))</f>
        <v/>
      </c>
      <c r="D2517">
        <f>IF(B2517="","",HOUR(A2517))</f>
        <v/>
      </c>
      <c r="E2517">
        <f>IF(B2517="","",IF(INPUT!$I$1="","",IF(C2517&lt;(INT(INPUT!$I$1)-INPUT!$I$2),"Off Meds",IF(C2517&lt;=(INT(INPUT!$I$1)+INPUT!$I$2),"Washout","On Meds"))))</f>
        <v/>
      </c>
      <c r="F2517">
        <f>IF(B2517="","",1.509*(LN(B2517)^1.084-5.381))</f>
        <v/>
      </c>
      <c r="G2517">
        <f>IF(F2517="","",IF(F2517&lt;0,10*F2517^2,0))</f>
        <v/>
      </c>
      <c r="H2517">
        <f>IF(F2517="","",IF(F2517&gt;0,10*F2517^2,0))</f>
        <v/>
      </c>
    </row>
    <row r="2518">
      <c r="A2518">
        <f>Input!A2518</f>
        <v/>
      </c>
      <c r="B2518">
        <f>IF(ISNUMBER(Input!B2518),IF(AND(Input!B2518&gt;=20,Input!B2518&lt;=700),Input!B2518,""),"")</f>
        <v/>
      </c>
      <c r="C2518">
        <f>IF(B2518="","",INT(A2518))</f>
        <v/>
      </c>
      <c r="D2518">
        <f>IF(B2518="","",HOUR(A2518))</f>
        <v/>
      </c>
      <c r="E2518">
        <f>IF(B2518="","",IF(INPUT!$I$1="","",IF(C2518&lt;(INT(INPUT!$I$1)-INPUT!$I$2),"Off Meds",IF(C2518&lt;=(INT(INPUT!$I$1)+INPUT!$I$2),"Washout","On Meds"))))</f>
        <v/>
      </c>
      <c r="F2518">
        <f>IF(B2518="","",1.509*(LN(B2518)^1.084-5.381))</f>
        <v/>
      </c>
      <c r="G2518">
        <f>IF(F2518="","",IF(F2518&lt;0,10*F2518^2,0))</f>
        <v/>
      </c>
      <c r="H2518">
        <f>IF(F2518="","",IF(F2518&gt;0,10*F2518^2,0))</f>
        <v/>
      </c>
    </row>
    <row r="2519">
      <c r="A2519">
        <f>Input!A2519</f>
        <v/>
      </c>
      <c r="B2519">
        <f>IF(ISNUMBER(Input!B2519),IF(AND(Input!B2519&gt;=20,Input!B2519&lt;=700),Input!B2519,""),"")</f>
        <v/>
      </c>
      <c r="C2519">
        <f>IF(B2519="","",INT(A2519))</f>
        <v/>
      </c>
      <c r="D2519">
        <f>IF(B2519="","",HOUR(A2519))</f>
        <v/>
      </c>
      <c r="E2519">
        <f>IF(B2519="","",IF(INPUT!$I$1="","",IF(C2519&lt;(INT(INPUT!$I$1)-INPUT!$I$2),"Off Meds",IF(C2519&lt;=(INT(INPUT!$I$1)+INPUT!$I$2),"Washout","On Meds"))))</f>
        <v/>
      </c>
      <c r="F2519">
        <f>IF(B2519="","",1.509*(LN(B2519)^1.084-5.381))</f>
        <v/>
      </c>
      <c r="G2519">
        <f>IF(F2519="","",IF(F2519&lt;0,10*F2519^2,0))</f>
        <v/>
      </c>
      <c r="H2519">
        <f>IF(F2519="","",IF(F2519&gt;0,10*F2519^2,0))</f>
        <v/>
      </c>
    </row>
    <row r="2520">
      <c r="A2520">
        <f>Input!A2520</f>
        <v/>
      </c>
      <c r="B2520">
        <f>IF(ISNUMBER(Input!B2520),IF(AND(Input!B2520&gt;=20,Input!B2520&lt;=700),Input!B2520,""),"")</f>
        <v/>
      </c>
      <c r="C2520">
        <f>IF(B2520="","",INT(A2520))</f>
        <v/>
      </c>
      <c r="D2520">
        <f>IF(B2520="","",HOUR(A2520))</f>
        <v/>
      </c>
      <c r="E2520">
        <f>IF(B2520="","",IF(INPUT!$I$1="","",IF(C2520&lt;(INT(INPUT!$I$1)-INPUT!$I$2),"Off Meds",IF(C2520&lt;=(INT(INPUT!$I$1)+INPUT!$I$2),"Washout","On Meds"))))</f>
        <v/>
      </c>
      <c r="F2520">
        <f>IF(B2520="","",1.509*(LN(B2520)^1.084-5.381))</f>
        <v/>
      </c>
      <c r="G2520">
        <f>IF(F2520="","",IF(F2520&lt;0,10*F2520^2,0))</f>
        <v/>
      </c>
      <c r="H2520">
        <f>IF(F2520="","",IF(F2520&gt;0,10*F2520^2,0))</f>
        <v/>
      </c>
    </row>
    <row r="2521">
      <c r="A2521">
        <f>Input!A2521</f>
        <v/>
      </c>
      <c r="B2521">
        <f>IF(ISNUMBER(Input!B2521),IF(AND(Input!B2521&gt;=20,Input!B2521&lt;=700),Input!B2521,""),"")</f>
        <v/>
      </c>
      <c r="C2521">
        <f>IF(B2521="","",INT(A2521))</f>
        <v/>
      </c>
      <c r="D2521">
        <f>IF(B2521="","",HOUR(A2521))</f>
        <v/>
      </c>
      <c r="E2521">
        <f>IF(B2521="","",IF(INPUT!$I$1="","",IF(C2521&lt;(INT(INPUT!$I$1)-INPUT!$I$2),"Off Meds",IF(C2521&lt;=(INT(INPUT!$I$1)+INPUT!$I$2),"Washout","On Meds"))))</f>
        <v/>
      </c>
      <c r="F2521">
        <f>IF(B2521="","",1.509*(LN(B2521)^1.084-5.381))</f>
        <v/>
      </c>
      <c r="G2521">
        <f>IF(F2521="","",IF(F2521&lt;0,10*F2521^2,0))</f>
        <v/>
      </c>
      <c r="H2521">
        <f>IF(F2521="","",IF(F2521&gt;0,10*F2521^2,0))</f>
        <v/>
      </c>
    </row>
    <row r="2522">
      <c r="A2522">
        <f>Input!A2522</f>
        <v/>
      </c>
      <c r="B2522">
        <f>IF(ISNUMBER(Input!B2522),IF(AND(Input!B2522&gt;=20,Input!B2522&lt;=700),Input!B2522,""),"")</f>
        <v/>
      </c>
      <c r="C2522">
        <f>IF(B2522="","",INT(A2522))</f>
        <v/>
      </c>
      <c r="D2522">
        <f>IF(B2522="","",HOUR(A2522))</f>
        <v/>
      </c>
      <c r="E2522">
        <f>IF(B2522="","",IF(INPUT!$I$1="","",IF(C2522&lt;(INT(INPUT!$I$1)-INPUT!$I$2),"Off Meds",IF(C2522&lt;=(INT(INPUT!$I$1)+INPUT!$I$2),"Washout","On Meds"))))</f>
        <v/>
      </c>
      <c r="F2522">
        <f>IF(B2522="","",1.509*(LN(B2522)^1.084-5.381))</f>
        <v/>
      </c>
      <c r="G2522">
        <f>IF(F2522="","",IF(F2522&lt;0,10*F2522^2,0))</f>
        <v/>
      </c>
      <c r="H2522">
        <f>IF(F2522="","",IF(F2522&gt;0,10*F2522^2,0))</f>
        <v/>
      </c>
    </row>
    <row r="2523">
      <c r="A2523">
        <f>Input!A2523</f>
        <v/>
      </c>
      <c r="B2523">
        <f>IF(ISNUMBER(Input!B2523),IF(AND(Input!B2523&gt;=20,Input!B2523&lt;=700),Input!B2523,""),"")</f>
        <v/>
      </c>
      <c r="C2523">
        <f>IF(B2523="","",INT(A2523))</f>
        <v/>
      </c>
      <c r="D2523">
        <f>IF(B2523="","",HOUR(A2523))</f>
        <v/>
      </c>
      <c r="E2523">
        <f>IF(B2523="","",IF(INPUT!$I$1="","",IF(C2523&lt;(INT(INPUT!$I$1)-INPUT!$I$2),"Off Meds",IF(C2523&lt;=(INT(INPUT!$I$1)+INPUT!$I$2),"Washout","On Meds"))))</f>
        <v/>
      </c>
      <c r="F2523">
        <f>IF(B2523="","",1.509*(LN(B2523)^1.084-5.381))</f>
        <v/>
      </c>
      <c r="G2523">
        <f>IF(F2523="","",IF(F2523&lt;0,10*F2523^2,0))</f>
        <v/>
      </c>
      <c r="H2523">
        <f>IF(F2523="","",IF(F2523&gt;0,10*F2523^2,0))</f>
        <v/>
      </c>
    </row>
    <row r="2524">
      <c r="A2524">
        <f>Input!A2524</f>
        <v/>
      </c>
      <c r="B2524">
        <f>IF(ISNUMBER(Input!B2524),IF(AND(Input!B2524&gt;=20,Input!B2524&lt;=700),Input!B2524,""),"")</f>
        <v/>
      </c>
      <c r="C2524">
        <f>IF(B2524="","",INT(A2524))</f>
        <v/>
      </c>
      <c r="D2524">
        <f>IF(B2524="","",HOUR(A2524))</f>
        <v/>
      </c>
      <c r="E2524">
        <f>IF(B2524="","",IF(INPUT!$I$1="","",IF(C2524&lt;(INT(INPUT!$I$1)-INPUT!$I$2),"Off Meds",IF(C2524&lt;=(INT(INPUT!$I$1)+INPUT!$I$2),"Washout","On Meds"))))</f>
        <v/>
      </c>
      <c r="F2524">
        <f>IF(B2524="","",1.509*(LN(B2524)^1.084-5.381))</f>
        <v/>
      </c>
      <c r="G2524">
        <f>IF(F2524="","",IF(F2524&lt;0,10*F2524^2,0))</f>
        <v/>
      </c>
      <c r="H2524">
        <f>IF(F2524="","",IF(F2524&gt;0,10*F2524^2,0))</f>
        <v/>
      </c>
    </row>
    <row r="2525">
      <c r="A2525">
        <f>Input!A2525</f>
        <v/>
      </c>
      <c r="B2525">
        <f>IF(ISNUMBER(Input!B2525),IF(AND(Input!B2525&gt;=20,Input!B2525&lt;=700),Input!B2525,""),"")</f>
        <v/>
      </c>
      <c r="C2525">
        <f>IF(B2525="","",INT(A2525))</f>
        <v/>
      </c>
      <c r="D2525">
        <f>IF(B2525="","",HOUR(A2525))</f>
        <v/>
      </c>
      <c r="E2525">
        <f>IF(B2525="","",IF(INPUT!$I$1="","",IF(C2525&lt;(INT(INPUT!$I$1)-INPUT!$I$2),"Off Meds",IF(C2525&lt;=(INT(INPUT!$I$1)+INPUT!$I$2),"Washout","On Meds"))))</f>
        <v/>
      </c>
      <c r="F2525">
        <f>IF(B2525="","",1.509*(LN(B2525)^1.084-5.381))</f>
        <v/>
      </c>
      <c r="G2525">
        <f>IF(F2525="","",IF(F2525&lt;0,10*F2525^2,0))</f>
        <v/>
      </c>
      <c r="H2525">
        <f>IF(F2525="","",IF(F2525&gt;0,10*F2525^2,0))</f>
        <v/>
      </c>
    </row>
    <row r="2526">
      <c r="A2526">
        <f>Input!A2526</f>
        <v/>
      </c>
      <c r="B2526">
        <f>IF(ISNUMBER(Input!B2526),IF(AND(Input!B2526&gt;=20,Input!B2526&lt;=700),Input!B2526,""),"")</f>
        <v/>
      </c>
      <c r="C2526">
        <f>IF(B2526="","",INT(A2526))</f>
        <v/>
      </c>
      <c r="D2526">
        <f>IF(B2526="","",HOUR(A2526))</f>
        <v/>
      </c>
      <c r="E2526">
        <f>IF(B2526="","",IF(INPUT!$I$1="","",IF(C2526&lt;(INT(INPUT!$I$1)-INPUT!$I$2),"Off Meds",IF(C2526&lt;=(INT(INPUT!$I$1)+INPUT!$I$2),"Washout","On Meds"))))</f>
        <v/>
      </c>
      <c r="F2526">
        <f>IF(B2526="","",1.509*(LN(B2526)^1.084-5.381))</f>
        <v/>
      </c>
      <c r="G2526">
        <f>IF(F2526="","",IF(F2526&lt;0,10*F2526^2,0))</f>
        <v/>
      </c>
      <c r="H2526">
        <f>IF(F2526="","",IF(F2526&gt;0,10*F2526^2,0))</f>
        <v/>
      </c>
    </row>
    <row r="2527">
      <c r="A2527">
        <f>Input!A2527</f>
        <v/>
      </c>
      <c r="B2527">
        <f>IF(ISNUMBER(Input!B2527),IF(AND(Input!B2527&gt;=20,Input!B2527&lt;=700),Input!B2527,""),"")</f>
        <v/>
      </c>
      <c r="C2527">
        <f>IF(B2527="","",INT(A2527))</f>
        <v/>
      </c>
      <c r="D2527">
        <f>IF(B2527="","",HOUR(A2527))</f>
        <v/>
      </c>
      <c r="E2527">
        <f>IF(B2527="","",IF(INPUT!$I$1="","",IF(C2527&lt;(INT(INPUT!$I$1)-INPUT!$I$2),"Off Meds",IF(C2527&lt;=(INT(INPUT!$I$1)+INPUT!$I$2),"Washout","On Meds"))))</f>
        <v/>
      </c>
      <c r="F2527">
        <f>IF(B2527="","",1.509*(LN(B2527)^1.084-5.381))</f>
        <v/>
      </c>
      <c r="G2527">
        <f>IF(F2527="","",IF(F2527&lt;0,10*F2527^2,0))</f>
        <v/>
      </c>
      <c r="H2527">
        <f>IF(F2527="","",IF(F2527&gt;0,10*F2527^2,0))</f>
        <v/>
      </c>
    </row>
    <row r="2528">
      <c r="A2528">
        <f>Input!A2528</f>
        <v/>
      </c>
      <c r="B2528">
        <f>IF(ISNUMBER(Input!B2528),IF(AND(Input!B2528&gt;=20,Input!B2528&lt;=700),Input!B2528,""),"")</f>
        <v/>
      </c>
      <c r="C2528">
        <f>IF(B2528="","",INT(A2528))</f>
        <v/>
      </c>
      <c r="D2528">
        <f>IF(B2528="","",HOUR(A2528))</f>
        <v/>
      </c>
      <c r="E2528">
        <f>IF(B2528="","",IF(INPUT!$I$1="","",IF(C2528&lt;(INT(INPUT!$I$1)-INPUT!$I$2),"Off Meds",IF(C2528&lt;=(INT(INPUT!$I$1)+INPUT!$I$2),"Washout","On Meds"))))</f>
        <v/>
      </c>
      <c r="F2528">
        <f>IF(B2528="","",1.509*(LN(B2528)^1.084-5.381))</f>
        <v/>
      </c>
      <c r="G2528">
        <f>IF(F2528="","",IF(F2528&lt;0,10*F2528^2,0))</f>
        <v/>
      </c>
      <c r="H2528">
        <f>IF(F2528="","",IF(F2528&gt;0,10*F2528^2,0))</f>
        <v/>
      </c>
    </row>
    <row r="2529">
      <c r="A2529">
        <f>Input!A2529</f>
        <v/>
      </c>
      <c r="B2529">
        <f>IF(ISNUMBER(Input!B2529),IF(AND(Input!B2529&gt;=20,Input!B2529&lt;=700),Input!B2529,""),"")</f>
        <v/>
      </c>
      <c r="C2529">
        <f>IF(B2529="","",INT(A2529))</f>
        <v/>
      </c>
      <c r="D2529">
        <f>IF(B2529="","",HOUR(A2529))</f>
        <v/>
      </c>
      <c r="E2529">
        <f>IF(B2529="","",IF(INPUT!$I$1="","",IF(C2529&lt;(INT(INPUT!$I$1)-INPUT!$I$2),"Off Meds",IF(C2529&lt;=(INT(INPUT!$I$1)+INPUT!$I$2),"Washout","On Meds"))))</f>
        <v/>
      </c>
      <c r="F2529">
        <f>IF(B2529="","",1.509*(LN(B2529)^1.084-5.381))</f>
        <v/>
      </c>
      <c r="G2529">
        <f>IF(F2529="","",IF(F2529&lt;0,10*F2529^2,0))</f>
        <v/>
      </c>
      <c r="H2529">
        <f>IF(F2529="","",IF(F2529&gt;0,10*F2529^2,0))</f>
        <v/>
      </c>
    </row>
    <row r="2530">
      <c r="A2530">
        <f>Input!A2530</f>
        <v/>
      </c>
      <c r="B2530">
        <f>IF(ISNUMBER(Input!B2530),IF(AND(Input!B2530&gt;=20,Input!B2530&lt;=700),Input!B2530,""),"")</f>
        <v/>
      </c>
      <c r="C2530">
        <f>IF(B2530="","",INT(A2530))</f>
        <v/>
      </c>
      <c r="D2530">
        <f>IF(B2530="","",HOUR(A2530))</f>
        <v/>
      </c>
      <c r="E2530">
        <f>IF(B2530="","",IF(INPUT!$I$1="","",IF(C2530&lt;(INT(INPUT!$I$1)-INPUT!$I$2),"Off Meds",IF(C2530&lt;=(INT(INPUT!$I$1)+INPUT!$I$2),"Washout","On Meds"))))</f>
        <v/>
      </c>
      <c r="F2530">
        <f>IF(B2530="","",1.509*(LN(B2530)^1.084-5.381))</f>
        <v/>
      </c>
      <c r="G2530">
        <f>IF(F2530="","",IF(F2530&lt;0,10*F2530^2,0))</f>
        <v/>
      </c>
      <c r="H2530">
        <f>IF(F2530="","",IF(F2530&gt;0,10*F2530^2,0))</f>
        <v/>
      </c>
    </row>
    <row r="2531">
      <c r="A2531">
        <f>Input!A2531</f>
        <v/>
      </c>
      <c r="B2531">
        <f>IF(ISNUMBER(Input!B2531),IF(AND(Input!B2531&gt;=20,Input!B2531&lt;=700),Input!B2531,""),"")</f>
        <v/>
      </c>
      <c r="C2531">
        <f>IF(B2531="","",INT(A2531))</f>
        <v/>
      </c>
      <c r="D2531">
        <f>IF(B2531="","",HOUR(A2531))</f>
        <v/>
      </c>
      <c r="E2531">
        <f>IF(B2531="","",IF(INPUT!$I$1="","",IF(C2531&lt;(INT(INPUT!$I$1)-INPUT!$I$2),"Off Meds",IF(C2531&lt;=(INT(INPUT!$I$1)+INPUT!$I$2),"Washout","On Meds"))))</f>
        <v/>
      </c>
      <c r="F2531">
        <f>IF(B2531="","",1.509*(LN(B2531)^1.084-5.381))</f>
        <v/>
      </c>
      <c r="G2531">
        <f>IF(F2531="","",IF(F2531&lt;0,10*F2531^2,0))</f>
        <v/>
      </c>
      <c r="H2531">
        <f>IF(F2531="","",IF(F2531&gt;0,10*F2531^2,0))</f>
        <v/>
      </c>
    </row>
    <row r="2532">
      <c r="A2532">
        <f>Input!A2532</f>
        <v/>
      </c>
      <c r="B2532">
        <f>IF(ISNUMBER(Input!B2532),IF(AND(Input!B2532&gt;=20,Input!B2532&lt;=700),Input!B2532,""),"")</f>
        <v/>
      </c>
      <c r="C2532">
        <f>IF(B2532="","",INT(A2532))</f>
        <v/>
      </c>
      <c r="D2532">
        <f>IF(B2532="","",HOUR(A2532))</f>
        <v/>
      </c>
      <c r="E2532">
        <f>IF(B2532="","",IF(INPUT!$I$1="","",IF(C2532&lt;(INT(INPUT!$I$1)-INPUT!$I$2),"Off Meds",IF(C2532&lt;=(INT(INPUT!$I$1)+INPUT!$I$2),"Washout","On Meds"))))</f>
        <v/>
      </c>
      <c r="F2532">
        <f>IF(B2532="","",1.509*(LN(B2532)^1.084-5.381))</f>
        <v/>
      </c>
      <c r="G2532">
        <f>IF(F2532="","",IF(F2532&lt;0,10*F2532^2,0))</f>
        <v/>
      </c>
      <c r="H2532">
        <f>IF(F2532="","",IF(F2532&gt;0,10*F2532^2,0))</f>
        <v/>
      </c>
    </row>
    <row r="2533">
      <c r="A2533">
        <f>Input!A2533</f>
        <v/>
      </c>
      <c r="B2533">
        <f>IF(ISNUMBER(Input!B2533),IF(AND(Input!B2533&gt;=20,Input!B2533&lt;=700),Input!B2533,""),"")</f>
        <v/>
      </c>
      <c r="C2533">
        <f>IF(B2533="","",INT(A2533))</f>
        <v/>
      </c>
      <c r="D2533">
        <f>IF(B2533="","",HOUR(A2533))</f>
        <v/>
      </c>
      <c r="E2533">
        <f>IF(B2533="","",IF(INPUT!$I$1="","",IF(C2533&lt;(INT(INPUT!$I$1)-INPUT!$I$2),"Off Meds",IF(C2533&lt;=(INT(INPUT!$I$1)+INPUT!$I$2),"Washout","On Meds"))))</f>
        <v/>
      </c>
      <c r="F2533">
        <f>IF(B2533="","",1.509*(LN(B2533)^1.084-5.381))</f>
        <v/>
      </c>
      <c r="G2533">
        <f>IF(F2533="","",IF(F2533&lt;0,10*F2533^2,0))</f>
        <v/>
      </c>
      <c r="H2533">
        <f>IF(F2533="","",IF(F2533&gt;0,10*F2533^2,0))</f>
        <v/>
      </c>
    </row>
    <row r="2534">
      <c r="A2534">
        <f>Input!A2534</f>
        <v/>
      </c>
      <c r="B2534">
        <f>IF(ISNUMBER(Input!B2534),IF(AND(Input!B2534&gt;=20,Input!B2534&lt;=700),Input!B2534,""),"")</f>
        <v/>
      </c>
      <c r="C2534">
        <f>IF(B2534="","",INT(A2534))</f>
        <v/>
      </c>
      <c r="D2534">
        <f>IF(B2534="","",HOUR(A2534))</f>
        <v/>
      </c>
      <c r="E2534">
        <f>IF(B2534="","",IF(INPUT!$I$1="","",IF(C2534&lt;(INT(INPUT!$I$1)-INPUT!$I$2),"Off Meds",IF(C2534&lt;=(INT(INPUT!$I$1)+INPUT!$I$2),"Washout","On Meds"))))</f>
        <v/>
      </c>
      <c r="F2534">
        <f>IF(B2534="","",1.509*(LN(B2534)^1.084-5.381))</f>
        <v/>
      </c>
      <c r="G2534">
        <f>IF(F2534="","",IF(F2534&lt;0,10*F2534^2,0))</f>
        <v/>
      </c>
      <c r="H2534">
        <f>IF(F2534="","",IF(F2534&gt;0,10*F2534^2,0))</f>
        <v/>
      </c>
    </row>
    <row r="2535">
      <c r="A2535">
        <f>Input!A2535</f>
        <v/>
      </c>
      <c r="B2535">
        <f>IF(ISNUMBER(Input!B2535),IF(AND(Input!B2535&gt;=20,Input!B2535&lt;=700),Input!B2535,""),"")</f>
        <v/>
      </c>
      <c r="C2535">
        <f>IF(B2535="","",INT(A2535))</f>
        <v/>
      </c>
      <c r="D2535">
        <f>IF(B2535="","",HOUR(A2535))</f>
        <v/>
      </c>
      <c r="E2535">
        <f>IF(B2535="","",IF(INPUT!$I$1="","",IF(C2535&lt;(INT(INPUT!$I$1)-INPUT!$I$2),"Off Meds",IF(C2535&lt;=(INT(INPUT!$I$1)+INPUT!$I$2),"Washout","On Meds"))))</f>
        <v/>
      </c>
      <c r="F2535">
        <f>IF(B2535="","",1.509*(LN(B2535)^1.084-5.381))</f>
        <v/>
      </c>
      <c r="G2535">
        <f>IF(F2535="","",IF(F2535&lt;0,10*F2535^2,0))</f>
        <v/>
      </c>
      <c r="H2535">
        <f>IF(F2535="","",IF(F2535&gt;0,10*F2535^2,0))</f>
        <v/>
      </c>
    </row>
    <row r="2536">
      <c r="A2536">
        <f>Input!A2536</f>
        <v/>
      </c>
      <c r="B2536">
        <f>IF(ISNUMBER(Input!B2536),IF(AND(Input!B2536&gt;=20,Input!B2536&lt;=700),Input!B2536,""),"")</f>
        <v/>
      </c>
      <c r="C2536">
        <f>IF(B2536="","",INT(A2536))</f>
        <v/>
      </c>
      <c r="D2536">
        <f>IF(B2536="","",HOUR(A2536))</f>
        <v/>
      </c>
      <c r="E2536">
        <f>IF(B2536="","",IF(INPUT!$I$1="","",IF(C2536&lt;(INT(INPUT!$I$1)-INPUT!$I$2),"Off Meds",IF(C2536&lt;=(INT(INPUT!$I$1)+INPUT!$I$2),"Washout","On Meds"))))</f>
        <v/>
      </c>
      <c r="F2536">
        <f>IF(B2536="","",1.509*(LN(B2536)^1.084-5.381))</f>
        <v/>
      </c>
      <c r="G2536">
        <f>IF(F2536="","",IF(F2536&lt;0,10*F2536^2,0))</f>
        <v/>
      </c>
      <c r="H2536">
        <f>IF(F2536="","",IF(F2536&gt;0,10*F2536^2,0))</f>
        <v/>
      </c>
    </row>
    <row r="2537">
      <c r="A2537">
        <f>Input!A2537</f>
        <v/>
      </c>
      <c r="B2537">
        <f>IF(ISNUMBER(Input!B2537),IF(AND(Input!B2537&gt;=20,Input!B2537&lt;=700),Input!B2537,""),"")</f>
        <v/>
      </c>
      <c r="C2537">
        <f>IF(B2537="","",INT(A2537))</f>
        <v/>
      </c>
      <c r="D2537">
        <f>IF(B2537="","",HOUR(A2537))</f>
        <v/>
      </c>
      <c r="E2537">
        <f>IF(B2537="","",IF(INPUT!$I$1="","",IF(C2537&lt;(INT(INPUT!$I$1)-INPUT!$I$2),"Off Meds",IF(C2537&lt;=(INT(INPUT!$I$1)+INPUT!$I$2),"Washout","On Meds"))))</f>
        <v/>
      </c>
      <c r="F2537">
        <f>IF(B2537="","",1.509*(LN(B2537)^1.084-5.381))</f>
        <v/>
      </c>
      <c r="G2537">
        <f>IF(F2537="","",IF(F2537&lt;0,10*F2537^2,0))</f>
        <v/>
      </c>
      <c r="H2537">
        <f>IF(F2537="","",IF(F2537&gt;0,10*F2537^2,0))</f>
        <v/>
      </c>
    </row>
    <row r="2538">
      <c r="A2538">
        <f>Input!A2538</f>
        <v/>
      </c>
      <c r="B2538">
        <f>IF(ISNUMBER(Input!B2538),IF(AND(Input!B2538&gt;=20,Input!B2538&lt;=700),Input!B2538,""),"")</f>
        <v/>
      </c>
      <c r="C2538">
        <f>IF(B2538="","",INT(A2538))</f>
        <v/>
      </c>
      <c r="D2538">
        <f>IF(B2538="","",HOUR(A2538))</f>
        <v/>
      </c>
      <c r="E2538">
        <f>IF(B2538="","",IF(INPUT!$I$1="","",IF(C2538&lt;(INT(INPUT!$I$1)-INPUT!$I$2),"Off Meds",IF(C2538&lt;=(INT(INPUT!$I$1)+INPUT!$I$2),"Washout","On Meds"))))</f>
        <v/>
      </c>
      <c r="F2538">
        <f>IF(B2538="","",1.509*(LN(B2538)^1.084-5.381))</f>
        <v/>
      </c>
      <c r="G2538">
        <f>IF(F2538="","",IF(F2538&lt;0,10*F2538^2,0))</f>
        <v/>
      </c>
      <c r="H2538">
        <f>IF(F2538="","",IF(F2538&gt;0,10*F2538^2,0))</f>
        <v/>
      </c>
    </row>
    <row r="2539">
      <c r="A2539">
        <f>Input!A2539</f>
        <v/>
      </c>
      <c r="B2539">
        <f>IF(ISNUMBER(Input!B2539),IF(AND(Input!B2539&gt;=20,Input!B2539&lt;=700),Input!B2539,""),"")</f>
        <v/>
      </c>
      <c r="C2539">
        <f>IF(B2539="","",INT(A2539))</f>
        <v/>
      </c>
      <c r="D2539">
        <f>IF(B2539="","",HOUR(A2539))</f>
        <v/>
      </c>
      <c r="E2539">
        <f>IF(B2539="","",IF(INPUT!$I$1="","",IF(C2539&lt;(INT(INPUT!$I$1)-INPUT!$I$2),"Off Meds",IF(C2539&lt;=(INT(INPUT!$I$1)+INPUT!$I$2),"Washout","On Meds"))))</f>
        <v/>
      </c>
      <c r="F2539">
        <f>IF(B2539="","",1.509*(LN(B2539)^1.084-5.381))</f>
        <v/>
      </c>
      <c r="G2539">
        <f>IF(F2539="","",IF(F2539&lt;0,10*F2539^2,0))</f>
        <v/>
      </c>
      <c r="H2539">
        <f>IF(F2539="","",IF(F2539&gt;0,10*F2539^2,0))</f>
        <v/>
      </c>
    </row>
    <row r="2540">
      <c r="A2540">
        <f>Input!A2540</f>
        <v/>
      </c>
      <c r="B2540">
        <f>IF(ISNUMBER(Input!B2540),IF(AND(Input!B2540&gt;=20,Input!B2540&lt;=700),Input!B2540,""),"")</f>
        <v/>
      </c>
      <c r="C2540">
        <f>IF(B2540="","",INT(A2540))</f>
        <v/>
      </c>
      <c r="D2540">
        <f>IF(B2540="","",HOUR(A2540))</f>
        <v/>
      </c>
      <c r="E2540">
        <f>IF(B2540="","",IF(INPUT!$I$1="","",IF(C2540&lt;(INT(INPUT!$I$1)-INPUT!$I$2),"Off Meds",IF(C2540&lt;=(INT(INPUT!$I$1)+INPUT!$I$2),"Washout","On Meds"))))</f>
        <v/>
      </c>
      <c r="F2540">
        <f>IF(B2540="","",1.509*(LN(B2540)^1.084-5.381))</f>
        <v/>
      </c>
      <c r="G2540">
        <f>IF(F2540="","",IF(F2540&lt;0,10*F2540^2,0))</f>
        <v/>
      </c>
      <c r="H2540">
        <f>IF(F2540="","",IF(F2540&gt;0,10*F2540^2,0))</f>
        <v/>
      </c>
    </row>
    <row r="2541">
      <c r="A2541">
        <f>Input!A2541</f>
        <v/>
      </c>
      <c r="B2541">
        <f>IF(ISNUMBER(Input!B2541),IF(AND(Input!B2541&gt;=20,Input!B2541&lt;=700),Input!B2541,""),"")</f>
        <v/>
      </c>
      <c r="C2541">
        <f>IF(B2541="","",INT(A2541))</f>
        <v/>
      </c>
      <c r="D2541">
        <f>IF(B2541="","",HOUR(A2541))</f>
        <v/>
      </c>
      <c r="E2541">
        <f>IF(B2541="","",IF(INPUT!$I$1="","",IF(C2541&lt;(INT(INPUT!$I$1)-INPUT!$I$2),"Off Meds",IF(C2541&lt;=(INT(INPUT!$I$1)+INPUT!$I$2),"Washout","On Meds"))))</f>
        <v/>
      </c>
      <c r="F2541">
        <f>IF(B2541="","",1.509*(LN(B2541)^1.084-5.381))</f>
        <v/>
      </c>
      <c r="G2541">
        <f>IF(F2541="","",IF(F2541&lt;0,10*F2541^2,0))</f>
        <v/>
      </c>
      <c r="H2541">
        <f>IF(F2541="","",IF(F2541&gt;0,10*F2541^2,0))</f>
        <v/>
      </c>
    </row>
    <row r="2542">
      <c r="A2542">
        <f>Input!A2542</f>
        <v/>
      </c>
      <c r="B2542">
        <f>IF(ISNUMBER(Input!B2542),IF(AND(Input!B2542&gt;=20,Input!B2542&lt;=700),Input!B2542,""),"")</f>
        <v/>
      </c>
      <c r="C2542">
        <f>IF(B2542="","",INT(A2542))</f>
        <v/>
      </c>
      <c r="D2542">
        <f>IF(B2542="","",HOUR(A2542))</f>
        <v/>
      </c>
      <c r="E2542">
        <f>IF(B2542="","",IF(INPUT!$I$1="","",IF(C2542&lt;(INT(INPUT!$I$1)-INPUT!$I$2),"Off Meds",IF(C2542&lt;=(INT(INPUT!$I$1)+INPUT!$I$2),"Washout","On Meds"))))</f>
        <v/>
      </c>
      <c r="F2542">
        <f>IF(B2542="","",1.509*(LN(B2542)^1.084-5.381))</f>
        <v/>
      </c>
      <c r="G2542">
        <f>IF(F2542="","",IF(F2542&lt;0,10*F2542^2,0))</f>
        <v/>
      </c>
      <c r="H2542">
        <f>IF(F2542="","",IF(F2542&gt;0,10*F2542^2,0))</f>
        <v/>
      </c>
    </row>
    <row r="2543">
      <c r="A2543">
        <f>Input!A2543</f>
        <v/>
      </c>
      <c r="B2543">
        <f>IF(ISNUMBER(Input!B2543),IF(AND(Input!B2543&gt;=20,Input!B2543&lt;=700),Input!B2543,""),"")</f>
        <v/>
      </c>
      <c r="C2543">
        <f>IF(B2543="","",INT(A2543))</f>
        <v/>
      </c>
      <c r="D2543">
        <f>IF(B2543="","",HOUR(A2543))</f>
        <v/>
      </c>
      <c r="E2543">
        <f>IF(B2543="","",IF(INPUT!$I$1="","",IF(C2543&lt;(INT(INPUT!$I$1)-INPUT!$I$2),"Off Meds",IF(C2543&lt;=(INT(INPUT!$I$1)+INPUT!$I$2),"Washout","On Meds"))))</f>
        <v/>
      </c>
      <c r="F2543">
        <f>IF(B2543="","",1.509*(LN(B2543)^1.084-5.381))</f>
        <v/>
      </c>
      <c r="G2543">
        <f>IF(F2543="","",IF(F2543&lt;0,10*F2543^2,0))</f>
        <v/>
      </c>
      <c r="H2543">
        <f>IF(F2543="","",IF(F2543&gt;0,10*F2543^2,0))</f>
        <v/>
      </c>
    </row>
    <row r="2544">
      <c r="A2544">
        <f>Input!A2544</f>
        <v/>
      </c>
      <c r="B2544">
        <f>IF(ISNUMBER(Input!B2544),IF(AND(Input!B2544&gt;=20,Input!B2544&lt;=700),Input!B2544,""),"")</f>
        <v/>
      </c>
      <c r="C2544">
        <f>IF(B2544="","",INT(A2544))</f>
        <v/>
      </c>
      <c r="D2544">
        <f>IF(B2544="","",HOUR(A2544))</f>
        <v/>
      </c>
      <c r="E2544">
        <f>IF(B2544="","",IF(INPUT!$I$1="","",IF(C2544&lt;(INT(INPUT!$I$1)-INPUT!$I$2),"Off Meds",IF(C2544&lt;=(INT(INPUT!$I$1)+INPUT!$I$2),"Washout","On Meds"))))</f>
        <v/>
      </c>
      <c r="F2544">
        <f>IF(B2544="","",1.509*(LN(B2544)^1.084-5.381))</f>
        <v/>
      </c>
      <c r="G2544">
        <f>IF(F2544="","",IF(F2544&lt;0,10*F2544^2,0))</f>
        <v/>
      </c>
      <c r="H2544">
        <f>IF(F2544="","",IF(F2544&gt;0,10*F2544^2,0))</f>
        <v/>
      </c>
    </row>
    <row r="2545">
      <c r="A2545">
        <f>Input!A2545</f>
        <v/>
      </c>
      <c r="B2545">
        <f>IF(ISNUMBER(Input!B2545),IF(AND(Input!B2545&gt;=20,Input!B2545&lt;=700),Input!B2545,""),"")</f>
        <v/>
      </c>
      <c r="C2545">
        <f>IF(B2545="","",INT(A2545))</f>
        <v/>
      </c>
      <c r="D2545">
        <f>IF(B2545="","",HOUR(A2545))</f>
        <v/>
      </c>
      <c r="E2545">
        <f>IF(B2545="","",IF(INPUT!$I$1="","",IF(C2545&lt;(INT(INPUT!$I$1)-INPUT!$I$2),"Off Meds",IF(C2545&lt;=(INT(INPUT!$I$1)+INPUT!$I$2),"Washout","On Meds"))))</f>
        <v/>
      </c>
      <c r="F2545">
        <f>IF(B2545="","",1.509*(LN(B2545)^1.084-5.381))</f>
        <v/>
      </c>
      <c r="G2545">
        <f>IF(F2545="","",IF(F2545&lt;0,10*F2545^2,0))</f>
        <v/>
      </c>
      <c r="H2545">
        <f>IF(F2545="","",IF(F2545&gt;0,10*F2545^2,0))</f>
        <v/>
      </c>
    </row>
    <row r="2546">
      <c r="A2546">
        <f>Input!A2546</f>
        <v/>
      </c>
      <c r="B2546">
        <f>IF(ISNUMBER(Input!B2546),IF(AND(Input!B2546&gt;=20,Input!B2546&lt;=700),Input!B2546,""),"")</f>
        <v/>
      </c>
      <c r="C2546">
        <f>IF(B2546="","",INT(A2546))</f>
        <v/>
      </c>
      <c r="D2546">
        <f>IF(B2546="","",HOUR(A2546))</f>
        <v/>
      </c>
      <c r="E2546">
        <f>IF(B2546="","",IF(INPUT!$I$1="","",IF(C2546&lt;(INT(INPUT!$I$1)-INPUT!$I$2),"Off Meds",IF(C2546&lt;=(INT(INPUT!$I$1)+INPUT!$I$2),"Washout","On Meds"))))</f>
        <v/>
      </c>
      <c r="F2546">
        <f>IF(B2546="","",1.509*(LN(B2546)^1.084-5.381))</f>
        <v/>
      </c>
      <c r="G2546">
        <f>IF(F2546="","",IF(F2546&lt;0,10*F2546^2,0))</f>
        <v/>
      </c>
      <c r="H2546">
        <f>IF(F2546="","",IF(F2546&gt;0,10*F2546^2,0))</f>
        <v/>
      </c>
    </row>
    <row r="2547">
      <c r="A2547">
        <f>Input!A2547</f>
        <v/>
      </c>
      <c r="B2547">
        <f>IF(ISNUMBER(Input!B2547),IF(AND(Input!B2547&gt;=20,Input!B2547&lt;=700),Input!B2547,""),"")</f>
        <v/>
      </c>
      <c r="C2547">
        <f>IF(B2547="","",INT(A2547))</f>
        <v/>
      </c>
      <c r="D2547">
        <f>IF(B2547="","",HOUR(A2547))</f>
        <v/>
      </c>
      <c r="E2547">
        <f>IF(B2547="","",IF(INPUT!$I$1="","",IF(C2547&lt;(INT(INPUT!$I$1)-INPUT!$I$2),"Off Meds",IF(C2547&lt;=(INT(INPUT!$I$1)+INPUT!$I$2),"Washout","On Meds"))))</f>
        <v/>
      </c>
      <c r="F2547">
        <f>IF(B2547="","",1.509*(LN(B2547)^1.084-5.381))</f>
        <v/>
      </c>
      <c r="G2547">
        <f>IF(F2547="","",IF(F2547&lt;0,10*F2547^2,0))</f>
        <v/>
      </c>
      <c r="H2547">
        <f>IF(F2547="","",IF(F2547&gt;0,10*F2547^2,0))</f>
        <v/>
      </c>
    </row>
    <row r="2548">
      <c r="A2548">
        <f>Input!A2548</f>
        <v/>
      </c>
      <c r="B2548">
        <f>IF(ISNUMBER(Input!B2548),IF(AND(Input!B2548&gt;=20,Input!B2548&lt;=700),Input!B2548,""),"")</f>
        <v/>
      </c>
      <c r="C2548">
        <f>IF(B2548="","",INT(A2548))</f>
        <v/>
      </c>
      <c r="D2548">
        <f>IF(B2548="","",HOUR(A2548))</f>
        <v/>
      </c>
      <c r="E2548">
        <f>IF(B2548="","",IF(INPUT!$I$1="","",IF(C2548&lt;(INT(INPUT!$I$1)-INPUT!$I$2),"Off Meds",IF(C2548&lt;=(INT(INPUT!$I$1)+INPUT!$I$2),"Washout","On Meds"))))</f>
        <v/>
      </c>
      <c r="F2548">
        <f>IF(B2548="","",1.509*(LN(B2548)^1.084-5.381))</f>
        <v/>
      </c>
      <c r="G2548">
        <f>IF(F2548="","",IF(F2548&lt;0,10*F2548^2,0))</f>
        <v/>
      </c>
      <c r="H2548">
        <f>IF(F2548="","",IF(F2548&gt;0,10*F2548^2,0))</f>
        <v/>
      </c>
    </row>
    <row r="2549">
      <c r="A2549">
        <f>Input!A2549</f>
        <v/>
      </c>
      <c r="B2549">
        <f>IF(ISNUMBER(Input!B2549),IF(AND(Input!B2549&gt;=20,Input!B2549&lt;=700),Input!B2549,""),"")</f>
        <v/>
      </c>
      <c r="C2549">
        <f>IF(B2549="","",INT(A2549))</f>
        <v/>
      </c>
      <c r="D2549">
        <f>IF(B2549="","",HOUR(A2549))</f>
        <v/>
      </c>
      <c r="E2549">
        <f>IF(B2549="","",IF(INPUT!$I$1="","",IF(C2549&lt;(INT(INPUT!$I$1)-INPUT!$I$2),"Off Meds",IF(C2549&lt;=(INT(INPUT!$I$1)+INPUT!$I$2),"Washout","On Meds"))))</f>
        <v/>
      </c>
      <c r="F2549">
        <f>IF(B2549="","",1.509*(LN(B2549)^1.084-5.381))</f>
        <v/>
      </c>
      <c r="G2549">
        <f>IF(F2549="","",IF(F2549&lt;0,10*F2549^2,0))</f>
        <v/>
      </c>
      <c r="H2549">
        <f>IF(F2549="","",IF(F2549&gt;0,10*F2549^2,0))</f>
        <v/>
      </c>
    </row>
    <row r="2550">
      <c r="A2550">
        <f>Input!A2550</f>
        <v/>
      </c>
      <c r="B2550">
        <f>IF(ISNUMBER(Input!B2550),IF(AND(Input!B2550&gt;=20,Input!B2550&lt;=700),Input!B2550,""),"")</f>
        <v/>
      </c>
      <c r="C2550">
        <f>IF(B2550="","",INT(A2550))</f>
        <v/>
      </c>
      <c r="D2550">
        <f>IF(B2550="","",HOUR(A2550))</f>
        <v/>
      </c>
      <c r="E2550">
        <f>IF(B2550="","",IF(INPUT!$I$1="","",IF(C2550&lt;(INT(INPUT!$I$1)-INPUT!$I$2),"Off Meds",IF(C2550&lt;=(INT(INPUT!$I$1)+INPUT!$I$2),"Washout","On Meds"))))</f>
        <v/>
      </c>
      <c r="F2550">
        <f>IF(B2550="","",1.509*(LN(B2550)^1.084-5.381))</f>
        <v/>
      </c>
      <c r="G2550">
        <f>IF(F2550="","",IF(F2550&lt;0,10*F2550^2,0))</f>
        <v/>
      </c>
      <c r="H2550">
        <f>IF(F2550="","",IF(F2550&gt;0,10*F2550^2,0))</f>
        <v/>
      </c>
    </row>
    <row r="2551">
      <c r="A2551">
        <f>Input!A2551</f>
        <v/>
      </c>
      <c r="B2551">
        <f>IF(ISNUMBER(Input!B2551),IF(AND(Input!B2551&gt;=20,Input!B2551&lt;=700),Input!B2551,""),"")</f>
        <v/>
      </c>
      <c r="C2551">
        <f>IF(B2551="","",INT(A2551))</f>
        <v/>
      </c>
      <c r="D2551">
        <f>IF(B2551="","",HOUR(A2551))</f>
        <v/>
      </c>
      <c r="E2551">
        <f>IF(B2551="","",IF(INPUT!$I$1="","",IF(C2551&lt;(INT(INPUT!$I$1)-INPUT!$I$2),"Off Meds",IF(C2551&lt;=(INT(INPUT!$I$1)+INPUT!$I$2),"Washout","On Meds"))))</f>
        <v/>
      </c>
      <c r="F2551">
        <f>IF(B2551="","",1.509*(LN(B2551)^1.084-5.381))</f>
        <v/>
      </c>
      <c r="G2551">
        <f>IF(F2551="","",IF(F2551&lt;0,10*F2551^2,0))</f>
        <v/>
      </c>
      <c r="H2551">
        <f>IF(F2551="","",IF(F2551&gt;0,10*F2551^2,0))</f>
        <v/>
      </c>
    </row>
    <row r="2552">
      <c r="A2552">
        <f>Input!A2552</f>
        <v/>
      </c>
      <c r="B2552">
        <f>IF(ISNUMBER(Input!B2552),IF(AND(Input!B2552&gt;=20,Input!B2552&lt;=700),Input!B2552,""),"")</f>
        <v/>
      </c>
      <c r="C2552">
        <f>IF(B2552="","",INT(A2552))</f>
        <v/>
      </c>
      <c r="D2552">
        <f>IF(B2552="","",HOUR(A2552))</f>
        <v/>
      </c>
      <c r="E2552">
        <f>IF(B2552="","",IF(INPUT!$I$1="","",IF(C2552&lt;(INT(INPUT!$I$1)-INPUT!$I$2),"Off Meds",IF(C2552&lt;=(INT(INPUT!$I$1)+INPUT!$I$2),"Washout","On Meds"))))</f>
        <v/>
      </c>
      <c r="F2552">
        <f>IF(B2552="","",1.509*(LN(B2552)^1.084-5.381))</f>
        <v/>
      </c>
      <c r="G2552">
        <f>IF(F2552="","",IF(F2552&lt;0,10*F2552^2,0))</f>
        <v/>
      </c>
      <c r="H2552">
        <f>IF(F2552="","",IF(F2552&gt;0,10*F2552^2,0))</f>
        <v/>
      </c>
    </row>
    <row r="2553">
      <c r="A2553">
        <f>Input!A2553</f>
        <v/>
      </c>
      <c r="B2553">
        <f>IF(ISNUMBER(Input!B2553),IF(AND(Input!B2553&gt;=20,Input!B2553&lt;=700),Input!B2553,""),"")</f>
        <v/>
      </c>
      <c r="C2553">
        <f>IF(B2553="","",INT(A2553))</f>
        <v/>
      </c>
      <c r="D2553">
        <f>IF(B2553="","",HOUR(A2553))</f>
        <v/>
      </c>
      <c r="E2553">
        <f>IF(B2553="","",IF(INPUT!$I$1="","",IF(C2553&lt;(INT(INPUT!$I$1)-INPUT!$I$2),"Off Meds",IF(C2553&lt;=(INT(INPUT!$I$1)+INPUT!$I$2),"Washout","On Meds"))))</f>
        <v/>
      </c>
      <c r="F2553">
        <f>IF(B2553="","",1.509*(LN(B2553)^1.084-5.381))</f>
        <v/>
      </c>
      <c r="G2553">
        <f>IF(F2553="","",IF(F2553&lt;0,10*F2553^2,0))</f>
        <v/>
      </c>
      <c r="H2553">
        <f>IF(F2553="","",IF(F2553&gt;0,10*F2553^2,0))</f>
        <v/>
      </c>
    </row>
    <row r="2554">
      <c r="A2554">
        <f>Input!A2554</f>
        <v/>
      </c>
      <c r="B2554">
        <f>IF(ISNUMBER(Input!B2554),IF(AND(Input!B2554&gt;=20,Input!B2554&lt;=700),Input!B2554,""),"")</f>
        <v/>
      </c>
      <c r="C2554">
        <f>IF(B2554="","",INT(A2554))</f>
        <v/>
      </c>
      <c r="D2554">
        <f>IF(B2554="","",HOUR(A2554))</f>
        <v/>
      </c>
      <c r="E2554">
        <f>IF(B2554="","",IF(INPUT!$I$1="","",IF(C2554&lt;(INT(INPUT!$I$1)-INPUT!$I$2),"Off Meds",IF(C2554&lt;=(INT(INPUT!$I$1)+INPUT!$I$2),"Washout","On Meds"))))</f>
        <v/>
      </c>
      <c r="F2554">
        <f>IF(B2554="","",1.509*(LN(B2554)^1.084-5.381))</f>
        <v/>
      </c>
      <c r="G2554">
        <f>IF(F2554="","",IF(F2554&lt;0,10*F2554^2,0))</f>
        <v/>
      </c>
      <c r="H2554">
        <f>IF(F2554="","",IF(F2554&gt;0,10*F2554^2,0))</f>
        <v/>
      </c>
    </row>
    <row r="2555">
      <c r="A2555">
        <f>Input!A2555</f>
        <v/>
      </c>
      <c r="B2555">
        <f>IF(ISNUMBER(Input!B2555),IF(AND(Input!B2555&gt;=20,Input!B2555&lt;=700),Input!B2555,""),"")</f>
        <v/>
      </c>
      <c r="C2555">
        <f>IF(B2555="","",INT(A2555))</f>
        <v/>
      </c>
      <c r="D2555">
        <f>IF(B2555="","",HOUR(A2555))</f>
        <v/>
      </c>
      <c r="E2555">
        <f>IF(B2555="","",IF(INPUT!$I$1="","",IF(C2555&lt;(INT(INPUT!$I$1)-INPUT!$I$2),"Off Meds",IF(C2555&lt;=(INT(INPUT!$I$1)+INPUT!$I$2),"Washout","On Meds"))))</f>
        <v/>
      </c>
      <c r="F2555">
        <f>IF(B2555="","",1.509*(LN(B2555)^1.084-5.381))</f>
        <v/>
      </c>
      <c r="G2555">
        <f>IF(F2555="","",IF(F2555&lt;0,10*F2555^2,0))</f>
        <v/>
      </c>
      <c r="H2555">
        <f>IF(F2555="","",IF(F2555&gt;0,10*F2555^2,0))</f>
        <v/>
      </c>
    </row>
    <row r="2556">
      <c r="A2556">
        <f>Input!A2556</f>
        <v/>
      </c>
      <c r="B2556">
        <f>IF(ISNUMBER(Input!B2556),IF(AND(Input!B2556&gt;=20,Input!B2556&lt;=700),Input!B2556,""),"")</f>
        <v/>
      </c>
      <c r="C2556">
        <f>IF(B2556="","",INT(A2556))</f>
        <v/>
      </c>
      <c r="D2556">
        <f>IF(B2556="","",HOUR(A2556))</f>
        <v/>
      </c>
      <c r="E2556">
        <f>IF(B2556="","",IF(INPUT!$I$1="","",IF(C2556&lt;(INT(INPUT!$I$1)-INPUT!$I$2),"Off Meds",IF(C2556&lt;=(INT(INPUT!$I$1)+INPUT!$I$2),"Washout","On Meds"))))</f>
        <v/>
      </c>
      <c r="F2556">
        <f>IF(B2556="","",1.509*(LN(B2556)^1.084-5.381))</f>
        <v/>
      </c>
      <c r="G2556">
        <f>IF(F2556="","",IF(F2556&lt;0,10*F2556^2,0))</f>
        <v/>
      </c>
      <c r="H2556">
        <f>IF(F2556="","",IF(F2556&gt;0,10*F2556^2,0))</f>
        <v/>
      </c>
    </row>
    <row r="2557">
      <c r="A2557">
        <f>Input!A2557</f>
        <v/>
      </c>
      <c r="B2557">
        <f>IF(ISNUMBER(Input!B2557),IF(AND(Input!B2557&gt;=20,Input!B2557&lt;=700),Input!B2557,""),"")</f>
        <v/>
      </c>
      <c r="C2557">
        <f>IF(B2557="","",INT(A2557))</f>
        <v/>
      </c>
      <c r="D2557">
        <f>IF(B2557="","",HOUR(A2557))</f>
        <v/>
      </c>
      <c r="E2557">
        <f>IF(B2557="","",IF(INPUT!$I$1="","",IF(C2557&lt;(INT(INPUT!$I$1)-INPUT!$I$2),"Off Meds",IF(C2557&lt;=(INT(INPUT!$I$1)+INPUT!$I$2),"Washout","On Meds"))))</f>
        <v/>
      </c>
      <c r="F2557">
        <f>IF(B2557="","",1.509*(LN(B2557)^1.084-5.381))</f>
        <v/>
      </c>
      <c r="G2557">
        <f>IF(F2557="","",IF(F2557&lt;0,10*F2557^2,0))</f>
        <v/>
      </c>
      <c r="H2557">
        <f>IF(F2557="","",IF(F2557&gt;0,10*F2557^2,0))</f>
        <v/>
      </c>
    </row>
    <row r="2558">
      <c r="A2558">
        <f>Input!A2558</f>
        <v/>
      </c>
      <c r="B2558">
        <f>IF(ISNUMBER(Input!B2558),IF(AND(Input!B2558&gt;=20,Input!B2558&lt;=700),Input!B2558,""),"")</f>
        <v/>
      </c>
      <c r="C2558">
        <f>IF(B2558="","",INT(A2558))</f>
        <v/>
      </c>
      <c r="D2558">
        <f>IF(B2558="","",HOUR(A2558))</f>
        <v/>
      </c>
      <c r="E2558">
        <f>IF(B2558="","",IF(INPUT!$I$1="","",IF(C2558&lt;(INT(INPUT!$I$1)-INPUT!$I$2),"Off Meds",IF(C2558&lt;=(INT(INPUT!$I$1)+INPUT!$I$2),"Washout","On Meds"))))</f>
        <v/>
      </c>
      <c r="F2558">
        <f>IF(B2558="","",1.509*(LN(B2558)^1.084-5.381))</f>
        <v/>
      </c>
      <c r="G2558">
        <f>IF(F2558="","",IF(F2558&lt;0,10*F2558^2,0))</f>
        <v/>
      </c>
      <c r="H2558">
        <f>IF(F2558="","",IF(F2558&gt;0,10*F2558^2,0))</f>
        <v/>
      </c>
    </row>
    <row r="2559">
      <c r="A2559">
        <f>Input!A2559</f>
        <v/>
      </c>
      <c r="B2559">
        <f>IF(ISNUMBER(Input!B2559),IF(AND(Input!B2559&gt;=20,Input!B2559&lt;=700),Input!B2559,""),"")</f>
        <v/>
      </c>
      <c r="C2559">
        <f>IF(B2559="","",INT(A2559))</f>
        <v/>
      </c>
      <c r="D2559">
        <f>IF(B2559="","",HOUR(A2559))</f>
        <v/>
      </c>
      <c r="E2559">
        <f>IF(B2559="","",IF(INPUT!$I$1="","",IF(C2559&lt;(INT(INPUT!$I$1)-INPUT!$I$2),"Off Meds",IF(C2559&lt;=(INT(INPUT!$I$1)+INPUT!$I$2),"Washout","On Meds"))))</f>
        <v/>
      </c>
      <c r="F2559">
        <f>IF(B2559="","",1.509*(LN(B2559)^1.084-5.381))</f>
        <v/>
      </c>
      <c r="G2559">
        <f>IF(F2559="","",IF(F2559&lt;0,10*F2559^2,0))</f>
        <v/>
      </c>
      <c r="H2559">
        <f>IF(F2559="","",IF(F2559&gt;0,10*F2559^2,0))</f>
        <v/>
      </c>
    </row>
    <row r="2560">
      <c r="A2560">
        <f>Input!A2560</f>
        <v/>
      </c>
      <c r="B2560">
        <f>IF(ISNUMBER(Input!B2560),IF(AND(Input!B2560&gt;=20,Input!B2560&lt;=700),Input!B2560,""),"")</f>
        <v/>
      </c>
      <c r="C2560">
        <f>IF(B2560="","",INT(A2560))</f>
        <v/>
      </c>
      <c r="D2560">
        <f>IF(B2560="","",HOUR(A2560))</f>
        <v/>
      </c>
      <c r="E2560">
        <f>IF(B2560="","",IF(INPUT!$I$1="","",IF(C2560&lt;(INT(INPUT!$I$1)-INPUT!$I$2),"Off Meds",IF(C2560&lt;=(INT(INPUT!$I$1)+INPUT!$I$2),"Washout","On Meds"))))</f>
        <v/>
      </c>
      <c r="F2560">
        <f>IF(B2560="","",1.509*(LN(B2560)^1.084-5.381))</f>
        <v/>
      </c>
      <c r="G2560">
        <f>IF(F2560="","",IF(F2560&lt;0,10*F2560^2,0))</f>
        <v/>
      </c>
      <c r="H2560">
        <f>IF(F2560="","",IF(F2560&gt;0,10*F2560^2,0))</f>
        <v/>
      </c>
    </row>
    <row r="2561">
      <c r="A2561">
        <f>Input!A2561</f>
        <v/>
      </c>
      <c r="B2561">
        <f>IF(ISNUMBER(Input!B2561),IF(AND(Input!B2561&gt;=20,Input!B2561&lt;=700),Input!B2561,""),"")</f>
        <v/>
      </c>
      <c r="C2561">
        <f>IF(B2561="","",INT(A2561))</f>
        <v/>
      </c>
      <c r="D2561">
        <f>IF(B2561="","",HOUR(A2561))</f>
        <v/>
      </c>
      <c r="E2561">
        <f>IF(B2561="","",IF(INPUT!$I$1="","",IF(C2561&lt;(INT(INPUT!$I$1)-INPUT!$I$2),"Off Meds",IF(C2561&lt;=(INT(INPUT!$I$1)+INPUT!$I$2),"Washout","On Meds"))))</f>
        <v/>
      </c>
      <c r="F2561">
        <f>IF(B2561="","",1.509*(LN(B2561)^1.084-5.381))</f>
        <v/>
      </c>
      <c r="G2561">
        <f>IF(F2561="","",IF(F2561&lt;0,10*F2561^2,0))</f>
        <v/>
      </c>
      <c r="H2561">
        <f>IF(F2561="","",IF(F2561&gt;0,10*F2561^2,0))</f>
        <v/>
      </c>
    </row>
    <row r="2562">
      <c r="A2562">
        <f>Input!A2562</f>
        <v/>
      </c>
      <c r="B2562">
        <f>IF(ISNUMBER(Input!B2562),IF(AND(Input!B2562&gt;=20,Input!B2562&lt;=700),Input!B2562,""),"")</f>
        <v/>
      </c>
      <c r="C2562">
        <f>IF(B2562="","",INT(A2562))</f>
        <v/>
      </c>
      <c r="D2562">
        <f>IF(B2562="","",HOUR(A2562))</f>
        <v/>
      </c>
      <c r="E2562">
        <f>IF(B2562="","",IF(INPUT!$I$1="","",IF(C2562&lt;(INT(INPUT!$I$1)-INPUT!$I$2),"Off Meds",IF(C2562&lt;=(INT(INPUT!$I$1)+INPUT!$I$2),"Washout","On Meds"))))</f>
        <v/>
      </c>
      <c r="F2562">
        <f>IF(B2562="","",1.509*(LN(B2562)^1.084-5.381))</f>
        <v/>
      </c>
      <c r="G2562">
        <f>IF(F2562="","",IF(F2562&lt;0,10*F2562^2,0))</f>
        <v/>
      </c>
      <c r="H2562">
        <f>IF(F2562="","",IF(F2562&gt;0,10*F2562^2,0))</f>
        <v/>
      </c>
    </row>
    <row r="2563">
      <c r="A2563">
        <f>Input!A2563</f>
        <v/>
      </c>
      <c r="B2563">
        <f>IF(ISNUMBER(Input!B2563),IF(AND(Input!B2563&gt;=20,Input!B2563&lt;=700),Input!B2563,""),"")</f>
        <v/>
      </c>
      <c r="C2563">
        <f>IF(B2563="","",INT(A2563))</f>
        <v/>
      </c>
      <c r="D2563">
        <f>IF(B2563="","",HOUR(A2563))</f>
        <v/>
      </c>
      <c r="E2563">
        <f>IF(B2563="","",IF(INPUT!$I$1="","",IF(C2563&lt;(INT(INPUT!$I$1)-INPUT!$I$2),"Off Meds",IF(C2563&lt;=(INT(INPUT!$I$1)+INPUT!$I$2),"Washout","On Meds"))))</f>
        <v/>
      </c>
      <c r="F2563">
        <f>IF(B2563="","",1.509*(LN(B2563)^1.084-5.381))</f>
        <v/>
      </c>
      <c r="G2563">
        <f>IF(F2563="","",IF(F2563&lt;0,10*F2563^2,0))</f>
        <v/>
      </c>
      <c r="H2563">
        <f>IF(F2563="","",IF(F2563&gt;0,10*F2563^2,0))</f>
        <v/>
      </c>
    </row>
    <row r="2564">
      <c r="A2564">
        <f>Input!A2564</f>
        <v/>
      </c>
      <c r="B2564">
        <f>IF(ISNUMBER(Input!B2564),IF(AND(Input!B2564&gt;=20,Input!B2564&lt;=700),Input!B2564,""),"")</f>
        <v/>
      </c>
      <c r="C2564">
        <f>IF(B2564="","",INT(A2564))</f>
        <v/>
      </c>
      <c r="D2564">
        <f>IF(B2564="","",HOUR(A2564))</f>
        <v/>
      </c>
      <c r="E2564">
        <f>IF(B2564="","",IF(INPUT!$I$1="","",IF(C2564&lt;(INT(INPUT!$I$1)-INPUT!$I$2),"Off Meds",IF(C2564&lt;=(INT(INPUT!$I$1)+INPUT!$I$2),"Washout","On Meds"))))</f>
        <v/>
      </c>
      <c r="F2564">
        <f>IF(B2564="","",1.509*(LN(B2564)^1.084-5.381))</f>
        <v/>
      </c>
      <c r="G2564">
        <f>IF(F2564="","",IF(F2564&lt;0,10*F2564^2,0))</f>
        <v/>
      </c>
      <c r="H2564">
        <f>IF(F2564="","",IF(F2564&gt;0,10*F2564^2,0))</f>
        <v/>
      </c>
    </row>
    <row r="2565">
      <c r="A2565">
        <f>Input!A2565</f>
        <v/>
      </c>
      <c r="B2565">
        <f>IF(ISNUMBER(Input!B2565),IF(AND(Input!B2565&gt;=20,Input!B2565&lt;=700),Input!B2565,""),"")</f>
        <v/>
      </c>
      <c r="C2565">
        <f>IF(B2565="","",INT(A2565))</f>
        <v/>
      </c>
      <c r="D2565">
        <f>IF(B2565="","",HOUR(A2565))</f>
        <v/>
      </c>
      <c r="E2565">
        <f>IF(B2565="","",IF(INPUT!$I$1="","",IF(C2565&lt;(INT(INPUT!$I$1)-INPUT!$I$2),"Off Meds",IF(C2565&lt;=(INT(INPUT!$I$1)+INPUT!$I$2),"Washout","On Meds"))))</f>
        <v/>
      </c>
      <c r="F2565">
        <f>IF(B2565="","",1.509*(LN(B2565)^1.084-5.381))</f>
        <v/>
      </c>
      <c r="G2565">
        <f>IF(F2565="","",IF(F2565&lt;0,10*F2565^2,0))</f>
        <v/>
      </c>
      <c r="H2565">
        <f>IF(F2565="","",IF(F2565&gt;0,10*F2565^2,0))</f>
        <v/>
      </c>
    </row>
    <row r="2566">
      <c r="A2566">
        <f>Input!A2566</f>
        <v/>
      </c>
      <c r="B2566">
        <f>IF(ISNUMBER(Input!B2566),IF(AND(Input!B2566&gt;=20,Input!B2566&lt;=700),Input!B2566,""),"")</f>
        <v/>
      </c>
      <c r="C2566">
        <f>IF(B2566="","",INT(A2566))</f>
        <v/>
      </c>
      <c r="D2566">
        <f>IF(B2566="","",HOUR(A2566))</f>
        <v/>
      </c>
      <c r="E2566">
        <f>IF(B2566="","",IF(INPUT!$I$1="","",IF(C2566&lt;(INT(INPUT!$I$1)-INPUT!$I$2),"Off Meds",IF(C2566&lt;=(INT(INPUT!$I$1)+INPUT!$I$2),"Washout","On Meds"))))</f>
        <v/>
      </c>
      <c r="F2566">
        <f>IF(B2566="","",1.509*(LN(B2566)^1.084-5.381))</f>
        <v/>
      </c>
      <c r="G2566">
        <f>IF(F2566="","",IF(F2566&lt;0,10*F2566^2,0))</f>
        <v/>
      </c>
      <c r="H2566">
        <f>IF(F2566="","",IF(F2566&gt;0,10*F2566^2,0))</f>
        <v/>
      </c>
    </row>
    <row r="2567">
      <c r="A2567">
        <f>Input!A2567</f>
        <v/>
      </c>
      <c r="B2567">
        <f>IF(ISNUMBER(Input!B2567),IF(AND(Input!B2567&gt;=20,Input!B2567&lt;=700),Input!B2567,""),"")</f>
        <v/>
      </c>
      <c r="C2567">
        <f>IF(B2567="","",INT(A2567))</f>
        <v/>
      </c>
      <c r="D2567">
        <f>IF(B2567="","",HOUR(A2567))</f>
        <v/>
      </c>
      <c r="E2567">
        <f>IF(B2567="","",IF(INPUT!$I$1="","",IF(C2567&lt;(INT(INPUT!$I$1)-INPUT!$I$2),"Off Meds",IF(C2567&lt;=(INT(INPUT!$I$1)+INPUT!$I$2),"Washout","On Meds"))))</f>
        <v/>
      </c>
      <c r="F2567">
        <f>IF(B2567="","",1.509*(LN(B2567)^1.084-5.381))</f>
        <v/>
      </c>
      <c r="G2567">
        <f>IF(F2567="","",IF(F2567&lt;0,10*F2567^2,0))</f>
        <v/>
      </c>
      <c r="H2567">
        <f>IF(F2567="","",IF(F2567&gt;0,10*F2567^2,0))</f>
        <v/>
      </c>
    </row>
    <row r="2568">
      <c r="A2568">
        <f>Input!A2568</f>
        <v/>
      </c>
      <c r="B2568">
        <f>IF(ISNUMBER(Input!B2568),IF(AND(Input!B2568&gt;=20,Input!B2568&lt;=700),Input!B2568,""),"")</f>
        <v/>
      </c>
      <c r="C2568">
        <f>IF(B2568="","",INT(A2568))</f>
        <v/>
      </c>
      <c r="D2568">
        <f>IF(B2568="","",HOUR(A2568))</f>
        <v/>
      </c>
      <c r="E2568">
        <f>IF(B2568="","",IF(INPUT!$I$1="","",IF(C2568&lt;(INT(INPUT!$I$1)-INPUT!$I$2),"Off Meds",IF(C2568&lt;=(INT(INPUT!$I$1)+INPUT!$I$2),"Washout","On Meds"))))</f>
        <v/>
      </c>
      <c r="F2568">
        <f>IF(B2568="","",1.509*(LN(B2568)^1.084-5.381))</f>
        <v/>
      </c>
      <c r="G2568">
        <f>IF(F2568="","",IF(F2568&lt;0,10*F2568^2,0))</f>
        <v/>
      </c>
      <c r="H2568">
        <f>IF(F2568="","",IF(F2568&gt;0,10*F2568^2,0))</f>
        <v/>
      </c>
    </row>
    <row r="2569">
      <c r="A2569">
        <f>Input!A2569</f>
        <v/>
      </c>
      <c r="B2569">
        <f>IF(ISNUMBER(Input!B2569),IF(AND(Input!B2569&gt;=20,Input!B2569&lt;=700),Input!B2569,""),"")</f>
        <v/>
      </c>
      <c r="C2569">
        <f>IF(B2569="","",INT(A2569))</f>
        <v/>
      </c>
      <c r="D2569">
        <f>IF(B2569="","",HOUR(A2569))</f>
        <v/>
      </c>
      <c r="E2569">
        <f>IF(B2569="","",IF(INPUT!$I$1="","",IF(C2569&lt;(INT(INPUT!$I$1)-INPUT!$I$2),"Off Meds",IF(C2569&lt;=(INT(INPUT!$I$1)+INPUT!$I$2),"Washout","On Meds"))))</f>
        <v/>
      </c>
      <c r="F2569">
        <f>IF(B2569="","",1.509*(LN(B2569)^1.084-5.381))</f>
        <v/>
      </c>
      <c r="G2569">
        <f>IF(F2569="","",IF(F2569&lt;0,10*F2569^2,0))</f>
        <v/>
      </c>
      <c r="H2569">
        <f>IF(F2569="","",IF(F2569&gt;0,10*F2569^2,0))</f>
        <v/>
      </c>
    </row>
    <row r="2570">
      <c r="A2570">
        <f>Input!A2570</f>
        <v/>
      </c>
      <c r="B2570">
        <f>IF(ISNUMBER(Input!B2570),IF(AND(Input!B2570&gt;=20,Input!B2570&lt;=700),Input!B2570,""),"")</f>
        <v/>
      </c>
      <c r="C2570">
        <f>IF(B2570="","",INT(A2570))</f>
        <v/>
      </c>
      <c r="D2570">
        <f>IF(B2570="","",HOUR(A2570))</f>
        <v/>
      </c>
      <c r="E2570">
        <f>IF(B2570="","",IF(INPUT!$I$1="","",IF(C2570&lt;(INT(INPUT!$I$1)-INPUT!$I$2),"Off Meds",IF(C2570&lt;=(INT(INPUT!$I$1)+INPUT!$I$2),"Washout","On Meds"))))</f>
        <v/>
      </c>
      <c r="F2570">
        <f>IF(B2570="","",1.509*(LN(B2570)^1.084-5.381))</f>
        <v/>
      </c>
      <c r="G2570">
        <f>IF(F2570="","",IF(F2570&lt;0,10*F2570^2,0))</f>
        <v/>
      </c>
      <c r="H2570">
        <f>IF(F2570="","",IF(F2570&gt;0,10*F2570^2,0))</f>
        <v/>
      </c>
    </row>
    <row r="2571">
      <c r="A2571">
        <f>Input!A2571</f>
        <v/>
      </c>
      <c r="B2571">
        <f>IF(ISNUMBER(Input!B2571),IF(AND(Input!B2571&gt;=20,Input!B2571&lt;=700),Input!B2571,""),"")</f>
        <v/>
      </c>
      <c r="C2571">
        <f>IF(B2571="","",INT(A2571))</f>
        <v/>
      </c>
      <c r="D2571">
        <f>IF(B2571="","",HOUR(A2571))</f>
        <v/>
      </c>
      <c r="E2571">
        <f>IF(B2571="","",IF(INPUT!$I$1="","",IF(C2571&lt;(INT(INPUT!$I$1)-INPUT!$I$2),"Off Meds",IF(C2571&lt;=(INT(INPUT!$I$1)+INPUT!$I$2),"Washout","On Meds"))))</f>
        <v/>
      </c>
      <c r="F2571">
        <f>IF(B2571="","",1.509*(LN(B2571)^1.084-5.381))</f>
        <v/>
      </c>
      <c r="G2571">
        <f>IF(F2571="","",IF(F2571&lt;0,10*F2571^2,0))</f>
        <v/>
      </c>
      <c r="H2571">
        <f>IF(F2571="","",IF(F2571&gt;0,10*F2571^2,0))</f>
        <v/>
      </c>
    </row>
    <row r="2572">
      <c r="A2572">
        <f>Input!A2572</f>
        <v/>
      </c>
      <c r="B2572">
        <f>IF(ISNUMBER(Input!B2572),IF(AND(Input!B2572&gt;=20,Input!B2572&lt;=700),Input!B2572,""),"")</f>
        <v/>
      </c>
      <c r="C2572">
        <f>IF(B2572="","",INT(A2572))</f>
        <v/>
      </c>
      <c r="D2572">
        <f>IF(B2572="","",HOUR(A2572))</f>
        <v/>
      </c>
      <c r="E2572">
        <f>IF(B2572="","",IF(INPUT!$I$1="","",IF(C2572&lt;(INT(INPUT!$I$1)-INPUT!$I$2),"Off Meds",IF(C2572&lt;=(INT(INPUT!$I$1)+INPUT!$I$2),"Washout","On Meds"))))</f>
        <v/>
      </c>
      <c r="F2572">
        <f>IF(B2572="","",1.509*(LN(B2572)^1.084-5.381))</f>
        <v/>
      </c>
      <c r="G2572">
        <f>IF(F2572="","",IF(F2572&lt;0,10*F2572^2,0))</f>
        <v/>
      </c>
      <c r="H2572">
        <f>IF(F2572="","",IF(F2572&gt;0,10*F2572^2,0))</f>
        <v/>
      </c>
    </row>
    <row r="2573">
      <c r="A2573">
        <f>Input!A2573</f>
        <v/>
      </c>
      <c r="B2573">
        <f>IF(ISNUMBER(Input!B2573),IF(AND(Input!B2573&gt;=20,Input!B2573&lt;=700),Input!B2573,""),"")</f>
        <v/>
      </c>
      <c r="C2573">
        <f>IF(B2573="","",INT(A2573))</f>
        <v/>
      </c>
      <c r="D2573">
        <f>IF(B2573="","",HOUR(A2573))</f>
        <v/>
      </c>
      <c r="E2573">
        <f>IF(B2573="","",IF(INPUT!$I$1="","",IF(C2573&lt;(INT(INPUT!$I$1)-INPUT!$I$2),"Off Meds",IF(C2573&lt;=(INT(INPUT!$I$1)+INPUT!$I$2),"Washout","On Meds"))))</f>
        <v/>
      </c>
      <c r="F2573">
        <f>IF(B2573="","",1.509*(LN(B2573)^1.084-5.381))</f>
        <v/>
      </c>
      <c r="G2573">
        <f>IF(F2573="","",IF(F2573&lt;0,10*F2573^2,0))</f>
        <v/>
      </c>
      <c r="H2573">
        <f>IF(F2573="","",IF(F2573&gt;0,10*F2573^2,0))</f>
        <v/>
      </c>
    </row>
    <row r="2574">
      <c r="A2574">
        <f>Input!A2574</f>
        <v/>
      </c>
      <c r="B2574">
        <f>IF(ISNUMBER(Input!B2574),IF(AND(Input!B2574&gt;=20,Input!B2574&lt;=700),Input!B2574,""),"")</f>
        <v/>
      </c>
      <c r="C2574">
        <f>IF(B2574="","",INT(A2574))</f>
        <v/>
      </c>
      <c r="D2574">
        <f>IF(B2574="","",HOUR(A2574))</f>
        <v/>
      </c>
      <c r="E2574">
        <f>IF(B2574="","",IF(INPUT!$I$1="","",IF(C2574&lt;(INT(INPUT!$I$1)-INPUT!$I$2),"Off Meds",IF(C2574&lt;=(INT(INPUT!$I$1)+INPUT!$I$2),"Washout","On Meds"))))</f>
        <v/>
      </c>
      <c r="F2574">
        <f>IF(B2574="","",1.509*(LN(B2574)^1.084-5.381))</f>
        <v/>
      </c>
      <c r="G2574">
        <f>IF(F2574="","",IF(F2574&lt;0,10*F2574^2,0))</f>
        <v/>
      </c>
      <c r="H2574">
        <f>IF(F2574="","",IF(F2574&gt;0,10*F2574^2,0))</f>
        <v/>
      </c>
    </row>
    <row r="2575">
      <c r="A2575">
        <f>Input!A2575</f>
        <v/>
      </c>
      <c r="B2575">
        <f>IF(ISNUMBER(Input!B2575),IF(AND(Input!B2575&gt;=20,Input!B2575&lt;=700),Input!B2575,""),"")</f>
        <v/>
      </c>
      <c r="C2575">
        <f>IF(B2575="","",INT(A2575))</f>
        <v/>
      </c>
      <c r="D2575">
        <f>IF(B2575="","",HOUR(A2575))</f>
        <v/>
      </c>
      <c r="E2575">
        <f>IF(B2575="","",IF(INPUT!$I$1="","",IF(C2575&lt;(INT(INPUT!$I$1)-INPUT!$I$2),"Off Meds",IF(C2575&lt;=(INT(INPUT!$I$1)+INPUT!$I$2),"Washout","On Meds"))))</f>
        <v/>
      </c>
      <c r="F2575">
        <f>IF(B2575="","",1.509*(LN(B2575)^1.084-5.381))</f>
        <v/>
      </c>
      <c r="G2575">
        <f>IF(F2575="","",IF(F2575&lt;0,10*F2575^2,0))</f>
        <v/>
      </c>
      <c r="H2575">
        <f>IF(F2575="","",IF(F2575&gt;0,10*F2575^2,0))</f>
        <v/>
      </c>
    </row>
    <row r="2576">
      <c r="A2576">
        <f>Input!A2576</f>
        <v/>
      </c>
      <c r="B2576">
        <f>IF(ISNUMBER(Input!B2576),IF(AND(Input!B2576&gt;=20,Input!B2576&lt;=700),Input!B2576,""),"")</f>
        <v/>
      </c>
      <c r="C2576">
        <f>IF(B2576="","",INT(A2576))</f>
        <v/>
      </c>
      <c r="D2576">
        <f>IF(B2576="","",HOUR(A2576))</f>
        <v/>
      </c>
      <c r="E2576">
        <f>IF(B2576="","",IF(INPUT!$I$1="","",IF(C2576&lt;(INT(INPUT!$I$1)-INPUT!$I$2),"Off Meds",IF(C2576&lt;=(INT(INPUT!$I$1)+INPUT!$I$2),"Washout","On Meds"))))</f>
        <v/>
      </c>
      <c r="F2576">
        <f>IF(B2576="","",1.509*(LN(B2576)^1.084-5.381))</f>
        <v/>
      </c>
      <c r="G2576">
        <f>IF(F2576="","",IF(F2576&lt;0,10*F2576^2,0))</f>
        <v/>
      </c>
      <c r="H2576">
        <f>IF(F2576="","",IF(F2576&gt;0,10*F2576^2,0))</f>
        <v/>
      </c>
    </row>
    <row r="2577">
      <c r="A2577">
        <f>Input!A2577</f>
        <v/>
      </c>
      <c r="B2577">
        <f>IF(ISNUMBER(Input!B2577),IF(AND(Input!B2577&gt;=20,Input!B2577&lt;=700),Input!B2577,""),"")</f>
        <v/>
      </c>
      <c r="C2577">
        <f>IF(B2577="","",INT(A2577))</f>
        <v/>
      </c>
      <c r="D2577">
        <f>IF(B2577="","",HOUR(A2577))</f>
        <v/>
      </c>
      <c r="E2577">
        <f>IF(B2577="","",IF(INPUT!$I$1="","",IF(C2577&lt;(INT(INPUT!$I$1)-INPUT!$I$2),"Off Meds",IF(C2577&lt;=(INT(INPUT!$I$1)+INPUT!$I$2),"Washout","On Meds"))))</f>
        <v/>
      </c>
      <c r="F2577">
        <f>IF(B2577="","",1.509*(LN(B2577)^1.084-5.381))</f>
        <v/>
      </c>
      <c r="G2577">
        <f>IF(F2577="","",IF(F2577&lt;0,10*F2577^2,0))</f>
        <v/>
      </c>
      <c r="H2577">
        <f>IF(F2577="","",IF(F2577&gt;0,10*F2577^2,0))</f>
        <v/>
      </c>
    </row>
    <row r="2578">
      <c r="A2578">
        <f>Input!A2578</f>
        <v/>
      </c>
      <c r="B2578">
        <f>IF(ISNUMBER(Input!B2578),IF(AND(Input!B2578&gt;=20,Input!B2578&lt;=700),Input!B2578,""),"")</f>
        <v/>
      </c>
      <c r="C2578">
        <f>IF(B2578="","",INT(A2578))</f>
        <v/>
      </c>
      <c r="D2578">
        <f>IF(B2578="","",HOUR(A2578))</f>
        <v/>
      </c>
      <c r="E2578">
        <f>IF(B2578="","",IF(INPUT!$I$1="","",IF(C2578&lt;(INT(INPUT!$I$1)-INPUT!$I$2),"Off Meds",IF(C2578&lt;=(INT(INPUT!$I$1)+INPUT!$I$2),"Washout","On Meds"))))</f>
        <v/>
      </c>
      <c r="F2578">
        <f>IF(B2578="","",1.509*(LN(B2578)^1.084-5.381))</f>
        <v/>
      </c>
      <c r="G2578">
        <f>IF(F2578="","",IF(F2578&lt;0,10*F2578^2,0))</f>
        <v/>
      </c>
      <c r="H2578">
        <f>IF(F2578="","",IF(F2578&gt;0,10*F2578^2,0))</f>
        <v/>
      </c>
    </row>
    <row r="2579">
      <c r="A2579">
        <f>Input!A2579</f>
        <v/>
      </c>
      <c r="B2579">
        <f>IF(ISNUMBER(Input!B2579),IF(AND(Input!B2579&gt;=20,Input!B2579&lt;=700),Input!B2579,""),"")</f>
        <v/>
      </c>
      <c r="C2579">
        <f>IF(B2579="","",INT(A2579))</f>
        <v/>
      </c>
      <c r="D2579">
        <f>IF(B2579="","",HOUR(A2579))</f>
        <v/>
      </c>
      <c r="E2579">
        <f>IF(B2579="","",IF(INPUT!$I$1="","",IF(C2579&lt;(INT(INPUT!$I$1)-INPUT!$I$2),"Off Meds",IF(C2579&lt;=(INT(INPUT!$I$1)+INPUT!$I$2),"Washout","On Meds"))))</f>
        <v/>
      </c>
      <c r="F2579">
        <f>IF(B2579="","",1.509*(LN(B2579)^1.084-5.381))</f>
        <v/>
      </c>
      <c r="G2579">
        <f>IF(F2579="","",IF(F2579&lt;0,10*F2579^2,0))</f>
        <v/>
      </c>
      <c r="H2579">
        <f>IF(F2579="","",IF(F2579&gt;0,10*F2579^2,0))</f>
        <v/>
      </c>
    </row>
    <row r="2580">
      <c r="A2580">
        <f>Input!A2580</f>
        <v/>
      </c>
      <c r="B2580">
        <f>IF(ISNUMBER(Input!B2580),IF(AND(Input!B2580&gt;=20,Input!B2580&lt;=700),Input!B2580,""),"")</f>
        <v/>
      </c>
      <c r="C2580">
        <f>IF(B2580="","",INT(A2580))</f>
        <v/>
      </c>
      <c r="D2580">
        <f>IF(B2580="","",HOUR(A2580))</f>
        <v/>
      </c>
      <c r="E2580">
        <f>IF(B2580="","",IF(INPUT!$I$1="","",IF(C2580&lt;(INT(INPUT!$I$1)-INPUT!$I$2),"Off Meds",IF(C2580&lt;=(INT(INPUT!$I$1)+INPUT!$I$2),"Washout","On Meds"))))</f>
        <v/>
      </c>
      <c r="F2580">
        <f>IF(B2580="","",1.509*(LN(B2580)^1.084-5.381))</f>
        <v/>
      </c>
      <c r="G2580">
        <f>IF(F2580="","",IF(F2580&lt;0,10*F2580^2,0))</f>
        <v/>
      </c>
      <c r="H2580">
        <f>IF(F2580="","",IF(F2580&gt;0,10*F2580^2,0))</f>
        <v/>
      </c>
    </row>
    <row r="2581">
      <c r="A2581">
        <f>Input!A2581</f>
        <v/>
      </c>
      <c r="B2581">
        <f>IF(ISNUMBER(Input!B2581),IF(AND(Input!B2581&gt;=20,Input!B2581&lt;=700),Input!B2581,""),"")</f>
        <v/>
      </c>
      <c r="C2581">
        <f>IF(B2581="","",INT(A2581))</f>
        <v/>
      </c>
      <c r="D2581">
        <f>IF(B2581="","",HOUR(A2581))</f>
        <v/>
      </c>
      <c r="E2581">
        <f>IF(B2581="","",IF(INPUT!$I$1="","",IF(C2581&lt;(INT(INPUT!$I$1)-INPUT!$I$2),"Off Meds",IF(C2581&lt;=(INT(INPUT!$I$1)+INPUT!$I$2),"Washout","On Meds"))))</f>
        <v/>
      </c>
      <c r="F2581">
        <f>IF(B2581="","",1.509*(LN(B2581)^1.084-5.381))</f>
        <v/>
      </c>
      <c r="G2581">
        <f>IF(F2581="","",IF(F2581&lt;0,10*F2581^2,0))</f>
        <v/>
      </c>
      <c r="H2581">
        <f>IF(F2581="","",IF(F2581&gt;0,10*F2581^2,0))</f>
        <v/>
      </c>
    </row>
    <row r="2582">
      <c r="A2582">
        <f>Input!A2582</f>
        <v/>
      </c>
      <c r="B2582">
        <f>IF(ISNUMBER(Input!B2582),IF(AND(Input!B2582&gt;=20,Input!B2582&lt;=700),Input!B2582,""),"")</f>
        <v/>
      </c>
      <c r="C2582">
        <f>IF(B2582="","",INT(A2582))</f>
        <v/>
      </c>
      <c r="D2582">
        <f>IF(B2582="","",HOUR(A2582))</f>
        <v/>
      </c>
      <c r="E2582">
        <f>IF(B2582="","",IF(INPUT!$I$1="","",IF(C2582&lt;(INT(INPUT!$I$1)-INPUT!$I$2),"Off Meds",IF(C2582&lt;=(INT(INPUT!$I$1)+INPUT!$I$2),"Washout","On Meds"))))</f>
        <v/>
      </c>
      <c r="F2582">
        <f>IF(B2582="","",1.509*(LN(B2582)^1.084-5.381))</f>
        <v/>
      </c>
      <c r="G2582">
        <f>IF(F2582="","",IF(F2582&lt;0,10*F2582^2,0))</f>
        <v/>
      </c>
      <c r="H2582">
        <f>IF(F2582="","",IF(F2582&gt;0,10*F2582^2,0))</f>
        <v/>
      </c>
    </row>
    <row r="2583">
      <c r="A2583">
        <f>Input!A2583</f>
        <v/>
      </c>
      <c r="B2583">
        <f>IF(ISNUMBER(Input!B2583),IF(AND(Input!B2583&gt;=20,Input!B2583&lt;=700),Input!B2583,""),"")</f>
        <v/>
      </c>
      <c r="C2583">
        <f>IF(B2583="","",INT(A2583))</f>
        <v/>
      </c>
      <c r="D2583">
        <f>IF(B2583="","",HOUR(A2583))</f>
        <v/>
      </c>
      <c r="E2583">
        <f>IF(B2583="","",IF(INPUT!$I$1="","",IF(C2583&lt;(INT(INPUT!$I$1)-INPUT!$I$2),"Off Meds",IF(C2583&lt;=(INT(INPUT!$I$1)+INPUT!$I$2),"Washout","On Meds"))))</f>
        <v/>
      </c>
      <c r="F2583">
        <f>IF(B2583="","",1.509*(LN(B2583)^1.084-5.381))</f>
        <v/>
      </c>
      <c r="G2583">
        <f>IF(F2583="","",IF(F2583&lt;0,10*F2583^2,0))</f>
        <v/>
      </c>
      <c r="H2583">
        <f>IF(F2583="","",IF(F2583&gt;0,10*F2583^2,0))</f>
        <v/>
      </c>
    </row>
    <row r="2584">
      <c r="A2584">
        <f>Input!A2584</f>
        <v/>
      </c>
      <c r="B2584">
        <f>IF(ISNUMBER(Input!B2584),IF(AND(Input!B2584&gt;=20,Input!B2584&lt;=700),Input!B2584,""),"")</f>
        <v/>
      </c>
      <c r="C2584">
        <f>IF(B2584="","",INT(A2584))</f>
        <v/>
      </c>
      <c r="D2584">
        <f>IF(B2584="","",HOUR(A2584))</f>
        <v/>
      </c>
      <c r="E2584">
        <f>IF(B2584="","",IF(INPUT!$I$1="","",IF(C2584&lt;(INT(INPUT!$I$1)-INPUT!$I$2),"Off Meds",IF(C2584&lt;=(INT(INPUT!$I$1)+INPUT!$I$2),"Washout","On Meds"))))</f>
        <v/>
      </c>
      <c r="F2584">
        <f>IF(B2584="","",1.509*(LN(B2584)^1.084-5.381))</f>
        <v/>
      </c>
      <c r="G2584">
        <f>IF(F2584="","",IF(F2584&lt;0,10*F2584^2,0))</f>
        <v/>
      </c>
      <c r="H2584">
        <f>IF(F2584="","",IF(F2584&gt;0,10*F2584^2,0))</f>
        <v/>
      </c>
    </row>
    <row r="2585">
      <c r="A2585">
        <f>Input!A2585</f>
        <v/>
      </c>
      <c r="B2585">
        <f>IF(ISNUMBER(Input!B2585),IF(AND(Input!B2585&gt;=20,Input!B2585&lt;=700),Input!B2585,""),"")</f>
        <v/>
      </c>
      <c r="C2585">
        <f>IF(B2585="","",INT(A2585))</f>
        <v/>
      </c>
      <c r="D2585">
        <f>IF(B2585="","",HOUR(A2585))</f>
        <v/>
      </c>
      <c r="E2585">
        <f>IF(B2585="","",IF(INPUT!$I$1="","",IF(C2585&lt;(INT(INPUT!$I$1)-INPUT!$I$2),"Off Meds",IF(C2585&lt;=(INT(INPUT!$I$1)+INPUT!$I$2),"Washout","On Meds"))))</f>
        <v/>
      </c>
      <c r="F2585">
        <f>IF(B2585="","",1.509*(LN(B2585)^1.084-5.381))</f>
        <v/>
      </c>
      <c r="G2585">
        <f>IF(F2585="","",IF(F2585&lt;0,10*F2585^2,0))</f>
        <v/>
      </c>
      <c r="H2585">
        <f>IF(F2585="","",IF(F2585&gt;0,10*F2585^2,0))</f>
        <v/>
      </c>
    </row>
    <row r="2586">
      <c r="A2586">
        <f>Input!A2586</f>
        <v/>
      </c>
      <c r="B2586">
        <f>IF(ISNUMBER(Input!B2586),IF(AND(Input!B2586&gt;=20,Input!B2586&lt;=700),Input!B2586,""),"")</f>
        <v/>
      </c>
      <c r="C2586">
        <f>IF(B2586="","",INT(A2586))</f>
        <v/>
      </c>
      <c r="D2586">
        <f>IF(B2586="","",HOUR(A2586))</f>
        <v/>
      </c>
      <c r="E2586">
        <f>IF(B2586="","",IF(INPUT!$I$1="","",IF(C2586&lt;(INT(INPUT!$I$1)-INPUT!$I$2),"Off Meds",IF(C2586&lt;=(INT(INPUT!$I$1)+INPUT!$I$2),"Washout","On Meds"))))</f>
        <v/>
      </c>
      <c r="F2586">
        <f>IF(B2586="","",1.509*(LN(B2586)^1.084-5.381))</f>
        <v/>
      </c>
      <c r="G2586">
        <f>IF(F2586="","",IF(F2586&lt;0,10*F2586^2,0))</f>
        <v/>
      </c>
      <c r="H2586">
        <f>IF(F2586="","",IF(F2586&gt;0,10*F2586^2,0))</f>
        <v/>
      </c>
    </row>
    <row r="2587">
      <c r="A2587">
        <f>Input!A2587</f>
        <v/>
      </c>
      <c r="B2587">
        <f>IF(ISNUMBER(Input!B2587),IF(AND(Input!B2587&gt;=20,Input!B2587&lt;=700),Input!B2587,""),"")</f>
        <v/>
      </c>
      <c r="C2587">
        <f>IF(B2587="","",INT(A2587))</f>
        <v/>
      </c>
      <c r="D2587">
        <f>IF(B2587="","",HOUR(A2587))</f>
        <v/>
      </c>
      <c r="E2587">
        <f>IF(B2587="","",IF(INPUT!$I$1="","",IF(C2587&lt;(INT(INPUT!$I$1)-INPUT!$I$2),"Off Meds",IF(C2587&lt;=(INT(INPUT!$I$1)+INPUT!$I$2),"Washout","On Meds"))))</f>
        <v/>
      </c>
      <c r="F2587">
        <f>IF(B2587="","",1.509*(LN(B2587)^1.084-5.381))</f>
        <v/>
      </c>
      <c r="G2587">
        <f>IF(F2587="","",IF(F2587&lt;0,10*F2587^2,0))</f>
        <v/>
      </c>
      <c r="H2587">
        <f>IF(F2587="","",IF(F2587&gt;0,10*F2587^2,0))</f>
        <v/>
      </c>
    </row>
    <row r="2588">
      <c r="A2588">
        <f>Input!A2588</f>
        <v/>
      </c>
      <c r="B2588">
        <f>IF(ISNUMBER(Input!B2588),IF(AND(Input!B2588&gt;=20,Input!B2588&lt;=700),Input!B2588,""),"")</f>
        <v/>
      </c>
      <c r="C2588">
        <f>IF(B2588="","",INT(A2588))</f>
        <v/>
      </c>
      <c r="D2588">
        <f>IF(B2588="","",HOUR(A2588))</f>
        <v/>
      </c>
      <c r="E2588">
        <f>IF(B2588="","",IF(INPUT!$I$1="","",IF(C2588&lt;(INT(INPUT!$I$1)-INPUT!$I$2),"Off Meds",IF(C2588&lt;=(INT(INPUT!$I$1)+INPUT!$I$2),"Washout","On Meds"))))</f>
        <v/>
      </c>
      <c r="F2588">
        <f>IF(B2588="","",1.509*(LN(B2588)^1.084-5.381))</f>
        <v/>
      </c>
      <c r="G2588">
        <f>IF(F2588="","",IF(F2588&lt;0,10*F2588^2,0))</f>
        <v/>
      </c>
      <c r="H2588">
        <f>IF(F2588="","",IF(F2588&gt;0,10*F2588^2,0))</f>
        <v/>
      </c>
    </row>
    <row r="2589">
      <c r="A2589">
        <f>Input!A2589</f>
        <v/>
      </c>
      <c r="B2589">
        <f>IF(ISNUMBER(Input!B2589),IF(AND(Input!B2589&gt;=20,Input!B2589&lt;=700),Input!B2589,""),"")</f>
        <v/>
      </c>
      <c r="C2589">
        <f>IF(B2589="","",INT(A2589))</f>
        <v/>
      </c>
      <c r="D2589">
        <f>IF(B2589="","",HOUR(A2589))</f>
        <v/>
      </c>
      <c r="E2589">
        <f>IF(B2589="","",IF(INPUT!$I$1="","",IF(C2589&lt;(INT(INPUT!$I$1)-INPUT!$I$2),"Off Meds",IF(C2589&lt;=(INT(INPUT!$I$1)+INPUT!$I$2),"Washout","On Meds"))))</f>
        <v/>
      </c>
      <c r="F2589">
        <f>IF(B2589="","",1.509*(LN(B2589)^1.084-5.381))</f>
        <v/>
      </c>
      <c r="G2589">
        <f>IF(F2589="","",IF(F2589&lt;0,10*F2589^2,0))</f>
        <v/>
      </c>
      <c r="H2589">
        <f>IF(F2589="","",IF(F2589&gt;0,10*F2589^2,0))</f>
        <v/>
      </c>
    </row>
    <row r="2590">
      <c r="A2590">
        <f>Input!A2590</f>
        <v/>
      </c>
      <c r="B2590">
        <f>IF(ISNUMBER(Input!B2590),IF(AND(Input!B2590&gt;=20,Input!B2590&lt;=700),Input!B2590,""),"")</f>
        <v/>
      </c>
      <c r="C2590">
        <f>IF(B2590="","",INT(A2590))</f>
        <v/>
      </c>
      <c r="D2590">
        <f>IF(B2590="","",HOUR(A2590))</f>
        <v/>
      </c>
      <c r="E2590">
        <f>IF(B2590="","",IF(INPUT!$I$1="","",IF(C2590&lt;(INT(INPUT!$I$1)-INPUT!$I$2),"Off Meds",IF(C2590&lt;=(INT(INPUT!$I$1)+INPUT!$I$2),"Washout","On Meds"))))</f>
        <v/>
      </c>
      <c r="F2590">
        <f>IF(B2590="","",1.509*(LN(B2590)^1.084-5.381))</f>
        <v/>
      </c>
      <c r="G2590">
        <f>IF(F2590="","",IF(F2590&lt;0,10*F2590^2,0))</f>
        <v/>
      </c>
      <c r="H2590">
        <f>IF(F2590="","",IF(F2590&gt;0,10*F2590^2,0))</f>
        <v/>
      </c>
    </row>
    <row r="2591">
      <c r="A2591">
        <f>Input!A2591</f>
        <v/>
      </c>
      <c r="B2591">
        <f>IF(ISNUMBER(Input!B2591),IF(AND(Input!B2591&gt;=20,Input!B2591&lt;=700),Input!B2591,""),"")</f>
        <v/>
      </c>
      <c r="C2591">
        <f>IF(B2591="","",INT(A2591))</f>
        <v/>
      </c>
      <c r="D2591">
        <f>IF(B2591="","",HOUR(A2591))</f>
        <v/>
      </c>
      <c r="E2591">
        <f>IF(B2591="","",IF(INPUT!$I$1="","",IF(C2591&lt;(INT(INPUT!$I$1)-INPUT!$I$2),"Off Meds",IF(C2591&lt;=(INT(INPUT!$I$1)+INPUT!$I$2),"Washout","On Meds"))))</f>
        <v/>
      </c>
      <c r="F2591">
        <f>IF(B2591="","",1.509*(LN(B2591)^1.084-5.381))</f>
        <v/>
      </c>
      <c r="G2591">
        <f>IF(F2591="","",IF(F2591&lt;0,10*F2591^2,0))</f>
        <v/>
      </c>
      <c r="H2591">
        <f>IF(F2591="","",IF(F2591&gt;0,10*F2591^2,0))</f>
        <v/>
      </c>
    </row>
    <row r="2592">
      <c r="A2592">
        <f>Input!A2592</f>
        <v/>
      </c>
      <c r="B2592">
        <f>IF(ISNUMBER(Input!B2592),IF(AND(Input!B2592&gt;=20,Input!B2592&lt;=700),Input!B2592,""),"")</f>
        <v/>
      </c>
      <c r="C2592">
        <f>IF(B2592="","",INT(A2592))</f>
        <v/>
      </c>
      <c r="D2592">
        <f>IF(B2592="","",HOUR(A2592))</f>
        <v/>
      </c>
      <c r="E2592">
        <f>IF(B2592="","",IF(INPUT!$I$1="","",IF(C2592&lt;(INT(INPUT!$I$1)-INPUT!$I$2),"Off Meds",IF(C2592&lt;=(INT(INPUT!$I$1)+INPUT!$I$2),"Washout","On Meds"))))</f>
        <v/>
      </c>
      <c r="F2592">
        <f>IF(B2592="","",1.509*(LN(B2592)^1.084-5.381))</f>
        <v/>
      </c>
      <c r="G2592">
        <f>IF(F2592="","",IF(F2592&lt;0,10*F2592^2,0))</f>
        <v/>
      </c>
      <c r="H2592">
        <f>IF(F2592="","",IF(F2592&gt;0,10*F2592^2,0))</f>
        <v/>
      </c>
    </row>
    <row r="2593">
      <c r="A2593">
        <f>Input!A2593</f>
        <v/>
      </c>
      <c r="B2593">
        <f>IF(ISNUMBER(Input!B2593),IF(AND(Input!B2593&gt;=20,Input!B2593&lt;=700),Input!B2593,""),"")</f>
        <v/>
      </c>
      <c r="C2593">
        <f>IF(B2593="","",INT(A2593))</f>
        <v/>
      </c>
      <c r="D2593">
        <f>IF(B2593="","",HOUR(A2593))</f>
        <v/>
      </c>
      <c r="E2593">
        <f>IF(B2593="","",IF(INPUT!$I$1="","",IF(C2593&lt;(INT(INPUT!$I$1)-INPUT!$I$2),"Off Meds",IF(C2593&lt;=(INT(INPUT!$I$1)+INPUT!$I$2),"Washout","On Meds"))))</f>
        <v/>
      </c>
      <c r="F2593">
        <f>IF(B2593="","",1.509*(LN(B2593)^1.084-5.381))</f>
        <v/>
      </c>
      <c r="G2593">
        <f>IF(F2593="","",IF(F2593&lt;0,10*F2593^2,0))</f>
        <v/>
      </c>
      <c r="H2593">
        <f>IF(F2593="","",IF(F2593&gt;0,10*F2593^2,0))</f>
        <v/>
      </c>
    </row>
    <row r="2594">
      <c r="A2594">
        <f>Input!A2594</f>
        <v/>
      </c>
      <c r="B2594">
        <f>IF(ISNUMBER(Input!B2594),IF(AND(Input!B2594&gt;=20,Input!B2594&lt;=700),Input!B2594,""),"")</f>
        <v/>
      </c>
      <c r="C2594">
        <f>IF(B2594="","",INT(A2594))</f>
        <v/>
      </c>
      <c r="D2594">
        <f>IF(B2594="","",HOUR(A2594))</f>
        <v/>
      </c>
      <c r="E2594">
        <f>IF(B2594="","",IF(INPUT!$I$1="","",IF(C2594&lt;(INT(INPUT!$I$1)-INPUT!$I$2),"Off Meds",IF(C2594&lt;=(INT(INPUT!$I$1)+INPUT!$I$2),"Washout","On Meds"))))</f>
        <v/>
      </c>
      <c r="F2594">
        <f>IF(B2594="","",1.509*(LN(B2594)^1.084-5.381))</f>
        <v/>
      </c>
      <c r="G2594">
        <f>IF(F2594="","",IF(F2594&lt;0,10*F2594^2,0))</f>
        <v/>
      </c>
      <c r="H2594">
        <f>IF(F2594="","",IF(F2594&gt;0,10*F2594^2,0))</f>
        <v/>
      </c>
    </row>
    <row r="2595">
      <c r="A2595">
        <f>Input!A2595</f>
        <v/>
      </c>
      <c r="B2595">
        <f>IF(ISNUMBER(Input!B2595),IF(AND(Input!B2595&gt;=20,Input!B2595&lt;=700),Input!B2595,""),"")</f>
        <v/>
      </c>
      <c r="C2595">
        <f>IF(B2595="","",INT(A2595))</f>
        <v/>
      </c>
      <c r="D2595">
        <f>IF(B2595="","",HOUR(A2595))</f>
        <v/>
      </c>
      <c r="E2595">
        <f>IF(B2595="","",IF(INPUT!$I$1="","",IF(C2595&lt;(INT(INPUT!$I$1)-INPUT!$I$2),"Off Meds",IF(C2595&lt;=(INT(INPUT!$I$1)+INPUT!$I$2),"Washout","On Meds"))))</f>
        <v/>
      </c>
      <c r="F2595">
        <f>IF(B2595="","",1.509*(LN(B2595)^1.084-5.381))</f>
        <v/>
      </c>
      <c r="G2595">
        <f>IF(F2595="","",IF(F2595&lt;0,10*F2595^2,0))</f>
        <v/>
      </c>
      <c r="H2595">
        <f>IF(F2595="","",IF(F2595&gt;0,10*F2595^2,0))</f>
        <v/>
      </c>
    </row>
    <row r="2596">
      <c r="A2596">
        <f>Input!A2596</f>
        <v/>
      </c>
      <c r="B2596">
        <f>IF(ISNUMBER(Input!B2596),IF(AND(Input!B2596&gt;=20,Input!B2596&lt;=700),Input!B2596,""),"")</f>
        <v/>
      </c>
      <c r="C2596">
        <f>IF(B2596="","",INT(A2596))</f>
        <v/>
      </c>
      <c r="D2596">
        <f>IF(B2596="","",HOUR(A2596))</f>
        <v/>
      </c>
      <c r="E2596">
        <f>IF(B2596="","",IF(INPUT!$I$1="","",IF(C2596&lt;(INT(INPUT!$I$1)-INPUT!$I$2),"Off Meds",IF(C2596&lt;=(INT(INPUT!$I$1)+INPUT!$I$2),"Washout","On Meds"))))</f>
        <v/>
      </c>
      <c r="F2596">
        <f>IF(B2596="","",1.509*(LN(B2596)^1.084-5.381))</f>
        <v/>
      </c>
      <c r="G2596">
        <f>IF(F2596="","",IF(F2596&lt;0,10*F2596^2,0))</f>
        <v/>
      </c>
      <c r="H2596">
        <f>IF(F2596="","",IF(F2596&gt;0,10*F2596^2,0))</f>
        <v/>
      </c>
    </row>
    <row r="2597">
      <c r="A2597">
        <f>Input!A2597</f>
        <v/>
      </c>
      <c r="B2597">
        <f>IF(ISNUMBER(Input!B2597),IF(AND(Input!B2597&gt;=20,Input!B2597&lt;=700),Input!B2597,""),"")</f>
        <v/>
      </c>
      <c r="C2597">
        <f>IF(B2597="","",INT(A2597))</f>
        <v/>
      </c>
      <c r="D2597">
        <f>IF(B2597="","",HOUR(A2597))</f>
        <v/>
      </c>
      <c r="E2597">
        <f>IF(B2597="","",IF(INPUT!$I$1="","",IF(C2597&lt;(INT(INPUT!$I$1)-INPUT!$I$2),"Off Meds",IF(C2597&lt;=(INT(INPUT!$I$1)+INPUT!$I$2),"Washout","On Meds"))))</f>
        <v/>
      </c>
      <c r="F2597">
        <f>IF(B2597="","",1.509*(LN(B2597)^1.084-5.381))</f>
        <v/>
      </c>
      <c r="G2597">
        <f>IF(F2597="","",IF(F2597&lt;0,10*F2597^2,0))</f>
        <v/>
      </c>
      <c r="H2597">
        <f>IF(F2597="","",IF(F2597&gt;0,10*F2597^2,0))</f>
        <v/>
      </c>
    </row>
    <row r="2598">
      <c r="A2598">
        <f>Input!A2598</f>
        <v/>
      </c>
      <c r="B2598">
        <f>IF(ISNUMBER(Input!B2598),IF(AND(Input!B2598&gt;=20,Input!B2598&lt;=700),Input!B2598,""),"")</f>
        <v/>
      </c>
      <c r="C2598">
        <f>IF(B2598="","",INT(A2598))</f>
        <v/>
      </c>
      <c r="D2598">
        <f>IF(B2598="","",HOUR(A2598))</f>
        <v/>
      </c>
      <c r="E2598">
        <f>IF(B2598="","",IF(INPUT!$I$1="","",IF(C2598&lt;(INT(INPUT!$I$1)-INPUT!$I$2),"Off Meds",IF(C2598&lt;=(INT(INPUT!$I$1)+INPUT!$I$2),"Washout","On Meds"))))</f>
        <v/>
      </c>
      <c r="F2598">
        <f>IF(B2598="","",1.509*(LN(B2598)^1.084-5.381))</f>
        <v/>
      </c>
      <c r="G2598">
        <f>IF(F2598="","",IF(F2598&lt;0,10*F2598^2,0))</f>
        <v/>
      </c>
      <c r="H2598">
        <f>IF(F2598="","",IF(F2598&gt;0,10*F2598^2,0))</f>
        <v/>
      </c>
    </row>
    <row r="2599">
      <c r="A2599">
        <f>Input!A2599</f>
        <v/>
      </c>
      <c r="B2599">
        <f>IF(ISNUMBER(Input!B2599),IF(AND(Input!B2599&gt;=20,Input!B2599&lt;=700),Input!B2599,""),"")</f>
        <v/>
      </c>
      <c r="C2599">
        <f>IF(B2599="","",INT(A2599))</f>
        <v/>
      </c>
      <c r="D2599">
        <f>IF(B2599="","",HOUR(A2599))</f>
        <v/>
      </c>
      <c r="E2599">
        <f>IF(B2599="","",IF(INPUT!$I$1="","",IF(C2599&lt;(INT(INPUT!$I$1)-INPUT!$I$2),"Off Meds",IF(C2599&lt;=(INT(INPUT!$I$1)+INPUT!$I$2),"Washout","On Meds"))))</f>
        <v/>
      </c>
      <c r="F2599">
        <f>IF(B2599="","",1.509*(LN(B2599)^1.084-5.381))</f>
        <v/>
      </c>
      <c r="G2599">
        <f>IF(F2599="","",IF(F2599&lt;0,10*F2599^2,0))</f>
        <v/>
      </c>
      <c r="H2599">
        <f>IF(F2599="","",IF(F2599&gt;0,10*F2599^2,0))</f>
        <v/>
      </c>
    </row>
    <row r="2600">
      <c r="A2600">
        <f>Input!A2600</f>
        <v/>
      </c>
      <c r="B2600">
        <f>IF(ISNUMBER(Input!B2600),IF(AND(Input!B2600&gt;=20,Input!B2600&lt;=700),Input!B2600,""),"")</f>
        <v/>
      </c>
      <c r="C2600">
        <f>IF(B2600="","",INT(A2600))</f>
        <v/>
      </c>
      <c r="D2600">
        <f>IF(B2600="","",HOUR(A2600))</f>
        <v/>
      </c>
      <c r="E2600">
        <f>IF(B2600="","",IF(INPUT!$I$1="","",IF(C2600&lt;(INT(INPUT!$I$1)-INPUT!$I$2),"Off Meds",IF(C2600&lt;=(INT(INPUT!$I$1)+INPUT!$I$2),"Washout","On Meds"))))</f>
        <v/>
      </c>
      <c r="F2600">
        <f>IF(B2600="","",1.509*(LN(B2600)^1.084-5.381))</f>
        <v/>
      </c>
      <c r="G2600">
        <f>IF(F2600="","",IF(F2600&lt;0,10*F2600^2,0))</f>
        <v/>
      </c>
      <c r="H2600">
        <f>IF(F2600="","",IF(F2600&gt;0,10*F2600^2,0))</f>
        <v/>
      </c>
    </row>
    <row r="2601">
      <c r="A2601">
        <f>Input!A2601</f>
        <v/>
      </c>
      <c r="B2601">
        <f>IF(ISNUMBER(Input!B2601),IF(AND(Input!B2601&gt;=20,Input!B2601&lt;=700),Input!B2601,""),"")</f>
        <v/>
      </c>
      <c r="C2601">
        <f>IF(B2601="","",INT(A2601))</f>
        <v/>
      </c>
      <c r="D2601">
        <f>IF(B2601="","",HOUR(A2601))</f>
        <v/>
      </c>
      <c r="E2601">
        <f>IF(B2601="","",IF(INPUT!$I$1="","",IF(C2601&lt;(INT(INPUT!$I$1)-INPUT!$I$2),"Off Meds",IF(C2601&lt;=(INT(INPUT!$I$1)+INPUT!$I$2),"Washout","On Meds"))))</f>
        <v/>
      </c>
      <c r="F2601">
        <f>IF(B2601="","",1.509*(LN(B2601)^1.084-5.381))</f>
        <v/>
      </c>
      <c r="G2601">
        <f>IF(F2601="","",IF(F2601&lt;0,10*F2601^2,0))</f>
        <v/>
      </c>
      <c r="H2601">
        <f>IF(F2601="","",IF(F2601&gt;0,10*F2601^2,0))</f>
        <v/>
      </c>
    </row>
    <row r="2602">
      <c r="A2602">
        <f>Input!A2602</f>
        <v/>
      </c>
      <c r="B2602">
        <f>IF(ISNUMBER(Input!B2602),IF(AND(Input!B2602&gt;=20,Input!B2602&lt;=700),Input!B2602,""),"")</f>
        <v/>
      </c>
      <c r="C2602">
        <f>IF(B2602="","",INT(A2602))</f>
        <v/>
      </c>
      <c r="D2602">
        <f>IF(B2602="","",HOUR(A2602))</f>
        <v/>
      </c>
      <c r="E2602">
        <f>IF(B2602="","",IF(INPUT!$I$1="","",IF(C2602&lt;(INT(INPUT!$I$1)-INPUT!$I$2),"Off Meds",IF(C2602&lt;=(INT(INPUT!$I$1)+INPUT!$I$2),"Washout","On Meds"))))</f>
        <v/>
      </c>
      <c r="F2602">
        <f>IF(B2602="","",1.509*(LN(B2602)^1.084-5.381))</f>
        <v/>
      </c>
      <c r="G2602">
        <f>IF(F2602="","",IF(F2602&lt;0,10*F2602^2,0))</f>
        <v/>
      </c>
      <c r="H2602">
        <f>IF(F2602="","",IF(F2602&gt;0,10*F2602^2,0))</f>
        <v/>
      </c>
    </row>
    <row r="2603">
      <c r="A2603">
        <f>Input!A2603</f>
        <v/>
      </c>
      <c r="B2603">
        <f>IF(ISNUMBER(Input!B2603),IF(AND(Input!B2603&gt;=20,Input!B2603&lt;=700),Input!B2603,""),"")</f>
        <v/>
      </c>
      <c r="C2603">
        <f>IF(B2603="","",INT(A2603))</f>
        <v/>
      </c>
      <c r="D2603">
        <f>IF(B2603="","",HOUR(A2603))</f>
        <v/>
      </c>
      <c r="E2603">
        <f>IF(B2603="","",IF(INPUT!$I$1="","",IF(C2603&lt;(INT(INPUT!$I$1)-INPUT!$I$2),"Off Meds",IF(C2603&lt;=(INT(INPUT!$I$1)+INPUT!$I$2),"Washout","On Meds"))))</f>
        <v/>
      </c>
      <c r="F2603">
        <f>IF(B2603="","",1.509*(LN(B2603)^1.084-5.381))</f>
        <v/>
      </c>
      <c r="G2603">
        <f>IF(F2603="","",IF(F2603&lt;0,10*F2603^2,0))</f>
        <v/>
      </c>
      <c r="H2603">
        <f>IF(F2603="","",IF(F2603&gt;0,10*F2603^2,0))</f>
        <v/>
      </c>
    </row>
    <row r="2604">
      <c r="A2604">
        <f>Input!A2604</f>
        <v/>
      </c>
      <c r="B2604">
        <f>IF(ISNUMBER(Input!B2604),IF(AND(Input!B2604&gt;=20,Input!B2604&lt;=700),Input!B2604,""),"")</f>
        <v/>
      </c>
      <c r="C2604">
        <f>IF(B2604="","",INT(A2604))</f>
        <v/>
      </c>
      <c r="D2604">
        <f>IF(B2604="","",HOUR(A2604))</f>
        <v/>
      </c>
      <c r="E2604">
        <f>IF(B2604="","",IF(INPUT!$I$1="","",IF(C2604&lt;(INT(INPUT!$I$1)-INPUT!$I$2),"Off Meds",IF(C2604&lt;=(INT(INPUT!$I$1)+INPUT!$I$2),"Washout","On Meds"))))</f>
        <v/>
      </c>
      <c r="F2604">
        <f>IF(B2604="","",1.509*(LN(B2604)^1.084-5.381))</f>
        <v/>
      </c>
      <c r="G2604">
        <f>IF(F2604="","",IF(F2604&lt;0,10*F2604^2,0))</f>
        <v/>
      </c>
      <c r="H2604">
        <f>IF(F2604="","",IF(F2604&gt;0,10*F2604^2,0))</f>
        <v/>
      </c>
    </row>
    <row r="2605">
      <c r="A2605">
        <f>Input!A2605</f>
        <v/>
      </c>
      <c r="B2605">
        <f>IF(ISNUMBER(Input!B2605),IF(AND(Input!B2605&gt;=20,Input!B2605&lt;=700),Input!B2605,""),"")</f>
        <v/>
      </c>
      <c r="C2605">
        <f>IF(B2605="","",INT(A2605))</f>
        <v/>
      </c>
      <c r="D2605">
        <f>IF(B2605="","",HOUR(A2605))</f>
        <v/>
      </c>
      <c r="E2605">
        <f>IF(B2605="","",IF(INPUT!$I$1="","",IF(C2605&lt;(INT(INPUT!$I$1)-INPUT!$I$2),"Off Meds",IF(C2605&lt;=(INT(INPUT!$I$1)+INPUT!$I$2),"Washout","On Meds"))))</f>
        <v/>
      </c>
      <c r="F2605">
        <f>IF(B2605="","",1.509*(LN(B2605)^1.084-5.381))</f>
        <v/>
      </c>
      <c r="G2605">
        <f>IF(F2605="","",IF(F2605&lt;0,10*F2605^2,0))</f>
        <v/>
      </c>
      <c r="H2605">
        <f>IF(F2605="","",IF(F2605&gt;0,10*F2605^2,0))</f>
        <v/>
      </c>
    </row>
    <row r="2606">
      <c r="A2606">
        <f>Input!A2606</f>
        <v/>
      </c>
      <c r="B2606">
        <f>IF(ISNUMBER(Input!B2606),IF(AND(Input!B2606&gt;=20,Input!B2606&lt;=700),Input!B2606,""),"")</f>
        <v/>
      </c>
      <c r="C2606">
        <f>IF(B2606="","",INT(A2606))</f>
        <v/>
      </c>
      <c r="D2606">
        <f>IF(B2606="","",HOUR(A2606))</f>
        <v/>
      </c>
      <c r="E2606">
        <f>IF(B2606="","",IF(INPUT!$I$1="","",IF(C2606&lt;(INT(INPUT!$I$1)-INPUT!$I$2),"Off Meds",IF(C2606&lt;=(INT(INPUT!$I$1)+INPUT!$I$2),"Washout","On Meds"))))</f>
        <v/>
      </c>
      <c r="F2606">
        <f>IF(B2606="","",1.509*(LN(B2606)^1.084-5.381))</f>
        <v/>
      </c>
      <c r="G2606">
        <f>IF(F2606="","",IF(F2606&lt;0,10*F2606^2,0))</f>
        <v/>
      </c>
      <c r="H2606">
        <f>IF(F2606="","",IF(F2606&gt;0,10*F2606^2,0))</f>
        <v/>
      </c>
    </row>
    <row r="2607">
      <c r="A2607">
        <f>Input!A2607</f>
        <v/>
      </c>
      <c r="B2607">
        <f>IF(ISNUMBER(Input!B2607),IF(AND(Input!B2607&gt;=20,Input!B2607&lt;=700),Input!B2607,""),"")</f>
        <v/>
      </c>
      <c r="C2607">
        <f>IF(B2607="","",INT(A2607))</f>
        <v/>
      </c>
      <c r="D2607">
        <f>IF(B2607="","",HOUR(A2607))</f>
        <v/>
      </c>
      <c r="E2607">
        <f>IF(B2607="","",IF(INPUT!$I$1="","",IF(C2607&lt;(INT(INPUT!$I$1)-INPUT!$I$2),"Off Meds",IF(C2607&lt;=(INT(INPUT!$I$1)+INPUT!$I$2),"Washout","On Meds"))))</f>
        <v/>
      </c>
      <c r="F2607">
        <f>IF(B2607="","",1.509*(LN(B2607)^1.084-5.381))</f>
        <v/>
      </c>
      <c r="G2607">
        <f>IF(F2607="","",IF(F2607&lt;0,10*F2607^2,0))</f>
        <v/>
      </c>
      <c r="H2607">
        <f>IF(F2607="","",IF(F2607&gt;0,10*F2607^2,0))</f>
        <v/>
      </c>
    </row>
    <row r="2608">
      <c r="A2608">
        <f>Input!A2608</f>
        <v/>
      </c>
      <c r="B2608">
        <f>IF(ISNUMBER(Input!B2608),IF(AND(Input!B2608&gt;=20,Input!B2608&lt;=700),Input!B2608,""),"")</f>
        <v/>
      </c>
      <c r="C2608">
        <f>IF(B2608="","",INT(A2608))</f>
        <v/>
      </c>
      <c r="D2608">
        <f>IF(B2608="","",HOUR(A2608))</f>
        <v/>
      </c>
      <c r="E2608">
        <f>IF(B2608="","",IF(INPUT!$I$1="","",IF(C2608&lt;(INT(INPUT!$I$1)-INPUT!$I$2),"Off Meds",IF(C2608&lt;=(INT(INPUT!$I$1)+INPUT!$I$2),"Washout","On Meds"))))</f>
        <v/>
      </c>
      <c r="F2608">
        <f>IF(B2608="","",1.509*(LN(B2608)^1.084-5.381))</f>
        <v/>
      </c>
      <c r="G2608">
        <f>IF(F2608="","",IF(F2608&lt;0,10*F2608^2,0))</f>
        <v/>
      </c>
      <c r="H2608">
        <f>IF(F2608="","",IF(F2608&gt;0,10*F2608^2,0))</f>
        <v/>
      </c>
    </row>
    <row r="2609">
      <c r="A2609">
        <f>Input!A2609</f>
        <v/>
      </c>
      <c r="B2609">
        <f>IF(ISNUMBER(Input!B2609),IF(AND(Input!B2609&gt;=20,Input!B2609&lt;=700),Input!B2609,""),"")</f>
        <v/>
      </c>
      <c r="C2609">
        <f>IF(B2609="","",INT(A2609))</f>
        <v/>
      </c>
      <c r="D2609">
        <f>IF(B2609="","",HOUR(A2609))</f>
        <v/>
      </c>
      <c r="E2609">
        <f>IF(B2609="","",IF(INPUT!$I$1="","",IF(C2609&lt;(INT(INPUT!$I$1)-INPUT!$I$2),"Off Meds",IF(C2609&lt;=(INT(INPUT!$I$1)+INPUT!$I$2),"Washout","On Meds"))))</f>
        <v/>
      </c>
      <c r="F2609">
        <f>IF(B2609="","",1.509*(LN(B2609)^1.084-5.381))</f>
        <v/>
      </c>
      <c r="G2609">
        <f>IF(F2609="","",IF(F2609&lt;0,10*F2609^2,0))</f>
        <v/>
      </c>
      <c r="H2609">
        <f>IF(F2609="","",IF(F2609&gt;0,10*F2609^2,0))</f>
        <v/>
      </c>
    </row>
    <row r="2610">
      <c r="A2610">
        <f>Input!A2610</f>
        <v/>
      </c>
      <c r="B2610">
        <f>IF(ISNUMBER(Input!B2610),IF(AND(Input!B2610&gt;=20,Input!B2610&lt;=700),Input!B2610,""),"")</f>
        <v/>
      </c>
      <c r="C2610">
        <f>IF(B2610="","",INT(A2610))</f>
        <v/>
      </c>
      <c r="D2610">
        <f>IF(B2610="","",HOUR(A2610))</f>
        <v/>
      </c>
      <c r="E2610">
        <f>IF(B2610="","",IF(INPUT!$I$1="","",IF(C2610&lt;(INT(INPUT!$I$1)-INPUT!$I$2),"Off Meds",IF(C2610&lt;=(INT(INPUT!$I$1)+INPUT!$I$2),"Washout","On Meds"))))</f>
        <v/>
      </c>
      <c r="F2610">
        <f>IF(B2610="","",1.509*(LN(B2610)^1.084-5.381))</f>
        <v/>
      </c>
      <c r="G2610">
        <f>IF(F2610="","",IF(F2610&lt;0,10*F2610^2,0))</f>
        <v/>
      </c>
      <c r="H2610">
        <f>IF(F2610="","",IF(F2610&gt;0,10*F2610^2,0))</f>
        <v/>
      </c>
    </row>
    <row r="2611">
      <c r="A2611">
        <f>Input!A2611</f>
        <v/>
      </c>
      <c r="B2611">
        <f>IF(ISNUMBER(Input!B2611),IF(AND(Input!B2611&gt;=20,Input!B2611&lt;=700),Input!B2611,""),"")</f>
        <v/>
      </c>
      <c r="C2611">
        <f>IF(B2611="","",INT(A2611))</f>
        <v/>
      </c>
      <c r="D2611">
        <f>IF(B2611="","",HOUR(A2611))</f>
        <v/>
      </c>
      <c r="E2611">
        <f>IF(B2611="","",IF(INPUT!$I$1="","",IF(C2611&lt;(INT(INPUT!$I$1)-INPUT!$I$2),"Off Meds",IF(C2611&lt;=(INT(INPUT!$I$1)+INPUT!$I$2),"Washout","On Meds"))))</f>
        <v/>
      </c>
      <c r="F2611">
        <f>IF(B2611="","",1.509*(LN(B2611)^1.084-5.381))</f>
        <v/>
      </c>
      <c r="G2611">
        <f>IF(F2611="","",IF(F2611&lt;0,10*F2611^2,0))</f>
        <v/>
      </c>
      <c r="H2611">
        <f>IF(F2611="","",IF(F2611&gt;0,10*F2611^2,0))</f>
        <v/>
      </c>
    </row>
    <row r="2612">
      <c r="A2612">
        <f>Input!A2612</f>
        <v/>
      </c>
      <c r="B2612">
        <f>IF(ISNUMBER(Input!B2612),IF(AND(Input!B2612&gt;=20,Input!B2612&lt;=700),Input!B2612,""),"")</f>
        <v/>
      </c>
      <c r="C2612">
        <f>IF(B2612="","",INT(A2612))</f>
        <v/>
      </c>
      <c r="D2612">
        <f>IF(B2612="","",HOUR(A2612))</f>
        <v/>
      </c>
      <c r="E2612">
        <f>IF(B2612="","",IF(INPUT!$I$1="","",IF(C2612&lt;(INT(INPUT!$I$1)-INPUT!$I$2),"Off Meds",IF(C2612&lt;=(INT(INPUT!$I$1)+INPUT!$I$2),"Washout","On Meds"))))</f>
        <v/>
      </c>
      <c r="F2612">
        <f>IF(B2612="","",1.509*(LN(B2612)^1.084-5.381))</f>
        <v/>
      </c>
      <c r="G2612">
        <f>IF(F2612="","",IF(F2612&lt;0,10*F2612^2,0))</f>
        <v/>
      </c>
      <c r="H2612">
        <f>IF(F2612="","",IF(F2612&gt;0,10*F2612^2,0))</f>
        <v/>
      </c>
    </row>
    <row r="2613">
      <c r="A2613">
        <f>Input!A2613</f>
        <v/>
      </c>
      <c r="B2613">
        <f>IF(ISNUMBER(Input!B2613),IF(AND(Input!B2613&gt;=20,Input!B2613&lt;=700),Input!B2613,""),"")</f>
        <v/>
      </c>
      <c r="C2613">
        <f>IF(B2613="","",INT(A2613))</f>
        <v/>
      </c>
      <c r="D2613">
        <f>IF(B2613="","",HOUR(A2613))</f>
        <v/>
      </c>
      <c r="E2613">
        <f>IF(B2613="","",IF(INPUT!$I$1="","",IF(C2613&lt;(INT(INPUT!$I$1)-INPUT!$I$2),"Off Meds",IF(C2613&lt;=(INT(INPUT!$I$1)+INPUT!$I$2),"Washout","On Meds"))))</f>
        <v/>
      </c>
      <c r="F2613">
        <f>IF(B2613="","",1.509*(LN(B2613)^1.084-5.381))</f>
        <v/>
      </c>
      <c r="G2613">
        <f>IF(F2613="","",IF(F2613&lt;0,10*F2613^2,0))</f>
        <v/>
      </c>
      <c r="H2613">
        <f>IF(F2613="","",IF(F2613&gt;0,10*F2613^2,0))</f>
        <v/>
      </c>
    </row>
    <row r="2614">
      <c r="A2614">
        <f>Input!A2614</f>
        <v/>
      </c>
      <c r="B2614">
        <f>IF(ISNUMBER(Input!B2614),IF(AND(Input!B2614&gt;=20,Input!B2614&lt;=700),Input!B2614,""),"")</f>
        <v/>
      </c>
      <c r="C2614">
        <f>IF(B2614="","",INT(A2614))</f>
        <v/>
      </c>
      <c r="D2614">
        <f>IF(B2614="","",HOUR(A2614))</f>
        <v/>
      </c>
      <c r="E2614">
        <f>IF(B2614="","",IF(INPUT!$I$1="","",IF(C2614&lt;(INT(INPUT!$I$1)-INPUT!$I$2),"Off Meds",IF(C2614&lt;=(INT(INPUT!$I$1)+INPUT!$I$2),"Washout","On Meds"))))</f>
        <v/>
      </c>
      <c r="F2614">
        <f>IF(B2614="","",1.509*(LN(B2614)^1.084-5.381))</f>
        <v/>
      </c>
      <c r="G2614">
        <f>IF(F2614="","",IF(F2614&lt;0,10*F2614^2,0))</f>
        <v/>
      </c>
      <c r="H2614">
        <f>IF(F2614="","",IF(F2614&gt;0,10*F2614^2,0))</f>
        <v/>
      </c>
    </row>
    <row r="2615">
      <c r="A2615">
        <f>Input!A2615</f>
        <v/>
      </c>
      <c r="B2615">
        <f>IF(ISNUMBER(Input!B2615),IF(AND(Input!B2615&gt;=20,Input!B2615&lt;=700),Input!B2615,""),"")</f>
        <v/>
      </c>
      <c r="C2615">
        <f>IF(B2615="","",INT(A2615))</f>
        <v/>
      </c>
      <c r="D2615">
        <f>IF(B2615="","",HOUR(A2615))</f>
        <v/>
      </c>
      <c r="E2615">
        <f>IF(B2615="","",IF(INPUT!$I$1="","",IF(C2615&lt;(INT(INPUT!$I$1)-INPUT!$I$2),"Off Meds",IF(C2615&lt;=(INT(INPUT!$I$1)+INPUT!$I$2),"Washout","On Meds"))))</f>
        <v/>
      </c>
      <c r="F2615">
        <f>IF(B2615="","",1.509*(LN(B2615)^1.084-5.381))</f>
        <v/>
      </c>
      <c r="G2615">
        <f>IF(F2615="","",IF(F2615&lt;0,10*F2615^2,0))</f>
        <v/>
      </c>
      <c r="H2615">
        <f>IF(F2615="","",IF(F2615&gt;0,10*F2615^2,0))</f>
        <v/>
      </c>
    </row>
    <row r="2616">
      <c r="A2616">
        <f>Input!A2616</f>
        <v/>
      </c>
      <c r="B2616">
        <f>IF(ISNUMBER(Input!B2616),IF(AND(Input!B2616&gt;=20,Input!B2616&lt;=700),Input!B2616,""),"")</f>
        <v/>
      </c>
      <c r="C2616">
        <f>IF(B2616="","",INT(A2616))</f>
        <v/>
      </c>
      <c r="D2616">
        <f>IF(B2616="","",HOUR(A2616))</f>
        <v/>
      </c>
      <c r="E2616">
        <f>IF(B2616="","",IF(INPUT!$I$1="","",IF(C2616&lt;(INT(INPUT!$I$1)-INPUT!$I$2),"Off Meds",IF(C2616&lt;=(INT(INPUT!$I$1)+INPUT!$I$2),"Washout","On Meds"))))</f>
        <v/>
      </c>
      <c r="F2616">
        <f>IF(B2616="","",1.509*(LN(B2616)^1.084-5.381))</f>
        <v/>
      </c>
      <c r="G2616">
        <f>IF(F2616="","",IF(F2616&lt;0,10*F2616^2,0))</f>
        <v/>
      </c>
      <c r="H2616">
        <f>IF(F2616="","",IF(F2616&gt;0,10*F2616^2,0))</f>
        <v/>
      </c>
    </row>
    <row r="2617">
      <c r="A2617">
        <f>Input!A2617</f>
        <v/>
      </c>
      <c r="B2617">
        <f>IF(ISNUMBER(Input!B2617),IF(AND(Input!B2617&gt;=20,Input!B2617&lt;=700),Input!B2617,""),"")</f>
        <v/>
      </c>
      <c r="C2617">
        <f>IF(B2617="","",INT(A2617))</f>
        <v/>
      </c>
      <c r="D2617">
        <f>IF(B2617="","",HOUR(A2617))</f>
        <v/>
      </c>
      <c r="E2617">
        <f>IF(B2617="","",IF(INPUT!$I$1="","",IF(C2617&lt;(INT(INPUT!$I$1)-INPUT!$I$2),"Off Meds",IF(C2617&lt;=(INT(INPUT!$I$1)+INPUT!$I$2),"Washout","On Meds"))))</f>
        <v/>
      </c>
      <c r="F2617">
        <f>IF(B2617="","",1.509*(LN(B2617)^1.084-5.381))</f>
        <v/>
      </c>
      <c r="G2617">
        <f>IF(F2617="","",IF(F2617&lt;0,10*F2617^2,0))</f>
        <v/>
      </c>
      <c r="H2617">
        <f>IF(F2617="","",IF(F2617&gt;0,10*F2617^2,0))</f>
        <v/>
      </c>
    </row>
    <row r="2618">
      <c r="A2618">
        <f>Input!A2618</f>
        <v/>
      </c>
      <c r="B2618">
        <f>IF(ISNUMBER(Input!B2618),IF(AND(Input!B2618&gt;=20,Input!B2618&lt;=700),Input!B2618,""),"")</f>
        <v/>
      </c>
      <c r="C2618">
        <f>IF(B2618="","",INT(A2618))</f>
        <v/>
      </c>
      <c r="D2618">
        <f>IF(B2618="","",HOUR(A2618))</f>
        <v/>
      </c>
      <c r="E2618">
        <f>IF(B2618="","",IF(INPUT!$I$1="","",IF(C2618&lt;(INT(INPUT!$I$1)-INPUT!$I$2),"Off Meds",IF(C2618&lt;=(INT(INPUT!$I$1)+INPUT!$I$2),"Washout","On Meds"))))</f>
        <v/>
      </c>
      <c r="F2618">
        <f>IF(B2618="","",1.509*(LN(B2618)^1.084-5.381))</f>
        <v/>
      </c>
      <c r="G2618">
        <f>IF(F2618="","",IF(F2618&lt;0,10*F2618^2,0))</f>
        <v/>
      </c>
      <c r="H2618">
        <f>IF(F2618="","",IF(F2618&gt;0,10*F2618^2,0))</f>
        <v/>
      </c>
    </row>
    <row r="2619">
      <c r="A2619">
        <f>Input!A2619</f>
        <v/>
      </c>
      <c r="B2619">
        <f>IF(ISNUMBER(Input!B2619),IF(AND(Input!B2619&gt;=20,Input!B2619&lt;=700),Input!B2619,""),"")</f>
        <v/>
      </c>
      <c r="C2619">
        <f>IF(B2619="","",INT(A2619))</f>
        <v/>
      </c>
      <c r="D2619">
        <f>IF(B2619="","",HOUR(A2619))</f>
        <v/>
      </c>
      <c r="E2619">
        <f>IF(B2619="","",IF(INPUT!$I$1="","",IF(C2619&lt;(INT(INPUT!$I$1)-INPUT!$I$2),"Off Meds",IF(C2619&lt;=(INT(INPUT!$I$1)+INPUT!$I$2),"Washout","On Meds"))))</f>
        <v/>
      </c>
      <c r="F2619">
        <f>IF(B2619="","",1.509*(LN(B2619)^1.084-5.381))</f>
        <v/>
      </c>
      <c r="G2619">
        <f>IF(F2619="","",IF(F2619&lt;0,10*F2619^2,0))</f>
        <v/>
      </c>
      <c r="H2619">
        <f>IF(F2619="","",IF(F2619&gt;0,10*F2619^2,0))</f>
        <v/>
      </c>
    </row>
    <row r="2620">
      <c r="A2620">
        <f>Input!A2620</f>
        <v/>
      </c>
      <c r="B2620">
        <f>IF(ISNUMBER(Input!B2620),IF(AND(Input!B2620&gt;=20,Input!B2620&lt;=700),Input!B2620,""),"")</f>
        <v/>
      </c>
      <c r="C2620">
        <f>IF(B2620="","",INT(A2620))</f>
        <v/>
      </c>
      <c r="D2620">
        <f>IF(B2620="","",HOUR(A2620))</f>
        <v/>
      </c>
      <c r="E2620">
        <f>IF(B2620="","",IF(INPUT!$I$1="","",IF(C2620&lt;(INT(INPUT!$I$1)-INPUT!$I$2),"Off Meds",IF(C2620&lt;=(INT(INPUT!$I$1)+INPUT!$I$2),"Washout","On Meds"))))</f>
        <v/>
      </c>
      <c r="F2620">
        <f>IF(B2620="","",1.509*(LN(B2620)^1.084-5.381))</f>
        <v/>
      </c>
      <c r="G2620">
        <f>IF(F2620="","",IF(F2620&lt;0,10*F2620^2,0))</f>
        <v/>
      </c>
      <c r="H2620">
        <f>IF(F2620="","",IF(F2620&gt;0,10*F2620^2,0))</f>
        <v/>
      </c>
    </row>
    <row r="2621">
      <c r="A2621">
        <f>Input!A2621</f>
        <v/>
      </c>
      <c r="B2621">
        <f>IF(ISNUMBER(Input!B2621),IF(AND(Input!B2621&gt;=20,Input!B2621&lt;=700),Input!B2621,""),"")</f>
        <v/>
      </c>
      <c r="C2621">
        <f>IF(B2621="","",INT(A2621))</f>
        <v/>
      </c>
      <c r="D2621">
        <f>IF(B2621="","",HOUR(A2621))</f>
        <v/>
      </c>
      <c r="E2621">
        <f>IF(B2621="","",IF(INPUT!$I$1="","",IF(C2621&lt;(INT(INPUT!$I$1)-INPUT!$I$2),"Off Meds",IF(C2621&lt;=(INT(INPUT!$I$1)+INPUT!$I$2),"Washout","On Meds"))))</f>
        <v/>
      </c>
      <c r="F2621">
        <f>IF(B2621="","",1.509*(LN(B2621)^1.084-5.381))</f>
        <v/>
      </c>
      <c r="G2621">
        <f>IF(F2621="","",IF(F2621&lt;0,10*F2621^2,0))</f>
        <v/>
      </c>
      <c r="H2621">
        <f>IF(F2621="","",IF(F2621&gt;0,10*F2621^2,0))</f>
        <v/>
      </c>
    </row>
    <row r="2622">
      <c r="A2622">
        <f>Input!A2622</f>
        <v/>
      </c>
      <c r="B2622">
        <f>IF(ISNUMBER(Input!B2622),IF(AND(Input!B2622&gt;=20,Input!B2622&lt;=700),Input!B2622,""),"")</f>
        <v/>
      </c>
      <c r="C2622">
        <f>IF(B2622="","",INT(A2622))</f>
        <v/>
      </c>
      <c r="D2622">
        <f>IF(B2622="","",HOUR(A2622))</f>
        <v/>
      </c>
      <c r="E2622">
        <f>IF(B2622="","",IF(INPUT!$I$1="","",IF(C2622&lt;(INT(INPUT!$I$1)-INPUT!$I$2),"Off Meds",IF(C2622&lt;=(INT(INPUT!$I$1)+INPUT!$I$2),"Washout","On Meds"))))</f>
        <v/>
      </c>
      <c r="F2622">
        <f>IF(B2622="","",1.509*(LN(B2622)^1.084-5.381))</f>
        <v/>
      </c>
      <c r="G2622">
        <f>IF(F2622="","",IF(F2622&lt;0,10*F2622^2,0))</f>
        <v/>
      </c>
      <c r="H2622">
        <f>IF(F2622="","",IF(F2622&gt;0,10*F2622^2,0))</f>
        <v/>
      </c>
    </row>
    <row r="2623">
      <c r="A2623">
        <f>Input!A2623</f>
        <v/>
      </c>
      <c r="B2623">
        <f>IF(ISNUMBER(Input!B2623),IF(AND(Input!B2623&gt;=20,Input!B2623&lt;=700),Input!B2623,""),"")</f>
        <v/>
      </c>
      <c r="C2623">
        <f>IF(B2623="","",INT(A2623))</f>
        <v/>
      </c>
      <c r="D2623">
        <f>IF(B2623="","",HOUR(A2623))</f>
        <v/>
      </c>
      <c r="E2623">
        <f>IF(B2623="","",IF(INPUT!$I$1="","",IF(C2623&lt;(INT(INPUT!$I$1)-INPUT!$I$2),"Off Meds",IF(C2623&lt;=(INT(INPUT!$I$1)+INPUT!$I$2),"Washout","On Meds"))))</f>
        <v/>
      </c>
      <c r="F2623">
        <f>IF(B2623="","",1.509*(LN(B2623)^1.084-5.381))</f>
        <v/>
      </c>
      <c r="G2623">
        <f>IF(F2623="","",IF(F2623&lt;0,10*F2623^2,0))</f>
        <v/>
      </c>
      <c r="H2623">
        <f>IF(F2623="","",IF(F2623&gt;0,10*F2623^2,0))</f>
        <v/>
      </c>
    </row>
    <row r="2624">
      <c r="A2624">
        <f>Input!A2624</f>
        <v/>
      </c>
      <c r="B2624">
        <f>IF(ISNUMBER(Input!B2624),IF(AND(Input!B2624&gt;=20,Input!B2624&lt;=700),Input!B2624,""),"")</f>
        <v/>
      </c>
      <c r="C2624">
        <f>IF(B2624="","",INT(A2624))</f>
        <v/>
      </c>
      <c r="D2624">
        <f>IF(B2624="","",HOUR(A2624))</f>
        <v/>
      </c>
      <c r="E2624">
        <f>IF(B2624="","",IF(INPUT!$I$1="","",IF(C2624&lt;(INT(INPUT!$I$1)-INPUT!$I$2),"Off Meds",IF(C2624&lt;=(INT(INPUT!$I$1)+INPUT!$I$2),"Washout","On Meds"))))</f>
        <v/>
      </c>
      <c r="F2624">
        <f>IF(B2624="","",1.509*(LN(B2624)^1.084-5.381))</f>
        <v/>
      </c>
      <c r="G2624">
        <f>IF(F2624="","",IF(F2624&lt;0,10*F2624^2,0))</f>
        <v/>
      </c>
      <c r="H2624">
        <f>IF(F2624="","",IF(F2624&gt;0,10*F2624^2,0))</f>
        <v/>
      </c>
    </row>
    <row r="2625">
      <c r="A2625">
        <f>Input!A2625</f>
        <v/>
      </c>
      <c r="B2625">
        <f>IF(ISNUMBER(Input!B2625),IF(AND(Input!B2625&gt;=20,Input!B2625&lt;=700),Input!B2625,""),"")</f>
        <v/>
      </c>
      <c r="C2625">
        <f>IF(B2625="","",INT(A2625))</f>
        <v/>
      </c>
      <c r="D2625">
        <f>IF(B2625="","",HOUR(A2625))</f>
        <v/>
      </c>
      <c r="E2625">
        <f>IF(B2625="","",IF(INPUT!$I$1="","",IF(C2625&lt;(INT(INPUT!$I$1)-INPUT!$I$2),"Off Meds",IF(C2625&lt;=(INT(INPUT!$I$1)+INPUT!$I$2),"Washout","On Meds"))))</f>
        <v/>
      </c>
      <c r="F2625">
        <f>IF(B2625="","",1.509*(LN(B2625)^1.084-5.381))</f>
        <v/>
      </c>
      <c r="G2625">
        <f>IF(F2625="","",IF(F2625&lt;0,10*F2625^2,0))</f>
        <v/>
      </c>
      <c r="H2625">
        <f>IF(F2625="","",IF(F2625&gt;0,10*F2625^2,0))</f>
        <v/>
      </c>
    </row>
    <row r="2626">
      <c r="A2626">
        <f>Input!A2626</f>
        <v/>
      </c>
      <c r="B2626">
        <f>IF(ISNUMBER(Input!B2626),IF(AND(Input!B2626&gt;=20,Input!B2626&lt;=700),Input!B2626,""),"")</f>
        <v/>
      </c>
      <c r="C2626">
        <f>IF(B2626="","",INT(A2626))</f>
        <v/>
      </c>
      <c r="D2626">
        <f>IF(B2626="","",HOUR(A2626))</f>
        <v/>
      </c>
      <c r="E2626">
        <f>IF(B2626="","",IF(INPUT!$I$1="","",IF(C2626&lt;(INT(INPUT!$I$1)-INPUT!$I$2),"Off Meds",IF(C2626&lt;=(INT(INPUT!$I$1)+INPUT!$I$2),"Washout","On Meds"))))</f>
        <v/>
      </c>
      <c r="F2626">
        <f>IF(B2626="","",1.509*(LN(B2626)^1.084-5.381))</f>
        <v/>
      </c>
      <c r="G2626">
        <f>IF(F2626="","",IF(F2626&lt;0,10*F2626^2,0))</f>
        <v/>
      </c>
      <c r="H2626">
        <f>IF(F2626="","",IF(F2626&gt;0,10*F2626^2,0))</f>
        <v/>
      </c>
    </row>
    <row r="2627">
      <c r="A2627">
        <f>Input!A2627</f>
        <v/>
      </c>
      <c r="B2627">
        <f>IF(ISNUMBER(Input!B2627),IF(AND(Input!B2627&gt;=20,Input!B2627&lt;=700),Input!B2627,""),"")</f>
        <v/>
      </c>
      <c r="C2627">
        <f>IF(B2627="","",INT(A2627))</f>
        <v/>
      </c>
      <c r="D2627">
        <f>IF(B2627="","",HOUR(A2627))</f>
        <v/>
      </c>
      <c r="E2627">
        <f>IF(B2627="","",IF(INPUT!$I$1="","",IF(C2627&lt;(INT(INPUT!$I$1)-INPUT!$I$2),"Off Meds",IF(C2627&lt;=(INT(INPUT!$I$1)+INPUT!$I$2),"Washout","On Meds"))))</f>
        <v/>
      </c>
      <c r="F2627">
        <f>IF(B2627="","",1.509*(LN(B2627)^1.084-5.381))</f>
        <v/>
      </c>
      <c r="G2627">
        <f>IF(F2627="","",IF(F2627&lt;0,10*F2627^2,0))</f>
        <v/>
      </c>
      <c r="H2627">
        <f>IF(F2627="","",IF(F2627&gt;0,10*F2627^2,0))</f>
        <v/>
      </c>
    </row>
    <row r="2628">
      <c r="A2628">
        <f>Input!A2628</f>
        <v/>
      </c>
      <c r="B2628">
        <f>IF(ISNUMBER(Input!B2628),IF(AND(Input!B2628&gt;=20,Input!B2628&lt;=700),Input!B2628,""),"")</f>
        <v/>
      </c>
      <c r="C2628">
        <f>IF(B2628="","",INT(A2628))</f>
        <v/>
      </c>
      <c r="D2628">
        <f>IF(B2628="","",HOUR(A2628))</f>
        <v/>
      </c>
      <c r="E2628">
        <f>IF(B2628="","",IF(INPUT!$I$1="","",IF(C2628&lt;(INT(INPUT!$I$1)-INPUT!$I$2),"Off Meds",IF(C2628&lt;=(INT(INPUT!$I$1)+INPUT!$I$2),"Washout","On Meds"))))</f>
        <v/>
      </c>
      <c r="F2628">
        <f>IF(B2628="","",1.509*(LN(B2628)^1.084-5.381))</f>
        <v/>
      </c>
      <c r="G2628">
        <f>IF(F2628="","",IF(F2628&lt;0,10*F2628^2,0))</f>
        <v/>
      </c>
      <c r="H2628">
        <f>IF(F2628="","",IF(F2628&gt;0,10*F2628^2,0))</f>
        <v/>
      </c>
    </row>
    <row r="2629">
      <c r="A2629">
        <f>Input!A2629</f>
        <v/>
      </c>
      <c r="B2629">
        <f>IF(ISNUMBER(Input!B2629),IF(AND(Input!B2629&gt;=20,Input!B2629&lt;=700),Input!B2629,""),"")</f>
        <v/>
      </c>
      <c r="C2629">
        <f>IF(B2629="","",INT(A2629))</f>
        <v/>
      </c>
      <c r="D2629">
        <f>IF(B2629="","",HOUR(A2629))</f>
        <v/>
      </c>
      <c r="E2629">
        <f>IF(B2629="","",IF(INPUT!$I$1="","",IF(C2629&lt;(INT(INPUT!$I$1)-INPUT!$I$2),"Off Meds",IF(C2629&lt;=(INT(INPUT!$I$1)+INPUT!$I$2),"Washout","On Meds"))))</f>
        <v/>
      </c>
      <c r="F2629">
        <f>IF(B2629="","",1.509*(LN(B2629)^1.084-5.381))</f>
        <v/>
      </c>
      <c r="G2629">
        <f>IF(F2629="","",IF(F2629&lt;0,10*F2629^2,0))</f>
        <v/>
      </c>
      <c r="H2629">
        <f>IF(F2629="","",IF(F2629&gt;0,10*F2629^2,0))</f>
        <v/>
      </c>
    </row>
    <row r="2630">
      <c r="A2630">
        <f>Input!A2630</f>
        <v/>
      </c>
      <c r="B2630">
        <f>IF(ISNUMBER(Input!B2630),IF(AND(Input!B2630&gt;=20,Input!B2630&lt;=700),Input!B2630,""),"")</f>
        <v/>
      </c>
      <c r="C2630">
        <f>IF(B2630="","",INT(A2630))</f>
        <v/>
      </c>
      <c r="D2630">
        <f>IF(B2630="","",HOUR(A2630))</f>
        <v/>
      </c>
      <c r="E2630">
        <f>IF(B2630="","",IF(INPUT!$I$1="","",IF(C2630&lt;(INT(INPUT!$I$1)-INPUT!$I$2),"Off Meds",IF(C2630&lt;=(INT(INPUT!$I$1)+INPUT!$I$2),"Washout","On Meds"))))</f>
        <v/>
      </c>
      <c r="F2630">
        <f>IF(B2630="","",1.509*(LN(B2630)^1.084-5.381))</f>
        <v/>
      </c>
      <c r="G2630">
        <f>IF(F2630="","",IF(F2630&lt;0,10*F2630^2,0))</f>
        <v/>
      </c>
      <c r="H2630">
        <f>IF(F2630="","",IF(F2630&gt;0,10*F2630^2,0))</f>
        <v/>
      </c>
    </row>
    <row r="2631">
      <c r="A2631">
        <f>Input!A2631</f>
        <v/>
      </c>
      <c r="B2631">
        <f>IF(ISNUMBER(Input!B2631),IF(AND(Input!B2631&gt;=20,Input!B2631&lt;=700),Input!B2631,""),"")</f>
        <v/>
      </c>
      <c r="C2631">
        <f>IF(B2631="","",INT(A2631))</f>
        <v/>
      </c>
      <c r="D2631">
        <f>IF(B2631="","",HOUR(A2631))</f>
        <v/>
      </c>
      <c r="E2631">
        <f>IF(B2631="","",IF(INPUT!$I$1="","",IF(C2631&lt;(INT(INPUT!$I$1)-INPUT!$I$2),"Off Meds",IF(C2631&lt;=(INT(INPUT!$I$1)+INPUT!$I$2),"Washout","On Meds"))))</f>
        <v/>
      </c>
      <c r="F2631">
        <f>IF(B2631="","",1.509*(LN(B2631)^1.084-5.381))</f>
        <v/>
      </c>
      <c r="G2631">
        <f>IF(F2631="","",IF(F2631&lt;0,10*F2631^2,0))</f>
        <v/>
      </c>
      <c r="H2631">
        <f>IF(F2631="","",IF(F2631&gt;0,10*F2631^2,0))</f>
        <v/>
      </c>
    </row>
    <row r="2632">
      <c r="A2632">
        <f>Input!A2632</f>
        <v/>
      </c>
      <c r="B2632">
        <f>IF(ISNUMBER(Input!B2632),IF(AND(Input!B2632&gt;=20,Input!B2632&lt;=700),Input!B2632,""),"")</f>
        <v/>
      </c>
      <c r="C2632">
        <f>IF(B2632="","",INT(A2632))</f>
        <v/>
      </c>
      <c r="D2632">
        <f>IF(B2632="","",HOUR(A2632))</f>
        <v/>
      </c>
      <c r="E2632">
        <f>IF(B2632="","",IF(INPUT!$I$1="","",IF(C2632&lt;(INT(INPUT!$I$1)-INPUT!$I$2),"Off Meds",IF(C2632&lt;=(INT(INPUT!$I$1)+INPUT!$I$2),"Washout","On Meds"))))</f>
        <v/>
      </c>
      <c r="F2632">
        <f>IF(B2632="","",1.509*(LN(B2632)^1.084-5.381))</f>
        <v/>
      </c>
      <c r="G2632">
        <f>IF(F2632="","",IF(F2632&lt;0,10*F2632^2,0))</f>
        <v/>
      </c>
      <c r="H2632">
        <f>IF(F2632="","",IF(F2632&gt;0,10*F2632^2,0))</f>
        <v/>
      </c>
    </row>
    <row r="2633">
      <c r="A2633">
        <f>Input!A2633</f>
        <v/>
      </c>
      <c r="B2633">
        <f>IF(ISNUMBER(Input!B2633),IF(AND(Input!B2633&gt;=20,Input!B2633&lt;=700),Input!B2633,""),"")</f>
        <v/>
      </c>
      <c r="C2633">
        <f>IF(B2633="","",INT(A2633))</f>
        <v/>
      </c>
      <c r="D2633">
        <f>IF(B2633="","",HOUR(A2633))</f>
        <v/>
      </c>
      <c r="E2633">
        <f>IF(B2633="","",IF(INPUT!$I$1="","",IF(C2633&lt;(INT(INPUT!$I$1)-INPUT!$I$2),"Off Meds",IF(C2633&lt;=(INT(INPUT!$I$1)+INPUT!$I$2),"Washout","On Meds"))))</f>
        <v/>
      </c>
      <c r="F2633">
        <f>IF(B2633="","",1.509*(LN(B2633)^1.084-5.381))</f>
        <v/>
      </c>
      <c r="G2633">
        <f>IF(F2633="","",IF(F2633&lt;0,10*F2633^2,0))</f>
        <v/>
      </c>
      <c r="H2633">
        <f>IF(F2633="","",IF(F2633&gt;0,10*F2633^2,0))</f>
        <v/>
      </c>
    </row>
    <row r="2634">
      <c r="A2634">
        <f>Input!A2634</f>
        <v/>
      </c>
      <c r="B2634">
        <f>IF(ISNUMBER(Input!B2634),IF(AND(Input!B2634&gt;=20,Input!B2634&lt;=700),Input!B2634,""),"")</f>
        <v/>
      </c>
      <c r="C2634">
        <f>IF(B2634="","",INT(A2634))</f>
        <v/>
      </c>
      <c r="D2634">
        <f>IF(B2634="","",HOUR(A2634))</f>
        <v/>
      </c>
      <c r="E2634">
        <f>IF(B2634="","",IF(INPUT!$I$1="","",IF(C2634&lt;(INT(INPUT!$I$1)-INPUT!$I$2),"Off Meds",IF(C2634&lt;=(INT(INPUT!$I$1)+INPUT!$I$2),"Washout","On Meds"))))</f>
        <v/>
      </c>
      <c r="F2634">
        <f>IF(B2634="","",1.509*(LN(B2634)^1.084-5.381))</f>
        <v/>
      </c>
      <c r="G2634">
        <f>IF(F2634="","",IF(F2634&lt;0,10*F2634^2,0))</f>
        <v/>
      </c>
      <c r="H2634">
        <f>IF(F2634="","",IF(F2634&gt;0,10*F2634^2,0))</f>
        <v/>
      </c>
    </row>
    <row r="2635">
      <c r="A2635">
        <f>Input!A2635</f>
        <v/>
      </c>
      <c r="B2635">
        <f>IF(ISNUMBER(Input!B2635),IF(AND(Input!B2635&gt;=20,Input!B2635&lt;=700),Input!B2635,""),"")</f>
        <v/>
      </c>
      <c r="C2635">
        <f>IF(B2635="","",INT(A2635))</f>
        <v/>
      </c>
      <c r="D2635">
        <f>IF(B2635="","",HOUR(A2635))</f>
        <v/>
      </c>
      <c r="E2635">
        <f>IF(B2635="","",IF(INPUT!$I$1="","",IF(C2635&lt;(INT(INPUT!$I$1)-INPUT!$I$2),"Off Meds",IF(C2635&lt;=(INT(INPUT!$I$1)+INPUT!$I$2),"Washout","On Meds"))))</f>
        <v/>
      </c>
      <c r="F2635">
        <f>IF(B2635="","",1.509*(LN(B2635)^1.084-5.381))</f>
        <v/>
      </c>
      <c r="G2635">
        <f>IF(F2635="","",IF(F2635&lt;0,10*F2635^2,0))</f>
        <v/>
      </c>
      <c r="H2635">
        <f>IF(F2635="","",IF(F2635&gt;0,10*F2635^2,0))</f>
        <v/>
      </c>
    </row>
    <row r="2636">
      <c r="A2636">
        <f>Input!A2636</f>
        <v/>
      </c>
      <c r="B2636">
        <f>IF(ISNUMBER(Input!B2636),IF(AND(Input!B2636&gt;=20,Input!B2636&lt;=700),Input!B2636,""),"")</f>
        <v/>
      </c>
      <c r="C2636">
        <f>IF(B2636="","",INT(A2636))</f>
        <v/>
      </c>
      <c r="D2636">
        <f>IF(B2636="","",HOUR(A2636))</f>
        <v/>
      </c>
      <c r="E2636">
        <f>IF(B2636="","",IF(INPUT!$I$1="","",IF(C2636&lt;(INT(INPUT!$I$1)-INPUT!$I$2),"Off Meds",IF(C2636&lt;=(INT(INPUT!$I$1)+INPUT!$I$2),"Washout","On Meds"))))</f>
        <v/>
      </c>
      <c r="F2636">
        <f>IF(B2636="","",1.509*(LN(B2636)^1.084-5.381))</f>
        <v/>
      </c>
      <c r="G2636">
        <f>IF(F2636="","",IF(F2636&lt;0,10*F2636^2,0))</f>
        <v/>
      </c>
      <c r="H2636">
        <f>IF(F2636="","",IF(F2636&gt;0,10*F2636^2,0))</f>
        <v/>
      </c>
    </row>
    <row r="2637">
      <c r="A2637">
        <f>Input!A2637</f>
        <v/>
      </c>
      <c r="B2637">
        <f>IF(ISNUMBER(Input!B2637),IF(AND(Input!B2637&gt;=20,Input!B2637&lt;=700),Input!B2637,""),"")</f>
        <v/>
      </c>
      <c r="C2637">
        <f>IF(B2637="","",INT(A2637))</f>
        <v/>
      </c>
      <c r="D2637">
        <f>IF(B2637="","",HOUR(A2637))</f>
        <v/>
      </c>
      <c r="E2637">
        <f>IF(B2637="","",IF(INPUT!$I$1="","",IF(C2637&lt;(INT(INPUT!$I$1)-INPUT!$I$2),"Off Meds",IF(C2637&lt;=(INT(INPUT!$I$1)+INPUT!$I$2),"Washout","On Meds"))))</f>
        <v/>
      </c>
      <c r="F2637">
        <f>IF(B2637="","",1.509*(LN(B2637)^1.084-5.381))</f>
        <v/>
      </c>
      <c r="G2637">
        <f>IF(F2637="","",IF(F2637&lt;0,10*F2637^2,0))</f>
        <v/>
      </c>
      <c r="H2637">
        <f>IF(F2637="","",IF(F2637&gt;0,10*F2637^2,0))</f>
        <v/>
      </c>
    </row>
    <row r="2638">
      <c r="A2638">
        <f>Input!A2638</f>
        <v/>
      </c>
      <c r="B2638">
        <f>IF(ISNUMBER(Input!B2638),IF(AND(Input!B2638&gt;=20,Input!B2638&lt;=700),Input!B2638,""),"")</f>
        <v/>
      </c>
      <c r="C2638">
        <f>IF(B2638="","",INT(A2638))</f>
        <v/>
      </c>
      <c r="D2638">
        <f>IF(B2638="","",HOUR(A2638))</f>
        <v/>
      </c>
      <c r="E2638">
        <f>IF(B2638="","",IF(INPUT!$I$1="","",IF(C2638&lt;(INT(INPUT!$I$1)-INPUT!$I$2),"Off Meds",IF(C2638&lt;=(INT(INPUT!$I$1)+INPUT!$I$2),"Washout","On Meds"))))</f>
        <v/>
      </c>
      <c r="F2638">
        <f>IF(B2638="","",1.509*(LN(B2638)^1.084-5.381))</f>
        <v/>
      </c>
      <c r="G2638">
        <f>IF(F2638="","",IF(F2638&lt;0,10*F2638^2,0))</f>
        <v/>
      </c>
      <c r="H2638">
        <f>IF(F2638="","",IF(F2638&gt;0,10*F2638^2,0))</f>
        <v/>
      </c>
    </row>
    <row r="2639">
      <c r="A2639">
        <f>Input!A2639</f>
        <v/>
      </c>
      <c r="B2639">
        <f>IF(ISNUMBER(Input!B2639),IF(AND(Input!B2639&gt;=20,Input!B2639&lt;=700),Input!B2639,""),"")</f>
        <v/>
      </c>
      <c r="C2639">
        <f>IF(B2639="","",INT(A2639))</f>
        <v/>
      </c>
      <c r="D2639">
        <f>IF(B2639="","",HOUR(A2639))</f>
        <v/>
      </c>
      <c r="E2639">
        <f>IF(B2639="","",IF(INPUT!$I$1="","",IF(C2639&lt;(INT(INPUT!$I$1)-INPUT!$I$2),"Off Meds",IF(C2639&lt;=(INT(INPUT!$I$1)+INPUT!$I$2),"Washout","On Meds"))))</f>
        <v/>
      </c>
      <c r="F2639">
        <f>IF(B2639="","",1.509*(LN(B2639)^1.084-5.381))</f>
        <v/>
      </c>
      <c r="G2639">
        <f>IF(F2639="","",IF(F2639&lt;0,10*F2639^2,0))</f>
        <v/>
      </c>
      <c r="H2639">
        <f>IF(F2639="","",IF(F2639&gt;0,10*F2639^2,0))</f>
        <v/>
      </c>
    </row>
    <row r="2640">
      <c r="A2640">
        <f>Input!A2640</f>
        <v/>
      </c>
      <c r="B2640">
        <f>IF(ISNUMBER(Input!B2640),IF(AND(Input!B2640&gt;=20,Input!B2640&lt;=700),Input!B2640,""),"")</f>
        <v/>
      </c>
      <c r="C2640">
        <f>IF(B2640="","",INT(A2640))</f>
        <v/>
      </c>
      <c r="D2640">
        <f>IF(B2640="","",HOUR(A2640))</f>
        <v/>
      </c>
      <c r="E2640">
        <f>IF(B2640="","",IF(INPUT!$I$1="","",IF(C2640&lt;(INT(INPUT!$I$1)-INPUT!$I$2),"Off Meds",IF(C2640&lt;=(INT(INPUT!$I$1)+INPUT!$I$2),"Washout","On Meds"))))</f>
        <v/>
      </c>
      <c r="F2640">
        <f>IF(B2640="","",1.509*(LN(B2640)^1.084-5.381))</f>
        <v/>
      </c>
      <c r="G2640">
        <f>IF(F2640="","",IF(F2640&lt;0,10*F2640^2,0))</f>
        <v/>
      </c>
      <c r="H2640">
        <f>IF(F2640="","",IF(F2640&gt;0,10*F2640^2,0))</f>
        <v/>
      </c>
    </row>
    <row r="2641">
      <c r="A2641">
        <f>Input!A2641</f>
        <v/>
      </c>
      <c r="B2641">
        <f>IF(ISNUMBER(Input!B2641),IF(AND(Input!B2641&gt;=20,Input!B2641&lt;=700),Input!B2641,""),"")</f>
        <v/>
      </c>
      <c r="C2641">
        <f>IF(B2641="","",INT(A2641))</f>
        <v/>
      </c>
      <c r="D2641">
        <f>IF(B2641="","",HOUR(A2641))</f>
        <v/>
      </c>
      <c r="E2641">
        <f>IF(B2641="","",IF(INPUT!$I$1="","",IF(C2641&lt;(INT(INPUT!$I$1)-INPUT!$I$2),"Off Meds",IF(C2641&lt;=(INT(INPUT!$I$1)+INPUT!$I$2),"Washout","On Meds"))))</f>
        <v/>
      </c>
      <c r="F2641">
        <f>IF(B2641="","",1.509*(LN(B2641)^1.084-5.381))</f>
        <v/>
      </c>
      <c r="G2641">
        <f>IF(F2641="","",IF(F2641&lt;0,10*F2641^2,0))</f>
        <v/>
      </c>
      <c r="H2641">
        <f>IF(F2641="","",IF(F2641&gt;0,10*F2641^2,0))</f>
        <v/>
      </c>
    </row>
    <row r="2642">
      <c r="A2642">
        <f>Input!A2642</f>
        <v/>
      </c>
      <c r="B2642">
        <f>IF(ISNUMBER(Input!B2642),IF(AND(Input!B2642&gt;=20,Input!B2642&lt;=700),Input!B2642,""),"")</f>
        <v/>
      </c>
      <c r="C2642">
        <f>IF(B2642="","",INT(A2642))</f>
        <v/>
      </c>
      <c r="D2642">
        <f>IF(B2642="","",HOUR(A2642))</f>
        <v/>
      </c>
      <c r="E2642">
        <f>IF(B2642="","",IF(INPUT!$I$1="","",IF(C2642&lt;(INT(INPUT!$I$1)-INPUT!$I$2),"Off Meds",IF(C2642&lt;=(INT(INPUT!$I$1)+INPUT!$I$2),"Washout","On Meds"))))</f>
        <v/>
      </c>
      <c r="F2642">
        <f>IF(B2642="","",1.509*(LN(B2642)^1.084-5.381))</f>
        <v/>
      </c>
      <c r="G2642">
        <f>IF(F2642="","",IF(F2642&lt;0,10*F2642^2,0))</f>
        <v/>
      </c>
      <c r="H2642">
        <f>IF(F2642="","",IF(F2642&gt;0,10*F2642^2,0))</f>
        <v/>
      </c>
    </row>
    <row r="2643">
      <c r="A2643">
        <f>Input!A2643</f>
        <v/>
      </c>
      <c r="B2643">
        <f>IF(ISNUMBER(Input!B2643),IF(AND(Input!B2643&gt;=20,Input!B2643&lt;=700),Input!B2643,""),"")</f>
        <v/>
      </c>
      <c r="C2643">
        <f>IF(B2643="","",INT(A2643))</f>
        <v/>
      </c>
      <c r="D2643">
        <f>IF(B2643="","",HOUR(A2643))</f>
        <v/>
      </c>
      <c r="E2643">
        <f>IF(B2643="","",IF(INPUT!$I$1="","",IF(C2643&lt;(INT(INPUT!$I$1)-INPUT!$I$2),"Off Meds",IF(C2643&lt;=(INT(INPUT!$I$1)+INPUT!$I$2),"Washout","On Meds"))))</f>
        <v/>
      </c>
      <c r="F2643">
        <f>IF(B2643="","",1.509*(LN(B2643)^1.084-5.381))</f>
        <v/>
      </c>
      <c r="G2643">
        <f>IF(F2643="","",IF(F2643&lt;0,10*F2643^2,0))</f>
        <v/>
      </c>
      <c r="H2643">
        <f>IF(F2643="","",IF(F2643&gt;0,10*F2643^2,0))</f>
        <v/>
      </c>
    </row>
    <row r="2644">
      <c r="A2644">
        <f>Input!A2644</f>
        <v/>
      </c>
      <c r="B2644">
        <f>IF(ISNUMBER(Input!B2644),IF(AND(Input!B2644&gt;=20,Input!B2644&lt;=700),Input!B2644,""),"")</f>
        <v/>
      </c>
      <c r="C2644">
        <f>IF(B2644="","",INT(A2644))</f>
        <v/>
      </c>
      <c r="D2644">
        <f>IF(B2644="","",HOUR(A2644))</f>
        <v/>
      </c>
      <c r="E2644">
        <f>IF(B2644="","",IF(INPUT!$I$1="","",IF(C2644&lt;(INT(INPUT!$I$1)-INPUT!$I$2),"Off Meds",IF(C2644&lt;=(INT(INPUT!$I$1)+INPUT!$I$2),"Washout","On Meds"))))</f>
        <v/>
      </c>
      <c r="F2644">
        <f>IF(B2644="","",1.509*(LN(B2644)^1.084-5.381))</f>
        <v/>
      </c>
      <c r="G2644">
        <f>IF(F2644="","",IF(F2644&lt;0,10*F2644^2,0))</f>
        <v/>
      </c>
      <c r="H2644">
        <f>IF(F2644="","",IF(F2644&gt;0,10*F2644^2,0))</f>
        <v/>
      </c>
    </row>
    <row r="2645">
      <c r="A2645">
        <f>Input!A2645</f>
        <v/>
      </c>
      <c r="B2645">
        <f>IF(ISNUMBER(Input!B2645),IF(AND(Input!B2645&gt;=20,Input!B2645&lt;=700),Input!B2645,""),"")</f>
        <v/>
      </c>
      <c r="C2645">
        <f>IF(B2645="","",INT(A2645))</f>
        <v/>
      </c>
      <c r="D2645">
        <f>IF(B2645="","",HOUR(A2645))</f>
        <v/>
      </c>
      <c r="E2645">
        <f>IF(B2645="","",IF(INPUT!$I$1="","",IF(C2645&lt;(INT(INPUT!$I$1)-INPUT!$I$2),"Off Meds",IF(C2645&lt;=(INT(INPUT!$I$1)+INPUT!$I$2),"Washout","On Meds"))))</f>
        <v/>
      </c>
      <c r="F2645">
        <f>IF(B2645="","",1.509*(LN(B2645)^1.084-5.381))</f>
        <v/>
      </c>
      <c r="G2645">
        <f>IF(F2645="","",IF(F2645&lt;0,10*F2645^2,0))</f>
        <v/>
      </c>
      <c r="H2645">
        <f>IF(F2645="","",IF(F2645&gt;0,10*F2645^2,0))</f>
        <v/>
      </c>
    </row>
    <row r="2646">
      <c r="A2646">
        <f>Input!A2646</f>
        <v/>
      </c>
      <c r="B2646">
        <f>IF(ISNUMBER(Input!B2646),IF(AND(Input!B2646&gt;=20,Input!B2646&lt;=700),Input!B2646,""),"")</f>
        <v/>
      </c>
      <c r="C2646">
        <f>IF(B2646="","",INT(A2646))</f>
        <v/>
      </c>
      <c r="D2646">
        <f>IF(B2646="","",HOUR(A2646))</f>
        <v/>
      </c>
      <c r="E2646">
        <f>IF(B2646="","",IF(INPUT!$I$1="","",IF(C2646&lt;(INT(INPUT!$I$1)-INPUT!$I$2),"Off Meds",IF(C2646&lt;=(INT(INPUT!$I$1)+INPUT!$I$2),"Washout","On Meds"))))</f>
        <v/>
      </c>
      <c r="F2646">
        <f>IF(B2646="","",1.509*(LN(B2646)^1.084-5.381))</f>
        <v/>
      </c>
      <c r="G2646">
        <f>IF(F2646="","",IF(F2646&lt;0,10*F2646^2,0))</f>
        <v/>
      </c>
      <c r="H2646">
        <f>IF(F2646="","",IF(F2646&gt;0,10*F2646^2,0))</f>
        <v/>
      </c>
    </row>
    <row r="2647">
      <c r="A2647">
        <f>Input!A2647</f>
        <v/>
      </c>
      <c r="B2647">
        <f>IF(ISNUMBER(Input!B2647),IF(AND(Input!B2647&gt;=20,Input!B2647&lt;=700),Input!B2647,""),"")</f>
        <v/>
      </c>
      <c r="C2647">
        <f>IF(B2647="","",INT(A2647))</f>
        <v/>
      </c>
      <c r="D2647">
        <f>IF(B2647="","",HOUR(A2647))</f>
        <v/>
      </c>
      <c r="E2647">
        <f>IF(B2647="","",IF(INPUT!$I$1="","",IF(C2647&lt;(INT(INPUT!$I$1)-INPUT!$I$2),"Off Meds",IF(C2647&lt;=(INT(INPUT!$I$1)+INPUT!$I$2),"Washout","On Meds"))))</f>
        <v/>
      </c>
      <c r="F2647">
        <f>IF(B2647="","",1.509*(LN(B2647)^1.084-5.381))</f>
        <v/>
      </c>
      <c r="G2647">
        <f>IF(F2647="","",IF(F2647&lt;0,10*F2647^2,0))</f>
        <v/>
      </c>
      <c r="H2647">
        <f>IF(F2647="","",IF(F2647&gt;0,10*F2647^2,0))</f>
        <v/>
      </c>
    </row>
    <row r="2648">
      <c r="A2648">
        <f>Input!A2648</f>
        <v/>
      </c>
      <c r="B2648">
        <f>IF(ISNUMBER(Input!B2648),IF(AND(Input!B2648&gt;=20,Input!B2648&lt;=700),Input!B2648,""),"")</f>
        <v/>
      </c>
      <c r="C2648">
        <f>IF(B2648="","",INT(A2648))</f>
        <v/>
      </c>
      <c r="D2648">
        <f>IF(B2648="","",HOUR(A2648))</f>
        <v/>
      </c>
      <c r="E2648">
        <f>IF(B2648="","",IF(INPUT!$I$1="","",IF(C2648&lt;(INT(INPUT!$I$1)-INPUT!$I$2),"Off Meds",IF(C2648&lt;=(INT(INPUT!$I$1)+INPUT!$I$2),"Washout","On Meds"))))</f>
        <v/>
      </c>
      <c r="F2648">
        <f>IF(B2648="","",1.509*(LN(B2648)^1.084-5.381))</f>
        <v/>
      </c>
      <c r="G2648">
        <f>IF(F2648="","",IF(F2648&lt;0,10*F2648^2,0))</f>
        <v/>
      </c>
      <c r="H2648">
        <f>IF(F2648="","",IF(F2648&gt;0,10*F2648^2,0))</f>
        <v/>
      </c>
    </row>
    <row r="2649">
      <c r="A2649">
        <f>Input!A2649</f>
        <v/>
      </c>
      <c r="B2649">
        <f>IF(ISNUMBER(Input!B2649),IF(AND(Input!B2649&gt;=20,Input!B2649&lt;=700),Input!B2649,""),"")</f>
        <v/>
      </c>
      <c r="C2649">
        <f>IF(B2649="","",INT(A2649))</f>
        <v/>
      </c>
      <c r="D2649">
        <f>IF(B2649="","",HOUR(A2649))</f>
        <v/>
      </c>
      <c r="E2649">
        <f>IF(B2649="","",IF(INPUT!$I$1="","",IF(C2649&lt;(INT(INPUT!$I$1)-INPUT!$I$2),"Off Meds",IF(C2649&lt;=(INT(INPUT!$I$1)+INPUT!$I$2),"Washout","On Meds"))))</f>
        <v/>
      </c>
      <c r="F2649">
        <f>IF(B2649="","",1.509*(LN(B2649)^1.084-5.381))</f>
        <v/>
      </c>
      <c r="G2649">
        <f>IF(F2649="","",IF(F2649&lt;0,10*F2649^2,0))</f>
        <v/>
      </c>
      <c r="H2649">
        <f>IF(F2649="","",IF(F2649&gt;0,10*F2649^2,0))</f>
        <v/>
      </c>
    </row>
    <row r="2650">
      <c r="A2650">
        <f>Input!A2650</f>
        <v/>
      </c>
      <c r="B2650">
        <f>IF(ISNUMBER(Input!B2650),IF(AND(Input!B2650&gt;=20,Input!B2650&lt;=700),Input!B2650,""),"")</f>
        <v/>
      </c>
      <c r="C2650">
        <f>IF(B2650="","",INT(A2650))</f>
        <v/>
      </c>
      <c r="D2650">
        <f>IF(B2650="","",HOUR(A2650))</f>
        <v/>
      </c>
      <c r="E2650">
        <f>IF(B2650="","",IF(INPUT!$I$1="","",IF(C2650&lt;(INT(INPUT!$I$1)-INPUT!$I$2),"Off Meds",IF(C2650&lt;=(INT(INPUT!$I$1)+INPUT!$I$2),"Washout","On Meds"))))</f>
        <v/>
      </c>
      <c r="F2650">
        <f>IF(B2650="","",1.509*(LN(B2650)^1.084-5.381))</f>
        <v/>
      </c>
      <c r="G2650">
        <f>IF(F2650="","",IF(F2650&lt;0,10*F2650^2,0))</f>
        <v/>
      </c>
      <c r="H2650">
        <f>IF(F2650="","",IF(F2650&gt;0,10*F2650^2,0))</f>
        <v/>
      </c>
    </row>
    <row r="2651">
      <c r="A2651">
        <f>Input!A2651</f>
        <v/>
      </c>
      <c r="B2651">
        <f>IF(ISNUMBER(Input!B2651),IF(AND(Input!B2651&gt;=20,Input!B2651&lt;=700),Input!B2651,""),"")</f>
        <v/>
      </c>
      <c r="C2651">
        <f>IF(B2651="","",INT(A2651))</f>
        <v/>
      </c>
      <c r="D2651">
        <f>IF(B2651="","",HOUR(A2651))</f>
        <v/>
      </c>
      <c r="E2651">
        <f>IF(B2651="","",IF(INPUT!$I$1="","",IF(C2651&lt;(INT(INPUT!$I$1)-INPUT!$I$2),"Off Meds",IF(C2651&lt;=(INT(INPUT!$I$1)+INPUT!$I$2),"Washout","On Meds"))))</f>
        <v/>
      </c>
      <c r="F2651">
        <f>IF(B2651="","",1.509*(LN(B2651)^1.084-5.381))</f>
        <v/>
      </c>
      <c r="G2651">
        <f>IF(F2651="","",IF(F2651&lt;0,10*F2651^2,0))</f>
        <v/>
      </c>
      <c r="H2651">
        <f>IF(F2651="","",IF(F2651&gt;0,10*F2651^2,0))</f>
        <v/>
      </c>
    </row>
    <row r="2652">
      <c r="A2652">
        <f>Input!A2652</f>
        <v/>
      </c>
      <c r="B2652">
        <f>IF(ISNUMBER(Input!B2652),IF(AND(Input!B2652&gt;=20,Input!B2652&lt;=700),Input!B2652,""),"")</f>
        <v/>
      </c>
      <c r="C2652">
        <f>IF(B2652="","",INT(A2652))</f>
        <v/>
      </c>
      <c r="D2652">
        <f>IF(B2652="","",HOUR(A2652))</f>
        <v/>
      </c>
      <c r="E2652">
        <f>IF(B2652="","",IF(INPUT!$I$1="","",IF(C2652&lt;(INT(INPUT!$I$1)-INPUT!$I$2),"Off Meds",IF(C2652&lt;=(INT(INPUT!$I$1)+INPUT!$I$2),"Washout","On Meds"))))</f>
        <v/>
      </c>
      <c r="F2652">
        <f>IF(B2652="","",1.509*(LN(B2652)^1.084-5.381))</f>
        <v/>
      </c>
      <c r="G2652">
        <f>IF(F2652="","",IF(F2652&lt;0,10*F2652^2,0))</f>
        <v/>
      </c>
      <c r="H2652">
        <f>IF(F2652="","",IF(F2652&gt;0,10*F2652^2,0))</f>
        <v/>
      </c>
    </row>
    <row r="2653">
      <c r="A2653">
        <f>Input!A2653</f>
        <v/>
      </c>
      <c r="B2653">
        <f>IF(ISNUMBER(Input!B2653),IF(AND(Input!B2653&gt;=20,Input!B2653&lt;=700),Input!B2653,""),"")</f>
        <v/>
      </c>
      <c r="C2653">
        <f>IF(B2653="","",INT(A2653))</f>
        <v/>
      </c>
      <c r="D2653">
        <f>IF(B2653="","",HOUR(A2653))</f>
        <v/>
      </c>
      <c r="E2653">
        <f>IF(B2653="","",IF(INPUT!$I$1="","",IF(C2653&lt;(INT(INPUT!$I$1)-INPUT!$I$2),"Off Meds",IF(C2653&lt;=(INT(INPUT!$I$1)+INPUT!$I$2),"Washout","On Meds"))))</f>
        <v/>
      </c>
      <c r="F2653">
        <f>IF(B2653="","",1.509*(LN(B2653)^1.084-5.381))</f>
        <v/>
      </c>
      <c r="G2653">
        <f>IF(F2653="","",IF(F2653&lt;0,10*F2653^2,0))</f>
        <v/>
      </c>
      <c r="H2653">
        <f>IF(F2653="","",IF(F2653&gt;0,10*F2653^2,0))</f>
        <v/>
      </c>
    </row>
    <row r="2654">
      <c r="A2654">
        <f>Input!A2654</f>
        <v/>
      </c>
      <c r="B2654">
        <f>IF(ISNUMBER(Input!B2654),IF(AND(Input!B2654&gt;=20,Input!B2654&lt;=700),Input!B2654,""),"")</f>
        <v/>
      </c>
      <c r="C2654">
        <f>IF(B2654="","",INT(A2654))</f>
        <v/>
      </c>
      <c r="D2654">
        <f>IF(B2654="","",HOUR(A2654))</f>
        <v/>
      </c>
      <c r="E2654">
        <f>IF(B2654="","",IF(INPUT!$I$1="","",IF(C2654&lt;(INT(INPUT!$I$1)-INPUT!$I$2),"Off Meds",IF(C2654&lt;=(INT(INPUT!$I$1)+INPUT!$I$2),"Washout","On Meds"))))</f>
        <v/>
      </c>
      <c r="F2654">
        <f>IF(B2654="","",1.509*(LN(B2654)^1.084-5.381))</f>
        <v/>
      </c>
      <c r="G2654">
        <f>IF(F2654="","",IF(F2654&lt;0,10*F2654^2,0))</f>
        <v/>
      </c>
      <c r="H2654">
        <f>IF(F2654="","",IF(F2654&gt;0,10*F2654^2,0))</f>
        <v/>
      </c>
    </row>
    <row r="2655">
      <c r="A2655">
        <f>Input!A2655</f>
        <v/>
      </c>
      <c r="B2655">
        <f>IF(ISNUMBER(Input!B2655),IF(AND(Input!B2655&gt;=20,Input!B2655&lt;=700),Input!B2655,""),"")</f>
        <v/>
      </c>
      <c r="C2655">
        <f>IF(B2655="","",INT(A2655))</f>
        <v/>
      </c>
      <c r="D2655">
        <f>IF(B2655="","",HOUR(A2655))</f>
        <v/>
      </c>
      <c r="E2655">
        <f>IF(B2655="","",IF(INPUT!$I$1="","",IF(C2655&lt;(INT(INPUT!$I$1)-INPUT!$I$2),"Off Meds",IF(C2655&lt;=(INT(INPUT!$I$1)+INPUT!$I$2),"Washout","On Meds"))))</f>
        <v/>
      </c>
      <c r="F2655">
        <f>IF(B2655="","",1.509*(LN(B2655)^1.084-5.381))</f>
        <v/>
      </c>
      <c r="G2655">
        <f>IF(F2655="","",IF(F2655&lt;0,10*F2655^2,0))</f>
        <v/>
      </c>
      <c r="H2655">
        <f>IF(F2655="","",IF(F2655&gt;0,10*F2655^2,0))</f>
        <v/>
      </c>
    </row>
    <row r="2656">
      <c r="A2656">
        <f>Input!A2656</f>
        <v/>
      </c>
      <c r="B2656">
        <f>IF(ISNUMBER(Input!B2656),IF(AND(Input!B2656&gt;=20,Input!B2656&lt;=700),Input!B2656,""),"")</f>
        <v/>
      </c>
      <c r="C2656">
        <f>IF(B2656="","",INT(A2656))</f>
        <v/>
      </c>
      <c r="D2656">
        <f>IF(B2656="","",HOUR(A2656))</f>
        <v/>
      </c>
      <c r="E2656">
        <f>IF(B2656="","",IF(INPUT!$I$1="","",IF(C2656&lt;(INT(INPUT!$I$1)-INPUT!$I$2),"Off Meds",IF(C2656&lt;=(INT(INPUT!$I$1)+INPUT!$I$2),"Washout","On Meds"))))</f>
        <v/>
      </c>
      <c r="F2656">
        <f>IF(B2656="","",1.509*(LN(B2656)^1.084-5.381))</f>
        <v/>
      </c>
      <c r="G2656">
        <f>IF(F2656="","",IF(F2656&lt;0,10*F2656^2,0))</f>
        <v/>
      </c>
      <c r="H2656">
        <f>IF(F2656="","",IF(F2656&gt;0,10*F2656^2,0))</f>
        <v/>
      </c>
    </row>
    <row r="2657">
      <c r="A2657">
        <f>Input!A2657</f>
        <v/>
      </c>
      <c r="B2657">
        <f>IF(ISNUMBER(Input!B2657),IF(AND(Input!B2657&gt;=20,Input!B2657&lt;=700),Input!B2657,""),"")</f>
        <v/>
      </c>
      <c r="C2657">
        <f>IF(B2657="","",INT(A2657))</f>
        <v/>
      </c>
      <c r="D2657">
        <f>IF(B2657="","",HOUR(A2657))</f>
        <v/>
      </c>
      <c r="E2657">
        <f>IF(B2657="","",IF(INPUT!$I$1="","",IF(C2657&lt;(INT(INPUT!$I$1)-INPUT!$I$2),"Off Meds",IF(C2657&lt;=(INT(INPUT!$I$1)+INPUT!$I$2),"Washout","On Meds"))))</f>
        <v/>
      </c>
      <c r="F2657">
        <f>IF(B2657="","",1.509*(LN(B2657)^1.084-5.381))</f>
        <v/>
      </c>
      <c r="G2657">
        <f>IF(F2657="","",IF(F2657&lt;0,10*F2657^2,0))</f>
        <v/>
      </c>
      <c r="H2657">
        <f>IF(F2657="","",IF(F2657&gt;0,10*F2657^2,0))</f>
        <v/>
      </c>
    </row>
    <row r="2658">
      <c r="A2658">
        <f>Input!A2658</f>
        <v/>
      </c>
      <c r="B2658">
        <f>IF(ISNUMBER(Input!B2658),IF(AND(Input!B2658&gt;=20,Input!B2658&lt;=700),Input!B2658,""),"")</f>
        <v/>
      </c>
      <c r="C2658">
        <f>IF(B2658="","",INT(A2658))</f>
        <v/>
      </c>
      <c r="D2658">
        <f>IF(B2658="","",HOUR(A2658))</f>
        <v/>
      </c>
      <c r="E2658">
        <f>IF(B2658="","",IF(INPUT!$I$1="","",IF(C2658&lt;(INT(INPUT!$I$1)-INPUT!$I$2),"Off Meds",IF(C2658&lt;=(INT(INPUT!$I$1)+INPUT!$I$2),"Washout","On Meds"))))</f>
        <v/>
      </c>
      <c r="F2658">
        <f>IF(B2658="","",1.509*(LN(B2658)^1.084-5.381))</f>
        <v/>
      </c>
      <c r="G2658">
        <f>IF(F2658="","",IF(F2658&lt;0,10*F2658^2,0))</f>
        <v/>
      </c>
      <c r="H2658">
        <f>IF(F2658="","",IF(F2658&gt;0,10*F2658^2,0))</f>
        <v/>
      </c>
    </row>
    <row r="2659">
      <c r="A2659">
        <f>Input!A2659</f>
        <v/>
      </c>
      <c r="B2659">
        <f>IF(ISNUMBER(Input!B2659),IF(AND(Input!B2659&gt;=20,Input!B2659&lt;=700),Input!B2659,""),"")</f>
        <v/>
      </c>
      <c r="C2659">
        <f>IF(B2659="","",INT(A2659))</f>
        <v/>
      </c>
      <c r="D2659">
        <f>IF(B2659="","",HOUR(A2659))</f>
        <v/>
      </c>
      <c r="E2659">
        <f>IF(B2659="","",IF(INPUT!$I$1="","",IF(C2659&lt;(INT(INPUT!$I$1)-INPUT!$I$2),"Off Meds",IF(C2659&lt;=(INT(INPUT!$I$1)+INPUT!$I$2),"Washout","On Meds"))))</f>
        <v/>
      </c>
      <c r="F2659">
        <f>IF(B2659="","",1.509*(LN(B2659)^1.084-5.381))</f>
        <v/>
      </c>
      <c r="G2659">
        <f>IF(F2659="","",IF(F2659&lt;0,10*F2659^2,0))</f>
        <v/>
      </c>
      <c r="H2659">
        <f>IF(F2659="","",IF(F2659&gt;0,10*F2659^2,0))</f>
        <v/>
      </c>
    </row>
    <row r="2660">
      <c r="A2660">
        <f>Input!A2660</f>
        <v/>
      </c>
      <c r="B2660">
        <f>IF(ISNUMBER(Input!B2660),IF(AND(Input!B2660&gt;=20,Input!B2660&lt;=700),Input!B2660,""),"")</f>
        <v/>
      </c>
      <c r="C2660">
        <f>IF(B2660="","",INT(A2660))</f>
        <v/>
      </c>
      <c r="D2660">
        <f>IF(B2660="","",HOUR(A2660))</f>
        <v/>
      </c>
      <c r="E2660">
        <f>IF(B2660="","",IF(INPUT!$I$1="","",IF(C2660&lt;(INT(INPUT!$I$1)-INPUT!$I$2),"Off Meds",IF(C2660&lt;=(INT(INPUT!$I$1)+INPUT!$I$2),"Washout","On Meds"))))</f>
        <v/>
      </c>
      <c r="F2660">
        <f>IF(B2660="","",1.509*(LN(B2660)^1.084-5.381))</f>
        <v/>
      </c>
      <c r="G2660">
        <f>IF(F2660="","",IF(F2660&lt;0,10*F2660^2,0))</f>
        <v/>
      </c>
      <c r="H2660">
        <f>IF(F2660="","",IF(F2660&gt;0,10*F2660^2,0))</f>
        <v/>
      </c>
    </row>
    <row r="2661">
      <c r="A2661">
        <f>Input!A2661</f>
        <v/>
      </c>
      <c r="B2661">
        <f>IF(ISNUMBER(Input!B2661),IF(AND(Input!B2661&gt;=20,Input!B2661&lt;=700),Input!B2661,""),"")</f>
        <v/>
      </c>
      <c r="C2661">
        <f>IF(B2661="","",INT(A2661))</f>
        <v/>
      </c>
      <c r="D2661">
        <f>IF(B2661="","",HOUR(A2661))</f>
        <v/>
      </c>
      <c r="E2661">
        <f>IF(B2661="","",IF(INPUT!$I$1="","",IF(C2661&lt;(INT(INPUT!$I$1)-INPUT!$I$2),"Off Meds",IF(C2661&lt;=(INT(INPUT!$I$1)+INPUT!$I$2),"Washout","On Meds"))))</f>
        <v/>
      </c>
      <c r="F2661">
        <f>IF(B2661="","",1.509*(LN(B2661)^1.084-5.381))</f>
        <v/>
      </c>
      <c r="G2661">
        <f>IF(F2661="","",IF(F2661&lt;0,10*F2661^2,0))</f>
        <v/>
      </c>
      <c r="H2661">
        <f>IF(F2661="","",IF(F2661&gt;0,10*F2661^2,0))</f>
        <v/>
      </c>
    </row>
    <row r="2662">
      <c r="A2662">
        <f>Input!A2662</f>
        <v/>
      </c>
      <c r="B2662">
        <f>IF(ISNUMBER(Input!B2662),IF(AND(Input!B2662&gt;=20,Input!B2662&lt;=700),Input!B2662,""),"")</f>
        <v/>
      </c>
      <c r="C2662">
        <f>IF(B2662="","",INT(A2662))</f>
        <v/>
      </c>
      <c r="D2662">
        <f>IF(B2662="","",HOUR(A2662))</f>
        <v/>
      </c>
      <c r="E2662">
        <f>IF(B2662="","",IF(INPUT!$I$1="","",IF(C2662&lt;(INT(INPUT!$I$1)-INPUT!$I$2),"Off Meds",IF(C2662&lt;=(INT(INPUT!$I$1)+INPUT!$I$2),"Washout","On Meds"))))</f>
        <v/>
      </c>
      <c r="F2662">
        <f>IF(B2662="","",1.509*(LN(B2662)^1.084-5.381))</f>
        <v/>
      </c>
      <c r="G2662">
        <f>IF(F2662="","",IF(F2662&lt;0,10*F2662^2,0))</f>
        <v/>
      </c>
      <c r="H2662">
        <f>IF(F2662="","",IF(F2662&gt;0,10*F2662^2,0))</f>
        <v/>
      </c>
    </row>
    <row r="2663">
      <c r="A2663">
        <f>Input!A2663</f>
        <v/>
      </c>
      <c r="B2663">
        <f>IF(ISNUMBER(Input!B2663),IF(AND(Input!B2663&gt;=20,Input!B2663&lt;=700),Input!B2663,""),"")</f>
        <v/>
      </c>
      <c r="C2663">
        <f>IF(B2663="","",INT(A2663))</f>
        <v/>
      </c>
      <c r="D2663">
        <f>IF(B2663="","",HOUR(A2663))</f>
        <v/>
      </c>
      <c r="E2663">
        <f>IF(B2663="","",IF(INPUT!$I$1="","",IF(C2663&lt;(INT(INPUT!$I$1)-INPUT!$I$2),"Off Meds",IF(C2663&lt;=(INT(INPUT!$I$1)+INPUT!$I$2),"Washout","On Meds"))))</f>
        <v/>
      </c>
      <c r="F2663">
        <f>IF(B2663="","",1.509*(LN(B2663)^1.084-5.381))</f>
        <v/>
      </c>
      <c r="G2663">
        <f>IF(F2663="","",IF(F2663&lt;0,10*F2663^2,0))</f>
        <v/>
      </c>
      <c r="H2663">
        <f>IF(F2663="","",IF(F2663&gt;0,10*F2663^2,0))</f>
        <v/>
      </c>
    </row>
    <row r="2664">
      <c r="A2664">
        <f>Input!A2664</f>
        <v/>
      </c>
      <c r="B2664">
        <f>IF(ISNUMBER(Input!B2664),IF(AND(Input!B2664&gt;=20,Input!B2664&lt;=700),Input!B2664,""),"")</f>
        <v/>
      </c>
      <c r="C2664">
        <f>IF(B2664="","",INT(A2664))</f>
        <v/>
      </c>
      <c r="D2664">
        <f>IF(B2664="","",HOUR(A2664))</f>
        <v/>
      </c>
      <c r="E2664">
        <f>IF(B2664="","",IF(INPUT!$I$1="","",IF(C2664&lt;(INT(INPUT!$I$1)-INPUT!$I$2),"Off Meds",IF(C2664&lt;=(INT(INPUT!$I$1)+INPUT!$I$2),"Washout","On Meds"))))</f>
        <v/>
      </c>
      <c r="F2664">
        <f>IF(B2664="","",1.509*(LN(B2664)^1.084-5.381))</f>
        <v/>
      </c>
      <c r="G2664">
        <f>IF(F2664="","",IF(F2664&lt;0,10*F2664^2,0))</f>
        <v/>
      </c>
      <c r="H2664">
        <f>IF(F2664="","",IF(F2664&gt;0,10*F2664^2,0))</f>
        <v/>
      </c>
    </row>
    <row r="2665">
      <c r="A2665">
        <f>Input!A2665</f>
        <v/>
      </c>
      <c r="B2665">
        <f>IF(ISNUMBER(Input!B2665),IF(AND(Input!B2665&gt;=20,Input!B2665&lt;=700),Input!B2665,""),"")</f>
        <v/>
      </c>
      <c r="C2665">
        <f>IF(B2665="","",INT(A2665))</f>
        <v/>
      </c>
      <c r="D2665">
        <f>IF(B2665="","",HOUR(A2665))</f>
        <v/>
      </c>
      <c r="E2665">
        <f>IF(B2665="","",IF(INPUT!$I$1="","",IF(C2665&lt;(INT(INPUT!$I$1)-INPUT!$I$2),"Off Meds",IF(C2665&lt;=(INT(INPUT!$I$1)+INPUT!$I$2),"Washout","On Meds"))))</f>
        <v/>
      </c>
      <c r="F2665">
        <f>IF(B2665="","",1.509*(LN(B2665)^1.084-5.381))</f>
        <v/>
      </c>
      <c r="G2665">
        <f>IF(F2665="","",IF(F2665&lt;0,10*F2665^2,0))</f>
        <v/>
      </c>
      <c r="H2665">
        <f>IF(F2665="","",IF(F2665&gt;0,10*F2665^2,0))</f>
        <v/>
      </c>
    </row>
    <row r="2666">
      <c r="A2666">
        <f>Input!A2666</f>
        <v/>
      </c>
      <c r="B2666">
        <f>IF(ISNUMBER(Input!B2666),IF(AND(Input!B2666&gt;=20,Input!B2666&lt;=700),Input!B2666,""),"")</f>
        <v/>
      </c>
      <c r="C2666">
        <f>IF(B2666="","",INT(A2666))</f>
        <v/>
      </c>
      <c r="D2666">
        <f>IF(B2666="","",HOUR(A2666))</f>
        <v/>
      </c>
      <c r="E2666">
        <f>IF(B2666="","",IF(INPUT!$I$1="","",IF(C2666&lt;(INT(INPUT!$I$1)-INPUT!$I$2),"Off Meds",IF(C2666&lt;=(INT(INPUT!$I$1)+INPUT!$I$2),"Washout","On Meds"))))</f>
        <v/>
      </c>
      <c r="F2666">
        <f>IF(B2666="","",1.509*(LN(B2666)^1.084-5.381))</f>
        <v/>
      </c>
      <c r="G2666">
        <f>IF(F2666="","",IF(F2666&lt;0,10*F2666^2,0))</f>
        <v/>
      </c>
      <c r="H2666">
        <f>IF(F2666="","",IF(F2666&gt;0,10*F2666^2,0))</f>
        <v/>
      </c>
    </row>
    <row r="2667">
      <c r="A2667">
        <f>Input!A2667</f>
        <v/>
      </c>
      <c r="B2667">
        <f>IF(ISNUMBER(Input!B2667),IF(AND(Input!B2667&gt;=20,Input!B2667&lt;=700),Input!B2667,""),"")</f>
        <v/>
      </c>
      <c r="C2667">
        <f>IF(B2667="","",INT(A2667))</f>
        <v/>
      </c>
      <c r="D2667">
        <f>IF(B2667="","",HOUR(A2667))</f>
        <v/>
      </c>
      <c r="E2667">
        <f>IF(B2667="","",IF(INPUT!$I$1="","",IF(C2667&lt;(INT(INPUT!$I$1)-INPUT!$I$2),"Off Meds",IF(C2667&lt;=(INT(INPUT!$I$1)+INPUT!$I$2),"Washout","On Meds"))))</f>
        <v/>
      </c>
      <c r="F2667">
        <f>IF(B2667="","",1.509*(LN(B2667)^1.084-5.381))</f>
        <v/>
      </c>
      <c r="G2667">
        <f>IF(F2667="","",IF(F2667&lt;0,10*F2667^2,0))</f>
        <v/>
      </c>
      <c r="H2667">
        <f>IF(F2667="","",IF(F2667&gt;0,10*F2667^2,0))</f>
        <v/>
      </c>
    </row>
    <row r="2668">
      <c r="A2668">
        <f>Input!A2668</f>
        <v/>
      </c>
      <c r="B2668">
        <f>IF(ISNUMBER(Input!B2668),IF(AND(Input!B2668&gt;=20,Input!B2668&lt;=700),Input!B2668,""),"")</f>
        <v/>
      </c>
      <c r="C2668">
        <f>IF(B2668="","",INT(A2668))</f>
        <v/>
      </c>
      <c r="D2668">
        <f>IF(B2668="","",HOUR(A2668))</f>
        <v/>
      </c>
      <c r="E2668">
        <f>IF(B2668="","",IF(INPUT!$I$1="","",IF(C2668&lt;(INT(INPUT!$I$1)-INPUT!$I$2),"Off Meds",IF(C2668&lt;=(INT(INPUT!$I$1)+INPUT!$I$2),"Washout","On Meds"))))</f>
        <v/>
      </c>
      <c r="F2668">
        <f>IF(B2668="","",1.509*(LN(B2668)^1.084-5.381))</f>
        <v/>
      </c>
      <c r="G2668">
        <f>IF(F2668="","",IF(F2668&lt;0,10*F2668^2,0))</f>
        <v/>
      </c>
      <c r="H2668">
        <f>IF(F2668="","",IF(F2668&gt;0,10*F2668^2,0))</f>
        <v/>
      </c>
    </row>
    <row r="2669">
      <c r="A2669">
        <f>Input!A2669</f>
        <v/>
      </c>
      <c r="B2669">
        <f>IF(ISNUMBER(Input!B2669),IF(AND(Input!B2669&gt;=20,Input!B2669&lt;=700),Input!B2669,""),"")</f>
        <v/>
      </c>
      <c r="C2669">
        <f>IF(B2669="","",INT(A2669))</f>
        <v/>
      </c>
      <c r="D2669">
        <f>IF(B2669="","",HOUR(A2669))</f>
        <v/>
      </c>
      <c r="E2669">
        <f>IF(B2669="","",IF(INPUT!$I$1="","",IF(C2669&lt;(INT(INPUT!$I$1)-INPUT!$I$2),"Off Meds",IF(C2669&lt;=(INT(INPUT!$I$1)+INPUT!$I$2),"Washout","On Meds"))))</f>
        <v/>
      </c>
      <c r="F2669">
        <f>IF(B2669="","",1.509*(LN(B2669)^1.084-5.381))</f>
        <v/>
      </c>
      <c r="G2669">
        <f>IF(F2669="","",IF(F2669&lt;0,10*F2669^2,0))</f>
        <v/>
      </c>
      <c r="H2669">
        <f>IF(F2669="","",IF(F2669&gt;0,10*F2669^2,0))</f>
        <v/>
      </c>
    </row>
    <row r="2670">
      <c r="A2670">
        <f>Input!A2670</f>
        <v/>
      </c>
      <c r="B2670">
        <f>IF(ISNUMBER(Input!B2670),IF(AND(Input!B2670&gt;=20,Input!B2670&lt;=700),Input!B2670,""),"")</f>
        <v/>
      </c>
      <c r="C2670">
        <f>IF(B2670="","",INT(A2670))</f>
        <v/>
      </c>
      <c r="D2670">
        <f>IF(B2670="","",HOUR(A2670))</f>
        <v/>
      </c>
      <c r="E2670">
        <f>IF(B2670="","",IF(INPUT!$I$1="","",IF(C2670&lt;(INT(INPUT!$I$1)-INPUT!$I$2),"Off Meds",IF(C2670&lt;=(INT(INPUT!$I$1)+INPUT!$I$2),"Washout","On Meds"))))</f>
        <v/>
      </c>
      <c r="F2670">
        <f>IF(B2670="","",1.509*(LN(B2670)^1.084-5.381))</f>
        <v/>
      </c>
      <c r="G2670">
        <f>IF(F2670="","",IF(F2670&lt;0,10*F2670^2,0))</f>
        <v/>
      </c>
      <c r="H2670">
        <f>IF(F2670="","",IF(F2670&gt;0,10*F2670^2,0))</f>
        <v/>
      </c>
    </row>
    <row r="2671">
      <c r="A2671">
        <f>Input!A2671</f>
        <v/>
      </c>
      <c r="B2671">
        <f>IF(ISNUMBER(Input!B2671),IF(AND(Input!B2671&gt;=20,Input!B2671&lt;=700),Input!B2671,""),"")</f>
        <v/>
      </c>
      <c r="C2671">
        <f>IF(B2671="","",INT(A2671))</f>
        <v/>
      </c>
      <c r="D2671">
        <f>IF(B2671="","",HOUR(A2671))</f>
        <v/>
      </c>
      <c r="E2671">
        <f>IF(B2671="","",IF(INPUT!$I$1="","",IF(C2671&lt;(INT(INPUT!$I$1)-INPUT!$I$2),"Off Meds",IF(C2671&lt;=(INT(INPUT!$I$1)+INPUT!$I$2),"Washout","On Meds"))))</f>
        <v/>
      </c>
      <c r="F2671">
        <f>IF(B2671="","",1.509*(LN(B2671)^1.084-5.381))</f>
        <v/>
      </c>
      <c r="G2671">
        <f>IF(F2671="","",IF(F2671&lt;0,10*F2671^2,0))</f>
        <v/>
      </c>
      <c r="H2671">
        <f>IF(F2671="","",IF(F2671&gt;0,10*F2671^2,0))</f>
        <v/>
      </c>
    </row>
    <row r="2672">
      <c r="A2672">
        <f>Input!A2672</f>
        <v/>
      </c>
      <c r="B2672">
        <f>IF(ISNUMBER(Input!B2672),IF(AND(Input!B2672&gt;=20,Input!B2672&lt;=700),Input!B2672,""),"")</f>
        <v/>
      </c>
      <c r="C2672">
        <f>IF(B2672="","",INT(A2672))</f>
        <v/>
      </c>
      <c r="D2672">
        <f>IF(B2672="","",HOUR(A2672))</f>
        <v/>
      </c>
      <c r="E2672">
        <f>IF(B2672="","",IF(INPUT!$I$1="","",IF(C2672&lt;(INT(INPUT!$I$1)-INPUT!$I$2),"Off Meds",IF(C2672&lt;=(INT(INPUT!$I$1)+INPUT!$I$2),"Washout","On Meds"))))</f>
        <v/>
      </c>
      <c r="F2672">
        <f>IF(B2672="","",1.509*(LN(B2672)^1.084-5.381))</f>
        <v/>
      </c>
      <c r="G2672">
        <f>IF(F2672="","",IF(F2672&lt;0,10*F2672^2,0))</f>
        <v/>
      </c>
      <c r="H2672">
        <f>IF(F2672="","",IF(F2672&gt;0,10*F2672^2,0))</f>
        <v/>
      </c>
    </row>
    <row r="2673">
      <c r="A2673">
        <f>Input!A2673</f>
        <v/>
      </c>
      <c r="B2673">
        <f>IF(ISNUMBER(Input!B2673),IF(AND(Input!B2673&gt;=20,Input!B2673&lt;=700),Input!B2673,""),"")</f>
        <v/>
      </c>
      <c r="C2673">
        <f>IF(B2673="","",INT(A2673))</f>
        <v/>
      </c>
      <c r="D2673">
        <f>IF(B2673="","",HOUR(A2673))</f>
        <v/>
      </c>
      <c r="E2673">
        <f>IF(B2673="","",IF(INPUT!$I$1="","",IF(C2673&lt;(INT(INPUT!$I$1)-INPUT!$I$2),"Off Meds",IF(C2673&lt;=(INT(INPUT!$I$1)+INPUT!$I$2),"Washout","On Meds"))))</f>
        <v/>
      </c>
      <c r="F2673">
        <f>IF(B2673="","",1.509*(LN(B2673)^1.084-5.381))</f>
        <v/>
      </c>
      <c r="G2673">
        <f>IF(F2673="","",IF(F2673&lt;0,10*F2673^2,0))</f>
        <v/>
      </c>
      <c r="H2673">
        <f>IF(F2673="","",IF(F2673&gt;0,10*F2673^2,0))</f>
        <v/>
      </c>
    </row>
    <row r="2674">
      <c r="A2674">
        <f>Input!A2674</f>
        <v/>
      </c>
      <c r="B2674">
        <f>IF(ISNUMBER(Input!B2674),IF(AND(Input!B2674&gt;=20,Input!B2674&lt;=700),Input!B2674,""),"")</f>
        <v/>
      </c>
      <c r="C2674">
        <f>IF(B2674="","",INT(A2674))</f>
        <v/>
      </c>
      <c r="D2674">
        <f>IF(B2674="","",HOUR(A2674))</f>
        <v/>
      </c>
      <c r="E2674">
        <f>IF(B2674="","",IF(INPUT!$I$1="","",IF(C2674&lt;(INT(INPUT!$I$1)-INPUT!$I$2),"Off Meds",IF(C2674&lt;=(INT(INPUT!$I$1)+INPUT!$I$2),"Washout","On Meds"))))</f>
        <v/>
      </c>
      <c r="F2674">
        <f>IF(B2674="","",1.509*(LN(B2674)^1.084-5.381))</f>
        <v/>
      </c>
      <c r="G2674">
        <f>IF(F2674="","",IF(F2674&lt;0,10*F2674^2,0))</f>
        <v/>
      </c>
      <c r="H2674">
        <f>IF(F2674="","",IF(F2674&gt;0,10*F2674^2,0))</f>
        <v/>
      </c>
    </row>
    <row r="2675">
      <c r="A2675">
        <f>Input!A2675</f>
        <v/>
      </c>
      <c r="B2675">
        <f>IF(ISNUMBER(Input!B2675),IF(AND(Input!B2675&gt;=20,Input!B2675&lt;=700),Input!B2675,""),"")</f>
        <v/>
      </c>
      <c r="C2675">
        <f>IF(B2675="","",INT(A2675))</f>
        <v/>
      </c>
      <c r="D2675">
        <f>IF(B2675="","",HOUR(A2675))</f>
        <v/>
      </c>
      <c r="E2675">
        <f>IF(B2675="","",IF(INPUT!$I$1="","",IF(C2675&lt;(INT(INPUT!$I$1)-INPUT!$I$2),"Off Meds",IF(C2675&lt;=(INT(INPUT!$I$1)+INPUT!$I$2),"Washout","On Meds"))))</f>
        <v/>
      </c>
      <c r="F2675">
        <f>IF(B2675="","",1.509*(LN(B2675)^1.084-5.381))</f>
        <v/>
      </c>
      <c r="G2675">
        <f>IF(F2675="","",IF(F2675&lt;0,10*F2675^2,0))</f>
        <v/>
      </c>
      <c r="H2675">
        <f>IF(F2675="","",IF(F2675&gt;0,10*F2675^2,0))</f>
        <v/>
      </c>
    </row>
    <row r="2676">
      <c r="A2676">
        <f>Input!A2676</f>
        <v/>
      </c>
      <c r="B2676">
        <f>IF(ISNUMBER(Input!B2676),IF(AND(Input!B2676&gt;=20,Input!B2676&lt;=700),Input!B2676,""),"")</f>
        <v/>
      </c>
      <c r="C2676">
        <f>IF(B2676="","",INT(A2676))</f>
        <v/>
      </c>
      <c r="D2676">
        <f>IF(B2676="","",HOUR(A2676))</f>
        <v/>
      </c>
      <c r="E2676">
        <f>IF(B2676="","",IF(INPUT!$I$1="","",IF(C2676&lt;(INT(INPUT!$I$1)-INPUT!$I$2),"Off Meds",IF(C2676&lt;=(INT(INPUT!$I$1)+INPUT!$I$2),"Washout","On Meds"))))</f>
        <v/>
      </c>
      <c r="F2676">
        <f>IF(B2676="","",1.509*(LN(B2676)^1.084-5.381))</f>
        <v/>
      </c>
      <c r="G2676">
        <f>IF(F2676="","",IF(F2676&lt;0,10*F2676^2,0))</f>
        <v/>
      </c>
      <c r="H2676">
        <f>IF(F2676="","",IF(F2676&gt;0,10*F2676^2,0))</f>
        <v/>
      </c>
    </row>
    <row r="2677">
      <c r="A2677">
        <f>Input!A2677</f>
        <v/>
      </c>
      <c r="B2677">
        <f>IF(ISNUMBER(Input!B2677),IF(AND(Input!B2677&gt;=20,Input!B2677&lt;=700),Input!B2677,""),"")</f>
        <v/>
      </c>
      <c r="C2677">
        <f>IF(B2677="","",INT(A2677))</f>
        <v/>
      </c>
      <c r="D2677">
        <f>IF(B2677="","",HOUR(A2677))</f>
        <v/>
      </c>
      <c r="E2677">
        <f>IF(B2677="","",IF(INPUT!$I$1="","",IF(C2677&lt;(INT(INPUT!$I$1)-INPUT!$I$2),"Off Meds",IF(C2677&lt;=(INT(INPUT!$I$1)+INPUT!$I$2),"Washout","On Meds"))))</f>
        <v/>
      </c>
      <c r="F2677">
        <f>IF(B2677="","",1.509*(LN(B2677)^1.084-5.381))</f>
        <v/>
      </c>
      <c r="G2677">
        <f>IF(F2677="","",IF(F2677&lt;0,10*F2677^2,0))</f>
        <v/>
      </c>
      <c r="H2677">
        <f>IF(F2677="","",IF(F2677&gt;0,10*F2677^2,0))</f>
        <v/>
      </c>
    </row>
    <row r="2678">
      <c r="A2678">
        <f>Input!A2678</f>
        <v/>
      </c>
      <c r="B2678">
        <f>IF(ISNUMBER(Input!B2678),IF(AND(Input!B2678&gt;=20,Input!B2678&lt;=700),Input!B2678,""),"")</f>
        <v/>
      </c>
      <c r="C2678">
        <f>IF(B2678="","",INT(A2678))</f>
        <v/>
      </c>
      <c r="D2678">
        <f>IF(B2678="","",HOUR(A2678))</f>
        <v/>
      </c>
      <c r="E2678">
        <f>IF(B2678="","",IF(INPUT!$I$1="","",IF(C2678&lt;(INT(INPUT!$I$1)-INPUT!$I$2),"Off Meds",IF(C2678&lt;=(INT(INPUT!$I$1)+INPUT!$I$2),"Washout","On Meds"))))</f>
        <v/>
      </c>
      <c r="F2678">
        <f>IF(B2678="","",1.509*(LN(B2678)^1.084-5.381))</f>
        <v/>
      </c>
      <c r="G2678">
        <f>IF(F2678="","",IF(F2678&lt;0,10*F2678^2,0))</f>
        <v/>
      </c>
      <c r="H2678">
        <f>IF(F2678="","",IF(F2678&gt;0,10*F2678^2,0))</f>
        <v/>
      </c>
    </row>
    <row r="2679">
      <c r="A2679">
        <f>Input!A2679</f>
        <v/>
      </c>
      <c r="B2679">
        <f>IF(ISNUMBER(Input!B2679),IF(AND(Input!B2679&gt;=20,Input!B2679&lt;=700),Input!B2679,""),"")</f>
        <v/>
      </c>
      <c r="C2679">
        <f>IF(B2679="","",INT(A2679))</f>
        <v/>
      </c>
      <c r="D2679">
        <f>IF(B2679="","",HOUR(A2679))</f>
        <v/>
      </c>
      <c r="E2679">
        <f>IF(B2679="","",IF(INPUT!$I$1="","",IF(C2679&lt;(INT(INPUT!$I$1)-INPUT!$I$2),"Off Meds",IF(C2679&lt;=(INT(INPUT!$I$1)+INPUT!$I$2),"Washout","On Meds"))))</f>
        <v/>
      </c>
      <c r="F2679">
        <f>IF(B2679="","",1.509*(LN(B2679)^1.084-5.381))</f>
        <v/>
      </c>
      <c r="G2679">
        <f>IF(F2679="","",IF(F2679&lt;0,10*F2679^2,0))</f>
        <v/>
      </c>
      <c r="H2679">
        <f>IF(F2679="","",IF(F2679&gt;0,10*F2679^2,0))</f>
        <v/>
      </c>
    </row>
    <row r="2680">
      <c r="A2680">
        <f>Input!A2680</f>
        <v/>
      </c>
      <c r="B2680">
        <f>IF(ISNUMBER(Input!B2680),IF(AND(Input!B2680&gt;=20,Input!B2680&lt;=700),Input!B2680,""),"")</f>
        <v/>
      </c>
      <c r="C2680">
        <f>IF(B2680="","",INT(A2680))</f>
        <v/>
      </c>
      <c r="D2680">
        <f>IF(B2680="","",HOUR(A2680))</f>
        <v/>
      </c>
      <c r="E2680">
        <f>IF(B2680="","",IF(INPUT!$I$1="","",IF(C2680&lt;(INT(INPUT!$I$1)-INPUT!$I$2),"Off Meds",IF(C2680&lt;=(INT(INPUT!$I$1)+INPUT!$I$2),"Washout","On Meds"))))</f>
        <v/>
      </c>
      <c r="F2680">
        <f>IF(B2680="","",1.509*(LN(B2680)^1.084-5.381))</f>
        <v/>
      </c>
      <c r="G2680">
        <f>IF(F2680="","",IF(F2680&lt;0,10*F2680^2,0))</f>
        <v/>
      </c>
      <c r="H2680">
        <f>IF(F2680="","",IF(F2680&gt;0,10*F2680^2,0))</f>
        <v/>
      </c>
    </row>
    <row r="2681">
      <c r="A2681">
        <f>Input!A2681</f>
        <v/>
      </c>
      <c r="B2681">
        <f>IF(ISNUMBER(Input!B2681),IF(AND(Input!B2681&gt;=20,Input!B2681&lt;=700),Input!B2681,""),"")</f>
        <v/>
      </c>
      <c r="C2681">
        <f>IF(B2681="","",INT(A2681))</f>
        <v/>
      </c>
      <c r="D2681">
        <f>IF(B2681="","",HOUR(A2681))</f>
        <v/>
      </c>
      <c r="E2681">
        <f>IF(B2681="","",IF(INPUT!$I$1="","",IF(C2681&lt;(INT(INPUT!$I$1)-INPUT!$I$2),"Off Meds",IF(C2681&lt;=(INT(INPUT!$I$1)+INPUT!$I$2),"Washout","On Meds"))))</f>
        <v/>
      </c>
      <c r="F2681">
        <f>IF(B2681="","",1.509*(LN(B2681)^1.084-5.381))</f>
        <v/>
      </c>
      <c r="G2681">
        <f>IF(F2681="","",IF(F2681&lt;0,10*F2681^2,0))</f>
        <v/>
      </c>
      <c r="H2681">
        <f>IF(F2681="","",IF(F2681&gt;0,10*F2681^2,0))</f>
        <v/>
      </c>
    </row>
    <row r="2682">
      <c r="A2682">
        <f>Input!A2682</f>
        <v/>
      </c>
      <c r="B2682">
        <f>IF(ISNUMBER(Input!B2682),IF(AND(Input!B2682&gt;=20,Input!B2682&lt;=700),Input!B2682,""),"")</f>
        <v/>
      </c>
      <c r="C2682">
        <f>IF(B2682="","",INT(A2682))</f>
        <v/>
      </c>
      <c r="D2682">
        <f>IF(B2682="","",HOUR(A2682))</f>
        <v/>
      </c>
      <c r="E2682">
        <f>IF(B2682="","",IF(INPUT!$I$1="","",IF(C2682&lt;(INT(INPUT!$I$1)-INPUT!$I$2),"Off Meds",IF(C2682&lt;=(INT(INPUT!$I$1)+INPUT!$I$2),"Washout","On Meds"))))</f>
        <v/>
      </c>
      <c r="F2682">
        <f>IF(B2682="","",1.509*(LN(B2682)^1.084-5.381))</f>
        <v/>
      </c>
      <c r="G2682">
        <f>IF(F2682="","",IF(F2682&lt;0,10*F2682^2,0))</f>
        <v/>
      </c>
      <c r="H2682">
        <f>IF(F2682="","",IF(F2682&gt;0,10*F2682^2,0))</f>
        <v/>
      </c>
    </row>
    <row r="2683">
      <c r="A2683">
        <f>Input!A2683</f>
        <v/>
      </c>
      <c r="B2683">
        <f>IF(ISNUMBER(Input!B2683),IF(AND(Input!B2683&gt;=20,Input!B2683&lt;=700),Input!B2683,""),"")</f>
        <v/>
      </c>
      <c r="C2683">
        <f>IF(B2683="","",INT(A2683))</f>
        <v/>
      </c>
      <c r="D2683">
        <f>IF(B2683="","",HOUR(A2683))</f>
        <v/>
      </c>
      <c r="E2683">
        <f>IF(B2683="","",IF(INPUT!$I$1="","",IF(C2683&lt;(INT(INPUT!$I$1)-INPUT!$I$2),"Off Meds",IF(C2683&lt;=(INT(INPUT!$I$1)+INPUT!$I$2),"Washout","On Meds"))))</f>
        <v/>
      </c>
      <c r="F2683">
        <f>IF(B2683="","",1.509*(LN(B2683)^1.084-5.381))</f>
        <v/>
      </c>
      <c r="G2683">
        <f>IF(F2683="","",IF(F2683&lt;0,10*F2683^2,0))</f>
        <v/>
      </c>
      <c r="H2683">
        <f>IF(F2683="","",IF(F2683&gt;0,10*F2683^2,0))</f>
        <v/>
      </c>
    </row>
    <row r="2684">
      <c r="A2684">
        <f>Input!A2684</f>
        <v/>
      </c>
      <c r="B2684">
        <f>IF(ISNUMBER(Input!B2684),IF(AND(Input!B2684&gt;=20,Input!B2684&lt;=700),Input!B2684,""),"")</f>
        <v/>
      </c>
      <c r="C2684">
        <f>IF(B2684="","",INT(A2684))</f>
        <v/>
      </c>
      <c r="D2684">
        <f>IF(B2684="","",HOUR(A2684))</f>
        <v/>
      </c>
      <c r="E2684">
        <f>IF(B2684="","",IF(INPUT!$I$1="","",IF(C2684&lt;(INT(INPUT!$I$1)-INPUT!$I$2),"Off Meds",IF(C2684&lt;=(INT(INPUT!$I$1)+INPUT!$I$2),"Washout","On Meds"))))</f>
        <v/>
      </c>
      <c r="F2684">
        <f>IF(B2684="","",1.509*(LN(B2684)^1.084-5.381))</f>
        <v/>
      </c>
      <c r="G2684">
        <f>IF(F2684="","",IF(F2684&lt;0,10*F2684^2,0))</f>
        <v/>
      </c>
      <c r="H2684">
        <f>IF(F2684="","",IF(F2684&gt;0,10*F2684^2,0))</f>
        <v/>
      </c>
    </row>
    <row r="2685">
      <c r="A2685">
        <f>Input!A2685</f>
        <v/>
      </c>
      <c r="B2685">
        <f>IF(ISNUMBER(Input!B2685),IF(AND(Input!B2685&gt;=20,Input!B2685&lt;=700),Input!B2685,""),"")</f>
        <v/>
      </c>
      <c r="C2685">
        <f>IF(B2685="","",INT(A2685))</f>
        <v/>
      </c>
      <c r="D2685">
        <f>IF(B2685="","",HOUR(A2685))</f>
        <v/>
      </c>
      <c r="E2685">
        <f>IF(B2685="","",IF(INPUT!$I$1="","",IF(C2685&lt;(INT(INPUT!$I$1)-INPUT!$I$2),"Off Meds",IF(C2685&lt;=(INT(INPUT!$I$1)+INPUT!$I$2),"Washout","On Meds"))))</f>
        <v/>
      </c>
      <c r="F2685">
        <f>IF(B2685="","",1.509*(LN(B2685)^1.084-5.381))</f>
        <v/>
      </c>
      <c r="G2685">
        <f>IF(F2685="","",IF(F2685&lt;0,10*F2685^2,0))</f>
        <v/>
      </c>
      <c r="H2685">
        <f>IF(F2685="","",IF(F2685&gt;0,10*F2685^2,0))</f>
        <v/>
      </c>
    </row>
    <row r="2686">
      <c r="A2686">
        <f>Input!A2686</f>
        <v/>
      </c>
      <c r="B2686">
        <f>IF(ISNUMBER(Input!B2686),IF(AND(Input!B2686&gt;=20,Input!B2686&lt;=700),Input!B2686,""),"")</f>
        <v/>
      </c>
      <c r="C2686">
        <f>IF(B2686="","",INT(A2686))</f>
        <v/>
      </c>
      <c r="D2686">
        <f>IF(B2686="","",HOUR(A2686))</f>
        <v/>
      </c>
      <c r="E2686">
        <f>IF(B2686="","",IF(INPUT!$I$1="","",IF(C2686&lt;(INT(INPUT!$I$1)-INPUT!$I$2),"Off Meds",IF(C2686&lt;=(INT(INPUT!$I$1)+INPUT!$I$2),"Washout","On Meds"))))</f>
        <v/>
      </c>
      <c r="F2686">
        <f>IF(B2686="","",1.509*(LN(B2686)^1.084-5.381))</f>
        <v/>
      </c>
      <c r="G2686">
        <f>IF(F2686="","",IF(F2686&lt;0,10*F2686^2,0))</f>
        <v/>
      </c>
      <c r="H2686">
        <f>IF(F2686="","",IF(F2686&gt;0,10*F2686^2,0))</f>
        <v/>
      </c>
    </row>
    <row r="2687">
      <c r="A2687">
        <f>Input!A2687</f>
        <v/>
      </c>
      <c r="B2687">
        <f>IF(ISNUMBER(Input!B2687),IF(AND(Input!B2687&gt;=20,Input!B2687&lt;=700),Input!B2687,""),"")</f>
        <v/>
      </c>
      <c r="C2687">
        <f>IF(B2687="","",INT(A2687))</f>
        <v/>
      </c>
      <c r="D2687">
        <f>IF(B2687="","",HOUR(A2687))</f>
        <v/>
      </c>
      <c r="E2687">
        <f>IF(B2687="","",IF(INPUT!$I$1="","",IF(C2687&lt;(INT(INPUT!$I$1)-INPUT!$I$2),"Off Meds",IF(C2687&lt;=(INT(INPUT!$I$1)+INPUT!$I$2),"Washout","On Meds"))))</f>
        <v/>
      </c>
      <c r="F2687">
        <f>IF(B2687="","",1.509*(LN(B2687)^1.084-5.381))</f>
        <v/>
      </c>
      <c r="G2687">
        <f>IF(F2687="","",IF(F2687&lt;0,10*F2687^2,0))</f>
        <v/>
      </c>
      <c r="H2687">
        <f>IF(F2687="","",IF(F2687&gt;0,10*F2687^2,0))</f>
        <v/>
      </c>
    </row>
    <row r="2688">
      <c r="A2688">
        <f>Input!A2688</f>
        <v/>
      </c>
      <c r="B2688">
        <f>IF(ISNUMBER(Input!B2688),IF(AND(Input!B2688&gt;=20,Input!B2688&lt;=700),Input!B2688,""),"")</f>
        <v/>
      </c>
      <c r="C2688">
        <f>IF(B2688="","",INT(A2688))</f>
        <v/>
      </c>
      <c r="D2688">
        <f>IF(B2688="","",HOUR(A2688))</f>
        <v/>
      </c>
      <c r="E2688">
        <f>IF(B2688="","",IF(INPUT!$I$1="","",IF(C2688&lt;(INT(INPUT!$I$1)-INPUT!$I$2),"Off Meds",IF(C2688&lt;=(INT(INPUT!$I$1)+INPUT!$I$2),"Washout","On Meds"))))</f>
        <v/>
      </c>
      <c r="F2688">
        <f>IF(B2688="","",1.509*(LN(B2688)^1.084-5.381))</f>
        <v/>
      </c>
      <c r="G2688">
        <f>IF(F2688="","",IF(F2688&lt;0,10*F2688^2,0))</f>
        <v/>
      </c>
      <c r="H2688">
        <f>IF(F2688="","",IF(F2688&gt;0,10*F2688^2,0))</f>
        <v/>
      </c>
    </row>
    <row r="2689">
      <c r="A2689">
        <f>Input!A2689</f>
        <v/>
      </c>
      <c r="B2689">
        <f>IF(ISNUMBER(Input!B2689),IF(AND(Input!B2689&gt;=20,Input!B2689&lt;=700),Input!B2689,""),"")</f>
        <v/>
      </c>
      <c r="C2689">
        <f>IF(B2689="","",INT(A2689))</f>
        <v/>
      </c>
      <c r="D2689">
        <f>IF(B2689="","",HOUR(A2689))</f>
        <v/>
      </c>
      <c r="E2689">
        <f>IF(B2689="","",IF(INPUT!$I$1="","",IF(C2689&lt;(INT(INPUT!$I$1)-INPUT!$I$2),"Off Meds",IF(C2689&lt;=(INT(INPUT!$I$1)+INPUT!$I$2),"Washout","On Meds"))))</f>
        <v/>
      </c>
      <c r="F2689">
        <f>IF(B2689="","",1.509*(LN(B2689)^1.084-5.381))</f>
        <v/>
      </c>
      <c r="G2689">
        <f>IF(F2689="","",IF(F2689&lt;0,10*F2689^2,0))</f>
        <v/>
      </c>
      <c r="H2689">
        <f>IF(F2689="","",IF(F2689&gt;0,10*F2689^2,0))</f>
        <v/>
      </c>
    </row>
    <row r="2690">
      <c r="A2690">
        <f>Input!A2690</f>
        <v/>
      </c>
      <c r="B2690">
        <f>IF(ISNUMBER(Input!B2690),IF(AND(Input!B2690&gt;=20,Input!B2690&lt;=700),Input!B2690,""),"")</f>
        <v/>
      </c>
      <c r="C2690">
        <f>IF(B2690="","",INT(A2690))</f>
        <v/>
      </c>
      <c r="D2690">
        <f>IF(B2690="","",HOUR(A2690))</f>
        <v/>
      </c>
      <c r="E2690">
        <f>IF(B2690="","",IF(INPUT!$I$1="","",IF(C2690&lt;(INT(INPUT!$I$1)-INPUT!$I$2),"Off Meds",IF(C2690&lt;=(INT(INPUT!$I$1)+INPUT!$I$2),"Washout","On Meds"))))</f>
        <v/>
      </c>
      <c r="F2690">
        <f>IF(B2690="","",1.509*(LN(B2690)^1.084-5.381))</f>
        <v/>
      </c>
      <c r="G2690">
        <f>IF(F2690="","",IF(F2690&lt;0,10*F2690^2,0))</f>
        <v/>
      </c>
      <c r="H2690">
        <f>IF(F2690="","",IF(F2690&gt;0,10*F2690^2,0))</f>
        <v/>
      </c>
    </row>
    <row r="2691">
      <c r="A2691">
        <f>Input!A2691</f>
        <v/>
      </c>
      <c r="B2691">
        <f>IF(ISNUMBER(Input!B2691),IF(AND(Input!B2691&gt;=20,Input!B2691&lt;=700),Input!B2691,""),"")</f>
        <v/>
      </c>
      <c r="C2691">
        <f>IF(B2691="","",INT(A2691))</f>
        <v/>
      </c>
      <c r="D2691">
        <f>IF(B2691="","",HOUR(A2691))</f>
        <v/>
      </c>
      <c r="E2691">
        <f>IF(B2691="","",IF(INPUT!$I$1="","",IF(C2691&lt;(INT(INPUT!$I$1)-INPUT!$I$2),"Off Meds",IF(C2691&lt;=(INT(INPUT!$I$1)+INPUT!$I$2),"Washout","On Meds"))))</f>
        <v/>
      </c>
      <c r="F2691">
        <f>IF(B2691="","",1.509*(LN(B2691)^1.084-5.381))</f>
        <v/>
      </c>
      <c r="G2691">
        <f>IF(F2691="","",IF(F2691&lt;0,10*F2691^2,0))</f>
        <v/>
      </c>
      <c r="H2691">
        <f>IF(F2691="","",IF(F2691&gt;0,10*F2691^2,0))</f>
        <v/>
      </c>
    </row>
    <row r="2692">
      <c r="A2692">
        <f>Input!A2692</f>
        <v/>
      </c>
      <c r="B2692">
        <f>IF(ISNUMBER(Input!B2692),IF(AND(Input!B2692&gt;=20,Input!B2692&lt;=700),Input!B2692,""),"")</f>
        <v/>
      </c>
      <c r="C2692">
        <f>IF(B2692="","",INT(A2692))</f>
        <v/>
      </c>
      <c r="D2692">
        <f>IF(B2692="","",HOUR(A2692))</f>
        <v/>
      </c>
      <c r="E2692">
        <f>IF(B2692="","",IF(INPUT!$I$1="","",IF(C2692&lt;(INT(INPUT!$I$1)-INPUT!$I$2),"Off Meds",IF(C2692&lt;=(INT(INPUT!$I$1)+INPUT!$I$2),"Washout","On Meds"))))</f>
        <v/>
      </c>
      <c r="F2692">
        <f>IF(B2692="","",1.509*(LN(B2692)^1.084-5.381))</f>
        <v/>
      </c>
      <c r="G2692">
        <f>IF(F2692="","",IF(F2692&lt;0,10*F2692^2,0))</f>
        <v/>
      </c>
      <c r="H2692">
        <f>IF(F2692="","",IF(F2692&gt;0,10*F2692^2,0))</f>
        <v/>
      </c>
    </row>
    <row r="2693">
      <c r="A2693">
        <f>Input!A2693</f>
        <v/>
      </c>
      <c r="B2693">
        <f>IF(ISNUMBER(Input!B2693),IF(AND(Input!B2693&gt;=20,Input!B2693&lt;=700),Input!B2693,""),"")</f>
        <v/>
      </c>
      <c r="C2693">
        <f>IF(B2693="","",INT(A2693))</f>
        <v/>
      </c>
      <c r="D2693">
        <f>IF(B2693="","",HOUR(A2693))</f>
        <v/>
      </c>
      <c r="E2693">
        <f>IF(B2693="","",IF(INPUT!$I$1="","",IF(C2693&lt;(INT(INPUT!$I$1)-INPUT!$I$2),"Off Meds",IF(C2693&lt;=(INT(INPUT!$I$1)+INPUT!$I$2),"Washout","On Meds"))))</f>
        <v/>
      </c>
      <c r="F2693">
        <f>IF(B2693="","",1.509*(LN(B2693)^1.084-5.381))</f>
        <v/>
      </c>
      <c r="G2693">
        <f>IF(F2693="","",IF(F2693&lt;0,10*F2693^2,0))</f>
        <v/>
      </c>
      <c r="H2693">
        <f>IF(F2693="","",IF(F2693&gt;0,10*F2693^2,0))</f>
        <v/>
      </c>
    </row>
    <row r="2694">
      <c r="A2694">
        <f>Input!A2694</f>
        <v/>
      </c>
      <c r="B2694">
        <f>IF(ISNUMBER(Input!B2694),IF(AND(Input!B2694&gt;=20,Input!B2694&lt;=700),Input!B2694,""),"")</f>
        <v/>
      </c>
      <c r="C2694">
        <f>IF(B2694="","",INT(A2694))</f>
        <v/>
      </c>
      <c r="D2694">
        <f>IF(B2694="","",HOUR(A2694))</f>
        <v/>
      </c>
      <c r="E2694">
        <f>IF(B2694="","",IF(INPUT!$I$1="","",IF(C2694&lt;(INT(INPUT!$I$1)-INPUT!$I$2),"Off Meds",IF(C2694&lt;=(INT(INPUT!$I$1)+INPUT!$I$2),"Washout","On Meds"))))</f>
        <v/>
      </c>
      <c r="F2694">
        <f>IF(B2694="","",1.509*(LN(B2694)^1.084-5.381))</f>
        <v/>
      </c>
      <c r="G2694">
        <f>IF(F2694="","",IF(F2694&lt;0,10*F2694^2,0))</f>
        <v/>
      </c>
      <c r="H2694">
        <f>IF(F2694="","",IF(F2694&gt;0,10*F2694^2,0))</f>
        <v/>
      </c>
    </row>
    <row r="2695">
      <c r="A2695">
        <f>Input!A2695</f>
        <v/>
      </c>
      <c r="B2695">
        <f>IF(ISNUMBER(Input!B2695),IF(AND(Input!B2695&gt;=20,Input!B2695&lt;=700),Input!B2695,""),"")</f>
        <v/>
      </c>
      <c r="C2695">
        <f>IF(B2695="","",INT(A2695))</f>
        <v/>
      </c>
      <c r="D2695">
        <f>IF(B2695="","",HOUR(A2695))</f>
        <v/>
      </c>
      <c r="E2695">
        <f>IF(B2695="","",IF(INPUT!$I$1="","",IF(C2695&lt;(INT(INPUT!$I$1)-INPUT!$I$2),"Off Meds",IF(C2695&lt;=(INT(INPUT!$I$1)+INPUT!$I$2),"Washout","On Meds"))))</f>
        <v/>
      </c>
      <c r="F2695">
        <f>IF(B2695="","",1.509*(LN(B2695)^1.084-5.381))</f>
        <v/>
      </c>
      <c r="G2695">
        <f>IF(F2695="","",IF(F2695&lt;0,10*F2695^2,0))</f>
        <v/>
      </c>
      <c r="H2695">
        <f>IF(F2695="","",IF(F2695&gt;0,10*F2695^2,0))</f>
        <v/>
      </c>
    </row>
    <row r="2696">
      <c r="A2696">
        <f>Input!A2696</f>
        <v/>
      </c>
      <c r="B2696">
        <f>IF(ISNUMBER(Input!B2696),IF(AND(Input!B2696&gt;=20,Input!B2696&lt;=700),Input!B2696,""),"")</f>
        <v/>
      </c>
      <c r="C2696">
        <f>IF(B2696="","",INT(A2696))</f>
        <v/>
      </c>
      <c r="D2696">
        <f>IF(B2696="","",HOUR(A2696))</f>
        <v/>
      </c>
      <c r="E2696">
        <f>IF(B2696="","",IF(INPUT!$I$1="","",IF(C2696&lt;(INT(INPUT!$I$1)-INPUT!$I$2),"Off Meds",IF(C2696&lt;=(INT(INPUT!$I$1)+INPUT!$I$2),"Washout","On Meds"))))</f>
        <v/>
      </c>
      <c r="F2696">
        <f>IF(B2696="","",1.509*(LN(B2696)^1.084-5.381))</f>
        <v/>
      </c>
      <c r="G2696">
        <f>IF(F2696="","",IF(F2696&lt;0,10*F2696^2,0))</f>
        <v/>
      </c>
      <c r="H2696">
        <f>IF(F2696="","",IF(F2696&gt;0,10*F2696^2,0))</f>
        <v/>
      </c>
    </row>
    <row r="2697">
      <c r="A2697">
        <f>Input!A2697</f>
        <v/>
      </c>
      <c r="B2697">
        <f>IF(ISNUMBER(Input!B2697),IF(AND(Input!B2697&gt;=20,Input!B2697&lt;=700),Input!B2697,""),"")</f>
        <v/>
      </c>
      <c r="C2697">
        <f>IF(B2697="","",INT(A2697))</f>
        <v/>
      </c>
      <c r="D2697">
        <f>IF(B2697="","",HOUR(A2697))</f>
        <v/>
      </c>
      <c r="E2697">
        <f>IF(B2697="","",IF(INPUT!$I$1="","",IF(C2697&lt;(INT(INPUT!$I$1)-INPUT!$I$2),"Off Meds",IF(C2697&lt;=(INT(INPUT!$I$1)+INPUT!$I$2),"Washout","On Meds"))))</f>
        <v/>
      </c>
      <c r="F2697">
        <f>IF(B2697="","",1.509*(LN(B2697)^1.084-5.381))</f>
        <v/>
      </c>
      <c r="G2697">
        <f>IF(F2697="","",IF(F2697&lt;0,10*F2697^2,0))</f>
        <v/>
      </c>
      <c r="H2697">
        <f>IF(F2697="","",IF(F2697&gt;0,10*F2697^2,0))</f>
        <v/>
      </c>
    </row>
    <row r="2698">
      <c r="A2698">
        <f>Input!A2698</f>
        <v/>
      </c>
      <c r="B2698">
        <f>IF(ISNUMBER(Input!B2698),IF(AND(Input!B2698&gt;=20,Input!B2698&lt;=700),Input!B2698,""),"")</f>
        <v/>
      </c>
      <c r="C2698">
        <f>IF(B2698="","",INT(A2698))</f>
        <v/>
      </c>
      <c r="D2698">
        <f>IF(B2698="","",HOUR(A2698))</f>
        <v/>
      </c>
      <c r="E2698">
        <f>IF(B2698="","",IF(INPUT!$I$1="","",IF(C2698&lt;(INT(INPUT!$I$1)-INPUT!$I$2),"Off Meds",IF(C2698&lt;=(INT(INPUT!$I$1)+INPUT!$I$2),"Washout","On Meds"))))</f>
        <v/>
      </c>
      <c r="F2698">
        <f>IF(B2698="","",1.509*(LN(B2698)^1.084-5.381))</f>
        <v/>
      </c>
      <c r="G2698">
        <f>IF(F2698="","",IF(F2698&lt;0,10*F2698^2,0))</f>
        <v/>
      </c>
      <c r="H2698">
        <f>IF(F2698="","",IF(F2698&gt;0,10*F2698^2,0))</f>
        <v/>
      </c>
    </row>
    <row r="2699">
      <c r="A2699">
        <f>Input!A2699</f>
        <v/>
      </c>
      <c r="B2699">
        <f>IF(ISNUMBER(Input!B2699),IF(AND(Input!B2699&gt;=20,Input!B2699&lt;=700),Input!B2699,""),"")</f>
        <v/>
      </c>
      <c r="C2699">
        <f>IF(B2699="","",INT(A2699))</f>
        <v/>
      </c>
      <c r="D2699">
        <f>IF(B2699="","",HOUR(A2699))</f>
        <v/>
      </c>
      <c r="E2699">
        <f>IF(B2699="","",IF(INPUT!$I$1="","",IF(C2699&lt;(INT(INPUT!$I$1)-INPUT!$I$2),"Off Meds",IF(C2699&lt;=(INT(INPUT!$I$1)+INPUT!$I$2),"Washout","On Meds"))))</f>
        <v/>
      </c>
      <c r="F2699">
        <f>IF(B2699="","",1.509*(LN(B2699)^1.084-5.381))</f>
        <v/>
      </c>
      <c r="G2699">
        <f>IF(F2699="","",IF(F2699&lt;0,10*F2699^2,0))</f>
        <v/>
      </c>
      <c r="H2699">
        <f>IF(F2699="","",IF(F2699&gt;0,10*F2699^2,0))</f>
        <v/>
      </c>
    </row>
    <row r="2700">
      <c r="A2700">
        <f>Input!A2700</f>
        <v/>
      </c>
      <c r="B2700">
        <f>IF(ISNUMBER(Input!B2700),IF(AND(Input!B2700&gt;=20,Input!B2700&lt;=700),Input!B2700,""),"")</f>
        <v/>
      </c>
      <c r="C2700">
        <f>IF(B2700="","",INT(A2700))</f>
        <v/>
      </c>
      <c r="D2700">
        <f>IF(B2700="","",HOUR(A2700))</f>
        <v/>
      </c>
      <c r="E2700">
        <f>IF(B2700="","",IF(INPUT!$I$1="","",IF(C2700&lt;(INT(INPUT!$I$1)-INPUT!$I$2),"Off Meds",IF(C2700&lt;=(INT(INPUT!$I$1)+INPUT!$I$2),"Washout","On Meds"))))</f>
        <v/>
      </c>
      <c r="F2700">
        <f>IF(B2700="","",1.509*(LN(B2700)^1.084-5.381))</f>
        <v/>
      </c>
      <c r="G2700">
        <f>IF(F2700="","",IF(F2700&lt;0,10*F2700^2,0))</f>
        <v/>
      </c>
      <c r="H2700">
        <f>IF(F2700="","",IF(F2700&gt;0,10*F2700^2,0))</f>
        <v/>
      </c>
    </row>
    <row r="2701">
      <c r="A2701">
        <f>Input!A2701</f>
        <v/>
      </c>
      <c r="B2701">
        <f>IF(ISNUMBER(Input!B2701),IF(AND(Input!B2701&gt;=20,Input!B2701&lt;=700),Input!B2701,""),"")</f>
        <v/>
      </c>
      <c r="C2701">
        <f>IF(B2701="","",INT(A2701))</f>
        <v/>
      </c>
      <c r="D2701">
        <f>IF(B2701="","",HOUR(A2701))</f>
        <v/>
      </c>
      <c r="E2701">
        <f>IF(B2701="","",IF(INPUT!$I$1="","",IF(C2701&lt;(INT(INPUT!$I$1)-INPUT!$I$2),"Off Meds",IF(C2701&lt;=(INT(INPUT!$I$1)+INPUT!$I$2),"Washout","On Meds"))))</f>
        <v/>
      </c>
      <c r="F2701">
        <f>IF(B2701="","",1.509*(LN(B2701)^1.084-5.381))</f>
        <v/>
      </c>
      <c r="G2701">
        <f>IF(F2701="","",IF(F2701&lt;0,10*F2701^2,0))</f>
        <v/>
      </c>
      <c r="H2701">
        <f>IF(F2701="","",IF(F2701&gt;0,10*F2701^2,0))</f>
        <v/>
      </c>
    </row>
    <row r="2702">
      <c r="A2702">
        <f>Input!A2702</f>
        <v/>
      </c>
      <c r="B2702">
        <f>IF(ISNUMBER(Input!B2702),IF(AND(Input!B2702&gt;=20,Input!B2702&lt;=700),Input!B2702,""),"")</f>
        <v/>
      </c>
      <c r="C2702">
        <f>IF(B2702="","",INT(A2702))</f>
        <v/>
      </c>
      <c r="D2702">
        <f>IF(B2702="","",HOUR(A2702))</f>
        <v/>
      </c>
      <c r="E2702">
        <f>IF(B2702="","",IF(INPUT!$I$1="","",IF(C2702&lt;(INT(INPUT!$I$1)-INPUT!$I$2),"Off Meds",IF(C2702&lt;=(INT(INPUT!$I$1)+INPUT!$I$2),"Washout","On Meds"))))</f>
        <v/>
      </c>
      <c r="F2702">
        <f>IF(B2702="","",1.509*(LN(B2702)^1.084-5.381))</f>
        <v/>
      </c>
      <c r="G2702">
        <f>IF(F2702="","",IF(F2702&lt;0,10*F2702^2,0))</f>
        <v/>
      </c>
      <c r="H2702">
        <f>IF(F2702="","",IF(F2702&gt;0,10*F2702^2,0))</f>
        <v/>
      </c>
    </row>
    <row r="2703">
      <c r="A2703">
        <f>Input!A2703</f>
        <v/>
      </c>
      <c r="B2703">
        <f>IF(ISNUMBER(Input!B2703),IF(AND(Input!B2703&gt;=20,Input!B2703&lt;=700),Input!B2703,""),"")</f>
        <v/>
      </c>
      <c r="C2703">
        <f>IF(B2703="","",INT(A2703))</f>
        <v/>
      </c>
      <c r="D2703">
        <f>IF(B2703="","",HOUR(A2703))</f>
        <v/>
      </c>
      <c r="E2703">
        <f>IF(B2703="","",IF(INPUT!$I$1="","",IF(C2703&lt;(INT(INPUT!$I$1)-INPUT!$I$2),"Off Meds",IF(C2703&lt;=(INT(INPUT!$I$1)+INPUT!$I$2),"Washout","On Meds"))))</f>
        <v/>
      </c>
      <c r="F2703">
        <f>IF(B2703="","",1.509*(LN(B2703)^1.084-5.381))</f>
        <v/>
      </c>
      <c r="G2703">
        <f>IF(F2703="","",IF(F2703&lt;0,10*F2703^2,0))</f>
        <v/>
      </c>
      <c r="H2703">
        <f>IF(F2703="","",IF(F2703&gt;0,10*F2703^2,0))</f>
        <v/>
      </c>
    </row>
    <row r="2704">
      <c r="A2704">
        <f>Input!A2704</f>
        <v/>
      </c>
      <c r="B2704">
        <f>IF(ISNUMBER(Input!B2704),IF(AND(Input!B2704&gt;=20,Input!B2704&lt;=700),Input!B2704,""),"")</f>
        <v/>
      </c>
      <c r="C2704">
        <f>IF(B2704="","",INT(A2704))</f>
        <v/>
      </c>
      <c r="D2704">
        <f>IF(B2704="","",HOUR(A2704))</f>
        <v/>
      </c>
      <c r="E2704">
        <f>IF(B2704="","",IF(INPUT!$I$1="","",IF(C2704&lt;(INT(INPUT!$I$1)-INPUT!$I$2),"Off Meds",IF(C2704&lt;=(INT(INPUT!$I$1)+INPUT!$I$2),"Washout","On Meds"))))</f>
        <v/>
      </c>
      <c r="F2704">
        <f>IF(B2704="","",1.509*(LN(B2704)^1.084-5.381))</f>
        <v/>
      </c>
      <c r="G2704">
        <f>IF(F2704="","",IF(F2704&lt;0,10*F2704^2,0))</f>
        <v/>
      </c>
      <c r="H2704">
        <f>IF(F2704="","",IF(F2704&gt;0,10*F2704^2,0))</f>
        <v/>
      </c>
    </row>
    <row r="2705">
      <c r="A2705">
        <f>Input!A2705</f>
        <v/>
      </c>
      <c r="B2705">
        <f>IF(ISNUMBER(Input!B2705),IF(AND(Input!B2705&gt;=20,Input!B2705&lt;=700),Input!B2705,""),"")</f>
        <v/>
      </c>
      <c r="C2705">
        <f>IF(B2705="","",INT(A2705))</f>
        <v/>
      </c>
      <c r="D2705">
        <f>IF(B2705="","",HOUR(A2705))</f>
        <v/>
      </c>
      <c r="E2705">
        <f>IF(B2705="","",IF(INPUT!$I$1="","",IF(C2705&lt;(INT(INPUT!$I$1)-INPUT!$I$2),"Off Meds",IF(C2705&lt;=(INT(INPUT!$I$1)+INPUT!$I$2),"Washout","On Meds"))))</f>
        <v/>
      </c>
      <c r="F2705">
        <f>IF(B2705="","",1.509*(LN(B2705)^1.084-5.381))</f>
        <v/>
      </c>
      <c r="G2705">
        <f>IF(F2705="","",IF(F2705&lt;0,10*F2705^2,0))</f>
        <v/>
      </c>
      <c r="H2705">
        <f>IF(F2705="","",IF(F2705&gt;0,10*F2705^2,0))</f>
        <v/>
      </c>
    </row>
    <row r="2706">
      <c r="A2706">
        <f>Input!A2706</f>
        <v/>
      </c>
      <c r="B2706">
        <f>IF(ISNUMBER(Input!B2706),IF(AND(Input!B2706&gt;=20,Input!B2706&lt;=700),Input!B2706,""),"")</f>
        <v/>
      </c>
      <c r="C2706">
        <f>IF(B2706="","",INT(A2706))</f>
        <v/>
      </c>
      <c r="D2706">
        <f>IF(B2706="","",HOUR(A2706))</f>
        <v/>
      </c>
      <c r="E2706">
        <f>IF(B2706="","",IF(INPUT!$I$1="","",IF(C2706&lt;(INT(INPUT!$I$1)-INPUT!$I$2),"Off Meds",IF(C2706&lt;=(INT(INPUT!$I$1)+INPUT!$I$2),"Washout","On Meds"))))</f>
        <v/>
      </c>
      <c r="F2706">
        <f>IF(B2706="","",1.509*(LN(B2706)^1.084-5.381))</f>
        <v/>
      </c>
      <c r="G2706">
        <f>IF(F2706="","",IF(F2706&lt;0,10*F2706^2,0))</f>
        <v/>
      </c>
      <c r="H2706">
        <f>IF(F2706="","",IF(F2706&gt;0,10*F2706^2,0))</f>
        <v/>
      </c>
    </row>
    <row r="2707">
      <c r="A2707">
        <f>Input!A2707</f>
        <v/>
      </c>
      <c r="B2707">
        <f>IF(ISNUMBER(Input!B2707),IF(AND(Input!B2707&gt;=20,Input!B2707&lt;=700),Input!B2707,""),"")</f>
        <v/>
      </c>
      <c r="C2707">
        <f>IF(B2707="","",INT(A2707))</f>
        <v/>
      </c>
      <c r="D2707">
        <f>IF(B2707="","",HOUR(A2707))</f>
        <v/>
      </c>
      <c r="E2707">
        <f>IF(B2707="","",IF(INPUT!$I$1="","",IF(C2707&lt;(INT(INPUT!$I$1)-INPUT!$I$2),"Off Meds",IF(C2707&lt;=(INT(INPUT!$I$1)+INPUT!$I$2),"Washout","On Meds"))))</f>
        <v/>
      </c>
      <c r="F2707">
        <f>IF(B2707="","",1.509*(LN(B2707)^1.084-5.381))</f>
        <v/>
      </c>
      <c r="G2707">
        <f>IF(F2707="","",IF(F2707&lt;0,10*F2707^2,0))</f>
        <v/>
      </c>
      <c r="H2707">
        <f>IF(F2707="","",IF(F2707&gt;0,10*F2707^2,0))</f>
        <v/>
      </c>
    </row>
    <row r="2708">
      <c r="A2708">
        <f>Input!A2708</f>
        <v/>
      </c>
      <c r="B2708">
        <f>IF(ISNUMBER(Input!B2708),IF(AND(Input!B2708&gt;=20,Input!B2708&lt;=700),Input!B2708,""),"")</f>
        <v/>
      </c>
      <c r="C2708">
        <f>IF(B2708="","",INT(A2708))</f>
        <v/>
      </c>
      <c r="D2708">
        <f>IF(B2708="","",HOUR(A2708))</f>
        <v/>
      </c>
      <c r="E2708">
        <f>IF(B2708="","",IF(INPUT!$I$1="","",IF(C2708&lt;(INT(INPUT!$I$1)-INPUT!$I$2),"Off Meds",IF(C2708&lt;=(INT(INPUT!$I$1)+INPUT!$I$2),"Washout","On Meds"))))</f>
        <v/>
      </c>
      <c r="F2708">
        <f>IF(B2708="","",1.509*(LN(B2708)^1.084-5.381))</f>
        <v/>
      </c>
      <c r="G2708">
        <f>IF(F2708="","",IF(F2708&lt;0,10*F2708^2,0))</f>
        <v/>
      </c>
      <c r="H2708">
        <f>IF(F2708="","",IF(F2708&gt;0,10*F2708^2,0))</f>
        <v/>
      </c>
    </row>
    <row r="2709">
      <c r="A2709">
        <f>Input!A2709</f>
        <v/>
      </c>
      <c r="B2709">
        <f>IF(ISNUMBER(Input!B2709),IF(AND(Input!B2709&gt;=20,Input!B2709&lt;=700),Input!B2709,""),"")</f>
        <v/>
      </c>
      <c r="C2709">
        <f>IF(B2709="","",INT(A2709))</f>
        <v/>
      </c>
      <c r="D2709">
        <f>IF(B2709="","",HOUR(A2709))</f>
        <v/>
      </c>
      <c r="E2709">
        <f>IF(B2709="","",IF(INPUT!$I$1="","",IF(C2709&lt;(INT(INPUT!$I$1)-INPUT!$I$2),"Off Meds",IF(C2709&lt;=(INT(INPUT!$I$1)+INPUT!$I$2),"Washout","On Meds"))))</f>
        <v/>
      </c>
      <c r="F2709">
        <f>IF(B2709="","",1.509*(LN(B2709)^1.084-5.381))</f>
        <v/>
      </c>
      <c r="G2709">
        <f>IF(F2709="","",IF(F2709&lt;0,10*F2709^2,0))</f>
        <v/>
      </c>
      <c r="H2709">
        <f>IF(F2709="","",IF(F2709&gt;0,10*F2709^2,0))</f>
        <v/>
      </c>
    </row>
    <row r="2710">
      <c r="A2710">
        <f>Input!A2710</f>
        <v/>
      </c>
      <c r="B2710">
        <f>IF(ISNUMBER(Input!B2710),IF(AND(Input!B2710&gt;=20,Input!B2710&lt;=700),Input!B2710,""),"")</f>
        <v/>
      </c>
      <c r="C2710">
        <f>IF(B2710="","",INT(A2710))</f>
        <v/>
      </c>
      <c r="D2710">
        <f>IF(B2710="","",HOUR(A2710))</f>
        <v/>
      </c>
      <c r="E2710">
        <f>IF(B2710="","",IF(INPUT!$I$1="","",IF(C2710&lt;(INT(INPUT!$I$1)-INPUT!$I$2),"Off Meds",IF(C2710&lt;=(INT(INPUT!$I$1)+INPUT!$I$2),"Washout","On Meds"))))</f>
        <v/>
      </c>
      <c r="F2710">
        <f>IF(B2710="","",1.509*(LN(B2710)^1.084-5.381))</f>
        <v/>
      </c>
      <c r="G2710">
        <f>IF(F2710="","",IF(F2710&lt;0,10*F2710^2,0))</f>
        <v/>
      </c>
      <c r="H2710">
        <f>IF(F2710="","",IF(F2710&gt;0,10*F2710^2,0))</f>
        <v/>
      </c>
    </row>
    <row r="2711">
      <c r="A2711">
        <f>Input!A2711</f>
        <v/>
      </c>
      <c r="B2711">
        <f>IF(ISNUMBER(Input!B2711),IF(AND(Input!B2711&gt;=20,Input!B2711&lt;=700),Input!B2711,""),"")</f>
        <v/>
      </c>
      <c r="C2711">
        <f>IF(B2711="","",INT(A2711))</f>
        <v/>
      </c>
      <c r="D2711">
        <f>IF(B2711="","",HOUR(A2711))</f>
        <v/>
      </c>
      <c r="E2711">
        <f>IF(B2711="","",IF(INPUT!$I$1="","",IF(C2711&lt;(INT(INPUT!$I$1)-INPUT!$I$2),"Off Meds",IF(C2711&lt;=(INT(INPUT!$I$1)+INPUT!$I$2),"Washout","On Meds"))))</f>
        <v/>
      </c>
      <c r="F2711">
        <f>IF(B2711="","",1.509*(LN(B2711)^1.084-5.381))</f>
        <v/>
      </c>
      <c r="G2711">
        <f>IF(F2711="","",IF(F2711&lt;0,10*F2711^2,0))</f>
        <v/>
      </c>
      <c r="H2711">
        <f>IF(F2711="","",IF(F2711&gt;0,10*F2711^2,0))</f>
        <v/>
      </c>
    </row>
    <row r="2712">
      <c r="A2712">
        <f>Input!A2712</f>
        <v/>
      </c>
      <c r="B2712">
        <f>IF(ISNUMBER(Input!B2712),IF(AND(Input!B2712&gt;=20,Input!B2712&lt;=700),Input!B2712,""),"")</f>
        <v/>
      </c>
      <c r="C2712">
        <f>IF(B2712="","",INT(A2712))</f>
        <v/>
      </c>
      <c r="D2712">
        <f>IF(B2712="","",HOUR(A2712))</f>
        <v/>
      </c>
      <c r="E2712">
        <f>IF(B2712="","",IF(INPUT!$I$1="","",IF(C2712&lt;(INT(INPUT!$I$1)-INPUT!$I$2),"Off Meds",IF(C2712&lt;=(INT(INPUT!$I$1)+INPUT!$I$2),"Washout","On Meds"))))</f>
        <v/>
      </c>
      <c r="F2712">
        <f>IF(B2712="","",1.509*(LN(B2712)^1.084-5.381))</f>
        <v/>
      </c>
      <c r="G2712">
        <f>IF(F2712="","",IF(F2712&lt;0,10*F2712^2,0))</f>
        <v/>
      </c>
      <c r="H2712">
        <f>IF(F2712="","",IF(F2712&gt;0,10*F2712^2,0))</f>
        <v/>
      </c>
    </row>
    <row r="2713">
      <c r="A2713">
        <f>Input!A2713</f>
        <v/>
      </c>
      <c r="B2713">
        <f>IF(ISNUMBER(Input!B2713),IF(AND(Input!B2713&gt;=20,Input!B2713&lt;=700),Input!B2713,""),"")</f>
        <v/>
      </c>
      <c r="C2713">
        <f>IF(B2713="","",INT(A2713))</f>
        <v/>
      </c>
      <c r="D2713">
        <f>IF(B2713="","",HOUR(A2713))</f>
        <v/>
      </c>
      <c r="E2713">
        <f>IF(B2713="","",IF(INPUT!$I$1="","",IF(C2713&lt;(INT(INPUT!$I$1)-INPUT!$I$2),"Off Meds",IF(C2713&lt;=(INT(INPUT!$I$1)+INPUT!$I$2),"Washout","On Meds"))))</f>
        <v/>
      </c>
      <c r="F2713">
        <f>IF(B2713="","",1.509*(LN(B2713)^1.084-5.381))</f>
        <v/>
      </c>
      <c r="G2713">
        <f>IF(F2713="","",IF(F2713&lt;0,10*F2713^2,0))</f>
        <v/>
      </c>
      <c r="H2713">
        <f>IF(F2713="","",IF(F2713&gt;0,10*F2713^2,0))</f>
        <v/>
      </c>
    </row>
    <row r="2714">
      <c r="A2714">
        <f>Input!A2714</f>
        <v/>
      </c>
      <c r="B2714">
        <f>IF(ISNUMBER(Input!B2714),IF(AND(Input!B2714&gt;=20,Input!B2714&lt;=700),Input!B2714,""),"")</f>
        <v/>
      </c>
      <c r="C2714">
        <f>IF(B2714="","",INT(A2714))</f>
        <v/>
      </c>
      <c r="D2714">
        <f>IF(B2714="","",HOUR(A2714))</f>
        <v/>
      </c>
      <c r="E2714">
        <f>IF(B2714="","",IF(INPUT!$I$1="","",IF(C2714&lt;(INT(INPUT!$I$1)-INPUT!$I$2),"Off Meds",IF(C2714&lt;=(INT(INPUT!$I$1)+INPUT!$I$2),"Washout","On Meds"))))</f>
        <v/>
      </c>
      <c r="F2714">
        <f>IF(B2714="","",1.509*(LN(B2714)^1.084-5.381))</f>
        <v/>
      </c>
      <c r="G2714">
        <f>IF(F2714="","",IF(F2714&lt;0,10*F2714^2,0))</f>
        <v/>
      </c>
      <c r="H2714">
        <f>IF(F2714="","",IF(F2714&gt;0,10*F2714^2,0))</f>
        <v/>
      </c>
    </row>
    <row r="2715">
      <c r="A2715">
        <f>Input!A2715</f>
        <v/>
      </c>
      <c r="B2715">
        <f>IF(ISNUMBER(Input!B2715),IF(AND(Input!B2715&gt;=20,Input!B2715&lt;=700),Input!B2715,""),"")</f>
        <v/>
      </c>
      <c r="C2715">
        <f>IF(B2715="","",INT(A2715))</f>
        <v/>
      </c>
      <c r="D2715">
        <f>IF(B2715="","",HOUR(A2715))</f>
        <v/>
      </c>
      <c r="E2715">
        <f>IF(B2715="","",IF(INPUT!$I$1="","",IF(C2715&lt;(INT(INPUT!$I$1)-INPUT!$I$2),"Off Meds",IF(C2715&lt;=(INT(INPUT!$I$1)+INPUT!$I$2),"Washout","On Meds"))))</f>
        <v/>
      </c>
      <c r="F2715">
        <f>IF(B2715="","",1.509*(LN(B2715)^1.084-5.381))</f>
        <v/>
      </c>
      <c r="G2715">
        <f>IF(F2715="","",IF(F2715&lt;0,10*F2715^2,0))</f>
        <v/>
      </c>
      <c r="H2715">
        <f>IF(F2715="","",IF(F2715&gt;0,10*F2715^2,0))</f>
        <v/>
      </c>
    </row>
    <row r="2716">
      <c r="A2716">
        <f>Input!A2716</f>
        <v/>
      </c>
      <c r="B2716">
        <f>IF(ISNUMBER(Input!B2716),IF(AND(Input!B2716&gt;=20,Input!B2716&lt;=700),Input!B2716,""),"")</f>
        <v/>
      </c>
      <c r="C2716">
        <f>IF(B2716="","",INT(A2716))</f>
        <v/>
      </c>
      <c r="D2716">
        <f>IF(B2716="","",HOUR(A2716))</f>
        <v/>
      </c>
      <c r="E2716">
        <f>IF(B2716="","",IF(INPUT!$I$1="","",IF(C2716&lt;(INT(INPUT!$I$1)-INPUT!$I$2),"Off Meds",IF(C2716&lt;=(INT(INPUT!$I$1)+INPUT!$I$2),"Washout","On Meds"))))</f>
        <v/>
      </c>
      <c r="F2716">
        <f>IF(B2716="","",1.509*(LN(B2716)^1.084-5.381))</f>
        <v/>
      </c>
      <c r="G2716">
        <f>IF(F2716="","",IF(F2716&lt;0,10*F2716^2,0))</f>
        <v/>
      </c>
      <c r="H2716">
        <f>IF(F2716="","",IF(F2716&gt;0,10*F2716^2,0))</f>
        <v/>
      </c>
    </row>
    <row r="2717">
      <c r="A2717">
        <f>Input!A2717</f>
        <v/>
      </c>
      <c r="B2717">
        <f>IF(ISNUMBER(Input!B2717),IF(AND(Input!B2717&gt;=20,Input!B2717&lt;=700),Input!B2717,""),"")</f>
        <v/>
      </c>
      <c r="C2717">
        <f>IF(B2717="","",INT(A2717))</f>
        <v/>
      </c>
      <c r="D2717">
        <f>IF(B2717="","",HOUR(A2717))</f>
        <v/>
      </c>
      <c r="E2717">
        <f>IF(B2717="","",IF(INPUT!$I$1="","",IF(C2717&lt;(INT(INPUT!$I$1)-INPUT!$I$2),"Off Meds",IF(C2717&lt;=(INT(INPUT!$I$1)+INPUT!$I$2),"Washout","On Meds"))))</f>
        <v/>
      </c>
      <c r="F2717">
        <f>IF(B2717="","",1.509*(LN(B2717)^1.084-5.381))</f>
        <v/>
      </c>
      <c r="G2717">
        <f>IF(F2717="","",IF(F2717&lt;0,10*F2717^2,0))</f>
        <v/>
      </c>
      <c r="H2717">
        <f>IF(F2717="","",IF(F2717&gt;0,10*F2717^2,0))</f>
        <v/>
      </c>
    </row>
    <row r="2718">
      <c r="A2718">
        <f>Input!A2718</f>
        <v/>
      </c>
      <c r="B2718">
        <f>IF(ISNUMBER(Input!B2718),IF(AND(Input!B2718&gt;=20,Input!B2718&lt;=700),Input!B2718,""),"")</f>
        <v/>
      </c>
      <c r="C2718">
        <f>IF(B2718="","",INT(A2718))</f>
        <v/>
      </c>
      <c r="D2718">
        <f>IF(B2718="","",HOUR(A2718))</f>
        <v/>
      </c>
      <c r="E2718">
        <f>IF(B2718="","",IF(INPUT!$I$1="","",IF(C2718&lt;(INT(INPUT!$I$1)-INPUT!$I$2),"Off Meds",IF(C2718&lt;=(INT(INPUT!$I$1)+INPUT!$I$2),"Washout","On Meds"))))</f>
        <v/>
      </c>
      <c r="F2718">
        <f>IF(B2718="","",1.509*(LN(B2718)^1.084-5.381))</f>
        <v/>
      </c>
      <c r="G2718">
        <f>IF(F2718="","",IF(F2718&lt;0,10*F2718^2,0))</f>
        <v/>
      </c>
      <c r="H2718">
        <f>IF(F2718="","",IF(F2718&gt;0,10*F2718^2,0))</f>
        <v/>
      </c>
    </row>
    <row r="2719">
      <c r="A2719">
        <f>Input!A2719</f>
        <v/>
      </c>
      <c r="B2719">
        <f>IF(ISNUMBER(Input!B2719),IF(AND(Input!B2719&gt;=20,Input!B2719&lt;=700),Input!B2719,""),"")</f>
        <v/>
      </c>
      <c r="C2719">
        <f>IF(B2719="","",INT(A2719))</f>
        <v/>
      </c>
      <c r="D2719">
        <f>IF(B2719="","",HOUR(A2719))</f>
        <v/>
      </c>
      <c r="E2719">
        <f>IF(B2719="","",IF(INPUT!$I$1="","",IF(C2719&lt;(INT(INPUT!$I$1)-INPUT!$I$2),"Off Meds",IF(C2719&lt;=(INT(INPUT!$I$1)+INPUT!$I$2),"Washout","On Meds"))))</f>
        <v/>
      </c>
      <c r="F2719">
        <f>IF(B2719="","",1.509*(LN(B2719)^1.084-5.381))</f>
        <v/>
      </c>
      <c r="G2719">
        <f>IF(F2719="","",IF(F2719&lt;0,10*F2719^2,0))</f>
        <v/>
      </c>
      <c r="H2719">
        <f>IF(F2719="","",IF(F2719&gt;0,10*F2719^2,0))</f>
        <v/>
      </c>
    </row>
    <row r="2720">
      <c r="A2720">
        <f>Input!A2720</f>
        <v/>
      </c>
      <c r="B2720">
        <f>IF(ISNUMBER(Input!B2720),IF(AND(Input!B2720&gt;=20,Input!B2720&lt;=700),Input!B2720,""),"")</f>
        <v/>
      </c>
      <c r="C2720">
        <f>IF(B2720="","",INT(A2720))</f>
        <v/>
      </c>
      <c r="D2720">
        <f>IF(B2720="","",HOUR(A2720))</f>
        <v/>
      </c>
      <c r="E2720">
        <f>IF(B2720="","",IF(INPUT!$I$1="","",IF(C2720&lt;(INT(INPUT!$I$1)-INPUT!$I$2),"Off Meds",IF(C2720&lt;=(INT(INPUT!$I$1)+INPUT!$I$2),"Washout","On Meds"))))</f>
        <v/>
      </c>
      <c r="F2720">
        <f>IF(B2720="","",1.509*(LN(B2720)^1.084-5.381))</f>
        <v/>
      </c>
      <c r="G2720">
        <f>IF(F2720="","",IF(F2720&lt;0,10*F2720^2,0))</f>
        <v/>
      </c>
      <c r="H2720">
        <f>IF(F2720="","",IF(F2720&gt;0,10*F2720^2,0))</f>
        <v/>
      </c>
    </row>
    <row r="2721">
      <c r="A2721">
        <f>Input!A2721</f>
        <v/>
      </c>
      <c r="B2721">
        <f>IF(ISNUMBER(Input!B2721),IF(AND(Input!B2721&gt;=20,Input!B2721&lt;=700),Input!B2721,""),"")</f>
        <v/>
      </c>
      <c r="C2721">
        <f>IF(B2721="","",INT(A2721))</f>
        <v/>
      </c>
      <c r="D2721">
        <f>IF(B2721="","",HOUR(A2721))</f>
        <v/>
      </c>
      <c r="E2721">
        <f>IF(B2721="","",IF(INPUT!$I$1="","",IF(C2721&lt;(INT(INPUT!$I$1)-INPUT!$I$2),"Off Meds",IF(C2721&lt;=(INT(INPUT!$I$1)+INPUT!$I$2),"Washout","On Meds"))))</f>
        <v/>
      </c>
      <c r="F2721">
        <f>IF(B2721="","",1.509*(LN(B2721)^1.084-5.381))</f>
        <v/>
      </c>
      <c r="G2721">
        <f>IF(F2721="","",IF(F2721&lt;0,10*F2721^2,0))</f>
        <v/>
      </c>
      <c r="H2721">
        <f>IF(F2721="","",IF(F2721&gt;0,10*F2721^2,0))</f>
        <v/>
      </c>
    </row>
    <row r="2722">
      <c r="A2722">
        <f>Input!A2722</f>
        <v/>
      </c>
      <c r="B2722">
        <f>IF(ISNUMBER(Input!B2722),IF(AND(Input!B2722&gt;=20,Input!B2722&lt;=700),Input!B2722,""),"")</f>
        <v/>
      </c>
      <c r="C2722">
        <f>IF(B2722="","",INT(A2722))</f>
        <v/>
      </c>
      <c r="D2722">
        <f>IF(B2722="","",HOUR(A2722))</f>
        <v/>
      </c>
      <c r="E2722">
        <f>IF(B2722="","",IF(INPUT!$I$1="","",IF(C2722&lt;(INT(INPUT!$I$1)-INPUT!$I$2),"Off Meds",IF(C2722&lt;=(INT(INPUT!$I$1)+INPUT!$I$2),"Washout","On Meds"))))</f>
        <v/>
      </c>
      <c r="F2722">
        <f>IF(B2722="","",1.509*(LN(B2722)^1.084-5.381))</f>
        <v/>
      </c>
      <c r="G2722">
        <f>IF(F2722="","",IF(F2722&lt;0,10*F2722^2,0))</f>
        <v/>
      </c>
      <c r="H2722">
        <f>IF(F2722="","",IF(F2722&gt;0,10*F2722^2,0))</f>
        <v/>
      </c>
    </row>
    <row r="2723">
      <c r="A2723">
        <f>Input!A2723</f>
        <v/>
      </c>
      <c r="B2723">
        <f>IF(ISNUMBER(Input!B2723),IF(AND(Input!B2723&gt;=20,Input!B2723&lt;=700),Input!B2723,""),"")</f>
        <v/>
      </c>
      <c r="C2723">
        <f>IF(B2723="","",INT(A2723))</f>
        <v/>
      </c>
      <c r="D2723">
        <f>IF(B2723="","",HOUR(A2723))</f>
        <v/>
      </c>
      <c r="E2723">
        <f>IF(B2723="","",IF(INPUT!$I$1="","",IF(C2723&lt;(INT(INPUT!$I$1)-INPUT!$I$2),"Off Meds",IF(C2723&lt;=(INT(INPUT!$I$1)+INPUT!$I$2),"Washout","On Meds"))))</f>
        <v/>
      </c>
      <c r="F2723">
        <f>IF(B2723="","",1.509*(LN(B2723)^1.084-5.381))</f>
        <v/>
      </c>
      <c r="G2723">
        <f>IF(F2723="","",IF(F2723&lt;0,10*F2723^2,0))</f>
        <v/>
      </c>
      <c r="H2723">
        <f>IF(F2723="","",IF(F2723&gt;0,10*F2723^2,0))</f>
        <v/>
      </c>
    </row>
    <row r="2724">
      <c r="A2724">
        <f>Input!A2724</f>
        <v/>
      </c>
      <c r="B2724">
        <f>IF(ISNUMBER(Input!B2724),IF(AND(Input!B2724&gt;=20,Input!B2724&lt;=700),Input!B2724,""),"")</f>
        <v/>
      </c>
      <c r="C2724">
        <f>IF(B2724="","",INT(A2724))</f>
        <v/>
      </c>
      <c r="D2724">
        <f>IF(B2724="","",HOUR(A2724))</f>
        <v/>
      </c>
      <c r="E2724">
        <f>IF(B2724="","",IF(INPUT!$I$1="","",IF(C2724&lt;(INT(INPUT!$I$1)-INPUT!$I$2),"Off Meds",IF(C2724&lt;=(INT(INPUT!$I$1)+INPUT!$I$2),"Washout","On Meds"))))</f>
        <v/>
      </c>
      <c r="F2724">
        <f>IF(B2724="","",1.509*(LN(B2724)^1.084-5.381))</f>
        <v/>
      </c>
      <c r="G2724">
        <f>IF(F2724="","",IF(F2724&lt;0,10*F2724^2,0))</f>
        <v/>
      </c>
      <c r="H2724">
        <f>IF(F2724="","",IF(F2724&gt;0,10*F2724^2,0))</f>
        <v/>
      </c>
    </row>
    <row r="2725">
      <c r="A2725">
        <f>Input!A2725</f>
        <v/>
      </c>
      <c r="B2725">
        <f>IF(ISNUMBER(Input!B2725),IF(AND(Input!B2725&gt;=20,Input!B2725&lt;=700),Input!B2725,""),"")</f>
        <v/>
      </c>
      <c r="C2725">
        <f>IF(B2725="","",INT(A2725))</f>
        <v/>
      </c>
      <c r="D2725">
        <f>IF(B2725="","",HOUR(A2725))</f>
        <v/>
      </c>
      <c r="E2725">
        <f>IF(B2725="","",IF(INPUT!$I$1="","",IF(C2725&lt;(INT(INPUT!$I$1)-INPUT!$I$2),"Off Meds",IF(C2725&lt;=(INT(INPUT!$I$1)+INPUT!$I$2),"Washout","On Meds"))))</f>
        <v/>
      </c>
      <c r="F2725">
        <f>IF(B2725="","",1.509*(LN(B2725)^1.084-5.381))</f>
        <v/>
      </c>
      <c r="G2725">
        <f>IF(F2725="","",IF(F2725&lt;0,10*F2725^2,0))</f>
        <v/>
      </c>
      <c r="H2725">
        <f>IF(F2725="","",IF(F2725&gt;0,10*F2725^2,0))</f>
        <v/>
      </c>
    </row>
    <row r="2726">
      <c r="A2726">
        <f>Input!A2726</f>
        <v/>
      </c>
      <c r="B2726">
        <f>IF(ISNUMBER(Input!B2726),IF(AND(Input!B2726&gt;=20,Input!B2726&lt;=700),Input!B2726,""),"")</f>
        <v/>
      </c>
      <c r="C2726">
        <f>IF(B2726="","",INT(A2726))</f>
        <v/>
      </c>
      <c r="D2726">
        <f>IF(B2726="","",HOUR(A2726))</f>
        <v/>
      </c>
      <c r="E2726">
        <f>IF(B2726="","",IF(INPUT!$I$1="","",IF(C2726&lt;(INT(INPUT!$I$1)-INPUT!$I$2),"Off Meds",IF(C2726&lt;=(INT(INPUT!$I$1)+INPUT!$I$2),"Washout","On Meds"))))</f>
        <v/>
      </c>
      <c r="F2726">
        <f>IF(B2726="","",1.509*(LN(B2726)^1.084-5.381))</f>
        <v/>
      </c>
      <c r="G2726">
        <f>IF(F2726="","",IF(F2726&lt;0,10*F2726^2,0))</f>
        <v/>
      </c>
      <c r="H2726">
        <f>IF(F2726="","",IF(F2726&gt;0,10*F2726^2,0))</f>
        <v/>
      </c>
    </row>
    <row r="2727">
      <c r="A2727">
        <f>Input!A2727</f>
        <v/>
      </c>
      <c r="B2727">
        <f>IF(ISNUMBER(Input!B2727),IF(AND(Input!B2727&gt;=20,Input!B2727&lt;=700),Input!B2727,""),"")</f>
        <v/>
      </c>
      <c r="C2727">
        <f>IF(B2727="","",INT(A2727))</f>
        <v/>
      </c>
      <c r="D2727">
        <f>IF(B2727="","",HOUR(A2727))</f>
        <v/>
      </c>
      <c r="E2727">
        <f>IF(B2727="","",IF(INPUT!$I$1="","",IF(C2727&lt;(INT(INPUT!$I$1)-INPUT!$I$2),"Off Meds",IF(C2727&lt;=(INT(INPUT!$I$1)+INPUT!$I$2),"Washout","On Meds"))))</f>
        <v/>
      </c>
      <c r="F2727">
        <f>IF(B2727="","",1.509*(LN(B2727)^1.084-5.381))</f>
        <v/>
      </c>
      <c r="G2727">
        <f>IF(F2727="","",IF(F2727&lt;0,10*F2727^2,0))</f>
        <v/>
      </c>
      <c r="H2727">
        <f>IF(F2727="","",IF(F2727&gt;0,10*F2727^2,0))</f>
        <v/>
      </c>
    </row>
    <row r="2728">
      <c r="A2728">
        <f>Input!A2728</f>
        <v/>
      </c>
      <c r="B2728">
        <f>IF(ISNUMBER(Input!B2728),IF(AND(Input!B2728&gt;=20,Input!B2728&lt;=700),Input!B2728,""),"")</f>
        <v/>
      </c>
      <c r="C2728">
        <f>IF(B2728="","",INT(A2728))</f>
        <v/>
      </c>
      <c r="D2728">
        <f>IF(B2728="","",HOUR(A2728))</f>
        <v/>
      </c>
      <c r="E2728">
        <f>IF(B2728="","",IF(INPUT!$I$1="","",IF(C2728&lt;(INT(INPUT!$I$1)-INPUT!$I$2),"Off Meds",IF(C2728&lt;=(INT(INPUT!$I$1)+INPUT!$I$2),"Washout","On Meds"))))</f>
        <v/>
      </c>
      <c r="F2728">
        <f>IF(B2728="","",1.509*(LN(B2728)^1.084-5.381))</f>
        <v/>
      </c>
      <c r="G2728">
        <f>IF(F2728="","",IF(F2728&lt;0,10*F2728^2,0))</f>
        <v/>
      </c>
      <c r="H2728">
        <f>IF(F2728="","",IF(F2728&gt;0,10*F2728^2,0))</f>
        <v/>
      </c>
    </row>
    <row r="2729">
      <c r="A2729">
        <f>Input!A2729</f>
        <v/>
      </c>
      <c r="B2729">
        <f>IF(ISNUMBER(Input!B2729),IF(AND(Input!B2729&gt;=20,Input!B2729&lt;=700),Input!B2729,""),"")</f>
        <v/>
      </c>
      <c r="C2729">
        <f>IF(B2729="","",INT(A2729))</f>
        <v/>
      </c>
      <c r="D2729">
        <f>IF(B2729="","",HOUR(A2729))</f>
        <v/>
      </c>
      <c r="E2729">
        <f>IF(B2729="","",IF(INPUT!$I$1="","",IF(C2729&lt;(INT(INPUT!$I$1)-INPUT!$I$2),"Off Meds",IF(C2729&lt;=(INT(INPUT!$I$1)+INPUT!$I$2),"Washout","On Meds"))))</f>
        <v/>
      </c>
      <c r="F2729">
        <f>IF(B2729="","",1.509*(LN(B2729)^1.084-5.381))</f>
        <v/>
      </c>
      <c r="G2729">
        <f>IF(F2729="","",IF(F2729&lt;0,10*F2729^2,0))</f>
        <v/>
      </c>
      <c r="H2729">
        <f>IF(F2729="","",IF(F2729&gt;0,10*F2729^2,0))</f>
        <v/>
      </c>
    </row>
    <row r="2730">
      <c r="A2730">
        <f>Input!A2730</f>
        <v/>
      </c>
      <c r="B2730">
        <f>IF(ISNUMBER(Input!B2730),IF(AND(Input!B2730&gt;=20,Input!B2730&lt;=700),Input!B2730,""),"")</f>
        <v/>
      </c>
      <c r="C2730">
        <f>IF(B2730="","",INT(A2730))</f>
        <v/>
      </c>
      <c r="D2730">
        <f>IF(B2730="","",HOUR(A2730))</f>
        <v/>
      </c>
      <c r="E2730">
        <f>IF(B2730="","",IF(INPUT!$I$1="","",IF(C2730&lt;(INT(INPUT!$I$1)-INPUT!$I$2),"Off Meds",IF(C2730&lt;=(INT(INPUT!$I$1)+INPUT!$I$2),"Washout","On Meds"))))</f>
        <v/>
      </c>
      <c r="F2730">
        <f>IF(B2730="","",1.509*(LN(B2730)^1.084-5.381))</f>
        <v/>
      </c>
      <c r="G2730">
        <f>IF(F2730="","",IF(F2730&lt;0,10*F2730^2,0))</f>
        <v/>
      </c>
      <c r="H2730">
        <f>IF(F2730="","",IF(F2730&gt;0,10*F2730^2,0))</f>
        <v/>
      </c>
    </row>
    <row r="2731">
      <c r="A2731">
        <f>Input!A2731</f>
        <v/>
      </c>
      <c r="B2731">
        <f>IF(ISNUMBER(Input!B2731),IF(AND(Input!B2731&gt;=20,Input!B2731&lt;=700),Input!B2731,""),"")</f>
        <v/>
      </c>
      <c r="C2731">
        <f>IF(B2731="","",INT(A2731))</f>
        <v/>
      </c>
      <c r="D2731">
        <f>IF(B2731="","",HOUR(A2731))</f>
        <v/>
      </c>
      <c r="E2731">
        <f>IF(B2731="","",IF(INPUT!$I$1="","",IF(C2731&lt;(INT(INPUT!$I$1)-INPUT!$I$2),"Off Meds",IF(C2731&lt;=(INT(INPUT!$I$1)+INPUT!$I$2),"Washout","On Meds"))))</f>
        <v/>
      </c>
      <c r="F2731">
        <f>IF(B2731="","",1.509*(LN(B2731)^1.084-5.381))</f>
        <v/>
      </c>
      <c r="G2731">
        <f>IF(F2731="","",IF(F2731&lt;0,10*F2731^2,0))</f>
        <v/>
      </c>
      <c r="H2731">
        <f>IF(F2731="","",IF(F2731&gt;0,10*F2731^2,0))</f>
        <v/>
      </c>
    </row>
    <row r="2732">
      <c r="A2732">
        <f>Input!A2732</f>
        <v/>
      </c>
      <c r="B2732">
        <f>IF(ISNUMBER(Input!B2732),IF(AND(Input!B2732&gt;=20,Input!B2732&lt;=700),Input!B2732,""),"")</f>
        <v/>
      </c>
      <c r="C2732">
        <f>IF(B2732="","",INT(A2732))</f>
        <v/>
      </c>
      <c r="D2732">
        <f>IF(B2732="","",HOUR(A2732))</f>
        <v/>
      </c>
      <c r="E2732">
        <f>IF(B2732="","",IF(INPUT!$I$1="","",IF(C2732&lt;(INT(INPUT!$I$1)-INPUT!$I$2),"Off Meds",IF(C2732&lt;=(INT(INPUT!$I$1)+INPUT!$I$2),"Washout","On Meds"))))</f>
        <v/>
      </c>
      <c r="F2732">
        <f>IF(B2732="","",1.509*(LN(B2732)^1.084-5.381))</f>
        <v/>
      </c>
      <c r="G2732">
        <f>IF(F2732="","",IF(F2732&lt;0,10*F2732^2,0))</f>
        <v/>
      </c>
      <c r="H2732">
        <f>IF(F2732="","",IF(F2732&gt;0,10*F2732^2,0))</f>
        <v/>
      </c>
    </row>
    <row r="2733">
      <c r="A2733">
        <f>Input!A2733</f>
        <v/>
      </c>
      <c r="B2733">
        <f>IF(ISNUMBER(Input!B2733),IF(AND(Input!B2733&gt;=20,Input!B2733&lt;=700),Input!B2733,""),"")</f>
        <v/>
      </c>
      <c r="C2733">
        <f>IF(B2733="","",INT(A2733))</f>
        <v/>
      </c>
      <c r="D2733">
        <f>IF(B2733="","",HOUR(A2733))</f>
        <v/>
      </c>
      <c r="E2733">
        <f>IF(B2733="","",IF(INPUT!$I$1="","",IF(C2733&lt;(INT(INPUT!$I$1)-INPUT!$I$2),"Off Meds",IF(C2733&lt;=(INT(INPUT!$I$1)+INPUT!$I$2),"Washout","On Meds"))))</f>
        <v/>
      </c>
      <c r="F2733">
        <f>IF(B2733="","",1.509*(LN(B2733)^1.084-5.381))</f>
        <v/>
      </c>
      <c r="G2733">
        <f>IF(F2733="","",IF(F2733&lt;0,10*F2733^2,0))</f>
        <v/>
      </c>
      <c r="H2733">
        <f>IF(F2733="","",IF(F2733&gt;0,10*F2733^2,0))</f>
        <v/>
      </c>
    </row>
    <row r="2734">
      <c r="A2734">
        <f>Input!A2734</f>
        <v/>
      </c>
      <c r="B2734">
        <f>IF(ISNUMBER(Input!B2734),IF(AND(Input!B2734&gt;=20,Input!B2734&lt;=700),Input!B2734,""),"")</f>
        <v/>
      </c>
      <c r="C2734">
        <f>IF(B2734="","",INT(A2734))</f>
        <v/>
      </c>
      <c r="D2734">
        <f>IF(B2734="","",HOUR(A2734))</f>
        <v/>
      </c>
      <c r="E2734">
        <f>IF(B2734="","",IF(INPUT!$I$1="","",IF(C2734&lt;(INT(INPUT!$I$1)-INPUT!$I$2),"Off Meds",IF(C2734&lt;=(INT(INPUT!$I$1)+INPUT!$I$2),"Washout","On Meds"))))</f>
        <v/>
      </c>
      <c r="F2734">
        <f>IF(B2734="","",1.509*(LN(B2734)^1.084-5.381))</f>
        <v/>
      </c>
      <c r="G2734">
        <f>IF(F2734="","",IF(F2734&lt;0,10*F2734^2,0))</f>
        <v/>
      </c>
      <c r="H2734">
        <f>IF(F2734="","",IF(F2734&gt;0,10*F2734^2,0))</f>
        <v/>
      </c>
    </row>
    <row r="2735">
      <c r="A2735">
        <f>Input!A2735</f>
        <v/>
      </c>
      <c r="B2735">
        <f>IF(ISNUMBER(Input!B2735),IF(AND(Input!B2735&gt;=20,Input!B2735&lt;=700),Input!B2735,""),"")</f>
        <v/>
      </c>
      <c r="C2735">
        <f>IF(B2735="","",INT(A2735))</f>
        <v/>
      </c>
      <c r="D2735">
        <f>IF(B2735="","",HOUR(A2735))</f>
        <v/>
      </c>
      <c r="E2735">
        <f>IF(B2735="","",IF(INPUT!$I$1="","",IF(C2735&lt;(INT(INPUT!$I$1)-INPUT!$I$2),"Off Meds",IF(C2735&lt;=(INT(INPUT!$I$1)+INPUT!$I$2),"Washout","On Meds"))))</f>
        <v/>
      </c>
      <c r="F2735">
        <f>IF(B2735="","",1.509*(LN(B2735)^1.084-5.381))</f>
        <v/>
      </c>
      <c r="G2735">
        <f>IF(F2735="","",IF(F2735&lt;0,10*F2735^2,0))</f>
        <v/>
      </c>
      <c r="H2735">
        <f>IF(F2735="","",IF(F2735&gt;0,10*F2735^2,0))</f>
        <v/>
      </c>
    </row>
    <row r="2736">
      <c r="A2736">
        <f>Input!A2736</f>
        <v/>
      </c>
      <c r="B2736">
        <f>IF(ISNUMBER(Input!B2736),IF(AND(Input!B2736&gt;=20,Input!B2736&lt;=700),Input!B2736,""),"")</f>
        <v/>
      </c>
      <c r="C2736">
        <f>IF(B2736="","",INT(A2736))</f>
        <v/>
      </c>
      <c r="D2736">
        <f>IF(B2736="","",HOUR(A2736))</f>
        <v/>
      </c>
      <c r="E2736">
        <f>IF(B2736="","",IF(INPUT!$I$1="","",IF(C2736&lt;(INT(INPUT!$I$1)-INPUT!$I$2),"Off Meds",IF(C2736&lt;=(INT(INPUT!$I$1)+INPUT!$I$2),"Washout","On Meds"))))</f>
        <v/>
      </c>
      <c r="F2736">
        <f>IF(B2736="","",1.509*(LN(B2736)^1.084-5.381))</f>
        <v/>
      </c>
      <c r="G2736">
        <f>IF(F2736="","",IF(F2736&lt;0,10*F2736^2,0))</f>
        <v/>
      </c>
      <c r="H2736">
        <f>IF(F2736="","",IF(F2736&gt;0,10*F2736^2,0))</f>
        <v/>
      </c>
    </row>
    <row r="2737">
      <c r="A2737">
        <f>Input!A2737</f>
        <v/>
      </c>
      <c r="B2737">
        <f>IF(ISNUMBER(Input!B2737),IF(AND(Input!B2737&gt;=20,Input!B2737&lt;=700),Input!B2737,""),"")</f>
        <v/>
      </c>
      <c r="C2737">
        <f>IF(B2737="","",INT(A2737))</f>
        <v/>
      </c>
      <c r="D2737">
        <f>IF(B2737="","",HOUR(A2737))</f>
        <v/>
      </c>
      <c r="E2737">
        <f>IF(B2737="","",IF(INPUT!$I$1="","",IF(C2737&lt;(INT(INPUT!$I$1)-INPUT!$I$2),"Off Meds",IF(C2737&lt;=(INT(INPUT!$I$1)+INPUT!$I$2),"Washout","On Meds"))))</f>
        <v/>
      </c>
      <c r="F2737">
        <f>IF(B2737="","",1.509*(LN(B2737)^1.084-5.381))</f>
        <v/>
      </c>
      <c r="G2737">
        <f>IF(F2737="","",IF(F2737&lt;0,10*F2737^2,0))</f>
        <v/>
      </c>
      <c r="H2737">
        <f>IF(F2737="","",IF(F2737&gt;0,10*F2737^2,0))</f>
        <v/>
      </c>
    </row>
    <row r="2738">
      <c r="A2738">
        <f>Input!A2738</f>
        <v/>
      </c>
      <c r="B2738">
        <f>IF(ISNUMBER(Input!B2738),IF(AND(Input!B2738&gt;=20,Input!B2738&lt;=700),Input!B2738,""),"")</f>
        <v/>
      </c>
      <c r="C2738">
        <f>IF(B2738="","",INT(A2738))</f>
        <v/>
      </c>
      <c r="D2738">
        <f>IF(B2738="","",HOUR(A2738))</f>
        <v/>
      </c>
      <c r="E2738">
        <f>IF(B2738="","",IF(INPUT!$I$1="","",IF(C2738&lt;(INT(INPUT!$I$1)-INPUT!$I$2),"Off Meds",IF(C2738&lt;=(INT(INPUT!$I$1)+INPUT!$I$2),"Washout","On Meds"))))</f>
        <v/>
      </c>
      <c r="F2738">
        <f>IF(B2738="","",1.509*(LN(B2738)^1.084-5.381))</f>
        <v/>
      </c>
      <c r="G2738">
        <f>IF(F2738="","",IF(F2738&lt;0,10*F2738^2,0))</f>
        <v/>
      </c>
      <c r="H2738">
        <f>IF(F2738="","",IF(F2738&gt;0,10*F2738^2,0))</f>
        <v/>
      </c>
    </row>
    <row r="2739">
      <c r="A2739">
        <f>Input!A2739</f>
        <v/>
      </c>
      <c r="B2739">
        <f>IF(ISNUMBER(Input!B2739),IF(AND(Input!B2739&gt;=20,Input!B2739&lt;=700),Input!B2739,""),"")</f>
        <v/>
      </c>
      <c r="C2739">
        <f>IF(B2739="","",INT(A2739))</f>
        <v/>
      </c>
      <c r="D2739">
        <f>IF(B2739="","",HOUR(A2739))</f>
        <v/>
      </c>
      <c r="E2739">
        <f>IF(B2739="","",IF(INPUT!$I$1="","",IF(C2739&lt;(INT(INPUT!$I$1)-INPUT!$I$2),"Off Meds",IF(C2739&lt;=(INT(INPUT!$I$1)+INPUT!$I$2),"Washout","On Meds"))))</f>
        <v/>
      </c>
      <c r="F2739">
        <f>IF(B2739="","",1.509*(LN(B2739)^1.084-5.381))</f>
        <v/>
      </c>
      <c r="G2739">
        <f>IF(F2739="","",IF(F2739&lt;0,10*F2739^2,0))</f>
        <v/>
      </c>
      <c r="H2739">
        <f>IF(F2739="","",IF(F2739&gt;0,10*F2739^2,0))</f>
        <v/>
      </c>
    </row>
    <row r="2740">
      <c r="A2740">
        <f>Input!A2740</f>
        <v/>
      </c>
      <c r="B2740">
        <f>IF(ISNUMBER(Input!B2740),IF(AND(Input!B2740&gt;=20,Input!B2740&lt;=700),Input!B2740,""),"")</f>
        <v/>
      </c>
      <c r="C2740">
        <f>IF(B2740="","",INT(A2740))</f>
        <v/>
      </c>
      <c r="D2740">
        <f>IF(B2740="","",HOUR(A2740))</f>
        <v/>
      </c>
      <c r="E2740">
        <f>IF(B2740="","",IF(INPUT!$I$1="","",IF(C2740&lt;(INT(INPUT!$I$1)-INPUT!$I$2),"Off Meds",IF(C2740&lt;=(INT(INPUT!$I$1)+INPUT!$I$2),"Washout","On Meds"))))</f>
        <v/>
      </c>
      <c r="F2740">
        <f>IF(B2740="","",1.509*(LN(B2740)^1.084-5.381))</f>
        <v/>
      </c>
      <c r="G2740">
        <f>IF(F2740="","",IF(F2740&lt;0,10*F2740^2,0))</f>
        <v/>
      </c>
      <c r="H2740">
        <f>IF(F2740="","",IF(F2740&gt;0,10*F2740^2,0))</f>
        <v/>
      </c>
    </row>
    <row r="2741">
      <c r="A2741">
        <f>Input!A2741</f>
        <v/>
      </c>
      <c r="B2741">
        <f>IF(ISNUMBER(Input!B2741),IF(AND(Input!B2741&gt;=20,Input!B2741&lt;=700),Input!B2741,""),"")</f>
        <v/>
      </c>
      <c r="C2741">
        <f>IF(B2741="","",INT(A2741))</f>
        <v/>
      </c>
      <c r="D2741">
        <f>IF(B2741="","",HOUR(A2741))</f>
        <v/>
      </c>
      <c r="E2741">
        <f>IF(B2741="","",IF(INPUT!$I$1="","",IF(C2741&lt;(INT(INPUT!$I$1)-INPUT!$I$2),"Off Meds",IF(C2741&lt;=(INT(INPUT!$I$1)+INPUT!$I$2),"Washout","On Meds"))))</f>
        <v/>
      </c>
      <c r="F2741">
        <f>IF(B2741="","",1.509*(LN(B2741)^1.084-5.381))</f>
        <v/>
      </c>
      <c r="G2741">
        <f>IF(F2741="","",IF(F2741&lt;0,10*F2741^2,0))</f>
        <v/>
      </c>
      <c r="H2741">
        <f>IF(F2741="","",IF(F2741&gt;0,10*F2741^2,0))</f>
        <v/>
      </c>
    </row>
    <row r="2742">
      <c r="A2742">
        <f>Input!A2742</f>
        <v/>
      </c>
      <c r="B2742">
        <f>IF(ISNUMBER(Input!B2742),IF(AND(Input!B2742&gt;=20,Input!B2742&lt;=700),Input!B2742,""),"")</f>
        <v/>
      </c>
      <c r="C2742">
        <f>IF(B2742="","",INT(A2742))</f>
        <v/>
      </c>
      <c r="D2742">
        <f>IF(B2742="","",HOUR(A2742))</f>
        <v/>
      </c>
      <c r="E2742">
        <f>IF(B2742="","",IF(INPUT!$I$1="","",IF(C2742&lt;(INT(INPUT!$I$1)-INPUT!$I$2),"Off Meds",IF(C2742&lt;=(INT(INPUT!$I$1)+INPUT!$I$2),"Washout","On Meds"))))</f>
        <v/>
      </c>
      <c r="F2742">
        <f>IF(B2742="","",1.509*(LN(B2742)^1.084-5.381))</f>
        <v/>
      </c>
      <c r="G2742">
        <f>IF(F2742="","",IF(F2742&lt;0,10*F2742^2,0))</f>
        <v/>
      </c>
      <c r="H2742">
        <f>IF(F2742="","",IF(F2742&gt;0,10*F2742^2,0))</f>
        <v/>
      </c>
    </row>
    <row r="2743">
      <c r="A2743">
        <f>Input!A2743</f>
        <v/>
      </c>
      <c r="B2743">
        <f>IF(ISNUMBER(Input!B2743),IF(AND(Input!B2743&gt;=20,Input!B2743&lt;=700),Input!B2743,""),"")</f>
        <v/>
      </c>
      <c r="C2743">
        <f>IF(B2743="","",INT(A2743))</f>
        <v/>
      </c>
      <c r="D2743">
        <f>IF(B2743="","",HOUR(A2743))</f>
        <v/>
      </c>
      <c r="E2743">
        <f>IF(B2743="","",IF(INPUT!$I$1="","",IF(C2743&lt;(INT(INPUT!$I$1)-INPUT!$I$2),"Off Meds",IF(C2743&lt;=(INT(INPUT!$I$1)+INPUT!$I$2),"Washout","On Meds"))))</f>
        <v/>
      </c>
      <c r="F2743">
        <f>IF(B2743="","",1.509*(LN(B2743)^1.084-5.381))</f>
        <v/>
      </c>
      <c r="G2743">
        <f>IF(F2743="","",IF(F2743&lt;0,10*F2743^2,0))</f>
        <v/>
      </c>
      <c r="H2743">
        <f>IF(F2743="","",IF(F2743&gt;0,10*F2743^2,0))</f>
        <v/>
      </c>
    </row>
    <row r="2744">
      <c r="A2744">
        <f>Input!A2744</f>
        <v/>
      </c>
      <c r="B2744">
        <f>IF(ISNUMBER(Input!B2744),IF(AND(Input!B2744&gt;=20,Input!B2744&lt;=700),Input!B2744,""),"")</f>
        <v/>
      </c>
      <c r="C2744">
        <f>IF(B2744="","",INT(A2744))</f>
        <v/>
      </c>
      <c r="D2744">
        <f>IF(B2744="","",HOUR(A2744))</f>
        <v/>
      </c>
      <c r="E2744">
        <f>IF(B2744="","",IF(INPUT!$I$1="","",IF(C2744&lt;(INT(INPUT!$I$1)-INPUT!$I$2),"Off Meds",IF(C2744&lt;=(INT(INPUT!$I$1)+INPUT!$I$2),"Washout","On Meds"))))</f>
        <v/>
      </c>
      <c r="F2744">
        <f>IF(B2744="","",1.509*(LN(B2744)^1.084-5.381))</f>
        <v/>
      </c>
      <c r="G2744">
        <f>IF(F2744="","",IF(F2744&lt;0,10*F2744^2,0))</f>
        <v/>
      </c>
      <c r="H2744">
        <f>IF(F2744="","",IF(F2744&gt;0,10*F2744^2,0))</f>
        <v/>
      </c>
    </row>
    <row r="2745">
      <c r="A2745">
        <f>Input!A2745</f>
        <v/>
      </c>
      <c r="B2745">
        <f>IF(ISNUMBER(Input!B2745),IF(AND(Input!B2745&gt;=20,Input!B2745&lt;=700),Input!B2745,""),"")</f>
        <v/>
      </c>
      <c r="C2745">
        <f>IF(B2745="","",INT(A2745))</f>
        <v/>
      </c>
      <c r="D2745">
        <f>IF(B2745="","",HOUR(A2745))</f>
        <v/>
      </c>
      <c r="E2745">
        <f>IF(B2745="","",IF(INPUT!$I$1="","",IF(C2745&lt;(INT(INPUT!$I$1)-INPUT!$I$2),"Off Meds",IF(C2745&lt;=(INT(INPUT!$I$1)+INPUT!$I$2),"Washout","On Meds"))))</f>
        <v/>
      </c>
      <c r="F2745">
        <f>IF(B2745="","",1.509*(LN(B2745)^1.084-5.381))</f>
        <v/>
      </c>
      <c r="G2745">
        <f>IF(F2745="","",IF(F2745&lt;0,10*F2745^2,0))</f>
        <v/>
      </c>
      <c r="H2745">
        <f>IF(F2745="","",IF(F2745&gt;0,10*F2745^2,0))</f>
        <v/>
      </c>
    </row>
    <row r="2746">
      <c r="A2746">
        <f>Input!A2746</f>
        <v/>
      </c>
      <c r="B2746">
        <f>IF(ISNUMBER(Input!B2746),IF(AND(Input!B2746&gt;=20,Input!B2746&lt;=700),Input!B2746,""),"")</f>
        <v/>
      </c>
      <c r="C2746">
        <f>IF(B2746="","",INT(A2746))</f>
        <v/>
      </c>
      <c r="D2746">
        <f>IF(B2746="","",HOUR(A2746))</f>
        <v/>
      </c>
      <c r="E2746">
        <f>IF(B2746="","",IF(INPUT!$I$1="","",IF(C2746&lt;(INT(INPUT!$I$1)-INPUT!$I$2),"Off Meds",IF(C2746&lt;=(INT(INPUT!$I$1)+INPUT!$I$2),"Washout","On Meds"))))</f>
        <v/>
      </c>
      <c r="F2746">
        <f>IF(B2746="","",1.509*(LN(B2746)^1.084-5.381))</f>
        <v/>
      </c>
      <c r="G2746">
        <f>IF(F2746="","",IF(F2746&lt;0,10*F2746^2,0))</f>
        <v/>
      </c>
      <c r="H2746">
        <f>IF(F2746="","",IF(F2746&gt;0,10*F2746^2,0))</f>
        <v/>
      </c>
    </row>
    <row r="2747">
      <c r="A2747">
        <f>Input!A2747</f>
        <v/>
      </c>
      <c r="B2747">
        <f>IF(ISNUMBER(Input!B2747),IF(AND(Input!B2747&gt;=20,Input!B2747&lt;=700),Input!B2747,""),"")</f>
        <v/>
      </c>
      <c r="C2747">
        <f>IF(B2747="","",INT(A2747))</f>
        <v/>
      </c>
      <c r="D2747">
        <f>IF(B2747="","",HOUR(A2747))</f>
        <v/>
      </c>
      <c r="E2747">
        <f>IF(B2747="","",IF(INPUT!$I$1="","",IF(C2747&lt;(INT(INPUT!$I$1)-INPUT!$I$2),"Off Meds",IF(C2747&lt;=(INT(INPUT!$I$1)+INPUT!$I$2),"Washout","On Meds"))))</f>
        <v/>
      </c>
      <c r="F2747">
        <f>IF(B2747="","",1.509*(LN(B2747)^1.084-5.381))</f>
        <v/>
      </c>
      <c r="G2747">
        <f>IF(F2747="","",IF(F2747&lt;0,10*F2747^2,0))</f>
        <v/>
      </c>
      <c r="H2747">
        <f>IF(F2747="","",IF(F2747&gt;0,10*F2747^2,0))</f>
        <v/>
      </c>
    </row>
    <row r="2748">
      <c r="A2748">
        <f>Input!A2748</f>
        <v/>
      </c>
      <c r="B2748">
        <f>IF(ISNUMBER(Input!B2748),IF(AND(Input!B2748&gt;=20,Input!B2748&lt;=700),Input!B2748,""),"")</f>
        <v/>
      </c>
      <c r="C2748">
        <f>IF(B2748="","",INT(A2748))</f>
        <v/>
      </c>
      <c r="D2748">
        <f>IF(B2748="","",HOUR(A2748))</f>
        <v/>
      </c>
      <c r="E2748">
        <f>IF(B2748="","",IF(INPUT!$I$1="","",IF(C2748&lt;(INT(INPUT!$I$1)-INPUT!$I$2),"Off Meds",IF(C2748&lt;=(INT(INPUT!$I$1)+INPUT!$I$2),"Washout","On Meds"))))</f>
        <v/>
      </c>
      <c r="F2748">
        <f>IF(B2748="","",1.509*(LN(B2748)^1.084-5.381))</f>
        <v/>
      </c>
      <c r="G2748">
        <f>IF(F2748="","",IF(F2748&lt;0,10*F2748^2,0))</f>
        <v/>
      </c>
      <c r="H2748">
        <f>IF(F2748="","",IF(F2748&gt;0,10*F2748^2,0))</f>
        <v/>
      </c>
    </row>
    <row r="2749">
      <c r="A2749">
        <f>Input!A2749</f>
        <v/>
      </c>
      <c r="B2749">
        <f>IF(ISNUMBER(Input!B2749),IF(AND(Input!B2749&gt;=20,Input!B2749&lt;=700),Input!B2749,""),"")</f>
        <v/>
      </c>
      <c r="C2749">
        <f>IF(B2749="","",INT(A2749))</f>
        <v/>
      </c>
      <c r="D2749">
        <f>IF(B2749="","",HOUR(A2749))</f>
        <v/>
      </c>
      <c r="E2749">
        <f>IF(B2749="","",IF(INPUT!$I$1="","",IF(C2749&lt;(INT(INPUT!$I$1)-INPUT!$I$2),"Off Meds",IF(C2749&lt;=(INT(INPUT!$I$1)+INPUT!$I$2),"Washout","On Meds"))))</f>
        <v/>
      </c>
      <c r="F2749">
        <f>IF(B2749="","",1.509*(LN(B2749)^1.084-5.381))</f>
        <v/>
      </c>
      <c r="G2749">
        <f>IF(F2749="","",IF(F2749&lt;0,10*F2749^2,0))</f>
        <v/>
      </c>
      <c r="H2749">
        <f>IF(F2749="","",IF(F2749&gt;0,10*F2749^2,0))</f>
        <v/>
      </c>
    </row>
    <row r="2750">
      <c r="A2750">
        <f>Input!A2750</f>
        <v/>
      </c>
      <c r="B2750">
        <f>IF(ISNUMBER(Input!B2750),IF(AND(Input!B2750&gt;=20,Input!B2750&lt;=700),Input!B2750,""),"")</f>
        <v/>
      </c>
      <c r="C2750">
        <f>IF(B2750="","",INT(A2750))</f>
        <v/>
      </c>
      <c r="D2750">
        <f>IF(B2750="","",HOUR(A2750))</f>
        <v/>
      </c>
      <c r="E2750">
        <f>IF(B2750="","",IF(INPUT!$I$1="","",IF(C2750&lt;(INT(INPUT!$I$1)-INPUT!$I$2),"Off Meds",IF(C2750&lt;=(INT(INPUT!$I$1)+INPUT!$I$2),"Washout","On Meds"))))</f>
        <v/>
      </c>
      <c r="F2750">
        <f>IF(B2750="","",1.509*(LN(B2750)^1.084-5.381))</f>
        <v/>
      </c>
      <c r="G2750">
        <f>IF(F2750="","",IF(F2750&lt;0,10*F2750^2,0))</f>
        <v/>
      </c>
      <c r="H2750">
        <f>IF(F2750="","",IF(F2750&gt;0,10*F2750^2,0))</f>
        <v/>
      </c>
    </row>
    <row r="2751">
      <c r="A2751">
        <f>Input!A2751</f>
        <v/>
      </c>
      <c r="B2751">
        <f>IF(ISNUMBER(Input!B2751),IF(AND(Input!B2751&gt;=20,Input!B2751&lt;=700),Input!B2751,""),"")</f>
        <v/>
      </c>
      <c r="C2751">
        <f>IF(B2751="","",INT(A2751))</f>
        <v/>
      </c>
      <c r="D2751">
        <f>IF(B2751="","",HOUR(A2751))</f>
        <v/>
      </c>
      <c r="E2751">
        <f>IF(B2751="","",IF(INPUT!$I$1="","",IF(C2751&lt;(INT(INPUT!$I$1)-INPUT!$I$2),"Off Meds",IF(C2751&lt;=(INT(INPUT!$I$1)+INPUT!$I$2),"Washout","On Meds"))))</f>
        <v/>
      </c>
      <c r="F2751">
        <f>IF(B2751="","",1.509*(LN(B2751)^1.084-5.381))</f>
        <v/>
      </c>
      <c r="G2751">
        <f>IF(F2751="","",IF(F2751&lt;0,10*F2751^2,0))</f>
        <v/>
      </c>
      <c r="H2751">
        <f>IF(F2751="","",IF(F2751&gt;0,10*F2751^2,0))</f>
        <v/>
      </c>
    </row>
    <row r="2752">
      <c r="A2752">
        <f>Input!A2752</f>
        <v/>
      </c>
      <c r="B2752">
        <f>IF(ISNUMBER(Input!B2752),IF(AND(Input!B2752&gt;=20,Input!B2752&lt;=700),Input!B2752,""),"")</f>
        <v/>
      </c>
      <c r="C2752">
        <f>IF(B2752="","",INT(A2752))</f>
        <v/>
      </c>
      <c r="D2752">
        <f>IF(B2752="","",HOUR(A2752))</f>
        <v/>
      </c>
      <c r="E2752">
        <f>IF(B2752="","",IF(INPUT!$I$1="","",IF(C2752&lt;(INT(INPUT!$I$1)-INPUT!$I$2),"Off Meds",IF(C2752&lt;=(INT(INPUT!$I$1)+INPUT!$I$2),"Washout","On Meds"))))</f>
        <v/>
      </c>
      <c r="F2752">
        <f>IF(B2752="","",1.509*(LN(B2752)^1.084-5.381))</f>
        <v/>
      </c>
      <c r="G2752">
        <f>IF(F2752="","",IF(F2752&lt;0,10*F2752^2,0))</f>
        <v/>
      </c>
      <c r="H2752">
        <f>IF(F2752="","",IF(F2752&gt;0,10*F2752^2,0))</f>
        <v/>
      </c>
    </row>
    <row r="2753">
      <c r="A2753">
        <f>Input!A2753</f>
        <v/>
      </c>
      <c r="B2753">
        <f>IF(ISNUMBER(Input!B2753),IF(AND(Input!B2753&gt;=20,Input!B2753&lt;=700),Input!B2753,""),"")</f>
        <v/>
      </c>
      <c r="C2753">
        <f>IF(B2753="","",INT(A2753))</f>
        <v/>
      </c>
      <c r="D2753">
        <f>IF(B2753="","",HOUR(A2753))</f>
        <v/>
      </c>
      <c r="E2753">
        <f>IF(B2753="","",IF(INPUT!$I$1="","",IF(C2753&lt;(INT(INPUT!$I$1)-INPUT!$I$2),"Off Meds",IF(C2753&lt;=(INT(INPUT!$I$1)+INPUT!$I$2),"Washout","On Meds"))))</f>
        <v/>
      </c>
      <c r="F2753">
        <f>IF(B2753="","",1.509*(LN(B2753)^1.084-5.381))</f>
        <v/>
      </c>
      <c r="G2753">
        <f>IF(F2753="","",IF(F2753&lt;0,10*F2753^2,0))</f>
        <v/>
      </c>
      <c r="H2753">
        <f>IF(F2753="","",IF(F2753&gt;0,10*F2753^2,0))</f>
        <v/>
      </c>
    </row>
    <row r="2754">
      <c r="A2754">
        <f>Input!A2754</f>
        <v/>
      </c>
      <c r="B2754">
        <f>IF(ISNUMBER(Input!B2754),IF(AND(Input!B2754&gt;=20,Input!B2754&lt;=700),Input!B2754,""),"")</f>
        <v/>
      </c>
      <c r="C2754">
        <f>IF(B2754="","",INT(A2754))</f>
        <v/>
      </c>
      <c r="D2754">
        <f>IF(B2754="","",HOUR(A2754))</f>
        <v/>
      </c>
      <c r="E2754">
        <f>IF(B2754="","",IF(INPUT!$I$1="","",IF(C2754&lt;(INT(INPUT!$I$1)-INPUT!$I$2),"Off Meds",IF(C2754&lt;=(INT(INPUT!$I$1)+INPUT!$I$2),"Washout","On Meds"))))</f>
        <v/>
      </c>
      <c r="F2754">
        <f>IF(B2754="","",1.509*(LN(B2754)^1.084-5.381))</f>
        <v/>
      </c>
      <c r="G2754">
        <f>IF(F2754="","",IF(F2754&lt;0,10*F2754^2,0))</f>
        <v/>
      </c>
      <c r="H2754">
        <f>IF(F2754="","",IF(F2754&gt;0,10*F2754^2,0))</f>
        <v/>
      </c>
    </row>
    <row r="2755">
      <c r="A2755">
        <f>Input!A2755</f>
        <v/>
      </c>
      <c r="B2755">
        <f>IF(ISNUMBER(Input!B2755),IF(AND(Input!B2755&gt;=20,Input!B2755&lt;=700),Input!B2755,""),"")</f>
        <v/>
      </c>
      <c r="C2755">
        <f>IF(B2755="","",INT(A2755))</f>
        <v/>
      </c>
      <c r="D2755">
        <f>IF(B2755="","",HOUR(A2755))</f>
        <v/>
      </c>
      <c r="E2755">
        <f>IF(B2755="","",IF(INPUT!$I$1="","",IF(C2755&lt;(INT(INPUT!$I$1)-INPUT!$I$2),"Off Meds",IF(C2755&lt;=(INT(INPUT!$I$1)+INPUT!$I$2),"Washout","On Meds"))))</f>
        <v/>
      </c>
      <c r="F2755">
        <f>IF(B2755="","",1.509*(LN(B2755)^1.084-5.381))</f>
        <v/>
      </c>
      <c r="G2755">
        <f>IF(F2755="","",IF(F2755&lt;0,10*F2755^2,0))</f>
        <v/>
      </c>
      <c r="H2755">
        <f>IF(F2755="","",IF(F2755&gt;0,10*F2755^2,0))</f>
        <v/>
      </c>
    </row>
    <row r="2756">
      <c r="A2756">
        <f>Input!A2756</f>
        <v/>
      </c>
      <c r="B2756">
        <f>IF(ISNUMBER(Input!B2756),IF(AND(Input!B2756&gt;=20,Input!B2756&lt;=700),Input!B2756,""),"")</f>
        <v/>
      </c>
      <c r="C2756">
        <f>IF(B2756="","",INT(A2756))</f>
        <v/>
      </c>
      <c r="D2756">
        <f>IF(B2756="","",HOUR(A2756))</f>
        <v/>
      </c>
      <c r="E2756">
        <f>IF(B2756="","",IF(INPUT!$I$1="","",IF(C2756&lt;(INT(INPUT!$I$1)-INPUT!$I$2),"Off Meds",IF(C2756&lt;=(INT(INPUT!$I$1)+INPUT!$I$2),"Washout","On Meds"))))</f>
        <v/>
      </c>
      <c r="F2756">
        <f>IF(B2756="","",1.509*(LN(B2756)^1.084-5.381))</f>
        <v/>
      </c>
      <c r="G2756">
        <f>IF(F2756="","",IF(F2756&lt;0,10*F2756^2,0))</f>
        <v/>
      </c>
      <c r="H2756">
        <f>IF(F2756="","",IF(F2756&gt;0,10*F2756^2,0))</f>
        <v/>
      </c>
    </row>
    <row r="2757">
      <c r="A2757">
        <f>Input!A2757</f>
        <v/>
      </c>
      <c r="B2757">
        <f>IF(ISNUMBER(Input!B2757),IF(AND(Input!B2757&gt;=20,Input!B2757&lt;=700),Input!B2757,""),"")</f>
        <v/>
      </c>
      <c r="C2757">
        <f>IF(B2757="","",INT(A2757))</f>
        <v/>
      </c>
      <c r="D2757">
        <f>IF(B2757="","",HOUR(A2757))</f>
        <v/>
      </c>
      <c r="E2757">
        <f>IF(B2757="","",IF(INPUT!$I$1="","",IF(C2757&lt;(INT(INPUT!$I$1)-INPUT!$I$2),"Off Meds",IF(C2757&lt;=(INT(INPUT!$I$1)+INPUT!$I$2),"Washout","On Meds"))))</f>
        <v/>
      </c>
      <c r="F2757">
        <f>IF(B2757="","",1.509*(LN(B2757)^1.084-5.381))</f>
        <v/>
      </c>
      <c r="G2757">
        <f>IF(F2757="","",IF(F2757&lt;0,10*F2757^2,0))</f>
        <v/>
      </c>
      <c r="H2757">
        <f>IF(F2757="","",IF(F2757&gt;0,10*F2757^2,0))</f>
        <v/>
      </c>
    </row>
    <row r="2758">
      <c r="A2758">
        <f>Input!A2758</f>
        <v/>
      </c>
      <c r="B2758">
        <f>IF(ISNUMBER(Input!B2758),IF(AND(Input!B2758&gt;=20,Input!B2758&lt;=700),Input!B2758,""),"")</f>
        <v/>
      </c>
      <c r="C2758">
        <f>IF(B2758="","",INT(A2758))</f>
        <v/>
      </c>
      <c r="D2758">
        <f>IF(B2758="","",HOUR(A2758))</f>
        <v/>
      </c>
      <c r="E2758">
        <f>IF(B2758="","",IF(INPUT!$I$1="","",IF(C2758&lt;(INT(INPUT!$I$1)-INPUT!$I$2),"Off Meds",IF(C2758&lt;=(INT(INPUT!$I$1)+INPUT!$I$2),"Washout","On Meds"))))</f>
        <v/>
      </c>
      <c r="F2758">
        <f>IF(B2758="","",1.509*(LN(B2758)^1.084-5.381))</f>
        <v/>
      </c>
      <c r="G2758">
        <f>IF(F2758="","",IF(F2758&lt;0,10*F2758^2,0))</f>
        <v/>
      </c>
      <c r="H2758">
        <f>IF(F2758="","",IF(F2758&gt;0,10*F2758^2,0))</f>
        <v/>
      </c>
    </row>
    <row r="2759">
      <c r="A2759">
        <f>Input!A2759</f>
        <v/>
      </c>
      <c r="B2759">
        <f>IF(ISNUMBER(Input!B2759),IF(AND(Input!B2759&gt;=20,Input!B2759&lt;=700),Input!B2759,""),"")</f>
        <v/>
      </c>
      <c r="C2759">
        <f>IF(B2759="","",INT(A2759))</f>
        <v/>
      </c>
      <c r="D2759">
        <f>IF(B2759="","",HOUR(A2759))</f>
        <v/>
      </c>
      <c r="E2759">
        <f>IF(B2759="","",IF(INPUT!$I$1="","",IF(C2759&lt;(INT(INPUT!$I$1)-INPUT!$I$2),"Off Meds",IF(C2759&lt;=(INT(INPUT!$I$1)+INPUT!$I$2),"Washout","On Meds"))))</f>
        <v/>
      </c>
      <c r="F2759">
        <f>IF(B2759="","",1.509*(LN(B2759)^1.084-5.381))</f>
        <v/>
      </c>
      <c r="G2759">
        <f>IF(F2759="","",IF(F2759&lt;0,10*F2759^2,0))</f>
        <v/>
      </c>
      <c r="H2759">
        <f>IF(F2759="","",IF(F2759&gt;0,10*F2759^2,0))</f>
        <v/>
      </c>
    </row>
    <row r="2760">
      <c r="A2760">
        <f>Input!A2760</f>
        <v/>
      </c>
      <c r="B2760">
        <f>IF(ISNUMBER(Input!B2760),IF(AND(Input!B2760&gt;=20,Input!B2760&lt;=700),Input!B2760,""),"")</f>
        <v/>
      </c>
      <c r="C2760">
        <f>IF(B2760="","",INT(A2760))</f>
        <v/>
      </c>
      <c r="D2760">
        <f>IF(B2760="","",HOUR(A2760))</f>
        <v/>
      </c>
      <c r="E2760">
        <f>IF(B2760="","",IF(INPUT!$I$1="","",IF(C2760&lt;(INT(INPUT!$I$1)-INPUT!$I$2),"Off Meds",IF(C2760&lt;=(INT(INPUT!$I$1)+INPUT!$I$2),"Washout","On Meds"))))</f>
        <v/>
      </c>
      <c r="F2760">
        <f>IF(B2760="","",1.509*(LN(B2760)^1.084-5.381))</f>
        <v/>
      </c>
      <c r="G2760">
        <f>IF(F2760="","",IF(F2760&lt;0,10*F2760^2,0))</f>
        <v/>
      </c>
      <c r="H2760">
        <f>IF(F2760="","",IF(F2760&gt;0,10*F2760^2,0))</f>
        <v/>
      </c>
    </row>
    <row r="2761">
      <c r="A2761">
        <f>Input!A2761</f>
        <v/>
      </c>
      <c r="B2761">
        <f>IF(ISNUMBER(Input!B2761),IF(AND(Input!B2761&gt;=20,Input!B2761&lt;=700),Input!B2761,""),"")</f>
        <v/>
      </c>
      <c r="C2761">
        <f>IF(B2761="","",INT(A2761))</f>
        <v/>
      </c>
      <c r="D2761">
        <f>IF(B2761="","",HOUR(A2761))</f>
        <v/>
      </c>
      <c r="E2761">
        <f>IF(B2761="","",IF(INPUT!$I$1="","",IF(C2761&lt;(INT(INPUT!$I$1)-INPUT!$I$2),"Off Meds",IF(C2761&lt;=(INT(INPUT!$I$1)+INPUT!$I$2),"Washout","On Meds"))))</f>
        <v/>
      </c>
      <c r="F2761">
        <f>IF(B2761="","",1.509*(LN(B2761)^1.084-5.381))</f>
        <v/>
      </c>
      <c r="G2761">
        <f>IF(F2761="","",IF(F2761&lt;0,10*F2761^2,0))</f>
        <v/>
      </c>
      <c r="H2761">
        <f>IF(F2761="","",IF(F2761&gt;0,10*F2761^2,0))</f>
        <v/>
      </c>
    </row>
    <row r="2762">
      <c r="A2762">
        <f>Input!A2762</f>
        <v/>
      </c>
      <c r="B2762">
        <f>IF(ISNUMBER(Input!B2762),IF(AND(Input!B2762&gt;=20,Input!B2762&lt;=700),Input!B2762,""),"")</f>
        <v/>
      </c>
      <c r="C2762">
        <f>IF(B2762="","",INT(A2762))</f>
        <v/>
      </c>
      <c r="D2762">
        <f>IF(B2762="","",HOUR(A2762))</f>
        <v/>
      </c>
      <c r="E2762">
        <f>IF(B2762="","",IF(INPUT!$I$1="","",IF(C2762&lt;(INT(INPUT!$I$1)-INPUT!$I$2),"Off Meds",IF(C2762&lt;=(INT(INPUT!$I$1)+INPUT!$I$2),"Washout","On Meds"))))</f>
        <v/>
      </c>
      <c r="F2762">
        <f>IF(B2762="","",1.509*(LN(B2762)^1.084-5.381))</f>
        <v/>
      </c>
      <c r="G2762">
        <f>IF(F2762="","",IF(F2762&lt;0,10*F2762^2,0))</f>
        <v/>
      </c>
      <c r="H2762">
        <f>IF(F2762="","",IF(F2762&gt;0,10*F2762^2,0))</f>
        <v/>
      </c>
    </row>
    <row r="2763">
      <c r="A2763">
        <f>Input!A2763</f>
        <v/>
      </c>
      <c r="B2763">
        <f>IF(ISNUMBER(Input!B2763),IF(AND(Input!B2763&gt;=20,Input!B2763&lt;=700),Input!B2763,""),"")</f>
        <v/>
      </c>
      <c r="C2763">
        <f>IF(B2763="","",INT(A2763))</f>
        <v/>
      </c>
      <c r="D2763">
        <f>IF(B2763="","",HOUR(A2763))</f>
        <v/>
      </c>
      <c r="E2763">
        <f>IF(B2763="","",IF(INPUT!$I$1="","",IF(C2763&lt;(INT(INPUT!$I$1)-INPUT!$I$2),"Off Meds",IF(C2763&lt;=(INT(INPUT!$I$1)+INPUT!$I$2),"Washout","On Meds"))))</f>
        <v/>
      </c>
      <c r="F2763">
        <f>IF(B2763="","",1.509*(LN(B2763)^1.084-5.381))</f>
        <v/>
      </c>
      <c r="G2763">
        <f>IF(F2763="","",IF(F2763&lt;0,10*F2763^2,0))</f>
        <v/>
      </c>
      <c r="H2763">
        <f>IF(F2763="","",IF(F2763&gt;0,10*F2763^2,0))</f>
        <v/>
      </c>
    </row>
    <row r="2764">
      <c r="A2764">
        <f>Input!A2764</f>
        <v/>
      </c>
      <c r="B2764">
        <f>IF(ISNUMBER(Input!B2764),IF(AND(Input!B2764&gt;=20,Input!B2764&lt;=700),Input!B2764,""),"")</f>
        <v/>
      </c>
      <c r="C2764">
        <f>IF(B2764="","",INT(A2764))</f>
        <v/>
      </c>
      <c r="D2764">
        <f>IF(B2764="","",HOUR(A2764))</f>
        <v/>
      </c>
      <c r="E2764">
        <f>IF(B2764="","",IF(INPUT!$I$1="","",IF(C2764&lt;(INT(INPUT!$I$1)-INPUT!$I$2),"Off Meds",IF(C2764&lt;=(INT(INPUT!$I$1)+INPUT!$I$2),"Washout","On Meds"))))</f>
        <v/>
      </c>
      <c r="F2764">
        <f>IF(B2764="","",1.509*(LN(B2764)^1.084-5.381))</f>
        <v/>
      </c>
      <c r="G2764">
        <f>IF(F2764="","",IF(F2764&lt;0,10*F2764^2,0))</f>
        <v/>
      </c>
      <c r="H2764">
        <f>IF(F2764="","",IF(F2764&gt;0,10*F2764^2,0))</f>
        <v/>
      </c>
    </row>
    <row r="2765">
      <c r="A2765">
        <f>Input!A2765</f>
        <v/>
      </c>
      <c r="B2765">
        <f>IF(ISNUMBER(Input!B2765),IF(AND(Input!B2765&gt;=20,Input!B2765&lt;=700),Input!B2765,""),"")</f>
        <v/>
      </c>
      <c r="C2765">
        <f>IF(B2765="","",INT(A2765))</f>
        <v/>
      </c>
      <c r="D2765">
        <f>IF(B2765="","",HOUR(A2765))</f>
        <v/>
      </c>
      <c r="E2765">
        <f>IF(B2765="","",IF(INPUT!$I$1="","",IF(C2765&lt;(INT(INPUT!$I$1)-INPUT!$I$2),"Off Meds",IF(C2765&lt;=(INT(INPUT!$I$1)+INPUT!$I$2),"Washout","On Meds"))))</f>
        <v/>
      </c>
      <c r="F2765">
        <f>IF(B2765="","",1.509*(LN(B2765)^1.084-5.381))</f>
        <v/>
      </c>
      <c r="G2765">
        <f>IF(F2765="","",IF(F2765&lt;0,10*F2765^2,0))</f>
        <v/>
      </c>
      <c r="H2765">
        <f>IF(F2765="","",IF(F2765&gt;0,10*F2765^2,0))</f>
        <v/>
      </c>
    </row>
    <row r="2766">
      <c r="A2766">
        <f>Input!A2766</f>
        <v/>
      </c>
      <c r="B2766">
        <f>IF(ISNUMBER(Input!B2766),IF(AND(Input!B2766&gt;=20,Input!B2766&lt;=700),Input!B2766,""),"")</f>
        <v/>
      </c>
      <c r="C2766">
        <f>IF(B2766="","",INT(A2766))</f>
        <v/>
      </c>
      <c r="D2766">
        <f>IF(B2766="","",HOUR(A2766))</f>
        <v/>
      </c>
      <c r="E2766">
        <f>IF(B2766="","",IF(INPUT!$I$1="","",IF(C2766&lt;(INT(INPUT!$I$1)-INPUT!$I$2),"Off Meds",IF(C2766&lt;=(INT(INPUT!$I$1)+INPUT!$I$2),"Washout","On Meds"))))</f>
        <v/>
      </c>
      <c r="F2766">
        <f>IF(B2766="","",1.509*(LN(B2766)^1.084-5.381))</f>
        <v/>
      </c>
      <c r="G2766">
        <f>IF(F2766="","",IF(F2766&lt;0,10*F2766^2,0))</f>
        <v/>
      </c>
      <c r="H2766">
        <f>IF(F2766="","",IF(F2766&gt;0,10*F2766^2,0))</f>
        <v/>
      </c>
    </row>
    <row r="2767">
      <c r="A2767">
        <f>Input!A2767</f>
        <v/>
      </c>
      <c r="B2767">
        <f>IF(ISNUMBER(Input!B2767),IF(AND(Input!B2767&gt;=20,Input!B2767&lt;=700),Input!B2767,""),"")</f>
        <v/>
      </c>
      <c r="C2767">
        <f>IF(B2767="","",INT(A2767))</f>
        <v/>
      </c>
      <c r="D2767">
        <f>IF(B2767="","",HOUR(A2767))</f>
        <v/>
      </c>
      <c r="E2767">
        <f>IF(B2767="","",IF(INPUT!$I$1="","",IF(C2767&lt;(INT(INPUT!$I$1)-INPUT!$I$2),"Off Meds",IF(C2767&lt;=(INT(INPUT!$I$1)+INPUT!$I$2),"Washout","On Meds"))))</f>
        <v/>
      </c>
      <c r="F2767">
        <f>IF(B2767="","",1.509*(LN(B2767)^1.084-5.381))</f>
        <v/>
      </c>
      <c r="G2767">
        <f>IF(F2767="","",IF(F2767&lt;0,10*F2767^2,0))</f>
        <v/>
      </c>
      <c r="H2767">
        <f>IF(F2767="","",IF(F2767&gt;0,10*F2767^2,0))</f>
        <v/>
      </c>
    </row>
    <row r="2768">
      <c r="A2768">
        <f>Input!A2768</f>
        <v/>
      </c>
      <c r="B2768">
        <f>IF(ISNUMBER(Input!B2768),IF(AND(Input!B2768&gt;=20,Input!B2768&lt;=700),Input!B2768,""),"")</f>
        <v/>
      </c>
      <c r="C2768">
        <f>IF(B2768="","",INT(A2768))</f>
        <v/>
      </c>
      <c r="D2768">
        <f>IF(B2768="","",HOUR(A2768))</f>
        <v/>
      </c>
      <c r="E2768">
        <f>IF(B2768="","",IF(INPUT!$I$1="","",IF(C2768&lt;(INT(INPUT!$I$1)-INPUT!$I$2),"Off Meds",IF(C2768&lt;=(INT(INPUT!$I$1)+INPUT!$I$2),"Washout","On Meds"))))</f>
        <v/>
      </c>
      <c r="F2768">
        <f>IF(B2768="","",1.509*(LN(B2768)^1.084-5.381))</f>
        <v/>
      </c>
      <c r="G2768">
        <f>IF(F2768="","",IF(F2768&lt;0,10*F2768^2,0))</f>
        <v/>
      </c>
      <c r="H2768">
        <f>IF(F2768="","",IF(F2768&gt;0,10*F2768^2,0))</f>
        <v/>
      </c>
    </row>
    <row r="2769">
      <c r="A2769">
        <f>Input!A2769</f>
        <v/>
      </c>
      <c r="B2769">
        <f>IF(ISNUMBER(Input!B2769),IF(AND(Input!B2769&gt;=20,Input!B2769&lt;=700),Input!B2769,""),"")</f>
        <v/>
      </c>
      <c r="C2769">
        <f>IF(B2769="","",INT(A2769))</f>
        <v/>
      </c>
      <c r="D2769">
        <f>IF(B2769="","",HOUR(A2769))</f>
        <v/>
      </c>
      <c r="E2769">
        <f>IF(B2769="","",IF(INPUT!$I$1="","",IF(C2769&lt;(INT(INPUT!$I$1)-INPUT!$I$2),"Off Meds",IF(C2769&lt;=(INT(INPUT!$I$1)+INPUT!$I$2),"Washout","On Meds"))))</f>
        <v/>
      </c>
      <c r="F2769">
        <f>IF(B2769="","",1.509*(LN(B2769)^1.084-5.381))</f>
        <v/>
      </c>
      <c r="G2769">
        <f>IF(F2769="","",IF(F2769&lt;0,10*F2769^2,0))</f>
        <v/>
      </c>
      <c r="H2769">
        <f>IF(F2769="","",IF(F2769&gt;0,10*F2769^2,0))</f>
        <v/>
      </c>
    </row>
    <row r="2770">
      <c r="A2770">
        <f>Input!A2770</f>
        <v/>
      </c>
      <c r="B2770">
        <f>IF(ISNUMBER(Input!B2770),IF(AND(Input!B2770&gt;=20,Input!B2770&lt;=700),Input!B2770,""),"")</f>
        <v/>
      </c>
      <c r="C2770">
        <f>IF(B2770="","",INT(A2770))</f>
        <v/>
      </c>
      <c r="D2770">
        <f>IF(B2770="","",HOUR(A2770))</f>
        <v/>
      </c>
      <c r="E2770">
        <f>IF(B2770="","",IF(INPUT!$I$1="","",IF(C2770&lt;(INT(INPUT!$I$1)-INPUT!$I$2),"Off Meds",IF(C2770&lt;=(INT(INPUT!$I$1)+INPUT!$I$2),"Washout","On Meds"))))</f>
        <v/>
      </c>
      <c r="F2770">
        <f>IF(B2770="","",1.509*(LN(B2770)^1.084-5.381))</f>
        <v/>
      </c>
      <c r="G2770">
        <f>IF(F2770="","",IF(F2770&lt;0,10*F2770^2,0))</f>
        <v/>
      </c>
      <c r="H2770">
        <f>IF(F2770="","",IF(F2770&gt;0,10*F2770^2,0))</f>
        <v/>
      </c>
    </row>
    <row r="2771">
      <c r="A2771">
        <f>Input!A2771</f>
        <v/>
      </c>
      <c r="B2771">
        <f>IF(ISNUMBER(Input!B2771),IF(AND(Input!B2771&gt;=20,Input!B2771&lt;=700),Input!B2771,""),"")</f>
        <v/>
      </c>
      <c r="C2771">
        <f>IF(B2771="","",INT(A2771))</f>
        <v/>
      </c>
      <c r="D2771">
        <f>IF(B2771="","",HOUR(A2771))</f>
        <v/>
      </c>
      <c r="E2771">
        <f>IF(B2771="","",IF(INPUT!$I$1="","",IF(C2771&lt;(INT(INPUT!$I$1)-INPUT!$I$2),"Off Meds",IF(C2771&lt;=(INT(INPUT!$I$1)+INPUT!$I$2),"Washout","On Meds"))))</f>
        <v/>
      </c>
      <c r="F2771">
        <f>IF(B2771="","",1.509*(LN(B2771)^1.084-5.381))</f>
        <v/>
      </c>
      <c r="G2771">
        <f>IF(F2771="","",IF(F2771&lt;0,10*F2771^2,0))</f>
        <v/>
      </c>
      <c r="H2771">
        <f>IF(F2771="","",IF(F2771&gt;0,10*F2771^2,0))</f>
        <v/>
      </c>
    </row>
    <row r="2772">
      <c r="A2772">
        <f>Input!A2772</f>
        <v/>
      </c>
      <c r="B2772">
        <f>IF(ISNUMBER(Input!B2772),IF(AND(Input!B2772&gt;=20,Input!B2772&lt;=700),Input!B2772,""),"")</f>
        <v/>
      </c>
      <c r="C2772">
        <f>IF(B2772="","",INT(A2772))</f>
        <v/>
      </c>
      <c r="D2772">
        <f>IF(B2772="","",HOUR(A2772))</f>
        <v/>
      </c>
      <c r="E2772">
        <f>IF(B2772="","",IF(INPUT!$I$1="","",IF(C2772&lt;(INT(INPUT!$I$1)-INPUT!$I$2),"Off Meds",IF(C2772&lt;=(INT(INPUT!$I$1)+INPUT!$I$2),"Washout","On Meds"))))</f>
        <v/>
      </c>
      <c r="F2772">
        <f>IF(B2772="","",1.509*(LN(B2772)^1.084-5.381))</f>
        <v/>
      </c>
      <c r="G2772">
        <f>IF(F2772="","",IF(F2772&lt;0,10*F2772^2,0))</f>
        <v/>
      </c>
      <c r="H2772">
        <f>IF(F2772="","",IF(F2772&gt;0,10*F2772^2,0))</f>
        <v/>
      </c>
    </row>
    <row r="2773">
      <c r="A2773">
        <f>Input!A2773</f>
        <v/>
      </c>
      <c r="B2773">
        <f>IF(ISNUMBER(Input!B2773),IF(AND(Input!B2773&gt;=20,Input!B2773&lt;=700),Input!B2773,""),"")</f>
        <v/>
      </c>
      <c r="C2773">
        <f>IF(B2773="","",INT(A2773))</f>
        <v/>
      </c>
      <c r="D2773">
        <f>IF(B2773="","",HOUR(A2773))</f>
        <v/>
      </c>
      <c r="E2773">
        <f>IF(B2773="","",IF(INPUT!$I$1="","",IF(C2773&lt;(INT(INPUT!$I$1)-INPUT!$I$2),"Off Meds",IF(C2773&lt;=(INT(INPUT!$I$1)+INPUT!$I$2),"Washout","On Meds"))))</f>
        <v/>
      </c>
      <c r="F2773">
        <f>IF(B2773="","",1.509*(LN(B2773)^1.084-5.381))</f>
        <v/>
      </c>
      <c r="G2773">
        <f>IF(F2773="","",IF(F2773&lt;0,10*F2773^2,0))</f>
        <v/>
      </c>
      <c r="H2773">
        <f>IF(F2773="","",IF(F2773&gt;0,10*F2773^2,0))</f>
        <v/>
      </c>
    </row>
    <row r="2774">
      <c r="A2774">
        <f>Input!A2774</f>
        <v/>
      </c>
      <c r="B2774">
        <f>IF(ISNUMBER(Input!B2774),IF(AND(Input!B2774&gt;=20,Input!B2774&lt;=700),Input!B2774,""),"")</f>
        <v/>
      </c>
      <c r="C2774">
        <f>IF(B2774="","",INT(A2774))</f>
        <v/>
      </c>
      <c r="D2774">
        <f>IF(B2774="","",HOUR(A2774))</f>
        <v/>
      </c>
      <c r="E2774">
        <f>IF(B2774="","",IF(INPUT!$I$1="","",IF(C2774&lt;(INT(INPUT!$I$1)-INPUT!$I$2),"Off Meds",IF(C2774&lt;=(INT(INPUT!$I$1)+INPUT!$I$2),"Washout","On Meds"))))</f>
        <v/>
      </c>
      <c r="F2774">
        <f>IF(B2774="","",1.509*(LN(B2774)^1.084-5.381))</f>
        <v/>
      </c>
      <c r="G2774">
        <f>IF(F2774="","",IF(F2774&lt;0,10*F2774^2,0))</f>
        <v/>
      </c>
      <c r="H2774">
        <f>IF(F2774="","",IF(F2774&gt;0,10*F2774^2,0))</f>
        <v/>
      </c>
    </row>
    <row r="2775">
      <c r="A2775">
        <f>Input!A2775</f>
        <v/>
      </c>
      <c r="B2775">
        <f>IF(ISNUMBER(Input!B2775),IF(AND(Input!B2775&gt;=20,Input!B2775&lt;=700),Input!B2775,""),"")</f>
        <v/>
      </c>
      <c r="C2775">
        <f>IF(B2775="","",INT(A2775))</f>
        <v/>
      </c>
      <c r="D2775">
        <f>IF(B2775="","",HOUR(A2775))</f>
        <v/>
      </c>
      <c r="E2775">
        <f>IF(B2775="","",IF(INPUT!$I$1="","",IF(C2775&lt;(INT(INPUT!$I$1)-INPUT!$I$2),"Off Meds",IF(C2775&lt;=(INT(INPUT!$I$1)+INPUT!$I$2),"Washout","On Meds"))))</f>
        <v/>
      </c>
      <c r="F2775">
        <f>IF(B2775="","",1.509*(LN(B2775)^1.084-5.381))</f>
        <v/>
      </c>
      <c r="G2775">
        <f>IF(F2775="","",IF(F2775&lt;0,10*F2775^2,0))</f>
        <v/>
      </c>
      <c r="H2775">
        <f>IF(F2775="","",IF(F2775&gt;0,10*F2775^2,0))</f>
        <v/>
      </c>
    </row>
    <row r="2776">
      <c r="A2776">
        <f>Input!A2776</f>
        <v/>
      </c>
      <c r="B2776">
        <f>IF(ISNUMBER(Input!B2776),IF(AND(Input!B2776&gt;=20,Input!B2776&lt;=700),Input!B2776,""),"")</f>
        <v/>
      </c>
      <c r="C2776">
        <f>IF(B2776="","",INT(A2776))</f>
        <v/>
      </c>
      <c r="D2776">
        <f>IF(B2776="","",HOUR(A2776))</f>
        <v/>
      </c>
      <c r="E2776">
        <f>IF(B2776="","",IF(INPUT!$I$1="","",IF(C2776&lt;(INT(INPUT!$I$1)-INPUT!$I$2),"Off Meds",IF(C2776&lt;=(INT(INPUT!$I$1)+INPUT!$I$2),"Washout","On Meds"))))</f>
        <v/>
      </c>
      <c r="F2776">
        <f>IF(B2776="","",1.509*(LN(B2776)^1.084-5.381))</f>
        <v/>
      </c>
      <c r="G2776">
        <f>IF(F2776="","",IF(F2776&lt;0,10*F2776^2,0))</f>
        <v/>
      </c>
      <c r="H2776">
        <f>IF(F2776="","",IF(F2776&gt;0,10*F2776^2,0))</f>
        <v/>
      </c>
    </row>
    <row r="2777">
      <c r="A2777">
        <f>Input!A2777</f>
        <v/>
      </c>
      <c r="B2777">
        <f>IF(ISNUMBER(Input!B2777),IF(AND(Input!B2777&gt;=20,Input!B2777&lt;=700),Input!B2777,""),"")</f>
        <v/>
      </c>
      <c r="C2777">
        <f>IF(B2777="","",INT(A2777))</f>
        <v/>
      </c>
      <c r="D2777">
        <f>IF(B2777="","",HOUR(A2777))</f>
        <v/>
      </c>
      <c r="E2777">
        <f>IF(B2777="","",IF(INPUT!$I$1="","",IF(C2777&lt;(INT(INPUT!$I$1)-INPUT!$I$2),"Off Meds",IF(C2777&lt;=(INT(INPUT!$I$1)+INPUT!$I$2),"Washout","On Meds"))))</f>
        <v/>
      </c>
      <c r="F2777">
        <f>IF(B2777="","",1.509*(LN(B2777)^1.084-5.381))</f>
        <v/>
      </c>
      <c r="G2777">
        <f>IF(F2777="","",IF(F2777&lt;0,10*F2777^2,0))</f>
        <v/>
      </c>
      <c r="H2777">
        <f>IF(F2777="","",IF(F2777&gt;0,10*F2777^2,0))</f>
        <v/>
      </c>
    </row>
    <row r="2778">
      <c r="A2778">
        <f>Input!A2778</f>
        <v/>
      </c>
      <c r="B2778">
        <f>IF(ISNUMBER(Input!B2778),IF(AND(Input!B2778&gt;=20,Input!B2778&lt;=700),Input!B2778,""),"")</f>
        <v/>
      </c>
      <c r="C2778">
        <f>IF(B2778="","",INT(A2778))</f>
        <v/>
      </c>
      <c r="D2778">
        <f>IF(B2778="","",HOUR(A2778))</f>
        <v/>
      </c>
      <c r="E2778">
        <f>IF(B2778="","",IF(INPUT!$I$1="","",IF(C2778&lt;(INT(INPUT!$I$1)-INPUT!$I$2),"Off Meds",IF(C2778&lt;=(INT(INPUT!$I$1)+INPUT!$I$2),"Washout","On Meds"))))</f>
        <v/>
      </c>
      <c r="F2778">
        <f>IF(B2778="","",1.509*(LN(B2778)^1.084-5.381))</f>
        <v/>
      </c>
      <c r="G2778">
        <f>IF(F2778="","",IF(F2778&lt;0,10*F2778^2,0))</f>
        <v/>
      </c>
      <c r="H2778">
        <f>IF(F2778="","",IF(F2778&gt;0,10*F2778^2,0))</f>
        <v/>
      </c>
    </row>
    <row r="2779">
      <c r="A2779">
        <f>Input!A2779</f>
        <v/>
      </c>
      <c r="B2779">
        <f>IF(ISNUMBER(Input!B2779),IF(AND(Input!B2779&gt;=20,Input!B2779&lt;=700),Input!B2779,""),"")</f>
        <v/>
      </c>
      <c r="C2779">
        <f>IF(B2779="","",INT(A2779))</f>
        <v/>
      </c>
      <c r="D2779">
        <f>IF(B2779="","",HOUR(A2779))</f>
        <v/>
      </c>
      <c r="E2779">
        <f>IF(B2779="","",IF(INPUT!$I$1="","",IF(C2779&lt;(INT(INPUT!$I$1)-INPUT!$I$2),"Off Meds",IF(C2779&lt;=(INT(INPUT!$I$1)+INPUT!$I$2),"Washout","On Meds"))))</f>
        <v/>
      </c>
      <c r="F2779">
        <f>IF(B2779="","",1.509*(LN(B2779)^1.084-5.381))</f>
        <v/>
      </c>
      <c r="G2779">
        <f>IF(F2779="","",IF(F2779&lt;0,10*F2779^2,0))</f>
        <v/>
      </c>
      <c r="H2779">
        <f>IF(F2779="","",IF(F2779&gt;0,10*F2779^2,0))</f>
        <v/>
      </c>
    </row>
    <row r="2780">
      <c r="A2780">
        <f>Input!A2780</f>
        <v/>
      </c>
      <c r="B2780">
        <f>IF(ISNUMBER(Input!B2780),IF(AND(Input!B2780&gt;=20,Input!B2780&lt;=700),Input!B2780,""),"")</f>
        <v/>
      </c>
      <c r="C2780">
        <f>IF(B2780="","",INT(A2780))</f>
        <v/>
      </c>
      <c r="D2780">
        <f>IF(B2780="","",HOUR(A2780))</f>
        <v/>
      </c>
      <c r="E2780">
        <f>IF(B2780="","",IF(INPUT!$I$1="","",IF(C2780&lt;(INT(INPUT!$I$1)-INPUT!$I$2),"Off Meds",IF(C2780&lt;=(INT(INPUT!$I$1)+INPUT!$I$2),"Washout","On Meds"))))</f>
        <v/>
      </c>
      <c r="F2780">
        <f>IF(B2780="","",1.509*(LN(B2780)^1.084-5.381))</f>
        <v/>
      </c>
      <c r="G2780">
        <f>IF(F2780="","",IF(F2780&lt;0,10*F2780^2,0))</f>
        <v/>
      </c>
      <c r="H2780">
        <f>IF(F2780="","",IF(F2780&gt;0,10*F2780^2,0))</f>
        <v/>
      </c>
    </row>
    <row r="2781">
      <c r="A2781">
        <f>Input!A2781</f>
        <v/>
      </c>
      <c r="B2781">
        <f>IF(ISNUMBER(Input!B2781),IF(AND(Input!B2781&gt;=20,Input!B2781&lt;=700),Input!B2781,""),"")</f>
        <v/>
      </c>
      <c r="C2781">
        <f>IF(B2781="","",INT(A2781))</f>
        <v/>
      </c>
      <c r="D2781">
        <f>IF(B2781="","",HOUR(A2781))</f>
        <v/>
      </c>
      <c r="E2781">
        <f>IF(B2781="","",IF(INPUT!$I$1="","",IF(C2781&lt;(INT(INPUT!$I$1)-INPUT!$I$2),"Off Meds",IF(C2781&lt;=(INT(INPUT!$I$1)+INPUT!$I$2),"Washout","On Meds"))))</f>
        <v/>
      </c>
      <c r="F2781">
        <f>IF(B2781="","",1.509*(LN(B2781)^1.084-5.381))</f>
        <v/>
      </c>
      <c r="G2781">
        <f>IF(F2781="","",IF(F2781&lt;0,10*F2781^2,0))</f>
        <v/>
      </c>
      <c r="H2781">
        <f>IF(F2781="","",IF(F2781&gt;0,10*F2781^2,0))</f>
        <v/>
      </c>
    </row>
    <row r="2782">
      <c r="A2782">
        <f>Input!A2782</f>
        <v/>
      </c>
      <c r="B2782">
        <f>IF(ISNUMBER(Input!B2782),IF(AND(Input!B2782&gt;=20,Input!B2782&lt;=700),Input!B2782,""),"")</f>
        <v/>
      </c>
      <c r="C2782">
        <f>IF(B2782="","",INT(A2782))</f>
        <v/>
      </c>
      <c r="D2782">
        <f>IF(B2782="","",HOUR(A2782))</f>
        <v/>
      </c>
      <c r="E2782">
        <f>IF(B2782="","",IF(INPUT!$I$1="","",IF(C2782&lt;(INT(INPUT!$I$1)-INPUT!$I$2),"Off Meds",IF(C2782&lt;=(INT(INPUT!$I$1)+INPUT!$I$2),"Washout","On Meds"))))</f>
        <v/>
      </c>
      <c r="F2782">
        <f>IF(B2782="","",1.509*(LN(B2782)^1.084-5.381))</f>
        <v/>
      </c>
      <c r="G2782">
        <f>IF(F2782="","",IF(F2782&lt;0,10*F2782^2,0))</f>
        <v/>
      </c>
      <c r="H2782">
        <f>IF(F2782="","",IF(F2782&gt;0,10*F2782^2,0))</f>
        <v/>
      </c>
    </row>
    <row r="2783">
      <c r="A2783">
        <f>Input!A2783</f>
        <v/>
      </c>
      <c r="B2783">
        <f>IF(ISNUMBER(Input!B2783),IF(AND(Input!B2783&gt;=20,Input!B2783&lt;=700),Input!B2783,""),"")</f>
        <v/>
      </c>
      <c r="C2783">
        <f>IF(B2783="","",INT(A2783))</f>
        <v/>
      </c>
      <c r="D2783">
        <f>IF(B2783="","",HOUR(A2783))</f>
        <v/>
      </c>
      <c r="E2783">
        <f>IF(B2783="","",IF(INPUT!$I$1="","",IF(C2783&lt;(INT(INPUT!$I$1)-INPUT!$I$2),"Off Meds",IF(C2783&lt;=(INT(INPUT!$I$1)+INPUT!$I$2),"Washout","On Meds"))))</f>
        <v/>
      </c>
      <c r="F2783">
        <f>IF(B2783="","",1.509*(LN(B2783)^1.084-5.381))</f>
        <v/>
      </c>
      <c r="G2783">
        <f>IF(F2783="","",IF(F2783&lt;0,10*F2783^2,0))</f>
        <v/>
      </c>
      <c r="H2783">
        <f>IF(F2783="","",IF(F2783&gt;0,10*F2783^2,0))</f>
        <v/>
      </c>
    </row>
    <row r="2784">
      <c r="A2784">
        <f>Input!A2784</f>
        <v/>
      </c>
      <c r="B2784">
        <f>IF(ISNUMBER(Input!B2784),IF(AND(Input!B2784&gt;=20,Input!B2784&lt;=700),Input!B2784,""),"")</f>
        <v/>
      </c>
      <c r="C2784">
        <f>IF(B2784="","",INT(A2784))</f>
        <v/>
      </c>
      <c r="D2784">
        <f>IF(B2784="","",HOUR(A2784))</f>
        <v/>
      </c>
      <c r="E2784">
        <f>IF(B2784="","",IF(INPUT!$I$1="","",IF(C2784&lt;(INT(INPUT!$I$1)-INPUT!$I$2),"Off Meds",IF(C2784&lt;=(INT(INPUT!$I$1)+INPUT!$I$2),"Washout","On Meds"))))</f>
        <v/>
      </c>
      <c r="F2784">
        <f>IF(B2784="","",1.509*(LN(B2784)^1.084-5.381))</f>
        <v/>
      </c>
      <c r="G2784">
        <f>IF(F2784="","",IF(F2784&lt;0,10*F2784^2,0))</f>
        <v/>
      </c>
      <c r="H2784">
        <f>IF(F2784="","",IF(F2784&gt;0,10*F2784^2,0))</f>
        <v/>
      </c>
    </row>
    <row r="2785">
      <c r="A2785">
        <f>Input!A2785</f>
        <v/>
      </c>
      <c r="B2785">
        <f>IF(ISNUMBER(Input!B2785),IF(AND(Input!B2785&gt;=20,Input!B2785&lt;=700),Input!B2785,""),"")</f>
        <v/>
      </c>
      <c r="C2785">
        <f>IF(B2785="","",INT(A2785))</f>
        <v/>
      </c>
      <c r="D2785">
        <f>IF(B2785="","",HOUR(A2785))</f>
        <v/>
      </c>
      <c r="E2785">
        <f>IF(B2785="","",IF(INPUT!$I$1="","",IF(C2785&lt;(INT(INPUT!$I$1)-INPUT!$I$2),"Off Meds",IF(C2785&lt;=(INT(INPUT!$I$1)+INPUT!$I$2),"Washout","On Meds"))))</f>
        <v/>
      </c>
      <c r="F2785">
        <f>IF(B2785="","",1.509*(LN(B2785)^1.084-5.381))</f>
        <v/>
      </c>
      <c r="G2785">
        <f>IF(F2785="","",IF(F2785&lt;0,10*F2785^2,0))</f>
        <v/>
      </c>
      <c r="H2785">
        <f>IF(F2785="","",IF(F2785&gt;0,10*F2785^2,0))</f>
        <v/>
      </c>
    </row>
    <row r="2786">
      <c r="A2786">
        <f>Input!A2786</f>
        <v/>
      </c>
      <c r="B2786">
        <f>IF(ISNUMBER(Input!B2786),IF(AND(Input!B2786&gt;=20,Input!B2786&lt;=700),Input!B2786,""),"")</f>
        <v/>
      </c>
      <c r="C2786">
        <f>IF(B2786="","",INT(A2786))</f>
        <v/>
      </c>
      <c r="D2786">
        <f>IF(B2786="","",HOUR(A2786))</f>
        <v/>
      </c>
      <c r="E2786">
        <f>IF(B2786="","",IF(INPUT!$I$1="","",IF(C2786&lt;(INT(INPUT!$I$1)-INPUT!$I$2),"Off Meds",IF(C2786&lt;=(INT(INPUT!$I$1)+INPUT!$I$2),"Washout","On Meds"))))</f>
        <v/>
      </c>
      <c r="F2786">
        <f>IF(B2786="","",1.509*(LN(B2786)^1.084-5.381))</f>
        <v/>
      </c>
      <c r="G2786">
        <f>IF(F2786="","",IF(F2786&lt;0,10*F2786^2,0))</f>
        <v/>
      </c>
      <c r="H2786">
        <f>IF(F2786="","",IF(F2786&gt;0,10*F2786^2,0))</f>
        <v/>
      </c>
    </row>
    <row r="2787">
      <c r="A2787">
        <f>Input!A2787</f>
        <v/>
      </c>
      <c r="B2787">
        <f>IF(ISNUMBER(Input!B2787),IF(AND(Input!B2787&gt;=20,Input!B2787&lt;=700),Input!B2787,""),"")</f>
        <v/>
      </c>
      <c r="C2787">
        <f>IF(B2787="","",INT(A2787))</f>
        <v/>
      </c>
      <c r="D2787">
        <f>IF(B2787="","",HOUR(A2787))</f>
        <v/>
      </c>
      <c r="E2787">
        <f>IF(B2787="","",IF(INPUT!$I$1="","",IF(C2787&lt;(INT(INPUT!$I$1)-INPUT!$I$2),"Off Meds",IF(C2787&lt;=(INT(INPUT!$I$1)+INPUT!$I$2),"Washout","On Meds"))))</f>
        <v/>
      </c>
      <c r="F2787">
        <f>IF(B2787="","",1.509*(LN(B2787)^1.084-5.381))</f>
        <v/>
      </c>
      <c r="G2787">
        <f>IF(F2787="","",IF(F2787&lt;0,10*F2787^2,0))</f>
        <v/>
      </c>
      <c r="H2787">
        <f>IF(F2787="","",IF(F2787&gt;0,10*F2787^2,0))</f>
        <v/>
      </c>
    </row>
    <row r="2788">
      <c r="A2788">
        <f>Input!A2788</f>
        <v/>
      </c>
      <c r="B2788">
        <f>IF(ISNUMBER(Input!B2788),IF(AND(Input!B2788&gt;=20,Input!B2788&lt;=700),Input!B2788,""),"")</f>
        <v/>
      </c>
      <c r="C2788">
        <f>IF(B2788="","",INT(A2788))</f>
        <v/>
      </c>
      <c r="D2788">
        <f>IF(B2788="","",HOUR(A2788))</f>
        <v/>
      </c>
      <c r="E2788">
        <f>IF(B2788="","",IF(INPUT!$I$1="","",IF(C2788&lt;(INT(INPUT!$I$1)-INPUT!$I$2),"Off Meds",IF(C2788&lt;=(INT(INPUT!$I$1)+INPUT!$I$2),"Washout","On Meds"))))</f>
        <v/>
      </c>
      <c r="F2788">
        <f>IF(B2788="","",1.509*(LN(B2788)^1.084-5.381))</f>
        <v/>
      </c>
      <c r="G2788">
        <f>IF(F2788="","",IF(F2788&lt;0,10*F2788^2,0))</f>
        <v/>
      </c>
      <c r="H2788">
        <f>IF(F2788="","",IF(F2788&gt;0,10*F2788^2,0))</f>
        <v/>
      </c>
    </row>
    <row r="2789">
      <c r="A2789">
        <f>Input!A2789</f>
        <v/>
      </c>
      <c r="B2789">
        <f>IF(ISNUMBER(Input!B2789),IF(AND(Input!B2789&gt;=20,Input!B2789&lt;=700),Input!B2789,""),"")</f>
        <v/>
      </c>
      <c r="C2789">
        <f>IF(B2789="","",INT(A2789))</f>
        <v/>
      </c>
      <c r="D2789">
        <f>IF(B2789="","",HOUR(A2789))</f>
        <v/>
      </c>
      <c r="E2789">
        <f>IF(B2789="","",IF(INPUT!$I$1="","",IF(C2789&lt;(INT(INPUT!$I$1)-INPUT!$I$2),"Off Meds",IF(C2789&lt;=(INT(INPUT!$I$1)+INPUT!$I$2),"Washout","On Meds"))))</f>
        <v/>
      </c>
      <c r="F2789">
        <f>IF(B2789="","",1.509*(LN(B2789)^1.084-5.381))</f>
        <v/>
      </c>
      <c r="G2789">
        <f>IF(F2789="","",IF(F2789&lt;0,10*F2789^2,0))</f>
        <v/>
      </c>
      <c r="H2789">
        <f>IF(F2789="","",IF(F2789&gt;0,10*F2789^2,0))</f>
        <v/>
      </c>
    </row>
    <row r="2790">
      <c r="A2790">
        <f>Input!A2790</f>
        <v/>
      </c>
      <c r="B2790">
        <f>IF(ISNUMBER(Input!B2790),IF(AND(Input!B2790&gt;=20,Input!B2790&lt;=700),Input!B2790,""),"")</f>
        <v/>
      </c>
      <c r="C2790">
        <f>IF(B2790="","",INT(A2790))</f>
        <v/>
      </c>
      <c r="D2790">
        <f>IF(B2790="","",HOUR(A2790))</f>
        <v/>
      </c>
      <c r="E2790">
        <f>IF(B2790="","",IF(INPUT!$I$1="","",IF(C2790&lt;(INT(INPUT!$I$1)-INPUT!$I$2),"Off Meds",IF(C2790&lt;=(INT(INPUT!$I$1)+INPUT!$I$2),"Washout","On Meds"))))</f>
        <v/>
      </c>
      <c r="F2790">
        <f>IF(B2790="","",1.509*(LN(B2790)^1.084-5.381))</f>
        <v/>
      </c>
      <c r="G2790">
        <f>IF(F2790="","",IF(F2790&lt;0,10*F2790^2,0))</f>
        <v/>
      </c>
      <c r="H2790">
        <f>IF(F2790="","",IF(F2790&gt;0,10*F2790^2,0))</f>
        <v/>
      </c>
    </row>
    <row r="2791">
      <c r="A2791">
        <f>Input!A2791</f>
        <v/>
      </c>
      <c r="B2791">
        <f>IF(ISNUMBER(Input!B2791),IF(AND(Input!B2791&gt;=20,Input!B2791&lt;=700),Input!B2791,""),"")</f>
        <v/>
      </c>
      <c r="C2791">
        <f>IF(B2791="","",INT(A2791))</f>
        <v/>
      </c>
      <c r="D2791">
        <f>IF(B2791="","",HOUR(A2791))</f>
        <v/>
      </c>
      <c r="E2791">
        <f>IF(B2791="","",IF(INPUT!$I$1="","",IF(C2791&lt;(INT(INPUT!$I$1)-INPUT!$I$2),"Off Meds",IF(C2791&lt;=(INT(INPUT!$I$1)+INPUT!$I$2),"Washout","On Meds"))))</f>
        <v/>
      </c>
      <c r="F2791">
        <f>IF(B2791="","",1.509*(LN(B2791)^1.084-5.381))</f>
        <v/>
      </c>
      <c r="G2791">
        <f>IF(F2791="","",IF(F2791&lt;0,10*F2791^2,0))</f>
        <v/>
      </c>
      <c r="H2791">
        <f>IF(F2791="","",IF(F2791&gt;0,10*F2791^2,0))</f>
        <v/>
      </c>
    </row>
    <row r="2792">
      <c r="A2792">
        <f>Input!A2792</f>
        <v/>
      </c>
      <c r="B2792">
        <f>IF(ISNUMBER(Input!B2792),IF(AND(Input!B2792&gt;=20,Input!B2792&lt;=700),Input!B2792,""),"")</f>
        <v/>
      </c>
      <c r="C2792">
        <f>IF(B2792="","",INT(A2792))</f>
        <v/>
      </c>
      <c r="D2792">
        <f>IF(B2792="","",HOUR(A2792))</f>
        <v/>
      </c>
      <c r="E2792">
        <f>IF(B2792="","",IF(INPUT!$I$1="","",IF(C2792&lt;(INT(INPUT!$I$1)-INPUT!$I$2),"Off Meds",IF(C2792&lt;=(INT(INPUT!$I$1)+INPUT!$I$2),"Washout","On Meds"))))</f>
        <v/>
      </c>
      <c r="F2792">
        <f>IF(B2792="","",1.509*(LN(B2792)^1.084-5.381))</f>
        <v/>
      </c>
      <c r="G2792">
        <f>IF(F2792="","",IF(F2792&lt;0,10*F2792^2,0))</f>
        <v/>
      </c>
      <c r="H2792">
        <f>IF(F2792="","",IF(F2792&gt;0,10*F2792^2,0))</f>
        <v/>
      </c>
    </row>
    <row r="2793">
      <c r="A2793">
        <f>Input!A2793</f>
        <v/>
      </c>
      <c r="B2793">
        <f>IF(ISNUMBER(Input!B2793),IF(AND(Input!B2793&gt;=20,Input!B2793&lt;=700),Input!B2793,""),"")</f>
        <v/>
      </c>
      <c r="C2793">
        <f>IF(B2793="","",INT(A2793))</f>
        <v/>
      </c>
      <c r="D2793">
        <f>IF(B2793="","",HOUR(A2793))</f>
        <v/>
      </c>
      <c r="E2793">
        <f>IF(B2793="","",IF(INPUT!$I$1="","",IF(C2793&lt;(INT(INPUT!$I$1)-INPUT!$I$2),"Off Meds",IF(C2793&lt;=(INT(INPUT!$I$1)+INPUT!$I$2),"Washout","On Meds"))))</f>
        <v/>
      </c>
      <c r="F2793">
        <f>IF(B2793="","",1.509*(LN(B2793)^1.084-5.381))</f>
        <v/>
      </c>
      <c r="G2793">
        <f>IF(F2793="","",IF(F2793&lt;0,10*F2793^2,0))</f>
        <v/>
      </c>
      <c r="H2793">
        <f>IF(F2793="","",IF(F2793&gt;0,10*F2793^2,0))</f>
        <v/>
      </c>
    </row>
    <row r="2794">
      <c r="A2794">
        <f>Input!A2794</f>
        <v/>
      </c>
      <c r="B2794">
        <f>IF(ISNUMBER(Input!B2794),IF(AND(Input!B2794&gt;=20,Input!B2794&lt;=700),Input!B2794,""),"")</f>
        <v/>
      </c>
      <c r="C2794">
        <f>IF(B2794="","",INT(A2794))</f>
        <v/>
      </c>
      <c r="D2794">
        <f>IF(B2794="","",HOUR(A2794))</f>
        <v/>
      </c>
      <c r="E2794">
        <f>IF(B2794="","",IF(INPUT!$I$1="","",IF(C2794&lt;(INT(INPUT!$I$1)-INPUT!$I$2),"Off Meds",IF(C2794&lt;=(INT(INPUT!$I$1)+INPUT!$I$2),"Washout","On Meds"))))</f>
        <v/>
      </c>
      <c r="F2794">
        <f>IF(B2794="","",1.509*(LN(B2794)^1.084-5.381))</f>
        <v/>
      </c>
      <c r="G2794">
        <f>IF(F2794="","",IF(F2794&lt;0,10*F2794^2,0))</f>
        <v/>
      </c>
      <c r="H2794">
        <f>IF(F2794="","",IF(F2794&gt;0,10*F2794^2,0))</f>
        <v/>
      </c>
    </row>
    <row r="2795">
      <c r="A2795">
        <f>Input!A2795</f>
        <v/>
      </c>
      <c r="B2795">
        <f>IF(ISNUMBER(Input!B2795),IF(AND(Input!B2795&gt;=20,Input!B2795&lt;=700),Input!B2795,""),"")</f>
        <v/>
      </c>
      <c r="C2795">
        <f>IF(B2795="","",INT(A2795))</f>
        <v/>
      </c>
      <c r="D2795">
        <f>IF(B2795="","",HOUR(A2795))</f>
        <v/>
      </c>
      <c r="E2795">
        <f>IF(B2795="","",IF(INPUT!$I$1="","",IF(C2795&lt;(INT(INPUT!$I$1)-INPUT!$I$2),"Off Meds",IF(C2795&lt;=(INT(INPUT!$I$1)+INPUT!$I$2),"Washout","On Meds"))))</f>
        <v/>
      </c>
      <c r="F2795">
        <f>IF(B2795="","",1.509*(LN(B2795)^1.084-5.381))</f>
        <v/>
      </c>
      <c r="G2795">
        <f>IF(F2795="","",IF(F2795&lt;0,10*F2795^2,0))</f>
        <v/>
      </c>
      <c r="H2795">
        <f>IF(F2795="","",IF(F2795&gt;0,10*F2795^2,0))</f>
        <v/>
      </c>
    </row>
    <row r="2796">
      <c r="A2796">
        <f>Input!A2796</f>
        <v/>
      </c>
      <c r="B2796">
        <f>IF(ISNUMBER(Input!B2796),IF(AND(Input!B2796&gt;=20,Input!B2796&lt;=700),Input!B2796,""),"")</f>
        <v/>
      </c>
      <c r="C2796">
        <f>IF(B2796="","",INT(A2796))</f>
        <v/>
      </c>
      <c r="D2796">
        <f>IF(B2796="","",HOUR(A2796))</f>
        <v/>
      </c>
      <c r="E2796">
        <f>IF(B2796="","",IF(INPUT!$I$1="","",IF(C2796&lt;(INT(INPUT!$I$1)-INPUT!$I$2),"Off Meds",IF(C2796&lt;=(INT(INPUT!$I$1)+INPUT!$I$2),"Washout","On Meds"))))</f>
        <v/>
      </c>
      <c r="F2796">
        <f>IF(B2796="","",1.509*(LN(B2796)^1.084-5.381))</f>
        <v/>
      </c>
      <c r="G2796">
        <f>IF(F2796="","",IF(F2796&lt;0,10*F2796^2,0))</f>
        <v/>
      </c>
      <c r="H2796">
        <f>IF(F2796="","",IF(F2796&gt;0,10*F2796^2,0))</f>
        <v/>
      </c>
    </row>
    <row r="2797">
      <c r="A2797">
        <f>Input!A2797</f>
        <v/>
      </c>
      <c r="B2797">
        <f>IF(ISNUMBER(Input!B2797),IF(AND(Input!B2797&gt;=20,Input!B2797&lt;=700),Input!B2797,""),"")</f>
        <v/>
      </c>
      <c r="C2797">
        <f>IF(B2797="","",INT(A2797))</f>
        <v/>
      </c>
      <c r="D2797">
        <f>IF(B2797="","",HOUR(A2797))</f>
        <v/>
      </c>
      <c r="E2797">
        <f>IF(B2797="","",IF(INPUT!$I$1="","",IF(C2797&lt;(INT(INPUT!$I$1)-INPUT!$I$2),"Off Meds",IF(C2797&lt;=(INT(INPUT!$I$1)+INPUT!$I$2),"Washout","On Meds"))))</f>
        <v/>
      </c>
      <c r="F2797">
        <f>IF(B2797="","",1.509*(LN(B2797)^1.084-5.381))</f>
        <v/>
      </c>
      <c r="G2797">
        <f>IF(F2797="","",IF(F2797&lt;0,10*F2797^2,0))</f>
        <v/>
      </c>
      <c r="H2797">
        <f>IF(F2797="","",IF(F2797&gt;0,10*F2797^2,0))</f>
        <v/>
      </c>
    </row>
    <row r="2798">
      <c r="A2798">
        <f>Input!A2798</f>
        <v/>
      </c>
      <c r="B2798">
        <f>IF(ISNUMBER(Input!B2798),IF(AND(Input!B2798&gt;=20,Input!B2798&lt;=700),Input!B2798,""),"")</f>
        <v/>
      </c>
      <c r="C2798">
        <f>IF(B2798="","",INT(A2798))</f>
        <v/>
      </c>
      <c r="D2798">
        <f>IF(B2798="","",HOUR(A2798))</f>
        <v/>
      </c>
      <c r="E2798">
        <f>IF(B2798="","",IF(INPUT!$I$1="","",IF(C2798&lt;(INT(INPUT!$I$1)-INPUT!$I$2),"Off Meds",IF(C2798&lt;=(INT(INPUT!$I$1)+INPUT!$I$2),"Washout","On Meds"))))</f>
        <v/>
      </c>
      <c r="F2798">
        <f>IF(B2798="","",1.509*(LN(B2798)^1.084-5.381))</f>
        <v/>
      </c>
      <c r="G2798">
        <f>IF(F2798="","",IF(F2798&lt;0,10*F2798^2,0))</f>
        <v/>
      </c>
      <c r="H2798">
        <f>IF(F2798="","",IF(F2798&gt;0,10*F2798^2,0))</f>
        <v/>
      </c>
    </row>
    <row r="2799">
      <c r="A2799">
        <f>Input!A2799</f>
        <v/>
      </c>
      <c r="B2799">
        <f>IF(ISNUMBER(Input!B2799),IF(AND(Input!B2799&gt;=20,Input!B2799&lt;=700),Input!B2799,""),"")</f>
        <v/>
      </c>
      <c r="C2799">
        <f>IF(B2799="","",INT(A2799))</f>
        <v/>
      </c>
      <c r="D2799">
        <f>IF(B2799="","",HOUR(A2799))</f>
        <v/>
      </c>
      <c r="E2799">
        <f>IF(B2799="","",IF(INPUT!$I$1="","",IF(C2799&lt;(INT(INPUT!$I$1)-INPUT!$I$2),"Off Meds",IF(C2799&lt;=(INT(INPUT!$I$1)+INPUT!$I$2),"Washout","On Meds"))))</f>
        <v/>
      </c>
      <c r="F2799">
        <f>IF(B2799="","",1.509*(LN(B2799)^1.084-5.381))</f>
        <v/>
      </c>
      <c r="G2799">
        <f>IF(F2799="","",IF(F2799&lt;0,10*F2799^2,0))</f>
        <v/>
      </c>
      <c r="H2799">
        <f>IF(F2799="","",IF(F2799&gt;0,10*F2799^2,0))</f>
        <v/>
      </c>
    </row>
    <row r="2800">
      <c r="A2800">
        <f>Input!A2800</f>
        <v/>
      </c>
      <c r="B2800">
        <f>IF(ISNUMBER(Input!B2800),IF(AND(Input!B2800&gt;=20,Input!B2800&lt;=700),Input!B2800,""),"")</f>
        <v/>
      </c>
      <c r="C2800">
        <f>IF(B2800="","",INT(A2800))</f>
        <v/>
      </c>
      <c r="D2800">
        <f>IF(B2800="","",HOUR(A2800))</f>
        <v/>
      </c>
      <c r="E2800">
        <f>IF(B2800="","",IF(INPUT!$I$1="","",IF(C2800&lt;(INT(INPUT!$I$1)-INPUT!$I$2),"Off Meds",IF(C2800&lt;=(INT(INPUT!$I$1)+INPUT!$I$2),"Washout","On Meds"))))</f>
        <v/>
      </c>
      <c r="F2800">
        <f>IF(B2800="","",1.509*(LN(B2800)^1.084-5.381))</f>
        <v/>
      </c>
      <c r="G2800">
        <f>IF(F2800="","",IF(F2800&lt;0,10*F2800^2,0))</f>
        <v/>
      </c>
      <c r="H2800">
        <f>IF(F2800="","",IF(F2800&gt;0,10*F2800^2,0))</f>
        <v/>
      </c>
    </row>
    <row r="2801">
      <c r="A2801">
        <f>Input!A2801</f>
        <v/>
      </c>
      <c r="B2801">
        <f>IF(ISNUMBER(Input!B2801),IF(AND(Input!B2801&gt;=20,Input!B2801&lt;=700),Input!B2801,""),"")</f>
        <v/>
      </c>
      <c r="C2801">
        <f>IF(B2801="","",INT(A2801))</f>
        <v/>
      </c>
      <c r="D2801">
        <f>IF(B2801="","",HOUR(A2801))</f>
        <v/>
      </c>
      <c r="E2801">
        <f>IF(B2801="","",IF(INPUT!$I$1="","",IF(C2801&lt;(INT(INPUT!$I$1)-INPUT!$I$2),"Off Meds",IF(C2801&lt;=(INT(INPUT!$I$1)+INPUT!$I$2),"Washout","On Meds"))))</f>
        <v/>
      </c>
      <c r="F2801">
        <f>IF(B2801="","",1.509*(LN(B2801)^1.084-5.381))</f>
        <v/>
      </c>
      <c r="G2801">
        <f>IF(F2801="","",IF(F2801&lt;0,10*F2801^2,0))</f>
        <v/>
      </c>
      <c r="H2801">
        <f>IF(F2801="","",IF(F2801&gt;0,10*F2801^2,0))</f>
        <v/>
      </c>
    </row>
    <row r="2802">
      <c r="A2802">
        <f>Input!A2802</f>
        <v/>
      </c>
      <c r="B2802">
        <f>IF(ISNUMBER(Input!B2802),IF(AND(Input!B2802&gt;=20,Input!B2802&lt;=700),Input!B2802,""),"")</f>
        <v/>
      </c>
      <c r="C2802">
        <f>IF(B2802="","",INT(A2802))</f>
        <v/>
      </c>
      <c r="D2802">
        <f>IF(B2802="","",HOUR(A2802))</f>
        <v/>
      </c>
      <c r="E2802">
        <f>IF(B2802="","",IF(INPUT!$I$1="","",IF(C2802&lt;(INT(INPUT!$I$1)-INPUT!$I$2),"Off Meds",IF(C2802&lt;=(INT(INPUT!$I$1)+INPUT!$I$2),"Washout","On Meds"))))</f>
        <v/>
      </c>
      <c r="F2802">
        <f>IF(B2802="","",1.509*(LN(B2802)^1.084-5.381))</f>
        <v/>
      </c>
      <c r="G2802">
        <f>IF(F2802="","",IF(F2802&lt;0,10*F2802^2,0))</f>
        <v/>
      </c>
      <c r="H2802">
        <f>IF(F2802="","",IF(F2802&gt;0,10*F2802^2,0))</f>
        <v/>
      </c>
    </row>
    <row r="2803">
      <c r="A2803">
        <f>Input!A2803</f>
        <v/>
      </c>
      <c r="B2803">
        <f>IF(ISNUMBER(Input!B2803),IF(AND(Input!B2803&gt;=20,Input!B2803&lt;=700),Input!B2803,""),"")</f>
        <v/>
      </c>
      <c r="C2803">
        <f>IF(B2803="","",INT(A2803))</f>
        <v/>
      </c>
      <c r="D2803">
        <f>IF(B2803="","",HOUR(A2803))</f>
        <v/>
      </c>
      <c r="E2803">
        <f>IF(B2803="","",IF(INPUT!$I$1="","",IF(C2803&lt;(INT(INPUT!$I$1)-INPUT!$I$2),"Off Meds",IF(C2803&lt;=(INT(INPUT!$I$1)+INPUT!$I$2),"Washout","On Meds"))))</f>
        <v/>
      </c>
      <c r="F2803">
        <f>IF(B2803="","",1.509*(LN(B2803)^1.084-5.381))</f>
        <v/>
      </c>
      <c r="G2803">
        <f>IF(F2803="","",IF(F2803&lt;0,10*F2803^2,0))</f>
        <v/>
      </c>
      <c r="H2803">
        <f>IF(F2803="","",IF(F2803&gt;0,10*F2803^2,0))</f>
        <v/>
      </c>
    </row>
    <row r="2804">
      <c r="A2804">
        <f>Input!A2804</f>
        <v/>
      </c>
      <c r="B2804">
        <f>IF(ISNUMBER(Input!B2804),IF(AND(Input!B2804&gt;=20,Input!B2804&lt;=700),Input!B2804,""),"")</f>
        <v/>
      </c>
      <c r="C2804">
        <f>IF(B2804="","",INT(A2804))</f>
        <v/>
      </c>
      <c r="D2804">
        <f>IF(B2804="","",HOUR(A2804))</f>
        <v/>
      </c>
      <c r="E2804">
        <f>IF(B2804="","",IF(INPUT!$I$1="","",IF(C2804&lt;(INT(INPUT!$I$1)-INPUT!$I$2),"Off Meds",IF(C2804&lt;=(INT(INPUT!$I$1)+INPUT!$I$2),"Washout","On Meds"))))</f>
        <v/>
      </c>
      <c r="F2804">
        <f>IF(B2804="","",1.509*(LN(B2804)^1.084-5.381))</f>
        <v/>
      </c>
      <c r="G2804">
        <f>IF(F2804="","",IF(F2804&lt;0,10*F2804^2,0))</f>
        <v/>
      </c>
      <c r="H2804">
        <f>IF(F2804="","",IF(F2804&gt;0,10*F2804^2,0))</f>
        <v/>
      </c>
    </row>
    <row r="2805">
      <c r="A2805">
        <f>Input!A2805</f>
        <v/>
      </c>
      <c r="B2805">
        <f>IF(ISNUMBER(Input!B2805),IF(AND(Input!B2805&gt;=20,Input!B2805&lt;=700),Input!B2805,""),"")</f>
        <v/>
      </c>
      <c r="C2805">
        <f>IF(B2805="","",INT(A2805))</f>
        <v/>
      </c>
      <c r="D2805">
        <f>IF(B2805="","",HOUR(A2805))</f>
        <v/>
      </c>
      <c r="E2805">
        <f>IF(B2805="","",IF(INPUT!$I$1="","",IF(C2805&lt;(INT(INPUT!$I$1)-INPUT!$I$2),"Off Meds",IF(C2805&lt;=(INT(INPUT!$I$1)+INPUT!$I$2),"Washout","On Meds"))))</f>
        <v/>
      </c>
      <c r="F2805">
        <f>IF(B2805="","",1.509*(LN(B2805)^1.084-5.381))</f>
        <v/>
      </c>
      <c r="G2805">
        <f>IF(F2805="","",IF(F2805&lt;0,10*F2805^2,0))</f>
        <v/>
      </c>
      <c r="H2805">
        <f>IF(F2805="","",IF(F2805&gt;0,10*F2805^2,0))</f>
        <v/>
      </c>
    </row>
    <row r="2806">
      <c r="A2806">
        <f>Input!A2806</f>
        <v/>
      </c>
      <c r="B2806">
        <f>IF(ISNUMBER(Input!B2806),IF(AND(Input!B2806&gt;=20,Input!B2806&lt;=700),Input!B2806,""),"")</f>
        <v/>
      </c>
      <c r="C2806">
        <f>IF(B2806="","",INT(A2806))</f>
        <v/>
      </c>
      <c r="D2806">
        <f>IF(B2806="","",HOUR(A2806))</f>
        <v/>
      </c>
      <c r="E2806">
        <f>IF(B2806="","",IF(INPUT!$I$1="","",IF(C2806&lt;(INT(INPUT!$I$1)-INPUT!$I$2),"Off Meds",IF(C2806&lt;=(INT(INPUT!$I$1)+INPUT!$I$2),"Washout","On Meds"))))</f>
        <v/>
      </c>
      <c r="F2806">
        <f>IF(B2806="","",1.509*(LN(B2806)^1.084-5.381))</f>
        <v/>
      </c>
      <c r="G2806">
        <f>IF(F2806="","",IF(F2806&lt;0,10*F2806^2,0))</f>
        <v/>
      </c>
      <c r="H2806">
        <f>IF(F2806="","",IF(F2806&gt;0,10*F2806^2,0))</f>
        <v/>
      </c>
    </row>
    <row r="2807">
      <c r="A2807">
        <f>Input!A2807</f>
        <v/>
      </c>
      <c r="B2807">
        <f>IF(ISNUMBER(Input!B2807),IF(AND(Input!B2807&gt;=20,Input!B2807&lt;=700),Input!B2807,""),"")</f>
        <v/>
      </c>
      <c r="C2807">
        <f>IF(B2807="","",INT(A2807))</f>
        <v/>
      </c>
      <c r="D2807">
        <f>IF(B2807="","",HOUR(A2807))</f>
        <v/>
      </c>
      <c r="E2807">
        <f>IF(B2807="","",IF(INPUT!$I$1="","",IF(C2807&lt;(INT(INPUT!$I$1)-INPUT!$I$2),"Off Meds",IF(C2807&lt;=(INT(INPUT!$I$1)+INPUT!$I$2),"Washout","On Meds"))))</f>
        <v/>
      </c>
      <c r="F2807">
        <f>IF(B2807="","",1.509*(LN(B2807)^1.084-5.381))</f>
        <v/>
      </c>
      <c r="G2807">
        <f>IF(F2807="","",IF(F2807&lt;0,10*F2807^2,0))</f>
        <v/>
      </c>
      <c r="H2807">
        <f>IF(F2807="","",IF(F2807&gt;0,10*F2807^2,0))</f>
        <v/>
      </c>
    </row>
    <row r="2808">
      <c r="A2808">
        <f>Input!A2808</f>
        <v/>
      </c>
      <c r="B2808">
        <f>IF(ISNUMBER(Input!B2808),IF(AND(Input!B2808&gt;=20,Input!B2808&lt;=700),Input!B2808,""),"")</f>
        <v/>
      </c>
      <c r="C2808">
        <f>IF(B2808="","",INT(A2808))</f>
        <v/>
      </c>
      <c r="D2808">
        <f>IF(B2808="","",HOUR(A2808))</f>
        <v/>
      </c>
      <c r="E2808">
        <f>IF(B2808="","",IF(INPUT!$I$1="","",IF(C2808&lt;(INT(INPUT!$I$1)-INPUT!$I$2),"Off Meds",IF(C2808&lt;=(INT(INPUT!$I$1)+INPUT!$I$2),"Washout","On Meds"))))</f>
        <v/>
      </c>
      <c r="F2808">
        <f>IF(B2808="","",1.509*(LN(B2808)^1.084-5.381))</f>
        <v/>
      </c>
      <c r="G2808">
        <f>IF(F2808="","",IF(F2808&lt;0,10*F2808^2,0))</f>
        <v/>
      </c>
      <c r="H2808">
        <f>IF(F2808="","",IF(F2808&gt;0,10*F2808^2,0))</f>
        <v/>
      </c>
    </row>
    <row r="2809">
      <c r="A2809">
        <f>Input!A2809</f>
        <v/>
      </c>
      <c r="B2809">
        <f>IF(ISNUMBER(Input!B2809),IF(AND(Input!B2809&gt;=20,Input!B2809&lt;=700),Input!B2809,""),"")</f>
        <v/>
      </c>
      <c r="C2809">
        <f>IF(B2809="","",INT(A2809))</f>
        <v/>
      </c>
      <c r="D2809">
        <f>IF(B2809="","",HOUR(A2809))</f>
        <v/>
      </c>
      <c r="E2809">
        <f>IF(B2809="","",IF(INPUT!$I$1="","",IF(C2809&lt;(INT(INPUT!$I$1)-INPUT!$I$2),"Off Meds",IF(C2809&lt;=(INT(INPUT!$I$1)+INPUT!$I$2),"Washout","On Meds"))))</f>
        <v/>
      </c>
      <c r="F2809">
        <f>IF(B2809="","",1.509*(LN(B2809)^1.084-5.381))</f>
        <v/>
      </c>
      <c r="G2809">
        <f>IF(F2809="","",IF(F2809&lt;0,10*F2809^2,0))</f>
        <v/>
      </c>
      <c r="H2809">
        <f>IF(F2809="","",IF(F2809&gt;0,10*F2809^2,0))</f>
        <v/>
      </c>
    </row>
    <row r="2810">
      <c r="A2810">
        <f>Input!A2810</f>
        <v/>
      </c>
      <c r="B2810">
        <f>IF(ISNUMBER(Input!B2810),IF(AND(Input!B2810&gt;=20,Input!B2810&lt;=700),Input!B2810,""),"")</f>
        <v/>
      </c>
      <c r="C2810">
        <f>IF(B2810="","",INT(A2810))</f>
        <v/>
      </c>
      <c r="D2810">
        <f>IF(B2810="","",HOUR(A2810))</f>
        <v/>
      </c>
      <c r="E2810">
        <f>IF(B2810="","",IF(INPUT!$I$1="","",IF(C2810&lt;(INT(INPUT!$I$1)-INPUT!$I$2),"Off Meds",IF(C2810&lt;=(INT(INPUT!$I$1)+INPUT!$I$2),"Washout","On Meds"))))</f>
        <v/>
      </c>
      <c r="F2810">
        <f>IF(B2810="","",1.509*(LN(B2810)^1.084-5.381))</f>
        <v/>
      </c>
      <c r="G2810">
        <f>IF(F2810="","",IF(F2810&lt;0,10*F2810^2,0))</f>
        <v/>
      </c>
      <c r="H2810">
        <f>IF(F2810="","",IF(F2810&gt;0,10*F2810^2,0))</f>
        <v/>
      </c>
    </row>
    <row r="2811">
      <c r="A2811">
        <f>Input!A2811</f>
        <v/>
      </c>
      <c r="B2811">
        <f>IF(ISNUMBER(Input!B2811),IF(AND(Input!B2811&gt;=20,Input!B2811&lt;=700),Input!B2811,""),"")</f>
        <v/>
      </c>
      <c r="C2811">
        <f>IF(B2811="","",INT(A2811))</f>
        <v/>
      </c>
      <c r="D2811">
        <f>IF(B2811="","",HOUR(A2811))</f>
        <v/>
      </c>
      <c r="E2811">
        <f>IF(B2811="","",IF(INPUT!$I$1="","",IF(C2811&lt;(INT(INPUT!$I$1)-INPUT!$I$2),"Off Meds",IF(C2811&lt;=(INT(INPUT!$I$1)+INPUT!$I$2),"Washout","On Meds"))))</f>
        <v/>
      </c>
      <c r="F2811">
        <f>IF(B2811="","",1.509*(LN(B2811)^1.084-5.381))</f>
        <v/>
      </c>
      <c r="G2811">
        <f>IF(F2811="","",IF(F2811&lt;0,10*F2811^2,0))</f>
        <v/>
      </c>
      <c r="H2811">
        <f>IF(F2811="","",IF(F2811&gt;0,10*F2811^2,0))</f>
        <v/>
      </c>
    </row>
    <row r="2812">
      <c r="A2812">
        <f>Input!A2812</f>
        <v/>
      </c>
      <c r="B2812">
        <f>IF(ISNUMBER(Input!B2812),IF(AND(Input!B2812&gt;=20,Input!B2812&lt;=700),Input!B2812,""),"")</f>
        <v/>
      </c>
      <c r="C2812">
        <f>IF(B2812="","",INT(A2812))</f>
        <v/>
      </c>
      <c r="D2812">
        <f>IF(B2812="","",HOUR(A2812))</f>
        <v/>
      </c>
      <c r="E2812">
        <f>IF(B2812="","",IF(INPUT!$I$1="","",IF(C2812&lt;(INT(INPUT!$I$1)-INPUT!$I$2),"Off Meds",IF(C2812&lt;=(INT(INPUT!$I$1)+INPUT!$I$2),"Washout","On Meds"))))</f>
        <v/>
      </c>
      <c r="F2812">
        <f>IF(B2812="","",1.509*(LN(B2812)^1.084-5.381))</f>
        <v/>
      </c>
      <c r="G2812">
        <f>IF(F2812="","",IF(F2812&lt;0,10*F2812^2,0))</f>
        <v/>
      </c>
      <c r="H2812">
        <f>IF(F2812="","",IF(F2812&gt;0,10*F2812^2,0))</f>
        <v/>
      </c>
    </row>
    <row r="2813">
      <c r="A2813">
        <f>Input!A2813</f>
        <v/>
      </c>
      <c r="B2813">
        <f>IF(ISNUMBER(Input!B2813),IF(AND(Input!B2813&gt;=20,Input!B2813&lt;=700),Input!B2813,""),"")</f>
        <v/>
      </c>
      <c r="C2813">
        <f>IF(B2813="","",INT(A2813))</f>
        <v/>
      </c>
      <c r="D2813">
        <f>IF(B2813="","",HOUR(A2813))</f>
        <v/>
      </c>
      <c r="E2813">
        <f>IF(B2813="","",IF(INPUT!$I$1="","",IF(C2813&lt;(INT(INPUT!$I$1)-INPUT!$I$2),"Off Meds",IF(C2813&lt;=(INT(INPUT!$I$1)+INPUT!$I$2),"Washout","On Meds"))))</f>
        <v/>
      </c>
      <c r="F2813">
        <f>IF(B2813="","",1.509*(LN(B2813)^1.084-5.381))</f>
        <v/>
      </c>
      <c r="G2813">
        <f>IF(F2813="","",IF(F2813&lt;0,10*F2813^2,0))</f>
        <v/>
      </c>
      <c r="H2813">
        <f>IF(F2813="","",IF(F2813&gt;0,10*F2813^2,0))</f>
        <v/>
      </c>
    </row>
    <row r="2814">
      <c r="A2814">
        <f>Input!A2814</f>
        <v/>
      </c>
      <c r="B2814">
        <f>IF(ISNUMBER(Input!B2814),IF(AND(Input!B2814&gt;=20,Input!B2814&lt;=700),Input!B2814,""),"")</f>
        <v/>
      </c>
      <c r="C2814">
        <f>IF(B2814="","",INT(A2814))</f>
        <v/>
      </c>
      <c r="D2814">
        <f>IF(B2814="","",HOUR(A2814))</f>
        <v/>
      </c>
      <c r="E2814">
        <f>IF(B2814="","",IF(INPUT!$I$1="","",IF(C2814&lt;(INT(INPUT!$I$1)-INPUT!$I$2),"Off Meds",IF(C2814&lt;=(INT(INPUT!$I$1)+INPUT!$I$2),"Washout","On Meds"))))</f>
        <v/>
      </c>
      <c r="F2814">
        <f>IF(B2814="","",1.509*(LN(B2814)^1.084-5.381))</f>
        <v/>
      </c>
      <c r="G2814">
        <f>IF(F2814="","",IF(F2814&lt;0,10*F2814^2,0))</f>
        <v/>
      </c>
      <c r="H2814">
        <f>IF(F2814="","",IF(F2814&gt;0,10*F2814^2,0))</f>
        <v/>
      </c>
    </row>
    <row r="2815">
      <c r="A2815">
        <f>Input!A2815</f>
        <v/>
      </c>
      <c r="B2815">
        <f>IF(ISNUMBER(Input!B2815),IF(AND(Input!B2815&gt;=20,Input!B2815&lt;=700),Input!B2815,""),"")</f>
        <v/>
      </c>
      <c r="C2815">
        <f>IF(B2815="","",INT(A2815))</f>
        <v/>
      </c>
      <c r="D2815">
        <f>IF(B2815="","",HOUR(A2815))</f>
        <v/>
      </c>
      <c r="E2815">
        <f>IF(B2815="","",IF(INPUT!$I$1="","",IF(C2815&lt;(INT(INPUT!$I$1)-INPUT!$I$2),"Off Meds",IF(C2815&lt;=(INT(INPUT!$I$1)+INPUT!$I$2),"Washout","On Meds"))))</f>
        <v/>
      </c>
      <c r="F2815">
        <f>IF(B2815="","",1.509*(LN(B2815)^1.084-5.381))</f>
        <v/>
      </c>
      <c r="G2815">
        <f>IF(F2815="","",IF(F2815&lt;0,10*F2815^2,0))</f>
        <v/>
      </c>
      <c r="H2815">
        <f>IF(F2815="","",IF(F2815&gt;0,10*F2815^2,0))</f>
        <v/>
      </c>
    </row>
    <row r="2816">
      <c r="A2816">
        <f>Input!A2816</f>
        <v/>
      </c>
      <c r="B2816">
        <f>IF(ISNUMBER(Input!B2816),IF(AND(Input!B2816&gt;=20,Input!B2816&lt;=700),Input!B2816,""),"")</f>
        <v/>
      </c>
      <c r="C2816">
        <f>IF(B2816="","",INT(A2816))</f>
        <v/>
      </c>
      <c r="D2816">
        <f>IF(B2816="","",HOUR(A2816))</f>
        <v/>
      </c>
      <c r="E2816">
        <f>IF(B2816="","",IF(INPUT!$I$1="","",IF(C2816&lt;(INT(INPUT!$I$1)-INPUT!$I$2),"Off Meds",IF(C2816&lt;=(INT(INPUT!$I$1)+INPUT!$I$2),"Washout","On Meds"))))</f>
        <v/>
      </c>
      <c r="F2816">
        <f>IF(B2816="","",1.509*(LN(B2816)^1.084-5.381))</f>
        <v/>
      </c>
      <c r="G2816">
        <f>IF(F2816="","",IF(F2816&lt;0,10*F2816^2,0))</f>
        <v/>
      </c>
      <c r="H2816">
        <f>IF(F2816="","",IF(F2816&gt;0,10*F2816^2,0))</f>
        <v/>
      </c>
    </row>
    <row r="2817">
      <c r="A2817">
        <f>Input!A2817</f>
        <v/>
      </c>
      <c r="B2817">
        <f>IF(ISNUMBER(Input!B2817),IF(AND(Input!B2817&gt;=20,Input!B2817&lt;=700),Input!B2817,""),"")</f>
        <v/>
      </c>
      <c r="C2817">
        <f>IF(B2817="","",INT(A2817))</f>
        <v/>
      </c>
      <c r="D2817">
        <f>IF(B2817="","",HOUR(A2817))</f>
        <v/>
      </c>
      <c r="E2817">
        <f>IF(B2817="","",IF(INPUT!$I$1="","",IF(C2817&lt;(INT(INPUT!$I$1)-INPUT!$I$2),"Off Meds",IF(C2817&lt;=(INT(INPUT!$I$1)+INPUT!$I$2),"Washout","On Meds"))))</f>
        <v/>
      </c>
      <c r="F2817">
        <f>IF(B2817="","",1.509*(LN(B2817)^1.084-5.381))</f>
        <v/>
      </c>
      <c r="G2817">
        <f>IF(F2817="","",IF(F2817&lt;0,10*F2817^2,0))</f>
        <v/>
      </c>
      <c r="H2817">
        <f>IF(F2817="","",IF(F2817&gt;0,10*F2817^2,0))</f>
        <v/>
      </c>
    </row>
    <row r="2818">
      <c r="A2818">
        <f>Input!A2818</f>
        <v/>
      </c>
      <c r="B2818">
        <f>IF(ISNUMBER(Input!B2818),IF(AND(Input!B2818&gt;=20,Input!B2818&lt;=700),Input!B2818,""),"")</f>
        <v/>
      </c>
      <c r="C2818">
        <f>IF(B2818="","",INT(A2818))</f>
        <v/>
      </c>
      <c r="D2818">
        <f>IF(B2818="","",HOUR(A2818))</f>
        <v/>
      </c>
      <c r="E2818">
        <f>IF(B2818="","",IF(INPUT!$I$1="","",IF(C2818&lt;(INT(INPUT!$I$1)-INPUT!$I$2),"Off Meds",IF(C2818&lt;=(INT(INPUT!$I$1)+INPUT!$I$2),"Washout","On Meds"))))</f>
        <v/>
      </c>
      <c r="F2818">
        <f>IF(B2818="","",1.509*(LN(B2818)^1.084-5.381))</f>
        <v/>
      </c>
      <c r="G2818">
        <f>IF(F2818="","",IF(F2818&lt;0,10*F2818^2,0))</f>
        <v/>
      </c>
      <c r="H2818">
        <f>IF(F2818="","",IF(F2818&gt;0,10*F2818^2,0))</f>
        <v/>
      </c>
    </row>
    <row r="2819">
      <c r="A2819">
        <f>Input!A2819</f>
        <v/>
      </c>
      <c r="B2819">
        <f>IF(ISNUMBER(Input!B2819),IF(AND(Input!B2819&gt;=20,Input!B2819&lt;=700),Input!B2819,""),"")</f>
        <v/>
      </c>
      <c r="C2819">
        <f>IF(B2819="","",INT(A2819))</f>
        <v/>
      </c>
      <c r="D2819">
        <f>IF(B2819="","",HOUR(A2819))</f>
        <v/>
      </c>
      <c r="E2819">
        <f>IF(B2819="","",IF(INPUT!$I$1="","",IF(C2819&lt;(INT(INPUT!$I$1)-INPUT!$I$2),"Off Meds",IF(C2819&lt;=(INT(INPUT!$I$1)+INPUT!$I$2),"Washout","On Meds"))))</f>
        <v/>
      </c>
      <c r="F2819">
        <f>IF(B2819="","",1.509*(LN(B2819)^1.084-5.381))</f>
        <v/>
      </c>
      <c r="G2819">
        <f>IF(F2819="","",IF(F2819&lt;0,10*F2819^2,0))</f>
        <v/>
      </c>
      <c r="H2819">
        <f>IF(F2819="","",IF(F2819&gt;0,10*F2819^2,0))</f>
        <v/>
      </c>
    </row>
    <row r="2820">
      <c r="A2820">
        <f>Input!A2820</f>
        <v/>
      </c>
      <c r="B2820">
        <f>IF(ISNUMBER(Input!B2820),IF(AND(Input!B2820&gt;=20,Input!B2820&lt;=700),Input!B2820,""),"")</f>
        <v/>
      </c>
      <c r="C2820">
        <f>IF(B2820="","",INT(A2820))</f>
        <v/>
      </c>
      <c r="D2820">
        <f>IF(B2820="","",HOUR(A2820))</f>
        <v/>
      </c>
      <c r="E2820">
        <f>IF(B2820="","",IF(INPUT!$I$1="","",IF(C2820&lt;(INT(INPUT!$I$1)-INPUT!$I$2),"Off Meds",IF(C2820&lt;=(INT(INPUT!$I$1)+INPUT!$I$2),"Washout","On Meds"))))</f>
        <v/>
      </c>
      <c r="F2820">
        <f>IF(B2820="","",1.509*(LN(B2820)^1.084-5.381))</f>
        <v/>
      </c>
      <c r="G2820">
        <f>IF(F2820="","",IF(F2820&lt;0,10*F2820^2,0))</f>
        <v/>
      </c>
      <c r="H2820">
        <f>IF(F2820="","",IF(F2820&gt;0,10*F2820^2,0))</f>
        <v/>
      </c>
    </row>
    <row r="2821">
      <c r="A2821">
        <f>Input!A2821</f>
        <v/>
      </c>
      <c r="B2821">
        <f>IF(ISNUMBER(Input!B2821),IF(AND(Input!B2821&gt;=20,Input!B2821&lt;=700),Input!B2821,""),"")</f>
        <v/>
      </c>
      <c r="C2821">
        <f>IF(B2821="","",INT(A2821))</f>
        <v/>
      </c>
      <c r="D2821">
        <f>IF(B2821="","",HOUR(A2821))</f>
        <v/>
      </c>
      <c r="E2821">
        <f>IF(B2821="","",IF(INPUT!$I$1="","",IF(C2821&lt;(INT(INPUT!$I$1)-INPUT!$I$2),"Off Meds",IF(C2821&lt;=(INT(INPUT!$I$1)+INPUT!$I$2),"Washout","On Meds"))))</f>
        <v/>
      </c>
      <c r="F2821">
        <f>IF(B2821="","",1.509*(LN(B2821)^1.084-5.381))</f>
        <v/>
      </c>
      <c r="G2821">
        <f>IF(F2821="","",IF(F2821&lt;0,10*F2821^2,0))</f>
        <v/>
      </c>
      <c r="H2821">
        <f>IF(F2821="","",IF(F2821&gt;0,10*F2821^2,0))</f>
        <v/>
      </c>
    </row>
    <row r="2822">
      <c r="A2822">
        <f>Input!A2822</f>
        <v/>
      </c>
      <c r="B2822">
        <f>IF(ISNUMBER(Input!B2822),IF(AND(Input!B2822&gt;=20,Input!B2822&lt;=700),Input!B2822,""),"")</f>
        <v/>
      </c>
      <c r="C2822">
        <f>IF(B2822="","",INT(A2822))</f>
        <v/>
      </c>
      <c r="D2822">
        <f>IF(B2822="","",HOUR(A2822))</f>
        <v/>
      </c>
      <c r="E2822">
        <f>IF(B2822="","",IF(INPUT!$I$1="","",IF(C2822&lt;(INT(INPUT!$I$1)-INPUT!$I$2),"Off Meds",IF(C2822&lt;=(INT(INPUT!$I$1)+INPUT!$I$2),"Washout","On Meds"))))</f>
        <v/>
      </c>
      <c r="F2822">
        <f>IF(B2822="","",1.509*(LN(B2822)^1.084-5.381))</f>
        <v/>
      </c>
      <c r="G2822">
        <f>IF(F2822="","",IF(F2822&lt;0,10*F2822^2,0))</f>
        <v/>
      </c>
      <c r="H2822">
        <f>IF(F2822="","",IF(F2822&gt;0,10*F2822^2,0))</f>
        <v/>
      </c>
    </row>
    <row r="2823">
      <c r="A2823">
        <f>Input!A2823</f>
        <v/>
      </c>
      <c r="B2823">
        <f>IF(ISNUMBER(Input!B2823),IF(AND(Input!B2823&gt;=20,Input!B2823&lt;=700),Input!B2823,""),"")</f>
        <v/>
      </c>
      <c r="C2823">
        <f>IF(B2823="","",INT(A2823))</f>
        <v/>
      </c>
      <c r="D2823">
        <f>IF(B2823="","",HOUR(A2823))</f>
        <v/>
      </c>
      <c r="E2823">
        <f>IF(B2823="","",IF(INPUT!$I$1="","",IF(C2823&lt;(INT(INPUT!$I$1)-INPUT!$I$2),"Off Meds",IF(C2823&lt;=(INT(INPUT!$I$1)+INPUT!$I$2),"Washout","On Meds"))))</f>
        <v/>
      </c>
      <c r="F2823">
        <f>IF(B2823="","",1.509*(LN(B2823)^1.084-5.381))</f>
        <v/>
      </c>
      <c r="G2823">
        <f>IF(F2823="","",IF(F2823&lt;0,10*F2823^2,0))</f>
        <v/>
      </c>
      <c r="H2823">
        <f>IF(F2823="","",IF(F2823&gt;0,10*F2823^2,0))</f>
        <v/>
      </c>
    </row>
    <row r="2824">
      <c r="A2824">
        <f>Input!A2824</f>
        <v/>
      </c>
      <c r="B2824">
        <f>IF(ISNUMBER(Input!B2824),IF(AND(Input!B2824&gt;=20,Input!B2824&lt;=700),Input!B2824,""),"")</f>
        <v/>
      </c>
      <c r="C2824">
        <f>IF(B2824="","",INT(A2824))</f>
        <v/>
      </c>
      <c r="D2824">
        <f>IF(B2824="","",HOUR(A2824))</f>
        <v/>
      </c>
      <c r="E2824">
        <f>IF(B2824="","",IF(INPUT!$I$1="","",IF(C2824&lt;(INT(INPUT!$I$1)-INPUT!$I$2),"Off Meds",IF(C2824&lt;=(INT(INPUT!$I$1)+INPUT!$I$2),"Washout","On Meds"))))</f>
        <v/>
      </c>
      <c r="F2824">
        <f>IF(B2824="","",1.509*(LN(B2824)^1.084-5.381))</f>
        <v/>
      </c>
      <c r="G2824">
        <f>IF(F2824="","",IF(F2824&lt;0,10*F2824^2,0))</f>
        <v/>
      </c>
      <c r="H2824">
        <f>IF(F2824="","",IF(F2824&gt;0,10*F2824^2,0))</f>
        <v/>
      </c>
    </row>
    <row r="2825">
      <c r="A2825">
        <f>Input!A2825</f>
        <v/>
      </c>
      <c r="B2825">
        <f>IF(ISNUMBER(Input!B2825),IF(AND(Input!B2825&gt;=20,Input!B2825&lt;=700),Input!B2825,""),"")</f>
        <v/>
      </c>
      <c r="C2825">
        <f>IF(B2825="","",INT(A2825))</f>
        <v/>
      </c>
      <c r="D2825">
        <f>IF(B2825="","",HOUR(A2825))</f>
        <v/>
      </c>
      <c r="E2825">
        <f>IF(B2825="","",IF(INPUT!$I$1="","",IF(C2825&lt;(INT(INPUT!$I$1)-INPUT!$I$2),"Off Meds",IF(C2825&lt;=(INT(INPUT!$I$1)+INPUT!$I$2),"Washout","On Meds"))))</f>
        <v/>
      </c>
      <c r="F2825">
        <f>IF(B2825="","",1.509*(LN(B2825)^1.084-5.381))</f>
        <v/>
      </c>
      <c r="G2825">
        <f>IF(F2825="","",IF(F2825&lt;0,10*F2825^2,0))</f>
        <v/>
      </c>
      <c r="H2825">
        <f>IF(F2825="","",IF(F2825&gt;0,10*F2825^2,0))</f>
        <v/>
      </c>
    </row>
    <row r="2826">
      <c r="A2826">
        <f>Input!A2826</f>
        <v/>
      </c>
      <c r="B2826">
        <f>IF(ISNUMBER(Input!B2826),IF(AND(Input!B2826&gt;=20,Input!B2826&lt;=700),Input!B2826,""),"")</f>
        <v/>
      </c>
      <c r="C2826">
        <f>IF(B2826="","",INT(A2826))</f>
        <v/>
      </c>
      <c r="D2826">
        <f>IF(B2826="","",HOUR(A2826))</f>
        <v/>
      </c>
      <c r="E2826">
        <f>IF(B2826="","",IF(INPUT!$I$1="","",IF(C2826&lt;(INT(INPUT!$I$1)-INPUT!$I$2),"Off Meds",IF(C2826&lt;=(INT(INPUT!$I$1)+INPUT!$I$2),"Washout","On Meds"))))</f>
        <v/>
      </c>
      <c r="F2826">
        <f>IF(B2826="","",1.509*(LN(B2826)^1.084-5.381))</f>
        <v/>
      </c>
      <c r="G2826">
        <f>IF(F2826="","",IF(F2826&lt;0,10*F2826^2,0))</f>
        <v/>
      </c>
      <c r="H2826">
        <f>IF(F2826="","",IF(F2826&gt;0,10*F2826^2,0))</f>
        <v/>
      </c>
    </row>
    <row r="2827">
      <c r="A2827">
        <f>Input!A2827</f>
        <v/>
      </c>
      <c r="B2827">
        <f>IF(ISNUMBER(Input!B2827),IF(AND(Input!B2827&gt;=20,Input!B2827&lt;=700),Input!B2827,""),"")</f>
        <v/>
      </c>
      <c r="C2827">
        <f>IF(B2827="","",INT(A2827))</f>
        <v/>
      </c>
      <c r="D2827">
        <f>IF(B2827="","",HOUR(A2827))</f>
        <v/>
      </c>
      <c r="E2827">
        <f>IF(B2827="","",IF(INPUT!$I$1="","",IF(C2827&lt;(INT(INPUT!$I$1)-INPUT!$I$2),"Off Meds",IF(C2827&lt;=(INT(INPUT!$I$1)+INPUT!$I$2),"Washout","On Meds"))))</f>
        <v/>
      </c>
      <c r="F2827">
        <f>IF(B2827="","",1.509*(LN(B2827)^1.084-5.381))</f>
        <v/>
      </c>
      <c r="G2827">
        <f>IF(F2827="","",IF(F2827&lt;0,10*F2827^2,0))</f>
        <v/>
      </c>
      <c r="H2827">
        <f>IF(F2827="","",IF(F2827&gt;0,10*F2827^2,0))</f>
        <v/>
      </c>
    </row>
    <row r="2828">
      <c r="A2828">
        <f>Input!A2828</f>
        <v/>
      </c>
      <c r="B2828">
        <f>IF(ISNUMBER(Input!B2828),IF(AND(Input!B2828&gt;=20,Input!B2828&lt;=700),Input!B2828,""),"")</f>
        <v/>
      </c>
      <c r="C2828">
        <f>IF(B2828="","",INT(A2828))</f>
        <v/>
      </c>
      <c r="D2828">
        <f>IF(B2828="","",HOUR(A2828))</f>
        <v/>
      </c>
      <c r="E2828">
        <f>IF(B2828="","",IF(INPUT!$I$1="","",IF(C2828&lt;(INT(INPUT!$I$1)-INPUT!$I$2),"Off Meds",IF(C2828&lt;=(INT(INPUT!$I$1)+INPUT!$I$2),"Washout","On Meds"))))</f>
        <v/>
      </c>
      <c r="F2828">
        <f>IF(B2828="","",1.509*(LN(B2828)^1.084-5.381))</f>
        <v/>
      </c>
      <c r="G2828">
        <f>IF(F2828="","",IF(F2828&lt;0,10*F2828^2,0))</f>
        <v/>
      </c>
      <c r="H2828">
        <f>IF(F2828="","",IF(F2828&gt;0,10*F2828^2,0))</f>
        <v/>
      </c>
    </row>
    <row r="2829">
      <c r="A2829">
        <f>Input!A2829</f>
        <v/>
      </c>
      <c r="B2829">
        <f>IF(ISNUMBER(Input!B2829),IF(AND(Input!B2829&gt;=20,Input!B2829&lt;=700),Input!B2829,""),"")</f>
        <v/>
      </c>
      <c r="C2829">
        <f>IF(B2829="","",INT(A2829))</f>
        <v/>
      </c>
      <c r="D2829">
        <f>IF(B2829="","",HOUR(A2829))</f>
        <v/>
      </c>
      <c r="E2829">
        <f>IF(B2829="","",IF(INPUT!$I$1="","",IF(C2829&lt;(INT(INPUT!$I$1)-INPUT!$I$2),"Off Meds",IF(C2829&lt;=(INT(INPUT!$I$1)+INPUT!$I$2),"Washout","On Meds"))))</f>
        <v/>
      </c>
      <c r="F2829">
        <f>IF(B2829="","",1.509*(LN(B2829)^1.084-5.381))</f>
        <v/>
      </c>
      <c r="G2829">
        <f>IF(F2829="","",IF(F2829&lt;0,10*F2829^2,0))</f>
        <v/>
      </c>
      <c r="H2829">
        <f>IF(F2829="","",IF(F2829&gt;0,10*F2829^2,0))</f>
        <v/>
      </c>
    </row>
    <row r="2830">
      <c r="A2830">
        <f>Input!A2830</f>
        <v/>
      </c>
      <c r="B2830">
        <f>IF(ISNUMBER(Input!B2830),IF(AND(Input!B2830&gt;=20,Input!B2830&lt;=700),Input!B2830,""),"")</f>
        <v/>
      </c>
      <c r="C2830">
        <f>IF(B2830="","",INT(A2830))</f>
        <v/>
      </c>
      <c r="D2830">
        <f>IF(B2830="","",HOUR(A2830))</f>
        <v/>
      </c>
      <c r="E2830">
        <f>IF(B2830="","",IF(INPUT!$I$1="","",IF(C2830&lt;(INT(INPUT!$I$1)-INPUT!$I$2),"Off Meds",IF(C2830&lt;=(INT(INPUT!$I$1)+INPUT!$I$2),"Washout","On Meds"))))</f>
        <v/>
      </c>
      <c r="F2830">
        <f>IF(B2830="","",1.509*(LN(B2830)^1.084-5.381))</f>
        <v/>
      </c>
      <c r="G2830">
        <f>IF(F2830="","",IF(F2830&lt;0,10*F2830^2,0))</f>
        <v/>
      </c>
      <c r="H2830">
        <f>IF(F2830="","",IF(F2830&gt;0,10*F2830^2,0))</f>
        <v/>
      </c>
    </row>
    <row r="2831">
      <c r="A2831">
        <f>Input!A2831</f>
        <v/>
      </c>
      <c r="B2831">
        <f>IF(ISNUMBER(Input!B2831),IF(AND(Input!B2831&gt;=20,Input!B2831&lt;=700),Input!B2831,""),"")</f>
        <v/>
      </c>
      <c r="C2831">
        <f>IF(B2831="","",INT(A2831))</f>
        <v/>
      </c>
      <c r="D2831">
        <f>IF(B2831="","",HOUR(A2831))</f>
        <v/>
      </c>
      <c r="E2831">
        <f>IF(B2831="","",IF(INPUT!$I$1="","",IF(C2831&lt;(INT(INPUT!$I$1)-INPUT!$I$2),"Off Meds",IF(C2831&lt;=(INT(INPUT!$I$1)+INPUT!$I$2),"Washout","On Meds"))))</f>
        <v/>
      </c>
      <c r="F2831">
        <f>IF(B2831="","",1.509*(LN(B2831)^1.084-5.381))</f>
        <v/>
      </c>
      <c r="G2831">
        <f>IF(F2831="","",IF(F2831&lt;0,10*F2831^2,0))</f>
        <v/>
      </c>
      <c r="H2831">
        <f>IF(F2831="","",IF(F2831&gt;0,10*F2831^2,0))</f>
        <v/>
      </c>
    </row>
    <row r="2832">
      <c r="A2832">
        <f>Input!A2832</f>
        <v/>
      </c>
      <c r="B2832">
        <f>IF(ISNUMBER(Input!B2832),IF(AND(Input!B2832&gt;=20,Input!B2832&lt;=700),Input!B2832,""),"")</f>
        <v/>
      </c>
      <c r="C2832">
        <f>IF(B2832="","",INT(A2832))</f>
        <v/>
      </c>
      <c r="D2832">
        <f>IF(B2832="","",HOUR(A2832))</f>
        <v/>
      </c>
      <c r="E2832">
        <f>IF(B2832="","",IF(INPUT!$I$1="","",IF(C2832&lt;(INT(INPUT!$I$1)-INPUT!$I$2),"Off Meds",IF(C2832&lt;=(INT(INPUT!$I$1)+INPUT!$I$2),"Washout","On Meds"))))</f>
        <v/>
      </c>
      <c r="F2832">
        <f>IF(B2832="","",1.509*(LN(B2832)^1.084-5.381))</f>
        <v/>
      </c>
      <c r="G2832">
        <f>IF(F2832="","",IF(F2832&lt;0,10*F2832^2,0))</f>
        <v/>
      </c>
      <c r="H2832">
        <f>IF(F2832="","",IF(F2832&gt;0,10*F2832^2,0))</f>
        <v/>
      </c>
    </row>
    <row r="2833">
      <c r="A2833">
        <f>Input!A2833</f>
        <v/>
      </c>
      <c r="B2833">
        <f>IF(ISNUMBER(Input!B2833),IF(AND(Input!B2833&gt;=20,Input!B2833&lt;=700),Input!B2833,""),"")</f>
        <v/>
      </c>
      <c r="C2833">
        <f>IF(B2833="","",INT(A2833))</f>
        <v/>
      </c>
      <c r="D2833">
        <f>IF(B2833="","",HOUR(A2833))</f>
        <v/>
      </c>
      <c r="E2833">
        <f>IF(B2833="","",IF(INPUT!$I$1="","",IF(C2833&lt;(INT(INPUT!$I$1)-INPUT!$I$2),"Off Meds",IF(C2833&lt;=(INT(INPUT!$I$1)+INPUT!$I$2),"Washout","On Meds"))))</f>
        <v/>
      </c>
      <c r="F2833">
        <f>IF(B2833="","",1.509*(LN(B2833)^1.084-5.381))</f>
        <v/>
      </c>
      <c r="G2833">
        <f>IF(F2833="","",IF(F2833&lt;0,10*F2833^2,0))</f>
        <v/>
      </c>
      <c r="H2833">
        <f>IF(F2833="","",IF(F2833&gt;0,10*F2833^2,0))</f>
        <v/>
      </c>
    </row>
    <row r="2834">
      <c r="A2834">
        <f>Input!A2834</f>
        <v/>
      </c>
      <c r="B2834">
        <f>IF(ISNUMBER(Input!B2834),IF(AND(Input!B2834&gt;=20,Input!B2834&lt;=700),Input!B2834,""),"")</f>
        <v/>
      </c>
      <c r="C2834">
        <f>IF(B2834="","",INT(A2834))</f>
        <v/>
      </c>
      <c r="D2834">
        <f>IF(B2834="","",HOUR(A2834))</f>
        <v/>
      </c>
      <c r="E2834">
        <f>IF(B2834="","",IF(INPUT!$I$1="","",IF(C2834&lt;(INT(INPUT!$I$1)-INPUT!$I$2),"Off Meds",IF(C2834&lt;=(INT(INPUT!$I$1)+INPUT!$I$2),"Washout","On Meds"))))</f>
        <v/>
      </c>
      <c r="F2834">
        <f>IF(B2834="","",1.509*(LN(B2834)^1.084-5.381))</f>
        <v/>
      </c>
      <c r="G2834">
        <f>IF(F2834="","",IF(F2834&lt;0,10*F2834^2,0))</f>
        <v/>
      </c>
      <c r="H2834">
        <f>IF(F2834="","",IF(F2834&gt;0,10*F2834^2,0))</f>
        <v/>
      </c>
    </row>
    <row r="2835">
      <c r="A2835">
        <f>Input!A2835</f>
        <v/>
      </c>
      <c r="B2835">
        <f>IF(ISNUMBER(Input!B2835),IF(AND(Input!B2835&gt;=20,Input!B2835&lt;=700),Input!B2835,""),"")</f>
        <v/>
      </c>
      <c r="C2835">
        <f>IF(B2835="","",INT(A2835))</f>
        <v/>
      </c>
      <c r="D2835">
        <f>IF(B2835="","",HOUR(A2835))</f>
        <v/>
      </c>
      <c r="E2835">
        <f>IF(B2835="","",IF(INPUT!$I$1="","",IF(C2835&lt;(INT(INPUT!$I$1)-INPUT!$I$2),"Off Meds",IF(C2835&lt;=(INT(INPUT!$I$1)+INPUT!$I$2),"Washout","On Meds"))))</f>
        <v/>
      </c>
      <c r="F2835">
        <f>IF(B2835="","",1.509*(LN(B2835)^1.084-5.381))</f>
        <v/>
      </c>
      <c r="G2835">
        <f>IF(F2835="","",IF(F2835&lt;0,10*F2835^2,0))</f>
        <v/>
      </c>
      <c r="H2835">
        <f>IF(F2835="","",IF(F2835&gt;0,10*F2835^2,0))</f>
        <v/>
      </c>
    </row>
    <row r="2836">
      <c r="A2836">
        <f>Input!A2836</f>
        <v/>
      </c>
      <c r="B2836">
        <f>IF(ISNUMBER(Input!B2836),IF(AND(Input!B2836&gt;=20,Input!B2836&lt;=700),Input!B2836,""),"")</f>
        <v/>
      </c>
      <c r="C2836">
        <f>IF(B2836="","",INT(A2836))</f>
        <v/>
      </c>
      <c r="D2836">
        <f>IF(B2836="","",HOUR(A2836))</f>
        <v/>
      </c>
      <c r="E2836">
        <f>IF(B2836="","",IF(INPUT!$I$1="","",IF(C2836&lt;(INT(INPUT!$I$1)-INPUT!$I$2),"Off Meds",IF(C2836&lt;=(INT(INPUT!$I$1)+INPUT!$I$2),"Washout","On Meds"))))</f>
        <v/>
      </c>
      <c r="F2836">
        <f>IF(B2836="","",1.509*(LN(B2836)^1.084-5.381))</f>
        <v/>
      </c>
      <c r="G2836">
        <f>IF(F2836="","",IF(F2836&lt;0,10*F2836^2,0))</f>
        <v/>
      </c>
      <c r="H2836">
        <f>IF(F2836="","",IF(F2836&gt;0,10*F2836^2,0))</f>
        <v/>
      </c>
    </row>
    <row r="2837">
      <c r="A2837">
        <f>Input!A2837</f>
        <v/>
      </c>
      <c r="B2837">
        <f>IF(ISNUMBER(Input!B2837),IF(AND(Input!B2837&gt;=20,Input!B2837&lt;=700),Input!B2837,""),"")</f>
        <v/>
      </c>
      <c r="C2837">
        <f>IF(B2837="","",INT(A2837))</f>
        <v/>
      </c>
      <c r="D2837">
        <f>IF(B2837="","",HOUR(A2837))</f>
        <v/>
      </c>
      <c r="E2837">
        <f>IF(B2837="","",IF(INPUT!$I$1="","",IF(C2837&lt;(INT(INPUT!$I$1)-INPUT!$I$2),"Off Meds",IF(C2837&lt;=(INT(INPUT!$I$1)+INPUT!$I$2),"Washout","On Meds"))))</f>
        <v/>
      </c>
      <c r="F2837">
        <f>IF(B2837="","",1.509*(LN(B2837)^1.084-5.381))</f>
        <v/>
      </c>
      <c r="G2837">
        <f>IF(F2837="","",IF(F2837&lt;0,10*F2837^2,0))</f>
        <v/>
      </c>
      <c r="H2837">
        <f>IF(F2837="","",IF(F2837&gt;0,10*F2837^2,0))</f>
        <v/>
      </c>
    </row>
    <row r="2838">
      <c r="A2838">
        <f>Input!A2838</f>
        <v/>
      </c>
      <c r="B2838">
        <f>IF(ISNUMBER(Input!B2838),IF(AND(Input!B2838&gt;=20,Input!B2838&lt;=700),Input!B2838,""),"")</f>
        <v/>
      </c>
      <c r="C2838">
        <f>IF(B2838="","",INT(A2838))</f>
        <v/>
      </c>
      <c r="D2838">
        <f>IF(B2838="","",HOUR(A2838))</f>
        <v/>
      </c>
      <c r="E2838">
        <f>IF(B2838="","",IF(INPUT!$I$1="","",IF(C2838&lt;(INT(INPUT!$I$1)-INPUT!$I$2),"Off Meds",IF(C2838&lt;=(INT(INPUT!$I$1)+INPUT!$I$2),"Washout","On Meds"))))</f>
        <v/>
      </c>
      <c r="F2838">
        <f>IF(B2838="","",1.509*(LN(B2838)^1.084-5.381))</f>
        <v/>
      </c>
      <c r="G2838">
        <f>IF(F2838="","",IF(F2838&lt;0,10*F2838^2,0))</f>
        <v/>
      </c>
      <c r="H2838">
        <f>IF(F2838="","",IF(F2838&gt;0,10*F2838^2,0))</f>
        <v/>
      </c>
    </row>
    <row r="2839">
      <c r="A2839">
        <f>Input!A2839</f>
        <v/>
      </c>
      <c r="B2839">
        <f>IF(ISNUMBER(Input!B2839),IF(AND(Input!B2839&gt;=20,Input!B2839&lt;=700),Input!B2839,""),"")</f>
        <v/>
      </c>
      <c r="C2839">
        <f>IF(B2839="","",INT(A2839))</f>
        <v/>
      </c>
      <c r="D2839">
        <f>IF(B2839="","",HOUR(A2839))</f>
        <v/>
      </c>
      <c r="E2839">
        <f>IF(B2839="","",IF(INPUT!$I$1="","",IF(C2839&lt;(INT(INPUT!$I$1)-INPUT!$I$2),"Off Meds",IF(C2839&lt;=(INT(INPUT!$I$1)+INPUT!$I$2),"Washout","On Meds"))))</f>
        <v/>
      </c>
      <c r="F2839">
        <f>IF(B2839="","",1.509*(LN(B2839)^1.084-5.381))</f>
        <v/>
      </c>
      <c r="G2839">
        <f>IF(F2839="","",IF(F2839&lt;0,10*F2839^2,0))</f>
        <v/>
      </c>
      <c r="H2839">
        <f>IF(F2839="","",IF(F2839&gt;0,10*F2839^2,0))</f>
        <v/>
      </c>
    </row>
    <row r="2840">
      <c r="A2840">
        <f>Input!A2840</f>
        <v/>
      </c>
      <c r="B2840">
        <f>IF(ISNUMBER(Input!B2840),IF(AND(Input!B2840&gt;=20,Input!B2840&lt;=700),Input!B2840,""),"")</f>
        <v/>
      </c>
      <c r="C2840">
        <f>IF(B2840="","",INT(A2840))</f>
        <v/>
      </c>
      <c r="D2840">
        <f>IF(B2840="","",HOUR(A2840))</f>
        <v/>
      </c>
      <c r="E2840">
        <f>IF(B2840="","",IF(INPUT!$I$1="","",IF(C2840&lt;(INT(INPUT!$I$1)-INPUT!$I$2),"Off Meds",IF(C2840&lt;=(INT(INPUT!$I$1)+INPUT!$I$2),"Washout","On Meds"))))</f>
        <v/>
      </c>
      <c r="F2840">
        <f>IF(B2840="","",1.509*(LN(B2840)^1.084-5.381))</f>
        <v/>
      </c>
      <c r="G2840">
        <f>IF(F2840="","",IF(F2840&lt;0,10*F2840^2,0))</f>
        <v/>
      </c>
      <c r="H2840">
        <f>IF(F2840="","",IF(F2840&gt;0,10*F2840^2,0))</f>
        <v/>
      </c>
    </row>
    <row r="2841">
      <c r="A2841">
        <f>Input!A2841</f>
        <v/>
      </c>
      <c r="B2841">
        <f>IF(ISNUMBER(Input!B2841),IF(AND(Input!B2841&gt;=20,Input!B2841&lt;=700),Input!B2841,""),"")</f>
        <v/>
      </c>
      <c r="C2841">
        <f>IF(B2841="","",INT(A2841))</f>
        <v/>
      </c>
      <c r="D2841">
        <f>IF(B2841="","",HOUR(A2841))</f>
        <v/>
      </c>
      <c r="E2841">
        <f>IF(B2841="","",IF(INPUT!$I$1="","",IF(C2841&lt;(INT(INPUT!$I$1)-INPUT!$I$2),"Off Meds",IF(C2841&lt;=(INT(INPUT!$I$1)+INPUT!$I$2),"Washout","On Meds"))))</f>
        <v/>
      </c>
      <c r="F2841">
        <f>IF(B2841="","",1.509*(LN(B2841)^1.084-5.381))</f>
        <v/>
      </c>
      <c r="G2841">
        <f>IF(F2841="","",IF(F2841&lt;0,10*F2841^2,0))</f>
        <v/>
      </c>
      <c r="H2841">
        <f>IF(F2841="","",IF(F2841&gt;0,10*F2841^2,0))</f>
        <v/>
      </c>
    </row>
    <row r="2842">
      <c r="A2842">
        <f>Input!A2842</f>
        <v/>
      </c>
      <c r="B2842">
        <f>IF(ISNUMBER(Input!B2842),IF(AND(Input!B2842&gt;=20,Input!B2842&lt;=700),Input!B2842,""),"")</f>
        <v/>
      </c>
      <c r="C2842">
        <f>IF(B2842="","",INT(A2842))</f>
        <v/>
      </c>
      <c r="D2842">
        <f>IF(B2842="","",HOUR(A2842))</f>
        <v/>
      </c>
      <c r="E2842">
        <f>IF(B2842="","",IF(INPUT!$I$1="","",IF(C2842&lt;(INT(INPUT!$I$1)-INPUT!$I$2),"Off Meds",IF(C2842&lt;=(INT(INPUT!$I$1)+INPUT!$I$2),"Washout","On Meds"))))</f>
        <v/>
      </c>
      <c r="F2842">
        <f>IF(B2842="","",1.509*(LN(B2842)^1.084-5.381))</f>
        <v/>
      </c>
      <c r="G2842">
        <f>IF(F2842="","",IF(F2842&lt;0,10*F2842^2,0))</f>
        <v/>
      </c>
      <c r="H2842">
        <f>IF(F2842="","",IF(F2842&gt;0,10*F2842^2,0))</f>
        <v/>
      </c>
    </row>
    <row r="2843">
      <c r="A2843">
        <f>Input!A2843</f>
        <v/>
      </c>
      <c r="B2843">
        <f>IF(ISNUMBER(Input!B2843),IF(AND(Input!B2843&gt;=20,Input!B2843&lt;=700),Input!B2843,""),"")</f>
        <v/>
      </c>
      <c r="C2843">
        <f>IF(B2843="","",INT(A2843))</f>
        <v/>
      </c>
      <c r="D2843">
        <f>IF(B2843="","",HOUR(A2843))</f>
        <v/>
      </c>
      <c r="E2843">
        <f>IF(B2843="","",IF(INPUT!$I$1="","",IF(C2843&lt;(INT(INPUT!$I$1)-INPUT!$I$2),"Off Meds",IF(C2843&lt;=(INT(INPUT!$I$1)+INPUT!$I$2),"Washout","On Meds"))))</f>
        <v/>
      </c>
      <c r="F2843">
        <f>IF(B2843="","",1.509*(LN(B2843)^1.084-5.381))</f>
        <v/>
      </c>
      <c r="G2843">
        <f>IF(F2843="","",IF(F2843&lt;0,10*F2843^2,0))</f>
        <v/>
      </c>
      <c r="H2843">
        <f>IF(F2843="","",IF(F2843&gt;0,10*F2843^2,0))</f>
        <v/>
      </c>
    </row>
    <row r="2844">
      <c r="A2844">
        <f>Input!A2844</f>
        <v/>
      </c>
      <c r="B2844">
        <f>IF(ISNUMBER(Input!B2844),IF(AND(Input!B2844&gt;=20,Input!B2844&lt;=700),Input!B2844,""),"")</f>
        <v/>
      </c>
      <c r="C2844">
        <f>IF(B2844="","",INT(A2844))</f>
        <v/>
      </c>
      <c r="D2844">
        <f>IF(B2844="","",HOUR(A2844))</f>
        <v/>
      </c>
      <c r="E2844">
        <f>IF(B2844="","",IF(INPUT!$I$1="","",IF(C2844&lt;(INT(INPUT!$I$1)-INPUT!$I$2),"Off Meds",IF(C2844&lt;=(INT(INPUT!$I$1)+INPUT!$I$2),"Washout","On Meds"))))</f>
        <v/>
      </c>
      <c r="F2844">
        <f>IF(B2844="","",1.509*(LN(B2844)^1.084-5.381))</f>
        <v/>
      </c>
      <c r="G2844">
        <f>IF(F2844="","",IF(F2844&lt;0,10*F2844^2,0))</f>
        <v/>
      </c>
      <c r="H2844">
        <f>IF(F2844="","",IF(F2844&gt;0,10*F2844^2,0))</f>
        <v/>
      </c>
    </row>
    <row r="2845">
      <c r="A2845">
        <f>Input!A2845</f>
        <v/>
      </c>
      <c r="B2845">
        <f>IF(ISNUMBER(Input!B2845),IF(AND(Input!B2845&gt;=20,Input!B2845&lt;=700),Input!B2845,""),"")</f>
        <v/>
      </c>
      <c r="C2845">
        <f>IF(B2845="","",INT(A2845))</f>
        <v/>
      </c>
      <c r="D2845">
        <f>IF(B2845="","",HOUR(A2845))</f>
        <v/>
      </c>
      <c r="E2845">
        <f>IF(B2845="","",IF(INPUT!$I$1="","",IF(C2845&lt;(INT(INPUT!$I$1)-INPUT!$I$2),"Off Meds",IF(C2845&lt;=(INT(INPUT!$I$1)+INPUT!$I$2),"Washout","On Meds"))))</f>
        <v/>
      </c>
      <c r="F2845">
        <f>IF(B2845="","",1.509*(LN(B2845)^1.084-5.381))</f>
        <v/>
      </c>
      <c r="G2845">
        <f>IF(F2845="","",IF(F2845&lt;0,10*F2845^2,0))</f>
        <v/>
      </c>
      <c r="H2845">
        <f>IF(F2845="","",IF(F2845&gt;0,10*F2845^2,0))</f>
        <v/>
      </c>
    </row>
    <row r="2846">
      <c r="A2846">
        <f>Input!A2846</f>
        <v/>
      </c>
      <c r="B2846">
        <f>IF(ISNUMBER(Input!B2846),IF(AND(Input!B2846&gt;=20,Input!B2846&lt;=700),Input!B2846,""),"")</f>
        <v/>
      </c>
      <c r="C2846">
        <f>IF(B2846="","",INT(A2846))</f>
        <v/>
      </c>
      <c r="D2846">
        <f>IF(B2846="","",HOUR(A2846))</f>
        <v/>
      </c>
      <c r="E2846">
        <f>IF(B2846="","",IF(INPUT!$I$1="","",IF(C2846&lt;(INT(INPUT!$I$1)-INPUT!$I$2),"Off Meds",IF(C2846&lt;=(INT(INPUT!$I$1)+INPUT!$I$2),"Washout","On Meds"))))</f>
        <v/>
      </c>
      <c r="F2846">
        <f>IF(B2846="","",1.509*(LN(B2846)^1.084-5.381))</f>
        <v/>
      </c>
      <c r="G2846">
        <f>IF(F2846="","",IF(F2846&lt;0,10*F2846^2,0))</f>
        <v/>
      </c>
      <c r="H2846">
        <f>IF(F2846="","",IF(F2846&gt;0,10*F2846^2,0))</f>
        <v/>
      </c>
    </row>
    <row r="2847">
      <c r="A2847">
        <f>Input!A2847</f>
        <v/>
      </c>
      <c r="B2847">
        <f>IF(ISNUMBER(Input!B2847),IF(AND(Input!B2847&gt;=20,Input!B2847&lt;=700),Input!B2847,""),"")</f>
        <v/>
      </c>
      <c r="C2847">
        <f>IF(B2847="","",INT(A2847))</f>
        <v/>
      </c>
      <c r="D2847">
        <f>IF(B2847="","",HOUR(A2847))</f>
        <v/>
      </c>
      <c r="E2847">
        <f>IF(B2847="","",IF(INPUT!$I$1="","",IF(C2847&lt;(INT(INPUT!$I$1)-INPUT!$I$2),"Off Meds",IF(C2847&lt;=(INT(INPUT!$I$1)+INPUT!$I$2),"Washout","On Meds"))))</f>
        <v/>
      </c>
      <c r="F2847">
        <f>IF(B2847="","",1.509*(LN(B2847)^1.084-5.381))</f>
        <v/>
      </c>
      <c r="G2847">
        <f>IF(F2847="","",IF(F2847&lt;0,10*F2847^2,0))</f>
        <v/>
      </c>
      <c r="H2847">
        <f>IF(F2847="","",IF(F2847&gt;0,10*F2847^2,0))</f>
        <v/>
      </c>
    </row>
    <row r="2848">
      <c r="A2848">
        <f>Input!A2848</f>
        <v/>
      </c>
      <c r="B2848">
        <f>IF(ISNUMBER(Input!B2848),IF(AND(Input!B2848&gt;=20,Input!B2848&lt;=700),Input!B2848,""),"")</f>
        <v/>
      </c>
      <c r="C2848">
        <f>IF(B2848="","",INT(A2848))</f>
        <v/>
      </c>
      <c r="D2848">
        <f>IF(B2848="","",HOUR(A2848))</f>
        <v/>
      </c>
      <c r="E2848">
        <f>IF(B2848="","",IF(INPUT!$I$1="","",IF(C2848&lt;(INT(INPUT!$I$1)-INPUT!$I$2),"Off Meds",IF(C2848&lt;=(INT(INPUT!$I$1)+INPUT!$I$2),"Washout","On Meds"))))</f>
        <v/>
      </c>
      <c r="F2848">
        <f>IF(B2848="","",1.509*(LN(B2848)^1.084-5.381))</f>
        <v/>
      </c>
      <c r="G2848">
        <f>IF(F2848="","",IF(F2848&lt;0,10*F2848^2,0))</f>
        <v/>
      </c>
      <c r="H2848">
        <f>IF(F2848="","",IF(F2848&gt;0,10*F2848^2,0))</f>
        <v/>
      </c>
    </row>
    <row r="2849">
      <c r="A2849">
        <f>Input!A2849</f>
        <v/>
      </c>
      <c r="B2849">
        <f>IF(ISNUMBER(Input!B2849),IF(AND(Input!B2849&gt;=20,Input!B2849&lt;=700),Input!B2849,""),"")</f>
        <v/>
      </c>
      <c r="C2849">
        <f>IF(B2849="","",INT(A2849))</f>
        <v/>
      </c>
      <c r="D2849">
        <f>IF(B2849="","",HOUR(A2849))</f>
        <v/>
      </c>
      <c r="E2849">
        <f>IF(B2849="","",IF(INPUT!$I$1="","",IF(C2849&lt;(INT(INPUT!$I$1)-INPUT!$I$2),"Off Meds",IF(C2849&lt;=(INT(INPUT!$I$1)+INPUT!$I$2),"Washout","On Meds"))))</f>
        <v/>
      </c>
      <c r="F2849">
        <f>IF(B2849="","",1.509*(LN(B2849)^1.084-5.381))</f>
        <v/>
      </c>
      <c r="G2849">
        <f>IF(F2849="","",IF(F2849&lt;0,10*F2849^2,0))</f>
        <v/>
      </c>
      <c r="H2849">
        <f>IF(F2849="","",IF(F2849&gt;0,10*F2849^2,0))</f>
        <v/>
      </c>
    </row>
    <row r="2850">
      <c r="A2850">
        <f>Input!A2850</f>
        <v/>
      </c>
      <c r="B2850">
        <f>IF(ISNUMBER(Input!B2850),IF(AND(Input!B2850&gt;=20,Input!B2850&lt;=700),Input!B2850,""),"")</f>
        <v/>
      </c>
      <c r="C2850">
        <f>IF(B2850="","",INT(A2850))</f>
        <v/>
      </c>
      <c r="D2850">
        <f>IF(B2850="","",HOUR(A2850))</f>
        <v/>
      </c>
      <c r="E2850">
        <f>IF(B2850="","",IF(INPUT!$I$1="","",IF(C2850&lt;(INT(INPUT!$I$1)-INPUT!$I$2),"Off Meds",IF(C2850&lt;=(INT(INPUT!$I$1)+INPUT!$I$2),"Washout","On Meds"))))</f>
        <v/>
      </c>
      <c r="F2850">
        <f>IF(B2850="","",1.509*(LN(B2850)^1.084-5.381))</f>
        <v/>
      </c>
      <c r="G2850">
        <f>IF(F2850="","",IF(F2850&lt;0,10*F2850^2,0))</f>
        <v/>
      </c>
      <c r="H2850">
        <f>IF(F2850="","",IF(F2850&gt;0,10*F2850^2,0))</f>
        <v/>
      </c>
    </row>
    <row r="2851">
      <c r="A2851">
        <f>Input!A2851</f>
        <v/>
      </c>
      <c r="B2851">
        <f>IF(ISNUMBER(Input!B2851),IF(AND(Input!B2851&gt;=20,Input!B2851&lt;=700),Input!B2851,""),"")</f>
        <v/>
      </c>
      <c r="C2851">
        <f>IF(B2851="","",INT(A2851))</f>
        <v/>
      </c>
      <c r="D2851">
        <f>IF(B2851="","",HOUR(A2851))</f>
        <v/>
      </c>
      <c r="E2851">
        <f>IF(B2851="","",IF(INPUT!$I$1="","",IF(C2851&lt;(INT(INPUT!$I$1)-INPUT!$I$2),"Off Meds",IF(C2851&lt;=(INT(INPUT!$I$1)+INPUT!$I$2),"Washout","On Meds"))))</f>
        <v/>
      </c>
      <c r="F2851">
        <f>IF(B2851="","",1.509*(LN(B2851)^1.084-5.381))</f>
        <v/>
      </c>
      <c r="G2851">
        <f>IF(F2851="","",IF(F2851&lt;0,10*F2851^2,0))</f>
        <v/>
      </c>
      <c r="H2851">
        <f>IF(F2851="","",IF(F2851&gt;0,10*F2851^2,0))</f>
        <v/>
      </c>
    </row>
    <row r="2852">
      <c r="A2852">
        <f>Input!A2852</f>
        <v/>
      </c>
      <c r="B2852">
        <f>IF(ISNUMBER(Input!B2852),IF(AND(Input!B2852&gt;=20,Input!B2852&lt;=700),Input!B2852,""),"")</f>
        <v/>
      </c>
      <c r="C2852">
        <f>IF(B2852="","",INT(A2852))</f>
        <v/>
      </c>
      <c r="D2852">
        <f>IF(B2852="","",HOUR(A2852))</f>
        <v/>
      </c>
      <c r="E2852">
        <f>IF(B2852="","",IF(INPUT!$I$1="","",IF(C2852&lt;(INT(INPUT!$I$1)-INPUT!$I$2),"Off Meds",IF(C2852&lt;=(INT(INPUT!$I$1)+INPUT!$I$2),"Washout","On Meds"))))</f>
        <v/>
      </c>
      <c r="F2852">
        <f>IF(B2852="","",1.509*(LN(B2852)^1.084-5.381))</f>
        <v/>
      </c>
      <c r="G2852">
        <f>IF(F2852="","",IF(F2852&lt;0,10*F2852^2,0))</f>
        <v/>
      </c>
      <c r="H2852">
        <f>IF(F2852="","",IF(F2852&gt;0,10*F2852^2,0))</f>
        <v/>
      </c>
    </row>
    <row r="2853">
      <c r="A2853">
        <f>Input!A2853</f>
        <v/>
      </c>
      <c r="B2853">
        <f>IF(ISNUMBER(Input!B2853),IF(AND(Input!B2853&gt;=20,Input!B2853&lt;=700),Input!B2853,""),"")</f>
        <v/>
      </c>
      <c r="C2853">
        <f>IF(B2853="","",INT(A2853))</f>
        <v/>
      </c>
      <c r="D2853">
        <f>IF(B2853="","",HOUR(A2853))</f>
        <v/>
      </c>
      <c r="E2853">
        <f>IF(B2853="","",IF(INPUT!$I$1="","",IF(C2853&lt;(INT(INPUT!$I$1)-INPUT!$I$2),"Off Meds",IF(C2853&lt;=(INT(INPUT!$I$1)+INPUT!$I$2),"Washout","On Meds"))))</f>
        <v/>
      </c>
      <c r="F2853">
        <f>IF(B2853="","",1.509*(LN(B2853)^1.084-5.381))</f>
        <v/>
      </c>
      <c r="G2853">
        <f>IF(F2853="","",IF(F2853&lt;0,10*F2853^2,0))</f>
        <v/>
      </c>
      <c r="H2853">
        <f>IF(F2853="","",IF(F2853&gt;0,10*F2853^2,0))</f>
        <v/>
      </c>
    </row>
    <row r="2854">
      <c r="A2854">
        <f>Input!A2854</f>
        <v/>
      </c>
      <c r="B2854">
        <f>IF(ISNUMBER(Input!B2854),IF(AND(Input!B2854&gt;=20,Input!B2854&lt;=700),Input!B2854,""),"")</f>
        <v/>
      </c>
      <c r="C2854">
        <f>IF(B2854="","",INT(A2854))</f>
        <v/>
      </c>
      <c r="D2854">
        <f>IF(B2854="","",HOUR(A2854))</f>
        <v/>
      </c>
      <c r="E2854">
        <f>IF(B2854="","",IF(INPUT!$I$1="","",IF(C2854&lt;(INT(INPUT!$I$1)-INPUT!$I$2),"Off Meds",IF(C2854&lt;=(INT(INPUT!$I$1)+INPUT!$I$2),"Washout","On Meds"))))</f>
        <v/>
      </c>
      <c r="F2854">
        <f>IF(B2854="","",1.509*(LN(B2854)^1.084-5.381))</f>
        <v/>
      </c>
      <c r="G2854">
        <f>IF(F2854="","",IF(F2854&lt;0,10*F2854^2,0))</f>
        <v/>
      </c>
      <c r="H2854">
        <f>IF(F2854="","",IF(F2854&gt;0,10*F2854^2,0))</f>
        <v/>
      </c>
    </row>
    <row r="2855">
      <c r="A2855">
        <f>Input!A2855</f>
        <v/>
      </c>
      <c r="B2855">
        <f>IF(ISNUMBER(Input!B2855),IF(AND(Input!B2855&gt;=20,Input!B2855&lt;=700),Input!B2855,""),"")</f>
        <v/>
      </c>
      <c r="C2855">
        <f>IF(B2855="","",INT(A2855))</f>
        <v/>
      </c>
      <c r="D2855">
        <f>IF(B2855="","",HOUR(A2855))</f>
        <v/>
      </c>
      <c r="E2855">
        <f>IF(B2855="","",IF(INPUT!$I$1="","",IF(C2855&lt;(INT(INPUT!$I$1)-INPUT!$I$2),"Off Meds",IF(C2855&lt;=(INT(INPUT!$I$1)+INPUT!$I$2),"Washout","On Meds"))))</f>
        <v/>
      </c>
      <c r="F2855">
        <f>IF(B2855="","",1.509*(LN(B2855)^1.084-5.381))</f>
        <v/>
      </c>
      <c r="G2855">
        <f>IF(F2855="","",IF(F2855&lt;0,10*F2855^2,0))</f>
        <v/>
      </c>
      <c r="H2855">
        <f>IF(F2855="","",IF(F2855&gt;0,10*F2855^2,0))</f>
        <v/>
      </c>
    </row>
    <row r="2856">
      <c r="A2856">
        <f>Input!A2856</f>
        <v/>
      </c>
      <c r="B2856">
        <f>IF(ISNUMBER(Input!B2856),IF(AND(Input!B2856&gt;=20,Input!B2856&lt;=700),Input!B2856,""),"")</f>
        <v/>
      </c>
      <c r="C2856">
        <f>IF(B2856="","",INT(A2856))</f>
        <v/>
      </c>
      <c r="D2856">
        <f>IF(B2856="","",HOUR(A2856))</f>
        <v/>
      </c>
      <c r="E2856">
        <f>IF(B2856="","",IF(INPUT!$I$1="","",IF(C2856&lt;(INT(INPUT!$I$1)-INPUT!$I$2),"Off Meds",IF(C2856&lt;=(INT(INPUT!$I$1)+INPUT!$I$2),"Washout","On Meds"))))</f>
        <v/>
      </c>
      <c r="F2856">
        <f>IF(B2856="","",1.509*(LN(B2856)^1.084-5.381))</f>
        <v/>
      </c>
      <c r="G2856">
        <f>IF(F2856="","",IF(F2856&lt;0,10*F2856^2,0))</f>
        <v/>
      </c>
      <c r="H2856">
        <f>IF(F2856="","",IF(F2856&gt;0,10*F2856^2,0))</f>
        <v/>
      </c>
    </row>
    <row r="2857">
      <c r="A2857">
        <f>Input!A2857</f>
        <v/>
      </c>
      <c r="B2857">
        <f>IF(ISNUMBER(Input!B2857),IF(AND(Input!B2857&gt;=20,Input!B2857&lt;=700),Input!B2857,""),"")</f>
        <v/>
      </c>
      <c r="C2857">
        <f>IF(B2857="","",INT(A2857))</f>
        <v/>
      </c>
      <c r="D2857">
        <f>IF(B2857="","",HOUR(A2857))</f>
        <v/>
      </c>
      <c r="E2857">
        <f>IF(B2857="","",IF(INPUT!$I$1="","",IF(C2857&lt;(INT(INPUT!$I$1)-INPUT!$I$2),"Off Meds",IF(C2857&lt;=(INT(INPUT!$I$1)+INPUT!$I$2),"Washout","On Meds"))))</f>
        <v/>
      </c>
      <c r="F2857">
        <f>IF(B2857="","",1.509*(LN(B2857)^1.084-5.381))</f>
        <v/>
      </c>
      <c r="G2857">
        <f>IF(F2857="","",IF(F2857&lt;0,10*F2857^2,0))</f>
        <v/>
      </c>
      <c r="H2857">
        <f>IF(F2857="","",IF(F2857&gt;0,10*F2857^2,0))</f>
        <v/>
      </c>
    </row>
    <row r="2858">
      <c r="A2858">
        <f>Input!A2858</f>
        <v/>
      </c>
      <c r="B2858">
        <f>IF(ISNUMBER(Input!B2858),IF(AND(Input!B2858&gt;=20,Input!B2858&lt;=700),Input!B2858,""),"")</f>
        <v/>
      </c>
      <c r="C2858">
        <f>IF(B2858="","",INT(A2858))</f>
        <v/>
      </c>
      <c r="D2858">
        <f>IF(B2858="","",HOUR(A2858))</f>
        <v/>
      </c>
      <c r="E2858">
        <f>IF(B2858="","",IF(INPUT!$I$1="","",IF(C2858&lt;(INT(INPUT!$I$1)-INPUT!$I$2),"Off Meds",IF(C2858&lt;=(INT(INPUT!$I$1)+INPUT!$I$2),"Washout","On Meds"))))</f>
        <v/>
      </c>
      <c r="F2858">
        <f>IF(B2858="","",1.509*(LN(B2858)^1.084-5.381))</f>
        <v/>
      </c>
      <c r="G2858">
        <f>IF(F2858="","",IF(F2858&lt;0,10*F2858^2,0))</f>
        <v/>
      </c>
      <c r="H2858">
        <f>IF(F2858="","",IF(F2858&gt;0,10*F2858^2,0))</f>
        <v/>
      </c>
    </row>
    <row r="2859">
      <c r="A2859">
        <f>Input!A2859</f>
        <v/>
      </c>
      <c r="B2859">
        <f>IF(ISNUMBER(Input!B2859),IF(AND(Input!B2859&gt;=20,Input!B2859&lt;=700),Input!B2859,""),"")</f>
        <v/>
      </c>
      <c r="C2859">
        <f>IF(B2859="","",INT(A2859))</f>
        <v/>
      </c>
      <c r="D2859">
        <f>IF(B2859="","",HOUR(A2859))</f>
        <v/>
      </c>
      <c r="E2859">
        <f>IF(B2859="","",IF(INPUT!$I$1="","",IF(C2859&lt;(INT(INPUT!$I$1)-INPUT!$I$2),"Off Meds",IF(C2859&lt;=(INT(INPUT!$I$1)+INPUT!$I$2),"Washout","On Meds"))))</f>
        <v/>
      </c>
      <c r="F2859">
        <f>IF(B2859="","",1.509*(LN(B2859)^1.084-5.381))</f>
        <v/>
      </c>
      <c r="G2859">
        <f>IF(F2859="","",IF(F2859&lt;0,10*F2859^2,0))</f>
        <v/>
      </c>
      <c r="H2859">
        <f>IF(F2859="","",IF(F2859&gt;0,10*F2859^2,0))</f>
        <v/>
      </c>
    </row>
    <row r="2860">
      <c r="A2860">
        <f>Input!A2860</f>
        <v/>
      </c>
      <c r="B2860">
        <f>IF(ISNUMBER(Input!B2860),IF(AND(Input!B2860&gt;=20,Input!B2860&lt;=700),Input!B2860,""),"")</f>
        <v/>
      </c>
      <c r="C2860">
        <f>IF(B2860="","",INT(A2860))</f>
        <v/>
      </c>
      <c r="D2860">
        <f>IF(B2860="","",HOUR(A2860))</f>
        <v/>
      </c>
      <c r="E2860">
        <f>IF(B2860="","",IF(INPUT!$I$1="","",IF(C2860&lt;(INT(INPUT!$I$1)-INPUT!$I$2),"Off Meds",IF(C2860&lt;=(INT(INPUT!$I$1)+INPUT!$I$2),"Washout","On Meds"))))</f>
        <v/>
      </c>
      <c r="F2860">
        <f>IF(B2860="","",1.509*(LN(B2860)^1.084-5.381))</f>
        <v/>
      </c>
      <c r="G2860">
        <f>IF(F2860="","",IF(F2860&lt;0,10*F2860^2,0))</f>
        <v/>
      </c>
      <c r="H2860">
        <f>IF(F2860="","",IF(F2860&gt;0,10*F2860^2,0))</f>
        <v/>
      </c>
    </row>
    <row r="2861">
      <c r="A2861">
        <f>Input!A2861</f>
        <v/>
      </c>
      <c r="B2861">
        <f>IF(ISNUMBER(Input!B2861),IF(AND(Input!B2861&gt;=20,Input!B2861&lt;=700),Input!B2861,""),"")</f>
        <v/>
      </c>
      <c r="C2861">
        <f>IF(B2861="","",INT(A2861))</f>
        <v/>
      </c>
      <c r="D2861">
        <f>IF(B2861="","",HOUR(A2861))</f>
        <v/>
      </c>
      <c r="E2861">
        <f>IF(B2861="","",IF(INPUT!$I$1="","",IF(C2861&lt;(INT(INPUT!$I$1)-INPUT!$I$2),"Off Meds",IF(C2861&lt;=(INT(INPUT!$I$1)+INPUT!$I$2),"Washout","On Meds"))))</f>
        <v/>
      </c>
      <c r="F2861">
        <f>IF(B2861="","",1.509*(LN(B2861)^1.084-5.381))</f>
        <v/>
      </c>
      <c r="G2861">
        <f>IF(F2861="","",IF(F2861&lt;0,10*F2861^2,0))</f>
        <v/>
      </c>
      <c r="H2861">
        <f>IF(F2861="","",IF(F2861&gt;0,10*F2861^2,0))</f>
        <v/>
      </c>
    </row>
    <row r="2862">
      <c r="A2862">
        <f>Input!A2862</f>
        <v/>
      </c>
      <c r="B2862">
        <f>IF(ISNUMBER(Input!B2862),IF(AND(Input!B2862&gt;=20,Input!B2862&lt;=700),Input!B2862,""),"")</f>
        <v/>
      </c>
      <c r="C2862">
        <f>IF(B2862="","",INT(A2862))</f>
        <v/>
      </c>
      <c r="D2862">
        <f>IF(B2862="","",HOUR(A2862))</f>
        <v/>
      </c>
      <c r="E2862">
        <f>IF(B2862="","",IF(INPUT!$I$1="","",IF(C2862&lt;(INT(INPUT!$I$1)-INPUT!$I$2),"Off Meds",IF(C2862&lt;=(INT(INPUT!$I$1)+INPUT!$I$2),"Washout","On Meds"))))</f>
        <v/>
      </c>
      <c r="F2862">
        <f>IF(B2862="","",1.509*(LN(B2862)^1.084-5.381))</f>
        <v/>
      </c>
      <c r="G2862">
        <f>IF(F2862="","",IF(F2862&lt;0,10*F2862^2,0))</f>
        <v/>
      </c>
      <c r="H2862">
        <f>IF(F2862="","",IF(F2862&gt;0,10*F2862^2,0))</f>
        <v/>
      </c>
    </row>
    <row r="2863">
      <c r="A2863">
        <f>Input!A2863</f>
        <v/>
      </c>
      <c r="B2863">
        <f>IF(ISNUMBER(Input!B2863),IF(AND(Input!B2863&gt;=20,Input!B2863&lt;=700),Input!B2863,""),"")</f>
        <v/>
      </c>
      <c r="C2863">
        <f>IF(B2863="","",INT(A2863))</f>
        <v/>
      </c>
      <c r="D2863">
        <f>IF(B2863="","",HOUR(A2863))</f>
        <v/>
      </c>
      <c r="E2863">
        <f>IF(B2863="","",IF(INPUT!$I$1="","",IF(C2863&lt;(INT(INPUT!$I$1)-INPUT!$I$2),"Off Meds",IF(C2863&lt;=(INT(INPUT!$I$1)+INPUT!$I$2),"Washout","On Meds"))))</f>
        <v/>
      </c>
      <c r="F2863">
        <f>IF(B2863="","",1.509*(LN(B2863)^1.084-5.381))</f>
        <v/>
      </c>
      <c r="G2863">
        <f>IF(F2863="","",IF(F2863&lt;0,10*F2863^2,0))</f>
        <v/>
      </c>
      <c r="H2863">
        <f>IF(F2863="","",IF(F2863&gt;0,10*F2863^2,0))</f>
        <v/>
      </c>
    </row>
    <row r="2864">
      <c r="A2864">
        <f>Input!A2864</f>
        <v/>
      </c>
      <c r="B2864">
        <f>IF(ISNUMBER(Input!B2864),IF(AND(Input!B2864&gt;=20,Input!B2864&lt;=700),Input!B2864,""),"")</f>
        <v/>
      </c>
      <c r="C2864">
        <f>IF(B2864="","",INT(A2864))</f>
        <v/>
      </c>
      <c r="D2864">
        <f>IF(B2864="","",HOUR(A2864))</f>
        <v/>
      </c>
      <c r="E2864">
        <f>IF(B2864="","",IF(INPUT!$I$1="","",IF(C2864&lt;(INT(INPUT!$I$1)-INPUT!$I$2),"Off Meds",IF(C2864&lt;=(INT(INPUT!$I$1)+INPUT!$I$2),"Washout","On Meds"))))</f>
        <v/>
      </c>
      <c r="F2864">
        <f>IF(B2864="","",1.509*(LN(B2864)^1.084-5.381))</f>
        <v/>
      </c>
      <c r="G2864">
        <f>IF(F2864="","",IF(F2864&lt;0,10*F2864^2,0))</f>
        <v/>
      </c>
      <c r="H2864">
        <f>IF(F2864="","",IF(F2864&gt;0,10*F2864^2,0))</f>
        <v/>
      </c>
    </row>
    <row r="2865">
      <c r="A2865">
        <f>Input!A2865</f>
        <v/>
      </c>
      <c r="B2865">
        <f>IF(ISNUMBER(Input!B2865),IF(AND(Input!B2865&gt;=20,Input!B2865&lt;=700),Input!B2865,""),"")</f>
        <v/>
      </c>
      <c r="C2865">
        <f>IF(B2865="","",INT(A2865))</f>
        <v/>
      </c>
      <c r="D2865">
        <f>IF(B2865="","",HOUR(A2865))</f>
        <v/>
      </c>
      <c r="E2865">
        <f>IF(B2865="","",IF(INPUT!$I$1="","",IF(C2865&lt;(INT(INPUT!$I$1)-INPUT!$I$2),"Off Meds",IF(C2865&lt;=(INT(INPUT!$I$1)+INPUT!$I$2),"Washout","On Meds"))))</f>
        <v/>
      </c>
      <c r="F2865">
        <f>IF(B2865="","",1.509*(LN(B2865)^1.084-5.381))</f>
        <v/>
      </c>
      <c r="G2865">
        <f>IF(F2865="","",IF(F2865&lt;0,10*F2865^2,0))</f>
        <v/>
      </c>
      <c r="H2865">
        <f>IF(F2865="","",IF(F2865&gt;0,10*F2865^2,0))</f>
        <v/>
      </c>
    </row>
    <row r="2866">
      <c r="A2866">
        <f>Input!A2866</f>
        <v/>
      </c>
      <c r="B2866">
        <f>IF(ISNUMBER(Input!B2866),IF(AND(Input!B2866&gt;=20,Input!B2866&lt;=700),Input!B2866,""),"")</f>
        <v/>
      </c>
      <c r="C2866">
        <f>IF(B2866="","",INT(A2866))</f>
        <v/>
      </c>
      <c r="D2866">
        <f>IF(B2866="","",HOUR(A2866))</f>
        <v/>
      </c>
      <c r="E2866">
        <f>IF(B2866="","",IF(INPUT!$I$1="","",IF(C2866&lt;(INT(INPUT!$I$1)-INPUT!$I$2),"Off Meds",IF(C2866&lt;=(INT(INPUT!$I$1)+INPUT!$I$2),"Washout","On Meds"))))</f>
        <v/>
      </c>
      <c r="F2866">
        <f>IF(B2866="","",1.509*(LN(B2866)^1.084-5.381))</f>
        <v/>
      </c>
      <c r="G2866">
        <f>IF(F2866="","",IF(F2866&lt;0,10*F2866^2,0))</f>
        <v/>
      </c>
      <c r="H2866">
        <f>IF(F2866="","",IF(F2866&gt;0,10*F2866^2,0))</f>
        <v/>
      </c>
    </row>
    <row r="2867">
      <c r="A2867">
        <f>Input!A2867</f>
        <v/>
      </c>
      <c r="B2867">
        <f>IF(ISNUMBER(Input!B2867),IF(AND(Input!B2867&gt;=20,Input!B2867&lt;=700),Input!B2867,""),"")</f>
        <v/>
      </c>
      <c r="C2867">
        <f>IF(B2867="","",INT(A2867))</f>
        <v/>
      </c>
      <c r="D2867">
        <f>IF(B2867="","",HOUR(A2867))</f>
        <v/>
      </c>
      <c r="E2867">
        <f>IF(B2867="","",IF(INPUT!$I$1="","",IF(C2867&lt;(INT(INPUT!$I$1)-INPUT!$I$2),"Off Meds",IF(C2867&lt;=(INT(INPUT!$I$1)+INPUT!$I$2),"Washout","On Meds"))))</f>
        <v/>
      </c>
      <c r="F2867">
        <f>IF(B2867="","",1.509*(LN(B2867)^1.084-5.381))</f>
        <v/>
      </c>
      <c r="G2867">
        <f>IF(F2867="","",IF(F2867&lt;0,10*F2867^2,0))</f>
        <v/>
      </c>
      <c r="H2867">
        <f>IF(F2867="","",IF(F2867&gt;0,10*F2867^2,0))</f>
        <v/>
      </c>
    </row>
    <row r="2868">
      <c r="A2868">
        <f>Input!A2868</f>
        <v/>
      </c>
      <c r="B2868">
        <f>IF(ISNUMBER(Input!B2868),IF(AND(Input!B2868&gt;=20,Input!B2868&lt;=700),Input!B2868,""),"")</f>
        <v/>
      </c>
      <c r="C2868">
        <f>IF(B2868="","",INT(A2868))</f>
        <v/>
      </c>
      <c r="D2868">
        <f>IF(B2868="","",HOUR(A2868))</f>
        <v/>
      </c>
      <c r="E2868">
        <f>IF(B2868="","",IF(INPUT!$I$1="","",IF(C2868&lt;(INT(INPUT!$I$1)-INPUT!$I$2),"Off Meds",IF(C2868&lt;=(INT(INPUT!$I$1)+INPUT!$I$2),"Washout","On Meds"))))</f>
        <v/>
      </c>
      <c r="F2868">
        <f>IF(B2868="","",1.509*(LN(B2868)^1.084-5.381))</f>
        <v/>
      </c>
      <c r="G2868">
        <f>IF(F2868="","",IF(F2868&lt;0,10*F2868^2,0))</f>
        <v/>
      </c>
      <c r="H2868">
        <f>IF(F2868="","",IF(F2868&gt;0,10*F2868^2,0))</f>
        <v/>
      </c>
    </row>
    <row r="2869">
      <c r="A2869">
        <f>Input!A2869</f>
        <v/>
      </c>
      <c r="B2869">
        <f>IF(ISNUMBER(Input!B2869),IF(AND(Input!B2869&gt;=20,Input!B2869&lt;=700),Input!B2869,""),"")</f>
        <v/>
      </c>
      <c r="C2869">
        <f>IF(B2869="","",INT(A2869))</f>
        <v/>
      </c>
      <c r="D2869">
        <f>IF(B2869="","",HOUR(A2869))</f>
        <v/>
      </c>
      <c r="E2869">
        <f>IF(B2869="","",IF(INPUT!$I$1="","",IF(C2869&lt;(INT(INPUT!$I$1)-INPUT!$I$2),"Off Meds",IF(C2869&lt;=(INT(INPUT!$I$1)+INPUT!$I$2),"Washout","On Meds"))))</f>
        <v/>
      </c>
      <c r="F2869">
        <f>IF(B2869="","",1.509*(LN(B2869)^1.084-5.381))</f>
        <v/>
      </c>
      <c r="G2869">
        <f>IF(F2869="","",IF(F2869&lt;0,10*F2869^2,0))</f>
        <v/>
      </c>
      <c r="H2869">
        <f>IF(F2869="","",IF(F2869&gt;0,10*F2869^2,0))</f>
        <v/>
      </c>
    </row>
    <row r="2870">
      <c r="A2870">
        <f>Input!A2870</f>
        <v/>
      </c>
      <c r="B2870">
        <f>IF(ISNUMBER(Input!B2870),IF(AND(Input!B2870&gt;=20,Input!B2870&lt;=700),Input!B2870,""),"")</f>
        <v/>
      </c>
      <c r="C2870">
        <f>IF(B2870="","",INT(A2870))</f>
        <v/>
      </c>
      <c r="D2870">
        <f>IF(B2870="","",HOUR(A2870))</f>
        <v/>
      </c>
      <c r="E2870">
        <f>IF(B2870="","",IF(INPUT!$I$1="","",IF(C2870&lt;(INT(INPUT!$I$1)-INPUT!$I$2),"Off Meds",IF(C2870&lt;=(INT(INPUT!$I$1)+INPUT!$I$2),"Washout","On Meds"))))</f>
        <v/>
      </c>
      <c r="F2870">
        <f>IF(B2870="","",1.509*(LN(B2870)^1.084-5.381))</f>
        <v/>
      </c>
      <c r="G2870">
        <f>IF(F2870="","",IF(F2870&lt;0,10*F2870^2,0))</f>
        <v/>
      </c>
      <c r="H2870">
        <f>IF(F2870="","",IF(F2870&gt;0,10*F2870^2,0))</f>
        <v/>
      </c>
    </row>
    <row r="2871">
      <c r="A2871">
        <f>Input!A2871</f>
        <v/>
      </c>
      <c r="B2871">
        <f>IF(ISNUMBER(Input!B2871),IF(AND(Input!B2871&gt;=20,Input!B2871&lt;=700),Input!B2871,""),"")</f>
        <v/>
      </c>
      <c r="C2871">
        <f>IF(B2871="","",INT(A2871))</f>
        <v/>
      </c>
      <c r="D2871">
        <f>IF(B2871="","",HOUR(A2871))</f>
        <v/>
      </c>
      <c r="E2871">
        <f>IF(B2871="","",IF(INPUT!$I$1="","",IF(C2871&lt;(INT(INPUT!$I$1)-INPUT!$I$2),"Off Meds",IF(C2871&lt;=(INT(INPUT!$I$1)+INPUT!$I$2),"Washout","On Meds"))))</f>
        <v/>
      </c>
      <c r="F2871">
        <f>IF(B2871="","",1.509*(LN(B2871)^1.084-5.381))</f>
        <v/>
      </c>
      <c r="G2871">
        <f>IF(F2871="","",IF(F2871&lt;0,10*F2871^2,0))</f>
        <v/>
      </c>
      <c r="H2871">
        <f>IF(F2871="","",IF(F2871&gt;0,10*F2871^2,0))</f>
        <v/>
      </c>
    </row>
    <row r="2872">
      <c r="A2872">
        <f>Input!A2872</f>
        <v/>
      </c>
      <c r="B2872">
        <f>IF(ISNUMBER(Input!B2872),IF(AND(Input!B2872&gt;=20,Input!B2872&lt;=700),Input!B2872,""),"")</f>
        <v/>
      </c>
      <c r="C2872">
        <f>IF(B2872="","",INT(A2872))</f>
        <v/>
      </c>
      <c r="D2872">
        <f>IF(B2872="","",HOUR(A2872))</f>
        <v/>
      </c>
      <c r="E2872">
        <f>IF(B2872="","",IF(INPUT!$I$1="","",IF(C2872&lt;(INT(INPUT!$I$1)-INPUT!$I$2),"Off Meds",IF(C2872&lt;=(INT(INPUT!$I$1)+INPUT!$I$2),"Washout","On Meds"))))</f>
        <v/>
      </c>
      <c r="F2872">
        <f>IF(B2872="","",1.509*(LN(B2872)^1.084-5.381))</f>
        <v/>
      </c>
      <c r="G2872">
        <f>IF(F2872="","",IF(F2872&lt;0,10*F2872^2,0))</f>
        <v/>
      </c>
      <c r="H2872">
        <f>IF(F2872="","",IF(F2872&gt;0,10*F2872^2,0))</f>
        <v/>
      </c>
    </row>
    <row r="2873">
      <c r="A2873">
        <f>Input!A2873</f>
        <v/>
      </c>
      <c r="B2873">
        <f>IF(ISNUMBER(Input!B2873),IF(AND(Input!B2873&gt;=20,Input!B2873&lt;=700),Input!B2873,""),"")</f>
        <v/>
      </c>
      <c r="C2873">
        <f>IF(B2873="","",INT(A2873))</f>
        <v/>
      </c>
      <c r="D2873">
        <f>IF(B2873="","",HOUR(A2873))</f>
        <v/>
      </c>
      <c r="E2873">
        <f>IF(B2873="","",IF(INPUT!$I$1="","",IF(C2873&lt;(INT(INPUT!$I$1)-INPUT!$I$2),"Off Meds",IF(C2873&lt;=(INT(INPUT!$I$1)+INPUT!$I$2),"Washout","On Meds"))))</f>
        <v/>
      </c>
      <c r="F2873">
        <f>IF(B2873="","",1.509*(LN(B2873)^1.084-5.381))</f>
        <v/>
      </c>
      <c r="G2873">
        <f>IF(F2873="","",IF(F2873&lt;0,10*F2873^2,0))</f>
        <v/>
      </c>
      <c r="H2873">
        <f>IF(F2873="","",IF(F2873&gt;0,10*F2873^2,0))</f>
        <v/>
      </c>
    </row>
    <row r="2874">
      <c r="A2874">
        <f>Input!A2874</f>
        <v/>
      </c>
      <c r="B2874">
        <f>IF(ISNUMBER(Input!B2874),IF(AND(Input!B2874&gt;=20,Input!B2874&lt;=700),Input!B2874,""),"")</f>
        <v/>
      </c>
      <c r="C2874">
        <f>IF(B2874="","",INT(A2874))</f>
        <v/>
      </c>
      <c r="D2874">
        <f>IF(B2874="","",HOUR(A2874))</f>
        <v/>
      </c>
      <c r="E2874">
        <f>IF(B2874="","",IF(INPUT!$I$1="","",IF(C2874&lt;(INT(INPUT!$I$1)-INPUT!$I$2),"Off Meds",IF(C2874&lt;=(INT(INPUT!$I$1)+INPUT!$I$2),"Washout","On Meds"))))</f>
        <v/>
      </c>
      <c r="F2874">
        <f>IF(B2874="","",1.509*(LN(B2874)^1.084-5.381))</f>
        <v/>
      </c>
      <c r="G2874">
        <f>IF(F2874="","",IF(F2874&lt;0,10*F2874^2,0))</f>
        <v/>
      </c>
      <c r="H2874">
        <f>IF(F2874="","",IF(F2874&gt;0,10*F2874^2,0))</f>
        <v/>
      </c>
    </row>
    <row r="2875">
      <c r="A2875">
        <f>Input!A2875</f>
        <v/>
      </c>
      <c r="B2875">
        <f>IF(ISNUMBER(Input!B2875),IF(AND(Input!B2875&gt;=20,Input!B2875&lt;=700),Input!B2875,""),"")</f>
        <v/>
      </c>
      <c r="C2875">
        <f>IF(B2875="","",INT(A2875))</f>
        <v/>
      </c>
      <c r="D2875">
        <f>IF(B2875="","",HOUR(A2875))</f>
        <v/>
      </c>
      <c r="E2875">
        <f>IF(B2875="","",IF(INPUT!$I$1="","",IF(C2875&lt;(INT(INPUT!$I$1)-INPUT!$I$2),"Off Meds",IF(C2875&lt;=(INT(INPUT!$I$1)+INPUT!$I$2),"Washout","On Meds"))))</f>
        <v/>
      </c>
      <c r="F2875">
        <f>IF(B2875="","",1.509*(LN(B2875)^1.084-5.381))</f>
        <v/>
      </c>
      <c r="G2875">
        <f>IF(F2875="","",IF(F2875&lt;0,10*F2875^2,0))</f>
        <v/>
      </c>
      <c r="H2875">
        <f>IF(F2875="","",IF(F2875&gt;0,10*F2875^2,0))</f>
        <v/>
      </c>
    </row>
    <row r="2876">
      <c r="A2876">
        <f>Input!A2876</f>
        <v/>
      </c>
      <c r="B2876">
        <f>IF(ISNUMBER(Input!B2876),IF(AND(Input!B2876&gt;=20,Input!B2876&lt;=700),Input!B2876,""),"")</f>
        <v/>
      </c>
      <c r="C2876">
        <f>IF(B2876="","",INT(A2876))</f>
        <v/>
      </c>
      <c r="D2876">
        <f>IF(B2876="","",HOUR(A2876))</f>
        <v/>
      </c>
      <c r="E2876">
        <f>IF(B2876="","",IF(INPUT!$I$1="","",IF(C2876&lt;(INT(INPUT!$I$1)-INPUT!$I$2),"Off Meds",IF(C2876&lt;=(INT(INPUT!$I$1)+INPUT!$I$2),"Washout","On Meds"))))</f>
        <v/>
      </c>
      <c r="F2876">
        <f>IF(B2876="","",1.509*(LN(B2876)^1.084-5.381))</f>
        <v/>
      </c>
      <c r="G2876">
        <f>IF(F2876="","",IF(F2876&lt;0,10*F2876^2,0))</f>
        <v/>
      </c>
      <c r="H2876">
        <f>IF(F2876="","",IF(F2876&gt;0,10*F2876^2,0))</f>
        <v/>
      </c>
    </row>
    <row r="2877">
      <c r="A2877">
        <f>Input!A2877</f>
        <v/>
      </c>
      <c r="B2877">
        <f>IF(ISNUMBER(Input!B2877),IF(AND(Input!B2877&gt;=20,Input!B2877&lt;=700),Input!B2877,""),"")</f>
        <v/>
      </c>
      <c r="C2877">
        <f>IF(B2877="","",INT(A2877))</f>
        <v/>
      </c>
      <c r="D2877">
        <f>IF(B2877="","",HOUR(A2877))</f>
        <v/>
      </c>
      <c r="E2877">
        <f>IF(B2877="","",IF(INPUT!$I$1="","",IF(C2877&lt;(INT(INPUT!$I$1)-INPUT!$I$2),"Off Meds",IF(C2877&lt;=(INT(INPUT!$I$1)+INPUT!$I$2),"Washout","On Meds"))))</f>
        <v/>
      </c>
      <c r="F2877">
        <f>IF(B2877="","",1.509*(LN(B2877)^1.084-5.381))</f>
        <v/>
      </c>
      <c r="G2877">
        <f>IF(F2877="","",IF(F2877&lt;0,10*F2877^2,0))</f>
        <v/>
      </c>
      <c r="H2877">
        <f>IF(F2877="","",IF(F2877&gt;0,10*F2877^2,0))</f>
        <v/>
      </c>
    </row>
    <row r="2878">
      <c r="A2878">
        <f>Input!A2878</f>
        <v/>
      </c>
      <c r="B2878">
        <f>IF(ISNUMBER(Input!B2878),IF(AND(Input!B2878&gt;=20,Input!B2878&lt;=700),Input!B2878,""),"")</f>
        <v/>
      </c>
      <c r="C2878">
        <f>IF(B2878="","",INT(A2878))</f>
        <v/>
      </c>
      <c r="D2878">
        <f>IF(B2878="","",HOUR(A2878))</f>
        <v/>
      </c>
      <c r="E2878">
        <f>IF(B2878="","",IF(INPUT!$I$1="","",IF(C2878&lt;(INT(INPUT!$I$1)-INPUT!$I$2),"Off Meds",IF(C2878&lt;=(INT(INPUT!$I$1)+INPUT!$I$2),"Washout","On Meds"))))</f>
        <v/>
      </c>
      <c r="F2878">
        <f>IF(B2878="","",1.509*(LN(B2878)^1.084-5.381))</f>
        <v/>
      </c>
      <c r="G2878">
        <f>IF(F2878="","",IF(F2878&lt;0,10*F2878^2,0))</f>
        <v/>
      </c>
      <c r="H2878">
        <f>IF(F2878="","",IF(F2878&gt;0,10*F2878^2,0))</f>
        <v/>
      </c>
    </row>
    <row r="2879">
      <c r="A2879">
        <f>Input!A2879</f>
        <v/>
      </c>
      <c r="B2879">
        <f>IF(ISNUMBER(Input!B2879),IF(AND(Input!B2879&gt;=20,Input!B2879&lt;=700),Input!B2879,""),"")</f>
        <v/>
      </c>
      <c r="C2879">
        <f>IF(B2879="","",INT(A2879))</f>
        <v/>
      </c>
      <c r="D2879">
        <f>IF(B2879="","",HOUR(A2879))</f>
        <v/>
      </c>
      <c r="E2879">
        <f>IF(B2879="","",IF(INPUT!$I$1="","",IF(C2879&lt;(INT(INPUT!$I$1)-INPUT!$I$2),"Off Meds",IF(C2879&lt;=(INT(INPUT!$I$1)+INPUT!$I$2),"Washout","On Meds"))))</f>
        <v/>
      </c>
      <c r="F2879">
        <f>IF(B2879="","",1.509*(LN(B2879)^1.084-5.381))</f>
        <v/>
      </c>
      <c r="G2879">
        <f>IF(F2879="","",IF(F2879&lt;0,10*F2879^2,0))</f>
        <v/>
      </c>
      <c r="H2879">
        <f>IF(F2879="","",IF(F2879&gt;0,10*F2879^2,0))</f>
        <v/>
      </c>
    </row>
    <row r="2880">
      <c r="A2880">
        <f>Input!A2880</f>
        <v/>
      </c>
      <c r="B2880">
        <f>IF(ISNUMBER(Input!B2880),IF(AND(Input!B2880&gt;=20,Input!B2880&lt;=700),Input!B2880,""),"")</f>
        <v/>
      </c>
      <c r="C2880">
        <f>IF(B2880="","",INT(A2880))</f>
        <v/>
      </c>
      <c r="D2880">
        <f>IF(B2880="","",HOUR(A2880))</f>
        <v/>
      </c>
      <c r="E2880">
        <f>IF(B2880="","",IF(INPUT!$I$1="","",IF(C2880&lt;(INT(INPUT!$I$1)-INPUT!$I$2),"Off Meds",IF(C2880&lt;=(INT(INPUT!$I$1)+INPUT!$I$2),"Washout","On Meds"))))</f>
        <v/>
      </c>
      <c r="F2880">
        <f>IF(B2880="","",1.509*(LN(B2880)^1.084-5.381))</f>
        <v/>
      </c>
      <c r="G2880">
        <f>IF(F2880="","",IF(F2880&lt;0,10*F2880^2,0))</f>
        <v/>
      </c>
      <c r="H2880">
        <f>IF(F2880="","",IF(F2880&gt;0,10*F2880^2,0))</f>
        <v/>
      </c>
    </row>
    <row r="2881">
      <c r="A2881">
        <f>Input!A2881</f>
        <v/>
      </c>
      <c r="B2881">
        <f>IF(ISNUMBER(Input!B2881),IF(AND(Input!B2881&gt;=20,Input!B2881&lt;=700),Input!B2881,""),"")</f>
        <v/>
      </c>
      <c r="C2881">
        <f>IF(B2881="","",INT(A2881))</f>
        <v/>
      </c>
      <c r="D2881">
        <f>IF(B2881="","",HOUR(A2881))</f>
        <v/>
      </c>
      <c r="E2881">
        <f>IF(B2881="","",IF(INPUT!$I$1="","",IF(C2881&lt;(INT(INPUT!$I$1)-INPUT!$I$2),"Off Meds",IF(C2881&lt;=(INT(INPUT!$I$1)+INPUT!$I$2),"Washout","On Meds"))))</f>
        <v/>
      </c>
      <c r="F2881">
        <f>IF(B2881="","",1.509*(LN(B2881)^1.084-5.381))</f>
        <v/>
      </c>
      <c r="G2881">
        <f>IF(F2881="","",IF(F2881&lt;0,10*F2881^2,0))</f>
        <v/>
      </c>
      <c r="H2881">
        <f>IF(F2881="","",IF(F2881&gt;0,10*F2881^2,0))</f>
        <v/>
      </c>
    </row>
    <row r="2882">
      <c r="A2882">
        <f>Input!A2882</f>
        <v/>
      </c>
      <c r="B2882">
        <f>IF(ISNUMBER(Input!B2882),IF(AND(Input!B2882&gt;=20,Input!B2882&lt;=700),Input!B2882,""),"")</f>
        <v/>
      </c>
      <c r="C2882">
        <f>IF(B2882="","",INT(A2882))</f>
        <v/>
      </c>
      <c r="D2882">
        <f>IF(B2882="","",HOUR(A2882))</f>
        <v/>
      </c>
      <c r="E2882">
        <f>IF(B2882="","",IF(INPUT!$I$1="","",IF(C2882&lt;(INT(INPUT!$I$1)-INPUT!$I$2),"Off Meds",IF(C2882&lt;=(INT(INPUT!$I$1)+INPUT!$I$2),"Washout","On Meds"))))</f>
        <v/>
      </c>
      <c r="F2882">
        <f>IF(B2882="","",1.509*(LN(B2882)^1.084-5.381))</f>
        <v/>
      </c>
      <c r="G2882">
        <f>IF(F2882="","",IF(F2882&lt;0,10*F2882^2,0))</f>
        <v/>
      </c>
      <c r="H2882">
        <f>IF(F2882="","",IF(F2882&gt;0,10*F2882^2,0))</f>
        <v/>
      </c>
    </row>
    <row r="2883">
      <c r="A2883">
        <f>Input!A2883</f>
        <v/>
      </c>
      <c r="B2883">
        <f>IF(ISNUMBER(Input!B2883),IF(AND(Input!B2883&gt;=20,Input!B2883&lt;=700),Input!B2883,""),"")</f>
        <v/>
      </c>
      <c r="C2883">
        <f>IF(B2883="","",INT(A2883))</f>
        <v/>
      </c>
      <c r="D2883">
        <f>IF(B2883="","",HOUR(A2883))</f>
        <v/>
      </c>
      <c r="E2883">
        <f>IF(B2883="","",IF(INPUT!$I$1="","",IF(C2883&lt;(INT(INPUT!$I$1)-INPUT!$I$2),"Off Meds",IF(C2883&lt;=(INT(INPUT!$I$1)+INPUT!$I$2),"Washout","On Meds"))))</f>
        <v/>
      </c>
      <c r="F2883">
        <f>IF(B2883="","",1.509*(LN(B2883)^1.084-5.381))</f>
        <v/>
      </c>
      <c r="G2883">
        <f>IF(F2883="","",IF(F2883&lt;0,10*F2883^2,0))</f>
        <v/>
      </c>
      <c r="H2883">
        <f>IF(F2883="","",IF(F2883&gt;0,10*F2883^2,0))</f>
        <v/>
      </c>
    </row>
    <row r="2884">
      <c r="A2884">
        <f>Input!A2884</f>
        <v/>
      </c>
      <c r="B2884">
        <f>IF(ISNUMBER(Input!B2884),IF(AND(Input!B2884&gt;=20,Input!B2884&lt;=700),Input!B2884,""),"")</f>
        <v/>
      </c>
      <c r="C2884">
        <f>IF(B2884="","",INT(A2884))</f>
        <v/>
      </c>
      <c r="D2884">
        <f>IF(B2884="","",HOUR(A2884))</f>
        <v/>
      </c>
      <c r="E2884">
        <f>IF(B2884="","",IF(INPUT!$I$1="","",IF(C2884&lt;(INT(INPUT!$I$1)-INPUT!$I$2),"Off Meds",IF(C2884&lt;=(INT(INPUT!$I$1)+INPUT!$I$2),"Washout","On Meds"))))</f>
        <v/>
      </c>
      <c r="F2884">
        <f>IF(B2884="","",1.509*(LN(B2884)^1.084-5.381))</f>
        <v/>
      </c>
      <c r="G2884">
        <f>IF(F2884="","",IF(F2884&lt;0,10*F2884^2,0))</f>
        <v/>
      </c>
      <c r="H2884">
        <f>IF(F2884="","",IF(F2884&gt;0,10*F2884^2,0))</f>
        <v/>
      </c>
    </row>
    <row r="2885">
      <c r="A2885">
        <f>Input!A2885</f>
        <v/>
      </c>
      <c r="B2885">
        <f>IF(ISNUMBER(Input!B2885),IF(AND(Input!B2885&gt;=20,Input!B2885&lt;=700),Input!B2885,""),"")</f>
        <v/>
      </c>
      <c r="C2885">
        <f>IF(B2885="","",INT(A2885))</f>
        <v/>
      </c>
      <c r="D2885">
        <f>IF(B2885="","",HOUR(A2885))</f>
        <v/>
      </c>
      <c r="E2885">
        <f>IF(B2885="","",IF(INPUT!$I$1="","",IF(C2885&lt;(INT(INPUT!$I$1)-INPUT!$I$2),"Off Meds",IF(C2885&lt;=(INT(INPUT!$I$1)+INPUT!$I$2),"Washout","On Meds"))))</f>
        <v/>
      </c>
      <c r="F2885">
        <f>IF(B2885="","",1.509*(LN(B2885)^1.084-5.381))</f>
        <v/>
      </c>
      <c r="G2885">
        <f>IF(F2885="","",IF(F2885&lt;0,10*F2885^2,0))</f>
        <v/>
      </c>
      <c r="H2885">
        <f>IF(F2885="","",IF(F2885&gt;0,10*F2885^2,0))</f>
        <v/>
      </c>
    </row>
    <row r="2886">
      <c r="A2886">
        <f>Input!A2886</f>
        <v/>
      </c>
      <c r="B2886">
        <f>IF(ISNUMBER(Input!B2886),IF(AND(Input!B2886&gt;=20,Input!B2886&lt;=700),Input!B2886,""),"")</f>
        <v/>
      </c>
      <c r="C2886">
        <f>IF(B2886="","",INT(A2886))</f>
        <v/>
      </c>
      <c r="D2886">
        <f>IF(B2886="","",HOUR(A2886))</f>
        <v/>
      </c>
      <c r="E2886">
        <f>IF(B2886="","",IF(INPUT!$I$1="","",IF(C2886&lt;(INT(INPUT!$I$1)-INPUT!$I$2),"Off Meds",IF(C2886&lt;=(INT(INPUT!$I$1)+INPUT!$I$2),"Washout","On Meds"))))</f>
        <v/>
      </c>
      <c r="F2886">
        <f>IF(B2886="","",1.509*(LN(B2886)^1.084-5.381))</f>
        <v/>
      </c>
      <c r="G2886">
        <f>IF(F2886="","",IF(F2886&lt;0,10*F2886^2,0))</f>
        <v/>
      </c>
      <c r="H2886">
        <f>IF(F2886="","",IF(F2886&gt;0,10*F2886^2,0))</f>
        <v/>
      </c>
    </row>
    <row r="2887">
      <c r="A2887">
        <f>Input!A2887</f>
        <v/>
      </c>
      <c r="B2887">
        <f>IF(ISNUMBER(Input!B2887),IF(AND(Input!B2887&gt;=20,Input!B2887&lt;=700),Input!B2887,""),"")</f>
        <v/>
      </c>
      <c r="C2887">
        <f>IF(B2887="","",INT(A2887))</f>
        <v/>
      </c>
      <c r="D2887">
        <f>IF(B2887="","",HOUR(A2887))</f>
        <v/>
      </c>
      <c r="E2887">
        <f>IF(B2887="","",IF(INPUT!$I$1="","",IF(C2887&lt;(INT(INPUT!$I$1)-INPUT!$I$2),"Off Meds",IF(C2887&lt;=(INT(INPUT!$I$1)+INPUT!$I$2),"Washout","On Meds"))))</f>
        <v/>
      </c>
      <c r="F2887">
        <f>IF(B2887="","",1.509*(LN(B2887)^1.084-5.381))</f>
        <v/>
      </c>
      <c r="G2887">
        <f>IF(F2887="","",IF(F2887&lt;0,10*F2887^2,0))</f>
        <v/>
      </c>
      <c r="H2887">
        <f>IF(F2887="","",IF(F2887&gt;0,10*F2887^2,0))</f>
        <v/>
      </c>
    </row>
    <row r="2888">
      <c r="A2888">
        <f>Input!A2888</f>
        <v/>
      </c>
      <c r="B2888">
        <f>IF(ISNUMBER(Input!B2888),IF(AND(Input!B2888&gt;=20,Input!B2888&lt;=700),Input!B2888,""),"")</f>
        <v/>
      </c>
      <c r="C2888">
        <f>IF(B2888="","",INT(A2888))</f>
        <v/>
      </c>
      <c r="D2888">
        <f>IF(B2888="","",HOUR(A2888))</f>
        <v/>
      </c>
      <c r="E2888">
        <f>IF(B2888="","",IF(INPUT!$I$1="","",IF(C2888&lt;(INT(INPUT!$I$1)-INPUT!$I$2),"Off Meds",IF(C2888&lt;=(INT(INPUT!$I$1)+INPUT!$I$2),"Washout","On Meds"))))</f>
        <v/>
      </c>
      <c r="F2888">
        <f>IF(B2888="","",1.509*(LN(B2888)^1.084-5.381))</f>
        <v/>
      </c>
      <c r="G2888">
        <f>IF(F2888="","",IF(F2888&lt;0,10*F2888^2,0))</f>
        <v/>
      </c>
      <c r="H2888">
        <f>IF(F2888="","",IF(F2888&gt;0,10*F2888^2,0))</f>
        <v/>
      </c>
    </row>
    <row r="2889">
      <c r="A2889">
        <f>Input!A2889</f>
        <v/>
      </c>
      <c r="B2889">
        <f>IF(ISNUMBER(Input!B2889),IF(AND(Input!B2889&gt;=20,Input!B2889&lt;=700),Input!B2889,""),"")</f>
        <v/>
      </c>
      <c r="C2889">
        <f>IF(B2889="","",INT(A2889))</f>
        <v/>
      </c>
      <c r="D2889">
        <f>IF(B2889="","",HOUR(A2889))</f>
        <v/>
      </c>
      <c r="E2889">
        <f>IF(B2889="","",IF(INPUT!$I$1="","",IF(C2889&lt;(INT(INPUT!$I$1)-INPUT!$I$2),"Off Meds",IF(C2889&lt;=(INT(INPUT!$I$1)+INPUT!$I$2),"Washout","On Meds"))))</f>
        <v/>
      </c>
      <c r="F2889">
        <f>IF(B2889="","",1.509*(LN(B2889)^1.084-5.381))</f>
        <v/>
      </c>
      <c r="G2889">
        <f>IF(F2889="","",IF(F2889&lt;0,10*F2889^2,0))</f>
        <v/>
      </c>
      <c r="H2889">
        <f>IF(F2889="","",IF(F2889&gt;0,10*F2889^2,0))</f>
        <v/>
      </c>
    </row>
    <row r="2890">
      <c r="A2890">
        <f>Input!A2890</f>
        <v/>
      </c>
      <c r="B2890">
        <f>IF(ISNUMBER(Input!B2890),IF(AND(Input!B2890&gt;=20,Input!B2890&lt;=700),Input!B2890,""),"")</f>
        <v/>
      </c>
      <c r="C2890">
        <f>IF(B2890="","",INT(A2890))</f>
        <v/>
      </c>
      <c r="D2890">
        <f>IF(B2890="","",HOUR(A2890))</f>
        <v/>
      </c>
      <c r="E2890">
        <f>IF(B2890="","",IF(INPUT!$I$1="","",IF(C2890&lt;(INT(INPUT!$I$1)-INPUT!$I$2),"Off Meds",IF(C2890&lt;=(INT(INPUT!$I$1)+INPUT!$I$2),"Washout","On Meds"))))</f>
        <v/>
      </c>
      <c r="F2890">
        <f>IF(B2890="","",1.509*(LN(B2890)^1.084-5.381))</f>
        <v/>
      </c>
      <c r="G2890">
        <f>IF(F2890="","",IF(F2890&lt;0,10*F2890^2,0))</f>
        <v/>
      </c>
      <c r="H2890">
        <f>IF(F2890="","",IF(F2890&gt;0,10*F2890^2,0))</f>
        <v/>
      </c>
    </row>
    <row r="2891">
      <c r="A2891">
        <f>Input!A2891</f>
        <v/>
      </c>
      <c r="B2891">
        <f>IF(ISNUMBER(Input!B2891),IF(AND(Input!B2891&gt;=20,Input!B2891&lt;=700),Input!B2891,""),"")</f>
        <v/>
      </c>
      <c r="C2891">
        <f>IF(B2891="","",INT(A2891))</f>
        <v/>
      </c>
      <c r="D2891">
        <f>IF(B2891="","",HOUR(A2891))</f>
        <v/>
      </c>
      <c r="E2891">
        <f>IF(B2891="","",IF(INPUT!$I$1="","",IF(C2891&lt;(INT(INPUT!$I$1)-INPUT!$I$2),"Off Meds",IF(C2891&lt;=(INT(INPUT!$I$1)+INPUT!$I$2),"Washout","On Meds"))))</f>
        <v/>
      </c>
      <c r="F2891">
        <f>IF(B2891="","",1.509*(LN(B2891)^1.084-5.381))</f>
        <v/>
      </c>
      <c r="G2891">
        <f>IF(F2891="","",IF(F2891&lt;0,10*F2891^2,0))</f>
        <v/>
      </c>
      <c r="H2891">
        <f>IF(F2891="","",IF(F2891&gt;0,10*F2891^2,0))</f>
        <v/>
      </c>
    </row>
    <row r="2892">
      <c r="A2892">
        <f>Input!A2892</f>
        <v/>
      </c>
      <c r="B2892">
        <f>IF(ISNUMBER(Input!B2892),IF(AND(Input!B2892&gt;=20,Input!B2892&lt;=700),Input!B2892,""),"")</f>
        <v/>
      </c>
      <c r="C2892">
        <f>IF(B2892="","",INT(A2892))</f>
        <v/>
      </c>
      <c r="D2892">
        <f>IF(B2892="","",HOUR(A2892))</f>
        <v/>
      </c>
      <c r="E2892">
        <f>IF(B2892="","",IF(INPUT!$I$1="","",IF(C2892&lt;(INT(INPUT!$I$1)-INPUT!$I$2),"Off Meds",IF(C2892&lt;=(INT(INPUT!$I$1)+INPUT!$I$2),"Washout","On Meds"))))</f>
        <v/>
      </c>
      <c r="F2892">
        <f>IF(B2892="","",1.509*(LN(B2892)^1.084-5.381))</f>
        <v/>
      </c>
      <c r="G2892">
        <f>IF(F2892="","",IF(F2892&lt;0,10*F2892^2,0))</f>
        <v/>
      </c>
      <c r="H2892">
        <f>IF(F2892="","",IF(F2892&gt;0,10*F2892^2,0))</f>
        <v/>
      </c>
    </row>
    <row r="2893">
      <c r="A2893">
        <f>Input!A2893</f>
        <v/>
      </c>
      <c r="B2893">
        <f>IF(ISNUMBER(Input!B2893),IF(AND(Input!B2893&gt;=20,Input!B2893&lt;=700),Input!B2893,""),"")</f>
        <v/>
      </c>
      <c r="C2893">
        <f>IF(B2893="","",INT(A2893))</f>
        <v/>
      </c>
      <c r="D2893">
        <f>IF(B2893="","",HOUR(A2893))</f>
        <v/>
      </c>
      <c r="E2893">
        <f>IF(B2893="","",IF(INPUT!$I$1="","",IF(C2893&lt;(INT(INPUT!$I$1)-INPUT!$I$2),"Off Meds",IF(C2893&lt;=(INT(INPUT!$I$1)+INPUT!$I$2),"Washout","On Meds"))))</f>
        <v/>
      </c>
      <c r="F2893">
        <f>IF(B2893="","",1.509*(LN(B2893)^1.084-5.381))</f>
        <v/>
      </c>
      <c r="G2893">
        <f>IF(F2893="","",IF(F2893&lt;0,10*F2893^2,0))</f>
        <v/>
      </c>
      <c r="H2893">
        <f>IF(F2893="","",IF(F2893&gt;0,10*F2893^2,0))</f>
        <v/>
      </c>
    </row>
    <row r="2894">
      <c r="A2894">
        <f>Input!A2894</f>
        <v/>
      </c>
      <c r="B2894">
        <f>IF(ISNUMBER(Input!B2894),IF(AND(Input!B2894&gt;=20,Input!B2894&lt;=700),Input!B2894,""),"")</f>
        <v/>
      </c>
      <c r="C2894">
        <f>IF(B2894="","",INT(A2894))</f>
        <v/>
      </c>
      <c r="D2894">
        <f>IF(B2894="","",HOUR(A2894))</f>
        <v/>
      </c>
      <c r="E2894">
        <f>IF(B2894="","",IF(INPUT!$I$1="","",IF(C2894&lt;(INT(INPUT!$I$1)-INPUT!$I$2),"Off Meds",IF(C2894&lt;=(INT(INPUT!$I$1)+INPUT!$I$2),"Washout","On Meds"))))</f>
        <v/>
      </c>
      <c r="F2894">
        <f>IF(B2894="","",1.509*(LN(B2894)^1.084-5.381))</f>
        <v/>
      </c>
      <c r="G2894">
        <f>IF(F2894="","",IF(F2894&lt;0,10*F2894^2,0))</f>
        <v/>
      </c>
      <c r="H2894">
        <f>IF(F2894="","",IF(F2894&gt;0,10*F2894^2,0))</f>
        <v/>
      </c>
    </row>
    <row r="2895">
      <c r="A2895">
        <f>Input!A2895</f>
        <v/>
      </c>
      <c r="B2895">
        <f>IF(ISNUMBER(Input!B2895),IF(AND(Input!B2895&gt;=20,Input!B2895&lt;=700),Input!B2895,""),"")</f>
        <v/>
      </c>
      <c r="C2895">
        <f>IF(B2895="","",INT(A2895))</f>
        <v/>
      </c>
      <c r="D2895">
        <f>IF(B2895="","",HOUR(A2895))</f>
        <v/>
      </c>
      <c r="E2895">
        <f>IF(B2895="","",IF(INPUT!$I$1="","",IF(C2895&lt;(INT(INPUT!$I$1)-INPUT!$I$2),"Off Meds",IF(C2895&lt;=(INT(INPUT!$I$1)+INPUT!$I$2),"Washout","On Meds"))))</f>
        <v/>
      </c>
      <c r="F2895">
        <f>IF(B2895="","",1.509*(LN(B2895)^1.084-5.381))</f>
        <v/>
      </c>
      <c r="G2895">
        <f>IF(F2895="","",IF(F2895&lt;0,10*F2895^2,0))</f>
        <v/>
      </c>
      <c r="H2895">
        <f>IF(F2895="","",IF(F2895&gt;0,10*F2895^2,0))</f>
        <v/>
      </c>
    </row>
    <row r="2896">
      <c r="A2896">
        <f>Input!A2896</f>
        <v/>
      </c>
      <c r="B2896">
        <f>IF(ISNUMBER(Input!B2896),IF(AND(Input!B2896&gt;=20,Input!B2896&lt;=700),Input!B2896,""),"")</f>
        <v/>
      </c>
      <c r="C2896">
        <f>IF(B2896="","",INT(A2896))</f>
        <v/>
      </c>
      <c r="D2896">
        <f>IF(B2896="","",HOUR(A2896))</f>
        <v/>
      </c>
      <c r="E2896">
        <f>IF(B2896="","",IF(INPUT!$I$1="","",IF(C2896&lt;(INT(INPUT!$I$1)-INPUT!$I$2),"Off Meds",IF(C2896&lt;=(INT(INPUT!$I$1)+INPUT!$I$2),"Washout","On Meds"))))</f>
        <v/>
      </c>
      <c r="F2896">
        <f>IF(B2896="","",1.509*(LN(B2896)^1.084-5.381))</f>
        <v/>
      </c>
      <c r="G2896">
        <f>IF(F2896="","",IF(F2896&lt;0,10*F2896^2,0))</f>
        <v/>
      </c>
      <c r="H2896">
        <f>IF(F2896="","",IF(F2896&gt;0,10*F2896^2,0))</f>
        <v/>
      </c>
    </row>
    <row r="2897">
      <c r="A2897">
        <f>Input!A2897</f>
        <v/>
      </c>
      <c r="B2897">
        <f>IF(ISNUMBER(Input!B2897),IF(AND(Input!B2897&gt;=20,Input!B2897&lt;=700),Input!B2897,""),"")</f>
        <v/>
      </c>
      <c r="C2897">
        <f>IF(B2897="","",INT(A2897))</f>
        <v/>
      </c>
      <c r="D2897">
        <f>IF(B2897="","",HOUR(A2897))</f>
        <v/>
      </c>
      <c r="E2897">
        <f>IF(B2897="","",IF(INPUT!$I$1="","",IF(C2897&lt;(INT(INPUT!$I$1)-INPUT!$I$2),"Off Meds",IF(C2897&lt;=(INT(INPUT!$I$1)+INPUT!$I$2),"Washout","On Meds"))))</f>
        <v/>
      </c>
      <c r="F2897">
        <f>IF(B2897="","",1.509*(LN(B2897)^1.084-5.381))</f>
        <v/>
      </c>
      <c r="G2897">
        <f>IF(F2897="","",IF(F2897&lt;0,10*F2897^2,0))</f>
        <v/>
      </c>
      <c r="H2897">
        <f>IF(F2897="","",IF(F2897&gt;0,10*F2897^2,0))</f>
        <v/>
      </c>
    </row>
    <row r="2898">
      <c r="A2898">
        <f>Input!A2898</f>
        <v/>
      </c>
      <c r="B2898">
        <f>IF(ISNUMBER(Input!B2898),IF(AND(Input!B2898&gt;=20,Input!B2898&lt;=700),Input!B2898,""),"")</f>
        <v/>
      </c>
      <c r="C2898">
        <f>IF(B2898="","",INT(A2898))</f>
        <v/>
      </c>
      <c r="D2898">
        <f>IF(B2898="","",HOUR(A2898))</f>
        <v/>
      </c>
      <c r="E2898">
        <f>IF(B2898="","",IF(INPUT!$I$1="","",IF(C2898&lt;(INT(INPUT!$I$1)-INPUT!$I$2),"Off Meds",IF(C2898&lt;=(INT(INPUT!$I$1)+INPUT!$I$2),"Washout","On Meds"))))</f>
        <v/>
      </c>
      <c r="F2898">
        <f>IF(B2898="","",1.509*(LN(B2898)^1.084-5.381))</f>
        <v/>
      </c>
      <c r="G2898">
        <f>IF(F2898="","",IF(F2898&lt;0,10*F2898^2,0))</f>
        <v/>
      </c>
      <c r="H2898">
        <f>IF(F2898="","",IF(F2898&gt;0,10*F2898^2,0))</f>
        <v/>
      </c>
    </row>
    <row r="2899">
      <c r="A2899">
        <f>Input!A2899</f>
        <v/>
      </c>
      <c r="B2899">
        <f>IF(ISNUMBER(Input!B2899),IF(AND(Input!B2899&gt;=20,Input!B2899&lt;=700),Input!B2899,""),"")</f>
        <v/>
      </c>
      <c r="C2899">
        <f>IF(B2899="","",INT(A2899))</f>
        <v/>
      </c>
      <c r="D2899">
        <f>IF(B2899="","",HOUR(A2899))</f>
        <v/>
      </c>
      <c r="E2899">
        <f>IF(B2899="","",IF(INPUT!$I$1="","",IF(C2899&lt;(INT(INPUT!$I$1)-INPUT!$I$2),"Off Meds",IF(C2899&lt;=(INT(INPUT!$I$1)+INPUT!$I$2),"Washout","On Meds"))))</f>
        <v/>
      </c>
      <c r="F2899">
        <f>IF(B2899="","",1.509*(LN(B2899)^1.084-5.381))</f>
        <v/>
      </c>
      <c r="G2899">
        <f>IF(F2899="","",IF(F2899&lt;0,10*F2899^2,0))</f>
        <v/>
      </c>
      <c r="H2899">
        <f>IF(F2899="","",IF(F2899&gt;0,10*F2899^2,0))</f>
        <v/>
      </c>
    </row>
    <row r="2900">
      <c r="A2900">
        <f>Input!A2900</f>
        <v/>
      </c>
      <c r="B2900">
        <f>IF(ISNUMBER(Input!B2900),IF(AND(Input!B2900&gt;=20,Input!B2900&lt;=700),Input!B2900,""),"")</f>
        <v/>
      </c>
      <c r="C2900">
        <f>IF(B2900="","",INT(A2900))</f>
        <v/>
      </c>
      <c r="D2900">
        <f>IF(B2900="","",HOUR(A2900))</f>
        <v/>
      </c>
      <c r="E2900">
        <f>IF(B2900="","",IF(INPUT!$I$1="","",IF(C2900&lt;(INT(INPUT!$I$1)-INPUT!$I$2),"Off Meds",IF(C2900&lt;=(INT(INPUT!$I$1)+INPUT!$I$2),"Washout","On Meds"))))</f>
        <v/>
      </c>
      <c r="F2900">
        <f>IF(B2900="","",1.509*(LN(B2900)^1.084-5.381))</f>
        <v/>
      </c>
      <c r="G2900">
        <f>IF(F2900="","",IF(F2900&lt;0,10*F2900^2,0))</f>
        <v/>
      </c>
      <c r="H2900">
        <f>IF(F2900="","",IF(F2900&gt;0,10*F2900^2,0))</f>
        <v/>
      </c>
    </row>
    <row r="2901">
      <c r="A2901">
        <f>Input!A2901</f>
        <v/>
      </c>
      <c r="B2901">
        <f>IF(ISNUMBER(Input!B2901),IF(AND(Input!B2901&gt;=20,Input!B2901&lt;=700),Input!B2901,""),"")</f>
        <v/>
      </c>
      <c r="C2901">
        <f>IF(B2901="","",INT(A2901))</f>
        <v/>
      </c>
      <c r="D2901">
        <f>IF(B2901="","",HOUR(A2901))</f>
        <v/>
      </c>
      <c r="E2901">
        <f>IF(B2901="","",IF(INPUT!$I$1="","",IF(C2901&lt;(INT(INPUT!$I$1)-INPUT!$I$2),"Off Meds",IF(C2901&lt;=(INT(INPUT!$I$1)+INPUT!$I$2),"Washout","On Meds"))))</f>
        <v/>
      </c>
      <c r="F2901">
        <f>IF(B2901="","",1.509*(LN(B2901)^1.084-5.381))</f>
        <v/>
      </c>
      <c r="G2901">
        <f>IF(F2901="","",IF(F2901&lt;0,10*F2901^2,0))</f>
        <v/>
      </c>
      <c r="H2901">
        <f>IF(F2901="","",IF(F2901&gt;0,10*F2901^2,0))</f>
        <v/>
      </c>
    </row>
    <row r="2902">
      <c r="A2902">
        <f>Input!A2902</f>
        <v/>
      </c>
      <c r="B2902">
        <f>IF(ISNUMBER(Input!B2902),IF(AND(Input!B2902&gt;=20,Input!B2902&lt;=700),Input!B2902,""),"")</f>
        <v/>
      </c>
      <c r="C2902">
        <f>IF(B2902="","",INT(A2902))</f>
        <v/>
      </c>
      <c r="D2902">
        <f>IF(B2902="","",HOUR(A2902))</f>
        <v/>
      </c>
      <c r="E2902">
        <f>IF(B2902="","",IF(INPUT!$I$1="","",IF(C2902&lt;(INT(INPUT!$I$1)-INPUT!$I$2),"Off Meds",IF(C2902&lt;=(INT(INPUT!$I$1)+INPUT!$I$2),"Washout","On Meds"))))</f>
        <v/>
      </c>
      <c r="F2902">
        <f>IF(B2902="","",1.509*(LN(B2902)^1.084-5.381))</f>
        <v/>
      </c>
      <c r="G2902">
        <f>IF(F2902="","",IF(F2902&lt;0,10*F2902^2,0))</f>
        <v/>
      </c>
      <c r="H2902">
        <f>IF(F2902="","",IF(F2902&gt;0,10*F2902^2,0))</f>
        <v/>
      </c>
    </row>
    <row r="2903">
      <c r="A2903">
        <f>Input!A2903</f>
        <v/>
      </c>
      <c r="B2903">
        <f>IF(ISNUMBER(Input!B2903),IF(AND(Input!B2903&gt;=20,Input!B2903&lt;=700),Input!B2903,""),"")</f>
        <v/>
      </c>
      <c r="C2903">
        <f>IF(B2903="","",INT(A2903))</f>
        <v/>
      </c>
      <c r="D2903">
        <f>IF(B2903="","",HOUR(A2903))</f>
        <v/>
      </c>
      <c r="E2903">
        <f>IF(B2903="","",IF(INPUT!$I$1="","",IF(C2903&lt;(INT(INPUT!$I$1)-INPUT!$I$2),"Off Meds",IF(C2903&lt;=(INT(INPUT!$I$1)+INPUT!$I$2),"Washout","On Meds"))))</f>
        <v/>
      </c>
      <c r="F2903">
        <f>IF(B2903="","",1.509*(LN(B2903)^1.084-5.381))</f>
        <v/>
      </c>
      <c r="G2903">
        <f>IF(F2903="","",IF(F2903&lt;0,10*F2903^2,0))</f>
        <v/>
      </c>
      <c r="H2903">
        <f>IF(F2903="","",IF(F2903&gt;0,10*F2903^2,0))</f>
        <v/>
      </c>
    </row>
    <row r="2904">
      <c r="A2904">
        <f>Input!A2904</f>
        <v/>
      </c>
      <c r="B2904">
        <f>IF(ISNUMBER(Input!B2904),IF(AND(Input!B2904&gt;=20,Input!B2904&lt;=700),Input!B2904,""),"")</f>
        <v/>
      </c>
      <c r="C2904">
        <f>IF(B2904="","",INT(A2904))</f>
        <v/>
      </c>
      <c r="D2904">
        <f>IF(B2904="","",HOUR(A2904))</f>
        <v/>
      </c>
      <c r="E2904">
        <f>IF(B2904="","",IF(INPUT!$I$1="","",IF(C2904&lt;(INT(INPUT!$I$1)-INPUT!$I$2),"Off Meds",IF(C2904&lt;=(INT(INPUT!$I$1)+INPUT!$I$2),"Washout","On Meds"))))</f>
        <v/>
      </c>
      <c r="F2904">
        <f>IF(B2904="","",1.509*(LN(B2904)^1.084-5.381))</f>
        <v/>
      </c>
      <c r="G2904">
        <f>IF(F2904="","",IF(F2904&lt;0,10*F2904^2,0))</f>
        <v/>
      </c>
      <c r="H2904">
        <f>IF(F2904="","",IF(F2904&gt;0,10*F2904^2,0))</f>
        <v/>
      </c>
    </row>
    <row r="2905">
      <c r="A2905">
        <f>Input!A2905</f>
        <v/>
      </c>
      <c r="B2905">
        <f>IF(ISNUMBER(Input!B2905),IF(AND(Input!B2905&gt;=20,Input!B2905&lt;=700),Input!B2905,""),"")</f>
        <v/>
      </c>
      <c r="C2905">
        <f>IF(B2905="","",INT(A2905))</f>
        <v/>
      </c>
      <c r="D2905">
        <f>IF(B2905="","",HOUR(A2905))</f>
        <v/>
      </c>
      <c r="E2905">
        <f>IF(B2905="","",IF(INPUT!$I$1="","",IF(C2905&lt;(INT(INPUT!$I$1)-INPUT!$I$2),"Off Meds",IF(C2905&lt;=(INT(INPUT!$I$1)+INPUT!$I$2),"Washout","On Meds"))))</f>
        <v/>
      </c>
      <c r="F2905">
        <f>IF(B2905="","",1.509*(LN(B2905)^1.084-5.381))</f>
        <v/>
      </c>
      <c r="G2905">
        <f>IF(F2905="","",IF(F2905&lt;0,10*F2905^2,0))</f>
        <v/>
      </c>
      <c r="H2905">
        <f>IF(F2905="","",IF(F2905&gt;0,10*F2905^2,0))</f>
        <v/>
      </c>
    </row>
    <row r="2906">
      <c r="A2906">
        <f>Input!A2906</f>
        <v/>
      </c>
      <c r="B2906">
        <f>IF(ISNUMBER(Input!B2906),IF(AND(Input!B2906&gt;=20,Input!B2906&lt;=700),Input!B2906,""),"")</f>
        <v/>
      </c>
      <c r="C2906">
        <f>IF(B2906="","",INT(A2906))</f>
        <v/>
      </c>
      <c r="D2906">
        <f>IF(B2906="","",HOUR(A2906))</f>
        <v/>
      </c>
      <c r="E2906">
        <f>IF(B2906="","",IF(INPUT!$I$1="","",IF(C2906&lt;(INT(INPUT!$I$1)-INPUT!$I$2),"Off Meds",IF(C2906&lt;=(INT(INPUT!$I$1)+INPUT!$I$2),"Washout","On Meds"))))</f>
        <v/>
      </c>
      <c r="F2906">
        <f>IF(B2906="","",1.509*(LN(B2906)^1.084-5.381))</f>
        <v/>
      </c>
      <c r="G2906">
        <f>IF(F2906="","",IF(F2906&lt;0,10*F2906^2,0))</f>
        <v/>
      </c>
      <c r="H2906">
        <f>IF(F2906="","",IF(F2906&gt;0,10*F2906^2,0))</f>
        <v/>
      </c>
    </row>
    <row r="2907">
      <c r="A2907">
        <f>Input!A2907</f>
        <v/>
      </c>
      <c r="B2907">
        <f>IF(ISNUMBER(Input!B2907),IF(AND(Input!B2907&gt;=20,Input!B2907&lt;=700),Input!B2907,""),"")</f>
        <v/>
      </c>
      <c r="C2907">
        <f>IF(B2907="","",INT(A2907))</f>
        <v/>
      </c>
      <c r="D2907">
        <f>IF(B2907="","",HOUR(A2907))</f>
        <v/>
      </c>
      <c r="E2907">
        <f>IF(B2907="","",IF(INPUT!$I$1="","",IF(C2907&lt;(INT(INPUT!$I$1)-INPUT!$I$2),"Off Meds",IF(C2907&lt;=(INT(INPUT!$I$1)+INPUT!$I$2),"Washout","On Meds"))))</f>
        <v/>
      </c>
      <c r="F2907">
        <f>IF(B2907="","",1.509*(LN(B2907)^1.084-5.381))</f>
        <v/>
      </c>
      <c r="G2907">
        <f>IF(F2907="","",IF(F2907&lt;0,10*F2907^2,0))</f>
        <v/>
      </c>
      <c r="H2907">
        <f>IF(F2907="","",IF(F2907&gt;0,10*F2907^2,0))</f>
        <v/>
      </c>
    </row>
    <row r="2908">
      <c r="A2908">
        <f>Input!A2908</f>
        <v/>
      </c>
      <c r="B2908">
        <f>IF(ISNUMBER(Input!B2908),IF(AND(Input!B2908&gt;=20,Input!B2908&lt;=700),Input!B2908,""),"")</f>
        <v/>
      </c>
      <c r="C2908">
        <f>IF(B2908="","",INT(A2908))</f>
        <v/>
      </c>
      <c r="D2908">
        <f>IF(B2908="","",HOUR(A2908))</f>
        <v/>
      </c>
      <c r="E2908">
        <f>IF(B2908="","",IF(INPUT!$I$1="","",IF(C2908&lt;(INT(INPUT!$I$1)-INPUT!$I$2),"Off Meds",IF(C2908&lt;=(INT(INPUT!$I$1)+INPUT!$I$2),"Washout","On Meds"))))</f>
        <v/>
      </c>
      <c r="F2908">
        <f>IF(B2908="","",1.509*(LN(B2908)^1.084-5.381))</f>
        <v/>
      </c>
      <c r="G2908">
        <f>IF(F2908="","",IF(F2908&lt;0,10*F2908^2,0))</f>
        <v/>
      </c>
      <c r="H2908">
        <f>IF(F2908="","",IF(F2908&gt;0,10*F2908^2,0))</f>
        <v/>
      </c>
    </row>
    <row r="2909">
      <c r="A2909">
        <f>Input!A2909</f>
        <v/>
      </c>
      <c r="B2909">
        <f>IF(ISNUMBER(Input!B2909),IF(AND(Input!B2909&gt;=20,Input!B2909&lt;=700),Input!B2909,""),"")</f>
        <v/>
      </c>
      <c r="C2909">
        <f>IF(B2909="","",INT(A2909))</f>
        <v/>
      </c>
      <c r="D2909">
        <f>IF(B2909="","",HOUR(A2909))</f>
        <v/>
      </c>
      <c r="E2909">
        <f>IF(B2909="","",IF(INPUT!$I$1="","",IF(C2909&lt;(INT(INPUT!$I$1)-INPUT!$I$2),"Off Meds",IF(C2909&lt;=(INT(INPUT!$I$1)+INPUT!$I$2),"Washout","On Meds"))))</f>
        <v/>
      </c>
      <c r="F2909">
        <f>IF(B2909="","",1.509*(LN(B2909)^1.084-5.381))</f>
        <v/>
      </c>
      <c r="G2909">
        <f>IF(F2909="","",IF(F2909&lt;0,10*F2909^2,0))</f>
        <v/>
      </c>
      <c r="H2909">
        <f>IF(F2909="","",IF(F2909&gt;0,10*F2909^2,0))</f>
        <v/>
      </c>
    </row>
    <row r="2910">
      <c r="A2910">
        <f>Input!A2910</f>
        <v/>
      </c>
      <c r="B2910">
        <f>IF(ISNUMBER(Input!B2910),IF(AND(Input!B2910&gt;=20,Input!B2910&lt;=700),Input!B2910,""),"")</f>
        <v/>
      </c>
      <c r="C2910">
        <f>IF(B2910="","",INT(A2910))</f>
        <v/>
      </c>
      <c r="D2910">
        <f>IF(B2910="","",HOUR(A2910))</f>
        <v/>
      </c>
      <c r="E2910">
        <f>IF(B2910="","",IF(INPUT!$I$1="","",IF(C2910&lt;(INT(INPUT!$I$1)-INPUT!$I$2),"Off Meds",IF(C2910&lt;=(INT(INPUT!$I$1)+INPUT!$I$2),"Washout","On Meds"))))</f>
        <v/>
      </c>
      <c r="F2910">
        <f>IF(B2910="","",1.509*(LN(B2910)^1.084-5.381))</f>
        <v/>
      </c>
      <c r="G2910">
        <f>IF(F2910="","",IF(F2910&lt;0,10*F2910^2,0))</f>
        <v/>
      </c>
      <c r="H2910">
        <f>IF(F2910="","",IF(F2910&gt;0,10*F2910^2,0))</f>
        <v/>
      </c>
    </row>
    <row r="2911">
      <c r="A2911">
        <f>Input!A2911</f>
        <v/>
      </c>
      <c r="B2911">
        <f>IF(ISNUMBER(Input!B2911),IF(AND(Input!B2911&gt;=20,Input!B2911&lt;=700),Input!B2911,""),"")</f>
        <v/>
      </c>
      <c r="C2911">
        <f>IF(B2911="","",INT(A2911))</f>
        <v/>
      </c>
      <c r="D2911">
        <f>IF(B2911="","",HOUR(A2911))</f>
        <v/>
      </c>
      <c r="E2911">
        <f>IF(B2911="","",IF(INPUT!$I$1="","",IF(C2911&lt;(INT(INPUT!$I$1)-INPUT!$I$2),"Off Meds",IF(C2911&lt;=(INT(INPUT!$I$1)+INPUT!$I$2),"Washout","On Meds"))))</f>
        <v/>
      </c>
      <c r="F2911">
        <f>IF(B2911="","",1.509*(LN(B2911)^1.084-5.381))</f>
        <v/>
      </c>
      <c r="G2911">
        <f>IF(F2911="","",IF(F2911&lt;0,10*F2911^2,0))</f>
        <v/>
      </c>
      <c r="H2911">
        <f>IF(F2911="","",IF(F2911&gt;0,10*F2911^2,0))</f>
        <v/>
      </c>
    </row>
    <row r="2912">
      <c r="A2912">
        <f>Input!A2912</f>
        <v/>
      </c>
      <c r="B2912">
        <f>IF(ISNUMBER(Input!B2912),IF(AND(Input!B2912&gt;=20,Input!B2912&lt;=700),Input!B2912,""),"")</f>
        <v/>
      </c>
      <c r="C2912">
        <f>IF(B2912="","",INT(A2912))</f>
        <v/>
      </c>
      <c r="D2912">
        <f>IF(B2912="","",HOUR(A2912))</f>
        <v/>
      </c>
      <c r="E2912">
        <f>IF(B2912="","",IF(INPUT!$I$1="","",IF(C2912&lt;(INT(INPUT!$I$1)-INPUT!$I$2),"Off Meds",IF(C2912&lt;=(INT(INPUT!$I$1)+INPUT!$I$2),"Washout","On Meds"))))</f>
        <v/>
      </c>
      <c r="F2912">
        <f>IF(B2912="","",1.509*(LN(B2912)^1.084-5.381))</f>
        <v/>
      </c>
      <c r="G2912">
        <f>IF(F2912="","",IF(F2912&lt;0,10*F2912^2,0))</f>
        <v/>
      </c>
      <c r="H2912">
        <f>IF(F2912="","",IF(F2912&gt;0,10*F2912^2,0))</f>
        <v/>
      </c>
    </row>
    <row r="2913">
      <c r="A2913">
        <f>Input!A2913</f>
        <v/>
      </c>
      <c r="B2913">
        <f>IF(ISNUMBER(Input!B2913),IF(AND(Input!B2913&gt;=20,Input!B2913&lt;=700),Input!B2913,""),"")</f>
        <v/>
      </c>
      <c r="C2913">
        <f>IF(B2913="","",INT(A2913))</f>
        <v/>
      </c>
      <c r="D2913">
        <f>IF(B2913="","",HOUR(A2913))</f>
        <v/>
      </c>
      <c r="E2913">
        <f>IF(B2913="","",IF(INPUT!$I$1="","",IF(C2913&lt;(INT(INPUT!$I$1)-INPUT!$I$2),"Off Meds",IF(C2913&lt;=(INT(INPUT!$I$1)+INPUT!$I$2),"Washout","On Meds"))))</f>
        <v/>
      </c>
      <c r="F2913">
        <f>IF(B2913="","",1.509*(LN(B2913)^1.084-5.381))</f>
        <v/>
      </c>
      <c r="G2913">
        <f>IF(F2913="","",IF(F2913&lt;0,10*F2913^2,0))</f>
        <v/>
      </c>
      <c r="H2913">
        <f>IF(F2913="","",IF(F2913&gt;0,10*F2913^2,0))</f>
        <v/>
      </c>
    </row>
    <row r="2914">
      <c r="A2914">
        <f>Input!A2914</f>
        <v/>
      </c>
      <c r="B2914">
        <f>IF(ISNUMBER(Input!B2914),IF(AND(Input!B2914&gt;=20,Input!B2914&lt;=700),Input!B2914,""),"")</f>
        <v/>
      </c>
      <c r="C2914">
        <f>IF(B2914="","",INT(A2914))</f>
        <v/>
      </c>
      <c r="D2914">
        <f>IF(B2914="","",HOUR(A2914))</f>
        <v/>
      </c>
      <c r="E2914">
        <f>IF(B2914="","",IF(INPUT!$I$1="","",IF(C2914&lt;(INT(INPUT!$I$1)-INPUT!$I$2),"Off Meds",IF(C2914&lt;=(INT(INPUT!$I$1)+INPUT!$I$2),"Washout","On Meds"))))</f>
        <v/>
      </c>
      <c r="F2914">
        <f>IF(B2914="","",1.509*(LN(B2914)^1.084-5.381))</f>
        <v/>
      </c>
      <c r="G2914">
        <f>IF(F2914="","",IF(F2914&lt;0,10*F2914^2,0))</f>
        <v/>
      </c>
      <c r="H2914">
        <f>IF(F2914="","",IF(F2914&gt;0,10*F2914^2,0))</f>
        <v/>
      </c>
    </row>
    <row r="2915">
      <c r="A2915">
        <f>Input!A2915</f>
        <v/>
      </c>
      <c r="B2915">
        <f>IF(ISNUMBER(Input!B2915),IF(AND(Input!B2915&gt;=20,Input!B2915&lt;=700),Input!B2915,""),"")</f>
        <v/>
      </c>
      <c r="C2915">
        <f>IF(B2915="","",INT(A2915))</f>
        <v/>
      </c>
      <c r="D2915">
        <f>IF(B2915="","",HOUR(A2915))</f>
        <v/>
      </c>
      <c r="E2915">
        <f>IF(B2915="","",IF(INPUT!$I$1="","",IF(C2915&lt;(INT(INPUT!$I$1)-INPUT!$I$2),"Off Meds",IF(C2915&lt;=(INT(INPUT!$I$1)+INPUT!$I$2),"Washout","On Meds"))))</f>
        <v/>
      </c>
      <c r="F2915">
        <f>IF(B2915="","",1.509*(LN(B2915)^1.084-5.381))</f>
        <v/>
      </c>
      <c r="G2915">
        <f>IF(F2915="","",IF(F2915&lt;0,10*F2915^2,0))</f>
        <v/>
      </c>
      <c r="H2915">
        <f>IF(F2915="","",IF(F2915&gt;0,10*F2915^2,0))</f>
        <v/>
      </c>
    </row>
    <row r="2916">
      <c r="A2916">
        <f>Input!A2916</f>
        <v/>
      </c>
      <c r="B2916">
        <f>IF(ISNUMBER(Input!B2916),IF(AND(Input!B2916&gt;=20,Input!B2916&lt;=700),Input!B2916,""),"")</f>
        <v/>
      </c>
      <c r="C2916">
        <f>IF(B2916="","",INT(A2916))</f>
        <v/>
      </c>
      <c r="D2916">
        <f>IF(B2916="","",HOUR(A2916))</f>
        <v/>
      </c>
      <c r="E2916">
        <f>IF(B2916="","",IF(INPUT!$I$1="","",IF(C2916&lt;(INT(INPUT!$I$1)-INPUT!$I$2),"Off Meds",IF(C2916&lt;=(INT(INPUT!$I$1)+INPUT!$I$2),"Washout","On Meds"))))</f>
        <v/>
      </c>
      <c r="F2916">
        <f>IF(B2916="","",1.509*(LN(B2916)^1.084-5.381))</f>
        <v/>
      </c>
      <c r="G2916">
        <f>IF(F2916="","",IF(F2916&lt;0,10*F2916^2,0))</f>
        <v/>
      </c>
      <c r="H2916">
        <f>IF(F2916="","",IF(F2916&gt;0,10*F2916^2,0))</f>
        <v/>
      </c>
    </row>
    <row r="2917">
      <c r="A2917">
        <f>Input!A2917</f>
        <v/>
      </c>
      <c r="B2917">
        <f>IF(ISNUMBER(Input!B2917),IF(AND(Input!B2917&gt;=20,Input!B2917&lt;=700),Input!B2917,""),"")</f>
        <v/>
      </c>
      <c r="C2917">
        <f>IF(B2917="","",INT(A2917))</f>
        <v/>
      </c>
      <c r="D2917">
        <f>IF(B2917="","",HOUR(A2917))</f>
        <v/>
      </c>
      <c r="E2917">
        <f>IF(B2917="","",IF(INPUT!$I$1="","",IF(C2917&lt;(INT(INPUT!$I$1)-INPUT!$I$2),"Off Meds",IF(C2917&lt;=(INT(INPUT!$I$1)+INPUT!$I$2),"Washout","On Meds"))))</f>
        <v/>
      </c>
      <c r="F2917">
        <f>IF(B2917="","",1.509*(LN(B2917)^1.084-5.381))</f>
        <v/>
      </c>
      <c r="G2917">
        <f>IF(F2917="","",IF(F2917&lt;0,10*F2917^2,0))</f>
        <v/>
      </c>
      <c r="H2917">
        <f>IF(F2917="","",IF(F2917&gt;0,10*F2917^2,0))</f>
        <v/>
      </c>
    </row>
    <row r="2918">
      <c r="A2918">
        <f>Input!A2918</f>
        <v/>
      </c>
      <c r="B2918">
        <f>IF(ISNUMBER(Input!B2918),IF(AND(Input!B2918&gt;=20,Input!B2918&lt;=700),Input!B2918,""),"")</f>
        <v/>
      </c>
      <c r="C2918">
        <f>IF(B2918="","",INT(A2918))</f>
        <v/>
      </c>
      <c r="D2918">
        <f>IF(B2918="","",HOUR(A2918))</f>
        <v/>
      </c>
      <c r="E2918">
        <f>IF(B2918="","",IF(INPUT!$I$1="","",IF(C2918&lt;(INT(INPUT!$I$1)-INPUT!$I$2),"Off Meds",IF(C2918&lt;=(INT(INPUT!$I$1)+INPUT!$I$2),"Washout","On Meds"))))</f>
        <v/>
      </c>
      <c r="F2918">
        <f>IF(B2918="","",1.509*(LN(B2918)^1.084-5.381))</f>
        <v/>
      </c>
      <c r="G2918">
        <f>IF(F2918="","",IF(F2918&lt;0,10*F2918^2,0))</f>
        <v/>
      </c>
      <c r="H2918">
        <f>IF(F2918="","",IF(F2918&gt;0,10*F2918^2,0))</f>
        <v/>
      </c>
    </row>
    <row r="2919">
      <c r="A2919">
        <f>Input!A2919</f>
        <v/>
      </c>
      <c r="B2919">
        <f>IF(ISNUMBER(Input!B2919),IF(AND(Input!B2919&gt;=20,Input!B2919&lt;=700),Input!B2919,""),"")</f>
        <v/>
      </c>
      <c r="C2919">
        <f>IF(B2919="","",INT(A2919))</f>
        <v/>
      </c>
      <c r="D2919">
        <f>IF(B2919="","",HOUR(A2919))</f>
        <v/>
      </c>
      <c r="E2919">
        <f>IF(B2919="","",IF(INPUT!$I$1="","",IF(C2919&lt;(INT(INPUT!$I$1)-INPUT!$I$2),"Off Meds",IF(C2919&lt;=(INT(INPUT!$I$1)+INPUT!$I$2),"Washout","On Meds"))))</f>
        <v/>
      </c>
      <c r="F2919">
        <f>IF(B2919="","",1.509*(LN(B2919)^1.084-5.381))</f>
        <v/>
      </c>
      <c r="G2919">
        <f>IF(F2919="","",IF(F2919&lt;0,10*F2919^2,0))</f>
        <v/>
      </c>
      <c r="H2919">
        <f>IF(F2919="","",IF(F2919&gt;0,10*F2919^2,0))</f>
        <v/>
      </c>
    </row>
    <row r="2920">
      <c r="A2920">
        <f>Input!A2920</f>
        <v/>
      </c>
      <c r="B2920">
        <f>IF(ISNUMBER(Input!B2920),IF(AND(Input!B2920&gt;=20,Input!B2920&lt;=700),Input!B2920,""),"")</f>
        <v/>
      </c>
      <c r="C2920">
        <f>IF(B2920="","",INT(A2920))</f>
        <v/>
      </c>
      <c r="D2920">
        <f>IF(B2920="","",HOUR(A2920))</f>
        <v/>
      </c>
      <c r="E2920">
        <f>IF(B2920="","",IF(INPUT!$I$1="","",IF(C2920&lt;(INT(INPUT!$I$1)-INPUT!$I$2),"Off Meds",IF(C2920&lt;=(INT(INPUT!$I$1)+INPUT!$I$2),"Washout","On Meds"))))</f>
        <v/>
      </c>
      <c r="F2920">
        <f>IF(B2920="","",1.509*(LN(B2920)^1.084-5.381))</f>
        <v/>
      </c>
      <c r="G2920">
        <f>IF(F2920="","",IF(F2920&lt;0,10*F2920^2,0))</f>
        <v/>
      </c>
      <c r="H2920">
        <f>IF(F2920="","",IF(F2920&gt;0,10*F2920^2,0))</f>
        <v/>
      </c>
    </row>
    <row r="2921">
      <c r="A2921">
        <f>Input!A2921</f>
        <v/>
      </c>
      <c r="B2921">
        <f>IF(ISNUMBER(Input!B2921),IF(AND(Input!B2921&gt;=20,Input!B2921&lt;=700),Input!B2921,""),"")</f>
        <v/>
      </c>
      <c r="C2921">
        <f>IF(B2921="","",INT(A2921))</f>
        <v/>
      </c>
      <c r="D2921">
        <f>IF(B2921="","",HOUR(A2921))</f>
        <v/>
      </c>
      <c r="E2921">
        <f>IF(B2921="","",IF(INPUT!$I$1="","",IF(C2921&lt;(INT(INPUT!$I$1)-INPUT!$I$2),"Off Meds",IF(C2921&lt;=(INT(INPUT!$I$1)+INPUT!$I$2),"Washout","On Meds"))))</f>
        <v/>
      </c>
      <c r="F2921">
        <f>IF(B2921="","",1.509*(LN(B2921)^1.084-5.381))</f>
        <v/>
      </c>
      <c r="G2921">
        <f>IF(F2921="","",IF(F2921&lt;0,10*F2921^2,0))</f>
        <v/>
      </c>
      <c r="H2921">
        <f>IF(F2921="","",IF(F2921&gt;0,10*F2921^2,0))</f>
        <v/>
      </c>
    </row>
    <row r="2922">
      <c r="A2922">
        <f>Input!A2922</f>
        <v/>
      </c>
      <c r="B2922">
        <f>IF(ISNUMBER(Input!B2922),IF(AND(Input!B2922&gt;=20,Input!B2922&lt;=700),Input!B2922,""),"")</f>
        <v/>
      </c>
      <c r="C2922">
        <f>IF(B2922="","",INT(A2922))</f>
        <v/>
      </c>
      <c r="D2922">
        <f>IF(B2922="","",HOUR(A2922))</f>
        <v/>
      </c>
      <c r="E2922">
        <f>IF(B2922="","",IF(INPUT!$I$1="","",IF(C2922&lt;(INT(INPUT!$I$1)-INPUT!$I$2),"Off Meds",IF(C2922&lt;=(INT(INPUT!$I$1)+INPUT!$I$2),"Washout","On Meds"))))</f>
        <v/>
      </c>
      <c r="F2922">
        <f>IF(B2922="","",1.509*(LN(B2922)^1.084-5.381))</f>
        <v/>
      </c>
      <c r="G2922">
        <f>IF(F2922="","",IF(F2922&lt;0,10*F2922^2,0))</f>
        <v/>
      </c>
      <c r="H2922">
        <f>IF(F2922="","",IF(F2922&gt;0,10*F2922^2,0))</f>
        <v/>
      </c>
    </row>
    <row r="2923">
      <c r="A2923">
        <f>Input!A2923</f>
        <v/>
      </c>
      <c r="B2923">
        <f>IF(ISNUMBER(Input!B2923),IF(AND(Input!B2923&gt;=20,Input!B2923&lt;=700),Input!B2923,""),"")</f>
        <v/>
      </c>
      <c r="C2923">
        <f>IF(B2923="","",INT(A2923))</f>
        <v/>
      </c>
      <c r="D2923">
        <f>IF(B2923="","",HOUR(A2923))</f>
        <v/>
      </c>
      <c r="E2923">
        <f>IF(B2923="","",IF(INPUT!$I$1="","",IF(C2923&lt;(INT(INPUT!$I$1)-INPUT!$I$2),"Off Meds",IF(C2923&lt;=(INT(INPUT!$I$1)+INPUT!$I$2),"Washout","On Meds"))))</f>
        <v/>
      </c>
      <c r="F2923">
        <f>IF(B2923="","",1.509*(LN(B2923)^1.084-5.381))</f>
        <v/>
      </c>
      <c r="G2923">
        <f>IF(F2923="","",IF(F2923&lt;0,10*F2923^2,0))</f>
        <v/>
      </c>
      <c r="H2923">
        <f>IF(F2923="","",IF(F2923&gt;0,10*F2923^2,0))</f>
        <v/>
      </c>
    </row>
    <row r="2924">
      <c r="A2924">
        <f>Input!A2924</f>
        <v/>
      </c>
      <c r="B2924">
        <f>IF(ISNUMBER(Input!B2924),IF(AND(Input!B2924&gt;=20,Input!B2924&lt;=700),Input!B2924,""),"")</f>
        <v/>
      </c>
      <c r="C2924">
        <f>IF(B2924="","",INT(A2924))</f>
        <v/>
      </c>
      <c r="D2924">
        <f>IF(B2924="","",HOUR(A2924))</f>
        <v/>
      </c>
      <c r="E2924">
        <f>IF(B2924="","",IF(INPUT!$I$1="","",IF(C2924&lt;(INT(INPUT!$I$1)-INPUT!$I$2),"Off Meds",IF(C2924&lt;=(INT(INPUT!$I$1)+INPUT!$I$2),"Washout","On Meds"))))</f>
        <v/>
      </c>
      <c r="F2924">
        <f>IF(B2924="","",1.509*(LN(B2924)^1.084-5.381))</f>
        <v/>
      </c>
      <c r="G2924">
        <f>IF(F2924="","",IF(F2924&lt;0,10*F2924^2,0))</f>
        <v/>
      </c>
      <c r="H2924">
        <f>IF(F2924="","",IF(F2924&gt;0,10*F2924^2,0))</f>
        <v/>
      </c>
    </row>
    <row r="2925">
      <c r="A2925">
        <f>Input!A2925</f>
        <v/>
      </c>
      <c r="B2925">
        <f>IF(ISNUMBER(Input!B2925),IF(AND(Input!B2925&gt;=20,Input!B2925&lt;=700),Input!B2925,""),"")</f>
        <v/>
      </c>
      <c r="C2925">
        <f>IF(B2925="","",INT(A2925))</f>
        <v/>
      </c>
      <c r="D2925">
        <f>IF(B2925="","",HOUR(A2925))</f>
        <v/>
      </c>
      <c r="E2925">
        <f>IF(B2925="","",IF(INPUT!$I$1="","",IF(C2925&lt;(INT(INPUT!$I$1)-INPUT!$I$2),"Off Meds",IF(C2925&lt;=(INT(INPUT!$I$1)+INPUT!$I$2),"Washout","On Meds"))))</f>
        <v/>
      </c>
      <c r="F2925">
        <f>IF(B2925="","",1.509*(LN(B2925)^1.084-5.381))</f>
        <v/>
      </c>
      <c r="G2925">
        <f>IF(F2925="","",IF(F2925&lt;0,10*F2925^2,0))</f>
        <v/>
      </c>
      <c r="H2925">
        <f>IF(F2925="","",IF(F2925&gt;0,10*F2925^2,0))</f>
        <v/>
      </c>
    </row>
    <row r="2926">
      <c r="A2926">
        <f>Input!A2926</f>
        <v/>
      </c>
      <c r="B2926">
        <f>IF(ISNUMBER(Input!B2926),IF(AND(Input!B2926&gt;=20,Input!B2926&lt;=700),Input!B2926,""),"")</f>
        <v/>
      </c>
      <c r="C2926">
        <f>IF(B2926="","",INT(A2926))</f>
        <v/>
      </c>
      <c r="D2926">
        <f>IF(B2926="","",HOUR(A2926))</f>
        <v/>
      </c>
      <c r="E2926">
        <f>IF(B2926="","",IF(INPUT!$I$1="","",IF(C2926&lt;(INT(INPUT!$I$1)-INPUT!$I$2),"Off Meds",IF(C2926&lt;=(INT(INPUT!$I$1)+INPUT!$I$2),"Washout","On Meds"))))</f>
        <v/>
      </c>
      <c r="F2926">
        <f>IF(B2926="","",1.509*(LN(B2926)^1.084-5.381))</f>
        <v/>
      </c>
      <c r="G2926">
        <f>IF(F2926="","",IF(F2926&lt;0,10*F2926^2,0))</f>
        <v/>
      </c>
      <c r="H2926">
        <f>IF(F2926="","",IF(F2926&gt;0,10*F2926^2,0))</f>
        <v/>
      </c>
    </row>
    <row r="2927">
      <c r="A2927">
        <f>Input!A2927</f>
        <v/>
      </c>
      <c r="B2927">
        <f>IF(ISNUMBER(Input!B2927),IF(AND(Input!B2927&gt;=20,Input!B2927&lt;=700),Input!B2927,""),"")</f>
        <v/>
      </c>
      <c r="C2927">
        <f>IF(B2927="","",INT(A2927))</f>
        <v/>
      </c>
      <c r="D2927">
        <f>IF(B2927="","",HOUR(A2927))</f>
        <v/>
      </c>
      <c r="E2927">
        <f>IF(B2927="","",IF(INPUT!$I$1="","",IF(C2927&lt;(INT(INPUT!$I$1)-INPUT!$I$2),"Off Meds",IF(C2927&lt;=(INT(INPUT!$I$1)+INPUT!$I$2),"Washout","On Meds"))))</f>
        <v/>
      </c>
      <c r="F2927">
        <f>IF(B2927="","",1.509*(LN(B2927)^1.084-5.381))</f>
        <v/>
      </c>
      <c r="G2927">
        <f>IF(F2927="","",IF(F2927&lt;0,10*F2927^2,0))</f>
        <v/>
      </c>
      <c r="H2927">
        <f>IF(F2927="","",IF(F2927&gt;0,10*F2927^2,0))</f>
        <v/>
      </c>
    </row>
    <row r="2928">
      <c r="A2928">
        <f>Input!A2928</f>
        <v/>
      </c>
      <c r="B2928">
        <f>IF(ISNUMBER(Input!B2928),IF(AND(Input!B2928&gt;=20,Input!B2928&lt;=700),Input!B2928,""),"")</f>
        <v/>
      </c>
      <c r="C2928">
        <f>IF(B2928="","",INT(A2928))</f>
        <v/>
      </c>
      <c r="D2928">
        <f>IF(B2928="","",HOUR(A2928))</f>
        <v/>
      </c>
      <c r="E2928">
        <f>IF(B2928="","",IF(INPUT!$I$1="","",IF(C2928&lt;(INT(INPUT!$I$1)-INPUT!$I$2),"Off Meds",IF(C2928&lt;=(INT(INPUT!$I$1)+INPUT!$I$2),"Washout","On Meds"))))</f>
        <v/>
      </c>
      <c r="F2928">
        <f>IF(B2928="","",1.509*(LN(B2928)^1.084-5.381))</f>
        <v/>
      </c>
      <c r="G2928">
        <f>IF(F2928="","",IF(F2928&lt;0,10*F2928^2,0))</f>
        <v/>
      </c>
      <c r="H2928">
        <f>IF(F2928="","",IF(F2928&gt;0,10*F2928^2,0))</f>
        <v/>
      </c>
    </row>
    <row r="2929">
      <c r="A2929">
        <f>Input!A2929</f>
        <v/>
      </c>
      <c r="B2929">
        <f>IF(ISNUMBER(Input!B2929),IF(AND(Input!B2929&gt;=20,Input!B2929&lt;=700),Input!B2929,""),"")</f>
        <v/>
      </c>
      <c r="C2929">
        <f>IF(B2929="","",INT(A2929))</f>
        <v/>
      </c>
      <c r="D2929">
        <f>IF(B2929="","",HOUR(A2929))</f>
        <v/>
      </c>
      <c r="E2929">
        <f>IF(B2929="","",IF(INPUT!$I$1="","",IF(C2929&lt;(INT(INPUT!$I$1)-INPUT!$I$2),"Off Meds",IF(C2929&lt;=(INT(INPUT!$I$1)+INPUT!$I$2),"Washout","On Meds"))))</f>
        <v/>
      </c>
      <c r="F2929">
        <f>IF(B2929="","",1.509*(LN(B2929)^1.084-5.381))</f>
        <v/>
      </c>
      <c r="G2929">
        <f>IF(F2929="","",IF(F2929&lt;0,10*F2929^2,0))</f>
        <v/>
      </c>
      <c r="H2929">
        <f>IF(F2929="","",IF(F2929&gt;0,10*F2929^2,0))</f>
        <v/>
      </c>
    </row>
    <row r="2930">
      <c r="A2930">
        <f>Input!A2930</f>
        <v/>
      </c>
      <c r="B2930">
        <f>IF(ISNUMBER(Input!B2930),IF(AND(Input!B2930&gt;=20,Input!B2930&lt;=700),Input!B2930,""),"")</f>
        <v/>
      </c>
      <c r="C2930">
        <f>IF(B2930="","",INT(A2930))</f>
        <v/>
      </c>
      <c r="D2930">
        <f>IF(B2930="","",HOUR(A2930))</f>
        <v/>
      </c>
      <c r="E2930">
        <f>IF(B2930="","",IF(INPUT!$I$1="","",IF(C2930&lt;(INT(INPUT!$I$1)-INPUT!$I$2),"Off Meds",IF(C2930&lt;=(INT(INPUT!$I$1)+INPUT!$I$2),"Washout","On Meds"))))</f>
        <v/>
      </c>
      <c r="F2930">
        <f>IF(B2930="","",1.509*(LN(B2930)^1.084-5.381))</f>
        <v/>
      </c>
      <c r="G2930">
        <f>IF(F2930="","",IF(F2930&lt;0,10*F2930^2,0))</f>
        <v/>
      </c>
      <c r="H2930">
        <f>IF(F2930="","",IF(F2930&gt;0,10*F2930^2,0))</f>
        <v/>
      </c>
    </row>
    <row r="2931">
      <c r="A2931">
        <f>Input!A2931</f>
        <v/>
      </c>
      <c r="B2931">
        <f>IF(ISNUMBER(Input!B2931),IF(AND(Input!B2931&gt;=20,Input!B2931&lt;=700),Input!B2931,""),"")</f>
        <v/>
      </c>
      <c r="C2931">
        <f>IF(B2931="","",INT(A2931))</f>
        <v/>
      </c>
      <c r="D2931">
        <f>IF(B2931="","",HOUR(A2931))</f>
        <v/>
      </c>
      <c r="E2931">
        <f>IF(B2931="","",IF(INPUT!$I$1="","",IF(C2931&lt;(INT(INPUT!$I$1)-INPUT!$I$2),"Off Meds",IF(C2931&lt;=(INT(INPUT!$I$1)+INPUT!$I$2),"Washout","On Meds"))))</f>
        <v/>
      </c>
      <c r="F2931">
        <f>IF(B2931="","",1.509*(LN(B2931)^1.084-5.381))</f>
        <v/>
      </c>
      <c r="G2931">
        <f>IF(F2931="","",IF(F2931&lt;0,10*F2931^2,0))</f>
        <v/>
      </c>
      <c r="H2931">
        <f>IF(F2931="","",IF(F2931&gt;0,10*F2931^2,0))</f>
        <v/>
      </c>
    </row>
    <row r="2932">
      <c r="A2932">
        <f>Input!A2932</f>
        <v/>
      </c>
      <c r="B2932">
        <f>IF(ISNUMBER(Input!B2932),IF(AND(Input!B2932&gt;=20,Input!B2932&lt;=700),Input!B2932,""),"")</f>
        <v/>
      </c>
      <c r="C2932">
        <f>IF(B2932="","",INT(A2932))</f>
        <v/>
      </c>
      <c r="D2932">
        <f>IF(B2932="","",HOUR(A2932))</f>
        <v/>
      </c>
      <c r="E2932">
        <f>IF(B2932="","",IF(INPUT!$I$1="","",IF(C2932&lt;(INT(INPUT!$I$1)-INPUT!$I$2),"Off Meds",IF(C2932&lt;=(INT(INPUT!$I$1)+INPUT!$I$2),"Washout","On Meds"))))</f>
        <v/>
      </c>
      <c r="F2932">
        <f>IF(B2932="","",1.509*(LN(B2932)^1.084-5.381))</f>
        <v/>
      </c>
      <c r="G2932">
        <f>IF(F2932="","",IF(F2932&lt;0,10*F2932^2,0))</f>
        <v/>
      </c>
      <c r="H2932">
        <f>IF(F2932="","",IF(F2932&gt;0,10*F2932^2,0))</f>
        <v/>
      </c>
    </row>
    <row r="2933">
      <c r="A2933">
        <f>Input!A2933</f>
        <v/>
      </c>
      <c r="B2933">
        <f>IF(ISNUMBER(Input!B2933),IF(AND(Input!B2933&gt;=20,Input!B2933&lt;=700),Input!B2933,""),"")</f>
        <v/>
      </c>
      <c r="C2933">
        <f>IF(B2933="","",INT(A2933))</f>
        <v/>
      </c>
      <c r="D2933">
        <f>IF(B2933="","",HOUR(A2933))</f>
        <v/>
      </c>
      <c r="E2933">
        <f>IF(B2933="","",IF(INPUT!$I$1="","",IF(C2933&lt;(INT(INPUT!$I$1)-INPUT!$I$2),"Off Meds",IF(C2933&lt;=(INT(INPUT!$I$1)+INPUT!$I$2),"Washout","On Meds"))))</f>
        <v/>
      </c>
      <c r="F2933">
        <f>IF(B2933="","",1.509*(LN(B2933)^1.084-5.381))</f>
        <v/>
      </c>
      <c r="G2933">
        <f>IF(F2933="","",IF(F2933&lt;0,10*F2933^2,0))</f>
        <v/>
      </c>
      <c r="H2933">
        <f>IF(F2933="","",IF(F2933&gt;0,10*F2933^2,0))</f>
        <v/>
      </c>
    </row>
    <row r="2934">
      <c r="A2934">
        <f>Input!A2934</f>
        <v/>
      </c>
      <c r="B2934">
        <f>IF(ISNUMBER(Input!B2934),IF(AND(Input!B2934&gt;=20,Input!B2934&lt;=700),Input!B2934,""),"")</f>
        <v/>
      </c>
      <c r="C2934">
        <f>IF(B2934="","",INT(A2934))</f>
        <v/>
      </c>
      <c r="D2934">
        <f>IF(B2934="","",HOUR(A2934))</f>
        <v/>
      </c>
      <c r="E2934">
        <f>IF(B2934="","",IF(INPUT!$I$1="","",IF(C2934&lt;(INT(INPUT!$I$1)-INPUT!$I$2),"Off Meds",IF(C2934&lt;=(INT(INPUT!$I$1)+INPUT!$I$2),"Washout","On Meds"))))</f>
        <v/>
      </c>
      <c r="F2934">
        <f>IF(B2934="","",1.509*(LN(B2934)^1.084-5.381))</f>
        <v/>
      </c>
      <c r="G2934">
        <f>IF(F2934="","",IF(F2934&lt;0,10*F2934^2,0))</f>
        <v/>
      </c>
      <c r="H2934">
        <f>IF(F2934="","",IF(F2934&gt;0,10*F2934^2,0))</f>
        <v/>
      </c>
    </row>
    <row r="2935">
      <c r="A2935">
        <f>Input!A2935</f>
        <v/>
      </c>
      <c r="B2935">
        <f>IF(ISNUMBER(Input!B2935),IF(AND(Input!B2935&gt;=20,Input!B2935&lt;=700),Input!B2935,""),"")</f>
        <v/>
      </c>
      <c r="C2935">
        <f>IF(B2935="","",INT(A2935))</f>
        <v/>
      </c>
      <c r="D2935">
        <f>IF(B2935="","",HOUR(A2935))</f>
        <v/>
      </c>
      <c r="E2935">
        <f>IF(B2935="","",IF(INPUT!$I$1="","",IF(C2935&lt;(INT(INPUT!$I$1)-INPUT!$I$2),"Off Meds",IF(C2935&lt;=(INT(INPUT!$I$1)+INPUT!$I$2),"Washout","On Meds"))))</f>
        <v/>
      </c>
      <c r="F2935">
        <f>IF(B2935="","",1.509*(LN(B2935)^1.084-5.381))</f>
        <v/>
      </c>
      <c r="G2935">
        <f>IF(F2935="","",IF(F2935&lt;0,10*F2935^2,0))</f>
        <v/>
      </c>
      <c r="H2935">
        <f>IF(F2935="","",IF(F2935&gt;0,10*F2935^2,0))</f>
        <v/>
      </c>
    </row>
    <row r="2936">
      <c r="A2936">
        <f>Input!A2936</f>
        <v/>
      </c>
      <c r="B2936">
        <f>IF(ISNUMBER(Input!B2936),IF(AND(Input!B2936&gt;=20,Input!B2936&lt;=700),Input!B2936,""),"")</f>
        <v/>
      </c>
      <c r="C2936">
        <f>IF(B2936="","",INT(A2936))</f>
        <v/>
      </c>
      <c r="D2936">
        <f>IF(B2936="","",HOUR(A2936))</f>
        <v/>
      </c>
      <c r="E2936">
        <f>IF(B2936="","",IF(INPUT!$I$1="","",IF(C2936&lt;(INT(INPUT!$I$1)-INPUT!$I$2),"Off Meds",IF(C2936&lt;=(INT(INPUT!$I$1)+INPUT!$I$2),"Washout","On Meds"))))</f>
        <v/>
      </c>
      <c r="F2936">
        <f>IF(B2936="","",1.509*(LN(B2936)^1.084-5.381))</f>
        <v/>
      </c>
      <c r="G2936">
        <f>IF(F2936="","",IF(F2936&lt;0,10*F2936^2,0))</f>
        <v/>
      </c>
      <c r="H2936">
        <f>IF(F2936="","",IF(F2936&gt;0,10*F2936^2,0))</f>
        <v/>
      </c>
    </row>
    <row r="2937">
      <c r="A2937">
        <f>Input!A2937</f>
        <v/>
      </c>
      <c r="B2937">
        <f>IF(ISNUMBER(Input!B2937),IF(AND(Input!B2937&gt;=20,Input!B2937&lt;=700),Input!B2937,""),"")</f>
        <v/>
      </c>
      <c r="C2937">
        <f>IF(B2937="","",INT(A2937))</f>
        <v/>
      </c>
      <c r="D2937">
        <f>IF(B2937="","",HOUR(A2937))</f>
        <v/>
      </c>
      <c r="E2937">
        <f>IF(B2937="","",IF(INPUT!$I$1="","",IF(C2937&lt;(INT(INPUT!$I$1)-INPUT!$I$2),"Off Meds",IF(C2937&lt;=(INT(INPUT!$I$1)+INPUT!$I$2),"Washout","On Meds"))))</f>
        <v/>
      </c>
      <c r="F2937">
        <f>IF(B2937="","",1.509*(LN(B2937)^1.084-5.381))</f>
        <v/>
      </c>
      <c r="G2937">
        <f>IF(F2937="","",IF(F2937&lt;0,10*F2937^2,0))</f>
        <v/>
      </c>
      <c r="H2937">
        <f>IF(F2937="","",IF(F2937&gt;0,10*F2937^2,0))</f>
        <v/>
      </c>
    </row>
    <row r="2938">
      <c r="A2938">
        <f>Input!A2938</f>
        <v/>
      </c>
      <c r="B2938">
        <f>IF(ISNUMBER(Input!B2938),IF(AND(Input!B2938&gt;=20,Input!B2938&lt;=700),Input!B2938,""),"")</f>
        <v/>
      </c>
      <c r="C2938">
        <f>IF(B2938="","",INT(A2938))</f>
        <v/>
      </c>
      <c r="D2938">
        <f>IF(B2938="","",HOUR(A2938))</f>
        <v/>
      </c>
      <c r="E2938">
        <f>IF(B2938="","",IF(INPUT!$I$1="","",IF(C2938&lt;(INT(INPUT!$I$1)-INPUT!$I$2),"Off Meds",IF(C2938&lt;=(INT(INPUT!$I$1)+INPUT!$I$2),"Washout","On Meds"))))</f>
        <v/>
      </c>
      <c r="F2938">
        <f>IF(B2938="","",1.509*(LN(B2938)^1.084-5.381))</f>
        <v/>
      </c>
      <c r="G2938">
        <f>IF(F2938="","",IF(F2938&lt;0,10*F2938^2,0))</f>
        <v/>
      </c>
      <c r="H2938">
        <f>IF(F2938="","",IF(F2938&gt;0,10*F2938^2,0))</f>
        <v/>
      </c>
    </row>
    <row r="2939">
      <c r="A2939">
        <f>Input!A2939</f>
        <v/>
      </c>
      <c r="B2939">
        <f>IF(ISNUMBER(Input!B2939),IF(AND(Input!B2939&gt;=20,Input!B2939&lt;=700),Input!B2939,""),"")</f>
        <v/>
      </c>
      <c r="C2939">
        <f>IF(B2939="","",INT(A2939))</f>
        <v/>
      </c>
      <c r="D2939">
        <f>IF(B2939="","",HOUR(A2939))</f>
        <v/>
      </c>
      <c r="E2939">
        <f>IF(B2939="","",IF(INPUT!$I$1="","",IF(C2939&lt;(INT(INPUT!$I$1)-INPUT!$I$2),"Off Meds",IF(C2939&lt;=(INT(INPUT!$I$1)+INPUT!$I$2),"Washout","On Meds"))))</f>
        <v/>
      </c>
      <c r="F2939">
        <f>IF(B2939="","",1.509*(LN(B2939)^1.084-5.381))</f>
        <v/>
      </c>
      <c r="G2939">
        <f>IF(F2939="","",IF(F2939&lt;0,10*F2939^2,0))</f>
        <v/>
      </c>
      <c r="H2939">
        <f>IF(F2939="","",IF(F2939&gt;0,10*F2939^2,0))</f>
        <v/>
      </c>
    </row>
    <row r="2940">
      <c r="A2940">
        <f>Input!A2940</f>
        <v/>
      </c>
      <c r="B2940">
        <f>IF(ISNUMBER(Input!B2940),IF(AND(Input!B2940&gt;=20,Input!B2940&lt;=700),Input!B2940,""),"")</f>
        <v/>
      </c>
      <c r="C2940">
        <f>IF(B2940="","",INT(A2940))</f>
        <v/>
      </c>
      <c r="D2940">
        <f>IF(B2940="","",HOUR(A2940))</f>
        <v/>
      </c>
      <c r="E2940">
        <f>IF(B2940="","",IF(INPUT!$I$1="","",IF(C2940&lt;(INT(INPUT!$I$1)-INPUT!$I$2),"Off Meds",IF(C2940&lt;=(INT(INPUT!$I$1)+INPUT!$I$2),"Washout","On Meds"))))</f>
        <v/>
      </c>
      <c r="F2940">
        <f>IF(B2940="","",1.509*(LN(B2940)^1.084-5.381))</f>
        <v/>
      </c>
      <c r="G2940">
        <f>IF(F2940="","",IF(F2940&lt;0,10*F2940^2,0))</f>
        <v/>
      </c>
      <c r="H2940">
        <f>IF(F2940="","",IF(F2940&gt;0,10*F2940^2,0))</f>
        <v/>
      </c>
    </row>
    <row r="2941">
      <c r="A2941">
        <f>Input!A2941</f>
        <v/>
      </c>
      <c r="B2941">
        <f>IF(ISNUMBER(Input!B2941),IF(AND(Input!B2941&gt;=20,Input!B2941&lt;=700),Input!B2941,""),"")</f>
        <v/>
      </c>
      <c r="C2941">
        <f>IF(B2941="","",INT(A2941))</f>
        <v/>
      </c>
      <c r="D2941">
        <f>IF(B2941="","",HOUR(A2941))</f>
        <v/>
      </c>
      <c r="E2941">
        <f>IF(B2941="","",IF(INPUT!$I$1="","",IF(C2941&lt;(INT(INPUT!$I$1)-INPUT!$I$2),"Off Meds",IF(C2941&lt;=(INT(INPUT!$I$1)+INPUT!$I$2),"Washout","On Meds"))))</f>
        <v/>
      </c>
      <c r="F2941">
        <f>IF(B2941="","",1.509*(LN(B2941)^1.084-5.381))</f>
        <v/>
      </c>
      <c r="G2941">
        <f>IF(F2941="","",IF(F2941&lt;0,10*F2941^2,0))</f>
        <v/>
      </c>
      <c r="H2941">
        <f>IF(F2941="","",IF(F2941&gt;0,10*F2941^2,0))</f>
        <v/>
      </c>
    </row>
    <row r="2942">
      <c r="A2942">
        <f>Input!A2942</f>
        <v/>
      </c>
      <c r="B2942">
        <f>IF(ISNUMBER(Input!B2942),IF(AND(Input!B2942&gt;=20,Input!B2942&lt;=700),Input!B2942,""),"")</f>
        <v/>
      </c>
      <c r="C2942">
        <f>IF(B2942="","",INT(A2942))</f>
        <v/>
      </c>
      <c r="D2942">
        <f>IF(B2942="","",HOUR(A2942))</f>
        <v/>
      </c>
      <c r="E2942">
        <f>IF(B2942="","",IF(INPUT!$I$1="","",IF(C2942&lt;(INT(INPUT!$I$1)-INPUT!$I$2),"Off Meds",IF(C2942&lt;=(INT(INPUT!$I$1)+INPUT!$I$2),"Washout","On Meds"))))</f>
        <v/>
      </c>
      <c r="F2942">
        <f>IF(B2942="","",1.509*(LN(B2942)^1.084-5.381))</f>
        <v/>
      </c>
      <c r="G2942">
        <f>IF(F2942="","",IF(F2942&lt;0,10*F2942^2,0))</f>
        <v/>
      </c>
      <c r="H2942">
        <f>IF(F2942="","",IF(F2942&gt;0,10*F2942^2,0))</f>
        <v/>
      </c>
    </row>
    <row r="2943">
      <c r="A2943">
        <f>Input!A2943</f>
        <v/>
      </c>
      <c r="B2943">
        <f>IF(ISNUMBER(Input!B2943),IF(AND(Input!B2943&gt;=20,Input!B2943&lt;=700),Input!B2943,""),"")</f>
        <v/>
      </c>
      <c r="C2943">
        <f>IF(B2943="","",INT(A2943))</f>
        <v/>
      </c>
      <c r="D2943">
        <f>IF(B2943="","",HOUR(A2943))</f>
        <v/>
      </c>
      <c r="E2943">
        <f>IF(B2943="","",IF(INPUT!$I$1="","",IF(C2943&lt;(INT(INPUT!$I$1)-INPUT!$I$2),"Off Meds",IF(C2943&lt;=(INT(INPUT!$I$1)+INPUT!$I$2),"Washout","On Meds"))))</f>
        <v/>
      </c>
      <c r="F2943">
        <f>IF(B2943="","",1.509*(LN(B2943)^1.084-5.381))</f>
        <v/>
      </c>
      <c r="G2943">
        <f>IF(F2943="","",IF(F2943&lt;0,10*F2943^2,0))</f>
        <v/>
      </c>
      <c r="H2943">
        <f>IF(F2943="","",IF(F2943&gt;0,10*F2943^2,0))</f>
        <v/>
      </c>
    </row>
    <row r="2944">
      <c r="A2944">
        <f>Input!A2944</f>
        <v/>
      </c>
      <c r="B2944">
        <f>IF(ISNUMBER(Input!B2944),IF(AND(Input!B2944&gt;=20,Input!B2944&lt;=700),Input!B2944,""),"")</f>
        <v/>
      </c>
      <c r="C2944">
        <f>IF(B2944="","",INT(A2944))</f>
        <v/>
      </c>
      <c r="D2944">
        <f>IF(B2944="","",HOUR(A2944))</f>
        <v/>
      </c>
      <c r="E2944">
        <f>IF(B2944="","",IF(INPUT!$I$1="","",IF(C2944&lt;(INT(INPUT!$I$1)-INPUT!$I$2),"Off Meds",IF(C2944&lt;=(INT(INPUT!$I$1)+INPUT!$I$2),"Washout","On Meds"))))</f>
        <v/>
      </c>
      <c r="F2944">
        <f>IF(B2944="","",1.509*(LN(B2944)^1.084-5.381))</f>
        <v/>
      </c>
      <c r="G2944">
        <f>IF(F2944="","",IF(F2944&lt;0,10*F2944^2,0))</f>
        <v/>
      </c>
      <c r="H2944">
        <f>IF(F2944="","",IF(F2944&gt;0,10*F2944^2,0))</f>
        <v/>
      </c>
    </row>
    <row r="2945">
      <c r="A2945">
        <f>Input!A2945</f>
        <v/>
      </c>
      <c r="B2945">
        <f>IF(ISNUMBER(Input!B2945),IF(AND(Input!B2945&gt;=20,Input!B2945&lt;=700),Input!B2945,""),"")</f>
        <v/>
      </c>
      <c r="C2945">
        <f>IF(B2945="","",INT(A2945))</f>
        <v/>
      </c>
      <c r="D2945">
        <f>IF(B2945="","",HOUR(A2945))</f>
        <v/>
      </c>
      <c r="E2945">
        <f>IF(B2945="","",IF(INPUT!$I$1="","",IF(C2945&lt;(INT(INPUT!$I$1)-INPUT!$I$2),"Off Meds",IF(C2945&lt;=(INT(INPUT!$I$1)+INPUT!$I$2),"Washout","On Meds"))))</f>
        <v/>
      </c>
      <c r="F2945">
        <f>IF(B2945="","",1.509*(LN(B2945)^1.084-5.381))</f>
        <v/>
      </c>
      <c r="G2945">
        <f>IF(F2945="","",IF(F2945&lt;0,10*F2945^2,0))</f>
        <v/>
      </c>
      <c r="H2945">
        <f>IF(F2945="","",IF(F2945&gt;0,10*F2945^2,0))</f>
        <v/>
      </c>
    </row>
    <row r="2946">
      <c r="A2946">
        <f>Input!A2946</f>
        <v/>
      </c>
      <c r="B2946">
        <f>IF(ISNUMBER(Input!B2946),IF(AND(Input!B2946&gt;=20,Input!B2946&lt;=700),Input!B2946,""),"")</f>
        <v/>
      </c>
      <c r="C2946">
        <f>IF(B2946="","",INT(A2946))</f>
        <v/>
      </c>
      <c r="D2946">
        <f>IF(B2946="","",HOUR(A2946))</f>
        <v/>
      </c>
      <c r="E2946">
        <f>IF(B2946="","",IF(INPUT!$I$1="","",IF(C2946&lt;(INT(INPUT!$I$1)-INPUT!$I$2),"Off Meds",IF(C2946&lt;=(INT(INPUT!$I$1)+INPUT!$I$2),"Washout","On Meds"))))</f>
        <v/>
      </c>
      <c r="F2946">
        <f>IF(B2946="","",1.509*(LN(B2946)^1.084-5.381))</f>
        <v/>
      </c>
      <c r="G2946">
        <f>IF(F2946="","",IF(F2946&lt;0,10*F2946^2,0))</f>
        <v/>
      </c>
      <c r="H2946">
        <f>IF(F2946="","",IF(F2946&gt;0,10*F2946^2,0))</f>
        <v/>
      </c>
    </row>
    <row r="2947">
      <c r="A2947">
        <f>Input!A2947</f>
        <v/>
      </c>
      <c r="B2947">
        <f>IF(ISNUMBER(Input!B2947),IF(AND(Input!B2947&gt;=20,Input!B2947&lt;=700),Input!B2947,""),"")</f>
        <v/>
      </c>
      <c r="C2947">
        <f>IF(B2947="","",INT(A2947))</f>
        <v/>
      </c>
      <c r="D2947">
        <f>IF(B2947="","",HOUR(A2947))</f>
        <v/>
      </c>
      <c r="E2947">
        <f>IF(B2947="","",IF(INPUT!$I$1="","",IF(C2947&lt;(INT(INPUT!$I$1)-INPUT!$I$2),"Off Meds",IF(C2947&lt;=(INT(INPUT!$I$1)+INPUT!$I$2),"Washout","On Meds"))))</f>
        <v/>
      </c>
      <c r="F2947">
        <f>IF(B2947="","",1.509*(LN(B2947)^1.084-5.381))</f>
        <v/>
      </c>
      <c r="G2947">
        <f>IF(F2947="","",IF(F2947&lt;0,10*F2947^2,0))</f>
        <v/>
      </c>
      <c r="H2947">
        <f>IF(F2947="","",IF(F2947&gt;0,10*F2947^2,0))</f>
        <v/>
      </c>
    </row>
    <row r="2948">
      <c r="A2948">
        <f>Input!A2948</f>
        <v/>
      </c>
      <c r="B2948">
        <f>IF(ISNUMBER(Input!B2948),IF(AND(Input!B2948&gt;=20,Input!B2948&lt;=700),Input!B2948,""),"")</f>
        <v/>
      </c>
      <c r="C2948">
        <f>IF(B2948="","",INT(A2948))</f>
        <v/>
      </c>
      <c r="D2948">
        <f>IF(B2948="","",HOUR(A2948))</f>
        <v/>
      </c>
      <c r="E2948">
        <f>IF(B2948="","",IF(INPUT!$I$1="","",IF(C2948&lt;(INT(INPUT!$I$1)-INPUT!$I$2),"Off Meds",IF(C2948&lt;=(INT(INPUT!$I$1)+INPUT!$I$2),"Washout","On Meds"))))</f>
        <v/>
      </c>
      <c r="F2948">
        <f>IF(B2948="","",1.509*(LN(B2948)^1.084-5.381))</f>
        <v/>
      </c>
      <c r="G2948">
        <f>IF(F2948="","",IF(F2948&lt;0,10*F2948^2,0))</f>
        <v/>
      </c>
      <c r="H2948">
        <f>IF(F2948="","",IF(F2948&gt;0,10*F2948^2,0))</f>
        <v/>
      </c>
    </row>
    <row r="2949">
      <c r="A2949">
        <f>Input!A2949</f>
        <v/>
      </c>
      <c r="B2949">
        <f>IF(ISNUMBER(Input!B2949),IF(AND(Input!B2949&gt;=20,Input!B2949&lt;=700),Input!B2949,""),"")</f>
        <v/>
      </c>
      <c r="C2949">
        <f>IF(B2949="","",INT(A2949))</f>
        <v/>
      </c>
      <c r="D2949">
        <f>IF(B2949="","",HOUR(A2949))</f>
        <v/>
      </c>
      <c r="E2949">
        <f>IF(B2949="","",IF(INPUT!$I$1="","",IF(C2949&lt;(INT(INPUT!$I$1)-INPUT!$I$2),"Off Meds",IF(C2949&lt;=(INT(INPUT!$I$1)+INPUT!$I$2),"Washout","On Meds"))))</f>
        <v/>
      </c>
      <c r="F2949">
        <f>IF(B2949="","",1.509*(LN(B2949)^1.084-5.381))</f>
        <v/>
      </c>
      <c r="G2949">
        <f>IF(F2949="","",IF(F2949&lt;0,10*F2949^2,0))</f>
        <v/>
      </c>
      <c r="H2949">
        <f>IF(F2949="","",IF(F2949&gt;0,10*F2949^2,0))</f>
        <v/>
      </c>
    </row>
    <row r="2950">
      <c r="A2950">
        <f>Input!A2950</f>
        <v/>
      </c>
      <c r="B2950">
        <f>IF(ISNUMBER(Input!B2950),IF(AND(Input!B2950&gt;=20,Input!B2950&lt;=700),Input!B2950,""),"")</f>
        <v/>
      </c>
      <c r="C2950">
        <f>IF(B2950="","",INT(A2950))</f>
        <v/>
      </c>
      <c r="D2950">
        <f>IF(B2950="","",HOUR(A2950))</f>
        <v/>
      </c>
      <c r="E2950">
        <f>IF(B2950="","",IF(INPUT!$I$1="","",IF(C2950&lt;(INT(INPUT!$I$1)-INPUT!$I$2),"Off Meds",IF(C2950&lt;=(INT(INPUT!$I$1)+INPUT!$I$2),"Washout","On Meds"))))</f>
        <v/>
      </c>
      <c r="F2950">
        <f>IF(B2950="","",1.509*(LN(B2950)^1.084-5.381))</f>
        <v/>
      </c>
      <c r="G2950">
        <f>IF(F2950="","",IF(F2950&lt;0,10*F2950^2,0))</f>
        <v/>
      </c>
      <c r="H2950">
        <f>IF(F2950="","",IF(F2950&gt;0,10*F2950^2,0))</f>
        <v/>
      </c>
    </row>
    <row r="2951">
      <c r="A2951">
        <f>Input!A2951</f>
        <v/>
      </c>
      <c r="B2951">
        <f>IF(ISNUMBER(Input!B2951),IF(AND(Input!B2951&gt;=20,Input!B2951&lt;=700),Input!B2951,""),"")</f>
        <v/>
      </c>
      <c r="C2951">
        <f>IF(B2951="","",INT(A2951))</f>
        <v/>
      </c>
      <c r="D2951">
        <f>IF(B2951="","",HOUR(A2951))</f>
        <v/>
      </c>
      <c r="E2951">
        <f>IF(B2951="","",IF(INPUT!$I$1="","",IF(C2951&lt;(INT(INPUT!$I$1)-INPUT!$I$2),"Off Meds",IF(C2951&lt;=(INT(INPUT!$I$1)+INPUT!$I$2),"Washout","On Meds"))))</f>
        <v/>
      </c>
      <c r="F2951">
        <f>IF(B2951="","",1.509*(LN(B2951)^1.084-5.381))</f>
        <v/>
      </c>
      <c r="G2951">
        <f>IF(F2951="","",IF(F2951&lt;0,10*F2951^2,0))</f>
        <v/>
      </c>
      <c r="H2951">
        <f>IF(F2951="","",IF(F2951&gt;0,10*F2951^2,0))</f>
        <v/>
      </c>
    </row>
    <row r="2952">
      <c r="A2952">
        <f>Input!A2952</f>
        <v/>
      </c>
      <c r="B2952">
        <f>IF(ISNUMBER(Input!B2952),IF(AND(Input!B2952&gt;=20,Input!B2952&lt;=700),Input!B2952,""),"")</f>
        <v/>
      </c>
      <c r="C2952">
        <f>IF(B2952="","",INT(A2952))</f>
        <v/>
      </c>
      <c r="D2952">
        <f>IF(B2952="","",HOUR(A2952))</f>
        <v/>
      </c>
      <c r="E2952">
        <f>IF(B2952="","",IF(INPUT!$I$1="","",IF(C2952&lt;(INT(INPUT!$I$1)-INPUT!$I$2),"Off Meds",IF(C2952&lt;=(INT(INPUT!$I$1)+INPUT!$I$2),"Washout","On Meds"))))</f>
        <v/>
      </c>
      <c r="F2952">
        <f>IF(B2952="","",1.509*(LN(B2952)^1.084-5.381))</f>
        <v/>
      </c>
      <c r="G2952">
        <f>IF(F2952="","",IF(F2952&lt;0,10*F2952^2,0))</f>
        <v/>
      </c>
      <c r="H2952">
        <f>IF(F2952="","",IF(F2952&gt;0,10*F2952^2,0))</f>
        <v/>
      </c>
    </row>
    <row r="2953">
      <c r="A2953">
        <f>Input!A2953</f>
        <v/>
      </c>
      <c r="B2953">
        <f>IF(ISNUMBER(Input!B2953),IF(AND(Input!B2953&gt;=20,Input!B2953&lt;=700),Input!B2953,""),"")</f>
        <v/>
      </c>
      <c r="C2953">
        <f>IF(B2953="","",INT(A2953))</f>
        <v/>
      </c>
      <c r="D2953">
        <f>IF(B2953="","",HOUR(A2953))</f>
        <v/>
      </c>
      <c r="E2953">
        <f>IF(B2953="","",IF(INPUT!$I$1="","",IF(C2953&lt;(INT(INPUT!$I$1)-INPUT!$I$2),"Off Meds",IF(C2953&lt;=(INT(INPUT!$I$1)+INPUT!$I$2),"Washout","On Meds"))))</f>
        <v/>
      </c>
      <c r="F2953">
        <f>IF(B2953="","",1.509*(LN(B2953)^1.084-5.381))</f>
        <v/>
      </c>
      <c r="G2953">
        <f>IF(F2953="","",IF(F2953&lt;0,10*F2953^2,0))</f>
        <v/>
      </c>
      <c r="H2953">
        <f>IF(F2953="","",IF(F2953&gt;0,10*F2953^2,0))</f>
        <v/>
      </c>
    </row>
    <row r="2954">
      <c r="A2954">
        <f>Input!A2954</f>
        <v/>
      </c>
      <c r="B2954">
        <f>IF(ISNUMBER(Input!B2954),IF(AND(Input!B2954&gt;=20,Input!B2954&lt;=700),Input!B2954,""),"")</f>
        <v/>
      </c>
      <c r="C2954">
        <f>IF(B2954="","",INT(A2954))</f>
        <v/>
      </c>
      <c r="D2954">
        <f>IF(B2954="","",HOUR(A2954))</f>
        <v/>
      </c>
      <c r="E2954">
        <f>IF(B2954="","",IF(INPUT!$I$1="","",IF(C2954&lt;(INT(INPUT!$I$1)-INPUT!$I$2),"Off Meds",IF(C2954&lt;=(INT(INPUT!$I$1)+INPUT!$I$2),"Washout","On Meds"))))</f>
        <v/>
      </c>
      <c r="F2954">
        <f>IF(B2954="","",1.509*(LN(B2954)^1.084-5.381))</f>
        <v/>
      </c>
      <c r="G2954">
        <f>IF(F2954="","",IF(F2954&lt;0,10*F2954^2,0))</f>
        <v/>
      </c>
      <c r="H2954">
        <f>IF(F2954="","",IF(F2954&gt;0,10*F2954^2,0))</f>
        <v/>
      </c>
    </row>
    <row r="2955">
      <c r="A2955">
        <f>Input!A2955</f>
        <v/>
      </c>
      <c r="B2955">
        <f>IF(ISNUMBER(Input!B2955),IF(AND(Input!B2955&gt;=20,Input!B2955&lt;=700),Input!B2955,""),"")</f>
        <v/>
      </c>
      <c r="C2955">
        <f>IF(B2955="","",INT(A2955))</f>
        <v/>
      </c>
      <c r="D2955">
        <f>IF(B2955="","",HOUR(A2955))</f>
        <v/>
      </c>
      <c r="E2955">
        <f>IF(B2955="","",IF(INPUT!$I$1="","",IF(C2955&lt;(INT(INPUT!$I$1)-INPUT!$I$2),"Off Meds",IF(C2955&lt;=(INT(INPUT!$I$1)+INPUT!$I$2),"Washout","On Meds"))))</f>
        <v/>
      </c>
      <c r="F2955">
        <f>IF(B2955="","",1.509*(LN(B2955)^1.084-5.381))</f>
        <v/>
      </c>
      <c r="G2955">
        <f>IF(F2955="","",IF(F2955&lt;0,10*F2955^2,0))</f>
        <v/>
      </c>
      <c r="H2955">
        <f>IF(F2955="","",IF(F2955&gt;0,10*F2955^2,0))</f>
        <v/>
      </c>
    </row>
    <row r="2956">
      <c r="A2956">
        <f>Input!A2956</f>
        <v/>
      </c>
      <c r="B2956">
        <f>IF(ISNUMBER(Input!B2956),IF(AND(Input!B2956&gt;=20,Input!B2956&lt;=700),Input!B2956,""),"")</f>
        <v/>
      </c>
      <c r="C2956">
        <f>IF(B2956="","",INT(A2956))</f>
        <v/>
      </c>
      <c r="D2956">
        <f>IF(B2956="","",HOUR(A2956))</f>
        <v/>
      </c>
      <c r="E2956">
        <f>IF(B2956="","",IF(INPUT!$I$1="","",IF(C2956&lt;(INT(INPUT!$I$1)-INPUT!$I$2),"Off Meds",IF(C2956&lt;=(INT(INPUT!$I$1)+INPUT!$I$2),"Washout","On Meds"))))</f>
        <v/>
      </c>
      <c r="F2956">
        <f>IF(B2956="","",1.509*(LN(B2956)^1.084-5.381))</f>
        <v/>
      </c>
      <c r="G2956">
        <f>IF(F2956="","",IF(F2956&lt;0,10*F2956^2,0))</f>
        <v/>
      </c>
      <c r="H2956">
        <f>IF(F2956="","",IF(F2956&gt;0,10*F2956^2,0))</f>
        <v/>
      </c>
    </row>
    <row r="2957">
      <c r="A2957">
        <f>Input!A2957</f>
        <v/>
      </c>
      <c r="B2957">
        <f>IF(ISNUMBER(Input!B2957),IF(AND(Input!B2957&gt;=20,Input!B2957&lt;=700),Input!B2957,""),"")</f>
        <v/>
      </c>
      <c r="C2957">
        <f>IF(B2957="","",INT(A2957))</f>
        <v/>
      </c>
      <c r="D2957">
        <f>IF(B2957="","",HOUR(A2957))</f>
        <v/>
      </c>
      <c r="E2957">
        <f>IF(B2957="","",IF(INPUT!$I$1="","",IF(C2957&lt;(INT(INPUT!$I$1)-INPUT!$I$2),"Off Meds",IF(C2957&lt;=(INT(INPUT!$I$1)+INPUT!$I$2),"Washout","On Meds"))))</f>
        <v/>
      </c>
      <c r="F2957">
        <f>IF(B2957="","",1.509*(LN(B2957)^1.084-5.381))</f>
        <v/>
      </c>
      <c r="G2957">
        <f>IF(F2957="","",IF(F2957&lt;0,10*F2957^2,0))</f>
        <v/>
      </c>
      <c r="H2957">
        <f>IF(F2957="","",IF(F2957&gt;0,10*F2957^2,0))</f>
        <v/>
      </c>
    </row>
    <row r="2958">
      <c r="A2958">
        <f>Input!A2958</f>
        <v/>
      </c>
      <c r="B2958">
        <f>IF(ISNUMBER(Input!B2958),IF(AND(Input!B2958&gt;=20,Input!B2958&lt;=700),Input!B2958,""),"")</f>
        <v/>
      </c>
      <c r="C2958">
        <f>IF(B2958="","",INT(A2958))</f>
        <v/>
      </c>
      <c r="D2958">
        <f>IF(B2958="","",HOUR(A2958))</f>
        <v/>
      </c>
      <c r="E2958">
        <f>IF(B2958="","",IF(INPUT!$I$1="","",IF(C2958&lt;(INT(INPUT!$I$1)-INPUT!$I$2),"Off Meds",IF(C2958&lt;=(INT(INPUT!$I$1)+INPUT!$I$2),"Washout","On Meds"))))</f>
        <v/>
      </c>
      <c r="F2958">
        <f>IF(B2958="","",1.509*(LN(B2958)^1.084-5.381))</f>
        <v/>
      </c>
      <c r="G2958">
        <f>IF(F2958="","",IF(F2958&lt;0,10*F2958^2,0))</f>
        <v/>
      </c>
      <c r="H2958">
        <f>IF(F2958="","",IF(F2958&gt;0,10*F2958^2,0))</f>
        <v/>
      </c>
    </row>
    <row r="2959">
      <c r="A2959">
        <f>Input!A2959</f>
        <v/>
      </c>
      <c r="B2959">
        <f>IF(ISNUMBER(Input!B2959),IF(AND(Input!B2959&gt;=20,Input!B2959&lt;=700),Input!B2959,""),"")</f>
        <v/>
      </c>
      <c r="C2959">
        <f>IF(B2959="","",INT(A2959))</f>
        <v/>
      </c>
      <c r="D2959">
        <f>IF(B2959="","",HOUR(A2959))</f>
        <v/>
      </c>
      <c r="E2959">
        <f>IF(B2959="","",IF(INPUT!$I$1="","",IF(C2959&lt;(INT(INPUT!$I$1)-INPUT!$I$2),"Off Meds",IF(C2959&lt;=(INT(INPUT!$I$1)+INPUT!$I$2),"Washout","On Meds"))))</f>
        <v/>
      </c>
      <c r="F2959">
        <f>IF(B2959="","",1.509*(LN(B2959)^1.084-5.381))</f>
        <v/>
      </c>
      <c r="G2959">
        <f>IF(F2959="","",IF(F2959&lt;0,10*F2959^2,0))</f>
        <v/>
      </c>
      <c r="H2959">
        <f>IF(F2959="","",IF(F2959&gt;0,10*F2959^2,0))</f>
        <v/>
      </c>
    </row>
    <row r="2960">
      <c r="A2960">
        <f>Input!A2960</f>
        <v/>
      </c>
      <c r="B2960">
        <f>IF(ISNUMBER(Input!B2960),IF(AND(Input!B2960&gt;=20,Input!B2960&lt;=700),Input!B2960,""),"")</f>
        <v/>
      </c>
      <c r="C2960">
        <f>IF(B2960="","",INT(A2960))</f>
        <v/>
      </c>
      <c r="D2960">
        <f>IF(B2960="","",HOUR(A2960))</f>
        <v/>
      </c>
      <c r="E2960">
        <f>IF(B2960="","",IF(INPUT!$I$1="","",IF(C2960&lt;(INT(INPUT!$I$1)-INPUT!$I$2),"Off Meds",IF(C2960&lt;=(INT(INPUT!$I$1)+INPUT!$I$2),"Washout","On Meds"))))</f>
        <v/>
      </c>
      <c r="F2960">
        <f>IF(B2960="","",1.509*(LN(B2960)^1.084-5.381))</f>
        <v/>
      </c>
      <c r="G2960">
        <f>IF(F2960="","",IF(F2960&lt;0,10*F2960^2,0))</f>
        <v/>
      </c>
      <c r="H2960">
        <f>IF(F2960="","",IF(F2960&gt;0,10*F2960^2,0))</f>
        <v/>
      </c>
    </row>
    <row r="2961">
      <c r="A2961">
        <f>Input!A2961</f>
        <v/>
      </c>
      <c r="B2961">
        <f>IF(ISNUMBER(Input!B2961),IF(AND(Input!B2961&gt;=20,Input!B2961&lt;=700),Input!B2961,""),"")</f>
        <v/>
      </c>
      <c r="C2961">
        <f>IF(B2961="","",INT(A2961))</f>
        <v/>
      </c>
      <c r="D2961">
        <f>IF(B2961="","",HOUR(A2961))</f>
        <v/>
      </c>
      <c r="E2961">
        <f>IF(B2961="","",IF(INPUT!$I$1="","",IF(C2961&lt;(INT(INPUT!$I$1)-INPUT!$I$2),"Off Meds",IF(C2961&lt;=(INT(INPUT!$I$1)+INPUT!$I$2),"Washout","On Meds"))))</f>
        <v/>
      </c>
      <c r="F2961">
        <f>IF(B2961="","",1.509*(LN(B2961)^1.084-5.381))</f>
        <v/>
      </c>
      <c r="G2961">
        <f>IF(F2961="","",IF(F2961&lt;0,10*F2961^2,0))</f>
        <v/>
      </c>
      <c r="H2961">
        <f>IF(F2961="","",IF(F2961&gt;0,10*F2961^2,0))</f>
        <v/>
      </c>
    </row>
    <row r="2962">
      <c r="A2962">
        <f>Input!A2962</f>
        <v/>
      </c>
      <c r="B2962">
        <f>IF(ISNUMBER(Input!B2962),IF(AND(Input!B2962&gt;=20,Input!B2962&lt;=700),Input!B2962,""),"")</f>
        <v/>
      </c>
      <c r="C2962">
        <f>IF(B2962="","",INT(A2962))</f>
        <v/>
      </c>
      <c r="D2962">
        <f>IF(B2962="","",HOUR(A2962))</f>
        <v/>
      </c>
      <c r="E2962">
        <f>IF(B2962="","",IF(INPUT!$I$1="","",IF(C2962&lt;(INT(INPUT!$I$1)-INPUT!$I$2),"Off Meds",IF(C2962&lt;=(INT(INPUT!$I$1)+INPUT!$I$2),"Washout","On Meds"))))</f>
        <v/>
      </c>
      <c r="F2962">
        <f>IF(B2962="","",1.509*(LN(B2962)^1.084-5.381))</f>
        <v/>
      </c>
      <c r="G2962">
        <f>IF(F2962="","",IF(F2962&lt;0,10*F2962^2,0))</f>
        <v/>
      </c>
      <c r="H2962">
        <f>IF(F2962="","",IF(F2962&gt;0,10*F2962^2,0))</f>
        <v/>
      </c>
    </row>
    <row r="2963">
      <c r="A2963">
        <f>Input!A2963</f>
        <v/>
      </c>
      <c r="B2963">
        <f>IF(ISNUMBER(Input!B2963),IF(AND(Input!B2963&gt;=20,Input!B2963&lt;=700),Input!B2963,""),"")</f>
        <v/>
      </c>
      <c r="C2963">
        <f>IF(B2963="","",INT(A2963))</f>
        <v/>
      </c>
      <c r="D2963">
        <f>IF(B2963="","",HOUR(A2963))</f>
        <v/>
      </c>
      <c r="E2963">
        <f>IF(B2963="","",IF(INPUT!$I$1="","",IF(C2963&lt;(INT(INPUT!$I$1)-INPUT!$I$2),"Off Meds",IF(C2963&lt;=(INT(INPUT!$I$1)+INPUT!$I$2),"Washout","On Meds"))))</f>
        <v/>
      </c>
      <c r="F2963">
        <f>IF(B2963="","",1.509*(LN(B2963)^1.084-5.381))</f>
        <v/>
      </c>
      <c r="G2963">
        <f>IF(F2963="","",IF(F2963&lt;0,10*F2963^2,0))</f>
        <v/>
      </c>
      <c r="H2963">
        <f>IF(F2963="","",IF(F2963&gt;0,10*F2963^2,0))</f>
        <v/>
      </c>
    </row>
    <row r="2964">
      <c r="A2964">
        <f>Input!A2964</f>
        <v/>
      </c>
      <c r="B2964">
        <f>IF(ISNUMBER(Input!B2964),IF(AND(Input!B2964&gt;=20,Input!B2964&lt;=700),Input!B2964,""),"")</f>
        <v/>
      </c>
      <c r="C2964">
        <f>IF(B2964="","",INT(A2964))</f>
        <v/>
      </c>
      <c r="D2964">
        <f>IF(B2964="","",HOUR(A2964))</f>
        <v/>
      </c>
      <c r="E2964">
        <f>IF(B2964="","",IF(INPUT!$I$1="","",IF(C2964&lt;(INT(INPUT!$I$1)-INPUT!$I$2),"Off Meds",IF(C2964&lt;=(INT(INPUT!$I$1)+INPUT!$I$2),"Washout","On Meds"))))</f>
        <v/>
      </c>
      <c r="F2964">
        <f>IF(B2964="","",1.509*(LN(B2964)^1.084-5.381))</f>
        <v/>
      </c>
      <c r="G2964">
        <f>IF(F2964="","",IF(F2964&lt;0,10*F2964^2,0))</f>
        <v/>
      </c>
      <c r="H2964">
        <f>IF(F2964="","",IF(F2964&gt;0,10*F2964^2,0))</f>
        <v/>
      </c>
    </row>
    <row r="2965">
      <c r="A2965">
        <f>Input!A2965</f>
        <v/>
      </c>
      <c r="B2965">
        <f>IF(ISNUMBER(Input!B2965),IF(AND(Input!B2965&gt;=20,Input!B2965&lt;=700),Input!B2965,""),"")</f>
        <v/>
      </c>
      <c r="C2965">
        <f>IF(B2965="","",INT(A2965))</f>
        <v/>
      </c>
      <c r="D2965">
        <f>IF(B2965="","",HOUR(A2965))</f>
        <v/>
      </c>
      <c r="E2965">
        <f>IF(B2965="","",IF(INPUT!$I$1="","",IF(C2965&lt;(INT(INPUT!$I$1)-INPUT!$I$2),"Off Meds",IF(C2965&lt;=(INT(INPUT!$I$1)+INPUT!$I$2),"Washout","On Meds"))))</f>
        <v/>
      </c>
      <c r="F2965">
        <f>IF(B2965="","",1.509*(LN(B2965)^1.084-5.381))</f>
        <v/>
      </c>
      <c r="G2965">
        <f>IF(F2965="","",IF(F2965&lt;0,10*F2965^2,0))</f>
        <v/>
      </c>
      <c r="H2965">
        <f>IF(F2965="","",IF(F2965&gt;0,10*F2965^2,0))</f>
        <v/>
      </c>
    </row>
    <row r="2966">
      <c r="A2966">
        <f>Input!A2966</f>
        <v/>
      </c>
      <c r="B2966">
        <f>IF(ISNUMBER(Input!B2966),IF(AND(Input!B2966&gt;=20,Input!B2966&lt;=700),Input!B2966,""),"")</f>
        <v/>
      </c>
      <c r="C2966">
        <f>IF(B2966="","",INT(A2966))</f>
        <v/>
      </c>
      <c r="D2966">
        <f>IF(B2966="","",HOUR(A2966))</f>
        <v/>
      </c>
      <c r="E2966">
        <f>IF(B2966="","",IF(INPUT!$I$1="","",IF(C2966&lt;(INT(INPUT!$I$1)-INPUT!$I$2),"Off Meds",IF(C2966&lt;=(INT(INPUT!$I$1)+INPUT!$I$2),"Washout","On Meds"))))</f>
        <v/>
      </c>
      <c r="F2966">
        <f>IF(B2966="","",1.509*(LN(B2966)^1.084-5.381))</f>
        <v/>
      </c>
      <c r="G2966">
        <f>IF(F2966="","",IF(F2966&lt;0,10*F2966^2,0))</f>
        <v/>
      </c>
      <c r="H2966">
        <f>IF(F2966="","",IF(F2966&gt;0,10*F2966^2,0))</f>
        <v/>
      </c>
    </row>
    <row r="2967">
      <c r="A2967">
        <f>Input!A2967</f>
        <v/>
      </c>
      <c r="B2967">
        <f>IF(ISNUMBER(Input!B2967),IF(AND(Input!B2967&gt;=20,Input!B2967&lt;=700),Input!B2967,""),"")</f>
        <v/>
      </c>
      <c r="C2967">
        <f>IF(B2967="","",INT(A2967))</f>
        <v/>
      </c>
      <c r="D2967">
        <f>IF(B2967="","",HOUR(A2967))</f>
        <v/>
      </c>
      <c r="E2967">
        <f>IF(B2967="","",IF(INPUT!$I$1="","",IF(C2967&lt;(INT(INPUT!$I$1)-INPUT!$I$2),"Off Meds",IF(C2967&lt;=(INT(INPUT!$I$1)+INPUT!$I$2),"Washout","On Meds"))))</f>
        <v/>
      </c>
      <c r="F2967">
        <f>IF(B2967="","",1.509*(LN(B2967)^1.084-5.381))</f>
        <v/>
      </c>
      <c r="G2967">
        <f>IF(F2967="","",IF(F2967&lt;0,10*F2967^2,0))</f>
        <v/>
      </c>
      <c r="H2967">
        <f>IF(F2967="","",IF(F2967&gt;0,10*F2967^2,0))</f>
        <v/>
      </c>
    </row>
    <row r="2968">
      <c r="A2968">
        <f>Input!A2968</f>
        <v/>
      </c>
      <c r="B2968">
        <f>IF(ISNUMBER(Input!B2968),IF(AND(Input!B2968&gt;=20,Input!B2968&lt;=700),Input!B2968,""),"")</f>
        <v/>
      </c>
      <c r="C2968">
        <f>IF(B2968="","",INT(A2968))</f>
        <v/>
      </c>
      <c r="D2968">
        <f>IF(B2968="","",HOUR(A2968))</f>
        <v/>
      </c>
      <c r="E2968">
        <f>IF(B2968="","",IF(INPUT!$I$1="","",IF(C2968&lt;(INT(INPUT!$I$1)-INPUT!$I$2),"Off Meds",IF(C2968&lt;=(INT(INPUT!$I$1)+INPUT!$I$2),"Washout","On Meds"))))</f>
        <v/>
      </c>
      <c r="F2968">
        <f>IF(B2968="","",1.509*(LN(B2968)^1.084-5.381))</f>
        <v/>
      </c>
      <c r="G2968">
        <f>IF(F2968="","",IF(F2968&lt;0,10*F2968^2,0))</f>
        <v/>
      </c>
      <c r="H2968">
        <f>IF(F2968="","",IF(F2968&gt;0,10*F2968^2,0))</f>
        <v/>
      </c>
    </row>
    <row r="2969">
      <c r="A2969">
        <f>Input!A2969</f>
        <v/>
      </c>
      <c r="B2969">
        <f>IF(ISNUMBER(Input!B2969),IF(AND(Input!B2969&gt;=20,Input!B2969&lt;=700),Input!B2969,""),"")</f>
        <v/>
      </c>
      <c r="C2969">
        <f>IF(B2969="","",INT(A2969))</f>
        <v/>
      </c>
      <c r="D2969">
        <f>IF(B2969="","",HOUR(A2969))</f>
        <v/>
      </c>
      <c r="E2969">
        <f>IF(B2969="","",IF(INPUT!$I$1="","",IF(C2969&lt;(INT(INPUT!$I$1)-INPUT!$I$2),"Off Meds",IF(C2969&lt;=(INT(INPUT!$I$1)+INPUT!$I$2),"Washout","On Meds"))))</f>
        <v/>
      </c>
      <c r="F2969">
        <f>IF(B2969="","",1.509*(LN(B2969)^1.084-5.381))</f>
        <v/>
      </c>
      <c r="G2969">
        <f>IF(F2969="","",IF(F2969&lt;0,10*F2969^2,0))</f>
        <v/>
      </c>
      <c r="H2969">
        <f>IF(F2969="","",IF(F2969&gt;0,10*F2969^2,0))</f>
        <v/>
      </c>
    </row>
    <row r="2970">
      <c r="A2970">
        <f>Input!A2970</f>
        <v/>
      </c>
      <c r="B2970">
        <f>IF(ISNUMBER(Input!B2970),IF(AND(Input!B2970&gt;=20,Input!B2970&lt;=700),Input!B2970,""),"")</f>
        <v/>
      </c>
      <c r="C2970">
        <f>IF(B2970="","",INT(A2970))</f>
        <v/>
      </c>
      <c r="D2970">
        <f>IF(B2970="","",HOUR(A2970))</f>
        <v/>
      </c>
      <c r="E2970">
        <f>IF(B2970="","",IF(INPUT!$I$1="","",IF(C2970&lt;(INT(INPUT!$I$1)-INPUT!$I$2),"Off Meds",IF(C2970&lt;=(INT(INPUT!$I$1)+INPUT!$I$2),"Washout","On Meds"))))</f>
        <v/>
      </c>
      <c r="F2970">
        <f>IF(B2970="","",1.509*(LN(B2970)^1.084-5.381))</f>
        <v/>
      </c>
      <c r="G2970">
        <f>IF(F2970="","",IF(F2970&lt;0,10*F2970^2,0))</f>
        <v/>
      </c>
      <c r="H2970">
        <f>IF(F2970="","",IF(F2970&gt;0,10*F2970^2,0))</f>
        <v/>
      </c>
    </row>
    <row r="2971">
      <c r="A2971">
        <f>Input!A2971</f>
        <v/>
      </c>
      <c r="B2971">
        <f>IF(ISNUMBER(Input!B2971),IF(AND(Input!B2971&gt;=20,Input!B2971&lt;=700),Input!B2971,""),"")</f>
        <v/>
      </c>
      <c r="C2971">
        <f>IF(B2971="","",INT(A2971))</f>
        <v/>
      </c>
      <c r="D2971">
        <f>IF(B2971="","",HOUR(A2971))</f>
        <v/>
      </c>
      <c r="E2971">
        <f>IF(B2971="","",IF(INPUT!$I$1="","",IF(C2971&lt;(INT(INPUT!$I$1)-INPUT!$I$2),"Off Meds",IF(C2971&lt;=(INT(INPUT!$I$1)+INPUT!$I$2),"Washout","On Meds"))))</f>
        <v/>
      </c>
      <c r="F2971">
        <f>IF(B2971="","",1.509*(LN(B2971)^1.084-5.381))</f>
        <v/>
      </c>
      <c r="G2971">
        <f>IF(F2971="","",IF(F2971&lt;0,10*F2971^2,0))</f>
        <v/>
      </c>
      <c r="H2971">
        <f>IF(F2971="","",IF(F2971&gt;0,10*F2971^2,0))</f>
        <v/>
      </c>
    </row>
    <row r="2972">
      <c r="A2972">
        <f>Input!A2972</f>
        <v/>
      </c>
      <c r="B2972">
        <f>IF(ISNUMBER(Input!B2972),IF(AND(Input!B2972&gt;=20,Input!B2972&lt;=700),Input!B2972,""),"")</f>
        <v/>
      </c>
      <c r="C2972">
        <f>IF(B2972="","",INT(A2972))</f>
        <v/>
      </c>
      <c r="D2972">
        <f>IF(B2972="","",HOUR(A2972))</f>
        <v/>
      </c>
      <c r="E2972">
        <f>IF(B2972="","",IF(INPUT!$I$1="","",IF(C2972&lt;(INT(INPUT!$I$1)-INPUT!$I$2),"Off Meds",IF(C2972&lt;=(INT(INPUT!$I$1)+INPUT!$I$2),"Washout","On Meds"))))</f>
        <v/>
      </c>
      <c r="F2972">
        <f>IF(B2972="","",1.509*(LN(B2972)^1.084-5.381))</f>
        <v/>
      </c>
      <c r="G2972">
        <f>IF(F2972="","",IF(F2972&lt;0,10*F2972^2,0))</f>
        <v/>
      </c>
      <c r="H2972">
        <f>IF(F2972="","",IF(F2972&gt;0,10*F2972^2,0))</f>
        <v/>
      </c>
    </row>
    <row r="2973">
      <c r="A2973">
        <f>Input!A2973</f>
        <v/>
      </c>
      <c r="B2973">
        <f>IF(ISNUMBER(Input!B2973),IF(AND(Input!B2973&gt;=20,Input!B2973&lt;=700),Input!B2973,""),"")</f>
        <v/>
      </c>
      <c r="C2973">
        <f>IF(B2973="","",INT(A2973))</f>
        <v/>
      </c>
      <c r="D2973">
        <f>IF(B2973="","",HOUR(A2973))</f>
        <v/>
      </c>
      <c r="E2973">
        <f>IF(B2973="","",IF(INPUT!$I$1="","",IF(C2973&lt;(INT(INPUT!$I$1)-INPUT!$I$2),"Off Meds",IF(C2973&lt;=(INT(INPUT!$I$1)+INPUT!$I$2),"Washout","On Meds"))))</f>
        <v/>
      </c>
      <c r="F2973">
        <f>IF(B2973="","",1.509*(LN(B2973)^1.084-5.381))</f>
        <v/>
      </c>
      <c r="G2973">
        <f>IF(F2973="","",IF(F2973&lt;0,10*F2973^2,0))</f>
        <v/>
      </c>
      <c r="H2973">
        <f>IF(F2973="","",IF(F2973&gt;0,10*F2973^2,0))</f>
        <v/>
      </c>
    </row>
    <row r="2974">
      <c r="A2974">
        <f>Input!A2974</f>
        <v/>
      </c>
      <c r="B2974">
        <f>IF(ISNUMBER(Input!B2974),IF(AND(Input!B2974&gt;=20,Input!B2974&lt;=700),Input!B2974,""),"")</f>
        <v/>
      </c>
      <c r="C2974">
        <f>IF(B2974="","",INT(A2974))</f>
        <v/>
      </c>
      <c r="D2974">
        <f>IF(B2974="","",HOUR(A2974))</f>
        <v/>
      </c>
      <c r="E2974">
        <f>IF(B2974="","",IF(INPUT!$I$1="","",IF(C2974&lt;(INT(INPUT!$I$1)-INPUT!$I$2),"Off Meds",IF(C2974&lt;=(INT(INPUT!$I$1)+INPUT!$I$2),"Washout","On Meds"))))</f>
        <v/>
      </c>
      <c r="F2974">
        <f>IF(B2974="","",1.509*(LN(B2974)^1.084-5.381))</f>
        <v/>
      </c>
      <c r="G2974">
        <f>IF(F2974="","",IF(F2974&lt;0,10*F2974^2,0))</f>
        <v/>
      </c>
      <c r="H2974">
        <f>IF(F2974="","",IF(F2974&gt;0,10*F2974^2,0))</f>
        <v/>
      </c>
    </row>
    <row r="2975">
      <c r="A2975">
        <f>Input!A2975</f>
        <v/>
      </c>
      <c r="B2975">
        <f>IF(ISNUMBER(Input!B2975),IF(AND(Input!B2975&gt;=20,Input!B2975&lt;=700),Input!B2975,""),"")</f>
        <v/>
      </c>
      <c r="C2975">
        <f>IF(B2975="","",INT(A2975))</f>
        <v/>
      </c>
      <c r="D2975">
        <f>IF(B2975="","",HOUR(A2975))</f>
        <v/>
      </c>
      <c r="E2975">
        <f>IF(B2975="","",IF(INPUT!$I$1="","",IF(C2975&lt;(INT(INPUT!$I$1)-INPUT!$I$2),"Off Meds",IF(C2975&lt;=(INT(INPUT!$I$1)+INPUT!$I$2),"Washout","On Meds"))))</f>
        <v/>
      </c>
      <c r="F2975">
        <f>IF(B2975="","",1.509*(LN(B2975)^1.084-5.381))</f>
        <v/>
      </c>
      <c r="G2975">
        <f>IF(F2975="","",IF(F2975&lt;0,10*F2975^2,0))</f>
        <v/>
      </c>
      <c r="H2975">
        <f>IF(F2975="","",IF(F2975&gt;0,10*F2975^2,0))</f>
        <v/>
      </c>
    </row>
    <row r="2976">
      <c r="A2976">
        <f>Input!A2976</f>
        <v/>
      </c>
      <c r="B2976">
        <f>IF(ISNUMBER(Input!B2976),IF(AND(Input!B2976&gt;=20,Input!B2976&lt;=700),Input!B2976,""),"")</f>
        <v/>
      </c>
      <c r="C2976">
        <f>IF(B2976="","",INT(A2976))</f>
        <v/>
      </c>
      <c r="D2976">
        <f>IF(B2976="","",HOUR(A2976))</f>
        <v/>
      </c>
      <c r="E2976">
        <f>IF(B2976="","",IF(INPUT!$I$1="","",IF(C2976&lt;(INT(INPUT!$I$1)-INPUT!$I$2),"Off Meds",IF(C2976&lt;=(INT(INPUT!$I$1)+INPUT!$I$2),"Washout","On Meds"))))</f>
        <v/>
      </c>
      <c r="F2976">
        <f>IF(B2976="","",1.509*(LN(B2976)^1.084-5.381))</f>
        <v/>
      </c>
      <c r="G2976">
        <f>IF(F2976="","",IF(F2976&lt;0,10*F2976^2,0))</f>
        <v/>
      </c>
      <c r="H2976">
        <f>IF(F2976="","",IF(F2976&gt;0,10*F2976^2,0))</f>
        <v/>
      </c>
    </row>
    <row r="2977">
      <c r="A2977">
        <f>Input!A2977</f>
        <v/>
      </c>
      <c r="B2977">
        <f>IF(ISNUMBER(Input!B2977),IF(AND(Input!B2977&gt;=20,Input!B2977&lt;=700),Input!B2977,""),"")</f>
        <v/>
      </c>
      <c r="C2977">
        <f>IF(B2977="","",INT(A2977))</f>
        <v/>
      </c>
      <c r="D2977">
        <f>IF(B2977="","",HOUR(A2977))</f>
        <v/>
      </c>
      <c r="E2977">
        <f>IF(B2977="","",IF(INPUT!$I$1="","",IF(C2977&lt;(INT(INPUT!$I$1)-INPUT!$I$2),"Off Meds",IF(C2977&lt;=(INT(INPUT!$I$1)+INPUT!$I$2),"Washout","On Meds"))))</f>
        <v/>
      </c>
      <c r="F2977">
        <f>IF(B2977="","",1.509*(LN(B2977)^1.084-5.381))</f>
        <v/>
      </c>
      <c r="G2977">
        <f>IF(F2977="","",IF(F2977&lt;0,10*F2977^2,0))</f>
        <v/>
      </c>
      <c r="H2977">
        <f>IF(F2977="","",IF(F2977&gt;0,10*F2977^2,0))</f>
        <v/>
      </c>
    </row>
    <row r="2978">
      <c r="A2978">
        <f>Input!A2978</f>
        <v/>
      </c>
      <c r="B2978">
        <f>IF(ISNUMBER(Input!B2978),IF(AND(Input!B2978&gt;=20,Input!B2978&lt;=700),Input!B2978,""),"")</f>
        <v/>
      </c>
      <c r="C2978">
        <f>IF(B2978="","",INT(A2978))</f>
        <v/>
      </c>
      <c r="D2978">
        <f>IF(B2978="","",HOUR(A2978))</f>
        <v/>
      </c>
      <c r="E2978">
        <f>IF(B2978="","",IF(INPUT!$I$1="","",IF(C2978&lt;(INT(INPUT!$I$1)-INPUT!$I$2),"Off Meds",IF(C2978&lt;=(INT(INPUT!$I$1)+INPUT!$I$2),"Washout","On Meds"))))</f>
        <v/>
      </c>
      <c r="F2978">
        <f>IF(B2978="","",1.509*(LN(B2978)^1.084-5.381))</f>
        <v/>
      </c>
      <c r="G2978">
        <f>IF(F2978="","",IF(F2978&lt;0,10*F2978^2,0))</f>
        <v/>
      </c>
      <c r="H2978">
        <f>IF(F2978="","",IF(F2978&gt;0,10*F2978^2,0))</f>
        <v/>
      </c>
    </row>
    <row r="2979">
      <c r="A2979">
        <f>Input!A2979</f>
        <v/>
      </c>
      <c r="B2979">
        <f>IF(ISNUMBER(Input!B2979),IF(AND(Input!B2979&gt;=20,Input!B2979&lt;=700),Input!B2979,""),"")</f>
        <v/>
      </c>
      <c r="C2979">
        <f>IF(B2979="","",INT(A2979))</f>
        <v/>
      </c>
      <c r="D2979">
        <f>IF(B2979="","",HOUR(A2979))</f>
        <v/>
      </c>
      <c r="E2979">
        <f>IF(B2979="","",IF(INPUT!$I$1="","",IF(C2979&lt;(INT(INPUT!$I$1)-INPUT!$I$2),"Off Meds",IF(C2979&lt;=(INT(INPUT!$I$1)+INPUT!$I$2),"Washout","On Meds"))))</f>
        <v/>
      </c>
      <c r="F2979">
        <f>IF(B2979="","",1.509*(LN(B2979)^1.084-5.381))</f>
        <v/>
      </c>
      <c r="G2979">
        <f>IF(F2979="","",IF(F2979&lt;0,10*F2979^2,0))</f>
        <v/>
      </c>
      <c r="H2979">
        <f>IF(F2979="","",IF(F2979&gt;0,10*F2979^2,0))</f>
        <v/>
      </c>
    </row>
    <row r="2980">
      <c r="A2980">
        <f>Input!A2980</f>
        <v/>
      </c>
      <c r="B2980">
        <f>IF(ISNUMBER(Input!B2980),IF(AND(Input!B2980&gt;=20,Input!B2980&lt;=700),Input!B2980,""),"")</f>
        <v/>
      </c>
      <c r="C2980">
        <f>IF(B2980="","",INT(A2980))</f>
        <v/>
      </c>
      <c r="D2980">
        <f>IF(B2980="","",HOUR(A2980))</f>
        <v/>
      </c>
      <c r="E2980">
        <f>IF(B2980="","",IF(INPUT!$I$1="","",IF(C2980&lt;(INT(INPUT!$I$1)-INPUT!$I$2),"Off Meds",IF(C2980&lt;=(INT(INPUT!$I$1)+INPUT!$I$2),"Washout","On Meds"))))</f>
        <v/>
      </c>
      <c r="F2980">
        <f>IF(B2980="","",1.509*(LN(B2980)^1.084-5.381))</f>
        <v/>
      </c>
      <c r="G2980">
        <f>IF(F2980="","",IF(F2980&lt;0,10*F2980^2,0))</f>
        <v/>
      </c>
      <c r="H2980">
        <f>IF(F2980="","",IF(F2980&gt;0,10*F2980^2,0))</f>
        <v/>
      </c>
    </row>
    <row r="2981">
      <c r="A2981">
        <f>Input!A2981</f>
        <v/>
      </c>
      <c r="B2981">
        <f>IF(ISNUMBER(Input!B2981),IF(AND(Input!B2981&gt;=20,Input!B2981&lt;=700),Input!B2981,""),"")</f>
        <v/>
      </c>
      <c r="C2981">
        <f>IF(B2981="","",INT(A2981))</f>
        <v/>
      </c>
      <c r="D2981">
        <f>IF(B2981="","",HOUR(A2981))</f>
        <v/>
      </c>
      <c r="E2981">
        <f>IF(B2981="","",IF(INPUT!$I$1="","",IF(C2981&lt;(INT(INPUT!$I$1)-INPUT!$I$2),"Off Meds",IF(C2981&lt;=(INT(INPUT!$I$1)+INPUT!$I$2),"Washout","On Meds"))))</f>
        <v/>
      </c>
      <c r="F2981">
        <f>IF(B2981="","",1.509*(LN(B2981)^1.084-5.381))</f>
        <v/>
      </c>
      <c r="G2981">
        <f>IF(F2981="","",IF(F2981&lt;0,10*F2981^2,0))</f>
        <v/>
      </c>
      <c r="H2981">
        <f>IF(F2981="","",IF(F2981&gt;0,10*F2981^2,0))</f>
        <v/>
      </c>
    </row>
    <row r="2982">
      <c r="A2982">
        <f>Input!A2982</f>
        <v/>
      </c>
      <c r="B2982">
        <f>IF(ISNUMBER(Input!B2982),IF(AND(Input!B2982&gt;=20,Input!B2982&lt;=700),Input!B2982,""),"")</f>
        <v/>
      </c>
      <c r="C2982">
        <f>IF(B2982="","",INT(A2982))</f>
        <v/>
      </c>
      <c r="D2982">
        <f>IF(B2982="","",HOUR(A2982))</f>
        <v/>
      </c>
      <c r="E2982">
        <f>IF(B2982="","",IF(INPUT!$I$1="","",IF(C2982&lt;(INT(INPUT!$I$1)-INPUT!$I$2),"Off Meds",IF(C2982&lt;=(INT(INPUT!$I$1)+INPUT!$I$2),"Washout","On Meds"))))</f>
        <v/>
      </c>
      <c r="F2982">
        <f>IF(B2982="","",1.509*(LN(B2982)^1.084-5.381))</f>
        <v/>
      </c>
      <c r="G2982">
        <f>IF(F2982="","",IF(F2982&lt;0,10*F2982^2,0))</f>
        <v/>
      </c>
      <c r="H2982">
        <f>IF(F2982="","",IF(F2982&gt;0,10*F2982^2,0))</f>
        <v/>
      </c>
    </row>
    <row r="2983">
      <c r="A2983">
        <f>Input!A2983</f>
        <v/>
      </c>
      <c r="B2983">
        <f>IF(ISNUMBER(Input!B2983),IF(AND(Input!B2983&gt;=20,Input!B2983&lt;=700),Input!B2983,""),"")</f>
        <v/>
      </c>
      <c r="C2983">
        <f>IF(B2983="","",INT(A2983))</f>
        <v/>
      </c>
      <c r="D2983">
        <f>IF(B2983="","",HOUR(A2983))</f>
        <v/>
      </c>
      <c r="E2983">
        <f>IF(B2983="","",IF(INPUT!$I$1="","",IF(C2983&lt;(INT(INPUT!$I$1)-INPUT!$I$2),"Off Meds",IF(C2983&lt;=(INT(INPUT!$I$1)+INPUT!$I$2),"Washout","On Meds"))))</f>
        <v/>
      </c>
      <c r="F2983">
        <f>IF(B2983="","",1.509*(LN(B2983)^1.084-5.381))</f>
        <v/>
      </c>
      <c r="G2983">
        <f>IF(F2983="","",IF(F2983&lt;0,10*F2983^2,0))</f>
        <v/>
      </c>
      <c r="H2983">
        <f>IF(F2983="","",IF(F2983&gt;0,10*F2983^2,0))</f>
        <v/>
      </c>
    </row>
    <row r="2984">
      <c r="A2984">
        <f>Input!A2984</f>
        <v/>
      </c>
      <c r="B2984">
        <f>IF(ISNUMBER(Input!B2984),IF(AND(Input!B2984&gt;=20,Input!B2984&lt;=700),Input!B2984,""),"")</f>
        <v/>
      </c>
      <c r="C2984">
        <f>IF(B2984="","",INT(A2984))</f>
        <v/>
      </c>
      <c r="D2984">
        <f>IF(B2984="","",HOUR(A2984))</f>
        <v/>
      </c>
      <c r="E2984">
        <f>IF(B2984="","",IF(INPUT!$I$1="","",IF(C2984&lt;(INT(INPUT!$I$1)-INPUT!$I$2),"Off Meds",IF(C2984&lt;=(INT(INPUT!$I$1)+INPUT!$I$2),"Washout","On Meds"))))</f>
        <v/>
      </c>
      <c r="F2984">
        <f>IF(B2984="","",1.509*(LN(B2984)^1.084-5.381))</f>
        <v/>
      </c>
      <c r="G2984">
        <f>IF(F2984="","",IF(F2984&lt;0,10*F2984^2,0))</f>
        <v/>
      </c>
      <c r="H2984">
        <f>IF(F2984="","",IF(F2984&gt;0,10*F2984^2,0))</f>
        <v/>
      </c>
    </row>
    <row r="2985">
      <c r="A2985">
        <f>Input!A2985</f>
        <v/>
      </c>
      <c r="B2985">
        <f>IF(ISNUMBER(Input!B2985),IF(AND(Input!B2985&gt;=20,Input!B2985&lt;=700),Input!B2985,""),"")</f>
        <v/>
      </c>
      <c r="C2985">
        <f>IF(B2985="","",INT(A2985))</f>
        <v/>
      </c>
      <c r="D2985">
        <f>IF(B2985="","",HOUR(A2985))</f>
        <v/>
      </c>
      <c r="E2985">
        <f>IF(B2985="","",IF(INPUT!$I$1="","",IF(C2985&lt;(INT(INPUT!$I$1)-INPUT!$I$2),"Off Meds",IF(C2985&lt;=(INT(INPUT!$I$1)+INPUT!$I$2),"Washout","On Meds"))))</f>
        <v/>
      </c>
      <c r="F2985">
        <f>IF(B2985="","",1.509*(LN(B2985)^1.084-5.381))</f>
        <v/>
      </c>
      <c r="G2985">
        <f>IF(F2985="","",IF(F2985&lt;0,10*F2985^2,0))</f>
        <v/>
      </c>
      <c r="H2985">
        <f>IF(F2985="","",IF(F2985&gt;0,10*F2985^2,0))</f>
        <v/>
      </c>
    </row>
    <row r="2986">
      <c r="A2986">
        <f>Input!A2986</f>
        <v/>
      </c>
      <c r="B2986">
        <f>IF(ISNUMBER(Input!B2986),IF(AND(Input!B2986&gt;=20,Input!B2986&lt;=700),Input!B2986,""),"")</f>
        <v/>
      </c>
      <c r="C2986">
        <f>IF(B2986="","",INT(A2986))</f>
        <v/>
      </c>
      <c r="D2986">
        <f>IF(B2986="","",HOUR(A2986))</f>
        <v/>
      </c>
      <c r="E2986">
        <f>IF(B2986="","",IF(INPUT!$I$1="","",IF(C2986&lt;(INT(INPUT!$I$1)-INPUT!$I$2),"Off Meds",IF(C2986&lt;=(INT(INPUT!$I$1)+INPUT!$I$2),"Washout","On Meds"))))</f>
        <v/>
      </c>
      <c r="F2986">
        <f>IF(B2986="","",1.509*(LN(B2986)^1.084-5.381))</f>
        <v/>
      </c>
      <c r="G2986">
        <f>IF(F2986="","",IF(F2986&lt;0,10*F2986^2,0))</f>
        <v/>
      </c>
      <c r="H2986">
        <f>IF(F2986="","",IF(F2986&gt;0,10*F2986^2,0))</f>
        <v/>
      </c>
    </row>
    <row r="2987">
      <c r="A2987">
        <f>Input!A2987</f>
        <v/>
      </c>
      <c r="B2987">
        <f>IF(ISNUMBER(Input!B2987),IF(AND(Input!B2987&gt;=20,Input!B2987&lt;=700),Input!B2987,""),"")</f>
        <v/>
      </c>
      <c r="C2987">
        <f>IF(B2987="","",INT(A2987))</f>
        <v/>
      </c>
      <c r="D2987">
        <f>IF(B2987="","",HOUR(A2987))</f>
        <v/>
      </c>
      <c r="E2987">
        <f>IF(B2987="","",IF(INPUT!$I$1="","",IF(C2987&lt;(INT(INPUT!$I$1)-INPUT!$I$2),"Off Meds",IF(C2987&lt;=(INT(INPUT!$I$1)+INPUT!$I$2),"Washout","On Meds"))))</f>
        <v/>
      </c>
      <c r="F2987">
        <f>IF(B2987="","",1.509*(LN(B2987)^1.084-5.381))</f>
        <v/>
      </c>
      <c r="G2987">
        <f>IF(F2987="","",IF(F2987&lt;0,10*F2987^2,0))</f>
        <v/>
      </c>
      <c r="H2987">
        <f>IF(F2987="","",IF(F2987&gt;0,10*F2987^2,0))</f>
        <v/>
      </c>
    </row>
    <row r="2988">
      <c r="A2988">
        <f>Input!A2988</f>
        <v/>
      </c>
      <c r="B2988">
        <f>IF(ISNUMBER(Input!B2988),IF(AND(Input!B2988&gt;=20,Input!B2988&lt;=700),Input!B2988,""),"")</f>
        <v/>
      </c>
      <c r="C2988">
        <f>IF(B2988="","",INT(A2988))</f>
        <v/>
      </c>
      <c r="D2988">
        <f>IF(B2988="","",HOUR(A2988))</f>
        <v/>
      </c>
      <c r="E2988">
        <f>IF(B2988="","",IF(INPUT!$I$1="","",IF(C2988&lt;(INT(INPUT!$I$1)-INPUT!$I$2),"Off Meds",IF(C2988&lt;=(INT(INPUT!$I$1)+INPUT!$I$2),"Washout","On Meds"))))</f>
        <v/>
      </c>
      <c r="F2988">
        <f>IF(B2988="","",1.509*(LN(B2988)^1.084-5.381))</f>
        <v/>
      </c>
      <c r="G2988">
        <f>IF(F2988="","",IF(F2988&lt;0,10*F2988^2,0))</f>
        <v/>
      </c>
      <c r="H2988">
        <f>IF(F2988="","",IF(F2988&gt;0,10*F2988^2,0))</f>
        <v/>
      </c>
    </row>
    <row r="2989">
      <c r="A2989">
        <f>Input!A2989</f>
        <v/>
      </c>
      <c r="B2989">
        <f>IF(ISNUMBER(Input!B2989),IF(AND(Input!B2989&gt;=20,Input!B2989&lt;=700),Input!B2989,""),"")</f>
        <v/>
      </c>
      <c r="C2989">
        <f>IF(B2989="","",INT(A2989))</f>
        <v/>
      </c>
      <c r="D2989">
        <f>IF(B2989="","",HOUR(A2989))</f>
        <v/>
      </c>
      <c r="E2989">
        <f>IF(B2989="","",IF(INPUT!$I$1="","",IF(C2989&lt;(INT(INPUT!$I$1)-INPUT!$I$2),"Off Meds",IF(C2989&lt;=(INT(INPUT!$I$1)+INPUT!$I$2),"Washout","On Meds"))))</f>
        <v/>
      </c>
      <c r="F2989">
        <f>IF(B2989="","",1.509*(LN(B2989)^1.084-5.381))</f>
        <v/>
      </c>
      <c r="G2989">
        <f>IF(F2989="","",IF(F2989&lt;0,10*F2989^2,0))</f>
        <v/>
      </c>
      <c r="H2989">
        <f>IF(F2989="","",IF(F2989&gt;0,10*F2989^2,0))</f>
        <v/>
      </c>
    </row>
    <row r="2990">
      <c r="A2990">
        <f>Input!A2990</f>
        <v/>
      </c>
      <c r="B2990">
        <f>IF(ISNUMBER(Input!B2990),IF(AND(Input!B2990&gt;=20,Input!B2990&lt;=700),Input!B2990,""),"")</f>
        <v/>
      </c>
      <c r="C2990">
        <f>IF(B2990="","",INT(A2990))</f>
        <v/>
      </c>
      <c r="D2990">
        <f>IF(B2990="","",HOUR(A2990))</f>
        <v/>
      </c>
      <c r="E2990">
        <f>IF(B2990="","",IF(INPUT!$I$1="","",IF(C2990&lt;(INT(INPUT!$I$1)-INPUT!$I$2),"Off Meds",IF(C2990&lt;=(INT(INPUT!$I$1)+INPUT!$I$2),"Washout","On Meds"))))</f>
        <v/>
      </c>
      <c r="F2990">
        <f>IF(B2990="","",1.509*(LN(B2990)^1.084-5.381))</f>
        <v/>
      </c>
      <c r="G2990">
        <f>IF(F2990="","",IF(F2990&lt;0,10*F2990^2,0))</f>
        <v/>
      </c>
      <c r="H2990">
        <f>IF(F2990="","",IF(F2990&gt;0,10*F2990^2,0))</f>
        <v/>
      </c>
    </row>
    <row r="2991">
      <c r="A2991">
        <f>Input!A2991</f>
        <v/>
      </c>
      <c r="B2991">
        <f>IF(ISNUMBER(Input!B2991),IF(AND(Input!B2991&gt;=20,Input!B2991&lt;=700),Input!B2991,""),"")</f>
        <v/>
      </c>
      <c r="C2991">
        <f>IF(B2991="","",INT(A2991))</f>
        <v/>
      </c>
      <c r="D2991">
        <f>IF(B2991="","",HOUR(A2991))</f>
        <v/>
      </c>
      <c r="E2991">
        <f>IF(B2991="","",IF(INPUT!$I$1="","",IF(C2991&lt;(INT(INPUT!$I$1)-INPUT!$I$2),"Off Meds",IF(C2991&lt;=(INT(INPUT!$I$1)+INPUT!$I$2),"Washout","On Meds"))))</f>
        <v/>
      </c>
      <c r="F2991">
        <f>IF(B2991="","",1.509*(LN(B2991)^1.084-5.381))</f>
        <v/>
      </c>
      <c r="G2991">
        <f>IF(F2991="","",IF(F2991&lt;0,10*F2991^2,0))</f>
        <v/>
      </c>
      <c r="H2991">
        <f>IF(F2991="","",IF(F2991&gt;0,10*F2991^2,0))</f>
        <v/>
      </c>
    </row>
    <row r="2992">
      <c r="A2992">
        <f>Input!A2992</f>
        <v/>
      </c>
      <c r="B2992">
        <f>IF(ISNUMBER(Input!B2992),IF(AND(Input!B2992&gt;=20,Input!B2992&lt;=700),Input!B2992,""),"")</f>
        <v/>
      </c>
      <c r="C2992">
        <f>IF(B2992="","",INT(A2992))</f>
        <v/>
      </c>
      <c r="D2992">
        <f>IF(B2992="","",HOUR(A2992))</f>
        <v/>
      </c>
      <c r="E2992">
        <f>IF(B2992="","",IF(INPUT!$I$1="","",IF(C2992&lt;(INT(INPUT!$I$1)-INPUT!$I$2),"Off Meds",IF(C2992&lt;=(INT(INPUT!$I$1)+INPUT!$I$2),"Washout","On Meds"))))</f>
        <v/>
      </c>
      <c r="F2992">
        <f>IF(B2992="","",1.509*(LN(B2992)^1.084-5.381))</f>
        <v/>
      </c>
      <c r="G2992">
        <f>IF(F2992="","",IF(F2992&lt;0,10*F2992^2,0))</f>
        <v/>
      </c>
      <c r="H2992">
        <f>IF(F2992="","",IF(F2992&gt;0,10*F2992^2,0))</f>
        <v/>
      </c>
    </row>
    <row r="2993">
      <c r="A2993">
        <f>Input!A2993</f>
        <v/>
      </c>
      <c r="B2993">
        <f>IF(ISNUMBER(Input!B2993),IF(AND(Input!B2993&gt;=20,Input!B2993&lt;=700),Input!B2993,""),"")</f>
        <v/>
      </c>
      <c r="C2993">
        <f>IF(B2993="","",INT(A2993))</f>
        <v/>
      </c>
      <c r="D2993">
        <f>IF(B2993="","",HOUR(A2993))</f>
        <v/>
      </c>
      <c r="E2993">
        <f>IF(B2993="","",IF(INPUT!$I$1="","",IF(C2993&lt;(INT(INPUT!$I$1)-INPUT!$I$2),"Off Meds",IF(C2993&lt;=(INT(INPUT!$I$1)+INPUT!$I$2),"Washout","On Meds"))))</f>
        <v/>
      </c>
      <c r="F2993">
        <f>IF(B2993="","",1.509*(LN(B2993)^1.084-5.381))</f>
        <v/>
      </c>
      <c r="G2993">
        <f>IF(F2993="","",IF(F2993&lt;0,10*F2993^2,0))</f>
        <v/>
      </c>
      <c r="H2993">
        <f>IF(F2993="","",IF(F2993&gt;0,10*F2993^2,0))</f>
        <v/>
      </c>
    </row>
    <row r="2994">
      <c r="A2994">
        <f>Input!A2994</f>
        <v/>
      </c>
      <c r="B2994">
        <f>IF(ISNUMBER(Input!B2994),IF(AND(Input!B2994&gt;=20,Input!B2994&lt;=700),Input!B2994,""),"")</f>
        <v/>
      </c>
      <c r="C2994">
        <f>IF(B2994="","",INT(A2994))</f>
        <v/>
      </c>
      <c r="D2994">
        <f>IF(B2994="","",HOUR(A2994))</f>
        <v/>
      </c>
      <c r="E2994">
        <f>IF(B2994="","",IF(INPUT!$I$1="","",IF(C2994&lt;(INT(INPUT!$I$1)-INPUT!$I$2),"Off Meds",IF(C2994&lt;=(INT(INPUT!$I$1)+INPUT!$I$2),"Washout","On Meds"))))</f>
        <v/>
      </c>
      <c r="F2994">
        <f>IF(B2994="","",1.509*(LN(B2994)^1.084-5.381))</f>
        <v/>
      </c>
      <c r="G2994">
        <f>IF(F2994="","",IF(F2994&lt;0,10*F2994^2,0))</f>
        <v/>
      </c>
      <c r="H2994">
        <f>IF(F2994="","",IF(F2994&gt;0,10*F2994^2,0))</f>
        <v/>
      </c>
    </row>
    <row r="2995">
      <c r="A2995">
        <f>Input!A2995</f>
        <v/>
      </c>
      <c r="B2995">
        <f>IF(ISNUMBER(Input!B2995),IF(AND(Input!B2995&gt;=20,Input!B2995&lt;=700),Input!B2995,""),"")</f>
        <v/>
      </c>
      <c r="C2995">
        <f>IF(B2995="","",INT(A2995))</f>
        <v/>
      </c>
      <c r="D2995">
        <f>IF(B2995="","",HOUR(A2995))</f>
        <v/>
      </c>
      <c r="E2995">
        <f>IF(B2995="","",IF(INPUT!$I$1="","",IF(C2995&lt;(INT(INPUT!$I$1)-INPUT!$I$2),"Off Meds",IF(C2995&lt;=(INT(INPUT!$I$1)+INPUT!$I$2),"Washout","On Meds"))))</f>
        <v/>
      </c>
      <c r="F2995">
        <f>IF(B2995="","",1.509*(LN(B2995)^1.084-5.381))</f>
        <v/>
      </c>
      <c r="G2995">
        <f>IF(F2995="","",IF(F2995&lt;0,10*F2995^2,0))</f>
        <v/>
      </c>
      <c r="H2995">
        <f>IF(F2995="","",IF(F2995&gt;0,10*F2995^2,0))</f>
        <v/>
      </c>
    </row>
    <row r="2996">
      <c r="A2996">
        <f>Input!A2996</f>
        <v/>
      </c>
      <c r="B2996">
        <f>IF(ISNUMBER(Input!B2996),IF(AND(Input!B2996&gt;=20,Input!B2996&lt;=700),Input!B2996,""),"")</f>
        <v/>
      </c>
      <c r="C2996">
        <f>IF(B2996="","",INT(A2996))</f>
        <v/>
      </c>
      <c r="D2996">
        <f>IF(B2996="","",HOUR(A2996))</f>
        <v/>
      </c>
      <c r="E2996">
        <f>IF(B2996="","",IF(INPUT!$I$1="","",IF(C2996&lt;(INT(INPUT!$I$1)-INPUT!$I$2),"Off Meds",IF(C2996&lt;=(INT(INPUT!$I$1)+INPUT!$I$2),"Washout","On Meds"))))</f>
        <v/>
      </c>
      <c r="F2996">
        <f>IF(B2996="","",1.509*(LN(B2996)^1.084-5.381))</f>
        <v/>
      </c>
      <c r="G2996">
        <f>IF(F2996="","",IF(F2996&lt;0,10*F2996^2,0))</f>
        <v/>
      </c>
      <c r="H2996">
        <f>IF(F2996="","",IF(F2996&gt;0,10*F2996^2,0))</f>
        <v/>
      </c>
    </row>
    <row r="2997">
      <c r="A2997">
        <f>Input!A2997</f>
        <v/>
      </c>
      <c r="B2997">
        <f>IF(ISNUMBER(Input!B2997),IF(AND(Input!B2997&gt;=20,Input!B2997&lt;=700),Input!B2997,""),"")</f>
        <v/>
      </c>
      <c r="C2997">
        <f>IF(B2997="","",INT(A2997))</f>
        <v/>
      </c>
      <c r="D2997">
        <f>IF(B2997="","",HOUR(A2997))</f>
        <v/>
      </c>
      <c r="E2997">
        <f>IF(B2997="","",IF(INPUT!$I$1="","",IF(C2997&lt;(INT(INPUT!$I$1)-INPUT!$I$2),"Off Meds",IF(C2997&lt;=(INT(INPUT!$I$1)+INPUT!$I$2),"Washout","On Meds"))))</f>
        <v/>
      </c>
      <c r="F2997">
        <f>IF(B2997="","",1.509*(LN(B2997)^1.084-5.381))</f>
        <v/>
      </c>
      <c r="G2997">
        <f>IF(F2997="","",IF(F2997&lt;0,10*F2997^2,0))</f>
        <v/>
      </c>
      <c r="H2997">
        <f>IF(F2997="","",IF(F2997&gt;0,10*F2997^2,0))</f>
        <v/>
      </c>
    </row>
    <row r="2998">
      <c r="A2998">
        <f>Input!A2998</f>
        <v/>
      </c>
      <c r="B2998">
        <f>IF(ISNUMBER(Input!B2998),IF(AND(Input!B2998&gt;=20,Input!B2998&lt;=700),Input!B2998,""),"")</f>
        <v/>
      </c>
      <c r="C2998">
        <f>IF(B2998="","",INT(A2998))</f>
        <v/>
      </c>
      <c r="D2998">
        <f>IF(B2998="","",HOUR(A2998))</f>
        <v/>
      </c>
      <c r="E2998">
        <f>IF(B2998="","",IF(INPUT!$I$1="","",IF(C2998&lt;(INT(INPUT!$I$1)-INPUT!$I$2),"Off Meds",IF(C2998&lt;=(INT(INPUT!$I$1)+INPUT!$I$2),"Washout","On Meds"))))</f>
        <v/>
      </c>
      <c r="F2998">
        <f>IF(B2998="","",1.509*(LN(B2998)^1.084-5.381))</f>
        <v/>
      </c>
      <c r="G2998">
        <f>IF(F2998="","",IF(F2998&lt;0,10*F2998^2,0))</f>
        <v/>
      </c>
      <c r="H2998">
        <f>IF(F2998="","",IF(F2998&gt;0,10*F2998^2,0))</f>
        <v/>
      </c>
    </row>
    <row r="2999">
      <c r="A2999">
        <f>Input!A2999</f>
        <v/>
      </c>
      <c r="B2999">
        <f>IF(ISNUMBER(Input!B2999),IF(AND(Input!B2999&gt;=20,Input!B2999&lt;=700),Input!B2999,""),"")</f>
        <v/>
      </c>
      <c r="C2999">
        <f>IF(B2999="","",INT(A2999))</f>
        <v/>
      </c>
      <c r="D2999">
        <f>IF(B2999="","",HOUR(A2999))</f>
        <v/>
      </c>
      <c r="E2999">
        <f>IF(B2999="","",IF(INPUT!$I$1="","",IF(C2999&lt;(INT(INPUT!$I$1)-INPUT!$I$2),"Off Meds",IF(C2999&lt;=(INT(INPUT!$I$1)+INPUT!$I$2),"Washout","On Meds"))))</f>
        <v/>
      </c>
      <c r="F2999">
        <f>IF(B2999="","",1.509*(LN(B2999)^1.084-5.381))</f>
        <v/>
      </c>
      <c r="G2999">
        <f>IF(F2999="","",IF(F2999&lt;0,10*F2999^2,0))</f>
        <v/>
      </c>
      <c r="H2999">
        <f>IF(F2999="","",IF(F2999&gt;0,10*F2999^2,0))</f>
        <v/>
      </c>
    </row>
    <row r="3000">
      <c r="A3000">
        <f>Input!A3000</f>
        <v/>
      </c>
      <c r="B3000">
        <f>IF(ISNUMBER(Input!B3000),IF(AND(Input!B3000&gt;=20,Input!B3000&lt;=700),Input!B3000,""),"")</f>
        <v/>
      </c>
      <c r="C3000">
        <f>IF(B3000="","",INT(A3000))</f>
        <v/>
      </c>
      <c r="D3000">
        <f>IF(B3000="","",HOUR(A3000))</f>
        <v/>
      </c>
      <c r="E3000">
        <f>IF(B3000="","",IF(INPUT!$I$1="","",IF(C3000&lt;(INT(INPUT!$I$1)-INPUT!$I$2),"Off Meds",IF(C3000&lt;=(INT(INPUT!$I$1)+INPUT!$I$2),"Washout","On Meds"))))</f>
        <v/>
      </c>
      <c r="F3000">
        <f>IF(B3000="","",1.509*(LN(B3000)^1.084-5.381))</f>
        <v/>
      </c>
      <c r="G3000">
        <f>IF(F3000="","",IF(F3000&lt;0,10*F3000^2,0))</f>
        <v/>
      </c>
      <c r="H3000">
        <f>IF(F3000="","",IF(F3000&gt;0,10*F3000^2,0))</f>
        <v/>
      </c>
    </row>
    <row r="3001">
      <c r="A3001">
        <f>Input!A3001</f>
        <v/>
      </c>
      <c r="B3001">
        <f>IF(ISNUMBER(Input!B3001),IF(AND(Input!B3001&gt;=20,Input!B3001&lt;=700),Input!B3001,""),"")</f>
        <v/>
      </c>
      <c r="C3001">
        <f>IF(B3001="","",INT(A3001))</f>
        <v/>
      </c>
      <c r="D3001">
        <f>IF(B3001="","",HOUR(A3001))</f>
        <v/>
      </c>
      <c r="E3001">
        <f>IF(B3001="","",IF(INPUT!$I$1="","",IF(C3001&lt;(INT(INPUT!$I$1)-INPUT!$I$2),"Off Meds",IF(C3001&lt;=(INT(INPUT!$I$1)+INPUT!$I$2),"Washout","On Meds"))))</f>
        <v/>
      </c>
      <c r="F3001">
        <f>IF(B3001="","",1.509*(LN(B3001)^1.084-5.381))</f>
        <v/>
      </c>
      <c r="G3001">
        <f>IF(F3001="","",IF(F3001&lt;0,10*F3001^2,0))</f>
        <v/>
      </c>
      <c r="H3001">
        <f>IF(F3001="","",IF(F3001&gt;0,10*F3001^2,0))</f>
        <v/>
      </c>
    </row>
    <row r="3002">
      <c r="A3002">
        <f>Input!A3002</f>
        <v/>
      </c>
      <c r="B3002">
        <f>IF(ISNUMBER(Input!B3002),IF(AND(Input!B3002&gt;=20,Input!B3002&lt;=700),Input!B3002,""),"")</f>
        <v/>
      </c>
      <c r="C3002">
        <f>IF(B3002="","",INT(A3002))</f>
        <v/>
      </c>
      <c r="D3002">
        <f>IF(B3002="","",HOUR(A3002))</f>
        <v/>
      </c>
      <c r="E3002">
        <f>IF(B3002="","",IF(INPUT!$I$1="","",IF(C3002&lt;(INT(INPUT!$I$1)-INPUT!$I$2),"Off Meds",IF(C3002&lt;=(INT(INPUT!$I$1)+INPUT!$I$2),"Washout","On Meds"))))</f>
        <v/>
      </c>
      <c r="F3002">
        <f>IF(B3002="","",1.509*(LN(B3002)^1.084-5.381))</f>
        <v/>
      </c>
      <c r="G3002">
        <f>IF(F3002="","",IF(F3002&lt;0,10*F3002^2,0))</f>
        <v/>
      </c>
      <c r="H3002">
        <f>IF(F3002="","",IF(F3002&gt;0,10*F3002^2,0))</f>
        <v/>
      </c>
    </row>
    <row r="3003">
      <c r="A3003">
        <f>Input!A3003</f>
        <v/>
      </c>
      <c r="B3003">
        <f>IF(ISNUMBER(Input!B3003),IF(AND(Input!B3003&gt;=20,Input!B3003&lt;=700),Input!B3003,""),"")</f>
        <v/>
      </c>
      <c r="C3003">
        <f>IF(B3003="","",INT(A3003))</f>
        <v/>
      </c>
      <c r="D3003">
        <f>IF(B3003="","",HOUR(A3003))</f>
        <v/>
      </c>
      <c r="E3003">
        <f>IF(B3003="","",IF(INPUT!$I$1="","",IF(C3003&lt;(INT(INPUT!$I$1)-INPUT!$I$2),"Off Meds",IF(C3003&lt;=(INT(INPUT!$I$1)+INPUT!$I$2),"Washout","On Meds"))))</f>
        <v/>
      </c>
      <c r="F3003">
        <f>IF(B3003="","",1.509*(LN(B3003)^1.084-5.381))</f>
        <v/>
      </c>
      <c r="G3003">
        <f>IF(F3003="","",IF(F3003&lt;0,10*F3003^2,0))</f>
        <v/>
      </c>
      <c r="H3003">
        <f>IF(F3003="","",IF(F3003&gt;0,10*F3003^2,0))</f>
        <v/>
      </c>
    </row>
    <row r="3004">
      <c r="A3004">
        <f>Input!A3004</f>
        <v/>
      </c>
      <c r="B3004">
        <f>IF(ISNUMBER(Input!B3004),IF(AND(Input!B3004&gt;=20,Input!B3004&lt;=700),Input!B3004,""),"")</f>
        <v/>
      </c>
      <c r="C3004">
        <f>IF(B3004="","",INT(A3004))</f>
        <v/>
      </c>
      <c r="D3004">
        <f>IF(B3004="","",HOUR(A3004))</f>
        <v/>
      </c>
      <c r="E3004">
        <f>IF(B3004="","",IF(INPUT!$I$1="","",IF(C3004&lt;(INT(INPUT!$I$1)-INPUT!$I$2),"Off Meds",IF(C3004&lt;=(INT(INPUT!$I$1)+INPUT!$I$2),"Washout","On Meds"))))</f>
        <v/>
      </c>
      <c r="F3004">
        <f>IF(B3004="","",1.509*(LN(B3004)^1.084-5.381))</f>
        <v/>
      </c>
      <c r="G3004">
        <f>IF(F3004="","",IF(F3004&lt;0,10*F3004^2,0))</f>
        <v/>
      </c>
      <c r="H3004">
        <f>IF(F3004="","",IF(F3004&gt;0,10*F3004^2,0))</f>
        <v/>
      </c>
    </row>
    <row r="3005">
      <c r="A3005">
        <f>Input!A3005</f>
        <v/>
      </c>
      <c r="B3005">
        <f>IF(ISNUMBER(Input!B3005),IF(AND(Input!B3005&gt;=20,Input!B3005&lt;=700),Input!B3005,""),"")</f>
        <v/>
      </c>
      <c r="C3005">
        <f>IF(B3005="","",INT(A3005))</f>
        <v/>
      </c>
      <c r="D3005">
        <f>IF(B3005="","",HOUR(A3005))</f>
        <v/>
      </c>
      <c r="E3005">
        <f>IF(B3005="","",IF(INPUT!$I$1="","",IF(C3005&lt;(INT(INPUT!$I$1)-INPUT!$I$2),"Off Meds",IF(C3005&lt;=(INT(INPUT!$I$1)+INPUT!$I$2),"Washout","On Meds"))))</f>
        <v/>
      </c>
      <c r="F3005">
        <f>IF(B3005="","",1.509*(LN(B3005)^1.084-5.381))</f>
        <v/>
      </c>
      <c r="G3005">
        <f>IF(F3005="","",IF(F3005&lt;0,10*F3005^2,0))</f>
        <v/>
      </c>
      <c r="H3005">
        <f>IF(F3005="","",IF(F3005&gt;0,10*F3005^2,0))</f>
        <v/>
      </c>
    </row>
    <row r="3006">
      <c r="A3006">
        <f>Input!A3006</f>
        <v/>
      </c>
      <c r="B3006">
        <f>IF(ISNUMBER(Input!B3006),IF(AND(Input!B3006&gt;=20,Input!B3006&lt;=700),Input!B3006,""),"")</f>
        <v/>
      </c>
      <c r="C3006">
        <f>IF(B3006="","",INT(A3006))</f>
        <v/>
      </c>
      <c r="D3006">
        <f>IF(B3006="","",HOUR(A3006))</f>
        <v/>
      </c>
      <c r="E3006">
        <f>IF(B3006="","",IF(INPUT!$I$1="","",IF(C3006&lt;(INT(INPUT!$I$1)-INPUT!$I$2),"Off Meds",IF(C3006&lt;=(INT(INPUT!$I$1)+INPUT!$I$2),"Washout","On Meds"))))</f>
        <v/>
      </c>
      <c r="F3006">
        <f>IF(B3006="","",1.509*(LN(B3006)^1.084-5.381))</f>
        <v/>
      </c>
      <c r="G3006">
        <f>IF(F3006="","",IF(F3006&lt;0,10*F3006^2,0))</f>
        <v/>
      </c>
      <c r="H3006">
        <f>IF(F3006="","",IF(F3006&gt;0,10*F3006^2,0))</f>
        <v/>
      </c>
    </row>
    <row r="3007">
      <c r="A3007">
        <f>Input!A3007</f>
        <v/>
      </c>
      <c r="B3007">
        <f>IF(ISNUMBER(Input!B3007),IF(AND(Input!B3007&gt;=20,Input!B3007&lt;=700),Input!B3007,""),"")</f>
        <v/>
      </c>
      <c r="C3007">
        <f>IF(B3007="","",INT(A3007))</f>
        <v/>
      </c>
      <c r="D3007">
        <f>IF(B3007="","",HOUR(A3007))</f>
        <v/>
      </c>
      <c r="E3007">
        <f>IF(B3007="","",IF(INPUT!$I$1="","",IF(C3007&lt;(INT(INPUT!$I$1)-INPUT!$I$2),"Off Meds",IF(C3007&lt;=(INT(INPUT!$I$1)+INPUT!$I$2),"Washout","On Meds"))))</f>
        <v/>
      </c>
      <c r="F3007">
        <f>IF(B3007="","",1.509*(LN(B3007)^1.084-5.381))</f>
        <v/>
      </c>
      <c r="G3007">
        <f>IF(F3007="","",IF(F3007&lt;0,10*F3007^2,0))</f>
        <v/>
      </c>
      <c r="H3007">
        <f>IF(F3007="","",IF(F3007&gt;0,10*F3007^2,0))</f>
        <v/>
      </c>
    </row>
    <row r="3008">
      <c r="A3008">
        <f>Input!A3008</f>
        <v/>
      </c>
      <c r="B3008">
        <f>IF(ISNUMBER(Input!B3008),IF(AND(Input!B3008&gt;=20,Input!B3008&lt;=700),Input!B3008,""),"")</f>
        <v/>
      </c>
      <c r="C3008">
        <f>IF(B3008="","",INT(A3008))</f>
        <v/>
      </c>
      <c r="D3008">
        <f>IF(B3008="","",HOUR(A3008))</f>
        <v/>
      </c>
      <c r="E3008">
        <f>IF(B3008="","",IF(INPUT!$I$1="","",IF(C3008&lt;(INT(INPUT!$I$1)-INPUT!$I$2),"Off Meds",IF(C3008&lt;=(INT(INPUT!$I$1)+INPUT!$I$2),"Washout","On Meds"))))</f>
        <v/>
      </c>
      <c r="F3008">
        <f>IF(B3008="","",1.509*(LN(B3008)^1.084-5.381))</f>
        <v/>
      </c>
      <c r="G3008">
        <f>IF(F3008="","",IF(F3008&lt;0,10*F3008^2,0))</f>
        <v/>
      </c>
      <c r="H3008">
        <f>IF(F3008="","",IF(F3008&gt;0,10*F3008^2,0))</f>
        <v/>
      </c>
    </row>
    <row r="3009">
      <c r="A3009">
        <f>Input!A3009</f>
        <v/>
      </c>
      <c r="B3009">
        <f>IF(ISNUMBER(Input!B3009),IF(AND(Input!B3009&gt;=20,Input!B3009&lt;=700),Input!B3009,""),"")</f>
        <v/>
      </c>
      <c r="C3009">
        <f>IF(B3009="","",INT(A3009))</f>
        <v/>
      </c>
      <c r="D3009">
        <f>IF(B3009="","",HOUR(A3009))</f>
        <v/>
      </c>
      <c r="E3009">
        <f>IF(B3009="","",IF(INPUT!$I$1="","",IF(C3009&lt;(INT(INPUT!$I$1)-INPUT!$I$2),"Off Meds",IF(C3009&lt;=(INT(INPUT!$I$1)+INPUT!$I$2),"Washout","On Meds"))))</f>
        <v/>
      </c>
      <c r="F3009">
        <f>IF(B3009="","",1.509*(LN(B3009)^1.084-5.381))</f>
        <v/>
      </c>
      <c r="G3009">
        <f>IF(F3009="","",IF(F3009&lt;0,10*F3009^2,0))</f>
        <v/>
      </c>
      <c r="H3009">
        <f>IF(F3009="","",IF(F3009&gt;0,10*F3009^2,0))</f>
        <v/>
      </c>
    </row>
    <row r="3010">
      <c r="A3010">
        <f>Input!A3010</f>
        <v/>
      </c>
      <c r="B3010">
        <f>IF(ISNUMBER(Input!B3010),IF(AND(Input!B3010&gt;=20,Input!B3010&lt;=700),Input!B3010,""),"")</f>
        <v/>
      </c>
      <c r="C3010">
        <f>IF(B3010="","",INT(A3010))</f>
        <v/>
      </c>
      <c r="D3010">
        <f>IF(B3010="","",HOUR(A3010))</f>
        <v/>
      </c>
      <c r="E3010">
        <f>IF(B3010="","",IF(INPUT!$I$1="","",IF(C3010&lt;(INT(INPUT!$I$1)-INPUT!$I$2),"Off Meds",IF(C3010&lt;=(INT(INPUT!$I$1)+INPUT!$I$2),"Washout","On Meds"))))</f>
        <v/>
      </c>
      <c r="F3010">
        <f>IF(B3010="","",1.509*(LN(B3010)^1.084-5.381))</f>
        <v/>
      </c>
      <c r="G3010">
        <f>IF(F3010="","",IF(F3010&lt;0,10*F3010^2,0))</f>
        <v/>
      </c>
      <c r="H3010">
        <f>IF(F3010="","",IF(F3010&gt;0,10*F3010^2,0))</f>
        <v/>
      </c>
    </row>
    <row r="3011">
      <c r="A3011">
        <f>Input!A3011</f>
        <v/>
      </c>
      <c r="B3011">
        <f>IF(ISNUMBER(Input!B3011),IF(AND(Input!B3011&gt;=20,Input!B3011&lt;=700),Input!B3011,""),"")</f>
        <v/>
      </c>
      <c r="C3011">
        <f>IF(B3011="","",INT(A3011))</f>
        <v/>
      </c>
      <c r="D3011">
        <f>IF(B3011="","",HOUR(A3011))</f>
        <v/>
      </c>
      <c r="E3011">
        <f>IF(B3011="","",IF(INPUT!$I$1="","",IF(C3011&lt;(INT(INPUT!$I$1)-INPUT!$I$2),"Off Meds",IF(C3011&lt;=(INT(INPUT!$I$1)+INPUT!$I$2),"Washout","On Meds"))))</f>
        <v/>
      </c>
      <c r="F3011">
        <f>IF(B3011="","",1.509*(LN(B3011)^1.084-5.381))</f>
        <v/>
      </c>
      <c r="G3011">
        <f>IF(F3011="","",IF(F3011&lt;0,10*F3011^2,0))</f>
        <v/>
      </c>
      <c r="H3011">
        <f>IF(F3011="","",IF(F3011&gt;0,10*F3011^2,0))</f>
        <v/>
      </c>
    </row>
    <row r="3012">
      <c r="A3012">
        <f>Input!A3012</f>
        <v/>
      </c>
      <c r="B3012">
        <f>IF(ISNUMBER(Input!B3012),IF(AND(Input!B3012&gt;=20,Input!B3012&lt;=700),Input!B3012,""),"")</f>
        <v/>
      </c>
      <c r="C3012">
        <f>IF(B3012="","",INT(A3012))</f>
        <v/>
      </c>
      <c r="D3012">
        <f>IF(B3012="","",HOUR(A3012))</f>
        <v/>
      </c>
      <c r="E3012">
        <f>IF(B3012="","",IF(INPUT!$I$1="","",IF(C3012&lt;(INT(INPUT!$I$1)-INPUT!$I$2),"Off Meds",IF(C3012&lt;=(INT(INPUT!$I$1)+INPUT!$I$2),"Washout","On Meds"))))</f>
        <v/>
      </c>
      <c r="F3012">
        <f>IF(B3012="","",1.509*(LN(B3012)^1.084-5.381))</f>
        <v/>
      </c>
      <c r="G3012">
        <f>IF(F3012="","",IF(F3012&lt;0,10*F3012^2,0))</f>
        <v/>
      </c>
      <c r="H3012">
        <f>IF(F3012="","",IF(F3012&gt;0,10*F3012^2,0))</f>
        <v/>
      </c>
    </row>
    <row r="3013">
      <c r="A3013">
        <f>Input!A3013</f>
        <v/>
      </c>
      <c r="B3013">
        <f>IF(ISNUMBER(Input!B3013),IF(AND(Input!B3013&gt;=20,Input!B3013&lt;=700),Input!B3013,""),"")</f>
        <v/>
      </c>
      <c r="C3013">
        <f>IF(B3013="","",INT(A3013))</f>
        <v/>
      </c>
      <c r="D3013">
        <f>IF(B3013="","",HOUR(A3013))</f>
        <v/>
      </c>
      <c r="E3013">
        <f>IF(B3013="","",IF(INPUT!$I$1="","",IF(C3013&lt;(INT(INPUT!$I$1)-INPUT!$I$2),"Off Meds",IF(C3013&lt;=(INT(INPUT!$I$1)+INPUT!$I$2),"Washout","On Meds"))))</f>
        <v/>
      </c>
      <c r="F3013">
        <f>IF(B3013="","",1.509*(LN(B3013)^1.084-5.381))</f>
        <v/>
      </c>
      <c r="G3013">
        <f>IF(F3013="","",IF(F3013&lt;0,10*F3013^2,0))</f>
        <v/>
      </c>
      <c r="H3013">
        <f>IF(F3013="","",IF(F3013&gt;0,10*F3013^2,0))</f>
        <v/>
      </c>
    </row>
    <row r="3014">
      <c r="A3014">
        <f>Input!A3014</f>
        <v/>
      </c>
      <c r="B3014">
        <f>IF(ISNUMBER(Input!B3014),IF(AND(Input!B3014&gt;=20,Input!B3014&lt;=700),Input!B3014,""),"")</f>
        <v/>
      </c>
      <c r="C3014">
        <f>IF(B3014="","",INT(A3014))</f>
        <v/>
      </c>
      <c r="D3014">
        <f>IF(B3014="","",HOUR(A3014))</f>
        <v/>
      </c>
      <c r="E3014">
        <f>IF(B3014="","",IF(INPUT!$I$1="","",IF(C3014&lt;(INT(INPUT!$I$1)-INPUT!$I$2),"Off Meds",IF(C3014&lt;=(INT(INPUT!$I$1)+INPUT!$I$2),"Washout","On Meds"))))</f>
        <v/>
      </c>
      <c r="F3014">
        <f>IF(B3014="","",1.509*(LN(B3014)^1.084-5.381))</f>
        <v/>
      </c>
      <c r="G3014">
        <f>IF(F3014="","",IF(F3014&lt;0,10*F3014^2,0))</f>
        <v/>
      </c>
      <c r="H3014">
        <f>IF(F3014="","",IF(F3014&gt;0,10*F3014^2,0))</f>
        <v/>
      </c>
    </row>
    <row r="3015">
      <c r="A3015">
        <f>Input!A3015</f>
        <v/>
      </c>
      <c r="B3015">
        <f>IF(ISNUMBER(Input!B3015),IF(AND(Input!B3015&gt;=20,Input!B3015&lt;=700),Input!B3015,""),"")</f>
        <v/>
      </c>
      <c r="C3015">
        <f>IF(B3015="","",INT(A3015))</f>
        <v/>
      </c>
      <c r="D3015">
        <f>IF(B3015="","",HOUR(A3015))</f>
        <v/>
      </c>
      <c r="E3015">
        <f>IF(B3015="","",IF(INPUT!$I$1="","",IF(C3015&lt;(INT(INPUT!$I$1)-INPUT!$I$2),"Off Meds",IF(C3015&lt;=(INT(INPUT!$I$1)+INPUT!$I$2),"Washout","On Meds"))))</f>
        <v/>
      </c>
      <c r="F3015">
        <f>IF(B3015="","",1.509*(LN(B3015)^1.084-5.381))</f>
        <v/>
      </c>
      <c r="G3015">
        <f>IF(F3015="","",IF(F3015&lt;0,10*F3015^2,0))</f>
        <v/>
      </c>
      <c r="H3015">
        <f>IF(F3015="","",IF(F3015&gt;0,10*F3015^2,0))</f>
        <v/>
      </c>
    </row>
    <row r="3016">
      <c r="A3016">
        <f>Input!A3016</f>
        <v/>
      </c>
      <c r="B3016">
        <f>IF(ISNUMBER(Input!B3016),IF(AND(Input!B3016&gt;=20,Input!B3016&lt;=700),Input!B3016,""),"")</f>
        <v/>
      </c>
      <c r="C3016">
        <f>IF(B3016="","",INT(A3016))</f>
        <v/>
      </c>
      <c r="D3016">
        <f>IF(B3016="","",HOUR(A3016))</f>
        <v/>
      </c>
      <c r="E3016">
        <f>IF(B3016="","",IF(INPUT!$I$1="","",IF(C3016&lt;(INT(INPUT!$I$1)-INPUT!$I$2),"Off Meds",IF(C3016&lt;=(INT(INPUT!$I$1)+INPUT!$I$2),"Washout","On Meds"))))</f>
        <v/>
      </c>
      <c r="F3016">
        <f>IF(B3016="","",1.509*(LN(B3016)^1.084-5.381))</f>
        <v/>
      </c>
      <c r="G3016">
        <f>IF(F3016="","",IF(F3016&lt;0,10*F3016^2,0))</f>
        <v/>
      </c>
      <c r="H3016">
        <f>IF(F3016="","",IF(F3016&gt;0,10*F3016^2,0))</f>
        <v/>
      </c>
    </row>
    <row r="3017">
      <c r="A3017">
        <f>Input!A3017</f>
        <v/>
      </c>
      <c r="B3017">
        <f>IF(ISNUMBER(Input!B3017),IF(AND(Input!B3017&gt;=20,Input!B3017&lt;=700),Input!B3017,""),"")</f>
        <v/>
      </c>
      <c r="C3017">
        <f>IF(B3017="","",INT(A3017))</f>
        <v/>
      </c>
      <c r="D3017">
        <f>IF(B3017="","",HOUR(A3017))</f>
        <v/>
      </c>
      <c r="E3017">
        <f>IF(B3017="","",IF(INPUT!$I$1="","",IF(C3017&lt;(INT(INPUT!$I$1)-INPUT!$I$2),"Off Meds",IF(C3017&lt;=(INT(INPUT!$I$1)+INPUT!$I$2),"Washout","On Meds"))))</f>
        <v/>
      </c>
      <c r="F3017">
        <f>IF(B3017="","",1.509*(LN(B3017)^1.084-5.381))</f>
        <v/>
      </c>
      <c r="G3017">
        <f>IF(F3017="","",IF(F3017&lt;0,10*F3017^2,0))</f>
        <v/>
      </c>
      <c r="H3017">
        <f>IF(F3017="","",IF(F3017&gt;0,10*F3017^2,0))</f>
        <v/>
      </c>
    </row>
    <row r="3018">
      <c r="A3018">
        <f>Input!A3018</f>
        <v/>
      </c>
      <c r="B3018">
        <f>IF(ISNUMBER(Input!B3018),IF(AND(Input!B3018&gt;=20,Input!B3018&lt;=700),Input!B3018,""),"")</f>
        <v/>
      </c>
      <c r="C3018">
        <f>IF(B3018="","",INT(A3018))</f>
        <v/>
      </c>
      <c r="D3018">
        <f>IF(B3018="","",HOUR(A3018))</f>
        <v/>
      </c>
      <c r="E3018">
        <f>IF(B3018="","",IF(INPUT!$I$1="","",IF(C3018&lt;(INT(INPUT!$I$1)-INPUT!$I$2),"Off Meds",IF(C3018&lt;=(INT(INPUT!$I$1)+INPUT!$I$2),"Washout","On Meds"))))</f>
        <v/>
      </c>
      <c r="F3018">
        <f>IF(B3018="","",1.509*(LN(B3018)^1.084-5.381))</f>
        <v/>
      </c>
      <c r="G3018">
        <f>IF(F3018="","",IF(F3018&lt;0,10*F3018^2,0))</f>
        <v/>
      </c>
      <c r="H3018">
        <f>IF(F3018="","",IF(F3018&gt;0,10*F3018^2,0))</f>
        <v/>
      </c>
    </row>
    <row r="3019">
      <c r="A3019">
        <f>Input!A3019</f>
        <v/>
      </c>
      <c r="B3019">
        <f>IF(ISNUMBER(Input!B3019),IF(AND(Input!B3019&gt;=20,Input!B3019&lt;=700),Input!B3019,""),"")</f>
        <v/>
      </c>
      <c r="C3019">
        <f>IF(B3019="","",INT(A3019))</f>
        <v/>
      </c>
      <c r="D3019">
        <f>IF(B3019="","",HOUR(A3019))</f>
        <v/>
      </c>
      <c r="E3019">
        <f>IF(B3019="","",IF(INPUT!$I$1="","",IF(C3019&lt;(INT(INPUT!$I$1)-INPUT!$I$2),"Off Meds",IF(C3019&lt;=(INT(INPUT!$I$1)+INPUT!$I$2),"Washout","On Meds"))))</f>
        <v/>
      </c>
      <c r="F3019">
        <f>IF(B3019="","",1.509*(LN(B3019)^1.084-5.381))</f>
        <v/>
      </c>
      <c r="G3019">
        <f>IF(F3019="","",IF(F3019&lt;0,10*F3019^2,0))</f>
        <v/>
      </c>
      <c r="H3019">
        <f>IF(F3019="","",IF(F3019&gt;0,10*F3019^2,0))</f>
        <v/>
      </c>
    </row>
    <row r="3020">
      <c r="A3020">
        <f>Input!A3020</f>
        <v/>
      </c>
      <c r="B3020">
        <f>IF(ISNUMBER(Input!B3020),IF(AND(Input!B3020&gt;=20,Input!B3020&lt;=700),Input!B3020,""),"")</f>
        <v/>
      </c>
      <c r="C3020">
        <f>IF(B3020="","",INT(A3020))</f>
        <v/>
      </c>
      <c r="D3020">
        <f>IF(B3020="","",HOUR(A3020))</f>
        <v/>
      </c>
      <c r="E3020">
        <f>IF(B3020="","",IF(INPUT!$I$1="","",IF(C3020&lt;(INT(INPUT!$I$1)-INPUT!$I$2),"Off Meds",IF(C3020&lt;=(INT(INPUT!$I$1)+INPUT!$I$2),"Washout","On Meds"))))</f>
        <v/>
      </c>
      <c r="F3020">
        <f>IF(B3020="","",1.509*(LN(B3020)^1.084-5.381))</f>
        <v/>
      </c>
      <c r="G3020">
        <f>IF(F3020="","",IF(F3020&lt;0,10*F3020^2,0))</f>
        <v/>
      </c>
      <c r="H3020">
        <f>IF(F3020="","",IF(F3020&gt;0,10*F3020^2,0))</f>
        <v/>
      </c>
    </row>
    <row r="3021">
      <c r="A3021">
        <f>Input!A3021</f>
        <v/>
      </c>
      <c r="B3021">
        <f>IF(ISNUMBER(Input!B3021),IF(AND(Input!B3021&gt;=20,Input!B3021&lt;=700),Input!B3021,""),"")</f>
        <v/>
      </c>
      <c r="C3021">
        <f>IF(B3021="","",INT(A3021))</f>
        <v/>
      </c>
      <c r="D3021">
        <f>IF(B3021="","",HOUR(A3021))</f>
        <v/>
      </c>
      <c r="E3021">
        <f>IF(B3021="","",IF(INPUT!$I$1="","",IF(C3021&lt;(INT(INPUT!$I$1)-INPUT!$I$2),"Off Meds",IF(C3021&lt;=(INT(INPUT!$I$1)+INPUT!$I$2),"Washout","On Meds"))))</f>
        <v/>
      </c>
      <c r="F3021">
        <f>IF(B3021="","",1.509*(LN(B3021)^1.084-5.381))</f>
        <v/>
      </c>
      <c r="G3021">
        <f>IF(F3021="","",IF(F3021&lt;0,10*F3021^2,0))</f>
        <v/>
      </c>
      <c r="H3021">
        <f>IF(F3021="","",IF(F3021&gt;0,10*F3021^2,0))</f>
        <v/>
      </c>
    </row>
    <row r="3022">
      <c r="A3022">
        <f>Input!A3022</f>
        <v/>
      </c>
      <c r="B3022">
        <f>IF(ISNUMBER(Input!B3022),IF(AND(Input!B3022&gt;=20,Input!B3022&lt;=700),Input!B3022,""),"")</f>
        <v/>
      </c>
      <c r="C3022">
        <f>IF(B3022="","",INT(A3022))</f>
        <v/>
      </c>
      <c r="D3022">
        <f>IF(B3022="","",HOUR(A3022))</f>
        <v/>
      </c>
      <c r="E3022">
        <f>IF(B3022="","",IF(INPUT!$I$1="","",IF(C3022&lt;(INT(INPUT!$I$1)-INPUT!$I$2),"Off Meds",IF(C3022&lt;=(INT(INPUT!$I$1)+INPUT!$I$2),"Washout","On Meds"))))</f>
        <v/>
      </c>
      <c r="F3022">
        <f>IF(B3022="","",1.509*(LN(B3022)^1.084-5.381))</f>
        <v/>
      </c>
      <c r="G3022">
        <f>IF(F3022="","",IF(F3022&lt;0,10*F3022^2,0))</f>
        <v/>
      </c>
      <c r="H3022">
        <f>IF(F3022="","",IF(F3022&gt;0,10*F3022^2,0))</f>
        <v/>
      </c>
    </row>
    <row r="3023">
      <c r="A3023">
        <f>Input!A3023</f>
        <v/>
      </c>
      <c r="B3023">
        <f>IF(ISNUMBER(Input!B3023),IF(AND(Input!B3023&gt;=20,Input!B3023&lt;=700),Input!B3023,""),"")</f>
        <v/>
      </c>
      <c r="C3023">
        <f>IF(B3023="","",INT(A3023))</f>
        <v/>
      </c>
      <c r="D3023">
        <f>IF(B3023="","",HOUR(A3023))</f>
        <v/>
      </c>
      <c r="E3023">
        <f>IF(B3023="","",IF(INPUT!$I$1="","",IF(C3023&lt;(INT(INPUT!$I$1)-INPUT!$I$2),"Off Meds",IF(C3023&lt;=(INT(INPUT!$I$1)+INPUT!$I$2),"Washout","On Meds"))))</f>
        <v/>
      </c>
      <c r="F3023">
        <f>IF(B3023="","",1.509*(LN(B3023)^1.084-5.381))</f>
        <v/>
      </c>
      <c r="G3023">
        <f>IF(F3023="","",IF(F3023&lt;0,10*F3023^2,0))</f>
        <v/>
      </c>
      <c r="H3023">
        <f>IF(F3023="","",IF(F3023&gt;0,10*F3023^2,0))</f>
        <v/>
      </c>
    </row>
    <row r="3024">
      <c r="A3024">
        <f>Input!A3024</f>
        <v/>
      </c>
      <c r="B3024">
        <f>IF(ISNUMBER(Input!B3024),IF(AND(Input!B3024&gt;=20,Input!B3024&lt;=700),Input!B3024,""),"")</f>
        <v/>
      </c>
      <c r="C3024">
        <f>IF(B3024="","",INT(A3024))</f>
        <v/>
      </c>
      <c r="D3024">
        <f>IF(B3024="","",HOUR(A3024))</f>
        <v/>
      </c>
      <c r="E3024">
        <f>IF(B3024="","",IF(INPUT!$I$1="","",IF(C3024&lt;(INT(INPUT!$I$1)-INPUT!$I$2),"Off Meds",IF(C3024&lt;=(INT(INPUT!$I$1)+INPUT!$I$2),"Washout","On Meds"))))</f>
        <v/>
      </c>
      <c r="F3024">
        <f>IF(B3024="","",1.509*(LN(B3024)^1.084-5.381))</f>
        <v/>
      </c>
      <c r="G3024">
        <f>IF(F3024="","",IF(F3024&lt;0,10*F3024^2,0))</f>
        <v/>
      </c>
      <c r="H3024">
        <f>IF(F3024="","",IF(F3024&gt;0,10*F3024^2,0))</f>
        <v/>
      </c>
    </row>
    <row r="3025">
      <c r="A3025">
        <f>Input!A3025</f>
        <v/>
      </c>
      <c r="B3025">
        <f>IF(ISNUMBER(Input!B3025),IF(AND(Input!B3025&gt;=20,Input!B3025&lt;=700),Input!B3025,""),"")</f>
        <v/>
      </c>
      <c r="C3025">
        <f>IF(B3025="","",INT(A3025))</f>
        <v/>
      </c>
      <c r="D3025">
        <f>IF(B3025="","",HOUR(A3025))</f>
        <v/>
      </c>
      <c r="E3025">
        <f>IF(B3025="","",IF(INPUT!$I$1="","",IF(C3025&lt;(INT(INPUT!$I$1)-INPUT!$I$2),"Off Meds",IF(C3025&lt;=(INT(INPUT!$I$1)+INPUT!$I$2),"Washout","On Meds"))))</f>
        <v/>
      </c>
      <c r="F3025">
        <f>IF(B3025="","",1.509*(LN(B3025)^1.084-5.381))</f>
        <v/>
      </c>
      <c r="G3025">
        <f>IF(F3025="","",IF(F3025&lt;0,10*F3025^2,0))</f>
        <v/>
      </c>
      <c r="H3025">
        <f>IF(F3025="","",IF(F3025&gt;0,10*F3025^2,0))</f>
        <v/>
      </c>
    </row>
    <row r="3026">
      <c r="A3026">
        <f>Input!A3026</f>
        <v/>
      </c>
      <c r="B3026">
        <f>IF(ISNUMBER(Input!B3026),IF(AND(Input!B3026&gt;=20,Input!B3026&lt;=700),Input!B3026,""),"")</f>
        <v/>
      </c>
      <c r="C3026">
        <f>IF(B3026="","",INT(A3026))</f>
        <v/>
      </c>
      <c r="D3026">
        <f>IF(B3026="","",HOUR(A3026))</f>
        <v/>
      </c>
      <c r="E3026">
        <f>IF(B3026="","",IF(INPUT!$I$1="","",IF(C3026&lt;(INT(INPUT!$I$1)-INPUT!$I$2),"Off Meds",IF(C3026&lt;=(INT(INPUT!$I$1)+INPUT!$I$2),"Washout","On Meds"))))</f>
        <v/>
      </c>
      <c r="F3026">
        <f>IF(B3026="","",1.509*(LN(B3026)^1.084-5.381))</f>
        <v/>
      </c>
      <c r="G3026">
        <f>IF(F3026="","",IF(F3026&lt;0,10*F3026^2,0))</f>
        <v/>
      </c>
      <c r="H3026">
        <f>IF(F3026="","",IF(F3026&gt;0,10*F3026^2,0))</f>
        <v/>
      </c>
    </row>
    <row r="3027">
      <c r="A3027">
        <f>Input!A3027</f>
        <v/>
      </c>
      <c r="B3027">
        <f>IF(ISNUMBER(Input!B3027),IF(AND(Input!B3027&gt;=20,Input!B3027&lt;=700),Input!B3027,""),"")</f>
        <v/>
      </c>
      <c r="C3027">
        <f>IF(B3027="","",INT(A3027))</f>
        <v/>
      </c>
      <c r="D3027">
        <f>IF(B3027="","",HOUR(A3027))</f>
        <v/>
      </c>
      <c r="E3027">
        <f>IF(B3027="","",IF(INPUT!$I$1="","",IF(C3027&lt;(INT(INPUT!$I$1)-INPUT!$I$2),"Off Meds",IF(C3027&lt;=(INT(INPUT!$I$1)+INPUT!$I$2),"Washout","On Meds"))))</f>
        <v/>
      </c>
      <c r="F3027">
        <f>IF(B3027="","",1.509*(LN(B3027)^1.084-5.381))</f>
        <v/>
      </c>
      <c r="G3027">
        <f>IF(F3027="","",IF(F3027&lt;0,10*F3027^2,0))</f>
        <v/>
      </c>
      <c r="H3027">
        <f>IF(F3027="","",IF(F3027&gt;0,10*F3027^2,0))</f>
        <v/>
      </c>
    </row>
    <row r="3028">
      <c r="A3028">
        <f>Input!A3028</f>
        <v/>
      </c>
      <c r="B3028">
        <f>IF(ISNUMBER(Input!B3028),IF(AND(Input!B3028&gt;=20,Input!B3028&lt;=700),Input!B3028,""),"")</f>
        <v/>
      </c>
      <c r="C3028">
        <f>IF(B3028="","",INT(A3028))</f>
        <v/>
      </c>
      <c r="D3028">
        <f>IF(B3028="","",HOUR(A3028))</f>
        <v/>
      </c>
      <c r="E3028">
        <f>IF(B3028="","",IF(INPUT!$I$1="","",IF(C3028&lt;(INT(INPUT!$I$1)-INPUT!$I$2),"Off Meds",IF(C3028&lt;=(INT(INPUT!$I$1)+INPUT!$I$2),"Washout","On Meds"))))</f>
        <v/>
      </c>
      <c r="F3028">
        <f>IF(B3028="","",1.509*(LN(B3028)^1.084-5.381))</f>
        <v/>
      </c>
      <c r="G3028">
        <f>IF(F3028="","",IF(F3028&lt;0,10*F3028^2,0))</f>
        <v/>
      </c>
      <c r="H3028">
        <f>IF(F3028="","",IF(F3028&gt;0,10*F3028^2,0))</f>
        <v/>
      </c>
    </row>
    <row r="3029">
      <c r="A3029">
        <f>Input!A3029</f>
        <v/>
      </c>
      <c r="B3029">
        <f>IF(ISNUMBER(Input!B3029),IF(AND(Input!B3029&gt;=20,Input!B3029&lt;=700),Input!B3029,""),"")</f>
        <v/>
      </c>
      <c r="C3029">
        <f>IF(B3029="","",INT(A3029))</f>
        <v/>
      </c>
      <c r="D3029">
        <f>IF(B3029="","",HOUR(A3029))</f>
        <v/>
      </c>
      <c r="E3029">
        <f>IF(B3029="","",IF(INPUT!$I$1="","",IF(C3029&lt;(INT(INPUT!$I$1)-INPUT!$I$2),"Off Meds",IF(C3029&lt;=(INT(INPUT!$I$1)+INPUT!$I$2),"Washout","On Meds"))))</f>
        <v/>
      </c>
      <c r="F3029">
        <f>IF(B3029="","",1.509*(LN(B3029)^1.084-5.381))</f>
        <v/>
      </c>
      <c r="G3029">
        <f>IF(F3029="","",IF(F3029&lt;0,10*F3029^2,0))</f>
        <v/>
      </c>
      <c r="H3029">
        <f>IF(F3029="","",IF(F3029&gt;0,10*F3029^2,0))</f>
        <v/>
      </c>
    </row>
    <row r="3030">
      <c r="A3030">
        <f>Input!A3030</f>
        <v/>
      </c>
      <c r="B3030">
        <f>IF(ISNUMBER(Input!B3030),IF(AND(Input!B3030&gt;=20,Input!B3030&lt;=700),Input!B3030,""),"")</f>
        <v/>
      </c>
      <c r="C3030">
        <f>IF(B3030="","",INT(A3030))</f>
        <v/>
      </c>
      <c r="D3030">
        <f>IF(B3030="","",HOUR(A3030))</f>
        <v/>
      </c>
      <c r="E3030">
        <f>IF(B3030="","",IF(INPUT!$I$1="","",IF(C3030&lt;(INT(INPUT!$I$1)-INPUT!$I$2),"Off Meds",IF(C3030&lt;=(INT(INPUT!$I$1)+INPUT!$I$2),"Washout","On Meds"))))</f>
        <v/>
      </c>
      <c r="F3030">
        <f>IF(B3030="","",1.509*(LN(B3030)^1.084-5.381))</f>
        <v/>
      </c>
      <c r="G3030">
        <f>IF(F3030="","",IF(F3030&lt;0,10*F3030^2,0))</f>
        <v/>
      </c>
      <c r="H3030">
        <f>IF(F3030="","",IF(F3030&gt;0,10*F3030^2,0))</f>
        <v/>
      </c>
    </row>
    <row r="3031">
      <c r="A3031">
        <f>Input!A3031</f>
        <v/>
      </c>
      <c r="B3031">
        <f>IF(ISNUMBER(Input!B3031),IF(AND(Input!B3031&gt;=20,Input!B3031&lt;=700),Input!B3031,""),"")</f>
        <v/>
      </c>
      <c r="C3031">
        <f>IF(B3031="","",INT(A3031))</f>
        <v/>
      </c>
      <c r="D3031">
        <f>IF(B3031="","",HOUR(A3031))</f>
        <v/>
      </c>
      <c r="E3031">
        <f>IF(B3031="","",IF(INPUT!$I$1="","",IF(C3031&lt;(INT(INPUT!$I$1)-INPUT!$I$2),"Off Meds",IF(C3031&lt;=(INT(INPUT!$I$1)+INPUT!$I$2),"Washout","On Meds"))))</f>
        <v/>
      </c>
      <c r="F3031">
        <f>IF(B3031="","",1.509*(LN(B3031)^1.084-5.381))</f>
        <v/>
      </c>
      <c r="G3031">
        <f>IF(F3031="","",IF(F3031&lt;0,10*F3031^2,0))</f>
        <v/>
      </c>
      <c r="H3031">
        <f>IF(F3031="","",IF(F3031&gt;0,10*F3031^2,0))</f>
        <v/>
      </c>
    </row>
    <row r="3032">
      <c r="A3032">
        <f>Input!A3032</f>
        <v/>
      </c>
      <c r="B3032">
        <f>IF(ISNUMBER(Input!B3032),IF(AND(Input!B3032&gt;=20,Input!B3032&lt;=700),Input!B3032,""),"")</f>
        <v/>
      </c>
      <c r="C3032">
        <f>IF(B3032="","",INT(A3032))</f>
        <v/>
      </c>
      <c r="D3032">
        <f>IF(B3032="","",HOUR(A3032))</f>
        <v/>
      </c>
      <c r="E3032">
        <f>IF(B3032="","",IF(INPUT!$I$1="","",IF(C3032&lt;(INT(INPUT!$I$1)-INPUT!$I$2),"Off Meds",IF(C3032&lt;=(INT(INPUT!$I$1)+INPUT!$I$2),"Washout","On Meds"))))</f>
        <v/>
      </c>
      <c r="F3032">
        <f>IF(B3032="","",1.509*(LN(B3032)^1.084-5.381))</f>
        <v/>
      </c>
      <c r="G3032">
        <f>IF(F3032="","",IF(F3032&lt;0,10*F3032^2,0))</f>
        <v/>
      </c>
      <c r="H3032">
        <f>IF(F3032="","",IF(F3032&gt;0,10*F3032^2,0))</f>
        <v/>
      </c>
    </row>
    <row r="3033">
      <c r="A3033">
        <f>Input!A3033</f>
        <v/>
      </c>
      <c r="B3033">
        <f>IF(ISNUMBER(Input!B3033),IF(AND(Input!B3033&gt;=20,Input!B3033&lt;=700),Input!B3033,""),"")</f>
        <v/>
      </c>
      <c r="C3033">
        <f>IF(B3033="","",INT(A3033))</f>
        <v/>
      </c>
      <c r="D3033">
        <f>IF(B3033="","",HOUR(A3033))</f>
        <v/>
      </c>
      <c r="E3033">
        <f>IF(B3033="","",IF(INPUT!$I$1="","",IF(C3033&lt;(INT(INPUT!$I$1)-INPUT!$I$2),"Off Meds",IF(C3033&lt;=(INT(INPUT!$I$1)+INPUT!$I$2),"Washout","On Meds"))))</f>
        <v/>
      </c>
      <c r="F3033">
        <f>IF(B3033="","",1.509*(LN(B3033)^1.084-5.381))</f>
        <v/>
      </c>
      <c r="G3033">
        <f>IF(F3033="","",IF(F3033&lt;0,10*F3033^2,0))</f>
        <v/>
      </c>
      <c r="H3033">
        <f>IF(F3033="","",IF(F3033&gt;0,10*F3033^2,0))</f>
        <v/>
      </c>
    </row>
    <row r="3034">
      <c r="A3034">
        <f>Input!A3034</f>
        <v/>
      </c>
      <c r="B3034">
        <f>IF(ISNUMBER(Input!B3034),IF(AND(Input!B3034&gt;=20,Input!B3034&lt;=700),Input!B3034,""),"")</f>
        <v/>
      </c>
      <c r="C3034">
        <f>IF(B3034="","",INT(A3034))</f>
        <v/>
      </c>
      <c r="D3034">
        <f>IF(B3034="","",HOUR(A3034))</f>
        <v/>
      </c>
      <c r="E3034">
        <f>IF(B3034="","",IF(INPUT!$I$1="","",IF(C3034&lt;(INT(INPUT!$I$1)-INPUT!$I$2),"Off Meds",IF(C3034&lt;=(INT(INPUT!$I$1)+INPUT!$I$2),"Washout","On Meds"))))</f>
        <v/>
      </c>
      <c r="F3034">
        <f>IF(B3034="","",1.509*(LN(B3034)^1.084-5.381))</f>
        <v/>
      </c>
      <c r="G3034">
        <f>IF(F3034="","",IF(F3034&lt;0,10*F3034^2,0))</f>
        <v/>
      </c>
      <c r="H3034">
        <f>IF(F3034="","",IF(F3034&gt;0,10*F3034^2,0))</f>
        <v/>
      </c>
    </row>
    <row r="3035">
      <c r="A3035">
        <f>Input!A3035</f>
        <v/>
      </c>
      <c r="B3035">
        <f>IF(ISNUMBER(Input!B3035),IF(AND(Input!B3035&gt;=20,Input!B3035&lt;=700),Input!B3035,""),"")</f>
        <v/>
      </c>
      <c r="C3035">
        <f>IF(B3035="","",INT(A3035))</f>
        <v/>
      </c>
      <c r="D3035">
        <f>IF(B3035="","",HOUR(A3035))</f>
        <v/>
      </c>
      <c r="E3035">
        <f>IF(B3035="","",IF(INPUT!$I$1="","",IF(C3035&lt;(INT(INPUT!$I$1)-INPUT!$I$2),"Off Meds",IF(C3035&lt;=(INT(INPUT!$I$1)+INPUT!$I$2),"Washout","On Meds"))))</f>
        <v/>
      </c>
      <c r="F3035">
        <f>IF(B3035="","",1.509*(LN(B3035)^1.084-5.381))</f>
        <v/>
      </c>
      <c r="G3035">
        <f>IF(F3035="","",IF(F3035&lt;0,10*F3035^2,0))</f>
        <v/>
      </c>
      <c r="H3035">
        <f>IF(F3035="","",IF(F3035&gt;0,10*F3035^2,0))</f>
        <v/>
      </c>
    </row>
    <row r="3036">
      <c r="A3036">
        <f>Input!A3036</f>
        <v/>
      </c>
      <c r="B3036">
        <f>IF(ISNUMBER(Input!B3036),IF(AND(Input!B3036&gt;=20,Input!B3036&lt;=700),Input!B3036,""),"")</f>
        <v/>
      </c>
      <c r="C3036">
        <f>IF(B3036="","",INT(A3036))</f>
        <v/>
      </c>
      <c r="D3036">
        <f>IF(B3036="","",HOUR(A3036))</f>
        <v/>
      </c>
      <c r="E3036">
        <f>IF(B3036="","",IF(INPUT!$I$1="","",IF(C3036&lt;(INT(INPUT!$I$1)-INPUT!$I$2),"Off Meds",IF(C3036&lt;=(INT(INPUT!$I$1)+INPUT!$I$2),"Washout","On Meds"))))</f>
        <v/>
      </c>
      <c r="F3036">
        <f>IF(B3036="","",1.509*(LN(B3036)^1.084-5.381))</f>
        <v/>
      </c>
      <c r="G3036">
        <f>IF(F3036="","",IF(F3036&lt;0,10*F3036^2,0))</f>
        <v/>
      </c>
      <c r="H3036">
        <f>IF(F3036="","",IF(F3036&gt;0,10*F3036^2,0))</f>
        <v/>
      </c>
    </row>
    <row r="3037">
      <c r="A3037">
        <f>Input!A3037</f>
        <v/>
      </c>
      <c r="B3037">
        <f>IF(ISNUMBER(Input!B3037),IF(AND(Input!B3037&gt;=20,Input!B3037&lt;=700),Input!B3037,""),"")</f>
        <v/>
      </c>
      <c r="C3037">
        <f>IF(B3037="","",INT(A3037))</f>
        <v/>
      </c>
      <c r="D3037">
        <f>IF(B3037="","",HOUR(A3037))</f>
        <v/>
      </c>
      <c r="E3037">
        <f>IF(B3037="","",IF(INPUT!$I$1="","",IF(C3037&lt;(INT(INPUT!$I$1)-INPUT!$I$2),"Off Meds",IF(C3037&lt;=(INT(INPUT!$I$1)+INPUT!$I$2),"Washout","On Meds"))))</f>
        <v/>
      </c>
      <c r="F3037">
        <f>IF(B3037="","",1.509*(LN(B3037)^1.084-5.381))</f>
        <v/>
      </c>
      <c r="G3037">
        <f>IF(F3037="","",IF(F3037&lt;0,10*F3037^2,0))</f>
        <v/>
      </c>
      <c r="H3037">
        <f>IF(F3037="","",IF(F3037&gt;0,10*F3037^2,0))</f>
        <v/>
      </c>
    </row>
    <row r="3038">
      <c r="A3038">
        <f>Input!A3038</f>
        <v/>
      </c>
      <c r="B3038">
        <f>IF(ISNUMBER(Input!B3038),IF(AND(Input!B3038&gt;=20,Input!B3038&lt;=700),Input!B3038,""),"")</f>
        <v/>
      </c>
      <c r="C3038">
        <f>IF(B3038="","",INT(A3038))</f>
        <v/>
      </c>
      <c r="D3038">
        <f>IF(B3038="","",HOUR(A3038))</f>
        <v/>
      </c>
      <c r="E3038">
        <f>IF(B3038="","",IF(INPUT!$I$1="","",IF(C3038&lt;(INT(INPUT!$I$1)-INPUT!$I$2),"Off Meds",IF(C3038&lt;=(INT(INPUT!$I$1)+INPUT!$I$2),"Washout","On Meds"))))</f>
        <v/>
      </c>
      <c r="F3038">
        <f>IF(B3038="","",1.509*(LN(B3038)^1.084-5.381))</f>
        <v/>
      </c>
      <c r="G3038">
        <f>IF(F3038="","",IF(F3038&lt;0,10*F3038^2,0))</f>
        <v/>
      </c>
      <c r="H3038">
        <f>IF(F3038="","",IF(F3038&gt;0,10*F3038^2,0))</f>
        <v/>
      </c>
    </row>
    <row r="3039">
      <c r="A3039">
        <f>Input!A3039</f>
        <v/>
      </c>
      <c r="B3039">
        <f>IF(ISNUMBER(Input!B3039),IF(AND(Input!B3039&gt;=20,Input!B3039&lt;=700),Input!B3039,""),"")</f>
        <v/>
      </c>
      <c r="C3039">
        <f>IF(B3039="","",INT(A3039))</f>
        <v/>
      </c>
      <c r="D3039">
        <f>IF(B3039="","",HOUR(A3039))</f>
        <v/>
      </c>
      <c r="E3039">
        <f>IF(B3039="","",IF(INPUT!$I$1="","",IF(C3039&lt;(INT(INPUT!$I$1)-INPUT!$I$2),"Off Meds",IF(C3039&lt;=(INT(INPUT!$I$1)+INPUT!$I$2),"Washout","On Meds"))))</f>
        <v/>
      </c>
      <c r="F3039">
        <f>IF(B3039="","",1.509*(LN(B3039)^1.084-5.381))</f>
        <v/>
      </c>
      <c r="G3039">
        <f>IF(F3039="","",IF(F3039&lt;0,10*F3039^2,0))</f>
        <v/>
      </c>
      <c r="H3039">
        <f>IF(F3039="","",IF(F3039&gt;0,10*F3039^2,0))</f>
        <v/>
      </c>
    </row>
    <row r="3040">
      <c r="A3040">
        <f>Input!A3040</f>
        <v/>
      </c>
      <c r="B3040">
        <f>IF(ISNUMBER(Input!B3040),IF(AND(Input!B3040&gt;=20,Input!B3040&lt;=700),Input!B3040,""),"")</f>
        <v/>
      </c>
      <c r="C3040">
        <f>IF(B3040="","",INT(A3040))</f>
        <v/>
      </c>
      <c r="D3040">
        <f>IF(B3040="","",HOUR(A3040))</f>
        <v/>
      </c>
      <c r="E3040">
        <f>IF(B3040="","",IF(INPUT!$I$1="","",IF(C3040&lt;(INT(INPUT!$I$1)-INPUT!$I$2),"Off Meds",IF(C3040&lt;=(INT(INPUT!$I$1)+INPUT!$I$2),"Washout","On Meds"))))</f>
        <v/>
      </c>
      <c r="F3040">
        <f>IF(B3040="","",1.509*(LN(B3040)^1.084-5.381))</f>
        <v/>
      </c>
      <c r="G3040">
        <f>IF(F3040="","",IF(F3040&lt;0,10*F3040^2,0))</f>
        <v/>
      </c>
      <c r="H3040">
        <f>IF(F3040="","",IF(F3040&gt;0,10*F3040^2,0))</f>
        <v/>
      </c>
    </row>
    <row r="3041">
      <c r="A3041">
        <f>Input!A3041</f>
        <v/>
      </c>
      <c r="B3041">
        <f>IF(ISNUMBER(Input!B3041),IF(AND(Input!B3041&gt;=20,Input!B3041&lt;=700),Input!B3041,""),"")</f>
        <v/>
      </c>
      <c r="C3041">
        <f>IF(B3041="","",INT(A3041))</f>
        <v/>
      </c>
      <c r="D3041">
        <f>IF(B3041="","",HOUR(A3041))</f>
        <v/>
      </c>
      <c r="E3041">
        <f>IF(B3041="","",IF(INPUT!$I$1="","",IF(C3041&lt;(INT(INPUT!$I$1)-INPUT!$I$2),"Off Meds",IF(C3041&lt;=(INT(INPUT!$I$1)+INPUT!$I$2),"Washout","On Meds"))))</f>
        <v/>
      </c>
      <c r="F3041">
        <f>IF(B3041="","",1.509*(LN(B3041)^1.084-5.381))</f>
        <v/>
      </c>
      <c r="G3041">
        <f>IF(F3041="","",IF(F3041&lt;0,10*F3041^2,0))</f>
        <v/>
      </c>
      <c r="H3041">
        <f>IF(F3041="","",IF(F3041&gt;0,10*F3041^2,0))</f>
        <v/>
      </c>
    </row>
    <row r="3042">
      <c r="A3042">
        <f>Input!A3042</f>
        <v/>
      </c>
      <c r="B3042">
        <f>IF(ISNUMBER(Input!B3042),IF(AND(Input!B3042&gt;=20,Input!B3042&lt;=700),Input!B3042,""),"")</f>
        <v/>
      </c>
      <c r="C3042">
        <f>IF(B3042="","",INT(A3042))</f>
        <v/>
      </c>
      <c r="D3042">
        <f>IF(B3042="","",HOUR(A3042))</f>
        <v/>
      </c>
      <c r="E3042">
        <f>IF(B3042="","",IF(INPUT!$I$1="","",IF(C3042&lt;(INT(INPUT!$I$1)-INPUT!$I$2),"Off Meds",IF(C3042&lt;=(INT(INPUT!$I$1)+INPUT!$I$2),"Washout","On Meds"))))</f>
        <v/>
      </c>
      <c r="F3042">
        <f>IF(B3042="","",1.509*(LN(B3042)^1.084-5.381))</f>
        <v/>
      </c>
      <c r="G3042">
        <f>IF(F3042="","",IF(F3042&lt;0,10*F3042^2,0))</f>
        <v/>
      </c>
      <c r="H3042">
        <f>IF(F3042="","",IF(F3042&gt;0,10*F3042^2,0))</f>
        <v/>
      </c>
    </row>
    <row r="3043">
      <c r="A3043">
        <f>Input!A3043</f>
        <v/>
      </c>
      <c r="B3043">
        <f>IF(ISNUMBER(Input!B3043),IF(AND(Input!B3043&gt;=20,Input!B3043&lt;=700),Input!B3043,""),"")</f>
        <v/>
      </c>
      <c r="C3043">
        <f>IF(B3043="","",INT(A3043))</f>
        <v/>
      </c>
      <c r="D3043">
        <f>IF(B3043="","",HOUR(A3043))</f>
        <v/>
      </c>
      <c r="E3043">
        <f>IF(B3043="","",IF(INPUT!$I$1="","",IF(C3043&lt;(INT(INPUT!$I$1)-INPUT!$I$2),"Off Meds",IF(C3043&lt;=(INT(INPUT!$I$1)+INPUT!$I$2),"Washout","On Meds"))))</f>
        <v/>
      </c>
      <c r="F3043">
        <f>IF(B3043="","",1.509*(LN(B3043)^1.084-5.381))</f>
        <v/>
      </c>
      <c r="G3043">
        <f>IF(F3043="","",IF(F3043&lt;0,10*F3043^2,0))</f>
        <v/>
      </c>
      <c r="H3043">
        <f>IF(F3043="","",IF(F3043&gt;0,10*F3043^2,0))</f>
        <v/>
      </c>
    </row>
    <row r="3044">
      <c r="A3044">
        <f>Input!A3044</f>
        <v/>
      </c>
      <c r="B3044">
        <f>IF(ISNUMBER(Input!B3044),IF(AND(Input!B3044&gt;=20,Input!B3044&lt;=700),Input!B3044,""),"")</f>
        <v/>
      </c>
      <c r="C3044">
        <f>IF(B3044="","",INT(A3044))</f>
        <v/>
      </c>
      <c r="D3044">
        <f>IF(B3044="","",HOUR(A3044))</f>
        <v/>
      </c>
      <c r="E3044">
        <f>IF(B3044="","",IF(INPUT!$I$1="","",IF(C3044&lt;(INT(INPUT!$I$1)-INPUT!$I$2),"Off Meds",IF(C3044&lt;=(INT(INPUT!$I$1)+INPUT!$I$2),"Washout","On Meds"))))</f>
        <v/>
      </c>
      <c r="F3044">
        <f>IF(B3044="","",1.509*(LN(B3044)^1.084-5.381))</f>
        <v/>
      </c>
      <c r="G3044">
        <f>IF(F3044="","",IF(F3044&lt;0,10*F3044^2,0))</f>
        <v/>
      </c>
      <c r="H3044">
        <f>IF(F3044="","",IF(F3044&gt;0,10*F3044^2,0))</f>
        <v/>
      </c>
    </row>
    <row r="3045">
      <c r="A3045">
        <f>Input!A3045</f>
        <v/>
      </c>
      <c r="B3045">
        <f>IF(ISNUMBER(Input!B3045),IF(AND(Input!B3045&gt;=20,Input!B3045&lt;=700),Input!B3045,""),"")</f>
        <v/>
      </c>
      <c r="C3045">
        <f>IF(B3045="","",INT(A3045))</f>
        <v/>
      </c>
      <c r="D3045">
        <f>IF(B3045="","",HOUR(A3045))</f>
        <v/>
      </c>
      <c r="E3045">
        <f>IF(B3045="","",IF(INPUT!$I$1="","",IF(C3045&lt;(INT(INPUT!$I$1)-INPUT!$I$2),"Off Meds",IF(C3045&lt;=(INT(INPUT!$I$1)+INPUT!$I$2),"Washout","On Meds"))))</f>
        <v/>
      </c>
      <c r="F3045">
        <f>IF(B3045="","",1.509*(LN(B3045)^1.084-5.381))</f>
        <v/>
      </c>
      <c r="G3045">
        <f>IF(F3045="","",IF(F3045&lt;0,10*F3045^2,0))</f>
        <v/>
      </c>
      <c r="H3045">
        <f>IF(F3045="","",IF(F3045&gt;0,10*F3045^2,0))</f>
        <v/>
      </c>
    </row>
    <row r="3046">
      <c r="A3046">
        <f>Input!A3046</f>
        <v/>
      </c>
      <c r="B3046">
        <f>IF(ISNUMBER(Input!B3046),IF(AND(Input!B3046&gt;=20,Input!B3046&lt;=700),Input!B3046,""),"")</f>
        <v/>
      </c>
      <c r="C3046">
        <f>IF(B3046="","",INT(A3046))</f>
        <v/>
      </c>
      <c r="D3046">
        <f>IF(B3046="","",HOUR(A3046))</f>
        <v/>
      </c>
      <c r="E3046">
        <f>IF(B3046="","",IF(INPUT!$I$1="","",IF(C3046&lt;(INT(INPUT!$I$1)-INPUT!$I$2),"Off Meds",IF(C3046&lt;=(INT(INPUT!$I$1)+INPUT!$I$2),"Washout","On Meds"))))</f>
        <v/>
      </c>
      <c r="F3046">
        <f>IF(B3046="","",1.509*(LN(B3046)^1.084-5.381))</f>
        <v/>
      </c>
      <c r="G3046">
        <f>IF(F3046="","",IF(F3046&lt;0,10*F3046^2,0))</f>
        <v/>
      </c>
      <c r="H3046">
        <f>IF(F3046="","",IF(F3046&gt;0,10*F3046^2,0))</f>
        <v/>
      </c>
    </row>
    <row r="3047">
      <c r="A3047">
        <f>Input!A3047</f>
        <v/>
      </c>
      <c r="B3047">
        <f>IF(ISNUMBER(Input!B3047),IF(AND(Input!B3047&gt;=20,Input!B3047&lt;=700),Input!B3047,""),"")</f>
        <v/>
      </c>
      <c r="C3047">
        <f>IF(B3047="","",INT(A3047))</f>
        <v/>
      </c>
      <c r="D3047">
        <f>IF(B3047="","",HOUR(A3047))</f>
        <v/>
      </c>
      <c r="E3047">
        <f>IF(B3047="","",IF(INPUT!$I$1="","",IF(C3047&lt;(INT(INPUT!$I$1)-INPUT!$I$2),"Off Meds",IF(C3047&lt;=(INT(INPUT!$I$1)+INPUT!$I$2),"Washout","On Meds"))))</f>
        <v/>
      </c>
      <c r="F3047">
        <f>IF(B3047="","",1.509*(LN(B3047)^1.084-5.381))</f>
        <v/>
      </c>
      <c r="G3047">
        <f>IF(F3047="","",IF(F3047&lt;0,10*F3047^2,0))</f>
        <v/>
      </c>
      <c r="H3047">
        <f>IF(F3047="","",IF(F3047&gt;0,10*F3047^2,0))</f>
        <v/>
      </c>
    </row>
    <row r="3048">
      <c r="A3048">
        <f>Input!A3048</f>
        <v/>
      </c>
      <c r="B3048">
        <f>IF(ISNUMBER(Input!B3048),IF(AND(Input!B3048&gt;=20,Input!B3048&lt;=700),Input!B3048,""),"")</f>
        <v/>
      </c>
      <c r="C3048">
        <f>IF(B3048="","",INT(A3048))</f>
        <v/>
      </c>
      <c r="D3048">
        <f>IF(B3048="","",HOUR(A3048))</f>
        <v/>
      </c>
      <c r="E3048">
        <f>IF(B3048="","",IF(INPUT!$I$1="","",IF(C3048&lt;(INT(INPUT!$I$1)-INPUT!$I$2),"Off Meds",IF(C3048&lt;=(INT(INPUT!$I$1)+INPUT!$I$2),"Washout","On Meds"))))</f>
        <v/>
      </c>
      <c r="F3048">
        <f>IF(B3048="","",1.509*(LN(B3048)^1.084-5.381))</f>
        <v/>
      </c>
      <c r="G3048">
        <f>IF(F3048="","",IF(F3048&lt;0,10*F3048^2,0))</f>
        <v/>
      </c>
      <c r="H3048">
        <f>IF(F3048="","",IF(F3048&gt;0,10*F3048^2,0))</f>
        <v/>
      </c>
    </row>
    <row r="3049">
      <c r="A3049">
        <f>Input!A3049</f>
        <v/>
      </c>
      <c r="B3049">
        <f>IF(ISNUMBER(Input!B3049),IF(AND(Input!B3049&gt;=20,Input!B3049&lt;=700),Input!B3049,""),"")</f>
        <v/>
      </c>
      <c r="C3049">
        <f>IF(B3049="","",INT(A3049))</f>
        <v/>
      </c>
      <c r="D3049">
        <f>IF(B3049="","",HOUR(A3049))</f>
        <v/>
      </c>
      <c r="E3049">
        <f>IF(B3049="","",IF(INPUT!$I$1="","",IF(C3049&lt;(INT(INPUT!$I$1)-INPUT!$I$2),"Off Meds",IF(C3049&lt;=(INT(INPUT!$I$1)+INPUT!$I$2),"Washout","On Meds"))))</f>
        <v/>
      </c>
      <c r="F3049">
        <f>IF(B3049="","",1.509*(LN(B3049)^1.084-5.381))</f>
        <v/>
      </c>
      <c r="G3049">
        <f>IF(F3049="","",IF(F3049&lt;0,10*F3049^2,0))</f>
        <v/>
      </c>
      <c r="H3049">
        <f>IF(F3049="","",IF(F3049&gt;0,10*F3049^2,0))</f>
        <v/>
      </c>
    </row>
    <row r="3050">
      <c r="A3050">
        <f>Input!A3050</f>
        <v/>
      </c>
      <c r="B3050">
        <f>IF(ISNUMBER(Input!B3050),IF(AND(Input!B3050&gt;=20,Input!B3050&lt;=700),Input!B3050,""),"")</f>
        <v/>
      </c>
      <c r="C3050">
        <f>IF(B3050="","",INT(A3050))</f>
        <v/>
      </c>
      <c r="D3050">
        <f>IF(B3050="","",HOUR(A3050))</f>
        <v/>
      </c>
      <c r="E3050">
        <f>IF(B3050="","",IF(INPUT!$I$1="","",IF(C3050&lt;(INT(INPUT!$I$1)-INPUT!$I$2),"Off Meds",IF(C3050&lt;=(INT(INPUT!$I$1)+INPUT!$I$2),"Washout","On Meds"))))</f>
        <v/>
      </c>
      <c r="F3050">
        <f>IF(B3050="","",1.509*(LN(B3050)^1.084-5.381))</f>
        <v/>
      </c>
      <c r="G3050">
        <f>IF(F3050="","",IF(F3050&lt;0,10*F3050^2,0))</f>
        <v/>
      </c>
      <c r="H3050">
        <f>IF(F3050="","",IF(F3050&gt;0,10*F3050^2,0))</f>
        <v/>
      </c>
    </row>
    <row r="3051">
      <c r="A3051">
        <f>Input!A3051</f>
        <v/>
      </c>
      <c r="B3051">
        <f>IF(ISNUMBER(Input!B3051),IF(AND(Input!B3051&gt;=20,Input!B3051&lt;=700),Input!B3051,""),"")</f>
        <v/>
      </c>
      <c r="C3051">
        <f>IF(B3051="","",INT(A3051))</f>
        <v/>
      </c>
      <c r="D3051">
        <f>IF(B3051="","",HOUR(A3051))</f>
        <v/>
      </c>
      <c r="E3051">
        <f>IF(B3051="","",IF(INPUT!$I$1="","",IF(C3051&lt;(INT(INPUT!$I$1)-INPUT!$I$2),"Off Meds",IF(C3051&lt;=(INT(INPUT!$I$1)+INPUT!$I$2),"Washout","On Meds"))))</f>
        <v/>
      </c>
      <c r="F3051">
        <f>IF(B3051="","",1.509*(LN(B3051)^1.084-5.381))</f>
        <v/>
      </c>
      <c r="G3051">
        <f>IF(F3051="","",IF(F3051&lt;0,10*F3051^2,0))</f>
        <v/>
      </c>
      <c r="H3051">
        <f>IF(F3051="","",IF(F3051&gt;0,10*F3051^2,0))</f>
        <v/>
      </c>
    </row>
    <row r="3052">
      <c r="A3052">
        <f>Input!A3052</f>
        <v/>
      </c>
      <c r="B3052">
        <f>IF(ISNUMBER(Input!B3052),IF(AND(Input!B3052&gt;=20,Input!B3052&lt;=700),Input!B3052,""),"")</f>
        <v/>
      </c>
      <c r="C3052">
        <f>IF(B3052="","",INT(A3052))</f>
        <v/>
      </c>
      <c r="D3052">
        <f>IF(B3052="","",HOUR(A3052))</f>
        <v/>
      </c>
      <c r="E3052">
        <f>IF(B3052="","",IF(INPUT!$I$1="","",IF(C3052&lt;(INT(INPUT!$I$1)-INPUT!$I$2),"Off Meds",IF(C3052&lt;=(INT(INPUT!$I$1)+INPUT!$I$2),"Washout","On Meds"))))</f>
        <v/>
      </c>
      <c r="F3052">
        <f>IF(B3052="","",1.509*(LN(B3052)^1.084-5.381))</f>
        <v/>
      </c>
      <c r="G3052">
        <f>IF(F3052="","",IF(F3052&lt;0,10*F3052^2,0))</f>
        <v/>
      </c>
      <c r="H3052">
        <f>IF(F3052="","",IF(F3052&gt;0,10*F3052^2,0))</f>
        <v/>
      </c>
    </row>
    <row r="3053">
      <c r="A3053">
        <f>Input!A3053</f>
        <v/>
      </c>
      <c r="B3053">
        <f>IF(ISNUMBER(Input!B3053),IF(AND(Input!B3053&gt;=20,Input!B3053&lt;=700),Input!B3053,""),"")</f>
        <v/>
      </c>
      <c r="C3053">
        <f>IF(B3053="","",INT(A3053))</f>
        <v/>
      </c>
      <c r="D3053">
        <f>IF(B3053="","",HOUR(A3053))</f>
        <v/>
      </c>
      <c r="E3053">
        <f>IF(B3053="","",IF(INPUT!$I$1="","",IF(C3053&lt;(INT(INPUT!$I$1)-INPUT!$I$2),"Off Meds",IF(C3053&lt;=(INT(INPUT!$I$1)+INPUT!$I$2),"Washout","On Meds"))))</f>
        <v/>
      </c>
      <c r="F3053">
        <f>IF(B3053="","",1.509*(LN(B3053)^1.084-5.381))</f>
        <v/>
      </c>
      <c r="G3053">
        <f>IF(F3053="","",IF(F3053&lt;0,10*F3053^2,0))</f>
        <v/>
      </c>
      <c r="H3053">
        <f>IF(F3053="","",IF(F3053&gt;0,10*F3053^2,0))</f>
        <v/>
      </c>
    </row>
    <row r="3054">
      <c r="A3054">
        <f>Input!A3054</f>
        <v/>
      </c>
      <c r="B3054">
        <f>IF(ISNUMBER(Input!B3054),IF(AND(Input!B3054&gt;=20,Input!B3054&lt;=700),Input!B3054,""),"")</f>
        <v/>
      </c>
      <c r="C3054">
        <f>IF(B3054="","",INT(A3054))</f>
        <v/>
      </c>
      <c r="D3054">
        <f>IF(B3054="","",HOUR(A3054))</f>
        <v/>
      </c>
      <c r="E3054">
        <f>IF(B3054="","",IF(INPUT!$I$1="","",IF(C3054&lt;(INT(INPUT!$I$1)-INPUT!$I$2),"Off Meds",IF(C3054&lt;=(INT(INPUT!$I$1)+INPUT!$I$2),"Washout","On Meds"))))</f>
        <v/>
      </c>
      <c r="F3054">
        <f>IF(B3054="","",1.509*(LN(B3054)^1.084-5.381))</f>
        <v/>
      </c>
      <c r="G3054">
        <f>IF(F3054="","",IF(F3054&lt;0,10*F3054^2,0))</f>
        <v/>
      </c>
      <c r="H3054">
        <f>IF(F3054="","",IF(F3054&gt;0,10*F3054^2,0))</f>
        <v/>
      </c>
    </row>
    <row r="3055">
      <c r="A3055">
        <f>Input!A3055</f>
        <v/>
      </c>
      <c r="B3055">
        <f>IF(ISNUMBER(Input!B3055),IF(AND(Input!B3055&gt;=20,Input!B3055&lt;=700),Input!B3055,""),"")</f>
        <v/>
      </c>
      <c r="C3055">
        <f>IF(B3055="","",INT(A3055))</f>
        <v/>
      </c>
      <c r="D3055">
        <f>IF(B3055="","",HOUR(A3055))</f>
        <v/>
      </c>
      <c r="E3055">
        <f>IF(B3055="","",IF(INPUT!$I$1="","",IF(C3055&lt;(INT(INPUT!$I$1)-INPUT!$I$2),"Off Meds",IF(C3055&lt;=(INT(INPUT!$I$1)+INPUT!$I$2),"Washout","On Meds"))))</f>
        <v/>
      </c>
      <c r="F3055">
        <f>IF(B3055="","",1.509*(LN(B3055)^1.084-5.381))</f>
        <v/>
      </c>
      <c r="G3055">
        <f>IF(F3055="","",IF(F3055&lt;0,10*F3055^2,0))</f>
        <v/>
      </c>
      <c r="H3055">
        <f>IF(F3055="","",IF(F3055&gt;0,10*F3055^2,0))</f>
        <v/>
      </c>
    </row>
    <row r="3056">
      <c r="A3056">
        <f>Input!A3056</f>
        <v/>
      </c>
      <c r="B3056">
        <f>IF(ISNUMBER(Input!B3056),IF(AND(Input!B3056&gt;=20,Input!B3056&lt;=700),Input!B3056,""),"")</f>
        <v/>
      </c>
      <c r="C3056">
        <f>IF(B3056="","",INT(A3056))</f>
        <v/>
      </c>
      <c r="D3056">
        <f>IF(B3056="","",HOUR(A3056))</f>
        <v/>
      </c>
      <c r="E3056">
        <f>IF(B3056="","",IF(INPUT!$I$1="","",IF(C3056&lt;(INT(INPUT!$I$1)-INPUT!$I$2),"Off Meds",IF(C3056&lt;=(INT(INPUT!$I$1)+INPUT!$I$2),"Washout","On Meds"))))</f>
        <v/>
      </c>
      <c r="F3056">
        <f>IF(B3056="","",1.509*(LN(B3056)^1.084-5.381))</f>
        <v/>
      </c>
      <c r="G3056">
        <f>IF(F3056="","",IF(F3056&lt;0,10*F3056^2,0))</f>
        <v/>
      </c>
      <c r="H3056">
        <f>IF(F3056="","",IF(F3056&gt;0,10*F3056^2,0))</f>
        <v/>
      </c>
    </row>
    <row r="3057">
      <c r="A3057">
        <f>Input!A3057</f>
        <v/>
      </c>
      <c r="B3057">
        <f>IF(ISNUMBER(Input!B3057),IF(AND(Input!B3057&gt;=20,Input!B3057&lt;=700),Input!B3057,""),"")</f>
        <v/>
      </c>
      <c r="C3057">
        <f>IF(B3057="","",INT(A3057))</f>
        <v/>
      </c>
      <c r="D3057">
        <f>IF(B3057="","",HOUR(A3057))</f>
        <v/>
      </c>
      <c r="E3057">
        <f>IF(B3057="","",IF(INPUT!$I$1="","",IF(C3057&lt;(INT(INPUT!$I$1)-INPUT!$I$2),"Off Meds",IF(C3057&lt;=(INT(INPUT!$I$1)+INPUT!$I$2),"Washout","On Meds"))))</f>
        <v/>
      </c>
      <c r="F3057">
        <f>IF(B3057="","",1.509*(LN(B3057)^1.084-5.381))</f>
        <v/>
      </c>
      <c r="G3057">
        <f>IF(F3057="","",IF(F3057&lt;0,10*F3057^2,0))</f>
        <v/>
      </c>
      <c r="H3057">
        <f>IF(F3057="","",IF(F3057&gt;0,10*F3057^2,0))</f>
        <v/>
      </c>
    </row>
    <row r="3058">
      <c r="A3058">
        <f>Input!A3058</f>
        <v/>
      </c>
      <c r="B3058">
        <f>IF(ISNUMBER(Input!B3058),IF(AND(Input!B3058&gt;=20,Input!B3058&lt;=700),Input!B3058,""),"")</f>
        <v/>
      </c>
      <c r="C3058">
        <f>IF(B3058="","",INT(A3058))</f>
        <v/>
      </c>
      <c r="D3058">
        <f>IF(B3058="","",HOUR(A3058))</f>
        <v/>
      </c>
      <c r="E3058">
        <f>IF(B3058="","",IF(INPUT!$I$1="","",IF(C3058&lt;(INT(INPUT!$I$1)-INPUT!$I$2),"Off Meds",IF(C3058&lt;=(INT(INPUT!$I$1)+INPUT!$I$2),"Washout","On Meds"))))</f>
        <v/>
      </c>
      <c r="F3058">
        <f>IF(B3058="","",1.509*(LN(B3058)^1.084-5.381))</f>
        <v/>
      </c>
      <c r="G3058">
        <f>IF(F3058="","",IF(F3058&lt;0,10*F3058^2,0))</f>
        <v/>
      </c>
      <c r="H3058">
        <f>IF(F3058="","",IF(F3058&gt;0,10*F3058^2,0))</f>
        <v/>
      </c>
    </row>
    <row r="3059">
      <c r="A3059">
        <f>Input!A3059</f>
        <v/>
      </c>
      <c r="B3059">
        <f>IF(ISNUMBER(Input!B3059),IF(AND(Input!B3059&gt;=20,Input!B3059&lt;=700),Input!B3059,""),"")</f>
        <v/>
      </c>
      <c r="C3059">
        <f>IF(B3059="","",INT(A3059))</f>
        <v/>
      </c>
      <c r="D3059">
        <f>IF(B3059="","",HOUR(A3059))</f>
        <v/>
      </c>
      <c r="E3059">
        <f>IF(B3059="","",IF(INPUT!$I$1="","",IF(C3059&lt;(INT(INPUT!$I$1)-INPUT!$I$2),"Off Meds",IF(C3059&lt;=(INT(INPUT!$I$1)+INPUT!$I$2),"Washout","On Meds"))))</f>
        <v/>
      </c>
      <c r="F3059">
        <f>IF(B3059="","",1.509*(LN(B3059)^1.084-5.381))</f>
        <v/>
      </c>
      <c r="G3059">
        <f>IF(F3059="","",IF(F3059&lt;0,10*F3059^2,0))</f>
        <v/>
      </c>
      <c r="H3059">
        <f>IF(F3059="","",IF(F3059&gt;0,10*F3059^2,0))</f>
        <v/>
      </c>
    </row>
    <row r="3060">
      <c r="A3060">
        <f>Input!A3060</f>
        <v/>
      </c>
      <c r="B3060">
        <f>IF(ISNUMBER(Input!B3060),IF(AND(Input!B3060&gt;=20,Input!B3060&lt;=700),Input!B3060,""),"")</f>
        <v/>
      </c>
      <c r="C3060">
        <f>IF(B3060="","",INT(A3060))</f>
        <v/>
      </c>
      <c r="D3060">
        <f>IF(B3060="","",HOUR(A3060))</f>
        <v/>
      </c>
      <c r="E3060">
        <f>IF(B3060="","",IF(INPUT!$I$1="","",IF(C3060&lt;(INT(INPUT!$I$1)-INPUT!$I$2),"Off Meds",IF(C3060&lt;=(INT(INPUT!$I$1)+INPUT!$I$2),"Washout","On Meds"))))</f>
        <v/>
      </c>
      <c r="F3060">
        <f>IF(B3060="","",1.509*(LN(B3060)^1.084-5.381))</f>
        <v/>
      </c>
      <c r="G3060">
        <f>IF(F3060="","",IF(F3060&lt;0,10*F3060^2,0))</f>
        <v/>
      </c>
      <c r="H3060">
        <f>IF(F3060="","",IF(F3060&gt;0,10*F3060^2,0))</f>
        <v/>
      </c>
    </row>
    <row r="3061">
      <c r="A3061">
        <f>Input!A3061</f>
        <v/>
      </c>
      <c r="B3061">
        <f>IF(ISNUMBER(Input!B3061),IF(AND(Input!B3061&gt;=20,Input!B3061&lt;=700),Input!B3061,""),"")</f>
        <v/>
      </c>
      <c r="C3061">
        <f>IF(B3061="","",INT(A3061))</f>
        <v/>
      </c>
      <c r="D3061">
        <f>IF(B3061="","",HOUR(A3061))</f>
        <v/>
      </c>
      <c r="E3061">
        <f>IF(B3061="","",IF(INPUT!$I$1="","",IF(C3061&lt;(INT(INPUT!$I$1)-INPUT!$I$2),"Off Meds",IF(C3061&lt;=(INT(INPUT!$I$1)+INPUT!$I$2),"Washout","On Meds"))))</f>
        <v/>
      </c>
      <c r="F3061">
        <f>IF(B3061="","",1.509*(LN(B3061)^1.084-5.381))</f>
        <v/>
      </c>
      <c r="G3061">
        <f>IF(F3061="","",IF(F3061&lt;0,10*F3061^2,0))</f>
        <v/>
      </c>
      <c r="H3061">
        <f>IF(F3061="","",IF(F3061&gt;0,10*F3061^2,0))</f>
        <v/>
      </c>
    </row>
    <row r="3062">
      <c r="A3062">
        <f>Input!A3062</f>
        <v/>
      </c>
      <c r="B3062">
        <f>IF(ISNUMBER(Input!B3062),IF(AND(Input!B3062&gt;=20,Input!B3062&lt;=700),Input!B3062,""),"")</f>
        <v/>
      </c>
      <c r="C3062">
        <f>IF(B3062="","",INT(A3062))</f>
        <v/>
      </c>
      <c r="D3062">
        <f>IF(B3062="","",HOUR(A3062))</f>
        <v/>
      </c>
      <c r="E3062">
        <f>IF(B3062="","",IF(INPUT!$I$1="","",IF(C3062&lt;(INT(INPUT!$I$1)-INPUT!$I$2),"Off Meds",IF(C3062&lt;=(INT(INPUT!$I$1)+INPUT!$I$2),"Washout","On Meds"))))</f>
        <v/>
      </c>
      <c r="F3062">
        <f>IF(B3062="","",1.509*(LN(B3062)^1.084-5.381))</f>
        <v/>
      </c>
      <c r="G3062">
        <f>IF(F3062="","",IF(F3062&lt;0,10*F3062^2,0))</f>
        <v/>
      </c>
      <c r="H3062">
        <f>IF(F3062="","",IF(F3062&gt;0,10*F3062^2,0))</f>
        <v/>
      </c>
    </row>
    <row r="3063">
      <c r="A3063">
        <f>Input!A3063</f>
        <v/>
      </c>
      <c r="B3063">
        <f>IF(ISNUMBER(Input!B3063),IF(AND(Input!B3063&gt;=20,Input!B3063&lt;=700),Input!B3063,""),"")</f>
        <v/>
      </c>
      <c r="C3063">
        <f>IF(B3063="","",INT(A3063))</f>
        <v/>
      </c>
      <c r="D3063">
        <f>IF(B3063="","",HOUR(A3063))</f>
        <v/>
      </c>
      <c r="E3063">
        <f>IF(B3063="","",IF(INPUT!$I$1="","",IF(C3063&lt;(INT(INPUT!$I$1)-INPUT!$I$2),"Off Meds",IF(C3063&lt;=(INT(INPUT!$I$1)+INPUT!$I$2),"Washout","On Meds"))))</f>
        <v/>
      </c>
      <c r="F3063">
        <f>IF(B3063="","",1.509*(LN(B3063)^1.084-5.381))</f>
        <v/>
      </c>
      <c r="G3063">
        <f>IF(F3063="","",IF(F3063&lt;0,10*F3063^2,0))</f>
        <v/>
      </c>
      <c r="H3063">
        <f>IF(F3063="","",IF(F3063&gt;0,10*F3063^2,0))</f>
        <v/>
      </c>
    </row>
    <row r="3064">
      <c r="A3064">
        <f>Input!A3064</f>
        <v/>
      </c>
      <c r="B3064">
        <f>IF(ISNUMBER(Input!B3064),IF(AND(Input!B3064&gt;=20,Input!B3064&lt;=700),Input!B3064,""),"")</f>
        <v/>
      </c>
      <c r="C3064">
        <f>IF(B3064="","",INT(A3064))</f>
        <v/>
      </c>
      <c r="D3064">
        <f>IF(B3064="","",HOUR(A3064))</f>
        <v/>
      </c>
      <c r="E3064">
        <f>IF(B3064="","",IF(INPUT!$I$1="","",IF(C3064&lt;(INT(INPUT!$I$1)-INPUT!$I$2),"Off Meds",IF(C3064&lt;=(INT(INPUT!$I$1)+INPUT!$I$2),"Washout","On Meds"))))</f>
        <v/>
      </c>
      <c r="F3064">
        <f>IF(B3064="","",1.509*(LN(B3064)^1.084-5.381))</f>
        <v/>
      </c>
      <c r="G3064">
        <f>IF(F3064="","",IF(F3064&lt;0,10*F3064^2,0))</f>
        <v/>
      </c>
      <c r="H3064">
        <f>IF(F3064="","",IF(F3064&gt;0,10*F3064^2,0))</f>
        <v/>
      </c>
    </row>
    <row r="3065">
      <c r="A3065">
        <f>Input!A3065</f>
        <v/>
      </c>
      <c r="B3065">
        <f>IF(ISNUMBER(Input!B3065),IF(AND(Input!B3065&gt;=20,Input!B3065&lt;=700),Input!B3065,""),"")</f>
        <v/>
      </c>
      <c r="C3065">
        <f>IF(B3065="","",INT(A3065))</f>
        <v/>
      </c>
      <c r="D3065">
        <f>IF(B3065="","",HOUR(A3065))</f>
        <v/>
      </c>
      <c r="E3065">
        <f>IF(B3065="","",IF(INPUT!$I$1="","",IF(C3065&lt;(INT(INPUT!$I$1)-INPUT!$I$2),"Off Meds",IF(C3065&lt;=(INT(INPUT!$I$1)+INPUT!$I$2),"Washout","On Meds"))))</f>
        <v/>
      </c>
      <c r="F3065">
        <f>IF(B3065="","",1.509*(LN(B3065)^1.084-5.381))</f>
        <v/>
      </c>
      <c r="G3065">
        <f>IF(F3065="","",IF(F3065&lt;0,10*F3065^2,0))</f>
        <v/>
      </c>
      <c r="H3065">
        <f>IF(F3065="","",IF(F3065&gt;0,10*F3065^2,0))</f>
        <v/>
      </c>
    </row>
    <row r="3066">
      <c r="A3066">
        <f>Input!A3066</f>
        <v/>
      </c>
      <c r="B3066">
        <f>IF(ISNUMBER(Input!B3066),IF(AND(Input!B3066&gt;=20,Input!B3066&lt;=700),Input!B3066,""),"")</f>
        <v/>
      </c>
      <c r="C3066">
        <f>IF(B3066="","",INT(A3066))</f>
        <v/>
      </c>
      <c r="D3066">
        <f>IF(B3066="","",HOUR(A3066))</f>
        <v/>
      </c>
      <c r="E3066">
        <f>IF(B3066="","",IF(INPUT!$I$1="","",IF(C3066&lt;(INT(INPUT!$I$1)-INPUT!$I$2),"Off Meds",IF(C3066&lt;=(INT(INPUT!$I$1)+INPUT!$I$2),"Washout","On Meds"))))</f>
        <v/>
      </c>
      <c r="F3066">
        <f>IF(B3066="","",1.509*(LN(B3066)^1.084-5.381))</f>
        <v/>
      </c>
      <c r="G3066">
        <f>IF(F3066="","",IF(F3066&lt;0,10*F3066^2,0))</f>
        <v/>
      </c>
      <c r="H3066">
        <f>IF(F3066="","",IF(F3066&gt;0,10*F3066^2,0))</f>
        <v/>
      </c>
    </row>
    <row r="3067">
      <c r="A3067">
        <f>Input!A3067</f>
        <v/>
      </c>
      <c r="B3067">
        <f>IF(ISNUMBER(Input!B3067),IF(AND(Input!B3067&gt;=20,Input!B3067&lt;=700),Input!B3067,""),"")</f>
        <v/>
      </c>
      <c r="C3067">
        <f>IF(B3067="","",INT(A3067))</f>
        <v/>
      </c>
      <c r="D3067">
        <f>IF(B3067="","",HOUR(A3067))</f>
        <v/>
      </c>
      <c r="E3067">
        <f>IF(B3067="","",IF(INPUT!$I$1="","",IF(C3067&lt;(INT(INPUT!$I$1)-INPUT!$I$2),"Off Meds",IF(C3067&lt;=(INT(INPUT!$I$1)+INPUT!$I$2),"Washout","On Meds"))))</f>
        <v/>
      </c>
      <c r="F3067">
        <f>IF(B3067="","",1.509*(LN(B3067)^1.084-5.381))</f>
        <v/>
      </c>
      <c r="G3067">
        <f>IF(F3067="","",IF(F3067&lt;0,10*F3067^2,0))</f>
        <v/>
      </c>
      <c r="H3067">
        <f>IF(F3067="","",IF(F3067&gt;0,10*F3067^2,0))</f>
        <v/>
      </c>
    </row>
    <row r="3068">
      <c r="A3068">
        <f>Input!A3068</f>
        <v/>
      </c>
      <c r="B3068">
        <f>IF(ISNUMBER(Input!B3068),IF(AND(Input!B3068&gt;=20,Input!B3068&lt;=700),Input!B3068,""),"")</f>
        <v/>
      </c>
      <c r="C3068">
        <f>IF(B3068="","",INT(A3068))</f>
        <v/>
      </c>
      <c r="D3068">
        <f>IF(B3068="","",HOUR(A3068))</f>
        <v/>
      </c>
      <c r="E3068">
        <f>IF(B3068="","",IF(INPUT!$I$1="","",IF(C3068&lt;(INT(INPUT!$I$1)-INPUT!$I$2),"Off Meds",IF(C3068&lt;=(INT(INPUT!$I$1)+INPUT!$I$2),"Washout","On Meds"))))</f>
        <v/>
      </c>
      <c r="F3068">
        <f>IF(B3068="","",1.509*(LN(B3068)^1.084-5.381))</f>
        <v/>
      </c>
      <c r="G3068">
        <f>IF(F3068="","",IF(F3068&lt;0,10*F3068^2,0))</f>
        <v/>
      </c>
      <c r="H3068">
        <f>IF(F3068="","",IF(F3068&gt;0,10*F3068^2,0))</f>
        <v/>
      </c>
    </row>
    <row r="3069">
      <c r="A3069">
        <f>Input!A3069</f>
        <v/>
      </c>
      <c r="B3069">
        <f>IF(ISNUMBER(Input!B3069),IF(AND(Input!B3069&gt;=20,Input!B3069&lt;=700),Input!B3069,""),"")</f>
        <v/>
      </c>
      <c r="C3069">
        <f>IF(B3069="","",INT(A3069))</f>
        <v/>
      </c>
      <c r="D3069">
        <f>IF(B3069="","",HOUR(A3069))</f>
        <v/>
      </c>
      <c r="E3069">
        <f>IF(B3069="","",IF(INPUT!$I$1="","",IF(C3069&lt;(INT(INPUT!$I$1)-INPUT!$I$2),"Off Meds",IF(C3069&lt;=(INT(INPUT!$I$1)+INPUT!$I$2),"Washout","On Meds"))))</f>
        <v/>
      </c>
      <c r="F3069">
        <f>IF(B3069="","",1.509*(LN(B3069)^1.084-5.381))</f>
        <v/>
      </c>
      <c r="G3069">
        <f>IF(F3069="","",IF(F3069&lt;0,10*F3069^2,0))</f>
        <v/>
      </c>
      <c r="H3069">
        <f>IF(F3069="","",IF(F3069&gt;0,10*F3069^2,0))</f>
        <v/>
      </c>
    </row>
    <row r="3070">
      <c r="A3070">
        <f>Input!A3070</f>
        <v/>
      </c>
      <c r="B3070">
        <f>IF(ISNUMBER(Input!B3070),IF(AND(Input!B3070&gt;=20,Input!B3070&lt;=700),Input!B3070,""),"")</f>
        <v/>
      </c>
      <c r="C3070">
        <f>IF(B3070="","",INT(A3070))</f>
        <v/>
      </c>
      <c r="D3070">
        <f>IF(B3070="","",HOUR(A3070))</f>
        <v/>
      </c>
      <c r="E3070">
        <f>IF(B3070="","",IF(INPUT!$I$1="","",IF(C3070&lt;(INT(INPUT!$I$1)-INPUT!$I$2),"Off Meds",IF(C3070&lt;=(INT(INPUT!$I$1)+INPUT!$I$2),"Washout","On Meds"))))</f>
        <v/>
      </c>
      <c r="F3070">
        <f>IF(B3070="","",1.509*(LN(B3070)^1.084-5.381))</f>
        <v/>
      </c>
      <c r="G3070">
        <f>IF(F3070="","",IF(F3070&lt;0,10*F3070^2,0))</f>
        <v/>
      </c>
      <c r="H3070">
        <f>IF(F3070="","",IF(F3070&gt;0,10*F3070^2,0))</f>
        <v/>
      </c>
    </row>
    <row r="3071">
      <c r="A3071">
        <f>Input!A3071</f>
        <v/>
      </c>
      <c r="B3071">
        <f>IF(ISNUMBER(Input!B3071),IF(AND(Input!B3071&gt;=20,Input!B3071&lt;=700),Input!B3071,""),"")</f>
        <v/>
      </c>
      <c r="C3071">
        <f>IF(B3071="","",INT(A3071))</f>
        <v/>
      </c>
      <c r="D3071">
        <f>IF(B3071="","",HOUR(A3071))</f>
        <v/>
      </c>
      <c r="E3071">
        <f>IF(B3071="","",IF(INPUT!$I$1="","",IF(C3071&lt;(INT(INPUT!$I$1)-INPUT!$I$2),"Off Meds",IF(C3071&lt;=(INT(INPUT!$I$1)+INPUT!$I$2),"Washout","On Meds"))))</f>
        <v/>
      </c>
      <c r="F3071">
        <f>IF(B3071="","",1.509*(LN(B3071)^1.084-5.381))</f>
        <v/>
      </c>
      <c r="G3071">
        <f>IF(F3071="","",IF(F3071&lt;0,10*F3071^2,0))</f>
        <v/>
      </c>
      <c r="H3071">
        <f>IF(F3071="","",IF(F3071&gt;0,10*F3071^2,0))</f>
        <v/>
      </c>
    </row>
    <row r="3072">
      <c r="A3072">
        <f>Input!A3072</f>
        <v/>
      </c>
      <c r="B3072">
        <f>IF(ISNUMBER(Input!B3072),IF(AND(Input!B3072&gt;=20,Input!B3072&lt;=700),Input!B3072,""),"")</f>
        <v/>
      </c>
      <c r="C3072">
        <f>IF(B3072="","",INT(A3072))</f>
        <v/>
      </c>
      <c r="D3072">
        <f>IF(B3072="","",HOUR(A3072))</f>
        <v/>
      </c>
      <c r="E3072">
        <f>IF(B3072="","",IF(INPUT!$I$1="","",IF(C3072&lt;(INT(INPUT!$I$1)-INPUT!$I$2),"Off Meds",IF(C3072&lt;=(INT(INPUT!$I$1)+INPUT!$I$2),"Washout","On Meds"))))</f>
        <v/>
      </c>
      <c r="F3072">
        <f>IF(B3072="","",1.509*(LN(B3072)^1.084-5.381))</f>
        <v/>
      </c>
      <c r="G3072">
        <f>IF(F3072="","",IF(F3072&lt;0,10*F3072^2,0))</f>
        <v/>
      </c>
      <c r="H3072">
        <f>IF(F3072="","",IF(F3072&gt;0,10*F3072^2,0))</f>
        <v/>
      </c>
    </row>
    <row r="3073">
      <c r="A3073">
        <f>Input!A3073</f>
        <v/>
      </c>
      <c r="B3073">
        <f>IF(ISNUMBER(Input!B3073),IF(AND(Input!B3073&gt;=20,Input!B3073&lt;=700),Input!B3073,""),"")</f>
        <v/>
      </c>
      <c r="C3073">
        <f>IF(B3073="","",INT(A3073))</f>
        <v/>
      </c>
      <c r="D3073">
        <f>IF(B3073="","",HOUR(A3073))</f>
        <v/>
      </c>
      <c r="E3073">
        <f>IF(B3073="","",IF(INPUT!$I$1="","",IF(C3073&lt;(INT(INPUT!$I$1)-INPUT!$I$2),"Off Meds",IF(C3073&lt;=(INT(INPUT!$I$1)+INPUT!$I$2),"Washout","On Meds"))))</f>
        <v/>
      </c>
      <c r="F3073">
        <f>IF(B3073="","",1.509*(LN(B3073)^1.084-5.381))</f>
        <v/>
      </c>
      <c r="G3073">
        <f>IF(F3073="","",IF(F3073&lt;0,10*F3073^2,0))</f>
        <v/>
      </c>
      <c r="H3073">
        <f>IF(F3073="","",IF(F3073&gt;0,10*F3073^2,0))</f>
        <v/>
      </c>
    </row>
    <row r="3074">
      <c r="A3074">
        <f>Input!A3074</f>
        <v/>
      </c>
      <c r="B3074">
        <f>IF(ISNUMBER(Input!B3074),IF(AND(Input!B3074&gt;=20,Input!B3074&lt;=700),Input!B3074,""),"")</f>
        <v/>
      </c>
      <c r="C3074">
        <f>IF(B3074="","",INT(A3074))</f>
        <v/>
      </c>
      <c r="D3074">
        <f>IF(B3074="","",HOUR(A3074))</f>
        <v/>
      </c>
      <c r="E3074">
        <f>IF(B3074="","",IF(INPUT!$I$1="","",IF(C3074&lt;(INT(INPUT!$I$1)-INPUT!$I$2),"Off Meds",IF(C3074&lt;=(INT(INPUT!$I$1)+INPUT!$I$2),"Washout","On Meds"))))</f>
        <v/>
      </c>
      <c r="F3074">
        <f>IF(B3074="","",1.509*(LN(B3074)^1.084-5.381))</f>
        <v/>
      </c>
      <c r="G3074">
        <f>IF(F3074="","",IF(F3074&lt;0,10*F3074^2,0))</f>
        <v/>
      </c>
      <c r="H3074">
        <f>IF(F3074="","",IF(F3074&gt;0,10*F3074^2,0))</f>
        <v/>
      </c>
    </row>
    <row r="3075">
      <c r="A3075">
        <f>Input!A3075</f>
        <v/>
      </c>
      <c r="B3075">
        <f>IF(ISNUMBER(Input!B3075),IF(AND(Input!B3075&gt;=20,Input!B3075&lt;=700),Input!B3075,""),"")</f>
        <v/>
      </c>
      <c r="C3075">
        <f>IF(B3075="","",INT(A3075))</f>
        <v/>
      </c>
      <c r="D3075">
        <f>IF(B3075="","",HOUR(A3075))</f>
        <v/>
      </c>
      <c r="E3075">
        <f>IF(B3075="","",IF(INPUT!$I$1="","",IF(C3075&lt;(INT(INPUT!$I$1)-INPUT!$I$2),"Off Meds",IF(C3075&lt;=(INT(INPUT!$I$1)+INPUT!$I$2),"Washout","On Meds"))))</f>
        <v/>
      </c>
      <c r="F3075">
        <f>IF(B3075="","",1.509*(LN(B3075)^1.084-5.381))</f>
        <v/>
      </c>
      <c r="G3075">
        <f>IF(F3075="","",IF(F3075&lt;0,10*F3075^2,0))</f>
        <v/>
      </c>
      <c r="H3075">
        <f>IF(F3075="","",IF(F3075&gt;0,10*F3075^2,0))</f>
        <v/>
      </c>
    </row>
    <row r="3076">
      <c r="A3076">
        <f>Input!A3076</f>
        <v/>
      </c>
      <c r="B3076">
        <f>IF(ISNUMBER(Input!B3076),IF(AND(Input!B3076&gt;=20,Input!B3076&lt;=700),Input!B3076,""),"")</f>
        <v/>
      </c>
      <c r="C3076">
        <f>IF(B3076="","",INT(A3076))</f>
        <v/>
      </c>
      <c r="D3076">
        <f>IF(B3076="","",HOUR(A3076))</f>
        <v/>
      </c>
      <c r="E3076">
        <f>IF(B3076="","",IF(INPUT!$I$1="","",IF(C3076&lt;(INT(INPUT!$I$1)-INPUT!$I$2),"Off Meds",IF(C3076&lt;=(INT(INPUT!$I$1)+INPUT!$I$2),"Washout","On Meds"))))</f>
        <v/>
      </c>
      <c r="F3076">
        <f>IF(B3076="","",1.509*(LN(B3076)^1.084-5.381))</f>
        <v/>
      </c>
      <c r="G3076">
        <f>IF(F3076="","",IF(F3076&lt;0,10*F3076^2,0))</f>
        <v/>
      </c>
      <c r="H3076">
        <f>IF(F3076="","",IF(F3076&gt;0,10*F3076^2,0))</f>
        <v/>
      </c>
    </row>
    <row r="3077">
      <c r="A3077">
        <f>Input!A3077</f>
        <v/>
      </c>
      <c r="B3077">
        <f>IF(ISNUMBER(Input!B3077),IF(AND(Input!B3077&gt;=20,Input!B3077&lt;=700),Input!B3077,""),"")</f>
        <v/>
      </c>
      <c r="C3077">
        <f>IF(B3077="","",INT(A3077))</f>
        <v/>
      </c>
      <c r="D3077">
        <f>IF(B3077="","",HOUR(A3077))</f>
        <v/>
      </c>
      <c r="E3077">
        <f>IF(B3077="","",IF(INPUT!$I$1="","",IF(C3077&lt;(INT(INPUT!$I$1)-INPUT!$I$2),"Off Meds",IF(C3077&lt;=(INT(INPUT!$I$1)+INPUT!$I$2),"Washout","On Meds"))))</f>
        <v/>
      </c>
      <c r="F3077">
        <f>IF(B3077="","",1.509*(LN(B3077)^1.084-5.381))</f>
        <v/>
      </c>
      <c r="G3077">
        <f>IF(F3077="","",IF(F3077&lt;0,10*F3077^2,0))</f>
        <v/>
      </c>
      <c r="H3077">
        <f>IF(F3077="","",IF(F3077&gt;0,10*F3077^2,0))</f>
        <v/>
      </c>
    </row>
    <row r="3078">
      <c r="A3078">
        <f>Input!A3078</f>
        <v/>
      </c>
      <c r="B3078">
        <f>IF(ISNUMBER(Input!B3078),IF(AND(Input!B3078&gt;=20,Input!B3078&lt;=700),Input!B3078,""),"")</f>
        <v/>
      </c>
      <c r="C3078">
        <f>IF(B3078="","",INT(A3078))</f>
        <v/>
      </c>
      <c r="D3078">
        <f>IF(B3078="","",HOUR(A3078))</f>
        <v/>
      </c>
      <c r="E3078">
        <f>IF(B3078="","",IF(INPUT!$I$1="","",IF(C3078&lt;(INT(INPUT!$I$1)-INPUT!$I$2),"Off Meds",IF(C3078&lt;=(INT(INPUT!$I$1)+INPUT!$I$2),"Washout","On Meds"))))</f>
        <v/>
      </c>
      <c r="F3078">
        <f>IF(B3078="","",1.509*(LN(B3078)^1.084-5.381))</f>
        <v/>
      </c>
      <c r="G3078">
        <f>IF(F3078="","",IF(F3078&lt;0,10*F3078^2,0))</f>
        <v/>
      </c>
      <c r="H3078">
        <f>IF(F3078="","",IF(F3078&gt;0,10*F3078^2,0))</f>
        <v/>
      </c>
    </row>
    <row r="3079">
      <c r="A3079">
        <f>Input!A3079</f>
        <v/>
      </c>
      <c r="B3079">
        <f>IF(ISNUMBER(Input!B3079),IF(AND(Input!B3079&gt;=20,Input!B3079&lt;=700),Input!B3079,""),"")</f>
        <v/>
      </c>
      <c r="C3079">
        <f>IF(B3079="","",INT(A3079))</f>
        <v/>
      </c>
      <c r="D3079">
        <f>IF(B3079="","",HOUR(A3079))</f>
        <v/>
      </c>
      <c r="E3079">
        <f>IF(B3079="","",IF(INPUT!$I$1="","",IF(C3079&lt;(INT(INPUT!$I$1)-INPUT!$I$2),"Off Meds",IF(C3079&lt;=(INT(INPUT!$I$1)+INPUT!$I$2),"Washout","On Meds"))))</f>
        <v/>
      </c>
      <c r="F3079">
        <f>IF(B3079="","",1.509*(LN(B3079)^1.084-5.381))</f>
        <v/>
      </c>
      <c r="G3079">
        <f>IF(F3079="","",IF(F3079&lt;0,10*F3079^2,0))</f>
        <v/>
      </c>
      <c r="H3079">
        <f>IF(F3079="","",IF(F3079&gt;0,10*F3079^2,0))</f>
        <v/>
      </c>
    </row>
    <row r="3080">
      <c r="A3080">
        <f>Input!A3080</f>
        <v/>
      </c>
      <c r="B3080">
        <f>IF(ISNUMBER(Input!B3080),IF(AND(Input!B3080&gt;=20,Input!B3080&lt;=700),Input!B3080,""),"")</f>
        <v/>
      </c>
      <c r="C3080">
        <f>IF(B3080="","",INT(A3080))</f>
        <v/>
      </c>
      <c r="D3080">
        <f>IF(B3080="","",HOUR(A3080))</f>
        <v/>
      </c>
      <c r="E3080">
        <f>IF(B3080="","",IF(INPUT!$I$1="","",IF(C3080&lt;(INT(INPUT!$I$1)-INPUT!$I$2),"Off Meds",IF(C3080&lt;=(INT(INPUT!$I$1)+INPUT!$I$2),"Washout","On Meds"))))</f>
        <v/>
      </c>
      <c r="F3080">
        <f>IF(B3080="","",1.509*(LN(B3080)^1.084-5.381))</f>
        <v/>
      </c>
      <c r="G3080">
        <f>IF(F3080="","",IF(F3080&lt;0,10*F3080^2,0))</f>
        <v/>
      </c>
      <c r="H3080">
        <f>IF(F3080="","",IF(F3080&gt;0,10*F3080^2,0))</f>
        <v/>
      </c>
    </row>
    <row r="3081">
      <c r="A3081">
        <f>Input!A3081</f>
        <v/>
      </c>
      <c r="B3081">
        <f>IF(ISNUMBER(Input!B3081),IF(AND(Input!B3081&gt;=20,Input!B3081&lt;=700),Input!B3081,""),"")</f>
        <v/>
      </c>
      <c r="C3081">
        <f>IF(B3081="","",INT(A3081))</f>
        <v/>
      </c>
      <c r="D3081">
        <f>IF(B3081="","",HOUR(A3081))</f>
        <v/>
      </c>
      <c r="E3081">
        <f>IF(B3081="","",IF(INPUT!$I$1="","",IF(C3081&lt;(INT(INPUT!$I$1)-INPUT!$I$2),"Off Meds",IF(C3081&lt;=(INT(INPUT!$I$1)+INPUT!$I$2),"Washout","On Meds"))))</f>
        <v/>
      </c>
      <c r="F3081">
        <f>IF(B3081="","",1.509*(LN(B3081)^1.084-5.381))</f>
        <v/>
      </c>
      <c r="G3081">
        <f>IF(F3081="","",IF(F3081&lt;0,10*F3081^2,0))</f>
        <v/>
      </c>
      <c r="H3081">
        <f>IF(F3081="","",IF(F3081&gt;0,10*F3081^2,0))</f>
        <v/>
      </c>
    </row>
    <row r="3082">
      <c r="A3082">
        <f>Input!A3082</f>
        <v/>
      </c>
      <c r="B3082">
        <f>IF(ISNUMBER(Input!B3082),IF(AND(Input!B3082&gt;=20,Input!B3082&lt;=700),Input!B3082,""),"")</f>
        <v/>
      </c>
      <c r="C3082">
        <f>IF(B3082="","",INT(A3082))</f>
        <v/>
      </c>
      <c r="D3082">
        <f>IF(B3082="","",HOUR(A3082))</f>
        <v/>
      </c>
      <c r="E3082">
        <f>IF(B3082="","",IF(INPUT!$I$1="","",IF(C3082&lt;(INT(INPUT!$I$1)-INPUT!$I$2),"Off Meds",IF(C3082&lt;=(INT(INPUT!$I$1)+INPUT!$I$2),"Washout","On Meds"))))</f>
        <v/>
      </c>
      <c r="F3082">
        <f>IF(B3082="","",1.509*(LN(B3082)^1.084-5.381))</f>
        <v/>
      </c>
      <c r="G3082">
        <f>IF(F3082="","",IF(F3082&lt;0,10*F3082^2,0))</f>
        <v/>
      </c>
      <c r="H3082">
        <f>IF(F3082="","",IF(F3082&gt;0,10*F3082^2,0))</f>
        <v/>
      </c>
    </row>
    <row r="3083">
      <c r="A3083">
        <f>Input!A3083</f>
        <v/>
      </c>
      <c r="B3083">
        <f>IF(ISNUMBER(Input!B3083),IF(AND(Input!B3083&gt;=20,Input!B3083&lt;=700),Input!B3083,""),"")</f>
        <v/>
      </c>
      <c r="C3083">
        <f>IF(B3083="","",INT(A3083))</f>
        <v/>
      </c>
      <c r="D3083">
        <f>IF(B3083="","",HOUR(A3083))</f>
        <v/>
      </c>
      <c r="E3083">
        <f>IF(B3083="","",IF(INPUT!$I$1="","",IF(C3083&lt;(INT(INPUT!$I$1)-INPUT!$I$2),"Off Meds",IF(C3083&lt;=(INT(INPUT!$I$1)+INPUT!$I$2),"Washout","On Meds"))))</f>
        <v/>
      </c>
      <c r="F3083">
        <f>IF(B3083="","",1.509*(LN(B3083)^1.084-5.381))</f>
        <v/>
      </c>
      <c r="G3083">
        <f>IF(F3083="","",IF(F3083&lt;0,10*F3083^2,0))</f>
        <v/>
      </c>
      <c r="H3083">
        <f>IF(F3083="","",IF(F3083&gt;0,10*F3083^2,0))</f>
        <v/>
      </c>
    </row>
    <row r="3084">
      <c r="A3084">
        <f>Input!A3084</f>
        <v/>
      </c>
      <c r="B3084">
        <f>IF(ISNUMBER(Input!B3084),IF(AND(Input!B3084&gt;=20,Input!B3084&lt;=700),Input!B3084,""),"")</f>
        <v/>
      </c>
      <c r="C3084">
        <f>IF(B3084="","",INT(A3084))</f>
        <v/>
      </c>
      <c r="D3084">
        <f>IF(B3084="","",HOUR(A3084))</f>
        <v/>
      </c>
      <c r="E3084">
        <f>IF(B3084="","",IF(INPUT!$I$1="","",IF(C3084&lt;(INT(INPUT!$I$1)-INPUT!$I$2),"Off Meds",IF(C3084&lt;=(INT(INPUT!$I$1)+INPUT!$I$2),"Washout","On Meds"))))</f>
        <v/>
      </c>
      <c r="F3084">
        <f>IF(B3084="","",1.509*(LN(B3084)^1.084-5.381))</f>
        <v/>
      </c>
      <c r="G3084">
        <f>IF(F3084="","",IF(F3084&lt;0,10*F3084^2,0))</f>
        <v/>
      </c>
      <c r="H3084">
        <f>IF(F3084="","",IF(F3084&gt;0,10*F3084^2,0))</f>
        <v/>
      </c>
    </row>
    <row r="3085">
      <c r="A3085">
        <f>Input!A3085</f>
        <v/>
      </c>
      <c r="B3085">
        <f>IF(ISNUMBER(Input!B3085),IF(AND(Input!B3085&gt;=20,Input!B3085&lt;=700),Input!B3085,""),"")</f>
        <v/>
      </c>
      <c r="C3085">
        <f>IF(B3085="","",INT(A3085))</f>
        <v/>
      </c>
      <c r="D3085">
        <f>IF(B3085="","",HOUR(A3085))</f>
        <v/>
      </c>
      <c r="E3085">
        <f>IF(B3085="","",IF(INPUT!$I$1="","",IF(C3085&lt;(INT(INPUT!$I$1)-INPUT!$I$2),"Off Meds",IF(C3085&lt;=(INT(INPUT!$I$1)+INPUT!$I$2),"Washout","On Meds"))))</f>
        <v/>
      </c>
      <c r="F3085">
        <f>IF(B3085="","",1.509*(LN(B3085)^1.084-5.381))</f>
        <v/>
      </c>
      <c r="G3085">
        <f>IF(F3085="","",IF(F3085&lt;0,10*F3085^2,0))</f>
        <v/>
      </c>
      <c r="H3085">
        <f>IF(F3085="","",IF(F3085&gt;0,10*F3085^2,0))</f>
        <v/>
      </c>
    </row>
    <row r="3086">
      <c r="A3086">
        <f>Input!A3086</f>
        <v/>
      </c>
      <c r="B3086">
        <f>IF(ISNUMBER(Input!B3086),IF(AND(Input!B3086&gt;=20,Input!B3086&lt;=700),Input!B3086,""),"")</f>
        <v/>
      </c>
      <c r="C3086">
        <f>IF(B3086="","",INT(A3086))</f>
        <v/>
      </c>
      <c r="D3086">
        <f>IF(B3086="","",HOUR(A3086))</f>
        <v/>
      </c>
      <c r="E3086">
        <f>IF(B3086="","",IF(INPUT!$I$1="","",IF(C3086&lt;(INT(INPUT!$I$1)-INPUT!$I$2),"Off Meds",IF(C3086&lt;=(INT(INPUT!$I$1)+INPUT!$I$2),"Washout","On Meds"))))</f>
        <v/>
      </c>
      <c r="F3086">
        <f>IF(B3086="","",1.509*(LN(B3086)^1.084-5.381))</f>
        <v/>
      </c>
      <c r="G3086">
        <f>IF(F3086="","",IF(F3086&lt;0,10*F3086^2,0))</f>
        <v/>
      </c>
      <c r="H3086">
        <f>IF(F3086="","",IF(F3086&gt;0,10*F3086^2,0))</f>
        <v/>
      </c>
    </row>
    <row r="3087">
      <c r="A3087">
        <f>Input!A3087</f>
        <v/>
      </c>
      <c r="B3087">
        <f>IF(ISNUMBER(Input!B3087),IF(AND(Input!B3087&gt;=20,Input!B3087&lt;=700),Input!B3087,""),"")</f>
        <v/>
      </c>
      <c r="C3087">
        <f>IF(B3087="","",INT(A3087))</f>
        <v/>
      </c>
      <c r="D3087">
        <f>IF(B3087="","",HOUR(A3087))</f>
        <v/>
      </c>
      <c r="E3087">
        <f>IF(B3087="","",IF(INPUT!$I$1="","",IF(C3087&lt;(INT(INPUT!$I$1)-INPUT!$I$2),"Off Meds",IF(C3087&lt;=(INT(INPUT!$I$1)+INPUT!$I$2),"Washout","On Meds"))))</f>
        <v/>
      </c>
      <c r="F3087">
        <f>IF(B3087="","",1.509*(LN(B3087)^1.084-5.381))</f>
        <v/>
      </c>
      <c r="G3087">
        <f>IF(F3087="","",IF(F3087&lt;0,10*F3087^2,0))</f>
        <v/>
      </c>
      <c r="H3087">
        <f>IF(F3087="","",IF(F3087&gt;0,10*F3087^2,0))</f>
        <v/>
      </c>
    </row>
    <row r="3088">
      <c r="A3088">
        <f>Input!A3088</f>
        <v/>
      </c>
      <c r="B3088">
        <f>IF(ISNUMBER(Input!B3088),IF(AND(Input!B3088&gt;=20,Input!B3088&lt;=700),Input!B3088,""),"")</f>
        <v/>
      </c>
      <c r="C3088">
        <f>IF(B3088="","",INT(A3088))</f>
        <v/>
      </c>
      <c r="D3088">
        <f>IF(B3088="","",HOUR(A3088))</f>
        <v/>
      </c>
      <c r="E3088">
        <f>IF(B3088="","",IF(INPUT!$I$1="","",IF(C3088&lt;(INT(INPUT!$I$1)-INPUT!$I$2),"Off Meds",IF(C3088&lt;=(INT(INPUT!$I$1)+INPUT!$I$2),"Washout","On Meds"))))</f>
        <v/>
      </c>
      <c r="F3088">
        <f>IF(B3088="","",1.509*(LN(B3088)^1.084-5.381))</f>
        <v/>
      </c>
      <c r="G3088">
        <f>IF(F3088="","",IF(F3088&lt;0,10*F3088^2,0))</f>
        <v/>
      </c>
      <c r="H3088">
        <f>IF(F3088="","",IF(F3088&gt;0,10*F3088^2,0))</f>
        <v/>
      </c>
    </row>
    <row r="3089">
      <c r="A3089">
        <f>Input!A3089</f>
        <v/>
      </c>
      <c r="B3089">
        <f>IF(ISNUMBER(Input!B3089),IF(AND(Input!B3089&gt;=20,Input!B3089&lt;=700),Input!B3089,""),"")</f>
        <v/>
      </c>
      <c r="C3089">
        <f>IF(B3089="","",INT(A3089))</f>
        <v/>
      </c>
      <c r="D3089">
        <f>IF(B3089="","",HOUR(A3089))</f>
        <v/>
      </c>
      <c r="E3089">
        <f>IF(B3089="","",IF(INPUT!$I$1="","",IF(C3089&lt;(INT(INPUT!$I$1)-INPUT!$I$2),"Off Meds",IF(C3089&lt;=(INT(INPUT!$I$1)+INPUT!$I$2),"Washout","On Meds"))))</f>
        <v/>
      </c>
      <c r="F3089">
        <f>IF(B3089="","",1.509*(LN(B3089)^1.084-5.381))</f>
        <v/>
      </c>
      <c r="G3089">
        <f>IF(F3089="","",IF(F3089&lt;0,10*F3089^2,0))</f>
        <v/>
      </c>
      <c r="H3089">
        <f>IF(F3089="","",IF(F3089&gt;0,10*F3089^2,0))</f>
        <v/>
      </c>
    </row>
    <row r="3090">
      <c r="A3090">
        <f>Input!A3090</f>
        <v/>
      </c>
      <c r="B3090">
        <f>IF(ISNUMBER(Input!B3090),IF(AND(Input!B3090&gt;=20,Input!B3090&lt;=700),Input!B3090,""),"")</f>
        <v/>
      </c>
      <c r="C3090">
        <f>IF(B3090="","",INT(A3090))</f>
        <v/>
      </c>
      <c r="D3090">
        <f>IF(B3090="","",HOUR(A3090))</f>
        <v/>
      </c>
      <c r="E3090">
        <f>IF(B3090="","",IF(INPUT!$I$1="","",IF(C3090&lt;(INT(INPUT!$I$1)-INPUT!$I$2),"Off Meds",IF(C3090&lt;=(INT(INPUT!$I$1)+INPUT!$I$2),"Washout","On Meds"))))</f>
        <v/>
      </c>
      <c r="F3090">
        <f>IF(B3090="","",1.509*(LN(B3090)^1.084-5.381))</f>
        <v/>
      </c>
      <c r="G3090">
        <f>IF(F3090="","",IF(F3090&lt;0,10*F3090^2,0))</f>
        <v/>
      </c>
      <c r="H3090">
        <f>IF(F3090="","",IF(F3090&gt;0,10*F3090^2,0))</f>
        <v/>
      </c>
    </row>
    <row r="3091">
      <c r="A3091">
        <f>Input!A3091</f>
        <v/>
      </c>
      <c r="B3091">
        <f>IF(ISNUMBER(Input!B3091),IF(AND(Input!B3091&gt;=20,Input!B3091&lt;=700),Input!B3091,""),"")</f>
        <v/>
      </c>
      <c r="C3091">
        <f>IF(B3091="","",INT(A3091))</f>
        <v/>
      </c>
      <c r="D3091">
        <f>IF(B3091="","",HOUR(A3091))</f>
        <v/>
      </c>
      <c r="E3091">
        <f>IF(B3091="","",IF(INPUT!$I$1="","",IF(C3091&lt;(INT(INPUT!$I$1)-INPUT!$I$2),"Off Meds",IF(C3091&lt;=(INT(INPUT!$I$1)+INPUT!$I$2),"Washout","On Meds"))))</f>
        <v/>
      </c>
      <c r="F3091">
        <f>IF(B3091="","",1.509*(LN(B3091)^1.084-5.381))</f>
        <v/>
      </c>
      <c r="G3091">
        <f>IF(F3091="","",IF(F3091&lt;0,10*F3091^2,0))</f>
        <v/>
      </c>
      <c r="H3091">
        <f>IF(F3091="","",IF(F3091&gt;0,10*F3091^2,0))</f>
        <v/>
      </c>
    </row>
    <row r="3092">
      <c r="A3092">
        <f>Input!A3092</f>
        <v/>
      </c>
      <c r="B3092">
        <f>IF(ISNUMBER(Input!B3092),IF(AND(Input!B3092&gt;=20,Input!B3092&lt;=700),Input!B3092,""),"")</f>
        <v/>
      </c>
      <c r="C3092">
        <f>IF(B3092="","",INT(A3092))</f>
        <v/>
      </c>
      <c r="D3092">
        <f>IF(B3092="","",HOUR(A3092))</f>
        <v/>
      </c>
      <c r="E3092">
        <f>IF(B3092="","",IF(INPUT!$I$1="","",IF(C3092&lt;(INT(INPUT!$I$1)-INPUT!$I$2),"Off Meds",IF(C3092&lt;=(INT(INPUT!$I$1)+INPUT!$I$2),"Washout","On Meds"))))</f>
        <v/>
      </c>
      <c r="F3092">
        <f>IF(B3092="","",1.509*(LN(B3092)^1.084-5.381))</f>
        <v/>
      </c>
      <c r="G3092">
        <f>IF(F3092="","",IF(F3092&lt;0,10*F3092^2,0))</f>
        <v/>
      </c>
      <c r="H3092">
        <f>IF(F3092="","",IF(F3092&gt;0,10*F3092^2,0))</f>
        <v/>
      </c>
    </row>
    <row r="3093">
      <c r="A3093">
        <f>Input!A3093</f>
        <v/>
      </c>
      <c r="B3093">
        <f>IF(ISNUMBER(Input!B3093),IF(AND(Input!B3093&gt;=20,Input!B3093&lt;=700),Input!B3093,""),"")</f>
        <v/>
      </c>
      <c r="C3093">
        <f>IF(B3093="","",INT(A3093))</f>
        <v/>
      </c>
      <c r="D3093">
        <f>IF(B3093="","",HOUR(A3093))</f>
        <v/>
      </c>
      <c r="E3093">
        <f>IF(B3093="","",IF(INPUT!$I$1="","",IF(C3093&lt;(INT(INPUT!$I$1)-INPUT!$I$2),"Off Meds",IF(C3093&lt;=(INT(INPUT!$I$1)+INPUT!$I$2),"Washout","On Meds"))))</f>
        <v/>
      </c>
      <c r="F3093">
        <f>IF(B3093="","",1.509*(LN(B3093)^1.084-5.381))</f>
        <v/>
      </c>
      <c r="G3093">
        <f>IF(F3093="","",IF(F3093&lt;0,10*F3093^2,0))</f>
        <v/>
      </c>
      <c r="H3093">
        <f>IF(F3093="","",IF(F3093&gt;0,10*F3093^2,0))</f>
        <v/>
      </c>
    </row>
    <row r="3094">
      <c r="A3094">
        <f>Input!A3094</f>
        <v/>
      </c>
      <c r="B3094">
        <f>IF(ISNUMBER(Input!B3094),IF(AND(Input!B3094&gt;=20,Input!B3094&lt;=700),Input!B3094,""),"")</f>
        <v/>
      </c>
      <c r="C3094">
        <f>IF(B3094="","",INT(A3094))</f>
        <v/>
      </c>
      <c r="D3094">
        <f>IF(B3094="","",HOUR(A3094))</f>
        <v/>
      </c>
      <c r="E3094">
        <f>IF(B3094="","",IF(INPUT!$I$1="","",IF(C3094&lt;(INT(INPUT!$I$1)-INPUT!$I$2),"Off Meds",IF(C3094&lt;=(INT(INPUT!$I$1)+INPUT!$I$2),"Washout","On Meds"))))</f>
        <v/>
      </c>
      <c r="F3094">
        <f>IF(B3094="","",1.509*(LN(B3094)^1.084-5.381))</f>
        <v/>
      </c>
      <c r="G3094">
        <f>IF(F3094="","",IF(F3094&lt;0,10*F3094^2,0))</f>
        <v/>
      </c>
      <c r="H3094">
        <f>IF(F3094="","",IF(F3094&gt;0,10*F3094^2,0))</f>
        <v/>
      </c>
    </row>
    <row r="3095">
      <c r="A3095">
        <f>Input!A3095</f>
        <v/>
      </c>
      <c r="B3095">
        <f>IF(ISNUMBER(Input!B3095),IF(AND(Input!B3095&gt;=20,Input!B3095&lt;=700),Input!B3095,""),"")</f>
        <v/>
      </c>
      <c r="C3095">
        <f>IF(B3095="","",INT(A3095))</f>
        <v/>
      </c>
      <c r="D3095">
        <f>IF(B3095="","",HOUR(A3095))</f>
        <v/>
      </c>
      <c r="E3095">
        <f>IF(B3095="","",IF(INPUT!$I$1="","",IF(C3095&lt;(INT(INPUT!$I$1)-INPUT!$I$2),"Off Meds",IF(C3095&lt;=(INT(INPUT!$I$1)+INPUT!$I$2),"Washout","On Meds"))))</f>
        <v/>
      </c>
      <c r="F3095">
        <f>IF(B3095="","",1.509*(LN(B3095)^1.084-5.381))</f>
        <v/>
      </c>
      <c r="G3095">
        <f>IF(F3095="","",IF(F3095&lt;0,10*F3095^2,0))</f>
        <v/>
      </c>
      <c r="H3095">
        <f>IF(F3095="","",IF(F3095&gt;0,10*F3095^2,0))</f>
        <v/>
      </c>
    </row>
    <row r="3096">
      <c r="A3096">
        <f>Input!A3096</f>
        <v/>
      </c>
      <c r="B3096">
        <f>IF(ISNUMBER(Input!B3096),IF(AND(Input!B3096&gt;=20,Input!B3096&lt;=700),Input!B3096,""),"")</f>
        <v/>
      </c>
      <c r="C3096">
        <f>IF(B3096="","",INT(A3096))</f>
        <v/>
      </c>
      <c r="D3096">
        <f>IF(B3096="","",HOUR(A3096))</f>
        <v/>
      </c>
      <c r="E3096">
        <f>IF(B3096="","",IF(INPUT!$I$1="","",IF(C3096&lt;(INT(INPUT!$I$1)-INPUT!$I$2),"Off Meds",IF(C3096&lt;=(INT(INPUT!$I$1)+INPUT!$I$2),"Washout","On Meds"))))</f>
        <v/>
      </c>
      <c r="F3096">
        <f>IF(B3096="","",1.509*(LN(B3096)^1.084-5.381))</f>
        <v/>
      </c>
      <c r="G3096">
        <f>IF(F3096="","",IF(F3096&lt;0,10*F3096^2,0))</f>
        <v/>
      </c>
      <c r="H3096">
        <f>IF(F3096="","",IF(F3096&gt;0,10*F3096^2,0))</f>
        <v/>
      </c>
    </row>
    <row r="3097">
      <c r="A3097">
        <f>Input!A3097</f>
        <v/>
      </c>
      <c r="B3097">
        <f>IF(ISNUMBER(Input!B3097),IF(AND(Input!B3097&gt;=20,Input!B3097&lt;=700),Input!B3097,""),"")</f>
        <v/>
      </c>
      <c r="C3097">
        <f>IF(B3097="","",INT(A3097))</f>
        <v/>
      </c>
      <c r="D3097">
        <f>IF(B3097="","",HOUR(A3097))</f>
        <v/>
      </c>
      <c r="E3097">
        <f>IF(B3097="","",IF(INPUT!$I$1="","",IF(C3097&lt;(INT(INPUT!$I$1)-INPUT!$I$2),"Off Meds",IF(C3097&lt;=(INT(INPUT!$I$1)+INPUT!$I$2),"Washout","On Meds"))))</f>
        <v/>
      </c>
      <c r="F3097">
        <f>IF(B3097="","",1.509*(LN(B3097)^1.084-5.381))</f>
        <v/>
      </c>
      <c r="G3097">
        <f>IF(F3097="","",IF(F3097&lt;0,10*F3097^2,0))</f>
        <v/>
      </c>
      <c r="H3097">
        <f>IF(F3097="","",IF(F3097&gt;0,10*F3097^2,0))</f>
        <v/>
      </c>
    </row>
    <row r="3098">
      <c r="A3098">
        <f>Input!A3098</f>
        <v/>
      </c>
      <c r="B3098">
        <f>IF(ISNUMBER(Input!B3098),IF(AND(Input!B3098&gt;=20,Input!B3098&lt;=700),Input!B3098,""),"")</f>
        <v/>
      </c>
      <c r="C3098">
        <f>IF(B3098="","",INT(A3098))</f>
        <v/>
      </c>
      <c r="D3098">
        <f>IF(B3098="","",HOUR(A3098))</f>
        <v/>
      </c>
      <c r="E3098">
        <f>IF(B3098="","",IF(INPUT!$I$1="","",IF(C3098&lt;(INT(INPUT!$I$1)-INPUT!$I$2),"Off Meds",IF(C3098&lt;=(INT(INPUT!$I$1)+INPUT!$I$2),"Washout","On Meds"))))</f>
        <v/>
      </c>
      <c r="F3098">
        <f>IF(B3098="","",1.509*(LN(B3098)^1.084-5.381))</f>
        <v/>
      </c>
      <c r="G3098">
        <f>IF(F3098="","",IF(F3098&lt;0,10*F3098^2,0))</f>
        <v/>
      </c>
      <c r="H3098">
        <f>IF(F3098="","",IF(F3098&gt;0,10*F3098^2,0))</f>
        <v/>
      </c>
    </row>
    <row r="3099">
      <c r="A3099">
        <f>Input!A3099</f>
        <v/>
      </c>
      <c r="B3099">
        <f>IF(ISNUMBER(Input!B3099),IF(AND(Input!B3099&gt;=20,Input!B3099&lt;=700),Input!B3099,""),"")</f>
        <v/>
      </c>
      <c r="C3099">
        <f>IF(B3099="","",INT(A3099))</f>
        <v/>
      </c>
      <c r="D3099">
        <f>IF(B3099="","",HOUR(A3099))</f>
        <v/>
      </c>
      <c r="E3099">
        <f>IF(B3099="","",IF(INPUT!$I$1="","",IF(C3099&lt;(INT(INPUT!$I$1)-INPUT!$I$2),"Off Meds",IF(C3099&lt;=(INT(INPUT!$I$1)+INPUT!$I$2),"Washout","On Meds"))))</f>
        <v/>
      </c>
      <c r="F3099">
        <f>IF(B3099="","",1.509*(LN(B3099)^1.084-5.381))</f>
        <v/>
      </c>
      <c r="G3099">
        <f>IF(F3099="","",IF(F3099&lt;0,10*F3099^2,0))</f>
        <v/>
      </c>
      <c r="H3099">
        <f>IF(F3099="","",IF(F3099&gt;0,10*F3099^2,0))</f>
        <v/>
      </c>
    </row>
    <row r="3100">
      <c r="A3100">
        <f>Input!A3100</f>
        <v/>
      </c>
      <c r="B3100">
        <f>IF(ISNUMBER(Input!B3100),IF(AND(Input!B3100&gt;=20,Input!B3100&lt;=700),Input!B3100,""),"")</f>
        <v/>
      </c>
      <c r="C3100">
        <f>IF(B3100="","",INT(A3100))</f>
        <v/>
      </c>
      <c r="D3100">
        <f>IF(B3100="","",HOUR(A3100))</f>
        <v/>
      </c>
      <c r="E3100">
        <f>IF(B3100="","",IF(INPUT!$I$1="","",IF(C3100&lt;(INT(INPUT!$I$1)-INPUT!$I$2),"Off Meds",IF(C3100&lt;=(INT(INPUT!$I$1)+INPUT!$I$2),"Washout","On Meds"))))</f>
        <v/>
      </c>
      <c r="F3100">
        <f>IF(B3100="","",1.509*(LN(B3100)^1.084-5.381))</f>
        <v/>
      </c>
      <c r="G3100">
        <f>IF(F3100="","",IF(F3100&lt;0,10*F3100^2,0))</f>
        <v/>
      </c>
      <c r="H3100">
        <f>IF(F3100="","",IF(F3100&gt;0,10*F3100^2,0))</f>
        <v/>
      </c>
    </row>
    <row r="3101">
      <c r="A3101">
        <f>Input!A3101</f>
        <v/>
      </c>
      <c r="B3101">
        <f>IF(ISNUMBER(Input!B3101),IF(AND(Input!B3101&gt;=20,Input!B3101&lt;=700),Input!B3101,""),"")</f>
        <v/>
      </c>
      <c r="C3101">
        <f>IF(B3101="","",INT(A3101))</f>
        <v/>
      </c>
      <c r="D3101">
        <f>IF(B3101="","",HOUR(A3101))</f>
        <v/>
      </c>
      <c r="E3101">
        <f>IF(B3101="","",IF(INPUT!$I$1="","",IF(C3101&lt;(INT(INPUT!$I$1)-INPUT!$I$2),"Off Meds",IF(C3101&lt;=(INT(INPUT!$I$1)+INPUT!$I$2),"Washout","On Meds"))))</f>
        <v/>
      </c>
      <c r="F3101">
        <f>IF(B3101="","",1.509*(LN(B3101)^1.084-5.381))</f>
        <v/>
      </c>
      <c r="G3101">
        <f>IF(F3101="","",IF(F3101&lt;0,10*F3101^2,0))</f>
        <v/>
      </c>
      <c r="H3101">
        <f>IF(F3101="","",IF(F3101&gt;0,10*F3101^2,0))</f>
        <v/>
      </c>
    </row>
    <row r="3102">
      <c r="A3102">
        <f>Input!A3102</f>
        <v/>
      </c>
      <c r="B3102">
        <f>IF(ISNUMBER(Input!B3102),IF(AND(Input!B3102&gt;=20,Input!B3102&lt;=700),Input!B3102,""),"")</f>
        <v/>
      </c>
      <c r="C3102">
        <f>IF(B3102="","",INT(A3102))</f>
        <v/>
      </c>
      <c r="D3102">
        <f>IF(B3102="","",HOUR(A3102))</f>
        <v/>
      </c>
      <c r="E3102">
        <f>IF(B3102="","",IF(INPUT!$I$1="","",IF(C3102&lt;(INT(INPUT!$I$1)-INPUT!$I$2),"Off Meds",IF(C3102&lt;=(INT(INPUT!$I$1)+INPUT!$I$2),"Washout","On Meds"))))</f>
        <v/>
      </c>
      <c r="F3102">
        <f>IF(B3102="","",1.509*(LN(B3102)^1.084-5.381))</f>
        <v/>
      </c>
      <c r="G3102">
        <f>IF(F3102="","",IF(F3102&lt;0,10*F3102^2,0))</f>
        <v/>
      </c>
      <c r="H3102">
        <f>IF(F3102="","",IF(F3102&gt;0,10*F3102^2,0))</f>
        <v/>
      </c>
    </row>
    <row r="3103">
      <c r="A3103">
        <f>Input!A3103</f>
        <v/>
      </c>
      <c r="B3103">
        <f>IF(ISNUMBER(Input!B3103),IF(AND(Input!B3103&gt;=20,Input!B3103&lt;=700),Input!B3103,""),"")</f>
        <v/>
      </c>
      <c r="C3103">
        <f>IF(B3103="","",INT(A3103))</f>
        <v/>
      </c>
      <c r="D3103">
        <f>IF(B3103="","",HOUR(A3103))</f>
        <v/>
      </c>
      <c r="E3103">
        <f>IF(B3103="","",IF(INPUT!$I$1="","",IF(C3103&lt;(INT(INPUT!$I$1)-INPUT!$I$2),"Off Meds",IF(C3103&lt;=(INT(INPUT!$I$1)+INPUT!$I$2),"Washout","On Meds"))))</f>
        <v/>
      </c>
      <c r="F3103">
        <f>IF(B3103="","",1.509*(LN(B3103)^1.084-5.381))</f>
        <v/>
      </c>
      <c r="G3103">
        <f>IF(F3103="","",IF(F3103&lt;0,10*F3103^2,0))</f>
        <v/>
      </c>
      <c r="H3103">
        <f>IF(F3103="","",IF(F3103&gt;0,10*F3103^2,0))</f>
        <v/>
      </c>
    </row>
    <row r="3104">
      <c r="A3104">
        <f>Input!A3104</f>
        <v/>
      </c>
      <c r="B3104">
        <f>IF(ISNUMBER(Input!B3104),IF(AND(Input!B3104&gt;=20,Input!B3104&lt;=700),Input!B3104,""),"")</f>
        <v/>
      </c>
      <c r="C3104">
        <f>IF(B3104="","",INT(A3104))</f>
        <v/>
      </c>
      <c r="D3104">
        <f>IF(B3104="","",HOUR(A3104))</f>
        <v/>
      </c>
      <c r="E3104">
        <f>IF(B3104="","",IF(INPUT!$I$1="","",IF(C3104&lt;(INT(INPUT!$I$1)-INPUT!$I$2),"Off Meds",IF(C3104&lt;=(INT(INPUT!$I$1)+INPUT!$I$2),"Washout","On Meds"))))</f>
        <v/>
      </c>
      <c r="F3104">
        <f>IF(B3104="","",1.509*(LN(B3104)^1.084-5.381))</f>
        <v/>
      </c>
      <c r="G3104">
        <f>IF(F3104="","",IF(F3104&lt;0,10*F3104^2,0))</f>
        <v/>
      </c>
      <c r="H3104">
        <f>IF(F3104="","",IF(F3104&gt;0,10*F3104^2,0))</f>
        <v/>
      </c>
    </row>
    <row r="3105">
      <c r="A3105">
        <f>Input!A3105</f>
        <v/>
      </c>
      <c r="B3105">
        <f>IF(ISNUMBER(Input!B3105),IF(AND(Input!B3105&gt;=20,Input!B3105&lt;=700),Input!B3105,""),"")</f>
        <v/>
      </c>
      <c r="C3105">
        <f>IF(B3105="","",INT(A3105))</f>
        <v/>
      </c>
      <c r="D3105">
        <f>IF(B3105="","",HOUR(A3105))</f>
        <v/>
      </c>
      <c r="E3105">
        <f>IF(B3105="","",IF(INPUT!$I$1="","",IF(C3105&lt;(INT(INPUT!$I$1)-INPUT!$I$2),"Off Meds",IF(C3105&lt;=(INT(INPUT!$I$1)+INPUT!$I$2),"Washout","On Meds"))))</f>
        <v/>
      </c>
      <c r="F3105">
        <f>IF(B3105="","",1.509*(LN(B3105)^1.084-5.381))</f>
        <v/>
      </c>
      <c r="G3105">
        <f>IF(F3105="","",IF(F3105&lt;0,10*F3105^2,0))</f>
        <v/>
      </c>
      <c r="H3105">
        <f>IF(F3105="","",IF(F3105&gt;0,10*F3105^2,0))</f>
        <v/>
      </c>
    </row>
    <row r="3106">
      <c r="A3106">
        <f>Input!A3106</f>
        <v/>
      </c>
      <c r="B3106">
        <f>IF(ISNUMBER(Input!B3106),IF(AND(Input!B3106&gt;=20,Input!B3106&lt;=700),Input!B3106,""),"")</f>
        <v/>
      </c>
      <c r="C3106">
        <f>IF(B3106="","",INT(A3106))</f>
        <v/>
      </c>
      <c r="D3106">
        <f>IF(B3106="","",HOUR(A3106))</f>
        <v/>
      </c>
      <c r="E3106">
        <f>IF(B3106="","",IF(INPUT!$I$1="","",IF(C3106&lt;(INT(INPUT!$I$1)-INPUT!$I$2),"Off Meds",IF(C3106&lt;=(INT(INPUT!$I$1)+INPUT!$I$2),"Washout","On Meds"))))</f>
        <v/>
      </c>
      <c r="F3106">
        <f>IF(B3106="","",1.509*(LN(B3106)^1.084-5.381))</f>
        <v/>
      </c>
      <c r="G3106">
        <f>IF(F3106="","",IF(F3106&lt;0,10*F3106^2,0))</f>
        <v/>
      </c>
      <c r="H3106">
        <f>IF(F3106="","",IF(F3106&gt;0,10*F3106^2,0))</f>
        <v/>
      </c>
    </row>
    <row r="3107">
      <c r="A3107">
        <f>Input!A3107</f>
        <v/>
      </c>
      <c r="B3107">
        <f>IF(ISNUMBER(Input!B3107),IF(AND(Input!B3107&gt;=20,Input!B3107&lt;=700),Input!B3107,""),"")</f>
        <v/>
      </c>
      <c r="C3107">
        <f>IF(B3107="","",INT(A3107))</f>
        <v/>
      </c>
      <c r="D3107">
        <f>IF(B3107="","",HOUR(A3107))</f>
        <v/>
      </c>
      <c r="E3107">
        <f>IF(B3107="","",IF(INPUT!$I$1="","",IF(C3107&lt;(INT(INPUT!$I$1)-INPUT!$I$2),"Off Meds",IF(C3107&lt;=(INT(INPUT!$I$1)+INPUT!$I$2),"Washout","On Meds"))))</f>
        <v/>
      </c>
      <c r="F3107">
        <f>IF(B3107="","",1.509*(LN(B3107)^1.084-5.381))</f>
        <v/>
      </c>
      <c r="G3107">
        <f>IF(F3107="","",IF(F3107&lt;0,10*F3107^2,0))</f>
        <v/>
      </c>
      <c r="H3107">
        <f>IF(F3107="","",IF(F3107&gt;0,10*F3107^2,0))</f>
        <v/>
      </c>
    </row>
    <row r="3108">
      <c r="A3108">
        <f>Input!A3108</f>
        <v/>
      </c>
      <c r="B3108">
        <f>IF(ISNUMBER(Input!B3108),IF(AND(Input!B3108&gt;=20,Input!B3108&lt;=700),Input!B3108,""),"")</f>
        <v/>
      </c>
      <c r="C3108">
        <f>IF(B3108="","",INT(A3108))</f>
        <v/>
      </c>
      <c r="D3108">
        <f>IF(B3108="","",HOUR(A3108))</f>
        <v/>
      </c>
      <c r="E3108">
        <f>IF(B3108="","",IF(INPUT!$I$1="","",IF(C3108&lt;(INT(INPUT!$I$1)-INPUT!$I$2),"Off Meds",IF(C3108&lt;=(INT(INPUT!$I$1)+INPUT!$I$2),"Washout","On Meds"))))</f>
        <v/>
      </c>
      <c r="F3108">
        <f>IF(B3108="","",1.509*(LN(B3108)^1.084-5.381))</f>
        <v/>
      </c>
      <c r="G3108">
        <f>IF(F3108="","",IF(F3108&lt;0,10*F3108^2,0))</f>
        <v/>
      </c>
      <c r="H3108">
        <f>IF(F3108="","",IF(F3108&gt;0,10*F3108^2,0))</f>
        <v/>
      </c>
    </row>
    <row r="3109">
      <c r="A3109">
        <f>Input!A3109</f>
        <v/>
      </c>
      <c r="B3109">
        <f>IF(ISNUMBER(Input!B3109),IF(AND(Input!B3109&gt;=20,Input!B3109&lt;=700),Input!B3109,""),"")</f>
        <v/>
      </c>
      <c r="C3109">
        <f>IF(B3109="","",INT(A3109))</f>
        <v/>
      </c>
      <c r="D3109">
        <f>IF(B3109="","",HOUR(A3109))</f>
        <v/>
      </c>
      <c r="E3109">
        <f>IF(B3109="","",IF(INPUT!$I$1="","",IF(C3109&lt;(INT(INPUT!$I$1)-INPUT!$I$2),"Off Meds",IF(C3109&lt;=(INT(INPUT!$I$1)+INPUT!$I$2),"Washout","On Meds"))))</f>
        <v/>
      </c>
      <c r="F3109">
        <f>IF(B3109="","",1.509*(LN(B3109)^1.084-5.381))</f>
        <v/>
      </c>
      <c r="G3109">
        <f>IF(F3109="","",IF(F3109&lt;0,10*F3109^2,0))</f>
        <v/>
      </c>
      <c r="H3109">
        <f>IF(F3109="","",IF(F3109&gt;0,10*F3109^2,0))</f>
        <v/>
      </c>
    </row>
    <row r="3110">
      <c r="A3110">
        <f>Input!A3110</f>
        <v/>
      </c>
      <c r="B3110">
        <f>IF(ISNUMBER(Input!B3110),IF(AND(Input!B3110&gt;=20,Input!B3110&lt;=700),Input!B3110,""),"")</f>
        <v/>
      </c>
      <c r="C3110">
        <f>IF(B3110="","",INT(A3110))</f>
        <v/>
      </c>
      <c r="D3110">
        <f>IF(B3110="","",HOUR(A3110))</f>
        <v/>
      </c>
      <c r="E3110">
        <f>IF(B3110="","",IF(INPUT!$I$1="","",IF(C3110&lt;(INT(INPUT!$I$1)-INPUT!$I$2),"Off Meds",IF(C3110&lt;=(INT(INPUT!$I$1)+INPUT!$I$2),"Washout","On Meds"))))</f>
        <v/>
      </c>
      <c r="F3110">
        <f>IF(B3110="","",1.509*(LN(B3110)^1.084-5.381))</f>
        <v/>
      </c>
      <c r="G3110">
        <f>IF(F3110="","",IF(F3110&lt;0,10*F3110^2,0))</f>
        <v/>
      </c>
      <c r="H3110">
        <f>IF(F3110="","",IF(F3110&gt;0,10*F3110^2,0))</f>
        <v/>
      </c>
    </row>
    <row r="3111">
      <c r="A3111">
        <f>Input!A3111</f>
        <v/>
      </c>
      <c r="B3111">
        <f>IF(ISNUMBER(Input!B3111),IF(AND(Input!B3111&gt;=20,Input!B3111&lt;=700),Input!B3111,""),"")</f>
        <v/>
      </c>
      <c r="C3111">
        <f>IF(B3111="","",INT(A3111))</f>
        <v/>
      </c>
      <c r="D3111">
        <f>IF(B3111="","",HOUR(A3111))</f>
        <v/>
      </c>
      <c r="E3111">
        <f>IF(B3111="","",IF(INPUT!$I$1="","",IF(C3111&lt;(INT(INPUT!$I$1)-INPUT!$I$2),"Off Meds",IF(C3111&lt;=(INT(INPUT!$I$1)+INPUT!$I$2),"Washout","On Meds"))))</f>
        <v/>
      </c>
      <c r="F3111">
        <f>IF(B3111="","",1.509*(LN(B3111)^1.084-5.381))</f>
        <v/>
      </c>
      <c r="G3111">
        <f>IF(F3111="","",IF(F3111&lt;0,10*F3111^2,0))</f>
        <v/>
      </c>
      <c r="H3111">
        <f>IF(F3111="","",IF(F3111&gt;0,10*F3111^2,0))</f>
        <v/>
      </c>
    </row>
    <row r="3112">
      <c r="A3112">
        <f>Input!A3112</f>
        <v/>
      </c>
      <c r="B3112">
        <f>IF(ISNUMBER(Input!B3112),IF(AND(Input!B3112&gt;=20,Input!B3112&lt;=700),Input!B3112,""),"")</f>
        <v/>
      </c>
      <c r="C3112">
        <f>IF(B3112="","",INT(A3112))</f>
        <v/>
      </c>
      <c r="D3112">
        <f>IF(B3112="","",HOUR(A3112))</f>
        <v/>
      </c>
      <c r="E3112">
        <f>IF(B3112="","",IF(INPUT!$I$1="","",IF(C3112&lt;(INT(INPUT!$I$1)-INPUT!$I$2),"Off Meds",IF(C3112&lt;=(INT(INPUT!$I$1)+INPUT!$I$2),"Washout","On Meds"))))</f>
        <v/>
      </c>
      <c r="F3112">
        <f>IF(B3112="","",1.509*(LN(B3112)^1.084-5.381))</f>
        <v/>
      </c>
      <c r="G3112">
        <f>IF(F3112="","",IF(F3112&lt;0,10*F3112^2,0))</f>
        <v/>
      </c>
      <c r="H3112">
        <f>IF(F3112="","",IF(F3112&gt;0,10*F3112^2,0))</f>
        <v/>
      </c>
    </row>
    <row r="3113">
      <c r="A3113">
        <f>Input!A3113</f>
        <v/>
      </c>
      <c r="B3113">
        <f>IF(ISNUMBER(Input!B3113),IF(AND(Input!B3113&gt;=20,Input!B3113&lt;=700),Input!B3113,""),"")</f>
        <v/>
      </c>
      <c r="C3113">
        <f>IF(B3113="","",INT(A3113))</f>
        <v/>
      </c>
      <c r="D3113">
        <f>IF(B3113="","",HOUR(A3113))</f>
        <v/>
      </c>
      <c r="E3113">
        <f>IF(B3113="","",IF(INPUT!$I$1="","",IF(C3113&lt;(INT(INPUT!$I$1)-INPUT!$I$2),"Off Meds",IF(C3113&lt;=(INT(INPUT!$I$1)+INPUT!$I$2),"Washout","On Meds"))))</f>
        <v/>
      </c>
      <c r="F3113">
        <f>IF(B3113="","",1.509*(LN(B3113)^1.084-5.381))</f>
        <v/>
      </c>
      <c r="G3113">
        <f>IF(F3113="","",IF(F3113&lt;0,10*F3113^2,0))</f>
        <v/>
      </c>
      <c r="H3113">
        <f>IF(F3113="","",IF(F3113&gt;0,10*F3113^2,0))</f>
        <v/>
      </c>
    </row>
    <row r="3114">
      <c r="A3114">
        <f>Input!A3114</f>
        <v/>
      </c>
      <c r="B3114">
        <f>IF(ISNUMBER(Input!B3114),IF(AND(Input!B3114&gt;=20,Input!B3114&lt;=700),Input!B3114,""),"")</f>
        <v/>
      </c>
      <c r="C3114">
        <f>IF(B3114="","",INT(A3114))</f>
        <v/>
      </c>
      <c r="D3114">
        <f>IF(B3114="","",HOUR(A3114))</f>
        <v/>
      </c>
      <c r="E3114">
        <f>IF(B3114="","",IF(INPUT!$I$1="","",IF(C3114&lt;(INT(INPUT!$I$1)-INPUT!$I$2),"Off Meds",IF(C3114&lt;=(INT(INPUT!$I$1)+INPUT!$I$2),"Washout","On Meds"))))</f>
        <v/>
      </c>
      <c r="F3114">
        <f>IF(B3114="","",1.509*(LN(B3114)^1.084-5.381))</f>
        <v/>
      </c>
      <c r="G3114">
        <f>IF(F3114="","",IF(F3114&lt;0,10*F3114^2,0))</f>
        <v/>
      </c>
      <c r="H3114">
        <f>IF(F3114="","",IF(F3114&gt;0,10*F3114^2,0))</f>
        <v/>
      </c>
    </row>
    <row r="3115">
      <c r="A3115">
        <f>Input!A3115</f>
        <v/>
      </c>
      <c r="B3115">
        <f>IF(ISNUMBER(Input!B3115),IF(AND(Input!B3115&gt;=20,Input!B3115&lt;=700),Input!B3115,""),"")</f>
        <v/>
      </c>
      <c r="C3115">
        <f>IF(B3115="","",INT(A3115))</f>
        <v/>
      </c>
      <c r="D3115">
        <f>IF(B3115="","",HOUR(A3115))</f>
        <v/>
      </c>
      <c r="E3115">
        <f>IF(B3115="","",IF(INPUT!$I$1="","",IF(C3115&lt;(INT(INPUT!$I$1)-INPUT!$I$2),"Off Meds",IF(C3115&lt;=(INT(INPUT!$I$1)+INPUT!$I$2),"Washout","On Meds"))))</f>
        <v/>
      </c>
      <c r="F3115">
        <f>IF(B3115="","",1.509*(LN(B3115)^1.084-5.381))</f>
        <v/>
      </c>
      <c r="G3115">
        <f>IF(F3115="","",IF(F3115&lt;0,10*F3115^2,0))</f>
        <v/>
      </c>
      <c r="H3115">
        <f>IF(F3115="","",IF(F3115&gt;0,10*F3115^2,0))</f>
        <v/>
      </c>
    </row>
    <row r="3116">
      <c r="A3116">
        <f>Input!A3116</f>
        <v/>
      </c>
      <c r="B3116">
        <f>IF(ISNUMBER(Input!B3116),IF(AND(Input!B3116&gt;=20,Input!B3116&lt;=700),Input!B3116,""),"")</f>
        <v/>
      </c>
      <c r="C3116">
        <f>IF(B3116="","",INT(A3116))</f>
        <v/>
      </c>
      <c r="D3116">
        <f>IF(B3116="","",HOUR(A3116))</f>
        <v/>
      </c>
      <c r="E3116">
        <f>IF(B3116="","",IF(INPUT!$I$1="","",IF(C3116&lt;(INT(INPUT!$I$1)-INPUT!$I$2),"Off Meds",IF(C3116&lt;=(INT(INPUT!$I$1)+INPUT!$I$2),"Washout","On Meds"))))</f>
        <v/>
      </c>
      <c r="F3116">
        <f>IF(B3116="","",1.509*(LN(B3116)^1.084-5.381))</f>
        <v/>
      </c>
      <c r="G3116">
        <f>IF(F3116="","",IF(F3116&lt;0,10*F3116^2,0))</f>
        <v/>
      </c>
      <c r="H3116">
        <f>IF(F3116="","",IF(F3116&gt;0,10*F3116^2,0))</f>
        <v/>
      </c>
    </row>
    <row r="3117">
      <c r="A3117">
        <f>Input!A3117</f>
        <v/>
      </c>
      <c r="B3117">
        <f>IF(ISNUMBER(Input!B3117),IF(AND(Input!B3117&gt;=20,Input!B3117&lt;=700),Input!B3117,""),"")</f>
        <v/>
      </c>
      <c r="C3117">
        <f>IF(B3117="","",INT(A3117))</f>
        <v/>
      </c>
      <c r="D3117">
        <f>IF(B3117="","",HOUR(A3117))</f>
        <v/>
      </c>
      <c r="E3117">
        <f>IF(B3117="","",IF(INPUT!$I$1="","",IF(C3117&lt;(INT(INPUT!$I$1)-INPUT!$I$2),"Off Meds",IF(C3117&lt;=(INT(INPUT!$I$1)+INPUT!$I$2),"Washout","On Meds"))))</f>
        <v/>
      </c>
      <c r="F3117">
        <f>IF(B3117="","",1.509*(LN(B3117)^1.084-5.381))</f>
        <v/>
      </c>
      <c r="G3117">
        <f>IF(F3117="","",IF(F3117&lt;0,10*F3117^2,0))</f>
        <v/>
      </c>
      <c r="H3117">
        <f>IF(F3117="","",IF(F3117&gt;0,10*F3117^2,0))</f>
        <v/>
      </c>
    </row>
    <row r="3118">
      <c r="A3118">
        <f>Input!A3118</f>
        <v/>
      </c>
      <c r="B3118">
        <f>IF(ISNUMBER(Input!B3118),IF(AND(Input!B3118&gt;=20,Input!B3118&lt;=700),Input!B3118,""),"")</f>
        <v/>
      </c>
      <c r="C3118">
        <f>IF(B3118="","",INT(A3118))</f>
        <v/>
      </c>
      <c r="D3118">
        <f>IF(B3118="","",HOUR(A3118))</f>
        <v/>
      </c>
      <c r="E3118">
        <f>IF(B3118="","",IF(INPUT!$I$1="","",IF(C3118&lt;(INT(INPUT!$I$1)-INPUT!$I$2),"Off Meds",IF(C3118&lt;=(INT(INPUT!$I$1)+INPUT!$I$2),"Washout","On Meds"))))</f>
        <v/>
      </c>
      <c r="F3118">
        <f>IF(B3118="","",1.509*(LN(B3118)^1.084-5.381))</f>
        <v/>
      </c>
      <c r="G3118">
        <f>IF(F3118="","",IF(F3118&lt;0,10*F3118^2,0))</f>
        <v/>
      </c>
      <c r="H3118">
        <f>IF(F3118="","",IF(F3118&gt;0,10*F3118^2,0))</f>
        <v/>
      </c>
    </row>
    <row r="3119">
      <c r="A3119">
        <f>Input!A3119</f>
        <v/>
      </c>
      <c r="B3119">
        <f>IF(ISNUMBER(Input!B3119),IF(AND(Input!B3119&gt;=20,Input!B3119&lt;=700),Input!B3119,""),"")</f>
        <v/>
      </c>
      <c r="C3119">
        <f>IF(B3119="","",INT(A3119))</f>
        <v/>
      </c>
      <c r="D3119">
        <f>IF(B3119="","",HOUR(A3119))</f>
        <v/>
      </c>
      <c r="E3119">
        <f>IF(B3119="","",IF(INPUT!$I$1="","",IF(C3119&lt;(INT(INPUT!$I$1)-INPUT!$I$2),"Off Meds",IF(C3119&lt;=(INT(INPUT!$I$1)+INPUT!$I$2),"Washout","On Meds"))))</f>
        <v/>
      </c>
      <c r="F3119">
        <f>IF(B3119="","",1.509*(LN(B3119)^1.084-5.381))</f>
        <v/>
      </c>
      <c r="G3119">
        <f>IF(F3119="","",IF(F3119&lt;0,10*F3119^2,0))</f>
        <v/>
      </c>
      <c r="H3119">
        <f>IF(F3119="","",IF(F3119&gt;0,10*F3119^2,0))</f>
        <v/>
      </c>
    </row>
    <row r="3120">
      <c r="A3120">
        <f>Input!A3120</f>
        <v/>
      </c>
      <c r="B3120">
        <f>IF(ISNUMBER(Input!B3120),IF(AND(Input!B3120&gt;=20,Input!B3120&lt;=700),Input!B3120,""),"")</f>
        <v/>
      </c>
      <c r="C3120">
        <f>IF(B3120="","",INT(A3120))</f>
        <v/>
      </c>
      <c r="D3120">
        <f>IF(B3120="","",HOUR(A3120))</f>
        <v/>
      </c>
      <c r="E3120">
        <f>IF(B3120="","",IF(INPUT!$I$1="","",IF(C3120&lt;(INT(INPUT!$I$1)-INPUT!$I$2),"Off Meds",IF(C3120&lt;=(INT(INPUT!$I$1)+INPUT!$I$2),"Washout","On Meds"))))</f>
        <v/>
      </c>
      <c r="F3120">
        <f>IF(B3120="","",1.509*(LN(B3120)^1.084-5.381))</f>
        <v/>
      </c>
      <c r="G3120">
        <f>IF(F3120="","",IF(F3120&lt;0,10*F3120^2,0))</f>
        <v/>
      </c>
      <c r="H3120">
        <f>IF(F3120="","",IF(F3120&gt;0,10*F3120^2,0))</f>
        <v/>
      </c>
    </row>
    <row r="3121">
      <c r="A3121">
        <f>Input!A3121</f>
        <v/>
      </c>
      <c r="B3121">
        <f>IF(ISNUMBER(Input!B3121),IF(AND(Input!B3121&gt;=20,Input!B3121&lt;=700),Input!B3121,""),"")</f>
        <v/>
      </c>
      <c r="C3121">
        <f>IF(B3121="","",INT(A3121))</f>
        <v/>
      </c>
      <c r="D3121">
        <f>IF(B3121="","",HOUR(A3121))</f>
        <v/>
      </c>
      <c r="E3121">
        <f>IF(B3121="","",IF(INPUT!$I$1="","",IF(C3121&lt;(INT(INPUT!$I$1)-INPUT!$I$2),"Off Meds",IF(C3121&lt;=(INT(INPUT!$I$1)+INPUT!$I$2),"Washout","On Meds"))))</f>
        <v/>
      </c>
      <c r="F3121">
        <f>IF(B3121="","",1.509*(LN(B3121)^1.084-5.381))</f>
        <v/>
      </c>
      <c r="G3121">
        <f>IF(F3121="","",IF(F3121&lt;0,10*F3121^2,0))</f>
        <v/>
      </c>
      <c r="H3121">
        <f>IF(F3121="","",IF(F3121&gt;0,10*F3121^2,0))</f>
        <v/>
      </c>
    </row>
    <row r="3122">
      <c r="A3122">
        <f>Input!A3122</f>
        <v/>
      </c>
      <c r="B3122">
        <f>IF(ISNUMBER(Input!B3122),IF(AND(Input!B3122&gt;=20,Input!B3122&lt;=700),Input!B3122,""),"")</f>
        <v/>
      </c>
      <c r="C3122">
        <f>IF(B3122="","",INT(A3122))</f>
        <v/>
      </c>
      <c r="D3122">
        <f>IF(B3122="","",HOUR(A3122))</f>
        <v/>
      </c>
      <c r="E3122">
        <f>IF(B3122="","",IF(INPUT!$I$1="","",IF(C3122&lt;(INT(INPUT!$I$1)-INPUT!$I$2),"Off Meds",IF(C3122&lt;=(INT(INPUT!$I$1)+INPUT!$I$2),"Washout","On Meds"))))</f>
        <v/>
      </c>
      <c r="F3122">
        <f>IF(B3122="","",1.509*(LN(B3122)^1.084-5.381))</f>
        <v/>
      </c>
      <c r="G3122">
        <f>IF(F3122="","",IF(F3122&lt;0,10*F3122^2,0))</f>
        <v/>
      </c>
      <c r="H3122">
        <f>IF(F3122="","",IF(F3122&gt;0,10*F3122^2,0))</f>
        <v/>
      </c>
    </row>
    <row r="3123">
      <c r="A3123">
        <f>Input!A3123</f>
        <v/>
      </c>
      <c r="B3123">
        <f>IF(ISNUMBER(Input!B3123),IF(AND(Input!B3123&gt;=20,Input!B3123&lt;=700),Input!B3123,""),"")</f>
        <v/>
      </c>
      <c r="C3123">
        <f>IF(B3123="","",INT(A3123))</f>
        <v/>
      </c>
      <c r="D3123">
        <f>IF(B3123="","",HOUR(A3123))</f>
        <v/>
      </c>
      <c r="E3123">
        <f>IF(B3123="","",IF(INPUT!$I$1="","",IF(C3123&lt;(INT(INPUT!$I$1)-INPUT!$I$2),"Off Meds",IF(C3123&lt;=(INT(INPUT!$I$1)+INPUT!$I$2),"Washout","On Meds"))))</f>
        <v/>
      </c>
      <c r="F3123">
        <f>IF(B3123="","",1.509*(LN(B3123)^1.084-5.381))</f>
        <v/>
      </c>
      <c r="G3123">
        <f>IF(F3123="","",IF(F3123&lt;0,10*F3123^2,0))</f>
        <v/>
      </c>
      <c r="H3123">
        <f>IF(F3123="","",IF(F3123&gt;0,10*F3123^2,0))</f>
        <v/>
      </c>
    </row>
    <row r="3124">
      <c r="A3124">
        <f>Input!A3124</f>
        <v/>
      </c>
      <c r="B3124">
        <f>IF(ISNUMBER(Input!B3124),IF(AND(Input!B3124&gt;=20,Input!B3124&lt;=700),Input!B3124,""),"")</f>
        <v/>
      </c>
      <c r="C3124">
        <f>IF(B3124="","",INT(A3124))</f>
        <v/>
      </c>
      <c r="D3124">
        <f>IF(B3124="","",HOUR(A3124))</f>
        <v/>
      </c>
      <c r="E3124">
        <f>IF(B3124="","",IF(INPUT!$I$1="","",IF(C3124&lt;(INT(INPUT!$I$1)-INPUT!$I$2),"Off Meds",IF(C3124&lt;=(INT(INPUT!$I$1)+INPUT!$I$2),"Washout","On Meds"))))</f>
        <v/>
      </c>
      <c r="F3124">
        <f>IF(B3124="","",1.509*(LN(B3124)^1.084-5.381))</f>
        <v/>
      </c>
      <c r="G3124">
        <f>IF(F3124="","",IF(F3124&lt;0,10*F3124^2,0))</f>
        <v/>
      </c>
      <c r="H3124">
        <f>IF(F3124="","",IF(F3124&gt;0,10*F3124^2,0))</f>
        <v/>
      </c>
    </row>
    <row r="3125">
      <c r="A3125">
        <f>Input!A3125</f>
        <v/>
      </c>
      <c r="B3125">
        <f>IF(ISNUMBER(Input!B3125),IF(AND(Input!B3125&gt;=20,Input!B3125&lt;=700),Input!B3125,""),"")</f>
        <v/>
      </c>
      <c r="C3125">
        <f>IF(B3125="","",INT(A3125))</f>
        <v/>
      </c>
      <c r="D3125">
        <f>IF(B3125="","",HOUR(A3125))</f>
        <v/>
      </c>
      <c r="E3125">
        <f>IF(B3125="","",IF(INPUT!$I$1="","",IF(C3125&lt;(INT(INPUT!$I$1)-INPUT!$I$2),"Off Meds",IF(C3125&lt;=(INT(INPUT!$I$1)+INPUT!$I$2),"Washout","On Meds"))))</f>
        <v/>
      </c>
      <c r="F3125">
        <f>IF(B3125="","",1.509*(LN(B3125)^1.084-5.381))</f>
        <v/>
      </c>
      <c r="G3125">
        <f>IF(F3125="","",IF(F3125&lt;0,10*F3125^2,0))</f>
        <v/>
      </c>
      <c r="H3125">
        <f>IF(F3125="","",IF(F3125&gt;0,10*F3125^2,0))</f>
        <v/>
      </c>
    </row>
    <row r="3126">
      <c r="A3126">
        <f>Input!A3126</f>
        <v/>
      </c>
      <c r="B3126">
        <f>IF(ISNUMBER(Input!B3126),IF(AND(Input!B3126&gt;=20,Input!B3126&lt;=700),Input!B3126,""),"")</f>
        <v/>
      </c>
      <c r="C3126">
        <f>IF(B3126="","",INT(A3126))</f>
        <v/>
      </c>
      <c r="D3126">
        <f>IF(B3126="","",HOUR(A3126))</f>
        <v/>
      </c>
      <c r="E3126">
        <f>IF(B3126="","",IF(INPUT!$I$1="","",IF(C3126&lt;(INT(INPUT!$I$1)-INPUT!$I$2),"Off Meds",IF(C3126&lt;=(INT(INPUT!$I$1)+INPUT!$I$2),"Washout","On Meds"))))</f>
        <v/>
      </c>
      <c r="F3126">
        <f>IF(B3126="","",1.509*(LN(B3126)^1.084-5.381))</f>
        <v/>
      </c>
      <c r="G3126">
        <f>IF(F3126="","",IF(F3126&lt;0,10*F3126^2,0))</f>
        <v/>
      </c>
      <c r="H3126">
        <f>IF(F3126="","",IF(F3126&gt;0,10*F3126^2,0))</f>
        <v/>
      </c>
    </row>
    <row r="3127">
      <c r="A3127">
        <f>Input!A3127</f>
        <v/>
      </c>
      <c r="B3127">
        <f>IF(ISNUMBER(Input!B3127),IF(AND(Input!B3127&gt;=20,Input!B3127&lt;=700),Input!B3127,""),"")</f>
        <v/>
      </c>
      <c r="C3127">
        <f>IF(B3127="","",INT(A3127))</f>
        <v/>
      </c>
      <c r="D3127">
        <f>IF(B3127="","",HOUR(A3127))</f>
        <v/>
      </c>
      <c r="E3127">
        <f>IF(B3127="","",IF(INPUT!$I$1="","",IF(C3127&lt;(INT(INPUT!$I$1)-INPUT!$I$2),"Off Meds",IF(C3127&lt;=(INT(INPUT!$I$1)+INPUT!$I$2),"Washout","On Meds"))))</f>
        <v/>
      </c>
      <c r="F3127">
        <f>IF(B3127="","",1.509*(LN(B3127)^1.084-5.381))</f>
        <v/>
      </c>
      <c r="G3127">
        <f>IF(F3127="","",IF(F3127&lt;0,10*F3127^2,0))</f>
        <v/>
      </c>
      <c r="H3127">
        <f>IF(F3127="","",IF(F3127&gt;0,10*F3127^2,0))</f>
        <v/>
      </c>
    </row>
    <row r="3128">
      <c r="A3128">
        <f>Input!A3128</f>
        <v/>
      </c>
      <c r="B3128">
        <f>IF(ISNUMBER(Input!B3128),IF(AND(Input!B3128&gt;=20,Input!B3128&lt;=700),Input!B3128,""),"")</f>
        <v/>
      </c>
      <c r="C3128">
        <f>IF(B3128="","",INT(A3128))</f>
        <v/>
      </c>
      <c r="D3128">
        <f>IF(B3128="","",HOUR(A3128))</f>
        <v/>
      </c>
      <c r="E3128">
        <f>IF(B3128="","",IF(INPUT!$I$1="","",IF(C3128&lt;(INT(INPUT!$I$1)-INPUT!$I$2),"Off Meds",IF(C3128&lt;=(INT(INPUT!$I$1)+INPUT!$I$2),"Washout","On Meds"))))</f>
        <v/>
      </c>
      <c r="F3128">
        <f>IF(B3128="","",1.509*(LN(B3128)^1.084-5.381))</f>
        <v/>
      </c>
      <c r="G3128">
        <f>IF(F3128="","",IF(F3128&lt;0,10*F3128^2,0))</f>
        <v/>
      </c>
      <c r="H3128">
        <f>IF(F3128="","",IF(F3128&gt;0,10*F3128^2,0))</f>
        <v/>
      </c>
    </row>
    <row r="3129">
      <c r="A3129">
        <f>Input!A3129</f>
        <v/>
      </c>
      <c r="B3129">
        <f>IF(ISNUMBER(Input!B3129),IF(AND(Input!B3129&gt;=20,Input!B3129&lt;=700),Input!B3129,""),"")</f>
        <v/>
      </c>
      <c r="C3129">
        <f>IF(B3129="","",INT(A3129))</f>
        <v/>
      </c>
      <c r="D3129">
        <f>IF(B3129="","",HOUR(A3129))</f>
        <v/>
      </c>
      <c r="E3129">
        <f>IF(B3129="","",IF(INPUT!$I$1="","",IF(C3129&lt;(INT(INPUT!$I$1)-INPUT!$I$2),"Off Meds",IF(C3129&lt;=(INT(INPUT!$I$1)+INPUT!$I$2),"Washout","On Meds"))))</f>
        <v/>
      </c>
      <c r="F3129">
        <f>IF(B3129="","",1.509*(LN(B3129)^1.084-5.381))</f>
        <v/>
      </c>
      <c r="G3129">
        <f>IF(F3129="","",IF(F3129&lt;0,10*F3129^2,0))</f>
        <v/>
      </c>
      <c r="H3129">
        <f>IF(F3129="","",IF(F3129&gt;0,10*F3129^2,0))</f>
        <v/>
      </c>
    </row>
    <row r="3130">
      <c r="A3130">
        <f>Input!A3130</f>
        <v/>
      </c>
      <c r="B3130">
        <f>IF(ISNUMBER(Input!B3130),IF(AND(Input!B3130&gt;=20,Input!B3130&lt;=700),Input!B3130,""),"")</f>
        <v/>
      </c>
      <c r="C3130">
        <f>IF(B3130="","",INT(A3130))</f>
        <v/>
      </c>
      <c r="D3130">
        <f>IF(B3130="","",HOUR(A3130))</f>
        <v/>
      </c>
      <c r="E3130">
        <f>IF(B3130="","",IF(INPUT!$I$1="","",IF(C3130&lt;(INT(INPUT!$I$1)-INPUT!$I$2),"Off Meds",IF(C3130&lt;=(INT(INPUT!$I$1)+INPUT!$I$2),"Washout","On Meds"))))</f>
        <v/>
      </c>
      <c r="F3130">
        <f>IF(B3130="","",1.509*(LN(B3130)^1.084-5.381))</f>
        <v/>
      </c>
      <c r="G3130">
        <f>IF(F3130="","",IF(F3130&lt;0,10*F3130^2,0))</f>
        <v/>
      </c>
      <c r="H3130">
        <f>IF(F3130="","",IF(F3130&gt;0,10*F3130^2,0))</f>
        <v/>
      </c>
    </row>
    <row r="3131">
      <c r="A3131">
        <f>Input!A3131</f>
        <v/>
      </c>
      <c r="B3131">
        <f>IF(ISNUMBER(Input!B3131),IF(AND(Input!B3131&gt;=20,Input!B3131&lt;=700),Input!B3131,""),"")</f>
        <v/>
      </c>
      <c r="C3131">
        <f>IF(B3131="","",INT(A3131))</f>
        <v/>
      </c>
      <c r="D3131">
        <f>IF(B3131="","",HOUR(A3131))</f>
        <v/>
      </c>
      <c r="E3131">
        <f>IF(B3131="","",IF(INPUT!$I$1="","",IF(C3131&lt;(INT(INPUT!$I$1)-INPUT!$I$2),"Off Meds",IF(C3131&lt;=(INT(INPUT!$I$1)+INPUT!$I$2),"Washout","On Meds"))))</f>
        <v/>
      </c>
      <c r="F3131">
        <f>IF(B3131="","",1.509*(LN(B3131)^1.084-5.381))</f>
        <v/>
      </c>
      <c r="G3131">
        <f>IF(F3131="","",IF(F3131&lt;0,10*F3131^2,0))</f>
        <v/>
      </c>
      <c r="H3131">
        <f>IF(F3131="","",IF(F3131&gt;0,10*F3131^2,0))</f>
        <v/>
      </c>
    </row>
    <row r="3132">
      <c r="A3132">
        <f>Input!A3132</f>
        <v/>
      </c>
      <c r="B3132">
        <f>IF(ISNUMBER(Input!B3132),IF(AND(Input!B3132&gt;=20,Input!B3132&lt;=700),Input!B3132,""),"")</f>
        <v/>
      </c>
      <c r="C3132">
        <f>IF(B3132="","",INT(A3132))</f>
        <v/>
      </c>
      <c r="D3132">
        <f>IF(B3132="","",HOUR(A3132))</f>
        <v/>
      </c>
      <c r="E3132">
        <f>IF(B3132="","",IF(INPUT!$I$1="","",IF(C3132&lt;(INT(INPUT!$I$1)-INPUT!$I$2),"Off Meds",IF(C3132&lt;=(INT(INPUT!$I$1)+INPUT!$I$2),"Washout","On Meds"))))</f>
        <v/>
      </c>
      <c r="F3132">
        <f>IF(B3132="","",1.509*(LN(B3132)^1.084-5.381))</f>
        <v/>
      </c>
      <c r="G3132">
        <f>IF(F3132="","",IF(F3132&lt;0,10*F3132^2,0))</f>
        <v/>
      </c>
      <c r="H3132">
        <f>IF(F3132="","",IF(F3132&gt;0,10*F3132^2,0))</f>
        <v/>
      </c>
    </row>
    <row r="3133">
      <c r="A3133">
        <f>Input!A3133</f>
        <v/>
      </c>
      <c r="B3133">
        <f>IF(ISNUMBER(Input!B3133),IF(AND(Input!B3133&gt;=20,Input!B3133&lt;=700),Input!B3133,""),"")</f>
        <v/>
      </c>
      <c r="C3133">
        <f>IF(B3133="","",INT(A3133))</f>
        <v/>
      </c>
      <c r="D3133">
        <f>IF(B3133="","",HOUR(A3133))</f>
        <v/>
      </c>
      <c r="E3133">
        <f>IF(B3133="","",IF(INPUT!$I$1="","",IF(C3133&lt;(INT(INPUT!$I$1)-INPUT!$I$2),"Off Meds",IF(C3133&lt;=(INT(INPUT!$I$1)+INPUT!$I$2),"Washout","On Meds"))))</f>
        <v/>
      </c>
      <c r="F3133">
        <f>IF(B3133="","",1.509*(LN(B3133)^1.084-5.381))</f>
        <v/>
      </c>
      <c r="G3133">
        <f>IF(F3133="","",IF(F3133&lt;0,10*F3133^2,0))</f>
        <v/>
      </c>
      <c r="H3133">
        <f>IF(F3133="","",IF(F3133&gt;0,10*F3133^2,0))</f>
        <v/>
      </c>
    </row>
    <row r="3134">
      <c r="A3134">
        <f>Input!A3134</f>
        <v/>
      </c>
      <c r="B3134">
        <f>IF(ISNUMBER(Input!B3134),IF(AND(Input!B3134&gt;=20,Input!B3134&lt;=700),Input!B3134,""),"")</f>
        <v/>
      </c>
      <c r="C3134">
        <f>IF(B3134="","",INT(A3134))</f>
        <v/>
      </c>
      <c r="D3134">
        <f>IF(B3134="","",HOUR(A3134))</f>
        <v/>
      </c>
      <c r="E3134">
        <f>IF(B3134="","",IF(INPUT!$I$1="","",IF(C3134&lt;(INT(INPUT!$I$1)-INPUT!$I$2),"Off Meds",IF(C3134&lt;=(INT(INPUT!$I$1)+INPUT!$I$2),"Washout","On Meds"))))</f>
        <v/>
      </c>
      <c r="F3134">
        <f>IF(B3134="","",1.509*(LN(B3134)^1.084-5.381))</f>
        <v/>
      </c>
      <c r="G3134">
        <f>IF(F3134="","",IF(F3134&lt;0,10*F3134^2,0))</f>
        <v/>
      </c>
      <c r="H3134">
        <f>IF(F3134="","",IF(F3134&gt;0,10*F3134^2,0))</f>
        <v/>
      </c>
    </row>
    <row r="3135">
      <c r="A3135">
        <f>Input!A3135</f>
        <v/>
      </c>
      <c r="B3135">
        <f>IF(ISNUMBER(Input!B3135),IF(AND(Input!B3135&gt;=20,Input!B3135&lt;=700),Input!B3135,""),"")</f>
        <v/>
      </c>
      <c r="C3135">
        <f>IF(B3135="","",INT(A3135))</f>
        <v/>
      </c>
      <c r="D3135">
        <f>IF(B3135="","",HOUR(A3135))</f>
        <v/>
      </c>
      <c r="E3135">
        <f>IF(B3135="","",IF(INPUT!$I$1="","",IF(C3135&lt;(INT(INPUT!$I$1)-INPUT!$I$2),"Off Meds",IF(C3135&lt;=(INT(INPUT!$I$1)+INPUT!$I$2),"Washout","On Meds"))))</f>
        <v/>
      </c>
      <c r="F3135">
        <f>IF(B3135="","",1.509*(LN(B3135)^1.084-5.381))</f>
        <v/>
      </c>
      <c r="G3135">
        <f>IF(F3135="","",IF(F3135&lt;0,10*F3135^2,0))</f>
        <v/>
      </c>
      <c r="H3135">
        <f>IF(F3135="","",IF(F3135&gt;0,10*F3135^2,0))</f>
        <v/>
      </c>
    </row>
    <row r="3136">
      <c r="A3136">
        <f>Input!A3136</f>
        <v/>
      </c>
      <c r="B3136">
        <f>IF(ISNUMBER(Input!B3136),IF(AND(Input!B3136&gt;=20,Input!B3136&lt;=700),Input!B3136,""),"")</f>
        <v/>
      </c>
      <c r="C3136">
        <f>IF(B3136="","",INT(A3136))</f>
        <v/>
      </c>
      <c r="D3136">
        <f>IF(B3136="","",HOUR(A3136))</f>
        <v/>
      </c>
      <c r="E3136">
        <f>IF(B3136="","",IF(INPUT!$I$1="","",IF(C3136&lt;(INT(INPUT!$I$1)-INPUT!$I$2),"Off Meds",IF(C3136&lt;=(INT(INPUT!$I$1)+INPUT!$I$2),"Washout","On Meds"))))</f>
        <v/>
      </c>
      <c r="F3136">
        <f>IF(B3136="","",1.509*(LN(B3136)^1.084-5.381))</f>
        <v/>
      </c>
      <c r="G3136">
        <f>IF(F3136="","",IF(F3136&lt;0,10*F3136^2,0))</f>
        <v/>
      </c>
      <c r="H3136">
        <f>IF(F3136="","",IF(F3136&gt;0,10*F3136^2,0))</f>
        <v/>
      </c>
    </row>
    <row r="3137">
      <c r="A3137">
        <f>Input!A3137</f>
        <v/>
      </c>
      <c r="B3137">
        <f>IF(ISNUMBER(Input!B3137),IF(AND(Input!B3137&gt;=20,Input!B3137&lt;=700),Input!B3137,""),"")</f>
        <v/>
      </c>
      <c r="C3137">
        <f>IF(B3137="","",INT(A3137))</f>
        <v/>
      </c>
      <c r="D3137">
        <f>IF(B3137="","",HOUR(A3137))</f>
        <v/>
      </c>
      <c r="E3137">
        <f>IF(B3137="","",IF(INPUT!$I$1="","",IF(C3137&lt;(INT(INPUT!$I$1)-INPUT!$I$2),"Off Meds",IF(C3137&lt;=(INT(INPUT!$I$1)+INPUT!$I$2),"Washout","On Meds"))))</f>
        <v/>
      </c>
      <c r="F3137">
        <f>IF(B3137="","",1.509*(LN(B3137)^1.084-5.381))</f>
        <v/>
      </c>
      <c r="G3137">
        <f>IF(F3137="","",IF(F3137&lt;0,10*F3137^2,0))</f>
        <v/>
      </c>
      <c r="H3137">
        <f>IF(F3137="","",IF(F3137&gt;0,10*F3137^2,0))</f>
        <v/>
      </c>
    </row>
    <row r="3138">
      <c r="A3138">
        <f>Input!A3138</f>
        <v/>
      </c>
      <c r="B3138">
        <f>IF(ISNUMBER(Input!B3138),IF(AND(Input!B3138&gt;=20,Input!B3138&lt;=700),Input!B3138,""),"")</f>
        <v/>
      </c>
      <c r="C3138">
        <f>IF(B3138="","",INT(A3138))</f>
        <v/>
      </c>
      <c r="D3138">
        <f>IF(B3138="","",HOUR(A3138))</f>
        <v/>
      </c>
      <c r="E3138">
        <f>IF(B3138="","",IF(INPUT!$I$1="","",IF(C3138&lt;(INT(INPUT!$I$1)-INPUT!$I$2),"Off Meds",IF(C3138&lt;=(INT(INPUT!$I$1)+INPUT!$I$2),"Washout","On Meds"))))</f>
        <v/>
      </c>
      <c r="F3138">
        <f>IF(B3138="","",1.509*(LN(B3138)^1.084-5.381))</f>
        <v/>
      </c>
      <c r="G3138">
        <f>IF(F3138="","",IF(F3138&lt;0,10*F3138^2,0))</f>
        <v/>
      </c>
      <c r="H3138">
        <f>IF(F3138="","",IF(F3138&gt;0,10*F3138^2,0))</f>
        <v/>
      </c>
    </row>
    <row r="3139">
      <c r="A3139">
        <f>Input!A3139</f>
        <v/>
      </c>
      <c r="B3139">
        <f>IF(ISNUMBER(Input!B3139),IF(AND(Input!B3139&gt;=20,Input!B3139&lt;=700),Input!B3139,""),"")</f>
        <v/>
      </c>
      <c r="C3139">
        <f>IF(B3139="","",INT(A3139))</f>
        <v/>
      </c>
      <c r="D3139">
        <f>IF(B3139="","",HOUR(A3139))</f>
        <v/>
      </c>
      <c r="E3139">
        <f>IF(B3139="","",IF(INPUT!$I$1="","",IF(C3139&lt;(INT(INPUT!$I$1)-INPUT!$I$2),"Off Meds",IF(C3139&lt;=(INT(INPUT!$I$1)+INPUT!$I$2),"Washout","On Meds"))))</f>
        <v/>
      </c>
      <c r="F3139">
        <f>IF(B3139="","",1.509*(LN(B3139)^1.084-5.381))</f>
        <v/>
      </c>
      <c r="G3139">
        <f>IF(F3139="","",IF(F3139&lt;0,10*F3139^2,0))</f>
        <v/>
      </c>
      <c r="H3139">
        <f>IF(F3139="","",IF(F3139&gt;0,10*F3139^2,0))</f>
        <v/>
      </c>
    </row>
    <row r="3140">
      <c r="A3140">
        <f>Input!A3140</f>
        <v/>
      </c>
      <c r="B3140">
        <f>IF(ISNUMBER(Input!B3140),IF(AND(Input!B3140&gt;=20,Input!B3140&lt;=700),Input!B3140,""),"")</f>
        <v/>
      </c>
      <c r="C3140">
        <f>IF(B3140="","",INT(A3140))</f>
        <v/>
      </c>
      <c r="D3140">
        <f>IF(B3140="","",HOUR(A3140))</f>
        <v/>
      </c>
      <c r="E3140">
        <f>IF(B3140="","",IF(INPUT!$I$1="","",IF(C3140&lt;(INT(INPUT!$I$1)-INPUT!$I$2),"Off Meds",IF(C3140&lt;=(INT(INPUT!$I$1)+INPUT!$I$2),"Washout","On Meds"))))</f>
        <v/>
      </c>
      <c r="F3140">
        <f>IF(B3140="","",1.509*(LN(B3140)^1.084-5.381))</f>
        <v/>
      </c>
      <c r="G3140">
        <f>IF(F3140="","",IF(F3140&lt;0,10*F3140^2,0))</f>
        <v/>
      </c>
      <c r="H3140">
        <f>IF(F3140="","",IF(F3140&gt;0,10*F3140^2,0))</f>
        <v/>
      </c>
    </row>
    <row r="3141">
      <c r="A3141">
        <f>Input!A3141</f>
        <v/>
      </c>
      <c r="B3141">
        <f>IF(ISNUMBER(Input!B3141),IF(AND(Input!B3141&gt;=20,Input!B3141&lt;=700),Input!B3141,""),"")</f>
        <v/>
      </c>
      <c r="C3141">
        <f>IF(B3141="","",INT(A3141))</f>
        <v/>
      </c>
      <c r="D3141">
        <f>IF(B3141="","",HOUR(A3141))</f>
        <v/>
      </c>
      <c r="E3141">
        <f>IF(B3141="","",IF(INPUT!$I$1="","",IF(C3141&lt;(INT(INPUT!$I$1)-INPUT!$I$2),"Off Meds",IF(C3141&lt;=(INT(INPUT!$I$1)+INPUT!$I$2),"Washout","On Meds"))))</f>
        <v/>
      </c>
      <c r="F3141">
        <f>IF(B3141="","",1.509*(LN(B3141)^1.084-5.381))</f>
        <v/>
      </c>
      <c r="G3141">
        <f>IF(F3141="","",IF(F3141&lt;0,10*F3141^2,0))</f>
        <v/>
      </c>
      <c r="H3141">
        <f>IF(F3141="","",IF(F3141&gt;0,10*F3141^2,0))</f>
        <v/>
      </c>
    </row>
    <row r="3142">
      <c r="A3142">
        <f>Input!A3142</f>
        <v/>
      </c>
      <c r="B3142">
        <f>IF(ISNUMBER(Input!B3142),IF(AND(Input!B3142&gt;=20,Input!B3142&lt;=700),Input!B3142,""),"")</f>
        <v/>
      </c>
      <c r="C3142">
        <f>IF(B3142="","",INT(A3142))</f>
        <v/>
      </c>
      <c r="D3142">
        <f>IF(B3142="","",HOUR(A3142))</f>
        <v/>
      </c>
      <c r="E3142">
        <f>IF(B3142="","",IF(INPUT!$I$1="","",IF(C3142&lt;(INT(INPUT!$I$1)-INPUT!$I$2),"Off Meds",IF(C3142&lt;=(INT(INPUT!$I$1)+INPUT!$I$2),"Washout","On Meds"))))</f>
        <v/>
      </c>
      <c r="F3142">
        <f>IF(B3142="","",1.509*(LN(B3142)^1.084-5.381))</f>
        <v/>
      </c>
      <c r="G3142">
        <f>IF(F3142="","",IF(F3142&lt;0,10*F3142^2,0))</f>
        <v/>
      </c>
      <c r="H3142">
        <f>IF(F3142="","",IF(F3142&gt;0,10*F3142^2,0))</f>
        <v/>
      </c>
    </row>
    <row r="3143">
      <c r="A3143">
        <f>Input!A3143</f>
        <v/>
      </c>
      <c r="B3143">
        <f>IF(ISNUMBER(Input!B3143),IF(AND(Input!B3143&gt;=20,Input!B3143&lt;=700),Input!B3143,""),"")</f>
        <v/>
      </c>
      <c r="C3143">
        <f>IF(B3143="","",INT(A3143))</f>
        <v/>
      </c>
      <c r="D3143">
        <f>IF(B3143="","",HOUR(A3143))</f>
        <v/>
      </c>
      <c r="E3143">
        <f>IF(B3143="","",IF(INPUT!$I$1="","",IF(C3143&lt;(INT(INPUT!$I$1)-INPUT!$I$2),"Off Meds",IF(C3143&lt;=(INT(INPUT!$I$1)+INPUT!$I$2),"Washout","On Meds"))))</f>
        <v/>
      </c>
      <c r="F3143">
        <f>IF(B3143="","",1.509*(LN(B3143)^1.084-5.381))</f>
        <v/>
      </c>
      <c r="G3143">
        <f>IF(F3143="","",IF(F3143&lt;0,10*F3143^2,0))</f>
        <v/>
      </c>
      <c r="H3143">
        <f>IF(F3143="","",IF(F3143&gt;0,10*F3143^2,0))</f>
        <v/>
      </c>
    </row>
    <row r="3144">
      <c r="A3144">
        <f>Input!A3144</f>
        <v/>
      </c>
      <c r="B3144">
        <f>IF(ISNUMBER(Input!B3144),IF(AND(Input!B3144&gt;=20,Input!B3144&lt;=700),Input!B3144,""),"")</f>
        <v/>
      </c>
      <c r="C3144">
        <f>IF(B3144="","",INT(A3144))</f>
        <v/>
      </c>
      <c r="D3144">
        <f>IF(B3144="","",HOUR(A3144))</f>
        <v/>
      </c>
      <c r="E3144">
        <f>IF(B3144="","",IF(INPUT!$I$1="","",IF(C3144&lt;(INT(INPUT!$I$1)-INPUT!$I$2),"Off Meds",IF(C3144&lt;=(INT(INPUT!$I$1)+INPUT!$I$2),"Washout","On Meds"))))</f>
        <v/>
      </c>
      <c r="F3144">
        <f>IF(B3144="","",1.509*(LN(B3144)^1.084-5.381))</f>
        <v/>
      </c>
      <c r="G3144">
        <f>IF(F3144="","",IF(F3144&lt;0,10*F3144^2,0))</f>
        <v/>
      </c>
      <c r="H3144">
        <f>IF(F3144="","",IF(F3144&gt;0,10*F3144^2,0))</f>
        <v/>
      </c>
    </row>
    <row r="3145">
      <c r="A3145">
        <f>Input!A3145</f>
        <v/>
      </c>
      <c r="B3145">
        <f>IF(ISNUMBER(Input!B3145),IF(AND(Input!B3145&gt;=20,Input!B3145&lt;=700),Input!B3145,""),"")</f>
        <v/>
      </c>
      <c r="C3145">
        <f>IF(B3145="","",INT(A3145))</f>
        <v/>
      </c>
      <c r="D3145">
        <f>IF(B3145="","",HOUR(A3145))</f>
        <v/>
      </c>
      <c r="E3145">
        <f>IF(B3145="","",IF(INPUT!$I$1="","",IF(C3145&lt;(INT(INPUT!$I$1)-INPUT!$I$2),"Off Meds",IF(C3145&lt;=(INT(INPUT!$I$1)+INPUT!$I$2),"Washout","On Meds"))))</f>
        <v/>
      </c>
      <c r="F3145">
        <f>IF(B3145="","",1.509*(LN(B3145)^1.084-5.381))</f>
        <v/>
      </c>
      <c r="G3145">
        <f>IF(F3145="","",IF(F3145&lt;0,10*F3145^2,0))</f>
        <v/>
      </c>
      <c r="H3145">
        <f>IF(F3145="","",IF(F3145&gt;0,10*F3145^2,0))</f>
        <v/>
      </c>
    </row>
    <row r="3146">
      <c r="A3146">
        <f>Input!A3146</f>
        <v/>
      </c>
      <c r="B3146">
        <f>IF(ISNUMBER(Input!B3146),IF(AND(Input!B3146&gt;=20,Input!B3146&lt;=700),Input!B3146,""),"")</f>
        <v/>
      </c>
      <c r="C3146">
        <f>IF(B3146="","",INT(A3146))</f>
        <v/>
      </c>
      <c r="D3146">
        <f>IF(B3146="","",HOUR(A3146))</f>
        <v/>
      </c>
      <c r="E3146">
        <f>IF(B3146="","",IF(INPUT!$I$1="","",IF(C3146&lt;(INT(INPUT!$I$1)-INPUT!$I$2),"Off Meds",IF(C3146&lt;=(INT(INPUT!$I$1)+INPUT!$I$2),"Washout","On Meds"))))</f>
        <v/>
      </c>
      <c r="F3146">
        <f>IF(B3146="","",1.509*(LN(B3146)^1.084-5.381))</f>
        <v/>
      </c>
      <c r="G3146">
        <f>IF(F3146="","",IF(F3146&lt;0,10*F3146^2,0))</f>
        <v/>
      </c>
      <c r="H3146">
        <f>IF(F3146="","",IF(F3146&gt;0,10*F3146^2,0))</f>
        <v/>
      </c>
    </row>
    <row r="3147">
      <c r="A3147">
        <f>Input!A3147</f>
        <v/>
      </c>
      <c r="B3147">
        <f>IF(ISNUMBER(Input!B3147),IF(AND(Input!B3147&gt;=20,Input!B3147&lt;=700),Input!B3147,""),"")</f>
        <v/>
      </c>
      <c r="C3147">
        <f>IF(B3147="","",INT(A3147))</f>
        <v/>
      </c>
      <c r="D3147">
        <f>IF(B3147="","",HOUR(A3147))</f>
        <v/>
      </c>
      <c r="E3147">
        <f>IF(B3147="","",IF(INPUT!$I$1="","",IF(C3147&lt;(INT(INPUT!$I$1)-INPUT!$I$2),"Off Meds",IF(C3147&lt;=(INT(INPUT!$I$1)+INPUT!$I$2),"Washout","On Meds"))))</f>
        <v/>
      </c>
      <c r="F3147">
        <f>IF(B3147="","",1.509*(LN(B3147)^1.084-5.381))</f>
        <v/>
      </c>
      <c r="G3147">
        <f>IF(F3147="","",IF(F3147&lt;0,10*F3147^2,0))</f>
        <v/>
      </c>
      <c r="H3147">
        <f>IF(F3147="","",IF(F3147&gt;0,10*F3147^2,0))</f>
        <v/>
      </c>
    </row>
    <row r="3148">
      <c r="A3148">
        <f>Input!A3148</f>
        <v/>
      </c>
      <c r="B3148">
        <f>IF(ISNUMBER(Input!B3148),IF(AND(Input!B3148&gt;=20,Input!B3148&lt;=700),Input!B3148,""),"")</f>
        <v/>
      </c>
      <c r="C3148">
        <f>IF(B3148="","",INT(A3148))</f>
        <v/>
      </c>
      <c r="D3148">
        <f>IF(B3148="","",HOUR(A3148))</f>
        <v/>
      </c>
      <c r="E3148">
        <f>IF(B3148="","",IF(INPUT!$I$1="","",IF(C3148&lt;(INT(INPUT!$I$1)-INPUT!$I$2),"Off Meds",IF(C3148&lt;=(INT(INPUT!$I$1)+INPUT!$I$2),"Washout","On Meds"))))</f>
        <v/>
      </c>
      <c r="F3148">
        <f>IF(B3148="","",1.509*(LN(B3148)^1.084-5.381))</f>
        <v/>
      </c>
      <c r="G3148">
        <f>IF(F3148="","",IF(F3148&lt;0,10*F3148^2,0))</f>
        <v/>
      </c>
      <c r="H3148">
        <f>IF(F3148="","",IF(F3148&gt;0,10*F3148^2,0))</f>
        <v/>
      </c>
    </row>
    <row r="3149">
      <c r="A3149">
        <f>Input!A3149</f>
        <v/>
      </c>
      <c r="B3149">
        <f>IF(ISNUMBER(Input!B3149),IF(AND(Input!B3149&gt;=20,Input!B3149&lt;=700),Input!B3149,""),"")</f>
        <v/>
      </c>
      <c r="C3149">
        <f>IF(B3149="","",INT(A3149))</f>
        <v/>
      </c>
      <c r="D3149">
        <f>IF(B3149="","",HOUR(A3149))</f>
        <v/>
      </c>
      <c r="E3149">
        <f>IF(B3149="","",IF(INPUT!$I$1="","",IF(C3149&lt;(INT(INPUT!$I$1)-INPUT!$I$2),"Off Meds",IF(C3149&lt;=(INT(INPUT!$I$1)+INPUT!$I$2),"Washout","On Meds"))))</f>
        <v/>
      </c>
      <c r="F3149">
        <f>IF(B3149="","",1.509*(LN(B3149)^1.084-5.381))</f>
        <v/>
      </c>
      <c r="G3149">
        <f>IF(F3149="","",IF(F3149&lt;0,10*F3149^2,0))</f>
        <v/>
      </c>
      <c r="H3149">
        <f>IF(F3149="","",IF(F3149&gt;0,10*F3149^2,0))</f>
        <v/>
      </c>
    </row>
    <row r="3150">
      <c r="A3150">
        <f>Input!A3150</f>
        <v/>
      </c>
      <c r="B3150">
        <f>IF(ISNUMBER(Input!B3150),IF(AND(Input!B3150&gt;=20,Input!B3150&lt;=700),Input!B3150,""),"")</f>
        <v/>
      </c>
      <c r="C3150">
        <f>IF(B3150="","",INT(A3150))</f>
        <v/>
      </c>
      <c r="D3150">
        <f>IF(B3150="","",HOUR(A3150))</f>
        <v/>
      </c>
      <c r="E3150">
        <f>IF(B3150="","",IF(INPUT!$I$1="","",IF(C3150&lt;(INT(INPUT!$I$1)-INPUT!$I$2),"Off Meds",IF(C3150&lt;=(INT(INPUT!$I$1)+INPUT!$I$2),"Washout","On Meds"))))</f>
        <v/>
      </c>
      <c r="F3150">
        <f>IF(B3150="","",1.509*(LN(B3150)^1.084-5.381))</f>
        <v/>
      </c>
      <c r="G3150">
        <f>IF(F3150="","",IF(F3150&lt;0,10*F3150^2,0))</f>
        <v/>
      </c>
      <c r="H3150">
        <f>IF(F3150="","",IF(F3150&gt;0,10*F3150^2,0))</f>
        <v/>
      </c>
    </row>
    <row r="3151">
      <c r="A3151">
        <f>Input!A3151</f>
        <v/>
      </c>
      <c r="B3151">
        <f>IF(ISNUMBER(Input!B3151),IF(AND(Input!B3151&gt;=20,Input!B3151&lt;=700),Input!B3151,""),"")</f>
        <v/>
      </c>
      <c r="C3151">
        <f>IF(B3151="","",INT(A3151))</f>
        <v/>
      </c>
      <c r="D3151">
        <f>IF(B3151="","",HOUR(A3151))</f>
        <v/>
      </c>
      <c r="E3151">
        <f>IF(B3151="","",IF(INPUT!$I$1="","",IF(C3151&lt;(INT(INPUT!$I$1)-INPUT!$I$2),"Off Meds",IF(C3151&lt;=(INT(INPUT!$I$1)+INPUT!$I$2),"Washout","On Meds"))))</f>
        <v/>
      </c>
      <c r="F3151">
        <f>IF(B3151="","",1.509*(LN(B3151)^1.084-5.381))</f>
        <v/>
      </c>
      <c r="G3151">
        <f>IF(F3151="","",IF(F3151&lt;0,10*F3151^2,0))</f>
        <v/>
      </c>
      <c r="H3151">
        <f>IF(F3151="","",IF(F3151&gt;0,10*F3151^2,0))</f>
        <v/>
      </c>
    </row>
    <row r="3152">
      <c r="A3152">
        <f>Input!A3152</f>
        <v/>
      </c>
      <c r="B3152">
        <f>IF(ISNUMBER(Input!B3152),IF(AND(Input!B3152&gt;=20,Input!B3152&lt;=700),Input!B3152,""),"")</f>
        <v/>
      </c>
      <c r="C3152">
        <f>IF(B3152="","",INT(A3152))</f>
        <v/>
      </c>
      <c r="D3152">
        <f>IF(B3152="","",HOUR(A3152))</f>
        <v/>
      </c>
      <c r="E3152">
        <f>IF(B3152="","",IF(INPUT!$I$1="","",IF(C3152&lt;(INT(INPUT!$I$1)-INPUT!$I$2),"Off Meds",IF(C3152&lt;=(INT(INPUT!$I$1)+INPUT!$I$2),"Washout","On Meds"))))</f>
        <v/>
      </c>
      <c r="F3152">
        <f>IF(B3152="","",1.509*(LN(B3152)^1.084-5.381))</f>
        <v/>
      </c>
      <c r="G3152">
        <f>IF(F3152="","",IF(F3152&lt;0,10*F3152^2,0))</f>
        <v/>
      </c>
      <c r="H3152">
        <f>IF(F3152="","",IF(F3152&gt;0,10*F3152^2,0))</f>
        <v/>
      </c>
    </row>
    <row r="3153">
      <c r="A3153">
        <f>Input!A3153</f>
        <v/>
      </c>
      <c r="B3153">
        <f>IF(ISNUMBER(Input!B3153),IF(AND(Input!B3153&gt;=20,Input!B3153&lt;=700),Input!B3153,""),"")</f>
        <v/>
      </c>
      <c r="C3153">
        <f>IF(B3153="","",INT(A3153))</f>
        <v/>
      </c>
      <c r="D3153">
        <f>IF(B3153="","",HOUR(A3153))</f>
        <v/>
      </c>
      <c r="E3153">
        <f>IF(B3153="","",IF(INPUT!$I$1="","",IF(C3153&lt;(INT(INPUT!$I$1)-INPUT!$I$2),"Off Meds",IF(C3153&lt;=(INT(INPUT!$I$1)+INPUT!$I$2),"Washout","On Meds"))))</f>
        <v/>
      </c>
      <c r="F3153">
        <f>IF(B3153="","",1.509*(LN(B3153)^1.084-5.381))</f>
        <v/>
      </c>
      <c r="G3153">
        <f>IF(F3153="","",IF(F3153&lt;0,10*F3153^2,0))</f>
        <v/>
      </c>
      <c r="H3153">
        <f>IF(F3153="","",IF(F3153&gt;0,10*F3153^2,0))</f>
        <v/>
      </c>
    </row>
    <row r="3154">
      <c r="A3154">
        <f>Input!A3154</f>
        <v/>
      </c>
      <c r="B3154">
        <f>IF(ISNUMBER(Input!B3154),IF(AND(Input!B3154&gt;=20,Input!B3154&lt;=700),Input!B3154,""),"")</f>
        <v/>
      </c>
      <c r="C3154">
        <f>IF(B3154="","",INT(A3154))</f>
        <v/>
      </c>
      <c r="D3154">
        <f>IF(B3154="","",HOUR(A3154))</f>
        <v/>
      </c>
      <c r="E3154">
        <f>IF(B3154="","",IF(INPUT!$I$1="","",IF(C3154&lt;(INT(INPUT!$I$1)-INPUT!$I$2),"Off Meds",IF(C3154&lt;=(INT(INPUT!$I$1)+INPUT!$I$2),"Washout","On Meds"))))</f>
        <v/>
      </c>
      <c r="F3154">
        <f>IF(B3154="","",1.509*(LN(B3154)^1.084-5.381))</f>
        <v/>
      </c>
      <c r="G3154">
        <f>IF(F3154="","",IF(F3154&lt;0,10*F3154^2,0))</f>
        <v/>
      </c>
      <c r="H3154">
        <f>IF(F3154="","",IF(F3154&gt;0,10*F3154^2,0))</f>
        <v/>
      </c>
    </row>
    <row r="3155">
      <c r="A3155">
        <f>Input!A3155</f>
        <v/>
      </c>
      <c r="B3155">
        <f>IF(ISNUMBER(Input!B3155),IF(AND(Input!B3155&gt;=20,Input!B3155&lt;=700),Input!B3155,""),"")</f>
        <v/>
      </c>
      <c r="C3155">
        <f>IF(B3155="","",INT(A3155))</f>
        <v/>
      </c>
      <c r="D3155">
        <f>IF(B3155="","",HOUR(A3155))</f>
        <v/>
      </c>
      <c r="E3155">
        <f>IF(B3155="","",IF(INPUT!$I$1="","",IF(C3155&lt;(INT(INPUT!$I$1)-INPUT!$I$2),"Off Meds",IF(C3155&lt;=(INT(INPUT!$I$1)+INPUT!$I$2),"Washout","On Meds"))))</f>
        <v/>
      </c>
      <c r="F3155">
        <f>IF(B3155="","",1.509*(LN(B3155)^1.084-5.381))</f>
        <v/>
      </c>
      <c r="G3155">
        <f>IF(F3155="","",IF(F3155&lt;0,10*F3155^2,0))</f>
        <v/>
      </c>
      <c r="H3155">
        <f>IF(F3155="","",IF(F3155&gt;0,10*F3155^2,0))</f>
        <v/>
      </c>
    </row>
    <row r="3156">
      <c r="A3156">
        <f>Input!A3156</f>
        <v/>
      </c>
      <c r="B3156">
        <f>IF(ISNUMBER(Input!B3156),IF(AND(Input!B3156&gt;=20,Input!B3156&lt;=700),Input!B3156,""),"")</f>
        <v/>
      </c>
      <c r="C3156">
        <f>IF(B3156="","",INT(A3156))</f>
        <v/>
      </c>
      <c r="D3156">
        <f>IF(B3156="","",HOUR(A3156))</f>
        <v/>
      </c>
      <c r="E3156">
        <f>IF(B3156="","",IF(INPUT!$I$1="","",IF(C3156&lt;(INT(INPUT!$I$1)-INPUT!$I$2),"Off Meds",IF(C3156&lt;=(INT(INPUT!$I$1)+INPUT!$I$2),"Washout","On Meds"))))</f>
        <v/>
      </c>
      <c r="F3156">
        <f>IF(B3156="","",1.509*(LN(B3156)^1.084-5.381))</f>
        <v/>
      </c>
      <c r="G3156">
        <f>IF(F3156="","",IF(F3156&lt;0,10*F3156^2,0))</f>
        <v/>
      </c>
      <c r="H3156">
        <f>IF(F3156="","",IF(F3156&gt;0,10*F3156^2,0))</f>
        <v/>
      </c>
    </row>
    <row r="3157">
      <c r="A3157">
        <f>Input!A3157</f>
        <v/>
      </c>
      <c r="B3157">
        <f>IF(ISNUMBER(Input!B3157),IF(AND(Input!B3157&gt;=20,Input!B3157&lt;=700),Input!B3157,""),"")</f>
        <v/>
      </c>
      <c r="C3157">
        <f>IF(B3157="","",INT(A3157))</f>
        <v/>
      </c>
      <c r="D3157">
        <f>IF(B3157="","",HOUR(A3157))</f>
        <v/>
      </c>
      <c r="E3157">
        <f>IF(B3157="","",IF(INPUT!$I$1="","",IF(C3157&lt;(INT(INPUT!$I$1)-INPUT!$I$2),"Off Meds",IF(C3157&lt;=(INT(INPUT!$I$1)+INPUT!$I$2),"Washout","On Meds"))))</f>
        <v/>
      </c>
      <c r="F3157">
        <f>IF(B3157="","",1.509*(LN(B3157)^1.084-5.381))</f>
        <v/>
      </c>
      <c r="G3157">
        <f>IF(F3157="","",IF(F3157&lt;0,10*F3157^2,0))</f>
        <v/>
      </c>
      <c r="H3157">
        <f>IF(F3157="","",IF(F3157&gt;0,10*F3157^2,0))</f>
        <v/>
      </c>
    </row>
    <row r="3158">
      <c r="A3158">
        <f>Input!A3158</f>
        <v/>
      </c>
      <c r="B3158">
        <f>IF(ISNUMBER(Input!B3158),IF(AND(Input!B3158&gt;=20,Input!B3158&lt;=700),Input!B3158,""),"")</f>
        <v/>
      </c>
      <c r="C3158">
        <f>IF(B3158="","",INT(A3158))</f>
        <v/>
      </c>
      <c r="D3158">
        <f>IF(B3158="","",HOUR(A3158))</f>
        <v/>
      </c>
      <c r="E3158">
        <f>IF(B3158="","",IF(INPUT!$I$1="","",IF(C3158&lt;(INT(INPUT!$I$1)-INPUT!$I$2),"Off Meds",IF(C3158&lt;=(INT(INPUT!$I$1)+INPUT!$I$2),"Washout","On Meds"))))</f>
        <v/>
      </c>
      <c r="F3158">
        <f>IF(B3158="","",1.509*(LN(B3158)^1.084-5.381))</f>
        <v/>
      </c>
      <c r="G3158">
        <f>IF(F3158="","",IF(F3158&lt;0,10*F3158^2,0))</f>
        <v/>
      </c>
      <c r="H3158">
        <f>IF(F3158="","",IF(F3158&gt;0,10*F3158^2,0))</f>
        <v/>
      </c>
    </row>
    <row r="3159">
      <c r="A3159">
        <f>Input!A3159</f>
        <v/>
      </c>
      <c r="B3159">
        <f>IF(ISNUMBER(Input!B3159),IF(AND(Input!B3159&gt;=20,Input!B3159&lt;=700),Input!B3159,""),"")</f>
        <v/>
      </c>
      <c r="C3159">
        <f>IF(B3159="","",INT(A3159))</f>
        <v/>
      </c>
      <c r="D3159">
        <f>IF(B3159="","",HOUR(A3159))</f>
        <v/>
      </c>
      <c r="E3159">
        <f>IF(B3159="","",IF(INPUT!$I$1="","",IF(C3159&lt;(INT(INPUT!$I$1)-INPUT!$I$2),"Off Meds",IF(C3159&lt;=(INT(INPUT!$I$1)+INPUT!$I$2),"Washout","On Meds"))))</f>
        <v/>
      </c>
      <c r="F3159">
        <f>IF(B3159="","",1.509*(LN(B3159)^1.084-5.381))</f>
        <v/>
      </c>
      <c r="G3159">
        <f>IF(F3159="","",IF(F3159&lt;0,10*F3159^2,0))</f>
        <v/>
      </c>
      <c r="H3159">
        <f>IF(F3159="","",IF(F3159&gt;0,10*F3159^2,0))</f>
        <v/>
      </c>
    </row>
    <row r="3160">
      <c r="A3160">
        <f>Input!A3160</f>
        <v/>
      </c>
      <c r="B3160">
        <f>IF(ISNUMBER(Input!B3160),IF(AND(Input!B3160&gt;=20,Input!B3160&lt;=700),Input!B3160,""),"")</f>
        <v/>
      </c>
      <c r="C3160">
        <f>IF(B3160="","",INT(A3160))</f>
        <v/>
      </c>
      <c r="D3160">
        <f>IF(B3160="","",HOUR(A3160))</f>
        <v/>
      </c>
      <c r="E3160">
        <f>IF(B3160="","",IF(INPUT!$I$1="","",IF(C3160&lt;(INT(INPUT!$I$1)-INPUT!$I$2),"Off Meds",IF(C3160&lt;=(INT(INPUT!$I$1)+INPUT!$I$2),"Washout","On Meds"))))</f>
        <v/>
      </c>
      <c r="F3160">
        <f>IF(B3160="","",1.509*(LN(B3160)^1.084-5.381))</f>
        <v/>
      </c>
      <c r="G3160">
        <f>IF(F3160="","",IF(F3160&lt;0,10*F3160^2,0))</f>
        <v/>
      </c>
      <c r="H3160">
        <f>IF(F3160="","",IF(F3160&gt;0,10*F3160^2,0))</f>
        <v/>
      </c>
    </row>
    <row r="3161">
      <c r="A3161">
        <f>Input!A3161</f>
        <v/>
      </c>
      <c r="B3161">
        <f>IF(ISNUMBER(Input!B3161),IF(AND(Input!B3161&gt;=20,Input!B3161&lt;=700),Input!B3161,""),"")</f>
        <v/>
      </c>
      <c r="C3161">
        <f>IF(B3161="","",INT(A3161))</f>
        <v/>
      </c>
      <c r="D3161">
        <f>IF(B3161="","",HOUR(A3161))</f>
        <v/>
      </c>
      <c r="E3161">
        <f>IF(B3161="","",IF(INPUT!$I$1="","",IF(C3161&lt;(INT(INPUT!$I$1)-INPUT!$I$2),"Off Meds",IF(C3161&lt;=(INT(INPUT!$I$1)+INPUT!$I$2),"Washout","On Meds"))))</f>
        <v/>
      </c>
      <c r="F3161">
        <f>IF(B3161="","",1.509*(LN(B3161)^1.084-5.381))</f>
        <v/>
      </c>
      <c r="G3161">
        <f>IF(F3161="","",IF(F3161&lt;0,10*F3161^2,0))</f>
        <v/>
      </c>
      <c r="H3161">
        <f>IF(F3161="","",IF(F3161&gt;0,10*F3161^2,0))</f>
        <v/>
      </c>
    </row>
    <row r="3162">
      <c r="A3162">
        <f>Input!A3162</f>
        <v/>
      </c>
      <c r="B3162">
        <f>IF(ISNUMBER(Input!B3162),IF(AND(Input!B3162&gt;=20,Input!B3162&lt;=700),Input!B3162,""),"")</f>
        <v/>
      </c>
      <c r="C3162">
        <f>IF(B3162="","",INT(A3162))</f>
        <v/>
      </c>
      <c r="D3162">
        <f>IF(B3162="","",HOUR(A3162))</f>
        <v/>
      </c>
      <c r="E3162">
        <f>IF(B3162="","",IF(INPUT!$I$1="","",IF(C3162&lt;(INT(INPUT!$I$1)-INPUT!$I$2),"Off Meds",IF(C3162&lt;=(INT(INPUT!$I$1)+INPUT!$I$2),"Washout","On Meds"))))</f>
        <v/>
      </c>
      <c r="F3162">
        <f>IF(B3162="","",1.509*(LN(B3162)^1.084-5.381))</f>
        <v/>
      </c>
      <c r="G3162">
        <f>IF(F3162="","",IF(F3162&lt;0,10*F3162^2,0))</f>
        <v/>
      </c>
      <c r="H3162">
        <f>IF(F3162="","",IF(F3162&gt;0,10*F3162^2,0))</f>
        <v/>
      </c>
    </row>
    <row r="3163">
      <c r="A3163">
        <f>Input!A3163</f>
        <v/>
      </c>
      <c r="B3163">
        <f>IF(ISNUMBER(Input!B3163),IF(AND(Input!B3163&gt;=20,Input!B3163&lt;=700),Input!B3163,""),"")</f>
        <v/>
      </c>
      <c r="C3163">
        <f>IF(B3163="","",INT(A3163))</f>
        <v/>
      </c>
      <c r="D3163">
        <f>IF(B3163="","",HOUR(A3163))</f>
        <v/>
      </c>
      <c r="E3163">
        <f>IF(B3163="","",IF(INPUT!$I$1="","",IF(C3163&lt;(INT(INPUT!$I$1)-INPUT!$I$2),"Off Meds",IF(C3163&lt;=(INT(INPUT!$I$1)+INPUT!$I$2),"Washout","On Meds"))))</f>
        <v/>
      </c>
      <c r="F3163">
        <f>IF(B3163="","",1.509*(LN(B3163)^1.084-5.381))</f>
        <v/>
      </c>
      <c r="G3163">
        <f>IF(F3163="","",IF(F3163&lt;0,10*F3163^2,0))</f>
        <v/>
      </c>
      <c r="H3163">
        <f>IF(F3163="","",IF(F3163&gt;0,10*F3163^2,0))</f>
        <v/>
      </c>
    </row>
    <row r="3164">
      <c r="A3164">
        <f>Input!A3164</f>
        <v/>
      </c>
      <c r="B3164">
        <f>IF(ISNUMBER(Input!B3164),IF(AND(Input!B3164&gt;=20,Input!B3164&lt;=700),Input!B3164,""),"")</f>
        <v/>
      </c>
      <c r="C3164">
        <f>IF(B3164="","",INT(A3164))</f>
        <v/>
      </c>
      <c r="D3164">
        <f>IF(B3164="","",HOUR(A3164))</f>
        <v/>
      </c>
      <c r="E3164">
        <f>IF(B3164="","",IF(INPUT!$I$1="","",IF(C3164&lt;(INT(INPUT!$I$1)-INPUT!$I$2),"Off Meds",IF(C3164&lt;=(INT(INPUT!$I$1)+INPUT!$I$2),"Washout","On Meds"))))</f>
        <v/>
      </c>
      <c r="F3164">
        <f>IF(B3164="","",1.509*(LN(B3164)^1.084-5.381))</f>
        <v/>
      </c>
      <c r="G3164">
        <f>IF(F3164="","",IF(F3164&lt;0,10*F3164^2,0))</f>
        <v/>
      </c>
      <c r="H3164">
        <f>IF(F3164="","",IF(F3164&gt;0,10*F3164^2,0))</f>
        <v/>
      </c>
    </row>
    <row r="3165">
      <c r="A3165">
        <f>Input!A3165</f>
        <v/>
      </c>
      <c r="B3165">
        <f>IF(ISNUMBER(Input!B3165),IF(AND(Input!B3165&gt;=20,Input!B3165&lt;=700),Input!B3165,""),"")</f>
        <v/>
      </c>
      <c r="C3165">
        <f>IF(B3165="","",INT(A3165))</f>
        <v/>
      </c>
      <c r="D3165">
        <f>IF(B3165="","",HOUR(A3165))</f>
        <v/>
      </c>
      <c r="E3165">
        <f>IF(B3165="","",IF(INPUT!$I$1="","",IF(C3165&lt;(INT(INPUT!$I$1)-INPUT!$I$2),"Off Meds",IF(C3165&lt;=(INT(INPUT!$I$1)+INPUT!$I$2),"Washout","On Meds"))))</f>
        <v/>
      </c>
      <c r="F3165">
        <f>IF(B3165="","",1.509*(LN(B3165)^1.084-5.381))</f>
        <v/>
      </c>
      <c r="G3165">
        <f>IF(F3165="","",IF(F3165&lt;0,10*F3165^2,0))</f>
        <v/>
      </c>
      <c r="H3165">
        <f>IF(F3165="","",IF(F3165&gt;0,10*F3165^2,0))</f>
        <v/>
      </c>
    </row>
    <row r="3166">
      <c r="A3166">
        <f>Input!A3166</f>
        <v/>
      </c>
      <c r="B3166">
        <f>IF(ISNUMBER(Input!B3166),IF(AND(Input!B3166&gt;=20,Input!B3166&lt;=700),Input!B3166,""),"")</f>
        <v/>
      </c>
      <c r="C3166">
        <f>IF(B3166="","",INT(A3166))</f>
        <v/>
      </c>
      <c r="D3166">
        <f>IF(B3166="","",HOUR(A3166))</f>
        <v/>
      </c>
      <c r="E3166">
        <f>IF(B3166="","",IF(INPUT!$I$1="","",IF(C3166&lt;(INT(INPUT!$I$1)-INPUT!$I$2),"Off Meds",IF(C3166&lt;=(INT(INPUT!$I$1)+INPUT!$I$2),"Washout","On Meds"))))</f>
        <v/>
      </c>
      <c r="F3166">
        <f>IF(B3166="","",1.509*(LN(B3166)^1.084-5.381))</f>
        <v/>
      </c>
      <c r="G3166">
        <f>IF(F3166="","",IF(F3166&lt;0,10*F3166^2,0))</f>
        <v/>
      </c>
      <c r="H3166">
        <f>IF(F3166="","",IF(F3166&gt;0,10*F3166^2,0))</f>
        <v/>
      </c>
    </row>
    <row r="3167">
      <c r="A3167">
        <f>Input!A3167</f>
        <v/>
      </c>
      <c r="B3167">
        <f>IF(ISNUMBER(Input!B3167),IF(AND(Input!B3167&gt;=20,Input!B3167&lt;=700),Input!B3167,""),"")</f>
        <v/>
      </c>
      <c r="C3167">
        <f>IF(B3167="","",INT(A3167))</f>
        <v/>
      </c>
      <c r="D3167">
        <f>IF(B3167="","",HOUR(A3167))</f>
        <v/>
      </c>
      <c r="E3167">
        <f>IF(B3167="","",IF(INPUT!$I$1="","",IF(C3167&lt;(INT(INPUT!$I$1)-INPUT!$I$2),"Off Meds",IF(C3167&lt;=(INT(INPUT!$I$1)+INPUT!$I$2),"Washout","On Meds"))))</f>
        <v/>
      </c>
      <c r="F3167">
        <f>IF(B3167="","",1.509*(LN(B3167)^1.084-5.381))</f>
        <v/>
      </c>
      <c r="G3167">
        <f>IF(F3167="","",IF(F3167&lt;0,10*F3167^2,0))</f>
        <v/>
      </c>
      <c r="H3167">
        <f>IF(F3167="","",IF(F3167&gt;0,10*F3167^2,0))</f>
        <v/>
      </c>
    </row>
    <row r="3168">
      <c r="A3168">
        <f>Input!A3168</f>
        <v/>
      </c>
      <c r="B3168">
        <f>IF(ISNUMBER(Input!B3168),IF(AND(Input!B3168&gt;=20,Input!B3168&lt;=700),Input!B3168,""),"")</f>
        <v/>
      </c>
      <c r="C3168">
        <f>IF(B3168="","",INT(A3168))</f>
        <v/>
      </c>
      <c r="D3168">
        <f>IF(B3168="","",HOUR(A3168))</f>
        <v/>
      </c>
      <c r="E3168">
        <f>IF(B3168="","",IF(INPUT!$I$1="","",IF(C3168&lt;(INT(INPUT!$I$1)-INPUT!$I$2),"Off Meds",IF(C3168&lt;=(INT(INPUT!$I$1)+INPUT!$I$2),"Washout","On Meds"))))</f>
        <v/>
      </c>
      <c r="F3168">
        <f>IF(B3168="","",1.509*(LN(B3168)^1.084-5.381))</f>
        <v/>
      </c>
      <c r="G3168">
        <f>IF(F3168="","",IF(F3168&lt;0,10*F3168^2,0))</f>
        <v/>
      </c>
      <c r="H3168">
        <f>IF(F3168="","",IF(F3168&gt;0,10*F3168^2,0))</f>
        <v/>
      </c>
    </row>
    <row r="3169">
      <c r="A3169">
        <f>Input!A3169</f>
        <v/>
      </c>
      <c r="B3169">
        <f>IF(ISNUMBER(Input!B3169),IF(AND(Input!B3169&gt;=20,Input!B3169&lt;=700),Input!B3169,""),"")</f>
        <v/>
      </c>
      <c r="C3169">
        <f>IF(B3169="","",INT(A3169))</f>
        <v/>
      </c>
      <c r="D3169">
        <f>IF(B3169="","",HOUR(A3169))</f>
        <v/>
      </c>
      <c r="E3169">
        <f>IF(B3169="","",IF(INPUT!$I$1="","",IF(C3169&lt;(INT(INPUT!$I$1)-INPUT!$I$2),"Off Meds",IF(C3169&lt;=(INT(INPUT!$I$1)+INPUT!$I$2),"Washout","On Meds"))))</f>
        <v/>
      </c>
      <c r="F3169">
        <f>IF(B3169="","",1.509*(LN(B3169)^1.084-5.381))</f>
        <v/>
      </c>
      <c r="G3169">
        <f>IF(F3169="","",IF(F3169&lt;0,10*F3169^2,0))</f>
        <v/>
      </c>
      <c r="H3169">
        <f>IF(F3169="","",IF(F3169&gt;0,10*F3169^2,0))</f>
        <v/>
      </c>
    </row>
    <row r="3170">
      <c r="A3170">
        <f>Input!A3170</f>
        <v/>
      </c>
      <c r="B3170">
        <f>IF(ISNUMBER(Input!B3170),IF(AND(Input!B3170&gt;=20,Input!B3170&lt;=700),Input!B3170,""),"")</f>
        <v/>
      </c>
      <c r="C3170">
        <f>IF(B3170="","",INT(A3170))</f>
        <v/>
      </c>
      <c r="D3170">
        <f>IF(B3170="","",HOUR(A3170))</f>
        <v/>
      </c>
      <c r="E3170">
        <f>IF(B3170="","",IF(INPUT!$I$1="","",IF(C3170&lt;(INT(INPUT!$I$1)-INPUT!$I$2),"Off Meds",IF(C3170&lt;=(INT(INPUT!$I$1)+INPUT!$I$2),"Washout","On Meds"))))</f>
        <v/>
      </c>
      <c r="F3170">
        <f>IF(B3170="","",1.509*(LN(B3170)^1.084-5.381))</f>
        <v/>
      </c>
      <c r="G3170">
        <f>IF(F3170="","",IF(F3170&lt;0,10*F3170^2,0))</f>
        <v/>
      </c>
      <c r="H3170">
        <f>IF(F3170="","",IF(F3170&gt;0,10*F3170^2,0))</f>
        <v/>
      </c>
    </row>
    <row r="3171">
      <c r="A3171">
        <f>Input!A3171</f>
        <v/>
      </c>
      <c r="B3171">
        <f>IF(ISNUMBER(Input!B3171),IF(AND(Input!B3171&gt;=20,Input!B3171&lt;=700),Input!B3171,""),"")</f>
        <v/>
      </c>
      <c r="C3171">
        <f>IF(B3171="","",INT(A3171))</f>
        <v/>
      </c>
      <c r="D3171">
        <f>IF(B3171="","",HOUR(A3171))</f>
        <v/>
      </c>
      <c r="E3171">
        <f>IF(B3171="","",IF(INPUT!$I$1="","",IF(C3171&lt;(INT(INPUT!$I$1)-INPUT!$I$2),"Off Meds",IF(C3171&lt;=(INT(INPUT!$I$1)+INPUT!$I$2),"Washout","On Meds"))))</f>
        <v/>
      </c>
      <c r="F3171">
        <f>IF(B3171="","",1.509*(LN(B3171)^1.084-5.381))</f>
        <v/>
      </c>
      <c r="G3171">
        <f>IF(F3171="","",IF(F3171&lt;0,10*F3171^2,0))</f>
        <v/>
      </c>
      <c r="H3171">
        <f>IF(F3171="","",IF(F3171&gt;0,10*F3171^2,0))</f>
        <v/>
      </c>
    </row>
    <row r="3172">
      <c r="A3172">
        <f>Input!A3172</f>
        <v/>
      </c>
      <c r="B3172">
        <f>IF(ISNUMBER(Input!B3172),IF(AND(Input!B3172&gt;=20,Input!B3172&lt;=700),Input!B3172,""),"")</f>
        <v/>
      </c>
      <c r="C3172">
        <f>IF(B3172="","",INT(A3172))</f>
        <v/>
      </c>
      <c r="D3172">
        <f>IF(B3172="","",HOUR(A3172))</f>
        <v/>
      </c>
      <c r="E3172">
        <f>IF(B3172="","",IF(INPUT!$I$1="","",IF(C3172&lt;(INT(INPUT!$I$1)-INPUT!$I$2),"Off Meds",IF(C3172&lt;=(INT(INPUT!$I$1)+INPUT!$I$2),"Washout","On Meds"))))</f>
        <v/>
      </c>
      <c r="F3172">
        <f>IF(B3172="","",1.509*(LN(B3172)^1.084-5.381))</f>
        <v/>
      </c>
      <c r="G3172">
        <f>IF(F3172="","",IF(F3172&lt;0,10*F3172^2,0))</f>
        <v/>
      </c>
      <c r="H3172">
        <f>IF(F3172="","",IF(F3172&gt;0,10*F3172^2,0))</f>
        <v/>
      </c>
    </row>
    <row r="3173">
      <c r="A3173">
        <f>Input!A3173</f>
        <v/>
      </c>
      <c r="B3173">
        <f>IF(ISNUMBER(Input!B3173),IF(AND(Input!B3173&gt;=20,Input!B3173&lt;=700),Input!B3173,""),"")</f>
        <v/>
      </c>
      <c r="C3173">
        <f>IF(B3173="","",INT(A3173))</f>
        <v/>
      </c>
      <c r="D3173">
        <f>IF(B3173="","",HOUR(A3173))</f>
        <v/>
      </c>
      <c r="E3173">
        <f>IF(B3173="","",IF(INPUT!$I$1="","",IF(C3173&lt;(INT(INPUT!$I$1)-INPUT!$I$2),"Off Meds",IF(C3173&lt;=(INT(INPUT!$I$1)+INPUT!$I$2),"Washout","On Meds"))))</f>
        <v/>
      </c>
      <c r="F3173">
        <f>IF(B3173="","",1.509*(LN(B3173)^1.084-5.381))</f>
        <v/>
      </c>
      <c r="G3173">
        <f>IF(F3173="","",IF(F3173&lt;0,10*F3173^2,0))</f>
        <v/>
      </c>
      <c r="H3173">
        <f>IF(F3173="","",IF(F3173&gt;0,10*F3173^2,0))</f>
        <v/>
      </c>
    </row>
    <row r="3174">
      <c r="A3174">
        <f>Input!A3174</f>
        <v/>
      </c>
      <c r="B3174">
        <f>IF(ISNUMBER(Input!B3174),IF(AND(Input!B3174&gt;=20,Input!B3174&lt;=700),Input!B3174,""),"")</f>
        <v/>
      </c>
      <c r="C3174">
        <f>IF(B3174="","",INT(A3174))</f>
        <v/>
      </c>
      <c r="D3174">
        <f>IF(B3174="","",HOUR(A3174))</f>
        <v/>
      </c>
      <c r="E3174">
        <f>IF(B3174="","",IF(INPUT!$I$1="","",IF(C3174&lt;(INT(INPUT!$I$1)-INPUT!$I$2),"Off Meds",IF(C3174&lt;=(INT(INPUT!$I$1)+INPUT!$I$2),"Washout","On Meds"))))</f>
        <v/>
      </c>
      <c r="F3174">
        <f>IF(B3174="","",1.509*(LN(B3174)^1.084-5.381))</f>
        <v/>
      </c>
      <c r="G3174">
        <f>IF(F3174="","",IF(F3174&lt;0,10*F3174^2,0))</f>
        <v/>
      </c>
      <c r="H3174">
        <f>IF(F3174="","",IF(F3174&gt;0,10*F3174^2,0))</f>
        <v/>
      </c>
    </row>
    <row r="3175">
      <c r="A3175">
        <f>Input!A3175</f>
        <v/>
      </c>
      <c r="B3175">
        <f>IF(ISNUMBER(Input!B3175),IF(AND(Input!B3175&gt;=20,Input!B3175&lt;=700),Input!B3175,""),"")</f>
        <v/>
      </c>
      <c r="C3175">
        <f>IF(B3175="","",INT(A3175))</f>
        <v/>
      </c>
      <c r="D3175">
        <f>IF(B3175="","",HOUR(A3175))</f>
        <v/>
      </c>
      <c r="E3175">
        <f>IF(B3175="","",IF(INPUT!$I$1="","",IF(C3175&lt;(INT(INPUT!$I$1)-INPUT!$I$2),"Off Meds",IF(C3175&lt;=(INT(INPUT!$I$1)+INPUT!$I$2),"Washout","On Meds"))))</f>
        <v/>
      </c>
      <c r="F3175">
        <f>IF(B3175="","",1.509*(LN(B3175)^1.084-5.381))</f>
        <v/>
      </c>
      <c r="G3175">
        <f>IF(F3175="","",IF(F3175&lt;0,10*F3175^2,0))</f>
        <v/>
      </c>
      <c r="H3175">
        <f>IF(F3175="","",IF(F3175&gt;0,10*F3175^2,0))</f>
        <v/>
      </c>
    </row>
    <row r="3176">
      <c r="A3176">
        <f>Input!A3176</f>
        <v/>
      </c>
      <c r="B3176">
        <f>IF(ISNUMBER(Input!B3176),IF(AND(Input!B3176&gt;=20,Input!B3176&lt;=700),Input!B3176,""),"")</f>
        <v/>
      </c>
      <c r="C3176">
        <f>IF(B3176="","",INT(A3176))</f>
        <v/>
      </c>
      <c r="D3176">
        <f>IF(B3176="","",HOUR(A3176))</f>
        <v/>
      </c>
      <c r="E3176">
        <f>IF(B3176="","",IF(INPUT!$I$1="","",IF(C3176&lt;(INT(INPUT!$I$1)-INPUT!$I$2),"Off Meds",IF(C3176&lt;=(INT(INPUT!$I$1)+INPUT!$I$2),"Washout","On Meds"))))</f>
        <v/>
      </c>
      <c r="F3176">
        <f>IF(B3176="","",1.509*(LN(B3176)^1.084-5.381))</f>
        <v/>
      </c>
      <c r="G3176">
        <f>IF(F3176="","",IF(F3176&lt;0,10*F3176^2,0))</f>
        <v/>
      </c>
      <c r="H3176">
        <f>IF(F3176="","",IF(F3176&gt;0,10*F3176^2,0))</f>
        <v/>
      </c>
    </row>
    <row r="3177">
      <c r="A3177">
        <f>Input!A3177</f>
        <v/>
      </c>
      <c r="B3177">
        <f>IF(ISNUMBER(Input!B3177),IF(AND(Input!B3177&gt;=20,Input!B3177&lt;=700),Input!B3177,""),"")</f>
        <v/>
      </c>
      <c r="C3177">
        <f>IF(B3177="","",INT(A3177))</f>
        <v/>
      </c>
      <c r="D3177">
        <f>IF(B3177="","",HOUR(A3177))</f>
        <v/>
      </c>
      <c r="E3177">
        <f>IF(B3177="","",IF(INPUT!$I$1="","",IF(C3177&lt;(INT(INPUT!$I$1)-INPUT!$I$2),"Off Meds",IF(C3177&lt;=(INT(INPUT!$I$1)+INPUT!$I$2),"Washout","On Meds"))))</f>
        <v/>
      </c>
      <c r="F3177">
        <f>IF(B3177="","",1.509*(LN(B3177)^1.084-5.381))</f>
        <v/>
      </c>
      <c r="G3177">
        <f>IF(F3177="","",IF(F3177&lt;0,10*F3177^2,0))</f>
        <v/>
      </c>
      <c r="H3177">
        <f>IF(F3177="","",IF(F3177&gt;0,10*F3177^2,0))</f>
        <v/>
      </c>
    </row>
    <row r="3178">
      <c r="A3178">
        <f>Input!A3178</f>
        <v/>
      </c>
      <c r="B3178">
        <f>IF(ISNUMBER(Input!B3178),IF(AND(Input!B3178&gt;=20,Input!B3178&lt;=700),Input!B3178,""),"")</f>
        <v/>
      </c>
      <c r="C3178">
        <f>IF(B3178="","",INT(A3178))</f>
        <v/>
      </c>
      <c r="D3178">
        <f>IF(B3178="","",HOUR(A3178))</f>
        <v/>
      </c>
      <c r="E3178">
        <f>IF(B3178="","",IF(INPUT!$I$1="","",IF(C3178&lt;(INT(INPUT!$I$1)-INPUT!$I$2),"Off Meds",IF(C3178&lt;=(INT(INPUT!$I$1)+INPUT!$I$2),"Washout","On Meds"))))</f>
        <v/>
      </c>
      <c r="F3178">
        <f>IF(B3178="","",1.509*(LN(B3178)^1.084-5.381))</f>
        <v/>
      </c>
      <c r="G3178">
        <f>IF(F3178="","",IF(F3178&lt;0,10*F3178^2,0))</f>
        <v/>
      </c>
      <c r="H3178">
        <f>IF(F3178="","",IF(F3178&gt;0,10*F3178^2,0))</f>
        <v/>
      </c>
    </row>
    <row r="3179">
      <c r="A3179">
        <f>Input!A3179</f>
        <v/>
      </c>
      <c r="B3179">
        <f>IF(ISNUMBER(Input!B3179),IF(AND(Input!B3179&gt;=20,Input!B3179&lt;=700),Input!B3179,""),"")</f>
        <v/>
      </c>
      <c r="C3179">
        <f>IF(B3179="","",INT(A3179))</f>
        <v/>
      </c>
      <c r="D3179">
        <f>IF(B3179="","",HOUR(A3179))</f>
        <v/>
      </c>
      <c r="E3179">
        <f>IF(B3179="","",IF(INPUT!$I$1="","",IF(C3179&lt;(INT(INPUT!$I$1)-INPUT!$I$2),"Off Meds",IF(C3179&lt;=(INT(INPUT!$I$1)+INPUT!$I$2),"Washout","On Meds"))))</f>
        <v/>
      </c>
      <c r="F3179">
        <f>IF(B3179="","",1.509*(LN(B3179)^1.084-5.381))</f>
        <v/>
      </c>
      <c r="G3179">
        <f>IF(F3179="","",IF(F3179&lt;0,10*F3179^2,0))</f>
        <v/>
      </c>
      <c r="H3179">
        <f>IF(F3179="","",IF(F3179&gt;0,10*F3179^2,0))</f>
        <v/>
      </c>
    </row>
    <row r="3180">
      <c r="A3180">
        <f>Input!A3180</f>
        <v/>
      </c>
      <c r="B3180">
        <f>IF(ISNUMBER(Input!B3180),IF(AND(Input!B3180&gt;=20,Input!B3180&lt;=700),Input!B3180,""),"")</f>
        <v/>
      </c>
      <c r="C3180">
        <f>IF(B3180="","",INT(A3180))</f>
        <v/>
      </c>
      <c r="D3180">
        <f>IF(B3180="","",HOUR(A3180))</f>
        <v/>
      </c>
      <c r="E3180">
        <f>IF(B3180="","",IF(INPUT!$I$1="","",IF(C3180&lt;(INT(INPUT!$I$1)-INPUT!$I$2),"Off Meds",IF(C3180&lt;=(INT(INPUT!$I$1)+INPUT!$I$2),"Washout","On Meds"))))</f>
        <v/>
      </c>
      <c r="F3180">
        <f>IF(B3180="","",1.509*(LN(B3180)^1.084-5.381))</f>
        <v/>
      </c>
      <c r="G3180">
        <f>IF(F3180="","",IF(F3180&lt;0,10*F3180^2,0))</f>
        <v/>
      </c>
      <c r="H3180">
        <f>IF(F3180="","",IF(F3180&gt;0,10*F3180^2,0))</f>
        <v/>
      </c>
    </row>
    <row r="3181">
      <c r="A3181">
        <f>Input!A3181</f>
        <v/>
      </c>
      <c r="B3181">
        <f>IF(ISNUMBER(Input!B3181),IF(AND(Input!B3181&gt;=20,Input!B3181&lt;=700),Input!B3181,""),"")</f>
        <v/>
      </c>
      <c r="C3181">
        <f>IF(B3181="","",INT(A3181))</f>
        <v/>
      </c>
      <c r="D3181">
        <f>IF(B3181="","",HOUR(A3181))</f>
        <v/>
      </c>
      <c r="E3181">
        <f>IF(B3181="","",IF(INPUT!$I$1="","",IF(C3181&lt;(INT(INPUT!$I$1)-INPUT!$I$2),"Off Meds",IF(C3181&lt;=(INT(INPUT!$I$1)+INPUT!$I$2),"Washout","On Meds"))))</f>
        <v/>
      </c>
      <c r="F3181">
        <f>IF(B3181="","",1.509*(LN(B3181)^1.084-5.381))</f>
        <v/>
      </c>
      <c r="G3181">
        <f>IF(F3181="","",IF(F3181&lt;0,10*F3181^2,0))</f>
        <v/>
      </c>
      <c r="H3181">
        <f>IF(F3181="","",IF(F3181&gt;0,10*F3181^2,0))</f>
        <v/>
      </c>
    </row>
    <row r="3182">
      <c r="A3182">
        <f>Input!A3182</f>
        <v/>
      </c>
      <c r="B3182">
        <f>IF(ISNUMBER(Input!B3182),IF(AND(Input!B3182&gt;=20,Input!B3182&lt;=700),Input!B3182,""),"")</f>
        <v/>
      </c>
      <c r="C3182">
        <f>IF(B3182="","",INT(A3182))</f>
        <v/>
      </c>
      <c r="D3182">
        <f>IF(B3182="","",HOUR(A3182))</f>
        <v/>
      </c>
      <c r="E3182">
        <f>IF(B3182="","",IF(INPUT!$I$1="","",IF(C3182&lt;(INT(INPUT!$I$1)-INPUT!$I$2),"Off Meds",IF(C3182&lt;=(INT(INPUT!$I$1)+INPUT!$I$2),"Washout","On Meds"))))</f>
        <v/>
      </c>
      <c r="F3182">
        <f>IF(B3182="","",1.509*(LN(B3182)^1.084-5.381))</f>
        <v/>
      </c>
      <c r="G3182">
        <f>IF(F3182="","",IF(F3182&lt;0,10*F3182^2,0))</f>
        <v/>
      </c>
      <c r="H3182">
        <f>IF(F3182="","",IF(F3182&gt;0,10*F3182^2,0))</f>
        <v/>
      </c>
    </row>
    <row r="3183">
      <c r="A3183">
        <f>Input!A3183</f>
        <v/>
      </c>
      <c r="B3183">
        <f>IF(ISNUMBER(Input!B3183),IF(AND(Input!B3183&gt;=20,Input!B3183&lt;=700),Input!B3183,""),"")</f>
        <v/>
      </c>
      <c r="C3183">
        <f>IF(B3183="","",INT(A3183))</f>
        <v/>
      </c>
      <c r="D3183">
        <f>IF(B3183="","",HOUR(A3183))</f>
        <v/>
      </c>
      <c r="E3183">
        <f>IF(B3183="","",IF(INPUT!$I$1="","",IF(C3183&lt;(INT(INPUT!$I$1)-INPUT!$I$2),"Off Meds",IF(C3183&lt;=(INT(INPUT!$I$1)+INPUT!$I$2),"Washout","On Meds"))))</f>
        <v/>
      </c>
      <c r="F3183">
        <f>IF(B3183="","",1.509*(LN(B3183)^1.084-5.381))</f>
        <v/>
      </c>
      <c r="G3183">
        <f>IF(F3183="","",IF(F3183&lt;0,10*F3183^2,0))</f>
        <v/>
      </c>
      <c r="H3183">
        <f>IF(F3183="","",IF(F3183&gt;0,10*F3183^2,0))</f>
        <v/>
      </c>
    </row>
    <row r="3184">
      <c r="A3184">
        <f>Input!A3184</f>
        <v/>
      </c>
      <c r="B3184">
        <f>IF(ISNUMBER(Input!B3184),IF(AND(Input!B3184&gt;=20,Input!B3184&lt;=700),Input!B3184,""),"")</f>
        <v/>
      </c>
      <c r="C3184">
        <f>IF(B3184="","",INT(A3184))</f>
        <v/>
      </c>
      <c r="D3184">
        <f>IF(B3184="","",HOUR(A3184))</f>
        <v/>
      </c>
      <c r="E3184">
        <f>IF(B3184="","",IF(INPUT!$I$1="","",IF(C3184&lt;(INT(INPUT!$I$1)-INPUT!$I$2),"Off Meds",IF(C3184&lt;=(INT(INPUT!$I$1)+INPUT!$I$2),"Washout","On Meds"))))</f>
        <v/>
      </c>
      <c r="F3184">
        <f>IF(B3184="","",1.509*(LN(B3184)^1.084-5.381))</f>
        <v/>
      </c>
      <c r="G3184">
        <f>IF(F3184="","",IF(F3184&lt;0,10*F3184^2,0))</f>
        <v/>
      </c>
      <c r="H3184">
        <f>IF(F3184="","",IF(F3184&gt;0,10*F3184^2,0))</f>
        <v/>
      </c>
    </row>
    <row r="3185">
      <c r="A3185">
        <f>Input!A3185</f>
        <v/>
      </c>
      <c r="B3185">
        <f>IF(ISNUMBER(Input!B3185),IF(AND(Input!B3185&gt;=20,Input!B3185&lt;=700),Input!B3185,""),"")</f>
        <v/>
      </c>
      <c r="C3185">
        <f>IF(B3185="","",INT(A3185))</f>
        <v/>
      </c>
      <c r="D3185">
        <f>IF(B3185="","",HOUR(A3185))</f>
        <v/>
      </c>
      <c r="E3185">
        <f>IF(B3185="","",IF(INPUT!$I$1="","",IF(C3185&lt;(INT(INPUT!$I$1)-INPUT!$I$2),"Off Meds",IF(C3185&lt;=(INT(INPUT!$I$1)+INPUT!$I$2),"Washout","On Meds"))))</f>
        <v/>
      </c>
      <c r="F3185">
        <f>IF(B3185="","",1.509*(LN(B3185)^1.084-5.381))</f>
        <v/>
      </c>
      <c r="G3185">
        <f>IF(F3185="","",IF(F3185&lt;0,10*F3185^2,0))</f>
        <v/>
      </c>
      <c r="H3185">
        <f>IF(F3185="","",IF(F3185&gt;0,10*F3185^2,0))</f>
        <v/>
      </c>
    </row>
    <row r="3186">
      <c r="A3186">
        <f>Input!A3186</f>
        <v/>
      </c>
      <c r="B3186">
        <f>IF(ISNUMBER(Input!B3186),IF(AND(Input!B3186&gt;=20,Input!B3186&lt;=700),Input!B3186,""),"")</f>
        <v/>
      </c>
      <c r="C3186">
        <f>IF(B3186="","",INT(A3186))</f>
        <v/>
      </c>
      <c r="D3186">
        <f>IF(B3186="","",HOUR(A3186))</f>
        <v/>
      </c>
      <c r="E3186">
        <f>IF(B3186="","",IF(INPUT!$I$1="","",IF(C3186&lt;(INT(INPUT!$I$1)-INPUT!$I$2),"Off Meds",IF(C3186&lt;=(INT(INPUT!$I$1)+INPUT!$I$2),"Washout","On Meds"))))</f>
        <v/>
      </c>
      <c r="F3186">
        <f>IF(B3186="","",1.509*(LN(B3186)^1.084-5.381))</f>
        <v/>
      </c>
      <c r="G3186">
        <f>IF(F3186="","",IF(F3186&lt;0,10*F3186^2,0))</f>
        <v/>
      </c>
      <c r="H3186">
        <f>IF(F3186="","",IF(F3186&gt;0,10*F3186^2,0))</f>
        <v/>
      </c>
    </row>
    <row r="3187">
      <c r="A3187">
        <f>Input!A3187</f>
        <v/>
      </c>
      <c r="B3187">
        <f>IF(ISNUMBER(Input!B3187),IF(AND(Input!B3187&gt;=20,Input!B3187&lt;=700),Input!B3187,""),"")</f>
        <v/>
      </c>
      <c r="C3187">
        <f>IF(B3187="","",INT(A3187))</f>
        <v/>
      </c>
      <c r="D3187">
        <f>IF(B3187="","",HOUR(A3187))</f>
        <v/>
      </c>
      <c r="E3187">
        <f>IF(B3187="","",IF(INPUT!$I$1="","",IF(C3187&lt;(INT(INPUT!$I$1)-INPUT!$I$2),"Off Meds",IF(C3187&lt;=(INT(INPUT!$I$1)+INPUT!$I$2),"Washout","On Meds"))))</f>
        <v/>
      </c>
      <c r="F3187">
        <f>IF(B3187="","",1.509*(LN(B3187)^1.084-5.381))</f>
        <v/>
      </c>
      <c r="G3187">
        <f>IF(F3187="","",IF(F3187&lt;0,10*F3187^2,0))</f>
        <v/>
      </c>
      <c r="H3187">
        <f>IF(F3187="","",IF(F3187&gt;0,10*F3187^2,0))</f>
        <v/>
      </c>
    </row>
    <row r="3188">
      <c r="A3188">
        <f>Input!A3188</f>
        <v/>
      </c>
      <c r="B3188">
        <f>IF(ISNUMBER(Input!B3188),IF(AND(Input!B3188&gt;=20,Input!B3188&lt;=700),Input!B3188,""),"")</f>
        <v/>
      </c>
      <c r="C3188">
        <f>IF(B3188="","",INT(A3188))</f>
        <v/>
      </c>
      <c r="D3188">
        <f>IF(B3188="","",HOUR(A3188))</f>
        <v/>
      </c>
      <c r="E3188">
        <f>IF(B3188="","",IF(INPUT!$I$1="","",IF(C3188&lt;(INT(INPUT!$I$1)-INPUT!$I$2),"Off Meds",IF(C3188&lt;=(INT(INPUT!$I$1)+INPUT!$I$2),"Washout","On Meds"))))</f>
        <v/>
      </c>
      <c r="F3188">
        <f>IF(B3188="","",1.509*(LN(B3188)^1.084-5.381))</f>
        <v/>
      </c>
      <c r="G3188">
        <f>IF(F3188="","",IF(F3188&lt;0,10*F3188^2,0))</f>
        <v/>
      </c>
      <c r="H3188">
        <f>IF(F3188="","",IF(F3188&gt;0,10*F3188^2,0))</f>
        <v/>
      </c>
    </row>
    <row r="3189">
      <c r="A3189">
        <f>Input!A3189</f>
        <v/>
      </c>
      <c r="B3189">
        <f>IF(ISNUMBER(Input!B3189),IF(AND(Input!B3189&gt;=20,Input!B3189&lt;=700),Input!B3189,""),"")</f>
        <v/>
      </c>
      <c r="C3189">
        <f>IF(B3189="","",INT(A3189))</f>
        <v/>
      </c>
      <c r="D3189">
        <f>IF(B3189="","",HOUR(A3189))</f>
        <v/>
      </c>
      <c r="E3189">
        <f>IF(B3189="","",IF(INPUT!$I$1="","",IF(C3189&lt;(INT(INPUT!$I$1)-INPUT!$I$2),"Off Meds",IF(C3189&lt;=(INT(INPUT!$I$1)+INPUT!$I$2),"Washout","On Meds"))))</f>
        <v/>
      </c>
      <c r="F3189">
        <f>IF(B3189="","",1.509*(LN(B3189)^1.084-5.381))</f>
        <v/>
      </c>
      <c r="G3189">
        <f>IF(F3189="","",IF(F3189&lt;0,10*F3189^2,0))</f>
        <v/>
      </c>
      <c r="H3189">
        <f>IF(F3189="","",IF(F3189&gt;0,10*F3189^2,0))</f>
        <v/>
      </c>
    </row>
    <row r="3190">
      <c r="A3190">
        <f>Input!A3190</f>
        <v/>
      </c>
      <c r="B3190">
        <f>IF(ISNUMBER(Input!B3190),IF(AND(Input!B3190&gt;=20,Input!B3190&lt;=700),Input!B3190,""),"")</f>
        <v/>
      </c>
      <c r="C3190">
        <f>IF(B3190="","",INT(A3190))</f>
        <v/>
      </c>
      <c r="D3190">
        <f>IF(B3190="","",HOUR(A3190))</f>
        <v/>
      </c>
      <c r="E3190">
        <f>IF(B3190="","",IF(INPUT!$I$1="","",IF(C3190&lt;(INT(INPUT!$I$1)-INPUT!$I$2),"Off Meds",IF(C3190&lt;=(INT(INPUT!$I$1)+INPUT!$I$2),"Washout","On Meds"))))</f>
        <v/>
      </c>
      <c r="F3190">
        <f>IF(B3190="","",1.509*(LN(B3190)^1.084-5.381))</f>
        <v/>
      </c>
      <c r="G3190">
        <f>IF(F3190="","",IF(F3190&lt;0,10*F3190^2,0))</f>
        <v/>
      </c>
      <c r="H3190">
        <f>IF(F3190="","",IF(F3190&gt;0,10*F3190^2,0))</f>
        <v/>
      </c>
    </row>
    <row r="3191">
      <c r="A3191">
        <f>Input!A3191</f>
        <v/>
      </c>
      <c r="B3191">
        <f>IF(ISNUMBER(Input!B3191),IF(AND(Input!B3191&gt;=20,Input!B3191&lt;=700),Input!B3191,""),"")</f>
        <v/>
      </c>
      <c r="C3191">
        <f>IF(B3191="","",INT(A3191))</f>
        <v/>
      </c>
      <c r="D3191">
        <f>IF(B3191="","",HOUR(A3191))</f>
        <v/>
      </c>
      <c r="E3191">
        <f>IF(B3191="","",IF(INPUT!$I$1="","",IF(C3191&lt;(INT(INPUT!$I$1)-INPUT!$I$2),"Off Meds",IF(C3191&lt;=(INT(INPUT!$I$1)+INPUT!$I$2),"Washout","On Meds"))))</f>
        <v/>
      </c>
      <c r="F3191">
        <f>IF(B3191="","",1.509*(LN(B3191)^1.084-5.381))</f>
        <v/>
      </c>
      <c r="G3191">
        <f>IF(F3191="","",IF(F3191&lt;0,10*F3191^2,0))</f>
        <v/>
      </c>
      <c r="H3191">
        <f>IF(F3191="","",IF(F3191&gt;0,10*F3191^2,0))</f>
        <v/>
      </c>
    </row>
    <row r="3192">
      <c r="A3192">
        <f>Input!A3192</f>
        <v/>
      </c>
      <c r="B3192">
        <f>IF(ISNUMBER(Input!B3192),IF(AND(Input!B3192&gt;=20,Input!B3192&lt;=700),Input!B3192,""),"")</f>
        <v/>
      </c>
      <c r="C3192">
        <f>IF(B3192="","",INT(A3192))</f>
        <v/>
      </c>
      <c r="D3192">
        <f>IF(B3192="","",HOUR(A3192))</f>
        <v/>
      </c>
      <c r="E3192">
        <f>IF(B3192="","",IF(INPUT!$I$1="","",IF(C3192&lt;(INT(INPUT!$I$1)-INPUT!$I$2),"Off Meds",IF(C3192&lt;=(INT(INPUT!$I$1)+INPUT!$I$2),"Washout","On Meds"))))</f>
        <v/>
      </c>
      <c r="F3192">
        <f>IF(B3192="","",1.509*(LN(B3192)^1.084-5.381))</f>
        <v/>
      </c>
      <c r="G3192">
        <f>IF(F3192="","",IF(F3192&lt;0,10*F3192^2,0))</f>
        <v/>
      </c>
      <c r="H3192">
        <f>IF(F3192="","",IF(F3192&gt;0,10*F3192^2,0))</f>
        <v/>
      </c>
    </row>
    <row r="3193">
      <c r="A3193">
        <f>Input!A3193</f>
        <v/>
      </c>
      <c r="B3193">
        <f>IF(ISNUMBER(Input!B3193),IF(AND(Input!B3193&gt;=20,Input!B3193&lt;=700),Input!B3193,""),"")</f>
        <v/>
      </c>
      <c r="C3193">
        <f>IF(B3193="","",INT(A3193))</f>
        <v/>
      </c>
      <c r="D3193">
        <f>IF(B3193="","",HOUR(A3193))</f>
        <v/>
      </c>
      <c r="E3193">
        <f>IF(B3193="","",IF(INPUT!$I$1="","",IF(C3193&lt;(INT(INPUT!$I$1)-INPUT!$I$2),"Off Meds",IF(C3193&lt;=(INT(INPUT!$I$1)+INPUT!$I$2),"Washout","On Meds"))))</f>
        <v/>
      </c>
      <c r="F3193">
        <f>IF(B3193="","",1.509*(LN(B3193)^1.084-5.381))</f>
        <v/>
      </c>
      <c r="G3193">
        <f>IF(F3193="","",IF(F3193&lt;0,10*F3193^2,0))</f>
        <v/>
      </c>
      <c r="H3193">
        <f>IF(F3193="","",IF(F3193&gt;0,10*F3193^2,0))</f>
        <v/>
      </c>
    </row>
    <row r="3194">
      <c r="A3194">
        <f>Input!A3194</f>
        <v/>
      </c>
      <c r="B3194">
        <f>IF(ISNUMBER(Input!B3194),IF(AND(Input!B3194&gt;=20,Input!B3194&lt;=700),Input!B3194,""),"")</f>
        <v/>
      </c>
      <c r="C3194">
        <f>IF(B3194="","",INT(A3194))</f>
        <v/>
      </c>
      <c r="D3194">
        <f>IF(B3194="","",HOUR(A3194))</f>
        <v/>
      </c>
      <c r="E3194">
        <f>IF(B3194="","",IF(INPUT!$I$1="","",IF(C3194&lt;(INT(INPUT!$I$1)-INPUT!$I$2),"Off Meds",IF(C3194&lt;=(INT(INPUT!$I$1)+INPUT!$I$2),"Washout","On Meds"))))</f>
        <v/>
      </c>
      <c r="F3194">
        <f>IF(B3194="","",1.509*(LN(B3194)^1.084-5.381))</f>
        <v/>
      </c>
      <c r="G3194">
        <f>IF(F3194="","",IF(F3194&lt;0,10*F3194^2,0))</f>
        <v/>
      </c>
      <c r="H3194">
        <f>IF(F3194="","",IF(F3194&gt;0,10*F3194^2,0))</f>
        <v/>
      </c>
    </row>
    <row r="3195">
      <c r="A3195">
        <f>Input!A3195</f>
        <v/>
      </c>
      <c r="B3195">
        <f>IF(ISNUMBER(Input!B3195),IF(AND(Input!B3195&gt;=20,Input!B3195&lt;=700),Input!B3195,""),"")</f>
        <v/>
      </c>
      <c r="C3195">
        <f>IF(B3195="","",INT(A3195))</f>
        <v/>
      </c>
      <c r="D3195">
        <f>IF(B3195="","",HOUR(A3195))</f>
        <v/>
      </c>
      <c r="E3195">
        <f>IF(B3195="","",IF(INPUT!$I$1="","",IF(C3195&lt;(INT(INPUT!$I$1)-INPUT!$I$2),"Off Meds",IF(C3195&lt;=(INT(INPUT!$I$1)+INPUT!$I$2),"Washout","On Meds"))))</f>
        <v/>
      </c>
      <c r="F3195">
        <f>IF(B3195="","",1.509*(LN(B3195)^1.084-5.381))</f>
        <v/>
      </c>
      <c r="G3195">
        <f>IF(F3195="","",IF(F3195&lt;0,10*F3195^2,0))</f>
        <v/>
      </c>
      <c r="H3195">
        <f>IF(F3195="","",IF(F3195&gt;0,10*F3195^2,0))</f>
        <v/>
      </c>
    </row>
    <row r="3196">
      <c r="A3196">
        <f>Input!A3196</f>
        <v/>
      </c>
      <c r="B3196">
        <f>IF(ISNUMBER(Input!B3196),IF(AND(Input!B3196&gt;=20,Input!B3196&lt;=700),Input!B3196,""),"")</f>
        <v/>
      </c>
      <c r="C3196">
        <f>IF(B3196="","",INT(A3196))</f>
        <v/>
      </c>
      <c r="D3196">
        <f>IF(B3196="","",HOUR(A3196))</f>
        <v/>
      </c>
      <c r="E3196">
        <f>IF(B3196="","",IF(INPUT!$I$1="","",IF(C3196&lt;(INT(INPUT!$I$1)-INPUT!$I$2),"Off Meds",IF(C3196&lt;=(INT(INPUT!$I$1)+INPUT!$I$2),"Washout","On Meds"))))</f>
        <v/>
      </c>
      <c r="F3196">
        <f>IF(B3196="","",1.509*(LN(B3196)^1.084-5.381))</f>
        <v/>
      </c>
      <c r="G3196">
        <f>IF(F3196="","",IF(F3196&lt;0,10*F3196^2,0))</f>
        <v/>
      </c>
      <c r="H3196">
        <f>IF(F3196="","",IF(F3196&gt;0,10*F3196^2,0))</f>
        <v/>
      </c>
    </row>
    <row r="3197">
      <c r="A3197">
        <f>Input!A3197</f>
        <v/>
      </c>
      <c r="B3197">
        <f>IF(ISNUMBER(Input!B3197),IF(AND(Input!B3197&gt;=20,Input!B3197&lt;=700),Input!B3197,""),"")</f>
        <v/>
      </c>
      <c r="C3197">
        <f>IF(B3197="","",INT(A3197))</f>
        <v/>
      </c>
      <c r="D3197">
        <f>IF(B3197="","",HOUR(A3197))</f>
        <v/>
      </c>
      <c r="E3197">
        <f>IF(B3197="","",IF(INPUT!$I$1="","",IF(C3197&lt;(INT(INPUT!$I$1)-INPUT!$I$2),"Off Meds",IF(C3197&lt;=(INT(INPUT!$I$1)+INPUT!$I$2),"Washout","On Meds"))))</f>
        <v/>
      </c>
      <c r="F3197">
        <f>IF(B3197="","",1.509*(LN(B3197)^1.084-5.381))</f>
        <v/>
      </c>
      <c r="G3197">
        <f>IF(F3197="","",IF(F3197&lt;0,10*F3197^2,0))</f>
        <v/>
      </c>
      <c r="H3197">
        <f>IF(F3197="","",IF(F3197&gt;0,10*F3197^2,0))</f>
        <v/>
      </c>
    </row>
    <row r="3198">
      <c r="A3198">
        <f>Input!A3198</f>
        <v/>
      </c>
      <c r="B3198">
        <f>IF(ISNUMBER(Input!B3198),IF(AND(Input!B3198&gt;=20,Input!B3198&lt;=700),Input!B3198,""),"")</f>
        <v/>
      </c>
      <c r="C3198">
        <f>IF(B3198="","",INT(A3198))</f>
        <v/>
      </c>
      <c r="D3198">
        <f>IF(B3198="","",HOUR(A3198))</f>
        <v/>
      </c>
      <c r="E3198">
        <f>IF(B3198="","",IF(INPUT!$I$1="","",IF(C3198&lt;(INT(INPUT!$I$1)-INPUT!$I$2),"Off Meds",IF(C3198&lt;=(INT(INPUT!$I$1)+INPUT!$I$2),"Washout","On Meds"))))</f>
        <v/>
      </c>
      <c r="F3198">
        <f>IF(B3198="","",1.509*(LN(B3198)^1.084-5.381))</f>
        <v/>
      </c>
      <c r="G3198">
        <f>IF(F3198="","",IF(F3198&lt;0,10*F3198^2,0))</f>
        <v/>
      </c>
      <c r="H3198">
        <f>IF(F3198="","",IF(F3198&gt;0,10*F3198^2,0))</f>
        <v/>
      </c>
    </row>
    <row r="3199">
      <c r="A3199">
        <f>Input!A3199</f>
        <v/>
      </c>
      <c r="B3199">
        <f>IF(ISNUMBER(Input!B3199),IF(AND(Input!B3199&gt;=20,Input!B3199&lt;=700),Input!B3199,""),"")</f>
        <v/>
      </c>
      <c r="C3199">
        <f>IF(B3199="","",INT(A3199))</f>
        <v/>
      </c>
      <c r="D3199">
        <f>IF(B3199="","",HOUR(A3199))</f>
        <v/>
      </c>
      <c r="E3199">
        <f>IF(B3199="","",IF(INPUT!$I$1="","",IF(C3199&lt;(INT(INPUT!$I$1)-INPUT!$I$2),"Off Meds",IF(C3199&lt;=(INT(INPUT!$I$1)+INPUT!$I$2),"Washout","On Meds"))))</f>
        <v/>
      </c>
      <c r="F3199">
        <f>IF(B3199="","",1.509*(LN(B3199)^1.084-5.381))</f>
        <v/>
      </c>
      <c r="G3199">
        <f>IF(F3199="","",IF(F3199&lt;0,10*F3199^2,0))</f>
        <v/>
      </c>
      <c r="H3199">
        <f>IF(F3199="","",IF(F3199&gt;0,10*F3199^2,0))</f>
        <v/>
      </c>
    </row>
    <row r="3200">
      <c r="A3200">
        <f>Input!A3200</f>
        <v/>
      </c>
      <c r="B3200">
        <f>IF(ISNUMBER(Input!B3200),IF(AND(Input!B3200&gt;=20,Input!B3200&lt;=700),Input!B3200,""),"")</f>
        <v/>
      </c>
      <c r="C3200">
        <f>IF(B3200="","",INT(A3200))</f>
        <v/>
      </c>
      <c r="D3200">
        <f>IF(B3200="","",HOUR(A3200))</f>
        <v/>
      </c>
      <c r="E3200">
        <f>IF(B3200="","",IF(INPUT!$I$1="","",IF(C3200&lt;(INT(INPUT!$I$1)-INPUT!$I$2),"Off Meds",IF(C3200&lt;=(INT(INPUT!$I$1)+INPUT!$I$2),"Washout","On Meds"))))</f>
        <v/>
      </c>
      <c r="F3200">
        <f>IF(B3200="","",1.509*(LN(B3200)^1.084-5.381))</f>
        <v/>
      </c>
      <c r="G3200">
        <f>IF(F3200="","",IF(F3200&lt;0,10*F3200^2,0))</f>
        <v/>
      </c>
      <c r="H3200">
        <f>IF(F3200="","",IF(F3200&gt;0,10*F3200^2,0))</f>
        <v/>
      </c>
    </row>
    <row r="3201">
      <c r="A3201">
        <f>Input!A3201</f>
        <v/>
      </c>
      <c r="B3201">
        <f>IF(ISNUMBER(Input!B3201),IF(AND(Input!B3201&gt;=20,Input!B3201&lt;=700),Input!B3201,""),"")</f>
        <v/>
      </c>
      <c r="C3201">
        <f>IF(B3201="","",INT(A3201))</f>
        <v/>
      </c>
      <c r="D3201">
        <f>IF(B3201="","",HOUR(A3201))</f>
        <v/>
      </c>
      <c r="E3201">
        <f>IF(B3201="","",IF(INPUT!$I$1="","",IF(C3201&lt;(INT(INPUT!$I$1)-INPUT!$I$2),"Off Meds",IF(C3201&lt;=(INT(INPUT!$I$1)+INPUT!$I$2),"Washout","On Meds"))))</f>
        <v/>
      </c>
      <c r="F3201">
        <f>IF(B3201="","",1.509*(LN(B3201)^1.084-5.381))</f>
        <v/>
      </c>
      <c r="G3201">
        <f>IF(F3201="","",IF(F3201&lt;0,10*F3201^2,0))</f>
        <v/>
      </c>
      <c r="H3201">
        <f>IF(F3201="","",IF(F3201&gt;0,10*F3201^2,0))</f>
        <v/>
      </c>
    </row>
    <row r="3202">
      <c r="A3202">
        <f>Input!A3202</f>
        <v/>
      </c>
      <c r="B3202">
        <f>IF(ISNUMBER(Input!B3202),IF(AND(Input!B3202&gt;=20,Input!B3202&lt;=700),Input!B3202,""),"")</f>
        <v/>
      </c>
      <c r="C3202">
        <f>IF(B3202="","",INT(A3202))</f>
        <v/>
      </c>
      <c r="D3202">
        <f>IF(B3202="","",HOUR(A3202))</f>
        <v/>
      </c>
      <c r="E3202">
        <f>IF(B3202="","",IF(INPUT!$I$1="","",IF(C3202&lt;(INT(INPUT!$I$1)-INPUT!$I$2),"Off Meds",IF(C3202&lt;=(INT(INPUT!$I$1)+INPUT!$I$2),"Washout","On Meds"))))</f>
        <v/>
      </c>
      <c r="F3202">
        <f>IF(B3202="","",1.509*(LN(B3202)^1.084-5.381))</f>
        <v/>
      </c>
      <c r="G3202">
        <f>IF(F3202="","",IF(F3202&lt;0,10*F3202^2,0))</f>
        <v/>
      </c>
      <c r="H3202">
        <f>IF(F3202="","",IF(F3202&gt;0,10*F3202^2,0))</f>
        <v/>
      </c>
    </row>
    <row r="3203">
      <c r="A3203">
        <f>Input!A3203</f>
        <v/>
      </c>
      <c r="B3203">
        <f>IF(ISNUMBER(Input!B3203),IF(AND(Input!B3203&gt;=20,Input!B3203&lt;=700),Input!B3203,""),"")</f>
        <v/>
      </c>
      <c r="C3203">
        <f>IF(B3203="","",INT(A3203))</f>
        <v/>
      </c>
      <c r="D3203">
        <f>IF(B3203="","",HOUR(A3203))</f>
        <v/>
      </c>
      <c r="E3203">
        <f>IF(B3203="","",IF(INPUT!$I$1="","",IF(C3203&lt;(INT(INPUT!$I$1)-INPUT!$I$2),"Off Meds",IF(C3203&lt;=(INT(INPUT!$I$1)+INPUT!$I$2),"Washout","On Meds"))))</f>
        <v/>
      </c>
      <c r="F3203">
        <f>IF(B3203="","",1.509*(LN(B3203)^1.084-5.381))</f>
        <v/>
      </c>
      <c r="G3203">
        <f>IF(F3203="","",IF(F3203&lt;0,10*F3203^2,0))</f>
        <v/>
      </c>
      <c r="H3203">
        <f>IF(F3203="","",IF(F3203&gt;0,10*F3203^2,0))</f>
        <v/>
      </c>
    </row>
    <row r="3204">
      <c r="A3204">
        <f>Input!A3204</f>
        <v/>
      </c>
      <c r="B3204">
        <f>IF(ISNUMBER(Input!B3204),IF(AND(Input!B3204&gt;=20,Input!B3204&lt;=700),Input!B3204,""),"")</f>
        <v/>
      </c>
      <c r="C3204">
        <f>IF(B3204="","",INT(A3204))</f>
        <v/>
      </c>
      <c r="D3204">
        <f>IF(B3204="","",HOUR(A3204))</f>
        <v/>
      </c>
      <c r="E3204">
        <f>IF(B3204="","",IF(INPUT!$I$1="","",IF(C3204&lt;(INT(INPUT!$I$1)-INPUT!$I$2),"Off Meds",IF(C3204&lt;=(INT(INPUT!$I$1)+INPUT!$I$2),"Washout","On Meds"))))</f>
        <v/>
      </c>
      <c r="F3204">
        <f>IF(B3204="","",1.509*(LN(B3204)^1.084-5.381))</f>
        <v/>
      </c>
      <c r="G3204">
        <f>IF(F3204="","",IF(F3204&lt;0,10*F3204^2,0))</f>
        <v/>
      </c>
      <c r="H3204">
        <f>IF(F3204="","",IF(F3204&gt;0,10*F3204^2,0))</f>
        <v/>
      </c>
    </row>
    <row r="3205">
      <c r="A3205">
        <f>Input!A3205</f>
        <v/>
      </c>
      <c r="B3205">
        <f>IF(ISNUMBER(Input!B3205),IF(AND(Input!B3205&gt;=20,Input!B3205&lt;=700),Input!B3205,""),"")</f>
        <v/>
      </c>
      <c r="C3205">
        <f>IF(B3205="","",INT(A3205))</f>
        <v/>
      </c>
      <c r="D3205">
        <f>IF(B3205="","",HOUR(A3205))</f>
        <v/>
      </c>
      <c r="E3205">
        <f>IF(B3205="","",IF(INPUT!$I$1="","",IF(C3205&lt;(INT(INPUT!$I$1)-INPUT!$I$2),"Off Meds",IF(C3205&lt;=(INT(INPUT!$I$1)+INPUT!$I$2),"Washout","On Meds"))))</f>
        <v/>
      </c>
      <c r="F3205">
        <f>IF(B3205="","",1.509*(LN(B3205)^1.084-5.381))</f>
        <v/>
      </c>
      <c r="G3205">
        <f>IF(F3205="","",IF(F3205&lt;0,10*F3205^2,0))</f>
        <v/>
      </c>
      <c r="H3205">
        <f>IF(F3205="","",IF(F3205&gt;0,10*F3205^2,0))</f>
        <v/>
      </c>
    </row>
    <row r="3206">
      <c r="A3206">
        <f>Input!A3206</f>
        <v/>
      </c>
      <c r="B3206">
        <f>IF(ISNUMBER(Input!B3206),IF(AND(Input!B3206&gt;=20,Input!B3206&lt;=700),Input!B3206,""),"")</f>
        <v/>
      </c>
      <c r="C3206">
        <f>IF(B3206="","",INT(A3206))</f>
        <v/>
      </c>
      <c r="D3206">
        <f>IF(B3206="","",HOUR(A3206))</f>
        <v/>
      </c>
      <c r="E3206">
        <f>IF(B3206="","",IF(INPUT!$I$1="","",IF(C3206&lt;(INT(INPUT!$I$1)-INPUT!$I$2),"Off Meds",IF(C3206&lt;=(INT(INPUT!$I$1)+INPUT!$I$2),"Washout","On Meds"))))</f>
        <v/>
      </c>
      <c r="F3206">
        <f>IF(B3206="","",1.509*(LN(B3206)^1.084-5.381))</f>
        <v/>
      </c>
      <c r="G3206">
        <f>IF(F3206="","",IF(F3206&lt;0,10*F3206^2,0))</f>
        <v/>
      </c>
      <c r="H3206">
        <f>IF(F3206="","",IF(F3206&gt;0,10*F3206^2,0))</f>
        <v/>
      </c>
    </row>
    <row r="3207">
      <c r="A3207">
        <f>Input!A3207</f>
        <v/>
      </c>
      <c r="B3207">
        <f>IF(ISNUMBER(Input!B3207),IF(AND(Input!B3207&gt;=20,Input!B3207&lt;=700),Input!B3207,""),"")</f>
        <v/>
      </c>
      <c r="C3207">
        <f>IF(B3207="","",INT(A3207))</f>
        <v/>
      </c>
      <c r="D3207">
        <f>IF(B3207="","",HOUR(A3207))</f>
        <v/>
      </c>
      <c r="E3207">
        <f>IF(B3207="","",IF(INPUT!$I$1="","",IF(C3207&lt;(INT(INPUT!$I$1)-INPUT!$I$2),"Off Meds",IF(C3207&lt;=(INT(INPUT!$I$1)+INPUT!$I$2),"Washout","On Meds"))))</f>
        <v/>
      </c>
      <c r="F3207">
        <f>IF(B3207="","",1.509*(LN(B3207)^1.084-5.381))</f>
        <v/>
      </c>
      <c r="G3207">
        <f>IF(F3207="","",IF(F3207&lt;0,10*F3207^2,0))</f>
        <v/>
      </c>
      <c r="H3207">
        <f>IF(F3207="","",IF(F3207&gt;0,10*F3207^2,0))</f>
        <v/>
      </c>
    </row>
    <row r="3208">
      <c r="A3208">
        <f>Input!A3208</f>
        <v/>
      </c>
      <c r="B3208">
        <f>IF(ISNUMBER(Input!B3208),IF(AND(Input!B3208&gt;=20,Input!B3208&lt;=700),Input!B3208,""),"")</f>
        <v/>
      </c>
      <c r="C3208">
        <f>IF(B3208="","",INT(A3208))</f>
        <v/>
      </c>
      <c r="D3208">
        <f>IF(B3208="","",HOUR(A3208))</f>
        <v/>
      </c>
      <c r="E3208">
        <f>IF(B3208="","",IF(INPUT!$I$1="","",IF(C3208&lt;(INT(INPUT!$I$1)-INPUT!$I$2),"Off Meds",IF(C3208&lt;=(INT(INPUT!$I$1)+INPUT!$I$2),"Washout","On Meds"))))</f>
        <v/>
      </c>
      <c r="F3208">
        <f>IF(B3208="","",1.509*(LN(B3208)^1.084-5.381))</f>
        <v/>
      </c>
      <c r="G3208">
        <f>IF(F3208="","",IF(F3208&lt;0,10*F3208^2,0))</f>
        <v/>
      </c>
      <c r="H3208">
        <f>IF(F3208="","",IF(F3208&gt;0,10*F3208^2,0))</f>
        <v/>
      </c>
    </row>
    <row r="3209">
      <c r="A3209">
        <f>Input!A3209</f>
        <v/>
      </c>
      <c r="B3209">
        <f>IF(ISNUMBER(Input!B3209),IF(AND(Input!B3209&gt;=20,Input!B3209&lt;=700),Input!B3209,""),"")</f>
        <v/>
      </c>
      <c r="C3209">
        <f>IF(B3209="","",INT(A3209))</f>
        <v/>
      </c>
      <c r="D3209">
        <f>IF(B3209="","",HOUR(A3209))</f>
        <v/>
      </c>
      <c r="E3209">
        <f>IF(B3209="","",IF(INPUT!$I$1="","",IF(C3209&lt;(INT(INPUT!$I$1)-INPUT!$I$2),"Off Meds",IF(C3209&lt;=(INT(INPUT!$I$1)+INPUT!$I$2),"Washout","On Meds"))))</f>
        <v/>
      </c>
      <c r="F3209">
        <f>IF(B3209="","",1.509*(LN(B3209)^1.084-5.381))</f>
        <v/>
      </c>
      <c r="G3209">
        <f>IF(F3209="","",IF(F3209&lt;0,10*F3209^2,0))</f>
        <v/>
      </c>
      <c r="H3209">
        <f>IF(F3209="","",IF(F3209&gt;0,10*F3209^2,0))</f>
        <v/>
      </c>
    </row>
    <row r="3210">
      <c r="A3210">
        <f>Input!A3210</f>
        <v/>
      </c>
      <c r="B3210">
        <f>IF(ISNUMBER(Input!B3210),IF(AND(Input!B3210&gt;=20,Input!B3210&lt;=700),Input!B3210,""),"")</f>
        <v/>
      </c>
      <c r="C3210">
        <f>IF(B3210="","",INT(A3210))</f>
        <v/>
      </c>
      <c r="D3210">
        <f>IF(B3210="","",HOUR(A3210))</f>
        <v/>
      </c>
      <c r="E3210">
        <f>IF(B3210="","",IF(INPUT!$I$1="","",IF(C3210&lt;(INT(INPUT!$I$1)-INPUT!$I$2),"Off Meds",IF(C3210&lt;=(INT(INPUT!$I$1)+INPUT!$I$2),"Washout","On Meds"))))</f>
        <v/>
      </c>
      <c r="F3210">
        <f>IF(B3210="","",1.509*(LN(B3210)^1.084-5.381))</f>
        <v/>
      </c>
      <c r="G3210">
        <f>IF(F3210="","",IF(F3210&lt;0,10*F3210^2,0))</f>
        <v/>
      </c>
      <c r="H3210">
        <f>IF(F3210="","",IF(F3210&gt;0,10*F3210^2,0))</f>
        <v/>
      </c>
    </row>
    <row r="3211">
      <c r="A3211">
        <f>Input!A3211</f>
        <v/>
      </c>
      <c r="B3211">
        <f>IF(ISNUMBER(Input!B3211),IF(AND(Input!B3211&gt;=20,Input!B3211&lt;=700),Input!B3211,""),"")</f>
        <v/>
      </c>
      <c r="C3211">
        <f>IF(B3211="","",INT(A3211))</f>
        <v/>
      </c>
      <c r="D3211">
        <f>IF(B3211="","",HOUR(A3211))</f>
        <v/>
      </c>
      <c r="E3211">
        <f>IF(B3211="","",IF(INPUT!$I$1="","",IF(C3211&lt;(INT(INPUT!$I$1)-INPUT!$I$2),"Off Meds",IF(C3211&lt;=(INT(INPUT!$I$1)+INPUT!$I$2),"Washout","On Meds"))))</f>
        <v/>
      </c>
      <c r="F3211">
        <f>IF(B3211="","",1.509*(LN(B3211)^1.084-5.381))</f>
        <v/>
      </c>
      <c r="G3211">
        <f>IF(F3211="","",IF(F3211&lt;0,10*F3211^2,0))</f>
        <v/>
      </c>
      <c r="H3211">
        <f>IF(F3211="","",IF(F3211&gt;0,10*F3211^2,0))</f>
        <v/>
      </c>
    </row>
    <row r="3212">
      <c r="A3212">
        <f>Input!A3212</f>
        <v/>
      </c>
      <c r="B3212">
        <f>IF(ISNUMBER(Input!B3212),IF(AND(Input!B3212&gt;=20,Input!B3212&lt;=700),Input!B3212,""),"")</f>
        <v/>
      </c>
      <c r="C3212">
        <f>IF(B3212="","",INT(A3212))</f>
        <v/>
      </c>
      <c r="D3212">
        <f>IF(B3212="","",HOUR(A3212))</f>
        <v/>
      </c>
      <c r="E3212">
        <f>IF(B3212="","",IF(INPUT!$I$1="","",IF(C3212&lt;(INT(INPUT!$I$1)-INPUT!$I$2),"Off Meds",IF(C3212&lt;=(INT(INPUT!$I$1)+INPUT!$I$2),"Washout","On Meds"))))</f>
        <v/>
      </c>
      <c r="F3212">
        <f>IF(B3212="","",1.509*(LN(B3212)^1.084-5.381))</f>
        <v/>
      </c>
      <c r="G3212">
        <f>IF(F3212="","",IF(F3212&lt;0,10*F3212^2,0))</f>
        <v/>
      </c>
      <c r="H3212">
        <f>IF(F3212="","",IF(F3212&gt;0,10*F3212^2,0))</f>
        <v/>
      </c>
    </row>
    <row r="3213">
      <c r="A3213">
        <f>Input!A3213</f>
        <v/>
      </c>
      <c r="B3213">
        <f>IF(ISNUMBER(Input!B3213),IF(AND(Input!B3213&gt;=20,Input!B3213&lt;=700),Input!B3213,""),"")</f>
        <v/>
      </c>
      <c r="C3213">
        <f>IF(B3213="","",INT(A3213))</f>
        <v/>
      </c>
      <c r="D3213">
        <f>IF(B3213="","",HOUR(A3213))</f>
        <v/>
      </c>
      <c r="E3213">
        <f>IF(B3213="","",IF(INPUT!$I$1="","",IF(C3213&lt;(INT(INPUT!$I$1)-INPUT!$I$2),"Off Meds",IF(C3213&lt;=(INT(INPUT!$I$1)+INPUT!$I$2),"Washout","On Meds"))))</f>
        <v/>
      </c>
      <c r="F3213">
        <f>IF(B3213="","",1.509*(LN(B3213)^1.084-5.381))</f>
        <v/>
      </c>
      <c r="G3213">
        <f>IF(F3213="","",IF(F3213&lt;0,10*F3213^2,0))</f>
        <v/>
      </c>
      <c r="H3213">
        <f>IF(F3213="","",IF(F3213&gt;0,10*F3213^2,0))</f>
        <v/>
      </c>
    </row>
    <row r="3214">
      <c r="A3214">
        <f>Input!A3214</f>
        <v/>
      </c>
      <c r="B3214">
        <f>IF(ISNUMBER(Input!B3214),IF(AND(Input!B3214&gt;=20,Input!B3214&lt;=700),Input!B3214,""),"")</f>
        <v/>
      </c>
      <c r="C3214">
        <f>IF(B3214="","",INT(A3214))</f>
        <v/>
      </c>
      <c r="D3214">
        <f>IF(B3214="","",HOUR(A3214))</f>
        <v/>
      </c>
      <c r="E3214">
        <f>IF(B3214="","",IF(INPUT!$I$1="","",IF(C3214&lt;(INT(INPUT!$I$1)-INPUT!$I$2),"Off Meds",IF(C3214&lt;=(INT(INPUT!$I$1)+INPUT!$I$2),"Washout","On Meds"))))</f>
        <v/>
      </c>
      <c r="F3214">
        <f>IF(B3214="","",1.509*(LN(B3214)^1.084-5.381))</f>
        <v/>
      </c>
      <c r="G3214">
        <f>IF(F3214="","",IF(F3214&lt;0,10*F3214^2,0))</f>
        <v/>
      </c>
      <c r="H3214">
        <f>IF(F3214="","",IF(F3214&gt;0,10*F3214^2,0))</f>
        <v/>
      </c>
    </row>
    <row r="3215">
      <c r="A3215">
        <f>Input!A3215</f>
        <v/>
      </c>
      <c r="B3215">
        <f>IF(ISNUMBER(Input!B3215),IF(AND(Input!B3215&gt;=20,Input!B3215&lt;=700),Input!B3215,""),"")</f>
        <v/>
      </c>
      <c r="C3215">
        <f>IF(B3215="","",INT(A3215))</f>
        <v/>
      </c>
      <c r="D3215">
        <f>IF(B3215="","",HOUR(A3215))</f>
        <v/>
      </c>
      <c r="E3215">
        <f>IF(B3215="","",IF(INPUT!$I$1="","",IF(C3215&lt;(INT(INPUT!$I$1)-INPUT!$I$2),"Off Meds",IF(C3215&lt;=(INT(INPUT!$I$1)+INPUT!$I$2),"Washout","On Meds"))))</f>
        <v/>
      </c>
      <c r="F3215">
        <f>IF(B3215="","",1.509*(LN(B3215)^1.084-5.381))</f>
        <v/>
      </c>
      <c r="G3215">
        <f>IF(F3215="","",IF(F3215&lt;0,10*F3215^2,0))</f>
        <v/>
      </c>
      <c r="H3215">
        <f>IF(F3215="","",IF(F3215&gt;0,10*F3215^2,0))</f>
        <v/>
      </c>
    </row>
    <row r="3216">
      <c r="A3216">
        <f>Input!A3216</f>
        <v/>
      </c>
      <c r="B3216">
        <f>IF(ISNUMBER(Input!B3216),IF(AND(Input!B3216&gt;=20,Input!B3216&lt;=700),Input!B3216,""),"")</f>
        <v/>
      </c>
      <c r="C3216">
        <f>IF(B3216="","",INT(A3216))</f>
        <v/>
      </c>
      <c r="D3216">
        <f>IF(B3216="","",HOUR(A3216))</f>
        <v/>
      </c>
      <c r="E3216">
        <f>IF(B3216="","",IF(INPUT!$I$1="","",IF(C3216&lt;(INT(INPUT!$I$1)-INPUT!$I$2),"Off Meds",IF(C3216&lt;=(INT(INPUT!$I$1)+INPUT!$I$2),"Washout","On Meds"))))</f>
        <v/>
      </c>
      <c r="F3216">
        <f>IF(B3216="","",1.509*(LN(B3216)^1.084-5.381))</f>
        <v/>
      </c>
      <c r="G3216">
        <f>IF(F3216="","",IF(F3216&lt;0,10*F3216^2,0))</f>
        <v/>
      </c>
      <c r="H3216">
        <f>IF(F3216="","",IF(F3216&gt;0,10*F3216^2,0))</f>
        <v/>
      </c>
    </row>
    <row r="3217">
      <c r="A3217">
        <f>Input!A3217</f>
        <v/>
      </c>
      <c r="B3217">
        <f>IF(ISNUMBER(Input!B3217),IF(AND(Input!B3217&gt;=20,Input!B3217&lt;=700),Input!B3217,""),"")</f>
        <v/>
      </c>
      <c r="C3217">
        <f>IF(B3217="","",INT(A3217))</f>
        <v/>
      </c>
      <c r="D3217">
        <f>IF(B3217="","",HOUR(A3217))</f>
        <v/>
      </c>
      <c r="E3217">
        <f>IF(B3217="","",IF(INPUT!$I$1="","",IF(C3217&lt;(INT(INPUT!$I$1)-INPUT!$I$2),"Off Meds",IF(C3217&lt;=(INT(INPUT!$I$1)+INPUT!$I$2),"Washout","On Meds"))))</f>
        <v/>
      </c>
      <c r="F3217">
        <f>IF(B3217="","",1.509*(LN(B3217)^1.084-5.381))</f>
        <v/>
      </c>
      <c r="G3217">
        <f>IF(F3217="","",IF(F3217&lt;0,10*F3217^2,0))</f>
        <v/>
      </c>
      <c r="H3217">
        <f>IF(F3217="","",IF(F3217&gt;0,10*F3217^2,0))</f>
        <v/>
      </c>
    </row>
    <row r="3218">
      <c r="A3218">
        <f>Input!A3218</f>
        <v/>
      </c>
      <c r="B3218">
        <f>IF(ISNUMBER(Input!B3218),IF(AND(Input!B3218&gt;=20,Input!B3218&lt;=700),Input!B3218,""),"")</f>
        <v/>
      </c>
      <c r="C3218">
        <f>IF(B3218="","",INT(A3218))</f>
        <v/>
      </c>
      <c r="D3218">
        <f>IF(B3218="","",HOUR(A3218))</f>
        <v/>
      </c>
      <c r="E3218">
        <f>IF(B3218="","",IF(INPUT!$I$1="","",IF(C3218&lt;(INT(INPUT!$I$1)-INPUT!$I$2),"Off Meds",IF(C3218&lt;=(INT(INPUT!$I$1)+INPUT!$I$2),"Washout","On Meds"))))</f>
        <v/>
      </c>
      <c r="F3218">
        <f>IF(B3218="","",1.509*(LN(B3218)^1.084-5.381))</f>
        <v/>
      </c>
      <c r="G3218">
        <f>IF(F3218="","",IF(F3218&lt;0,10*F3218^2,0))</f>
        <v/>
      </c>
      <c r="H3218">
        <f>IF(F3218="","",IF(F3218&gt;0,10*F3218^2,0))</f>
        <v/>
      </c>
    </row>
    <row r="3219">
      <c r="A3219">
        <f>Input!A3219</f>
        <v/>
      </c>
      <c r="B3219">
        <f>IF(ISNUMBER(Input!B3219),IF(AND(Input!B3219&gt;=20,Input!B3219&lt;=700),Input!B3219,""),"")</f>
        <v/>
      </c>
      <c r="C3219">
        <f>IF(B3219="","",INT(A3219))</f>
        <v/>
      </c>
      <c r="D3219">
        <f>IF(B3219="","",HOUR(A3219))</f>
        <v/>
      </c>
      <c r="E3219">
        <f>IF(B3219="","",IF(INPUT!$I$1="","",IF(C3219&lt;(INT(INPUT!$I$1)-INPUT!$I$2),"Off Meds",IF(C3219&lt;=(INT(INPUT!$I$1)+INPUT!$I$2),"Washout","On Meds"))))</f>
        <v/>
      </c>
      <c r="F3219">
        <f>IF(B3219="","",1.509*(LN(B3219)^1.084-5.381))</f>
        <v/>
      </c>
      <c r="G3219">
        <f>IF(F3219="","",IF(F3219&lt;0,10*F3219^2,0))</f>
        <v/>
      </c>
      <c r="H3219">
        <f>IF(F3219="","",IF(F3219&gt;0,10*F3219^2,0))</f>
        <v/>
      </c>
    </row>
    <row r="3220">
      <c r="A3220">
        <f>Input!A3220</f>
        <v/>
      </c>
      <c r="B3220">
        <f>IF(ISNUMBER(Input!B3220),IF(AND(Input!B3220&gt;=20,Input!B3220&lt;=700),Input!B3220,""),"")</f>
        <v/>
      </c>
      <c r="C3220">
        <f>IF(B3220="","",INT(A3220))</f>
        <v/>
      </c>
      <c r="D3220">
        <f>IF(B3220="","",HOUR(A3220))</f>
        <v/>
      </c>
      <c r="E3220">
        <f>IF(B3220="","",IF(INPUT!$I$1="","",IF(C3220&lt;(INT(INPUT!$I$1)-INPUT!$I$2),"Off Meds",IF(C3220&lt;=(INT(INPUT!$I$1)+INPUT!$I$2),"Washout","On Meds"))))</f>
        <v/>
      </c>
      <c r="F3220">
        <f>IF(B3220="","",1.509*(LN(B3220)^1.084-5.381))</f>
        <v/>
      </c>
      <c r="G3220">
        <f>IF(F3220="","",IF(F3220&lt;0,10*F3220^2,0))</f>
        <v/>
      </c>
      <c r="H3220">
        <f>IF(F3220="","",IF(F3220&gt;0,10*F3220^2,0))</f>
        <v/>
      </c>
    </row>
    <row r="3221">
      <c r="A3221">
        <f>Input!A3221</f>
        <v/>
      </c>
      <c r="B3221">
        <f>IF(ISNUMBER(Input!B3221),IF(AND(Input!B3221&gt;=20,Input!B3221&lt;=700),Input!B3221,""),"")</f>
        <v/>
      </c>
      <c r="C3221">
        <f>IF(B3221="","",INT(A3221))</f>
        <v/>
      </c>
      <c r="D3221">
        <f>IF(B3221="","",HOUR(A3221))</f>
        <v/>
      </c>
      <c r="E3221">
        <f>IF(B3221="","",IF(INPUT!$I$1="","",IF(C3221&lt;(INT(INPUT!$I$1)-INPUT!$I$2),"Off Meds",IF(C3221&lt;=(INT(INPUT!$I$1)+INPUT!$I$2),"Washout","On Meds"))))</f>
        <v/>
      </c>
      <c r="F3221">
        <f>IF(B3221="","",1.509*(LN(B3221)^1.084-5.381))</f>
        <v/>
      </c>
      <c r="G3221">
        <f>IF(F3221="","",IF(F3221&lt;0,10*F3221^2,0))</f>
        <v/>
      </c>
      <c r="H3221">
        <f>IF(F3221="","",IF(F3221&gt;0,10*F3221^2,0))</f>
        <v/>
      </c>
    </row>
    <row r="3222">
      <c r="A3222">
        <f>Input!A3222</f>
        <v/>
      </c>
      <c r="B3222">
        <f>IF(ISNUMBER(Input!B3222),IF(AND(Input!B3222&gt;=20,Input!B3222&lt;=700),Input!B3222,""),"")</f>
        <v/>
      </c>
      <c r="C3222">
        <f>IF(B3222="","",INT(A3222))</f>
        <v/>
      </c>
      <c r="D3222">
        <f>IF(B3222="","",HOUR(A3222))</f>
        <v/>
      </c>
      <c r="E3222">
        <f>IF(B3222="","",IF(INPUT!$I$1="","",IF(C3222&lt;(INT(INPUT!$I$1)-INPUT!$I$2),"Off Meds",IF(C3222&lt;=(INT(INPUT!$I$1)+INPUT!$I$2),"Washout","On Meds"))))</f>
        <v/>
      </c>
      <c r="F3222">
        <f>IF(B3222="","",1.509*(LN(B3222)^1.084-5.381))</f>
        <v/>
      </c>
      <c r="G3222">
        <f>IF(F3222="","",IF(F3222&lt;0,10*F3222^2,0))</f>
        <v/>
      </c>
      <c r="H3222">
        <f>IF(F3222="","",IF(F3222&gt;0,10*F3222^2,0))</f>
        <v/>
      </c>
    </row>
    <row r="3223">
      <c r="A3223">
        <f>Input!A3223</f>
        <v/>
      </c>
      <c r="B3223">
        <f>IF(ISNUMBER(Input!B3223),IF(AND(Input!B3223&gt;=20,Input!B3223&lt;=700),Input!B3223,""),"")</f>
        <v/>
      </c>
      <c r="C3223">
        <f>IF(B3223="","",INT(A3223))</f>
        <v/>
      </c>
      <c r="D3223">
        <f>IF(B3223="","",HOUR(A3223))</f>
        <v/>
      </c>
      <c r="E3223">
        <f>IF(B3223="","",IF(INPUT!$I$1="","",IF(C3223&lt;(INT(INPUT!$I$1)-INPUT!$I$2),"Off Meds",IF(C3223&lt;=(INT(INPUT!$I$1)+INPUT!$I$2),"Washout","On Meds"))))</f>
        <v/>
      </c>
      <c r="F3223">
        <f>IF(B3223="","",1.509*(LN(B3223)^1.084-5.381))</f>
        <v/>
      </c>
      <c r="G3223">
        <f>IF(F3223="","",IF(F3223&lt;0,10*F3223^2,0))</f>
        <v/>
      </c>
      <c r="H3223">
        <f>IF(F3223="","",IF(F3223&gt;0,10*F3223^2,0))</f>
        <v/>
      </c>
    </row>
    <row r="3224">
      <c r="A3224">
        <f>Input!A3224</f>
        <v/>
      </c>
      <c r="B3224">
        <f>IF(ISNUMBER(Input!B3224),IF(AND(Input!B3224&gt;=20,Input!B3224&lt;=700),Input!B3224,""),"")</f>
        <v/>
      </c>
      <c r="C3224">
        <f>IF(B3224="","",INT(A3224))</f>
        <v/>
      </c>
      <c r="D3224">
        <f>IF(B3224="","",HOUR(A3224))</f>
        <v/>
      </c>
      <c r="E3224">
        <f>IF(B3224="","",IF(INPUT!$I$1="","",IF(C3224&lt;(INT(INPUT!$I$1)-INPUT!$I$2),"Off Meds",IF(C3224&lt;=(INT(INPUT!$I$1)+INPUT!$I$2),"Washout","On Meds"))))</f>
        <v/>
      </c>
      <c r="F3224">
        <f>IF(B3224="","",1.509*(LN(B3224)^1.084-5.381))</f>
        <v/>
      </c>
      <c r="G3224">
        <f>IF(F3224="","",IF(F3224&lt;0,10*F3224^2,0))</f>
        <v/>
      </c>
      <c r="H3224">
        <f>IF(F3224="","",IF(F3224&gt;0,10*F3224^2,0))</f>
        <v/>
      </c>
    </row>
    <row r="3225">
      <c r="A3225">
        <f>Input!A3225</f>
        <v/>
      </c>
      <c r="B3225">
        <f>IF(ISNUMBER(Input!B3225),IF(AND(Input!B3225&gt;=20,Input!B3225&lt;=700),Input!B3225,""),"")</f>
        <v/>
      </c>
      <c r="C3225">
        <f>IF(B3225="","",INT(A3225))</f>
        <v/>
      </c>
      <c r="D3225">
        <f>IF(B3225="","",HOUR(A3225))</f>
        <v/>
      </c>
      <c r="E3225">
        <f>IF(B3225="","",IF(INPUT!$I$1="","",IF(C3225&lt;(INT(INPUT!$I$1)-INPUT!$I$2),"Off Meds",IF(C3225&lt;=(INT(INPUT!$I$1)+INPUT!$I$2),"Washout","On Meds"))))</f>
        <v/>
      </c>
      <c r="F3225">
        <f>IF(B3225="","",1.509*(LN(B3225)^1.084-5.381))</f>
        <v/>
      </c>
      <c r="G3225">
        <f>IF(F3225="","",IF(F3225&lt;0,10*F3225^2,0))</f>
        <v/>
      </c>
      <c r="H3225">
        <f>IF(F3225="","",IF(F3225&gt;0,10*F3225^2,0))</f>
        <v/>
      </c>
    </row>
    <row r="3226">
      <c r="A3226">
        <f>Input!A3226</f>
        <v/>
      </c>
      <c r="B3226">
        <f>IF(ISNUMBER(Input!B3226),IF(AND(Input!B3226&gt;=20,Input!B3226&lt;=700),Input!B3226,""),"")</f>
        <v/>
      </c>
      <c r="C3226">
        <f>IF(B3226="","",INT(A3226))</f>
        <v/>
      </c>
      <c r="D3226">
        <f>IF(B3226="","",HOUR(A3226))</f>
        <v/>
      </c>
      <c r="E3226">
        <f>IF(B3226="","",IF(INPUT!$I$1="","",IF(C3226&lt;(INT(INPUT!$I$1)-INPUT!$I$2),"Off Meds",IF(C3226&lt;=(INT(INPUT!$I$1)+INPUT!$I$2),"Washout","On Meds"))))</f>
        <v/>
      </c>
      <c r="F3226">
        <f>IF(B3226="","",1.509*(LN(B3226)^1.084-5.381))</f>
        <v/>
      </c>
      <c r="G3226">
        <f>IF(F3226="","",IF(F3226&lt;0,10*F3226^2,0))</f>
        <v/>
      </c>
      <c r="H3226">
        <f>IF(F3226="","",IF(F3226&gt;0,10*F3226^2,0))</f>
        <v/>
      </c>
    </row>
    <row r="3227">
      <c r="A3227">
        <f>Input!A3227</f>
        <v/>
      </c>
      <c r="B3227">
        <f>IF(ISNUMBER(Input!B3227),IF(AND(Input!B3227&gt;=20,Input!B3227&lt;=700),Input!B3227,""),"")</f>
        <v/>
      </c>
      <c r="C3227">
        <f>IF(B3227="","",INT(A3227))</f>
        <v/>
      </c>
      <c r="D3227">
        <f>IF(B3227="","",HOUR(A3227))</f>
        <v/>
      </c>
      <c r="E3227">
        <f>IF(B3227="","",IF(INPUT!$I$1="","",IF(C3227&lt;(INT(INPUT!$I$1)-INPUT!$I$2),"Off Meds",IF(C3227&lt;=(INT(INPUT!$I$1)+INPUT!$I$2),"Washout","On Meds"))))</f>
        <v/>
      </c>
      <c r="F3227">
        <f>IF(B3227="","",1.509*(LN(B3227)^1.084-5.381))</f>
        <v/>
      </c>
      <c r="G3227">
        <f>IF(F3227="","",IF(F3227&lt;0,10*F3227^2,0))</f>
        <v/>
      </c>
      <c r="H3227">
        <f>IF(F3227="","",IF(F3227&gt;0,10*F3227^2,0))</f>
        <v/>
      </c>
    </row>
    <row r="3228">
      <c r="A3228">
        <f>Input!A3228</f>
        <v/>
      </c>
      <c r="B3228">
        <f>IF(ISNUMBER(Input!B3228),IF(AND(Input!B3228&gt;=20,Input!B3228&lt;=700),Input!B3228,""),"")</f>
        <v/>
      </c>
      <c r="C3228">
        <f>IF(B3228="","",INT(A3228))</f>
        <v/>
      </c>
      <c r="D3228">
        <f>IF(B3228="","",HOUR(A3228))</f>
        <v/>
      </c>
      <c r="E3228">
        <f>IF(B3228="","",IF(INPUT!$I$1="","",IF(C3228&lt;(INT(INPUT!$I$1)-INPUT!$I$2),"Off Meds",IF(C3228&lt;=(INT(INPUT!$I$1)+INPUT!$I$2),"Washout","On Meds"))))</f>
        <v/>
      </c>
      <c r="F3228">
        <f>IF(B3228="","",1.509*(LN(B3228)^1.084-5.381))</f>
        <v/>
      </c>
      <c r="G3228">
        <f>IF(F3228="","",IF(F3228&lt;0,10*F3228^2,0))</f>
        <v/>
      </c>
      <c r="H3228">
        <f>IF(F3228="","",IF(F3228&gt;0,10*F3228^2,0))</f>
        <v/>
      </c>
    </row>
    <row r="3229">
      <c r="A3229">
        <f>Input!A3229</f>
        <v/>
      </c>
      <c r="B3229">
        <f>IF(ISNUMBER(Input!B3229),IF(AND(Input!B3229&gt;=20,Input!B3229&lt;=700),Input!B3229,""),"")</f>
        <v/>
      </c>
      <c r="C3229">
        <f>IF(B3229="","",INT(A3229))</f>
        <v/>
      </c>
      <c r="D3229">
        <f>IF(B3229="","",HOUR(A3229))</f>
        <v/>
      </c>
      <c r="E3229">
        <f>IF(B3229="","",IF(INPUT!$I$1="","",IF(C3229&lt;(INT(INPUT!$I$1)-INPUT!$I$2),"Off Meds",IF(C3229&lt;=(INT(INPUT!$I$1)+INPUT!$I$2),"Washout","On Meds"))))</f>
        <v/>
      </c>
      <c r="F3229">
        <f>IF(B3229="","",1.509*(LN(B3229)^1.084-5.381))</f>
        <v/>
      </c>
      <c r="G3229">
        <f>IF(F3229="","",IF(F3229&lt;0,10*F3229^2,0))</f>
        <v/>
      </c>
      <c r="H3229">
        <f>IF(F3229="","",IF(F3229&gt;0,10*F3229^2,0))</f>
        <v/>
      </c>
    </row>
    <row r="3230">
      <c r="A3230">
        <f>Input!A3230</f>
        <v/>
      </c>
      <c r="B3230">
        <f>IF(ISNUMBER(Input!B3230),IF(AND(Input!B3230&gt;=20,Input!B3230&lt;=700),Input!B3230,""),"")</f>
        <v/>
      </c>
      <c r="C3230">
        <f>IF(B3230="","",INT(A3230))</f>
        <v/>
      </c>
      <c r="D3230">
        <f>IF(B3230="","",HOUR(A3230))</f>
        <v/>
      </c>
      <c r="E3230">
        <f>IF(B3230="","",IF(INPUT!$I$1="","",IF(C3230&lt;(INT(INPUT!$I$1)-INPUT!$I$2),"Off Meds",IF(C3230&lt;=(INT(INPUT!$I$1)+INPUT!$I$2),"Washout","On Meds"))))</f>
        <v/>
      </c>
      <c r="F3230">
        <f>IF(B3230="","",1.509*(LN(B3230)^1.084-5.381))</f>
        <v/>
      </c>
      <c r="G3230">
        <f>IF(F3230="","",IF(F3230&lt;0,10*F3230^2,0))</f>
        <v/>
      </c>
      <c r="H3230">
        <f>IF(F3230="","",IF(F3230&gt;0,10*F3230^2,0))</f>
        <v/>
      </c>
    </row>
    <row r="3231">
      <c r="A3231">
        <f>Input!A3231</f>
        <v/>
      </c>
      <c r="B3231">
        <f>IF(ISNUMBER(Input!B3231),IF(AND(Input!B3231&gt;=20,Input!B3231&lt;=700),Input!B3231,""),"")</f>
        <v/>
      </c>
      <c r="C3231">
        <f>IF(B3231="","",INT(A3231))</f>
        <v/>
      </c>
      <c r="D3231">
        <f>IF(B3231="","",HOUR(A3231))</f>
        <v/>
      </c>
      <c r="E3231">
        <f>IF(B3231="","",IF(INPUT!$I$1="","",IF(C3231&lt;(INT(INPUT!$I$1)-INPUT!$I$2),"Off Meds",IF(C3231&lt;=(INT(INPUT!$I$1)+INPUT!$I$2),"Washout","On Meds"))))</f>
        <v/>
      </c>
      <c r="F3231">
        <f>IF(B3231="","",1.509*(LN(B3231)^1.084-5.381))</f>
        <v/>
      </c>
      <c r="G3231">
        <f>IF(F3231="","",IF(F3231&lt;0,10*F3231^2,0))</f>
        <v/>
      </c>
      <c r="H3231">
        <f>IF(F3231="","",IF(F3231&gt;0,10*F3231^2,0))</f>
        <v/>
      </c>
    </row>
    <row r="3232">
      <c r="A3232">
        <f>Input!A3232</f>
        <v/>
      </c>
      <c r="B3232">
        <f>IF(ISNUMBER(Input!B3232),IF(AND(Input!B3232&gt;=20,Input!B3232&lt;=700),Input!B3232,""),"")</f>
        <v/>
      </c>
      <c r="C3232">
        <f>IF(B3232="","",INT(A3232))</f>
        <v/>
      </c>
      <c r="D3232">
        <f>IF(B3232="","",HOUR(A3232))</f>
        <v/>
      </c>
      <c r="E3232">
        <f>IF(B3232="","",IF(INPUT!$I$1="","",IF(C3232&lt;(INT(INPUT!$I$1)-INPUT!$I$2),"Off Meds",IF(C3232&lt;=(INT(INPUT!$I$1)+INPUT!$I$2),"Washout","On Meds"))))</f>
        <v/>
      </c>
      <c r="F3232">
        <f>IF(B3232="","",1.509*(LN(B3232)^1.084-5.381))</f>
        <v/>
      </c>
      <c r="G3232">
        <f>IF(F3232="","",IF(F3232&lt;0,10*F3232^2,0))</f>
        <v/>
      </c>
      <c r="H3232">
        <f>IF(F3232="","",IF(F3232&gt;0,10*F3232^2,0))</f>
        <v/>
      </c>
    </row>
    <row r="3233">
      <c r="A3233">
        <f>Input!A3233</f>
        <v/>
      </c>
      <c r="B3233">
        <f>IF(ISNUMBER(Input!B3233),IF(AND(Input!B3233&gt;=20,Input!B3233&lt;=700),Input!B3233,""),"")</f>
        <v/>
      </c>
      <c r="C3233">
        <f>IF(B3233="","",INT(A3233))</f>
        <v/>
      </c>
      <c r="D3233">
        <f>IF(B3233="","",HOUR(A3233))</f>
        <v/>
      </c>
      <c r="E3233">
        <f>IF(B3233="","",IF(INPUT!$I$1="","",IF(C3233&lt;(INT(INPUT!$I$1)-INPUT!$I$2),"Off Meds",IF(C3233&lt;=(INT(INPUT!$I$1)+INPUT!$I$2),"Washout","On Meds"))))</f>
        <v/>
      </c>
      <c r="F3233">
        <f>IF(B3233="","",1.509*(LN(B3233)^1.084-5.381))</f>
        <v/>
      </c>
      <c r="G3233">
        <f>IF(F3233="","",IF(F3233&lt;0,10*F3233^2,0))</f>
        <v/>
      </c>
      <c r="H3233">
        <f>IF(F3233="","",IF(F3233&gt;0,10*F3233^2,0))</f>
        <v/>
      </c>
    </row>
    <row r="3234">
      <c r="A3234">
        <f>Input!A3234</f>
        <v/>
      </c>
      <c r="B3234">
        <f>IF(ISNUMBER(Input!B3234),IF(AND(Input!B3234&gt;=20,Input!B3234&lt;=700),Input!B3234,""),"")</f>
        <v/>
      </c>
      <c r="C3234">
        <f>IF(B3234="","",INT(A3234))</f>
        <v/>
      </c>
      <c r="D3234">
        <f>IF(B3234="","",HOUR(A3234))</f>
        <v/>
      </c>
      <c r="E3234">
        <f>IF(B3234="","",IF(INPUT!$I$1="","",IF(C3234&lt;(INT(INPUT!$I$1)-INPUT!$I$2),"Off Meds",IF(C3234&lt;=(INT(INPUT!$I$1)+INPUT!$I$2),"Washout","On Meds"))))</f>
        <v/>
      </c>
      <c r="F3234">
        <f>IF(B3234="","",1.509*(LN(B3234)^1.084-5.381))</f>
        <v/>
      </c>
      <c r="G3234">
        <f>IF(F3234="","",IF(F3234&lt;0,10*F3234^2,0))</f>
        <v/>
      </c>
      <c r="H3234">
        <f>IF(F3234="","",IF(F3234&gt;0,10*F3234^2,0))</f>
        <v/>
      </c>
    </row>
    <row r="3235">
      <c r="A3235">
        <f>Input!A3235</f>
        <v/>
      </c>
      <c r="B3235">
        <f>IF(ISNUMBER(Input!B3235),IF(AND(Input!B3235&gt;=20,Input!B3235&lt;=700),Input!B3235,""),"")</f>
        <v/>
      </c>
      <c r="C3235">
        <f>IF(B3235="","",INT(A3235))</f>
        <v/>
      </c>
      <c r="D3235">
        <f>IF(B3235="","",HOUR(A3235))</f>
        <v/>
      </c>
      <c r="E3235">
        <f>IF(B3235="","",IF(INPUT!$I$1="","",IF(C3235&lt;(INT(INPUT!$I$1)-INPUT!$I$2),"Off Meds",IF(C3235&lt;=(INT(INPUT!$I$1)+INPUT!$I$2),"Washout","On Meds"))))</f>
        <v/>
      </c>
      <c r="F3235">
        <f>IF(B3235="","",1.509*(LN(B3235)^1.084-5.381))</f>
        <v/>
      </c>
      <c r="G3235">
        <f>IF(F3235="","",IF(F3235&lt;0,10*F3235^2,0))</f>
        <v/>
      </c>
      <c r="H3235">
        <f>IF(F3235="","",IF(F3235&gt;0,10*F3235^2,0))</f>
        <v/>
      </c>
    </row>
    <row r="3236">
      <c r="A3236">
        <f>Input!A3236</f>
        <v/>
      </c>
      <c r="B3236">
        <f>IF(ISNUMBER(Input!B3236),IF(AND(Input!B3236&gt;=20,Input!B3236&lt;=700),Input!B3236,""),"")</f>
        <v/>
      </c>
      <c r="C3236">
        <f>IF(B3236="","",INT(A3236))</f>
        <v/>
      </c>
      <c r="D3236">
        <f>IF(B3236="","",HOUR(A3236))</f>
        <v/>
      </c>
      <c r="E3236">
        <f>IF(B3236="","",IF(INPUT!$I$1="","",IF(C3236&lt;(INT(INPUT!$I$1)-INPUT!$I$2),"Off Meds",IF(C3236&lt;=(INT(INPUT!$I$1)+INPUT!$I$2),"Washout","On Meds"))))</f>
        <v/>
      </c>
      <c r="F3236">
        <f>IF(B3236="","",1.509*(LN(B3236)^1.084-5.381))</f>
        <v/>
      </c>
      <c r="G3236">
        <f>IF(F3236="","",IF(F3236&lt;0,10*F3236^2,0))</f>
        <v/>
      </c>
      <c r="H3236">
        <f>IF(F3236="","",IF(F3236&gt;0,10*F3236^2,0))</f>
        <v/>
      </c>
    </row>
    <row r="3237">
      <c r="A3237">
        <f>Input!A3237</f>
        <v/>
      </c>
      <c r="B3237">
        <f>IF(ISNUMBER(Input!B3237),IF(AND(Input!B3237&gt;=20,Input!B3237&lt;=700),Input!B3237,""),"")</f>
        <v/>
      </c>
      <c r="C3237">
        <f>IF(B3237="","",INT(A3237))</f>
        <v/>
      </c>
      <c r="D3237">
        <f>IF(B3237="","",HOUR(A3237))</f>
        <v/>
      </c>
      <c r="E3237">
        <f>IF(B3237="","",IF(INPUT!$I$1="","",IF(C3237&lt;(INT(INPUT!$I$1)-INPUT!$I$2),"Off Meds",IF(C3237&lt;=(INT(INPUT!$I$1)+INPUT!$I$2),"Washout","On Meds"))))</f>
        <v/>
      </c>
      <c r="F3237">
        <f>IF(B3237="","",1.509*(LN(B3237)^1.084-5.381))</f>
        <v/>
      </c>
      <c r="G3237">
        <f>IF(F3237="","",IF(F3237&lt;0,10*F3237^2,0))</f>
        <v/>
      </c>
      <c r="H3237">
        <f>IF(F3237="","",IF(F3237&gt;0,10*F3237^2,0))</f>
        <v/>
      </c>
    </row>
    <row r="3238">
      <c r="A3238">
        <f>Input!A3238</f>
        <v/>
      </c>
      <c r="B3238">
        <f>IF(ISNUMBER(Input!B3238),IF(AND(Input!B3238&gt;=20,Input!B3238&lt;=700),Input!B3238,""),"")</f>
        <v/>
      </c>
      <c r="C3238">
        <f>IF(B3238="","",INT(A3238))</f>
        <v/>
      </c>
      <c r="D3238">
        <f>IF(B3238="","",HOUR(A3238))</f>
        <v/>
      </c>
      <c r="E3238">
        <f>IF(B3238="","",IF(INPUT!$I$1="","",IF(C3238&lt;(INT(INPUT!$I$1)-INPUT!$I$2),"Off Meds",IF(C3238&lt;=(INT(INPUT!$I$1)+INPUT!$I$2),"Washout","On Meds"))))</f>
        <v/>
      </c>
      <c r="F3238">
        <f>IF(B3238="","",1.509*(LN(B3238)^1.084-5.381))</f>
        <v/>
      </c>
      <c r="G3238">
        <f>IF(F3238="","",IF(F3238&lt;0,10*F3238^2,0))</f>
        <v/>
      </c>
      <c r="H3238">
        <f>IF(F3238="","",IF(F3238&gt;0,10*F3238^2,0))</f>
        <v/>
      </c>
    </row>
    <row r="3239">
      <c r="A3239">
        <f>Input!A3239</f>
        <v/>
      </c>
      <c r="B3239">
        <f>IF(ISNUMBER(Input!B3239),IF(AND(Input!B3239&gt;=20,Input!B3239&lt;=700),Input!B3239,""),"")</f>
        <v/>
      </c>
      <c r="C3239">
        <f>IF(B3239="","",INT(A3239))</f>
        <v/>
      </c>
      <c r="D3239">
        <f>IF(B3239="","",HOUR(A3239))</f>
        <v/>
      </c>
      <c r="E3239">
        <f>IF(B3239="","",IF(INPUT!$I$1="","",IF(C3239&lt;(INT(INPUT!$I$1)-INPUT!$I$2),"Off Meds",IF(C3239&lt;=(INT(INPUT!$I$1)+INPUT!$I$2),"Washout","On Meds"))))</f>
        <v/>
      </c>
      <c r="F3239">
        <f>IF(B3239="","",1.509*(LN(B3239)^1.084-5.381))</f>
        <v/>
      </c>
      <c r="G3239">
        <f>IF(F3239="","",IF(F3239&lt;0,10*F3239^2,0))</f>
        <v/>
      </c>
      <c r="H3239">
        <f>IF(F3239="","",IF(F3239&gt;0,10*F3239^2,0))</f>
        <v/>
      </c>
    </row>
    <row r="3240">
      <c r="A3240">
        <f>Input!A3240</f>
        <v/>
      </c>
      <c r="B3240">
        <f>IF(ISNUMBER(Input!B3240),IF(AND(Input!B3240&gt;=20,Input!B3240&lt;=700),Input!B3240,""),"")</f>
        <v/>
      </c>
      <c r="C3240">
        <f>IF(B3240="","",INT(A3240))</f>
        <v/>
      </c>
      <c r="D3240">
        <f>IF(B3240="","",HOUR(A3240))</f>
        <v/>
      </c>
      <c r="E3240">
        <f>IF(B3240="","",IF(INPUT!$I$1="","",IF(C3240&lt;(INT(INPUT!$I$1)-INPUT!$I$2),"Off Meds",IF(C3240&lt;=(INT(INPUT!$I$1)+INPUT!$I$2),"Washout","On Meds"))))</f>
        <v/>
      </c>
      <c r="F3240">
        <f>IF(B3240="","",1.509*(LN(B3240)^1.084-5.381))</f>
        <v/>
      </c>
      <c r="G3240">
        <f>IF(F3240="","",IF(F3240&lt;0,10*F3240^2,0))</f>
        <v/>
      </c>
      <c r="H3240">
        <f>IF(F3240="","",IF(F3240&gt;0,10*F3240^2,0))</f>
        <v/>
      </c>
    </row>
    <row r="3241">
      <c r="A3241">
        <f>Input!A3241</f>
        <v/>
      </c>
      <c r="B3241">
        <f>IF(ISNUMBER(Input!B3241),IF(AND(Input!B3241&gt;=20,Input!B3241&lt;=700),Input!B3241,""),"")</f>
        <v/>
      </c>
      <c r="C3241">
        <f>IF(B3241="","",INT(A3241))</f>
        <v/>
      </c>
      <c r="D3241">
        <f>IF(B3241="","",HOUR(A3241))</f>
        <v/>
      </c>
      <c r="E3241">
        <f>IF(B3241="","",IF(INPUT!$I$1="","",IF(C3241&lt;(INT(INPUT!$I$1)-INPUT!$I$2),"Off Meds",IF(C3241&lt;=(INT(INPUT!$I$1)+INPUT!$I$2),"Washout","On Meds"))))</f>
        <v/>
      </c>
      <c r="F3241">
        <f>IF(B3241="","",1.509*(LN(B3241)^1.084-5.381))</f>
        <v/>
      </c>
      <c r="G3241">
        <f>IF(F3241="","",IF(F3241&lt;0,10*F3241^2,0))</f>
        <v/>
      </c>
      <c r="H3241">
        <f>IF(F3241="","",IF(F3241&gt;0,10*F3241^2,0))</f>
        <v/>
      </c>
    </row>
    <row r="3242">
      <c r="A3242">
        <f>Input!A3242</f>
        <v/>
      </c>
      <c r="B3242">
        <f>IF(ISNUMBER(Input!B3242),IF(AND(Input!B3242&gt;=20,Input!B3242&lt;=700),Input!B3242,""),"")</f>
        <v/>
      </c>
      <c r="C3242">
        <f>IF(B3242="","",INT(A3242))</f>
        <v/>
      </c>
      <c r="D3242">
        <f>IF(B3242="","",HOUR(A3242))</f>
        <v/>
      </c>
      <c r="E3242">
        <f>IF(B3242="","",IF(INPUT!$I$1="","",IF(C3242&lt;(INT(INPUT!$I$1)-INPUT!$I$2),"Off Meds",IF(C3242&lt;=(INT(INPUT!$I$1)+INPUT!$I$2),"Washout","On Meds"))))</f>
        <v/>
      </c>
      <c r="F3242">
        <f>IF(B3242="","",1.509*(LN(B3242)^1.084-5.381))</f>
        <v/>
      </c>
      <c r="G3242">
        <f>IF(F3242="","",IF(F3242&lt;0,10*F3242^2,0))</f>
        <v/>
      </c>
      <c r="H3242">
        <f>IF(F3242="","",IF(F3242&gt;0,10*F3242^2,0))</f>
        <v/>
      </c>
    </row>
    <row r="3243">
      <c r="A3243">
        <f>Input!A3243</f>
        <v/>
      </c>
      <c r="B3243">
        <f>IF(ISNUMBER(Input!B3243),IF(AND(Input!B3243&gt;=20,Input!B3243&lt;=700),Input!B3243,""),"")</f>
        <v/>
      </c>
      <c r="C3243">
        <f>IF(B3243="","",INT(A3243))</f>
        <v/>
      </c>
      <c r="D3243">
        <f>IF(B3243="","",HOUR(A3243))</f>
        <v/>
      </c>
      <c r="E3243">
        <f>IF(B3243="","",IF(INPUT!$I$1="","",IF(C3243&lt;(INT(INPUT!$I$1)-INPUT!$I$2),"Off Meds",IF(C3243&lt;=(INT(INPUT!$I$1)+INPUT!$I$2),"Washout","On Meds"))))</f>
        <v/>
      </c>
      <c r="F3243">
        <f>IF(B3243="","",1.509*(LN(B3243)^1.084-5.381))</f>
        <v/>
      </c>
      <c r="G3243">
        <f>IF(F3243="","",IF(F3243&lt;0,10*F3243^2,0))</f>
        <v/>
      </c>
      <c r="H3243">
        <f>IF(F3243="","",IF(F3243&gt;0,10*F3243^2,0))</f>
        <v/>
      </c>
    </row>
    <row r="3244">
      <c r="A3244">
        <f>Input!A3244</f>
        <v/>
      </c>
      <c r="B3244">
        <f>IF(ISNUMBER(Input!B3244),IF(AND(Input!B3244&gt;=20,Input!B3244&lt;=700),Input!B3244,""),"")</f>
        <v/>
      </c>
      <c r="C3244">
        <f>IF(B3244="","",INT(A3244))</f>
        <v/>
      </c>
      <c r="D3244">
        <f>IF(B3244="","",HOUR(A3244))</f>
        <v/>
      </c>
      <c r="E3244">
        <f>IF(B3244="","",IF(INPUT!$I$1="","",IF(C3244&lt;(INT(INPUT!$I$1)-INPUT!$I$2),"Off Meds",IF(C3244&lt;=(INT(INPUT!$I$1)+INPUT!$I$2),"Washout","On Meds"))))</f>
        <v/>
      </c>
      <c r="F3244">
        <f>IF(B3244="","",1.509*(LN(B3244)^1.084-5.381))</f>
        <v/>
      </c>
      <c r="G3244">
        <f>IF(F3244="","",IF(F3244&lt;0,10*F3244^2,0))</f>
        <v/>
      </c>
      <c r="H3244">
        <f>IF(F3244="","",IF(F3244&gt;0,10*F3244^2,0))</f>
        <v/>
      </c>
    </row>
    <row r="3245">
      <c r="A3245">
        <f>Input!A3245</f>
        <v/>
      </c>
      <c r="B3245">
        <f>IF(ISNUMBER(Input!B3245),IF(AND(Input!B3245&gt;=20,Input!B3245&lt;=700),Input!B3245,""),"")</f>
        <v/>
      </c>
      <c r="C3245">
        <f>IF(B3245="","",INT(A3245))</f>
        <v/>
      </c>
      <c r="D3245">
        <f>IF(B3245="","",HOUR(A3245))</f>
        <v/>
      </c>
      <c r="E3245">
        <f>IF(B3245="","",IF(INPUT!$I$1="","",IF(C3245&lt;(INT(INPUT!$I$1)-INPUT!$I$2),"Off Meds",IF(C3245&lt;=(INT(INPUT!$I$1)+INPUT!$I$2),"Washout","On Meds"))))</f>
        <v/>
      </c>
      <c r="F3245">
        <f>IF(B3245="","",1.509*(LN(B3245)^1.084-5.381))</f>
        <v/>
      </c>
      <c r="G3245">
        <f>IF(F3245="","",IF(F3245&lt;0,10*F3245^2,0))</f>
        <v/>
      </c>
      <c r="H3245">
        <f>IF(F3245="","",IF(F3245&gt;0,10*F3245^2,0))</f>
        <v/>
      </c>
    </row>
    <row r="3246">
      <c r="A3246">
        <f>Input!A3246</f>
        <v/>
      </c>
      <c r="B3246">
        <f>IF(ISNUMBER(Input!B3246),IF(AND(Input!B3246&gt;=20,Input!B3246&lt;=700),Input!B3246,""),"")</f>
        <v/>
      </c>
      <c r="C3246">
        <f>IF(B3246="","",INT(A3246))</f>
        <v/>
      </c>
      <c r="D3246">
        <f>IF(B3246="","",HOUR(A3246))</f>
        <v/>
      </c>
      <c r="E3246">
        <f>IF(B3246="","",IF(INPUT!$I$1="","",IF(C3246&lt;(INT(INPUT!$I$1)-INPUT!$I$2),"Off Meds",IF(C3246&lt;=(INT(INPUT!$I$1)+INPUT!$I$2),"Washout","On Meds"))))</f>
        <v/>
      </c>
      <c r="F3246">
        <f>IF(B3246="","",1.509*(LN(B3246)^1.084-5.381))</f>
        <v/>
      </c>
      <c r="G3246">
        <f>IF(F3246="","",IF(F3246&lt;0,10*F3246^2,0))</f>
        <v/>
      </c>
      <c r="H3246">
        <f>IF(F3246="","",IF(F3246&gt;0,10*F3246^2,0))</f>
        <v/>
      </c>
    </row>
    <row r="3247">
      <c r="A3247">
        <f>Input!A3247</f>
        <v/>
      </c>
      <c r="B3247">
        <f>IF(ISNUMBER(Input!B3247),IF(AND(Input!B3247&gt;=20,Input!B3247&lt;=700),Input!B3247,""),"")</f>
        <v/>
      </c>
      <c r="C3247">
        <f>IF(B3247="","",INT(A3247))</f>
        <v/>
      </c>
      <c r="D3247">
        <f>IF(B3247="","",HOUR(A3247))</f>
        <v/>
      </c>
      <c r="E3247">
        <f>IF(B3247="","",IF(INPUT!$I$1="","",IF(C3247&lt;(INT(INPUT!$I$1)-INPUT!$I$2),"Off Meds",IF(C3247&lt;=(INT(INPUT!$I$1)+INPUT!$I$2),"Washout","On Meds"))))</f>
        <v/>
      </c>
      <c r="F3247">
        <f>IF(B3247="","",1.509*(LN(B3247)^1.084-5.381))</f>
        <v/>
      </c>
      <c r="G3247">
        <f>IF(F3247="","",IF(F3247&lt;0,10*F3247^2,0))</f>
        <v/>
      </c>
      <c r="H3247">
        <f>IF(F3247="","",IF(F3247&gt;0,10*F3247^2,0))</f>
        <v/>
      </c>
    </row>
    <row r="3248">
      <c r="A3248">
        <f>Input!A3248</f>
        <v/>
      </c>
      <c r="B3248">
        <f>IF(ISNUMBER(Input!B3248),IF(AND(Input!B3248&gt;=20,Input!B3248&lt;=700),Input!B3248,""),"")</f>
        <v/>
      </c>
      <c r="C3248">
        <f>IF(B3248="","",INT(A3248))</f>
        <v/>
      </c>
      <c r="D3248">
        <f>IF(B3248="","",HOUR(A3248))</f>
        <v/>
      </c>
      <c r="E3248">
        <f>IF(B3248="","",IF(INPUT!$I$1="","",IF(C3248&lt;(INT(INPUT!$I$1)-INPUT!$I$2),"Off Meds",IF(C3248&lt;=(INT(INPUT!$I$1)+INPUT!$I$2),"Washout","On Meds"))))</f>
        <v/>
      </c>
      <c r="F3248">
        <f>IF(B3248="","",1.509*(LN(B3248)^1.084-5.381))</f>
        <v/>
      </c>
      <c r="G3248">
        <f>IF(F3248="","",IF(F3248&lt;0,10*F3248^2,0))</f>
        <v/>
      </c>
      <c r="H3248">
        <f>IF(F3248="","",IF(F3248&gt;0,10*F3248^2,0))</f>
        <v/>
      </c>
    </row>
    <row r="3249">
      <c r="A3249">
        <f>Input!A3249</f>
        <v/>
      </c>
      <c r="B3249">
        <f>IF(ISNUMBER(Input!B3249),IF(AND(Input!B3249&gt;=20,Input!B3249&lt;=700),Input!B3249,""),"")</f>
        <v/>
      </c>
      <c r="C3249">
        <f>IF(B3249="","",INT(A3249))</f>
        <v/>
      </c>
      <c r="D3249">
        <f>IF(B3249="","",HOUR(A3249))</f>
        <v/>
      </c>
      <c r="E3249">
        <f>IF(B3249="","",IF(INPUT!$I$1="","",IF(C3249&lt;(INT(INPUT!$I$1)-INPUT!$I$2),"Off Meds",IF(C3249&lt;=(INT(INPUT!$I$1)+INPUT!$I$2),"Washout","On Meds"))))</f>
        <v/>
      </c>
      <c r="F3249">
        <f>IF(B3249="","",1.509*(LN(B3249)^1.084-5.381))</f>
        <v/>
      </c>
      <c r="G3249">
        <f>IF(F3249="","",IF(F3249&lt;0,10*F3249^2,0))</f>
        <v/>
      </c>
      <c r="H3249">
        <f>IF(F3249="","",IF(F3249&gt;0,10*F3249^2,0))</f>
        <v/>
      </c>
    </row>
    <row r="3250">
      <c r="A3250">
        <f>Input!A3250</f>
        <v/>
      </c>
      <c r="B3250">
        <f>IF(ISNUMBER(Input!B3250),IF(AND(Input!B3250&gt;=20,Input!B3250&lt;=700),Input!B3250,""),"")</f>
        <v/>
      </c>
      <c r="C3250">
        <f>IF(B3250="","",INT(A3250))</f>
        <v/>
      </c>
      <c r="D3250">
        <f>IF(B3250="","",HOUR(A3250))</f>
        <v/>
      </c>
      <c r="E3250">
        <f>IF(B3250="","",IF(INPUT!$I$1="","",IF(C3250&lt;(INT(INPUT!$I$1)-INPUT!$I$2),"Off Meds",IF(C3250&lt;=(INT(INPUT!$I$1)+INPUT!$I$2),"Washout","On Meds"))))</f>
        <v/>
      </c>
      <c r="F3250">
        <f>IF(B3250="","",1.509*(LN(B3250)^1.084-5.381))</f>
        <v/>
      </c>
      <c r="G3250">
        <f>IF(F3250="","",IF(F3250&lt;0,10*F3250^2,0))</f>
        <v/>
      </c>
      <c r="H3250">
        <f>IF(F3250="","",IF(F3250&gt;0,10*F3250^2,0))</f>
        <v/>
      </c>
    </row>
    <row r="3251">
      <c r="A3251">
        <f>Input!A3251</f>
        <v/>
      </c>
      <c r="B3251">
        <f>IF(ISNUMBER(Input!B3251),IF(AND(Input!B3251&gt;=20,Input!B3251&lt;=700),Input!B3251,""),"")</f>
        <v/>
      </c>
      <c r="C3251">
        <f>IF(B3251="","",INT(A3251))</f>
        <v/>
      </c>
      <c r="D3251">
        <f>IF(B3251="","",HOUR(A3251))</f>
        <v/>
      </c>
      <c r="E3251">
        <f>IF(B3251="","",IF(INPUT!$I$1="","",IF(C3251&lt;(INT(INPUT!$I$1)-INPUT!$I$2),"Off Meds",IF(C3251&lt;=(INT(INPUT!$I$1)+INPUT!$I$2),"Washout","On Meds"))))</f>
        <v/>
      </c>
      <c r="F3251">
        <f>IF(B3251="","",1.509*(LN(B3251)^1.084-5.381))</f>
        <v/>
      </c>
      <c r="G3251">
        <f>IF(F3251="","",IF(F3251&lt;0,10*F3251^2,0))</f>
        <v/>
      </c>
      <c r="H3251">
        <f>IF(F3251="","",IF(F3251&gt;0,10*F3251^2,0))</f>
        <v/>
      </c>
    </row>
    <row r="3252">
      <c r="A3252">
        <f>Input!A3252</f>
        <v/>
      </c>
      <c r="B3252">
        <f>IF(ISNUMBER(Input!B3252),IF(AND(Input!B3252&gt;=20,Input!B3252&lt;=700),Input!B3252,""),"")</f>
        <v/>
      </c>
      <c r="C3252">
        <f>IF(B3252="","",INT(A3252))</f>
        <v/>
      </c>
      <c r="D3252">
        <f>IF(B3252="","",HOUR(A3252))</f>
        <v/>
      </c>
      <c r="E3252">
        <f>IF(B3252="","",IF(INPUT!$I$1="","",IF(C3252&lt;(INT(INPUT!$I$1)-INPUT!$I$2),"Off Meds",IF(C3252&lt;=(INT(INPUT!$I$1)+INPUT!$I$2),"Washout","On Meds"))))</f>
        <v/>
      </c>
      <c r="F3252">
        <f>IF(B3252="","",1.509*(LN(B3252)^1.084-5.381))</f>
        <v/>
      </c>
      <c r="G3252">
        <f>IF(F3252="","",IF(F3252&lt;0,10*F3252^2,0))</f>
        <v/>
      </c>
      <c r="H3252">
        <f>IF(F3252="","",IF(F3252&gt;0,10*F3252^2,0))</f>
        <v/>
      </c>
    </row>
    <row r="3253">
      <c r="A3253">
        <f>Input!A3253</f>
        <v/>
      </c>
      <c r="B3253">
        <f>IF(ISNUMBER(Input!B3253),IF(AND(Input!B3253&gt;=20,Input!B3253&lt;=700),Input!B3253,""),"")</f>
        <v/>
      </c>
      <c r="C3253">
        <f>IF(B3253="","",INT(A3253))</f>
        <v/>
      </c>
      <c r="D3253">
        <f>IF(B3253="","",HOUR(A3253))</f>
        <v/>
      </c>
      <c r="E3253">
        <f>IF(B3253="","",IF(INPUT!$I$1="","",IF(C3253&lt;(INT(INPUT!$I$1)-INPUT!$I$2),"Off Meds",IF(C3253&lt;=(INT(INPUT!$I$1)+INPUT!$I$2),"Washout","On Meds"))))</f>
        <v/>
      </c>
      <c r="F3253">
        <f>IF(B3253="","",1.509*(LN(B3253)^1.084-5.381))</f>
        <v/>
      </c>
      <c r="G3253">
        <f>IF(F3253="","",IF(F3253&lt;0,10*F3253^2,0))</f>
        <v/>
      </c>
      <c r="H3253">
        <f>IF(F3253="","",IF(F3253&gt;0,10*F3253^2,0))</f>
        <v/>
      </c>
    </row>
    <row r="3254">
      <c r="A3254">
        <f>Input!A3254</f>
        <v/>
      </c>
      <c r="B3254">
        <f>IF(ISNUMBER(Input!B3254),IF(AND(Input!B3254&gt;=20,Input!B3254&lt;=700),Input!B3254,""),"")</f>
        <v/>
      </c>
      <c r="C3254">
        <f>IF(B3254="","",INT(A3254))</f>
        <v/>
      </c>
      <c r="D3254">
        <f>IF(B3254="","",HOUR(A3254))</f>
        <v/>
      </c>
      <c r="E3254">
        <f>IF(B3254="","",IF(INPUT!$I$1="","",IF(C3254&lt;(INT(INPUT!$I$1)-INPUT!$I$2),"Off Meds",IF(C3254&lt;=(INT(INPUT!$I$1)+INPUT!$I$2),"Washout","On Meds"))))</f>
        <v/>
      </c>
      <c r="F3254">
        <f>IF(B3254="","",1.509*(LN(B3254)^1.084-5.381))</f>
        <v/>
      </c>
      <c r="G3254">
        <f>IF(F3254="","",IF(F3254&lt;0,10*F3254^2,0))</f>
        <v/>
      </c>
      <c r="H3254">
        <f>IF(F3254="","",IF(F3254&gt;0,10*F3254^2,0))</f>
        <v/>
      </c>
    </row>
    <row r="3255">
      <c r="A3255">
        <f>Input!A3255</f>
        <v/>
      </c>
      <c r="B3255">
        <f>IF(ISNUMBER(Input!B3255),IF(AND(Input!B3255&gt;=20,Input!B3255&lt;=700),Input!B3255,""),"")</f>
        <v/>
      </c>
      <c r="C3255">
        <f>IF(B3255="","",INT(A3255))</f>
        <v/>
      </c>
      <c r="D3255">
        <f>IF(B3255="","",HOUR(A3255))</f>
        <v/>
      </c>
      <c r="E3255">
        <f>IF(B3255="","",IF(INPUT!$I$1="","",IF(C3255&lt;(INT(INPUT!$I$1)-INPUT!$I$2),"Off Meds",IF(C3255&lt;=(INT(INPUT!$I$1)+INPUT!$I$2),"Washout","On Meds"))))</f>
        <v/>
      </c>
      <c r="F3255">
        <f>IF(B3255="","",1.509*(LN(B3255)^1.084-5.381))</f>
        <v/>
      </c>
      <c r="G3255">
        <f>IF(F3255="","",IF(F3255&lt;0,10*F3255^2,0))</f>
        <v/>
      </c>
      <c r="H3255">
        <f>IF(F3255="","",IF(F3255&gt;0,10*F3255^2,0))</f>
        <v/>
      </c>
    </row>
    <row r="3256">
      <c r="A3256">
        <f>Input!A3256</f>
        <v/>
      </c>
      <c r="B3256">
        <f>IF(ISNUMBER(Input!B3256),IF(AND(Input!B3256&gt;=20,Input!B3256&lt;=700),Input!B3256,""),"")</f>
        <v/>
      </c>
      <c r="C3256">
        <f>IF(B3256="","",INT(A3256))</f>
        <v/>
      </c>
      <c r="D3256">
        <f>IF(B3256="","",HOUR(A3256))</f>
        <v/>
      </c>
      <c r="E3256">
        <f>IF(B3256="","",IF(INPUT!$I$1="","",IF(C3256&lt;(INT(INPUT!$I$1)-INPUT!$I$2),"Off Meds",IF(C3256&lt;=(INT(INPUT!$I$1)+INPUT!$I$2),"Washout","On Meds"))))</f>
        <v/>
      </c>
      <c r="F3256">
        <f>IF(B3256="","",1.509*(LN(B3256)^1.084-5.381))</f>
        <v/>
      </c>
      <c r="G3256">
        <f>IF(F3256="","",IF(F3256&lt;0,10*F3256^2,0))</f>
        <v/>
      </c>
      <c r="H3256">
        <f>IF(F3256="","",IF(F3256&gt;0,10*F3256^2,0))</f>
        <v/>
      </c>
    </row>
    <row r="3257">
      <c r="A3257">
        <f>Input!A3257</f>
        <v/>
      </c>
      <c r="B3257">
        <f>IF(ISNUMBER(Input!B3257),IF(AND(Input!B3257&gt;=20,Input!B3257&lt;=700),Input!B3257,""),"")</f>
        <v/>
      </c>
      <c r="C3257">
        <f>IF(B3257="","",INT(A3257))</f>
        <v/>
      </c>
      <c r="D3257">
        <f>IF(B3257="","",HOUR(A3257))</f>
        <v/>
      </c>
      <c r="E3257">
        <f>IF(B3257="","",IF(INPUT!$I$1="","",IF(C3257&lt;(INT(INPUT!$I$1)-INPUT!$I$2),"Off Meds",IF(C3257&lt;=(INT(INPUT!$I$1)+INPUT!$I$2),"Washout","On Meds"))))</f>
        <v/>
      </c>
      <c r="F3257">
        <f>IF(B3257="","",1.509*(LN(B3257)^1.084-5.381))</f>
        <v/>
      </c>
      <c r="G3257">
        <f>IF(F3257="","",IF(F3257&lt;0,10*F3257^2,0))</f>
        <v/>
      </c>
      <c r="H3257">
        <f>IF(F3257="","",IF(F3257&gt;0,10*F3257^2,0))</f>
        <v/>
      </c>
    </row>
    <row r="3258">
      <c r="A3258">
        <f>Input!A3258</f>
        <v/>
      </c>
      <c r="B3258">
        <f>IF(ISNUMBER(Input!B3258),IF(AND(Input!B3258&gt;=20,Input!B3258&lt;=700),Input!B3258,""),"")</f>
        <v/>
      </c>
      <c r="C3258">
        <f>IF(B3258="","",INT(A3258))</f>
        <v/>
      </c>
      <c r="D3258">
        <f>IF(B3258="","",HOUR(A3258))</f>
        <v/>
      </c>
      <c r="E3258">
        <f>IF(B3258="","",IF(INPUT!$I$1="","",IF(C3258&lt;(INT(INPUT!$I$1)-INPUT!$I$2),"Off Meds",IF(C3258&lt;=(INT(INPUT!$I$1)+INPUT!$I$2),"Washout","On Meds"))))</f>
        <v/>
      </c>
      <c r="F3258">
        <f>IF(B3258="","",1.509*(LN(B3258)^1.084-5.381))</f>
        <v/>
      </c>
      <c r="G3258">
        <f>IF(F3258="","",IF(F3258&lt;0,10*F3258^2,0))</f>
        <v/>
      </c>
      <c r="H3258">
        <f>IF(F3258="","",IF(F3258&gt;0,10*F3258^2,0))</f>
        <v/>
      </c>
    </row>
    <row r="3259">
      <c r="A3259">
        <f>Input!A3259</f>
        <v/>
      </c>
      <c r="B3259">
        <f>IF(ISNUMBER(Input!B3259),IF(AND(Input!B3259&gt;=20,Input!B3259&lt;=700),Input!B3259,""),"")</f>
        <v/>
      </c>
      <c r="C3259">
        <f>IF(B3259="","",INT(A3259))</f>
        <v/>
      </c>
      <c r="D3259">
        <f>IF(B3259="","",HOUR(A3259))</f>
        <v/>
      </c>
      <c r="E3259">
        <f>IF(B3259="","",IF(INPUT!$I$1="","",IF(C3259&lt;(INT(INPUT!$I$1)-INPUT!$I$2),"Off Meds",IF(C3259&lt;=(INT(INPUT!$I$1)+INPUT!$I$2),"Washout","On Meds"))))</f>
        <v/>
      </c>
      <c r="F3259">
        <f>IF(B3259="","",1.509*(LN(B3259)^1.084-5.381))</f>
        <v/>
      </c>
      <c r="G3259">
        <f>IF(F3259="","",IF(F3259&lt;0,10*F3259^2,0))</f>
        <v/>
      </c>
      <c r="H3259">
        <f>IF(F3259="","",IF(F3259&gt;0,10*F3259^2,0))</f>
        <v/>
      </c>
    </row>
    <row r="3260">
      <c r="A3260">
        <f>Input!A3260</f>
        <v/>
      </c>
      <c r="B3260">
        <f>IF(ISNUMBER(Input!B3260),IF(AND(Input!B3260&gt;=20,Input!B3260&lt;=700),Input!B3260,""),"")</f>
        <v/>
      </c>
      <c r="C3260">
        <f>IF(B3260="","",INT(A3260))</f>
        <v/>
      </c>
      <c r="D3260">
        <f>IF(B3260="","",HOUR(A3260))</f>
        <v/>
      </c>
      <c r="E3260">
        <f>IF(B3260="","",IF(INPUT!$I$1="","",IF(C3260&lt;(INT(INPUT!$I$1)-INPUT!$I$2),"Off Meds",IF(C3260&lt;=(INT(INPUT!$I$1)+INPUT!$I$2),"Washout","On Meds"))))</f>
        <v/>
      </c>
      <c r="F3260">
        <f>IF(B3260="","",1.509*(LN(B3260)^1.084-5.381))</f>
        <v/>
      </c>
      <c r="G3260">
        <f>IF(F3260="","",IF(F3260&lt;0,10*F3260^2,0))</f>
        <v/>
      </c>
      <c r="H3260">
        <f>IF(F3260="","",IF(F3260&gt;0,10*F3260^2,0))</f>
        <v/>
      </c>
    </row>
    <row r="3261">
      <c r="A3261">
        <f>Input!A3261</f>
        <v/>
      </c>
      <c r="B3261">
        <f>IF(ISNUMBER(Input!B3261),IF(AND(Input!B3261&gt;=20,Input!B3261&lt;=700),Input!B3261,""),"")</f>
        <v/>
      </c>
      <c r="C3261">
        <f>IF(B3261="","",INT(A3261))</f>
        <v/>
      </c>
      <c r="D3261">
        <f>IF(B3261="","",HOUR(A3261))</f>
        <v/>
      </c>
      <c r="E3261">
        <f>IF(B3261="","",IF(INPUT!$I$1="","",IF(C3261&lt;(INT(INPUT!$I$1)-INPUT!$I$2),"Off Meds",IF(C3261&lt;=(INT(INPUT!$I$1)+INPUT!$I$2),"Washout","On Meds"))))</f>
        <v/>
      </c>
      <c r="F3261">
        <f>IF(B3261="","",1.509*(LN(B3261)^1.084-5.381))</f>
        <v/>
      </c>
      <c r="G3261">
        <f>IF(F3261="","",IF(F3261&lt;0,10*F3261^2,0))</f>
        <v/>
      </c>
      <c r="H3261">
        <f>IF(F3261="","",IF(F3261&gt;0,10*F3261^2,0))</f>
        <v/>
      </c>
    </row>
    <row r="3262">
      <c r="A3262">
        <f>Input!A3262</f>
        <v/>
      </c>
      <c r="B3262">
        <f>IF(ISNUMBER(Input!B3262),IF(AND(Input!B3262&gt;=20,Input!B3262&lt;=700),Input!B3262,""),"")</f>
        <v/>
      </c>
      <c r="C3262">
        <f>IF(B3262="","",INT(A3262))</f>
        <v/>
      </c>
      <c r="D3262">
        <f>IF(B3262="","",HOUR(A3262))</f>
        <v/>
      </c>
      <c r="E3262">
        <f>IF(B3262="","",IF(INPUT!$I$1="","",IF(C3262&lt;(INT(INPUT!$I$1)-INPUT!$I$2),"Off Meds",IF(C3262&lt;=(INT(INPUT!$I$1)+INPUT!$I$2),"Washout","On Meds"))))</f>
        <v/>
      </c>
      <c r="F3262">
        <f>IF(B3262="","",1.509*(LN(B3262)^1.084-5.381))</f>
        <v/>
      </c>
      <c r="G3262">
        <f>IF(F3262="","",IF(F3262&lt;0,10*F3262^2,0))</f>
        <v/>
      </c>
      <c r="H3262">
        <f>IF(F3262="","",IF(F3262&gt;0,10*F3262^2,0))</f>
        <v/>
      </c>
    </row>
    <row r="3263">
      <c r="A3263">
        <f>Input!A3263</f>
        <v/>
      </c>
      <c r="B3263">
        <f>IF(ISNUMBER(Input!B3263),IF(AND(Input!B3263&gt;=20,Input!B3263&lt;=700),Input!B3263,""),"")</f>
        <v/>
      </c>
      <c r="C3263">
        <f>IF(B3263="","",INT(A3263))</f>
        <v/>
      </c>
      <c r="D3263">
        <f>IF(B3263="","",HOUR(A3263))</f>
        <v/>
      </c>
      <c r="E3263">
        <f>IF(B3263="","",IF(INPUT!$I$1="","",IF(C3263&lt;(INT(INPUT!$I$1)-INPUT!$I$2),"Off Meds",IF(C3263&lt;=(INT(INPUT!$I$1)+INPUT!$I$2),"Washout","On Meds"))))</f>
        <v/>
      </c>
      <c r="F3263">
        <f>IF(B3263="","",1.509*(LN(B3263)^1.084-5.381))</f>
        <v/>
      </c>
      <c r="G3263">
        <f>IF(F3263="","",IF(F3263&lt;0,10*F3263^2,0))</f>
        <v/>
      </c>
      <c r="H3263">
        <f>IF(F3263="","",IF(F3263&gt;0,10*F3263^2,0))</f>
        <v/>
      </c>
    </row>
    <row r="3264">
      <c r="A3264">
        <f>Input!A3264</f>
        <v/>
      </c>
      <c r="B3264">
        <f>IF(ISNUMBER(Input!B3264),IF(AND(Input!B3264&gt;=20,Input!B3264&lt;=700),Input!B3264,""),"")</f>
        <v/>
      </c>
      <c r="C3264">
        <f>IF(B3264="","",INT(A3264))</f>
        <v/>
      </c>
      <c r="D3264">
        <f>IF(B3264="","",HOUR(A3264))</f>
        <v/>
      </c>
      <c r="E3264">
        <f>IF(B3264="","",IF(INPUT!$I$1="","",IF(C3264&lt;(INT(INPUT!$I$1)-INPUT!$I$2),"Off Meds",IF(C3264&lt;=(INT(INPUT!$I$1)+INPUT!$I$2),"Washout","On Meds"))))</f>
        <v/>
      </c>
      <c r="F3264">
        <f>IF(B3264="","",1.509*(LN(B3264)^1.084-5.381))</f>
        <v/>
      </c>
      <c r="G3264">
        <f>IF(F3264="","",IF(F3264&lt;0,10*F3264^2,0))</f>
        <v/>
      </c>
      <c r="H3264">
        <f>IF(F3264="","",IF(F3264&gt;0,10*F3264^2,0))</f>
        <v/>
      </c>
    </row>
    <row r="3265">
      <c r="A3265">
        <f>Input!A3265</f>
        <v/>
      </c>
      <c r="B3265">
        <f>IF(ISNUMBER(Input!B3265),IF(AND(Input!B3265&gt;=20,Input!B3265&lt;=700),Input!B3265,""),"")</f>
        <v/>
      </c>
      <c r="C3265">
        <f>IF(B3265="","",INT(A3265))</f>
        <v/>
      </c>
      <c r="D3265">
        <f>IF(B3265="","",HOUR(A3265))</f>
        <v/>
      </c>
      <c r="E3265">
        <f>IF(B3265="","",IF(INPUT!$I$1="","",IF(C3265&lt;(INT(INPUT!$I$1)-INPUT!$I$2),"Off Meds",IF(C3265&lt;=(INT(INPUT!$I$1)+INPUT!$I$2),"Washout","On Meds"))))</f>
        <v/>
      </c>
      <c r="F3265">
        <f>IF(B3265="","",1.509*(LN(B3265)^1.084-5.381))</f>
        <v/>
      </c>
      <c r="G3265">
        <f>IF(F3265="","",IF(F3265&lt;0,10*F3265^2,0))</f>
        <v/>
      </c>
      <c r="H3265">
        <f>IF(F3265="","",IF(F3265&gt;0,10*F3265^2,0))</f>
        <v/>
      </c>
    </row>
    <row r="3266">
      <c r="A3266">
        <f>Input!A3266</f>
        <v/>
      </c>
      <c r="B3266">
        <f>IF(ISNUMBER(Input!B3266),IF(AND(Input!B3266&gt;=20,Input!B3266&lt;=700),Input!B3266,""),"")</f>
        <v/>
      </c>
      <c r="C3266">
        <f>IF(B3266="","",INT(A3266))</f>
        <v/>
      </c>
      <c r="D3266">
        <f>IF(B3266="","",HOUR(A3266))</f>
        <v/>
      </c>
      <c r="E3266">
        <f>IF(B3266="","",IF(INPUT!$I$1="","",IF(C3266&lt;(INT(INPUT!$I$1)-INPUT!$I$2),"Off Meds",IF(C3266&lt;=(INT(INPUT!$I$1)+INPUT!$I$2),"Washout","On Meds"))))</f>
        <v/>
      </c>
      <c r="F3266">
        <f>IF(B3266="","",1.509*(LN(B3266)^1.084-5.381))</f>
        <v/>
      </c>
      <c r="G3266">
        <f>IF(F3266="","",IF(F3266&lt;0,10*F3266^2,0))</f>
        <v/>
      </c>
      <c r="H3266">
        <f>IF(F3266="","",IF(F3266&gt;0,10*F3266^2,0))</f>
        <v/>
      </c>
    </row>
    <row r="3267">
      <c r="A3267">
        <f>Input!A3267</f>
        <v/>
      </c>
      <c r="B3267">
        <f>IF(ISNUMBER(Input!B3267),IF(AND(Input!B3267&gt;=20,Input!B3267&lt;=700),Input!B3267,""),"")</f>
        <v/>
      </c>
      <c r="C3267">
        <f>IF(B3267="","",INT(A3267))</f>
        <v/>
      </c>
      <c r="D3267">
        <f>IF(B3267="","",HOUR(A3267))</f>
        <v/>
      </c>
      <c r="E3267">
        <f>IF(B3267="","",IF(INPUT!$I$1="","",IF(C3267&lt;(INT(INPUT!$I$1)-INPUT!$I$2),"Off Meds",IF(C3267&lt;=(INT(INPUT!$I$1)+INPUT!$I$2),"Washout","On Meds"))))</f>
        <v/>
      </c>
      <c r="F3267">
        <f>IF(B3267="","",1.509*(LN(B3267)^1.084-5.381))</f>
        <v/>
      </c>
      <c r="G3267">
        <f>IF(F3267="","",IF(F3267&lt;0,10*F3267^2,0))</f>
        <v/>
      </c>
      <c r="H3267">
        <f>IF(F3267="","",IF(F3267&gt;0,10*F3267^2,0))</f>
        <v/>
      </c>
    </row>
    <row r="3268">
      <c r="A3268">
        <f>Input!A3268</f>
        <v/>
      </c>
      <c r="B3268">
        <f>IF(ISNUMBER(Input!B3268),IF(AND(Input!B3268&gt;=20,Input!B3268&lt;=700),Input!B3268,""),"")</f>
        <v/>
      </c>
      <c r="C3268">
        <f>IF(B3268="","",INT(A3268))</f>
        <v/>
      </c>
      <c r="D3268">
        <f>IF(B3268="","",HOUR(A3268))</f>
        <v/>
      </c>
      <c r="E3268">
        <f>IF(B3268="","",IF(INPUT!$I$1="","",IF(C3268&lt;(INT(INPUT!$I$1)-INPUT!$I$2),"Off Meds",IF(C3268&lt;=(INT(INPUT!$I$1)+INPUT!$I$2),"Washout","On Meds"))))</f>
        <v/>
      </c>
      <c r="F3268">
        <f>IF(B3268="","",1.509*(LN(B3268)^1.084-5.381))</f>
        <v/>
      </c>
      <c r="G3268">
        <f>IF(F3268="","",IF(F3268&lt;0,10*F3268^2,0))</f>
        <v/>
      </c>
      <c r="H3268">
        <f>IF(F3268="","",IF(F3268&gt;0,10*F3268^2,0))</f>
        <v/>
      </c>
    </row>
    <row r="3269">
      <c r="A3269">
        <f>Input!A3269</f>
        <v/>
      </c>
      <c r="B3269">
        <f>IF(ISNUMBER(Input!B3269),IF(AND(Input!B3269&gt;=20,Input!B3269&lt;=700),Input!B3269,""),"")</f>
        <v/>
      </c>
      <c r="C3269">
        <f>IF(B3269="","",INT(A3269))</f>
        <v/>
      </c>
      <c r="D3269">
        <f>IF(B3269="","",HOUR(A3269))</f>
        <v/>
      </c>
      <c r="E3269">
        <f>IF(B3269="","",IF(INPUT!$I$1="","",IF(C3269&lt;(INT(INPUT!$I$1)-INPUT!$I$2),"Off Meds",IF(C3269&lt;=(INT(INPUT!$I$1)+INPUT!$I$2),"Washout","On Meds"))))</f>
        <v/>
      </c>
      <c r="F3269">
        <f>IF(B3269="","",1.509*(LN(B3269)^1.084-5.381))</f>
        <v/>
      </c>
      <c r="G3269">
        <f>IF(F3269="","",IF(F3269&lt;0,10*F3269^2,0))</f>
        <v/>
      </c>
      <c r="H3269">
        <f>IF(F3269="","",IF(F3269&gt;0,10*F3269^2,0))</f>
        <v/>
      </c>
    </row>
    <row r="3270">
      <c r="A3270">
        <f>Input!A3270</f>
        <v/>
      </c>
      <c r="B3270">
        <f>IF(ISNUMBER(Input!B3270),IF(AND(Input!B3270&gt;=20,Input!B3270&lt;=700),Input!B3270,""),"")</f>
        <v/>
      </c>
      <c r="C3270">
        <f>IF(B3270="","",INT(A3270))</f>
        <v/>
      </c>
      <c r="D3270">
        <f>IF(B3270="","",HOUR(A3270))</f>
        <v/>
      </c>
      <c r="E3270">
        <f>IF(B3270="","",IF(INPUT!$I$1="","",IF(C3270&lt;(INT(INPUT!$I$1)-INPUT!$I$2),"Off Meds",IF(C3270&lt;=(INT(INPUT!$I$1)+INPUT!$I$2),"Washout","On Meds"))))</f>
        <v/>
      </c>
      <c r="F3270">
        <f>IF(B3270="","",1.509*(LN(B3270)^1.084-5.381))</f>
        <v/>
      </c>
      <c r="G3270">
        <f>IF(F3270="","",IF(F3270&lt;0,10*F3270^2,0))</f>
        <v/>
      </c>
      <c r="H3270">
        <f>IF(F3270="","",IF(F3270&gt;0,10*F3270^2,0))</f>
        <v/>
      </c>
    </row>
    <row r="3271">
      <c r="A3271">
        <f>Input!A3271</f>
        <v/>
      </c>
      <c r="B3271">
        <f>IF(ISNUMBER(Input!B3271),IF(AND(Input!B3271&gt;=20,Input!B3271&lt;=700),Input!B3271,""),"")</f>
        <v/>
      </c>
      <c r="C3271">
        <f>IF(B3271="","",INT(A3271))</f>
        <v/>
      </c>
      <c r="D3271">
        <f>IF(B3271="","",HOUR(A3271))</f>
        <v/>
      </c>
      <c r="E3271">
        <f>IF(B3271="","",IF(INPUT!$I$1="","",IF(C3271&lt;(INT(INPUT!$I$1)-INPUT!$I$2),"Off Meds",IF(C3271&lt;=(INT(INPUT!$I$1)+INPUT!$I$2),"Washout","On Meds"))))</f>
        <v/>
      </c>
      <c r="F3271">
        <f>IF(B3271="","",1.509*(LN(B3271)^1.084-5.381))</f>
        <v/>
      </c>
      <c r="G3271">
        <f>IF(F3271="","",IF(F3271&lt;0,10*F3271^2,0))</f>
        <v/>
      </c>
      <c r="H3271">
        <f>IF(F3271="","",IF(F3271&gt;0,10*F3271^2,0))</f>
        <v/>
      </c>
    </row>
    <row r="3272">
      <c r="A3272">
        <f>Input!A3272</f>
        <v/>
      </c>
      <c r="B3272">
        <f>IF(ISNUMBER(Input!B3272),IF(AND(Input!B3272&gt;=20,Input!B3272&lt;=700),Input!B3272,""),"")</f>
        <v/>
      </c>
      <c r="C3272">
        <f>IF(B3272="","",INT(A3272))</f>
        <v/>
      </c>
      <c r="D3272">
        <f>IF(B3272="","",HOUR(A3272))</f>
        <v/>
      </c>
      <c r="E3272">
        <f>IF(B3272="","",IF(INPUT!$I$1="","",IF(C3272&lt;(INT(INPUT!$I$1)-INPUT!$I$2),"Off Meds",IF(C3272&lt;=(INT(INPUT!$I$1)+INPUT!$I$2),"Washout","On Meds"))))</f>
        <v/>
      </c>
      <c r="F3272">
        <f>IF(B3272="","",1.509*(LN(B3272)^1.084-5.381))</f>
        <v/>
      </c>
      <c r="G3272">
        <f>IF(F3272="","",IF(F3272&lt;0,10*F3272^2,0))</f>
        <v/>
      </c>
      <c r="H3272">
        <f>IF(F3272="","",IF(F3272&gt;0,10*F3272^2,0))</f>
        <v/>
      </c>
    </row>
    <row r="3273">
      <c r="A3273">
        <f>Input!A3273</f>
        <v/>
      </c>
      <c r="B3273">
        <f>IF(ISNUMBER(Input!B3273),IF(AND(Input!B3273&gt;=20,Input!B3273&lt;=700),Input!B3273,""),"")</f>
        <v/>
      </c>
      <c r="C3273">
        <f>IF(B3273="","",INT(A3273))</f>
        <v/>
      </c>
      <c r="D3273">
        <f>IF(B3273="","",HOUR(A3273))</f>
        <v/>
      </c>
      <c r="E3273">
        <f>IF(B3273="","",IF(INPUT!$I$1="","",IF(C3273&lt;(INT(INPUT!$I$1)-INPUT!$I$2),"Off Meds",IF(C3273&lt;=(INT(INPUT!$I$1)+INPUT!$I$2),"Washout","On Meds"))))</f>
        <v/>
      </c>
      <c r="F3273">
        <f>IF(B3273="","",1.509*(LN(B3273)^1.084-5.381))</f>
        <v/>
      </c>
      <c r="G3273">
        <f>IF(F3273="","",IF(F3273&lt;0,10*F3273^2,0))</f>
        <v/>
      </c>
      <c r="H3273">
        <f>IF(F3273="","",IF(F3273&gt;0,10*F3273^2,0))</f>
        <v/>
      </c>
    </row>
    <row r="3274">
      <c r="A3274">
        <f>Input!A3274</f>
        <v/>
      </c>
      <c r="B3274">
        <f>IF(ISNUMBER(Input!B3274),IF(AND(Input!B3274&gt;=20,Input!B3274&lt;=700),Input!B3274,""),"")</f>
        <v/>
      </c>
      <c r="C3274">
        <f>IF(B3274="","",INT(A3274))</f>
        <v/>
      </c>
      <c r="D3274">
        <f>IF(B3274="","",HOUR(A3274))</f>
        <v/>
      </c>
      <c r="E3274">
        <f>IF(B3274="","",IF(INPUT!$I$1="","",IF(C3274&lt;(INT(INPUT!$I$1)-INPUT!$I$2),"Off Meds",IF(C3274&lt;=(INT(INPUT!$I$1)+INPUT!$I$2),"Washout","On Meds"))))</f>
        <v/>
      </c>
      <c r="F3274">
        <f>IF(B3274="","",1.509*(LN(B3274)^1.084-5.381))</f>
        <v/>
      </c>
      <c r="G3274">
        <f>IF(F3274="","",IF(F3274&lt;0,10*F3274^2,0))</f>
        <v/>
      </c>
      <c r="H3274">
        <f>IF(F3274="","",IF(F3274&gt;0,10*F3274^2,0))</f>
        <v/>
      </c>
    </row>
    <row r="3275">
      <c r="A3275">
        <f>Input!A3275</f>
        <v/>
      </c>
      <c r="B3275">
        <f>IF(ISNUMBER(Input!B3275),IF(AND(Input!B3275&gt;=20,Input!B3275&lt;=700),Input!B3275,""),"")</f>
        <v/>
      </c>
      <c r="C3275">
        <f>IF(B3275="","",INT(A3275))</f>
        <v/>
      </c>
      <c r="D3275">
        <f>IF(B3275="","",HOUR(A3275))</f>
        <v/>
      </c>
      <c r="E3275">
        <f>IF(B3275="","",IF(INPUT!$I$1="","",IF(C3275&lt;(INT(INPUT!$I$1)-INPUT!$I$2),"Off Meds",IF(C3275&lt;=(INT(INPUT!$I$1)+INPUT!$I$2),"Washout","On Meds"))))</f>
        <v/>
      </c>
      <c r="F3275">
        <f>IF(B3275="","",1.509*(LN(B3275)^1.084-5.381))</f>
        <v/>
      </c>
      <c r="G3275">
        <f>IF(F3275="","",IF(F3275&lt;0,10*F3275^2,0))</f>
        <v/>
      </c>
      <c r="H3275">
        <f>IF(F3275="","",IF(F3275&gt;0,10*F3275^2,0))</f>
        <v/>
      </c>
    </row>
    <row r="3276">
      <c r="A3276">
        <f>Input!A3276</f>
        <v/>
      </c>
      <c r="B3276">
        <f>IF(ISNUMBER(Input!B3276),IF(AND(Input!B3276&gt;=20,Input!B3276&lt;=700),Input!B3276,""),"")</f>
        <v/>
      </c>
      <c r="C3276">
        <f>IF(B3276="","",INT(A3276))</f>
        <v/>
      </c>
      <c r="D3276">
        <f>IF(B3276="","",HOUR(A3276))</f>
        <v/>
      </c>
      <c r="E3276">
        <f>IF(B3276="","",IF(INPUT!$I$1="","",IF(C3276&lt;(INT(INPUT!$I$1)-INPUT!$I$2),"Off Meds",IF(C3276&lt;=(INT(INPUT!$I$1)+INPUT!$I$2),"Washout","On Meds"))))</f>
        <v/>
      </c>
      <c r="F3276">
        <f>IF(B3276="","",1.509*(LN(B3276)^1.084-5.381))</f>
        <v/>
      </c>
      <c r="G3276">
        <f>IF(F3276="","",IF(F3276&lt;0,10*F3276^2,0))</f>
        <v/>
      </c>
      <c r="H3276">
        <f>IF(F3276="","",IF(F3276&gt;0,10*F3276^2,0))</f>
        <v/>
      </c>
    </row>
    <row r="3277">
      <c r="A3277">
        <f>Input!A3277</f>
        <v/>
      </c>
      <c r="B3277">
        <f>IF(ISNUMBER(Input!B3277),IF(AND(Input!B3277&gt;=20,Input!B3277&lt;=700),Input!B3277,""),"")</f>
        <v/>
      </c>
      <c r="C3277">
        <f>IF(B3277="","",INT(A3277))</f>
        <v/>
      </c>
      <c r="D3277">
        <f>IF(B3277="","",HOUR(A3277))</f>
        <v/>
      </c>
      <c r="E3277">
        <f>IF(B3277="","",IF(INPUT!$I$1="","",IF(C3277&lt;(INT(INPUT!$I$1)-INPUT!$I$2),"Off Meds",IF(C3277&lt;=(INT(INPUT!$I$1)+INPUT!$I$2),"Washout","On Meds"))))</f>
        <v/>
      </c>
      <c r="F3277">
        <f>IF(B3277="","",1.509*(LN(B3277)^1.084-5.381))</f>
        <v/>
      </c>
      <c r="G3277">
        <f>IF(F3277="","",IF(F3277&lt;0,10*F3277^2,0))</f>
        <v/>
      </c>
      <c r="H3277">
        <f>IF(F3277="","",IF(F3277&gt;0,10*F3277^2,0))</f>
        <v/>
      </c>
    </row>
    <row r="3278">
      <c r="A3278">
        <f>Input!A3278</f>
        <v/>
      </c>
      <c r="B3278">
        <f>IF(ISNUMBER(Input!B3278),IF(AND(Input!B3278&gt;=20,Input!B3278&lt;=700),Input!B3278,""),"")</f>
        <v/>
      </c>
      <c r="C3278">
        <f>IF(B3278="","",INT(A3278))</f>
        <v/>
      </c>
      <c r="D3278">
        <f>IF(B3278="","",HOUR(A3278))</f>
        <v/>
      </c>
      <c r="E3278">
        <f>IF(B3278="","",IF(INPUT!$I$1="","",IF(C3278&lt;(INT(INPUT!$I$1)-INPUT!$I$2),"Off Meds",IF(C3278&lt;=(INT(INPUT!$I$1)+INPUT!$I$2),"Washout","On Meds"))))</f>
        <v/>
      </c>
      <c r="F3278">
        <f>IF(B3278="","",1.509*(LN(B3278)^1.084-5.381))</f>
        <v/>
      </c>
      <c r="G3278">
        <f>IF(F3278="","",IF(F3278&lt;0,10*F3278^2,0))</f>
        <v/>
      </c>
      <c r="H3278">
        <f>IF(F3278="","",IF(F3278&gt;0,10*F3278^2,0))</f>
        <v/>
      </c>
    </row>
    <row r="3279">
      <c r="A3279">
        <f>Input!A3279</f>
        <v/>
      </c>
      <c r="B3279">
        <f>IF(ISNUMBER(Input!B3279),IF(AND(Input!B3279&gt;=20,Input!B3279&lt;=700),Input!B3279,""),"")</f>
        <v/>
      </c>
      <c r="C3279">
        <f>IF(B3279="","",INT(A3279))</f>
        <v/>
      </c>
      <c r="D3279">
        <f>IF(B3279="","",HOUR(A3279))</f>
        <v/>
      </c>
      <c r="E3279">
        <f>IF(B3279="","",IF(INPUT!$I$1="","",IF(C3279&lt;(INT(INPUT!$I$1)-INPUT!$I$2),"Off Meds",IF(C3279&lt;=(INT(INPUT!$I$1)+INPUT!$I$2),"Washout","On Meds"))))</f>
        <v/>
      </c>
      <c r="F3279">
        <f>IF(B3279="","",1.509*(LN(B3279)^1.084-5.381))</f>
        <v/>
      </c>
      <c r="G3279">
        <f>IF(F3279="","",IF(F3279&lt;0,10*F3279^2,0))</f>
        <v/>
      </c>
      <c r="H3279">
        <f>IF(F3279="","",IF(F3279&gt;0,10*F3279^2,0))</f>
        <v/>
      </c>
    </row>
    <row r="3280">
      <c r="A3280">
        <f>Input!A3280</f>
        <v/>
      </c>
      <c r="B3280">
        <f>IF(ISNUMBER(Input!B3280),IF(AND(Input!B3280&gt;=20,Input!B3280&lt;=700),Input!B3280,""),"")</f>
        <v/>
      </c>
      <c r="C3280">
        <f>IF(B3280="","",INT(A3280))</f>
        <v/>
      </c>
      <c r="D3280">
        <f>IF(B3280="","",HOUR(A3280))</f>
        <v/>
      </c>
      <c r="E3280">
        <f>IF(B3280="","",IF(INPUT!$I$1="","",IF(C3280&lt;(INT(INPUT!$I$1)-INPUT!$I$2),"Off Meds",IF(C3280&lt;=(INT(INPUT!$I$1)+INPUT!$I$2),"Washout","On Meds"))))</f>
        <v/>
      </c>
      <c r="F3280">
        <f>IF(B3280="","",1.509*(LN(B3280)^1.084-5.381))</f>
        <v/>
      </c>
      <c r="G3280">
        <f>IF(F3280="","",IF(F3280&lt;0,10*F3280^2,0))</f>
        <v/>
      </c>
      <c r="H3280">
        <f>IF(F3280="","",IF(F3280&gt;0,10*F3280^2,0))</f>
        <v/>
      </c>
    </row>
    <row r="3281">
      <c r="A3281">
        <f>Input!A3281</f>
        <v/>
      </c>
      <c r="B3281">
        <f>IF(ISNUMBER(Input!B3281),IF(AND(Input!B3281&gt;=20,Input!B3281&lt;=700),Input!B3281,""),"")</f>
        <v/>
      </c>
      <c r="C3281">
        <f>IF(B3281="","",INT(A3281))</f>
        <v/>
      </c>
      <c r="D3281">
        <f>IF(B3281="","",HOUR(A3281))</f>
        <v/>
      </c>
      <c r="E3281">
        <f>IF(B3281="","",IF(INPUT!$I$1="","",IF(C3281&lt;(INT(INPUT!$I$1)-INPUT!$I$2),"Off Meds",IF(C3281&lt;=(INT(INPUT!$I$1)+INPUT!$I$2),"Washout","On Meds"))))</f>
        <v/>
      </c>
      <c r="F3281">
        <f>IF(B3281="","",1.509*(LN(B3281)^1.084-5.381))</f>
        <v/>
      </c>
      <c r="G3281">
        <f>IF(F3281="","",IF(F3281&lt;0,10*F3281^2,0))</f>
        <v/>
      </c>
      <c r="H3281">
        <f>IF(F3281="","",IF(F3281&gt;0,10*F3281^2,0))</f>
        <v/>
      </c>
    </row>
    <row r="3282">
      <c r="A3282">
        <f>Input!A3282</f>
        <v/>
      </c>
      <c r="B3282">
        <f>IF(ISNUMBER(Input!B3282),IF(AND(Input!B3282&gt;=20,Input!B3282&lt;=700),Input!B3282,""),"")</f>
        <v/>
      </c>
      <c r="C3282">
        <f>IF(B3282="","",INT(A3282))</f>
        <v/>
      </c>
      <c r="D3282">
        <f>IF(B3282="","",HOUR(A3282))</f>
        <v/>
      </c>
      <c r="E3282">
        <f>IF(B3282="","",IF(INPUT!$I$1="","",IF(C3282&lt;(INT(INPUT!$I$1)-INPUT!$I$2),"Off Meds",IF(C3282&lt;=(INT(INPUT!$I$1)+INPUT!$I$2),"Washout","On Meds"))))</f>
        <v/>
      </c>
      <c r="F3282">
        <f>IF(B3282="","",1.509*(LN(B3282)^1.084-5.381))</f>
        <v/>
      </c>
      <c r="G3282">
        <f>IF(F3282="","",IF(F3282&lt;0,10*F3282^2,0))</f>
        <v/>
      </c>
      <c r="H3282">
        <f>IF(F3282="","",IF(F3282&gt;0,10*F3282^2,0))</f>
        <v/>
      </c>
    </row>
    <row r="3283">
      <c r="A3283">
        <f>Input!A3283</f>
        <v/>
      </c>
      <c r="B3283">
        <f>IF(ISNUMBER(Input!B3283),IF(AND(Input!B3283&gt;=20,Input!B3283&lt;=700),Input!B3283,""),"")</f>
        <v/>
      </c>
      <c r="C3283">
        <f>IF(B3283="","",INT(A3283))</f>
        <v/>
      </c>
      <c r="D3283">
        <f>IF(B3283="","",HOUR(A3283))</f>
        <v/>
      </c>
      <c r="E3283">
        <f>IF(B3283="","",IF(INPUT!$I$1="","",IF(C3283&lt;(INT(INPUT!$I$1)-INPUT!$I$2),"Off Meds",IF(C3283&lt;=(INT(INPUT!$I$1)+INPUT!$I$2),"Washout","On Meds"))))</f>
        <v/>
      </c>
      <c r="F3283">
        <f>IF(B3283="","",1.509*(LN(B3283)^1.084-5.381))</f>
        <v/>
      </c>
      <c r="G3283">
        <f>IF(F3283="","",IF(F3283&lt;0,10*F3283^2,0))</f>
        <v/>
      </c>
      <c r="H3283">
        <f>IF(F3283="","",IF(F3283&gt;0,10*F3283^2,0))</f>
        <v/>
      </c>
    </row>
    <row r="3284">
      <c r="A3284">
        <f>Input!A3284</f>
        <v/>
      </c>
      <c r="B3284">
        <f>IF(ISNUMBER(Input!B3284),IF(AND(Input!B3284&gt;=20,Input!B3284&lt;=700),Input!B3284,""),"")</f>
        <v/>
      </c>
      <c r="C3284">
        <f>IF(B3284="","",INT(A3284))</f>
        <v/>
      </c>
      <c r="D3284">
        <f>IF(B3284="","",HOUR(A3284))</f>
        <v/>
      </c>
      <c r="E3284">
        <f>IF(B3284="","",IF(INPUT!$I$1="","",IF(C3284&lt;(INT(INPUT!$I$1)-INPUT!$I$2),"Off Meds",IF(C3284&lt;=(INT(INPUT!$I$1)+INPUT!$I$2),"Washout","On Meds"))))</f>
        <v/>
      </c>
      <c r="F3284">
        <f>IF(B3284="","",1.509*(LN(B3284)^1.084-5.381))</f>
        <v/>
      </c>
      <c r="G3284">
        <f>IF(F3284="","",IF(F3284&lt;0,10*F3284^2,0))</f>
        <v/>
      </c>
      <c r="H3284">
        <f>IF(F3284="","",IF(F3284&gt;0,10*F3284^2,0))</f>
        <v/>
      </c>
    </row>
    <row r="3285">
      <c r="A3285">
        <f>Input!A3285</f>
        <v/>
      </c>
      <c r="B3285">
        <f>IF(ISNUMBER(Input!B3285),IF(AND(Input!B3285&gt;=20,Input!B3285&lt;=700),Input!B3285,""),"")</f>
        <v/>
      </c>
      <c r="C3285">
        <f>IF(B3285="","",INT(A3285))</f>
        <v/>
      </c>
      <c r="D3285">
        <f>IF(B3285="","",HOUR(A3285))</f>
        <v/>
      </c>
      <c r="E3285">
        <f>IF(B3285="","",IF(INPUT!$I$1="","",IF(C3285&lt;(INT(INPUT!$I$1)-INPUT!$I$2),"Off Meds",IF(C3285&lt;=(INT(INPUT!$I$1)+INPUT!$I$2),"Washout","On Meds"))))</f>
        <v/>
      </c>
      <c r="F3285">
        <f>IF(B3285="","",1.509*(LN(B3285)^1.084-5.381))</f>
        <v/>
      </c>
      <c r="G3285">
        <f>IF(F3285="","",IF(F3285&lt;0,10*F3285^2,0))</f>
        <v/>
      </c>
      <c r="H3285">
        <f>IF(F3285="","",IF(F3285&gt;0,10*F3285^2,0))</f>
        <v/>
      </c>
    </row>
    <row r="3286">
      <c r="A3286">
        <f>Input!A3286</f>
        <v/>
      </c>
      <c r="B3286">
        <f>IF(ISNUMBER(Input!B3286),IF(AND(Input!B3286&gt;=20,Input!B3286&lt;=700),Input!B3286,""),"")</f>
        <v/>
      </c>
      <c r="C3286">
        <f>IF(B3286="","",INT(A3286))</f>
        <v/>
      </c>
      <c r="D3286">
        <f>IF(B3286="","",HOUR(A3286))</f>
        <v/>
      </c>
      <c r="E3286">
        <f>IF(B3286="","",IF(INPUT!$I$1="","",IF(C3286&lt;(INT(INPUT!$I$1)-INPUT!$I$2),"Off Meds",IF(C3286&lt;=(INT(INPUT!$I$1)+INPUT!$I$2),"Washout","On Meds"))))</f>
        <v/>
      </c>
      <c r="F3286">
        <f>IF(B3286="","",1.509*(LN(B3286)^1.084-5.381))</f>
        <v/>
      </c>
      <c r="G3286">
        <f>IF(F3286="","",IF(F3286&lt;0,10*F3286^2,0))</f>
        <v/>
      </c>
      <c r="H3286">
        <f>IF(F3286="","",IF(F3286&gt;0,10*F3286^2,0))</f>
        <v/>
      </c>
    </row>
    <row r="3287">
      <c r="A3287">
        <f>Input!A3287</f>
        <v/>
      </c>
      <c r="B3287">
        <f>IF(ISNUMBER(Input!B3287),IF(AND(Input!B3287&gt;=20,Input!B3287&lt;=700),Input!B3287,""),"")</f>
        <v/>
      </c>
      <c r="C3287">
        <f>IF(B3287="","",INT(A3287))</f>
        <v/>
      </c>
      <c r="D3287">
        <f>IF(B3287="","",HOUR(A3287))</f>
        <v/>
      </c>
      <c r="E3287">
        <f>IF(B3287="","",IF(INPUT!$I$1="","",IF(C3287&lt;(INT(INPUT!$I$1)-INPUT!$I$2),"Off Meds",IF(C3287&lt;=(INT(INPUT!$I$1)+INPUT!$I$2),"Washout","On Meds"))))</f>
        <v/>
      </c>
      <c r="F3287">
        <f>IF(B3287="","",1.509*(LN(B3287)^1.084-5.381))</f>
        <v/>
      </c>
      <c r="G3287">
        <f>IF(F3287="","",IF(F3287&lt;0,10*F3287^2,0))</f>
        <v/>
      </c>
      <c r="H3287">
        <f>IF(F3287="","",IF(F3287&gt;0,10*F3287^2,0))</f>
        <v/>
      </c>
    </row>
    <row r="3288">
      <c r="A3288">
        <f>Input!A3288</f>
        <v/>
      </c>
      <c r="B3288">
        <f>IF(ISNUMBER(Input!B3288),IF(AND(Input!B3288&gt;=20,Input!B3288&lt;=700),Input!B3288,""),"")</f>
        <v/>
      </c>
      <c r="C3288">
        <f>IF(B3288="","",INT(A3288))</f>
        <v/>
      </c>
      <c r="D3288">
        <f>IF(B3288="","",HOUR(A3288))</f>
        <v/>
      </c>
      <c r="E3288">
        <f>IF(B3288="","",IF(INPUT!$I$1="","",IF(C3288&lt;(INT(INPUT!$I$1)-INPUT!$I$2),"Off Meds",IF(C3288&lt;=(INT(INPUT!$I$1)+INPUT!$I$2),"Washout","On Meds"))))</f>
        <v/>
      </c>
      <c r="F3288">
        <f>IF(B3288="","",1.509*(LN(B3288)^1.084-5.381))</f>
        <v/>
      </c>
      <c r="G3288">
        <f>IF(F3288="","",IF(F3288&lt;0,10*F3288^2,0))</f>
        <v/>
      </c>
      <c r="H3288">
        <f>IF(F3288="","",IF(F3288&gt;0,10*F3288^2,0))</f>
        <v/>
      </c>
    </row>
    <row r="3289">
      <c r="A3289">
        <f>Input!A3289</f>
        <v/>
      </c>
      <c r="B3289">
        <f>IF(ISNUMBER(Input!B3289),IF(AND(Input!B3289&gt;=20,Input!B3289&lt;=700),Input!B3289,""),"")</f>
        <v/>
      </c>
      <c r="C3289">
        <f>IF(B3289="","",INT(A3289))</f>
        <v/>
      </c>
      <c r="D3289">
        <f>IF(B3289="","",HOUR(A3289))</f>
        <v/>
      </c>
      <c r="E3289">
        <f>IF(B3289="","",IF(INPUT!$I$1="","",IF(C3289&lt;(INT(INPUT!$I$1)-INPUT!$I$2),"Off Meds",IF(C3289&lt;=(INT(INPUT!$I$1)+INPUT!$I$2),"Washout","On Meds"))))</f>
        <v/>
      </c>
      <c r="F3289">
        <f>IF(B3289="","",1.509*(LN(B3289)^1.084-5.381))</f>
        <v/>
      </c>
      <c r="G3289">
        <f>IF(F3289="","",IF(F3289&lt;0,10*F3289^2,0))</f>
        <v/>
      </c>
      <c r="H3289">
        <f>IF(F3289="","",IF(F3289&gt;0,10*F3289^2,0))</f>
        <v/>
      </c>
    </row>
    <row r="3290">
      <c r="A3290">
        <f>Input!A3290</f>
        <v/>
      </c>
      <c r="B3290">
        <f>IF(ISNUMBER(Input!B3290),IF(AND(Input!B3290&gt;=20,Input!B3290&lt;=700),Input!B3290,""),"")</f>
        <v/>
      </c>
      <c r="C3290">
        <f>IF(B3290="","",INT(A3290))</f>
        <v/>
      </c>
      <c r="D3290">
        <f>IF(B3290="","",HOUR(A3290))</f>
        <v/>
      </c>
      <c r="E3290">
        <f>IF(B3290="","",IF(INPUT!$I$1="","",IF(C3290&lt;(INT(INPUT!$I$1)-INPUT!$I$2),"Off Meds",IF(C3290&lt;=(INT(INPUT!$I$1)+INPUT!$I$2),"Washout","On Meds"))))</f>
        <v/>
      </c>
      <c r="F3290">
        <f>IF(B3290="","",1.509*(LN(B3290)^1.084-5.381))</f>
        <v/>
      </c>
      <c r="G3290">
        <f>IF(F3290="","",IF(F3290&lt;0,10*F3290^2,0))</f>
        <v/>
      </c>
      <c r="H3290">
        <f>IF(F3290="","",IF(F3290&gt;0,10*F3290^2,0))</f>
        <v/>
      </c>
    </row>
    <row r="3291">
      <c r="A3291">
        <f>Input!A3291</f>
        <v/>
      </c>
      <c r="B3291">
        <f>IF(ISNUMBER(Input!B3291),IF(AND(Input!B3291&gt;=20,Input!B3291&lt;=700),Input!B3291,""),"")</f>
        <v/>
      </c>
      <c r="C3291">
        <f>IF(B3291="","",INT(A3291))</f>
        <v/>
      </c>
      <c r="D3291">
        <f>IF(B3291="","",HOUR(A3291))</f>
        <v/>
      </c>
      <c r="E3291">
        <f>IF(B3291="","",IF(INPUT!$I$1="","",IF(C3291&lt;(INT(INPUT!$I$1)-INPUT!$I$2),"Off Meds",IF(C3291&lt;=(INT(INPUT!$I$1)+INPUT!$I$2),"Washout","On Meds"))))</f>
        <v/>
      </c>
      <c r="F3291">
        <f>IF(B3291="","",1.509*(LN(B3291)^1.084-5.381))</f>
        <v/>
      </c>
      <c r="G3291">
        <f>IF(F3291="","",IF(F3291&lt;0,10*F3291^2,0))</f>
        <v/>
      </c>
      <c r="H3291">
        <f>IF(F3291="","",IF(F3291&gt;0,10*F3291^2,0))</f>
        <v/>
      </c>
    </row>
    <row r="3292">
      <c r="A3292">
        <f>Input!A3292</f>
        <v/>
      </c>
      <c r="B3292">
        <f>IF(ISNUMBER(Input!B3292),IF(AND(Input!B3292&gt;=20,Input!B3292&lt;=700),Input!B3292,""),"")</f>
        <v/>
      </c>
      <c r="C3292">
        <f>IF(B3292="","",INT(A3292))</f>
        <v/>
      </c>
      <c r="D3292">
        <f>IF(B3292="","",HOUR(A3292))</f>
        <v/>
      </c>
      <c r="E3292">
        <f>IF(B3292="","",IF(INPUT!$I$1="","",IF(C3292&lt;(INT(INPUT!$I$1)-INPUT!$I$2),"Off Meds",IF(C3292&lt;=(INT(INPUT!$I$1)+INPUT!$I$2),"Washout","On Meds"))))</f>
        <v/>
      </c>
      <c r="F3292">
        <f>IF(B3292="","",1.509*(LN(B3292)^1.084-5.381))</f>
        <v/>
      </c>
      <c r="G3292">
        <f>IF(F3292="","",IF(F3292&lt;0,10*F3292^2,0))</f>
        <v/>
      </c>
      <c r="H3292">
        <f>IF(F3292="","",IF(F3292&gt;0,10*F3292^2,0))</f>
        <v/>
      </c>
    </row>
    <row r="3293">
      <c r="A3293">
        <f>Input!A3293</f>
        <v/>
      </c>
      <c r="B3293">
        <f>IF(ISNUMBER(Input!B3293),IF(AND(Input!B3293&gt;=20,Input!B3293&lt;=700),Input!B3293,""),"")</f>
        <v/>
      </c>
      <c r="C3293">
        <f>IF(B3293="","",INT(A3293))</f>
        <v/>
      </c>
      <c r="D3293">
        <f>IF(B3293="","",HOUR(A3293))</f>
        <v/>
      </c>
      <c r="E3293">
        <f>IF(B3293="","",IF(INPUT!$I$1="","",IF(C3293&lt;(INT(INPUT!$I$1)-INPUT!$I$2),"Off Meds",IF(C3293&lt;=(INT(INPUT!$I$1)+INPUT!$I$2),"Washout","On Meds"))))</f>
        <v/>
      </c>
      <c r="F3293">
        <f>IF(B3293="","",1.509*(LN(B3293)^1.084-5.381))</f>
        <v/>
      </c>
      <c r="G3293">
        <f>IF(F3293="","",IF(F3293&lt;0,10*F3293^2,0))</f>
        <v/>
      </c>
      <c r="H3293">
        <f>IF(F3293="","",IF(F3293&gt;0,10*F3293^2,0))</f>
        <v/>
      </c>
    </row>
    <row r="3294">
      <c r="A3294">
        <f>Input!A3294</f>
        <v/>
      </c>
      <c r="B3294">
        <f>IF(ISNUMBER(Input!B3294),IF(AND(Input!B3294&gt;=20,Input!B3294&lt;=700),Input!B3294,""),"")</f>
        <v/>
      </c>
      <c r="C3294">
        <f>IF(B3294="","",INT(A3294))</f>
        <v/>
      </c>
      <c r="D3294">
        <f>IF(B3294="","",HOUR(A3294))</f>
        <v/>
      </c>
      <c r="E3294">
        <f>IF(B3294="","",IF(INPUT!$I$1="","",IF(C3294&lt;(INT(INPUT!$I$1)-INPUT!$I$2),"Off Meds",IF(C3294&lt;=(INT(INPUT!$I$1)+INPUT!$I$2),"Washout","On Meds"))))</f>
        <v/>
      </c>
      <c r="F3294">
        <f>IF(B3294="","",1.509*(LN(B3294)^1.084-5.381))</f>
        <v/>
      </c>
      <c r="G3294">
        <f>IF(F3294="","",IF(F3294&lt;0,10*F3294^2,0))</f>
        <v/>
      </c>
      <c r="H3294">
        <f>IF(F3294="","",IF(F3294&gt;0,10*F3294^2,0))</f>
        <v/>
      </c>
    </row>
    <row r="3295">
      <c r="A3295">
        <f>Input!A3295</f>
        <v/>
      </c>
      <c r="B3295">
        <f>IF(ISNUMBER(Input!B3295),IF(AND(Input!B3295&gt;=20,Input!B3295&lt;=700),Input!B3295,""),"")</f>
        <v/>
      </c>
      <c r="C3295">
        <f>IF(B3295="","",INT(A3295))</f>
        <v/>
      </c>
      <c r="D3295">
        <f>IF(B3295="","",HOUR(A3295))</f>
        <v/>
      </c>
      <c r="E3295">
        <f>IF(B3295="","",IF(INPUT!$I$1="","",IF(C3295&lt;(INT(INPUT!$I$1)-INPUT!$I$2),"Off Meds",IF(C3295&lt;=(INT(INPUT!$I$1)+INPUT!$I$2),"Washout","On Meds"))))</f>
        <v/>
      </c>
      <c r="F3295">
        <f>IF(B3295="","",1.509*(LN(B3295)^1.084-5.381))</f>
        <v/>
      </c>
      <c r="G3295">
        <f>IF(F3295="","",IF(F3295&lt;0,10*F3295^2,0))</f>
        <v/>
      </c>
      <c r="H3295">
        <f>IF(F3295="","",IF(F3295&gt;0,10*F3295^2,0))</f>
        <v/>
      </c>
    </row>
    <row r="3296">
      <c r="A3296">
        <f>Input!A3296</f>
        <v/>
      </c>
      <c r="B3296">
        <f>IF(ISNUMBER(Input!B3296),IF(AND(Input!B3296&gt;=20,Input!B3296&lt;=700),Input!B3296,""),"")</f>
        <v/>
      </c>
      <c r="C3296">
        <f>IF(B3296="","",INT(A3296))</f>
        <v/>
      </c>
      <c r="D3296">
        <f>IF(B3296="","",HOUR(A3296))</f>
        <v/>
      </c>
      <c r="E3296">
        <f>IF(B3296="","",IF(INPUT!$I$1="","",IF(C3296&lt;(INT(INPUT!$I$1)-INPUT!$I$2),"Off Meds",IF(C3296&lt;=(INT(INPUT!$I$1)+INPUT!$I$2),"Washout","On Meds"))))</f>
        <v/>
      </c>
      <c r="F3296">
        <f>IF(B3296="","",1.509*(LN(B3296)^1.084-5.381))</f>
        <v/>
      </c>
      <c r="G3296">
        <f>IF(F3296="","",IF(F3296&lt;0,10*F3296^2,0))</f>
        <v/>
      </c>
      <c r="H3296">
        <f>IF(F3296="","",IF(F3296&gt;0,10*F3296^2,0))</f>
        <v/>
      </c>
    </row>
    <row r="3297">
      <c r="A3297">
        <f>Input!A3297</f>
        <v/>
      </c>
      <c r="B3297">
        <f>IF(ISNUMBER(Input!B3297),IF(AND(Input!B3297&gt;=20,Input!B3297&lt;=700),Input!B3297,""),"")</f>
        <v/>
      </c>
      <c r="C3297">
        <f>IF(B3297="","",INT(A3297))</f>
        <v/>
      </c>
      <c r="D3297">
        <f>IF(B3297="","",HOUR(A3297))</f>
        <v/>
      </c>
      <c r="E3297">
        <f>IF(B3297="","",IF(INPUT!$I$1="","",IF(C3297&lt;(INT(INPUT!$I$1)-INPUT!$I$2),"Off Meds",IF(C3297&lt;=(INT(INPUT!$I$1)+INPUT!$I$2),"Washout","On Meds"))))</f>
        <v/>
      </c>
      <c r="F3297">
        <f>IF(B3297="","",1.509*(LN(B3297)^1.084-5.381))</f>
        <v/>
      </c>
      <c r="G3297">
        <f>IF(F3297="","",IF(F3297&lt;0,10*F3297^2,0))</f>
        <v/>
      </c>
      <c r="H3297">
        <f>IF(F3297="","",IF(F3297&gt;0,10*F3297^2,0))</f>
        <v/>
      </c>
    </row>
    <row r="3298">
      <c r="A3298">
        <f>Input!A3298</f>
        <v/>
      </c>
      <c r="B3298">
        <f>IF(ISNUMBER(Input!B3298),IF(AND(Input!B3298&gt;=20,Input!B3298&lt;=700),Input!B3298,""),"")</f>
        <v/>
      </c>
      <c r="C3298">
        <f>IF(B3298="","",INT(A3298))</f>
        <v/>
      </c>
      <c r="D3298">
        <f>IF(B3298="","",HOUR(A3298))</f>
        <v/>
      </c>
      <c r="E3298">
        <f>IF(B3298="","",IF(INPUT!$I$1="","",IF(C3298&lt;(INT(INPUT!$I$1)-INPUT!$I$2),"Off Meds",IF(C3298&lt;=(INT(INPUT!$I$1)+INPUT!$I$2),"Washout","On Meds"))))</f>
        <v/>
      </c>
      <c r="F3298">
        <f>IF(B3298="","",1.509*(LN(B3298)^1.084-5.381))</f>
        <v/>
      </c>
      <c r="G3298">
        <f>IF(F3298="","",IF(F3298&lt;0,10*F3298^2,0))</f>
        <v/>
      </c>
      <c r="H3298">
        <f>IF(F3298="","",IF(F3298&gt;0,10*F3298^2,0))</f>
        <v/>
      </c>
    </row>
    <row r="3299">
      <c r="A3299">
        <f>Input!A3299</f>
        <v/>
      </c>
      <c r="B3299">
        <f>IF(ISNUMBER(Input!B3299),IF(AND(Input!B3299&gt;=20,Input!B3299&lt;=700),Input!B3299,""),"")</f>
        <v/>
      </c>
      <c r="C3299">
        <f>IF(B3299="","",INT(A3299))</f>
        <v/>
      </c>
      <c r="D3299">
        <f>IF(B3299="","",HOUR(A3299))</f>
        <v/>
      </c>
      <c r="E3299">
        <f>IF(B3299="","",IF(INPUT!$I$1="","",IF(C3299&lt;(INT(INPUT!$I$1)-INPUT!$I$2),"Off Meds",IF(C3299&lt;=(INT(INPUT!$I$1)+INPUT!$I$2),"Washout","On Meds"))))</f>
        <v/>
      </c>
      <c r="F3299">
        <f>IF(B3299="","",1.509*(LN(B3299)^1.084-5.381))</f>
        <v/>
      </c>
      <c r="G3299">
        <f>IF(F3299="","",IF(F3299&lt;0,10*F3299^2,0))</f>
        <v/>
      </c>
      <c r="H3299">
        <f>IF(F3299="","",IF(F3299&gt;0,10*F3299^2,0))</f>
        <v/>
      </c>
    </row>
    <row r="3300">
      <c r="A3300">
        <f>Input!A3300</f>
        <v/>
      </c>
      <c r="B3300">
        <f>IF(ISNUMBER(Input!B3300),IF(AND(Input!B3300&gt;=20,Input!B3300&lt;=700),Input!B3300,""),"")</f>
        <v/>
      </c>
      <c r="C3300">
        <f>IF(B3300="","",INT(A3300))</f>
        <v/>
      </c>
      <c r="D3300">
        <f>IF(B3300="","",HOUR(A3300))</f>
        <v/>
      </c>
      <c r="E3300">
        <f>IF(B3300="","",IF(INPUT!$I$1="","",IF(C3300&lt;(INT(INPUT!$I$1)-INPUT!$I$2),"Off Meds",IF(C3300&lt;=(INT(INPUT!$I$1)+INPUT!$I$2),"Washout","On Meds"))))</f>
        <v/>
      </c>
      <c r="F3300">
        <f>IF(B3300="","",1.509*(LN(B3300)^1.084-5.381))</f>
        <v/>
      </c>
      <c r="G3300">
        <f>IF(F3300="","",IF(F3300&lt;0,10*F3300^2,0))</f>
        <v/>
      </c>
      <c r="H3300">
        <f>IF(F3300="","",IF(F3300&gt;0,10*F3300^2,0))</f>
        <v/>
      </c>
    </row>
    <row r="3301">
      <c r="A3301">
        <f>Input!A3301</f>
        <v/>
      </c>
      <c r="B3301">
        <f>IF(ISNUMBER(Input!B3301),IF(AND(Input!B3301&gt;=20,Input!B3301&lt;=700),Input!B3301,""),"")</f>
        <v/>
      </c>
      <c r="C3301">
        <f>IF(B3301="","",INT(A3301))</f>
        <v/>
      </c>
      <c r="D3301">
        <f>IF(B3301="","",HOUR(A3301))</f>
        <v/>
      </c>
      <c r="E3301">
        <f>IF(B3301="","",IF(INPUT!$I$1="","",IF(C3301&lt;(INT(INPUT!$I$1)-INPUT!$I$2),"Off Meds",IF(C3301&lt;=(INT(INPUT!$I$1)+INPUT!$I$2),"Washout","On Meds"))))</f>
        <v/>
      </c>
      <c r="F3301">
        <f>IF(B3301="","",1.509*(LN(B3301)^1.084-5.381))</f>
        <v/>
      </c>
      <c r="G3301">
        <f>IF(F3301="","",IF(F3301&lt;0,10*F3301^2,0))</f>
        <v/>
      </c>
      <c r="H3301">
        <f>IF(F3301="","",IF(F3301&gt;0,10*F3301^2,0))</f>
        <v/>
      </c>
    </row>
    <row r="3302">
      <c r="A3302">
        <f>Input!A3302</f>
        <v/>
      </c>
      <c r="B3302">
        <f>IF(ISNUMBER(Input!B3302),IF(AND(Input!B3302&gt;=20,Input!B3302&lt;=700),Input!B3302,""),"")</f>
        <v/>
      </c>
      <c r="C3302">
        <f>IF(B3302="","",INT(A3302))</f>
        <v/>
      </c>
      <c r="D3302">
        <f>IF(B3302="","",HOUR(A3302))</f>
        <v/>
      </c>
      <c r="E3302">
        <f>IF(B3302="","",IF(INPUT!$I$1="","",IF(C3302&lt;(INT(INPUT!$I$1)-INPUT!$I$2),"Off Meds",IF(C3302&lt;=(INT(INPUT!$I$1)+INPUT!$I$2),"Washout","On Meds"))))</f>
        <v/>
      </c>
      <c r="F3302">
        <f>IF(B3302="","",1.509*(LN(B3302)^1.084-5.381))</f>
        <v/>
      </c>
      <c r="G3302">
        <f>IF(F3302="","",IF(F3302&lt;0,10*F3302^2,0))</f>
        <v/>
      </c>
      <c r="H3302">
        <f>IF(F3302="","",IF(F3302&gt;0,10*F3302^2,0))</f>
        <v/>
      </c>
    </row>
    <row r="3303">
      <c r="A3303">
        <f>Input!A3303</f>
        <v/>
      </c>
      <c r="B3303">
        <f>IF(ISNUMBER(Input!B3303),IF(AND(Input!B3303&gt;=20,Input!B3303&lt;=700),Input!B3303,""),"")</f>
        <v/>
      </c>
      <c r="C3303">
        <f>IF(B3303="","",INT(A3303))</f>
        <v/>
      </c>
      <c r="D3303">
        <f>IF(B3303="","",HOUR(A3303))</f>
        <v/>
      </c>
      <c r="E3303">
        <f>IF(B3303="","",IF(INPUT!$I$1="","",IF(C3303&lt;(INT(INPUT!$I$1)-INPUT!$I$2),"Off Meds",IF(C3303&lt;=(INT(INPUT!$I$1)+INPUT!$I$2),"Washout","On Meds"))))</f>
        <v/>
      </c>
      <c r="F3303">
        <f>IF(B3303="","",1.509*(LN(B3303)^1.084-5.381))</f>
        <v/>
      </c>
      <c r="G3303">
        <f>IF(F3303="","",IF(F3303&lt;0,10*F3303^2,0))</f>
        <v/>
      </c>
      <c r="H3303">
        <f>IF(F3303="","",IF(F3303&gt;0,10*F3303^2,0))</f>
        <v/>
      </c>
    </row>
    <row r="3304">
      <c r="A3304">
        <f>Input!A3304</f>
        <v/>
      </c>
      <c r="B3304">
        <f>IF(ISNUMBER(Input!B3304),IF(AND(Input!B3304&gt;=20,Input!B3304&lt;=700),Input!B3304,""),"")</f>
        <v/>
      </c>
      <c r="C3304">
        <f>IF(B3304="","",INT(A3304))</f>
        <v/>
      </c>
      <c r="D3304">
        <f>IF(B3304="","",HOUR(A3304))</f>
        <v/>
      </c>
      <c r="E3304">
        <f>IF(B3304="","",IF(INPUT!$I$1="","",IF(C3304&lt;(INT(INPUT!$I$1)-INPUT!$I$2),"Off Meds",IF(C3304&lt;=(INT(INPUT!$I$1)+INPUT!$I$2),"Washout","On Meds"))))</f>
        <v/>
      </c>
      <c r="F3304">
        <f>IF(B3304="","",1.509*(LN(B3304)^1.084-5.381))</f>
        <v/>
      </c>
      <c r="G3304">
        <f>IF(F3304="","",IF(F3304&lt;0,10*F3304^2,0))</f>
        <v/>
      </c>
      <c r="H3304">
        <f>IF(F3304="","",IF(F3304&gt;0,10*F3304^2,0))</f>
        <v/>
      </c>
    </row>
    <row r="3305">
      <c r="A3305">
        <f>Input!A3305</f>
        <v/>
      </c>
      <c r="B3305">
        <f>IF(ISNUMBER(Input!B3305),IF(AND(Input!B3305&gt;=20,Input!B3305&lt;=700),Input!B3305,""),"")</f>
        <v/>
      </c>
      <c r="C3305">
        <f>IF(B3305="","",INT(A3305))</f>
        <v/>
      </c>
      <c r="D3305">
        <f>IF(B3305="","",HOUR(A3305))</f>
        <v/>
      </c>
      <c r="E3305">
        <f>IF(B3305="","",IF(INPUT!$I$1="","",IF(C3305&lt;(INT(INPUT!$I$1)-INPUT!$I$2),"Off Meds",IF(C3305&lt;=(INT(INPUT!$I$1)+INPUT!$I$2),"Washout","On Meds"))))</f>
        <v/>
      </c>
      <c r="F3305">
        <f>IF(B3305="","",1.509*(LN(B3305)^1.084-5.381))</f>
        <v/>
      </c>
      <c r="G3305">
        <f>IF(F3305="","",IF(F3305&lt;0,10*F3305^2,0))</f>
        <v/>
      </c>
      <c r="H3305">
        <f>IF(F3305="","",IF(F3305&gt;0,10*F3305^2,0))</f>
        <v/>
      </c>
    </row>
    <row r="3306">
      <c r="A3306">
        <f>Input!A3306</f>
        <v/>
      </c>
      <c r="B3306">
        <f>IF(ISNUMBER(Input!B3306),IF(AND(Input!B3306&gt;=20,Input!B3306&lt;=700),Input!B3306,""),"")</f>
        <v/>
      </c>
      <c r="C3306">
        <f>IF(B3306="","",INT(A3306))</f>
        <v/>
      </c>
      <c r="D3306">
        <f>IF(B3306="","",HOUR(A3306))</f>
        <v/>
      </c>
      <c r="E3306">
        <f>IF(B3306="","",IF(INPUT!$I$1="","",IF(C3306&lt;(INT(INPUT!$I$1)-INPUT!$I$2),"Off Meds",IF(C3306&lt;=(INT(INPUT!$I$1)+INPUT!$I$2),"Washout","On Meds"))))</f>
        <v/>
      </c>
      <c r="F3306">
        <f>IF(B3306="","",1.509*(LN(B3306)^1.084-5.381))</f>
        <v/>
      </c>
      <c r="G3306">
        <f>IF(F3306="","",IF(F3306&lt;0,10*F3306^2,0))</f>
        <v/>
      </c>
      <c r="H3306">
        <f>IF(F3306="","",IF(F3306&gt;0,10*F3306^2,0))</f>
        <v/>
      </c>
    </row>
    <row r="3307">
      <c r="A3307">
        <f>Input!A3307</f>
        <v/>
      </c>
      <c r="B3307">
        <f>IF(ISNUMBER(Input!B3307),IF(AND(Input!B3307&gt;=20,Input!B3307&lt;=700),Input!B3307,""),"")</f>
        <v/>
      </c>
      <c r="C3307">
        <f>IF(B3307="","",INT(A3307))</f>
        <v/>
      </c>
      <c r="D3307">
        <f>IF(B3307="","",HOUR(A3307))</f>
        <v/>
      </c>
      <c r="E3307">
        <f>IF(B3307="","",IF(INPUT!$I$1="","",IF(C3307&lt;(INT(INPUT!$I$1)-INPUT!$I$2),"Off Meds",IF(C3307&lt;=(INT(INPUT!$I$1)+INPUT!$I$2),"Washout","On Meds"))))</f>
        <v/>
      </c>
      <c r="F3307">
        <f>IF(B3307="","",1.509*(LN(B3307)^1.084-5.381))</f>
        <v/>
      </c>
      <c r="G3307">
        <f>IF(F3307="","",IF(F3307&lt;0,10*F3307^2,0))</f>
        <v/>
      </c>
      <c r="H3307">
        <f>IF(F3307="","",IF(F3307&gt;0,10*F3307^2,0))</f>
        <v/>
      </c>
    </row>
    <row r="3308">
      <c r="A3308">
        <f>Input!A3308</f>
        <v/>
      </c>
      <c r="B3308">
        <f>IF(ISNUMBER(Input!B3308),IF(AND(Input!B3308&gt;=20,Input!B3308&lt;=700),Input!B3308,""),"")</f>
        <v/>
      </c>
      <c r="C3308">
        <f>IF(B3308="","",INT(A3308))</f>
        <v/>
      </c>
      <c r="D3308">
        <f>IF(B3308="","",HOUR(A3308))</f>
        <v/>
      </c>
      <c r="E3308">
        <f>IF(B3308="","",IF(INPUT!$I$1="","",IF(C3308&lt;(INT(INPUT!$I$1)-INPUT!$I$2),"Off Meds",IF(C3308&lt;=(INT(INPUT!$I$1)+INPUT!$I$2),"Washout","On Meds"))))</f>
        <v/>
      </c>
      <c r="F3308">
        <f>IF(B3308="","",1.509*(LN(B3308)^1.084-5.381))</f>
        <v/>
      </c>
      <c r="G3308">
        <f>IF(F3308="","",IF(F3308&lt;0,10*F3308^2,0))</f>
        <v/>
      </c>
      <c r="H3308">
        <f>IF(F3308="","",IF(F3308&gt;0,10*F3308^2,0))</f>
        <v/>
      </c>
    </row>
    <row r="3309">
      <c r="A3309">
        <f>Input!A3309</f>
        <v/>
      </c>
      <c r="B3309">
        <f>IF(ISNUMBER(Input!B3309),IF(AND(Input!B3309&gt;=20,Input!B3309&lt;=700),Input!B3309,""),"")</f>
        <v/>
      </c>
      <c r="C3309">
        <f>IF(B3309="","",INT(A3309))</f>
        <v/>
      </c>
      <c r="D3309">
        <f>IF(B3309="","",HOUR(A3309))</f>
        <v/>
      </c>
      <c r="E3309">
        <f>IF(B3309="","",IF(INPUT!$I$1="","",IF(C3309&lt;(INT(INPUT!$I$1)-INPUT!$I$2),"Off Meds",IF(C3309&lt;=(INT(INPUT!$I$1)+INPUT!$I$2),"Washout","On Meds"))))</f>
        <v/>
      </c>
      <c r="F3309">
        <f>IF(B3309="","",1.509*(LN(B3309)^1.084-5.381))</f>
        <v/>
      </c>
      <c r="G3309">
        <f>IF(F3309="","",IF(F3309&lt;0,10*F3309^2,0))</f>
        <v/>
      </c>
      <c r="H3309">
        <f>IF(F3309="","",IF(F3309&gt;0,10*F3309^2,0))</f>
        <v/>
      </c>
    </row>
    <row r="3310">
      <c r="A3310">
        <f>Input!A3310</f>
        <v/>
      </c>
      <c r="B3310">
        <f>IF(ISNUMBER(Input!B3310),IF(AND(Input!B3310&gt;=20,Input!B3310&lt;=700),Input!B3310,""),"")</f>
        <v/>
      </c>
      <c r="C3310">
        <f>IF(B3310="","",INT(A3310))</f>
        <v/>
      </c>
      <c r="D3310">
        <f>IF(B3310="","",HOUR(A3310))</f>
        <v/>
      </c>
      <c r="E3310">
        <f>IF(B3310="","",IF(INPUT!$I$1="","",IF(C3310&lt;(INT(INPUT!$I$1)-INPUT!$I$2),"Off Meds",IF(C3310&lt;=(INT(INPUT!$I$1)+INPUT!$I$2),"Washout","On Meds"))))</f>
        <v/>
      </c>
      <c r="F3310">
        <f>IF(B3310="","",1.509*(LN(B3310)^1.084-5.381))</f>
        <v/>
      </c>
      <c r="G3310">
        <f>IF(F3310="","",IF(F3310&lt;0,10*F3310^2,0))</f>
        <v/>
      </c>
      <c r="H3310">
        <f>IF(F3310="","",IF(F3310&gt;0,10*F3310^2,0))</f>
        <v/>
      </c>
    </row>
    <row r="3311">
      <c r="A3311">
        <f>Input!A3311</f>
        <v/>
      </c>
      <c r="B3311">
        <f>IF(ISNUMBER(Input!B3311),IF(AND(Input!B3311&gt;=20,Input!B3311&lt;=700),Input!B3311,""),"")</f>
        <v/>
      </c>
      <c r="C3311">
        <f>IF(B3311="","",INT(A3311))</f>
        <v/>
      </c>
      <c r="D3311">
        <f>IF(B3311="","",HOUR(A3311))</f>
        <v/>
      </c>
      <c r="E3311">
        <f>IF(B3311="","",IF(INPUT!$I$1="","",IF(C3311&lt;(INT(INPUT!$I$1)-INPUT!$I$2),"Off Meds",IF(C3311&lt;=(INT(INPUT!$I$1)+INPUT!$I$2),"Washout","On Meds"))))</f>
        <v/>
      </c>
      <c r="F3311">
        <f>IF(B3311="","",1.509*(LN(B3311)^1.084-5.381))</f>
        <v/>
      </c>
      <c r="G3311">
        <f>IF(F3311="","",IF(F3311&lt;0,10*F3311^2,0))</f>
        <v/>
      </c>
      <c r="H3311">
        <f>IF(F3311="","",IF(F3311&gt;0,10*F3311^2,0))</f>
        <v/>
      </c>
    </row>
    <row r="3312">
      <c r="A3312">
        <f>Input!A3312</f>
        <v/>
      </c>
      <c r="B3312">
        <f>IF(ISNUMBER(Input!B3312),IF(AND(Input!B3312&gt;=20,Input!B3312&lt;=700),Input!B3312,""),"")</f>
        <v/>
      </c>
      <c r="C3312">
        <f>IF(B3312="","",INT(A3312))</f>
        <v/>
      </c>
      <c r="D3312">
        <f>IF(B3312="","",HOUR(A3312))</f>
        <v/>
      </c>
      <c r="E3312">
        <f>IF(B3312="","",IF(INPUT!$I$1="","",IF(C3312&lt;(INT(INPUT!$I$1)-INPUT!$I$2),"Off Meds",IF(C3312&lt;=(INT(INPUT!$I$1)+INPUT!$I$2),"Washout","On Meds"))))</f>
        <v/>
      </c>
      <c r="F3312">
        <f>IF(B3312="","",1.509*(LN(B3312)^1.084-5.381))</f>
        <v/>
      </c>
      <c r="G3312">
        <f>IF(F3312="","",IF(F3312&lt;0,10*F3312^2,0))</f>
        <v/>
      </c>
      <c r="H3312">
        <f>IF(F3312="","",IF(F3312&gt;0,10*F3312^2,0))</f>
        <v/>
      </c>
    </row>
    <row r="3313">
      <c r="A3313">
        <f>Input!A3313</f>
        <v/>
      </c>
      <c r="B3313">
        <f>IF(ISNUMBER(Input!B3313),IF(AND(Input!B3313&gt;=20,Input!B3313&lt;=700),Input!B3313,""),"")</f>
        <v/>
      </c>
      <c r="C3313">
        <f>IF(B3313="","",INT(A3313))</f>
        <v/>
      </c>
      <c r="D3313">
        <f>IF(B3313="","",HOUR(A3313))</f>
        <v/>
      </c>
      <c r="E3313">
        <f>IF(B3313="","",IF(INPUT!$I$1="","",IF(C3313&lt;(INT(INPUT!$I$1)-INPUT!$I$2),"Off Meds",IF(C3313&lt;=(INT(INPUT!$I$1)+INPUT!$I$2),"Washout","On Meds"))))</f>
        <v/>
      </c>
      <c r="F3313">
        <f>IF(B3313="","",1.509*(LN(B3313)^1.084-5.381))</f>
        <v/>
      </c>
      <c r="G3313">
        <f>IF(F3313="","",IF(F3313&lt;0,10*F3313^2,0))</f>
        <v/>
      </c>
      <c r="H3313">
        <f>IF(F3313="","",IF(F3313&gt;0,10*F3313^2,0))</f>
        <v/>
      </c>
    </row>
    <row r="3314">
      <c r="A3314">
        <f>Input!A3314</f>
        <v/>
      </c>
      <c r="B3314">
        <f>IF(ISNUMBER(Input!B3314),IF(AND(Input!B3314&gt;=20,Input!B3314&lt;=700),Input!B3314,""),"")</f>
        <v/>
      </c>
      <c r="C3314">
        <f>IF(B3314="","",INT(A3314))</f>
        <v/>
      </c>
      <c r="D3314">
        <f>IF(B3314="","",HOUR(A3314))</f>
        <v/>
      </c>
      <c r="E3314">
        <f>IF(B3314="","",IF(INPUT!$I$1="","",IF(C3314&lt;(INT(INPUT!$I$1)-INPUT!$I$2),"Off Meds",IF(C3314&lt;=(INT(INPUT!$I$1)+INPUT!$I$2),"Washout","On Meds"))))</f>
        <v/>
      </c>
      <c r="F3314">
        <f>IF(B3314="","",1.509*(LN(B3314)^1.084-5.381))</f>
        <v/>
      </c>
      <c r="G3314">
        <f>IF(F3314="","",IF(F3314&lt;0,10*F3314^2,0))</f>
        <v/>
      </c>
      <c r="H3314">
        <f>IF(F3314="","",IF(F3314&gt;0,10*F3314^2,0))</f>
        <v/>
      </c>
    </row>
    <row r="3315">
      <c r="A3315">
        <f>Input!A3315</f>
        <v/>
      </c>
      <c r="B3315">
        <f>IF(ISNUMBER(Input!B3315),IF(AND(Input!B3315&gt;=20,Input!B3315&lt;=700),Input!B3315,""),"")</f>
        <v/>
      </c>
      <c r="C3315">
        <f>IF(B3315="","",INT(A3315))</f>
        <v/>
      </c>
      <c r="D3315">
        <f>IF(B3315="","",HOUR(A3315))</f>
        <v/>
      </c>
      <c r="E3315">
        <f>IF(B3315="","",IF(INPUT!$I$1="","",IF(C3315&lt;(INT(INPUT!$I$1)-INPUT!$I$2),"Off Meds",IF(C3315&lt;=(INT(INPUT!$I$1)+INPUT!$I$2),"Washout","On Meds"))))</f>
        <v/>
      </c>
      <c r="F3315">
        <f>IF(B3315="","",1.509*(LN(B3315)^1.084-5.381))</f>
        <v/>
      </c>
      <c r="G3315">
        <f>IF(F3315="","",IF(F3315&lt;0,10*F3315^2,0))</f>
        <v/>
      </c>
      <c r="H3315">
        <f>IF(F3315="","",IF(F3315&gt;0,10*F3315^2,0))</f>
        <v/>
      </c>
    </row>
    <row r="3316">
      <c r="A3316">
        <f>Input!A3316</f>
        <v/>
      </c>
      <c r="B3316">
        <f>IF(ISNUMBER(Input!B3316),IF(AND(Input!B3316&gt;=20,Input!B3316&lt;=700),Input!B3316,""),"")</f>
        <v/>
      </c>
      <c r="C3316">
        <f>IF(B3316="","",INT(A3316))</f>
        <v/>
      </c>
      <c r="D3316">
        <f>IF(B3316="","",HOUR(A3316))</f>
        <v/>
      </c>
      <c r="E3316">
        <f>IF(B3316="","",IF(INPUT!$I$1="","",IF(C3316&lt;(INT(INPUT!$I$1)-INPUT!$I$2),"Off Meds",IF(C3316&lt;=(INT(INPUT!$I$1)+INPUT!$I$2),"Washout","On Meds"))))</f>
        <v/>
      </c>
      <c r="F3316">
        <f>IF(B3316="","",1.509*(LN(B3316)^1.084-5.381))</f>
        <v/>
      </c>
      <c r="G3316">
        <f>IF(F3316="","",IF(F3316&lt;0,10*F3316^2,0))</f>
        <v/>
      </c>
      <c r="H3316">
        <f>IF(F3316="","",IF(F3316&gt;0,10*F3316^2,0))</f>
        <v/>
      </c>
    </row>
    <row r="3317">
      <c r="A3317">
        <f>Input!A3317</f>
        <v/>
      </c>
      <c r="B3317">
        <f>IF(ISNUMBER(Input!B3317),IF(AND(Input!B3317&gt;=20,Input!B3317&lt;=700),Input!B3317,""),"")</f>
        <v/>
      </c>
      <c r="C3317">
        <f>IF(B3317="","",INT(A3317))</f>
        <v/>
      </c>
      <c r="D3317">
        <f>IF(B3317="","",HOUR(A3317))</f>
        <v/>
      </c>
      <c r="E3317">
        <f>IF(B3317="","",IF(INPUT!$I$1="","",IF(C3317&lt;(INT(INPUT!$I$1)-INPUT!$I$2),"Off Meds",IF(C3317&lt;=(INT(INPUT!$I$1)+INPUT!$I$2),"Washout","On Meds"))))</f>
        <v/>
      </c>
      <c r="F3317">
        <f>IF(B3317="","",1.509*(LN(B3317)^1.084-5.381))</f>
        <v/>
      </c>
      <c r="G3317">
        <f>IF(F3317="","",IF(F3317&lt;0,10*F3317^2,0))</f>
        <v/>
      </c>
      <c r="H3317">
        <f>IF(F3317="","",IF(F3317&gt;0,10*F3317^2,0))</f>
        <v/>
      </c>
    </row>
    <row r="3318">
      <c r="A3318">
        <f>Input!A3318</f>
        <v/>
      </c>
      <c r="B3318">
        <f>IF(ISNUMBER(Input!B3318),IF(AND(Input!B3318&gt;=20,Input!B3318&lt;=700),Input!B3318,""),"")</f>
        <v/>
      </c>
      <c r="C3318">
        <f>IF(B3318="","",INT(A3318))</f>
        <v/>
      </c>
      <c r="D3318">
        <f>IF(B3318="","",HOUR(A3318))</f>
        <v/>
      </c>
      <c r="E3318">
        <f>IF(B3318="","",IF(INPUT!$I$1="","",IF(C3318&lt;(INT(INPUT!$I$1)-INPUT!$I$2),"Off Meds",IF(C3318&lt;=(INT(INPUT!$I$1)+INPUT!$I$2),"Washout","On Meds"))))</f>
        <v/>
      </c>
      <c r="F3318">
        <f>IF(B3318="","",1.509*(LN(B3318)^1.084-5.381))</f>
        <v/>
      </c>
      <c r="G3318">
        <f>IF(F3318="","",IF(F3318&lt;0,10*F3318^2,0))</f>
        <v/>
      </c>
      <c r="H3318">
        <f>IF(F3318="","",IF(F3318&gt;0,10*F3318^2,0))</f>
        <v/>
      </c>
    </row>
    <row r="3319">
      <c r="A3319">
        <f>Input!A3319</f>
        <v/>
      </c>
      <c r="B3319">
        <f>IF(ISNUMBER(Input!B3319),IF(AND(Input!B3319&gt;=20,Input!B3319&lt;=700),Input!B3319,""),"")</f>
        <v/>
      </c>
      <c r="C3319">
        <f>IF(B3319="","",INT(A3319))</f>
        <v/>
      </c>
      <c r="D3319">
        <f>IF(B3319="","",HOUR(A3319))</f>
        <v/>
      </c>
      <c r="E3319">
        <f>IF(B3319="","",IF(INPUT!$I$1="","",IF(C3319&lt;(INT(INPUT!$I$1)-INPUT!$I$2),"Off Meds",IF(C3319&lt;=(INT(INPUT!$I$1)+INPUT!$I$2),"Washout","On Meds"))))</f>
        <v/>
      </c>
      <c r="F3319">
        <f>IF(B3319="","",1.509*(LN(B3319)^1.084-5.381))</f>
        <v/>
      </c>
      <c r="G3319">
        <f>IF(F3319="","",IF(F3319&lt;0,10*F3319^2,0))</f>
        <v/>
      </c>
      <c r="H3319">
        <f>IF(F3319="","",IF(F3319&gt;0,10*F3319^2,0))</f>
        <v/>
      </c>
    </row>
    <row r="3320">
      <c r="A3320">
        <f>Input!A3320</f>
        <v/>
      </c>
      <c r="B3320">
        <f>IF(ISNUMBER(Input!B3320),IF(AND(Input!B3320&gt;=20,Input!B3320&lt;=700),Input!B3320,""),"")</f>
        <v/>
      </c>
      <c r="C3320">
        <f>IF(B3320="","",INT(A3320))</f>
        <v/>
      </c>
      <c r="D3320">
        <f>IF(B3320="","",HOUR(A3320))</f>
        <v/>
      </c>
      <c r="E3320">
        <f>IF(B3320="","",IF(INPUT!$I$1="","",IF(C3320&lt;(INT(INPUT!$I$1)-INPUT!$I$2),"Off Meds",IF(C3320&lt;=(INT(INPUT!$I$1)+INPUT!$I$2),"Washout","On Meds"))))</f>
        <v/>
      </c>
      <c r="F3320">
        <f>IF(B3320="","",1.509*(LN(B3320)^1.084-5.381))</f>
        <v/>
      </c>
      <c r="G3320">
        <f>IF(F3320="","",IF(F3320&lt;0,10*F3320^2,0))</f>
        <v/>
      </c>
      <c r="H3320">
        <f>IF(F3320="","",IF(F3320&gt;0,10*F3320^2,0))</f>
        <v/>
      </c>
    </row>
    <row r="3321">
      <c r="A3321">
        <f>Input!A3321</f>
        <v/>
      </c>
      <c r="B3321">
        <f>IF(ISNUMBER(Input!B3321),IF(AND(Input!B3321&gt;=20,Input!B3321&lt;=700),Input!B3321,""),"")</f>
        <v/>
      </c>
      <c r="C3321">
        <f>IF(B3321="","",INT(A3321))</f>
        <v/>
      </c>
      <c r="D3321">
        <f>IF(B3321="","",HOUR(A3321))</f>
        <v/>
      </c>
      <c r="E3321">
        <f>IF(B3321="","",IF(INPUT!$I$1="","",IF(C3321&lt;(INT(INPUT!$I$1)-INPUT!$I$2),"Off Meds",IF(C3321&lt;=(INT(INPUT!$I$1)+INPUT!$I$2),"Washout","On Meds"))))</f>
        <v/>
      </c>
      <c r="F3321">
        <f>IF(B3321="","",1.509*(LN(B3321)^1.084-5.381))</f>
        <v/>
      </c>
      <c r="G3321">
        <f>IF(F3321="","",IF(F3321&lt;0,10*F3321^2,0))</f>
        <v/>
      </c>
      <c r="H3321">
        <f>IF(F3321="","",IF(F3321&gt;0,10*F3321^2,0))</f>
        <v/>
      </c>
    </row>
    <row r="3322">
      <c r="A3322">
        <f>Input!A3322</f>
        <v/>
      </c>
      <c r="B3322">
        <f>IF(ISNUMBER(Input!B3322),IF(AND(Input!B3322&gt;=20,Input!B3322&lt;=700),Input!B3322,""),"")</f>
        <v/>
      </c>
      <c r="C3322">
        <f>IF(B3322="","",INT(A3322))</f>
        <v/>
      </c>
      <c r="D3322">
        <f>IF(B3322="","",HOUR(A3322))</f>
        <v/>
      </c>
      <c r="E3322">
        <f>IF(B3322="","",IF(INPUT!$I$1="","",IF(C3322&lt;(INT(INPUT!$I$1)-INPUT!$I$2),"Off Meds",IF(C3322&lt;=(INT(INPUT!$I$1)+INPUT!$I$2),"Washout","On Meds"))))</f>
        <v/>
      </c>
      <c r="F3322">
        <f>IF(B3322="","",1.509*(LN(B3322)^1.084-5.381))</f>
        <v/>
      </c>
      <c r="G3322">
        <f>IF(F3322="","",IF(F3322&lt;0,10*F3322^2,0))</f>
        <v/>
      </c>
      <c r="H3322">
        <f>IF(F3322="","",IF(F3322&gt;0,10*F3322^2,0))</f>
        <v/>
      </c>
    </row>
    <row r="3323">
      <c r="A3323">
        <f>Input!A3323</f>
        <v/>
      </c>
      <c r="B3323">
        <f>IF(ISNUMBER(Input!B3323),IF(AND(Input!B3323&gt;=20,Input!B3323&lt;=700),Input!B3323,""),"")</f>
        <v/>
      </c>
      <c r="C3323">
        <f>IF(B3323="","",INT(A3323))</f>
        <v/>
      </c>
      <c r="D3323">
        <f>IF(B3323="","",HOUR(A3323))</f>
        <v/>
      </c>
      <c r="E3323">
        <f>IF(B3323="","",IF(INPUT!$I$1="","",IF(C3323&lt;(INT(INPUT!$I$1)-INPUT!$I$2),"Off Meds",IF(C3323&lt;=(INT(INPUT!$I$1)+INPUT!$I$2),"Washout","On Meds"))))</f>
        <v/>
      </c>
      <c r="F3323">
        <f>IF(B3323="","",1.509*(LN(B3323)^1.084-5.381))</f>
        <v/>
      </c>
      <c r="G3323">
        <f>IF(F3323="","",IF(F3323&lt;0,10*F3323^2,0))</f>
        <v/>
      </c>
      <c r="H3323">
        <f>IF(F3323="","",IF(F3323&gt;0,10*F3323^2,0))</f>
        <v/>
      </c>
    </row>
    <row r="3324">
      <c r="A3324">
        <f>Input!A3324</f>
        <v/>
      </c>
      <c r="B3324">
        <f>IF(ISNUMBER(Input!B3324),IF(AND(Input!B3324&gt;=20,Input!B3324&lt;=700),Input!B3324,""),"")</f>
        <v/>
      </c>
      <c r="C3324">
        <f>IF(B3324="","",INT(A3324))</f>
        <v/>
      </c>
      <c r="D3324">
        <f>IF(B3324="","",HOUR(A3324))</f>
        <v/>
      </c>
      <c r="E3324">
        <f>IF(B3324="","",IF(INPUT!$I$1="","",IF(C3324&lt;(INT(INPUT!$I$1)-INPUT!$I$2),"Off Meds",IF(C3324&lt;=(INT(INPUT!$I$1)+INPUT!$I$2),"Washout","On Meds"))))</f>
        <v/>
      </c>
      <c r="F3324">
        <f>IF(B3324="","",1.509*(LN(B3324)^1.084-5.381))</f>
        <v/>
      </c>
      <c r="G3324">
        <f>IF(F3324="","",IF(F3324&lt;0,10*F3324^2,0))</f>
        <v/>
      </c>
      <c r="H3324">
        <f>IF(F3324="","",IF(F3324&gt;0,10*F3324^2,0))</f>
        <v/>
      </c>
    </row>
    <row r="3325">
      <c r="A3325">
        <f>Input!A3325</f>
        <v/>
      </c>
      <c r="B3325">
        <f>IF(ISNUMBER(Input!B3325),IF(AND(Input!B3325&gt;=20,Input!B3325&lt;=700),Input!B3325,""),"")</f>
        <v/>
      </c>
      <c r="C3325">
        <f>IF(B3325="","",INT(A3325))</f>
        <v/>
      </c>
      <c r="D3325">
        <f>IF(B3325="","",HOUR(A3325))</f>
        <v/>
      </c>
      <c r="E3325">
        <f>IF(B3325="","",IF(INPUT!$I$1="","",IF(C3325&lt;(INT(INPUT!$I$1)-INPUT!$I$2),"Off Meds",IF(C3325&lt;=(INT(INPUT!$I$1)+INPUT!$I$2),"Washout","On Meds"))))</f>
        <v/>
      </c>
      <c r="F3325">
        <f>IF(B3325="","",1.509*(LN(B3325)^1.084-5.381))</f>
        <v/>
      </c>
      <c r="G3325">
        <f>IF(F3325="","",IF(F3325&lt;0,10*F3325^2,0))</f>
        <v/>
      </c>
      <c r="H3325">
        <f>IF(F3325="","",IF(F3325&gt;0,10*F3325^2,0))</f>
        <v/>
      </c>
    </row>
    <row r="3326">
      <c r="A3326">
        <f>Input!A3326</f>
        <v/>
      </c>
      <c r="B3326">
        <f>IF(ISNUMBER(Input!B3326),IF(AND(Input!B3326&gt;=20,Input!B3326&lt;=700),Input!B3326,""),"")</f>
        <v/>
      </c>
      <c r="C3326">
        <f>IF(B3326="","",INT(A3326))</f>
        <v/>
      </c>
      <c r="D3326">
        <f>IF(B3326="","",HOUR(A3326))</f>
        <v/>
      </c>
      <c r="E3326">
        <f>IF(B3326="","",IF(INPUT!$I$1="","",IF(C3326&lt;(INT(INPUT!$I$1)-INPUT!$I$2),"Off Meds",IF(C3326&lt;=(INT(INPUT!$I$1)+INPUT!$I$2),"Washout","On Meds"))))</f>
        <v/>
      </c>
      <c r="F3326">
        <f>IF(B3326="","",1.509*(LN(B3326)^1.084-5.381))</f>
        <v/>
      </c>
      <c r="G3326">
        <f>IF(F3326="","",IF(F3326&lt;0,10*F3326^2,0))</f>
        <v/>
      </c>
      <c r="H3326">
        <f>IF(F3326="","",IF(F3326&gt;0,10*F3326^2,0))</f>
        <v/>
      </c>
    </row>
    <row r="3327">
      <c r="A3327">
        <f>Input!A3327</f>
        <v/>
      </c>
      <c r="B3327">
        <f>IF(ISNUMBER(Input!B3327),IF(AND(Input!B3327&gt;=20,Input!B3327&lt;=700),Input!B3327,""),"")</f>
        <v/>
      </c>
      <c r="C3327">
        <f>IF(B3327="","",INT(A3327))</f>
        <v/>
      </c>
      <c r="D3327">
        <f>IF(B3327="","",HOUR(A3327))</f>
        <v/>
      </c>
      <c r="E3327">
        <f>IF(B3327="","",IF(INPUT!$I$1="","",IF(C3327&lt;(INT(INPUT!$I$1)-INPUT!$I$2),"Off Meds",IF(C3327&lt;=(INT(INPUT!$I$1)+INPUT!$I$2),"Washout","On Meds"))))</f>
        <v/>
      </c>
      <c r="F3327">
        <f>IF(B3327="","",1.509*(LN(B3327)^1.084-5.381))</f>
        <v/>
      </c>
      <c r="G3327">
        <f>IF(F3327="","",IF(F3327&lt;0,10*F3327^2,0))</f>
        <v/>
      </c>
      <c r="H3327">
        <f>IF(F3327="","",IF(F3327&gt;0,10*F3327^2,0))</f>
        <v/>
      </c>
    </row>
    <row r="3328">
      <c r="A3328">
        <f>Input!A3328</f>
        <v/>
      </c>
      <c r="B3328">
        <f>IF(ISNUMBER(Input!B3328),IF(AND(Input!B3328&gt;=20,Input!B3328&lt;=700),Input!B3328,""),"")</f>
        <v/>
      </c>
      <c r="C3328">
        <f>IF(B3328="","",INT(A3328))</f>
        <v/>
      </c>
      <c r="D3328">
        <f>IF(B3328="","",HOUR(A3328))</f>
        <v/>
      </c>
      <c r="E3328">
        <f>IF(B3328="","",IF(INPUT!$I$1="","",IF(C3328&lt;(INT(INPUT!$I$1)-INPUT!$I$2),"Off Meds",IF(C3328&lt;=(INT(INPUT!$I$1)+INPUT!$I$2),"Washout","On Meds"))))</f>
        <v/>
      </c>
      <c r="F3328">
        <f>IF(B3328="","",1.509*(LN(B3328)^1.084-5.381))</f>
        <v/>
      </c>
      <c r="G3328">
        <f>IF(F3328="","",IF(F3328&lt;0,10*F3328^2,0))</f>
        <v/>
      </c>
      <c r="H3328">
        <f>IF(F3328="","",IF(F3328&gt;0,10*F3328^2,0))</f>
        <v/>
      </c>
    </row>
    <row r="3329">
      <c r="A3329">
        <f>Input!A3329</f>
        <v/>
      </c>
      <c r="B3329">
        <f>IF(ISNUMBER(Input!B3329),IF(AND(Input!B3329&gt;=20,Input!B3329&lt;=700),Input!B3329,""),"")</f>
        <v/>
      </c>
      <c r="C3329">
        <f>IF(B3329="","",INT(A3329))</f>
        <v/>
      </c>
      <c r="D3329">
        <f>IF(B3329="","",HOUR(A3329))</f>
        <v/>
      </c>
      <c r="E3329">
        <f>IF(B3329="","",IF(INPUT!$I$1="","",IF(C3329&lt;(INT(INPUT!$I$1)-INPUT!$I$2),"Off Meds",IF(C3329&lt;=(INT(INPUT!$I$1)+INPUT!$I$2),"Washout","On Meds"))))</f>
        <v/>
      </c>
      <c r="F3329">
        <f>IF(B3329="","",1.509*(LN(B3329)^1.084-5.381))</f>
        <v/>
      </c>
      <c r="G3329">
        <f>IF(F3329="","",IF(F3329&lt;0,10*F3329^2,0))</f>
        <v/>
      </c>
      <c r="H3329">
        <f>IF(F3329="","",IF(F3329&gt;0,10*F3329^2,0))</f>
        <v/>
      </c>
    </row>
    <row r="3330">
      <c r="A3330">
        <f>Input!A3330</f>
        <v/>
      </c>
      <c r="B3330">
        <f>IF(ISNUMBER(Input!B3330),IF(AND(Input!B3330&gt;=20,Input!B3330&lt;=700),Input!B3330,""),"")</f>
        <v/>
      </c>
      <c r="C3330">
        <f>IF(B3330="","",INT(A3330))</f>
        <v/>
      </c>
      <c r="D3330">
        <f>IF(B3330="","",HOUR(A3330))</f>
        <v/>
      </c>
      <c r="E3330">
        <f>IF(B3330="","",IF(INPUT!$I$1="","",IF(C3330&lt;(INT(INPUT!$I$1)-INPUT!$I$2),"Off Meds",IF(C3330&lt;=(INT(INPUT!$I$1)+INPUT!$I$2),"Washout","On Meds"))))</f>
        <v/>
      </c>
      <c r="F3330">
        <f>IF(B3330="","",1.509*(LN(B3330)^1.084-5.381))</f>
        <v/>
      </c>
      <c r="G3330">
        <f>IF(F3330="","",IF(F3330&lt;0,10*F3330^2,0))</f>
        <v/>
      </c>
      <c r="H3330">
        <f>IF(F3330="","",IF(F3330&gt;0,10*F3330^2,0))</f>
        <v/>
      </c>
    </row>
    <row r="3331">
      <c r="A3331">
        <f>Input!A3331</f>
        <v/>
      </c>
      <c r="B3331">
        <f>IF(ISNUMBER(Input!B3331),IF(AND(Input!B3331&gt;=20,Input!B3331&lt;=700),Input!B3331,""),"")</f>
        <v/>
      </c>
      <c r="C3331">
        <f>IF(B3331="","",INT(A3331))</f>
        <v/>
      </c>
      <c r="D3331">
        <f>IF(B3331="","",HOUR(A3331))</f>
        <v/>
      </c>
      <c r="E3331">
        <f>IF(B3331="","",IF(INPUT!$I$1="","",IF(C3331&lt;(INT(INPUT!$I$1)-INPUT!$I$2),"Off Meds",IF(C3331&lt;=(INT(INPUT!$I$1)+INPUT!$I$2),"Washout","On Meds"))))</f>
        <v/>
      </c>
      <c r="F3331">
        <f>IF(B3331="","",1.509*(LN(B3331)^1.084-5.381))</f>
        <v/>
      </c>
      <c r="G3331">
        <f>IF(F3331="","",IF(F3331&lt;0,10*F3331^2,0))</f>
        <v/>
      </c>
      <c r="H3331">
        <f>IF(F3331="","",IF(F3331&gt;0,10*F3331^2,0))</f>
        <v/>
      </c>
    </row>
    <row r="3332">
      <c r="A3332">
        <f>Input!A3332</f>
        <v/>
      </c>
      <c r="B3332">
        <f>IF(ISNUMBER(Input!B3332),IF(AND(Input!B3332&gt;=20,Input!B3332&lt;=700),Input!B3332,""),"")</f>
        <v/>
      </c>
      <c r="C3332">
        <f>IF(B3332="","",INT(A3332))</f>
        <v/>
      </c>
      <c r="D3332">
        <f>IF(B3332="","",HOUR(A3332))</f>
        <v/>
      </c>
      <c r="E3332">
        <f>IF(B3332="","",IF(INPUT!$I$1="","",IF(C3332&lt;(INT(INPUT!$I$1)-INPUT!$I$2),"Off Meds",IF(C3332&lt;=(INT(INPUT!$I$1)+INPUT!$I$2),"Washout","On Meds"))))</f>
        <v/>
      </c>
      <c r="F3332">
        <f>IF(B3332="","",1.509*(LN(B3332)^1.084-5.381))</f>
        <v/>
      </c>
      <c r="G3332">
        <f>IF(F3332="","",IF(F3332&lt;0,10*F3332^2,0))</f>
        <v/>
      </c>
      <c r="H3332">
        <f>IF(F3332="","",IF(F3332&gt;0,10*F3332^2,0))</f>
        <v/>
      </c>
    </row>
    <row r="3333">
      <c r="A3333">
        <f>Input!A3333</f>
        <v/>
      </c>
      <c r="B3333">
        <f>IF(ISNUMBER(Input!B3333),IF(AND(Input!B3333&gt;=20,Input!B3333&lt;=700),Input!B3333,""),"")</f>
        <v/>
      </c>
      <c r="C3333">
        <f>IF(B3333="","",INT(A3333))</f>
        <v/>
      </c>
      <c r="D3333">
        <f>IF(B3333="","",HOUR(A3333))</f>
        <v/>
      </c>
      <c r="E3333">
        <f>IF(B3333="","",IF(INPUT!$I$1="","",IF(C3333&lt;(INT(INPUT!$I$1)-INPUT!$I$2),"Off Meds",IF(C3333&lt;=(INT(INPUT!$I$1)+INPUT!$I$2),"Washout","On Meds"))))</f>
        <v/>
      </c>
      <c r="F3333">
        <f>IF(B3333="","",1.509*(LN(B3333)^1.084-5.381))</f>
        <v/>
      </c>
      <c r="G3333">
        <f>IF(F3333="","",IF(F3333&lt;0,10*F3333^2,0))</f>
        <v/>
      </c>
      <c r="H3333">
        <f>IF(F3333="","",IF(F3333&gt;0,10*F3333^2,0))</f>
        <v/>
      </c>
    </row>
    <row r="3334">
      <c r="A3334">
        <f>Input!A3334</f>
        <v/>
      </c>
      <c r="B3334">
        <f>IF(ISNUMBER(Input!B3334),IF(AND(Input!B3334&gt;=20,Input!B3334&lt;=700),Input!B3334,""),"")</f>
        <v/>
      </c>
      <c r="C3334">
        <f>IF(B3334="","",INT(A3334))</f>
        <v/>
      </c>
      <c r="D3334">
        <f>IF(B3334="","",HOUR(A3334))</f>
        <v/>
      </c>
      <c r="E3334">
        <f>IF(B3334="","",IF(INPUT!$I$1="","",IF(C3334&lt;(INT(INPUT!$I$1)-INPUT!$I$2),"Off Meds",IF(C3334&lt;=(INT(INPUT!$I$1)+INPUT!$I$2),"Washout","On Meds"))))</f>
        <v/>
      </c>
      <c r="F3334">
        <f>IF(B3334="","",1.509*(LN(B3334)^1.084-5.381))</f>
        <v/>
      </c>
      <c r="G3334">
        <f>IF(F3334="","",IF(F3334&lt;0,10*F3334^2,0))</f>
        <v/>
      </c>
      <c r="H3334">
        <f>IF(F3334="","",IF(F3334&gt;0,10*F3334^2,0))</f>
        <v/>
      </c>
    </row>
    <row r="3335">
      <c r="A3335">
        <f>Input!A3335</f>
        <v/>
      </c>
      <c r="B3335">
        <f>IF(ISNUMBER(Input!B3335),IF(AND(Input!B3335&gt;=20,Input!B3335&lt;=700),Input!B3335,""),"")</f>
        <v/>
      </c>
      <c r="C3335">
        <f>IF(B3335="","",INT(A3335))</f>
        <v/>
      </c>
      <c r="D3335">
        <f>IF(B3335="","",HOUR(A3335))</f>
        <v/>
      </c>
      <c r="E3335">
        <f>IF(B3335="","",IF(INPUT!$I$1="","",IF(C3335&lt;(INT(INPUT!$I$1)-INPUT!$I$2),"Off Meds",IF(C3335&lt;=(INT(INPUT!$I$1)+INPUT!$I$2),"Washout","On Meds"))))</f>
        <v/>
      </c>
      <c r="F3335">
        <f>IF(B3335="","",1.509*(LN(B3335)^1.084-5.381))</f>
        <v/>
      </c>
      <c r="G3335">
        <f>IF(F3335="","",IF(F3335&lt;0,10*F3335^2,0))</f>
        <v/>
      </c>
      <c r="H3335">
        <f>IF(F3335="","",IF(F3335&gt;0,10*F3335^2,0))</f>
        <v/>
      </c>
    </row>
    <row r="3336">
      <c r="A3336">
        <f>Input!A3336</f>
        <v/>
      </c>
      <c r="B3336">
        <f>IF(ISNUMBER(Input!B3336),IF(AND(Input!B3336&gt;=20,Input!B3336&lt;=700),Input!B3336,""),"")</f>
        <v/>
      </c>
      <c r="C3336">
        <f>IF(B3336="","",INT(A3336))</f>
        <v/>
      </c>
      <c r="D3336">
        <f>IF(B3336="","",HOUR(A3336))</f>
        <v/>
      </c>
      <c r="E3336">
        <f>IF(B3336="","",IF(INPUT!$I$1="","",IF(C3336&lt;(INT(INPUT!$I$1)-INPUT!$I$2),"Off Meds",IF(C3336&lt;=(INT(INPUT!$I$1)+INPUT!$I$2),"Washout","On Meds"))))</f>
        <v/>
      </c>
      <c r="F3336">
        <f>IF(B3336="","",1.509*(LN(B3336)^1.084-5.381))</f>
        <v/>
      </c>
      <c r="G3336">
        <f>IF(F3336="","",IF(F3336&lt;0,10*F3336^2,0))</f>
        <v/>
      </c>
      <c r="H3336">
        <f>IF(F3336="","",IF(F3336&gt;0,10*F3336^2,0))</f>
        <v/>
      </c>
    </row>
    <row r="3337">
      <c r="A3337">
        <f>Input!A3337</f>
        <v/>
      </c>
      <c r="B3337">
        <f>IF(ISNUMBER(Input!B3337),IF(AND(Input!B3337&gt;=20,Input!B3337&lt;=700),Input!B3337,""),"")</f>
        <v/>
      </c>
      <c r="C3337">
        <f>IF(B3337="","",INT(A3337))</f>
        <v/>
      </c>
      <c r="D3337">
        <f>IF(B3337="","",HOUR(A3337))</f>
        <v/>
      </c>
      <c r="E3337">
        <f>IF(B3337="","",IF(INPUT!$I$1="","",IF(C3337&lt;(INT(INPUT!$I$1)-INPUT!$I$2),"Off Meds",IF(C3337&lt;=(INT(INPUT!$I$1)+INPUT!$I$2),"Washout","On Meds"))))</f>
        <v/>
      </c>
      <c r="F3337">
        <f>IF(B3337="","",1.509*(LN(B3337)^1.084-5.381))</f>
        <v/>
      </c>
      <c r="G3337">
        <f>IF(F3337="","",IF(F3337&lt;0,10*F3337^2,0))</f>
        <v/>
      </c>
      <c r="H3337">
        <f>IF(F3337="","",IF(F3337&gt;0,10*F3337^2,0))</f>
        <v/>
      </c>
    </row>
    <row r="3338">
      <c r="A3338">
        <f>Input!A3338</f>
        <v/>
      </c>
      <c r="B3338">
        <f>IF(ISNUMBER(Input!B3338),IF(AND(Input!B3338&gt;=20,Input!B3338&lt;=700),Input!B3338,""),"")</f>
        <v/>
      </c>
      <c r="C3338">
        <f>IF(B3338="","",INT(A3338))</f>
        <v/>
      </c>
      <c r="D3338">
        <f>IF(B3338="","",HOUR(A3338))</f>
        <v/>
      </c>
      <c r="E3338">
        <f>IF(B3338="","",IF(INPUT!$I$1="","",IF(C3338&lt;(INT(INPUT!$I$1)-INPUT!$I$2),"Off Meds",IF(C3338&lt;=(INT(INPUT!$I$1)+INPUT!$I$2),"Washout","On Meds"))))</f>
        <v/>
      </c>
      <c r="F3338">
        <f>IF(B3338="","",1.509*(LN(B3338)^1.084-5.381))</f>
        <v/>
      </c>
      <c r="G3338">
        <f>IF(F3338="","",IF(F3338&lt;0,10*F3338^2,0))</f>
        <v/>
      </c>
      <c r="H3338">
        <f>IF(F3338="","",IF(F3338&gt;0,10*F3338^2,0))</f>
        <v/>
      </c>
    </row>
    <row r="3339">
      <c r="A3339">
        <f>Input!A3339</f>
        <v/>
      </c>
      <c r="B3339">
        <f>IF(ISNUMBER(Input!B3339),IF(AND(Input!B3339&gt;=20,Input!B3339&lt;=700),Input!B3339,""),"")</f>
        <v/>
      </c>
      <c r="C3339">
        <f>IF(B3339="","",INT(A3339))</f>
        <v/>
      </c>
      <c r="D3339">
        <f>IF(B3339="","",HOUR(A3339))</f>
        <v/>
      </c>
      <c r="E3339">
        <f>IF(B3339="","",IF(INPUT!$I$1="","",IF(C3339&lt;(INT(INPUT!$I$1)-INPUT!$I$2),"Off Meds",IF(C3339&lt;=(INT(INPUT!$I$1)+INPUT!$I$2),"Washout","On Meds"))))</f>
        <v/>
      </c>
      <c r="F3339">
        <f>IF(B3339="","",1.509*(LN(B3339)^1.084-5.381))</f>
        <v/>
      </c>
      <c r="G3339">
        <f>IF(F3339="","",IF(F3339&lt;0,10*F3339^2,0))</f>
        <v/>
      </c>
      <c r="H3339">
        <f>IF(F3339="","",IF(F3339&gt;0,10*F3339^2,0))</f>
        <v/>
      </c>
    </row>
    <row r="3340">
      <c r="A3340">
        <f>Input!A3340</f>
        <v/>
      </c>
      <c r="B3340">
        <f>IF(ISNUMBER(Input!B3340),IF(AND(Input!B3340&gt;=20,Input!B3340&lt;=700),Input!B3340,""),"")</f>
        <v/>
      </c>
      <c r="C3340">
        <f>IF(B3340="","",INT(A3340))</f>
        <v/>
      </c>
      <c r="D3340">
        <f>IF(B3340="","",HOUR(A3340))</f>
        <v/>
      </c>
      <c r="E3340">
        <f>IF(B3340="","",IF(INPUT!$I$1="","",IF(C3340&lt;(INT(INPUT!$I$1)-INPUT!$I$2),"Off Meds",IF(C3340&lt;=(INT(INPUT!$I$1)+INPUT!$I$2),"Washout","On Meds"))))</f>
        <v/>
      </c>
      <c r="F3340">
        <f>IF(B3340="","",1.509*(LN(B3340)^1.084-5.381))</f>
        <v/>
      </c>
      <c r="G3340">
        <f>IF(F3340="","",IF(F3340&lt;0,10*F3340^2,0))</f>
        <v/>
      </c>
      <c r="H3340">
        <f>IF(F3340="","",IF(F3340&gt;0,10*F3340^2,0))</f>
        <v/>
      </c>
    </row>
    <row r="3341">
      <c r="A3341">
        <f>Input!A3341</f>
        <v/>
      </c>
      <c r="B3341">
        <f>IF(ISNUMBER(Input!B3341),IF(AND(Input!B3341&gt;=20,Input!B3341&lt;=700),Input!B3341,""),"")</f>
        <v/>
      </c>
      <c r="C3341">
        <f>IF(B3341="","",INT(A3341))</f>
        <v/>
      </c>
      <c r="D3341">
        <f>IF(B3341="","",HOUR(A3341))</f>
        <v/>
      </c>
      <c r="E3341">
        <f>IF(B3341="","",IF(INPUT!$I$1="","",IF(C3341&lt;(INT(INPUT!$I$1)-INPUT!$I$2),"Off Meds",IF(C3341&lt;=(INT(INPUT!$I$1)+INPUT!$I$2),"Washout","On Meds"))))</f>
        <v/>
      </c>
      <c r="F3341">
        <f>IF(B3341="","",1.509*(LN(B3341)^1.084-5.381))</f>
        <v/>
      </c>
      <c r="G3341">
        <f>IF(F3341="","",IF(F3341&lt;0,10*F3341^2,0))</f>
        <v/>
      </c>
      <c r="H3341">
        <f>IF(F3341="","",IF(F3341&gt;0,10*F3341^2,0))</f>
        <v/>
      </c>
    </row>
    <row r="3342">
      <c r="A3342">
        <f>Input!A3342</f>
        <v/>
      </c>
      <c r="B3342">
        <f>IF(ISNUMBER(Input!B3342),IF(AND(Input!B3342&gt;=20,Input!B3342&lt;=700),Input!B3342,""),"")</f>
        <v/>
      </c>
      <c r="C3342">
        <f>IF(B3342="","",INT(A3342))</f>
        <v/>
      </c>
      <c r="D3342">
        <f>IF(B3342="","",HOUR(A3342))</f>
        <v/>
      </c>
      <c r="E3342">
        <f>IF(B3342="","",IF(INPUT!$I$1="","",IF(C3342&lt;(INT(INPUT!$I$1)-INPUT!$I$2),"Off Meds",IF(C3342&lt;=(INT(INPUT!$I$1)+INPUT!$I$2),"Washout","On Meds"))))</f>
        <v/>
      </c>
      <c r="F3342">
        <f>IF(B3342="","",1.509*(LN(B3342)^1.084-5.381))</f>
        <v/>
      </c>
      <c r="G3342">
        <f>IF(F3342="","",IF(F3342&lt;0,10*F3342^2,0))</f>
        <v/>
      </c>
      <c r="H3342">
        <f>IF(F3342="","",IF(F3342&gt;0,10*F3342^2,0))</f>
        <v/>
      </c>
    </row>
    <row r="3343">
      <c r="A3343">
        <f>Input!A3343</f>
        <v/>
      </c>
      <c r="B3343">
        <f>IF(ISNUMBER(Input!B3343),IF(AND(Input!B3343&gt;=20,Input!B3343&lt;=700),Input!B3343,""),"")</f>
        <v/>
      </c>
      <c r="C3343">
        <f>IF(B3343="","",INT(A3343))</f>
        <v/>
      </c>
      <c r="D3343">
        <f>IF(B3343="","",HOUR(A3343))</f>
        <v/>
      </c>
      <c r="E3343">
        <f>IF(B3343="","",IF(INPUT!$I$1="","",IF(C3343&lt;(INT(INPUT!$I$1)-INPUT!$I$2),"Off Meds",IF(C3343&lt;=(INT(INPUT!$I$1)+INPUT!$I$2),"Washout","On Meds"))))</f>
        <v/>
      </c>
      <c r="F3343">
        <f>IF(B3343="","",1.509*(LN(B3343)^1.084-5.381))</f>
        <v/>
      </c>
      <c r="G3343">
        <f>IF(F3343="","",IF(F3343&lt;0,10*F3343^2,0))</f>
        <v/>
      </c>
      <c r="H3343">
        <f>IF(F3343="","",IF(F3343&gt;0,10*F3343^2,0))</f>
        <v/>
      </c>
    </row>
    <row r="3344">
      <c r="A3344">
        <f>Input!A3344</f>
        <v/>
      </c>
      <c r="B3344">
        <f>IF(ISNUMBER(Input!B3344),IF(AND(Input!B3344&gt;=20,Input!B3344&lt;=700),Input!B3344,""),"")</f>
        <v/>
      </c>
      <c r="C3344">
        <f>IF(B3344="","",INT(A3344))</f>
        <v/>
      </c>
      <c r="D3344">
        <f>IF(B3344="","",HOUR(A3344))</f>
        <v/>
      </c>
      <c r="E3344">
        <f>IF(B3344="","",IF(INPUT!$I$1="","",IF(C3344&lt;(INT(INPUT!$I$1)-INPUT!$I$2),"Off Meds",IF(C3344&lt;=(INT(INPUT!$I$1)+INPUT!$I$2),"Washout","On Meds"))))</f>
        <v/>
      </c>
      <c r="F3344">
        <f>IF(B3344="","",1.509*(LN(B3344)^1.084-5.381))</f>
        <v/>
      </c>
      <c r="G3344">
        <f>IF(F3344="","",IF(F3344&lt;0,10*F3344^2,0))</f>
        <v/>
      </c>
      <c r="H3344">
        <f>IF(F3344="","",IF(F3344&gt;0,10*F3344^2,0))</f>
        <v/>
      </c>
    </row>
    <row r="3345">
      <c r="A3345">
        <f>Input!A3345</f>
        <v/>
      </c>
      <c r="B3345">
        <f>IF(ISNUMBER(Input!B3345),IF(AND(Input!B3345&gt;=20,Input!B3345&lt;=700),Input!B3345,""),"")</f>
        <v/>
      </c>
      <c r="C3345">
        <f>IF(B3345="","",INT(A3345))</f>
        <v/>
      </c>
      <c r="D3345">
        <f>IF(B3345="","",HOUR(A3345))</f>
        <v/>
      </c>
      <c r="E3345">
        <f>IF(B3345="","",IF(INPUT!$I$1="","",IF(C3345&lt;(INT(INPUT!$I$1)-INPUT!$I$2),"Off Meds",IF(C3345&lt;=(INT(INPUT!$I$1)+INPUT!$I$2),"Washout","On Meds"))))</f>
        <v/>
      </c>
      <c r="F3345">
        <f>IF(B3345="","",1.509*(LN(B3345)^1.084-5.381))</f>
        <v/>
      </c>
      <c r="G3345">
        <f>IF(F3345="","",IF(F3345&lt;0,10*F3345^2,0))</f>
        <v/>
      </c>
      <c r="H3345">
        <f>IF(F3345="","",IF(F3345&gt;0,10*F3345^2,0))</f>
        <v/>
      </c>
    </row>
    <row r="3346">
      <c r="A3346">
        <f>Input!A3346</f>
        <v/>
      </c>
      <c r="B3346">
        <f>IF(ISNUMBER(Input!B3346),IF(AND(Input!B3346&gt;=20,Input!B3346&lt;=700),Input!B3346,""),"")</f>
        <v/>
      </c>
      <c r="C3346">
        <f>IF(B3346="","",INT(A3346))</f>
        <v/>
      </c>
      <c r="D3346">
        <f>IF(B3346="","",HOUR(A3346))</f>
        <v/>
      </c>
      <c r="E3346">
        <f>IF(B3346="","",IF(INPUT!$I$1="","",IF(C3346&lt;(INT(INPUT!$I$1)-INPUT!$I$2),"Off Meds",IF(C3346&lt;=(INT(INPUT!$I$1)+INPUT!$I$2),"Washout","On Meds"))))</f>
        <v/>
      </c>
      <c r="F3346">
        <f>IF(B3346="","",1.509*(LN(B3346)^1.084-5.381))</f>
        <v/>
      </c>
      <c r="G3346">
        <f>IF(F3346="","",IF(F3346&lt;0,10*F3346^2,0))</f>
        <v/>
      </c>
      <c r="H3346">
        <f>IF(F3346="","",IF(F3346&gt;0,10*F3346^2,0))</f>
        <v/>
      </c>
    </row>
    <row r="3347">
      <c r="A3347">
        <f>Input!A3347</f>
        <v/>
      </c>
      <c r="B3347">
        <f>IF(ISNUMBER(Input!B3347),IF(AND(Input!B3347&gt;=20,Input!B3347&lt;=700),Input!B3347,""),"")</f>
        <v/>
      </c>
      <c r="C3347">
        <f>IF(B3347="","",INT(A3347))</f>
        <v/>
      </c>
      <c r="D3347">
        <f>IF(B3347="","",HOUR(A3347))</f>
        <v/>
      </c>
      <c r="E3347">
        <f>IF(B3347="","",IF(INPUT!$I$1="","",IF(C3347&lt;(INT(INPUT!$I$1)-INPUT!$I$2),"Off Meds",IF(C3347&lt;=(INT(INPUT!$I$1)+INPUT!$I$2),"Washout","On Meds"))))</f>
        <v/>
      </c>
      <c r="F3347">
        <f>IF(B3347="","",1.509*(LN(B3347)^1.084-5.381))</f>
        <v/>
      </c>
      <c r="G3347">
        <f>IF(F3347="","",IF(F3347&lt;0,10*F3347^2,0))</f>
        <v/>
      </c>
      <c r="H3347">
        <f>IF(F3347="","",IF(F3347&gt;0,10*F3347^2,0))</f>
        <v/>
      </c>
    </row>
    <row r="3348">
      <c r="A3348">
        <f>Input!A3348</f>
        <v/>
      </c>
      <c r="B3348">
        <f>IF(ISNUMBER(Input!B3348),IF(AND(Input!B3348&gt;=20,Input!B3348&lt;=700),Input!B3348,""),"")</f>
        <v/>
      </c>
      <c r="C3348">
        <f>IF(B3348="","",INT(A3348))</f>
        <v/>
      </c>
      <c r="D3348">
        <f>IF(B3348="","",HOUR(A3348))</f>
        <v/>
      </c>
      <c r="E3348">
        <f>IF(B3348="","",IF(INPUT!$I$1="","",IF(C3348&lt;(INT(INPUT!$I$1)-INPUT!$I$2),"Off Meds",IF(C3348&lt;=(INT(INPUT!$I$1)+INPUT!$I$2),"Washout","On Meds"))))</f>
        <v/>
      </c>
      <c r="F3348">
        <f>IF(B3348="","",1.509*(LN(B3348)^1.084-5.381))</f>
        <v/>
      </c>
      <c r="G3348">
        <f>IF(F3348="","",IF(F3348&lt;0,10*F3348^2,0))</f>
        <v/>
      </c>
      <c r="H3348">
        <f>IF(F3348="","",IF(F3348&gt;0,10*F3348^2,0))</f>
        <v/>
      </c>
    </row>
    <row r="3349">
      <c r="A3349">
        <f>Input!A3349</f>
        <v/>
      </c>
      <c r="B3349">
        <f>IF(ISNUMBER(Input!B3349),IF(AND(Input!B3349&gt;=20,Input!B3349&lt;=700),Input!B3349,""),"")</f>
        <v/>
      </c>
      <c r="C3349">
        <f>IF(B3349="","",INT(A3349))</f>
        <v/>
      </c>
      <c r="D3349">
        <f>IF(B3349="","",HOUR(A3349))</f>
        <v/>
      </c>
      <c r="E3349">
        <f>IF(B3349="","",IF(INPUT!$I$1="","",IF(C3349&lt;(INT(INPUT!$I$1)-INPUT!$I$2),"Off Meds",IF(C3349&lt;=(INT(INPUT!$I$1)+INPUT!$I$2),"Washout","On Meds"))))</f>
        <v/>
      </c>
      <c r="F3349">
        <f>IF(B3349="","",1.509*(LN(B3349)^1.084-5.381))</f>
        <v/>
      </c>
      <c r="G3349">
        <f>IF(F3349="","",IF(F3349&lt;0,10*F3349^2,0))</f>
        <v/>
      </c>
      <c r="H3349">
        <f>IF(F3349="","",IF(F3349&gt;0,10*F3349^2,0))</f>
        <v/>
      </c>
    </row>
    <row r="3350">
      <c r="A3350">
        <f>Input!A3350</f>
        <v/>
      </c>
      <c r="B3350">
        <f>IF(ISNUMBER(Input!B3350),IF(AND(Input!B3350&gt;=20,Input!B3350&lt;=700),Input!B3350,""),"")</f>
        <v/>
      </c>
      <c r="C3350">
        <f>IF(B3350="","",INT(A3350))</f>
        <v/>
      </c>
      <c r="D3350">
        <f>IF(B3350="","",HOUR(A3350))</f>
        <v/>
      </c>
      <c r="E3350">
        <f>IF(B3350="","",IF(INPUT!$I$1="","",IF(C3350&lt;(INT(INPUT!$I$1)-INPUT!$I$2),"Off Meds",IF(C3350&lt;=(INT(INPUT!$I$1)+INPUT!$I$2),"Washout","On Meds"))))</f>
        <v/>
      </c>
      <c r="F3350">
        <f>IF(B3350="","",1.509*(LN(B3350)^1.084-5.381))</f>
        <v/>
      </c>
      <c r="G3350">
        <f>IF(F3350="","",IF(F3350&lt;0,10*F3350^2,0))</f>
        <v/>
      </c>
      <c r="H3350">
        <f>IF(F3350="","",IF(F3350&gt;0,10*F3350^2,0))</f>
        <v/>
      </c>
    </row>
    <row r="3351">
      <c r="A3351">
        <f>Input!A3351</f>
        <v/>
      </c>
      <c r="B3351">
        <f>IF(ISNUMBER(Input!B3351),IF(AND(Input!B3351&gt;=20,Input!B3351&lt;=700),Input!B3351,""),"")</f>
        <v/>
      </c>
      <c r="C3351">
        <f>IF(B3351="","",INT(A3351))</f>
        <v/>
      </c>
      <c r="D3351">
        <f>IF(B3351="","",HOUR(A3351))</f>
        <v/>
      </c>
      <c r="E3351">
        <f>IF(B3351="","",IF(INPUT!$I$1="","",IF(C3351&lt;(INT(INPUT!$I$1)-INPUT!$I$2),"Off Meds",IF(C3351&lt;=(INT(INPUT!$I$1)+INPUT!$I$2),"Washout","On Meds"))))</f>
        <v/>
      </c>
      <c r="F3351">
        <f>IF(B3351="","",1.509*(LN(B3351)^1.084-5.381))</f>
        <v/>
      </c>
      <c r="G3351">
        <f>IF(F3351="","",IF(F3351&lt;0,10*F3351^2,0))</f>
        <v/>
      </c>
      <c r="H3351">
        <f>IF(F3351="","",IF(F3351&gt;0,10*F3351^2,0))</f>
        <v/>
      </c>
    </row>
    <row r="3352">
      <c r="A3352">
        <f>Input!A3352</f>
        <v/>
      </c>
      <c r="B3352">
        <f>IF(ISNUMBER(Input!B3352),IF(AND(Input!B3352&gt;=20,Input!B3352&lt;=700),Input!B3352,""),"")</f>
        <v/>
      </c>
      <c r="C3352">
        <f>IF(B3352="","",INT(A3352))</f>
        <v/>
      </c>
      <c r="D3352">
        <f>IF(B3352="","",HOUR(A3352))</f>
        <v/>
      </c>
      <c r="E3352">
        <f>IF(B3352="","",IF(INPUT!$I$1="","",IF(C3352&lt;(INT(INPUT!$I$1)-INPUT!$I$2),"Off Meds",IF(C3352&lt;=(INT(INPUT!$I$1)+INPUT!$I$2),"Washout","On Meds"))))</f>
        <v/>
      </c>
      <c r="F3352">
        <f>IF(B3352="","",1.509*(LN(B3352)^1.084-5.381))</f>
        <v/>
      </c>
      <c r="G3352">
        <f>IF(F3352="","",IF(F3352&lt;0,10*F3352^2,0))</f>
        <v/>
      </c>
      <c r="H3352">
        <f>IF(F3352="","",IF(F3352&gt;0,10*F3352^2,0))</f>
        <v/>
      </c>
    </row>
    <row r="3353">
      <c r="A3353">
        <f>Input!A3353</f>
        <v/>
      </c>
      <c r="B3353">
        <f>IF(ISNUMBER(Input!B3353),IF(AND(Input!B3353&gt;=20,Input!B3353&lt;=700),Input!B3353,""),"")</f>
        <v/>
      </c>
      <c r="C3353">
        <f>IF(B3353="","",INT(A3353))</f>
        <v/>
      </c>
      <c r="D3353">
        <f>IF(B3353="","",HOUR(A3353))</f>
        <v/>
      </c>
      <c r="E3353">
        <f>IF(B3353="","",IF(INPUT!$I$1="","",IF(C3353&lt;(INT(INPUT!$I$1)-INPUT!$I$2),"Off Meds",IF(C3353&lt;=(INT(INPUT!$I$1)+INPUT!$I$2),"Washout","On Meds"))))</f>
        <v/>
      </c>
      <c r="F3353">
        <f>IF(B3353="","",1.509*(LN(B3353)^1.084-5.381))</f>
        <v/>
      </c>
      <c r="G3353">
        <f>IF(F3353="","",IF(F3353&lt;0,10*F3353^2,0))</f>
        <v/>
      </c>
      <c r="H3353">
        <f>IF(F3353="","",IF(F3353&gt;0,10*F3353^2,0))</f>
        <v/>
      </c>
    </row>
    <row r="3354">
      <c r="A3354">
        <f>Input!A3354</f>
        <v/>
      </c>
      <c r="B3354">
        <f>IF(ISNUMBER(Input!B3354),IF(AND(Input!B3354&gt;=20,Input!B3354&lt;=700),Input!B3354,""),"")</f>
        <v/>
      </c>
      <c r="C3354">
        <f>IF(B3354="","",INT(A3354))</f>
        <v/>
      </c>
      <c r="D3354">
        <f>IF(B3354="","",HOUR(A3354))</f>
        <v/>
      </c>
      <c r="E3354">
        <f>IF(B3354="","",IF(INPUT!$I$1="","",IF(C3354&lt;(INT(INPUT!$I$1)-INPUT!$I$2),"Off Meds",IF(C3354&lt;=(INT(INPUT!$I$1)+INPUT!$I$2),"Washout","On Meds"))))</f>
        <v/>
      </c>
      <c r="F3354">
        <f>IF(B3354="","",1.509*(LN(B3354)^1.084-5.381))</f>
        <v/>
      </c>
      <c r="G3354">
        <f>IF(F3354="","",IF(F3354&lt;0,10*F3354^2,0))</f>
        <v/>
      </c>
      <c r="H3354">
        <f>IF(F3354="","",IF(F3354&gt;0,10*F3354^2,0))</f>
        <v/>
      </c>
    </row>
    <row r="3355">
      <c r="A3355">
        <f>Input!A3355</f>
        <v/>
      </c>
      <c r="B3355">
        <f>IF(ISNUMBER(Input!B3355),IF(AND(Input!B3355&gt;=20,Input!B3355&lt;=700),Input!B3355,""),"")</f>
        <v/>
      </c>
      <c r="C3355">
        <f>IF(B3355="","",INT(A3355))</f>
        <v/>
      </c>
      <c r="D3355">
        <f>IF(B3355="","",HOUR(A3355))</f>
        <v/>
      </c>
      <c r="E3355">
        <f>IF(B3355="","",IF(INPUT!$I$1="","",IF(C3355&lt;(INT(INPUT!$I$1)-INPUT!$I$2),"Off Meds",IF(C3355&lt;=(INT(INPUT!$I$1)+INPUT!$I$2),"Washout","On Meds"))))</f>
        <v/>
      </c>
      <c r="F3355">
        <f>IF(B3355="","",1.509*(LN(B3355)^1.084-5.381))</f>
        <v/>
      </c>
      <c r="G3355">
        <f>IF(F3355="","",IF(F3355&lt;0,10*F3355^2,0))</f>
        <v/>
      </c>
      <c r="H3355">
        <f>IF(F3355="","",IF(F3355&gt;0,10*F3355^2,0))</f>
        <v/>
      </c>
    </row>
    <row r="3356">
      <c r="A3356">
        <f>Input!A3356</f>
        <v/>
      </c>
      <c r="B3356">
        <f>IF(ISNUMBER(Input!B3356),IF(AND(Input!B3356&gt;=20,Input!B3356&lt;=700),Input!B3356,""),"")</f>
        <v/>
      </c>
      <c r="C3356">
        <f>IF(B3356="","",INT(A3356))</f>
        <v/>
      </c>
      <c r="D3356">
        <f>IF(B3356="","",HOUR(A3356))</f>
        <v/>
      </c>
      <c r="E3356">
        <f>IF(B3356="","",IF(INPUT!$I$1="","",IF(C3356&lt;(INT(INPUT!$I$1)-INPUT!$I$2),"Off Meds",IF(C3356&lt;=(INT(INPUT!$I$1)+INPUT!$I$2),"Washout","On Meds"))))</f>
        <v/>
      </c>
      <c r="F3356">
        <f>IF(B3356="","",1.509*(LN(B3356)^1.084-5.381))</f>
        <v/>
      </c>
      <c r="G3356">
        <f>IF(F3356="","",IF(F3356&lt;0,10*F3356^2,0))</f>
        <v/>
      </c>
      <c r="H3356">
        <f>IF(F3356="","",IF(F3356&gt;0,10*F3356^2,0))</f>
        <v/>
      </c>
    </row>
    <row r="3357">
      <c r="A3357">
        <f>Input!A3357</f>
        <v/>
      </c>
      <c r="B3357">
        <f>IF(ISNUMBER(Input!B3357),IF(AND(Input!B3357&gt;=20,Input!B3357&lt;=700),Input!B3357,""),"")</f>
        <v/>
      </c>
      <c r="C3357">
        <f>IF(B3357="","",INT(A3357))</f>
        <v/>
      </c>
      <c r="D3357">
        <f>IF(B3357="","",HOUR(A3357))</f>
        <v/>
      </c>
      <c r="E3357">
        <f>IF(B3357="","",IF(INPUT!$I$1="","",IF(C3357&lt;(INT(INPUT!$I$1)-INPUT!$I$2),"Off Meds",IF(C3357&lt;=(INT(INPUT!$I$1)+INPUT!$I$2),"Washout","On Meds"))))</f>
        <v/>
      </c>
      <c r="F3357">
        <f>IF(B3357="","",1.509*(LN(B3357)^1.084-5.381))</f>
        <v/>
      </c>
      <c r="G3357">
        <f>IF(F3357="","",IF(F3357&lt;0,10*F3357^2,0))</f>
        <v/>
      </c>
      <c r="H3357">
        <f>IF(F3357="","",IF(F3357&gt;0,10*F3357^2,0))</f>
        <v/>
      </c>
    </row>
    <row r="3358">
      <c r="A3358">
        <f>Input!A3358</f>
        <v/>
      </c>
      <c r="B3358">
        <f>IF(ISNUMBER(Input!B3358),IF(AND(Input!B3358&gt;=20,Input!B3358&lt;=700),Input!B3358,""),"")</f>
        <v/>
      </c>
      <c r="C3358">
        <f>IF(B3358="","",INT(A3358))</f>
        <v/>
      </c>
      <c r="D3358">
        <f>IF(B3358="","",HOUR(A3358))</f>
        <v/>
      </c>
      <c r="E3358">
        <f>IF(B3358="","",IF(INPUT!$I$1="","",IF(C3358&lt;(INT(INPUT!$I$1)-INPUT!$I$2),"Off Meds",IF(C3358&lt;=(INT(INPUT!$I$1)+INPUT!$I$2),"Washout","On Meds"))))</f>
        <v/>
      </c>
      <c r="F3358">
        <f>IF(B3358="","",1.509*(LN(B3358)^1.084-5.381))</f>
        <v/>
      </c>
      <c r="G3358">
        <f>IF(F3358="","",IF(F3358&lt;0,10*F3358^2,0))</f>
        <v/>
      </c>
      <c r="H3358">
        <f>IF(F3358="","",IF(F3358&gt;0,10*F3358^2,0))</f>
        <v/>
      </c>
    </row>
    <row r="3359">
      <c r="A3359">
        <f>Input!A3359</f>
        <v/>
      </c>
      <c r="B3359">
        <f>IF(ISNUMBER(Input!B3359),IF(AND(Input!B3359&gt;=20,Input!B3359&lt;=700),Input!B3359,""),"")</f>
        <v/>
      </c>
      <c r="C3359">
        <f>IF(B3359="","",INT(A3359))</f>
        <v/>
      </c>
      <c r="D3359">
        <f>IF(B3359="","",HOUR(A3359))</f>
        <v/>
      </c>
      <c r="E3359">
        <f>IF(B3359="","",IF(INPUT!$I$1="","",IF(C3359&lt;(INT(INPUT!$I$1)-INPUT!$I$2),"Off Meds",IF(C3359&lt;=(INT(INPUT!$I$1)+INPUT!$I$2),"Washout","On Meds"))))</f>
        <v/>
      </c>
      <c r="F3359">
        <f>IF(B3359="","",1.509*(LN(B3359)^1.084-5.381))</f>
        <v/>
      </c>
      <c r="G3359">
        <f>IF(F3359="","",IF(F3359&lt;0,10*F3359^2,0))</f>
        <v/>
      </c>
      <c r="H3359">
        <f>IF(F3359="","",IF(F3359&gt;0,10*F3359^2,0))</f>
        <v/>
      </c>
    </row>
    <row r="3360">
      <c r="A3360">
        <f>Input!A3360</f>
        <v/>
      </c>
      <c r="B3360">
        <f>IF(ISNUMBER(Input!B3360),IF(AND(Input!B3360&gt;=20,Input!B3360&lt;=700),Input!B3360,""),"")</f>
        <v/>
      </c>
      <c r="C3360">
        <f>IF(B3360="","",INT(A3360))</f>
        <v/>
      </c>
      <c r="D3360">
        <f>IF(B3360="","",HOUR(A3360))</f>
        <v/>
      </c>
      <c r="E3360">
        <f>IF(B3360="","",IF(INPUT!$I$1="","",IF(C3360&lt;(INT(INPUT!$I$1)-INPUT!$I$2),"Off Meds",IF(C3360&lt;=(INT(INPUT!$I$1)+INPUT!$I$2),"Washout","On Meds"))))</f>
        <v/>
      </c>
      <c r="F3360">
        <f>IF(B3360="","",1.509*(LN(B3360)^1.084-5.381))</f>
        <v/>
      </c>
      <c r="G3360">
        <f>IF(F3360="","",IF(F3360&lt;0,10*F3360^2,0))</f>
        <v/>
      </c>
      <c r="H3360">
        <f>IF(F3360="","",IF(F3360&gt;0,10*F3360^2,0))</f>
        <v/>
      </c>
    </row>
    <row r="3361">
      <c r="A3361">
        <f>Input!A3361</f>
        <v/>
      </c>
      <c r="B3361">
        <f>IF(ISNUMBER(Input!B3361),IF(AND(Input!B3361&gt;=20,Input!B3361&lt;=700),Input!B3361,""),"")</f>
        <v/>
      </c>
      <c r="C3361">
        <f>IF(B3361="","",INT(A3361))</f>
        <v/>
      </c>
      <c r="D3361">
        <f>IF(B3361="","",HOUR(A3361))</f>
        <v/>
      </c>
      <c r="E3361">
        <f>IF(B3361="","",IF(INPUT!$I$1="","",IF(C3361&lt;(INT(INPUT!$I$1)-INPUT!$I$2),"Off Meds",IF(C3361&lt;=(INT(INPUT!$I$1)+INPUT!$I$2),"Washout","On Meds"))))</f>
        <v/>
      </c>
      <c r="F3361">
        <f>IF(B3361="","",1.509*(LN(B3361)^1.084-5.381))</f>
        <v/>
      </c>
      <c r="G3361">
        <f>IF(F3361="","",IF(F3361&lt;0,10*F3361^2,0))</f>
        <v/>
      </c>
      <c r="H3361">
        <f>IF(F3361="","",IF(F3361&gt;0,10*F3361^2,0))</f>
        <v/>
      </c>
    </row>
    <row r="3362">
      <c r="A3362">
        <f>Input!A3362</f>
        <v/>
      </c>
      <c r="B3362">
        <f>IF(ISNUMBER(Input!B3362),IF(AND(Input!B3362&gt;=20,Input!B3362&lt;=700),Input!B3362,""),"")</f>
        <v/>
      </c>
      <c r="C3362">
        <f>IF(B3362="","",INT(A3362))</f>
        <v/>
      </c>
      <c r="D3362">
        <f>IF(B3362="","",HOUR(A3362))</f>
        <v/>
      </c>
      <c r="E3362">
        <f>IF(B3362="","",IF(INPUT!$I$1="","",IF(C3362&lt;(INT(INPUT!$I$1)-INPUT!$I$2),"Off Meds",IF(C3362&lt;=(INT(INPUT!$I$1)+INPUT!$I$2),"Washout","On Meds"))))</f>
        <v/>
      </c>
      <c r="F3362">
        <f>IF(B3362="","",1.509*(LN(B3362)^1.084-5.381))</f>
        <v/>
      </c>
      <c r="G3362">
        <f>IF(F3362="","",IF(F3362&lt;0,10*F3362^2,0))</f>
        <v/>
      </c>
      <c r="H3362">
        <f>IF(F3362="","",IF(F3362&gt;0,10*F3362^2,0))</f>
        <v/>
      </c>
    </row>
    <row r="3363">
      <c r="A3363">
        <f>Input!A3363</f>
        <v/>
      </c>
      <c r="B3363">
        <f>IF(ISNUMBER(Input!B3363),IF(AND(Input!B3363&gt;=20,Input!B3363&lt;=700),Input!B3363,""),"")</f>
        <v/>
      </c>
      <c r="C3363">
        <f>IF(B3363="","",INT(A3363))</f>
        <v/>
      </c>
      <c r="D3363">
        <f>IF(B3363="","",HOUR(A3363))</f>
        <v/>
      </c>
      <c r="E3363">
        <f>IF(B3363="","",IF(INPUT!$I$1="","",IF(C3363&lt;(INT(INPUT!$I$1)-INPUT!$I$2),"Off Meds",IF(C3363&lt;=(INT(INPUT!$I$1)+INPUT!$I$2),"Washout","On Meds"))))</f>
        <v/>
      </c>
      <c r="F3363">
        <f>IF(B3363="","",1.509*(LN(B3363)^1.084-5.381))</f>
        <v/>
      </c>
      <c r="G3363">
        <f>IF(F3363="","",IF(F3363&lt;0,10*F3363^2,0))</f>
        <v/>
      </c>
      <c r="H3363">
        <f>IF(F3363="","",IF(F3363&gt;0,10*F3363^2,0))</f>
        <v/>
      </c>
    </row>
    <row r="3364">
      <c r="A3364">
        <f>Input!A3364</f>
        <v/>
      </c>
      <c r="B3364">
        <f>IF(ISNUMBER(Input!B3364),IF(AND(Input!B3364&gt;=20,Input!B3364&lt;=700),Input!B3364,""),"")</f>
        <v/>
      </c>
      <c r="C3364">
        <f>IF(B3364="","",INT(A3364))</f>
        <v/>
      </c>
      <c r="D3364">
        <f>IF(B3364="","",HOUR(A3364))</f>
        <v/>
      </c>
      <c r="E3364">
        <f>IF(B3364="","",IF(INPUT!$I$1="","",IF(C3364&lt;(INT(INPUT!$I$1)-INPUT!$I$2),"Off Meds",IF(C3364&lt;=(INT(INPUT!$I$1)+INPUT!$I$2),"Washout","On Meds"))))</f>
        <v/>
      </c>
      <c r="F3364">
        <f>IF(B3364="","",1.509*(LN(B3364)^1.084-5.381))</f>
        <v/>
      </c>
      <c r="G3364">
        <f>IF(F3364="","",IF(F3364&lt;0,10*F3364^2,0))</f>
        <v/>
      </c>
      <c r="H3364">
        <f>IF(F3364="","",IF(F3364&gt;0,10*F3364^2,0))</f>
        <v/>
      </c>
    </row>
    <row r="3365">
      <c r="A3365">
        <f>Input!A3365</f>
        <v/>
      </c>
      <c r="B3365">
        <f>IF(ISNUMBER(Input!B3365),IF(AND(Input!B3365&gt;=20,Input!B3365&lt;=700),Input!B3365,""),"")</f>
        <v/>
      </c>
      <c r="C3365">
        <f>IF(B3365="","",INT(A3365))</f>
        <v/>
      </c>
      <c r="D3365">
        <f>IF(B3365="","",HOUR(A3365))</f>
        <v/>
      </c>
      <c r="E3365">
        <f>IF(B3365="","",IF(INPUT!$I$1="","",IF(C3365&lt;(INT(INPUT!$I$1)-INPUT!$I$2),"Off Meds",IF(C3365&lt;=(INT(INPUT!$I$1)+INPUT!$I$2),"Washout","On Meds"))))</f>
        <v/>
      </c>
      <c r="F3365">
        <f>IF(B3365="","",1.509*(LN(B3365)^1.084-5.381))</f>
        <v/>
      </c>
      <c r="G3365">
        <f>IF(F3365="","",IF(F3365&lt;0,10*F3365^2,0))</f>
        <v/>
      </c>
      <c r="H3365">
        <f>IF(F3365="","",IF(F3365&gt;0,10*F3365^2,0))</f>
        <v/>
      </c>
    </row>
    <row r="3366">
      <c r="A3366">
        <f>Input!A3366</f>
        <v/>
      </c>
      <c r="B3366">
        <f>IF(ISNUMBER(Input!B3366),IF(AND(Input!B3366&gt;=20,Input!B3366&lt;=700),Input!B3366,""),"")</f>
        <v/>
      </c>
      <c r="C3366">
        <f>IF(B3366="","",INT(A3366))</f>
        <v/>
      </c>
      <c r="D3366">
        <f>IF(B3366="","",HOUR(A3366))</f>
        <v/>
      </c>
      <c r="E3366">
        <f>IF(B3366="","",IF(INPUT!$I$1="","",IF(C3366&lt;(INT(INPUT!$I$1)-INPUT!$I$2),"Off Meds",IF(C3366&lt;=(INT(INPUT!$I$1)+INPUT!$I$2),"Washout","On Meds"))))</f>
        <v/>
      </c>
      <c r="F3366">
        <f>IF(B3366="","",1.509*(LN(B3366)^1.084-5.381))</f>
        <v/>
      </c>
      <c r="G3366">
        <f>IF(F3366="","",IF(F3366&lt;0,10*F3366^2,0))</f>
        <v/>
      </c>
      <c r="H3366">
        <f>IF(F3366="","",IF(F3366&gt;0,10*F3366^2,0))</f>
        <v/>
      </c>
    </row>
    <row r="3367">
      <c r="A3367">
        <f>Input!A3367</f>
        <v/>
      </c>
      <c r="B3367">
        <f>IF(ISNUMBER(Input!B3367),IF(AND(Input!B3367&gt;=20,Input!B3367&lt;=700),Input!B3367,""),"")</f>
        <v/>
      </c>
      <c r="C3367">
        <f>IF(B3367="","",INT(A3367))</f>
        <v/>
      </c>
      <c r="D3367">
        <f>IF(B3367="","",HOUR(A3367))</f>
        <v/>
      </c>
      <c r="E3367">
        <f>IF(B3367="","",IF(INPUT!$I$1="","",IF(C3367&lt;(INT(INPUT!$I$1)-INPUT!$I$2),"Off Meds",IF(C3367&lt;=(INT(INPUT!$I$1)+INPUT!$I$2),"Washout","On Meds"))))</f>
        <v/>
      </c>
      <c r="F3367">
        <f>IF(B3367="","",1.509*(LN(B3367)^1.084-5.381))</f>
        <v/>
      </c>
      <c r="G3367">
        <f>IF(F3367="","",IF(F3367&lt;0,10*F3367^2,0))</f>
        <v/>
      </c>
      <c r="H3367">
        <f>IF(F3367="","",IF(F3367&gt;0,10*F3367^2,0))</f>
        <v/>
      </c>
    </row>
    <row r="3368">
      <c r="A3368">
        <f>Input!A3368</f>
        <v/>
      </c>
      <c r="B3368">
        <f>IF(ISNUMBER(Input!B3368),IF(AND(Input!B3368&gt;=20,Input!B3368&lt;=700),Input!B3368,""),"")</f>
        <v/>
      </c>
      <c r="C3368">
        <f>IF(B3368="","",INT(A3368))</f>
        <v/>
      </c>
      <c r="D3368">
        <f>IF(B3368="","",HOUR(A3368))</f>
        <v/>
      </c>
      <c r="E3368">
        <f>IF(B3368="","",IF(INPUT!$I$1="","",IF(C3368&lt;(INT(INPUT!$I$1)-INPUT!$I$2),"Off Meds",IF(C3368&lt;=(INT(INPUT!$I$1)+INPUT!$I$2),"Washout","On Meds"))))</f>
        <v/>
      </c>
      <c r="F3368">
        <f>IF(B3368="","",1.509*(LN(B3368)^1.084-5.381))</f>
        <v/>
      </c>
      <c r="G3368">
        <f>IF(F3368="","",IF(F3368&lt;0,10*F3368^2,0))</f>
        <v/>
      </c>
      <c r="H3368">
        <f>IF(F3368="","",IF(F3368&gt;0,10*F3368^2,0))</f>
        <v/>
      </c>
    </row>
    <row r="3369">
      <c r="A3369">
        <f>Input!A3369</f>
        <v/>
      </c>
      <c r="B3369">
        <f>IF(ISNUMBER(Input!B3369),IF(AND(Input!B3369&gt;=20,Input!B3369&lt;=700),Input!B3369,""),"")</f>
        <v/>
      </c>
      <c r="C3369">
        <f>IF(B3369="","",INT(A3369))</f>
        <v/>
      </c>
      <c r="D3369">
        <f>IF(B3369="","",HOUR(A3369))</f>
        <v/>
      </c>
      <c r="E3369">
        <f>IF(B3369="","",IF(INPUT!$I$1="","",IF(C3369&lt;(INT(INPUT!$I$1)-INPUT!$I$2),"Off Meds",IF(C3369&lt;=(INT(INPUT!$I$1)+INPUT!$I$2),"Washout","On Meds"))))</f>
        <v/>
      </c>
      <c r="F3369">
        <f>IF(B3369="","",1.509*(LN(B3369)^1.084-5.381))</f>
        <v/>
      </c>
      <c r="G3369">
        <f>IF(F3369="","",IF(F3369&lt;0,10*F3369^2,0))</f>
        <v/>
      </c>
      <c r="H3369">
        <f>IF(F3369="","",IF(F3369&gt;0,10*F3369^2,0))</f>
        <v/>
      </c>
    </row>
    <row r="3370">
      <c r="A3370">
        <f>Input!A3370</f>
        <v/>
      </c>
      <c r="B3370">
        <f>IF(ISNUMBER(Input!B3370),IF(AND(Input!B3370&gt;=20,Input!B3370&lt;=700),Input!B3370,""),"")</f>
        <v/>
      </c>
      <c r="C3370">
        <f>IF(B3370="","",INT(A3370))</f>
        <v/>
      </c>
      <c r="D3370">
        <f>IF(B3370="","",HOUR(A3370))</f>
        <v/>
      </c>
      <c r="E3370">
        <f>IF(B3370="","",IF(INPUT!$I$1="","",IF(C3370&lt;(INT(INPUT!$I$1)-INPUT!$I$2),"Off Meds",IF(C3370&lt;=(INT(INPUT!$I$1)+INPUT!$I$2),"Washout","On Meds"))))</f>
        <v/>
      </c>
      <c r="F3370">
        <f>IF(B3370="","",1.509*(LN(B3370)^1.084-5.381))</f>
        <v/>
      </c>
      <c r="G3370">
        <f>IF(F3370="","",IF(F3370&lt;0,10*F3370^2,0))</f>
        <v/>
      </c>
      <c r="H3370">
        <f>IF(F3370="","",IF(F3370&gt;0,10*F3370^2,0))</f>
        <v/>
      </c>
    </row>
    <row r="3371">
      <c r="A3371">
        <f>Input!A3371</f>
        <v/>
      </c>
      <c r="B3371">
        <f>IF(ISNUMBER(Input!B3371),IF(AND(Input!B3371&gt;=20,Input!B3371&lt;=700),Input!B3371,""),"")</f>
        <v/>
      </c>
      <c r="C3371">
        <f>IF(B3371="","",INT(A3371))</f>
        <v/>
      </c>
      <c r="D3371">
        <f>IF(B3371="","",HOUR(A3371))</f>
        <v/>
      </c>
      <c r="E3371">
        <f>IF(B3371="","",IF(INPUT!$I$1="","",IF(C3371&lt;(INT(INPUT!$I$1)-INPUT!$I$2),"Off Meds",IF(C3371&lt;=(INT(INPUT!$I$1)+INPUT!$I$2),"Washout","On Meds"))))</f>
        <v/>
      </c>
      <c r="F3371">
        <f>IF(B3371="","",1.509*(LN(B3371)^1.084-5.381))</f>
        <v/>
      </c>
      <c r="G3371">
        <f>IF(F3371="","",IF(F3371&lt;0,10*F3371^2,0))</f>
        <v/>
      </c>
      <c r="H3371">
        <f>IF(F3371="","",IF(F3371&gt;0,10*F3371^2,0))</f>
        <v/>
      </c>
    </row>
    <row r="3372">
      <c r="A3372">
        <f>Input!A3372</f>
        <v/>
      </c>
      <c r="B3372">
        <f>IF(ISNUMBER(Input!B3372),IF(AND(Input!B3372&gt;=20,Input!B3372&lt;=700),Input!B3372,""),"")</f>
        <v/>
      </c>
      <c r="C3372">
        <f>IF(B3372="","",INT(A3372))</f>
        <v/>
      </c>
      <c r="D3372">
        <f>IF(B3372="","",HOUR(A3372))</f>
        <v/>
      </c>
      <c r="E3372">
        <f>IF(B3372="","",IF(INPUT!$I$1="","",IF(C3372&lt;(INT(INPUT!$I$1)-INPUT!$I$2),"Off Meds",IF(C3372&lt;=(INT(INPUT!$I$1)+INPUT!$I$2),"Washout","On Meds"))))</f>
        <v/>
      </c>
      <c r="F3372">
        <f>IF(B3372="","",1.509*(LN(B3372)^1.084-5.381))</f>
        <v/>
      </c>
      <c r="G3372">
        <f>IF(F3372="","",IF(F3372&lt;0,10*F3372^2,0))</f>
        <v/>
      </c>
      <c r="H3372">
        <f>IF(F3372="","",IF(F3372&gt;0,10*F3372^2,0))</f>
        <v/>
      </c>
    </row>
    <row r="3373">
      <c r="A3373">
        <f>Input!A3373</f>
        <v/>
      </c>
      <c r="B3373">
        <f>IF(ISNUMBER(Input!B3373),IF(AND(Input!B3373&gt;=20,Input!B3373&lt;=700),Input!B3373,""),"")</f>
        <v/>
      </c>
      <c r="C3373">
        <f>IF(B3373="","",INT(A3373))</f>
        <v/>
      </c>
      <c r="D3373">
        <f>IF(B3373="","",HOUR(A3373))</f>
        <v/>
      </c>
      <c r="E3373">
        <f>IF(B3373="","",IF(INPUT!$I$1="","",IF(C3373&lt;(INT(INPUT!$I$1)-INPUT!$I$2),"Off Meds",IF(C3373&lt;=(INT(INPUT!$I$1)+INPUT!$I$2),"Washout","On Meds"))))</f>
        <v/>
      </c>
      <c r="F3373">
        <f>IF(B3373="","",1.509*(LN(B3373)^1.084-5.381))</f>
        <v/>
      </c>
      <c r="G3373">
        <f>IF(F3373="","",IF(F3373&lt;0,10*F3373^2,0))</f>
        <v/>
      </c>
      <c r="H3373">
        <f>IF(F3373="","",IF(F3373&gt;0,10*F3373^2,0))</f>
        <v/>
      </c>
    </row>
    <row r="3374">
      <c r="A3374">
        <f>Input!A3374</f>
        <v/>
      </c>
      <c r="B3374">
        <f>IF(ISNUMBER(Input!B3374),IF(AND(Input!B3374&gt;=20,Input!B3374&lt;=700),Input!B3374,""),"")</f>
        <v/>
      </c>
      <c r="C3374">
        <f>IF(B3374="","",INT(A3374))</f>
        <v/>
      </c>
      <c r="D3374">
        <f>IF(B3374="","",HOUR(A3374))</f>
        <v/>
      </c>
      <c r="E3374">
        <f>IF(B3374="","",IF(INPUT!$I$1="","",IF(C3374&lt;(INT(INPUT!$I$1)-INPUT!$I$2),"Off Meds",IF(C3374&lt;=(INT(INPUT!$I$1)+INPUT!$I$2),"Washout","On Meds"))))</f>
        <v/>
      </c>
      <c r="F3374">
        <f>IF(B3374="","",1.509*(LN(B3374)^1.084-5.381))</f>
        <v/>
      </c>
      <c r="G3374">
        <f>IF(F3374="","",IF(F3374&lt;0,10*F3374^2,0))</f>
        <v/>
      </c>
      <c r="H3374">
        <f>IF(F3374="","",IF(F3374&gt;0,10*F3374^2,0))</f>
        <v/>
      </c>
    </row>
    <row r="3375">
      <c r="A3375">
        <f>Input!A3375</f>
        <v/>
      </c>
      <c r="B3375">
        <f>IF(ISNUMBER(Input!B3375),IF(AND(Input!B3375&gt;=20,Input!B3375&lt;=700),Input!B3375,""),"")</f>
        <v/>
      </c>
      <c r="C3375">
        <f>IF(B3375="","",INT(A3375))</f>
        <v/>
      </c>
      <c r="D3375">
        <f>IF(B3375="","",HOUR(A3375))</f>
        <v/>
      </c>
      <c r="E3375">
        <f>IF(B3375="","",IF(INPUT!$I$1="","",IF(C3375&lt;(INT(INPUT!$I$1)-INPUT!$I$2),"Off Meds",IF(C3375&lt;=(INT(INPUT!$I$1)+INPUT!$I$2),"Washout","On Meds"))))</f>
        <v/>
      </c>
      <c r="F3375">
        <f>IF(B3375="","",1.509*(LN(B3375)^1.084-5.381))</f>
        <v/>
      </c>
      <c r="G3375">
        <f>IF(F3375="","",IF(F3375&lt;0,10*F3375^2,0))</f>
        <v/>
      </c>
      <c r="H3375">
        <f>IF(F3375="","",IF(F3375&gt;0,10*F3375^2,0))</f>
        <v/>
      </c>
    </row>
    <row r="3376">
      <c r="A3376">
        <f>Input!A3376</f>
        <v/>
      </c>
      <c r="B3376">
        <f>IF(ISNUMBER(Input!B3376),IF(AND(Input!B3376&gt;=20,Input!B3376&lt;=700),Input!B3376,""),"")</f>
        <v/>
      </c>
      <c r="C3376">
        <f>IF(B3376="","",INT(A3376))</f>
        <v/>
      </c>
      <c r="D3376">
        <f>IF(B3376="","",HOUR(A3376))</f>
        <v/>
      </c>
      <c r="E3376">
        <f>IF(B3376="","",IF(INPUT!$I$1="","",IF(C3376&lt;(INT(INPUT!$I$1)-INPUT!$I$2),"Off Meds",IF(C3376&lt;=(INT(INPUT!$I$1)+INPUT!$I$2),"Washout","On Meds"))))</f>
        <v/>
      </c>
      <c r="F3376">
        <f>IF(B3376="","",1.509*(LN(B3376)^1.084-5.381))</f>
        <v/>
      </c>
      <c r="G3376">
        <f>IF(F3376="","",IF(F3376&lt;0,10*F3376^2,0))</f>
        <v/>
      </c>
      <c r="H3376">
        <f>IF(F3376="","",IF(F3376&gt;0,10*F3376^2,0))</f>
        <v/>
      </c>
    </row>
    <row r="3377">
      <c r="A3377">
        <f>Input!A3377</f>
        <v/>
      </c>
      <c r="B3377">
        <f>IF(ISNUMBER(Input!B3377),IF(AND(Input!B3377&gt;=20,Input!B3377&lt;=700),Input!B3377,""),"")</f>
        <v/>
      </c>
      <c r="C3377">
        <f>IF(B3377="","",INT(A3377))</f>
        <v/>
      </c>
      <c r="D3377">
        <f>IF(B3377="","",HOUR(A3377))</f>
        <v/>
      </c>
      <c r="E3377">
        <f>IF(B3377="","",IF(INPUT!$I$1="","",IF(C3377&lt;(INT(INPUT!$I$1)-INPUT!$I$2),"Off Meds",IF(C3377&lt;=(INT(INPUT!$I$1)+INPUT!$I$2),"Washout","On Meds"))))</f>
        <v/>
      </c>
      <c r="F3377">
        <f>IF(B3377="","",1.509*(LN(B3377)^1.084-5.381))</f>
        <v/>
      </c>
      <c r="G3377">
        <f>IF(F3377="","",IF(F3377&lt;0,10*F3377^2,0))</f>
        <v/>
      </c>
      <c r="H3377">
        <f>IF(F3377="","",IF(F3377&gt;0,10*F3377^2,0))</f>
        <v/>
      </c>
    </row>
    <row r="3378">
      <c r="A3378">
        <f>Input!A3378</f>
        <v/>
      </c>
      <c r="B3378">
        <f>IF(ISNUMBER(Input!B3378),IF(AND(Input!B3378&gt;=20,Input!B3378&lt;=700),Input!B3378,""),"")</f>
        <v/>
      </c>
      <c r="C3378">
        <f>IF(B3378="","",INT(A3378))</f>
        <v/>
      </c>
      <c r="D3378">
        <f>IF(B3378="","",HOUR(A3378))</f>
        <v/>
      </c>
      <c r="E3378">
        <f>IF(B3378="","",IF(INPUT!$I$1="","",IF(C3378&lt;(INT(INPUT!$I$1)-INPUT!$I$2),"Off Meds",IF(C3378&lt;=(INT(INPUT!$I$1)+INPUT!$I$2),"Washout","On Meds"))))</f>
        <v/>
      </c>
      <c r="F3378">
        <f>IF(B3378="","",1.509*(LN(B3378)^1.084-5.381))</f>
        <v/>
      </c>
      <c r="G3378">
        <f>IF(F3378="","",IF(F3378&lt;0,10*F3378^2,0))</f>
        <v/>
      </c>
      <c r="H3378">
        <f>IF(F3378="","",IF(F3378&gt;0,10*F3378^2,0))</f>
        <v/>
      </c>
    </row>
    <row r="3379">
      <c r="A3379">
        <f>Input!A3379</f>
        <v/>
      </c>
      <c r="B3379">
        <f>IF(ISNUMBER(Input!B3379),IF(AND(Input!B3379&gt;=20,Input!B3379&lt;=700),Input!B3379,""),"")</f>
        <v/>
      </c>
      <c r="C3379">
        <f>IF(B3379="","",INT(A3379))</f>
        <v/>
      </c>
      <c r="D3379">
        <f>IF(B3379="","",HOUR(A3379))</f>
        <v/>
      </c>
      <c r="E3379">
        <f>IF(B3379="","",IF(INPUT!$I$1="","",IF(C3379&lt;(INT(INPUT!$I$1)-INPUT!$I$2),"Off Meds",IF(C3379&lt;=(INT(INPUT!$I$1)+INPUT!$I$2),"Washout","On Meds"))))</f>
        <v/>
      </c>
      <c r="F3379">
        <f>IF(B3379="","",1.509*(LN(B3379)^1.084-5.381))</f>
        <v/>
      </c>
      <c r="G3379">
        <f>IF(F3379="","",IF(F3379&lt;0,10*F3379^2,0))</f>
        <v/>
      </c>
      <c r="H3379">
        <f>IF(F3379="","",IF(F3379&gt;0,10*F3379^2,0))</f>
        <v/>
      </c>
    </row>
    <row r="3380">
      <c r="A3380">
        <f>Input!A3380</f>
        <v/>
      </c>
      <c r="B3380">
        <f>IF(ISNUMBER(Input!B3380),IF(AND(Input!B3380&gt;=20,Input!B3380&lt;=700),Input!B3380,""),"")</f>
        <v/>
      </c>
      <c r="C3380">
        <f>IF(B3380="","",INT(A3380))</f>
        <v/>
      </c>
      <c r="D3380">
        <f>IF(B3380="","",HOUR(A3380))</f>
        <v/>
      </c>
      <c r="E3380">
        <f>IF(B3380="","",IF(INPUT!$I$1="","",IF(C3380&lt;(INT(INPUT!$I$1)-INPUT!$I$2),"Off Meds",IF(C3380&lt;=(INT(INPUT!$I$1)+INPUT!$I$2),"Washout","On Meds"))))</f>
        <v/>
      </c>
      <c r="F3380">
        <f>IF(B3380="","",1.509*(LN(B3380)^1.084-5.381))</f>
        <v/>
      </c>
      <c r="G3380">
        <f>IF(F3380="","",IF(F3380&lt;0,10*F3380^2,0))</f>
        <v/>
      </c>
      <c r="H3380">
        <f>IF(F3380="","",IF(F3380&gt;0,10*F3380^2,0))</f>
        <v/>
      </c>
    </row>
    <row r="3381">
      <c r="A3381">
        <f>Input!A3381</f>
        <v/>
      </c>
      <c r="B3381">
        <f>IF(ISNUMBER(Input!B3381),IF(AND(Input!B3381&gt;=20,Input!B3381&lt;=700),Input!B3381,""),"")</f>
        <v/>
      </c>
      <c r="C3381">
        <f>IF(B3381="","",INT(A3381))</f>
        <v/>
      </c>
      <c r="D3381">
        <f>IF(B3381="","",HOUR(A3381))</f>
        <v/>
      </c>
      <c r="E3381">
        <f>IF(B3381="","",IF(INPUT!$I$1="","",IF(C3381&lt;(INT(INPUT!$I$1)-INPUT!$I$2),"Off Meds",IF(C3381&lt;=(INT(INPUT!$I$1)+INPUT!$I$2),"Washout","On Meds"))))</f>
        <v/>
      </c>
      <c r="F3381">
        <f>IF(B3381="","",1.509*(LN(B3381)^1.084-5.381))</f>
        <v/>
      </c>
      <c r="G3381">
        <f>IF(F3381="","",IF(F3381&lt;0,10*F3381^2,0))</f>
        <v/>
      </c>
      <c r="H3381">
        <f>IF(F3381="","",IF(F3381&gt;0,10*F3381^2,0))</f>
        <v/>
      </c>
    </row>
    <row r="3382">
      <c r="A3382">
        <f>Input!A3382</f>
        <v/>
      </c>
      <c r="B3382">
        <f>IF(ISNUMBER(Input!B3382),IF(AND(Input!B3382&gt;=20,Input!B3382&lt;=700),Input!B3382,""),"")</f>
        <v/>
      </c>
      <c r="C3382">
        <f>IF(B3382="","",INT(A3382))</f>
        <v/>
      </c>
      <c r="D3382">
        <f>IF(B3382="","",HOUR(A3382))</f>
        <v/>
      </c>
      <c r="E3382">
        <f>IF(B3382="","",IF(INPUT!$I$1="","",IF(C3382&lt;(INT(INPUT!$I$1)-INPUT!$I$2),"Off Meds",IF(C3382&lt;=(INT(INPUT!$I$1)+INPUT!$I$2),"Washout","On Meds"))))</f>
        <v/>
      </c>
      <c r="F3382">
        <f>IF(B3382="","",1.509*(LN(B3382)^1.084-5.381))</f>
        <v/>
      </c>
      <c r="G3382">
        <f>IF(F3382="","",IF(F3382&lt;0,10*F3382^2,0))</f>
        <v/>
      </c>
      <c r="H3382">
        <f>IF(F3382="","",IF(F3382&gt;0,10*F3382^2,0))</f>
        <v/>
      </c>
    </row>
    <row r="3383">
      <c r="A3383">
        <f>Input!A3383</f>
        <v/>
      </c>
      <c r="B3383">
        <f>IF(ISNUMBER(Input!B3383),IF(AND(Input!B3383&gt;=20,Input!B3383&lt;=700),Input!B3383,""),"")</f>
        <v/>
      </c>
      <c r="C3383">
        <f>IF(B3383="","",INT(A3383))</f>
        <v/>
      </c>
      <c r="D3383">
        <f>IF(B3383="","",HOUR(A3383))</f>
        <v/>
      </c>
      <c r="E3383">
        <f>IF(B3383="","",IF(INPUT!$I$1="","",IF(C3383&lt;(INT(INPUT!$I$1)-INPUT!$I$2),"Off Meds",IF(C3383&lt;=(INT(INPUT!$I$1)+INPUT!$I$2),"Washout","On Meds"))))</f>
        <v/>
      </c>
      <c r="F3383">
        <f>IF(B3383="","",1.509*(LN(B3383)^1.084-5.381))</f>
        <v/>
      </c>
      <c r="G3383">
        <f>IF(F3383="","",IF(F3383&lt;0,10*F3383^2,0))</f>
        <v/>
      </c>
      <c r="H3383">
        <f>IF(F3383="","",IF(F3383&gt;0,10*F3383^2,0))</f>
        <v/>
      </c>
    </row>
    <row r="3384">
      <c r="A3384">
        <f>Input!A3384</f>
        <v/>
      </c>
      <c r="B3384">
        <f>IF(ISNUMBER(Input!B3384),IF(AND(Input!B3384&gt;=20,Input!B3384&lt;=700),Input!B3384,""),"")</f>
        <v/>
      </c>
      <c r="C3384">
        <f>IF(B3384="","",INT(A3384))</f>
        <v/>
      </c>
      <c r="D3384">
        <f>IF(B3384="","",HOUR(A3384))</f>
        <v/>
      </c>
      <c r="E3384">
        <f>IF(B3384="","",IF(INPUT!$I$1="","",IF(C3384&lt;(INT(INPUT!$I$1)-INPUT!$I$2),"Off Meds",IF(C3384&lt;=(INT(INPUT!$I$1)+INPUT!$I$2),"Washout","On Meds"))))</f>
        <v/>
      </c>
      <c r="F3384">
        <f>IF(B3384="","",1.509*(LN(B3384)^1.084-5.381))</f>
        <v/>
      </c>
      <c r="G3384">
        <f>IF(F3384="","",IF(F3384&lt;0,10*F3384^2,0))</f>
        <v/>
      </c>
      <c r="H3384">
        <f>IF(F3384="","",IF(F3384&gt;0,10*F3384^2,0))</f>
        <v/>
      </c>
    </row>
    <row r="3385">
      <c r="A3385">
        <f>Input!A3385</f>
        <v/>
      </c>
      <c r="B3385">
        <f>IF(ISNUMBER(Input!B3385),IF(AND(Input!B3385&gt;=20,Input!B3385&lt;=700),Input!B3385,""),"")</f>
        <v/>
      </c>
      <c r="C3385">
        <f>IF(B3385="","",INT(A3385))</f>
        <v/>
      </c>
      <c r="D3385">
        <f>IF(B3385="","",HOUR(A3385))</f>
        <v/>
      </c>
      <c r="E3385">
        <f>IF(B3385="","",IF(INPUT!$I$1="","",IF(C3385&lt;(INT(INPUT!$I$1)-INPUT!$I$2),"Off Meds",IF(C3385&lt;=(INT(INPUT!$I$1)+INPUT!$I$2),"Washout","On Meds"))))</f>
        <v/>
      </c>
      <c r="F3385">
        <f>IF(B3385="","",1.509*(LN(B3385)^1.084-5.381))</f>
        <v/>
      </c>
      <c r="G3385">
        <f>IF(F3385="","",IF(F3385&lt;0,10*F3385^2,0))</f>
        <v/>
      </c>
      <c r="H3385">
        <f>IF(F3385="","",IF(F3385&gt;0,10*F3385^2,0))</f>
        <v/>
      </c>
    </row>
    <row r="3386">
      <c r="A3386">
        <f>Input!A3386</f>
        <v/>
      </c>
      <c r="B3386">
        <f>IF(ISNUMBER(Input!B3386),IF(AND(Input!B3386&gt;=20,Input!B3386&lt;=700),Input!B3386,""),"")</f>
        <v/>
      </c>
      <c r="C3386">
        <f>IF(B3386="","",INT(A3386))</f>
        <v/>
      </c>
      <c r="D3386">
        <f>IF(B3386="","",HOUR(A3386))</f>
        <v/>
      </c>
      <c r="E3386">
        <f>IF(B3386="","",IF(INPUT!$I$1="","",IF(C3386&lt;(INT(INPUT!$I$1)-INPUT!$I$2),"Off Meds",IF(C3386&lt;=(INT(INPUT!$I$1)+INPUT!$I$2),"Washout","On Meds"))))</f>
        <v/>
      </c>
      <c r="F3386">
        <f>IF(B3386="","",1.509*(LN(B3386)^1.084-5.381))</f>
        <v/>
      </c>
      <c r="G3386">
        <f>IF(F3386="","",IF(F3386&lt;0,10*F3386^2,0))</f>
        <v/>
      </c>
      <c r="H3386">
        <f>IF(F3386="","",IF(F3386&gt;0,10*F3386^2,0))</f>
        <v/>
      </c>
    </row>
    <row r="3387">
      <c r="A3387">
        <f>Input!A3387</f>
        <v/>
      </c>
      <c r="B3387">
        <f>IF(ISNUMBER(Input!B3387),IF(AND(Input!B3387&gt;=20,Input!B3387&lt;=700),Input!B3387,""),"")</f>
        <v/>
      </c>
      <c r="C3387">
        <f>IF(B3387="","",INT(A3387))</f>
        <v/>
      </c>
      <c r="D3387">
        <f>IF(B3387="","",HOUR(A3387))</f>
        <v/>
      </c>
      <c r="E3387">
        <f>IF(B3387="","",IF(INPUT!$I$1="","",IF(C3387&lt;(INT(INPUT!$I$1)-INPUT!$I$2),"Off Meds",IF(C3387&lt;=(INT(INPUT!$I$1)+INPUT!$I$2),"Washout","On Meds"))))</f>
        <v/>
      </c>
      <c r="F3387">
        <f>IF(B3387="","",1.509*(LN(B3387)^1.084-5.381))</f>
        <v/>
      </c>
      <c r="G3387">
        <f>IF(F3387="","",IF(F3387&lt;0,10*F3387^2,0))</f>
        <v/>
      </c>
      <c r="H3387">
        <f>IF(F3387="","",IF(F3387&gt;0,10*F3387^2,0))</f>
        <v/>
      </c>
    </row>
    <row r="3388">
      <c r="A3388">
        <f>Input!A3388</f>
        <v/>
      </c>
      <c r="B3388">
        <f>IF(ISNUMBER(Input!B3388),IF(AND(Input!B3388&gt;=20,Input!B3388&lt;=700),Input!B3388,""),"")</f>
        <v/>
      </c>
      <c r="C3388">
        <f>IF(B3388="","",INT(A3388))</f>
        <v/>
      </c>
      <c r="D3388">
        <f>IF(B3388="","",HOUR(A3388))</f>
        <v/>
      </c>
      <c r="E3388">
        <f>IF(B3388="","",IF(INPUT!$I$1="","",IF(C3388&lt;(INT(INPUT!$I$1)-INPUT!$I$2),"Off Meds",IF(C3388&lt;=(INT(INPUT!$I$1)+INPUT!$I$2),"Washout","On Meds"))))</f>
        <v/>
      </c>
      <c r="F3388">
        <f>IF(B3388="","",1.509*(LN(B3388)^1.084-5.381))</f>
        <v/>
      </c>
      <c r="G3388">
        <f>IF(F3388="","",IF(F3388&lt;0,10*F3388^2,0))</f>
        <v/>
      </c>
      <c r="H3388">
        <f>IF(F3388="","",IF(F3388&gt;0,10*F3388^2,0))</f>
        <v/>
      </c>
    </row>
    <row r="3389">
      <c r="A3389">
        <f>Input!A3389</f>
        <v/>
      </c>
      <c r="B3389">
        <f>IF(ISNUMBER(Input!B3389),IF(AND(Input!B3389&gt;=20,Input!B3389&lt;=700),Input!B3389,""),"")</f>
        <v/>
      </c>
      <c r="C3389">
        <f>IF(B3389="","",INT(A3389))</f>
        <v/>
      </c>
      <c r="D3389">
        <f>IF(B3389="","",HOUR(A3389))</f>
        <v/>
      </c>
      <c r="E3389">
        <f>IF(B3389="","",IF(INPUT!$I$1="","",IF(C3389&lt;(INT(INPUT!$I$1)-INPUT!$I$2),"Off Meds",IF(C3389&lt;=(INT(INPUT!$I$1)+INPUT!$I$2),"Washout","On Meds"))))</f>
        <v/>
      </c>
      <c r="F3389">
        <f>IF(B3389="","",1.509*(LN(B3389)^1.084-5.381))</f>
        <v/>
      </c>
      <c r="G3389">
        <f>IF(F3389="","",IF(F3389&lt;0,10*F3389^2,0))</f>
        <v/>
      </c>
      <c r="H3389">
        <f>IF(F3389="","",IF(F3389&gt;0,10*F3389^2,0))</f>
        <v/>
      </c>
    </row>
    <row r="3390">
      <c r="A3390">
        <f>Input!A3390</f>
        <v/>
      </c>
      <c r="B3390">
        <f>IF(ISNUMBER(Input!B3390),IF(AND(Input!B3390&gt;=20,Input!B3390&lt;=700),Input!B3390,""),"")</f>
        <v/>
      </c>
      <c r="C3390">
        <f>IF(B3390="","",INT(A3390))</f>
        <v/>
      </c>
      <c r="D3390">
        <f>IF(B3390="","",HOUR(A3390))</f>
        <v/>
      </c>
      <c r="E3390">
        <f>IF(B3390="","",IF(INPUT!$I$1="","",IF(C3390&lt;(INT(INPUT!$I$1)-INPUT!$I$2),"Off Meds",IF(C3390&lt;=(INT(INPUT!$I$1)+INPUT!$I$2),"Washout","On Meds"))))</f>
        <v/>
      </c>
      <c r="F3390">
        <f>IF(B3390="","",1.509*(LN(B3390)^1.084-5.381))</f>
        <v/>
      </c>
      <c r="G3390">
        <f>IF(F3390="","",IF(F3390&lt;0,10*F3390^2,0))</f>
        <v/>
      </c>
      <c r="H3390">
        <f>IF(F3390="","",IF(F3390&gt;0,10*F3390^2,0))</f>
        <v/>
      </c>
    </row>
    <row r="3391">
      <c r="A3391">
        <f>Input!A3391</f>
        <v/>
      </c>
      <c r="B3391">
        <f>IF(ISNUMBER(Input!B3391),IF(AND(Input!B3391&gt;=20,Input!B3391&lt;=700),Input!B3391,""),"")</f>
        <v/>
      </c>
      <c r="C3391">
        <f>IF(B3391="","",INT(A3391))</f>
        <v/>
      </c>
      <c r="D3391">
        <f>IF(B3391="","",HOUR(A3391))</f>
        <v/>
      </c>
      <c r="E3391">
        <f>IF(B3391="","",IF(INPUT!$I$1="","",IF(C3391&lt;(INT(INPUT!$I$1)-INPUT!$I$2),"Off Meds",IF(C3391&lt;=(INT(INPUT!$I$1)+INPUT!$I$2),"Washout","On Meds"))))</f>
        <v/>
      </c>
      <c r="F3391">
        <f>IF(B3391="","",1.509*(LN(B3391)^1.084-5.381))</f>
        <v/>
      </c>
      <c r="G3391">
        <f>IF(F3391="","",IF(F3391&lt;0,10*F3391^2,0))</f>
        <v/>
      </c>
      <c r="H3391">
        <f>IF(F3391="","",IF(F3391&gt;0,10*F3391^2,0))</f>
        <v/>
      </c>
    </row>
    <row r="3392">
      <c r="A3392">
        <f>Input!A3392</f>
        <v/>
      </c>
      <c r="B3392">
        <f>IF(ISNUMBER(Input!B3392),IF(AND(Input!B3392&gt;=20,Input!B3392&lt;=700),Input!B3392,""),"")</f>
        <v/>
      </c>
      <c r="C3392">
        <f>IF(B3392="","",INT(A3392))</f>
        <v/>
      </c>
      <c r="D3392">
        <f>IF(B3392="","",HOUR(A3392))</f>
        <v/>
      </c>
      <c r="E3392">
        <f>IF(B3392="","",IF(INPUT!$I$1="","",IF(C3392&lt;(INT(INPUT!$I$1)-INPUT!$I$2),"Off Meds",IF(C3392&lt;=(INT(INPUT!$I$1)+INPUT!$I$2),"Washout","On Meds"))))</f>
        <v/>
      </c>
      <c r="F3392">
        <f>IF(B3392="","",1.509*(LN(B3392)^1.084-5.381))</f>
        <v/>
      </c>
      <c r="G3392">
        <f>IF(F3392="","",IF(F3392&lt;0,10*F3392^2,0))</f>
        <v/>
      </c>
      <c r="H3392">
        <f>IF(F3392="","",IF(F3392&gt;0,10*F3392^2,0))</f>
        <v/>
      </c>
    </row>
    <row r="3393">
      <c r="A3393">
        <f>Input!A3393</f>
        <v/>
      </c>
      <c r="B3393">
        <f>IF(ISNUMBER(Input!B3393),IF(AND(Input!B3393&gt;=20,Input!B3393&lt;=700),Input!B3393,""),"")</f>
        <v/>
      </c>
      <c r="C3393">
        <f>IF(B3393="","",INT(A3393))</f>
        <v/>
      </c>
      <c r="D3393">
        <f>IF(B3393="","",HOUR(A3393))</f>
        <v/>
      </c>
      <c r="E3393">
        <f>IF(B3393="","",IF(INPUT!$I$1="","",IF(C3393&lt;(INT(INPUT!$I$1)-INPUT!$I$2),"Off Meds",IF(C3393&lt;=(INT(INPUT!$I$1)+INPUT!$I$2),"Washout","On Meds"))))</f>
        <v/>
      </c>
      <c r="F3393">
        <f>IF(B3393="","",1.509*(LN(B3393)^1.084-5.381))</f>
        <v/>
      </c>
      <c r="G3393">
        <f>IF(F3393="","",IF(F3393&lt;0,10*F3393^2,0))</f>
        <v/>
      </c>
      <c r="H3393">
        <f>IF(F3393="","",IF(F3393&gt;0,10*F3393^2,0))</f>
        <v/>
      </c>
    </row>
    <row r="3394">
      <c r="A3394">
        <f>Input!A3394</f>
        <v/>
      </c>
      <c r="B3394">
        <f>IF(ISNUMBER(Input!B3394),IF(AND(Input!B3394&gt;=20,Input!B3394&lt;=700),Input!B3394,""),"")</f>
        <v/>
      </c>
      <c r="C3394">
        <f>IF(B3394="","",INT(A3394))</f>
        <v/>
      </c>
      <c r="D3394">
        <f>IF(B3394="","",HOUR(A3394))</f>
        <v/>
      </c>
      <c r="E3394">
        <f>IF(B3394="","",IF(INPUT!$I$1="","",IF(C3394&lt;(INT(INPUT!$I$1)-INPUT!$I$2),"Off Meds",IF(C3394&lt;=(INT(INPUT!$I$1)+INPUT!$I$2),"Washout","On Meds"))))</f>
        <v/>
      </c>
      <c r="F3394">
        <f>IF(B3394="","",1.509*(LN(B3394)^1.084-5.381))</f>
        <v/>
      </c>
      <c r="G3394">
        <f>IF(F3394="","",IF(F3394&lt;0,10*F3394^2,0))</f>
        <v/>
      </c>
      <c r="H3394">
        <f>IF(F3394="","",IF(F3394&gt;0,10*F3394^2,0))</f>
        <v/>
      </c>
    </row>
    <row r="3395">
      <c r="A3395">
        <f>Input!A3395</f>
        <v/>
      </c>
      <c r="B3395">
        <f>IF(ISNUMBER(Input!B3395),IF(AND(Input!B3395&gt;=20,Input!B3395&lt;=700),Input!B3395,""),"")</f>
        <v/>
      </c>
      <c r="C3395">
        <f>IF(B3395="","",INT(A3395))</f>
        <v/>
      </c>
      <c r="D3395">
        <f>IF(B3395="","",HOUR(A3395))</f>
        <v/>
      </c>
      <c r="E3395">
        <f>IF(B3395="","",IF(INPUT!$I$1="","",IF(C3395&lt;(INT(INPUT!$I$1)-INPUT!$I$2),"Off Meds",IF(C3395&lt;=(INT(INPUT!$I$1)+INPUT!$I$2),"Washout","On Meds"))))</f>
        <v/>
      </c>
      <c r="F3395">
        <f>IF(B3395="","",1.509*(LN(B3395)^1.084-5.381))</f>
        <v/>
      </c>
      <c r="G3395">
        <f>IF(F3395="","",IF(F3395&lt;0,10*F3395^2,0))</f>
        <v/>
      </c>
      <c r="H3395">
        <f>IF(F3395="","",IF(F3395&gt;0,10*F3395^2,0))</f>
        <v/>
      </c>
    </row>
    <row r="3396">
      <c r="A3396">
        <f>Input!A3396</f>
        <v/>
      </c>
      <c r="B3396">
        <f>IF(ISNUMBER(Input!B3396),IF(AND(Input!B3396&gt;=20,Input!B3396&lt;=700),Input!B3396,""),"")</f>
        <v/>
      </c>
      <c r="C3396">
        <f>IF(B3396="","",INT(A3396))</f>
        <v/>
      </c>
      <c r="D3396">
        <f>IF(B3396="","",HOUR(A3396))</f>
        <v/>
      </c>
      <c r="E3396">
        <f>IF(B3396="","",IF(INPUT!$I$1="","",IF(C3396&lt;(INT(INPUT!$I$1)-INPUT!$I$2),"Off Meds",IF(C3396&lt;=(INT(INPUT!$I$1)+INPUT!$I$2),"Washout","On Meds"))))</f>
        <v/>
      </c>
      <c r="F3396">
        <f>IF(B3396="","",1.509*(LN(B3396)^1.084-5.381))</f>
        <v/>
      </c>
      <c r="G3396">
        <f>IF(F3396="","",IF(F3396&lt;0,10*F3396^2,0))</f>
        <v/>
      </c>
      <c r="H3396">
        <f>IF(F3396="","",IF(F3396&gt;0,10*F3396^2,0))</f>
        <v/>
      </c>
    </row>
    <row r="3397">
      <c r="A3397">
        <f>Input!A3397</f>
        <v/>
      </c>
      <c r="B3397">
        <f>IF(ISNUMBER(Input!B3397),IF(AND(Input!B3397&gt;=20,Input!B3397&lt;=700),Input!B3397,""),"")</f>
        <v/>
      </c>
      <c r="C3397">
        <f>IF(B3397="","",INT(A3397))</f>
        <v/>
      </c>
      <c r="D3397">
        <f>IF(B3397="","",HOUR(A3397))</f>
        <v/>
      </c>
      <c r="E3397">
        <f>IF(B3397="","",IF(INPUT!$I$1="","",IF(C3397&lt;(INT(INPUT!$I$1)-INPUT!$I$2),"Off Meds",IF(C3397&lt;=(INT(INPUT!$I$1)+INPUT!$I$2),"Washout","On Meds"))))</f>
        <v/>
      </c>
      <c r="F3397">
        <f>IF(B3397="","",1.509*(LN(B3397)^1.084-5.381))</f>
        <v/>
      </c>
      <c r="G3397">
        <f>IF(F3397="","",IF(F3397&lt;0,10*F3397^2,0))</f>
        <v/>
      </c>
      <c r="H3397">
        <f>IF(F3397="","",IF(F3397&gt;0,10*F3397^2,0))</f>
        <v/>
      </c>
    </row>
    <row r="3398">
      <c r="A3398">
        <f>Input!A3398</f>
        <v/>
      </c>
      <c r="B3398">
        <f>IF(ISNUMBER(Input!B3398),IF(AND(Input!B3398&gt;=20,Input!B3398&lt;=700),Input!B3398,""),"")</f>
        <v/>
      </c>
      <c r="C3398">
        <f>IF(B3398="","",INT(A3398))</f>
        <v/>
      </c>
      <c r="D3398">
        <f>IF(B3398="","",HOUR(A3398))</f>
        <v/>
      </c>
      <c r="E3398">
        <f>IF(B3398="","",IF(INPUT!$I$1="","",IF(C3398&lt;(INT(INPUT!$I$1)-INPUT!$I$2),"Off Meds",IF(C3398&lt;=(INT(INPUT!$I$1)+INPUT!$I$2),"Washout","On Meds"))))</f>
        <v/>
      </c>
      <c r="F3398">
        <f>IF(B3398="","",1.509*(LN(B3398)^1.084-5.381))</f>
        <v/>
      </c>
      <c r="G3398">
        <f>IF(F3398="","",IF(F3398&lt;0,10*F3398^2,0))</f>
        <v/>
      </c>
      <c r="H3398">
        <f>IF(F3398="","",IF(F3398&gt;0,10*F3398^2,0))</f>
        <v/>
      </c>
    </row>
    <row r="3399">
      <c r="A3399">
        <f>Input!A3399</f>
        <v/>
      </c>
      <c r="B3399">
        <f>IF(ISNUMBER(Input!B3399),IF(AND(Input!B3399&gt;=20,Input!B3399&lt;=700),Input!B3399,""),"")</f>
        <v/>
      </c>
      <c r="C3399">
        <f>IF(B3399="","",INT(A3399))</f>
        <v/>
      </c>
      <c r="D3399">
        <f>IF(B3399="","",HOUR(A3399))</f>
        <v/>
      </c>
      <c r="E3399">
        <f>IF(B3399="","",IF(INPUT!$I$1="","",IF(C3399&lt;(INT(INPUT!$I$1)-INPUT!$I$2),"Off Meds",IF(C3399&lt;=(INT(INPUT!$I$1)+INPUT!$I$2),"Washout","On Meds"))))</f>
        <v/>
      </c>
      <c r="F3399">
        <f>IF(B3399="","",1.509*(LN(B3399)^1.084-5.381))</f>
        <v/>
      </c>
      <c r="G3399">
        <f>IF(F3399="","",IF(F3399&lt;0,10*F3399^2,0))</f>
        <v/>
      </c>
      <c r="H3399">
        <f>IF(F3399="","",IF(F3399&gt;0,10*F3399^2,0))</f>
        <v/>
      </c>
    </row>
    <row r="3400">
      <c r="A3400">
        <f>Input!A3400</f>
        <v/>
      </c>
      <c r="B3400">
        <f>IF(ISNUMBER(Input!B3400),IF(AND(Input!B3400&gt;=20,Input!B3400&lt;=700),Input!B3400,""),"")</f>
        <v/>
      </c>
      <c r="C3400">
        <f>IF(B3400="","",INT(A3400))</f>
        <v/>
      </c>
      <c r="D3400">
        <f>IF(B3400="","",HOUR(A3400))</f>
        <v/>
      </c>
      <c r="E3400">
        <f>IF(B3400="","",IF(INPUT!$I$1="","",IF(C3400&lt;(INT(INPUT!$I$1)-INPUT!$I$2),"Off Meds",IF(C3400&lt;=(INT(INPUT!$I$1)+INPUT!$I$2),"Washout","On Meds"))))</f>
        <v/>
      </c>
      <c r="F3400">
        <f>IF(B3400="","",1.509*(LN(B3400)^1.084-5.381))</f>
        <v/>
      </c>
      <c r="G3400">
        <f>IF(F3400="","",IF(F3400&lt;0,10*F3400^2,0))</f>
        <v/>
      </c>
      <c r="H3400">
        <f>IF(F3400="","",IF(F3400&gt;0,10*F3400^2,0))</f>
        <v/>
      </c>
    </row>
    <row r="3401">
      <c r="A3401">
        <f>Input!A3401</f>
        <v/>
      </c>
      <c r="B3401">
        <f>IF(ISNUMBER(Input!B3401),IF(AND(Input!B3401&gt;=20,Input!B3401&lt;=700),Input!B3401,""),"")</f>
        <v/>
      </c>
      <c r="C3401">
        <f>IF(B3401="","",INT(A3401))</f>
        <v/>
      </c>
      <c r="D3401">
        <f>IF(B3401="","",HOUR(A3401))</f>
        <v/>
      </c>
      <c r="E3401">
        <f>IF(B3401="","",IF(INPUT!$I$1="","",IF(C3401&lt;(INT(INPUT!$I$1)-INPUT!$I$2),"Off Meds",IF(C3401&lt;=(INT(INPUT!$I$1)+INPUT!$I$2),"Washout","On Meds"))))</f>
        <v/>
      </c>
      <c r="F3401">
        <f>IF(B3401="","",1.509*(LN(B3401)^1.084-5.381))</f>
        <v/>
      </c>
      <c r="G3401">
        <f>IF(F3401="","",IF(F3401&lt;0,10*F3401^2,0))</f>
        <v/>
      </c>
      <c r="H3401">
        <f>IF(F3401="","",IF(F3401&gt;0,10*F3401^2,0))</f>
        <v/>
      </c>
    </row>
    <row r="3402">
      <c r="A3402">
        <f>Input!A3402</f>
        <v/>
      </c>
      <c r="B3402">
        <f>IF(ISNUMBER(Input!B3402),IF(AND(Input!B3402&gt;=20,Input!B3402&lt;=700),Input!B3402,""),"")</f>
        <v/>
      </c>
      <c r="C3402">
        <f>IF(B3402="","",INT(A3402))</f>
        <v/>
      </c>
      <c r="D3402">
        <f>IF(B3402="","",HOUR(A3402))</f>
        <v/>
      </c>
      <c r="E3402">
        <f>IF(B3402="","",IF(INPUT!$I$1="","",IF(C3402&lt;(INT(INPUT!$I$1)-INPUT!$I$2),"Off Meds",IF(C3402&lt;=(INT(INPUT!$I$1)+INPUT!$I$2),"Washout","On Meds"))))</f>
        <v/>
      </c>
      <c r="F3402">
        <f>IF(B3402="","",1.509*(LN(B3402)^1.084-5.381))</f>
        <v/>
      </c>
      <c r="G3402">
        <f>IF(F3402="","",IF(F3402&lt;0,10*F3402^2,0))</f>
        <v/>
      </c>
      <c r="H3402">
        <f>IF(F3402="","",IF(F3402&gt;0,10*F3402^2,0))</f>
        <v/>
      </c>
    </row>
    <row r="3403">
      <c r="A3403">
        <f>Input!A3403</f>
        <v/>
      </c>
      <c r="B3403">
        <f>IF(ISNUMBER(Input!B3403),IF(AND(Input!B3403&gt;=20,Input!B3403&lt;=700),Input!B3403,""),"")</f>
        <v/>
      </c>
      <c r="C3403">
        <f>IF(B3403="","",INT(A3403))</f>
        <v/>
      </c>
      <c r="D3403">
        <f>IF(B3403="","",HOUR(A3403))</f>
        <v/>
      </c>
      <c r="E3403">
        <f>IF(B3403="","",IF(INPUT!$I$1="","",IF(C3403&lt;(INT(INPUT!$I$1)-INPUT!$I$2),"Off Meds",IF(C3403&lt;=(INT(INPUT!$I$1)+INPUT!$I$2),"Washout","On Meds"))))</f>
        <v/>
      </c>
      <c r="F3403">
        <f>IF(B3403="","",1.509*(LN(B3403)^1.084-5.381))</f>
        <v/>
      </c>
      <c r="G3403">
        <f>IF(F3403="","",IF(F3403&lt;0,10*F3403^2,0))</f>
        <v/>
      </c>
      <c r="H3403">
        <f>IF(F3403="","",IF(F3403&gt;0,10*F3403^2,0))</f>
        <v/>
      </c>
    </row>
    <row r="3404">
      <c r="A3404">
        <f>Input!A3404</f>
        <v/>
      </c>
      <c r="B3404">
        <f>IF(ISNUMBER(Input!B3404),IF(AND(Input!B3404&gt;=20,Input!B3404&lt;=700),Input!B3404,""),"")</f>
        <v/>
      </c>
      <c r="C3404">
        <f>IF(B3404="","",INT(A3404))</f>
        <v/>
      </c>
      <c r="D3404">
        <f>IF(B3404="","",HOUR(A3404))</f>
        <v/>
      </c>
      <c r="E3404">
        <f>IF(B3404="","",IF(INPUT!$I$1="","",IF(C3404&lt;(INT(INPUT!$I$1)-INPUT!$I$2),"Off Meds",IF(C3404&lt;=(INT(INPUT!$I$1)+INPUT!$I$2),"Washout","On Meds"))))</f>
        <v/>
      </c>
      <c r="F3404">
        <f>IF(B3404="","",1.509*(LN(B3404)^1.084-5.381))</f>
        <v/>
      </c>
      <c r="G3404">
        <f>IF(F3404="","",IF(F3404&lt;0,10*F3404^2,0))</f>
        <v/>
      </c>
      <c r="H3404">
        <f>IF(F3404="","",IF(F3404&gt;0,10*F3404^2,0))</f>
        <v/>
      </c>
    </row>
    <row r="3405">
      <c r="A3405">
        <f>Input!A3405</f>
        <v/>
      </c>
      <c r="B3405">
        <f>IF(ISNUMBER(Input!B3405),IF(AND(Input!B3405&gt;=20,Input!B3405&lt;=700),Input!B3405,""),"")</f>
        <v/>
      </c>
      <c r="C3405">
        <f>IF(B3405="","",INT(A3405))</f>
        <v/>
      </c>
      <c r="D3405">
        <f>IF(B3405="","",HOUR(A3405))</f>
        <v/>
      </c>
      <c r="E3405">
        <f>IF(B3405="","",IF(INPUT!$I$1="","",IF(C3405&lt;(INT(INPUT!$I$1)-INPUT!$I$2),"Off Meds",IF(C3405&lt;=(INT(INPUT!$I$1)+INPUT!$I$2),"Washout","On Meds"))))</f>
        <v/>
      </c>
      <c r="F3405">
        <f>IF(B3405="","",1.509*(LN(B3405)^1.084-5.381))</f>
        <v/>
      </c>
      <c r="G3405">
        <f>IF(F3405="","",IF(F3405&lt;0,10*F3405^2,0))</f>
        <v/>
      </c>
      <c r="H3405">
        <f>IF(F3405="","",IF(F3405&gt;0,10*F3405^2,0))</f>
        <v/>
      </c>
    </row>
    <row r="3406">
      <c r="A3406">
        <f>Input!A3406</f>
        <v/>
      </c>
      <c r="B3406">
        <f>IF(ISNUMBER(Input!B3406),IF(AND(Input!B3406&gt;=20,Input!B3406&lt;=700),Input!B3406,""),"")</f>
        <v/>
      </c>
      <c r="C3406">
        <f>IF(B3406="","",INT(A3406))</f>
        <v/>
      </c>
      <c r="D3406">
        <f>IF(B3406="","",HOUR(A3406))</f>
        <v/>
      </c>
      <c r="E3406">
        <f>IF(B3406="","",IF(INPUT!$I$1="","",IF(C3406&lt;(INT(INPUT!$I$1)-INPUT!$I$2),"Off Meds",IF(C3406&lt;=(INT(INPUT!$I$1)+INPUT!$I$2),"Washout","On Meds"))))</f>
        <v/>
      </c>
      <c r="F3406">
        <f>IF(B3406="","",1.509*(LN(B3406)^1.084-5.381))</f>
        <v/>
      </c>
      <c r="G3406">
        <f>IF(F3406="","",IF(F3406&lt;0,10*F3406^2,0))</f>
        <v/>
      </c>
      <c r="H3406">
        <f>IF(F3406="","",IF(F3406&gt;0,10*F3406^2,0))</f>
        <v/>
      </c>
    </row>
    <row r="3407">
      <c r="A3407">
        <f>Input!A3407</f>
        <v/>
      </c>
      <c r="B3407">
        <f>IF(ISNUMBER(Input!B3407),IF(AND(Input!B3407&gt;=20,Input!B3407&lt;=700),Input!B3407,""),"")</f>
        <v/>
      </c>
      <c r="C3407">
        <f>IF(B3407="","",INT(A3407))</f>
        <v/>
      </c>
      <c r="D3407">
        <f>IF(B3407="","",HOUR(A3407))</f>
        <v/>
      </c>
      <c r="E3407">
        <f>IF(B3407="","",IF(INPUT!$I$1="","",IF(C3407&lt;(INT(INPUT!$I$1)-INPUT!$I$2),"Off Meds",IF(C3407&lt;=(INT(INPUT!$I$1)+INPUT!$I$2),"Washout","On Meds"))))</f>
        <v/>
      </c>
      <c r="F3407">
        <f>IF(B3407="","",1.509*(LN(B3407)^1.084-5.381))</f>
        <v/>
      </c>
      <c r="G3407">
        <f>IF(F3407="","",IF(F3407&lt;0,10*F3407^2,0))</f>
        <v/>
      </c>
      <c r="H3407">
        <f>IF(F3407="","",IF(F3407&gt;0,10*F3407^2,0))</f>
        <v/>
      </c>
    </row>
    <row r="3408">
      <c r="A3408">
        <f>Input!A3408</f>
        <v/>
      </c>
      <c r="B3408">
        <f>IF(ISNUMBER(Input!B3408),IF(AND(Input!B3408&gt;=20,Input!B3408&lt;=700),Input!B3408,""),"")</f>
        <v/>
      </c>
      <c r="C3408">
        <f>IF(B3408="","",INT(A3408))</f>
        <v/>
      </c>
      <c r="D3408">
        <f>IF(B3408="","",HOUR(A3408))</f>
        <v/>
      </c>
      <c r="E3408">
        <f>IF(B3408="","",IF(INPUT!$I$1="","",IF(C3408&lt;(INT(INPUT!$I$1)-INPUT!$I$2),"Off Meds",IF(C3408&lt;=(INT(INPUT!$I$1)+INPUT!$I$2),"Washout","On Meds"))))</f>
        <v/>
      </c>
      <c r="F3408">
        <f>IF(B3408="","",1.509*(LN(B3408)^1.084-5.381))</f>
        <v/>
      </c>
      <c r="G3408">
        <f>IF(F3408="","",IF(F3408&lt;0,10*F3408^2,0))</f>
        <v/>
      </c>
      <c r="H3408">
        <f>IF(F3408="","",IF(F3408&gt;0,10*F3408^2,0))</f>
        <v/>
      </c>
    </row>
    <row r="3409">
      <c r="A3409">
        <f>Input!A3409</f>
        <v/>
      </c>
      <c r="B3409">
        <f>IF(ISNUMBER(Input!B3409),IF(AND(Input!B3409&gt;=20,Input!B3409&lt;=700),Input!B3409,""),"")</f>
        <v/>
      </c>
      <c r="C3409">
        <f>IF(B3409="","",INT(A3409))</f>
        <v/>
      </c>
      <c r="D3409">
        <f>IF(B3409="","",HOUR(A3409))</f>
        <v/>
      </c>
      <c r="E3409">
        <f>IF(B3409="","",IF(INPUT!$I$1="","",IF(C3409&lt;(INT(INPUT!$I$1)-INPUT!$I$2),"Off Meds",IF(C3409&lt;=(INT(INPUT!$I$1)+INPUT!$I$2),"Washout","On Meds"))))</f>
        <v/>
      </c>
      <c r="F3409">
        <f>IF(B3409="","",1.509*(LN(B3409)^1.084-5.381))</f>
        <v/>
      </c>
      <c r="G3409">
        <f>IF(F3409="","",IF(F3409&lt;0,10*F3409^2,0))</f>
        <v/>
      </c>
      <c r="H3409">
        <f>IF(F3409="","",IF(F3409&gt;0,10*F3409^2,0))</f>
        <v/>
      </c>
    </row>
    <row r="3410">
      <c r="A3410">
        <f>Input!A3410</f>
        <v/>
      </c>
      <c r="B3410">
        <f>IF(ISNUMBER(Input!B3410),IF(AND(Input!B3410&gt;=20,Input!B3410&lt;=700),Input!B3410,""),"")</f>
        <v/>
      </c>
      <c r="C3410">
        <f>IF(B3410="","",INT(A3410))</f>
        <v/>
      </c>
      <c r="D3410">
        <f>IF(B3410="","",HOUR(A3410))</f>
        <v/>
      </c>
      <c r="E3410">
        <f>IF(B3410="","",IF(INPUT!$I$1="","",IF(C3410&lt;(INT(INPUT!$I$1)-INPUT!$I$2),"Off Meds",IF(C3410&lt;=(INT(INPUT!$I$1)+INPUT!$I$2),"Washout","On Meds"))))</f>
        <v/>
      </c>
      <c r="F3410">
        <f>IF(B3410="","",1.509*(LN(B3410)^1.084-5.381))</f>
        <v/>
      </c>
      <c r="G3410">
        <f>IF(F3410="","",IF(F3410&lt;0,10*F3410^2,0))</f>
        <v/>
      </c>
      <c r="H3410">
        <f>IF(F3410="","",IF(F3410&gt;0,10*F3410^2,0))</f>
        <v/>
      </c>
    </row>
    <row r="3411">
      <c r="A3411">
        <f>Input!A3411</f>
        <v/>
      </c>
      <c r="B3411">
        <f>IF(ISNUMBER(Input!B3411),IF(AND(Input!B3411&gt;=20,Input!B3411&lt;=700),Input!B3411,""),"")</f>
        <v/>
      </c>
      <c r="C3411">
        <f>IF(B3411="","",INT(A3411))</f>
        <v/>
      </c>
      <c r="D3411">
        <f>IF(B3411="","",HOUR(A3411))</f>
        <v/>
      </c>
      <c r="E3411">
        <f>IF(B3411="","",IF(INPUT!$I$1="","",IF(C3411&lt;(INT(INPUT!$I$1)-INPUT!$I$2),"Off Meds",IF(C3411&lt;=(INT(INPUT!$I$1)+INPUT!$I$2),"Washout","On Meds"))))</f>
        <v/>
      </c>
      <c r="F3411">
        <f>IF(B3411="","",1.509*(LN(B3411)^1.084-5.381))</f>
        <v/>
      </c>
      <c r="G3411">
        <f>IF(F3411="","",IF(F3411&lt;0,10*F3411^2,0))</f>
        <v/>
      </c>
      <c r="H3411">
        <f>IF(F3411="","",IF(F3411&gt;0,10*F3411^2,0))</f>
        <v/>
      </c>
    </row>
    <row r="3412">
      <c r="A3412">
        <f>Input!A3412</f>
        <v/>
      </c>
      <c r="B3412">
        <f>IF(ISNUMBER(Input!B3412),IF(AND(Input!B3412&gt;=20,Input!B3412&lt;=700),Input!B3412,""),"")</f>
        <v/>
      </c>
      <c r="C3412">
        <f>IF(B3412="","",INT(A3412))</f>
        <v/>
      </c>
      <c r="D3412">
        <f>IF(B3412="","",HOUR(A3412))</f>
        <v/>
      </c>
      <c r="E3412">
        <f>IF(B3412="","",IF(INPUT!$I$1="","",IF(C3412&lt;(INT(INPUT!$I$1)-INPUT!$I$2),"Off Meds",IF(C3412&lt;=(INT(INPUT!$I$1)+INPUT!$I$2),"Washout","On Meds"))))</f>
        <v/>
      </c>
      <c r="F3412">
        <f>IF(B3412="","",1.509*(LN(B3412)^1.084-5.381))</f>
        <v/>
      </c>
      <c r="G3412">
        <f>IF(F3412="","",IF(F3412&lt;0,10*F3412^2,0))</f>
        <v/>
      </c>
      <c r="H3412">
        <f>IF(F3412="","",IF(F3412&gt;0,10*F3412^2,0))</f>
        <v/>
      </c>
    </row>
    <row r="3413">
      <c r="A3413">
        <f>Input!A3413</f>
        <v/>
      </c>
      <c r="B3413">
        <f>IF(ISNUMBER(Input!B3413),IF(AND(Input!B3413&gt;=20,Input!B3413&lt;=700),Input!B3413,""),"")</f>
        <v/>
      </c>
      <c r="C3413">
        <f>IF(B3413="","",INT(A3413))</f>
        <v/>
      </c>
      <c r="D3413">
        <f>IF(B3413="","",HOUR(A3413))</f>
        <v/>
      </c>
      <c r="E3413">
        <f>IF(B3413="","",IF(INPUT!$I$1="","",IF(C3413&lt;(INT(INPUT!$I$1)-INPUT!$I$2),"Off Meds",IF(C3413&lt;=(INT(INPUT!$I$1)+INPUT!$I$2),"Washout","On Meds"))))</f>
        <v/>
      </c>
      <c r="F3413">
        <f>IF(B3413="","",1.509*(LN(B3413)^1.084-5.381))</f>
        <v/>
      </c>
      <c r="G3413">
        <f>IF(F3413="","",IF(F3413&lt;0,10*F3413^2,0))</f>
        <v/>
      </c>
      <c r="H3413">
        <f>IF(F3413="","",IF(F3413&gt;0,10*F3413^2,0))</f>
        <v/>
      </c>
    </row>
    <row r="3414">
      <c r="A3414">
        <f>Input!A3414</f>
        <v/>
      </c>
      <c r="B3414">
        <f>IF(ISNUMBER(Input!B3414),IF(AND(Input!B3414&gt;=20,Input!B3414&lt;=700),Input!B3414,""),"")</f>
        <v/>
      </c>
      <c r="C3414">
        <f>IF(B3414="","",INT(A3414))</f>
        <v/>
      </c>
      <c r="D3414">
        <f>IF(B3414="","",HOUR(A3414))</f>
        <v/>
      </c>
      <c r="E3414">
        <f>IF(B3414="","",IF(INPUT!$I$1="","",IF(C3414&lt;(INT(INPUT!$I$1)-INPUT!$I$2),"Off Meds",IF(C3414&lt;=(INT(INPUT!$I$1)+INPUT!$I$2),"Washout","On Meds"))))</f>
        <v/>
      </c>
      <c r="F3414">
        <f>IF(B3414="","",1.509*(LN(B3414)^1.084-5.381))</f>
        <v/>
      </c>
      <c r="G3414">
        <f>IF(F3414="","",IF(F3414&lt;0,10*F3414^2,0))</f>
        <v/>
      </c>
      <c r="H3414">
        <f>IF(F3414="","",IF(F3414&gt;0,10*F3414^2,0))</f>
        <v/>
      </c>
    </row>
    <row r="3415">
      <c r="A3415">
        <f>Input!A3415</f>
        <v/>
      </c>
      <c r="B3415">
        <f>IF(ISNUMBER(Input!B3415),IF(AND(Input!B3415&gt;=20,Input!B3415&lt;=700),Input!B3415,""),"")</f>
        <v/>
      </c>
      <c r="C3415">
        <f>IF(B3415="","",INT(A3415))</f>
        <v/>
      </c>
      <c r="D3415">
        <f>IF(B3415="","",HOUR(A3415))</f>
        <v/>
      </c>
      <c r="E3415">
        <f>IF(B3415="","",IF(INPUT!$I$1="","",IF(C3415&lt;(INT(INPUT!$I$1)-INPUT!$I$2),"Off Meds",IF(C3415&lt;=(INT(INPUT!$I$1)+INPUT!$I$2),"Washout","On Meds"))))</f>
        <v/>
      </c>
      <c r="F3415">
        <f>IF(B3415="","",1.509*(LN(B3415)^1.084-5.381))</f>
        <v/>
      </c>
      <c r="G3415">
        <f>IF(F3415="","",IF(F3415&lt;0,10*F3415^2,0))</f>
        <v/>
      </c>
      <c r="H3415">
        <f>IF(F3415="","",IF(F3415&gt;0,10*F3415^2,0))</f>
        <v/>
      </c>
    </row>
    <row r="3416">
      <c r="A3416">
        <f>Input!A3416</f>
        <v/>
      </c>
      <c r="B3416">
        <f>IF(ISNUMBER(Input!B3416),IF(AND(Input!B3416&gt;=20,Input!B3416&lt;=700),Input!B3416,""),"")</f>
        <v/>
      </c>
      <c r="C3416">
        <f>IF(B3416="","",INT(A3416))</f>
        <v/>
      </c>
      <c r="D3416">
        <f>IF(B3416="","",HOUR(A3416))</f>
        <v/>
      </c>
      <c r="E3416">
        <f>IF(B3416="","",IF(INPUT!$I$1="","",IF(C3416&lt;(INT(INPUT!$I$1)-INPUT!$I$2),"Off Meds",IF(C3416&lt;=(INT(INPUT!$I$1)+INPUT!$I$2),"Washout","On Meds"))))</f>
        <v/>
      </c>
      <c r="F3416">
        <f>IF(B3416="","",1.509*(LN(B3416)^1.084-5.381))</f>
        <v/>
      </c>
      <c r="G3416">
        <f>IF(F3416="","",IF(F3416&lt;0,10*F3416^2,0))</f>
        <v/>
      </c>
      <c r="H3416">
        <f>IF(F3416="","",IF(F3416&gt;0,10*F3416^2,0))</f>
        <v/>
      </c>
    </row>
    <row r="3417">
      <c r="A3417">
        <f>Input!A3417</f>
        <v/>
      </c>
      <c r="B3417">
        <f>IF(ISNUMBER(Input!B3417),IF(AND(Input!B3417&gt;=20,Input!B3417&lt;=700),Input!B3417,""),"")</f>
        <v/>
      </c>
      <c r="C3417">
        <f>IF(B3417="","",INT(A3417))</f>
        <v/>
      </c>
      <c r="D3417">
        <f>IF(B3417="","",HOUR(A3417))</f>
        <v/>
      </c>
      <c r="E3417">
        <f>IF(B3417="","",IF(INPUT!$I$1="","",IF(C3417&lt;(INT(INPUT!$I$1)-INPUT!$I$2),"Off Meds",IF(C3417&lt;=(INT(INPUT!$I$1)+INPUT!$I$2),"Washout","On Meds"))))</f>
        <v/>
      </c>
      <c r="F3417">
        <f>IF(B3417="","",1.509*(LN(B3417)^1.084-5.381))</f>
        <v/>
      </c>
      <c r="G3417">
        <f>IF(F3417="","",IF(F3417&lt;0,10*F3417^2,0))</f>
        <v/>
      </c>
      <c r="H3417">
        <f>IF(F3417="","",IF(F3417&gt;0,10*F3417^2,0))</f>
        <v/>
      </c>
    </row>
    <row r="3418">
      <c r="A3418">
        <f>Input!A3418</f>
        <v/>
      </c>
      <c r="B3418">
        <f>IF(ISNUMBER(Input!B3418),IF(AND(Input!B3418&gt;=20,Input!B3418&lt;=700),Input!B3418,""),"")</f>
        <v/>
      </c>
      <c r="C3418">
        <f>IF(B3418="","",INT(A3418))</f>
        <v/>
      </c>
      <c r="D3418">
        <f>IF(B3418="","",HOUR(A3418))</f>
        <v/>
      </c>
      <c r="E3418">
        <f>IF(B3418="","",IF(INPUT!$I$1="","",IF(C3418&lt;(INT(INPUT!$I$1)-INPUT!$I$2),"Off Meds",IF(C3418&lt;=(INT(INPUT!$I$1)+INPUT!$I$2),"Washout","On Meds"))))</f>
        <v/>
      </c>
      <c r="F3418">
        <f>IF(B3418="","",1.509*(LN(B3418)^1.084-5.381))</f>
        <v/>
      </c>
      <c r="G3418">
        <f>IF(F3418="","",IF(F3418&lt;0,10*F3418^2,0))</f>
        <v/>
      </c>
      <c r="H3418">
        <f>IF(F3418="","",IF(F3418&gt;0,10*F3418^2,0))</f>
        <v/>
      </c>
    </row>
    <row r="3419">
      <c r="A3419">
        <f>Input!A3419</f>
        <v/>
      </c>
      <c r="B3419">
        <f>IF(ISNUMBER(Input!B3419),IF(AND(Input!B3419&gt;=20,Input!B3419&lt;=700),Input!B3419,""),"")</f>
        <v/>
      </c>
      <c r="C3419">
        <f>IF(B3419="","",INT(A3419))</f>
        <v/>
      </c>
      <c r="D3419">
        <f>IF(B3419="","",HOUR(A3419))</f>
        <v/>
      </c>
      <c r="E3419">
        <f>IF(B3419="","",IF(INPUT!$I$1="","",IF(C3419&lt;(INT(INPUT!$I$1)-INPUT!$I$2),"Off Meds",IF(C3419&lt;=(INT(INPUT!$I$1)+INPUT!$I$2),"Washout","On Meds"))))</f>
        <v/>
      </c>
      <c r="F3419">
        <f>IF(B3419="","",1.509*(LN(B3419)^1.084-5.381))</f>
        <v/>
      </c>
      <c r="G3419">
        <f>IF(F3419="","",IF(F3419&lt;0,10*F3419^2,0))</f>
        <v/>
      </c>
      <c r="H3419">
        <f>IF(F3419="","",IF(F3419&gt;0,10*F3419^2,0))</f>
        <v/>
      </c>
    </row>
    <row r="3420">
      <c r="A3420">
        <f>Input!A3420</f>
        <v/>
      </c>
      <c r="B3420">
        <f>IF(ISNUMBER(Input!B3420),IF(AND(Input!B3420&gt;=20,Input!B3420&lt;=700),Input!B3420,""),"")</f>
        <v/>
      </c>
      <c r="C3420">
        <f>IF(B3420="","",INT(A3420))</f>
        <v/>
      </c>
      <c r="D3420">
        <f>IF(B3420="","",HOUR(A3420))</f>
        <v/>
      </c>
      <c r="E3420">
        <f>IF(B3420="","",IF(INPUT!$I$1="","",IF(C3420&lt;(INT(INPUT!$I$1)-INPUT!$I$2),"Off Meds",IF(C3420&lt;=(INT(INPUT!$I$1)+INPUT!$I$2),"Washout","On Meds"))))</f>
        <v/>
      </c>
      <c r="F3420">
        <f>IF(B3420="","",1.509*(LN(B3420)^1.084-5.381))</f>
        <v/>
      </c>
      <c r="G3420">
        <f>IF(F3420="","",IF(F3420&lt;0,10*F3420^2,0))</f>
        <v/>
      </c>
      <c r="H3420">
        <f>IF(F3420="","",IF(F3420&gt;0,10*F3420^2,0))</f>
        <v/>
      </c>
    </row>
    <row r="3421">
      <c r="A3421">
        <f>Input!A3421</f>
        <v/>
      </c>
      <c r="B3421">
        <f>IF(ISNUMBER(Input!B3421),IF(AND(Input!B3421&gt;=20,Input!B3421&lt;=700),Input!B3421,""),"")</f>
        <v/>
      </c>
      <c r="C3421">
        <f>IF(B3421="","",INT(A3421))</f>
        <v/>
      </c>
      <c r="D3421">
        <f>IF(B3421="","",HOUR(A3421))</f>
        <v/>
      </c>
      <c r="E3421">
        <f>IF(B3421="","",IF(INPUT!$I$1="","",IF(C3421&lt;(INT(INPUT!$I$1)-INPUT!$I$2),"Off Meds",IF(C3421&lt;=(INT(INPUT!$I$1)+INPUT!$I$2),"Washout","On Meds"))))</f>
        <v/>
      </c>
      <c r="F3421">
        <f>IF(B3421="","",1.509*(LN(B3421)^1.084-5.381))</f>
        <v/>
      </c>
      <c r="G3421">
        <f>IF(F3421="","",IF(F3421&lt;0,10*F3421^2,0))</f>
        <v/>
      </c>
      <c r="H3421">
        <f>IF(F3421="","",IF(F3421&gt;0,10*F3421^2,0))</f>
        <v/>
      </c>
    </row>
    <row r="3422">
      <c r="A3422">
        <f>Input!A3422</f>
        <v/>
      </c>
      <c r="B3422">
        <f>IF(ISNUMBER(Input!B3422),IF(AND(Input!B3422&gt;=20,Input!B3422&lt;=700),Input!B3422,""),"")</f>
        <v/>
      </c>
      <c r="C3422">
        <f>IF(B3422="","",INT(A3422))</f>
        <v/>
      </c>
      <c r="D3422">
        <f>IF(B3422="","",HOUR(A3422))</f>
        <v/>
      </c>
      <c r="E3422">
        <f>IF(B3422="","",IF(INPUT!$I$1="","",IF(C3422&lt;(INT(INPUT!$I$1)-INPUT!$I$2),"Off Meds",IF(C3422&lt;=(INT(INPUT!$I$1)+INPUT!$I$2),"Washout","On Meds"))))</f>
        <v/>
      </c>
      <c r="F3422">
        <f>IF(B3422="","",1.509*(LN(B3422)^1.084-5.381))</f>
        <v/>
      </c>
      <c r="G3422">
        <f>IF(F3422="","",IF(F3422&lt;0,10*F3422^2,0))</f>
        <v/>
      </c>
      <c r="H3422">
        <f>IF(F3422="","",IF(F3422&gt;0,10*F3422^2,0))</f>
        <v/>
      </c>
    </row>
    <row r="3423">
      <c r="A3423">
        <f>Input!A3423</f>
        <v/>
      </c>
      <c r="B3423">
        <f>IF(ISNUMBER(Input!B3423),IF(AND(Input!B3423&gt;=20,Input!B3423&lt;=700),Input!B3423,""),"")</f>
        <v/>
      </c>
      <c r="C3423">
        <f>IF(B3423="","",INT(A3423))</f>
        <v/>
      </c>
      <c r="D3423">
        <f>IF(B3423="","",HOUR(A3423))</f>
        <v/>
      </c>
      <c r="E3423">
        <f>IF(B3423="","",IF(INPUT!$I$1="","",IF(C3423&lt;(INT(INPUT!$I$1)-INPUT!$I$2),"Off Meds",IF(C3423&lt;=(INT(INPUT!$I$1)+INPUT!$I$2),"Washout","On Meds"))))</f>
        <v/>
      </c>
      <c r="F3423">
        <f>IF(B3423="","",1.509*(LN(B3423)^1.084-5.381))</f>
        <v/>
      </c>
      <c r="G3423">
        <f>IF(F3423="","",IF(F3423&lt;0,10*F3423^2,0))</f>
        <v/>
      </c>
      <c r="H3423">
        <f>IF(F3423="","",IF(F3423&gt;0,10*F3423^2,0))</f>
        <v/>
      </c>
    </row>
    <row r="3424">
      <c r="A3424">
        <f>Input!A3424</f>
        <v/>
      </c>
      <c r="B3424">
        <f>IF(ISNUMBER(Input!B3424),IF(AND(Input!B3424&gt;=20,Input!B3424&lt;=700),Input!B3424,""),"")</f>
        <v/>
      </c>
      <c r="C3424">
        <f>IF(B3424="","",INT(A3424))</f>
        <v/>
      </c>
      <c r="D3424">
        <f>IF(B3424="","",HOUR(A3424))</f>
        <v/>
      </c>
      <c r="E3424">
        <f>IF(B3424="","",IF(INPUT!$I$1="","",IF(C3424&lt;(INT(INPUT!$I$1)-INPUT!$I$2),"Off Meds",IF(C3424&lt;=(INT(INPUT!$I$1)+INPUT!$I$2),"Washout","On Meds"))))</f>
        <v/>
      </c>
      <c r="F3424">
        <f>IF(B3424="","",1.509*(LN(B3424)^1.084-5.381))</f>
        <v/>
      </c>
      <c r="G3424">
        <f>IF(F3424="","",IF(F3424&lt;0,10*F3424^2,0))</f>
        <v/>
      </c>
      <c r="H3424">
        <f>IF(F3424="","",IF(F3424&gt;0,10*F3424^2,0))</f>
        <v/>
      </c>
    </row>
    <row r="3425">
      <c r="A3425">
        <f>Input!A3425</f>
        <v/>
      </c>
      <c r="B3425">
        <f>IF(ISNUMBER(Input!B3425),IF(AND(Input!B3425&gt;=20,Input!B3425&lt;=700),Input!B3425,""),"")</f>
        <v/>
      </c>
      <c r="C3425">
        <f>IF(B3425="","",INT(A3425))</f>
        <v/>
      </c>
      <c r="D3425">
        <f>IF(B3425="","",HOUR(A3425))</f>
        <v/>
      </c>
      <c r="E3425">
        <f>IF(B3425="","",IF(INPUT!$I$1="","",IF(C3425&lt;(INT(INPUT!$I$1)-INPUT!$I$2),"Off Meds",IF(C3425&lt;=(INT(INPUT!$I$1)+INPUT!$I$2),"Washout","On Meds"))))</f>
        <v/>
      </c>
      <c r="F3425">
        <f>IF(B3425="","",1.509*(LN(B3425)^1.084-5.381))</f>
        <v/>
      </c>
      <c r="G3425">
        <f>IF(F3425="","",IF(F3425&lt;0,10*F3425^2,0))</f>
        <v/>
      </c>
      <c r="H3425">
        <f>IF(F3425="","",IF(F3425&gt;0,10*F3425^2,0))</f>
        <v/>
      </c>
    </row>
    <row r="3426">
      <c r="A3426">
        <f>Input!A3426</f>
        <v/>
      </c>
      <c r="B3426">
        <f>IF(ISNUMBER(Input!B3426),IF(AND(Input!B3426&gt;=20,Input!B3426&lt;=700),Input!B3426,""),"")</f>
        <v/>
      </c>
      <c r="C3426">
        <f>IF(B3426="","",INT(A3426))</f>
        <v/>
      </c>
      <c r="D3426">
        <f>IF(B3426="","",HOUR(A3426))</f>
        <v/>
      </c>
      <c r="E3426">
        <f>IF(B3426="","",IF(INPUT!$I$1="","",IF(C3426&lt;(INT(INPUT!$I$1)-INPUT!$I$2),"Off Meds",IF(C3426&lt;=(INT(INPUT!$I$1)+INPUT!$I$2),"Washout","On Meds"))))</f>
        <v/>
      </c>
      <c r="F3426">
        <f>IF(B3426="","",1.509*(LN(B3426)^1.084-5.381))</f>
        <v/>
      </c>
      <c r="G3426">
        <f>IF(F3426="","",IF(F3426&lt;0,10*F3426^2,0))</f>
        <v/>
      </c>
      <c r="H3426">
        <f>IF(F3426="","",IF(F3426&gt;0,10*F3426^2,0))</f>
        <v/>
      </c>
    </row>
    <row r="3427">
      <c r="A3427">
        <f>Input!A3427</f>
        <v/>
      </c>
      <c r="B3427">
        <f>IF(ISNUMBER(Input!B3427),IF(AND(Input!B3427&gt;=20,Input!B3427&lt;=700),Input!B3427,""),"")</f>
        <v/>
      </c>
      <c r="C3427">
        <f>IF(B3427="","",INT(A3427))</f>
        <v/>
      </c>
      <c r="D3427">
        <f>IF(B3427="","",HOUR(A3427))</f>
        <v/>
      </c>
      <c r="E3427">
        <f>IF(B3427="","",IF(INPUT!$I$1="","",IF(C3427&lt;(INT(INPUT!$I$1)-INPUT!$I$2),"Off Meds",IF(C3427&lt;=(INT(INPUT!$I$1)+INPUT!$I$2),"Washout","On Meds"))))</f>
        <v/>
      </c>
      <c r="F3427">
        <f>IF(B3427="","",1.509*(LN(B3427)^1.084-5.381))</f>
        <v/>
      </c>
      <c r="G3427">
        <f>IF(F3427="","",IF(F3427&lt;0,10*F3427^2,0))</f>
        <v/>
      </c>
      <c r="H3427">
        <f>IF(F3427="","",IF(F3427&gt;0,10*F3427^2,0))</f>
        <v/>
      </c>
    </row>
    <row r="3428">
      <c r="A3428">
        <f>Input!A3428</f>
        <v/>
      </c>
      <c r="B3428">
        <f>IF(ISNUMBER(Input!B3428),IF(AND(Input!B3428&gt;=20,Input!B3428&lt;=700),Input!B3428,""),"")</f>
        <v/>
      </c>
      <c r="C3428">
        <f>IF(B3428="","",INT(A3428))</f>
        <v/>
      </c>
      <c r="D3428">
        <f>IF(B3428="","",HOUR(A3428))</f>
        <v/>
      </c>
      <c r="E3428">
        <f>IF(B3428="","",IF(INPUT!$I$1="","",IF(C3428&lt;(INT(INPUT!$I$1)-INPUT!$I$2),"Off Meds",IF(C3428&lt;=(INT(INPUT!$I$1)+INPUT!$I$2),"Washout","On Meds"))))</f>
        <v/>
      </c>
      <c r="F3428">
        <f>IF(B3428="","",1.509*(LN(B3428)^1.084-5.381))</f>
        <v/>
      </c>
      <c r="G3428">
        <f>IF(F3428="","",IF(F3428&lt;0,10*F3428^2,0))</f>
        <v/>
      </c>
      <c r="H3428">
        <f>IF(F3428="","",IF(F3428&gt;0,10*F3428^2,0))</f>
        <v/>
      </c>
    </row>
    <row r="3429">
      <c r="A3429">
        <f>Input!A3429</f>
        <v/>
      </c>
      <c r="B3429">
        <f>IF(ISNUMBER(Input!B3429),IF(AND(Input!B3429&gt;=20,Input!B3429&lt;=700),Input!B3429,""),"")</f>
        <v/>
      </c>
      <c r="C3429">
        <f>IF(B3429="","",INT(A3429))</f>
        <v/>
      </c>
      <c r="D3429">
        <f>IF(B3429="","",HOUR(A3429))</f>
        <v/>
      </c>
      <c r="E3429">
        <f>IF(B3429="","",IF(INPUT!$I$1="","",IF(C3429&lt;(INT(INPUT!$I$1)-INPUT!$I$2),"Off Meds",IF(C3429&lt;=(INT(INPUT!$I$1)+INPUT!$I$2),"Washout","On Meds"))))</f>
        <v/>
      </c>
      <c r="F3429">
        <f>IF(B3429="","",1.509*(LN(B3429)^1.084-5.381))</f>
        <v/>
      </c>
      <c r="G3429">
        <f>IF(F3429="","",IF(F3429&lt;0,10*F3429^2,0))</f>
        <v/>
      </c>
      <c r="H3429">
        <f>IF(F3429="","",IF(F3429&gt;0,10*F3429^2,0))</f>
        <v/>
      </c>
    </row>
    <row r="3430">
      <c r="A3430">
        <f>Input!A3430</f>
        <v/>
      </c>
      <c r="B3430">
        <f>IF(ISNUMBER(Input!B3430),IF(AND(Input!B3430&gt;=20,Input!B3430&lt;=700),Input!B3430,""),"")</f>
        <v/>
      </c>
      <c r="C3430">
        <f>IF(B3430="","",INT(A3430))</f>
        <v/>
      </c>
      <c r="D3430">
        <f>IF(B3430="","",HOUR(A3430))</f>
        <v/>
      </c>
      <c r="E3430">
        <f>IF(B3430="","",IF(INPUT!$I$1="","",IF(C3430&lt;(INT(INPUT!$I$1)-INPUT!$I$2),"Off Meds",IF(C3430&lt;=(INT(INPUT!$I$1)+INPUT!$I$2),"Washout","On Meds"))))</f>
        <v/>
      </c>
      <c r="F3430">
        <f>IF(B3430="","",1.509*(LN(B3430)^1.084-5.381))</f>
        <v/>
      </c>
      <c r="G3430">
        <f>IF(F3430="","",IF(F3430&lt;0,10*F3430^2,0))</f>
        <v/>
      </c>
      <c r="H3430">
        <f>IF(F3430="","",IF(F3430&gt;0,10*F3430^2,0))</f>
        <v/>
      </c>
    </row>
    <row r="3431">
      <c r="A3431">
        <f>Input!A3431</f>
        <v/>
      </c>
      <c r="B3431">
        <f>IF(ISNUMBER(Input!B3431),IF(AND(Input!B3431&gt;=20,Input!B3431&lt;=700),Input!B3431,""),"")</f>
        <v/>
      </c>
      <c r="C3431">
        <f>IF(B3431="","",INT(A3431))</f>
        <v/>
      </c>
      <c r="D3431">
        <f>IF(B3431="","",HOUR(A3431))</f>
        <v/>
      </c>
      <c r="E3431">
        <f>IF(B3431="","",IF(INPUT!$I$1="","",IF(C3431&lt;(INT(INPUT!$I$1)-INPUT!$I$2),"Off Meds",IF(C3431&lt;=(INT(INPUT!$I$1)+INPUT!$I$2),"Washout","On Meds"))))</f>
        <v/>
      </c>
      <c r="F3431">
        <f>IF(B3431="","",1.509*(LN(B3431)^1.084-5.381))</f>
        <v/>
      </c>
      <c r="G3431">
        <f>IF(F3431="","",IF(F3431&lt;0,10*F3431^2,0))</f>
        <v/>
      </c>
      <c r="H3431">
        <f>IF(F3431="","",IF(F3431&gt;0,10*F3431^2,0))</f>
        <v/>
      </c>
    </row>
    <row r="3432">
      <c r="A3432">
        <f>Input!A3432</f>
        <v/>
      </c>
      <c r="B3432">
        <f>IF(ISNUMBER(Input!B3432),IF(AND(Input!B3432&gt;=20,Input!B3432&lt;=700),Input!B3432,""),"")</f>
        <v/>
      </c>
      <c r="C3432">
        <f>IF(B3432="","",INT(A3432))</f>
        <v/>
      </c>
      <c r="D3432">
        <f>IF(B3432="","",HOUR(A3432))</f>
        <v/>
      </c>
      <c r="E3432">
        <f>IF(B3432="","",IF(INPUT!$I$1="","",IF(C3432&lt;(INT(INPUT!$I$1)-INPUT!$I$2),"Off Meds",IF(C3432&lt;=(INT(INPUT!$I$1)+INPUT!$I$2),"Washout","On Meds"))))</f>
        <v/>
      </c>
      <c r="F3432">
        <f>IF(B3432="","",1.509*(LN(B3432)^1.084-5.381))</f>
        <v/>
      </c>
      <c r="G3432">
        <f>IF(F3432="","",IF(F3432&lt;0,10*F3432^2,0))</f>
        <v/>
      </c>
      <c r="H3432">
        <f>IF(F3432="","",IF(F3432&gt;0,10*F3432^2,0))</f>
        <v/>
      </c>
    </row>
    <row r="3433">
      <c r="A3433">
        <f>Input!A3433</f>
        <v/>
      </c>
      <c r="B3433">
        <f>IF(ISNUMBER(Input!B3433),IF(AND(Input!B3433&gt;=20,Input!B3433&lt;=700),Input!B3433,""),"")</f>
        <v/>
      </c>
      <c r="C3433">
        <f>IF(B3433="","",INT(A3433))</f>
        <v/>
      </c>
      <c r="D3433">
        <f>IF(B3433="","",HOUR(A3433))</f>
        <v/>
      </c>
      <c r="E3433">
        <f>IF(B3433="","",IF(INPUT!$I$1="","",IF(C3433&lt;(INT(INPUT!$I$1)-INPUT!$I$2),"Off Meds",IF(C3433&lt;=(INT(INPUT!$I$1)+INPUT!$I$2),"Washout","On Meds"))))</f>
        <v/>
      </c>
      <c r="F3433">
        <f>IF(B3433="","",1.509*(LN(B3433)^1.084-5.381))</f>
        <v/>
      </c>
      <c r="G3433">
        <f>IF(F3433="","",IF(F3433&lt;0,10*F3433^2,0))</f>
        <v/>
      </c>
      <c r="H3433">
        <f>IF(F3433="","",IF(F3433&gt;0,10*F3433^2,0))</f>
        <v/>
      </c>
    </row>
    <row r="3434">
      <c r="A3434">
        <f>Input!A3434</f>
        <v/>
      </c>
      <c r="B3434">
        <f>IF(ISNUMBER(Input!B3434),IF(AND(Input!B3434&gt;=20,Input!B3434&lt;=700),Input!B3434,""),"")</f>
        <v/>
      </c>
      <c r="C3434">
        <f>IF(B3434="","",INT(A3434))</f>
        <v/>
      </c>
      <c r="D3434">
        <f>IF(B3434="","",HOUR(A3434))</f>
        <v/>
      </c>
      <c r="E3434">
        <f>IF(B3434="","",IF(INPUT!$I$1="","",IF(C3434&lt;(INT(INPUT!$I$1)-INPUT!$I$2),"Off Meds",IF(C3434&lt;=(INT(INPUT!$I$1)+INPUT!$I$2),"Washout","On Meds"))))</f>
        <v/>
      </c>
      <c r="F3434">
        <f>IF(B3434="","",1.509*(LN(B3434)^1.084-5.381))</f>
        <v/>
      </c>
      <c r="G3434">
        <f>IF(F3434="","",IF(F3434&lt;0,10*F3434^2,0))</f>
        <v/>
      </c>
      <c r="H3434">
        <f>IF(F3434="","",IF(F3434&gt;0,10*F3434^2,0))</f>
        <v/>
      </c>
    </row>
    <row r="3435">
      <c r="A3435">
        <f>Input!A3435</f>
        <v/>
      </c>
      <c r="B3435">
        <f>IF(ISNUMBER(Input!B3435),IF(AND(Input!B3435&gt;=20,Input!B3435&lt;=700),Input!B3435,""),"")</f>
        <v/>
      </c>
      <c r="C3435">
        <f>IF(B3435="","",INT(A3435))</f>
        <v/>
      </c>
      <c r="D3435">
        <f>IF(B3435="","",HOUR(A3435))</f>
        <v/>
      </c>
      <c r="E3435">
        <f>IF(B3435="","",IF(INPUT!$I$1="","",IF(C3435&lt;(INT(INPUT!$I$1)-INPUT!$I$2),"Off Meds",IF(C3435&lt;=(INT(INPUT!$I$1)+INPUT!$I$2),"Washout","On Meds"))))</f>
        <v/>
      </c>
      <c r="F3435">
        <f>IF(B3435="","",1.509*(LN(B3435)^1.084-5.381))</f>
        <v/>
      </c>
      <c r="G3435">
        <f>IF(F3435="","",IF(F3435&lt;0,10*F3435^2,0))</f>
        <v/>
      </c>
      <c r="H3435">
        <f>IF(F3435="","",IF(F3435&gt;0,10*F3435^2,0))</f>
        <v/>
      </c>
    </row>
    <row r="3436">
      <c r="A3436">
        <f>Input!A3436</f>
        <v/>
      </c>
      <c r="B3436">
        <f>IF(ISNUMBER(Input!B3436),IF(AND(Input!B3436&gt;=20,Input!B3436&lt;=700),Input!B3436,""),"")</f>
        <v/>
      </c>
      <c r="C3436">
        <f>IF(B3436="","",INT(A3436))</f>
        <v/>
      </c>
      <c r="D3436">
        <f>IF(B3436="","",HOUR(A3436))</f>
        <v/>
      </c>
      <c r="E3436">
        <f>IF(B3436="","",IF(INPUT!$I$1="","",IF(C3436&lt;(INT(INPUT!$I$1)-INPUT!$I$2),"Off Meds",IF(C3436&lt;=(INT(INPUT!$I$1)+INPUT!$I$2),"Washout","On Meds"))))</f>
        <v/>
      </c>
      <c r="F3436">
        <f>IF(B3436="","",1.509*(LN(B3436)^1.084-5.381))</f>
        <v/>
      </c>
      <c r="G3436">
        <f>IF(F3436="","",IF(F3436&lt;0,10*F3436^2,0))</f>
        <v/>
      </c>
      <c r="H3436">
        <f>IF(F3436="","",IF(F3436&gt;0,10*F3436^2,0))</f>
        <v/>
      </c>
    </row>
    <row r="3437">
      <c r="A3437">
        <f>Input!A3437</f>
        <v/>
      </c>
      <c r="B3437">
        <f>IF(ISNUMBER(Input!B3437),IF(AND(Input!B3437&gt;=20,Input!B3437&lt;=700),Input!B3437,""),"")</f>
        <v/>
      </c>
      <c r="C3437">
        <f>IF(B3437="","",INT(A3437))</f>
        <v/>
      </c>
      <c r="D3437">
        <f>IF(B3437="","",HOUR(A3437))</f>
        <v/>
      </c>
      <c r="E3437">
        <f>IF(B3437="","",IF(INPUT!$I$1="","",IF(C3437&lt;(INT(INPUT!$I$1)-INPUT!$I$2),"Off Meds",IF(C3437&lt;=(INT(INPUT!$I$1)+INPUT!$I$2),"Washout","On Meds"))))</f>
        <v/>
      </c>
      <c r="F3437">
        <f>IF(B3437="","",1.509*(LN(B3437)^1.084-5.381))</f>
        <v/>
      </c>
      <c r="G3437">
        <f>IF(F3437="","",IF(F3437&lt;0,10*F3437^2,0))</f>
        <v/>
      </c>
      <c r="H3437">
        <f>IF(F3437="","",IF(F3437&gt;0,10*F3437^2,0))</f>
        <v/>
      </c>
    </row>
    <row r="3438">
      <c r="A3438">
        <f>Input!A3438</f>
        <v/>
      </c>
      <c r="B3438">
        <f>IF(ISNUMBER(Input!B3438),IF(AND(Input!B3438&gt;=20,Input!B3438&lt;=700),Input!B3438,""),"")</f>
        <v/>
      </c>
      <c r="C3438">
        <f>IF(B3438="","",INT(A3438))</f>
        <v/>
      </c>
      <c r="D3438">
        <f>IF(B3438="","",HOUR(A3438))</f>
        <v/>
      </c>
      <c r="E3438">
        <f>IF(B3438="","",IF(INPUT!$I$1="","",IF(C3438&lt;(INT(INPUT!$I$1)-INPUT!$I$2),"Off Meds",IF(C3438&lt;=(INT(INPUT!$I$1)+INPUT!$I$2),"Washout","On Meds"))))</f>
        <v/>
      </c>
      <c r="F3438">
        <f>IF(B3438="","",1.509*(LN(B3438)^1.084-5.381))</f>
        <v/>
      </c>
      <c r="G3438">
        <f>IF(F3438="","",IF(F3438&lt;0,10*F3438^2,0))</f>
        <v/>
      </c>
      <c r="H3438">
        <f>IF(F3438="","",IF(F3438&gt;0,10*F3438^2,0))</f>
        <v/>
      </c>
    </row>
    <row r="3439">
      <c r="A3439">
        <f>Input!A3439</f>
        <v/>
      </c>
      <c r="B3439">
        <f>IF(ISNUMBER(Input!B3439),IF(AND(Input!B3439&gt;=20,Input!B3439&lt;=700),Input!B3439,""),"")</f>
        <v/>
      </c>
      <c r="C3439">
        <f>IF(B3439="","",INT(A3439))</f>
        <v/>
      </c>
      <c r="D3439">
        <f>IF(B3439="","",HOUR(A3439))</f>
        <v/>
      </c>
      <c r="E3439">
        <f>IF(B3439="","",IF(INPUT!$I$1="","",IF(C3439&lt;(INT(INPUT!$I$1)-INPUT!$I$2),"Off Meds",IF(C3439&lt;=(INT(INPUT!$I$1)+INPUT!$I$2),"Washout","On Meds"))))</f>
        <v/>
      </c>
      <c r="F3439">
        <f>IF(B3439="","",1.509*(LN(B3439)^1.084-5.381))</f>
        <v/>
      </c>
      <c r="G3439">
        <f>IF(F3439="","",IF(F3439&lt;0,10*F3439^2,0))</f>
        <v/>
      </c>
      <c r="H3439">
        <f>IF(F3439="","",IF(F3439&gt;0,10*F3439^2,0))</f>
        <v/>
      </c>
    </row>
    <row r="3440">
      <c r="A3440">
        <f>Input!A3440</f>
        <v/>
      </c>
      <c r="B3440">
        <f>IF(ISNUMBER(Input!B3440),IF(AND(Input!B3440&gt;=20,Input!B3440&lt;=700),Input!B3440,""),"")</f>
        <v/>
      </c>
      <c r="C3440">
        <f>IF(B3440="","",INT(A3440))</f>
        <v/>
      </c>
      <c r="D3440">
        <f>IF(B3440="","",HOUR(A3440))</f>
        <v/>
      </c>
      <c r="E3440">
        <f>IF(B3440="","",IF(INPUT!$I$1="","",IF(C3440&lt;(INT(INPUT!$I$1)-INPUT!$I$2),"Off Meds",IF(C3440&lt;=(INT(INPUT!$I$1)+INPUT!$I$2),"Washout","On Meds"))))</f>
        <v/>
      </c>
      <c r="F3440">
        <f>IF(B3440="","",1.509*(LN(B3440)^1.084-5.381))</f>
        <v/>
      </c>
      <c r="G3440">
        <f>IF(F3440="","",IF(F3440&lt;0,10*F3440^2,0))</f>
        <v/>
      </c>
      <c r="H3440">
        <f>IF(F3440="","",IF(F3440&gt;0,10*F3440^2,0))</f>
        <v/>
      </c>
    </row>
    <row r="3441">
      <c r="A3441">
        <f>Input!A3441</f>
        <v/>
      </c>
      <c r="B3441">
        <f>IF(ISNUMBER(Input!B3441),IF(AND(Input!B3441&gt;=20,Input!B3441&lt;=700),Input!B3441,""),"")</f>
        <v/>
      </c>
      <c r="C3441">
        <f>IF(B3441="","",INT(A3441))</f>
        <v/>
      </c>
      <c r="D3441">
        <f>IF(B3441="","",HOUR(A3441))</f>
        <v/>
      </c>
      <c r="E3441">
        <f>IF(B3441="","",IF(INPUT!$I$1="","",IF(C3441&lt;(INT(INPUT!$I$1)-INPUT!$I$2),"Off Meds",IF(C3441&lt;=(INT(INPUT!$I$1)+INPUT!$I$2),"Washout","On Meds"))))</f>
        <v/>
      </c>
      <c r="F3441">
        <f>IF(B3441="","",1.509*(LN(B3441)^1.084-5.381))</f>
        <v/>
      </c>
      <c r="G3441">
        <f>IF(F3441="","",IF(F3441&lt;0,10*F3441^2,0))</f>
        <v/>
      </c>
      <c r="H3441">
        <f>IF(F3441="","",IF(F3441&gt;0,10*F3441^2,0))</f>
        <v/>
      </c>
    </row>
    <row r="3442">
      <c r="A3442">
        <f>Input!A3442</f>
        <v/>
      </c>
      <c r="B3442">
        <f>IF(ISNUMBER(Input!B3442),IF(AND(Input!B3442&gt;=20,Input!B3442&lt;=700),Input!B3442,""),"")</f>
        <v/>
      </c>
      <c r="C3442">
        <f>IF(B3442="","",INT(A3442))</f>
        <v/>
      </c>
      <c r="D3442">
        <f>IF(B3442="","",HOUR(A3442))</f>
        <v/>
      </c>
      <c r="E3442">
        <f>IF(B3442="","",IF(INPUT!$I$1="","",IF(C3442&lt;(INT(INPUT!$I$1)-INPUT!$I$2),"Off Meds",IF(C3442&lt;=(INT(INPUT!$I$1)+INPUT!$I$2),"Washout","On Meds"))))</f>
        <v/>
      </c>
      <c r="F3442">
        <f>IF(B3442="","",1.509*(LN(B3442)^1.084-5.381))</f>
        <v/>
      </c>
      <c r="G3442">
        <f>IF(F3442="","",IF(F3442&lt;0,10*F3442^2,0))</f>
        <v/>
      </c>
      <c r="H3442">
        <f>IF(F3442="","",IF(F3442&gt;0,10*F3442^2,0))</f>
        <v/>
      </c>
    </row>
    <row r="3443">
      <c r="A3443">
        <f>Input!A3443</f>
        <v/>
      </c>
      <c r="B3443">
        <f>IF(ISNUMBER(Input!B3443),IF(AND(Input!B3443&gt;=20,Input!B3443&lt;=700),Input!B3443,""),"")</f>
        <v/>
      </c>
      <c r="C3443">
        <f>IF(B3443="","",INT(A3443))</f>
        <v/>
      </c>
      <c r="D3443">
        <f>IF(B3443="","",HOUR(A3443))</f>
        <v/>
      </c>
      <c r="E3443">
        <f>IF(B3443="","",IF(INPUT!$I$1="","",IF(C3443&lt;(INT(INPUT!$I$1)-INPUT!$I$2),"Off Meds",IF(C3443&lt;=(INT(INPUT!$I$1)+INPUT!$I$2),"Washout","On Meds"))))</f>
        <v/>
      </c>
      <c r="F3443">
        <f>IF(B3443="","",1.509*(LN(B3443)^1.084-5.381))</f>
        <v/>
      </c>
      <c r="G3443">
        <f>IF(F3443="","",IF(F3443&lt;0,10*F3443^2,0))</f>
        <v/>
      </c>
      <c r="H3443">
        <f>IF(F3443="","",IF(F3443&gt;0,10*F3443^2,0))</f>
        <v/>
      </c>
    </row>
    <row r="3444">
      <c r="A3444">
        <f>Input!A3444</f>
        <v/>
      </c>
      <c r="B3444">
        <f>IF(ISNUMBER(Input!B3444),IF(AND(Input!B3444&gt;=20,Input!B3444&lt;=700),Input!B3444,""),"")</f>
        <v/>
      </c>
      <c r="C3444">
        <f>IF(B3444="","",INT(A3444))</f>
        <v/>
      </c>
      <c r="D3444">
        <f>IF(B3444="","",HOUR(A3444))</f>
        <v/>
      </c>
      <c r="E3444">
        <f>IF(B3444="","",IF(INPUT!$I$1="","",IF(C3444&lt;(INT(INPUT!$I$1)-INPUT!$I$2),"Off Meds",IF(C3444&lt;=(INT(INPUT!$I$1)+INPUT!$I$2),"Washout","On Meds"))))</f>
        <v/>
      </c>
      <c r="F3444">
        <f>IF(B3444="","",1.509*(LN(B3444)^1.084-5.381))</f>
        <v/>
      </c>
      <c r="G3444">
        <f>IF(F3444="","",IF(F3444&lt;0,10*F3444^2,0))</f>
        <v/>
      </c>
      <c r="H3444">
        <f>IF(F3444="","",IF(F3444&gt;0,10*F3444^2,0))</f>
        <v/>
      </c>
    </row>
    <row r="3445">
      <c r="A3445">
        <f>Input!A3445</f>
        <v/>
      </c>
      <c r="B3445">
        <f>IF(ISNUMBER(Input!B3445),IF(AND(Input!B3445&gt;=20,Input!B3445&lt;=700),Input!B3445,""),"")</f>
        <v/>
      </c>
      <c r="C3445">
        <f>IF(B3445="","",INT(A3445))</f>
        <v/>
      </c>
      <c r="D3445">
        <f>IF(B3445="","",HOUR(A3445))</f>
        <v/>
      </c>
      <c r="E3445">
        <f>IF(B3445="","",IF(INPUT!$I$1="","",IF(C3445&lt;(INT(INPUT!$I$1)-INPUT!$I$2),"Off Meds",IF(C3445&lt;=(INT(INPUT!$I$1)+INPUT!$I$2),"Washout","On Meds"))))</f>
        <v/>
      </c>
      <c r="F3445">
        <f>IF(B3445="","",1.509*(LN(B3445)^1.084-5.381))</f>
        <v/>
      </c>
      <c r="G3445">
        <f>IF(F3445="","",IF(F3445&lt;0,10*F3445^2,0))</f>
        <v/>
      </c>
      <c r="H3445">
        <f>IF(F3445="","",IF(F3445&gt;0,10*F3445^2,0))</f>
        <v/>
      </c>
    </row>
    <row r="3446">
      <c r="A3446">
        <f>Input!A3446</f>
        <v/>
      </c>
      <c r="B3446">
        <f>IF(ISNUMBER(Input!B3446),IF(AND(Input!B3446&gt;=20,Input!B3446&lt;=700),Input!B3446,""),"")</f>
        <v/>
      </c>
      <c r="C3446">
        <f>IF(B3446="","",INT(A3446))</f>
        <v/>
      </c>
      <c r="D3446">
        <f>IF(B3446="","",HOUR(A3446))</f>
        <v/>
      </c>
      <c r="E3446">
        <f>IF(B3446="","",IF(INPUT!$I$1="","",IF(C3446&lt;(INT(INPUT!$I$1)-INPUT!$I$2),"Off Meds",IF(C3446&lt;=(INT(INPUT!$I$1)+INPUT!$I$2),"Washout","On Meds"))))</f>
        <v/>
      </c>
      <c r="F3446">
        <f>IF(B3446="","",1.509*(LN(B3446)^1.084-5.381))</f>
        <v/>
      </c>
      <c r="G3446">
        <f>IF(F3446="","",IF(F3446&lt;0,10*F3446^2,0))</f>
        <v/>
      </c>
      <c r="H3446">
        <f>IF(F3446="","",IF(F3446&gt;0,10*F3446^2,0))</f>
        <v/>
      </c>
    </row>
    <row r="3447">
      <c r="A3447">
        <f>Input!A3447</f>
        <v/>
      </c>
      <c r="B3447">
        <f>IF(ISNUMBER(Input!B3447),IF(AND(Input!B3447&gt;=20,Input!B3447&lt;=700),Input!B3447,""),"")</f>
        <v/>
      </c>
      <c r="C3447">
        <f>IF(B3447="","",INT(A3447))</f>
        <v/>
      </c>
      <c r="D3447">
        <f>IF(B3447="","",HOUR(A3447))</f>
        <v/>
      </c>
      <c r="E3447">
        <f>IF(B3447="","",IF(INPUT!$I$1="","",IF(C3447&lt;(INT(INPUT!$I$1)-INPUT!$I$2),"Off Meds",IF(C3447&lt;=(INT(INPUT!$I$1)+INPUT!$I$2),"Washout","On Meds"))))</f>
        <v/>
      </c>
      <c r="F3447">
        <f>IF(B3447="","",1.509*(LN(B3447)^1.084-5.381))</f>
        <v/>
      </c>
      <c r="G3447">
        <f>IF(F3447="","",IF(F3447&lt;0,10*F3447^2,0))</f>
        <v/>
      </c>
      <c r="H3447">
        <f>IF(F3447="","",IF(F3447&gt;0,10*F3447^2,0))</f>
        <v/>
      </c>
    </row>
    <row r="3448">
      <c r="A3448">
        <f>Input!A3448</f>
        <v/>
      </c>
      <c r="B3448">
        <f>IF(ISNUMBER(Input!B3448),IF(AND(Input!B3448&gt;=20,Input!B3448&lt;=700),Input!B3448,""),"")</f>
        <v/>
      </c>
      <c r="C3448">
        <f>IF(B3448="","",INT(A3448))</f>
        <v/>
      </c>
      <c r="D3448">
        <f>IF(B3448="","",HOUR(A3448))</f>
        <v/>
      </c>
      <c r="E3448">
        <f>IF(B3448="","",IF(INPUT!$I$1="","",IF(C3448&lt;(INT(INPUT!$I$1)-INPUT!$I$2),"Off Meds",IF(C3448&lt;=(INT(INPUT!$I$1)+INPUT!$I$2),"Washout","On Meds"))))</f>
        <v/>
      </c>
      <c r="F3448">
        <f>IF(B3448="","",1.509*(LN(B3448)^1.084-5.381))</f>
        <v/>
      </c>
      <c r="G3448">
        <f>IF(F3448="","",IF(F3448&lt;0,10*F3448^2,0))</f>
        <v/>
      </c>
      <c r="H3448">
        <f>IF(F3448="","",IF(F3448&gt;0,10*F3448^2,0))</f>
        <v/>
      </c>
    </row>
    <row r="3449">
      <c r="A3449">
        <f>Input!A3449</f>
        <v/>
      </c>
      <c r="B3449">
        <f>IF(ISNUMBER(Input!B3449),IF(AND(Input!B3449&gt;=20,Input!B3449&lt;=700),Input!B3449,""),"")</f>
        <v/>
      </c>
      <c r="C3449">
        <f>IF(B3449="","",INT(A3449))</f>
        <v/>
      </c>
      <c r="D3449">
        <f>IF(B3449="","",HOUR(A3449))</f>
        <v/>
      </c>
      <c r="E3449">
        <f>IF(B3449="","",IF(INPUT!$I$1="","",IF(C3449&lt;(INT(INPUT!$I$1)-INPUT!$I$2),"Off Meds",IF(C3449&lt;=(INT(INPUT!$I$1)+INPUT!$I$2),"Washout","On Meds"))))</f>
        <v/>
      </c>
      <c r="F3449">
        <f>IF(B3449="","",1.509*(LN(B3449)^1.084-5.381))</f>
        <v/>
      </c>
      <c r="G3449">
        <f>IF(F3449="","",IF(F3449&lt;0,10*F3449^2,0))</f>
        <v/>
      </c>
      <c r="H3449">
        <f>IF(F3449="","",IF(F3449&gt;0,10*F3449^2,0))</f>
        <v/>
      </c>
    </row>
    <row r="3450">
      <c r="A3450">
        <f>Input!A3450</f>
        <v/>
      </c>
      <c r="B3450">
        <f>IF(ISNUMBER(Input!B3450),IF(AND(Input!B3450&gt;=20,Input!B3450&lt;=700),Input!B3450,""),"")</f>
        <v/>
      </c>
      <c r="C3450">
        <f>IF(B3450="","",INT(A3450))</f>
        <v/>
      </c>
      <c r="D3450">
        <f>IF(B3450="","",HOUR(A3450))</f>
        <v/>
      </c>
      <c r="E3450">
        <f>IF(B3450="","",IF(INPUT!$I$1="","",IF(C3450&lt;(INT(INPUT!$I$1)-INPUT!$I$2),"Off Meds",IF(C3450&lt;=(INT(INPUT!$I$1)+INPUT!$I$2),"Washout","On Meds"))))</f>
        <v/>
      </c>
      <c r="F3450">
        <f>IF(B3450="","",1.509*(LN(B3450)^1.084-5.381))</f>
        <v/>
      </c>
      <c r="G3450">
        <f>IF(F3450="","",IF(F3450&lt;0,10*F3450^2,0))</f>
        <v/>
      </c>
      <c r="H3450">
        <f>IF(F3450="","",IF(F3450&gt;0,10*F3450^2,0))</f>
        <v/>
      </c>
    </row>
    <row r="3451">
      <c r="A3451">
        <f>Input!A3451</f>
        <v/>
      </c>
      <c r="B3451">
        <f>IF(ISNUMBER(Input!B3451),IF(AND(Input!B3451&gt;=20,Input!B3451&lt;=700),Input!B3451,""),"")</f>
        <v/>
      </c>
      <c r="C3451">
        <f>IF(B3451="","",INT(A3451))</f>
        <v/>
      </c>
      <c r="D3451">
        <f>IF(B3451="","",HOUR(A3451))</f>
        <v/>
      </c>
      <c r="E3451">
        <f>IF(B3451="","",IF(INPUT!$I$1="","",IF(C3451&lt;(INT(INPUT!$I$1)-INPUT!$I$2),"Off Meds",IF(C3451&lt;=(INT(INPUT!$I$1)+INPUT!$I$2),"Washout","On Meds"))))</f>
        <v/>
      </c>
      <c r="F3451">
        <f>IF(B3451="","",1.509*(LN(B3451)^1.084-5.381))</f>
        <v/>
      </c>
      <c r="G3451">
        <f>IF(F3451="","",IF(F3451&lt;0,10*F3451^2,0))</f>
        <v/>
      </c>
      <c r="H3451">
        <f>IF(F3451="","",IF(F3451&gt;0,10*F3451^2,0))</f>
        <v/>
      </c>
    </row>
    <row r="3452">
      <c r="A3452">
        <f>Input!A3452</f>
        <v/>
      </c>
      <c r="B3452">
        <f>IF(ISNUMBER(Input!B3452),IF(AND(Input!B3452&gt;=20,Input!B3452&lt;=700),Input!B3452,""),"")</f>
        <v/>
      </c>
      <c r="C3452">
        <f>IF(B3452="","",INT(A3452))</f>
        <v/>
      </c>
      <c r="D3452">
        <f>IF(B3452="","",HOUR(A3452))</f>
        <v/>
      </c>
      <c r="E3452">
        <f>IF(B3452="","",IF(INPUT!$I$1="","",IF(C3452&lt;(INT(INPUT!$I$1)-INPUT!$I$2),"Off Meds",IF(C3452&lt;=(INT(INPUT!$I$1)+INPUT!$I$2),"Washout","On Meds"))))</f>
        <v/>
      </c>
      <c r="F3452">
        <f>IF(B3452="","",1.509*(LN(B3452)^1.084-5.381))</f>
        <v/>
      </c>
      <c r="G3452">
        <f>IF(F3452="","",IF(F3452&lt;0,10*F3452^2,0))</f>
        <v/>
      </c>
      <c r="H3452">
        <f>IF(F3452="","",IF(F3452&gt;0,10*F3452^2,0))</f>
        <v/>
      </c>
    </row>
    <row r="3453">
      <c r="A3453">
        <f>Input!A3453</f>
        <v/>
      </c>
      <c r="B3453">
        <f>IF(ISNUMBER(Input!B3453),IF(AND(Input!B3453&gt;=20,Input!B3453&lt;=700),Input!B3453,""),"")</f>
        <v/>
      </c>
      <c r="C3453">
        <f>IF(B3453="","",INT(A3453))</f>
        <v/>
      </c>
      <c r="D3453">
        <f>IF(B3453="","",HOUR(A3453))</f>
        <v/>
      </c>
      <c r="E3453">
        <f>IF(B3453="","",IF(INPUT!$I$1="","",IF(C3453&lt;(INT(INPUT!$I$1)-INPUT!$I$2),"Off Meds",IF(C3453&lt;=(INT(INPUT!$I$1)+INPUT!$I$2),"Washout","On Meds"))))</f>
        <v/>
      </c>
      <c r="F3453">
        <f>IF(B3453="","",1.509*(LN(B3453)^1.084-5.381))</f>
        <v/>
      </c>
      <c r="G3453">
        <f>IF(F3453="","",IF(F3453&lt;0,10*F3453^2,0))</f>
        <v/>
      </c>
      <c r="H3453">
        <f>IF(F3453="","",IF(F3453&gt;0,10*F3453^2,0))</f>
        <v/>
      </c>
    </row>
    <row r="3454">
      <c r="A3454">
        <f>Input!A3454</f>
        <v/>
      </c>
      <c r="B3454">
        <f>IF(ISNUMBER(Input!B3454),IF(AND(Input!B3454&gt;=20,Input!B3454&lt;=700),Input!B3454,""),"")</f>
        <v/>
      </c>
      <c r="C3454">
        <f>IF(B3454="","",INT(A3454))</f>
        <v/>
      </c>
      <c r="D3454">
        <f>IF(B3454="","",HOUR(A3454))</f>
        <v/>
      </c>
      <c r="E3454">
        <f>IF(B3454="","",IF(INPUT!$I$1="","",IF(C3454&lt;(INT(INPUT!$I$1)-INPUT!$I$2),"Off Meds",IF(C3454&lt;=(INT(INPUT!$I$1)+INPUT!$I$2),"Washout","On Meds"))))</f>
        <v/>
      </c>
      <c r="F3454">
        <f>IF(B3454="","",1.509*(LN(B3454)^1.084-5.381))</f>
        <v/>
      </c>
      <c r="G3454">
        <f>IF(F3454="","",IF(F3454&lt;0,10*F3454^2,0))</f>
        <v/>
      </c>
      <c r="H3454">
        <f>IF(F3454="","",IF(F3454&gt;0,10*F3454^2,0))</f>
        <v/>
      </c>
    </row>
    <row r="3455">
      <c r="A3455">
        <f>Input!A3455</f>
        <v/>
      </c>
      <c r="B3455">
        <f>IF(ISNUMBER(Input!B3455),IF(AND(Input!B3455&gt;=20,Input!B3455&lt;=700),Input!B3455,""),"")</f>
        <v/>
      </c>
      <c r="C3455">
        <f>IF(B3455="","",INT(A3455))</f>
        <v/>
      </c>
      <c r="D3455">
        <f>IF(B3455="","",HOUR(A3455))</f>
        <v/>
      </c>
      <c r="E3455">
        <f>IF(B3455="","",IF(INPUT!$I$1="","",IF(C3455&lt;(INT(INPUT!$I$1)-INPUT!$I$2),"Off Meds",IF(C3455&lt;=(INT(INPUT!$I$1)+INPUT!$I$2),"Washout","On Meds"))))</f>
        <v/>
      </c>
      <c r="F3455">
        <f>IF(B3455="","",1.509*(LN(B3455)^1.084-5.381))</f>
        <v/>
      </c>
      <c r="G3455">
        <f>IF(F3455="","",IF(F3455&lt;0,10*F3455^2,0))</f>
        <v/>
      </c>
      <c r="H3455">
        <f>IF(F3455="","",IF(F3455&gt;0,10*F3455^2,0))</f>
        <v/>
      </c>
    </row>
    <row r="3456">
      <c r="A3456">
        <f>Input!A3456</f>
        <v/>
      </c>
      <c r="B3456">
        <f>IF(ISNUMBER(Input!B3456),IF(AND(Input!B3456&gt;=20,Input!B3456&lt;=700),Input!B3456,""),"")</f>
        <v/>
      </c>
      <c r="C3456">
        <f>IF(B3456="","",INT(A3456))</f>
        <v/>
      </c>
      <c r="D3456">
        <f>IF(B3456="","",HOUR(A3456))</f>
        <v/>
      </c>
      <c r="E3456">
        <f>IF(B3456="","",IF(INPUT!$I$1="","",IF(C3456&lt;(INT(INPUT!$I$1)-INPUT!$I$2),"Off Meds",IF(C3456&lt;=(INT(INPUT!$I$1)+INPUT!$I$2),"Washout","On Meds"))))</f>
        <v/>
      </c>
      <c r="F3456">
        <f>IF(B3456="","",1.509*(LN(B3456)^1.084-5.381))</f>
        <v/>
      </c>
      <c r="G3456">
        <f>IF(F3456="","",IF(F3456&lt;0,10*F3456^2,0))</f>
        <v/>
      </c>
      <c r="H3456">
        <f>IF(F3456="","",IF(F3456&gt;0,10*F3456^2,0))</f>
        <v/>
      </c>
    </row>
    <row r="3457">
      <c r="A3457">
        <f>Input!A3457</f>
        <v/>
      </c>
      <c r="B3457">
        <f>IF(ISNUMBER(Input!B3457),IF(AND(Input!B3457&gt;=20,Input!B3457&lt;=700),Input!B3457,""),"")</f>
        <v/>
      </c>
      <c r="C3457">
        <f>IF(B3457="","",INT(A3457))</f>
        <v/>
      </c>
      <c r="D3457">
        <f>IF(B3457="","",HOUR(A3457))</f>
        <v/>
      </c>
      <c r="E3457">
        <f>IF(B3457="","",IF(INPUT!$I$1="","",IF(C3457&lt;(INT(INPUT!$I$1)-INPUT!$I$2),"Off Meds",IF(C3457&lt;=(INT(INPUT!$I$1)+INPUT!$I$2),"Washout","On Meds"))))</f>
        <v/>
      </c>
      <c r="F3457">
        <f>IF(B3457="","",1.509*(LN(B3457)^1.084-5.381))</f>
        <v/>
      </c>
      <c r="G3457">
        <f>IF(F3457="","",IF(F3457&lt;0,10*F3457^2,0))</f>
        <v/>
      </c>
      <c r="H3457">
        <f>IF(F3457="","",IF(F3457&gt;0,10*F3457^2,0))</f>
        <v/>
      </c>
    </row>
    <row r="3458">
      <c r="A3458">
        <f>Input!A3458</f>
        <v/>
      </c>
      <c r="B3458">
        <f>IF(ISNUMBER(Input!B3458),IF(AND(Input!B3458&gt;=20,Input!B3458&lt;=700),Input!B3458,""),"")</f>
        <v/>
      </c>
      <c r="C3458">
        <f>IF(B3458="","",INT(A3458))</f>
        <v/>
      </c>
      <c r="D3458">
        <f>IF(B3458="","",HOUR(A3458))</f>
        <v/>
      </c>
      <c r="E3458">
        <f>IF(B3458="","",IF(INPUT!$I$1="","",IF(C3458&lt;(INT(INPUT!$I$1)-INPUT!$I$2),"Off Meds",IF(C3458&lt;=(INT(INPUT!$I$1)+INPUT!$I$2),"Washout","On Meds"))))</f>
        <v/>
      </c>
      <c r="F3458">
        <f>IF(B3458="","",1.509*(LN(B3458)^1.084-5.381))</f>
        <v/>
      </c>
      <c r="G3458">
        <f>IF(F3458="","",IF(F3458&lt;0,10*F3458^2,0))</f>
        <v/>
      </c>
      <c r="H3458">
        <f>IF(F3458="","",IF(F3458&gt;0,10*F3458^2,0))</f>
        <v/>
      </c>
    </row>
    <row r="3459">
      <c r="A3459">
        <f>Input!A3459</f>
        <v/>
      </c>
      <c r="B3459">
        <f>IF(ISNUMBER(Input!B3459),IF(AND(Input!B3459&gt;=20,Input!B3459&lt;=700),Input!B3459,""),"")</f>
        <v/>
      </c>
      <c r="C3459">
        <f>IF(B3459="","",INT(A3459))</f>
        <v/>
      </c>
      <c r="D3459">
        <f>IF(B3459="","",HOUR(A3459))</f>
        <v/>
      </c>
      <c r="E3459">
        <f>IF(B3459="","",IF(INPUT!$I$1="","",IF(C3459&lt;(INT(INPUT!$I$1)-INPUT!$I$2),"Off Meds",IF(C3459&lt;=(INT(INPUT!$I$1)+INPUT!$I$2),"Washout","On Meds"))))</f>
        <v/>
      </c>
      <c r="F3459">
        <f>IF(B3459="","",1.509*(LN(B3459)^1.084-5.381))</f>
        <v/>
      </c>
      <c r="G3459">
        <f>IF(F3459="","",IF(F3459&lt;0,10*F3459^2,0))</f>
        <v/>
      </c>
      <c r="H3459">
        <f>IF(F3459="","",IF(F3459&gt;0,10*F3459^2,0))</f>
        <v/>
      </c>
    </row>
    <row r="3460">
      <c r="A3460">
        <f>Input!A3460</f>
        <v/>
      </c>
      <c r="B3460">
        <f>IF(ISNUMBER(Input!B3460),IF(AND(Input!B3460&gt;=20,Input!B3460&lt;=700),Input!B3460,""),"")</f>
        <v/>
      </c>
      <c r="C3460">
        <f>IF(B3460="","",INT(A3460))</f>
        <v/>
      </c>
      <c r="D3460">
        <f>IF(B3460="","",HOUR(A3460))</f>
        <v/>
      </c>
      <c r="E3460">
        <f>IF(B3460="","",IF(INPUT!$I$1="","",IF(C3460&lt;(INT(INPUT!$I$1)-INPUT!$I$2),"Off Meds",IF(C3460&lt;=(INT(INPUT!$I$1)+INPUT!$I$2),"Washout","On Meds"))))</f>
        <v/>
      </c>
      <c r="F3460">
        <f>IF(B3460="","",1.509*(LN(B3460)^1.084-5.381))</f>
        <v/>
      </c>
      <c r="G3460">
        <f>IF(F3460="","",IF(F3460&lt;0,10*F3460^2,0))</f>
        <v/>
      </c>
      <c r="H3460">
        <f>IF(F3460="","",IF(F3460&gt;0,10*F3460^2,0))</f>
        <v/>
      </c>
    </row>
    <row r="3461">
      <c r="A3461">
        <f>Input!A3461</f>
        <v/>
      </c>
      <c r="B3461">
        <f>IF(ISNUMBER(Input!B3461),IF(AND(Input!B3461&gt;=20,Input!B3461&lt;=700),Input!B3461,""),"")</f>
        <v/>
      </c>
      <c r="C3461">
        <f>IF(B3461="","",INT(A3461))</f>
        <v/>
      </c>
      <c r="D3461">
        <f>IF(B3461="","",HOUR(A3461))</f>
        <v/>
      </c>
      <c r="E3461">
        <f>IF(B3461="","",IF(INPUT!$I$1="","",IF(C3461&lt;(INT(INPUT!$I$1)-INPUT!$I$2),"Off Meds",IF(C3461&lt;=(INT(INPUT!$I$1)+INPUT!$I$2),"Washout","On Meds"))))</f>
        <v/>
      </c>
      <c r="F3461">
        <f>IF(B3461="","",1.509*(LN(B3461)^1.084-5.381))</f>
        <v/>
      </c>
      <c r="G3461">
        <f>IF(F3461="","",IF(F3461&lt;0,10*F3461^2,0))</f>
        <v/>
      </c>
      <c r="H3461">
        <f>IF(F3461="","",IF(F3461&gt;0,10*F3461^2,0))</f>
        <v/>
      </c>
    </row>
    <row r="3462">
      <c r="A3462">
        <f>Input!A3462</f>
        <v/>
      </c>
      <c r="B3462">
        <f>IF(ISNUMBER(Input!B3462),IF(AND(Input!B3462&gt;=20,Input!B3462&lt;=700),Input!B3462,""),"")</f>
        <v/>
      </c>
      <c r="C3462">
        <f>IF(B3462="","",INT(A3462))</f>
        <v/>
      </c>
      <c r="D3462">
        <f>IF(B3462="","",HOUR(A3462))</f>
        <v/>
      </c>
      <c r="E3462">
        <f>IF(B3462="","",IF(INPUT!$I$1="","",IF(C3462&lt;(INT(INPUT!$I$1)-INPUT!$I$2),"Off Meds",IF(C3462&lt;=(INT(INPUT!$I$1)+INPUT!$I$2),"Washout","On Meds"))))</f>
        <v/>
      </c>
      <c r="F3462">
        <f>IF(B3462="","",1.509*(LN(B3462)^1.084-5.381))</f>
        <v/>
      </c>
      <c r="G3462">
        <f>IF(F3462="","",IF(F3462&lt;0,10*F3462^2,0))</f>
        <v/>
      </c>
      <c r="H3462">
        <f>IF(F3462="","",IF(F3462&gt;0,10*F3462^2,0))</f>
        <v/>
      </c>
    </row>
    <row r="3463">
      <c r="A3463">
        <f>Input!A3463</f>
        <v/>
      </c>
      <c r="B3463">
        <f>IF(ISNUMBER(Input!B3463),IF(AND(Input!B3463&gt;=20,Input!B3463&lt;=700),Input!B3463,""),"")</f>
        <v/>
      </c>
      <c r="C3463">
        <f>IF(B3463="","",INT(A3463))</f>
        <v/>
      </c>
      <c r="D3463">
        <f>IF(B3463="","",HOUR(A3463))</f>
        <v/>
      </c>
      <c r="E3463">
        <f>IF(B3463="","",IF(INPUT!$I$1="","",IF(C3463&lt;(INT(INPUT!$I$1)-INPUT!$I$2),"Off Meds",IF(C3463&lt;=(INT(INPUT!$I$1)+INPUT!$I$2),"Washout","On Meds"))))</f>
        <v/>
      </c>
      <c r="F3463">
        <f>IF(B3463="","",1.509*(LN(B3463)^1.084-5.381))</f>
        <v/>
      </c>
      <c r="G3463">
        <f>IF(F3463="","",IF(F3463&lt;0,10*F3463^2,0))</f>
        <v/>
      </c>
      <c r="H3463">
        <f>IF(F3463="","",IF(F3463&gt;0,10*F3463^2,0))</f>
        <v/>
      </c>
    </row>
    <row r="3464">
      <c r="A3464">
        <f>Input!A3464</f>
        <v/>
      </c>
      <c r="B3464">
        <f>IF(ISNUMBER(Input!B3464),IF(AND(Input!B3464&gt;=20,Input!B3464&lt;=700),Input!B3464,""),"")</f>
        <v/>
      </c>
      <c r="C3464">
        <f>IF(B3464="","",INT(A3464))</f>
        <v/>
      </c>
      <c r="D3464">
        <f>IF(B3464="","",HOUR(A3464))</f>
        <v/>
      </c>
      <c r="E3464">
        <f>IF(B3464="","",IF(INPUT!$I$1="","",IF(C3464&lt;(INT(INPUT!$I$1)-INPUT!$I$2),"Off Meds",IF(C3464&lt;=(INT(INPUT!$I$1)+INPUT!$I$2),"Washout","On Meds"))))</f>
        <v/>
      </c>
      <c r="F3464">
        <f>IF(B3464="","",1.509*(LN(B3464)^1.084-5.381))</f>
        <v/>
      </c>
      <c r="G3464">
        <f>IF(F3464="","",IF(F3464&lt;0,10*F3464^2,0))</f>
        <v/>
      </c>
      <c r="H3464">
        <f>IF(F3464="","",IF(F3464&gt;0,10*F3464^2,0))</f>
        <v/>
      </c>
    </row>
    <row r="3465">
      <c r="A3465">
        <f>Input!A3465</f>
        <v/>
      </c>
      <c r="B3465">
        <f>IF(ISNUMBER(Input!B3465),IF(AND(Input!B3465&gt;=20,Input!B3465&lt;=700),Input!B3465,""),"")</f>
        <v/>
      </c>
      <c r="C3465">
        <f>IF(B3465="","",INT(A3465))</f>
        <v/>
      </c>
      <c r="D3465">
        <f>IF(B3465="","",HOUR(A3465))</f>
        <v/>
      </c>
      <c r="E3465">
        <f>IF(B3465="","",IF(INPUT!$I$1="","",IF(C3465&lt;(INT(INPUT!$I$1)-INPUT!$I$2),"Off Meds",IF(C3465&lt;=(INT(INPUT!$I$1)+INPUT!$I$2),"Washout","On Meds"))))</f>
        <v/>
      </c>
      <c r="F3465">
        <f>IF(B3465="","",1.509*(LN(B3465)^1.084-5.381))</f>
        <v/>
      </c>
      <c r="G3465">
        <f>IF(F3465="","",IF(F3465&lt;0,10*F3465^2,0))</f>
        <v/>
      </c>
      <c r="H3465">
        <f>IF(F3465="","",IF(F3465&gt;0,10*F3465^2,0))</f>
        <v/>
      </c>
    </row>
    <row r="3466">
      <c r="A3466">
        <f>Input!A3466</f>
        <v/>
      </c>
      <c r="B3466">
        <f>IF(ISNUMBER(Input!B3466),IF(AND(Input!B3466&gt;=20,Input!B3466&lt;=700),Input!B3466,""),"")</f>
        <v/>
      </c>
      <c r="C3466">
        <f>IF(B3466="","",INT(A3466))</f>
        <v/>
      </c>
      <c r="D3466">
        <f>IF(B3466="","",HOUR(A3466))</f>
        <v/>
      </c>
      <c r="E3466">
        <f>IF(B3466="","",IF(INPUT!$I$1="","",IF(C3466&lt;(INT(INPUT!$I$1)-INPUT!$I$2),"Off Meds",IF(C3466&lt;=(INT(INPUT!$I$1)+INPUT!$I$2),"Washout","On Meds"))))</f>
        <v/>
      </c>
      <c r="F3466">
        <f>IF(B3466="","",1.509*(LN(B3466)^1.084-5.381))</f>
        <v/>
      </c>
      <c r="G3466">
        <f>IF(F3466="","",IF(F3466&lt;0,10*F3466^2,0))</f>
        <v/>
      </c>
      <c r="H3466">
        <f>IF(F3466="","",IF(F3466&gt;0,10*F3466^2,0))</f>
        <v/>
      </c>
    </row>
    <row r="3467">
      <c r="A3467">
        <f>Input!A3467</f>
        <v/>
      </c>
      <c r="B3467">
        <f>IF(ISNUMBER(Input!B3467),IF(AND(Input!B3467&gt;=20,Input!B3467&lt;=700),Input!B3467,""),"")</f>
        <v/>
      </c>
      <c r="C3467">
        <f>IF(B3467="","",INT(A3467))</f>
        <v/>
      </c>
      <c r="D3467">
        <f>IF(B3467="","",HOUR(A3467))</f>
        <v/>
      </c>
      <c r="E3467">
        <f>IF(B3467="","",IF(INPUT!$I$1="","",IF(C3467&lt;(INT(INPUT!$I$1)-INPUT!$I$2),"Off Meds",IF(C3467&lt;=(INT(INPUT!$I$1)+INPUT!$I$2),"Washout","On Meds"))))</f>
        <v/>
      </c>
      <c r="F3467">
        <f>IF(B3467="","",1.509*(LN(B3467)^1.084-5.381))</f>
        <v/>
      </c>
      <c r="G3467">
        <f>IF(F3467="","",IF(F3467&lt;0,10*F3467^2,0))</f>
        <v/>
      </c>
      <c r="H3467">
        <f>IF(F3467="","",IF(F3467&gt;0,10*F3467^2,0))</f>
        <v/>
      </c>
    </row>
    <row r="3468">
      <c r="A3468">
        <f>Input!A3468</f>
        <v/>
      </c>
      <c r="B3468">
        <f>IF(ISNUMBER(Input!B3468),IF(AND(Input!B3468&gt;=20,Input!B3468&lt;=700),Input!B3468,""),"")</f>
        <v/>
      </c>
      <c r="C3468">
        <f>IF(B3468="","",INT(A3468))</f>
        <v/>
      </c>
      <c r="D3468">
        <f>IF(B3468="","",HOUR(A3468))</f>
        <v/>
      </c>
      <c r="E3468">
        <f>IF(B3468="","",IF(INPUT!$I$1="","",IF(C3468&lt;(INT(INPUT!$I$1)-INPUT!$I$2),"Off Meds",IF(C3468&lt;=(INT(INPUT!$I$1)+INPUT!$I$2),"Washout","On Meds"))))</f>
        <v/>
      </c>
      <c r="F3468">
        <f>IF(B3468="","",1.509*(LN(B3468)^1.084-5.381))</f>
        <v/>
      </c>
      <c r="G3468">
        <f>IF(F3468="","",IF(F3468&lt;0,10*F3468^2,0))</f>
        <v/>
      </c>
      <c r="H3468">
        <f>IF(F3468="","",IF(F3468&gt;0,10*F3468^2,0))</f>
        <v/>
      </c>
    </row>
    <row r="3469">
      <c r="A3469">
        <f>Input!A3469</f>
        <v/>
      </c>
      <c r="B3469">
        <f>IF(ISNUMBER(Input!B3469),IF(AND(Input!B3469&gt;=20,Input!B3469&lt;=700),Input!B3469,""),"")</f>
        <v/>
      </c>
      <c r="C3469">
        <f>IF(B3469="","",INT(A3469))</f>
        <v/>
      </c>
      <c r="D3469">
        <f>IF(B3469="","",HOUR(A3469))</f>
        <v/>
      </c>
      <c r="E3469">
        <f>IF(B3469="","",IF(INPUT!$I$1="","",IF(C3469&lt;(INT(INPUT!$I$1)-INPUT!$I$2),"Off Meds",IF(C3469&lt;=(INT(INPUT!$I$1)+INPUT!$I$2),"Washout","On Meds"))))</f>
        <v/>
      </c>
      <c r="F3469">
        <f>IF(B3469="","",1.509*(LN(B3469)^1.084-5.381))</f>
        <v/>
      </c>
      <c r="G3469">
        <f>IF(F3469="","",IF(F3469&lt;0,10*F3469^2,0))</f>
        <v/>
      </c>
      <c r="H3469">
        <f>IF(F3469="","",IF(F3469&gt;0,10*F3469^2,0))</f>
        <v/>
      </c>
    </row>
    <row r="3470">
      <c r="A3470">
        <f>Input!A3470</f>
        <v/>
      </c>
      <c r="B3470">
        <f>IF(ISNUMBER(Input!B3470),IF(AND(Input!B3470&gt;=20,Input!B3470&lt;=700),Input!B3470,""),"")</f>
        <v/>
      </c>
      <c r="C3470">
        <f>IF(B3470="","",INT(A3470))</f>
        <v/>
      </c>
      <c r="D3470">
        <f>IF(B3470="","",HOUR(A3470))</f>
        <v/>
      </c>
      <c r="E3470">
        <f>IF(B3470="","",IF(INPUT!$I$1="","",IF(C3470&lt;(INT(INPUT!$I$1)-INPUT!$I$2),"Off Meds",IF(C3470&lt;=(INT(INPUT!$I$1)+INPUT!$I$2),"Washout","On Meds"))))</f>
        <v/>
      </c>
      <c r="F3470">
        <f>IF(B3470="","",1.509*(LN(B3470)^1.084-5.381))</f>
        <v/>
      </c>
      <c r="G3470">
        <f>IF(F3470="","",IF(F3470&lt;0,10*F3470^2,0))</f>
        <v/>
      </c>
      <c r="H3470">
        <f>IF(F3470="","",IF(F3470&gt;0,10*F3470^2,0))</f>
        <v/>
      </c>
    </row>
    <row r="3471">
      <c r="A3471">
        <f>Input!A3471</f>
        <v/>
      </c>
      <c r="B3471">
        <f>IF(ISNUMBER(Input!B3471),IF(AND(Input!B3471&gt;=20,Input!B3471&lt;=700),Input!B3471,""),"")</f>
        <v/>
      </c>
      <c r="C3471">
        <f>IF(B3471="","",INT(A3471))</f>
        <v/>
      </c>
      <c r="D3471">
        <f>IF(B3471="","",HOUR(A3471))</f>
        <v/>
      </c>
      <c r="E3471">
        <f>IF(B3471="","",IF(INPUT!$I$1="","",IF(C3471&lt;(INT(INPUT!$I$1)-INPUT!$I$2),"Off Meds",IF(C3471&lt;=(INT(INPUT!$I$1)+INPUT!$I$2),"Washout","On Meds"))))</f>
        <v/>
      </c>
      <c r="F3471">
        <f>IF(B3471="","",1.509*(LN(B3471)^1.084-5.381))</f>
        <v/>
      </c>
      <c r="G3471">
        <f>IF(F3471="","",IF(F3471&lt;0,10*F3471^2,0))</f>
        <v/>
      </c>
      <c r="H3471">
        <f>IF(F3471="","",IF(F3471&gt;0,10*F3471^2,0))</f>
        <v/>
      </c>
    </row>
    <row r="3472">
      <c r="A3472">
        <f>Input!A3472</f>
        <v/>
      </c>
      <c r="B3472">
        <f>IF(ISNUMBER(Input!B3472),IF(AND(Input!B3472&gt;=20,Input!B3472&lt;=700),Input!B3472,""),"")</f>
        <v/>
      </c>
      <c r="C3472">
        <f>IF(B3472="","",INT(A3472))</f>
        <v/>
      </c>
      <c r="D3472">
        <f>IF(B3472="","",HOUR(A3472))</f>
        <v/>
      </c>
      <c r="E3472">
        <f>IF(B3472="","",IF(INPUT!$I$1="","",IF(C3472&lt;(INT(INPUT!$I$1)-INPUT!$I$2),"Off Meds",IF(C3472&lt;=(INT(INPUT!$I$1)+INPUT!$I$2),"Washout","On Meds"))))</f>
        <v/>
      </c>
      <c r="F3472">
        <f>IF(B3472="","",1.509*(LN(B3472)^1.084-5.381))</f>
        <v/>
      </c>
      <c r="G3472">
        <f>IF(F3472="","",IF(F3472&lt;0,10*F3472^2,0))</f>
        <v/>
      </c>
      <c r="H3472">
        <f>IF(F3472="","",IF(F3472&gt;0,10*F3472^2,0))</f>
        <v/>
      </c>
    </row>
    <row r="3473">
      <c r="A3473">
        <f>Input!A3473</f>
        <v/>
      </c>
      <c r="B3473">
        <f>IF(ISNUMBER(Input!B3473),IF(AND(Input!B3473&gt;=20,Input!B3473&lt;=700),Input!B3473,""),"")</f>
        <v/>
      </c>
      <c r="C3473">
        <f>IF(B3473="","",INT(A3473))</f>
        <v/>
      </c>
      <c r="D3473">
        <f>IF(B3473="","",HOUR(A3473))</f>
        <v/>
      </c>
      <c r="E3473">
        <f>IF(B3473="","",IF(INPUT!$I$1="","",IF(C3473&lt;(INT(INPUT!$I$1)-INPUT!$I$2),"Off Meds",IF(C3473&lt;=(INT(INPUT!$I$1)+INPUT!$I$2),"Washout","On Meds"))))</f>
        <v/>
      </c>
      <c r="F3473">
        <f>IF(B3473="","",1.509*(LN(B3473)^1.084-5.381))</f>
        <v/>
      </c>
      <c r="G3473">
        <f>IF(F3473="","",IF(F3473&lt;0,10*F3473^2,0))</f>
        <v/>
      </c>
      <c r="H3473">
        <f>IF(F3473="","",IF(F3473&gt;0,10*F3473^2,0))</f>
        <v/>
      </c>
    </row>
    <row r="3474">
      <c r="A3474">
        <f>Input!A3474</f>
        <v/>
      </c>
      <c r="B3474">
        <f>IF(ISNUMBER(Input!B3474),IF(AND(Input!B3474&gt;=20,Input!B3474&lt;=700),Input!B3474,""),"")</f>
        <v/>
      </c>
      <c r="C3474">
        <f>IF(B3474="","",INT(A3474))</f>
        <v/>
      </c>
      <c r="D3474">
        <f>IF(B3474="","",HOUR(A3474))</f>
        <v/>
      </c>
      <c r="E3474">
        <f>IF(B3474="","",IF(INPUT!$I$1="","",IF(C3474&lt;(INT(INPUT!$I$1)-INPUT!$I$2),"Off Meds",IF(C3474&lt;=(INT(INPUT!$I$1)+INPUT!$I$2),"Washout","On Meds"))))</f>
        <v/>
      </c>
      <c r="F3474">
        <f>IF(B3474="","",1.509*(LN(B3474)^1.084-5.381))</f>
        <v/>
      </c>
      <c r="G3474">
        <f>IF(F3474="","",IF(F3474&lt;0,10*F3474^2,0))</f>
        <v/>
      </c>
      <c r="H3474">
        <f>IF(F3474="","",IF(F3474&gt;0,10*F3474^2,0))</f>
        <v/>
      </c>
    </row>
    <row r="3475">
      <c r="A3475">
        <f>Input!A3475</f>
        <v/>
      </c>
      <c r="B3475">
        <f>IF(ISNUMBER(Input!B3475),IF(AND(Input!B3475&gt;=20,Input!B3475&lt;=700),Input!B3475,""),"")</f>
        <v/>
      </c>
      <c r="C3475">
        <f>IF(B3475="","",INT(A3475))</f>
        <v/>
      </c>
      <c r="D3475">
        <f>IF(B3475="","",HOUR(A3475))</f>
        <v/>
      </c>
      <c r="E3475">
        <f>IF(B3475="","",IF(INPUT!$I$1="","",IF(C3475&lt;(INT(INPUT!$I$1)-INPUT!$I$2),"Off Meds",IF(C3475&lt;=(INT(INPUT!$I$1)+INPUT!$I$2),"Washout","On Meds"))))</f>
        <v/>
      </c>
      <c r="F3475">
        <f>IF(B3475="","",1.509*(LN(B3475)^1.084-5.381))</f>
        <v/>
      </c>
      <c r="G3475">
        <f>IF(F3475="","",IF(F3475&lt;0,10*F3475^2,0))</f>
        <v/>
      </c>
      <c r="H3475">
        <f>IF(F3475="","",IF(F3475&gt;0,10*F3475^2,0))</f>
        <v/>
      </c>
    </row>
    <row r="3476">
      <c r="A3476">
        <f>Input!A3476</f>
        <v/>
      </c>
      <c r="B3476">
        <f>IF(ISNUMBER(Input!B3476),IF(AND(Input!B3476&gt;=20,Input!B3476&lt;=700),Input!B3476,""),"")</f>
        <v/>
      </c>
      <c r="C3476">
        <f>IF(B3476="","",INT(A3476))</f>
        <v/>
      </c>
      <c r="D3476">
        <f>IF(B3476="","",HOUR(A3476))</f>
        <v/>
      </c>
      <c r="E3476">
        <f>IF(B3476="","",IF(INPUT!$I$1="","",IF(C3476&lt;(INT(INPUT!$I$1)-INPUT!$I$2),"Off Meds",IF(C3476&lt;=(INT(INPUT!$I$1)+INPUT!$I$2),"Washout","On Meds"))))</f>
        <v/>
      </c>
      <c r="F3476">
        <f>IF(B3476="","",1.509*(LN(B3476)^1.084-5.381))</f>
        <v/>
      </c>
      <c r="G3476">
        <f>IF(F3476="","",IF(F3476&lt;0,10*F3476^2,0))</f>
        <v/>
      </c>
      <c r="H3476">
        <f>IF(F3476="","",IF(F3476&gt;0,10*F3476^2,0))</f>
        <v/>
      </c>
    </row>
    <row r="3477">
      <c r="A3477">
        <f>Input!A3477</f>
        <v/>
      </c>
      <c r="B3477">
        <f>IF(ISNUMBER(Input!B3477),IF(AND(Input!B3477&gt;=20,Input!B3477&lt;=700),Input!B3477,""),"")</f>
        <v/>
      </c>
      <c r="C3477">
        <f>IF(B3477="","",INT(A3477))</f>
        <v/>
      </c>
      <c r="D3477">
        <f>IF(B3477="","",HOUR(A3477))</f>
        <v/>
      </c>
      <c r="E3477">
        <f>IF(B3477="","",IF(INPUT!$I$1="","",IF(C3477&lt;(INT(INPUT!$I$1)-INPUT!$I$2),"Off Meds",IF(C3477&lt;=(INT(INPUT!$I$1)+INPUT!$I$2),"Washout","On Meds"))))</f>
        <v/>
      </c>
      <c r="F3477">
        <f>IF(B3477="","",1.509*(LN(B3477)^1.084-5.381))</f>
        <v/>
      </c>
      <c r="G3477">
        <f>IF(F3477="","",IF(F3477&lt;0,10*F3477^2,0))</f>
        <v/>
      </c>
      <c r="H3477">
        <f>IF(F3477="","",IF(F3477&gt;0,10*F3477^2,0))</f>
        <v/>
      </c>
    </row>
    <row r="3478">
      <c r="A3478">
        <f>Input!A3478</f>
        <v/>
      </c>
      <c r="B3478">
        <f>IF(ISNUMBER(Input!B3478),IF(AND(Input!B3478&gt;=20,Input!B3478&lt;=700),Input!B3478,""),"")</f>
        <v/>
      </c>
      <c r="C3478">
        <f>IF(B3478="","",INT(A3478))</f>
        <v/>
      </c>
      <c r="D3478">
        <f>IF(B3478="","",HOUR(A3478))</f>
        <v/>
      </c>
      <c r="E3478">
        <f>IF(B3478="","",IF(INPUT!$I$1="","",IF(C3478&lt;(INT(INPUT!$I$1)-INPUT!$I$2),"Off Meds",IF(C3478&lt;=(INT(INPUT!$I$1)+INPUT!$I$2),"Washout","On Meds"))))</f>
        <v/>
      </c>
      <c r="F3478">
        <f>IF(B3478="","",1.509*(LN(B3478)^1.084-5.381))</f>
        <v/>
      </c>
      <c r="G3478">
        <f>IF(F3478="","",IF(F3478&lt;0,10*F3478^2,0))</f>
        <v/>
      </c>
      <c r="H3478">
        <f>IF(F3478="","",IF(F3478&gt;0,10*F3478^2,0))</f>
        <v/>
      </c>
    </row>
    <row r="3479">
      <c r="A3479">
        <f>Input!A3479</f>
        <v/>
      </c>
      <c r="B3479">
        <f>IF(ISNUMBER(Input!B3479),IF(AND(Input!B3479&gt;=20,Input!B3479&lt;=700),Input!B3479,""),"")</f>
        <v/>
      </c>
      <c r="C3479">
        <f>IF(B3479="","",INT(A3479))</f>
        <v/>
      </c>
      <c r="D3479">
        <f>IF(B3479="","",HOUR(A3479))</f>
        <v/>
      </c>
      <c r="E3479">
        <f>IF(B3479="","",IF(INPUT!$I$1="","",IF(C3479&lt;(INT(INPUT!$I$1)-INPUT!$I$2),"Off Meds",IF(C3479&lt;=(INT(INPUT!$I$1)+INPUT!$I$2),"Washout","On Meds"))))</f>
        <v/>
      </c>
      <c r="F3479">
        <f>IF(B3479="","",1.509*(LN(B3479)^1.084-5.381))</f>
        <v/>
      </c>
      <c r="G3479">
        <f>IF(F3479="","",IF(F3479&lt;0,10*F3479^2,0))</f>
        <v/>
      </c>
      <c r="H3479">
        <f>IF(F3479="","",IF(F3479&gt;0,10*F3479^2,0))</f>
        <v/>
      </c>
    </row>
    <row r="3480">
      <c r="A3480">
        <f>Input!A3480</f>
        <v/>
      </c>
      <c r="B3480">
        <f>IF(ISNUMBER(Input!B3480),IF(AND(Input!B3480&gt;=20,Input!B3480&lt;=700),Input!B3480,""),"")</f>
        <v/>
      </c>
      <c r="C3480">
        <f>IF(B3480="","",INT(A3480))</f>
        <v/>
      </c>
      <c r="D3480">
        <f>IF(B3480="","",HOUR(A3480))</f>
        <v/>
      </c>
      <c r="E3480">
        <f>IF(B3480="","",IF(INPUT!$I$1="","",IF(C3480&lt;(INT(INPUT!$I$1)-INPUT!$I$2),"Off Meds",IF(C3480&lt;=(INT(INPUT!$I$1)+INPUT!$I$2),"Washout","On Meds"))))</f>
        <v/>
      </c>
      <c r="F3480">
        <f>IF(B3480="","",1.509*(LN(B3480)^1.084-5.381))</f>
        <v/>
      </c>
      <c r="G3480">
        <f>IF(F3480="","",IF(F3480&lt;0,10*F3480^2,0))</f>
        <v/>
      </c>
      <c r="H3480">
        <f>IF(F3480="","",IF(F3480&gt;0,10*F3480^2,0))</f>
        <v/>
      </c>
    </row>
    <row r="3481">
      <c r="A3481">
        <f>Input!A3481</f>
        <v/>
      </c>
      <c r="B3481">
        <f>IF(ISNUMBER(Input!B3481),IF(AND(Input!B3481&gt;=20,Input!B3481&lt;=700),Input!B3481,""),"")</f>
        <v/>
      </c>
      <c r="C3481">
        <f>IF(B3481="","",INT(A3481))</f>
        <v/>
      </c>
      <c r="D3481">
        <f>IF(B3481="","",HOUR(A3481))</f>
        <v/>
      </c>
      <c r="E3481">
        <f>IF(B3481="","",IF(INPUT!$I$1="","",IF(C3481&lt;(INT(INPUT!$I$1)-INPUT!$I$2),"Off Meds",IF(C3481&lt;=(INT(INPUT!$I$1)+INPUT!$I$2),"Washout","On Meds"))))</f>
        <v/>
      </c>
      <c r="F3481">
        <f>IF(B3481="","",1.509*(LN(B3481)^1.084-5.381))</f>
        <v/>
      </c>
      <c r="G3481">
        <f>IF(F3481="","",IF(F3481&lt;0,10*F3481^2,0))</f>
        <v/>
      </c>
      <c r="H3481">
        <f>IF(F3481="","",IF(F3481&gt;0,10*F3481^2,0))</f>
        <v/>
      </c>
    </row>
    <row r="3482">
      <c r="A3482">
        <f>Input!A3482</f>
        <v/>
      </c>
      <c r="B3482">
        <f>IF(ISNUMBER(Input!B3482),IF(AND(Input!B3482&gt;=20,Input!B3482&lt;=700),Input!B3482,""),"")</f>
        <v/>
      </c>
      <c r="C3482">
        <f>IF(B3482="","",INT(A3482))</f>
        <v/>
      </c>
      <c r="D3482">
        <f>IF(B3482="","",HOUR(A3482))</f>
        <v/>
      </c>
      <c r="E3482">
        <f>IF(B3482="","",IF(INPUT!$I$1="","",IF(C3482&lt;(INT(INPUT!$I$1)-INPUT!$I$2),"Off Meds",IF(C3482&lt;=(INT(INPUT!$I$1)+INPUT!$I$2),"Washout","On Meds"))))</f>
        <v/>
      </c>
      <c r="F3482">
        <f>IF(B3482="","",1.509*(LN(B3482)^1.084-5.381))</f>
        <v/>
      </c>
      <c r="G3482">
        <f>IF(F3482="","",IF(F3482&lt;0,10*F3482^2,0))</f>
        <v/>
      </c>
      <c r="H3482">
        <f>IF(F3482="","",IF(F3482&gt;0,10*F3482^2,0))</f>
        <v/>
      </c>
    </row>
    <row r="3483">
      <c r="A3483">
        <f>Input!A3483</f>
        <v/>
      </c>
      <c r="B3483">
        <f>IF(ISNUMBER(Input!B3483),IF(AND(Input!B3483&gt;=20,Input!B3483&lt;=700),Input!B3483,""),"")</f>
        <v/>
      </c>
      <c r="C3483">
        <f>IF(B3483="","",INT(A3483))</f>
        <v/>
      </c>
      <c r="D3483">
        <f>IF(B3483="","",HOUR(A3483))</f>
        <v/>
      </c>
      <c r="E3483">
        <f>IF(B3483="","",IF(INPUT!$I$1="","",IF(C3483&lt;(INT(INPUT!$I$1)-INPUT!$I$2),"Off Meds",IF(C3483&lt;=(INT(INPUT!$I$1)+INPUT!$I$2),"Washout","On Meds"))))</f>
        <v/>
      </c>
      <c r="F3483">
        <f>IF(B3483="","",1.509*(LN(B3483)^1.084-5.381))</f>
        <v/>
      </c>
      <c r="G3483">
        <f>IF(F3483="","",IF(F3483&lt;0,10*F3483^2,0))</f>
        <v/>
      </c>
      <c r="H3483">
        <f>IF(F3483="","",IF(F3483&gt;0,10*F3483^2,0))</f>
        <v/>
      </c>
    </row>
    <row r="3484">
      <c r="A3484">
        <f>Input!A3484</f>
        <v/>
      </c>
      <c r="B3484">
        <f>IF(ISNUMBER(Input!B3484),IF(AND(Input!B3484&gt;=20,Input!B3484&lt;=700),Input!B3484,""),"")</f>
        <v/>
      </c>
      <c r="C3484">
        <f>IF(B3484="","",INT(A3484))</f>
        <v/>
      </c>
      <c r="D3484">
        <f>IF(B3484="","",HOUR(A3484))</f>
        <v/>
      </c>
      <c r="E3484">
        <f>IF(B3484="","",IF(INPUT!$I$1="","",IF(C3484&lt;(INT(INPUT!$I$1)-INPUT!$I$2),"Off Meds",IF(C3484&lt;=(INT(INPUT!$I$1)+INPUT!$I$2),"Washout","On Meds"))))</f>
        <v/>
      </c>
      <c r="F3484">
        <f>IF(B3484="","",1.509*(LN(B3484)^1.084-5.381))</f>
        <v/>
      </c>
      <c r="G3484">
        <f>IF(F3484="","",IF(F3484&lt;0,10*F3484^2,0))</f>
        <v/>
      </c>
      <c r="H3484">
        <f>IF(F3484="","",IF(F3484&gt;0,10*F3484^2,0))</f>
        <v/>
      </c>
    </row>
    <row r="3485">
      <c r="A3485">
        <f>Input!A3485</f>
        <v/>
      </c>
      <c r="B3485">
        <f>IF(ISNUMBER(Input!B3485),IF(AND(Input!B3485&gt;=20,Input!B3485&lt;=700),Input!B3485,""),"")</f>
        <v/>
      </c>
      <c r="C3485">
        <f>IF(B3485="","",INT(A3485))</f>
        <v/>
      </c>
      <c r="D3485">
        <f>IF(B3485="","",HOUR(A3485))</f>
        <v/>
      </c>
      <c r="E3485">
        <f>IF(B3485="","",IF(INPUT!$I$1="","",IF(C3485&lt;(INT(INPUT!$I$1)-INPUT!$I$2),"Off Meds",IF(C3485&lt;=(INT(INPUT!$I$1)+INPUT!$I$2),"Washout","On Meds"))))</f>
        <v/>
      </c>
      <c r="F3485">
        <f>IF(B3485="","",1.509*(LN(B3485)^1.084-5.381))</f>
        <v/>
      </c>
      <c r="G3485">
        <f>IF(F3485="","",IF(F3485&lt;0,10*F3485^2,0))</f>
        <v/>
      </c>
      <c r="H3485">
        <f>IF(F3485="","",IF(F3485&gt;0,10*F3485^2,0))</f>
        <v/>
      </c>
    </row>
    <row r="3486">
      <c r="A3486">
        <f>Input!A3486</f>
        <v/>
      </c>
      <c r="B3486">
        <f>IF(ISNUMBER(Input!B3486),IF(AND(Input!B3486&gt;=20,Input!B3486&lt;=700),Input!B3486,""),"")</f>
        <v/>
      </c>
      <c r="C3486">
        <f>IF(B3486="","",INT(A3486))</f>
        <v/>
      </c>
      <c r="D3486">
        <f>IF(B3486="","",HOUR(A3486))</f>
        <v/>
      </c>
      <c r="E3486">
        <f>IF(B3486="","",IF(INPUT!$I$1="","",IF(C3486&lt;(INT(INPUT!$I$1)-INPUT!$I$2),"Off Meds",IF(C3486&lt;=(INT(INPUT!$I$1)+INPUT!$I$2),"Washout","On Meds"))))</f>
        <v/>
      </c>
      <c r="F3486">
        <f>IF(B3486="","",1.509*(LN(B3486)^1.084-5.381))</f>
        <v/>
      </c>
      <c r="G3486">
        <f>IF(F3486="","",IF(F3486&lt;0,10*F3486^2,0))</f>
        <v/>
      </c>
      <c r="H3486">
        <f>IF(F3486="","",IF(F3486&gt;0,10*F3486^2,0))</f>
        <v/>
      </c>
    </row>
    <row r="3487">
      <c r="A3487">
        <f>Input!A3487</f>
        <v/>
      </c>
      <c r="B3487">
        <f>IF(ISNUMBER(Input!B3487),IF(AND(Input!B3487&gt;=20,Input!B3487&lt;=700),Input!B3487,""),"")</f>
        <v/>
      </c>
      <c r="C3487">
        <f>IF(B3487="","",INT(A3487))</f>
        <v/>
      </c>
      <c r="D3487">
        <f>IF(B3487="","",HOUR(A3487))</f>
        <v/>
      </c>
      <c r="E3487">
        <f>IF(B3487="","",IF(INPUT!$I$1="","",IF(C3487&lt;(INT(INPUT!$I$1)-INPUT!$I$2),"Off Meds",IF(C3487&lt;=(INT(INPUT!$I$1)+INPUT!$I$2),"Washout","On Meds"))))</f>
        <v/>
      </c>
      <c r="F3487">
        <f>IF(B3487="","",1.509*(LN(B3487)^1.084-5.381))</f>
        <v/>
      </c>
      <c r="G3487">
        <f>IF(F3487="","",IF(F3487&lt;0,10*F3487^2,0))</f>
        <v/>
      </c>
      <c r="H3487">
        <f>IF(F3487="","",IF(F3487&gt;0,10*F3487^2,0))</f>
        <v/>
      </c>
    </row>
    <row r="3488">
      <c r="A3488">
        <f>Input!A3488</f>
        <v/>
      </c>
      <c r="B3488">
        <f>IF(ISNUMBER(Input!B3488),IF(AND(Input!B3488&gt;=20,Input!B3488&lt;=700),Input!B3488,""),"")</f>
        <v/>
      </c>
      <c r="C3488">
        <f>IF(B3488="","",INT(A3488))</f>
        <v/>
      </c>
      <c r="D3488">
        <f>IF(B3488="","",HOUR(A3488))</f>
        <v/>
      </c>
      <c r="E3488">
        <f>IF(B3488="","",IF(INPUT!$I$1="","",IF(C3488&lt;(INT(INPUT!$I$1)-INPUT!$I$2),"Off Meds",IF(C3488&lt;=(INT(INPUT!$I$1)+INPUT!$I$2),"Washout","On Meds"))))</f>
        <v/>
      </c>
      <c r="F3488">
        <f>IF(B3488="","",1.509*(LN(B3488)^1.084-5.381))</f>
        <v/>
      </c>
      <c r="G3488">
        <f>IF(F3488="","",IF(F3488&lt;0,10*F3488^2,0))</f>
        <v/>
      </c>
      <c r="H3488">
        <f>IF(F3488="","",IF(F3488&gt;0,10*F3488^2,0))</f>
        <v/>
      </c>
    </row>
    <row r="3489">
      <c r="A3489">
        <f>Input!A3489</f>
        <v/>
      </c>
      <c r="B3489">
        <f>IF(ISNUMBER(Input!B3489),IF(AND(Input!B3489&gt;=20,Input!B3489&lt;=700),Input!B3489,""),"")</f>
        <v/>
      </c>
      <c r="C3489">
        <f>IF(B3489="","",INT(A3489))</f>
        <v/>
      </c>
      <c r="D3489">
        <f>IF(B3489="","",HOUR(A3489))</f>
        <v/>
      </c>
      <c r="E3489">
        <f>IF(B3489="","",IF(INPUT!$I$1="","",IF(C3489&lt;(INT(INPUT!$I$1)-INPUT!$I$2),"Off Meds",IF(C3489&lt;=(INT(INPUT!$I$1)+INPUT!$I$2),"Washout","On Meds"))))</f>
        <v/>
      </c>
      <c r="F3489">
        <f>IF(B3489="","",1.509*(LN(B3489)^1.084-5.381))</f>
        <v/>
      </c>
      <c r="G3489">
        <f>IF(F3489="","",IF(F3489&lt;0,10*F3489^2,0))</f>
        <v/>
      </c>
      <c r="H3489">
        <f>IF(F3489="","",IF(F3489&gt;0,10*F3489^2,0))</f>
        <v/>
      </c>
    </row>
    <row r="3490">
      <c r="A3490">
        <f>Input!A3490</f>
        <v/>
      </c>
      <c r="B3490">
        <f>IF(ISNUMBER(Input!B3490),IF(AND(Input!B3490&gt;=20,Input!B3490&lt;=700),Input!B3490,""),"")</f>
        <v/>
      </c>
      <c r="C3490">
        <f>IF(B3490="","",INT(A3490))</f>
        <v/>
      </c>
      <c r="D3490">
        <f>IF(B3490="","",HOUR(A3490))</f>
        <v/>
      </c>
      <c r="E3490">
        <f>IF(B3490="","",IF(INPUT!$I$1="","",IF(C3490&lt;(INT(INPUT!$I$1)-INPUT!$I$2),"Off Meds",IF(C3490&lt;=(INT(INPUT!$I$1)+INPUT!$I$2),"Washout","On Meds"))))</f>
        <v/>
      </c>
      <c r="F3490">
        <f>IF(B3490="","",1.509*(LN(B3490)^1.084-5.381))</f>
        <v/>
      </c>
      <c r="G3490">
        <f>IF(F3490="","",IF(F3490&lt;0,10*F3490^2,0))</f>
        <v/>
      </c>
      <c r="H3490">
        <f>IF(F3490="","",IF(F3490&gt;0,10*F3490^2,0))</f>
        <v/>
      </c>
    </row>
    <row r="3491">
      <c r="A3491">
        <f>Input!A3491</f>
        <v/>
      </c>
      <c r="B3491">
        <f>IF(ISNUMBER(Input!B3491),IF(AND(Input!B3491&gt;=20,Input!B3491&lt;=700),Input!B3491,""),"")</f>
        <v/>
      </c>
      <c r="C3491">
        <f>IF(B3491="","",INT(A3491))</f>
        <v/>
      </c>
      <c r="D3491">
        <f>IF(B3491="","",HOUR(A3491))</f>
        <v/>
      </c>
      <c r="E3491">
        <f>IF(B3491="","",IF(INPUT!$I$1="","",IF(C3491&lt;(INT(INPUT!$I$1)-INPUT!$I$2),"Off Meds",IF(C3491&lt;=(INT(INPUT!$I$1)+INPUT!$I$2),"Washout","On Meds"))))</f>
        <v/>
      </c>
      <c r="F3491">
        <f>IF(B3491="","",1.509*(LN(B3491)^1.084-5.381))</f>
        <v/>
      </c>
      <c r="G3491">
        <f>IF(F3491="","",IF(F3491&lt;0,10*F3491^2,0))</f>
        <v/>
      </c>
      <c r="H3491">
        <f>IF(F3491="","",IF(F3491&gt;0,10*F3491^2,0))</f>
        <v/>
      </c>
    </row>
    <row r="3492">
      <c r="A3492">
        <f>Input!A3492</f>
        <v/>
      </c>
      <c r="B3492">
        <f>IF(ISNUMBER(Input!B3492),IF(AND(Input!B3492&gt;=20,Input!B3492&lt;=700),Input!B3492,""),"")</f>
        <v/>
      </c>
      <c r="C3492">
        <f>IF(B3492="","",INT(A3492))</f>
        <v/>
      </c>
      <c r="D3492">
        <f>IF(B3492="","",HOUR(A3492))</f>
        <v/>
      </c>
      <c r="E3492">
        <f>IF(B3492="","",IF(INPUT!$I$1="","",IF(C3492&lt;(INT(INPUT!$I$1)-INPUT!$I$2),"Off Meds",IF(C3492&lt;=(INT(INPUT!$I$1)+INPUT!$I$2),"Washout","On Meds"))))</f>
        <v/>
      </c>
      <c r="F3492">
        <f>IF(B3492="","",1.509*(LN(B3492)^1.084-5.381))</f>
        <v/>
      </c>
      <c r="G3492">
        <f>IF(F3492="","",IF(F3492&lt;0,10*F3492^2,0))</f>
        <v/>
      </c>
      <c r="H3492">
        <f>IF(F3492="","",IF(F3492&gt;0,10*F3492^2,0))</f>
        <v/>
      </c>
    </row>
    <row r="3493">
      <c r="A3493">
        <f>Input!A3493</f>
        <v/>
      </c>
      <c r="B3493">
        <f>IF(ISNUMBER(Input!B3493),IF(AND(Input!B3493&gt;=20,Input!B3493&lt;=700),Input!B3493,""),"")</f>
        <v/>
      </c>
      <c r="C3493">
        <f>IF(B3493="","",INT(A3493))</f>
        <v/>
      </c>
      <c r="D3493">
        <f>IF(B3493="","",HOUR(A3493))</f>
        <v/>
      </c>
      <c r="E3493">
        <f>IF(B3493="","",IF(INPUT!$I$1="","",IF(C3493&lt;(INT(INPUT!$I$1)-INPUT!$I$2),"Off Meds",IF(C3493&lt;=(INT(INPUT!$I$1)+INPUT!$I$2),"Washout","On Meds"))))</f>
        <v/>
      </c>
      <c r="F3493">
        <f>IF(B3493="","",1.509*(LN(B3493)^1.084-5.381))</f>
        <v/>
      </c>
      <c r="G3493">
        <f>IF(F3493="","",IF(F3493&lt;0,10*F3493^2,0))</f>
        <v/>
      </c>
      <c r="H3493">
        <f>IF(F3493="","",IF(F3493&gt;0,10*F3493^2,0))</f>
        <v/>
      </c>
    </row>
    <row r="3494">
      <c r="A3494">
        <f>Input!A3494</f>
        <v/>
      </c>
      <c r="B3494">
        <f>IF(ISNUMBER(Input!B3494),IF(AND(Input!B3494&gt;=20,Input!B3494&lt;=700),Input!B3494,""),"")</f>
        <v/>
      </c>
      <c r="C3494">
        <f>IF(B3494="","",INT(A3494))</f>
        <v/>
      </c>
      <c r="D3494">
        <f>IF(B3494="","",HOUR(A3494))</f>
        <v/>
      </c>
      <c r="E3494">
        <f>IF(B3494="","",IF(INPUT!$I$1="","",IF(C3494&lt;(INT(INPUT!$I$1)-INPUT!$I$2),"Off Meds",IF(C3494&lt;=(INT(INPUT!$I$1)+INPUT!$I$2),"Washout","On Meds"))))</f>
        <v/>
      </c>
      <c r="F3494">
        <f>IF(B3494="","",1.509*(LN(B3494)^1.084-5.381))</f>
        <v/>
      </c>
      <c r="G3494">
        <f>IF(F3494="","",IF(F3494&lt;0,10*F3494^2,0))</f>
        <v/>
      </c>
      <c r="H3494">
        <f>IF(F3494="","",IF(F3494&gt;0,10*F3494^2,0))</f>
        <v/>
      </c>
    </row>
    <row r="3495">
      <c r="A3495">
        <f>Input!A3495</f>
        <v/>
      </c>
      <c r="B3495">
        <f>IF(ISNUMBER(Input!B3495),IF(AND(Input!B3495&gt;=20,Input!B3495&lt;=700),Input!B3495,""),"")</f>
        <v/>
      </c>
      <c r="C3495">
        <f>IF(B3495="","",INT(A3495))</f>
        <v/>
      </c>
      <c r="D3495">
        <f>IF(B3495="","",HOUR(A3495))</f>
        <v/>
      </c>
      <c r="E3495">
        <f>IF(B3495="","",IF(INPUT!$I$1="","",IF(C3495&lt;(INT(INPUT!$I$1)-INPUT!$I$2),"Off Meds",IF(C3495&lt;=(INT(INPUT!$I$1)+INPUT!$I$2),"Washout","On Meds"))))</f>
        <v/>
      </c>
      <c r="F3495">
        <f>IF(B3495="","",1.509*(LN(B3495)^1.084-5.381))</f>
        <v/>
      </c>
      <c r="G3495">
        <f>IF(F3495="","",IF(F3495&lt;0,10*F3495^2,0))</f>
        <v/>
      </c>
      <c r="H3495">
        <f>IF(F3495="","",IF(F3495&gt;0,10*F3495^2,0))</f>
        <v/>
      </c>
    </row>
    <row r="3496">
      <c r="A3496">
        <f>Input!A3496</f>
        <v/>
      </c>
      <c r="B3496">
        <f>IF(ISNUMBER(Input!B3496),IF(AND(Input!B3496&gt;=20,Input!B3496&lt;=700),Input!B3496,""),"")</f>
        <v/>
      </c>
      <c r="C3496">
        <f>IF(B3496="","",INT(A3496))</f>
        <v/>
      </c>
      <c r="D3496">
        <f>IF(B3496="","",HOUR(A3496))</f>
        <v/>
      </c>
      <c r="E3496">
        <f>IF(B3496="","",IF(INPUT!$I$1="","",IF(C3496&lt;(INT(INPUT!$I$1)-INPUT!$I$2),"Off Meds",IF(C3496&lt;=(INT(INPUT!$I$1)+INPUT!$I$2),"Washout","On Meds"))))</f>
        <v/>
      </c>
      <c r="F3496">
        <f>IF(B3496="","",1.509*(LN(B3496)^1.084-5.381))</f>
        <v/>
      </c>
      <c r="G3496">
        <f>IF(F3496="","",IF(F3496&lt;0,10*F3496^2,0))</f>
        <v/>
      </c>
      <c r="H3496">
        <f>IF(F3496="","",IF(F3496&gt;0,10*F3496^2,0))</f>
        <v/>
      </c>
    </row>
    <row r="3497">
      <c r="A3497">
        <f>Input!A3497</f>
        <v/>
      </c>
      <c r="B3497">
        <f>IF(ISNUMBER(Input!B3497),IF(AND(Input!B3497&gt;=20,Input!B3497&lt;=700),Input!B3497,""),"")</f>
        <v/>
      </c>
      <c r="C3497">
        <f>IF(B3497="","",INT(A3497))</f>
        <v/>
      </c>
      <c r="D3497">
        <f>IF(B3497="","",HOUR(A3497))</f>
        <v/>
      </c>
      <c r="E3497">
        <f>IF(B3497="","",IF(INPUT!$I$1="","",IF(C3497&lt;(INT(INPUT!$I$1)-INPUT!$I$2),"Off Meds",IF(C3497&lt;=(INT(INPUT!$I$1)+INPUT!$I$2),"Washout","On Meds"))))</f>
        <v/>
      </c>
      <c r="F3497">
        <f>IF(B3497="","",1.509*(LN(B3497)^1.084-5.381))</f>
        <v/>
      </c>
      <c r="G3497">
        <f>IF(F3497="","",IF(F3497&lt;0,10*F3497^2,0))</f>
        <v/>
      </c>
      <c r="H3497">
        <f>IF(F3497="","",IF(F3497&gt;0,10*F3497^2,0))</f>
        <v/>
      </c>
    </row>
    <row r="3498">
      <c r="A3498">
        <f>Input!A3498</f>
        <v/>
      </c>
      <c r="B3498">
        <f>IF(ISNUMBER(Input!B3498),IF(AND(Input!B3498&gt;=20,Input!B3498&lt;=700),Input!B3498,""),"")</f>
        <v/>
      </c>
      <c r="C3498">
        <f>IF(B3498="","",INT(A3498))</f>
        <v/>
      </c>
      <c r="D3498">
        <f>IF(B3498="","",HOUR(A3498))</f>
        <v/>
      </c>
      <c r="E3498">
        <f>IF(B3498="","",IF(INPUT!$I$1="","",IF(C3498&lt;(INT(INPUT!$I$1)-INPUT!$I$2),"Off Meds",IF(C3498&lt;=(INT(INPUT!$I$1)+INPUT!$I$2),"Washout","On Meds"))))</f>
        <v/>
      </c>
      <c r="F3498">
        <f>IF(B3498="","",1.509*(LN(B3498)^1.084-5.381))</f>
        <v/>
      </c>
      <c r="G3498">
        <f>IF(F3498="","",IF(F3498&lt;0,10*F3498^2,0))</f>
        <v/>
      </c>
      <c r="H3498">
        <f>IF(F3498="","",IF(F3498&gt;0,10*F3498^2,0))</f>
        <v/>
      </c>
    </row>
    <row r="3499">
      <c r="A3499">
        <f>Input!A3499</f>
        <v/>
      </c>
      <c r="B3499">
        <f>IF(ISNUMBER(Input!B3499),IF(AND(Input!B3499&gt;=20,Input!B3499&lt;=700),Input!B3499,""),"")</f>
        <v/>
      </c>
      <c r="C3499">
        <f>IF(B3499="","",INT(A3499))</f>
        <v/>
      </c>
      <c r="D3499">
        <f>IF(B3499="","",HOUR(A3499))</f>
        <v/>
      </c>
      <c r="E3499">
        <f>IF(B3499="","",IF(INPUT!$I$1="","",IF(C3499&lt;(INT(INPUT!$I$1)-INPUT!$I$2),"Off Meds",IF(C3499&lt;=(INT(INPUT!$I$1)+INPUT!$I$2),"Washout","On Meds"))))</f>
        <v/>
      </c>
      <c r="F3499">
        <f>IF(B3499="","",1.509*(LN(B3499)^1.084-5.381))</f>
        <v/>
      </c>
      <c r="G3499">
        <f>IF(F3499="","",IF(F3499&lt;0,10*F3499^2,0))</f>
        <v/>
      </c>
      <c r="H3499">
        <f>IF(F3499="","",IF(F3499&gt;0,10*F3499^2,0))</f>
        <v/>
      </c>
    </row>
    <row r="3500">
      <c r="A3500">
        <f>Input!A3500</f>
        <v/>
      </c>
      <c r="B3500">
        <f>IF(ISNUMBER(Input!B3500),IF(AND(Input!B3500&gt;=20,Input!B3500&lt;=700),Input!B3500,""),"")</f>
        <v/>
      </c>
      <c r="C3500">
        <f>IF(B3500="","",INT(A3500))</f>
        <v/>
      </c>
      <c r="D3500">
        <f>IF(B3500="","",HOUR(A3500))</f>
        <v/>
      </c>
      <c r="E3500">
        <f>IF(B3500="","",IF(INPUT!$I$1="","",IF(C3500&lt;(INT(INPUT!$I$1)-INPUT!$I$2),"Off Meds",IF(C3500&lt;=(INT(INPUT!$I$1)+INPUT!$I$2),"Washout","On Meds"))))</f>
        <v/>
      </c>
      <c r="F3500">
        <f>IF(B3500="","",1.509*(LN(B3500)^1.084-5.381))</f>
        <v/>
      </c>
      <c r="G3500">
        <f>IF(F3500="","",IF(F3500&lt;0,10*F3500^2,0))</f>
        <v/>
      </c>
      <c r="H3500">
        <f>IF(F3500="","",IF(F3500&gt;0,10*F3500^2,0))</f>
        <v/>
      </c>
    </row>
    <row r="3501">
      <c r="A3501">
        <f>Input!A3501</f>
        <v/>
      </c>
      <c r="B3501">
        <f>IF(ISNUMBER(Input!B3501),IF(AND(Input!B3501&gt;=20,Input!B3501&lt;=700),Input!B3501,""),"")</f>
        <v/>
      </c>
      <c r="C3501">
        <f>IF(B3501="","",INT(A3501))</f>
        <v/>
      </c>
      <c r="D3501">
        <f>IF(B3501="","",HOUR(A3501))</f>
        <v/>
      </c>
      <c r="E3501">
        <f>IF(B3501="","",IF(INPUT!$I$1="","",IF(C3501&lt;(INT(INPUT!$I$1)-INPUT!$I$2),"Off Meds",IF(C3501&lt;=(INT(INPUT!$I$1)+INPUT!$I$2),"Washout","On Meds"))))</f>
        <v/>
      </c>
      <c r="F3501">
        <f>IF(B3501="","",1.509*(LN(B3501)^1.084-5.381))</f>
        <v/>
      </c>
      <c r="G3501">
        <f>IF(F3501="","",IF(F3501&lt;0,10*F3501^2,0))</f>
        <v/>
      </c>
      <c r="H3501">
        <f>IF(F3501="","",IF(F3501&gt;0,10*F3501^2,0))</f>
        <v/>
      </c>
    </row>
    <row r="3502">
      <c r="A3502">
        <f>Input!A3502</f>
        <v/>
      </c>
      <c r="B3502">
        <f>IF(ISNUMBER(Input!B3502),IF(AND(Input!B3502&gt;=20,Input!B3502&lt;=700),Input!B3502,""),"")</f>
        <v/>
      </c>
      <c r="C3502">
        <f>IF(B3502="","",INT(A3502))</f>
        <v/>
      </c>
      <c r="D3502">
        <f>IF(B3502="","",HOUR(A3502))</f>
        <v/>
      </c>
      <c r="E3502">
        <f>IF(B3502="","",IF(INPUT!$I$1="","",IF(C3502&lt;(INT(INPUT!$I$1)-INPUT!$I$2),"Off Meds",IF(C3502&lt;=(INT(INPUT!$I$1)+INPUT!$I$2),"Washout","On Meds"))))</f>
        <v/>
      </c>
      <c r="F3502">
        <f>IF(B3502="","",1.509*(LN(B3502)^1.084-5.381))</f>
        <v/>
      </c>
      <c r="G3502">
        <f>IF(F3502="","",IF(F3502&lt;0,10*F3502^2,0))</f>
        <v/>
      </c>
      <c r="H3502">
        <f>IF(F3502="","",IF(F3502&gt;0,10*F3502^2,0))</f>
        <v/>
      </c>
    </row>
    <row r="3503">
      <c r="A3503">
        <f>Input!A3503</f>
        <v/>
      </c>
      <c r="B3503">
        <f>IF(ISNUMBER(Input!B3503),IF(AND(Input!B3503&gt;=20,Input!B3503&lt;=700),Input!B3503,""),"")</f>
        <v/>
      </c>
      <c r="C3503">
        <f>IF(B3503="","",INT(A3503))</f>
        <v/>
      </c>
      <c r="D3503">
        <f>IF(B3503="","",HOUR(A3503))</f>
        <v/>
      </c>
      <c r="E3503">
        <f>IF(B3503="","",IF(INPUT!$I$1="","",IF(C3503&lt;(INT(INPUT!$I$1)-INPUT!$I$2),"Off Meds",IF(C3503&lt;=(INT(INPUT!$I$1)+INPUT!$I$2),"Washout","On Meds"))))</f>
        <v/>
      </c>
      <c r="F3503">
        <f>IF(B3503="","",1.509*(LN(B3503)^1.084-5.381))</f>
        <v/>
      </c>
      <c r="G3503">
        <f>IF(F3503="","",IF(F3503&lt;0,10*F3503^2,0))</f>
        <v/>
      </c>
      <c r="H3503">
        <f>IF(F3503="","",IF(F3503&gt;0,10*F3503^2,0))</f>
        <v/>
      </c>
    </row>
    <row r="3504">
      <c r="A3504">
        <f>Input!A3504</f>
        <v/>
      </c>
      <c r="B3504">
        <f>IF(ISNUMBER(Input!B3504),IF(AND(Input!B3504&gt;=20,Input!B3504&lt;=700),Input!B3504,""),"")</f>
        <v/>
      </c>
      <c r="C3504">
        <f>IF(B3504="","",INT(A3504))</f>
        <v/>
      </c>
      <c r="D3504">
        <f>IF(B3504="","",HOUR(A3504))</f>
        <v/>
      </c>
      <c r="E3504">
        <f>IF(B3504="","",IF(INPUT!$I$1="","",IF(C3504&lt;(INT(INPUT!$I$1)-INPUT!$I$2),"Off Meds",IF(C3504&lt;=(INT(INPUT!$I$1)+INPUT!$I$2),"Washout","On Meds"))))</f>
        <v/>
      </c>
      <c r="F3504">
        <f>IF(B3504="","",1.509*(LN(B3504)^1.084-5.381))</f>
        <v/>
      </c>
      <c r="G3504">
        <f>IF(F3504="","",IF(F3504&lt;0,10*F3504^2,0))</f>
        <v/>
      </c>
      <c r="H3504">
        <f>IF(F3504="","",IF(F3504&gt;0,10*F3504^2,0))</f>
        <v/>
      </c>
    </row>
    <row r="3505">
      <c r="A3505">
        <f>Input!A3505</f>
        <v/>
      </c>
      <c r="B3505">
        <f>IF(ISNUMBER(Input!B3505),IF(AND(Input!B3505&gt;=20,Input!B3505&lt;=700),Input!B3505,""),"")</f>
        <v/>
      </c>
      <c r="C3505">
        <f>IF(B3505="","",INT(A3505))</f>
        <v/>
      </c>
      <c r="D3505">
        <f>IF(B3505="","",HOUR(A3505))</f>
        <v/>
      </c>
      <c r="E3505">
        <f>IF(B3505="","",IF(INPUT!$I$1="","",IF(C3505&lt;(INT(INPUT!$I$1)-INPUT!$I$2),"Off Meds",IF(C3505&lt;=(INT(INPUT!$I$1)+INPUT!$I$2),"Washout","On Meds"))))</f>
        <v/>
      </c>
      <c r="F3505">
        <f>IF(B3505="","",1.509*(LN(B3505)^1.084-5.381))</f>
        <v/>
      </c>
      <c r="G3505">
        <f>IF(F3505="","",IF(F3505&lt;0,10*F3505^2,0))</f>
        <v/>
      </c>
      <c r="H3505">
        <f>IF(F3505="","",IF(F3505&gt;0,10*F3505^2,0))</f>
        <v/>
      </c>
    </row>
    <row r="3506">
      <c r="A3506">
        <f>Input!A3506</f>
        <v/>
      </c>
      <c r="B3506">
        <f>IF(ISNUMBER(Input!B3506),IF(AND(Input!B3506&gt;=20,Input!B3506&lt;=700),Input!B3506,""),"")</f>
        <v/>
      </c>
      <c r="C3506">
        <f>IF(B3506="","",INT(A3506))</f>
        <v/>
      </c>
      <c r="D3506">
        <f>IF(B3506="","",HOUR(A3506))</f>
        <v/>
      </c>
      <c r="E3506">
        <f>IF(B3506="","",IF(INPUT!$I$1="","",IF(C3506&lt;(INT(INPUT!$I$1)-INPUT!$I$2),"Off Meds",IF(C3506&lt;=(INT(INPUT!$I$1)+INPUT!$I$2),"Washout","On Meds"))))</f>
        <v/>
      </c>
      <c r="F3506">
        <f>IF(B3506="","",1.509*(LN(B3506)^1.084-5.381))</f>
        <v/>
      </c>
      <c r="G3506">
        <f>IF(F3506="","",IF(F3506&lt;0,10*F3506^2,0))</f>
        <v/>
      </c>
      <c r="H3506">
        <f>IF(F3506="","",IF(F3506&gt;0,10*F3506^2,0))</f>
        <v/>
      </c>
    </row>
    <row r="3507">
      <c r="A3507">
        <f>Input!A3507</f>
        <v/>
      </c>
      <c r="B3507">
        <f>IF(ISNUMBER(Input!B3507),IF(AND(Input!B3507&gt;=20,Input!B3507&lt;=700),Input!B3507,""),"")</f>
        <v/>
      </c>
      <c r="C3507">
        <f>IF(B3507="","",INT(A3507))</f>
        <v/>
      </c>
      <c r="D3507">
        <f>IF(B3507="","",HOUR(A3507))</f>
        <v/>
      </c>
      <c r="E3507">
        <f>IF(B3507="","",IF(INPUT!$I$1="","",IF(C3507&lt;(INT(INPUT!$I$1)-INPUT!$I$2),"Off Meds",IF(C3507&lt;=(INT(INPUT!$I$1)+INPUT!$I$2),"Washout","On Meds"))))</f>
        <v/>
      </c>
      <c r="F3507">
        <f>IF(B3507="","",1.509*(LN(B3507)^1.084-5.381))</f>
        <v/>
      </c>
      <c r="G3507">
        <f>IF(F3507="","",IF(F3507&lt;0,10*F3507^2,0))</f>
        <v/>
      </c>
      <c r="H3507">
        <f>IF(F3507="","",IF(F3507&gt;0,10*F3507^2,0))</f>
        <v/>
      </c>
    </row>
    <row r="3508">
      <c r="A3508">
        <f>Input!A3508</f>
        <v/>
      </c>
      <c r="B3508">
        <f>IF(ISNUMBER(Input!B3508),IF(AND(Input!B3508&gt;=20,Input!B3508&lt;=700),Input!B3508,""),"")</f>
        <v/>
      </c>
      <c r="C3508">
        <f>IF(B3508="","",INT(A3508))</f>
        <v/>
      </c>
      <c r="D3508">
        <f>IF(B3508="","",HOUR(A3508))</f>
        <v/>
      </c>
      <c r="E3508">
        <f>IF(B3508="","",IF(INPUT!$I$1="","",IF(C3508&lt;(INT(INPUT!$I$1)-INPUT!$I$2),"Off Meds",IF(C3508&lt;=(INT(INPUT!$I$1)+INPUT!$I$2),"Washout","On Meds"))))</f>
        <v/>
      </c>
      <c r="F3508">
        <f>IF(B3508="","",1.509*(LN(B3508)^1.084-5.381))</f>
        <v/>
      </c>
      <c r="G3508">
        <f>IF(F3508="","",IF(F3508&lt;0,10*F3508^2,0))</f>
        <v/>
      </c>
      <c r="H3508">
        <f>IF(F3508="","",IF(F3508&gt;0,10*F3508^2,0))</f>
        <v/>
      </c>
    </row>
    <row r="3509">
      <c r="A3509">
        <f>Input!A3509</f>
        <v/>
      </c>
      <c r="B3509">
        <f>IF(ISNUMBER(Input!B3509),IF(AND(Input!B3509&gt;=20,Input!B3509&lt;=700),Input!B3509,""),"")</f>
        <v/>
      </c>
      <c r="C3509">
        <f>IF(B3509="","",INT(A3509))</f>
        <v/>
      </c>
      <c r="D3509">
        <f>IF(B3509="","",HOUR(A3509))</f>
        <v/>
      </c>
      <c r="E3509">
        <f>IF(B3509="","",IF(INPUT!$I$1="","",IF(C3509&lt;(INT(INPUT!$I$1)-INPUT!$I$2),"Off Meds",IF(C3509&lt;=(INT(INPUT!$I$1)+INPUT!$I$2),"Washout","On Meds"))))</f>
        <v/>
      </c>
      <c r="F3509">
        <f>IF(B3509="","",1.509*(LN(B3509)^1.084-5.381))</f>
        <v/>
      </c>
      <c r="G3509">
        <f>IF(F3509="","",IF(F3509&lt;0,10*F3509^2,0))</f>
        <v/>
      </c>
      <c r="H3509">
        <f>IF(F3509="","",IF(F3509&gt;0,10*F3509^2,0))</f>
        <v/>
      </c>
    </row>
    <row r="3510">
      <c r="A3510">
        <f>Input!A3510</f>
        <v/>
      </c>
      <c r="B3510">
        <f>IF(ISNUMBER(Input!B3510),IF(AND(Input!B3510&gt;=20,Input!B3510&lt;=700),Input!B3510,""),"")</f>
        <v/>
      </c>
      <c r="C3510">
        <f>IF(B3510="","",INT(A3510))</f>
        <v/>
      </c>
      <c r="D3510">
        <f>IF(B3510="","",HOUR(A3510))</f>
        <v/>
      </c>
      <c r="E3510">
        <f>IF(B3510="","",IF(INPUT!$I$1="","",IF(C3510&lt;(INT(INPUT!$I$1)-INPUT!$I$2),"Off Meds",IF(C3510&lt;=(INT(INPUT!$I$1)+INPUT!$I$2),"Washout","On Meds"))))</f>
        <v/>
      </c>
      <c r="F3510">
        <f>IF(B3510="","",1.509*(LN(B3510)^1.084-5.381))</f>
        <v/>
      </c>
      <c r="G3510">
        <f>IF(F3510="","",IF(F3510&lt;0,10*F3510^2,0))</f>
        <v/>
      </c>
      <c r="H3510">
        <f>IF(F3510="","",IF(F3510&gt;0,10*F3510^2,0))</f>
        <v/>
      </c>
    </row>
    <row r="3511">
      <c r="A3511">
        <f>Input!A3511</f>
        <v/>
      </c>
      <c r="B3511">
        <f>IF(ISNUMBER(Input!B3511),IF(AND(Input!B3511&gt;=20,Input!B3511&lt;=700),Input!B3511,""),"")</f>
        <v/>
      </c>
      <c r="C3511">
        <f>IF(B3511="","",INT(A3511))</f>
        <v/>
      </c>
      <c r="D3511">
        <f>IF(B3511="","",HOUR(A3511))</f>
        <v/>
      </c>
      <c r="E3511">
        <f>IF(B3511="","",IF(INPUT!$I$1="","",IF(C3511&lt;(INT(INPUT!$I$1)-INPUT!$I$2),"Off Meds",IF(C3511&lt;=(INT(INPUT!$I$1)+INPUT!$I$2),"Washout","On Meds"))))</f>
        <v/>
      </c>
      <c r="F3511">
        <f>IF(B3511="","",1.509*(LN(B3511)^1.084-5.381))</f>
        <v/>
      </c>
      <c r="G3511">
        <f>IF(F3511="","",IF(F3511&lt;0,10*F3511^2,0))</f>
        <v/>
      </c>
      <c r="H3511">
        <f>IF(F3511="","",IF(F3511&gt;0,10*F3511^2,0))</f>
        <v/>
      </c>
    </row>
    <row r="3512">
      <c r="A3512">
        <f>Input!A3512</f>
        <v/>
      </c>
      <c r="B3512">
        <f>IF(ISNUMBER(Input!B3512),IF(AND(Input!B3512&gt;=20,Input!B3512&lt;=700),Input!B3512,""),"")</f>
        <v/>
      </c>
      <c r="C3512">
        <f>IF(B3512="","",INT(A3512))</f>
        <v/>
      </c>
      <c r="D3512">
        <f>IF(B3512="","",HOUR(A3512))</f>
        <v/>
      </c>
      <c r="E3512">
        <f>IF(B3512="","",IF(INPUT!$I$1="","",IF(C3512&lt;(INT(INPUT!$I$1)-INPUT!$I$2),"Off Meds",IF(C3512&lt;=(INT(INPUT!$I$1)+INPUT!$I$2),"Washout","On Meds"))))</f>
        <v/>
      </c>
      <c r="F3512">
        <f>IF(B3512="","",1.509*(LN(B3512)^1.084-5.381))</f>
        <v/>
      </c>
      <c r="G3512">
        <f>IF(F3512="","",IF(F3512&lt;0,10*F3512^2,0))</f>
        <v/>
      </c>
      <c r="H3512">
        <f>IF(F3512="","",IF(F3512&gt;0,10*F3512^2,0))</f>
        <v/>
      </c>
    </row>
    <row r="3513">
      <c r="A3513">
        <f>Input!A3513</f>
        <v/>
      </c>
      <c r="B3513">
        <f>IF(ISNUMBER(Input!B3513),IF(AND(Input!B3513&gt;=20,Input!B3513&lt;=700),Input!B3513,""),"")</f>
        <v/>
      </c>
      <c r="C3513">
        <f>IF(B3513="","",INT(A3513))</f>
        <v/>
      </c>
      <c r="D3513">
        <f>IF(B3513="","",HOUR(A3513))</f>
        <v/>
      </c>
      <c r="E3513">
        <f>IF(B3513="","",IF(INPUT!$I$1="","",IF(C3513&lt;(INT(INPUT!$I$1)-INPUT!$I$2),"Off Meds",IF(C3513&lt;=(INT(INPUT!$I$1)+INPUT!$I$2),"Washout","On Meds"))))</f>
        <v/>
      </c>
      <c r="F3513">
        <f>IF(B3513="","",1.509*(LN(B3513)^1.084-5.381))</f>
        <v/>
      </c>
      <c r="G3513">
        <f>IF(F3513="","",IF(F3513&lt;0,10*F3513^2,0))</f>
        <v/>
      </c>
      <c r="H3513">
        <f>IF(F3513="","",IF(F3513&gt;0,10*F3513^2,0))</f>
        <v/>
      </c>
    </row>
    <row r="3514">
      <c r="A3514">
        <f>Input!A3514</f>
        <v/>
      </c>
      <c r="B3514">
        <f>IF(ISNUMBER(Input!B3514),IF(AND(Input!B3514&gt;=20,Input!B3514&lt;=700),Input!B3514,""),"")</f>
        <v/>
      </c>
      <c r="C3514">
        <f>IF(B3514="","",INT(A3514))</f>
        <v/>
      </c>
      <c r="D3514">
        <f>IF(B3514="","",HOUR(A3514))</f>
        <v/>
      </c>
      <c r="E3514">
        <f>IF(B3514="","",IF(INPUT!$I$1="","",IF(C3514&lt;(INT(INPUT!$I$1)-INPUT!$I$2),"Off Meds",IF(C3514&lt;=(INT(INPUT!$I$1)+INPUT!$I$2),"Washout","On Meds"))))</f>
        <v/>
      </c>
      <c r="F3514">
        <f>IF(B3514="","",1.509*(LN(B3514)^1.084-5.381))</f>
        <v/>
      </c>
      <c r="G3514">
        <f>IF(F3514="","",IF(F3514&lt;0,10*F3514^2,0))</f>
        <v/>
      </c>
      <c r="H3514">
        <f>IF(F3514="","",IF(F3514&gt;0,10*F3514^2,0))</f>
        <v/>
      </c>
    </row>
    <row r="3515">
      <c r="A3515">
        <f>Input!A3515</f>
        <v/>
      </c>
      <c r="B3515">
        <f>IF(ISNUMBER(Input!B3515),IF(AND(Input!B3515&gt;=20,Input!B3515&lt;=700),Input!B3515,""),"")</f>
        <v/>
      </c>
      <c r="C3515">
        <f>IF(B3515="","",INT(A3515))</f>
        <v/>
      </c>
      <c r="D3515">
        <f>IF(B3515="","",HOUR(A3515))</f>
        <v/>
      </c>
      <c r="E3515">
        <f>IF(B3515="","",IF(INPUT!$I$1="","",IF(C3515&lt;(INT(INPUT!$I$1)-INPUT!$I$2),"Off Meds",IF(C3515&lt;=(INT(INPUT!$I$1)+INPUT!$I$2),"Washout","On Meds"))))</f>
        <v/>
      </c>
      <c r="F3515">
        <f>IF(B3515="","",1.509*(LN(B3515)^1.084-5.381))</f>
        <v/>
      </c>
      <c r="G3515">
        <f>IF(F3515="","",IF(F3515&lt;0,10*F3515^2,0))</f>
        <v/>
      </c>
      <c r="H3515">
        <f>IF(F3515="","",IF(F3515&gt;0,10*F3515^2,0))</f>
        <v/>
      </c>
    </row>
    <row r="3516">
      <c r="A3516">
        <f>Input!A3516</f>
        <v/>
      </c>
      <c r="B3516">
        <f>IF(ISNUMBER(Input!B3516),IF(AND(Input!B3516&gt;=20,Input!B3516&lt;=700),Input!B3516,""),"")</f>
        <v/>
      </c>
      <c r="C3516">
        <f>IF(B3516="","",INT(A3516))</f>
        <v/>
      </c>
      <c r="D3516">
        <f>IF(B3516="","",HOUR(A3516))</f>
        <v/>
      </c>
      <c r="E3516">
        <f>IF(B3516="","",IF(INPUT!$I$1="","",IF(C3516&lt;(INT(INPUT!$I$1)-INPUT!$I$2),"Off Meds",IF(C3516&lt;=(INT(INPUT!$I$1)+INPUT!$I$2),"Washout","On Meds"))))</f>
        <v/>
      </c>
      <c r="F3516">
        <f>IF(B3516="","",1.509*(LN(B3516)^1.084-5.381))</f>
        <v/>
      </c>
      <c r="G3516">
        <f>IF(F3516="","",IF(F3516&lt;0,10*F3516^2,0))</f>
        <v/>
      </c>
      <c r="H3516">
        <f>IF(F3516="","",IF(F3516&gt;0,10*F3516^2,0))</f>
        <v/>
      </c>
    </row>
    <row r="3517">
      <c r="A3517">
        <f>Input!A3517</f>
        <v/>
      </c>
      <c r="B3517">
        <f>IF(ISNUMBER(Input!B3517),IF(AND(Input!B3517&gt;=20,Input!B3517&lt;=700),Input!B3517,""),"")</f>
        <v/>
      </c>
      <c r="C3517">
        <f>IF(B3517="","",INT(A3517))</f>
        <v/>
      </c>
      <c r="D3517">
        <f>IF(B3517="","",HOUR(A3517))</f>
        <v/>
      </c>
      <c r="E3517">
        <f>IF(B3517="","",IF(INPUT!$I$1="","",IF(C3517&lt;(INT(INPUT!$I$1)-INPUT!$I$2),"Off Meds",IF(C3517&lt;=(INT(INPUT!$I$1)+INPUT!$I$2),"Washout","On Meds"))))</f>
        <v/>
      </c>
      <c r="F3517">
        <f>IF(B3517="","",1.509*(LN(B3517)^1.084-5.381))</f>
        <v/>
      </c>
      <c r="G3517">
        <f>IF(F3517="","",IF(F3517&lt;0,10*F3517^2,0))</f>
        <v/>
      </c>
      <c r="H3517">
        <f>IF(F3517="","",IF(F3517&gt;0,10*F3517^2,0))</f>
        <v/>
      </c>
    </row>
    <row r="3518">
      <c r="A3518">
        <f>Input!A3518</f>
        <v/>
      </c>
      <c r="B3518">
        <f>IF(ISNUMBER(Input!B3518),IF(AND(Input!B3518&gt;=20,Input!B3518&lt;=700),Input!B3518,""),"")</f>
        <v/>
      </c>
      <c r="C3518">
        <f>IF(B3518="","",INT(A3518))</f>
        <v/>
      </c>
      <c r="D3518">
        <f>IF(B3518="","",HOUR(A3518))</f>
        <v/>
      </c>
      <c r="E3518">
        <f>IF(B3518="","",IF(INPUT!$I$1="","",IF(C3518&lt;(INT(INPUT!$I$1)-INPUT!$I$2),"Off Meds",IF(C3518&lt;=(INT(INPUT!$I$1)+INPUT!$I$2),"Washout","On Meds"))))</f>
        <v/>
      </c>
      <c r="F3518">
        <f>IF(B3518="","",1.509*(LN(B3518)^1.084-5.381))</f>
        <v/>
      </c>
      <c r="G3518">
        <f>IF(F3518="","",IF(F3518&lt;0,10*F3518^2,0))</f>
        <v/>
      </c>
      <c r="H3518">
        <f>IF(F3518="","",IF(F3518&gt;0,10*F3518^2,0))</f>
        <v/>
      </c>
    </row>
    <row r="3519">
      <c r="A3519">
        <f>Input!A3519</f>
        <v/>
      </c>
      <c r="B3519">
        <f>IF(ISNUMBER(Input!B3519),IF(AND(Input!B3519&gt;=20,Input!B3519&lt;=700),Input!B3519,""),"")</f>
        <v/>
      </c>
      <c r="C3519">
        <f>IF(B3519="","",INT(A3519))</f>
        <v/>
      </c>
      <c r="D3519">
        <f>IF(B3519="","",HOUR(A3519))</f>
        <v/>
      </c>
      <c r="E3519">
        <f>IF(B3519="","",IF(INPUT!$I$1="","",IF(C3519&lt;(INT(INPUT!$I$1)-INPUT!$I$2),"Off Meds",IF(C3519&lt;=(INT(INPUT!$I$1)+INPUT!$I$2),"Washout","On Meds"))))</f>
        <v/>
      </c>
      <c r="F3519">
        <f>IF(B3519="","",1.509*(LN(B3519)^1.084-5.381))</f>
        <v/>
      </c>
      <c r="G3519">
        <f>IF(F3519="","",IF(F3519&lt;0,10*F3519^2,0))</f>
        <v/>
      </c>
      <c r="H3519">
        <f>IF(F3519="","",IF(F3519&gt;0,10*F3519^2,0))</f>
        <v/>
      </c>
    </row>
    <row r="3520">
      <c r="A3520">
        <f>Input!A3520</f>
        <v/>
      </c>
      <c r="B3520">
        <f>IF(ISNUMBER(Input!B3520),IF(AND(Input!B3520&gt;=20,Input!B3520&lt;=700),Input!B3520,""),"")</f>
        <v/>
      </c>
      <c r="C3520">
        <f>IF(B3520="","",INT(A3520))</f>
        <v/>
      </c>
      <c r="D3520">
        <f>IF(B3520="","",HOUR(A3520))</f>
        <v/>
      </c>
      <c r="E3520">
        <f>IF(B3520="","",IF(INPUT!$I$1="","",IF(C3520&lt;(INT(INPUT!$I$1)-INPUT!$I$2),"Off Meds",IF(C3520&lt;=(INT(INPUT!$I$1)+INPUT!$I$2),"Washout","On Meds"))))</f>
        <v/>
      </c>
      <c r="F3520">
        <f>IF(B3520="","",1.509*(LN(B3520)^1.084-5.381))</f>
        <v/>
      </c>
      <c r="G3520">
        <f>IF(F3520="","",IF(F3520&lt;0,10*F3520^2,0))</f>
        <v/>
      </c>
      <c r="H3520">
        <f>IF(F3520="","",IF(F3520&gt;0,10*F3520^2,0))</f>
        <v/>
      </c>
    </row>
    <row r="3521">
      <c r="A3521">
        <f>Input!A3521</f>
        <v/>
      </c>
      <c r="B3521">
        <f>IF(ISNUMBER(Input!B3521),IF(AND(Input!B3521&gt;=20,Input!B3521&lt;=700),Input!B3521,""),"")</f>
        <v/>
      </c>
      <c r="C3521">
        <f>IF(B3521="","",INT(A3521))</f>
        <v/>
      </c>
      <c r="D3521">
        <f>IF(B3521="","",HOUR(A3521))</f>
        <v/>
      </c>
      <c r="E3521">
        <f>IF(B3521="","",IF(INPUT!$I$1="","",IF(C3521&lt;(INT(INPUT!$I$1)-INPUT!$I$2),"Off Meds",IF(C3521&lt;=(INT(INPUT!$I$1)+INPUT!$I$2),"Washout","On Meds"))))</f>
        <v/>
      </c>
      <c r="F3521">
        <f>IF(B3521="","",1.509*(LN(B3521)^1.084-5.381))</f>
        <v/>
      </c>
      <c r="G3521">
        <f>IF(F3521="","",IF(F3521&lt;0,10*F3521^2,0))</f>
        <v/>
      </c>
      <c r="H3521">
        <f>IF(F3521="","",IF(F3521&gt;0,10*F3521^2,0))</f>
        <v/>
      </c>
    </row>
    <row r="3522">
      <c r="A3522">
        <f>Input!A3522</f>
        <v/>
      </c>
      <c r="B3522">
        <f>IF(ISNUMBER(Input!B3522),IF(AND(Input!B3522&gt;=20,Input!B3522&lt;=700),Input!B3522,""),"")</f>
        <v/>
      </c>
      <c r="C3522">
        <f>IF(B3522="","",INT(A3522))</f>
        <v/>
      </c>
      <c r="D3522">
        <f>IF(B3522="","",HOUR(A3522))</f>
        <v/>
      </c>
      <c r="E3522">
        <f>IF(B3522="","",IF(INPUT!$I$1="","",IF(C3522&lt;(INT(INPUT!$I$1)-INPUT!$I$2),"Off Meds",IF(C3522&lt;=(INT(INPUT!$I$1)+INPUT!$I$2),"Washout","On Meds"))))</f>
        <v/>
      </c>
      <c r="F3522">
        <f>IF(B3522="","",1.509*(LN(B3522)^1.084-5.381))</f>
        <v/>
      </c>
      <c r="G3522">
        <f>IF(F3522="","",IF(F3522&lt;0,10*F3522^2,0))</f>
        <v/>
      </c>
      <c r="H3522">
        <f>IF(F3522="","",IF(F3522&gt;0,10*F3522^2,0))</f>
        <v/>
      </c>
    </row>
    <row r="3523">
      <c r="A3523">
        <f>Input!A3523</f>
        <v/>
      </c>
      <c r="B3523">
        <f>IF(ISNUMBER(Input!B3523),IF(AND(Input!B3523&gt;=20,Input!B3523&lt;=700),Input!B3523,""),"")</f>
        <v/>
      </c>
      <c r="C3523">
        <f>IF(B3523="","",INT(A3523))</f>
        <v/>
      </c>
      <c r="D3523">
        <f>IF(B3523="","",HOUR(A3523))</f>
        <v/>
      </c>
      <c r="E3523">
        <f>IF(B3523="","",IF(INPUT!$I$1="","",IF(C3523&lt;(INT(INPUT!$I$1)-INPUT!$I$2),"Off Meds",IF(C3523&lt;=(INT(INPUT!$I$1)+INPUT!$I$2),"Washout","On Meds"))))</f>
        <v/>
      </c>
      <c r="F3523">
        <f>IF(B3523="","",1.509*(LN(B3523)^1.084-5.381))</f>
        <v/>
      </c>
      <c r="G3523">
        <f>IF(F3523="","",IF(F3523&lt;0,10*F3523^2,0))</f>
        <v/>
      </c>
      <c r="H3523">
        <f>IF(F3523="","",IF(F3523&gt;0,10*F3523^2,0))</f>
        <v/>
      </c>
    </row>
    <row r="3524">
      <c r="A3524">
        <f>Input!A3524</f>
        <v/>
      </c>
      <c r="B3524">
        <f>IF(ISNUMBER(Input!B3524),IF(AND(Input!B3524&gt;=20,Input!B3524&lt;=700),Input!B3524,""),"")</f>
        <v/>
      </c>
      <c r="C3524">
        <f>IF(B3524="","",INT(A3524))</f>
        <v/>
      </c>
      <c r="D3524">
        <f>IF(B3524="","",HOUR(A3524))</f>
        <v/>
      </c>
      <c r="E3524">
        <f>IF(B3524="","",IF(INPUT!$I$1="","",IF(C3524&lt;(INT(INPUT!$I$1)-INPUT!$I$2),"Off Meds",IF(C3524&lt;=(INT(INPUT!$I$1)+INPUT!$I$2),"Washout","On Meds"))))</f>
        <v/>
      </c>
      <c r="F3524">
        <f>IF(B3524="","",1.509*(LN(B3524)^1.084-5.381))</f>
        <v/>
      </c>
      <c r="G3524">
        <f>IF(F3524="","",IF(F3524&lt;0,10*F3524^2,0))</f>
        <v/>
      </c>
      <c r="H3524">
        <f>IF(F3524="","",IF(F3524&gt;0,10*F3524^2,0))</f>
        <v/>
      </c>
    </row>
    <row r="3525">
      <c r="A3525">
        <f>Input!A3525</f>
        <v/>
      </c>
      <c r="B3525">
        <f>IF(ISNUMBER(Input!B3525),IF(AND(Input!B3525&gt;=20,Input!B3525&lt;=700),Input!B3525,""),"")</f>
        <v/>
      </c>
      <c r="C3525">
        <f>IF(B3525="","",INT(A3525))</f>
        <v/>
      </c>
      <c r="D3525">
        <f>IF(B3525="","",HOUR(A3525))</f>
        <v/>
      </c>
      <c r="E3525">
        <f>IF(B3525="","",IF(INPUT!$I$1="","",IF(C3525&lt;(INT(INPUT!$I$1)-INPUT!$I$2),"Off Meds",IF(C3525&lt;=(INT(INPUT!$I$1)+INPUT!$I$2),"Washout","On Meds"))))</f>
        <v/>
      </c>
      <c r="F3525">
        <f>IF(B3525="","",1.509*(LN(B3525)^1.084-5.381))</f>
        <v/>
      </c>
      <c r="G3525">
        <f>IF(F3525="","",IF(F3525&lt;0,10*F3525^2,0))</f>
        <v/>
      </c>
      <c r="H3525">
        <f>IF(F3525="","",IF(F3525&gt;0,10*F3525^2,0))</f>
        <v/>
      </c>
    </row>
    <row r="3526">
      <c r="A3526">
        <f>Input!A3526</f>
        <v/>
      </c>
      <c r="B3526">
        <f>IF(ISNUMBER(Input!B3526),IF(AND(Input!B3526&gt;=20,Input!B3526&lt;=700),Input!B3526,""),"")</f>
        <v/>
      </c>
      <c r="C3526">
        <f>IF(B3526="","",INT(A3526))</f>
        <v/>
      </c>
      <c r="D3526">
        <f>IF(B3526="","",HOUR(A3526))</f>
        <v/>
      </c>
      <c r="E3526">
        <f>IF(B3526="","",IF(INPUT!$I$1="","",IF(C3526&lt;(INT(INPUT!$I$1)-INPUT!$I$2),"Off Meds",IF(C3526&lt;=(INT(INPUT!$I$1)+INPUT!$I$2),"Washout","On Meds"))))</f>
        <v/>
      </c>
      <c r="F3526">
        <f>IF(B3526="","",1.509*(LN(B3526)^1.084-5.381))</f>
        <v/>
      </c>
      <c r="G3526">
        <f>IF(F3526="","",IF(F3526&lt;0,10*F3526^2,0))</f>
        <v/>
      </c>
      <c r="H3526">
        <f>IF(F3526="","",IF(F3526&gt;0,10*F3526^2,0))</f>
        <v/>
      </c>
    </row>
    <row r="3527">
      <c r="A3527">
        <f>Input!A3527</f>
        <v/>
      </c>
      <c r="B3527">
        <f>IF(ISNUMBER(Input!B3527),IF(AND(Input!B3527&gt;=20,Input!B3527&lt;=700),Input!B3527,""),"")</f>
        <v/>
      </c>
      <c r="C3527">
        <f>IF(B3527="","",INT(A3527))</f>
        <v/>
      </c>
      <c r="D3527">
        <f>IF(B3527="","",HOUR(A3527))</f>
        <v/>
      </c>
      <c r="E3527">
        <f>IF(B3527="","",IF(INPUT!$I$1="","",IF(C3527&lt;(INT(INPUT!$I$1)-INPUT!$I$2),"Off Meds",IF(C3527&lt;=(INT(INPUT!$I$1)+INPUT!$I$2),"Washout","On Meds"))))</f>
        <v/>
      </c>
      <c r="F3527">
        <f>IF(B3527="","",1.509*(LN(B3527)^1.084-5.381))</f>
        <v/>
      </c>
      <c r="G3527">
        <f>IF(F3527="","",IF(F3527&lt;0,10*F3527^2,0))</f>
        <v/>
      </c>
      <c r="H3527">
        <f>IF(F3527="","",IF(F3527&gt;0,10*F3527^2,0))</f>
        <v/>
      </c>
    </row>
    <row r="3528">
      <c r="A3528">
        <f>Input!A3528</f>
        <v/>
      </c>
      <c r="B3528">
        <f>IF(ISNUMBER(Input!B3528),IF(AND(Input!B3528&gt;=20,Input!B3528&lt;=700),Input!B3528,""),"")</f>
        <v/>
      </c>
      <c r="C3528">
        <f>IF(B3528="","",INT(A3528))</f>
        <v/>
      </c>
      <c r="D3528">
        <f>IF(B3528="","",HOUR(A3528))</f>
        <v/>
      </c>
      <c r="E3528">
        <f>IF(B3528="","",IF(INPUT!$I$1="","",IF(C3528&lt;(INT(INPUT!$I$1)-INPUT!$I$2),"Off Meds",IF(C3528&lt;=(INT(INPUT!$I$1)+INPUT!$I$2),"Washout","On Meds"))))</f>
        <v/>
      </c>
      <c r="F3528">
        <f>IF(B3528="","",1.509*(LN(B3528)^1.084-5.381))</f>
        <v/>
      </c>
      <c r="G3528">
        <f>IF(F3528="","",IF(F3528&lt;0,10*F3528^2,0))</f>
        <v/>
      </c>
      <c r="H3528">
        <f>IF(F3528="","",IF(F3528&gt;0,10*F3528^2,0))</f>
        <v/>
      </c>
    </row>
    <row r="3529">
      <c r="A3529">
        <f>Input!A3529</f>
        <v/>
      </c>
      <c r="B3529">
        <f>IF(ISNUMBER(Input!B3529),IF(AND(Input!B3529&gt;=20,Input!B3529&lt;=700),Input!B3529,""),"")</f>
        <v/>
      </c>
      <c r="C3529">
        <f>IF(B3529="","",INT(A3529))</f>
        <v/>
      </c>
      <c r="D3529">
        <f>IF(B3529="","",HOUR(A3529))</f>
        <v/>
      </c>
      <c r="E3529">
        <f>IF(B3529="","",IF(INPUT!$I$1="","",IF(C3529&lt;(INT(INPUT!$I$1)-INPUT!$I$2),"Off Meds",IF(C3529&lt;=(INT(INPUT!$I$1)+INPUT!$I$2),"Washout","On Meds"))))</f>
        <v/>
      </c>
      <c r="F3529">
        <f>IF(B3529="","",1.509*(LN(B3529)^1.084-5.381))</f>
        <v/>
      </c>
      <c r="G3529">
        <f>IF(F3529="","",IF(F3529&lt;0,10*F3529^2,0))</f>
        <v/>
      </c>
      <c r="H3529">
        <f>IF(F3529="","",IF(F3529&gt;0,10*F3529^2,0))</f>
        <v/>
      </c>
    </row>
    <row r="3530">
      <c r="A3530">
        <f>Input!A3530</f>
        <v/>
      </c>
      <c r="B3530">
        <f>IF(ISNUMBER(Input!B3530),IF(AND(Input!B3530&gt;=20,Input!B3530&lt;=700),Input!B3530,""),"")</f>
        <v/>
      </c>
      <c r="C3530">
        <f>IF(B3530="","",INT(A3530))</f>
        <v/>
      </c>
      <c r="D3530">
        <f>IF(B3530="","",HOUR(A3530))</f>
        <v/>
      </c>
      <c r="E3530">
        <f>IF(B3530="","",IF(INPUT!$I$1="","",IF(C3530&lt;(INT(INPUT!$I$1)-INPUT!$I$2),"Off Meds",IF(C3530&lt;=(INT(INPUT!$I$1)+INPUT!$I$2),"Washout","On Meds"))))</f>
        <v/>
      </c>
      <c r="F3530">
        <f>IF(B3530="","",1.509*(LN(B3530)^1.084-5.381))</f>
        <v/>
      </c>
      <c r="G3530">
        <f>IF(F3530="","",IF(F3530&lt;0,10*F3530^2,0))</f>
        <v/>
      </c>
      <c r="H3530">
        <f>IF(F3530="","",IF(F3530&gt;0,10*F3530^2,0))</f>
        <v/>
      </c>
    </row>
    <row r="3531">
      <c r="A3531">
        <f>Input!A3531</f>
        <v/>
      </c>
      <c r="B3531">
        <f>IF(ISNUMBER(Input!B3531),IF(AND(Input!B3531&gt;=20,Input!B3531&lt;=700),Input!B3531,""),"")</f>
        <v/>
      </c>
      <c r="C3531">
        <f>IF(B3531="","",INT(A3531))</f>
        <v/>
      </c>
      <c r="D3531">
        <f>IF(B3531="","",HOUR(A3531))</f>
        <v/>
      </c>
      <c r="E3531">
        <f>IF(B3531="","",IF(INPUT!$I$1="","",IF(C3531&lt;(INT(INPUT!$I$1)-INPUT!$I$2),"Off Meds",IF(C3531&lt;=(INT(INPUT!$I$1)+INPUT!$I$2),"Washout","On Meds"))))</f>
        <v/>
      </c>
      <c r="F3531">
        <f>IF(B3531="","",1.509*(LN(B3531)^1.084-5.381))</f>
        <v/>
      </c>
      <c r="G3531">
        <f>IF(F3531="","",IF(F3531&lt;0,10*F3531^2,0))</f>
        <v/>
      </c>
      <c r="H3531">
        <f>IF(F3531="","",IF(F3531&gt;0,10*F3531^2,0))</f>
        <v/>
      </c>
    </row>
    <row r="3532">
      <c r="A3532">
        <f>Input!A3532</f>
        <v/>
      </c>
      <c r="B3532">
        <f>IF(ISNUMBER(Input!B3532),IF(AND(Input!B3532&gt;=20,Input!B3532&lt;=700),Input!B3532,""),"")</f>
        <v/>
      </c>
      <c r="C3532">
        <f>IF(B3532="","",INT(A3532))</f>
        <v/>
      </c>
      <c r="D3532">
        <f>IF(B3532="","",HOUR(A3532))</f>
        <v/>
      </c>
      <c r="E3532">
        <f>IF(B3532="","",IF(INPUT!$I$1="","",IF(C3532&lt;(INT(INPUT!$I$1)-INPUT!$I$2),"Off Meds",IF(C3532&lt;=(INT(INPUT!$I$1)+INPUT!$I$2),"Washout","On Meds"))))</f>
        <v/>
      </c>
      <c r="F3532">
        <f>IF(B3532="","",1.509*(LN(B3532)^1.084-5.381))</f>
        <v/>
      </c>
      <c r="G3532">
        <f>IF(F3532="","",IF(F3532&lt;0,10*F3532^2,0))</f>
        <v/>
      </c>
      <c r="H3532">
        <f>IF(F3532="","",IF(F3532&gt;0,10*F3532^2,0))</f>
        <v/>
      </c>
    </row>
    <row r="3533">
      <c r="A3533">
        <f>Input!A3533</f>
        <v/>
      </c>
      <c r="B3533">
        <f>IF(ISNUMBER(Input!B3533),IF(AND(Input!B3533&gt;=20,Input!B3533&lt;=700),Input!B3533,""),"")</f>
        <v/>
      </c>
      <c r="C3533">
        <f>IF(B3533="","",INT(A3533))</f>
        <v/>
      </c>
      <c r="D3533">
        <f>IF(B3533="","",HOUR(A3533))</f>
        <v/>
      </c>
      <c r="E3533">
        <f>IF(B3533="","",IF(INPUT!$I$1="","",IF(C3533&lt;(INT(INPUT!$I$1)-INPUT!$I$2),"Off Meds",IF(C3533&lt;=(INT(INPUT!$I$1)+INPUT!$I$2),"Washout","On Meds"))))</f>
        <v/>
      </c>
      <c r="F3533">
        <f>IF(B3533="","",1.509*(LN(B3533)^1.084-5.381))</f>
        <v/>
      </c>
      <c r="G3533">
        <f>IF(F3533="","",IF(F3533&lt;0,10*F3533^2,0))</f>
        <v/>
      </c>
      <c r="H3533">
        <f>IF(F3533="","",IF(F3533&gt;0,10*F3533^2,0))</f>
        <v/>
      </c>
    </row>
    <row r="3534">
      <c r="A3534">
        <f>Input!A3534</f>
        <v/>
      </c>
      <c r="B3534">
        <f>IF(ISNUMBER(Input!B3534),IF(AND(Input!B3534&gt;=20,Input!B3534&lt;=700),Input!B3534,""),"")</f>
        <v/>
      </c>
      <c r="C3534">
        <f>IF(B3534="","",INT(A3534))</f>
        <v/>
      </c>
      <c r="D3534">
        <f>IF(B3534="","",HOUR(A3534))</f>
        <v/>
      </c>
      <c r="E3534">
        <f>IF(B3534="","",IF(INPUT!$I$1="","",IF(C3534&lt;(INT(INPUT!$I$1)-INPUT!$I$2),"Off Meds",IF(C3534&lt;=(INT(INPUT!$I$1)+INPUT!$I$2),"Washout","On Meds"))))</f>
        <v/>
      </c>
      <c r="F3534">
        <f>IF(B3534="","",1.509*(LN(B3534)^1.084-5.381))</f>
        <v/>
      </c>
      <c r="G3534">
        <f>IF(F3534="","",IF(F3534&lt;0,10*F3534^2,0))</f>
        <v/>
      </c>
      <c r="H3534">
        <f>IF(F3534="","",IF(F3534&gt;0,10*F3534^2,0))</f>
        <v/>
      </c>
    </row>
    <row r="3535">
      <c r="A3535">
        <f>Input!A3535</f>
        <v/>
      </c>
      <c r="B3535">
        <f>IF(ISNUMBER(Input!B3535),IF(AND(Input!B3535&gt;=20,Input!B3535&lt;=700),Input!B3535,""),"")</f>
        <v/>
      </c>
      <c r="C3535">
        <f>IF(B3535="","",INT(A3535))</f>
        <v/>
      </c>
      <c r="D3535">
        <f>IF(B3535="","",HOUR(A3535))</f>
        <v/>
      </c>
      <c r="E3535">
        <f>IF(B3535="","",IF(INPUT!$I$1="","",IF(C3535&lt;(INT(INPUT!$I$1)-INPUT!$I$2),"Off Meds",IF(C3535&lt;=(INT(INPUT!$I$1)+INPUT!$I$2),"Washout","On Meds"))))</f>
        <v/>
      </c>
      <c r="F3535">
        <f>IF(B3535="","",1.509*(LN(B3535)^1.084-5.381))</f>
        <v/>
      </c>
      <c r="G3535">
        <f>IF(F3535="","",IF(F3535&lt;0,10*F3535^2,0))</f>
        <v/>
      </c>
      <c r="H3535">
        <f>IF(F3535="","",IF(F3535&gt;0,10*F3535^2,0))</f>
        <v/>
      </c>
    </row>
    <row r="3536">
      <c r="A3536">
        <f>Input!A3536</f>
        <v/>
      </c>
      <c r="B3536">
        <f>IF(ISNUMBER(Input!B3536),IF(AND(Input!B3536&gt;=20,Input!B3536&lt;=700),Input!B3536,""),"")</f>
        <v/>
      </c>
      <c r="C3536">
        <f>IF(B3536="","",INT(A3536))</f>
        <v/>
      </c>
      <c r="D3536">
        <f>IF(B3536="","",HOUR(A3536))</f>
        <v/>
      </c>
      <c r="E3536">
        <f>IF(B3536="","",IF(INPUT!$I$1="","",IF(C3536&lt;(INT(INPUT!$I$1)-INPUT!$I$2),"Off Meds",IF(C3536&lt;=(INT(INPUT!$I$1)+INPUT!$I$2),"Washout","On Meds"))))</f>
        <v/>
      </c>
      <c r="F3536">
        <f>IF(B3536="","",1.509*(LN(B3536)^1.084-5.381))</f>
        <v/>
      </c>
      <c r="G3536">
        <f>IF(F3536="","",IF(F3536&lt;0,10*F3536^2,0))</f>
        <v/>
      </c>
      <c r="H3536">
        <f>IF(F3536="","",IF(F3536&gt;0,10*F3536^2,0))</f>
        <v/>
      </c>
    </row>
    <row r="3537">
      <c r="A3537">
        <f>Input!A3537</f>
        <v/>
      </c>
      <c r="B3537">
        <f>IF(ISNUMBER(Input!B3537),IF(AND(Input!B3537&gt;=20,Input!B3537&lt;=700),Input!B3537,""),"")</f>
        <v/>
      </c>
      <c r="C3537">
        <f>IF(B3537="","",INT(A3537))</f>
        <v/>
      </c>
      <c r="D3537">
        <f>IF(B3537="","",HOUR(A3537))</f>
        <v/>
      </c>
      <c r="E3537">
        <f>IF(B3537="","",IF(INPUT!$I$1="","",IF(C3537&lt;(INT(INPUT!$I$1)-INPUT!$I$2),"Off Meds",IF(C3537&lt;=(INT(INPUT!$I$1)+INPUT!$I$2),"Washout","On Meds"))))</f>
        <v/>
      </c>
      <c r="F3537">
        <f>IF(B3537="","",1.509*(LN(B3537)^1.084-5.381))</f>
        <v/>
      </c>
      <c r="G3537">
        <f>IF(F3537="","",IF(F3537&lt;0,10*F3537^2,0))</f>
        <v/>
      </c>
      <c r="H3537">
        <f>IF(F3537="","",IF(F3537&gt;0,10*F3537^2,0))</f>
        <v/>
      </c>
    </row>
    <row r="3538">
      <c r="A3538">
        <f>Input!A3538</f>
        <v/>
      </c>
      <c r="B3538">
        <f>IF(ISNUMBER(Input!B3538),IF(AND(Input!B3538&gt;=20,Input!B3538&lt;=700),Input!B3538,""),"")</f>
        <v/>
      </c>
      <c r="C3538">
        <f>IF(B3538="","",INT(A3538))</f>
        <v/>
      </c>
      <c r="D3538">
        <f>IF(B3538="","",HOUR(A3538))</f>
        <v/>
      </c>
      <c r="E3538">
        <f>IF(B3538="","",IF(INPUT!$I$1="","",IF(C3538&lt;(INT(INPUT!$I$1)-INPUT!$I$2),"Off Meds",IF(C3538&lt;=(INT(INPUT!$I$1)+INPUT!$I$2),"Washout","On Meds"))))</f>
        <v/>
      </c>
      <c r="F3538">
        <f>IF(B3538="","",1.509*(LN(B3538)^1.084-5.381))</f>
        <v/>
      </c>
      <c r="G3538">
        <f>IF(F3538="","",IF(F3538&lt;0,10*F3538^2,0))</f>
        <v/>
      </c>
      <c r="H3538">
        <f>IF(F3538="","",IF(F3538&gt;0,10*F3538^2,0))</f>
        <v/>
      </c>
    </row>
    <row r="3539">
      <c r="A3539">
        <f>Input!A3539</f>
        <v/>
      </c>
      <c r="B3539">
        <f>IF(ISNUMBER(Input!B3539),IF(AND(Input!B3539&gt;=20,Input!B3539&lt;=700),Input!B3539,""),"")</f>
        <v/>
      </c>
      <c r="C3539">
        <f>IF(B3539="","",INT(A3539))</f>
        <v/>
      </c>
      <c r="D3539">
        <f>IF(B3539="","",HOUR(A3539))</f>
        <v/>
      </c>
      <c r="E3539">
        <f>IF(B3539="","",IF(INPUT!$I$1="","",IF(C3539&lt;(INT(INPUT!$I$1)-INPUT!$I$2),"Off Meds",IF(C3539&lt;=(INT(INPUT!$I$1)+INPUT!$I$2),"Washout","On Meds"))))</f>
        <v/>
      </c>
      <c r="F3539">
        <f>IF(B3539="","",1.509*(LN(B3539)^1.084-5.381))</f>
        <v/>
      </c>
      <c r="G3539">
        <f>IF(F3539="","",IF(F3539&lt;0,10*F3539^2,0))</f>
        <v/>
      </c>
      <c r="H3539">
        <f>IF(F3539="","",IF(F3539&gt;0,10*F3539^2,0))</f>
        <v/>
      </c>
    </row>
    <row r="3540">
      <c r="A3540">
        <f>Input!A3540</f>
        <v/>
      </c>
      <c r="B3540">
        <f>IF(ISNUMBER(Input!B3540),IF(AND(Input!B3540&gt;=20,Input!B3540&lt;=700),Input!B3540,""),"")</f>
        <v/>
      </c>
      <c r="C3540">
        <f>IF(B3540="","",INT(A3540))</f>
        <v/>
      </c>
      <c r="D3540">
        <f>IF(B3540="","",HOUR(A3540))</f>
        <v/>
      </c>
      <c r="E3540">
        <f>IF(B3540="","",IF(INPUT!$I$1="","",IF(C3540&lt;(INT(INPUT!$I$1)-INPUT!$I$2),"Off Meds",IF(C3540&lt;=(INT(INPUT!$I$1)+INPUT!$I$2),"Washout","On Meds"))))</f>
        <v/>
      </c>
      <c r="F3540">
        <f>IF(B3540="","",1.509*(LN(B3540)^1.084-5.381))</f>
        <v/>
      </c>
      <c r="G3540">
        <f>IF(F3540="","",IF(F3540&lt;0,10*F3540^2,0))</f>
        <v/>
      </c>
      <c r="H3540">
        <f>IF(F3540="","",IF(F3540&gt;0,10*F3540^2,0))</f>
        <v/>
      </c>
    </row>
    <row r="3541">
      <c r="A3541">
        <f>Input!A3541</f>
        <v/>
      </c>
      <c r="B3541">
        <f>IF(ISNUMBER(Input!B3541),IF(AND(Input!B3541&gt;=20,Input!B3541&lt;=700),Input!B3541,""),"")</f>
        <v/>
      </c>
      <c r="C3541">
        <f>IF(B3541="","",INT(A3541))</f>
        <v/>
      </c>
      <c r="D3541">
        <f>IF(B3541="","",HOUR(A3541))</f>
        <v/>
      </c>
      <c r="E3541">
        <f>IF(B3541="","",IF(INPUT!$I$1="","",IF(C3541&lt;(INT(INPUT!$I$1)-INPUT!$I$2),"Off Meds",IF(C3541&lt;=(INT(INPUT!$I$1)+INPUT!$I$2),"Washout","On Meds"))))</f>
        <v/>
      </c>
      <c r="F3541">
        <f>IF(B3541="","",1.509*(LN(B3541)^1.084-5.381))</f>
        <v/>
      </c>
      <c r="G3541">
        <f>IF(F3541="","",IF(F3541&lt;0,10*F3541^2,0))</f>
        <v/>
      </c>
      <c r="H3541">
        <f>IF(F3541="","",IF(F3541&gt;0,10*F3541^2,0))</f>
        <v/>
      </c>
    </row>
    <row r="3542">
      <c r="A3542">
        <f>Input!A3542</f>
        <v/>
      </c>
      <c r="B3542">
        <f>IF(ISNUMBER(Input!B3542),IF(AND(Input!B3542&gt;=20,Input!B3542&lt;=700),Input!B3542,""),"")</f>
        <v/>
      </c>
      <c r="C3542">
        <f>IF(B3542="","",INT(A3542))</f>
        <v/>
      </c>
      <c r="D3542">
        <f>IF(B3542="","",HOUR(A3542))</f>
        <v/>
      </c>
      <c r="E3542">
        <f>IF(B3542="","",IF(INPUT!$I$1="","",IF(C3542&lt;(INT(INPUT!$I$1)-INPUT!$I$2),"Off Meds",IF(C3542&lt;=(INT(INPUT!$I$1)+INPUT!$I$2),"Washout","On Meds"))))</f>
        <v/>
      </c>
      <c r="F3542">
        <f>IF(B3542="","",1.509*(LN(B3542)^1.084-5.381))</f>
        <v/>
      </c>
      <c r="G3542">
        <f>IF(F3542="","",IF(F3542&lt;0,10*F3542^2,0))</f>
        <v/>
      </c>
      <c r="H3542">
        <f>IF(F3542="","",IF(F3542&gt;0,10*F3542^2,0))</f>
        <v/>
      </c>
    </row>
    <row r="3543">
      <c r="A3543">
        <f>Input!A3543</f>
        <v/>
      </c>
      <c r="B3543">
        <f>IF(ISNUMBER(Input!B3543),IF(AND(Input!B3543&gt;=20,Input!B3543&lt;=700),Input!B3543,""),"")</f>
        <v/>
      </c>
      <c r="C3543">
        <f>IF(B3543="","",INT(A3543))</f>
        <v/>
      </c>
      <c r="D3543">
        <f>IF(B3543="","",HOUR(A3543))</f>
        <v/>
      </c>
      <c r="E3543">
        <f>IF(B3543="","",IF(INPUT!$I$1="","",IF(C3543&lt;(INT(INPUT!$I$1)-INPUT!$I$2),"Off Meds",IF(C3543&lt;=(INT(INPUT!$I$1)+INPUT!$I$2),"Washout","On Meds"))))</f>
        <v/>
      </c>
      <c r="F3543">
        <f>IF(B3543="","",1.509*(LN(B3543)^1.084-5.381))</f>
        <v/>
      </c>
      <c r="G3543">
        <f>IF(F3543="","",IF(F3543&lt;0,10*F3543^2,0))</f>
        <v/>
      </c>
      <c r="H3543">
        <f>IF(F3543="","",IF(F3543&gt;0,10*F3543^2,0))</f>
        <v/>
      </c>
    </row>
    <row r="3544">
      <c r="A3544">
        <f>Input!A3544</f>
        <v/>
      </c>
      <c r="B3544">
        <f>IF(ISNUMBER(Input!B3544),IF(AND(Input!B3544&gt;=20,Input!B3544&lt;=700),Input!B3544,""),"")</f>
        <v/>
      </c>
      <c r="C3544">
        <f>IF(B3544="","",INT(A3544))</f>
        <v/>
      </c>
      <c r="D3544">
        <f>IF(B3544="","",HOUR(A3544))</f>
        <v/>
      </c>
      <c r="E3544">
        <f>IF(B3544="","",IF(INPUT!$I$1="","",IF(C3544&lt;(INT(INPUT!$I$1)-INPUT!$I$2),"Off Meds",IF(C3544&lt;=(INT(INPUT!$I$1)+INPUT!$I$2),"Washout","On Meds"))))</f>
        <v/>
      </c>
      <c r="F3544">
        <f>IF(B3544="","",1.509*(LN(B3544)^1.084-5.381))</f>
        <v/>
      </c>
      <c r="G3544">
        <f>IF(F3544="","",IF(F3544&lt;0,10*F3544^2,0))</f>
        <v/>
      </c>
      <c r="H3544">
        <f>IF(F3544="","",IF(F3544&gt;0,10*F3544^2,0))</f>
        <v/>
      </c>
    </row>
    <row r="3545">
      <c r="A3545">
        <f>Input!A3545</f>
        <v/>
      </c>
      <c r="B3545">
        <f>IF(ISNUMBER(Input!B3545),IF(AND(Input!B3545&gt;=20,Input!B3545&lt;=700),Input!B3545,""),"")</f>
        <v/>
      </c>
      <c r="C3545">
        <f>IF(B3545="","",INT(A3545))</f>
        <v/>
      </c>
      <c r="D3545">
        <f>IF(B3545="","",HOUR(A3545))</f>
        <v/>
      </c>
      <c r="E3545">
        <f>IF(B3545="","",IF(INPUT!$I$1="","",IF(C3545&lt;(INT(INPUT!$I$1)-INPUT!$I$2),"Off Meds",IF(C3545&lt;=(INT(INPUT!$I$1)+INPUT!$I$2),"Washout","On Meds"))))</f>
        <v/>
      </c>
      <c r="F3545">
        <f>IF(B3545="","",1.509*(LN(B3545)^1.084-5.381))</f>
        <v/>
      </c>
      <c r="G3545">
        <f>IF(F3545="","",IF(F3545&lt;0,10*F3545^2,0))</f>
        <v/>
      </c>
      <c r="H3545">
        <f>IF(F3545="","",IF(F3545&gt;0,10*F3545^2,0))</f>
        <v/>
      </c>
    </row>
    <row r="3546">
      <c r="A3546">
        <f>Input!A3546</f>
        <v/>
      </c>
      <c r="B3546">
        <f>IF(ISNUMBER(Input!B3546),IF(AND(Input!B3546&gt;=20,Input!B3546&lt;=700),Input!B3546,""),"")</f>
        <v/>
      </c>
      <c r="C3546">
        <f>IF(B3546="","",INT(A3546))</f>
        <v/>
      </c>
      <c r="D3546">
        <f>IF(B3546="","",HOUR(A3546))</f>
        <v/>
      </c>
      <c r="E3546">
        <f>IF(B3546="","",IF(INPUT!$I$1="","",IF(C3546&lt;(INT(INPUT!$I$1)-INPUT!$I$2),"Off Meds",IF(C3546&lt;=(INT(INPUT!$I$1)+INPUT!$I$2),"Washout","On Meds"))))</f>
        <v/>
      </c>
      <c r="F3546">
        <f>IF(B3546="","",1.509*(LN(B3546)^1.084-5.381))</f>
        <v/>
      </c>
      <c r="G3546">
        <f>IF(F3546="","",IF(F3546&lt;0,10*F3546^2,0))</f>
        <v/>
      </c>
      <c r="H3546">
        <f>IF(F3546="","",IF(F3546&gt;0,10*F3546^2,0))</f>
        <v/>
      </c>
    </row>
    <row r="3547">
      <c r="A3547">
        <f>Input!A3547</f>
        <v/>
      </c>
      <c r="B3547">
        <f>IF(ISNUMBER(Input!B3547),IF(AND(Input!B3547&gt;=20,Input!B3547&lt;=700),Input!B3547,""),"")</f>
        <v/>
      </c>
      <c r="C3547">
        <f>IF(B3547="","",INT(A3547))</f>
        <v/>
      </c>
      <c r="D3547">
        <f>IF(B3547="","",HOUR(A3547))</f>
        <v/>
      </c>
      <c r="E3547">
        <f>IF(B3547="","",IF(INPUT!$I$1="","",IF(C3547&lt;(INT(INPUT!$I$1)-INPUT!$I$2),"Off Meds",IF(C3547&lt;=(INT(INPUT!$I$1)+INPUT!$I$2),"Washout","On Meds"))))</f>
        <v/>
      </c>
      <c r="F3547">
        <f>IF(B3547="","",1.509*(LN(B3547)^1.084-5.381))</f>
        <v/>
      </c>
      <c r="G3547">
        <f>IF(F3547="","",IF(F3547&lt;0,10*F3547^2,0))</f>
        <v/>
      </c>
      <c r="H3547">
        <f>IF(F3547="","",IF(F3547&gt;0,10*F3547^2,0))</f>
        <v/>
      </c>
    </row>
    <row r="3548">
      <c r="A3548">
        <f>Input!A3548</f>
        <v/>
      </c>
      <c r="B3548">
        <f>IF(ISNUMBER(Input!B3548),IF(AND(Input!B3548&gt;=20,Input!B3548&lt;=700),Input!B3548,""),"")</f>
        <v/>
      </c>
      <c r="C3548">
        <f>IF(B3548="","",INT(A3548))</f>
        <v/>
      </c>
      <c r="D3548">
        <f>IF(B3548="","",HOUR(A3548))</f>
        <v/>
      </c>
      <c r="E3548">
        <f>IF(B3548="","",IF(INPUT!$I$1="","",IF(C3548&lt;(INT(INPUT!$I$1)-INPUT!$I$2),"Off Meds",IF(C3548&lt;=(INT(INPUT!$I$1)+INPUT!$I$2),"Washout","On Meds"))))</f>
        <v/>
      </c>
      <c r="F3548">
        <f>IF(B3548="","",1.509*(LN(B3548)^1.084-5.381))</f>
        <v/>
      </c>
      <c r="G3548">
        <f>IF(F3548="","",IF(F3548&lt;0,10*F3548^2,0))</f>
        <v/>
      </c>
      <c r="H3548">
        <f>IF(F3548="","",IF(F3548&gt;0,10*F3548^2,0))</f>
        <v/>
      </c>
    </row>
    <row r="3549">
      <c r="A3549">
        <f>Input!A3549</f>
        <v/>
      </c>
      <c r="B3549">
        <f>IF(ISNUMBER(Input!B3549),IF(AND(Input!B3549&gt;=20,Input!B3549&lt;=700),Input!B3549,""),"")</f>
        <v/>
      </c>
      <c r="C3549">
        <f>IF(B3549="","",INT(A3549))</f>
        <v/>
      </c>
      <c r="D3549">
        <f>IF(B3549="","",HOUR(A3549))</f>
        <v/>
      </c>
      <c r="E3549">
        <f>IF(B3549="","",IF(INPUT!$I$1="","",IF(C3549&lt;(INT(INPUT!$I$1)-INPUT!$I$2),"Off Meds",IF(C3549&lt;=(INT(INPUT!$I$1)+INPUT!$I$2),"Washout","On Meds"))))</f>
        <v/>
      </c>
      <c r="F3549">
        <f>IF(B3549="","",1.509*(LN(B3549)^1.084-5.381))</f>
        <v/>
      </c>
      <c r="G3549">
        <f>IF(F3549="","",IF(F3549&lt;0,10*F3549^2,0))</f>
        <v/>
      </c>
      <c r="H3549">
        <f>IF(F3549="","",IF(F3549&gt;0,10*F3549^2,0))</f>
        <v/>
      </c>
    </row>
    <row r="3550">
      <c r="A3550">
        <f>Input!A3550</f>
        <v/>
      </c>
      <c r="B3550">
        <f>IF(ISNUMBER(Input!B3550),IF(AND(Input!B3550&gt;=20,Input!B3550&lt;=700),Input!B3550,""),"")</f>
        <v/>
      </c>
      <c r="C3550">
        <f>IF(B3550="","",INT(A3550))</f>
        <v/>
      </c>
      <c r="D3550">
        <f>IF(B3550="","",HOUR(A3550))</f>
        <v/>
      </c>
      <c r="E3550">
        <f>IF(B3550="","",IF(INPUT!$I$1="","",IF(C3550&lt;(INT(INPUT!$I$1)-INPUT!$I$2),"Off Meds",IF(C3550&lt;=(INT(INPUT!$I$1)+INPUT!$I$2),"Washout","On Meds"))))</f>
        <v/>
      </c>
      <c r="F3550">
        <f>IF(B3550="","",1.509*(LN(B3550)^1.084-5.381))</f>
        <v/>
      </c>
      <c r="G3550">
        <f>IF(F3550="","",IF(F3550&lt;0,10*F3550^2,0))</f>
        <v/>
      </c>
      <c r="H3550">
        <f>IF(F3550="","",IF(F3550&gt;0,10*F3550^2,0))</f>
        <v/>
      </c>
    </row>
    <row r="3551">
      <c r="A3551">
        <f>Input!A3551</f>
        <v/>
      </c>
      <c r="B3551">
        <f>IF(ISNUMBER(Input!B3551),IF(AND(Input!B3551&gt;=20,Input!B3551&lt;=700),Input!B3551,""),"")</f>
        <v/>
      </c>
      <c r="C3551">
        <f>IF(B3551="","",INT(A3551))</f>
        <v/>
      </c>
      <c r="D3551">
        <f>IF(B3551="","",HOUR(A3551))</f>
        <v/>
      </c>
      <c r="E3551">
        <f>IF(B3551="","",IF(INPUT!$I$1="","",IF(C3551&lt;(INT(INPUT!$I$1)-INPUT!$I$2),"Off Meds",IF(C3551&lt;=(INT(INPUT!$I$1)+INPUT!$I$2),"Washout","On Meds"))))</f>
        <v/>
      </c>
      <c r="F3551">
        <f>IF(B3551="","",1.509*(LN(B3551)^1.084-5.381))</f>
        <v/>
      </c>
      <c r="G3551">
        <f>IF(F3551="","",IF(F3551&lt;0,10*F3551^2,0))</f>
        <v/>
      </c>
      <c r="H3551">
        <f>IF(F3551="","",IF(F3551&gt;0,10*F3551^2,0))</f>
        <v/>
      </c>
    </row>
    <row r="3552">
      <c r="A3552">
        <f>Input!A3552</f>
        <v/>
      </c>
      <c r="B3552">
        <f>IF(ISNUMBER(Input!B3552),IF(AND(Input!B3552&gt;=20,Input!B3552&lt;=700),Input!B3552,""),"")</f>
        <v/>
      </c>
      <c r="C3552">
        <f>IF(B3552="","",INT(A3552))</f>
        <v/>
      </c>
      <c r="D3552">
        <f>IF(B3552="","",HOUR(A3552))</f>
        <v/>
      </c>
      <c r="E3552">
        <f>IF(B3552="","",IF(INPUT!$I$1="","",IF(C3552&lt;(INT(INPUT!$I$1)-INPUT!$I$2),"Off Meds",IF(C3552&lt;=(INT(INPUT!$I$1)+INPUT!$I$2),"Washout","On Meds"))))</f>
        <v/>
      </c>
      <c r="F3552">
        <f>IF(B3552="","",1.509*(LN(B3552)^1.084-5.381))</f>
        <v/>
      </c>
      <c r="G3552">
        <f>IF(F3552="","",IF(F3552&lt;0,10*F3552^2,0))</f>
        <v/>
      </c>
      <c r="H3552">
        <f>IF(F3552="","",IF(F3552&gt;0,10*F3552^2,0))</f>
        <v/>
      </c>
    </row>
    <row r="3553">
      <c r="A3553">
        <f>Input!A3553</f>
        <v/>
      </c>
      <c r="B3553">
        <f>IF(ISNUMBER(Input!B3553),IF(AND(Input!B3553&gt;=20,Input!B3553&lt;=700),Input!B3553,""),"")</f>
        <v/>
      </c>
      <c r="C3553">
        <f>IF(B3553="","",INT(A3553))</f>
        <v/>
      </c>
      <c r="D3553">
        <f>IF(B3553="","",HOUR(A3553))</f>
        <v/>
      </c>
      <c r="E3553">
        <f>IF(B3553="","",IF(INPUT!$I$1="","",IF(C3553&lt;(INT(INPUT!$I$1)-INPUT!$I$2),"Off Meds",IF(C3553&lt;=(INT(INPUT!$I$1)+INPUT!$I$2),"Washout","On Meds"))))</f>
        <v/>
      </c>
      <c r="F3553">
        <f>IF(B3553="","",1.509*(LN(B3553)^1.084-5.381))</f>
        <v/>
      </c>
      <c r="G3553">
        <f>IF(F3553="","",IF(F3553&lt;0,10*F3553^2,0))</f>
        <v/>
      </c>
      <c r="H3553">
        <f>IF(F3553="","",IF(F3553&gt;0,10*F3553^2,0))</f>
        <v/>
      </c>
    </row>
    <row r="3554">
      <c r="A3554">
        <f>Input!A3554</f>
        <v/>
      </c>
      <c r="B3554">
        <f>IF(ISNUMBER(Input!B3554),IF(AND(Input!B3554&gt;=20,Input!B3554&lt;=700),Input!B3554,""),"")</f>
        <v/>
      </c>
      <c r="C3554">
        <f>IF(B3554="","",INT(A3554))</f>
        <v/>
      </c>
      <c r="D3554">
        <f>IF(B3554="","",HOUR(A3554))</f>
        <v/>
      </c>
      <c r="E3554">
        <f>IF(B3554="","",IF(INPUT!$I$1="","",IF(C3554&lt;(INT(INPUT!$I$1)-INPUT!$I$2),"Off Meds",IF(C3554&lt;=(INT(INPUT!$I$1)+INPUT!$I$2),"Washout","On Meds"))))</f>
        <v/>
      </c>
      <c r="F3554">
        <f>IF(B3554="","",1.509*(LN(B3554)^1.084-5.381))</f>
        <v/>
      </c>
      <c r="G3554">
        <f>IF(F3554="","",IF(F3554&lt;0,10*F3554^2,0))</f>
        <v/>
      </c>
      <c r="H3554">
        <f>IF(F3554="","",IF(F3554&gt;0,10*F3554^2,0))</f>
        <v/>
      </c>
    </row>
    <row r="3555">
      <c r="A3555">
        <f>Input!A3555</f>
        <v/>
      </c>
      <c r="B3555">
        <f>IF(ISNUMBER(Input!B3555),IF(AND(Input!B3555&gt;=20,Input!B3555&lt;=700),Input!B3555,""),"")</f>
        <v/>
      </c>
      <c r="C3555">
        <f>IF(B3555="","",INT(A3555))</f>
        <v/>
      </c>
      <c r="D3555">
        <f>IF(B3555="","",HOUR(A3555))</f>
        <v/>
      </c>
      <c r="E3555">
        <f>IF(B3555="","",IF(INPUT!$I$1="","",IF(C3555&lt;(INT(INPUT!$I$1)-INPUT!$I$2),"Off Meds",IF(C3555&lt;=(INT(INPUT!$I$1)+INPUT!$I$2),"Washout","On Meds"))))</f>
        <v/>
      </c>
      <c r="F3555">
        <f>IF(B3555="","",1.509*(LN(B3555)^1.084-5.381))</f>
        <v/>
      </c>
      <c r="G3555">
        <f>IF(F3555="","",IF(F3555&lt;0,10*F3555^2,0))</f>
        <v/>
      </c>
      <c r="H3555">
        <f>IF(F3555="","",IF(F3555&gt;0,10*F3555^2,0))</f>
        <v/>
      </c>
    </row>
    <row r="3556">
      <c r="A3556">
        <f>Input!A3556</f>
        <v/>
      </c>
      <c r="B3556">
        <f>IF(ISNUMBER(Input!B3556),IF(AND(Input!B3556&gt;=20,Input!B3556&lt;=700),Input!B3556,""),"")</f>
        <v/>
      </c>
      <c r="C3556">
        <f>IF(B3556="","",INT(A3556))</f>
        <v/>
      </c>
      <c r="D3556">
        <f>IF(B3556="","",HOUR(A3556))</f>
        <v/>
      </c>
      <c r="E3556">
        <f>IF(B3556="","",IF(INPUT!$I$1="","",IF(C3556&lt;(INT(INPUT!$I$1)-INPUT!$I$2),"Off Meds",IF(C3556&lt;=(INT(INPUT!$I$1)+INPUT!$I$2),"Washout","On Meds"))))</f>
        <v/>
      </c>
      <c r="F3556">
        <f>IF(B3556="","",1.509*(LN(B3556)^1.084-5.381))</f>
        <v/>
      </c>
      <c r="G3556">
        <f>IF(F3556="","",IF(F3556&lt;0,10*F3556^2,0))</f>
        <v/>
      </c>
      <c r="H3556">
        <f>IF(F3556="","",IF(F3556&gt;0,10*F3556^2,0))</f>
        <v/>
      </c>
    </row>
    <row r="3557">
      <c r="A3557">
        <f>Input!A3557</f>
        <v/>
      </c>
      <c r="B3557">
        <f>IF(ISNUMBER(Input!B3557),IF(AND(Input!B3557&gt;=20,Input!B3557&lt;=700),Input!B3557,""),"")</f>
        <v/>
      </c>
      <c r="C3557">
        <f>IF(B3557="","",INT(A3557))</f>
        <v/>
      </c>
      <c r="D3557">
        <f>IF(B3557="","",HOUR(A3557))</f>
        <v/>
      </c>
      <c r="E3557">
        <f>IF(B3557="","",IF(INPUT!$I$1="","",IF(C3557&lt;(INT(INPUT!$I$1)-INPUT!$I$2),"Off Meds",IF(C3557&lt;=(INT(INPUT!$I$1)+INPUT!$I$2),"Washout","On Meds"))))</f>
        <v/>
      </c>
      <c r="F3557">
        <f>IF(B3557="","",1.509*(LN(B3557)^1.084-5.381))</f>
        <v/>
      </c>
      <c r="G3557">
        <f>IF(F3557="","",IF(F3557&lt;0,10*F3557^2,0))</f>
        <v/>
      </c>
      <c r="H3557">
        <f>IF(F3557="","",IF(F3557&gt;0,10*F3557^2,0))</f>
        <v/>
      </c>
    </row>
    <row r="3558">
      <c r="A3558">
        <f>Input!A3558</f>
        <v/>
      </c>
      <c r="B3558">
        <f>IF(ISNUMBER(Input!B3558),IF(AND(Input!B3558&gt;=20,Input!B3558&lt;=700),Input!B3558,""),"")</f>
        <v/>
      </c>
      <c r="C3558">
        <f>IF(B3558="","",INT(A3558))</f>
        <v/>
      </c>
      <c r="D3558">
        <f>IF(B3558="","",HOUR(A3558))</f>
        <v/>
      </c>
      <c r="E3558">
        <f>IF(B3558="","",IF(INPUT!$I$1="","",IF(C3558&lt;(INT(INPUT!$I$1)-INPUT!$I$2),"Off Meds",IF(C3558&lt;=(INT(INPUT!$I$1)+INPUT!$I$2),"Washout","On Meds"))))</f>
        <v/>
      </c>
      <c r="F3558">
        <f>IF(B3558="","",1.509*(LN(B3558)^1.084-5.381))</f>
        <v/>
      </c>
      <c r="G3558">
        <f>IF(F3558="","",IF(F3558&lt;0,10*F3558^2,0))</f>
        <v/>
      </c>
      <c r="H3558">
        <f>IF(F3558="","",IF(F3558&gt;0,10*F3558^2,0))</f>
        <v/>
      </c>
    </row>
    <row r="3559">
      <c r="A3559">
        <f>Input!A3559</f>
        <v/>
      </c>
      <c r="B3559">
        <f>IF(ISNUMBER(Input!B3559),IF(AND(Input!B3559&gt;=20,Input!B3559&lt;=700),Input!B3559,""),"")</f>
        <v/>
      </c>
      <c r="C3559">
        <f>IF(B3559="","",INT(A3559))</f>
        <v/>
      </c>
      <c r="D3559">
        <f>IF(B3559="","",HOUR(A3559))</f>
        <v/>
      </c>
      <c r="E3559">
        <f>IF(B3559="","",IF(INPUT!$I$1="","",IF(C3559&lt;(INT(INPUT!$I$1)-INPUT!$I$2),"Off Meds",IF(C3559&lt;=(INT(INPUT!$I$1)+INPUT!$I$2),"Washout","On Meds"))))</f>
        <v/>
      </c>
      <c r="F3559">
        <f>IF(B3559="","",1.509*(LN(B3559)^1.084-5.381))</f>
        <v/>
      </c>
      <c r="G3559">
        <f>IF(F3559="","",IF(F3559&lt;0,10*F3559^2,0))</f>
        <v/>
      </c>
      <c r="H3559">
        <f>IF(F3559="","",IF(F3559&gt;0,10*F3559^2,0))</f>
        <v/>
      </c>
    </row>
    <row r="3560">
      <c r="A3560">
        <f>Input!A3560</f>
        <v/>
      </c>
      <c r="B3560">
        <f>IF(ISNUMBER(Input!B3560),IF(AND(Input!B3560&gt;=20,Input!B3560&lt;=700),Input!B3560,""),"")</f>
        <v/>
      </c>
      <c r="C3560">
        <f>IF(B3560="","",INT(A3560))</f>
        <v/>
      </c>
      <c r="D3560">
        <f>IF(B3560="","",HOUR(A3560))</f>
        <v/>
      </c>
      <c r="E3560">
        <f>IF(B3560="","",IF(INPUT!$I$1="","",IF(C3560&lt;(INT(INPUT!$I$1)-INPUT!$I$2),"Off Meds",IF(C3560&lt;=(INT(INPUT!$I$1)+INPUT!$I$2),"Washout","On Meds"))))</f>
        <v/>
      </c>
      <c r="F3560">
        <f>IF(B3560="","",1.509*(LN(B3560)^1.084-5.381))</f>
        <v/>
      </c>
      <c r="G3560">
        <f>IF(F3560="","",IF(F3560&lt;0,10*F3560^2,0))</f>
        <v/>
      </c>
      <c r="H3560">
        <f>IF(F3560="","",IF(F3560&gt;0,10*F3560^2,0))</f>
        <v/>
      </c>
    </row>
    <row r="3561">
      <c r="A3561">
        <f>Input!A3561</f>
        <v/>
      </c>
      <c r="B3561">
        <f>IF(ISNUMBER(Input!B3561),IF(AND(Input!B3561&gt;=20,Input!B3561&lt;=700),Input!B3561,""),"")</f>
        <v/>
      </c>
      <c r="C3561">
        <f>IF(B3561="","",INT(A3561))</f>
        <v/>
      </c>
      <c r="D3561">
        <f>IF(B3561="","",HOUR(A3561))</f>
        <v/>
      </c>
      <c r="E3561">
        <f>IF(B3561="","",IF(INPUT!$I$1="","",IF(C3561&lt;(INT(INPUT!$I$1)-INPUT!$I$2),"Off Meds",IF(C3561&lt;=(INT(INPUT!$I$1)+INPUT!$I$2),"Washout","On Meds"))))</f>
        <v/>
      </c>
      <c r="F3561">
        <f>IF(B3561="","",1.509*(LN(B3561)^1.084-5.381))</f>
        <v/>
      </c>
      <c r="G3561">
        <f>IF(F3561="","",IF(F3561&lt;0,10*F3561^2,0))</f>
        <v/>
      </c>
      <c r="H3561">
        <f>IF(F3561="","",IF(F3561&gt;0,10*F3561^2,0))</f>
        <v/>
      </c>
    </row>
    <row r="3562">
      <c r="A3562">
        <f>Input!A3562</f>
        <v/>
      </c>
      <c r="B3562">
        <f>IF(ISNUMBER(Input!B3562),IF(AND(Input!B3562&gt;=20,Input!B3562&lt;=700),Input!B3562,""),"")</f>
        <v/>
      </c>
      <c r="C3562">
        <f>IF(B3562="","",INT(A3562))</f>
        <v/>
      </c>
      <c r="D3562">
        <f>IF(B3562="","",HOUR(A3562))</f>
        <v/>
      </c>
      <c r="E3562">
        <f>IF(B3562="","",IF(INPUT!$I$1="","",IF(C3562&lt;(INT(INPUT!$I$1)-INPUT!$I$2),"Off Meds",IF(C3562&lt;=(INT(INPUT!$I$1)+INPUT!$I$2),"Washout","On Meds"))))</f>
        <v/>
      </c>
      <c r="F3562">
        <f>IF(B3562="","",1.509*(LN(B3562)^1.084-5.381))</f>
        <v/>
      </c>
      <c r="G3562">
        <f>IF(F3562="","",IF(F3562&lt;0,10*F3562^2,0))</f>
        <v/>
      </c>
      <c r="H3562">
        <f>IF(F3562="","",IF(F3562&gt;0,10*F3562^2,0))</f>
        <v/>
      </c>
    </row>
    <row r="3563">
      <c r="A3563">
        <f>Input!A3563</f>
        <v/>
      </c>
      <c r="B3563">
        <f>IF(ISNUMBER(Input!B3563),IF(AND(Input!B3563&gt;=20,Input!B3563&lt;=700),Input!B3563,""),"")</f>
        <v/>
      </c>
      <c r="C3563">
        <f>IF(B3563="","",INT(A3563))</f>
        <v/>
      </c>
      <c r="D3563">
        <f>IF(B3563="","",HOUR(A3563))</f>
        <v/>
      </c>
      <c r="E3563">
        <f>IF(B3563="","",IF(INPUT!$I$1="","",IF(C3563&lt;(INT(INPUT!$I$1)-INPUT!$I$2),"Off Meds",IF(C3563&lt;=(INT(INPUT!$I$1)+INPUT!$I$2),"Washout","On Meds"))))</f>
        <v/>
      </c>
      <c r="F3563">
        <f>IF(B3563="","",1.509*(LN(B3563)^1.084-5.381))</f>
        <v/>
      </c>
      <c r="G3563">
        <f>IF(F3563="","",IF(F3563&lt;0,10*F3563^2,0))</f>
        <v/>
      </c>
      <c r="H3563">
        <f>IF(F3563="","",IF(F3563&gt;0,10*F3563^2,0))</f>
        <v/>
      </c>
    </row>
    <row r="3564">
      <c r="A3564">
        <f>Input!A3564</f>
        <v/>
      </c>
      <c r="B3564">
        <f>IF(ISNUMBER(Input!B3564),IF(AND(Input!B3564&gt;=20,Input!B3564&lt;=700),Input!B3564,""),"")</f>
        <v/>
      </c>
      <c r="C3564">
        <f>IF(B3564="","",INT(A3564))</f>
        <v/>
      </c>
      <c r="D3564">
        <f>IF(B3564="","",HOUR(A3564))</f>
        <v/>
      </c>
      <c r="E3564">
        <f>IF(B3564="","",IF(INPUT!$I$1="","",IF(C3564&lt;(INT(INPUT!$I$1)-INPUT!$I$2),"Off Meds",IF(C3564&lt;=(INT(INPUT!$I$1)+INPUT!$I$2),"Washout","On Meds"))))</f>
        <v/>
      </c>
      <c r="F3564">
        <f>IF(B3564="","",1.509*(LN(B3564)^1.084-5.381))</f>
        <v/>
      </c>
      <c r="G3564">
        <f>IF(F3564="","",IF(F3564&lt;0,10*F3564^2,0))</f>
        <v/>
      </c>
      <c r="H3564">
        <f>IF(F3564="","",IF(F3564&gt;0,10*F3564^2,0))</f>
        <v/>
      </c>
    </row>
    <row r="3565">
      <c r="A3565">
        <f>Input!A3565</f>
        <v/>
      </c>
      <c r="B3565">
        <f>IF(ISNUMBER(Input!B3565),IF(AND(Input!B3565&gt;=20,Input!B3565&lt;=700),Input!B3565,""),"")</f>
        <v/>
      </c>
      <c r="C3565">
        <f>IF(B3565="","",INT(A3565))</f>
        <v/>
      </c>
      <c r="D3565">
        <f>IF(B3565="","",HOUR(A3565))</f>
        <v/>
      </c>
      <c r="E3565">
        <f>IF(B3565="","",IF(INPUT!$I$1="","",IF(C3565&lt;(INT(INPUT!$I$1)-INPUT!$I$2),"Off Meds",IF(C3565&lt;=(INT(INPUT!$I$1)+INPUT!$I$2),"Washout","On Meds"))))</f>
        <v/>
      </c>
      <c r="F3565">
        <f>IF(B3565="","",1.509*(LN(B3565)^1.084-5.381))</f>
        <v/>
      </c>
      <c r="G3565">
        <f>IF(F3565="","",IF(F3565&lt;0,10*F3565^2,0))</f>
        <v/>
      </c>
      <c r="H3565">
        <f>IF(F3565="","",IF(F3565&gt;0,10*F3565^2,0))</f>
        <v/>
      </c>
    </row>
    <row r="3566">
      <c r="A3566">
        <f>Input!A3566</f>
        <v/>
      </c>
      <c r="B3566">
        <f>IF(ISNUMBER(Input!B3566),IF(AND(Input!B3566&gt;=20,Input!B3566&lt;=700),Input!B3566,""),"")</f>
        <v/>
      </c>
      <c r="C3566">
        <f>IF(B3566="","",INT(A3566))</f>
        <v/>
      </c>
      <c r="D3566">
        <f>IF(B3566="","",HOUR(A3566))</f>
        <v/>
      </c>
      <c r="E3566">
        <f>IF(B3566="","",IF(INPUT!$I$1="","",IF(C3566&lt;(INT(INPUT!$I$1)-INPUT!$I$2),"Off Meds",IF(C3566&lt;=(INT(INPUT!$I$1)+INPUT!$I$2),"Washout","On Meds"))))</f>
        <v/>
      </c>
      <c r="F3566">
        <f>IF(B3566="","",1.509*(LN(B3566)^1.084-5.381))</f>
        <v/>
      </c>
      <c r="G3566">
        <f>IF(F3566="","",IF(F3566&lt;0,10*F3566^2,0))</f>
        <v/>
      </c>
      <c r="H3566">
        <f>IF(F3566="","",IF(F3566&gt;0,10*F3566^2,0))</f>
        <v/>
      </c>
    </row>
    <row r="3567">
      <c r="A3567">
        <f>Input!A3567</f>
        <v/>
      </c>
      <c r="B3567">
        <f>IF(ISNUMBER(Input!B3567),IF(AND(Input!B3567&gt;=20,Input!B3567&lt;=700),Input!B3567,""),"")</f>
        <v/>
      </c>
      <c r="C3567">
        <f>IF(B3567="","",INT(A3567))</f>
        <v/>
      </c>
      <c r="D3567">
        <f>IF(B3567="","",HOUR(A3567))</f>
        <v/>
      </c>
      <c r="E3567">
        <f>IF(B3567="","",IF(INPUT!$I$1="","",IF(C3567&lt;(INT(INPUT!$I$1)-INPUT!$I$2),"Off Meds",IF(C3567&lt;=(INT(INPUT!$I$1)+INPUT!$I$2),"Washout","On Meds"))))</f>
        <v/>
      </c>
      <c r="F3567">
        <f>IF(B3567="","",1.509*(LN(B3567)^1.084-5.381))</f>
        <v/>
      </c>
      <c r="G3567">
        <f>IF(F3567="","",IF(F3567&lt;0,10*F3567^2,0))</f>
        <v/>
      </c>
      <c r="H3567">
        <f>IF(F3567="","",IF(F3567&gt;0,10*F3567^2,0))</f>
        <v/>
      </c>
    </row>
    <row r="3568">
      <c r="A3568">
        <f>Input!A3568</f>
        <v/>
      </c>
      <c r="B3568">
        <f>IF(ISNUMBER(Input!B3568),IF(AND(Input!B3568&gt;=20,Input!B3568&lt;=700),Input!B3568,""),"")</f>
        <v/>
      </c>
      <c r="C3568">
        <f>IF(B3568="","",INT(A3568))</f>
        <v/>
      </c>
      <c r="D3568">
        <f>IF(B3568="","",HOUR(A3568))</f>
        <v/>
      </c>
      <c r="E3568">
        <f>IF(B3568="","",IF(INPUT!$I$1="","",IF(C3568&lt;(INT(INPUT!$I$1)-INPUT!$I$2),"Off Meds",IF(C3568&lt;=(INT(INPUT!$I$1)+INPUT!$I$2),"Washout","On Meds"))))</f>
        <v/>
      </c>
      <c r="F3568">
        <f>IF(B3568="","",1.509*(LN(B3568)^1.084-5.381))</f>
        <v/>
      </c>
      <c r="G3568">
        <f>IF(F3568="","",IF(F3568&lt;0,10*F3568^2,0))</f>
        <v/>
      </c>
      <c r="H3568">
        <f>IF(F3568="","",IF(F3568&gt;0,10*F3568^2,0))</f>
        <v/>
      </c>
    </row>
    <row r="3569">
      <c r="A3569">
        <f>Input!A3569</f>
        <v/>
      </c>
      <c r="B3569">
        <f>IF(ISNUMBER(Input!B3569),IF(AND(Input!B3569&gt;=20,Input!B3569&lt;=700),Input!B3569,""),"")</f>
        <v/>
      </c>
      <c r="C3569">
        <f>IF(B3569="","",INT(A3569))</f>
        <v/>
      </c>
      <c r="D3569">
        <f>IF(B3569="","",HOUR(A3569))</f>
        <v/>
      </c>
      <c r="E3569">
        <f>IF(B3569="","",IF(INPUT!$I$1="","",IF(C3569&lt;(INT(INPUT!$I$1)-INPUT!$I$2),"Off Meds",IF(C3569&lt;=(INT(INPUT!$I$1)+INPUT!$I$2),"Washout","On Meds"))))</f>
        <v/>
      </c>
      <c r="F3569">
        <f>IF(B3569="","",1.509*(LN(B3569)^1.084-5.381))</f>
        <v/>
      </c>
      <c r="G3569">
        <f>IF(F3569="","",IF(F3569&lt;0,10*F3569^2,0))</f>
        <v/>
      </c>
      <c r="H3569">
        <f>IF(F3569="","",IF(F3569&gt;0,10*F3569^2,0))</f>
        <v/>
      </c>
    </row>
    <row r="3570">
      <c r="A3570">
        <f>Input!A3570</f>
        <v/>
      </c>
      <c r="B3570">
        <f>IF(ISNUMBER(Input!B3570),IF(AND(Input!B3570&gt;=20,Input!B3570&lt;=700),Input!B3570,""),"")</f>
        <v/>
      </c>
      <c r="C3570">
        <f>IF(B3570="","",INT(A3570))</f>
        <v/>
      </c>
      <c r="D3570">
        <f>IF(B3570="","",HOUR(A3570))</f>
        <v/>
      </c>
      <c r="E3570">
        <f>IF(B3570="","",IF(INPUT!$I$1="","",IF(C3570&lt;(INT(INPUT!$I$1)-INPUT!$I$2),"Off Meds",IF(C3570&lt;=(INT(INPUT!$I$1)+INPUT!$I$2),"Washout","On Meds"))))</f>
        <v/>
      </c>
      <c r="F3570">
        <f>IF(B3570="","",1.509*(LN(B3570)^1.084-5.381))</f>
        <v/>
      </c>
      <c r="G3570">
        <f>IF(F3570="","",IF(F3570&lt;0,10*F3570^2,0))</f>
        <v/>
      </c>
      <c r="H3570">
        <f>IF(F3570="","",IF(F3570&gt;0,10*F3570^2,0))</f>
        <v/>
      </c>
    </row>
    <row r="3571">
      <c r="A3571">
        <f>Input!A3571</f>
        <v/>
      </c>
      <c r="B3571">
        <f>IF(ISNUMBER(Input!B3571),IF(AND(Input!B3571&gt;=20,Input!B3571&lt;=700),Input!B3571,""),"")</f>
        <v/>
      </c>
      <c r="C3571">
        <f>IF(B3571="","",INT(A3571))</f>
        <v/>
      </c>
      <c r="D3571">
        <f>IF(B3571="","",HOUR(A3571))</f>
        <v/>
      </c>
      <c r="E3571">
        <f>IF(B3571="","",IF(INPUT!$I$1="","",IF(C3571&lt;(INT(INPUT!$I$1)-INPUT!$I$2),"Off Meds",IF(C3571&lt;=(INT(INPUT!$I$1)+INPUT!$I$2),"Washout","On Meds"))))</f>
        <v/>
      </c>
      <c r="F3571">
        <f>IF(B3571="","",1.509*(LN(B3571)^1.084-5.381))</f>
        <v/>
      </c>
      <c r="G3571">
        <f>IF(F3571="","",IF(F3571&lt;0,10*F3571^2,0))</f>
        <v/>
      </c>
      <c r="H3571">
        <f>IF(F3571="","",IF(F3571&gt;0,10*F3571^2,0))</f>
        <v/>
      </c>
    </row>
    <row r="3572">
      <c r="A3572">
        <f>Input!A3572</f>
        <v/>
      </c>
      <c r="B3572">
        <f>IF(ISNUMBER(Input!B3572),IF(AND(Input!B3572&gt;=20,Input!B3572&lt;=700),Input!B3572,""),"")</f>
        <v/>
      </c>
      <c r="C3572">
        <f>IF(B3572="","",INT(A3572))</f>
        <v/>
      </c>
      <c r="D3572">
        <f>IF(B3572="","",HOUR(A3572))</f>
        <v/>
      </c>
      <c r="E3572">
        <f>IF(B3572="","",IF(INPUT!$I$1="","",IF(C3572&lt;(INT(INPUT!$I$1)-INPUT!$I$2),"Off Meds",IF(C3572&lt;=(INT(INPUT!$I$1)+INPUT!$I$2),"Washout","On Meds"))))</f>
        <v/>
      </c>
      <c r="F3572">
        <f>IF(B3572="","",1.509*(LN(B3572)^1.084-5.381))</f>
        <v/>
      </c>
      <c r="G3572">
        <f>IF(F3572="","",IF(F3572&lt;0,10*F3572^2,0))</f>
        <v/>
      </c>
      <c r="H3572">
        <f>IF(F3572="","",IF(F3572&gt;0,10*F3572^2,0))</f>
        <v/>
      </c>
    </row>
    <row r="3573">
      <c r="A3573">
        <f>Input!A3573</f>
        <v/>
      </c>
      <c r="B3573">
        <f>IF(ISNUMBER(Input!B3573),IF(AND(Input!B3573&gt;=20,Input!B3573&lt;=700),Input!B3573,""),"")</f>
        <v/>
      </c>
      <c r="C3573">
        <f>IF(B3573="","",INT(A3573))</f>
        <v/>
      </c>
      <c r="D3573">
        <f>IF(B3573="","",HOUR(A3573))</f>
        <v/>
      </c>
      <c r="E3573">
        <f>IF(B3573="","",IF(INPUT!$I$1="","",IF(C3573&lt;(INT(INPUT!$I$1)-INPUT!$I$2),"Off Meds",IF(C3573&lt;=(INT(INPUT!$I$1)+INPUT!$I$2),"Washout","On Meds"))))</f>
        <v/>
      </c>
      <c r="F3573">
        <f>IF(B3573="","",1.509*(LN(B3573)^1.084-5.381))</f>
        <v/>
      </c>
      <c r="G3573">
        <f>IF(F3573="","",IF(F3573&lt;0,10*F3573^2,0))</f>
        <v/>
      </c>
      <c r="H3573">
        <f>IF(F3573="","",IF(F3573&gt;0,10*F3573^2,0))</f>
        <v/>
      </c>
    </row>
    <row r="3574">
      <c r="A3574">
        <f>Input!A3574</f>
        <v/>
      </c>
      <c r="B3574">
        <f>IF(ISNUMBER(Input!B3574),IF(AND(Input!B3574&gt;=20,Input!B3574&lt;=700),Input!B3574,""),"")</f>
        <v/>
      </c>
      <c r="C3574">
        <f>IF(B3574="","",INT(A3574))</f>
        <v/>
      </c>
      <c r="D3574">
        <f>IF(B3574="","",HOUR(A3574))</f>
        <v/>
      </c>
      <c r="E3574">
        <f>IF(B3574="","",IF(INPUT!$I$1="","",IF(C3574&lt;(INT(INPUT!$I$1)-INPUT!$I$2),"Off Meds",IF(C3574&lt;=(INT(INPUT!$I$1)+INPUT!$I$2),"Washout","On Meds"))))</f>
        <v/>
      </c>
      <c r="F3574">
        <f>IF(B3574="","",1.509*(LN(B3574)^1.084-5.381))</f>
        <v/>
      </c>
      <c r="G3574">
        <f>IF(F3574="","",IF(F3574&lt;0,10*F3574^2,0))</f>
        <v/>
      </c>
      <c r="H3574">
        <f>IF(F3574="","",IF(F3574&gt;0,10*F3574^2,0))</f>
        <v/>
      </c>
    </row>
    <row r="3575">
      <c r="A3575">
        <f>Input!A3575</f>
        <v/>
      </c>
      <c r="B3575">
        <f>IF(ISNUMBER(Input!B3575),IF(AND(Input!B3575&gt;=20,Input!B3575&lt;=700),Input!B3575,""),"")</f>
        <v/>
      </c>
      <c r="C3575">
        <f>IF(B3575="","",INT(A3575))</f>
        <v/>
      </c>
      <c r="D3575">
        <f>IF(B3575="","",HOUR(A3575))</f>
        <v/>
      </c>
      <c r="E3575">
        <f>IF(B3575="","",IF(INPUT!$I$1="","",IF(C3575&lt;(INT(INPUT!$I$1)-INPUT!$I$2),"Off Meds",IF(C3575&lt;=(INT(INPUT!$I$1)+INPUT!$I$2),"Washout","On Meds"))))</f>
        <v/>
      </c>
      <c r="F3575">
        <f>IF(B3575="","",1.509*(LN(B3575)^1.084-5.381))</f>
        <v/>
      </c>
      <c r="G3575">
        <f>IF(F3575="","",IF(F3575&lt;0,10*F3575^2,0))</f>
        <v/>
      </c>
      <c r="H3575">
        <f>IF(F3575="","",IF(F3575&gt;0,10*F3575^2,0))</f>
        <v/>
      </c>
    </row>
    <row r="3576">
      <c r="A3576">
        <f>Input!A3576</f>
        <v/>
      </c>
      <c r="B3576">
        <f>IF(ISNUMBER(Input!B3576),IF(AND(Input!B3576&gt;=20,Input!B3576&lt;=700),Input!B3576,""),"")</f>
        <v/>
      </c>
      <c r="C3576">
        <f>IF(B3576="","",INT(A3576))</f>
        <v/>
      </c>
      <c r="D3576">
        <f>IF(B3576="","",HOUR(A3576))</f>
        <v/>
      </c>
      <c r="E3576">
        <f>IF(B3576="","",IF(INPUT!$I$1="","",IF(C3576&lt;(INT(INPUT!$I$1)-INPUT!$I$2),"Off Meds",IF(C3576&lt;=(INT(INPUT!$I$1)+INPUT!$I$2),"Washout","On Meds"))))</f>
        <v/>
      </c>
      <c r="F3576">
        <f>IF(B3576="","",1.509*(LN(B3576)^1.084-5.381))</f>
        <v/>
      </c>
      <c r="G3576">
        <f>IF(F3576="","",IF(F3576&lt;0,10*F3576^2,0))</f>
        <v/>
      </c>
      <c r="H3576">
        <f>IF(F3576="","",IF(F3576&gt;0,10*F3576^2,0))</f>
        <v/>
      </c>
    </row>
    <row r="3577">
      <c r="A3577">
        <f>Input!A3577</f>
        <v/>
      </c>
      <c r="B3577">
        <f>IF(ISNUMBER(Input!B3577),IF(AND(Input!B3577&gt;=20,Input!B3577&lt;=700),Input!B3577,""),"")</f>
        <v/>
      </c>
      <c r="C3577">
        <f>IF(B3577="","",INT(A3577))</f>
        <v/>
      </c>
      <c r="D3577">
        <f>IF(B3577="","",HOUR(A3577))</f>
        <v/>
      </c>
      <c r="E3577">
        <f>IF(B3577="","",IF(INPUT!$I$1="","",IF(C3577&lt;(INT(INPUT!$I$1)-INPUT!$I$2),"Off Meds",IF(C3577&lt;=(INT(INPUT!$I$1)+INPUT!$I$2),"Washout","On Meds"))))</f>
        <v/>
      </c>
      <c r="F3577">
        <f>IF(B3577="","",1.509*(LN(B3577)^1.084-5.381))</f>
        <v/>
      </c>
      <c r="G3577">
        <f>IF(F3577="","",IF(F3577&lt;0,10*F3577^2,0))</f>
        <v/>
      </c>
      <c r="H3577">
        <f>IF(F3577="","",IF(F3577&gt;0,10*F3577^2,0))</f>
        <v/>
      </c>
    </row>
    <row r="3578">
      <c r="A3578">
        <f>Input!A3578</f>
        <v/>
      </c>
      <c r="B3578">
        <f>IF(ISNUMBER(Input!B3578),IF(AND(Input!B3578&gt;=20,Input!B3578&lt;=700),Input!B3578,""),"")</f>
        <v/>
      </c>
      <c r="C3578">
        <f>IF(B3578="","",INT(A3578))</f>
        <v/>
      </c>
      <c r="D3578">
        <f>IF(B3578="","",HOUR(A3578))</f>
        <v/>
      </c>
      <c r="E3578">
        <f>IF(B3578="","",IF(INPUT!$I$1="","",IF(C3578&lt;(INT(INPUT!$I$1)-INPUT!$I$2),"Off Meds",IF(C3578&lt;=(INT(INPUT!$I$1)+INPUT!$I$2),"Washout","On Meds"))))</f>
        <v/>
      </c>
      <c r="F3578">
        <f>IF(B3578="","",1.509*(LN(B3578)^1.084-5.381))</f>
        <v/>
      </c>
      <c r="G3578">
        <f>IF(F3578="","",IF(F3578&lt;0,10*F3578^2,0))</f>
        <v/>
      </c>
      <c r="H3578">
        <f>IF(F3578="","",IF(F3578&gt;0,10*F3578^2,0))</f>
        <v/>
      </c>
    </row>
    <row r="3579">
      <c r="A3579">
        <f>Input!A3579</f>
        <v/>
      </c>
      <c r="B3579">
        <f>IF(ISNUMBER(Input!B3579),IF(AND(Input!B3579&gt;=20,Input!B3579&lt;=700),Input!B3579,""),"")</f>
        <v/>
      </c>
      <c r="C3579">
        <f>IF(B3579="","",INT(A3579))</f>
        <v/>
      </c>
      <c r="D3579">
        <f>IF(B3579="","",HOUR(A3579))</f>
        <v/>
      </c>
      <c r="E3579">
        <f>IF(B3579="","",IF(INPUT!$I$1="","",IF(C3579&lt;(INT(INPUT!$I$1)-INPUT!$I$2),"Off Meds",IF(C3579&lt;=(INT(INPUT!$I$1)+INPUT!$I$2),"Washout","On Meds"))))</f>
        <v/>
      </c>
      <c r="F3579">
        <f>IF(B3579="","",1.509*(LN(B3579)^1.084-5.381))</f>
        <v/>
      </c>
      <c r="G3579">
        <f>IF(F3579="","",IF(F3579&lt;0,10*F3579^2,0))</f>
        <v/>
      </c>
      <c r="H3579">
        <f>IF(F3579="","",IF(F3579&gt;0,10*F3579^2,0))</f>
        <v/>
      </c>
    </row>
    <row r="3580">
      <c r="A3580">
        <f>Input!A3580</f>
        <v/>
      </c>
      <c r="B3580">
        <f>IF(ISNUMBER(Input!B3580),IF(AND(Input!B3580&gt;=20,Input!B3580&lt;=700),Input!B3580,""),"")</f>
        <v/>
      </c>
      <c r="C3580">
        <f>IF(B3580="","",INT(A3580))</f>
        <v/>
      </c>
      <c r="D3580">
        <f>IF(B3580="","",HOUR(A3580))</f>
        <v/>
      </c>
      <c r="E3580">
        <f>IF(B3580="","",IF(INPUT!$I$1="","",IF(C3580&lt;(INT(INPUT!$I$1)-INPUT!$I$2),"Off Meds",IF(C3580&lt;=(INT(INPUT!$I$1)+INPUT!$I$2),"Washout","On Meds"))))</f>
        <v/>
      </c>
      <c r="F3580">
        <f>IF(B3580="","",1.509*(LN(B3580)^1.084-5.381))</f>
        <v/>
      </c>
      <c r="G3580">
        <f>IF(F3580="","",IF(F3580&lt;0,10*F3580^2,0))</f>
        <v/>
      </c>
      <c r="H3580">
        <f>IF(F3580="","",IF(F3580&gt;0,10*F3580^2,0))</f>
        <v/>
      </c>
    </row>
    <row r="3581">
      <c r="A3581">
        <f>Input!A3581</f>
        <v/>
      </c>
      <c r="B3581">
        <f>IF(ISNUMBER(Input!B3581),IF(AND(Input!B3581&gt;=20,Input!B3581&lt;=700),Input!B3581,""),"")</f>
        <v/>
      </c>
      <c r="C3581">
        <f>IF(B3581="","",INT(A3581))</f>
        <v/>
      </c>
      <c r="D3581">
        <f>IF(B3581="","",HOUR(A3581))</f>
        <v/>
      </c>
      <c r="E3581">
        <f>IF(B3581="","",IF(INPUT!$I$1="","",IF(C3581&lt;(INT(INPUT!$I$1)-INPUT!$I$2),"Off Meds",IF(C3581&lt;=(INT(INPUT!$I$1)+INPUT!$I$2),"Washout","On Meds"))))</f>
        <v/>
      </c>
      <c r="F3581">
        <f>IF(B3581="","",1.509*(LN(B3581)^1.084-5.381))</f>
        <v/>
      </c>
      <c r="G3581">
        <f>IF(F3581="","",IF(F3581&lt;0,10*F3581^2,0))</f>
        <v/>
      </c>
      <c r="H3581">
        <f>IF(F3581="","",IF(F3581&gt;0,10*F3581^2,0))</f>
        <v/>
      </c>
    </row>
    <row r="3582">
      <c r="A3582">
        <f>Input!A3582</f>
        <v/>
      </c>
      <c r="B3582">
        <f>IF(ISNUMBER(Input!B3582),IF(AND(Input!B3582&gt;=20,Input!B3582&lt;=700),Input!B3582,""),"")</f>
        <v/>
      </c>
      <c r="C3582">
        <f>IF(B3582="","",INT(A3582))</f>
        <v/>
      </c>
      <c r="D3582">
        <f>IF(B3582="","",HOUR(A3582))</f>
        <v/>
      </c>
      <c r="E3582">
        <f>IF(B3582="","",IF(INPUT!$I$1="","",IF(C3582&lt;(INT(INPUT!$I$1)-INPUT!$I$2),"Off Meds",IF(C3582&lt;=(INT(INPUT!$I$1)+INPUT!$I$2),"Washout","On Meds"))))</f>
        <v/>
      </c>
      <c r="F3582">
        <f>IF(B3582="","",1.509*(LN(B3582)^1.084-5.381))</f>
        <v/>
      </c>
      <c r="G3582">
        <f>IF(F3582="","",IF(F3582&lt;0,10*F3582^2,0))</f>
        <v/>
      </c>
      <c r="H3582">
        <f>IF(F3582="","",IF(F3582&gt;0,10*F3582^2,0))</f>
        <v/>
      </c>
    </row>
    <row r="3583">
      <c r="A3583">
        <f>Input!A3583</f>
        <v/>
      </c>
      <c r="B3583">
        <f>IF(ISNUMBER(Input!B3583),IF(AND(Input!B3583&gt;=20,Input!B3583&lt;=700),Input!B3583,""),"")</f>
        <v/>
      </c>
      <c r="C3583">
        <f>IF(B3583="","",INT(A3583))</f>
        <v/>
      </c>
      <c r="D3583">
        <f>IF(B3583="","",HOUR(A3583))</f>
        <v/>
      </c>
      <c r="E3583">
        <f>IF(B3583="","",IF(INPUT!$I$1="","",IF(C3583&lt;(INT(INPUT!$I$1)-INPUT!$I$2),"Off Meds",IF(C3583&lt;=(INT(INPUT!$I$1)+INPUT!$I$2),"Washout","On Meds"))))</f>
        <v/>
      </c>
      <c r="F3583">
        <f>IF(B3583="","",1.509*(LN(B3583)^1.084-5.381))</f>
        <v/>
      </c>
      <c r="G3583">
        <f>IF(F3583="","",IF(F3583&lt;0,10*F3583^2,0))</f>
        <v/>
      </c>
      <c r="H3583">
        <f>IF(F3583="","",IF(F3583&gt;0,10*F3583^2,0))</f>
        <v/>
      </c>
    </row>
    <row r="3584">
      <c r="A3584">
        <f>Input!A3584</f>
        <v/>
      </c>
      <c r="B3584">
        <f>IF(ISNUMBER(Input!B3584),IF(AND(Input!B3584&gt;=20,Input!B3584&lt;=700),Input!B3584,""),"")</f>
        <v/>
      </c>
      <c r="C3584">
        <f>IF(B3584="","",INT(A3584))</f>
        <v/>
      </c>
      <c r="D3584">
        <f>IF(B3584="","",HOUR(A3584))</f>
        <v/>
      </c>
      <c r="E3584">
        <f>IF(B3584="","",IF(INPUT!$I$1="","",IF(C3584&lt;(INT(INPUT!$I$1)-INPUT!$I$2),"Off Meds",IF(C3584&lt;=(INT(INPUT!$I$1)+INPUT!$I$2),"Washout","On Meds"))))</f>
        <v/>
      </c>
      <c r="F3584">
        <f>IF(B3584="","",1.509*(LN(B3584)^1.084-5.381))</f>
        <v/>
      </c>
      <c r="G3584">
        <f>IF(F3584="","",IF(F3584&lt;0,10*F3584^2,0))</f>
        <v/>
      </c>
      <c r="H3584">
        <f>IF(F3584="","",IF(F3584&gt;0,10*F3584^2,0))</f>
        <v/>
      </c>
    </row>
    <row r="3585">
      <c r="A3585">
        <f>Input!A3585</f>
        <v/>
      </c>
      <c r="B3585">
        <f>IF(ISNUMBER(Input!B3585),IF(AND(Input!B3585&gt;=20,Input!B3585&lt;=700),Input!B3585,""),"")</f>
        <v/>
      </c>
      <c r="C3585">
        <f>IF(B3585="","",INT(A3585))</f>
        <v/>
      </c>
      <c r="D3585">
        <f>IF(B3585="","",HOUR(A3585))</f>
        <v/>
      </c>
      <c r="E3585">
        <f>IF(B3585="","",IF(INPUT!$I$1="","",IF(C3585&lt;(INT(INPUT!$I$1)-INPUT!$I$2),"Off Meds",IF(C3585&lt;=(INT(INPUT!$I$1)+INPUT!$I$2),"Washout","On Meds"))))</f>
        <v/>
      </c>
      <c r="F3585">
        <f>IF(B3585="","",1.509*(LN(B3585)^1.084-5.381))</f>
        <v/>
      </c>
      <c r="G3585">
        <f>IF(F3585="","",IF(F3585&lt;0,10*F3585^2,0))</f>
        <v/>
      </c>
      <c r="H3585">
        <f>IF(F3585="","",IF(F3585&gt;0,10*F3585^2,0))</f>
        <v/>
      </c>
    </row>
    <row r="3586">
      <c r="A3586">
        <f>Input!A3586</f>
        <v/>
      </c>
      <c r="B3586">
        <f>IF(ISNUMBER(Input!B3586),IF(AND(Input!B3586&gt;=20,Input!B3586&lt;=700),Input!B3586,""),"")</f>
        <v/>
      </c>
      <c r="C3586">
        <f>IF(B3586="","",INT(A3586))</f>
        <v/>
      </c>
      <c r="D3586">
        <f>IF(B3586="","",HOUR(A3586))</f>
        <v/>
      </c>
      <c r="E3586">
        <f>IF(B3586="","",IF(INPUT!$I$1="","",IF(C3586&lt;(INT(INPUT!$I$1)-INPUT!$I$2),"Off Meds",IF(C3586&lt;=(INT(INPUT!$I$1)+INPUT!$I$2),"Washout","On Meds"))))</f>
        <v/>
      </c>
      <c r="F3586">
        <f>IF(B3586="","",1.509*(LN(B3586)^1.084-5.381))</f>
        <v/>
      </c>
      <c r="G3586">
        <f>IF(F3586="","",IF(F3586&lt;0,10*F3586^2,0))</f>
        <v/>
      </c>
      <c r="H3586">
        <f>IF(F3586="","",IF(F3586&gt;0,10*F3586^2,0))</f>
        <v/>
      </c>
    </row>
    <row r="3587">
      <c r="A3587">
        <f>Input!A3587</f>
        <v/>
      </c>
      <c r="B3587">
        <f>IF(ISNUMBER(Input!B3587),IF(AND(Input!B3587&gt;=20,Input!B3587&lt;=700),Input!B3587,""),"")</f>
        <v/>
      </c>
      <c r="C3587">
        <f>IF(B3587="","",INT(A3587))</f>
        <v/>
      </c>
      <c r="D3587">
        <f>IF(B3587="","",HOUR(A3587))</f>
        <v/>
      </c>
      <c r="E3587">
        <f>IF(B3587="","",IF(INPUT!$I$1="","",IF(C3587&lt;(INT(INPUT!$I$1)-INPUT!$I$2),"Off Meds",IF(C3587&lt;=(INT(INPUT!$I$1)+INPUT!$I$2),"Washout","On Meds"))))</f>
        <v/>
      </c>
      <c r="F3587">
        <f>IF(B3587="","",1.509*(LN(B3587)^1.084-5.381))</f>
        <v/>
      </c>
      <c r="G3587">
        <f>IF(F3587="","",IF(F3587&lt;0,10*F3587^2,0))</f>
        <v/>
      </c>
      <c r="H3587">
        <f>IF(F3587="","",IF(F3587&gt;0,10*F3587^2,0))</f>
        <v/>
      </c>
    </row>
    <row r="3588">
      <c r="A3588">
        <f>Input!A3588</f>
        <v/>
      </c>
      <c r="B3588">
        <f>IF(ISNUMBER(Input!B3588),IF(AND(Input!B3588&gt;=20,Input!B3588&lt;=700),Input!B3588,""),"")</f>
        <v/>
      </c>
      <c r="C3588">
        <f>IF(B3588="","",INT(A3588))</f>
        <v/>
      </c>
      <c r="D3588">
        <f>IF(B3588="","",HOUR(A3588))</f>
        <v/>
      </c>
      <c r="E3588">
        <f>IF(B3588="","",IF(INPUT!$I$1="","",IF(C3588&lt;(INT(INPUT!$I$1)-INPUT!$I$2),"Off Meds",IF(C3588&lt;=(INT(INPUT!$I$1)+INPUT!$I$2),"Washout","On Meds"))))</f>
        <v/>
      </c>
      <c r="F3588">
        <f>IF(B3588="","",1.509*(LN(B3588)^1.084-5.381))</f>
        <v/>
      </c>
      <c r="G3588">
        <f>IF(F3588="","",IF(F3588&lt;0,10*F3588^2,0))</f>
        <v/>
      </c>
      <c r="H3588">
        <f>IF(F3588="","",IF(F3588&gt;0,10*F3588^2,0))</f>
        <v/>
      </c>
    </row>
    <row r="3589">
      <c r="A3589">
        <f>Input!A3589</f>
        <v/>
      </c>
      <c r="B3589">
        <f>IF(ISNUMBER(Input!B3589),IF(AND(Input!B3589&gt;=20,Input!B3589&lt;=700),Input!B3589,""),"")</f>
        <v/>
      </c>
      <c r="C3589">
        <f>IF(B3589="","",INT(A3589))</f>
        <v/>
      </c>
      <c r="D3589">
        <f>IF(B3589="","",HOUR(A3589))</f>
        <v/>
      </c>
      <c r="E3589">
        <f>IF(B3589="","",IF(INPUT!$I$1="","",IF(C3589&lt;(INT(INPUT!$I$1)-INPUT!$I$2),"Off Meds",IF(C3589&lt;=(INT(INPUT!$I$1)+INPUT!$I$2),"Washout","On Meds"))))</f>
        <v/>
      </c>
      <c r="F3589">
        <f>IF(B3589="","",1.509*(LN(B3589)^1.084-5.381))</f>
        <v/>
      </c>
      <c r="G3589">
        <f>IF(F3589="","",IF(F3589&lt;0,10*F3589^2,0))</f>
        <v/>
      </c>
      <c r="H3589">
        <f>IF(F3589="","",IF(F3589&gt;0,10*F3589^2,0))</f>
        <v/>
      </c>
    </row>
    <row r="3590">
      <c r="A3590">
        <f>Input!A3590</f>
        <v/>
      </c>
      <c r="B3590">
        <f>IF(ISNUMBER(Input!B3590),IF(AND(Input!B3590&gt;=20,Input!B3590&lt;=700),Input!B3590,""),"")</f>
        <v/>
      </c>
      <c r="C3590">
        <f>IF(B3590="","",INT(A3590))</f>
        <v/>
      </c>
      <c r="D3590">
        <f>IF(B3590="","",HOUR(A3590))</f>
        <v/>
      </c>
      <c r="E3590">
        <f>IF(B3590="","",IF(INPUT!$I$1="","",IF(C3590&lt;(INT(INPUT!$I$1)-INPUT!$I$2),"Off Meds",IF(C3590&lt;=(INT(INPUT!$I$1)+INPUT!$I$2),"Washout","On Meds"))))</f>
        <v/>
      </c>
      <c r="F3590">
        <f>IF(B3590="","",1.509*(LN(B3590)^1.084-5.381))</f>
        <v/>
      </c>
      <c r="G3590">
        <f>IF(F3590="","",IF(F3590&lt;0,10*F3590^2,0))</f>
        <v/>
      </c>
      <c r="H3590">
        <f>IF(F3590="","",IF(F3590&gt;0,10*F3590^2,0))</f>
        <v/>
      </c>
    </row>
    <row r="3591">
      <c r="A3591">
        <f>Input!A3591</f>
        <v/>
      </c>
      <c r="B3591">
        <f>IF(ISNUMBER(Input!B3591),IF(AND(Input!B3591&gt;=20,Input!B3591&lt;=700),Input!B3591,""),"")</f>
        <v/>
      </c>
      <c r="C3591">
        <f>IF(B3591="","",INT(A3591))</f>
        <v/>
      </c>
      <c r="D3591">
        <f>IF(B3591="","",HOUR(A3591))</f>
        <v/>
      </c>
      <c r="E3591">
        <f>IF(B3591="","",IF(INPUT!$I$1="","",IF(C3591&lt;(INT(INPUT!$I$1)-INPUT!$I$2),"Off Meds",IF(C3591&lt;=(INT(INPUT!$I$1)+INPUT!$I$2),"Washout","On Meds"))))</f>
        <v/>
      </c>
      <c r="F3591">
        <f>IF(B3591="","",1.509*(LN(B3591)^1.084-5.381))</f>
        <v/>
      </c>
      <c r="G3591">
        <f>IF(F3591="","",IF(F3591&lt;0,10*F3591^2,0))</f>
        <v/>
      </c>
      <c r="H3591">
        <f>IF(F3591="","",IF(F3591&gt;0,10*F3591^2,0))</f>
        <v/>
      </c>
    </row>
    <row r="3592">
      <c r="A3592">
        <f>Input!A3592</f>
        <v/>
      </c>
      <c r="B3592">
        <f>IF(ISNUMBER(Input!B3592),IF(AND(Input!B3592&gt;=20,Input!B3592&lt;=700),Input!B3592,""),"")</f>
        <v/>
      </c>
      <c r="C3592">
        <f>IF(B3592="","",INT(A3592))</f>
        <v/>
      </c>
      <c r="D3592">
        <f>IF(B3592="","",HOUR(A3592))</f>
        <v/>
      </c>
      <c r="E3592">
        <f>IF(B3592="","",IF(INPUT!$I$1="","",IF(C3592&lt;(INT(INPUT!$I$1)-INPUT!$I$2),"Off Meds",IF(C3592&lt;=(INT(INPUT!$I$1)+INPUT!$I$2),"Washout","On Meds"))))</f>
        <v/>
      </c>
      <c r="F3592">
        <f>IF(B3592="","",1.509*(LN(B3592)^1.084-5.381))</f>
        <v/>
      </c>
      <c r="G3592">
        <f>IF(F3592="","",IF(F3592&lt;0,10*F3592^2,0))</f>
        <v/>
      </c>
      <c r="H3592">
        <f>IF(F3592="","",IF(F3592&gt;0,10*F3592^2,0))</f>
        <v/>
      </c>
    </row>
    <row r="3593">
      <c r="A3593">
        <f>Input!A3593</f>
        <v/>
      </c>
      <c r="B3593">
        <f>IF(ISNUMBER(Input!B3593),IF(AND(Input!B3593&gt;=20,Input!B3593&lt;=700),Input!B3593,""),"")</f>
        <v/>
      </c>
      <c r="C3593">
        <f>IF(B3593="","",INT(A3593))</f>
        <v/>
      </c>
      <c r="D3593">
        <f>IF(B3593="","",HOUR(A3593))</f>
        <v/>
      </c>
      <c r="E3593">
        <f>IF(B3593="","",IF(INPUT!$I$1="","",IF(C3593&lt;(INT(INPUT!$I$1)-INPUT!$I$2),"Off Meds",IF(C3593&lt;=(INT(INPUT!$I$1)+INPUT!$I$2),"Washout","On Meds"))))</f>
        <v/>
      </c>
      <c r="F3593">
        <f>IF(B3593="","",1.509*(LN(B3593)^1.084-5.381))</f>
        <v/>
      </c>
      <c r="G3593">
        <f>IF(F3593="","",IF(F3593&lt;0,10*F3593^2,0))</f>
        <v/>
      </c>
      <c r="H3593">
        <f>IF(F3593="","",IF(F3593&gt;0,10*F3593^2,0))</f>
        <v/>
      </c>
    </row>
    <row r="3594">
      <c r="A3594">
        <f>Input!A3594</f>
        <v/>
      </c>
      <c r="B3594">
        <f>IF(ISNUMBER(Input!B3594),IF(AND(Input!B3594&gt;=20,Input!B3594&lt;=700),Input!B3594,""),"")</f>
        <v/>
      </c>
      <c r="C3594">
        <f>IF(B3594="","",INT(A3594))</f>
        <v/>
      </c>
      <c r="D3594">
        <f>IF(B3594="","",HOUR(A3594))</f>
        <v/>
      </c>
      <c r="E3594">
        <f>IF(B3594="","",IF(INPUT!$I$1="","",IF(C3594&lt;(INT(INPUT!$I$1)-INPUT!$I$2),"Off Meds",IF(C3594&lt;=(INT(INPUT!$I$1)+INPUT!$I$2),"Washout","On Meds"))))</f>
        <v/>
      </c>
      <c r="F3594">
        <f>IF(B3594="","",1.509*(LN(B3594)^1.084-5.381))</f>
        <v/>
      </c>
      <c r="G3594">
        <f>IF(F3594="","",IF(F3594&lt;0,10*F3594^2,0))</f>
        <v/>
      </c>
      <c r="H3594">
        <f>IF(F3594="","",IF(F3594&gt;0,10*F3594^2,0))</f>
        <v/>
      </c>
    </row>
    <row r="3595">
      <c r="A3595">
        <f>Input!A3595</f>
        <v/>
      </c>
      <c r="B3595">
        <f>IF(ISNUMBER(Input!B3595),IF(AND(Input!B3595&gt;=20,Input!B3595&lt;=700),Input!B3595,""),"")</f>
        <v/>
      </c>
      <c r="C3595">
        <f>IF(B3595="","",INT(A3595))</f>
        <v/>
      </c>
      <c r="D3595">
        <f>IF(B3595="","",HOUR(A3595))</f>
        <v/>
      </c>
      <c r="E3595">
        <f>IF(B3595="","",IF(INPUT!$I$1="","",IF(C3595&lt;(INT(INPUT!$I$1)-INPUT!$I$2),"Off Meds",IF(C3595&lt;=(INT(INPUT!$I$1)+INPUT!$I$2),"Washout","On Meds"))))</f>
        <v/>
      </c>
      <c r="F3595">
        <f>IF(B3595="","",1.509*(LN(B3595)^1.084-5.381))</f>
        <v/>
      </c>
      <c r="G3595">
        <f>IF(F3595="","",IF(F3595&lt;0,10*F3595^2,0))</f>
        <v/>
      </c>
      <c r="H3595">
        <f>IF(F3595="","",IF(F3595&gt;0,10*F3595^2,0))</f>
        <v/>
      </c>
    </row>
    <row r="3596">
      <c r="A3596">
        <f>Input!A3596</f>
        <v/>
      </c>
      <c r="B3596">
        <f>IF(ISNUMBER(Input!B3596),IF(AND(Input!B3596&gt;=20,Input!B3596&lt;=700),Input!B3596,""),"")</f>
        <v/>
      </c>
      <c r="C3596">
        <f>IF(B3596="","",INT(A3596))</f>
        <v/>
      </c>
      <c r="D3596">
        <f>IF(B3596="","",HOUR(A3596))</f>
        <v/>
      </c>
      <c r="E3596">
        <f>IF(B3596="","",IF(INPUT!$I$1="","",IF(C3596&lt;(INT(INPUT!$I$1)-INPUT!$I$2),"Off Meds",IF(C3596&lt;=(INT(INPUT!$I$1)+INPUT!$I$2),"Washout","On Meds"))))</f>
        <v/>
      </c>
      <c r="F3596">
        <f>IF(B3596="","",1.509*(LN(B3596)^1.084-5.381))</f>
        <v/>
      </c>
      <c r="G3596">
        <f>IF(F3596="","",IF(F3596&lt;0,10*F3596^2,0))</f>
        <v/>
      </c>
      <c r="H3596">
        <f>IF(F3596="","",IF(F3596&gt;0,10*F3596^2,0))</f>
        <v/>
      </c>
    </row>
    <row r="3597">
      <c r="A3597">
        <f>Input!A3597</f>
        <v/>
      </c>
      <c r="B3597">
        <f>IF(ISNUMBER(Input!B3597),IF(AND(Input!B3597&gt;=20,Input!B3597&lt;=700),Input!B3597,""),"")</f>
        <v/>
      </c>
      <c r="C3597">
        <f>IF(B3597="","",INT(A3597))</f>
        <v/>
      </c>
      <c r="D3597">
        <f>IF(B3597="","",HOUR(A3597))</f>
        <v/>
      </c>
      <c r="E3597">
        <f>IF(B3597="","",IF(INPUT!$I$1="","",IF(C3597&lt;(INT(INPUT!$I$1)-INPUT!$I$2),"Off Meds",IF(C3597&lt;=(INT(INPUT!$I$1)+INPUT!$I$2),"Washout","On Meds"))))</f>
        <v/>
      </c>
      <c r="F3597">
        <f>IF(B3597="","",1.509*(LN(B3597)^1.084-5.381))</f>
        <v/>
      </c>
      <c r="G3597">
        <f>IF(F3597="","",IF(F3597&lt;0,10*F3597^2,0))</f>
        <v/>
      </c>
      <c r="H3597">
        <f>IF(F3597="","",IF(F3597&gt;0,10*F3597^2,0))</f>
        <v/>
      </c>
    </row>
    <row r="3598">
      <c r="A3598">
        <f>Input!A3598</f>
        <v/>
      </c>
      <c r="B3598">
        <f>IF(ISNUMBER(Input!B3598),IF(AND(Input!B3598&gt;=20,Input!B3598&lt;=700),Input!B3598,""),"")</f>
        <v/>
      </c>
      <c r="C3598">
        <f>IF(B3598="","",INT(A3598))</f>
        <v/>
      </c>
      <c r="D3598">
        <f>IF(B3598="","",HOUR(A3598))</f>
        <v/>
      </c>
      <c r="E3598">
        <f>IF(B3598="","",IF(INPUT!$I$1="","",IF(C3598&lt;(INT(INPUT!$I$1)-INPUT!$I$2),"Off Meds",IF(C3598&lt;=(INT(INPUT!$I$1)+INPUT!$I$2),"Washout","On Meds"))))</f>
        <v/>
      </c>
      <c r="F3598">
        <f>IF(B3598="","",1.509*(LN(B3598)^1.084-5.381))</f>
        <v/>
      </c>
      <c r="G3598">
        <f>IF(F3598="","",IF(F3598&lt;0,10*F3598^2,0))</f>
        <v/>
      </c>
      <c r="H3598">
        <f>IF(F3598="","",IF(F3598&gt;0,10*F3598^2,0))</f>
        <v/>
      </c>
    </row>
    <row r="3599">
      <c r="A3599">
        <f>Input!A3599</f>
        <v/>
      </c>
      <c r="B3599">
        <f>IF(ISNUMBER(Input!B3599),IF(AND(Input!B3599&gt;=20,Input!B3599&lt;=700),Input!B3599,""),"")</f>
        <v/>
      </c>
      <c r="C3599">
        <f>IF(B3599="","",INT(A3599))</f>
        <v/>
      </c>
      <c r="D3599">
        <f>IF(B3599="","",HOUR(A3599))</f>
        <v/>
      </c>
      <c r="E3599">
        <f>IF(B3599="","",IF(INPUT!$I$1="","",IF(C3599&lt;(INT(INPUT!$I$1)-INPUT!$I$2),"Off Meds",IF(C3599&lt;=(INT(INPUT!$I$1)+INPUT!$I$2),"Washout","On Meds"))))</f>
        <v/>
      </c>
      <c r="F3599">
        <f>IF(B3599="","",1.509*(LN(B3599)^1.084-5.381))</f>
        <v/>
      </c>
      <c r="G3599">
        <f>IF(F3599="","",IF(F3599&lt;0,10*F3599^2,0))</f>
        <v/>
      </c>
      <c r="H3599">
        <f>IF(F3599="","",IF(F3599&gt;0,10*F3599^2,0))</f>
        <v/>
      </c>
    </row>
    <row r="3600">
      <c r="A3600">
        <f>Input!A3600</f>
        <v/>
      </c>
      <c r="B3600">
        <f>IF(ISNUMBER(Input!B3600),IF(AND(Input!B3600&gt;=20,Input!B3600&lt;=700),Input!B3600,""),"")</f>
        <v/>
      </c>
      <c r="C3600">
        <f>IF(B3600="","",INT(A3600))</f>
        <v/>
      </c>
      <c r="D3600">
        <f>IF(B3600="","",HOUR(A3600))</f>
        <v/>
      </c>
      <c r="E3600">
        <f>IF(B3600="","",IF(INPUT!$I$1="","",IF(C3600&lt;(INT(INPUT!$I$1)-INPUT!$I$2),"Off Meds",IF(C3600&lt;=(INT(INPUT!$I$1)+INPUT!$I$2),"Washout","On Meds"))))</f>
        <v/>
      </c>
      <c r="F3600">
        <f>IF(B3600="","",1.509*(LN(B3600)^1.084-5.381))</f>
        <v/>
      </c>
      <c r="G3600">
        <f>IF(F3600="","",IF(F3600&lt;0,10*F3600^2,0))</f>
        <v/>
      </c>
      <c r="H3600">
        <f>IF(F3600="","",IF(F3600&gt;0,10*F3600^2,0))</f>
        <v/>
      </c>
    </row>
    <row r="3601">
      <c r="A3601">
        <f>Input!A3601</f>
        <v/>
      </c>
      <c r="B3601">
        <f>IF(ISNUMBER(Input!B3601),IF(AND(Input!B3601&gt;=20,Input!B3601&lt;=700),Input!B3601,""),"")</f>
        <v/>
      </c>
      <c r="C3601">
        <f>IF(B3601="","",INT(A3601))</f>
        <v/>
      </c>
      <c r="D3601">
        <f>IF(B3601="","",HOUR(A3601))</f>
        <v/>
      </c>
      <c r="E3601">
        <f>IF(B3601="","",IF(INPUT!$I$1="","",IF(C3601&lt;(INT(INPUT!$I$1)-INPUT!$I$2),"Off Meds",IF(C3601&lt;=(INT(INPUT!$I$1)+INPUT!$I$2),"Washout","On Meds"))))</f>
        <v/>
      </c>
      <c r="F3601">
        <f>IF(B3601="","",1.509*(LN(B3601)^1.084-5.381))</f>
        <v/>
      </c>
      <c r="G3601">
        <f>IF(F3601="","",IF(F3601&lt;0,10*F3601^2,0))</f>
        <v/>
      </c>
      <c r="H3601">
        <f>IF(F3601="","",IF(F3601&gt;0,10*F3601^2,0))</f>
        <v/>
      </c>
    </row>
    <row r="3602">
      <c r="A3602">
        <f>Input!A3602</f>
        <v/>
      </c>
      <c r="B3602">
        <f>IF(ISNUMBER(Input!B3602),IF(AND(Input!B3602&gt;=20,Input!B3602&lt;=700),Input!B3602,""),"")</f>
        <v/>
      </c>
      <c r="C3602">
        <f>IF(B3602="","",INT(A3602))</f>
        <v/>
      </c>
      <c r="D3602">
        <f>IF(B3602="","",HOUR(A3602))</f>
        <v/>
      </c>
      <c r="E3602">
        <f>IF(B3602="","",IF(INPUT!$I$1="","",IF(C3602&lt;(INT(INPUT!$I$1)-INPUT!$I$2),"Off Meds",IF(C3602&lt;=(INT(INPUT!$I$1)+INPUT!$I$2),"Washout","On Meds"))))</f>
        <v/>
      </c>
      <c r="F3602">
        <f>IF(B3602="","",1.509*(LN(B3602)^1.084-5.381))</f>
        <v/>
      </c>
      <c r="G3602">
        <f>IF(F3602="","",IF(F3602&lt;0,10*F3602^2,0))</f>
        <v/>
      </c>
      <c r="H3602">
        <f>IF(F3602="","",IF(F3602&gt;0,10*F3602^2,0))</f>
        <v/>
      </c>
    </row>
    <row r="3603">
      <c r="A3603">
        <f>Input!A3603</f>
        <v/>
      </c>
      <c r="B3603">
        <f>IF(ISNUMBER(Input!B3603),IF(AND(Input!B3603&gt;=20,Input!B3603&lt;=700),Input!B3603,""),"")</f>
        <v/>
      </c>
      <c r="C3603">
        <f>IF(B3603="","",INT(A3603))</f>
        <v/>
      </c>
      <c r="D3603">
        <f>IF(B3603="","",HOUR(A3603))</f>
        <v/>
      </c>
      <c r="E3603">
        <f>IF(B3603="","",IF(INPUT!$I$1="","",IF(C3603&lt;(INT(INPUT!$I$1)-INPUT!$I$2),"Off Meds",IF(C3603&lt;=(INT(INPUT!$I$1)+INPUT!$I$2),"Washout","On Meds"))))</f>
        <v/>
      </c>
      <c r="F3603">
        <f>IF(B3603="","",1.509*(LN(B3603)^1.084-5.381))</f>
        <v/>
      </c>
      <c r="G3603">
        <f>IF(F3603="","",IF(F3603&lt;0,10*F3603^2,0))</f>
        <v/>
      </c>
      <c r="H3603">
        <f>IF(F3603="","",IF(F3603&gt;0,10*F3603^2,0))</f>
        <v/>
      </c>
    </row>
    <row r="3604">
      <c r="A3604">
        <f>Input!A3604</f>
        <v/>
      </c>
      <c r="B3604">
        <f>IF(ISNUMBER(Input!B3604),IF(AND(Input!B3604&gt;=20,Input!B3604&lt;=700),Input!B3604,""),"")</f>
        <v/>
      </c>
      <c r="C3604">
        <f>IF(B3604="","",INT(A3604))</f>
        <v/>
      </c>
      <c r="D3604">
        <f>IF(B3604="","",HOUR(A3604))</f>
        <v/>
      </c>
      <c r="E3604">
        <f>IF(B3604="","",IF(INPUT!$I$1="","",IF(C3604&lt;(INT(INPUT!$I$1)-INPUT!$I$2),"Off Meds",IF(C3604&lt;=(INT(INPUT!$I$1)+INPUT!$I$2),"Washout","On Meds"))))</f>
        <v/>
      </c>
      <c r="F3604">
        <f>IF(B3604="","",1.509*(LN(B3604)^1.084-5.381))</f>
        <v/>
      </c>
      <c r="G3604">
        <f>IF(F3604="","",IF(F3604&lt;0,10*F3604^2,0))</f>
        <v/>
      </c>
      <c r="H3604">
        <f>IF(F3604="","",IF(F3604&gt;0,10*F3604^2,0))</f>
        <v/>
      </c>
    </row>
    <row r="3605">
      <c r="A3605">
        <f>Input!A3605</f>
        <v/>
      </c>
      <c r="B3605">
        <f>IF(ISNUMBER(Input!B3605),IF(AND(Input!B3605&gt;=20,Input!B3605&lt;=700),Input!B3605,""),"")</f>
        <v/>
      </c>
      <c r="C3605">
        <f>IF(B3605="","",INT(A3605))</f>
        <v/>
      </c>
      <c r="D3605">
        <f>IF(B3605="","",HOUR(A3605))</f>
        <v/>
      </c>
      <c r="E3605">
        <f>IF(B3605="","",IF(INPUT!$I$1="","",IF(C3605&lt;(INT(INPUT!$I$1)-INPUT!$I$2),"Off Meds",IF(C3605&lt;=(INT(INPUT!$I$1)+INPUT!$I$2),"Washout","On Meds"))))</f>
        <v/>
      </c>
      <c r="F3605">
        <f>IF(B3605="","",1.509*(LN(B3605)^1.084-5.381))</f>
        <v/>
      </c>
      <c r="G3605">
        <f>IF(F3605="","",IF(F3605&lt;0,10*F3605^2,0))</f>
        <v/>
      </c>
      <c r="H3605">
        <f>IF(F3605="","",IF(F3605&gt;0,10*F3605^2,0))</f>
        <v/>
      </c>
    </row>
    <row r="3606">
      <c r="A3606">
        <f>Input!A3606</f>
        <v/>
      </c>
      <c r="B3606">
        <f>IF(ISNUMBER(Input!B3606),IF(AND(Input!B3606&gt;=20,Input!B3606&lt;=700),Input!B3606,""),"")</f>
        <v/>
      </c>
      <c r="C3606">
        <f>IF(B3606="","",INT(A3606))</f>
        <v/>
      </c>
      <c r="D3606">
        <f>IF(B3606="","",HOUR(A3606))</f>
        <v/>
      </c>
      <c r="E3606">
        <f>IF(B3606="","",IF(INPUT!$I$1="","",IF(C3606&lt;(INT(INPUT!$I$1)-INPUT!$I$2),"Off Meds",IF(C3606&lt;=(INT(INPUT!$I$1)+INPUT!$I$2),"Washout","On Meds"))))</f>
        <v/>
      </c>
      <c r="F3606">
        <f>IF(B3606="","",1.509*(LN(B3606)^1.084-5.381))</f>
        <v/>
      </c>
      <c r="G3606">
        <f>IF(F3606="","",IF(F3606&lt;0,10*F3606^2,0))</f>
        <v/>
      </c>
      <c r="H3606">
        <f>IF(F3606="","",IF(F3606&gt;0,10*F3606^2,0))</f>
        <v/>
      </c>
    </row>
    <row r="3607">
      <c r="A3607">
        <f>Input!A3607</f>
        <v/>
      </c>
      <c r="B3607">
        <f>IF(ISNUMBER(Input!B3607),IF(AND(Input!B3607&gt;=20,Input!B3607&lt;=700),Input!B3607,""),"")</f>
        <v/>
      </c>
      <c r="C3607">
        <f>IF(B3607="","",INT(A3607))</f>
        <v/>
      </c>
      <c r="D3607">
        <f>IF(B3607="","",HOUR(A3607))</f>
        <v/>
      </c>
      <c r="E3607">
        <f>IF(B3607="","",IF(INPUT!$I$1="","",IF(C3607&lt;(INT(INPUT!$I$1)-INPUT!$I$2),"Off Meds",IF(C3607&lt;=(INT(INPUT!$I$1)+INPUT!$I$2),"Washout","On Meds"))))</f>
        <v/>
      </c>
      <c r="F3607">
        <f>IF(B3607="","",1.509*(LN(B3607)^1.084-5.381))</f>
        <v/>
      </c>
      <c r="G3607">
        <f>IF(F3607="","",IF(F3607&lt;0,10*F3607^2,0))</f>
        <v/>
      </c>
      <c r="H3607">
        <f>IF(F3607="","",IF(F3607&gt;0,10*F3607^2,0))</f>
        <v/>
      </c>
    </row>
    <row r="3608">
      <c r="A3608">
        <f>Input!A3608</f>
        <v/>
      </c>
      <c r="B3608">
        <f>IF(ISNUMBER(Input!B3608),IF(AND(Input!B3608&gt;=20,Input!B3608&lt;=700),Input!B3608,""),"")</f>
        <v/>
      </c>
      <c r="C3608">
        <f>IF(B3608="","",INT(A3608))</f>
        <v/>
      </c>
      <c r="D3608">
        <f>IF(B3608="","",HOUR(A3608))</f>
        <v/>
      </c>
      <c r="E3608">
        <f>IF(B3608="","",IF(INPUT!$I$1="","",IF(C3608&lt;(INT(INPUT!$I$1)-INPUT!$I$2),"Off Meds",IF(C3608&lt;=(INT(INPUT!$I$1)+INPUT!$I$2),"Washout","On Meds"))))</f>
        <v/>
      </c>
      <c r="F3608">
        <f>IF(B3608="","",1.509*(LN(B3608)^1.084-5.381))</f>
        <v/>
      </c>
      <c r="G3608">
        <f>IF(F3608="","",IF(F3608&lt;0,10*F3608^2,0))</f>
        <v/>
      </c>
      <c r="H3608">
        <f>IF(F3608="","",IF(F3608&gt;0,10*F3608^2,0))</f>
        <v/>
      </c>
    </row>
    <row r="3609">
      <c r="A3609">
        <f>Input!A3609</f>
        <v/>
      </c>
      <c r="B3609">
        <f>IF(ISNUMBER(Input!B3609),IF(AND(Input!B3609&gt;=20,Input!B3609&lt;=700),Input!B3609,""),"")</f>
        <v/>
      </c>
      <c r="C3609">
        <f>IF(B3609="","",INT(A3609))</f>
        <v/>
      </c>
      <c r="D3609">
        <f>IF(B3609="","",HOUR(A3609))</f>
        <v/>
      </c>
      <c r="E3609">
        <f>IF(B3609="","",IF(INPUT!$I$1="","",IF(C3609&lt;(INT(INPUT!$I$1)-INPUT!$I$2),"Off Meds",IF(C3609&lt;=(INT(INPUT!$I$1)+INPUT!$I$2),"Washout","On Meds"))))</f>
        <v/>
      </c>
      <c r="F3609">
        <f>IF(B3609="","",1.509*(LN(B3609)^1.084-5.381))</f>
        <v/>
      </c>
      <c r="G3609">
        <f>IF(F3609="","",IF(F3609&lt;0,10*F3609^2,0))</f>
        <v/>
      </c>
      <c r="H3609">
        <f>IF(F3609="","",IF(F3609&gt;0,10*F3609^2,0))</f>
        <v/>
      </c>
    </row>
    <row r="3610">
      <c r="A3610">
        <f>Input!A3610</f>
        <v/>
      </c>
      <c r="B3610">
        <f>IF(ISNUMBER(Input!B3610),IF(AND(Input!B3610&gt;=20,Input!B3610&lt;=700),Input!B3610,""),"")</f>
        <v/>
      </c>
      <c r="C3610">
        <f>IF(B3610="","",INT(A3610))</f>
        <v/>
      </c>
      <c r="D3610">
        <f>IF(B3610="","",HOUR(A3610))</f>
        <v/>
      </c>
      <c r="E3610">
        <f>IF(B3610="","",IF(INPUT!$I$1="","",IF(C3610&lt;(INT(INPUT!$I$1)-INPUT!$I$2),"Off Meds",IF(C3610&lt;=(INT(INPUT!$I$1)+INPUT!$I$2),"Washout","On Meds"))))</f>
        <v/>
      </c>
      <c r="F3610">
        <f>IF(B3610="","",1.509*(LN(B3610)^1.084-5.381))</f>
        <v/>
      </c>
      <c r="G3610">
        <f>IF(F3610="","",IF(F3610&lt;0,10*F3610^2,0))</f>
        <v/>
      </c>
      <c r="H3610">
        <f>IF(F3610="","",IF(F3610&gt;0,10*F3610^2,0))</f>
        <v/>
      </c>
    </row>
    <row r="3611">
      <c r="A3611">
        <f>Input!A3611</f>
        <v/>
      </c>
      <c r="B3611">
        <f>IF(ISNUMBER(Input!B3611),IF(AND(Input!B3611&gt;=20,Input!B3611&lt;=700),Input!B3611,""),"")</f>
        <v/>
      </c>
      <c r="C3611">
        <f>IF(B3611="","",INT(A3611))</f>
        <v/>
      </c>
      <c r="D3611">
        <f>IF(B3611="","",HOUR(A3611))</f>
        <v/>
      </c>
      <c r="E3611">
        <f>IF(B3611="","",IF(INPUT!$I$1="","",IF(C3611&lt;(INT(INPUT!$I$1)-INPUT!$I$2),"Off Meds",IF(C3611&lt;=(INT(INPUT!$I$1)+INPUT!$I$2),"Washout","On Meds"))))</f>
        <v/>
      </c>
      <c r="F3611">
        <f>IF(B3611="","",1.509*(LN(B3611)^1.084-5.381))</f>
        <v/>
      </c>
      <c r="G3611">
        <f>IF(F3611="","",IF(F3611&lt;0,10*F3611^2,0))</f>
        <v/>
      </c>
      <c r="H3611">
        <f>IF(F3611="","",IF(F3611&gt;0,10*F3611^2,0))</f>
        <v/>
      </c>
    </row>
    <row r="3612">
      <c r="A3612">
        <f>Input!A3612</f>
        <v/>
      </c>
      <c r="B3612">
        <f>IF(ISNUMBER(Input!B3612),IF(AND(Input!B3612&gt;=20,Input!B3612&lt;=700),Input!B3612,""),"")</f>
        <v/>
      </c>
      <c r="C3612">
        <f>IF(B3612="","",INT(A3612))</f>
        <v/>
      </c>
      <c r="D3612">
        <f>IF(B3612="","",HOUR(A3612))</f>
        <v/>
      </c>
      <c r="E3612">
        <f>IF(B3612="","",IF(INPUT!$I$1="","",IF(C3612&lt;(INT(INPUT!$I$1)-INPUT!$I$2),"Off Meds",IF(C3612&lt;=(INT(INPUT!$I$1)+INPUT!$I$2),"Washout","On Meds"))))</f>
        <v/>
      </c>
      <c r="F3612">
        <f>IF(B3612="","",1.509*(LN(B3612)^1.084-5.381))</f>
        <v/>
      </c>
      <c r="G3612">
        <f>IF(F3612="","",IF(F3612&lt;0,10*F3612^2,0))</f>
        <v/>
      </c>
      <c r="H3612">
        <f>IF(F3612="","",IF(F3612&gt;0,10*F3612^2,0))</f>
        <v/>
      </c>
    </row>
    <row r="3613">
      <c r="A3613">
        <f>Input!A3613</f>
        <v/>
      </c>
      <c r="B3613">
        <f>IF(ISNUMBER(Input!B3613),IF(AND(Input!B3613&gt;=20,Input!B3613&lt;=700),Input!B3613,""),"")</f>
        <v/>
      </c>
      <c r="C3613">
        <f>IF(B3613="","",INT(A3613))</f>
        <v/>
      </c>
      <c r="D3613">
        <f>IF(B3613="","",HOUR(A3613))</f>
        <v/>
      </c>
      <c r="E3613">
        <f>IF(B3613="","",IF(INPUT!$I$1="","",IF(C3613&lt;(INT(INPUT!$I$1)-INPUT!$I$2),"Off Meds",IF(C3613&lt;=(INT(INPUT!$I$1)+INPUT!$I$2),"Washout","On Meds"))))</f>
        <v/>
      </c>
      <c r="F3613">
        <f>IF(B3613="","",1.509*(LN(B3613)^1.084-5.381))</f>
        <v/>
      </c>
      <c r="G3613">
        <f>IF(F3613="","",IF(F3613&lt;0,10*F3613^2,0))</f>
        <v/>
      </c>
      <c r="H3613">
        <f>IF(F3613="","",IF(F3613&gt;0,10*F3613^2,0))</f>
        <v/>
      </c>
    </row>
    <row r="3614">
      <c r="A3614">
        <f>Input!A3614</f>
        <v/>
      </c>
      <c r="B3614">
        <f>IF(ISNUMBER(Input!B3614),IF(AND(Input!B3614&gt;=20,Input!B3614&lt;=700),Input!B3614,""),"")</f>
        <v/>
      </c>
      <c r="C3614">
        <f>IF(B3614="","",INT(A3614))</f>
        <v/>
      </c>
      <c r="D3614">
        <f>IF(B3614="","",HOUR(A3614))</f>
        <v/>
      </c>
      <c r="E3614">
        <f>IF(B3614="","",IF(INPUT!$I$1="","",IF(C3614&lt;(INT(INPUT!$I$1)-INPUT!$I$2),"Off Meds",IF(C3614&lt;=(INT(INPUT!$I$1)+INPUT!$I$2),"Washout","On Meds"))))</f>
        <v/>
      </c>
      <c r="F3614">
        <f>IF(B3614="","",1.509*(LN(B3614)^1.084-5.381))</f>
        <v/>
      </c>
      <c r="G3614">
        <f>IF(F3614="","",IF(F3614&lt;0,10*F3614^2,0))</f>
        <v/>
      </c>
      <c r="H3614">
        <f>IF(F3614="","",IF(F3614&gt;0,10*F3614^2,0))</f>
        <v/>
      </c>
    </row>
    <row r="3615">
      <c r="A3615">
        <f>Input!A3615</f>
        <v/>
      </c>
      <c r="B3615">
        <f>IF(ISNUMBER(Input!B3615),IF(AND(Input!B3615&gt;=20,Input!B3615&lt;=700),Input!B3615,""),"")</f>
        <v/>
      </c>
      <c r="C3615">
        <f>IF(B3615="","",INT(A3615))</f>
        <v/>
      </c>
      <c r="D3615">
        <f>IF(B3615="","",HOUR(A3615))</f>
        <v/>
      </c>
      <c r="E3615">
        <f>IF(B3615="","",IF(INPUT!$I$1="","",IF(C3615&lt;(INT(INPUT!$I$1)-INPUT!$I$2),"Off Meds",IF(C3615&lt;=(INT(INPUT!$I$1)+INPUT!$I$2),"Washout","On Meds"))))</f>
        <v/>
      </c>
      <c r="F3615">
        <f>IF(B3615="","",1.509*(LN(B3615)^1.084-5.381))</f>
        <v/>
      </c>
      <c r="G3615">
        <f>IF(F3615="","",IF(F3615&lt;0,10*F3615^2,0))</f>
        <v/>
      </c>
      <c r="H3615">
        <f>IF(F3615="","",IF(F3615&gt;0,10*F3615^2,0))</f>
        <v/>
      </c>
    </row>
    <row r="3616">
      <c r="A3616">
        <f>Input!A3616</f>
        <v/>
      </c>
      <c r="B3616">
        <f>IF(ISNUMBER(Input!B3616),IF(AND(Input!B3616&gt;=20,Input!B3616&lt;=700),Input!B3616,""),"")</f>
        <v/>
      </c>
      <c r="C3616">
        <f>IF(B3616="","",INT(A3616))</f>
        <v/>
      </c>
      <c r="D3616">
        <f>IF(B3616="","",HOUR(A3616))</f>
        <v/>
      </c>
      <c r="E3616">
        <f>IF(B3616="","",IF(INPUT!$I$1="","",IF(C3616&lt;(INT(INPUT!$I$1)-INPUT!$I$2),"Off Meds",IF(C3616&lt;=(INT(INPUT!$I$1)+INPUT!$I$2),"Washout","On Meds"))))</f>
        <v/>
      </c>
      <c r="F3616">
        <f>IF(B3616="","",1.509*(LN(B3616)^1.084-5.381))</f>
        <v/>
      </c>
      <c r="G3616">
        <f>IF(F3616="","",IF(F3616&lt;0,10*F3616^2,0))</f>
        <v/>
      </c>
      <c r="H3616">
        <f>IF(F3616="","",IF(F3616&gt;0,10*F3616^2,0))</f>
        <v/>
      </c>
    </row>
    <row r="3617">
      <c r="A3617">
        <f>Input!A3617</f>
        <v/>
      </c>
      <c r="B3617">
        <f>IF(ISNUMBER(Input!B3617),IF(AND(Input!B3617&gt;=20,Input!B3617&lt;=700),Input!B3617,""),"")</f>
        <v/>
      </c>
      <c r="C3617">
        <f>IF(B3617="","",INT(A3617))</f>
        <v/>
      </c>
      <c r="D3617">
        <f>IF(B3617="","",HOUR(A3617))</f>
        <v/>
      </c>
      <c r="E3617">
        <f>IF(B3617="","",IF(INPUT!$I$1="","",IF(C3617&lt;(INT(INPUT!$I$1)-INPUT!$I$2),"Off Meds",IF(C3617&lt;=(INT(INPUT!$I$1)+INPUT!$I$2),"Washout","On Meds"))))</f>
        <v/>
      </c>
      <c r="F3617">
        <f>IF(B3617="","",1.509*(LN(B3617)^1.084-5.381))</f>
        <v/>
      </c>
      <c r="G3617">
        <f>IF(F3617="","",IF(F3617&lt;0,10*F3617^2,0))</f>
        <v/>
      </c>
      <c r="H3617">
        <f>IF(F3617="","",IF(F3617&gt;0,10*F3617^2,0))</f>
        <v/>
      </c>
    </row>
    <row r="3618">
      <c r="A3618">
        <f>Input!A3618</f>
        <v/>
      </c>
      <c r="B3618">
        <f>IF(ISNUMBER(Input!B3618),IF(AND(Input!B3618&gt;=20,Input!B3618&lt;=700),Input!B3618,""),"")</f>
        <v/>
      </c>
      <c r="C3618">
        <f>IF(B3618="","",INT(A3618))</f>
        <v/>
      </c>
      <c r="D3618">
        <f>IF(B3618="","",HOUR(A3618))</f>
        <v/>
      </c>
      <c r="E3618">
        <f>IF(B3618="","",IF(INPUT!$I$1="","",IF(C3618&lt;(INT(INPUT!$I$1)-INPUT!$I$2),"Off Meds",IF(C3618&lt;=(INT(INPUT!$I$1)+INPUT!$I$2),"Washout","On Meds"))))</f>
        <v/>
      </c>
      <c r="F3618">
        <f>IF(B3618="","",1.509*(LN(B3618)^1.084-5.381))</f>
        <v/>
      </c>
      <c r="G3618">
        <f>IF(F3618="","",IF(F3618&lt;0,10*F3618^2,0))</f>
        <v/>
      </c>
      <c r="H3618">
        <f>IF(F3618="","",IF(F3618&gt;0,10*F3618^2,0))</f>
        <v/>
      </c>
    </row>
    <row r="3619">
      <c r="A3619">
        <f>Input!A3619</f>
        <v/>
      </c>
      <c r="B3619">
        <f>IF(ISNUMBER(Input!B3619),IF(AND(Input!B3619&gt;=20,Input!B3619&lt;=700),Input!B3619,""),"")</f>
        <v/>
      </c>
      <c r="C3619">
        <f>IF(B3619="","",INT(A3619))</f>
        <v/>
      </c>
      <c r="D3619">
        <f>IF(B3619="","",HOUR(A3619))</f>
        <v/>
      </c>
      <c r="E3619">
        <f>IF(B3619="","",IF(INPUT!$I$1="","",IF(C3619&lt;(INT(INPUT!$I$1)-INPUT!$I$2),"Off Meds",IF(C3619&lt;=(INT(INPUT!$I$1)+INPUT!$I$2),"Washout","On Meds"))))</f>
        <v/>
      </c>
      <c r="F3619">
        <f>IF(B3619="","",1.509*(LN(B3619)^1.084-5.381))</f>
        <v/>
      </c>
      <c r="G3619">
        <f>IF(F3619="","",IF(F3619&lt;0,10*F3619^2,0))</f>
        <v/>
      </c>
      <c r="H3619">
        <f>IF(F3619="","",IF(F3619&gt;0,10*F3619^2,0))</f>
        <v/>
      </c>
    </row>
    <row r="3620">
      <c r="A3620">
        <f>Input!A3620</f>
        <v/>
      </c>
      <c r="B3620">
        <f>IF(ISNUMBER(Input!B3620),IF(AND(Input!B3620&gt;=20,Input!B3620&lt;=700),Input!B3620,""),"")</f>
        <v/>
      </c>
      <c r="C3620">
        <f>IF(B3620="","",INT(A3620))</f>
        <v/>
      </c>
      <c r="D3620">
        <f>IF(B3620="","",HOUR(A3620))</f>
        <v/>
      </c>
      <c r="E3620">
        <f>IF(B3620="","",IF(INPUT!$I$1="","",IF(C3620&lt;(INT(INPUT!$I$1)-INPUT!$I$2),"Off Meds",IF(C3620&lt;=(INT(INPUT!$I$1)+INPUT!$I$2),"Washout","On Meds"))))</f>
        <v/>
      </c>
      <c r="F3620">
        <f>IF(B3620="","",1.509*(LN(B3620)^1.084-5.381))</f>
        <v/>
      </c>
      <c r="G3620">
        <f>IF(F3620="","",IF(F3620&lt;0,10*F3620^2,0))</f>
        <v/>
      </c>
      <c r="H3620">
        <f>IF(F3620="","",IF(F3620&gt;0,10*F3620^2,0))</f>
        <v/>
      </c>
    </row>
    <row r="3621">
      <c r="A3621">
        <f>Input!A3621</f>
        <v/>
      </c>
      <c r="B3621">
        <f>IF(ISNUMBER(Input!B3621),IF(AND(Input!B3621&gt;=20,Input!B3621&lt;=700),Input!B3621,""),"")</f>
        <v/>
      </c>
      <c r="C3621">
        <f>IF(B3621="","",INT(A3621))</f>
        <v/>
      </c>
      <c r="D3621">
        <f>IF(B3621="","",HOUR(A3621))</f>
        <v/>
      </c>
      <c r="E3621">
        <f>IF(B3621="","",IF(INPUT!$I$1="","",IF(C3621&lt;(INT(INPUT!$I$1)-INPUT!$I$2),"Off Meds",IF(C3621&lt;=(INT(INPUT!$I$1)+INPUT!$I$2),"Washout","On Meds"))))</f>
        <v/>
      </c>
      <c r="F3621">
        <f>IF(B3621="","",1.509*(LN(B3621)^1.084-5.381))</f>
        <v/>
      </c>
      <c r="G3621">
        <f>IF(F3621="","",IF(F3621&lt;0,10*F3621^2,0))</f>
        <v/>
      </c>
      <c r="H3621">
        <f>IF(F3621="","",IF(F3621&gt;0,10*F3621^2,0))</f>
        <v/>
      </c>
    </row>
    <row r="3622">
      <c r="A3622">
        <f>Input!A3622</f>
        <v/>
      </c>
      <c r="B3622">
        <f>IF(ISNUMBER(Input!B3622),IF(AND(Input!B3622&gt;=20,Input!B3622&lt;=700),Input!B3622,""),"")</f>
        <v/>
      </c>
      <c r="C3622">
        <f>IF(B3622="","",INT(A3622))</f>
        <v/>
      </c>
      <c r="D3622">
        <f>IF(B3622="","",HOUR(A3622))</f>
        <v/>
      </c>
      <c r="E3622">
        <f>IF(B3622="","",IF(INPUT!$I$1="","",IF(C3622&lt;(INT(INPUT!$I$1)-INPUT!$I$2),"Off Meds",IF(C3622&lt;=(INT(INPUT!$I$1)+INPUT!$I$2),"Washout","On Meds"))))</f>
        <v/>
      </c>
      <c r="F3622">
        <f>IF(B3622="","",1.509*(LN(B3622)^1.084-5.381))</f>
        <v/>
      </c>
      <c r="G3622">
        <f>IF(F3622="","",IF(F3622&lt;0,10*F3622^2,0))</f>
        <v/>
      </c>
      <c r="H3622">
        <f>IF(F3622="","",IF(F3622&gt;0,10*F3622^2,0))</f>
        <v/>
      </c>
    </row>
    <row r="3623">
      <c r="A3623">
        <f>Input!A3623</f>
        <v/>
      </c>
      <c r="B3623">
        <f>IF(ISNUMBER(Input!B3623),IF(AND(Input!B3623&gt;=20,Input!B3623&lt;=700),Input!B3623,""),"")</f>
        <v/>
      </c>
      <c r="C3623">
        <f>IF(B3623="","",INT(A3623))</f>
        <v/>
      </c>
      <c r="D3623">
        <f>IF(B3623="","",HOUR(A3623))</f>
        <v/>
      </c>
      <c r="E3623">
        <f>IF(B3623="","",IF(INPUT!$I$1="","",IF(C3623&lt;(INT(INPUT!$I$1)-INPUT!$I$2),"Off Meds",IF(C3623&lt;=(INT(INPUT!$I$1)+INPUT!$I$2),"Washout","On Meds"))))</f>
        <v/>
      </c>
      <c r="F3623">
        <f>IF(B3623="","",1.509*(LN(B3623)^1.084-5.381))</f>
        <v/>
      </c>
      <c r="G3623">
        <f>IF(F3623="","",IF(F3623&lt;0,10*F3623^2,0))</f>
        <v/>
      </c>
      <c r="H3623">
        <f>IF(F3623="","",IF(F3623&gt;0,10*F3623^2,0))</f>
        <v/>
      </c>
    </row>
    <row r="3624">
      <c r="A3624">
        <f>Input!A3624</f>
        <v/>
      </c>
      <c r="B3624">
        <f>IF(ISNUMBER(Input!B3624),IF(AND(Input!B3624&gt;=20,Input!B3624&lt;=700),Input!B3624,""),"")</f>
        <v/>
      </c>
      <c r="C3624">
        <f>IF(B3624="","",INT(A3624))</f>
        <v/>
      </c>
      <c r="D3624">
        <f>IF(B3624="","",HOUR(A3624))</f>
        <v/>
      </c>
      <c r="E3624">
        <f>IF(B3624="","",IF(INPUT!$I$1="","",IF(C3624&lt;(INT(INPUT!$I$1)-INPUT!$I$2),"Off Meds",IF(C3624&lt;=(INT(INPUT!$I$1)+INPUT!$I$2),"Washout","On Meds"))))</f>
        <v/>
      </c>
      <c r="F3624">
        <f>IF(B3624="","",1.509*(LN(B3624)^1.084-5.381))</f>
        <v/>
      </c>
      <c r="G3624">
        <f>IF(F3624="","",IF(F3624&lt;0,10*F3624^2,0))</f>
        <v/>
      </c>
      <c r="H3624">
        <f>IF(F3624="","",IF(F3624&gt;0,10*F3624^2,0))</f>
        <v/>
      </c>
    </row>
    <row r="3625">
      <c r="A3625">
        <f>Input!A3625</f>
        <v/>
      </c>
      <c r="B3625">
        <f>IF(ISNUMBER(Input!B3625),IF(AND(Input!B3625&gt;=20,Input!B3625&lt;=700),Input!B3625,""),"")</f>
        <v/>
      </c>
      <c r="C3625">
        <f>IF(B3625="","",INT(A3625))</f>
        <v/>
      </c>
      <c r="D3625">
        <f>IF(B3625="","",HOUR(A3625))</f>
        <v/>
      </c>
      <c r="E3625">
        <f>IF(B3625="","",IF(INPUT!$I$1="","",IF(C3625&lt;(INT(INPUT!$I$1)-INPUT!$I$2),"Off Meds",IF(C3625&lt;=(INT(INPUT!$I$1)+INPUT!$I$2),"Washout","On Meds"))))</f>
        <v/>
      </c>
      <c r="F3625">
        <f>IF(B3625="","",1.509*(LN(B3625)^1.084-5.381))</f>
        <v/>
      </c>
      <c r="G3625">
        <f>IF(F3625="","",IF(F3625&lt;0,10*F3625^2,0))</f>
        <v/>
      </c>
      <c r="H3625">
        <f>IF(F3625="","",IF(F3625&gt;0,10*F3625^2,0))</f>
        <v/>
      </c>
    </row>
    <row r="3626">
      <c r="A3626">
        <f>Input!A3626</f>
        <v/>
      </c>
      <c r="B3626">
        <f>IF(ISNUMBER(Input!B3626),IF(AND(Input!B3626&gt;=20,Input!B3626&lt;=700),Input!B3626,""),"")</f>
        <v/>
      </c>
      <c r="C3626">
        <f>IF(B3626="","",INT(A3626))</f>
        <v/>
      </c>
      <c r="D3626">
        <f>IF(B3626="","",HOUR(A3626))</f>
        <v/>
      </c>
      <c r="E3626">
        <f>IF(B3626="","",IF(INPUT!$I$1="","",IF(C3626&lt;(INT(INPUT!$I$1)-INPUT!$I$2),"Off Meds",IF(C3626&lt;=(INT(INPUT!$I$1)+INPUT!$I$2),"Washout","On Meds"))))</f>
        <v/>
      </c>
      <c r="F3626">
        <f>IF(B3626="","",1.509*(LN(B3626)^1.084-5.381))</f>
        <v/>
      </c>
      <c r="G3626">
        <f>IF(F3626="","",IF(F3626&lt;0,10*F3626^2,0))</f>
        <v/>
      </c>
      <c r="H3626">
        <f>IF(F3626="","",IF(F3626&gt;0,10*F3626^2,0))</f>
        <v/>
      </c>
    </row>
    <row r="3627">
      <c r="A3627">
        <f>Input!A3627</f>
        <v/>
      </c>
      <c r="B3627">
        <f>IF(ISNUMBER(Input!B3627),IF(AND(Input!B3627&gt;=20,Input!B3627&lt;=700),Input!B3627,""),"")</f>
        <v/>
      </c>
      <c r="C3627">
        <f>IF(B3627="","",INT(A3627))</f>
        <v/>
      </c>
      <c r="D3627">
        <f>IF(B3627="","",HOUR(A3627))</f>
        <v/>
      </c>
      <c r="E3627">
        <f>IF(B3627="","",IF(INPUT!$I$1="","",IF(C3627&lt;(INT(INPUT!$I$1)-INPUT!$I$2),"Off Meds",IF(C3627&lt;=(INT(INPUT!$I$1)+INPUT!$I$2),"Washout","On Meds"))))</f>
        <v/>
      </c>
      <c r="F3627">
        <f>IF(B3627="","",1.509*(LN(B3627)^1.084-5.381))</f>
        <v/>
      </c>
      <c r="G3627">
        <f>IF(F3627="","",IF(F3627&lt;0,10*F3627^2,0))</f>
        <v/>
      </c>
      <c r="H3627">
        <f>IF(F3627="","",IF(F3627&gt;0,10*F3627^2,0))</f>
        <v/>
      </c>
    </row>
    <row r="3628">
      <c r="A3628">
        <f>Input!A3628</f>
        <v/>
      </c>
      <c r="B3628">
        <f>IF(ISNUMBER(Input!B3628),IF(AND(Input!B3628&gt;=20,Input!B3628&lt;=700),Input!B3628,""),"")</f>
        <v/>
      </c>
      <c r="C3628">
        <f>IF(B3628="","",INT(A3628))</f>
        <v/>
      </c>
      <c r="D3628">
        <f>IF(B3628="","",HOUR(A3628))</f>
        <v/>
      </c>
      <c r="E3628">
        <f>IF(B3628="","",IF(INPUT!$I$1="","",IF(C3628&lt;(INT(INPUT!$I$1)-INPUT!$I$2),"Off Meds",IF(C3628&lt;=(INT(INPUT!$I$1)+INPUT!$I$2),"Washout","On Meds"))))</f>
        <v/>
      </c>
      <c r="F3628">
        <f>IF(B3628="","",1.509*(LN(B3628)^1.084-5.381))</f>
        <v/>
      </c>
      <c r="G3628">
        <f>IF(F3628="","",IF(F3628&lt;0,10*F3628^2,0))</f>
        <v/>
      </c>
      <c r="H3628">
        <f>IF(F3628="","",IF(F3628&gt;0,10*F3628^2,0))</f>
        <v/>
      </c>
    </row>
    <row r="3629">
      <c r="A3629">
        <f>Input!A3629</f>
        <v/>
      </c>
      <c r="B3629">
        <f>IF(ISNUMBER(Input!B3629),IF(AND(Input!B3629&gt;=20,Input!B3629&lt;=700),Input!B3629,""),"")</f>
        <v/>
      </c>
      <c r="C3629">
        <f>IF(B3629="","",INT(A3629))</f>
        <v/>
      </c>
      <c r="D3629">
        <f>IF(B3629="","",HOUR(A3629))</f>
        <v/>
      </c>
      <c r="E3629">
        <f>IF(B3629="","",IF(INPUT!$I$1="","",IF(C3629&lt;(INT(INPUT!$I$1)-INPUT!$I$2),"Off Meds",IF(C3629&lt;=(INT(INPUT!$I$1)+INPUT!$I$2),"Washout","On Meds"))))</f>
        <v/>
      </c>
      <c r="F3629">
        <f>IF(B3629="","",1.509*(LN(B3629)^1.084-5.381))</f>
        <v/>
      </c>
      <c r="G3629">
        <f>IF(F3629="","",IF(F3629&lt;0,10*F3629^2,0))</f>
        <v/>
      </c>
      <c r="H3629">
        <f>IF(F3629="","",IF(F3629&gt;0,10*F3629^2,0))</f>
        <v/>
      </c>
    </row>
    <row r="3630">
      <c r="A3630">
        <f>Input!A3630</f>
        <v/>
      </c>
      <c r="B3630">
        <f>IF(ISNUMBER(Input!B3630),IF(AND(Input!B3630&gt;=20,Input!B3630&lt;=700),Input!B3630,""),"")</f>
        <v/>
      </c>
      <c r="C3630">
        <f>IF(B3630="","",INT(A3630))</f>
        <v/>
      </c>
      <c r="D3630">
        <f>IF(B3630="","",HOUR(A3630))</f>
        <v/>
      </c>
      <c r="E3630">
        <f>IF(B3630="","",IF(INPUT!$I$1="","",IF(C3630&lt;(INT(INPUT!$I$1)-INPUT!$I$2),"Off Meds",IF(C3630&lt;=(INT(INPUT!$I$1)+INPUT!$I$2),"Washout","On Meds"))))</f>
        <v/>
      </c>
      <c r="F3630">
        <f>IF(B3630="","",1.509*(LN(B3630)^1.084-5.381))</f>
        <v/>
      </c>
      <c r="G3630">
        <f>IF(F3630="","",IF(F3630&lt;0,10*F3630^2,0))</f>
        <v/>
      </c>
      <c r="H3630">
        <f>IF(F3630="","",IF(F3630&gt;0,10*F3630^2,0))</f>
        <v/>
      </c>
    </row>
    <row r="3631">
      <c r="A3631">
        <f>Input!A3631</f>
        <v/>
      </c>
      <c r="B3631">
        <f>IF(ISNUMBER(Input!B3631),IF(AND(Input!B3631&gt;=20,Input!B3631&lt;=700),Input!B3631,""),"")</f>
        <v/>
      </c>
      <c r="C3631">
        <f>IF(B3631="","",INT(A3631))</f>
        <v/>
      </c>
      <c r="D3631">
        <f>IF(B3631="","",HOUR(A3631))</f>
        <v/>
      </c>
      <c r="E3631">
        <f>IF(B3631="","",IF(INPUT!$I$1="","",IF(C3631&lt;(INT(INPUT!$I$1)-INPUT!$I$2),"Off Meds",IF(C3631&lt;=(INT(INPUT!$I$1)+INPUT!$I$2),"Washout","On Meds"))))</f>
        <v/>
      </c>
      <c r="F3631">
        <f>IF(B3631="","",1.509*(LN(B3631)^1.084-5.381))</f>
        <v/>
      </c>
      <c r="G3631">
        <f>IF(F3631="","",IF(F3631&lt;0,10*F3631^2,0))</f>
        <v/>
      </c>
      <c r="H3631">
        <f>IF(F3631="","",IF(F3631&gt;0,10*F3631^2,0))</f>
        <v/>
      </c>
    </row>
    <row r="3632">
      <c r="A3632">
        <f>Input!A3632</f>
        <v/>
      </c>
      <c r="B3632">
        <f>IF(ISNUMBER(Input!B3632),IF(AND(Input!B3632&gt;=20,Input!B3632&lt;=700),Input!B3632,""),"")</f>
        <v/>
      </c>
      <c r="C3632">
        <f>IF(B3632="","",INT(A3632))</f>
        <v/>
      </c>
      <c r="D3632">
        <f>IF(B3632="","",HOUR(A3632))</f>
        <v/>
      </c>
      <c r="E3632">
        <f>IF(B3632="","",IF(INPUT!$I$1="","",IF(C3632&lt;(INT(INPUT!$I$1)-INPUT!$I$2),"Off Meds",IF(C3632&lt;=(INT(INPUT!$I$1)+INPUT!$I$2),"Washout","On Meds"))))</f>
        <v/>
      </c>
      <c r="F3632">
        <f>IF(B3632="","",1.509*(LN(B3632)^1.084-5.381))</f>
        <v/>
      </c>
      <c r="G3632">
        <f>IF(F3632="","",IF(F3632&lt;0,10*F3632^2,0))</f>
        <v/>
      </c>
      <c r="H3632">
        <f>IF(F3632="","",IF(F3632&gt;0,10*F3632^2,0))</f>
        <v/>
      </c>
    </row>
    <row r="3633">
      <c r="A3633">
        <f>Input!A3633</f>
        <v/>
      </c>
      <c r="B3633">
        <f>IF(ISNUMBER(Input!B3633),IF(AND(Input!B3633&gt;=20,Input!B3633&lt;=700),Input!B3633,""),"")</f>
        <v/>
      </c>
      <c r="C3633">
        <f>IF(B3633="","",INT(A3633))</f>
        <v/>
      </c>
      <c r="D3633">
        <f>IF(B3633="","",HOUR(A3633))</f>
        <v/>
      </c>
      <c r="E3633">
        <f>IF(B3633="","",IF(INPUT!$I$1="","",IF(C3633&lt;(INT(INPUT!$I$1)-INPUT!$I$2),"Off Meds",IF(C3633&lt;=(INT(INPUT!$I$1)+INPUT!$I$2),"Washout","On Meds"))))</f>
        <v/>
      </c>
      <c r="F3633">
        <f>IF(B3633="","",1.509*(LN(B3633)^1.084-5.381))</f>
        <v/>
      </c>
      <c r="G3633">
        <f>IF(F3633="","",IF(F3633&lt;0,10*F3633^2,0))</f>
        <v/>
      </c>
      <c r="H3633">
        <f>IF(F3633="","",IF(F3633&gt;0,10*F3633^2,0))</f>
        <v/>
      </c>
    </row>
    <row r="3634">
      <c r="A3634">
        <f>Input!A3634</f>
        <v/>
      </c>
      <c r="B3634">
        <f>IF(ISNUMBER(Input!B3634),IF(AND(Input!B3634&gt;=20,Input!B3634&lt;=700),Input!B3634,""),"")</f>
        <v/>
      </c>
      <c r="C3634">
        <f>IF(B3634="","",INT(A3634))</f>
        <v/>
      </c>
      <c r="D3634">
        <f>IF(B3634="","",HOUR(A3634))</f>
        <v/>
      </c>
      <c r="E3634">
        <f>IF(B3634="","",IF(INPUT!$I$1="","",IF(C3634&lt;(INT(INPUT!$I$1)-INPUT!$I$2),"Off Meds",IF(C3634&lt;=(INT(INPUT!$I$1)+INPUT!$I$2),"Washout","On Meds"))))</f>
        <v/>
      </c>
      <c r="F3634">
        <f>IF(B3634="","",1.509*(LN(B3634)^1.084-5.381))</f>
        <v/>
      </c>
      <c r="G3634">
        <f>IF(F3634="","",IF(F3634&lt;0,10*F3634^2,0))</f>
        <v/>
      </c>
      <c r="H3634">
        <f>IF(F3634="","",IF(F3634&gt;0,10*F3634^2,0))</f>
        <v/>
      </c>
    </row>
    <row r="3635">
      <c r="A3635">
        <f>Input!A3635</f>
        <v/>
      </c>
      <c r="B3635">
        <f>IF(ISNUMBER(Input!B3635),IF(AND(Input!B3635&gt;=20,Input!B3635&lt;=700),Input!B3635,""),"")</f>
        <v/>
      </c>
      <c r="C3635">
        <f>IF(B3635="","",INT(A3635))</f>
        <v/>
      </c>
      <c r="D3635">
        <f>IF(B3635="","",HOUR(A3635))</f>
        <v/>
      </c>
      <c r="E3635">
        <f>IF(B3635="","",IF(INPUT!$I$1="","",IF(C3635&lt;(INT(INPUT!$I$1)-INPUT!$I$2),"Off Meds",IF(C3635&lt;=(INT(INPUT!$I$1)+INPUT!$I$2),"Washout","On Meds"))))</f>
        <v/>
      </c>
      <c r="F3635">
        <f>IF(B3635="","",1.509*(LN(B3635)^1.084-5.381))</f>
        <v/>
      </c>
      <c r="G3635">
        <f>IF(F3635="","",IF(F3635&lt;0,10*F3635^2,0))</f>
        <v/>
      </c>
      <c r="H3635">
        <f>IF(F3635="","",IF(F3635&gt;0,10*F3635^2,0))</f>
        <v/>
      </c>
    </row>
    <row r="3636">
      <c r="A3636">
        <f>Input!A3636</f>
        <v/>
      </c>
      <c r="B3636">
        <f>IF(ISNUMBER(Input!B3636),IF(AND(Input!B3636&gt;=20,Input!B3636&lt;=700),Input!B3636,""),"")</f>
        <v/>
      </c>
      <c r="C3636">
        <f>IF(B3636="","",INT(A3636))</f>
        <v/>
      </c>
      <c r="D3636">
        <f>IF(B3636="","",HOUR(A3636))</f>
        <v/>
      </c>
      <c r="E3636">
        <f>IF(B3636="","",IF(INPUT!$I$1="","",IF(C3636&lt;(INT(INPUT!$I$1)-INPUT!$I$2),"Off Meds",IF(C3636&lt;=(INT(INPUT!$I$1)+INPUT!$I$2),"Washout","On Meds"))))</f>
        <v/>
      </c>
      <c r="F3636">
        <f>IF(B3636="","",1.509*(LN(B3636)^1.084-5.381))</f>
        <v/>
      </c>
      <c r="G3636">
        <f>IF(F3636="","",IF(F3636&lt;0,10*F3636^2,0))</f>
        <v/>
      </c>
      <c r="H3636">
        <f>IF(F3636="","",IF(F3636&gt;0,10*F3636^2,0))</f>
        <v/>
      </c>
    </row>
    <row r="3637">
      <c r="A3637">
        <f>Input!A3637</f>
        <v/>
      </c>
      <c r="B3637">
        <f>IF(ISNUMBER(Input!B3637),IF(AND(Input!B3637&gt;=20,Input!B3637&lt;=700),Input!B3637,""),"")</f>
        <v/>
      </c>
      <c r="C3637">
        <f>IF(B3637="","",INT(A3637))</f>
        <v/>
      </c>
      <c r="D3637">
        <f>IF(B3637="","",HOUR(A3637))</f>
        <v/>
      </c>
      <c r="E3637">
        <f>IF(B3637="","",IF(INPUT!$I$1="","",IF(C3637&lt;(INT(INPUT!$I$1)-INPUT!$I$2),"Off Meds",IF(C3637&lt;=(INT(INPUT!$I$1)+INPUT!$I$2),"Washout","On Meds"))))</f>
        <v/>
      </c>
      <c r="F3637">
        <f>IF(B3637="","",1.509*(LN(B3637)^1.084-5.381))</f>
        <v/>
      </c>
      <c r="G3637">
        <f>IF(F3637="","",IF(F3637&lt;0,10*F3637^2,0))</f>
        <v/>
      </c>
      <c r="H3637">
        <f>IF(F3637="","",IF(F3637&gt;0,10*F3637^2,0))</f>
        <v/>
      </c>
    </row>
    <row r="3638">
      <c r="A3638">
        <f>Input!A3638</f>
        <v/>
      </c>
      <c r="B3638">
        <f>IF(ISNUMBER(Input!B3638),IF(AND(Input!B3638&gt;=20,Input!B3638&lt;=700),Input!B3638,""),"")</f>
        <v/>
      </c>
      <c r="C3638">
        <f>IF(B3638="","",INT(A3638))</f>
        <v/>
      </c>
      <c r="D3638">
        <f>IF(B3638="","",HOUR(A3638))</f>
        <v/>
      </c>
      <c r="E3638">
        <f>IF(B3638="","",IF(INPUT!$I$1="","",IF(C3638&lt;(INT(INPUT!$I$1)-INPUT!$I$2),"Off Meds",IF(C3638&lt;=(INT(INPUT!$I$1)+INPUT!$I$2),"Washout","On Meds"))))</f>
        <v/>
      </c>
      <c r="F3638">
        <f>IF(B3638="","",1.509*(LN(B3638)^1.084-5.381))</f>
        <v/>
      </c>
      <c r="G3638">
        <f>IF(F3638="","",IF(F3638&lt;0,10*F3638^2,0))</f>
        <v/>
      </c>
      <c r="H3638">
        <f>IF(F3638="","",IF(F3638&gt;0,10*F3638^2,0))</f>
        <v/>
      </c>
    </row>
    <row r="3639">
      <c r="A3639">
        <f>Input!A3639</f>
        <v/>
      </c>
      <c r="B3639">
        <f>IF(ISNUMBER(Input!B3639),IF(AND(Input!B3639&gt;=20,Input!B3639&lt;=700),Input!B3639,""),"")</f>
        <v/>
      </c>
      <c r="C3639">
        <f>IF(B3639="","",INT(A3639))</f>
        <v/>
      </c>
      <c r="D3639">
        <f>IF(B3639="","",HOUR(A3639))</f>
        <v/>
      </c>
      <c r="E3639">
        <f>IF(B3639="","",IF(INPUT!$I$1="","",IF(C3639&lt;(INT(INPUT!$I$1)-INPUT!$I$2),"Off Meds",IF(C3639&lt;=(INT(INPUT!$I$1)+INPUT!$I$2),"Washout","On Meds"))))</f>
        <v/>
      </c>
      <c r="F3639">
        <f>IF(B3639="","",1.509*(LN(B3639)^1.084-5.381))</f>
        <v/>
      </c>
      <c r="G3639">
        <f>IF(F3639="","",IF(F3639&lt;0,10*F3639^2,0))</f>
        <v/>
      </c>
      <c r="H3639">
        <f>IF(F3639="","",IF(F3639&gt;0,10*F3639^2,0))</f>
        <v/>
      </c>
    </row>
    <row r="3640">
      <c r="A3640">
        <f>Input!A3640</f>
        <v/>
      </c>
      <c r="B3640">
        <f>IF(ISNUMBER(Input!B3640),IF(AND(Input!B3640&gt;=20,Input!B3640&lt;=700),Input!B3640,""),"")</f>
        <v/>
      </c>
      <c r="C3640">
        <f>IF(B3640="","",INT(A3640))</f>
        <v/>
      </c>
      <c r="D3640">
        <f>IF(B3640="","",HOUR(A3640))</f>
        <v/>
      </c>
      <c r="E3640">
        <f>IF(B3640="","",IF(INPUT!$I$1="","",IF(C3640&lt;(INT(INPUT!$I$1)-INPUT!$I$2),"Off Meds",IF(C3640&lt;=(INT(INPUT!$I$1)+INPUT!$I$2),"Washout","On Meds"))))</f>
        <v/>
      </c>
      <c r="F3640">
        <f>IF(B3640="","",1.509*(LN(B3640)^1.084-5.381))</f>
        <v/>
      </c>
      <c r="G3640">
        <f>IF(F3640="","",IF(F3640&lt;0,10*F3640^2,0))</f>
        <v/>
      </c>
      <c r="H3640">
        <f>IF(F3640="","",IF(F3640&gt;0,10*F3640^2,0))</f>
        <v/>
      </c>
    </row>
    <row r="3641">
      <c r="A3641">
        <f>Input!A3641</f>
        <v/>
      </c>
      <c r="B3641">
        <f>IF(ISNUMBER(Input!B3641),IF(AND(Input!B3641&gt;=20,Input!B3641&lt;=700),Input!B3641,""),"")</f>
        <v/>
      </c>
      <c r="C3641">
        <f>IF(B3641="","",INT(A3641))</f>
        <v/>
      </c>
      <c r="D3641">
        <f>IF(B3641="","",HOUR(A3641))</f>
        <v/>
      </c>
      <c r="E3641">
        <f>IF(B3641="","",IF(INPUT!$I$1="","",IF(C3641&lt;(INT(INPUT!$I$1)-INPUT!$I$2),"Off Meds",IF(C3641&lt;=(INT(INPUT!$I$1)+INPUT!$I$2),"Washout","On Meds"))))</f>
        <v/>
      </c>
      <c r="F3641">
        <f>IF(B3641="","",1.509*(LN(B3641)^1.084-5.381))</f>
        <v/>
      </c>
      <c r="G3641">
        <f>IF(F3641="","",IF(F3641&lt;0,10*F3641^2,0))</f>
        <v/>
      </c>
      <c r="H3641">
        <f>IF(F3641="","",IF(F3641&gt;0,10*F3641^2,0))</f>
        <v/>
      </c>
    </row>
    <row r="3642">
      <c r="A3642">
        <f>Input!A3642</f>
        <v/>
      </c>
      <c r="B3642">
        <f>IF(ISNUMBER(Input!B3642),IF(AND(Input!B3642&gt;=20,Input!B3642&lt;=700),Input!B3642,""),"")</f>
        <v/>
      </c>
      <c r="C3642">
        <f>IF(B3642="","",INT(A3642))</f>
        <v/>
      </c>
      <c r="D3642">
        <f>IF(B3642="","",HOUR(A3642))</f>
        <v/>
      </c>
      <c r="E3642">
        <f>IF(B3642="","",IF(INPUT!$I$1="","",IF(C3642&lt;(INT(INPUT!$I$1)-INPUT!$I$2),"Off Meds",IF(C3642&lt;=(INT(INPUT!$I$1)+INPUT!$I$2),"Washout","On Meds"))))</f>
        <v/>
      </c>
      <c r="F3642">
        <f>IF(B3642="","",1.509*(LN(B3642)^1.084-5.381))</f>
        <v/>
      </c>
      <c r="G3642">
        <f>IF(F3642="","",IF(F3642&lt;0,10*F3642^2,0))</f>
        <v/>
      </c>
      <c r="H3642">
        <f>IF(F3642="","",IF(F3642&gt;0,10*F3642^2,0))</f>
        <v/>
      </c>
    </row>
    <row r="3643">
      <c r="A3643">
        <f>Input!A3643</f>
        <v/>
      </c>
      <c r="B3643">
        <f>IF(ISNUMBER(Input!B3643),IF(AND(Input!B3643&gt;=20,Input!B3643&lt;=700),Input!B3643,""),"")</f>
        <v/>
      </c>
      <c r="C3643">
        <f>IF(B3643="","",INT(A3643))</f>
        <v/>
      </c>
      <c r="D3643">
        <f>IF(B3643="","",HOUR(A3643))</f>
        <v/>
      </c>
      <c r="E3643">
        <f>IF(B3643="","",IF(INPUT!$I$1="","",IF(C3643&lt;(INT(INPUT!$I$1)-INPUT!$I$2),"Off Meds",IF(C3643&lt;=(INT(INPUT!$I$1)+INPUT!$I$2),"Washout","On Meds"))))</f>
        <v/>
      </c>
      <c r="F3643">
        <f>IF(B3643="","",1.509*(LN(B3643)^1.084-5.381))</f>
        <v/>
      </c>
      <c r="G3643">
        <f>IF(F3643="","",IF(F3643&lt;0,10*F3643^2,0))</f>
        <v/>
      </c>
      <c r="H3643">
        <f>IF(F3643="","",IF(F3643&gt;0,10*F3643^2,0))</f>
        <v/>
      </c>
    </row>
    <row r="3644">
      <c r="A3644">
        <f>Input!A3644</f>
        <v/>
      </c>
      <c r="B3644">
        <f>IF(ISNUMBER(Input!B3644),IF(AND(Input!B3644&gt;=20,Input!B3644&lt;=700),Input!B3644,""),"")</f>
        <v/>
      </c>
      <c r="C3644">
        <f>IF(B3644="","",INT(A3644))</f>
        <v/>
      </c>
      <c r="D3644">
        <f>IF(B3644="","",HOUR(A3644))</f>
        <v/>
      </c>
      <c r="E3644">
        <f>IF(B3644="","",IF(INPUT!$I$1="","",IF(C3644&lt;(INT(INPUT!$I$1)-INPUT!$I$2),"Off Meds",IF(C3644&lt;=(INT(INPUT!$I$1)+INPUT!$I$2),"Washout","On Meds"))))</f>
        <v/>
      </c>
      <c r="F3644">
        <f>IF(B3644="","",1.509*(LN(B3644)^1.084-5.381))</f>
        <v/>
      </c>
      <c r="G3644">
        <f>IF(F3644="","",IF(F3644&lt;0,10*F3644^2,0))</f>
        <v/>
      </c>
      <c r="H3644">
        <f>IF(F3644="","",IF(F3644&gt;0,10*F3644^2,0))</f>
        <v/>
      </c>
    </row>
    <row r="3645">
      <c r="A3645">
        <f>Input!A3645</f>
        <v/>
      </c>
      <c r="B3645">
        <f>IF(ISNUMBER(Input!B3645),IF(AND(Input!B3645&gt;=20,Input!B3645&lt;=700),Input!B3645,""),"")</f>
        <v/>
      </c>
      <c r="C3645">
        <f>IF(B3645="","",INT(A3645))</f>
        <v/>
      </c>
      <c r="D3645">
        <f>IF(B3645="","",HOUR(A3645))</f>
        <v/>
      </c>
      <c r="E3645">
        <f>IF(B3645="","",IF(INPUT!$I$1="","",IF(C3645&lt;(INT(INPUT!$I$1)-INPUT!$I$2),"Off Meds",IF(C3645&lt;=(INT(INPUT!$I$1)+INPUT!$I$2),"Washout","On Meds"))))</f>
        <v/>
      </c>
      <c r="F3645">
        <f>IF(B3645="","",1.509*(LN(B3645)^1.084-5.381))</f>
        <v/>
      </c>
      <c r="G3645">
        <f>IF(F3645="","",IF(F3645&lt;0,10*F3645^2,0))</f>
        <v/>
      </c>
      <c r="H3645">
        <f>IF(F3645="","",IF(F3645&gt;0,10*F3645^2,0))</f>
        <v/>
      </c>
    </row>
    <row r="3646">
      <c r="A3646">
        <f>Input!A3646</f>
        <v/>
      </c>
      <c r="B3646">
        <f>IF(ISNUMBER(Input!B3646),IF(AND(Input!B3646&gt;=20,Input!B3646&lt;=700),Input!B3646,""),"")</f>
        <v/>
      </c>
      <c r="C3646">
        <f>IF(B3646="","",INT(A3646))</f>
        <v/>
      </c>
      <c r="D3646">
        <f>IF(B3646="","",HOUR(A3646))</f>
        <v/>
      </c>
      <c r="E3646">
        <f>IF(B3646="","",IF(INPUT!$I$1="","",IF(C3646&lt;(INT(INPUT!$I$1)-INPUT!$I$2),"Off Meds",IF(C3646&lt;=(INT(INPUT!$I$1)+INPUT!$I$2),"Washout","On Meds"))))</f>
        <v/>
      </c>
      <c r="F3646">
        <f>IF(B3646="","",1.509*(LN(B3646)^1.084-5.381))</f>
        <v/>
      </c>
      <c r="G3646">
        <f>IF(F3646="","",IF(F3646&lt;0,10*F3646^2,0))</f>
        <v/>
      </c>
      <c r="H3646">
        <f>IF(F3646="","",IF(F3646&gt;0,10*F3646^2,0))</f>
        <v/>
      </c>
    </row>
    <row r="3647">
      <c r="A3647">
        <f>Input!A3647</f>
        <v/>
      </c>
      <c r="B3647">
        <f>IF(ISNUMBER(Input!B3647),IF(AND(Input!B3647&gt;=20,Input!B3647&lt;=700),Input!B3647,""),"")</f>
        <v/>
      </c>
      <c r="C3647">
        <f>IF(B3647="","",INT(A3647))</f>
        <v/>
      </c>
      <c r="D3647">
        <f>IF(B3647="","",HOUR(A3647))</f>
        <v/>
      </c>
      <c r="E3647">
        <f>IF(B3647="","",IF(INPUT!$I$1="","",IF(C3647&lt;(INT(INPUT!$I$1)-INPUT!$I$2),"Off Meds",IF(C3647&lt;=(INT(INPUT!$I$1)+INPUT!$I$2),"Washout","On Meds"))))</f>
        <v/>
      </c>
      <c r="F3647">
        <f>IF(B3647="","",1.509*(LN(B3647)^1.084-5.381))</f>
        <v/>
      </c>
      <c r="G3647">
        <f>IF(F3647="","",IF(F3647&lt;0,10*F3647^2,0))</f>
        <v/>
      </c>
      <c r="H3647">
        <f>IF(F3647="","",IF(F3647&gt;0,10*F3647^2,0))</f>
        <v/>
      </c>
    </row>
    <row r="3648">
      <c r="A3648">
        <f>Input!A3648</f>
        <v/>
      </c>
      <c r="B3648">
        <f>IF(ISNUMBER(Input!B3648),IF(AND(Input!B3648&gt;=20,Input!B3648&lt;=700),Input!B3648,""),"")</f>
        <v/>
      </c>
      <c r="C3648">
        <f>IF(B3648="","",INT(A3648))</f>
        <v/>
      </c>
      <c r="D3648">
        <f>IF(B3648="","",HOUR(A3648))</f>
        <v/>
      </c>
      <c r="E3648">
        <f>IF(B3648="","",IF(INPUT!$I$1="","",IF(C3648&lt;(INT(INPUT!$I$1)-INPUT!$I$2),"Off Meds",IF(C3648&lt;=(INT(INPUT!$I$1)+INPUT!$I$2),"Washout","On Meds"))))</f>
        <v/>
      </c>
      <c r="F3648">
        <f>IF(B3648="","",1.509*(LN(B3648)^1.084-5.381))</f>
        <v/>
      </c>
      <c r="G3648">
        <f>IF(F3648="","",IF(F3648&lt;0,10*F3648^2,0))</f>
        <v/>
      </c>
      <c r="H3648">
        <f>IF(F3648="","",IF(F3648&gt;0,10*F3648^2,0))</f>
        <v/>
      </c>
    </row>
    <row r="3649">
      <c r="A3649">
        <f>Input!A3649</f>
        <v/>
      </c>
      <c r="B3649">
        <f>IF(ISNUMBER(Input!B3649),IF(AND(Input!B3649&gt;=20,Input!B3649&lt;=700),Input!B3649,""),"")</f>
        <v/>
      </c>
      <c r="C3649">
        <f>IF(B3649="","",INT(A3649))</f>
        <v/>
      </c>
      <c r="D3649">
        <f>IF(B3649="","",HOUR(A3649))</f>
        <v/>
      </c>
      <c r="E3649">
        <f>IF(B3649="","",IF(INPUT!$I$1="","",IF(C3649&lt;(INT(INPUT!$I$1)-INPUT!$I$2),"Off Meds",IF(C3649&lt;=(INT(INPUT!$I$1)+INPUT!$I$2),"Washout","On Meds"))))</f>
        <v/>
      </c>
      <c r="F3649">
        <f>IF(B3649="","",1.509*(LN(B3649)^1.084-5.381))</f>
        <v/>
      </c>
      <c r="G3649">
        <f>IF(F3649="","",IF(F3649&lt;0,10*F3649^2,0))</f>
        <v/>
      </c>
      <c r="H3649">
        <f>IF(F3649="","",IF(F3649&gt;0,10*F3649^2,0))</f>
        <v/>
      </c>
    </row>
    <row r="3650">
      <c r="A3650">
        <f>Input!A3650</f>
        <v/>
      </c>
      <c r="B3650">
        <f>IF(ISNUMBER(Input!B3650),IF(AND(Input!B3650&gt;=20,Input!B3650&lt;=700),Input!B3650,""),"")</f>
        <v/>
      </c>
      <c r="C3650">
        <f>IF(B3650="","",INT(A3650))</f>
        <v/>
      </c>
      <c r="D3650">
        <f>IF(B3650="","",HOUR(A3650))</f>
        <v/>
      </c>
      <c r="E3650">
        <f>IF(B3650="","",IF(INPUT!$I$1="","",IF(C3650&lt;(INT(INPUT!$I$1)-INPUT!$I$2),"Off Meds",IF(C3650&lt;=(INT(INPUT!$I$1)+INPUT!$I$2),"Washout","On Meds"))))</f>
        <v/>
      </c>
      <c r="F3650">
        <f>IF(B3650="","",1.509*(LN(B3650)^1.084-5.381))</f>
        <v/>
      </c>
      <c r="G3650">
        <f>IF(F3650="","",IF(F3650&lt;0,10*F3650^2,0))</f>
        <v/>
      </c>
      <c r="H3650">
        <f>IF(F3650="","",IF(F3650&gt;0,10*F3650^2,0))</f>
        <v/>
      </c>
    </row>
    <row r="3651">
      <c r="A3651">
        <f>Input!A3651</f>
        <v/>
      </c>
      <c r="B3651">
        <f>IF(ISNUMBER(Input!B3651),IF(AND(Input!B3651&gt;=20,Input!B3651&lt;=700),Input!B3651,""),"")</f>
        <v/>
      </c>
      <c r="C3651">
        <f>IF(B3651="","",INT(A3651))</f>
        <v/>
      </c>
      <c r="D3651">
        <f>IF(B3651="","",HOUR(A3651))</f>
        <v/>
      </c>
      <c r="E3651">
        <f>IF(B3651="","",IF(INPUT!$I$1="","",IF(C3651&lt;(INT(INPUT!$I$1)-INPUT!$I$2),"Off Meds",IF(C3651&lt;=(INT(INPUT!$I$1)+INPUT!$I$2),"Washout","On Meds"))))</f>
        <v/>
      </c>
      <c r="F3651">
        <f>IF(B3651="","",1.509*(LN(B3651)^1.084-5.381))</f>
        <v/>
      </c>
      <c r="G3651">
        <f>IF(F3651="","",IF(F3651&lt;0,10*F3651^2,0))</f>
        <v/>
      </c>
      <c r="H3651">
        <f>IF(F3651="","",IF(F3651&gt;0,10*F3651^2,0))</f>
        <v/>
      </c>
    </row>
    <row r="3652">
      <c r="A3652">
        <f>Input!A3652</f>
        <v/>
      </c>
      <c r="B3652">
        <f>IF(ISNUMBER(Input!B3652),IF(AND(Input!B3652&gt;=20,Input!B3652&lt;=700),Input!B3652,""),"")</f>
        <v/>
      </c>
      <c r="C3652">
        <f>IF(B3652="","",INT(A3652))</f>
        <v/>
      </c>
      <c r="D3652">
        <f>IF(B3652="","",HOUR(A3652))</f>
        <v/>
      </c>
      <c r="E3652">
        <f>IF(B3652="","",IF(INPUT!$I$1="","",IF(C3652&lt;(INT(INPUT!$I$1)-INPUT!$I$2),"Off Meds",IF(C3652&lt;=(INT(INPUT!$I$1)+INPUT!$I$2),"Washout","On Meds"))))</f>
        <v/>
      </c>
      <c r="F3652">
        <f>IF(B3652="","",1.509*(LN(B3652)^1.084-5.381))</f>
        <v/>
      </c>
      <c r="G3652">
        <f>IF(F3652="","",IF(F3652&lt;0,10*F3652^2,0))</f>
        <v/>
      </c>
      <c r="H3652">
        <f>IF(F3652="","",IF(F3652&gt;0,10*F3652^2,0))</f>
        <v/>
      </c>
    </row>
    <row r="3653">
      <c r="A3653">
        <f>Input!A3653</f>
        <v/>
      </c>
      <c r="B3653">
        <f>IF(ISNUMBER(Input!B3653),IF(AND(Input!B3653&gt;=20,Input!B3653&lt;=700),Input!B3653,""),"")</f>
        <v/>
      </c>
      <c r="C3653">
        <f>IF(B3653="","",INT(A3653))</f>
        <v/>
      </c>
      <c r="D3653">
        <f>IF(B3653="","",HOUR(A3653))</f>
        <v/>
      </c>
      <c r="E3653">
        <f>IF(B3653="","",IF(INPUT!$I$1="","",IF(C3653&lt;(INT(INPUT!$I$1)-INPUT!$I$2),"Off Meds",IF(C3653&lt;=(INT(INPUT!$I$1)+INPUT!$I$2),"Washout","On Meds"))))</f>
        <v/>
      </c>
      <c r="F3653">
        <f>IF(B3653="","",1.509*(LN(B3653)^1.084-5.381))</f>
        <v/>
      </c>
      <c r="G3653">
        <f>IF(F3653="","",IF(F3653&lt;0,10*F3653^2,0))</f>
        <v/>
      </c>
      <c r="H3653">
        <f>IF(F3653="","",IF(F3653&gt;0,10*F3653^2,0))</f>
        <v/>
      </c>
    </row>
    <row r="3654">
      <c r="A3654">
        <f>Input!A3654</f>
        <v/>
      </c>
      <c r="B3654">
        <f>IF(ISNUMBER(Input!B3654),IF(AND(Input!B3654&gt;=20,Input!B3654&lt;=700),Input!B3654,""),"")</f>
        <v/>
      </c>
      <c r="C3654">
        <f>IF(B3654="","",INT(A3654))</f>
        <v/>
      </c>
      <c r="D3654">
        <f>IF(B3654="","",HOUR(A3654))</f>
        <v/>
      </c>
      <c r="E3654">
        <f>IF(B3654="","",IF(INPUT!$I$1="","",IF(C3654&lt;(INT(INPUT!$I$1)-INPUT!$I$2),"Off Meds",IF(C3654&lt;=(INT(INPUT!$I$1)+INPUT!$I$2),"Washout","On Meds"))))</f>
        <v/>
      </c>
      <c r="F3654">
        <f>IF(B3654="","",1.509*(LN(B3654)^1.084-5.381))</f>
        <v/>
      </c>
      <c r="G3654">
        <f>IF(F3654="","",IF(F3654&lt;0,10*F3654^2,0))</f>
        <v/>
      </c>
      <c r="H3654">
        <f>IF(F3654="","",IF(F3654&gt;0,10*F3654^2,0))</f>
        <v/>
      </c>
    </row>
    <row r="3655">
      <c r="A3655">
        <f>Input!A3655</f>
        <v/>
      </c>
      <c r="B3655">
        <f>IF(ISNUMBER(Input!B3655),IF(AND(Input!B3655&gt;=20,Input!B3655&lt;=700),Input!B3655,""),"")</f>
        <v/>
      </c>
      <c r="C3655">
        <f>IF(B3655="","",INT(A3655))</f>
        <v/>
      </c>
      <c r="D3655">
        <f>IF(B3655="","",HOUR(A3655))</f>
        <v/>
      </c>
      <c r="E3655">
        <f>IF(B3655="","",IF(INPUT!$I$1="","",IF(C3655&lt;(INT(INPUT!$I$1)-INPUT!$I$2),"Off Meds",IF(C3655&lt;=(INT(INPUT!$I$1)+INPUT!$I$2),"Washout","On Meds"))))</f>
        <v/>
      </c>
      <c r="F3655">
        <f>IF(B3655="","",1.509*(LN(B3655)^1.084-5.381))</f>
        <v/>
      </c>
      <c r="G3655">
        <f>IF(F3655="","",IF(F3655&lt;0,10*F3655^2,0))</f>
        <v/>
      </c>
      <c r="H3655">
        <f>IF(F3655="","",IF(F3655&gt;0,10*F3655^2,0))</f>
        <v/>
      </c>
    </row>
    <row r="3656">
      <c r="A3656">
        <f>Input!A3656</f>
        <v/>
      </c>
      <c r="B3656">
        <f>IF(ISNUMBER(Input!B3656),IF(AND(Input!B3656&gt;=20,Input!B3656&lt;=700),Input!B3656,""),"")</f>
        <v/>
      </c>
      <c r="C3656">
        <f>IF(B3656="","",INT(A3656))</f>
        <v/>
      </c>
      <c r="D3656">
        <f>IF(B3656="","",HOUR(A3656))</f>
        <v/>
      </c>
      <c r="E3656">
        <f>IF(B3656="","",IF(INPUT!$I$1="","",IF(C3656&lt;(INT(INPUT!$I$1)-INPUT!$I$2),"Off Meds",IF(C3656&lt;=(INT(INPUT!$I$1)+INPUT!$I$2),"Washout","On Meds"))))</f>
        <v/>
      </c>
      <c r="F3656">
        <f>IF(B3656="","",1.509*(LN(B3656)^1.084-5.381))</f>
        <v/>
      </c>
      <c r="G3656">
        <f>IF(F3656="","",IF(F3656&lt;0,10*F3656^2,0))</f>
        <v/>
      </c>
      <c r="H3656">
        <f>IF(F3656="","",IF(F3656&gt;0,10*F3656^2,0))</f>
        <v/>
      </c>
    </row>
    <row r="3657">
      <c r="A3657">
        <f>Input!A3657</f>
        <v/>
      </c>
      <c r="B3657">
        <f>IF(ISNUMBER(Input!B3657),IF(AND(Input!B3657&gt;=20,Input!B3657&lt;=700),Input!B3657,""),"")</f>
        <v/>
      </c>
      <c r="C3657">
        <f>IF(B3657="","",INT(A3657))</f>
        <v/>
      </c>
      <c r="D3657">
        <f>IF(B3657="","",HOUR(A3657))</f>
        <v/>
      </c>
      <c r="E3657">
        <f>IF(B3657="","",IF(INPUT!$I$1="","",IF(C3657&lt;(INT(INPUT!$I$1)-INPUT!$I$2),"Off Meds",IF(C3657&lt;=(INT(INPUT!$I$1)+INPUT!$I$2),"Washout","On Meds"))))</f>
        <v/>
      </c>
      <c r="F3657">
        <f>IF(B3657="","",1.509*(LN(B3657)^1.084-5.381))</f>
        <v/>
      </c>
      <c r="G3657">
        <f>IF(F3657="","",IF(F3657&lt;0,10*F3657^2,0))</f>
        <v/>
      </c>
      <c r="H3657">
        <f>IF(F3657="","",IF(F3657&gt;0,10*F3657^2,0))</f>
        <v/>
      </c>
    </row>
    <row r="3658">
      <c r="A3658">
        <f>Input!A3658</f>
        <v/>
      </c>
      <c r="B3658">
        <f>IF(ISNUMBER(Input!B3658),IF(AND(Input!B3658&gt;=20,Input!B3658&lt;=700),Input!B3658,""),"")</f>
        <v/>
      </c>
      <c r="C3658">
        <f>IF(B3658="","",INT(A3658))</f>
        <v/>
      </c>
      <c r="D3658">
        <f>IF(B3658="","",HOUR(A3658))</f>
        <v/>
      </c>
      <c r="E3658">
        <f>IF(B3658="","",IF(INPUT!$I$1="","",IF(C3658&lt;(INT(INPUT!$I$1)-INPUT!$I$2),"Off Meds",IF(C3658&lt;=(INT(INPUT!$I$1)+INPUT!$I$2),"Washout","On Meds"))))</f>
        <v/>
      </c>
      <c r="F3658">
        <f>IF(B3658="","",1.509*(LN(B3658)^1.084-5.381))</f>
        <v/>
      </c>
      <c r="G3658">
        <f>IF(F3658="","",IF(F3658&lt;0,10*F3658^2,0))</f>
        <v/>
      </c>
      <c r="H3658">
        <f>IF(F3658="","",IF(F3658&gt;0,10*F3658^2,0))</f>
        <v/>
      </c>
    </row>
    <row r="3659">
      <c r="A3659">
        <f>Input!A3659</f>
        <v/>
      </c>
      <c r="B3659">
        <f>IF(ISNUMBER(Input!B3659),IF(AND(Input!B3659&gt;=20,Input!B3659&lt;=700),Input!B3659,""),"")</f>
        <v/>
      </c>
      <c r="C3659">
        <f>IF(B3659="","",INT(A3659))</f>
        <v/>
      </c>
      <c r="D3659">
        <f>IF(B3659="","",HOUR(A3659))</f>
        <v/>
      </c>
      <c r="E3659">
        <f>IF(B3659="","",IF(INPUT!$I$1="","",IF(C3659&lt;(INT(INPUT!$I$1)-INPUT!$I$2),"Off Meds",IF(C3659&lt;=(INT(INPUT!$I$1)+INPUT!$I$2),"Washout","On Meds"))))</f>
        <v/>
      </c>
      <c r="F3659">
        <f>IF(B3659="","",1.509*(LN(B3659)^1.084-5.381))</f>
        <v/>
      </c>
      <c r="G3659">
        <f>IF(F3659="","",IF(F3659&lt;0,10*F3659^2,0))</f>
        <v/>
      </c>
      <c r="H3659">
        <f>IF(F3659="","",IF(F3659&gt;0,10*F3659^2,0))</f>
        <v/>
      </c>
    </row>
    <row r="3660">
      <c r="A3660">
        <f>Input!A3660</f>
        <v/>
      </c>
      <c r="B3660">
        <f>IF(ISNUMBER(Input!B3660),IF(AND(Input!B3660&gt;=20,Input!B3660&lt;=700),Input!B3660,""),"")</f>
        <v/>
      </c>
      <c r="C3660">
        <f>IF(B3660="","",INT(A3660))</f>
        <v/>
      </c>
      <c r="D3660">
        <f>IF(B3660="","",HOUR(A3660))</f>
        <v/>
      </c>
      <c r="E3660">
        <f>IF(B3660="","",IF(INPUT!$I$1="","",IF(C3660&lt;(INT(INPUT!$I$1)-INPUT!$I$2),"Off Meds",IF(C3660&lt;=(INT(INPUT!$I$1)+INPUT!$I$2),"Washout","On Meds"))))</f>
        <v/>
      </c>
      <c r="F3660">
        <f>IF(B3660="","",1.509*(LN(B3660)^1.084-5.381))</f>
        <v/>
      </c>
      <c r="G3660">
        <f>IF(F3660="","",IF(F3660&lt;0,10*F3660^2,0))</f>
        <v/>
      </c>
      <c r="H3660">
        <f>IF(F3660="","",IF(F3660&gt;0,10*F3660^2,0))</f>
        <v/>
      </c>
    </row>
    <row r="3661">
      <c r="A3661">
        <f>Input!A3661</f>
        <v/>
      </c>
      <c r="B3661">
        <f>IF(ISNUMBER(Input!B3661),IF(AND(Input!B3661&gt;=20,Input!B3661&lt;=700),Input!B3661,""),"")</f>
        <v/>
      </c>
      <c r="C3661">
        <f>IF(B3661="","",INT(A3661))</f>
        <v/>
      </c>
      <c r="D3661">
        <f>IF(B3661="","",HOUR(A3661))</f>
        <v/>
      </c>
      <c r="E3661">
        <f>IF(B3661="","",IF(INPUT!$I$1="","",IF(C3661&lt;(INT(INPUT!$I$1)-INPUT!$I$2),"Off Meds",IF(C3661&lt;=(INT(INPUT!$I$1)+INPUT!$I$2),"Washout","On Meds"))))</f>
        <v/>
      </c>
      <c r="F3661">
        <f>IF(B3661="","",1.509*(LN(B3661)^1.084-5.381))</f>
        <v/>
      </c>
      <c r="G3661">
        <f>IF(F3661="","",IF(F3661&lt;0,10*F3661^2,0))</f>
        <v/>
      </c>
      <c r="H3661">
        <f>IF(F3661="","",IF(F3661&gt;0,10*F3661^2,0))</f>
        <v/>
      </c>
    </row>
    <row r="3662">
      <c r="A3662">
        <f>Input!A3662</f>
        <v/>
      </c>
      <c r="B3662">
        <f>IF(ISNUMBER(Input!B3662),IF(AND(Input!B3662&gt;=20,Input!B3662&lt;=700),Input!B3662,""),"")</f>
        <v/>
      </c>
      <c r="C3662">
        <f>IF(B3662="","",INT(A3662))</f>
        <v/>
      </c>
      <c r="D3662">
        <f>IF(B3662="","",HOUR(A3662))</f>
        <v/>
      </c>
      <c r="E3662">
        <f>IF(B3662="","",IF(INPUT!$I$1="","",IF(C3662&lt;(INT(INPUT!$I$1)-INPUT!$I$2),"Off Meds",IF(C3662&lt;=(INT(INPUT!$I$1)+INPUT!$I$2),"Washout","On Meds"))))</f>
        <v/>
      </c>
      <c r="F3662">
        <f>IF(B3662="","",1.509*(LN(B3662)^1.084-5.381))</f>
        <v/>
      </c>
      <c r="G3662">
        <f>IF(F3662="","",IF(F3662&lt;0,10*F3662^2,0))</f>
        <v/>
      </c>
      <c r="H3662">
        <f>IF(F3662="","",IF(F3662&gt;0,10*F3662^2,0))</f>
        <v/>
      </c>
    </row>
    <row r="3663">
      <c r="A3663">
        <f>Input!A3663</f>
        <v/>
      </c>
      <c r="B3663">
        <f>IF(ISNUMBER(Input!B3663),IF(AND(Input!B3663&gt;=20,Input!B3663&lt;=700),Input!B3663,""),"")</f>
        <v/>
      </c>
      <c r="C3663">
        <f>IF(B3663="","",INT(A3663))</f>
        <v/>
      </c>
      <c r="D3663">
        <f>IF(B3663="","",HOUR(A3663))</f>
        <v/>
      </c>
      <c r="E3663">
        <f>IF(B3663="","",IF(INPUT!$I$1="","",IF(C3663&lt;(INT(INPUT!$I$1)-INPUT!$I$2),"Off Meds",IF(C3663&lt;=(INT(INPUT!$I$1)+INPUT!$I$2),"Washout","On Meds"))))</f>
        <v/>
      </c>
      <c r="F3663">
        <f>IF(B3663="","",1.509*(LN(B3663)^1.084-5.381))</f>
        <v/>
      </c>
      <c r="G3663">
        <f>IF(F3663="","",IF(F3663&lt;0,10*F3663^2,0))</f>
        <v/>
      </c>
      <c r="H3663">
        <f>IF(F3663="","",IF(F3663&gt;0,10*F3663^2,0))</f>
        <v/>
      </c>
    </row>
    <row r="3664">
      <c r="A3664">
        <f>Input!A3664</f>
        <v/>
      </c>
      <c r="B3664">
        <f>IF(ISNUMBER(Input!B3664),IF(AND(Input!B3664&gt;=20,Input!B3664&lt;=700),Input!B3664,""),"")</f>
        <v/>
      </c>
      <c r="C3664">
        <f>IF(B3664="","",INT(A3664))</f>
        <v/>
      </c>
      <c r="D3664">
        <f>IF(B3664="","",HOUR(A3664))</f>
        <v/>
      </c>
      <c r="E3664">
        <f>IF(B3664="","",IF(INPUT!$I$1="","",IF(C3664&lt;(INT(INPUT!$I$1)-INPUT!$I$2),"Off Meds",IF(C3664&lt;=(INT(INPUT!$I$1)+INPUT!$I$2),"Washout","On Meds"))))</f>
        <v/>
      </c>
      <c r="F3664">
        <f>IF(B3664="","",1.509*(LN(B3664)^1.084-5.381))</f>
        <v/>
      </c>
      <c r="G3664">
        <f>IF(F3664="","",IF(F3664&lt;0,10*F3664^2,0))</f>
        <v/>
      </c>
      <c r="H3664">
        <f>IF(F3664="","",IF(F3664&gt;0,10*F3664^2,0))</f>
        <v/>
      </c>
    </row>
    <row r="3665">
      <c r="A3665">
        <f>Input!A3665</f>
        <v/>
      </c>
      <c r="B3665">
        <f>IF(ISNUMBER(Input!B3665),IF(AND(Input!B3665&gt;=20,Input!B3665&lt;=700),Input!B3665,""),"")</f>
        <v/>
      </c>
      <c r="C3665">
        <f>IF(B3665="","",INT(A3665))</f>
        <v/>
      </c>
      <c r="D3665">
        <f>IF(B3665="","",HOUR(A3665))</f>
        <v/>
      </c>
      <c r="E3665">
        <f>IF(B3665="","",IF(INPUT!$I$1="","",IF(C3665&lt;(INT(INPUT!$I$1)-INPUT!$I$2),"Off Meds",IF(C3665&lt;=(INT(INPUT!$I$1)+INPUT!$I$2),"Washout","On Meds"))))</f>
        <v/>
      </c>
      <c r="F3665">
        <f>IF(B3665="","",1.509*(LN(B3665)^1.084-5.381))</f>
        <v/>
      </c>
      <c r="G3665">
        <f>IF(F3665="","",IF(F3665&lt;0,10*F3665^2,0))</f>
        <v/>
      </c>
      <c r="H3665">
        <f>IF(F3665="","",IF(F3665&gt;0,10*F3665^2,0))</f>
        <v/>
      </c>
    </row>
    <row r="3666">
      <c r="A3666">
        <f>Input!A3666</f>
        <v/>
      </c>
      <c r="B3666">
        <f>IF(ISNUMBER(Input!B3666),IF(AND(Input!B3666&gt;=20,Input!B3666&lt;=700),Input!B3666,""),"")</f>
        <v/>
      </c>
      <c r="C3666">
        <f>IF(B3666="","",INT(A3666))</f>
        <v/>
      </c>
      <c r="D3666">
        <f>IF(B3666="","",HOUR(A3666))</f>
        <v/>
      </c>
      <c r="E3666">
        <f>IF(B3666="","",IF(INPUT!$I$1="","",IF(C3666&lt;(INT(INPUT!$I$1)-INPUT!$I$2),"Off Meds",IF(C3666&lt;=(INT(INPUT!$I$1)+INPUT!$I$2),"Washout","On Meds"))))</f>
        <v/>
      </c>
      <c r="F3666">
        <f>IF(B3666="","",1.509*(LN(B3666)^1.084-5.381))</f>
        <v/>
      </c>
      <c r="G3666">
        <f>IF(F3666="","",IF(F3666&lt;0,10*F3666^2,0))</f>
        <v/>
      </c>
      <c r="H3666">
        <f>IF(F3666="","",IF(F3666&gt;0,10*F3666^2,0))</f>
        <v/>
      </c>
    </row>
    <row r="3667">
      <c r="A3667">
        <f>Input!A3667</f>
        <v/>
      </c>
      <c r="B3667">
        <f>IF(ISNUMBER(Input!B3667),IF(AND(Input!B3667&gt;=20,Input!B3667&lt;=700),Input!B3667,""),"")</f>
        <v/>
      </c>
      <c r="C3667">
        <f>IF(B3667="","",INT(A3667))</f>
        <v/>
      </c>
      <c r="D3667">
        <f>IF(B3667="","",HOUR(A3667))</f>
        <v/>
      </c>
      <c r="E3667">
        <f>IF(B3667="","",IF(INPUT!$I$1="","",IF(C3667&lt;(INT(INPUT!$I$1)-INPUT!$I$2),"Off Meds",IF(C3667&lt;=(INT(INPUT!$I$1)+INPUT!$I$2),"Washout","On Meds"))))</f>
        <v/>
      </c>
      <c r="F3667">
        <f>IF(B3667="","",1.509*(LN(B3667)^1.084-5.381))</f>
        <v/>
      </c>
      <c r="G3667">
        <f>IF(F3667="","",IF(F3667&lt;0,10*F3667^2,0))</f>
        <v/>
      </c>
      <c r="H3667">
        <f>IF(F3667="","",IF(F3667&gt;0,10*F3667^2,0))</f>
        <v/>
      </c>
    </row>
    <row r="3668">
      <c r="A3668">
        <f>Input!A3668</f>
        <v/>
      </c>
      <c r="B3668">
        <f>IF(ISNUMBER(Input!B3668),IF(AND(Input!B3668&gt;=20,Input!B3668&lt;=700),Input!B3668,""),"")</f>
        <v/>
      </c>
      <c r="C3668">
        <f>IF(B3668="","",INT(A3668))</f>
        <v/>
      </c>
      <c r="D3668">
        <f>IF(B3668="","",HOUR(A3668))</f>
        <v/>
      </c>
      <c r="E3668">
        <f>IF(B3668="","",IF(INPUT!$I$1="","",IF(C3668&lt;(INT(INPUT!$I$1)-INPUT!$I$2),"Off Meds",IF(C3668&lt;=(INT(INPUT!$I$1)+INPUT!$I$2),"Washout","On Meds"))))</f>
        <v/>
      </c>
      <c r="F3668">
        <f>IF(B3668="","",1.509*(LN(B3668)^1.084-5.381))</f>
        <v/>
      </c>
      <c r="G3668">
        <f>IF(F3668="","",IF(F3668&lt;0,10*F3668^2,0))</f>
        <v/>
      </c>
      <c r="H3668">
        <f>IF(F3668="","",IF(F3668&gt;0,10*F3668^2,0))</f>
        <v/>
      </c>
    </row>
    <row r="3669">
      <c r="A3669">
        <f>Input!A3669</f>
        <v/>
      </c>
      <c r="B3669">
        <f>IF(ISNUMBER(Input!B3669),IF(AND(Input!B3669&gt;=20,Input!B3669&lt;=700),Input!B3669,""),"")</f>
        <v/>
      </c>
      <c r="C3669">
        <f>IF(B3669="","",INT(A3669))</f>
        <v/>
      </c>
      <c r="D3669">
        <f>IF(B3669="","",HOUR(A3669))</f>
        <v/>
      </c>
      <c r="E3669">
        <f>IF(B3669="","",IF(INPUT!$I$1="","",IF(C3669&lt;(INT(INPUT!$I$1)-INPUT!$I$2),"Off Meds",IF(C3669&lt;=(INT(INPUT!$I$1)+INPUT!$I$2),"Washout","On Meds"))))</f>
        <v/>
      </c>
      <c r="F3669">
        <f>IF(B3669="","",1.509*(LN(B3669)^1.084-5.381))</f>
        <v/>
      </c>
      <c r="G3669">
        <f>IF(F3669="","",IF(F3669&lt;0,10*F3669^2,0))</f>
        <v/>
      </c>
      <c r="H3669">
        <f>IF(F3669="","",IF(F3669&gt;0,10*F3669^2,0))</f>
        <v/>
      </c>
    </row>
    <row r="3670">
      <c r="A3670">
        <f>Input!A3670</f>
        <v/>
      </c>
      <c r="B3670">
        <f>IF(ISNUMBER(Input!B3670),IF(AND(Input!B3670&gt;=20,Input!B3670&lt;=700),Input!B3670,""),"")</f>
        <v/>
      </c>
      <c r="C3670">
        <f>IF(B3670="","",INT(A3670))</f>
        <v/>
      </c>
      <c r="D3670">
        <f>IF(B3670="","",HOUR(A3670))</f>
        <v/>
      </c>
      <c r="E3670">
        <f>IF(B3670="","",IF(INPUT!$I$1="","",IF(C3670&lt;(INT(INPUT!$I$1)-INPUT!$I$2),"Off Meds",IF(C3670&lt;=(INT(INPUT!$I$1)+INPUT!$I$2),"Washout","On Meds"))))</f>
        <v/>
      </c>
      <c r="F3670">
        <f>IF(B3670="","",1.509*(LN(B3670)^1.084-5.381))</f>
        <v/>
      </c>
      <c r="G3670">
        <f>IF(F3670="","",IF(F3670&lt;0,10*F3670^2,0))</f>
        <v/>
      </c>
      <c r="H3670">
        <f>IF(F3670="","",IF(F3670&gt;0,10*F3670^2,0))</f>
        <v/>
      </c>
    </row>
    <row r="3671">
      <c r="A3671">
        <f>Input!A3671</f>
        <v/>
      </c>
      <c r="B3671">
        <f>IF(ISNUMBER(Input!B3671),IF(AND(Input!B3671&gt;=20,Input!B3671&lt;=700),Input!B3671,""),"")</f>
        <v/>
      </c>
      <c r="C3671">
        <f>IF(B3671="","",INT(A3671))</f>
        <v/>
      </c>
      <c r="D3671">
        <f>IF(B3671="","",HOUR(A3671))</f>
        <v/>
      </c>
      <c r="E3671">
        <f>IF(B3671="","",IF(INPUT!$I$1="","",IF(C3671&lt;(INT(INPUT!$I$1)-INPUT!$I$2),"Off Meds",IF(C3671&lt;=(INT(INPUT!$I$1)+INPUT!$I$2),"Washout","On Meds"))))</f>
        <v/>
      </c>
      <c r="F3671">
        <f>IF(B3671="","",1.509*(LN(B3671)^1.084-5.381))</f>
        <v/>
      </c>
      <c r="G3671">
        <f>IF(F3671="","",IF(F3671&lt;0,10*F3671^2,0))</f>
        <v/>
      </c>
      <c r="H3671">
        <f>IF(F3671="","",IF(F3671&gt;0,10*F3671^2,0))</f>
        <v/>
      </c>
    </row>
    <row r="3672">
      <c r="A3672">
        <f>Input!A3672</f>
        <v/>
      </c>
      <c r="B3672">
        <f>IF(ISNUMBER(Input!B3672),IF(AND(Input!B3672&gt;=20,Input!B3672&lt;=700),Input!B3672,""),"")</f>
        <v/>
      </c>
      <c r="C3672">
        <f>IF(B3672="","",INT(A3672))</f>
        <v/>
      </c>
      <c r="D3672">
        <f>IF(B3672="","",HOUR(A3672))</f>
        <v/>
      </c>
      <c r="E3672">
        <f>IF(B3672="","",IF(INPUT!$I$1="","",IF(C3672&lt;(INT(INPUT!$I$1)-INPUT!$I$2),"Off Meds",IF(C3672&lt;=(INT(INPUT!$I$1)+INPUT!$I$2),"Washout","On Meds"))))</f>
        <v/>
      </c>
      <c r="F3672">
        <f>IF(B3672="","",1.509*(LN(B3672)^1.084-5.381))</f>
        <v/>
      </c>
      <c r="G3672">
        <f>IF(F3672="","",IF(F3672&lt;0,10*F3672^2,0))</f>
        <v/>
      </c>
      <c r="H3672">
        <f>IF(F3672="","",IF(F3672&gt;0,10*F3672^2,0))</f>
        <v/>
      </c>
    </row>
    <row r="3673">
      <c r="A3673">
        <f>Input!A3673</f>
        <v/>
      </c>
      <c r="B3673">
        <f>IF(ISNUMBER(Input!B3673),IF(AND(Input!B3673&gt;=20,Input!B3673&lt;=700),Input!B3673,""),"")</f>
        <v/>
      </c>
      <c r="C3673">
        <f>IF(B3673="","",INT(A3673))</f>
        <v/>
      </c>
      <c r="D3673">
        <f>IF(B3673="","",HOUR(A3673))</f>
        <v/>
      </c>
      <c r="E3673">
        <f>IF(B3673="","",IF(INPUT!$I$1="","",IF(C3673&lt;(INT(INPUT!$I$1)-INPUT!$I$2),"Off Meds",IF(C3673&lt;=(INT(INPUT!$I$1)+INPUT!$I$2),"Washout","On Meds"))))</f>
        <v/>
      </c>
      <c r="F3673">
        <f>IF(B3673="","",1.509*(LN(B3673)^1.084-5.381))</f>
        <v/>
      </c>
      <c r="G3673">
        <f>IF(F3673="","",IF(F3673&lt;0,10*F3673^2,0))</f>
        <v/>
      </c>
      <c r="H3673">
        <f>IF(F3673="","",IF(F3673&gt;0,10*F3673^2,0))</f>
        <v/>
      </c>
    </row>
    <row r="3674">
      <c r="A3674">
        <f>Input!A3674</f>
        <v/>
      </c>
      <c r="B3674">
        <f>IF(ISNUMBER(Input!B3674),IF(AND(Input!B3674&gt;=20,Input!B3674&lt;=700),Input!B3674,""),"")</f>
        <v/>
      </c>
      <c r="C3674">
        <f>IF(B3674="","",INT(A3674))</f>
        <v/>
      </c>
      <c r="D3674">
        <f>IF(B3674="","",HOUR(A3674))</f>
        <v/>
      </c>
      <c r="E3674">
        <f>IF(B3674="","",IF(INPUT!$I$1="","",IF(C3674&lt;(INT(INPUT!$I$1)-INPUT!$I$2),"Off Meds",IF(C3674&lt;=(INT(INPUT!$I$1)+INPUT!$I$2),"Washout","On Meds"))))</f>
        <v/>
      </c>
      <c r="F3674">
        <f>IF(B3674="","",1.509*(LN(B3674)^1.084-5.381))</f>
        <v/>
      </c>
      <c r="G3674">
        <f>IF(F3674="","",IF(F3674&lt;0,10*F3674^2,0))</f>
        <v/>
      </c>
      <c r="H3674">
        <f>IF(F3674="","",IF(F3674&gt;0,10*F3674^2,0))</f>
        <v/>
      </c>
    </row>
    <row r="3675">
      <c r="A3675">
        <f>Input!A3675</f>
        <v/>
      </c>
      <c r="B3675">
        <f>IF(ISNUMBER(Input!B3675),IF(AND(Input!B3675&gt;=20,Input!B3675&lt;=700),Input!B3675,""),"")</f>
        <v/>
      </c>
      <c r="C3675">
        <f>IF(B3675="","",INT(A3675))</f>
        <v/>
      </c>
      <c r="D3675">
        <f>IF(B3675="","",HOUR(A3675))</f>
        <v/>
      </c>
      <c r="E3675">
        <f>IF(B3675="","",IF(INPUT!$I$1="","",IF(C3675&lt;(INT(INPUT!$I$1)-INPUT!$I$2),"Off Meds",IF(C3675&lt;=(INT(INPUT!$I$1)+INPUT!$I$2),"Washout","On Meds"))))</f>
        <v/>
      </c>
      <c r="F3675">
        <f>IF(B3675="","",1.509*(LN(B3675)^1.084-5.381))</f>
        <v/>
      </c>
      <c r="G3675">
        <f>IF(F3675="","",IF(F3675&lt;0,10*F3675^2,0))</f>
        <v/>
      </c>
      <c r="H3675">
        <f>IF(F3675="","",IF(F3675&gt;0,10*F3675^2,0))</f>
        <v/>
      </c>
    </row>
    <row r="3676">
      <c r="A3676">
        <f>Input!A3676</f>
        <v/>
      </c>
      <c r="B3676">
        <f>IF(ISNUMBER(Input!B3676),IF(AND(Input!B3676&gt;=20,Input!B3676&lt;=700),Input!B3676,""),"")</f>
        <v/>
      </c>
      <c r="C3676">
        <f>IF(B3676="","",INT(A3676))</f>
        <v/>
      </c>
      <c r="D3676">
        <f>IF(B3676="","",HOUR(A3676))</f>
        <v/>
      </c>
      <c r="E3676">
        <f>IF(B3676="","",IF(INPUT!$I$1="","",IF(C3676&lt;(INT(INPUT!$I$1)-INPUT!$I$2),"Off Meds",IF(C3676&lt;=(INT(INPUT!$I$1)+INPUT!$I$2),"Washout","On Meds"))))</f>
        <v/>
      </c>
      <c r="F3676">
        <f>IF(B3676="","",1.509*(LN(B3676)^1.084-5.381))</f>
        <v/>
      </c>
      <c r="G3676">
        <f>IF(F3676="","",IF(F3676&lt;0,10*F3676^2,0))</f>
        <v/>
      </c>
      <c r="H3676">
        <f>IF(F3676="","",IF(F3676&gt;0,10*F3676^2,0))</f>
        <v/>
      </c>
    </row>
    <row r="3677">
      <c r="A3677">
        <f>Input!A3677</f>
        <v/>
      </c>
      <c r="B3677">
        <f>IF(ISNUMBER(Input!B3677),IF(AND(Input!B3677&gt;=20,Input!B3677&lt;=700),Input!B3677,""),"")</f>
        <v/>
      </c>
      <c r="C3677">
        <f>IF(B3677="","",INT(A3677))</f>
        <v/>
      </c>
      <c r="D3677">
        <f>IF(B3677="","",HOUR(A3677))</f>
        <v/>
      </c>
      <c r="E3677">
        <f>IF(B3677="","",IF(INPUT!$I$1="","",IF(C3677&lt;(INT(INPUT!$I$1)-INPUT!$I$2),"Off Meds",IF(C3677&lt;=(INT(INPUT!$I$1)+INPUT!$I$2),"Washout","On Meds"))))</f>
        <v/>
      </c>
      <c r="F3677">
        <f>IF(B3677="","",1.509*(LN(B3677)^1.084-5.381))</f>
        <v/>
      </c>
      <c r="G3677">
        <f>IF(F3677="","",IF(F3677&lt;0,10*F3677^2,0))</f>
        <v/>
      </c>
      <c r="H3677">
        <f>IF(F3677="","",IF(F3677&gt;0,10*F3677^2,0))</f>
        <v/>
      </c>
    </row>
    <row r="3678">
      <c r="A3678">
        <f>Input!A3678</f>
        <v/>
      </c>
      <c r="B3678">
        <f>IF(ISNUMBER(Input!B3678),IF(AND(Input!B3678&gt;=20,Input!B3678&lt;=700),Input!B3678,""),"")</f>
        <v/>
      </c>
      <c r="C3678">
        <f>IF(B3678="","",INT(A3678))</f>
        <v/>
      </c>
      <c r="D3678">
        <f>IF(B3678="","",HOUR(A3678))</f>
        <v/>
      </c>
      <c r="E3678">
        <f>IF(B3678="","",IF(INPUT!$I$1="","",IF(C3678&lt;(INT(INPUT!$I$1)-INPUT!$I$2),"Off Meds",IF(C3678&lt;=(INT(INPUT!$I$1)+INPUT!$I$2),"Washout","On Meds"))))</f>
        <v/>
      </c>
      <c r="F3678">
        <f>IF(B3678="","",1.509*(LN(B3678)^1.084-5.381))</f>
        <v/>
      </c>
      <c r="G3678">
        <f>IF(F3678="","",IF(F3678&lt;0,10*F3678^2,0))</f>
        <v/>
      </c>
      <c r="H3678">
        <f>IF(F3678="","",IF(F3678&gt;0,10*F3678^2,0))</f>
        <v/>
      </c>
    </row>
    <row r="3679">
      <c r="A3679">
        <f>Input!A3679</f>
        <v/>
      </c>
      <c r="B3679">
        <f>IF(ISNUMBER(Input!B3679),IF(AND(Input!B3679&gt;=20,Input!B3679&lt;=700),Input!B3679,""),"")</f>
        <v/>
      </c>
      <c r="C3679">
        <f>IF(B3679="","",INT(A3679))</f>
        <v/>
      </c>
      <c r="D3679">
        <f>IF(B3679="","",HOUR(A3679))</f>
        <v/>
      </c>
      <c r="E3679">
        <f>IF(B3679="","",IF(INPUT!$I$1="","",IF(C3679&lt;(INT(INPUT!$I$1)-INPUT!$I$2),"Off Meds",IF(C3679&lt;=(INT(INPUT!$I$1)+INPUT!$I$2),"Washout","On Meds"))))</f>
        <v/>
      </c>
      <c r="F3679">
        <f>IF(B3679="","",1.509*(LN(B3679)^1.084-5.381))</f>
        <v/>
      </c>
      <c r="G3679">
        <f>IF(F3679="","",IF(F3679&lt;0,10*F3679^2,0))</f>
        <v/>
      </c>
      <c r="H3679">
        <f>IF(F3679="","",IF(F3679&gt;0,10*F3679^2,0))</f>
        <v/>
      </c>
    </row>
    <row r="3680">
      <c r="A3680">
        <f>Input!A3680</f>
        <v/>
      </c>
      <c r="B3680">
        <f>IF(ISNUMBER(Input!B3680),IF(AND(Input!B3680&gt;=20,Input!B3680&lt;=700),Input!B3680,""),"")</f>
        <v/>
      </c>
      <c r="C3680">
        <f>IF(B3680="","",INT(A3680))</f>
        <v/>
      </c>
      <c r="D3680">
        <f>IF(B3680="","",HOUR(A3680))</f>
        <v/>
      </c>
      <c r="E3680">
        <f>IF(B3680="","",IF(INPUT!$I$1="","",IF(C3680&lt;(INT(INPUT!$I$1)-INPUT!$I$2),"Off Meds",IF(C3680&lt;=(INT(INPUT!$I$1)+INPUT!$I$2),"Washout","On Meds"))))</f>
        <v/>
      </c>
      <c r="F3680">
        <f>IF(B3680="","",1.509*(LN(B3680)^1.084-5.381))</f>
        <v/>
      </c>
      <c r="G3680">
        <f>IF(F3680="","",IF(F3680&lt;0,10*F3680^2,0))</f>
        <v/>
      </c>
      <c r="H3680">
        <f>IF(F3680="","",IF(F3680&gt;0,10*F3680^2,0))</f>
        <v/>
      </c>
    </row>
    <row r="3681">
      <c r="A3681">
        <f>Input!A3681</f>
        <v/>
      </c>
      <c r="B3681">
        <f>IF(ISNUMBER(Input!B3681),IF(AND(Input!B3681&gt;=20,Input!B3681&lt;=700),Input!B3681,""),"")</f>
        <v/>
      </c>
      <c r="C3681">
        <f>IF(B3681="","",INT(A3681))</f>
        <v/>
      </c>
      <c r="D3681">
        <f>IF(B3681="","",HOUR(A3681))</f>
        <v/>
      </c>
      <c r="E3681">
        <f>IF(B3681="","",IF(INPUT!$I$1="","",IF(C3681&lt;(INT(INPUT!$I$1)-INPUT!$I$2),"Off Meds",IF(C3681&lt;=(INT(INPUT!$I$1)+INPUT!$I$2),"Washout","On Meds"))))</f>
        <v/>
      </c>
      <c r="F3681">
        <f>IF(B3681="","",1.509*(LN(B3681)^1.084-5.381))</f>
        <v/>
      </c>
      <c r="G3681">
        <f>IF(F3681="","",IF(F3681&lt;0,10*F3681^2,0))</f>
        <v/>
      </c>
      <c r="H3681">
        <f>IF(F3681="","",IF(F3681&gt;0,10*F3681^2,0))</f>
        <v/>
      </c>
    </row>
    <row r="3682">
      <c r="A3682">
        <f>Input!A3682</f>
        <v/>
      </c>
      <c r="B3682">
        <f>IF(ISNUMBER(Input!B3682),IF(AND(Input!B3682&gt;=20,Input!B3682&lt;=700),Input!B3682,""),"")</f>
        <v/>
      </c>
      <c r="C3682">
        <f>IF(B3682="","",INT(A3682))</f>
        <v/>
      </c>
      <c r="D3682">
        <f>IF(B3682="","",HOUR(A3682))</f>
        <v/>
      </c>
      <c r="E3682">
        <f>IF(B3682="","",IF(INPUT!$I$1="","",IF(C3682&lt;(INT(INPUT!$I$1)-INPUT!$I$2),"Off Meds",IF(C3682&lt;=(INT(INPUT!$I$1)+INPUT!$I$2),"Washout","On Meds"))))</f>
        <v/>
      </c>
      <c r="F3682">
        <f>IF(B3682="","",1.509*(LN(B3682)^1.084-5.381))</f>
        <v/>
      </c>
      <c r="G3682">
        <f>IF(F3682="","",IF(F3682&lt;0,10*F3682^2,0))</f>
        <v/>
      </c>
      <c r="H3682">
        <f>IF(F3682="","",IF(F3682&gt;0,10*F3682^2,0))</f>
        <v/>
      </c>
    </row>
    <row r="3683">
      <c r="A3683">
        <f>Input!A3683</f>
        <v/>
      </c>
      <c r="B3683">
        <f>IF(ISNUMBER(Input!B3683),IF(AND(Input!B3683&gt;=20,Input!B3683&lt;=700),Input!B3683,""),"")</f>
        <v/>
      </c>
      <c r="C3683">
        <f>IF(B3683="","",INT(A3683))</f>
        <v/>
      </c>
      <c r="D3683">
        <f>IF(B3683="","",HOUR(A3683))</f>
        <v/>
      </c>
      <c r="E3683">
        <f>IF(B3683="","",IF(INPUT!$I$1="","",IF(C3683&lt;(INT(INPUT!$I$1)-INPUT!$I$2),"Off Meds",IF(C3683&lt;=(INT(INPUT!$I$1)+INPUT!$I$2),"Washout","On Meds"))))</f>
        <v/>
      </c>
      <c r="F3683">
        <f>IF(B3683="","",1.509*(LN(B3683)^1.084-5.381))</f>
        <v/>
      </c>
      <c r="G3683">
        <f>IF(F3683="","",IF(F3683&lt;0,10*F3683^2,0))</f>
        <v/>
      </c>
      <c r="H3683">
        <f>IF(F3683="","",IF(F3683&gt;0,10*F3683^2,0))</f>
        <v/>
      </c>
    </row>
    <row r="3684">
      <c r="A3684">
        <f>Input!A3684</f>
        <v/>
      </c>
      <c r="B3684">
        <f>IF(ISNUMBER(Input!B3684),IF(AND(Input!B3684&gt;=20,Input!B3684&lt;=700),Input!B3684,""),"")</f>
        <v/>
      </c>
      <c r="C3684">
        <f>IF(B3684="","",INT(A3684))</f>
        <v/>
      </c>
      <c r="D3684">
        <f>IF(B3684="","",HOUR(A3684))</f>
        <v/>
      </c>
      <c r="E3684">
        <f>IF(B3684="","",IF(INPUT!$I$1="","",IF(C3684&lt;(INT(INPUT!$I$1)-INPUT!$I$2),"Off Meds",IF(C3684&lt;=(INT(INPUT!$I$1)+INPUT!$I$2),"Washout","On Meds"))))</f>
        <v/>
      </c>
      <c r="F3684">
        <f>IF(B3684="","",1.509*(LN(B3684)^1.084-5.381))</f>
        <v/>
      </c>
      <c r="G3684">
        <f>IF(F3684="","",IF(F3684&lt;0,10*F3684^2,0))</f>
        <v/>
      </c>
      <c r="H3684">
        <f>IF(F3684="","",IF(F3684&gt;0,10*F3684^2,0))</f>
        <v/>
      </c>
    </row>
    <row r="3685">
      <c r="A3685">
        <f>Input!A3685</f>
        <v/>
      </c>
      <c r="B3685">
        <f>IF(ISNUMBER(Input!B3685),IF(AND(Input!B3685&gt;=20,Input!B3685&lt;=700),Input!B3685,""),"")</f>
        <v/>
      </c>
      <c r="C3685">
        <f>IF(B3685="","",INT(A3685))</f>
        <v/>
      </c>
      <c r="D3685">
        <f>IF(B3685="","",HOUR(A3685))</f>
        <v/>
      </c>
      <c r="E3685">
        <f>IF(B3685="","",IF(INPUT!$I$1="","",IF(C3685&lt;(INT(INPUT!$I$1)-INPUT!$I$2),"Off Meds",IF(C3685&lt;=(INT(INPUT!$I$1)+INPUT!$I$2),"Washout","On Meds"))))</f>
        <v/>
      </c>
      <c r="F3685">
        <f>IF(B3685="","",1.509*(LN(B3685)^1.084-5.381))</f>
        <v/>
      </c>
      <c r="G3685">
        <f>IF(F3685="","",IF(F3685&lt;0,10*F3685^2,0))</f>
        <v/>
      </c>
      <c r="H3685">
        <f>IF(F3685="","",IF(F3685&gt;0,10*F3685^2,0))</f>
        <v/>
      </c>
    </row>
    <row r="3686">
      <c r="A3686">
        <f>Input!A3686</f>
        <v/>
      </c>
      <c r="B3686">
        <f>IF(ISNUMBER(Input!B3686),IF(AND(Input!B3686&gt;=20,Input!B3686&lt;=700),Input!B3686,""),"")</f>
        <v/>
      </c>
      <c r="C3686">
        <f>IF(B3686="","",INT(A3686))</f>
        <v/>
      </c>
      <c r="D3686">
        <f>IF(B3686="","",HOUR(A3686))</f>
        <v/>
      </c>
      <c r="E3686">
        <f>IF(B3686="","",IF(INPUT!$I$1="","",IF(C3686&lt;(INT(INPUT!$I$1)-INPUT!$I$2),"Off Meds",IF(C3686&lt;=(INT(INPUT!$I$1)+INPUT!$I$2),"Washout","On Meds"))))</f>
        <v/>
      </c>
      <c r="F3686">
        <f>IF(B3686="","",1.509*(LN(B3686)^1.084-5.381))</f>
        <v/>
      </c>
      <c r="G3686">
        <f>IF(F3686="","",IF(F3686&lt;0,10*F3686^2,0))</f>
        <v/>
      </c>
      <c r="H3686">
        <f>IF(F3686="","",IF(F3686&gt;0,10*F3686^2,0))</f>
        <v/>
      </c>
    </row>
    <row r="3687">
      <c r="A3687">
        <f>Input!A3687</f>
        <v/>
      </c>
      <c r="B3687">
        <f>IF(ISNUMBER(Input!B3687),IF(AND(Input!B3687&gt;=20,Input!B3687&lt;=700),Input!B3687,""),"")</f>
        <v/>
      </c>
      <c r="C3687">
        <f>IF(B3687="","",INT(A3687))</f>
        <v/>
      </c>
      <c r="D3687">
        <f>IF(B3687="","",HOUR(A3687))</f>
        <v/>
      </c>
      <c r="E3687">
        <f>IF(B3687="","",IF(INPUT!$I$1="","",IF(C3687&lt;(INT(INPUT!$I$1)-INPUT!$I$2),"Off Meds",IF(C3687&lt;=(INT(INPUT!$I$1)+INPUT!$I$2),"Washout","On Meds"))))</f>
        <v/>
      </c>
      <c r="F3687">
        <f>IF(B3687="","",1.509*(LN(B3687)^1.084-5.381))</f>
        <v/>
      </c>
      <c r="G3687">
        <f>IF(F3687="","",IF(F3687&lt;0,10*F3687^2,0))</f>
        <v/>
      </c>
      <c r="H3687">
        <f>IF(F3687="","",IF(F3687&gt;0,10*F3687^2,0))</f>
        <v/>
      </c>
    </row>
    <row r="3688">
      <c r="A3688">
        <f>Input!A3688</f>
        <v/>
      </c>
      <c r="B3688">
        <f>IF(ISNUMBER(Input!B3688),IF(AND(Input!B3688&gt;=20,Input!B3688&lt;=700),Input!B3688,""),"")</f>
        <v/>
      </c>
      <c r="C3688">
        <f>IF(B3688="","",INT(A3688))</f>
        <v/>
      </c>
      <c r="D3688">
        <f>IF(B3688="","",HOUR(A3688))</f>
        <v/>
      </c>
      <c r="E3688">
        <f>IF(B3688="","",IF(INPUT!$I$1="","",IF(C3688&lt;(INT(INPUT!$I$1)-INPUT!$I$2),"Off Meds",IF(C3688&lt;=(INT(INPUT!$I$1)+INPUT!$I$2),"Washout","On Meds"))))</f>
        <v/>
      </c>
      <c r="F3688">
        <f>IF(B3688="","",1.509*(LN(B3688)^1.084-5.381))</f>
        <v/>
      </c>
      <c r="G3688">
        <f>IF(F3688="","",IF(F3688&lt;0,10*F3688^2,0))</f>
        <v/>
      </c>
      <c r="H3688">
        <f>IF(F3688="","",IF(F3688&gt;0,10*F3688^2,0))</f>
        <v/>
      </c>
    </row>
    <row r="3689">
      <c r="A3689">
        <f>Input!A3689</f>
        <v/>
      </c>
      <c r="B3689">
        <f>IF(ISNUMBER(Input!B3689),IF(AND(Input!B3689&gt;=20,Input!B3689&lt;=700),Input!B3689,""),"")</f>
        <v/>
      </c>
      <c r="C3689">
        <f>IF(B3689="","",INT(A3689))</f>
        <v/>
      </c>
      <c r="D3689">
        <f>IF(B3689="","",HOUR(A3689))</f>
        <v/>
      </c>
      <c r="E3689">
        <f>IF(B3689="","",IF(INPUT!$I$1="","",IF(C3689&lt;(INT(INPUT!$I$1)-INPUT!$I$2),"Off Meds",IF(C3689&lt;=(INT(INPUT!$I$1)+INPUT!$I$2),"Washout","On Meds"))))</f>
        <v/>
      </c>
      <c r="F3689">
        <f>IF(B3689="","",1.509*(LN(B3689)^1.084-5.381))</f>
        <v/>
      </c>
      <c r="G3689">
        <f>IF(F3689="","",IF(F3689&lt;0,10*F3689^2,0))</f>
        <v/>
      </c>
      <c r="H3689">
        <f>IF(F3689="","",IF(F3689&gt;0,10*F3689^2,0))</f>
        <v/>
      </c>
    </row>
    <row r="3690">
      <c r="A3690">
        <f>Input!A3690</f>
        <v/>
      </c>
      <c r="B3690">
        <f>IF(ISNUMBER(Input!B3690),IF(AND(Input!B3690&gt;=20,Input!B3690&lt;=700),Input!B3690,""),"")</f>
        <v/>
      </c>
      <c r="C3690">
        <f>IF(B3690="","",INT(A3690))</f>
        <v/>
      </c>
      <c r="D3690">
        <f>IF(B3690="","",HOUR(A3690))</f>
        <v/>
      </c>
      <c r="E3690">
        <f>IF(B3690="","",IF(INPUT!$I$1="","",IF(C3690&lt;(INT(INPUT!$I$1)-INPUT!$I$2),"Off Meds",IF(C3690&lt;=(INT(INPUT!$I$1)+INPUT!$I$2),"Washout","On Meds"))))</f>
        <v/>
      </c>
      <c r="F3690">
        <f>IF(B3690="","",1.509*(LN(B3690)^1.084-5.381))</f>
        <v/>
      </c>
      <c r="G3690">
        <f>IF(F3690="","",IF(F3690&lt;0,10*F3690^2,0))</f>
        <v/>
      </c>
      <c r="H3690">
        <f>IF(F3690="","",IF(F3690&gt;0,10*F3690^2,0))</f>
        <v/>
      </c>
    </row>
    <row r="3691">
      <c r="A3691">
        <f>Input!A3691</f>
        <v/>
      </c>
      <c r="B3691">
        <f>IF(ISNUMBER(Input!B3691),IF(AND(Input!B3691&gt;=20,Input!B3691&lt;=700),Input!B3691,""),"")</f>
        <v/>
      </c>
      <c r="C3691">
        <f>IF(B3691="","",INT(A3691))</f>
        <v/>
      </c>
      <c r="D3691">
        <f>IF(B3691="","",HOUR(A3691))</f>
        <v/>
      </c>
      <c r="E3691">
        <f>IF(B3691="","",IF(INPUT!$I$1="","",IF(C3691&lt;(INT(INPUT!$I$1)-INPUT!$I$2),"Off Meds",IF(C3691&lt;=(INT(INPUT!$I$1)+INPUT!$I$2),"Washout","On Meds"))))</f>
        <v/>
      </c>
      <c r="F3691">
        <f>IF(B3691="","",1.509*(LN(B3691)^1.084-5.381))</f>
        <v/>
      </c>
      <c r="G3691">
        <f>IF(F3691="","",IF(F3691&lt;0,10*F3691^2,0))</f>
        <v/>
      </c>
      <c r="H3691">
        <f>IF(F3691="","",IF(F3691&gt;0,10*F3691^2,0))</f>
        <v/>
      </c>
    </row>
    <row r="3692">
      <c r="A3692">
        <f>Input!A3692</f>
        <v/>
      </c>
      <c r="B3692">
        <f>IF(ISNUMBER(Input!B3692),IF(AND(Input!B3692&gt;=20,Input!B3692&lt;=700),Input!B3692,""),"")</f>
        <v/>
      </c>
      <c r="C3692">
        <f>IF(B3692="","",INT(A3692))</f>
        <v/>
      </c>
      <c r="D3692">
        <f>IF(B3692="","",HOUR(A3692))</f>
        <v/>
      </c>
      <c r="E3692">
        <f>IF(B3692="","",IF(INPUT!$I$1="","",IF(C3692&lt;(INT(INPUT!$I$1)-INPUT!$I$2),"Off Meds",IF(C3692&lt;=(INT(INPUT!$I$1)+INPUT!$I$2),"Washout","On Meds"))))</f>
        <v/>
      </c>
      <c r="F3692">
        <f>IF(B3692="","",1.509*(LN(B3692)^1.084-5.381))</f>
        <v/>
      </c>
      <c r="G3692">
        <f>IF(F3692="","",IF(F3692&lt;0,10*F3692^2,0))</f>
        <v/>
      </c>
      <c r="H3692">
        <f>IF(F3692="","",IF(F3692&gt;0,10*F3692^2,0))</f>
        <v/>
      </c>
    </row>
    <row r="3693">
      <c r="A3693">
        <f>Input!A3693</f>
        <v/>
      </c>
      <c r="B3693">
        <f>IF(ISNUMBER(Input!B3693),IF(AND(Input!B3693&gt;=20,Input!B3693&lt;=700),Input!B3693,""),"")</f>
        <v/>
      </c>
      <c r="C3693">
        <f>IF(B3693="","",INT(A3693))</f>
        <v/>
      </c>
      <c r="D3693">
        <f>IF(B3693="","",HOUR(A3693))</f>
        <v/>
      </c>
      <c r="E3693">
        <f>IF(B3693="","",IF(INPUT!$I$1="","",IF(C3693&lt;(INT(INPUT!$I$1)-INPUT!$I$2),"Off Meds",IF(C3693&lt;=(INT(INPUT!$I$1)+INPUT!$I$2),"Washout","On Meds"))))</f>
        <v/>
      </c>
      <c r="F3693">
        <f>IF(B3693="","",1.509*(LN(B3693)^1.084-5.381))</f>
        <v/>
      </c>
      <c r="G3693">
        <f>IF(F3693="","",IF(F3693&lt;0,10*F3693^2,0))</f>
        <v/>
      </c>
      <c r="H3693">
        <f>IF(F3693="","",IF(F3693&gt;0,10*F3693^2,0))</f>
        <v/>
      </c>
    </row>
    <row r="3694">
      <c r="A3694">
        <f>Input!A3694</f>
        <v/>
      </c>
      <c r="B3694">
        <f>IF(ISNUMBER(Input!B3694),IF(AND(Input!B3694&gt;=20,Input!B3694&lt;=700),Input!B3694,""),"")</f>
        <v/>
      </c>
      <c r="C3694">
        <f>IF(B3694="","",INT(A3694))</f>
        <v/>
      </c>
      <c r="D3694">
        <f>IF(B3694="","",HOUR(A3694))</f>
        <v/>
      </c>
      <c r="E3694">
        <f>IF(B3694="","",IF(INPUT!$I$1="","",IF(C3694&lt;(INT(INPUT!$I$1)-INPUT!$I$2),"Off Meds",IF(C3694&lt;=(INT(INPUT!$I$1)+INPUT!$I$2),"Washout","On Meds"))))</f>
        <v/>
      </c>
      <c r="F3694">
        <f>IF(B3694="","",1.509*(LN(B3694)^1.084-5.381))</f>
        <v/>
      </c>
      <c r="G3694">
        <f>IF(F3694="","",IF(F3694&lt;0,10*F3694^2,0))</f>
        <v/>
      </c>
      <c r="H3694">
        <f>IF(F3694="","",IF(F3694&gt;0,10*F3694^2,0))</f>
        <v/>
      </c>
    </row>
    <row r="3695">
      <c r="A3695">
        <f>Input!A3695</f>
        <v/>
      </c>
      <c r="B3695">
        <f>IF(ISNUMBER(Input!B3695),IF(AND(Input!B3695&gt;=20,Input!B3695&lt;=700),Input!B3695,""),"")</f>
        <v/>
      </c>
      <c r="C3695">
        <f>IF(B3695="","",INT(A3695))</f>
        <v/>
      </c>
      <c r="D3695">
        <f>IF(B3695="","",HOUR(A3695))</f>
        <v/>
      </c>
      <c r="E3695">
        <f>IF(B3695="","",IF(INPUT!$I$1="","",IF(C3695&lt;(INT(INPUT!$I$1)-INPUT!$I$2),"Off Meds",IF(C3695&lt;=(INT(INPUT!$I$1)+INPUT!$I$2),"Washout","On Meds"))))</f>
        <v/>
      </c>
      <c r="F3695">
        <f>IF(B3695="","",1.509*(LN(B3695)^1.084-5.381))</f>
        <v/>
      </c>
      <c r="G3695">
        <f>IF(F3695="","",IF(F3695&lt;0,10*F3695^2,0))</f>
        <v/>
      </c>
      <c r="H3695">
        <f>IF(F3695="","",IF(F3695&gt;0,10*F3695^2,0))</f>
        <v/>
      </c>
    </row>
    <row r="3696">
      <c r="A3696">
        <f>Input!A3696</f>
        <v/>
      </c>
      <c r="B3696">
        <f>IF(ISNUMBER(Input!B3696),IF(AND(Input!B3696&gt;=20,Input!B3696&lt;=700),Input!B3696,""),"")</f>
        <v/>
      </c>
      <c r="C3696">
        <f>IF(B3696="","",INT(A3696))</f>
        <v/>
      </c>
      <c r="D3696">
        <f>IF(B3696="","",HOUR(A3696))</f>
        <v/>
      </c>
      <c r="E3696">
        <f>IF(B3696="","",IF(INPUT!$I$1="","",IF(C3696&lt;(INT(INPUT!$I$1)-INPUT!$I$2),"Off Meds",IF(C3696&lt;=(INT(INPUT!$I$1)+INPUT!$I$2),"Washout","On Meds"))))</f>
        <v/>
      </c>
      <c r="F3696">
        <f>IF(B3696="","",1.509*(LN(B3696)^1.084-5.381))</f>
        <v/>
      </c>
      <c r="G3696">
        <f>IF(F3696="","",IF(F3696&lt;0,10*F3696^2,0))</f>
        <v/>
      </c>
      <c r="H3696">
        <f>IF(F3696="","",IF(F3696&gt;0,10*F3696^2,0))</f>
        <v/>
      </c>
    </row>
    <row r="3697">
      <c r="A3697">
        <f>Input!A3697</f>
        <v/>
      </c>
      <c r="B3697">
        <f>IF(ISNUMBER(Input!B3697),IF(AND(Input!B3697&gt;=20,Input!B3697&lt;=700),Input!B3697,""),"")</f>
        <v/>
      </c>
      <c r="C3697">
        <f>IF(B3697="","",INT(A3697))</f>
        <v/>
      </c>
      <c r="D3697">
        <f>IF(B3697="","",HOUR(A3697))</f>
        <v/>
      </c>
      <c r="E3697">
        <f>IF(B3697="","",IF(INPUT!$I$1="","",IF(C3697&lt;(INT(INPUT!$I$1)-INPUT!$I$2),"Off Meds",IF(C3697&lt;=(INT(INPUT!$I$1)+INPUT!$I$2),"Washout","On Meds"))))</f>
        <v/>
      </c>
      <c r="F3697">
        <f>IF(B3697="","",1.509*(LN(B3697)^1.084-5.381))</f>
        <v/>
      </c>
      <c r="G3697">
        <f>IF(F3697="","",IF(F3697&lt;0,10*F3697^2,0))</f>
        <v/>
      </c>
      <c r="H3697">
        <f>IF(F3697="","",IF(F3697&gt;0,10*F3697^2,0))</f>
        <v/>
      </c>
    </row>
    <row r="3698">
      <c r="A3698">
        <f>Input!A3698</f>
        <v/>
      </c>
      <c r="B3698">
        <f>IF(ISNUMBER(Input!B3698),IF(AND(Input!B3698&gt;=20,Input!B3698&lt;=700),Input!B3698,""),"")</f>
        <v/>
      </c>
      <c r="C3698">
        <f>IF(B3698="","",INT(A3698))</f>
        <v/>
      </c>
      <c r="D3698">
        <f>IF(B3698="","",HOUR(A3698))</f>
        <v/>
      </c>
      <c r="E3698">
        <f>IF(B3698="","",IF(INPUT!$I$1="","",IF(C3698&lt;(INT(INPUT!$I$1)-INPUT!$I$2),"Off Meds",IF(C3698&lt;=(INT(INPUT!$I$1)+INPUT!$I$2),"Washout","On Meds"))))</f>
        <v/>
      </c>
      <c r="F3698">
        <f>IF(B3698="","",1.509*(LN(B3698)^1.084-5.381))</f>
        <v/>
      </c>
      <c r="G3698">
        <f>IF(F3698="","",IF(F3698&lt;0,10*F3698^2,0))</f>
        <v/>
      </c>
      <c r="H3698">
        <f>IF(F3698="","",IF(F3698&gt;0,10*F3698^2,0))</f>
        <v/>
      </c>
    </row>
    <row r="3699">
      <c r="A3699">
        <f>Input!A3699</f>
        <v/>
      </c>
      <c r="B3699">
        <f>IF(ISNUMBER(Input!B3699),IF(AND(Input!B3699&gt;=20,Input!B3699&lt;=700),Input!B3699,""),"")</f>
        <v/>
      </c>
      <c r="C3699">
        <f>IF(B3699="","",INT(A3699))</f>
        <v/>
      </c>
      <c r="D3699">
        <f>IF(B3699="","",HOUR(A3699))</f>
        <v/>
      </c>
      <c r="E3699">
        <f>IF(B3699="","",IF(INPUT!$I$1="","",IF(C3699&lt;(INT(INPUT!$I$1)-INPUT!$I$2),"Off Meds",IF(C3699&lt;=(INT(INPUT!$I$1)+INPUT!$I$2),"Washout","On Meds"))))</f>
        <v/>
      </c>
      <c r="F3699">
        <f>IF(B3699="","",1.509*(LN(B3699)^1.084-5.381))</f>
        <v/>
      </c>
      <c r="G3699">
        <f>IF(F3699="","",IF(F3699&lt;0,10*F3699^2,0))</f>
        <v/>
      </c>
      <c r="H3699">
        <f>IF(F3699="","",IF(F3699&gt;0,10*F3699^2,0))</f>
        <v/>
      </c>
    </row>
    <row r="3700">
      <c r="A3700">
        <f>Input!A3700</f>
        <v/>
      </c>
      <c r="B3700">
        <f>IF(ISNUMBER(Input!B3700),IF(AND(Input!B3700&gt;=20,Input!B3700&lt;=700),Input!B3700,""),"")</f>
        <v/>
      </c>
      <c r="C3700">
        <f>IF(B3700="","",INT(A3700))</f>
        <v/>
      </c>
      <c r="D3700">
        <f>IF(B3700="","",HOUR(A3700))</f>
        <v/>
      </c>
      <c r="E3700">
        <f>IF(B3700="","",IF(INPUT!$I$1="","",IF(C3700&lt;(INT(INPUT!$I$1)-INPUT!$I$2),"Off Meds",IF(C3700&lt;=(INT(INPUT!$I$1)+INPUT!$I$2),"Washout","On Meds"))))</f>
        <v/>
      </c>
      <c r="F3700">
        <f>IF(B3700="","",1.509*(LN(B3700)^1.084-5.381))</f>
        <v/>
      </c>
      <c r="G3700">
        <f>IF(F3700="","",IF(F3700&lt;0,10*F3700^2,0))</f>
        <v/>
      </c>
      <c r="H3700">
        <f>IF(F3700="","",IF(F3700&gt;0,10*F3700^2,0))</f>
        <v/>
      </c>
    </row>
    <row r="3701">
      <c r="A3701">
        <f>Input!A3701</f>
        <v/>
      </c>
      <c r="B3701">
        <f>IF(ISNUMBER(Input!B3701),IF(AND(Input!B3701&gt;=20,Input!B3701&lt;=700),Input!B3701,""),"")</f>
        <v/>
      </c>
      <c r="C3701">
        <f>IF(B3701="","",INT(A3701))</f>
        <v/>
      </c>
      <c r="D3701">
        <f>IF(B3701="","",HOUR(A3701))</f>
        <v/>
      </c>
      <c r="E3701">
        <f>IF(B3701="","",IF(INPUT!$I$1="","",IF(C3701&lt;(INT(INPUT!$I$1)-INPUT!$I$2),"Off Meds",IF(C3701&lt;=(INT(INPUT!$I$1)+INPUT!$I$2),"Washout","On Meds"))))</f>
        <v/>
      </c>
      <c r="F3701">
        <f>IF(B3701="","",1.509*(LN(B3701)^1.084-5.381))</f>
        <v/>
      </c>
      <c r="G3701">
        <f>IF(F3701="","",IF(F3701&lt;0,10*F3701^2,0))</f>
        <v/>
      </c>
      <c r="H3701">
        <f>IF(F3701="","",IF(F3701&gt;0,10*F3701^2,0))</f>
        <v/>
      </c>
    </row>
    <row r="3702">
      <c r="A3702">
        <f>Input!A3702</f>
        <v/>
      </c>
      <c r="B3702">
        <f>IF(ISNUMBER(Input!B3702),IF(AND(Input!B3702&gt;=20,Input!B3702&lt;=700),Input!B3702,""),"")</f>
        <v/>
      </c>
      <c r="C3702">
        <f>IF(B3702="","",INT(A3702))</f>
        <v/>
      </c>
      <c r="D3702">
        <f>IF(B3702="","",HOUR(A3702))</f>
        <v/>
      </c>
      <c r="E3702">
        <f>IF(B3702="","",IF(INPUT!$I$1="","",IF(C3702&lt;(INT(INPUT!$I$1)-INPUT!$I$2),"Off Meds",IF(C3702&lt;=(INT(INPUT!$I$1)+INPUT!$I$2),"Washout","On Meds"))))</f>
        <v/>
      </c>
      <c r="F3702">
        <f>IF(B3702="","",1.509*(LN(B3702)^1.084-5.381))</f>
        <v/>
      </c>
      <c r="G3702">
        <f>IF(F3702="","",IF(F3702&lt;0,10*F3702^2,0))</f>
        <v/>
      </c>
      <c r="H3702">
        <f>IF(F3702="","",IF(F3702&gt;0,10*F3702^2,0))</f>
        <v/>
      </c>
    </row>
    <row r="3703">
      <c r="A3703">
        <f>Input!A3703</f>
        <v/>
      </c>
      <c r="B3703">
        <f>IF(ISNUMBER(Input!B3703),IF(AND(Input!B3703&gt;=20,Input!B3703&lt;=700),Input!B3703,""),"")</f>
        <v/>
      </c>
      <c r="C3703">
        <f>IF(B3703="","",INT(A3703))</f>
        <v/>
      </c>
      <c r="D3703">
        <f>IF(B3703="","",HOUR(A3703))</f>
        <v/>
      </c>
      <c r="E3703">
        <f>IF(B3703="","",IF(INPUT!$I$1="","",IF(C3703&lt;(INT(INPUT!$I$1)-INPUT!$I$2),"Off Meds",IF(C3703&lt;=(INT(INPUT!$I$1)+INPUT!$I$2),"Washout","On Meds"))))</f>
        <v/>
      </c>
      <c r="F3703">
        <f>IF(B3703="","",1.509*(LN(B3703)^1.084-5.381))</f>
        <v/>
      </c>
      <c r="G3703">
        <f>IF(F3703="","",IF(F3703&lt;0,10*F3703^2,0))</f>
        <v/>
      </c>
      <c r="H3703">
        <f>IF(F3703="","",IF(F3703&gt;0,10*F3703^2,0))</f>
        <v/>
      </c>
    </row>
    <row r="3704">
      <c r="A3704">
        <f>Input!A3704</f>
        <v/>
      </c>
      <c r="B3704">
        <f>IF(ISNUMBER(Input!B3704),IF(AND(Input!B3704&gt;=20,Input!B3704&lt;=700),Input!B3704,""),"")</f>
        <v/>
      </c>
      <c r="C3704">
        <f>IF(B3704="","",INT(A3704))</f>
        <v/>
      </c>
      <c r="D3704">
        <f>IF(B3704="","",HOUR(A3704))</f>
        <v/>
      </c>
      <c r="E3704">
        <f>IF(B3704="","",IF(INPUT!$I$1="","",IF(C3704&lt;(INT(INPUT!$I$1)-INPUT!$I$2),"Off Meds",IF(C3704&lt;=(INT(INPUT!$I$1)+INPUT!$I$2),"Washout","On Meds"))))</f>
        <v/>
      </c>
      <c r="F3704">
        <f>IF(B3704="","",1.509*(LN(B3704)^1.084-5.381))</f>
        <v/>
      </c>
      <c r="G3704">
        <f>IF(F3704="","",IF(F3704&lt;0,10*F3704^2,0))</f>
        <v/>
      </c>
      <c r="H3704">
        <f>IF(F3704="","",IF(F3704&gt;0,10*F3704^2,0))</f>
        <v/>
      </c>
    </row>
    <row r="3705">
      <c r="A3705">
        <f>Input!A3705</f>
        <v/>
      </c>
      <c r="B3705">
        <f>IF(ISNUMBER(Input!B3705),IF(AND(Input!B3705&gt;=20,Input!B3705&lt;=700),Input!B3705,""),"")</f>
        <v/>
      </c>
      <c r="C3705">
        <f>IF(B3705="","",INT(A3705))</f>
        <v/>
      </c>
      <c r="D3705">
        <f>IF(B3705="","",HOUR(A3705))</f>
        <v/>
      </c>
      <c r="E3705">
        <f>IF(B3705="","",IF(INPUT!$I$1="","",IF(C3705&lt;(INT(INPUT!$I$1)-INPUT!$I$2),"Off Meds",IF(C3705&lt;=(INT(INPUT!$I$1)+INPUT!$I$2),"Washout","On Meds"))))</f>
        <v/>
      </c>
      <c r="F3705">
        <f>IF(B3705="","",1.509*(LN(B3705)^1.084-5.381))</f>
        <v/>
      </c>
      <c r="G3705">
        <f>IF(F3705="","",IF(F3705&lt;0,10*F3705^2,0))</f>
        <v/>
      </c>
      <c r="H3705">
        <f>IF(F3705="","",IF(F3705&gt;0,10*F3705^2,0))</f>
        <v/>
      </c>
    </row>
    <row r="3706">
      <c r="A3706">
        <f>Input!A3706</f>
        <v/>
      </c>
      <c r="B3706">
        <f>IF(ISNUMBER(Input!B3706),IF(AND(Input!B3706&gt;=20,Input!B3706&lt;=700),Input!B3706,""),"")</f>
        <v/>
      </c>
      <c r="C3706">
        <f>IF(B3706="","",INT(A3706))</f>
        <v/>
      </c>
      <c r="D3706">
        <f>IF(B3706="","",HOUR(A3706))</f>
        <v/>
      </c>
      <c r="E3706">
        <f>IF(B3706="","",IF(INPUT!$I$1="","",IF(C3706&lt;(INT(INPUT!$I$1)-INPUT!$I$2),"Off Meds",IF(C3706&lt;=(INT(INPUT!$I$1)+INPUT!$I$2),"Washout","On Meds"))))</f>
        <v/>
      </c>
      <c r="F3706">
        <f>IF(B3706="","",1.509*(LN(B3706)^1.084-5.381))</f>
        <v/>
      </c>
      <c r="G3706">
        <f>IF(F3706="","",IF(F3706&lt;0,10*F3706^2,0))</f>
        <v/>
      </c>
      <c r="H3706">
        <f>IF(F3706="","",IF(F3706&gt;0,10*F3706^2,0))</f>
        <v/>
      </c>
    </row>
    <row r="3707">
      <c r="A3707">
        <f>Input!A3707</f>
        <v/>
      </c>
      <c r="B3707">
        <f>IF(ISNUMBER(Input!B3707),IF(AND(Input!B3707&gt;=20,Input!B3707&lt;=700),Input!B3707,""),"")</f>
        <v/>
      </c>
      <c r="C3707">
        <f>IF(B3707="","",INT(A3707))</f>
        <v/>
      </c>
      <c r="D3707">
        <f>IF(B3707="","",HOUR(A3707))</f>
        <v/>
      </c>
      <c r="E3707">
        <f>IF(B3707="","",IF(INPUT!$I$1="","",IF(C3707&lt;(INT(INPUT!$I$1)-INPUT!$I$2),"Off Meds",IF(C3707&lt;=(INT(INPUT!$I$1)+INPUT!$I$2),"Washout","On Meds"))))</f>
        <v/>
      </c>
      <c r="F3707">
        <f>IF(B3707="","",1.509*(LN(B3707)^1.084-5.381))</f>
        <v/>
      </c>
      <c r="G3707">
        <f>IF(F3707="","",IF(F3707&lt;0,10*F3707^2,0))</f>
        <v/>
      </c>
      <c r="H3707">
        <f>IF(F3707="","",IF(F3707&gt;0,10*F3707^2,0))</f>
        <v/>
      </c>
    </row>
    <row r="3708">
      <c r="A3708">
        <f>Input!A3708</f>
        <v/>
      </c>
      <c r="B3708">
        <f>IF(ISNUMBER(Input!B3708),IF(AND(Input!B3708&gt;=20,Input!B3708&lt;=700),Input!B3708,""),"")</f>
        <v/>
      </c>
      <c r="C3708">
        <f>IF(B3708="","",INT(A3708))</f>
        <v/>
      </c>
      <c r="D3708">
        <f>IF(B3708="","",HOUR(A3708))</f>
        <v/>
      </c>
      <c r="E3708">
        <f>IF(B3708="","",IF(INPUT!$I$1="","",IF(C3708&lt;(INT(INPUT!$I$1)-INPUT!$I$2),"Off Meds",IF(C3708&lt;=(INT(INPUT!$I$1)+INPUT!$I$2),"Washout","On Meds"))))</f>
        <v/>
      </c>
      <c r="F3708">
        <f>IF(B3708="","",1.509*(LN(B3708)^1.084-5.381))</f>
        <v/>
      </c>
      <c r="G3708">
        <f>IF(F3708="","",IF(F3708&lt;0,10*F3708^2,0))</f>
        <v/>
      </c>
      <c r="H3708">
        <f>IF(F3708="","",IF(F3708&gt;0,10*F3708^2,0))</f>
        <v/>
      </c>
    </row>
    <row r="3709">
      <c r="A3709">
        <f>Input!A3709</f>
        <v/>
      </c>
      <c r="B3709">
        <f>IF(ISNUMBER(Input!B3709),IF(AND(Input!B3709&gt;=20,Input!B3709&lt;=700),Input!B3709,""),"")</f>
        <v/>
      </c>
      <c r="C3709">
        <f>IF(B3709="","",INT(A3709))</f>
        <v/>
      </c>
      <c r="D3709">
        <f>IF(B3709="","",HOUR(A3709))</f>
        <v/>
      </c>
      <c r="E3709">
        <f>IF(B3709="","",IF(INPUT!$I$1="","",IF(C3709&lt;(INT(INPUT!$I$1)-INPUT!$I$2),"Off Meds",IF(C3709&lt;=(INT(INPUT!$I$1)+INPUT!$I$2),"Washout","On Meds"))))</f>
        <v/>
      </c>
      <c r="F3709">
        <f>IF(B3709="","",1.509*(LN(B3709)^1.084-5.381))</f>
        <v/>
      </c>
      <c r="G3709">
        <f>IF(F3709="","",IF(F3709&lt;0,10*F3709^2,0))</f>
        <v/>
      </c>
      <c r="H3709">
        <f>IF(F3709="","",IF(F3709&gt;0,10*F3709^2,0))</f>
        <v/>
      </c>
    </row>
    <row r="3710">
      <c r="A3710">
        <f>Input!A3710</f>
        <v/>
      </c>
      <c r="B3710">
        <f>IF(ISNUMBER(Input!B3710),IF(AND(Input!B3710&gt;=20,Input!B3710&lt;=700),Input!B3710,""),"")</f>
        <v/>
      </c>
      <c r="C3710">
        <f>IF(B3710="","",INT(A3710))</f>
        <v/>
      </c>
      <c r="D3710">
        <f>IF(B3710="","",HOUR(A3710))</f>
        <v/>
      </c>
      <c r="E3710">
        <f>IF(B3710="","",IF(INPUT!$I$1="","",IF(C3710&lt;(INT(INPUT!$I$1)-INPUT!$I$2),"Off Meds",IF(C3710&lt;=(INT(INPUT!$I$1)+INPUT!$I$2),"Washout","On Meds"))))</f>
        <v/>
      </c>
      <c r="F3710">
        <f>IF(B3710="","",1.509*(LN(B3710)^1.084-5.381))</f>
        <v/>
      </c>
      <c r="G3710">
        <f>IF(F3710="","",IF(F3710&lt;0,10*F3710^2,0))</f>
        <v/>
      </c>
      <c r="H3710">
        <f>IF(F3710="","",IF(F3710&gt;0,10*F3710^2,0))</f>
        <v/>
      </c>
    </row>
    <row r="3711">
      <c r="A3711">
        <f>Input!A3711</f>
        <v/>
      </c>
      <c r="B3711">
        <f>IF(ISNUMBER(Input!B3711),IF(AND(Input!B3711&gt;=20,Input!B3711&lt;=700),Input!B3711,""),"")</f>
        <v/>
      </c>
      <c r="C3711">
        <f>IF(B3711="","",INT(A3711))</f>
        <v/>
      </c>
      <c r="D3711">
        <f>IF(B3711="","",HOUR(A3711))</f>
        <v/>
      </c>
      <c r="E3711">
        <f>IF(B3711="","",IF(INPUT!$I$1="","",IF(C3711&lt;(INT(INPUT!$I$1)-INPUT!$I$2),"Off Meds",IF(C3711&lt;=(INT(INPUT!$I$1)+INPUT!$I$2),"Washout","On Meds"))))</f>
        <v/>
      </c>
      <c r="F3711">
        <f>IF(B3711="","",1.509*(LN(B3711)^1.084-5.381))</f>
        <v/>
      </c>
      <c r="G3711">
        <f>IF(F3711="","",IF(F3711&lt;0,10*F3711^2,0))</f>
        <v/>
      </c>
      <c r="H3711">
        <f>IF(F3711="","",IF(F3711&gt;0,10*F3711^2,0))</f>
        <v/>
      </c>
    </row>
    <row r="3712">
      <c r="A3712">
        <f>Input!A3712</f>
        <v/>
      </c>
      <c r="B3712">
        <f>IF(ISNUMBER(Input!B3712),IF(AND(Input!B3712&gt;=20,Input!B3712&lt;=700),Input!B3712,""),"")</f>
        <v/>
      </c>
      <c r="C3712">
        <f>IF(B3712="","",INT(A3712))</f>
        <v/>
      </c>
      <c r="D3712">
        <f>IF(B3712="","",HOUR(A3712))</f>
        <v/>
      </c>
      <c r="E3712">
        <f>IF(B3712="","",IF(INPUT!$I$1="","",IF(C3712&lt;(INT(INPUT!$I$1)-INPUT!$I$2),"Off Meds",IF(C3712&lt;=(INT(INPUT!$I$1)+INPUT!$I$2),"Washout","On Meds"))))</f>
        <v/>
      </c>
      <c r="F3712">
        <f>IF(B3712="","",1.509*(LN(B3712)^1.084-5.381))</f>
        <v/>
      </c>
      <c r="G3712">
        <f>IF(F3712="","",IF(F3712&lt;0,10*F3712^2,0))</f>
        <v/>
      </c>
      <c r="H3712">
        <f>IF(F3712="","",IF(F3712&gt;0,10*F3712^2,0))</f>
        <v/>
      </c>
    </row>
    <row r="3713">
      <c r="A3713">
        <f>Input!A3713</f>
        <v/>
      </c>
      <c r="B3713">
        <f>IF(ISNUMBER(Input!B3713),IF(AND(Input!B3713&gt;=20,Input!B3713&lt;=700),Input!B3713,""),"")</f>
        <v/>
      </c>
      <c r="C3713">
        <f>IF(B3713="","",INT(A3713))</f>
        <v/>
      </c>
      <c r="D3713">
        <f>IF(B3713="","",HOUR(A3713))</f>
        <v/>
      </c>
      <c r="E3713">
        <f>IF(B3713="","",IF(INPUT!$I$1="","",IF(C3713&lt;(INT(INPUT!$I$1)-INPUT!$I$2),"Off Meds",IF(C3713&lt;=(INT(INPUT!$I$1)+INPUT!$I$2),"Washout","On Meds"))))</f>
        <v/>
      </c>
      <c r="F3713">
        <f>IF(B3713="","",1.509*(LN(B3713)^1.084-5.381))</f>
        <v/>
      </c>
      <c r="G3713">
        <f>IF(F3713="","",IF(F3713&lt;0,10*F3713^2,0))</f>
        <v/>
      </c>
      <c r="H3713">
        <f>IF(F3713="","",IF(F3713&gt;0,10*F3713^2,0))</f>
        <v/>
      </c>
    </row>
    <row r="3714">
      <c r="A3714">
        <f>Input!A3714</f>
        <v/>
      </c>
      <c r="B3714">
        <f>IF(ISNUMBER(Input!B3714),IF(AND(Input!B3714&gt;=20,Input!B3714&lt;=700),Input!B3714,""),"")</f>
        <v/>
      </c>
      <c r="C3714">
        <f>IF(B3714="","",INT(A3714))</f>
        <v/>
      </c>
      <c r="D3714">
        <f>IF(B3714="","",HOUR(A3714))</f>
        <v/>
      </c>
      <c r="E3714">
        <f>IF(B3714="","",IF(INPUT!$I$1="","",IF(C3714&lt;(INT(INPUT!$I$1)-INPUT!$I$2),"Off Meds",IF(C3714&lt;=(INT(INPUT!$I$1)+INPUT!$I$2),"Washout","On Meds"))))</f>
        <v/>
      </c>
      <c r="F3714">
        <f>IF(B3714="","",1.509*(LN(B3714)^1.084-5.381))</f>
        <v/>
      </c>
      <c r="G3714">
        <f>IF(F3714="","",IF(F3714&lt;0,10*F3714^2,0))</f>
        <v/>
      </c>
      <c r="H3714">
        <f>IF(F3714="","",IF(F3714&gt;0,10*F3714^2,0))</f>
        <v/>
      </c>
    </row>
    <row r="3715">
      <c r="A3715">
        <f>Input!A3715</f>
        <v/>
      </c>
      <c r="B3715">
        <f>IF(ISNUMBER(Input!B3715),IF(AND(Input!B3715&gt;=20,Input!B3715&lt;=700),Input!B3715,""),"")</f>
        <v/>
      </c>
      <c r="C3715">
        <f>IF(B3715="","",INT(A3715))</f>
        <v/>
      </c>
      <c r="D3715">
        <f>IF(B3715="","",HOUR(A3715))</f>
        <v/>
      </c>
      <c r="E3715">
        <f>IF(B3715="","",IF(INPUT!$I$1="","",IF(C3715&lt;(INT(INPUT!$I$1)-INPUT!$I$2),"Off Meds",IF(C3715&lt;=(INT(INPUT!$I$1)+INPUT!$I$2),"Washout","On Meds"))))</f>
        <v/>
      </c>
      <c r="F3715">
        <f>IF(B3715="","",1.509*(LN(B3715)^1.084-5.381))</f>
        <v/>
      </c>
      <c r="G3715">
        <f>IF(F3715="","",IF(F3715&lt;0,10*F3715^2,0))</f>
        <v/>
      </c>
      <c r="H3715">
        <f>IF(F3715="","",IF(F3715&gt;0,10*F3715^2,0))</f>
        <v/>
      </c>
    </row>
    <row r="3716">
      <c r="A3716">
        <f>Input!A3716</f>
        <v/>
      </c>
      <c r="B3716">
        <f>IF(ISNUMBER(Input!B3716),IF(AND(Input!B3716&gt;=20,Input!B3716&lt;=700),Input!B3716,""),"")</f>
        <v/>
      </c>
      <c r="C3716">
        <f>IF(B3716="","",INT(A3716))</f>
        <v/>
      </c>
      <c r="D3716">
        <f>IF(B3716="","",HOUR(A3716))</f>
        <v/>
      </c>
      <c r="E3716">
        <f>IF(B3716="","",IF(INPUT!$I$1="","",IF(C3716&lt;(INT(INPUT!$I$1)-INPUT!$I$2),"Off Meds",IF(C3716&lt;=(INT(INPUT!$I$1)+INPUT!$I$2),"Washout","On Meds"))))</f>
        <v/>
      </c>
      <c r="F3716">
        <f>IF(B3716="","",1.509*(LN(B3716)^1.084-5.381))</f>
        <v/>
      </c>
      <c r="G3716">
        <f>IF(F3716="","",IF(F3716&lt;0,10*F3716^2,0))</f>
        <v/>
      </c>
      <c r="H3716">
        <f>IF(F3716="","",IF(F3716&gt;0,10*F3716^2,0))</f>
        <v/>
      </c>
    </row>
    <row r="3717">
      <c r="A3717">
        <f>Input!A3717</f>
        <v/>
      </c>
      <c r="B3717">
        <f>IF(ISNUMBER(Input!B3717),IF(AND(Input!B3717&gt;=20,Input!B3717&lt;=700),Input!B3717,""),"")</f>
        <v/>
      </c>
      <c r="C3717">
        <f>IF(B3717="","",INT(A3717))</f>
        <v/>
      </c>
      <c r="D3717">
        <f>IF(B3717="","",HOUR(A3717))</f>
        <v/>
      </c>
      <c r="E3717">
        <f>IF(B3717="","",IF(INPUT!$I$1="","",IF(C3717&lt;(INT(INPUT!$I$1)-INPUT!$I$2),"Off Meds",IF(C3717&lt;=(INT(INPUT!$I$1)+INPUT!$I$2),"Washout","On Meds"))))</f>
        <v/>
      </c>
      <c r="F3717">
        <f>IF(B3717="","",1.509*(LN(B3717)^1.084-5.381))</f>
        <v/>
      </c>
      <c r="G3717">
        <f>IF(F3717="","",IF(F3717&lt;0,10*F3717^2,0))</f>
        <v/>
      </c>
      <c r="H3717">
        <f>IF(F3717="","",IF(F3717&gt;0,10*F3717^2,0))</f>
        <v/>
      </c>
    </row>
    <row r="3718">
      <c r="A3718">
        <f>Input!A3718</f>
        <v/>
      </c>
      <c r="B3718">
        <f>IF(ISNUMBER(Input!B3718),IF(AND(Input!B3718&gt;=20,Input!B3718&lt;=700),Input!B3718,""),"")</f>
        <v/>
      </c>
      <c r="C3718">
        <f>IF(B3718="","",INT(A3718))</f>
        <v/>
      </c>
      <c r="D3718">
        <f>IF(B3718="","",HOUR(A3718))</f>
        <v/>
      </c>
      <c r="E3718">
        <f>IF(B3718="","",IF(INPUT!$I$1="","",IF(C3718&lt;(INT(INPUT!$I$1)-INPUT!$I$2),"Off Meds",IF(C3718&lt;=(INT(INPUT!$I$1)+INPUT!$I$2),"Washout","On Meds"))))</f>
        <v/>
      </c>
      <c r="F3718">
        <f>IF(B3718="","",1.509*(LN(B3718)^1.084-5.381))</f>
        <v/>
      </c>
      <c r="G3718">
        <f>IF(F3718="","",IF(F3718&lt;0,10*F3718^2,0))</f>
        <v/>
      </c>
      <c r="H3718">
        <f>IF(F3718="","",IF(F3718&gt;0,10*F3718^2,0))</f>
        <v/>
      </c>
    </row>
    <row r="3719">
      <c r="A3719">
        <f>Input!A3719</f>
        <v/>
      </c>
      <c r="B3719">
        <f>IF(ISNUMBER(Input!B3719),IF(AND(Input!B3719&gt;=20,Input!B3719&lt;=700),Input!B3719,""),"")</f>
        <v/>
      </c>
      <c r="C3719">
        <f>IF(B3719="","",INT(A3719))</f>
        <v/>
      </c>
      <c r="D3719">
        <f>IF(B3719="","",HOUR(A3719))</f>
        <v/>
      </c>
      <c r="E3719">
        <f>IF(B3719="","",IF(INPUT!$I$1="","",IF(C3719&lt;(INT(INPUT!$I$1)-INPUT!$I$2),"Off Meds",IF(C3719&lt;=(INT(INPUT!$I$1)+INPUT!$I$2),"Washout","On Meds"))))</f>
        <v/>
      </c>
      <c r="F3719">
        <f>IF(B3719="","",1.509*(LN(B3719)^1.084-5.381))</f>
        <v/>
      </c>
      <c r="G3719">
        <f>IF(F3719="","",IF(F3719&lt;0,10*F3719^2,0))</f>
        <v/>
      </c>
      <c r="H3719">
        <f>IF(F3719="","",IF(F3719&gt;0,10*F3719^2,0))</f>
        <v/>
      </c>
    </row>
    <row r="3720">
      <c r="A3720">
        <f>Input!A3720</f>
        <v/>
      </c>
      <c r="B3720">
        <f>IF(ISNUMBER(Input!B3720),IF(AND(Input!B3720&gt;=20,Input!B3720&lt;=700),Input!B3720,""),"")</f>
        <v/>
      </c>
      <c r="C3720">
        <f>IF(B3720="","",INT(A3720))</f>
        <v/>
      </c>
      <c r="D3720">
        <f>IF(B3720="","",HOUR(A3720))</f>
        <v/>
      </c>
      <c r="E3720">
        <f>IF(B3720="","",IF(INPUT!$I$1="","",IF(C3720&lt;(INT(INPUT!$I$1)-INPUT!$I$2),"Off Meds",IF(C3720&lt;=(INT(INPUT!$I$1)+INPUT!$I$2),"Washout","On Meds"))))</f>
        <v/>
      </c>
      <c r="F3720">
        <f>IF(B3720="","",1.509*(LN(B3720)^1.084-5.381))</f>
        <v/>
      </c>
      <c r="G3720">
        <f>IF(F3720="","",IF(F3720&lt;0,10*F3720^2,0))</f>
        <v/>
      </c>
      <c r="H3720">
        <f>IF(F3720="","",IF(F3720&gt;0,10*F3720^2,0))</f>
        <v/>
      </c>
    </row>
    <row r="3721">
      <c r="A3721">
        <f>Input!A3721</f>
        <v/>
      </c>
      <c r="B3721">
        <f>IF(ISNUMBER(Input!B3721),IF(AND(Input!B3721&gt;=20,Input!B3721&lt;=700),Input!B3721,""),"")</f>
        <v/>
      </c>
      <c r="C3721">
        <f>IF(B3721="","",INT(A3721))</f>
        <v/>
      </c>
      <c r="D3721">
        <f>IF(B3721="","",HOUR(A3721))</f>
        <v/>
      </c>
      <c r="E3721">
        <f>IF(B3721="","",IF(INPUT!$I$1="","",IF(C3721&lt;(INT(INPUT!$I$1)-INPUT!$I$2),"Off Meds",IF(C3721&lt;=(INT(INPUT!$I$1)+INPUT!$I$2),"Washout","On Meds"))))</f>
        <v/>
      </c>
      <c r="F3721">
        <f>IF(B3721="","",1.509*(LN(B3721)^1.084-5.381))</f>
        <v/>
      </c>
      <c r="G3721">
        <f>IF(F3721="","",IF(F3721&lt;0,10*F3721^2,0))</f>
        <v/>
      </c>
      <c r="H3721">
        <f>IF(F3721="","",IF(F3721&gt;0,10*F3721^2,0))</f>
        <v/>
      </c>
    </row>
    <row r="3722">
      <c r="A3722">
        <f>Input!A3722</f>
        <v/>
      </c>
      <c r="B3722">
        <f>IF(ISNUMBER(Input!B3722),IF(AND(Input!B3722&gt;=20,Input!B3722&lt;=700),Input!B3722,""),"")</f>
        <v/>
      </c>
      <c r="C3722">
        <f>IF(B3722="","",INT(A3722))</f>
        <v/>
      </c>
      <c r="D3722">
        <f>IF(B3722="","",HOUR(A3722))</f>
        <v/>
      </c>
      <c r="E3722">
        <f>IF(B3722="","",IF(INPUT!$I$1="","",IF(C3722&lt;(INT(INPUT!$I$1)-INPUT!$I$2),"Off Meds",IF(C3722&lt;=(INT(INPUT!$I$1)+INPUT!$I$2),"Washout","On Meds"))))</f>
        <v/>
      </c>
      <c r="F3722">
        <f>IF(B3722="","",1.509*(LN(B3722)^1.084-5.381))</f>
        <v/>
      </c>
      <c r="G3722">
        <f>IF(F3722="","",IF(F3722&lt;0,10*F3722^2,0))</f>
        <v/>
      </c>
      <c r="H3722">
        <f>IF(F3722="","",IF(F3722&gt;0,10*F3722^2,0))</f>
        <v/>
      </c>
    </row>
    <row r="3723">
      <c r="A3723">
        <f>Input!A3723</f>
        <v/>
      </c>
      <c r="B3723">
        <f>IF(ISNUMBER(Input!B3723),IF(AND(Input!B3723&gt;=20,Input!B3723&lt;=700),Input!B3723,""),"")</f>
        <v/>
      </c>
      <c r="C3723">
        <f>IF(B3723="","",INT(A3723))</f>
        <v/>
      </c>
      <c r="D3723">
        <f>IF(B3723="","",HOUR(A3723))</f>
        <v/>
      </c>
      <c r="E3723">
        <f>IF(B3723="","",IF(INPUT!$I$1="","",IF(C3723&lt;(INT(INPUT!$I$1)-INPUT!$I$2),"Off Meds",IF(C3723&lt;=(INT(INPUT!$I$1)+INPUT!$I$2),"Washout","On Meds"))))</f>
        <v/>
      </c>
      <c r="F3723">
        <f>IF(B3723="","",1.509*(LN(B3723)^1.084-5.381))</f>
        <v/>
      </c>
      <c r="G3723">
        <f>IF(F3723="","",IF(F3723&lt;0,10*F3723^2,0))</f>
        <v/>
      </c>
      <c r="H3723">
        <f>IF(F3723="","",IF(F3723&gt;0,10*F3723^2,0))</f>
        <v/>
      </c>
    </row>
    <row r="3724">
      <c r="A3724">
        <f>Input!A3724</f>
        <v/>
      </c>
      <c r="B3724">
        <f>IF(ISNUMBER(Input!B3724),IF(AND(Input!B3724&gt;=20,Input!B3724&lt;=700),Input!B3724,""),"")</f>
        <v/>
      </c>
      <c r="C3724">
        <f>IF(B3724="","",INT(A3724))</f>
        <v/>
      </c>
      <c r="D3724">
        <f>IF(B3724="","",HOUR(A3724))</f>
        <v/>
      </c>
      <c r="E3724">
        <f>IF(B3724="","",IF(INPUT!$I$1="","",IF(C3724&lt;(INT(INPUT!$I$1)-INPUT!$I$2),"Off Meds",IF(C3724&lt;=(INT(INPUT!$I$1)+INPUT!$I$2),"Washout","On Meds"))))</f>
        <v/>
      </c>
      <c r="F3724">
        <f>IF(B3724="","",1.509*(LN(B3724)^1.084-5.381))</f>
        <v/>
      </c>
      <c r="G3724">
        <f>IF(F3724="","",IF(F3724&lt;0,10*F3724^2,0))</f>
        <v/>
      </c>
      <c r="H3724">
        <f>IF(F3724="","",IF(F3724&gt;0,10*F3724^2,0))</f>
        <v/>
      </c>
    </row>
    <row r="3725">
      <c r="A3725">
        <f>Input!A3725</f>
        <v/>
      </c>
      <c r="B3725">
        <f>IF(ISNUMBER(Input!B3725),IF(AND(Input!B3725&gt;=20,Input!B3725&lt;=700),Input!B3725,""),"")</f>
        <v/>
      </c>
      <c r="C3725">
        <f>IF(B3725="","",INT(A3725))</f>
        <v/>
      </c>
      <c r="D3725">
        <f>IF(B3725="","",HOUR(A3725))</f>
        <v/>
      </c>
      <c r="E3725">
        <f>IF(B3725="","",IF(INPUT!$I$1="","",IF(C3725&lt;(INT(INPUT!$I$1)-INPUT!$I$2),"Off Meds",IF(C3725&lt;=(INT(INPUT!$I$1)+INPUT!$I$2),"Washout","On Meds"))))</f>
        <v/>
      </c>
      <c r="F3725">
        <f>IF(B3725="","",1.509*(LN(B3725)^1.084-5.381))</f>
        <v/>
      </c>
      <c r="G3725">
        <f>IF(F3725="","",IF(F3725&lt;0,10*F3725^2,0))</f>
        <v/>
      </c>
      <c r="H3725">
        <f>IF(F3725="","",IF(F3725&gt;0,10*F3725^2,0))</f>
        <v/>
      </c>
    </row>
    <row r="3726">
      <c r="A3726">
        <f>Input!A3726</f>
        <v/>
      </c>
      <c r="B3726">
        <f>IF(ISNUMBER(Input!B3726),IF(AND(Input!B3726&gt;=20,Input!B3726&lt;=700),Input!B3726,""),"")</f>
        <v/>
      </c>
      <c r="C3726">
        <f>IF(B3726="","",INT(A3726))</f>
        <v/>
      </c>
      <c r="D3726">
        <f>IF(B3726="","",HOUR(A3726))</f>
        <v/>
      </c>
      <c r="E3726">
        <f>IF(B3726="","",IF(INPUT!$I$1="","",IF(C3726&lt;(INT(INPUT!$I$1)-INPUT!$I$2),"Off Meds",IF(C3726&lt;=(INT(INPUT!$I$1)+INPUT!$I$2),"Washout","On Meds"))))</f>
        <v/>
      </c>
      <c r="F3726">
        <f>IF(B3726="","",1.509*(LN(B3726)^1.084-5.381))</f>
        <v/>
      </c>
      <c r="G3726">
        <f>IF(F3726="","",IF(F3726&lt;0,10*F3726^2,0))</f>
        <v/>
      </c>
      <c r="H3726">
        <f>IF(F3726="","",IF(F3726&gt;0,10*F3726^2,0))</f>
        <v/>
      </c>
    </row>
    <row r="3727">
      <c r="A3727">
        <f>Input!A3727</f>
        <v/>
      </c>
      <c r="B3727">
        <f>IF(ISNUMBER(Input!B3727),IF(AND(Input!B3727&gt;=20,Input!B3727&lt;=700),Input!B3727,""),"")</f>
        <v/>
      </c>
      <c r="C3727">
        <f>IF(B3727="","",INT(A3727))</f>
        <v/>
      </c>
      <c r="D3727">
        <f>IF(B3727="","",HOUR(A3727))</f>
        <v/>
      </c>
      <c r="E3727">
        <f>IF(B3727="","",IF(INPUT!$I$1="","",IF(C3727&lt;(INT(INPUT!$I$1)-INPUT!$I$2),"Off Meds",IF(C3727&lt;=(INT(INPUT!$I$1)+INPUT!$I$2),"Washout","On Meds"))))</f>
        <v/>
      </c>
      <c r="F3727">
        <f>IF(B3727="","",1.509*(LN(B3727)^1.084-5.381))</f>
        <v/>
      </c>
      <c r="G3727">
        <f>IF(F3727="","",IF(F3727&lt;0,10*F3727^2,0))</f>
        <v/>
      </c>
      <c r="H3727">
        <f>IF(F3727="","",IF(F3727&gt;0,10*F3727^2,0))</f>
        <v/>
      </c>
    </row>
    <row r="3728">
      <c r="A3728">
        <f>Input!A3728</f>
        <v/>
      </c>
      <c r="B3728">
        <f>IF(ISNUMBER(Input!B3728),IF(AND(Input!B3728&gt;=20,Input!B3728&lt;=700),Input!B3728,""),"")</f>
        <v/>
      </c>
      <c r="C3728">
        <f>IF(B3728="","",INT(A3728))</f>
        <v/>
      </c>
      <c r="D3728">
        <f>IF(B3728="","",HOUR(A3728))</f>
        <v/>
      </c>
      <c r="E3728">
        <f>IF(B3728="","",IF(INPUT!$I$1="","",IF(C3728&lt;(INT(INPUT!$I$1)-INPUT!$I$2),"Off Meds",IF(C3728&lt;=(INT(INPUT!$I$1)+INPUT!$I$2),"Washout","On Meds"))))</f>
        <v/>
      </c>
      <c r="F3728">
        <f>IF(B3728="","",1.509*(LN(B3728)^1.084-5.381))</f>
        <v/>
      </c>
      <c r="G3728">
        <f>IF(F3728="","",IF(F3728&lt;0,10*F3728^2,0))</f>
        <v/>
      </c>
      <c r="H3728">
        <f>IF(F3728="","",IF(F3728&gt;0,10*F3728^2,0))</f>
        <v/>
      </c>
    </row>
    <row r="3729">
      <c r="A3729">
        <f>Input!A3729</f>
        <v/>
      </c>
      <c r="B3729">
        <f>IF(ISNUMBER(Input!B3729),IF(AND(Input!B3729&gt;=20,Input!B3729&lt;=700),Input!B3729,""),"")</f>
        <v/>
      </c>
      <c r="C3729">
        <f>IF(B3729="","",INT(A3729))</f>
        <v/>
      </c>
      <c r="D3729">
        <f>IF(B3729="","",HOUR(A3729))</f>
        <v/>
      </c>
      <c r="E3729">
        <f>IF(B3729="","",IF(INPUT!$I$1="","",IF(C3729&lt;(INT(INPUT!$I$1)-INPUT!$I$2),"Off Meds",IF(C3729&lt;=(INT(INPUT!$I$1)+INPUT!$I$2),"Washout","On Meds"))))</f>
        <v/>
      </c>
      <c r="F3729">
        <f>IF(B3729="","",1.509*(LN(B3729)^1.084-5.381))</f>
        <v/>
      </c>
      <c r="G3729">
        <f>IF(F3729="","",IF(F3729&lt;0,10*F3729^2,0))</f>
        <v/>
      </c>
      <c r="H3729">
        <f>IF(F3729="","",IF(F3729&gt;0,10*F3729^2,0))</f>
        <v/>
      </c>
    </row>
    <row r="3730">
      <c r="A3730">
        <f>Input!A3730</f>
        <v/>
      </c>
      <c r="B3730">
        <f>IF(ISNUMBER(Input!B3730),IF(AND(Input!B3730&gt;=20,Input!B3730&lt;=700),Input!B3730,""),"")</f>
        <v/>
      </c>
      <c r="C3730">
        <f>IF(B3730="","",INT(A3730))</f>
        <v/>
      </c>
      <c r="D3730">
        <f>IF(B3730="","",HOUR(A3730))</f>
        <v/>
      </c>
      <c r="E3730">
        <f>IF(B3730="","",IF(INPUT!$I$1="","",IF(C3730&lt;(INT(INPUT!$I$1)-INPUT!$I$2),"Off Meds",IF(C3730&lt;=(INT(INPUT!$I$1)+INPUT!$I$2),"Washout","On Meds"))))</f>
        <v/>
      </c>
      <c r="F3730">
        <f>IF(B3730="","",1.509*(LN(B3730)^1.084-5.381))</f>
        <v/>
      </c>
      <c r="G3730">
        <f>IF(F3730="","",IF(F3730&lt;0,10*F3730^2,0))</f>
        <v/>
      </c>
      <c r="H3730">
        <f>IF(F3730="","",IF(F3730&gt;0,10*F3730^2,0))</f>
        <v/>
      </c>
    </row>
    <row r="3731">
      <c r="A3731">
        <f>Input!A3731</f>
        <v/>
      </c>
      <c r="B3731">
        <f>IF(ISNUMBER(Input!B3731),IF(AND(Input!B3731&gt;=20,Input!B3731&lt;=700),Input!B3731,""),"")</f>
        <v/>
      </c>
      <c r="C3731">
        <f>IF(B3731="","",INT(A3731))</f>
        <v/>
      </c>
      <c r="D3731">
        <f>IF(B3731="","",HOUR(A3731))</f>
        <v/>
      </c>
      <c r="E3731">
        <f>IF(B3731="","",IF(INPUT!$I$1="","",IF(C3731&lt;(INT(INPUT!$I$1)-INPUT!$I$2),"Off Meds",IF(C3731&lt;=(INT(INPUT!$I$1)+INPUT!$I$2),"Washout","On Meds"))))</f>
        <v/>
      </c>
      <c r="F3731">
        <f>IF(B3731="","",1.509*(LN(B3731)^1.084-5.381))</f>
        <v/>
      </c>
      <c r="G3731">
        <f>IF(F3731="","",IF(F3731&lt;0,10*F3731^2,0))</f>
        <v/>
      </c>
      <c r="H3731">
        <f>IF(F3731="","",IF(F3731&gt;0,10*F3731^2,0))</f>
        <v/>
      </c>
    </row>
    <row r="3732">
      <c r="A3732">
        <f>Input!A3732</f>
        <v/>
      </c>
      <c r="B3732">
        <f>IF(ISNUMBER(Input!B3732),IF(AND(Input!B3732&gt;=20,Input!B3732&lt;=700),Input!B3732,""),"")</f>
        <v/>
      </c>
      <c r="C3732">
        <f>IF(B3732="","",INT(A3732))</f>
        <v/>
      </c>
      <c r="D3732">
        <f>IF(B3732="","",HOUR(A3732))</f>
        <v/>
      </c>
      <c r="E3732">
        <f>IF(B3732="","",IF(INPUT!$I$1="","",IF(C3732&lt;(INT(INPUT!$I$1)-INPUT!$I$2),"Off Meds",IF(C3732&lt;=(INT(INPUT!$I$1)+INPUT!$I$2),"Washout","On Meds"))))</f>
        <v/>
      </c>
      <c r="F3732">
        <f>IF(B3732="","",1.509*(LN(B3732)^1.084-5.381))</f>
        <v/>
      </c>
      <c r="G3732">
        <f>IF(F3732="","",IF(F3732&lt;0,10*F3732^2,0))</f>
        <v/>
      </c>
      <c r="H3732">
        <f>IF(F3732="","",IF(F3732&gt;0,10*F3732^2,0))</f>
        <v/>
      </c>
    </row>
    <row r="3733">
      <c r="A3733">
        <f>Input!A3733</f>
        <v/>
      </c>
      <c r="B3733">
        <f>IF(ISNUMBER(Input!B3733),IF(AND(Input!B3733&gt;=20,Input!B3733&lt;=700),Input!B3733,""),"")</f>
        <v/>
      </c>
      <c r="C3733">
        <f>IF(B3733="","",INT(A3733))</f>
        <v/>
      </c>
      <c r="D3733">
        <f>IF(B3733="","",HOUR(A3733))</f>
        <v/>
      </c>
      <c r="E3733">
        <f>IF(B3733="","",IF(INPUT!$I$1="","",IF(C3733&lt;(INT(INPUT!$I$1)-INPUT!$I$2),"Off Meds",IF(C3733&lt;=(INT(INPUT!$I$1)+INPUT!$I$2),"Washout","On Meds"))))</f>
        <v/>
      </c>
      <c r="F3733">
        <f>IF(B3733="","",1.509*(LN(B3733)^1.084-5.381))</f>
        <v/>
      </c>
      <c r="G3733">
        <f>IF(F3733="","",IF(F3733&lt;0,10*F3733^2,0))</f>
        <v/>
      </c>
      <c r="H3733">
        <f>IF(F3733="","",IF(F3733&gt;0,10*F3733^2,0))</f>
        <v/>
      </c>
    </row>
    <row r="3734">
      <c r="A3734">
        <f>Input!A3734</f>
        <v/>
      </c>
      <c r="B3734">
        <f>IF(ISNUMBER(Input!B3734),IF(AND(Input!B3734&gt;=20,Input!B3734&lt;=700),Input!B3734,""),"")</f>
        <v/>
      </c>
      <c r="C3734">
        <f>IF(B3734="","",INT(A3734))</f>
        <v/>
      </c>
      <c r="D3734">
        <f>IF(B3734="","",HOUR(A3734))</f>
        <v/>
      </c>
      <c r="E3734">
        <f>IF(B3734="","",IF(INPUT!$I$1="","",IF(C3734&lt;(INT(INPUT!$I$1)-INPUT!$I$2),"Off Meds",IF(C3734&lt;=(INT(INPUT!$I$1)+INPUT!$I$2),"Washout","On Meds"))))</f>
        <v/>
      </c>
      <c r="F3734">
        <f>IF(B3734="","",1.509*(LN(B3734)^1.084-5.381))</f>
        <v/>
      </c>
      <c r="G3734">
        <f>IF(F3734="","",IF(F3734&lt;0,10*F3734^2,0))</f>
        <v/>
      </c>
      <c r="H3734">
        <f>IF(F3734="","",IF(F3734&gt;0,10*F3734^2,0))</f>
        <v/>
      </c>
    </row>
    <row r="3735">
      <c r="A3735">
        <f>Input!A3735</f>
        <v/>
      </c>
      <c r="B3735">
        <f>IF(ISNUMBER(Input!B3735),IF(AND(Input!B3735&gt;=20,Input!B3735&lt;=700),Input!B3735,""),"")</f>
        <v/>
      </c>
      <c r="C3735">
        <f>IF(B3735="","",INT(A3735))</f>
        <v/>
      </c>
      <c r="D3735">
        <f>IF(B3735="","",HOUR(A3735))</f>
        <v/>
      </c>
      <c r="E3735">
        <f>IF(B3735="","",IF(INPUT!$I$1="","",IF(C3735&lt;(INT(INPUT!$I$1)-INPUT!$I$2),"Off Meds",IF(C3735&lt;=(INT(INPUT!$I$1)+INPUT!$I$2),"Washout","On Meds"))))</f>
        <v/>
      </c>
      <c r="F3735">
        <f>IF(B3735="","",1.509*(LN(B3735)^1.084-5.381))</f>
        <v/>
      </c>
      <c r="G3735">
        <f>IF(F3735="","",IF(F3735&lt;0,10*F3735^2,0))</f>
        <v/>
      </c>
      <c r="H3735">
        <f>IF(F3735="","",IF(F3735&gt;0,10*F3735^2,0))</f>
        <v/>
      </c>
    </row>
    <row r="3736">
      <c r="A3736">
        <f>Input!A3736</f>
        <v/>
      </c>
      <c r="B3736">
        <f>IF(ISNUMBER(Input!B3736),IF(AND(Input!B3736&gt;=20,Input!B3736&lt;=700),Input!B3736,""),"")</f>
        <v/>
      </c>
      <c r="C3736">
        <f>IF(B3736="","",INT(A3736))</f>
        <v/>
      </c>
      <c r="D3736">
        <f>IF(B3736="","",HOUR(A3736))</f>
        <v/>
      </c>
      <c r="E3736">
        <f>IF(B3736="","",IF(INPUT!$I$1="","",IF(C3736&lt;(INT(INPUT!$I$1)-INPUT!$I$2),"Off Meds",IF(C3736&lt;=(INT(INPUT!$I$1)+INPUT!$I$2),"Washout","On Meds"))))</f>
        <v/>
      </c>
      <c r="F3736">
        <f>IF(B3736="","",1.509*(LN(B3736)^1.084-5.381))</f>
        <v/>
      </c>
      <c r="G3736">
        <f>IF(F3736="","",IF(F3736&lt;0,10*F3736^2,0))</f>
        <v/>
      </c>
      <c r="H3736">
        <f>IF(F3736="","",IF(F3736&gt;0,10*F3736^2,0))</f>
        <v/>
      </c>
    </row>
    <row r="3737">
      <c r="A3737">
        <f>Input!A3737</f>
        <v/>
      </c>
      <c r="B3737">
        <f>IF(ISNUMBER(Input!B3737),IF(AND(Input!B3737&gt;=20,Input!B3737&lt;=700),Input!B3737,""),"")</f>
        <v/>
      </c>
      <c r="C3737">
        <f>IF(B3737="","",INT(A3737))</f>
        <v/>
      </c>
      <c r="D3737">
        <f>IF(B3737="","",HOUR(A3737))</f>
        <v/>
      </c>
      <c r="E3737">
        <f>IF(B3737="","",IF(INPUT!$I$1="","",IF(C3737&lt;(INT(INPUT!$I$1)-INPUT!$I$2),"Off Meds",IF(C3737&lt;=(INT(INPUT!$I$1)+INPUT!$I$2),"Washout","On Meds"))))</f>
        <v/>
      </c>
      <c r="F3737">
        <f>IF(B3737="","",1.509*(LN(B3737)^1.084-5.381))</f>
        <v/>
      </c>
      <c r="G3737">
        <f>IF(F3737="","",IF(F3737&lt;0,10*F3737^2,0))</f>
        <v/>
      </c>
      <c r="H3737">
        <f>IF(F3737="","",IF(F3737&gt;0,10*F3737^2,0))</f>
        <v/>
      </c>
    </row>
    <row r="3738">
      <c r="A3738">
        <f>Input!A3738</f>
        <v/>
      </c>
      <c r="B3738">
        <f>IF(ISNUMBER(Input!B3738),IF(AND(Input!B3738&gt;=20,Input!B3738&lt;=700),Input!B3738,""),"")</f>
        <v/>
      </c>
      <c r="C3738">
        <f>IF(B3738="","",INT(A3738))</f>
        <v/>
      </c>
      <c r="D3738">
        <f>IF(B3738="","",HOUR(A3738))</f>
        <v/>
      </c>
      <c r="E3738">
        <f>IF(B3738="","",IF(INPUT!$I$1="","",IF(C3738&lt;(INT(INPUT!$I$1)-INPUT!$I$2),"Off Meds",IF(C3738&lt;=(INT(INPUT!$I$1)+INPUT!$I$2),"Washout","On Meds"))))</f>
        <v/>
      </c>
      <c r="F3738">
        <f>IF(B3738="","",1.509*(LN(B3738)^1.084-5.381))</f>
        <v/>
      </c>
      <c r="G3738">
        <f>IF(F3738="","",IF(F3738&lt;0,10*F3738^2,0))</f>
        <v/>
      </c>
      <c r="H3738">
        <f>IF(F3738="","",IF(F3738&gt;0,10*F3738^2,0))</f>
        <v/>
      </c>
    </row>
    <row r="3739">
      <c r="A3739">
        <f>Input!A3739</f>
        <v/>
      </c>
      <c r="B3739">
        <f>IF(ISNUMBER(Input!B3739),IF(AND(Input!B3739&gt;=20,Input!B3739&lt;=700),Input!B3739,""),"")</f>
        <v/>
      </c>
      <c r="C3739">
        <f>IF(B3739="","",INT(A3739))</f>
        <v/>
      </c>
      <c r="D3739">
        <f>IF(B3739="","",HOUR(A3739))</f>
        <v/>
      </c>
      <c r="E3739">
        <f>IF(B3739="","",IF(INPUT!$I$1="","",IF(C3739&lt;(INT(INPUT!$I$1)-INPUT!$I$2),"Off Meds",IF(C3739&lt;=(INT(INPUT!$I$1)+INPUT!$I$2),"Washout","On Meds"))))</f>
        <v/>
      </c>
      <c r="F3739">
        <f>IF(B3739="","",1.509*(LN(B3739)^1.084-5.381))</f>
        <v/>
      </c>
      <c r="G3739">
        <f>IF(F3739="","",IF(F3739&lt;0,10*F3739^2,0))</f>
        <v/>
      </c>
      <c r="H3739">
        <f>IF(F3739="","",IF(F3739&gt;0,10*F3739^2,0))</f>
        <v/>
      </c>
    </row>
    <row r="3740">
      <c r="A3740">
        <f>Input!A3740</f>
        <v/>
      </c>
      <c r="B3740">
        <f>IF(ISNUMBER(Input!B3740),IF(AND(Input!B3740&gt;=20,Input!B3740&lt;=700),Input!B3740,""),"")</f>
        <v/>
      </c>
      <c r="C3740">
        <f>IF(B3740="","",INT(A3740))</f>
        <v/>
      </c>
      <c r="D3740">
        <f>IF(B3740="","",HOUR(A3740))</f>
        <v/>
      </c>
      <c r="E3740">
        <f>IF(B3740="","",IF(INPUT!$I$1="","",IF(C3740&lt;(INT(INPUT!$I$1)-INPUT!$I$2),"Off Meds",IF(C3740&lt;=(INT(INPUT!$I$1)+INPUT!$I$2),"Washout","On Meds"))))</f>
        <v/>
      </c>
      <c r="F3740">
        <f>IF(B3740="","",1.509*(LN(B3740)^1.084-5.381))</f>
        <v/>
      </c>
      <c r="G3740">
        <f>IF(F3740="","",IF(F3740&lt;0,10*F3740^2,0))</f>
        <v/>
      </c>
      <c r="H3740">
        <f>IF(F3740="","",IF(F3740&gt;0,10*F3740^2,0))</f>
        <v/>
      </c>
    </row>
    <row r="3741">
      <c r="A3741">
        <f>Input!A3741</f>
        <v/>
      </c>
      <c r="B3741">
        <f>IF(ISNUMBER(Input!B3741),IF(AND(Input!B3741&gt;=20,Input!B3741&lt;=700),Input!B3741,""),"")</f>
        <v/>
      </c>
      <c r="C3741">
        <f>IF(B3741="","",INT(A3741))</f>
        <v/>
      </c>
      <c r="D3741">
        <f>IF(B3741="","",HOUR(A3741))</f>
        <v/>
      </c>
      <c r="E3741">
        <f>IF(B3741="","",IF(INPUT!$I$1="","",IF(C3741&lt;(INT(INPUT!$I$1)-INPUT!$I$2),"Off Meds",IF(C3741&lt;=(INT(INPUT!$I$1)+INPUT!$I$2),"Washout","On Meds"))))</f>
        <v/>
      </c>
      <c r="F3741">
        <f>IF(B3741="","",1.509*(LN(B3741)^1.084-5.381))</f>
        <v/>
      </c>
      <c r="G3741">
        <f>IF(F3741="","",IF(F3741&lt;0,10*F3741^2,0))</f>
        <v/>
      </c>
      <c r="H3741">
        <f>IF(F3741="","",IF(F3741&gt;0,10*F3741^2,0))</f>
        <v/>
      </c>
    </row>
    <row r="3742">
      <c r="A3742">
        <f>Input!A3742</f>
        <v/>
      </c>
      <c r="B3742">
        <f>IF(ISNUMBER(Input!B3742),IF(AND(Input!B3742&gt;=20,Input!B3742&lt;=700),Input!B3742,""),"")</f>
        <v/>
      </c>
      <c r="C3742">
        <f>IF(B3742="","",INT(A3742))</f>
        <v/>
      </c>
      <c r="D3742">
        <f>IF(B3742="","",HOUR(A3742))</f>
        <v/>
      </c>
      <c r="E3742">
        <f>IF(B3742="","",IF(INPUT!$I$1="","",IF(C3742&lt;(INT(INPUT!$I$1)-INPUT!$I$2),"Off Meds",IF(C3742&lt;=(INT(INPUT!$I$1)+INPUT!$I$2),"Washout","On Meds"))))</f>
        <v/>
      </c>
      <c r="F3742">
        <f>IF(B3742="","",1.509*(LN(B3742)^1.084-5.381))</f>
        <v/>
      </c>
      <c r="G3742">
        <f>IF(F3742="","",IF(F3742&lt;0,10*F3742^2,0))</f>
        <v/>
      </c>
      <c r="H3742">
        <f>IF(F3742="","",IF(F3742&gt;0,10*F3742^2,0))</f>
        <v/>
      </c>
    </row>
    <row r="3743">
      <c r="A3743">
        <f>Input!A3743</f>
        <v/>
      </c>
      <c r="B3743">
        <f>IF(ISNUMBER(Input!B3743),IF(AND(Input!B3743&gt;=20,Input!B3743&lt;=700),Input!B3743,""),"")</f>
        <v/>
      </c>
      <c r="C3743">
        <f>IF(B3743="","",INT(A3743))</f>
        <v/>
      </c>
      <c r="D3743">
        <f>IF(B3743="","",HOUR(A3743))</f>
        <v/>
      </c>
      <c r="E3743">
        <f>IF(B3743="","",IF(INPUT!$I$1="","",IF(C3743&lt;(INT(INPUT!$I$1)-INPUT!$I$2),"Off Meds",IF(C3743&lt;=(INT(INPUT!$I$1)+INPUT!$I$2),"Washout","On Meds"))))</f>
        <v/>
      </c>
      <c r="F3743">
        <f>IF(B3743="","",1.509*(LN(B3743)^1.084-5.381))</f>
        <v/>
      </c>
      <c r="G3743">
        <f>IF(F3743="","",IF(F3743&lt;0,10*F3743^2,0))</f>
        <v/>
      </c>
      <c r="H3743">
        <f>IF(F3743="","",IF(F3743&gt;0,10*F3743^2,0))</f>
        <v/>
      </c>
    </row>
    <row r="3744">
      <c r="A3744">
        <f>Input!A3744</f>
        <v/>
      </c>
      <c r="B3744">
        <f>IF(ISNUMBER(Input!B3744),IF(AND(Input!B3744&gt;=20,Input!B3744&lt;=700),Input!B3744,""),"")</f>
        <v/>
      </c>
      <c r="C3744">
        <f>IF(B3744="","",INT(A3744))</f>
        <v/>
      </c>
      <c r="D3744">
        <f>IF(B3744="","",HOUR(A3744))</f>
        <v/>
      </c>
      <c r="E3744">
        <f>IF(B3744="","",IF(INPUT!$I$1="","",IF(C3744&lt;(INT(INPUT!$I$1)-INPUT!$I$2),"Off Meds",IF(C3744&lt;=(INT(INPUT!$I$1)+INPUT!$I$2),"Washout","On Meds"))))</f>
        <v/>
      </c>
      <c r="F3744">
        <f>IF(B3744="","",1.509*(LN(B3744)^1.084-5.381))</f>
        <v/>
      </c>
      <c r="G3744">
        <f>IF(F3744="","",IF(F3744&lt;0,10*F3744^2,0))</f>
        <v/>
      </c>
      <c r="H3744">
        <f>IF(F3744="","",IF(F3744&gt;0,10*F3744^2,0))</f>
        <v/>
      </c>
    </row>
    <row r="3745">
      <c r="A3745">
        <f>Input!A3745</f>
        <v/>
      </c>
      <c r="B3745">
        <f>IF(ISNUMBER(Input!B3745),IF(AND(Input!B3745&gt;=20,Input!B3745&lt;=700),Input!B3745,""),"")</f>
        <v/>
      </c>
      <c r="C3745">
        <f>IF(B3745="","",INT(A3745))</f>
        <v/>
      </c>
      <c r="D3745">
        <f>IF(B3745="","",HOUR(A3745))</f>
        <v/>
      </c>
      <c r="E3745">
        <f>IF(B3745="","",IF(INPUT!$I$1="","",IF(C3745&lt;(INT(INPUT!$I$1)-INPUT!$I$2),"Off Meds",IF(C3745&lt;=(INT(INPUT!$I$1)+INPUT!$I$2),"Washout","On Meds"))))</f>
        <v/>
      </c>
      <c r="F3745">
        <f>IF(B3745="","",1.509*(LN(B3745)^1.084-5.381))</f>
        <v/>
      </c>
      <c r="G3745">
        <f>IF(F3745="","",IF(F3745&lt;0,10*F3745^2,0))</f>
        <v/>
      </c>
      <c r="H3745">
        <f>IF(F3745="","",IF(F3745&gt;0,10*F3745^2,0))</f>
        <v/>
      </c>
    </row>
    <row r="3746">
      <c r="A3746">
        <f>Input!A3746</f>
        <v/>
      </c>
      <c r="B3746">
        <f>IF(ISNUMBER(Input!B3746),IF(AND(Input!B3746&gt;=20,Input!B3746&lt;=700),Input!B3746,""),"")</f>
        <v/>
      </c>
      <c r="C3746">
        <f>IF(B3746="","",INT(A3746))</f>
        <v/>
      </c>
      <c r="D3746">
        <f>IF(B3746="","",HOUR(A3746))</f>
        <v/>
      </c>
      <c r="E3746">
        <f>IF(B3746="","",IF(INPUT!$I$1="","",IF(C3746&lt;(INT(INPUT!$I$1)-INPUT!$I$2),"Off Meds",IF(C3746&lt;=(INT(INPUT!$I$1)+INPUT!$I$2),"Washout","On Meds"))))</f>
        <v/>
      </c>
      <c r="F3746">
        <f>IF(B3746="","",1.509*(LN(B3746)^1.084-5.381))</f>
        <v/>
      </c>
      <c r="G3746">
        <f>IF(F3746="","",IF(F3746&lt;0,10*F3746^2,0))</f>
        <v/>
      </c>
      <c r="H3746">
        <f>IF(F3746="","",IF(F3746&gt;0,10*F3746^2,0))</f>
        <v/>
      </c>
    </row>
    <row r="3747">
      <c r="A3747">
        <f>Input!A3747</f>
        <v/>
      </c>
      <c r="B3747">
        <f>IF(ISNUMBER(Input!B3747),IF(AND(Input!B3747&gt;=20,Input!B3747&lt;=700),Input!B3747,""),"")</f>
        <v/>
      </c>
      <c r="C3747">
        <f>IF(B3747="","",INT(A3747))</f>
        <v/>
      </c>
      <c r="D3747">
        <f>IF(B3747="","",HOUR(A3747))</f>
        <v/>
      </c>
      <c r="E3747">
        <f>IF(B3747="","",IF(INPUT!$I$1="","",IF(C3747&lt;(INT(INPUT!$I$1)-INPUT!$I$2),"Off Meds",IF(C3747&lt;=(INT(INPUT!$I$1)+INPUT!$I$2),"Washout","On Meds"))))</f>
        <v/>
      </c>
      <c r="F3747">
        <f>IF(B3747="","",1.509*(LN(B3747)^1.084-5.381))</f>
        <v/>
      </c>
      <c r="G3747">
        <f>IF(F3747="","",IF(F3747&lt;0,10*F3747^2,0))</f>
        <v/>
      </c>
      <c r="H3747">
        <f>IF(F3747="","",IF(F3747&gt;0,10*F3747^2,0))</f>
        <v/>
      </c>
    </row>
    <row r="3748">
      <c r="A3748">
        <f>Input!A3748</f>
        <v/>
      </c>
      <c r="B3748">
        <f>IF(ISNUMBER(Input!B3748),IF(AND(Input!B3748&gt;=20,Input!B3748&lt;=700),Input!B3748,""),"")</f>
        <v/>
      </c>
      <c r="C3748">
        <f>IF(B3748="","",INT(A3748))</f>
        <v/>
      </c>
      <c r="D3748">
        <f>IF(B3748="","",HOUR(A3748))</f>
        <v/>
      </c>
      <c r="E3748">
        <f>IF(B3748="","",IF(INPUT!$I$1="","",IF(C3748&lt;(INT(INPUT!$I$1)-INPUT!$I$2),"Off Meds",IF(C3748&lt;=(INT(INPUT!$I$1)+INPUT!$I$2),"Washout","On Meds"))))</f>
        <v/>
      </c>
      <c r="F3748">
        <f>IF(B3748="","",1.509*(LN(B3748)^1.084-5.381))</f>
        <v/>
      </c>
      <c r="G3748">
        <f>IF(F3748="","",IF(F3748&lt;0,10*F3748^2,0))</f>
        <v/>
      </c>
      <c r="H3748">
        <f>IF(F3748="","",IF(F3748&gt;0,10*F3748^2,0))</f>
        <v/>
      </c>
    </row>
    <row r="3749">
      <c r="A3749">
        <f>Input!A3749</f>
        <v/>
      </c>
      <c r="B3749">
        <f>IF(ISNUMBER(Input!B3749),IF(AND(Input!B3749&gt;=20,Input!B3749&lt;=700),Input!B3749,""),"")</f>
        <v/>
      </c>
      <c r="C3749">
        <f>IF(B3749="","",INT(A3749))</f>
        <v/>
      </c>
      <c r="D3749">
        <f>IF(B3749="","",HOUR(A3749))</f>
        <v/>
      </c>
      <c r="E3749">
        <f>IF(B3749="","",IF(INPUT!$I$1="","",IF(C3749&lt;(INT(INPUT!$I$1)-INPUT!$I$2),"Off Meds",IF(C3749&lt;=(INT(INPUT!$I$1)+INPUT!$I$2),"Washout","On Meds"))))</f>
        <v/>
      </c>
      <c r="F3749">
        <f>IF(B3749="","",1.509*(LN(B3749)^1.084-5.381))</f>
        <v/>
      </c>
      <c r="G3749">
        <f>IF(F3749="","",IF(F3749&lt;0,10*F3749^2,0))</f>
        <v/>
      </c>
      <c r="H3749">
        <f>IF(F3749="","",IF(F3749&gt;0,10*F3749^2,0))</f>
        <v/>
      </c>
    </row>
    <row r="3750">
      <c r="A3750">
        <f>Input!A3750</f>
        <v/>
      </c>
      <c r="B3750">
        <f>IF(ISNUMBER(Input!B3750),IF(AND(Input!B3750&gt;=20,Input!B3750&lt;=700),Input!B3750,""),"")</f>
        <v/>
      </c>
      <c r="C3750">
        <f>IF(B3750="","",INT(A3750))</f>
        <v/>
      </c>
      <c r="D3750">
        <f>IF(B3750="","",HOUR(A3750))</f>
        <v/>
      </c>
      <c r="E3750">
        <f>IF(B3750="","",IF(INPUT!$I$1="","",IF(C3750&lt;(INT(INPUT!$I$1)-INPUT!$I$2),"Off Meds",IF(C3750&lt;=(INT(INPUT!$I$1)+INPUT!$I$2),"Washout","On Meds"))))</f>
        <v/>
      </c>
      <c r="F3750">
        <f>IF(B3750="","",1.509*(LN(B3750)^1.084-5.381))</f>
        <v/>
      </c>
      <c r="G3750">
        <f>IF(F3750="","",IF(F3750&lt;0,10*F3750^2,0))</f>
        <v/>
      </c>
      <c r="H3750">
        <f>IF(F3750="","",IF(F3750&gt;0,10*F3750^2,0))</f>
        <v/>
      </c>
    </row>
    <row r="3751">
      <c r="A3751">
        <f>Input!A3751</f>
        <v/>
      </c>
      <c r="B3751">
        <f>IF(ISNUMBER(Input!B3751),IF(AND(Input!B3751&gt;=20,Input!B3751&lt;=700),Input!B3751,""),"")</f>
        <v/>
      </c>
      <c r="C3751">
        <f>IF(B3751="","",INT(A3751))</f>
        <v/>
      </c>
      <c r="D3751">
        <f>IF(B3751="","",HOUR(A3751))</f>
        <v/>
      </c>
      <c r="E3751">
        <f>IF(B3751="","",IF(INPUT!$I$1="","",IF(C3751&lt;(INT(INPUT!$I$1)-INPUT!$I$2),"Off Meds",IF(C3751&lt;=(INT(INPUT!$I$1)+INPUT!$I$2),"Washout","On Meds"))))</f>
        <v/>
      </c>
      <c r="F3751">
        <f>IF(B3751="","",1.509*(LN(B3751)^1.084-5.381))</f>
        <v/>
      </c>
      <c r="G3751">
        <f>IF(F3751="","",IF(F3751&lt;0,10*F3751^2,0))</f>
        <v/>
      </c>
      <c r="H3751">
        <f>IF(F3751="","",IF(F3751&gt;0,10*F3751^2,0))</f>
        <v/>
      </c>
    </row>
    <row r="3752">
      <c r="A3752">
        <f>Input!A3752</f>
        <v/>
      </c>
      <c r="B3752">
        <f>IF(ISNUMBER(Input!B3752),IF(AND(Input!B3752&gt;=20,Input!B3752&lt;=700),Input!B3752,""),"")</f>
        <v/>
      </c>
      <c r="C3752">
        <f>IF(B3752="","",INT(A3752))</f>
        <v/>
      </c>
      <c r="D3752">
        <f>IF(B3752="","",HOUR(A3752))</f>
        <v/>
      </c>
      <c r="E3752">
        <f>IF(B3752="","",IF(INPUT!$I$1="","",IF(C3752&lt;(INT(INPUT!$I$1)-INPUT!$I$2),"Off Meds",IF(C3752&lt;=(INT(INPUT!$I$1)+INPUT!$I$2),"Washout","On Meds"))))</f>
        <v/>
      </c>
      <c r="F3752">
        <f>IF(B3752="","",1.509*(LN(B3752)^1.084-5.381))</f>
        <v/>
      </c>
      <c r="G3752">
        <f>IF(F3752="","",IF(F3752&lt;0,10*F3752^2,0))</f>
        <v/>
      </c>
      <c r="H3752">
        <f>IF(F3752="","",IF(F3752&gt;0,10*F3752^2,0))</f>
        <v/>
      </c>
    </row>
    <row r="3753">
      <c r="A3753">
        <f>Input!A3753</f>
        <v/>
      </c>
      <c r="B3753">
        <f>IF(ISNUMBER(Input!B3753),IF(AND(Input!B3753&gt;=20,Input!B3753&lt;=700),Input!B3753,""),"")</f>
        <v/>
      </c>
      <c r="C3753">
        <f>IF(B3753="","",INT(A3753))</f>
        <v/>
      </c>
      <c r="D3753">
        <f>IF(B3753="","",HOUR(A3753))</f>
        <v/>
      </c>
      <c r="E3753">
        <f>IF(B3753="","",IF(INPUT!$I$1="","",IF(C3753&lt;(INT(INPUT!$I$1)-INPUT!$I$2),"Off Meds",IF(C3753&lt;=(INT(INPUT!$I$1)+INPUT!$I$2),"Washout","On Meds"))))</f>
        <v/>
      </c>
      <c r="F3753">
        <f>IF(B3753="","",1.509*(LN(B3753)^1.084-5.381))</f>
        <v/>
      </c>
      <c r="G3753">
        <f>IF(F3753="","",IF(F3753&lt;0,10*F3753^2,0))</f>
        <v/>
      </c>
      <c r="H3753">
        <f>IF(F3753="","",IF(F3753&gt;0,10*F3753^2,0))</f>
        <v/>
      </c>
    </row>
    <row r="3754">
      <c r="A3754">
        <f>Input!A3754</f>
        <v/>
      </c>
      <c r="B3754">
        <f>IF(ISNUMBER(Input!B3754),IF(AND(Input!B3754&gt;=20,Input!B3754&lt;=700),Input!B3754,""),"")</f>
        <v/>
      </c>
      <c r="C3754">
        <f>IF(B3754="","",INT(A3754))</f>
        <v/>
      </c>
      <c r="D3754">
        <f>IF(B3754="","",HOUR(A3754))</f>
        <v/>
      </c>
      <c r="E3754">
        <f>IF(B3754="","",IF(INPUT!$I$1="","",IF(C3754&lt;(INT(INPUT!$I$1)-INPUT!$I$2),"Off Meds",IF(C3754&lt;=(INT(INPUT!$I$1)+INPUT!$I$2),"Washout","On Meds"))))</f>
        <v/>
      </c>
      <c r="F3754">
        <f>IF(B3754="","",1.509*(LN(B3754)^1.084-5.381))</f>
        <v/>
      </c>
      <c r="G3754">
        <f>IF(F3754="","",IF(F3754&lt;0,10*F3754^2,0))</f>
        <v/>
      </c>
      <c r="H3754">
        <f>IF(F3754="","",IF(F3754&gt;0,10*F3754^2,0))</f>
        <v/>
      </c>
    </row>
    <row r="3755">
      <c r="A3755">
        <f>Input!A3755</f>
        <v/>
      </c>
      <c r="B3755">
        <f>IF(ISNUMBER(Input!B3755),IF(AND(Input!B3755&gt;=20,Input!B3755&lt;=700),Input!B3755,""),"")</f>
        <v/>
      </c>
      <c r="C3755">
        <f>IF(B3755="","",INT(A3755))</f>
        <v/>
      </c>
      <c r="D3755">
        <f>IF(B3755="","",HOUR(A3755))</f>
        <v/>
      </c>
      <c r="E3755">
        <f>IF(B3755="","",IF(INPUT!$I$1="","",IF(C3755&lt;(INT(INPUT!$I$1)-INPUT!$I$2),"Off Meds",IF(C3755&lt;=(INT(INPUT!$I$1)+INPUT!$I$2),"Washout","On Meds"))))</f>
        <v/>
      </c>
      <c r="F3755">
        <f>IF(B3755="","",1.509*(LN(B3755)^1.084-5.381))</f>
        <v/>
      </c>
      <c r="G3755">
        <f>IF(F3755="","",IF(F3755&lt;0,10*F3755^2,0))</f>
        <v/>
      </c>
      <c r="H3755">
        <f>IF(F3755="","",IF(F3755&gt;0,10*F3755^2,0))</f>
        <v/>
      </c>
    </row>
    <row r="3756">
      <c r="A3756">
        <f>Input!A3756</f>
        <v/>
      </c>
      <c r="B3756">
        <f>IF(ISNUMBER(Input!B3756),IF(AND(Input!B3756&gt;=20,Input!B3756&lt;=700),Input!B3756,""),"")</f>
        <v/>
      </c>
      <c r="C3756">
        <f>IF(B3756="","",INT(A3756))</f>
        <v/>
      </c>
      <c r="D3756">
        <f>IF(B3756="","",HOUR(A3756))</f>
        <v/>
      </c>
      <c r="E3756">
        <f>IF(B3756="","",IF(INPUT!$I$1="","",IF(C3756&lt;(INT(INPUT!$I$1)-INPUT!$I$2),"Off Meds",IF(C3756&lt;=(INT(INPUT!$I$1)+INPUT!$I$2),"Washout","On Meds"))))</f>
        <v/>
      </c>
      <c r="F3756">
        <f>IF(B3756="","",1.509*(LN(B3756)^1.084-5.381))</f>
        <v/>
      </c>
      <c r="G3756">
        <f>IF(F3756="","",IF(F3756&lt;0,10*F3756^2,0))</f>
        <v/>
      </c>
      <c r="H3756">
        <f>IF(F3756="","",IF(F3756&gt;0,10*F3756^2,0))</f>
        <v/>
      </c>
    </row>
    <row r="3757">
      <c r="A3757">
        <f>Input!A3757</f>
        <v/>
      </c>
      <c r="B3757">
        <f>IF(ISNUMBER(Input!B3757),IF(AND(Input!B3757&gt;=20,Input!B3757&lt;=700),Input!B3757,""),"")</f>
        <v/>
      </c>
      <c r="C3757">
        <f>IF(B3757="","",INT(A3757))</f>
        <v/>
      </c>
      <c r="D3757">
        <f>IF(B3757="","",HOUR(A3757))</f>
        <v/>
      </c>
      <c r="E3757">
        <f>IF(B3757="","",IF(INPUT!$I$1="","",IF(C3757&lt;(INT(INPUT!$I$1)-INPUT!$I$2),"Off Meds",IF(C3757&lt;=(INT(INPUT!$I$1)+INPUT!$I$2),"Washout","On Meds"))))</f>
        <v/>
      </c>
      <c r="F3757">
        <f>IF(B3757="","",1.509*(LN(B3757)^1.084-5.381))</f>
        <v/>
      </c>
      <c r="G3757">
        <f>IF(F3757="","",IF(F3757&lt;0,10*F3757^2,0))</f>
        <v/>
      </c>
      <c r="H3757">
        <f>IF(F3757="","",IF(F3757&gt;0,10*F3757^2,0))</f>
        <v/>
      </c>
    </row>
    <row r="3758">
      <c r="A3758">
        <f>Input!A3758</f>
        <v/>
      </c>
      <c r="B3758">
        <f>IF(ISNUMBER(Input!B3758),IF(AND(Input!B3758&gt;=20,Input!B3758&lt;=700),Input!B3758,""),"")</f>
        <v/>
      </c>
      <c r="C3758">
        <f>IF(B3758="","",INT(A3758))</f>
        <v/>
      </c>
      <c r="D3758">
        <f>IF(B3758="","",HOUR(A3758))</f>
        <v/>
      </c>
      <c r="E3758">
        <f>IF(B3758="","",IF(INPUT!$I$1="","",IF(C3758&lt;(INT(INPUT!$I$1)-INPUT!$I$2),"Off Meds",IF(C3758&lt;=(INT(INPUT!$I$1)+INPUT!$I$2),"Washout","On Meds"))))</f>
        <v/>
      </c>
      <c r="F3758">
        <f>IF(B3758="","",1.509*(LN(B3758)^1.084-5.381))</f>
        <v/>
      </c>
      <c r="G3758">
        <f>IF(F3758="","",IF(F3758&lt;0,10*F3758^2,0))</f>
        <v/>
      </c>
      <c r="H3758">
        <f>IF(F3758="","",IF(F3758&gt;0,10*F3758^2,0))</f>
        <v/>
      </c>
    </row>
    <row r="3759">
      <c r="A3759">
        <f>Input!A3759</f>
        <v/>
      </c>
      <c r="B3759">
        <f>IF(ISNUMBER(Input!B3759),IF(AND(Input!B3759&gt;=20,Input!B3759&lt;=700),Input!B3759,""),"")</f>
        <v/>
      </c>
      <c r="C3759">
        <f>IF(B3759="","",INT(A3759))</f>
        <v/>
      </c>
      <c r="D3759">
        <f>IF(B3759="","",HOUR(A3759))</f>
        <v/>
      </c>
      <c r="E3759">
        <f>IF(B3759="","",IF(INPUT!$I$1="","",IF(C3759&lt;(INT(INPUT!$I$1)-INPUT!$I$2),"Off Meds",IF(C3759&lt;=(INT(INPUT!$I$1)+INPUT!$I$2),"Washout","On Meds"))))</f>
        <v/>
      </c>
      <c r="F3759">
        <f>IF(B3759="","",1.509*(LN(B3759)^1.084-5.381))</f>
        <v/>
      </c>
      <c r="G3759">
        <f>IF(F3759="","",IF(F3759&lt;0,10*F3759^2,0))</f>
        <v/>
      </c>
      <c r="H3759">
        <f>IF(F3759="","",IF(F3759&gt;0,10*F3759^2,0))</f>
        <v/>
      </c>
    </row>
    <row r="3760">
      <c r="A3760">
        <f>Input!A3760</f>
        <v/>
      </c>
      <c r="B3760">
        <f>IF(ISNUMBER(Input!B3760),IF(AND(Input!B3760&gt;=20,Input!B3760&lt;=700),Input!B3760,""),"")</f>
        <v/>
      </c>
      <c r="C3760">
        <f>IF(B3760="","",INT(A3760))</f>
        <v/>
      </c>
      <c r="D3760">
        <f>IF(B3760="","",HOUR(A3760))</f>
        <v/>
      </c>
      <c r="E3760">
        <f>IF(B3760="","",IF(INPUT!$I$1="","",IF(C3760&lt;(INT(INPUT!$I$1)-INPUT!$I$2),"Off Meds",IF(C3760&lt;=(INT(INPUT!$I$1)+INPUT!$I$2),"Washout","On Meds"))))</f>
        <v/>
      </c>
      <c r="F3760">
        <f>IF(B3760="","",1.509*(LN(B3760)^1.084-5.381))</f>
        <v/>
      </c>
      <c r="G3760">
        <f>IF(F3760="","",IF(F3760&lt;0,10*F3760^2,0))</f>
        <v/>
      </c>
      <c r="H3760">
        <f>IF(F3760="","",IF(F3760&gt;0,10*F3760^2,0))</f>
        <v/>
      </c>
    </row>
    <row r="3761">
      <c r="A3761">
        <f>Input!A3761</f>
        <v/>
      </c>
      <c r="B3761">
        <f>IF(ISNUMBER(Input!B3761),IF(AND(Input!B3761&gt;=20,Input!B3761&lt;=700),Input!B3761,""),"")</f>
        <v/>
      </c>
      <c r="C3761">
        <f>IF(B3761="","",INT(A3761))</f>
        <v/>
      </c>
      <c r="D3761">
        <f>IF(B3761="","",HOUR(A3761))</f>
        <v/>
      </c>
      <c r="E3761">
        <f>IF(B3761="","",IF(INPUT!$I$1="","",IF(C3761&lt;(INT(INPUT!$I$1)-INPUT!$I$2),"Off Meds",IF(C3761&lt;=(INT(INPUT!$I$1)+INPUT!$I$2),"Washout","On Meds"))))</f>
        <v/>
      </c>
      <c r="F3761">
        <f>IF(B3761="","",1.509*(LN(B3761)^1.084-5.381))</f>
        <v/>
      </c>
      <c r="G3761">
        <f>IF(F3761="","",IF(F3761&lt;0,10*F3761^2,0))</f>
        <v/>
      </c>
      <c r="H3761">
        <f>IF(F3761="","",IF(F3761&gt;0,10*F3761^2,0))</f>
        <v/>
      </c>
    </row>
    <row r="3762">
      <c r="A3762">
        <f>Input!A3762</f>
        <v/>
      </c>
      <c r="B3762">
        <f>IF(ISNUMBER(Input!B3762),IF(AND(Input!B3762&gt;=20,Input!B3762&lt;=700),Input!B3762,""),"")</f>
        <v/>
      </c>
      <c r="C3762">
        <f>IF(B3762="","",INT(A3762))</f>
        <v/>
      </c>
      <c r="D3762">
        <f>IF(B3762="","",HOUR(A3762))</f>
        <v/>
      </c>
      <c r="E3762">
        <f>IF(B3762="","",IF(INPUT!$I$1="","",IF(C3762&lt;(INT(INPUT!$I$1)-INPUT!$I$2),"Off Meds",IF(C3762&lt;=(INT(INPUT!$I$1)+INPUT!$I$2),"Washout","On Meds"))))</f>
        <v/>
      </c>
      <c r="F3762">
        <f>IF(B3762="","",1.509*(LN(B3762)^1.084-5.381))</f>
        <v/>
      </c>
      <c r="G3762">
        <f>IF(F3762="","",IF(F3762&lt;0,10*F3762^2,0))</f>
        <v/>
      </c>
      <c r="H3762">
        <f>IF(F3762="","",IF(F3762&gt;0,10*F3762^2,0))</f>
        <v/>
      </c>
    </row>
    <row r="3763">
      <c r="A3763">
        <f>Input!A3763</f>
        <v/>
      </c>
      <c r="B3763">
        <f>IF(ISNUMBER(Input!B3763),IF(AND(Input!B3763&gt;=20,Input!B3763&lt;=700),Input!B3763,""),"")</f>
        <v/>
      </c>
      <c r="C3763">
        <f>IF(B3763="","",INT(A3763))</f>
        <v/>
      </c>
      <c r="D3763">
        <f>IF(B3763="","",HOUR(A3763))</f>
        <v/>
      </c>
      <c r="E3763">
        <f>IF(B3763="","",IF(INPUT!$I$1="","",IF(C3763&lt;(INT(INPUT!$I$1)-INPUT!$I$2),"Off Meds",IF(C3763&lt;=(INT(INPUT!$I$1)+INPUT!$I$2),"Washout","On Meds"))))</f>
        <v/>
      </c>
      <c r="F3763">
        <f>IF(B3763="","",1.509*(LN(B3763)^1.084-5.381))</f>
        <v/>
      </c>
      <c r="G3763">
        <f>IF(F3763="","",IF(F3763&lt;0,10*F3763^2,0))</f>
        <v/>
      </c>
      <c r="H3763">
        <f>IF(F3763="","",IF(F3763&gt;0,10*F3763^2,0))</f>
        <v/>
      </c>
    </row>
    <row r="3764">
      <c r="A3764">
        <f>Input!A3764</f>
        <v/>
      </c>
      <c r="B3764">
        <f>IF(ISNUMBER(Input!B3764),IF(AND(Input!B3764&gt;=20,Input!B3764&lt;=700),Input!B3764,""),"")</f>
        <v/>
      </c>
      <c r="C3764">
        <f>IF(B3764="","",INT(A3764))</f>
        <v/>
      </c>
      <c r="D3764">
        <f>IF(B3764="","",HOUR(A3764))</f>
        <v/>
      </c>
      <c r="E3764">
        <f>IF(B3764="","",IF(INPUT!$I$1="","",IF(C3764&lt;(INT(INPUT!$I$1)-INPUT!$I$2),"Off Meds",IF(C3764&lt;=(INT(INPUT!$I$1)+INPUT!$I$2),"Washout","On Meds"))))</f>
        <v/>
      </c>
      <c r="F3764">
        <f>IF(B3764="","",1.509*(LN(B3764)^1.084-5.381))</f>
        <v/>
      </c>
      <c r="G3764">
        <f>IF(F3764="","",IF(F3764&lt;0,10*F3764^2,0))</f>
        <v/>
      </c>
      <c r="H3764">
        <f>IF(F3764="","",IF(F3764&gt;0,10*F3764^2,0))</f>
        <v/>
      </c>
    </row>
    <row r="3765">
      <c r="A3765">
        <f>Input!A3765</f>
        <v/>
      </c>
      <c r="B3765">
        <f>IF(ISNUMBER(Input!B3765),IF(AND(Input!B3765&gt;=20,Input!B3765&lt;=700),Input!B3765,""),"")</f>
        <v/>
      </c>
      <c r="C3765">
        <f>IF(B3765="","",INT(A3765))</f>
        <v/>
      </c>
      <c r="D3765">
        <f>IF(B3765="","",HOUR(A3765))</f>
        <v/>
      </c>
      <c r="E3765">
        <f>IF(B3765="","",IF(INPUT!$I$1="","",IF(C3765&lt;(INT(INPUT!$I$1)-INPUT!$I$2),"Off Meds",IF(C3765&lt;=(INT(INPUT!$I$1)+INPUT!$I$2),"Washout","On Meds"))))</f>
        <v/>
      </c>
      <c r="F3765">
        <f>IF(B3765="","",1.509*(LN(B3765)^1.084-5.381))</f>
        <v/>
      </c>
      <c r="G3765">
        <f>IF(F3765="","",IF(F3765&lt;0,10*F3765^2,0))</f>
        <v/>
      </c>
      <c r="H3765">
        <f>IF(F3765="","",IF(F3765&gt;0,10*F3765^2,0))</f>
        <v/>
      </c>
    </row>
    <row r="3766">
      <c r="A3766">
        <f>Input!A3766</f>
        <v/>
      </c>
      <c r="B3766">
        <f>IF(ISNUMBER(Input!B3766),IF(AND(Input!B3766&gt;=20,Input!B3766&lt;=700),Input!B3766,""),"")</f>
        <v/>
      </c>
      <c r="C3766">
        <f>IF(B3766="","",INT(A3766))</f>
        <v/>
      </c>
      <c r="D3766">
        <f>IF(B3766="","",HOUR(A3766))</f>
        <v/>
      </c>
      <c r="E3766">
        <f>IF(B3766="","",IF(INPUT!$I$1="","",IF(C3766&lt;(INT(INPUT!$I$1)-INPUT!$I$2),"Off Meds",IF(C3766&lt;=(INT(INPUT!$I$1)+INPUT!$I$2),"Washout","On Meds"))))</f>
        <v/>
      </c>
      <c r="F3766">
        <f>IF(B3766="","",1.509*(LN(B3766)^1.084-5.381))</f>
        <v/>
      </c>
      <c r="G3766">
        <f>IF(F3766="","",IF(F3766&lt;0,10*F3766^2,0))</f>
        <v/>
      </c>
      <c r="H3766">
        <f>IF(F3766="","",IF(F3766&gt;0,10*F3766^2,0))</f>
        <v/>
      </c>
    </row>
    <row r="3767">
      <c r="A3767">
        <f>Input!A3767</f>
        <v/>
      </c>
      <c r="B3767">
        <f>IF(ISNUMBER(Input!B3767),IF(AND(Input!B3767&gt;=20,Input!B3767&lt;=700),Input!B3767,""),"")</f>
        <v/>
      </c>
      <c r="C3767">
        <f>IF(B3767="","",INT(A3767))</f>
        <v/>
      </c>
      <c r="D3767">
        <f>IF(B3767="","",HOUR(A3767))</f>
        <v/>
      </c>
      <c r="E3767">
        <f>IF(B3767="","",IF(INPUT!$I$1="","",IF(C3767&lt;(INT(INPUT!$I$1)-INPUT!$I$2),"Off Meds",IF(C3767&lt;=(INT(INPUT!$I$1)+INPUT!$I$2),"Washout","On Meds"))))</f>
        <v/>
      </c>
      <c r="F3767">
        <f>IF(B3767="","",1.509*(LN(B3767)^1.084-5.381))</f>
        <v/>
      </c>
      <c r="G3767">
        <f>IF(F3767="","",IF(F3767&lt;0,10*F3767^2,0))</f>
        <v/>
      </c>
      <c r="H3767">
        <f>IF(F3767="","",IF(F3767&gt;0,10*F3767^2,0))</f>
        <v/>
      </c>
    </row>
    <row r="3768">
      <c r="A3768">
        <f>Input!A3768</f>
        <v/>
      </c>
      <c r="B3768">
        <f>IF(ISNUMBER(Input!B3768),IF(AND(Input!B3768&gt;=20,Input!B3768&lt;=700),Input!B3768,""),"")</f>
        <v/>
      </c>
      <c r="C3768">
        <f>IF(B3768="","",INT(A3768))</f>
        <v/>
      </c>
      <c r="D3768">
        <f>IF(B3768="","",HOUR(A3768))</f>
        <v/>
      </c>
      <c r="E3768">
        <f>IF(B3768="","",IF(INPUT!$I$1="","",IF(C3768&lt;(INT(INPUT!$I$1)-INPUT!$I$2),"Off Meds",IF(C3768&lt;=(INT(INPUT!$I$1)+INPUT!$I$2),"Washout","On Meds"))))</f>
        <v/>
      </c>
      <c r="F3768">
        <f>IF(B3768="","",1.509*(LN(B3768)^1.084-5.381))</f>
        <v/>
      </c>
      <c r="G3768">
        <f>IF(F3768="","",IF(F3768&lt;0,10*F3768^2,0))</f>
        <v/>
      </c>
      <c r="H3768">
        <f>IF(F3768="","",IF(F3768&gt;0,10*F3768^2,0))</f>
        <v/>
      </c>
    </row>
    <row r="3769">
      <c r="A3769">
        <f>Input!A3769</f>
        <v/>
      </c>
      <c r="B3769">
        <f>IF(ISNUMBER(Input!B3769),IF(AND(Input!B3769&gt;=20,Input!B3769&lt;=700),Input!B3769,""),"")</f>
        <v/>
      </c>
      <c r="C3769">
        <f>IF(B3769="","",INT(A3769))</f>
        <v/>
      </c>
      <c r="D3769">
        <f>IF(B3769="","",HOUR(A3769))</f>
        <v/>
      </c>
      <c r="E3769">
        <f>IF(B3769="","",IF(INPUT!$I$1="","",IF(C3769&lt;(INT(INPUT!$I$1)-INPUT!$I$2),"Off Meds",IF(C3769&lt;=(INT(INPUT!$I$1)+INPUT!$I$2),"Washout","On Meds"))))</f>
        <v/>
      </c>
      <c r="F3769">
        <f>IF(B3769="","",1.509*(LN(B3769)^1.084-5.381))</f>
        <v/>
      </c>
      <c r="G3769">
        <f>IF(F3769="","",IF(F3769&lt;0,10*F3769^2,0))</f>
        <v/>
      </c>
      <c r="H3769">
        <f>IF(F3769="","",IF(F3769&gt;0,10*F3769^2,0))</f>
        <v/>
      </c>
    </row>
    <row r="3770">
      <c r="A3770">
        <f>Input!A3770</f>
        <v/>
      </c>
      <c r="B3770">
        <f>IF(ISNUMBER(Input!B3770),IF(AND(Input!B3770&gt;=20,Input!B3770&lt;=700),Input!B3770,""),"")</f>
        <v/>
      </c>
      <c r="C3770">
        <f>IF(B3770="","",INT(A3770))</f>
        <v/>
      </c>
      <c r="D3770">
        <f>IF(B3770="","",HOUR(A3770))</f>
        <v/>
      </c>
      <c r="E3770">
        <f>IF(B3770="","",IF(INPUT!$I$1="","",IF(C3770&lt;(INT(INPUT!$I$1)-INPUT!$I$2),"Off Meds",IF(C3770&lt;=(INT(INPUT!$I$1)+INPUT!$I$2),"Washout","On Meds"))))</f>
        <v/>
      </c>
      <c r="F3770">
        <f>IF(B3770="","",1.509*(LN(B3770)^1.084-5.381))</f>
        <v/>
      </c>
      <c r="G3770">
        <f>IF(F3770="","",IF(F3770&lt;0,10*F3770^2,0))</f>
        <v/>
      </c>
      <c r="H3770">
        <f>IF(F3770="","",IF(F3770&gt;0,10*F3770^2,0))</f>
        <v/>
      </c>
    </row>
    <row r="3771">
      <c r="A3771">
        <f>Input!A3771</f>
        <v/>
      </c>
      <c r="B3771">
        <f>IF(ISNUMBER(Input!B3771),IF(AND(Input!B3771&gt;=20,Input!B3771&lt;=700),Input!B3771,""),"")</f>
        <v/>
      </c>
      <c r="C3771">
        <f>IF(B3771="","",INT(A3771))</f>
        <v/>
      </c>
      <c r="D3771">
        <f>IF(B3771="","",HOUR(A3771))</f>
        <v/>
      </c>
      <c r="E3771">
        <f>IF(B3771="","",IF(INPUT!$I$1="","",IF(C3771&lt;(INT(INPUT!$I$1)-INPUT!$I$2),"Off Meds",IF(C3771&lt;=(INT(INPUT!$I$1)+INPUT!$I$2),"Washout","On Meds"))))</f>
        <v/>
      </c>
      <c r="F3771">
        <f>IF(B3771="","",1.509*(LN(B3771)^1.084-5.381))</f>
        <v/>
      </c>
      <c r="G3771">
        <f>IF(F3771="","",IF(F3771&lt;0,10*F3771^2,0))</f>
        <v/>
      </c>
      <c r="H3771">
        <f>IF(F3771="","",IF(F3771&gt;0,10*F3771^2,0))</f>
        <v/>
      </c>
    </row>
    <row r="3772">
      <c r="A3772">
        <f>Input!A3772</f>
        <v/>
      </c>
      <c r="B3772">
        <f>IF(ISNUMBER(Input!B3772),IF(AND(Input!B3772&gt;=20,Input!B3772&lt;=700),Input!B3772,""),"")</f>
        <v/>
      </c>
      <c r="C3772">
        <f>IF(B3772="","",INT(A3772))</f>
        <v/>
      </c>
      <c r="D3772">
        <f>IF(B3772="","",HOUR(A3772))</f>
        <v/>
      </c>
      <c r="E3772">
        <f>IF(B3772="","",IF(INPUT!$I$1="","",IF(C3772&lt;(INT(INPUT!$I$1)-INPUT!$I$2),"Off Meds",IF(C3772&lt;=(INT(INPUT!$I$1)+INPUT!$I$2),"Washout","On Meds"))))</f>
        <v/>
      </c>
      <c r="F3772">
        <f>IF(B3772="","",1.509*(LN(B3772)^1.084-5.381))</f>
        <v/>
      </c>
      <c r="G3772">
        <f>IF(F3772="","",IF(F3772&lt;0,10*F3772^2,0))</f>
        <v/>
      </c>
      <c r="H3772">
        <f>IF(F3772="","",IF(F3772&gt;0,10*F3772^2,0))</f>
        <v/>
      </c>
    </row>
    <row r="3773">
      <c r="A3773">
        <f>Input!A3773</f>
        <v/>
      </c>
      <c r="B3773">
        <f>IF(ISNUMBER(Input!B3773),IF(AND(Input!B3773&gt;=20,Input!B3773&lt;=700),Input!B3773,""),"")</f>
        <v/>
      </c>
      <c r="C3773">
        <f>IF(B3773="","",INT(A3773))</f>
        <v/>
      </c>
      <c r="D3773">
        <f>IF(B3773="","",HOUR(A3773))</f>
        <v/>
      </c>
      <c r="E3773">
        <f>IF(B3773="","",IF(INPUT!$I$1="","",IF(C3773&lt;(INT(INPUT!$I$1)-INPUT!$I$2),"Off Meds",IF(C3773&lt;=(INT(INPUT!$I$1)+INPUT!$I$2),"Washout","On Meds"))))</f>
        <v/>
      </c>
      <c r="F3773">
        <f>IF(B3773="","",1.509*(LN(B3773)^1.084-5.381))</f>
        <v/>
      </c>
      <c r="G3773">
        <f>IF(F3773="","",IF(F3773&lt;0,10*F3773^2,0))</f>
        <v/>
      </c>
      <c r="H3773">
        <f>IF(F3773="","",IF(F3773&gt;0,10*F3773^2,0))</f>
        <v/>
      </c>
    </row>
    <row r="3774">
      <c r="A3774">
        <f>Input!A3774</f>
        <v/>
      </c>
      <c r="B3774">
        <f>IF(ISNUMBER(Input!B3774),IF(AND(Input!B3774&gt;=20,Input!B3774&lt;=700),Input!B3774,""),"")</f>
        <v/>
      </c>
      <c r="C3774">
        <f>IF(B3774="","",INT(A3774))</f>
        <v/>
      </c>
      <c r="D3774">
        <f>IF(B3774="","",HOUR(A3774))</f>
        <v/>
      </c>
      <c r="E3774">
        <f>IF(B3774="","",IF(INPUT!$I$1="","",IF(C3774&lt;(INT(INPUT!$I$1)-INPUT!$I$2),"Off Meds",IF(C3774&lt;=(INT(INPUT!$I$1)+INPUT!$I$2),"Washout","On Meds"))))</f>
        <v/>
      </c>
      <c r="F3774">
        <f>IF(B3774="","",1.509*(LN(B3774)^1.084-5.381))</f>
        <v/>
      </c>
      <c r="G3774">
        <f>IF(F3774="","",IF(F3774&lt;0,10*F3774^2,0))</f>
        <v/>
      </c>
      <c r="H3774">
        <f>IF(F3774="","",IF(F3774&gt;0,10*F3774^2,0))</f>
        <v/>
      </c>
    </row>
    <row r="3775">
      <c r="A3775">
        <f>Input!A3775</f>
        <v/>
      </c>
      <c r="B3775">
        <f>IF(ISNUMBER(Input!B3775),IF(AND(Input!B3775&gt;=20,Input!B3775&lt;=700),Input!B3775,""),"")</f>
        <v/>
      </c>
      <c r="C3775">
        <f>IF(B3775="","",INT(A3775))</f>
        <v/>
      </c>
      <c r="D3775">
        <f>IF(B3775="","",HOUR(A3775))</f>
        <v/>
      </c>
      <c r="E3775">
        <f>IF(B3775="","",IF(INPUT!$I$1="","",IF(C3775&lt;(INT(INPUT!$I$1)-INPUT!$I$2),"Off Meds",IF(C3775&lt;=(INT(INPUT!$I$1)+INPUT!$I$2),"Washout","On Meds"))))</f>
        <v/>
      </c>
      <c r="F3775">
        <f>IF(B3775="","",1.509*(LN(B3775)^1.084-5.381))</f>
        <v/>
      </c>
      <c r="G3775">
        <f>IF(F3775="","",IF(F3775&lt;0,10*F3775^2,0))</f>
        <v/>
      </c>
      <c r="H3775">
        <f>IF(F3775="","",IF(F3775&gt;0,10*F3775^2,0))</f>
        <v/>
      </c>
    </row>
    <row r="3776">
      <c r="A3776">
        <f>Input!A3776</f>
        <v/>
      </c>
      <c r="B3776">
        <f>IF(ISNUMBER(Input!B3776),IF(AND(Input!B3776&gt;=20,Input!B3776&lt;=700),Input!B3776,""),"")</f>
        <v/>
      </c>
      <c r="C3776">
        <f>IF(B3776="","",INT(A3776))</f>
        <v/>
      </c>
      <c r="D3776">
        <f>IF(B3776="","",HOUR(A3776))</f>
        <v/>
      </c>
      <c r="E3776">
        <f>IF(B3776="","",IF(INPUT!$I$1="","",IF(C3776&lt;(INT(INPUT!$I$1)-INPUT!$I$2),"Off Meds",IF(C3776&lt;=(INT(INPUT!$I$1)+INPUT!$I$2),"Washout","On Meds"))))</f>
        <v/>
      </c>
      <c r="F3776">
        <f>IF(B3776="","",1.509*(LN(B3776)^1.084-5.381))</f>
        <v/>
      </c>
      <c r="G3776">
        <f>IF(F3776="","",IF(F3776&lt;0,10*F3776^2,0))</f>
        <v/>
      </c>
      <c r="H3776">
        <f>IF(F3776="","",IF(F3776&gt;0,10*F3776^2,0))</f>
        <v/>
      </c>
    </row>
    <row r="3777">
      <c r="A3777">
        <f>Input!A3777</f>
        <v/>
      </c>
      <c r="B3777">
        <f>IF(ISNUMBER(Input!B3777),IF(AND(Input!B3777&gt;=20,Input!B3777&lt;=700),Input!B3777,""),"")</f>
        <v/>
      </c>
      <c r="C3777">
        <f>IF(B3777="","",INT(A3777))</f>
        <v/>
      </c>
      <c r="D3777">
        <f>IF(B3777="","",HOUR(A3777))</f>
        <v/>
      </c>
      <c r="E3777">
        <f>IF(B3777="","",IF(INPUT!$I$1="","",IF(C3777&lt;(INT(INPUT!$I$1)-INPUT!$I$2),"Off Meds",IF(C3777&lt;=(INT(INPUT!$I$1)+INPUT!$I$2),"Washout","On Meds"))))</f>
        <v/>
      </c>
      <c r="F3777">
        <f>IF(B3777="","",1.509*(LN(B3777)^1.084-5.381))</f>
        <v/>
      </c>
      <c r="G3777">
        <f>IF(F3777="","",IF(F3777&lt;0,10*F3777^2,0))</f>
        <v/>
      </c>
      <c r="H3777">
        <f>IF(F3777="","",IF(F3777&gt;0,10*F3777^2,0))</f>
        <v/>
      </c>
    </row>
    <row r="3778">
      <c r="A3778">
        <f>Input!A3778</f>
        <v/>
      </c>
      <c r="B3778">
        <f>IF(ISNUMBER(Input!B3778),IF(AND(Input!B3778&gt;=20,Input!B3778&lt;=700),Input!B3778,""),"")</f>
        <v/>
      </c>
      <c r="C3778">
        <f>IF(B3778="","",INT(A3778))</f>
        <v/>
      </c>
      <c r="D3778">
        <f>IF(B3778="","",HOUR(A3778))</f>
        <v/>
      </c>
      <c r="E3778">
        <f>IF(B3778="","",IF(INPUT!$I$1="","",IF(C3778&lt;(INT(INPUT!$I$1)-INPUT!$I$2),"Off Meds",IF(C3778&lt;=(INT(INPUT!$I$1)+INPUT!$I$2),"Washout","On Meds"))))</f>
        <v/>
      </c>
      <c r="F3778">
        <f>IF(B3778="","",1.509*(LN(B3778)^1.084-5.381))</f>
        <v/>
      </c>
      <c r="G3778">
        <f>IF(F3778="","",IF(F3778&lt;0,10*F3778^2,0))</f>
        <v/>
      </c>
      <c r="H3778">
        <f>IF(F3778="","",IF(F3778&gt;0,10*F3778^2,0))</f>
        <v/>
      </c>
    </row>
    <row r="3779">
      <c r="A3779">
        <f>Input!A3779</f>
        <v/>
      </c>
      <c r="B3779">
        <f>IF(ISNUMBER(Input!B3779),IF(AND(Input!B3779&gt;=20,Input!B3779&lt;=700),Input!B3779,""),"")</f>
        <v/>
      </c>
      <c r="C3779">
        <f>IF(B3779="","",INT(A3779))</f>
        <v/>
      </c>
      <c r="D3779">
        <f>IF(B3779="","",HOUR(A3779))</f>
        <v/>
      </c>
      <c r="E3779">
        <f>IF(B3779="","",IF(INPUT!$I$1="","",IF(C3779&lt;(INT(INPUT!$I$1)-INPUT!$I$2),"Off Meds",IF(C3779&lt;=(INT(INPUT!$I$1)+INPUT!$I$2),"Washout","On Meds"))))</f>
        <v/>
      </c>
      <c r="F3779">
        <f>IF(B3779="","",1.509*(LN(B3779)^1.084-5.381))</f>
        <v/>
      </c>
      <c r="G3779">
        <f>IF(F3779="","",IF(F3779&lt;0,10*F3779^2,0))</f>
        <v/>
      </c>
      <c r="H3779">
        <f>IF(F3779="","",IF(F3779&gt;0,10*F3779^2,0))</f>
        <v/>
      </c>
    </row>
    <row r="3780">
      <c r="A3780">
        <f>Input!A3780</f>
        <v/>
      </c>
      <c r="B3780">
        <f>IF(ISNUMBER(Input!B3780),IF(AND(Input!B3780&gt;=20,Input!B3780&lt;=700),Input!B3780,""),"")</f>
        <v/>
      </c>
      <c r="C3780">
        <f>IF(B3780="","",INT(A3780))</f>
        <v/>
      </c>
      <c r="D3780">
        <f>IF(B3780="","",HOUR(A3780))</f>
        <v/>
      </c>
      <c r="E3780">
        <f>IF(B3780="","",IF(INPUT!$I$1="","",IF(C3780&lt;(INT(INPUT!$I$1)-INPUT!$I$2),"Off Meds",IF(C3780&lt;=(INT(INPUT!$I$1)+INPUT!$I$2),"Washout","On Meds"))))</f>
        <v/>
      </c>
      <c r="F3780">
        <f>IF(B3780="","",1.509*(LN(B3780)^1.084-5.381))</f>
        <v/>
      </c>
      <c r="G3780">
        <f>IF(F3780="","",IF(F3780&lt;0,10*F3780^2,0))</f>
        <v/>
      </c>
      <c r="H3780">
        <f>IF(F3780="","",IF(F3780&gt;0,10*F3780^2,0))</f>
        <v/>
      </c>
    </row>
    <row r="3781">
      <c r="A3781">
        <f>Input!A3781</f>
        <v/>
      </c>
      <c r="B3781">
        <f>IF(ISNUMBER(Input!B3781),IF(AND(Input!B3781&gt;=20,Input!B3781&lt;=700),Input!B3781,""),"")</f>
        <v/>
      </c>
      <c r="C3781">
        <f>IF(B3781="","",INT(A3781))</f>
        <v/>
      </c>
      <c r="D3781">
        <f>IF(B3781="","",HOUR(A3781))</f>
        <v/>
      </c>
      <c r="E3781">
        <f>IF(B3781="","",IF(INPUT!$I$1="","",IF(C3781&lt;(INT(INPUT!$I$1)-INPUT!$I$2),"Off Meds",IF(C3781&lt;=(INT(INPUT!$I$1)+INPUT!$I$2),"Washout","On Meds"))))</f>
        <v/>
      </c>
      <c r="F3781">
        <f>IF(B3781="","",1.509*(LN(B3781)^1.084-5.381))</f>
        <v/>
      </c>
      <c r="G3781">
        <f>IF(F3781="","",IF(F3781&lt;0,10*F3781^2,0))</f>
        <v/>
      </c>
      <c r="H3781">
        <f>IF(F3781="","",IF(F3781&gt;0,10*F3781^2,0))</f>
        <v/>
      </c>
    </row>
    <row r="3782">
      <c r="A3782">
        <f>Input!A3782</f>
        <v/>
      </c>
      <c r="B3782">
        <f>IF(ISNUMBER(Input!B3782),IF(AND(Input!B3782&gt;=20,Input!B3782&lt;=700),Input!B3782,""),"")</f>
        <v/>
      </c>
      <c r="C3782">
        <f>IF(B3782="","",INT(A3782))</f>
        <v/>
      </c>
      <c r="D3782">
        <f>IF(B3782="","",HOUR(A3782))</f>
        <v/>
      </c>
      <c r="E3782">
        <f>IF(B3782="","",IF(INPUT!$I$1="","",IF(C3782&lt;(INT(INPUT!$I$1)-INPUT!$I$2),"Off Meds",IF(C3782&lt;=(INT(INPUT!$I$1)+INPUT!$I$2),"Washout","On Meds"))))</f>
        <v/>
      </c>
      <c r="F3782">
        <f>IF(B3782="","",1.509*(LN(B3782)^1.084-5.381))</f>
        <v/>
      </c>
      <c r="G3782">
        <f>IF(F3782="","",IF(F3782&lt;0,10*F3782^2,0))</f>
        <v/>
      </c>
      <c r="H3782">
        <f>IF(F3782="","",IF(F3782&gt;0,10*F3782^2,0))</f>
        <v/>
      </c>
    </row>
    <row r="3783">
      <c r="A3783">
        <f>Input!A3783</f>
        <v/>
      </c>
      <c r="B3783">
        <f>IF(ISNUMBER(Input!B3783),IF(AND(Input!B3783&gt;=20,Input!B3783&lt;=700),Input!B3783,""),"")</f>
        <v/>
      </c>
      <c r="C3783">
        <f>IF(B3783="","",INT(A3783))</f>
        <v/>
      </c>
      <c r="D3783">
        <f>IF(B3783="","",HOUR(A3783))</f>
        <v/>
      </c>
      <c r="E3783">
        <f>IF(B3783="","",IF(INPUT!$I$1="","",IF(C3783&lt;(INT(INPUT!$I$1)-INPUT!$I$2),"Off Meds",IF(C3783&lt;=(INT(INPUT!$I$1)+INPUT!$I$2),"Washout","On Meds"))))</f>
        <v/>
      </c>
      <c r="F3783">
        <f>IF(B3783="","",1.509*(LN(B3783)^1.084-5.381))</f>
        <v/>
      </c>
      <c r="G3783">
        <f>IF(F3783="","",IF(F3783&lt;0,10*F3783^2,0))</f>
        <v/>
      </c>
      <c r="H3783">
        <f>IF(F3783="","",IF(F3783&gt;0,10*F3783^2,0))</f>
        <v/>
      </c>
    </row>
    <row r="3784">
      <c r="A3784">
        <f>Input!A3784</f>
        <v/>
      </c>
      <c r="B3784">
        <f>IF(ISNUMBER(Input!B3784),IF(AND(Input!B3784&gt;=20,Input!B3784&lt;=700),Input!B3784,""),"")</f>
        <v/>
      </c>
      <c r="C3784">
        <f>IF(B3784="","",INT(A3784))</f>
        <v/>
      </c>
      <c r="D3784">
        <f>IF(B3784="","",HOUR(A3784))</f>
        <v/>
      </c>
      <c r="E3784">
        <f>IF(B3784="","",IF(INPUT!$I$1="","",IF(C3784&lt;(INT(INPUT!$I$1)-INPUT!$I$2),"Off Meds",IF(C3784&lt;=(INT(INPUT!$I$1)+INPUT!$I$2),"Washout","On Meds"))))</f>
        <v/>
      </c>
      <c r="F3784">
        <f>IF(B3784="","",1.509*(LN(B3784)^1.084-5.381))</f>
        <v/>
      </c>
      <c r="G3784">
        <f>IF(F3784="","",IF(F3784&lt;0,10*F3784^2,0))</f>
        <v/>
      </c>
      <c r="H3784">
        <f>IF(F3784="","",IF(F3784&gt;0,10*F3784^2,0))</f>
        <v/>
      </c>
    </row>
    <row r="3785">
      <c r="A3785">
        <f>Input!A3785</f>
        <v/>
      </c>
      <c r="B3785">
        <f>IF(ISNUMBER(Input!B3785),IF(AND(Input!B3785&gt;=20,Input!B3785&lt;=700),Input!B3785,""),"")</f>
        <v/>
      </c>
      <c r="C3785">
        <f>IF(B3785="","",INT(A3785))</f>
        <v/>
      </c>
      <c r="D3785">
        <f>IF(B3785="","",HOUR(A3785))</f>
        <v/>
      </c>
      <c r="E3785">
        <f>IF(B3785="","",IF(INPUT!$I$1="","",IF(C3785&lt;(INT(INPUT!$I$1)-INPUT!$I$2),"Off Meds",IF(C3785&lt;=(INT(INPUT!$I$1)+INPUT!$I$2),"Washout","On Meds"))))</f>
        <v/>
      </c>
      <c r="F3785">
        <f>IF(B3785="","",1.509*(LN(B3785)^1.084-5.381))</f>
        <v/>
      </c>
      <c r="G3785">
        <f>IF(F3785="","",IF(F3785&lt;0,10*F3785^2,0))</f>
        <v/>
      </c>
      <c r="H3785">
        <f>IF(F3785="","",IF(F3785&gt;0,10*F3785^2,0))</f>
        <v/>
      </c>
    </row>
    <row r="3786">
      <c r="A3786">
        <f>Input!A3786</f>
        <v/>
      </c>
      <c r="B3786">
        <f>IF(ISNUMBER(Input!B3786),IF(AND(Input!B3786&gt;=20,Input!B3786&lt;=700),Input!B3786,""),"")</f>
        <v/>
      </c>
      <c r="C3786">
        <f>IF(B3786="","",INT(A3786))</f>
        <v/>
      </c>
      <c r="D3786">
        <f>IF(B3786="","",HOUR(A3786))</f>
        <v/>
      </c>
      <c r="E3786">
        <f>IF(B3786="","",IF(INPUT!$I$1="","",IF(C3786&lt;(INT(INPUT!$I$1)-INPUT!$I$2),"Off Meds",IF(C3786&lt;=(INT(INPUT!$I$1)+INPUT!$I$2),"Washout","On Meds"))))</f>
        <v/>
      </c>
      <c r="F3786">
        <f>IF(B3786="","",1.509*(LN(B3786)^1.084-5.381))</f>
        <v/>
      </c>
      <c r="G3786">
        <f>IF(F3786="","",IF(F3786&lt;0,10*F3786^2,0))</f>
        <v/>
      </c>
      <c r="H3786">
        <f>IF(F3786="","",IF(F3786&gt;0,10*F3786^2,0))</f>
        <v/>
      </c>
    </row>
    <row r="3787">
      <c r="A3787">
        <f>Input!A3787</f>
        <v/>
      </c>
      <c r="B3787">
        <f>IF(ISNUMBER(Input!B3787),IF(AND(Input!B3787&gt;=20,Input!B3787&lt;=700),Input!B3787,""),"")</f>
        <v/>
      </c>
      <c r="C3787">
        <f>IF(B3787="","",INT(A3787))</f>
        <v/>
      </c>
      <c r="D3787">
        <f>IF(B3787="","",HOUR(A3787))</f>
        <v/>
      </c>
      <c r="E3787">
        <f>IF(B3787="","",IF(INPUT!$I$1="","",IF(C3787&lt;(INT(INPUT!$I$1)-INPUT!$I$2),"Off Meds",IF(C3787&lt;=(INT(INPUT!$I$1)+INPUT!$I$2),"Washout","On Meds"))))</f>
        <v/>
      </c>
      <c r="F3787">
        <f>IF(B3787="","",1.509*(LN(B3787)^1.084-5.381))</f>
        <v/>
      </c>
      <c r="G3787">
        <f>IF(F3787="","",IF(F3787&lt;0,10*F3787^2,0))</f>
        <v/>
      </c>
      <c r="H3787">
        <f>IF(F3787="","",IF(F3787&gt;0,10*F3787^2,0))</f>
        <v/>
      </c>
    </row>
    <row r="3788">
      <c r="A3788">
        <f>Input!A3788</f>
        <v/>
      </c>
      <c r="B3788">
        <f>IF(ISNUMBER(Input!B3788),IF(AND(Input!B3788&gt;=20,Input!B3788&lt;=700),Input!B3788,""),"")</f>
        <v/>
      </c>
      <c r="C3788">
        <f>IF(B3788="","",INT(A3788))</f>
        <v/>
      </c>
      <c r="D3788">
        <f>IF(B3788="","",HOUR(A3788))</f>
        <v/>
      </c>
      <c r="E3788">
        <f>IF(B3788="","",IF(INPUT!$I$1="","",IF(C3788&lt;(INT(INPUT!$I$1)-INPUT!$I$2),"Off Meds",IF(C3788&lt;=(INT(INPUT!$I$1)+INPUT!$I$2),"Washout","On Meds"))))</f>
        <v/>
      </c>
      <c r="F3788">
        <f>IF(B3788="","",1.509*(LN(B3788)^1.084-5.381))</f>
        <v/>
      </c>
      <c r="G3788">
        <f>IF(F3788="","",IF(F3788&lt;0,10*F3788^2,0))</f>
        <v/>
      </c>
      <c r="H3788">
        <f>IF(F3788="","",IF(F3788&gt;0,10*F3788^2,0))</f>
        <v/>
      </c>
    </row>
    <row r="3789">
      <c r="A3789">
        <f>Input!A3789</f>
        <v/>
      </c>
      <c r="B3789">
        <f>IF(ISNUMBER(Input!B3789),IF(AND(Input!B3789&gt;=20,Input!B3789&lt;=700),Input!B3789,""),"")</f>
        <v/>
      </c>
      <c r="C3789">
        <f>IF(B3789="","",INT(A3789))</f>
        <v/>
      </c>
      <c r="D3789">
        <f>IF(B3789="","",HOUR(A3789))</f>
        <v/>
      </c>
      <c r="E3789">
        <f>IF(B3789="","",IF(INPUT!$I$1="","",IF(C3789&lt;(INT(INPUT!$I$1)-INPUT!$I$2),"Off Meds",IF(C3789&lt;=(INT(INPUT!$I$1)+INPUT!$I$2),"Washout","On Meds"))))</f>
        <v/>
      </c>
      <c r="F3789">
        <f>IF(B3789="","",1.509*(LN(B3789)^1.084-5.381))</f>
        <v/>
      </c>
      <c r="G3789">
        <f>IF(F3789="","",IF(F3789&lt;0,10*F3789^2,0))</f>
        <v/>
      </c>
      <c r="H3789">
        <f>IF(F3789="","",IF(F3789&gt;0,10*F3789^2,0))</f>
        <v/>
      </c>
    </row>
    <row r="3790">
      <c r="A3790">
        <f>Input!A3790</f>
        <v/>
      </c>
      <c r="B3790">
        <f>IF(ISNUMBER(Input!B3790),IF(AND(Input!B3790&gt;=20,Input!B3790&lt;=700),Input!B3790,""),"")</f>
        <v/>
      </c>
      <c r="C3790">
        <f>IF(B3790="","",INT(A3790))</f>
        <v/>
      </c>
      <c r="D3790">
        <f>IF(B3790="","",HOUR(A3790))</f>
        <v/>
      </c>
      <c r="E3790">
        <f>IF(B3790="","",IF(INPUT!$I$1="","",IF(C3790&lt;(INT(INPUT!$I$1)-INPUT!$I$2),"Off Meds",IF(C3790&lt;=(INT(INPUT!$I$1)+INPUT!$I$2),"Washout","On Meds"))))</f>
        <v/>
      </c>
      <c r="F3790">
        <f>IF(B3790="","",1.509*(LN(B3790)^1.084-5.381))</f>
        <v/>
      </c>
      <c r="G3790">
        <f>IF(F3790="","",IF(F3790&lt;0,10*F3790^2,0))</f>
        <v/>
      </c>
      <c r="H3790">
        <f>IF(F3790="","",IF(F3790&gt;0,10*F3790^2,0))</f>
        <v/>
      </c>
    </row>
    <row r="3791">
      <c r="A3791">
        <f>Input!A3791</f>
        <v/>
      </c>
      <c r="B3791">
        <f>IF(ISNUMBER(Input!B3791),IF(AND(Input!B3791&gt;=20,Input!B3791&lt;=700),Input!B3791,""),"")</f>
        <v/>
      </c>
      <c r="C3791">
        <f>IF(B3791="","",INT(A3791))</f>
        <v/>
      </c>
      <c r="D3791">
        <f>IF(B3791="","",HOUR(A3791))</f>
        <v/>
      </c>
      <c r="E3791">
        <f>IF(B3791="","",IF(INPUT!$I$1="","",IF(C3791&lt;(INT(INPUT!$I$1)-INPUT!$I$2),"Off Meds",IF(C3791&lt;=(INT(INPUT!$I$1)+INPUT!$I$2),"Washout","On Meds"))))</f>
        <v/>
      </c>
      <c r="F3791">
        <f>IF(B3791="","",1.509*(LN(B3791)^1.084-5.381))</f>
        <v/>
      </c>
      <c r="G3791">
        <f>IF(F3791="","",IF(F3791&lt;0,10*F3791^2,0))</f>
        <v/>
      </c>
      <c r="H3791">
        <f>IF(F3791="","",IF(F3791&gt;0,10*F3791^2,0))</f>
        <v/>
      </c>
    </row>
    <row r="3792">
      <c r="A3792">
        <f>Input!A3792</f>
        <v/>
      </c>
      <c r="B3792">
        <f>IF(ISNUMBER(Input!B3792),IF(AND(Input!B3792&gt;=20,Input!B3792&lt;=700),Input!B3792,""),"")</f>
        <v/>
      </c>
      <c r="C3792">
        <f>IF(B3792="","",INT(A3792))</f>
        <v/>
      </c>
      <c r="D3792">
        <f>IF(B3792="","",HOUR(A3792))</f>
        <v/>
      </c>
      <c r="E3792">
        <f>IF(B3792="","",IF(INPUT!$I$1="","",IF(C3792&lt;(INT(INPUT!$I$1)-INPUT!$I$2),"Off Meds",IF(C3792&lt;=(INT(INPUT!$I$1)+INPUT!$I$2),"Washout","On Meds"))))</f>
        <v/>
      </c>
      <c r="F3792">
        <f>IF(B3792="","",1.509*(LN(B3792)^1.084-5.381))</f>
        <v/>
      </c>
      <c r="G3792">
        <f>IF(F3792="","",IF(F3792&lt;0,10*F3792^2,0))</f>
        <v/>
      </c>
      <c r="H3792">
        <f>IF(F3792="","",IF(F3792&gt;0,10*F3792^2,0))</f>
        <v/>
      </c>
    </row>
    <row r="3793">
      <c r="A3793">
        <f>Input!A3793</f>
        <v/>
      </c>
      <c r="B3793">
        <f>IF(ISNUMBER(Input!B3793),IF(AND(Input!B3793&gt;=20,Input!B3793&lt;=700),Input!B3793,""),"")</f>
        <v/>
      </c>
      <c r="C3793">
        <f>IF(B3793="","",INT(A3793))</f>
        <v/>
      </c>
      <c r="D3793">
        <f>IF(B3793="","",HOUR(A3793))</f>
        <v/>
      </c>
      <c r="E3793">
        <f>IF(B3793="","",IF(INPUT!$I$1="","",IF(C3793&lt;(INT(INPUT!$I$1)-INPUT!$I$2),"Off Meds",IF(C3793&lt;=(INT(INPUT!$I$1)+INPUT!$I$2),"Washout","On Meds"))))</f>
        <v/>
      </c>
      <c r="F3793">
        <f>IF(B3793="","",1.509*(LN(B3793)^1.084-5.381))</f>
        <v/>
      </c>
      <c r="G3793">
        <f>IF(F3793="","",IF(F3793&lt;0,10*F3793^2,0))</f>
        <v/>
      </c>
      <c r="H3793">
        <f>IF(F3793="","",IF(F3793&gt;0,10*F3793^2,0))</f>
        <v/>
      </c>
    </row>
    <row r="3794">
      <c r="A3794">
        <f>Input!A3794</f>
        <v/>
      </c>
      <c r="B3794">
        <f>IF(ISNUMBER(Input!B3794),IF(AND(Input!B3794&gt;=20,Input!B3794&lt;=700),Input!B3794,""),"")</f>
        <v/>
      </c>
      <c r="C3794">
        <f>IF(B3794="","",INT(A3794))</f>
        <v/>
      </c>
      <c r="D3794">
        <f>IF(B3794="","",HOUR(A3794))</f>
        <v/>
      </c>
      <c r="E3794">
        <f>IF(B3794="","",IF(INPUT!$I$1="","",IF(C3794&lt;(INT(INPUT!$I$1)-INPUT!$I$2),"Off Meds",IF(C3794&lt;=(INT(INPUT!$I$1)+INPUT!$I$2),"Washout","On Meds"))))</f>
        <v/>
      </c>
      <c r="F3794">
        <f>IF(B3794="","",1.509*(LN(B3794)^1.084-5.381))</f>
        <v/>
      </c>
      <c r="G3794">
        <f>IF(F3794="","",IF(F3794&lt;0,10*F3794^2,0))</f>
        <v/>
      </c>
      <c r="H3794">
        <f>IF(F3794="","",IF(F3794&gt;0,10*F3794^2,0))</f>
        <v/>
      </c>
    </row>
    <row r="3795">
      <c r="A3795">
        <f>Input!A3795</f>
        <v/>
      </c>
      <c r="B3795">
        <f>IF(ISNUMBER(Input!B3795),IF(AND(Input!B3795&gt;=20,Input!B3795&lt;=700),Input!B3795,""),"")</f>
        <v/>
      </c>
      <c r="C3795">
        <f>IF(B3795="","",INT(A3795))</f>
        <v/>
      </c>
      <c r="D3795">
        <f>IF(B3795="","",HOUR(A3795))</f>
        <v/>
      </c>
      <c r="E3795">
        <f>IF(B3795="","",IF(INPUT!$I$1="","",IF(C3795&lt;(INT(INPUT!$I$1)-INPUT!$I$2),"Off Meds",IF(C3795&lt;=(INT(INPUT!$I$1)+INPUT!$I$2),"Washout","On Meds"))))</f>
        <v/>
      </c>
      <c r="F3795">
        <f>IF(B3795="","",1.509*(LN(B3795)^1.084-5.381))</f>
        <v/>
      </c>
      <c r="G3795">
        <f>IF(F3795="","",IF(F3795&lt;0,10*F3795^2,0))</f>
        <v/>
      </c>
      <c r="H3795">
        <f>IF(F3795="","",IF(F3795&gt;0,10*F3795^2,0))</f>
        <v/>
      </c>
    </row>
    <row r="3796">
      <c r="A3796">
        <f>Input!A3796</f>
        <v/>
      </c>
      <c r="B3796">
        <f>IF(ISNUMBER(Input!B3796),IF(AND(Input!B3796&gt;=20,Input!B3796&lt;=700),Input!B3796,""),"")</f>
        <v/>
      </c>
      <c r="C3796">
        <f>IF(B3796="","",INT(A3796))</f>
        <v/>
      </c>
      <c r="D3796">
        <f>IF(B3796="","",HOUR(A3796))</f>
        <v/>
      </c>
      <c r="E3796">
        <f>IF(B3796="","",IF(INPUT!$I$1="","",IF(C3796&lt;(INT(INPUT!$I$1)-INPUT!$I$2),"Off Meds",IF(C3796&lt;=(INT(INPUT!$I$1)+INPUT!$I$2),"Washout","On Meds"))))</f>
        <v/>
      </c>
      <c r="F3796">
        <f>IF(B3796="","",1.509*(LN(B3796)^1.084-5.381))</f>
        <v/>
      </c>
      <c r="G3796">
        <f>IF(F3796="","",IF(F3796&lt;0,10*F3796^2,0))</f>
        <v/>
      </c>
      <c r="H3796">
        <f>IF(F3796="","",IF(F3796&gt;0,10*F3796^2,0))</f>
        <v/>
      </c>
    </row>
    <row r="3797">
      <c r="A3797">
        <f>Input!A3797</f>
        <v/>
      </c>
      <c r="B3797">
        <f>IF(ISNUMBER(Input!B3797),IF(AND(Input!B3797&gt;=20,Input!B3797&lt;=700),Input!B3797,""),"")</f>
        <v/>
      </c>
      <c r="C3797">
        <f>IF(B3797="","",INT(A3797))</f>
        <v/>
      </c>
      <c r="D3797">
        <f>IF(B3797="","",HOUR(A3797))</f>
        <v/>
      </c>
      <c r="E3797">
        <f>IF(B3797="","",IF(INPUT!$I$1="","",IF(C3797&lt;(INT(INPUT!$I$1)-INPUT!$I$2),"Off Meds",IF(C3797&lt;=(INT(INPUT!$I$1)+INPUT!$I$2),"Washout","On Meds"))))</f>
        <v/>
      </c>
      <c r="F3797">
        <f>IF(B3797="","",1.509*(LN(B3797)^1.084-5.381))</f>
        <v/>
      </c>
      <c r="G3797">
        <f>IF(F3797="","",IF(F3797&lt;0,10*F3797^2,0))</f>
        <v/>
      </c>
      <c r="H3797">
        <f>IF(F3797="","",IF(F3797&gt;0,10*F3797^2,0))</f>
        <v/>
      </c>
    </row>
    <row r="3798">
      <c r="A3798">
        <f>Input!A3798</f>
        <v/>
      </c>
      <c r="B3798">
        <f>IF(ISNUMBER(Input!B3798),IF(AND(Input!B3798&gt;=20,Input!B3798&lt;=700),Input!B3798,""),"")</f>
        <v/>
      </c>
      <c r="C3798">
        <f>IF(B3798="","",INT(A3798))</f>
        <v/>
      </c>
      <c r="D3798">
        <f>IF(B3798="","",HOUR(A3798))</f>
        <v/>
      </c>
      <c r="E3798">
        <f>IF(B3798="","",IF(INPUT!$I$1="","",IF(C3798&lt;(INT(INPUT!$I$1)-INPUT!$I$2),"Off Meds",IF(C3798&lt;=(INT(INPUT!$I$1)+INPUT!$I$2),"Washout","On Meds"))))</f>
        <v/>
      </c>
      <c r="F3798">
        <f>IF(B3798="","",1.509*(LN(B3798)^1.084-5.381))</f>
        <v/>
      </c>
      <c r="G3798">
        <f>IF(F3798="","",IF(F3798&lt;0,10*F3798^2,0))</f>
        <v/>
      </c>
      <c r="H3798">
        <f>IF(F3798="","",IF(F3798&gt;0,10*F3798^2,0))</f>
        <v/>
      </c>
    </row>
    <row r="3799">
      <c r="A3799">
        <f>Input!A3799</f>
        <v/>
      </c>
      <c r="B3799">
        <f>IF(ISNUMBER(Input!B3799),IF(AND(Input!B3799&gt;=20,Input!B3799&lt;=700),Input!B3799,""),"")</f>
        <v/>
      </c>
      <c r="C3799">
        <f>IF(B3799="","",INT(A3799))</f>
        <v/>
      </c>
      <c r="D3799">
        <f>IF(B3799="","",HOUR(A3799))</f>
        <v/>
      </c>
      <c r="E3799">
        <f>IF(B3799="","",IF(INPUT!$I$1="","",IF(C3799&lt;(INT(INPUT!$I$1)-INPUT!$I$2),"Off Meds",IF(C3799&lt;=(INT(INPUT!$I$1)+INPUT!$I$2),"Washout","On Meds"))))</f>
        <v/>
      </c>
      <c r="F3799">
        <f>IF(B3799="","",1.509*(LN(B3799)^1.084-5.381))</f>
        <v/>
      </c>
      <c r="G3799">
        <f>IF(F3799="","",IF(F3799&lt;0,10*F3799^2,0))</f>
        <v/>
      </c>
      <c r="H3799">
        <f>IF(F3799="","",IF(F3799&gt;0,10*F3799^2,0))</f>
        <v/>
      </c>
    </row>
    <row r="3800">
      <c r="A3800">
        <f>Input!A3800</f>
        <v/>
      </c>
      <c r="B3800">
        <f>IF(ISNUMBER(Input!B3800),IF(AND(Input!B3800&gt;=20,Input!B3800&lt;=700),Input!B3800,""),"")</f>
        <v/>
      </c>
      <c r="C3800">
        <f>IF(B3800="","",INT(A3800))</f>
        <v/>
      </c>
      <c r="D3800">
        <f>IF(B3800="","",HOUR(A3800))</f>
        <v/>
      </c>
      <c r="E3800">
        <f>IF(B3800="","",IF(INPUT!$I$1="","",IF(C3800&lt;(INT(INPUT!$I$1)-INPUT!$I$2),"Off Meds",IF(C3800&lt;=(INT(INPUT!$I$1)+INPUT!$I$2),"Washout","On Meds"))))</f>
        <v/>
      </c>
      <c r="F3800">
        <f>IF(B3800="","",1.509*(LN(B3800)^1.084-5.381))</f>
        <v/>
      </c>
      <c r="G3800">
        <f>IF(F3800="","",IF(F3800&lt;0,10*F3800^2,0))</f>
        <v/>
      </c>
      <c r="H3800">
        <f>IF(F3800="","",IF(F3800&gt;0,10*F3800^2,0))</f>
        <v/>
      </c>
    </row>
    <row r="3801">
      <c r="A3801">
        <f>Input!A3801</f>
        <v/>
      </c>
      <c r="B3801">
        <f>IF(ISNUMBER(Input!B3801),IF(AND(Input!B3801&gt;=20,Input!B3801&lt;=700),Input!B3801,""),"")</f>
        <v/>
      </c>
      <c r="C3801">
        <f>IF(B3801="","",INT(A3801))</f>
        <v/>
      </c>
      <c r="D3801">
        <f>IF(B3801="","",HOUR(A3801))</f>
        <v/>
      </c>
      <c r="E3801">
        <f>IF(B3801="","",IF(INPUT!$I$1="","",IF(C3801&lt;(INT(INPUT!$I$1)-INPUT!$I$2),"Off Meds",IF(C3801&lt;=(INT(INPUT!$I$1)+INPUT!$I$2),"Washout","On Meds"))))</f>
        <v/>
      </c>
      <c r="F3801">
        <f>IF(B3801="","",1.509*(LN(B3801)^1.084-5.381))</f>
        <v/>
      </c>
      <c r="G3801">
        <f>IF(F3801="","",IF(F3801&lt;0,10*F3801^2,0))</f>
        <v/>
      </c>
      <c r="H3801">
        <f>IF(F3801="","",IF(F3801&gt;0,10*F3801^2,0))</f>
        <v/>
      </c>
    </row>
    <row r="3802">
      <c r="A3802">
        <f>Input!A3802</f>
        <v/>
      </c>
      <c r="B3802">
        <f>IF(ISNUMBER(Input!B3802),IF(AND(Input!B3802&gt;=20,Input!B3802&lt;=700),Input!B3802,""),"")</f>
        <v/>
      </c>
      <c r="C3802">
        <f>IF(B3802="","",INT(A3802))</f>
        <v/>
      </c>
      <c r="D3802">
        <f>IF(B3802="","",HOUR(A3802))</f>
        <v/>
      </c>
      <c r="E3802">
        <f>IF(B3802="","",IF(INPUT!$I$1="","",IF(C3802&lt;(INT(INPUT!$I$1)-INPUT!$I$2),"Off Meds",IF(C3802&lt;=(INT(INPUT!$I$1)+INPUT!$I$2),"Washout","On Meds"))))</f>
        <v/>
      </c>
      <c r="F3802">
        <f>IF(B3802="","",1.509*(LN(B3802)^1.084-5.381))</f>
        <v/>
      </c>
      <c r="G3802">
        <f>IF(F3802="","",IF(F3802&lt;0,10*F3802^2,0))</f>
        <v/>
      </c>
      <c r="H3802">
        <f>IF(F3802="","",IF(F3802&gt;0,10*F3802^2,0))</f>
        <v/>
      </c>
    </row>
    <row r="3803">
      <c r="A3803">
        <f>Input!A3803</f>
        <v/>
      </c>
      <c r="B3803">
        <f>IF(ISNUMBER(Input!B3803),IF(AND(Input!B3803&gt;=20,Input!B3803&lt;=700),Input!B3803,""),"")</f>
        <v/>
      </c>
      <c r="C3803">
        <f>IF(B3803="","",INT(A3803))</f>
        <v/>
      </c>
      <c r="D3803">
        <f>IF(B3803="","",HOUR(A3803))</f>
        <v/>
      </c>
      <c r="E3803">
        <f>IF(B3803="","",IF(INPUT!$I$1="","",IF(C3803&lt;(INT(INPUT!$I$1)-INPUT!$I$2),"Off Meds",IF(C3803&lt;=(INT(INPUT!$I$1)+INPUT!$I$2),"Washout","On Meds"))))</f>
        <v/>
      </c>
      <c r="F3803">
        <f>IF(B3803="","",1.509*(LN(B3803)^1.084-5.381))</f>
        <v/>
      </c>
      <c r="G3803">
        <f>IF(F3803="","",IF(F3803&lt;0,10*F3803^2,0))</f>
        <v/>
      </c>
      <c r="H3803">
        <f>IF(F3803="","",IF(F3803&gt;0,10*F3803^2,0))</f>
        <v/>
      </c>
    </row>
    <row r="3804">
      <c r="A3804">
        <f>Input!A3804</f>
        <v/>
      </c>
      <c r="B3804">
        <f>IF(ISNUMBER(Input!B3804),IF(AND(Input!B3804&gt;=20,Input!B3804&lt;=700),Input!B3804,""),"")</f>
        <v/>
      </c>
      <c r="C3804">
        <f>IF(B3804="","",INT(A3804))</f>
        <v/>
      </c>
      <c r="D3804">
        <f>IF(B3804="","",HOUR(A3804))</f>
        <v/>
      </c>
      <c r="E3804">
        <f>IF(B3804="","",IF(INPUT!$I$1="","",IF(C3804&lt;(INT(INPUT!$I$1)-INPUT!$I$2),"Off Meds",IF(C3804&lt;=(INT(INPUT!$I$1)+INPUT!$I$2),"Washout","On Meds"))))</f>
        <v/>
      </c>
      <c r="F3804">
        <f>IF(B3804="","",1.509*(LN(B3804)^1.084-5.381))</f>
        <v/>
      </c>
      <c r="G3804">
        <f>IF(F3804="","",IF(F3804&lt;0,10*F3804^2,0))</f>
        <v/>
      </c>
      <c r="H3804">
        <f>IF(F3804="","",IF(F3804&gt;0,10*F3804^2,0))</f>
        <v/>
      </c>
    </row>
    <row r="3805">
      <c r="A3805">
        <f>Input!A3805</f>
        <v/>
      </c>
      <c r="B3805">
        <f>IF(ISNUMBER(Input!B3805),IF(AND(Input!B3805&gt;=20,Input!B3805&lt;=700),Input!B3805,""),"")</f>
        <v/>
      </c>
      <c r="C3805">
        <f>IF(B3805="","",INT(A3805))</f>
        <v/>
      </c>
      <c r="D3805">
        <f>IF(B3805="","",HOUR(A3805))</f>
        <v/>
      </c>
      <c r="E3805">
        <f>IF(B3805="","",IF(INPUT!$I$1="","",IF(C3805&lt;(INT(INPUT!$I$1)-INPUT!$I$2),"Off Meds",IF(C3805&lt;=(INT(INPUT!$I$1)+INPUT!$I$2),"Washout","On Meds"))))</f>
        <v/>
      </c>
      <c r="F3805">
        <f>IF(B3805="","",1.509*(LN(B3805)^1.084-5.381))</f>
        <v/>
      </c>
      <c r="G3805">
        <f>IF(F3805="","",IF(F3805&lt;0,10*F3805^2,0))</f>
        <v/>
      </c>
      <c r="H3805">
        <f>IF(F3805="","",IF(F3805&gt;0,10*F3805^2,0))</f>
        <v/>
      </c>
    </row>
    <row r="3806">
      <c r="A3806">
        <f>Input!A3806</f>
        <v/>
      </c>
      <c r="B3806">
        <f>IF(ISNUMBER(Input!B3806),IF(AND(Input!B3806&gt;=20,Input!B3806&lt;=700),Input!B3806,""),"")</f>
        <v/>
      </c>
      <c r="C3806">
        <f>IF(B3806="","",INT(A3806))</f>
        <v/>
      </c>
      <c r="D3806">
        <f>IF(B3806="","",HOUR(A3806))</f>
        <v/>
      </c>
      <c r="E3806">
        <f>IF(B3806="","",IF(INPUT!$I$1="","",IF(C3806&lt;(INT(INPUT!$I$1)-INPUT!$I$2),"Off Meds",IF(C3806&lt;=(INT(INPUT!$I$1)+INPUT!$I$2),"Washout","On Meds"))))</f>
        <v/>
      </c>
      <c r="F3806">
        <f>IF(B3806="","",1.509*(LN(B3806)^1.084-5.381))</f>
        <v/>
      </c>
      <c r="G3806">
        <f>IF(F3806="","",IF(F3806&lt;0,10*F3806^2,0))</f>
        <v/>
      </c>
      <c r="H3806">
        <f>IF(F3806="","",IF(F3806&gt;0,10*F3806^2,0))</f>
        <v/>
      </c>
    </row>
    <row r="3807">
      <c r="A3807">
        <f>Input!A3807</f>
        <v/>
      </c>
      <c r="B3807">
        <f>IF(ISNUMBER(Input!B3807),IF(AND(Input!B3807&gt;=20,Input!B3807&lt;=700),Input!B3807,""),"")</f>
        <v/>
      </c>
      <c r="C3807">
        <f>IF(B3807="","",INT(A3807))</f>
        <v/>
      </c>
      <c r="D3807">
        <f>IF(B3807="","",HOUR(A3807))</f>
        <v/>
      </c>
      <c r="E3807">
        <f>IF(B3807="","",IF(INPUT!$I$1="","",IF(C3807&lt;(INT(INPUT!$I$1)-INPUT!$I$2),"Off Meds",IF(C3807&lt;=(INT(INPUT!$I$1)+INPUT!$I$2),"Washout","On Meds"))))</f>
        <v/>
      </c>
      <c r="F3807">
        <f>IF(B3807="","",1.509*(LN(B3807)^1.084-5.381))</f>
        <v/>
      </c>
      <c r="G3807">
        <f>IF(F3807="","",IF(F3807&lt;0,10*F3807^2,0))</f>
        <v/>
      </c>
      <c r="H3807">
        <f>IF(F3807="","",IF(F3807&gt;0,10*F3807^2,0))</f>
        <v/>
      </c>
    </row>
    <row r="3808">
      <c r="A3808">
        <f>Input!A3808</f>
        <v/>
      </c>
      <c r="B3808">
        <f>IF(ISNUMBER(Input!B3808),IF(AND(Input!B3808&gt;=20,Input!B3808&lt;=700),Input!B3808,""),"")</f>
        <v/>
      </c>
      <c r="C3808">
        <f>IF(B3808="","",INT(A3808))</f>
        <v/>
      </c>
      <c r="D3808">
        <f>IF(B3808="","",HOUR(A3808))</f>
        <v/>
      </c>
      <c r="E3808">
        <f>IF(B3808="","",IF(INPUT!$I$1="","",IF(C3808&lt;(INT(INPUT!$I$1)-INPUT!$I$2),"Off Meds",IF(C3808&lt;=(INT(INPUT!$I$1)+INPUT!$I$2),"Washout","On Meds"))))</f>
        <v/>
      </c>
      <c r="F3808">
        <f>IF(B3808="","",1.509*(LN(B3808)^1.084-5.381))</f>
        <v/>
      </c>
      <c r="G3808">
        <f>IF(F3808="","",IF(F3808&lt;0,10*F3808^2,0))</f>
        <v/>
      </c>
      <c r="H3808">
        <f>IF(F3808="","",IF(F3808&gt;0,10*F3808^2,0))</f>
        <v/>
      </c>
    </row>
    <row r="3809">
      <c r="A3809">
        <f>Input!A3809</f>
        <v/>
      </c>
      <c r="B3809">
        <f>IF(ISNUMBER(Input!B3809),IF(AND(Input!B3809&gt;=20,Input!B3809&lt;=700),Input!B3809,""),"")</f>
        <v/>
      </c>
      <c r="C3809">
        <f>IF(B3809="","",INT(A3809))</f>
        <v/>
      </c>
      <c r="D3809">
        <f>IF(B3809="","",HOUR(A3809))</f>
        <v/>
      </c>
      <c r="E3809">
        <f>IF(B3809="","",IF(INPUT!$I$1="","",IF(C3809&lt;(INT(INPUT!$I$1)-INPUT!$I$2),"Off Meds",IF(C3809&lt;=(INT(INPUT!$I$1)+INPUT!$I$2),"Washout","On Meds"))))</f>
        <v/>
      </c>
      <c r="F3809">
        <f>IF(B3809="","",1.509*(LN(B3809)^1.084-5.381))</f>
        <v/>
      </c>
      <c r="G3809">
        <f>IF(F3809="","",IF(F3809&lt;0,10*F3809^2,0))</f>
        <v/>
      </c>
      <c r="H3809">
        <f>IF(F3809="","",IF(F3809&gt;0,10*F3809^2,0))</f>
        <v/>
      </c>
    </row>
    <row r="3810">
      <c r="A3810">
        <f>Input!A3810</f>
        <v/>
      </c>
      <c r="B3810">
        <f>IF(ISNUMBER(Input!B3810),IF(AND(Input!B3810&gt;=20,Input!B3810&lt;=700),Input!B3810,""),"")</f>
        <v/>
      </c>
      <c r="C3810">
        <f>IF(B3810="","",INT(A3810))</f>
        <v/>
      </c>
      <c r="D3810">
        <f>IF(B3810="","",HOUR(A3810))</f>
        <v/>
      </c>
      <c r="E3810">
        <f>IF(B3810="","",IF(INPUT!$I$1="","",IF(C3810&lt;(INT(INPUT!$I$1)-INPUT!$I$2),"Off Meds",IF(C3810&lt;=(INT(INPUT!$I$1)+INPUT!$I$2),"Washout","On Meds"))))</f>
        <v/>
      </c>
      <c r="F3810">
        <f>IF(B3810="","",1.509*(LN(B3810)^1.084-5.381))</f>
        <v/>
      </c>
      <c r="G3810">
        <f>IF(F3810="","",IF(F3810&lt;0,10*F3810^2,0))</f>
        <v/>
      </c>
      <c r="H3810">
        <f>IF(F3810="","",IF(F3810&gt;0,10*F3810^2,0))</f>
        <v/>
      </c>
    </row>
    <row r="3811">
      <c r="A3811">
        <f>Input!A3811</f>
        <v/>
      </c>
      <c r="B3811">
        <f>IF(ISNUMBER(Input!B3811),IF(AND(Input!B3811&gt;=20,Input!B3811&lt;=700),Input!B3811,""),"")</f>
        <v/>
      </c>
      <c r="C3811">
        <f>IF(B3811="","",INT(A3811))</f>
        <v/>
      </c>
      <c r="D3811">
        <f>IF(B3811="","",HOUR(A3811))</f>
        <v/>
      </c>
      <c r="E3811">
        <f>IF(B3811="","",IF(INPUT!$I$1="","",IF(C3811&lt;(INT(INPUT!$I$1)-INPUT!$I$2),"Off Meds",IF(C3811&lt;=(INT(INPUT!$I$1)+INPUT!$I$2),"Washout","On Meds"))))</f>
        <v/>
      </c>
      <c r="F3811">
        <f>IF(B3811="","",1.509*(LN(B3811)^1.084-5.381))</f>
        <v/>
      </c>
      <c r="G3811">
        <f>IF(F3811="","",IF(F3811&lt;0,10*F3811^2,0))</f>
        <v/>
      </c>
      <c r="H3811">
        <f>IF(F3811="","",IF(F3811&gt;0,10*F3811^2,0))</f>
        <v/>
      </c>
    </row>
    <row r="3812">
      <c r="A3812">
        <f>Input!A3812</f>
        <v/>
      </c>
      <c r="B3812">
        <f>IF(ISNUMBER(Input!B3812),IF(AND(Input!B3812&gt;=20,Input!B3812&lt;=700),Input!B3812,""),"")</f>
        <v/>
      </c>
      <c r="C3812">
        <f>IF(B3812="","",INT(A3812))</f>
        <v/>
      </c>
      <c r="D3812">
        <f>IF(B3812="","",HOUR(A3812))</f>
        <v/>
      </c>
      <c r="E3812">
        <f>IF(B3812="","",IF(INPUT!$I$1="","",IF(C3812&lt;(INT(INPUT!$I$1)-INPUT!$I$2),"Off Meds",IF(C3812&lt;=(INT(INPUT!$I$1)+INPUT!$I$2),"Washout","On Meds"))))</f>
        <v/>
      </c>
      <c r="F3812">
        <f>IF(B3812="","",1.509*(LN(B3812)^1.084-5.381))</f>
        <v/>
      </c>
      <c r="G3812">
        <f>IF(F3812="","",IF(F3812&lt;0,10*F3812^2,0))</f>
        <v/>
      </c>
      <c r="H3812">
        <f>IF(F3812="","",IF(F3812&gt;0,10*F3812^2,0))</f>
        <v/>
      </c>
    </row>
    <row r="3813">
      <c r="A3813">
        <f>Input!A3813</f>
        <v/>
      </c>
      <c r="B3813">
        <f>IF(ISNUMBER(Input!B3813),IF(AND(Input!B3813&gt;=20,Input!B3813&lt;=700),Input!B3813,""),"")</f>
        <v/>
      </c>
      <c r="C3813">
        <f>IF(B3813="","",INT(A3813))</f>
        <v/>
      </c>
      <c r="D3813">
        <f>IF(B3813="","",HOUR(A3813))</f>
        <v/>
      </c>
      <c r="E3813">
        <f>IF(B3813="","",IF(INPUT!$I$1="","",IF(C3813&lt;(INT(INPUT!$I$1)-INPUT!$I$2),"Off Meds",IF(C3813&lt;=(INT(INPUT!$I$1)+INPUT!$I$2),"Washout","On Meds"))))</f>
        <v/>
      </c>
      <c r="F3813">
        <f>IF(B3813="","",1.509*(LN(B3813)^1.084-5.381))</f>
        <v/>
      </c>
      <c r="G3813">
        <f>IF(F3813="","",IF(F3813&lt;0,10*F3813^2,0))</f>
        <v/>
      </c>
      <c r="H3813">
        <f>IF(F3813="","",IF(F3813&gt;0,10*F3813^2,0))</f>
        <v/>
      </c>
    </row>
    <row r="3814">
      <c r="A3814">
        <f>Input!A3814</f>
        <v/>
      </c>
      <c r="B3814">
        <f>IF(ISNUMBER(Input!B3814),IF(AND(Input!B3814&gt;=20,Input!B3814&lt;=700),Input!B3814,""),"")</f>
        <v/>
      </c>
      <c r="C3814">
        <f>IF(B3814="","",INT(A3814))</f>
        <v/>
      </c>
      <c r="D3814">
        <f>IF(B3814="","",HOUR(A3814))</f>
        <v/>
      </c>
      <c r="E3814">
        <f>IF(B3814="","",IF(INPUT!$I$1="","",IF(C3814&lt;(INT(INPUT!$I$1)-INPUT!$I$2),"Off Meds",IF(C3814&lt;=(INT(INPUT!$I$1)+INPUT!$I$2),"Washout","On Meds"))))</f>
        <v/>
      </c>
      <c r="F3814">
        <f>IF(B3814="","",1.509*(LN(B3814)^1.084-5.381))</f>
        <v/>
      </c>
      <c r="G3814">
        <f>IF(F3814="","",IF(F3814&lt;0,10*F3814^2,0))</f>
        <v/>
      </c>
      <c r="H3814">
        <f>IF(F3814="","",IF(F3814&gt;0,10*F3814^2,0))</f>
        <v/>
      </c>
    </row>
    <row r="3815">
      <c r="A3815">
        <f>Input!A3815</f>
        <v/>
      </c>
      <c r="B3815">
        <f>IF(ISNUMBER(Input!B3815),IF(AND(Input!B3815&gt;=20,Input!B3815&lt;=700),Input!B3815,""),"")</f>
        <v/>
      </c>
      <c r="C3815">
        <f>IF(B3815="","",INT(A3815))</f>
        <v/>
      </c>
      <c r="D3815">
        <f>IF(B3815="","",HOUR(A3815))</f>
        <v/>
      </c>
      <c r="E3815">
        <f>IF(B3815="","",IF(INPUT!$I$1="","",IF(C3815&lt;(INT(INPUT!$I$1)-INPUT!$I$2),"Off Meds",IF(C3815&lt;=(INT(INPUT!$I$1)+INPUT!$I$2),"Washout","On Meds"))))</f>
        <v/>
      </c>
      <c r="F3815">
        <f>IF(B3815="","",1.509*(LN(B3815)^1.084-5.381))</f>
        <v/>
      </c>
      <c r="G3815">
        <f>IF(F3815="","",IF(F3815&lt;0,10*F3815^2,0))</f>
        <v/>
      </c>
      <c r="H3815">
        <f>IF(F3815="","",IF(F3815&gt;0,10*F3815^2,0))</f>
        <v/>
      </c>
    </row>
    <row r="3816">
      <c r="A3816">
        <f>Input!A3816</f>
        <v/>
      </c>
      <c r="B3816">
        <f>IF(ISNUMBER(Input!B3816),IF(AND(Input!B3816&gt;=20,Input!B3816&lt;=700),Input!B3816,""),"")</f>
        <v/>
      </c>
      <c r="C3816">
        <f>IF(B3816="","",INT(A3816))</f>
        <v/>
      </c>
      <c r="D3816">
        <f>IF(B3816="","",HOUR(A3816))</f>
        <v/>
      </c>
      <c r="E3816">
        <f>IF(B3816="","",IF(INPUT!$I$1="","",IF(C3816&lt;(INT(INPUT!$I$1)-INPUT!$I$2),"Off Meds",IF(C3816&lt;=(INT(INPUT!$I$1)+INPUT!$I$2),"Washout","On Meds"))))</f>
        <v/>
      </c>
      <c r="F3816">
        <f>IF(B3816="","",1.509*(LN(B3816)^1.084-5.381))</f>
        <v/>
      </c>
      <c r="G3816">
        <f>IF(F3816="","",IF(F3816&lt;0,10*F3816^2,0))</f>
        <v/>
      </c>
      <c r="H3816">
        <f>IF(F3816="","",IF(F3816&gt;0,10*F3816^2,0))</f>
        <v/>
      </c>
    </row>
    <row r="3817">
      <c r="A3817">
        <f>Input!A3817</f>
        <v/>
      </c>
      <c r="B3817">
        <f>IF(ISNUMBER(Input!B3817),IF(AND(Input!B3817&gt;=20,Input!B3817&lt;=700),Input!B3817,""),"")</f>
        <v/>
      </c>
      <c r="C3817">
        <f>IF(B3817="","",INT(A3817))</f>
        <v/>
      </c>
      <c r="D3817">
        <f>IF(B3817="","",HOUR(A3817))</f>
        <v/>
      </c>
      <c r="E3817">
        <f>IF(B3817="","",IF(INPUT!$I$1="","",IF(C3817&lt;(INT(INPUT!$I$1)-INPUT!$I$2),"Off Meds",IF(C3817&lt;=(INT(INPUT!$I$1)+INPUT!$I$2),"Washout","On Meds"))))</f>
        <v/>
      </c>
      <c r="F3817">
        <f>IF(B3817="","",1.509*(LN(B3817)^1.084-5.381))</f>
        <v/>
      </c>
      <c r="G3817">
        <f>IF(F3817="","",IF(F3817&lt;0,10*F3817^2,0))</f>
        <v/>
      </c>
      <c r="H3817">
        <f>IF(F3817="","",IF(F3817&gt;0,10*F3817^2,0))</f>
        <v/>
      </c>
    </row>
    <row r="3818">
      <c r="A3818">
        <f>Input!A3818</f>
        <v/>
      </c>
      <c r="B3818">
        <f>IF(ISNUMBER(Input!B3818),IF(AND(Input!B3818&gt;=20,Input!B3818&lt;=700),Input!B3818,""),"")</f>
        <v/>
      </c>
      <c r="C3818">
        <f>IF(B3818="","",INT(A3818))</f>
        <v/>
      </c>
      <c r="D3818">
        <f>IF(B3818="","",HOUR(A3818))</f>
        <v/>
      </c>
      <c r="E3818">
        <f>IF(B3818="","",IF(INPUT!$I$1="","",IF(C3818&lt;(INT(INPUT!$I$1)-INPUT!$I$2),"Off Meds",IF(C3818&lt;=(INT(INPUT!$I$1)+INPUT!$I$2),"Washout","On Meds"))))</f>
        <v/>
      </c>
      <c r="F3818">
        <f>IF(B3818="","",1.509*(LN(B3818)^1.084-5.381))</f>
        <v/>
      </c>
      <c r="G3818">
        <f>IF(F3818="","",IF(F3818&lt;0,10*F3818^2,0))</f>
        <v/>
      </c>
      <c r="H3818">
        <f>IF(F3818="","",IF(F3818&gt;0,10*F3818^2,0))</f>
        <v/>
      </c>
    </row>
    <row r="3819">
      <c r="A3819">
        <f>Input!A3819</f>
        <v/>
      </c>
      <c r="B3819">
        <f>IF(ISNUMBER(Input!B3819),IF(AND(Input!B3819&gt;=20,Input!B3819&lt;=700),Input!B3819,""),"")</f>
        <v/>
      </c>
      <c r="C3819">
        <f>IF(B3819="","",INT(A3819))</f>
        <v/>
      </c>
      <c r="D3819">
        <f>IF(B3819="","",HOUR(A3819))</f>
        <v/>
      </c>
      <c r="E3819">
        <f>IF(B3819="","",IF(INPUT!$I$1="","",IF(C3819&lt;(INT(INPUT!$I$1)-INPUT!$I$2),"Off Meds",IF(C3819&lt;=(INT(INPUT!$I$1)+INPUT!$I$2),"Washout","On Meds"))))</f>
        <v/>
      </c>
      <c r="F3819">
        <f>IF(B3819="","",1.509*(LN(B3819)^1.084-5.381))</f>
        <v/>
      </c>
      <c r="G3819">
        <f>IF(F3819="","",IF(F3819&lt;0,10*F3819^2,0))</f>
        <v/>
      </c>
      <c r="H3819">
        <f>IF(F3819="","",IF(F3819&gt;0,10*F3819^2,0))</f>
        <v/>
      </c>
    </row>
    <row r="3820">
      <c r="A3820">
        <f>Input!A3820</f>
        <v/>
      </c>
      <c r="B3820">
        <f>IF(ISNUMBER(Input!B3820),IF(AND(Input!B3820&gt;=20,Input!B3820&lt;=700),Input!B3820,""),"")</f>
        <v/>
      </c>
      <c r="C3820">
        <f>IF(B3820="","",INT(A3820))</f>
        <v/>
      </c>
      <c r="D3820">
        <f>IF(B3820="","",HOUR(A3820))</f>
        <v/>
      </c>
      <c r="E3820">
        <f>IF(B3820="","",IF(INPUT!$I$1="","",IF(C3820&lt;(INT(INPUT!$I$1)-INPUT!$I$2),"Off Meds",IF(C3820&lt;=(INT(INPUT!$I$1)+INPUT!$I$2),"Washout","On Meds"))))</f>
        <v/>
      </c>
      <c r="F3820">
        <f>IF(B3820="","",1.509*(LN(B3820)^1.084-5.381))</f>
        <v/>
      </c>
      <c r="G3820">
        <f>IF(F3820="","",IF(F3820&lt;0,10*F3820^2,0))</f>
        <v/>
      </c>
      <c r="H3820">
        <f>IF(F3820="","",IF(F3820&gt;0,10*F3820^2,0))</f>
        <v/>
      </c>
    </row>
    <row r="3821">
      <c r="A3821">
        <f>Input!A3821</f>
        <v/>
      </c>
      <c r="B3821">
        <f>IF(ISNUMBER(Input!B3821),IF(AND(Input!B3821&gt;=20,Input!B3821&lt;=700),Input!B3821,""),"")</f>
        <v/>
      </c>
      <c r="C3821">
        <f>IF(B3821="","",INT(A3821))</f>
        <v/>
      </c>
      <c r="D3821">
        <f>IF(B3821="","",HOUR(A3821))</f>
        <v/>
      </c>
      <c r="E3821">
        <f>IF(B3821="","",IF(INPUT!$I$1="","",IF(C3821&lt;(INT(INPUT!$I$1)-INPUT!$I$2),"Off Meds",IF(C3821&lt;=(INT(INPUT!$I$1)+INPUT!$I$2),"Washout","On Meds"))))</f>
        <v/>
      </c>
      <c r="F3821">
        <f>IF(B3821="","",1.509*(LN(B3821)^1.084-5.381))</f>
        <v/>
      </c>
      <c r="G3821">
        <f>IF(F3821="","",IF(F3821&lt;0,10*F3821^2,0))</f>
        <v/>
      </c>
      <c r="H3821">
        <f>IF(F3821="","",IF(F3821&gt;0,10*F3821^2,0))</f>
        <v/>
      </c>
    </row>
    <row r="3822">
      <c r="A3822">
        <f>Input!A3822</f>
        <v/>
      </c>
      <c r="B3822">
        <f>IF(ISNUMBER(Input!B3822),IF(AND(Input!B3822&gt;=20,Input!B3822&lt;=700),Input!B3822,""),"")</f>
        <v/>
      </c>
      <c r="C3822">
        <f>IF(B3822="","",INT(A3822))</f>
        <v/>
      </c>
      <c r="D3822">
        <f>IF(B3822="","",HOUR(A3822))</f>
        <v/>
      </c>
      <c r="E3822">
        <f>IF(B3822="","",IF(INPUT!$I$1="","",IF(C3822&lt;(INT(INPUT!$I$1)-INPUT!$I$2),"Off Meds",IF(C3822&lt;=(INT(INPUT!$I$1)+INPUT!$I$2),"Washout","On Meds"))))</f>
        <v/>
      </c>
      <c r="F3822">
        <f>IF(B3822="","",1.509*(LN(B3822)^1.084-5.381))</f>
        <v/>
      </c>
      <c r="G3822">
        <f>IF(F3822="","",IF(F3822&lt;0,10*F3822^2,0))</f>
        <v/>
      </c>
      <c r="H3822">
        <f>IF(F3822="","",IF(F3822&gt;0,10*F3822^2,0))</f>
        <v/>
      </c>
    </row>
    <row r="3823">
      <c r="A3823">
        <f>Input!A3823</f>
        <v/>
      </c>
      <c r="B3823">
        <f>IF(ISNUMBER(Input!B3823),IF(AND(Input!B3823&gt;=20,Input!B3823&lt;=700),Input!B3823,""),"")</f>
        <v/>
      </c>
      <c r="C3823">
        <f>IF(B3823="","",INT(A3823))</f>
        <v/>
      </c>
      <c r="D3823">
        <f>IF(B3823="","",HOUR(A3823))</f>
        <v/>
      </c>
      <c r="E3823">
        <f>IF(B3823="","",IF(INPUT!$I$1="","",IF(C3823&lt;(INT(INPUT!$I$1)-INPUT!$I$2),"Off Meds",IF(C3823&lt;=(INT(INPUT!$I$1)+INPUT!$I$2),"Washout","On Meds"))))</f>
        <v/>
      </c>
      <c r="F3823">
        <f>IF(B3823="","",1.509*(LN(B3823)^1.084-5.381))</f>
        <v/>
      </c>
      <c r="G3823">
        <f>IF(F3823="","",IF(F3823&lt;0,10*F3823^2,0))</f>
        <v/>
      </c>
      <c r="H3823">
        <f>IF(F3823="","",IF(F3823&gt;0,10*F3823^2,0))</f>
        <v/>
      </c>
    </row>
    <row r="3824">
      <c r="A3824">
        <f>Input!A3824</f>
        <v/>
      </c>
      <c r="B3824">
        <f>IF(ISNUMBER(Input!B3824),IF(AND(Input!B3824&gt;=20,Input!B3824&lt;=700),Input!B3824,""),"")</f>
        <v/>
      </c>
      <c r="C3824">
        <f>IF(B3824="","",INT(A3824))</f>
        <v/>
      </c>
      <c r="D3824">
        <f>IF(B3824="","",HOUR(A3824))</f>
        <v/>
      </c>
      <c r="E3824">
        <f>IF(B3824="","",IF(INPUT!$I$1="","",IF(C3824&lt;(INT(INPUT!$I$1)-INPUT!$I$2),"Off Meds",IF(C3824&lt;=(INT(INPUT!$I$1)+INPUT!$I$2),"Washout","On Meds"))))</f>
        <v/>
      </c>
      <c r="F3824">
        <f>IF(B3824="","",1.509*(LN(B3824)^1.084-5.381))</f>
        <v/>
      </c>
      <c r="G3824">
        <f>IF(F3824="","",IF(F3824&lt;0,10*F3824^2,0))</f>
        <v/>
      </c>
      <c r="H3824">
        <f>IF(F3824="","",IF(F3824&gt;0,10*F3824^2,0))</f>
        <v/>
      </c>
    </row>
    <row r="3825">
      <c r="A3825">
        <f>Input!A3825</f>
        <v/>
      </c>
      <c r="B3825">
        <f>IF(ISNUMBER(Input!B3825),IF(AND(Input!B3825&gt;=20,Input!B3825&lt;=700),Input!B3825,""),"")</f>
        <v/>
      </c>
      <c r="C3825">
        <f>IF(B3825="","",INT(A3825))</f>
        <v/>
      </c>
      <c r="D3825">
        <f>IF(B3825="","",HOUR(A3825))</f>
        <v/>
      </c>
      <c r="E3825">
        <f>IF(B3825="","",IF(INPUT!$I$1="","",IF(C3825&lt;(INT(INPUT!$I$1)-INPUT!$I$2),"Off Meds",IF(C3825&lt;=(INT(INPUT!$I$1)+INPUT!$I$2),"Washout","On Meds"))))</f>
        <v/>
      </c>
      <c r="F3825">
        <f>IF(B3825="","",1.509*(LN(B3825)^1.084-5.381))</f>
        <v/>
      </c>
      <c r="G3825">
        <f>IF(F3825="","",IF(F3825&lt;0,10*F3825^2,0))</f>
        <v/>
      </c>
      <c r="H3825">
        <f>IF(F3825="","",IF(F3825&gt;0,10*F3825^2,0))</f>
        <v/>
      </c>
    </row>
    <row r="3826">
      <c r="A3826">
        <f>Input!A3826</f>
        <v/>
      </c>
      <c r="B3826">
        <f>IF(ISNUMBER(Input!B3826),IF(AND(Input!B3826&gt;=20,Input!B3826&lt;=700),Input!B3826,""),"")</f>
        <v/>
      </c>
      <c r="C3826">
        <f>IF(B3826="","",INT(A3826))</f>
        <v/>
      </c>
      <c r="D3826">
        <f>IF(B3826="","",HOUR(A3826))</f>
        <v/>
      </c>
      <c r="E3826">
        <f>IF(B3826="","",IF(INPUT!$I$1="","",IF(C3826&lt;(INT(INPUT!$I$1)-INPUT!$I$2),"Off Meds",IF(C3826&lt;=(INT(INPUT!$I$1)+INPUT!$I$2),"Washout","On Meds"))))</f>
        <v/>
      </c>
      <c r="F3826">
        <f>IF(B3826="","",1.509*(LN(B3826)^1.084-5.381))</f>
        <v/>
      </c>
      <c r="G3826">
        <f>IF(F3826="","",IF(F3826&lt;0,10*F3826^2,0))</f>
        <v/>
      </c>
      <c r="H3826">
        <f>IF(F3826="","",IF(F3826&gt;0,10*F3826^2,0))</f>
        <v/>
      </c>
    </row>
    <row r="3827">
      <c r="A3827">
        <f>Input!A3827</f>
        <v/>
      </c>
      <c r="B3827">
        <f>IF(ISNUMBER(Input!B3827),IF(AND(Input!B3827&gt;=20,Input!B3827&lt;=700),Input!B3827,""),"")</f>
        <v/>
      </c>
      <c r="C3827">
        <f>IF(B3827="","",INT(A3827))</f>
        <v/>
      </c>
      <c r="D3827">
        <f>IF(B3827="","",HOUR(A3827))</f>
        <v/>
      </c>
      <c r="E3827">
        <f>IF(B3827="","",IF(INPUT!$I$1="","",IF(C3827&lt;(INT(INPUT!$I$1)-INPUT!$I$2),"Off Meds",IF(C3827&lt;=(INT(INPUT!$I$1)+INPUT!$I$2),"Washout","On Meds"))))</f>
        <v/>
      </c>
      <c r="F3827">
        <f>IF(B3827="","",1.509*(LN(B3827)^1.084-5.381))</f>
        <v/>
      </c>
      <c r="G3827">
        <f>IF(F3827="","",IF(F3827&lt;0,10*F3827^2,0))</f>
        <v/>
      </c>
      <c r="H3827">
        <f>IF(F3827="","",IF(F3827&gt;0,10*F3827^2,0))</f>
        <v/>
      </c>
    </row>
    <row r="3828">
      <c r="A3828">
        <f>Input!A3828</f>
        <v/>
      </c>
      <c r="B3828">
        <f>IF(ISNUMBER(Input!B3828),IF(AND(Input!B3828&gt;=20,Input!B3828&lt;=700),Input!B3828,""),"")</f>
        <v/>
      </c>
      <c r="C3828">
        <f>IF(B3828="","",INT(A3828))</f>
        <v/>
      </c>
      <c r="D3828">
        <f>IF(B3828="","",HOUR(A3828))</f>
        <v/>
      </c>
      <c r="E3828">
        <f>IF(B3828="","",IF(INPUT!$I$1="","",IF(C3828&lt;(INT(INPUT!$I$1)-INPUT!$I$2),"Off Meds",IF(C3828&lt;=(INT(INPUT!$I$1)+INPUT!$I$2),"Washout","On Meds"))))</f>
        <v/>
      </c>
      <c r="F3828">
        <f>IF(B3828="","",1.509*(LN(B3828)^1.084-5.381))</f>
        <v/>
      </c>
      <c r="G3828">
        <f>IF(F3828="","",IF(F3828&lt;0,10*F3828^2,0))</f>
        <v/>
      </c>
      <c r="H3828">
        <f>IF(F3828="","",IF(F3828&gt;0,10*F3828^2,0))</f>
        <v/>
      </c>
    </row>
    <row r="3829">
      <c r="A3829">
        <f>Input!A3829</f>
        <v/>
      </c>
      <c r="B3829">
        <f>IF(ISNUMBER(Input!B3829),IF(AND(Input!B3829&gt;=20,Input!B3829&lt;=700),Input!B3829,""),"")</f>
        <v/>
      </c>
      <c r="C3829">
        <f>IF(B3829="","",INT(A3829))</f>
        <v/>
      </c>
      <c r="D3829">
        <f>IF(B3829="","",HOUR(A3829))</f>
        <v/>
      </c>
      <c r="E3829">
        <f>IF(B3829="","",IF(INPUT!$I$1="","",IF(C3829&lt;(INT(INPUT!$I$1)-INPUT!$I$2),"Off Meds",IF(C3829&lt;=(INT(INPUT!$I$1)+INPUT!$I$2),"Washout","On Meds"))))</f>
        <v/>
      </c>
      <c r="F3829">
        <f>IF(B3829="","",1.509*(LN(B3829)^1.084-5.381))</f>
        <v/>
      </c>
      <c r="G3829">
        <f>IF(F3829="","",IF(F3829&lt;0,10*F3829^2,0))</f>
        <v/>
      </c>
      <c r="H3829">
        <f>IF(F3829="","",IF(F3829&gt;0,10*F3829^2,0))</f>
        <v/>
      </c>
    </row>
    <row r="3830">
      <c r="A3830">
        <f>Input!A3830</f>
        <v/>
      </c>
      <c r="B3830">
        <f>IF(ISNUMBER(Input!B3830),IF(AND(Input!B3830&gt;=20,Input!B3830&lt;=700),Input!B3830,""),"")</f>
        <v/>
      </c>
      <c r="C3830">
        <f>IF(B3830="","",INT(A3830))</f>
        <v/>
      </c>
      <c r="D3830">
        <f>IF(B3830="","",HOUR(A3830))</f>
        <v/>
      </c>
      <c r="E3830">
        <f>IF(B3830="","",IF(INPUT!$I$1="","",IF(C3830&lt;(INT(INPUT!$I$1)-INPUT!$I$2),"Off Meds",IF(C3830&lt;=(INT(INPUT!$I$1)+INPUT!$I$2),"Washout","On Meds"))))</f>
        <v/>
      </c>
      <c r="F3830">
        <f>IF(B3830="","",1.509*(LN(B3830)^1.084-5.381))</f>
        <v/>
      </c>
      <c r="G3830">
        <f>IF(F3830="","",IF(F3830&lt;0,10*F3830^2,0))</f>
        <v/>
      </c>
      <c r="H3830">
        <f>IF(F3830="","",IF(F3830&gt;0,10*F3830^2,0))</f>
        <v/>
      </c>
    </row>
    <row r="3831">
      <c r="A3831">
        <f>Input!A3831</f>
        <v/>
      </c>
      <c r="B3831">
        <f>IF(ISNUMBER(Input!B3831),IF(AND(Input!B3831&gt;=20,Input!B3831&lt;=700),Input!B3831,""),"")</f>
        <v/>
      </c>
      <c r="C3831">
        <f>IF(B3831="","",INT(A3831))</f>
        <v/>
      </c>
      <c r="D3831">
        <f>IF(B3831="","",HOUR(A3831))</f>
        <v/>
      </c>
      <c r="E3831">
        <f>IF(B3831="","",IF(INPUT!$I$1="","",IF(C3831&lt;(INT(INPUT!$I$1)-INPUT!$I$2),"Off Meds",IF(C3831&lt;=(INT(INPUT!$I$1)+INPUT!$I$2),"Washout","On Meds"))))</f>
        <v/>
      </c>
      <c r="F3831">
        <f>IF(B3831="","",1.509*(LN(B3831)^1.084-5.381))</f>
        <v/>
      </c>
      <c r="G3831">
        <f>IF(F3831="","",IF(F3831&lt;0,10*F3831^2,0))</f>
        <v/>
      </c>
      <c r="H3831">
        <f>IF(F3831="","",IF(F3831&gt;0,10*F3831^2,0))</f>
        <v/>
      </c>
    </row>
    <row r="3832">
      <c r="A3832">
        <f>Input!A3832</f>
        <v/>
      </c>
      <c r="B3832">
        <f>IF(ISNUMBER(Input!B3832),IF(AND(Input!B3832&gt;=20,Input!B3832&lt;=700),Input!B3832,""),"")</f>
        <v/>
      </c>
      <c r="C3832">
        <f>IF(B3832="","",INT(A3832))</f>
        <v/>
      </c>
      <c r="D3832">
        <f>IF(B3832="","",HOUR(A3832))</f>
        <v/>
      </c>
      <c r="E3832">
        <f>IF(B3832="","",IF(INPUT!$I$1="","",IF(C3832&lt;(INT(INPUT!$I$1)-INPUT!$I$2),"Off Meds",IF(C3832&lt;=(INT(INPUT!$I$1)+INPUT!$I$2),"Washout","On Meds"))))</f>
        <v/>
      </c>
      <c r="F3832">
        <f>IF(B3832="","",1.509*(LN(B3832)^1.084-5.381))</f>
        <v/>
      </c>
      <c r="G3832">
        <f>IF(F3832="","",IF(F3832&lt;0,10*F3832^2,0))</f>
        <v/>
      </c>
      <c r="H3832">
        <f>IF(F3832="","",IF(F3832&gt;0,10*F3832^2,0))</f>
        <v/>
      </c>
    </row>
    <row r="3833">
      <c r="A3833">
        <f>Input!A3833</f>
        <v/>
      </c>
      <c r="B3833">
        <f>IF(ISNUMBER(Input!B3833),IF(AND(Input!B3833&gt;=20,Input!B3833&lt;=700),Input!B3833,""),"")</f>
        <v/>
      </c>
      <c r="C3833">
        <f>IF(B3833="","",INT(A3833))</f>
        <v/>
      </c>
      <c r="D3833">
        <f>IF(B3833="","",HOUR(A3833))</f>
        <v/>
      </c>
      <c r="E3833">
        <f>IF(B3833="","",IF(INPUT!$I$1="","",IF(C3833&lt;(INT(INPUT!$I$1)-INPUT!$I$2),"Off Meds",IF(C3833&lt;=(INT(INPUT!$I$1)+INPUT!$I$2),"Washout","On Meds"))))</f>
        <v/>
      </c>
      <c r="F3833">
        <f>IF(B3833="","",1.509*(LN(B3833)^1.084-5.381))</f>
        <v/>
      </c>
      <c r="G3833">
        <f>IF(F3833="","",IF(F3833&lt;0,10*F3833^2,0))</f>
        <v/>
      </c>
      <c r="H3833">
        <f>IF(F3833="","",IF(F3833&gt;0,10*F3833^2,0))</f>
        <v/>
      </c>
    </row>
    <row r="3834">
      <c r="A3834">
        <f>Input!A3834</f>
        <v/>
      </c>
      <c r="B3834">
        <f>IF(ISNUMBER(Input!B3834),IF(AND(Input!B3834&gt;=20,Input!B3834&lt;=700),Input!B3834,""),"")</f>
        <v/>
      </c>
      <c r="C3834">
        <f>IF(B3834="","",INT(A3834))</f>
        <v/>
      </c>
      <c r="D3834">
        <f>IF(B3834="","",HOUR(A3834))</f>
        <v/>
      </c>
      <c r="E3834">
        <f>IF(B3834="","",IF(INPUT!$I$1="","",IF(C3834&lt;(INT(INPUT!$I$1)-INPUT!$I$2),"Off Meds",IF(C3834&lt;=(INT(INPUT!$I$1)+INPUT!$I$2),"Washout","On Meds"))))</f>
        <v/>
      </c>
      <c r="F3834">
        <f>IF(B3834="","",1.509*(LN(B3834)^1.084-5.381))</f>
        <v/>
      </c>
      <c r="G3834">
        <f>IF(F3834="","",IF(F3834&lt;0,10*F3834^2,0))</f>
        <v/>
      </c>
      <c r="H3834">
        <f>IF(F3834="","",IF(F3834&gt;0,10*F3834^2,0))</f>
        <v/>
      </c>
    </row>
    <row r="3835">
      <c r="A3835">
        <f>Input!A3835</f>
        <v/>
      </c>
      <c r="B3835">
        <f>IF(ISNUMBER(Input!B3835),IF(AND(Input!B3835&gt;=20,Input!B3835&lt;=700),Input!B3835,""),"")</f>
        <v/>
      </c>
      <c r="C3835">
        <f>IF(B3835="","",INT(A3835))</f>
        <v/>
      </c>
      <c r="D3835">
        <f>IF(B3835="","",HOUR(A3835))</f>
        <v/>
      </c>
      <c r="E3835">
        <f>IF(B3835="","",IF(INPUT!$I$1="","",IF(C3835&lt;(INT(INPUT!$I$1)-INPUT!$I$2),"Off Meds",IF(C3835&lt;=(INT(INPUT!$I$1)+INPUT!$I$2),"Washout","On Meds"))))</f>
        <v/>
      </c>
      <c r="F3835">
        <f>IF(B3835="","",1.509*(LN(B3835)^1.084-5.381))</f>
        <v/>
      </c>
      <c r="G3835">
        <f>IF(F3835="","",IF(F3835&lt;0,10*F3835^2,0))</f>
        <v/>
      </c>
      <c r="H3835">
        <f>IF(F3835="","",IF(F3835&gt;0,10*F3835^2,0))</f>
        <v/>
      </c>
    </row>
    <row r="3836">
      <c r="A3836">
        <f>Input!A3836</f>
        <v/>
      </c>
      <c r="B3836">
        <f>IF(ISNUMBER(Input!B3836),IF(AND(Input!B3836&gt;=20,Input!B3836&lt;=700),Input!B3836,""),"")</f>
        <v/>
      </c>
      <c r="C3836">
        <f>IF(B3836="","",INT(A3836))</f>
        <v/>
      </c>
      <c r="D3836">
        <f>IF(B3836="","",HOUR(A3836))</f>
        <v/>
      </c>
      <c r="E3836">
        <f>IF(B3836="","",IF(INPUT!$I$1="","",IF(C3836&lt;(INT(INPUT!$I$1)-INPUT!$I$2),"Off Meds",IF(C3836&lt;=(INT(INPUT!$I$1)+INPUT!$I$2),"Washout","On Meds"))))</f>
        <v/>
      </c>
      <c r="F3836">
        <f>IF(B3836="","",1.509*(LN(B3836)^1.084-5.381))</f>
        <v/>
      </c>
      <c r="G3836">
        <f>IF(F3836="","",IF(F3836&lt;0,10*F3836^2,0))</f>
        <v/>
      </c>
      <c r="H3836">
        <f>IF(F3836="","",IF(F3836&gt;0,10*F3836^2,0))</f>
        <v/>
      </c>
    </row>
    <row r="3837">
      <c r="A3837">
        <f>Input!A3837</f>
        <v/>
      </c>
      <c r="B3837">
        <f>IF(ISNUMBER(Input!B3837),IF(AND(Input!B3837&gt;=20,Input!B3837&lt;=700),Input!B3837,""),"")</f>
        <v/>
      </c>
      <c r="C3837">
        <f>IF(B3837="","",INT(A3837))</f>
        <v/>
      </c>
      <c r="D3837">
        <f>IF(B3837="","",HOUR(A3837))</f>
        <v/>
      </c>
      <c r="E3837">
        <f>IF(B3837="","",IF(INPUT!$I$1="","",IF(C3837&lt;(INT(INPUT!$I$1)-INPUT!$I$2),"Off Meds",IF(C3837&lt;=(INT(INPUT!$I$1)+INPUT!$I$2),"Washout","On Meds"))))</f>
        <v/>
      </c>
      <c r="F3837">
        <f>IF(B3837="","",1.509*(LN(B3837)^1.084-5.381))</f>
        <v/>
      </c>
      <c r="G3837">
        <f>IF(F3837="","",IF(F3837&lt;0,10*F3837^2,0))</f>
        <v/>
      </c>
      <c r="H3837">
        <f>IF(F3837="","",IF(F3837&gt;0,10*F3837^2,0))</f>
        <v/>
      </c>
    </row>
    <row r="3838">
      <c r="A3838">
        <f>Input!A3838</f>
        <v/>
      </c>
      <c r="B3838">
        <f>IF(ISNUMBER(Input!B3838),IF(AND(Input!B3838&gt;=20,Input!B3838&lt;=700),Input!B3838,""),"")</f>
        <v/>
      </c>
      <c r="C3838">
        <f>IF(B3838="","",INT(A3838))</f>
        <v/>
      </c>
      <c r="D3838">
        <f>IF(B3838="","",HOUR(A3838))</f>
        <v/>
      </c>
      <c r="E3838">
        <f>IF(B3838="","",IF(INPUT!$I$1="","",IF(C3838&lt;(INT(INPUT!$I$1)-INPUT!$I$2),"Off Meds",IF(C3838&lt;=(INT(INPUT!$I$1)+INPUT!$I$2),"Washout","On Meds"))))</f>
        <v/>
      </c>
      <c r="F3838">
        <f>IF(B3838="","",1.509*(LN(B3838)^1.084-5.381))</f>
        <v/>
      </c>
      <c r="G3838">
        <f>IF(F3838="","",IF(F3838&lt;0,10*F3838^2,0))</f>
        <v/>
      </c>
      <c r="H3838">
        <f>IF(F3838="","",IF(F3838&gt;0,10*F3838^2,0))</f>
        <v/>
      </c>
    </row>
    <row r="3839">
      <c r="A3839">
        <f>Input!A3839</f>
        <v/>
      </c>
      <c r="B3839">
        <f>IF(ISNUMBER(Input!B3839),IF(AND(Input!B3839&gt;=20,Input!B3839&lt;=700),Input!B3839,""),"")</f>
        <v/>
      </c>
      <c r="C3839">
        <f>IF(B3839="","",INT(A3839))</f>
        <v/>
      </c>
      <c r="D3839">
        <f>IF(B3839="","",HOUR(A3839))</f>
        <v/>
      </c>
      <c r="E3839">
        <f>IF(B3839="","",IF(INPUT!$I$1="","",IF(C3839&lt;(INT(INPUT!$I$1)-INPUT!$I$2),"Off Meds",IF(C3839&lt;=(INT(INPUT!$I$1)+INPUT!$I$2),"Washout","On Meds"))))</f>
        <v/>
      </c>
      <c r="F3839">
        <f>IF(B3839="","",1.509*(LN(B3839)^1.084-5.381))</f>
        <v/>
      </c>
      <c r="G3839">
        <f>IF(F3839="","",IF(F3839&lt;0,10*F3839^2,0))</f>
        <v/>
      </c>
      <c r="H3839">
        <f>IF(F3839="","",IF(F3839&gt;0,10*F3839^2,0))</f>
        <v/>
      </c>
    </row>
    <row r="3840">
      <c r="A3840">
        <f>Input!A3840</f>
        <v/>
      </c>
      <c r="B3840">
        <f>IF(ISNUMBER(Input!B3840),IF(AND(Input!B3840&gt;=20,Input!B3840&lt;=700),Input!B3840,""),"")</f>
        <v/>
      </c>
      <c r="C3840">
        <f>IF(B3840="","",INT(A3840))</f>
        <v/>
      </c>
      <c r="D3840">
        <f>IF(B3840="","",HOUR(A3840))</f>
        <v/>
      </c>
      <c r="E3840">
        <f>IF(B3840="","",IF(INPUT!$I$1="","",IF(C3840&lt;(INT(INPUT!$I$1)-INPUT!$I$2),"Off Meds",IF(C3840&lt;=(INT(INPUT!$I$1)+INPUT!$I$2),"Washout","On Meds"))))</f>
        <v/>
      </c>
      <c r="F3840">
        <f>IF(B3840="","",1.509*(LN(B3840)^1.084-5.381))</f>
        <v/>
      </c>
      <c r="G3840">
        <f>IF(F3840="","",IF(F3840&lt;0,10*F3840^2,0))</f>
        <v/>
      </c>
      <c r="H3840">
        <f>IF(F3840="","",IF(F3840&gt;0,10*F3840^2,0))</f>
        <v/>
      </c>
    </row>
    <row r="3841">
      <c r="A3841">
        <f>Input!A3841</f>
        <v/>
      </c>
      <c r="B3841">
        <f>IF(ISNUMBER(Input!B3841),IF(AND(Input!B3841&gt;=20,Input!B3841&lt;=700),Input!B3841,""),"")</f>
        <v/>
      </c>
      <c r="C3841">
        <f>IF(B3841="","",INT(A3841))</f>
        <v/>
      </c>
      <c r="D3841">
        <f>IF(B3841="","",HOUR(A3841))</f>
        <v/>
      </c>
      <c r="E3841">
        <f>IF(B3841="","",IF(INPUT!$I$1="","",IF(C3841&lt;(INT(INPUT!$I$1)-INPUT!$I$2),"Off Meds",IF(C3841&lt;=(INT(INPUT!$I$1)+INPUT!$I$2),"Washout","On Meds"))))</f>
        <v/>
      </c>
      <c r="F3841">
        <f>IF(B3841="","",1.509*(LN(B3841)^1.084-5.381))</f>
        <v/>
      </c>
      <c r="G3841">
        <f>IF(F3841="","",IF(F3841&lt;0,10*F3841^2,0))</f>
        <v/>
      </c>
      <c r="H3841">
        <f>IF(F3841="","",IF(F3841&gt;0,10*F3841^2,0))</f>
        <v/>
      </c>
    </row>
    <row r="3842">
      <c r="A3842">
        <f>Input!A3842</f>
        <v/>
      </c>
      <c r="B3842">
        <f>IF(ISNUMBER(Input!B3842),IF(AND(Input!B3842&gt;=20,Input!B3842&lt;=700),Input!B3842,""),"")</f>
        <v/>
      </c>
      <c r="C3842">
        <f>IF(B3842="","",INT(A3842))</f>
        <v/>
      </c>
      <c r="D3842">
        <f>IF(B3842="","",HOUR(A3842))</f>
        <v/>
      </c>
      <c r="E3842">
        <f>IF(B3842="","",IF(INPUT!$I$1="","",IF(C3842&lt;(INT(INPUT!$I$1)-INPUT!$I$2),"Off Meds",IF(C3842&lt;=(INT(INPUT!$I$1)+INPUT!$I$2),"Washout","On Meds"))))</f>
        <v/>
      </c>
      <c r="F3842">
        <f>IF(B3842="","",1.509*(LN(B3842)^1.084-5.381))</f>
        <v/>
      </c>
      <c r="G3842">
        <f>IF(F3842="","",IF(F3842&lt;0,10*F3842^2,0))</f>
        <v/>
      </c>
      <c r="H3842">
        <f>IF(F3842="","",IF(F3842&gt;0,10*F3842^2,0))</f>
        <v/>
      </c>
    </row>
    <row r="3843">
      <c r="A3843">
        <f>Input!A3843</f>
        <v/>
      </c>
      <c r="B3843">
        <f>IF(ISNUMBER(Input!B3843),IF(AND(Input!B3843&gt;=20,Input!B3843&lt;=700),Input!B3843,""),"")</f>
        <v/>
      </c>
      <c r="C3843">
        <f>IF(B3843="","",INT(A3843))</f>
        <v/>
      </c>
      <c r="D3843">
        <f>IF(B3843="","",HOUR(A3843))</f>
        <v/>
      </c>
      <c r="E3843">
        <f>IF(B3843="","",IF(INPUT!$I$1="","",IF(C3843&lt;(INT(INPUT!$I$1)-INPUT!$I$2),"Off Meds",IF(C3843&lt;=(INT(INPUT!$I$1)+INPUT!$I$2),"Washout","On Meds"))))</f>
        <v/>
      </c>
      <c r="F3843">
        <f>IF(B3843="","",1.509*(LN(B3843)^1.084-5.381))</f>
        <v/>
      </c>
      <c r="G3843">
        <f>IF(F3843="","",IF(F3843&lt;0,10*F3843^2,0))</f>
        <v/>
      </c>
      <c r="H3843">
        <f>IF(F3843="","",IF(F3843&gt;0,10*F3843^2,0))</f>
        <v/>
      </c>
    </row>
    <row r="3844">
      <c r="A3844">
        <f>Input!A3844</f>
        <v/>
      </c>
      <c r="B3844">
        <f>IF(ISNUMBER(Input!B3844),IF(AND(Input!B3844&gt;=20,Input!B3844&lt;=700),Input!B3844,""),"")</f>
        <v/>
      </c>
      <c r="C3844">
        <f>IF(B3844="","",INT(A3844))</f>
        <v/>
      </c>
      <c r="D3844">
        <f>IF(B3844="","",HOUR(A3844))</f>
        <v/>
      </c>
      <c r="E3844">
        <f>IF(B3844="","",IF(INPUT!$I$1="","",IF(C3844&lt;(INT(INPUT!$I$1)-INPUT!$I$2),"Off Meds",IF(C3844&lt;=(INT(INPUT!$I$1)+INPUT!$I$2),"Washout","On Meds"))))</f>
        <v/>
      </c>
      <c r="F3844">
        <f>IF(B3844="","",1.509*(LN(B3844)^1.084-5.381))</f>
        <v/>
      </c>
      <c r="G3844">
        <f>IF(F3844="","",IF(F3844&lt;0,10*F3844^2,0))</f>
        <v/>
      </c>
      <c r="H3844">
        <f>IF(F3844="","",IF(F3844&gt;0,10*F3844^2,0))</f>
        <v/>
      </c>
    </row>
    <row r="3845">
      <c r="A3845">
        <f>Input!A3845</f>
        <v/>
      </c>
      <c r="B3845">
        <f>IF(ISNUMBER(Input!B3845),IF(AND(Input!B3845&gt;=20,Input!B3845&lt;=700),Input!B3845,""),"")</f>
        <v/>
      </c>
      <c r="C3845">
        <f>IF(B3845="","",INT(A3845))</f>
        <v/>
      </c>
      <c r="D3845">
        <f>IF(B3845="","",HOUR(A3845))</f>
        <v/>
      </c>
      <c r="E3845">
        <f>IF(B3845="","",IF(INPUT!$I$1="","",IF(C3845&lt;(INT(INPUT!$I$1)-INPUT!$I$2),"Off Meds",IF(C3845&lt;=(INT(INPUT!$I$1)+INPUT!$I$2),"Washout","On Meds"))))</f>
        <v/>
      </c>
      <c r="F3845">
        <f>IF(B3845="","",1.509*(LN(B3845)^1.084-5.381))</f>
        <v/>
      </c>
      <c r="G3845">
        <f>IF(F3845="","",IF(F3845&lt;0,10*F3845^2,0))</f>
        <v/>
      </c>
      <c r="H3845">
        <f>IF(F3845="","",IF(F3845&gt;0,10*F3845^2,0))</f>
        <v/>
      </c>
    </row>
    <row r="3846">
      <c r="A3846">
        <f>Input!A3846</f>
        <v/>
      </c>
      <c r="B3846">
        <f>IF(ISNUMBER(Input!B3846),IF(AND(Input!B3846&gt;=20,Input!B3846&lt;=700),Input!B3846,""),"")</f>
        <v/>
      </c>
      <c r="C3846">
        <f>IF(B3846="","",INT(A3846))</f>
        <v/>
      </c>
      <c r="D3846">
        <f>IF(B3846="","",HOUR(A3846))</f>
        <v/>
      </c>
      <c r="E3846">
        <f>IF(B3846="","",IF(INPUT!$I$1="","",IF(C3846&lt;(INT(INPUT!$I$1)-INPUT!$I$2),"Off Meds",IF(C3846&lt;=(INT(INPUT!$I$1)+INPUT!$I$2),"Washout","On Meds"))))</f>
        <v/>
      </c>
      <c r="F3846">
        <f>IF(B3846="","",1.509*(LN(B3846)^1.084-5.381))</f>
        <v/>
      </c>
      <c r="G3846">
        <f>IF(F3846="","",IF(F3846&lt;0,10*F3846^2,0))</f>
        <v/>
      </c>
      <c r="H3846">
        <f>IF(F3846="","",IF(F3846&gt;0,10*F3846^2,0))</f>
        <v/>
      </c>
    </row>
    <row r="3847">
      <c r="A3847">
        <f>Input!A3847</f>
        <v/>
      </c>
      <c r="B3847">
        <f>IF(ISNUMBER(Input!B3847),IF(AND(Input!B3847&gt;=20,Input!B3847&lt;=700),Input!B3847,""),"")</f>
        <v/>
      </c>
      <c r="C3847">
        <f>IF(B3847="","",INT(A3847))</f>
        <v/>
      </c>
      <c r="D3847">
        <f>IF(B3847="","",HOUR(A3847))</f>
        <v/>
      </c>
      <c r="E3847">
        <f>IF(B3847="","",IF(INPUT!$I$1="","",IF(C3847&lt;(INT(INPUT!$I$1)-INPUT!$I$2),"Off Meds",IF(C3847&lt;=(INT(INPUT!$I$1)+INPUT!$I$2),"Washout","On Meds"))))</f>
        <v/>
      </c>
      <c r="F3847">
        <f>IF(B3847="","",1.509*(LN(B3847)^1.084-5.381))</f>
        <v/>
      </c>
      <c r="G3847">
        <f>IF(F3847="","",IF(F3847&lt;0,10*F3847^2,0))</f>
        <v/>
      </c>
      <c r="H3847">
        <f>IF(F3847="","",IF(F3847&gt;0,10*F3847^2,0))</f>
        <v/>
      </c>
    </row>
    <row r="3848">
      <c r="A3848">
        <f>Input!A3848</f>
        <v/>
      </c>
      <c r="B3848">
        <f>IF(ISNUMBER(Input!B3848),IF(AND(Input!B3848&gt;=20,Input!B3848&lt;=700),Input!B3848,""),"")</f>
        <v/>
      </c>
      <c r="C3848">
        <f>IF(B3848="","",INT(A3848))</f>
        <v/>
      </c>
      <c r="D3848">
        <f>IF(B3848="","",HOUR(A3848))</f>
        <v/>
      </c>
      <c r="E3848">
        <f>IF(B3848="","",IF(INPUT!$I$1="","",IF(C3848&lt;(INT(INPUT!$I$1)-INPUT!$I$2),"Off Meds",IF(C3848&lt;=(INT(INPUT!$I$1)+INPUT!$I$2),"Washout","On Meds"))))</f>
        <v/>
      </c>
      <c r="F3848">
        <f>IF(B3848="","",1.509*(LN(B3848)^1.084-5.381))</f>
        <v/>
      </c>
      <c r="G3848">
        <f>IF(F3848="","",IF(F3848&lt;0,10*F3848^2,0))</f>
        <v/>
      </c>
      <c r="H3848">
        <f>IF(F3848="","",IF(F3848&gt;0,10*F3848^2,0))</f>
        <v/>
      </c>
    </row>
    <row r="3849">
      <c r="A3849">
        <f>Input!A3849</f>
        <v/>
      </c>
      <c r="B3849">
        <f>IF(ISNUMBER(Input!B3849),IF(AND(Input!B3849&gt;=20,Input!B3849&lt;=700),Input!B3849,""),"")</f>
        <v/>
      </c>
      <c r="C3849">
        <f>IF(B3849="","",INT(A3849))</f>
        <v/>
      </c>
      <c r="D3849">
        <f>IF(B3849="","",HOUR(A3849))</f>
        <v/>
      </c>
      <c r="E3849">
        <f>IF(B3849="","",IF(INPUT!$I$1="","",IF(C3849&lt;(INT(INPUT!$I$1)-INPUT!$I$2),"Off Meds",IF(C3849&lt;=(INT(INPUT!$I$1)+INPUT!$I$2),"Washout","On Meds"))))</f>
        <v/>
      </c>
      <c r="F3849">
        <f>IF(B3849="","",1.509*(LN(B3849)^1.084-5.381))</f>
        <v/>
      </c>
      <c r="G3849">
        <f>IF(F3849="","",IF(F3849&lt;0,10*F3849^2,0))</f>
        <v/>
      </c>
      <c r="H3849">
        <f>IF(F3849="","",IF(F3849&gt;0,10*F3849^2,0))</f>
        <v/>
      </c>
    </row>
    <row r="3850">
      <c r="A3850">
        <f>Input!A3850</f>
        <v/>
      </c>
      <c r="B3850">
        <f>IF(ISNUMBER(Input!B3850),IF(AND(Input!B3850&gt;=20,Input!B3850&lt;=700),Input!B3850,""),"")</f>
        <v/>
      </c>
      <c r="C3850">
        <f>IF(B3850="","",INT(A3850))</f>
        <v/>
      </c>
      <c r="D3850">
        <f>IF(B3850="","",HOUR(A3850))</f>
        <v/>
      </c>
      <c r="E3850">
        <f>IF(B3850="","",IF(INPUT!$I$1="","",IF(C3850&lt;(INT(INPUT!$I$1)-INPUT!$I$2),"Off Meds",IF(C3850&lt;=(INT(INPUT!$I$1)+INPUT!$I$2),"Washout","On Meds"))))</f>
        <v/>
      </c>
      <c r="F3850">
        <f>IF(B3850="","",1.509*(LN(B3850)^1.084-5.381))</f>
        <v/>
      </c>
      <c r="G3850">
        <f>IF(F3850="","",IF(F3850&lt;0,10*F3850^2,0))</f>
        <v/>
      </c>
      <c r="H3850">
        <f>IF(F3850="","",IF(F3850&gt;0,10*F3850^2,0))</f>
        <v/>
      </c>
    </row>
    <row r="3851">
      <c r="A3851">
        <f>Input!A3851</f>
        <v/>
      </c>
      <c r="B3851">
        <f>IF(ISNUMBER(Input!B3851),IF(AND(Input!B3851&gt;=20,Input!B3851&lt;=700),Input!B3851,""),"")</f>
        <v/>
      </c>
      <c r="C3851">
        <f>IF(B3851="","",INT(A3851))</f>
        <v/>
      </c>
      <c r="D3851">
        <f>IF(B3851="","",HOUR(A3851))</f>
        <v/>
      </c>
      <c r="E3851">
        <f>IF(B3851="","",IF(INPUT!$I$1="","",IF(C3851&lt;(INT(INPUT!$I$1)-INPUT!$I$2),"Off Meds",IF(C3851&lt;=(INT(INPUT!$I$1)+INPUT!$I$2),"Washout","On Meds"))))</f>
        <v/>
      </c>
      <c r="F3851">
        <f>IF(B3851="","",1.509*(LN(B3851)^1.084-5.381))</f>
        <v/>
      </c>
      <c r="G3851">
        <f>IF(F3851="","",IF(F3851&lt;0,10*F3851^2,0))</f>
        <v/>
      </c>
      <c r="H3851">
        <f>IF(F3851="","",IF(F3851&gt;0,10*F3851^2,0))</f>
        <v/>
      </c>
    </row>
    <row r="3852">
      <c r="A3852">
        <f>Input!A3852</f>
        <v/>
      </c>
      <c r="B3852">
        <f>IF(ISNUMBER(Input!B3852),IF(AND(Input!B3852&gt;=20,Input!B3852&lt;=700),Input!B3852,""),"")</f>
        <v/>
      </c>
      <c r="C3852">
        <f>IF(B3852="","",INT(A3852))</f>
        <v/>
      </c>
      <c r="D3852">
        <f>IF(B3852="","",HOUR(A3852))</f>
        <v/>
      </c>
      <c r="E3852">
        <f>IF(B3852="","",IF(INPUT!$I$1="","",IF(C3852&lt;(INT(INPUT!$I$1)-INPUT!$I$2),"Off Meds",IF(C3852&lt;=(INT(INPUT!$I$1)+INPUT!$I$2),"Washout","On Meds"))))</f>
        <v/>
      </c>
      <c r="F3852">
        <f>IF(B3852="","",1.509*(LN(B3852)^1.084-5.381))</f>
        <v/>
      </c>
      <c r="G3852">
        <f>IF(F3852="","",IF(F3852&lt;0,10*F3852^2,0))</f>
        <v/>
      </c>
      <c r="H3852">
        <f>IF(F3852="","",IF(F3852&gt;0,10*F3852^2,0))</f>
        <v/>
      </c>
    </row>
    <row r="3853">
      <c r="A3853">
        <f>Input!A3853</f>
        <v/>
      </c>
      <c r="B3853">
        <f>IF(ISNUMBER(Input!B3853),IF(AND(Input!B3853&gt;=20,Input!B3853&lt;=700),Input!B3853,""),"")</f>
        <v/>
      </c>
      <c r="C3853">
        <f>IF(B3853="","",INT(A3853))</f>
        <v/>
      </c>
      <c r="D3853">
        <f>IF(B3853="","",HOUR(A3853))</f>
        <v/>
      </c>
      <c r="E3853">
        <f>IF(B3853="","",IF(INPUT!$I$1="","",IF(C3853&lt;(INT(INPUT!$I$1)-INPUT!$I$2),"Off Meds",IF(C3853&lt;=(INT(INPUT!$I$1)+INPUT!$I$2),"Washout","On Meds"))))</f>
        <v/>
      </c>
      <c r="F3853">
        <f>IF(B3853="","",1.509*(LN(B3853)^1.084-5.381))</f>
        <v/>
      </c>
      <c r="G3853">
        <f>IF(F3853="","",IF(F3853&lt;0,10*F3853^2,0))</f>
        <v/>
      </c>
      <c r="H3853">
        <f>IF(F3853="","",IF(F3853&gt;0,10*F3853^2,0))</f>
        <v/>
      </c>
    </row>
    <row r="3854">
      <c r="A3854">
        <f>Input!A3854</f>
        <v/>
      </c>
      <c r="B3854">
        <f>IF(ISNUMBER(Input!B3854),IF(AND(Input!B3854&gt;=20,Input!B3854&lt;=700),Input!B3854,""),"")</f>
        <v/>
      </c>
      <c r="C3854">
        <f>IF(B3854="","",INT(A3854))</f>
        <v/>
      </c>
      <c r="D3854">
        <f>IF(B3854="","",HOUR(A3854))</f>
        <v/>
      </c>
      <c r="E3854">
        <f>IF(B3854="","",IF(INPUT!$I$1="","",IF(C3854&lt;(INT(INPUT!$I$1)-INPUT!$I$2),"Off Meds",IF(C3854&lt;=(INT(INPUT!$I$1)+INPUT!$I$2),"Washout","On Meds"))))</f>
        <v/>
      </c>
      <c r="F3854">
        <f>IF(B3854="","",1.509*(LN(B3854)^1.084-5.381))</f>
        <v/>
      </c>
      <c r="G3854">
        <f>IF(F3854="","",IF(F3854&lt;0,10*F3854^2,0))</f>
        <v/>
      </c>
      <c r="H3854">
        <f>IF(F3854="","",IF(F3854&gt;0,10*F3854^2,0))</f>
        <v/>
      </c>
    </row>
    <row r="3855">
      <c r="A3855">
        <f>Input!A3855</f>
        <v/>
      </c>
      <c r="B3855">
        <f>IF(ISNUMBER(Input!B3855),IF(AND(Input!B3855&gt;=20,Input!B3855&lt;=700),Input!B3855,""),"")</f>
        <v/>
      </c>
      <c r="C3855">
        <f>IF(B3855="","",INT(A3855))</f>
        <v/>
      </c>
      <c r="D3855">
        <f>IF(B3855="","",HOUR(A3855))</f>
        <v/>
      </c>
      <c r="E3855">
        <f>IF(B3855="","",IF(INPUT!$I$1="","",IF(C3855&lt;(INT(INPUT!$I$1)-INPUT!$I$2),"Off Meds",IF(C3855&lt;=(INT(INPUT!$I$1)+INPUT!$I$2),"Washout","On Meds"))))</f>
        <v/>
      </c>
      <c r="F3855">
        <f>IF(B3855="","",1.509*(LN(B3855)^1.084-5.381))</f>
        <v/>
      </c>
      <c r="G3855">
        <f>IF(F3855="","",IF(F3855&lt;0,10*F3855^2,0))</f>
        <v/>
      </c>
      <c r="H3855">
        <f>IF(F3855="","",IF(F3855&gt;0,10*F3855^2,0))</f>
        <v/>
      </c>
    </row>
    <row r="3856">
      <c r="A3856">
        <f>Input!A3856</f>
        <v/>
      </c>
      <c r="B3856">
        <f>IF(ISNUMBER(Input!B3856),IF(AND(Input!B3856&gt;=20,Input!B3856&lt;=700),Input!B3856,""),"")</f>
        <v/>
      </c>
      <c r="C3856">
        <f>IF(B3856="","",INT(A3856))</f>
        <v/>
      </c>
      <c r="D3856">
        <f>IF(B3856="","",HOUR(A3856))</f>
        <v/>
      </c>
      <c r="E3856">
        <f>IF(B3856="","",IF(INPUT!$I$1="","",IF(C3856&lt;(INT(INPUT!$I$1)-INPUT!$I$2),"Off Meds",IF(C3856&lt;=(INT(INPUT!$I$1)+INPUT!$I$2),"Washout","On Meds"))))</f>
        <v/>
      </c>
      <c r="F3856">
        <f>IF(B3856="","",1.509*(LN(B3856)^1.084-5.381))</f>
        <v/>
      </c>
      <c r="G3856">
        <f>IF(F3856="","",IF(F3856&lt;0,10*F3856^2,0))</f>
        <v/>
      </c>
      <c r="H3856">
        <f>IF(F3856="","",IF(F3856&gt;0,10*F3856^2,0))</f>
        <v/>
      </c>
    </row>
    <row r="3857">
      <c r="A3857">
        <f>Input!A3857</f>
        <v/>
      </c>
      <c r="B3857">
        <f>IF(ISNUMBER(Input!B3857),IF(AND(Input!B3857&gt;=20,Input!B3857&lt;=700),Input!B3857,""),"")</f>
        <v/>
      </c>
      <c r="C3857">
        <f>IF(B3857="","",INT(A3857))</f>
        <v/>
      </c>
      <c r="D3857">
        <f>IF(B3857="","",HOUR(A3857))</f>
        <v/>
      </c>
      <c r="E3857">
        <f>IF(B3857="","",IF(INPUT!$I$1="","",IF(C3857&lt;(INT(INPUT!$I$1)-INPUT!$I$2),"Off Meds",IF(C3857&lt;=(INT(INPUT!$I$1)+INPUT!$I$2),"Washout","On Meds"))))</f>
        <v/>
      </c>
      <c r="F3857">
        <f>IF(B3857="","",1.509*(LN(B3857)^1.084-5.381))</f>
        <v/>
      </c>
      <c r="G3857">
        <f>IF(F3857="","",IF(F3857&lt;0,10*F3857^2,0))</f>
        <v/>
      </c>
      <c r="H3857">
        <f>IF(F3857="","",IF(F3857&gt;0,10*F3857^2,0))</f>
        <v/>
      </c>
    </row>
    <row r="3858">
      <c r="A3858">
        <f>Input!A3858</f>
        <v/>
      </c>
      <c r="B3858">
        <f>IF(ISNUMBER(Input!B3858),IF(AND(Input!B3858&gt;=20,Input!B3858&lt;=700),Input!B3858,""),"")</f>
        <v/>
      </c>
      <c r="C3858">
        <f>IF(B3858="","",INT(A3858))</f>
        <v/>
      </c>
      <c r="D3858">
        <f>IF(B3858="","",HOUR(A3858))</f>
        <v/>
      </c>
      <c r="E3858">
        <f>IF(B3858="","",IF(INPUT!$I$1="","",IF(C3858&lt;(INT(INPUT!$I$1)-INPUT!$I$2),"Off Meds",IF(C3858&lt;=(INT(INPUT!$I$1)+INPUT!$I$2),"Washout","On Meds"))))</f>
        <v/>
      </c>
      <c r="F3858">
        <f>IF(B3858="","",1.509*(LN(B3858)^1.084-5.381))</f>
        <v/>
      </c>
      <c r="G3858">
        <f>IF(F3858="","",IF(F3858&lt;0,10*F3858^2,0))</f>
        <v/>
      </c>
      <c r="H3858">
        <f>IF(F3858="","",IF(F3858&gt;0,10*F3858^2,0))</f>
        <v/>
      </c>
    </row>
    <row r="3859">
      <c r="A3859">
        <f>Input!A3859</f>
        <v/>
      </c>
      <c r="B3859">
        <f>IF(ISNUMBER(Input!B3859),IF(AND(Input!B3859&gt;=20,Input!B3859&lt;=700),Input!B3859,""),"")</f>
        <v/>
      </c>
      <c r="C3859">
        <f>IF(B3859="","",INT(A3859))</f>
        <v/>
      </c>
      <c r="D3859">
        <f>IF(B3859="","",HOUR(A3859))</f>
        <v/>
      </c>
      <c r="E3859">
        <f>IF(B3859="","",IF(INPUT!$I$1="","",IF(C3859&lt;(INT(INPUT!$I$1)-INPUT!$I$2),"Off Meds",IF(C3859&lt;=(INT(INPUT!$I$1)+INPUT!$I$2),"Washout","On Meds"))))</f>
        <v/>
      </c>
      <c r="F3859">
        <f>IF(B3859="","",1.509*(LN(B3859)^1.084-5.381))</f>
        <v/>
      </c>
      <c r="G3859">
        <f>IF(F3859="","",IF(F3859&lt;0,10*F3859^2,0))</f>
        <v/>
      </c>
      <c r="H3859">
        <f>IF(F3859="","",IF(F3859&gt;0,10*F3859^2,0))</f>
        <v/>
      </c>
    </row>
    <row r="3860">
      <c r="A3860">
        <f>Input!A3860</f>
        <v/>
      </c>
      <c r="B3860">
        <f>IF(ISNUMBER(Input!B3860),IF(AND(Input!B3860&gt;=20,Input!B3860&lt;=700),Input!B3860,""),"")</f>
        <v/>
      </c>
      <c r="C3860">
        <f>IF(B3860="","",INT(A3860))</f>
        <v/>
      </c>
      <c r="D3860">
        <f>IF(B3860="","",HOUR(A3860))</f>
        <v/>
      </c>
      <c r="E3860">
        <f>IF(B3860="","",IF(INPUT!$I$1="","",IF(C3860&lt;(INT(INPUT!$I$1)-INPUT!$I$2),"Off Meds",IF(C3860&lt;=(INT(INPUT!$I$1)+INPUT!$I$2),"Washout","On Meds"))))</f>
        <v/>
      </c>
      <c r="F3860">
        <f>IF(B3860="","",1.509*(LN(B3860)^1.084-5.381))</f>
        <v/>
      </c>
      <c r="G3860">
        <f>IF(F3860="","",IF(F3860&lt;0,10*F3860^2,0))</f>
        <v/>
      </c>
      <c r="H3860">
        <f>IF(F3860="","",IF(F3860&gt;0,10*F3860^2,0))</f>
        <v/>
      </c>
    </row>
    <row r="3861">
      <c r="A3861">
        <f>Input!A3861</f>
        <v/>
      </c>
      <c r="B3861">
        <f>IF(ISNUMBER(Input!B3861),IF(AND(Input!B3861&gt;=20,Input!B3861&lt;=700),Input!B3861,""),"")</f>
        <v/>
      </c>
      <c r="C3861">
        <f>IF(B3861="","",INT(A3861))</f>
        <v/>
      </c>
      <c r="D3861">
        <f>IF(B3861="","",HOUR(A3861))</f>
        <v/>
      </c>
      <c r="E3861">
        <f>IF(B3861="","",IF(INPUT!$I$1="","",IF(C3861&lt;(INT(INPUT!$I$1)-INPUT!$I$2),"Off Meds",IF(C3861&lt;=(INT(INPUT!$I$1)+INPUT!$I$2),"Washout","On Meds"))))</f>
        <v/>
      </c>
      <c r="F3861">
        <f>IF(B3861="","",1.509*(LN(B3861)^1.084-5.381))</f>
        <v/>
      </c>
      <c r="G3861">
        <f>IF(F3861="","",IF(F3861&lt;0,10*F3861^2,0))</f>
        <v/>
      </c>
      <c r="H3861">
        <f>IF(F3861="","",IF(F3861&gt;0,10*F3861^2,0))</f>
        <v/>
      </c>
    </row>
    <row r="3862">
      <c r="A3862">
        <f>Input!A3862</f>
        <v/>
      </c>
      <c r="B3862">
        <f>IF(ISNUMBER(Input!B3862),IF(AND(Input!B3862&gt;=20,Input!B3862&lt;=700),Input!B3862,""),"")</f>
        <v/>
      </c>
      <c r="C3862">
        <f>IF(B3862="","",INT(A3862))</f>
        <v/>
      </c>
      <c r="D3862">
        <f>IF(B3862="","",HOUR(A3862))</f>
        <v/>
      </c>
      <c r="E3862">
        <f>IF(B3862="","",IF(INPUT!$I$1="","",IF(C3862&lt;(INT(INPUT!$I$1)-INPUT!$I$2),"Off Meds",IF(C3862&lt;=(INT(INPUT!$I$1)+INPUT!$I$2),"Washout","On Meds"))))</f>
        <v/>
      </c>
      <c r="F3862">
        <f>IF(B3862="","",1.509*(LN(B3862)^1.084-5.381))</f>
        <v/>
      </c>
      <c r="G3862">
        <f>IF(F3862="","",IF(F3862&lt;0,10*F3862^2,0))</f>
        <v/>
      </c>
      <c r="H3862">
        <f>IF(F3862="","",IF(F3862&gt;0,10*F3862^2,0))</f>
        <v/>
      </c>
    </row>
    <row r="3863">
      <c r="A3863">
        <f>Input!A3863</f>
        <v/>
      </c>
      <c r="B3863">
        <f>IF(ISNUMBER(Input!B3863),IF(AND(Input!B3863&gt;=20,Input!B3863&lt;=700),Input!B3863,""),"")</f>
        <v/>
      </c>
      <c r="C3863">
        <f>IF(B3863="","",INT(A3863))</f>
        <v/>
      </c>
      <c r="D3863">
        <f>IF(B3863="","",HOUR(A3863))</f>
        <v/>
      </c>
      <c r="E3863">
        <f>IF(B3863="","",IF(INPUT!$I$1="","",IF(C3863&lt;(INT(INPUT!$I$1)-INPUT!$I$2),"Off Meds",IF(C3863&lt;=(INT(INPUT!$I$1)+INPUT!$I$2),"Washout","On Meds"))))</f>
        <v/>
      </c>
      <c r="F3863">
        <f>IF(B3863="","",1.509*(LN(B3863)^1.084-5.381))</f>
        <v/>
      </c>
      <c r="G3863">
        <f>IF(F3863="","",IF(F3863&lt;0,10*F3863^2,0))</f>
        <v/>
      </c>
      <c r="H3863">
        <f>IF(F3863="","",IF(F3863&gt;0,10*F3863^2,0))</f>
        <v/>
      </c>
    </row>
    <row r="3864">
      <c r="A3864">
        <f>Input!A3864</f>
        <v/>
      </c>
      <c r="B3864">
        <f>IF(ISNUMBER(Input!B3864),IF(AND(Input!B3864&gt;=20,Input!B3864&lt;=700),Input!B3864,""),"")</f>
        <v/>
      </c>
      <c r="C3864">
        <f>IF(B3864="","",INT(A3864))</f>
        <v/>
      </c>
      <c r="D3864">
        <f>IF(B3864="","",HOUR(A3864))</f>
        <v/>
      </c>
      <c r="E3864">
        <f>IF(B3864="","",IF(INPUT!$I$1="","",IF(C3864&lt;(INT(INPUT!$I$1)-INPUT!$I$2),"Off Meds",IF(C3864&lt;=(INT(INPUT!$I$1)+INPUT!$I$2),"Washout","On Meds"))))</f>
        <v/>
      </c>
      <c r="F3864">
        <f>IF(B3864="","",1.509*(LN(B3864)^1.084-5.381))</f>
        <v/>
      </c>
      <c r="G3864">
        <f>IF(F3864="","",IF(F3864&lt;0,10*F3864^2,0))</f>
        <v/>
      </c>
      <c r="H3864">
        <f>IF(F3864="","",IF(F3864&gt;0,10*F3864^2,0))</f>
        <v/>
      </c>
    </row>
    <row r="3865">
      <c r="A3865">
        <f>Input!A3865</f>
        <v/>
      </c>
      <c r="B3865">
        <f>IF(ISNUMBER(Input!B3865),IF(AND(Input!B3865&gt;=20,Input!B3865&lt;=700),Input!B3865,""),"")</f>
        <v/>
      </c>
      <c r="C3865">
        <f>IF(B3865="","",INT(A3865))</f>
        <v/>
      </c>
      <c r="D3865">
        <f>IF(B3865="","",HOUR(A3865))</f>
        <v/>
      </c>
      <c r="E3865">
        <f>IF(B3865="","",IF(INPUT!$I$1="","",IF(C3865&lt;(INT(INPUT!$I$1)-INPUT!$I$2),"Off Meds",IF(C3865&lt;=(INT(INPUT!$I$1)+INPUT!$I$2),"Washout","On Meds"))))</f>
        <v/>
      </c>
      <c r="F3865">
        <f>IF(B3865="","",1.509*(LN(B3865)^1.084-5.381))</f>
        <v/>
      </c>
      <c r="G3865">
        <f>IF(F3865="","",IF(F3865&lt;0,10*F3865^2,0))</f>
        <v/>
      </c>
      <c r="H3865">
        <f>IF(F3865="","",IF(F3865&gt;0,10*F3865^2,0))</f>
        <v/>
      </c>
    </row>
    <row r="3866">
      <c r="A3866">
        <f>Input!A3866</f>
        <v/>
      </c>
      <c r="B3866">
        <f>IF(ISNUMBER(Input!B3866),IF(AND(Input!B3866&gt;=20,Input!B3866&lt;=700),Input!B3866,""),"")</f>
        <v/>
      </c>
      <c r="C3866">
        <f>IF(B3866="","",INT(A3866))</f>
        <v/>
      </c>
      <c r="D3866">
        <f>IF(B3866="","",HOUR(A3866))</f>
        <v/>
      </c>
      <c r="E3866">
        <f>IF(B3866="","",IF(INPUT!$I$1="","",IF(C3866&lt;(INT(INPUT!$I$1)-INPUT!$I$2),"Off Meds",IF(C3866&lt;=(INT(INPUT!$I$1)+INPUT!$I$2),"Washout","On Meds"))))</f>
        <v/>
      </c>
      <c r="F3866">
        <f>IF(B3866="","",1.509*(LN(B3866)^1.084-5.381))</f>
        <v/>
      </c>
      <c r="G3866">
        <f>IF(F3866="","",IF(F3866&lt;0,10*F3866^2,0))</f>
        <v/>
      </c>
      <c r="H3866">
        <f>IF(F3866="","",IF(F3866&gt;0,10*F3866^2,0))</f>
        <v/>
      </c>
    </row>
    <row r="3867">
      <c r="A3867">
        <f>Input!A3867</f>
        <v/>
      </c>
      <c r="B3867">
        <f>IF(ISNUMBER(Input!B3867),IF(AND(Input!B3867&gt;=20,Input!B3867&lt;=700),Input!B3867,""),"")</f>
        <v/>
      </c>
      <c r="C3867">
        <f>IF(B3867="","",INT(A3867))</f>
        <v/>
      </c>
      <c r="D3867">
        <f>IF(B3867="","",HOUR(A3867))</f>
        <v/>
      </c>
      <c r="E3867">
        <f>IF(B3867="","",IF(INPUT!$I$1="","",IF(C3867&lt;(INT(INPUT!$I$1)-INPUT!$I$2),"Off Meds",IF(C3867&lt;=(INT(INPUT!$I$1)+INPUT!$I$2),"Washout","On Meds"))))</f>
        <v/>
      </c>
      <c r="F3867">
        <f>IF(B3867="","",1.509*(LN(B3867)^1.084-5.381))</f>
        <v/>
      </c>
      <c r="G3867">
        <f>IF(F3867="","",IF(F3867&lt;0,10*F3867^2,0))</f>
        <v/>
      </c>
      <c r="H3867">
        <f>IF(F3867="","",IF(F3867&gt;0,10*F3867^2,0))</f>
        <v/>
      </c>
    </row>
    <row r="3868">
      <c r="A3868">
        <f>Input!A3868</f>
        <v/>
      </c>
      <c r="B3868">
        <f>IF(ISNUMBER(Input!B3868),IF(AND(Input!B3868&gt;=20,Input!B3868&lt;=700),Input!B3868,""),"")</f>
        <v/>
      </c>
      <c r="C3868">
        <f>IF(B3868="","",INT(A3868))</f>
        <v/>
      </c>
      <c r="D3868">
        <f>IF(B3868="","",HOUR(A3868))</f>
        <v/>
      </c>
      <c r="E3868">
        <f>IF(B3868="","",IF(INPUT!$I$1="","",IF(C3868&lt;(INT(INPUT!$I$1)-INPUT!$I$2),"Off Meds",IF(C3868&lt;=(INT(INPUT!$I$1)+INPUT!$I$2),"Washout","On Meds"))))</f>
        <v/>
      </c>
      <c r="F3868">
        <f>IF(B3868="","",1.509*(LN(B3868)^1.084-5.381))</f>
        <v/>
      </c>
      <c r="G3868">
        <f>IF(F3868="","",IF(F3868&lt;0,10*F3868^2,0))</f>
        <v/>
      </c>
      <c r="H3868">
        <f>IF(F3868="","",IF(F3868&gt;0,10*F3868^2,0))</f>
        <v/>
      </c>
    </row>
    <row r="3869">
      <c r="A3869">
        <f>Input!A3869</f>
        <v/>
      </c>
      <c r="B3869">
        <f>IF(ISNUMBER(Input!B3869),IF(AND(Input!B3869&gt;=20,Input!B3869&lt;=700),Input!B3869,""),"")</f>
        <v/>
      </c>
      <c r="C3869">
        <f>IF(B3869="","",INT(A3869))</f>
        <v/>
      </c>
      <c r="D3869">
        <f>IF(B3869="","",HOUR(A3869))</f>
        <v/>
      </c>
      <c r="E3869">
        <f>IF(B3869="","",IF(INPUT!$I$1="","",IF(C3869&lt;(INT(INPUT!$I$1)-INPUT!$I$2),"Off Meds",IF(C3869&lt;=(INT(INPUT!$I$1)+INPUT!$I$2),"Washout","On Meds"))))</f>
        <v/>
      </c>
      <c r="F3869">
        <f>IF(B3869="","",1.509*(LN(B3869)^1.084-5.381))</f>
        <v/>
      </c>
      <c r="G3869">
        <f>IF(F3869="","",IF(F3869&lt;0,10*F3869^2,0))</f>
        <v/>
      </c>
      <c r="H3869">
        <f>IF(F3869="","",IF(F3869&gt;0,10*F3869^2,0))</f>
        <v/>
      </c>
    </row>
    <row r="3870">
      <c r="A3870">
        <f>Input!A3870</f>
        <v/>
      </c>
      <c r="B3870">
        <f>IF(ISNUMBER(Input!B3870),IF(AND(Input!B3870&gt;=20,Input!B3870&lt;=700),Input!B3870,""),"")</f>
        <v/>
      </c>
      <c r="C3870">
        <f>IF(B3870="","",INT(A3870))</f>
        <v/>
      </c>
      <c r="D3870">
        <f>IF(B3870="","",HOUR(A3870))</f>
        <v/>
      </c>
      <c r="E3870">
        <f>IF(B3870="","",IF(INPUT!$I$1="","",IF(C3870&lt;(INT(INPUT!$I$1)-INPUT!$I$2),"Off Meds",IF(C3870&lt;=(INT(INPUT!$I$1)+INPUT!$I$2),"Washout","On Meds"))))</f>
        <v/>
      </c>
      <c r="F3870">
        <f>IF(B3870="","",1.509*(LN(B3870)^1.084-5.381))</f>
        <v/>
      </c>
      <c r="G3870">
        <f>IF(F3870="","",IF(F3870&lt;0,10*F3870^2,0))</f>
        <v/>
      </c>
      <c r="H3870">
        <f>IF(F3870="","",IF(F3870&gt;0,10*F3870^2,0))</f>
        <v/>
      </c>
    </row>
    <row r="3871">
      <c r="A3871">
        <f>Input!A3871</f>
        <v/>
      </c>
      <c r="B3871">
        <f>IF(ISNUMBER(Input!B3871),IF(AND(Input!B3871&gt;=20,Input!B3871&lt;=700),Input!B3871,""),"")</f>
        <v/>
      </c>
      <c r="C3871">
        <f>IF(B3871="","",INT(A3871))</f>
        <v/>
      </c>
      <c r="D3871">
        <f>IF(B3871="","",HOUR(A3871))</f>
        <v/>
      </c>
      <c r="E3871">
        <f>IF(B3871="","",IF(INPUT!$I$1="","",IF(C3871&lt;(INT(INPUT!$I$1)-INPUT!$I$2),"Off Meds",IF(C3871&lt;=(INT(INPUT!$I$1)+INPUT!$I$2),"Washout","On Meds"))))</f>
        <v/>
      </c>
      <c r="F3871">
        <f>IF(B3871="","",1.509*(LN(B3871)^1.084-5.381))</f>
        <v/>
      </c>
      <c r="G3871">
        <f>IF(F3871="","",IF(F3871&lt;0,10*F3871^2,0))</f>
        <v/>
      </c>
      <c r="H3871">
        <f>IF(F3871="","",IF(F3871&gt;0,10*F3871^2,0))</f>
        <v/>
      </c>
    </row>
    <row r="3872">
      <c r="A3872">
        <f>Input!A3872</f>
        <v/>
      </c>
      <c r="B3872">
        <f>IF(ISNUMBER(Input!B3872),IF(AND(Input!B3872&gt;=20,Input!B3872&lt;=700),Input!B3872,""),"")</f>
        <v/>
      </c>
      <c r="C3872">
        <f>IF(B3872="","",INT(A3872))</f>
        <v/>
      </c>
      <c r="D3872">
        <f>IF(B3872="","",HOUR(A3872))</f>
        <v/>
      </c>
      <c r="E3872">
        <f>IF(B3872="","",IF(INPUT!$I$1="","",IF(C3872&lt;(INT(INPUT!$I$1)-INPUT!$I$2),"Off Meds",IF(C3872&lt;=(INT(INPUT!$I$1)+INPUT!$I$2),"Washout","On Meds"))))</f>
        <v/>
      </c>
      <c r="F3872">
        <f>IF(B3872="","",1.509*(LN(B3872)^1.084-5.381))</f>
        <v/>
      </c>
      <c r="G3872">
        <f>IF(F3872="","",IF(F3872&lt;0,10*F3872^2,0))</f>
        <v/>
      </c>
      <c r="H3872">
        <f>IF(F3872="","",IF(F3872&gt;0,10*F3872^2,0))</f>
        <v/>
      </c>
    </row>
    <row r="3873">
      <c r="A3873">
        <f>Input!A3873</f>
        <v/>
      </c>
      <c r="B3873">
        <f>IF(ISNUMBER(Input!B3873),IF(AND(Input!B3873&gt;=20,Input!B3873&lt;=700),Input!B3873,""),"")</f>
        <v/>
      </c>
      <c r="C3873">
        <f>IF(B3873="","",INT(A3873))</f>
        <v/>
      </c>
      <c r="D3873">
        <f>IF(B3873="","",HOUR(A3873))</f>
        <v/>
      </c>
      <c r="E3873">
        <f>IF(B3873="","",IF(INPUT!$I$1="","",IF(C3873&lt;(INT(INPUT!$I$1)-INPUT!$I$2),"Off Meds",IF(C3873&lt;=(INT(INPUT!$I$1)+INPUT!$I$2),"Washout","On Meds"))))</f>
        <v/>
      </c>
      <c r="F3873">
        <f>IF(B3873="","",1.509*(LN(B3873)^1.084-5.381))</f>
        <v/>
      </c>
      <c r="G3873">
        <f>IF(F3873="","",IF(F3873&lt;0,10*F3873^2,0))</f>
        <v/>
      </c>
      <c r="H3873">
        <f>IF(F3873="","",IF(F3873&gt;0,10*F3873^2,0))</f>
        <v/>
      </c>
    </row>
    <row r="3874">
      <c r="A3874">
        <f>Input!A3874</f>
        <v/>
      </c>
      <c r="B3874">
        <f>IF(ISNUMBER(Input!B3874),IF(AND(Input!B3874&gt;=20,Input!B3874&lt;=700),Input!B3874,""),"")</f>
        <v/>
      </c>
      <c r="C3874">
        <f>IF(B3874="","",INT(A3874))</f>
        <v/>
      </c>
      <c r="D3874">
        <f>IF(B3874="","",HOUR(A3874))</f>
        <v/>
      </c>
      <c r="E3874">
        <f>IF(B3874="","",IF(INPUT!$I$1="","",IF(C3874&lt;(INT(INPUT!$I$1)-INPUT!$I$2),"Off Meds",IF(C3874&lt;=(INT(INPUT!$I$1)+INPUT!$I$2),"Washout","On Meds"))))</f>
        <v/>
      </c>
      <c r="F3874">
        <f>IF(B3874="","",1.509*(LN(B3874)^1.084-5.381))</f>
        <v/>
      </c>
      <c r="G3874">
        <f>IF(F3874="","",IF(F3874&lt;0,10*F3874^2,0))</f>
        <v/>
      </c>
      <c r="H3874">
        <f>IF(F3874="","",IF(F3874&gt;0,10*F3874^2,0))</f>
        <v/>
      </c>
    </row>
    <row r="3875">
      <c r="A3875">
        <f>Input!A3875</f>
        <v/>
      </c>
      <c r="B3875">
        <f>IF(ISNUMBER(Input!B3875),IF(AND(Input!B3875&gt;=20,Input!B3875&lt;=700),Input!B3875,""),"")</f>
        <v/>
      </c>
      <c r="C3875">
        <f>IF(B3875="","",INT(A3875))</f>
        <v/>
      </c>
      <c r="D3875">
        <f>IF(B3875="","",HOUR(A3875))</f>
        <v/>
      </c>
      <c r="E3875">
        <f>IF(B3875="","",IF(INPUT!$I$1="","",IF(C3875&lt;(INT(INPUT!$I$1)-INPUT!$I$2),"Off Meds",IF(C3875&lt;=(INT(INPUT!$I$1)+INPUT!$I$2),"Washout","On Meds"))))</f>
        <v/>
      </c>
      <c r="F3875">
        <f>IF(B3875="","",1.509*(LN(B3875)^1.084-5.381))</f>
        <v/>
      </c>
      <c r="G3875">
        <f>IF(F3875="","",IF(F3875&lt;0,10*F3875^2,0))</f>
        <v/>
      </c>
      <c r="H3875">
        <f>IF(F3875="","",IF(F3875&gt;0,10*F3875^2,0))</f>
        <v/>
      </c>
    </row>
    <row r="3876">
      <c r="A3876">
        <f>Input!A3876</f>
        <v/>
      </c>
      <c r="B3876">
        <f>IF(ISNUMBER(Input!B3876),IF(AND(Input!B3876&gt;=20,Input!B3876&lt;=700),Input!B3876,""),"")</f>
        <v/>
      </c>
      <c r="C3876">
        <f>IF(B3876="","",INT(A3876))</f>
        <v/>
      </c>
      <c r="D3876">
        <f>IF(B3876="","",HOUR(A3876))</f>
        <v/>
      </c>
      <c r="E3876">
        <f>IF(B3876="","",IF(INPUT!$I$1="","",IF(C3876&lt;(INT(INPUT!$I$1)-INPUT!$I$2),"Off Meds",IF(C3876&lt;=(INT(INPUT!$I$1)+INPUT!$I$2),"Washout","On Meds"))))</f>
        <v/>
      </c>
      <c r="F3876">
        <f>IF(B3876="","",1.509*(LN(B3876)^1.084-5.381))</f>
        <v/>
      </c>
      <c r="G3876">
        <f>IF(F3876="","",IF(F3876&lt;0,10*F3876^2,0))</f>
        <v/>
      </c>
      <c r="H3876">
        <f>IF(F3876="","",IF(F3876&gt;0,10*F3876^2,0))</f>
        <v/>
      </c>
    </row>
    <row r="3877">
      <c r="A3877">
        <f>Input!A3877</f>
        <v/>
      </c>
      <c r="B3877">
        <f>IF(ISNUMBER(Input!B3877),IF(AND(Input!B3877&gt;=20,Input!B3877&lt;=700),Input!B3877,""),"")</f>
        <v/>
      </c>
      <c r="C3877">
        <f>IF(B3877="","",INT(A3877))</f>
        <v/>
      </c>
      <c r="D3877">
        <f>IF(B3877="","",HOUR(A3877))</f>
        <v/>
      </c>
      <c r="E3877">
        <f>IF(B3877="","",IF(INPUT!$I$1="","",IF(C3877&lt;(INT(INPUT!$I$1)-INPUT!$I$2),"Off Meds",IF(C3877&lt;=(INT(INPUT!$I$1)+INPUT!$I$2),"Washout","On Meds"))))</f>
        <v/>
      </c>
      <c r="F3877">
        <f>IF(B3877="","",1.509*(LN(B3877)^1.084-5.381))</f>
        <v/>
      </c>
      <c r="G3877">
        <f>IF(F3877="","",IF(F3877&lt;0,10*F3877^2,0))</f>
        <v/>
      </c>
      <c r="H3877">
        <f>IF(F3877="","",IF(F3877&gt;0,10*F3877^2,0))</f>
        <v/>
      </c>
    </row>
    <row r="3878">
      <c r="A3878">
        <f>Input!A3878</f>
        <v/>
      </c>
      <c r="B3878">
        <f>IF(ISNUMBER(Input!B3878),IF(AND(Input!B3878&gt;=20,Input!B3878&lt;=700),Input!B3878,""),"")</f>
        <v/>
      </c>
      <c r="C3878">
        <f>IF(B3878="","",INT(A3878))</f>
        <v/>
      </c>
      <c r="D3878">
        <f>IF(B3878="","",HOUR(A3878))</f>
        <v/>
      </c>
      <c r="E3878">
        <f>IF(B3878="","",IF(INPUT!$I$1="","",IF(C3878&lt;(INT(INPUT!$I$1)-INPUT!$I$2),"Off Meds",IF(C3878&lt;=(INT(INPUT!$I$1)+INPUT!$I$2),"Washout","On Meds"))))</f>
        <v/>
      </c>
      <c r="F3878">
        <f>IF(B3878="","",1.509*(LN(B3878)^1.084-5.381))</f>
        <v/>
      </c>
      <c r="G3878">
        <f>IF(F3878="","",IF(F3878&lt;0,10*F3878^2,0))</f>
        <v/>
      </c>
      <c r="H3878">
        <f>IF(F3878="","",IF(F3878&gt;0,10*F3878^2,0))</f>
        <v/>
      </c>
    </row>
    <row r="3879">
      <c r="A3879">
        <f>Input!A3879</f>
        <v/>
      </c>
      <c r="B3879">
        <f>IF(ISNUMBER(Input!B3879),IF(AND(Input!B3879&gt;=20,Input!B3879&lt;=700),Input!B3879,""),"")</f>
        <v/>
      </c>
      <c r="C3879">
        <f>IF(B3879="","",INT(A3879))</f>
        <v/>
      </c>
      <c r="D3879">
        <f>IF(B3879="","",HOUR(A3879))</f>
        <v/>
      </c>
      <c r="E3879">
        <f>IF(B3879="","",IF(INPUT!$I$1="","",IF(C3879&lt;(INT(INPUT!$I$1)-INPUT!$I$2),"Off Meds",IF(C3879&lt;=(INT(INPUT!$I$1)+INPUT!$I$2),"Washout","On Meds"))))</f>
        <v/>
      </c>
      <c r="F3879">
        <f>IF(B3879="","",1.509*(LN(B3879)^1.084-5.381))</f>
        <v/>
      </c>
      <c r="G3879">
        <f>IF(F3879="","",IF(F3879&lt;0,10*F3879^2,0))</f>
        <v/>
      </c>
      <c r="H3879">
        <f>IF(F3879="","",IF(F3879&gt;0,10*F3879^2,0))</f>
        <v/>
      </c>
    </row>
    <row r="3880">
      <c r="A3880">
        <f>Input!A3880</f>
        <v/>
      </c>
      <c r="B3880">
        <f>IF(ISNUMBER(Input!B3880),IF(AND(Input!B3880&gt;=20,Input!B3880&lt;=700),Input!B3880,""),"")</f>
        <v/>
      </c>
      <c r="C3880">
        <f>IF(B3880="","",INT(A3880))</f>
        <v/>
      </c>
      <c r="D3880">
        <f>IF(B3880="","",HOUR(A3880))</f>
        <v/>
      </c>
      <c r="E3880">
        <f>IF(B3880="","",IF(INPUT!$I$1="","",IF(C3880&lt;(INT(INPUT!$I$1)-INPUT!$I$2),"Off Meds",IF(C3880&lt;=(INT(INPUT!$I$1)+INPUT!$I$2),"Washout","On Meds"))))</f>
        <v/>
      </c>
      <c r="F3880">
        <f>IF(B3880="","",1.509*(LN(B3880)^1.084-5.381))</f>
        <v/>
      </c>
      <c r="G3880">
        <f>IF(F3880="","",IF(F3880&lt;0,10*F3880^2,0))</f>
        <v/>
      </c>
      <c r="H3880">
        <f>IF(F3880="","",IF(F3880&gt;0,10*F3880^2,0))</f>
        <v/>
      </c>
    </row>
    <row r="3881">
      <c r="A3881">
        <f>Input!A3881</f>
        <v/>
      </c>
      <c r="B3881">
        <f>IF(ISNUMBER(Input!B3881),IF(AND(Input!B3881&gt;=20,Input!B3881&lt;=700),Input!B3881,""),"")</f>
        <v/>
      </c>
      <c r="C3881">
        <f>IF(B3881="","",INT(A3881))</f>
        <v/>
      </c>
      <c r="D3881">
        <f>IF(B3881="","",HOUR(A3881))</f>
        <v/>
      </c>
      <c r="E3881">
        <f>IF(B3881="","",IF(INPUT!$I$1="","",IF(C3881&lt;(INT(INPUT!$I$1)-INPUT!$I$2),"Off Meds",IF(C3881&lt;=(INT(INPUT!$I$1)+INPUT!$I$2),"Washout","On Meds"))))</f>
        <v/>
      </c>
      <c r="F3881">
        <f>IF(B3881="","",1.509*(LN(B3881)^1.084-5.381))</f>
        <v/>
      </c>
      <c r="G3881">
        <f>IF(F3881="","",IF(F3881&lt;0,10*F3881^2,0))</f>
        <v/>
      </c>
      <c r="H3881">
        <f>IF(F3881="","",IF(F3881&gt;0,10*F3881^2,0))</f>
        <v/>
      </c>
    </row>
    <row r="3882">
      <c r="A3882">
        <f>Input!A3882</f>
        <v/>
      </c>
      <c r="B3882">
        <f>IF(ISNUMBER(Input!B3882),IF(AND(Input!B3882&gt;=20,Input!B3882&lt;=700),Input!B3882,""),"")</f>
        <v/>
      </c>
      <c r="C3882">
        <f>IF(B3882="","",INT(A3882))</f>
        <v/>
      </c>
      <c r="D3882">
        <f>IF(B3882="","",HOUR(A3882))</f>
        <v/>
      </c>
      <c r="E3882">
        <f>IF(B3882="","",IF(INPUT!$I$1="","",IF(C3882&lt;(INT(INPUT!$I$1)-INPUT!$I$2),"Off Meds",IF(C3882&lt;=(INT(INPUT!$I$1)+INPUT!$I$2),"Washout","On Meds"))))</f>
        <v/>
      </c>
      <c r="F3882">
        <f>IF(B3882="","",1.509*(LN(B3882)^1.084-5.381))</f>
        <v/>
      </c>
      <c r="G3882">
        <f>IF(F3882="","",IF(F3882&lt;0,10*F3882^2,0))</f>
        <v/>
      </c>
      <c r="H3882">
        <f>IF(F3882="","",IF(F3882&gt;0,10*F3882^2,0))</f>
        <v/>
      </c>
    </row>
    <row r="3883">
      <c r="A3883">
        <f>Input!A3883</f>
        <v/>
      </c>
      <c r="B3883">
        <f>IF(ISNUMBER(Input!B3883),IF(AND(Input!B3883&gt;=20,Input!B3883&lt;=700),Input!B3883,""),"")</f>
        <v/>
      </c>
      <c r="C3883">
        <f>IF(B3883="","",INT(A3883))</f>
        <v/>
      </c>
      <c r="D3883">
        <f>IF(B3883="","",HOUR(A3883))</f>
        <v/>
      </c>
      <c r="E3883">
        <f>IF(B3883="","",IF(INPUT!$I$1="","",IF(C3883&lt;(INT(INPUT!$I$1)-INPUT!$I$2),"Off Meds",IF(C3883&lt;=(INT(INPUT!$I$1)+INPUT!$I$2),"Washout","On Meds"))))</f>
        <v/>
      </c>
      <c r="F3883">
        <f>IF(B3883="","",1.509*(LN(B3883)^1.084-5.381))</f>
        <v/>
      </c>
      <c r="G3883">
        <f>IF(F3883="","",IF(F3883&lt;0,10*F3883^2,0))</f>
        <v/>
      </c>
      <c r="H3883">
        <f>IF(F3883="","",IF(F3883&gt;0,10*F3883^2,0))</f>
        <v/>
      </c>
    </row>
    <row r="3884">
      <c r="A3884">
        <f>Input!A3884</f>
        <v/>
      </c>
      <c r="B3884">
        <f>IF(ISNUMBER(Input!B3884),IF(AND(Input!B3884&gt;=20,Input!B3884&lt;=700),Input!B3884,""),"")</f>
        <v/>
      </c>
      <c r="C3884">
        <f>IF(B3884="","",INT(A3884))</f>
        <v/>
      </c>
      <c r="D3884">
        <f>IF(B3884="","",HOUR(A3884))</f>
        <v/>
      </c>
      <c r="E3884">
        <f>IF(B3884="","",IF(INPUT!$I$1="","",IF(C3884&lt;(INT(INPUT!$I$1)-INPUT!$I$2),"Off Meds",IF(C3884&lt;=(INT(INPUT!$I$1)+INPUT!$I$2),"Washout","On Meds"))))</f>
        <v/>
      </c>
      <c r="F3884">
        <f>IF(B3884="","",1.509*(LN(B3884)^1.084-5.381))</f>
        <v/>
      </c>
      <c r="G3884">
        <f>IF(F3884="","",IF(F3884&lt;0,10*F3884^2,0))</f>
        <v/>
      </c>
      <c r="H3884">
        <f>IF(F3884="","",IF(F3884&gt;0,10*F3884^2,0))</f>
        <v/>
      </c>
    </row>
    <row r="3885">
      <c r="A3885">
        <f>Input!A3885</f>
        <v/>
      </c>
      <c r="B3885">
        <f>IF(ISNUMBER(Input!B3885),IF(AND(Input!B3885&gt;=20,Input!B3885&lt;=700),Input!B3885,""),"")</f>
        <v/>
      </c>
      <c r="C3885">
        <f>IF(B3885="","",INT(A3885))</f>
        <v/>
      </c>
      <c r="D3885">
        <f>IF(B3885="","",HOUR(A3885))</f>
        <v/>
      </c>
      <c r="E3885">
        <f>IF(B3885="","",IF(INPUT!$I$1="","",IF(C3885&lt;(INT(INPUT!$I$1)-INPUT!$I$2),"Off Meds",IF(C3885&lt;=(INT(INPUT!$I$1)+INPUT!$I$2),"Washout","On Meds"))))</f>
        <v/>
      </c>
      <c r="F3885">
        <f>IF(B3885="","",1.509*(LN(B3885)^1.084-5.381))</f>
        <v/>
      </c>
      <c r="G3885">
        <f>IF(F3885="","",IF(F3885&lt;0,10*F3885^2,0))</f>
        <v/>
      </c>
      <c r="H3885">
        <f>IF(F3885="","",IF(F3885&gt;0,10*F3885^2,0))</f>
        <v/>
      </c>
    </row>
    <row r="3886">
      <c r="A3886">
        <f>Input!A3886</f>
        <v/>
      </c>
      <c r="B3886">
        <f>IF(ISNUMBER(Input!B3886),IF(AND(Input!B3886&gt;=20,Input!B3886&lt;=700),Input!B3886,""),"")</f>
        <v/>
      </c>
      <c r="C3886">
        <f>IF(B3886="","",INT(A3886))</f>
        <v/>
      </c>
      <c r="D3886">
        <f>IF(B3886="","",HOUR(A3886))</f>
        <v/>
      </c>
      <c r="E3886">
        <f>IF(B3886="","",IF(INPUT!$I$1="","",IF(C3886&lt;(INT(INPUT!$I$1)-INPUT!$I$2),"Off Meds",IF(C3886&lt;=(INT(INPUT!$I$1)+INPUT!$I$2),"Washout","On Meds"))))</f>
        <v/>
      </c>
      <c r="F3886">
        <f>IF(B3886="","",1.509*(LN(B3886)^1.084-5.381))</f>
        <v/>
      </c>
      <c r="G3886">
        <f>IF(F3886="","",IF(F3886&lt;0,10*F3886^2,0))</f>
        <v/>
      </c>
      <c r="H3886">
        <f>IF(F3886="","",IF(F3886&gt;0,10*F3886^2,0))</f>
        <v/>
      </c>
    </row>
    <row r="3887">
      <c r="A3887">
        <f>Input!A3887</f>
        <v/>
      </c>
      <c r="B3887">
        <f>IF(ISNUMBER(Input!B3887),IF(AND(Input!B3887&gt;=20,Input!B3887&lt;=700),Input!B3887,""),"")</f>
        <v/>
      </c>
      <c r="C3887">
        <f>IF(B3887="","",INT(A3887))</f>
        <v/>
      </c>
      <c r="D3887">
        <f>IF(B3887="","",HOUR(A3887))</f>
        <v/>
      </c>
      <c r="E3887">
        <f>IF(B3887="","",IF(INPUT!$I$1="","",IF(C3887&lt;(INT(INPUT!$I$1)-INPUT!$I$2),"Off Meds",IF(C3887&lt;=(INT(INPUT!$I$1)+INPUT!$I$2),"Washout","On Meds"))))</f>
        <v/>
      </c>
      <c r="F3887">
        <f>IF(B3887="","",1.509*(LN(B3887)^1.084-5.381))</f>
        <v/>
      </c>
      <c r="G3887">
        <f>IF(F3887="","",IF(F3887&lt;0,10*F3887^2,0))</f>
        <v/>
      </c>
      <c r="H3887">
        <f>IF(F3887="","",IF(F3887&gt;0,10*F3887^2,0))</f>
        <v/>
      </c>
    </row>
    <row r="3888">
      <c r="A3888">
        <f>Input!A3888</f>
        <v/>
      </c>
      <c r="B3888">
        <f>IF(ISNUMBER(Input!B3888),IF(AND(Input!B3888&gt;=20,Input!B3888&lt;=700),Input!B3888,""),"")</f>
        <v/>
      </c>
      <c r="C3888">
        <f>IF(B3888="","",INT(A3888))</f>
        <v/>
      </c>
      <c r="D3888">
        <f>IF(B3888="","",HOUR(A3888))</f>
        <v/>
      </c>
      <c r="E3888">
        <f>IF(B3888="","",IF(INPUT!$I$1="","",IF(C3888&lt;(INT(INPUT!$I$1)-INPUT!$I$2),"Off Meds",IF(C3888&lt;=(INT(INPUT!$I$1)+INPUT!$I$2),"Washout","On Meds"))))</f>
        <v/>
      </c>
      <c r="F3888">
        <f>IF(B3888="","",1.509*(LN(B3888)^1.084-5.381))</f>
        <v/>
      </c>
      <c r="G3888">
        <f>IF(F3888="","",IF(F3888&lt;0,10*F3888^2,0))</f>
        <v/>
      </c>
      <c r="H3888">
        <f>IF(F3888="","",IF(F3888&gt;0,10*F3888^2,0))</f>
        <v/>
      </c>
    </row>
    <row r="3889">
      <c r="A3889">
        <f>Input!A3889</f>
        <v/>
      </c>
      <c r="B3889">
        <f>IF(ISNUMBER(Input!B3889),IF(AND(Input!B3889&gt;=20,Input!B3889&lt;=700),Input!B3889,""),"")</f>
        <v/>
      </c>
      <c r="C3889">
        <f>IF(B3889="","",INT(A3889))</f>
        <v/>
      </c>
      <c r="D3889">
        <f>IF(B3889="","",HOUR(A3889))</f>
        <v/>
      </c>
      <c r="E3889">
        <f>IF(B3889="","",IF(INPUT!$I$1="","",IF(C3889&lt;(INT(INPUT!$I$1)-INPUT!$I$2),"Off Meds",IF(C3889&lt;=(INT(INPUT!$I$1)+INPUT!$I$2),"Washout","On Meds"))))</f>
        <v/>
      </c>
      <c r="F3889">
        <f>IF(B3889="","",1.509*(LN(B3889)^1.084-5.381))</f>
        <v/>
      </c>
      <c r="G3889">
        <f>IF(F3889="","",IF(F3889&lt;0,10*F3889^2,0))</f>
        <v/>
      </c>
      <c r="H3889">
        <f>IF(F3889="","",IF(F3889&gt;0,10*F3889^2,0))</f>
        <v/>
      </c>
    </row>
    <row r="3890">
      <c r="A3890">
        <f>Input!A3890</f>
        <v/>
      </c>
      <c r="B3890">
        <f>IF(ISNUMBER(Input!B3890),IF(AND(Input!B3890&gt;=20,Input!B3890&lt;=700),Input!B3890,""),"")</f>
        <v/>
      </c>
      <c r="C3890">
        <f>IF(B3890="","",INT(A3890))</f>
        <v/>
      </c>
      <c r="D3890">
        <f>IF(B3890="","",HOUR(A3890))</f>
        <v/>
      </c>
      <c r="E3890">
        <f>IF(B3890="","",IF(INPUT!$I$1="","",IF(C3890&lt;(INT(INPUT!$I$1)-INPUT!$I$2),"Off Meds",IF(C3890&lt;=(INT(INPUT!$I$1)+INPUT!$I$2),"Washout","On Meds"))))</f>
        <v/>
      </c>
      <c r="F3890">
        <f>IF(B3890="","",1.509*(LN(B3890)^1.084-5.381))</f>
        <v/>
      </c>
      <c r="G3890">
        <f>IF(F3890="","",IF(F3890&lt;0,10*F3890^2,0))</f>
        <v/>
      </c>
      <c r="H3890">
        <f>IF(F3890="","",IF(F3890&gt;0,10*F3890^2,0))</f>
        <v/>
      </c>
    </row>
    <row r="3891">
      <c r="A3891">
        <f>Input!A3891</f>
        <v/>
      </c>
      <c r="B3891">
        <f>IF(ISNUMBER(Input!B3891),IF(AND(Input!B3891&gt;=20,Input!B3891&lt;=700),Input!B3891,""),"")</f>
        <v/>
      </c>
      <c r="C3891">
        <f>IF(B3891="","",INT(A3891))</f>
        <v/>
      </c>
      <c r="D3891">
        <f>IF(B3891="","",HOUR(A3891))</f>
        <v/>
      </c>
      <c r="E3891">
        <f>IF(B3891="","",IF(INPUT!$I$1="","",IF(C3891&lt;(INT(INPUT!$I$1)-INPUT!$I$2),"Off Meds",IF(C3891&lt;=(INT(INPUT!$I$1)+INPUT!$I$2),"Washout","On Meds"))))</f>
        <v/>
      </c>
      <c r="F3891">
        <f>IF(B3891="","",1.509*(LN(B3891)^1.084-5.381))</f>
        <v/>
      </c>
      <c r="G3891">
        <f>IF(F3891="","",IF(F3891&lt;0,10*F3891^2,0))</f>
        <v/>
      </c>
      <c r="H3891">
        <f>IF(F3891="","",IF(F3891&gt;0,10*F3891^2,0))</f>
        <v/>
      </c>
    </row>
    <row r="3892">
      <c r="A3892">
        <f>Input!A3892</f>
        <v/>
      </c>
      <c r="B3892">
        <f>IF(ISNUMBER(Input!B3892),IF(AND(Input!B3892&gt;=20,Input!B3892&lt;=700),Input!B3892,""),"")</f>
        <v/>
      </c>
      <c r="C3892">
        <f>IF(B3892="","",INT(A3892))</f>
        <v/>
      </c>
      <c r="D3892">
        <f>IF(B3892="","",HOUR(A3892))</f>
        <v/>
      </c>
      <c r="E3892">
        <f>IF(B3892="","",IF(INPUT!$I$1="","",IF(C3892&lt;(INT(INPUT!$I$1)-INPUT!$I$2),"Off Meds",IF(C3892&lt;=(INT(INPUT!$I$1)+INPUT!$I$2),"Washout","On Meds"))))</f>
        <v/>
      </c>
      <c r="F3892">
        <f>IF(B3892="","",1.509*(LN(B3892)^1.084-5.381))</f>
        <v/>
      </c>
      <c r="G3892">
        <f>IF(F3892="","",IF(F3892&lt;0,10*F3892^2,0))</f>
        <v/>
      </c>
      <c r="H3892">
        <f>IF(F3892="","",IF(F3892&gt;0,10*F3892^2,0))</f>
        <v/>
      </c>
    </row>
    <row r="3893">
      <c r="A3893">
        <f>Input!A3893</f>
        <v/>
      </c>
      <c r="B3893">
        <f>IF(ISNUMBER(Input!B3893),IF(AND(Input!B3893&gt;=20,Input!B3893&lt;=700),Input!B3893,""),"")</f>
        <v/>
      </c>
      <c r="C3893">
        <f>IF(B3893="","",INT(A3893))</f>
        <v/>
      </c>
      <c r="D3893">
        <f>IF(B3893="","",HOUR(A3893))</f>
        <v/>
      </c>
      <c r="E3893">
        <f>IF(B3893="","",IF(INPUT!$I$1="","",IF(C3893&lt;(INT(INPUT!$I$1)-INPUT!$I$2),"Off Meds",IF(C3893&lt;=(INT(INPUT!$I$1)+INPUT!$I$2),"Washout","On Meds"))))</f>
        <v/>
      </c>
      <c r="F3893">
        <f>IF(B3893="","",1.509*(LN(B3893)^1.084-5.381))</f>
        <v/>
      </c>
      <c r="G3893">
        <f>IF(F3893="","",IF(F3893&lt;0,10*F3893^2,0))</f>
        <v/>
      </c>
      <c r="H3893">
        <f>IF(F3893="","",IF(F3893&gt;0,10*F3893^2,0))</f>
        <v/>
      </c>
    </row>
    <row r="3894">
      <c r="A3894">
        <f>Input!A3894</f>
        <v/>
      </c>
      <c r="B3894">
        <f>IF(ISNUMBER(Input!B3894),IF(AND(Input!B3894&gt;=20,Input!B3894&lt;=700),Input!B3894,""),"")</f>
        <v/>
      </c>
      <c r="C3894">
        <f>IF(B3894="","",INT(A3894))</f>
        <v/>
      </c>
      <c r="D3894">
        <f>IF(B3894="","",HOUR(A3894))</f>
        <v/>
      </c>
      <c r="E3894">
        <f>IF(B3894="","",IF(INPUT!$I$1="","",IF(C3894&lt;(INT(INPUT!$I$1)-INPUT!$I$2),"Off Meds",IF(C3894&lt;=(INT(INPUT!$I$1)+INPUT!$I$2),"Washout","On Meds"))))</f>
        <v/>
      </c>
      <c r="F3894">
        <f>IF(B3894="","",1.509*(LN(B3894)^1.084-5.381))</f>
        <v/>
      </c>
      <c r="G3894">
        <f>IF(F3894="","",IF(F3894&lt;0,10*F3894^2,0))</f>
        <v/>
      </c>
      <c r="H3894">
        <f>IF(F3894="","",IF(F3894&gt;0,10*F3894^2,0))</f>
        <v/>
      </c>
    </row>
    <row r="3895">
      <c r="A3895">
        <f>Input!A3895</f>
        <v/>
      </c>
      <c r="B3895">
        <f>IF(ISNUMBER(Input!B3895),IF(AND(Input!B3895&gt;=20,Input!B3895&lt;=700),Input!B3895,""),"")</f>
        <v/>
      </c>
      <c r="C3895">
        <f>IF(B3895="","",INT(A3895))</f>
        <v/>
      </c>
      <c r="D3895">
        <f>IF(B3895="","",HOUR(A3895))</f>
        <v/>
      </c>
      <c r="E3895">
        <f>IF(B3895="","",IF(INPUT!$I$1="","",IF(C3895&lt;(INT(INPUT!$I$1)-INPUT!$I$2),"Off Meds",IF(C3895&lt;=(INT(INPUT!$I$1)+INPUT!$I$2),"Washout","On Meds"))))</f>
        <v/>
      </c>
      <c r="F3895">
        <f>IF(B3895="","",1.509*(LN(B3895)^1.084-5.381))</f>
        <v/>
      </c>
      <c r="G3895">
        <f>IF(F3895="","",IF(F3895&lt;0,10*F3895^2,0))</f>
        <v/>
      </c>
      <c r="H3895">
        <f>IF(F3895="","",IF(F3895&gt;0,10*F3895^2,0))</f>
        <v/>
      </c>
    </row>
    <row r="3896">
      <c r="A3896">
        <f>Input!A3896</f>
        <v/>
      </c>
      <c r="B3896">
        <f>IF(ISNUMBER(Input!B3896),IF(AND(Input!B3896&gt;=20,Input!B3896&lt;=700),Input!B3896,""),"")</f>
        <v/>
      </c>
      <c r="C3896">
        <f>IF(B3896="","",INT(A3896))</f>
        <v/>
      </c>
      <c r="D3896">
        <f>IF(B3896="","",HOUR(A3896))</f>
        <v/>
      </c>
      <c r="E3896">
        <f>IF(B3896="","",IF(INPUT!$I$1="","",IF(C3896&lt;(INT(INPUT!$I$1)-INPUT!$I$2),"Off Meds",IF(C3896&lt;=(INT(INPUT!$I$1)+INPUT!$I$2),"Washout","On Meds"))))</f>
        <v/>
      </c>
      <c r="F3896">
        <f>IF(B3896="","",1.509*(LN(B3896)^1.084-5.381))</f>
        <v/>
      </c>
      <c r="G3896">
        <f>IF(F3896="","",IF(F3896&lt;0,10*F3896^2,0))</f>
        <v/>
      </c>
      <c r="H3896">
        <f>IF(F3896="","",IF(F3896&gt;0,10*F3896^2,0))</f>
        <v/>
      </c>
    </row>
    <row r="3897">
      <c r="A3897">
        <f>Input!A3897</f>
        <v/>
      </c>
      <c r="B3897">
        <f>IF(ISNUMBER(Input!B3897),IF(AND(Input!B3897&gt;=20,Input!B3897&lt;=700),Input!B3897,""),"")</f>
        <v/>
      </c>
      <c r="C3897">
        <f>IF(B3897="","",INT(A3897))</f>
        <v/>
      </c>
      <c r="D3897">
        <f>IF(B3897="","",HOUR(A3897))</f>
        <v/>
      </c>
      <c r="E3897">
        <f>IF(B3897="","",IF(INPUT!$I$1="","",IF(C3897&lt;(INT(INPUT!$I$1)-INPUT!$I$2),"Off Meds",IF(C3897&lt;=(INT(INPUT!$I$1)+INPUT!$I$2),"Washout","On Meds"))))</f>
        <v/>
      </c>
      <c r="F3897">
        <f>IF(B3897="","",1.509*(LN(B3897)^1.084-5.381))</f>
        <v/>
      </c>
      <c r="G3897">
        <f>IF(F3897="","",IF(F3897&lt;0,10*F3897^2,0))</f>
        <v/>
      </c>
      <c r="H3897">
        <f>IF(F3897="","",IF(F3897&gt;0,10*F3897^2,0))</f>
        <v/>
      </c>
    </row>
    <row r="3898">
      <c r="A3898">
        <f>Input!A3898</f>
        <v/>
      </c>
      <c r="B3898">
        <f>IF(ISNUMBER(Input!B3898),IF(AND(Input!B3898&gt;=20,Input!B3898&lt;=700),Input!B3898,""),"")</f>
        <v/>
      </c>
      <c r="C3898">
        <f>IF(B3898="","",INT(A3898))</f>
        <v/>
      </c>
      <c r="D3898">
        <f>IF(B3898="","",HOUR(A3898))</f>
        <v/>
      </c>
      <c r="E3898">
        <f>IF(B3898="","",IF(INPUT!$I$1="","",IF(C3898&lt;(INT(INPUT!$I$1)-INPUT!$I$2),"Off Meds",IF(C3898&lt;=(INT(INPUT!$I$1)+INPUT!$I$2),"Washout","On Meds"))))</f>
        <v/>
      </c>
      <c r="F3898">
        <f>IF(B3898="","",1.509*(LN(B3898)^1.084-5.381))</f>
        <v/>
      </c>
      <c r="G3898">
        <f>IF(F3898="","",IF(F3898&lt;0,10*F3898^2,0))</f>
        <v/>
      </c>
      <c r="H3898">
        <f>IF(F3898="","",IF(F3898&gt;0,10*F3898^2,0))</f>
        <v/>
      </c>
    </row>
    <row r="3899">
      <c r="A3899">
        <f>Input!A3899</f>
        <v/>
      </c>
      <c r="B3899">
        <f>IF(ISNUMBER(Input!B3899),IF(AND(Input!B3899&gt;=20,Input!B3899&lt;=700),Input!B3899,""),"")</f>
        <v/>
      </c>
      <c r="C3899">
        <f>IF(B3899="","",INT(A3899))</f>
        <v/>
      </c>
      <c r="D3899">
        <f>IF(B3899="","",HOUR(A3899))</f>
        <v/>
      </c>
      <c r="E3899">
        <f>IF(B3899="","",IF(INPUT!$I$1="","",IF(C3899&lt;(INT(INPUT!$I$1)-INPUT!$I$2),"Off Meds",IF(C3899&lt;=(INT(INPUT!$I$1)+INPUT!$I$2),"Washout","On Meds"))))</f>
        <v/>
      </c>
      <c r="F3899">
        <f>IF(B3899="","",1.509*(LN(B3899)^1.084-5.381))</f>
        <v/>
      </c>
      <c r="G3899">
        <f>IF(F3899="","",IF(F3899&lt;0,10*F3899^2,0))</f>
        <v/>
      </c>
      <c r="H3899">
        <f>IF(F3899="","",IF(F3899&gt;0,10*F3899^2,0))</f>
        <v/>
      </c>
    </row>
    <row r="3900">
      <c r="A3900">
        <f>Input!A3900</f>
        <v/>
      </c>
      <c r="B3900">
        <f>IF(ISNUMBER(Input!B3900),IF(AND(Input!B3900&gt;=20,Input!B3900&lt;=700),Input!B3900,""),"")</f>
        <v/>
      </c>
      <c r="C3900">
        <f>IF(B3900="","",INT(A3900))</f>
        <v/>
      </c>
      <c r="D3900">
        <f>IF(B3900="","",HOUR(A3900))</f>
        <v/>
      </c>
      <c r="E3900">
        <f>IF(B3900="","",IF(INPUT!$I$1="","",IF(C3900&lt;(INT(INPUT!$I$1)-INPUT!$I$2),"Off Meds",IF(C3900&lt;=(INT(INPUT!$I$1)+INPUT!$I$2),"Washout","On Meds"))))</f>
        <v/>
      </c>
      <c r="F3900">
        <f>IF(B3900="","",1.509*(LN(B3900)^1.084-5.381))</f>
        <v/>
      </c>
      <c r="G3900">
        <f>IF(F3900="","",IF(F3900&lt;0,10*F3900^2,0))</f>
        <v/>
      </c>
      <c r="H3900">
        <f>IF(F3900="","",IF(F3900&gt;0,10*F3900^2,0))</f>
        <v/>
      </c>
    </row>
    <row r="3901">
      <c r="A3901">
        <f>Input!A3901</f>
        <v/>
      </c>
      <c r="B3901">
        <f>IF(ISNUMBER(Input!B3901),IF(AND(Input!B3901&gt;=20,Input!B3901&lt;=700),Input!B3901,""),"")</f>
        <v/>
      </c>
      <c r="C3901">
        <f>IF(B3901="","",INT(A3901))</f>
        <v/>
      </c>
      <c r="D3901">
        <f>IF(B3901="","",HOUR(A3901))</f>
        <v/>
      </c>
      <c r="E3901">
        <f>IF(B3901="","",IF(INPUT!$I$1="","",IF(C3901&lt;(INT(INPUT!$I$1)-INPUT!$I$2),"Off Meds",IF(C3901&lt;=(INT(INPUT!$I$1)+INPUT!$I$2),"Washout","On Meds"))))</f>
        <v/>
      </c>
      <c r="F3901">
        <f>IF(B3901="","",1.509*(LN(B3901)^1.084-5.381))</f>
        <v/>
      </c>
      <c r="G3901">
        <f>IF(F3901="","",IF(F3901&lt;0,10*F3901^2,0))</f>
        <v/>
      </c>
      <c r="H3901">
        <f>IF(F3901="","",IF(F3901&gt;0,10*F3901^2,0))</f>
        <v/>
      </c>
    </row>
    <row r="3902">
      <c r="A3902">
        <f>Input!A3902</f>
        <v/>
      </c>
      <c r="B3902">
        <f>IF(ISNUMBER(Input!B3902),IF(AND(Input!B3902&gt;=20,Input!B3902&lt;=700),Input!B3902,""),"")</f>
        <v/>
      </c>
      <c r="C3902">
        <f>IF(B3902="","",INT(A3902))</f>
        <v/>
      </c>
      <c r="D3902">
        <f>IF(B3902="","",HOUR(A3902))</f>
        <v/>
      </c>
      <c r="E3902">
        <f>IF(B3902="","",IF(INPUT!$I$1="","",IF(C3902&lt;(INT(INPUT!$I$1)-INPUT!$I$2),"Off Meds",IF(C3902&lt;=(INT(INPUT!$I$1)+INPUT!$I$2),"Washout","On Meds"))))</f>
        <v/>
      </c>
      <c r="F3902">
        <f>IF(B3902="","",1.509*(LN(B3902)^1.084-5.381))</f>
        <v/>
      </c>
      <c r="G3902">
        <f>IF(F3902="","",IF(F3902&lt;0,10*F3902^2,0))</f>
        <v/>
      </c>
      <c r="H3902">
        <f>IF(F3902="","",IF(F3902&gt;0,10*F3902^2,0))</f>
        <v/>
      </c>
    </row>
    <row r="3903">
      <c r="A3903">
        <f>Input!A3903</f>
        <v/>
      </c>
      <c r="B3903">
        <f>IF(ISNUMBER(Input!B3903),IF(AND(Input!B3903&gt;=20,Input!B3903&lt;=700),Input!B3903,""),"")</f>
        <v/>
      </c>
      <c r="C3903">
        <f>IF(B3903="","",INT(A3903))</f>
        <v/>
      </c>
      <c r="D3903">
        <f>IF(B3903="","",HOUR(A3903))</f>
        <v/>
      </c>
      <c r="E3903">
        <f>IF(B3903="","",IF(INPUT!$I$1="","",IF(C3903&lt;(INT(INPUT!$I$1)-INPUT!$I$2),"Off Meds",IF(C3903&lt;=(INT(INPUT!$I$1)+INPUT!$I$2),"Washout","On Meds"))))</f>
        <v/>
      </c>
      <c r="F3903">
        <f>IF(B3903="","",1.509*(LN(B3903)^1.084-5.381))</f>
        <v/>
      </c>
      <c r="G3903">
        <f>IF(F3903="","",IF(F3903&lt;0,10*F3903^2,0))</f>
        <v/>
      </c>
      <c r="H3903">
        <f>IF(F3903="","",IF(F3903&gt;0,10*F3903^2,0))</f>
        <v/>
      </c>
    </row>
    <row r="3904">
      <c r="A3904">
        <f>Input!A3904</f>
        <v/>
      </c>
      <c r="B3904">
        <f>IF(ISNUMBER(Input!B3904),IF(AND(Input!B3904&gt;=20,Input!B3904&lt;=700),Input!B3904,""),"")</f>
        <v/>
      </c>
      <c r="C3904">
        <f>IF(B3904="","",INT(A3904))</f>
        <v/>
      </c>
      <c r="D3904">
        <f>IF(B3904="","",HOUR(A3904))</f>
        <v/>
      </c>
      <c r="E3904">
        <f>IF(B3904="","",IF(INPUT!$I$1="","",IF(C3904&lt;(INT(INPUT!$I$1)-INPUT!$I$2),"Off Meds",IF(C3904&lt;=(INT(INPUT!$I$1)+INPUT!$I$2),"Washout","On Meds"))))</f>
        <v/>
      </c>
      <c r="F3904">
        <f>IF(B3904="","",1.509*(LN(B3904)^1.084-5.381))</f>
        <v/>
      </c>
      <c r="G3904">
        <f>IF(F3904="","",IF(F3904&lt;0,10*F3904^2,0))</f>
        <v/>
      </c>
      <c r="H3904">
        <f>IF(F3904="","",IF(F3904&gt;0,10*F3904^2,0))</f>
        <v/>
      </c>
    </row>
    <row r="3905">
      <c r="A3905">
        <f>Input!A3905</f>
        <v/>
      </c>
      <c r="B3905">
        <f>IF(ISNUMBER(Input!B3905),IF(AND(Input!B3905&gt;=20,Input!B3905&lt;=700),Input!B3905,""),"")</f>
        <v/>
      </c>
      <c r="C3905">
        <f>IF(B3905="","",INT(A3905))</f>
        <v/>
      </c>
      <c r="D3905">
        <f>IF(B3905="","",HOUR(A3905))</f>
        <v/>
      </c>
      <c r="E3905">
        <f>IF(B3905="","",IF(INPUT!$I$1="","",IF(C3905&lt;(INT(INPUT!$I$1)-INPUT!$I$2),"Off Meds",IF(C3905&lt;=(INT(INPUT!$I$1)+INPUT!$I$2),"Washout","On Meds"))))</f>
        <v/>
      </c>
      <c r="F3905">
        <f>IF(B3905="","",1.509*(LN(B3905)^1.084-5.381))</f>
        <v/>
      </c>
      <c r="G3905">
        <f>IF(F3905="","",IF(F3905&lt;0,10*F3905^2,0))</f>
        <v/>
      </c>
      <c r="H3905">
        <f>IF(F3905="","",IF(F3905&gt;0,10*F3905^2,0))</f>
        <v/>
      </c>
    </row>
    <row r="3906">
      <c r="A3906">
        <f>Input!A3906</f>
        <v/>
      </c>
      <c r="B3906">
        <f>IF(ISNUMBER(Input!B3906),IF(AND(Input!B3906&gt;=20,Input!B3906&lt;=700),Input!B3906,""),"")</f>
        <v/>
      </c>
      <c r="C3906">
        <f>IF(B3906="","",INT(A3906))</f>
        <v/>
      </c>
      <c r="D3906">
        <f>IF(B3906="","",HOUR(A3906))</f>
        <v/>
      </c>
      <c r="E3906">
        <f>IF(B3906="","",IF(INPUT!$I$1="","",IF(C3906&lt;(INT(INPUT!$I$1)-INPUT!$I$2),"Off Meds",IF(C3906&lt;=(INT(INPUT!$I$1)+INPUT!$I$2),"Washout","On Meds"))))</f>
        <v/>
      </c>
      <c r="F3906">
        <f>IF(B3906="","",1.509*(LN(B3906)^1.084-5.381))</f>
        <v/>
      </c>
      <c r="G3906">
        <f>IF(F3906="","",IF(F3906&lt;0,10*F3906^2,0))</f>
        <v/>
      </c>
      <c r="H3906">
        <f>IF(F3906="","",IF(F3906&gt;0,10*F3906^2,0))</f>
        <v/>
      </c>
    </row>
    <row r="3907">
      <c r="A3907">
        <f>Input!A3907</f>
        <v/>
      </c>
      <c r="B3907">
        <f>IF(ISNUMBER(Input!B3907),IF(AND(Input!B3907&gt;=20,Input!B3907&lt;=700),Input!B3907,""),"")</f>
        <v/>
      </c>
      <c r="C3907">
        <f>IF(B3907="","",INT(A3907))</f>
        <v/>
      </c>
      <c r="D3907">
        <f>IF(B3907="","",HOUR(A3907))</f>
        <v/>
      </c>
      <c r="E3907">
        <f>IF(B3907="","",IF(INPUT!$I$1="","",IF(C3907&lt;(INT(INPUT!$I$1)-INPUT!$I$2),"Off Meds",IF(C3907&lt;=(INT(INPUT!$I$1)+INPUT!$I$2),"Washout","On Meds"))))</f>
        <v/>
      </c>
      <c r="F3907">
        <f>IF(B3907="","",1.509*(LN(B3907)^1.084-5.381))</f>
        <v/>
      </c>
      <c r="G3907">
        <f>IF(F3907="","",IF(F3907&lt;0,10*F3907^2,0))</f>
        <v/>
      </c>
      <c r="H3907">
        <f>IF(F3907="","",IF(F3907&gt;0,10*F3907^2,0))</f>
        <v/>
      </c>
    </row>
    <row r="3908">
      <c r="A3908">
        <f>Input!A3908</f>
        <v/>
      </c>
      <c r="B3908">
        <f>IF(ISNUMBER(Input!B3908),IF(AND(Input!B3908&gt;=20,Input!B3908&lt;=700),Input!B3908,""),"")</f>
        <v/>
      </c>
      <c r="C3908">
        <f>IF(B3908="","",INT(A3908))</f>
        <v/>
      </c>
      <c r="D3908">
        <f>IF(B3908="","",HOUR(A3908))</f>
        <v/>
      </c>
      <c r="E3908">
        <f>IF(B3908="","",IF(INPUT!$I$1="","",IF(C3908&lt;(INT(INPUT!$I$1)-INPUT!$I$2),"Off Meds",IF(C3908&lt;=(INT(INPUT!$I$1)+INPUT!$I$2),"Washout","On Meds"))))</f>
        <v/>
      </c>
      <c r="F3908">
        <f>IF(B3908="","",1.509*(LN(B3908)^1.084-5.381))</f>
        <v/>
      </c>
      <c r="G3908">
        <f>IF(F3908="","",IF(F3908&lt;0,10*F3908^2,0))</f>
        <v/>
      </c>
      <c r="H3908">
        <f>IF(F3908="","",IF(F3908&gt;0,10*F3908^2,0))</f>
        <v/>
      </c>
    </row>
    <row r="3909">
      <c r="A3909">
        <f>Input!A3909</f>
        <v/>
      </c>
      <c r="B3909">
        <f>IF(ISNUMBER(Input!B3909),IF(AND(Input!B3909&gt;=20,Input!B3909&lt;=700),Input!B3909,""),"")</f>
        <v/>
      </c>
      <c r="C3909">
        <f>IF(B3909="","",INT(A3909))</f>
        <v/>
      </c>
      <c r="D3909">
        <f>IF(B3909="","",HOUR(A3909))</f>
        <v/>
      </c>
      <c r="E3909">
        <f>IF(B3909="","",IF(INPUT!$I$1="","",IF(C3909&lt;(INT(INPUT!$I$1)-INPUT!$I$2),"Off Meds",IF(C3909&lt;=(INT(INPUT!$I$1)+INPUT!$I$2),"Washout","On Meds"))))</f>
        <v/>
      </c>
      <c r="F3909">
        <f>IF(B3909="","",1.509*(LN(B3909)^1.084-5.381))</f>
        <v/>
      </c>
      <c r="G3909">
        <f>IF(F3909="","",IF(F3909&lt;0,10*F3909^2,0))</f>
        <v/>
      </c>
      <c r="H3909">
        <f>IF(F3909="","",IF(F3909&gt;0,10*F3909^2,0))</f>
        <v/>
      </c>
    </row>
    <row r="3910">
      <c r="A3910">
        <f>Input!A3910</f>
        <v/>
      </c>
      <c r="B3910">
        <f>IF(ISNUMBER(Input!B3910),IF(AND(Input!B3910&gt;=20,Input!B3910&lt;=700),Input!B3910,""),"")</f>
        <v/>
      </c>
      <c r="C3910">
        <f>IF(B3910="","",INT(A3910))</f>
        <v/>
      </c>
      <c r="D3910">
        <f>IF(B3910="","",HOUR(A3910))</f>
        <v/>
      </c>
      <c r="E3910">
        <f>IF(B3910="","",IF(INPUT!$I$1="","",IF(C3910&lt;(INT(INPUT!$I$1)-INPUT!$I$2),"Off Meds",IF(C3910&lt;=(INT(INPUT!$I$1)+INPUT!$I$2),"Washout","On Meds"))))</f>
        <v/>
      </c>
      <c r="F3910">
        <f>IF(B3910="","",1.509*(LN(B3910)^1.084-5.381))</f>
        <v/>
      </c>
      <c r="G3910">
        <f>IF(F3910="","",IF(F3910&lt;0,10*F3910^2,0))</f>
        <v/>
      </c>
      <c r="H3910">
        <f>IF(F3910="","",IF(F3910&gt;0,10*F3910^2,0))</f>
        <v/>
      </c>
    </row>
    <row r="3911">
      <c r="A3911">
        <f>Input!A3911</f>
        <v/>
      </c>
      <c r="B3911">
        <f>IF(ISNUMBER(Input!B3911),IF(AND(Input!B3911&gt;=20,Input!B3911&lt;=700),Input!B3911,""),"")</f>
        <v/>
      </c>
      <c r="C3911">
        <f>IF(B3911="","",INT(A3911))</f>
        <v/>
      </c>
      <c r="D3911">
        <f>IF(B3911="","",HOUR(A3911))</f>
        <v/>
      </c>
      <c r="E3911">
        <f>IF(B3911="","",IF(INPUT!$I$1="","",IF(C3911&lt;(INT(INPUT!$I$1)-INPUT!$I$2),"Off Meds",IF(C3911&lt;=(INT(INPUT!$I$1)+INPUT!$I$2),"Washout","On Meds"))))</f>
        <v/>
      </c>
      <c r="F3911">
        <f>IF(B3911="","",1.509*(LN(B3911)^1.084-5.381))</f>
        <v/>
      </c>
      <c r="G3911">
        <f>IF(F3911="","",IF(F3911&lt;0,10*F3911^2,0))</f>
        <v/>
      </c>
      <c r="H3911">
        <f>IF(F3911="","",IF(F3911&gt;0,10*F3911^2,0))</f>
        <v/>
      </c>
    </row>
    <row r="3912">
      <c r="A3912">
        <f>Input!A3912</f>
        <v/>
      </c>
      <c r="B3912">
        <f>IF(ISNUMBER(Input!B3912),IF(AND(Input!B3912&gt;=20,Input!B3912&lt;=700),Input!B3912,""),"")</f>
        <v/>
      </c>
      <c r="C3912">
        <f>IF(B3912="","",INT(A3912))</f>
        <v/>
      </c>
      <c r="D3912">
        <f>IF(B3912="","",HOUR(A3912))</f>
        <v/>
      </c>
      <c r="E3912">
        <f>IF(B3912="","",IF(INPUT!$I$1="","",IF(C3912&lt;(INT(INPUT!$I$1)-INPUT!$I$2),"Off Meds",IF(C3912&lt;=(INT(INPUT!$I$1)+INPUT!$I$2),"Washout","On Meds"))))</f>
        <v/>
      </c>
      <c r="F3912">
        <f>IF(B3912="","",1.509*(LN(B3912)^1.084-5.381))</f>
        <v/>
      </c>
      <c r="G3912">
        <f>IF(F3912="","",IF(F3912&lt;0,10*F3912^2,0))</f>
        <v/>
      </c>
      <c r="H3912">
        <f>IF(F3912="","",IF(F3912&gt;0,10*F3912^2,0))</f>
        <v/>
      </c>
    </row>
    <row r="3913">
      <c r="A3913">
        <f>Input!A3913</f>
        <v/>
      </c>
      <c r="B3913">
        <f>IF(ISNUMBER(Input!B3913),IF(AND(Input!B3913&gt;=20,Input!B3913&lt;=700),Input!B3913,""),"")</f>
        <v/>
      </c>
      <c r="C3913">
        <f>IF(B3913="","",INT(A3913))</f>
        <v/>
      </c>
      <c r="D3913">
        <f>IF(B3913="","",HOUR(A3913))</f>
        <v/>
      </c>
      <c r="E3913">
        <f>IF(B3913="","",IF(INPUT!$I$1="","",IF(C3913&lt;(INT(INPUT!$I$1)-INPUT!$I$2),"Off Meds",IF(C3913&lt;=(INT(INPUT!$I$1)+INPUT!$I$2),"Washout","On Meds"))))</f>
        <v/>
      </c>
      <c r="F3913">
        <f>IF(B3913="","",1.509*(LN(B3913)^1.084-5.381))</f>
        <v/>
      </c>
      <c r="G3913">
        <f>IF(F3913="","",IF(F3913&lt;0,10*F3913^2,0))</f>
        <v/>
      </c>
      <c r="H3913">
        <f>IF(F3913="","",IF(F3913&gt;0,10*F3913^2,0))</f>
        <v/>
      </c>
    </row>
    <row r="3914">
      <c r="A3914">
        <f>Input!A3914</f>
        <v/>
      </c>
      <c r="B3914">
        <f>IF(ISNUMBER(Input!B3914),IF(AND(Input!B3914&gt;=20,Input!B3914&lt;=700),Input!B3914,""),"")</f>
        <v/>
      </c>
      <c r="C3914">
        <f>IF(B3914="","",INT(A3914))</f>
        <v/>
      </c>
      <c r="D3914">
        <f>IF(B3914="","",HOUR(A3914))</f>
        <v/>
      </c>
      <c r="E3914">
        <f>IF(B3914="","",IF(INPUT!$I$1="","",IF(C3914&lt;(INT(INPUT!$I$1)-INPUT!$I$2),"Off Meds",IF(C3914&lt;=(INT(INPUT!$I$1)+INPUT!$I$2),"Washout","On Meds"))))</f>
        <v/>
      </c>
      <c r="F3914">
        <f>IF(B3914="","",1.509*(LN(B3914)^1.084-5.381))</f>
        <v/>
      </c>
      <c r="G3914">
        <f>IF(F3914="","",IF(F3914&lt;0,10*F3914^2,0))</f>
        <v/>
      </c>
      <c r="H3914">
        <f>IF(F3914="","",IF(F3914&gt;0,10*F3914^2,0))</f>
        <v/>
      </c>
    </row>
    <row r="3915">
      <c r="A3915">
        <f>Input!A3915</f>
        <v/>
      </c>
      <c r="B3915">
        <f>IF(ISNUMBER(Input!B3915),IF(AND(Input!B3915&gt;=20,Input!B3915&lt;=700),Input!B3915,""),"")</f>
        <v/>
      </c>
      <c r="C3915">
        <f>IF(B3915="","",INT(A3915))</f>
        <v/>
      </c>
      <c r="D3915">
        <f>IF(B3915="","",HOUR(A3915))</f>
        <v/>
      </c>
      <c r="E3915">
        <f>IF(B3915="","",IF(INPUT!$I$1="","",IF(C3915&lt;(INT(INPUT!$I$1)-INPUT!$I$2),"Off Meds",IF(C3915&lt;=(INT(INPUT!$I$1)+INPUT!$I$2),"Washout","On Meds"))))</f>
        <v/>
      </c>
      <c r="F3915">
        <f>IF(B3915="","",1.509*(LN(B3915)^1.084-5.381))</f>
        <v/>
      </c>
      <c r="G3915">
        <f>IF(F3915="","",IF(F3915&lt;0,10*F3915^2,0))</f>
        <v/>
      </c>
      <c r="H3915">
        <f>IF(F3915="","",IF(F3915&gt;0,10*F3915^2,0))</f>
        <v/>
      </c>
    </row>
    <row r="3916">
      <c r="A3916">
        <f>Input!A3916</f>
        <v/>
      </c>
      <c r="B3916">
        <f>IF(ISNUMBER(Input!B3916),IF(AND(Input!B3916&gt;=20,Input!B3916&lt;=700),Input!B3916,""),"")</f>
        <v/>
      </c>
      <c r="C3916">
        <f>IF(B3916="","",INT(A3916))</f>
        <v/>
      </c>
      <c r="D3916">
        <f>IF(B3916="","",HOUR(A3916))</f>
        <v/>
      </c>
      <c r="E3916">
        <f>IF(B3916="","",IF(INPUT!$I$1="","",IF(C3916&lt;(INT(INPUT!$I$1)-INPUT!$I$2),"Off Meds",IF(C3916&lt;=(INT(INPUT!$I$1)+INPUT!$I$2),"Washout","On Meds"))))</f>
        <v/>
      </c>
      <c r="F3916">
        <f>IF(B3916="","",1.509*(LN(B3916)^1.084-5.381))</f>
        <v/>
      </c>
      <c r="G3916">
        <f>IF(F3916="","",IF(F3916&lt;0,10*F3916^2,0))</f>
        <v/>
      </c>
      <c r="H3916">
        <f>IF(F3916="","",IF(F3916&gt;0,10*F3916^2,0))</f>
        <v/>
      </c>
    </row>
    <row r="3917">
      <c r="A3917">
        <f>Input!A3917</f>
        <v/>
      </c>
      <c r="B3917">
        <f>IF(ISNUMBER(Input!B3917),IF(AND(Input!B3917&gt;=20,Input!B3917&lt;=700),Input!B3917,""),"")</f>
        <v/>
      </c>
      <c r="C3917">
        <f>IF(B3917="","",INT(A3917))</f>
        <v/>
      </c>
      <c r="D3917">
        <f>IF(B3917="","",HOUR(A3917))</f>
        <v/>
      </c>
      <c r="E3917">
        <f>IF(B3917="","",IF(INPUT!$I$1="","",IF(C3917&lt;(INT(INPUT!$I$1)-INPUT!$I$2),"Off Meds",IF(C3917&lt;=(INT(INPUT!$I$1)+INPUT!$I$2),"Washout","On Meds"))))</f>
        <v/>
      </c>
      <c r="F3917">
        <f>IF(B3917="","",1.509*(LN(B3917)^1.084-5.381))</f>
        <v/>
      </c>
      <c r="G3917">
        <f>IF(F3917="","",IF(F3917&lt;0,10*F3917^2,0))</f>
        <v/>
      </c>
      <c r="H3917">
        <f>IF(F3917="","",IF(F3917&gt;0,10*F3917^2,0))</f>
        <v/>
      </c>
    </row>
    <row r="3918">
      <c r="A3918">
        <f>Input!A3918</f>
        <v/>
      </c>
      <c r="B3918">
        <f>IF(ISNUMBER(Input!B3918),IF(AND(Input!B3918&gt;=20,Input!B3918&lt;=700),Input!B3918,""),"")</f>
        <v/>
      </c>
      <c r="C3918">
        <f>IF(B3918="","",INT(A3918))</f>
        <v/>
      </c>
      <c r="D3918">
        <f>IF(B3918="","",HOUR(A3918))</f>
        <v/>
      </c>
      <c r="E3918">
        <f>IF(B3918="","",IF(INPUT!$I$1="","",IF(C3918&lt;(INT(INPUT!$I$1)-INPUT!$I$2),"Off Meds",IF(C3918&lt;=(INT(INPUT!$I$1)+INPUT!$I$2),"Washout","On Meds"))))</f>
        <v/>
      </c>
      <c r="F3918">
        <f>IF(B3918="","",1.509*(LN(B3918)^1.084-5.381))</f>
        <v/>
      </c>
      <c r="G3918">
        <f>IF(F3918="","",IF(F3918&lt;0,10*F3918^2,0))</f>
        <v/>
      </c>
      <c r="H3918">
        <f>IF(F3918="","",IF(F3918&gt;0,10*F3918^2,0))</f>
        <v/>
      </c>
    </row>
    <row r="3919">
      <c r="A3919">
        <f>Input!A3919</f>
        <v/>
      </c>
      <c r="B3919">
        <f>IF(ISNUMBER(Input!B3919),IF(AND(Input!B3919&gt;=20,Input!B3919&lt;=700),Input!B3919,""),"")</f>
        <v/>
      </c>
      <c r="C3919">
        <f>IF(B3919="","",INT(A3919))</f>
        <v/>
      </c>
      <c r="D3919">
        <f>IF(B3919="","",HOUR(A3919))</f>
        <v/>
      </c>
      <c r="E3919">
        <f>IF(B3919="","",IF(INPUT!$I$1="","",IF(C3919&lt;(INT(INPUT!$I$1)-INPUT!$I$2),"Off Meds",IF(C3919&lt;=(INT(INPUT!$I$1)+INPUT!$I$2),"Washout","On Meds"))))</f>
        <v/>
      </c>
      <c r="F3919">
        <f>IF(B3919="","",1.509*(LN(B3919)^1.084-5.381))</f>
        <v/>
      </c>
      <c r="G3919">
        <f>IF(F3919="","",IF(F3919&lt;0,10*F3919^2,0))</f>
        <v/>
      </c>
      <c r="H3919">
        <f>IF(F3919="","",IF(F3919&gt;0,10*F3919^2,0))</f>
        <v/>
      </c>
    </row>
    <row r="3920">
      <c r="A3920">
        <f>Input!A3920</f>
        <v/>
      </c>
      <c r="B3920">
        <f>IF(ISNUMBER(Input!B3920),IF(AND(Input!B3920&gt;=20,Input!B3920&lt;=700),Input!B3920,""),"")</f>
        <v/>
      </c>
      <c r="C3920">
        <f>IF(B3920="","",INT(A3920))</f>
        <v/>
      </c>
      <c r="D3920">
        <f>IF(B3920="","",HOUR(A3920))</f>
        <v/>
      </c>
      <c r="E3920">
        <f>IF(B3920="","",IF(INPUT!$I$1="","",IF(C3920&lt;(INT(INPUT!$I$1)-INPUT!$I$2),"Off Meds",IF(C3920&lt;=(INT(INPUT!$I$1)+INPUT!$I$2),"Washout","On Meds"))))</f>
        <v/>
      </c>
      <c r="F3920">
        <f>IF(B3920="","",1.509*(LN(B3920)^1.084-5.381))</f>
        <v/>
      </c>
      <c r="G3920">
        <f>IF(F3920="","",IF(F3920&lt;0,10*F3920^2,0))</f>
        <v/>
      </c>
      <c r="H3920">
        <f>IF(F3920="","",IF(F3920&gt;0,10*F3920^2,0))</f>
        <v/>
      </c>
    </row>
    <row r="3921">
      <c r="A3921">
        <f>Input!A3921</f>
        <v/>
      </c>
      <c r="B3921">
        <f>IF(ISNUMBER(Input!B3921),IF(AND(Input!B3921&gt;=20,Input!B3921&lt;=700),Input!B3921,""),"")</f>
        <v/>
      </c>
      <c r="C3921">
        <f>IF(B3921="","",INT(A3921))</f>
        <v/>
      </c>
      <c r="D3921">
        <f>IF(B3921="","",HOUR(A3921))</f>
        <v/>
      </c>
      <c r="E3921">
        <f>IF(B3921="","",IF(INPUT!$I$1="","",IF(C3921&lt;(INT(INPUT!$I$1)-INPUT!$I$2),"Off Meds",IF(C3921&lt;=(INT(INPUT!$I$1)+INPUT!$I$2),"Washout","On Meds"))))</f>
        <v/>
      </c>
      <c r="F3921">
        <f>IF(B3921="","",1.509*(LN(B3921)^1.084-5.381))</f>
        <v/>
      </c>
      <c r="G3921">
        <f>IF(F3921="","",IF(F3921&lt;0,10*F3921^2,0))</f>
        <v/>
      </c>
      <c r="H3921">
        <f>IF(F3921="","",IF(F3921&gt;0,10*F3921^2,0))</f>
        <v/>
      </c>
    </row>
    <row r="3922">
      <c r="A3922">
        <f>Input!A3922</f>
        <v/>
      </c>
      <c r="B3922">
        <f>IF(ISNUMBER(Input!B3922),IF(AND(Input!B3922&gt;=20,Input!B3922&lt;=700),Input!B3922,""),"")</f>
        <v/>
      </c>
      <c r="C3922">
        <f>IF(B3922="","",INT(A3922))</f>
        <v/>
      </c>
      <c r="D3922">
        <f>IF(B3922="","",HOUR(A3922))</f>
        <v/>
      </c>
      <c r="E3922">
        <f>IF(B3922="","",IF(INPUT!$I$1="","",IF(C3922&lt;(INT(INPUT!$I$1)-INPUT!$I$2),"Off Meds",IF(C3922&lt;=(INT(INPUT!$I$1)+INPUT!$I$2),"Washout","On Meds"))))</f>
        <v/>
      </c>
      <c r="F3922">
        <f>IF(B3922="","",1.509*(LN(B3922)^1.084-5.381))</f>
        <v/>
      </c>
      <c r="G3922">
        <f>IF(F3922="","",IF(F3922&lt;0,10*F3922^2,0))</f>
        <v/>
      </c>
      <c r="H3922">
        <f>IF(F3922="","",IF(F3922&gt;0,10*F3922^2,0))</f>
        <v/>
      </c>
    </row>
    <row r="3923">
      <c r="A3923">
        <f>Input!A3923</f>
        <v/>
      </c>
      <c r="B3923">
        <f>IF(ISNUMBER(Input!B3923),IF(AND(Input!B3923&gt;=20,Input!B3923&lt;=700),Input!B3923,""),"")</f>
        <v/>
      </c>
      <c r="C3923">
        <f>IF(B3923="","",INT(A3923))</f>
        <v/>
      </c>
      <c r="D3923">
        <f>IF(B3923="","",HOUR(A3923))</f>
        <v/>
      </c>
      <c r="E3923">
        <f>IF(B3923="","",IF(INPUT!$I$1="","",IF(C3923&lt;(INT(INPUT!$I$1)-INPUT!$I$2),"Off Meds",IF(C3923&lt;=(INT(INPUT!$I$1)+INPUT!$I$2),"Washout","On Meds"))))</f>
        <v/>
      </c>
      <c r="F3923">
        <f>IF(B3923="","",1.509*(LN(B3923)^1.084-5.381))</f>
        <v/>
      </c>
      <c r="G3923">
        <f>IF(F3923="","",IF(F3923&lt;0,10*F3923^2,0))</f>
        <v/>
      </c>
      <c r="H3923">
        <f>IF(F3923="","",IF(F3923&gt;0,10*F3923^2,0))</f>
        <v/>
      </c>
    </row>
    <row r="3924">
      <c r="A3924">
        <f>Input!A3924</f>
        <v/>
      </c>
      <c r="B3924">
        <f>IF(ISNUMBER(Input!B3924),IF(AND(Input!B3924&gt;=20,Input!B3924&lt;=700),Input!B3924,""),"")</f>
        <v/>
      </c>
      <c r="C3924">
        <f>IF(B3924="","",INT(A3924))</f>
        <v/>
      </c>
      <c r="D3924">
        <f>IF(B3924="","",HOUR(A3924))</f>
        <v/>
      </c>
      <c r="E3924">
        <f>IF(B3924="","",IF(INPUT!$I$1="","",IF(C3924&lt;(INT(INPUT!$I$1)-INPUT!$I$2),"Off Meds",IF(C3924&lt;=(INT(INPUT!$I$1)+INPUT!$I$2),"Washout","On Meds"))))</f>
        <v/>
      </c>
      <c r="F3924">
        <f>IF(B3924="","",1.509*(LN(B3924)^1.084-5.381))</f>
        <v/>
      </c>
      <c r="G3924">
        <f>IF(F3924="","",IF(F3924&lt;0,10*F3924^2,0))</f>
        <v/>
      </c>
      <c r="H3924">
        <f>IF(F3924="","",IF(F3924&gt;0,10*F3924^2,0))</f>
        <v/>
      </c>
    </row>
    <row r="3925">
      <c r="A3925">
        <f>Input!A3925</f>
        <v/>
      </c>
      <c r="B3925">
        <f>IF(ISNUMBER(Input!B3925),IF(AND(Input!B3925&gt;=20,Input!B3925&lt;=700),Input!B3925,""),"")</f>
        <v/>
      </c>
      <c r="C3925">
        <f>IF(B3925="","",INT(A3925))</f>
        <v/>
      </c>
      <c r="D3925">
        <f>IF(B3925="","",HOUR(A3925))</f>
        <v/>
      </c>
      <c r="E3925">
        <f>IF(B3925="","",IF(INPUT!$I$1="","",IF(C3925&lt;(INT(INPUT!$I$1)-INPUT!$I$2),"Off Meds",IF(C3925&lt;=(INT(INPUT!$I$1)+INPUT!$I$2),"Washout","On Meds"))))</f>
        <v/>
      </c>
      <c r="F3925">
        <f>IF(B3925="","",1.509*(LN(B3925)^1.084-5.381))</f>
        <v/>
      </c>
      <c r="G3925">
        <f>IF(F3925="","",IF(F3925&lt;0,10*F3925^2,0))</f>
        <v/>
      </c>
      <c r="H3925">
        <f>IF(F3925="","",IF(F3925&gt;0,10*F3925^2,0))</f>
        <v/>
      </c>
    </row>
    <row r="3926">
      <c r="A3926">
        <f>Input!A3926</f>
        <v/>
      </c>
      <c r="B3926">
        <f>IF(ISNUMBER(Input!B3926),IF(AND(Input!B3926&gt;=20,Input!B3926&lt;=700),Input!B3926,""),"")</f>
        <v/>
      </c>
      <c r="C3926">
        <f>IF(B3926="","",INT(A3926))</f>
        <v/>
      </c>
      <c r="D3926">
        <f>IF(B3926="","",HOUR(A3926))</f>
        <v/>
      </c>
      <c r="E3926">
        <f>IF(B3926="","",IF(INPUT!$I$1="","",IF(C3926&lt;(INT(INPUT!$I$1)-INPUT!$I$2),"Off Meds",IF(C3926&lt;=(INT(INPUT!$I$1)+INPUT!$I$2),"Washout","On Meds"))))</f>
        <v/>
      </c>
      <c r="F3926">
        <f>IF(B3926="","",1.509*(LN(B3926)^1.084-5.381))</f>
        <v/>
      </c>
      <c r="G3926">
        <f>IF(F3926="","",IF(F3926&lt;0,10*F3926^2,0))</f>
        <v/>
      </c>
      <c r="H3926">
        <f>IF(F3926="","",IF(F3926&gt;0,10*F3926^2,0))</f>
        <v/>
      </c>
    </row>
    <row r="3927">
      <c r="A3927">
        <f>Input!A3927</f>
        <v/>
      </c>
      <c r="B3927">
        <f>IF(ISNUMBER(Input!B3927),IF(AND(Input!B3927&gt;=20,Input!B3927&lt;=700),Input!B3927,""),"")</f>
        <v/>
      </c>
      <c r="C3927">
        <f>IF(B3927="","",INT(A3927))</f>
        <v/>
      </c>
      <c r="D3927">
        <f>IF(B3927="","",HOUR(A3927))</f>
        <v/>
      </c>
      <c r="E3927">
        <f>IF(B3927="","",IF(INPUT!$I$1="","",IF(C3927&lt;(INT(INPUT!$I$1)-INPUT!$I$2),"Off Meds",IF(C3927&lt;=(INT(INPUT!$I$1)+INPUT!$I$2),"Washout","On Meds"))))</f>
        <v/>
      </c>
      <c r="F3927">
        <f>IF(B3927="","",1.509*(LN(B3927)^1.084-5.381))</f>
        <v/>
      </c>
      <c r="G3927">
        <f>IF(F3927="","",IF(F3927&lt;0,10*F3927^2,0))</f>
        <v/>
      </c>
      <c r="H3927">
        <f>IF(F3927="","",IF(F3927&gt;0,10*F3927^2,0))</f>
        <v/>
      </c>
    </row>
    <row r="3928">
      <c r="A3928">
        <f>Input!A3928</f>
        <v/>
      </c>
      <c r="B3928">
        <f>IF(ISNUMBER(Input!B3928),IF(AND(Input!B3928&gt;=20,Input!B3928&lt;=700),Input!B3928,""),"")</f>
        <v/>
      </c>
      <c r="C3928">
        <f>IF(B3928="","",INT(A3928))</f>
        <v/>
      </c>
      <c r="D3928">
        <f>IF(B3928="","",HOUR(A3928))</f>
        <v/>
      </c>
      <c r="E3928">
        <f>IF(B3928="","",IF(INPUT!$I$1="","",IF(C3928&lt;(INT(INPUT!$I$1)-INPUT!$I$2),"Off Meds",IF(C3928&lt;=(INT(INPUT!$I$1)+INPUT!$I$2),"Washout","On Meds"))))</f>
        <v/>
      </c>
      <c r="F3928">
        <f>IF(B3928="","",1.509*(LN(B3928)^1.084-5.381))</f>
        <v/>
      </c>
      <c r="G3928">
        <f>IF(F3928="","",IF(F3928&lt;0,10*F3928^2,0))</f>
        <v/>
      </c>
      <c r="H3928">
        <f>IF(F3928="","",IF(F3928&gt;0,10*F3928^2,0))</f>
        <v/>
      </c>
    </row>
    <row r="3929">
      <c r="A3929">
        <f>Input!A3929</f>
        <v/>
      </c>
      <c r="B3929">
        <f>IF(ISNUMBER(Input!B3929),IF(AND(Input!B3929&gt;=20,Input!B3929&lt;=700),Input!B3929,""),"")</f>
        <v/>
      </c>
      <c r="C3929">
        <f>IF(B3929="","",INT(A3929))</f>
        <v/>
      </c>
      <c r="D3929">
        <f>IF(B3929="","",HOUR(A3929))</f>
        <v/>
      </c>
      <c r="E3929">
        <f>IF(B3929="","",IF(INPUT!$I$1="","",IF(C3929&lt;(INT(INPUT!$I$1)-INPUT!$I$2),"Off Meds",IF(C3929&lt;=(INT(INPUT!$I$1)+INPUT!$I$2),"Washout","On Meds"))))</f>
        <v/>
      </c>
      <c r="F3929">
        <f>IF(B3929="","",1.509*(LN(B3929)^1.084-5.381))</f>
        <v/>
      </c>
      <c r="G3929">
        <f>IF(F3929="","",IF(F3929&lt;0,10*F3929^2,0))</f>
        <v/>
      </c>
      <c r="H3929">
        <f>IF(F3929="","",IF(F3929&gt;0,10*F3929^2,0))</f>
        <v/>
      </c>
    </row>
    <row r="3930">
      <c r="A3930">
        <f>Input!A3930</f>
        <v/>
      </c>
      <c r="B3930">
        <f>IF(ISNUMBER(Input!B3930),IF(AND(Input!B3930&gt;=20,Input!B3930&lt;=700),Input!B3930,""),"")</f>
        <v/>
      </c>
      <c r="C3930">
        <f>IF(B3930="","",INT(A3930))</f>
        <v/>
      </c>
      <c r="D3930">
        <f>IF(B3930="","",HOUR(A3930))</f>
        <v/>
      </c>
      <c r="E3930">
        <f>IF(B3930="","",IF(INPUT!$I$1="","",IF(C3930&lt;(INT(INPUT!$I$1)-INPUT!$I$2),"Off Meds",IF(C3930&lt;=(INT(INPUT!$I$1)+INPUT!$I$2),"Washout","On Meds"))))</f>
        <v/>
      </c>
      <c r="F3930">
        <f>IF(B3930="","",1.509*(LN(B3930)^1.084-5.381))</f>
        <v/>
      </c>
      <c r="G3930">
        <f>IF(F3930="","",IF(F3930&lt;0,10*F3930^2,0))</f>
        <v/>
      </c>
      <c r="H3930">
        <f>IF(F3930="","",IF(F3930&gt;0,10*F3930^2,0))</f>
        <v/>
      </c>
    </row>
    <row r="3931">
      <c r="A3931">
        <f>Input!A3931</f>
        <v/>
      </c>
      <c r="B3931">
        <f>IF(ISNUMBER(Input!B3931),IF(AND(Input!B3931&gt;=20,Input!B3931&lt;=700),Input!B3931,""),"")</f>
        <v/>
      </c>
      <c r="C3931">
        <f>IF(B3931="","",INT(A3931))</f>
        <v/>
      </c>
      <c r="D3931">
        <f>IF(B3931="","",HOUR(A3931))</f>
        <v/>
      </c>
      <c r="E3931">
        <f>IF(B3931="","",IF(INPUT!$I$1="","",IF(C3931&lt;(INT(INPUT!$I$1)-INPUT!$I$2),"Off Meds",IF(C3931&lt;=(INT(INPUT!$I$1)+INPUT!$I$2),"Washout","On Meds"))))</f>
        <v/>
      </c>
      <c r="F3931">
        <f>IF(B3931="","",1.509*(LN(B3931)^1.084-5.381))</f>
        <v/>
      </c>
      <c r="G3931">
        <f>IF(F3931="","",IF(F3931&lt;0,10*F3931^2,0))</f>
        <v/>
      </c>
      <c r="H3931">
        <f>IF(F3931="","",IF(F3931&gt;0,10*F3931^2,0))</f>
        <v/>
      </c>
    </row>
    <row r="3932">
      <c r="A3932">
        <f>Input!A3932</f>
        <v/>
      </c>
      <c r="B3932">
        <f>IF(ISNUMBER(Input!B3932),IF(AND(Input!B3932&gt;=20,Input!B3932&lt;=700),Input!B3932,""),"")</f>
        <v/>
      </c>
      <c r="C3932">
        <f>IF(B3932="","",INT(A3932))</f>
        <v/>
      </c>
      <c r="D3932">
        <f>IF(B3932="","",HOUR(A3932))</f>
        <v/>
      </c>
      <c r="E3932">
        <f>IF(B3932="","",IF(INPUT!$I$1="","",IF(C3932&lt;(INT(INPUT!$I$1)-INPUT!$I$2),"Off Meds",IF(C3932&lt;=(INT(INPUT!$I$1)+INPUT!$I$2),"Washout","On Meds"))))</f>
        <v/>
      </c>
      <c r="F3932">
        <f>IF(B3932="","",1.509*(LN(B3932)^1.084-5.381))</f>
        <v/>
      </c>
      <c r="G3932">
        <f>IF(F3932="","",IF(F3932&lt;0,10*F3932^2,0))</f>
        <v/>
      </c>
      <c r="H3932">
        <f>IF(F3932="","",IF(F3932&gt;0,10*F3932^2,0))</f>
        <v/>
      </c>
    </row>
    <row r="3933">
      <c r="A3933">
        <f>Input!A3933</f>
        <v/>
      </c>
      <c r="B3933">
        <f>IF(ISNUMBER(Input!B3933),IF(AND(Input!B3933&gt;=20,Input!B3933&lt;=700),Input!B3933,""),"")</f>
        <v/>
      </c>
      <c r="C3933">
        <f>IF(B3933="","",INT(A3933))</f>
        <v/>
      </c>
      <c r="D3933">
        <f>IF(B3933="","",HOUR(A3933))</f>
        <v/>
      </c>
      <c r="E3933">
        <f>IF(B3933="","",IF(INPUT!$I$1="","",IF(C3933&lt;(INT(INPUT!$I$1)-INPUT!$I$2),"Off Meds",IF(C3933&lt;=(INT(INPUT!$I$1)+INPUT!$I$2),"Washout","On Meds"))))</f>
        <v/>
      </c>
      <c r="F3933">
        <f>IF(B3933="","",1.509*(LN(B3933)^1.084-5.381))</f>
        <v/>
      </c>
      <c r="G3933">
        <f>IF(F3933="","",IF(F3933&lt;0,10*F3933^2,0))</f>
        <v/>
      </c>
      <c r="H3933">
        <f>IF(F3933="","",IF(F3933&gt;0,10*F3933^2,0))</f>
        <v/>
      </c>
    </row>
    <row r="3934">
      <c r="A3934">
        <f>Input!A3934</f>
        <v/>
      </c>
      <c r="B3934">
        <f>IF(ISNUMBER(Input!B3934),IF(AND(Input!B3934&gt;=20,Input!B3934&lt;=700),Input!B3934,""),"")</f>
        <v/>
      </c>
      <c r="C3934">
        <f>IF(B3934="","",INT(A3934))</f>
        <v/>
      </c>
      <c r="D3934">
        <f>IF(B3934="","",HOUR(A3934))</f>
        <v/>
      </c>
      <c r="E3934">
        <f>IF(B3934="","",IF(INPUT!$I$1="","",IF(C3934&lt;(INT(INPUT!$I$1)-INPUT!$I$2),"Off Meds",IF(C3934&lt;=(INT(INPUT!$I$1)+INPUT!$I$2),"Washout","On Meds"))))</f>
        <v/>
      </c>
      <c r="F3934">
        <f>IF(B3934="","",1.509*(LN(B3934)^1.084-5.381))</f>
        <v/>
      </c>
      <c r="G3934">
        <f>IF(F3934="","",IF(F3934&lt;0,10*F3934^2,0))</f>
        <v/>
      </c>
      <c r="H3934">
        <f>IF(F3934="","",IF(F3934&gt;0,10*F3934^2,0))</f>
        <v/>
      </c>
    </row>
    <row r="3935">
      <c r="A3935">
        <f>Input!A3935</f>
        <v/>
      </c>
      <c r="B3935">
        <f>IF(ISNUMBER(Input!B3935),IF(AND(Input!B3935&gt;=20,Input!B3935&lt;=700),Input!B3935,""),"")</f>
        <v/>
      </c>
      <c r="C3935">
        <f>IF(B3935="","",INT(A3935))</f>
        <v/>
      </c>
      <c r="D3935">
        <f>IF(B3935="","",HOUR(A3935))</f>
        <v/>
      </c>
      <c r="E3935">
        <f>IF(B3935="","",IF(INPUT!$I$1="","",IF(C3935&lt;(INT(INPUT!$I$1)-INPUT!$I$2),"Off Meds",IF(C3935&lt;=(INT(INPUT!$I$1)+INPUT!$I$2),"Washout","On Meds"))))</f>
        <v/>
      </c>
      <c r="F3935">
        <f>IF(B3935="","",1.509*(LN(B3935)^1.084-5.381))</f>
        <v/>
      </c>
      <c r="G3935">
        <f>IF(F3935="","",IF(F3935&lt;0,10*F3935^2,0))</f>
        <v/>
      </c>
      <c r="H3935">
        <f>IF(F3935="","",IF(F3935&gt;0,10*F3935^2,0))</f>
        <v/>
      </c>
    </row>
    <row r="3936">
      <c r="A3936">
        <f>Input!A3936</f>
        <v/>
      </c>
      <c r="B3936">
        <f>IF(ISNUMBER(Input!B3936),IF(AND(Input!B3936&gt;=20,Input!B3936&lt;=700),Input!B3936,""),"")</f>
        <v/>
      </c>
      <c r="C3936">
        <f>IF(B3936="","",INT(A3936))</f>
        <v/>
      </c>
      <c r="D3936">
        <f>IF(B3936="","",HOUR(A3936))</f>
        <v/>
      </c>
      <c r="E3936">
        <f>IF(B3936="","",IF(INPUT!$I$1="","",IF(C3936&lt;(INT(INPUT!$I$1)-INPUT!$I$2),"Off Meds",IF(C3936&lt;=(INT(INPUT!$I$1)+INPUT!$I$2),"Washout","On Meds"))))</f>
        <v/>
      </c>
      <c r="F3936">
        <f>IF(B3936="","",1.509*(LN(B3936)^1.084-5.381))</f>
        <v/>
      </c>
      <c r="G3936">
        <f>IF(F3936="","",IF(F3936&lt;0,10*F3936^2,0))</f>
        <v/>
      </c>
      <c r="H3936">
        <f>IF(F3936="","",IF(F3936&gt;0,10*F3936^2,0))</f>
        <v/>
      </c>
    </row>
    <row r="3937">
      <c r="A3937">
        <f>Input!A3937</f>
        <v/>
      </c>
      <c r="B3937">
        <f>IF(ISNUMBER(Input!B3937),IF(AND(Input!B3937&gt;=20,Input!B3937&lt;=700),Input!B3937,""),"")</f>
        <v/>
      </c>
      <c r="C3937">
        <f>IF(B3937="","",INT(A3937))</f>
        <v/>
      </c>
      <c r="D3937">
        <f>IF(B3937="","",HOUR(A3937))</f>
        <v/>
      </c>
      <c r="E3937">
        <f>IF(B3937="","",IF(INPUT!$I$1="","",IF(C3937&lt;(INT(INPUT!$I$1)-INPUT!$I$2),"Off Meds",IF(C3937&lt;=(INT(INPUT!$I$1)+INPUT!$I$2),"Washout","On Meds"))))</f>
        <v/>
      </c>
      <c r="F3937">
        <f>IF(B3937="","",1.509*(LN(B3937)^1.084-5.381))</f>
        <v/>
      </c>
      <c r="G3937">
        <f>IF(F3937="","",IF(F3937&lt;0,10*F3937^2,0))</f>
        <v/>
      </c>
      <c r="H3937">
        <f>IF(F3937="","",IF(F3937&gt;0,10*F3937^2,0))</f>
        <v/>
      </c>
    </row>
    <row r="3938">
      <c r="A3938">
        <f>Input!A3938</f>
        <v/>
      </c>
      <c r="B3938">
        <f>IF(ISNUMBER(Input!B3938),IF(AND(Input!B3938&gt;=20,Input!B3938&lt;=700),Input!B3938,""),"")</f>
        <v/>
      </c>
      <c r="C3938">
        <f>IF(B3938="","",INT(A3938))</f>
        <v/>
      </c>
      <c r="D3938">
        <f>IF(B3938="","",HOUR(A3938))</f>
        <v/>
      </c>
      <c r="E3938">
        <f>IF(B3938="","",IF(INPUT!$I$1="","",IF(C3938&lt;(INT(INPUT!$I$1)-INPUT!$I$2),"Off Meds",IF(C3938&lt;=(INT(INPUT!$I$1)+INPUT!$I$2),"Washout","On Meds"))))</f>
        <v/>
      </c>
      <c r="F3938">
        <f>IF(B3938="","",1.509*(LN(B3938)^1.084-5.381))</f>
        <v/>
      </c>
      <c r="G3938">
        <f>IF(F3938="","",IF(F3938&lt;0,10*F3938^2,0))</f>
        <v/>
      </c>
      <c r="H3938">
        <f>IF(F3938="","",IF(F3938&gt;0,10*F3938^2,0))</f>
        <v/>
      </c>
    </row>
    <row r="3939">
      <c r="A3939">
        <f>Input!A3939</f>
        <v/>
      </c>
      <c r="B3939">
        <f>IF(ISNUMBER(Input!B3939),IF(AND(Input!B3939&gt;=20,Input!B3939&lt;=700),Input!B3939,""),"")</f>
        <v/>
      </c>
      <c r="C3939">
        <f>IF(B3939="","",INT(A3939))</f>
        <v/>
      </c>
      <c r="D3939">
        <f>IF(B3939="","",HOUR(A3939))</f>
        <v/>
      </c>
      <c r="E3939">
        <f>IF(B3939="","",IF(INPUT!$I$1="","",IF(C3939&lt;(INT(INPUT!$I$1)-INPUT!$I$2),"Off Meds",IF(C3939&lt;=(INT(INPUT!$I$1)+INPUT!$I$2),"Washout","On Meds"))))</f>
        <v/>
      </c>
      <c r="F3939">
        <f>IF(B3939="","",1.509*(LN(B3939)^1.084-5.381))</f>
        <v/>
      </c>
      <c r="G3939">
        <f>IF(F3939="","",IF(F3939&lt;0,10*F3939^2,0))</f>
        <v/>
      </c>
      <c r="H3939">
        <f>IF(F3939="","",IF(F3939&gt;0,10*F3939^2,0))</f>
        <v/>
      </c>
    </row>
    <row r="3940">
      <c r="A3940">
        <f>Input!A3940</f>
        <v/>
      </c>
      <c r="B3940">
        <f>IF(ISNUMBER(Input!B3940),IF(AND(Input!B3940&gt;=20,Input!B3940&lt;=700),Input!B3940,""),"")</f>
        <v/>
      </c>
      <c r="C3940">
        <f>IF(B3940="","",INT(A3940))</f>
        <v/>
      </c>
      <c r="D3940">
        <f>IF(B3940="","",HOUR(A3940))</f>
        <v/>
      </c>
      <c r="E3940">
        <f>IF(B3940="","",IF(INPUT!$I$1="","",IF(C3940&lt;(INT(INPUT!$I$1)-INPUT!$I$2),"Off Meds",IF(C3940&lt;=(INT(INPUT!$I$1)+INPUT!$I$2),"Washout","On Meds"))))</f>
        <v/>
      </c>
      <c r="F3940">
        <f>IF(B3940="","",1.509*(LN(B3940)^1.084-5.381))</f>
        <v/>
      </c>
      <c r="G3940">
        <f>IF(F3940="","",IF(F3940&lt;0,10*F3940^2,0))</f>
        <v/>
      </c>
      <c r="H3940">
        <f>IF(F3940="","",IF(F3940&gt;0,10*F3940^2,0))</f>
        <v/>
      </c>
    </row>
    <row r="3941">
      <c r="A3941">
        <f>Input!A3941</f>
        <v/>
      </c>
      <c r="B3941">
        <f>IF(ISNUMBER(Input!B3941),IF(AND(Input!B3941&gt;=20,Input!B3941&lt;=700),Input!B3941,""),"")</f>
        <v/>
      </c>
      <c r="C3941">
        <f>IF(B3941="","",INT(A3941))</f>
        <v/>
      </c>
      <c r="D3941">
        <f>IF(B3941="","",HOUR(A3941))</f>
        <v/>
      </c>
      <c r="E3941">
        <f>IF(B3941="","",IF(INPUT!$I$1="","",IF(C3941&lt;(INT(INPUT!$I$1)-INPUT!$I$2),"Off Meds",IF(C3941&lt;=(INT(INPUT!$I$1)+INPUT!$I$2),"Washout","On Meds"))))</f>
        <v/>
      </c>
      <c r="F3941">
        <f>IF(B3941="","",1.509*(LN(B3941)^1.084-5.381))</f>
        <v/>
      </c>
      <c r="G3941">
        <f>IF(F3941="","",IF(F3941&lt;0,10*F3941^2,0))</f>
        <v/>
      </c>
      <c r="H3941">
        <f>IF(F3941="","",IF(F3941&gt;0,10*F3941^2,0))</f>
        <v/>
      </c>
    </row>
    <row r="3942">
      <c r="A3942">
        <f>Input!A3942</f>
        <v/>
      </c>
      <c r="B3942">
        <f>IF(ISNUMBER(Input!B3942),IF(AND(Input!B3942&gt;=20,Input!B3942&lt;=700),Input!B3942,""),"")</f>
        <v/>
      </c>
      <c r="C3942">
        <f>IF(B3942="","",INT(A3942))</f>
        <v/>
      </c>
      <c r="D3942">
        <f>IF(B3942="","",HOUR(A3942))</f>
        <v/>
      </c>
      <c r="E3942">
        <f>IF(B3942="","",IF(INPUT!$I$1="","",IF(C3942&lt;(INT(INPUT!$I$1)-INPUT!$I$2),"Off Meds",IF(C3942&lt;=(INT(INPUT!$I$1)+INPUT!$I$2),"Washout","On Meds"))))</f>
        <v/>
      </c>
      <c r="F3942">
        <f>IF(B3942="","",1.509*(LN(B3942)^1.084-5.381))</f>
        <v/>
      </c>
      <c r="G3942">
        <f>IF(F3942="","",IF(F3942&lt;0,10*F3942^2,0))</f>
        <v/>
      </c>
      <c r="H3942">
        <f>IF(F3942="","",IF(F3942&gt;0,10*F3942^2,0))</f>
        <v/>
      </c>
    </row>
    <row r="3943">
      <c r="A3943">
        <f>Input!A3943</f>
        <v/>
      </c>
      <c r="B3943">
        <f>IF(ISNUMBER(Input!B3943),IF(AND(Input!B3943&gt;=20,Input!B3943&lt;=700),Input!B3943,""),"")</f>
        <v/>
      </c>
      <c r="C3943">
        <f>IF(B3943="","",INT(A3943))</f>
        <v/>
      </c>
      <c r="D3943">
        <f>IF(B3943="","",HOUR(A3943))</f>
        <v/>
      </c>
      <c r="E3943">
        <f>IF(B3943="","",IF(INPUT!$I$1="","",IF(C3943&lt;(INT(INPUT!$I$1)-INPUT!$I$2),"Off Meds",IF(C3943&lt;=(INT(INPUT!$I$1)+INPUT!$I$2),"Washout","On Meds"))))</f>
        <v/>
      </c>
      <c r="F3943">
        <f>IF(B3943="","",1.509*(LN(B3943)^1.084-5.381))</f>
        <v/>
      </c>
      <c r="G3943">
        <f>IF(F3943="","",IF(F3943&lt;0,10*F3943^2,0))</f>
        <v/>
      </c>
      <c r="H3943">
        <f>IF(F3943="","",IF(F3943&gt;0,10*F3943^2,0))</f>
        <v/>
      </c>
    </row>
    <row r="3944">
      <c r="A3944">
        <f>Input!A3944</f>
        <v/>
      </c>
      <c r="B3944">
        <f>IF(ISNUMBER(Input!B3944),IF(AND(Input!B3944&gt;=20,Input!B3944&lt;=700),Input!B3944,""),"")</f>
        <v/>
      </c>
      <c r="C3944">
        <f>IF(B3944="","",INT(A3944))</f>
        <v/>
      </c>
      <c r="D3944">
        <f>IF(B3944="","",HOUR(A3944))</f>
        <v/>
      </c>
      <c r="E3944">
        <f>IF(B3944="","",IF(INPUT!$I$1="","",IF(C3944&lt;(INT(INPUT!$I$1)-INPUT!$I$2),"Off Meds",IF(C3944&lt;=(INT(INPUT!$I$1)+INPUT!$I$2),"Washout","On Meds"))))</f>
        <v/>
      </c>
      <c r="F3944">
        <f>IF(B3944="","",1.509*(LN(B3944)^1.084-5.381))</f>
        <v/>
      </c>
      <c r="G3944">
        <f>IF(F3944="","",IF(F3944&lt;0,10*F3944^2,0))</f>
        <v/>
      </c>
      <c r="H3944">
        <f>IF(F3944="","",IF(F3944&gt;0,10*F3944^2,0))</f>
        <v/>
      </c>
    </row>
    <row r="3945">
      <c r="A3945">
        <f>Input!A3945</f>
        <v/>
      </c>
      <c r="B3945">
        <f>IF(ISNUMBER(Input!B3945),IF(AND(Input!B3945&gt;=20,Input!B3945&lt;=700),Input!B3945,""),"")</f>
        <v/>
      </c>
      <c r="C3945">
        <f>IF(B3945="","",INT(A3945))</f>
        <v/>
      </c>
      <c r="D3945">
        <f>IF(B3945="","",HOUR(A3945))</f>
        <v/>
      </c>
      <c r="E3945">
        <f>IF(B3945="","",IF(INPUT!$I$1="","",IF(C3945&lt;(INT(INPUT!$I$1)-INPUT!$I$2),"Off Meds",IF(C3945&lt;=(INT(INPUT!$I$1)+INPUT!$I$2),"Washout","On Meds"))))</f>
        <v/>
      </c>
      <c r="F3945">
        <f>IF(B3945="","",1.509*(LN(B3945)^1.084-5.381))</f>
        <v/>
      </c>
      <c r="G3945">
        <f>IF(F3945="","",IF(F3945&lt;0,10*F3945^2,0))</f>
        <v/>
      </c>
      <c r="H3945">
        <f>IF(F3945="","",IF(F3945&gt;0,10*F3945^2,0))</f>
        <v/>
      </c>
    </row>
    <row r="3946">
      <c r="A3946">
        <f>Input!A3946</f>
        <v/>
      </c>
      <c r="B3946">
        <f>IF(ISNUMBER(Input!B3946),IF(AND(Input!B3946&gt;=20,Input!B3946&lt;=700),Input!B3946,""),"")</f>
        <v/>
      </c>
      <c r="C3946">
        <f>IF(B3946="","",INT(A3946))</f>
        <v/>
      </c>
      <c r="D3946">
        <f>IF(B3946="","",HOUR(A3946))</f>
        <v/>
      </c>
      <c r="E3946">
        <f>IF(B3946="","",IF(INPUT!$I$1="","",IF(C3946&lt;(INT(INPUT!$I$1)-INPUT!$I$2),"Off Meds",IF(C3946&lt;=(INT(INPUT!$I$1)+INPUT!$I$2),"Washout","On Meds"))))</f>
        <v/>
      </c>
      <c r="F3946">
        <f>IF(B3946="","",1.509*(LN(B3946)^1.084-5.381))</f>
        <v/>
      </c>
      <c r="G3946">
        <f>IF(F3946="","",IF(F3946&lt;0,10*F3946^2,0))</f>
        <v/>
      </c>
      <c r="H3946">
        <f>IF(F3946="","",IF(F3946&gt;0,10*F3946^2,0))</f>
        <v/>
      </c>
    </row>
    <row r="3947">
      <c r="A3947">
        <f>Input!A3947</f>
        <v/>
      </c>
      <c r="B3947">
        <f>IF(ISNUMBER(Input!B3947),IF(AND(Input!B3947&gt;=20,Input!B3947&lt;=700),Input!B3947,""),"")</f>
        <v/>
      </c>
      <c r="C3947">
        <f>IF(B3947="","",INT(A3947))</f>
        <v/>
      </c>
      <c r="D3947">
        <f>IF(B3947="","",HOUR(A3947))</f>
        <v/>
      </c>
      <c r="E3947">
        <f>IF(B3947="","",IF(INPUT!$I$1="","",IF(C3947&lt;(INT(INPUT!$I$1)-INPUT!$I$2),"Off Meds",IF(C3947&lt;=(INT(INPUT!$I$1)+INPUT!$I$2),"Washout","On Meds"))))</f>
        <v/>
      </c>
      <c r="F3947">
        <f>IF(B3947="","",1.509*(LN(B3947)^1.084-5.381))</f>
        <v/>
      </c>
      <c r="G3947">
        <f>IF(F3947="","",IF(F3947&lt;0,10*F3947^2,0))</f>
        <v/>
      </c>
      <c r="H3947">
        <f>IF(F3947="","",IF(F3947&gt;0,10*F3947^2,0))</f>
        <v/>
      </c>
    </row>
    <row r="3948">
      <c r="A3948">
        <f>Input!A3948</f>
        <v/>
      </c>
      <c r="B3948">
        <f>IF(ISNUMBER(Input!B3948),IF(AND(Input!B3948&gt;=20,Input!B3948&lt;=700),Input!B3948,""),"")</f>
        <v/>
      </c>
      <c r="C3948">
        <f>IF(B3948="","",INT(A3948))</f>
        <v/>
      </c>
      <c r="D3948">
        <f>IF(B3948="","",HOUR(A3948))</f>
        <v/>
      </c>
      <c r="E3948">
        <f>IF(B3948="","",IF(INPUT!$I$1="","",IF(C3948&lt;(INT(INPUT!$I$1)-INPUT!$I$2),"Off Meds",IF(C3948&lt;=(INT(INPUT!$I$1)+INPUT!$I$2),"Washout","On Meds"))))</f>
        <v/>
      </c>
      <c r="F3948">
        <f>IF(B3948="","",1.509*(LN(B3948)^1.084-5.381))</f>
        <v/>
      </c>
      <c r="G3948">
        <f>IF(F3948="","",IF(F3948&lt;0,10*F3948^2,0))</f>
        <v/>
      </c>
      <c r="H3948">
        <f>IF(F3948="","",IF(F3948&gt;0,10*F3948^2,0))</f>
        <v/>
      </c>
    </row>
    <row r="3949">
      <c r="A3949">
        <f>Input!A3949</f>
        <v/>
      </c>
      <c r="B3949">
        <f>IF(ISNUMBER(Input!B3949),IF(AND(Input!B3949&gt;=20,Input!B3949&lt;=700),Input!B3949,""),"")</f>
        <v/>
      </c>
      <c r="C3949">
        <f>IF(B3949="","",INT(A3949))</f>
        <v/>
      </c>
      <c r="D3949">
        <f>IF(B3949="","",HOUR(A3949))</f>
        <v/>
      </c>
      <c r="E3949">
        <f>IF(B3949="","",IF(INPUT!$I$1="","",IF(C3949&lt;(INT(INPUT!$I$1)-INPUT!$I$2),"Off Meds",IF(C3949&lt;=(INT(INPUT!$I$1)+INPUT!$I$2),"Washout","On Meds"))))</f>
        <v/>
      </c>
      <c r="F3949">
        <f>IF(B3949="","",1.509*(LN(B3949)^1.084-5.381))</f>
        <v/>
      </c>
      <c r="G3949">
        <f>IF(F3949="","",IF(F3949&lt;0,10*F3949^2,0))</f>
        <v/>
      </c>
      <c r="H3949">
        <f>IF(F3949="","",IF(F3949&gt;0,10*F3949^2,0))</f>
        <v/>
      </c>
    </row>
    <row r="3950">
      <c r="A3950">
        <f>Input!A3950</f>
        <v/>
      </c>
      <c r="B3950">
        <f>IF(ISNUMBER(Input!B3950),IF(AND(Input!B3950&gt;=20,Input!B3950&lt;=700),Input!B3950,""),"")</f>
        <v/>
      </c>
      <c r="C3950">
        <f>IF(B3950="","",INT(A3950))</f>
        <v/>
      </c>
      <c r="D3950">
        <f>IF(B3950="","",HOUR(A3950))</f>
        <v/>
      </c>
      <c r="E3950">
        <f>IF(B3950="","",IF(INPUT!$I$1="","",IF(C3950&lt;(INT(INPUT!$I$1)-INPUT!$I$2),"Off Meds",IF(C3950&lt;=(INT(INPUT!$I$1)+INPUT!$I$2),"Washout","On Meds"))))</f>
        <v/>
      </c>
      <c r="F3950">
        <f>IF(B3950="","",1.509*(LN(B3950)^1.084-5.381))</f>
        <v/>
      </c>
      <c r="G3950">
        <f>IF(F3950="","",IF(F3950&lt;0,10*F3950^2,0))</f>
        <v/>
      </c>
      <c r="H3950">
        <f>IF(F3950="","",IF(F3950&gt;0,10*F3950^2,0))</f>
        <v/>
      </c>
    </row>
    <row r="3951">
      <c r="A3951">
        <f>Input!A3951</f>
        <v/>
      </c>
      <c r="B3951">
        <f>IF(ISNUMBER(Input!B3951),IF(AND(Input!B3951&gt;=20,Input!B3951&lt;=700),Input!B3951,""),"")</f>
        <v/>
      </c>
      <c r="C3951">
        <f>IF(B3951="","",INT(A3951))</f>
        <v/>
      </c>
      <c r="D3951">
        <f>IF(B3951="","",HOUR(A3951))</f>
        <v/>
      </c>
      <c r="E3951">
        <f>IF(B3951="","",IF(INPUT!$I$1="","",IF(C3951&lt;(INT(INPUT!$I$1)-INPUT!$I$2),"Off Meds",IF(C3951&lt;=(INT(INPUT!$I$1)+INPUT!$I$2),"Washout","On Meds"))))</f>
        <v/>
      </c>
      <c r="F3951">
        <f>IF(B3951="","",1.509*(LN(B3951)^1.084-5.381))</f>
        <v/>
      </c>
      <c r="G3951">
        <f>IF(F3951="","",IF(F3951&lt;0,10*F3951^2,0))</f>
        <v/>
      </c>
      <c r="H3951">
        <f>IF(F3951="","",IF(F3951&gt;0,10*F3951^2,0))</f>
        <v/>
      </c>
    </row>
    <row r="3952">
      <c r="A3952">
        <f>Input!A3952</f>
        <v/>
      </c>
      <c r="B3952">
        <f>IF(ISNUMBER(Input!B3952),IF(AND(Input!B3952&gt;=20,Input!B3952&lt;=700),Input!B3952,""),"")</f>
        <v/>
      </c>
      <c r="C3952">
        <f>IF(B3952="","",INT(A3952))</f>
        <v/>
      </c>
      <c r="D3952">
        <f>IF(B3952="","",HOUR(A3952))</f>
        <v/>
      </c>
      <c r="E3952">
        <f>IF(B3952="","",IF(INPUT!$I$1="","",IF(C3952&lt;(INT(INPUT!$I$1)-INPUT!$I$2),"Off Meds",IF(C3952&lt;=(INT(INPUT!$I$1)+INPUT!$I$2),"Washout","On Meds"))))</f>
        <v/>
      </c>
      <c r="F3952">
        <f>IF(B3952="","",1.509*(LN(B3952)^1.084-5.381))</f>
        <v/>
      </c>
      <c r="G3952">
        <f>IF(F3952="","",IF(F3952&lt;0,10*F3952^2,0))</f>
        <v/>
      </c>
      <c r="H3952">
        <f>IF(F3952="","",IF(F3952&gt;0,10*F3952^2,0))</f>
        <v/>
      </c>
    </row>
    <row r="3953">
      <c r="A3953">
        <f>Input!A3953</f>
        <v/>
      </c>
      <c r="B3953">
        <f>IF(ISNUMBER(Input!B3953),IF(AND(Input!B3953&gt;=20,Input!B3953&lt;=700),Input!B3953,""),"")</f>
        <v/>
      </c>
      <c r="C3953">
        <f>IF(B3953="","",INT(A3953))</f>
        <v/>
      </c>
      <c r="D3953">
        <f>IF(B3953="","",HOUR(A3953))</f>
        <v/>
      </c>
      <c r="E3953">
        <f>IF(B3953="","",IF(INPUT!$I$1="","",IF(C3953&lt;(INT(INPUT!$I$1)-INPUT!$I$2),"Off Meds",IF(C3953&lt;=(INT(INPUT!$I$1)+INPUT!$I$2),"Washout","On Meds"))))</f>
        <v/>
      </c>
      <c r="F3953">
        <f>IF(B3953="","",1.509*(LN(B3953)^1.084-5.381))</f>
        <v/>
      </c>
      <c r="G3953">
        <f>IF(F3953="","",IF(F3953&lt;0,10*F3953^2,0))</f>
        <v/>
      </c>
      <c r="H3953">
        <f>IF(F3953="","",IF(F3953&gt;0,10*F3953^2,0))</f>
        <v/>
      </c>
    </row>
    <row r="3954">
      <c r="A3954">
        <f>Input!A3954</f>
        <v/>
      </c>
      <c r="B3954">
        <f>IF(ISNUMBER(Input!B3954),IF(AND(Input!B3954&gt;=20,Input!B3954&lt;=700),Input!B3954,""),"")</f>
        <v/>
      </c>
      <c r="C3954">
        <f>IF(B3954="","",INT(A3954))</f>
        <v/>
      </c>
      <c r="D3954">
        <f>IF(B3954="","",HOUR(A3954))</f>
        <v/>
      </c>
      <c r="E3954">
        <f>IF(B3954="","",IF(INPUT!$I$1="","",IF(C3954&lt;(INT(INPUT!$I$1)-INPUT!$I$2),"Off Meds",IF(C3954&lt;=(INT(INPUT!$I$1)+INPUT!$I$2),"Washout","On Meds"))))</f>
        <v/>
      </c>
      <c r="F3954">
        <f>IF(B3954="","",1.509*(LN(B3954)^1.084-5.381))</f>
        <v/>
      </c>
      <c r="G3954">
        <f>IF(F3954="","",IF(F3954&lt;0,10*F3954^2,0))</f>
        <v/>
      </c>
      <c r="H3954">
        <f>IF(F3954="","",IF(F3954&gt;0,10*F3954^2,0))</f>
        <v/>
      </c>
    </row>
    <row r="3955">
      <c r="A3955">
        <f>Input!A3955</f>
        <v/>
      </c>
      <c r="B3955">
        <f>IF(ISNUMBER(Input!B3955),IF(AND(Input!B3955&gt;=20,Input!B3955&lt;=700),Input!B3955,""),"")</f>
        <v/>
      </c>
      <c r="C3955">
        <f>IF(B3955="","",INT(A3955))</f>
        <v/>
      </c>
      <c r="D3955">
        <f>IF(B3955="","",HOUR(A3955))</f>
        <v/>
      </c>
      <c r="E3955">
        <f>IF(B3955="","",IF(INPUT!$I$1="","",IF(C3955&lt;(INT(INPUT!$I$1)-INPUT!$I$2),"Off Meds",IF(C3955&lt;=(INT(INPUT!$I$1)+INPUT!$I$2),"Washout","On Meds"))))</f>
        <v/>
      </c>
      <c r="F3955">
        <f>IF(B3955="","",1.509*(LN(B3955)^1.084-5.381))</f>
        <v/>
      </c>
      <c r="G3955">
        <f>IF(F3955="","",IF(F3955&lt;0,10*F3955^2,0))</f>
        <v/>
      </c>
      <c r="H3955">
        <f>IF(F3955="","",IF(F3955&gt;0,10*F3955^2,0))</f>
        <v/>
      </c>
    </row>
    <row r="3956">
      <c r="A3956">
        <f>Input!A3956</f>
        <v/>
      </c>
      <c r="B3956">
        <f>IF(ISNUMBER(Input!B3956),IF(AND(Input!B3956&gt;=20,Input!B3956&lt;=700),Input!B3956,""),"")</f>
        <v/>
      </c>
      <c r="C3956">
        <f>IF(B3956="","",INT(A3956))</f>
        <v/>
      </c>
      <c r="D3956">
        <f>IF(B3956="","",HOUR(A3956))</f>
        <v/>
      </c>
      <c r="E3956">
        <f>IF(B3956="","",IF(INPUT!$I$1="","",IF(C3956&lt;(INT(INPUT!$I$1)-INPUT!$I$2),"Off Meds",IF(C3956&lt;=(INT(INPUT!$I$1)+INPUT!$I$2),"Washout","On Meds"))))</f>
        <v/>
      </c>
      <c r="F3956">
        <f>IF(B3956="","",1.509*(LN(B3956)^1.084-5.381))</f>
        <v/>
      </c>
      <c r="G3956">
        <f>IF(F3956="","",IF(F3956&lt;0,10*F3956^2,0))</f>
        <v/>
      </c>
      <c r="H3956">
        <f>IF(F3956="","",IF(F3956&gt;0,10*F3956^2,0))</f>
        <v/>
      </c>
    </row>
    <row r="3957">
      <c r="A3957">
        <f>Input!A3957</f>
        <v/>
      </c>
      <c r="B3957">
        <f>IF(ISNUMBER(Input!B3957),IF(AND(Input!B3957&gt;=20,Input!B3957&lt;=700),Input!B3957,""),"")</f>
        <v/>
      </c>
      <c r="C3957">
        <f>IF(B3957="","",INT(A3957))</f>
        <v/>
      </c>
      <c r="D3957">
        <f>IF(B3957="","",HOUR(A3957))</f>
        <v/>
      </c>
      <c r="E3957">
        <f>IF(B3957="","",IF(INPUT!$I$1="","",IF(C3957&lt;(INT(INPUT!$I$1)-INPUT!$I$2),"Off Meds",IF(C3957&lt;=(INT(INPUT!$I$1)+INPUT!$I$2),"Washout","On Meds"))))</f>
        <v/>
      </c>
      <c r="F3957">
        <f>IF(B3957="","",1.509*(LN(B3957)^1.084-5.381))</f>
        <v/>
      </c>
      <c r="G3957">
        <f>IF(F3957="","",IF(F3957&lt;0,10*F3957^2,0))</f>
        <v/>
      </c>
      <c r="H3957">
        <f>IF(F3957="","",IF(F3957&gt;0,10*F3957^2,0))</f>
        <v/>
      </c>
    </row>
    <row r="3958">
      <c r="A3958">
        <f>Input!A3958</f>
        <v/>
      </c>
      <c r="B3958">
        <f>IF(ISNUMBER(Input!B3958),IF(AND(Input!B3958&gt;=20,Input!B3958&lt;=700),Input!B3958,""),"")</f>
        <v/>
      </c>
      <c r="C3958">
        <f>IF(B3958="","",INT(A3958))</f>
        <v/>
      </c>
      <c r="D3958">
        <f>IF(B3958="","",HOUR(A3958))</f>
        <v/>
      </c>
      <c r="E3958">
        <f>IF(B3958="","",IF(INPUT!$I$1="","",IF(C3958&lt;(INT(INPUT!$I$1)-INPUT!$I$2),"Off Meds",IF(C3958&lt;=(INT(INPUT!$I$1)+INPUT!$I$2),"Washout","On Meds"))))</f>
        <v/>
      </c>
      <c r="F3958">
        <f>IF(B3958="","",1.509*(LN(B3958)^1.084-5.381))</f>
        <v/>
      </c>
      <c r="G3958">
        <f>IF(F3958="","",IF(F3958&lt;0,10*F3958^2,0))</f>
        <v/>
      </c>
      <c r="H3958">
        <f>IF(F3958="","",IF(F3958&gt;0,10*F3958^2,0))</f>
        <v/>
      </c>
    </row>
    <row r="3959">
      <c r="A3959">
        <f>Input!A3959</f>
        <v/>
      </c>
      <c r="B3959">
        <f>IF(ISNUMBER(Input!B3959),IF(AND(Input!B3959&gt;=20,Input!B3959&lt;=700),Input!B3959,""),"")</f>
        <v/>
      </c>
      <c r="C3959">
        <f>IF(B3959="","",INT(A3959))</f>
        <v/>
      </c>
      <c r="D3959">
        <f>IF(B3959="","",HOUR(A3959))</f>
        <v/>
      </c>
      <c r="E3959">
        <f>IF(B3959="","",IF(INPUT!$I$1="","",IF(C3959&lt;(INT(INPUT!$I$1)-INPUT!$I$2),"Off Meds",IF(C3959&lt;=(INT(INPUT!$I$1)+INPUT!$I$2),"Washout","On Meds"))))</f>
        <v/>
      </c>
      <c r="F3959">
        <f>IF(B3959="","",1.509*(LN(B3959)^1.084-5.381))</f>
        <v/>
      </c>
      <c r="G3959">
        <f>IF(F3959="","",IF(F3959&lt;0,10*F3959^2,0))</f>
        <v/>
      </c>
      <c r="H3959">
        <f>IF(F3959="","",IF(F3959&gt;0,10*F3959^2,0))</f>
        <v/>
      </c>
    </row>
    <row r="3960">
      <c r="A3960">
        <f>Input!A3960</f>
        <v/>
      </c>
      <c r="B3960">
        <f>IF(ISNUMBER(Input!B3960),IF(AND(Input!B3960&gt;=20,Input!B3960&lt;=700),Input!B3960,""),"")</f>
        <v/>
      </c>
      <c r="C3960">
        <f>IF(B3960="","",INT(A3960))</f>
        <v/>
      </c>
      <c r="D3960">
        <f>IF(B3960="","",HOUR(A3960))</f>
        <v/>
      </c>
      <c r="E3960">
        <f>IF(B3960="","",IF(INPUT!$I$1="","",IF(C3960&lt;(INT(INPUT!$I$1)-INPUT!$I$2),"Off Meds",IF(C3960&lt;=(INT(INPUT!$I$1)+INPUT!$I$2),"Washout","On Meds"))))</f>
        <v/>
      </c>
      <c r="F3960">
        <f>IF(B3960="","",1.509*(LN(B3960)^1.084-5.381))</f>
        <v/>
      </c>
      <c r="G3960">
        <f>IF(F3960="","",IF(F3960&lt;0,10*F3960^2,0))</f>
        <v/>
      </c>
      <c r="H3960">
        <f>IF(F3960="","",IF(F3960&gt;0,10*F3960^2,0))</f>
        <v/>
      </c>
    </row>
    <row r="3961">
      <c r="A3961">
        <f>Input!A3961</f>
        <v/>
      </c>
      <c r="B3961">
        <f>IF(ISNUMBER(Input!B3961),IF(AND(Input!B3961&gt;=20,Input!B3961&lt;=700),Input!B3961,""),"")</f>
        <v/>
      </c>
      <c r="C3961">
        <f>IF(B3961="","",INT(A3961))</f>
        <v/>
      </c>
      <c r="D3961">
        <f>IF(B3961="","",HOUR(A3961))</f>
        <v/>
      </c>
      <c r="E3961">
        <f>IF(B3961="","",IF(INPUT!$I$1="","",IF(C3961&lt;(INT(INPUT!$I$1)-INPUT!$I$2),"Off Meds",IF(C3961&lt;=(INT(INPUT!$I$1)+INPUT!$I$2),"Washout","On Meds"))))</f>
        <v/>
      </c>
      <c r="F3961">
        <f>IF(B3961="","",1.509*(LN(B3961)^1.084-5.381))</f>
        <v/>
      </c>
      <c r="G3961">
        <f>IF(F3961="","",IF(F3961&lt;0,10*F3961^2,0))</f>
        <v/>
      </c>
      <c r="H3961">
        <f>IF(F3961="","",IF(F3961&gt;0,10*F3961^2,0))</f>
        <v/>
      </c>
    </row>
    <row r="3962">
      <c r="A3962">
        <f>Input!A3962</f>
        <v/>
      </c>
      <c r="B3962">
        <f>IF(ISNUMBER(Input!B3962),IF(AND(Input!B3962&gt;=20,Input!B3962&lt;=700),Input!B3962,""),"")</f>
        <v/>
      </c>
      <c r="C3962">
        <f>IF(B3962="","",INT(A3962))</f>
        <v/>
      </c>
      <c r="D3962">
        <f>IF(B3962="","",HOUR(A3962))</f>
        <v/>
      </c>
      <c r="E3962">
        <f>IF(B3962="","",IF(INPUT!$I$1="","",IF(C3962&lt;(INT(INPUT!$I$1)-INPUT!$I$2),"Off Meds",IF(C3962&lt;=(INT(INPUT!$I$1)+INPUT!$I$2),"Washout","On Meds"))))</f>
        <v/>
      </c>
      <c r="F3962">
        <f>IF(B3962="","",1.509*(LN(B3962)^1.084-5.381))</f>
        <v/>
      </c>
      <c r="G3962">
        <f>IF(F3962="","",IF(F3962&lt;0,10*F3962^2,0))</f>
        <v/>
      </c>
      <c r="H3962">
        <f>IF(F3962="","",IF(F3962&gt;0,10*F3962^2,0))</f>
        <v/>
      </c>
    </row>
    <row r="3963">
      <c r="A3963">
        <f>Input!A3963</f>
        <v/>
      </c>
      <c r="B3963">
        <f>IF(ISNUMBER(Input!B3963),IF(AND(Input!B3963&gt;=20,Input!B3963&lt;=700),Input!B3963,""),"")</f>
        <v/>
      </c>
      <c r="C3963">
        <f>IF(B3963="","",INT(A3963))</f>
        <v/>
      </c>
      <c r="D3963">
        <f>IF(B3963="","",HOUR(A3963))</f>
        <v/>
      </c>
      <c r="E3963">
        <f>IF(B3963="","",IF(INPUT!$I$1="","",IF(C3963&lt;(INT(INPUT!$I$1)-INPUT!$I$2),"Off Meds",IF(C3963&lt;=(INT(INPUT!$I$1)+INPUT!$I$2),"Washout","On Meds"))))</f>
        <v/>
      </c>
      <c r="F3963">
        <f>IF(B3963="","",1.509*(LN(B3963)^1.084-5.381))</f>
        <v/>
      </c>
      <c r="G3963">
        <f>IF(F3963="","",IF(F3963&lt;0,10*F3963^2,0))</f>
        <v/>
      </c>
      <c r="H3963">
        <f>IF(F3963="","",IF(F3963&gt;0,10*F3963^2,0))</f>
        <v/>
      </c>
    </row>
    <row r="3964">
      <c r="A3964">
        <f>Input!A3964</f>
        <v/>
      </c>
      <c r="B3964">
        <f>IF(ISNUMBER(Input!B3964),IF(AND(Input!B3964&gt;=20,Input!B3964&lt;=700),Input!B3964,""),"")</f>
        <v/>
      </c>
      <c r="C3964">
        <f>IF(B3964="","",INT(A3964))</f>
        <v/>
      </c>
      <c r="D3964">
        <f>IF(B3964="","",HOUR(A3964))</f>
        <v/>
      </c>
      <c r="E3964">
        <f>IF(B3964="","",IF(INPUT!$I$1="","",IF(C3964&lt;(INT(INPUT!$I$1)-INPUT!$I$2),"Off Meds",IF(C3964&lt;=(INT(INPUT!$I$1)+INPUT!$I$2),"Washout","On Meds"))))</f>
        <v/>
      </c>
      <c r="F3964">
        <f>IF(B3964="","",1.509*(LN(B3964)^1.084-5.381))</f>
        <v/>
      </c>
      <c r="G3964">
        <f>IF(F3964="","",IF(F3964&lt;0,10*F3964^2,0))</f>
        <v/>
      </c>
      <c r="H3964">
        <f>IF(F3964="","",IF(F3964&gt;0,10*F3964^2,0))</f>
        <v/>
      </c>
    </row>
    <row r="3965">
      <c r="A3965">
        <f>Input!A3965</f>
        <v/>
      </c>
      <c r="B3965">
        <f>IF(ISNUMBER(Input!B3965),IF(AND(Input!B3965&gt;=20,Input!B3965&lt;=700),Input!B3965,""),"")</f>
        <v/>
      </c>
      <c r="C3965">
        <f>IF(B3965="","",INT(A3965))</f>
        <v/>
      </c>
      <c r="D3965">
        <f>IF(B3965="","",HOUR(A3965))</f>
        <v/>
      </c>
      <c r="E3965">
        <f>IF(B3965="","",IF(INPUT!$I$1="","",IF(C3965&lt;(INT(INPUT!$I$1)-INPUT!$I$2),"Off Meds",IF(C3965&lt;=(INT(INPUT!$I$1)+INPUT!$I$2),"Washout","On Meds"))))</f>
        <v/>
      </c>
      <c r="F3965">
        <f>IF(B3965="","",1.509*(LN(B3965)^1.084-5.381))</f>
        <v/>
      </c>
      <c r="G3965">
        <f>IF(F3965="","",IF(F3965&lt;0,10*F3965^2,0))</f>
        <v/>
      </c>
      <c r="H3965">
        <f>IF(F3965="","",IF(F3965&gt;0,10*F3965^2,0))</f>
        <v/>
      </c>
    </row>
    <row r="3966">
      <c r="A3966">
        <f>Input!A3966</f>
        <v/>
      </c>
      <c r="B3966">
        <f>IF(ISNUMBER(Input!B3966),IF(AND(Input!B3966&gt;=20,Input!B3966&lt;=700),Input!B3966,""),"")</f>
        <v/>
      </c>
      <c r="C3966">
        <f>IF(B3966="","",INT(A3966))</f>
        <v/>
      </c>
      <c r="D3966">
        <f>IF(B3966="","",HOUR(A3966))</f>
        <v/>
      </c>
      <c r="E3966">
        <f>IF(B3966="","",IF(INPUT!$I$1="","",IF(C3966&lt;(INT(INPUT!$I$1)-INPUT!$I$2),"Off Meds",IF(C3966&lt;=(INT(INPUT!$I$1)+INPUT!$I$2),"Washout","On Meds"))))</f>
        <v/>
      </c>
      <c r="F3966">
        <f>IF(B3966="","",1.509*(LN(B3966)^1.084-5.381))</f>
        <v/>
      </c>
      <c r="G3966">
        <f>IF(F3966="","",IF(F3966&lt;0,10*F3966^2,0))</f>
        <v/>
      </c>
      <c r="H3966">
        <f>IF(F3966="","",IF(F3966&gt;0,10*F3966^2,0))</f>
        <v/>
      </c>
    </row>
    <row r="3967">
      <c r="A3967">
        <f>Input!A3967</f>
        <v/>
      </c>
      <c r="B3967">
        <f>IF(ISNUMBER(Input!B3967),IF(AND(Input!B3967&gt;=20,Input!B3967&lt;=700),Input!B3967,""),"")</f>
        <v/>
      </c>
      <c r="C3967">
        <f>IF(B3967="","",INT(A3967))</f>
        <v/>
      </c>
      <c r="D3967">
        <f>IF(B3967="","",HOUR(A3967))</f>
        <v/>
      </c>
      <c r="E3967">
        <f>IF(B3967="","",IF(INPUT!$I$1="","",IF(C3967&lt;(INT(INPUT!$I$1)-INPUT!$I$2),"Off Meds",IF(C3967&lt;=(INT(INPUT!$I$1)+INPUT!$I$2),"Washout","On Meds"))))</f>
        <v/>
      </c>
      <c r="F3967">
        <f>IF(B3967="","",1.509*(LN(B3967)^1.084-5.381))</f>
        <v/>
      </c>
      <c r="G3967">
        <f>IF(F3967="","",IF(F3967&lt;0,10*F3967^2,0))</f>
        <v/>
      </c>
      <c r="H3967">
        <f>IF(F3967="","",IF(F3967&gt;0,10*F3967^2,0))</f>
        <v/>
      </c>
    </row>
    <row r="3968">
      <c r="A3968">
        <f>Input!A3968</f>
        <v/>
      </c>
      <c r="B3968">
        <f>IF(ISNUMBER(Input!B3968),IF(AND(Input!B3968&gt;=20,Input!B3968&lt;=700),Input!B3968,""),"")</f>
        <v/>
      </c>
      <c r="C3968">
        <f>IF(B3968="","",INT(A3968))</f>
        <v/>
      </c>
      <c r="D3968">
        <f>IF(B3968="","",HOUR(A3968))</f>
        <v/>
      </c>
      <c r="E3968">
        <f>IF(B3968="","",IF(INPUT!$I$1="","",IF(C3968&lt;(INT(INPUT!$I$1)-INPUT!$I$2),"Off Meds",IF(C3968&lt;=(INT(INPUT!$I$1)+INPUT!$I$2),"Washout","On Meds"))))</f>
        <v/>
      </c>
      <c r="F3968">
        <f>IF(B3968="","",1.509*(LN(B3968)^1.084-5.381))</f>
        <v/>
      </c>
      <c r="G3968">
        <f>IF(F3968="","",IF(F3968&lt;0,10*F3968^2,0))</f>
        <v/>
      </c>
      <c r="H3968">
        <f>IF(F3968="","",IF(F3968&gt;0,10*F3968^2,0))</f>
        <v/>
      </c>
    </row>
    <row r="3969">
      <c r="A3969">
        <f>Input!A3969</f>
        <v/>
      </c>
      <c r="B3969">
        <f>IF(ISNUMBER(Input!B3969),IF(AND(Input!B3969&gt;=20,Input!B3969&lt;=700),Input!B3969,""),"")</f>
        <v/>
      </c>
      <c r="C3969">
        <f>IF(B3969="","",INT(A3969))</f>
        <v/>
      </c>
      <c r="D3969">
        <f>IF(B3969="","",HOUR(A3969))</f>
        <v/>
      </c>
      <c r="E3969">
        <f>IF(B3969="","",IF(INPUT!$I$1="","",IF(C3969&lt;(INT(INPUT!$I$1)-INPUT!$I$2),"Off Meds",IF(C3969&lt;=(INT(INPUT!$I$1)+INPUT!$I$2),"Washout","On Meds"))))</f>
        <v/>
      </c>
      <c r="F3969">
        <f>IF(B3969="","",1.509*(LN(B3969)^1.084-5.381))</f>
        <v/>
      </c>
      <c r="G3969">
        <f>IF(F3969="","",IF(F3969&lt;0,10*F3969^2,0))</f>
        <v/>
      </c>
      <c r="H3969">
        <f>IF(F3969="","",IF(F3969&gt;0,10*F3969^2,0))</f>
        <v/>
      </c>
    </row>
    <row r="3970">
      <c r="A3970">
        <f>Input!A3970</f>
        <v/>
      </c>
      <c r="B3970">
        <f>IF(ISNUMBER(Input!B3970),IF(AND(Input!B3970&gt;=20,Input!B3970&lt;=700),Input!B3970,""),"")</f>
        <v/>
      </c>
      <c r="C3970">
        <f>IF(B3970="","",INT(A3970))</f>
        <v/>
      </c>
      <c r="D3970">
        <f>IF(B3970="","",HOUR(A3970))</f>
        <v/>
      </c>
      <c r="E3970">
        <f>IF(B3970="","",IF(INPUT!$I$1="","",IF(C3970&lt;(INT(INPUT!$I$1)-INPUT!$I$2),"Off Meds",IF(C3970&lt;=(INT(INPUT!$I$1)+INPUT!$I$2),"Washout","On Meds"))))</f>
        <v/>
      </c>
      <c r="F3970">
        <f>IF(B3970="","",1.509*(LN(B3970)^1.084-5.381))</f>
        <v/>
      </c>
      <c r="G3970">
        <f>IF(F3970="","",IF(F3970&lt;0,10*F3970^2,0))</f>
        <v/>
      </c>
      <c r="H3970">
        <f>IF(F3970="","",IF(F3970&gt;0,10*F3970^2,0))</f>
        <v/>
      </c>
    </row>
    <row r="3971">
      <c r="A3971">
        <f>Input!A3971</f>
        <v/>
      </c>
      <c r="B3971">
        <f>IF(ISNUMBER(Input!B3971),IF(AND(Input!B3971&gt;=20,Input!B3971&lt;=700),Input!B3971,""),"")</f>
        <v/>
      </c>
      <c r="C3971">
        <f>IF(B3971="","",INT(A3971))</f>
        <v/>
      </c>
      <c r="D3971">
        <f>IF(B3971="","",HOUR(A3971))</f>
        <v/>
      </c>
      <c r="E3971">
        <f>IF(B3971="","",IF(INPUT!$I$1="","",IF(C3971&lt;(INT(INPUT!$I$1)-INPUT!$I$2),"Off Meds",IF(C3971&lt;=(INT(INPUT!$I$1)+INPUT!$I$2),"Washout","On Meds"))))</f>
        <v/>
      </c>
      <c r="F3971">
        <f>IF(B3971="","",1.509*(LN(B3971)^1.084-5.381))</f>
        <v/>
      </c>
      <c r="G3971">
        <f>IF(F3971="","",IF(F3971&lt;0,10*F3971^2,0))</f>
        <v/>
      </c>
      <c r="H3971">
        <f>IF(F3971="","",IF(F3971&gt;0,10*F3971^2,0))</f>
        <v/>
      </c>
    </row>
    <row r="3972">
      <c r="A3972">
        <f>Input!A3972</f>
        <v/>
      </c>
      <c r="B3972">
        <f>IF(ISNUMBER(Input!B3972),IF(AND(Input!B3972&gt;=20,Input!B3972&lt;=700),Input!B3972,""),"")</f>
        <v/>
      </c>
      <c r="C3972">
        <f>IF(B3972="","",INT(A3972))</f>
        <v/>
      </c>
      <c r="D3972">
        <f>IF(B3972="","",HOUR(A3972))</f>
        <v/>
      </c>
      <c r="E3972">
        <f>IF(B3972="","",IF(INPUT!$I$1="","",IF(C3972&lt;(INT(INPUT!$I$1)-INPUT!$I$2),"Off Meds",IF(C3972&lt;=(INT(INPUT!$I$1)+INPUT!$I$2),"Washout","On Meds"))))</f>
        <v/>
      </c>
      <c r="F3972">
        <f>IF(B3972="","",1.509*(LN(B3972)^1.084-5.381))</f>
        <v/>
      </c>
      <c r="G3972">
        <f>IF(F3972="","",IF(F3972&lt;0,10*F3972^2,0))</f>
        <v/>
      </c>
      <c r="H3972">
        <f>IF(F3972="","",IF(F3972&gt;0,10*F3972^2,0))</f>
        <v/>
      </c>
    </row>
    <row r="3973">
      <c r="A3973">
        <f>Input!A3973</f>
        <v/>
      </c>
      <c r="B3973">
        <f>IF(ISNUMBER(Input!B3973),IF(AND(Input!B3973&gt;=20,Input!B3973&lt;=700),Input!B3973,""),"")</f>
        <v/>
      </c>
      <c r="C3973">
        <f>IF(B3973="","",INT(A3973))</f>
        <v/>
      </c>
      <c r="D3973">
        <f>IF(B3973="","",HOUR(A3973))</f>
        <v/>
      </c>
      <c r="E3973">
        <f>IF(B3973="","",IF(INPUT!$I$1="","",IF(C3973&lt;(INT(INPUT!$I$1)-INPUT!$I$2),"Off Meds",IF(C3973&lt;=(INT(INPUT!$I$1)+INPUT!$I$2),"Washout","On Meds"))))</f>
        <v/>
      </c>
      <c r="F3973">
        <f>IF(B3973="","",1.509*(LN(B3973)^1.084-5.381))</f>
        <v/>
      </c>
      <c r="G3973">
        <f>IF(F3973="","",IF(F3973&lt;0,10*F3973^2,0))</f>
        <v/>
      </c>
      <c r="H3973">
        <f>IF(F3973="","",IF(F3973&gt;0,10*F3973^2,0))</f>
        <v/>
      </c>
    </row>
    <row r="3974">
      <c r="A3974">
        <f>Input!A3974</f>
        <v/>
      </c>
      <c r="B3974">
        <f>IF(ISNUMBER(Input!B3974),IF(AND(Input!B3974&gt;=20,Input!B3974&lt;=700),Input!B3974,""),"")</f>
        <v/>
      </c>
      <c r="C3974">
        <f>IF(B3974="","",INT(A3974))</f>
        <v/>
      </c>
      <c r="D3974">
        <f>IF(B3974="","",HOUR(A3974))</f>
        <v/>
      </c>
      <c r="E3974">
        <f>IF(B3974="","",IF(INPUT!$I$1="","",IF(C3974&lt;(INT(INPUT!$I$1)-INPUT!$I$2),"Off Meds",IF(C3974&lt;=(INT(INPUT!$I$1)+INPUT!$I$2),"Washout","On Meds"))))</f>
        <v/>
      </c>
      <c r="F3974">
        <f>IF(B3974="","",1.509*(LN(B3974)^1.084-5.381))</f>
        <v/>
      </c>
      <c r="G3974">
        <f>IF(F3974="","",IF(F3974&lt;0,10*F3974^2,0))</f>
        <v/>
      </c>
      <c r="H3974">
        <f>IF(F3974="","",IF(F3974&gt;0,10*F3974^2,0))</f>
        <v/>
      </c>
    </row>
    <row r="3975">
      <c r="A3975">
        <f>Input!A3975</f>
        <v/>
      </c>
      <c r="B3975">
        <f>IF(ISNUMBER(Input!B3975),IF(AND(Input!B3975&gt;=20,Input!B3975&lt;=700),Input!B3975,""),"")</f>
        <v/>
      </c>
      <c r="C3975">
        <f>IF(B3975="","",INT(A3975))</f>
        <v/>
      </c>
      <c r="D3975">
        <f>IF(B3975="","",HOUR(A3975))</f>
        <v/>
      </c>
      <c r="E3975">
        <f>IF(B3975="","",IF(INPUT!$I$1="","",IF(C3975&lt;(INT(INPUT!$I$1)-INPUT!$I$2),"Off Meds",IF(C3975&lt;=(INT(INPUT!$I$1)+INPUT!$I$2),"Washout","On Meds"))))</f>
        <v/>
      </c>
      <c r="F3975">
        <f>IF(B3975="","",1.509*(LN(B3975)^1.084-5.381))</f>
        <v/>
      </c>
      <c r="G3975">
        <f>IF(F3975="","",IF(F3975&lt;0,10*F3975^2,0))</f>
        <v/>
      </c>
      <c r="H3975">
        <f>IF(F3975="","",IF(F3975&gt;0,10*F3975^2,0))</f>
        <v/>
      </c>
    </row>
    <row r="3976">
      <c r="A3976">
        <f>Input!A3976</f>
        <v/>
      </c>
      <c r="B3976">
        <f>IF(ISNUMBER(Input!B3976),IF(AND(Input!B3976&gt;=20,Input!B3976&lt;=700),Input!B3976,""),"")</f>
        <v/>
      </c>
      <c r="C3976">
        <f>IF(B3976="","",INT(A3976))</f>
        <v/>
      </c>
      <c r="D3976">
        <f>IF(B3976="","",HOUR(A3976))</f>
        <v/>
      </c>
      <c r="E3976">
        <f>IF(B3976="","",IF(INPUT!$I$1="","",IF(C3976&lt;(INT(INPUT!$I$1)-INPUT!$I$2),"Off Meds",IF(C3976&lt;=(INT(INPUT!$I$1)+INPUT!$I$2),"Washout","On Meds"))))</f>
        <v/>
      </c>
      <c r="F3976">
        <f>IF(B3976="","",1.509*(LN(B3976)^1.084-5.381))</f>
        <v/>
      </c>
      <c r="G3976">
        <f>IF(F3976="","",IF(F3976&lt;0,10*F3976^2,0))</f>
        <v/>
      </c>
      <c r="H3976">
        <f>IF(F3976="","",IF(F3976&gt;0,10*F3976^2,0))</f>
        <v/>
      </c>
    </row>
    <row r="3977">
      <c r="A3977">
        <f>Input!A3977</f>
        <v/>
      </c>
      <c r="B3977">
        <f>IF(ISNUMBER(Input!B3977),IF(AND(Input!B3977&gt;=20,Input!B3977&lt;=700),Input!B3977,""),"")</f>
        <v/>
      </c>
      <c r="C3977">
        <f>IF(B3977="","",INT(A3977))</f>
        <v/>
      </c>
      <c r="D3977">
        <f>IF(B3977="","",HOUR(A3977))</f>
        <v/>
      </c>
      <c r="E3977">
        <f>IF(B3977="","",IF(INPUT!$I$1="","",IF(C3977&lt;(INT(INPUT!$I$1)-INPUT!$I$2),"Off Meds",IF(C3977&lt;=(INT(INPUT!$I$1)+INPUT!$I$2),"Washout","On Meds"))))</f>
        <v/>
      </c>
      <c r="F3977">
        <f>IF(B3977="","",1.509*(LN(B3977)^1.084-5.381))</f>
        <v/>
      </c>
      <c r="G3977">
        <f>IF(F3977="","",IF(F3977&lt;0,10*F3977^2,0))</f>
        <v/>
      </c>
      <c r="H3977">
        <f>IF(F3977="","",IF(F3977&gt;0,10*F3977^2,0))</f>
        <v/>
      </c>
    </row>
    <row r="3978">
      <c r="A3978">
        <f>Input!A3978</f>
        <v/>
      </c>
      <c r="B3978">
        <f>IF(ISNUMBER(Input!B3978),IF(AND(Input!B3978&gt;=20,Input!B3978&lt;=700),Input!B3978,""),"")</f>
        <v/>
      </c>
      <c r="C3978">
        <f>IF(B3978="","",INT(A3978))</f>
        <v/>
      </c>
      <c r="D3978">
        <f>IF(B3978="","",HOUR(A3978))</f>
        <v/>
      </c>
      <c r="E3978">
        <f>IF(B3978="","",IF(INPUT!$I$1="","",IF(C3978&lt;(INT(INPUT!$I$1)-INPUT!$I$2),"Off Meds",IF(C3978&lt;=(INT(INPUT!$I$1)+INPUT!$I$2),"Washout","On Meds"))))</f>
        <v/>
      </c>
      <c r="F3978">
        <f>IF(B3978="","",1.509*(LN(B3978)^1.084-5.381))</f>
        <v/>
      </c>
      <c r="G3978">
        <f>IF(F3978="","",IF(F3978&lt;0,10*F3978^2,0))</f>
        <v/>
      </c>
      <c r="H3978">
        <f>IF(F3978="","",IF(F3978&gt;0,10*F3978^2,0))</f>
        <v/>
      </c>
    </row>
    <row r="3979">
      <c r="A3979">
        <f>Input!A3979</f>
        <v/>
      </c>
      <c r="B3979">
        <f>IF(ISNUMBER(Input!B3979),IF(AND(Input!B3979&gt;=20,Input!B3979&lt;=700),Input!B3979,""),"")</f>
        <v/>
      </c>
      <c r="C3979">
        <f>IF(B3979="","",INT(A3979))</f>
        <v/>
      </c>
      <c r="D3979">
        <f>IF(B3979="","",HOUR(A3979))</f>
        <v/>
      </c>
      <c r="E3979">
        <f>IF(B3979="","",IF(INPUT!$I$1="","",IF(C3979&lt;(INT(INPUT!$I$1)-INPUT!$I$2),"Off Meds",IF(C3979&lt;=(INT(INPUT!$I$1)+INPUT!$I$2),"Washout","On Meds"))))</f>
        <v/>
      </c>
      <c r="F3979">
        <f>IF(B3979="","",1.509*(LN(B3979)^1.084-5.381))</f>
        <v/>
      </c>
      <c r="G3979">
        <f>IF(F3979="","",IF(F3979&lt;0,10*F3979^2,0))</f>
        <v/>
      </c>
      <c r="H3979">
        <f>IF(F3979="","",IF(F3979&gt;0,10*F3979^2,0))</f>
        <v/>
      </c>
    </row>
    <row r="3980">
      <c r="A3980">
        <f>Input!A3980</f>
        <v/>
      </c>
      <c r="B3980">
        <f>IF(ISNUMBER(Input!B3980),IF(AND(Input!B3980&gt;=20,Input!B3980&lt;=700),Input!B3980,""),"")</f>
        <v/>
      </c>
      <c r="C3980">
        <f>IF(B3980="","",INT(A3980))</f>
        <v/>
      </c>
      <c r="D3980">
        <f>IF(B3980="","",HOUR(A3980))</f>
        <v/>
      </c>
      <c r="E3980">
        <f>IF(B3980="","",IF(INPUT!$I$1="","",IF(C3980&lt;(INT(INPUT!$I$1)-INPUT!$I$2),"Off Meds",IF(C3980&lt;=(INT(INPUT!$I$1)+INPUT!$I$2),"Washout","On Meds"))))</f>
        <v/>
      </c>
      <c r="F3980">
        <f>IF(B3980="","",1.509*(LN(B3980)^1.084-5.381))</f>
        <v/>
      </c>
      <c r="G3980">
        <f>IF(F3980="","",IF(F3980&lt;0,10*F3980^2,0))</f>
        <v/>
      </c>
      <c r="H3980">
        <f>IF(F3980="","",IF(F3980&gt;0,10*F3980^2,0))</f>
        <v/>
      </c>
    </row>
    <row r="3981">
      <c r="A3981">
        <f>Input!A3981</f>
        <v/>
      </c>
      <c r="B3981">
        <f>IF(ISNUMBER(Input!B3981),IF(AND(Input!B3981&gt;=20,Input!B3981&lt;=700),Input!B3981,""),"")</f>
        <v/>
      </c>
      <c r="C3981">
        <f>IF(B3981="","",INT(A3981))</f>
        <v/>
      </c>
      <c r="D3981">
        <f>IF(B3981="","",HOUR(A3981))</f>
        <v/>
      </c>
      <c r="E3981">
        <f>IF(B3981="","",IF(INPUT!$I$1="","",IF(C3981&lt;(INT(INPUT!$I$1)-INPUT!$I$2),"Off Meds",IF(C3981&lt;=(INT(INPUT!$I$1)+INPUT!$I$2),"Washout","On Meds"))))</f>
        <v/>
      </c>
      <c r="F3981">
        <f>IF(B3981="","",1.509*(LN(B3981)^1.084-5.381))</f>
        <v/>
      </c>
      <c r="G3981">
        <f>IF(F3981="","",IF(F3981&lt;0,10*F3981^2,0))</f>
        <v/>
      </c>
      <c r="H3981">
        <f>IF(F3981="","",IF(F3981&gt;0,10*F3981^2,0))</f>
        <v/>
      </c>
    </row>
    <row r="3982">
      <c r="A3982">
        <f>Input!A3982</f>
        <v/>
      </c>
      <c r="B3982">
        <f>IF(ISNUMBER(Input!B3982),IF(AND(Input!B3982&gt;=20,Input!B3982&lt;=700),Input!B3982,""),"")</f>
        <v/>
      </c>
      <c r="C3982">
        <f>IF(B3982="","",INT(A3982))</f>
        <v/>
      </c>
      <c r="D3982">
        <f>IF(B3982="","",HOUR(A3982))</f>
        <v/>
      </c>
      <c r="E3982">
        <f>IF(B3982="","",IF(INPUT!$I$1="","",IF(C3982&lt;(INT(INPUT!$I$1)-INPUT!$I$2),"Off Meds",IF(C3982&lt;=(INT(INPUT!$I$1)+INPUT!$I$2),"Washout","On Meds"))))</f>
        <v/>
      </c>
      <c r="F3982">
        <f>IF(B3982="","",1.509*(LN(B3982)^1.084-5.381))</f>
        <v/>
      </c>
      <c r="G3982">
        <f>IF(F3982="","",IF(F3982&lt;0,10*F3982^2,0))</f>
        <v/>
      </c>
      <c r="H3982">
        <f>IF(F3982="","",IF(F3982&gt;0,10*F3982^2,0))</f>
        <v/>
      </c>
    </row>
    <row r="3983">
      <c r="A3983">
        <f>Input!A3983</f>
        <v/>
      </c>
      <c r="B3983">
        <f>IF(ISNUMBER(Input!B3983),IF(AND(Input!B3983&gt;=20,Input!B3983&lt;=700),Input!B3983,""),"")</f>
        <v/>
      </c>
      <c r="C3983">
        <f>IF(B3983="","",INT(A3983))</f>
        <v/>
      </c>
      <c r="D3983">
        <f>IF(B3983="","",HOUR(A3983))</f>
        <v/>
      </c>
      <c r="E3983">
        <f>IF(B3983="","",IF(INPUT!$I$1="","",IF(C3983&lt;(INT(INPUT!$I$1)-INPUT!$I$2),"Off Meds",IF(C3983&lt;=(INT(INPUT!$I$1)+INPUT!$I$2),"Washout","On Meds"))))</f>
        <v/>
      </c>
      <c r="F3983">
        <f>IF(B3983="","",1.509*(LN(B3983)^1.084-5.381))</f>
        <v/>
      </c>
      <c r="G3983">
        <f>IF(F3983="","",IF(F3983&lt;0,10*F3983^2,0))</f>
        <v/>
      </c>
      <c r="H3983">
        <f>IF(F3983="","",IF(F3983&gt;0,10*F3983^2,0))</f>
        <v/>
      </c>
    </row>
    <row r="3984">
      <c r="A3984">
        <f>Input!A3984</f>
        <v/>
      </c>
      <c r="B3984">
        <f>IF(ISNUMBER(Input!B3984),IF(AND(Input!B3984&gt;=20,Input!B3984&lt;=700),Input!B3984,""),"")</f>
        <v/>
      </c>
      <c r="C3984">
        <f>IF(B3984="","",INT(A3984))</f>
        <v/>
      </c>
      <c r="D3984">
        <f>IF(B3984="","",HOUR(A3984))</f>
        <v/>
      </c>
      <c r="E3984">
        <f>IF(B3984="","",IF(INPUT!$I$1="","",IF(C3984&lt;(INT(INPUT!$I$1)-INPUT!$I$2),"Off Meds",IF(C3984&lt;=(INT(INPUT!$I$1)+INPUT!$I$2),"Washout","On Meds"))))</f>
        <v/>
      </c>
      <c r="F3984">
        <f>IF(B3984="","",1.509*(LN(B3984)^1.084-5.381))</f>
        <v/>
      </c>
      <c r="G3984">
        <f>IF(F3984="","",IF(F3984&lt;0,10*F3984^2,0))</f>
        <v/>
      </c>
      <c r="H3984">
        <f>IF(F3984="","",IF(F3984&gt;0,10*F3984^2,0))</f>
        <v/>
      </c>
    </row>
    <row r="3985">
      <c r="A3985">
        <f>Input!A3985</f>
        <v/>
      </c>
      <c r="B3985">
        <f>IF(ISNUMBER(Input!B3985),IF(AND(Input!B3985&gt;=20,Input!B3985&lt;=700),Input!B3985,""),"")</f>
        <v/>
      </c>
      <c r="C3985">
        <f>IF(B3985="","",INT(A3985))</f>
        <v/>
      </c>
      <c r="D3985">
        <f>IF(B3985="","",HOUR(A3985))</f>
        <v/>
      </c>
      <c r="E3985">
        <f>IF(B3985="","",IF(INPUT!$I$1="","",IF(C3985&lt;(INT(INPUT!$I$1)-INPUT!$I$2),"Off Meds",IF(C3985&lt;=(INT(INPUT!$I$1)+INPUT!$I$2),"Washout","On Meds"))))</f>
        <v/>
      </c>
      <c r="F3985">
        <f>IF(B3985="","",1.509*(LN(B3985)^1.084-5.381))</f>
        <v/>
      </c>
      <c r="G3985">
        <f>IF(F3985="","",IF(F3985&lt;0,10*F3985^2,0))</f>
        <v/>
      </c>
      <c r="H3985">
        <f>IF(F3985="","",IF(F3985&gt;0,10*F3985^2,0))</f>
        <v/>
      </c>
    </row>
    <row r="3986">
      <c r="A3986">
        <f>Input!A3986</f>
        <v/>
      </c>
      <c r="B3986">
        <f>IF(ISNUMBER(Input!B3986),IF(AND(Input!B3986&gt;=20,Input!B3986&lt;=700),Input!B3986,""),"")</f>
        <v/>
      </c>
      <c r="C3986">
        <f>IF(B3986="","",INT(A3986))</f>
        <v/>
      </c>
      <c r="D3986">
        <f>IF(B3986="","",HOUR(A3986))</f>
        <v/>
      </c>
      <c r="E3986">
        <f>IF(B3986="","",IF(INPUT!$I$1="","",IF(C3986&lt;(INT(INPUT!$I$1)-INPUT!$I$2),"Off Meds",IF(C3986&lt;=(INT(INPUT!$I$1)+INPUT!$I$2),"Washout","On Meds"))))</f>
        <v/>
      </c>
      <c r="F3986">
        <f>IF(B3986="","",1.509*(LN(B3986)^1.084-5.381))</f>
        <v/>
      </c>
      <c r="G3986">
        <f>IF(F3986="","",IF(F3986&lt;0,10*F3986^2,0))</f>
        <v/>
      </c>
      <c r="H3986">
        <f>IF(F3986="","",IF(F3986&gt;0,10*F3986^2,0))</f>
        <v/>
      </c>
    </row>
    <row r="3987">
      <c r="A3987">
        <f>Input!A3987</f>
        <v/>
      </c>
      <c r="B3987">
        <f>IF(ISNUMBER(Input!B3987),IF(AND(Input!B3987&gt;=20,Input!B3987&lt;=700),Input!B3987,""),"")</f>
        <v/>
      </c>
      <c r="C3987">
        <f>IF(B3987="","",INT(A3987))</f>
        <v/>
      </c>
      <c r="D3987">
        <f>IF(B3987="","",HOUR(A3987))</f>
        <v/>
      </c>
      <c r="E3987">
        <f>IF(B3987="","",IF(INPUT!$I$1="","",IF(C3987&lt;(INT(INPUT!$I$1)-INPUT!$I$2),"Off Meds",IF(C3987&lt;=(INT(INPUT!$I$1)+INPUT!$I$2),"Washout","On Meds"))))</f>
        <v/>
      </c>
      <c r="F3987">
        <f>IF(B3987="","",1.509*(LN(B3987)^1.084-5.381))</f>
        <v/>
      </c>
      <c r="G3987">
        <f>IF(F3987="","",IF(F3987&lt;0,10*F3987^2,0))</f>
        <v/>
      </c>
      <c r="H3987">
        <f>IF(F3987="","",IF(F3987&gt;0,10*F3987^2,0))</f>
        <v/>
      </c>
    </row>
    <row r="3988">
      <c r="A3988">
        <f>Input!A3988</f>
        <v/>
      </c>
      <c r="B3988">
        <f>IF(ISNUMBER(Input!B3988),IF(AND(Input!B3988&gt;=20,Input!B3988&lt;=700),Input!B3988,""),"")</f>
        <v/>
      </c>
      <c r="C3988">
        <f>IF(B3988="","",INT(A3988))</f>
        <v/>
      </c>
      <c r="D3988">
        <f>IF(B3988="","",HOUR(A3988))</f>
        <v/>
      </c>
      <c r="E3988">
        <f>IF(B3988="","",IF(INPUT!$I$1="","",IF(C3988&lt;(INT(INPUT!$I$1)-INPUT!$I$2),"Off Meds",IF(C3988&lt;=(INT(INPUT!$I$1)+INPUT!$I$2),"Washout","On Meds"))))</f>
        <v/>
      </c>
      <c r="F3988">
        <f>IF(B3988="","",1.509*(LN(B3988)^1.084-5.381))</f>
        <v/>
      </c>
      <c r="G3988">
        <f>IF(F3988="","",IF(F3988&lt;0,10*F3988^2,0))</f>
        <v/>
      </c>
      <c r="H3988">
        <f>IF(F3988="","",IF(F3988&gt;0,10*F3988^2,0))</f>
        <v/>
      </c>
    </row>
    <row r="3989">
      <c r="A3989">
        <f>Input!A3989</f>
        <v/>
      </c>
      <c r="B3989">
        <f>IF(ISNUMBER(Input!B3989),IF(AND(Input!B3989&gt;=20,Input!B3989&lt;=700),Input!B3989,""),"")</f>
        <v/>
      </c>
      <c r="C3989">
        <f>IF(B3989="","",INT(A3989))</f>
        <v/>
      </c>
      <c r="D3989">
        <f>IF(B3989="","",HOUR(A3989))</f>
        <v/>
      </c>
      <c r="E3989">
        <f>IF(B3989="","",IF(INPUT!$I$1="","",IF(C3989&lt;(INT(INPUT!$I$1)-INPUT!$I$2),"Off Meds",IF(C3989&lt;=(INT(INPUT!$I$1)+INPUT!$I$2),"Washout","On Meds"))))</f>
        <v/>
      </c>
      <c r="F3989">
        <f>IF(B3989="","",1.509*(LN(B3989)^1.084-5.381))</f>
        <v/>
      </c>
      <c r="G3989">
        <f>IF(F3989="","",IF(F3989&lt;0,10*F3989^2,0))</f>
        <v/>
      </c>
      <c r="H3989">
        <f>IF(F3989="","",IF(F3989&gt;0,10*F3989^2,0))</f>
        <v/>
      </c>
    </row>
    <row r="3990">
      <c r="A3990">
        <f>Input!A3990</f>
        <v/>
      </c>
      <c r="B3990">
        <f>IF(ISNUMBER(Input!B3990),IF(AND(Input!B3990&gt;=20,Input!B3990&lt;=700),Input!B3990,""),"")</f>
        <v/>
      </c>
      <c r="C3990">
        <f>IF(B3990="","",INT(A3990))</f>
        <v/>
      </c>
      <c r="D3990">
        <f>IF(B3990="","",HOUR(A3990))</f>
        <v/>
      </c>
      <c r="E3990">
        <f>IF(B3990="","",IF(INPUT!$I$1="","",IF(C3990&lt;(INT(INPUT!$I$1)-INPUT!$I$2),"Off Meds",IF(C3990&lt;=(INT(INPUT!$I$1)+INPUT!$I$2),"Washout","On Meds"))))</f>
        <v/>
      </c>
      <c r="F3990">
        <f>IF(B3990="","",1.509*(LN(B3990)^1.084-5.381))</f>
        <v/>
      </c>
      <c r="G3990">
        <f>IF(F3990="","",IF(F3990&lt;0,10*F3990^2,0))</f>
        <v/>
      </c>
      <c r="H3990">
        <f>IF(F3990="","",IF(F3990&gt;0,10*F3990^2,0))</f>
        <v/>
      </c>
    </row>
    <row r="3991">
      <c r="A3991">
        <f>Input!A3991</f>
        <v/>
      </c>
      <c r="B3991">
        <f>IF(ISNUMBER(Input!B3991),IF(AND(Input!B3991&gt;=20,Input!B3991&lt;=700),Input!B3991,""),"")</f>
        <v/>
      </c>
      <c r="C3991">
        <f>IF(B3991="","",INT(A3991))</f>
        <v/>
      </c>
      <c r="D3991">
        <f>IF(B3991="","",HOUR(A3991))</f>
        <v/>
      </c>
      <c r="E3991">
        <f>IF(B3991="","",IF(INPUT!$I$1="","",IF(C3991&lt;(INT(INPUT!$I$1)-INPUT!$I$2),"Off Meds",IF(C3991&lt;=(INT(INPUT!$I$1)+INPUT!$I$2),"Washout","On Meds"))))</f>
        <v/>
      </c>
      <c r="F3991">
        <f>IF(B3991="","",1.509*(LN(B3991)^1.084-5.381))</f>
        <v/>
      </c>
      <c r="G3991">
        <f>IF(F3991="","",IF(F3991&lt;0,10*F3991^2,0))</f>
        <v/>
      </c>
      <c r="H3991">
        <f>IF(F3991="","",IF(F3991&gt;0,10*F3991^2,0))</f>
        <v/>
      </c>
    </row>
    <row r="3992">
      <c r="A3992">
        <f>Input!A3992</f>
        <v/>
      </c>
      <c r="B3992">
        <f>IF(ISNUMBER(Input!B3992),IF(AND(Input!B3992&gt;=20,Input!B3992&lt;=700),Input!B3992,""),"")</f>
        <v/>
      </c>
      <c r="C3992">
        <f>IF(B3992="","",INT(A3992))</f>
        <v/>
      </c>
      <c r="D3992">
        <f>IF(B3992="","",HOUR(A3992))</f>
        <v/>
      </c>
      <c r="E3992">
        <f>IF(B3992="","",IF(INPUT!$I$1="","",IF(C3992&lt;(INT(INPUT!$I$1)-INPUT!$I$2),"Off Meds",IF(C3992&lt;=(INT(INPUT!$I$1)+INPUT!$I$2),"Washout","On Meds"))))</f>
        <v/>
      </c>
      <c r="F3992">
        <f>IF(B3992="","",1.509*(LN(B3992)^1.084-5.381))</f>
        <v/>
      </c>
      <c r="G3992">
        <f>IF(F3992="","",IF(F3992&lt;0,10*F3992^2,0))</f>
        <v/>
      </c>
      <c r="H3992">
        <f>IF(F3992="","",IF(F3992&gt;0,10*F3992^2,0))</f>
        <v/>
      </c>
    </row>
    <row r="3993">
      <c r="A3993">
        <f>Input!A3993</f>
        <v/>
      </c>
      <c r="B3993">
        <f>IF(ISNUMBER(Input!B3993),IF(AND(Input!B3993&gt;=20,Input!B3993&lt;=700),Input!B3993,""),"")</f>
        <v/>
      </c>
      <c r="C3993">
        <f>IF(B3993="","",INT(A3993))</f>
        <v/>
      </c>
      <c r="D3993">
        <f>IF(B3993="","",HOUR(A3993))</f>
        <v/>
      </c>
      <c r="E3993">
        <f>IF(B3993="","",IF(INPUT!$I$1="","",IF(C3993&lt;(INT(INPUT!$I$1)-INPUT!$I$2),"Off Meds",IF(C3993&lt;=(INT(INPUT!$I$1)+INPUT!$I$2),"Washout","On Meds"))))</f>
        <v/>
      </c>
      <c r="F3993">
        <f>IF(B3993="","",1.509*(LN(B3993)^1.084-5.381))</f>
        <v/>
      </c>
      <c r="G3993">
        <f>IF(F3993="","",IF(F3993&lt;0,10*F3993^2,0))</f>
        <v/>
      </c>
      <c r="H3993">
        <f>IF(F3993="","",IF(F3993&gt;0,10*F3993^2,0))</f>
        <v/>
      </c>
    </row>
    <row r="3994">
      <c r="A3994">
        <f>Input!A3994</f>
        <v/>
      </c>
      <c r="B3994">
        <f>IF(ISNUMBER(Input!B3994),IF(AND(Input!B3994&gt;=20,Input!B3994&lt;=700),Input!B3994,""),"")</f>
        <v/>
      </c>
      <c r="C3994">
        <f>IF(B3994="","",INT(A3994))</f>
        <v/>
      </c>
      <c r="D3994">
        <f>IF(B3994="","",HOUR(A3994))</f>
        <v/>
      </c>
      <c r="E3994">
        <f>IF(B3994="","",IF(INPUT!$I$1="","",IF(C3994&lt;(INT(INPUT!$I$1)-INPUT!$I$2),"Off Meds",IF(C3994&lt;=(INT(INPUT!$I$1)+INPUT!$I$2),"Washout","On Meds"))))</f>
        <v/>
      </c>
      <c r="F3994">
        <f>IF(B3994="","",1.509*(LN(B3994)^1.084-5.381))</f>
        <v/>
      </c>
      <c r="G3994">
        <f>IF(F3994="","",IF(F3994&lt;0,10*F3994^2,0))</f>
        <v/>
      </c>
      <c r="H3994">
        <f>IF(F3994="","",IF(F3994&gt;0,10*F3994^2,0))</f>
        <v/>
      </c>
    </row>
    <row r="3995">
      <c r="A3995">
        <f>Input!A3995</f>
        <v/>
      </c>
      <c r="B3995">
        <f>IF(ISNUMBER(Input!B3995),IF(AND(Input!B3995&gt;=20,Input!B3995&lt;=700),Input!B3995,""),"")</f>
        <v/>
      </c>
      <c r="C3995">
        <f>IF(B3995="","",INT(A3995))</f>
        <v/>
      </c>
      <c r="D3995">
        <f>IF(B3995="","",HOUR(A3995))</f>
        <v/>
      </c>
      <c r="E3995">
        <f>IF(B3995="","",IF(INPUT!$I$1="","",IF(C3995&lt;(INT(INPUT!$I$1)-INPUT!$I$2),"Off Meds",IF(C3995&lt;=(INT(INPUT!$I$1)+INPUT!$I$2),"Washout","On Meds"))))</f>
        <v/>
      </c>
      <c r="F3995">
        <f>IF(B3995="","",1.509*(LN(B3995)^1.084-5.381))</f>
        <v/>
      </c>
      <c r="G3995">
        <f>IF(F3995="","",IF(F3995&lt;0,10*F3995^2,0))</f>
        <v/>
      </c>
      <c r="H3995">
        <f>IF(F3995="","",IF(F3995&gt;0,10*F3995^2,0))</f>
        <v/>
      </c>
    </row>
    <row r="3996">
      <c r="A3996">
        <f>Input!A3996</f>
        <v/>
      </c>
      <c r="B3996">
        <f>IF(ISNUMBER(Input!B3996),IF(AND(Input!B3996&gt;=20,Input!B3996&lt;=700),Input!B3996,""),"")</f>
        <v/>
      </c>
      <c r="C3996">
        <f>IF(B3996="","",INT(A3996))</f>
        <v/>
      </c>
      <c r="D3996">
        <f>IF(B3996="","",HOUR(A3996))</f>
        <v/>
      </c>
      <c r="E3996">
        <f>IF(B3996="","",IF(INPUT!$I$1="","",IF(C3996&lt;(INT(INPUT!$I$1)-INPUT!$I$2),"Off Meds",IF(C3996&lt;=(INT(INPUT!$I$1)+INPUT!$I$2),"Washout","On Meds"))))</f>
        <v/>
      </c>
      <c r="F3996">
        <f>IF(B3996="","",1.509*(LN(B3996)^1.084-5.381))</f>
        <v/>
      </c>
      <c r="G3996">
        <f>IF(F3996="","",IF(F3996&lt;0,10*F3996^2,0))</f>
        <v/>
      </c>
      <c r="H3996">
        <f>IF(F3996="","",IF(F3996&gt;0,10*F3996^2,0))</f>
        <v/>
      </c>
    </row>
    <row r="3997">
      <c r="A3997">
        <f>Input!A3997</f>
        <v/>
      </c>
      <c r="B3997">
        <f>IF(ISNUMBER(Input!B3997),IF(AND(Input!B3997&gt;=20,Input!B3997&lt;=700),Input!B3997,""),"")</f>
        <v/>
      </c>
      <c r="C3997">
        <f>IF(B3997="","",INT(A3997))</f>
        <v/>
      </c>
      <c r="D3997">
        <f>IF(B3997="","",HOUR(A3997))</f>
        <v/>
      </c>
      <c r="E3997">
        <f>IF(B3997="","",IF(INPUT!$I$1="","",IF(C3997&lt;(INT(INPUT!$I$1)-INPUT!$I$2),"Off Meds",IF(C3997&lt;=(INT(INPUT!$I$1)+INPUT!$I$2),"Washout","On Meds"))))</f>
        <v/>
      </c>
      <c r="F3997">
        <f>IF(B3997="","",1.509*(LN(B3997)^1.084-5.381))</f>
        <v/>
      </c>
      <c r="G3997">
        <f>IF(F3997="","",IF(F3997&lt;0,10*F3997^2,0))</f>
        <v/>
      </c>
      <c r="H3997">
        <f>IF(F3997="","",IF(F3997&gt;0,10*F3997^2,0))</f>
        <v/>
      </c>
    </row>
    <row r="3998">
      <c r="A3998">
        <f>Input!A3998</f>
        <v/>
      </c>
      <c r="B3998">
        <f>IF(ISNUMBER(Input!B3998),IF(AND(Input!B3998&gt;=20,Input!B3998&lt;=700),Input!B3998,""),"")</f>
        <v/>
      </c>
      <c r="C3998">
        <f>IF(B3998="","",INT(A3998))</f>
        <v/>
      </c>
      <c r="D3998">
        <f>IF(B3998="","",HOUR(A3998))</f>
        <v/>
      </c>
      <c r="E3998">
        <f>IF(B3998="","",IF(INPUT!$I$1="","",IF(C3998&lt;(INT(INPUT!$I$1)-INPUT!$I$2),"Off Meds",IF(C3998&lt;=(INT(INPUT!$I$1)+INPUT!$I$2),"Washout","On Meds"))))</f>
        <v/>
      </c>
      <c r="F3998">
        <f>IF(B3998="","",1.509*(LN(B3998)^1.084-5.381))</f>
        <v/>
      </c>
      <c r="G3998">
        <f>IF(F3998="","",IF(F3998&lt;0,10*F3998^2,0))</f>
        <v/>
      </c>
      <c r="H3998">
        <f>IF(F3998="","",IF(F3998&gt;0,10*F3998^2,0))</f>
        <v/>
      </c>
    </row>
    <row r="3999">
      <c r="A3999">
        <f>Input!A3999</f>
        <v/>
      </c>
      <c r="B3999">
        <f>IF(ISNUMBER(Input!B3999),IF(AND(Input!B3999&gt;=20,Input!B3999&lt;=700),Input!B3999,""),"")</f>
        <v/>
      </c>
      <c r="C3999">
        <f>IF(B3999="","",INT(A3999))</f>
        <v/>
      </c>
      <c r="D3999">
        <f>IF(B3999="","",HOUR(A3999))</f>
        <v/>
      </c>
      <c r="E3999">
        <f>IF(B3999="","",IF(INPUT!$I$1="","",IF(C3999&lt;(INT(INPUT!$I$1)-INPUT!$I$2),"Off Meds",IF(C3999&lt;=(INT(INPUT!$I$1)+INPUT!$I$2),"Washout","On Meds"))))</f>
        <v/>
      </c>
      <c r="F3999">
        <f>IF(B3999="","",1.509*(LN(B3999)^1.084-5.381))</f>
        <v/>
      </c>
      <c r="G3999">
        <f>IF(F3999="","",IF(F3999&lt;0,10*F3999^2,0))</f>
        <v/>
      </c>
      <c r="H3999">
        <f>IF(F3999="","",IF(F3999&gt;0,10*F3999^2,0))</f>
        <v/>
      </c>
    </row>
    <row r="4000">
      <c r="A4000">
        <f>Input!A4000</f>
        <v/>
      </c>
      <c r="B4000">
        <f>IF(ISNUMBER(Input!B4000),IF(AND(Input!B4000&gt;=20,Input!B4000&lt;=700),Input!B4000,""),"")</f>
        <v/>
      </c>
      <c r="C4000">
        <f>IF(B4000="","",INT(A4000))</f>
        <v/>
      </c>
      <c r="D4000">
        <f>IF(B4000="","",HOUR(A4000))</f>
        <v/>
      </c>
      <c r="E4000">
        <f>IF(B4000="","",IF(INPUT!$I$1="","",IF(C4000&lt;(INT(INPUT!$I$1)-INPUT!$I$2),"Off Meds",IF(C4000&lt;=(INT(INPUT!$I$1)+INPUT!$I$2),"Washout","On Meds"))))</f>
        <v/>
      </c>
      <c r="F4000">
        <f>IF(B4000="","",1.509*(LN(B4000)^1.084-5.381))</f>
        <v/>
      </c>
      <c r="G4000">
        <f>IF(F4000="","",IF(F4000&lt;0,10*F4000^2,0))</f>
        <v/>
      </c>
      <c r="H4000">
        <f>IF(F4000="","",IF(F4000&gt;0,10*F4000^2,0))</f>
        <v/>
      </c>
    </row>
    <row r="4001">
      <c r="A4001">
        <f>Input!A4001</f>
        <v/>
      </c>
      <c r="B4001">
        <f>IF(ISNUMBER(Input!B4001),IF(AND(Input!B4001&gt;=20,Input!B4001&lt;=700),Input!B4001,""),"")</f>
        <v/>
      </c>
      <c r="C4001">
        <f>IF(B4001="","",INT(A4001))</f>
        <v/>
      </c>
      <c r="D4001">
        <f>IF(B4001="","",HOUR(A4001))</f>
        <v/>
      </c>
      <c r="E4001">
        <f>IF(B4001="","",IF(INPUT!$I$1="","",IF(C4001&lt;(INT(INPUT!$I$1)-INPUT!$I$2),"Off Meds",IF(C4001&lt;=(INT(INPUT!$I$1)+INPUT!$I$2),"Washout","On Meds"))))</f>
        <v/>
      </c>
      <c r="F4001">
        <f>IF(B4001="","",1.509*(LN(B4001)^1.084-5.381))</f>
        <v/>
      </c>
      <c r="G4001">
        <f>IF(F4001="","",IF(F4001&lt;0,10*F4001^2,0))</f>
        <v/>
      </c>
      <c r="H4001">
        <f>IF(F4001="","",IF(F4001&gt;0,10*F4001^2,0))</f>
        <v/>
      </c>
    </row>
    <row r="4002">
      <c r="A4002">
        <f>Input!A4002</f>
        <v/>
      </c>
      <c r="B4002">
        <f>IF(ISNUMBER(Input!B4002),IF(AND(Input!B4002&gt;=20,Input!B4002&lt;=700),Input!B4002,""),"")</f>
        <v/>
      </c>
      <c r="C4002">
        <f>IF(B4002="","",INT(A4002))</f>
        <v/>
      </c>
      <c r="D4002">
        <f>IF(B4002="","",HOUR(A4002))</f>
        <v/>
      </c>
      <c r="E4002">
        <f>IF(B4002="","",IF(INPUT!$I$1="","",IF(C4002&lt;(INT(INPUT!$I$1)-INPUT!$I$2),"Off Meds",IF(C4002&lt;=(INT(INPUT!$I$1)+INPUT!$I$2),"Washout","On Meds"))))</f>
        <v/>
      </c>
      <c r="F4002">
        <f>IF(B4002="","",1.509*(LN(B4002)^1.084-5.381))</f>
        <v/>
      </c>
      <c r="G4002">
        <f>IF(F4002="","",IF(F4002&lt;0,10*F4002^2,0))</f>
        <v/>
      </c>
      <c r="H4002">
        <f>IF(F4002="","",IF(F4002&gt;0,10*F4002^2,0))</f>
        <v/>
      </c>
    </row>
    <row r="4003">
      <c r="A4003">
        <f>Input!A4003</f>
        <v/>
      </c>
      <c r="B4003">
        <f>IF(ISNUMBER(Input!B4003),IF(AND(Input!B4003&gt;=20,Input!B4003&lt;=700),Input!B4003,""),"")</f>
        <v/>
      </c>
      <c r="C4003">
        <f>IF(B4003="","",INT(A4003))</f>
        <v/>
      </c>
      <c r="D4003">
        <f>IF(B4003="","",HOUR(A4003))</f>
        <v/>
      </c>
      <c r="E4003">
        <f>IF(B4003="","",IF(INPUT!$I$1="","",IF(C4003&lt;(INT(INPUT!$I$1)-INPUT!$I$2),"Off Meds",IF(C4003&lt;=(INT(INPUT!$I$1)+INPUT!$I$2),"Washout","On Meds"))))</f>
        <v/>
      </c>
      <c r="F4003">
        <f>IF(B4003="","",1.509*(LN(B4003)^1.084-5.381))</f>
        <v/>
      </c>
      <c r="G4003">
        <f>IF(F4003="","",IF(F4003&lt;0,10*F4003^2,0))</f>
        <v/>
      </c>
      <c r="H4003">
        <f>IF(F4003="","",IF(F4003&gt;0,10*F4003^2,0))</f>
        <v/>
      </c>
    </row>
    <row r="4004">
      <c r="A4004">
        <f>Input!A4004</f>
        <v/>
      </c>
      <c r="B4004">
        <f>IF(ISNUMBER(Input!B4004),IF(AND(Input!B4004&gt;=20,Input!B4004&lt;=700),Input!B4004,""),"")</f>
        <v/>
      </c>
      <c r="C4004">
        <f>IF(B4004="","",INT(A4004))</f>
        <v/>
      </c>
      <c r="D4004">
        <f>IF(B4004="","",HOUR(A4004))</f>
        <v/>
      </c>
      <c r="E4004">
        <f>IF(B4004="","",IF(INPUT!$I$1="","",IF(C4004&lt;(INT(INPUT!$I$1)-INPUT!$I$2),"Off Meds",IF(C4004&lt;=(INT(INPUT!$I$1)+INPUT!$I$2),"Washout","On Meds"))))</f>
        <v/>
      </c>
      <c r="F4004">
        <f>IF(B4004="","",1.509*(LN(B4004)^1.084-5.381))</f>
        <v/>
      </c>
      <c r="G4004">
        <f>IF(F4004="","",IF(F4004&lt;0,10*F4004^2,0))</f>
        <v/>
      </c>
      <c r="H4004">
        <f>IF(F4004="","",IF(F4004&gt;0,10*F4004^2,0))</f>
        <v/>
      </c>
    </row>
    <row r="4005">
      <c r="A4005">
        <f>Input!A4005</f>
        <v/>
      </c>
      <c r="B4005">
        <f>IF(ISNUMBER(Input!B4005),IF(AND(Input!B4005&gt;=20,Input!B4005&lt;=700),Input!B4005,""),"")</f>
        <v/>
      </c>
      <c r="C4005">
        <f>IF(B4005="","",INT(A4005))</f>
        <v/>
      </c>
      <c r="D4005">
        <f>IF(B4005="","",HOUR(A4005))</f>
        <v/>
      </c>
      <c r="E4005">
        <f>IF(B4005="","",IF(INPUT!$I$1="","",IF(C4005&lt;(INT(INPUT!$I$1)-INPUT!$I$2),"Off Meds",IF(C4005&lt;=(INT(INPUT!$I$1)+INPUT!$I$2),"Washout","On Meds"))))</f>
        <v/>
      </c>
      <c r="F4005">
        <f>IF(B4005="","",1.509*(LN(B4005)^1.084-5.381))</f>
        <v/>
      </c>
      <c r="G4005">
        <f>IF(F4005="","",IF(F4005&lt;0,10*F4005^2,0))</f>
        <v/>
      </c>
      <c r="H4005">
        <f>IF(F4005="","",IF(F4005&gt;0,10*F4005^2,0))</f>
        <v/>
      </c>
    </row>
    <row r="4006">
      <c r="A4006">
        <f>Input!A4006</f>
        <v/>
      </c>
      <c r="B4006">
        <f>IF(ISNUMBER(Input!B4006),IF(AND(Input!B4006&gt;=20,Input!B4006&lt;=700),Input!B4006,""),"")</f>
        <v/>
      </c>
      <c r="C4006">
        <f>IF(B4006="","",INT(A4006))</f>
        <v/>
      </c>
      <c r="D4006">
        <f>IF(B4006="","",HOUR(A4006))</f>
        <v/>
      </c>
      <c r="E4006">
        <f>IF(B4006="","",IF(INPUT!$I$1="","",IF(C4006&lt;(INT(INPUT!$I$1)-INPUT!$I$2),"Off Meds",IF(C4006&lt;=(INT(INPUT!$I$1)+INPUT!$I$2),"Washout","On Meds"))))</f>
        <v/>
      </c>
      <c r="F4006">
        <f>IF(B4006="","",1.509*(LN(B4006)^1.084-5.381))</f>
        <v/>
      </c>
      <c r="G4006">
        <f>IF(F4006="","",IF(F4006&lt;0,10*F4006^2,0))</f>
        <v/>
      </c>
      <c r="H4006">
        <f>IF(F4006="","",IF(F4006&gt;0,10*F4006^2,0))</f>
        <v/>
      </c>
    </row>
    <row r="4007">
      <c r="A4007">
        <f>Input!A4007</f>
        <v/>
      </c>
      <c r="B4007">
        <f>IF(ISNUMBER(Input!B4007),IF(AND(Input!B4007&gt;=20,Input!B4007&lt;=700),Input!B4007,""),"")</f>
        <v/>
      </c>
      <c r="C4007">
        <f>IF(B4007="","",INT(A4007))</f>
        <v/>
      </c>
      <c r="D4007">
        <f>IF(B4007="","",HOUR(A4007))</f>
        <v/>
      </c>
      <c r="E4007">
        <f>IF(B4007="","",IF(INPUT!$I$1="","",IF(C4007&lt;(INT(INPUT!$I$1)-INPUT!$I$2),"Off Meds",IF(C4007&lt;=(INT(INPUT!$I$1)+INPUT!$I$2),"Washout","On Meds"))))</f>
        <v/>
      </c>
      <c r="F4007">
        <f>IF(B4007="","",1.509*(LN(B4007)^1.084-5.381))</f>
        <v/>
      </c>
      <c r="G4007">
        <f>IF(F4007="","",IF(F4007&lt;0,10*F4007^2,0))</f>
        <v/>
      </c>
      <c r="H4007">
        <f>IF(F4007="","",IF(F4007&gt;0,10*F4007^2,0))</f>
        <v/>
      </c>
    </row>
    <row r="4008">
      <c r="A4008">
        <f>Input!A4008</f>
        <v/>
      </c>
      <c r="B4008">
        <f>IF(ISNUMBER(Input!B4008),IF(AND(Input!B4008&gt;=20,Input!B4008&lt;=700),Input!B4008,""),"")</f>
        <v/>
      </c>
      <c r="C4008">
        <f>IF(B4008="","",INT(A4008))</f>
        <v/>
      </c>
      <c r="D4008">
        <f>IF(B4008="","",HOUR(A4008))</f>
        <v/>
      </c>
      <c r="E4008">
        <f>IF(B4008="","",IF(INPUT!$I$1="","",IF(C4008&lt;(INT(INPUT!$I$1)-INPUT!$I$2),"Off Meds",IF(C4008&lt;=(INT(INPUT!$I$1)+INPUT!$I$2),"Washout","On Meds"))))</f>
        <v/>
      </c>
      <c r="F4008">
        <f>IF(B4008="","",1.509*(LN(B4008)^1.084-5.381))</f>
        <v/>
      </c>
      <c r="G4008">
        <f>IF(F4008="","",IF(F4008&lt;0,10*F4008^2,0))</f>
        <v/>
      </c>
      <c r="H4008">
        <f>IF(F4008="","",IF(F4008&gt;0,10*F4008^2,0))</f>
        <v/>
      </c>
    </row>
    <row r="4009">
      <c r="A4009">
        <f>Input!A4009</f>
        <v/>
      </c>
      <c r="B4009">
        <f>IF(ISNUMBER(Input!B4009),IF(AND(Input!B4009&gt;=20,Input!B4009&lt;=700),Input!B4009,""),"")</f>
        <v/>
      </c>
      <c r="C4009">
        <f>IF(B4009="","",INT(A4009))</f>
        <v/>
      </c>
      <c r="D4009">
        <f>IF(B4009="","",HOUR(A4009))</f>
        <v/>
      </c>
      <c r="E4009">
        <f>IF(B4009="","",IF(INPUT!$I$1="","",IF(C4009&lt;(INT(INPUT!$I$1)-INPUT!$I$2),"Off Meds",IF(C4009&lt;=(INT(INPUT!$I$1)+INPUT!$I$2),"Washout","On Meds"))))</f>
        <v/>
      </c>
      <c r="F4009">
        <f>IF(B4009="","",1.509*(LN(B4009)^1.084-5.381))</f>
        <v/>
      </c>
      <c r="G4009">
        <f>IF(F4009="","",IF(F4009&lt;0,10*F4009^2,0))</f>
        <v/>
      </c>
      <c r="H4009">
        <f>IF(F4009="","",IF(F4009&gt;0,10*F4009^2,0))</f>
        <v/>
      </c>
    </row>
    <row r="4010">
      <c r="A4010">
        <f>Input!A4010</f>
        <v/>
      </c>
      <c r="B4010">
        <f>IF(ISNUMBER(Input!B4010),IF(AND(Input!B4010&gt;=20,Input!B4010&lt;=700),Input!B4010,""),"")</f>
        <v/>
      </c>
      <c r="C4010">
        <f>IF(B4010="","",INT(A4010))</f>
        <v/>
      </c>
      <c r="D4010">
        <f>IF(B4010="","",HOUR(A4010))</f>
        <v/>
      </c>
      <c r="E4010">
        <f>IF(B4010="","",IF(INPUT!$I$1="","",IF(C4010&lt;(INT(INPUT!$I$1)-INPUT!$I$2),"Off Meds",IF(C4010&lt;=(INT(INPUT!$I$1)+INPUT!$I$2),"Washout","On Meds"))))</f>
        <v/>
      </c>
      <c r="F4010">
        <f>IF(B4010="","",1.509*(LN(B4010)^1.084-5.381))</f>
        <v/>
      </c>
      <c r="G4010">
        <f>IF(F4010="","",IF(F4010&lt;0,10*F4010^2,0))</f>
        <v/>
      </c>
      <c r="H4010">
        <f>IF(F4010="","",IF(F4010&gt;0,10*F4010^2,0))</f>
        <v/>
      </c>
    </row>
    <row r="4011">
      <c r="A4011">
        <f>Input!A4011</f>
        <v/>
      </c>
      <c r="B4011">
        <f>IF(ISNUMBER(Input!B4011),IF(AND(Input!B4011&gt;=20,Input!B4011&lt;=700),Input!B4011,""),"")</f>
        <v/>
      </c>
      <c r="C4011">
        <f>IF(B4011="","",INT(A4011))</f>
        <v/>
      </c>
      <c r="D4011">
        <f>IF(B4011="","",HOUR(A4011))</f>
        <v/>
      </c>
      <c r="E4011">
        <f>IF(B4011="","",IF(INPUT!$I$1="","",IF(C4011&lt;(INT(INPUT!$I$1)-INPUT!$I$2),"Off Meds",IF(C4011&lt;=(INT(INPUT!$I$1)+INPUT!$I$2),"Washout","On Meds"))))</f>
        <v/>
      </c>
      <c r="F4011">
        <f>IF(B4011="","",1.509*(LN(B4011)^1.084-5.381))</f>
        <v/>
      </c>
      <c r="G4011">
        <f>IF(F4011="","",IF(F4011&lt;0,10*F4011^2,0))</f>
        <v/>
      </c>
      <c r="H4011">
        <f>IF(F4011="","",IF(F4011&gt;0,10*F4011^2,0))</f>
        <v/>
      </c>
    </row>
    <row r="4012">
      <c r="A4012">
        <f>Input!A4012</f>
        <v/>
      </c>
      <c r="B4012">
        <f>IF(ISNUMBER(Input!B4012),IF(AND(Input!B4012&gt;=20,Input!B4012&lt;=700),Input!B4012,""),"")</f>
        <v/>
      </c>
      <c r="C4012">
        <f>IF(B4012="","",INT(A4012))</f>
        <v/>
      </c>
      <c r="D4012">
        <f>IF(B4012="","",HOUR(A4012))</f>
        <v/>
      </c>
      <c r="E4012">
        <f>IF(B4012="","",IF(INPUT!$I$1="","",IF(C4012&lt;(INT(INPUT!$I$1)-INPUT!$I$2),"Off Meds",IF(C4012&lt;=(INT(INPUT!$I$1)+INPUT!$I$2),"Washout","On Meds"))))</f>
        <v/>
      </c>
      <c r="F4012">
        <f>IF(B4012="","",1.509*(LN(B4012)^1.084-5.381))</f>
        <v/>
      </c>
      <c r="G4012">
        <f>IF(F4012="","",IF(F4012&lt;0,10*F4012^2,0))</f>
        <v/>
      </c>
      <c r="H4012">
        <f>IF(F4012="","",IF(F4012&gt;0,10*F4012^2,0))</f>
        <v/>
      </c>
    </row>
    <row r="4013">
      <c r="A4013">
        <f>Input!A4013</f>
        <v/>
      </c>
      <c r="B4013">
        <f>IF(ISNUMBER(Input!B4013),IF(AND(Input!B4013&gt;=20,Input!B4013&lt;=700),Input!B4013,""),"")</f>
        <v/>
      </c>
      <c r="C4013">
        <f>IF(B4013="","",INT(A4013))</f>
        <v/>
      </c>
      <c r="D4013">
        <f>IF(B4013="","",HOUR(A4013))</f>
        <v/>
      </c>
      <c r="E4013">
        <f>IF(B4013="","",IF(INPUT!$I$1="","",IF(C4013&lt;(INT(INPUT!$I$1)-INPUT!$I$2),"Off Meds",IF(C4013&lt;=(INT(INPUT!$I$1)+INPUT!$I$2),"Washout","On Meds"))))</f>
        <v/>
      </c>
      <c r="F4013">
        <f>IF(B4013="","",1.509*(LN(B4013)^1.084-5.381))</f>
        <v/>
      </c>
      <c r="G4013">
        <f>IF(F4013="","",IF(F4013&lt;0,10*F4013^2,0))</f>
        <v/>
      </c>
      <c r="H4013">
        <f>IF(F4013="","",IF(F4013&gt;0,10*F4013^2,0))</f>
        <v/>
      </c>
    </row>
    <row r="4014">
      <c r="A4014">
        <f>Input!A4014</f>
        <v/>
      </c>
      <c r="B4014">
        <f>IF(ISNUMBER(Input!B4014),IF(AND(Input!B4014&gt;=20,Input!B4014&lt;=700),Input!B4014,""),"")</f>
        <v/>
      </c>
      <c r="C4014">
        <f>IF(B4014="","",INT(A4014))</f>
        <v/>
      </c>
      <c r="D4014">
        <f>IF(B4014="","",HOUR(A4014))</f>
        <v/>
      </c>
      <c r="E4014">
        <f>IF(B4014="","",IF(INPUT!$I$1="","",IF(C4014&lt;(INT(INPUT!$I$1)-INPUT!$I$2),"Off Meds",IF(C4014&lt;=(INT(INPUT!$I$1)+INPUT!$I$2),"Washout","On Meds"))))</f>
        <v/>
      </c>
      <c r="F4014">
        <f>IF(B4014="","",1.509*(LN(B4014)^1.084-5.381))</f>
        <v/>
      </c>
      <c r="G4014">
        <f>IF(F4014="","",IF(F4014&lt;0,10*F4014^2,0))</f>
        <v/>
      </c>
      <c r="H4014">
        <f>IF(F4014="","",IF(F4014&gt;0,10*F4014^2,0))</f>
        <v/>
      </c>
    </row>
    <row r="4015">
      <c r="A4015">
        <f>Input!A4015</f>
        <v/>
      </c>
      <c r="B4015">
        <f>IF(ISNUMBER(Input!B4015),IF(AND(Input!B4015&gt;=20,Input!B4015&lt;=700),Input!B4015,""),"")</f>
        <v/>
      </c>
      <c r="C4015">
        <f>IF(B4015="","",INT(A4015))</f>
        <v/>
      </c>
      <c r="D4015">
        <f>IF(B4015="","",HOUR(A4015))</f>
        <v/>
      </c>
      <c r="E4015">
        <f>IF(B4015="","",IF(INPUT!$I$1="","",IF(C4015&lt;(INT(INPUT!$I$1)-INPUT!$I$2),"Off Meds",IF(C4015&lt;=(INT(INPUT!$I$1)+INPUT!$I$2),"Washout","On Meds"))))</f>
        <v/>
      </c>
      <c r="F4015">
        <f>IF(B4015="","",1.509*(LN(B4015)^1.084-5.381))</f>
        <v/>
      </c>
      <c r="G4015">
        <f>IF(F4015="","",IF(F4015&lt;0,10*F4015^2,0))</f>
        <v/>
      </c>
      <c r="H4015">
        <f>IF(F4015="","",IF(F4015&gt;0,10*F4015^2,0))</f>
        <v/>
      </c>
    </row>
    <row r="4016">
      <c r="A4016">
        <f>Input!A4016</f>
        <v/>
      </c>
      <c r="B4016">
        <f>IF(ISNUMBER(Input!B4016),IF(AND(Input!B4016&gt;=20,Input!B4016&lt;=700),Input!B4016,""),"")</f>
        <v/>
      </c>
      <c r="C4016">
        <f>IF(B4016="","",INT(A4016))</f>
        <v/>
      </c>
      <c r="D4016">
        <f>IF(B4016="","",HOUR(A4016))</f>
        <v/>
      </c>
      <c r="E4016">
        <f>IF(B4016="","",IF(INPUT!$I$1="","",IF(C4016&lt;(INT(INPUT!$I$1)-INPUT!$I$2),"Off Meds",IF(C4016&lt;=(INT(INPUT!$I$1)+INPUT!$I$2),"Washout","On Meds"))))</f>
        <v/>
      </c>
      <c r="F4016">
        <f>IF(B4016="","",1.509*(LN(B4016)^1.084-5.381))</f>
        <v/>
      </c>
      <c r="G4016">
        <f>IF(F4016="","",IF(F4016&lt;0,10*F4016^2,0))</f>
        <v/>
      </c>
      <c r="H4016">
        <f>IF(F4016="","",IF(F4016&gt;0,10*F4016^2,0))</f>
        <v/>
      </c>
    </row>
    <row r="4017">
      <c r="A4017">
        <f>Input!A4017</f>
        <v/>
      </c>
      <c r="B4017">
        <f>IF(ISNUMBER(Input!B4017),IF(AND(Input!B4017&gt;=20,Input!B4017&lt;=700),Input!B4017,""),"")</f>
        <v/>
      </c>
      <c r="C4017">
        <f>IF(B4017="","",INT(A4017))</f>
        <v/>
      </c>
      <c r="D4017">
        <f>IF(B4017="","",HOUR(A4017))</f>
        <v/>
      </c>
      <c r="E4017">
        <f>IF(B4017="","",IF(INPUT!$I$1="","",IF(C4017&lt;(INT(INPUT!$I$1)-INPUT!$I$2),"Off Meds",IF(C4017&lt;=(INT(INPUT!$I$1)+INPUT!$I$2),"Washout","On Meds"))))</f>
        <v/>
      </c>
      <c r="F4017">
        <f>IF(B4017="","",1.509*(LN(B4017)^1.084-5.381))</f>
        <v/>
      </c>
      <c r="G4017">
        <f>IF(F4017="","",IF(F4017&lt;0,10*F4017^2,0))</f>
        <v/>
      </c>
      <c r="H4017">
        <f>IF(F4017="","",IF(F4017&gt;0,10*F4017^2,0))</f>
        <v/>
      </c>
    </row>
    <row r="4018">
      <c r="A4018">
        <f>Input!A4018</f>
        <v/>
      </c>
      <c r="B4018">
        <f>IF(ISNUMBER(Input!B4018),IF(AND(Input!B4018&gt;=20,Input!B4018&lt;=700),Input!B4018,""),"")</f>
        <v/>
      </c>
      <c r="C4018">
        <f>IF(B4018="","",INT(A4018))</f>
        <v/>
      </c>
      <c r="D4018">
        <f>IF(B4018="","",HOUR(A4018))</f>
        <v/>
      </c>
      <c r="E4018">
        <f>IF(B4018="","",IF(INPUT!$I$1="","",IF(C4018&lt;(INT(INPUT!$I$1)-INPUT!$I$2),"Off Meds",IF(C4018&lt;=(INT(INPUT!$I$1)+INPUT!$I$2),"Washout","On Meds"))))</f>
        <v/>
      </c>
      <c r="F4018">
        <f>IF(B4018="","",1.509*(LN(B4018)^1.084-5.381))</f>
        <v/>
      </c>
      <c r="G4018">
        <f>IF(F4018="","",IF(F4018&lt;0,10*F4018^2,0))</f>
        <v/>
      </c>
      <c r="H4018">
        <f>IF(F4018="","",IF(F4018&gt;0,10*F4018^2,0))</f>
        <v/>
      </c>
    </row>
    <row r="4019">
      <c r="A4019">
        <f>Input!A4019</f>
        <v/>
      </c>
      <c r="B4019">
        <f>IF(ISNUMBER(Input!B4019),IF(AND(Input!B4019&gt;=20,Input!B4019&lt;=700),Input!B4019,""),"")</f>
        <v/>
      </c>
      <c r="C4019">
        <f>IF(B4019="","",INT(A4019))</f>
        <v/>
      </c>
      <c r="D4019">
        <f>IF(B4019="","",HOUR(A4019))</f>
        <v/>
      </c>
      <c r="E4019">
        <f>IF(B4019="","",IF(INPUT!$I$1="","",IF(C4019&lt;(INT(INPUT!$I$1)-INPUT!$I$2),"Off Meds",IF(C4019&lt;=(INT(INPUT!$I$1)+INPUT!$I$2),"Washout","On Meds"))))</f>
        <v/>
      </c>
      <c r="F4019">
        <f>IF(B4019="","",1.509*(LN(B4019)^1.084-5.381))</f>
        <v/>
      </c>
      <c r="G4019">
        <f>IF(F4019="","",IF(F4019&lt;0,10*F4019^2,0))</f>
        <v/>
      </c>
      <c r="H4019">
        <f>IF(F4019="","",IF(F4019&gt;0,10*F4019^2,0))</f>
        <v/>
      </c>
    </row>
    <row r="4020">
      <c r="A4020">
        <f>Input!A4020</f>
        <v/>
      </c>
      <c r="B4020">
        <f>IF(ISNUMBER(Input!B4020),IF(AND(Input!B4020&gt;=20,Input!B4020&lt;=700),Input!B4020,""),"")</f>
        <v/>
      </c>
      <c r="C4020">
        <f>IF(B4020="","",INT(A4020))</f>
        <v/>
      </c>
      <c r="D4020">
        <f>IF(B4020="","",HOUR(A4020))</f>
        <v/>
      </c>
      <c r="E4020">
        <f>IF(B4020="","",IF(INPUT!$I$1="","",IF(C4020&lt;(INT(INPUT!$I$1)-INPUT!$I$2),"Off Meds",IF(C4020&lt;=(INT(INPUT!$I$1)+INPUT!$I$2),"Washout","On Meds"))))</f>
        <v/>
      </c>
      <c r="F4020">
        <f>IF(B4020="","",1.509*(LN(B4020)^1.084-5.381))</f>
        <v/>
      </c>
      <c r="G4020">
        <f>IF(F4020="","",IF(F4020&lt;0,10*F4020^2,0))</f>
        <v/>
      </c>
      <c r="H4020">
        <f>IF(F4020="","",IF(F4020&gt;0,10*F4020^2,0))</f>
        <v/>
      </c>
    </row>
    <row r="4021">
      <c r="A4021">
        <f>Input!A4021</f>
        <v/>
      </c>
      <c r="B4021">
        <f>IF(ISNUMBER(Input!B4021),IF(AND(Input!B4021&gt;=20,Input!B4021&lt;=700),Input!B4021,""),"")</f>
        <v/>
      </c>
      <c r="C4021">
        <f>IF(B4021="","",INT(A4021))</f>
        <v/>
      </c>
      <c r="D4021">
        <f>IF(B4021="","",HOUR(A4021))</f>
        <v/>
      </c>
      <c r="E4021">
        <f>IF(B4021="","",IF(INPUT!$I$1="","",IF(C4021&lt;(INT(INPUT!$I$1)-INPUT!$I$2),"Off Meds",IF(C4021&lt;=(INT(INPUT!$I$1)+INPUT!$I$2),"Washout","On Meds"))))</f>
        <v/>
      </c>
      <c r="F4021">
        <f>IF(B4021="","",1.509*(LN(B4021)^1.084-5.381))</f>
        <v/>
      </c>
      <c r="G4021">
        <f>IF(F4021="","",IF(F4021&lt;0,10*F4021^2,0))</f>
        <v/>
      </c>
      <c r="H4021">
        <f>IF(F4021="","",IF(F4021&gt;0,10*F4021^2,0))</f>
        <v/>
      </c>
    </row>
    <row r="4022">
      <c r="A4022">
        <f>Input!A4022</f>
        <v/>
      </c>
      <c r="B4022">
        <f>IF(ISNUMBER(Input!B4022),IF(AND(Input!B4022&gt;=20,Input!B4022&lt;=700),Input!B4022,""),"")</f>
        <v/>
      </c>
      <c r="C4022">
        <f>IF(B4022="","",INT(A4022))</f>
        <v/>
      </c>
      <c r="D4022">
        <f>IF(B4022="","",HOUR(A4022))</f>
        <v/>
      </c>
      <c r="E4022">
        <f>IF(B4022="","",IF(INPUT!$I$1="","",IF(C4022&lt;(INT(INPUT!$I$1)-INPUT!$I$2),"Off Meds",IF(C4022&lt;=(INT(INPUT!$I$1)+INPUT!$I$2),"Washout","On Meds"))))</f>
        <v/>
      </c>
      <c r="F4022">
        <f>IF(B4022="","",1.509*(LN(B4022)^1.084-5.381))</f>
        <v/>
      </c>
      <c r="G4022">
        <f>IF(F4022="","",IF(F4022&lt;0,10*F4022^2,0))</f>
        <v/>
      </c>
      <c r="H4022">
        <f>IF(F4022="","",IF(F4022&gt;0,10*F4022^2,0))</f>
        <v/>
      </c>
    </row>
    <row r="4023">
      <c r="A4023">
        <f>Input!A4023</f>
        <v/>
      </c>
      <c r="B4023">
        <f>IF(ISNUMBER(Input!B4023),IF(AND(Input!B4023&gt;=20,Input!B4023&lt;=700),Input!B4023,""),"")</f>
        <v/>
      </c>
      <c r="C4023">
        <f>IF(B4023="","",INT(A4023))</f>
        <v/>
      </c>
      <c r="D4023">
        <f>IF(B4023="","",HOUR(A4023))</f>
        <v/>
      </c>
      <c r="E4023">
        <f>IF(B4023="","",IF(INPUT!$I$1="","",IF(C4023&lt;(INT(INPUT!$I$1)-INPUT!$I$2),"Off Meds",IF(C4023&lt;=(INT(INPUT!$I$1)+INPUT!$I$2),"Washout","On Meds"))))</f>
        <v/>
      </c>
      <c r="F4023">
        <f>IF(B4023="","",1.509*(LN(B4023)^1.084-5.381))</f>
        <v/>
      </c>
      <c r="G4023">
        <f>IF(F4023="","",IF(F4023&lt;0,10*F4023^2,0))</f>
        <v/>
      </c>
      <c r="H4023">
        <f>IF(F4023="","",IF(F4023&gt;0,10*F4023^2,0))</f>
        <v/>
      </c>
    </row>
    <row r="4024">
      <c r="A4024">
        <f>Input!A4024</f>
        <v/>
      </c>
      <c r="B4024">
        <f>IF(ISNUMBER(Input!B4024),IF(AND(Input!B4024&gt;=20,Input!B4024&lt;=700),Input!B4024,""),"")</f>
        <v/>
      </c>
      <c r="C4024">
        <f>IF(B4024="","",INT(A4024))</f>
        <v/>
      </c>
      <c r="D4024">
        <f>IF(B4024="","",HOUR(A4024))</f>
        <v/>
      </c>
      <c r="E4024">
        <f>IF(B4024="","",IF(INPUT!$I$1="","",IF(C4024&lt;(INT(INPUT!$I$1)-INPUT!$I$2),"Off Meds",IF(C4024&lt;=(INT(INPUT!$I$1)+INPUT!$I$2),"Washout","On Meds"))))</f>
        <v/>
      </c>
      <c r="F4024">
        <f>IF(B4024="","",1.509*(LN(B4024)^1.084-5.381))</f>
        <v/>
      </c>
      <c r="G4024">
        <f>IF(F4024="","",IF(F4024&lt;0,10*F4024^2,0))</f>
        <v/>
      </c>
      <c r="H4024">
        <f>IF(F4024="","",IF(F4024&gt;0,10*F4024^2,0))</f>
        <v/>
      </c>
    </row>
    <row r="4025">
      <c r="A4025">
        <f>Input!A4025</f>
        <v/>
      </c>
      <c r="B4025">
        <f>IF(ISNUMBER(Input!B4025),IF(AND(Input!B4025&gt;=20,Input!B4025&lt;=700),Input!B4025,""),"")</f>
        <v/>
      </c>
      <c r="C4025">
        <f>IF(B4025="","",INT(A4025))</f>
        <v/>
      </c>
      <c r="D4025">
        <f>IF(B4025="","",HOUR(A4025))</f>
        <v/>
      </c>
      <c r="E4025">
        <f>IF(B4025="","",IF(INPUT!$I$1="","",IF(C4025&lt;(INT(INPUT!$I$1)-INPUT!$I$2),"Off Meds",IF(C4025&lt;=(INT(INPUT!$I$1)+INPUT!$I$2),"Washout","On Meds"))))</f>
        <v/>
      </c>
      <c r="F4025">
        <f>IF(B4025="","",1.509*(LN(B4025)^1.084-5.381))</f>
        <v/>
      </c>
      <c r="G4025">
        <f>IF(F4025="","",IF(F4025&lt;0,10*F4025^2,0))</f>
        <v/>
      </c>
      <c r="H4025">
        <f>IF(F4025="","",IF(F4025&gt;0,10*F4025^2,0))</f>
        <v/>
      </c>
    </row>
    <row r="4026">
      <c r="A4026">
        <f>Input!A4026</f>
        <v/>
      </c>
      <c r="B4026">
        <f>IF(ISNUMBER(Input!B4026),IF(AND(Input!B4026&gt;=20,Input!B4026&lt;=700),Input!B4026,""),"")</f>
        <v/>
      </c>
      <c r="C4026">
        <f>IF(B4026="","",INT(A4026))</f>
        <v/>
      </c>
      <c r="D4026">
        <f>IF(B4026="","",HOUR(A4026))</f>
        <v/>
      </c>
      <c r="E4026">
        <f>IF(B4026="","",IF(INPUT!$I$1="","",IF(C4026&lt;(INT(INPUT!$I$1)-INPUT!$I$2),"Off Meds",IF(C4026&lt;=(INT(INPUT!$I$1)+INPUT!$I$2),"Washout","On Meds"))))</f>
        <v/>
      </c>
      <c r="F4026">
        <f>IF(B4026="","",1.509*(LN(B4026)^1.084-5.381))</f>
        <v/>
      </c>
      <c r="G4026">
        <f>IF(F4026="","",IF(F4026&lt;0,10*F4026^2,0))</f>
        <v/>
      </c>
      <c r="H4026">
        <f>IF(F4026="","",IF(F4026&gt;0,10*F4026^2,0))</f>
        <v/>
      </c>
    </row>
    <row r="4027">
      <c r="A4027">
        <f>Input!A4027</f>
        <v/>
      </c>
      <c r="B4027">
        <f>IF(ISNUMBER(Input!B4027),IF(AND(Input!B4027&gt;=20,Input!B4027&lt;=700),Input!B4027,""),"")</f>
        <v/>
      </c>
      <c r="C4027">
        <f>IF(B4027="","",INT(A4027))</f>
        <v/>
      </c>
      <c r="D4027">
        <f>IF(B4027="","",HOUR(A4027))</f>
        <v/>
      </c>
      <c r="E4027">
        <f>IF(B4027="","",IF(INPUT!$I$1="","",IF(C4027&lt;(INT(INPUT!$I$1)-INPUT!$I$2),"Off Meds",IF(C4027&lt;=(INT(INPUT!$I$1)+INPUT!$I$2),"Washout","On Meds"))))</f>
        <v/>
      </c>
      <c r="F4027">
        <f>IF(B4027="","",1.509*(LN(B4027)^1.084-5.381))</f>
        <v/>
      </c>
      <c r="G4027">
        <f>IF(F4027="","",IF(F4027&lt;0,10*F4027^2,0))</f>
        <v/>
      </c>
      <c r="H4027">
        <f>IF(F4027="","",IF(F4027&gt;0,10*F4027^2,0))</f>
        <v/>
      </c>
    </row>
    <row r="4028">
      <c r="A4028">
        <f>Input!A4028</f>
        <v/>
      </c>
      <c r="B4028">
        <f>IF(ISNUMBER(Input!B4028),IF(AND(Input!B4028&gt;=20,Input!B4028&lt;=700),Input!B4028,""),"")</f>
        <v/>
      </c>
      <c r="C4028">
        <f>IF(B4028="","",INT(A4028))</f>
        <v/>
      </c>
      <c r="D4028">
        <f>IF(B4028="","",HOUR(A4028))</f>
        <v/>
      </c>
      <c r="E4028">
        <f>IF(B4028="","",IF(INPUT!$I$1="","",IF(C4028&lt;(INT(INPUT!$I$1)-INPUT!$I$2),"Off Meds",IF(C4028&lt;=(INT(INPUT!$I$1)+INPUT!$I$2),"Washout","On Meds"))))</f>
        <v/>
      </c>
      <c r="F4028">
        <f>IF(B4028="","",1.509*(LN(B4028)^1.084-5.381))</f>
        <v/>
      </c>
      <c r="G4028">
        <f>IF(F4028="","",IF(F4028&lt;0,10*F4028^2,0))</f>
        <v/>
      </c>
      <c r="H4028">
        <f>IF(F4028="","",IF(F4028&gt;0,10*F4028^2,0))</f>
        <v/>
      </c>
    </row>
    <row r="4029">
      <c r="A4029">
        <f>Input!A4029</f>
        <v/>
      </c>
      <c r="B4029">
        <f>IF(ISNUMBER(Input!B4029),IF(AND(Input!B4029&gt;=20,Input!B4029&lt;=700),Input!B4029,""),"")</f>
        <v/>
      </c>
      <c r="C4029">
        <f>IF(B4029="","",INT(A4029))</f>
        <v/>
      </c>
      <c r="D4029">
        <f>IF(B4029="","",HOUR(A4029))</f>
        <v/>
      </c>
      <c r="E4029">
        <f>IF(B4029="","",IF(INPUT!$I$1="","",IF(C4029&lt;(INT(INPUT!$I$1)-INPUT!$I$2),"Off Meds",IF(C4029&lt;=(INT(INPUT!$I$1)+INPUT!$I$2),"Washout","On Meds"))))</f>
        <v/>
      </c>
      <c r="F4029">
        <f>IF(B4029="","",1.509*(LN(B4029)^1.084-5.381))</f>
        <v/>
      </c>
      <c r="G4029">
        <f>IF(F4029="","",IF(F4029&lt;0,10*F4029^2,0))</f>
        <v/>
      </c>
      <c r="H4029">
        <f>IF(F4029="","",IF(F4029&gt;0,10*F4029^2,0))</f>
        <v/>
      </c>
    </row>
    <row r="4030">
      <c r="A4030">
        <f>Input!A4030</f>
        <v/>
      </c>
      <c r="B4030">
        <f>IF(ISNUMBER(Input!B4030),IF(AND(Input!B4030&gt;=20,Input!B4030&lt;=700),Input!B4030,""),"")</f>
        <v/>
      </c>
      <c r="C4030">
        <f>IF(B4030="","",INT(A4030))</f>
        <v/>
      </c>
      <c r="D4030">
        <f>IF(B4030="","",HOUR(A4030))</f>
        <v/>
      </c>
      <c r="E4030">
        <f>IF(B4030="","",IF(INPUT!$I$1="","",IF(C4030&lt;(INT(INPUT!$I$1)-INPUT!$I$2),"Off Meds",IF(C4030&lt;=(INT(INPUT!$I$1)+INPUT!$I$2),"Washout","On Meds"))))</f>
        <v/>
      </c>
      <c r="F4030">
        <f>IF(B4030="","",1.509*(LN(B4030)^1.084-5.381))</f>
        <v/>
      </c>
      <c r="G4030">
        <f>IF(F4030="","",IF(F4030&lt;0,10*F4030^2,0))</f>
        <v/>
      </c>
      <c r="H4030">
        <f>IF(F4030="","",IF(F4030&gt;0,10*F4030^2,0))</f>
        <v/>
      </c>
    </row>
    <row r="4031">
      <c r="A4031">
        <f>Input!A4031</f>
        <v/>
      </c>
      <c r="B4031">
        <f>IF(ISNUMBER(Input!B4031),IF(AND(Input!B4031&gt;=20,Input!B4031&lt;=700),Input!B4031,""),"")</f>
        <v/>
      </c>
      <c r="C4031">
        <f>IF(B4031="","",INT(A4031))</f>
        <v/>
      </c>
      <c r="D4031">
        <f>IF(B4031="","",HOUR(A4031))</f>
        <v/>
      </c>
      <c r="E4031">
        <f>IF(B4031="","",IF(INPUT!$I$1="","",IF(C4031&lt;(INT(INPUT!$I$1)-INPUT!$I$2),"Off Meds",IF(C4031&lt;=(INT(INPUT!$I$1)+INPUT!$I$2),"Washout","On Meds"))))</f>
        <v/>
      </c>
      <c r="F4031">
        <f>IF(B4031="","",1.509*(LN(B4031)^1.084-5.381))</f>
        <v/>
      </c>
      <c r="G4031">
        <f>IF(F4031="","",IF(F4031&lt;0,10*F4031^2,0))</f>
        <v/>
      </c>
      <c r="H4031">
        <f>IF(F4031="","",IF(F4031&gt;0,10*F4031^2,0))</f>
        <v/>
      </c>
    </row>
    <row r="4032">
      <c r="A4032">
        <f>Input!A4032</f>
        <v/>
      </c>
      <c r="B4032">
        <f>IF(ISNUMBER(Input!B4032),IF(AND(Input!B4032&gt;=20,Input!B4032&lt;=700),Input!B4032,""),"")</f>
        <v/>
      </c>
      <c r="C4032">
        <f>IF(B4032="","",INT(A4032))</f>
        <v/>
      </c>
      <c r="D4032">
        <f>IF(B4032="","",HOUR(A4032))</f>
        <v/>
      </c>
      <c r="E4032">
        <f>IF(B4032="","",IF(INPUT!$I$1="","",IF(C4032&lt;(INT(INPUT!$I$1)-INPUT!$I$2),"Off Meds",IF(C4032&lt;=(INT(INPUT!$I$1)+INPUT!$I$2),"Washout","On Meds"))))</f>
        <v/>
      </c>
      <c r="F4032">
        <f>IF(B4032="","",1.509*(LN(B4032)^1.084-5.381))</f>
        <v/>
      </c>
      <c r="G4032">
        <f>IF(F4032="","",IF(F4032&lt;0,10*F4032^2,0))</f>
        <v/>
      </c>
      <c r="H4032">
        <f>IF(F4032="","",IF(F4032&gt;0,10*F4032^2,0))</f>
        <v/>
      </c>
    </row>
    <row r="4033">
      <c r="A4033">
        <f>Input!A4033</f>
        <v/>
      </c>
      <c r="B4033">
        <f>IF(ISNUMBER(Input!B4033),IF(AND(Input!B4033&gt;=20,Input!B4033&lt;=700),Input!B4033,""),"")</f>
        <v/>
      </c>
      <c r="C4033">
        <f>IF(B4033="","",INT(A4033))</f>
        <v/>
      </c>
      <c r="D4033">
        <f>IF(B4033="","",HOUR(A4033))</f>
        <v/>
      </c>
      <c r="E4033">
        <f>IF(B4033="","",IF(INPUT!$I$1="","",IF(C4033&lt;(INT(INPUT!$I$1)-INPUT!$I$2),"Off Meds",IF(C4033&lt;=(INT(INPUT!$I$1)+INPUT!$I$2),"Washout","On Meds"))))</f>
        <v/>
      </c>
      <c r="F4033">
        <f>IF(B4033="","",1.509*(LN(B4033)^1.084-5.381))</f>
        <v/>
      </c>
      <c r="G4033">
        <f>IF(F4033="","",IF(F4033&lt;0,10*F4033^2,0))</f>
        <v/>
      </c>
      <c r="H4033">
        <f>IF(F4033="","",IF(F4033&gt;0,10*F4033^2,0))</f>
        <v/>
      </c>
    </row>
    <row r="4034">
      <c r="A4034">
        <f>Input!A4034</f>
        <v/>
      </c>
      <c r="B4034">
        <f>IF(ISNUMBER(Input!B4034),IF(AND(Input!B4034&gt;=20,Input!B4034&lt;=700),Input!B4034,""),"")</f>
        <v/>
      </c>
      <c r="C4034">
        <f>IF(B4034="","",INT(A4034))</f>
        <v/>
      </c>
      <c r="D4034">
        <f>IF(B4034="","",HOUR(A4034))</f>
        <v/>
      </c>
      <c r="E4034">
        <f>IF(B4034="","",IF(INPUT!$I$1="","",IF(C4034&lt;(INT(INPUT!$I$1)-INPUT!$I$2),"Off Meds",IF(C4034&lt;=(INT(INPUT!$I$1)+INPUT!$I$2),"Washout","On Meds"))))</f>
        <v/>
      </c>
      <c r="F4034">
        <f>IF(B4034="","",1.509*(LN(B4034)^1.084-5.381))</f>
        <v/>
      </c>
      <c r="G4034">
        <f>IF(F4034="","",IF(F4034&lt;0,10*F4034^2,0))</f>
        <v/>
      </c>
      <c r="H4034">
        <f>IF(F4034="","",IF(F4034&gt;0,10*F4034^2,0))</f>
        <v/>
      </c>
    </row>
    <row r="4035">
      <c r="A4035">
        <f>Input!A4035</f>
        <v/>
      </c>
      <c r="B4035">
        <f>IF(ISNUMBER(Input!B4035),IF(AND(Input!B4035&gt;=20,Input!B4035&lt;=700),Input!B4035,""),"")</f>
        <v/>
      </c>
      <c r="C4035">
        <f>IF(B4035="","",INT(A4035))</f>
        <v/>
      </c>
      <c r="D4035">
        <f>IF(B4035="","",HOUR(A4035))</f>
        <v/>
      </c>
      <c r="E4035">
        <f>IF(B4035="","",IF(INPUT!$I$1="","",IF(C4035&lt;(INT(INPUT!$I$1)-INPUT!$I$2),"Off Meds",IF(C4035&lt;=(INT(INPUT!$I$1)+INPUT!$I$2),"Washout","On Meds"))))</f>
        <v/>
      </c>
      <c r="F4035">
        <f>IF(B4035="","",1.509*(LN(B4035)^1.084-5.381))</f>
        <v/>
      </c>
      <c r="G4035">
        <f>IF(F4035="","",IF(F4035&lt;0,10*F4035^2,0))</f>
        <v/>
      </c>
      <c r="H4035">
        <f>IF(F4035="","",IF(F4035&gt;0,10*F4035^2,0))</f>
        <v/>
      </c>
    </row>
    <row r="4036">
      <c r="A4036">
        <f>Input!A4036</f>
        <v/>
      </c>
      <c r="B4036">
        <f>IF(ISNUMBER(Input!B4036),IF(AND(Input!B4036&gt;=20,Input!B4036&lt;=700),Input!B4036,""),"")</f>
        <v/>
      </c>
      <c r="C4036">
        <f>IF(B4036="","",INT(A4036))</f>
        <v/>
      </c>
      <c r="D4036">
        <f>IF(B4036="","",HOUR(A4036))</f>
        <v/>
      </c>
      <c r="E4036">
        <f>IF(B4036="","",IF(INPUT!$I$1="","",IF(C4036&lt;(INT(INPUT!$I$1)-INPUT!$I$2),"Off Meds",IF(C4036&lt;=(INT(INPUT!$I$1)+INPUT!$I$2),"Washout","On Meds"))))</f>
        <v/>
      </c>
      <c r="F4036">
        <f>IF(B4036="","",1.509*(LN(B4036)^1.084-5.381))</f>
        <v/>
      </c>
      <c r="G4036">
        <f>IF(F4036="","",IF(F4036&lt;0,10*F4036^2,0))</f>
        <v/>
      </c>
      <c r="H4036">
        <f>IF(F4036="","",IF(F4036&gt;0,10*F4036^2,0))</f>
        <v/>
      </c>
    </row>
    <row r="4037">
      <c r="A4037">
        <f>Input!A4037</f>
        <v/>
      </c>
      <c r="B4037">
        <f>IF(ISNUMBER(Input!B4037),IF(AND(Input!B4037&gt;=20,Input!B4037&lt;=700),Input!B4037,""),"")</f>
        <v/>
      </c>
      <c r="C4037">
        <f>IF(B4037="","",INT(A4037))</f>
        <v/>
      </c>
      <c r="D4037">
        <f>IF(B4037="","",HOUR(A4037))</f>
        <v/>
      </c>
      <c r="E4037">
        <f>IF(B4037="","",IF(INPUT!$I$1="","",IF(C4037&lt;(INT(INPUT!$I$1)-INPUT!$I$2),"Off Meds",IF(C4037&lt;=(INT(INPUT!$I$1)+INPUT!$I$2),"Washout","On Meds"))))</f>
        <v/>
      </c>
      <c r="F4037">
        <f>IF(B4037="","",1.509*(LN(B4037)^1.084-5.381))</f>
        <v/>
      </c>
      <c r="G4037">
        <f>IF(F4037="","",IF(F4037&lt;0,10*F4037^2,0))</f>
        <v/>
      </c>
      <c r="H4037">
        <f>IF(F4037="","",IF(F4037&gt;0,10*F4037^2,0))</f>
        <v/>
      </c>
    </row>
    <row r="4038">
      <c r="A4038">
        <f>Input!A4038</f>
        <v/>
      </c>
      <c r="B4038">
        <f>IF(ISNUMBER(Input!B4038),IF(AND(Input!B4038&gt;=20,Input!B4038&lt;=700),Input!B4038,""),"")</f>
        <v/>
      </c>
      <c r="C4038">
        <f>IF(B4038="","",INT(A4038))</f>
        <v/>
      </c>
      <c r="D4038">
        <f>IF(B4038="","",HOUR(A4038))</f>
        <v/>
      </c>
      <c r="E4038">
        <f>IF(B4038="","",IF(INPUT!$I$1="","",IF(C4038&lt;(INT(INPUT!$I$1)-INPUT!$I$2),"Off Meds",IF(C4038&lt;=(INT(INPUT!$I$1)+INPUT!$I$2),"Washout","On Meds"))))</f>
        <v/>
      </c>
      <c r="F4038">
        <f>IF(B4038="","",1.509*(LN(B4038)^1.084-5.381))</f>
        <v/>
      </c>
      <c r="G4038">
        <f>IF(F4038="","",IF(F4038&lt;0,10*F4038^2,0))</f>
        <v/>
      </c>
      <c r="H4038">
        <f>IF(F4038="","",IF(F4038&gt;0,10*F4038^2,0))</f>
        <v/>
      </c>
    </row>
    <row r="4039">
      <c r="A4039">
        <f>Input!A4039</f>
        <v/>
      </c>
      <c r="B4039">
        <f>IF(ISNUMBER(Input!B4039),IF(AND(Input!B4039&gt;=20,Input!B4039&lt;=700),Input!B4039,""),"")</f>
        <v/>
      </c>
      <c r="C4039">
        <f>IF(B4039="","",INT(A4039))</f>
        <v/>
      </c>
      <c r="D4039">
        <f>IF(B4039="","",HOUR(A4039))</f>
        <v/>
      </c>
      <c r="E4039">
        <f>IF(B4039="","",IF(INPUT!$I$1="","",IF(C4039&lt;(INT(INPUT!$I$1)-INPUT!$I$2),"Off Meds",IF(C4039&lt;=(INT(INPUT!$I$1)+INPUT!$I$2),"Washout","On Meds"))))</f>
        <v/>
      </c>
      <c r="F4039">
        <f>IF(B4039="","",1.509*(LN(B4039)^1.084-5.381))</f>
        <v/>
      </c>
      <c r="G4039">
        <f>IF(F4039="","",IF(F4039&lt;0,10*F4039^2,0))</f>
        <v/>
      </c>
      <c r="H4039">
        <f>IF(F4039="","",IF(F4039&gt;0,10*F4039^2,0))</f>
        <v/>
      </c>
    </row>
    <row r="4040">
      <c r="A4040">
        <f>Input!A4040</f>
        <v/>
      </c>
      <c r="B4040">
        <f>IF(ISNUMBER(Input!B4040),IF(AND(Input!B4040&gt;=20,Input!B4040&lt;=700),Input!B4040,""),"")</f>
        <v/>
      </c>
      <c r="C4040">
        <f>IF(B4040="","",INT(A4040))</f>
        <v/>
      </c>
      <c r="D4040">
        <f>IF(B4040="","",HOUR(A4040))</f>
        <v/>
      </c>
      <c r="E4040">
        <f>IF(B4040="","",IF(INPUT!$I$1="","",IF(C4040&lt;(INT(INPUT!$I$1)-INPUT!$I$2),"Off Meds",IF(C4040&lt;=(INT(INPUT!$I$1)+INPUT!$I$2),"Washout","On Meds"))))</f>
        <v/>
      </c>
      <c r="F4040">
        <f>IF(B4040="","",1.509*(LN(B4040)^1.084-5.381))</f>
        <v/>
      </c>
      <c r="G4040">
        <f>IF(F4040="","",IF(F4040&lt;0,10*F4040^2,0))</f>
        <v/>
      </c>
      <c r="H4040">
        <f>IF(F4040="","",IF(F4040&gt;0,10*F4040^2,0))</f>
        <v/>
      </c>
    </row>
    <row r="4041">
      <c r="A4041">
        <f>Input!A4041</f>
        <v/>
      </c>
      <c r="B4041">
        <f>IF(ISNUMBER(Input!B4041),IF(AND(Input!B4041&gt;=20,Input!B4041&lt;=700),Input!B4041,""),"")</f>
        <v/>
      </c>
      <c r="C4041">
        <f>IF(B4041="","",INT(A4041))</f>
        <v/>
      </c>
      <c r="D4041">
        <f>IF(B4041="","",HOUR(A4041))</f>
        <v/>
      </c>
      <c r="E4041">
        <f>IF(B4041="","",IF(INPUT!$I$1="","",IF(C4041&lt;(INT(INPUT!$I$1)-INPUT!$I$2),"Off Meds",IF(C4041&lt;=(INT(INPUT!$I$1)+INPUT!$I$2),"Washout","On Meds"))))</f>
        <v/>
      </c>
      <c r="F4041">
        <f>IF(B4041="","",1.509*(LN(B4041)^1.084-5.381))</f>
        <v/>
      </c>
      <c r="G4041">
        <f>IF(F4041="","",IF(F4041&lt;0,10*F4041^2,0))</f>
        <v/>
      </c>
      <c r="H4041">
        <f>IF(F4041="","",IF(F4041&gt;0,10*F4041^2,0))</f>
        <v/>
      </c>
    </row>
    <row r="4042">
      <c r="A4042">
        <f>Input!A4042</f>
        <v/>
      </c>
      <c r="B4042">
        <f>IF(ISNUMBER(Input!B4042),IF(AND(Input!B4042&gt;=20,Input!B4042&lt;=700),Input!B4042,""),"")</f>
        <v/>
      </c>
      <c r="C4042">
        <f>IF(B4042="","",INT(A4042))</f>
        <v/>
      </c>
      <c r="D4042">
        <f>IF(B4042="","",HOUR(A4042))</f>
        <v/>
      </c>
      <c r="E4042">
        <f>IF(B4042="","",IF(INPUT!$I$1="","",IF(C4042&lt;(INT(INPUT!$I$1)-INPUT!$I$2),"Off Meds",IF(C4042&lt;=(INT(INPUT!$I$1)+INPUT!$I$2),"Washout","On Meds"))))</f>
        <v/>
      </c>
      <c r="F4042">
        <f>IF(B4042="","",1.509*(LN(B4042)^1.084-5.381))</f>
        <v/>
      </c>
      <c r="G4042">
        <f>IF(F4042="","",IF(F4042&lt;0,10*F4042^2,0))</f>
        <v/>
      </c>
      <c r="H4042">
        <f>IF(F4042="","",IF(F4042&gt;0,10*F4042^2,0))</f>
        <v/>
      </c>
    </row>
    <row r="4043">
      <c r="A4043">
        <f>Input!A4043</f>
        <v/>
      </c>
      <c r="B4043">
        <f>IF(ISNUMBER(Input!B4043),IF(AND(Input!B4043&gt;=20,Input!B4043&lt;=700),Input!B4043,""),"")</f>
        <v/>
      </c>
      <c r="C4043">
        <f>IF(B4043="","",INT(A4043))</f>
        <v/>
      </c>
      <c r="D4043">
        <f>IF(B4043="","",HOUR(A4043))</f>
        <v/>
      </c>
      <c r="E4043">
        <f>IF(B4043="","",IF(INPUT!$I$1="","",IF(C4043&lt;(INT(INPUT!$I$1)-INPUT!$I$2),"Off Meds",IF(C4043&lt;=(INT(INPUT!$I$1)+INPUT!$I$2),"Washout","On Meds"))))</f>
        <v/>
      </c>
      <c r="F4043">
        <f>IF(B4043="","",1.509*(LN(B4043)^1.084-5.381))</f>
        <v/>
      </c>
      <c r="G4043">
        <f>IF(F4043="","",IF(F4043&lt;0,10*F4043^2,0))</f>
        <v/>
      </c>
      <c r="H4043">
        <f>IF(F4043="","",IF(F4043&gt;0,10*F4043^2,0))</f>
        <v/>
      </c>
    </row>
    <row r="4044">
      <c r="A4044">
        <f>Input!A4044</f>
        <v/>
      </c>
      <c r="B4044">
        <f>IF(ISNUMBER(Input!B4044),IF(AND(Input!B4044&gt;=20,Input!B4044&lt;=700),Input!B4044,""),"")</f>
        <v/>
      </c>
      <c r="C4044">
        <f>IF(B4044="","",INT(A4044))</f>
        <v/>
      </c>
      <c r="D4044">
        <f>IF(B4044="","",HOUR(A4044))</f>
        <v/>
      </c>
      <c r="E4044">
        <f>IF(B4044="","",IF(INPUT!$I$1="","",IF(C4044&lt;(INT(INPUT!$I$1)-INPUT!$I$2),"Off Meds",IF(C4044&lt;=(INT(INPUT!$I$1)+INPUT!$I$2),"Washout","On Meds"))))</f>
        <v/>
      </c>
      <c r="F4044">
        <f>IF(B4044="","",1.509*(LN(B4044)^1.084-5.381))</f>
        <v/>
      </c>
      <c r="G4044">
        <f>IF(F4044="","",IF(F4044&lt;0,10*F4044^2,0))</f>
        <v/>
      </c>
      <c r="H4044">
        <f>IF(F4044="","",IF(F4044&gt;0,10*F4044^2,0))</f>
        <v/>
      </c>
    </row>
    <row r="4045">
      <c r="A4045">
        <f>Input!A4045</f>
        <v/>
      </c>
      <c r="B4045">
        <f>IF(ISNUMBER(Input!B4045),IF(AND(Input!B4045&gt;=20,Input!B4045&lt;=700),Input!B4045,""),"")</f>
        <v/>
      </c>
      <c r="C4045">
        <f>IF(B4045="","",INT(A4045))</f>
        <v/>
      </c>
      <c r="D4045">
        <f>IF(B4045="","",HOUR(A4045))</f>
        <v/>
      </c>
      <c r="E4045">
        <f>IF(B4045="","",IF(INPUT!$I$1="","",IF(C4045&lt;(INT(INPUT!$I$1)-INPUT!$I$2),"Off Meds",IF(C4045&lt;=(INT(INPUT!$I$1)+INPUT!$I$2),"Washout","On Meds"))))</f>
        <v/>
      </c>
      <c r="F4045">
        <f>IF(B4045="","",1.509*(LN(B4045)^1.084-5.381))</f>
        <v/>
      </c>
      <c r="G4045">
        <f>IF(F4045="","",IF(F4045&lt;0,10*F4045^2,0))</f>
        <v/>
      </c>
      <c r="H4045">
        <f>IF(F4045="","",IF(F4045&gt;0,10*F4045^2,0))</f>
        <v/>
      </c>
    </row>
    <row r="4046">
      <c r="A4046">
        <f>Input!A4046</f>
        <v/>
      </c>
      <c r="B4046">
        <f>IF(ISNUMBER(Input!B4046),IF(AND(Input!B4046&gt;=20,Input!B4046&lt;=700),Input!B4046,""),"")</f>
        <v/>
      </c>
      <c r="C4046">
        <f>IF(B4046="","",INT(A4046))</f>
        <v/>
      </c>
      <c r="D4046">
        <f>IF(B4046="","",HOUR(A4046))</f>
        <v/>
      </c>
      <c r="E4046">
        <f>IF(B4046="","",IF(INPUT!$I$1="","",IF(C4046&lt;(INT(INPUT!$I$1)-INPUT!$I$2),"Off Meds",IF(C4046&lt;=(INT(INPUT!$I$1)+INPUT!$I$2),"Washout","On Meds"))))</f>
        <v/>
      </c>
      <c r="F4046">
        <f>IF(B4046="","",1.509*(LN(B4046)^1.084-5.381))</f>
        <v/>
      </c>
      <c r="G4046">
        <f>IF(F4046="","",IF(F4046&lt;0,10*F4046^2,0))</f>
        <v/>
      </c>
      <c r="H4046">
        <f>IF(F4046="","",IF(F4046&gt;0,10*F4046^2,0))</f>
        <v/>
      </c>
    </row>
    <row r="4047">
      <c r="A4047">
        <f>Input!A4047</f>
        <v/>
      </c>
      <c r="B4047">
        <f>IF(ISNUMBER(Input!B4047),IF(AND(Input!B4047&gt;=20,Input!B4047&lt;=700),Input!B4047,""),"")</f>
        <v/>
      </c>
      <c r="C4047">
        <f>IF(B4047="","",INT(A4047))</f>
        <v/>
      </c>
      <c r="D4047">
        <f>IF(B4047="","",HOUR(A4047))</f>
        <v/>
      </c>
      <c r="E4047">
        <f>IF(B4047="","",IF(INPUT!$I$1="","",IF(C4047&lt;(INT(INPUT!$I$1)-INPUT!$I$2),"Off Meds",IF(C4047&lt;=(INT(INPUT!$I$1)+INPUT!$I$2),"Washout","On Meds"))))</f>
        <v/>
      </c>
      <c r="F4047">
        <f>IF(B4047="","",1.509*(LN(B4047)^1.084-5.381))</f>
        <v/>
      </c>
      <c r="G4047">
        <f>IF(F4047="","",IF(F4047&lt;0,10*F4047^2,0))</f>
        <v/>
      </c>
      <c r="H4047">
        <f>IF(F4047="","",IF(F4047&gt;0,10*F4047^2,0))</f>
        <v/>
      </c>
    </row>
    <row r="4048">
      <c r="A4048">
        <f>Input!A4048</f>
        <v/>
      </c>
      <c r="B4048">
        <f>IF(ISNUMBER(Input!B4048),IF(AND(Input!B4048&gt;=20,Input!B4048&lt;=700),Input!B4048,""),"")</f>
        <v/>
      </c>
      <c r="C4048">
        <f>IF(B4048="","",INT(A4048))</f>
        <v/>
      </c>
      <c r="D4048">
        <f>IF(B4048="","",HOUR(A4048))</f>
        <v/>
      </c>
      <c r="E4048">
        <f>IF(B4048="","",IF(INPUT!$I$1="","",IF(C4048&lt;(INT(INPUT!$I$1)-INPUT!$I$2),"Off Meds",IF(C4048&lt;=(INT(INPUT!$I$1)+INPUT!$I$2),"Washout","On Meds"))))</f>
        <v/>
      </c>
      <c r="F4048">
        <f>IF(B4048="","",1.509*(LN(B4048)^1.084-5.381))</f>
        <v/>
      </c>
      <c r="G4048">
        <f>IF(F4048="","",IF(F4048&lt;0,10*F4048^2,0))</f>
        <v/>
      </c>
      <c r="H4048">
        <f>IF(F4048="","",IF(F4048&gt;0,10*F4048^2,0))</f>
        <v/>
      </c>
    </row>
    <row r="4049">
      <c r="A4049">
        <f>Input!A4049</f>
        <v/>
      </c>
      <c r="B4049">
        <f>IF(ISNUMBER(Input!B4049),IF(AND(Input!B4049&gt;=20,Input!B4049&lt;=700),Input!B4049,""),"")</f>
        <v/>
      </c>
      <c r="C4049">
        <f>IF(B4049="","",INT(A4049))</f>
        <v/>
      </c>
      <c r="D4049">
        <f>IF(B4049="","",HOUR(A4049))</f>
        <v/>
      </c>
      <c r="E4049">
        <f>IF(B4049="","",IF(INPUT!$I$1="","",IF(C4049&lt;(INT(INPUT!$I$1)-INPUT!$I$2),"Off Meds",IF(C4049&lt;=(INT(INPUT!$I$1)+INPUT!$I$2),"Washout","On Meds"))))</f>
        <v/>
      </c>
      <c r="F4049">
        <f>IF(B4049="","",1.509*(LN(B4049)^1.084-5.381))</f>
        <v/>
      </c>
      <c r="G4049">
        <f>IF(F4049="","",IF(F4049&lt;0,10*F4049^2,0))</f>
        <v/>
      </c>
      <c r="H4049">
        <f>IF(F4049="","",IF(F4049&gt;0,10*F4049^2,0))</f>
        <v/>
      </c>
    </row>
    <row r="4050">
      <c r="A4050">
        <f>Input!A4050</f>
        <v/>
      </c>
      <c r="B4050">
        <f>IF(ISNUMBER(Input!B4050),IF(AND(Input!B4050&gt;=20,Input!B4050&lt;=700),Input!B4050,""),"")</f>
        <v/>
      </c>
      <c r="C4050">
        <f>IF(B4050="","",INT(A4050))</f>
        <v/>
      </c>
      <c r="D4050">
        <f>IF(B4050="","",HOUR(A4050))</f>
        <v/>
      </c>
      <c r="E4050">
        <f>IF(B4050="","",IF(INPUT!$I$1="","",IF(C4050&lt;(INT(INPUT!$I$1)-INPUT!$I$2),"Off Meds",IF(C4050&lt;=(INT(INPUT!$I$1)+INPUT!$I$2),"Washout","On Meds"))))</f>
        <v/>
      </c>
      <c r="F4050">
        <f>IF(B4050="","",1.509*(LN(B4050)^1.084-5.381))</f>
        <v/>
      </c>
      <c r="G4050">
        <f>IF(F4050="","",IF(F4050&lt;0,10*F4050^2,0))</f>
        <v/>
      </c>
      <c r="H4050">
        <f>IF(F4050="","",IF(F4050&gt;0,10*F4050^2,0))</f>
        <v/>
      </c>
    </row>
    <row r="4051">
      <c r="A4051">
        <f>Input!A4051</f>
        <v/>
      </c>
      <c r="B4051">
        <f>IF(ISNUMBER(Input!B4051),IF(AND(Input!B4051&gt;=20,Input!B4051&lt;=700),Input!B4051,""),"")</f>
        <v/>
      </c>
      <c r="C4051">
        <f>IF(B4051="","",INT(A4051))</f>
        <v/>
      </c>
      <c r="D4051">
        <f>IF(B4051="","",HOUR(A4051))</f>
        <v/>
      </c>
      <c r="E4051">
        <f>IF(B4051="","",IF(INPUT!$I$1="","",IF(C4051&lt;(INT(INPUT!$I$1)-INPUT!$I$2),"Off Meds",IF(C4051&lt;=(INT(INPUT!$I$1)+INPUT!$I$2),"Washout","On Meds"))))</f>
        <v/>
      </c>
      <c r="F4051">
        <f>IF(B4051="","",1.509*(LN(B4051)^1.084-5.381))</f>
        <v/>
      </c>
      <c r="G4051">
        <f>IF(F4051="","",IF(F4051&lt;0,10*F4051^2,0))</f>
        <v/>
      </c>
      <c r="H4051">
        <f>IF(F4051="","",IF(F4051&gt;0,10*F4051^2,0))</f>
        <v/>
      </c>
    </row>
    <row r="4052">
      <c r="A4052">
        <f>Input!A4052</f>
        <v/>
      </c>
      <c r="B4052">
        <f>IF(ISNUMBER(Input!B4052),IF(AND(Input!B4052&gt;=20,Input!B4052&lt;=700),Input!B4052,""),"")</f>
        <v/>
      </c>
      <c r="C4052">
        <f>IF(B4052="","",INT(A4052))</f>
        <v/>
      </c>
      <c r="D4052">
        <f>IF(B4052="","",HOUR(A4052))</f>
        <v/>
      </c>
      <c r="E4052">
        <f>IF(B4052="","",IF(INPUT!$I$1="","",IF(C4052&lt;(INT(INPUT!$I$1)-INPUT!$I$2),"Off Meds",IF(C4052&lt;=(INT(INPUT!$I$1)+INPUT!$I$2),"Washout","On Meds"))))</f>
        <v/>
      </c>
      <c r="F4052">
        <f>IF(B4052="","",1.509*(LN(B4052)^1.084-5.381))</f>
        <v/>
      </c>
      <c r="G4052">
        <f>IF(F4052="","",IF(F4052&lt;0,10*F4052^2,0))</f>
        <v/>
      </c>
      <c r="H4052">
        <f>IF(F4052="","",IF(F4052&gt;0,10*F4052^2,0))</f>
        <v/>
      </c>
    </row>
    <row r="4053">
      <c r="A4053">
        <f>Input!A4053</f>
        <v/>
      </c>
      <c r="B4053">
        <f>IF(ISNUMBER(Input!B4053),IF(AND(Input!B4053&gt;=20,Input!B4053&lt;=700),Input!B4053,""),"")</f>
        <v/>
      </c>
      <c r="C4053">
        <f>IF(B4053="","",INT(A4053))</f>
        <v/>
      </c>
      <c r="D4053">
        <f>IF(B4053="","",HOUR(A4053))</f>
        <v/>
      </c>
      <c r="E4053">
        <f>IF(B4053="","",IF(INPUT!$I$1="","",IF(C4053&lt;(INT(INPUT!$I$1)-INPUT!$I$2),"Off Meds",IF(C4053&lt;=(INT(INPUT!$I$1)+INPUT!$I$2),"Washout","On Meds"))))</f>
        <v/>
      </c>
      <c r="F4053">
        <f>IF(B4053="","",1.509*(LN(B4053)^1.084-5.381))</f>
        <v/>
      </c>
      <c r="G4053">
        <f>IF(F4053="","",IF(F4053&lt;0,10*F4053^2,0))</f>
        <v/>
      </c>
      <c r="H4053">
        <f>IF(F4053="","",IF(F4053&gt;0,10*F4053^2,0))</f>
        <v/>
      </c>
    </row>
    <row r="4054">
      <c r="A4054">
        <f>Input!A4054</f>
        <v/>
      </c>
      <c r="B4054">
        <f>IF(ISNUMBER(Input!B4054),IF(AND(Input!B4054&gt;=20,Input!B4054&lt;=700),Input!B4054,""),"")</f>
        <v/>
      </c>
      <c r="C4054">
        <f>IF(B4054="","",INT(A4054))</f>
        <v/>
      </c>
      <c r="D4054">
        <f>IF(B4054="","",HOUR(A4054))</f>
        <v/>
      </c>
      <c r="E4054">
        <f>IF(B4054="","",IF(INPUT!$I$1="","",IF(C4054&lt;(INT(INPUT!$I$1)-INPUT!$I$2),"Off Meds",IF(C4054&lt;=(INT(INPUT!$I$1)+INPUT!$I$2),"Washout","On Meds"))))</f>
        <v/>
      </c>
      <c r="F4054">
        <f>IF(B4054="","",1.509*(LN(B4054)^1.084-5.381))</f>
        <v/>
      </c>
      <c r="G4054">
        <f>IF(F4054="","",IF(F4054&lt;0,10*F4054^2,0))</f>
        <v/>
      </c>
      <c r="H4054">
        <f>IF(F4054="","",IF(F4054&gt;0,10*F4054^2,0))</f>
        <v/>
      </c>
    </row>
    <row r="4055">
      <c r="A4055">
        <f>Input!A4055</f>
        <v/>
      </c>
      <c r="B4055">
        <f>IF(ISNUMBER(Input!B4055),IF(AND(Input!B4055&gt;=20,Input!B4055&lt;=700),Input!B4055,""),"")</f>
        <v/>
      </c>
      <c r="C4055">
        <f>IF(B4055="","",INT(A4055))</f>
        <v/>
      </c>
      <c r="D4055">
        <f>IF(B4055="","",HOUR(A4055))</f>
        <v/>
      </c>
      <c r="E4055">
        <f>IF(B4055="","",IF(INPUT!$I$1="","",IF(C4055&lt;(INT(INPUT!$I$1)-INPUT!$I$2),"Off Meds",IF(C4055&lt;=(INT(INPUT!$I$1)+INPUT!$I$2),"Washout","On Meds"))))</f>
        <v/>
      </c>
      <c r="F4055">
        <f>IF(B4055="","",1.509*(LN(B4055)^1.084-5.381))</f>
        <v/>
      </c>
      <c r="G4055">
        <f>IF(F4055="","",IF(F4055&lt;0,10*F4055^2,0))</f>
        <v/>
      </c>
      <c r="H4055">
        <f>IF(F4055="","",IF(F4055&gt;0,10*F4055^2,0))</f>
        <v/>
      </c>
    </row>
    <row r="4056">
      <c r="A4056">
        <f>Input!A4056</f>
        <v/>
      </c>
      <c r="B4056">
        <f>IF(ISNUMBER(Input!B4056),IF(AND(Input!B4056&gt;=20,Input!B4056&lt;=700),Input!B4056,""),"")</f>
        <v/>
      </c>
      <c r="C4056">
        <f>IF(B4056="","",INT(A4056))</f>
        <v/>
      </c>
      <c r="D4056">
        <f>IF(B4056="","",HOUR(A4056))</f>
        <v/>
      </c>
      <c r="E4056">
        <f>IF(B4056="","",IF(INPUT!$I$1="","",IF(C4056&lt;(INT(INPUT!$I$1)-INPUT!$I$2),"Off Meds",IF(C4056&lt;=(INT(INPUT!$I$1)+INPUT!$I$2),"Washout","On Meds"))))</f>
        <v/>
      </c>
      <c r="F4056">
        <f>IF(B4056="","",1.509*(LN(B4056)^1.084-5.381))</f>
        <v/>
      </c>
      <c r="G4056">
        <f>IF(F4056="","",IF(F4056&lt;0,10*F4056^2,0))</f>
        <v/>
      </c>
      <c r="H4056">
        <f>IF(F4056="","",IF(F4056&gt;0,10*F4056^2,0))</f>
        <v/>
      </c>
    </row>
    <row r="4057">
      <c r="A4057">
        <f>Input!A4057</f>
        <v/>
      </c>
      <c r="B4057">
        <f>IF(ISNUMBER(Input!B4057),IF(AND(Input!B4057&gt;=20,Input!B4057&lt;=700),Input!B4057,""),"")</f>
        <v/>
      </c>
      <c r="C4057">
        <f>IF(B4057="","",INT(A4057))</f>
        <v/>
      </c>
      <c r="D4057">
        <f>IF(B4057="","",HOUR(A4057))</f>
        <v/>
      </c>
      <c r="E4057">
        <f>IF(B4057="","",IF(INPUT!$I$1="","",IF(C4057&lt;(INT(INPUT!$I$1)-INPUT!$I$2),"Off Meds",IF(C4057&lt;=(INT(INPUT!$I$1)+INPUT!$I$2),"Washout","On Meds"))))</f>
        <v/>
      </c>
      <c r="F4057">
        <f>IF(B4057="","",1.509*(LN(B4057)^1.084-5.381))</f>
        <v/>
      </c>
      <c r="G4057">
        <f>IF(F4057="","",IF(F4057&lt;0,10*F4057^2,0))</f>
        <v/>
      </c>
      <c r="H4057">
        <f>IF(F4057="","",IF(F4057&gt;0,10*F4057^2,0))</f>
        <v/>
      </c>
    </row>
    <row r="4058">
      <c r="A4058">
        <f>Input!A4058</f>
        <v/>
      </c>
      <c r="B4058">
        <f>IF(ISNUMBER(Input!B4058),IF(AND(Input!B4058&gt;=20,Input!B4058&lt;=700),Input!B4058,""),"")</f>
        <v/>
      </c>
      <c r="C4058">
        <f>IF(B4058="","",INT(A4058))</f>
        <v/>
      </c>
      <c r="D4058">
        <f>IF(B4058="","",HOUR(A4058))</f>
        <v/>
      </c>
      <c r="E4058">
        <f>IF(B4058="","",IF(INPUT!$I$1="","",IF(C4058&lt;(INT(INPUT!$I$1)-INPUT!$I$2),"Off Meds",IF(C4058&lt;=(INT(INPUT!$I$1)+INPUT!$I$2),"Washout","On Meds"))))</f>
        <v/>
      </c>
      <c r="F4058">
        <f>IF(B4058="","",1.509*(LN(B4058)^1.084-5.381))</f>
        <v/>
      </c>
      <c r="G4058">
        <f>IF(F4058="","",IF(F4058&lt;0,10*F4058^2,0))</f>
        <v/>
      </c>
      <c r="H4058">
        <f>IF(F4058="","",IF(F4058&gt;0,10*F4058^2,0))</f>
        <v/>
      </c>
    </row>
    <row r="4059">
      <c r="A4059">
        <f>Input!A4059</f>
        <v/>
      </c>
      <c r="B4059">
        <f>IF(ISNUMBER(Input!B4059),IF(AND(Input!B4059&gt;=20,Input!B4059&lt;=700),Input!B4059,""),"")</f>
        <v/>
      </c>
      <c r="C4059">
        <f>IF(B4059="","",INT(A4059))</f>
        <v/>
      </c>
      <c r="D4059">
        <f>IF(B4059="","",HOUR(A4059))</f>
        <v/>
      </c>
      <c r="E4059">
        <f>IF(B4059="","",IF(INPUT!$I$1="","",IF(C4059&lt;(INT(INPUT!$I$1)-INPUT!$I$2),"Off Meds",IF(C4059&lt;=(INT(INPUT!$I$1)+INPUT!$I$2),"Washout","On Meds"))))</f>
        <v/>
      </c>
      <c r="F4059">
        <f>IF(B4059="","",1.509*(LN(B4059)^1.084-5.381))</f>
        <v/>
      </c>
      <c r="G4059">
        <f>IF(F4059="","",IF(F4059&lt;0,10*F4059^2,0))</f>
        <v/>
      </c>
      <c r="H4059">
        <f>IF(F4059="","",IF(F4059&gt;0,10*F4059^2,0))</f>
        <v/>
      </c>
    </row>
    <row r="4060">
      <c r="A4060">
        <f>Input!A4060</f>
        <v/>
      </c>
      <c r="B4060">
        <f>IF(ISNUMBER(Input!B4060),IF(AND(Input!B4060&gt;=20,Input!B4060&lt;=700),Input!B4060,""),"")</f>
        <v/>
      </c>
      <c r="C4060">
        <f>IF(B4060="","",INT(A4060))</f>
        <v/>
      </c>
      <c r="D4060">
        <f>IF(B4060="","",HOUR(A4060))</f>
        <v/>
      </c>
      <c r="E4060">
        <f>IF(B4060="","",IF(INPUT!$I$1="","",IF(C4060&lt;(INT(INPUT!$I$1)-INPUT!$I$2),"Off Meds",IF(C4060&lt;=(INT(INPUT!$I$1)+INPUT!$I$2),"Washout","On Meds"))))</f>
        <v/>
      </c>
      <c r="F4060">
        <f>IF(B4060="","",1.509*(LN(B4060)^1.084-5.381))</f>
        <v/>
      </c>
      <c r="G4060">
        <f>IF(F4060="","",IF(F4060&lt;0,10*F4060^2,0))</f>
        <v/>
      </c>
      <c r="H4060">
        <f>IF(F4060="","",IF(F4060&gt;0,10*F4060^2,0))</f>
        <v/>
      </c>
    </row>
    <row r="4061">
      <c r="A4061">
        <f>Input!A4061</f>
        <v/>
      </c>
      <c r="B4061">
        <f>IF(ISNUMBER(Input!B4061),IF(AND(Input!B4061&gt;=20,Input!B4061&lt;=700),Input!B4061,""),"")</f>
        <v/>
      </c>
      <c r="C4061">
        <f>IF(B4061="","",INT(A4061))</f>
        <v/>
      </c>
      <c r="D4061">
        <f>IF(B4061="","",HOUR(A4061))</f>
        <v/>
      </c>
      <c r="E4061">
        <f>IF(B4061="","",IF(INPUT!$I$1="","",IF(C4061&lt;(INT(INPUT!$I$1)-INPUT!$I$2),"Off Meds",IF(C4061&lt;=(INT(INPUT!$I$1)+INPUT!$I$2),"Washout","On Meds"))))</f>
        <v/>
      </c>
      <c r="F4061">
        <f>IF(B4061="","",1.509*(LN(B4061)^1.084-5.381))</f>
        <v/>
      </c>
      <c r="G4061">
        <f>IF(F4061="","",IF(F4061&lt;0,10*F4061^2,0))</f>
        <v/>
      </c>
      <c r="H4061">
        <f>IF(F4061="","",IF(F4061&gt;0,10*F4061^2,0))</f>
        <v/>
      </c>
    </row>
    <row r="4062">
      <c r="A4062">
        <f>Input!A4062</f>
        <v/>
      </c>
      <c r="B4062">
        <f>IF(ISNUMBER(Input!B4062),IF(AND(Input!B4062&gt;=20,Input!B4062&lt;=700),Input!B4062,""),"")</f>
        <v/>
      </c>
      <c r="C4062">
        <f>IF(B4062="","",INT(A4062))</f>
        <v/>
      </c>
      <c r="D4062">
        <f>IF(B4062="","",HOUR(A4062))</f>
        <v/>
      </c>
      <c r="E4062">
        <f>IF(B4062="","",IF(INPUT!$I$1="","",IF(C4062&lt;(INT(INPUT!$I$1)-INPUT!$I$2),"Off Meds",IF(C4062&lt;=(INT(INPUT!$I$1)+INPUT!$I$2),"Washout","On Meds"))))</f>
        <v/>
      </c>
      <c r="F4062">
        <f>IF(B4062="","",1.509*(LN(B4062)^1.084-5.381))</f>
        <v/>
      </c>
      <c r="G4062">
        <f>IF(F4062="","",IF(F4062&lt;0,10*F4062^2,0))</f>
        <v/>
      </c>
      <c r="H4062">
        <f>IF(F4062="","",IF(F4062&gt;0,10*F4062^2,0))</f>
        <v/>
      </c>
    </row>
    <row r="4063">
      <c r="A4063">
        <f>Input!A4063</f>
        <v/>
      </c>
      <c r="B4063">
        <f>IF(ISNUMBER(Input!B4063),IF(AND(Input!B4063&gt;=20,Input!B4063&lt;=700),Input!B4063,""),"")</f>
        <v/>
      </c>
      <c r="C4063">
        <f>IF(B4063="","",INT(A4063))</f>
        <v/>
      </c>
      <c r="D4063">
        <f>IF(B4063="","",HOUR(A4063))</f>
        <v/>
      </c>
      <c r="E4063">
        <f>IF(B4063="","",IF(INPUT!$I$1="","",IF(C4063&lt;(INT(INPUT!$I$1)-INPUT!$I$2),"Off Meds",IF(C4063&lt;=(INT(INPUT!$I$1)+INPUT!$I$2),"Washout","On Meds"))))</f>
        <v/>
      </c>
      <c r="F4063">
        <f>IF(B4063="","",1.509*(LN(B4063)^1.084-5.381))</f>
        <v/>
      </c>
      <c r="G4063">
        <f>IF(F4063="","",IF(F4063&lt;0,10*F4063^2,0))</f>
        <v/>
      </c>
      <c r="H4063">
        <f>IF(F4063="","",IF(F4063&gt;0,10*F4063^2,0))</f>
        <v/>
      </c>
    </row>
    <row r="4064">
      <c r="A4064">
        <f>Input!A4064</f>
        <v/>
      </c>
      <c r="B4064">
        <f>IF(ISNUMBER(Input!B4064),IF(AND(Input!B4064&gt;=20,Input!B4064&lt;=700),Input!B4064,""),"")</f>
        <v/>
      </c>
      <c r="C4064">
        <f>IF(B4064="","",INT(A4064))</f>
        <v/>
      </c>
      <c r="D4064">
        <f>IF(B4064="","",HOUR(A4064))</f>
        <v/>
      </c>
      <c r="E4064">
        <f>IF(B4064="","",IF(INPUT!$I$1="","",IF(C4064&lt;(INT(INPUT!$I$1)-INPUT!$I$2),"Off Meds",IF(C4064&lt;=(INT(INPUT!$I$1)+INPUT!$I$2),"Washout","On Meds"))))</f>
        <v/>
      </c>
      <c r="F4064">
        <f>IF(B4064="","",1.509*(LN(B4064)^1.084-5.381))</f>
        <v/>
      </c>
      <c r="G4064">
        <f>IF(F4064="","",IF(F4064&lt;0,10*F4064^2,0))</f>
        <v/>
      </c>
      <c r="H4064">
        <f>IF(F4064="","",IF(F4064&gt;0,10*F4064^2,0))</f>
        <v/>
      </c>
    </row>
    <row r="4065">
      <c r="A4065">
        <f>Input!A4065</f>
        <v/>
      </c>
      <c r="B4065">
        <f>IF(ISNUMBER(Input!B4065),IF(AND(Input!B4065&gt;=20,Input!B4065&lt;=700),Input!B4065,""),"")</f>
        <v/>
      </c>
      <c r="C4065">
        <f>IF(B4065="","",INT(A4065))</f>
        <v/>
      </c>
      <c r="D4065">
        <f>IF(B4065="","",HOUR(A4065))</f>
        <v/>
      </c>
      <c r="E4065">
        <f>IF(B4065="","",IF(INPUT!$I$1="","",IF(C4065&lt;(INT(INPUT!$I$1)-INPUT!$I$2),"Off Meds",IF(C4065&lt;=(INT(INPUT!$I$1)+INPUT!$I$2),"Washout","On Meds"))))</f>
        <v/>
      </c>
      <c r="F4065">
        <f>IF(B4065="","",1.509*(LN(B4065)^1.084-5.381))</f>
        <v/>
      </c>
      <c r="G4065">
        <f>IF(F4065="","",IF(F4065&lt;0,10*F4065^2,0))</f>
        <v/>
      </c>
      <c r="H4065">
        <f>IF(F4065="","",IF(F4065&gt;0,10*F4065^2,0))</f>
        <v/>
      </c>
    </row>
    <row r="4066">
      <c r="A4066">
        <f>Input!A4066</f>
        <v/>
      </c>
      <c r="B4066">
        <f>IF(ISNUMBER(Input!B4066),IF(AND(Input!B4066&gt;=20,Input!B4066&lt;=700),Input!B4066,""),"")</f>
        <v/>
      </c>
      <c r="C4066">
        <f>IF(B4066="","",INT(A4066))</f>
        <v/>
      </c>
      <c r="D4066">
        <f>IF(B4066="","",HOUR(A4066))</f>
        <v/>
      </c>
      <c r="E4066">
        <f>IF(B4066="","",IF(INPUT!$I$1="","",IF(C4066&lt;(INT(INPUT!$I$1)-INPUT!$I$2),"Off Meds",IF(C4066&lt;=(INT(INPUT!$I$1)+INPUT!$I$2),"Washout","On Meds"))))</f>
        <v/>
      </c>
      <c r="F4066">
        <f>IF(B4066="","",1.509*(LN(B4066)^1.084-5.381))</f>
        <v/>
      </c>
      <c r="G4066">
        <f>IF(F4066="","",IF(F4066&lt;0,10*F4066^2,0))</f>
        <v/>
      </c>
      <c r="H4066">
        <f>IF(F4066="","",IF(F4066&gt;0,10*F4066^2,0))</f>
        <v/>
      </c>
    </row>
    <row r="4067">
      <c r="A4067">
        <f>Input!A4067</f>
        <v/>
      </c>
      <c r="B4067">
        <f>IF(ISNUMBER(Input!B4067),IF(AND(Input!B4067&gt;=20,Input!B4067&lt;=700),Input!B4067,""),"")</f>
        <v/>
      </c>
      <c r="C4067">
        <f>IF(B4067="","",INT(A4067))</f>
        <v/>
      </c>
      <c r="D4067">
        <f>IF(B4067="","",HOUR(A4067))</f>
        <v/>
      </c>
      <c r="E4067">
        <f>IF(B4067="","",IF(INPUT!$I$1="","",IF(C4067&lt;(INT(INPUT!$I$1)-INPUT!$I$2),"Off Meds",IF(C4067&lt;=(INT(INPUT!$I$1)+INPUT!$I$2),"Washout","On Meds"))))</f>
        <v/>
      </c>
      <c r="F4067">
        <f>IF(B4067="","",1.509*(LN(B4067)^1.084-5.381))</f>
        <v/>
      </c>
      <c r="G4067">
        <f>IF(F4067="","",IF(F4067&lt;0,10*F4067^2,0))</f>
        <v/>
      </c>
      <c r="H4067">
        <f>IF(F4067="","",IF(F4067&gt;0,10*F4067^2,0))</f>
        <v/>
      </c>
    </row>
    <row r="4068">
      <c r="A4068">
        <f>Input!A4068</f>
        <v/>
      </c>
      <c r="B4068">
        <f>IF(ISNUMBER(Input!B4068),IF(AND(Input!B4068&gt;=20,Input!B4068&lt;=700),Input!B4068,""),"")</f>
        <v/>
      </c>
      <c r="C4068">
        <f>IF(B4068="","",INT(A4068))</f>
        <v/>
      </c>
      <c r="D4068">
        <f>IF(B4068="","",HOUR(A4068))</f>
        <v/>
      </c>
      <c r="E4068">
        <f>IF(B4068="","",IF(INPUT!$I$1="","",IF(C4068&lt;(INT(INPUT!$I$1)-INPUT!$I$2),"Off Meds",IF(C4068&lt;=(INT(INPUT!$I$1)+INPUT!$I$2),"Washout","On Meds"))))</f>
        <v/>
      </c>
      <c r="F4068">
        <f>IF(B4068="","",1.509*(LN(B4068)^1.084-5.381))</f>
        <v/>
      </c>
      <c r="G4068">
        <f>IF(F4068="","",IF(F4068&lt;0,10*F4068^2,0))</f>
        <v/>
      </c>
      <c r="H4068">
        <f>IF(F4068="","",IF(F4068&gt;0,10*F4068^2,0))</f>
        <v/>
      </c>
    </row>
    <row r="4069">
      <c r="A4069">
        <f>Input!A4069</f>
        <v/>
      </c>
      <c r="B4069">
        <f>IF(ISNUMBER(Input!B4069),IF(AND(Input!B4069&gt;=20,Input!B4069&lt;=700),Input!B4069,""),"")</f>
        <v/>
      </c>
      <c r="C4069">
        <f>IF(B4069="","",INT(A4069))</f>
        <v/>
      </c>
      <c r="D4069">
        <f>IF(B4069="","",HOUR(A4069))</f>
        <v/>
      </c>
      <c r="E4069">
        <f>IF(B4069="","",IF(INPUT!$I$1="","",IF(C4069&lt;(INT(INPUT!$I$1)-INPUT!$I$2),"Off Meds",IF(C4069&lt;=(INT(INPUT!$I$1)+INPUT!$I$2),"Washout","On Meds"))))</f>
        <v/>
      </c>
      <c r="F4069">
        <f>IF(B4069="","",1.509*(LN(B4069)^1.084-5.381))</f>
        <v/>
      </c>
      <c r="G4069">
        <f>IF(F4069="","",IF(F4069&lt;0,10*F4069^2,0))</f>
        <v/>
      </c>
      <c r="H4069">
        <f>IF(F4069="","",IF(F4069&gt;0,10*F4069^2,0))</f>
        <v/>
      </c>
    </row>
    <row r="4070">
      <c r="A4070">
        <f>Input!A4070</f>
        <v/>
      </c>
      <c r="B4070">
        <f>IF(ISNUMBER(Input!B4070),IF(AND(Input!B4070&gt;=20,Input!B4070&lt;=700),Input!B4070,""),"")</f>
        <v/>
      </c>
      <c r="C4070">
        <f>IF(B4070="","",INT(A4070))</f>
        <v/>
      </c>
      <c r="D4070">
        <f>IF(B4070="","",HOUR(A4070))</f>
        <v/>
      </c>
      <c r="E4070">
        <f>IF(B4070="","",IF(INPUT!$I$1="","",IF(C4070&lt;(INT(INPUT!$I$1)-INPUT!$I$2),"Off Meds",IF(C4070&lt;=(INT(INPUT!$I$1)+INPUT!$I$2),"Washout","On Meds"))))</f>
        <v/>
      </c>
      <c r="F4070">
        <f>IF(B4070="","",1.509*(LN(B4070)^1.084-5.381))</f>
        <v/>
      </c>
      <c r="G4070">
        <f>IF(F4070="","",IF(F4070&lt;0,10*F4070^2,0))</f>
        <v/>
      </c>
      <c r="H4070">
        <f>IF(F4070="","",IF(F4070&gt;0,10*F4070^2,0))</f>
        <v/>
      </c>
    </row>
    <row r="4071">
      <c r="A4071">
        <f>Input!A4071</f>
        <v/>
      </c>
      <c r="B4071">
        <f>IF(ISNUMBER(Input!B4071),IF(AND(Input!B4071&gt;=20,Input!B4071&lt;=700),Input!B4071,""),"")</f>
        <v/>
      </c>
      <c r="C4071">
        <f>IF(B4071="","",INT(A4071))</f>
        <v/>
      </c>
      <c r="D4071">
        <f>IF(B4071="","",HOUR(A4071))</f>
        <v/>
      </c>
      <c r="E4071">
        <f>IF(B4071="","",IF(INPUT!$I$1="","",IF(C4071&lt;(INT(INPUT!$I$1)-INPUT!$I$2),"Off Meds",IF(C4071&lt;=(INT(INPUT!$I$1)+INPUT!$I$2),"Washout","On Meds"))))</f>
        <v/>
      </c>
      <c r="F4071">
        <f>IF(B4071="","",1.509*(LN(B4071)^1.084-5.381))</f>
        <v/>
      </c>
      <c r="G4071">
        <f>IF(F4071="","",IF(F4071&lt;0,10*F4071^2,0))</f>
        <v/>
      </c>
      <c r="H4071">
        <f>IF(F4071="","",IF(F4071&gt;0,10*F4071^2,0))</f>
        <v/>
      </c>
    </row>
    <row r="4072">
      <c r="A4072">
        <f>Input!A4072</f>
        <v/>
      </c>
      <c r="B4072">
        <f>IF(ISNUMBER(Input!B4072),IF(AND(Input!B4072&gt;=20,Input!B4072&lt;=700),Input!B4072,""),"")</f>
        <v/>
      </c>
      <c r="C4072">
        <f>IF(B4072="","",INT(A4072))</f>
        <v/>
      </c>
      <c r="D4072">
        <f>IF(B4072="","",HOUR(A4072))</f>
        <v/>
      </c>
      <c r="E4072">
        <f>IF(B4072="","",IF(INPUT!$I$1="","",IF(C4072&lt;(INT(INPUT!$I$1)-INPUT!$I$2),"Off Meds",IF(C4072&lt;=(INT(INPUT!$I$1)+INPUT!$I$2),"Washout","On Meds"))))</f>
        <v/>
      </c>
      <c r="F4072">
        <f>IF(B4072="","",1.509*(LN(B4072)^1.084-5.381))</f>
        <v/>
      </c>
      <c r="G4072">
        <f>IF(F4072="","",IF(F4072&lt;0,10*F4072^2,0))</f>
        <v/>
      </c>
      <c r="H4072">
        <f>IF(F4072="","",IF(F4072&gt;0,10*F4072^2,0))</f>
        <v/>
      </c>
    </row>
    <row r="4073">
      <c r="A4073">
        <f>Input!A4073</f>
        <v/>
      </c>
      <c r="B4073">
        <f>IF(ISNUMBER(Input!B4073),IF(AND(Input!B4073&gt;=20,Input!B4073&lt;=700),Input!B4073,""),"")</f>
        <v/>
      </c>
      <c r="C4073">
        <f>IF(B4073="","",INT(A4073))</f>
        <v/>
      </c>
      <c r="D4073">
        <f>IF(B4073="","",HOUR(A4073))</f>
        <v/>
      </c>
      <c r="E4073">
        <f>IF(B4073="","",IF(INPUT!$I$1="","",IF(C4073&lt;(INT(INPUT!$I$1)-INPUT!$I$2),"Off Meds",IF(C4073&lt;=(INT(INPUT!$I$1)+INPUT!$I$2),"Washout","On Meds"))))</f>
        <v/>
      </c>
      <c r="F4073">
        <f>IF(B4073="","",1.509*(LN(B4073)^1.084-5.381))</f>
        <v/>
      </c>
      <c r="G4073">
        <f>IF(F4073="","",IF(F4073&lt;0,10*F4073^2,0))</f>
        <v/>
      </c>
      <c r="H4073">
        <f>IF(F4073="","",IF(F4073&gt;0,10*F4073^2,0))</f>
        <v/>
      </c>
    </row>
    <row r="4074">
      <c r="A4074">
        <f>Input!A4074</f>
        <v/>
      </c>
      <c r="B4074">
        <f>IF(ISNUMBER(Input!B4074),IF(AND(Input!B4074&gt;=20,Input!B4074&lt;=700),Input!B4074,""),"")</f>
        <v/>
      </c>
      <c r="C4074">
        <f>IF(B4074="","",INT(A4074))</f>
        <v/>
      </c>
      <c r="D4074">
        <f>IF(B4074="","",HOUR(A4074))</f>
        <v/>
      </c>
      <c r="E4074">
        <f>IF(B4074="","",IF(INPUT!$I$1="","",IF(C4074&lt;(INT(INPUT!$I$1)-INPUT!$I$2),"Off Meds",IF(C4074&lt;=(INT(INPUT!$I$1)+INPUT!$I$2),"Washout","On Meds"))))</f>
        <v/>
      </c>
      <c r="F4074">
        <f>IF(B4074="","",1.509*(LN(B4074)^1.084-5.381))</f>
        <v/>
      </c>
      <c r="G4074">
        <f>IF(F4074="","",IF(F4074&lt;0,10*F4074^2,0))</f>
        <v/>
      </c>
      <c r="H4074">
        <f>IF(F4074="","",IF(F4074&gt;0,10*F4074^2,0))</f>
        <v/>
      </c>
    </row>
    <row r="4075">
      <c r="A4075">
        <f>Input!A4075</f>
        <v/>
      </c>
      <c r="B4075">
        <f>IF(ISNUMBER(Input!B4075),IF(AND(Input!B4075&gt;=20,Input!B4075&lt;=700),Input!B4075,""),"")</f>
        <v/>
      </c>
      <c r="C4075">
        <f>IF(B4075="","",INT(A4075))</f>
        <v/>
      </c>
      <c r="D4075">
        <f>IF(B4075="","",HOUR(A4075))</f>
        <v/>
      </c>
      <c r="E4075">
        <f>IF(B4075="","",IF(INPUT!$I$1="","",IF(C4075&lt;(INT(INPUT!$I$1)-INPUT!$I$2),"Off Meds",IF(C4075&lt;=(INT(INPUT!$I$1)+INPUT!$I$2),"Washout","On Meds"))))</f>
        <v/>
      </c>
      <c r="F4075">
        <f>IF(B4075="","",1.509*(LN(B4075)^1.084-5.381))</f>
        <v/>
      </c>
      <c r="G4075">
        <f>IF(F4075="","",IF(F4075&lt;0,10*F4075^2,0))</f>
        <v/>
      </c>
      <c r="H4075">
        <f>IF(F4075="","",IF(F4075&gt;0,10*F4075^2,0))</f>
        <v/>
      </c>
    </row>
    <row r="4076">
      <c r="A4076">
        <f>Input!A4076</f>
        <v/>
      </c>
      <c r="B4076">
        <f>IF(ISNUMBER(Input!B4076),IF(AND(Input!B4076&gt;=20,Input!B4076&lt;=700),Input!B4076,""),"")</f>
        <v/>
      </c>
      <c r="C4076">
        <f>IF(B4076="","",INT(A4076))</f>
        <v/>
      </c>
      <c r="D4076">
        <f>IF(B4076="","",HOUR(A4076))</f>
        <v/>
      </c>
      <c r="E4076">
        <f>IF(B4076="","",IF(INPUT!$I$1="","",IF(C4076&lt;(INT(INPUT!$I$1)-INPUT!$I$2),"Off Meds",IF(C4076&lt;=(INT(INPUT!$I$1)+INPUT!$I$2),"Washout","On Meds"))))</f>
        <v/>
      </c>
      <c r="F4076">
        <f>IF(B4076="","",1.509*(LN(B4076)^1.084-5.381))</f>
        <v/>
      </c>
      <c r="G4076">
        <f>IF(F4076="","",IF(F4076&lt;0,10*F4076^2,0))</f>
        <v/>
      </c>
      <c r="H4076">
        <f>IF(F4076="","",IF(F4076&gt;0,10*F4076^2,0))</f>
        <v/>
      </c>
    </row>
    <row r="4077">
      <c r="A4077">
        <f>Input!A4077</f>
        <v/>
      </c>
      <c r="B4077">
        <f>IF(ISNUMBER(Input!B4077),IF(AND(Input!B4077&gt;=20,Input!B4077&lt;=700),Input!B4077,""),"")</f>
        <v/>
      </c>
      <c r="C4077">
        <f>IF(B4077="","",INT(A4077))</f>
        <v/>
      </c>
      <c r="D4077">
        <f>IF(B4077="","",HOUR(A4077))</f>
        <v/>
      </c>
      <c r="E4077">
        <f>IF(B4077="","",IF(INPUT!$I$1="","",IF(C4077&lt;(INT(INPUT!$I$1)-INPUT!$I$2),"Off Meds",IF(C4077&lt;=(INT(INPUT!$I$1)+INPUT!$I$2),"Washout","On Meds"))))</f>
        <v/>
      </c>
      <c r="F4077">
        <f>IF(B4077="","",1.509*(LN(B4077)^1.084-5.381))</f>
        <v/>
      </c>
      <c r="G4077">
        <f>IF(F4077="","",IF(F4077&lt;0,10*F4077^2,0))</f>
        <v/>
      </c>
      <c r="H4077">
        <f>IF(F4077="","",IF(F4077&gt;0,10*F4077^2,0))</f>
        <v/>
      </c>
    </row>
    <row r="4078">
      <c r="A4078">
        <f>Input!A4078</f>
        <v/>
      </c>
      <c r="B4078">
        <f>IF(ISNUMBER(Input!B4078),IF(AND(Input!B4078&gt;=20,Input!B4078&lt;=700),Input!B4078,""),"")</f>
        <v/>
      </c>
      <c r="C4078">
        <f>IF(B4078="","",INT(A4078))</f>
        <v/>
      </c>
      <c r="D4078">
        <f>IF(B4078="","",HOUR(A4078))</f>
        <v/>
      </c>
      <c r="E4078">
        <f>IF(B4078="","",IF(INPUT!$I$1="","",IF(C4078&lt;(INT(INPUT!$I$1)-INPUT!$I$2),"Off Meds",IF(C4078&lt;=(INT(INPUT!$I$1)+INPUT!$I$2),"Washout","On Meds"))))</f>
        <v/>
      </c>
      <c r="F4078">
        <f>IF(B4078="","",1.509*(LN(B4078)^1.084-5.381))</f>
        <v/>
      </c>
      <c r="G4078">
        <f>IF(F4078="","",IF(F4078&lt;0,10*F4078^2,0))</f>
        <v/>
      </c>
      <c r="H4078">
        <f>IF(F4078="","",IF(F4078&gt;0,10*F4078^2,0))</f>
        <v/>
      </c>
    </row>
    <row r="4079">
      <c r="A4079">
        <f>Input!A4079</f>
        <v/>
      </c>
      <c r="B4079">
        <f>IF(ISNUMBER(Input!B4079),IF(AND(Input!B4079&gt;=20,Input!B4079&lt;=700),Input!B4079,""),"")</f>
        <v/>
      </c>
      <c r="C4079">
        <f>IF(B4079="","",INT(A4079))</f>
        <v/>
      </c>
      <c r="D4079">
        <f>IF(B4079="","",HOUR(A4079))</f>
        <v/>
      </c>
      <c r="E4079">
        <f>IF(B4079="","",IF(INPUT!$I$1="","",IF(C4079&lt;(INT(INPUT!$I$1)-INPUT!$I$2),"Off Meds",IF(C4079&lt;=(INT(INPUT!$I$1)+INPUT!$I$2),"Washout","On Meds"))))</f>
        <v/>
      </c>
      <c r="F4079">
        <f>IF(B4079="","",1.509*(LN(B4079)^1.084-5.381))</f>
        <v/>
      </c>
      <c r="G4079">
        <f>IF(F4079="","",IF(F4079&lt;0,10*F4079^2,0))</f>
        <v/>
      </c>
      <c r="H4079">
        <f>IF(F4079="","",IF(F4079&gt;0,10*F4079^2,0))</f>
        <v/>
      </c>
    </row>
    <row r="4080">
      <c r="A4080">
        <f>Input!A4080</f>
        <v/>
      </c>
      <c r="B4080">
        <f>IF(ISNUMBER(Input!B4080),IF(AND(Input!B4080&gt;=20,Input!B4080&lt;=700),Input!B4080,""),"")</f>
        <v/>
      </c>
      <c r="C4080">
        <f>IF(B4080="","",INT(A4080))</f>
        <v/>
      </c>
      <c r="D4080">
        <f>IF(B4080="","",HOUR(A4080))</f>
        <v/>
      </c>
      <c r="E4080">
        <f>IF(B4080="","",IF(INPUT!$I$1="","",IF(C4080&lt;(INT(INPUT!$I$1)-INPUT!$I$2),"Off Meds",IF(C4080&lt;=(INT(INPUT!$I$1)+INPUT!$I$2),"Washout","On Meds"))))</f>
        <v/>
      </c>
      <c r="F4080">
        <f>IF(B4080="","",1.509*(LN(B4080)^1.084-5.381))</f>
        <v/>
      </c>
      <c r="G4080">
        <f>IF(F4080="","",IF(F4080&lt;0,10*F4080^2,0))</f>
        <v/>
      </c>
      <c r="H4080">
        <f>IF(F4080="","",IF(F4080&gt;0,10*F4080^2,0))</f>
        <v/>
      </c>
    </row>
    <row r="4081">
      <c r="A4081">
        <f>Input!A4081</f>
        <v/>
      </c>
      <c r="B4081">
        <f>IF(ISNUMBER(Input!B4081),IF(AND(Input!B4081&gt;=20,Input!B4081&lt;=700),Input!B4081,""),"")</f>
        <v/>
      </c>
      <c r="C4081">
        <f>IF(B4081="","",INT(A4081))</f>
        <v/>
      </c>
      <c r="D4081">
        <f>IF(B4081="","",HOUR(A4081))</f>
        <v/>
      </c>
      <c r="E4081">
        <f>IF(B4081="","",IF(INPUT!$I$1="","",IF(C4081&lt;(INT(INPUT!$I$1)-INPUT!$I$2),"Off Meds",IF(C4081&lt;=(INT(INPUT!$I$1)+INPUT!$I$2),"Washout","On Meds"))))</f>
        <v/>
      </c>
      <c r="F4081">
        <f>IF(B4081="","",1.509*(LN(B4081)^1.084-5.381))</f>
        <v/>
      </c>
      <c r="G4081">
        <f>IF(F4081="","",IF(F4081&lt;0,10*F4081^2,0))</f>
        <v/>
      </c>
      <c r="H4081">
        <f>IF(F4081="","",IF(F4081&gt;0,10*F4081^2,0))</f>
        <v/>
      </c>
    </row>
    <row r="4082">
      <c r="A4082">
        <f>Input!A4082</f>
        <v/>
      </c>
      <c r="B4082">
        <f>IF(ISNUMBER(Input!B4082),IF(AND(Input!B4082&gt;=20,Input!B4082&lt;=700),Input!B4082,""),"")</f>
        <v/>
      </c>
      <c r="C4082">
        <f>IF(B4082="","",INT(A4082))</f>
        <v/>
      </c>
      <c r="D4082">
        <f>IF(B4082="","",HOUR(A4082))</f>
        <v/>
      </c>
      <c r="E4082">
        <f>IF(B4082="","",IF(INPUT!$I$1="","",IF(C4082&lt;(INT(INPUT!$I$1)-INPUT!$I$2),"Off Meds",IF(C4082&lt;=(INT(INPUT!$I$1)+INPUT!$I$2),"Washout","On Meds"))))</f>
        <v/>
      </c>
      <c r="F4082">
        <f>IF(B4082="","",1.509*(LN(B4082)^1.084-5.381))</f>
        <v/>
      </c>
      <c r="G4082">
        <f>IF(F4082="","",IF(F4082&lt;0,10*F4082^2,0))</f>
        <v/>
      </c>
      <c r="H4082">
        <f>IF(F4082="","",IF(F4082&gt;0,10*F4082^2,0))</f>
        <v/>
      </c>
    </row>
    <row r="4083">
      <c r="A4083">
        <f>Input!A4083</f>
        <v/>
      </c>
      <c r="B4083">
        <f>IF(ISNUMBER(Input!B4083),IF(AND(Input!B4083&gt;=20,Input!B4083&lt;=700),Input!B4083,""),"")</f>
        <v/>
      </c>
      <c r="C4083">
        <f>IF(B4083="","",INT(A4083))</f>
        <v/>
      </c>
      <c r="D4083">
        <f>IF(B4083="","",HOUR(A4083))</f>
        <v/>
      </c>
      <c r="E4083">
        <f>IF(B4083="","",IF(INPUT!$I$1="","",IF(C4083&lt;(INT(INPUT!$I$1)-INPUT!$I$2),"Off Meds",IF(C4083&lt;=(INT(INPUT!$I$1)+INPUT!$I$2),"Washout","On Meds"))))</f>
        <v/>
      </c>
      <c r="F4083">
        <f>IF(B4083="","",1.509*(LN(B4083)^1.084-5.381))</f>
        <v/>
      </c>
      <c r="G4083">
        <f>IF(F4083="","",IF(F4083&lt;0,10*F4083^2,0))</f>
        <v/>
      </c>
      <c r="H4083">
        <f>IF(F4083="","",IF(F4083&gt;0,10*F4083^2,0))</f>
        <v/>
      </c>
    </row>
    <row r="4084">
      <c r="A4084">
        <f>Input!A4084</f>
        <v/>
      </c>
      <c r="B4084">
        <f>IF(ISNUMBER(Input!B4084),IF(AND(Input!B4084&gt;=20,Input!B4084&lt;=700),Input!B4084,""),"")</f>
        <v/>
      </c>
      <c r="C4084">
        <f>IF(B4084="","",INT(A4084))</f>
        <v/>
      </c>
      <c r="D4084">
        <f>IF(B4084="","",HOUR(A4084))</f>
        <v/>
      </c>
      <c r="E4084">
        <f>IF(B4084="","",IF(INPUT!$I$1="","",IF(C4084&lt;(INT(INPUT!$I$1)-INPUT!$I$2),"Off Meds",IF(C4084&lt;=(INT(INPUT!$I$1)+INPUT!$I$2),"Washout","On Meds"))))</f>
        <v/>
      </c>
      <c r="F4084">
        <f>IF(B4084="","",1.509*(LN(B4084)^1.084-5.381))</f>
        <v/>
      </c>
      <c r="G4084">
        <f>IF(F4084="","",IF(F4084&lt;0,10*F4084^2,0))</f>
        <v/>
      </c>
      <c r="H4084">
        <f>IF(F4084="","",IF(F4084&gt;0,10*F4084^2,0))</f>
        <v/>
      </c>
    </row>
    <row r="4085">
      <c r="A4085">
        <f>Input!A4085</f>
        <v/>
      </c>
      <c r="B4085">
        <f>IF(ISNUMBER(Input!B4085),IF(AND(Input!B4085&gt;=20,Input!B4085&lt;=700),Input!B4085,""),"")</f>
        <v/>
      </c>
      <c r="C4085">
        <f>IF(B4085="","",INT(A4085))</f>
        <v/>
      </c>
      <c r="D4085">
        <f>IF(B4085="","",HOUR(A4085))</f>
        <v/>
      </c>
      <c r="E4085">
        <f>IF(B4085="","",IF(INPUT!$I$1="","",IF(C4085&lt;(INT(INPUT!$I$1)-INPUT!$I$2),"Off Meds",IF(C4085&lt;=(INT(INPUT!$I$1)+INPUT!$I$2),"Washout","On Meds"))))</f>
        <v/>
      </c>
      <c r="F4085">
        <f>IF(B4085="","",1.509*(LN(B4085)^1.084-5.381))</f>
        <v/>
      </c>
      <c r="G4085">
        <f>IF(F4085="","",IF(F4085&lt;0,10*F4085^2,0))</f>
        <v/>
      </c>
      <c r="H4085">
        <f>IF(F4085="","",IF(F4085&gt;0,10*F4085^2,0))</f>
        <v/>
      </c>
    </row>
    <row r="4086">
      <c r="A4086">
        <f>Input!A4086</f>
        <v/>
      </c>
      <c r="B4086">
        <f>IF(ISNUMBER(Input!B4086),IF(AND(Input!B4086&gt;=20,Input!B4086&lt;=700),Input!B4086,""),"")</f>
        <v/>
      </c>
      <c r="C4086">
        <f>IF(B4086="","",INT(A4086))</f>
        <v/>
      </c>
      <c r="D4086">
        <f>IF(B4086="","",HOUR(A4086))</f>
        <v/>
      </c>
      <c r="E4086">
        <f>IF(B4086="","",IF(INPUT!$I$1="","",IF(C4086&lt;(INT(INPUT!$I$1)-INPUT!$I$2),"Off Meds",IF(C4086&lt;=(INT(INPUT!$I$1)+INPUT!$I$2),"Washout","On Meds"))))</f>
        <v/>
      </c>
      <c r="F4086">
        <f>IF(B4086="","",1.509*(LN(B4086)^1.084-5.381))</f>
        <v/>
      </c>
      <c r="G4086">
        <f>IF(F4086="","",IF(F4086&lt;0,10*F4086^2,0))</f>
        <v/>
      </c>
      <c r="H4086">
        <f>IF(F4086="","",IF(F4086&gt;0,10*F4086^2,0))</f>
        <v/>
      </c>
    </row>
    <row r="4087">
      <c r="A4087">
        <f>Input!A4087</f>
        <v/>
      </c>
      <c r="B4087">
        <f>IF(ISNUMBER(Input!B4087),IF(AND(Input!B4087&gt;=20,Input!B4087&lt;=700),Input!B4087,""),"")</f>
        <v/>
      </c>
      <c r="C4087">
        <f>IF(B4087="","",INT(A4087))</f>
        <v/>
      </c>
      <c r="D4087">
        <f>IF(B4087="","",HOUR(A4087))</f>
        <v/>
      </c>
      <c r="E4087">
        <f>IF(B4087="","",IF(INPUT!$I$1="","",IF(C4087&lt;(INT(INPUT!$I$1)-INPUT!$I$2),"Off Meds",IF(C4087&lt;=(INT(INPUT!$I$1)+INPUT!$I$2),"Washout","On Meds"))))</f>
        <v/>
      </c>
      <c r="F4087">
        <f>IF(B4087="","",1.509*(LN(B4087)^1.084-5.381))</f>
        <v/>
      </c>
      <c r="G4087">
        <f>IF(F4087="","",IF(F4087&lt;0,10*F4087^2,0))</f>
        <v/>
      </c>
      <c r="H4087">
        <f>IF(F4087="","",IF(F4087&gt;0,10*F4087^2,0))</f>
        <v/>
      </c>
    </row>
    <row r="4088">
      <c r="A4088">
        <f>Input!A4088</f>
        <v/>
      </c>
      <c r="B4088">
        <f>IF(ISNUMBER(Input!B4088),IF(AND(Input!B4088&gt;=20,Input!B4088&lt;=700),Input!B4088,""),"")</f>
        <v/>
      </c>
      <c r="C4088">
        <f>IF(B4088="","",INT(A4088))</f>
        <v/>
      </c>
      <c r="D4088">
        <f>IF(B4088="","",HOUR(A4088))</f>
        <v/>
      </c>
      <c r="E4088">
        <f>IF(B4088="","",IF(INPUT!$I$1="","",IF(C4088&lt;(INT(INPUT!$I$1)-INPUT!$I$2),"Off Meds",IF(C4088&lt;=(INT(INPUT!$I$1)+INPUT!$I$2),"Washout","On Meds"))))</f>
        <v/>
      </c>
      <c r="F4088">
        <f>IF(B4088="","",1.509*(LN(B4088)^1.084-5.381))</f>
        <v/>
      </c>
      <c r="G4088">
        <f>IF(F4088="","",IF(F4088&lt;0,10*F4088^2,0))</f>
        <v/>
      </c>
      <c r="H4088">
        <f>IF(F4088="","",IF(F4088&gt;0,10*F4088^2,0))</f>
        <v/>
      </c>
    </row>
    <row r="4089">
      <c r="A4089">
        <f>Input!A4089</f>
        <v/>
      </c>
      <c r="B4089">
        <f>IF(ISNUMBER(Input!B4089),IF(AND(Input!B4089&gt;=20,Input!B4089&lt;=700),Input!B4089,""),"")</f>
        <v/>
      </c>
      <c r="C4089">
        <f>IF(B4089="","",INT(A4089))</f>
        <v/>
      </c>
      <c r="D4089">
        <f>IF(B4089="","",HOUR(A4089))</f>
        <v/>
      </c>
      <c r="E4089">
        <f>IF(B4089="","",IF(INPUT!$I$1="","",IF(C4089&lt;(INT(INPUT!$I$1)-INPUT!$I$2),"Off Meds",IF(C4089&lt;=(INT(INPUT!$I$1)+INPUT!$I$2),"Washout","On Meds"))))</f>
        <v/>
      </c>
      <c r="F4089">
        <f>IF(B4089="","",1.509*(LN(B4089)^1.084-5.381))</f>
        <v/>
      </c>
      <c r="G4089">
        <f>IF(F4089="","",IF(F4089&lt;0,10*F4089^2,0))</f>
        <v/>
      </c>
      <c r="H4089">
        <f>IF(F4089="","",IF(F4089&gt;0,10*F4089^2,0))</f>
        <v/>
      </c>
    </row>
    <row r="4090">
      <c r="A4090">
        <f>Input!A4090</f>
        <v/>
      </c>
      <c r="B4090">
        <f>IF(ISNUMBER(Input!B4090),IF(AND(Input!B4090&gt;=20,Input!B4090&lt;=700),Input!B4090,""),"")</f>
        <v/>
      </c>
      <c r="C4090">
        <f>IF(B4090="","",INT(A4090))</f>
        <v/>
      </c>
      <c r="D4090">
        <f>IF(B4090="","",HOUR(A4090))</f>
        <v/>
      </c>
      <c r="E4090">
        <f>IF(B4090="","",IF(INPUT!$I$1="","",IF(C4090&lt;(INT(INPUT!$I$1)-INPUT!$I$2),"Off Meds",IF(C4090&lt;=(INT(INPUT!$I$1)+INPUT!$I$2),"Washout","On Meds"))))</f>
        <v/>
      </c>
      <c r="F4090">
        <f>IF(B4090="","",1.509*(LN(B4090)^1.084-5.381))</f>
        <v/>
      </c>
      <c r="G4090">
        <f>IF(F4090="","",IF(F4090&lt;0,10*F4090^2,0))</f>
        <v/>
      </c>
      <c r="H4090">
        <f>IF(F4090="","",IF(F4090&gt;0,10*F4090^2,0))</f>
        <v/>
      </c>
    </row>
    <row r="4091">
      <c r="A4091">
        <f>Input!A4091</f>
        <v/>
      </c>
      <c r="B4091">
        <f>IF(ISNUMBER(Input!B4091),IF(AND(Input!B4091&gt;=20,Input!B4091&lt;=700),Input!B4091,""),"")</f>
        <v/>
      </c>
      <c r="C4091">
        <f>IF(B4091="","",INT(A4091))</f>
        <v/>
      </c>
      <c r="D4091">
        <f>IF(B4091="","",HOUR(A4091))</f>
        <v/>
      </c>
      <c r="E4091">
        <f>IF(B4091="","",IF(INPUT!$I$1="","",IF(C4091&lt;(INT(INPUT!$I$1)-INPUT!$I$2),"Off Meds",IF(C4091&lt;=(INT(INPUT!$I$1)+INPUT!$I$2),"Washout","On Meds"))))</f>
        <v/>
      </c>
      <c r="F4091">
        <f>IF(B4091="","",1.509*(LN(B4091)^1.084-5.381))</f>
        <v/>
      </c>
      <c r="G4091">
        <f>IF(F4091="","",IF(F4091&lt;0,10*F4091^2,0))</f>
        <v/>
      </c>
      <c r="H4091">
        <f>IF(F4091="","",IF(F4091&gt;0,10*F4091^2,0))</f>
        <v/>
      </c>
    </row>
    <row r="4092">
      <c r="A4092">
        <f>Input!A4092</f>
        <v/>
      </c>
      <c r="B4092">
        <f>IF(ISNUMBER(Input!B4092),IF(AND(Input!B4092&gt;=20,Input!B4092&lt;=700),Input!B4092,""),"")</f>
        <v/>
      </c>
      <c r="C4092">
        <f>IF(B4092="","",INT(A4092))</f>
        <v/>
      </c>
      <c r="D4092">
        <f>IF(B4092="","",HOUR(A4092))</f>
        <v/>
      </c>
      <c r="E4092">
        <f>IF(B4092="","",IF(INPUT!$I$1="","",IF(C4092&lt;(INT(INPUT!$I$1)-INPUT!$I$2),"Off Meds",IF(C4092&lt;=(INT(INPUT!$I$1)+INPUT!$I$2),"Washout","On Meds"))))</f>
        <v/>
      </c>
      <c r="F4092">
        <f>IF(B4092="","",1.509*(LN(B4092)^1.084-5.381))</f>
        <v/>
      </c>
      <c r="G4092">
        <f>IF(F4092="","",IF(F4092&lt;0,10*F4092^2,0))</f>
        <v/>
      </c>
      <c r="H4092">
        <f>IF(F4092="","",IF(F4092&gt;0,10*F4092^2,0))</f>
        <v/>
      </c>
    </row>
    <row r="4093">
      <c r="A4093">
        <f>Input!A4093</f>
        <v/>
      </c>
      <c r="B4093">
        <f>IF(ISNUMBER(Input!B4093),IF(AND(Input!B4093&gt;=20,Input!B4093&lt;=700),Input!B4093,""),"")</f>
        <v/>
      </c>
      <c r="C4093">
        <f>IF(B4093="","",INT(A4093))</f>
        <v/>
      </c>
      <c r="D4093">
        <f>IF(B4093="","",HOUR(A4093))</f>
        <v/>
      </c>
      <c r="E4093">
        <f>IF(B4093="","",IF(INPUT!$I$1="","",IF(C4093&lt;(INT(INPUT!$I$1)-INPUT!$I$2),"Off Meds",IF(C4093&lt;=(INT(INPUT!$I$1)+INPUT!$I$2),"Washout","On Meds"))))</f>
        <v/>
      </c>
      <c r="F4093">
        <f>IF(B4093="","",1.509*(LN(B4093)^1.084-5.381))</f>
        <v/>
      </c>
      <c r="G4093">
        <f>IF(F4093="","",IF(F4093&lt;0,10*F4093^2,0))</f>
        <v/>
      </c>
      <c r="H4093">
        <f>IF(F4093="","",IF(F4093&gt;0,10*F4093^2,0))</f>
        <v/>
      </c>
    </row>
    <row r="4094">
      <c r="A4094">
        <f>Input!A4094</f>
        <v/>
      </c>
      <c r="B4094">
        <f>IF(ISNUMBER(Input!B4094),IF(AND(Input!B4094&gt;=20,Input!B4094&lt;=700),Input!B4094,""),"")</f>
        <v/>
      </c>
      <c r="C4094">
        <f>IF(B4094="","",INT(A4094))</f>
        <v/>
      </c>
      <c r="D4094">
        <f>IF(B4094="","",HOUR(A4094))</f>
        <v/>
      </c>
      <c r="E4094">
        <f>IF(B4094="","",IF(INPUT!$I$1="","",IF(C4094&lt;(INT(INPUT!$I$1)-INPUT!$I$2),"Off Meds",IF(C4094&lt;=(INT(INPUT!$I$1)+INPUT!$I$2),"Washout","On Meds"))))</f>
        <v/>
      </c>
      <c r="F4094">
        <f>IF(B4094="","",1.509*(LN(B4094)^1.084-5.381))</f>
        <v/>
      </c>
      <c r="G4094">
        <f>IF(F4094="","",IF(F4094&lt;0,10*F4094^2,0))</f>
        <v/>
      </c>
      <c r="H4094">
        <f>IF(F4094="","",IF(F4094&gt;0,10*F4094^2,0))</f>
        <v/>
      </c>
    </row>
    <row r="4095">
      <c r="A4095">
        <f>Input!A4095</f>
        <v/>
      </c>
      <c r="B4095">
        <f>IF(ISNUMBER(Input!B4095),IF(AND(Input!B4095&gt;=20,Input!B4095&lt;=700),Input!B4095,""),"")</f>
        <v/>
      </c>
      <c r="C4095">
        <f>IF(B4095="","",INT(A4095))</f>
        <v/>
      </c>
      <c r="D4095">
        <f>IF(B4095="","",HOUR(A4095))</f>
        <v/>
      </c>
      <c r="E4095">
        <f>IF(B4095="","",IF(INPUT!$I$1="","",IF(C4095&lt;(INT(INPUT!$I$1)-INPUT!$I$2),"Off Meds",IF(C4095&lt;=(INT(INPUT!$I$1)+INPUT!$I$2),"Washout","On Meds"))))</f>
        <v/>
      </c>
      <c r="F4095">
        <f>IF(B4095="","",1.509*(LN(B4095)^1.084-5.381))</f>
        <v/>
      </c>
      <c r="G4095">
        <f>IF(F4095="","",IF(F4095&lt;0,10*F4095^2,0))</f>
        <v/>
      </c>
      <c r="H4095">
        <f>IF(F4095="","",IF(F4095&gt;0,10*F4095^2,0))</f>
        <v/>
      </c>
    </row>
    <row r="4096">
      <c r="A4096">
        <f>Input!A4096</f>
        <v/>
      </c>
      <c r="B4096">
        <f>IF(ISNUMBER(Input!B4096),IF(AND(Input!B4096&gt;=20,Input!B4096&lt;=700),Input!B4096,""),"")</f>
        <v/>
      </c>
      <c r="C4096">
        <f>IF(B4096="","",INT(A4096))</f>
        <v/>
      </c>
      <c r="D4096">
        <f>IF(B4096="","",HOUR(A4096))</f>
        <v/>
      </c>
      <c r="E4096">
        <f>IF(B4096="","",IF(INPUT!$I$1="","",IF(C4096&lt;(INT(INPUT!$I$1)-INPUT!$I$2),"Off Meds",IF(C4096&lt;=(INT(INPUT!$I$1)+INPUT!$I$2),"Washout","On Meds"))))</f>
        <v/>
      </c>
      <c r="F4096">
        <f>IF(B4096="","",1.509*(LN(B4096)^1.084-5.381))</f>
        <v/>
      </c>
      <c r="G4096">
        <f>IF(F4096="","",IF(F4096&lt;0,10*F4096^2,0))</f>
        <v/>
      </c>
      <c r="H4096">
        <f>IF(F4096="","",IF(F4096&gt;0,10*F4096^2,0))</f>
        <v/>
      </c>
    </row>
    <row r="4097">
      <c r="A4097">
        <f>Input!A4097</f>
        <v/>
      </c>
      <c r="B4097">
        <f>IF(ISNUMBER(Input!B4097),IF(AND(Input!B4097&gt;=20,Input!B4097&lt;=700),Input!B4097,""),"")</f>
        <v/>
      </c>
      <c r="C4097">
        <f>IF(B4097="","",INT(A4097))</f>
        <v/>
      </c>
      <c r="D4097">
        <f>IF(B4097="","",HOUR(A4097))</f>
        <v/>
      </c>
      <c r="E4097">
        <f>IF(B4097="","",IF(INPUT!$I$1="","",IF(C4097&lt;(INT(INPUT!$I$1)-INPUT!$I$2),"Off Meds",IF(C4097&lt;=(INT(INPUT!$I$1)+INPUT!$I$2),"Washout","On Meds"))))</f>
        <v/>
      </c>
      <c r="F4097">
        <f>IF(B4097="","",1.509*(LN(B4097)^1.084-5.381))</f>
        <v/>
      </c>
      <c r="G4097">
        <f>IF(F4097="","",IF(F4097&lt;0,10*F4097^2,0))</f>
        <v/>
      </c>
      <c r="H4097">
        <f>IF(F4097="","",IF(F4097&gt;0,10*F4097^2,0))</f>
        <v/>
      </c>
    </row>
    <row r="4098">
      <c r="A4098">
        <f>Input!A4098</f>
        <v/>
      </c>
      <c r="B4098">
        <f>IF(ISNUMBER(Input!B4098),IF(AND(Input!B4098&gt;=20,Input!B4098&lt;=700),Input!B4098,""),"")</f>
        <v/>
      </c>
      <c r="C4098">
        <f>IF(B4098="","",INT(A4098))</f>
        <v/>
      </c>
      <c r="D4098">
        <f>IF(B4098="","",HOUR(A4098))</f>
        <v/>
      </c>
      <c r="E4098">
        <f>IF(B4098="","",IF(INPUT!$I$1="","",IF(C4098&lt;(INT(INPUT!$I$1)-INPUT!$I$2),"Off Meds",IF(C4098&lt;=(INT(INPUT!$I$1)+INPUT!$I$2),"Washout","On Meds"))))</f>
        <v/>
      </c>
      <c r="F4098">
        <f>IF(B4098="","",1.509*(LN(B4098)^1.084-5.381))</f>
        <v/>
      </c>
      <c r="G4098">
        <f>IF(F4098="","",IF(F4098&lt;0,10*F4098^2,0))</f>
        <v/>
      </c>
      <c r="H4098">
        <f>IF(F4098="","",IF(F4098&gt;0,10*F4098^2,0))</f>
        <v/>
      </c>
    </row>
    <row r="4099">
      <c r="A4099">
        <f>Input!A4099</f>
        <v/>
      </c>
      <c r="B4099">
        <f>IF(ISNUMBER(Input!B4099),IF(AND(Input!B4099&gt;=20,Input!B4099&lt;=700),Input!B4099,""),"")</f>
        <v/>
      </c>
      <c r="C4099">
        <f>IF(B4099="","",INT(A4099))</f>
        <v/>
      </c>
      <c r="D4099">
        <f>IF(B4099="","",HOUR(A4099))</f>
        <v/>
      </c>
      <c r="E4099">
        <f>IF(B4099="","",IF(INPUT!$I$1="","",IF(C4099&lt;(INT(INPUT!$I$1)-INPUT!$I$2),"Off Meds",IF(C4099&lt;=(INT(INPUT!$I$1)+INPUT!$I$2),"Washout","On Meds"))))</f>
        <v/>
      </c>
      <c r="F4099">
        <f>IF(B4099="","",1.509*(LN(B4099)^1.084-5.381))</f>
        <v/>
      </c>
      <c r="G4099">
        <f>IF(F4099="","",IF(F4099&lt;0,10*F4099^2,0))</f>
        <v/>
      </c>
      <c r="H4099">
        <f>IF(F4099="","",IF(F4099&gt;0,10*F4099^2,0))</f>
        <v/>
      </c>
    </row>
    <row r="4100">
      <c r="A4100">
        <f>Input!A4100</f>
        <v/>
      </c>
      <c r="B4100">
        <f>IF(ISNUMBER(Input!B4100),IF(AND(Input!B4100&gt;=20,Input!B4100&lt;=700),Input!B4100,""),"")</f>
        <v/>
      </c>
      <c r="C4100">
        <f>IF(B4100="","",INT(A4100))</f>
        <v/>
      </c>
      <c r="D4100">
        <f>IF(B4100="","",HOUR(A4100))</f>
        <v/>
      </c>
      <c r="E4100">
        <f>IF(B4100="","",IF(INPUT!$I$1="","",IF(C4100&lt;(INT(INPUT!$I$1)-INPUT!$I$2),"Off Meds",IF(C4100&lt;=(INT(INPUT!$I$1)+INPUT!$I$2),"Washout","On Meds"))))</f>
        <v/>
      </c>
      <c r="F4100">
        <f>IF(B4100="","",1.509*(LN(B4100)^1.084-5.381))</f>
        <v/>
      </c>
      <c r="G4100">
        <f>IF(F4100="","",IF(F4100&lt;0,10*F4100^2,0))</f>
        <v/>
      </c>
      <c r="H4100">
        <f>IF(F4100="","",IF(F4100&gt;0,10*F4100^2,0))</f>
        <v/>
      </c>
    </row>
    <row r="4101">
      <c r="A4101">
        <f>Input!A4101</f>
        <v/>
      </c>
      <c r="B4101">
        <f>IF(ISNUMBER(Input!B4101),IF(AND(Input!B4101&gt;=20,Input!B4101&lt;=700),Input!B4101,""),"")</f>
        <v/>
      </c>
      <c r="C4101">
        <f>IF(B4101="","",INT(A4101))</f>
        <v/>
      </c>
      <c r="D4101">
        <f>IF(B4101="","",HOUR(A4101))</f>
        <v/>
      </c>
      <c r="E4101">
        <f>IF(B4101="","",IF(INPUT!$I$1="","",IF(C4101&lt;(INT(INPUT!$I$1)-INPUT!$I$2),"Off Meds",IF(C4101&lt;=(INT(INPUT!$I$1)+INPUT!$I$2),"Washout","On Meds"))))</f>
        <v/>
      </c>
      <c r="F4101">
        <f>IF(B4101="","",1.509*(LN(B4101)^1.084-5.381))</f>
        <v/>
      </c>
      <c r="G4101">
        <f>IF(F4101="","",IF(F4101&lt;0,10*F4101^2,0))</f>
        <v/>
      </c>
      <c r="H4101">
        <f>IF(F4101="","",IF(F4101&gt;0,10*F4101^2,0))</f>
        <v/>
      </c>
    </row>
    <row r="4102">
      <c r="A4102">
        <f>Input!A4102</f>
        <v/>
      </c>
      <c r="B4102">
        <f>IF(ISNUMBER(Input!B4102),IF(AND(Input!B4102&gt;=20,Input!B4102&lt;=700),Input!B4102,""),"")</f>
        <v/>
      </c>
      <c r="C4102">
        <f>IF(B4102="","",INT(A4102))</f>
        <v/>
      </c>
      <c r="D4102">
        <f>IF(B4102="","",HOUR(A4102))</f>
        <v/>
      </c>
      <c r="E4102">
        <f>IF(B4102="","",IF(INPUT!$I$1="","",IF(C4102&lt;(INT(INPUT!$I$1)-INPUT!$I$2),"Off Meds",IF(C4102&lt;=(INT(INPUT!$I$1)+INPUT!$I$2),"Washout","On Meds"))))</f>
        <v/>
      </c>
      <c r="F4102">
        <f>IF(B4102="","",1.509*(LN(B4102)^1.084-5.381))</f>
        <v/>
      </c>
      <c r="G4102">
        <f>IF(F4102="","",IF(F4102&lt;0,10*F4102^2,0))</f>
        <v/>
      </c>
      <c r="H4102">
        <f>IF(F4102="","",IF(F4102&gt;0,10*F4102^2,0))</f>
        <v/>
      </c>
    </row>
    <row r="4103">
      <c r="A4103">
        <f>Input!A4103</f>
        <v/>
      </c>
      <c r="B4103">
        <f>IF(ISNUMBER(Input!B4103),IF(AND(Input!B4103&gt;=20,Input!B4103&lt;=700),Input!B4103,""),"")</f>
        <v/>
      </c>
      <c r="C4103">
        <f>IF(B4103="","",INT(A4103))</f>
        <v/>
      </c>
      <c r="D4103">
        <f>IF(B4103="","",HOUR(A4103))</f>
        <v/>
      </c>
      <c r="E4103">
        <f>IF(B4103="","",IF(INPUT!$I$1="","",IF(C4103&lt;(INT(INPUT!$I$1)-INPUT!$I$2),"Off Meds",IF(C4103&lt;=(INT(INPUT!$I$1)+INPUT!$I$2),"Washout","On Meds"))))</f>
        <v/>
      </c>
      <c r="F4103">
        <f>IF(B4103="","",1.509*(LN(B4103)^1.084-5.381))</f>
        <v/>
      </c>
      <c r="G4103">
        <f>IF(F4103="","",IF(F4103&lt;0,10*F4103^2,0))</f>
        <v/>
      </c>
      <c r="H4103">
        <f>IF(F4103="","",IF(F4103&gt;0,10*F4103^2,0))</f>
        <v/>
      </c>
    </row>
    <row r="4104">
      <c r="A4104">
        <f>Input!A4104</f>
        <v/>
      </c>
      <c r="B4104">
        <f>IF(ISNUMBER(Input!B4104),IF(AND(Input!B4104&gt;=20,Input!B4104&lt;=700),Input!B4104,""),"")</f>
        <v/>
      </c>
      <c r="C4104">
        <f>IF(B4104="","",INT(A4104))</f>
        <v/>
      </c>
      <c r="D4104">
        <f>IF(B4104="","",HOUR(A4104))</f>
        <v/>
      </c>
      <c r="E4104">
        <f>IF(B4104="","",IF(INPUT!$I$1="","",IF(C4104&lt;(INT(INPUT!$I$1)-INPUT!$I$2),"Off Meds",IF(C4104&lt;=(INT(INPUT!$I$1)+INPUT!$I$2),"Washout","On Meds"))))</f>
        <v/>
      </c>
      <c r="F4104">
        <f>IF(B4104="","",1.509*(LN(B4104)^1.084-5.381))</f>
        <v/>
      </c>
      <c r="G4104">
        <f>IF(F4104="","",IF(F4104&lt;0,10*F4104^2,0))</f>
        <v/>
      </c>
      <c r="H4104">
        <f>IF(F4104="","",IF(F4104&gt;0,10*F4104^2,0))</f>
        <v/>
      </c>
    </row>
    <row r="4105">
      <c r="A4105">
        <f>Input!A4105</f>
        <v/>
      </c>
      <c r="B4105">
        <f>IF(ISNUMBER(Input!B4105),IF(AND(Input!B4105&gt;=20,Input!B4105&lt;=700),Input!B4105,""),"")</f>
        <v/>
      </c>
      <c r="C4105">
        <f>IF(B4105="","",INT(A4105))</f>
        <v/>
      </c>
      <c r="D4105">
        <f>IF(B4105="","",HOUR(A4105))</f>
        <v/>
      </c>
      <c r="E4105">
        <f>IF(B4105="","",IF(INPUT!$I$1="","",IF(C4105&lt;(INT(INPUT!$I$1)-INPUT!$I$2),"Off Meds",IF(C4105&lt;=(INT(INPUT!$I$1)+INPUT!$I$2),"Washout","On Meds"))))</f>
        <v/>
      </c>
      <c r="F4105">
        <f>IF(B4105="","",1.509*(LN(B4105)^1.084-5.381))</f>
        <v/>
      </c>
      <c r="G4105">
        <f>IF(F4105="","",IF(F4105&lt;0,10*F4105^2,0))</f>
        <v/>
      </c>
      <c r="H4105">
        <f>IF(F4105="","",IF(F4105&gt;0,10*F4105^2,0))</f>
        <v/>
      </c>
    </row>
    <row r="4106">
      <c r="A4106">
        <f>Input!A4106</f>
        <v/>
      </c>
      <c r="B4106">
        <f>IF(ISNUMBER(Input!B4106),IF(AND(Input!B4106&gt;=20,Input!B4106&lt;=700),Input!B4106,""),"")</f>
        <v/>
      </c>
      <c r="C4106">
        <f>IF(B4106="","",INT(A4106))</f>
        <v/>
      </c>
      <c r="D4106">
        <f>IF(B4106="","",HOUR(A4106))</f>
        <v/>
      </c>
      <c r="E4106">
        <f>IF(B4106="","",IF(INPUT!$I$1="","",IF(C4106&lt;(INT(INPUT!$I$1)-INPUT!$I$2),"Off Meds",IF(C4106&lt;=(INT(INPUT!$I$1)+INPUT!$I$2),"Washout","On Meds"))))</f>
        <v/>
      </c>
      <c r="F4106">
        <f>IF(B4106="","",1.509*(LN(B4106)^1.084-5.381))</f>
        <v/>
      </c>
      <c r="G4106">
        <f>IF(F4106="","",IF(F4106&lt;0,10*F4106^2,0))</f>
        <v/>
      </c>
      <c r="H4106">
        <f>IF(F4106="","",IF(F4106&gt;0,10*F4106^2,0))</f>
        <v/>
      </c>
    </row>
    <row r="4107">
      <c r="A4107">
        <f>Input!A4107</f>
        <v/>
      </c>
      <c r="B4107">
        <f>IF(ISNUMBER(Input!B4107),IF(AND(Input!B4107&gt;=20,Input!B4107&lt;=700),Input!B4107,""),"")</f>
        <v/>
      </c>
      <c r="C4107">
        <f>IF(B4107="","",INT(A4107))</f>
        <v/>
      </c>
      <c r="D4107">
        <f>IF(B4107="","",HOUR(A4107))</f>
        <v/>
      </c>
      <c r="E4107">
        <f>IF(B4107="","",IF(INPUT!$I$1="","",IF(C4107&lt;(INT(INPUT!$I$1)-INPUT!$I$2),"Off Meds",IF(C4107&lt;=(INT(INPUT!$I$1)+INPUT!$I$2),"Washout","On Meds"))))</f>
        <v/>
      </c>
      <c r="F4107">
        <f>IF(B4107="","",1.509*(LN(B4107)^1.084-5.381))</f>
        <v/>
      </c>
      <c r="G4107">
        <f>IF(F4107="","",IF(F4107&lt;0,10*F4107^2,0))</f>
        <v/>
      </c>
      <c r="H4107">
        <f>IF(F4107="","",IF(F4107&gt;0,10*F4107^2,0))</f>
        <v/>
      </c>
    </row>
    <row r="4108">
      <c r="A4108">
        <f>Input!A4108</f>
        <v/>
      </c>
      <c r="B4108">
        <f>IF(ISNUMBER(Input!B4108),IF(AND(Input!B4108&gt;=20,Input!B4108&lt;=700),Input!B4108,""),"")</f>
        <v/>
      </c>
      <c r="C4108">
        <f>IF(B4108="","",INT(A4108))</f>
        <v/>
      </c>
      <c r="D4108">
        <f>IF(B4108="","",HOUR(A4108))</f>
        <v/>
      </c>
      <c r="E4108">
        <f>IF(B4108="","",IF(INPUT!$I$1="","",IF(C4108&lt;(INT(INPUT!$I$1)-INPUT!$I$2),"Off Meds",IF(C4108&lt;=(INT(INPUT!$I$1)+INPUT!$I$2),"Washout","On Meds"))))</f>
        <v/>
      </c>
      <c r="F4108">
        <f>IF(B4108="","",1.509*(LN(B4108)^1.084-5.381))</f>
        <v/>
      </c>
      <c r="G4108">
        <f>IF(F4108="","",IF(F4108&lt;0,10*F4108^2,0))</f>
        <v/>
      </c>
      <c r="H4108">
        <f>IF(F4108="","",IF(F4108&gt;0,10*F4108^2,0))</f>
        <v/>
      </c>
    </row>
    <row r="4109">
      <c r="A4109">
        <f>Input!A4109</f>
        <v/>
      </c>
      <c r="B4109">
        <f>IF(ISNUMBER(Input!B4109),IF(AND(Input!B4109&gt;=20,Input!B4109&lt;=700),Input!B4109,""),"")</f>
        <v/>
      </c>
      <c r="C4109">
        <f>IF(B4109="","",INT(A4109))</f>
        <v/>
      </c>
      <c r="D4109">
        <f>IF(B4109="","",HOUR(A4109))</f>
        <v/>
      </c>
      <c r="E4109">
        <f>IF(B4109="","",IF(INPUT!$I$1="","",IF(C4109&lt;(INT(INPUT!$I$1)-INPUT!$I$2),"Off Meds",IF(C4109&lt;=(INT(INPUT!$I$1)+INPUT!$I$2),"Washout","On Meds"))))</f>
        <v/>
      </c>
      <c r="F4109">
        <f>IF(B4109="","",1.509*(LN(B4109)^1.084-5.381))</f>
        <v/>
      </c>
      <c r="G4109">
        <f>IF(F4109="","",IF(F4109&lt;0,10*F4109^2,0))</f>
        <v/>
      </c>
      <c r="H4109">
        <f>IF(F4109="","",IF(F4109&gt;0,10*F4109^2,0))</f>
        <v/>
      </c>
    </row>
    <row r="4110">
      <c r="A4110">
        <f>Input!A4110</f>
        <v/>
      </c>
      <c r="B4110">
        <f>IF(ISNUMBER(Input!B4110),IF(AND(Input!B4110&gt;=20,Input!B4110&lt;=700),Input!B4110,""),"")</f>
        <v/>
      </c>
      <c r="C4110">
        <f>IF(B4110="","",INT(A4110))</f>
        <v/>
      </c>
      <c r="D4110">
        <f>IF(B4110="","",HOUR(A4110))</f>
        <v/>
      </c>
      <c r="E4110">
        <f>IF(B4110="","",IF(INPUT!$I$1="","",IF(C4110&lt;(INT(INPUT!$I$1)-INPUT!$I$2),"Off Meds",IF(C4110&lt;=(INT(INPUT!$I$1)+INPUT!$I$2),"Washout","On Meds"))))</f>
        <v/>
      </c>
      <c r="F4110">
        <f>IF(B4110="","",1.509*(LN(B4110)^1.084-5.381))</f>
        <v/>
      </c>
      <c r="G4110">
        <f>IF(F4110="","",IF(F4110&lt;0,10*F4110^2,0))</f>
        <v/>
      </c>
      <c r="H4110">
        <f>IF(F4110="","",IF(F4110&gt;0,10*F4110^2,0))</f>
        <v/>
      </c>
    </row>
    <row r="4111">
      <c r="A4111">
        <f>Input!A4111</f>
        <v/>
      </c>
      <c r="B4111">
        <f>IF(ISNUMBER(Input!B4111),IF(AND(Input!B4111&gt;=20,Input!B4111&lt;=700),Input!B4111,""),"")</f>
        <v/>
      </c>
      <c r="C4111">
        <f>IF(B4111="","",INT(A4111))</f>
        <v/>
      </c>
      <c r="D4111">
        <f>IF(B4111="","",HOUR(A4111))</f>
        <v/>
      </c>
      <c r="E4111">
        <f>IF(B4111="","",IF(INPUT!$I$1="","",IF(C4111&lt;(INT(INPUT!$I$1)-INPUT!$I$2),"Off Meds",IF(C4111&lt;=(INT(INPUT!$I$1)+INPUT!$I$2),"Washout","On Meds"))))</f>
        <v/>
      </c>
      <c r="F4111">
        <f>IF(B4111="","",1.509*(LN(B4111)^1.084-5.381))</f>
        <v/>
      </c>
      <c r="G4111">
        <f>IF(F4111="","",IF(F4111&lt;0,10*F4111^2,0))</f>
        <v/>
      </c>
      <c r="H4111">
        <f>IF(F4111="","",IF(F4111&gt;0,10*F4111^2,0))</f>
        <v/>
      </c>
    </row>
    <row r="4112">
      <c r="A4112">
        <f>Input!A4112</f>
        <v/>
      </c>
      <c r="B4112">
        <f>IF(ISNUMBER(Input!B4112),IF(AND(Input!B4112&gt;=20,Input!B4112&lt;=700),Input!B4112,""),"")</f>
        <v/>
      </c>
      <c r="C4112">
        <f>IF(B4112="","",INT(A4112))</f>
        <v/>
      </c>
      <c r="D4112">
        <f>IF(B4112="","",HOUR(A4112))</f>
        <v/>
      </c>
      <c r="E4112">
        <f>IF(B4112="","",IF(INPUT!$I$1="","",IF(C4112&lt;(INT(INPUT!$I$1)-INPUT!$I$2),"Off Meds",IF(C4112&lt;=(INT(INPUT!$I$1)+INPUT!$I$2),"Washout","On Meds"))))</f>
        <v/>
      </c>
      <c r="F4112">
        <f>IF(B4112="","",1.509*(LN(B4112)^1.084-5.381))</f>
        <v/>
      </c>
      <c r="G4112">
        <f>IF(F4112="","",IF(F4112&lt;0,10*F4112^2,0))</f>
        <v/>
      </c>
      <c r="H4112">
        <f>IF(F4112="","",IF(F4112&gt;0,10*F4112^2,0))</f>
        <v/>
      </c>
    </row>
    <row r="4113">
      <c r="A4113">
        <f>Input!A4113</f>
        <v/>
      </c>
      <c r="B4113">
        <f>IF(ISNUMBER(Input!B4113),IF(AND(Input!B4113&gt;=20,Input!B4113&lt;=700),Input!B4113,""),"")</f>
        <v/>
      </c>
      <c r="C4113">
        <f>IF(B4113="","",INT(A4113))</f>
        <v/>
      </c>
      <c r="D4113">
        <f>IF(B4113="","",HOUR(A4113))</f>
        <v/>
      </c>
      <c r="E4113">
        <f>IF(B4113="","",IF(INPUT!$I$1="","",IF(C4113&lt;(INT(INPUT!$I$1)-INPUT!$I$2),"Off Meds",IF(C4113&lt;=(INT(INPUT!$I$1)+INPUT!$I$2),"Washout","On Meds"))))</f>
        <v/>
      </c>
      <c r="F4113">
        <f>IF(B4113="","",1.509*(LN(B4113)^1.084-5.381))</f>
        <v/>
      </c>
      <c r="G4113">
        <f>IF(F4113="","",IF(F4113&lt;0,10*F4113^2,0))</f>
        <v/>
      </c>
      <c r="H4113">
        <f>IF(F4113="","",IF(F4113&gt;0,10*F4113^2,0))</f>
        <v/>
      </c>
    </row>
    <row r="4114">
      <c r="A4114">
        <f>Input!A4114</f>
        <v/>
      </c>
      <c r="B4114">
        <f>IF(ISNUMBER(Input!B4114),IF(AND(Input!B4114&gt;=20,Input!B4114&lt;=700),Input!B4114,""),"")</f>
        <v/>
      </c>
      <c r="C4114">
        <f>IF(B4114="","",INT(A4114))</f>
        <v/>
      </c>
      <c r="D4114">
        <f>IF(B4114="","",HOUR(A4114))</f>
        <v/>
      </c>
      <c r="E4114">
        <f>IF(B4114="","",IF(INPUT!$I$1="","",IF(C4114&lt;(INT(INPUT!$I$1)-INPUT!$I$2),"Off Meds",IF(C4114&lt;=(INT(INPUT!$I$1)+INPUT!$I$2),"Washout","On Meds"))))</f>
        <v/>
      </c>
      <c r="F4114">
        <f>IF(B4114="","",1.509*(LN(B4114)^1.084-5.381))</f>
        <v/>
      </c>
      <c r="G4114">
        <f>IF(F4114="","",IF(F4114&lt;0,10*F4114^2,0))</f>
        <v/>
      </c>
      <c r="H4114">
        <f>IF(F4114="","",IF(F4114&gt;0,10*F4114^2,0))</f>
        <v/>
      </c>
    </row>
    <row r="4115">
      <c r="A4115">
        <f>Input!A4115</f>
        <v/>
      </c>
      <c r="B4115">
        <f>IF(ISNUMBER(Input!B4115),IF(AND(Input!B4115&gt;=20,Input!B4115&lt;=700),Input!B4115,""),"")</f>
        <v/>
      </c>
      <c r="C4115">
        <f>IF(B4115="","",INT(A4115))</f>
        <v/>
      </c>
      <c r="D4115">
        <f>IF(B4115="","",HOUR(A4115))</f>
        <v/>
      </c>
      <c r="E4115">
        <f>IF(B4115="","",IF(INPUT!$I$1="","",IF(C4115&lt;(INT(INPUT!$I$1)-INPUT!$I$2),"Off Meds",IF(C4115&lt;=(INT(INPUT!$I$1)+INPUT!$I$2),"Washout","On Meds"))))</f>
        <v/>
      </c>
      <c r="F4115">
        <f>IF(B4115="","",1.509*(LN(B4115)^1.084-5.381))</f>
        <v/>
      </c>
      <c r="G4115">
        <f>IF(F4115="","",IF(F4115&lt;0,10*F4115^2,0))</f>
        <v/>
      </c>
      <c r="H4115">
        <f>IF(F4115="","",IF(F4115&gt;0,10*F4115^2,0))</f>
        <v/>
      </c>
    </row>
    <row r="4116">
      <c r="A4116">
        <f>Input!A4116</f>
        <v/>
      </c>
      <c r="B4116">
        <f>IF(ISNUMBER(Input!B4116),IF(AND(Input!B4116&gt;=20,Input!B4116&lt;=700),Input!B4116,""),"")</f>
        <v/>
      </c>
      <c r="C4116">
        <f>IF(B4116="","",INT(A4116))</f>
        <v/>
      </c>
      <c r="D4116">
        <f>IF(B4116="","",HOUR(A4116))</f>
        <v/>
      </c>
      <c r="E4116">
        <f>IF(B4116="","",IF(INPUT!$I$1="","",IF(C4116&lt;(INT(INPUT!$I$1)-INPUT!$I$2),"Off Meds",IF(C4116&lt;=(INT(INPUT!$I$1)+INPUT!$I$2),"Washout","On Meds"))))</f>
        <v/>
      </c>
      <c r="F4116">
        <f>IF(B4116="","",1.509*(LN(B4116)^1.084-5.381))</f>
        <v/>
      </c>
      <c r="G4116">
        <f>IF(F4116="","",IF(F4116&lt;0,10*F4116^2,0))</f>
        <v/>
      </c>
      <c r="H4116">
        <f>IF(F4116="","",IF(F4116&gt;0,10*F4116^2,0))</f>
        <v/>
      </c>
    </row>
    <row r="4117">
      <c r="A4117">
        <f>Input!A4117</f>
        <v/>
      </c>
      <c r="B4117">
        <f>IF(ISNUMBER(Input!B4117),IF(AND(Input!B4117&gt;=20,Input!B4117&lt;=700),Input!B4117,""),"")</f>
        <v/>
      </c>
      <c r="C4117">
        <f>IF(B4117="","",INT(A4117))</f>
        <v/>
      </c>
      <c r="D4117">
        <f>IF(B4117="","",HOUR(A4117))</f>
        <v/>
      </c>
      <c r="E4117">
        <f>IF(B4117="","",IF(INPUT!$I$1="","",IF(C4117&lt;(INT(INPUT!$I$1)-INPUT!$I$2),"Off Meds",IF(C4117&lt;=(INT(INPUT!$I$1)+INPUT!$I$2),"Washout","On Meds"))))</f>
        <v/>
      </c>
      <c r="F4117">
        <f>IF(B4117="","",1.509*(LN(B4117)^1.084-5.381))</f>
        <v/>
      </c>
      <c r="G4117">
        <f>IF(F4117="","",IF(F4117&lt;0,10*F4117^2,0))</f>
        <v/>
      </c>
      <c r="H4117">
        <f>IF(F4117="","",IF(F4117&gt;0,10*F4117^2,0))</f>
        <v/>
      </c>
    </row>
    <row r="4118">
      <c r="A4118">
        <f>Input!A4118</f>
        <v/>
      </c>
      <c r="B4118">
        <f>IF(ISNUMBER(Input!B4118),IF(AND(Input!B4118&gt;=20,Input!B4118&lt;=700),Input!B4118,""),"")</f>
        <v/>
      </c>
      <c r="C4118">
        <f>IF(B4118="","",INT(A4118))</f>
        <v/>
      </c>
      <c r="D4118">
        <f>IF(B4118="","",HOUR(A4118))</f>
        <v/>
      </c>
      <c r="E4118">
        <f>IF(B4118="","",IF(INPUT!$I$1="","",IF(C4118&lt;(INT(INPUT!$I$1)-INPUT!$I$2),"Off Meds",IF(C4118&lt;=(INT(INPUT!$I$1)+INPUT!$I$2),"Washout","On Meds"))))</f>
        <v/>
      </c>
      <c r="F4118">
        <f>IF(B4118="","",1.509*(LN(B4118)^1.084-5.381))</f>
        <v/>
      </c>
      <c r="G4118">
        <f>IF(F4118="","",IF(F4118&lt;0,10*F4118^2,0))</f>
        <v/>
      </c>
      <c r="H4118">
        <f>IF(F4118="","",IF(F4118&gt;0,10*F4118^2,0))</f>
        <v/>
      </c>
    </row>
    <row r="4119">
      <c r="A4119">
        <f>Input!A4119</f>
        <v/>
      </c>
      <c r="B4119">
        <f>IF(ISNUMBER(Input!B4119),IF(AND(Input!B4119&gt;=20,Input!B4119&lt;=700),Input!B4119,""),"")</f>
        <v/>
      </c>
      <c r="C4119">
        <f>IF(B4119="","",INT(A4119))</f>
        <v/>
      </c>
      <c r="D4119">
        <f>IF(B4119="","",HOUR(A4119))</f>
        <v/>
      </c>
      <c r="E4119">
        <f>IF(B4119="","",IF(INPUT!$I$1="","",IF(C4119&lt;(INT(INPUT!$I$1)-INPUT!$I$2),"Off Meds",IF(C4119&lt;=(INT(INPUT!$I$1)+INPUT!$I$2),"Washout","On Meds"))))</f>
        <v/>
      </c>
      <c r="F4119">
        <f>IF(B4119="","",1.509*(LN(B4119)^1.084-5.381))</f>
        <v/>
      </c>
      <c r="G4119">
        <f>IF(F4119="","",IF(F4119&lt;0,10*F4119^2,0))</f>
        <v/>
      </c>
      <c r="H4119">
        <f>IF(F4119="","",IF(F4119&gt;0,10*F4119^2,0))</f>
        <v/>
      </c>
    </row>
    <row r="4120">
      <c r="A4120">
        <f>Input!A4120</f>
        <v/>
      </c>
      <c r="B4120">
        <f>IF(ISNUMBER(Input!B4120),IF(AND(Input!B4120&gt;=20,Input!B4120&lt;=700),Input!B4120,""),"")</f>
        <v/>
      </c>
      <c r="C4120">
        <f>IF(B4120="","",INT(A4120))</f>
        <v/>
      </c>
      <c r="D4120">
        <f>IF(B4120="","",HOUR(A4120))</f>
        <v/>
      </c>
      <c r="E4120">
        <f>IF(B4120="","",IF(INPUT!$I$1="","",IF(C4120&lt;(INT(INPUT!$I$1)-INPUT!$I$2),"Off Meds",IF(C4120&lt;=(INT(INPUT!$I$1)+INPUT!$I$2),"Washout","On Meds"))))</f>
        <v/>
      </c>
      <c r="F4120">
        <f>IF(B4120="","",1.509*(LN(B4120)^1.084-5.381))</f>
        <v/>
      </c>
      <c r="G4120">
        <f>IF(F4120="","",IF(F4120&lt;0,10*F4120^2,0))</f>
        <v/>
      </c>
      <c r="H4120">
        <f>IF(F4120="","",IF(F4120&gt;0,10*F4120^2,0))</f>
        <v/>
      </c>
    </row>
    <row r="4121">
      <c r="A4121">
        <f>Input!A4121</f>
        <v/>
      </c>
      <c r="B4121">
        <f>IF(ISNUMBER(Input!B4121),IF(AND(Input!B4121&gt;=20,Input!B4121&lt;=700),Input!B4121,""),"")</f>
        <v/>
      </c>
      <c r="C4121">
        <f>IF(B4121="","",INT(A4121))</f>
        <v/>
      </c>
      <c r="D4121">
        <f>IF(B4121="","",HOUR(A4121))</f>
        <v/>
      </c>
      <c r="E4121">
        <f>IF(B4121="","",IF(INPUT!$I$1="","",IF(C4121&lt;(INT(INPUT!$I$1)-INPUT!$I$2),"Off Meds",IF(C4121&lt;=(INT(INPUT!$I$1)+INPUT!$I$2),"Washout","On Meds"))))</f>
        <v/>
      </c>
      <c r="F4121">
        <f>IF(B4121="","",1.509*(LN(B4121)^1.084-5.381))</f>
        <v/>
      </c>
      <c r="G4121">
        <f>IF(F4121="","",IF(F4121&lt;0,10*F4121^2,0))</f>
        <v/>
      </c>
      <c r="H4121">
        <f>IF(F4121="","",IF(F4121&gt;0,10*F4121^2,0))</f>
        <v/>
      </c>
    </row>
    <row r="4122">
      <c r="A4122">
        <f>Input!A4122</f>
        <v/>
      </c>
      <c r="B4122">
        <f>IF(ISNUMBER(Input!B4122),IF(AND(Input!B4122&gt;=20,Input!B4122&lt;=700),Input!B4122,""),"")</f>
        <v/>
      </c>
      <c r="C4122">
        <f>IF(B4122="","",INT(A4122))</f>
        <v/>
      </c>
      <c r="D4122">
        <f>IF(B4122="","",HOUR(A4122))</f>
        <v/>
      </c>
      <c r="E4122">
        <f>IF(B4122="","",IF(INPUT!$I$1="","",IF(C4122&lt;(INT(INPUT!$I$1)-INPUT!$I$2),"Off Meds",IF(C4122&lt;=(INT(INPUT!$I$1)+INPUT!$I$2),"Washout","On Meds"))))</f>
        <v/>
      </c>
      <c r="F4122">
        <f>IF(B4122="","",1.509*(LN(B4122)^1.084-5.381))</f>
        <v/>
      </c>
      <c r="G4122">
        <f>IF(F4122="","",IF(F4122&lt;0,10*F4122^2,0))</f>
        <v/>
      </c>
      <c r="H4122">
        <f>IF(F4122="","",IF(F4122&gt;0,10*F4122^2,0))</f>
        <v/>
      </c>
    </row>
    <row r="4123">
      <c r="A4123">
        <f>Input!A4123</f>
        <v/>
      </c>
      <c r="B4123">
        <f>IF(ISNUMBER(Input!B4123),IF(AND(Input!B4123&gt;=20,Input!B4123&lt;=700),Input!B4123,""),"")</f>
        <v/>
      </c>
      <c r="C4123">
        <f>IF(B4123="","",INT(A4123))</f>
        <v/>
      </c>
      <c r="D4123">
        <f>IF(B4123="","",HOUR(A4123))</f>
        <v/>
      </c>
      <c r="E4123">
        <f>IF(B4123="","",IF(INPUT!$I$1="","",IF(C4123&lt;(INT(INPUT!$I$1)-INPUT!$I$2),"Off Meds",IF(C4123&lt;=(INT(INPUT!$I$1)+INPUT!$I$2),"Washout","On Meds"))))</f>
        <v/>
      </c>
      <c r="F4123">
        <f>IF(B4123="","",1.509*(LN(B4123)^1.084-5.381))</f>
        <v/>
      </c>
      <c r="G4123">
        <f>IF(F4123="","",IF(F4123&lt;0,10*F4123^2,0))</f>
        <v/>
      </c>
      <c r="H4123">
        <f>IF(F4123="","",IF(F4123&gt;0,10*F4123^2,0))</f>
        <v/>
      </c>
    </row>
    <row r="4124">
      <c r="A4124">
        <f>Input!A4124</f>
        <v/>
      </c>
      <c r="B4124">
        <f>IF(ISNUMBER(Input!B4124),IF(AND(Input!B4124&gt;=20,Input!B4124&lt;=700),Input!B4124,""),"")</f>
        <v/>
      </c>
      <c r="C4124">
        <f>IF(B4124="","",INT(A4124))</f>
        <v/>
      </c>
      <c r="D4124">
        <f>IF(B4124="","",HOUR(A4124))</f>
        <v/>
      </c>
      <c r="E4124">
        <f>IF(B4124="","",IF(INPUT!$I$1="","",IF(C4124&lt;(INT(INPUT!$I$1)-INPUT!$I$2),"Off Meds",IF(C4124&lt;=(INT(INPUT!$I$1)+INPUT!$I$2),"Washout","On Meds"))))</f>
        <v/>
      </c>
      <c r="F4124">
        <f>IF(B4124="","",1.509*(LN(B4124)^1.084-5.381))</f>
        <v/>
      </c>
      <c r="G4124">
        <f>IF(F4124="","",IF(F4124&lt;0,10*F4124^2,0))</f>
        <v/>
      </c>
      <c r="H4124">
        <f>IF(F4124="","",IF(F4124&gt;0,10*F4124^2,0))</f>
        <v/>
      </c>
    </row>
    <row r="4125">
      <c r="A4125">
        <f>Input!A4125</f>
        <v/>
      </c>
      <c r="B4125">
        <f>IF(ISNUMBER(Input!B4125),IF(AND(Input!B4125&gt;=20,Input!B4125&lt;=700),Input!B4125,""),"")</f>
        <v/>
      </c>
      <c r="C4125">
        <f>IF(B4125="","",INT(A4125))</f>
        <v/>
      </c>
      <c r="D4125">
        <f>IF(B4125="","",HOUR(A4125))</f>
        <v/>
      </c>
      <c r="E4125">
        <f>IF(B4125="","",IF(INPUT!$I$1="","",IF(C4125&lt;(INT(INPUT!$I$1)-INPUT!$I$2),"Off Meds",IF(C4125&lt;=(INT(INPUT!$I$1)+INPUT!$I$2),"Washout","On Meds"))))</f>
        <v/>
      </c>
      <c r="F4125">
        <f>IF(B4125="","",1.509*(LN(B4125)^1.084-5.381))</f>
        <v/>
      </c>
      <c r="G4125">
        <f>IF(F4125="","",IF(F4125&lt;0,10*F4125^2,0))</f>
        <v/>
      </c>
      <c r="H4125">
        <f>IF(F4125="","",IF(F4125&gt;0,10*F4125^2,0))</f>
        <v/>
      </c>
    </row>
    <row r="4126">
      <c r="A4126">
        <f>Input!A4126</f>
        <v/>
      </c>
      <c r="B4126">
        <f>IF(ISNUMBER(Input!B4126),IF(AND(Input!B4126&gt;=20,Input!B4126&lt;=700),Input!B4126,""),"")</f>
        <v/>
      </c>
      <c r="C4126">
        <f>IF(B4126="","",INT(A4126))</f>
        <v/>
      </c>
      <c r="D4126">
        <f>IF(B4126="","",HOUR(A4126))</f>
        <v/>
      </c>
      <c r="E4126">
        <f>IF(B4126="","",IF(INPUT!$I$1="","",IF(C4126&lt;(INT(INPUT!$I$1)-INPUT!$I$2),"Off Meds",IF(C4126&lt;=(INT(INPUT!$I$1)+INPUT!$I$2),"Washout","On Meds"))))</f>
        <v/>
      </c>
      <c r="F4126">
        <f>IF(B4126="","",1.509*(LN(B4126)^1.084-5.381))</f>
        <v/>
      </c>
      <c r="G4126">
        <f>IF(F4126="","",IF(F4126&lt;0,10*F4126^2,0))</f>
        <v/>
      </c>
      <c r="H4126">
        <f>IF(F4126="","",IF(F4126&gt;0,10*F4126^2,0))</f>
        <v/>
      </c>
    </row>
    <row r="4127">
      <c r="A4127">
        <f>Input!A4127</f>
        <v/>
      </c>
      <c r="B4127">
        <f>IF(ISNUMBER(Input!B4127),IF(AND(Input!B4127&gt;=20,Input!B4127&lt;=700),Input!B4127,""),"")</f>
        <v/>
      </c>
      <c r="C4127">
        <f>IF(B4127="","",INT(A4127))</f>
        <v/>
      </c>
      <c r="D4127">
        <f>IF(B4127="","",HOUR(A4127))</f>
        <v/>
      </c>
      <c r="E4127">
        <f>IF(B4127="","",IF(INPUT!$I$1="","",IF(C4127&lt;(INT(INPUT!$I$1)-INPUT!$I$2),"Off Meds",IF(C4127&lt;=(INT(INPUT!$I$1)+INPUT!$I$2),"Washout","On Meds"))))</f>
        <v/>
      </c>
      <c r="F4127">
        <f>IF(B4127="","",1.509*(LN(B4127)^1.084-5.381))</f>
        <v/>
      </c>
      <c r="G4127">
        <f>IF(F4127="","",IF(F4127&lt;0,10*F4127^2,0))</f>
        <v/>
      </c>
      <c r="H4127">
        <f>IF(F4127="","",IF(F4127&gt;0,10*F4127^2,0))</f>
        <v/>
      </c>
    </row>
    <row r="4128">
      <c r="A4128">
        <f>Input!A4128</f>
        <v/>
      </c>
      <c r="B4128">
        <f>IF(ISNUMBER(Input!B4128),IF(AND(Input!B4128&gt;=20,Input!B4128&lt;=700),Input!B4128,""),"")</f>
        <v/>
      </c>
      <c r="C4128">
        <f>IF(B4128="","",INT(A4128))</f>
        <v/>
      </c>
      <c r="D4128">
        <f>IF(B4128="","",HOUR(A4128))</f>
        <v/>
      </c>
      <c r="E4128">
        <f>IF(B4128="","",IF(INPUT!$I$1="","",IF(C4128&lt;(INT(INPUT!$I$1)-INPUT!$I$2),"Off Meds",IF(C4128&lt;=(INT(INPUT!$I$1)+INPUT!$I$2),"Washout","On Meds"))))</f>
        <v/>
      </c>
      <c r="F4128">
        <f>IF(B4128="","",1.509*(LN(B4128)^1.084-5.381))</f>
        <v/>
      </c>
      <c r="G4128">
        <f>IF(F4128="","",IF(F4128&lt;0,10*F4128^2,0))</f>
        <v/>
      </c>
      <c r="H4128">
        <f>IF(F4128="","",IF(F4128&gt;0,10*F4128^2,0))</f>
        <v/>
      </c>
    </row>
    <row r="4129">
      <c r="A4129">
        <f>Input!A4129</f>
        <v/>
      </c>
      <c r="B4129">
        <f>IF(ISNUMBER(Input!B4129),IF(AND(Input!B4129&gt;=20,Input!B4129&lt;=700),Input!B4129,""),"")</f>
        <v/>
      </c>
      <c r="C4129">
        <f>IF(B4129="","",INT(A4129))</f>
        <v/>
      </c>
      <c r="D4129">
        <f>IF(B4129="","",HOUR(A4129))</f>
        <v/>
      </c>
      <c r="E4129">
        <f>IF(B4129="","",IF(INPUT!$I$1="","",IF(C4129&lt;(INT(INPUT!$I$1)-INPUT!$I$2),"Off Meds",IF(C4129&lt;=(INT(INPUT!$I$1)+INPUT!$I$2),"Washout","On Meds"))))</f>
        <v/>
      </c>
      <c r="F4129">
        <f>IF(B4129="","",1.509*(LN(B4129)^1.084-5.381))</f>
        <v/>
      </c>
      <c r="G4129">
        <f>IF(F4129="","",IF(F4129&lt;0,10*F4129^2,0))</f>
        <v/>
      </c>
      <c r="H4129">
        <f>IF(F4129="","",IF(F4129&gt;0,10*F4129^2,0))</f>
        <v/>
      </c>
    </row>
    <row r="4130">
      <c r="A4130">
        <f>Input!A4130</f>
        <v/>
      </c>
      <c r="B4130">
        <f>IF(ISNUMBER(Input!B4130),IF(AND(Input!B4130&gt;=20,Input!B4130&lt;=700),Input!B4130,""),"")</f>
        <v/>
      </c>
      <c r="C4130">
        <f>IF(B4130="","",INT(A4130))</f>
        <v/>
      </c>
      <c r="D4130">
        <f>IF(B4130="","",HOUR(A4130))</f>
        <v/>
      </c>
      <c r="E4130">
        <f>IF(B4130="","",IF(INPUT!$I$1="","",IF(C4130&lt;(INT(INPUT!$I$1)-INPUT!$I$2),"Off Meds",IF(C4130&lt;=(INT(INPUT!$I$1)+INPUT!$I$2),"Washout","On Meds"))))</f>
        <v/>
      </c>
      <c r="F4130">
        <f>IF(B4130="","",1.509*(LN(B4130)^1.084-5.381))</f>
        <v/>
      </c>
      <c r="G4130">
        <f>IF(F4130="","",IF(F4130&lt;0,10*F4130^2,0))</f>
        <v/>
      </c>
      <c r="H4130">
        <f>IF(F4130="","",IF(F4130&gt;0,10*F4130^2,0))</f>
        <v/>
      </c>
    </row>
    <row r="4131">
      <c r="A4131">
        <f>Input!A4131</f>
        <v/>
      </c>
      <c r="B4131">
        <f>IF(ISNUMBER(Input!B4131),IF(AND(Input!B4131&gt;=20,Input!B4131&lt;=700),Input!B4131,""),"")</f>
        <v/>
      </c>
      <c r="C4131">
        <f>IF(B4131="","",INT(A4131))</f>
        <v/>
      </c>
      <c r="D4131">
        <f>IF(B4131="","",HOUR(A4131))</f>
        <v/>
      </c>
      <c r="E4131">
        <f>IF(B4131="","",IF(INPUT!$I$1="","",IF(C4131&lt;(INT(INPUT!$I$1)-INPUT!$I$2),"Off Meds",IF(C4131&lt;=(INT(INPUT!$I$1)+INPUT!$I$2),"Washout","On Meds"))))</f>
        <v/>
      </c>
      <c r="F4131">
        <f>IF(B4131="","",1.509*(LN(B4131)^1.084-5.381))</f>
        <v/>
      </c>
      <c r="G4131">
        <f>IF(F4131="","",IF(F4131&lt;0,10*F4131^2,0))</f>
        <v/>
      </c>
      <c r="H4131">
        <f>IF(F4131="","",IF(F4131&gt;0,10*F4131^2,0))</f>
        <v/>
      </c>
    </row>
    <row r="4132">
      <c r="A4132">
        <f>Input!A4132</f>
        <v/>
      </c>
      <c r="B4132">
        <f>IF(ISNUMBER(Input!B4132),IF(AND(Input!B4132&gt;=20,Input!B4132&lt;=700),Input!B4132,""),"")</f>
        <v/>
      </c>
      <c r="C4132">
        <f>IF(B4132="","",INT(A4132))</f>
        <v/>
      </c>
      <c r="D4132">
        <f>IF(B4132="","",HOUR(A4132))</f>
        <v/>
      </c>
      <c r="E4132">
        <f>IF(B4132="","",IF(INPUT!$I$1="","",IF(C4132&lt;(INT(INPUT!$I$1)-INPUT!$I$2),"Off Meds",IF(C4132&lt;=(INT(INPUT!$I$1)+INPUT!$I$2),"Washout","On Meds"))))</f>
        <v/>
      </c>
      <c r="F4132">
        <f>IF(B4132="","",1.509*(LN(B4132)^1.084-5.381))</f>
        <v/>
      </c>
      <c r="G4132">
        <f>IF(F4132="","",IF(F4132&lt;0,10*F4132^2,0))</f>
        <v/>
      </c>
      <c r="H4132">
        <f>IF(F4132="","",IF(F4132&gt;0,10*F4132^2,0))</f>
        <v/>
      </c>
    </row>
    <row r="4133">
      <c r="A4133">
        <f>Input!A4133</f>
        <v/>
      </c>
      <c r="B4133">
        <f>IF(ISNUMBER(Input!B4133),IF(AND(Input!B4133&gt;=20,Input!B4133&lt;=700),Input!B4133,""),"")</f>
        <v/>
      </c>
      <c r="C4133">
        <f>IF(B4133="","",INT(A4133))</f>
        <v/>
      </c>
      <c r="D4133">
        <f>IF(B4133="","",HOUR(A4133))</f>
        <v/>
      </c>
      <c r="E4133">
        <f>IF(B4133="","",IF(INPUT!$I$1="","",IF(C4133&lt;(INT(INPUT!$I$1)-INPUT!$I$2),"Off Meds",IF(C4133&lt;=(INT(INPUT!$I$1)+INPUT!$I$2),"Washout","On Meds"))))</f>
        <v/>
      </c>
      <c r="F4133">
        <f>IF(B4133="","",1.509*(LN(B4133)^1.084-5.381))</f>
        <v/>
      </c>
      <c r="G4133">
        <f>IF(F4133="","",IF(F4133&lt;0,10*F4133^2,0))</f>
        <v/>
      </c>
      <c r="H4133">
        <f>IF(F4133="","",IF(F4133&gt;0,10*F4133^2,0))</f>
        <v/>
      </c>
    </row>
    <row r="4134">
      <c r="A4134">
        <f>Input!A4134</f>
        <v/>
      </c>
      <c r="B4134">
        <f>IF(ISNUMBER(Input!B4134),IF(AND(Input!B4134&gt;=20,Input!B4134&lt;=700),Input!B4134,""),"")</f>
        <v/>
      </c>
      <c r="C4134">
        <f>IF(B4134="","",INT(A4134))</f>
        <v/>
      </c>
      <c r="D4134">
        <f>IF(B4134="","",HOUR(A4134))</f>
        <v/>
      </c>
      <c r="E4134">
        <f>IF(B4134="","",IF(INPUT!$I$1="","",IF(C4134&lt;(INT(INPUT!$I$1)-INPUT!$I$2),"Off Meds",IF(C4134&lt;=(INT(INPUT!$I$1)+INPUT!$I$2),"Washout","On Meds"))))</f>
        <v/>
      </c>
      <c r="F4134">
        <f>IF(B4134="","",1.509*(LN(B4134)^1.084-5.381))</f>
        <v/>
      </c>
      <c r="G4134">
        <f>IF(F4134="","",IF(F4134&lt;0,10*F4134^2,0))</f>
        <v/>
      </c>
      <c r="H4134">
        <f>IF(F4134="","",IF(F4134&gt;0,10*F4134^2,0))</f>
        <v/>
      </c>
    </row>
    <row r="4135">
      <c r="A4135">
        <f>Input!A4135</f>
        <v/>
      </c>
      <c r="B4135">
        <f>IF(ISNUMBER(Input!B4135),IF(AND(Input!B4135&gt;=20,Input!B4135&lt;=700),Input!B4135,""),"")</f>
        <v/>
      </c>
      <c r="C4135">
        <f>IF(B4135="","",INT(A4135))</f>
        <v/>
      </c>
      <c r="D4135">
        <f>IF(B4135="","",HOUR(A4135))</f>
        <v/>
      </c>
      <c r="E4135">
        <f>IF(B4135="","",IF(INPUT!$I$1="","",IF(C4135&lt;(INT(INPUT!$I$1)-INPUT!$I$2),"Off Meds",IF(C4135&lt;=(INT(INPUT!$I$1)+INPUT!$I$2),"Washout","On Meds"))))</f>
        <v/>
      </c>
      <c r="F4135">
        <f>IF(B4135="","",1.509*(LN(B4135)^1.084-5.381))</f>
        <v/>
      </c>
      <c r="G4135">
        <f>IF(F4135="","",IF(F4135&lt;0,10*F4135^2,0))</f>
        <v/>
      </c>
      <c r="H4135">
        <f>IF(F4135="","",IF(F4135&gt;0,10*F4135^2,0))</f>
        <v/>
      </c>
    </row>
    <row r="4136">
      <c r="A4136">
        <f>Input!A4136</f>
        <v/>
      </c>
      <c r="B4136">
        <f>IF(ISNUMBER(Input!B4136),IF(AND(Input!B4136&gt;=20,Input!B4136&lt;=700),Input!B4136,""),"")</f>
        <v/>
      </c>
      <c r="C4136">
        <f>IF(B4136="","",INT(A4136))</f>
        <v/>
      </c>
      <c r="D4136">
        <f>IF(B4136="","",HOUR(A4136))</f>
        <v/>
      </c>
      <c r="E4136">
        <f>IF(B4136="","",IF(INPUT!$I$1="","",IF(C4136&lt;(INT(INPUT!$I$1)-INPUT!$I$2),"Off Meds",IF(C4136&lt;=(INT(INPUT!$I$1)+INPUT!$I$2),"Washout","On Meds"))))</f>
        <v/>
      </c>
      <c r="F4136">
        <f>IF(B4136="","",1.509*(LN(B4136)^1.084-5.381))</f>
        <v/>
      </c>
      <c r="G4136">
        <f>IF(F4136="","",IF(F4136&lt;0,10*F4136^2,0))</f>
        <v/>
      </c>
      <c r="H4136">
        <f>IF(F4136="","",IF(F4136&gt;0,10*F4136^2,0))</f>
        <v/>
      </c>
    </row>
    <row r="4137">
      <c r="A4137">
        <f>Input!A4137</f>
        <v/>
      </c>
      <c r="B4137">
        <f>IF(ISNUMBER(Input!B4137),IF(AND(Input!B4137&gt;=20,Input!B4137&lt;=700),Input!B4137,""),"")</f>
        <v/>
      </c>
      <c r="C4137">
        <f>IF(B4137="","",INT(A4137))</f>
        <v/>
      </c>
      <c r="D4137">
        <f>IF(B4137="","",HOUR(A4137))</f>
        <v/>
      </c>
      <c r="E4137">
        <f>IF(B4137="","",IF(INPUT!$I$1="","",IF(C4137&lt;(INT(INPUT!$I$1)-INPUT!$I$2),"Off Meds",IF(C4137&lt;=(INT(INPUT!$I$1)+INPUT!$I$2),"Washout","On Meds"))))</f>
        <v/>
      </c>
      <c r="F4137">
        <f>IF(B4137="","",1.509*(LN(B4137)^1.084-5.381))</f>
        <v/>
      </c>
      <c r="G4137">
        <f>IF(F4137="","",IF(F4137&lt;0,10*F4137^2,0))</f>
        <v/>
      </c>
      <c r="H4137">
        <f>IF(F4137="","",IF(F4137&gt;0,10*F4137^2,0))</f>
        <v/>
      </c>
    </row>
    <row r="4138">
      <c r="A4138">
        <f>Input!A4138</f>
        <v/>
      </c>
      <c r="B4138">
        <f>IF(ISNUMBER(Input!B4138),IF(AND(Input!B4138&gt;=20,Input!B4138&lt;=700),Input!B4138,""),"")</f>
        <v/>
      </c>
      <c r="C4138">
        <f>IF(B4138="","",INT(A4138))</f>
        <v/>
      </c>
      <c r="D4138">
        <f>IF(B4138="","",HOUR(A4138))</f>
        <v/>
      </c>
      <c r="E4138">
        <f>IF(B4138="","",IF(INPUT!$I$1="","",IF(C4138&lt;(INT(INPUT!$I$1)-INPUT!$I$2),"Off Meds",IF(C4138&lt;=(INT(INPUT!$I$1)+INPUT!$I$2),"Washout","On Meds"))))</f>
        <v/>
      </c>
      <c r="F4138">
        <f>IF(B4138="","",1.509*(LN(B4138)^1.084-5.381))</f>
        <v/>
      </c>
      <c r="G4138">
        <f>IF(F4138="","",IF(F4138&lt;0,10*F4138^2,0))</f>
        <v/>
      </c>
      <c r="H4138">
        <f>IF(F4138="","",IF(F4138&gt;0,10*F4138^2,0))</f>
        <v/>
      </c>
    </row>
    <row r="4139">
      <c r="A4139">
        <f>Input!A4139</f>
        <v/>
      </c>
      <c r="B4139">
        <f>IF(ISNUMBER(Input!B4139),IF(AND(Input!B4139&gt;=20,Input!B4139&lt;=700),Input!B4139,""),"")</f>
        <v/>
      </c>
      <c r="C4139">
        <f>IF(B4139="","",INT(A4139))</f>
        <v/>
      </c>
      <c r="D4139">
        <f>IF(B4139="","",HOUR(A4139))</f>
        <v/>
      </c>
      <c r="E4139">
        <f>IF(B4139="","",IF(INPUT!$I$1="","",IF(C4139&lt;(INT(INPUT!$I$1)-INPUT!$I$2),"Off Meds",IF(C4139&lt;=(INT(INPUT!$I$1)+INPUT!$I$2),"Washout","On Meds"))))</f>
        <v/>
      </c>
      <c r="F4139">
        <f>IF(B4139="","",1.509*(LN(B4139)^1.084-5.381))</f>
        <v/>
      </c>
      <c r="G4139">
        <f>IF(F4139="","",IF(F4139&lt;0,10*F4139^2,0))</f>
        <v/>
      </c>
      <c r="H4139">
        <f>IF(F4139="","",IF(F4139&gt;0,10*F4139^2,0))</f>
        <v/>
      </c>
    </row>
    <row r="4140">
      <c r="A4140">
        <f>Input!A4140</f>
        <v/>
      </c>
      <c r="B4140">
        <f>IF(ISNUMBER(Input!B4140),IF(AND(Input!B4140&gt;=20,Input!B4140&lt;=700),Input!B4140,""),"")</f>
        <v/>
      </c>
      <c r="C4140">
        <f>IF(B4140="","",INT(A4140))</f>
        <v/>
      </c>
      <c r="D4140">
        <f>IF(B4140="","",HOUR(A4140))</f>
        <v/>
      </c>
      <c r="E4140">
        <f>IF(B4140="","",IF(INPUT!$I$1="","",IF(C4140&lt;(INT(INPUT!$I$1)-INPUT!$I$2),"Off Meds",IF(C4140&lt;=(INT(INPUT!$I$1)+INPUT!$I$2),"Washout","On Meds"))))</f>
        <v/>
      </c>
      <c r="F4140">
        <f>IF(B4140="","",1.509*(LN(B4140)^1.084-5.381))</f>
        <v/>
      </c>
      <c r="G4140">
        <f>IF(F4140="","",IF(F4140&lt;0,10*F4140^2,0))</f>
        <v/>
      </c>
      <c r="H4140">
        <f>IF(F4140="","",IF(F4140&gt;0,10*F4140^2,0))</f>
        <v/>
      </c>
    </row>
    <row r="4141">
      <c r="A4141">
        <f>Input!A4141</f>
        <v/>
      </c>
      <c r="B4141">
        <f>IF(ISNUMBER(Input!B4141),IF(AND(Input!B4141&gt;=20,Input!B4141&lt;=700),Input!B4141,""),"")</f>
        <v/>
      </c>
      <c r="C4141">
        <f>IF(B4141="","",INT(A4141))</f>
        <v/>
      </c>
      <c r="D4141">
        <f>IF(B4141="","",HOUR(A4141))</f>
        <v/>
      </c>
      <c r="E4141">
        <f>IF(B4141="","",IF(INPUT!$I$1="","",IF(C4141&lt;(INT(INPUT!$I$1)-INPUT!$I$2),"Off Meds",IF(C4141&lt;=(INT(INPUT!$I$1)+INPUT!$I$2),"Washout","On Meds"))))</f>
        <v/>
      </c>
      <c r="F4141">
        <f>IF(B4141="","",1.509*(LN(B4141)^1.084-5.381))</f>
        <v/>
      </c>
      <c r="G4141">
        <f>IF(F4141="","",IF(F4141&lt;0,10*F4141^2,0))</f>
        <v/>
      </c>
      <c r="H4141">
        <f>IF(F4141="","",IF(F4141&gt;0,10*F4141^2,0))</f>
        <v/>
      </c>
    </row>
    <row r="4142">
      <c r="A4142">
        <f>Input!A4142</f>
        <v/>
      </c>
      <c r="B4142">
        <f>IF(ISNUMBER(Input!B4142),IF(AND(Input!B4142&gt;=20,Input!B4142&lt;=700),Input!B4142,""),"")</f>
        <v/>
      </c>
      <c r="C4142">
        <f>IF(B4142="","",INT(A4142))</f>
        <v/>
      </c>
      <c r="D4142">
        <f>IF(B4142="","",HOUR(A4142))</f>
        <v/>
      </c>
      <c r="E4142">
        <f>IF(B4142="","",IF(INPUT!$I$1="","",IF(C4142&lt;(INT(INPUT!$I$1)-INPUT!$I$2),"Off Meds",IF(C4142&lt;=(INT(INPUT!$I$1)+INPUT!$I$2),"Washout","On Meds"))))</f>
        <v/>
      </c>
      <c r="F4142">
        <f>IF(B4142="","",1.509*(LN(B4142)^1.084-5.381))</f>
        <v/>
      </c>
      <c r="G4142">
        <f>IF(F4142="","",IF(F4142&lt;0,10*F4142^2,0))</f>
        <v/>
      </c>
      <c r="H4142">
        <f>IF(F4142="","",IF(F4142&gt;0,10*F4142^2,0))</f>
        <v/>
      </c>
    </row>
    <row r="4143">
      <c r="A4143">
        <f>Input!A4143</f>
        <v/>
      </c>
      <c r="B4143">
        <f>IF(ISNUMBER(Input!B4143),IF(AND(Input!B4143&gt;=20,Input!B4143&lt;=700),Input!B4143,""),"")</f>
        <v/>
      </c>
      <c r="C4143">
        <f>IF(B4143="","",INT(A4143))</f>
        <v/>
      </c>
      <c r="D4143">
        <f>IF(B4143="","",HOUR(A4143))</f>
        <v/>
      </c>
      <c r="E4143">
        <f>IF(B4143="","",IF(INPUT!$I$1="","",IF(C4143&lt;(INT(INPUT!$I$1)-INPUT!$I$2),"Off Meds",IF(C4143&lt;=(INT(INPUT!$I$1)+INPUT!$I$2),"Washout","On Meds"))))</f>
        <v/>
      </c>
      <c r="F4143">
        <f>IF(B4143="","",1.509*(LN(B4143)^1.084-5.381))</f>
        <v/>
      </c>
      <c r="G4143">
        <f>IF(F4143="","",IF(F4143&lt;0,10*F4143^2,0))</f>
        <v/>
      </c>
      <c r="H4143">
        <f>IF(F4143="","",IF(F4143&gt;0,10*F4143^2,0))</f>
        <v/>
      </c>
    </row>
    <row r="4144">
      <c r="A4144">
        <f>Input!A4144</f>
        <v/>
      </c>
      <c r="B4144">
        <f>IF(ISNUMBER(Input!B4144),IF(AND(Input!B4144&gt;=20,Input!B4144&lt;=700),Input!B4144,""),"")</f>
        <v/>
      </c>
      <c r="C4144">
        <f>IF(B4144="","",INT(A4144))</f>
        <v/>
      </c>
      <c r="D4144">
        <f>IF(B4144="","",HOUR(A4144))</f>
        <v/>
      </c>
      <c r="E4144">
        <f>IF(B4144="","",IF(INPUT!$I$1="","",IF(C4144&lt;(INT(INPUT!$I$1)-INPUT!$I$2),"Off Meds",IF(C4144&lt;=(INT(INPUT!$I$1)+INPUT!$I$2),"Washout","On Meds"))))</f>
        <v/>
      </c>
      <c r="F4144">
        <f>IF(B4144="","",1.509*(LN(B4144)^1.084-5.381))</f>
        <v/>
      </c>
      <c r="G4144">
        <f>IF(F4144="","",IF(F4144&lt;0,10*F4144^2,0))</f>
        <v/>
      </c>
      <c r="H4144">
        <f>IF(F4144="","",IF(F4144&gt;0,10*F4144^2,0))</f>
        <v/>
      </c>
    </row>
    <row r="4145">
      <c r="A4145">
        <f>Input!A4145</f>
        <v/>
      </c>
      <c r="B4145">
        <f>IF(ISNUMBER(Input!B4145),IF(AND(Input!B4145&gt;=20,Input!B4145&lt;=700),Input!B4145,""),"")</f>
        <v/>
      </c>
      <c r="C4145">
        <f>IF(B4145="","",INT(A4145))</f>
        <v/>
      </c>
      <c r="D4145">
        <f>IF(B4145="","",HOUR(A4145))</f>
        <v/>
      </c>
      <c r="E4145">
        <f>IF(B4145="","",IF(INPUT!$I$1="","",IF(C4145&lt;(INT(INPUT!$I$1)-INPUT!$I$2),"Off Meds",IF(C4145&lt;=(INT(INPUT!$I$1)+INPUT!$I$2),"Washout","On Meds"))))</f>
        <v/>
      </c>
      <c r="F4145">
        <f>IF(B4145="","",1.509*(LN(B4145)^1.084-5.381))</f>
        <v/>
      </c>
      <c r="G4145">
        <f>IF(F4145="","",IF(F4145&lt;0,10*F4145^2,0))</f>
        <v/>
      </c>
      <c r="H4145">
        <f>IF(F4145="","",IF(F4145&gt;0,10*F4145^2,0))</f>
        <v/>
      </c>
    </row>
    <row r="4146">
      <c r="A4146">
        <f>Input!A4146</f>
        <v/>
      </c>
      <c r="B4146">
        <f>IF(ISNUMBER(Input!B4146),IF(AND(Input!B4146&gt;=20,Input!B4146&lt;=700),Input!B4146,""),"")</f>
        <v/>
      </c>
      <c r="C4146">
        <f>IF(B4146="","",INT(A4146))</f>
        <v/>
      </c>
      <c r="D4146">
        <f>IF(B4146="","",HOUR(A4146))</f>
        <v/>
      </c>
      <c r="E4146">
        <f>IF(B4146="","",IF(INPUT!$I$1="","",IF(C4146&lt;(INT(INPUT!$I$1)-INPUT!$I$2),"Off Meds",IF(C4146&lt;=(INT(INPUT!$I$1)+INPUT!$I$2),"Washout","On Meds"))))</f>
        <v/>
      </c>
      <c r="F4146">
        <f>IF(B4146="","",1.509*(LN(B4146)^1.084-5.381))</f>
        <v/>
      </c>
      <c r="G4146">
        <f>IF(F4146="","",IF(F4146&lt;0,10*F4146^2,0))</f>
        <v/>
      </c>
      <c r="H4146">
        <f>IF(F4146="","",IF(F4146&gt;0,10*F4146^2,0))</f>
        <v/>
      </c>
    </row>
    <row r="4147">
      <c r="A4147">
        <f>Input!A4147</f>
        <v/>
      </c>
      <c r="B4147">
        <f>IF(ISNUMBER(Input!B4147),IF(AND(Input!B4147&gt;=20,Input!B4147&lt;=700),Input!B4147,""),"")</f>
        <v/>
      </c>
      <c r="C4147">
        <f>IF(B4147="","",INT(A4147))</f>
        <v/>
      </c>
      <c r="D4147">
        <f>IF(B4147="","",HOUR(A4147))</f>
        <v/>
      </c>
      <c r="E4147">
        <f>IF(B4147="","",IF(INPUT!$I$1="","",IF(C4147&lt;(INT(INPUT!$I$1)-INPUT!$I$2),"Off Meds",IF(C4147&lt;=(INT(INPUT!$I$1)+INPUT!$I$2),"Washout","On Meds"))))</f>
        <v/>
      </c>
      <c r="F4147">
        <f>IF(B4147="","",1.509*(LN(B4147)^1.084-5.381))</f>
        <v/>
      </c>
      <c r="G4147">
        <f>IF(F4147="","",IF(F4147&lt;0,10*F4147^2,0))</f>
        <v/>
      </c>
      <c r="H4147">
        <f>IF(F4147="","",IF(F4147&gt;0,10*F4147^2,0))</f>
        <v/>
      </c>
    </row>
    <row r="4148">
      <c r="A4148">
        <f>Input!A4148</f>
        <v/>
      </c>
      <c r="B4148">
        <f>IF(ISNUMBER(Input!B4148),IF(AND(Input!B4148&gt;=20,Input!B4148&lt;=700),Input!B4148,""),"")</f>
        <v/>
      </c>
      <c r="C4148">
        <f>IF(B4148="","",INT(A4148))</f>
        <v/>
      </c>
      <c r="D4148">
        <f>IF(B4148="","",HOUR(A4148))</f>
        <v/>
      </c>
      <c r="E4148">
        <f>IF(B4148="","",IF(INPUT!$I$1="","",IF(C4148&lt;(INT(INPUT!$I$1)-INPUT!$I$2),"Off Meds",IF(C4148&lt;=(INT(INPUT!$I$1)+INPUT!$I$2),"Washout","On Meds"))))</f>
        <v/>
      </c>
      <c r="F4148">
        <f>IF(B4148="","",1.509*(LN(B4148)^1.084-5.381))</f>
        <v/>
      </c>
      <c r="G4148">
        <f>IF(F4148="","",IF(F4148&lt;0,10*F4148^2,0))</f>
        <v/>
      </c>
      <c r="H4148">
        <f>IF(F4148="","",IF(F4148&gt;0,10*F4148^2,0))</f>
        <v/>
      </c>
    </row>
    <row r="4149">
      <c r="A4149">
        <f>Input!A4149</f>
        <v/>
      </c>
      <c r="B4149">
        <f>IF(ISNUMBER(Input!B4149),IF(AND(Input!B4149&gt;=20,Input!B4149&lt;=700),Input!B4149,""),"")</f>
        <v/>
      </c>
      <c r="C4149">
        <f>IF(B4149="","",INT(A4149))</f>
        <v/>
      </c>
      <c r="D4149">
        <f>IF(B4149="","",HOUR(A4149))</f>
        <v/>
      </c>
      <c r="E4149">
        <f>IF(B4149="","",IF(INPUT!$I$1="","",IF(C4149&lt;(INT(INPUT!$I$1)-INPUT!$I$2),"Off Meds",IF(C4149&lt;=(INT(INPUT!$I$1)+INPUT!$I$2),"Washout","On Meds"))))</f>
        <v/>
      </c>
      <c r="F4149">
        <f>IF(B4149="","",1.509*(LN(B4149)^1.084-5.381))</f>
        <v/>
      </c>
      <c r="G4149">
        <f>IF(F4149="","",IF(F4149&lt;0,10*F4149^2,0))</f>
        <v/>
      </c>
      <c r="H4149">
        <f>IF(F4149="","",IF(F4149&gt;0,10*F4149^2,0))</f>
        <v/>
      </c>
    </row>
    <row r="4150">
      <c r="A4150">
        <f>Input!A4150</f>
        <v/>
      </c>
      <c r="B4150">
        <f>IF(ISNUMBER(Input!B4150),IF(AND(Input!B4150&gt;=20,Input!B4150&lt;=700),Input!B4150,""),"")</f>
        <v/>
      </c>
      <c r="C4150">
        <f>IF(B4150="","",INT(A4150))</f>
        <v/>
      </c>
      <c r="D4150">
        <f>IF(B4150="","",HOUR(A4150))</f>
        <v/>
      </c>
      <c r="E4150">
        <f>IF(B4150="","",IF(INPUT!$I$1="","",IF(C4150&lt;(INT(INPUT!$I$1)-INPUT!$I$2),"Off Meds",IF(C4150&lt;=(INT(INPUT!$I$1)+INPUT!$I$2),"Washout","On Meds"))))</f>
        <v/>
      </c>
      <c r="F4150">
        <f>IF(B4150="","",1.509*(LN(B4150)^1.084-5.381))</f>
        <v/>
      </c>
      <c r="G4150">
        <f>IF(F4150="","",IF(F4150&lt;0,10*F4150^2,0))</f>
        <v/>
      </c>
      <c r="H4150">
        <f>IF(F4150="","",IF(F4150&gt;0,10*F4150^2,0))</f>
        <v/>
      </c>
    </row>
    <row r="4151">
      <c r="A4151">
        <f>Input!A4151</f>
        <v/>
      </c>
      <c r="B4151">
        <f>IF(ISNUMBER(Input!B4151),IF(AND(Input!B4151&gt;=20,Input!B4151&lt;=700),Input!B4151,""),"")</f>
        <v/>
      </c>
      <c r="C4151">
        <f>IF(B4151="","",INT(A4151))</f>
        <v/>
      </c>
      <c r="D4151">
        <f>IF(B4151="","",HOUR(A4151))</f>
        <v/>
      </c>
      <c r="E4151">
        <f>IF(B4151="","",IF(INPUT!$I$1="","",IF(C4151&lt;(INT(INPUT!$I$1)-INPUT!$I$2),"Off Meds",IF(C4151&lt;=(INT(INPUT!$I$1)+INPUT!$I$2),"Washout","On Meds"))))</f>
        <v/>
      </c>
      <c r="F4151">
        <f>IF(B4151="","",1.509*(LN(B4151)^1.084-5.381))</f>
        <v/>
      </c>
      <c r="G4151">
        <f>IF(F4151="","",IF(F4151&lt;0,10*F4151^2,0))</f>
        <v/>
      </c>
      <c r="H4151">
        <f>IF(F4151="","",IF(F4151&gt;0,10*F4151^2,0))</f>
        <v/>
      </c>
    </row>
    <row r="4152">
      <c r="A4152">
        <f>Input!A4152</f>
        <v/>
      </c>
      <c r="B4152">
        <f>IF(ISNUMBER(Input!B4152),IF(AND(Input!B4152&gt;=20,Input!B4152&lt;=700),Input!B4152,""),"")</f>
        <v/>
      </c>
      <c r="C4152">
        <f>IF(B4152="","",INT(A4152))</f>
        <v/>
      </c>
      <c r="D4152">
        <f>IF(B4152="","",HOUR(A4152))</f>
        <v/>
      </c>
      <c r="E4152">
        <f>IF(B4152="","",IF(INPUT!$I$1="","",IF(C4152&lt;(INT(INPUT!$I$1)-INPUT!$I$2),"Off Meds",IF(C4152&lt;=(INT(INPUT!$I$1)+INPUT!$I$2),"Washout","On Meds"))))</f>
        <v/>
      </c>
      <c r="F4152">
        <f>IF(B4152="","",1.509*(LN(B4152)^1.084-5.381))</f>
        <v/>
      </c>
      <c r="G4152">
        <f>IF(F4152="","",IF(F4152&lt;0,10*F4152^2,0))</f>
        <v/>
      </c>
      <c r="H4152">
        <f>IF(F4152="","",IF(F4152&gt;0,10*F4152^2,0))</f>
        <v/>
      </c>
    </row>
    <row r="4153">
      <c r="A4153">
        <f>Input!A4153</f>
        <v/>
      </c>
      <c r="B4153">
        <f>IF(ISNUMBER(Input!B4153),IF(AND(Input!B4153&gt;=20,Input!B4153&lt;=700),Input!B4153,""),"")</f>
        <v/>
      </c>
      <c r="C4153">
        <f>IF(B4153="","",INT(A4153))</f>
        <v/>
      </c>
      <c r="D4153">
        <f>IF(B4153="","",HOUR(A4153))</f>
        <v/>
      </c>
      <c r="E4153">
        <f>IF(B4153="","",IF(INPUT!$I$1="","",IF(C4153&lt;(INT(INPUT!$I$1)-INPUT!$I$2),"Off Meds",IF(C4153&lt;=(INT(INPUT!$I$1)+INPUT!$I$2),"Washout","On Meds"))))</f>
        <v/>
      </c>
      <c r="F4153">
        <f>IF(B4153="","",1.509*(LN(B4153)^1.084-5.381))</f>
        <v/>
      </c>
      <c r="G4153">
        <f>IF(F4153="","",IF(F4153&lt;0,10*F4153^2,0))</f>
        <v/>
      </c>
      <c r="H4153">
        <f>IF(F4153="","",IF(F4153&gt;0,10*F4153^2,0))</f>
        <v/>
      </c>
    </row>
    <row r="4154">
      <c r="A4154">
        <f>Input!A4154</f>
        <v/>
      </c>
      <c r="B4154">
        <f>IF(ISNUMBER(Input!B4154),IF(AND(Input!B4154&gt;=20,Input!B4154&lt;=700),Input!B4154,""),"")</f>
        <v/>
      </c>
      <c r="C4154">
        <f>IF(B4154="","",INT(A4154))</f>
        <v/>
      </c>
      <c r="D4154">
        <f>IF(B4154="","",HOUR(A4154))</f>
        <v/>
      </c>
      <c r="E4154">
        <f>IF(B4154="","",IF(INPUT!$I$1="","",IF(C4154&lt;(INT(INPUT!$I$1)-INPUT!$I$2),"Off Meds",IF(C4154&lt;=(INT(INPUT!$I$1)+INPUT!$I$2),"Washout","On Meds"))))</f>
        <v/>
      </c>
      <c r="F4154">
        <f>IF(B4154="","",1.509*(LN(B4154)^1.084-5.381))</f>
        <v/>
      </c>
      <c r="G4154">
        <f>IF(F4154="","",IF(F4154&lt;0,10*F4154^2,0))</f>
        <v/>
      </c>
      <c r="H4154">
        <f>IF(F4154="","",IF(F4154&gt;0,10*F4154^2,0))</f>
        <v/>
      </c>
    </row>
    <row r="4155">
      <c r="A4155">
        <f>Input!A4155</f>
        <v/>
      </c>
      <c r="B4155">
        <f>IF(ISNUMBER(Input!B4155),IF(AND(Input!B4155&gt;=20,Input!B4155&lt;=700),Input!B4155,""),"")</f>
        <v/>
      </c>
      <c r="C4155">
        <f>IF(B4155="","",INT(A4155))</f>
        <v/>
      </c>
      <c r="D4155">
        <f>IF(B4155="","",HOUR(A4155))</f>
        <v/>
      </c>
      <c r="E4155">
        <f>IF(B4155="","",IF(INPUT!$I$1="","",IF(C4155&lt;(INT(INPUT!$I$1)-INPUT!$I$2),"Off Meds",IF(C4155&lt;=(INT(INPUT!$I$1)+INPUT!$I$2),"Washout","On Meds"))))</f>
        <v/>
      </c>
      <c r="F4155">
        <f>IF(B4155="","",1.509*(LN(B4155)^1.084-5.381))</f>
        <v/>
      </c>
      <c r="G4155">
        <f>IF(F4155="","",IF(F4155&lt;0,10*F4155^2,0))</f>
        <v/>
      </c>
      <c r="H4155">
        <f>IF(F4155="","",IF(F4155&gt;0,10*F4155^2,0))</f>
        <v/>
      </c>
    </row>
    <row r="4156">
      <c r="A4156">
        <f>Input!A4156</f>
        <v/>
      </c>
      <c r="B4156">
        <f>IF(ISNUMBER(Input!B4156),IF(AND(Input!B4156&gt;=20,Input!B4156&lt;=700),Input!B4156,""),"")</f>
        <v/>
      </c>
      <c r="C4156">
        <f>IF(B4156="","",INT(A4156))</f>
        <v/>
      </c>
      <c r="D4156">
        <f>IF(B4156="","",HOUR(A4156))</f>
        <v/>
      </c>
      <c r="E4156">
        <f>IF(B4156="","",IF(INPUT!$I$1="","",IF(C4156&lt;(INT(INPUT!$I$1)-INPUT!$I$2),"Off Meds",IF(C4156&lt;=(INT(INPUT!$I$1)+INPUT!$I$2),"Washout","On Meds"))))</f>
        <v/>
      </c>
      <c r="F4156">
        <f>IF(B4156="","",1.509*(LN(B4156)^1.084-5.381))</f>
        <v/>
      </c>
      <c r="G4156">
        <f>IF(F4156="","",IF(F4156&lt;0,10*F4156^2,0))</f>
        <v/>
      </c>
      <c r="H4156">
        <f>IF(F4156="","",IF(F4156&gt;0,10*F4156^2,0))</f>
        <v/>
      </c>
    </row>
    <row r="4157">
      <c r="A4157">
        <f>Input!A4157</f>
        <v/>
      </c>
      <c r="B4157">
        <f>IF(ISNUMBER(Input!B4157),IF(AND(Input!B4157&gt;=20,Input!B4157&lt;=700),Input!B4157,""),"")</f>
        <v/>
      </c>
      <c r="C4157">
        <f>IF(B4157="","",INT(A4157))</f>
        <v/>
      </c>
      <c r="D4157">
        <f>IF(B4157="","",HOUR(A4157))</f>
        <v/>
      </c>
      <c r="E4157">
        <f>IF(B4157="","",IF(INPUT!$I$1="","",IF(C4157&lt;(INT(INPUT!$I$1)-INPUT!$I$2),"Off Meds",IF(C4157&lt;=(INT(INPUT!$I$1)+INPUT!$I$2),"Washout","On Meds"))))</f>
        <v/>
      </c>
      <c r="F4157">
        <f>IF(B4157="","",1.509*(LN(B4157)^1.084-5.381))</f>
        <v/>
      </c>
      <c r="G4157">
        <f>IF(F4157="","",IF(F4157&lt;0,10*F4157^2,0))</f>
        <v/>
      </c>
      <c r="H4157">
        <f>IF(F4157="","",IF(F4157&gt;0,10*F4157^2,0))</f>
        <v/>
      </c>
    </row>
    <row r="4158">
      <c r="A4158">
        <f>Input!A4158</f>
        <v/>
      </c>
      <c r="B4158">
        <f>IF(ISNUMBER(Input!B4158),IF(AND(Input!B4158&gt;=20,Input!B4158&lt;=700),Input!B4158,""),"")</f>
        <v/>
      </c>
      <c r="C4158">
        <f>IF(B4158="","",INT(A4158))</f>
        <v/>
      </c>
      <c r="D4158">
        <f>IF(B4158="","",HOUR(A4158))</f>
        <v/>
      </c>
      <c r="E4158">
        <f>IF(B4158="","",IF(INPUT!$I$1="","",IF(C4158&lt;(INT(INPUT!$I$1)-INPUT!$I$2),"Off Meds",IF(C4158&lt;=(INT(INPUT!$I$1)+INPUT!$I$2),"Washout","On Meds"))))</f>
        <v/>
      </c>
      <c r="F4158">
        <f>IF(B4158="","",1.509*(LN(B4158)^1.084-5.381))</f>
        <v/>
      </c>
      <c r="G4158">
        <f>IF(F4158="","",IF(F4158&lt;0,10*F4158^2,0))</f>
        <v/>
      </c>
      <c r="H4158">
        <f>IF(F4158="","",IF(F4158&gt;0,10*F4158^2,0))</f>
        <v/>
      </c>
    </row>
    <row r="4159">
      <c r="A4159">
        <f>Input!A4159</f>
        <v/>
      </c>
      <c r="B4159">
        <f>IF(ISNUMBER(Input!B4159),IF(AND(Input!B4159&gt;=20,Input!B4159&lt;=700),Input!B4159,""),"")</f>
        <v/>
      </c>
      <c r="C4159">
        <f>IF(B4159="","",INT(A4159))</f>
        <v/>
      </c>
      <c r="D4159">
        <f>IF(B4159="","",HOUR(A4159))</f>
        <v/>
      </c>
      <c r="E4159">
        <f>IF(B4159="","",IF(INPUT!$I$1="","",IF(C4159&lt;(INT(INPUT!$I$1)-INPUT!$I$2),"Off Meds",IF(C4159&lt;=(INT(INPUT!$I$1)+INPUT!$I$2),"Washout","On Meds"))))</f>
        <v/>
      </c>
      <c r="F4159">
        <f>IF(B4159="","",1.509*(LN(B4159)^1.084-5.381))</f>
        <v/>
      </c>
      <c r="G4159">
        <f>IF(F4159="","",IF(F4159&lt;0,10*F4159^2,0))</f>
        <v/>
      </c>
      <c r="H4159">
        <f>IF(F4159="","",IF(F4159&gt;0,10*F4159^2,0))</f>
        <v/>
      </c>
    </row>
    <row r="4160">
      <c r="A4160">
        <f>Input!A4160</f>
        <v/>
      </c>
      <c r="B4160">
        <f>IF(ISNUMBER(Input!B4160),IF(AND(Input!B4160&gt;=20,Input!B4160&lt;=700),Input!B4160,""),"")</f>
        <v/>
      </c>
      <c r="C4160">
        <f>IF(B4160="","",INT(A4160))</f>
        <v/>
      </c>
      <c r="D4160">
        <f>IF(B4160="","",HOUR(A4160))</f>
        <v/>
      </c>
      <c r="E4160">
        <f>IF(B4160="","",IF(INPUT!$I$1="","",IF(C4160&lt;(INT(INPUT!$I$1)-INPUT!$I$2),"Off Meds",IF(C4160&lt;=(INT(INPUT!$I$1)+INPUT!$I$2),"Washout","On Meds"))))</f>
        <v/>
      </c>
      <c r="F4160">
        <f>IF(B4160="","",1.509*(LN(B4160)^1.084-5.381))</f>
        <v/>
      </c>
      <c r="G4160">
        <f>IF(F4160="","",IF(F4160&lt;0,10*F4160^2,0))</f>
        <v/>
      </c>
      <c r="H4160">
        <f>IF(F4160="","",IF(F4160&gt;0,10*F4160^2,0))</f>
        <v/>
      </c>
    </row>
    <row r="4161">
      <c r="A4161">
        <f>Input!A4161</f>
        <v/>
      </c>
      <c r="B4161">
        <f>IF(ISNUMBER(Input!B4161),IF(AND(Input!B4161&gt;=20,Input!B4161&lt;=700),Input!B4161,""),"")</f>
        <v/>
      </c>
      <c r="C4161">
        <f>IF(B4161="","",INT(A4161))</f>
        <v/>
      </c>
      <c r="D4161">
        <f>IF(B4161="","",HOUR(A4161))</f>
        <v/>
      </c>
      <c r="E4161">
        <f>IF(B4161="","",IF(INPUT!$I$1="","",IF(C4161&lt;(INT(INPUT!$I$1)-INPUT!$I$2),"Off Meds",IF(C4161&lt;=(INT(INPUT!$I$1)+INPUT!$I$2),"Washout","On Meds"))))</f>
        <v/>
      </c>
      <c r="F4161">
        <f>IF(B4161="","",1.509*(LN(B4161)^1.084-5.381))</f>
        <v/>
      </c>
      <c r="G4161">
        <f>IF(F4161="","",IF(F4161&lt;0,10*F4161^2,0))</f>
        <v/>
      </c>
      <c r="H4161">
        <f>IF(F4161="","",IF(F4161&gt;0,10*F4161^2,0))</f>
        <v/>
      </c>
    </row>
    <row r="4162">
      <c r="A4162">
        <f>Input!A4162</f>
        <v/>
      </c>
      <c r="B4162">
        <f>IF(ISNUMBER(Input!B4162),IF(AND(Input!B4162&gt;=20,Input!B4162&lt;=700),Input!B4162,""),"")</f>
        <v/>
      </c>
      <c r="C4162">
        <f>IF(B4162="","",INT(A4162))</f>
        <v/>
      </c>
      <c r="D4162">
        <f>IF(B4162="","",HOUR(A4162))</f>
        <v/>
      </c>
      <c r="E4162">
        <f>IF(B4162="","",IF(INPUT!$I$1="","",IF(C4162&lt;(INT(INPUT!$I$1)-INPUT!$I$2),"Off Meds",IF(C4162&lt;=(INT(INPUT!$I$1)+INPUT!$I$2),"Washout","On Meds"))))</f>
        <v/>
      </c>
      <c r="F4162">
        <f>IF(B4162="","",1.509*(LN(B4162)^1.084-5.381))</f>
        <v/>
      </c>
      <c r="G4162">
        <f>IF(F4162="","",IF(F4162&lt;0,10*F4162^2,0))</f>
        <v/>
      </c>
      <c r="H4162">
        <f>IF(F4162="","",IF(F4162&gt;0,10*F4162^2,0))</f>
        <v/>
      </c>
    </row>
    <row r="4163">
      <c r="A4163">
        <f>Input!A4163</f>
        <v/>
      </c>
      <c r="B4163">
        <f>IF(ISNUMBER(Input!B4163),IF(AND(Input!B4163&gt;=20,Input!B4163&lt;=700),Input!B4163,""),"")</f>
        <v/>
      </c>
      <c r="C4163">
        <f>IF(B4163="","",INT(A4163))</f>
        <v/>
      </c>
      <c r="D4163">
        <f>IF(B4163="","",HOUR(A4163))</f>
        <v/>
      </c>
      <c r="E4163">
        <f>IF(B4163="","",IF(INPUT!$I$1="","",IF(C4163&lt;(INT(INPUT!$I$1)-INPUT!$I$2),"Off Meds",IF(C4163&lt;=(INT(INPUT!$I$1)+INPUT!$I$2),"Washout","On Meds"))))</f>
        <v/>
      </c>
      <c r="F4163">
        <f>IF(B4163="","",1.509*(LN(B4163)^1.084-5.381))</f>
        <v/>
      </c>
      <c r="G4163">
        <f>IF(F4163="","",IF(F4163&lt;0,10*F4163^2,0))</f>
        <v/>
      </c>
      <c r="H4163">
        <f>IF(F4163="","",IF(F4163&gt;0,10*F4163^2,0))</f>
        <v/>
      </c>
    </row>
    <row r="4164">
      <c r="A4164">
        <f>Input!A4164</f>
        <v/>
      </c>
      <c r="B4164">
        <f>IF(ISNUMBER(Input!B4164),IF(AND(Input!B4164&gt;=20,Input!B4164&lt;=700),Input!B4164,""),"")</f>
        <v/>
      </c>
      <c r="C4164">
        <f>IF(B4164="","",INT(A4164))</f>
        <v/>
      </c>
      <c r="D4164">
        <f>IF(B4164="","",HOUR(A4164))</f>
        <v/>
      </c>
      <c r="E4164">
        <f>IF(B4164="","",IF(INPUT!$I$1="","",IF(C4164&lt;(INT(INPUT!$I$1)-INPUT!$I$2),"Off Meds",IF(C4164&lt;=(INT(INPUT!$I$1)+INPUT!$I$2),"Washout","On Meds"))))</f>
        <v/>
      </c>
      <c r="F4164">
        <f>IF(B4164="","",1.509*(LN(B4164)^1.084-5.381))</f>
        <v/>
      </c>
      <c r="G4164">
        <f>IF(F4164="","",IF(F4164&lt;0,10*F4164^2,0))</f>
        <v/>
      </c>
      <c r="H4164">
        <f>IF(F4164="","",IF(F4164&gt;0,10*F4164^2,0))</f>
        <v/>
      </c>
    </row>
    <row r="4165">
      <c r="A4165">
        <f>Input!A4165</f>
        <v/>
      </c>
      <c r="B4165">
        <f>IF(ISNUMBER(Input!B4165),IF(AND(Input!B4165&gt;=20,Input!B4165&lt;=700),Input!B4165,""),"")</f>
        <v/>
      </c>
      <c r="C4165">
        <f>IF(B4165="","",INT(A4165))</f>
        <v/>
      </c>
      <c r="D4165">
        <f>IF(B4165="","",HOUR(A4165))</f>
        <v/>
      </c>
      <c r="E4165">
        <f>IF(B4165="","",IF(INPUT!$I$1="","",IF(C4165&lt;(INT(INPUT!$I$1)-INPUT!$I$2),"Off Meds",IF(C4165&lt;=(INT(INPUT!$I$1)+INPUT!$I$2),"Washout","On Meds"))))</f>
        <v/>
      </c>
      <c r="F4165">
        <f>IF(B4165="","",1.509*(LN(B4165)^1.084-5.381))</f>
        <v/>
      </c>
      <c r="G4165">
        <f>IF(F4165="","",IF(F4165&lt;0,10*F4165^2,0))</f>
        <v/>
      </c>
      <c r="H4165">
        <f>IF(F4165="","",IF(F4165&gt;0,10*F4165^2,0))</f>
        <v/>
      </c>
    </row>
    <row r="4166">
      <c r="A4166">
        <f>Input!A4166</f>
        <v/>
      </c>
      <c r="B4166">
        <f>IF(ISNUMBER(Input!B4166),IF(AND(Input!B4166&gt;=20,Input!B4166&lt;=700),Input!B4166,""),"")</f>
        <v/>
      </c>
      <c r="C4166">
        <f>IF(B4166="","",INT(A4166))</f>
        <v/>
      </c>
      <c r="D4166">
        <f>IF(B4166="","",HOUR(A4166))</f>
        <v/>
      </c>
      <c r="E4166">
        <f>IF(B4166="","",IF(INPUT!$I$1="","",IF(C4166&lt;(INT(INPUT!$I$1)-INPUT!$I$2),"Off Meds",IF(C4166&lt;=(INT(INPUT!$I$1)+INPUT!$I$2),"Washout","On Meds"))))</f>
        <v/>
      </c>
      <c r="F4166">
        <f>IF(B4166="","",1.509*(LN(B4166)^1.084-5.381))</f>
        <v/>
      </c>
      <c r="G4166">
        <f>IF(F4166="","",IF(F4166&lt;0,10*F4166^2,0))</f>
        <v/>
      </c>
      <c r="H4166">
        <f>IF(F4166="","",IF(F4166&gt;0,10*F4166^2,0))</f>
        <v/>
      </c>
    </row>
    <row r="4167">
      <c r="A4167">
        <f>Input!A4167</f>
        <v/>
      </c>
      <c r="B4167">
        <f>IF(ISNUMBER(Input!B4167),IF(AND(Input!B4167&gt;=20,Input!B4167&lt;=700),Input!B4167,""),"")</f>
        <v/>
      </c>
      <c r="C4167">
        <f>IF(B4167="","",INT(A4167))</f>
        <v/>
      </c>
      <c r="D4167">
        <f>IF(B4167="","",HOUR(A4167))</f>
        <v/>
      </c>
      <c r="E4167">
        <f>IF(B4167="","",IF(INPUT!$I$1="","",IF(C4167&lt;(INT(INPUT!$I$1)-INPUT!$I$2),"Off Meds",IF(C4167&lt;=(INT(INPUT!$I$1)+INPUT!$I$2),"Washout","On Meds"))))</f>
        <v/>
      </c>
      <c r="F4167">
        <f>IF(B4167="","",1.509*(LN(B4167)^1.084-5.381))</f>
        <v/>
      </c>
      <c r="G4167">
        <f>IF(F4167="","",IF(F4167&lt;0,10*F4167^2,0))</f>
        <v/>
      </c>
      <c r="H4167">
        <f>IF(F4167="","",IF(F4167&gt;0,10*F4167^2,0))</f>
        <v/>
      </c>
    </row>
    <row r="4168">
      <c r="A4168">
        <f>Input!A4168</f>
        <v/>
      </c>
      <c r="B4168">
        <f>IF(ISNUMBER(Input!B4168),IF(AND(Input!B4168&gt;=20,Input!B4168&lt;=700),Input!B4168,""),"")</f>
        <v/>
      </c>
      <c r="C4168">
        <f>IF(B4168="","",INT(A4168))</f>
        <v/>
      </c>
      <c r="D4168">
        <f>IF(B4168="","",HOUR(A4168))</f>
        <v/>
      </c>
      <c r="E4168">
        <f>IF(B4168="","",IF(INPUT!$I$1="","",IF(C4168&lt;(INT(INPUT!$I$1)-INPUT!$I$2),"Off Meds",IF(C4168&lt;=(INT(INPUT!$I$1)+INPUT!$I$2),"Washout","On Meds"))))</f>
        <v/>
      </c>
      <c r="F4168">
        <f>IF(B4168="","",1.509*(LN(B4168)^1.084-5.381))</f>
        <v/>
      </c>
      <c r="G4168">
        <f>IF(F4168="","",IF(F4168&lt;0,10*F4168^2,0))</f>
        <v/>
      </c>
      <c r="H4168">
        <f>IF(F4168="","",IF(F4168&gt;0,10*F4168^2,0))</f>
        <v/>
      </c>
    </row>
    <row r="4169">
      <c r="A4169">
        <f>Input!A4169</f>
        <v/>
      </c>
      <c r="B4169">
        <f>IF(ISNUMBER(Input!B4169),IF(AND(Input!B4169&gt;=20,Input!B4169&lt;=700),Input!B4169,""),"")</f>
        <v/>
      </c>
      <c r="C4169">
        <f>IF(B4169="","",INT(A4169))</f>
        <v/>
      </c>
      <c r="D4169">
        <f>IF(B4169="","",HOUR(A4169))</f>
        <v/>
      </c>
      <c r="E4169">
        <f>IF(B4169="","",IF(INPUT!$I$1="","",IF(C4169&lt;(INT(INPUT!$I$1)-INPUT!$I$2),"Off Meds",IF(C4169&lt;=(INT(INPUT!$I$1)+INPUT!$I$2),"Washout","On Meds"))))</f>
        <v/>
      </c>
      <c r="F4169">
        <f>IF(B4169="","",1.509*(LN(B4169)^1.084-5.381))</f>
        <v/>
      </c>
      <c r="G4169">
        <f>IF(F4169="","",IF(F4169&lt;0,10*F4169^2,0))</f>
        <v/>
      </c>
      <c r="H4169">
        <f>IF(F4169="","",IF(F4169&gt;0,10*F4169^2,0))</f>
        <v/>
      </c>
    </row>
    <row r="4170">
      <c r="A4170">
        <f>Input!A4170</f>
        <v/>
      </c>
      <c r="B4170">
        <f>IF(ISNUMBER(Input!B4170),IF(AND(Input!B4170&gt;=20,Input!B4170&lt;=700),Input!B4170,""),"")</f>
        <v/>
      </c>
      <c r="C4170">
        <f>IF(B4170="","",INT(A4170))</f>
        <v/>
      </c>
      <c r="D4170">
        <f>IF(B4170="","",HOUR(A4170))</f>
        <v/>
      </c>
      <c r="E4170">
        <f>IF(B4170="","",IF(INPUT!$I$1="","",IF(C4170&lt;(INT(INPUT!$I$1)-INPUT!$I$2),"Off Meds",IF(C4170&lt;=(INT(INPUT!$I$1)+INPUT!$I$2),"Washout","On Meds"))))</f>
        <v/>
      </c>
      <c r="F4170">
        <f>IF(B4170="","",1.509*(LN(B4170)^1.084-5.381))</f>
        <v/>
      </c>
      <c r="G4170">
        <f>IF(F4170="","",IF(F4170&lt;0,10*F4170^2,0))</f>
        <v/>
      </c>
      <c r="H4170">
        <f>IF(F4170="","",IF(F4170&gt;0,10*F4170^2,0))</f>
        <v/>
      </c>
    </row>
    <row r="4171">
      <c r="A4171">
        <f>Input!A4171</f>
        <v/>
      </c>
      <c r="B4171">
        <f>IF(ISNUMBER(Input!B4171),IF(AND(Input!B4171&gt;=20,Input!B4171&lt;=700),Input!B4171,""),"")</f>
        <v/>
      </c>
      <c r="C4171">
        <f>IF(B4171="","",INT(A4171))</f>
        <v/>
      </c>
      <c r="D4171">
        <f>IF(B4171="","",HOUR(A4171))</f>
        <v/>
      </c>
      <c r="E4171">
        <f>IF(B4171="","",IF(INPUT!$I$1="","",IF(C4171&lt;(INT(INPUT!$I$1)-INPUT!$I$2),"Off Meds",IF(C4171&lt;=(INT(INPUT!$I$1)+INPUT!$I$2),"Washout","On Meds"))))</f>
        <v/>
      </c>
      <c r="F4171">
        <f>IF(B4171="","",1.509*(LN(B4171)^1.084-5.381))</f>
        <v/>
      </c>
      <c r="G4171">
        <f>IF(F4171="","",IF(F4171&lt;0,10*F4171^2,0))</f>
        <v/>
      </c>
      <c r="H4171">
        <f>IF(F4171="","",IF(F4171&gt;0,10*F4171^2,0))</f>
        <v/>
      </c>
    </row>
    <row r="4172">
      <c r="A4172">
        <f>Input!A4172</f>
        <v/>
      </c>
      <c r="B4172">
        <f>IF(ISNUMBER(Input!B4172),IF(AND(Input!B4172&gt;=20,Input!B4172&lt;=700),Input!B4172,""),"")</f>
        <v/>
      </c>
      <c r="C4172">
        <f>IF(B4172="","",INT(A4172))</f>
        <v/>
      </c>
      <c r="D4172">
        <f>IF(B4172="","",HOUR(A4172))</f>
        <v/>
      </c>
      <c r="E4172">
        <f>IF(B4172="","",IF(INPUT!$I$1="","",IF(C4172&lt;(INT(INPUT!$I$1)-INPUT!$I$2),"Off Meds",IF(C4172&lt;=(INT(INPUT!$I$1)+INPUT!$I$2),"Washout","On Meds"))))</f>
        <v/>
      </c>
      <c r="F4172">
        <f>IF(B4172="","",1.509*(LN(B4172)^1.084-5.381))</f>
        <v/>
      </c>
      <c r="G4172">
        <f>IF(F4172="","",IF(F4172&lt;0,10*F4172^2,0))</f>
        <v/>
      </c>
      <c r="H4172">
        <f>IF(F4172="","",IF(F4172&gt;0,10*F4172^2,0))</f>
        <v/>
      </c>
    </row>
    <row r="4173">
      <c r="A4173">
        <f>Input!A4173</f>
        <v/>
      </c>
      <c r="B4173">
        <f>IF(ISNUMBER(Input!B4173),IF(AND(Input!B4173&gt;=20,Input!B4173&lt;=700),Input!B4173,""),"")</f>
        <v/>
      </c>
      <c r="C4173">
        <f>IF(B4173="","",INT(A4173))</f>
        <v/>
      </c>
      <c r="D4173">
        <f>IF(B4173="","",HOUR(A4173))</f>
        <v/>
      </c>
      <c r="E4173">
        <f>IF(B4173="","",IF(INPUT!$I$1="","",IF(C4173&lt;(INT(INPUT!$I$1)-INPUT!$I$2),"Off Meds",IF(C4173&lt;=(INT(INPUT!$I$1)+INPUT!$I$2),"Washout","On Meds"))))</f>
        <v/>
      </c>
      <c r="F4173">
        <f>IF(B4173="","",1.509*(LN(B4173)^1.084-5.381))</f>
        <v/>
      </c>
      <c r="G4173">
        <f>IF(F4173="","",IF(F4173&lt;0,10*F4173^2,0))</f>
        <v/>
      </c>
      <c r="H4173">
        <f>IF(F4173="","",IF(F4173&gt;0,10*F4173^2,0))</f>
        <v/>
      </c>
    </row>
    <row r="4174">
      <c r="A4174">
        <f>Input!A4174</f>
        <v/>
      </c>
      <c r="B4174">
        <f>IF(ISNUMBER(Input!B4174),IF(AND(Input!B4174&gt;=20,Input!B4174&lt;=700),Input!B4174,""),"")</f>
        <v/>
      </c>
      <c r="C4174">
        <f>IF(B4174="","",INT(A4174))</f>
        <v/>
      </c>
      <c r="D4174">
        <f>IF(B4174="","",HOUR(A4174))</f>
        <v/>
      </c>
      <c r="E4174">
        <f>IF(B4174="","",IF(INPUT!$I$1="","",IF(C4174&lt;(INT(INPUT!$I$1)-INPUT!$I$2),"Off Meds",IF(C4174&lt;=(INT(INPUT!$I$1)+INPUT!$I$2),"Washout","On Meds"))))</f>
        <v/>
      </c>
      <c r="F4174">
        <f>IF(B4174="","",1.509*(LN(B4174)^1.084-5.381))</f>
        <v/>
      </c>
      <c r="G4174">
        <f>IF(F4174="","",IF(F4174&lt;0,10*F4174^2,0))</f>
        <v/>
      </c>
      <c r="H4174">
        <f>IF(F4174="","",IF(F4174&gt;0,10*F4174^2,0))</f>
        <v/>
      </c>
    </row>
    <row r="4175">
      <c r="A4175">
        <f>Input!A4175</f>
        <v/>
      </c>
      <c r="B4175">
        <f>IF(ISNUMBER(Input!B4175),IF(AND(Input!B4175&gt;=20,Input!B4175&lt;=700),Input!B4175,""),"")</f>
        <v/>
      </c>
      <c r="C4175">
        <f>IF(B4175="","",INT(A4175))</f>
        <v/>
      </c>
      <c r="D4175">
        <f>IF(B4175="","",HOUR(A4175))</f>
        <v/>
      </c>
      <c r="E4175">
        <f>IF(B4175="","",IF(INPUT!$I$1="","",IF(C4175&lt;(INT(INPUT!$I$1)-INPUT!$I$2),"Off Meds",IF(C4175&lt;=(INT(INPUT!$I$1)+INPUT!$I$2),"Washout","On Meds"))))</f>
        <v/>
      </c>
      <c r="F4175">
        <f>IF(B4175="","",1.509*(LN(B4175)^1.084-5.381))</f>
        <v/>
      </c>
      <c r="G4175">
        <f>IF(F4175="","",IF(F4175&lt;0,10*F4175^2,0))</f>
        <v/>
      </c>
      <c r="H4175">
        <f>IF(F4175="","",IF(F4175&gt;0,10*F4175^2,0))</f>
        <v/>
      </c>
    </row>
    <row r="4176">
      <c r="A4176">
        <f>Input!A4176</f>
        <v/>
      </c>
      <c r="B4176">
        <f>IF(ISNUMBER(Input!B4176),IF(AND(Input!B4176&gt;=20,Input!B4176&lt;=700),Input!B4176,""),"")</f>
        <v/>
      </c>
      <c r="C4176">
        <f>IF(B4176="","",INT(A4176))</f>
        <v/>
      </c>
      <c r="D4176">
        <f>IF(B4176="","",HOUR(A4176))</f>
        <v/>
      </c>
      <c r="E4176">
        <f>IF(B4176="","",IF(INPUT!$I$1="","",IF(C4176&lt;(INT(INPUT!$I$1)-INPUT!$I$2),"Off Meds",IF(C4176&lt;=(INT(INPUT!$I$1)+INPUT!$I$2),"Washout","On Meds"))))</f>
        <v/>
      </c>
      <c r="F4176">
        <f>IF(B4176="","",1.509*(LN(B4176)^1.084-5.381))</f>
        <v/>
      </c>
      <c r="G4176">
        <f>IF(F4176="","",IF(F4176&lt;0,10*F4176^2,0))</f>
        <v/>
      </c>
      <c r="H4176">
        <f>IF(F4176="","",IF(F4176&gt;0,10*F4176^2,0))</f>
        <v/>
      </c>
    </row>
    <row r="4177">
      <c r="A4177">
        <f>Input!A4177</f>
        <v/>
      </c>
      <c r="B4177">
        <f>IF(ISNUMBER(Input!B4177),IF(AND(Input!B4177&gt;=20,Input!B4177&lt;=700),Input!B4177,""),"")</f>
        <v/>
      </c>
      <c r="C4177">
        <f>IF(B4177="","",INT(A4177))</f>
        <v/>
      </c>
      <c r="D4177">
        <f>IF(B4177="","",HOUR(A4177))</f>
        <v/>
      </c>
      <c r="E4177">
        <f>IF(B4177="","",IF(INPUT!$I$1="","",IF(C4177&lt;(INT(INPUT!$I$1)-INPUT!$I$2),"Off Meds",IF(C4177&lt;=(INT(INPUT!$I$1)+INPUT!$I$2),"Washout","On Meds"))))</f>
        <v/>
      </c>
      <c r="F4177">
        <f>IF(B4177="","",1.509*(LN(B4177)^1.084-5.381))</f>
        <v/>
      </c>
      <c r="G4177">
        <f>IF(F4177="","",IF(F4177&lt;0,10*F4177^2,0))</f>
        <v/>
      </c>
      <c r="H4177">
        <f>IF(F4177="","",IF(F4177&gt;0,10*F4177^2,0))</f>
        <v/>
      </c>
    </row>
    <row r="4178">
      <c r="A4178">
        <f>Input!A4178</f>
        <v/>
      </c>
      <c r="B4178">
        <f>IF(ISNUMBER(Input!B4178),IF(AND(Input!B4178&gt;=20,Input!B4178&lt;=700),Input!B4178,""),"")</f>
        <v/>
      </c>
      <c r="C4178">
        <f>IF(B4178="","",INT(A4178))</f>
        <v/>
      </c>
      <c r="D4178">
        <f>IF(B4178="","",HOUR(A4178))</f>
        <v/>
      </c>
      <c r="E4178">
        <f>IF(B4178="","",IF(INPUT!$I$1="","",IF(C4178&lt;(INT(INPUT!$I$1)-INPUT!$I$2),"Off Meds",IF(C4178&lt;=(INT(INPUT!$I$1)+INPUT!$I$2),"Washout","On Meds"))))</f>
        <v/>
      </c>
      <c r="F4178">
        <f>IF(B4178="","",1.509*(LN(B4178)^1.084-5.381))</f>
        <v/>
      </c>
      <c r="G4178">
        <f>IF(F4178="","",IF(F4178&lt;0,10*F4178^2,0))</f>
        <v/>
      </c>
      <c r="H4178">
        <f>IF(F4178="","",IF(F4178&gt;0,10*F4178^2,0))</f>
        <v/>
      </c>
    </row>
    <row r="4179">
      <c r="A4179">
        <f>Input!A4179</f>
        <v/>
      </c>
      <c r="B4179">
        <f>IF(ISNUMBER(Input!B4179),IF(AND(Input!B4179&gt;=20,Input!B4179&lt;=700),Input!B4179,""),"")</f>
        <v/>
      </c>
      <c r="C4179">
        <f>IF(B4179="","",INT(A4179))</f>
        <v/>
      </c>
      <c r="D4179">
        <f>IF(B4179="","",HOUR(A4179))</f>
        <v/>
      </c>
      <c r="E4179">
        <f>IF(B4179="","",IF(INPUT!$I$1="","",IF(C4179&lt;(INT(INPUT!$I$1)-INPUT!$I$2),"Off Meds",IF(C4179&lt;=(INT(INPUT!$I$1)+INPUT!$I$2),"Washout","On Meds"))))</f>
        <v/>
      </c>
      <c r="F4179">
        <f>IF(B4179="","",1.509*(LN(B4179)^1.084-5.381))</f>
        <v/>
      </c>
      <c r="G4179">
        <f>IF(F4179="","",IF(F4179&lt;0,10*F4179^2,0))</f>
        <v/>
      </c>
      <c r="H4179">
        <f>IF(F4179="","",IF(F4179&gt;0,10*F4179^2,0))</f>
        <v/>
      </c>
    </row>
    <row r="4180">
      <c r="A4180">
        <f>Input!A4180</f>
        <v/>
      </c>
      <c r="B4180">
        <f>IF(ISNUMBER(Input!B4180),IF(AND(Input!B4180&gt;=20,Input!B4180&lt;=700),Input!B4180,""),"")</f>
        <v/>
      </c>
      <c r="C4180">
        <f>IF(B4180="","",INT(A4180))</f>
        <v/>
      </c>
      <c r="D4180">
        <f>IF(B4180="","",HOUR(A4180))</f>
        <v/>
      </c>
      <c r="E4180">
        <f>IF(B4180="","",IF(INPUT!$I$1="","",IF(C4180&lt;(INT(INPUT!$I$1)-INPUT!$I$2),"Off Meds",IF(C4180&lt;=(INT(INPUT!$I$1)+INPUT!$I$2),"Washout","On Meds"))))</f>
        <v/>
      </c>
      <c r="F4180">
        <f>IF(B4180="","",1.509*(LN(B4180)^1.084-5.381))</f>
        <v/>
      </c>
      <c r="G4180">
        <f>IF(F4180="","",IF(F4180&lt;0,10*F4180^2,0))</f>
        <v/>
      </c>
      <c r="H4180">
        <f>IF(F4180="","",IF(F4180&gt;0,10*F4180^2,0))</f>
        <v/>
      </c>
    </row>
    <row r="4181">
      <c r="A4181">
        <f>Input!A4181</f>
        <v/>
      </c>
      <c r="B4181">
        <f>IF(ISNUMBER(Input!B4181),IF(AND(Input!B4181&gt;=20,Input!B4181&lt;=700),Input!B4181,""),"")</f>
        <v/>
      </c>
      <c r="C4181">
        <f>IF(B4181="","",INT(A4181))</f>
        <v/>
      </c>
      <c r="D4181">
        <f>IF(B4181="","",HOUR(A4181))</f>
        <v/>
      </c>
      <c r="E4181">
        <f>IF(B4181="","",IF(INPUT!$I$1="","",IF(C4181&lt;(INT(INPUT!$I$1)-INPUT!$I$2),"Off Meds",IF(C4181&lt;=(INT(INPUT!$I$1)+INPUT!$I$2),"Washout","On Meds"))))</f>
        <v/>
      </c>
      <c r="F4181">
        <f>IF(B4181="","",1.509*(LN(B4181)^1.084-5.381))</f>
        <v/>
      </c>
      <c r="G4181">
        <f>IF(F4181="","",IF(F4181&lt;0,10*F4181^2,0))</f>
        <v/>
      </c>
      <c r="H4181">
        <f>IF(F4181="","",IF(F4181&gt;0,10*F4181^2,0))</f>
        <v/>
      </c>
    </row>
    <row r="4182">
      <c r="A4182">
        <f>Input!A4182</f>
        <v/>
      </c>
      <c r="B4182">
        <f>IF(ISNUMBER(Input!B4182),IF(AND(Input!B4182&gt;=20,Input!B4182&lt;=700),Input!B4182,""),"")</f>
        <v/>
      </c>
      <c r="C4182">
        <f>IF(B4182="","",INT(A4182))</f>
        <v/>
      </c>
      <c r="D4182">
        <f>IF(B4182="","",HOUR(A4182))</f>
        <v/>
      </c>
      <c r="E4182">
        <f>IF(B4182="","",IF(INPUT!$I$1="","",IF(C4182&lt;(INT(INPUT!$I$1)-INPUT!$I$2),"Off Meds",IF(C4182&lt;=(INT(INPUT!$I$1)+INPUT!$I$2),"Washout","On Meds"))))</f>
        <v/>
      </c>
      <c r="F4182">
        <f>IF(B4182="","",1.509*(LN(B4182)^1.084-5.381))</f>
        <v/>
      </c>
      <c r="G4182">
        <f>IF(F4182="","",IF(F4182&lt;0,10*F4182^2,0))</f>
        <v/>
      </c>
      <c r="H4182">
        <f>IF(F4182="","",IF(F4182&gt;0,10*F4182^2,0))</f>
        <v/>
      </c>
    </row>
    <row r="4183">
      <c r="A4183">
        <f>Input!A4183</f>
        <v/>
      </c>
      <c r="B4183">
        <f>IF(ISNUMBER(Input!B4183),IF(AND(Input!B4183&gt;=20,Input!B4183&lt;=700),Input!B4183,""),"")</f>
        <v/>
      </c>
      <c r="C4183">
        <f>IF(B4183="","",INT(A4183))</f>
        <v/>
      </c>
      <c r="D4183">
        <f>IF(B4183="","",HOUR(A4183))</f>
        <v/>
      </c>
      <c r="E4183">
        <f>IF(B4183="","",IF(INPUT!$I$1="","",IF(C4183&lt;(INT(INPUT!$I$1)-INPUT!$I$2),"Off Meds",IF(C4183&lt;=(INT(INPUT!$I$1)+INPUT!$I$2),"Washout","On Meds"))))</f>
        <v/>
      </c>
      <c r="F4183">
        <f>IF(B4183="","",1.509*(LN(B4183)^1.084-5.381))</f>
        <v/>
      </c>
      <c r="G4183">
        <f>IF(F4183="","",IF(F4183&lt;0,10*F4183^2,0))</f>
        <v/>
      </c>
      <c r="H4183">
        <f>IF(F4183="","",IF(F4183&gt;0,10*F4183^2,0))</f>
        <v/>
      </c>
    </row>
    <row r="4184">
      <c r="A4184">
        <f>Input!A4184</f>
        <v/>
      </c>
      <c r="B4184">
        <f>IF(ISNUMBER(Input!B4184),IF(AND(Input!B4184&gt;=20,Input!B4184&lt;=700),Input!B4184,""),"")</f>
        <v/>
      </c>
      <c r="C4184">
        <f>IF(B4184="","",INT(A4184))</f>
        <v/>
      </c>
      <c r="D4184">
        <f>IF(B4184="","",HOUR(A4184))</f>
        <v/>
      </c>
      <c r="E4184">
        <f>IF(B4184="","",IF(INPUT!$I$1="","",IF(C4184&lt;(INT(INPUT!$I$1)-INPUT!$I$2),"Off Meds",IF(C4184&lt;=(INT(INPUT!$I$1)+INPUT!$I$2),"Washout","On Meds"))))</f>
        <v/>
      </c>
      <c r="F4184">
        <f>IF(B4184="","",1.509*(LN(B4184)^1.084-5.381))</f>
        <v/>
      </c>
      <c r="G4184">
        <f>IF(F4184="","",IF(F4184&lt;0,10*F4184^2,0))</f>
        <v/>
      </c>
      <c r="H4184">
        <f>IF(F4184="","",IF(F4184&gt;0,10*F4184^2,0))</f>
        <v/>
      </c>
    </row>
    <row r="4185">
      <c r="A4185">
        <f>Input!A4185</f>
        <v/>
      </c>
      <c r="B4185">
        <f>IF(ISNUMBER(Input!B4185),IF(AND(Input!B4185&gt;=20,Input!B4185&lt;=700),Input!B4185,""),"")</f>
        <v/>
      </c>
      <c r="C4185">
        <f>IF(B4185="","",INT(A4185))</f>
        <v/>
      </c>
      <c r="D4185">
        <f>IF(B4185="","",HOUR(A4185))</f>
        <v/>
      </c>
      <c r="E4185">
        <f>IF(B4185="","",IF(INPUT!$I$1="","",IF(C4185&lt;(INT(INPUT!$I$1)-INPUT!$I$2),"Off Meds",IF(C4185&lt;=(INT(INPUT!$I$1)+INPUT!$I$2),"Washout","On Meds"))))</f>
        <v/>
      </c>
      <c r="F4185">
        <f>IF(B4185="","",1.509*(LN(B4185)^1.084-5.381))</f>
        <v/>
      </c>
      <c r="G4185">
        <f>IF(F4185="","",IF(F4185&lt;0,10*F4185^2,0))</f>
        <v/>
      </c>
      <c r="H4185">
        <f>IF(F4185="","",IF(F4185&gt;0,10*F4185^2,0))</f>
        <v/>
      </c>
    </row>
    <row r="4186">
      <c r="A4186">
        <f>Input!A4186</f>
        <v/>
      </c>
      <c r="B4186">
        <f>IF(ISNUMBER(Input!B4186),IF(AND(Input!B4186&gt;=20,Input!B4186&lt;=700),Input!B4186,""),"")</f>
        <v/>
      </c>
      <c r="C4186">
        <f>IF(B4186="","",INT(A4186))</f>
        <v/>
      </c>
      <c r="D4186">
        <f>IF(B4186="","",HOUR(A4186))</f>
        <v/>
      </c>
      <c r="E4186">
        <f>IF(B4186="","",IF(INPUT!$I$1="","",IF(C4186&lt;(INT(INPUT!$I$1)-INPUT!$I$2),"Off Meds",IF(C4186&lt;=(INT(INPUT!$I$1)+INPUT!$I$2),"Washout","On Meds"))))</f>
        <v/>
      </c>
      <c r="F4186">
        <f>IF(B4186="","",1.509*(LN(B4186)^1.084-5.381))</f>
        <v/>
      </c>
      <c r="G4186">
        <f>IF(F4186="","",IF(F4186&lt;0,10*F4186^2,0))</f>
        <v/>
      </c>
      <c r="H4186">
        <f>IF(F4186="","",IF(F4186&gt;0,10*F4186^2,0))</f>
        <v/>
      </c>
    </row>
    <row r="4187">
      <c r="A4187">
        <f>Input!A4187</f>
        <v/>
      </c>
      <c r="B4187">
        <f>IF(ISNUMBER(Input!B4187),IF(AND(Input!B4187&gt;=20,Input!B4187&lt;=700),Input!B4187,""),"")</f>
        <v/>
      </c>
      <c r="C4187">
        <f>IF(B4187="","",INT(A4187))</f>
        <v/>
      </c>
      <c r="D4187">
        <f>IF(B4187="","",HOUR(A4187))</f>
        <v/>
      </c>
      <c r="E4187">
        <f>IF(B4187="","",IF(INPUT!$I$1="","",IF(C4187&lt;(INT(INPUT!$I$1)-INPUT!$I$2),"Off Meds",IF(C4187&lt;=(INT(INPUT!$I$1)+INPUT!$I$2),"Washout","On Meds"))))</f>
        <v/>
      </c>
      <c r="F4187">
        <f>IF(B4187="","",1.509*(LN(B4187)^1.084-5.381))</f>
        <v/>
      </c>
      <c r="G4187">
        <f>IF(F4187="","",IF(F4187&lt;0,10*F4187^2,0))</f>
        <v/>
      </c>
      <c r="H4187">
        <f>IF(F4187="","",IF(F4187&gt;0,10*F4187^2,0))</f>
        <v/>
      </c>
    </row>
    <row r="4188">
      <c r="A4188">
        <f>Input!A4188</f>
        <v/>
      </c>
      <c r="B4188">
        <f>IF(ISNUMBER(Input!B4188),IF(AND(Input!B4188&gt;=20,Input!B4188&lt;=700),Input!B4188,""),"")</f>
        <v/>
      </c>
      <c r="C4188">
        <f>IF(B4188="","",INT(A4188))</f>
        <v/>
      </c>
      <c r="D4188">
        <f>IF(B4188="","",HOUR(A4188))</f>
        <v/>
      </c>
      <c r="E4188">
        <f>IF(B4188="","",IF(INPUT!$I$1="","",IF(C4188&lt;(INT(INPUT!$I$1)-INPUT!$I$2),"Off Meds",IF(C4188&lt;=(INT(INPUT!$I$1)+INPUT!$I$2),"Washout","On Meds"))))</f>
        <v/>
      </c>
      <c r="F4188">
        <f>IF(B4188="","",1.509*(LN(B4188)^1.084-5.381))</f>
        <v/>
      </c>
      <c r="G4188">
        <f>IF(F4188="","",IF(F4188&lt;0,10*F4188^2,0))</f>
        <v/>
      </c>
      <c r="H4188">
        <f>IF(F4188="","",IF(F4188&gt;0,10*F4188^2,0))</f>
        <v/>
      </c>
    </row>
    <row r="4189">
      <c r="A4189">
        <f>Input!A4189</f>
        <v/>
      </c>
      <c r="B4189">
        <f>IF(ISNUMBER(Input!B4189),IF(AND(Input!B4189&gt;=20,Input!B4189&lt;=700),Input!B4189,""),"")</f>
        <v/>
      </c>
      <c r="C4189">
        <f>IF(B4189="","",INT(A4189))</f>
        <v/>
      </c>
      <c r="D4189">
        <f>IF(B4189="","",HOUR(A4189))</f>
        <v/>
      </c>
      <c r="E4189">
        <f>IF(B4189="","",IF(INPUT!$I$1="","",IF(C4189&lt;(INT(INPUT!$I$1)-INPUT!$I$2),"Off Meds",IF(C4189&lt;=(INT(INPUT!$I$1)+INPUT!$I$2),"Washout","On Meds"))))</f>
        <v/>
      </c>
      <c r="F4189">
        <f>IF(B4189="","",1.509*(LN(B4189)^1.084-5.381))</f>
        <v/>
      </c>
      <c r="G4189">
        <f>IF(F4189="","",IF(F4189&lt;0,10*F4189^2,0))</f>
        <v/>
      </c>
      <c r="H4189">
        <f>IF(F4189="","",IF(F4189&gt;0,10*F4189^2,0))</f>
        <v/>
      </c>
    </row>
    <row r="4190">
      <c r="A4190">
        <f>Input!A4190</f>
        <v/>
      </c>
      <c r="B4190">
        <f>IF(ISNUMBER(Input!B4190),IF(AND(Input!B4190&gt;=20,Input!B4190&lt;=700),Input!B4190,""),"")</f>
        <v/>
      </c>
      <c r="C4190">
        <f>IF(B4190="","",INT(A4190))</f>
        <v/>
      </c>
      <c r="D4190">
        <f>IF(B4190="","",HOUR(A4190))</f>
        <v/>
      </c>
      <c r="E4190">
        <f>IF(B4190="","",IF(INPUT!$I$1="","",IF(C4190&lt;(INT(INPUT!$I$1)-INPUT!$I$2),"Off Meds",IF(C4190&lt;=(INT(INPUT!$I$1)+INPUT!$I$2),"Washout","On Meds"))))</f>
        <v/>
      </c>
      <c r="F4190">
        <f>IF(B4190="","",1.509*(LN(B4190)^1.084-5.381))</f>
        <v/>
      </c>
      <c r="G4190">
        <f>IF(F4190="","",IF(F4190&lt;0,10*F4190^2,0))</f>
        <v/>
      </c>
      <c r="H4190">
        <f>IF(F4190="","",IF(F4190&gt;0,10*F4190^2,0))</f>
        <v/>
      </c>
    </row>
    <row r="4191">
      <c r="A4191">
        <f>Input!A4191</f>
        <v/>
      </c>
      <c r="B4191">
        <f>IF(ISNUMBER(Input!B4191),IF(AND(Input!B4191&gt;=20,Input!B4191&lt;=700),Input!B4191,""),"")</f>
        <v/>
      </c>
      <c r="C4191">
        <f>IF(B4191="","",INT(A4191))</f>
        <v/>
      </c>
      <c r="D4191">
        <f>IF(B4191="","",HOUR(A4191))</f>
        <v/>
      </c>
      <c r="E4191">
        <f>IF(B4191="","",IF(INPUT!$I$1="","",IF(C4191&lt;(INT(INPUT!$I$1)-INPUT!$I$2),"Off Meds",IF(C4191&lt;=(INT(INPUT!$I$1)+INPUT!$I$2),"Washout","On Meds"))))</f>
        <v/>
      </c>
      <c r="F4191">
        <f>IF(B4191="","",1.509*(LN(B4191)^1.084-5.381))</f>
        <v/>
      </c>
      <c r="G4191">
        <f>IF(F4191="","",IF(F4191&lt;0,10*F4191^2,0))</f>
        <v/>
      </c>
      <c r="H4191">
        <f>IF(F4191="","",IF(F4191&gt;0,10*F4191^2,0))</f>
        <v/>
      </c>
    </row>
    <row r="4192">
      <c r="A4192">
        <f>Input!A4192</f>
        <v/>
      </c>
      <c r="B4192">
        <f>IF(ISNUMBER(Input!B4192),IF(AND(Input!B4192&gt;=20,Input!B4192&lt;=700),Input!B4192,""),"")</f>
        <v/>
      </c>
      <c r="C4192">
        <f>IF(B4192="","",INT(A4192))</f>
        <v/>
      </c>
      <c r="D4192">
        <f>IF(B4192="","",HOUR(A4192))</f>
        <v/>
      </c>
      <c r="E4192">
        <f>IF(B4192="","",IF(INPUT!$I$1="","",IF(C4192&lt;(INT(INPUT!$I$1)-INPUT!$I$2),"Off Meds",IF(C4192&lt;=(INT(INPUT!$I$1)+INPUT!$I$2),"Washout","On Meds"))))</f>
        <v/>
      </c>
      <c r="F4192">
        <f>IF(B4192="","",1.509*(LN(B4192)^1.084-5.381))</f>
        <v/>
      </c>
      <c r="G4192">
        <f>IF(F4192="","",IF(F4192&lt;0,10*F4192^2,0))</f>
        <v/>
      </c>
      <c r="H4192">
        <f>IF(F4192="","",IF(F4192&gt;0,10*F4192^2,0))</f>
        <v/>
      </c>
    </row>
    <row r="4193">
      <c r="A4193">
        <f>Input!A4193</f>
        <v/>
      </c>
      <c r="B4193">
        <f>IF(ISNUMBER(Input!B4193),IF(AND(Input!B4193&gt;=20,Input!B4193&lt;=700),Input!B4193,""),"")</f>
        <v/>
      </c>
      <c r="C4193">
        <f>IF(B4193="","",INT(A4193))</f>
        <v/>
      </c>
      <c r="D4193">
        <f>IF(B4193="","",HOUR(A4193))</f>
        <v/>
      </c>
      <c r="E4193">
        <f>IF(B4193="","",IF(INPUT!$I$1="","",IF(C4193&lt;(INT(INPUT!$I$1)-INPUT!$I$2),"Off Meds",IF(C4193&lt;=(INT(INPUT!$I$1)+INPUT!$I$2),"Washout","On Meds"))))</f>
        <v/>
      </c>
      <c r="F4193">
        <f>IF(B4193="","",1.509*(LN(B4193)^1.084-5.381))</f>
        <v/>
      </c>
      <c r="G4193">
        <f>IF(F4193="","",IF(F4193&lt;0,10*F4193^2,0))</f>
        <v/>
      </c>
      <c r="H4193">
        <f>IF(F4193="","",IF(F4193&gt;0,10*F4193^2,0))</f>
        <v/>
      </c>
    </row>
    <row r="4194">
      <c r="A4194">
        <f>Input!A4194</f>
        <v/>
      </c>
      <c r="B4194">
        <f>IF(ISNUMBER(Input!B4194),IF(AND(Input!B4194&gt;=20,Input!B4194&lt;=700),Input!B4194,""),"")</f>
        <v/>
      </c>
      <c r="C4194">
        <f>IF(B4194="","",INT(A4194))</f>
        <v/>
      </c>
      <c r="D4194">
        <f>IF(B4194="","",HOUR(A4194))</f>
        <v/>
      </c>
      <c r="E4194">
        <f>IF(B4194="","",IF(INPUT!$I$1="","",IF(C4194&lt;(INT(INPUT!$I$1)-INPUT!$I$2),"Off Meds",IF(C4194&lt;=(INT(INPUT!$I$1)+INPUT!$I$2),"Washout","On Meds"))))</f>
        <v/>
      </c>
      <c r="F4194">
        <f>IF(B4194="","",1.509*(LN(B4194)^1.084-5.381))</f>
        <v/>
      </c>
      <c r="G4194">
        <f>IF(F4194="","",IF(F4194&lt;0,10*F4194^2,0))</f>
        <v/>
      </c>
      <c r="H4194">
        <f>IF(F4194="","",IF(F4194&gt;0,10*F4194^2,0))</f>
        <v/>
      </c>
    </row>
    <row r="4195">
      <c r="A4195">
        <f>Input!A4195</f>
        <v/>
      </c>
      <c r="B4195">
        <f>IF(ISNUMBER(Input!B4195),IF(AND(Input!B4195&gt;=20,Input!B4195&lt;=700),Input!B4195,""),"")</f>
        <v/>
      </c>
      <c r="C4195">
        <f>IF(B4195="","",INT(A4195))</f>
        <v/>
      </c>
      <c r="D4195">
        <f>IF(B4195="","",HOUR(A4195))</f>
        <v/>
      </c>
      <c r="E4195">
        <f>IF(B4195="","",IF(INPUT!$I$1="","",IF(C4195&lt;(INT(INPUT!$I$1)-INPUT!$I$2),"Off Meds",IF(C4195&lt;=(INT(INPUT!$I$1)+INPUT!$I$2),"Washout","On Meds"))))</f>
        <v/>
      </c>
      <c r="F4195">
        <f>IF(B4195="","",1.509*(LN(B4195)^1.084-5.381))</f>
        <v/>
      </c>
      <c r="G4195">
        <f>IF(F4195="","",IF(F4195&lt;0,10*F4195^2,0))</f>
        <v/>
      </c>
      <c r="H4195">
        <f>IF(F4195="","",IF(F4195&gt;0,10*F4195^2,0))</f>
        <v/>
      </c>
    </row>
    <row r="4196">
      <c r="A4196">
        <f>Input!A4196</f>
        <v/>
      </c>
      <c r="B4196">
        <f>IF(ISNUMBER(Input!B4196),IF(AND(Input!B4196&gt;=20,Input!B4196&lt;=700),Input!B4196,""),"")</f>
        <v/>
      </c>
      <c r="C4196">
        <f>IF(B4196="","",INT(A4196))</f>
        <v/>
      </c>
      <c r="D4196">
        <f>IF(B4196="","",HOUR(A4196))</f>
        <v/>
      </c>
      <c r="E4196">
        <f>IF(B4196="","",IF(INPUT!$I$1="","",IF(C4196&lt;(INT(INPUT!$I$1)-INPUT!$I$2),"Off Meds",IF(C4196&lt;=(INT(INPUT!$I$1)+INPUT!$I$2),"Washout","On Meds"))))</f>
        <v/>
      </c>
      <c r="F4196">
        <f>IF(B4196="","",1.509*(LN(B4196)^1.084-5.381))</f>
        <v/>
      </c>
      <c r="G4196">
        <f>IF(F4196="","",IF(F4196&lt;0,10*F4196^2,0))</f>
        <v/>
      </c>
      <c r="H4196">
        <f>IF(F4196="","",IF(F4196&gt;0,10*F4196^2,0))</f>
        <v/>
      </c>
    </row>
    <row r="4197">
      <c r="A4197">
        <f>Input!A4197</f>
        <v/>
      </c>
      <c r="B4197">
        <f>IF(ISNUMBER(Input!B4197),IF(AND(Input!B4197&gt;=20,Input!B4197&lt;=700),Input!B4197,""),"")</f>
        <v/>
      </c>
      <c r="C4197">
        <f>IF(B4197="","",INT(A4197))</f>
        <v/>
      </c>
      <c r="D4197">
        <f>IF(B4197="","",HOUR(A4197))</f>
        <v/>
      </c>
      <c r="E4197">
        <f>IF(B4197="","",IF(INPUT!$I$1="","",IF(C4197&lt;(INT(INPUT!$I$1)-INPUT!$I$2),"Off Meds",IF(C4197&lt;=(INT(INPUT!$I$1)+INPUT!$I$2),"Washout","On Meds"))))</f>
        <v/>
      </c>
      <c r="F4197">
        <f>IF(B4197="","",1.509*(LN(B4197)^1.084-5.381))</f>
        <v/>
      </c>
      <c r="G4197">
        <f>IF(F4197="","",IF(F4197&lt;0,10*F4197^2,0))</f>
        <v/>
      </c>
      <c r="H4197">
        <f>IF(F4197="","",IF(F4197&gt;0,10*F4197^2,0))</f>
        <v/>
      </c>
    </row>
    <row r="4198">
      <c r="A4198">
        <f>Input!A4198</f>
        <v/>
      </c>
      <c r="B4198">
        <f>IF(ISNUMBER(Input!B4198),IF(AND(Input!B4198&gt;=20,Input!B4198&lt;=700),Input!B4198,""),"")</f>
        <v/>
      </c>
      <c r="C4198">
        <f>IF(B4198="","",INT(A4198))</f>
        <v/>
      </c>
      <c r="D4198">
        <f>IF(B4198="","",HOUR(A4198))</f>
        <v/>
      </c>
      <c r="E4198">
        <f>IF(B4198="","",IF(INPUT!$I$1="","",IF(C4198&lt;(INT(INPUT!$I$1)-INPUT!$I$2),"Off Meds",IF(C4198&lt;=(INT(INPUT!$I$1)+INPUT!$I$2),"Washout","On Meds"))))</f>
        <v/>
      </c>
      <c r="F4198">
        <f>IF(B4198="","",1.509*(LN(B4198)^1.084-5.381))</f>
        <v/>
      </c>
      <c r="G4198">
        <f>IF(F4198="","",IF(F4198&lt;0,10*F4198^2,0))</f>
        <v/>
      </c>
      <c r="H4198">
        <f>IF(F4198="","",IF(F4198&gt;0,10*F4198^2,0))</f>
        <v/>
      </c>
    </row>
    <row r="4199">
      <c r="A4199">
        <f>Input!A4199</f>
        <v/>
      </c>
      <c r="B4199">
        <f>IF(ISNUMBER(Input!B4199),IF(AND(Input!B4199&gt;=20,Input!B4199&lt;=700),Input!B4199,""),"")</f>
        <v/>
      </c>
      <c r="C4199">
        <f>IF(B4199="","",INT(A4199))</f>
        <v/>
      </c>
      <c r="D4199">
        <f>IF(B4199="","",HOUR(A4199))</f>
        <v/>
      </c>
      <c r="E4199">
        <f>IF(B4199="","",IF(INPUT!$I$1="","",IF(C4199&lt;(INT(INPUT!$I$1)-INPUT!$I$2),"Off Meds",IF(C4199&lt;=(INT(INPUT!$I$1)+INPUT!$I$2),"Washout","On Meds"))))</f>
        <v/>
      </c>
      <c r="F4199">
        <f>IF(B4199="","",1.509*(LN(B4199)^1.084-5.381))</f>
        <v/>
      </c>
      <c r="G4199">
        <f>IF(F4199="","",IF(F4199&lt;0,10*F4199^2,0))</f>
        <v/>
      </c>
      <c r="H4199">
        <f>IF(F4199="","",IF(F4199&gt;0,10*F4199^2,0))</f>
        <v/>
      </c>
    </row>
    <row r="4200">
      <c r="A4200">
        <f>Input!A4200</f>
        <v/>
      </c>
      <c r="B4200">
        <f>IF(ISNUMBER(Input!B4200),IF(AND(Input!B4200&gt;=20,Input!B4200&lt;=700),Input!B4200,""),"")</f>
        <v/>
      </c>
      <c r="C4200">
        <f>IF(B4200="","",INT(A4200))</f>
        <v/>
      </c>
      <c r="D4200">
        <f>IF(B4200="","",HOUR(A4200))</f>
        <v/>
      </c>
      <c r="E4200">
        <f>IF(B4200="","",IF(INPUT!$I$1="","",IF(C4200&lt;(INT(INPUT!$I$1)-INPUT!$I$2),"Off Meds",IF(C4200&lt;=(INT(INPUT!$I$1)+INPUT!$I$2),"Washout","On Meds"))))</f>
        <v/>
      </c>
      <c r="F4200">
        <f>IF(B4200="","",1.509*(LN(B4200)^1.084-5.381))</f>
        <v/>
      </c>
      <c r="G4200">
        <f>IF(F4200="","",IF(F4200&lt;0,10*F4200^2,0))</f>
        <v/>
      </c>
      <c r="H4200">
        <f>IF(F4200="","",IF(F4200&gt;0,10*F4200^2,0))</f>
        <v/>
      </c>
    </row>
    <row r="4201">
      <c r="A4201">
        <f>Input!A4201</f>
        <v/>
      </c>
      <c r="B4201">
        <f>IF(ISNUMBER(Input!B4201),IF(AND(Input!B4201&gt;=20,Input!B4201&lt;=700),Input!B4201,""),"")</f>
        <v/>
      </c>
      <c r="C4201">
        <f>IF(B4201="","",INT(A4201))</f>
        <v/>
      </c>
      <c r="D4201">
        <f>IF(B4201="","",HOUR(A4201))</f>
        <v/>
      </c>
      <c r="E4201">
        <f>IF(B4201="","",IF(INPUT!$I$1="","",IF(C4201&lt;(INT(INPUT!$I$1)-INPUT!$I$2),"Off Meds",IF(C4201&lt;=(INT(INPUT!$I$1)+INPUT!$I$2),"Washout","On Meds"))))</f>
        <v/>
      </c>
      <c r="F4201">
        <f>IF(B4201="","",1.509*(LN(B4201)^1.084-5.381))</f>
        <v/>
      </c>
      <c r="G4201">
        <f>IF(F4201="","",IF(F4201&lt;0,10*F4201^2,0))</f>
        <v/>
      </c>
      <c r="H4201">
        <f>IF(F4201="","",IF(F4201&gt;0,10*F4201^2,0))</f>
        <v/>
      </c>
    </row>
    <row r="4202">
      <c r="A4202">
        <f>Input!A4202</f>
        <v/>
      </c>
      <c r="B4202">
        <f>IF(ISNUMBER(Input!B4202),IF(AND(Input!B4202&gt;=20,Input!B4202&lt;=700),Input!B4202,""),"")</f>
        <v/>
      </c>
      <c r="C4202">
        <f>IF(B4202="","",INT(A4202))</f>
        <v/>
      </c>
      <c r="D4202">
        <f>IF(B4202="","",HOUR(A4202))</f>
        <v/>
      </c>
      <c r="E4202">
        <f>IF(B4202="","",IF(INPUT!$I$1="","",IF(C4202&lt;(INT(INPUT!$I$1)-INPUT!$I$2),"Off Meds",IF(C4202&lt;=(INT(INPUT!$I$1)+INPUT!$I$2),"Washout","On Meds"))))</f>
        <v/>
      </c>
      <c r="F4202">
        <f>IF(B4202="","",1.509*(LN(B4202)^1.084-5.381))</f>
        <v/>
      </c>
      <c r="G4202">
        <f>IF(F4202="","",IF(F4202&lt;0,10*F4202^2,0))</f>
        <v/>
      </c>
      <c r="H4202">
        <f>IF(F4202="","",IF(F4202&gt;0,10*F4202^2,0))</f>
        <v/>
      </c>
    </row>
    <row r="4203">
      <c r="A4203">
        <f>Input!A4203</f>
        <v/>
      </c>
      <c r="B4203">
        <f>IF(ISNUMBER(Input!B4203),IF(AND(Input!B4203&gt;=20,Input!B4203&lt;=700),Input!B4203,""),"")</f>
        <v/>
      </c>
      <c r="C4203">
        <f>IF(B4203="","",INT(A4203))</f>
        <v/>
      </c>
      <c r="D4203">
        <f>IF(B4203="","",HOUR(A4203))</f>
        <v/>
      </c>
      <c r="E4203">
        <f>IF(B4203="","",IF(INPUT!$I$1="","",IF(C4203&lt;(INT(INPUT!$I$1)-INPUT!$I$2),"Off Meds",IF(C4203&lt;=(INT(INPUT!$I$1)+INPUT!$I$2),"Washout","On Meds"))))</f>
        <v/>
      </c>
      <c r="F4203">
        <f>IF(B4203="","",1.509*(LN(B4203)^1.084-5.381))</f>
        <v/>
      </c>
      <c r="G4203">
        <f>IF(F4203="","",IF(F4203&lt;0,10*F4203^2,0))</f>
        <v/>
      </c>
      <c r="H4203">
        <f>IF(F4203="","",IF(F4203&gt;0,10*F4203^2,0))</f>
        <v/>
      </c>
    </row>
    <row r="4204">
      <c r="A4204">
        <f>Input!A4204</f>
        <v/>
      </c>
      <c r="B4204">
        <f>IF(ISNUMBER(Input!B4204),IF(AND(Input!B4204&gt;=20,Input!B4204&lt;=700),Input!B4204,""),"")</f>
        <v/>
      </c>
      <c r="C4204">
        <f>IF(B4204="","",INT(A4204))</f>
        <v/>
      </c>
      <c r="D4204">
        <f>IF(B4204="","",HOUR(A4204))</f>
        <v/>
      </c>
      <c r="E4204">
        <f>IF(B4204="","",IF(INPUT!$I$1="","",IF(C4204&lt;(INT(INPUT!$I$1)-INPUT!$I$2),"Off Meds",IF(C4204&lt;=(INT(INPUT!$I$1)+INPUT!$I$2),"Washout","On Meds"))))</f>
        <v/>
      </c>
      <c r="F4204">
        <f>IF(B4204="","",1.509*(LN(B4204)^1.084-5.381))</f>
        <v/>
      </c>
      <c r="G4204">
        <f>IF(F4204="","",IF(F4204&lt;0,10*F4204^2,0))</f>
        <v/>
      </c>
      <c r="H4204">
        <f>IF(F4204="","",IF(F4204&gt;0,10*F4204^2,0))</f>
        <v/>
      </c>
    </row>
    <row r="4205">
      <c r="A4205">
        <f>Input!A4205</f>
        <v/>
      </c>
      <c r="B4205">
        <f>IF(ISNUMBER(Input!B4205),IF(AND(Input!B4205&gt;=20,Input!B4205&lt;=700),Input!B4205,""),"")</f>
        <v/>
      </c>
      <c r="C4205">
        <f>IF(B4205="","",INT(A4205))</f>
        <v/>
      </c>
      <c r="D4205">
        <f>IF(B4205="","",HOUR(A4205))</f>
        <v/>
      </c>
      <c r="E4205">
        <f>IF(B4205="","",IF(INPUT!$I$1="","",IF(C4205&lt;(INT(INPUT!$I$1)-INPUT!$I$2),"Off Meds",IF(C4205&lt;=(INT(INPUT!$I$1)+INPUT!$I$2),"Washout","On Meds"))))</f>
        <v/>
      </c>
      <c r="F4205">
        <f>IF(B4205="","",1.509*(LN(B4205)^1.084-5.381))</f>
        <v/>
      </c>
      <c r="G4205">
        <f>IF(F4205="","",IF(F4205&lt;0,10*F4205^2,0))</f>
        <v/>
      </c>
      <c r="H4205">
        <f>IF(F4205="","",IF(F4205&gt;0,10*F4205^2,0))</f>
        <v/>
      </c>
    </row>
    <row r="4206">
      <c r="A4206">
        <f>Input!A4206</f>
        <v/>
      </c>
      <c r="B4206">
        <f>IF(ISNUMBER(Input!B4206),IF(AND(Input!B4206&gt;=20,Input!B4206&lt;=700),Input!B4206,""),"")</f>
        <v/>
      </c>
      <c r="C4206">
        <f>IF(B4206="","",INT(A4206))</f>
        <v/>
      </c>
      <c r="D4206">
        <f>IF(B4206="","",HOUR(A4206))</f>
        <v/>
      </c>
      <c r="E4206">
        <f>IF(B4206="","",IF(INPUT!$I$1="","",IF(C4206&lt;(INT(INPUT!$I$1)-INPUT!$I$2),"Off Meds",IF(C4206&lt;=(INT(INPUT!$I$1)+INPUT!$I$2),"Washout","On Meds"))))</f>
        <v/>
      </c>
      <c r="F4206">
        <f>IF(B4206="","",1.509*(LN(B4206)^1.084-5.381))</f>
        <v/>
      </c>
      <c r="G4206">
        <f>IF(F4206="","",IF(F4206&lt;0,10*F4206^2,0))</f>
        <v/>
      </c>
      <c r="H4206">
        <f>IF(F4206="","",IF(F4206&gt;0,10*F4206^2,0))</f>
        <v/>
      </c>
    </row>
    <row r="4207">
      <c r="A4207">
        <f>Input!A4207</f>
        <v/>
      </c>
      <c r="B4207">
        <f>IF(ISNUMBER(Input!B4207),IF(AND(Input!B4207&gt;=20,Input!B4207&lt;=700),Input!B4207,""),"")</f>
        <v/>
      </c>
      <c r="C4207">
        <f>IF(B4207="","",INT(A4207))</f>
        <v/>
      </c>
      <c r="D4207">
        <f>IF(B4207="","",HOUR(A4207))</f>
        <v/>
      </c>
      <c r="E4207">
        <f>IF(B4207="","",IF(INPUT!$I$1="","",IF(C4207&lt;(INT(INPUT!$I$1)-INPUT!$I$2),"Off Meds",IF(C4207&lt;=(INT(INPUT!$I$1)+INPUT!$I$2),"Washout","On Meds"))))</f>
        <v/>
      </c>
      <c r="F4207">
        <f>IF(B4207="","",1.509*(LN(B4207)^1.084-5.381))</f>
        <v/>
      </c>
      <c r="G4207">
        <f>IF(F4207="","",IF(F4207&lt;0,10*F4207^2,0))</f>
        <v/>
      </c>
      <c r="H4207">
        <f>IF(F4207="","",IF(F4207&gt;0,10*F4207^2,0))</f>
        <v/>
      </c>
    </row>
    <row r="4208">
      <c r="A4208">
        <f>Input!A4208</f>
        <v/>
      </c>
      <c r="B4208">
        <f>IF(ISNUMBER(Input!B4208),IF(AND(Input!B4208&gt;=20,Input!B4208&lt;=700),Input!B4208,""),"")</f>
        <v/>
      </c>
      <c r="C4208">
        <f>IF(B4208="","",INT(A4208))</f>
        <v/>
      </c>
      <c r="D4208">
        <f>IF(B4208="","",HOUR(A4208))</f>
        <v/>
      </c>
      <c r="E4208">
        <f>IF(B4208="","",IF(INPUT!$I$1="","",IF(C4208&lt;(INT(INPUT!$I$1)-INPUT!$I$2),"Off Meds",IF(C4208&lt;=(INT(INPUT!$I$1)+INPUT!$I$2),"Washout","On Meds"))))</f>
        <v/>
      </c>
      <c r="F4208">
        <f>IF(B4208="","",1.509*(LN(B4208)^1.084-5.381))</f>
        <v/>
      </c>
      <c r="G4208">
        <f>IF(F4208="","",IF(F4208&lt;0,10*F4208^2,0))</f>
        <v/>
      </c>
      <c r="H4208">
        <f>IF(F4208="","",IF(F4208&gt;0,10*F4208^2,0))</f>
        <v/>
      </c>
    </row>
    <row r="4209">
      <c r="A4209">
        <f>Input!A4209</f>
        <v/>
      </c>
      <c r="B4209">
        <f>IF(ISNUMBER(Input!B4209),IF(AND(Input!B4209&gt;=20,Input!B4209&lt;=700),Input!B4209,""),"")</f>
        <v/>
      </c>
      <c r="C4209">
        <f>IF(B4209="","",INT(A4209))</f>
        <v/>
      </c>
      <c r="D4209">
        <f>IF(B4209="","",HOUR(A4209))</f>
        <v/>
      </c>
      <c r="E4209">
        <f>IF(B4209="","",IF(INPUT!$I$1="","",IF(C4209&lt;(INT(INPUT!$I$1)-INPUT!$I$2),"Off Meds",IF(C4209&lt;=(INT(INPUT!$I$1)+INPUT!$I$2),"Washout","On Meds"))))</f>
        <v/>
      </c>
      <c r="F4209">
        <f>IF(B4209="","",1.509*(LN(B4209)^1.084-5.381))</f>
        <v/>
      </c>
      <c r="G4209">
        <f>IF(F4209="","",IF(F4209&lt;0,10*F4209^2,0))</f>
        <v/>
      </c>
      <c r="H4209">
        <f>IF(F4209="","",IF(F4209&gt;0,10*F4209^2,0))</f>
        <v/>
      </c>
    </row>
    <row r="4210">
      <c r="A4210">
        <f>Input!A4210</f>
        <v/>
      </c>
      <c r="B4210">
        <f>IF(ISNUMBER(Input!B4210),IF(AND(Input!B4210&gt;=20,Input!B4210&lt;=700),Input!B4210,""),"")</f>
        <v/>
      </c>
      <c r="C4210">
        <f>IF(B4210="","",INT(A4210))</f>
        <v/>
      </c>
      <c r="D4210">
        <f>IF(B4210="","",HOUR(A4210))</f>
        <v/>
      </c>
      <c r="E4210">
        <f>IF(B4210="","",IF(INPUT!$I$1="","",IF(C4210&lt;(INT(INPUT!$I$1)-INPUT!$I$2),"Off Meds",IF(C4210&lt;=(INT(INPUT!$I$1)+INPUT!$I$2),"Washout","On Meds"))))</f>
        <v/>
      </c>
      <c r="F4210">
        <f>IF(B4210="","",1.509*(LN(B4210)^1.084-5.381))</f>
        <v/>
      </c>
      <c r="G4210">
        <f>IF(F4210="","",IF(F4210&lt;0,10*F4210^2,0))</f>
        <v/>
      </c>
      <c r="H4210">
        <f>IF(F4210="","",IF(F4210&gt;0,10*F4210^2,0))</f>
        <v/>
      </c>
    </row>
    <row r="4211">
      <c r="A4211">
        <f>Input!A4211</f>
        <v/>
      </c>
      <c r="B4211">
        <f>IF(ISNUMBER(Input!B4211),IF(AND(Input!B4211&gt;=20,Input!B4211&lt;=700),Input!B4211,""),"")</f>
        <v/>
      </c>
      <c r="C4211">
        <f>IF(B4211="","",INT(A4211))</f>
        <v/>
      </c>
      <c r="D4211">
        <f>IF(B4211="","",HOUR(A4211))</f>
        <v/>
      </c>
      <c r="E4211">
        <f>IF(B4211="","",IF(INPUT!$I$1="","",IF(C4211&lt;(INT(INPUT!$I$1)-INPUT!$I$2),"Off Meds",IF(C4211&lt;=(INT(INPUT!$I$1)+INPUT!$I$2),"Washout","On Meds"))))</f>
        <v/>
      </c>
      <c r="F4211">
        <f>IF(B4211="","",1.509*(LN(B4211)^1.084-5.381))</f>
        <v/>
      </c>
      <c r="G4211">
        <f>IF(F4211="","",IF(F4211&lt;0,10*F4211^2,0))</f>
        <v/>
      </c>
      <c r="H4211">
        <f>IF(F4211="","",IF(F4211&gt;0,10*F4211^2,0))</f>
        <v/>
      </c>
    </row>
    <row r="4212">
      <c r="A4212">
        <f>Input!A4212</f>
        <v/>
      </c>
      <c r="B4212">
        <f>IF(ISNUMBER(Input!B4212),IF(AND(Input!B4212&gt;=20,Input!B4212&lt;=700),Input!B4212,""),"")</f>
        <v/>
      </c>
      <c r="C4212">
        <f>IF(B4212="","",INT(A4212))</f>
        <v/>
      </c>
      <c r="D4212">
        <f>IF(B4212="","",HOUR(A4212))</f>
        <v/>
      </c>
      <c r="E4212">
        <f>IF(B4212="","",IF(INPUT!$I$1="","",IF(C4212&lt;(INT(INPUT!$I$1)-INPUT!$I$2),"Off Meds",IF(C4212&lt;=(INT(INPUT!$I$1)+INPUT!$I$2),"Washout","On Meds"))))</f>
        <v/>
      </c>
      <c r="F4212">
        <f>IF(B4212="","",1.509*(LN(B4212)^1.084-5.381))</f>
        <v/>
      </c>
      <c r="G4212">
        <f>IF(F4212="","",IF(F4212&lt;0,10*F4212^2,0))</f>
        <v/>
      </c>
      <c r="H4212">
        <f>IF(F4212="","",IF(F4212&gt;0,10*F4212^2,0))</f>
        <v/>
      </c>
    </row>
    <row r="4213">
      <c r="A4213">
        <f>Input!A4213</f>
        <v/>
      </c>
      <c r="B4213">
        <f>IF(ISNUMBER(Input!B4213),IF(AND(Input!B4213&gt;=20,Input!B4213&lt;=700),Input!B4213,""),"")</f>
        <v/>
      </c>
      <c r="C4213">
        <f>IF(B4213="","",INT(A4213))</f>
        <v/>
      </c>
      <c r="D4213">
        <f>IF(B4213="","",HOUR(A4213))</f>
        <v/>
      </c>
      <c r="E4213">
        <f>IF(B4213="","",IF(INPUT!$I$1="","",IF(C4213&lt;(INT(INPUT!$I$1)-INPUT!$I$2),"Off Meds",IF(C4213&lt;=(INT(INPUT!$I$1)+INPUT!$I$2),"Washout","On Meds"))))</f>
        <v/>
      </c>
      <c r="F4213">
        <f>IF(B4213="","",1.509*(LN(B4213)^1.084-5.381))</f>
        <v/>
      </c>
      <c r="G4213">
        <f>IF(F4213="","",IF(F4213&lt;0,10*F4213^2,0))</f>
        <v/>
      </c>
      <c r="H4213">
        <f>IF(F4213="","",IF(F4213&gt;0,10*F4213^2,0))</f>
        <v/>
      </c>
    </row>
    <row r="4214">
      <c r="A4214">
        <f>Input!A4214</f>
        <v/>
      </c>
      <c r="B4214">
        <f>IF(ISNUMBER(Input!B4214),IF(AND(Input!B4214&gt;=20,Input!B4214&lt;=700),Input!B4214,""),"")</f>
        <v/>
      </c>
      <c r="C4214">
        <f>IF(B4214="","",INT(A4214))</f>
        <v/>
      </c>
      <c r="D4214">
        <f>IF(B4214="","",HOUR(A4214))</f>
        <v/>
      </c>
      <c r="E4214">
        <f>IF(B4214="","",IF(INPUT!$I$1="","",IF(C4214&lt;(INT(INPUT!$I$1)-INPUT!$I$2),"Off Meds",IF(C4214&lt;=(INT(INPUT!$I$1)+INPUT!$I$2),"Washout","On Meds"))))</f>
        <v/>
      </c>
      <c r="F4214">
        <f>IF(B4214="","",1.509*(LN(B4214)^1.084-5.381))</f>
        <v/>
      </c>
      <c r="G4214">
        <f>IF(F4214="","",IF(F4214&lt;0,10*F4214^2,0))</f>
        <v/>
      </c>
      <c r="H4214">
        <f>IF(F4214="","",IF(F4214&gt;0,10*F4214^2,0))</f>
        <v/>
      </c>
    </row>
    <row r="4215">
      <c r="A4215">
        <f>Input!A4215</f>
        <v/>
      </c>
      <c r="B4215">
        <f>IF(ISNUMBER(Input!B4215),IF(AND(Input!B4215&gt;=20,Input!B4215&lt;=700),Input!B4215,""),"")</f>
        <v/>
      </c>
      <c r="C4215">
        <f>IF(B4215="","",INT(A4215))</f>
        <v/>
      </c>
      <c r="D4215">
        <f>IF(B4215="","",HOUR(A4215))</f>
        <v/>
      </c>
      <c r="E4215">
        <f>IF(B4215="","",IF(INPUT!$I$1="","",IF(C4215&lt;(INT(INPUT!$I$1)-INPUT!$I$2),"Off Meds",IF(C4215&lt;=(INT(INPUT!$I$1)+INPUT!$I$2),"Washout","On Meds"))))</f>
        <v/>
      </c>
      <c r="F4215">
        <f>IF(B4215="","",1.509*(LN(B4215)^1.084-5.381))</f>
        <v/>
      </c>
      <c r="G4215">
        <f>IF(F4215="","",IF(F4215&lt;0,10*F4215^2,0))</f>
        <v/>
      </c>
      <c r="H4215">
        <f>IF(F4215="","",IF(F4215&gt;0,10*F4215^2,0))</f>
        <v/>
      </c>
    </row>
    <row r="4216">
      <c r="A4216">
        <f>Input!A4216</f>
        <v/>
      </c>
      <c r="B4216">
        <f>IF(ISNUMBER(Input!B4216),IF(AND(Input!B4216&gt;=20,Input!B4216&lt;=700),Input!B4216,""),"")</f>
        <v/>
      </c>
      <c r="C4216">
        <f>IF(B4216="","",INT(A4216))</f>
        <v/>
      </c>
      <c r="D4216">
        <f>IF(B4216="","",HOUR(A4216))</f>
        <v/>
      </c>
      <c r="E4216">
        <f>IF(B4216="","",IF(INPUT!$I$1="","",IF(C4216&lt;(INT(INPUT!$I$1)-INPUT!$I$2),"Off Meds",IF(C4216&lt;=(INT(INPUT!$I$1)+INPUT!$I$2),"Washout","On Meds"))))</f>
        <v/>
      </c>
      <c r="F4216">
        <f>IF(B4216="","",1.509*(LN(B4216)^1.084-5.381))</f>
        <v/>
      </c>
      <c r="G4216">
        <f>IF(F4216="","",IF(F4216&lt;0,10*F4216^2,0))</f>
        <v/>
      </c>
      <c r="H4216">
        <f>IF(F4216="","",IF(F4216&gt;0,10*F4216^2,0))</f>
        <v/>
      </c>
    </row>
    <row r="4217">
      <c r="A4217">
        <f>Input!A4217</f>
        <v/>
      </c>
      <c r="B4217">
        <f>IF(ISNUMBER(Input!B4217),IF(AND(Input!B4217&gt;=20,Input!B4217&lt;=700),Input!B4217,""),"")</f>
        <v/>
      </c>
      <c r="C4217">
        <f>IF(B4217="","",INT(A4217))</f>
        <v/>
      </c>
      <c r="D4217">
        <f>IF(B4217="","",HOUR(A4217))</f>
        <v/>
      </c>
      <c r="E4217">
        <f>IF(B4217="","",IF(INPUT!$I$1="","",IF(C4217&lt;(INT(INPUT!$I$1)-INPUT!$I$2),"Off Meds",IF(C4217&lt;=(INT(INPUT!$I$1)+INPUT!$I$2),"Washout","On Meds"))))</f>
        <v/>
      </c>
      <c r="F4217">
        <f>IF(B4217="","",1.509*(LN(B4217)^1.084-5.381))</f>
        <v/>
      </c>
      <c r="G4217">
        <f>IF(F4217="","",IF(F4217&lt;0,10*F4217^2,0))</f>
        <v/>
      </c>
      <c r="H4217">
        <f>IF(F4217="","",IF(F4217&gt;0,10*F4217^2,0))</f>
        <v/>
      </c>
    </row>
    <row r="4218">
      <c r="A4218">
        <f>Input!A4218</f>
        <v/>
      </c>
      <c r="B4218">
        <f>IF(ISNUMBER(Input!B4218),IF(AND(Input!B4218&gt;=20,Input!B4218&lt;=700),Input!B4218,""),"")</f>
        <v/>
      </c>
      <c r="C4218">
        <f>IF(B4218="","",INT(A4218))</f>
        <v/>
      </c>
      <c r="D4218">
        <f>IF(B4218="","",HOUR(A4218))</f>
        <v/>
      </c>
      <c r="E4218">
        <f>IF(B4218="","",IF(INPUT!$I$1="","",IF(C4218&lt;(INT(INPUT!$I$1)-INPUT!$I$2),"Off Meds",IF(C4218&lt;=(INT(INPUT!$I$1)+INPUT!$I$2),"Washout","On Meds"))))</f>
        <v/>
      </c>
      <c r="F4218">
        <f>IF(B4218="","",1.509*(LN(B4218)^1.084-5.381))</f>
        <v/>
      </c>
      <c r="G4218">
        <f>IF(F4218="","",IF(F4218&lt;0,10*F4218^2,0))</f>
        <v/>
      </c>
      <c r="H4218">
        <f>IF(F4218="","",IF(F4218&gt;0,10*F4218^2,0))</f>
        <v/>
      </c>
    </row>
    <row r="4219">
      <c r="A4219">
        <f>Input!A4219</f>
        <v/>
      </c>
      <c r="B4219">
        <f>IF(ISNUMBER(Input!B4219),IF(AND(Input!B4219&gt;=20,Input!B4219&lt;=700),Input!B4219,""),"")</f>
        <v/>
      </c>
      <c r="C4219">
        <f>IF(B4219="","",INT(A4219))</f>
        <v/>
      </c>
      <c r="D4219">
        <f>IF(B4219="","",HOUR(A4219))</f>
        <v/>
      </c>
      <c r="E4219">
        <f>IF(B4219="","",IF(INPUT!$I$1="","",IF(C4219&lt;(INT(INPUT!$I$1)-INPUT!$I$2),"Off Meds",IF(C4219&lt;=(INT(INPUT!$I$1)+INPUT!$I$2),"Washout","On Meds"))))</f>
        <v/>
      </c>
      <c r="F4219">
        <f>IF(B4219="","",1.509*(LN(B4219)^1.084-5.381))</f>
        <v/>
      </c>
      <c r="G4219">
        <f>IF(F4219="","",IF(F4219&lt;0,10*F4219^2,0))</f>
        <v/>
      </c>
      <c r="H4219">
        <f>IF(F4219="","",IF(F4219&gt;0,10*F4219^2,0))</f>
        <v/>
      </c>
    </row>
    <row r="4220">
      <c r="A4220">
        <f>Input!A4220</f>
        <v/>
      </c>
      <c r="B4220">
        <f>IF(ISNUMBER(Input!B4220),IF(AND(Input!B4220&gt;=20,Input!B4220&lt;=700),Input!B4220,""),"")</f>
        <v/>
      </c>
      <c r="C4220">
        <f>IF(B4220="","",INT(A4220))</f>
        <v/>
      </c>
      <c r="D4220">
        <f>IF(B4220="","",HOUR(A4220))</f>
        <v/>
      </c>
      <c r="E4220">
        <f>IF(B4220="","",IF(INPUT!$I$1="","",IF(C4220&lt;(INT(INPUT!$I$1)-INPUT!$I$2),"Off Meds",IF(C4220&lt;=(INT(INPUT!$I$1)+INPUT!$I$2),"Washout","On Meds"))))</f>
        <v/>
      </c>
      <c r="F4220">
        <f>IF(B4220="","",1.509*(LN(B4220)^1.084-5.381))</f>
        <v/>
      </c>
      <c r="G4220">
        <f>IF(F4220="","",IF(F4220&lt;0,10*F4220^2,0))</f>
        <v/>
      </c>
      <c r="H4220">
        <f>IF(F4220="","",IF(F4220&gt;0,10*F4220^2,0))</f>
        <v/>
      </c>
    </row>
    <row r="4221">
      <c r="A4221">
        <f>Input!A4221</f>
        <v/>
      </c>
      <c r="B4221">
        <f>IF(ISNUMBER(Input!B4221),IF(AND(Input!B4221&gt;=20,Input!B4221&lt;=700),Input!B4221,""),"")</f>
        <v/>
      </c>
      <c r="C4221">
        <f>IF(B4221="","",INT(A4221))</f>
        <v/>
      </c>
      <c r="D4221">
        <f>IF(B4221="","",HOUR(A4221))</f>
        <v/>
      </c>
      <c r="E4221">
        <f>IF(B4221="","",IF(INPUT!$I$1="","",IF(C4221&lt;(INT(INPUT!$I$1)-INPUT!$I$2),"Off Meds",IF(C4221&lt;=(INT(INPUT!$I$1)+INPUT!$I$2),"Washout","On Meds"))))</f>
        <v/>
      </c>
      <c r="F4221">
        <f>IF(B4221="","",1.509*(LN(B4221)^1.084-5.381))</f>
        <v/>
      </c>
      <c r="G4221">
        <f>IF(F4221="","",IF(F4221&lt;0,10*F4221^2,0))</f>
        <v/>
      </c>
      <c r="H4221">
        <f>IF(F4221="","",IF(F4221&gt;0,10*F4221^2,0))</f>
        <v/>
      </c>
    </row>
    <row r="4222">
      <c r="A4222">
        <f>Input!A4222</f>
        <v/>
      </c>
      <c r="B4222">
        <f>IF(ISNUMBER(Input!B4222),IF(AND(Input!B4222&gt;=20,Input!B4222&lt;=700),Input!B4222,""),"")</f>
        <v/>
      </c>
      <c r="C4222">
        <f>IF(B4222="","",INT(A4222))</f>
        <v/>
      </c>
      <c r="D4222">
        <f>IF(B4222="","",HOUR(A4222))</f>
        <v/>
      </c>
      <c r="E4222">
        <f>IF(B4222="","",IF(INPUT!$I$1="","",IF(C4222&lt;(INT(INPUT!$I$1)-INPUT!$I$2),"Off Meds",IF(C4222&lt;=(INT(INPUT!$I$1)+INPUT!$I$2),"Washout","On Meds"))))</f>
        <v/>
      </c>
      <c r="F4222">
        <f>IF(B4222="","",1.509*(LN(B4222)^1.084-5.381))</f>
        <v/>
      </c>
      <c r="G4222">
        <f>IF(F4222="","",IF(F4222&lt;0,10*F4222^2,0))</f>
        <v/>
      </c>
      <c r="H4222">
        <f>IF(F4222="","",IF(F4222&gt;0,10*F4222^2,0))</f>
        <v/>
      </c>
    </row>
    <row r="4223">
      <c r="A4223">
        <f>Input!A4223</f>
        <v/>
      </c>
      <c r="B4223">
        <f>IF(ISNUMBER(Input!B4223),IF(AND(Input!B4223&gt;=20,Input!B4223&lt;=700),Input!B4223,""),"")</f>
        <v/>
      </c>
      <c r="C4223">
        <f>IF(B4223="","",INT(A4223))</f>
        <v/>
      </c>
      <c r="D4223">
        <f>IF(B4223="","",HOUR(A4223))</f>
        <v/>
      </c>
      <c r="E4223">
        <f>IF(B4223="","",IF(INPUT!$I$1="","",IF(C4223&lt;(INT(INPUT!$I$1)-INPUT!$I$2),"Off Meds",IF(C4223&lt;=(INT(INPUT!$I$1)+INPUT!$I$2),"Washout","On Meds"))))</f>
        <v/>
      </c>
      <c r="F4223">
        <f>IF(B4223="","",1.509*(LN(B4223)^1.084-5.381))</f>
        <v/>
      </c>
      <c r="G4223">
        <f>IF(F4223="","",IF(F4223&lt;0,10*F4223^2,0))</f>
        <v/>
      </c>
      <c r="H4223">
        <f>IF(F4223="","",IF(F4223&gt;0,10*F4223^2,0))</f>
        <v/>
      </c>
    </row>
    <row r="4224">
      <c r="A4224">
        <f>Input!A4224</f>
        <v/>
      </c>
      <c r="B4224">
        <f>IF(ISNUMBER(Input!B4224),IF(AND(Input!B4224&gt;=20,Input!B4224&lt;=700),Input!B4224,""),"")</f>
        <v/>
      </c>
      <c r="C4224">
        <f>IF(B4224="","",INT(A4224))</f>
        <v/>
      </c>
      <c r="D4224">
        <f>IF(B4224="","",HOUR(A4224))</f>
        <v/>
      </c>
      <c r="E4224">
        <f>IF(B4224="","",IF(INPUT!$I$1="","",IF(C4224&lt;(INT(INPUT!$I$1)-INPUT!$I$2),"Off Meds",IF(C4224&lt;=(INT(INPUT!$I$1)+INPUT!$I$2),"Washout","On Meds"))))</f>
        <v/>
      </c>
      <c r="F4224">
        <f>IF(B4224="","",1.509*(LN(B4224)^1.084-5.381))</f>
        <v/>
      </c>
      <c r="G4224">
        <f>IF(F4224="","",IF(F4224&lt;0,10*F4224^2,0))</f>
        <v/>
      </c>
      <c r="H4224">
        <f>IF(F4224="","",IF(F4224&gt;0,10*F4224^2,0))</f>
        <v/>
      </c>
    </row>
    <row r="4225">
      <c r="A4225">
        <f>Input!A4225</f>
        <v/>
      </c>
      <c r="B4225">
        <f>IF(ISNUMBER(Input!B4225),IF(AND(Input!B4225&gt;=20,Input!B4225&lt;=700),Input!B4225,""),"")</f>
        <v/>
      </c>
      <c r="C4225">
        <f>IF(B4225="","",INT(A4225))</f>
        <v/>
      </c>
      <c r="D4225">
        <f>IF(B4225="","",HOUR(A4225))</f>
        <v/>
      </c>
      <c r="E4225">
        <f>IF(B4225="","",IF(INPUT!$I$1="","",IF(C4225&lt;(INT(INPUT!$I$1)-INPUT!$I$2),"Off Meds",IF(C4225&lt;=(INT(INPUT!$I$1)+INPUT!$I$2),"Washout","On Meds"))))</f>
        <v/>
      </c>
      <c r="F4225">
        <f>IF(B4225="","",1.509*(LN(B4225)^1.084-5.381))</f>
        <v/>
      </c>
      <c r="G4225">
        <f>IF(F4225="","",IF(F4225&lt;0,10*F4225^2,0))</f>
        <v/>
      </c>
      <c r="H4225">
        <f>IF(F4225="","",IF(F4225&gt;0,10*F4225^2,0))</f>
        <v/>
      </c>
    </row>
    <row r="4226">
      <c r="A4226">
        <f>Input!A4226</f>
        <v/>
      </c>
      <c r="B4226">
        <f>IF(ISNUMBER(Input!B4226),IF(AND(Input!B4226&gt;=20,Input!B4226&lt;=700),Input!B4226,""),"")</f>
        <v/>
      </c>
      <c r="C4226">
        <f>IF(B4226="","",INT(A4226))</f>
        <v/>
      </c>
      <c r="D4226">
        <f>IF(B4226="","",HOUR(A4226))</f>
        <v/>
      </c>
      <c r="E4226">
        <f>IF(B4226="","",IF(INPUT!$I$1="","",IF(C4226&lt;(INT(INPUT!$I$1)-INPUT!$I$2),"Off Meds",IF(C4226&lt;=(INT(INPUT!$I$1)+INPUT!$I$2),"Washout","On Meds"))))</f>
        <v/>
      </c>
      <c r="F4226">
        <f>IF(B4226="","",1.509*(LN(B4226)^1.084-5.381))</f>
        <v/>
      </c>
      <c r="G4226">
        <f>IF(F4226="","",IF(F4226&lt;0,10*F4226^2,0))</f>
        <v/>
      </c>
      <c r="H4226">
        <f>IF(F4226="","",IF(F4226&gt;0,10*F4226^2,0))</f>
        <v/>
      </c>
    </row>
    <row r="4227">
      <c r="A4227">
        <f>Input!A4227</f>
        <v/>
      </c>
      <c r="B4227">
        <f>IF(ISNUMBER(Input!B4227),IF(AND(Input!B4227&gt;=20,Input!B4227&lt;=700),Input!B4227,""),"")</f>
        <v/>
      </c>
      <c r="C4227">
        <f>IF(B4227="","",INT(A4227))</f>
        <v/>
      </c>
      <c r="D4227">
        <f>IF(B4227="","",HOUR(A4227))</f>
        <v/>
      </c>
      <c r="E4227">
        <f>IF(B4227="","",IF(INPUT!$I$1="","",IF(C4227&lt;(INT(INPUT!$I$1)-INPUT!$I$2),"Off Meds",IF(C4227&lt;=(INT(INPUT!$I$1)+INPUT!$I$2),"Washout","On Meds"))))</f>
        <v/>
      </c>
      <c r="F4227">
        <f>IF(B4227="","",1.509*(LN(B4227)^1.084-5.381))</f>
        <v/>
      </c>
      <c r="G4227">
        <f>IF(F4227="","",IF(F4227&lt;0,10*F4227^2,0))</f>
        <v/>
      </c>
      <c r="H4227">
        <f>IF(F4227="","",IF(F4227&gt;0,10*F4227^2,0))</f>
        <v/>
      </c>
    </row>
    <row r="4228">
      <c r="A4228">
        <f>Input!A4228</f>
        <v/>
      </c>
      <c r="B4228">
        <f>IF(ISNUMBER(Input!B4228),IF(AND(Input!B4228&gt;=20,Input!B4228&lt;=700),Input!B4228,""),"")</f>
        <v/>
      </c>
      <c r="C4228">
        <f>IF(B4228="","",INT(A4228))</f>
        <v/>
      </c>
      <c r="D4228">
        <f>IF(B4228="","",HOUR(A4228))</f>
        <v/>
      </c>
      <c r="E4228">
        <f>IF(B4228="","",IF(INPUT!$I$1="","",IF(C4228&lt;(INT(INPUT!$I$1)-INPUT!$I$2),"Off Meds",IF(C4228&lt;=(INT(INPUT!$I$1)+INPUT!$I$2),"Washout","On Meds"))))</f>
        <v/>
      </c>
      <c r="F4228">
        <f>IF(B4228="","",1.509*(LN(B4228)^1.084-5.381))</f>
        <v/>
      </c>
      <c r="G4228">
        <f>IF(F4228="","",IF(F4228&lt;0,10*F4228^2,0))</f>
        <v/>
      </c>
      <c r="H4228">
        <f>IF(F4228="","",IF(F4228&gt;0,10*F4228^2,0))</f>
        <v/>
      </c>
    </row>
    <row r="4229">
      <c r="A4229">
        <f>Input!A4229</f>
        <v/>
      </c>
      <c r="B4229">
        <f>IF(ISNUMBER(Input!B4229),IF(AND(Input!B4229&gt;=20,Input!B4229&lt;=700),Input!B4229,""),"")</f>
        <v/>
      </c>
      <c r="C4229">
        <f>IF(B4229="","",INT(A4229))</f>
        <v/>
      </c>
      <c r="D4229">
        <f>IF(B4229="","",HOUR(A4229))</f>
        <v/>
      </c>
      <c r="E4229">
        <f>IF(B4229="","",IF(INPUT!$I$1="","",IF(C4229&lt;(INT(INPUT!$I$1)-INPUT!$I$2),"Off Meds",IF(C4229&lt;=(INT(INPUT!$I$1)+INPUT!$I$2),"Washout","On Meds"))))</f>
        <v/>
      </c>
      <c r="F4229">
        <f>IF(B4229="","",1.509*(LN(B4229)^1.084-5.381))</f>
        <v/>
      </c>
      <c r="G4229">
        <f>IF(F4229="","",IF(F4229&lt;0,10*F4229^2,0))</f>
        <v/>
      </c>
      <c r="H4229">
        <f>IF(F4229="","",IF(F4229&gt;0,10*F4229^2,0))</f>
        <v/>
      </c>
    </row>
    <row r="4230">
      <c r="A4230">
        <f>Input!A4230</f>
        <v/>
      </c>
      <c r="B4230">
        <f>IF(ISNUMBER(Input!B4230),IF(AND(Input!B4230&gt;=20,Input!B4230&lt;=700),Input!B4230,""),"")</f>
        <v/>
      </c>
      <c r="C4230">
        <f>IF(B4230="","",INT(A4230))</f>
        <v/>
      </c>
      <c r="D4230">
        <f>IF(B4230="","",HOUR(A4230))</f>
        <v/>
      </c>
      <c r="E4230">
        <f>IF(B4230="","",IF(INPUT!$I$1="","",IF(C4230&lt;(INT(INPUT!$I$1)-INPUT!$I$2),"Off Meds",IF(C4230&lt;=(INT(INPUT!$I$1)+INPUT!$I$2),"Washout","On Meds"))))</f>
        <v/>
      </c>
      <c r="F4230">
        <f>IF(B4230="","",1.509*(LN(B4230)^1.084-5.381))</f>
        <v/>
      </c>
      <c r="G4230">
        <f>IF(F4230="","",IF(F4230&lt;0,10*F4230^2,0))</f>
        <v/>
      </c>
      <c r="H4230">
        <f>IF(F4230="","",IF(F4230&gt;0,10*F4230^2,0))</f>
        <v/>
      </c>
    </row>
    <row r="4231">
      <c r="A4231">
        <f>Input!A4231</f>
        <v/>
      </c>
      <c r="B4231">
        <f>IF(ISNUMBER(Input!B4231),IF(AND(Input!B4231&gt;=20,Input!B4231&lt;=700),Input!B4231,""),"")</f>
        <v/>
      </c>
      <c r="C4231">
        <f>IF(B4231="","",INT(A4231))</f>
        <v/>
      </c>
      <c r="D4231">
        <f>IF(B4231="","",HOUR(A4231))</f>
        <v/>
      </c>
      <c r="E4231">
        <f>IF(B4231="","",IF(INPUT!$I$1="","",IF(C4231&lt;(INT(INPUT!$I$1)-INPUT!$I$2),"Off Meds",IF(C4231&lt;=(INT(INPUT!$I$1)+INPUT!$I$2),"Washout","On Meds"))))</f>
        <v/>
      </c>
      <c r="F4231">
        <f>IF(B4231="","",1.509*(LN(B4231)^1.084-5.381))</f>
        <v/>
      </c>
      <c r="G4231">
        <f>IF(F4231="","",IF(F4231&lt;0,10*F4231^2,0))</f>
        <v/>
      </c>
      <c r="H4231">
        <f>IF(F4231="","",IF(F4231&gt;0,10*F4231^2,0))</f>
        <v/>
      </c>
    </row>
    <row r="4232">
      <c r="A4232">
        <f>Input!A4232</f>
        <v/>
      </c>
      <c r="B4232">
        <f>IF(ISNUMBER(Input!B4232),IF(AND(Input!B4232&gt;=20,Input!B4232&lt;=700),Input!B4232,""),"")</f>
        <v/>
      </c>
      <c r="C4232">
        <f>IF(B4232="","",INT(A4232))</f>
        <v/>
      </c>
      <c r="D4232">
        <f>IF(B4232="","",HOUR(A4232))</f>
        <v/>
      </c>
      <c r="E4232">
        <f>IF(B4232="","",IF(INPUT!$I$1="","",IF(C4232&lt;(INT(INPUT!$I$1)-INPUT!$I$2),"Off Meds",IF(C4232&lt;=(INT(INPUT!$I$1)+INPUT!$I$2),"Washout","On Meds"))))</f>
        <v/>
      </c>
      <c r="F4232">
        <f>IF(B4232="","",1.509*(LN(B4232)^1.084-5.381))</f>
        <v/>
      </c>
      <c r="G4232">
        <f>IF(F4232="","",IF(F4232&lt;0,10*F4232^2,0))</f>
        <v/>
      </c>
      <c r="H4232">
        <f>IF(F4232="","",IF(F4232&gt;0,10*F4232^2,0))</f>
        <v/>
      </c>
    </row>
    <row r="4233">
      <c r="A4233">
        <f>Input!A4233</f>
        <v/>
      </c>
      <c r="B4233">
        <f>IF(ISNUMBER(Input!B4233),IF(AND(Input!B4233&gt;=20,Input!B4233&lt;=700),Input!B4233,""),"")</f>
        <v/>
      </c>
      <c r="C4233">
        <f>IF(B4233="","",INT(A4233))</f>
        <v/>
      </c>
      <c r="D4233">
        <f>IF(B4233="","",HOUR(A4233))</f>
        <v/>
      </c>
      <c r="E4233">
        <f>IF(B4233="","",IF(INPUT!$I$1="","",IF(C4233&lt;(INT(INPUT!$I$1)-INPUT!$I$2),"Off Meds",IF(C4233&lt;=(INT(INPUT!$I$1)+INPUT!$I$2),"Washout","On Meds"))))</f>
        <v/>
      </c>
      <c r="F4233">
        <f>IF(B4233="","",1.509*(LN(B4233)^1.084-5.381))</f>
        <v/>
      </c>
      <c r="G4233">
        <f>IF(F4233="","",IF(F4233&lt;0,10*F4233^2,0))</f>
        <v/>
      </c>
      <c r="H4233">
        <f>IF(F4233="","",IF(F4233&gt;0,10*F4233^2,0))</f>
        <v/>
      </c>
    </row>
    <row r="4234">
      <c r="A4234">
        <f>Input!A4234</f>
        <v/>
      </c>
      <c r="B4234">
        <f>IF(ISNUMBER(Input!B4234),IF(AND(Input!B4234&gt;=20,Input!B4234&lt;=700),Input!B4234,""),"")</f>
        <v/>
      </c>
      <c r="C4234">
        <f>IF(B4234="","",INT(A4234))</f>
        <v/>
      </c>
      <c r="D4234">
        <f>IF(B4234="","",HOUR(A4234))</f>
        <v/>
      </c>
      <c r="E4234">
        <f>IF(B4234="","",IF(INPUT!$I$1="","",IF(C4234&lt;(INT(INPUT!$I$1)-INPUT!$I$2),"Off Meds",IF(C4234&lt;=(INT(INPUT!$I$1)+INPUT!$I$2),"Washout","On Meds"))))</f>
        <v/>
      </c>
      <c r="F4234">
        <f>IF(B4234="","",1.509*(LN(B4234)^1.084-5.381))</f>
        <v/>
      </c>
      <c r="G4234">
        <f>IF(F4234="","",IF(F4234&lt;0,10*F4234^2,0))</f>
        <v/>
      </c>
      <c r="H4234">
        <f>IF(F4234="","",IF(F4234&gt;0,10*F4234^2,0))</f>
        <v/>
      </c>
    </row>
    <row r="4235">
      <c r="A4235">
        <f>Input!A4235</f>
        <v/>
      </c>
      <c r="B4235">
        <f>IF(ISNUMBER(Input!B4235),IF(AND(Input!B4235&gt;=20,Input!B4235&lt;=700),Input!B4235,""),"")</f>
        <v/>
      </c>
      <c r="C4235">
        <f>IF(B4235="","",INT(A4235))</f>
        <v/>
      </c>
      <c r="D4235">
        <f>IF(B4235="","",HOUR(A4235))</f>
        <v/>
      </c>
      <c r="E4235">
        <f>IF(B4235="","",IF(INPUT!$I$1="","",IF(C4235&lt;(INT(INPUT!$I$1)-INPUT!$I$2),"Off Meds",IF(C4235&lt;=(INT(INPUT!$I$1)+INPUT!$I$2),"Washout","On Meds"))))</f>
        <v/>
      </c>
      <c r="F4235">
        <f>IF(B4235="","",1.509*(LN(B4235)^1.084-5.381))</f>
        <v/>
      </c>
      <c r="G4235">
        <f>IF(F4235="","",IF(F4235&lt;0,10*F4235^2,0))</f>
        <v/>
      </c>
      <c r="H4235">
        <f>IF(F4235="","",IF(F4235&gt;0,10*F4235^2,0))</f>
        <v/>
      </c>
    </row>
    <row r="4236">
      <c r="A4236">
        <f>Input!A4236</f>
        <v/>
      </c>
      <c r="B4236">
        <f>IF(ISNUMBER(Input!B4236),IF(AND(Input!B4236&gt;=20,Input!B4236&lt;=700),Input!B4236,""),"")</f>
        <v/>
      </c>
      <c r="C4236">
        <f>IF(B4236="","",INT(A4236))</f>
        <v/>
      </c>
      <c r="D4236">
        <f>IF(B4236="","",HOUR(A4236))</f>
        <v/>
      </c>
      <c r="E4236">
        <f>IF(B4236="","",IF(INPUT!$I$1="","",IF(C4236&lt;(INT(INPUT!$I$1)-INPUT!$I$2),"Off Meds",IF(C4236&lt;=(INT(INPUT!$I$1)+INPUT!$I$2),"Washout","On Meds"))))</f>
        <v/>
      </c>
      <c r="F4236">
        <f>IF(B4236="","",1.509*(LN(B4236)^1.084-5.381))</f>
        <v/>
      </c>
      <c r="G4236">
        <f>IF(F4236="","",IF(F4236&lt;0,10*F4236^2,0))</f>
        <v/>
      </c>
      <c r="H4236">
        <f>IF(F4236="","",IF(F4236&gt;0,10*F4236^2,0))</f>
        <v/>
      </c>
    </row>
    <row r="4237">
      <c r="A4237">
        <f>Input!A4237</f>
        <v/>
      </c>
      <c r="B4237">
        <f>IF(ISNUMBER(Input!B4237),IF(AND(Input!B4237&gt;=20,Input!B4237&lt;=700),Input!B4237,""),"")</f>
        <v/>
      </c>
      <c r="C4237">
        <f>IF(B4237="","",INT(A4237))</f>
        <v/>
      </c>
      <c r="D4237">
        <f>IF(B4237="","",HOUR(A4237))</f>
        <v/>
      </c>
      <c r="E4237">
        <f>IF(B4237="","",IF(INPUT!$I$1="","",IF(C4237&lt;(INT(INPUT!$I$1)-INPUT!$I$2),"Off Meds",IF(C4237&lt;=(INT(INPUT!$I$1)+INPUT!$I$2),"Washout","On Meds"))))</f>
        <v/>
      </c>
      <c r="F4237">
        <f>IF(B4237="","",1.509*(LN(B4237)^1.084-5.381))</f>
        <v/>
      </c>
      <c r="G4237">
        <f>IF(F4237="","",IF(F4237&lt;0,10*F4237^2,0))</f>
        <v/>
      </c>
      <c r="H4237">
        <f>IF(F4237="","",IF(F4237&gt;0,10*F4237^2,0))</f>
        <v/>
      </c>
    </row>
    <row r="4238">
      <c r="A4238">
        <f>Input!A4238</f>
        <v/>
      </c>
      <c r="B4238">
        <f>IF(ISNUMBER(Input!B4238),IF(AND(Input!B4238&gt;=20,Input!B4238&lt;=700),Input!B4238,""),"")</f>
        <v/>
      </c>
      <c r="C4238">
        <f>IF(B4238="","",INT(A4238))</f>
        <v/>
      </c>
      <c r="D4238">
        <f>IF(B4238="","",HOUR(A4238))</f>
        <v/>
      </c>
      <c r="E4238">
        <f>IF(B4238="","",IF(INPUT!$I$1="","",IF(C4238&lt;(INT(INPUT!$I$1)-INPUT!$I$2),"Off Meds",IF(C4238&lt;=(INT(INPUT!$I$1)+INPUT!$I$2),"Washout","On Meds"))))</f>
        <v/>
      </c>
      <c r="F4238">
        <f>IF(B4238="","",1.509*(LN(B4238)^1.084-5.381))</f>
        <v/>
      </c>
      <c r="G4238">
        <f>IF(F4238="","",IF(F4238&lt;0,10*F4238^2,0))</f>
        <v/>
      </c>
      <c r="H4238">
        <f>IF(F4238="","",IF(F4238&gt;0,10*F4238^2,0))</f>
        <v/>
      </c>
    </row>
    <row r="4239">
      <c r="A4239">
        <f>Input!A4239</f>
        <v/>
      </c>
      <c r="B4239">
        <f>IF(ISNUMBER(Input!B4239),IF(AND(Input!B4239&gt;=20,Input!B4239&lt;=700),Input!B4239,""),"")</f>
        <v/>
      </c>
      <c r="C4239">
        <f>IF(B4239="","",INT(A4239))</f>
        <v/>
      </c>
      <c r="D4239">
        <f>IF(B4239="","",HOUR(A4239))</f>
        <v/>
      </c>
      <c r="E4239">
        <f>IF(B4239="","",IF(INPUT!$I$1="","",IF(C4239&lt;(INT(INPUT!$I$1)-INPUT!$I$2),"Off Meds",IF(C4239&lt;=(INT(INPUT!$I$1)+INPUT!$I$2),"Washout","On Meds"))))</f>
        <v/>
      </c>
      <c r="F4239">
        <f>IF(B4239="","",1.509*(LN(B4239)^1.084-5.381))</f>
        <v/>
      </c>
      <c r="G4239">
        <f>IF(F4239="","",IF(F4239&lt;0,10*F4239^2,0))</f>
        <v/>
      </c>
      <c r="H4239">
        <f>IF(F4239="","",IF(F4239&gt;0,10*F4239^2,0))</f>
        <v/>
      </c>
    </row>
    <row r="4240">
      <c r="A4240">
        <f>Input!A4240</f>
        <v/>
      </c>
      <c r="B4240">
        <f>IF(ISNUMBER(Input!B4240),IF(AND(Input!B4240&gt;=20,Input!B4240&lt;=700),Input!B4240,""),"")</f>
        <v/>
      </c>
      <c r="C4240">
        <f>IF(B4240="","",INT(A4240))</f>
        <v/>
      </c>
      <c r="D4240">
        <f>IF(B4240="","",HOUR(A4240))</f>
        <v/>
      </c>
      <c r="E4240">
        <f>IF(B4240="","",IF(INPUT!$I$1="","",IF(C4240&lt;(INT(INPUT!$I$1)-INPUT!$I$2),"Off Meds",IF(C4240&lt;=(INT(INPUT!$I$1)+INPUT!$I$2),"Washout","On Meds"))))</f>
        <v/>
      </c>
      <c r="F4240">
        <f>IF(B4240="","",1.509*(LN(B4240)^1.084-5.381))</f>
        <v/>
      </c>
      <c r="G4240">
        <f>IF(F4240="","",IF(F4240&lt;0,10*F4240^2,0))</f>
        <v/>
      </c>
      <c r="H4240">
        <f>IF(F4240="","",IF(F4240&gt;0,10*F4240^2,0))</f>
        <v/>
      </c>
    </row>
    <row r="4241">
      <c r="A4241">
        <f>Input!A4241</f>
        <v/>
      </c>
      <c r="B4241">
        <f>IF(ISNUMBER(Input!B4241),IF(AND(Input!B4241&gt;=20,Input!B4241&lt;=700),Input!B4241,""),"")</f>
        <v/>
      </c>
      <c r="C4241">
        <f>IF(B4241="","",INT(A4241))</f>
        <v/>
      </c>
      <c r="D4241">
        <f>IF(B4241="","",HOUR(A4241))</f>
        <v/>
      </c>
      <c r="E4241">
        <f>IF(B4241="","",IF(INPUT!$I$1="","",IF(C4241&lt;(INT(INPUT!$I$1)-INPUT!$I$2),"Off Meds",IF(C4241&lt;=(INT(INPUT!$I$1)+INPUT!$I$2),"Washout","On Meds"))))</f>
        <v/>
      </c>
      <c r="F4241">
        <f>IF(B4241="","",1.509*(LN(B4241)^1.084-5.381))</f>
        <v/>
      </c>
      <c r="G4241">
        <f>IF(F4241="","",IF(F4241&lt;0,10*F4241^2,0))</f>
        <v/>
      </c>
      <c r="H4241">
        <f>IF(F4241="","",IF(F4241&gt;0,10*F4241^2,0))</f>
        <v/>
      </c>
    </row>
    <row r="4242">
      <c r="A4242">
        <f>Input!A4242</f>
        <v/>
      </c>
      <c r="B4242">
        <f>IF(ISNUMBER(Input!B4242),IF(AND(Input!B4242&gt;=20,Input!B4242&lt;=700),Input!B4242,""),"")</f>
        <v/>
      </c>
      <c r="C4242">
        <f>IF(B4242="","",INT(A4242))</f>
        <v/>
      </c>
      <c r="D4242">
        <f>IF(B4242="","",HOUR(A4242))</f>
        <v/>
      </c>
      <c r="E4242">
        <f>IF(B4242="","",IF(INPUT!$I$1="","",IF(C4242&lt;(INT(INPUT!$I$1)-INPUT!$I$2),"Off Meds",IF(C4242&lt;=(INT(INPUT!$I$1)+INPUT!$I$2),"Washout","On Meds"))))</f>
        <v/>
      </c>
      <c r="F4242">
        <f>IF(B4242="","",1.509*(LN(B4242)^1.084-5.381))</f>
        <v/>
      </c>
      <c r="G4242">
        <f>IF(F4242="","",IF(F4242&lt;0,10*F4242^2,0))</f>
        <v/>
      </c>
      <c r="H4242">
        <f>IF(F4242="","",IF(F4242&gt;0,10*F4242^2,0))</f>
        <v/>
      </c>
    </row>
    <row r="4243">
      <c r="A4243">
        <f>Input!A4243</f>
        <v/>
      </c>
      <c r="B4243">
        <f>IF(ISNUMBER(Input!B4243),IF(AND(Input!B4243&gt;=20,Input!B4243&lt;=700),Input!B4243,""),"")</f>
        <v/>
      </c>
      <c r="C4243">
        <f>IF(B4243="","",INT(A4243))</f>
        <v/>
      </c>
      <c r="D4243">
        <f>IF(B4243="","",HOUR(A4243))</f>
        <v/>
      </c>
      <c r="E4243">
        <f>IF(B4243="","",IF(INPUT!$I$1="","",IF(C4243&lt;(INT(INPUT!$I$1)-INPUT!$I$2),"Off Meds",IF(C4243&lt;=(INT(INPUT!$I$1)+INPUT!$I$2),"Washout","On Meds"))))</f>
        <v/>
      </c>
      <c r="F4243">
        <f>IF(B4243="","",1.509*(LN(B4243)^1.084-5.381))</f>
        <v/>
      </c>
      <c r="G4243">
        <f>IF(F4243="","",IF(F4243&lt;0,10*F4243^2,0))</f>
        <v/>
      </c>
      <c r="H4243">
        <f>IF(F4243="","",IF(F4243&gt;0,10*F4243^2,0))</f>
        <v/>
      </c>
    </row>
    <row r="4244">
      <c r="A4244">
        <f>Input!A4244</f>
        <v/>
      </c>
      <c r="B4244">
        <f>IF(ISNUMBER(Input!B4244),IF(AND(Input!B4244&gt;=20,Input!B4244&lt;=700),Input!B4244,""),"")</f>
        <v/>
      </c>
      <c r="C4244">
        <f>IF(B4244="","",INT(A4244))</f>
        <v/>
      </c>
      <c r="D4244">
        <f>IF(B4244="","",HOUR(A4244))</f>
        <v/>
      </c>
      <c r="E4244">
        <f>IF(B4244="","",IF(INPUT!$I$1="","",IF(C4244&lt;(INT(INPUT!$I$1)-INPUT!$I$2),"Off Meds",IF(C4244&lt;=(INT(INPUT!$I$1)+INPUT!$I$2),"Washout","On Meds"))))</f>
        <v/>
      </c>
      <c r="F4244">
        <f>IF(B4244="","",1.509*(LN(B4244)^1.084-5.381))</f>
        <v/>
      </c>
      <c r="G4244">
        <f>IF(F4244="","",IF(F4244&lt;0,10*F4244^2,0))</f>
        <v/>
      </c>
      <c r="H4244">
        <f>IF(F4244="","",IF(F4244&gt;0,10*F4244^2,0))</f>
        <v/>
      </c>
    </row>
    <row r="4245">
      <c r="A4245">
        <f>Input!A4245</f>
        <v/>
      </c>
      <c r="B4245">
        <f>IF(ISNUMBER(Input!B4245),IF(AND(Input!B4245&gt;=20,Input!B4245&lt;=700),Input!B4245,""),"")</f>
        <v/>
      </c>
      <c r="C4245">
        <f>IF(B4245="","",INT(A4245))</f>
        <v/>
      </c>
      <c r="D4245">
        <f>IF(B4245="","",HOUR(A4245))</f>
        <v/>
      </c>
      <c r="E4245">
        <f>IF(B4245="","",IF(INPUT!$I$1="","",IF(C4245&lt;(INT(INPUT!$I$1)-INPUT!$I$2),"Off Meds",IF(C4245&lt;=(INT(INPUT!$I$1)+INPUT!$I$2),"Washout","On Meds"))))</f>
        <v/>
      </c>
      <c r="F4245">
        <f>IF(B4245="","",1.509*(LN(B4245)^1.084-5.381))</f>
        <v/>
      </c>
      <c r="G4245">
        <f>IF(F4245="","",IF(F4245&lt;0,10*F4245^2,0))</f>
        <v/>
      </c>
      <c r="H4245">
        <f>IF(F4245="","",IF(F4245&gt;0,10*F4245^2,0))</f>
        <v/>
      </c>
    </row>
    <row r="4246">
      <c r="A4246">
        <f>Input!A4246</f>
        <v/>
      </c>
      <c r="B4246">
        <f>IF(ISNUMBER(Input!B4246),IF(AND(Input!B4246&gt;=20,Input!B4246&lt;=700),Input!B4246,""),"")</f>
        <v/>
      </c>
      <c r="C4246">
        <f>IF(B4246="","",INT(A4246))</f>
        <v/>
      </c>
      <c r="D4246">
        <f>IF(B4246="","",HOUR(A4246))</f>
        <v/>
      </c>
      <c r="E4246">
        <f>IF(B4246="","",IF(INPUT!$I$1="","",IF(C4246&lt;(INT(INPUT!$I$1)-INPUT!$I$2),"Off Meds",IF(C4246&lt;=(INT(INPUT!$I$1)+INPUT!$I$2),"Washout","On Meds"))))</f>
        <v/>
      </c>
      <c r="F4246">
        <f>IF(B4246="","",1.509*(LN(B4246)^1.084-5.381))</f>
        <v/>
      </c>
      <c r="G4246">
        <f>IF(F4246="","",IF(F4246&lt;0,10*F4246^2,0))</f>
        <v/>
      </c>
      <c r="H4246">
        <f>IF(F4246="","",IF(F4246&gt;0,10*F4246^2,0))</f>
        <v/>
      </c>
    </row>
    <row r="4247">
      <c r="A4247">
        <f>Input!A4247</f>
        <v/>
      </c>
      <c r="B4247">
        <f>IF(ISNUMBER(Input!B4247),IF(AND(Input!B4247&gt;=20,Input!B4247&lt;=700),Input!B4247,""),"")</f>
        <v/>
      </c>
      <c r="C4247">
        <f>IF(B4247="","",INT(A4247))</f>
        <v/>
      </c>
      <c r="D4247">
        <f>IF(B4247="","",HOUR(A4247))</f>
        <v/>
      </c>
      <c r="E4247">
        <f>IF(B4247="","",IF(INPUT!$I$1="","",IF(C4247&lt;(INT(INPUT!$I$1)-INPUT!$I$2),"Off Meds",IF(C4247&lt;=(INT(INPUT!$I$1)+INPUT!$I$2),"Washout","On Meds"))))</f>
        <v/>
      </c>
      <c r="F4247">
        <f>IF(B4247="","",1.509*(LN(B4247)^1.084-5.381))</f>
        <v/>
      </c>
      <c r="G4247">
        <f>IF(F4247="","",IF(F4247&lt;0,10*F4247^2,0))</f>
        <v/>
      </c>
      <c r="H4247">
        <f>IF(F4247="","",IF(F4247&gt;0,10*F4247^2,0))</f>
        <v/>
      </c>
    </row>
    <row r="4248">
      <c r="A4248">
        <f>Input!A4248</f>
        <v/>
      </c>
      <c r="B4248">
        <f>IF(ISNUMBER(Input!B4248),IF(AND(Input!B4248&gt;=20,Input!B4248&lt;=700),Input!B4248,""),"")</f>
        <v/>
      </c>
      <c r="C4248">
        <f>IF(B4248="","",INT(A4248))</f>
        <v/>
      </c>
      <c r="D4248">
        <f>IF(B4248="","",HOUR(A4248))</f>
        <v/>
      </c>
      <c r="E4248">
        <f>IF(B4248="","",IF(INPUT!$I$1="","",IF(C4248&lt;(INT(INPUT!$I$1)-INPUT!$I$2),"Off Meds",IF(C4248&lt;=(INT(INPUT!$I$1)+INPUT!$I$2),"Washout","On Meds"))))</f>
        <v/>
      </c>
      <c r="F4248">
        <f>IF(B4248="","",1.509*(LN(B4248)^1.084-5.381))</f>
        <v/>
      </c>
      <c r="G4248">
        <f>IF(F4248="","",IF(F4248&lt;0,10*F4248^2,0))</f>
        <v/>
      </c>
      <c r="H4248">
        <f>IF(F4248="","",IF(F4248&gt;0,10*F4248^2,0))</f>
        <v/>
      </c>
    </row>
    <row r="4249">
      <c r="A4249">
        <f>Input!A4249</f>
        <v/>
      </c>
      <c r="B4249">
        <f>IF(ISNUMBER(Input!B4249),IF(AND(Input!B4249&gt;=20,Input!B4249&lt;=700),Input!B4249,""),"")</f>
        <v/>
      </c>
      <c r="C4249">
        <f>IF(B4249="","",INT(A4249))</f>
        <v/>
      </c>
      <c r="D4249">
        <f>IF(B4249="","",HOUR(A4249))</f>
        <v/>
      </c>
      <c r="E4249">
        <f>IF(B4249="","",IF(INPUT!$I$1="","",IF(C4249&lt;(INT(INPUT!$I$1)-INPUT!$I$2),"Off Meds",IF(C4249&lt;=(INT(INPUT!$I$1)+INPUT!$I$2),"Washout","On Meds"))))</f>
        <v/>
      </c>
      <c r="F4249">
        <f>IF(B4249="","",1.509*(LN(B4249)^1.084-5.381))</f>
        <v/>
      </c>
      <c r="G4249">
        <f>IF(F4249="","",IF(F4249&lt;0,10*F4249^2,0))</f>
        <v/>
      </c>
      <c r="H4249">
        <f>IF(F4249="","",IF(F4249&gt;0,10*F4249^2,0))</f>
        <v/>
      </c>
    </row>
    <row r="4250">
      <c r="A4250">
        <f>Input!A4250</f>
        <v/>
      </c>
      <c r="B4250">
        <f>IF(ISNUMBER(Input!B4250),IF(AND(Input!B4250&gt;=20,Input!B4250&lt;=700),Input!B4250,""),"")</f>
        <v/>
      </c>
      <c r="C4250">
        <f>IF(B4250="","",INT(A4250))</f>
        <v/>
      </c>
      <c r="D4250">
        <f>IF(B4250="","",HOUR(A4250))</f>
        <v/>
      </c>
      <c r="E4250">
        <f>IF(B4250="","",IF(INPUT!$I$1="","",IF(C4250&lt;(INT(INPUT!$I$1)-INPUT!$I$2),"Off Meds",IF(C4250&lt;=(INT(INPUT!$I$1)+INPUT!$I$2),"Washout","On Meds"))))</f>
        <v/>
      </c>
      <c r="F4250">
        <f>IF(B4250="","",1.509*(LN(B4250)^1.084-5.381))</f>
        <v/>
      </c>
      <c r="G4250">
        <f>IF(F4250="","",IF(F4250&lt;0,10*F4250^2,0))</f>
        <v/>
      </c>
      <c r="H4250">
        <f>IF(F4250="","",IF(F4250&gt;0,10*F4250^2,0))</f>
        <v/>
      </c>
    </row>
    <row r="4251">
      <c r="A4251">
        <f>Input!A4251</f>
        <v/>
      </c>
      <c r="B4251">
        <f>IF(ISNUMBER(Input!B4251),IF(AND(Input!B4251&gt;=20,Input!B4251&lt;=700),Input!B4251,""),"")</f>
        <v/>
      </c>
      <c r="C4251">
        <f>IF(B4251="","",INT(A4251))</f>
        <v/>
      </c>
      <c r="D4251">
        <f>IF(B4251="","",HOUR(A4251))</f>
        <v/>
      </c>
      <c r="E4251">
        <f>IF(B4251="","",IF(INPUT!$I$1="","",IF(C4251&lt;(INT(INPUT!$I$1)-INPUT!$I$2),"Off Meds",IF(C4251&lt;=(INT(INPUT!$I$1)+INPUT!$I$2),"Washout","On Meds"))))</f>
        <v/>
      </c>
      <c r="F4251">
        <f>IF(B4251="","",1.509*(LN(B4251)^1.084-5.381))</f>
        <v/>
      </c>
      <c r="G4251">
        <f>IF(F4251="","",IF(F4251&lt;0,10*F4251^2,0))</f>
        <v/>
      </c>
      <c r="H4251">
        <f>IF(F4251="","",IF(F4251&gt;0,10*F4251^2,0))</f>
        <v/>
      </c>
    </row>
    <row r="4252">
      <c r="A4252">
        <f>Input!A4252</f>
        <v/>
      </c>
      <c r="B4252">
        <f>IF(ISNUMBER(Input!B4252),IF(AND(Input!B4252&gt;=20,Input!B4252&lt;=700),Input!B4252,""),"")</f>
        <v/>
      </c>
      <c r="C4252">
        <f>IF(B4252="","",INT(A4252))</f>
        <v/>
      </c>
      <c r="D4252">
        <f>IF(B4252="","",HOUR(A4252))</f>
        <v/>
      </c>
      <c r="E4252">
        <f>IF(B4252="","",IF(INPUT!$I$1="","",IF(C4252&lt;(INT(INPUT!$I$1)-INPUT!$I$2),"Off Meds",IF(C4252&lt;=(INT(INPUT!$I$1)+INPUT!$I$2),"Washout","On Meds"))))</f>
        <v/>
      </c>
      <c r="F4252">
        <f>IF(B4252="","",1.509*(LN(B4252)^1.084-5.381))</f>
        <v/>
      </c>
      <c r="G4252">
        <f>IF(F4252="","",IF(F4252&lt;0,10*F4252^2,0))</f>
        <v/>
      </c>
      <c r="H4252">
        <f>IF(F4252="","",IF(F4252&gt;0,10*F4252^2,0))</f>
        <v/>
      </c>
    </row>
    <row r="4253">
      <c r="A4253">
        <f>Input!A4253</f>
        <v/>
      </c>
      <c r="B4253">
        <f>IF(ISNUMBER(Input!B4253),IF(AND(Input!B4253&gt;=20,Input!B4253&lt;=700),Input!B4253,""),"")</f>
        <v/>
      </c>
      <c r="C4253">
        <f>IF(B4253="","",INT(A4253))</f>
        <v/>
      </c>
      <c r="D4253">
        <f>IF(B4253="","",HOUR(A4253))</f>
        <v/>
      </c>
      <c r="E4253">
        <f>IF(B4253="","",IF(INPUT!$I$1="","",IF(C4253&lt;(INT(INPUT!$I$1)-INPUT!$I$2),"Off Meds",IF(C4253&lt;=(INT(INPUT!$I$1)+INPUT!$I$2),"Washout","On Meds"))))</f>
        <v/>
      </c>
      <c r="F4253">
        <f>IF(B4253="","",1.509*(LN(B4253)^1.084-5.381))</f>
        <v/>
      </c>
      <c r="G4253">
        <f>IF(F4253="","",IF(F4253&lt;0,10*F4253^2,0))</f>
        <v/>
      </c>
      <c r="H4253">
        <f>IF(F4253="","",IF(F4253&gt;0,10*F4253^2,0))</f>
        <v/>
      </c>
    </row>
    <row r="4254">
      <c r="A4254">
        <f>Input!A4254</f>
        <v/>
      </c>
      <c r="B4254">
        <f>IF(ISNUMBER(Input!B4254),IF(AND(Input!B4254&gt;=20,Input!B4254&lt;=700),Input!B4254,""),"")</f>
        <v/>
      </c>
      <c r="C4254">
        <f>IF(B4254="","",INT(A4254))</f>
        <v/>
      </c>
      <c r="D4254">
        <f>IF(B4254="","",HOUR(A4254))</f>
        <v/>
      </c>
      <c r="E4254">
        <f>IF(B4254="","",IF(INPUT!$I$1="","",IF(C4254&lt;(INT(INPUT!$I$1)-INPUT!$I$2),"Off Meds",IF(C4254&lt;=(INT(INPUT!$I$1)+INPUT!$I$2),"Washout","On Meds"))))</f>
        <v/>
      </c>
      <c r="F4254">
        <f>IF(B4254="","",1.509*(LN(B4254)^1.084-5.381))</f>
        <v/>
      </c>
      <c r="G4254">
        <f>IF(F4254="","",IF(F4254&lt;0,10*F4254^2,0))</f>
        <v/>
      </c>
      <c r="H4254">
        <f>IF(F4254="","",IF(F4254&gt;0,10*F4254^2,0))</f>
        <v/>
      </c>
    </row>
    <row r="4255">
      <c r="A4255">
        <f>Input!A4255</f>
        <v/>
      </c>
      <c r="B4255">
        <f>IF(ISNUMBER(Input!B4255),IF(AND(Input!B4255&gt;=20,Input!B4255&lt;=700),Input!B4255,""),"")</f>
        <v/>
      </c>
      <c r="C4255">
        <f>IF(B4255="","",INT(A4255))</f>
        <v/>
      </c>
      <c r="D4255">
        <f>IF(B4255="","",HOUR(A4255))</f>
        <v/>
      </c>
      <c r="E4255">
        <f>IF(B4255="","",IF(INPUT!$I$1="","",IF(C4255&lt;(INT(INPUT!$I$1)-INPUT!$I$2),"Off Meds",IF(C4255&lt;=(INT(INPUT!$I$1)+INPUT!$I$2),"Washout","On Meds"))))</f>
        <v/>
      </c>
      <c r="F4255">
        <f>IF(B4255="","",1.509*(LN(B4255)^1.084-5.381))</f>
        <v/>
      </c>
      <c r="G4255">
        <f>IF(F4255="","",IF(F4255&lt;0,10*F4255^2,0))</f>
        <v/>
      </c>
      <c r="H4255">
        <f>IF(F4255="","",IF(F4255&gt;0,10*F4255^2,0))</f>
        <v/>
      </c>
    </row>
    <row r="4256">
      <c r="A4256">
        <f>Input!A4256</f>
        <v/>
      </c>
      <c r="B4256">
        <f>IF(ISNUMBER(Input!B4256),IF(AND(Input!B4256&gt;=20,Input!B4256&lt;=700),Input!B4256,""),"")</f>
        <v/>
      </c>
      <c r="C4256">
        <f>IF(B4256="","",INT(A4256))</f>
        <v/>
      </c>
      <c r="D4256">
        <f>IF(B4256="","",HOUR(A4256))</f>
        <v/>
      </c>
      <c r="E4256">
        <f>IF(B4256="","",IF(INPUT!$I$1="","",IF(C4256&lt;(INT(INPUT!$I$1)-INPUT!$I$2),"Off Meds",IF(C4256&lt;=(INT(INPUT!$I$1)+INPUT!$I$2),"Washout","On Meds"))))</f>
        <v/>
      </c>
      <c r="F4256">
        <f>IF(B4256="","",1.509*(LN(B4256)^1.084-5.381))</f>
        <v/>
      </c>
      <c r="G4256">
        <f>IF(F4256="","",IF(F4256&lt;0,10*F4256^2,0))</f>
        <v/>
      </c>
      <c r="H4256">
        <f>IF(F4256="","",IF(F4256&gt;0,10*F4256^2,0))</f>
        <v/>
      </c>
    </row>
    <row r="4257">
      <c r="A4257">
        <f>Input!A4257</f>
        <v/>
      </c>
      <c r="B4257">
        <f>IF(ISNUMBER(Input!B4257),IF(AND(Input!B4257&gt;=20,Input!B4257&lt;=700),Input!B4257,""),"")</f>
        <v/>
      </c>
      <c r="C4257">
        <f>IF(B4257="","",INT(A4257))</f>
        <v/>
      </c>
      <c r="D4257">
        <f>IF(B4257="","",HOUR(A4257))</f>
        <v/>
      </c>
      <c r="E4257">
        <f>IF(B4257="","",IF(INPUT!$I$1="","",IF(C4257&lt;(INT(INPUT!$I$1)-INPUT!$I$2),"Off Meds",IF(C4257&lt;=(INT(INPUT!$I$1)+INPUT!$I$2),"Washout","On Meds"))))</f>
        <v/>
      </c>
      <c r="F4257">
        <f>IF(B4257="","",1.509*(LN(B4257)^1.084-5.381))</f>
        <v/>
      </c>
      <c r="G4257">
        <f>IF(F4257="","",IF(F4257&lt;0,10*F4257^2,0))</f>
        <v/>
      </c>
      <c r="H4257">
        <f>IF(F4257="","",IF(F4257&gt;0,10*F4257^2,0))</f>
        <v/>
      </c>
    </row>
    <row r="4258">
      <c r="A4258">
        <f>Input!A4258</f>
        <v/>
      </c>
      <c r="B4258">
        <f>IF(ISNUMBER(Input!B4258),IF(AND(Input!B4258&gt;=20,Input!B4258&lt;=700),Input!B4258,""),"")</f>
        <v/>
      </c>
      <c r="C4258">
        <f>IF(B4258="","",INT(A4258))</f>
        <v/>
      </c>
      <c r="D4258">
        <f>IF(B4258="","",HOUR(A4258))</f>
        <v/>
      </c>
      <c r="E4258">
        <f>IF(B4258="","",IF(INPUT!$I$1="","",IF(C4258&lt;(INT(INPUT!$I$1)-INPUT!$I$2),"Off Meds",IF(C4258&lt;=(INT(INPUT!$I$1)+INPUT!$I$2),"Washout","On Meds"))))</f>
        <v/>
      </c>
      <c r="F4258">
        <f>IF(B4258="","",1.509*(LN(B4258)^1.084-5.381))</f>
        <v/>
      </c>
      <c r="G4258">
        <f>IF(F4258="","",IF(F4258&lt;0,10*F4258^2,0))</f>
        <v/>
      </c>
      <c r="H4258">
        <f>IF(F4258="","",IF(F4258&gt;0,10*F4258^2,0))</f>
        <v/>
      </c>
    </row>
    <row r="4259">
      <c r="A4259">
        <f>Input!A4259</f>
        <v/>
      </c>
      <c r="B4259">
        <f>IF(ISNUMBER(Input!B4259),IF(AND(Input!B4259&gt;=20,Input!B4259&lt;=700),Input!B4259,""),"")</f>
        <v/>
      </c>
      <c r="C4259">
        <f>IF(B4259="","",INT(A4259))</f>
        <v/>
      </c>
      <c r="D4259">
        <f>IF(B4259="","",HOUR(A4259))</f>
        <v/>
      </c>
      <c r="E4259">
        <f>IF(B4259="","",IF(INPUT!$I$1="","",IF(C4259&lt;(INT(INPUT!$I$1)-INPUT!$I$2),"Off Meds",IF(C4259&lt;=(INT(INPUT!$I$1)+INPUT!$I$2),"Washout","On Meds"))))</f>
        <v/>
      </c>
      <c r="F4259">
        <f>IF(B4259="","",1.509*(LN(B4259)^1.084-5.381))</f>
        <v/>
      </c>
      <c r="G4259">
        <f>IF(F4259="","",IF(F4259&lt;0,10*F4259^2,0))</f>
        <v/>
      </c>
      <c r="H4259">
        <f>IF(F4259="","",IF(F4259&gt;0,10*F4259^2,0))</f>
        <v/>
      </c>
    </row>
    <row r="4260">
      <c r="A4260">
        <f>Input!A4260</f>
        <v/>
      </c>
      <c r="B4260">
        <f>IF(ISNUMBER(Input!B4260),IF(AND(Input!B4260&gt;=20,Input!B4260&lt;=700),Input!B4260,""),"")</f>
        <v/>
      </c>
      <c r="C4260">
        <f>IF(B4260="","",INT(A4260))</f>
        <v/>
      </c>
      <c r="D4260">
        <f>IF(B4260="","",HOUR(A4260))</f>
        <v/>
      </c>
      <c r="E4260">
        <f>IF(B4260="","",IF(INPUT!$I$1="","",IF(C4260&lt;(INT(INPUT!$I$1)-INPUT!$I$2),"Off Meds",IF(C4260&lt;=(INT(INPUT!$I$1)+INPUT!$I$2),"Washout","On Meds"))))</f>
        <v/>
      </c>
      <c r="F4260">
        <f>IF(B4260="","",1.509*(LN(B4260)^1.084-5.381))</f>
        <v/>
      </c>
      <c r="G4260">
        <f>IF(F4260="","",IF(F4260&lt;0,10*F4260^2,0))</f>
        <v/>
      </c>
      <c r="H4260">
        <f>IF(F4260="","",IF(F4260&gt;0,10*F4260^2,0))</f>
        <v/>
      </c>
    </row>
    <row r="4261">
      <c r="A4261">
        <f>Input!A4261</f>
        <v/>
      </c>
      <c r="B4261">
        <f>IF(ISNUMBER(Input!B4261),IF(AND(Input!B4261&gt;=20,Input!B4261&lt;=700),Input!B4261,""),"")</f>
        <v/>
      </c>
      <c r="C4261">
        <f>IF(B4261="","",INT(A4261))</f>
        <v/>
      </c>
      <c r="D4261">
        <f>IF(B4261="","",HOUR(A4261))</f>
        <v/>
      </c>
      <c r="E4261">
        <f>IF(B4261="","",IF(INPUT!$I$1="","",IF(C4261&lt;(INT(INPUT!$I$1)-INPUT!$I$2),"Off Meds",IF(C4261&lt;=(INT(INPUT!$I$1)+INPUT!$I$2),"Washout","On Meds"))))</f>
        <v/>
      </c>
      <c r="F4261">
        <f>IF(B4261="","",1.509*(LN(B4261)^1.084-5.381))</f>
        <v/>
      </c>
      <c r="G4261">
        <f>IF(F4261="","",IF(F4261&lt;0,10*F4261^2,0))</f>
        <v/>
      </c>
      <c r="H4261">
        <f>IF(F4261="","",IF(F4261&gt;0,10*F4261^2,0))</f>
        <v/>
      </c>
    </row>
    <row r="4262">
      <c r="A4262">
        <f>Input!A4262</f>
        <v/>
      </c>
      <c r="B4262">
        <f>IF(ISNUMBER(Input!B4262),IF(AND(Input!B4262&gt;=20,Input!B4262&lt;=700),Input!B4262,""),"")</f>
        <v/>
      </c>
      <c r="C4262">
        <f>IF(B4262="","",INT(A4262))</f>
        <v/>
      </c>
      <c r="D4262">
        <f>IF(B4262="","",HOUR(A4262))</f>
        <v/>
      </c>
      <c r="E4262">
        <f>IF(B4262="","",IF(INPUT!$I$1="","",IF(C4262&lt;(INT(INPUT!$I$1)-INPUT!$I$2),"Off Meds",IF(C4262&lt;=(INT(INPUT!$I$1)+INPUT!$I$2),"Washout","On Meds"))))</f>
        <v/>
      </c>
      <c r="F4262">
        <f>IF(B4262="","",1.509*(LN(B4262)^1.084-5.381))</f>
        <v/>
      </c>
      <c r="G4262">
        <f>IF(F4262="","",IF(F4262&lt;0,10*F4262^2,0))</f>
        <v/>
      </c>
      <c r="H4262">
        <f>IF(F4262="","",IF(F4262&gt;0,10*F4262^2,0))</f>
        <v/>
      </c>
    </row>
    <row r="4263">
      <c r="A4263">
        <f>Input!A4263</f>
        <v/>
      </c>
      <c r="B4263">
        <f>IF(ISNUMBER(Input!B4263),IF(AND(Input!B4263&gt;=20,Input!B4263&lt;=700),Input!B4263,""),"")</f>
        <v/>
      </c>
      <c r="C4263">
        <f>IF(B4263="","",INT(A4263))</f>
        <v/>
      </c>
      <c r="D4263">
        <f>IF(B4263="","",HOUR(A4263))</f>
        <v/>
      </c>
      <c r="E4263">
        <f>IF(B4263="","",IF(INPUT!$I$1="","",IF(C4263&lt;(INT(INPUT!$I$1)-INPUT!$I$2),"Off Meds",IF(C4263&lt;=(INT(INPUT!$I$1)+INPUT!$I$2),"Washout","On Meds"))))</f>
        <v/>
      </c>
      <c r="F4263">
        <f>IF(B4263="","",1.509*(LN(B4263)^1.084-5.381))</f>
        <v/>
      </c>
      <c r="G4263">
        <f>IF(F4263="","",IF(F4263&lt;0,10*F4263^2,0))</f>
        <v/>
      </c>
      <c r="H4263">
        <f>IF(F4263="","",IF(F4263&gt;0,10*F4263^2,0))</f>
        <v/>
      </c>
    </row>
    <row r="4264">
      <c r="A4264">
        <f>Input!A4264</f>
        <v/>
      </c>
      <c r="B4264">
        <f>IF(ISNUMBER(Input!B4264),IF(AND(Input!B4264&gt;=20,Input!B4264&lt;=700),Input!B4264,""),"")</f>
        <v/>
      </c>
      <c r="C4264">
        <f>IF(B4264="","",INT(A4264))</f>
        <v/>
      </c>
      <c r="D4264">
        <f>IF(B4264="","",HOUR(A4264))</f>
        <v/>
      </c>
      <c r="E4264">
        <f>IF(B4264="","",IF(INPUT!$I$1="","",IF(C4264&lt;(INT(INPUT!$I$1)-INPUT!$I$2),"Off Meds",IF(C4264&lt;=(INT(INPUT!$I$1)+INPUT!$I$2),"Washout","On Meds"))))</f>
        <v/>
      </c>
      <c r="F4264">
        <f>IF(B4264="","",1.509*(LN(B4264)^1.084-5.381))</f>
        <v/>
      </c>
      <c r="G4264">
        <f>IF(F4264="","",IF(F4264&lt;0,10*F4264^2,0))</f>
        <v/>
      </c>
      <c r="H4264">
        <f>IF(F4264="","",IF(F4264&gt;0,10*F4264^2,0))</f>
        <v/>
      </c>
    </row>
    <row r="4265">
      <c r="A4265">
        <f>Input!A4265</f>
        <v/>
      </c>
      <c r="B4265">
        <f>IF(ISNUMBER(Input!B4265),IF(AND(Input!B4265&gt;=20,Input!B4265&lt;=700),Input!B4265,""),"")</f>
        <v/>
      </c>
      <c r="C4265">
        <f>IF(B4265="","",INT(A4265))</f>
        <v/>
      </c>
      <c r="D4265">
        <f>IF(B4265="","",HOUR(A4265))</f>
        <v/>
      </c>
      <c r="E4265">
        <f>IF(B4265="","",IF(INPUT!$I$1="","",IF(C4265&lt;(INT(INPUT!$I$1)-INPUT!$I$2),"Off Meds",IF(C4265&lt;=(INT(INPUT!$I$1)+INPUT!$I$2),"Washout","On Meds"))))</f>
        <v/>
      </c>
      <c r="F4265">
        <f>IF(B4265="","",1.509*(LN(B4265)^1.084-5.381))</f>
        <v/>
      </c>
      <c r="G4265">
        <f>IF(F4265="","",IF(F4265&lt;0,10*F4265^2,0))</f>
        <v/>
      </c>
      <c r="H4265">
        <f>IF(F4265="","",IF(F4265&gt;0,10*F4265^2,0))</f>
        <v/>
      </c>
    </row>
    <row r="4266">
      <c r="A4266">
        <f>Input!A4266</f>
        <v/>
      </c>
      <c r="B4266">
        <f>IF(ISNUMBER(Input!B4266),IF(AND(Input!B4266&gt;=20,Input!B4266&lt;=700),Input!B4266,""),"")</f>
        <v/>
      </c>
      <c r="C4266">
        <f>IF(B4266="","",INT(A4266))</f>
        <v/>
      </c>
      <c r="D4266">
        <f>IF(B4266="","",HOUR(A4266))</f>
        <v/>
      </c>
      <c r="E4266">
        <f>IF(B4266="","",IF(INPUT!$I$1="","",IF(C4266&lt;(INT(INPUT!$I$1)-INPUT!$I$2),"Off Meds",IF(C4266&lt;=(INT(INPUT!$I$1)+INPUT!$I$2),"Washout","On Meds"))))</f>
        <v/>
      </c>
      <c r="F4266">
        <f>IF(B4266="","",1.509*(LN(B4266)^1.084-5.381))</f>
        <v/>
      </c>
      <c r="G4266">
        <f>IF(F4266="","",IF(F4266&lt;0,10*F4266^2,0))</f>
        <v/>
      </c>
      <c r="H4266">
        <f>IF(F4266="","",IF(F4266&gt;0,10*F4266^2,0))</f>
        <v/>
      </c>
    </row>
    <row r="4267">
      <c r="A4267">
        <f>Input!A4267</f>
        <v/>
      </c>
      <c r="B4267">
        <f>IF(ISNUMBER(Input!B4267),IF(AND(Input!B4267&gt;=20,Input!B4267&lt;=700),Input!B4267,""),"")</f>
        <v/>
      </c>
      <c r="C4267">
        <f>IF(B4267="","",INT(A4267))</f>
        <v/>
      </c>
      <c r="D4267">
        <f>IF(B4267="","",HOUR(A4267))</f>
        <v/>
      </c>
      <c r="E4267">
        <f>IF(B4267="","",IF(INPUT!$I$1="","",IF(C4267&lt;(INT(INPUT!$I$1)-INPUT!$I$2),"Off Meds",IF(C4267&lt;=(INT(INPUT!$I$1)+INPUT!$I$2),"Washout","On Meds"))))</f>
        <v/>
      </c>
      <c r="F4267">
        <f>IF(B4267="","",1.509*(LN(B4267)^1.084-5.381))</f>
        <v/>
      </c>
      <c r="G4267">
        <f>IF(F4267="","",IF(F4267&lt;0,10*F4267^2,0))</f>
        <v/>
      </c>
      <c r="H4267">
        <f>IF(F4267="","",IF(F4267&gt;0,10*F4267^2,0))</f>
        <v/>
      </c>
    </row>
    <row r="4268">
      <c r="A4268">
        <f>Input!A4268</f>
        <v/>
      </c>
      <c r="B4268">
        <f>IF(ISNUMBER(Input!B4268),IF(AND(Input!B4268&gt;=20,Input!B4268&lt;=700),Input!B4268,""),"")</f>
        <v/>
      </c>
      <c r="C4268">
        <f>IF(B4268="","",INT(A4268))</f>
        <v/>
      </c>
      <c r="D4268">
        <f>IF(B4268="","",HOUR(A4268))</f>
        <v/>
      </c>
      <c r="E4268">
        <f>IF(B4268="","",IF(INPUT!$I$1="","",IF(C4268&lt;(INT(INPUT!$I$1)-INPUT!$I$2),"Off Meds",IF(C4268&lt;=(INT(INPUT!$I$1)+INPUT!$I$2),"Washout","On Meds"))))</f>
        <v/>
      </c>
      <c r="F4268">
        <f>IF(B4268="","",1.509*(LN(B4268)^1.084-5.381))</f>
        <v/>
      </c>
      <c r="G4268">
        <f>IF(F4268="","",IF(F4268&lt;0,10*F4268^2,0))</f>
        <v/>
      </c>
      <c r="H4268">
        <f>IF(F4268="","",IF(F4268&gt;0,10*F4268^2,0))</f>
        <v/>
      </c>
    </row>
    <row r="4269">
      <c r="A4269">
        <f>Input!A4269</f>
        <v/>
      </c>
      <c r="B4269">
        <f>IF(ISNUMBER(Input!B4269),IF(AND(Input!B4269&gt;=20,Input!B4269&lt;=700),Input!B4269,""),"")</f>
        <v/>
      </c>
      <c r="C4269">
        <f>IF(B4269="","",INT(A4269))</f>
        <v/>
      </c>
      <c r="D4269">
        <f>IF(B4269="","",HOUR(A4269))</f>
        <v/>
      </c>
      <c r="E4269">
        <f>IF(B4269="","",IF(INPUT!$I$1="","",IF(C4269&lt;(INT(INPUT!$I$1)-INPUT!$I$2),"Off Meds",IF(C4269&lt;=(INT(INPUT!$I$1)+INPUT!$I$2),"Washout","On Meds"))))</f>
        <v/>
      </c>
      <c r="F4269">
        <f>IF(B4269="","",1.509*(LN(B4269)^1.084-5.381))</f>
        <v/>
      </c>
      <c r="G4269">
        <f>IF(F4269="","",IF(F4269&lt;0,10*F4269^2,0))</f>
        <v/>
      </c>
      <c r="H4269">
        <f>IF(F4269="","",IF(F4269&gt;0,10*F4269^2,0))</f>
        <v/>
      </c>
    </row>
    <row r="4270">
      <c r="A4270">
        <f>Input!A4270</f>
        <v/>
      </c>
      <c r="B4270">
        <f>IF(ISNUMBER(Input!B4270),IF(AND(Input!B4270&gt;=20,Input!B4270&lt;=700),Input!B4270,""),"")</f>
        <v/>
      </c>
      <c r="C4270">
        <f>IF(B4270="","",INT(A4270))</f>
        <v/>
      </c>
      <c r="D4270">
        <f>IF(B4270="","",HOUR(A4270))</f>
        <v/>
      </c>
      <c r="E4270">
        <f>IF(B4270="","",IF(INPUT!$I$1="","",IF(C4270&lt;(INT(INPUT!$I$1)-INPUT!$I$2),"Off Meds",IF(C4270&lt;=(INT(INPUT!$I$1)+INPUT!$I$2),"Washout","On Meds"))))</f>
        <v/>
      </c>
      <c r="F4270">
        <f>IF(B4270="","",1.509*(LN(B4270)^1.084-5.381))</f>
        <v/>
      </c>
      <c r="G4270">
        <f>IF(F4270="","",IF(F4270&lt;0,10*F4270^2,0))</f>
        <v/>
      </c>
      <c r="H4270">
        <f>IF(F4270="","",IF(F4270&gt;0,10*F4270^2,0))</f>
        <v/>
      </c>
    </row>
    <row r="4271">
      <c r="A4271">
        <f>Input!A4271</f>
        <v/>
      </c>
      <c r="B4271">
        <f>IF(ISNUMBER(Input!B4271),IF(AND(Input!B4271&gt;=20,Input!B4271&lt;=700),Input!B4271,""),"")</f>
        <v/>
      </c>
      <c r="C4271">
        <f>IF(B4271="","",INT(A4271))</f>
        <v/>
      </c>
      <c r="D4271">
        <f>IF(B4271="","",HOUR(A4271))</f>
        <v/>
      </c>
      <c r="E4271">
        <f>IF(B4271="","",IF(INPUT!$I$1="","",IF(C4271&lt;(INT(INPUT!$I$1)-INPUT!$I$2),"Off Meds",IF(C4271&lt;=(INT(INPUT!$I$1)+INPUT!$I$2),"Washout","On Meds"))))</f>
        <v/>
      </c>
      <c r="F4271">
        <f>IF(B4271="","",1.509*(LN(B4271)^1.084-5.381))</f>
        <v/>
      </c>
      <c r="G4271">
        <f>IF(F4271="","",IF(F4271&lt;0,10*F4271^2,0))</f>
        <v/>
      </c>
      <c r="H4271">
        <f>IF(F4271="","",IF(F4271&gt;0,10*F4271^2,0))</f>
        <v/>
      </c>
    </row>
    <row r="4272">
      <c r="A4272">
        <f>Input!A4272</f>
        <v/>
      </c>
      <c r="B4272">
        <f>IF(ISNUMBER(Input!B4272),IF(AND(Input!B4272&gt;=20,Input!B4272&lt;=700),Input!B4272,""),"")</f>
        <v/>
      </c>
      <c r="C4272">
        <f>IF(B4272="","",INT(A4272))</f>
        <v/>
      </c>
      <c r="D4272">
        <f>IF(B4272="","",HOUR(A4272))</f>
        <v/>
      </c>
      <c r="E4272">
        <f>IF(B4272="","",IF(INPUT!$I$1="","",IF(C4272&lt;(INT(INPUT!$I$1)-INPUT!$I$2),"Off Meds",IF(C4272&lt;=(INT(INPUT!$I$1)+INPUT!$I$2),"Washout","On Meds"))))</f>
        <v/>
      </c>
      <c r="F4272">
        <f>IF(B4272="","",1.509*(LN(B4272)^1.084-5.381))</f>
        <v/>
      </c>
      <c r="G4272">
        <f>IF(F4272="","",IF(F4272&lt;0,10*F4272^2,0))</f>
        <v/>
      </c>
      <c r="H4272">
        <f>IF(F4272="","",IF(F4272&gt;0,10*F4272^2,0))</f>
        <v/>
      </c>
    </row>
    <row r="4273">
      <c r="A4273">
        <f>Input!A4273</f>
        <v/>
      </c>
      <c r="B4273">
        <f>IF(ISNUMBER(Input!B4273),IF(AND(Input!B4273&gt;=20,Input!B4273&lt;=700),Input!B4273,""),"")</f>
        <v/>
      </c>
      <c r="C4273">
        <f>IF(B4273="","",INT(A4273))</f>
        <v/>
      </c>
      <c r="D4273">
        <f>IF(B4273="","",HOUR(A4273))</f>
        <v/>
      </c>
      <c r="E4273">
        <f>IF(B4273="","",IF(INPUT!$I$1="","",IF(C4273&lt;(INT(INPUT!$I$1)-INPUT!$I$2),"Off Meds",IF(C4273&lt;=(INT(INPUT!$I$1)+INPUT!$I$2),"Washout","On Meds"))))</f>
        <v/>
      </c>
      <c r="F4273">
        <f>IF(B4273="","",1.509*(LN(B4273)^1.084-5.381))</f>
        <v/>
      </c>
      <c r="G4273">
        <f>IF(F4273="","",IF(F4273&lt;0,10*F4273^2,0))</f>
        <v/>
      </c>
      <c r="H4273">
        <f>IF(F4273="","",IF(F4273&gt;0,10*F4273^2,0))</f>
        <v/>
      </c>
    </row>
    <row r="4274">
      <c r="A4274">
        <f>Input!A4274</f>
        <v/>
      </c>
      <c r="B4274">
        <f>IF(ISNUMBER(Input!B4274),IF(AND(Input!B4274&gt;=20,Input!B4274&lt;=700),Input!B4274,""),"")</f>
        <v/>
      </c>
      <c r="C4274">
        <f>IF(B4274="","",INT(A4274))</f>
        <v/>
      </c>
      <c r="D4274">
        <f>IF(B4274="","",HOUR(A4274))</f>
        <v/>
      </c>
      <c r="E4274">
        <f>IF(B4274="","",IF(INPUT!$I$1="","",IF(C4274&lt;(INT(INPUT!$I$1)-INPUT!$I$2),"Off Meds",IF(C4274&lt;=(INT(INPUT!$I$1)+INPUT!$I$2),"Washout","On Meds"))))</f>
        <v/>
      </c>
      <c r="F4274">
        <f>IF(B4274="","",1.509*(LN(B4274)^1.084-5.381))</f>
        <v/>
      </c>
      <c r="G4274">
        <f>IF(F4274="","",IF(F4274&lt;0,10*F4274^2,0))</f>
        <v/>
      </c>
      <c r="H4274">
        <f>IF(F4274="","",IF(F4274&gt;0,10*F4274^2,0))</f>
        <v/>
      </c>
    </row>
    <row r="4275">
      <c r="A4275">
        <f>Input!A4275</f>
        <v/>
      </c>
      <c r="B4275">
        <f>IF(ISNUMBER(Input!B4275),IF(AND(Input!B4275&gt;=20,Input!B4275&lt;=700),Input!B4275,""),"")</f>
        <v/>
      </c>
      <c r="C4275">
        <f>IF(B4275="","",INT(A4275))</f>
        <v/>
      </c>
      <c r="D4275">
        <f>IF(B4275="","",HOUR(A4275))</f>
        <v/>
      </c>
      <c r="E4275">
        <f>IF(B4275="","",IF(INPUT!$I$1="","",IF(C4275&lt;(INT(INPUT!$I$1)-INPUT!$I$2),"Off Meds",IF(C4275&lt;=(INT(INPUT!$I$1)+INPUT!$I$2),"Washout","On Meds"))))</f>
        <v/>
      </c>
      <c r="F4275">
        <f>IF(B4275="","",1.509*(LN(B4275)^1.084-5.381))</f>
        <v/>
      </c>
      <c r="G4275">
        <f>IF(F4275="","",IF(F4275&lt;0,10*F4275^2,0))</f>
        <v/>
      </c>
      <c r="H4275">
        <f>IF(F4275="","",IF(F4275&gt;0,10*F4275^2,0))</f>
        <v/>
      </c>
    </row>
    <row r="4276">
      <c r="A4276">
        <f>Input!A4276</f>
        <v/>
      </c>
      <c r="B4276">
        <f>IF(ISNUMBER(Input!B4276),IF(AND(Input!B4276&gt;=20,Input!B4276&lt;=700),Input!B4276,""),"")</f>
        <v/>
      </c>
      <c r="C4276">
        <f>IF(B4276="","",INT(A4276))</f>
        <v/>
      </c>
      <c r="D4276">
        <f>IF(B4276="","",HOUR(A4276))</f>
        <v/>
      </c>
      <c r="E4276">
        <f>IF(B4276="","",IF(INPUT!$I$1="","",IF(C4276&lt;(INT(INPUT!$I$1)-INPUT!$I$2),"Off Meds",IF(C4276&lt;=(INT(INPUT!$I$1)+INPUT!$I$2),"Washout","On Meds"))))</f>
        <v/>
      </c>
      <c r="F4276">
        <f>IF(B4276="","",1.509*(LN(B4276)^1.084-5.381))</f>
        <v/>
      </c>
      <c r="G4276">
        <f>IF(F4276="","",IF(F4276&lt;0,10*F4276^2,0))</f>
        <v/>
      </c>
      <c r="H4276">
        <f>IF(F4276="","",IF(F4276&gt;0,10*F4276^2,0))</f>
        <v/>
      </c>
    </row>
    <row r="4277">
      <c r="A4277">
        <f>Input!A4277</f>
        <v/>
      </c>
      <c r="B4277">
        <f>IF(ISNUMBER(Input!B4277),IF(AND(Input!B4277&gt;=20,Input!B4277&lt;=700),Input!B4277,""),"")</f>
        <v/>
      </c>
      <c r="C4277">
        <f>IF(B4277="","",INT(A4277))</f>
        <v/>
      </c>
      <c r="D4277">
        <f>IF(B4277="","",HOUR(A4277))</f>
        <v/>
      </c>
      <c r="E4277">
        <f>IF(B4277="","",IF(INPUT!$I$1="","",IF(C4277&lt;(INT(INPUT!$I$1)-INPUT!$I$2),"Off Meds",IF(C4277&lt;=(INT(INPUT!$I$1)+INPUT!$I$2),"Washout","On Meds"))))</f>
        <v/>
      </c>
      <c r="F4277">
        <f>IF(B4277="","",1.509*(LN(B4277)^1.084-5.381))</f>
        <v/>
      </c>
      <c r="G4277">
        <f>IF(F4277="","",IF(F4277&lt;0,10*F4277^2,0))</f>
        <v/>
      </c>
      <c r="H4277">
        <f>IF(F4277="","",IF(F4277&gt;0,10*F4277^2,0))</f>
        <v/>
      </c>
    </row>
    <row r="4278">
      <c r="A4278">
        <f>Input!A4278</f>
        <v/>
      </c>
      <c r="B4278">
        <f>IF(ISNUMBER(Input!B4278),IF(AND(Input!B4278&gt;=20,Input!B4278&lt;=700),Input!B4278,""),"")</f>
        <v/>
      </c>
      <c r="C4278">
        <f>IF(B4278="","",INT(A4278))</f>
        <v/>
      </c>
      <c r="D4278">
        <f>IF(B4278="","",HOUR(A4278))</f>
        <v/>
      </c>
      <c r="E4278">
        <f>IF(B4278="","",IF(INPUT!$I$1="","",IF(C4278&lt;(INT(INPUT!$I$1)-INPUT!$I$2),"Off Meds",IF(C4278&lt;=(INT(INPUT!$I$1)+INPUT!$I$2),"Washout","On Meds"))))</f>
        <v/>
      </c>
      <c r="F4278">
        <f>IF(B4278="","",1.509*(LN(B4278)^1.084-5.381))</f>
        <v/>
      </c>
      <c r="G4278">
        <f>IF(F4278="","",IF(F4278&lt;0,10*F4278^2,0))</f>
        <v/>
      </c>
      <c r="H4278">
        <f>IF(F4278="","",IF(F4278&gt;0,10*F4278^2,0))</f>
        <v/>
      </c>
    </row>
    <row r="4279">
      <c r="A4279">
        <f>Input!A4279</f>
        <v/>
      </c>
      <c r="B4279">
        <f>IF(ISNUMBER(Input!B4279),IF(AND(Input!B4279&gt;=20,Input!B4279&lt;=700),Input!B4279,""),"")</f>
        <v/>
      </c>
      <c r="C4279">
        <f>IF(B4279="","",INT(A4279))</f>
        <v/>
      </c>
      <c r="D4279">
        <f>IF(B4279="","",HOUR(A4279))</f>
        <v/>
      </c>
      <c r="E4279">
        <f>IF(B4279="","",IF(INPUT!$I$1="","",IF(C4279&lt;(INT(INPUT!$I$1)-INPUT!$I$2),"Off Meds",IF(C4279&lt;=(INT(INPUT!$I$1)+INPUT!$I$2),"Washout","On Meds"))))</f>
        <v/>
      </c>
      <c r="F4279">
        <f>IF(B4279="","",1.509*(LN(B4279)^1.084-5.381))</f>
        <v/>
      </c>
      <c r="G4279">
        <f>IF(F4279="","",IF(F4279&lt;0,10*F4279^2,0))</f>
        <v/>
      </c>
      <c r="H4279">
        <f>IF(F4279="","",IF(F4279&gt;0,10*F4279^2,0))</f>
        <v/>
      </c>
    </row>
    <row r="4280">
      <c r="A4280">
        <f>Input!A4280</f>
        <v/>
      </c>
      <c r="B4280">
        <f>IF(ISNUMBER(Input!B4280),IF(AND(Input!B4280&gt;=20,Input!B4280&lt;=700),Input!B4280,""),"")</f>
        <v/>
      </c>
      <c r="C4280">
        <f>IF(B4280="","",INT(A4280))</f>
        <v/>
      </c>
      <c r="D4280">
        <f>IF(B4280="","",HOUR(A4280))</f>
        <v/>
      </c>
      <c r="E4280">
        <f>IF(B4280="","",IF(INPUT!$I$1="","",IF(C4280&lt;(INT(INPUT!$I$1)-INPUT!$I$2),"Off Meds",IF(C4280&lt;=(INT(INPUT!$I$1)+INPUT!$I$2),"Washout","On Meds"))))</f>
        <v/>
      </c>
      <c r="F4280">
        <f>IF(B4280="","",1.509*(LN(B4280)^1.084-5.381))</f>
        <v/>
      </c>
      <c r="G4280">
        <f>IF(F4280="","",IF(F4280&lt;0,10*F4280^2,0))</f>
        <v/>
      </c>
      <c r="H4280">
        <f>IF(F4280="","",IF(F4280&gt;0,10*F4280^2,0))</f>
        <v/>
      </c>
    </row>
    <row r="4281">
      <c r="A4281">
        <f>Input!A4281</f>
        <v/>
      </c>
      <c r="B4281">
        <f>IF(ISNUMBER(Input!B4281),IF(AND(Input!B4281&gt;=20,Input!B4281&lt;=700),Input!B4281,""),"")</f>
        <v/>
      </c>
      <c r="C4281">
        <f>IF(B4281="","",INT(A4281))</f>
        <v/>
      </c>
      <c r="D4281">
        <f>IF(B4281="","",HOUR(A4281))</f>
        <v/>
      </c>
      <c r="E4281">
        <f>IF(B4281="","",IF(INPUT!$I$1="","",IF(C4281&lt;(INT(INPUT!$I$1)-INPUT!$I$2),"Off Meds",IF(C4281&lt;=(INT(INPUT!$I$1)+INPUT!$I$2),"Washout","On Meds"))))</f>
        <v/>
      </c>
      <c r="F4281">
        <f>IF(B4281="","",1.509*(LN(B4281)^1.084-5.381))</f>
        <v/>
      </c>
      <c r="G4281">
        <f>IF(F4281="","",IF(F4281&lt;0,10*F4281^2,0))</f>
        <v/>
      </c>
      <c r="H4281">
        <f>IF(F4281="","",IF(F4281&gt;0,10*F4281^2,0))</f>
        <v/>
      </c>
    </row>
    <row r="4282">
      <c r="A4282">
        <f>Input!A4282</f>
        <v/>
      </c>
      <c r="B4282">
        <f>IF(ISNUMBER(Input!B4282),IF(AND(Input!B4282&gt;=20,Input!B4282&lt;=700),Input!B4282,""),"")</f>
        <v/>
      </c>
      <c r="C4282">
        <f>IF(B4282="","",INT(A4282))</f>
        <v/>
      </c>
      <c r="D4282">
        <f>IF(B4282="","",HOUR(A4282))</f>
        <v/>
      </c>
      <c r="E4282">
        <f>IF(B4282="","",IF(INPUT!$I$1="","",IF(C4282&lt;(INT(INPUT!$I$1)-INPUT!$I$2),"Off Meds",IF(C4282&lt;=(INT(INPUT!$I$1)+INPUT!$I$2),"Washout","On Meds"))))</f>
        <v/>
      </c>
      <c r="F4282">
        <f>IF(B4282="","",1.509*(LN(B4282)^1.084-5.381))</f>
        <v/>
      </c>
      <c r="G4282">
        <f>IF(F4282="","",IF(F4282&lt;0,10*F4282^2,0))</f>
        <v/>
      </c>
      <c r="H4282">
        <f>IF(F4282="","",IF(F4282&gt;0,10*F4282^2,0))</f>
        <v/>
      </c>
    </row>
    <row r="4283">
      <c r="A4283">
        <f>Input!A4283</f>
        <v/>
      </c>
      <c r="B4283">
        <f>IF(ISNUMBER(Input!B4283),IF(AND(Input!B4283&gt;=20,Input!B4283&lt;=700),Input!B4283,""),"")</f>
        <v/>
      </c>
      <c r="C4283">
        <f>IF(B4283="","",INT(A4283))</f>
        <v/>
      </c>
      <c r="D4283">
        <f>IF(B4283="","",HOUR(A4283))</f>
        <v/>
      </c>
      <c r="E4283">
        <f>IF(B4283="","",IF(INPUT!$I$1="","",IF(C4283&lt;(INT(INPUT!$I$1)-INPUT!$I$2),"Off Meds",IF(C4283&lt;=(INT(INPUT!$I$1)+INPUT!$I$2),"Washout","On Meds"))))</f>
        <v/>
      </c>
      <c r="F4283">
        <f>IF(B4283="","",1.509*(LN(B4283)^1.084-5.381))</f>
        <v/>
      </c>
      <c r="G4283">
        <f>IF(F4283="","",IF(F4283&lt;0,10*F4283^2,0))</f>
        <v/>
      </c>
      <c r="H4283">
        <f>IF(F4283="","",IF(F4283&gt;0,10*F4283^2,0))</f>
        <v/>
      </c>
    </row>
    <row r="4284">
      <c r="A4284">
        <f>Input!A4284</f>
        <v/>
      </c>
      <c r="B4284">
        <f>IF(ISNUMBER(Input!B4284),IF(AND(Input!B4284&gt;=20,Input!B4284&lt;=700),Input!B4284,""),"")</f>
        <v/>
      </c>
      <c r="C4284">
        <f>IF(B4284="","",INT(A4284))</f>
        <v/>
      </c>
      <c r="D4284">
        <f>IF(B4284="","",HOUR(A4284))</f>
        <v/>
      </c>
      <c r="E4284">
        <f>IF(B4284="","",IF(INPUT!$I$1="","",IF(C4284&lt;(INT(INPUT!$I$1)-INPUT!$I$2),"Off Meds",IF(C4284&lt;=(INT(INPUT!$I$1)+INPUT!$I$2),"Washout","On Meds"))))</f>
        <v/>
      </c>
      <c r="F4284">
        <f>IF(B4284="","",1.509*(LN(B4284)^1.084-5.381))</f>
        <v/>
      </c>
      <c r="G4284">
        <f>IF(F4284="","",IF(F4284&lt;0,10*F4284^2,0))</f>
        <v/>
      </c>
      <c r="H4284">
        <f>IF(F4284="","",IF(F4284&gt;0,10*F4284^2,0))</f>
        <v/>
      </c>
    </row>
    <row r="4285">
      <c r="A4285">
        <f>Input!A4285</f>
        <v/>
      </c>
      <c r="B4285">
        <f>IF(ISNUMBER(Input!B4285),IF(AND(Input!B4285&gt;=20,Input!B4285&lt;=700),Input!B4285,""),"")</f>
        <v/>
      </c>
      <c r="C4285">
        <f>IF(B4285="","",INT(A4285))</f>
        <v/>
      </c>
      <c r="D4285">
        <f>IF(B4285="","",HOUR(A4285))</f>
        <v/>
      </c>
      <c r="E4285">
        <f>IF(B4285="","",IF(INPUT!$I$1="","",IF(C4285&lt;(INT(INPUT!$I$1)-INPUT!$I$2),"Off Meds",IF(C4285&lt;=(INT(INPUT!$I$1)+INPUT!$I$2),"Washout","On Meds"))))</f>
        <v/>
      </c>
      <c r="F4285">
        <f>IF(B4285="","",1.509*(LN(B4285)^1.084-5.381))</f>
        <v/>
      </c>
      <c r="G4285">
        <f>IF(F4285="","",IF(F4285&lt;0,10*F4285^2,0))</f>
        <v/>
      </c>
      <c r="H4285">
        <f>IF(F4285="","",IF(F4285&gt;0,10*F4285^2,0))</f>
        <v/>
      </c>
    </row>
    <row r="4286">
      <c r="A4286">
        <f>Input!A4286</f>
        <v/>
      </c>
      <c r="B4286">
        <f>IF(ISNUMBER(Input!B4286),IF(AND(Input!B4286&gt;=20,Input!B4286&lt;=700),Input!B4286,""),"")</f>
        <v/>
      </c>
      <c r="C4286">
        <f>IF(B4286="","",INT(A4286))</f>
        <v/>
      </c>
      <c r="D4286">
        <f>IF(B4286="","",HOUR(A4286))</f>
        <v/>
      </c>
      <c r="E4286">
        <f>IF(B4286="","",IF(INPUT!$I$1="","",IF(C4286&lt;(INT(INPUT!$I$1)-INPUT!$I$2),"Off Meds",IF(C4286&lt;=(INT(INPUT!$I$1)+INPUT!$I$2),"Washout","On Meds"))))</f>
        <v/>
      </c>
      <c r="F4286">
        <f>IF(B4286="","",1.509*(LN(B4286)^1.084-5.381))</f>
        <v/>
      </c>
      <c r="G4286">
        <f>IF(F4286="","",IF(F4286&lt;0,10*F4286^2,0))</f>
        <v/>
      </c>
      <c r="H4286">
        <f>IF(F4286="","",IF(F4286&gt;0,10*F4286^2,0))</f>
        <v/>
      </c>
    </row>
    <row r="4287">
      <c r="A4287">
        <f>Input!A4287</f>
        <v/>
      </c>
      <c r="B4287">
        <f>IF(ISNUMBER(Input!B4287),IF(AND(Input!B4287&gt;=20,Input!B4287&lt;=700),Input!B4287,""),"")</f>
        <v/>
      </c>
      <c r="C4287">
        <f>IF(B4287="","",INT(A4287))</f>
        <v/>
      </c>
      <c r="D4287">
        <f>IF(B4287="","",HOUR(A4287))</f>
        <v/>
      </c>
      <c r="E4287">
        <f>IF(B4287="","",IF(INPUT!$I$1="","",IF(C4287&lt;(INT(INPUT!$I$1)-INPUT!$I$2),"Off Meds",IF(C4287&lt;=(INT(INPUT!$I$1)+INPUT!$I$2),"Washout","On Meds"))))</f>
        <v/>
      </c>
      <c r="F4287">
        <f>IF(B4287="","",1.509*(LN(B4287)^1.084-5.381))</f>
        <v/>
      </c>
      <c r="G4287">
        <f>IF(F4287="","",IF(F4287&lt;0,10*F4287^2,0))</f>
        <v/>
      </c>
      <c r="H4287">
        <f>IF(F4287="","",IF(F4287&gt;0,10*F4287^2,0))</f>
        <v/>
      </c>
    </row>
    <row r="4288">
      <c r="A4288">
        <f>Input!A4288</f>
        <v/>
      </c>
      <c r="B4288">
        <f>IF(ISNUMBER(Input!B4288),IF(AND(Input!B4288&gt;=20,Input!B4288&lt;=700),Input!B4288,""),"")</f>
        <v/>
      </c>
      <c r="C4288">
        <f>IF(B4288="","",INT(A4288))</f>
        <v/>
      </c>
      <c r="D4288">
        <f>IF(B4288="","",HOUR(A4288))</f>
        <v/>
      </c>
      <c r="E4288">
        <f>IF(B4288="","",IF(INPUT!$I$1="","",IF(C4288&lt;(INT(INPUT!$I$1)-INPUT!$I$2),"Off Meds",IF(C4288&lt;=(INT(INPUT!$I$1)+INPUT!$I$2),"Washout","On Meds"))))</f>
        <v/>
      </c>
      <c r="F4288">
        <f>IF(B4288="","",1.509*(LN(B4288)^1.084-5.381))</f>
        <v/>
      </c>
      <c r="G4288">
        <f>IF(F4288="","",IF(F4288&lt;0,10*F4288^2,0))</f>
        <v/>
      </c>
      <c r="H4288">
        <f>IF(F4288="","",IF(F4288&gt;0,10*F4288^2,0))</f>
        <v/>
      </c>
    </row>
    <row r="4289">
      <c r="A4289">
        <f>Input!A4289</f>
        <v/>
      </c>
      <c r="B4289">
        <f>IF(ISNUMBER(Input!B4289),IF(AND(Input!B4289&gt;=20,Input!B4289&lt;=700),Input!B4289,""),"")</f>
        <v/>
      </c>
      <c r="C4289">
        <f>IF(B4289="","",INT(A4289))</f>
        <v/>
      </c>
      <c r="D4289">
        <f>IF(B4289="","",HOUR(A4289))</f>
        <v/>
      </c>
      <c r="E4289">
        <f>IF(B4289="","",IF(INPUT!$I$1="","",IF(C4289&lt;(INT(INPUT!$I$1)-INPUT!$I$2),"Off Meds",IF(C4289&lt;=(INT(INPUT!$I$1)+INPUT!$I$2),"Washout","On Meds"))))</f>
        <v/>
      </c>
      <c r="F4289">
        <f>IF(B4289="","",1.509*(LN(B4289)^1.084-5.381))</f>
        <v/>
      </c>
      <c r="G4289">
        <f>IF(F4289="","",IF(F4289&lt;0,10*F4289^2,0))</f>
        <v/>
      </c>
      <c r="H4289">
        <f>IF(F4289="","",IF(F4289&gt;0,10*F4289^2,0))</f>
        <v/>
      </c>
    </row>
    <row r="4290">
      <c r="A4290">
        <f>Input!A4290</f>
        <v/>
      </c>
      <c r="B4290">
        <f>IF(ISNUMBER(Input!B4290),IF(AND(Input!B4290&gt;=20,Input!B4290&lt;=700),Input!B4290,""),"")</f>
        <v/>
      </c>
      <c r="C4290">
        <f>IF(B4290="","",INT(A4290))</f>
        <v/>
      </c>
      <c r="D4290">
        <f>IF(B4290="","",HOUR(A4290))</f>
        <v/>
      </c>
      <c r="E4290">
        <f>IF(B4290="","",IF(INPUT!$I$1="","",IF(C4290&lt;(INT(INPUT!$I$1)-INPUT!$I$2),"Off Meds",IF(C4290&lt;=(INT(INPUT!$I$1)+INPUT!$I$2),"Washout","On Meds"))))</f>
        <v/>
      </c>
      <c r="F4290">
        <f>IF(B4290="","",1.509*(LN(B4290)^1.084-5.381))</f>
        <v/>
      </c>
      <c r="G4290">
        <f>IF(F4290="","",IF(F4290&lt;0,10*F4290^2,0))</f>
        <v/>
      </c>
      <c r="H4290">
        <f>IF(F4290="","",IF(F4290&gt;0,10*F4290^2,0))</f>
        <v/>
      </c>
    </row>
    <row r="4291">
      <c r="A4291">
        <f>Input!A4291</f>
        <v/>
      </c>
      <c r="B4291">
        <f>IF(ISNUMBER(Input!B4291),IF(AND(Input!B4291&gt;=20,Input!B4291&lt;=700),Input!B4291,""),"")</f>
        <v/>
      </c>
      <c r="C4291">
        <f>IF(B4291="","",INT(A4291))</f>
        <v/>
      </c>
      <c r="D4291">
        <f>IF(B4291="","",HOUR(A4291))</f>
        <v/>
      </c>
      <c r="E4291">
        <f>IF(B4291="","",IF(INPUT!$I$1="","",IF(C4291&lt;(INT(INPUT!$I$1)-INPUT!$I$2),"Off Meds",IF(C4291&lt;=(INT(INPUT!$I$1)+INPUT!$I$2),"Washout","On Meds"))))</f>
        <v/>
      </c>
      <c r="F4291">
        <f>IF(B4291="","",1.509*(LN(B4291)^1.084-5.381))</f>
        <v/>
      </c>
      <c r="G4291">
        <f>IF(F4291="","",IF(F4291&lt;0,10*F4291^2,0))</f>
        <v/>
      </c>
      <c r="H4291">
        <f>IF(F4291="","",IF(F4291&gt;0,10*F4291^2,0))</f>
        <v/>
      </c>
    </row>
    <row r="4292">
      <c r="A4292">
        <f>Input!A4292</f>
        <v/>
      </c>
      <c r="B4292">
        <f>IF(ISNUMBER(Input!B4292),IF(AND(Input!B4292&gt;=20,Input!B4292&lt;=700),Input!B4292,""),"")</f>
        <v/>
      </c>
      <c r="C4292">
        <f>IF(B4292="","",INT(A4292))</f>
        <v/>
      </c>
      <c r="D4292">
        <f>IF(B4292="","",HOUR(A4292))</f>
        <v/>
      </c>
      <c r="E4292">
        <f>IF(B4292="","",IF(INPUT!$I$1="","",IF(C4292&lt;(INT(INPUT!$I$1)-INPUT!$I$2),"Off Meds",IF(C4292&lt;=(INT(INPUT!$I$1)+INPUT!$I$2),"Washout","On Meds"))))</f>
        <v/>
      </c>
      <c r="F4292">
        <f>IF(B4292="","",1.509*(LN(B4292)^1.084-5.381))</f>
        <v/>
      </c>
      <c r="G4292">
        <f>IF(F4292="","",IF(F4292&lt;0,10*F4292^2,0))</f>
        <v/>
      </c>
      <c r="H4292">
        <f>IF(F4292="","",IF(F4292&gt;0,10*F4292^2,0))</f>
        <v/>
      </c>
    </row>
    <row r="4293">
      <c r="A4293">
        <f>Input!A4293</f>
        <v/>
      </c>
      <c r="B4293">
        <f>IF(ISNUMBER(Input!B4293),IF(AND(Input!B4293&gt;=20,Input!B4293&lt;=700),Input!B4293,""),"")</f>
        <v/>
      </c>
      <c r="C4293">
        <f>IF(B4293="","",INT(A4293))</f>
        <v/>
      </c>
      <c r="D4293">
        <f>IF(B4293="","",HOUR(A4293))</f>
        <v/>
      </c>
      <c r="E4293">
        <f>IF(B4293="","",IF(INPUT!$I$1="","",IF(C4293&lt;(INT(INPUT!$I$1)-INPUT!$I$2),"Off Meds",IF(C4293&lt;=(INT(INPUT!$I$1)+INPUT!$I$2),"Washout","On Meds"))))</f>
        <v/>
      </c>
      <c r="F4293">
        <f>IF(B4293="","",1.509*(LN(B4293)^1.084-5.381))</f>
        <v/>
      </c>
      <c r="G4293">
        <f>IF(F4293="","",IF(F4293&lt;0,10*F4293^2,0))</f>
        <v/>
      </c>
      <c r="H4293">
        <f>IF(F4293="","",IF(F4293&gt;0,10*F4293^2,0))</f>
        <v/>
      </c>
    </row>
    <row r="4294">
      <c r="A4294">
        <f>Input!A4294</f>
        <v/>
      </c>
      <c r="B4294">
        <f>IF(ISNUMBER(Input!B4294),IF(AND(Input!B4294&gt;=20,Input!B4294&lt;=700),Input!B4294,""),"")</f>
        <v/>
      </c>
      <c r="C4294">
        <f>IF(B4294="","",INT(A4294))</f>
        <v/>
      </c>
      <c r="D4294">
        <f>IF(B4294="","",HOUR(A4294))</f>
        <v/>
      </c>
      <c r="E4294">
        <f>IF(B4294="","",IF(INPUT!$I$1="","",IF(C4294&lt;(INT(INPUT!$I$1)-INPUT!$I$2),"Off Meds",IF(C4294&lt;=(INT(INPUT!$I$1)+INPUT!$I$2),"Washout","On Meds"))))</f>
        <v/>
      </c>
      <c r="F4294">
        <f>IF(B4294="","",1.509*(LN(B4294)^1.084-5.381))</f>
        <v/>
      </c>
      <c r="G4294">
        <f>IF(F4294="","",IF(F4294&lt;0,10*F4294^2,0))</f>
        <v/>
      </c>
      <c r="H4294">
        <f>IF(F4294="","",IF(F4294&gt;0,10*F4294^2,0))</f>
        <v/>
      </c>
    </row>
    <row r="4295">
      <c r="A4295">
        <f>Input!A4295</f>
        <v/>
      </c>
      <c r="B4295">
        <f>IF(ISNUMBER(Input!B4295),IF(AND(Input!B4295&gt;=20,Input!B4295&lt;=700),Input!B4295,""),"")</f>
        <v/>
      </c>
      <c r="C4295">
        <f>IF(B4295="","",INT(A4295))</f>
        <v/>
      </c>
      <c r="D4295">
        <f>IF(B4295="","",HOUR(A4295))</f>
        <v/>
      </c>
      <c r="E4295">
        <f>IF(B4295="","",IF(INPUT!$I$1="","",IF(C4295&lt;(INT(INPUT!$I$1)-INPUT!$I$2),"Off Meds",IF(C4295&lt;=(INT(INPUT!$I$1)+INPUT!$I$2),"Washout","On Meds"))))</f>
        <v/>
      </c>
      <c r="F4295">
        <f>IF(B4295="","",1.509*(LN(B4295)^1.084-5.381))</f>
        <v/>
      </c>
      <c r="G4295">
        <f>IF(F4295="","",IF(F4295&lt;0,10*F4295^2,0))</f>
        <v/>
      </c>
      <c r="H4295">
        <f>IF(F4295="","",IF(F4295&gt;0,10*F4295^2,0))</f>
        <v/>
      </c>
    </row>
    <row r="4296">
      <c r="A4296">
        <f>Input!A4296</f>
        <v/>
      </c>
      <c r="B4296">
        <f>IF(ISNUMBER(Input!B4296),IF(AND(Input!B4296&gt;=20,Input!B4296&lt;=700),Input!B4296,""),"")</f>
        <v/>
      </c>
      <c r="C4296">
        <f>IF(B4296="","",INT(A4296))</f>
        <v/>
      </c>
      <c r="D4296">
        <f>IF(B4296="","",HOUR(A4296))</f>
        <v/>
      </c>
      <c r="E4296">
        <f>IF(B4296="","",IF(INPUT!$I$1="","",IF(C4296&lt;(INT(INPUT!$I$1)-INPUT!$I$2),"Off Meds",IF(C4296&lt;=(INT(INPUT!$I$1)+INPUT!$I$2),"Washout","On Meds"))))</f>
        <v/>
      </c>
      <c r="F4296">
        <f>IF(B4296="","",1.509*(LN(B4296)^1.084-5.381))</f>
        <v/>
      </c>
      <c r="G4296">
        <f>IF(F4296="","",IF(F4296&lt;0,10*F4296^2,0))</f>
        <v/>
      </c>
      <c r="H4296">
        <f>IF(F4296="","",IF(F4296&gt;0,10*F4296^2,0))</f>
        <v/>
      </c>
    </row>
    <row r="4297">
      <c r="A4297">
        <f>Input!A4297</f>
        <v/>
      </c>
      <c r="B4297">
        <f>IF(ISNUMBER(Input!B4297),IF(AND(Input!B4297&gt;=20,Input!B4297&lt;=700),Input!B4297,""),"")</f>
        <v/>
      </c>
      <c r="C4297">
        <f>IF(B4297="","",INT(A4297))</f>
        <v/>
      </c>
      <c r="D4297">
        <f>IF(B4297="","",HOUR(A4297))</f>
        <v/>
      </c>
      <c r="E4297">
        <f>IF(B4297="","",IF(INPUT!$I$1="","",IF(C4297&lt;(INT(INPUT!$I$1)-INPUT!$I$2),"Off Meds",IF(C4297&lt;=(INT(INPUT!$I$1)+INPUT!$I$2),"Washout","On Meds"))))</f>
        <v/>
      </c>
      <c r="F4297">
        <f>IF(B4297="","",1.509*(LN(B4297)^1.084-5.381))</f>
        <v/>
      </c>
      <c r="G4297">
        <f>IF(F4297="","",IF(F4297&lt;0,10*F4297^2,0))</f>
        <v/>
      </c>
      <c r="H4297">
        <f>IF(F4297="","",IF(F4297&gt;0,10*F4297^2,0))</f>
        <v/>
      </c>
    </row>
    <row r="4298">
      <c r="A4298">
        <f>Input!A4298</f>
        <v/>
      </c>
      <c r="B4298">
        <f>IF(ISNUMBER(Input!B4298),IF(AND(Input!B4298&gt;=20,Input!B4298&lt;=700),Input!B4298,""),"")</f>
        <v/>
      </c>
      <c r="C4298">
        <f>IF(B4298="","",INT(A4298))</f>
        <v/>
      </c>
      <c r="D4298">
        <f>IF(B4298="","",HOUR(A4298))</f>
        <v/>
      </c>
      <c r="E4298">
        <f>IF(B4298="","",IF(INPUT!$I$1="","",IF(C4298&lt;(INT(INPUT!$I$1)-INPUT!$I$2),"Off Meds",IF(C4298&lt;=(INT(INPUT!$I$1)+INPUT!$I$2),"Washout","On Meds"))))</f>
        <v/>
      </c>
      <c r="F4298">
        <f>IF(B4298="","",1.509*(LN(B4298)^1.084-5.381))</f>
        <v/>
      </c>
      <c r="G4298">
        <f>IF(F4298="","",IF(F4298&lt;0,10*F4298^2,0))</f>
        <v/>
      </c>
      <c r="H4298">
        <f>IF(F4298="","",IF(F4298&gt;0,10*F4298^2,0))</f>
        <v/>
      </c>
    </row>
    <row r="4299">
      <c r="A4299">
        <f>Input!A4299</f>
        <v/>
      </c>
      <c r="B4299">
        <f>IF(ISNUMBER(Input!B4299),IF(AND(Input!B4299&gt;=20,Input!B4299&lt;=700),Input!B4299,""),"")</f>
        <v/>
      </c>
      <c r="C4299">
        <f>IF(B4299="","",INT(A4299))</f>
        <v/>
      </c>
      <c r="D4299">
        <f>IF(B4299="","",HOUR(A4299))</f>
        <v/>
      </c>
      <c r="E4299">
        <f>IF(B4299="","",IF(INPUT!$I$1="","",IF(C4299&lt;(INT(INPUT!$I$1)-INPUT!$I$2),"Off Meds",IF(C4299&lt;=(INT(INPUT!$I$1)+INPUT!$I$2),"Washout","On Meds"))))</f>
        <v/>
      </c>
      <c r="F4299">
        <f>IF(B4299="","",1.509*(LN(B4299)^1.084-5.381))</f>
        <v/>
      </c>
      <c r="G4299">
        <f>IF(F4299="","",IF(F4299&lt;0,10*F4299^2,0))</f>
        <v/>
      </c>
      <c r="H4299">
        <f>IF(F4299="","",IF(F4299&gt;0,10*F4299^2,0))</f>
        <v/>
      </c>
    </row>
    <row r="4300">
      <c r="A4300">
        <f>Input!A4300</f>
        <v/>
      </c>
      <c r="B4300">
        <f>IF(ISNUMBER(Input!B4300),IF(AND(Input!B4300&gt;=20,Input!B4300&lt;=700),Input!B4300,""),"")</f>
        <v/>
      </c>
      <c r="C4300">
        <f>IF(B4300="","",INT(A4300))</f>
        <v/>
      </c>
      <c r="D4300">
        <f>IF(B4300="","",HOUR(A4300))</f>
        <v/>
      </c>
      <c r="E4300">
        <f>IF(B4300="","",IF(INPUT!$I$1="","",IF(C4300&lt;(INT(INPUT!$I$1)-INPUT!$I$2),"Off Meds",IF(C4300&lt;=(INT(INPUT!$I$1)+INPUT!$I$2),"Washout","On Meds"))))</f>
        <v/>
      </c>
      <c r="F4300">
        <f>IF(B4300="","",1.509*(LN(B4300)^1.084-5.381))</f>
        <v/>
      </c>
      <c r="G4300">
        <f>IF(F4300="","",IF(F4300&lt;0,10*F4300^2,0))</f>
        <v/>
      </c>
      <c r="H4300">
        <f>IF(F4300="","",IF(F4300&gt;0,10*F4300^2,0))</f>
        <v/>
      </c>
    </row>
    <row r="4301">
      <c r="A4301">
        <f>Input!A4301</f>
        <v/>
      </c>
      <c r="B4301">
        <f>IF(ISNUMBER(Input!B4301),IF(AND(Input!B4301&gt;=20,Input!B4301&lt;=700),Input!B4301,""),"")</f>
        <v/>
      </c>
      <c r="C4301">
        <f>IF(B4301="","",INT(A4301))</f>
        <v/>
      </c>
      <c r="D4301">
        <f>IF(B4301="","",HOUR(A4301))</f>
        <v/>
      </c>
      <c r="E4301">
        <f>IF(B4301="","",IF(INPUT!$I$1="","",IF(C4301&lt;(INT(INPUT!$I$1)-INPUT!$I$2),"Off Meds",IF(C4301&lt;=(INT(INPUT!$I$1)+INPUT!$I$2),"Washout","On Meds"))))</f>
        <v/>
      </c>
      <c r="F4301">
        <f>IF(B4301="","",1.509*(LN(B4301)^1.084-5.381))</f>
        <v/>
      </c>
      <c r="G4301">
        <f>IF(F4301="","",IF(F4301&lt;0,10*F4301^2,0))</f>
        <v/>
      </c>
      <c r="H4301">
        <f>IF(F4301="","",IF(F4301&gt;0,10*F4301^2,0))</f>
        <v/>
      </c>
    </row>
    <row r="4302">
      <c r="A4302">
        <f>Input!A4302</f>
        <v/>
      </c>
      <c r="B4302">
        <f>IF(ISNUMBER(Input!B4302),IF(AND(Input!B4302&gt;=20,Input!B4302&lt;=700),Input!B4302,""),"")</f>
        <v/>
      </c>
      <c r="C4302">
        <f>IF(B4302="","",INT(A4302))</f>
        <v/>
      </c>
      <c r="D4302">
        <f>IF(B4302="","",HOUR(A4302))</f>
        <v/>
      </c>
      <c r="E4302">
        <f>IF(B4302="","",IF(INPUT!$I$1="","",IF(C4302&lt;(INT(INPUT!$I$1)-INPUT!$I$2),"Off Meds",IF(C4302&lt;=(INT(INPUT!$I$1)+INPUT!$I$2),"Washout","On Meds"))))</f>
        <v/>
      </c>
      <c r="F4302">
        <f>IF(B4302="","",1.509*(LN(B4302)^1.084-5.381))</f>
        <v/>
      </c>
      <c r="G4302">
        <f>IF(F4302="","",IF(F4302&lt;0,10*F4302^2,0))</f>
        <v/>
      </c>
      <c r="H4302">
        <f>IF(F4302="","",IF(F4302&gt;0,10*F4302^2,0))</f>
        <v/>
      </c>
    </row>
    <row r="4303">
      <c r="A4303">
        <f>Input!A4303</f>
        <v/>
      </c>
      <c r="B4303">
        <f>IF(ISNUMBER(Input!B4303),IF(AND(Input!B4303&gt;=20,Input!B4303&lt;=700),Input!B4303,""),"")</f>
        <v/>
      </c>
      <c r="C4303">
        <f>IF(B4303="","",INT(A4303))</f>
        <v/>
      </c>
      <c r="D4303">
        <f>IF(B4303="","",HOUR(A4303))</f>
        <v/>
      </c>
      <c r="E4303">
        <f>IF(B4303="","",IF(INPUT!$I$1="","",IF(C4303&lt;(INT(INPUT!$I$1)-INPUT!$I$2),"Off Meds",IF(C4303&lt;=(INT(INPUT!$I$1)+INPUT!$I$2),"Washout","On Meds"))))</f>
        <v/>
      </c>
      <c r="F4303">
        <f>IF(B4303="","",1.509*(LN(B4303)^1.084-5.381))</f>
        <v/>
      </c>
      <c r="G4303">
        <f>IF(F4303="","",IF(F4303&lt;0,10*F4303^2,0))</f>
        <v/>
      </c>
      <c r="H4303">
        <f>IF(F4303="","",IF(F4303&gt;0,10*F4303^2,0))</f>
        <v/>
      </c>
    </row>
    <row r="4304">
      <c r="A4304">
        <f>Input!A4304</f>
        <v/>
      </c>
      <c r="B4304">
        <f>IF(ISNUMBER(Input!B4304),IF(AND(Input!B4304&gt;=20,Input!B4304&lt;=700),Input!B4304,""),"")</f>
        <v/>
      </c>
      <c r="C4304">
        <f>IF(B4304="","",INT(A4304))</f>
        <v/>
      </c>
      <c r="D4304">
        <f>IF(B4304="","",HOUR(A4304))</f>
        <v/>
      </c>
      <c r="E4304">
        <f>IF(B4304="","",IF(INPUT!$I$1="","",IF(C4304&lt;(INT(INPUT!$I$1)-INPUT!$I$2),"Off Meds",IF(C4304&lt;=(INT(INPUT!$I$1)+INPUT!$I$2),"Washout","On Meds"))))</f>
        <v/>
      </c>
      <c r="F4304">
        <f>IF(B4304="","",1.509*(LN(B4304)^1.084-5.381))</f>
        <v/>
      </c>
      <c r="G4304">
        <f>IF(F4304="","",IF(F4304&lt;0,10*F4304^2,0))</f>
        <v/>
      </c>
      <c r="H4304">
        <f>IF(F4304="","",IF(F4304&gt;0,10*F4304^2,0))</f>
        <v/>
      </c>
    </row>
    <row r="4305">
      <c r="A4305">
        <f>Input!A4305</f>
        <v/>
      </c>
      <c r="B4305">
        <f>IF(ISNUMBER(Input!B4305),IF(AND(Input!B4305&gt;=20,Input!B4305&lt;=700),Input!B4305,""),"")</f>
        <v/>
      </c>
      <c r="C4305">
        <f>IF(B4305="","",INT(A4305))</f>
        <v/>
      </c>
      <c r="D4305">
        <f>IF(B4305="","",HOUR(A4305))</f>
        <v/>
      </c>
      <c r="E4305">
        <f>IF(B4305="","",IF(INPUT!$I$1="","",IF(C4305&lt;(INT(INPUT!$I$1)-INPUT!$I$2),"Off Meds",IF(C4305&lt;=(INT(INPUT!$I$1)+INPUT!$I$2),"Washout","On Meds"))))</f>
        <v/>
      </c>
      <c r="F4305">
        <f>IF(B4305="","",1.509*(LN(B4305)^1.084-5.381))</f>
        <v/>
      </c>
      <c r="G4305">
        <f>IF(F4305="","",IF(F4305&lt;0,10*F4305^2,0))</f>
        <v/>
      </c>
      <c r="H4305">
        <f>IF(F4305="","",IF(F4305&gt;0,10*F4305^2,0))</f>
        <v/>
      </c>
    </row>
    <row r="4306">
      <c r="A4306">
        <f>Input!A4306</f>
        <v/>
      </c>
      <c r="B4306">
        <f>IF(ISNUMBER(Input!B4306),IF(AND(Input!B4306&gt;=20,Input!B4306&lt;=700),Input!B4306,""),"")</f>
        <v/>
      </c>
      <c r="C4306">
        <f>IF(B4306="","",INT(A4306))</f>
        <v/>
      </c>
      <c r="D4306">
        <f>IF(B4306="","",HOUR(A4306))</f>
        <v/>
      </c>
      <c r="E4306">
        <f>IF(B4306="","",IF(INPUT!$I$1="","",IF(C4306&lt;(INT(INPUT!$I$1)-INPUT!$I$2),"Off Meds",IF(C4306&lt;=(INT(INPUT!$I$1)+INPUT!$I$2),"Washout","On Meds"))))</f>
        <v/>
      </c>
      <c r="F4306">
        <f>IF(B4306="","",1.509*(LN(B4306)^1.084-5.381))</f>
        <v/>
      </c>
      <c r="G4306">
        <f>IF(F4306="","",IF(F4306&lt;0,10*F4306^2,0))</f>
        <v/>
      </c>
      <c r="H4306">
        <f>IF(F4306="","",IF(F4306&gt;0,10*F4306^2,0))</f>
        <v/>
      </c>
    </row>
    <row r="4307">
      <c r="A4307">
        <f>Input!A4307</f>
        <v/>
      </c>
      <c r="B4307">
        <f>IF(ISNUMBER(Input!B4307),IF(AND(Input!B4307&gt;=20,Input!B4307&lt;=700),Input!B4307,""),"")</f>
        <v/>
      </c>
      <c r="C4307">
        <f>IF(B4307="","",INT(A4307))</f>
        <v/>
      </c>
      <c r="D4307">
        <f>IF(B4307="","",HOUR(A4307))</f>
        <v/>
      </c>
      <c r="E4307">
        <f>IF(B4307="","",IF(INPUT!$I$1="","",IF(C4307&lt;(INT(INPUT!$I$1)-INPUT!$I$2),"Off Meds",IF(C4307&lt;=(INT(INPUT!$I$1)+INPUT!$I$2),"Washout","On Meds"))))</f>
        <v/>
      </c>
      <c r="F4307">
        <f>IF(B4307="","",1.509*(LN(B4307)^1.084-5.381))</f>
        <v/>
      </c>
      <c r="G4307">
        <f>IF(F4307="","",IF(F4307&lt;0,10*F4307^2,0))</f>
        <v/>
      </c>
      <c r="H4307">
        <f>IF(F4307="","",IF(F4307&gt;0,10*F4307^2,0))</f>
        <v/>
      </c>
    </row>
    <row r="4308">
      <c r="A4308">
        <f>Input!A4308</f>
        <v/>
      </c>
      <c r="B4308">
        <f>IF(ISNUMBER(Input!B4308),IF(AND(Input!B4308&gt;=20,Input!B4308&lt;=700),Input!B4308,""),"")</f>
        <v/>
      </c>
      <c r="C4308">
        <f>IF(B4308="","",INT(A4308))</f>
        <v/>
      </c>
      <c r="D4308">
        <f>IF(B4308="","",HOUR(A4308))</f>
        <v/>
      </c>
      <c r="E4308">
        <f>IF(B4308="","",IF(INPUT!$I$1="","",IF(C4308&lt;(INT(INPUT!$I$1)-INPUT!$I$2),"Off Meds",IF(C4308&lt;=(INT(INPUT!$I$1)+INPUT!$I$2),"Washout","On Meds"))))</f>
        <v/>
      </c>
      <c r="F4308">
        <f>IF(B4308="","",1.509*(LN(B4308)^1.084-5.381))</f>
        <v/>
      </c>
      <c r="G4308">
        <f>IF(F4308="","",IF(F4308&lt;0,10*F4308^2,0))</f>
        <v/>
      </c>
      <c r="H4308">
        <f>IF(F4308="","",IF(F4308&gt;0,10*F4308^2,0))</f>
        <v/>
      </c>
    </row>
    <row r="4309">
      <c r="A4309">
        <f>Input!A4309</f>
        <v/>
      </c>
      <c r="B4309">
        <f>IF(ISNUMBER(Input!B4309),IF(AND(Input!B4309&gt;=20,Input!B4309&lt;=700),Input!B4309,""),"")</f>
        <v/>
      </c>
      <c r="C4309">
        <f>IF(B4309="","",INT(A4309))</f>
        <v/>
      </c>
      <c r="D4309">
        <f>IF(B4309="","",HOUR(A4309))</f>
        <v/>
      </c>
      <c r="E4309">
        <f>IF(B4309="","",IF(INPUT!$I$1="","",IF(C4309&lt;(INT(INPUT!$I$1)-INPUT!$I$2),"Off Meds",IF(C4309&lt;=(INT(INPUT!$I$1)+INPUT!$I$2),"Washout","On Meds"))))</f>
        <v/>
      </c>
      <c r="F4309">
        <f>IF(B4309="","",1.509*(LN(B4309)^1.084-5.381))</f>
        <v/>
      </c>
      <c r="G4309">
        <f>IF(F4309="","",IF(F4309&lt;0,10*F4309^2,0))</f>
        <v/>
      </c>
      <c r="H4309">
        <f>IF(F4309="","",IF(F4309&gt;0,10*F4309^2,0))</f>
        <v/>
      </c>
    </row>
    <row r="4310">
      <c r="A4310">
        <f>Input!A4310</f>
        <v/>
      </c>
      <c r="B4310">
        <f>IF(ISNUMBER(Input!B4310),IF(AND(Input!B4310&gt;=20,Input!B4310&lt;=700),Input!B4310,""),"")</f>
        <v/>
      </c>
      <c r="C4310">
        <f>IF(B4310="","",INT(A4310))</f>
        <v/>
      </c>
      <c r="D4310">
        <f>IF(B4310="","",HOUR(A4310))</f>
        <v/>
      </c>
      <c r="E4310">
        <f>IF(B4310="","",IF(INPUT!$I$1="","",IF(C4310&lt;(INT(INPUT!$I$1)-INPUT!$I$2),"Off Meds",IF(C4310&lt;=(INT(INPUT!$I$1)+INPUT!$I$2),"Washout","On Meds"))))</f>
        <v/>
      </c>
      <c r="F4310">
        <f>IF(B4310="","",1.509*(LN(B4310)^1.084-5.381))</f>
        <v/>
      </c>
      <c r="G4310">
        <f>IF(F4310="","",IF(F4310&lt;0,10*F4310^2,0))</f>
        <v/>
      </c>
      <c r="H4310">
        <f>IF(F4310="","",IF(F4310&gt;0,10*F4310^2,0))</f>
        <v/>
      </c>
    </row>
    <row r="4311">
      <c r="A4311">
        <f>Input!A4311</f>
        <v/>
      </c>
      <c r="B4311">
        <f>IF(ISNUMBER(Input!B4311),IF(AND(Input!B4311&gt;=20,Input!B4311&lt;=700),Input!B4311,""),"")</f>
        <v/>
      </c>
      <c r="C4311">
        <f>IF(B4311="","",INT(A4311))</f>
        <v/>
      </c>
      <c r="D4311">
        <f>IF(B4311="","",HOUR(A4311))</f>
        <v/>
      </c>
      <c r="E4311">
        <f>IF(B4311="","",IF(INPUT!$I$1="","",IF(C4311&lt;(INT(INPUT!$I$1)-INPUT!$I$2),"Off Meds",IF(C4311&lt;=(INT(INPUT!$I$1)+INPUT!$I$2),"Washout","On Meds"))))</f>
        <v/>
      </c>
      <c r="F4311">
        <f>IF(B4311="","",1.509*(LN(B4311)^1.084-5.381))</f>
        <v/>
      </c>
      <c r="G4311">
        <f>IF(F4311="","",IF(F4311&lt;0,10*F4311^2,0))</f>
        <v/>
      </c>
      <c r="H4311">
        <f>IF(F4311="","",IF(F4311&gt;0,10*F4311^2,0))</f>
        <v/>
      </c>
    </row>
    <row r="4312">
      <c r="A4312">
        <f>Input!A4312</f>
        <v/>
      </c>
      <c r="B4312">
        <f>IF(ISNUMBER(Input!B4312),IF(AND(Input!B4312&gt;=20,Input!B4312&lt;=700),Input!B4312,""),"")</f>
        <v/>
      </c>
      <c r="C4312">
        <f>IF(B4312="","",INT(A4312))</f>
        <v/>
      </c>
      <c r="D4312">
        <f>IF(B4312="","",HOUR(A4312))</f>
        <v/>
      </c>
      <c r="E4312">
        <f>IF(B4312="","",IF(INPUT!$I$1="","",IF(C4312&lt;(INT(INPUT!$I$1)-INPUT!$I$2),"Off Meds",IF(C4312&lt;=(INT(INPUT!$I$1)+INPUT!$I$2),"Washout","On Meds"))))</f>
        <v/>
      </c>
      <c r="F4312">
        <f>IF(B4312="","",1.509*(LN(B4312)^1.084-5.381))</f>
        <v/>
      </c>
      <c r="G4312">
        <f>IF(F4312="","",IF(F4312&lt;0,10*F4312^2,0))</f>
        <v/>
      </c>
      <c r="H4312">
        <f>IF(F4312="","",IF(F4312&gt;0,10*F4312^2,0))</f>
        <v/>
      </c>
    </row>
    <row r="4313">
      <c r="A4313">
        <f>Input!A4313</f>
        <v/>
      </c>
      <c r="B4313">
        <f>IF(ISNUMBER(Input!B4313),IF(AND(Input!B4313&gt;=20,Input!B4313&lt;=700),Input!B4313,""),"")</f>
        <v/>
      </c>
      <c r="C4313">
        <f>IF(B4313="","",INT(A4313))</f>
        <v/>
      </c>
      <c r="D4313">
        <f>IF(B4313="","",HOUR(A4313))</f>
        <v/>
      </c>
      <c r="E4313">
        <f>IF(B4313="","",IF(INPUT!$I$1="","",IF(C4313&lt;(INT(INPUT!$I$1)-INPUT!$I$2),"Off Meds",IF(C4313&lt;=(INT(INPUT!$I$1)+INPUT!$I$2),"Washout","On Meds"))))</f>
        <v/>
      </c>
      <c r="F4313">
        <f>IF(B4313="","",1.509*(LN(B4313)^1.084-5.381))</f>
        <v/>
      </c>
      <c r="G4313">
        <f>IF(F4313="","",IF(F4313&lt;0,10*F4313^2,0))</f>
        <v/>
      </c>
      <c r="H4313">
        <f>IF(F4313="","",IF(F4313&gt;0,10*F4313^2,0))</f>
        <v/>
      </c>
    </row>
    <row r="4314">
      <c r="A4314">
        <f>Input!A4314</f>
        <v/>
      </c>
      <c r="B4314">
        <f>IF(ISNUMBER(Input!B4314),IF(AND(Input!B4314&gt;=20,Input!B4314&lt;=700),Input!B4314,""),"")</f>
        <v/>
      </c>
      <c r="C4314">
        <f>IF(B4314="","",INT(A4314))</f>
        <v/>
      </c>
      <c r="D4314">
        <f>IF(B4314="","",HOUR(A4314))</f>
        <v/>
      </c>
      <c r="E4314">
        <f>IF(B4314="","",IF(INPUT!$I$1="","",IF(C4314&lt;(INT(INPUT!$I$1)-INPUT!$I$2),"Off Meds",IF(C4314&lt;=(INT(INPUT!$I$1)+INPUT!$I$2),"Washout","On Meds"))))</f>
        <v/>
      </c>
      <c r="F4314">
        <f>IF(B4314="","",1.509*(LN(B4314)^1.084-5.381))</f>
        <v/>
      </c>
      <c r="G4314">
        <f>IF(F4314="","",IF(F4314&lt;0,10*F4314^2,0))</f>
        <v/>
      </c>
      <c r="H4314">
        <f>IF(F4314="","",IF(F4314&gt;0,10*F4314^2,0))</f>
        <v/>
      </c>
    </row>
    <row r="4315">
      <c r="A4315">
        <f>Input!A4315</f>
        <v/>
      </c>
      <c r="B4315">
        <f>IF(ISNUMBER(Input!B4315),IF(AND(Input!B4315&gt;=20,Input!B4315&lt;=700),Input!B4315,""),"")</f>
        <v/>
      </c>
      <c r="C4315">
        <f>IF(B4315="","",INT(A4315))</f>
        <v/>
      </c>
      <c r="D4315">
        <f>IF(B4315="","",HOUR(A4315))</f>
        <v/>
      </c>
      <c r="E4315">
        <f>IF(B4315="","",IF(INPUT!$I$1="","",IF(C4315&lt;(INT(INPUT!$I$1)-INPUT!$I$2),"Off Meds",IF(C4315&lt;=(INT(INPUT!$I$1)+INPUT!$I$2),"Washout","On Meds"))))</f>
        <v/>
      </c>
      <c r="F4315">
        <f>IF(B4315="","",1.509*(LN(B4315)^1.084-5.381))</f>
        <v/>
      </c>
      <c r="G4315">
        <f>IF(F4315="","",IF(F4315&lt;0,10*F4315^2,0))</f>
        <v/>
      </c>
      <c r="H4315">
        <f>IF(F4315="","",IF(F4315&gt;0,10*F4315^2,0))</f>
        <v/>
      </c>
    </row>
    <row r="4316">
      <c r="A4316">
        <f>Input!A4316</f>
        <v/>
      </c>
      <c r="B4316">
        <f>IF(ISNUMBER(Input!B4316),IF(AND(Input!B4316&gt;=20,Input!B4316&lt;=700),Input!B4316,""),"")</f>
        <v/>
      </c>
      <c r="C4316">
        <f>IF(B4316="","",INT(A4316))</f>
        <v/>
      </c>
      <c r="D4316">
        <f>IF(B4316="","",HOUR(A4316))</f>
        <v/>
      </c>
      <c r="E4316">
        <f>IF(B4316="","",IF(INPUT!$I$1="","",IF(C4316&lt;(INT(INPUT!$I$1)-INPUT!$I$2),"Off Meds",IF(C4316&lt;=(INT(INPUT!$I$1)+INPUT!$I$2),"Washout","On Meds"))))</f>
        <v/>
      </c>
      <c r="F4316">
        <f>IF(B4316="","",1.509*(LN(B4316)^1.084-5.381))</f>
        <v/>
      </c>
      <c r="G4316">
        <f>IF(F4316="","",IF(F4316&lt;0,10*F4316^2,0))</f>
        <v/>
      </c>
      <c r="H4316">
        <f>IF(F4316="","",IF(F4316&gt;0,10*F4316^2,0))</f>
        <v/>
      </c>
    </row>
    <row r="4317">
      <c r="A4317">
        <f>Input!A4317</f>
        <v/>
      </c>
      <c r="B4317">
        <f>IF(ISNUMBER(Input!B4317),IF(AND(Input!B4317&gt;=20,Input!B4317&lt;=700),Input!B4317,""),"")</f>
        <v/>
      </c>
      <c r="C4317">
        <f>IF(B4317="","",INT(A4317))</f>
        <v/>
      </c>
      <c r="D4317">
        <f>IF(B4317="","",HOUR(A4317))</f>
        <v/>
      </c>
      <c r="E4317">
        <f>IF(B4317="","",IF(INPUT!$I$1="","",IF(C4317&lt;(INT(INPUT!$I$1)-INPUT!$I$2),"Off Meds",IF(C4317&lt;=(INT(INPUT!$I$1)+INPUT!$I$2),"Washout","On Meds"))))</f>
        <v/>
      </c>
      <c r="F4317">
        <f>IF(B4317="","",1.509*(LN(B4317)^1.084-5.381))</f>
        <v/>
      </c>
      <c r="G4317">
        <f>IF(F4317="","",IF(F4317&lt;0,10*F4317^2,0))</f>
        <v/>
      </c>
      <c r="H4317">
        <f>IF(F4317="","",IF(F4317&gt;0,10*F4317^2,0))</f>
        <v/>
      </c>
    </row>
    <row r="4318">
      <c r="A4318">
        <f>Input!A4318</f>
        <v/>
      </c>
      <c r="B4318">
        <f>IF(ISNUMBER(Input!B4318),IF(AND(Input!B4318&gt;=20,Input!B4318&lt;=700),Input!B4318,""),"")</f>
        <v/>
      </c>
      <c r="C4318">
        <f>IF(B4318="","",INT(A4318))</f>
        <v/>
      </c>
      <c r="D4318">
        <f>IF(B4318="","",HOUR(A4318))</f>
        <v/>
      </c>
      <c r="E4318">
        <f>IF(B4318="","",IF(INPUT!$I$1="","",IF(C4318&lt;(INT(INPUT!$I$1)-INPUT!$I$2),"Off Meds",IF(C4318&lt;=(INT(INPUT!$I$1)+INPUT!$I$2),"Washout","On Meds"))))</f>
        <v/>
      </c>
      <c r="F4318">
        <f>IF(B4318="","",1.509*(LN(B4318)^1.084-5.381))</f>
        <v/>
      </c>
      <c r="G4318">
        <f>IF(F4318="","",IF(F4318&lt;0,10*F4318^2,0))</f>
        <v/>
      </c>
      <c r="H4318">
        <f>IF(F4318="","",IF(F4318&gt;0,10*F4318^2,0))</f>
        <v/>
      </c>
    </row>
    <row r="4319">
      <c r="A4319">
        <f>Input!A4319</f>
        <v/>
      </c>
      <c r="B4319">
        <f>IF(ISNUMBER(Input!B4319),IF(AND(Input!B4319&gt;=20,Input!B4319&lt;=700),Input!B4319,""),"")</f>
        <v/>
      </c>
      <c r="C4319">
        <f>IF(B4319="","",INT(A4319))</f>
        <v/>
      </c>
      <c r="D4319">
        <f>IF(B4319="","",HOUR(A4319))</f>
        <v/>
      </c>
      <c r="E4319">
        <f>IF(B4319="","",IF(INPUT!$I$1="","",IF(C4319&lt;(INT(INPUT!$I$1)-INPUT!$I$2),"Off Meds",IF(C4319&lt;=(INT(INPUT!$I$1)+INPUT!$I$2),"Washout","On Meds"))))</f>
        <v/>
      </c>
      <c r="F4319">
        <f>IF(B4319="","",1.509*(LN(B4319)^1.084-5.381))</f>
        <v/>
      </c>
      <c r="G4319">
        <f>IF(F4319="","",IF(F4319&lt;0,10*F4319^2,0))</f>
        <v/>
      </c>
      <c r="H4319">
        <f>IF(F4319="","",IF(F4319&gt;0,10*F4319^2,0))</f>
        <v/>
      </c>
    </row>
    <row r="4320">
      <c r="A4320">
        <f>Input!A4320</f>
        <v/>
      </c>
      <c r="B4320">
        <f>IF(ISNUMBER(Input!B4320),IF(AND(Input!B4320&gt;=20,Input!B4320&lt;=700),Input!B4320,""),"")</f>
        <v/>
      </c>
      <c r="C4320">
        <f>IF(B4320="","",INT(A4320))</f>
        <v/>
      </c>
      <c r="D4320">
        <f>IF(B4320="","",HOUR(A4320))</f>
        <v/>
      </c>
      <c r="E4320">
        <f>IF(B4320="","",IF(INPUT!$I$1="","",IF(C4320&lt;(INT(INPUT!$I$1)-INPUT!$I$2),"Off Meds",IF(C4320&lt;=(INT(INPUT!$I$1)+INPUT!$I$2),"Washout","On Meds"))))</f>
        <v/>
      </c>
      <c r="F4320">
        <f>IF(B4320="","",1.509*(LN(B4320)^1.084-5.381))</f>
        <v/>
      </c>
      <c r="G4320">
        <f>IF(F4320="","",IF(F4320&lt;0,10*F4320^2,0))</f>
        <v/>
      </c>
      <c r="H4320">
        <f>IF(F4320="","",IF(F4320&gt;0,10*F4320^2,0))</f>
        <v/>
      </c>
    </row>
    <row r="4321">
      <c r="A4321">
        <f>Input!A4321</f>
        <v/>
      </c>
      <c r="B4321">
        <f>IF(ISNUMBER(Input!B4321),IF(AND(Input!B4321&gt;=20,Input!B4321&lt;=700),Input!B4321,""),"")</f>
        <v/>
      </c>
      <c r="C4321">
        <f>IF(B4321="","",INT(A4321))</f>
        <v/>
      </c>
      <c r="D4321">
        <f>IF(B4321="","",HOUR(A4321))</f>
        <v/>
      </c>
      <c r="E4321">
        <f>IF(B4321="","",IF(INPUT!$I$1="","",IF(C4321&lt;(INT(INPUT!$I$1)-INPUT!$I$2),"Off Meds",IF(C4321&lt;=(INT(INPUT!$I$1)+INPUT!$I$2),"Washout","On Meds"))))</f>
        <v/>
      </c>
      <c r="F4321">
        <f>IF(B4321="","",1.509*(LN(B4321)^1.084-5.381))</f>
        <v/>
      </c>
      <c r="G4321">
        <f>IF(F4321="","",IF(F4321&lt;0,10*F4321^2,0))</f>
        <v/>
      </c>
      <c r="H4321">
        <f>IF(F4321="","",IF(F4321&gt;0,10*F4321^2,0))</f>
        <v/>
      </c>
    </row>
    <row r="4322">
      <c r="A4322">
        <f>Input!A4322</f>
        <v/>
      </c>
      <c r="B4322">
        <f>IF(ISNUMBER(Input!B4322),IF(AND(Input!B4322&gt;=20,Input!B4322&lt;=700),Input!B4322,""),"")</f>
        <v/>
      </c>
      <c r="C4322">
        <f>IF(B4322="","",INT(A4322))</f>
        <v/>
      </c>
      <c r="D4322">
        <f>IF(B4322="","",HOUR(A4322))</f>
        <v/>
      </c>
      <c r="E4322">
        <f>IF(B4322="","",IF(INPUT!$I$1="","",IF(C4322&lt;(INT(INPUT!$I$1)-INPUT!$I$2),"Off Meds",IF(C4322&lt;=(INT(INPUT!$I$1)+INPUT!$I$2),"Washout","On Meds"))))</f>
        <v/>
      </c>
      <c r="F4322">
        <f>IF(B4322="","",1.509*(LN(B4322)^1.084-5.381))</f>
        <v/>
      </c>
      <c r="G4322">
        <f>IF(F4322="","",IF(F4322&lt;0,10*F4322^2,0))</f>
        <v/>
      </c>
      <c r="H4322">
        <f>IF(F4322="","",IF(F4322&gt;0,10*F4322^2,0))</f>
        <v/>
      </c>
    </row>
    <row r="4323">
      <c r="A4323">
        <f>Input!A4323</f>
        <v/>
      </c>
      <c r="B4323">
        <f>IF(ISNUMBER(Input!B4323),IF(AND(Input!B4323&gt;=20,Input!B4323&lt;=700),Input!B4323,""),"")</f>
        <v/>
      </c>
      <c r="C4323">
        <f>IF(B4323="","",INT(A4323))</f>
        <v/>
      </c>
      <c r="D4323">
        <f>IF(B4323="","",HOUR(A4323))</f>
        <v/>
      </c>
      <c r="E4323">
        <f>IF(B4323="","",IF(INPUT!$I$1="","",IF(C4323&lt;(INT(INPUT!$I$1)-INPUT!$I$2),"Off Meds",IF(C4323&lt;=(INT(INPUT!$I$1)+INPUT!$I$2),"Washout","On Meds"))))</f>
        <v/>
      </c>
      <c r="F4323">
        <f>IF(B4323="","",1.509*(LN(B4323)^1.084-5.381))</f>
        <v/>
      </c>
      <c r="G4323">
        <f>IF(F4323="","",IF(F4323&lt;0,10*F4323^2,0))</f>
        <v/>
      </c>
      <c r="H4323">
        <f>IF(F4323="","",IF(F4323&gt;0,10*F4323^2,0))</f>
        <v/>
      </c>
    </row>
    <row r="4324">
      <c r="A4324">
        <f>Input!A4324</f>
        <v/>
      </c>
      <c r="B4324">
        <f>IF(ISNUMBER(Input!B4324),IF(AND(Input!B4324&gt;=20,Input!B4324&lt;=700),Input!B4324,""),"")</f>
        <v/>
      </c>
      <c r="C4324">
        <f>IF(B4324="","",INT(A4324))</f>
        <v/>
      </c>
      <c r="D4324">
        <f>IF(B4324="","",HOUR(A4324))</f>
        <v/>
      </c>
      <c r="E4324">
        <f>IF(B4324="","",IF(INPUT!$I$1="","",IF(C4324&lt;(INT(INPUT!$I$1)-INPUT!$I$2),"Off Meds",IF(C4324&lt;=(INT(INPUT!$I$1)+INPUT!$I$2),"Washout","On Meds"))))</f>
        <v/>
      </c>
      <c r="F4324">
        <f>IF(B4324="","",1.509*(LN(B4324)^1.084-5.381))</f>
        <v/>
      </c>
      <c r="G4324">
        <f>IF(F4324="","",IF(F4324&lt;0,10*F4324^2,0))</f>
        <v/>
      </c>
      <c r="H4324">
        <f>IF(F4324="","",IF(F4324&gt;0,10*F4324^2,0))</f>
        <v/>
      </c>
    </row>
    <row r="4325">
      <c r="A4325">
        <f>Input!A4325</f>
        <v/>
      </c>
      <c r="B4325">
        <f>IF(ISNUMBER(Input!B4325),IF(AND(Input!B4325&gt;=20,Input!B4325&lt;=700),Input!B4325,""),"")</f>
        <v/>
      </c>
      <c r="C4325">
        <f>IF(B4325="","",INT(A4325))</f>
        <v/>
      </c>
      <c r="D4325">
        <f>IF(B4325="","",HOUR(A4325))</f>
        <v/>
      </c>
      <c r="E4325">
        <f>IF(B4325="","",IF(INPUT!$I$1="","",IF(C4325&lt;(INT(INPUT!$I$1)-INPUT!$I$2),"Off Meds",IF(C4325&lt;=(INT(INPUT!$I$1)+INPUT!$I$2),"Washout","On Meds"))))</f>
        <v/>
      </c>
      <c r="F4325">
        <f>IF(B4325="","",1.509*(LN(B4325)^1.084-5.381))</f>
        <v/>
      </c>
      <c r="G4325">
        <f>IF(F4325="","",IF(F4325&lt;0,10*F4325^2,0))</f>
        <v/>
      </c>
      <c r="H4325">
        <f>IF(F4325="","",IF(F4325&gt;0,10*F4325^2,0))</f>
        <v/>
      </c>
    </row>
    <row r="4326">
      <c r="A4326">
        <f>Input!A4326</f>
        <v/>
      </c>
      <c r="B4326">
        <f>IF(ISNUMBER(Input!B4326),IF(AND(Input!B4326&gt;=20,Input!B4326&lt;=700),Input!B4326,""),"")</f>
        <v/>
      </c>
      <c r="C4326">
        <f>IF(B4326="","",INT(A4326))</f>
        <v/>
      </c>
      <c r="D4326">
        <f>IF(B4326="","",HOUR(A4326))</f>
        <v/>
      </c>
      <c r="E4326">
        <f>IF(B4326="","",IF(INPUT!$I$1="","",IF(C4326&lt;(INT(INPUT!$I$1)-INPUT!$I$2),"Off Meds",IF(C4326&lt;=(INT(INPUT!$I$1)+INPUT!$I$2),"Washout","On Meds"))))</f>
        <v/>
      </c>
      <c r="F4326">
        <f>IF(B4326="","",1.509*(LN(B4326)^1.084-5.381))</f>
        <v/>
      </c>
      <c r="G4326">
        <f>IF(F4326="","",IF(F4326&lt;0,10*F4326^2,0))</f>
        <v/>
      </c>
      <c r="H4326">
        <f>IF(F4326="","",IF(F4326&gt;0,10*F4326^2,0))</f>
        <v/>
      </c>
    </row>
    <row r="4327">
      <c r="A4327">
        <f>Input!A4327</f>
        <v/>
      </c>
      <c r="B4327">
        <f>IF(ISNUMBER(Input!B4327),IF(AND(Input!B4327&gt;=20,Input!B4327&lt;=700),Input!B4327,""),"")</f>
        <v/>
      </c>
      <c r="C4327">
        <f>IF(B4327="","",INT(A4327))</f>
        <v/>
      </c>
      <c r="D4327">
        <f>IF(B4327="","",HOUR(A4327))</f>
        <v/>
      </c>
      <c r="E4327">
        <f>IF(B4327="","",IF(INPUT!$I$1="","",IF(C4327&lt;(INT(INPUT!$I$1)-INPUT!$I$2),"Off Meds",IF(C4327&lt;=(INT(INPUT!$I$1)+INPUT!$I$2),"Washout","On Meds"))))</f>
        <v/>
      </c>
      <c r="F4327">
        <f>IF(B4327="","",1.509*(LN(B4327)^1.084-5.381))</f>
        <v/>
      </c>
      <c r="G4327">
        <f>IF(F4327="","",IF(F4327&lt;0,10*F4327^2,0))</f>
        <v/>
      </c>
      <c r="H4327">
        <f>IF(F4327="","",IF(F4327&gt;0,10*F4327^2,0))</f>
        <v/>
      </c>
    </row>
    <row r="4328">
      <c r="A4328">
        <f>Input!A4328</f>
        <v/>
      </c>
      <c r="B4328">
        <f>IF(ISNUMBER(Input!B4328),IF(AND(Input!B4328&gt;=20,Input!B4328&lt;=700),Input!B4328,""),"")</f>
        <v/>
      </c>
      <c r="C4328">
        <f>IF(B4328="","",INT(A4328))</f>
        <v/>
      </c>
      <c r="D4328">
        <f>IF(B4328="","",HOUR(A4328))</f>
        <v/>
      </c>
      <c r="E4328">
        <f>IF(B4328="","",IF(INPUT!$I$1="","",IF(C4328&lt;(INT(INPUT!$I$1)-INPUT!$I$2),"Off Meds",IF(C4328&lt;=(INT(INPUT!$I$1)+INPUT!$I$2),"Washout","On Meds"))))</f>
        <v/>
      </c>
      <c r="F4328">
        <f>IF(B4328="","",1.509*(LN(B4328)^1.084-5.381))</f>
        <v/>
      </c>
      <c r="G4328">
        <f>IF(F4328="","",IF(F4328&lt;0,10*F4328^2,0))</f>
        <v/>
      </c>
      <c r="H4328">
        <f>IF(F4328="","",IF(F4328&gt;0,10*F4328^2,0))</f>
        <v/>
      </c>
    </row>
    <row r="4329">
      <c r="A4329">
        <f>Input!A4329</f>
        <v/>
      </c>
      <c r="B4329">
        <f>IF(ISNUMBER(Input!B4329),IF(AND(Input!B4329&gt;=20,Input!B4329&lt;=700),Input!B4329,""),"")</f>
        <v/>
      </c>
      <c r="C4329">
        <f>IF(B4329="","",INT(A4329))</f>
        <v/>
      </c>
      <c r="D4329">
        <f>IF(B4329="","",HOUR(A4329))</f>
        <v/>
      </c>
      <c r="E4329">
        <f>IF(B4329="","",IF(INPUT!$I$1="","",IF(C4329&lt;(INT(INPUT!$I$1)-INPUT!$I$2),"Off Meds",IF(C4329&lt;=(INT(INPUT!$I$1)+INPUT!$I$2),"Washout","On Meds"))))</f>
        <v/>
      </c>
      <c r="F4329">
        <f>IF(B4329="","",1.509*(LN(B4329)^1.084-5.381))</f>
        <v/>
      </c>
      <c r="G4329">
        <f>IF(F4329="","",IF(F4329&lt;0,10*F4329^2,0))</f>
        <v/>
      </c>
      <c r="H4329">
        <f>IF(F4329="","",IF(F4329&gt;0,10*F4329^2,0))</f>
        <v/>
      </c>
    </row>
    <row r="4330">
      <c r="A4330">
        <f>Input!A4330</f>
        <v/>
      </c>
      <c r="B4330">
        <f>IF(ISNUMBER(Input!B4330),IF(AND(Input!B4330&gt;=20,Input!B4330&lt;=700),Input!B4330,""),"")</f>
        <v/>
      </c>
      <c r="C4330">
        <f>IF(B4330="","",INT(A4330))</f>
        <v/>
      </c>
      <c r="D4330">
        <f>IF(B4330="","",HOUR(A4330))</f>
        <v/>
      </c>
      <c r="E4330">
        <f>IF(B4330="","",IF(INPUT!$I$1="","",IF(C4330&lt;(INT(INPUT!$I$1)-INPUT!$I$2),"Off Meds",IF(C4330&lt;=(INT(INPUT!$I$1)+INPUT!$I$2),"Washout","On Meds"))))</f>
        <v/>
      </c>
      <c r="F4330">
        <f>IF(B4330="","",1.509*(LN(B4330)^1.084-5.381))</f>
        <v/>
      </c>
      <c r="G4330">
        <f>IF(F4330="","",IF(F4330&lt;0,10*F4330^2,0))</f>
        <v/>
      </c>
      <c r="H4330">
        <f>IF(F4330="","",IF(F4330&gt;0,10*F4330^2,0))</f>
        <v/>
      </c>
    </row>
    <row r="4331">
      <c r="A4331">
        <f>Input!A4331</f>
        <v/>
      </c>
      <c r="B4331">
        <f>IF(ISNUMBER(Input!B4331),IF(AND(Input!B4331&gt;=20,Input!B4331&lt;=700),Input!B4331,""),"")</f>
        <v/>
      </c>
      <c r="C4331">
        <f>IF(B4331="","",INT(A4331))</f>
        <v/>
      </c>
      <c r="D4331">
        <f>IF(B4331="","",HOUR(A4331))</f>
        <v/>
      </c>
      <c r="E4331">
        <f>IF(B4331="","",IF(INPUT!$I$1="","",IF(C4331&lt;(INT(INPUT!$I$1)-INPUT!$I$2),"Off Meds",IF(C4331&lt;=(INT(INPUT!$I$1)+INPUT!$I$2),"Washout","On Meds"))))</f>
        <v/>
      </c>
      <c r="F4331">
        <f>IF(B4331="","",1.509*(LN(B4331)^1.084-5.381))</f>
        <v/>
      </c>
      <c r="G4331">
        <f>IF(F4331="","",IF(F4331&lt;0,10*F4331^2,0))</f>
        <v/>
      </c>
      <c r="H4331">
        <f>IF(F4331="","",IF(F4331&gt;0,10*F4331^2,0))</f>
        <v/>
      </c>
    </row>
    <row r="4332">
      <c r="A4332">
        <f>Input!A4332</f>
        <v/>
      </c>
      <c r="B4332">
        <f>IF(ISNUMBER(Input!B4332),IF(AND(Input!B4332&gt;=20,Input!B4332&lt;=700),Input!B4332,""),"")</f>
        <v/>
      </c>
      <c r="C4332">
        <f>IF(B4332="","",INT(A4332))</f>
        <v/>
      </c>
      <c r="D4332">
        <f>IF(B4332="","",HOUR(A4332))</f>
        <v/>
      </c>
      <c r="E4332">
        <f>IF(B4332="","",IF(INPUT!$I$1="","",IF(C4332&lt;(INT(INPUT!$I$1)-INPUT!$I$2),"Off Meds",IF(C4332&lt;=(INT(INPUT!$I$1)+INPUT!$I$2),"Washout","On Meds"))))</f>
        <v/>
      </c>
      <c r="F4332">
        <f>IF(B4332="","",1.509*(LN(B4332)^1.084-5.381))</f>
        <v/>
      </c>
      <c r="G4332">
        <f>IF(F4332="","",IF(F4332&lt;0,10*F4332^2,0))</f>
        <v/>
      </c>
      <c r="H4332">
        <f>IF(F4332="","",IF(F4332&gt;0,10*F4332^2,0))</f>
        <v/>
      </c>
    </row>
    <row r="4333">
      <c r="A4333">
        <f>Input!A4333</f>
        <v/>
      </c>
      <c r="B4333">
        <f>IF(ISNUMBER(Input!B4333),IF(AND(Input!B4333&gt;=20,Input!B4333&lt;=700),Input!B4333,""),"")</f>
        <v/>
      </c>
      <c r="C4333">
        <f>IF(B4333="","",INT(A4333))</f>
        <v/>
      </c>
      <c r="D4333">
        <f>IF(B4333="","",HOUR(A4333))</f>
        <v/>
      </c>
      <c r="E4333">
        <f>IF(B4333="","",IF(INPUT!$I$1="","",IF(C4333&lt;(INT(INPUT!$I$1)-INPUT!$I$2),"Off Meds",IF(C4333&lt;=(INT(INPUT!$I$1)+INPUT!$I$2),"Washout","On Meds"))))</f>
        <v/>
      </c>
      <c r="F4333">
        <f>IF(B4333="","",1.509*(LN(B4333)^1.084-5.381))</f>
        <v/>
      </c>
      <c r="G4333">
        <f>IF(F4333="","",IF(F4333&lt;0,10*F4333^2,0))</f>
        <v/>
      </c>
      <c r="H4333">
        <f>IF(F4333="","",IF(F4333&gt;0,10*F4333^2,0))</f>
        <v/>
      </c>
    </row>
    <row r="4334">
      <c r="A4334">
        <f>Input!A4334</f>
        <v/>
      </c>
      <c r="B4334">
        <f>IF(ISNUMBER(Input!B4334),IF(AND(Input!B4334&gt;=20,Input!B4334&lt;=700),Input!B4334,""),"")</f>
        <v/>
      </c>
      <c r="C4334">
        <f>IF(B4334="","",INT(A4334))</f>
        <v/>
      </c>
      <c r="D4334">
        <f>IF(B4334="","",HOUR(A4334))</f>
        <v/>
      </c>
      <c r="E4334">
        <f>IF(B4334="","",IF(INPUT!$I$1="","",IF(C4334&lt;(INT(INPUT!$I$1)-INPUT!$I$2),"Off Meds",IF(C4334&lt;=(INT(INPUT!$I$1)+INPUT!$I$2),"Washout","On Meds"))))</f>
        <v/>
      </c>
      <c r="F4334">
        <f>IF(B4334="","",1.509*(LN(B4334)^1.084-5.381))</f>
        <v/>
      </c>
      <c r="G4334">
        <f>IF(F4334="","",IF(F4334&lt;0,10*F4334^2,0))</f>
        <v/>
      </c>
      <c r="H4334">
        <f>IF(F4334="","",IF(F4334&gt;0,10*F4334^2,0))</f>
        <v/>
      </c>
    </row>
    <row r="4335">
      <c r="A4335">
        <f>Input!A4335</f>
        <v/>
      </c>
      <c r="B4335">
        <f>IF(ISNUMBER(Input!B4335),IF(AND(Input!B4335&gt;=20,Input!B4335&lt;=700),Input!B4335,""),"")</f>
        <v/>
      </c>
      <c r="C4335">
        <f>IF(B4335="","",INT(A4335))</f>
        <v/>
      </c>
      <c r="D4335">
        <f>IF(B4335="","",HOUR(A4335))</f>
        <v/>
      </c>
      <c r="E4335">
        <f>IF(B4335="","",IF(INPUT!$I$1="","",IF(C4335&lt;(INT(INPUT!$I$1)-INPUT!$I$2),"Off Meds",IF(C4335&lt;=(INT(INPUT!$I$1)+INPUT!$I$2),"Washout","On Meds"))))</f>
        <v/>
      </c>
      <c r="F4335">
        <f>IF(B4335="","",1.509*(LN(B4335)^1.084-5.381))</f>
        <v/>
      </c>
      <c r="G4335">
        <f>IF(F4335="","",IF(F4335&lt;0,10*F4335^2,0))</f>
        <v/>
      </c>
      <c r="H4335">
        <f>IF(F4335="","",IF(F4335&gt;0,10*F4335^2,0))</f>
        <v/>
      </c>
    </row>
    <row r="4336">
      <c r="A4336">
        <f>Input!A4336</f>
        <v/>
      </c>
      <c r="B4336">
        <f>IF(ISNUMBER(Input!B4336),IF(AND(Input!B4336&gt;=20,Input!B4336&lt;=700),Input!B4336,""),"")</f>
        <v/>
      </c>
      <c r="C4336">
        <f>IF(B4336="","",INT(A4336))</f>
        <v/>
      </c>
      <c r="D4336">
        <f>IF(B4336="","",HOUR(A4336))</f>
        <v/>
      </c>
      <c r="E4336">
        <f>IF(B4336="","",IF(INPUT!$I$1="","",IF(C4336&lt;(INT(INPUT!$I$1)-INPUT!$I$2),"Off Meds",IF(C4336&lt;=(INT(INPUT!$I$1)+INPUT!$I$2),"Washout","On Meds"))))</f>
        <v/>
      </c>
      <c r="F4336">
        <f>IF(B4336="","",1.509*(LN(B4336)^1.084-5.381))</f>
        <v/>
      </c>
      <c r="G4336">
        <f>IF(F4336="","",IF(F4336&lt;0,10*F4336^2,0))</f>
        <v/>
      </c>
      <c r="H4336">
        <f>IF(F4336="","",IF(F4336&gt;0,10*F4336^2,0))</f>
        <v/>
      </c>
    </row>
    <row r="4337">
      <c r="A4337">
        <f>Input!A4337</f>
        <v/>
      </c>
      <c r="B4337">
        <f>IF(ISNUMBER(Input!B4337),IF(AND(Input!B4337&gt;=20,Input!B4337&lt;=700),Input!B4337,""),"")</f>
        <v/>
      </c>
      <c r="C4337">
        <f>IF(B4337="","",INT(A4337))</f>
        <v/>
      </c>
      <c r="D4337">
        <f>IF(B4337="","",HOUR(A4337))</f>
        <v/>
      </c>
      <c r="E4337">
        <f>IF(B4337="","",IF(INPUT!$I$1="","",IF(C4337&lt;(INT(INPUT!$I$1)-INPUT!$I$2),"Off Meds",IF(C4337&lt;=(INT(INPUT!$I$1)+INPUT!$I$2),"Washout","On Meds"))))</f>
        <v/>
      </c>
      <c r="F4337">
        <f>IF(B4337="","",1.509*(LN(B4337)^1.084-5.381))</f>
        <v/>
      </c>
      <c r="G4337">
        <f>IF(F4337="","",IF(F4337&lt;0,10*F4337^2,0))</f>
        <v/>
      </c>
      <c r="H4337">
        <f>IF(F4337="","",IF(F4337&gt;0,10*F4337^2,0))</f>
        <v/>
      </c>
    </row>
    <row r="4338">
      <c r="A4338">
        <f>Input!A4338</f>
        <v/>
      </c>
      <c r="B4338">
        <f>IF(ISNUMBER(Input!B4338),IF(AND(Input!B4338&gt;=20,Input!B4338&lt;=700),Input!B4338,""),"")</f>
        <v/>
      </c>
      <c r="C4338">
        <f>IF(B4338="","",INT(A4338))</f>
        <v/>
      </c>
      <c r="D4338">
        <f>IF(B4338="","",HOUR(A4338))</f>
        <v/>
      </c>
      <c r="E4338">
        <f>IF(B4338="","",IF(INPUT!$I$1="","",IF(C4338&lt;(INT(INPUT!$I$1)-INPUT!$I$2),"Off Meds",IF(C4338&lt;=(INT(INPUT!$I$1)+INPUT!$I$2),"Washout","On Meds"))))</f>
        <v/>
      </c>
      <c r="F4338">
        <f>IF(B4338="","",1.509*(LN(B4338)^1.084-5.381))</f>
        <v/>
      </c>
      <c r="G4338">
        <f>IF(F4338="","",IF(F4338&lt;0,10*F4338^2,0))</f>
        <v/>
      </c>
      <c r="H4338">
        <f>IF(F4338="","",IF(F4338&gt;0,10*F4338^2,0))</f>
        <v/>
      </c>
    </row>
    <row r="4339">
      <c r="A4339">
        <f>Input!A4339</f>
        <v/>
      </c>
      <c r="B4339">
        <f>IF(ISNUMBER(Input!B4339),IF(AND(Input!B4339&gt;=20,Input!B4339&lt;=700),Input!B4339,""),"")</f>
        <v/>
      </c>
      <c r="C4339">
        <f>IF(B4339="","",INT(A4339))</f>
        <v/>
      </c>
      <c r="D4339">
        <f>IF(B4339="","",HOUR(A4339))</f>
        <v/>
      </c>
      <c r="E4339">
        <f>IF(B4339="","",IF(INPUT!$I$1="","",IF(C4339&lt;(INT(INPUT!$I$1)-INPUT!$I$2),"Off Meds",IF(C4339&lt;=(INT(INPUT!$I$1)+INPUT!$I$2),"Washout","On Meds"))))</f>
        <v/>
      </c>
      <c r="F4339">
        <f>IF(B4339="","",1.509*(LN(B4339)^1.084-5.381))</f>
        <v/>
      </c>
      <c r="G4339">
        <f>IF(F4339="","",IF(F4339&lt;0,10*F4339^2,0))</f>
        <v/>
      </c>
      <c r="H4339">
        <f>IF(F4339="","",IF(F4339&gt;0,10*F4339^2,0))</f>
        <v/>
      </c>
    </row>
    <row r="4340">
      <c r="A4340">
        <f>Input!A4340</f>
        <v/>
      </c>
      <c r="B4340">
        <f>IF(ISNUMBER(Input!B4340),IF(AND(Input!B4340&gt;=20,Input!B4340&lt;=700),Input!B4340,""),"")</f>
        <v/>
      </c>
      <c r="C4340">
        <f>IF(B4340="","",INT(A4340))</f>
        <v/>
      </c>
      <c r="D4340">
        <f>IF(B4340="","",HOUR(A4340))</f>
        <v/>
      </c>
      <c r="E4340">
        <f>IF(B4340="","",IF(INPUT!$I$1="","",IF(C4340&lt;(INT(INPUT!$I$1)-INPUT!$I$2),"Off Meds",IF(C4340&lt;=(INT(INPUT!$I$1)+INPUT!$I$2),"Washout","On Meds"))))</f>
        <v/>
      </c>
      <c r="F4340">
        <f>IF(B4340="","",1.509*(LN(B4340)^1.084-5.381))</f>
        <v/>
      </c>
      <c r="G4340">
        <f>IF(F4340="","",IF(F4340&lt;0,10*F4340^2,0))</f>
        <v/>
      </c>
      <c r="H4340">
        <f>IF(F4340="","",IF(F4340&gt;0,10*F4340^2,0))</f>
        <v/>
      </c>
    </row>
    <row r="4341">
      <c r="A4341">
        <f>Input!A4341</f>
        <v/>
      </c>
      <c r="B4341">
        <f>IF(ISNUMBER(Input!B4341),IF(AND(Input!B4341&gt;=20,Input!B4341&lt;=700),Input!B4341,""),"")</f>
        <v/>
      </c>
      <c r="C4341">
        <f>IF(B4341="","",INT(A4341))</f>
        <v/>
      </c>
      <c r="D4341">
        <f>IF(B4341="","",HOUR(A4341))</f>
        <v/>
      </c>
      <c r="E4341">
        <f>IF(B4341="","",IF(INPUT!$I$1="","",IF(C4341&lt;(INT(INPUT!$I$1)-INPUT!$I$2),"Off Meds",IF(C4341&lt;=(INT(INPUT!$I$1)+INPUT!$I$2),"Washout","On Meds"))))</f>
        <v/>
      </c>
      <c r="F4341">
        <f>IF(B4341="","",1.509*(LN(B4341)^1.084-5.381))</f>
        <v/>
      </c>
      <c r="G4341">
        <f>IF(F4341="","",IF(F4341&lt;0,10*F4341^2,0))</f>
        <v/>
      </c>
      <c r="H4341">
        <f>IF(F4341="","",IF(F4341&gt;0,10*F4341^2,0))</f>
        <v/>
      </c>
    </row>
    <row r="4342">
      <c r="A4342">
        <f>Input!A4342</f>
        <v/>
      </c>
      <c r="B4342">
        <f>IF(ISNUMBER(Input!B4342),IF(AND(Input!B4342&gt;=20,Input!B4342&lt;=700),Input!B4342,""),"")</f>
        <v/>
      </c>
      <c r="C4342">
        <f>IF(B4342="","",INT(A4342))</f>
        <v/>
      </c>
      <c r="D4342">
        <f>IF(B4342="","",HOUR(A4342))</f>
        <v/>
      </c>
      <c r="E4342">
        <f>IF(B4342="","",IF(INPUT!$I$1="","",IF(C4342&lt;(INT(INPUT!$I$1)-INPUT!$I$2),"Off Meds",IF(C4342&lt;=(INT(INPUT!$I$1)+INPUT!$I$2),"Washout","On Meds"))))</f>
        <v/>
      </c>
      <c r="F4342">
        <f>IF(B4342="","",1.509*(LN(B4342)^1.084-5.381))</f>
        <v/>
      </c>
      <c r="G4342">
        <f>IF(F4342="","",IF(F4342&lt;0,10*F4342^2,0))</f>
        <v/>
      </c>
      <c r="H4342">
        <f>IF(F4342="","",IF(F4342&gt;0,10*F4342^2,0))</f>
        <v/>
      </c>
    </row>
    <row r="4343">
      <c r="A4343">
        <f>Input!A4343</f>
        <v/>
      </c>
      <c r="B4343">
        <f>IF(ISNUMBER(Input!B4343),IF(AND(Input!B4343&gt;=20,Input!B4343&lt;=700),Input!B4343,""),"")</f>
        <v/>
      </c>
      <c r="C4343">
        <f>IF(B4343="","",INT(A4343))</f>
        <v/>
      </c>
      <c r="D4343">
        <f>IF(B4343="","",HOUR(A4343))</f>
        <v/>
      </c>
      <c r="E4343">
        <f>IF(B4343="","",IF(INPUT!$I$1="","",IF(C4343&lt;(INT(INPUT!$I$1)-INPUT!$I$2),"Off Meds",IF(C4343&lt;=(INT(INPUT!$I$1)+INPUT!$I$2),"Washout","On Meds"))))</f>
        <v/>
      </c>
      <c r="F4343">
        <f>IF(B4343="","",1.509*(LN(B4343)^1.084-5.381))</f>
        <v/>
      </c>
      <c r="G4343">
        <f>IF(F4343="","",IF(F4343&lt;0,10*F4343^2,0))</f>
        <v/>
      </c>
      <c r="H4343">
        <f>IF(F4343="","",IF(F4343&gt;0,10*F4343^2,0))</f>
        <v/>
      </c>
    </row>
    <row r="4344">
      <c r="A4344">
        <f>Input!A4344</f>
        <v/>
      </c>
      <c r="B4344">
        <f>IF(ISNUMBER(Input!B4344),IF(AND(Input!B4344&gt;=20,Input!B4344&lt;=700),Input!B4344,""),"")</f>
        <v/>
      </c>
      <c r="C4344">
        <f>IF(B4344="","",INT(A4344))</f>
        <v/>
      </c>
      <c r="D4344">
        <f>IF(B4344="","",HOUR(A4344))</f>
        <v/>
      </c>
      <c r="E4344">
        <f>IF(B4344="","",IF(INPUT!$I$1="","",IF(C4344&lt;(INT(INPUT!$I$1)-INPUT!$I$2),"Off Meds",IF(C4344&lt;=(INT(INPUT!$I$1)+INPUT!$I$2),"Washout","On Meds"))))</f>
        <v/>
      </c>
      <c r="F4344">
        <f>IF(B4344="","",1.509*(LN(B4344)^1.084-5.381))</f>
        <v/>
      </c>
      <c r="G4344">
        <f>IF(F4344="","",IF(F4344&lt;0,10*F4344^2,0))</f>
        <v/>
      </c>
      <c r="H4344">
        <f>IF(F4344="","",IF(F4344&gt;0,10*F4344^2,0))</f>
        <v/>
      </c>
    </row>
    <row r="4345">
      <c r="A4345">
        <f>Input!A4345</f>
        <v/>
      </c>
      <c r="B4345">
        <f>IF(ISNUMBER(Input!B4345),IF(AND(Input!B4345&gt;=20,Input!B4345&lt;=700),Input!B4345,""),"")</f>
        <v/>
      </c>
      <c r="C4345">
        <f>IF(B4345="","",INT(A4345))</f>
        <v/>
      </c>
      <c r="D4345">
        <f>IF(B4345="","",HOUR(A4345))</f>
        <v/>
      </c>
      <c r="E4345">
        <f>IF(B4345="","",IF(INPUT!$I$1="","",IF(C4345&lt;(INT(INPUT!$I$1)-INPUT!$I$2),"Off Meds",IF(C4345&lt;=(INT(INPUT!$I$1)+INPUT!$I$2),"Washout","On Meds"))))</f>
        <v/>
      </c>
      <c r="F4345">
        <f>IF(B4345="","",1.509*(LN(B4345)^1.084-5.381))</f>
        <v/>
      </c>
      <c r="G4345">
        <f>IF(F4345="","",IF(F4345&lt;0,10*F4345^2,0))</f>
        <v/>
      </c>
      <c r="H4345">
        <f>IF(F4345="","",IF(F4345&gt;0,10*F4345^2,0))</f>
        <v/>
      </c>
    </row>
    <row r="4346">
      <c r="A4346">
        <f>Input!A4346</f>
        <v/>
      </c>
      <c r="B4346">
        <f>IF(ISNUMBER(Input!B4346),IF(AND(Input!B4346&gt;=20,Input!B4346&lt;=700),Input!B4346,""),"")</f>
        <v/>
      </c>
      <c r="C4346">
        <f>IF(B4346="","",INT(A4346))</f>
        <v/>
      </c>
      <c r="D4346">
        <f>IF(B4346="","",HOUR(A4346))</f>
        <v/>
      </c>
      <c r="E4346">
        <f>IF(B4346="","",IF(INPUT!$I$1="","",IF(C4346&lt;(INT(INPUT!$I$1)-INPUT!$I$2),"Off Meds",IF(C4346&lt;=(INT(INPUT!$I$1)+INPUT!$I$2),"Washout","On Meds"))))</f>
        <v/>
      </c>
      <c r="F4346">
        <f>IF(B4346="","",1.509*(LN(B4346)^1.084-5.381))</f>
        <v/>
      </c>
      <c r="G4346">
        <f>IF(F4346="","",IF(F4346&lt;0,10*F4346^2,0))</f>
        <v/>
      </c>
      <c r="H4346">
        <f>IF(F4346="","",IF(F4346&gt;0,10*F4346^2,0))</f>
        <v/>
      </c>
    </row>
    <row r="4347">
      <c r="A4347">
        <f>Input!A4347</f>
        <v/>
      </c>
      <c r="B4347">
        <f>IF(ISNUMBER(Input!B4347),IF(AND(Input!B4347&gt;=20,Input!B4347&lt;=700),Input!B4347,""),"")</f>
        <v/>
      </c>
      <c r="C4347">
        <f>IF(B4347="","",INT(A4347))</f>
        <v/>
      </c>
      <c r="D4347">
        <f>IF(B4347="","",HOUR(A4347))</f>
        <v/>
      </c>
      <c r="E4347">
        <f>IF(B4347="","",IF(INPUT!$I$1="","",IF(C4347&lt;(INT(INPUT!$I$1)-INPUT!$I$2),"Off Meds",IF(C4347&lt;=(INT(INPUT!$I$1)+INPUT!$I$2),"Washout","On Meds"))))</f>
        <v/>
      </c>
      <c r="F4347">
        <f>IF(B4347="","",1.509*(LN(B4347)^1.084-5.381))</f>
        <v/>
      </c>
      <c r="G4347">
        <f>IF(F4347="","",IF(F4347&lt;0,10*F4347^2,0))</f>
        <v/>
      </c>
      <c r="H4347">
        <f>IF(F4347="","",IF(F4347&gt;0,10*F4347^2,0))</f>
        <v/>
      </c>
    </row>
    <row r="4348">
      <c r="A4348">
        <f>Input!A4348</f>
        <v/>
      </c>
      <c r="B4348">
        <f>IF(ISNUMBER(Input!B4348),IF(AND(Input!B4348&gt;=20,Input!B4348&lt;=700),Input!B4348,""),"")</f>
        <v/>
      </c>
      <c r="C4348">
        <f>IF(B4348="","",INT(A4348))</f>
        <v/>
      </c>
      <c r="D4348">
        <f>IF(B4348="","",HOUR(A4348))</f>
        <v/>
      </c>
      <c r="E4348">
        <f>IF(B4348="","",IF(INPUT!$I$1="","",IF(C4348&lt;(INT(INPUT!$I$1)-INPUT!$I$2),"Off Meds",IF(C4348&lt;=(INT(INPUT!$I$1)+INPUT!$I$2),"Washout","On Meds"))))</f>
        <v/>
      </c>
      <c r="F4348">
        <f>IF(B4348="","",1.509*(LN(B4348)^1.084-5.381))</f>
        <v/>
      </c>
      <c r="G4348">
        <f>IF(F4348="","",IF(F4348&lt;0,10*F4348^2,0))</f>
        <v/>
      </c>
      <c r="H4348">
        <f>IF(F4348="","",IF(F4348&gt;0,10*F4348^2,0))</f>
        <v/>
      </c>
    </row>
    <row r="4349">
      <c r="A4349">
        <f>Input!A4349</f>
        <v/>
      </c>
      <c r="B4349">
        <f>IF(ISNUMBER(Input!B4349),IF(AND(Input!B4349&gt;=20,Input!B4349&lt;=700),Input!B4349,""),"")</f>
        <v/>
      </c>
      <c r="C4349">
        <f>IF(B4349="","",INT(A4349))</f>
        <v/>
      </c>
      <c r="D4349">
        <f>IF(B4349="","",HOUR(A4349))</f>
        <v/>
      </c>
      <c r="E4349">
        <f>IF(B4349="","",IF(INPUT!$I$1="","",IF(C4349&lt;(INT(INPUT!$I$1)-INPUT!$I$2),"Off Meds",IF(C4349&lt;=(INT(INPUT!$I$1)+INPUT!$I$2),"Washout","On Meds"))))</f>
        <v/>
      </c>
      <c r="F4349">
        <f>IF(B4349="","",1.509*(LN(B4349)^1.084-5.381))</f>
        <v/>
      </c>
      <c r="G4349">
        <f>IF(F4349="","",IF(F4349&lt;0,10*F4349^2,0))</f>
        <v/>
      </c>
      <c r="H4349">
        <f>IF(F4349="","",IF(F4349&gt;0,10*F4349^2,0))</f>
        <v/>
      </c>
    </row>
    <row r="4350">
      <c r="A4350">
        <f>Input!A4350</f>
        <v/>
      </c>
      <c r="B4350">
        <f>IF(ISNUMBER(Input!B4350),IF(AND(Input!B4350&gt;=20,Input!B4350&lt;=700),Input!B4350,""),"")</f>
        <v/>
      </c>
      <c r="C4350">
        <f>IF(B4350="","",INT(A4350))</f>
        <v/>
      </c>
      <c r="D4350">
        <f>IF(B4350="","",HOUR(A4350))</f>
        <v/>
      </c>
      <c r="E4350">
        <f>IF(B4350="","",IF(INPUT!$I$1="","",IF(C4350&lt;(INT(INPUT!$I$1)-INPUT!$I$2),"Off Meds",IF(C4350&lt;=(INT(INPUT!$I$1)+INPUT!$I$2),"Washout","On Meds"))))</f>
        <v/>
      </c>
      <c r="F4350">
        <f>IF(B4350="","",1.509*(LN(B4350)^1.084-5.381))</f>
        <v/>
      </c>
      <c r="G4350">
        <f>IF(F4350="","",IF(F4350&lt;0,10*F4350^2,0))</f>
        <v/>
      </c>
      <c r="H4350">
        <f>IF(F4350="","",IF(F4350&gt;0,10*F4350^2,0))</f>
        <v/>
      </c>
    </row>
    <row r="4351">
      <c r="A4351">
        <f>Input!A4351</f>
        <v/>
      </c>
      <c r="B4351">
        <f>IF(ISNUMBER(Input!B4351),IF(AND(Input!B4351&gt;=20,Input!B4351&lt;=700),Input!B4351,""),"")</f>
        <v/>
      </c>
      <c r="C4351">
        <f>IF(B4351="","",INT(A4351))</f>
        <v/>
      </c>
      <c r="D4351">
        <f>IF(B4351="","",HOUR(A4351))</f>
        <v/>
      </c>
      <c r="E4351">
        <f>IF(B4351="","",IF(INPUT!$I$1="","",IF(C4351&lt;(INT(INPUT!$I$1)-INPUT!$I$2),"Off Meds",IF(C4351&lt;=(INT(INPUT!$I$1)+INPUT!$I$2),"Washout","On Meds"))))</f>
        <v/>
      </c>
      <c r="F4351">
        <f>IF(B4351="","",1.509*(LN(B4351)^1.084-5.381))</f>
        <v/>
      </c>
      <c r="G4351">
        <f>IF(F4351="","",IF(F4351&lt;0,10*F4351^2,0))</f>
        <v/>
      </c>
      <c r="H4351">
        <f>IF(F4351="","",IF(F4351&gt;0,10*F4351^2,0))</f>
        <v/>
      </c>
    </row>
    <row r="4352">
      <c r="A4352">
        <f>Input!A4352</f>
        <v/>
      </c>
      <c r="B4352">
        <f>IF(ISNUMBER(Input!B4352),IF(AND(Input!B4352&gt;=20,Input!B4352&lt;=700),Input!B4352,""),"")</f>
        <v/>
      </c>
      <c r="C4352">
        <f>IF(B4352="","",INT(A4352))</f>
        <v/>
      </c>
      <c r="D4352">
        <f>IF(B4352="","",HOUR(A4352))</f>
        <v/>
      </c>
      <c r="E4352">
        <f>IF(B4352="","",IF(INPUT!$I$1="","",IF(C4352&lt;(INT(INPUT!$I$1)-INPUT!$I$2),"Off Meds",IF(C4352&lt;=(INT(INPUT!$I$1)+INPUT!$I$2),"Washout","On Meds"))))</f>
        <v/>
      </c>
      <c r="F4352">
        <f>IF(B4352="","",1.509*(LN(B4352)^1.084-5.381))</f>
        <v/>
      </c>
      <c r="G4352">
        <f>IF(F4352="","",IF(F4352&lt;0,10*F4352^2,0))</f>
        <v/>
      </c>
      <c r="H4352">
        <f>IF(F4352="","",IF(F4352&gt;0,10*F4352^2,0))</f>
        <v/>
      </c>
    </row>
    <row r="4353">
      <c r="A4353">
        <f>Input!A4353</f>
        <v/>
      </c>
      <c r="B4353">
        <f>IF(ISNUMBER(Input!B4353),IF(AND(Input!B4353&gt;=20,Input!B4353&lt;=700),Input!B4353,""),"")</f>
        <v/>
      </c>
      <c r="C4353">
        <f>IF(B4353="","",INT(A4353))</f>
        <v/>
      </c>
      <c r="D4353">
        <f>IF(B4353="","",HOUR(A4353))</f>
        <v/>
      </c>
      <c r="E4353">
        <f>IF(B4353="","",IF(INPUT!$I$1="","",IF(C4353&lt;(INT(INPUT!$I$1)-INPUT!$I$2),"Off Meds",IF(C4353&lt;=(INT(INPUT!$I$1)+INPUT!$I$2),"Washout","On Meds"))))</f>
        <v/>
      </c>
      <c r="F4353">
        <f>IF(B4353="","",1.509*(LN(B4353)^1.084-5.381))</f>
        <v/>
      </c>
      <c r="G4353">
        <f>IF(F4353="","",IF(F4353&lt;0,10*F4353^2,0))</f>
        <v/>
      </c>
      <c r="H4353">
        <f>IF(F4353="","",IF(F4353&gt;0,10*F4353^2,0))</f>
        <v/>
      </c>
    </row>
    <row r="4354">
      <c r="A4354">
        <f>Input!A4354</f>
        <v/>
      </c>
      <c r="B4354">
        <f>IF(ISNUMBER(Input!B4354),IF(AND(Input!B4354&gt;=20,Input!B4354&lt;=700),Input!B4354,""),"")</f>
        <v/>
      </c>
      <c r="C4354">
        <f>IF(B4354="","",INT(A4354))</f>
        <v/>
      </c>
      <c r="D4354">
        <f>IF(B4354="","",HOUR(A4354))</f>
        <v/>
      </c>
      <c r="E4354">
        <f>IF(B4354="","",IF(INPUT!$I$1="","",IF(C4354&lt;(INT(INPUT!$I$1)-INPUT!$I$2),"Off Meds",IF(C4354&lt;=(INT(INPUT!$I$1)+INPUT!$I$2),"Washout","On Meds"))))</f>
        <v/>
      </c>
      <c r="F4354">
        <f>IF(B4354="","",1.509*(LN(B4354)^1.084-5.381))</f>
        <v/>
      </c>
      <c r="G4354">
        <f>IF(F4354="","",IF(F4354&lt;0,10*F4354^2,0))</f>
        <v/>
      </c>
      <c r="H4354">
        <f>IF(F4354="","",IF(F4354&gt;0,10*F4354^2,0))</f>
        <v/>
      </c>
    </row>
    <row r="4355">
      <c r="A4355">
        <f>Input!A4355</f>
        <v/>
      </c>
      <c r="B4355">
        <f>IF(ISNUMBER(Input!B4355),IF(AND(Input!B4355&gt;=20,Input!B4355&lt;=700),Input!B4355,""),"")</f>
        <v/>
      </c>
      <c r="C4355">
        <f>IF(B4355="","",INT(A4355))</f>
        <v/>
      </c>
      <c r="D4355">
        <f>IF(B4355="","",HOUR(A4355))</f>
        <v/>
      </c>
      <c r="E4355">
        <f>IF(B4355="","",IF(INPUT!$I$1="","",IF(C4355&lt;(INT(INPUT!$I$1)-INPUT!$I$2),"Off Meds",IF(C4355&lt;=(INT(INPUT!$I$1)+INPUT!$I$2),"Washout","On Meds"))))</f>
        <v/>
      </c>
      <c r="F4355">
        <f>IF(B4355="","",1.509*(LN(B4355)^1.084-5.381))</f>
        <v/>
      </c>
      <c r="G4355">
        <f>IF(F4355="","",IF(F4355&lt;0,10*F4355^2,0))</f>
        <v/>
      </c>
      <c r="H4355">
        <f>IF(F4355="","",IF(F4355&gt;0,10*F4355^2,0))</f>
        <v/>
      </c>
    </row>
    <row r="4356">
      <c r="A4356">
        <f>Input!A4356</f>
        <v/>
      </c>
      <c r="B4356">
        <f>IF(ISNUMBER(Input!B4356),IF(AND(Input!B4356&gt;=20,Input!B4356&lt;=700),Input!B4356,""),"")</f>
        <v/>
      </c>
      <c r="C4356">
        <f>IF(B4356="","",INT(A4356))</f>
        <v/>
      </c>
      <c r="D4356">
        <f>IF(B4356="","",HOUR(A4356))</f>
        <v/>
      </c>
      <c r="E4356">
        <f>IF(B4356="","",IF(INPUT!$I$1="","",IF(C4356&lt;(INT(INPUT!$I$1)-INPUT!$I$2),"Off Meds",IF(C4356&lt;=(INT(INPUT!$I$1)+INPUT!$I$2),"Washout","On Meds"))))</f>
        <v/>
      </c>
      <c r="F4356">
        <f>IF(B4356="","",1.509*(LN(B4356)^1.084-5.381))</f>
        <v/>
      </c>
      <c r="G4356">
        <f>IF(F4356="","",IF(F4356&lt;0,10*F4356^2,0))</f>
        <v/>
      </c>
      <c r="H4356">
        <f>IF(F4356="","",IF(F4356&gt;0,10*F4356^2,0))</f>
        <v/>
      </c>
    </row>
    <row r="4357">
      <c r="A4357">
        <f>Input!A4357</f>
        <v/>
      </c>
      <c r="B4357">
        <f>IF(ISNUMBER(Input!B4357),IF(AND(Input!B4357&gt;=20,Input!B4357&lt;=700),Input!B4357,""),"")</f>
        <v/>
      </c>
      <c r="C4357">
        <f>IF(B4357="","",INT(A4357))</f>
        <v/>
      </c>
      <c r="D4357">
        <f>IF(B4357="","",HOUR(A4357))</f>
        <v/>
      </c>
      <c r="E4357">
        <f>IF(B4357="","",IF(INPUT!$I$1="","",IF(C4357&lt;(INT(INPUT!$I$1)-INPUT!$I$2),"Off Meds",IF(C4357&lt;=(INT(INPUT!$I$1)+INPUT!$I$2),"Washout","On Meds"))))</f>
        <v/>
      </c>
      <c r="F4357">
        <f>IF(B4357="","",1.509*(LN(B4357)^1.084-5.381))</f>
        <v/>
      </c>
      <c r="G4357">
        <f>IF(F4357="","",IF(F4357&lt;0,10*F4357^2,0))</f>
        <v/>
      </c>
      <c r="H4357">
        <f>IF(F4357="","",IF(F4357&gt;0,10*F4357^2,0))</f>
        <v/>
      </c>
    </row>
    <row r="4358">
      <c r="A4358">
        <f>Input!A4358</f>
        <v/>
      </c>
      <c r="B4358">
        <f>IF(ISNUMBER(Input!B4358),IF(AND(Input!B4358&gt;=20,Input!B4358&lt;=700),Input!B4358,""),"")</f>
        <v/>
      </c>
      <c r="C4358">
        <f>IF(B4358="","",INT(A4358))</f>
        <v/>
      </c>
      <c r="D4358">
        <f>IF(B4358="","",HOUR(A4358))</f>
        <v/>
      </c>
      <c r="E4358">
        <f>IF(B4358="","",IF(INPUT!$I$1="","",IF(C4358&lt;(INT(INPUT!$I$1)-INPUT!$I$2),"Off Meds",IF(C4358&lt;=(INT(INPUT!$I$1)+INPUT!$I$2),"Washout","On Meds"))))</f>
        <v/>
      </c>
      <c r="F4358">
        <f>IF(B4358="","",1.509*(LN(B4358)^1.084-5.381))</f>
        <v/>
      </c>
      <c r="G4358">
        <f>IF(F4358="","",IF(F4358&lt;0,10*F4358^2,0))</f>
        <v/>
      </c>
      <c r="H4358">
        <f>IF(F4358="","",IF(F4358&gt;0,10*F4358^2,0))</f>
        <v/>
      </c>
    </row>
    <row r="4359">
      <c r="A4359">
        <f>Input!A4359</f>
        <v/>
      </c>
      <c r="B4359">
        <f>IF(ISNUMBER(Input!B4359),IF(AND(Input!B4359&gt;=20,Input!B4359&lt;=700),Input!B4359,""),"")</f>
        <v/>
      </c>
      <c r="C4359">
        <f>IF(B4359="","",INT(A4359))</f>
        <v/>
      </c>
      <c r="D4359">
        <f>IF(B4359="","",HOUR(A4359))</f>
        <v/>
      </c>
      <c r="E4359">
        <f>IF(B4359="","",IF(INPUT!$I$1="","",IF(C4359&lt;(INT(INPUT!$I$1)-INPUT!$I$2),"Off Meds",IF(C4359&lt;=(INT(INPUT!$I$1)+INPUT!$I$2),"Washout","On Meds"))))</f>
        <v/>
      </c>
      <c r="F4359">
        <f>IF(B4359="","",1.509*(LN(B4359)^1.084-5.381))</f>
        <v/>
      </c>
      <c r="G4359">
        <f>IF(F4359="","",IF(F4359&lt;0,10*F4359^2,0))</f>
        <v/>
      </c>
      <c r="H4359">
        <f>IF(F4359="","",IF(F4359&gt;0,10*F4359^2,0))</f>
        <v/>
      </c>
    </row>
    <row r="4360">
      <c r="A4360">
        <f>Input!A4360</f>
        <v/>
      </c>
      <c r="B4360">
        <f>IF(ISNUMBER(Input!B4360),IF(AND(Input!B4360&gt;=20,Input!B4360&lt;=700),Input!B4360,""),"")</f>
        <v/>
      </c>
      <c r="C4360">
        <f>IF(B4360="","",INT(A4360))</f>
        <v/>
      </c>
      <c r="D4360">
        <f>IF(B4360="","",HOUR(A4360))</f>
        <v/>
      </c>
      <c r="E4360">
        <f>IF(B4360="","",IF(INPUT!$I$1="","",IF(C4360&lt;(INT(INPUT!$I$1)-INPUT!$I$2),"Off Meds",IF(C4360&lt;=(INT(INPUT!$I$1)+INPUT!$I$2),"Washout","On Meds"))))</f>
        <v/>
      </c>
      <c r="F4360">
        <f>IF(B4360="","",1.509*(LN(B4360)^1.084-5.381))</f>
        <v/>
      </c>
      <c r="G4360">
        <f>IF(F4360="","",IF(F4360&lt;0,10*F4360^2,0))</f>
        <v/>
      </c>
      <c r="H4360">
        <f>IF(F4360="","",IF(F4360&gt;0,10*F4360^2,0))</f>
        <v/>
      </c>
    </row>
    <row r="4361">
      <c r="A4361">
        <f>Input!A4361</f>
        <v/>
      </c>
      <c r="B4361">
        <f>IF(ISNUMBER(Input!B4361),IF(AND(Input!B4361&gt;=20,Input!B4361&lt;=700),Input!B4361,""),"")</f>
        <v/>
      </c>
      <c r="C4361">
        <f>IF(B4361="","",INT(A4361))</f>
        <v/>
      </c>
      <c r="D4361">
        <f>IF(B4361="","",HOUR(A4361))</f>
        <v/>
      </c>
      <c r="E4361">
        <f>IF(B4361="","",IF(INPUT!$I$1="","",IF(C4361&lt;(INT(INPUT!$I$1)-INPUT!$I$2),"Off Meds",IF(C4361&lt;=(INT(INPUT!$I$1)+INPUT!$I$2),"Washout","On Meds"))))</f>
        <v/>
      </c>
      <c r="F4361">
        <f>IF(B4361="","",1.509*(LN(B4361)^1.084-5.381))</f>
        <v/>
      </c>
      <c r="G4361">
        <f>IF(F4361="","",IF(F4361&lt;0,10*F4361^2,0))</f>
        <v/>
      </c>
      <c r="H4361">
        <f>IF(F4361="","",IF(F4361&gt;0,10*F4361^2,0))</f>
        <v/>
      </c>
    </row>
    <row r="4362">
      <c r="A4362">
        <f>Input!A4362</f>
        <v/>
      </c>
      <c r="B4362">
        <f>IF(ISNUMBER(Input!B4362),IF(AND(Input!B4362&gt;=20,Input!B4362&lt;=700),Input!B4362,""),"")</f>
        <v/>
      </c>
      <c r="C4362">
        <f>IF(B4362="","",INT(A4362))</f>
        <v/>
      </c>
      <c r="D4362">
        <f>IF(B4362="","",HOUR(A4362))</f>
        <v/>
      </c>
      <c r="E4362">
        <f>IF(B4362="","",IF(INPUT!$I$1="","",IF(C4362&lt;(INT(INPUT!$I$1)-INPUT!$I$2),"Off Meds",IF(C4362&lt;=(INT(INPUT!$I$1)+INPUT!$I$2),"Washout","On Meds"))))</f>
        <v/>
      </c>
      <c r="F4362">
        <f>IF(B4362="","",1.509*(LN(B4362)^1.084-5.381))</f>
        <v/>
      </c>
      <c r="G4362">
        <f>IF(F4362="","",IF(F4362&lt;0,10*F4362^2,0))</f>
        <v/>
      </c>
      <c r="H4362">
        <f>IF(F4362="","",IF(F4362&gt;0,10*F4362^2,0))</f>
        <v/>
      </c>
    </row>
    <row r="4363">
      <c r="A4363">
        <f>Input!A4363</f>
        <v/>
      </c>
      <c r="B4363">
        <f>IF(ISNUMBER(Input!B4363),IF(AND(Input!B4363&gt;=20,Input!B4363&lt;=700),Input!B4363,""),"")</f>
        <v/>
      </c>
      <c r="C4363">
        <f>IF(B4363="","",INT(A4363))</f>
        <v/>
      </c>
      <c r="D4363">
        <f>IF(B4363="","",HOUR(A4363))</f>
        <v/>
      </c>
      <c r="E4363">
        <f>IF(B4363="","",IF(INPUT!$I$1="","",IF(C4363&lt;(INT(INPUT!$I$1)-INPUT!$I$2),"Off Meds",IF(C4363&lt;=(INT(INPUT!$I$1)+INPUT!$I$2),"Washout","On Meds"))))</f>
        <v/>
      </c>
      <c r="F4363">
        <f>IF(B4363="","",1.509*(LN(B4363)^1.084-5.381))</f>
        <v/>
      </c>
      <c r="G4363">
        <f>IF(F4363="","",IF(F4363&lt;0,10*F4363^2,0))</f>
        <v/>
      </c>
      <c r="H4363">
        <f>IF(F4363="","",IF(F4363&gt;0,10*F4363^2,0))</f>
        <v/>
      </c>
    </row>
    <row r="4364">
      <c r="A4364">
        <f>Input!A4364</f>
        <v/>
      </c>
      <c r="B4364">
        <f>IF(ISNUMBER(Input!B4364),IF(AND(Input!B4364&gt;=20,Input!B4364&lt;=700),Input!B4364,""),"")</f>
        <v/>
      </c>
      <c r="C4364">
        <f>IF(B4364="","",INT(A4364))</f>
        <v/>
      </c>
      <c r="D4364">
        <f>IF(B4364="","",HOUR(A4364))</f>
        <v/>
      </c>
      <c r="E4364">
        <f>IF(B4364="","",IF(INPUT!$I$1="","",IF(C4364&lt;(INT(INPUT!$I$1)-INPUT!$I$2),"Off Meds",IF(C4364&lt;=(INT(INPUT!$I$1)+INPUT!$I$2),"Washout","On Meds"))))</f>
        <v/>
      </c>
      <c r="F4364">
        <f>IF(B4364="","",1.509*(LN(B4364)^1.084-5.381))</f>
        <v/>
      </c>
      <c r="G4364">
        <f>IF(F4364="","",IF(F4364&lt;0,10*F4364^2,0))</f>
        <v/>
      </c>
      <c r="H4364">
        <f>IF(F4364="","",IF(F4364&gt;0,10*F4364^2,0))</f>
        <v/>
      </c>
    </row>
    <row r="4365">
      <c r="A4365">
        <f>Input!A4365</f>
        <v/>
      </c>
      <c r="B4365">
        <f>IF(ISNUMBER(Input!B4365),IF(AND(Input!B4365&gt;=20,Input!B4365&lt;=700),Input!B4365,""),"")</f>
        <v/>
      </c>
      <c r="C4365">
        <f>IF(B4365="","",INT(A4365))</f>
        <v/>
      </c>
      <c r="D4365">
        <f>IF(B4365="","",HOUR(A4365))</f>
        <v/>
      </c>
      <c r="E4365">
        <f>IF(B4365="","",IF(INPUT!$I$1="","",IF(C4365&lt;(INT(INPUT!$I$1)-INPUT!$I$2),"Off Meds",IF(C4365&lt;=(INT(INPUT!$I$1)+INPUT!$I$2),"Washout","On Meds"))))</f>
        <v/>
      </c>
      <c r="F4365">
        <f>IF(B4365="","",1.509*(LN(B4365)^1.084-5.381))</f>
        <v/>
      </c>
      <c r="G4365">
        <f>IF(F4365="","",IF(F4365&lt;0,10*F4365^2,0))</f>
        <v/>
      </c>
      <c r="H4365">
        <f>IF(F4365="","",IF(F4365&gt;0,10*F4365^2,0))</f>
        <v/>
      </c>
    </row>
    <row r="4366">
      <c r="A4366">
        <f>Input!A4366</f>
        <v/>
      </c>
      <c r="B4366">
        <f>IF(ISNUMBER(Input!B4366),IF(AND(Input!B4366&gt;=20,Input!B4366&lt;=700),Input!B4366,""),"")</f>
        <v/>
      </c>
      <c r="C4366">
        <f>IF(B4366="","",INT(A4366))</f>
        <v/>
      </c>
      <c r="D4366">
        <f>IF(B4366="","",HOUR(A4366))</f>
        <v/>
      </c>
      <c r="E4366">
        <f>IF(B4366="","",IF(INPUT!$I$1="","",IF(C4366&lt;(INT(INPUT!$I$1)-INPUT!$I$2),"Off Meds",IF(C4366&lt;=(INT(INPUT!$I$1)+INPUT!$I$2),"Washout","On Meds"))))</f>
        <v/>
      </c>
      <c r="F4366">
        <f>IF(B4366="","",1.509*(LN(B4366)^1.084-5.381))</f>
        <v/>
      </c>
      <c r="G4366">
        <f>IF(F4366="","",IF(F4366&lt;0,10*F4366^2,0))</f>
        <v/>
      </c>
      <c r="H4366">
        <f>IF(F4366="","",IF(F4366&gt;0,10*F4366^2,0))</f>
        <v/>
      </c>
    </row>
    <row r="4367">
      <c r="A4367">
        <f>Input!A4367</f>
        <v/>
      </c>
      <c r="B4367">
        <f>IF(ISNUMBER(Input!B4367),IF(AND(Input!B4367&gt;=20,Input!B4367&lt;=700),Input!B4367,""),"")</f>
        <v/>
      </c>
      <c r="C4367">
        <f>IF(B4367="","",INT(A4367))</f>
        <v/>
      </c>
      <c r="D4367">
        <f>IF(B4367="","",HOUR(A4367))</f>
        <v/>
      </c>
      <c r="E4367">
        <f>IF(B4367="","",IF(INPUT!$I$1="","",IF(C4367&lt;(INT(INPUT!$I$1)-INPUT!$I$2),"Off Meds",IF(C4367&lt;=(INT(INPUT!$I$1)+INPUT!$I$2),"Washout","On Meds"))))</f>
        <v/>
      </c>
      <c r="F4367">
        <f>IF(B4367="","",1.509*(LN(B4367)^1.084-5.381))</f>
        <v/>
      </c>
      <c r="G4367">
        <f>IF(F4367="","",IF(F4367&lt;0,10*F4367^2,0))</f>
        <v/>
      </c>
      <c r="H4367">
        <f>IF(F4367="","",IF(F4367&gt;0,10*F4367^2,0))</f>
        <v/>
      </c>
    </row>
    <row r="4368">
      <c r="A4368">
        <f>Input!A4368</f>
        <v/>
      </c>
      <c r="B4368">
        <f>IF(ISNUMBER(Input!B4368),IF(AND(Input!B4368&gt;=20,Input!B4368&lt;=700),Input!B4368,""),"")</f>
        <v/>
      </c>
      <c r="C4368">
        <f>IF(B4368="","",INT(A4368))</f>
        <v/>
      </c>
      <c r="D4368">
        <f>IF(B4368="","",HOUR(A4368))</f>
        <v/>
      </c>
      <c r="E4368">
        <f>IF(B4368="","",IF(INPUT!$I$1="","",IF(C4368&lt;(INT(INPUT!$I$1)-INPUT!$I$2),"Off Meds",IF(C4368&lt;=(INT(INPUT!$I$1)+INPUT!$I$2),"Washout","On Meds"))))</f>
        <v/>
      </c>
      <c r="F4368">
        <f>IF(B4368="","",1.509*(LN(B4368)^1.084-5.381))</f>
        <v/>
      </c>
      <c r="G4368">
        <f>IF(F4368="","",IF(F4368&lt;0,10*F4368^2,0))</f>
        <v/>
      </c>
      <c r="H4368">
        <f>IF(F4368="","",IF(F4368&gt;0,10*F4368^2,0))</f>
        <v/>
      </c>
    </row>
    <row r="4369">
      <c r="A4369">
        <f>Input!A4369</f>
        <v/>
      </c>
      <c r="B4369">
        <f>IF(ISNUMBER(Input!B4369),IF(AND(Input!B4369&gt;=20,Input!B4369&lt;=700),Input!B4369,""),"")</f>
        <v/>
      </c>
      <c r="C4369">
        <f>IF(B4369="","",INT(A4369))</f>
        <v/>
      </c>
      <c r="D4369">
        <f>IF(B4369="","",HOUR(A4369))</f>
        <v/>
      </c>
      <c r="E4369">
        <f>IF(B4369="","",IF(INPUT!$I$1="","",IF(C4369&lt;(INT(INPUT!$I$1)-INPUT!$I$2),"Off Meds",IF(C4369&lt;=(INT(INPUT!$I$1)+INPUT!$I$2),"Washout","On Meds"))))</f>
        <v/>
      </c>
      <c r="F4369">
        <f>IF(B4369="","",1.509*(LN(B4369)^1.084-5.381))</f>
        <v/>
      </c>
      <c r="G4369">
        <f>IF(F4369="","",IF(F4369&lt;0,10*F4369^2,0))</f>
        <v/>
      </c>
      <c r="H4369">
        <f>IF(F4369="","",IF(F4369&gt;0,10*F4369^2,0))</f>
        <v/>
      </c>
    </row>
    <row r="4370">
      <c r="A4370">
        <f>Input!A4370</f>
        <v/>
      </c>
      <c r="B4370">
        <f>IF(ISNUMBER(Input!B4370),IF(AND(Input!B4370&gt;=20,Input!B4370&lt;=700),Input!B4370,""),"")</f>
        <v/>
      </c>
      <c r="C4370">
        <f>IF(B4370="","",INT(A4370))</f>
        <v/>
      </c>
      <c r="D4370">
        <f>IF(B4370="","",HOUR(A4370))</f>
        <v/>
      </c>
      <c r="E4370">
        <f>IF(B4370="","",IF(INPUT!$I$1="","",IF(C4370&lt;(INT(INPUT!$I$1)-INPUT!$I$2),"Off Meds",IF(C4370&lt;=(INT(INPUT!$I$1)+INPUT!$I$2),"Washout","On Meds"))))</f>
        <v/>
      </c>
      <c r="F4370">
        <f>IF(B4370="","",1.509*(LN(B4370)^1.084-5.381))</f>
        <v/>
      </c>
      <c r="G4370">
        <f>IF(F4370="","",IF(F4370&lt;0,10*F4370^2,0))</f>
        <v/>
      </c>
      <c r="H4370">
        <f>IF(F4370="","",IF(F4370&gt;0,10*F4370^2,0))</f>
        <v/>
      </c>
    </row>
    <row r="4371">
      <c r="A4371">
        <f>Input!A4371</f>
        <v/>
      </c>
      <c r="B4371">
        <f>IF(ISNUMBER(Input!B4371),IF(AND(Input!B4371&gt;=20,Input!B4371&lt;=700),Input!B4371,""),"")</f>
        <v/>
      </c>
      <c r="C4371">
        <f>IF(B4371="","",INT(A4371))</f>
        <v/>
      </c>
      <c r="D4371">
        <f>IF(B4371="","",HOUR(A4371))</f>
        <v/>
      </c>
      <c r="E4371">
        <f>IF(B4371="","",IF(INPUT!$I$1="","",IF(C4371&lt;(INT(INPUT!$I$1)-INPUT!$I$2),"Off Meds",IF(C4371&lt;=(INT(INPUT!$I$1)+INPUT!$I$2),"Washout","On Meds"))))</f>
        <v/>
      </c>
      <c r="F4371">
        <f>IF(B4371="","",1.509*(LN(B4371)^1.084-5.381))</f>
        <v/>
      </c>
      <c r="G4371">
        <f>IF(F4371="","",IF(F4371&lt;0,10*F4371^2,0))</f>
        <v/>
      </c>
      <c r="H4371">
        <f>IF(F4371="","",IF(F4371&gt;0,10*F4371^2,0))</f>
        <v/>
      </c>
    </row>
    <row r="4372">
      <c r="A4372">
        <f>Input!A4372</f>
        <v/>
      </c>
      <c r="B4372">
        <f>IF(ISNUMBER(Input!B4372),IF(AND(Input!B4372&gt;=20,Input!B4372&lt;=700),Input!B4372,""),"")</f>
        <v/>
      </c>
      <c r="C4372">
        <f>IF(B4372="","",INT(A4372))</f>
        <v/>
      </c>
      <c r="D4372">
        <f>IF(B4372="","",HOUR(A4372))</f>
        <v/>
      </c>
      <c r="E4372">
        <f>IF(B4372="","",IF(INPUT!$I$1="","",IF(C4372&lt;(INT(INPUT!$I$1)-INPUT!$I$2),"Off Meds",IF(C4372&lt;=(INT(INPUT!$I$1)+INPUT!$I$2),"Washout","On Meds"))))</f>
        <v/>
      </c>
      <c r="F4372">
        <f>IF(B4372="","",1.509*(LN(B4372)^1.084-5.381))</f>
        <v/>
      </c>
      <c r="G4372">
        <f>IF(F4372="","",IF(F4372&lt;0,10*F4372^2,0))</f>
        <v/>
      </c>
      <c r="H4372">
        <f>IF(F4372="","",IF(F4372&gt;0,10*F4372^2,0))</f>
        <v/>
      </c>
    </row>
    <row r="4373">
      <c r="A4373">
        <f>Input!A4373</f>
        <v/>
      </c>
      <c r="B4373">
        <f>IF(ISNUMBER(Input!B4373),IF(AND(Input!B4373&gt;=20,Input!B4373&lt;=700),Input!B4373,""),"")</f>
        <v/>
      </c>
      <c r="C4373">
        <f>IF(B4373="","",INT(A4373))</f>
        <v/>
      </c>
      <c r="D4373">
        <f>IF(B4373="","",HOUR(A4373))</f>
        <v/>
      </c>
      <c r="E4373">
        <f>IF(B4373="","",IF(INPUT!$I$1="","",IF(C4373&lt;(INT(INPUT!$I$1)-INPUT!$I$2),"Off Meds",IF(C4373&lt;=(INT(INPUT!$I$1)+INPUT!$I$2),"Washout","On Meds"))))</f>
        <v/>
      </c>
      <c r="F4373">
        <f>IF(B4373="","",1.509*(LN(B4373)^1.084-5.381))</f>
        <v/>
      </c>
      <c r="G4373">
        <f>IF(F4373="","",IF(F4373&lt;0,10*F4373^2,0))</f>
        <v/>
      </c>
      <c r="H4373">
        <f>IF(F4373="","",IF(F4373&gt;0,10*F4373^2,0))</f>
        <v/>
      </c>
    </row>
    <row r="4374">
      <c r="A4374">
        <f>Input!A4374</f>
        <v/>
      </c>
      <c r="B4374">
        <f>IF(ISNUMBER(Input!B4374),IF(AND(Input!B4374&gt;=20,Input!B4374&lt;=700),Input!B4374,""),"")</f>
        <v/>
      </c>
      <c r="C4374">
        <f>IF(B4374="","",INT(A4374))</f>
        <v/>
      </c>
      <c r="D4374">
        <f>IF(B4374="","",HOUR(A4374))</f>
        <v/>
      </c>
      <c r="E4374">
        <f>IF(B4374="","",IF(INPUT!$I$1="","",IF(C4374&lt;(INT(INPUT!$I$1)-INPUT!$I$2),"Off Meds",IF(C4374&lt;=(INT(INPUT!$I$1)+INPUT!$I$2),"Washout","On Meds"))))</f>
        <v/>
      </c>
      <c r="F4374">
        <f>IF(B4374="","",1.509*(LN(B4374)^1.084-5.381))</f>
        <v/>
      </c>
      <c r="G4374">
        <f>IF(F4374="","",IF(F4374&lt;0,10*F4374^2,0))</f>
        <v/>
      </c>
      <c r="H4374">
        <f>IF(F4374="","",IF(F4374&gt;0,10*F4374^2,0))</f>
        <v/>
      </c>
    </row>
    <row r="4375">
      <c r="A4375">
        <f>Input!A4375</f>
        <v/>
      </c>
      <c r="B4375">
        <f>IF(ISNUMBER(Input!B4375),IF(AND(Input!B4375&gt;=20,Input!B4375&lt;=700),Input!B4375,""),"")</f>
        <v/>
      </c>
      <c r="C4375">
        <f>IF(B4375="","",INT(A4375))</f>
        <v/>
      </c>
      <c r="D4375">
        <f>IF(B4375="","",HOUR(A4375))</f>
        <v/>
      </c>
      <c r="E4375">
        <f>IF(B4375="","",IF(INPUT!$I$1="","",IF(C4375&lt;(INT(INPUT!$I$1)-INPUT!$I$2),"Off Meds",IF(C4375&lt;=(INT(INPUT!$I$1)+INPUT!$I$2),"Washout","On Meds"))))</f>
        <v/>
      </c>
      <c r="F4375">
        <f>IF(B4375="","",1.509*(LN(B4375)^1.084-5.381))</f>
        <v/>
      </c>
      <c r="G4375">
        <f>IF(F4375="","",IF(F4375&lt;0,10*F4375^2,0))</f>
        <v/>
      </c>
      <c r="H4375">
        <f>IF(F4375="","",IF(F4375&gt;0,10*F4375^2,0))</f>
        <v/>
      </c>
    </row>
    <row r="4376">
      <c r="A4376">
        <f>Input!A4376</f>
        <v/>
      </c>
      <c r="B4376">
        <f>IF(ISNUMBER(Input!B4376),IF(AND(Input!B4376&gt;=20,Input!B4376&lt;=700),Input!B4376,""),"")</f>
        <v/>
      </c>
      <c r="C4376">
        <f>IF(B4376="","",INT(A4376))</f>
        <v/>
      </c>
      <c r="D4376">
        <f>IF(B4376="","",HOUR(A4376))</f>
        <v/>
      </c>
      <c r="E4376">
        <f>IF(B4376="","",IF(INPUT!$I$1="","",IF(C4376&lt;(INT(INPUT!$I$1)-INPUT!$I$2),"Off Meds",IF(C4376&lt;=(INT(INPUT!$I$1)+INPUT!$I$2),"Washout","On Meds"))))</f>
        <v/>
      </c>
      <c r="F4376">
        <f>IF(B4376="","",1.509*(LN(B4376)^1.084-5.381))</f>
        <v/>
      </c>
      <c r="G4376">
        <f>IF(F4376="","",IF(F4376&lt;0,10*F4376^2,0))</f>
        <v/>
      </c>
      <c r="H4376">
        <f>IF(F4376="","",IF(F4376&gt;0,10*F4376^2,0))</f>
        <v/>
      </c>
    </row>
    <row r="4377">
      <c r="A4377">
        <f>Input!A4377</f>
        <v/>
      </c>
      <c r="B4377">
        <f>IF(ISNUMBER(Input!B4377),IF(AND(Input!B4377&gt;=20,Input!B4377&lt;=700),Input!B4377,""),"")</f>
        <v/>
      </c>
      <c r="C4377">
        <f>IF(B4377="","",INT(A4377))</f>
        <v/>
      </c>
      <c r="D4377">
        <f>IF(B4377="","",HOUR(A4377))</f>
        <v/>
      </c>
      <c r="E4377">
        <f>IF(B4377="","",IF(INPUT!$I$1="","",IF(C4377&lt;(INT(INPUT!$I$1)-INPUT!$I$2),"Off Meds",IF(C4377&lt;=(INT(INPUT!$I$1)+INPUT!$I$2),"Washout","On Meds"))))</f>
        <v/>
      </c>
      <c r="F4377">
        <f>IF(B4377="","",1.509*(LN(B4377)^1.084-5.381))</f>
        <v/>
      </c>
      <c r="G4377">
        <f>IF(F4377="","",IF(F4377&lt;0,10*F4377^2,0))</f>
        <v/>
      </c>
      <c r="H4377">
        <f>IF(F4377="","",IF(F4377&gt;0,10*F4377^2,0))</f>
        <v/>
      </c>
    </row>
    <row r="4378">
      <c r="A4378">
        <f>Input!A4378</f>
        <v/>
      </c>
      <c r="B4378">
        <f>IF(ISNUMBER(Input!B4378),IF(AND(Input!B4378&gt;=20,Input!B4378&lt;=700),Input!B4378,""),"")</f>
        <v/>
      </c>
      <c r="C4378">
        <f>IF(B4378="","",INT(A4378))</f>
        <v/>
      </c>
      <c r="D4378">
        <f>IF(B4378="","",HOUR(A4378))</f>
        <v/>
      </c>
      <c r="E4378">
        <f>IF(B4378="","",IF(INPUT!$I$1="","",IF(C4378&lt;(INT(INPUT!$I$1)-INPUT!$I$2),"Off Meds",IF(C4378&lt;=(INT(INPUT!$I$1)+INPUT!$I$2),"Washout","On Meds"))))</f>
        <v/>
      </c>
      <c r="F4378">
        <f>IF(B4378="","",1.509*(LN(B4378)^1.084-5.381))</f>
        <v/>
      </c>
      <c r="G4378">
        <f>IF(F4378="","",IF(F4378&lt;0,10*F4378^2,0))</f>
        <v/>
      </c>
      <c r="H4378">
        <f>IF(F4378="","",IF(F4378&gt;0,10*F4378^2,0))</f>
        <v/>
      </c>
    </row>
    <row r="4379">
      <c r="A4379">
        <f>Input!A4379</f>
        <v/>
      </c>
      <c r="B4379">
        <f>IF(ISNUMBER(Input!B4379),IF(AND(Input!B4379&gt;=20,Input!B4379&lt;=700),Input!B4379,""),"")</f>
        <v/>
      </c>
      <c r="C4379">
        <f>IF(B4379="","",INT(A4379))</f>
        <v/>
      </c>
      <c r="D4379">
        <f>IF(B4379="","",HOUR(A4379))</f>
        <v/>
      </c>
      <c r="E4379">
        <f>IF(B4379="","",IF(INPUT!$I$1="","",IF(C4379&lt;(INT(INPUT!$I$1)-INPUT!$I$2),"Off Meds",IF(C4379&lt;=(INT(INPUT!$I$1)+INPUT!$I$2),"Washout","On Meds"))))</f>
        <v/>
      </c>
      <c r="F4379">
        <f>IF(B4379="","",1.509*(LN(B4379)^1.084-5.381))</f>
        <v/>
      </c>
      <c r="G4379">
        <f>IF(F4379="","",IF(F4379&lt;0,10*F4379^2,0))</f>
        <v/>
      </c>
      <c r="H4379">
        <f>IF(F4379="","",IF(F4379&gt;0,10*F4379^2,0))</f>
        <v/>
      </c>
    </row>
    <row r="4380">
      <c r="A4380">
        <f>Input!A4380</f>
        <v/>
      </c>
      <c r="B4380">
        <f>IF(ISNUMBER(Input!B4380),IF(AND(Input!B4380&gt;=20,Input!B4380&lt;=700),Input!B4380,""),"")</f>
        <v/>
      </c>
      <c r="C4380">
        <f>IF(B4380="","",INT(A4380))</f>
        <v/>
      </c>
      <c r="D4380">
        <f>IF(B4380="","",HOUR(A4380))</f>
        <v/>
      </c>
      <c r="E4380">
        <f>IF(B4380="","",IF(INPUT!$I$1="","",IF(C4380&lt;(INT(INPUT!$I$1)-INPUT!$I$2),"Off Meds",IF(C4380&lt;=(INT(INPUT!$I$1)+INPUT!$I$2),"Washout","On Meds"))))</f>
        <v/>
      </c>
      <c r="F4380">
        <f>IF(B4380="","",1.509*(LN(B4380)^1.084-5.381))</f>
        <v/>
      </c>
      <c r="G4380">
        <f>IF(F4380="","",IF(F4380&lt;0,10*F4380^2,0))</f>
        <v/>
      </c>
      <c r="H4380">
        <f>IF(F4380="","",IF(F4380&gt;0,10*F4380^2,0))</f>
        <v/>
      </c>
    </row>
    <row r="4381">
      <c r="A4381">
        <f>Input!A4381</f>
        <v/>
      </c>
      <c r="B4381">
        <f>IF(ISNUMBER(Input!B4381),IF(AND(Input!B4381&gt;=20,Input!B4381&lt;=700),Input!B4381,""),"")</f>
        <v/>
      </c>
      <c r="C4381">
        <f>IF(B4381="","",INT(A4381))</f>
        <v/>
      </c>
      <c r="D4381">
        <f>IF(B4381="","",HOUR(A4381))</f>
        <v/>
      </c>
      <c r="E4381">
        <f>IF(B4381="","",IF(INPUT!$I$1="","",IF(C4381&lt;(INT(INPUT!$I$1)-INPUT!$I$2),"Off Meds",IF(C4381&lt;=(INT(INPUT!$I$1)+INPUT!$I$2),"Washout","On Meds"))))</f>
        <v/>
      </c>
      <c r="F4381">
        <f>IF(B4381="","",1.509*(LN(B4381)^1.084-5.381))</f>
        <v/>
      </c>
      <c r="G4381">
        <f>IF(F4381="","",IF(F4381&lt;0,10*F4381^2,0))</f>
        <v/>
      </c>
      <c r="H4381">
        <f>IF(F4381="","",IF(F4381&gt;0,10*F4381^2,0))</f>
        <v/>
      </c>
    </row>
    <row r="4382">
      <c r="A4382">
        <f>Input!A4382</f>
        <v/>
      </c>
      <c r="B4382">
        <f>IF(ISNUMBER(Input!B4382),IF(AND(Input!B4382&gt;=20,Input!B4382&lt;=700),Input!B4382,""),"")</f>
        <v/>
      </c>
      <c r="C4382">
        <f>IF(B4382="","",INT(A4382))</f>
        <v/>
      </c>
      <c r="D4382">
        <f>IF(B4382="","",HOUR(A4382))</f>
        <v/>
      </c>
      <c r="E4382">
        <f>IF(B4382="","",IF(INPUT!$I$1="","",IF(C4382&lt;(INT(INPUT!$I$1)-INPUT!$I$2),"Off Meds",IF(C4382&lt;=(INT(INPUT!$I$1)+INPUT!$I$2),"Washout","On Meds"))))</f>
        <v/>
      </c>
      <c r="F4382">
        <f>IF(B4382="","",1.509*(LN(B4382)^1.084-5.381))</f>
        <v/>
      </c>
      <c r="G4382">
        <f>IF(F4382="","",IF(F4382&lt;0,10*F4382^2,0))</f>
        <v/>
      </c>
      <c r="H4382">
        <f>IF(F4382="","",IF(F4382&gt;0,10*F4382^2,0))</f>
        <v/>
      </c>
    </row>
    <row r="4383">
      <c r="A4383">
        <f>Input!A4383</f>
        <v/>
      </c>
      <c r="B4383">
        <f>IF(ISNUMBER(Input!B4383),IF(AND(Input!B4383&gt;=20,Input!B4383&lt;=700),Input!B4383,""),"")</f>
        <v/>
      </c>
      <c r="C4383">
        <f>IF(B4383="","",INT(A4383))</f>
        <v/>
      </c>
      <c r="D4383">
        <f>IF(B4383="","",HOUR(A4383))</f>
        <v/>
      </c>
      <c r="E4383">
        <f>IF(B4383="","",IF(INPUT!$I$1="","",IF(C4383&lt;(INT(INPUT!$I$1)-INPUT!$I$2),"Off Meds",IF(C4383&lt;=(INT(INPUT!$I$1)+INPUT!$I$2),"Washout","On Meds"))))</f>
        <v/>
      </c>
      <c r="F4383">
        <f>IF(B4383="","",1.509*(LN(B4383)^1.084-5.381))</f>
        <v/>
      </c>
      <c r="G4383">
        <f>IF(F4383="","",IF(F4383&lt;0,10*F4383^2,0))</f>
        <v/>
      </c>
      <c r="H4383">
        <f>IF(F4383="","",IF(F4383&gt;0,10*F4383^2,0))</f>
        <v/>
      </c>
    </row>
    <row r="4384">
      <c r="A4384">
        <f>Input!A4384</f>
        <v/>
      </c>
      <c r="B4384">
        <f>IF(ISNUMBER(Input!B4384),IF(AND(Input!B4384&gt;=20,Input!B4384&lt;=700),Input!B4384,""),"")</f>
        <v/>
      </c>
      <c r="C4384">
        <f>IF(B4384="","",INT(A4384))</f>
        <v/>
      </c>
      <c r="D4384">
        <f>IF(B4384="","",HOUR(A4384))</f>
        <v/>
      </c>
      <c r="E4384">
        <f>IF(B4384="","",IF(INPUT!$I$1="","",IF(C4384&lt;(INT(INPUT!$I$1)-INPUT!$I$2),"Off Meds",IF(C4384&lt;=(INT(INPUT!$I$1)+INPUT!$I$2),"Washout","On Meds"))))</f>
        <v/>
      </c>
      <c r="F4384">
        <f>IF(B4384="","",1.509*(LN(B4384)^1.084-5.381))</f>
        <v/>
      </c>
      <c r="G4384">
        <f>IF(F4384="","",IF(F4384&lt;0,10*F4384^2,0))</f>
        <v/>
      </c>
      <c r="H4384">
        <f>IF(F4384="","",IF(F4384&gt;0,10*F4384^2,0))</f>
        <v/>
      </c>
    </row>
    <row r="4385">
      <c r="A4385">
        <f>Input!A4385</f>
        <v/>
      </c>
      <c r="B4385">
        <f>IF(ISNUMBER(Input!B4385),IF(AND(Input!B4385&gt;=20,Input!B4385&lt;=700),Input!B4385,""),"")</f>
        <v/>
      </c>
      <c r="C4385">
        <f>IF(B4385="","",INT(A4385))</f>
        <v/>
      </c>
      <c r="D4385">
        <f>IF(B4385="","",HOUR(A4385))</f>
        <v/>
      </c>
      <c r="E4385">
        <f>IF(B4385="","",IF(INPUT!$I$1="","",IF(C4385&lt;(INT(INPUT!$I$1)-INPUT!$I$2),"Off Meds",IF(C4385&lt;=(INT(INPUT!$I$1)+INPUT!$I$2),"Washout","On Meds"))))</f>
        <v/>
      </c>
      <c r="F4385">
        <f>IF(B4385="","",1.509*(LN(B4385)^1.084-5.381))</f>
        <v/>
      </c>
      <c r="G4385">
        <f>IF(F4385="","",IF(F4385&lt;0,10*F4385^2,0))</f>
        <v/>
      </c>
      <c r="H4385">
        <f>IF(F4385="","",IF(F4385&gt;0,10*F4385^2,0))</f>
        <v/>
      </c>
    </row>
    <row r="4386">
      <c r="A4386">
        <f>Input!A4386</f>
        <v/>
      </c>
      <c r="B4386">
        <f>IF(ISNUMBER(Input!B4386),IF(AND(Input!B4386&gt;=20,Input!B4386&lt;=700),Input!B4386,""),"")</f>
        <v/>
      </c>
      <c r="C4386">
        <f>IF(B4386="","",INT(A4386))</f>
        <v/>
      </c>
      <c r="D4386">
        <f>IF(B4386="","",HOUR(A4386))</f>
        <v/>
      </c>
      <c r="E4386">
        <f>IF(B4386="","",IF(INPUT!$I$1="","",IF(C4386&lt;(INT(INPUT!$I$1)-INPUT!$I$2),"Off Meds",IF(C4386&lt;=(INT(INPUT!$I$1)+INPUT!$I$2),"Washout","On Meds"))))</f>
        <v/>
      </c>
      <c r="F4386">
        <f>IF(B4386="","",1.509*(LN(B4386)^1.084-5.381))</f>
        <v/>
      </c>
      <c r="G4386">
        <f>IF(F4386="","",IF(F4386&lt;0,10*F4386^2,0))</f>
        <v/>
      </c>
      <c r="H4386">
        <f>IF(F4386="","",IF(F4386&gt;0,10*F4386^2,0))</f>
        <v/>
      </c>
    </row>
    <row r="4387">
      <c r="A4387">
        <f>Input!A4387</f>
        <v/>
      </c>
      <c r="B4387">
        <f>IF(ISNUMBER(Input!B4387),IF(AND(Input!B4387&gt;=20,Input!B4387&lt;=700),Input!B4387,""),"")</f>
        <v/>
      </c>
      <c r="C4387">
        <f>IF(B4387="","",INT(A4387))</f>
        <v/>
      </c>
      <c r="D4387">
        <f>IF(B4387="","",HOUR(A4387))</f>
        <v/>
      </c>
      <c r="E4387">
        <f>IF(B4387="","",IF(INPUT!$I$1="","",IF(C4387&lt;(INT(INPUT!$I$1)-INPUT!$I$2),"Off Meds",IF(C4387&lt;=(INT(INPUT!$I$1)+INPUT!$I$2),"Washout","On Meds"))))</f>
        <v/>
      </c>
      <c r="F4387">
        <f>IF(B4387="","",1.509*(LN(B4387)^1.084-5.381))</f>
        <v/>
      </c>
      <c r="G4387">
        <f>IF(F4387="","",IF(F4387&lt;0,10*F4387^2,0))</f>
        <v/>
      </c>
      <c r="H4387">
        <f>IF(F4387="","",IF(F4387&gt;0,10*F4387^2,0))</f>
        <v/>
      </c>
    </row>
    <row r="4388">
      <c r="A4388">
        <f>Input!A4388</f>
        <v/>
      </c>
      <c r="B4388">
        <f>IF(ISNUMBER(Input!B4388),IF(AND(Input!B4388&gt;=20,Input!B4388&lt;=700),Input!B4388,""),"")</f>
        <v/>
      </c>
      <c r="C4388">
        <f>IF(B4388="","",INT(A4388))</f>
        <v/>
      </c>
      <c r="D4388">
        <f>IF(B4388="","",HOUR(A4388))</f>
        <v/>
      </c>
      <c r="E4388">
        <f>IF(B4388="","",IF(INPUT!$I$1="","",IF(C4388&lt;(INT(INPUT!$I$1)-INPUT!$I$2),"Off Meds",IF(C4388&lt;=(INT(INPUT!$I$1)+INPUT!$I$2),"Washout","On Meds"))))</f>
        <v/>
      </c>
      <c r="F4388">
        <f>IF(B4388="","",1.509*(LN(B4388)^1.084-5.381))</f>
        <v/>
      </c>
      <c r="G4388">
        <f>IF(F4388="","",IF(F4388&lt;0,10*F4388^2,0))</f>
        <v/>
      </c>
      <c r="H4388">
        <f>IF(F4388="","",IF(F4388&gt;0,10*F4388^2,0))</f>
        <v/>
      </c>
    </row>
    <row r="4389">
      <c r="A4389">
        <f>Input!A4389</f>
        <v/>
      </c>
      <c r="B4389">
        <f>IF(ISNUMBER(Input!B4389),IF(AND(Input!B4389&gt;=20,Input!B4389&lt;=700),Input!B4389,""),"")</f>
        <v/>
      </c>
      <c r="C4389">
        <f>IF(B4389="","",INT(A4389))</f>
        <v/>
      </c>
      <c r="D4389">
        <f>IF(B4389="","",HOUR(A4389))</f>
        <v/>
      </c>
      <c r="E4389">
        <f>IF(B4389="","",IF(INPUT!$I$1="","",IF(C4389&lt;(INT(INPUT!$I$1)-INPUT!$I$2),"Off Meds",IF(C4389&lt;=(INT(INPUT!$I$1)+INPUT!$I$2),"Washout","On Meds"))))</f>
        <v/>
      </c>
      <c r="F4389">
        <f>IF(B4389="","",1.509*(LN(B4389)^1.084-5.381))</f>
        <v/>
      </c>
      <c r="G4389">
        <f>IF(F4389="","",IF(F4389&lt;0,10*F4389^2,0))</f>
        <v/>
      </c>
      <c r="H4389">
        <f>IF(F4389="","",IF(F4389&gt;0,10*F4389^2,0))</f>
        <v/>
      </c>
    </row>
    <row r="4390">
      <c r="A4390">
        <f>Input!A4390</f>
        <v/>
      </c>
      <c r="B4390">
        <f>IF(ISNUMBER(Input!B4390),IF(AND(Input!B4390&gt;=20,Input!B4390&lt;=700),Input!B4390,""),"")</f>
        <v/>
      </c>
      <c r="C4390">
        <f>IF(B4390="","",INT(A4390))</f>
        <v/>
      </c>
      <c r="D4390">
        <f>IF(B4390="","",HOUR(A4390))</f>
        <v/>
      </c>
      <c r="E4390">
        <f>IF(B4390="","",IF(INPUT!$I$1="","",IF(C4390&lt;(INT(INPUT!$I$1)-INPUT!$I$2),"Off Meds",IF(C4390&lt;=(INT(INPUT!$I$1)+INPUT!$I$2),"Washout","On Meds"))))</f>
        <v/>
      </c>
      <c r="F4390">
        <f>IF(B4390="","",1.509*(LN(B4390)^1.084-5.381))</f>
        <v/>
      </c>
      <c r="G4390">
        <f>IF(F4390="","",IF(F4390&lt;0,10*F4390^2,0))</f>
        <v/>
      </c>
      <c r="H4390">
        <f>IF(F4390="","",IF(F4390&gt;0,10*F4390^2,0))</f>
        <v/>
      </c>
    </row>
    <row r="4391">
      <c r="A4391">
        <f>Input!A4391</f>
        <v/>
      </c>
      <c r="B4391">
        <f>IF(ISNUMBER(Input!B4391),IF(AND(Input!B4391&gt;=20,Input!B4391&lt;=700),Input!B4391,""),"")</f>
        <v/>
      </c>
      <c r="C4391">
        <f>IF(B4391="","",INT(A4391))</f>
        <v/>
      </c>
      <c r="D4391">
        <f>IF(B4391="","",HOUR(A4391))</f>
        <v/>
      </c>
      <c r="E4391">
        <f>IF(B4391="","",IF(INPUT!$I$1="","",IF(C4391&lt;(INT(INPUT!$I$1)-INPUT!$I$2),"Off Meds",IF(C4391&lt;=(INT(INPUT!$I$1)+INPUT!$I$2),"Washout","On Meds"))))</f>
        <v/>
      </c>
      <c r="F4391">
        <f>IF(B4391="","",1.509*(LN(B4391)^1.084-5.381))</f>
        <v/>
      </c>
      <c r="G4391">
        <f>IF(F4391="","",IF(F4391&lt;0,10*F4391^2,0))</f>
        <v/>
      </c>
      <c r="H4391">
        <f>IF(F4391="","",IF(F4391&gt;0,10*F4391^2,0))</f>
        <v/>
      </c>
    </row>
    <row r="4392">
      <c r="A4392">
        <f>Input!A4392</f>
        <v/>
      </c>
      <c r="B4392">
        <f>IF(ISNUMBER(Input!B4392),IF(AND(Input!B4392&gt;=20,Input!B4392&lt;=700),Input!B4392,""),"")</f>
        <v/>
      </c>
      <c r="C4392">
        <f>IF(B4392="","",INT(A4392))</f>
        <v/>
      </c>
      <c r="D4392">
        <f>IF(B4392="","",HOUR(A4392))</f>
        <v/>
      </c>
      <c r="E4392">
        <f>IF(B4392="","",IF(INPUT!$I$1="","",IF(C4392&lt;(INT(INPUT!$I$1)-INPUT!$I$2),"Off Meds",IF(C4392&lt;=(INT(INPUT!$I$1)+INPUT!$I$2),"Washout","On Meds"))))</f>
        <v/>
      </c>
      <c r="F4392">
        <f>IF(B4392="","",1.509*(LN(B4392)^1.084-5.381))</f>
        <v/>
      </c>
      <c r="G4392">
        <f>IF(F4392="","",IF(F4392&lt;0,10*F4392^2,0))</f>
        <v/>
      </c>
      <c r="H4392">
        <f>IF(F4392="","",IF(F4392&gt;0,10*F4392^2,0))</f>
        <v/>
      </c>
    </row>
    <row r="4393">
      <c r="A4393">
        <f>Input!A4393</f>
        <v/>
      </c>
      <c r="B4393">
        <f>IF(ISNUMBER(Input!B4393),IF(AND(Input!B4393&gt;=20,Input!B4393&lt;=700),Input!B4393,""),"")</f>
        <v/>
      </c>
      <c r="C4393">
        <f>IF(B4393="","",INT(A4393))</f>
        <v/>
      </c>
      <c r="D4393">
        <f>IF(B4393="","",HOUR(A4393))</f>
        <v/>
      </c>
      <c r="E4393">
        <f>IF(B4393="","",IF(INPUT!$I$1="","",IF(C4393&lt;(INT(INPUT!$I$1)-INPUT!$I$2),"Off Meds",IF(C4393&lt;=(INT(INPUT!$I$1)+INPUT!$I$2),"Washout","On Meds"))))</f>
        <v/>
      </c>
      <c r="F4393">
        <f>IF(B4393="","",1.509*(LN(B4393)^1.084-5.381))</f>
        <v/>
      </c>
      <c r="G4393">
        <f>IF(F4393="","",IF(F4393&lt;0,10*F4393^2,0))</f>
        <v/>
      </c>
      <c r="H4393">
        <f>IF(F4393="","",IF(F4393&gt;0,10*F4393^2,0))</f>
        <v/>
      </c>
    </row>
    <row r="4394">
      <c r="A4394">
        <f>Input!A4394</f>
        <v/>
      </c>
      <c r="B4394">
        <f>IF(ISNUMBER(Input!B4394),IF(AND(Input!B4394&gt;=20,Input!B4394&lt;=700),Input!B4394,""),"")</f>
        <v/>
      </c>
      <c r="C4394">
        <f>IF(B4394="","",INT(A4394))</f>
        <v/>
      </c>
      <c r="D4394">
        <f>IF(B4394="","",HOUR(A4394))</f>
        <v/>
      </c>
      <c r="E4394">
        <f>IF(B4394="","",IF(INPUT!$I$1="","",IF(C4394&lt;(INT(INPUT!$I$1)-INPUT!$I$2),"Off Meds",IF(C4394&lt;=(INT(INPUT!$I$1)+INPUT!$I$2),"Washout","On Meds"))))</f>
        <v/>
      </c>
      <c r="F4394">
        <f>IF(B4394="","",1.509*(LN(B4394)^1.084-5.381))</f>
        <v/>
      </c>
      <c r="G4394">
        <f>IF(F4394="","",IF(F4394&lt;0,10*F4394^2,0))</f>
        <v/>
      </c>
      <c r="H4394">
        <f>IF(F4394="","",IF(F4394&gt;0,10*F4394^2,0))</f>
        <v/>
      </c>
    </row>
    <row r="4395">
      <c r="A4395">
        <f>Input!A4395</f>
        <v/>
      </c>
      <c r="B4395">
        <f>IF(ISNUMBER(Input!B4395),IF(AND(Input!B4395&gt;=20,Input!B4395&lt;=700),Input!B4395,""),"")</f>
        <v/>
      </c>
      <c r="C4395">
        <f>IF(B4395="","",INT(A4395))</f>
        <v/>
      </c>
      <c r="D4395">
        <f>IF(B4395="","",HOUR(A4395))</f>
        <v/>
      </c>
      <c r="E4395">
        <f>IF(B4395="","",IF(INPUT!$I$1="","",IF(C4395&lt;(INT(INPUT!$I$1)-INPUT!$I$2),"Off Meds",IF(C4395&lt;=(INT(INPUT!$I$1)+INPUT!$I$2),"Washout","On Meds"))))</f>
        <v/>
      </c>
      <c r="F4395">
        <f>IF(B4395="","",1.509*(LN(B4395)^1.084-5.381))</f>
        <v/>
      </c>
      <c r="G4395">
        <f>IF(F4395="","",IF(F4395&lt;0,10*F4395^2,0))</f>
        <v/>
      </c>
      <c r="H4395">
        <f>IF(F4395="","",IF(F4395&gt;0,10*F4395^2,0))</f>
        <v/>
      </c>
    </row>
    <row r="4396">
      <c r="A4396">
        <f>Input!A4396</f>
        <v/>
      </c>
      <c r="B4396">
        <f>IF(ISNUMBER(Input!B4396),IF(AND(Input!B4396&gt;=20,Input!B4396&lt;=700),Input!B4396,""),"")</f>
        <v/>
      </c>
      <c r="C4396">
        <f>IF(B4396="","",INT(A4396))</f>
        <v/>
      </c>
      <c r="D4396">
        <f>IF(B4396="","",HOUR(A4396))</f>
        <v/>
      </c>
      <c r="E4396">
        <f>IF(B4396="","",IF(INPUT!$I$1="","",IF(C4396&lt;(INT(INPUT!$I$1)-INPUT!$I$2),"Off Meds",IF(C4396&lt;=(INT(INPUT!$I$1)+INPUT!$I$2),"Washout","On Meds"))))</f>
        <v/>
      </c>
      <c r="F4396">
        <f>IF(B4396="","",1.509*(LN(B4396)^1.084-5.381))</f>
        <v/>
      </c>
      <c r="G4396">
        <f>IF(F4396="","",IF(F4396&lt;0,10*F4396^2,0))</f>
        <v/>
      </c>
      <c r="H4396">
        <f>IF(F4396="","",IF(F4396&gt;0,10*F4396^2,0))</f>
        <v/>
      </c>
    </row>
    <row r="4397">
      <c r="A4397">
        <f>Input!A4397</f>
        <v/>
      </c>
      <c r="B4397">
        <f>IF(ISNUMBER(Input!B4397),IF(AND(Input!B4397&gt;=20,Input!B4397&lt;=700),Input!B4397,""),"")</f>
        <v/>
      </c>
      <c r="C4397">
        <f>IF(B4397="","",INT(A4397))</f>
        <v/>
      </c>
      <c r="D4397">
        <f>IF(B4397="","",HOUR(A4397))</f>
        <v/>
      </c>
      <c r="E4397">
        <f>IF(B4397="","",IF(INPUT!$I$1="","",IF(C4397&lt;(INT(INPUT!$I$1)-INPUT!$I$2),"Off Meds",IF(C4397&lt;=(INT(INPUT!$I$1)+INPUT!$I$2),"Washout","On Meds"))))</f>
        <v/>
      </c>
      <c r="F4397">
        <f>IF(B4397="","",1.509*(LN(B4397)^1.084-5.381))</f>
        <v/>
      </c>
      <c r="G4397">
        <f>IF(F4397="","",IF(F4397&lt;0,10*F4397^2,0))</f>
        <v/>
      </c>
      <c r="H4397">
        <f>IF(F4397="","",IF(F4397&gt;0,10*F4397^2,0))</f>
        <v/>
      </c>
    </row>
    <row r="4398">
      <c r="A4398">
        <f>Input!A4398</f>
        <v/>
      </c>
      <c r="B4398">
        <f>IF(ISNUMBER(Input!B4398),IF(AND(Input!B4398&gt;=20,Input!B4398&lt;=700),Input!B4398,""),"")</f>
        <v/>
      </c>
      <c r="C4398">
        <f>IF(B4398="","",INT(A4398))</f>
        <v/>
      </c>
      <c r="D4398">
        <f>IF(B4398="","",HOUR(A4398))</f>
        <v/>
      </c>
      <c r="E4398">
        <f>IF(B4398="","",IF(INPUT!$I$1="","",IF(C4398&lt;(INT(INPUT!$I$1)-INPUT!$I$2),"Off Meds",IF(C4398&lt;=(INT(INPUT!$I$1)+INPUT!$I$2),"Washout","On Meds"))))</f>
        <v/>
      </c>
      <c r="F4398">
        <f>IF(B4398="","",1.509*(LN(B4398)^1.084-5.381))</f>
        <v/>
      </c>
      <c r="G4398">
        <f>IF(F4398="","",IF(F4398&lt;0,10*F4398^2,0))</f>
        <v/>
      </c>
      <c r="H4398">
        <f>IF(F4398="","",IF(F4398&gt;0,10*F4398^2,0))</f>
        <v/>
      </c>
    </row>
    <row r="4399">
      <c r="A4399">
        <f>Input!A4399</f>
        <v/>
      </c>
      <c r="B4399">
        <f>IF(ISNUMBER(Input!B4399),IF(AND(Input!B4399&gt;=20,Input!B4399&lt;=700),Input!B4399,""),"")</f>
        <v/>
      </c>
      <c r="C4399">
        <f>IF(B4399="","",INT(A4399))</f>
        <v/>
      </c>
      <c r="D4399">
        <f>IF(B4399="","",HOUR(A4399))</f>
        <v/>
      </c>
      <c r="E4399">
        <f>IF(B4399="","",IF(INPUT!$I$1="","",IF(C4399&lt;(INT(INPUT!$I$1)-INPUT!$I$2),"Off Meds",IF(C4399&lt;=(INT(INPUT!$I$1)+INPUT!$I$2),"Washout","On Meds"))))</f>
        <v/>
      </c>
      <c r="F4399">
        <f>IF(B4399="","",1.509*(LN(B4399)^1.084-5.381))</f>
        <v/>
      </c>
      <c r="G4399">
        <f>IF(F4399="","",IF(F4399&lt;0,10*F4399^2,0))</f>
        <v/>
      </c>
      <c r="H4399">
        <f>IF(F4399="","",IF(F4399&gt;0,10*F4399^2,0))</f>
        <v/>
      </c>
    </row>
    <row r="4400">
      <c r="A4400">
        <f>Input!A4400</f>
        <v/>
      </c>
      <c r="B4400">
        <f>IF(ISNUMBER(Input!B4400),IF(AND(Input!B4400&gt;=20,Input!B4400&lt;=700),Input!B4400,""),"")</f>
        <v/>
      </c>
      <c r="C4400">
        <f>IF(B4400="","",INT(A4400))</f>
        <v/>
      </c>
      <c r="D4400">
        <f>IF(B4400="","",HOUR(A4400))</f>
        <v/>
      </c>
      <c r="E4400">
        <f>IF(B4400="","",IF(INPUT!$I$1="","",IF(C4400&lt;(INT(INPUT!$I$1)-INPUT!$I$2),"Off Meds",IF(C4400&lt;=(INT(INPUT!$I$1)+INPUT!$I$2),"Washout","On Meds"))))</f>
        <v/>
      </c>
      <c r="F4400">
        <f>IF(B4400="","",1.509*(LN(B4400)^1.084-5.381))</f>
        <v/>
      </c>
      <c r="G4400">
        <f>IF(F4400="","",IF(F4400&lt;0,10*F4400^2,0))</f>
        <v/>
      </c>
      <c r="H4400">
        <f>IF(F4400="","",IF(F4400&gt;0,10*F4400^2,0))</f>
        <v/>
      </c>
    </row>
    <row r="4401">
      <c r="A4401">
        <f>Input!A4401</f>
        <v/>
      </c>
      <c r="B4401">
        <f>IF(ISNUMBER(Input!B4401),IF(AND(Input!B4401&gt;=20,Input!B4401&lt;=700),Input!B4401,""),"")</f>
        <v/>
      </c>
      <c r="C4401">
        <f>IF(B4401="","",INT(A4401))</f>
        <v/>
      </c>
      <c r="D4401">
        <f>IF(B4401="","",HOUR(A4401))</f>
        <v/>
      </c>
      <c r="E4401">
        <f>IF(B4401="","",IF(INPUT!$I$1="","",IF(C4401&lt;(INT(INPUT!$I$1)-INPUT!$I$2),"Off Meds",IF(C4401&lt;=(INT(INPUT!$I$1)+INPUT!$I$2),"Washout","On Meds"))))</f>
        <v/>
      </c>
      <c r="F4401">
        <f>IF(B4401="","",1.509*(LN(B4401)^1.084-5.381))</f>
        <v/>
      </c>
      <c r="G4401">
        <f>IF(F4401="","",IF(F4401&lt;0,10*F4401^2,0))</f>
        <v/>
      </c>
      <c r="H4401">
        <f>IF(F4401="","",IF(F4401&gt;0,10*F4401^2,0))</f>
        <v/>
      </c>
    </row>
    <row r="4402">
      <c r="A4402">
        <f>Input!A4402</f>
        <v/>
      </c>
      <c r="B4402">
        <f>IF(ISNUMBER(Input!B4402),IF(AND(Input!B4402&gt;=20,Input!B4402&lt;=700),Input!B4402,""),"")</f>
        <v/>
      </c>
      <c r="C4402">
        <f>IF(B4402="","",INT(A4402))</f>
        <v/>
      </c>
      <c r="D4402">
        <f>IF(B4402="","",HOUR(A4402))</f>
        <v/>
      </c>
      <c r="E4402">
        <f>IF(B4402="","",IF(INPUT!$I$1="","",IF(C4402&lt;(INT(INPUT!$I$1)-INPUT!$I$2),"Off Meds",IF(C4402&lt;=(INT(INPUT!$I$1)+INPUT!$I$2),"Washout","On Meds"))))</f>
        <v/>
      </c>
      <c r="F4402">
        <f>IF(B4402="","",1.509*(LN(B4402)^1.084-5.381))</f>
        <v/>
      </c>
      <c r="G4402">
        <f>IF(F4402="","",IF(F4402&lt;0,10*F4402^2,0))</f>
        <v/>
      </c>
      <c r="H4402">
        <f>IF(F4402="","",IF(F4402&gt;0,10*F4402^2,0))</f>
        <v/>
      </c>
    </row>
    <row r="4403">
      <c r="A4403">
        <f>Input!A4403</f>
        <v/>
      </c>
      <c r="B4403">
        <f>IF(ISNUMBER(Input!B4403),IF(AND(Input!B4403&gt;=20,Input!B4403&lt;=700),Input!B4403,""),"")</f>
        <v/>
      </c>
      <c r="C4403">
        <f>IF(B4403="","",INT(A4403))</f>
        <v/>
      </c>
      <c r="D4403">
        <f>IF(B4403="","",HOUR(A4403))</f>
        <v/>
      </c>
      <c r="E4403">
        <f>IF(B4403="","",IF(INPUT!$I$1="","",IF(C4403&lt;(INT(INPUT!$I$1)-INPUT!$I$2),"Off Meds",IF(C4403&lt;=(INT(INPUT!$I$1)+INPUT!$I$2),"Washout","On Meds"))))</f>
        <v/>
      </c>
      <c r="F4403">
        <f>IF(B4403="","",1.509*(LN(B4403)^1.084-5.381))</f>
        <v/>
      </c>
      <c r="G4403">
        <f>IF(F4403="","",IF(F4403&lt;0,10*F4403^2,0))</f>
        <v/>
      </c>
      <c r="H4403">
        <f>IF(F4403="","",IF(F4403&gt;0,10*F4403^2,0))</f>
        <v/>
      </c>
    </row>
    <row r="4404">
      <c r="A4404">
        <f>Input!A4404</f>
        <v/>
      </c>
      <c r="B4404">
        <f>IF(ISNUMBER(Input!B4404),IF(AND(Input!B4404&gt;=20,Input!B4404&lt;=700),Input!B4404,""),"")</f>
        <v/>
      </c>
      <c r="C4404">
        <f>IF(B4404="","",INT(A4404))</f>
        <v/>
      </c>
      <c r="D4404">
        <f>IF(B4404="","",HOUR(A4404))</f>
        <v/>
      </c>
      <c r="E4404">
        <f>IF(B4404="","",IF(INPUT!$I$1="","",IF(C4404&lt;(INT(INPUT!$I$1)-INPUT!$I$2),"Off Meds",IF(C4404&lt;=(INT(INPUT!$I$1)+INPUT!$I$2),"Washout","On Meds"))))</f>
        <v/>
      </c>
      <c r="F4404">
        <f>IF(B4404="","",1.509*(LN(B4404)^1.084-5.381))</f>
        <v/>
      </c>
      <c r="G4404">
        <f>IF(F4404="","",IF(F4404&lt;0,10*F4404^2,0))</f>
        <v/>
      </c>
      <c r="H4404">
        <f>IF(F4404="","",IF(F4404&gt;0,10*F4404^2,0))</f>
        <v/>
      </c>
    </row>
    <row r="4405">
      <c r="A4405">
        <f>Input!A4405</f>
        <v/>
      </c>
      <c r="B4405">
        <f>IF(ISNUMBER(Input!B4405),IF(AND(Input!B4405&gt;=20,Input!B4405&lt;=700),Input!B4405,""),"")</f>
        <v/>
      </c>
      <c r="C4405">
        <f>IF(B4405="","",INT(A4405))</f>
        <v/>
      </c>
      <c r="D4405">
        <f>IF(B4405="","",HOUR(A4405))</f>
        <v/>
      </c>
      <c r="E4405">
        <f>IF(B4405="","",IF(INPUT!$I$1="","",IF(C4405&lt;(INT(INPUT!$I$1)-INPUT!$I$2),"Off Meds",IF(C4405&lt;=(INT(INPUT!$I$1)+INPUT!$I$2),"Washout","On Meds"))))</f>
        <v/>
      </c>
      <c r="F4405">
        <f>IF(B4405="","",1.509*(LN(B4405)^1.084-5.381))</f>
        <v/>
      </c>
      <c r="G4405">
        <f>IF(F4405="","",IF(F4405&lt;0,10*F4405^2,0))</f>
        <v/>
      </c>
      <c r="H4405">
        <f>IF(F4405="","",IF(F4405&gt;0,10*F4405^2,0))</f>
        <v/>
      </c>
    </row>
    <row r="4406">
      <c r="A4406">
        <f>Input!A4406</f>
        <v/>
      </c>
      <c r="B4406">
        <f>IF(ISNUMBER(Input!B4406),IF(AND(Input!B4406&gt;=20,Input!B4406&lt;=700),Input!B4406,""),"")</f>
        <v/>
      </c>
      <c r="C4406">
        <f>IF(B4406="","",INT(A4406))</f>
        <v/>
      </c>
      <c r="D4406">
        <f>IF(B4406="","",HOUR(A4406))</f>
        <v/>
      </c>
      <c r="E4406">
        <f>IF(B4406="","",IF(INPUT!$I$1="","",IF(C4406&lt;(INT(INPUT!$I$1)-INPUT!$I$2),"Off Meds",IF(C4406&lt;=(INT(INPUT!$I$1)+INPUT!$I$2),"Washout","On Meds"))))</f>
        <v/>
      </c>
      <c r="F4406">
        <f>IF(B4406="","",1.509*(LN(B4406)^1.084-5.381))</f>
        <v/>
      </c>
      <c r="G4406">
        <f>IF(F4406="","",IF(F4406&lt;0,10*F4406^2,0))</f>
        <v/>
      </c>
      <c r="H4406">
        <f>IF(F4406="","",IF(F4406&gt;0,10*F4406^2,0))</f>
        <v/>
      </c>
    </row>
    <row r="4407">
      <c r="A4407">
        <f>Input!A4407</f>
        <v/>
      </c>
      <c r="B4407">
        <f>IF(ISNUMBER(Input!B4407),IF(AND(Input!B4407&gt;=20,Input!B4407&lt;=700),Input!B4407,""),"")</f>
        <v/>
      </c>
      <c r="C4407">
        <f>IF(B4407="","",INT(A4407))</f>
        <v/>
      </c>
      <c r="D4407">
        <f>IF(B4407="","",HOUR(A4407))</f>
        <v/>
      </c>
      <c r="E4407">
        <f>IF(B4407="","",IF(INPUT!$I$1="","",IF(C4407&lt;(INT(INPUT!$I$1)-INPUT!$I$2),"Off Meds",IF(C4407&lt;=(INT(INPUT!$I$1)+INPUT!$I$2),"Washout","On Meds"))))</f>
        <v/>
      </c>
      <c r="F4407">
        <f>IF(B4407="","",1.509*(LN(B4407)^1.084-5.381))</f>
        <v/>
      </c>
      <c r="G4407">
        <f>IF(F4407="","",IF(F4407&lt;0,10*F4407^2,0))</f>
        <v/>
      </c>
      <c r="H4407">
        <f>IF(F4407="","",IF(F4407&gt;0,10*F4407^2,0))</f>
        <v/>
      </c>
    </row>
    <row r="4408">
      <c r="A4408">
        <f>Input!A4408</f>
        <v/>
      </c>
      <c r="B4408">
        <f>IF(ISNUMBER(Input!B4408),IF(AND(Input!B4408&gt;=20,Input!B4408&lt;=700),Input!B4408,""),"")</f>
        <v/>
      </c>
      <c r="C4408">
        <f>IF(B4408="","",INT(A4408))</f>
        <v/>
      </c>
      <c r="D4408">
        <f>IF(B4408="","",HOUR(A4408))</f>
        <v/>
      </c>
      <c r="E4408">
        <f>IF(B4408="","",IF(INPUT!$I$1="","",IF(C4408&lt;(INT(INPUT!$I$1)-INPUT!$I$2),"Off Meds",IF(C4408&lt;=(INT(INPUT!$I$1)+INPUT!$I$2),"Washout","On Meds"))))</f>
        <v/>
      </c>
      <c r="F4408">
        <f>IF(B4408="","",1.509*(LN(B4408)^1.084-5.381))</f>
        <v/>
      </c>
      <c r="G4408">
        <f>IF(F4408="","",IF(F4408&lt;0,10*F4408^2,0))</f>
        <v/>
      </c>
      <c r="H4408">
        <f>IF(F4408="","",IF(F4408&gt;0,10*F4408^2,0))</f>
        <v/>
      </c>
    </row>
    <row r="4409">
      <c r="A4409">
        <f>Input!A4409</f>
        <v/>
      </c>
      <c r="B4409">
        <f>IF(ISNUMBER(Input!B4409),IF(AND(Input!B4409&gt;=20,Input!B4409&lt;=700),Input!B4409,""),"")</f>
        <v/>
      </c>
      <c r="C4409">
        <f>IF(B4409="","",INT(A4409))</f>
        <v/>
      </c>
      <c r="D4409">
        <f>IF(B4409="","",HOUR(A4409))</f>
        <v/>
      </c>
      <c r="E4409">
        <f>IF(B4409="","",IF(INPUT!$I$1="","",IF(C4409&lt;(INT(INPUT!$I$1)-INPUT!$I$2),"Off Meds",IF(C4409&lt;=(INT(INPUT!$I$1)+INPUT!$I$2),"Washout","On Meds"))))</f>
        <v/>
      </c>
      <c r="F4409">
        <f>IF(B4409="","",1.509*(LN(B4409)^1.084-5.381))</f>
        <v/>
      </c>
      <c r="G4409">
        <f>IF(F4409="","",IF(F4409&lt;0,10*F4409^2,0))</f>
        <v/>
      </c>
      <c r="H4409">
        <f>IF(F4409="","",IF(F4409&gt;0,10*F4409^2,0))</f>
        <v/>
      </c>
    </row>
    <row r="4410">
      <c r="A4410">
        <f>Input!A4410</f>
        <v/>
      </c>
      <c r="B4410">
        <f>IF(ISNUMBER(Input!B4410),IF(AND(Input!B4410&gt;=20,Input!B4410&lt;=700),Input!B4410,""),"")</f>
        <v/>
      </c>
      <c r="C4410">
        <f>IF(B4410="","",INT(A4410))</f>
        <v/>
      </c>
      <c r="D4410">
        <f>IF(B4410="","",HOUR(A4410))</f>
        <v/>
      </c>
      <c r="E4410">
        <f>IF(B4410="","",IF(INPUT!$I$1="","",IF(C4410&lt;(INT(INPUT!$I$1)-INPUT!$I$2),"Off Meds",IF(C4410&lt;=(INT(INPUT!$I$1)+INPUT!$I$2),"Washout","On Meds"))))</f>
        <v/>
      </c>
      <c r="F4410">
        <f>IF(B4410="","",1.509*(LN(B4410)^1.084-5.381))</f>
        <v/>
      </c>
      <c r="G4410">
        <f>IF(F4410="","",IF(F4410&lt;0,10*F4410^2,0))</f>
        <v/>
      </c>
      <c r="H4410">
        <f>IF(F4410="","",IF(F4410&gt;0,10*F4410^2,0))</f>
        <v/>
      </c>
    </row>
    <row r="4411">
      <c r="A4411">
        <f>Input!A4411</f>
        <v/>
      </c>
      <c r="B4411">
        <f>IF(ISNUMBER(Input!B4411),IF(AND(Input!B4411&gt;=20,Input!B4411&lt;=700),Input!B4411,""),"")</f>
        <v/>
      </c>
      <c r="C4411">
        <f>IF(B4411="","",INT(A4411))</f>
        <v/>
      </c>
      <c r="D4411">
        <f>IF(B4411="","",HOUR(A4411))</f>
        <v/>
      </c>
      <c r="E4411">
        <f>IF(B4411="","",IF(INPUT!$I$1="","",IF(C4411&lt;(INT(INPUT!$I$1)-INPUT!$I$2),"Off Meds",IF(C4411&lt;=(INT(INPUT!$I$1)+INPUT!$I$2),"Washout","On Meds"))))</f>
        <v/>
      </c>
      <c r="F4411">
        <f>IF(B4411="","",1.509*(LN(B4411)^1.084-5.381))</f>
        <v/>
      </c>
      <c r="G4411">
        <f>IF(F4411="","",IF(F4411&lt;0,10*F4411^2,0))</f>
        <v/>
      </c>
      <c r="H4411">
        <f>IF(F4411="","",IF(F4411&gt;0,10*F4411^2,0))</f>
        <v/>
      </c>
    </row>
    <row r="4412">
      <c r="A4412">
        <f>Input!A4412</f>
        <v/>
      </c>
      <c r="B4412">
        <f>IF(ISNUMBER(Input!B4412),IF(AND(Input!B4412&gt;=20,Input!B4412&lt;=700),Input!B4412,""),"")</f>
        <v/>
      </c>
      <c r="C4412">
        <f>IF(B4412="","",INT(A4412))</f>
        <v/>
      </c>
      <c r="D4412">
        <f>IF(B4412="","",HOUR(A4412))</f>
        <v/>
      </c>
      <c r="E4412">
        <f>IF(B4412="","",IF(INPUT!$I$1="","",IF(C4412&lt;(INT(INPUT!$I$1)-INPUT!$I$2),"Off Meds",IF(C4412&lt;=(INT(INPUT!$I$1)+INPUT!$I$2),"Washout","On Meds"))))</f>
        <v/>
      </c>
      <c r="F4412">
        <f>IF(B4412="","",1.509*(LN(B4412)^1.084-5.381))</f>
        <v/>
      </c>
      <c r="G4412">
        <f>IF(F4412="","",IF(F4412&lt;0,10*F4412^2,0))</f>
        <v/>
      </c>
      <c r="H4412">
        <f>IF(F4412="","",IF(F4412&gt;0,10*F4412^2,0))</f>
        <v/>
      </c>
    </row>
    <row r="4413">
      <c r="A4413">
        <f>Input!A4413</f>
        <v/>
      </c>
      <c r="B4413">
        <f>IF(ISNUMBER(Input!B4413),IF(AND(Input!B4413&gt;=20,Input!B4413&lt;=700),Input!B4413,""),"")</f>
        <v/>
      </c>
      <c r="C4413">
        <f>IF(B4413="","",INT(A4413))</f>
        <v/>
      </c>
      <c r="D4413">
        <f>IF(B4413="","",HOUR(A4413))</f>
        <v/>
      </c>
      <c r="E4413">
        <f>IF(B4413="","",IF(INPUT!$I$1="","",IF(C4413&lt;(INT(INPUT!$I$1)-INPUT!$I$2),"Off Meds",IF(C4413&lt;=(INT(INPUT!$I$1)+INPUT!$I$2),"Washout","On Meds"))))</f>
        <v/>
      </c>
      <c r="F4413">
        <f>IF(B4413="","",1.509*(LN(B4413)^1.084-5.381))</f>
        <v/>
      </c>
      <c r="G4413">
        <f>IF(F4413="","",IF(F4413&lt;0,10*F4413^2,0))</f>
        <v/>
      </c>
      <c r="H4413">
        <f>IF(F4413="","",IF(F4413&gt;0,10*F4413^2,0))</f>
        <v/>
      </c>
    </row>
    <row r="4414">
      <c r="A4414">
        <f>Input!A4414</f>
        <v/>
      </c>
      <c r="B4414">
        <f>IF(ISNUMBER(Input!B4414),IF(AND(Input!B4414&gt;=20,Input!B4414&lt;=700),Input!B4414,""),"")</f>
        <v/>
      </c>
      <c r="C4414">
        <f>IF(B4414="","",INT(A4414))</f>
        <v/>
      </c>
      <c r="D4414">
        <f>IF(B4414="","",HOUR(A4414))</f>
        <v/>
      </c>
      <c r="E4414">
        <f>IF(B4414="","",IF(INPUT!$I$1="","",IF(C4414&lt;(INT(INPUT!$I$1)-INPUT!$I$2),"Off Meds",IF(C4414&lt;=(INT(INPUT!$I$1)+INPUT!$I$2),"Washout","On Meds"))))</f>
        <v/>
      </c>
      <c r="F4414">
        <f>IF(B4414="","",1.509*(LN(B4414)^1.084-5.381))</f>
        <v/>
      </c>
      <c r="G4414">
        <f>IF(F4414="","",IF(F4414&lt;0,10*F4414^2,0))</f>
        <v/>
      </c>
      <c r="H4414">
        <f>IF(F4414="","",IF(F4414&gt;0,10*F4414^2,0))</f>
        <v/>
      </c>
    </row>
    <row r="4415">
      <c r="A4415">
        <f>Input!A4415</f>
        <v/>
      </c>
      <c r="B4415">
        <f>IF(ISNUMBER(Input!B4415),IF(AND(Input!B4415&gt;=20,Input!B4415&lt;=700),Input!B4415,""),"")</f>
        <v/>
      </c>
      <c r="C4415">
        <f>IF(B4415="","",INT(A4415))</f>
        <v/>
      </c>
      <c r="D4415">
        <f>IF(B4415="","",HOUR(A4415))</f>
        <v/>
      </c>
      <c r="E4415">
        <f>IF(B4415="","",IF(INPUT!$I$1="","",IF(C4415&lt;(INT(INPUT!$I$1)-INPUT!$I$2),"Off Meds",IF(C4415&lt;=(INT(INPUT!$I$1)+INPUT!$I$2),"Washout","On Meds"))))</f>
        <v/>
      </c>
      <c r="F4415">
        <f>IF(B4415="","",1.509*(LN(B4415)^1.084-5.381))</f>
        <v/>
      </c>
      <c r="G4415">
        <f>IF(F4415="","",IF(F4415&lt;0,10*F4415^2,0))</f>
        <v/>
      </c>
      <c r="H4415">
        <f>IF(F4415="","",IF(F4415&gt;0,10*F4415^2,0))</f>
        <v/>
      </c>
    </row>
    <row r="4416">
      <c r="A4416">
        <f>Input!A4416</f>
        <v/>
      </c>
      <c r="B4416">
        <f>IF(ISNUMBER(Input!B4416),IF(AND(Input!B4416&gt;=20,Input!B4416&lt;=700),Input!B4416,""),"")</f>
        <v/>
      </c>
      <c r="C4416">
        <f>IF(B4416="","",INT(A4416))</f>
        <v/>
      </c>
      <c r="D4416">
        <f>IF(B4416="","",HOUR(A4416))</f>
        <v/>
      </c>
      <c r="E4416">
        <f>IF(B4416="","",IF(INPUT!$I$1="","",IF(C4416&lt;(INT(INPUT!$I$1)-INPUT!$I$2),"Off Meds",IF(C4416&lt;=(INT(INPUT!$I$1)+INPUT!$I$2),"Washout","On Meds"))))</f>
        <v/>
      </c>
      <c r="F4416">
        <f>IF(B4416="","",1.509*(LN(B4416)^1.084-5.381))</f>
        <v/>
      </c>
      <c r="G4416">
        <f>IF(F4416="","",IF(F4416&lt;0,10*F4416^2,0))</f>
        <v/>
      </c>
      <c r="H4416">
        <f>IF(F4416="","",IF(F4416&gt;0,10*F4416^2,0))</f>
        <v/>
      </c>
    </row>
    <row r="4417">
      <c r="A4417">
        <f>Input!A4417</f>
        <v/>
      </c>
      <c r="B4417">
        <f>IF(ISNUMBER(Input!B4417),IF(AND(Input!B4417&gt;=20,Input!B4417&lt;=700),Input!B4417,""),"")</f>
        <v/>
      </c>
      <c r="C4417">
        <f>IF(B4417="","",INT(A4417))</f>
        <v/>
      </c>
      <c r="D4417">
        <f>IF(B4417="","",HOUR(A4417))</f>
        <v/>
      </c>
      <c r="E4417">
        <f>IF(B4417="","",IF(INPUT!$I$1="","",IF(C4417&lt;(INT(INPUT!$I$1)-INPUT!$I$2),"Off Meds",IF(C4417&lt;=(INT(INPUT!$I$1)+INPUT!$I$2),"Washout","On Meds"))))</f>
        <v/>
      </c>
      <c r="F4417">
        <f>IF(B4417="","",1.509*(LN(B4417)^1.084-5.381))</f>
        <v/>
      </c>
      <c r="G4417">
        <f>IF(F4417="","",IF(F4417&lt;0,10*F4417^2,0))</f>
        <v/>
      </c>
      <c r="H4417">
        <f>IF(F4417="","",IF(F4417&gt;0,10*F4417^2,0))</f>
        <v/>
      </c>
    </row>
    <row r="4418">
      <c r="A4418">
        <f>Input!A4418</f>
        <v/>
      </c>
      <c r="B4418">
        <f>IF(ISNUMBER(Input!B4418),IF(AND(Input!B4418&gt;=20,Input!B4418&lt;=700),Input!B4418,""),"")</f>
        <v/>
      </c>
      <c r="C4418">
        <f>IF(B4418="","",INT(A4418))</f>
        <v/>
      </c>
      <c r="D4418">
        <f>IF(B4418="","",HOUR(A4418))</f>
        <v/>
      </c>
      <c r="E4418">
        <f>IF(B4418="","",IF(INPUT!$I$1="","",IF(C4418&lt;(INT(INPUT!$I$1)-INPUT!$I$2),"Off Meds",IF(C4418&lt;=(INT(INPUT!$I$1)+INPUT!$I$2),"Washout","On Meds"))))</f>
        <v/>
      </c>
      <c r="F4418">
        <f>IF(B4418="","",1.509*(LN(B4418)^1.084-5.381))</f>
        <v/>
      </c>
      <c r="G4418">
        <f>IF(F4418="","",IF(F4418&lt;0,10*F4418^2,0))</f>
        <v/>
      </c>
      <c r="H4418">
        <f>IF(F4418="","",IF(F4418&gt;0,10*F4418^2,0))</f>
        <v/>
      </c>
    </row>
    <row r="4419">
      <c r="A4419">
        <f>Input!A4419</f>
        <v/>
      </c>
      <c r="B4419">
        <f>IF(ISNUMBER(Input!B4419),IF(AND(Input!B4419&gt;=20,Input!B4419&lt;=700),Input!B4419,""),"")</f>
        <v/>
      </c>
      <c r="C4419">
        <f>IF(B4419="","",INT(A4419))</f>
        <v/>
      </c>
      <c r="D4419">
        <f>IF(B4419="","",HOUR(A4419))</f>
        <v/>
      </c>
      <c r="E4419">
        <f>IF(B4419="","",IF(INPUT!$I$1="","",IF(C4419&lt;(INT(INPUT!$I$1)-INPUT!$I$2),"Off Meds",IF(C4419&lt;=(INT(INPUT!$I$1)+INPUT!$I$2),"Washout","On Meds"))))</f>
        <v/>
      </c>
      <c r="F4419">
        <f>IF(B4419="","",1.509*(LN(B4419)^1.084-5.381))</f>
        <v/>
      </c>
      <c r="G4419">
        <f>IF(F4419="","",IF(F4419&lt;0,10*F4419^2,0))</f>
        <v/>
      </c>
      <c r="H4419">
        <f>IF(F4419="","",IF(F4419&gt;0,10*F4419^2,0))</f>
        <v/>
      </c>
    </row>
    <row r="4420">
      <c r="A4420">
        <f>Input!A4420</f>
        <v/>
      </c>
      <c r="B4420">
        <f>IF(ISNUMBER(Input!B4420),IF(AND(Input!B4420&gt;=20,Input!B4420&lt;=700),Input!B4420,""),"")</f>
        <v/>
      </c>
      <c r="C4420">
        <f>IF(B4420="","",INT(A4420))</f>
        <v/>
      </c>
      <c r="D4420">
        <f>IF(B4420="","",HOUR(A4420))</f>
        <v/>
      </c>
      <c r="E4420">
        <f>IF(B4420="","",IF(INPUT!$I$1="","",IF(C4420&lt;(INT(INPUT!$I$1)-INPUT!$I$2),"Off Meds",IF(C4420&lt;=(INT(INPUT!$I$1)+INPUT!$I$2),"Washout","On Meds"))))</f>
        <v/>
      </c>
      <c r="F4420">
        <f>IF(B4420="","",1.509*(LN(B4420)^1.084-5.381))</f>
        <v/>
      </c>
      <c r="G4420">
        <f>IF(F4420="","",IF(F4420&lt;0,10*F4420^2,0))</f>
        <v/>
      </c>
      <c r="H4420">
        <f>IF(F4420="","",IF(F4420&gt;0,10*F4420^2,0))</f>
        <v/>
      </c>
    </row>
    <row r="4421">
      <c r="A4421">
        <f>Input!A4421</f>
        <v/>
      </c>
      <c r="B4421">
        <f>IF(ISNUMBER(Input!B4421),IF(AND(Input!B4421&gt;=20,Input!B4421&lt;=700),Input!B4421,""),"")</f>
        <v/>
      </c>
      <c r="C4421">
        <f>IF(B4421="","",INT(A4421))</f>
        <v/>
      </c>
      <c r="D4421">
        <f>IF(B4421="","",HOUR(A4421))</f>
        <v/>
      </c>
      <c r="E4421">
        <f>IF(B4421="","",IF(INPUT!$I$1="","",IF(C4421&lt;(INT(INPUT!$I$1)-INPUT!$I$2),"Off Meds",IF(C4421&lt;=(INT(INPUT!$I$1)+INPUT!$I$2),"Washout","On Meds"))))</f>
        <v/>
      </c>
      <c r="F4421">
        <f>IF(B4421="","",1.509*(LN(B4421)^1.084-5.381))</f>
        <v/>
      </c>
      <c r="G4421">
        <f>IF(F4421="","",IF(F4421&lt;0,10*F4421^2,0))</f>
        <v/>
      </c>
      <c r="H4421">
        <f>IF(F4421="","",IF(F4421&gt;0,10*F4421^2,0))</f>
        <v/>
      </c>
    </row>
    <row r="4422">
      <c r="A4422">
        <f>Input!A4422</f>
        <v/>
      </c>
      <c r="B4422">
        <f>IF(ISNUMBER(Input!B4422),IF(AND(Input!B4422&gt;=20,Input!B4422&lt;=700),Input!B4422,""),"")</f>
        <v/>
      </c>
      <c r="C4422">
        <f>IF(B4422="","",INT(A4422))</f>
        <v/>
      </c>
      <c r="D4422">
        <f>IF(B4422="","",HOUR(A4422))</f>
        <v/>
      </c>
      <c r="E4422">
        <f>IF(B4422="","",IF(INPUT!$I$1="","",IF(C4422&lt;(INT(INPUT!$I$1)-INPUT!$I$2),"Off Meds",IF(C4422&lt;=(INT(INPUT!$I$1)+INPUT!$I$2),"Washout","On Meds"))))</f>
        <v/>
      </c>
      <c r="F4422">
        <f>IF(B4422="","",1.509*(LN(B4422)^1.084-5.381))</f>
        <v/>
      </c>
      <c r="G4422">
        <f>IF(F4422="","",IF(F4422&lt;0,10*F4422^2,0))</f>
        <v/>
      </c>
      <c r="H4422">
        <f>IF(F4422="","",IF(F4422&gt;0,10*F4422^2,0))</f>
        <v/>
      </c>
    </row>
    <row r="4423">
      <c r="A4423">
        <f>Input!A4423</f>
        <v/>
      </c>
      <c r="B4423">
        <f>IF(ISNUMBER(Input!B4423),IF(AND(Input!B4423&gt;=20,Input!B4423&lt;=700),Input!B4423,""),"")</f>
        <v/>
      </c>
      <c r="C4423">
        <f>IF(B4423="","",INT(A4423))</f>
        <v/>
      </c>
      <c r="D4423">
        <f>IF(B4423="","",HOUR(A4423))</f>
        <v/>
      </c>
      <c r="E4423">
        <f>IF(B4423="","",IF(INPUT!$I$1="","",IF(C4423&lt;(INT(INPUT!$I$1)-INPUT!$I$2),"Off Meds",IF(C4423&lt;=(INT(INPUT!$I$1)+INPUT!$I$2),"Washout","On Meds"))))</f>
        <v/>
      </c>
      <c r="F4423">
        <f>IF(B4423="","",1.509*(LN(B4423)^1.084-5.381))</f>
        <v/>
      </c>
      <c r="G4423">
        <f>IF(F4423="","",IF(F4423&lt;0,10*F4423^2,0))</f>
        <v/>
      </c>
      <c r="H4423">
        <f>IF(F4423="","",IF(F4423&gt;0,10*F4423^2,0))</f>
        <v/>
      </c>
    </row>
    <row r="4424">
      <c r="A4424">
        <f>Input!A4424</f>
        <v/>
      </c>
      <c r="B4424">
        <f>IF(ISNUMBER(Input!B4424),IF(AND(Input!B4424&gt;=20,Input!B4424&lt;=700),Input!B4424,""),"")</f>
        <v/>
      </c>
      <c r="C4424">
        <f>IF(B4424="","",INT(A4424))</f>
        <v/>
      </c>
      <c r="D4424">
        <f>IF(B4424="","",HOUR(A4424))</f>
        <v/>
      </c>
      <c r="E4424">
        <f>IF(B4424="","",IF(INPUT!$I$1="","",IF(C4424&lt;(INT(INPUT!$I$1)-INPUT!$I$2),"Off Meds",IF(C4424&lt;=(INT(INPUT!$I$1)+INPUT!$I$2),"Washout","On Meds"))))</f>
        <v/>
      </c>
      <c r="F4424">
        <f>IF(B4424="","",1.509*(LN(B4424)^1.084-5.381))</f>
        <v/>
      </c>
      <c r="G4424">
        <f>IF(F4424="","",IF(F4424&lt;0,10*F4424^2,0))</f>
        <v/>
      </c>
      <c r="H4424">
        <f>IF(F4424="","",IF(F4424&gt;0,10*F4424^2,0))</f>
        <v/>
      </c>
    </row>
    <row r="4425">
      <c r="A4425">
        <f>Input!A4425</f>
        <v/>
      </c>
      <c r="B4425">
        <f>IF(ISNUMBER(Input!B4425),IF(AND(Input!B4425&gt;=20,Input!B4425&lt;=700),Input!B4425,""),"")</f>
        <v/>
      </c>
      <c r="C4425">
        <f>IF(B4425="","",INT(A4425))</f>
        <v/>
      </c>
      <c r="D4425">
        <f>IF(B4425="","",HOUR(A4425))</f>
        <v/>
      </c>
      <c r="E4425">
        <f>IF(B4425="","",IF(INPUT!$I$1="","",IF(C4425&lt;(INT(INPUT!$I$1)-INPUT!$I$2),"Off Meds",IF(C4425&lt;=(INT(INPUT!$I$1)+INPUT!$I$2),"Washout","On Meds"))))</f>
        <v/>
      </c>
      <c r="F4425">
        <f>IF(B4425="","",1.509*(LN(B4425)^1.084-5.381))</f>
        <v/>
      </c>
      <c r="G4425">
        <f>IF(F4425="","",IF(F4425&lt;0,10*F4425^2,0))</f>
        <v/>
      </c>
      <c r="H4425">
        <f>IF(F4425="","",IF(F4425&gt;0,10*F4425^2,0))</f>
        <v/>
      </c>
    </row>
    <row r="4426">
      <c r="A4426">
        <f>Input!A4426</f>
        <v/>
      </c>
      <c r="B4426">
        <f>IF(ISNUMBER(Input!B4426),IF(AND(Input!B4426&gt;=20,Input!B4426&lt;=700),Input!B4426,""),"")</f>
        <v/>
      </c>
      <c r="C4426">
        <f>IF(B4426="","",INT(A4426))</f>
        <v/>
      </c>
      <c r="D4426">
        <f>IF(B4426="","",HOUR(A4426))</f>
        <v/>
      </c>
      <c r="E4426">
        <f>IF(B4426="","",IF(INPUT!$I$1="","",IF(C4426&lt;(INT(INPUT!$I$1)-INPUT!$I$2),"Off Meds",IF(C4426&lt;=(INT(INPUT!$I$1)+INPUT!$I$2),"Washout","On Meds"))))</f>
        <v/>
      </c>
      <c r="F4426">
        <f>IF(B4426="","",1.509*(LN(B4426)^1.084-5.381))</f>
        <v/>
      </c>
      <c r="G4426">
        <f>IF(F4426="","",IF(F4426&lt;0,10*F4426^2,0))</f>
        <v/>
      </c>
      <c r="H4426">
        <f>IF(F4426="","",IF(F4426&gt;0,10*F4426^2,0))</f>
        <v/>
      </c>
    </row>
    <row r="4427">
      <c r="A4427">
        <f>Input!A4427</f>
        <v/>
      </c>
      <c r="B4427">
        <f>IF(ISNUMBER(Input!B4427),IF(AND(Input!B4427&gt;=20,Input!B4427&lt;=700),Input!B4427,""),"")</f>
        <v/>
      </c>
      <c r="C4427">
        <f>IF(B4427="","",INT(A4427))</f>
        <v/>
      </c>
      <c r="D4427">
        <f>IF(B4427="","",HOUR(A4427))</f>
        <v/>
      </c>
      <c r="E4427">
        <f>IF(B4427="","",IF(INPUT!$I$1="","",IF(C4427&lt;(INT(INPUT!$I$1)-INPUT!$I$2),"Off Meds",IF(C4427&lt;=(INT(INPUT!$I$1)+INPUT!$I$2),"Washout","On Meds"))))</f>
        <v/>
      </c>
      <c r="F4427">
        <f>IF(B4427="","",1.509*(LN(B4427)^1.084-5.381))</f>
        <v/>
      </c>
      <c r="G4427">
        <f>IF(F4427="","",IF(F4427&lt;0,10*F4427^2,0))</f>
        <v/>
      </c>
      <c r="H4427">
        <f>IF(F4427="","",IF(F4427&gt;0,10*F4427^2,0))</f>
        <v/>
      </c>
    </row>
    <row r="4428">
      <c r="A4428">
        <f>Input!A4428</f>
        <v/>
      </c>
      <c r="B4428">
        <f>IF(ISNUMBER(Input!B4428),IF(AND(Input!B4428&gt;=20,Input!B4428&lt;=700),Input!B4428,""),"")</f>
        <v/>
      </c>
      <c r="C4428">
        <f>IF(B4428="","",INT(A4428))</f>
        <v/>
      </c>
      <c r="D4428">
        <f>IF(B4428="","",HOUR(A4428))</f>
        <v/>
      </c>
      <c r="E4428">
        <f>IF(B4428="","",IF(INPUT!$I$1="","",IF(C4428&lt;(INT(INPUT!$I$1)-INPUT!$I$2),"Off Meds",IF(C4428&lt;=(INT(INPUT!$I$1)+INPUT!$I$2),"Washout","On Meds"))))</f>
        <v/>
      </c>
      <c r="F4428">
        <f>IF(B4428="","",1.509*(LN(B4428)^1.084-5.381))</f>
        <v/>
      </c>
      <c r="G4428">
        <f>IF(F4428="","",IF(F4428&lt;0,10*F4428^2,0))</f>
        <v/>
      </c>
      <c r="H4428">
        <f>IF(F4428="","",IF(F4428&gt;0,10*F4428^2,0))</f>
        <v/>
      </c>
    </row>
    <row r="4429">
      <c r="A4429">
        <f>Input!A4429</f>
        <v/>
      </c>
      <c r="B4429">
        <f>IF(ISNUMBER(Input!B4429),IF(AND(Input!B4429&gt;=20,Input!B4429&lt;=700),Input!B4429,""),"")</f>
        <v/>
      </c>
      <c r="C4429">
        <f>IF(B4429="","",INT(A4429))</f>
        <v/>
      </c>
      <c r="D4429">
        <f>IF(B4429="","",HOUR(A4429))</f>
        <v/>
      </c>
      <c r="E4429">
        <f>IF(B4429="","",IF(INPUT!$I$1="","",IF(C4429&lt;(INT(INPUT!$I$1)-INPUT!$I$2),"Off Meds",IF(C4429&lt;=(INT(INPUT!$I$1)+INPUT!$I$2),"Washout","On Meds"))))</f>
        <v/>
      </c>
      <c r="F4429">
        <f>IF(B4429="","",1.509*(LN(B4429)^1.084-5.381))</f>
        <v/>
      </c>
      <c r="G4429">
        <f>IF(F4429="","",IF(F4429&lt;0,10*F4429^2,0))</f>
        <v/>
      </c>
      <c r="H4429">
        <f>IF(F4429="","",IF(F4429&gt;0,10*F4429^2,0))</f>
        <v/>
      </c>
    </row>
    <row r="4430">
      <c r="A4430">
        <f>Input!A4430</f>
        <v/>
      </c>
      <c r="B4430">
        <f>IF(ISNUMBER(Input!B4430),IF(AND(Input!B4430&gt;=20,Input!B4430&lt;=700),Input!B4430,""),"")</f>
        <v/>
      </c>
      <c r="C4430">
        <f>IF(B4430="","",INT(A4430))</f>
        <v/>
      </c>
      <c r="D4430">
        <f>IF(B4430="","",HOUR(A4430))</f>
        <v/>
      </c>
      <c r="E4430">
        <f>IF(B4430="","",IF(INPUT!$I$1="","",IF(C4430&lt;(INT(INPUT!$I$1)-INPUT!$I$2),"Off Meds",IF(C4430&lt;=(INT(INPUT!$I$1)+INPUT!$I$2),"Washout","On Meds"))))</f>
        <v/>
      </c>
      <c r="F4430">
        <f>IF(B4430="","",1.509*(LN(B4430)^1.084-5.381))</f>
        <v/>
      </c>
      <c r="G4430">
        <f>IF(F4430="","",IF(F4430&lt;0,10*F4430^2,0))</f>
        <v/>
      </c>
      <c r="H4430">
        <f>IF(F4430="","",IF(F4430&gt;0,10*F4430^2,0))</f>
        <v/>
      </c>
    </row>
    <row r="4431">
      <c r="A4431">
        <f>Input!A4431</f>
        <v/>
      </c>
      <c r="B4431">
        <f>IF(ISNUMBER(Input!B4431),IF(AND(Input!B4431&gt;=20,Input!B4431&lt;=700),Input!B4431,""),"")</f>
        <v/>
      </c>
      <c r="C4431">
        <f>IF(B4431="","",INT(A4431))</f>
        <v/>
      </c>
      <c r="D4431">
        <f>IF(B4431="","",HOUR(A4431))</f>
        <v/>
      </c>
      <c r="E4431">
        <f>IF(B4431="","",IF(INPUT!$I$1="","",IF(C4431&lt;(INT(INPUT!$I$1)-INPUT!$I$2),"Off Meds",IF(C4431&lt;=(INT(INPUT!$I$1)+INPUT!$I$2),"Washout","On Meds"))))</f>
        <v/>
      </c>
      <c r="F4431">
        <f>IF(B4431="","",1.509*(LN(B4431)^1.084-5.381))</f>
        <v/>
      </c>
      <c r="G4431">
        <f>IF(F4431="","",IF(F4431&lt;0,10*F4431^2,0))</f>
        <v/>
      </c>
      <c r="H4431">
        <f>IF(F4431="","",IF(F4431&gt;0,10*F4431^2,0))</f>
        <v/>
      </c>
    </row>
    <row r="4432">
      <c r="A4432">
        <f>Input!A4432</f>
        <v/>
      </c>
      <c r="B4432">
        <f>IF(ISNUMBER(Input!B4432),IF(AND(Input!B4432&gt;=20,Input!B4432&lt;=700),Input!B4432,""),"")</f>
        <v/>
      </c>
      <c r="C4432">
        <f>IF(B4432="","",INT(A4432))</f>
        <v/>
      </c>
      <c r="D4432">
        <f>IF(B4432="","",HOUR(A4432))</f>
        <v/>
      </c>
      <c r="E4432">
        <f>IF(B4432="","",IF(INPUT!$I$1="","",IF(C4432&lt;(INT(INPUT!$I$1)-INPUT!$I$2),"Off Meds",IF(C4432&lt;=(INT(INPUT!$I$1)+INPUT!$I$2),"Washout","On Meds"))))</f>
        <v/>
      </c>
      <c r="F4432">
        <f>IF(B4432="","",1.509*(LN(B4432)^1.084-5.381))</f>
        <v/>
      </c>
      <c r="G4432">
        <f>IF(F4432="","",IF(F4432&lt;0,10*F4432^2,0))</f>
        <v/>
      </c>
      <c r="H4432">
        <f>IF(F4432="","",IF(F4432&gt;0,10*F4432^2,0))</f>
        <v/>
      </c>
    </row>
    <row r="4433">
      <c r="A4433">
        <f>Input!A4433</f>
        <v/>
      </c>
      <c r="B4433">
        <f>IF(ISNUMBER(Input!B4433),IF(AND(Input!B4433&gt;=20,Input!B4433&lt;=700),Input!B4433,""),"")</f>
        <v/>
      </c>
      <c r="C4433">
        <f>IF(B4433="","",INT(A4433))</f>
        <v/>
      </c>
      <c r="D4433">
        <f>IF(B4433="","",HOUR(A4433))</f>
        <v/>
      </c>
      <c r="E4433">
        <f>IF(B4433="","",IF(INPUT!$I$1="","",IF(C4433&lt;(INT(INPUT!$I$1)-INPUT!$I$2),"Off Meds",IF(C4433&lt;=(INT(INPUT!$I$1)+INPUT!$I$2),"Washout","On Meds"))))</f>
        <v/>
      </c>
      <c r="F4433">
        <f>IF(B4433="","",1.509*(LN(B4433)^1.084-5.381))</f>
        <v/>
      </c>
      <c r="G4433">
        <f>IF(F4433="","",IF(F4433&lt;0,10*F4433^2,0))</f>
        <v/>
      </c>
      <c r="H4433">
        <f>IF(F4433="","",IF(F4433&gt;0,10*F4433^2,0))</f>
        <v/>
      </c>
    </row>
    <row r="4434">
      <c r="A4434">
        <f>Input!A4434</f>
        <v/>
      </c>
      <c r="B4434">
        <f>IF(ISNUMBER(Input!B4434),IF(AND(Input!B4434&gt;=20,Input!B4434&lt;=700),Input!B4434,""),"")</f>
        <v/>
      </c>
      <c r="C4434">
        <f>IF(B4434="","",INT(A4434))</f>
        <v/>
      </c>
      <c r="D4434">
        <f>IF(B4434="","",HOUR(A4434))</f>
        <v/>
      </c>
      <c r="E4434">
        <f>IF(B4434="","",IF(INPUT!$I$1="","",IF(C4434&lt;(INT(INPUT!$I$1)-INPUT!$I$2),"Off Meds",IF(C4434&lt;=(INT(INPUT!$I$1)+INPUT!$I$2),"Washout","On Meds"))))</f>
        <v/>
      </c>
      <c r="F4434">
        <f>IF(B4434="","",1.509*(LN(B4434)^1.084-5.381))</f>
        <v/>
      </c>
      <c r="G4434">
        <f>IF(F4434="","",IF(F4434&lt;0,10*F4434^2,0))</f>
        <v/>
      </c>
      <c r="H4434">
        <f>IF(F4434="","",IF(F4434&gt;0,10*F4434^2,0))</f>
        <v/>
      </c>
    </row>
    <row r="4435">
      <c r="A4435">
        <f>Input!A4435</f>
        <v/>
      </c>
      <c r="B4435">
        <f>IF(ISNUMBER(Input!B4435),IF(AND(Input!B4435&gt;=20,Input!B4435&lt;=700),Input!B4435,""),"")</f>
        <v/>
      </c>
      <c r="C4435">
        <f>IF(B4435="","",INT(A4435))</f>
        <v/>
      </c>
      <c r="D4435">
        <f>IF(B4435="","",HOUR(A4435))</f>
        <v/>
      </c>
      <c r="E4435">
        <f>IF(B4435="","",IF(INPUT!$I$1="","",IF(C4435&lt;(INT(INPUT!$I$1)-INPUT!$I$2),"Off Meds",IF(C4435&lt;=(INT(INPUT!$I$1)+INPUT!$I$2),"Washout","On Meds"))))</f>
        <v/>
      </c>
      <c r="F4435">
        <f>IF(B4435="","",1.509*(LN(B4435)^1.084-5.381))</f>
        <v/>
      </c>
      <c r="G4435">
        <f>IF(F4435="","",IF(F4435&lt;0,10*F4435^2,0))</f>
        <v/>
      </c>
      <c r="H4435">
        <f>IF(F4435="","",IF(F4435&gt;0,10*F4435^2,0))</f>
        <v/>
      </c>
    </row>
    <row r="4436">
      <c r="A4436">
        <f>Input!A4436</f>
        <v/>
      </c>
      <c r="B4436">
        <f>IF(ISNUMBER(Input!B4436),IF(AND(Input!B4436&gt;=20,Input!B4436&lt;=700),Input!B4436,""),"")</f>
        <v/>
      </c>
      <c r="C4436">
        <f>IF(B4436="","",INT(A4436))</f>
        <v/>
      </c>
      <c r="D4436">
        <f>IF(B4436="","",HOUR(A4436))</f>
        <v/>
      </c>
      <c r="E4436">
        <f>IF(B4436="","",IF(INPUT!$I$1="","",IF(C4436&lt;(INT(INPUT!$I$1)-INPUT!$I$2),"Off Meds",IF(C4436&lt;=(INT(INPUT!$I$1)+INPUT!$I$2),"Washout","On Meds"))))</f>
        <v/>
      </c>
      <c r="F4436">
        <f>IF(B4436="","",1.509*(LN(B4436)^1.084-5.381))</f>
        <v/>
      </c>
      <c r="G4436">
        <f>IF(F4436="","",IF(F4436&lt;0,10*F4436^2,0))</f>
        <v/>
      </c>
      <c r="H4436">
        <f>IF(F4436="","",IF(F4436&gt;0,10*F4436^2,0))</f>
        <v/>
      </c>
    </row>
    <row r="4437">
      <c r="A4437">
        <f>Input!A4437</f>
        <v/>
      </c>
      <c r="B4437">
        <f>IF(ISNUMBER(Input!B4437),IF(AND(Input!B4437&gt;=20,Input!B4437&lt;=700),Input!B4437,""),"")</f>
        <v/>
      </c>
      <c r="C4437">
        <f>IF(B4437="","",INT(A4437))</f>
        <v/>
      </c>
      <c r="D4437">
        <f>IF(B4437="","",HOUR(A4437))</f>
        <v/>
      </c>
      <c r="E4437">
        <f>IF(B4437="","",IF(INPUT!$I$1="","",IF(C4437&lt;(INT(INPUT!$I$1)-INPUT!$I$2),"Off Meds",IF(C4437&lt;=(INT(INPUT!$I$1)+INPUT!$I$2),"Washout","On Meds"))))</f>
        <v/>
      </c>
      <c r="F4437">
        <f>IF(B4437="","",1.509*(LN(B4437)^1.084-5.381))</f>
        <v/>
      </c>
      <c r="G4437">
        <f>IF(F4437="","",IF(F4437&lt;0,10*F4437^2,0))</f>
        <v/>
      </c>
      <c r="H4437">
        <f>IF(F4437="","",IF(F4437&gt;0,10*F4437^2,0))</f>
        <v/>
      </c>
    </row>
    <row r="4438">
      <c r="A4438">
        <f>Input!A4438</f>
        <v/>
      </c>
      <c r="B4438">
        <f>IF(ISNUMBER(Input!B4438),IF(AND(Input!B4438&gt;=20,Input!B4438&lt;=700),Input!B4438,""),"")</f>
        <v/>
      </c>
      <c r="C4438">
        <f>IF(B4438="","",INT(A4438))</f>
        <v/>
      </c>
      <c r="D4438">
        <f>IF(B4438="","",HOUR(A4438))</f>
        <v/>
      </c>
      <c r="E4438">
        <f>IF(B4438="","",IF(INPUT!$I$1="","",IF(C4438&lt;(INT(INPUT!$I$1)-INPUT!$I$2),"Off Meds",IF(C4438&lt;=(INT(INPUT!$I$1)+INPUT!$I$2),"Washout","On Meds"))))</f>
        <v/>
      </c>
      <c r="F4438">
        <f>IF(B4438="","",1.509*(LN(B4438)^1.084-5.381))</f>
        <v/>
      </c>
      <c r="G4438">
        <f>IF(F4438="","",IF(F4438&lt;0,10*F4438^2,0))</f>
        <v/>
      </c>
      <c r="H4438">
        <f>IF(F4438="","",IF(F4438&gt;0,10*F4438^2,0))</f>
        <v/>
      </c>
    </row>
    <row r="4439">
      <c r="A4439">
        <f>Input!A4439</f>
        <v/>
      </c>
      <c r="B4439">
        <f>IF(ISNUMBER(Input!B4439),IF(AND(Input!B4439&gt;=20,Input!B4439&lt;=700),Input!B4439,""),"")</f>
        <v/>
      </c>
      <c r="C4439">
        <f>IF(B4439="","",INT(A4439))</f>
        <v/>
      </c>
      <c r="D4439">
        <f>IF(B4439="","",HOUR(A4439))</f>
        <v/>
      </c>
      <c r="E4439">
        <f>IF(B4439="","",IF(INPUT!$I$1="","",IF(C4439&lt;(INT(INPUT!$I$1)-INPUT!$I$2),"Off Meds",IF(C4439&lt;=(INT(INPUT!$I$1)+INPUT!$I$2),"Washout","On Meds"))))</f>
        <v/>
      </c>
      <c r="F4439">
        <f>IF(B4439="","",1.509*(LN(B4439)^1.084-5.381))</f>
        <v/>
      </c>
      <c r="G4439">
        <f>IF(F4439="","",IF(F4439&lt;0,10*F4439^2,0))</f>
        <v/>
      </c>
      <c r="H4439">
        <f>IF(F4439="","",IF(F4439&gt;0,10*F4439^2,0))</f>
        <v/>
      </c>
    </row>
    <row r="4440">
      <c r="A4440">
        <f>Input!A4440</f>
        <v/>
      </c>
      <c r="B4440">
        <f>IF(ISNUMBER(Input!B4440),IF(AND(Input!B4440&gt;=20,Input!B4440&lt;=700),Input!B4440,""),"")</f>
        <v/>
      </c>
      <c r="C4440">
        <f>IF(B4440="","",INT(A4440))</f>
        <v/>
      </c>
      <c r="D4440">
        <f>IF(B4440="","",HOUR(A4440))</f>
        <v/>
      </c>
      <c r="E4440">
        <f>IF(B4440="","",IF(INPUT!$I$1="","",IF(C4440&lt;(INT(INPUT!$I$1)-INPUT!$I$2),"Off Meds",IF(C4440&lt;=(INT(INPUT!$I$1)+INPUT!$I$2),"Washout","On Meds"))))</f>
        <v/>
      </c>
      <c r="F4440">
        <f>IF(B4440="","",1.509*(LN(B4440)^1.084-5.381))</f>
        <v/>
      </c>
      <c r="G4440">
        <f>IF(F4440="","",IF(F4440&lt;0,10*F4440^2,0))</f>
        <v/>
      </c>
      <c r="H4440">
        <f>IF(F4440="","",IF(F4440&gt;0,10*F4440^2,0))</f>
        <v/>
      </c>
    </row>
    <row r="4441">
      <c r="A4441">
        <f>Input!A4441</f>
        <v/>
      </c>
      <c r="B4441">
        <f>IF(ISNUMBER(Input!B4441),IF(AND(Input!B4441&gt;=20,Input!B4441&lt;=700),Input!B4441,""),"")</f>
        <v/>
      </c>
      <c r="C4441">
        <f>IF(B4441="","",INT(A4441))</f>
        <v/>
      </c>
      <c r="D4441">
        <f>IF(B4441="","",HOUR(A4441))</f>
        <v/>
      </c>
      <c r="E4441">
        <f>IF(B4441="","",IF(INPUT!$I$1="","",IF(C4441&lt;(INT(INPUT!$I$1)-INPUT!$I$2),"Off Meds",IF(C4441&lt;=(INT(INPUT!$I$1)+INPUT!$I$2),"Washout","On Meds"))))</f>
        <v/>
      </c>
      <c r="F4441">
        <f>IF(B4441="","",1.509*(LN(B4441)^1.084-5.381))</f>
        <v/>
      </c>
      <c r="G4441">
        <f>IF(F4441="","",IF(F4441&lt;0,10*F4441^2,0))</f>
        <v/>
      </c>
      <c r="H4441">
        <f>IF(F4441="","",IF(F4441&gt;0,10*F4441^2,0))</f>
        <v/>
      </c>
    </row>
    <row r="4442">
      <c r="A4442">
        <f>Input!A4442</f>
        <v/>
      </c>
      <c r="B4442">
        <f>IF(ISNUMBER(Input!B4442),IF(AND(Input!B4442&gt;=20,Input!B4442&lt;=700),Input!B4442,""),"")</f>
        <v/>
      </c>
      <c r="C4442">
        <f>IF(B4442="","",INT(A4442))</f>
        <v/>
      </c>
      <c r="D4442">
        <f>IF(B4442="","",HOUR(A4442))</f>
        <v/>
      </c>
      <c r="E4442">
        <f>IF(B4442="","",IF(INPUT!$I$1="","",IF(C4442&lt;(INT(INPUT!$I$1)-INPUT!$I$2),"Off Meds",IF(C4442&lt;=(INT(INPUT!$I$1)+INPUT!$I$2),"Washout","On Meds"))))</f>
        <v/>
      </c>
      <c r="F4442">
        <f>IF(B4442="","",1.509*(LN(B4442)^1.084-5.381))</f>
        <v/>
      </c>
      <c r="G4442">
        <f>IF(F4442="","",IF(F4442&lt;0,10*F4442^2,0))</f>
        <v/>
      </c>
      <c r="H4442">
        <f>IF(F4442="","",IF(F4442&gt;0,10*F4442^2,0))</f>
        <v/>
      </c>
    </row>
    <row r="4443">
      <c r="A4443">
        <f>Input!A4443</f>
        <v/>
      </c>
      <c r="B4443">
        <f>IF(ISNUMBER(Input!B4443),IF(AND(Input!B4443&gt;=20,Input!B4443&lt;=700),Input!B4443,""),"")</f>
        <v/>
      </c>
      <c r="C4443">
        <f>IF(B4443="","",INT(A4443))</f>
        <v/>
      </c>
      <c r="D4443">
        <f>IF(B4443="","",HOUR(A4443))</f>
        <v/>
      </c>
      <c r="E4443">
        <f>IF(B4443="","",IF(INPUT!$I$1="","",IF(C4443&lt;(INT(INPUT!$I$1)-INPUT!$I$2),"Off Meds",IF(C4443&lt;=(INT(INPUT!$I$1)+INPUT!$I$2),"Washout","On Meds"))))</f>
        <v/>
      </c>
      <c r="F4443">
        <f>IF(B4443="","",1.509*(LN(B4443)^1.084-5.381))</f>
        <v/>
      </c>
      <c r="G4443">
        <f>IF(F4443="","",IF(F4443&lt;0,10*F4443^2,0))</f>
        <v/>
      </c>
      <c r="H4443">
        <f>IF(F4443="","",IF(F4443&gt;0,10*F4443^2,0))</f>
        <v/>
      </c>
    </row>
    <row r="4444">
      <c r="A4444">
        <f>Input!A4444</f>
        <v/>
      </c>
      <c r="B4444">
        <f>IF(ISNUMBER(Input!B4444),IF(AND(Input!B4444&gt;=20,Input!B4444&lt;=700),Input!B4444,""),"")</f>
        <v/>
      </c>
      <c r="C4444">
        <f>IF(B4444="","",INT(A4444))</f>
        <v/>
      </c>
      <c r="D4444">
        <f>IF(B4444="","",HOUR(A4444))</f>
        <v/>
      </c>
      <c r="E4444">
        <f>IF(B4444="","",IF(INPUT!$I$1="","",IF(C4444&lt;(INT(INPUT!$I$1)-INPUT!$I$2),"Off Meds",IF(C4444&lt;=(INT(INPUT!$I$1)+INPUT!$I$2),"Washout","On Meds"))))</f>
        <v/>
      </c>
      <c r="F4444">
        <f>IF(B4444="","",1.509*(LN(B4444)^1.084-5.381))</f>
        <v/>
      </c>
      <c r="G4444">
        <f>IF(F4444="","",IF(F4444&lt;0,10*F4444^2,0))</f>
        <v/>
      </c>
      <c r="H4444">
        <f>IF(F4444="","",IF(F4444&gt;0,10*F4444^2,0))</f>
        <v/>
      </c>
    </row>
    <row r="4445">
      <c r="A4445">
        <f>Input!A4445</f>
        <v/>
      </c>
      <c r="B4445">
        <f>IF(ISNUMBER(Input!B4445),IF(AND(Input!B4445&gt;=20,Input!B4445&lt;=700),Input!B4445,""),"")</f>
        <v/>
      </c>
      <c r="C4445">
        <f>IF(B4445="","",INT(A4445))</f>
        <v/>
      </c>
      <c r="D4445">
        <f>IF(B4445="","",HOUR(A4445))</f>
        <v/>
      </c>
      <c r="E4445">
        <f>IF(B4445="","",IF(INPUT!$I$1="","",IF(C4445&lt;(INT(INPUT!$I$1)-INPUT!$I$2),"Off Meds",IF(C4445&lt;=(INT(INPUT!$I$1)+INPUT!$I$2),"Washout","On Meds"))))</f>
        <v/>
      </c>
      <c r="F4445">
        <f>IF(B4445="","",1.509*(LN(B4445)^1.084-5.381))</f>
        <v/>
      </c>
      <c r="G4445">
        <f>IF(F4445="","",IF(F4445&lt;0,10*F4445^2,0))</f>
        <v/>
      </c>
      <c r="H4445">
        <f>IF(F4445="","",IF(F4445&gt;0,10*F4445^2,0))</f>
        <v/>
      </c>
    </row>
    <row r="4446">
      <c r="A4446">
        <f>Input!A4446</f>
        <v/>
      </c>
      <c r="B4446">
        <f>IF(ISNUMBER(Input!B4446),IF(AND(Input!B4446&gt;=20,Input!B4446&lt;=700),Input!B4446,""),"")</f>
        <v/>
      </c>
      <c r="C4446">
        <f>IF(B4446="","",INT(A4446))</f>
        <v/>
      </c>
      <c r="D4446">
        <f>IF(B4446="","",HOUR(A4446))</f>
        <v/>
      </c>
      <c r="E4446">
        <f>IF(B4446="","",IF(INPUT!$I$1="","",IF(C4446&lt;(INT(INPUT!$I$1)-INPUT!$I$2),"Off Meds",IF(C4446&lt;=(INT(INPUT!$I$1)+INPUT!$I$2),"Washout","On Meds"))))</f>
        <v/>
      </c>
      <c r="F4446">
        <f>IF(B4446="","",1.509*(LN(B4446)^1.084-5.381))</f>
        <v/>
      </c>
      <c r="G4446">
        <f>IF(F4446="","",IF(F4446&lt;0,10*F4446^2,0))</f>
        <v/>
      </c>
      <c r="H4446">
        <f>IF(F4446="","",IF(F4446&gt;0,10*F4446^2,0))</f>
        <v/>
      </c>
    </row>
    <row r="4447">
      <c r="A4447">
        <f>Input!A4447</f>
        <v/>
      </c>
      <c r="B4447">
        <f>IF(ISNUMBER(Input!B4447),IF(AND(Input!B4447&gt;=20,Input!B4447&lt;=700),Input!B4447,""),"")</f>
        <v/>
      </c>
      <c r="C4447">
        <f>IF(B4447="","",INT(A4447))</f>
        <v/>
      </c>
      <c r="D4447">
        <f>IF(B4447="","",HOUR(A4447))</f>
        <v/>
      </c>
      <c r="E4447">
        <f>IF(B4447="","",IF(INPUT!$I$1="","",IF(C4447&lt;(INT(INPUT!$I$1)-INPUT!$I$2),"Off Meds",IF(C4447&lt;=(INT(INPUT!$I$1)+INPUT!$I$2),"Washout","On Meds"))))</f>
        <v/>
      </c>
      <c r="F4447">
        <f>IF(B4447="","",1.509*(LN(B4447)^1.084-5.381))</f>
        <v/>
      </c>
      <c r="G4447">
        <f>IF(F4447="","",IF(F4447&lt;0,10*F4447^2,0))</f>
        <v/>
      </c>
      <c r="H4447">
        <f>IF(F4447="","",IF(F4447&gt;0,10*F4447^2,0))</f>
        <v/>
      </c>
    </row>
    <row r="4448">
      <c r="A4448">
        <f>Input!A4448</f>
        <v/>
      </c>
      <c r="B4448">
        <f>IF(ISNUMBER(Input!B4448),IF(AND(Input!B4448&gt;=20,Input!B4448&lt;=700),Input!B4448,""),"")</f>
        <v/>
      </c>
      <c r="C4448">
        <f>IF(B4448="","",INT(A4448))</f>
        <v/>
      </c>
      <c r="D4448">
        <f>IF(B4448="","",HOUR(A4448))</f>
        <v/>
      </c>
      <c r="E4448">
        <f>IF(B4448="","",IF(INPUT!$I$1="","",IF(C4448&lt;(INT(INPUT!$I$1)-INPUT!$I$2),"Off Meds",IF(C4448&lt;=(INT(INPUT!$I$1)+INPUT!$I$2),"Washout","On Meds"))))</f>
        <v/>
      </c>
      <c r="F4448">
        <f>IF(B4448="","",1.509*(LN(B4448)^1.084-5.381))</f>
        <v/>
      </c>
      <c r="G4448">
        <f>IF(F4448="","",IF(F4448&lt;0,10*F4448^2,0))</f>
        <v/>
      </c>
      <c r="H4448">
        <f>IF(F4448="","",IF(F4448&gt;0,10*F4448^2,0))</f>
        <v/>
      </c>
    </row>
    <row r="4449">
      <c r="A4449">
        <f>Input!A4449</f>
        <v/>
      </c>
      <c r="B4449">
        <f>IF(ISNUMBER(Input!B4449),IF(AND(Input!B4449&gt;=20,Input!B4449&lt;=700),Input!B4449,""),"")</f>
        <v/>
      </c>
      <c r="C4449">
        <f>IF(B4449="","",INT(A4449))</f>
        <v/>
      </c>
      <c r="D4449">
        <f>IF(B4449="","",HOUR(A4449))</f>
        <v/>
      </c>
      <c r="E4449">
        <f>IF(B4449="","",IF(INPUT!$I$1="","",IF(C4449&lt;(INT(INPUT!$I$1)-INPUT!$I$2),"Off Meds",IF(C4449&lt;=(INT(INPUT!$I$1)+INPUT!$I$2),"Washout","On Meds"))))</f>
        <v/>
      </c>
      <c r="F4449">
        <f>IF(B4449="","",1.509*(LN(B4449)^1.084-5.381))</f>
        <v/>
      </c>
      <c r="G4449">
        <f>IF(F4449="","",IF(F4449&lt;0,10*F4449^2,0))</f>
        <v/>
      </c>
      <c r="H4449">
        <f>IF(F4449="","",IF(F4449&gt;0,10*F4449^2,0))</f>
        <v/>
      </c>
    </row>
    <row r="4450">
      <c r="A4450">
        <f>Input!A4450</f>
        <v/>
      </c>
      <c r="B4450">
        <f>IF(ISNUMBER(Input!B4450),IF(AND(Input!B4450&gt;=20,Input!B4450&lt;=700),Input!B4450,""),"")</f>
        <v/>
      </c>
      <c r="C4450">
        <f>IF(B4450="","",INT(A4450))</f>
        <v/>
      </c>
      <c r="D4450">
        <f>IF(B4450="","",HOUR(A4450))</f>
        <v/>
      </c>
      <c r="E4450">
        <f>IF(B4450="","",IF(INPUT!$I$1="","",IF(C4450&lt;(INT(INPUT!$I$1)-INPUT!$I$2),"Off Meds",IF(C4450&lt;=(INT(INPUT!$I$1)+INPUT!$I$2),"Washout","On Meds"))))</f>
        <v/>
      </c>
      <c r="F4450">
        <f>IF(B4450="","",1.509*(LN(B4450)^1.084-5.381))</f>
        <v/>
      </c>
      <c r="G4450">
        <f>IF(F4450="","",IF(F4450&lt;0,10*F4450^2,0))</f>
        <v/>
      </c>
      <c r="H4450">
        <f>IF(F4450="","",IF(F4450&gt;0,10*F4450^2,0))</f>
        <v/>
      </c>
    </row>
    <row r="4451">
      <c r="A4451">
        <f>Input!A4451</f>
        <v/>
      </c>
      <c r="B4451">
        <f>IF(ISNUMBER(Input!B4451),IF(AND(Input!B4451&gt;=20,Input!B4451&lt;=700),Input!B4451,""),"")</f>
        <v/>
      </c>
      <c r="C4451">
        <f>IF(B4451="","",INT(A4451))</f>
        <v/>
      </c>
      <c r="D4451">
        <f>IF(B4451="","",HOUR(A4451))</f>
        <v/>
      </c>
      <c r="E4451">
        <f>IF(B4451="","",IF(INPUT!$I$1="","",IF(C4451&lt;(INT(INPUT!$I$1)-INPUT!$I$2),"Off Meds",IF(C4451&lt;=(INT(INPUT!$I$1)+INPUT!$I$2),"Washout","On Meds"))))</f>
        <v/>
      </c>
      <c r="F4451">
        <f>IF(B4451="","",1.509*(LN(B4451)^1.084-5.381))</f>
        <v/>
      </c>
      <c r="G4451">
        <f>IF(F4451="","",IF(F4451&lt;0,10*F4451^2,0))</f>
        <v/>
      </c>
      <c r="H4451">
        <f>IF(F4451="","",IF(F4451&gt;0,10*F4451^2,0))</f>
        <v/>
      </c>
    </row>
    <row r="4452">
      <c r="A4452">
        <f>Input!A4452</f>
        <v/>
      </c>
      <c r="B4452">
        <f>IF(ISNUMBER(Input!B4452),IF(AND(Input!B4452&gt;=20,Input!B4452&lt;=700),Input!B4452,""),"")</f>
        <v/>
      </c>
      <c r="C4452">
        <f>IF(B4452="","",INT(A4452))</f>
        <v/>
      </c>
      <c r="D4452">
        <f>IF(B4452="","",HOUR(A4452))</f>
        <v/>
      </c>
      <c r="E4452">
        <f>IF(B4452="","",IF(INPUT!$I$1="","",IF(C4452&lt;(INT(INPUT!$I$1)-INPUT!$I$2),"Off Meds",IF(C4452&lt;=(INT(INPUT!$I$1)+INPUT!$I$2),"Washout","On Meds"))))</f>
        <v/>
      </c>
      <c r="F4452">
        <f>IF(B4452="","",1.509*(LN(B4452)^1.084-5.381))</f>
        <v/>
      </c>
      <c r="G4452">
        <f>IF(F4452="","",IF(F4452&lt;0,10*F4452^2,0))</f>
        <v/>
      </c>
      <c r="H4452">
        <f>IF(F4452="","",IF(F4452&gt;0,10*F4452^2,0))</f>
        <v/>
      </c>
    </row>
    <row r="4453">
      <c r="A4453">
        <f>Input!A4453</f>
        <v/>
      </c>
      <c r="B4453">
        <f>IF(ISNUMBER(Input!B4453),IF(AND(Input!B4453&gt;=20,Input!B4453&lt;=700),Input!B4453,""),"")</f>
        <v/>
      </c>
      <c r="C4453">
        <f>IF(B4453="","",INT(A4453))</f>
        <v/>
      </c>
      <c r="D4453">
        <f>IF(B4453="","",HOUR(A4453))</f>
        <v/>
      </c>
      <c r="E4453">
        <f>IF(B4453="","",IF(INPUT!$I$1="","",IF(C4453&lt;(INT(INPUT!$I$1)-INPUT!$I$2),"Off Meds",IF(C4453&lt;=(INT(INPUT!$I$1)+INPUT!$I$2),"Washout","On Meds"))))</f>
        <v/>
      </c>
      <c r="F4453">
        <f>IF(B4453="","",1.509*(LN(B4453)^1.084-5.381))</f>
        <v/>
      </c>
      <c r="G4453">
        <f>IF(F4453="","",IF(F4453&lt;0,10*F4453^2,0))</f>
        <v/>
      </c>
      <c r="H4453">
        <f>IF(F4453="","",IF(F4453&gt;0,10*F4453^2,0))</f>
        <v/>
      </c>
    </row>
    <row r="4454">
      <c r="A4454">
        <f>Input!A4454</f>
        <v/>
      </c>
      <c r="B4454">
        <f>IF(ISNUMBER(Input!B4454),IF(AND(Input!B4454&gt;=20,Input!B4454&lt;=700),Input!B4454,""),"")</f>
        <v/>
      </c>
      <c r="C4454">
        <f>IF(B4454="","",INT(A4454))</f>
        <v/>
      </c>
      <c r="D4454">
        <f>IF(B4454="","",HOUR(A4454))</f>
        <v/>
      </c>
      <c r="E4454">
        <f>IF(B4454="","",IF(INPUT!$I$1="","",IF(C4454&lt;(INT(INPUT!$I$1)-INPUT!$I$2),"Off Meds",IF(C4454&lt;=(INT(INPUT!$I$1)+INPUT!$I$2),"Washout","On Meds"))))</f>
        <v/>
      </c>
      <c r="F4454">
        <f>IF(B4454="","",1.509*(LN(B4454)^1.084-5.381))</f>
        <v/>
      </c>
      <c r="G4454">
        <f>IF(F4454="","",IF(F4454&lt;0,10*F4454^2,0))</f>
        <v/>
      </c>
      <c r="H4454">
        <f>IF(F4454="","",IF(F4454&gt;0,10*F4454^2,0))</f>
        <v/>
      </c>
    </row>
    <row r="4455">
      <c r="A4455">
        <f>Input!A4455</f>
        <v/>
      </c>
      <c r="B4455">
        <f>IF(ISNUMBER(Input!B4455),IF(AND(Input!B4455&gt;=20,Input!B4455&lt;=700),Input!B4455,""),"")</f>
        <v/>
      </c>
      <c r="C4455">
        <f>IF(B4455="","",INT(A4455))</f>
        <v/>
      </c>
      <c r="D4455">
        <f>IF(B4455="","",HOUR(A4455))</f>
        <v/>
      </c>
      <c r="E4455">
        <f>IF(B4455="","",IF(INPUT!$I$1="","",IF(C4455&lt;(INT(INPUT!$I$1)-INPUT!$I$2),"Off Meds",IF(C4455&lt;=(INT(INPUT!$I$1)+INPUT!$I$2),"Washout","On Meds"))))</f>
        <v/>
      </c>
      <c r="F4455">
        <f>IF(B4455="","",1.509*(LN(B4455)^1.084-5.381))</f>
        <v/>
      </c>
      <c r="G4455">
        <f>IF(F4455="","",IF(F4455&lt;0,10*F4455^2,0))</f>
        <v/>
      </c>
      <c r="H4455">
        <f>IF(F4455="","",IF(F4455&gt;0,10*F4455^2,0))</f>
        <v/>
      </c>
    </row>
    <row r="4456">
      <c r="A4456">
        <f>Input!A4456</f>
        <v/>
      </c>
      <c r="B4456">
        <f>IF(ISNUMBER(Input!B4456),IF(AND(Input!B4456&gt;=20,Input!B4456&lt;=700),Input!B4456,""),"")</f>
        <v/>
      </c>
      <c r="C4456">
        <f>IF(B4456="","",INT(A4456))</f>
        <v/>
      </c>
      <c r="D4456">
        <f>IF(B4456="","",HOUR(A4456))</f>
        <v/>
      </c>
      <c r="E4456">
        <f>IF(B4456="","",IF(INPUT!$I$1="","",IF(C4456&lt;(INT(INPUT!$I$1)-INPUT!$I$2),"Off Meds",IF(C4456&lt;=(INT(INPUT!$I$1)+INPUT!$I$2),"Washout","On Meds"))))</f>
        <v/>
      </c>
      <c r="F4456">
        <f>IF(B4456="","",1.509*(LN(B4456)^1.084-5.381))</f>
        <v/>
      </c>
      <c r="G4456">
        <f>IF(F4456="","",IF(F4456&lt;0,10*F4456^2,0))</f>
        <v/>
      </c>
      <c r="H4456">
        <f>IF(F4456="","",IF(F4456&gt;0,10*F4456^2,0))</f>
        <v/>
      </c>
    </row>
    <row r="4457">
      <c r="A4457">
        <f>Input!A4457</f>
        <v/>
      </c>
      <c r="B4457">
        <f>IF(ISNUMBER(Input!B4457),IF(AND(Input!B4457&gt;=20,Input!B4457&lt;=700),Input!B4457,""),"")</f>
        <v/>
      </c>
      <c r="C4457">
        <f>IF(B4457="","",INT(A4457))</f>
        <v/>
      </c>
      <c r="D4457">
        <f>IF(B4457="","",HOUR(A4457))</f>
        <v/>
      </c>
      <c r="E4457">
        <f>IF(B4457="","",IF(INPUT!$I$1="","",IF(C4457&lt;(INT(INPUT!$I$1)-INPUT!$I$2),"Off Meds",IF(C4457&lt;=(INT(INPUT!$I$1)+INPUT!$I$2),"Washout","On Meds"))))</f>
        <v/>
      </c>
      <c r="F4457">
        <f>IF(B4457="","",1.509*(LN(B4457)^1.084-5.381))</f>
        <v/>
      </c>
      <c r="G4457">
        <f>IF(F4457="","",IF(F4457&lt;0,10*F4457^2,0))</f>
        <v/>
      </c>
      <c r="H4457">
        <f>IF(F4457="","",IF(F4457&gt;0,10*F4457^2,0))</f>
        <v/>
      </c>
    </row>
    <row r="4458">
      <c r="A4458">
        <f>Input!A4458</f>
        <v/>
      </c>
      <c r="B4458">
        <f>IF(ISNUMBER(Input!B4458),IF(AND(Input!B4458&gt;=20,Input!B4458&lt;=700),Input!B4458,""),"")</f>
        <v/>
      </c>
      <c r="C4458">
        <f>IF(B4458="","",INT(A4458))</f>
        <v/>
      </c>
      <c r="D4458">
        <f>IF(B4458="","",HOUR(A4458))</f>
        <v/>
      </c>
      <c r="E4458">
        <f>IF(B4458="","",IF(INPUT!$I$1="","",IF(C4458&lt;(INT(INPUT!$I$1)-INPUT!$I$2),"Off Meds",IF(C4458&lt;=(INT(INPUT!$I$1)+INPUT!$I$2),"Washout","On Meds"))))</f>
        <v/>
      </c>
      <c r="F4458">
        <f>IF(B4458="","",1.509*(LN(B4458)^1.084-5.381))</f>
        <v/>
      </c>
      <c r="G4458">
        <f>IF(F4458="","",IF(F4458&lt;0,10*F4458^2,0))</f>
        <v/>
      </c>
      <c r="H4458">
        <f>IF(F4458="","",IF(F4458&gt;0,10*F4458^2,0))</f>
        <v/>
      </c>
    </row>
    <row r="4459">
      <c r="A4459">
        <f>Input!A4459</f>
        <v/>
      </c>
      <c r="B4459">
        <f>IF(ISNUMBER(Input!B4459),IF(AND(Input!B4459&gt;=20,Input!B4459&lt;=700),Input!B4459,""),"")</f>
        <v/>
      </c>
      <c r="C4459">
        <f>IF(B4459="","",INT(A4459))</f>
        <v/>
      </c>
      <c r="D4459">
        <f>IF(B4459="","",HOUR(A4459))</f>
        <v/>
      </c>
      <c r="E4459">
        <f>IF(B4459="","",IF(INPUT!$I$1="","",IF(C4459&lt;(INT(INPUT!$I$1)-INPUT!$I$2),"Off Meds",IF(C4459&lt;=(INT(INPUT!$I$1)+INPUT!$I$2),"Washout","On Meds"))))</f>
        <v/>
      </c>
      <c r="F4459">
        <f>IF(B4459="","",1.509*(LN(B4459)^1.084-5.381))</f>
        <v/>
      </c>
      <c r="G4459">
        <f>IF(F4459="","",IF(F4459&lt;0,10*F4459^2,0))</f>
        <v/>
      </c>
      <c r="H4459">
        <f>IF(F4459="","",IF(F4459&gt;0,10*F4459^2,0))</f>
        <v/>
      </c>
    </row>
    <row r="4460">
      <c r="A4460">
        <f>Input!A4460</f>
        <v/>
      </c>
      <c r="B4460">
        <f>IF(ISNUMBER(Input!B4460),IF(AND(Input!B4460&gt;=20,Input!B4460&lt;=700),Input!B4460,""),"")</f>
        <v/>
      </c>
      <c r="C4460">
        <f>IF(B4460="","",INT(A4460))</f>
        <v/>
      </c>
      <c r="D4460">
        <f>IF(B4460="","",HOUR(A4460))</f>
        <v/>
      </c>
      <c r="E4460">
        <f>IF(B4460="","",IF(INPUT!$I$1="","",IF(C4460&lt;(INT(INPUT!$I$1)-INPUT!$I$2),"Off Meds",IF(C4460&lt;=(INT(INPUT!$I$1)+INPUT!$I$2),"Washout","On Meds"))))</f>
        <v/>
      </c>
      <c r="F4460">
        <f>IF(B4460="","",1.509*(LN(B4460)^1.084-5.381))</f>
        <v/>
      </c>
      <c r="G4460">
        <f>IF(F4460="","",IF(F4460&lt;0,10*F4460^2,0))</f>
        <v/>
      </c>
      <c r="H4460">
        <f>IF(F4460="","",IF(F4460&gt;0,10*F4460^2,0))</f>
        <v/>
      </c>
    </row>
    <row r="4461">
      <c r="A4461">
        <f>Input!A4461</f>
        <v/>
      </c>
      <c r="B4461">
        <f>IF(ISNUMBER(Input!B4461),IF(AND(Input!B4461&gt;=20,Input!B4461&lt;=700),Input!B4461,""),"")</f>
        <v/>
      </c>
      <c r="C4461">
        <f>IF(B4461="","",INT(A4461))</f>
        <v/>
      </c>
      <c r="D4461">
        <f>IF(B4461="","",HOUR(A4461))</f>
        <v/>
      </c>
      <c r="E4461">
        <f>IF(B4461="","",IF(INPUT!$I$1="","",IF(C4461&lt;(INT(INPUT!$I$1)-INPUT!$I$2),"Off Meds",IF(C4461&lt;=(INT(INPUT!$I$1)+INPUT!$I$2),"Washout","On Meds"))))</f>
        <v/>
      </c>
      <c r="F4461">
        <f>IF(B4461="","",1.509*(LN(B4461)^1.084-5.381))</f>
        <v/>
      </c>
      <c r="G4461">
        <f>IF(F4461="","",IF(F4461&lt;0,10*F4461^2,0))</f>
        <v/>
      </c>
      <c r="H4461">
        <f>IF(F4461="","",IF(F4461&gt;0,10*F4461^2,0))</f>
        <v/>
      </c>
    </row>
    <row r="4462">
      <c r="A4462">
        <f>Input!A4462</f>
        <v/>
      </c>
      <c r="B4462">
        <f>IF(ISNUMBER(Input!B4462),IF(AND(Input!B4462&gt;=20,Input!B4462&lt;=700),Input!B4462,""),"")</f>
        <v/>
      </c>
      <c r="C4462">
        <f>IF(B4462="","",INT(A4462))</f>
        <v/>
      </c>
      <c r="D4462">
        <f>IF(B4462="","",HOUR(A4462))</f>
        <v/>
      </c>
      <c r="E4462">
        <f>IF(B4462="","",IF(INPUT!$I$1="","",IF(C4462&lt;(INT(INPUT!$I$1)-INPUT!$I$2),"Off Meds",IF(C4462&lt;=(INT(INPUT!$I$1)+INPUT!$I$2),"Washout","On Meds"))))</f>
        <v/>
      </c>
      <c r="F4462">
        <f>IF(B4462="","",1.509*(LN(B4462)^1.084-5.381))</f>
        <v/>
      </c>
      <c r="G4462">
        <f>IF(F4462="","",IF(F4462&lt;0,10*F4462^2,0))</f>
        <v/>
      </c>
      <c r="H4462">
        <f>IF(F4462="","",IF(F4462&gt;0,10*F4462^2,0))</f>
        <v/>
      </c>
    </row>
    <row r="4463">
      <c r="A4463">
        <f>Input!A4463</f>
        <v/>
      </c>
      <c r="B4463">
        <f>IF(ISNUMBER(Input!B4463),IF(AND(Input!B4463&gt;=20,Input!B4463&lt;=700),Input!B4463,""),"")</f>
        <v/>
      </c>
      <c r="C4463">
        <f>IF(B4463="","",INT(A4463))</f>
        <v/>
      </c>
      <c r="D4463">
        <f>IF(B4463="","",HOUR(A4463))</f>
        <v/>
      </c>
      <c r="E4463">
        <f>IF(B4463="","",IF(INPUT!$I$1="","",IF(C4463&lt;(INT(INPUT!$I$1)-INPUT!$I$2),"Off Meds",IF(C4463&lt;=(INT(INPUT!$I$1)+INPUT!$I$2),"Washout","On Meds"))))</f>
        <v/>
      </c>
      <c r="F4463">
        <f>IF(B4463="","",1.509*(LN(B4463)^1.084-5.381))</f>
        <v/>
      </c>
      <c r="G4463">
        <f>IF(F4463="","",IF(F4463&lt;0,10*F4463^2,0))</f>
        <v/>
      </c>
      <c r="H4463">
        <f>IF(F4463="","",IF(F4463&gt;0,10*F4463^2,0))</f>
        <v/>
      </c>
    </row>
    <row r="4464">
      <c r="A4464">
        <f>Input!A4464</f>
        <v/>
      </c>
      <c r="B4464">
        <f>IF(ISNUMBER(Input!B4464),IF(AND(Input!B4464&gt;=20,Input!B4464&lt;=700),Input!B4464,""),"")</f>
        <v/>
      </c>
      <c r="C4464">
        <f>IF(B4464="","",INT(A4464))</f>
        <v/>
      </c>
      <c r="D4464">
        <f>IF(B4464="","",HOUR(A4464))</f>
        <v/>
      </c>
      <c r="E4464">
        <f>IF(B4464="","",IF(INPUT!$I$1="","",IF(C4464&lt;(INT(INPUT!$I$1)-INPUT!$I$2),"Off Meds",IF(C4464&lt;=(INT(INPUT!$I$1)+INPUT!$I$2),"Washout","On Meds"))))</f>
        <v/>
      </c>
      <c r="F4464">
        <f>IF(B4464="","",1.509*(LN(B4464)^1.084-5.381))</f>
        <v/>
      </c>
      <c r="G4464">
        <f>IF(F4464="","",IF(F4464&lt;0,10*F4464^2,0))</f>
        <v/>
      </c>
      <c r="H4464">
        <f>IF(F4464="","",IF(F4464&gt;0,10*F4464^2,0))</f>
        <v/>
      </c>
    </row>
    <row r="4465">
      <c r="A4465">
        <f>Input!A4465</f>
        <v/>
      </c>
      <c r="B4465">
        <f>IF(ISNUMBER(Input!B4465),IF(AND(Input!B4465&gt;=20,Input!B4465&lt;=700),Input!B4465,""),"")</f>
        <v/>
      </c>
      <c r="C4465">
        <f>IF(B4465="","",INT(A4465))</f>
        <v/>
      </c>
      <c r="D4465">
        <f>IF(B4465="","",HOUR(A4465))</f>
        <v/>
      </c>
      <c r="E4465">
        <f>IF(B4465="","",IF(INPUT!$I$1="","",IF(C4465&lt;(INT(INPUT!$I$1)-INPUT!$I$2),"Off Meds",IF(C4465&lt;=(INT(INPUT!$I$1)+INPUT!$I$2),"Washout","On Meds"))))</f>
        <v/>
      </c>
      <c r="F4465">
        <f>IF(B4465="","",1.509*(LN(B4465)^1.084-5.381))</f>
        <v/>
      </c>
      <c r="G4465">
        <f>IF(F4465="","",IF(F4465&lt;0,10*F4465^2,0))</f>
        <v/>
      </c>
      <c r="H4465">
        <f>IF(F4465="","",IF(F4465&gt;0,10*F4465^2,0))</f>
        <v/>
      </c>
    </row>
    <row r="4466">
      <c r="A4466">
        <f>Input!A4466</f>
        <v/>
      </c>
      <c r="B4466">
        <f>IF(ISNUMBER(Input!B4466),IF(AND(Input!B4466&gt;=20,Input!B4466&lt;=700),Input!B4466,""),"")</f>
        <v/>
      </c>
      <c r="C4466">
        <f>IF(B4466="","",INT(A4466))</f>
        <v/>
      </c>
      <c r="D4466">
        <f>IF(B4466="","",HOUR(A4466))</f>
        <v/>
      </c>
      <c r="E4466">
        <f>IF(B4466="","",IF(INPUT!$I$1="","",IF(C4466&lt;(INT(INPUT!$I$1)-INPUT!$I$2),"Off Meds",IF(C4466&lt;=(INT(INPUT!$I$1)+INPUT!$I$2),"Washout","On Meds"))))</f>
        <v/>
      </c>
      <c r="F4466">
        <f>IF(B4466="","",1.509*(LN(B4466)^1.084-5.381))</f>
        <v/>
      </c>
      <c r="G4466">
        <f>IF(F4466="","",IF(F4466&lt;0,10*F4466^2,0))</f>
        <v/>
      </c>
      <c r="H4466">
        <f>IF(F4466="","",IF(F4466&gt;0,10*F4466^2,0))</f>
        <v/>
      </c>
    </row>
    <row r="4467">
      <c r="A4467">
        <f>Input!A4467</f>
        <v/>
      </c>
      <c r="B4467">
        <f>IF(ISNUMBER(Input!B4467),IF(AND(Input!B4467&gt;=20,Input!B4467&lt;=700),Input!B4467,""),"")</f>
        <v/>
      </c>
      <c r="C4467">
        <f>IF(B4467="","",INT(A4467))</f>
        <v/>
      </c>
      <c r="D4467">
        <f>IF(B4467="","",HOUR(A4467))</f>
        <v/>
      </c>
      <c r="E4467">
        <f>IF(B4467="","",IF(INPUT!$I$1="","",IF(C4467&lt;(INT(INPUT!$I$1)-INPUT!$I$2),"Off Meds",IF(C4467&lt;=(INT(INPUT!$I$1)+INPUT!$I$2),"Washout","On Meds"))))</f>
        <v/>
      </c>
      <c r="F4467">
        <f>IF(B4467="","",1.509*(LN(B4467)^1.084-5.381))</f>
        <v/>
      </c>
      <c r="G4467">
        <f>IF(F4467="","",IF(F4467&lt;0,10*F4467^2,0))</f>
        <v/>
      </c>
      <c r="H4467">
        <f>IF(F4467="","",IF(F4467&gt;0,10*F4467^2,0))</f>
        <v/>
      </c>
    </row>
    <row r="4468">
      <c r="A4468">
        <f>Input!A4468</f>
        <v/>
      </c>
      <c r="B4468">
        <f>IF(ISNUMBER(Input!B4468),IF(AND(Input!B4468&gt;=20,Input!B4468&lt;=700),Input!B4468,""),"")</f>
        <v/>
      </c>
      <c r="C4468">
        <f>IF(B4468="","",INT(A4468))</f>
        <v/>
      </c>
      <c r="D4468">
        <f>IF(B4468="","",HOUR(A4468))</f>
        <v/>
      </c>
      <c r="E4468">
        <f>IF(B4468="","",IF(INPUT!$I$1="","",IF(C4468&lt;(INT(INPUT!$I$1)-INPUT!$I$2),"Off Meds",IF(C4468&lt;=(INT(INPUT!$I$1)+INPUT!$I$2),"Washout","On Meds"))))</f>
        <v/>
      </c>
      <c r="F4468">
        <f>IF(B4468="","",1.509*(LN(B4468)^1.084-5.381))</f>
        <v/>
      </c>
      <c r="G4468">
        <f>IF(F4468="","",IF(F4468&lt;0,10*F4468^2,0))</f>
        <v/>
      </c>
      <c r="H4468">
        <f>IF(F4468="","",IF(F4468&gt;0,10*F4468^2,0))</f>
        <v/>
      </c>
    </row>
    <row r="4469">
      <c r="A4469">
        <f>Input!A4469</f>
        <v/>
      </c>
      <c r="B4469">
        <f>IF(ISNUMBER(Input!B4469),IF(AND(Input!B4469&gt;=20,Input!B4469&lt;=700),Input!B4469,""),"")</f>
        <v/>
      </c>
      <c r="C4469">
        <f>IF(B4469="","",INT(A4469))</f>
        <v/>
      </c>
      <c r="D4469">
        <f>IF(B4469="","",HOUR(A4469))</f>
        <v/>
      </c>
      <c r="E4469">
        <f>IF(B4469="","",IF(INPUT!$I$1="","",IF(C4469&lt;(INT(INPUT!$I$1)-INPUT!$I$2),"Off Meds",IF(C4469&lt;=(INT(INPUT!$I$1)+INPUT!$I$2),"Washout","On Meds"))))</f>
        <v/>
      </c>
      <c r="F4469">
        <f>IF(B4469="","",1.509*(LN(B4469)^1.084-5.381))</f>
        <v/>
      </c>
      <c r="G4469">
        <f>IF(F4469="","",IF(F4469&lt;0,10*F4469^2,0))</f>
        <v/>
      </c>
      <c r="H4469">
        <f>IF(F4469="","",IF(F4469&gt;0,10*F4469^2,0))</f>
        <v/>
      </c>
    </row>
    <row r="4470">
      <c r="A4470">
        <f>Input!A4470</f>
        <v/>
      </c>
      <c r="B4470">
        <f>IF(ISNUMBER(Input!B4470),IF(AND(Input!B4470&gt;=20,Input!B4470&lt;=700),Input!B4470,""),"")</f>
        <v/>
      </c>
      <c r="C4470">
        <f>IF(B4470="","",INT(A4470))</f>
        <v/>
      </c>
      <c r="D4470">
        <f>IF(B4470="","",HOUR(A4470))</f>
        <v/>
      </c>
      <c r="E4470">
        <f>IF(B4470="","",IF(INPUT!$I$1="","",IF(C4470&lt;(INT(INPUT!$I$1)-INPUT!$I$2),"Off Meds",IF(C4470&lt;=(INT(INPUT!$I$1)+INPUT!$I$2),"Washout","On Meds"))))</f>
        <v/>
      </c>
      <c r="F4470">
        <f>IF(B4470="","",1.509*(LN(B4470)^1.084-5.381))</f>
        <v/>
      </c>
      <c r="G4470">
        <f>IF(F4470="","",IF(F4470&lt;0,10*F4470^2,0))</f>
        <v/>
      </c>
      <c r="H4470">
        <f>IF(F4470="","",IF(F4470&gt;0,10*F4470^2,0))</f>
        <v/>
      </c>
    </row>
    <row r="4471">
      <c r="A4471">
        <f>Input!A4471</f>
        <v/>
      </c>
      <c r="B4471">
        <f>IF(ISNUMBER(Input!B4471),IF(AND(Input!B4471&gt;=20,Input!B4471&lt;=700),Input!B4471,""),"")</f>
        <v/>
      </c>
      <c r="C4471">
        <f>IF(B4471="","",INT(A4471))</f>
        <v/>
      </c>
      <c r="D4471">
        <f>IF(B4471="","",HOUR(A4471))</f>
        <v/>
      </c>
      <c r="E4471">
        <f>IF(B4471="","",IF(INPUT!$I$1="","",IF(C4471&lt;(INT(INPUT!$I$1)-INPUT!$I$2),"Off Meds",IF(C4471&lt;=(INT(INPUT!$I$1)+INPUT!$I$2),"Washout","On Meds"))))</f>
        <v/>
      </c>
      <c r="F4471">
        <f>IF(B4471="","",1.509*(LN(B4471)^1.084-5.381))</f>
        <v/>
      </c>
      <c r="G4471">
        <f>IF(F4471="","",IF(F4471&lt;0,10*F4471^2,0))</f>
        <v/>
      </c>
      <c r="H4471">
        <f>IF(F4471="","",IF(F4471&gt;0,10*F4471^2,0))</f>
        <v/>
      </c>
    </row>
    <row r="4472">
      <c r="A4472">
        <f>Input!A4472</f>
        <v/>
      </c>
      <c r="B4472">
        <f>IF(ISNUMBER(Input!B4472),IF(AND(Input!B4472&gt;=20,Input!B4472&lt;=700),Input!B4472,""),"")</f>
        <v/>
      </c>
      <c r="C4472">
        <f>IF(B4472="","",INT(A4472))</f>
        <v/>
      </c>
      <c r="D4472">
        <f>IF(B4472="","",HOUR(A4472))</f>
        <v/>
      </c>
      <c r="E4472">
        <f>IF(B4472="","",IF(INPUT!$I$1="","",IF(C4472&lt;(INT(INPUT!$I$1)-INPUT!$I$2),"Off Meds",IF(C4472&lt;=(INT(INPUT!$I$1)+INPUT!$I$2),"Washout","On Meds"))))</f>
        <v/>
      </c>
      <c r="F4472">
        <f>IF(B4472="","",1.509*(LN(B4472)^1.084-5.381))</f>
        <v/>
      </c>
      <c r="G4472">
        <f>IF(F4472="","",IF(F4472&lt;0,10*F4472^2,0))</f>
        <v/>
      </c>
      <c r="H4472">
        <f>IF(F4472="","",IF(F4472&gt;0,10*F4472^2,0))</f>
        <v/>
      </c>
    </row>
    <row r="4473">
      <c r="A4473">
        <f>Input!A4473</f>
        <v/>
      </c>
      <c r="B4473">
        <f>IF(ISNUMBER(Input!B4473),IF(AND(Input!B4473&gt;=20,Input!B4473&lt;=700),Input!B4473,""),"")</f>
        <v/>
      </c>
      <c r="C4473">
        <f>IF(B4473="","",INT(A4473))</f>
        <v/>
      </c>
      <c r="D4473">
        <f>IF(B4473="","",HOUR(A4473))</f>
        <v/>
      </c>
      <c r="E4473">
        <f>IF(B4473="","",IF(INPUT!$I$1="","",IF(C4473&lt;(INT(INPUT!$I$1)-INPUT!$I$2),"Off Meds",IF(C4473&lt;=(INT(INPUT!$I$1)+INPUT!$I$2),"Washout","On Meds"))))</f>
        <v/>
      </c>
      <c r="F4473">
        <f>IF(B4473="","",1.509*(LN(B4473)^1.084-5.381))</f>
        <v/>
      </c>
      <c r="G4473">
        <f>IF(F4473="","",IF(F4473&lt;0,10*F4473^2,0))</f>
        <v/>
      </c>
      <c r="H4473">
        <f>IF(F4473="","",IF(F4473&gt;0,10*F4473^2,0))</f>
        <v/>
      </c>
    </row>
    <row r="4474">
      <c r="A4474">
        <f>Input!A4474</f>
        <v/>
      </c>
      <c r="B4474">
        <f>IF(ISNUMBER(Input!B4474),IF(AND(Input!B4474&gt;=20,Input!B4474&lt;=700),Input!B4474,""),"")</f>
        <v/>
      </c>
      <c r="C4474">
        <f>IF(B4474="","",INT(A4474))</f>
        <v/>
      </c>
      <c r="D4474">
        <f>IF(B4474="","",HOUR(A4474))</f>
        <v/>
      </c>
      <c r="E4474">
        <f>IF(B4474="","",IF(INPUT!$I$1="","",IF(C4474&lt;(INT(INPUT!$I$1)-INPUT!$I$2),"Off Meds",IF(C4474&lt;=(INT(INPUT!$I$1)+INPUT!$I$2),"Washout","On Meds"))))</f>
        <v/>
      </c>
      <c r="F4474">
        <f>IF(B4474="","",1.509*(LN(B4474)^1.084-5.381))</f>
        <v/>
      </c>
      <c r="G4474">
        <f>IF(F4474="","",IF(F4474&lt;0,10*F4474^2,0))</f>
        <v/>
      </c>
      <c r="H4474">
        <f>IF(F4474="","",IF(F4474&gt;0,10*F4474^2,0))</f>
        <v/>
      </c>
    </row>
    <row r="4475">
      <c r="A4475">
        <f>Input!A4475</f>
        <v/>
      </c>
      <c r="B4475">
        <f>IF(ISNUMBER(Input!B4475),IF(AND(Input!B4475&gt;=20,Input!B4475&lt;=700),Input!B4475,""),"")</f>
        <v/>
      </c>
      <c r="C4475">
        <f>IF(B4475="","",INT(A4475))</f>
        <v/>
      </c>
      <c r="D4475">
        <f>IF(B4475="","",HOUR(A4475))</f>
        <v/>
      </c>
      <c r="E4475">
        <f>IF(B4475="","",IF(INPUT!$I$1="","",IF(C4475&lt;(INT(INPUT!$I$1)-INPUT!$I$2),"Off Meds",IF(C4475&lt;=(INT(INPUT!$I$1)+INPUT!$I$2),"Washout","On Meds"))))</f>
        <v/>
      </c>
      <c r="F4475">
        <f>IF(B4475="","",1.509*(LN(B4475)^1.084-5.381))</f>
        <v/>
      </c>
      <c r="G4475">
        <f>IF(F4475="","",IF(F4475&lt;0,10*F4475^2,0))</f>
        <v/>
      </c>
      <c r="H4475">
        <f>IF(F4475="","",IF(F4475&gt;0,10*F4475^2,0))</f>
        <v/>
      </c>
    </row>
    <row r="4476">
      <c r="A4476">
        <f>Input!A4476</f>
        <v/>
      </c>
      <c r="B4476">
        <f>IF(ISNUMBER(Input!B4476),IF(AND(Input!B4476&gt;=20,Input!B4476&lt;=700),Input!B4476,""),"")</f>
        <v/>
      </c>
      <c r="C4476">
        <f>IF(B4476="","",INT(A4476))</f>
        <v/>
      </c>
      <c r="D4476">
        <f>IF(B4476="","",HOUR(A4476))</f>
        <v/>
      </c>
      <c r="E4476">
        <f>IF(B4476="","",IF(INPUT!$I$1="","",IF(C4476&lt;(INT(INPUT!$I$1)-INPUT!$I$2),"Off Meds",IF(C4476&lt;=(INT(INPUT!$I$1)+INPUT!$I$2),"Washout","On Meds"))))</f>
        <v/>
      </c>
      <c r="F4476">
        <f>IF(B4476="","",1.509*(LN(B4476)^1.084-5.381))</f>
        <v/>
      </c>
      <c r="G4476">
        <f>IF(F4476="","",IF(F4476&lt;0,10*F4476^2,0))</f>
        <v/>
      </c>
      <c r="H4476">
        <f>IF(F4476="","",IF(F4476&gt;0,10*F4476^2,0))</f>
        <v/>
      </c>
    </row>
    <row r="4477">
      <c r="A4477">
        <f>Input!A4477</f>
        <v/>
      </c>
      <c r="B4477">
        <f>IF(ISNUMBER(Input!B4477),IF(AND(Input!B4477&gt;=20,Input!B4477&lt;=700),Input!B4477,""),"")</f>
        <v/>
      </c>
      <c r="C4477">
        <f>IF(B4477="","",INT(A4477))</f>
        <v/>
      </c>
      <c r="D4477">
        <f>IF(B4477="","",HOUR(A4477))</f>
        <v/>
      </c>
      <c r="E4477">
        <f>IF(B4477="","",IF(INPUT!$I$1="","",IF(C4477&lt;(INT(INPUT!$I$1)-INPUT!$I$2),"Off Meds",IF(C4477&lt;=(INT(INPUT!$I$1)+INPUT!$I$2),"Washout","On Meds"))))</f>
        <v/>
      </c>
      <c r="F4477">
        <f>IF(B4477="","",1.509*(LN(B4477)^1.084-5.381))</f>
        <v/>
      </c>
      <c r="G4477">
        <f>IF(F4477="","",IF(F4477&lt;0,10*F4477^2,0))</f>
        <v/>
      </c>
      <c r="H4477">
        <f>IF(F4477="","",IF(F4477&gt;0,10*F4477^2,0))</f>
        <v/>
      </c>
    </row>
    <row r="4478">
      <c r="A4478">
        <f>Input!A4478</f>
        <v/>
      </c>
      <c r="B4478">
        <f>IF(ISNUMBER(Input!B4478),IF(AND(Input!B4478&gt;=20,Input!B4478&lt;=700),Input!B4478,""),"")</f>
        <v/>
      </c>
      <c r="C4478">
        <f>IF(B4478="","",INT(A4478))</f>
        <v/>
      </c>
      <c r="D4478">
        <f>IF(B4478="","",HOUR(A4478))</f>
        <v/>
      </c>
      <c r="E4478">
        <f>IF(B4478="","",IF(INPUT!$I$1="","",IF(C4478&lt;(INT(INPUT!$I$1)-INPUT!$I$2),"Off Meds",IF(C4478&lt;=(INT(INPUT!$I$1)+INPUT!$I$2),"Washout","On Meds"))))</f>
        <v/>
      </c>
      <c r="F4478">
        <f>IF(B4478="","",1.509*(LN(B4478)^1.084-5.381))</f>
        <v/>
      </c>
      <c r="G4478">
        <f>IF(F4478="","",IF(F4478&lt;0,10*F4478^2,0))</f>
        <v/>
      </c>
      <c r="H4478">
        <f>IF(F4478="","",IF(F4478&gt;0,10*F4478^2,0))</f>
        <v/>
      </c>
    </row>
    <row r="4479">
      <c r="A4479">
        <f>Input!A4479</f>
        <v/>
      </c>
      <c r="B4479">
        <f>IF(ISNUMBER(Input!B4479),IF(AND(Input!B4479&gt;=20,Input!B4479&lt;=700),Input!B4479,""),"")</f>
        <v/>
      </c>
      <c r="C4479">
        <f>IF(B4479="","",INT(A4479))</f>
        <v/>
      </c>
      <c r="D4479">
        <f>IF(B4479="","",HOUR(A4479))</f>
        <v/>
      </c>
      <c r="E4479">
        <f>IF(B4479="","",IF(INPUT!$I$1="","",IF(C4479&lt;(INT(INPUT!$I$1)-INPUT!$I$2),"Off Meds",IF(C4479&lt;=(INT(INPUT!$I$1)+INPUT!$I$2),"Washout","On Meds"))))</f>
        <v/>
      </c>
      <c r="F4479">
        <f>IF(B4479="","",1.509*(LN(B4479)^1.084-5.381))</f>
        <v/>
      </c>
      <c r="G4479">
        <f>IF(F4479="","",IF(F4479&lt;0,10*F4479^2,0))</f>
        <v/>
      </c>
      <c r="H4479">
        <f>IF(F4479="","",IF(F4479&gt;0,10*F4479^2,0))</f>
        <v/>
      </c>
    </row>
    <row r="4480">
      <c r="A4480">
        <f>Input!A4480</f>
        <v/>
      </c>
      <c r="B4480">
        <f>IF(ISNUMBER(Input!B4480),IF(AND(Input!B4480&gt;=20,Input!B4480&lt;=700),Input!B4480,""),"")</f>
        <v/>
      </c>
      <c r="C4480">
        <f>IF(B4480="","",INT(A4480))</f>
        <v/>
      </c>
      <c r="D4480">
        <f>IF(B4480="","",HOUR(A4480))</f>
        <v/>
      </c>
      <c r="E4480">
        <f>IF(B4480="","",IF(INPUT!$I$1="","",IF(C4480&lt;(INT(INPUT!$I$1)-INPUT!$I$2),"Off Meds",IF(C4480&lt;=(INT(INPUT!$I$1)+INPUT!$I$2),"Washout","On Meds"))))</f>
        <v/>
      </c>
      <c r="F4480">
        <f>IF(B4480="","",1.509*(LN(B4480)^1.084-5.381))</f>
        <v/>
      </c>
      <c r="G4480">
        <f>IF(F4480="","",IF(F4480&lt;0,10*F4480^2,0))</f>
        <v/>
      </c>
      <c r="H4480">
        <f>IF(F4480="","",IF(F4480&gt;0,10*F4480^2,0))</f>
        <v/>
      </c>
    </row>
    <row r="4481">
      <c r="A4481">
        <f>Input!A4481</f>
        <v/>
      </c>
      <c r="B4481">
        <f>IF(ISNUMBER(Input!B4481),IF(AND(Input!B4481&gt;=20,Input!B4481&lt;=700),Input!B4481,""),"")</f>
        <v/>
      </c>
      <c r="C4481">
        <f>IF(B4481="","",INT(A4481))</f>
        <v/>
      </c>
      <c r="D4481">
        <f>IF(B4481="","",HOUR(A4481))</f>
        <v/>
      </c>
      <c r="E4481">
        <f>IF(B4481="","",IF(INPUT!$I$1="","",IF(C4481&lt;(INT(INPUT!$I$1)-INPUT!$I$2),"Off Meds",IF(C4481&lt;=(INT(INPUT!$I$1)+INPUT!$I$2),"Washout","On Meds"))))</f>
        <v/>
      </c>
      <c r="F4481">
        <f>IF(B4481="","",1.509*(LN(B4481)^1.084-5.381))</f>
        <v/>
      </c>
      <c r="G4481">
        <f>IF(F4481="","",IF(F4481&lt;0,10*F4481^2,0))</f>
        <v/>
      </c>
      <c r="H4481">
        <f>IF(F4481="","",IF(F4481&gt;0,10*F4481^2,0))</f>
        <v/>
      </c>
    </row>
    <row r="4482">
      <c r="A4482">
        <f>Input!A4482</f>
        <v/>
      </c>
      <c r="B4482">
        <f>IF(ISNUMBER(Input!B4482),IF(AND(Input!B4482&gt;=20,Input!B4482&lt;=700),Input!B4482,""),"")</f>
        <v/>
      </c>
      <c r="C4482">
        <f>IF(B4482="","",INT(A4482))</f>
        <v/>
      </c>
      <c r="D4482">
        <f>IF(B4482="","",HOUR(A4482))</f>
        <v/>
      </c>
      <c r="E4482">
        <f>IF(B4482="","",IF(INPUT!$I$1="","",IF(C4482&lt;(INT(INPUT!$I$1)-INPUT!$I$2),"Off Meds",IF(C4482&lt;=(INT(INPUT!$I$1)+INPUT!$I$2),"Washout","On Meds"))))</f>
        <v/>
      </c>
      <c r="F4482">
        <f>IF(B4482="","",1.509*(LN(B4482)^1.084-5.381))</f>
        <v/>
      </c>
      <c r="G4482">
        <f>IF(F4482="","",IF(F4482&lt;0,10*F4482^2,0))</f>
        <v/>
      </c>
      <c r="H4482">
        <f>IF(F4482="","",IF(F4482&gt;0,10*F4482^2,0))</f>
        <v/>
      </c>
    </row>
    <row r="4483">
      <c r="A4483">
        <f>Input!A4483</f>
        <v/>
      </c>
      <c r="B4483">
        <f>IF(ISNUMBER(Input!B4483),IF(AND(Input!B4483&gt;=20,Input!B4483&lt;=700),Input!B4483,""),"")</f>
        <v/>
      </c>
      <c r="C4483">
        <f>IF(B4483="","",INT(A4483))</f>
        <v/>
      </c>
      <c r="D4483">
        <f>IF(B4483="","",HOUR(A4483))</f>
        <v/>
      </c>
      <c r="E4483">
        <f>IF(B4483="","",IF(INPUT!$I$1="","",IF(C4483&lt;(INT(INPUT!$I$1)-INPUT!$I$2),"Off Meds",IF(C4483&lt;=(INT(INPUT!$I$1)+INPUT!$I$2),"Washout","On Meds"))))</f>
        <v/>
      </c>
      <c r="F4483">
        <f>IF(B4483="","",1.509*(LN(B4483)^1.084-5.381))</f>
        <v/>
      </c>
      <c r="G4483">
        <f>IF(F4483="","",IF(F4483&lt;0,10*F4483^2,0))</f>
        <v/>
      </c>
      <c r="H4483">
        <f>IF(F4483="","",IF(F4483&gt;0,10*F4483^2,0))</f>
        <v/>
      </c>
    </row>
    <row r="4484">
      <c r="A4484">
        <f>Input!A4484</f>
        <v/>
      </c>
      <c r="B4484">
        <f>IF(ISNUMBER(Input!B4484),IF(AND(Input!B4484&gt;=20,Input!B4484&lt;=700),Input!B4484,""),"")</f>
        <v/>
      </c>
      <c r="C4484">
        <f>IF(B4484="","",INT(A4484))</f>
        <v/>
      </c>
      <c r="D4484">
        <f>IF(B4484="","",HOUR(A4484))</f>
        <v/>
      </c>
      <c r="E4484">
        <f>IF(B4484="","",IF(INPUT!$I$1="","",IF(C4484&lt;(INT(INPUT!$I$1)-INPUT!$I$2),"Off Meds",IF(C4484&lt;=(INT(INPUT!$I$1)+INPUT!$I$2),"Washout","On Meds"))))</f>
        <v/>
      </c>
      <c r="F4484">
        <f>IF(B4484="","",1.509*(LN(B4484)^1.084-5.381))</f>
        <v/>
      </c>
      <c r="G4484">
        <f>IF(F4484="","",IF(F4484&lt;0,10*F4484^2,0))</f>
        <v/>
      </c>
      <c r="H4484">
        <f>IF(F4484="","",IF(F4484&gt;0,10*F4484^2,0))</f>
        <v/>
      </c>
    </row>
    <row r="4485">
      <c r="A4485">
        <f>Input!A4485</f>
        <v/>
      </c>
      <c r="B4485">
        <f>IF(ISNUMBER(Input!B4485),IF(AND(Input!B4485&gt;=20,Input!B4485&lt;=700),Input!B4485,""),"")</f>
        <v/>
      </c>
      <c r="C4485">
        <f>IF(B4485="","",INT(A4485))</f>
        <v/>
      </c>
      <c r="D4485">
        <f>IF(B4485="","",HOUR(A4485))</f>
        <v/>
      </c>
      <c r="E4485">
        <f>IF(B4485="","",IF(INPUT!$I$1="","",IF(C4485&lt;(INT(INPUT!$I$1)-INPUT!$I$2),"Off Meds",IF(C4485&lt;=(INT(INPUT!$I$1)+INPUT!$I$2),"Washout","On Meds"))))</f>
        <v/>
      </c>
      <c r="F4485">
        <f>IF(B4485="","",1.509*(LN(B4485)^1.084-5.381))</f>
        <v/>
      </c>
      <c r="G4485">
        <f>IF(F4485="","",IF(F4485&lt;0,10*F4485^2,0))</f>
        <v/>
      </c>
      <c r="H4485">
        <f>IF(F4485="","",IF(F4485&gt;0,10*F4485^2,0))</f>
        <v/>
      </c>
    </row>
    <row r="4486">
      <c r="A4486">
        <f>Input!A4486</f>
        <v/>
      </c>
      <c r="B4486">
        <f>IF(ISNUMBER(Input!B4486),IF(AND(Input!B4486&gt;=20,Input!B4486&lt;=700),Input!B4486,""),"")</f>
        <v/>
      </c>
      <c r="C4486">
        <f>IF(B4486="","",INT(A4486))</f>
        <v/>
      </c>
      <c r="D4486">
        <f>IF(B4486="","",HOUR(A4486))</f>
        <v/>
      </c>
      <c r="E4486">
        <f>IF(B4486="","",IF(INPUT!$I$1="","",IF(C4486&lt;(INT(INPUT!$I$1)-INPUT!$I$2),"Off Meds",IF(C4486&lt;=(INT(INPUT!$I$1)+INPUT!$I$2),"Washout","On Meds"))))</f>
        <v/>
      </c>
      <c r="F4486">
        <f>IF(B4486="","",1.509*(LN(B4486)^1.084-5.381))</f>
        <v/>
      </c>
      <c r="G4486">
        <f>IF(F4486="","",IF(F4486&lt;0,10*F4486^2,0))</f>
        <v/>
      </c>
      <c r="H4486">
        <f>IF(F4486="","",IF(F4486&gt;0,10*F4486^2,0))</f>
        <v/>
      </c>
    </row>
    <row r="4487">
      <c r="A4487">
        <f>Input!A4487</f>
        <v/>
      </c>
      <c r="B4487">
        <f>IF(ISNUMBER(Input!B4487),IF(AND(Input!B4487&gt;=20,Input!B4487&lt;=700),Input!B4487,""),"")</f>
        <v/>
      </c>
      <c r="C4487">
        <f>IF(B4487="","",INT(A4487))</f>
        <v/>
      </c>
      <c r="D4487">
        <f>IF(B4487="","",HOUR(A4487))</f>
        <v/>
      </c>
      <c r="E4487">
        <f>IF(B4487="","",IF(INPUT!$I$1="","",IF(C4487&lt;(INT(INPUT!$I$1)-INPUT!$I$2),"Off Meds",IF(C4487&lt;=(INT(INPUT!$I$1)+INPUT!$I$2),"Washout","On Meds"))))</f>
        <v/>
      </c>
      <c r="F4487">
        <f>IF(B4487="","",1.509*(LN(B4487)^1.084-5.381))</f>
        <v/>
      </c>
      <c r="G4487">
        <f>IF(F4487="","",IF(F4487&lt;0,10*F4487^2,0))</f>
        <v/>
      </c>
      <c r="H4487">
        <f>IF(F4487="","",IF(F4487&gt;0,10*F4487^2,0))</f>
        <v/>
      </c>
    </row>
    <row r="4488">
      <c r="A4488">
        <f>Input!A4488</f>
        <v/>
      </c>
      <c r="B4488">
        <f>IF(ISNUMBER(Input!B4488),IF(AND(Input!B4488&gt;=20,Input!B4488&lt;=700),Input!B4488,""),"")</f>
        <v/>
      </c>
      <c r="C4488">
        <f>IF(B4488="","",INT(A4488))</f>
        <v/>
      </c>
      <c r="D4488">
        <f>IF(B4488="","",HOUR(A4488))</f>
        <v/>
      </c>
      <c r="E4488">
        <f>IF(B4488="","",IF(INPUT!$I$1="","",IF(C4488&lt;(INT(INPUT!$I$1)-INPUT!$I$2),"Off Meds",IF(C4488&lt;=(INT(INPUT!$I$1)+INPUT!$I$2),"Washout","On Meds"))))</f>
        <v/>
      </c>
      <c r="F4488">
        <f>IF(B4488="","",1.509*(LN(B4488)^1.084-5.381))</f>
        <v/>
      </c>
      <c r="G4488">
        <f>IF(F4488="","",IF(F4488&lt;0,10*F4488^2,0))</f>
        <v/>
      </c>
      <c r="H4488">
        <f>IF(F4488="","",IF(F4488&gt;0,10*F4488^2,0))</f>
        <v/>
      </c>
    </row>
    <row r="4489">
      <c r="A4489">
        <f>Input!A4489</f>
        <v/>
      </c>
      <c r="B4489">
        <f>IF(ISNUMBER(Input!B4489),IF(AND(Input!B4489&gt;=20,Input!B4489&lt;=700),Input!B4489,""),"")</f>
        <v/>
      </c>
      <c r="C4489">
        <f>IF(B4489="","",INT(A4489))</f>
        <v/>
      </c>
      <c r="D4489">
        <f>IF(B4489="","",HOUR(A4489))</f>
        <v/>
      </c>
      <c r="E4489">
        <f>IF(B4489="","",IF(INPUT!$I$1="","",IF(C4489&lt;(INT(INPUT!$I$1)-INPUT!$I$2),"Off Meds",IF(C4489&lt;=(INT(INPUT!$I$1)+INPUT!$I$2),"Washout","On Meds"))))</f>
        <v/>
      </c>
      <c r="F4489">
        <f>IF(B4489="","",1.509*(LN(B4489)^1.084-5.381))</f>
        <v/>
      </c>
      <c r="G4489">
        <f>IF(F4489="","",IF(F4489&lt;0,10*F4489^2,0))</f>
        <v/>
      </c>
      <c r="H4489">
        <f>IF(F4489="","",IF(F4489&gt;0,10*F4489^2,0))</f>
        <v/>
      </c>
    </row>
    <row r="4490">
      <c r="A4490">
        <f>Input!A4490</f>
        <v/>
      </c>
      <c r="B4490">
        <f>IF(ISNUMBER(Input!B4490),IF(AND(Input!B4490&gt;=20,Input!B4490&lt;=700),Input!B4490,""),"")</f>
        <v/>
      </c>
      <c r="C4490">
        <f>IF(B4490="","",INT(A4490))</f>
        <v/>
      </c>
      <c r="D4490">
        <f>IF(B4490="","",HOUR(A4490))</f>
        <v/>
      </c>
      <c r="E4490">
        <f>IF(B4490="","",IF(INPUT!$I$1="","",IF(C4490&lt;(INT(INPUT!$I$1)-INPUT!$I$2),"Off Meds",IF(C4490&lt;=(INT(INPUT!$I$1)+INPUT!$I$2),"Washout","On Meds"))))</f>
        <v/>
      </c>
      <c r="F4490">
        <f>IF(B4490="","",1.509*(LN(B4490)^1.084-5.381))</f>
        <v/>
      </c>
      <c r="G4490">
        <f>IF(F4490="","",IF(F4490&lt;0,10*F4490^2,0))</f>
        <v/>
      </c>
      <c r="H4490">
        <f>IF(F4490="","",IF(F4490&gt;0,10*F4490^2,0))</f>
        <v/>
      </c>
    </row>
    <row r="4491">
      <c r="A4491">
        <f>Input!A4491</f>
        <v/>
      </c>
      <c r="B4491">
        <f>IF(ISNUMBER(Input!B4491),IF(AND(Input!B4491&gt;=20,Input!B4491&lt;=700),Input!B4491,""),"")</f>
        <v/>
      </c>
      <c r="C4491">
        <f>IF(B4491="","",INT(A4491))</f>
        <v/>
      </c>
      <c r="D4491">
        <f>IF(B4491="","",HOUR(A4491))</f>
        <v/>
      </c>
      <c r="E4491">
        <f>IF(B4491="","",IF(INPUT!$I$1="","",IF(C4491&lt;(INT(INPUT!$I$1)-INPUT!$I$2),"Off Meds",IF(C4491&lt;=(INT(INPUT!$I$1)+INPUT!$I$2),"Washout","On Meds"))))</f>
        <v/>
      </c>
      <c r="F4491">
        <f>IF(B4491="","",1.509*(LN(B4491)^1.084-5.381))</f>
        <v/>
      </c>
      <c r="G4491">
        <f>IF(F4491="","",IF(F4491&lt;0,10*F4491^2,0))</f>
        <v/>
      </c>
      <c r="H4491">
        <f>IF(F4491="","",IF(F4491&gt;0,10*F4491^2,0))</f>
        <v/>
      </c>
    </row>
    <row r="4492">
      <c r="A4492">
        <f>Input!A4492</f>
        <v/>
      </c>
      <c r="B4492">
        <f>IF(ISNUMBER(Input!B4492),IF(AND(Input!B4492&gt;=20,Input!B4492&lt;=700),Input!B4492,""),"")</f>
        <v/>
      </c>
      <c r="C4492">
        <f>IF(B4492="","",INT(A4492))</f>
        <v/>
      </c>
      <c r="D4492">
        <f>IF(B4492="","",HOUR(A4492))</f>
        <v/>
      </c>
      <c r="E4492">
        <f>IF(B4492="","",IF(INPUT!$I$1="","",IF(C4492&lt;(INT(INPUT!$I$1)-INPUT!$I$2),"Off Meds",IF(C4492&lt;=(INT(INPUT!$I$1)+INPUT!$I$2),"Washout","On Meds"))))</f>
        <v/>
      </c>
      <c r="F4492">
        <f>IF(B4492="","",1.509*(LN(B4492)^1.084-5.381))</f>
        <v/>
      </c>
      <c r="G4492">
        <f>IF(F4492="","",IF(F4492&lt;0,10*F4492^2,0))</f>
        <v/>
      </c>
      <c r="H4492">
        <f>IF(F4492="","",IF(F4492&gt;0,10*F4492^2,0))</f>
        <v/>
      </c>
    </row>
    <row r="4493">
      <c r="A4493">
        <f>Input!A4493</f>
        <v/>
      </c>
      <c r="B4493">
        <f>IF(ISNUMBER(Input!B4493),IF(AND(Input!B4493&gt;=20,Input!B4493&lt;=700),Input!B4493,""),"")</f>
        <v/>
      </c>
      <c r="C4493">
        <f>IF(B4493="","",INT(A4493))</f>
        <v/>
      </c>
      <c r="D4493">
        <f>IF(B4493="","",HOUR(A4493))</f>
        <v/>
      </c>
      <c r="E4493">
        <f>IF(B4493="","",IF(INPUT!$I$1="","",IF(C4493&lt;(INT(INPUT!$I$1)-INPUT!$I$2),"Off Meds",IF(C4493&lt;=(INT(INPUT!$I$1)+INPUT!$I$2),"Washout","On Meds"))))</f>
        <v/>
      </c>
      <c r="F4493">
        <f>IF(B4493="","",1.509*(LN(B4493)^1.084-5.381))</f>
        <v/>
      </c>
      <c r="G4493">
        <f>IF(F4493="","",IF(F4493&lt;0,10*F4493^2,0))</f>
        <v/>
      </c>
      <c r="H4493">
        <f>IF(F4493="","",IF(F4493&gt;0,10*F4493^2,0))</f>
        <v/>
      </c>
    </row>
    <row r="4494">
      <c r="A4494">
        <f>Input!A4494</f>
        <v/>
      </c>
      <c r="B4494">
        <f>IF(ISNUMBER(Input!B4494),IF(AND(Input!B4494&gt;=20,Input!B4494&lt;=700),Input!B4494,""),"")</f>
        <v/>
      </c>
      <c r="C4494">
        <f>IF(B4494="","",INT(A4494))</f>
        <v/>
      </c>
      <c r="D4494">
        <f>IF(B4494="","",HOUR(A4494))</f>
        <v/>
      </c>
      <c r="E4494">
        <f>IF(B4494="","",IF(INPUT!$I$1="","",IF(C4494&lt;(INT(INPUT!$I$1)-INPUT!$I$2),"Off Meds",IF(C4494&lt;=(INT(INPUT!$I$1)+INPUT!$I$2),"Washout","On Meds"))))</f>
        <v/>
      </c>
      <c r="F4494">
        <f>IF(B4494="","",1.509*(LN(B4494)^1.084-5.381))</f>
        <v/>
      </c>
      <c r="G4494">
        <f>IF(F4494="","",IF(F4494&lt;0,10*F4494^2,0))</f>
        <v/>
      </c>
      <c r="H4494">
        <f>IF(F4494="","",IF(F4494&gt;0,10*F4494^2,0))</f>
        <v/>
      </c>
    </row>
    <row r="4495">
      <c r="A4495">
        <f>Input!A4495</f>
        <v/>
      </c>
      <c r="B4495">
        <f>IF(ISNUMBER(Input!B4495),IF(AND(Input!B4495&gt;=20,Input!B4495&lt;=700),Input!B4495,""),"")</f>
        <v/>
      </c>
      <c r="C4495">
        <f>IF(B4495="","",INT(A4495))</f>
        <v/>
      </c>
      <c r="D4495">
        <f>IF(B4495="","",HOUR(A4495))</f>
        <v/>
      </c>
      <c r="E4495">
        <f>IF(B4495="","",IF(INPUT!$I$1="","",IF(C4495&lt;(INT(INPUT!$I$1)-INPUT!$I$2),"Off Meds",IF(C4495&lt;=(INT(INPUT!$I$1)+INPUT!$I$2),"Washout","On Meds"))))</f>
        <v/>
      </c>
      <c r="F4495">
        <f>IF(B4495="","",1.509*(LN(B4495)^1.084-5.381))</f>
        <v/>
      </c>
      <c r="G4495">
        <f>IF(F4495="","",IF(F4495&lt;0,10*F4495^2,0))</f>
        <v/>
      </c>
      <c r="H4495">
        <f>IF(F4495="","",IF(F4495&gt;0,10*F4495^2,0))</f>
        <v/>
      </c>
    </row>
    <row r="4496">
      <c r="A4496">
        <f>Input!A4496</f>
        <v/>
      </c>
      <c r="B4496">
        <f>IF(ISNUMBER(Input!B4496),IF(AND(Input!B4496&gt;=20,Input!B4496&lt;=700),Input!B4496,""),"")</f>
        <v/>
      </c>
      <c r="C4496">
        <f>IF(B4496="","",INT(A4496))</f>
        <v/>
      </c>
      <c r="D4496">
        <f>IF(B4496="","",HOUR(A4496))</f>
        <v/>
      </c>
      <c r="E4496">
        <f>IF(B4496="","",IF(INPUT!$I$1="","",IF(C4496&lt;(INT(INPUT!$I$1)-INPUT!$I$2),"Off Meds",IF(C4496&lt;=(INT(INPUT!$I$1)+INPUT!$I$2),"Washout","On Meds"))))</f>
        <v/>
      </c>
      <c r="F4496">
        <f>IF(B4496="","",1.509*(LN(B4496)^1.084-5.381))</f>
        <v/>
      </c>
      <c r="G4496">
        <f>IF(F4496="","",IF(F4496&lt;0,10*F4496^2,0))</f>
        <v/>
      </c>
      <c r="H4496">
        <f>IF(F4496="","",IF(F4496&gt;0,10*F4496^2,0))</f>
        <v/>
      </c>
    </row>
    <row r="4497">
      <c r="A4497">
        <f>Input!A4497</f>
        <v/>
      </c>
      <c r="B4497">
        <f>IF(ISNUMBER(Input!B4497),IF(AND(Input!B4497&gt;=20,Input!B4497&lt;=700),Input!B4497,""),"")</f>
        <v/>
      </c>
      <c r="C4497">
        <f>IF(B4497="","",INT(A4497))</f>
        <v/>
      </c>
      <c r="D4497">
        <f>IF(B4497="","",HOUR(A4497))</f>
        <v/>
      </c>
      <c r="E4497">
        <f>IF(B4497="","",IF(INPUT!$I$1="","",IF(C4497&lt;(INT(INPUT!$I$1)-INPUT!$I$2),"Off Meds",IF(C4497&lt;=(INT(INPUT!$I$1)+INPUT!$I$2),"Washout","On Meds"))))</f>
        <v/>
      </c>
      <c r="F4497">
        <f>IF(B4497="","",1.509*(LN(B4497)^1.084-5.381))</f>
        <v/>
      </c>
      <c r="G4497">
        <f>IF(F4497="","",IF(F4497&lt;0,10*F4497^2,0))</f>
        <v/>
      </c>
      <c r="H4497">
        <f>IF(F4497="","",IF(F4497&gt;0,10*F4497^2,0))</f>
        <v/>
      </c>
    </row>
    <row r="4498">
      <c r="A4498">
        <f>Input!A4498</f>
        <v/>
      </c>
      <c r="B4498">
        <f>IF(ISNUMBER(Input!B4498),IF(AND(Input!B4498&gt;=20,Input!B4498&lt;=700),Input!B4498,""),"")</f>
        <v/>
      </c>
      <c r="C4498">
        <f>IF(B4498="","",INT(A4498))</f>
        <v/>
      </c>
      <c r="D4498">
        <f>IF(B4498="","",HOUR(A4498))</f>
        <v/>
      </c>
      <c r="E4498">
        <f>IF(B4498="","",IF(INPUT!$I$1="","",IF(C4498&lt;(INT(INPUT!$I$1)-INPUT!$I$2),"Off Meds",IF(C4498&lt;=(INT(INPUT!$I$1)+INPUT!$I$2),"Washout","On Meds"))))</f>
        <v/>
      </c>
      <c r="F4498">
        <f>IF(B4498="","",1.509*(LN(B4498)^1.084-5.381))</f>
        <v/>
      </c>
      <c r="G4498">
        <f>IF(F4498="","",IF(F4498&lt;0,10*F4498^2,0))</f>
        <v/>
      </c>
      <c r="H4498">
        <f>IF(F4498="","",IF(F4498&gt;0,10*F4498^2,0))</f>
        <v/>
      </c>
    </row>
    <row r="4499">
      <c r="A4499">
        <f>Input!A4499</f>
        <v/>
      </c>
      <c r="B4499">
        <f>IF(ISNUMBER(Input!B4499),IF(AND(Input!B4499&gt;=20,Input!B4499&lt;=700),Input!B4499,""),"")</f>
        <v/>
      </c>
      <c r="C4499">
        <f>IF(B4499="","",INT(A4499))</f>
        <v/>
      </c>
      <c r="D4499">
        <f>IF(B4499="","",HOUR(A4499))</f>
        <v/>
      </c>
      <c r="E4499">
        <f>IF(B4499="","",IF(INPUT!$I$1="","",IF(C4499&lt;(INT(INPUT!$I$1)-INPUT!$I$2),"Off Meds",IF(C4499&lt;=(INT(INPUT!$I$1)+INPUT!$I$2),"Washout","On Meds"))))</f>
        <v/>
      </c>
      <c r="F4499">
        <f>IF(B4499="","",1.509*(LN(B4499)^1.084-5.381))</f>
        <v/>
      </c>
      <c r="G4499">
        <f>IF(F4499="","",IF(F4499&lt;0,10*F4499^2,0))</f>
        <v/>
      </c>
      <c r="H4499">
        <f>IF(F4499="","",IF(F4499&gt;0,10*F4499^2,0))</f>
        <v/>
      </c>
    </row>
    <row r="4500">
      <c r="A4500">
        <f>Input!A4500</f>
        <v/>
      </c>
      <c r="B4500">
        <f>IF(ISNUMBER(Input!B4500),IF(AND(Input!B4500&gt;=20,Input!B4500&lt;=700),Input!B4500,""),"")</f>
        <v/>
      </c>
      <c r="C4500">
        <f>IF(B4500="","",INT(A4500))</f>
        <v/>
      </c>
      <c r="D4500">
        <f>IF(B4500="","",HOUR(A4500))</f>
        <v/>
      </c>
      <c r="E4500">
        <f>IF(B4500="","",IF(INPUT!$I$1="","",IF(C4500&lt;(INT(INPUT!$I$1)-INPUT!$I$2),"Off Meds",IF(C4500&lt;=(INT(INPUT!$I$1)+INPUT!$I$2),"Washout","On Meds"))))</f>
        <v/>
      </c>
      <c r="F4500">
        <f>IF(B4500="","",1.509*(LN(B4500)^1.084-5.381))</f>
        <v/>
      </c>
      <c r="G4500">
        <f>IF(F4500="","",IF(F4500&lt;0,10*F4500^2,0))</f>
        <v/>
      </c>
      <c r="H4500">
        <f>IF(F4500="","",IF(F4500&gt;0,10*F4500^2,0))</f>
        <v/>
      </c>
    </row>
    <row r="4501">
      <c r="A4501">
        <f>Input!A4501</f>
        <v/>
      </c>
      <c r="B4501">
        <f>IF(ISNUMBER(Input!B4501),IF(AND(Input!B4501&gt;=20,Input!B4501&lt;=700),Input!B4501,""),"")</f>
        <v/>
      </c>
      <c r="C4501">
        <f>IF(B4501="","",INT(A4501))</f>
        <v/>
      </c>
      <c r="D4501">
        <f>IF(B4501="","",HOUR(A4501))</f>
        <v/>
      </c>
      <c r="E4501">
        <f>IF(B4501="","",IF(INPUT!$I$1="","",IF(C4501&lt;(INT(INPUT!$I$1)-INPUT!$I$2),"Off Meds",IF(C4501&lt;=(INT(INPUT!$I$1)+INPUT!$I$2),"Washout","On Meds"))))</f>
        <v/>
      </c>
      <c r="F4501">
        <f>IF(B4501="","",1.509*(LN(B4501)^1.084-5.381))</f>
        <v/>
      </c>
      <c r="G4501">
        <f>IF(F4501="","",IF(F4501&lt;0,10*F4501^2,0))</f>
        <v/>
      </c>
      <c r="H4501">
        <f>IF(F4501="","",IF(F4501&gt;0,10*F4501^2,0))</f>
        <v/>
      </c>
    </row>
    <row r="4502">
      <c r="A4502">
        <f>Input!A4502</f>
        <v/>
      </c>
      <c r="B4502">
        <f>IF(ISNUMBER(Input!B4502),IF(AND(Input!B4502&gt;=20,Input!B4502&lt;=700),Input!B4502,""),"")</f>
        <v/>
      </c>
      <c r="C4502">
        <f>IF(B4502="","",INT(A4502))</f>
        <v/>
      </c>
      <c r="D4502">
        <f>IF(B4502="","",HOUR(A4502))</f>
        <v/>
      </c>
      <c r="E4502">
        <f>IF(B4502="","",IF(INPUT!$I$1="","",IF(C4502&lt;(INT(INPUT!$I$1)-INPUT!$I$2),"Off Meds",IF(C4502&lt;=(INT(INPUT!$I$1)+INPUT!$I$2),"Washout","On Meds"))))</f>
        <v/>
      </c>
      <c r="F4502">
        <f>IF(B4502="","",1.509*(LN(B4502)^1.084-5.381))</f>
        <v/>
      </c>
      <c r="G4502">
        <f>IF(F4502="","",IF(F4502&lt;0,10*F4502^2,0))</f>
        <v/>
      </c>
      <c r="H4502">
        <f>IF(F4502="","",IF(F4502&gt;0,10*F4502^2,0))</f>
        <v/>
      </c>
    </row>
    <row r="4503">
      <c r="A4503">
        <f>Input!A4503</f>
        <v/>
      </c>
      <c r="B4503">
        <f>IF(ISNUMBER(Input!B4503),IF(AND(Input!B4503&gt;=20,Input!B4503&lt;=700),Input!B4503,""),"")</f>
        <v/>
      </c>
      <c r="C4503">
        <f>IF(B4503="","",INT(A4503))</f>
        <v/>
      </c>
      <c r="D4503">
        <f>IF(B4503="","",HOUR(A4503))</f>
        <v/>
      </c>
      <c r="E4503">
        <f>IF(B4503="","",IF(INPUT!$I$1="","",IF(C4503&lt;(INT(INPUT!$I$1)-INPUT!$I$2),"Off Meds",IF(C4503&lt;=(INT(INPUT!$I$1)+INPUT!$I$2),"Washout","On Meds"))))</f>
        <v/>
      </c>
      <c r="F4503">
        <f>IF(B4503="","",1.509*(LN(B4503)^1.084-5.381))</f>
        <v/>
      </c>
      <c r="G4503">
        <f>IF(F4503="","",IF(F4503&lt;0,10*F4503^2,0))</f>
        <v/>
      </c>
      <c r="H4503">
        <f>IF(F4503="","",IF(F4503&gt;0,10*F4503^2,0))</f>
        <v/>
      </c>
    </row>
    <row r="4504">
      <c r="A4504">
        <f>Input!A4504</f>
        <v/>
      </c>
      <c r="B4504">
        <f>IF(ISNUMBER(Input!B4504),IF(AND(Input!B4504&gt;=20,Input!B4504&lt;=700),Input!B4504,""),"")</f>
        <v/>
      </c>
      <c r="C4504">
        <f>IF(B4504="","",INT(A4504))</f>
        <v/>
      </c>
      <c r="D4504">
        <f>IF(B4504="","",HOUR(A4504))</f>
        <v/>
      </c>
      <c r="E4504">
        <f>IF(B4504="","",IF(INPUT!$I$1="","",IF(C4504&lt;(INT(INPUT!$I$1)-INPUT!$I$2),"Off Meds",IF(C4504&lt;=(INT(INPUT!$I$1)+INPUT!$I$2),"Washout","On Meds"))))</f>
        <v/>
      </c>
      <c r="F4504">
        <f>IF(B4504="","",1.509*(LN(B4504)^1.084-5.381))</f>
        <v/>
      </c>
      <c r="G4504">
        <f>IF(F4504="","",IF(F4504&lt;0,10*F4504^2,0))</f>
        <v/>
      </c>
      <c r="H4504">
        <f>IF(F4504="","",IF(F4504&gt;0,10*F4504^2,0))</f>
        <v/>
      </c>
    </row>
    <row r="4505">
      <c r="A4505">
        <f>Input!A4505</f>
        <v/>
      </c>
      <c r="B4505">
        <f>IF(ISNUMBER(Input!B4505),IF(AND(Input!B4505&gt;=20,Input!B4505&lt;=700),Input!B4505,""),"")</f>
        <v/>
      </c>
      <c r="C4505">
        <f>IF(B4505="","",INT(A4505))</f>
        <v/>
      </c>
      <c r="D4505">
        <f>IF(B4505="","",HOUR(A4505))</f>
        <v/>
      </c>
      <c r="E4505">
        <f>IF(B4505="","",IF(INPUT!$I$1="","",IF(C4505&lt;(INT(INPUT!$I$1)-INPUT!$I$2),"Off Meds",IF(C4505&lt;=(INT(INPUT!$I$1)+INPUT!$I$2),"Washout","On Meds"))))</f>
        <v/>
      </c>
      <c r="F4505">
        <f>IF(B4505="","",1.509*(LN(B4505)^1.084-5.381))</f>
        <v/>
      </c>
      <c r="G4505">
        <f>IF(F4505="","",IF(F4505&lt;0,10*F4505^2,0))</f>
        <v/>
      </c>
      <c r="H4505">
        <f>IF(F4505="","",IF(F4505&gt;0,10*F4505^2,0))</f>
        <v/>
      </c>
    </row>
    <row r="4506">
      <c r="A4506">
        <f>Input!A4506</f>
        <v/>
      </c>
      <c r="B4506">
        <f>IF(ISNUMBER(Input!B4506),IF(AND(Input!B4506&gt;=20,Input!B4506&lt;=700),Input!B4506,""),"")</f>
        <v/>
      </c>
      <c r="C4506">
        <f>IF(B4506="","",INT(A4506))</f>
        <v/>
      </c>
      <c r="D4506">
        <f>IF(B4506="","",HOUR(A4506))</f>
        <v/>
      </c>
      <c r="E4506">
        <f>IF(B4506="","",IF(INPUT!$I$1="","",IF(C4506&lt;(INT(INPUT!$I$1)-INPUT!$I$2),"Off Meds",IF(C4506&lt;=(INT(INPUT!$I$1)+INPUT!$I$2),"Washout","On Meds"))))</f>
        <v/>
      </c>
      <c r="F4506">
        <f>IF(B4506="","",1.509*(LN(B4506)^1.084-5.381))</f>
        <v/>
      </c>
      <c r="G4506">
        <f>IF(F4506="","",IF(F4506&lt;0,10*F4506^2,0))</f>
        <v/>
      </c>
      <c r="H4506">
        <f>IF(F4506="","",IF(F4506&gt;0,10*F4506^2,0))</f>
        <v/>
      </c>
    </row>
    <row r="4507">
      <c r="A4507">
        <f>Input!A4507</f>
        <v/>
      </c>
      <c r="B4507">
        <f>IF(ISNUMBER(Input!B4507),IF(AND(Input!B4507&gt;=20,Input!B4507&lt;=700),Input!B4507,""),"")</f>
        <v/>
      </c>
      <c r="C4507">
        <f>IF(B4507="","",INT(A4507))</f>
        <v/>
      </c>
      <c r="D4507">
        <f>IF(B4507="","",HOUR(A4507))</f>
        <v/>
      </c>
      <c r="E4507">
        <f>IF(B4507="","",IF(INPUT!$I$1="","",IF(C4507&lt;(INT(INPUT!$I$1)-INPUT!$I$2),"Off Meds",IF(C4507&lt;=(INT(INPUT!$I$1)+INPUT!$I$2),"Washout","On Meds"))))</f>
        <v/>
      </c>
      <c r="F4507">
        <f>IF(B4507="","",1.509*(LN(B4507)^1.084-5.381))</f>
        <v/>
      </c>
      <c r="G4507">
        <f>IF(F4507="","",IF(F4507&lt;0,10*F4507^2,0))</f>
        <v/>
      </c>
      <c r="H4507">
        <f>IF(F4507="","",IF(F4507&gt;0,10*F4507^2,0))</f>
        <v/>
      </c>
    </row>
    <row r="4508">
      <c r="A4508">
        <f>Input!A4508</f>
        <v/>
      </c>
      <c r="B4508">
        <f>IF(ISNUMBER(Input!B4508),IF(AND(Input!B4508&gt;=20,Input!B4508&lt;=700),Input!B4508,""),"")</f>
        <v/>
      </c>
      <c r="C4508">
        <f>IF(B4508="","",INT(A4508))</f>
        <v/>
      </c>
      <c r="D4508">
        <f>IF(B4508="","",HOUR(A4508))</f>
        <v/>
      </c>
      <c r="E4508">
        <f>IF(B4508="","",IF(INPUT!$I$1="","",IF(C4508&lt;(INT(INPUT!$I$1)-INPUT!$I$2),"Off Meds",IF(C4508&lt;=(INT(INPUT!$I$1)+INPUT!$I$2),"Washout","On Meds"))))</f>
        <v/>
      </c>
      <c r="F4508">
        <f>IF(B4508="","",1.509*(LN(B4508)^1.084-5.381))</f>
        <v/>
      </c>
      <c r="G4508">
        <f>IF(F4508="","",IF(F4508&lt;0,10*F4508^2,0))</f>
        <v/>
      </c>
      <c r="H4508">
        <f>IF(F4508="","",IF(F4508&gt;0,10*F4508^2,0))</f>
        <v/>
      </c>
    </row>
    <row r="4509">
      <c r="A4509">
        <f>Input!A4509</f>
        <v/>
      </c>
      <c r="B4509">
        <f>IF(ISNUMBER(Input!B4509),IF(AND(Input!B4509&gt;=20,Input!B4509&lt;=700),Input!B4509,""),"")</f>
        <v/>
      </c>
      <c r="C4509">
        <f>IF(B4509="","",INT(A4509))</f>
        <v/>
      </c>
      <c r="D4509">
        <f>IF(B4509="","",HOUR(A4509))</f>
        <v/>
      </c>
      <c r="E4509">
        <f>IF(B4509="","",IF(INPUT!$I$1="","",IF(C4509&lt;(INT(INPUT!$I$1)-INPUT!$I$2),"Off Meds",IF(C4509&lt;=(INT(INPUT!$I$1)+INPUT!$I$2),"Washout","On Meds"))))</f>
        <v/>
      </c>
      <c r="F4509">
        <f>IF(B4509="","",1.509*(LN(B4509)^1.084-5.381))</f>
        <v/>
      </c>
      <c r="G4509">
        <f>IF(F4509="","",IF(F4509&lt;0,10*F4509^2,0))</f>
        <v/>
      </c>
      <c r="H4509">
        <f>IF(F4509="","",IF(F4509&gt;0,10*F4509^2,0))</f>
        <v/>
      </c>
    </row>
    <row r="4510">
      <c r="A4510">
        <f>Input!A4510</f>
        <v/>
      </c>
      <c r="B4510">
        <f>IF(ISNUMBER(Input!B4510),IF(AND(Input!B4510&gt;=20,Input!B4510&lt;=700),Input!B4510,""),"")</f>
        <v/>
      </c>
      <c r="C4510">
        <f>IF(B4510="","",INT(A4510))</f>
        <v/>
      </c>
      <c r="D4510">
        <f>IF(B4510="","",HOUR(A4510))</f>
        <v/>
      </c>
      <c r="E4510">
        <f>IF(B4510="","",IF(INPUT!$I$1="","",IF(C4510&lt;(INT(INPUT!$I$1)-INPUT!$I$2),"Off Meds",IF(C4510&lt;=(INT(INPUT!$I$1)+INPUT!$I$2),"Washout","On Meds"))))</f>
        <v/>
      </c>
      <c r="F4510">
        <f>IF(B4510="","",1.509*(LN(B4510)^1.084-5.381))</f>
        <v/>
      </c>
      <c r="G4510">
        <f>IF(F4510="","",IF(F4510&lt;0,10*F4510^2,0))</f>
        <v/>
      </c>
      <c r="H4510">
        <f>IF(F4510="","",IF(F4510&gt;0,10*F4510^2,0))</f>
        <v/>
      </c>
    </row>
    <row r="4511">
      <c r="A4511">
        <f>Input!A4511</f>
        <v/>
      </c>
      <c r="B4511">
        <f>IF(ISNUMBER(Input!B4511),IF(AND(Input!B4511&gt;=20,Input!B4511&lt;=700),Input!B4511,""),"")</f>
        <v/>
      </c>
      <c r="C4511">
        <f>IF(B4511="","",INT(A4511))</f>
        <v/>
      </c>
      <c r="D4511">
        <f>IF(B4511="","",HOUR(A4511))</f>
        <v/>
      </c>
      <c r="E4511">
        <f>IF(B4511="","",IF(INPUT!$I$1="","",IF(C4511&lt;(INT(INPUT!$I$1)-INPUT!$I$2),"Off Meds",IF(C4511&lt;=(INT(INPUT!$I$1)+INPUT!$I$2),"Washout","On Meds"))))</f>
        <v/>
      </c>
      <c r="F4511">
        <f>IF(B4511="","",1.509*(LN(B4511)^1.084-5.381))</f>
        <v/>
      </c>
      <c r="G4511">
        <f>IF(F4511="","",IF(F4511&lt;0,10*F4511^2,0))</f>
        <v/>
      </c>
      <c r="H4511">
        <f>IF(F4511="","",IF(F4511&gt;0,10*F4511^2,0))</f>
        <v/>
      </c>
    </row>
    <row r="4512">
      <c r="A4512">
        <f>Input!A4512</f>
        <v/>
      </c>
      <c r="B4512">
        <f>IF(ISNUMBER(Input!B4512),IF(AND(Input!B4512&gt;=20,Input!B4512&lt;=700),Input!B4512,""),"")</f>
        <v/>
      </c>
      <c r="C4512">
        <f>IF(B4512="","",INT(A4512))</f>
        <v/>
      </c>
      <c r="D4512">
        <f>IF(B4512="","",HOUR(A4512))</f>
        <v/>
      </c>
      <c r="E4512">
        <f>IF(B4512="","",IF(INPUT!$I$1="","",IF(C4512&lt;(INT(INPUT!$I$1)-INPUT!$I$2),"Off Meds",IF(C4512&lt;=(INT(INPUT!$I$1)+INPUT!$I$2),"Washout","On Meds"))))</f>
        <v/>
      </c>
      <c r="F4512">
        <f>IF(B4512="","",1.509*(LN(B4512)^1.084-5.381))</f>
        <v/>
      </c>
      <c r="G4512">
        <f>IF(F4512="","",IF(F4512&lt;0,10*F4512^2,0))</f>
        <v/>
      </c>
      <c r="H4512">
        <f>IF(F4512="","",IF(F4512&gt;0,10*F4512^2,0))</f>
        <v/>
      </c>
    </row>
    <row r="4513">
      <c r="A4513">
        <f>Input!A4513</f>
        <v/>
      </c>
      <c r="B4513">
        <f>IF(ISNUMBER(Input!B4513),IF(AND(Input!B4513&gt;=20,Input!B4513&lt;=700),Input!B4513,""),"")</f>
        <v/>
      </c>
      <c r="C4513">
        <f>IF(B4513="","",INT(A4513))</f>
        <v/>
      </c>
      <c r="D4513">
        <f>IF(B4513="","",HOUR(A4513))</f>
        <v/>
      </c>
      <c r="E4513">
        <f>IF(B4513="","",IF(INPUT!$I$1="","",IF(C4513&lt;(INT(INPUT!$I$1)-INPUT!$I$2),"Off Meds",IF(C4513&lt;=(INT(INPUT!$I$1)+INPUT!$I$2),"Washout","On Meds"))))</f>
        <v/>
      </c>
      <c r="F4513">
        <f>IF(B4513="","",1.509*(LN(B4513)^1.084-5.381))</f>
        <v/>
      </c>
      <c r="G4513">
        <f>IF(F4513="","",IF(F4513&lt;0,10*F4513^2,0))</f>
        <v/>
      </c>
      <c r="H4513">
        <f>IF(F4513="","",IF(F4513&gt;0,10*F4513^2,0))</f>
        <v/>
      </c>
    </row>
    <row r="4514">
      <c r="A4514">
        <f>Input!A4514</f>
        <v/>
      </c>
      <c r="B4514">
        <f>IF(ISNUMBER(Input!B4514),IF(AND(Input!B4514&gt;=20,Input!B4514&lt;=700),Input!B4514,""),"")</f>
        <v/>
      </c>
      <c r="C4514">
        <f>IF(B4514="","",INT(A4514))</f>
        <v/>
      </c>
      <c r="D4514">
        <f>IF(B4514="","",HOUR(A4514))</f>
        <v/>
      </c>
      <c r="E4514">
        <f>IF(B4514="","",IF(INPUT!$I$1="","",IF(C4514&lt;(INT(INPUT!$I$1)-INPUT!$I$2),"Off Meds",IF(C4514&lt;=(INT(INPUT!$I$1)+INPUT!$I$2),"Washout","On Meds"))))</f>
        <v/>
      </c>
      <c r="F4514">
        <f>IF(B4514="","",1.509*(LN(B4514)^1.084-5.381))</f>
        <v/>
      </c>
      <c r="G4514">
        <f>IF(F4514="","",IF(F4514&lt;0,10*F4514^2,0))</f>
        <v/>
      </c>
      <c r="H4514">
        <f>IF(F4514="","",IF(F4514&gt;0,10*F4514^2,0))</f>
        <v/>
      </c>
    </row>
    <row r="4515">
      <c r="A4515">
        <f>Input!A4515</f>
        <v/>
      </c>
      <c r="B4515">
        <f>IF(ISNUMBER(Input!B4515),IF(AND(Input!B4515&gt;=20,Input!B4515&lt;=700),Input!B4515,""),"")</f>
        <v/>
      </c>
      <c r="C4515">
        <f>IF(B4515="","",INT(A4515))</f>
        <v/>
      </c>
      <c r="D4515">
        <f>IF(B4515="","",HOUR(A4515))</f>
        <v/>
      </c>
      <c r="E4515">
        <f>IF(B4515="","",IF(INPUT!$I$1="","",IF(C4515&lt;(INT(INPUT!$I$1)-INPUT!$I$2),"Off Meds",IF(C4515&lt;=(INT(INPUT!$I$1)+INPUT!$I$2),"Washout","On Meds"))))</f>
        <v/>
      </c>
      <c r="F4515">
        <f>IF(B4515="","",1.509*(LN(B4515)^1.084-5.381))</f>
        <v/>
      </c>
      <c r="G4515">
        <f>IF(F4515="","",IF(F4515&lt;0,10*F4515^2,0))</f>
        <v/>
      </c>
      <c r="H4515">
        <f>IF(F4515="","",IF(F4515&gt;0,10*F4515^2,0))</f>
        <v/>
      </c>
    </row>
    <row r="4516">
      <c r="A4516">
        <f>Input!A4516</f>
        <v/>
      </c>
      <c r="B4516">
        <f>IF(ISNUMBER(Input!B4516),IF(AND(Input!B4516&gt;=20,Input!B4516&lt;=700),Input!B4516,""),"")</f>
        <v/>
      </c>
      <c r="C4516">
        <f>IF(B4516="","",INT(A4516))</f>
        <v/>
      </c>
      <c r="D4516">
        <f>IF(B4516="","",HOUR(A4516))</f>
        <v/>
      </c>
      <c r="E4516">
        <f>IF(B4516="","",IF(INPUT!$I$1="","",IF(C4516&lt;(INT(INPUT!$I$1)-INPUT!$I$2),"Off Meds",IF(C4516&lt;=(INT(INPUT!$I$1)+INPUT!$I$2),"Washout","On Meds"))))</f>
        <v/>
      </c>
      <c r="F4516">
        <f>IF(B4516="","",1.509*(LN(B4516)^1.084-5.381))</f>
        <v/>
      </c>
      <c r="G4516">
        <f>IF(F4516="","",IF(F4516&lt;0,10*F4516^2,0))</f>
        <v/>
      </c>
      <c r="H4516">
        <f>IF(F4516="","",IF(F4516&gt;0,10*F4516^2,0))</f>
        <v/>
      </c>
    </row>
    <row r="4517">
      <c r="A4517">
        <f>Input!A4517</f>
        <v/>
      </c>
      <c r="B4517">
        <f>IF(ISNUMBER(Input!B4517),IF(AND(Input!B4517&gt;=20,Input!B4517&lt;=700),Input!B4517,""),"")</f>
        <v/>
      </c>
      <c r="C4517">
        <f>IF(B4517="","",INT(A4517))</f>
        <v/>
      </c>
      <c r="D4517">
        <f>IF(B4517="","",HOUR(A4517))</f>
        <v/>
      </c>
      <c r="E4517">
        <f>IF(B4517="","",IF(INPUT!$I$1="","",IF(C4517&lt;(INT(INPUT!$I$1)-INPUT!$I$2),"Off Meds",IF(C4517&lt;=(INT(INPUT!$I$1)+INPUT!$I$2),"Washout","On Meds"))))</f>
        <v/>
      </c>
      <c r="F4517">
        <f>IF(B4517="","",1.509*(LN(B4517)^1.084-5.381))</f>
        <v/>
      </c>
      <c r="G4517">
        <f>IF(F4517="","",IF(F4517&lt;0,10*F4517^2,0))</f>
        <v/>
      </c>
      <c r="H4517">
        <f>IF(F4517="","",IF(F4517&gt;0,10*F4517^2,0))</f>
        <v/>
      </c>
    </row>
    <row r="4518">
      <c r="A4518">
        <f>Input!A4518</f>
        <v/>
      </c>
      <c r="B4518">
        <f>IF(ISNUMBER(Input!B4518),IF(AND(Input!B4518&gt;=20,Input!B4518&lt;=700),Input!B4518,""),"")</f>
        <v/>
      </c>
      <c r="C4518">
        <f>IF(B4518="","",INT(A4518))</f>
        <v/>
      </c>
      <c r="D4518">
        <f>IF(B4518="","",HOUR(A4518))</f>
        <v/>
      </c>
      <c r="E4518">
        <f>IF(B4518="","",IF(INPUT!$I$1="","",IF(C4518&lt;(INT(INPUT!$I$1)-INPUT!$I$2),"Off Meds",IF(C4518&lt;=(INT(INPUT!$I$1)+INPUT!$I$2),"Washout","On Meds"))))</f>
        <v/>
      </c>
      <c r="F4518">
        <f>IF(B4518="","",1.509*(LN(B4518)^1.084-5.381))</f>
        <v/>
      </c>
      <c r="G4518">
        <f>IF(F4518="","",IF(F4518&lt;0,10*F4518^2,0))</f>
        <v/>
      </c>
      <c r="H4518">
        <f>IF(F4518="","",IF(F4518&gt;0,10*F4518^2,0))</f>
        <v/>
      </c>
    </row>
    <row r="4519">
      <c r="A4519">
        <f>Input!A4519</f>
        <v/>
      </c>
      <c r="B4519">
        <f>IF(ISNUMBER(Input!B4519),IF(AND(Input!B4519&gt;=20,Input!B4519&lt;=700),Input!B4519,""),"")</f>
        <v/>
      </c>
      <c r="C4519">
        <f>IF(B4519="","",INT(A4519))</f>
        <v/>
      </c>
      <c r="D4519">
        <f>IF(B4519="","",HOUR(A4519))</f>
        <v/>
      </c>
      <c r="E4519">
        <f>IF(B4519="","",IF(INPUT!$I$1="","",IF(C4519&lt;(INT(INPUT!$I$1)-INPUT!$I$2),"Off Meds",IF(C4519&lt;=(INT(INPUT!$I$1)+INPUT!$I$2),"Washout","On Meds"))))</f>
        <v/>
      </c>
      <c r="F4519">
        <f>IF(B4519="","",1.509*(LN(B4519)^1.084-5.381))</f>
        <v/>
      </c>
      <c r="G4519">
        <f>IF(F4519="","",IF(F4519&lt;0,10*F4519^2,0))</f>
        <v/>
      </c>
      <c r="H4519">
        <f>IF(F4519="","",IF(F4519&gt;0,10*F4519^2,0))</f>
        <v/>
      </c>
    </row>
    <row r="4520">
      <c r="A4520">
        <f>Input!A4520</f>
        <v/>
      </c>
      <c r="B4520">
        <f>IF(ISNUMBER(Input!B4520),IF(AND(Input!B4520&gt;=20,Input!B4520&lt;=700),Input!B4520,""),"")</f>
        <v/>
      </c>
      <c r="C4520">
        <f>IF(B4520="","",INT(A4520))</f>
        <v/>
      </c>
      <c r="D4520">
        <f>IF(B4520="","",HOUR(A4520))</f>
        <v/>
      </c>
      <c r="E4520">
        <f>IF(B4520="","",IF(INPUT!$I$1="","",IF(C4520&lt;(INT(INPUT!$I$1)-INPUT!$I$2),"Off Meds",IF(C4520&lt;=(INT(INPUT!$I$1)+INPUT!$I$2),"Washout","On Meds"))))</f>
        <v/>
      </c>
      <c r="F4520">
        <f>IF(B4520="","",1.509*(LN(B4520)^1.084-5.381))</f>
        <v/>
      </c>
      <c r="G4520">
        <f>IF(F4520="","",IF(F4520&lt;0,10*F4520^2,0))</f>
        <v/>
      </c>
      <c r="H4520">
        <f>IF(F4520="","",IF(F4520&gt;0,10*F4520^2,0))</f>
        <v/>
      </c>
    </row>
    <row r="4521">
      <c r="A4521">
        <f>Input!A4521</f>
        <v/>
      </c>
      <c r="B4521">
        <f>IF(ISNUMBER(Input!B4521),IF(AND(Input!B4521&gt;=20,Input!B4521&lt;=700),Input!B4521,""),"")</f>
        <v/>
      </c>
      <c r="C4521">
        <f>IF(B4521="","",INT(A4521))</f>
        <v/>
      </c>
      <c r="D4521">
        <f>IF(B4521="","",HOUR(A4521))</f>
        <v/>
      </c>
      <c r="E4521">
        <f>IF(B4521="","",IF(INPUT!$I$1="","",IF(C4521&lt;(INT(INPUT!$I$1)-INPUT!$I$2),"Off Meds",IF(C4521&lt;=(INT(INPUT!$I$1)+INPUT!$I$2),"Washout","On Meds"))))</f>
        <v/>
      </c>
      <c r="F4521">
        <f>IF(B4521="","",1.509*(LN(B4521)^1.084-5.381))</f>
        <v/>
      </c>
      <c r="G4521">
        <f>IF(F4521="","",IF(F4521&lt;0,10*F4521^2,0))</f>
        <v/>
      </c>
      <c r="H4521">
        <f>IF(F4521="","",IF(F4521&gt;0,10*F4521^2,0))</f>
        <v/>
      </c>
    </row>
    <row r="4522">
      <c r="A4522">
        <f>Input!A4522</f>
        <v/>
      </c>
      <c r="B4522">
        <f>IF(ISNUMBER(Input!B4522),IF(AND(Input!B4522&gt;=20,Input!B4522&lt;=700),Input!B4522,""),"")</f>
        <v/>
      </c>
      <c r="C4522">
        <f>IF(B4522="","",INT(A4522))</f>
        <v/>
      </c>
      <c r="D4522">
        <f>IF(B4522="","",HOUR(A4522))</f>
        <v/>
      </c>
      <c r="E4522">
        <f>IF(B4522="","",IF(INPUT!$I$1="","",IF(C4522&lt;(INT(INPUT!$I$1)-INPUT!$I$2),"Off Meds",IF(C4522&lt;=(INT(INPUT!$I$1)+INPUT!$I$2),"Washout","On Meds"))))</f>
        <v/>
      </c>
      <c r="F4522">
        <f>IF(B4522="","",1.509*(LN(B4522)^1.084-5.381))</f>
        <v/>
      </c>
      <c r="G4522">
        <f>IF(F4522="","",IF(F4522&lt;0,10*F4522^2,0))</f>
        <v/>
      </c>
      <c r="H4522">
        <f>IF(F4522="","",IF(F4522&gt;0,10*F4522^2,0))</f>
        <v/>
      </c>
    </row>
    <row r="4523">
      <c r="A4523">
        <f>Input!A4523</f>
        <v/>
      </c>
      <c r="B4523">
        <f>IF(ISNUMBER(Input!B4523),IF(AND(Input!B4523&gt;=20,Input!B4523&lt;=700),Input!B4523,""),"")</f>
        <v/>
      </c>
      <c r="C4523">
        <f>IF(B4523="","",INT(A4523))</f>
        <v/>
      </c>
      <c r="D4523">
        <f>IF(B4523="","",HOUR(A4523))</f>
        <v/>
      </c>
      <c r="E4523">
        <f>IF(B4523="","",IF(INPUT!$I$1="","",IF(C4523&lt;(INT(INPUT!$I$1)-INPUT!$I$2),"Off Meds",IF(C4523&lt;=(INT(INPUT!$I$1)+INPUT!$I$2),"Washout","On Meds"))))</f>
        <v/>
      </c>
      <c r="F4523">
        <f>IF(B4523="","",1.509*(LN(B4523)^1.084-5.381))</f>
        <v/>
      </c>
      <c r="G4523">
        <f>IF(F4523="","",IF(F4523&lt;0,10*F4523^2,0))</f>
        <v/>
      </c>
      <c r="H4523">
        <f>IF(F4523="","",IF(F4523&gt;0,10*F4523^2,0))</f>
        <v/>
      </c>
    </row>
    <row r="4524">
      <c r="A4524">
        <f>Input!A4524</f>
        <v/>
      </c>
      <c r="B4524">
        <f>IF(ISNUMBER(Input!B4524),IF(AND(Input!B4524&gt;=20,Input!B4524&lt;=700),Input!B4524,""),"")</f>
        <v/>
      </c>
      <c r="C4524">
        <f>IF(B4524="","",INT(A4524))</f>
        <v/>
      </c>
      <c r="D4524">
        <f>IF(B4524="","",HOUR(A4524))</f>
        <v/>
      </c>
      <c r="E4524">
        <f>IF(B4524="","",IF(INPUT!$I$1="","",IF(C4524&lt;(INT(INPUT!$I$1)-INPUT!$I$2),"Off Meds",IF(C4524&lt;=(INT(INPUT!$I$1)+INPUT!$I$2),"Washout","On Meds"))))</f>
        <v/>
      </c>
      <c r="F4524">
        <f>IF(B4524="","",1.509*(LN(B4524)^1.084-5.381))</f>
        <v/>
      </c>
      <c r="G4524">
        <f>IF(F4524="","",IF(F4524&lt;0,10*F4524^2,0))</f>
        <v/>
      </c>
      <c r="H4524">
        <f>IF(F4524="","",IF(F4524&gt;0,10*F4524^2,0))</f>
        <v/>
      </c>
    </row>
    <row r="4525">
      <c r="A4525">
        <f>Input!A4525</f>
        <v/>
      </c>
      <c r="B4525">
        <f>IF(ISNUMBER(Input!B4525),IF(AND(Input!B4525&gt;=20,Input!B4525&lt;=700),Input!B4525,""),"")</f>
        <v/>
      </c>
      <c r="C4525">
        <f>IF(B4525="","",INT(A4525))</f>
        <v/>
      </c>
      <c r="D4525">
        <f>IF(B4525="","",HOUR(A4525))</f>
        <v/>
      </c>
      <c r="E4525">
        <f>IF(B4525="","",IF(INPUT!$I$1="","",IF(C4525&lt;(INT(INPUT!$I$1)-INPUT!$I$2),"Off Meds",IF(C4525&lt;=(INT(INPUT!$I$1)+INPUT!$I$2),"Washout","On Meds"))))</f>
        <v/>
      </c>
      <c r="F4525">
        <f>IF(B4525="","",1.509*(LN(B4525)^1.084-5.381))</f>
        <v/>
      </c>
      <c r="G4525">
        <f>IF(F4525="","",IF(F4525&lt;0,10*F4525^2,0))</f>
        <v/>
      </c>
      <c r="H4525">
        <f>IF(F4525="","",IF(F4525&gt;0,10*F4525^2,0))</f>
        <v/>
      </c>
    </row>
    <row r="4526">
      <c r="A4526">
        <f>Input!A4526</f>
        <v/>
      </c>
      <c r="B4526">
        <f>IF(ISNUMBER(Input!B4526),IF(AND(Input!B4526&gt;=20,Input!B4526&lt;=700),Input!B4526,""),"")</f>
        <v/>
      </c>
      <c r="C4526">
        <f>IF(B4526="","",INT(A4526))</f>
        <v/>
      </c>
      <c r="D4526">
        <f>IF(B4526="","",HOUR(A4526))</f>
        <v/>
      </c>
      <c r="E4526">
        <f>IF(B4526="","",IF(INPUT!$I$1="","",IF(C4526&lt;(INT(INPUT!$I$1)-INPUT!$I$2),"Off Meds",IF(C4526&lt;=(INT(INPUT!$I$1)+INPUT!$I$2),"Washout","On Meds"))))</f>
        <v/>
      </c>
      <c r="F4526">
        <f>IF(B4526="","",1.509*(LN(B4526)^1.084-5.381))</f>
        <v/>
      </c>
      <c r="G4526">
        <f>IF(F4526="","",IF(F4526&lt;0,10*F4526^2,0))</f>
        <v/>
      </c>
      <c r="H4526">
        <f>IF(F4526="","",IF(F4526&gt;0,10*F4526^2,0))</f>
        <v/>
      </c>
    </row>
    <row r="4527">
      <c r="A4527">
        <f>Input!A4527</f>
        <v/>
      </c>
      <c r="B4527">
        <f>IF(ISNUMBER(Input!B4527),IF(AND(Input!B4527&gt;=20,Input!B4527&lt;=700),Input!B4527,""),"")</f>
        <v/>
      </c>
      <c r="C4527">
        <f>IF(B4527="","",INT(A4527))</f>
        <v/>
      </c>
      <c r="D4527">
        <f>IF(B4527="","",HOUR(A4527))</f>
        <v/>
      </c>
      <c r="E4527">
        <f>IF(B4527="","",IF(INPUT!$I$1="","",IF(C4527&lt;(INT(INPUT!$I$1)-INPUT!$I$2),"Off Meds",IF(C4527&lt;=(INT(INPUT!$I$1)+INPUT!$I$2),"Washout","On Meds"))))</f>
        <v/>
      </c>
      <c r="F4527">
        <f>IF(B4527="","",1.509*(LN(B4527)^1.084-5.381))</f>
        <v/>
      </c>
      <c r="G4527">
        <f>IF(F4527="","",IF(F4527&lt;0,10*F4527^2,0))</f>
        <v/>
      </c>
      <c r="H4527">
        <f>IF(F4527="","",IF(F4527&gt;0,10*F4527^2,0))</f>
        <v/>
      </c>
    </row>
    <row r="4528">
      <c r="A4528">
        <f>Input!A4528</f>
        <v/>
      </c>
      <c r="B4528">
        <f>IF(ISNUMBER(Input!B4528),IF(AND(Input!B4528&gt;=20,Input!B4528&lt;=700),Input!B4528,""),"")</f>
        <v/>
      </c>
      <c r="C4528">
        <f>IF(B4528="","",INT(A4528))</f>
        <v/>
      </c>
      <c r="D4528">
        <f>IF(B4528="","",HOUR(A4528))</f>
        <v/>
      </c>
      <c r="E4528">
        <f>IF(B4528="","",IF(INPUT!$I$1="","",IF(C4528&lt;(INT(INPUT!$I$1)-INPUT!$I$2),"Off Meds",IF(C4528&lt;=(INT(INPUT!$I$1)+INPUT!$I$2),"Washout","On Meds"))))</f>
        <v/>
      </c>
      <c r="F4528">
        <f>IF(B4528="","",1.509*(LN(B4528)^1.084-5.381))</f>
        <v/>
      </c>
      <c r="G4528">
        <f>IF(F4528="","",IF(F4528&lt;0,10*F4528^2,0))</f>
        <v/>
      </c>
      <c r="H4528">
        <f>IF(F4528="","",IF(F4528&gt;0,10*F4528^2,0))</f>
        <v/>
      </c>
    </row>
    <row r="4529">
      <c r="A4529">
        <f>Input!A4529</f>
        <v/>
      </c>
      <c r="B4529">
        <f>IF(ISNUMBER(Input!B4529),IF(AND(Input!B4529&gt;=20,Input!B4529&lt;=700),Input!B4529,""),"")</f>
        <v/>
      </c>
      <c r="C4529">
        <f>IF(B4529="","",INT(A4529))</f>
        <v/>
      </c>
      <c r="D4529">
        <f>IF(B4529="","",HOUR(A4529))</f>
        <v/>
      </c>
      <c r="E4529">
        <f>IF(B4529="","",IF(INPUT!$I$1="","",IF(C4529&lt;(INT(INPUT!$I$1)-INPUT!$I$2),"Off Meds",IF(C4529&lt;=(INT(INPUT!$I$1)+INPUT!$I$2),"Washout","On Meds"))))</f>
        <v/>
      </c>
      <c r="F4529">
        <f>IF(B4529="","",1.509*(LN(B4529)^1.084-5.381))</f>
        <v/>
      </c>
      <c r="G4529">
        <f>IF(F4529="","",IF(F4529&lt;0,10*F4529^2,0))</f>
        <v/>
      </c>
      <c r="H4529">
        <f>IF(F4529="","",IF(F4529&gt;0,10*F4529^2,0))</f>
        <v/>
      </c>
    </row>
    <row r="4530">
      <c r="A4530">
        <f>Input!A4530</f>
        <v/>
      </c>
      <c r="B4530">
        <f>IF(ISNUMBER(Input!B4530),IF(AND(Input!B4530&gt;=20,Input!B4530&lt;=700),Input!B4530,""),"")</f>
        <v/>
      </c>
      <c r="C4530">
        <f>IF(B4530="","",INT(A4530))</f>
        <v/>
      </c>
      <c r="D4530">
        <f>IF(B4530="","",HOUR(A4530))</f>
        <v/>
      </c>
      <c r="E4530">
        <f>IF(B4530="","",IF(INPUT!$I$1="","",IF(C4530&lt;(INT(INPUT!$I$1)-INPUT!$I$2),"Off Meds",IF(C4530&lt;=(INT(INPUT!$I$1)+INPUT!$I$2),"Washout","On Meds"))))</f>
        <v/>
      </c>
      <c r="F4530">
        <f>IF(B4530="","",1.509*(LN(B4530)^1.084-5.381))</f>
        <v/>
      </c>
      <c r="G4530">
        <f>IF(F4530="","",IF(F4530&lt;0,10*F4530^2,0))</f>
        <v/>
      </c>
      <c r="H4530">
        <f>IF(F4530="","",IF(F4530&gt;0,10*F4530^2,0))</f>
        <v/>
      </c>
    </row>
    <row r="4531">
      <c r="A4531">
        <f>Input!A4531</f>
        <v/>
      </c>
      <c r="B4531">
        <f>IF(ISNUMBER(Input!B4531),IF(AND(Input!B4531&gt;=20,Input!B4531&lt;=700),Input!B4531,""),"")</f>
        <v/>
      </c>
      <c r="C4531">
        <f>IF(B4531="","",INT(A4531))</f>
        <v/>
      </c>
      <c r="D4531">
        <f>IF(B4531="","",HOUR(A4531))</f>
        <v/>
      </c>
      <c r="E4531">
        <f>IF(B4531="","",IF(INPUT!$I$1="","",IF(C4531&lt;(INT(INPUT!$I$1)-INPUT!$I$2),"Off Meds",IF(C4531&lt;=(INT(INPUT!$I$1)+INPUT!$I$2),"Washout","On Meds"))))</f>
        <v/>
      </c>
      <c r="F4531">
        <f>IF(B4531="","",1.509*(LN(B4531)^1.084-5.381))</f>
        <v/>
      </c>
      <c r="G4531">
        <f>IF(F4531="","",IF(F4531&lt;0,10*F4531^2,0))</f>
        <v/>
      </c>
      <c r="H4531">
        <f>IF(F4531="","",IF(F4531&gt;0,10*F4531^2,0))</f>
        <v/>
      </c>
    </row>
    <row r="4532">
      <c r="A4532">
        <f>Input!A4532</f>
        <v/>
      </c>
      <c r="B4532">
        <f>IF(ISNUMBER(Input!B4532),IF(AND(Input!B4532&gt;=20,Input!B4532&lt;=700),Input!B4532,""),"")</f>
        <v/>
      </c>
      <c r="C4532">
        <f>IF(B4532="","",INT(A4532))</f>
        <v/>
      </c>
      <c r="D4532">
        <f>IF(B4532="","",HOUR(A4532))</f>
        <v/>
      </c>
      <c r="E4532">
        <f>IF(B4532="","",IF(INPUT!$I$1="","",IF(C4532&lt;(INT(INPUT!$I$1)-INPUT!$I$2),"Off Meds",IF(C4532&lt;=(INT(INPUT!$I$1)+INPUT!$I$2),"Washout","On Meds"))))</f>
        <v/>
      </c>
      <c r="F4532">
        <f>IF(B4532="","",1.509*(LN(B4532)^1.084-5.381))</f>
        <v/>
      </c>
      <c r="G4532">
        <f>IF(F4532="","",IF(F4532&lt;0,10*F4532^2,0))</f>
        <v/>
      </c>
      <c r="H4532">
        <f>IF(F4532="","",IF(F4532&gt;0,10*F4532^2,0))</f>
        <v/>
      </c>
    </row>
    <row r="4533">
      <c r="A4533">
        <f>Input!A4533</f>
        <v/>
      </c>
      <c r="B4533">
        <f>IF(ISNUMBER(Input!B4533),IF(AND(Input!B4533&gt;=20,Input!B4533&lt;=700),Input!B4533,""),"")</f>
        <v/>
      </c>
      <c r="C4533">
        <f>IF(B4533="","",INT(A4533))</f>
        <v/>
      </c>
      <c r="D4533">
        <f>IF(B4533="","",HOUR(A4533))</f>
        <v/>
      </c>
      <c r="E4533">
        <f>IF(B4533="","",IF(INPUT!$I$1="","",IF(C4533&lt;(INT(INPUT!$I$1)-INPUT!$I$2),"Off Meds",IF(C4533&lt;=(INT(INPUT!$I$1)+INPUT!$I$2),"Washout","On Meds"))))</f>
        <v/>
      </c>
      <c r="F4533">
        <f>IF(B4533="","",1.509*(LN(B4533)^1.084-5.381))</f>
        <v/>
      </c>
      <c r="G4533">
        <f>IF(F4533="","",IF(F4533&lt;0,10*F4533^2,0))</f>
        <v/>
      </c>
      <c r="H4533">
        <f>IF(F4533="","",IF(F4533&gt;0,10*F4533^2,0))</f>
        <v/>
      </c>
    </row>
    <row r="4534">
      <c r="A4534">
        <f>Input!A4534</f>
        <v/>
      </c>
      <c r="B4534">
        <f>IF(ISNUMBER(Input!B4534),IF(AND(Input!B4534&gt;=20,Input!B4534&lt;=700),Input!B4534,""),"")</f>
        <v/>
      </c>
      <c r="C4534">
        <f>IF(B4534="","",INT(A4534))</f>
        <v/>
      </c>
      <c r="D4534">
        <f>IF(B4534="","",HOUR(A4534))</f>
        <v/>
      </c>
      <c r="E4534">
        <f>IF(B4534="","",IF(INPUT!$I$1="","",IF(C4534&lt;(INT(INPUT!$I$1)-INPUT!$I$2),"Off Meds",IF(C4534&lt;=(INT(INPUT!$I$1)+INPUT!$I$2),"Washout","On Meds"))))</f>
        <v/>
      </c>
      <c r="F4534">
        <f>IF(B4534="","",1.509*(LN(B4534)^1.084-5.381))</f>
        <v/>
      </c>
      <c r="G4534">
        <f>IF(F4534="","",IF(F4534&lt;0,10*F4534^2,0))</f>
        <v/>
      </c>
      <c r="H4534">
        <f>IF(F4534="","",IF(F4534&gt;0,10*F4534^2,0))</f>
        <v/>
      </c>
    </row>
    <row r="4535">
      <c r="A4535">
        <f>Input!A4535</f>
        <v/>
      </c>
      <c r="B4535">
        <f>IF(ISNUMBER(Input!B4535),IF(AND(Input!B4535&gt;=20,Input!B4535&lt;=700),Input!B4535,""),"")</f>
        <v/>
      </c>
      <c r="C4535">
        <f>IF(B4535="","",INT(A4535))</f>
        <v/>
      </c>
      <c r="D4535">
        <f>IF(B4535="","",HOUR(A4535))</f>
        <v/>
      </c>
      <c r="E4535">
        <f>IF(B4535="","",IF(INPUT!$I$1="","",IF(C4535&lt;(INT(INPUT!$I$1)-INPUT!$I$2),"Off Meds",IF(C4535&lt;=(INT(INPUT!$I$1)+INPUT!$I$2),"Washout","On Meds"))))</f>
        <v/>
      </c>
      <c r="F4535">
        <f>IF(B4535="","",1.509*(LN(B4535)^1.084-5.381))</f>
        <v/>
      </c>
      <c r="G4535">
        <f>IF(F4535="","",IF(F4535&lt;0,10*F4535^2,0))</f>
        <v/>
      </c>
      <c r="H4535">
        <f>IF(F4535="","",IF(F4535&gt;0,10*F4535^2,0))</f>
        <v/>
      </c>
    </row>
    <row r="4536">
      <c r="A4536">
        <f>Input!A4536</f>
        <v/>
      </c>
      <c r="B4536">
        <f>IF(ISNUMBER(Input!B4536),IF(AND(Input!B4536&gt;=20,Input!B4536&lt;=700),Input!B4536,""),"")</f>
        <v/>
      </c>
      <c r="C4536">
        <f>IF(B4536="","",INT(A4536))</f>
        <v/>
      </c>
      <c r="D4536">
        <f>IF(B4536="","",HOUR(A4536))</f>
        <v/>
      </c>
      <c r="E4536">
        <f>IF(B4536="","",IF(INPUT!$I$1="","",IF(C4536&lt;(INT(INPUT!$I$1)-INPUT!$I$2),"Off Meds",IF(C4536&lt;=(INT(INPUT!$I$1)+INPUT!$I$2),"Washout","On Meds"))))</f>
        <v/>
      </c>
      <c r="F4536">
        <f>IF(B4536="","",1.509*(LN(B4536)^1.084-5.381))</f>
        <v/>
      </c>
      <c r="G4536">
        <f>IF(F4536="","",IF(F4536&lt;0,10*F4536^2,0))</f>
        <v/>
      </c>
      <c r="H4536">
        <f>IF(F4536="","",IF(F4536&gt;0,10*F4536^2,0))</f>
        <v/>
      </c>
    </row>
    <row r="4537">
      <c r="A4537">
        <f>Input!A4537</f>
        <v/>
      </c>
      <c r="B4537">
        <f>IF(ISNUMBER(Input!B4537),IF(AND(Input!B4537&gt;=20,Input!B4537&lt;=700),Input!B4537,""),"")</f>
        <v/>
      </c>
      <c r="C4537">
        <f>IF(B4537="","",INT(A4537))</f>
        <v/>
      </c>
      <c r="D4537">
        <f>IF(B4537="","",HOUR(A4537))</f>
        <v/>
      </c>
      <c r="E4537">
        <f>IF(B4537="","",IF(INPUT!$I$1="","",IF(C4537&lt;(INT(INPUT!$I$1)-INPUT!$I$2),"Off Meds",IF(C4537&lt;=(INT(INPUT!$I$1)+INPUT!$I$2),"Washout","On Meds"))))</f>
        <v/>
      </c>
      <c r="F4537">
        <f>IF(B4537="","",1.509*(LN(B4537)^1.084-5.381))</f>
        <v/>
      </c>
      <c r="G4537">
        <f>IF(F4537="","",IF(F4537&lt;0,10*F4537^2,0))</f>
        <v/>
      </c>
      <c r="H4537">
        <f>IF(F4537="","",IF(F4537&gt;0,10*F4537^2,0))</f>
        <v/>
      </c>
    </row>
    <row r="4538">
      <c r="A4538">
        <f>Input!A4538</f>
        <v/>
      </c>
      <c r="B4538">
        <f>IF(ISNUMBER(Input!B4538),IF(AND(Input!B4538&gt;=20,Input!B4538&lt;=700),Input!B4538,""),"")</f>
        <v/>
      </c>
      <c r="C4538">
        <f>IF(B4538="","",INT(A4538))</f>
        <v/>
      </c>
      <c r="D4538">
        <f>IF(B4538="","",HOUR(A4538))</f>
        <v/>
      </c>
      <c r="E4538">
        <f>IF(B4538="","",IF(INPUT!$I$1="","",IF(C4538&lt;(INT(INPUT!$I$1)-INPUT!$I$2),"Off Meds",IF(C4538&lt;=(INT(INPUT!$I$1)+INPUT!$I$2),"Washout","On Meds"))))</f>
        <v/>
      </c>
      <c r="F4538">
        <f>IF(B4538="","",1.509*(LN(B4538)^1.084-5.381))</f>
        <v/>
      </c>
      <c r="G4538">
        <f>IF(F4538="","",IF(F4538&lt;0,10*F4538^2,0))</f>
        <v/>
      </c>
      <c r="H4538">
        <f>IF(F4538="","",IF(F4538&gt;0,10*F4538^2,0))</f>
        <v/>
      </c>
    </row>
    <row r="4539">
      <c r="A4539">
        <f>Input!A4539</f>
        <v/>
      </c>
      <c r="B4539">
        <f>IF(ISNUMBER(Input!B4539),IF(AND(Input!B4539&gt;=20,Input!B4539&lt;=700),Input!B4539,""),"")</f>
        <v/>
      </c>
      <c r="C4539">
        <f>IF(B4539="","",INT(A4539))</f>
        <v/>
      </c>
      <c r="D4539">
        <f>IF(B4539="","",HOUR(A4539))</f>
        <v/>
      </c>
      <c r="E4539">
        <f>IF(B4539="","",IF(INPUT!$I$1="","",IF(C4539&lt;(INT(INPUT!$I$1)-INPUT!$I$2),"Off Meds",IF(C4539&lt;=(INT(INPUT!$I$1)+INPUT!$I$2),"Washout","On Meds"))))</f>
        <v/>
      </c>
      <c r="F4539">
        <f>IF(B4539="","",1.509*(LN(B4539)^1.084-5.381))</f>
        <v/>
      </c>
      <c r="G4539">
        <f>IF(F4539="","",IF(F4539&lt;0,10*F4539^2,0))</f>
        <v/>
      </c>
      <c r="H4539">
        <f>IF(F4539="","",IF(F4539&gt;0,10*F4539^2,0))</f>
        <v/>
      </c>
    </row>
    <row r="4540">
      <c r="A4540">
        <f>Input!A4540</f>
        <v/>
      </c>
      <c r="B4540">
        <f>IF(ISNUMBER(Input!B4540),IF(AND(Input!B4540&gt;=20,Input!B4540&lt;=700),Input!B4540,""),"")</f>
        <v/>
      </c>
      <c r="C4540">
        <f>IF(B4540="","",INT(A4540))</f>
        <v/>
      </c>
      <c r="D4540">
        <f>IF(B4540="","",HOUR(A4540))</f>
        <v/>
      </c>
      <c r="E4540">
        <f>IF(B4540="","",IF(INPUT!$I$1="","",IF(C4540&lt;(INT(INPUT!$I$1)-INPUT!$I$2),"Off Meds",IF(C4540&lt;=(INT(INPUT!$I$1)+INPUT!$I$2),"Washout","On Meds"))))</f>
        <v/>
      </c>
      <c r="F4540">
        <f>IF(B4540="","",1.509*(LN(B4540)^1.084-5.381))</f>
        <v/>
      </c>
      <c r="G4540">
        <f>IF(F4540="","",IF(F4540&lt;0,10*F4540^2,0))</f>
        <v/>
      </c>
      <c r="H4540">
        <f>IF(F4540="","",IF(F4540&gt;0,10*F4540^2,0))</f>
        <v/>
      </c>
    </row>
    <row r="4541">
      <c r="A4541">
        <f>Input!A4541</f>
        <v/>
      </c>
      <c r="B4541">
        <f>IF(ISNUMBER(Input!B4541),IF(AND(Input!B4541&gt;=20,Input!B4541&lt;=700),Input!B4541,""),"")</f>
        <v/>
      </c>
      <c r="C4541">
        <f>IF(B4541="","",INT(A4541))</f>
        <v/>
      </c>
      <c r="D4541">
        <f>IF(B4541="","",HOUR(A4541))</f>
        <v/>
      </c>
      <c r="E4541">
        <f>IF(B4541="","",IF(INPUT!$I$1="","",IF(C4541&lt;(INT(INPUT!$I$1)-INPUT!$I$2),"Off Meds",IF(C4541&lt;=(INT(INPUT!$I$1)+INPUT!$I$2),"Washout","On Meds"))))</f>
        <v/>
      </c>
      <c r="F4541">
        <f>IF(B4541="","",1.509*(LN(B4541)^1.084-5.381))</f>
        <v/>
      </c>
      <c r="G4541">
        <f>IF(F4541="","",IF(F4541&lt;0,10*F4541^2,0))</f>
        <v/>
      </c>
      <c r="H4541">
        <f>IF(F4541="","",IF(F4541&gt;0,10*F4541^2,0))</f>
        <v/>
      </c>
    </row>
    <row r="4542">
      <c r="A4542">
        <f>Input!A4542</f>
        <v/>
      </c>
      <c r="B4542">
        <f>IF(ISNUMBER(Input!B4542),IF(AND(Input!B4542&gt;=20,Input!B4542&lt;=700),Input!B4542,""),"")</f>
        <v/>
      </c>
      <c r="C4542">
        <f>IF(B4542="","",INT(A4542))</f>
        <v/>
      </c>
      <c r="D4542">
        <f>IF(B4542="","",HOUR(A4542))</f>
        <v/>
      </c>
      <c r="E4542">
        <f>IF(B4542="","",IF(INPUT!$I$1="","",IF(C4542&lt;(INT(INPUT!$I$1)-INPUT!$I$2),"Off Meds",IF(C4542&lt;=(INT(INPUT!$I$1)+INPUT!$I$2),"Washout","On Meds"))))</f>
        <v/>
      </c>
      <c r="F4542">
        <f>IF(B4542="","",1.509*(LN(B4542)^1.084-5.381))</f>
        <v/>
      </c>
      <c r="G4542">
        <f>IF(F4542="","",IF(F4542&lt;0,10*F4542^2,0))</f>
        <v/>
      </c>
      <c r="H4542">
        <f>IF(F4542="","",IF(F4542&gt;0,10*F4542^2,0))</f>
        <v/>
      </c>
    </row>
    <row r="4543">
      <c r="A4543">
        <f>Input!A4543</f>
        <v/>
      </c>
      <c r="B4543">
        <f>IF(ISNUMBER(Input!B4543),IF(AND(Input!B4543&gt;=20,Input!B4543&lt;=700),Input!B4543,""),"")</f>
        <v/>
      </c>
      <c r="C4543">
        <f>IF(B4543="","",INT(A4543))</f>
        <v/>
      </c>
      <c r="D4543">
        <f>IF(B4543="","",HOUR(A4543))</f>
        <v/>
      </c>
      <c r="E4543">
        <f>IF(B4543="","",IF(INPUT!$I$1="","",IF(C4543&lt;(INT(INPUT!$I$1)-INPUT!$I$2),"Off Meds",IF(C4543&lt;=(INT(INPUT!$I$1)+INPUT!$I$2),"Washout","On Meds"))))</f>
        <v/>
      </c>
      <c r="F4543">
        <f>IF(B4543="","",1.509*(LN(B4543)^1.084-5.381))</f>
        <v/>
      </c>
      <c r="G4543">
        <f>IF(F4543="","",IF(F4543&lt;0,10*F4543^2,0))</f>
        <v/>
      </c>
      <c r="H4543">
        <f>IF(F4543="","",IF(F4543&gt;0,10*F4543^2,0))</f>
        <v/>
      </c>
    </row>
    <row r="4544">
      <c r="A4544">
        <f>Input!A4544</f>
        <v/>
      </c>
      <c r="B4544">
        <f>IF(ISNUMBER(Input!B4544),IF(AND(Input!B4544&gt;=20,Input!B4544&lt;=700),Input!B4544,""),"")</f>
        <v/>
      </c>
      <c r="C4544">
        <f>IF(B4544="","",INT(A4544))</f>
        <v/>
      </c>
      <c r="D4544">
        <f>IF(B4544="","",HOUR(A4544))</f>
        <v/>
      </c>
      <c r="E4544">
        <f>IF(B4544="","",IF(INPUT!$I$1="","",IF(C4544&lt;(INT(INPUT!$I$1)-INPUT!$I$2),"Off Meds",IF(C4544&lt;=(INT(INPUT!$I$1)+INPUT!$I$2),"Washout","On Meds"))))</f>
        <v/>
      </c>
      <c r="F4544">
        <f>IF(B4544="","",1.509*(LN(B4544)^1.084-5.381))</f>
        <v/>
      </c>
      <c r="G4544">
        <f>IF(F4544="","",IF(F4544&lt;0,10*F4544^2,0))</f>
        <v/>
      </c>
      <c r="H4544">
        <f>IF(F4544="","",IF(F4544&gt;0,10*F4544^2,0))</f>
        <v/>
      </c>
    </row>
    <row r="4545">
      <c r="A4545">
        <f>Input!A4545</f>
        <v/>
      </c>
      <c r="B4545">
        <f>IF(ISNUMBER(Input!B4545),IF(AND(Input!B4545&gt;=20,Input!B4545&lt;=700),Input!B4545,""),"")</f>
        <v/>
      </c>
      <c r="C4545">
        <f>IF(B4545="","",INT(A4545))</f>
        <v/>
      </c>
      <c r="D4545">
        <f>IF(B4545="","",HOUR(A4545))</f>
        <v/>
      </c>
      <c r="E4545">
        <f>IF(B4545="","",IF(INPUT!$I$1="","",IF(C4545&lt;(INT(INPUT!$I$1)-INPUT!$I$2),"Off Meds",IF(C4545&lt;=(INT(INPUT!$I$1)+INPUT!$I$2),"Washout","On Meds"))))</f>
        <v/>
      </c>
      <c r="F4545">
        <f>IF(B4545="","",1.509*(LN(B4545)^1.084-5.381))</f>
        <v/>
      </c>
      <c r="G4545">
        <f>IF(F4545="","",IF(F4545&lt;0,10*F4545^2,0))</f>
        <v/>
      </c>
      <c r="H4545">
        <f>IF(F4545="","",IF(F4545&gt;0,10*F4545^2,0))</f>
        <v/>
      </c>
    </row>
    <row r="4546">
      <c r="A4546">
        <f>Input!A4546</f>
        <v/>
      </c>
      <c r="B4546">
        <f>IF(ISNUMBER(Input!B4546),IF(AND(Input!B4546&gt;=20,Input!B4546&lt;=700),Input!B4546,""),"")</f>
        <v/>
      </c>
      <c r="C4546">
        <f>IF(B4546="","",INT(A4546))</f>
        <v/>
      </c>
      <c r="D4546">
        <f>IF(B4546="","",HOUR(A4546))</f>
        <v/>
      </c>
      <c r="E4546">
        <f>IF(B4546="","",IF(INPUT!$I$1="","",IF(C4546&lt;(INT(INPUT!$I$1)-INPUT!$I$2),"Off Meds",IF(C4546&lt;=(INT(INPUT!$I$1)+INPUT!$I$2),"Washout","On Meds"))))</f>
        <v/>
      </c>
      <c r="F4546">
        <f>IF(B4546="","",1.509*(LN(B4546)^1.084-5.381))</f>
        <v/>
      </c>
      <c r="G4546">
        <f>IF(F4546="","",IF(F4546&lt;0,10*F4546^2,0))</f>
        <v/>
      </c>
      <c r="H4546">
        <f>IF(F4546="","",IF(F4546&gt;0,10*F4546^2,0))</f>
        <v/>
      </c>
    </row>
    <row r="4547">
      <c r="A4547">
        <f>Input!A4547</f>
        <v/>
      </c>
      <c r="B4547">
        <f>IF(ISNUMBER(Input!B4547),IF(AND(Input!B4547&gt;=20,Input!B4547&lt;=700),Input!B4547,""),"")</f>
        <v/>
      </c>
      <c r="C4547">
        <f>IF(B4547="","",INT(A4547))</f>
        <v/>
      </c>
      <c r="D4547">
        <f>IF(B4547="","",HOUR(A4547))</f>
        <v/>
      </c>
      <c r="E4547">
        <f>IF(B4547="","",IF(INPUT!$I$1="","",IF(C4547&lt;(INT(INPUT!$I$1)-INPUT!$I$2),"Off Meds",IF(C4547&lt;=(INT(INPUT!$I$1)+INPUT!$I$2),"Washout","On Meds"))))</f>
        <v/>
      </c>
      <c r="F4547">
        <f>IF(B4547="","",1.509*(LN(B4547)^1.084-5.381))</f>
        <v/>
      </c>
      <c r="G4547">
        <f>IF(F4547="","",IF(F4547&lt;0,10*F4547^2,0))</f>
        <v/>
      </c>
      <c r="H4547">
        <f>IF(F4547="","",IF(F4547&gt;0,10*F4547^2,0))</f>
        <v/>
      </c>
    </row>
    <row r="4548">
      <c r="A4548">
        <f>Input!A4548</f>
        <v/>
      </c>
      <c r="B4548">
        <f>IF(ISNUMBER(Input!B4548),IF(AND(Input!B4548&gt;=20,Input!B4548&lt;=700),Input!B4548,""),"")</f>
        <v/>
      </c>
      <c r="C4548">
        <f>IF(B4548="","",INT(A4548))</f>
        <v/>
      </c>
      <c r="D4548">
        <f>IF(B4548="","",HOUR(A4548))</f>
        <v/>
      </c>
      <c r="E4548">
        <f>IF(B4548="","",IF(INPUT!$I$1="","",IF(C4548&lt;(INT(INPUT!$I$1)-INPUT!$I$2),"Off Meds",IF(C4548&lt;=(INT(INPUT!$I$1)+INPUT!$I$2),"Washout","On Meds"))))</f>
        <v/>
      </c>
      <c r="F4548">
        <f>IF(B4548="","",1.509*(LN(B4548)^1.084-5.381))</f>
        <v/>
      </c>
      <c r="G4548">
        <f>IF(F4548="","",IF(F4548&lt;0,10*F4548^2,0))</f>
        <v/>
      </c>
      <c r="H4548">
        <f>IF(F4548="","",IF(F4548&gt;0,10*F4548^2,0))</f>
        <v/>
      </c>
    </row>
    <row r="4549">
      <c r="A4549">
        <f>Input!A4549</f>
        <v/>
      </c>
      <c r="B4549">
        <f>IF(ISNUMBER(Input!B4549),IF(AND(Input!B4549&gt;=20,Input!B4549&lt;=700),Input!B4549,""),"")</f>
        <v/>
      </c>
      <c r="C4549">
        <f>IF(B4549="","",INT(A4549))</f>
        <v/>
      </c>
      <c r="D4549">
        <f>IF(B4549="","",HOUR(A4549))</f>
        <v/>
      </c>
      <c r="E4549">
        <f>IF(B4549="","",IF(INPUT!$I$1="","",IF(C4549&lt;(INT(INPUT!$I$1)-INPUT!$I$2),"Off Meds",IF(C4549&lt;=(INT(INPUT!$I$1)+INPUT!$I$2),"Washout","On Meds"))))</f>
        <v/>
      </c>
      <c r="F4549">
        <f>IF(B4549="","",1.509*(LN(B4549)^1.084-5.381))</f>
        <v/>
      </c>
      <c r="G4549">
        <f>IF(F4549="","",IF(F4549&lt;0,10*F4549^2,0))</f>
        <v/>
      </c>
      <c r="H4549">
        <f>IF(F4549="","",IF(F4549&gt;0,10*F4549^2,0))</f>
        <v/>
      </c>
    </row>
    <row r="4550">
      <c r="A4550">
        <f>Input!A4550</f>
        <v/>
      </c>
      <c r="B4550">
        <f>IF(ISNUMBER(Input!B4550),IF(AND(Input!B4550&gt;=20,Input!B4550&lt;=700),Input!B4550,""),"")</f>
        <v/>
      </c>
      <c r="C4550">
        <f>IF(B4550="","",INT(A4550))</f>
        <v/>
      </c>
      <c r="D4550">
        <f>IF(B4550="","",HOUR(A4550))</f>
        <v/>
      </c>
      <c r="E4550">
        <f>IF(B4550="","",IF(INPUT!$I$1="","",IF(C4550&lt;(INT(INPUT!$I$1)-INPUT!$I$2),"Off Meds",IF(C4550&lt;=(INT(INPUT!$I$1)+INPUT!$I$2),"Washout","On Meds"))))</f>
        <v/>
      </c>
      <c r="F4550">
        <f>IF(B4550="","",1.509*(LN(B4550)^1.084-5.381))</f>
        <v/>
      </c>
      <c r="G4550">
        <f>IF(F4550="","",IF(F4550&lt;0,10*F4550^2,0))</f>
        <v/>
      </c>
      <c r="H4550">
        <f>IF(F4550="","",IF(F4550&gt;0,10*F4550^2,0))</f>
        <v/>
      </c>
    </row>
    <row r="4551">
      <c r="A4551">
        <f>Input!A4551</f>
        <v/>
      </c>
      <c r="B4551">
        <f>IF(ISNUMBER(Input!B4551),IF(AND(Input!B4551&gt;=20,Input!B4551&lt;=700),Input!B4551,""),"")</f>
        <v/>
      </c>
      <c r="C4551">
        <f>IF(B4551="","",INT(A4551))</f>
        <v/>
      </c>
      <c r="D4551">
        <f>IF(B4551="","",HOUR(A4551))</f>
        <v/>
      </c>
      <c r="E4551">
        <f>IF(B4551="","",IF(INPUT!$I$1="","",IF(C4551&lt;(INT(INPUT!$I$1)-INPUT!$I$2),"Off Meds",IF(C4551&lt;=(INT(INPUT!$I$1)+INPUT!$I$2),"Washout","On Meds"))))</f>
        <v/>
      </c>
      <c r="F4551">
        <f>IF(B4551="","",1.509*(LN(B4551)^1.084-5.381))</f>
        <v/>
      </c>
      <c r="G4551">
        <f>IF(F4551="","",IF(F4551&lt;0,10*F4551^2,0))</f>
        <v/>
      </c>
      <c r="H4551">
        <f>IF(F4551="","",IF(F4551&gt;0,10*F4551^2,0))</f>
        <v/>
      </c>
    </row>
    <row r="4552">
      <c r="A4552">
        <f>Input!A4552</f>
        <v/>
      </c>
      <c r="B4552">
        <f>IF(ISNUMBER(Input!B4552),IF(AND(Input!B4552&gt;=20,Input!B4552&lt;=700),Input!B4552,""),"")</f>
        <v/>
      </c>
      <c r="C4552">
        <f>IF(B4552="","",INT(A4552))</f>
        <v/>
      </c>
      <c r="D4552">
        <f>IF(B4552="","",HOUR(A4552))</f>
        <v/>
      </c>
      <c r="E4552">
        <f>IF(B4552="","",IF(INPUT!$I$1="","",IF(C4552&lt;(INT(INPUT!$I$1)-INPUT!$I$2),"Off Meds",IF(C4552&lt;=(INT(INPUT!$I$1)+INPUT!$I$2),"Washout","On Meds"))))</f>
        <v/>
      </c>
      <c r="F4552">
        <f>IF(B4552="","",1.509*(LN(B4552)^1.084-5.381))</f>
        <v/>
      </c>
      <c r="G4552">
        <f>IF(F4552="","",IF(F4552&lt;0,10*F4552^2,0))</f>
        <v/>
      </c>
      <c r="H4552">
        <f>IF(F4552="","",IF(F4552&gt;0,10*F4552^2,0))</f>
        <v/>
      </c>
    </row>
    <row r="4553">
      <c r="A4553">
        <f>Input!A4553</f>
        <v/>
      </c>
      <c r="B4553">
        <f>IF(ISNUMBER(Input!B4553),IF(AND(Input!B4553&gt;=20,Input!B4553&lt;=700),Input!B4553,""),"")</f>
        <v/>
      </c>
      <c r="C4553">
        <f>IF(B4553="","",INT(A4553))</f>
        <v/>
      </c>
      <c r="D4553">
        <f>IF(B4553="","",HOUR(A4553))</f>
        <v/>
      </c>
      <c r="E4553">
        <f>IF(B4553="","",IF(INPUT!$I$1="","",IF(C4553&lt;(INT(INPUT!$I$1)-INPUT!$I$2),"Off Meds",IF(C4553&lt;=(INT(INPUT!$I$1)+INPUT!$I$2),"Washout","On Meds"))))</f>
        <v/>
      </c>
      <c r="F4553">
        <f>IF(B4553="","",1.509*(LN(B4553)^1.084-5.381))</f>
        <v/>
      </c>
      <c r="G4553">
        <f>IF(F4553="","",IF(F4553&lt;0,10*F4553^2,0))</f>
        <v/>
      </c>
      <c r="H4553">
        <f>IF(F4553="","",IF(F4553&gt;0,10*F4553^2,0))</f>
        <v/>
      </c>
    </row>
    <row r="4554">
      <c r="A4554">
        <f>Input!A4554</f>
        <v/>
      </c>
      <c r="B4554">
        <f>IF(ISNUMBER(Input!B4554),IF(AND(Input!B4554&gt;=20,Input!B4554&lt;=700),Input!B4554,""),"")</f>
        <v/>
      </c>
      <c r="C4554">
        <f>IF(B4554="","",INT(A4554))</f>
        <v/>
      </c>
      <c r="D4554">
        <f>IF(B4554="","",HOUR(A4554))</f>
        <v/>
      </c>
      <c r="E4554">
        <f>IF(B4554="","",IF(INPUT!$I$1="","",IF(C4554&lt;(INT(INPUT!$I$1)-INPUT!$I$2),"Off Meds",IF(C4554&lt;=(INT(INPUT!$I$1)+INPUT!$I$2),"Washout","On Meds"))))</f>
        <v/>
      </c>
      <c r="F4554">
        <f>IF(B4554="","",1.509*(LN(B4554)^1.084-5.381))</f>
        <v/>
      </c>
      <c r="G4554">
        <f>IF(F4554="","",IF(F4554&lt;0,10*F4554^2,0))</f>
        <v/>
      </c>
      <c r="H4554">
        <f>IF(F4554="","",IF(F4554&gt;0,10*F4554^2,0))</f>
        <v/>
      </c>
    </row>
    <row r="4555">
      <c r="A4555">
        <f>Input!A4555</f>
        <v/>
      </c>
      <c r="B4555">
        <f>IF(ISNUMBER(Input!B4555),IF(AND(Input!B4555&gt;=20,Input!B4555&lt;=700),Input!B4555,""),"")</f>
        <v/>
      </c>
      <c r="C4555">
        <f>IF(B4555="","",INT(A4555))</f>
        <v/>
      </c>
      <c r="D4555">
        <f>IF(B4555="","",HOUR(A4555))</f>
        <v/>
      </c>
      <c r="E4555">
        <f>IF(B4555="","",IF(INPUT!$I$1="","",IF(C4555&lt;(INT(INPUT!$I$1)-INPUT!$I$2),"Off Meds",IF(C4555&lt;=(INT(INPUT!$I$1)+INPUT!$I$2),"Washout","On Meds"))))</f>
        <v/>
      </c>
      <c r="F4555">
        <f>IF(B4555="","",1.509*(LN(B4555)^1.084-5.381))</f>
        <v/>
      </c>
      <c r="G4555">
        <f>IF(F4555="","",IF(F4555&lt;0,10*F4555^2,0))</f>
        <v/>
      </c>
      <c r="H4555">
        <f>IF(F4555="","",IF(F4555&gt;0,10*F4555^2,0))</f>
        <v/>
      </c>
    </row>
    <row r="4556">
      <c r="A4556">
        <f>Input!A4556</f>
        <v/>
      </c>
      <c r="B4556">
        <f>IF(ISNUMBER(Input!B4556),IF(AND(Input!B4556&gt;=20,Input!B4556&lt;=700),Input!B4556,""),"")</f>
        <v/>
      </c>
      <c r="C4556">
        <f>IF(B4556="","",INT(A4556))</f>
        <v/>
      </c>
      <c r="D4556">
        <f>IF(B4556="","",HOUR(A4556))</f>
        <v/>
      </c>
      <c r="E4556">
        <f>IF(B4556="","",IF(INPUT!$I$1="","",IF(C4556&lt;(INT(INPUT!$I$1)-INPUT!$I$2),"Off Meds",IF(C4556&lt;=(INT(INPUT!$I$1)+INPUT!$I$2),"Washout","On Meds"))))</f>
        <v/>
      </c>
      <c r="F4556">
        <f>IF(B4556="","",1.509*(LN(B4556)^1.084-5.381))</f>
        <v/>
      </c>
      <c r="G4556">
        <f>IF(F4556="","",IF(F4556&lt;0,10*F4556^2,0))</f>
        <v/>
      </c>
      <c r="H4556">
        <f>IF(F4556="","",IF(F4556&gt;0,10*F4556^2,0))</f>
        <v/>
      </c>
    </row>
    <row r="4557">
      <c r="A4557">
        <f>Input!A4557</f>
        <v/>
      </c>
      <c r="B4557">
        <f>IF(ISNUMBER(Input!B4557),IF(AND(Input!B4557&gt;=20,Input!B4557&lt;=700),Input!B4557,""),"")</f>
        <v/>
      </c>
      <c r="C4557">
        <f>IF(B4557="","",INT(A4557))</f>
        <v/>
      </c>
      <c r="D4557">
        <f>IF(B4557="","",HOUR(A4557))</f>
        <v/>
      </c>
      <c r="E4557">
        <f>IF(B4557="","",IF(INPUT!$I$1="","",IF(C4557&lt;(INT(INPUT!$I$1)-INPUT!$I$2),"Off Meds",IF(C4557&lt;=(INT(INPUT!$I$1)+INPUT!$I$2),"Washout","On Meds"))))</f>
        <v/>
      </c>
      <c r="F4557">
        <f>IF(B4557="","",1.509*(LN(B4557)^1.084-5.381))</f>
        <v/>
      </c>
      <c r="G4557">
        <f>IF(F4557="","",IF(F4557&lt;0,10*F4557^2,0))</f>
        <v/>
      </c>
      <c r="H4557">
        <f>IF(F4557="","",IF(F4557&gt;0,10*F4557^2,0))</f>
        <v/>
      </c>
    </row>
    <row r="4558">
      <c r="A4558">
        <f>Input!A4558</f>
        <v/>
      </c>
      <c r="B4558">
        <f>IF(ISNUMBER(Input!B4558),IF(AND(Input!B4558&gt;=20,Input!B4558&lt;=700),Input!B4558,""),"")</f>
        <v/>
      </c>
      <c r="C4558">
        <f>IF(B4558="","",INT(A4558))</f>
        <v/>
      </c>
      <c r="D4558">
        <f>IF(B4558="","",HOUR(A4558))</f>
        <v/>
      </c>
      <c r="E4558">
        <f>IF(B4558="","",IF(INPUT!$I$1="","",IF(C4558&lt;(INT(INPUT!$I$1)-INPUT!$I$2),"Off Meds",IF(C4558&lt;=(INT(INPUT!$I$1)+INPUT!$I$2),"Washout","On Meds"))))</f>
        <v/>
      </c>
      <c r="F4558">
        <f>IF(B4558="","",1.509*(LN(B4558)^1.084-5.381))</f>
        <v/>
      </c>
      <c r="G4558">
        <f>IF(F4558="","",IF(F4558&lt;0,10*F4558^2,0))</f>
        <v/>
      </c>
      <c r="H4558">
        <f>IF(F4558="","",IF(F4558&gt;0,10*F4558^2,0))</f>
        <v/>
      </c>
    </row>
    <row r="4559">
      <c r="A4559">
        <f>Input!A4559</f>
        <v/>
      </c>
      <c r="B4559">
        <f>IF(ISNUMBER(Input!B4559),IF(AND(Input!B4559&gt;=20,Input!B4559&lt;=700),Input!B4559,""),"")</f>
        <v/>
      </c>
      <c r="C4559">
        <f>IF(B4559="","",INT(A4559))</f>
        <v/>
      </c>
      <c r="D4559">
        <f>IF(B4559="","",HOUR(A4559))</f>
        <v/>
      </c>
      <c r="E4559">
        <f>IF(B4559="","",IF(INPUT!$I$1="","",IF(C4559&lt;(INT(INPUT!$I$1)-INPUT!$I$2),"Off Meds",IF(C4559&lt;=(INT(INPUT!$I$1)+INPUT!$I$2),"Washout","On Meds"))))</f>
        <v/>
      </c>
      <c r="F4559">
        <f>IF(B4559="","",1.509*(LN(B4559)^1.084-5.381))</f>
        <v/>
      </c>
      <c r="G4559">
        <f>IF(F4559="","",IF(F4559&lt;0,10*F4559^2,0))</f>
        <v/>
      </c>
      <c r="H4559">
        <f>IF(F4559="","",IF(F4559&gt;0,10*F4559^2,0))</f>
        <v/>
      </c>
    </row>
    <row r="4560">
      <c r="A4560">
        <f>Input!A4560</f>
        <v/>
      </c>
      <c r="B4560">
        <f>IF(ISNUMBER(Input!B4560),IF(AND(Input!B4560&gt;=20,Input!B4560&lt;=700),Input!B4560,""),"")</f>
        <v/>
      </c>
      <c r="C4560">
        <f>IF(B4560="","",INT(A4560))</f>
        <v/>
      </c>
      <c r="D4560">
        <f>IF(B4560="","",HOUR(A4560))</f>
        <v/>
      </c>
      <c r="E4560">
        <f>IF(B4560="","",IF(INPUT!$I$1="","",IF(C4560&lt;(INT(INPUT!$I$1)-INPUT!$I$2),"Off Meds",IF(C4560&lt;=(INT(INPUT!$I$1)+INPUT!$I$2),"Washout","On Meds"))))</f>
        <v/>
      </c>
      <c r="F4560">
        <f>IF(B4560="","",1.509*(LN(B4560)^1.084-5.381))</f>
        <v/>
      </c>
      <c r="G4560">
        <f>IF(F4560="","",IF(F4560&lt;0,10*F4560^2,0))</f>
        <v/>
      </c>
      <c r="H4560">
        <f>IF(F4560="","",IF(F4560&gt;0,10*F4560^2,0))</f>
        <v/>
      </c>
    </row>
    <row r="4561">
      <c r="A4561">
        <f>Input!A4561</f>
        <v/>
      </c>
      <c r="B4561">
        <f>IF(ISNUMBER(Input!B4561),IF(AND(Input!B4561&gt;=20,Input!B4561&lt;=700),Input!B4561,""),"")</f>
        <v/>
      </c>
      <c r="C4561">
        <f>IF(B4561="","",INT(A4561))</f>
        <v/>
      </c>
      <c r="D4561">
        <f>IF(B4561="","",HOUR(A4561))</f>
        <v/>
      </c>
      <c r="E4561">
        <f>IF(B4561="","",IF(INPUT!$I$1="","",IF(C4561&lt;(INT(INPUT!$I$1)-INPUT!$I$2),"Off Meds",IF(C4561&lt;=(INT(INPUT!$I$1)+INPUT!$I$2),"Washout","On Meds"))))</f>
        <v/>
      </c>
      <c r="F4561">
        <f>IF(B4561="","",1.509*(LN(B4561)^1.084-5.381))</f>
        <v/>
      </c>
      <c r="G4561">
        <f>IF(F4561="","",IF(F4561&lt;0,10*F4561^2,0))</f>
        <v/>
      </c>
      <c r="H4561">
        <f>IF(F4561="","",IF(F4561&gt;0,10*F4561^2,0))</f>
        <v/>
      </c>
    </row>
    <row r="4562">
      <c r="A4562">
        <f>Input!A4562</f>
        <v/>
      </c>
      <c r="B4562">
        <f>IF(ISNUMBER(Input!B4562),IF(AND(Input!B4562&gt;=20,Input!B4562&lt;=700),Input!B4562,""),"")</f>
        <v/>
      </c>
      <c r="C4562">
        <f>IF(B4562="","",INT(A4562))</f>
        <v/>
      </c>
      <c r="D4562">
        <f>IF(B4562="","",HOUR(A4562))</f>
        <v/>
      </c>
      <c r="E4562">
        <f>IF(B4562="","",IF(INPUT!$I$1="","",IF(C4562&lt;(INT(INPUT!$I$1)-INPUT!$I$2),"Off Meds",IF(C4562&lt;=(INT(INPUT!$I$1)+INPUT!$I$2),"Washout","On Meds"))))</f>
        <v/>
      </c>
      <c r="F4562">
        <f>IF(B4562="","",1.509*(LN(B4562)^1.084-5.381))</f>
        <v/>
      </c>
      <c r="G4562">
        <f>IF(F4562="","",IF(F4562&lt;0,10*F4562^2,0))</f>
        <v/>
      </c>
      <c r="H4562">
        <f>IF(F4562="","",IF(F4562&gt;0,10*F4562^2,0))</f>
        <v/>
      </c>
    </row>
    <row r="4563">
      <c r="A4563">
        <f>Input!A4563</f>
        <v/>
      </c>
      <c r="B4563">
        <f>IF(ISNUMBER(Input!B4563),IF(AND(Input!B4563&gt;=20,Input!B4563&lt;=700),Input!B4563,""),"")</f>
        <v/>
      </c>
      <c r="C4563">
        <f>IF(B4563="","",INT(A4563))</f>
        <v/>
      </c>
      <c r="D4563">
        <f>IF(B4563="","",HOUR(A4563))</f>
        <v/>
      </c>
      <c r="E4563">
        <f>IF(B4563="","",IF(INPUT!$I$1="","",IF(C4563&lt;(INT(INPUT!$I$1)-INPUT!$I$2),"Off Meds",IF(C4563&lt;=(INT(INPUT!$I$1)+INPUT!$I$2),"Washout","On Meds"))))</f>
        <v/>
      </c>
      <c r="F4563">
        <f>IF(B4563="","",1.509*(LN(B4563)^1.084-5.381))</f>
        <v/>
      </c>
      <c r="G4563">
        <f>IF(F4563="","",IF(F4563&lt;0,10*F4563^2,0))</f>
        <v/>
      </c>
      <c r="H4563">
        <f>IF(F4563="","",IF(F4563&gt;0,10*F4563^2,0))</f>
        <v/>
      </c>
    </row>
    <row r="4564">
      <c r="A4564">
        <f>Input!A4564</f>
        <v/>
      </c>
      <c r="B4564">
        <f>IF(ISNUMBER(Input!B4564),IF(AND(Input!B4564&gt;=20,Input!B4564&lt;=700),Input!B4564,""),"")</f>
        <v/>
      </c>
      <c r="C4564">
        <f>IF(B4564="","",INT(A4564))</f>
        <v/>
      </c>
      <c r="D4564">
        <f>IF(B4564="","",HOUR(A4564))</f>
        <v/>
      </c>
      <c r="E4564">
        <f>IF(B4564="","",IF(INPUT!$I$1="","",IF(C4564&lt;(INT(INPUT!$I$1)-INPUT!$I$2),"Off Meds",IF(C4564&lt;=(INT(INPUT!$I$1)+INPUT!$I$2),"Washout","On Meds"))))</f>
        <v/>
      </c>
      <c r="F4564">
        <f>IF(B4564="","",1.509*(LN(B4564)^1.084-5.381))</f>
        <v/>
      </c>
      <c r="G4564">
        <f>IF(F4564="","",IF(F4564&lt;0,10*F4564^2,0))</f>
        <v/>
      </c>
      <c r="H4564">
        <f>IF(F4564="","",IF(F4564&gt;0,10*F4564^2,0))</f>
        <v/>
      </c>
    </row>
    <row r="4565">
      <c r="A4565">
        <f>Input!A4565</f>
        <v/>
      </c>
      <c r="B4565">
        <f>IF(ISNUMBER(Input!B4565),IF(AND(Input!B4565&gt;=20,Input!B4565&lt;=700),Input!B4565,""),"")</f>
        <v/>
      </c>
      <c r="C4565">
        <f>IF(B4565="","",INT(A4565))</f>
        <v/>
      </c>
      <c r="D4565">
        <f>IF(B4565="","",HOUR(A4565))</f>
        <v/>
      </c>
      <c r="E4565">
        <f>IF(B4565="","",IF(INPUT!$I$1="","",IF(C4565&lt;(INT(INPUT!$I$1)-INPUT!$I$2),"Off Meds",IF(C4565&lt;=(INT(INPUT!$I$1)+INPUT!$I$2),"Washout","On Meds"))))</f>
        <v/>
      </c>
      <c r="F4565">
        <f>IF(B4565="","",1.509*(LN(B4565)^1.084-5.381))</f>
        <v/>
      </c>
      <c r="G4565">
        <f>IF(F4565="","",IF(F4565&lt;0,10*F4565^2,0))</f>
        <v/>
      </c>
      <c r="H4565">
        <f>IF(F4565="","",IF(F4565&gt;0,10*F4565^2,0))</f>
        <v/>
      </c>
    </row>
    <row r="4566">
      <c r="A4566">
        <f>Input!A4566</f>
        <v/>
      </c>
      <c r="B4566">
        <f>IF(ISNUMBER(Input!B4566),IF(AND(Input!B4566&gt;=20,Input!B4566&lt;=700),Input!B4566,""),"")</f>
        <v/>
      </c>
      <c r="C4566">
        <f>IF(B4566="","",INT(A4566))</f>
        <v/>
      </c>
      <c r="D4566">
        <f>IF(B4566="","",HOUR(A4566))</f>
        <v/>
      </c>
      <c r="E4566">
        <f>IF(B4566="","",IF(INPUT!$I$1="","",IF(C4566&lt;(INT(INPUT!$I$1)-INPUT!$I$2),"Off Meds",IF(C4566&lt;=(INT(INPUT!$I$1)+INPUT!$I$2),"Washout","On Meds"))))</f>
        <v/>
      </c>
      <c r="F4566">
        <f>IF(B4566="","",1.509*(LN(B4566)^1.084-5.381))</f>
        <v/>
      </c>
      <c r="G4566">
        <f>IF(F4566="","",IF(F4566&lt;0,10*F4566^2,0))</f>
        <v/>
      </c>
      <c r="H4566">
        <f>IF(F4566="","",IF(F4566&gt;0,10*F4566^2,0))</f>
        <v/>
      </c>
    </row>
    <row r="4567">
      <c r="A4567">
        <f>Input!A4567</f>
        <v/>
      </c>
      <c r="B4567">
        <f>IF(ISNUMBER(Input!B4567),IF(AND(Input!B4567&gt;=20,Input!B4567&lt;=700),Input!B4567,""),"")</f>
        <v/>
      </c>
      <c r="C4567">
        <f>IF(B4567="","",INT(A4567))</f>
        <v/>
      </c>
      <c r="D4567">
        <f>IF(B4567="","",HOUR(A4567))</f>
        <v/>
      </c>
      <c r="E4567">
        <f>IF(B4567="","",IF(INPUT!$I$1="","",IF(C4567&lt;(INT(INPUT!$I$1)-INPUT!$I$2),"Off Meds",IF(C4567&lt;=(INT(INPUT!$I$1)+INPUT!$I$2),"Washout","On Meds"))))</f>
        <v/>
      </c>
      <c r="F4567">
        <f>IF(B4567="","",1.509*(LN(B4567)^1.084-5.381))</f>
        <v/>
      </c>
      <c r="G4567">
        <f>IF(F4567="","",IF(F4567&lt;0,10*F4567^2,0))</f>
        <v/>
      </c>
      <c r="H4567">
        <f>IF(F4567="","",IF(F4567&gt;0,10*F4567^2,0))</f>
        <v/>
      </c>
    </row>
    <row r="4568">
      <c r="A4568">
        <f>Input!A4568</f>
        <v/>
      </c>
      <c r="B4568">
        <f>IF(ISNUMBER(Input!B4568),IF(AND(Input!B4568&gt;=20,Input!B4568&lt;=700),Input!B4568,""),"")</f>
        <v/>
      </c>
      <c r="C4568">
        <f>IF(B4568="","",INT(A4568))</f>
        <v/>
      </c>
      <c r="D4568">
        <f>IF(B4568="","",HOUR(A4568))</f>
        <v/>
      </c>
      <c r="E4568">
        <f>IF(B4568="","",IF(INPUT!$I$1="","",IF(C4568&lt;(INT(INPUT!$I$1)-INPUT!$I$2),"Off Meds",IF(C4568&lt;=(INT(INPUT!$I$1)+INPUT!$I$2),"Washout","On Meds"))))</f>
        <v/>
      </c>
      <c r="F4568">
        <f>IF(B4568="","",1.509*(LN(B4568)^1.084-5.381))</f>
        <v/>
      </c>
      <c r="G4568">
        <f>IF(F4568="","",IF(F4568&lt;0,10*F4568^2,0))</f>
        <v/>
      </c>
      <c r="H4568">
        <f>IF(F4568="","",IF(F4568&gt;0,10*F4568^2,0))</f>
        <v/>
      </c>
    </row>
    <row r="4569">
      <c r="A4569">
        <f>Input!A4569</f>
        <v/>
      </c>
      <c r="B4569">
        <f>IF(ISNUMBER(Input!B4569),IF(AND(Input!B4569&gt;=20,Input!B4569&lt;=700),Input!B4569,""),"")</f>
        <v/>
      </c>
      <c r="C4569">
        <f>IF(B4569="","",INT(A4569))</f>
        <v/>
      </c>
      <c r="D4569">
        <f>IF(B4569="","",HOUR(A4569))</f>
        <v/>
      </c>
      <c r="E4569">
        <f>IF(B4569="","",IF(INPUT!$I$1="","",IF(C4569&lt;(INT(INPUT!$I$1)-INPUT!$I$2),"Off Meds",IF(C4569&lt;=(INT(INPUT!$I$1)+INPUT!$I$2),"Washout","On Meds"))))</f>
        <v/>
      </c>
      <c r="F4569">
        <f>IF(B4569="","",1.509*(LN(B4569)^1.084-5.381))</f>
        <v/>
      </c>
      <c r="G4569">
        <f>IF(F4569="","",IF(F4569&lt;0,10*F4569^2,0))</f>
        <v/>
      </c>
      <c r="H4569">
        <f>IF(F4569="","",IF(F4569&gt;0,10*F4569^2,0))</f>
        <v/>
      </c>
    </row>
    <row r="4570">
      <c r="A4570">
        <f>Input!A4570</f>
        <v/>
      </c>
      <c r="B4570">
        <f>IF(ISNUMBER(Input!B4570),IF(AND(Input!B4570&gt;=20,Input!B4570&lt;=700),Input!B4570,""),"")</f>
        <v/>
      </c>
      <c r="C4570">
        <f>IF(B4570="","",INT(A4570))</f>
        <v/>
      </c>
      <c r="D4570">
        <f>IF(B4570="","",HOUR(A4570))</f>
        <v/>
      </c>
      <c r="E4570">
        <f>IF(B4570="","",IF(INPUT!$I$1="","",IF(C4570&lt;(INT(INPUT!$I$1)-INPUT!$I$2),"Off Meds",IF(C4570&lt;=(INT(INPUT!$I$1)+INPUT!$I$2),"Washout","On Meds"))))</f>
        <v/>
      </c>
      <c r="F4570">
        <f>IF(B4570="","",1.509*(LN(B4570)^1.084-5.381))</f>
        <v/>
      </c>
      <c r="G4570">
        <f>IF(F4570="","",IF(F4570&lt;0,10*F4570^2,0))</f>
        <v/>
      </c>
      <c r="H4570">
        <f>IF(F4570="","",IF(F4570&gt;0,10*F4570^2,0))</f>
        <v/>
      </c>
    </row>
    <row r="4571">
      <c r="A4571">
        <f>Input!A4571</f>
        <v/>
      </c>
      <c r="B4571">
        <f>IF(ISNUMBER(Input!B4571),IF(AND(Input!B4571&gt;=20,Input!B4571&lt;=700),Input!B4571,""),"")</f>
        <v/>
      </c>
      <c r="C4571">
        <f>IF(B4571="","",INT(A4571))</f>
        <v/>
      </c>
      <c r="D4571">
        <f>IF(B4571="","",HOUR(A4571))</f>
        <v/>
      </c>
      <c r="E4571">
        <f>IF(B4571="","",IF(INPUT!$I$1="","",IF(C4571&lt;(INT(INPUT!$I$1)-INPUT!$I$2),"Off Meds",IF(C4571&lt;=(INT(INPUT!$I$1)+INPUT!$I$2),"Washout","On Meds"))))</f>
        <v/>
      </c>
      <c r="F4571">
        <f>IF(B4571="","",1.509*(LN(B4571)^1.084-5.381))</f>
        <v/>
      </c>
      <c r="G4571">
        <f>IF(F4571="","",IF(F4571&lt;0,10*F4571^2,0))</f>
        <v/>
      </c>
      <c r="H4571">
        <f>IF(F4571="","",IF(F4571&gt;0,10*F4571^2,0))</f>
        <v/>
      </c>
    </row>
    <row r="4572">
      <c r="A4572">
        <f>Input!A4572</f>
        <v/>
      </c>
      <c r="B4572">
        <f>IF(ISNUMBER(Input!B4572),IF(AND(Input!B4572&gt;=20,Input!B4572&lt;=700),Input!B4572,""),"")</f>
        <v/>
      </c>
      <c r="C4572">
        <f>IF(B4572="","",INT(A4572))</f>
        <v/>
      </c>
      <c r="D4572">
        <f>IF(B4572="","",HOUR(A4572))</f>
        <v/>
      </c>
      <c r="E4572">
        <f>IF(B4572="","",IF(INPUT!$I$1="","",IF(C4572&lt;(INT(INPUT!$I$1)-INPUT!$I$2),"Off Meds",IF(C4572&lt;=(INT(INPUT!$I$1)+INPUT!$I$2),"Washout","On Meds"))))</f>
        <v/>
      </c>
      <c r="F4572">
        <f>IF(B4572="","",1.509*(LN(B4572)^1.084-5.381))</f>
        <v/>
      </c>
      <c r="G4572">
        <f>IF(F4572="","",IF(F4572&lt;0,10*F4572^2,0))</f>
        <v/>
      </c>
      <c r="H4572">
        <f>IF(F4572="","",IF(F4572&gt;0,10*F4572^2,0))</f>
        <v/>
      </c>
    </row>
    <row r="4573">
      <c r="A4573">
        <f>Input!A4573</f>
        <v/>
      </c>
      <c r="B4573">
        <f>IF(ISNUMBER(Input!B4573),IF(AND(Input!B4573&gt;=20,Input!B4573&lt;=700),Input!B4573,""),"")</f>
        <v/>
      </c>
      <c r="C4573">
        <f>IF(B4573="","",INT(A4573))</f>
        <v/>
      </c>
      <c r="D4573">
        <f>IF(B4573="","",HOUR(A4573))</f>
        <v/>
      </c>
      <c r="E4573">
        <f>IF(B4573="","",IF(INPUT!$I$1="","",IF(C4573&lt;(INT(INPUT!$I$1)-INPUT!$I$2),"Off Meds",IF(C4573&lt;=(INT(INPUT!$I$1)+INPUT!$I$2),"Washout","On Meds"))))</f>
        <v/>
      </c>
      <c r="F4573">
        <f>IF(B4573="","",1.509*(LN(B4573)^1.084-5.381))</f>
        <v/>
      </c>
      <c r="G4573">
        <f>IF(F4573="","",IF(F4573&lt;0,10*F4573^2,0))</f>
        <v/>
      </c>
      <c r="H4573">
        <f>IF(F4573="","",IF(F4573&gt;0,10*F4573^2,0))</f>
        <v/>
      </c>
    </row>
    <row r="4574">
      <c r="A4574">
        <f>Input!A4574</f>
        <v/>
      </c>
      <c r="B4574">
        <f>IF(ISNUMBER(Input!B4574),IF(AND(Input!B4574&gt;=20,Input!B4574&lt;=700),Input!B4574,""),"")</f>
        <v/>
      </c>
      <c r="C4574">
        <f>IF(B4574="","",INT(A4574))</f>
        <v/>
      </c>
      <c r="D4574">
        <f>IF(B4574="","",HOUR(A4574))</f>
        <v/>
      </c>
      <c r="E4574">
        <f>IF(B4574="","",IF(INPUT!$I$1="","",IF(C4574&lt;(INT(INPUT!$I$1)-INPUT!$I$2),"Off Meds",IF(C4574&lt;=(INT(INPUT!$I$1)+INPUT!$I$2),"Washout","On Meds"))))</f>
        <v/>
      </c>
      <c r="F4574">
        <f>IF(B4574="","",1.509*(LN(B4574)^1.084-5.381))</f>
        <v/>
      </c>
      <c r="G4574">
        <f>IF(F4574="","",IF(F4574&lt;0,10*F4574^2,0))</f>
        <v/>
      </c>
      <c r="H4574">
        <f>IF(F4574="","",IF(F4574&gt;0,10*F4574^2,0))</f>
        <v/>
      </c>
    </row>
    <row r="4575">
      <c r="A4575">
        <f>Input!A4575</f>
        <v/>
      </c>
      <c r="B4575">
        <f>IF(ISNUMBER(Input!B4575),IF(AND(Input!B4575&gt;=20,Input!B4575&lt;=700),Input!B4575,""),"")</f>
        <v/>
      </c>
      <c r="C4575">
        <f>IF(B4575="","",INT(A4575))</f>
        <v/>
      </c>
      <c r="D4575">
        <f>IF(B4575="","",HOUR(A4575))</f>
        <v/>
      </c>
      <c r="E4575">
        <f>IF(B4575="","",IF(INPUT!$I$1="","",IF(C4575&lt;(INT(INPUT!$I$1)-INPUT!$I$2),"Off Meds",IF(C4575&lt;=(INT(INPUT!$I$1)+INPUT!$I$2),"Washout","On Meds"))))</f>
        <v/>
      </c>
      <c r="F4575">
        <f>IF(B4575="","",1.509*(LN(B4575)^1.084-5.381))</f>
        <v/>
      </c>
      <c r="G4575">
        <f>IF(F4575="","",IF(F4575&lt;0,10*F4575^2,0))</f>
        <v/>
      </c>
      <c r="H4575">
        <f>IF(F4575="","",IF(F4575&gt;0,10*F4575^2,0))</f>
        <v/>
      </c>
    </row>
    <row r="4576">
      <c r="A4576">
        <f>Input!A4576</f>
        <v/>
      </c>
      <c r="B4576">
        <f>IF(ISNUMBER(Input!B4576),IF(AND(Input!B4576&gt;=20,Input!B4576&lt;=700),Input!B4576,""),"")</f>
        <v/>
      </c>
      <c r="C4576">
        <f>IF(B4576="","",INT(A4576))</f>
        <v/>
      </c>
      <c r="D4576">
        <f>IF(B4576="","",HOUR(A4576))</f>
        <v/>
      </c>
      <c r="E4576">
        <f>IF(B4576="","",IF(INPUT!$I$1="","",IF(C4576&lt;(INT(INPUT!$I$1)-INPUT!$I$2),"Off Meds",IF(C4576&lt;=(INT(INPUT!$I$1)+INPUT!$I$2),"Washout","On Meds"))))</f>
        <v/>
      </c>
      <c r="F4576">
        <f>IF(B4576="","",1.509*(LN(B4576)^1.084-5.381))</f>
        <v/>
      </c>
      <c r="G4576">
        <f>IF(F4576="","",IF(F4576&lt;0,10*F4576^2,0))</f>
        <v/>
      </c>
      <c r="H4576">
        <f>IF(F4576="","",IF(F4576&gt;0,10*F4576^2,0))</f>
        <v/>
      </c>
    </row>
    <row r="4577">
      <c r="A4577">
        <f>Input!A4577</f>
        <v/>
      </c>
      <c r="B4577">
        <f>IF(ISNUMBER(Input!B4577),IF(AND(Input!B4577&gt;=20,Input!B4577&lt;=700),Input!B4577,""),"")</f>
        <v/>
      </c>
      <c r="C4577">
        <f>IF(B4577="","",INT(A4577))</f>
        <v/>
      </c>
      <c r="D4577">
        <f>IF(B4577="","",HOUR(A4577))</f>
        <v/>
      </c>
      <c r="E4577">
        <f>IF(B4577="","",IF(INPUT!$I$1="","",IF(C4577&lt;(INT(INPUT!$I$1)-INPUT!$I$2),"Off Meds",IF(C4577&lt;=(INT(INPUT!$I$1)+INPUT!$I$2),"Washout","On Meds"))))</f>
        <v/>
      </c>
      <c r="F4577">
        <f>IF(B4577="","",1.509*(LN(B4577)^1.084-5.381))</f>
        <v/>
      </c>
      <c r="G4577">
        <f>IF(F4577="","",IF(F4577&lt;0,10*F4577^2,0))</f>
        <v/>
      </c>
      <c r="H4577">
        <f>IF(F4577="","",IF(F4577&gt;0,10*F4577^2,0))</f>
        <v/>
      </c>
    </row>
    <row r="4578">
      <c r="A4578">
        <f>Input!A4578</f>
        <v/>
      </c>
      <c r="B4578">
        <f>IF(ISNUMBER(Input!B4578),IF(AND(Input!B4578&gt;=20,Input!B4578&lt;=700),Input!B4578,""),"")</f>
        <v/>
      </c>
      <c r="C4578">
        <f>IF(B4578="","",INT(A4578))</f>
        <v/>
      </c>
      <c r="D4578">
        <f>IF(B4578="","",HOUR(A4578))</f>
        <v/>
      </c>
      <c r="E4578">
        <f>IF(B4578="","",IF(INPUT!$I$1="","",IF(C4578&lt;(INT(INPUT!$I$1)-INPUT!$I$2),"Off Meds",IF(C4578&lt;=(INT(INPUT!$I$1)+INPUT!$I$2),"Washout","On Meds"))))</f>
        <v/>
      </c>
      <c r="F4578">
        <f>IF(B4578="","",1.509*(LN(B4578)^1.084-5.381))</f>
        <v/>
      </c>
      <c r="G4578">
        <f>IF(F4578="","",IF(F4578&lt;0,10*F4578^2,0))</f>
        <v/>
      </c>
      <c r="H4578">
        <f>IF(F4578="","",IF(F4578&gt;0,10*F4578^2,0))</f>
        <v/>
      </c>
    </row>
    <row r="4579">
      <c r="A4579">
        <f>Input!A4579</f>
        <v/>
      </c>
      <c r="B4579">
        <f>IF(ISNUMBER(Input!B4579),IF(AND(Input!B4579&gt;=20,Input!B4579&lt;=700),Input!B4579,""),"")</f>
        <v/>
      </c>
      <c r="C4579">
        <f>IF(B4579="","",INT(A4579))</f>
        <v/>
      </c>
      <c r="D4579">
        <f>IF(B4579="","",HOUR(A4579))</f>
        <v/>
      </c>
      <c r="E4579">
        <f>IF(B4579="","",IF(INPUT!$I$1="","",IF(C4579&lt;(INT(INPUT!$I$1)-INPUT!$I$2),"Off Meds",IF(C4579&lt;=(INT(INPUT!$I$1)+INPUT!$I$2),"Washout","On Meds"))))</f>
        <v/>
      </c>
      <c r="F4579">
        <f>IF(B4579="","",1.509*(LN(B4579)^1.084-5.381))</f>
        <v/>
      </c>
      <c r="G4579">
        <f>IF(F4579="","",IF(F4579&lt;0,10*F4579^2,0))</f>
        <v/>
      </c>
      <c r="H4579">
        <f>IF(F4579="","",IF(F4579&gt;0,10*F4579^2,0))</f>
        <v/>
      </c>
    </row>
    <row r="4580">
      <c r="A4580">
        <f>Input!A4580</f>
        <v/>
      </c>
      <c r="B4580">
        <f>IF(ISNUMBER(Input!B4580),IF(AND(Input!B4580&gt;=20,Input!B4580&lt;=700),Input!B4580,""),"")</f>
        <v/>
      </c>
      <c r="C4580">
        <f>IF(B4580="","",INT(A4580))</f>
        <v/>
      </c>
      <c r="D4580">
        <f>IF(B4580="","",HOUR(A4580))</f>
        <v/>
      </c>
      <c r="E4580">
        <f>IF(B4580="","",IF(INPUT!$I$1="","",IF(C4580&lt;(INT(INPUT!$I$1)-INPUT!$I$2),"Off Meds",IF(C4580&lt;=(INT(INPUT!$I$1)+INPUT!$I$2),"Washout","On Meds"))))</f>
        <v/>
      </c>
      <c r="F4580">
        <f>IF(B4580="","",1.509*(LN(B4580)^1.084-5.381))</f>
        <v/>
      </c>
      <c r="G4580">
        <f>IF(F4580="","",IF(F4580&lt;0,10*F4580^2,0))</f>
        <v/>
      </c>
      <c r="H4580">
        <f>IF(F4580="","",IF(F4580&gt;0,10*F4580^2,0))</f>
        <v/>
      </c>
    </row>
    <row r="4581">
      <c r="A4581">
        <f>Input!A4581</f>
        <v/>
      </c>
      <c r="B4581">
        <f>IF(ISNUMBER(Input!B4581),IF(AND(Input!B4581&gt;=20,Input!B4581&lt;=700),Input!B4581,""),"")</f>
        <v/>
      </c>
      <c r="C4581">
        <f>IF(B4581="","",INT(A4581))</f>
        <v/>
      </c>
      <c r="D4581">
        <f>IF(B4581="","",HOUR(A4581))</f>
        <v/>
      </c>
      <c r="E4581">
        <f>IF(B4581="","",IF(INPUT!$I$1="","",IF(C4581&lt;(INT(INPUT!$I$1)-INPUT!$I$2),"Off Meds",IF(C4581&lt;=(INT(INPUT!$I$1)+INPUT!$I$2),"Washout","On Meds"))))</f>
        <v/>
      </c>
      <c r="F4581">
        <f>IF(B4581="","",1.509*(LN(B4581)^1.084-5.381))</f>
        <v/>
      </c>
      <c r="G4581">
        <f>IF(F4581="","",IF(F4581&lt;0,10*F4581^2,0))</f>
        <v/>
      </c>
      <c r="H4581">
        <f>IF(F4581="","",IF(F4581&gt;0,10*F4581^2,0))</f>
        <v/>
      </c>
    </row>
    <row r="4582">
      <c r="A4582">
        <f>Input!A4582</f>
        <v/>
      </c>
      <c r="B4582">
        <f>IF(ISNUMBER(Input!B4582),IF(AND(Input!B4582&gt;=20,Input!B4582&lt;=700),Input!B4582,""),"")</f>
        <v/>
      </c>
      <c r="C4582">
        <f>IF(B4582="","",INT(A4582))</f>
        <v/>
      </c>
      <c r="D4582">
        <f>IF(B4582="","",HOUR(A4582))</f>
        <v/>
      </c>
      <c r="E4582">
        <f>IF(B4582="","",IF(INPUT!$I$1="","",IF(C4582&lt;(INT(INPUT!$I$1)-INPUT!$I$2),"Off Meds",IF(C4582&lt;=(INT(INPUT!$I$1)+INPUT!$I$2),"Washout","On Meds"))))</f>
        <v/>
      </c>
      <c r="F4582">
        <f>IF(B4582="","",1.509*(LN(B4582)^1.084-5.381))</f>
        <v/>
      </c>
      <c r="G4582">
        <f>IF(F4582="","",IF(F4582&lt;0,10*F4582^2,0))</f>
        <v/>
      </c>
      <c r="H4582">
        <f>IF(F4582="","",IF(F4582&gt;0,10*F4582^2,0))</f>
        <v/>
      </c>
    </row>
    <row r="4583">
      <c r="A4583">
        <f>Input!A4583</f>
        <v/>
      </c>
      <c r="B4583">
        <f>IF(ISNUMBER(Input!B4583),IF(AND(Input!B4583&gt;=20,Input!B4583&lt;=700),Input!B4583,""),"")</f>
        <v/>
      </c>
      <c r="C4583">
        <f>IF(B4583="","",INT(A4583))</f>
        <v/>
      </c>
      <c r="D4583">
        <f>IF(B4583="","",HOUR(A4583))</f>
        <v/>
      </c>
      <c r="E4583">
        <f>IF(B4583="","",IF(INPUT!$I$1="","",IF(C4583&lt;(INT(INPUT!$I$1)-INPUT!$I$2),"Off Meds",IF(C4583&lt;=(INT(INPUT!$I$1)+INPUT!$I$2),"Washout","On Meds"))))</f>
        <v/>
      </c>
      <c r="F4583">
        <f>IF(B4583="","",1.509*(LN(B4583)^1.084-5.381))</f>
        <v/>
      </c>
      <c r="G4583">
        <f>IF(F4583="","",IF(F4583&lt;0,10*F4583^2,0))</f>
        <v/>
      </c>
      <c r="H4583">
        <f>IF(F4583="","",IF(F4583&gt;0,10*F4583^2,0))</f>
        <v/>
      </c>
    </row>
    <row r="4584">
      <c r="A4584">
        <f>Input!A4584</f>
        <v/>
      </c>
      <c r="B4584">
        <f>IF(ISNUMBER(Input!B4584),IF(AND(Input!B4584&gt;=20,Input!B4584&lt;=700),Input!B4584,""),"")</f>
        <v/>
      </c>
      <c r="C4584">
        <f>IF(B4584="","",INT(A4584))</f>
        <v/>
      </c>
      <c r="D4584">
        <f>IF(B4584="","",HOUR(A4584))</f>
        <v/>
      </c>
      <c r="E4584">
        <f>IF(B4584="","",IF(INPUT!$I$1="","",IF(C4584&lt;(INT(INPUT!$I$1)-INPUT!$I$2),"Off Meds",IF(C4584&lt;=(INT(INPUT!$I$1)+INPUT!$I$2),"Washout","On Meds"))))</f>
        <v/>
      </c>
      <c r="F4584">
        <f>IF(B4584="","",1.509*(LN(B4584)^1.084-5.381))</f>
        <v/>
      </c>
      <c r="G4584">
        <f>IF(F4584="","",IF(F4584&lt;0,10*F4584^2,0))</f>
        <v/>
      </c>
      <c r="H4584">
        <f>IF(F4584="","",IF(F4584&gt;0,10*F4584^2,0))</f>
        <v/>
      </c>
    </row>
    <row r="4585">
      <c r="A4585">
        <f>Input!A4585</f>
        <v/>
      </c>
      <c r="B4585">
        <f>IF(ISNUMBER(Input!B4585),IF(AND(Input!B4585&gt;=20,Input!B4585&lt;=700),Input!B4585,""),"")</f>
        <v/>
      </c>
      <c r="C4585">
        <f>IF(B4585="","",INT(A4585))</f>
        <v/>
      </c>
      <c r="D4585">
        <f>IF(B4585="","",HOUR(A4585))</f>
        <v/>
      </c>
      <c r="E4585">
        <f>IF(B4585="","",IF(INPUT!$I$1="","",IF(C4585&lt;(INT(INPUT!$I$1)-INPUT!$I$2),"Off Meds",IF(C4585&lt;=(INT(INPUT!$I$1)+INPUT!$I$2),"Washout","On Meds"))))</f>
        <v/>
      </c>
      <c r="F4585">
        <f>IF(B4585="","",1.509*(LN(B4585)^1.084-5.381))</f>
        <v/>
      </c>
      <c r="G4585">
        <f>IF(F4585="","",IF(F4585&lt;0,10*F4585^2,0))</f>
        <v/>
      </c>
      <c r="H4585">
        <f>IF(F4585="","",IF(F4585&gt;0,10*F4585^2,0))</f>
        <v/>
      </c>
    </row>
    <row r="4586">
      <c r="A4586">
        <f>Input!A4586</f>
        <v/>
      </c>
      <c r="B4586">
        <f>IF(ISNUMBER(Input!B4586),IF(AND(Input!B4586&gt;=20,Input!B4586&lt;=700),Input!B4586,""),"")</f>
        <v/>
      </c>
      <c r="C4586">
        <f>IF(B4586="","",INT(A4586))</f>
        <v/>
      </c>
      <c r="D4586">
        <f>IF(B4586="","",HOUR(A4586))</f>
        <v/>
      </c>
      <c r="E4586">
        <f>IF(B4586="","",IF(INPUT!$I$1="","",IF(C4586&lt;(INT(INPUT!$I$1)-INPUT!$I$2),"Off Meds",IF(C4586&lt;=(INT(INPUT!$I$1)+INPUT!$I$2),"Washout","On Meds"))))</f>
        <v/>
      </c>
      <c r="F4586">
        <f>IF(B4586="","",1.509*(LN(B4586)^1.084-5.381))</f>
        <v/>
      </c>
      <c r="G4586">
        <f>IF(F4586="","",IF(F4586&lt;0,10*F4586^2,0))</f>
        <v/>
      </c>
      <c r="H4586">
        <f>IF(F4586="","",IF(F4586&gt;0,10*F4586^2,0))</f>
        <v/>
      </c>
    </row>
    <row r="4587">
      <c r="A4587">
        <f>Input!A4587</f>
        <v/>
      </c>
      <c r="B4587">
        <f>IF(ISNUMBER(Input!B4587),IF(AND(Input!B4587&gt;=20,Input!B4587&lt;=700),Input!B4587,""),"")</f>
        <v/>
      </c>
      <c r="C4587">
        <f>IF(B4587="","",INT(A4587))</f>
        <v/>
      </c>
      <c r="D4587">
        <f>IF(B4587="","",HOUR(A4587))</f>
        <v/>
      </c>
      <c r="E4587">
        <f>IF(B4587="","",IF(INPUT!$I$1="","",IF(C4587&lt;(INT(INPUT!$I$1)-INPUT!$I$2),"Off Meds",IF(C4587&lt;=(INT(INPUT!$I$1)+INPUT!$I$2),"Washout","On Meds"))))</f>
        <v/>
      </c>
      <c r="F4587">
        <f>IF(B4587="","",1.509*(LN(B4587)^1.084-5.381))</f>
        <v/>
      </c>
      <c r="G4587">
        <f>IF(F4587="","",IF(F4587&lt;0,10*F4587^2,0))</f>
        <v/>
      </c>
      <c r="H4587">
        <f>IF(F4587="","",IF(F4587&gt;0,10*F4587^2,0))</f>
        <v/>
      </c>
    </row>
    <row r="4588">
      <c r="A4588">
        <f>Input!A4588</f>
        <v/>
      </c>
      <c r="B4588">
        <f>IF(ISNUMBER(Input!B4588),IF(AND(Input!B4588&gt;=20,Input!B4588&lt;=700),Input!B4588,""),"")</f>
        <v/>
      </c>
      <c r="C4588">
        <f>IF(B4588="","",INT(A4588))</f>
        <v/>
      </c>
      <c r="D4588">
        <f>IF(B4588="","",HOUR(A4588))</f>
        <v/>
      </c>
      <c r="E4588">
        <f>IF(B4588="","",IF(INPUT!$I$1="","",IF(C4588&lt;(INT(INPUT!$I$1)-INPUT!$I$2),"Off Meds",IF(C4588&lt;=(INT(INPUT!$I$1)+INPUT!$I$2),"Washout","On Meds"))))</f>
        <v/>
      </c>
      <c r="F4588">
        <f>IF(B4588="","",1.509*(LN(B4588)^1.084-5.381))</f>
        <v/>
      </c>
      <c r="G4588">
        <f>IF(F4588="","",IF(F4588&lt;0,10*F4588^2,0))</f>
        <v/>
      </c>
      <c r="H4588">
        <f>IF(F4588="","",IF(F4588&gt;0,10*F4588^2,0))</f>
        <v/>
      </c>
    </row>
    <row r="4589">
      <c r="A4589">
        <f>Input!A4589</f>
        <v/>
      </c>
      <c r="B4589">
        <f>IF(ISNUMBER(Input!B4589),IF(AND(Input!B4589&gt;=20,Input!B4589&lt;=700),Input!B4589,""),"")</f>
        <v/>
      </c>
      <c r="C4589">
        <f>IF(B4589="","",INT(A4589))</f>
        <v/>
      </c>
      <c r="D4589">
        <f>IF(B4589="","",HOUR(A4589))</f>
        <v/>
      </c>
      <c r="E4589">
        <f>IF(B4589="","",IF(INPUT!$I$1="","",IF(C4589&lt;(INT(INPUT!$I$1)-INPUT!$I$2),"Off Meds",IF(C4589&lt;=(INT(INPUT!$I$1)+INPUT!$I$2),"Washout","On Meds"))))</f>
        <v/>
      </c>
      <c r="F4589">
        <f>IF(B4589="","",1.509*(LN(B4589)^1.084-5.381))</f>
        <v/>
      </c>
      <c r="G4589">
        <f>IF(F4589="","",IF(F4589&lt;0,10*F4589^2,0))</f>
        <v/>
      </c>
      <c r="H4589">
        <f>IF(F4589="","",IF(F4589&gt;0,10*F4589^2,0))</f>
        <v/>
      </c>
    </row>
    <row r="4590">
      <c r="A4590">
        <f>Input!A4590</f>
        <v/>
      </c>
      <c r="B4590">
        <f>IF(ISNUMBER(Input!B4590),IF(AND(Input!B4590&gt;=20,Input!B4590&lt;=700),Input!B4590,""),"")</f>
        <v/>
      </c>
      <c r="C4590">
        <f>IF(B4590="","",INT(A4590))</f>
        <v/>
      </c>
      <c r="D4590">
        <f>IF(B4590="","",HOUR(A4590))</f>
        <v/>
      </c>
      <c r="E4590">
        <f>IF(B4590="","",IF(INPUT!$I$1="","",IF(C4590&lt;(INT(INPUT!$I$1)-INPUT!$I$2),"Off Meds",IF(C4590&lt;=(INT(INPUT!$I$1)+INPUT!$I$2),"Washout","On Meds"))))</f>
        <v/>
      </c>
      <c r="F4590">
        <f>IF(B4590="","",1.509*(LN(B4590)^1.084-5.381))</f>
        <v/>
      </c>
      <c r="G4590">
        <f>IF(F4590="","",IF(F4590&lt;0,10*F4590^2,0))</f>
        <v/>
      </c>
      <c r="H4590">
        <f>IF(F4590="","",IF(F4590&gt;0,10*F4590^2,0))</f>
        <v/>
      </c>
    </row>
    <row r="4591">
      <c r="A4591">
        <f>Input!A4591</f>
        <v/>
      </c>
      <c r="B4591">
        <f>IF(ISNUMBER(Input!B4591),IF(AND(Input!B4591&gt;=20,Input!B4591&lt;=700),Input!B4591,""),"")</f>
        <v/>
      </c>
      <c r="C4591">
        <f>IF(B4591="","",INT(A4591))</f>
        <v/>
      </c>
      <c r="D4591">
        <f>IF(B4591="","",HOUR(A4591))</f>
        <v/>
      </c>
      <c r="E4591">
        <f>IF(B4591="","",IF(INPUT!$I$1="","",IF(C4591&lt;(INT(INPUT!$I$1)-INPUT!$I$2),"Off Meds",IF(C4591&lt;=(INT(INPUT!$I$1)+INPUT!$I$2),"Washout","On Meds"))))</f>
        <v/>
      </c>
      <c r="F4591">
        <f>IF(B4591="","",1.509*(LN(B4591)^1.084-5.381))</f>
        <v/>
      </c>
      <c r="G4591">
        <f>IF(F4591="","",IF(F4591&lt;0,10*F4591^2,0))</f>
        <v/>
      </c>
      <c r="H4591">
        <f>IF(F4591="","",IF(F4591&gt;0,10*F4591^2,0))</f>
        <v/>
      </c>
    </row>
    <row r="4592">
      <c r="A4592">
        <f>Input!A4592</f>
        <v/>
      </c>
      <c r="B4592">
        <f>IF(ISNUMBER(Input!B4592),IF(AND(Input!B4592&gt;=20,Input!B4592&lt;=700),Input!B4592,""),"")</f>
        <v/>
      </c>
      <c r="C4592">
        <f>IF(B4592="","",INT(A4592))</f>
        <v/>
      </c>
      <c r="D4592">
        <f>IF(B4592="","",HOUR(A4592))</f>
        <v/>
      </c>
      <c r="E4592">
        <f>IF(B4592="","",IF(INPUT!$I$1="","",IF(C4592&lt;(INT(INPUT!$I$1)-INPUT!$I$2),"Off Meds",IF(C4592&lt;=(INT(INPUT!$I$1)+INPUT!$I$2),"Washout","On Meds"))))</f>
        <v/>
      </c>
      <c r="F4592">
        <f>IF(B4592="","",1.509*(LN(B4592)^1.084-5.381))</f>
        <v/>
      </c>
      <c r="G4592">
        <f>IF(F4592="","",IF(F4592&lt;0,10*F4592^2,0))</f>
        <v/>
      </c>
      <c r="H4592">
        <f>IF(F4592="","",IF(F4592&gt;0,10*F4592^2,0))</f>
        <v/>
      </c>
    </row>
    <row r="4593">
      <c r="A4593">
        <f>Input!A4593</f>
        <v/>
      </c>
      <c r="B4593">
        <f>IF(ISNUMBER(Input!B4593),IF(AND(Input!B4593&gt;=20,Input!B4593&lt;=700),Input!B4593,""),"")</f>
        <v/>
      </c>
      <c r="C4593">
        <f>IF(B4593="","",INT(A4593))</f>
        <v/>
      </c>
      <c r="D4593">
        <f>IF(B4593="","",HOUR(A4593))</f>
        <v/>
      </c>
      <c r="E4593">
        <f>IF(B4593="","",IF(INPUT!$I$1="","",IF(C4593&lt;(INT(INPUT!$I$1)-INPUT!$I$2),"Off Meds",IF(C4593&lt;=(INT(INPUT!$I$1)+INPUT!$I$2),"Washout","On Meds"))))</f>
        <v/>
      </c>
      <c r="F4593">
        <f>IF(B4593="","",1.509*(LN(B4593)^1.084-5.381))</f>
        <v/>
      </c>
      <c r="G4593">
        <f>IF(F4593="","",IF(F4593&lt;0,10*F4593^2,0))</f>
        <v/>
      </c>
      <c r="H4593">
        <f>IF(F4593="","",IF(F4593&gt;0,10*F4593^2,0))</f>
        <v/>
      </c>
    </row>
    <row r="4594">
      <c r="A4594">
        <f>Input!A4594</f>
        <v/>
      </c>
      <c r="B4594">
        <f>IF(ISNUMBER(Input!B4594),IF(AND(Input!B4594&gt;=20,Input!B4594&lt;=700),Input!B4594,""),"")</f>
        <v/>
      </c>
      <c r="C4594">
        <f>IF(B4594="","",INT(A4594))</f>
        <v/>
      </c>
      <c r="D4594">
        <f>IF(B4594="","",HOUR(A4594))</f>
        <v/>
      </c>
      <c r="E4594">
        <f>IF(B4594="","",IF(INPUT!$I$1="","",IF(C4594&lt;(INT(INPUT!$I$1)-INPUT!$I$2),"Off Meds",IF(C4594&lt;=(INT(INPUT!$I$1)+INPUT!$I$2),"Washout","On Meds"))))</f>
        <v/>
      </c>
      <c r="F4594">
        <f>IF(B4594="","",1.509*(LN(B4594)^1.084-5.381))</f>
        <v/>
      </c>
      <c r="G4594">
        <f>IF(F4594="","",IF(F4594&lt;0,10*F4594^2,0))</f>
        <v/>
      </c>
      <c r="H4594">
        <f>IF(F4594="","",IF(F4594&gt;0,10*F4594^2,0))</f>
        <v/>
      </c>
    </row>
    <row r="4595">
      <c r="A4595">
        <f>Input!A4595</f>
        <v/>
      </c>
      <c r="B4595">
        <f>IF(ISNUMBER(Input!B4595),IF(AND(Input!B4595&gt;=20,Input!B4595&lt;=700),Input!B4595,""),"")</f>
        <v/>
      </c>
      <c r="C4595">
        <f>IF(B4595="","",INT(A4595))</f>
        <v/>
      </c>
      <c r="D4595">
        <f>IF(B4595="","",HOUR(A4595))</f>
        <v/>
      </c>
      <c r="E4595">
        <f>IF(B4595="","",IF(INPUT!$I$1="","",IF(C4595&lt;(INT(INPUT!$I$1)-INPUT!$I$2),"Off Meds",IF(C4595&lt;=(INT(INPUT!$I$1)+INPUT!$I$2),"Washout","On Meds"))))</f>
        <v/>
      </c>
      <c r="F4595">
        <f>IF(B4595="","",1.509*(LN(B4595)^1.084-5.381))</f>
        <v/>
      </c>
      <c r="G4595">
        <f>IF(F4595="","",IF(F4595&lt;0,10*F4595^2,0))</f>
        <v/>
      </c>
      <c r="H4595">
        <f>IF(F4595="","",IF(F4595&gt;0,10*F4595^2,0))</f>
        <v/>
      </c>
    </row>
    <row r="4596">
      <c r="A4596">
        <f>Input!A4596</f>
        <v/>
      </c>
      <c r="B4596">
        <f>IF(ISNUMBER(Input!B4596),IF(AND(Input!B4596&gt;=20,Input!B4596&lt;=700),Input!B4596,""),"")</f>
        <v/>
      </c>
      <c r="C4596">
        <f>IF(B4596="","",INT(A4596))</f>
        <v/>
      </c>
      <c r="D4596">
        <f>IF(B4596="","",HOUR(A4596))</f>
        <v/>
      </c>
      <c r="E4596">
        <f>IF(B4596="","",IF(INPUT!$I$1="","",IF(C4596&lt;(INT(INPUT!$I$1)-INPUT!$I$2),"Off Meds",IF(C4596&lt;=(INT(INPUT!$I$1)+INPUT!$I$2),"Washout","On Meds"))))</f>
        <v/>
      </c>
      <c r="F4596">
        <f>IF(B4596="","",1.509*(LN(B4596)^1.084-5.381))</f>
        <v/>
      </c>
      <c r="G4596">
        <f>IF(F4596="","",IF(F4596&lt;0,10*F4596^2,0))</f>
        <v/>
      </c>
      <c r="H4596">
        <f>IF(F4596="","",IF(F4596&gt;0,10*F4596^2,0))</f>
        <v/>
      </c>
    </row>
    <row r="4597">
      <c r="A4597">
        <f>Input!A4597</f>
        <v/>
      </c>
      <c r="B4597">
        <f>IF(ISNUMBER(Input!B4597),IF(AND(Input!B4597&gt;=20,Input!B4597&lt;=700),Input!B4597,""),"")</f>
        <v/>
      </c>
      <c r="C4597">
        <f>IF(B4597="","",INT(A4597))</f>
        <v/>
      </c>
      <c r="D4597">
        <f>IF(B4597="","",HOUR(A4597))</f>
        <v/>
      </c>
      <c r="E4597">
        <f>IF(B4597="","",IF(INPUT!$I$1="","",IF(C4597&lt;(INT(INPUT!$I$1)-INPUT!$I$2),"Off Meds",IF(C4597&lt;=(INT(INPUT!$I$1)+INPUT!$I$2),"Washout","On Meds"))))</f>
        <v/>
      </c>
      <c r="F4597">
        <f>IF(B4597="","",1.509*(LN(B4597)^1.084-5.381))</f>
        <v/>
      </c>
      <c r="G4597">
        <f>IF(F4597="","",IF(F4597&lt;0,10*F4597^2,0))</f>
        <v/>
      </c>
      <c r="H4597">
        <f>IF(F4597="","",IF(F4597&gt;0,10*F4597^2,0))</f>
        <v/>
      </c>
    </row>
    <row r="4598">
      <c r="A4598">
        <f>Input!A4598</f>
        <v/>
      </c>
      <c r="B4598">
        <f>IF(ISNUMBER(Input!B4598),IF(AND(Input!B4598&gt;=20,Input!B4598&lt;=700),Input!B4598,""),"")</f>
        <v/>
      </c>
      <c r="C4598">
        <f>IF(B4598="","",INT(A4598))</f>
        <v/>
      </c>
      <c r="D4598">
        <f>IF(B4598="","",HOUR(A4598))</f>
        <v/>
      </c>
      <c r="E4598">
        <f>IF(B4598="","",IF(INPUT!$I$1="","",IF(C4598&lt;(INT(INPUT!$I$1)-INPUT!$I$2),"Off Meds",IF(C4598&lt;=(INT(INPUT!$I$1)+INPUT!$I$2),"Washout","On Meds"))))</f>
        <v/>
      </c>
      <c r="F4598">
        <f>IF(B4598="","",1.509*(LN(B4598)^1.084-5.381))</f>
        <v/>
      </c>
      <c r="G4598">
        <f>IF(F4598="","",IF(F4598&lt;0,10*F4598^2,0))</f>
        <v/>
      </c>
      <c r="H4598">
        <f>IF(F4598="","",IF(F4598&gt;0,10*F4598^2,0))</f>
        <v/>
      </c>
    </row>
    <row r="4599">
      <c r="A4599">
        <f>Input!A4599</f>
        <v/>
      </c>
      <c r="B4599">
        <f>IF(ISNUMBER(Input!B4599),IF(AND(Input!B4599&gt;=20,Input!B4599&lt;=700),Input!B4599,""),"")</f>
        <v/>
      </c>
      <c r="C4599">
        <f>IF(B4599="","",INT(A4599))</f>
        <v/>
      </c>
      <c r="D4599">
        <f>IF(B4599="","",HOUR(A4599))</f>
        <v/>
      </c>
      <c r="E4599">
        <f>IF(B4599="","",IF(INPUT!$I$1="","",IF(C4599&lt;(INT(INPUT!$I$1)-INPUT!$I$2),"Off Meds",IF(C4599&lt;=(INT(INPUT!$I$1)+INPUT!$I$2),"Washout","On Meds"))))</f>
        <v/>
      </c>
      <c r="F4599">
        <f>IF(B4599="","",1.509*(LN(B4599)^1.084-5.381))</f>
        <v/>
      </c>
      <c r="G4599">
        <f>IF(F4599="","",IF(F4599&lt;0,10*F4599^2,0))</f>
        <v/>
      </c>
      <c r="H4599">
        <f>IF(F4599="","",IF(F4599&gt;0,10*F4599^2,0))</f>
        <v/>
      </c>
    </row>
    <row r="4600">
      <c r="A4600">
        <f>Input!A4600</f>
        <v/>
      </c>
      <c r="B4600">
        <f>IF(ISNUMBER(Input!B4600),IF(AND(Input!B4600&gt;=20,Input!B4600&lt;=700),Input!B4600,""),"")</f>
        <v/>
      </c>
      <c r="C4600">
        <f>IF(B4600="","",INT(A4600))</f>
        <v/>
      </c>
      <c r="D4600">
        <f>IF(B4600="","",HOUR(A4600))</f>
        <v/>
      </c>
      <c r="E4600">
        <f>IF(B4600="","",IF(INPUT!$I$1="","",IF(C4600&lt;(INT(INPUT!$I$1)-INPUT!$I$2),"Off Meds",IF(C4600&lt;=(INT(INPUT!$I$1)+INPUT!$I$2),"Washout","On Meds"))))</f>
        <v/>
      </c>
      <c r="F4600">
        <f>IF(B4600="","",1.509*(LN(B4600)^1.084-5.381))</f>
        <v/>
      </c>
      <c r="G4600">
        <f>IF(F4600="","",IF(F4600&lt;0,10*F4600^2,0))</f>
        <v/>
      </c>
      <c r="H4600">
        <f>IF(F4600="","",IF(F4600&gt;0,10*F4600^2,0))</f>
        <v/>
      </c>
    </row>
    <row r="4601">
      <c r="A4601">
        <f>Input!A4601</f>
        <v/>
      </c>
      <c r="B4601">
        <f>IF(ISNUMBER(Input!B4601),IF(AND(Input!B4601&gt;=20,Input!B4601&lt;=700),Input!B4601,""),"")</f>
        <v/>
      </c>
      <c r="C4601">
        <f>IF(B4601="","",INT(A4601))</f>
        <v/>
      </c>
      <c r="D4601">
        <f>IF(B4601="","",HOUR(A4601))</f>
        <v/>
      </c>
      <c r="E4601">
        <f>IF(B4601="","",IF(INPUT!$I$1="","",IF(C4601&lt;(INT(INPUT!$I$1)-INPUT!$I$2),"Off Meds",IF(C4601&lt;=(INT(INPUT!$I$1)+INPUT!$I$2),"Washout","On Meds"))))</f>
        <v/>
      </c>
      <c r="F4601">
        <f>IF(B4601="","",1.509*(LN(B4601)^1.084-5.381))</f>
        <v/>
      </c>
      <c r="G4601">
        <f>IF(F4601="","",IF(F4601&lt;0,10*F4601^2,0))</f>
        <v/>
      </c>
      <c r="H4601">
        <f>IF(F4601="","",IF(F4601&gt;0,10*F4601^2,0))</f>
        <v/>
      </c>
    </row>
    <row r="4602">
      <c r="A4602">
        <f>Input!A4602</f>
        <v/>
      </c>
      <c r="B4602">
        <f>IF(ISNUMBER(Input!B4602),IF(AND(Input!B4602&gt;=20,Input!B4602&lt;=700),Input!B4602,""),"")</f>
        <v/>
      </c>
      <c r="C4602">
        <f>IF(B4602="","",INT(A4602))</f>
        <v/>
      </c>
      <c r="D4602">
        <f>IF(B4602="","",HOUR(A4602))</f>
        <v/>
      </c>
      <c r="E4602">
        <f>IF(B4602="","",IF(INPUT!$I$1="","",IF(C4602&lt;(INT(INPUT!$I$1)-INPUT!$I$2),"Off Meds",IF(C4602&lt;=(INT(INPUT!$I$1)+INPUT!$I$2),"Washout","On Meds"))))</f>
        <v/>
      </c>
      <c r="F4602">
        <f>IF(B4602="","",1.509*(LN(B4602)^1.084-5.381))</f>
        <v/>
      </c>
      <c r="G4602">
        <f>IF(F4602="","",IF(F4602&lt;0,10*F4602^2,0))</f>
        <v/>
      </c>
      <c r="H4602">
        <f>IF(F4602="","",IF(F4602&gt;0,10*F4602^2,0))</f>
        <v/>
      </c>
    </row>
    <row r="4603">
      <c r="A4603">
        <f>Input!A4603</f>
        <v/>
      </c>
      <c r="B4603">
        <f>IF(ISNUMBER(Input!B4603),IF(AND(Input!B4603&gt;=20,Input!B4603&lt;=700),Input!B4603,""),"")</f>
        <v/>
      </c>
      <c r="C4603">
        <f>IF(B4603="","",INT(A4603))</f>
        <v/>
      </c>
      <c r="D4603">
        <f>IF(B4603="","",HOUR(A4603))</f>
        <v/>
      </c>
      <c r="E4603">
        <f>IF(B4603="","",IF(INPUT!$I$1="","",IF(C4603&lt;(INT(INPUT!$I$1)-INPUT!$I$2),"Off Meds",IF(C4603&lt;=(INT(INPUT!$I$1)+INPUT!$I$2),"Washout","On Meds"))))</f>
        <v/>
      </c>
      <c r="F4603">
        <f>IF(B4603="","",1.509*(LN(B4603)^1.084-5.381))</f>
        <v/>
      </c>
      <c r="G4603">
        <f>IF(F4603="","",IF(F4603&lt;0,10*F4603^2,0))</f>
        <v/>
      </c>
      <c r="H4603">
        <f>IF(F4603="","",IF(F4603&gt;0,10*F4603^2,0))</f>
        <v/>
      </c>
    </row>
    <row r="4604">
      <c r="A4604">
        <f>Input!A4604</f>
        <v/>
      </c>
      <c r="B4604">
        <f>IF(ISNUMBER(Input!B4604),IF(AND(Input!B4604&gt;=20,Input!B4604&lt;=700),Input!B4604,""),"")</f>
        <v/>
      </c>
      <c r="C4604">
        <f>IF(B4604="","",INT(A4604))</f>
        <v/>
      </c>
      <c r="D4604">
        <f>IF(B4604="","",HOUR(A4604))</f>
        <v/>
      </c>
      <c r="E4604">
        <f>IF(B4604="","",IF(INPUT!$I$1="","",IF(C4604&lt;(INT(INPUT!$I$1)-INPUT!$I$2),"Off Meds",IF(C4604&lt;=(INT(INPUT!$I$1)+INPUT!$I$2),"Washout","On Meds"))))</f>
        <v/>
      </c>
      <c r="F4604">
        <f>IF(B4604="","",1.509*(LN(B4604)^1.084-5.381))</f>
        <v/>
      </c>
      <c r="G4604">
        <f>IF(F4604="","",IF(F4604&lt;0,10*F4604^2,0))</f>
        <v/>
      </c>
      <c r="H4604">
        <f>IF(F4604="","",IF(F4604&gt;0,10*F4604^2,0))</f>
        <v/>
      </c>
    </row>
    <row r="4605">
      <c r="A4605">
        <f>Input!A4605</f>
        <v/>
      </c>
      <c r="B4605">
        <f>IF(ISNUMBER(Input!B4605),IF(AND(Input!B4605&gt;=20,Input!B4605&lt;=700),Input!B4605,""),"")</f>
        <v/>
      </c>
      <c r="C4605">
        <f>IF(B4605="","",INT(A4605))</f>
        <v/>
      </c>
      <c r="D4605">
        <f>IF(B4605="","",HOUR(A4605))</f>
        <v/>
      </c>
      <c r="E4605">
        <f>IF(B4605="","",IF(INPUT!$I$1="","",IF(C4605&lt;(INT(INPUT!$I$1)-INPUT!$I$2),"Off Meds",IF(C4605&lt;=(INT(INPUT!$I$1)+INPUT!$I$2),"Washout","On Meds"))))</f>
        <v/>
      </c>
      <c r="F4605">
        <f>IF(B4605="","",1.509*(LN(B4605)^1.084-5.381))</f>
        <v/>
      </c>
      <c r="G4605">
        <f>IF(F4605="","",IF(F4605&lt;0,10*F4605^2,0))</f>
        <v/>
      </c>
      <c r="H4605">
        <f>IF(F4605="","",IF(F4605&gt;0,10*F4605^2,0))</f>
        <v/>
      </c>
    </row>
    <row r="4606">
      <c r="A4606">
        <f>Input!A4606</f>
        <v/>
      </c>
      <c r="B4606">
        <f>IF(ISNUMBER(Input!B4606),IF(AND(Input!B4606&gt;=20,Input!B4606&lt;=700),Input!B4606,""),"")</f>
        <v/>
      </c>
      <c r="C4606">
        <f>IF(B4606="","",INT(A4606))</f>
        <v/>
      </c>
      <c r="D4606">
        <f>IF(B4606="","",HOUR(A4606))</f>
        <v/>
      </c>
      <c r="E4606">
        <f>IF(B4606="","",IF(INPUT!$I$1="","",IF(C4606&lt;(INT(INPUT!$I$1)-INPUT!$I$2),"Off Meds",IF(C4606&lt;=(INT(INPUT!$I$1)+INPUT!$I$2),"Washout","On Meds"))))</f>
        <v/>
      </c>
      <c r="F4606">
        <f>IF(B4606="","",1.509*(LN(B4606)^1.084-5.381))</f>
        <v/>
      </c>
      <c r="G4606">
        <f>IF(F4606="","",IF(F4606&lt;0,10*F4606^2,0))</f>
        <v/>
      </c>
      <c r="H4606">
        <f>IF(F4606="","",IF(F4606&gt;0,10*F4606^2,0))</f>
        <v/>
      </c>
    </row>
    <row r="4607">
      <c r="A4607">
        <f>Input!A4607</f>
        <v/>
      </c>
      <c r="B4607">
        <f>IF(ISNUMBER(Input!B4607),IF(AND(Input!B4607&gt;=20,Input!B4607&lt;=700),Input!B4607,""),"")</f>
        <v/>
      </c>
      <c r="C4607">
        <f>IF(B4607="","",INT(A4607))</f>
        <v/>
      </c>
      <c r="D4607">
        <f>IF(B4607="","",HOUR(A4607))</f>
        <v/>
      </c>
      <c r="E4607">
        <f>IF(B4607="","",IF(INPUT!$I$1="","",IF(C4607&lt;(INT(INPUT!$I$1)-INPUT!$I$2),"Off Meds",IF(C4607&lt;=(INT(INPUT!$I$1)+INPUT!$I$2),"Washout","On Meds"))))</f>
        <v/>
      </c>
      <c r="F4607">
        <f>IF(B4607="","",1.509*(LN(B4607)^1.084-5.381))</f>
        <v/>
      </c>
      <c r="G4607">
        <f>IF(F4607="","",IF(F4607&lt;0,10*F4607^2,0))</f>
        <v/>
      </c>
      <c r="H4607">
        <f>IF(F4607="","",IF(F4607&gt;0,10*F4607^2,0))</f>
        <v/>
      </c>
    </row>
    <row r="4608">
      <c r="A4608">
        <f>Input!A4608</f>
        <v/>
      </c>
      <c r="B4608">
        <f>IF(ISNUMBER(Input!B4608),IF(AND(Input!B4608&gt;=20,Input!B4608&lt;=700),Input!B4608,""),"")</f>
        <v/>
      </c>
      <c r="C4608">
        <f>IF(B4608="","",INT(A4608))</f>
        <v/>
      </c>
      <c r="D4608">
        <f>IF(B4608="","",HOUR(A4608))</f>
        <v/>
      </c>
      <c r="E4608">
        <f>IF(B4608="","",IF(INPUT!$I$1="","",IF(C4608&lt;(INT(INPUT!$I$1)-INPUT!$I$2),"Off Meds",IF(C4608&lt;=(INT(INPUT!$I$1)+INPUT!$I$2),"Washout","On Meds"))))</f>
        <v/>
      </c>
      <c r="F4608">
        <f>IF(B4608="","",1.509*(LN(B4608)^1.084-5.381))</f>
        <v/>
      </c>
      <c r="G4608">
        <f>IF(F4608="","",IF(F4608&lt;0,10*F4608^2,0))</f>
        <v/>
      </c>
      <c r="H4608">
        <f>IF(F4608="","",IF(F4608&gt;0,10*F4608^2,0))</f>
        <v/>
      </c>
    </row>
    <row r="4609">
      <c r="A4609">
        <f>Input!A4609</f>
        <v/>
      </c>
      <c r="B4609">
        <f>IF(ISNUMBER(Input!B4609),IF(AND(Input!B4609&gt;=20,Input!B4609&lt;=700),Input!B4609,""),"")</f>
        <v/>
      </c>
      <c r="C4609">
        <f>IF(B4609="","",INT(A4609))</f>
        <v/>
      </c>
      <c r="D4609">
        <f>IF(B4609="","",HOUR(A4609))</f>
        <v/>
      </c>
      <c r="E4609">
        <f>IF(B4609="","",IF(INPUT!$I$1="","",IF(C4609&lt;(INT(INPUT!$I$1)-INPUT!$I$2),"Off Meds",IF(C4609&lt;=(INT(INPUT!$I$1)+INPUT!$I$2),"Washout","On Meds"))))</f>
        <v/>
      </c>
      <c r="F4609">
        <f>IF(B4609="","",1.509*(LN(B4609)^1.084-5.381))</f>
        <v/>
      </c>
      <c r="G4609">
        <f>IF(F4609="","",IF(F4609&lt;0,10*F4609^2,0))</f>
        <v/>
      </c>
      <c r="H4609">
        <f>IF(F4609="","",IF(F4609&gt;0,10*F4609^2,0))</f>
        <v/>
      </c>
    </row>
    <row r="4610">
      <c r="A4610">
        <f>Input!A4610</f>
        <v/>
      </c>
      <c r="B4610">
        <f>IF(ISNUMBER(Input!B4610),IF(AND(Input!B4610&gt;=20,Input!B4610&lt;=700),Input!B4610,""),"")</f>
        <v/>
      </c>
      <c r="C4610">
        <f>IF(B4610="","",INT(A4610))</f>
        <v/>
      </c>
      <c r="D4610">
        <f>IF(B4610="","",HOUR(A4610))</f>
        <v/>
      </c>
      <c r="E4610">
        <f>IF(B4610="","",IF(INPUT!$I$1="","",IF(C4610&lt;(INT(INPUT!$I$1)-INPUT!$I$2),"Off Meds",IF(C4610&lt;=(INT(INPUT!$I$1)+INPUT!$I$2),"Washout","On Meds"))))</f>
        <v/>
      </c>
      <c r="F4610">
        <f>IF(B4610="","",1.509*(LN(B4610)^1.084-5.381))</f>
        <v/>
      </c>
      <c r="G4610">
        <f>IF(F4610="","",IF(F4610&lt;0,10*F4610^2,0))</f>
        <v/>
      </c>
      <c r="H4610">
        <f>IF(F4610="","",IF(F4610&gt;0,10*F4610^2,0))</f>
        <v/>
      </c>
    </row>
    <row r="4611">
      <c r="A4611">
        <f>Input!A4611</f>
        <v/>
      </c>
      <c r="B4611">
        <f>IF(ISNUMBER(Input!B4611),IF(AND(Input!B4611&gt;=20,Input!B4611&lt;=700),Input!B4611,""),"")</f>
        <v/>
      </c>
      <c r="C4611">
        <f>IF(B4611="","",INT(A4611))</f>
        <v/>
      </c>
      <c r="D4611">
        <f>IF(B4611="","",HOUR(A4611))</f>
        <v/>
      </c>
      <c r="E4611">
        <f>IF(B4611="","",IF(INPUT!$I$1="","",IF(C4611&lt;(INT(INPUT!$I$1)-INPUT!$I$2),"Off Meds",IF(C4611&lt;=(INT(INPUT!$I$1)+INPUT!$I$2),"Washout","On Meds"))))</f>
        <v/>
      </c>
      <c r="F4611">
        <f>IF(B4611="","",1.509*(LN(B4611)^1.084-5.381))</f>
        <v/>
      </c>
      <c r="G4611">
        <f>IF(F4611="","",IF(F4611&lt;0,10*F4611^2,0))</f>
        <v/>
      </c>
      <c r="H4611">
        <f>IF(F4611="","",IF(F4611&gt;0,10*F4611^2,0))</f>
        <v/>
      </c>
    </row>
    <row r="4612">
      <c r="A4612">
        <f>Input!A4612</f>
        <v/>
      </c>
      <c r="B4612">
        <f>IF(ISNUMBER(Input!B4612),IF(AND(Input!B4612&gt;=20,Input!B4612&lt;=700),Input!B4612,""),"")</f>
        <v/>
      </c>
      <c r="C4612">
        <f>IF(B4612="","",INT(A4612))</f>
        <v/>
      </c>
      <c r="D4612">
        <f>IF(B4612="","",HOUR(A4612))</f>
        <v/>
      </c>
      <c r="E4612">
        <f>IF(B4612="","",IF(INPUT!$I$1="","",IF(C4612&lt;(INT(INPUT!$I$1)-INPUT!$I$2),"Off Meds",IF(C4612&lt;=(INT(INPUT!$I$1)+INPUT!$I$2),"Washout","On Meds"))))</f>
        <v/>
      </c>
      <c r="F4612">
        <f>IF(B4612="","",1.509*(LN(B4612)^1.084-5.381))</f>
        <v/>
      </c>
      <c r="G4612">
        <f>IF(F4612="","",IF(F4612&lt;0,10*F4612^2,0))</f>
        <v/>
      </c>
      <c r="H4612">
        <f>IF(F4612="","",IF(F4612&gt;0,10*F4612^2,0))</f>
        <v/>
      </c>
    </row>
    <row r="4613">
      <c r="A4613">
        <f>Input!A4613</f>
        <v/>
      </c>
      <c r="B4613">
        <f>IF(ISNUMBER(Input!B4613),IF(AND(Input!B4613&gt;=20,Input!B4613&lt;=700),Input!B4613,""),"")</f>
        <v/>
      </c>
      <c r="C4613">
        <f>IF(B4613="","",INT(A4613))</f>
        <v/>
      </c>
      <c r="D4613">
        <f>IF(B4613="","",HOUR(A4613))</f>
        <v/>
      </c>
      <c r="E4613">
        <f>IF(B4613="","",IF(INPUT!$I$1="","",IF(C4613&lt;(INT(INPUT!$I$1)-INPUT!$I$2),"Off Meds",IF(C4613&lt;=(INT(INPUT!$I$1)+INPUT!$I$2),"Washout","On Meds"))))</f>
        <v/>
      </c>
      <c r="F4613">
        <f>IF(B4613="","",1.509*(LN(B4613)^1.084-5.381))</f>
        <v/>
      </c>
      <c r="G4613">
        <f>IF(F4613="","",IF(F4613&lt;0,10*F4613^2,0))</f>
        <v/>
      </c>
      <c r="H4613">
        <f>IF(F4613="","",IF(F4613&gt;0,10*F4613^2,0))</f>
        <v/>
      </c>
    </row>
    <row r="4614">
      <c r="A4614">
        <f>Input!A4614</f>
        <v/>
      </c>
      <c r="B4614">
        <f>IF(ISNUMBER(Input!B4614),IF(AND(Input!B4614&gt;=20,Input!B4614&lt;=700),Input!B4614,""),"")</f>
        <v/>
      </c>
      <c r="C4614">
        <f>IF(B4614="","",INT(A4614))</f>
        <v/>
      </c>
      <c r="D4614">
        <f>IF(B4614="","",HOUR(A4614))</f>
        <v/>
      </c>
      <c r="E4614">
        <f>IF(B4614="","",IF(INPUT!$I$1="","",IF(C4614&lt;(INT(INPUT!$I$1)-INPUT!$I$2),"Off Meds",IF(C4614&lt;=(INT(INPUT!$I$1)+INPUT!$I$2),"Washout","On Meds"))))</f>
        <v/>
      </c>
      <c r="F4614">
        <f>IF(B4614="","",1.509*(LN(B4614)^1.084-5.381))</f>
        <v/>
      </c>
      <c r="G4614">
        <f>IF(F4614="","",IF(F4614&lt;0,10*F4614^2,0))</f>
        <v/>
      </c>
      <c r="H4614">
        <f>IF(F4614="","",IF(F4614&gt;0,10*F4614^2,0))</f>
        <v/>
      </c>
    </row>
    <row r="4615">
      <c r="A4615">
        <f>Input!A4615</f>
        <v/>
      </c>
      <c r="B4615">
        <f>IF(ISNUMBER(Input!B4615),IF(AND(Input!B4615&gt;=20,Input!B4615&lt;=700),Input!B4615,""),"")</f>
        <v/>
      </c>
      <c r="C4615">
        <f>IF(B4615="","",INT(A4615))</f>
        <v/>
      </c>
      <c r="D4615">
        <f>IF(B4615="","",HOUR(A4615))</f>
        <v/>
      </c>
      <c r="E4615">
        <f>IF(B4615="","",IF(INPUT!$I$1="","",IF(C4615&lt;(INT(INPUT!$I$1)-INPUT!$I$2),"Off Meds",IF(C4615&lt;=(INT(INPUT!$I$1)+INPUT!$I$2),"Washout","On Meds"))))</f>
        <v/>
      </c>
      <c r="F4615">
        <f>IF(B4615="","",1.509*(LN(B4615)^1.084-5.381))</f>
        <v/>
      </c>
      <c r="G4615">
        <f>IF(F4615="","",IF(F4615&lt;0,10*F4615^2,0))</f>
        <v/>
      </c>
      <c r="H4615">
        <f>IF(F4615="","",IF(F4615&gt;0,10*F4615^2,0))</f>
        <v/>
      </c>
    </row>
    <row r="4616">
      <c r="A4616">
        <f>Input!A4616</f>
        <v/>
      </c>
      <c r="B4616">
        <f>IF(ISNUMBER(Input!B4616),IF(AND(Input!B4616&gt;=20,Input!B4616&lt;=700),Input!B4616,""),"")</f>
        <v/>
      </c>
      <c r="C4616">
        <f>IF(B4616="","",INT(A4616))</f>
        <v/>
      </c>
      <c r="D4616">
        <f>IF(B4616="","",HOUR(A4616))</f>
        <v/>
      </c>
      <c r="E4616">
        <f>IF(B4616="","",IF(INPUT!$I$1="","",IF(C4616&lt;(INT(INPUT!$I$1)-INPUT!$I$2),"Off Meds",IF(C4616&lt;=(INT(INPUT!$I$1)+INPUT!$I$2),"Washout","On Meds"))))</f>
        <v/>
      </c>
      <c r="F4616">
        <f>IF(B4616="","",1.509*(LN(B4616)^1.084-5.381))</f>
        <v/>
      </c>
      <c r="G4616">
        <f>IF(F4616="","",IF(F4616&lt;0,10*F4616^2,0))</f>
        <v/>
      </c>
      <c r="H4616">
        <f>IF(F4616="","",IF(F4616&gt;0,10*F4616^2,0))</f>
        <v/>
      </c>
    </row>
    <row r="4617">
      <c r="A4617">
        <f>Input!A4617</f>
        <v/>
      </c>
      <c r="B4617">
        <f>IF(ISNUMBER(Input!B4617),IF(AND(Input!B4617&gt;=20,Input!B4617&lt;=700),Input!B4617,""),"")</f>
        <v/>
      </c>
      <c r="C4617">
        <f>IF(B4617="","",INT(A4617))</f>
        <v/>
      </c>
      <c r="D4617">
        <f>IF(B4617="","",HOUR(A4617))</f>
        <v/>
      </c>
      <c r="E4617">
        <f>IF(B4617="","",IF(INPUT!$I$1="","",IF(C4617&lt;(INT(INPUT!$I$1)-INPUT!$I$2),"Off Meds",IF(C4617&lt;=(INT(INPUT!$I$1)+INPUT!$I$2),"Washout","On Meds"))))</f>
        <v/>
      </c>
      <c r="F4617">
        <f>IF(B4617="","",1.509*(LN(B4617)^1.084-5.381))</f>
        <v/>
      </c>
      <c r="G4617">
        <f>IF(F4617="","",IF(F4617&lt;0,10*F4617^2,0))</f>
        <v/>
      </c>
      <c r="H4617">
        <f>IF(F4617="","",IF(F4617&gt;0,10*F4617^2,0))</f>
        <v/>
      </c>
    </row>
    <row r="4618">
      <c r="A4618">
        <f>Input!A4618</f>
        <v/>
      </c>
      <c r="B4618">
        <f>IF(ISNUMBER(Input!B4618),IF(AND(Input!B4618&gt;=20,Input!B4618&lt;=700),Input!B4618,""),"")</f>
        <v/>
      </c>
      <c r="C4618">
        <f>IF(B4618="","",INT(A4618))</f>
        <v/>
      </c>
      <c r="D4618">
        <f>IF(B4618="","",HOUR(A4618))</f>
        <v/>
      </c>
      <c r="E4618">
        <f>IF(B4618="","",IF(INPUT!$I$1="","",IF(C4618&lt;(INT(INPUT!$I$1)-INPUT!$I$2),"Off Meds",IF(C4618&lt;=(INT(INPUT!$I$1)+INPUT!$I$2),"Washout","On Meds"))))</f>
        <v/>
      </c>
      <c r="F4618">
        <f>IF(B4618="","",1.509*(LN(B4618)^1.084-5.381))</f>
        <v/>
      </c>
      <c r="G4618">
        <f>IF(F4618="","",IF(F4618&lt;0,10*F4618^2,0))</f>
        <v/>
      </c>
      <c r="H4618">
        <f>IF(F4618="","",IF(F4618&gt;0,10*F4618^2,0))</f>
        <v/>
      </c>
    </row>
    <row r="4619">
      <c r="A4619">
        <f>Input!A4619</f>
        <v/>
      </c>
      <c r="B4619">
        <f>IF(ISNUMBER(Input!B4619),IF(AND(Input!B4619&gt;=20,Input!B4619&lt;=700),Input!B4619,""),"")</f>
        <v/>
      </c>
      <c r="C4619">
        <f>IF(B4619="","",INT(A4619))</f>
        <v/>
      </c>
      <c r="D4619">
        <f>IF(B4619="","",HOUR(A4619))</f>
        <v/>
      </c>
      <c r="E4619">
        <f>IF(B4619="","",IF(INPUT!$I$1="","",IF(C4619&lt;(INT(INPUT!$I$1)-INPUT!$I$2),"Off Meds",IF(C4619&lt;=(INT(INPUT!$I$1)+INPUT!$I$2),"Washout","On Meds"))))</f>
        <v/>
      </c>
      <c r="F4619">
        <f>IF(B4619="","",1.509*(LN(B4619)^1.084-5.381))</f>
        <v/>
      </c>
      <c r="G4619">
        <f>IF(F4619="","",IF(F4619&lt;0,10*F4619^2,0))</f>
        <v/>
      </c>
      <c r="H4619">
        <f>IF(F4619="","",IF(F4619&gt;0,10*F4619^2,0))</f>
        <v/>
      </c>
    </row>
    <row r="4620">
      <c r="A4620">
        <f>Input!A4620</f>
        <v/>
      </c>
      <c r="B4620">
        <f>IF(ISNUMBER(Input!B4620),IF(AND(Input!B4620&gt;=20,Input!B4620&lt;=700),Input!B4620,""),"")</f>
        <v/>
      </c>
      <c r="C4620">
        <f>IF(B4620="","",INT(A4620))</f>
        <v/>
      </c>
      <c r="D4620">
        <f>IF(B4620="","",HOUR(A4620))</f>
        <v/>
      </c>
      <c r="E4620">
        <f>IF(B4620="","",IF(INPUT!$I$1="","",IF(C4620&lt;(INT(INPUT!$I$1)-INPUT!$I$2),"Off Meds",IF(C4620&lt;=(INT(INPUT!$I$1)+INPUT!$I$2),"Washout","On Meds"))))</f>
        <v/>
      </c>
      <c r="F4620">
        <f>IF(B4620="","",1.509*(LN(B4620)^1.084-5.381))</f>
        <v/>
      </c>
      <c r="G4620">
        <f>IF(F4620="","",IF(F4620&lt;0,10*F4620^2,0))</f>
        <v/>
      </c>
      <c r="H4620">
        <f>IF(F4620="","",IF(F4620&gt;0,10*F4620^2,0))</f>
        <v/>
      </c>
    </row>
    <row r="4621">
      <c r="A4621">
        <f>Input!A4621</f>
        <v/>
      </c>
      <c r="B4621">
        <f>IF(ISNUMBER(Input!B4621),IF(AND(Input!B4621&gt;=20,Input!B4621&lt;=700),Input!B4621,""),"")</f>
        <v/>
      </c>
      <c r="C4621">
        <f>IF(B4621="","",INT(A4621))</f>
        <v/>
      </c>
      <c r="D4621">
        <f>IF(B4621="","",HOUR(A4621))</f>
        <v/>
      </c>
      <c r="E4621">
        <f>IF(B4621="","",IF(INPUT!$I$1="","",IF(C4621&lt;(INT(INPUT!$I$1)-INPUT!$I$2),"Off Meds",IF(C4621&lt;=(INT(INPUT!$I$1)+INPUT!$I$2),"Washout","On Meds"))))</f>
        <v/>
      </c>
      <c r="F4621">
        <f>IF(B4621="","",1.509*(LN(B4621)^1.084-5.381))</f>
        <v/>
      </c>
      <c r="G4621">
        <f>IF(F4621="","",IF(F4621&lt;0,10*F4621^2,0))</f>
        <v/>
      </c>
      <c r="H4621">
        <f>IF(F4621="","",IF(F4621&gt;0,10*F4621^2,0))</f>
        <v/>
      </c>
    </row>
    <row r="4622">
      <c r="A4622">
        <f>Input!A4622</f>
        <v/>
      </c>
      <c r="B4622">
        <f>IF(ISNUMBER(Input!B4622),IF(AND(Input!B4622&gt;=20,Input!B4622&lt;=700),Input!B4622,""),"")</f>
        <v/>
      </c>
      <c r="C4622">
        <f>IF(B4622="","",INT(A4622))</f>
        <v/>
      </c>
      <c r="D4622">
        <f>IF(B4622="","",HOUR(A4622))</f>
        <v/>
      </c>
      <c r="E4622">
        <f>IF(B4622="","",IF(INPUT!$I$1="","",IF(C4622&lt;(INT(INPUT!$I$1)-INPUT!$I$2),"Off Meds",IF(C4622&lt;=(INT(INPUT!$I$1)+INPUT!$I$2),"Washout","On Meds"))))</f>
        <v/>
      </c>
      <c r="F4622">
        <f>IF(B4622="","",1.509*(LN(B4622)^1.084-5.381))</f>
        <v/>
      </c>
      <c r="G4622">
        <f>IF(F4622="","",IF(F4622&lt;0,10*F4622^2,0))</f>
        <v/>
      </c>
      <c r="H4622">
        <f>IF(F4622="","",IF(F4622&gt;0,10*F4622^2,0))</f>
        <v/>
      </c>
    </row>
    <row r="4623">
      <c r="A4623">
        <f>Input!A4623</f>
        <v/>
      </c>
      <c r="B4623">
        <f>IF(ISNUMBER(Input!B4623),IF(AND(Input!B4623&gt;=20,Input!B4623&lt;=700),Input!B4623,""),"")</f>
        <v/>
      </c>
      <c r="C4623">
        <f>IF(B4623="","",INT(A4623))</f>
        <v/>
      </c>
      <c r="D4623">
        <f>IF(B4623="","",HOUR(A4623))</f>
        <v/>
      </c>
      <c r="E4623">
        <f>IF(B4623="","",IF(INPUT!$I$1="","",IF(C4623&lt;(INT(INPUT!$I$1)-INPUT!$I$2),"Off Meds",IF(C4623&lt;=(INT(INPUT!$I$1)+INPUT!$I$2),"Washout","On Meds"))))</f>
        <v/>
      </c>
      <c r="F4623">
        <f>IF(B4623="","",1.509*(LN(B4623)^1.084-5.381))</f>
        <v/>
      </c>
      <c r="G4623">
        <f>IF(F4623="","",IF(F4623&lt;0,10*F4623^2,0))</f>
        <v/>
      </c>
      <c r="H4623">
        <f>IF(F4623="","",IF(F4623&gt;0,10*F4623^2,0))</f>
        <v/>
      </c>
    </row>
    <row r="4624">
      <c r="A4624">
        <f>Input!A4624</f>
        <v/>
      </c>
      <c r="B4624">
        <f>IF(ISNUMBER(Input!B4624),IF(AND(Input!B4624&gt;=20,Input!B4624&lt;=700),Input!B4624,""),"")</f>
        <v/>
      </c>
      <c r="C4624">
        <f>IF(B4624="","",INT(A4624))</f>
        <v/>
      </c>
      <c r="D4624">
        <f>IF(B4624="","",HOUR(A4624))</f>
        <v/>
      </c>
      <c r="E4624">
        <f>IF(B4624="","",IF(INPUT!$I$1="","",IF(C4624&lt;(INT(INPUT!$I$1)-INPUT!$I$2),"Off Meds",IF(C4624&lt;=(INT(INPUT!$I$1)+INPUT!$I$2),"Washout","On Meds"))))</f>
        <v/>
      </c>
      <c r="F4624">
        <f>IF(B4624="","",1.509*(LN(B4624)^1.084-5.381))</f>
        <v/>
      </c>
      <c r="G4624">
        <f>IF(F4624="","",IF(F4624&lt;0,10*F4624^2,0))</f>
        <v/>
      </c>
      <c r="H4624">
        <f>IF(F4624="","",IF(F4624&gt;0,10*F4624^2,0))</f>
        <v/>
      </c>
    </row>
    <row r="4625">
      <c r="A4625">
        <f>Input!A4625</f>
        <v/>
      </c>
      <c r="B4625">
        <f>IF(ISNUMBER(Input!B4625),IF(AND(Input!B4625&gt;=20,Input!B4625&lt;=700),Input!B4625,""),"")</f>
        <v/>
      </c>
      <c r="C4625">
        <f>IF(B4625="","",INT(A4625))</f>
        <v/>
      </c>
      <c r="D4625">
        <f>IF(B4625="","",HOUR(A4625))</f>
        <v/>
      </c>
      <c r="E4625">
        <f>IF(B4625="","",IF(INPUT!$I$1="","",IF(C4625&lt;(INT(INPUT!$I$1)-INPUT!$I$2),"Off Meds",IF(C4625&lt;=(INT(INPUT!$I$1)+INPUT!$I$2),"Washout","On Meds"))))</f>
        <v/>
      </c>
      <c r="F4625">
        <f>IF(B4625="","",1.509*(LN(B4625)^1.084-5.381))</f>
        <v/>
      </c>
      <c r="G4625">
        <f>IF(F4625="","",IF(F4625&lt;0,10*F4625^2,0))</f>
        <v/>
      </c>
      <c r="H4625">
        <f>IF(F4625="","",IF(F4625&gt;0,10*F4625^2,0))</f>
        <v/>
      </c>
    </row>
    <row r="4626">
      <c r="A4626">
        <f>Input!A4626</f>
        <v/>
      </c>
      <c r="B4626">
        <f>IF(ISNUMBER(Input!B4626),IF(AND(Input!B4626&gt;=20,Input!B4626&lt;=700),Input!B4626,""),"")</f>
        <v/>
      </c>
      <c r="C4626">
        <f>IF(B4626="","",INT(A4626))</f>
        <v/>
      </c>
      <c r="D4626">
        <f>IF(B4626="","",HOUR(A4626))</f>
        <v/>
      </c>
      <c r="E4626">
        <f>IF(B4626="","",IF(INPUT!$I$1="","",IF(C4626&lt;(INT(INPUT!$I$1)-INPUT!$I$2),"Off Meds",IF(C4626&lt;=(INT(INPUT!$I$1)+INPUT!$I$2),"Washout","On Meds"))))</f>
        <v/>
      </c>
      <c r="F4626">
        <f>IF(B4626="","",1.509*(LN(B4626)^1.084-5.381))</f>
        <v/>
      </c>
      <c r="G4626">
        <f>IF(F4626="","",IF(F4626&lt;0,10*F4626^2,0))</f>
        <v/>
      </c>
      <c r="H4626">
        <f>IF(F4626="","",IF(F4626&gt;0,10*F4626^2,0))</f>
        <v/>
      </c>
    </row>
    <row r="4627">
      <c r="A4627">
        <f>Input!A4627</f>
        <v/>
      </c>
      <c r="B4627">
        <f>IF(ISNUMBER(Input!B4627),IF(AND(Input!B4627&gt;=20,Input!B4627&lt;=700),Input!B4627,""),"")</f>
        <v/>
      </c>
      <c r="C4627">
        <f>IF(B4627="","",INT(A4627))</f>
        <v/>
      </c>
      <c r="D4627">
        <f>IF(B4627="","",HOUR(A4627))</f>
        <v/>
      </c>
      <c r="E4627">
        <f>IF(B4627="","",IF(INPUT!$I$1="","",IF(C4627&lt;(INT(INPUT!$I$1)-INPUT!$I$2),"Off Meds",IF(C4627&lt;=(INT(INPUT!$I$1)+INPUT!$I$2),"Washout","On Meds"))))</f>
        <v/>
      </c>
      <c r="F4627">
        <f>IF(B4627="","",1.509*(LN(B4627)^1.084-5.381))</f>
        <v/>
      </c>
      <c r="G4627">
        <f>IF(F4627="","",IF(F4627&lt;0,10*F4627^2,0))</f>
        <v/>
      </c>
      <c r="H4627">
        <f>IF(F4627="","",IF(F4627&gt;0,10*F4627^2,0))</f>
        <v/>
      </c>
    </row>
    <row r="4628">
      <c r="A4628">
        <f>Input!A4628</f>
        <v/>
      </c>
      <c r="B4628">
        <f>IF(ISNUMBER(Input!B4628),IF(AND(Input!B4628&gt;=20,Input!B4628&lt;=700),Input!B4628,""),"")</f>
        <v/>
      </c>
      <c r="C4628">
        <f>IF(B4628="","",INT(A4628))</f>
        <v/>
      </c>
      <c r="D4628">
        <f>IF(B4628="","",HOUR(A4628))</f>
        <v/>
      </c>
      <c r="E4628">
        <f>IF(B4628="","",IF(INPUT!$I$1="","",IF(C4628&lt;(INT(INPUT!$I$1)-INPUT!$I$2),"Off Meds",IF(C4628&lt;=(INT(INPUT!$I$1)+INPUT!$I$2),"Washout","On Meds"))))</f>
        <v/>
      </c>
      <c r="F4628">
        <f>IF(B4628="","",1.509*(LN(B4628)^1.084-5.381))</f>
        <v/>
      </c>
      <c r="G4628">
        <f>IF(F4628="","",IF(F4628&lt;0,10*F4628^2,0))</f>
        <v/>
      </c>
      <c r="H4628">
        <f>IF(F4628="","",IF(F4628&gt;0,10*F4628^2,0))</f>
        <v/>
      </c>
    </row>
    <row r="4629">
      <c r="A4629">
        <f>Input!A4629</f>
        <v/>
      </c>
      <c r="B4629">
        <f>IF(ISNUMBER(Input!B4629),IF(AND(Input!B4629&gt;=20,Input!B4629&lt;=700),Input!B4629,""),"")</f>
        <v/>
      </c>
      <c r="C4629">
        <f>IF(B4629="","",INT(A4629))</f>
        <v/>
      </c>
      <c r="D4629">
        <f>IF(B4629="","",HOUR(A4629))</f>
        <v/>
      </c>
      <c r="E4629">
        <f>IF(B4629="","",IF(INPUT!$I$1="","",IF(C4629&lt;(INT(INPUT!$I$1)-INPUT!$I$2),"Off Meds",IF(C4629&lt;=(INT(INPUT!$I$1)+INPUT!$I$2),"Washout","On Meds"))))</f>
        <v/>
      </c>
      <c r="F4629">
        <f>IF(B4629="","",1.509*(LN(B4629)^1.084-5.381))</f>
        <v/>
      </c>
      <c r="G4629">
        <f>IF(F4629="","",IF(F4629&lt;0,10*F4629^2,0))</f>
        <v/>
      </c>
      <c r="H4629">
        <f>IF(F4629="","",IF(F4629&gt;0,10*F4629^2,0))</f>
        <v/>
      </c>
    </row>
    <row r="4630">
      <c r="A4630">
        <f>Input!A4630</f>
        <v/>
      </c>
      <c r="B4630">
        <f>IF(ISNUMBER(Input!B4630),IF(AND(Input!B4630&gt;=20,Input!B4630&lt;=700),Input!B4630,""),"")</f>
        <v/>
      </c>
      <c r="C4630">
        <f>IF(B4630="","",INT(A4630))</f>
        <v/>
      </c>
      <c r="D4630">
        <f>IF(B4630="","",HOUR(A4630))</f>
        <v/>
      </c>
      <c r="E4630">
        <f>IF(B4630="","",IF(INPUT!$I$1="","",IF(C4630&lt;(INT(INPUT!$I$1)-INPUT!$I$2),"Off Meds",IF(C4630&lt;=(INT(INPUT!$I$1)+INPUT!$I$2),"Washout","On Meds"))))</f>
        <v/>
      </c>
      <c r="F4630">
        <f>IF(B4630="","",1.509*(LN(B4630)^1.084-5.381))</f>
        <v/>
      </c>
      <c r="G4630">
        <f>IF(F4630="","",IF(F4630&lt;0,10*F4630^2,0))</f>
        <v/>
      </c>
      <c r="H4630">
        <f>IF(F4630="","",IF(F4630&gt;0,10*F4630^2,0))</f>
        <v/>
      </c>
    </row>
    <row r="4631">
      <c r="A4631">
        <f>Input!A4631</f>
        <v/>
      </c>
      <c r="B4631">
        <f>IF(ISNUMBER(Input!B4631),IF(AND(Input!B4631&gt;=20,Input!B4631&lt;=700),Input!B4631,""),"")</f>
        <v/>
      </c>
      <c r="C4631">
        <f>IF(B4631="","",INT(A4631))</f>
        <v/>
      </c>
      <c r="D4631">
        <f>IF(B4631="","",HOUR(A4631))</f>
        <v/>
      </c>
      <c r="E4631">
        <f>IF(B4631="","",IF(INPUT!$I$1="","",IF(C4631&lt;(INT(INPUT!$I$1)-INPUT!$I$2),"Off Meds",IF(C4631&lt;=(INT(INPUT!$I$1)+INPUT!$I$2),"Washout","On Meds"))))</f>
        <v/>
      </c>
      <c r="F4631">
        <f>IF(B4631="","",1.509*(LN(B4631)^1.084-5.381))</f>
        <v/>
      </c>
      <c r="G4631">
        <f>IF(F4631="","",IF(F4631&lt;0,10*F4631^2,0))</f>
        <v/>
      </c>
      <c r="H4631">
        <f>IF(F4631="","",IF(F4631&gt;0,10*F4631^2,0))</f>
        <v/>
      </c>
    </row>
    <row r="4632">
      <c r="A4632">
        <f>Input!A4632</f>
        <v/>
      </c>
      <c r="B4632">
        <f>IF(ISNUMBER(Input!B4632),IF(AND(Input!B4632&gt;=20,Input!B4632&lt;=700),Input!B4632,""),"")</f>
        <v/>
      </c>
      <c r="C4632">
        <f>IF(B4632="","",INT(A4632))</f>
        <v/>
      </c>
      <c r="D4632">
        <f>IF(B4632="","",HOUR(A4632))</f>
        <v/>
      </c>
      <c r="E4632">
        <f>IF(B4632="","",IF(INPUT!$I$1="","",IF(C4632&lt;(INT(INPUT!$I$1)-INPUT!$I$2),"Off Meds",IF(C4632&lt;=(INT(INPUT!$I$1)+INPUT!$I$2),"Washout","On Meds"))))</f>
        <v/>
      </c>
      <c r="F4632">
        <f>IF(B4632="","",1.509*(LN(B4632)^1.084-5.381))</f>
        <v/>
      </c>
      <c r="G4632">
        <f>IF(F4632="","",IF(F4632&lt;0,10*F4632^2,0))</f>
        <v/>
      </c>
      <c r="H4632">
        <f>IF(F4632="","",IF(F4632&gt;0,10*F4632^2,0))</f>
        <v/>
      </c>
    </row>
    <row r="4633">
      <c r="A4633">
        <f>Input!A4633</f>
        <v/>
      </c>
      <c r="B4633">
        <f>IF(ISNUMBER(Input!B4633),IF(AND(Input!B4633&gt;=20,Input!B4633&lt;=700),Input!B4633,""),"")</f>
        <v/>
      </c>
      <c r="C4633">
        <f>IF(B4633="","",INT(A4633))</f>
        <v/>
      </c>
      <c r="D4633">
        <f>IF(B4633="","",HOUR(A4633))</f>
        <v/>
      </c>
      <c r="E4633">
        <f>IF(B4633="","",IF(INPUT!$I$1="","",IF(C4633&lt;(INT(INPUT!$I$1)-INPUT!$I$2),"Off Meds",IF(C4633&lt;=(INT(INPUT!$I$1)+INPUT!$I$2),"Washout","On Meds"))))</f>
        <v/>
      </c>
      <c r="F4633">
        <f>IF(B4633="","",1.509*(LN(B4633)^1.084-5.381))</f>
        <v/>
      </c>
      <c r="G4633">
        <f>IF(F4633="","",IF(F4633&lt;0,10*F4633^2,0))</f>
        <v/>
      </c>
      <c r="H4633">
        <f>IF(F4633="","",IF(F4633&gt;0,10*F4633^2,0))</f>
        <v/>
      </c>
    </row>
    <row r="4634">
      <c r="A4634">
        <f>Input!A4634</f>
        <v/>
      </c>
      <c r="B4634">
        <f>IF(ISNUMBER(Input!B4634),IF(AND(Input!B4634&gt;=20,Input!B4634&lt;=700),Input!B4634,""),"")</f>
        <v/>
      </c>
      <c r="C4634">
        <f>IF(B4634="","",INT(A4634))</f>
        <v/>
      </c>
      <c r="D4634">
        <f>IF(B4634="","",HOUR(A4634))</f>
        <v/>
      </c>
      <c r="E4634">
        <f>IF(B4634="","",IF(INPUT!$I$1="","",IF(C4634&lt;(INT(INPUT!$I$1)-INPUT!$I$2),"Off Meds",IF(C4634&lt;=(INT(INPUT!$I$1)+INPUT!$I$2),"Washout","On Meds"))))</f>
        <v/>
      </c>
      <c r="F4634">
        <f>IF(B4634="","",1.509*(LN(B4634)^1.084-5.381))</f>
        <v/>
      </c>
      <c r="G4634">
        <f>IF(F4634="","",IF(F4634&lt;0,10*F4634^2,0))</f>
        <v/>
      </c>
      <c r="H4634">
        <f>IF(F4634="","",IF(F4634&gt;0,10*F4634^2,0))</f>
        <v/>
      </c>
    </row>
    <row r="4635">
      <c r="A4635">
        <f>Input!A4635</f>
        <v/>
      </c>
      <c r="B4635">
        <f>IF(ISNUMBER(Input!B4635),IF(AND(Input!B4635&gt;=20,Input!B4635&lt;=700),Input!B4635,""),"")</f>
        <v/>
      </c>
      <c r="C4635">
        <f>IF(B4635="","",INT(A4635))</f>
        <v/>
      </c>
      <c r="D4635">
        <f>IF(B4635="","",HOUR(A4635))</f>
        <v/>
      </c>
      <c r="E4635">
        <f>IF(B4635="","",IF(INPUT!$I$1="","",IF(C4635&lt;(INT(INPUT!$I$1)-INPUT!$I$2),"Off Meds",IF(C4635&lt;=(INT(INPUT!$I$1)+INPUT!$I$2),"Washout","On Meds"))))</f>
        <v/>
      </c>
      <c r="F4635">
        <f>IF(B4635="","",1.509*(LN(B4635)^1.084-5.381))</f>
        <v/>
      </c>
      <c r="G4635">
        <f>IF(F4635="","",IF(F4635&lt;0,10*F4635^2,0))</f>
        <v/>
      </c>
      <c r="H4635">
        <f>IF(F4635="","",IF(F4635&gt;0,10*F4635^2,0))</f>
        <v/>
      </c>
    </row>
    <row r="4636">
      <c r="A4636">
        <f>Input!A4636</f>
        <v/>
      </c>
      <c r="B4636">
        <f>IF(ISNUMBER(Input!B4636),IF(AND(Input!B4636&gt;=20,Input!B4636&lt;=700),Input!B4636,""),"")</f>
        <v/>
      </c>
      <c r="C4636">
        <f>IF(B4636="","",INT(A4636))</f>
        <v/>
      </c>
      <c r="D4636">
        <f>IF(B4636="","",HOUR(A4636))</f>
        <v/>
      </c>
      <c r="E4636">
        <f>IF(B4636="","",IF(INPUT!$I$1="","",IF(C4636&lt;(INT(INPUT!$I$1)-INPUT!$I$2),"Off Meds",IF(C4636&lt;=(INT(INPUT!$I$1)+INPUT!$I$2),"Washout","On Meds"))))</f>
        <v/>
      </c>
      <c r="F4636">
        <f>IF(B4636="","",1.509*(LN(B4636)^1.084-5.381))</f>
        <v/>
      </c>
      <c r="G4636">
        <f>IF(F4636="","",IF(F4636&lt;0,10*F4636^2,0))</f>
        <v/>
      </c>
      <c r="H4636">
        <f>IF(F4636="","",IF(F4636&gt;0,10*F4636^2,0))</f>
        <v/>
      </c>
    </row>
    <row r="4637">
      <c r="A4637">
        <f>Input!A4637</f>
        <v/>
      </c>
      <c r="B4637">
        <f>IF(ISNUMBER(Input!B4637),IF(AND(Input!B4637&gt;=20,Input!B4637&lt;=700),Input!B4637,""),"")</f>
        <v/>
      </c>
      <c r="C4637">
        <f>IF(B4637="","",INT(A4637))</f>
        <v/>
      </c>
      <c r="D4637">
        <f>IF(B4637="","",HOUR(A4637))</f>
        <v/>
      </c>
      <c r="E4637">
        <f>IF(B4637="","",IF(INPUT!$I$1="","",IF(C4637&lt;(INT(INPUT!$I$1)-INPUT!$I$2),"Off Meds",IF(C4637&lt;=(INT(INPUT!$I$1)+INPUT!$I$2),"Washout","On Meds"))))</f>
        <v/>
      </c>
      <c r="F4637">
        <f>IF(B4637="","",1.509*(LN(B4637)^1.084-5.381))</f>
        <v/>
      </c>
      <c r="G4637">
        <f>IF(F4637="","",IF(F4637&lt;0,10*F4637^2,0))</f>
        <v/>
      </c>
      <c r="H4637">
        <f>IF(F4637="","",IF(F4637&gt;0,10*F4637^2,0))</f>
        <v/>
      </c>
    </row>
    <row r="4638">
      <c r="A4638">
        <f>Input!A4638</f>
        <v/>
      </c>
      <c r="B4638">
        <f>IF(ISNUMBER(Input!B4638),IF(AND(Input!B4638&gt;=20,Input!B4638&lt;=700),Input!B4638,""),"")</f>
        <v/>
      </c>
      <c r="C4638">
        <f>IF(B4638="","",INT(A4638))</f>
        <v/>
      </c>
      <c r="D4638">
        <f>IF(B4638="","",HOUR(A4638))</f>
        <v/>
      </c>
      <c r="E4638">
        <f>IF(B4638="","",IF(INPUT!$I$1="","",IF(C4638&lt;(INT(INPUT!$I$1)-INPUT!$I$2),"Off Meds",IF(C4638&lt;=(INT(INPUT!$I$1)+INPUT!$I$2),"Washout","On Meds"))))</f>
        <v/>
      </c>
      <c r="F4638">
        <f>IF(B4638="","",1.509*(LN(B4638)^1.084-5.381))</f>
        <v/>
      </c>
      <c r="G4638">
        <f>IF(F4638="","",IF(F4638&lt;0,10*F4638^2,0))</f>
        <v/>
      </c>
      <c r="H4638">
        <f>IF(F4638="","",IF(F4638&gt;0,10*F4638^2,0))</f>
        <v/>
      </c>
    </row>
    <row r="4639">
      <c r="A4639">
        <f>Input!A4639</f>
        <v/>
      </c>
      <c r="B4639">
        <f>IF(ISNUMBER(Input!B4639),IF(AND(Input!B4639&gt;=20,Input!B4639&lt;=700),Input!B4639,""),"")</f>
        <v/>
      </c>
      <c r="C4639">
        <f>IF(B4639="","",INT(A4639))</f>
        <v/>
      </c>
      <c r="D4639">
        <f>IF(B4639="","",HOUR(A4639))</f>
        <v/>
      </c>
      <c r="E4639">
        <f>IF(B4639="","",IF(INPUT!$I$1="","",IF(C4639&lt;(INT(INPUT!$I$1)-INPUT!$I$2),"Off Meds",IF(C4639&lt;=(INT(INPUT!$I$1)+INPUT!$I$2),"Washout","On Meds"))))</f>
        <v/>
      </c>
      <c r="F4639">
        <f>IF(B4639="","",1.509*(LN(B4639)^1.084-5.381))</f>
        <v/>
      </c>
      <c r="G4639">
        <f>IF(F4639="","",IF(F4639&lt;0,10*F4639^2,0))</f>
        <v/>
      </c>
      <c r="H4639">
        <f>IF(F4639="","",IF(F4639&gt;0,10*F4639^2,0))</f>
        <v/>
      </c>
    </row>
    <row r="4640">
      <c r="A4640">
        <f>Input!A4640</f>
        <v/>
      </c>
      <c r="B4640">
        <f>IF(ISNUMBER(Input!B4640),IF(AND(Input!B4640&gt;=20,Input!B4640&lt;=700),Input!B4640,""),"")</f>
        <v/>
      </c>
      <c r="C4640">
        <f>IF(B4640="","",INT(A4640))</f>
        <v/>
      </c>
      <c r="D4640">
        <f>IF(B4640="","",HOUR(A4640))</f>
        <v/>
      </c>
      <c r="E4640">
        <f>IF(B4640="","",IF(INPUT!$I$1="","",IF(C4640&lt;(INT(INPUT!$I$1)-INPUT!$I$2),"Off Meds",IF(C4640&lt;=(INT(INPUT!$I$1)+INPUT!$I$2),"Washout","On Meds"))))</f>
        <v/>
      </c>
      <c r="F4640">
        <f>IF(B4640="","",1.509*(LN(B4640)^1.084-5.381))</f>
        <v/>
      </c>
      <c r="G4640">
        <f>IF(F4640="","",IF(F4640&lt;0,10*F4640^2,0))</f>
        <v/>
      </c>
      <c r="H4640">
        <f>IF(F4640="","",IF(F4640&gt;0,10*F4640^2,0))</f>
        <v/>
      </c>
    </row>
    <row r="4641">
      <c r="A4641">
        <f>Input!A4641</f>
        <v/>
      </c>
      <c r="B4641">
        <f>IF(ISNUMBER(Input!B4641),IF(AND(Input!B4641&gt;=20,Input!B4641&lt;=700),Input!B4641,""),"")</f>
        <v/>
      </c>
      <c r="C4641">
        <f>IF(B4641="","",INT(A4641))</f>
        <v/>
      </c>
      <c r="D4641">
        <f>IF(B4641="","",HOUR(A4641))</f>
        <v/>
      </c>
      <c r="E4641">
        <f>IF(B4641="","",IF(INPUT!$I$1="","",IF(C4641&lt;(INT(INPUT!$I$1)-INPUT!$I$2),"Off Meds",IF(C4641&lt;=(INT(INPUT!$I$1)+INPUT!$I$2),"Washout","On Meds"))))</f>
        <v/>
      </c>
      <c r="F4641">
        <f>IF(B4641="","",1.509*(LN(B4641)^1.084-5.381))</f>
        <v/>
      </c>
      <c r="G4641">
        <f>IF(F4641="","",IF(F4641&lt;0,10*F4641^2,0))</f>
        <v/>
      </c>
      <c r="H4641">
        <f>IF(F4641="","",IF(F4641&gt;0,10*F4641^2,0))</f>
        <v/>
      </c>
    </row>
    <row r="4642">
      <c r="A4642">
        <f>Input!A4642</f>
        <v/>
      </c>
      <c r="B4642">
        <f>IF(ISNUMBER(Input!B4642),IF(AND(Input!B4642&gt;=20,Input!B4642&lt;=700),Input!B4642,""),"")</f>
        <v/>
      </c>
      <c r="C4642">
        <f>IF(B4642="","",INT(A4642))</f>
        <v/>
      </c>
      <c r="D4642">
        <f>IF(B4642="","",HOUR(A4642))</f>
        <v/>
      </c>
      <c r="E4642">
        <f>IF(B4642="","",IF(INPUT!$I$1="","",IF(C4642&lt;(INT(INPUT!$I$1)-INPUT!$I$2),"Off Meds",IF(C4642&lt;=(INT(INPUT!$I$1)+INPUT!$I$2),"Washout","On Meds"))))</f>
        <v/>
      </c>
      <c r="F4642">
        <f>IF(B4642="","",1.509*(LN(B4642)^1.084-5.381))</f>
        <v/>
      </c>
      <c r="G4642">
        <f>IF(F4642="","",IF(F4642&lt;0,10*F4642^2,0))</f>
        <v/>
      </c>
      <c r="H4642">
        <f>IF(F4642="","",IF(F4642&gt;0,10*F4642^2,0))</f>
        <v/>
      </c>
    </row>
    <row r="4643">
      <c r="A4643">
        <f>Input!A4643</f>
        <v/>
      </c>
      <c r="B4643">
        <f>IF(ISNUMBER(Input!B4643),IF(AND(Input!B4643&gt;=20,Input!B4643&lt;=700),Input!B4643,""),"")</f>
        <v/>
      </c>
      <c r="C4643">
        <f>IF(B4643="","",INT(A4643))</f>
        <v/>
      </c>
      <c r="D4643">
        <f>IF(B4643="","",HOUR(A4643))</f>
        <v/>
      </c>
      <c r="E4643">
        <f>IF(B4643="","",IF(INPUT!$I$1="","",IF(C4643&lt;(INT(INPUT!$I$1)-INPUT!$I$2),"Off Meds",IF(C4643&lt;=(INT(INPUT!$I$1)+INPUT!$I$2),"Washout","On Meds"))))</f>
        <v/>
      </c>
      <c r="F4643">
        <f>IF(B4643="","",1.509*(LN(B4643)^1.084-5.381))</f>
        <v/>
      </c>
      <c r="G4643">
        <f>IF(F4643="","",IF(F4643&lt;0,10*F4643^2,0))</f>
        <v/>
      </c>
      <c r="H4643">
        <f>IF(F4643="","",IF(F4643&gt;0,10*F4643^2,0))</f>
        <v/>
      </c>
    </row>
    <row r="4644">
      <c r="A4644">
        <f>Input!A4644</f>
        <v/>
      </c>
      <c r="B4644">
        <f>IF(ISNUMBER(Input!B4644),IF(AND(Input!B4644&gt;=20,Input!B4644&lt;=700),Input!B4644,""),"")</f>
        <v/>
      </c>
      <c r="C4644">
        <f>IF(B4644="","",INT(A4644))</f>
        <v/>
      </c>
      <c r="D4644">
        <f>IF(B4644="","",HOUR(A4644))</f>
        <v/>
      </c>
      <c r="E4644">
        <f>IF(B4644="","",IF(INPUT!$I$1="","",IF(C4644&lt;(INT(INPUT!$I$1)-INPUT!$I$2),"Off Meds",IF(C4644&lt;=(INT(INPUT!$I$1)+INPUT!$I$2),"Washout","On Meds"))))</f>
        <v/>
      </c>
      <c r="F4644">
        <f>IF(B4644="","",1.509*(LN(B4644)^1.084-5.381))</f>
        <v/>
      </c>
      <c r="G4644">
        <f>IF(F4644="","",IF(F4644&lt;0,10*F4644^2,0))</f>
        <v/>
      </c>
      <c r="H4644">
        <f>IF(F4644="","",IF(F4644&gt;0,10*F4644^2,0))</f>
        <v/>
      </c>
    </row>
    <row r="4645">
      <c r="A4645">
        <f>Input!A4645</f>
        <v/>
      </c>
      <c r="B4645">
        <f>IF(ISNUMBER(Input!B4645),IF(AND(Input!B4645&gt;=20,Input!B4645&lt;=700),Input!B4645,""),"")</f>
        <v/>
      </c>
      <c r="C4645">
        <f>IF(B4645="","",INT(A4645))</f>
        <v/>
      </c>
      <c r="D4645">
        <f>IF(B4645="","",HOUR(A4645))</f>
        <v/>
      </c>
      <c r="E4645">
        <f>IF(B4645="","",IF(INPUT!$I$1="","",IF(C4645&lt;(INT(INPUT!$I$1)-INPUT!$I$2),"Off Meds",IF(C4645&lt;=(INT(INPUT!$I$1)+INPUT!$I$2),"Washout","On Meds"))))</f>
        <v/>
      </c>
      <c r="F4645">
        <f>IF(B4645="","",1.509*(LN(B4645)^1.084-5.381))</f>
        <v/>
      </c>
      <c r="G4645">
        <f>IF(F4645="","",IF(F4645&lt;0,10*F4645^2,0))</f>
        <v/>
      </c>
      <c r="H4645">
        <f>IF(F4645="","",IF(F4645&gt;0,10*F4645^2,0))</f>
        <v/>
      </c>
    </row>
    <row r="4646">
      <c r="A4646">
        <f>Input!A4646</f>
        <v/>
      </c>
      <c r="B4646">
        <f>IF(ISNUMBER(Input!B4646),IF(AND(Input!B4646&gt;=20,Input!B4646&lt;=700),Input!B4646,""),"")</f>
        <v/>
      </c>
      <c r="C4646">
        <f>IF(B4646="","",INT(A4646))</f>
        <v/>
      </c>
      <c r="D4646">
        <f>IF(B4646="","",HOUR(A4646))</f>
        <v/>
      </c>
      <c r="E4646">
        <f>IF(B4646="","",IF(INPUT!$I$1="","",IF(C4646&lt;(INT(INPUT!$I$1)-INPUT!$I$2),"Off Meds",IF(C4646&lt;=(INT(INPUT!$I$1)+INPUT!$I$2),"Washout","On Meds"))))</f>
        <v/>
      </c>
      <c r="F4646">
        <f>IF(B4646="","",1.509*(LN(B4646)^1.084-5.381))</f>
        <v/>
      </c>
      <c r="G4646">
        <f>IF(F4646="","",IF(F4646&lt;0,10*F4646^2,0))</f>
        <v/>
      </c>
      <c r="H4646">
        <f>IF(F4646="","",IF(F4646&gt;0,10*F4646^2,0))</f>
        <v/>
      </c>
    </row>
    <row r="4647">
      <c r="A4647">
        <f>Input!A4647</f>
        <v/>
      </c>
      <c r="B4647">
        <f>IF(ISNUMBER(Input!B4647),IF(AND(Input!B4647&gt;=20,Input!B4647&lt;=700),Input!B4647,""),"")</f>
        <v/>
      </c>
      <c r="C4647">
        <f>IF(B4647="","",INT(A4647))</f>
        <v/>
      </c>
      <c r="D4647">
        <f>IF(B4647="","",HOUR(A4647))</f>
        <v/>
      </c>
      <c r="E4647">
        <f>IF(B4647="","",IF(INPUT!$I$1="","",IF(C4647&lt;(INT(INPUT!$I$1)-INPUT!$I$2),"Off Meds",IF(C4647&lt;=(INT(INPUT!$I$1)+INPUT!$I$2),"Washout","On Meds"))))</f>
        <v/>
      </c>
      <c r="F4647">
        <f>IF(B4647="","",1.509*(LN(B4647)^1.084-5.381))</f>
        <v/>
      </c>
      <c r="G4647">
        <f>IF(F4647="","",IF(F4647&lt;0,10*F4647^2,0))</f>
        <v/>
      </c>
      <c r="H4647">
        <f>IF(F4647="","",IF(F4647&gt;0,10*F4647^2,0))</f>
        <v/>
      </c>
    </row>
    <row r="4648">
      <c r="A4648">
        <f>Input!A4648</f>
        <v/>
      </c>
      <c r="B4648">
        <f>IF(ISNUMBER(Input!B4648),IF(AND(Input!B4648&gt;=20,Input!B4648&lt;=700),Input!B4648,""),"")</f>
        <v/>
      </c>
      <c r="C4648">
        <f>IF(B4648="","",INT(A4648))</f>
        <v/>
      </c>
      <c r="D4648">
        <f>IF(B4648="","",HOUR(A4648))</f>
        <v/>
      </c>
      <c r="E4648">
        <f>IF(B4648="","",IF(INPUT!$I$1="","",IF(C4648&lt;(INT(INPUT!$I$1)-INPUT!$I$2),"Off Meds",IF(C4648&lt;=(INT(INPUT!$I$1)+INPUT!$I$2),"Washout","On Meds"))))</f>
        <v/>
      </c>
      <c r="F4648">
        <f>IF(B4648="","",1.509*(LN(B4648)^1.084-5.381))</f>
        <v/>
      </c>
      <c r="G4648">
        <f>IF(F4648="","",IF(F4648&lt;0,10*F4648^2,0))</f>
        <v/>
      </c>
      <c r="H4648">
        <f>IF(F4648="","",IF(F4648&gt;0,10*F4648^2,0))</f>
        <v/>
      </c>
    </row>
    <row r="4649">
      <c r="A4649">
        <f>Input!A4649</f>
        <v/>
      </c>
      <c r="B4649">
        <f>IF(ISNUMBER(Input!B4649),IF(AND(Input!B4649&gt;=20,Input!B4649&lt;=700),Input!B4649,""),"")</f>
        <v/>
      </c>
      <c r="C4649">
        <f>IF(B4649="","",INT(A4649))</f>
        <v/>
      </c>
      <c r="D4649">
        <f>IF(B4649="","",HOUR(A4649))</f>
        <v/>
      </c>
      <c r="E4649">
        <f>IF(B4649="","",IF(INPUT!$I$1="","",IF(C4649&lt;(INT(INPUT!$I$1)-INPUT!$I$2),"Off Meds",IF(C4649&lt;=(INT(INPUT!$I$1)+INPUT!$I$2),"Washout","On Meds"))))</f>
        <v/>
      </c>
      <c r="F4649">
        <f>IF(B4649="","",1.509*(LN(B4649)^1.084-5.381))</f>
        <v/>
      </c>
      <c r="G4649">
        <f>IF(F4649="","",IF(F4649&lt;0,10*F4649^2,0))</f>
        <v/>
      </c>
      <c r="H4649">
        <f>IF(F4649="","",IF(F4649&gt;0,10*F4649^2,0))</f>
        <v/>
      </c>
    </row>
    <row r="4650">
      <c r="A4650">
        <f>Input!A4650</f>
        <v/>
      </c>
      <c r="B4650">
        <f>IF(ISNUMBER(Input!B4650),IF(AND(Input!B4650&gt;=20,Input!B4650&lt;=700),Input!B4650,""),"")</f>
        <v/>
      </c>
      <c r="C4650">
        <f>IF(B4650="","",INT(A4650))</f>
        <v/>
      </c>
      <c r="D4650">
        <f>IF(B4650="","",HOUR(A4650))</f>
        <v/>
      </c>
      <c r="E4650">
        <f>IF(B4650="","",IF(INPUT!$I$1="","",IF(C4650&lt;(INT(INPUT!$I$1)-INPUT!$I$2),"Off Meds",IF(C4650&lt;=(INT(INPUT!$I$1)+INPUT!$I$2),"Washout","On Meds"))))</f>
        <v/>
      </c>
      <c r="F4650">
        <f>IF(B4650="","",1.509*(LN(B4650)^1.084-5.381))</f>
        <v/>
      </c>
      <c r="G4650">
        <f>IF(F4650="","",IF(F4650&lt;0,10*F4650^2,0))</f>
        <v/>
      </c>
      <c r="H4650">
        <f>IF(F4650="","",IF(F4650&gt;0,10*F4650^2,0))</f>
        <v/>
      </c>
    </row>
    <row r="4651">
      <c r="A4651">
        <f>Input!A4651</f>
        <v/>
      </c>
      <c r="B4651">
        <f>IF(ISNUMBER(Input!B4651),IF(AND(Input!B4651&gt;=20,Input!B4651&lt;=700),Input!B4651,""),"")</f>
        <v/>
      </c>
      <c r="C4651">
        <f>IF(B4651="","",INT(A4651))</f>
        <v/>
      </c>
      <c r="D4651">
        <f>IF(B4651="","",HOUR(A4651))</f>
        <v/>
      </c>
      <c r="E4651">
        <f>IF(B4651="","",IF(INPUT!$I$1="","",IF(C4651&lt;(INT(INPUT!$I$1)-INPUT!$I$2),"Off Meds",IF(C4651&lt;=(INT(INPUT!$I$1)+INPUT!$I$2),"Washout","On Meds"))))</f>
        <v/>
      </c>
      <c r="F4651">
        <f>IF(B4651="","",1.509*(LN(B4651)^1.084-5.381))</f>
        <v/>
      </c>
      <c r="G4651">
        <f>IF(F4651="","",IF(F4651&lt;0,10*F4651^2,0))</f>
        <v/>
      </c>
      <c r="H4651">
        <f>IF(F4651="","",IF(F4651&gt;0,10*F4651^2,0))</f>
        <v/>
      </c>
    </row>
    <row r="4652">
      <c r="A4652">
        <f>Input!A4652</f>
        <v/>
      </c>
      <c r="B4652">
        <f>IF(ISNUMBER(Input!B4652),IF(AND(Input!B4652&gt;=20,Input!B4652&lt;=700),Input!B4652,""),"")</f>
        <v/>
      </c>
      <c r="C4652">
        <f>IF(B4652="","",INT(A4652))</f>
        <v/>
      </c>
      <c r="D4652">
        <f>IF(B4652="","",HOUR(A4652))</f>
        <v/>
      </c>
      <c r="E4652">
        <f>IF(B4652="","",IF(INPUT!$I$1="","",IF(C4652&lt;(INT(INPUT!$I$1)-INPUT!$I$2),"Off Meds",IF(C4652&lt;=(INT(INPUT!$I$1)+INPUT!$I$2),"Washout","On Meds"))))</f>
        <v/>
      </c>
      <c r="F4652">
        <f>IF(B4652="","",1.509*(LN(B4652)^1.084-5.381))</f>
        <v/>
      </c>
      <c r="G4652">
        <f>IF(F4652="","",IF(F4652&lt;0,10*F4652^2,0))</f>
        <v/>
      </c>
      <c r="H4652">
        <f>IF(F4652="","",IF(F4652&gt;0,10*F4652^2,0))</f>
        <v/>
      </c>
    </row>
    <row r="4653">
      <c r="A4653">
        <f>Input!A4653</f>
        <v/>
      </c>
      <c r="B4653">
        <f>IF(ISNUMBER(Input!B4653),IF(AND(Input!B4653&gt;=20,Input!B4653&lt;=700),Input!B4653,""),"")</f>
        <v/>
      </c>
      <c r="C4653">
        <f>IF(B4653="","",INT(A4653))</f>
        <v/>
      </c>
      <c r="D4653">
        <f>IF(B4653="","",HOUR(A4653))</f>
        <v/>
      </c>
      <c r="E4653">
        <f>IF(B4653="","",IF(INPUT!$I$1="","",IF(C4653&lt;(INT(INPUT!$I$1)-INPUT!$I$2),"Off Meds",IF(C4653&lt;=(INT(INPUT!$I$1)+INPUT!$I$2),"Washout","On Meds"))))</f>
        <v/>
      </c>
      <c r="F4653">
        <f>IF(B4653="","",1.509*(LN(B4653)^1.084-5.381))</f>
        <v/>
      </c>
      <c r="G4653">
        <f>IF(F4653="","",IF(F4653&lt;0,10*F4653^2,0))</f>
        <v/>
      </c>
      <c r="H4653">
        <f>IF(F4653="","",IF(F4653&gt;0,10*F4653^2,0))</f>
        <v/>
      </c>
    </row>
    <row r="4654">
      <c r="A4654">
        <f>Input!A4654</f>
        <v/>
      </c>
      <c r="B4654">
        <f>IF(ISNUMBER(Input!B4654),IF(AND(Input!B4654&gt;=20,Input!B4654&lt;=700),Input!B4654,""),"")</f>
        <v/>
      </c>
      <c r="C4654">
        <f>IF(B4654="","",INT(A4654))</f>
        <v/>
      </c>
      <c r="D4654">
        <f>IF(B4654="","",HOUR(A4654))</f>
        <v/>
      </c>
      <c r="E4654">
        <f>IF(B4654="","",IF(INPUT!$I$1="","",IF(C4654&lt;(INT(INPUT!$I$1)-INPUT!$I$2),"Off Meds",IF(C4654&lt;=(INT(INPUT!$I$1)+INPUT!$I$2),"Washout","On Meds"))))</f>
        <v/>
      </c>
      <c r="F4654">
        <f>IF(B4654="","",1.509*(LN(B4654)^1.084-5.381))</f>
        <v/>
      </c>
      <c r="G4654">
        <f>IF(F4654="","",IF(F4654&lt;0,10*F4654^2,0))</f>
        <v/>
      </c>
      <c r="H4654">
        <f>IF(F4654="","",IF(F4654&gt;0,10*F4654^2,0))</f>
        <v/>
      </c>
    </row>
    <row r="4655">
      <c r="A4655">
        <f>Input!A4655</f>
        <v/>
      </c>
      <c r="B4655">
        <f>IF(ISNUMBER(Input!B4655),IF(AND(Input!B4655&gt;=20,Input!B4655&lt;=700),Input!B4655,""),"")</f>
        <v/>
      </c>
      <c r="C4655">
        <f>IF(B4655="","",INT(A4655))</f>
        <v/>
      </c>
      <c r="D4655">
        <f>IF(B4655="","",HOUR(A4655))</f>
        <v/>
      </c>
      <c r="E4655">
        <f>IF(B4655="","",IF(INPUT!$I$1="","",IF(C4655&lt;(INT(INPUT!$I$1)-INPUT!$I$2),"Off Meds",IF(C4655&lt;=(INT(INPUT!$I$1)+INPUT!$I$2),"Washout","On Meds"))))</f>
        <v/>
      </c>
      <c r="F4655">
        <f>IF(B4655="","",1.509*(LN(B4655)^1.084-5.381))</f>
        <v/>
      </c>
      <c r="G4655">
        <f>IF(F4655="","",IF(F4655&lt;0,10*F4655^2,0))</f>
        <v/>
      </c>
      <c r="H4655">
        <f>IF(F4655="","",IF(F4655&gt;0,10*F4655^2,0))</f>
        <v/>
      </c>
    </row>
    <row r="4656">
      <c r="A4656">
        <f>Input!A4656</f>
        <v/>
      </c>
      <c r="B4656">
        <f>IF(ISNUMBER(Input!B4656),IF(AND(Input!B4656&gt;=20,Input!B4656&lt;=700),Input!B4656,""),"")</f>
        <v/>
      </c>
      <c r="C4656">
        <f>IF(B4656="","",INT(A4656))</f>
        <v/>
      </c>
      <c r="D4656">
        <f>IF(B4656="","",HOUR(A4656))</f>
        <v/>
      </c>
      <c r="E4656">
        <f>IF(B4656="","",IF(INPUT!$I$1="","",IF(C4656&lt;(INT(INPUT!$I$1)-INPUT!$I$2),"Off Meds",IF(C4656&lt;=(INT(INPUT!$I$1)+INPUT!$I$2),"Washout","On Meds"))))</f>
        <v/>
      </c>
      <c r="F4656">
        <f>IF(B4656="","",1.509*(LN(B4656)^1.084-5.381))</f>
        <v/>
      </c>
      <c r="G4656">
        <f>IF(F4656="","",IF(F4656&lt;0,10*F4656^2,0))</f>
        <v/>
      </c>
      <c r="H4656">
        <f>IF(F4656="","",IF(F4656&gt;0,10*F4656^2,0))</f>
        <v/>
      </c>
    </row>
    <row r="4657">
      <c r="A4657">
        <f>Input!A4657</f>
        <v/>
      </c>
      <c r="B4657">
        <f>IF(ISNUMBER(Input!B4657),IF(AND(Input!B4657&gt;=20,Input!B4657&lt;=700),Input!B4657,""),"")</f>
        <v/>
      </c>
      <c r="C4657">
        <f>IF(B4657="","",INT(A4657))</f>
        <v/>
      </c>
      <c r="D4657">
        <f>IF(B4657="","",HOUR(A4657))</f>
        <v/>
      </c>
      <c r="E4657">
        <f>IF(B4657="","",IF(INPUT!$I$1="","",IF(C4657&lt;(INT(INPUT!$I$1)-INPUT!$I$2),"Off Meds",IF(C4657&lt;=(INT(INPUT!$I$1)+INPUT!$I$2),"Washout","On Meds"))))</f>
        <v/>
      </c>
      <c r="F4657">
        <f>IF(B4657="","",1.509*(LN(B4657)^1.084-5.381))</f>
        <v/>
      </c>
      <c r="G4657">
        <f>IF(F4657="","",IF(F4657&lt;0,10*F4657^2,0))</f>
        <v/>
      </c>
      <c r="H4657">
        <f>IF(F4657="","",IF(F4657&gt;0,10*F4657^2,0))</f>
        <v/>
      </c>
    </row>
    <row r="4658">
      <c r="A4658">
        <f>Input!A4658</f>
        <v/>
      </c>
      <c r="B4658">
        <f>IF(ISNUMBER(Input!B4658),IF(AND(Input!B4658&gt;=20,Input!B4658&lt;=700),Input!B4658,""),"")</f>
        <v/>
      </c>
      <c r="C4658">
        <f>IF(B4658="","",INT(A4658))</f>
        <v/>
      </c>
      <c r="D4658">
        <f>IF(B4658="","",HOUR(A4658))</f>
        <v/>
      </c>
      <c r="E4658">
        <f>IF(B4658="","",IF(INPUT!$I$1="","",IF(C4658&lt;(INT(INPUT!$I$1)-INPUT!$I$2),"Off Meds",IF(C4658&lt;=(INT(INPUT!$I$1)+INPUT!$I$2),"Washout","On Meds"))))</f>
        <v/>
      </c>
      <c r="F4658">
        <f>IF(B4658="","",1.509*(LN(B4658)^1.084-5.381))</f>
        <v/>
      </c>
      <c r="G4658">
        <f>IF(F4658="","",IF(F4658&lt;0,10*F4658^2,0))</f>
        <v/>
      </c>
      <c r="H4658">
        <f>IF(F4658="","",IF(F4658&gt;0,10*F4658^2,0))</f>
        <v/>
      </c>
    </row>
    <row r="4659">
      <c r="A4659">
        <f>Input!A4659</f>
        <v/>
      </c>
      <c r="B4659">
        <f>IF(ISNUMBER(Input!B4659),IF(AND(Input!B4659&gt;=20,Input!B4659&lt;=700),Input!B4659,""),"")</f>
        <v/>
      </c>
      <c r="C4659">
        <f>IF(B4659="","",INT(A4659))</f>
        <v/>
      </c>
      <c r="D4659">
        <f>IF(B4659="","",HOUR(A4659))</f>
        <v/>
      </c>
      <c r="E4659">
        <f>IF(B4659="","",IF(INPUT!$I$1="","",IF(C4659&lt;(INT(INPUT!$I$1)-INPUT!$I$2),"Off Meds",IF(C4659&lt;=(INT(INPUT!$I$1)+INPUT!$I$2),"Washout","On Meds"))))</f>
        <v/>
      </c>
      <c r="F4659">
        <f>IF(B4659="","",1.509*(LN(B4659)^1.084-5.381))</f>
        <v/>
      </c>
      <c r="G4659">
        <f>IF(F4659="","",IF(F4659&lt;0,10*F4659^2,0))</f>
        <v/>
      </c>
      <c r="H4659">
        <f>IF(F4659="","",IF(F4659&gt;0,10*F4659^2,0))</f>
        <v/>
      </c>
    </row>
    <row r="4660">
      <c r="A4660">
        <f>Input!A4660</f>
        <v/>
      </c>
      <c r="B4660">
        <f>IF(ISNUMBER(Input!B4660),IF(AND(Input!B4660&gt;=20,Input!B4660&lt;=700),Input!B4660,""),"")</f>
        <v/>
      </c>
      <c r="C4660">
        <f>IF(B4660="","",INT(A4660))</f>
        <v/>
      </c>
      <c r="D4660">
        <f>IF(B4660="","",HOUR(A4660))</f>
        <v/>
      </c>
      <c r="E4660">
        <f>IF(B4660="","",IF(INPUT!$I$1="","",IF(C4660&lt;(INT(INPUT!$I$1)-INPUT!$I$2),"Off Meds",IF(C4660&lt;=(INT(INPUT!$I$1)+INPUT!$I$2),"Washout","On Meds"))))</f>
        <v/>
      </c>
      <c r="F4660">
        <f>IF(B4660="","",1.509*(LN(B4660)^1.084-5.381))</f>
        <v/>
      </c>
      <c r="G4660">
        <f>IF(F4660="","",IF(F4660&lt;0,10*F4660^2,0))</f>
        <v/>
      </c>
      <c r="H4660">
        <f>IF(F4660="","",IF(F4660&gt;0,10*F4660^2,0))</f>
        <v/>
      </c>
    </row>
    <row r="4661">
      <c r="A4661">
        <f>Input!A4661</f>
        <v/>
      </c>
      <c r="B4661">
        <f>IF(ISNUMBER(Input!B4661),IF(AND(Input!B4661&gt;=20,Input!B4661&lt;=700),Input!B4661,""),"")</f>
        <v/>
      </c>
      <c r="C4661">
        <f>IF(B4661="","",INT(A4661))</f>
        <v/>
      </c>
      <c r="D4661">
        <f>IF(B4661="","",HOUR(A4661))</f>
        <v/>
      </c>
      <c r="E4661">
        <f>IF(B4661="","",IF(INPUT!$I$1="","",IF(C4661&lt;(INT(INPUT!$I$1)-INPUT!$I$2),"Off Meds",IF(C4661&lt;=(INT(INPUT!$I$1)+INPUT!$I$2),"Washout","On Meds"))))</f>
        <v/>
      </c>
      <c r="F4661">
        <f>IF(B4661="","",1.509*(LN(B4661)^1.084-5.381))</f>
        <v/>
      </c>
      <c r="G4661">
        <f>IF(F4661="","",IF(F4661&lt;0,10*F4661^2,0))</f>
        <v/>
      </c>
      <c r="H4661">
        <f>IF(F4661="","",IF(F4661&gt;0,10*F4661^2,0))</f>
        <v/>
      </c>
    </row>
    <row r="4662">
      <c r="A4662">
        <f>Input!A4662</f>
        <v/>
      </c>
      <c r="B4662">
        <f>IF(ISNUMBER(Input!B4662),IF(AND(Input!B4662&gt;=20,Input!B4662&lt;=700),Input!B4662,""),"")</f>
        <v/>
      </c>
      <c r="C4662">
        <f>IF(B4662="","",INT(A4662))</f>
        <v/>
      </c>
      <c r="D4662">
        <f>IF(B4662="","",HOUR(A4662))</f>
        <v/>
      </c>
      <c r="E4662">
        <f>IF(B4662="","",IF(INPUT!$I$1="","",IF(C4662&lt;(INT(INPUT!$I$1)-INPUT!$I$2),"Off Meds",IF(C4662&lt;=(INT(INPUT!$I$1)+INPUT!$I$2),"Washout","On Meds"))))</f>
        <v/>
      </c>
      <c r="F4662">
        <f>IF(B4662="","",1.509*(LN(B4662)^1.084-5.381))</f>
        <v/>
      </c>
      <c r="G4662">
        <f>IF(F4662="","",IF(F4662&lt;0,10*F4662^2,0))</f>
        <v/>
      </c>
      <c r="H4662">
        <f>IF(F4662="","",IF(F4662&gt;0,10*F4662^2,0))</f>
        <v/>
      </c>
    </row>
    <row r="4663">
      <c r="A4663">
        <f>Input!A4663</f>
        <v/>
      </c>
      <c r="B4663">
        <f>IF(ISNUMBER(Input!B4663),IF(AND(Input!B4663&gt;=20,Input!B4663&lt;=700),Input!B4663,""),"")</f>
        <v/>
      </c>
      <c r="C4663">
        <f>IF(B4663="","",INT(A4663))</f>
        <v/>
      </c>
      <c r="D4663">
        <f>IF(B4663="","",HOUR(A4663))</f>
        <v/>
      </c>
      <c r="E4663">
        <f>IF(B4663="","",IF(INPUT!$I$1="","",IF(C4663&lt;(INT(INPUT!$I$1)-INPUT!$I$2),"Off Meds",IF(C4663&lt;=(INT(INPUT!$I$1)+INPUT!$I$2),"Washout","On Meds"))))</f>
        <v/>
      </c>
      <c r="F4663">
        <f>IF(B4663="","",1.509*(LN(B4663)^1.084-5.381))</f>
        <v/>
      </c>
      <c r="G4663">
        <f>IF(F4663="","",IF(F4663&lt;0,10*F4663^2,0))</f>
        <v/>
      </c>
      <c r="H4663">
        <f>IF(F4663="","",IF(F4663&gt;0,10*F4663^2,0))</f>
        <v/>
      </c>
    </row>
    <row r="4664">
      <c r="A4664">
        <f>Input!A4664</f>
        <v/>
      </c>
      <c r="B4664">
        <f>IF(ISNUMBER(Input!B4664),IF(AND(Input!B4664&gt;=20,Input!B4664&lt;=700),Input!B4664,""),"")</f>
        <v/>
      </c>
      <c r="C4664">
        <f>IF(B4664="","",INT(A4664))</f>
        <v/>
      </c>
      <c r="D4664">
        <f>IF(B4664="","",HOUR(A4664))</f>
        <v/>
      </c>
      <c r="E4664">
        <f>IF(B4664="","",IF(INPUT!$I$1="","",IF(C4664&lt;(INT(INPUT!$I$1)-INPUT!$I$2),"Off Meds",IF(C4664&lt;=(INT(INPUT!$I$1)+INPUT!$I$2),"Washout","On Meds"))))</f>
        <v/>
      </c>
      <c r="F4664">
        <f>IF(B4664="","",1.509*(LN(B4664)^1.084-5.381))</f>
        <v/>
      </c>
      <c r="G4664">
        <f>IF(F4664="","",IF(F4664&lt;0,10*F4664^2,0))</f>
        <v/>
      </c>
      <c r="H4664">
        <f>IF(F4664="","",IF(F4664&gt;0,10*F4664^2,0))</f>
        <v/>
      </c>
    </row>
    <row r="4665">
      <c r="A4665">
        <f>Input!A4665</f>
        <v/>
      </c>
      <c r="B4665">
        <f>IF(ISNUMBER(Input!B4665),IF(AND(Input!B4665&gt;=20,Input!B4665&lt;=700),Input!B4665,""),"")</f>
        <v/>
      </c>
      <c r="C4665">
        <f>IF(B4665="","",INT(A4665))</f>
        <v/>
      </c>
      <c r="D4665">
        <f>IF(B4665="","",HOUR(A4665))</f>
        <v/>
      </c>
      <c r="E4665">
        <f>IF(B4665="","",IF(INPUT!$I$1="","",IF(C4665&lt;(INT(INPUT!$I$1)-INPUT!$I$2),"Off Meds",IF(C4665&lt;=(INT(INPUT!$I$1)+INPUT!$I$2),"Washout","On Meds"))))</f>
        <v/>
      </c>
      <c r="F4665">
        <f>IF(B4665="","",1.509*(LN(B4665)^1.084-5.381))</f>
        <v/>
      </c>
      <c r="G4665">
        <f>IF(F4665="","",IF(F4665&lt;0,10*F4665^2,0))</f>
        <v/>
      </c>
      <c r="H4665">
        <f>IF(F4665="","",IF(F4665&gt;0,10*F4665^2,0))</f>
        <v/>
      </c>
    </row>
    <row r="4666">
      <c r="A4666">
        <f>Input!A4666</f>
        <v/>
      </c>
      <c r="B4666">
        <f>IF(ISNUMBER(Input!B4666),IF(AND(Input!B4666&gt;=20,Input!B4666&lt;=700),Input!B4666,""),"")</f>
        <v/>
      </c>
      <c r="C4666">
        <f>IF(B4666="","",INT(A4666))</f>
        <v/>
      </c>
      <c r="D4666">
        <f>IF(B4666="","",HOUR(A4666))</f>
        <v/>
      </c>
      <c r="E4666">
        <f>IF(B4666="","",IF(INPUT!$I$1="","",IF(C4666&lt;(INT(INPUT!$I$1)-INPUT!$I$2),"Off Meds",IF(C4666&lt;=(INT(INPUT!$I$1)+INPUT!$I$2),"Washout","On Meds"))))</f>
        <v/>
      </c>
      <c r="F4666">
        <f>IF(B4666="","",1.509*(LN(B4666)^1.084-5.381))</f>
        <v/>
      </c>
      <c r="G4666">
        <f>IF(F4666="","",IF(F4666&lt;0,10*F4666^2,0))</f>
        <v/>
      </c>
      <c r="H4666">
        <f>IF(F4666="","",IF(F4666&gt;0,10*F4666^2,0))</f>
        <v/>
      </c>
    </row>
    <row r="4667">
      <c r="A4667">
        <f>Input!A4667</f>
        <v/>
      </c>
      <c r="B4667">
        <f>IF(ISNUMBER(Input!B4667),IF(AND(Input!B4667&gt;=20,Input!B4667&lt;=700),Input!B4667,""),"")</f>
        <v/>
      </c>
      <c r="C4667">
        <f>IF(B4667="","",INT(A4667))</f>
        <v/>
      </c>
      <c r="D4667">
        <f>IF(B4667="","",HOUR(A4667))</f>
        <v/>
      </c>
      <c r="E4667">
        <f>IF(B4667="","",IF(INPUT!$I$1="","",IF(C4667&lt;(INT(INPUT!$I$1)-INPUT!$I$2),"Off Meds",IF(C4667&lt;=(INT(INPUT!$I$1)+INPUT!$I$2),"Washout","On Meds"))))</f>
        <v/>
      </c>
      <c r="F4667">
        <f>IF(B4667="","",1.509*(LN(B4667)^1.084-5.381))</f>
        <v/>
      </c>
      <c r="G4667">
        <f>IF(F4667="","",IF(F4667&lt;0,10*F4667^2,0))</f>
        <v/>
      </c>
      <c r="H4667">
        <f>IF(F4667="","",IF(F4667&gt;0,10*F4667^2,0))</f>
        <v/>
      </c>
    </row>
    <row r="4668">
      <c r="A4668">
        <f>Input!A4668</f>
        <v/>
      </c>
      <c r="B4668">
        <f>IF(ISNUMBER(Input!B4668),IF(AND(Input!B4668&gt;=20,Input!B4668&lt;=700),Input!B4668,""),"")</f>
        <v/>
      </c>
      <c r="C4668">
        <f>IF(B4668="","",INT(A4668))</f>
        <v/>
      </c>
      <c r="D4668">
        <f>IF(B4668="","",HOUR(A4668))</f>
        <v/>
      </c>
      <c r="E4668">
        <f>IF(B4668="","",IF(INPUT!$I$1="","",IF(C4668&lt;(INT(INPUT!$I$1)-INPUT!$I$2),"Off Meds",IF(C4668&lt;=(INT(INPUT!$I$1)+INPUT!$I$2),"Washout","On Meds"))))</f>
        <v/>
      </c>
      <c r="F4668">
        <f>IF(B4668="","",1.509*(LN(B4668)^1.084-5.381))</f>
        <v/>
      </c>
      <c r="G4668">
        <f>IF(F4668="","",IF(F4668&lt;0,10*F4668^2,0))</f>
        <v/>
      </c>
      <c r="H4668">
        <f>IF(F4668="","",IF(F4668&gt;0,10*F4668^2,0))</f>
        <v/>
      </c>
    </row>
    <row r="4669">
      <c r="A4669">
        <f>Input!A4669</f>
        <v/>
      </c>
      <c r="B4669">
        <f>IF(ISNUMBER(Input!B4669),IF(AND(Input!B4669&gt;=20,Input!B4669&lt;=700),Input!B4669,""),"")</f>
        <v/>
      </c>
      <c r="C4669">
        <f>IF(B4669="","",INT(A4669))</f>
        <v/>
      </c>
      <c r="D4669">
        <f>IF(B4669="","",HOUR(A4669))</f>
        <v/>
      </c>
      <c r="E4669">
        <f>IF(B4669="","",IF(INPUT!$I$1="","",IF(C4669&lt;(INT(INPUT!$I$1)-INPUT!$I$2),"Off Meds",IF(C4669&lt;=(INT(INPUT!$I$1)+INPUT!$I$2),"Washout","On Meds"))))</f>
        <v/>
      </c>
      <c r="F4669">
        <f>IF(B4669="","",1.509*(LN(B4669)^1.084-5.381))</f>
        <v/>
      </c>
      <c r="G4669">
        <f>IF(F4669="","",IF(F4669&lt;0,10*F4669^2,0))</f>
        <v/>
      </c>
      <c r="H4669">
        <f>IF(F4669="","",IF(F4669&gt;0,10*F4669^2,0))</f>
        <v/>
      </c>
    </row>
    <row r="4670">
      <c r="A4670">
        <f>Input!A4670</f>
        <v/>
      </c>
      <c r="B4670">
        <f>IF(ISNUMBER(Input!B4670),IF(AND(Input!B4670&gt;=20,Input!B4670&lt;=700),Input!B4670,""),"")</f>
        <v/>
      </c>
      <c r="C4670">
        <f>IF(B4670="","",INT(A4670))</f>
        <v/>
      </c>
      <c r="D4670">
        <f>IF(B4670="","",HOUR(A4670))</f>
        <v/>
      </c>
      <c r="E4670">
        <f>IF(B4670="","",IF(INPUT!$I$1="","",IF(C4670&lt;(INT(INPUT!$I$1)-INPUT!$I$2),"Off Meds",IF(C4670&lt;=(INT(INPUT!$I$1)+INPUT!$I$2),"Washout","On Meds"))))</f>
        <v/>
      </c>
      <c r="F4670">
        <f>IF(B4670="","",1.509*(LN(B4670)^1.084-5.381))</f>
        <v/>
      </c>
      <c r="G4670">
        <f>IF(F4670="","",IF(F4670&lt;0,10*F4670^2,0))</f>
        <v/>
      </c>
      <c r="H4670">
        <f>IF(F4670="","",IF(F4670&gt;0,10*F4670^2,0))</f>
        <v/>
      </c>
    </row>
    <row r="4671">
      <c r="A4671">
        <f>Input!A4671</f>
        <v/>
      </c>
      <c r="B4671">
        <f>IF(ISNUMBER(Input!B4671),IF(AND(Input!B4671&gt;=20,Input!B4671&lt;=700),Input!B4671,""),"")</f>
        <v/>
      </c>
      <c r="C4671">
        <f>IF(B4671="","",INT(A4671))</f>
        <v/>
      </c>
      <c r="D4671">
        <f>IF(B4671="","",HOUR(A4671))</f>
        <v/>
      </c>
      <c r="E4671">
        <f>IF(B4671="","",IF(INPUT!$I$1="","",IF(C4671&lt;(INT(INPUT!$I$1)-INPUT!$I$2),"Off Meds",IF(C4671&lt;=(INT(INPUT!$I$1)+INPUT!$I$2),"Washout","On Meds"))))</f>
        <v/>
      </c>
      <c r="F4671">
        <f>IF(B4671="","",1.509*(LN(B4671)^1.084-5.381))</f>
        <v/>
      </c>
      <c r="G4671">
        <f>IF(F4671="","",IF(F4671&lt;0,10*F4671^2,0))</f>
        <v/>
      </c>
      <c r="H4671">
        <f>IF(F4671="","",IF(F4671&gt;0,10*F4671^2,0))</f>
        <v/>
      </c>
    </row>
    <row r="4672">
      <c r="A4672">
        <f>Input!A4672</f>
        <v/>
      </c>
      <c r="B4672">
        <f>IF(ISNUMBER(Input!B4672),IF(AND(Input!B4672&gt;=20,Input!B4672&lt;=700),Input!B4672,""),"")</f>
        <v/>
      </c>
      <c r="C4672">
        <f>IF(B4672="","",INT(A4672))</f>
        <v/>
      </c>
      <c r="D4672">
        <f>IF(B4672="","",HOUR(A4672))</f>
        <v/>
      </c>
      <c r="E4672">
        <f>IF(B4672="","",IF(INPUT!$I$1="","",IF(C4672&lt;(INT(INPUT!$I$1)-INPUT!$I$2),"Off Meds",IF(C4672&lt;=(INT(INPUT!$I$1)+INPUT!$I$2),"Washout","On Meds"))))</f>
        <v/>
      </c>
      <c r="F4672">
        <f>IF(B4672="","",1.509*(LN(B4672)^1.084-5.381))</f>
        <v/>
      </c>
      <c r="G4672">
        <f>IF(F4672="","",IF(F4672&lt;0,10*F4672^2,0))</f>
        <v/>
      </c>
      <c r="H4672">
        <f>IF(F4672="","",IF(F4672&gt;0,10*F4672^2,0))</f>
        <v/>
      </c>
    </row>
    <row r="4673">
      <c r="A4673">
        <f>Input!A4673</f>
        <v/>
      </c>
      <c r="B4673">
        <f>IF(ISNUMBER(Input!B4673),IF(AND(Input!B4673&gt;=20,Input!B4673&lt;=700),Input!B4673,""),"")</f>
        <v/>
      </c>
      <c r="C4673">
        <f>IF(B4673="","",INT(A4673))</f>
        <v/>
      </c>
      <c r="D4673">
        <f>IF(B4673="","",HOUR(A4673))</f>
        <v/>
      </c>
      <c r="E4673">
        <f>IF(B4673="","",IF(INPUT!$I$1="","",IF(C4673&lt;(INT(INPUT!$I$1)-INPUT!$I$2),"Off Meds",IF(C4673&lt;=(INT(INPUT!$I$1)+INPUT!$I$2),"Washout","On Meds"))))</f>
        <v/>
      </c>
      <c r="F4673">
        <f>IF(B4673="","",1.509*(LN(B4673)^1.084-5.381))</f>
        <v/>
      </c>
      <c r="G4673">
        <f>IF(F4673="","",IF(F4673&lt;0,10*F4673^2,0))</f>
        <v/>
      </c>
      <c r="H4673">
        <f>IF(F4673="","",IF(F4673&gt;0,10*F4673^2,0))</f>
        <v/>
      </c>
    </row>
    <row r="4674">
      <c r="A4674">
        <f>Input!A4674</f>
        <v/>
      </c>
      <c r="B4674">
        <f>IF(ISNUMBER(Input!B4674),IF(AND(Input!B4674&gt;=20,Input!B4674&lt;=700),Input!B4674,""),"")</f>
        <v/>
      </c>
      <c r="C4674">
        <f>IF(B4674="","",INT(A4674))</f>
        <v/>
      </c>
      <c r="D4674">
        <f>IF(B4674="","",HOUR(A4674))</f>
        <v/>
      </c>
      <c r="E4674">
        <f>IF(B4674="","",IF(INPUT!$I$1="","",IF(C4674&lt;(INT(INPUT!$I$1)-INPUT!$I$2),"Off Meds",IF(C4674&lt;=(INT(INPUT!$I$1)+INPUT!$I$2),"Washout","On Meds"))))</f>
        <v/>
      </c>
      <c r="F4674">
        <f>IF(B4674="","",1.509*(LN(B4674)^1.084-5.381))</f>
        <v/>
      </c>
      <c r="G4674">
        <f>IF(F4674="","",IF(F4674&lt;0,10*F4674^2,0))</f>
        <v/>
      </c>
      <c r="H4674">
        <f>IF(F4674="","",IF(F4674&gt;0,10*F4674^2,0))</f>
        <v/>
      </c>
    </row>
    <row r="4675">
      <c r="A4675">
        <f>Input!A4675</f>
        <v/>
      </c>
      <c r="B4675">
        <f>IF(ISNUMBER(Input!B4675),IF(AND(Input!B4675&gt;=20,Input!B4675&lt;=700),Input!B4675,""),"")</f>
        <v/>
      </c>
      <c r="C4675">
        <f>IF(B4675="","",INT(A4675))</f>
        <v/>
      </c>
      <c r="D4675">
        <f>IF(B4675="","",HOUR(A4675))</f>
        <v/>
      </c>
      <c r="E4675">
        <f>IF(B4675="","",IF(INPUT!$I$1="","",IF(C4675&lt;(INT(INPUT!$I$1)-INPUT!$I$2),"Off Meds",IF(C4675&lt;=(INT(INPUT!$I$1)+INPUT!$I$2),"Washout","On Meds"))))</f>
        <v/>
      </c>
      <c r="F4675">
        <f>IF(B4675="","",1.509*(LN(B4675)^1.084-5.381))</f>
        <v/>
      </c>
      <c r="G4675">
        <f>IF(F4675="","",IF(F4675&lt;0,10*F4675^2,0))</f>
        <v/>
      </c>
      <c r="H4675">
        <f>IF(F4675="","",IF(F4675&gt;0,10*F4675^2,0))</f>
        <v/>
      </c>
    </row>
    <row r="4676">
      <c r="A4676">
        <f>Input!A4676</f>
        <v/>
      </c>
      <c r="B4676">
        <f>IF(ISNUMBER(Input!B4676),IF(AND(Input!B4676&gt;=20,Input!B4676&lt;=700),Input!B4676,""),"")</f>
        <v/>
      </c>
      <c r="C4676">
        <f>IF(B4676="","",INT(A4676))</f>
        <v/>
      </c>
      <c r="D4676">
        <f>IF(B4676="","",HOUR(A4676))</f>
        <v/>
      </c>
      <c r="E4676">
        <f>IF(B4676="","",IF(INPUT!$I$1="","",IF(C4676&lt;(INT(INPUT!$I$1)-INPUT!$I$2),"Off Meds",IF(C4676&lt;=(INT(INPUT!$I$1)+INPUT!$I$2),"Washout","On Meds"))))</f>
        <v/>
      </c>
      <c r="F4676">
        <f>IF(B4676="","",1.509*(LN(B4676)^1.084-5.381))</f>
        <v/>
      </c>
      <c r="G4676">
        <f>IF(F4676="","",IF(F4676&lt;0,10*F4676^2,0))</f>
        <v/>
      </c>
      <c r="H4676">
        <f>IF(F4676="","",IF(F4676&gt;0,10*F4676^2,0))</f>
        <v/>
      </c>
    </row>
    <row r="4677">
      <c r="A4677">
        <f>Input!A4677</f>
        <v/>
      </c>
      <c r="B4677">
        <f>IF(ISNUMBER(Input!B4677),IF(AND(Input!B4677&gt;=20,Input!B4677&lt;=700),Input!B4677,""),"")</f>
        <v/>
      </c>
      <c r="C4677">
        <f>IF(B4677="","",INT(A4677))</f>
        <v/>
      </c>
      <c r="D4677">
        <f>IF(B4677="","",HOUR(A4677))</f>
        <v/>
      </c>
      <c r="E4677">
        <f>IF(B4677="","",IF(INPUT!$I$1="","",IF(C4677&lt;(INT(INPUT!$I$1)-INPUT!$I$2),"Off Meds",IF(C4677&lt;=(INT(INPUT!$I$1)+INPUT!$I$2),"Washout","On Meds"))))</f>
        <v/>
      </c>
      <c r="F4677">
        <f>IF(B4677="","",1.509*(LN(B4677)^1.084-5.381))</f>
        <v/>
      </c>
      <c r="G4677">
        <f>IF(F4677="","",IF(F4677&lt;0,10*F4677^2,0))</f>
        <v/>
      </c>
      <c r="H4677">
        <f>IF(F4677="","",IF(F4677&gt;0,10*F4677^2,0))</f>
        <v/>
      </c>
    </row>
    <row r="4678">
      <c r="A4678">
        <f>Input!A4678</f>
        <v/>
      </c>
      <c r="B4678">
        <f>IF(ISNUMBER(Input!B4678),IF(AND(Input!B4678&gt;=20,Input!B4678&lt;=700),Input!B4678,""),"")</f>
        <v/>
      </c>
      <c r="C4678">
        <f>IF(B4678="","",INT(A4678))</f>
        <v/>
      </c>
      <c r="D4678">
        <f>IF(B4678="","",HOUR(A4678))</f>
        <v/>
      </c>
      <c r="E4678">
        <f>IF(B4678="","",IF(INPUT!$I$1="","",IF(C4678&lt;(INT(INPUT!$I$1)-INPUT!$I$2),"Off Meds",IF(C4678&lt;=(INT(INPUT!$I$1)+INPUT!$I$2),"Washout","On Meds"))))</f>
        <v/>
      </c>
      <c r="F4678">
        <f>IF(B4678="","",1.509*(LN(B4678)^1.084-5.381))</f>
        <v/>
      </c>
      <c r="G4678">
        <f>IF(F4678="","",IF(F4678&lt;0,10*F4678^2,0))</f>
        <v/>
      </c>
      <c r="H4678">
        <f>IF(F4678="","",IF(F4678&gt;0,10*F4678^2,0))</f>
        <v/>
      </c>
    </row>
    <row r="4679">
      <c r="A4679">
        <f>Input!A4679</f>
        <v/>
      </c>
      <c r="B4679">
        <f>IF(ISNUMBER(Input!B4679),IF(AND(Input!B4679&gt;=20,Input!B4679&lt;=700),Input!B4679,""),"")</f>
        <v/>
      </c>
      <c r="C4679">
        <f>IF(B4679="","",INT(A4679))</f>
        <v/>
      </c>
      <c r="D4679">
        <f>IF(B4679="","",HOUR(A4679))</f>
        <v/>
      </c>
      <c r="E4679">
        <f>IF(B4679="","",IF(INPUT!$I$1="","",IF(C4679&lt;(INT(INPUT!$I$1)-INPUT!$I$2),"Off Meds",IF(C4679&lt;=(INT(INPUT!$I$1)+INPUT!$I$2),"Washout","On Meds"))))</f>
        <v/>
      </c>
      <c r="F4679">
        <f>IF(B4679="","",1.509*(LN(B4679)^1.084-5.381))</f>
        <v/>
      </c>
      <c r="G4679">
        <f>IF(F4679="","",IF(F4679&lt;0,10*F4679^2,0))</f>
        <v/>
      </c>
      <c r="H4679">
        <f>IF(F4679="","",IF(F4679&gt;0,10*F4679^2,0))</f>
        <v/>
      </c>
    </row>
    <row r="4680">
      <c r="A4680">
        <f>Input!A4680</f>
        <v/>
      </c>
      <c r="B4680">
        <f>IF(ISNUMBER(Input!B4680),IF(AND(Input!B4680&gt;=20,Input!B4680&lt;=700),Input!B4680,""),"")</f>
        <v/>
      </c>
      <c r="C4680">
        <f>IF(B4680="","",INT(A4680))</f>
        <v/>
      </c>
      <c r="D4680">
        <f>IF(B4680="","",HOUR(A4680))</f>
        <v/>
      </c>
      <c r="E4680">
        <f>IF(B4680="","",IF(INPUT!$I$1="","",IF(C4680&lt;(INT(INPUT!$I$1)-INPUT!$I$2),"Off Meds",IF(C4680&lt;=(INT(INPUT!$I$1)+INPUT!$I$2),"Washout","On Meds"))))</f>
        <v/>
      </c>
      <c r="F4680">
        <f>IF(B4680="","",1.509*(LN(B4680)^1.084-5.381))</f>
        <v/>
      </c>
      <c r="G4680">
        <f>IF(F4680="","",IF(F4680&lt;0,10*F4680^2,0))</f>
        <v/>
      </c>
      <c r="H4680">
        <f>IF(F4680="","",IF(F4680&gt;0,10*F4680^2,0))</f>
        <v/>
      </c>
    </row>
    <row r="4681">
      <c r="A4681">
        <f>Input!A4681</f>
        <v/>
      </c>
      <c r="B4681">
        <f>IF(ISNUMBER(Input!B4681),IF(AND(Input!B4681&gt;=20,Input!B4681&lt;=700),Input!B4681,""),"")</f>
        <v/>
      </c>
      <c r="C4681">
        <f>IF(B4681="","",INT(A4681))</f>
        <v/>
      </c>
      <c r="D4681">
        <f>IF(B4681="","",HOUR(A4681))</f>
        <v/>
      </c>
      <c r="E4681">
        <f>IF(B4681="","",IF(INPUT!$I$1="","",IF(C4681&lt;(INT(INPUT!$I$1)-INPUT!$I$2),"Off Meds",IF(C4681&lt;=(INT(INPUT!$I$1)+INPUT!$I$2),"Washout","On Meds"))))</f>
        <v/>
      </c>
      <c r="F4681">
        <f>IF(B4681="","",1.509*(LN(B4681)^1.084-5.381))</f>
        <v/>
      </c>
      <c r="G4681">
        <f>IF(F4681="","",IF(F4681&lt;0,10*F4681^2,0))</f>
        <v/>
      </c>
      <c r="H4681">
        <f>IF(F4681="","",IF(F4681&gt;0,10*F4681^2,0))</f>
        <v/>
      </c>
    </row>
    <row r="4682">
      <c r="A4682">
        <f>Input!A4682</f>
        <v/>
      </c>
      <c r="B4682">
        <f>IF(ISNUMBER(Input!B4682),IF(AND(Input!B4682&gt;=20,Input!B4682&lt;=700),Input!B4682,""),"")</f>
        <v/>
      </c>
      <c r="C4682">
        <f>IF(B4682="","",INT(A4682))</f>
        <v/>
      </c>
      <c r="D4682">
        <f>IF(B4682="","",HOUR(A4682))</f>
        <v/>
      </c>
      <c r="E4682">
        <f>IF(B4682="","",IF(INPUT!$I$1="","",IF(C4682&lt;(INT(INPUT!$I$1)-INPUT!$I$2),"Off Meds",IF(C4682&lt;=(INT(INPUT!$I$1)+INPUT!$I$2),"Washout","On Meds"))))</f>
        <v/>
      </c>
      <c r="F4682">
        <f>IF(B4682="","",1.509*(LN(B4682)^1.084-5.381))</f>
        <v/>
      </c>
      <c r="G4682">
        <f>IF(F4682="","",IF(F4682&lt;0,10*F4682^2,0))</f>
        <v/>
      </c>
      <c r="H4682">
        <f>IF(F4682="","",IF(F4682&gt;0,10*F4682^2,0))</f>
        <v/>
      </c>
    </row>
    <row r="4683">
      <c r="A4683">
        <f>Input!A4683</f>
        <v/>
      </c>
      <c r="B4683">
        <f>IF(ISNUMBER(Input!B4683),IF(AND(Input!B4683&gt;=20,Input!B4683&lt;=700),Input!B4683,""),"")</f>
        <v/>
      </c>
      <c r="C4683">
        <f>IF(B4683="","",INT(A4683))</f>
        <v/>
      </c>
      <c r="D4683">
        <f>IF(B4683="","",HOUR(A4683))</f>
        <v/>
      </c>
      <c r="E4683">
        <f>IF(B4683="","",IF(INPUT!$I$1="","",IF(C4683&lt;(INT(INPUT!$I$1)-INPUT!$I$2),"Off Meds",IF(C4683&lt;=(INT(INPUT!$I$1)+INPUT!$I$2),"Washout","On Meds"))))</f>
        <v/>
      </c>
      <c r="F4683">
        <f>IF(B4683="","",1.509*(LN(B4683)^1.084-5.381))</f>
        <v/>
      </c>
      <c r="G4683">
        <f>IF(F4683="","",IF(F4683&lt;0,10*F4683^2,0))</f>
        <v/>
      </c>
      <c r="H4683">
        <f>IF(F4683="","",IF(F4683&gt;0,10*F4683^2,0))</f>
        <v/>
      </c>
    </row>
    <row r="4684">
      <c r="A4684">
        <f>Input!A4684</f>
        <v/>
      </c>
      <c r="B4684">
        <f>IF(ISNUMBER(Input!B4684),IF(AND(Input!B4684&gt;=20,Input!B4684&lt;=700),Input!B4684,""),"")</f>
        <v/>
      </c>
      <c r="C4684">
        <f>IF(B4684="","",INT(A4684))</f>
        <v/>
      </c>
      <c r="D4684">
        <f>IF(B4684="","",HOUR(A4684))</f>
        <v/>
      </c>
      <c r="E4684">
        <f>IF(B4684="","",IF(INPUT!$I$1="","",IF(C4684&lt;(INT(INPUT!$I$1)-INPUT!$I$2),"Off Meds",IF(C4684&lt;=(INT(INPUT!$I$1)+INPUT!$I$2),"Washout","On Meds"))))</f>
        <v/>
      </c>
      <c r="F4684">
        <f>IF(B4684="","",1.509*(LN(B4684)^1.084-5.381))</f>
        <v/>
      </c>
      <c r="G4684">
        <f>IF(F4684="","",IF(F4684&lt;0,10*F4684^2,0))</f>
        <v/>
      </c>
      <c r="H4684">
        <f>IF(F4684="","",IF(F4684&gt;0,10*F4684^2,0))</f>
        <v/>
      </c>
    </row>
    <row r="4685">
      <c r="A4685">
        <f>Input!A4685</f>
        <v/>
      </c>
      <c r="B4685">
        <f>IF(ISNUMBER(Input!B4685),IF(AND(Input!B4685&gt;=20,Input!B4685&lt;=700),Input!B4685,""),"")</f>
        <v/>
      </c>
      <c r="C4685">
        <f>IF(B4685="","",INT(A4685))</f>
        <v/>
      </c>
      <c r="D4685">
        <f>IF(B4685="","",HOUR(A4685))</f>
        <v/>
      </c>
      <c r="E4685">
        <f>IF(B4685="","",IF(INPUT!$I$1="","",IF(C4685&lt;(INT(INPUT!$I$1)-INPUT!$I$2),"Off Meds",IF(C4685&lt;=(INT(INPUT!$I$1)+INPUT!$I$2),"Washout","On Meds"))))</f>
        <v/>
      </c>
      <c r="F4685">
        <f>IF(B4685="","",1.509*(LN(B4685)^1.084-5.381))</f>
        <v/>
      </c>
      <c r="G4685">
        <f>IF(F4685="","",IF(F4685&lt;0,10*F4685^2,0))</f>
        <v/>
      </c>
      <c r="H4685">
        <f>IF(F4685="","",IF(F4685&gt;0,10*F4685^2,0))</f>
        <v/>
      </c>
    </row>
    <row r="4686">
      <c r="A4686">
        <f>Input!A4686</f>
        <v/>
      </c>
      <c r="B4686">
        <f>IF(ISNUMBER(Input!B4686),IF(AND(Input!B4686&gt;=20,Input!B4686&lt;=700),Input!B4686,""),"")</f>
        <v/>
      </c>
      <c r="C4686">
        <f>IF(B4686="","",INT(A4686))</f>
        <v/>
      </c>
      <c r="D4686">
        <f>IF(B4686="","",HOUR(A4686))</f>
        <v/>
      </c>
      <c r="E4686">
        <f>IF(B4686="","",IF(INPUT!$I$1="","",IF(C4686&lt;(INT(INPUT!$I$1)-INPUT!$I$2),"Off Meds",IF(C4686&lt;=(INT(INPUT!$I$1)+INPUT!$I$2),"Washout","On Meds"))))</f>
        <v/>
      </c>
      <c r="F4686">
        <f>IF(B4686="","",1.509*(LN(B4686)^1.084-5.381))</f>
        <v/>
      </c>
      <c r="G4686">
        <f>IF(F4686="","",IF(F4686&lt;0,10*F4686^2,0))</f>
        <v/>
      </c>
      <c r="H4686">
        <f>IF(F4686="","",IF(F4686&gt;0,10*F4686^2,0))</f>
        <v/>
      </c>
    </row>
    <row r="4687">
      <c r="A4687">
        <f>Input!A4687</f>
        <v/>
      </c>
      <c r="B4687">
        <f>IF(ISNUMBER(Input!B4687),IF(AND(Input!B4687&gt;=20,Input!B4687&lt;=700),Input!B4687,""),"")</f>
        <v/>
      </c>
      <c r="C4687">
        <f>IF(B4687="","",INT(A4687))</f>
        <v/>
      </c>
      <c r="D4687">
        <f>IF(B4687="","",HOUR(A4687))</f>
        <v/>
      </c>
      <c r="E4687">
        <f>IF(B4687="","",IF(INPUT!$I$1="","",IF(C4687&lt;(INT(INPUT!$I$1)-INPUT!$I$2),"Off Meds",IF(C4687&lt;=(INT(INPUT!$I$1)+INPUT!$I$2),"Washout","On Meds"))))</f>
        <v/>
      </c>
      <c r="F4687">
        <f>IF(B4687="","",1.509*(LN(B4687)^1.084-5.381))</f>
        <v/>
      </c>
      <c r="G4687">
        <f>IF(F4687="","",IF(F4687&lt;0,10*F4687^2,0))</f>
        <v/>
      </c>
      <c r="H4687">
        <f>IF(F4687="","",IF(F4687&gt;0,10*F4687^2,0))</f>
        <v/>
      </c>
    </row>
    <row r="4688">
      <c r="A4688">
        <f>Input!A4688</f>
        <v/>
      </c>
      <c r="B4688">
        <f>IF(ISNUMBER(Input!B4688),IF(AND(Input!B4688&gt;=20,Input!B4688&lt;=700),Input!B4688,""),"")</f>
        <v/>
      </c>
      <c r="C4688">
        <f>IF(B4688="","",INT(A4688))</f>
        <v/>
      </c>
      <c r="D4688">
        <f>IF(B4688="","",HOUR(A4688))</f>
        <v/>
      </c>
      <c r="E4688">
        <f>IF(B4688="","",IF(INPUT!$I$1="","",IF(C4688&lt;(INT(INPUT!$I$1)-INPUT!$I$2),"Off Meds",IF(C4688&lt;=(INT(INPUT!$I$1)+INPUT!$I$2),"Washout","On Meds"))))</f>
        <v/>
      </c>
      <c r="F4688">
        <f>IF(B4688="","",1.509*(LN(B4688)^1.084-5.381))</f>
        <v/>
      </c>
      <c r="G4688">
        <f>IF(F4688="","",IF(F4688&lt;0,10*F4688^2,0))</f>
        <v/>
      </c>
      <c r="H4688">
        <f>IF(F4688="","",IF(F4688&gt;0,10*F4688^2,0))</f>
        <v/>
      </c>
    </row>
    <row r="4689">
      <c r="A4689">
        <f>Input!A4689</f>
        <v/>
      </c>
      <c r="B4689">
        <f>IF(ISNUMBER(Input!B4689),IF(AND(Input!B4689&gt;=20,Input!B4689&lt;=700),Input!B4689,""),"")</f>
        <v/>
      </c>
      <c r="C4689">
        <f>IF(B4689="","",INT(A4689))</f>
        <v/>
      </c>
      <c r="D4689">
        <f>IF(B4689="","",HOUR(A4689))</f>
        <v/>
      </c>
      <c r="E4689">
        <f>IF(B4689="","",IF(INPUT!$I$1="","",IF(C4689&lt;(INT(INPUT!$I$1)-INPUT!$I$2),"Off Meds",IF(C4689&lt;=(INT(INPUT!$I$1)+INPUT!$I$2),"Washout","On Meds"))))</f>
        <v/>
      </c>
      <c r="F4689">
        <f>IF(B4689="","",1.509*(LN(B4689)^1.084-5.381))</f>
        <v/>
      </c>
      <c r="G4689">
        <f>IF(F4689="","",IF(F4689&lt;0,10*F4689^2,0))</f>
        <v/>
      </c>
      <c r="H4689">
        <f>IF(F4689="","",IF(F4689&gt;0,10*F4689^2,0))</f>
        <v/>
      </c>
    </row>
    <row r="4690">
      <c r="A4690">
        <f>Input!A4690</f>
        <v/>
      </c>
      <c r="B4690">
        <f>IF(ISNUMBER(Input!B4690),IF(AND(Input!B4690&gt;=20,Input!B4690&lt;=700),Input!B4690,""),"")</f>
        <v/>
      </c>
      <c r="C4690">
        <f>IF(B4690="","",INT(A4690))</f>
        <v/>
      </c>
      <c r="D4690">
        <f>IF(B4690="","",HOUR(A4690))</f>
        <v/>
      </c>
      <c r="E4690">
        <f>IF(B4690="","",IF(INPUT!$I$1="","",IF(C4690&lt;(INT(INPUT!$I$1)-INPUT!$I$2),"Off Meds",IF(C4690&lt;=(INT(INPUT!$I$1)+INPUT!$I$2),"Washout","On Meds"))))</f>
        <v/>
      </c>
      <c r="F4690">
        <f>IF(B4690="","",1.509*(LN(B4690)^1.084-5.381))</f>
        <v/>
      </c>
      <c r="G4690">
        <f>IF(F4690="","",IF(F4690&lt;0,10*F4690^2,0))</f>
        <v/>
      </c>
      <c r="H4690">
        <f>IF(F4690="","",IF(F4690&gt;0,10*F4690^2,0))</f>
        <v/>
      </c>
    </row>
    <row r="4691">
      <c r="A4691">
        <f>Input!A4691</f>
        <v/>
      </c>
      <c r="B4691">
        <f>IF(ISNUMBER(Input!B4691),IF(AND(Input!B4691&gt;=20,Input!B4691&lt;=700),Input!B4691,""),"")</f>
        <v/>
      </c>
      <c r="C4691">
        <f>IF(B4691="","",INT(A4691))</f>
        <v/>
      </c>
      <c r="D4691">
        <f>IF(B4691="","",HOUR(A4691))</f>
        <v/>
      </c>
      <c r="E4691">
        <f>IF(B4691="","",IF(INPUT!$I$1="","",IF(C4691&lt;(INT(INPUT!$I$1)-INPUT!$I$2),"Off Meds",IF(C4691&lt;=(INT(INPUT!$I$1)+INPUT!$I$2),"Washout","On Meds"))))</f>
        <v/>
      </c>
      <c r="F4691">
        <f>IF(B4691="","",1.509*(LN(B4691)^1.084-5.381))</f>
        <v/>
      </c>
      <c r="G4691">
        <f>IF(F4691="","",IF(F4691&lt;0,10*F4691^2,0))</f>
        <v/>
      </c>
      <c r="H4691">
        <f>IF(F4691="","",IF(F4691&gt;0,10*F4691^2,0))</f>
        <v/>
      </c>
    </row>
    <row r="4692">
      <c r="A4692">
        <f>Input!A4692</f>
        <v/>
      </c>
      <c r="B4692">
        <f>IF(ISNUMBER(Input!B4692),IF(AND(Input!B4692&gt;=20,Input!B4692&lt;=700),Input!B4692,""),"")</f>
        <v/>
      </c>
      <c r="C4692">
        <f>IF(B4692="","",INT(A4692))</f>
        <v/>
      </c>
      <c r="D4692">
        <f>IF(B4692="","",HOUR(A4692))</f>
        <v/>
      </c>
      <c r="E4692">
        <f>IF(B4692="","",IF(INPUT!$I$1="","",IF(C4692&lt;(INT(INPUT!$I$1)-INPUT!$I$2),"Off Meds",IF(C4692&lt;=(INT(INPUT!$I$1)+INPUT!$I$2),"Washout","On Meds"))))</f>
        <v/>
      </c>
      <c r="F4692">
        <f>IF(B4692="","",1.509*(LN(B4692)^1.084-5.381))</f>
        <v/>
      </c>
      <c r="G4692">
        <f>IF(F4692="","",IF(F4692&lt;0,10*F4692^2,0))</f>
        <v/>
      </c>
      <c r="H4692">
        <f>IF(F4692="","",IF(F4692&gt;0,10*F4692^2,0))</f>
        <v/>
      </c>
    </row>
    <row r="4693">
      <c r="A4693">
        <f>Input!A4693</f>
        <v/>
      </c>
      <c r="B4693">
        <f>IF(ISNUMBER(Input!B4693),IF(AND(Input!B4693&gt;=20,Input!B4693&lt;=700),Input!B4693,""),"")</f>
        <v/>
      </c>
      <c r="C4693">
        <f>IF(B4693="","",INT(A4693))</f>
        <v/>
      </c>
      <c r="D4693">
        <f>IF(B4693="","",HOUR(A4693))</f>
        <v/>
      </c>
      <c r="E4693">
        <f>IF(B4693="","",IF(INPUT!$I$1="","",IF(C4693&lt;(INT(INPUT!$I$1)-INPUT!$I$2),"Off Meds",IF(C4693&lt;=(INT(INPUT!$I$1)+INPUT!$I$2),"Washout","On Meds"))))</f>
        <v/>
      </c>
      <c r="F4693">
        <f>IF(B4693="","",1.509*(LN(B4693)^1.084-5.381))</f>
        <v/>
      </c>
      <c r="G4693">
        <f>IF(F4693="","",IF(F4693&lt;0,10*F4693^2,0))</f>
        <v/>
      </c>
      <c r="H4693">
        <f>IF(F4693="","",IF(F4693&gt;0,10*F4693^2,0))</f>
        <v/>
      </c>
    </row>
    <row r="4694">
      <c r="A4694">
        <f>Input!A4694</f>
        <v/>
      </c>
      <c r="B4694">
        <f>IF(ISNUMBER(Input!B4694),IF(AND(Input!B4694&gt;=20,Input!B4694&lt;=700),Input!B4694,""),"")</f>
        <v/>
      </c>
      <c r="C4694">
        <f>IF(B4694="","",INT(A4694))</f>
        <v/>
      </c>
      <c r="D4694">
        <f>IF(B4694="","",HOUR(A4694))</f>
        <v/>
      </c>
      <c r="E4694">
        <f>IF(B4694="","",IF(INPUT!$I$1="","",IF(C4694&lt;(INT(INPUT!$I$1)-INPUT!$I$2),"Off Meds",IF(C4694&lt;=(INT(INPUT!$I$1)+INPUT!$I$2),"Washout","On Meds"))))</f>
        <v/>
      </c>
      <c r="F4694">
        <f>IF(B4694="","",1.509*(LN(B4694)^1.084-5.381))</f>
        <v/>
      </c>
      <c r="G4694">
        <f>IF(F4694="","",IF(F4694&lt;0,10*F4694^2,0))</f>
        <v/>
      </c>
      <c r="H4694">
        <f>IF(F4694="","",IF(F4694&gt;0,10*F4694^2,0))</f>
        <v/>
      </c>
    </row>
    <row r="4695">
      <c r="A4695">
        <f>Input!A4695</f>
        <v/>
      </c>
      <c r="B4695">
        <f>IF(ISNUMBER(Input!B4695),IF(AND(Input!B4695&gt;=20,Input!B4695&lt;=700),Input!B4695,""),"")</f>
        <v/>
      </c>
      <c r="C4695">
        <f>IF(B4695="","",INT(A4695))</f>
        <v/>
      </c>
      <c r="D4695">
        <f>IF(B4695="","",HOUR(A4695))</f>
        <v/>
      </c>
      <c r="E4695">
        <f>IF(B4695="","",IF(INPUT!$I$1="","",IF(C4695&lt;(INT(INPUT!$I$1)-INPUT!$I$2),"Off Meds",IF(C4695&lt;=(INT(INPUT!$I$1)+INPUT!$I$2),"Washout","On Meds"))))</f>
        <v/>
      </c>
      <c r="F4695">
        <f>IF(B4695="","",1.509*(LN(B4695)^1.084-5.381))</f>
        <v/>
      </c>
      <c r="G4695">
        <f>IF(F4695="","",IF(F4695&lt;0,10*F4695^2,0))</f>
        <v/>
      </c>
      <c r="H4695">
        <f>IF(F4695="","",IF(F4695&gt;0,10*F4695^2,0))</f>
        <v/>
      </c>
    </row>
    <row r="4696">
      <c r="A4696">
        <f>Input!A4696</f>
        <v/>
      </c>
      <c r="B4696">
        <f>IF(ISNUMBER(Input!B4696),IF(AND(Input!B4696&gt;=20,Input!B4696&lt;=700),Input!B4696,""),"")</f>
        <v/>
      </c>
      <c r="C4696">
        <f>IF(B4696="","",INT(A4696))</f>
        <v/>
      </c>
      <c r="D4696">
        <f>IF(B4696="","",HOUR(A4696))</f>
        <v/>
      </c>
      <c r="E4696">
        <f>IF(B4696="","",IF(INPUT!$I$1="","",IF(C4696&lt;(INT(INPUT!$I$1)-INPUT!$I$2),"Off Meds",IF(C4696&lt;=(INT(INPUT!$I$1)+INPUT!$I$2),"Washout","On Meds"))))</f>
        <v/>
      </c>
      <c r="F4696">
        <f>IF(B4696="","",1.509*(LN(B4696)^1.084-5.381))</f>
        <v/>
      </c>
      <c r="G4696">
        <f>IF(F4696="","",IF(F4696&lt;0,10*F4696^2,0))</f>
        <v/>
      </c>
      <c r="H4696">
        <f>IF(F4696="","",IF(F4696&gt;0,10*F4696^2,0))</f>
        <v/>
      </c>
    </row>
    <row r="4697">
      <c r="A4697">
        <f>Input!A4697</f>
        <v/>
      </c>
      <c r="B4697">
        <f>IF(ISNUMBER(Input!B4697),IF(AND(Input!B4697&gt;=20,Input!B4697&lt;=700),Input!B4697,""),"")</f>
        <v/>
      </c>
      <c r="C4697">
        <f>IF(B4697="","",INT(A4697))</f>
        <v/>
      </c>
      <c r="D4697">
        <f>IF(B4697="","",HOUR(A4697))</f>
        <v/>
      </c>
      <c r="E4697">
        <f>IF(B4697="","",IF(INPUT!$I$1="","",IF(C4697&lt;(INT(INPUT!$I$1)-INPUT!$I$2),"Off Meds",IF(C4697&lt;=(INT(INPUT!$I$1)+INPUT!$I$2),"Washout","On Meds"))))</f>
        <v/>
      </c>
      <c r="F4697">
        <f>IF(B4697="","",1.509*(LN(B4697)^1.084-5.381))</f>
        <v/>
      </c>
      <c r="G4697">
        <f>IF(F4697="","",IF(F4697&lt;0,10*F4697^2,0))</f>
        <v/>
      </c>
      <c r="H4697">
        <f>IF(F4697="","",IF(F4697&gt;0,10*F4697^2,0))</f>
        <v/>
      </c>
    </row>
    <row r="4698">
      <c r="A4698">
        <f>Input!A4698</f>
        <v/>
      </c>
      <c r="B4698">
        <f>IF(ISNUMBER(Input!B4698),IF(AND(Input!B4698&gt;=20,Input!B4698&lt;=700),Input!B4698,""),"")</f>
        <v/>
      </c>
      <c r="C4698">
        <f>IF(B4698="","",INT(A4698))</f>
        <v/>
      </c>
      <c r="D4698">
        <f>IF(B4698="","",HOUR(A4698))</f>
        <v/>
      </c>
      <c r="E4698">
        <f>IF(B4698="","",IF(INPUT!$I$1="","",IF(C4698&lt;(INT(INPUT!$I$1)-INPUT!$I$2),"Off Meds",IF(C4698&lt;=(INT(INPUT!$I$1)+INPUT!$I$2),"Washout","On Meds"))))</f>
        <v/>
      </c>
      <c r="F4698">
        <f>IF(B4698="","",1.509*(LN(B4698)^1.084-5.381))</f>
        <v/>
      </c>
      <c r="G4698">
        <f>IF(F4698="","",IF(F4698&lt;0,10*F4698^2,0))</f>
        <v/>
      </c>
      <c r="H4698">
        <f>IF(F4698="","",IF(F4698&gt;0,10*F4698^2,0))</f>
        <v/>
      </c>
    </row>
    <row r="4699">
      <c r="A4699">
        <f>Input!A4699</f>
        <v/>
      </c>
      <c r="B4699">
        <f>IF(ISNUMBER(Input!B4699),IF(AND(Input!B4699&gt;=20,Input!B4699&lt;=700),Input!B4699,""),"")</f>
        <v/>
      </c>
      <c r="C4699">
        <f>IF(B4699="","",INT(A4699))</f>
        <v/>
      </c>
      <c r="D4699">
        <f>IF(B4699="","",HOUR(A4699))</f>
        <v/>
      </c>
      <c r="E4699">
        <f>IF(B4699="","",IF(INPUT!$I$1="","",IF(C4699&lt;(INT(INPUT!$I$1)-INPUT!$I$2),"Off Meds",IF(C4699&lt;=(INT(INPUT!$I$1)+INPUT!$I$2),"Washout","On Meds"))))</f>
        <v/>
      </c>
      <c r="F4699">
        <f>IF(B4699="","",1.509*(LN(B4699)^1.084-5.381))</f>
        <v/>
      </c>
      <c r="G4699">
        <f>IF(F4699="","",IF(F4699&lt;0,10*F4699^2,0))</f>
        <v/>
      </c>
      <c r="H4699">
        <f>IF(F4699="","",IF(F4699&gt;0,10*F4699^2,0))</f>
        <v/>
      </c>
    </row>
    <row r="4700">
      <c r="A4700">
        <f>Input!A4700</f>
        <v/>
      </c>
      <c r="B4700">
        <f>IF(ISNUMBER(Input!B4700),IF(AND(Input!B4700&gt;=20,Input!B4700&lt;=700),Input!B4700,""),"")</f>
        <v/>
      </c>
      <c r="C4700">
        <f>IF(B4700="","",INT(A4700))</f>
        <v/>
      </c>
      <c r="D4700">
        <f>IF(B4700="","",HOUR(A4700))</f>
        <v/>
      </c>
      <c r="E4700">
        <f>IF(B4700="","",IF(INPUT!$I$1="","",IF(C4700&lt;(INT(INPUT!$I$1)-INPUT!$I$2),"Off Meds",IF(C4700&lt;=(INT(INPUT!$I$1)+INPUT!$I$2),"Washout","On Meds"))))</f>
        <v/>
      </c>
      <c r="F4700">
        <f>IF(B4700="","",1.509*(LN(B4700)^1.084-5.381))</f>
        <v/>
      </c>
      <c r="G4700">
        <f>IF(F4700="","",IF(F4700&lt;0,10*F4700^2,0))</f>
        <v/>
      </c>
      <c r="H4700">
        <f>IF(F4700="","",IF(F4700&gt;0,10*F4700^2,0))</f>
        <v/>
      </c>
    </row>
    <row r="4701">
      <c r="A4701">
        <f>Input!A4701</f>
        <v/>
      </c>
      <c r="B4701">
        <f>IF(ISNUMBER(Input!B4701),IF(AND(Input!B4701&gt;=20,Input!B4701&lt;=700),Input!B4701,""),"")</f>
        <v/>
      </c>
      <c r="C4701">
        <f>IF(B4701="","",INT(A4701))</f>
        <v/>
      </c>
      <c r="D4701">
        <f>IF(B4701="","",HOUR(A4701))</f>
        <v/>
      </c>
      <c r="E4701">
        <f>IF(B4701="","",IF(INPUT!$I$1="","",IF(C4701&lt;(INT(INPUT!$I$1)-INPUT!$I$2),"Off Meds",IF(C4701&lt;=(INT(INPUT!$I$1)+INPUT!$I$2),"Washout","On Meds"))))</f>
        <v/>
      </c>
      <c r="F4701">
        <f>IF(B4701="","",1.509*(LN(B4701)^1.084-5.381))</f>
        <v/>
      </c>
      <c r="G4701">
        <f>IF(F4701="","",IF(F4701&lt;0,10*F4701^2,0))</f>
        <v/>
      </c>
      <c r="H4701">
        <f>IF(F4701="","",IF(F4701&gt;0,10*F4701^2,0))</f>
        <v/>
      </c>
    </row>
    <row r="4702">
      <c r="A4702">
        <f>Input!A4702</f>
        <v/>
      </c>
      <c r="B4702">
        <f>IF(ISNUMBER(Input!B4702),IF(AND(Input!B4702&gt;=20,Input!B4702&lt;=700),Input!B4702,""),"")</f>
        <v/>
      </c>
      <c r="C4702">
        <f>IF(B4702="","",INT(A4702))</f>
        <v/>
      </c>
      <c r="D4702">
        <f>IF(B4702="","",HOUR(A4702))</f>
        <v/>
      </c>
      <c r="E4702">
        <f>IF(B4702="","",IF(INPUT!$I$1="","",IF(C4702&lt;(INT(INPUT!$I$1)-INPUT!$I$2),"Off Meds",IF(C4702&lt;=(INT(INPUT!$I$1)+INPUT!$I$2),"Washout","On Meds"))))</f>
        <v/>
      </c>
      <c r="F4702">
        <f>IF(B4702="","",1.509*(LN(B4702)^1.084-5.381))</f>
        <v/>
      </c>
      <c r="G4702">
        <f>IF(F4702="","",IF(F4702&lt;0,10*F4702^2,0))</f>
        <v/>
      </c>
      <c r="H4702">
        <f>IF(F4702="","",IF(F4702&gt;0,10*F4702^2,0))</f>
        <v/>
      </c>
    </row>
    <row r="4703">
      <c r="A4703">
        <f>Input!A4703</f>
        <v/>
      </c>
      <c r="B4703">
        <f>IF(ISNUMBER(Input!B4703),IF(AND(Input!B4703&gt;=20,Input!B4703&lt;=700),Input!B4703,""),"")</f>
        <v/>
      </c>
      <c r="C4703">
        <f>IF(B4703="","",INT(A4703))</f>
        <v/>
      </c>
      <c r="D4703">
        <f>IF(B4703="","",HOUR(A4703))</f>
        <v/>
      </c>
      <c r="E4703">
        <f>IF(B4703="","",IF(INPUT!$I$1="","",IF(C4703&lt;(INT(INPUT!$I$1)-INPUT!$I$2),"Off Meds",IF(C4703&lt;=(INT(INPUT!$I$1)+INPUT!$I$2),"Washout","On Meds"))))</f>
        <v/>
      </c>
      <c r="F4703">
        <f>IF(B4703="","",1.509*(LN(B4703)^1.084-5.381))</f>
        <v/>
      </c>
      <c r="G4703">
        <f>IF(F4703="","",IF(F4703&lt;0,10*F4703^2,0))</f>
        <v/>
      </c>
      <c r="H4703">
        <f>IF(F4703="","",IF(F4703&gt;0,10*F4703^2,0))</f>
        <v/>
      </c>
    </row>
    <row r="4704">
      <c r="A4704">
        <f>Input!A4704</f>
        <v/>
      </c>
      <c r="B4704">
        <f>IF(ISNUMBER(Input!B4704),IF(AND(Input!B4704&gt;=20,Input!B4704&lt;=700),Input!B4704,""),"")</f>
        <v/>
      </c>
      <c r="C4704">
        <f>IF(B4704="","",INT(A4704))</f>
        <v/>
      </c>
      <c r="D4704">
        <f>IF(B4704="","",HOUR(A4704))</f>
        <v/>
      </c>
      <c r="E4704">
        <f>IF(B4704="","",IF(INPUT!$I$1="","",IF(C4704&lt;(INT(INPUT!$I$1)-INPUT!$I$2),"Off Meds",IF(C4704&lt;=(INT(INPUT!$I$1)+INPUT!$I$2),"Washout","On Meds"))))</f>
        <v/>
      </c>
      <c r="F4704">
        <f>IF(B4704="","",1.509*(LN(B4704)^1.084-5.381))</f>
        <v/>
      </c>
      <c r="G4704">
        <f>IF(F4704="","",IF(F4704&lt;0,10*F4704^2,0))</f>
        <v/>
      </c>
      <c r="H4704">
        <f>IF(F4704="","",IF(F4704&gt;0,10*F4704^2,0))</f>
        <v/>
      </c>
    </row>
    <row r="4705">
      <c r="A4705">
        <f>Input!A4705</f>
        <v/>
      </c>
      <c r="B4705">
        <f>IF(ISNUMBER(Input!B4705),IF(AND(Input!B4705&gt;=20,Input!B4705&lt;=700),Input!B4705,""),"")</f>
        <v/>
      </c>
      <c r="C4705">
        <f>IF(B4705="","",INT(A4705))</f>
        <v/>
      </c>
      <c r="D4705">
        <f>IF(B4705="","",HOUR(A4705))</f>
        <v/>
      </c>
      <c r="E4705">
        <f>IF(B4705="","",IF(INPUT!$I$1="","",IF(C4705&lt;(INT(INPUT!$I$1)-INPUT!$I$2),"Off Meds",IF(C4705&lt;=(INT(INPUT!$I$1)+INPUT!$I$2),"Washout","On Meds"))))</f>
        <v/>
      </c>
      <c r="F4705">
        <f>IF(B4705="","",1.509*(LN(B4705)^1.084-5.381))</f>
        <v/>
      </c>
      <c r="G4705">
        <f>IF(F4705="","",IF(F4705&lt;0,10*F4705^2,0))</f>
        <v/>
      </c>
      <c r="H4705">
        <f>IF(F4705="","",IF(F4705&gt;0,10*F4705^2,0))</f>
        <v/>
      </c>
    </row>
    <row r="4706">
      <c r="A4706">
        <f>Input!A4706</f>
        <v/>
      </c>
      <c r="B4706">
        <f>IF(ISNUMBER(Input!B4706),IF(AND(Input!B4706&gt;=20,Input!B4706&lt;=700),Input!B4706,""),"")</f>
        <v/>
      </c>
      <c r="C4706">
        <f>IF(B4706="","",INT(A4706))</f>
        <v/>
      </c>
      <c r="D4706">
        <f>IF(B4706="","",HOUR(A4706))</f>
        <v/>
      </c>
      <c r="E4706">
        <f>IF(B4706="","",IF(INPUT!$I$1="","",IF(C4706&lt;(INT(INPUT!$I$1)-INPUT!$I$2),"Off Meds",IF(C4706&lt;=(INT(INPUT!$I$1)+INPUT!$I$2),"Washout","On Meds"))))</f>
        <v/>
      </c>
      <c r="F4706">
        <f>IF(B4706="","",1.509*(LN(B4706)^1.084-5.381))</f>
        <v/>
      </c>
      <c r="G4706">
        <f>IF(F4706="","",IF(F4706&lt;0,10*F4706^2,0))</f>
        <v/>
      </c>
      <c r="H4706">
        <f>IF(F4706="","",IF(F4706&gt;0,10*F4706^2,0))</f>
        <v/>
      </c>
    </row>
    <row r="4707">
      <c r="A4707">
        <f>Input!A4707</f>
        <v/>
      </c>
      <c r="B4707">
        <f>IF(ISNUMBER(Input!B4707),IF(AND(Input!B4707&gt;=20,Input!B4707&lt;=700),Input!B4707,""),"")</f>
        <v/>
      </c>
      <c r="C4707">
        <f>IF(B4707="","",INT(A4707))</f>
        <v/>
      </c>
      <c r="D4707">
        <f>IF(B4707="","",HOUR(A4707))</f>
        <v/>
      </c>
      <c r="E4707">
        <f>IF(B4707="","",IF(INPUT!$I$1="","",IF(C4707&lt;(INT(INPUT!$I$1)-INPUT!$I$2),"Off Meds",IF(C4707&lt;=(INT(INPUT!$I$1)+INPUT!$I$2),"Washout","On Meds"))))</f>
        <v/>
      </c>
      <c r="F4707">
        <f>IF(B4707="","",1.509*(LN(B4707)^1.084-5.381))</f>
        <v/>
      </c>
      <c r="G4707">
        <f>IF(F4707="","",IF(F4707&lt;0,10*F4707^2,0))</f>
        <v/>
      </c>
      <c r="H4707">
        <f>IF(F4707="","",IF(F4707&gt;0,10*F4707^2,0))</f>
        <v/>
      </c>
    </row>
    <row r="4708">
      <c r="A4708">
        <f>Input!A4708</f>
        <v/>
      </c>
      <c r="B4708">
        <f>IF(ISNUMBER(Input!B4708),IF(AND(Input!B4708&gt;=20,Input!B4708&lt;=700),Input!B4708,""),"")</f>
        <v/>
      </c>
      <c r="C4708">
        <f>IF(B4708="","",INT(A4708))</f>
        <v/>
      </c>
      <c r="D4708">
        <f>IF(B4708="","",HOUR(A4708))</f>
        <v/>
      </c>
      <c r="E4708">
        <f>IF(B4708="","",IF(INPUT!$I$1="","",IF(C4708&lt;(INT(INPUT!$I$1)-INPUT!$I$2),"Off Meds",IF(C4708&lt;=(INT(INPUT!$I$1)+INPUT!$I$2),"Washout","On Meds"))))</f>
        <v/>
      </c>
      <c r="F4708">
        <f>IF(B4708="","",1.509*(LN(B4708)^1.084-5.381))</f>
        <v/>
      </c>
      <c r="G4708">
        <f>IF(F4708="","",IF(F4708&lt;0,10*F4708^2,0))</f>
        <v/>
      </c>
      <c r="H4708">
        <f>IF(F4708="","",IF(F4708&gt;0,10*F4708^2,0))</f>
        <v/>
      </c>
    </row>
    <row r="4709">
      <c r="A4709">
        <f>Input!A4709</f>
        <v/>
      </c>
      <c r="B4709">
        <f>IF(ISNUMBER(Input!B4709),IF(AND(Input!B4709&gt;=20,Input!B4709&lt;=700),Input!B4709,""),"")</f>
        <v/>
      </c>
      <c r="C4709">
        <f>IF(B4709="","",INT(A4709))</f>
        <v/>
      </c>
      <c r="D4709">
        <f>IF(B4709="","",HOUR(A4709))</f>
        <v/>
      </c>
      <c r="E4709">
        <f>IF(B4709="","",IF(INPUT!$I$1="","",IF(C4709&lt;(INT(INPUT!$I$1)-INPUT!$I$2),"Off Meds",IF(C4709&lt;=(INT(INPUT!$I$1)+INPUT!$I$2),"Washout","On Meds"))))</f>
        <v/>
      </c>
      <c r="F4709">
        <f>IF(B4709="","",1.509*(LN(B4709)^1.084-5.381))</f>
        <v/>
      </c>
      <c r="G4709">
        <f>IF(F4709="","",IF(F4709&lt;0,10*F4709^2,0))</f>
        <v/>
      </c>
      <c r="H4709">
        <f>IF(F4709="","",IF(F4709&gt;0,10*F4709^2,0))</f>
        <v/>
      </c>
    </row>
    <row r="4710">
      <c r="A4710">
        <f>Input!A4710</f>
        <v/>
      </c>
      <c r="B4710">
        <f>IF(ISNUMBER(Input!B4710),IF(AND(Input!B4710&gt;=20,Input!B4710&lt;=700),Input!B4710,""),"")</f>
        <v/>
      </c>
      <c r="C4710">
        <f>IF(B4710="","",INT(A4710))</f>
        <v/>
      </c>
      <c r="D4710">
        <f>IF(B4710="","",HOUR(A4710))</f>
        <v/>
      </c>
      <c r="E4710">
        <f>IF(B4710="","",IF(INPUT!$I$1="","",IF(C4710&lt;(INT(INPUT!$I$1)-INPUT!$I$2),"Off Meds",IF(C4710&lt;=(INT(INPUT!$I$1)+INPUT!$I$2),"Washout","On Meds"))))</f>
        <v/>
      </c>
      <c r="F4710">
        <f>IF(B4710="","",1.509*(LN(B4710)^1.084-5.381))</f>
        <v/>
      </c>
      <c r="G4710">
        <f>IF(F4710="","",IF(F4710&lt;0,10*F4710^2,0))</f>
        <v/>
      </c>
      <c r="H4710">
        <f>IF(F4710="","",IF(F4710&gt;0,10*F4710^2,0))</f>
        <v/>
      </c>
    </row>
    <row r="4711">
      <c r="A4711">
        <f>Input!A4711</f>
        <v/>
      </c>
      <c r="B4711">
        <f>IF(ISNUMBER(Input!B4711),IF(AND(Input!B4711&gt;=20,Input!B4711&lt;=700),Input!B4711,""),"")</f>
        <v/>
      </c>
      <c r="C4711">
        <f>IF(B4711="","",INT(A4711))</f>
        <v/>
      </c>
      <c r="D4711">
        <f>IF(B4711="","",HOUR(A4711))</f>
        <v/>
      </c>
      <c r="E4711">
        <f>IF(B4711="","",IF(INPUT!$I$1="","",IF(C4711&lt;(INT(INPUT!$I$1)-INPUT!$I$2),"Off Meds",IF(C4711&lt;=(INT(INPUT!$I$1)+INPUT!$I$2),"Washout","On Meds"))))</f>
        <v/>
      </c>
      <c r="F4711">
        <f>IF(B4711="","",1.509*(LN(B4711)^1.084-5.381))</f>
        <v/>
      </c>
      <c r="G4711">
        <f>IF(F4711="","",IF(F4711&lt;0,10*F4711^2,0))</f>
        <v/>
      </c>
      <c r="H4711">
        <f>IF(F4711="","",IF(F4711&gt;0,10*F4711^2,0))</f>
        <v/>
      </c>
    </row>
    <row r="4712">
      <c r="A4712">
        <f>Input!A4712</f>
        <v/>
      </c>
      <c r="B4712">
        <f>IF(ISNUMBER(Input!B4712),IF(AND(Input!B4712&gt;=20,Input!B4712&lt;=700),Input!B4712,""),"")</f>
        <v/>
      </c>
      <c r="C4712">
        <f>IF(B4712="","",INT(A4712))</f>
        <v/>
      </c>
      <c r="D4712">
        <f>IF(B4712="","",HOUR(A4712))</f>
        <v/>
      </c>
      <c r="E4712">
        <f>IF(B4712="","",IF(INPUT!$I$1="","",IF(C4712&lt;(INT(INPUT!$I$1)-INPUT!$I$2),"Off Meds",IF(C4712&lt;=(INT(INPUT!$I$1)+INPUT!$I$2),"Washout","On Meds"))))</f>
        <v/>
      </c>
      <c r="F4712">
        <f>IF(B4712="","",1.509*(LN(B4712)^1.084-5.381))</f>
        <v/>
      </c>
      <c r="G4712">
        <f>IF(F4712="","",IF(F4712&lt;0,10*F4712^2,0))</f>
        <v/>
      </c>
      <c r="H4712">
        <f>IF(F4712="","",IF(F4712&gt;0,10*F4712^2,0))</f>
        <v/>
      </c>
    </row>
    <row r="4713">
      <c r="A4713">
        <f>Input!A4713</f>
        <v/>
      </c>
      <c r="B4713">
        <f>IF(ISNUMBER(Input!B4713),IF(AND(Input!B4713&gt;=20,Input!B4713&lt;=700),Input!B4713,""),"")</f>
        <v/>
      </c>
      <c r="C4713">
        <f>IF(B4713="","",INT(A4713))</f>
        <v/>
      </c>
      <c r="D4713">
        <f>IF(B4713="","",HOUR(A4713))</f>
        <v/>
      </c>
      <c r="E4713">
        <f>IF(B4713="","",IF(INPUT!$I$1="","",IF(C4713&lt;(INT(INPUT!$I$1)-INPUT!$I$2),"Off Meds",IF(C4713&lt;=(INT(INPUT!$I$1)+INPUT!$I$2),"Washout","On Meds"))))</f>
        <v/>
      </c>
      <c r="F4713">
        <f>IF(B4713="","",1.509*(LN(B4713)^1.084-5.381))</f>
        <v/>
      </c>
      <c r="G4713">
        <f>IF(F4713="","",IF(F4713&lt;0,10*F4713^2,0))</f>
        <v/>
      </c>
      <c r="H4713">
        <f>IF(F4713="","",IF(F4713&gt;0,10*F4713^2,0))</f>
        <v/>
      </c>
    </row>
    <row r="4714">
      <c r="A4714">
        <f>Input!A4714</f>
        <v/>
      </c>
      <c r="B4714">
        <f>IF(ISNUMBER(Input!B4714),IF(AND(Input!B4714&gt;=20,Input!B4714&lt;=700),Input!B4714,""),"")</f>
        <v/>
      </c>
      <c r="C4714">
        <f>IF(B4714="","",INT(A4714))</f>
        <v/>
      </c>
      <c r="D4714">
        <f>IF(B4714="","",HOUR(A4714))</f>
        <v/>
      </c>
      <c r="E4714">
        <f>IF(B4714="","",IF(INPUT!$I$1="","",IF(C4714&lt;(INT(INPUT!$I$1)-INPUT!$I$2),"Off Meds",IF(C4714&lt;=(INT(INPUT!$I$1)+INPUT!$I$2),"Washout","On Meds"))))</f>
        <v/>
      </c>
      <c r="F4714">
        <f>IF(B4714="","",1.509*(LN(B4714)^1.084-5.381))</f>
        <v/>
      </c>
      <c r="G4714">
        <f>IF(F4714="","",IF(F4714&lt;0,10*F4714^2,0))</f>
        <v/>
      </c>
      <c r="H4714">
        <f>IF(F4714="","",IF(F4714&gt;0,10*F4714^2,0))</f>
        <v/>
      </c>
    </row>
    <row r="4715">
      <c r="A4715">
        <f>Input!A4715</f>
        <v/>
      </c>
      <c r="B4715">
        <f>IF(ISNUMBER(Input!B4715),IF(AND(Input!B4715&gt;=20,Input!B4715&lt;=700),Input!B4715,""),"")</f>
        <v/>
      </c>
      <c r="C4715">
        <f>IF(B4715="","",INT(A4715))</f>
        <v/>
      </c>
      <c r="D4715">
        <f>IF(B4715="","",HOUR(A4715))</f>
        <v/>
      </c>
      <c r="E4715">
        <f>IF(B4715="","",IF(INPUT!$I$1="","",IF(C4715&lt;(INT(INPUT!$I$1)-INPUT!$I$2),"Off Meds",IF(C4715&lt;=(INT(INPUT!$I$1)+INPUT!$I$2),"Washout","On Meds"))))</f>
        <v/>
      </c>
      <c r="F4715">
        <f>IF(B4715="","",1.509*(LN(B4715)^1.084-5.381))</f>
        <v/>
      </c>
      <c r="G4715">
        <f>IF(F4715="","",IF(F4715&lt;0,10*F4715^2,0))</f>
        <v/>
      </c>
      <c r="H4715">
        <f>IF(F4715="","",IF(F4715&gt;0,10*F4715^2,0))</f>
        <v/>
      </c>
    </row>
    <row r="4716">
      <c r="A4716">
        <f>Input!A4716</f>
        <v/>
      </c>
      <c r="B4716">
        <f>IF(ISNUMBER(Input!B4716),IF(AND(Input!B4716&gt;=20,Input!B4716&lt;=700),Input!B4716,""),"")</f>
        <v/>
      </c>
      <c r="C4716">
        <f>IF(B4716="","",INT(A4716))</f>
        <v/>
      </c>
      <c r="D4716">
        <f>IF(B4716="","",HOUR(A4716))</f>
        <v/>
      </c>
      <c r="E4716">
        <f>IF(B4716="","",IF(INPUT!$I$1="","",IF(C4716&lt;(INT(INPUT!$I$1)-INPUT!$I$2),"Off Meds",IF(C4716&lt;=(INT(INPUT!$I$1)+INPUT!$I$2),"Washout","On Meds"))))</f>
        <v/>
      </c>
      <c r="F4716">
        <f>IF(B4716="","",1.509*(LN(B4716)^1.084-5.381))</f>
        <v/>
      </c>
      <c r="G4716">
        <f>IF(F4716="","",IF(F4716&lt;0,10*F4716^2,0))</f>
        <v/>
      </c>
      <c r="H4716">
        <f>IF(F4716="","",IF(F4716&gt;0,10*F4716^2,0))</f>
        <v/>
      </c>
    </row>
    <row r="4717">
      <c r="A4717">
        <f>Input!A4717</f>
        <v/>
      </c>
      <c r="B4717">
        <f>IF(ISNUMBER(Input!B4717),IF(AND(Input!B4717&gt;=20,Input!B4717&lt;=700),Input!B4717,""),"")</f>
        <v/>
      </c>
      <c r="C4717">
        <f>IF(B4717="","",INT(A4717))</f>
        <v/>
      </c>
      <c r="D4717">
        <f>IF(B4717="","",HOUR(A4717))</f>
        <v/>
      </c>
      <c r="E4717">
        <f>IF(B4717="","",IF(INPUT!$I$1="","",IF(C4717&lt;(INT(INPUT!$I$1)-INPUT!$I$2),"Off Meds",IF(C4717&lt;=(INT(INPUT!$I$1)+INPUT!$I$2),"Washout","On Meds"))))</f>
        <v/>
      </c>
      <c r="F4717">
        <f>IF(B4717="","",1.509*(LN(B4717)^1.084-5.381))</f>
        <v/>
      </c>
      <c r="G4717">
        <f>IF(F4717="","",IF(F4717&lt;0,10*F4717^2,0))</f>
        <v/>
      </c>
      <c r="H4717">
        <f>IF(F4717="","",IF(F4717&gt;0,10*F4717^2,0))</f>
        <v/>
      </c>
    </row>
    <row r="4718">
      <c r="A4718">
        <f>Input!A4718</f>
        <v/>
      </c>
      <c r="B4718">
        <f>IF(ISNUMBER(Input!B4718),IF(AND(Input!B4718&gt;=20,Input!B4718&lt;=700),Input!B4718,""),"")</f>
        <v/>
      </c>
      <c r="C4718">
        <f>IF(B4718="","",INT(A4718))</f>
        <v/>
      </c>
      <c r="D4718">
        <f>IF(B4718="","",HOUR(A4718))</f>
        <v/>
      </c>
      <c r="E4718">
        <f>IF(B4718="","",IF(INPUT!$I$1="","",IF(C4718&lt;(INT(INPUT!$I$1)-INPUT!$I$2),"Off Meds",IF(C4718&lt;=(INT(INPUT!$I$1)+INPUT!$I$2),"Washout","On Meds"))))</f>
        <v/>
      </c>
      <c r="F4718">
        <f>IF(B4718="","",1.509*(LN(B4718)^1.084-5.381))</f>
        <v/>
      </c>
      <c r="G4718">
        <f>IF(F4718="","",IF(F4718&lt;0,10*F4718^2,0))</f>
        <v/>
      </c>
      <c r="H4718">
        <f>IF(F4718="","",IF(F4718&gt;0,10*F4718^2,0))</f>
        <v/>
      </c>
    </row>
    <row r="4719">
      <c r="A4719">
        <f>Input!A4719</f>
        <v/>
      </c>
      <c r="B4719">
        <f>IF(ISNUMBER(Input!B4719),IF(AND(Input!B4719&gt;=20,Input!B4719&lt;=700),Input!B4719,""),"")</f>
        <v/>
      </c>
      <c r="C4719">
        <f>IF(B4719="","",INT(A4719))</f>
        <v/>
      </c>
      <c r="D4719">
        <f>IF(B4719="","",HOUR(A4719))</f>
        <v/>
      </c>
      <c r="E4719">
        <f>IF(B4719="","",IF(INPUT!$I$1="","",IF(C4719&lt;(INT(INPUT!$I$1)-INPUT!$I$2),"Off Meds",IF(C4719&lt;=(INT(INPUT!$I$1)+INPUT!$I$2),"Washout","On Meds"))))</f>
        <v/>
      </c>
      <c r="F4719">
        <f>IF(B4719="","",1.509*(LN(B4719)^1.084-5.381))</f>
        <v/>
      </c>
      <c r="G4719">
        <f>IF(F4719="","",IF(F4719&lt;0,10*F4719^2,0))</f>
        <v/>
      </c>
      <c r="H4719">
        <f>IF(F4719="","",IF(F4719&gt;0,10*F4719^2,0))</f>
        <v/>
      </c>
    </row>
    <row r="4720">
      <c r="A4720">
        <f>Input!A4720</f>
        <v/>
      </c>
      <c r="B4720">
        <f>IF(ISNUMBER(Input!B4720),IF(AND(Input!B4720&gt;=20,Input!B4720&lt;=700),Input!B4720,""),"")</f>
        <v/>
      </c>
      <c r="C4720">
        <f>IF(B4720="","",INT(A4720))</f>
        <v/>
      </c>
      <c r="D4720">
        <f>IF(B4720="","",HOUR(A4720))</f>
        <v/>
      </c>
      <c r="E4720">
        <f>IF(B4720="","",IF(INPUT!$I$1="","",IF(C4720&lt;(INT(INPUT!$I$1)-INPUT!$I$2),"Off Meds",IF(C4720&lt;=(INT(INPUT!$I$1)+INPUT!$I$2),"Washout","On Meds"))))</f>
        <v/>
      </c>
      <c r="F4720">
        <f>IF(B4720="","",1.509*(LN(B4720)^1.084-5.381))</f>
        <v/>
      </c>
      <c r="G4720">
        <f>IF(F4720="","",IF(F4720&lt;0,10*F4720^2,0))</f>
        <v/>
      </c>
      <c r="H4720">
        <f>IF(F4720="","",IF(F4720&gt;0,10*F4720^2,0))</f>
        <v/>
      </c>
    </row>
    <row r="4721">
      <c r="A4721">
        <f>Input!A4721</f>
        <v/>
      </c>
      <c r="B4721">
        <f>IF(ISNUMBER(Input!B4721),IF(AND(Input!B4721&gt;=20,Input!B4721&lt;=700),Input!B4721,""),"")</f>
        <v/>
      </c>
      <c r="C4721">
        <f>IF(B4721="","",INT(A4721))</f>
        <v/>
      </c>
      <c r="D4721">
        <f>IF(B4721="","",HOUR(A4721))</f>
        <v/>
      </c>
      <c r="E4721">
        <f>IF(B4721="","",IF(INPUT!$I$1="","",IF(C4721&lt;(INT(INPUT!$I$1)-INPUT!$I$2),"Off Meds",IF(C4721&lt;=(INT(INPUT!$I$1)+INPUT!$I$2),"Washout","On Meds"))))</f>
        <v/>
      </c>
      <c r="F4721">
        <f>IF(B4721="","",1.509*(LN(B4721)^1.084-5.381))</f>
        <v/>
      </c>
      <c r="G4721">
        <f>IF(F4721="","",IF(F4721&lt;0,10*F4721^2,0))</f>
        <v/>
      </c>
      <c r="H4721">
        <f>IF(F4721="","",IF(F4721&gt;0,10*F4721^2,0))</f>
        <v/>
      </c>
    </row>
    <row r="4722">
      <c r="A4722">
        <f>Input!A4722</f>
        <v/>
      </c>
      <c r="B4722">
        <f>IF(ISNUMBER(Input!B4722),IF(AND(Input!B4722&gt;=20,Input!B4722&lt;=700),Input!B4722,""),"")</f>
        <v/>
      </c>
      <c r="C4722">
        <f>IF(B4722="","",INT(A4722))</f>
        <v/>
      </c>
      <c r="D4722">
        <f>IF(B4722="","",HOUR(A4722))</f>
        <v/>
      </c>
      <c r="E4722">
        <f>IF(B4722="","",IF(INPUT!$I$1="","",IF(C4722&lt;(INT(INPUT!$I$1)-INPUT!$I$2),"Off Meds",IF(C4722&lt;=(INT(INPUT!$I$1)+INPUT!$I$2),"Washout","On Meds"))))</f>
        <v/>
      </c>
      <c r="F4722">
        <f>IF(B4722="","",1.509*(LN(B4722)^1.084-5.381))</f>
        <v/>
      </c>
      <c r="G4722">
        <f>IF(F4722="","",IF(F4722&lt;0,10*F4722^2,0))</f>
        <v/>
      </c>
      <c r="H4722">
        <f>IF(F4722="","",IF(F4722&gt;0,10*F4722^2,0))</f>
        <v/>
      </c>
    </row>
    <row r="4723">
      <c r="A4723">
        <f>Input!A4723</f>
        <v/>
      </c>
      <c r="B4723">
        <f>IF(ISNUMBER(Input!B4723),IF(AND(Input!B4723&gt;=20,Input!B4723&lt;=700),Input!B4723,""),"")</f>
        <v/>
      </c>
      <c r="C4723">
        <f>IF(B4723="","",INT(A4723))</f>
        <v/>
      </c>
      <c r="D4723">
        <f>IF(B4723="","",HOUR(A4723))</f>
        <v/>
      </c>
      <c r="E4723">
        <f>IF(B4723="","",IF(INPUT!$I$1="","",IF(C4723&lt;(INT(INPUT!$I$1)-INPUT!$I$2),"Off Meds",IF(C4723&lt;=(INT(INPUT!$I$1)+INPUT!$I$2),"Washout","On Meds"))))</f>
        <v/>
      </c>
      <c r="F4723">
        <f>IF(B4723="","",1.509*(LN(B4723)^1.084-5.381))</f>
        <v/>
      </c>
      <c r="G4723">
        <f>IF(F4723="","",IF(F4723&lt;0,10*F4723^2,0))</f>
        <v/>
      </c>
      <c r="H4723">
        <f>IF(F4723="","",IF(F4723&gt;0,10*F4723^2,0))</f>
        <v/>
      </c>
    </row>
    <row r="4724">
      <c r="A4724">
        <f>Input!A4724</f>
        <v/>
      </c>
      <c r="B4724">
        <f>IF(ISNUMBER(Input!B4724),IF(AND(Input!B4724&gt;=20,Input!B4724&lt;=700),Input!B4724,""),"")</f>
        <v/>
      </c>
      <c r="C4724">
        <f>IF(B4724="","",INT(A4724))</f>
        <v/>
      </c>
      <c r="D4724">
        <f>IF(B4724="","",HOUR(A4724))</f>
        <v/>
      </c>
      <c r="E4724">
        <f>IF(B4724="","",IF(INPUT!$I$1="","",IF(C4724&lt;(INT(INPUT!$I$1)-INPUT!$I$2),"Off Meds",IF(C4724&lt;=(INT(INPUT!$I$1)+INPUT!$I$2),"Washout","On Meds"))))</f>
        <v/>
      </c>
      <c r="F4724">
        <f>IF(B4724="","",1.509*(LN(B4724)^1.084-5.381))</f>
        <v/>
      </c>
      <c r="G4724">
        <f>IF(F4724="","",IF(F4724&lt;0,10*F4724^2,0))</f>
        <v/>
      </c>
      <c r="H4724">
        <f>IF(F4724="","",IF(F4724&gt;0,10*F4724^2,0))</f>
        <v/>
      </c>
    </row>
    <row r="4725">
      <c r="A4725">
        <f>Input!A4725</f>
        <v/>
      </c>
      <c r="B4725">
        <f>IF(ISNUMBER(Input!B4725),IF(AND(Input!B4725&gt;=20,Input!B4725&lt;=700),Input!B4725,""),"")</f>
        <v/>
      </c>
      <c r="C4725">
        <f>IF(B4725="","",INT(A4725))</f>
        <v/>
      </c>
      <c r="D4725">
        <f>IF(B4725="","",HOUR(A4725))</f>
        <v/>
      </c>
      <c r="E4725">
        <f>IF(B4725="","",IF(INPUT!$I$1="","",IF(C4725&lt;(INT(INPUT!$I$1)-INPUT!$I$2),"Off Meds",IF(C4725&lt;=(INT(INPUT!$I$1)+INPUT!$I$2),"Washout","On Meds"))))</f>
        <v/>
      </c>
      <c r="F4725">
        <f>IF(B4725="","",1.509*(LN(B4725)^1.084-5.381))</f>
        <v/>
      </c>
      <c r="G4725">
        <f>IF(F4725="","",IF(F4725&lt;0,10*F4725^2,0))</f>
        <v/>
      </c>
      <c r="H4725">
        <f>IF(F4725="","",IF(F4725&gt;0,10*F4725^2,0))</f>
        <v/>
      </c>
    </row>
    <row r="4726">
      <c r="A4726">
        <f>Input!A4726</f>
        <v/>
      </c>
      <c r="B4726">
        <f>IF(ISNUMBER(Input!B4726),IF(AND(Input!B4726&gt;=20,Input!B4726&lt;=700),Input!B4726,""),"")</f>
        <v/>
      </c>
      <c r="C4726">
        <f>IF(B4726="","",INT(A4726))</f>
        <v/>
      </c>
      <c r="D4726">
        <f>IF(B4726="","",HOUR(A4726))</f>
        <v/>
      </c>
      <c r="E4726">
        <f>IF(B4726="","",IF(INPUT!$I$1="","",IF(C4726&lt;(INT(INPUT!$I$1)-INPUT!$I$2),"Off Meds",IF(C4726&lt;=(INT(INPUT!$I$1)+INPUT!$I$2),"Washout","On Meds"))))</f>
        <v/>
      </c>
      <c r="F4726">
        <f>IF(B4726="","",1.509*(LN(B4726)^1.084-5.381))</f>
        <v/>
      </c>
      <c r="G4726">
        <f>IF(F4726="","",IF(F4726&lt;0,10*F4726^2,0))</f>
        <v/>
      </c>
      <c r="H4726">
        <f>IF(F4726="","",IF(F4726&gt;0,10*F4726^2,0))</f>
        <v/>
      </c>
    </row>
    <row r="4727">
      <c r="A4727">
        <f>Input!A4727</f>
        <v/>
      </c>
      <c r="B4727">
        <f>IF(ISNUMBER(Input!B4727),IF(AND(Input!B4727&gt;=20,Input!B4727&lt;=700),Input!B4727,""),"")</f>
        <v/>
      </c>
      <c r="C4727">
        <f>IF(B4727="","",INT(A4727))</f>
        <v/>
      </c>
      <c r="D4727">
        <f>IF(B4727="","",HOUR(A4727))</f>
        <v/>
      </c>
      <c r="E4727">
        <f>IF(B4727="","",IF(INPUT!$I$1="","",IF(C4727&lt;(INT(INPUT!$I$1)-INPUT!$I$2),"Off Meds",IF(C4727&lt;=(INT(INPUT!$I$1)+INPUT!$I$2),"Washout","On Meds"))))</f>
        <v/>
      </c>
      <c r="F4727">
        <f>IF(B4727="","",1.509*(LN(B4727)^1.084-5.381))</f>
        <v/>
      </c>
      <c r="G4727">
        <f>IF(F4727="","",IF(F4727&lt;0,10*F4727^2,0))</f>
        <v/>
      </c>
      <c r="H4727">
        <f>IF(F4727="","",IF(F4727&gt;0,10*F4727^2,0))</f>
        <v/>
      </c>
    </row>
    <row r="4728">
      <c r="A4728">
        <f>Input!A4728</f>
        <v/>
      </c>
      <c r="B4728">
        <f>IF(ISNUMBER(Input!B4728),IF(AND(Input!B4728&gt;=20,Input!B4728&lt;=700),Input!B4728,""),"")</f>
        <v/>
      </c>
      <c r="C4728">
        <f>IF(B4728="","",INT(A4728))</f>
        <v/>
      </c>
      <c r="D4728">
        <f>IF(B4728="","",HOUR(A4728))</f>
        <v/>
      </c>
      <c r="E4728">
        <f>IF(B4728="","",IF(INPUT!$I$1="","",IF(C4728&lt;(INT(INPUT!$I$1)-INPUT!$I$2),"Off Meds",IF(C4728&lt;=(INT(INPUT!$I$1)+INPUT!$I$2),"Washout","On Meds"))))</f>
        <v/>
      </c>
      <c r="F4728">
        <f>IF(B4728="","",1.509*(LN(B4728)^1.084-5.381))</f>
        <v/>
      </c>
      <c r="G4728">
        <f>IF(F4728="","",IF(F4728&lt;0,10*F4728^2,0))</f>
        <v/>
      </c>
      <c r="H4728">
        <f>IF(F4728="","",IF(F4728&gt;0,10*F4728^2,0))</f>
        <v/>
      </c>
    </row>
    <row r="4729">
      <c r="A4729">
        <f>Input!A4729</f>
        <v/>
      </c>
      <c r="B4729">
        <f>IF(ISNUMBER(Input!B4729),IF(AND(Input!B4729&gt;=20,Input!B4729&lt;=700),Input!B4729,""),"")</f>
        <v/>
      </c>
      <c r="C4729">
        <f>IF(B4729="","",INT(A4729))</f>
        <v/>
      </c>
      <c r="D4729">
        <f>IF(B4729="","",HOUR(A4729))</f>
        <v/>
      </c>
      <c r="E4729">
        <f>IF(B4729="","",IF(INPUT!$I$1="","",IF(C4729&lt;(INT(INPUT!$I$1)-INPUT!$I$2),"Off Meds",IF(C4729&lt;=(INT(INPUT!$I$1)+INPUT!$I$2),"Washout","On Meds"))))</f>
        <v/>
      </c>
      <c r="F4729">
        <f>IF(B4729="","",1.509*(LN(B4729)^1.084-5.381))</f>
        <v/>
      </c>
      <c r="G4729">
        <f>IF(F4729="","",IF(F4729&lt;0,10*F4729^2,0))</f>
        <v/>
      </c>
      <c r="H4729">
        <f>IF(F4729="","",IF(F4729&gt;0,10*F4729^2,0))</f>
        <v/>
      </c>
    </row>
    <row r="4730">
      <c r="A4730">
        <f>Input!A4730</f>
        <v/>
      </c>
      <c r="B4730">
        <f>IF(ISNUMBER(Input!B4730),IF(AND(Input!B4730&gt;=20,Input!B4730&lt;=700),Input!B4730,""),"")</f>
        <v/>
      </c>
      <c r="C4730">
        <f>IF(B4730="","",INT(A4730))</f>
        <v/>
      </c>
      <c r="D4730">
        <f>IF(B4730="","",HOUR(A4730))</f>
        <v/>
      </c>
      <c r="E4730">
        <f>IF(B4730="","",IF(INPUT!$I$1="","",IF(C4730&lt;(INT(INPUT!$I$1)-INPUT!$I$2),"Off Meds",IF(C4730&lt;=(INT(INPUT!$I$1)+INPUT!$I$2),"Washout","On Meds"))))</f>
        <v/>
      </c>
      <c r="F4730">
        <f>IF(B4730="","",1.509*(LN(B4730)^1.084-5.381))</f>
        <v/>
      </c>
      <c r="G4730">
        <f>IF(F4730="","",IF(F4730&lt;0,10*F4730^2,0))</f>
        <v/>
      </c>
      <c r="H4730">
        <f>IF(F4730="","",IF(F4730&gt;0,10*F4730^2,0))</f>
        <v/>
      </c>
    </row>
    <row r="4731">
      <c r="A4731">
        <f>Input!A4731</f>
        <v/>
      </c>
      <c r="B4731">
        <f>IF(ISNUMBER(Input!B4731),IF(AND(Input!B4731&gt;=20,Input!B4731&lt;=700),Input!B4731,""),"")</f>
        <v/>
      </c>
      <c r="C4731">
        <f>IF(B4731="","",INT(A4731))</f>
        <v/>
      </c>
      <c r="D4731">
        <f>IF(B4731="","",HOUR(A4731))</f>
        <v/>
      </c>
      <c r="E4731">
        <f>IF(B4731="","",IF(INPUT!$I$1="","",IF(C4731&lt;(INT(INPUT!$I$1)-INPUT!$I$2),"Off Meds",IF(C4731&lt;=(INT(INPUT!$I$1)+INPUT!$I$2),"Washout","On Meds"))))</f>
        <v/>
      </c>
      <c r="F4731">
        <f>IF(B4731="","",1.509*(LN(B4731)^1.084-5.381))</f>
        <v/>
      </c>
      <c r="G4731">
        <f>IF(F4731="","",IF(F4731&lt;0,10*F4731^2,0))</f>
        <v/>
      </c>
      <c r="H4731">
        <f>IF(F4731="","",IF(F4731&gt;0,10*F4731^2,0))</f>
        <v/>
      </c>
    </row>
    <row r="4732">
      <c r="A4732">
        <f>Input!A4732</f>
        <v/>
      </c>
      <c r="B4732">
        <f>IF(ISNUMBER(Input!B4732),IF(AND(Input!B4732&gt;=20,Input!B4732&lt;=700),Input!B4732,""),"")</f>
        <v/>
      </c>
      <c r="C4732">
        <f>IF(B4732="","",INT(A4732))</f>
        <v/>
      </c>
      <c r="D4732">
        <f>IF(B4732="","",HOUR(A4732))</f>
        <v/>
      </c>
      <c r="E4732">
        <f>IF(B4732="","",IF(INPUT!$I$1="","",IF(C4732&lt;(INT(INPUT!$I$1)-INPUT!$I$2),"Off Meds",IF(C4732&lt;=(INT(INPUT!$I$1)+INPUT!$I$2),"Washout","On Meds"))))</f>
        <v/>
      </c>
      <c r="F4732">
        <f>IF(B4732="","",1.509*(LN(B4732)^1.084-5.381))</f>
        <v/>
      </c>
      <c r="G4732">
        <f>IF(F4732="","",IF(F4732&lt;0,10*F4732^2,0))</f>
        <v/>
      </c>
      <c r="H4732">
        <f>IF(F4732="","",IF(F4732&gt;0,10*F4732^2,0))</f>
        <v/>
      </c>
    </row>
    <row r="4733">
      <c r="A4733">
        <f>Input!A4733</f>
        <v/>
      </c>
      <c r="B4733">
        <f>IF(ISNUMBER(Input!B4733),IF(AND(Input!B4733&gt;=20,Input!B4733&lt;=700),Input!B4733,""),"")</f>
        <v/>
      </c>
      <c r="C4733">
        <f>IF(B4733="","",INT(A4733))</f>
        <v/>
      </c>
      <c r="D4733">
        <f>IF(B4733="","",HOUR(A4733))</f>
        <v/>
      </c>
      <c r="E4733">
        <f>IF(B4733="","",IF(INPUT!$I$1="","",IF(C4733&lt;(INT(INPUT!$I$1)-INPUT!$I$2),"Off Meds",IF(C4733&lt;=(INT(INPUT!$I$1)+INPUT!$I$2),"Washout","On Meds"))))</f>
        <v/>
      </c>
      <c r="F4733">
        <f>IF(B4733="","",1.509*(LN(B4733)^1.084-5.381))</f>
        <v/>
      </c>
      <c r="G4733">
        <f>IF(F4733="","",IF(F4733&lt;0,10*F4733^2,0))</f>
        <v/>
      </c>
      <c r="H4733">
        <f>IF(F4733="","",IF(F4733&gt;0,10*F4733^2,0))</f>
        <v/>
      </c>
    </row>
    <row r="4734">
      <c r="A4734">
        <f>Input!A4734</f>
        <v/>
      </c>
      <c r="B4734">
        <f>IF(ISNUMBER(Input!B4734),IF(AND(Input!B4734&gt;=20,Input!B4734&lt;=700),Input!B4734,""),"")</f>
        <v/>
      </c>
      <c r="C4734">
        <f>IF(B4734="","",INT(A4734))</f>
        <v/>
      </c>
      <c r="D4734">
        <f>IF(B4734="","",HOUR(A4734))</f>
        <v/>
      </c>
      <c r="E4734">
        <f>IF(B4734="","",IF(INPUT!$I$1="","",IF(C4734&lt;(INT(INPUT!$I$1)-INPUT!$I$2),"Off Meds",IF(C4734&lt;=(INT(INPUT!$I$1)+INPUT!$I$2),"Washout","On Meds"))))</f>
        <v/>
      </c>
      <c r="F4734">
        <f>IF(B4734="","",1.509*(LN(B4734)^1.084-5.381))</f>
        <v/>
      </c>
      <c r="G4734">
        <f>IF(F4734="","",IF(F4734&lt;0,10*F4734^2,0))</f>
        <v/>
      </c>
      <c r="H4734">
        <f>IF(F4734="","",IF(F4734&gt;0,10*F4734^2,0))</f>
        <v/>
      </c>
    </row>
    <row r="4735">
      <c r="A4735">
        <f>Input!A4735</f>
        <v/>
      </c>
      <c r="B4735">
        <f>IF(ISNUMBER(Input!B4735),IF(AND(Input!B4735&gt;=20,Input!B4735&lt;=700),Input!B4735,""),"")</f>
        <v/>
      </c>
      <c r="C4735">
        <f>IF(B4735="","",INT(A4735))</f>
        <v/>
      </c>
      <c r="D4735">
        <f>IF(B4735="","",HOUR(A4735))</f>
        <v/>
      </c>
      <c r="E4735">
        <f>IF(B4735="","",IF(INPUT!$I$1="","",IF(C4735&lt;(INT(INPUT!$I$1)-INPUT!$I$2),"Off Meds",IF(C4735&lt;=(INT(INPUT!$I$1)+INPUT!$I$2),"Washout","On Meds"))))</f>
        <v/>
      </c>
      <c r="F4735">
        <f>IF(B4735="","",1.509*(LN(B4735)^1.084-5.381))</f>
        <v/>
      </c>
      <c r="G4735">
        <f>IF(F4735="","",IF(F4735&lt;0,10*F4735^2,0))</f>
        <v/>
      </c>
      <c r="H4735">
        <f>IF(F4735="","",IF(F4735&gt;0,10*F4735^2,0))</f>
        <v/>
      </c>
    </row>
    <row r="4736">
      <c r="A4736">
        <f>Input!A4736</f>
        <v/>
      </c>
      <c r="B4736">
        <f>IF(ISNUMBER(Input!B4736),IF(AND(Input!B4736&gt;=20,Input!B4736&lt;=700),Input!B4736,""),"")</f>
        <v/>
      </c>
      <c r="C4736">
        <f>IF(B4736="","",INT(A4736))</f>
        <v/>
      </c>
      <c r="D4736">
        <f>IF(B4736="","",HOUR(A4736))</f>
        <v/>
      </c>
      <c r="E4736">
        <f>IF(B4736="","",IF(INPUT!$I$1="","",IF(C4736&lt;(INT(INPUT!$I$1)-INPUT!$I$2),"Off Meds",IF(C4736&lt;=(INT(INPUT!$I$1)+INPUT!$I$2),"Washout","On Meds"))))</f>
        <v/>
      </c>
      <c r="F4736">
        <f>IF(B4736="","",1.509*(LN(B4736)^1.084-5.381))</f>
        <v/>
      </c>
      <c r="G4736">
        <f>IF(F4736="","",IF(F4736&lt;0,10*F4736^2,0))</f>
        <v/>
      </c>
      <c r="H4736">
        <f>IF(F4736="","",IF(F4736&gt;0,10*F4736^2,0))</f>
        <v/>
      </c>
    </row>
    <row r="4737">
      <c r="A4737">
        <f>Input!A4737</f>
        <v/>
      </c>
      <c r="B4737">
        <f>IF(ISNUMBER(Input!B4737),IF(AND(Input!B4737&gt;=20,Input!B4737&lt;=700),Input!B4737,""),"")</f>
        <v/>
      </c>
      <c r="C4737">
        <f>IF(B4737="","",INT(A4737))</f>
        <v/>
      </c>
      <c r="D4737">
        <f>IF(B4737="","",HOUR(A4737))</f>
        <v/>
      </c>
      <c r="E4737">
        <f>IF(B4737="","",IF(INPUT!$I$1="","",IF(C4737&lt;(INT(INPUT!$I$1)-INPUT!$I$2),"Off Meds",IF(C4737&lt;=(INT(INPUT!$I$1)+INPUT!$I$2),"Washout","On Meds"))))</f>
        <v/>
      </c>
      <c r="F4737">
        <f>IF(B4737="","",1.509*(LN(B4737)^1.084-5.381))</f>
        <v/>
      </c>
      <c r="G4737">
        <f>IF(F4737="","",IF(F4737&lt;0,10*F4737^2,0))</f>
        <v/>
      </c>
      <c r="H4737">
        <f>IF(F4737="","",IF(F4737&gt;0,10*F4737^2,0))</f>
        <v/>
      </c>
    </row>
    <row r="4738">
      <c r="A4738">
        <f>Input!A4738</f>
        <v/>
      </c>
      <c r="B4738">
        <f>IF(ISNUMBER(Input!B4738),IF(AND(Input!B4738&gt;=20,Input!B4738&lt;=700),Input!B4738,""),"")</f>
        <v/>
      </c>
      <c r="C4738">
        <f>IF(B4738="","",INT(A4738))</f>
        <v/>
      </c>
      <c r="D4738">
        <f>IF(B4738="","",HOUR(A4738))</f>
        <v/>
      </c>
      <c r="E4738">
        <f>IF(B4738="","",IF(INPUT!$I$1="","",IF(C4738&lt;(INT(INPUT!$I$1)-INPUT!$I$2),"Off Meds",IF(C4738&lt;=(INT(INPUT!$I$1)+INPUT!$I$2),"Washout","On Meds"))))</f>
        <v/>
      </c>
      <c r="F4738">
        <f>IF(B4738="","",1.509*(LN(B4738)^1.084-5.381))</f>
        <v/>
      </c>
      <c r="G4738">
        <f>IF(F4738="","",IF(F4738&lt;0,10*F4738^2,0))</f>
        <v/>
      </c>
      <c r="H4738">
        <f>IF(F4738="","",IF(F4738&gt;0,10*F4738^2,0))</f>
        <v/>
      </c>
    </row>
    <row r="4739">
      <c r="A4739">
        <f>Input!A4739</f>
        <v/>
      </c>
      <c r="B4739">
        <f>IF(ISNUMBER(Input!B4739),IF(AND(Input!B4739&gt;=20,Input!B4739&lt;=700),Input!B4739,""),"")</f>
        <v/>
      </c>
      <c r="C4739">
        <f>IF(B4739="","",INT(A4739))</f>
        <v/>
      </c>
      <c r="D4739">
        <f>IF(B4739="","",HOUR(A4739))</f>
        <v/>
      </c>
      <c r="E4739">
        <f>IF(B4739="","",IF(INPUT!$I$1="","",IF(C4739&lt;(INT(INPUT!$I$1)-INPUT!$I$2),"Off Meds",IF(C4739&lt;=(INT(INPUT!$I$1)+INPUT!$I$2),"Washout","On Meds"))))</f>
        <v/>
      </c>
      <c r="F4739">
        <f>IF(B4739="","",1.509*(LN(B4739)^1.084-5.381))</f>
        <v/>
      </c>
      <c r="G4739">
        <f>IF(F4739="","",IF(F4739&lt;0,10*F4739^2,0))</f>
        <v/>
      </c>
      <c r="H4739">
        <f>IF(F4739="","",IF(F4739&gt;0,10*F4739^2,0))</f>
        <v/>
      </c>
    </row>
    <row r="4740">
      <c r="A4740">
        <f>Input!A4740</f>
        <v/>
      </c>
      <c r="B4740">
        <f>IF(ISNUMBER(Input!B4740),IF(AND(Input!B4740&gt;=20,Input!B4740&lt;=700),Input!B4740,""),"")</f>
        <v/>
      </c>
      <c r="C4740">
        <f>IF(B4740="","",INT(A4740))</f>
        <v/>
      </c>
      <c r="D4740">
        <f>IF(B4740="","",HOUR(A4740))</f>
        <v/>
      </c>
      <c r="E4740">
        <f>IF(B4740="","",IF(INPUT!$I$1="","",IF(C4740&lt;(INT(INPUT!$I$1)-INPUT!$I$2),"Off Meds",IF(C4740&lt;=(INT(INPUT!$I$1)+INPUT!$I$2),"Washout","On Meds"))))</f>
        <v/>
      </c>
      <c r="F4740">
        <f>IF(B4740="","",1.509*(LN(B4740)^1.084-5.381))</f>
        <v/>
      </c>
      <c r="G4740">
        <f>IF(F4740="","",IF(F4740&lt;0,10*F4740^2,0))</f>
        <v/>
      </c>
      <c r="H4740">
        <f>IF(F4740="","",IF(F4740&gt;0,10*F4740^2,0))</f>
        <v/>
      </c>
    </row>
    <row r="4741">
      <c r="A4741">
        <f>Input!A4741</f>
        <v/>
      </c>
      <c r="B4741">
        <f>IF(ISNUMBER(Input!B4741),IF(AND(Input!B4741&gt;=20,Input!B4741&lt;=700),Input!B4741,""),"")</f>
        <v/>
      </c>
      <c r="C4741">
        <f>IF(B4741="","",INT(A4741))</f>
        <v/>
      </c>
      <c r="D4741">
        <f>IF(B4741="","",HOUR(A4741))</f>
        <v/>
      </c>
      <c r="E4741">
        <f>IF(B4741="","",IF(INPUT!$I$1="","",IF(C4741&lt;(INT(INPUT!$I$1)-INPUT!$I$2),"Off Meds",IF(C4741&lt;=(INT(INPUT!$I$1)+INPUT!$I$2),"Washout","On Meds"))))</f>
        <v/>
      </c>
      <c r="F4741">
        <f>IF(B4741="","",1.509*(LN(B4741)^1.084-5.381))</f>
        <v/>
      </c>
      <c r="G4741">
        <f>IF(F4741="","",IF(F4741&lt;0,10*F4741^2,0))</f>
        <v/>
      </c>
      <c r="H4741">
        <f>IF(F4741="","",IF(F4741&gt;0,10*F4741^2,0))</f>
        <v/>
      </c>
    </row>
    <row r="4742">
      <c r="A4742">
        <f>Input!A4742</f>
        <v/>
      </c>
      <c r="B4742">
        <f>IF(ISNUMBER(Input!B4742),IF(AND(Input!B4742&gt;=20,Input!B4742&lt;=700),Input!B4742,""),"")</f>
        <v/>
      </c>
      <c r="C4742">
        <f>IF(B4742="","",INT(A4742))</f>
        <v/>
      </c>
      <c r="D4742">
        <f>IF(B4742="","",HOUR(A4742))</f>
        <v/>
      </c>
      <c r="E4742">
        <f>IF(B4742="","",IF(INPUT!$I$1="","",IF(C4742&lt;(INT(INPUT!$I$1)-INPUT!$I$2),"Off Meds",IF(C4742&lt;=(INT(INPUT!$I$1)+INPUT!$I$2),"Washout","On Meds"))))</f>
        <v/>
      </c>
      <c r="F4742">
        <f>IF(B4742="","",1.509*(LN(B4742)^1.084-5.381))</f>
        <v/>
      </c>
      <c r="G4742">
        <f>IF(F4742="","",IF(F4742&lt;0,10*F4742^2,0))</f>
        <v/>
      </c>
      <c r="H4742">
        <f>IF(F4742="","",IF(F4742&gt;0,10*F4742^2,0))</f>
        <v/>
      </c>
    </row>
    <row r="4743">
      <c r="A4743">
        <f>Input!A4743</f>
        <v/>
      </c>
      <c r="B4743">
        <f>IF(ISNUMBER(Input!B4743),IF(AND(Input!B4743&gt;=20,Input!B4743&lt;=700),Input!B4743,""),"")</f>
        <v/>
      </c>
      <c r="C4743">
        <f>IF(B4743="","",INT(A4743))</f>
        <v/>
      </c>
      <c r="D4743">
        <f>IF(B4743="","",HOUR(A4743))</f>
        <v/>
      </c>
      <c r="E4743">
        <f>IF(B4743="","",IF(INPUT!$I$1="","",IF(C4743&lt;(INT(INPUT!$I$1)-INPUT!$I$2),"Off Meds",IF(C4743&lt;=(INT(INPUT!$I$1)+INPUT!$I$2),"Washout","On Meds"))))</f>
        <v/>
      </c>
      <c r="F4743">
        <f>IF(B4743="","",1.509*(LN(B4743)^1.084-5.381))</f>
        <v/>
      </c>
      <c r="G4743">
        <f>IF(F4743="","",IF(F4743&lt;0,10*F4743^2,0))</f>
        <v/>
      </c>
      <c r="H4743">
        <f>IF(F4743="","",IF(F4743&gt;0,10*F4743^2,0))</f>
        <v/>
      </c>
    </row>
    <row r="4744">
      <c r="A4744">
        <f>Input!A4744</f>
        <v/>
      </c>
      <c r="B4744">
        <f>IF(ISNUMBER(Input!B4744),IF(AND(Input!B4744&gt;=20,Input!B4744&lt;=700),Input!B4744,""),"")</f>
        <v/>
      </c>
      <c r="C4744">
        <f>IF(B4744="","",INT(A4744))</f>
        <v/>
      </c>
      <c r="D4744">
        <f>IF(B4744="","",HOUR(A4744))</f>
        <v/>
      </c>
      <c r="E4744">
        <f>IF(B4744="","",IF(INPUT!$I$1="","",IF(C4744&lt;(INT(INPUT!$I$1)-INPUT!$I$2),"Off Meds",IF(C4744&lt;=(INT(INPUT!$I$1)+INPUT!$I$2),"Washout","On Meds"))))</f>
        <v/>
      </c>
      <c r="F4744">
        <f>IF(B4744="","",1.509*(LN(B4744)^1.084-5.381))</f>
        <v/>
      </c>
      <c r="G4744">
        <f>IF(F4744="","",IF(F4744&lt;0,10*F4744^2,0))</f>
        <v/>
      </c>
      <c r="H4744">
        <f>IF(F4744="","",IF(F4744&gt;0,10*F4744^2,0))</f>
        <v/>
      </c>
    </row>
    <row r="4745">
      <c r="A4745">
        <f>Input!A4745</f>
        <v/>
      </c>
      <c r="B4745">
        <f>IF(ISNUMBER(Input!B4745),IF(AND(Input!B4745&gt;=20,Input!B4745&lt;=700),Input!B4745,""),"")</f>
        <v/>
      </c>
      <c r="C4745">
        <f>IF(B4745="","",INT(A4745))</f>
        <v/>
      </c>
      <c r="D4745">
        <f>IF(B4745="","",HOUR(A4745))</f>
        <v/>
      </c>
      <c r="E4745">
        <f>IF(B4745="","",IF(INPUT!$I$1="","",IF(C4745&lt;(INT(INPUT!$I$1)-INPUT!$I$2),"Off Meds",IF(C4745&lt;=(INT(INPUT!$I$1)+INPUT!$I$2),"Washout","On Meds"))))</f>
        <v/>
      </c>
      <c r="F4745">
        <f>IF(B4745="","",1.509*(LN(B4745)^1.084-5.381))</f>
        <v/>
      </c>
      <c r="G4745">
        <f>IF(F4745="","",IF(F4745&lt;0,10*F4745^2,0))</f>
        <v/>
      </c>
      <c r="H4745">
        <f>IF(F4745="","",IF(F4745&gt;0,10*F4745^2,0))</f>
        <v/>
      </c>
    </row>
    <row r="4746">
      <c r="A4746">
        <f>Input!A4746</f>
        <v/>
      </c>
      <c r="B4746">
        <f>IF(ISNUMBER(Input!B4746),IF(AND(Input!B4746&gt;=20,Input!B4746&lt;=700),Input!B4746,""),"")</f>
        <v/>
      </c>
      <c r="C4746">
        <f>IF(B4746="","",INT(A4746))</f>
        <v/>
      </c>
      <c r="D4746">
        <f>IF(B4746="","",HOUR(A4746))</f>
        <v/>
      </c>
      <c r="E4746">
        <f>IF(B4746="","",IF(INPUT!$I$1="","",IF(C4746&lt;(INT(INPUT!$I$1)-INPUT!$I$2),"Off Meds",IF(C4746&lt;=(INT(INPUT!$I$1)+INPUT!$I$2),"Washout","On Meds"))))</f>
        <v/>
      </c>
      <c r="F4746">
        <f>IF(B4746="","",1.509*(LN(B4746)^1.084-5.381))</f>
        <v/>
      </c>
      <c r="G4746">
        <f>IF(F4746="","",IF(F4746&lt;0,10*F4746^2,0))</f>
        <v/>
      </c>
      <c r="H4746">
        <f>IF(F4746="","",IF(F4746&gt;0,10*F4746^2,0))</f>
        <v/>
      </c>
    </row>
    <row r="4747">
      <c r="A4747">
        <f>Input!A4747</f>
        <v/>
      </c>
      <c r="B4747">
        <f>IF(ISNUMBER(Input!B4747),IF(AND(Input!B4747&gt;=20,Input!B4747&lt;=700),Input!B4747,""),"")</f>
        <v/>
      </c>
      <c r="C4747">
        <f>IF(B4747="","",INT(A4747))</f>
        <v/>
      </c>
      <c r="D4747">
        <f>IF(B4747="","",HOUR(A4747))</f>
        <v/>
      </c>
      <c r="E4747">
        <f>IF(B4747="","",IF(INPUT!$I$1="","",IF(C4747&lt;(INT(INPUT!$I$1)-INPUT!$I$2),"Off Meds",IF(C4747&lt;=(INT(INPUT!$I$1)+INPUT!$I$2),"Washout","On Meds"))))</f>
        <v/>
      </c>
      <c r="F4747">
        <f>IF(B4747="","",1.509*(LN(B4747)^1.084-5.381))</f>
        <v/>
      </c>
      <c r="G4747">
        <f>IF(F4747="","",IF(F4747&lt;0,10*F4747^2,0))</f>
        <v/>
      </c>
      <c r="H4747">
        <f>IF(F4747="","",IF(F4747&gt;0,10*F4747^2,0))</f>
        <v/>
      </c>
    </row>
    <row r="4748">
      <c r="A4748">
        <f>Input!A4748</f>
        <v/>
      </c>
      <c r="B4748">
        <f>IF(ISNUMBER(Input!B4748),IF(AND(Input!B4748&gt;=20,Input!B4748&lt;=700),Input!B4748,""),"")</f>
        <v/>
      </c>
      <c r="C4748">
        <f>IF(B4748="","",INT(A4748))</f>
        <v/>
      </c>
      <c r="D4748">
        <f>IF(B4748="","",HOUR(A4748))</f>
        <v/>
      </c>
      <c r="E4748">
        <f>IF(B4748="","",IF(INPUT!$I$1="","",IF(C4748&lt;(INT(INPUT!$I$1)-INPUT!$I$2),"Off Meds",IF(C4748&lt;=(INT(INPUT!$I$1)+INPUT!$I$2),"Washout","On Meds"))))</f>
        <v/>
      </c>
      <c r="F4748">
        <f>IF(B4748="","",1.509*(LN(B4748)^1.084-5.381))</f>
        <v/>
      </c>
      <c r="G4748">
        <f>IF(F4748="","",IF(F4748&lt;0,10*F4748^2,0))</f>
        <v/>
      </c>
      <c r="H4748">
        <f>IF(F4748="","",IF(F4748&gt;0,10*F4748^2,0))</f>
        <v/>
      </c>
    </row>
    <row r="4749">
      <c r="A4749">
        <f>Input!A4749</f>
        <v/>
      </c>
      <c r="B4749">
        <f>IF(ISNUMBER(Input!B4749),IF(AND(Input!B4749&gt;=20,Input!B4749&lt;=700),Input!B4749,""),"")</f>
        <v/>
      </c>
      <c r="C4749">
        <f>IF(B4749="","",INT(A4749))</f>
        <v/>
      </c>
      <c r="D4749">
        <f>IF(B4749="","",HOUR(A4749))</f>
        <v/>
      </c>
      <c r="E4749">
        <f>IF(B4749="","",IF(INPUT!$I$1="","",IF(C4749&lt;(INT(INPUT!$I$1)-INPUT!$I$2),"Off Meds",IF(C4749&lt;=(INT(INPUT!$I$1)+INPUT!$I$2),"Washout","On Meds"))))</f>
        <v/>
      </c>
      <c r="F4749">
        <f>IF(B4749="","",1.509*(LN(B4749)^1.084-5.381))</f>
        <v/>
      </c>
      <c r="G4749">
        <f>IF(F4749="","",IF(F4749&lt;0,10*F4749^2,0))</f>
        <v/>
      </c>
      <c r="H4749">
        <f>IF(F4749="","",IF(F4749&gt;0,10*F4749^2,0))</f>
        <v/>
      </c>
    </row>
    <row r="4750">
      <c r="A4750">
        <f>Input!A4750</f>
        <v/>
      </c>
      <c r="B4750">
        <f>IF(ISNUMBER(Input!B4750),IF(AND(Input!B4750&gt;=20,Input!B4750&lt;=700),Input!B4750,""),"")</f>
        <v/>
      </c>
      <c r="C4750">
        <f>IF(B4750="","",INT(A4750))</f>
        <v/>
      </c>
      <c r="D4750">
        <f>IF(B4750="","",HOUR(A4750))</f>
        <v/>
      </c>
      <c r="E4750">
        <f>IF(B4750="","",IF(INPUT!$I$1="","",IF(C4750&lt;(INT(INPUT!$I$1)-INPUT!$I$2),"Off Meds",IF(C4750&lt;=(INT(INPUT!$I$1)+INPUT!$I$2),"Washout","On Meds"))))</f>
        <v/>
      </c>
      <c r="F4750">
        <f>IF(B4750="","",1.509*(LN(B4750)^1.084-5.381))</f>
        <v/>
      </c>
      <c r="G4750">
        <f>IF(F4750="","",IF(F4750&lt;0,10*F4750^2,0))</f>
        <v/>
      </c>
      <c r="H4750">
        <f>IF(F4750="","",IF(F4750&gt;0,10*F4750^2,0))</f>
        <v/>
      </c>
    </row>
    <row r="4751">
      <c r="A4751">
        <f>Input!A4751</f>
        <v/>
      </c>
      <c r="B4751">
        <f>IF(ISNUMBER(Input!B4751),IF(AND(Input!B4751&gt;=20,Input!B4751&lt;=700),Input!B4751,""),"")</f>
        <v/>
      </c>
      <c r="C4751">
        <f>IF(B4751="","",INT(A4751))</f>
        <v/>
      </c>
      <c r="D4751">
        <f>IF(B4751="","",HOUR(A4751))</f>
        <v/>
      </c>
      <c r="E4751">
        <f>IF(B4751="","",IF(INPUT!$I$1="","",IF(C4751&lt;(INT(INPUT!$I$1)-INPUT!$I$2),"Off Meds",IF(C4751&lt;=(INT(INPUT!$I$1)+INPUT!$I$2),"Washout","On Meds"))))</f>
        <v/>
      </c>
      <c r="F4751">
        <f>IF(B4751="","",1.509*(LN(B4751)^1.084-5.381))</f>
        <v/>
      </c>
      <c r="G4751">
        <f>IF(F4751="","",IF(F4751&lt;0,10*F4751^2,0))</f>
        <v/>
      </c>
      <c r="H4751">
        <f>IF(F4751="","",IF(F4751&gt;0,10*F4751^2,0))</f>
        <v/>
      </c>
    </row>
    <row r="4752">
      <c r="A4752">
        <f>Input!A4752</f>
        <v/>
      </c>
      <c r="B4752">
        <f>IF(ISNUMBER(Input!B4752),IF(AND(Input!B4752&gt;=20,Input!B4752&lt;=700),Input!B4752,""),"")</f>
        <v/>
      </c>
      <c r="C4752">
        <f>IF(B4752="","",INT(A4752))</f>
        <v/>
      </c>
      <c r="D4752">
        <f>IF(B4752="","",HOUR(A4752))</f>
        <v/>
      </c>
      <c r="E4752">
        <f>IF(B4752="","",IF(INPUT!$I$1="","",IF(C4752&lt;(INT(INPUT!$I$1)-INPUT!$I$2),"Off Meds",IF(C4752&lt;=(INT(INPUT!$I$1)+INPUT!$I$2),"Washout","On Meds"))))</f>
        <v/>
      </c>
      <c r="F4752">
        <f>IF(B4752="","",1.509*(LN(B4752)^1.084-5.381))</f>
        <v/>
      </c>
      <c r="G4752">
        <f>IF(F4752="","",IF(F4752&lt;0,10*F4752^2,0))</f>
        <v/>
      </c>
      <c r="H4752">
        <f>IF(F4752="","",IF(F4752&gt;0,10*F4752^2,0))</f>
        <v/>
      </c>
    </row>
    <row r="4753">
      <c r="A4753">
        <f>Input!A4753</f>
        <v/>
      </c>
      <c r="B4753">
        <f>IF(ISNUMBER(Input!B4753),IF(AND(Input!B4753&gt;=20,Input!B4753&lt;=700),Input!B4753,""),"")</f>
        <v/>
      </c>
      <c r="C4753">
        <f>IF(B4753="","",INT(A4753))</f>
        <v/>
      </c>
      <c r="D4753">
        <f>IF(B4753="","",HOUR(A4753))</f>
        <v/>
      </c>
      <c r="E4753">
        <f>IF(B4753="","",IF(INPUT!$I$1="","",IF(C4753&lt;(INT(INPUT!$I$1)-INPUT!$I$2),"Off Meds",IF(C4753&lt;=(INT(INPUT!$I$1)+INPUT!$I$2),"Washout","On Meds"))))</f>
        <v/>
      </c>
      <c r="F4753">
        <f>IF(B4753="","",1.509*(LN(B4753)^1.084-5.381))</f>
        <v/>
      </c>
      <c r="G4753">
        <f>IF(F4753="","",IF(F4753&lt;0,10*F4753^2,0))</f>
        <v/>
      </c>
      <c r="H4753">
        <f>IF(F4753="","",IF(F4753&gt;0,10*F4753^2,0))</f>
        <v/>
      </c>
    </row>
    <row r="4754">
      <c r="A4754">
        <f>Input!A4754</f>
        <v/>
      </c>
      <c r="B4754">
        <f>IF(ISNUMBER(Input!B4754),IF(AND(Input!B4754&gt;=20,Input!B4754&lt;=700),Input!B4754,""),"")</f>
        <v/>
      </c>
      <c r="C4754">
        <f>IF(B4754="","",INT(A4754))</f>
        <v/>
      </c>
      <c r="D4754">
        <f>IF(B4754="","",HOUR(A4754))</f>
        <v/>
      </c>
      <c r="E4754">
        <f>IF(B4754="","",IF(INPUT!$I$1="","",IF(C4754&lt;(INT(INPUT!$I$1)-INPUT!$I$2),"Off Meds",IF(C4754&lt;=(INT(INPUT!$I$1)+INPUT!$I$2),"Washout","On Meds"))))</f>
        <v/>
      </c>
      <c r="F4754">
        <f>IF(B4754="","",1.509*(LN(B4754)^1.084-5.381))</f>
        <v/>
      </c>
      <c r="G4754">
        <f>IF(F4754="","",IF(F4754&lt;0,10*F4754^2,0))</f>
        <v/>
      </c>
      <c r="H4754">
        <f>IF(F4754="","",IF(F4754&gt;0,10*F4754^2,0))</f>
        <v/>
      </c>
    </row>
    <row r="4755">
      <c r="A4755">
        <f>Input!A4755</f>
        <v/>
      </c>
      <c r="B4755">
        <f>IF(ISNUMBER(Input!B4755),IF(AND(Input!B4755&gt;=20,Input!B4755&lt;=700),Input!B4755,""),"")</f>
        <v/>
      </c>
      <c r="C4755">
        <f>IF(B4755="","",INT(A4755))</f>
        <v/>
      </c>
      <c r="D4755">
        <f>IF(B4755="","",HOUR(A4755))</f>
        <v/>
      </c>
      <c r="E4755">
        <f>IF(B4755="","",IF(INPUT!$I$1="","",IF(C4755&lt;(INT(INPUT!$I$1)-INPUT!$I$2),"Off Meds",IF(C4755&lt;=(INT(INPUT!$I$1)+INPUT!$I$2),"Washout","On Meds"))))</f>
        <v/>
      </c>
      <c r="F4755">
        <f>IF(B4755="","",1.509*(LN(B4755)^1.084-5.381))</f>
        <v/>
      </c>
      <c r="G4755">
        <f>IF(F4755="","",IF(F4755&lt;0,10*F4755^2,0))</f>
        <v/>
      </c>
      <c r="H4755">
        <f>IF(F4755="","",IF(F4755&gt;0,10*F4755^2,0))</f>
        <v/>
      </c>
    </row>
    <row r="4756">
      <c r="A4756">
        <f>Input!A4756</f>
        <v/>
      </c>
      <c r="B4756">
        <f>IF(ISNUMBER(Input!B4756),IF(AND(Input!B4756&gt;=20,Input!B4756&lt;=700),Input!B4756,""),"")</f>
        <v/>
      </c>
      <c r="C4756">
        <f>IF(B4756="","",INT(A4756))</f>
        <v/>
      </c>
      <c r="D4756">
        <f>IF(B4756="","",HOUR(A4756))</f>
        <v/>
      </c>
      <c r="E4756">
        <f>IF(B4756="","",IF(INPUT!$I$1="","",IF(C4756&lt;(INT(INPUT!$I$1)-INPUT!$I$2),"Off Meds",IF(C4756&lt;=(INT(INPUT!$I$1)+INPUT!$I$2),"Washout","On Meds"))))</f>
        <v/>
      </c>
      <c r="F4756">
        <f>IF(B4756="","",1.509*(LN(B4756)^1.084-5.381))</f>
        <v/>
      </c>
      <c r="G4756">
        <f>IF(F4756="","",IF(F4756&lt;0,10*F4756^2,0))</f>
        <v/>
      </c>
      <c r="H4756">
        <f>IF(F4756="","",IF(F4756&gt;0,10*F4756^2,0))</f>
        <v/>
      </c>
    </row>
    <row r="4757">
      <c r="A4757">
        <f>Input!A4757</f>
        <v/>
      </c>
      <c r="B4757">
        <f>IF(ISNUMBER(Input!B4757),IF(AND(Input!B4757&gt;=20,Input!B4757&lt;=700),Input!B4757,""),"")</f>
        <v/>
      </c>
      <c r="C4757">
        <f>IF(B4757="","",INT(A4757))</f>
        <v/>
      </c>
      <c r="D4757">
        <f>IF(B4757="","",HOUR(A4757))</f>
        <v/>
      </c>
      <c r="E4757">
        <f>IF(B4757="","",IF(INPUT!$I$1="","",IF(C4757&lt;(INT(INPUT!$I$1)-INPUT!$I$2),"Off Meds",IF(C4757&lt;=(INT(INPUT!$I$1)+INPUT!$I$2),"Washout","On Meds"))))</f>
        <v/>
      </c>
      <c r="F4757">
        <f>IF(B4757="","",1.509*(LN(B4757)^1.084-5.381))</f>
        <v/>
      </c>
      <c r="G4757">
        <f>IF(F4757="","",IF(F4757&lt;0,10*F4757^2,0))</f>
        <v/>
      </c>
      <c r="H4757">
        <f>IF(F4757="","",IF(F4757&gt;0,10*F4757^2,0))</f>
        <v/>
      </c>
    </row>
    <row r="4758">
      <c r="A4758">
        <f>Input!A4758</f>
        <v/>
      </c>
      <c r="B4758">
        <f>IF(ISNUMBER(Input!B4758),IF(AND(Input!B4758&gt;=20,Input!B4758&lt;=700),Input!B4758,""),"")</f>
        <v/>
      </c>
      <c r="C4758">
        <f>IF(B4758="","",INT(A4758))</f>
        <v/>
      </c>
      <c r="D4758">
        <f>IF(B4758="","",HOUR(A4758))</f>
        <v/>
      </c>
      <c r="E4758">
        <f>IF(B4758="","",IF(INPUT!$I$1="","",IF(C4758&lt;(INT(INPUT!$I$1)-INPUT!$I$2),"Off Meds",IF(C4758&lt;=(INT(INPUT!$I$1)+INPUT!$I$2),"Washout","On Meds"))))</f>
        <v/>
      </c>
      <c r="F4758">
        <f>IF(B4758="","",1.509*(LN(B4758)^1.084-5.381))</f>
        <v/>
      </c>
      <c r="G4758">
        <f>IF(F4758="","",IF(F4758&lt;0,10*F4758^2,0))</f>
        <v/>
      </c>
      <c r="H4758">
        <f>IF(F4758="","",IF(F4758&gt;0,10*F4758^2,0))</f>
        <v/>
      </c>
    </row>
    <row r="4759">
      <c r="A4759">
        <f>Input!A4759</f>
        <v/>
      </c>
      <c r="B4759">
        <f>IF(ISNUMBER(Input!B4759),IF(AND(Input!B4759&gt;=20,Input!B4759&lt;=700),Input!B4759,""),"")</f>
        <v/>
      </c>
      <c r="C4759">
        <f>IF(B4759="","",INT(A4759))</f>
        <v/>
      </c>
      <c r="D4759">
        <f>IF(B4759="","",HOUR(A4759))</f>
        <v/>
      </c>
      <c r="E4759">
        <f>IF(B4759="","",IF(INPUT!$I$1="","",IF(C4759&lt;(INT(INPUT!$I$1)-INPUT!$I$2),"Off Meds",IF(C4759&lt;=(INT(INPUT!$I$1)+INPUT!$I$2),"Washout","On Meds"))))</f>
        <v/>
      </c>
      <c r="F4759">
        <f>IF(B4759="","",1.509*(LN(B4759)^1.084-5.381))</f>
        <v/>
      </c>
      <c r="G4759">
        <f>IF(F4759="","",IF(F4759&lt;0,10*F4759^2,0))</f>
        <v/>
      </c>
      <c r="H4759">
        <f>IF(F4759="","",IF(F4759&gt;0,10*F4759^2,0))</f>
        <v/>
      </c>
    </row>
    <row r="4760">
      <c r="A4760">
        <f>Input!A4760</f>
        <v/>
      </c>
      <c r="B4760">
        <f>IF(ISNUMBER(Input!B4760),IF(AND(Input!B4760&gt;=20,Input!B4760&lt;=700),Input!B4760,""),"")</f>
        <v/>
      </c>
      <c r="C4760">
        <f>IF(B4760="","",INT(A4760))</f>
        <v/>
      </c>
      <c r="D4760">
        <f>IF(B4760="","",HOUR(A4760))</f>
        <v/>
      </c>
      <c r="E4760">
        <f>IF(B4760="","",IF(INPUT!$I$1="","",IF(C4760&lt;(INT(INPUT!$I$1)-INPUT!$I$2),"Off Meds",IF(C4760&lt;=(INT(INPUT!$I$1)+INPUT!$I$2),"Washout","On Meds"))))</f>
        <v/>
      </c>
      <c r="F4760">
        <f>IF(B4760="","",1.509*(LN(B4760)^1.084-5.381))</f>
        <v/>
      </c>
      <c r="G4760">
        <f>IF(F4760="","",IF(F4760&lt;0,10*F4760^2,0))</f>
        <v/>
      </c>
      <c r="H4760">
        <f>IF(F4760="","",IF(F4760&gt;0,10*F4760^2,0))</f>
        <v/>
      </c>
    </row>
    <row r="4761">
      <c r="A4761">
        <f>Input!A4761</f>
        <v/>
      </c>
      <c r="B4761">
        <f>IF(ISNUMBER(Input!B4761),IF(AND(Input!B4761&gt;=20,Input!B4761&lt;=700),Input!B4761,""),"")</f>
        <v/>
      </c>
      <c r="C4761">
        <f>IF(B4761="","",INT(A4761))</f>
        <v/>
      </c>
      <c r="D4761">
        <f>IF(B4761="","",HOUR(A4761))</f>
        <v/>
      </c>
      <c r="E4761">
        <f>IF(B4761="","",IF(INPUT!$I$1="","",IF(C4761&lt;(INT(INPUT!$I$1)-INPUT!$I$2),"Off Meds",IF(C4761&lt;=(INT(INPUT!$I$1)+INPUT!$I$2),"Washout","On Meds"))))</f>
        <v/>
      </c>
      <c r="F4761">
        <f>IF(B4761="","",1.509*(LN(B4761)^1.084-5.381))</f>
        <v/>
      </c>
      <c r="G4761">
        <f>IF(F4761="","",IF(F4761&lt;0,10*F4761^2,0))</f>
        <v/>
      </c>
      <c r="H4761">
        <f>IF(F4761="","",IF(F4761&gt;0,10*F4761^2,0))</f>
        <v/>
      </c>
    </row>
    <row r="4762">
      <c r="A4762">
        <f>Input!A4762</f>
        <v/>
      </c>
      <c r="B4762">
        <f>IF(ISNUMBER(Input!B4762),IF(AND(Input!B4762&gt;=20,Input!B4762&lt;=700),Input!B4762,""),"")</f>
        <v/>
      </c>
      <c r="C4762">
        <f>IF(B4762="","",INT(A4762))</f>
        <v/>
      </c>
      <c r="D4762">
        <f>IF(B4762="","",HOUR(A4762))</f>
        <v/>
      </c>
      <c r="E4762">
        <f>IF(B4762="","",IF(INPUT!$I$1="","",IF(C4762&lt;(INT(INPUT!$I$1)-INPUT!$I$2),"Off Meds",IF(C4762&lt;=(INT(INPUT!$I$1)+INPUT!$I$2),"Washout","On Meds"))))</f>
        <v/>
      </c>
      <c r="F4762">
        <f>IF(B4762="","",1.509*(LN(B4762)^1.084-5.381))</f>
        <v/>
      </c>
      <c r="G4762">
        <f>IF(F4762="","",IF(F4762&lt;0,10*F4762^2,0))</f>
        <v/>
      </c>
      <c r="H4762">
        <f>IF(F4762="","",IF(F4762&gt;0,10*F4762^2,0))</f>
        <v/>
      </c>
    </row>
    <row r="4763">
      <c r="A4763">
        <f>Input!A4763</f>
        <v/>
      </c>
      <c r="B4763">
        <f>IF(ISNUMBER(Input!B4763),IF(AND(Input!B4763&gt;=20,Input!B4763&lt;=700),Input!B4763,""),"")</f>
        <v/>
      </c>
      <c r="C4763">
        <f>IF(B4763="","",INT(A4763))</f>
        <v/>
      </c>
      <c r="D4763">
        <f>IF(B4763="","",HOUR(A4763))</f>
        <v/>
      </c>
      <c r="E4763">
        <f>IF(B4763="","",IF(INPUT!$I$1="","",IF(C4763&lt;(INT(INPUT!$I$1)-INPUT!$I$2),"Off Meds",IF(C4763&lt;=(INT(INPUT!$I$1)+INPUT!$I$2),"Washout","On Meds"))))</f>
        <v/>
      </c>
      <c r="F4763">
        <f>IF(B4763="","",1.509*(LN(B4763)^1.084-5.381))</f>
        <v/>
      </c>
      <c r="G4763">
        <f>IF(F4763="","",IF(F4763&lt;0,10*F4763^2,0))</f>
        <v/>
      </c>
      <c r="H4763">
        <f>IF(F4763="","",IF(F4763&gt;0,10*F4763^2,0))</f>
        <v/>
      </c>
    </row>
    <row r="4764">
      <c r="A4764">
        <f>Input!A4764</f>
        <v/>
      </c>
      <c r="B4764">
        <f>IF(ISNUMBER(Input!B4764),IF(AND(Input!B4764&gt;=20,Input!B4764&lt;=700),Input!B4764,""),"")</f>
        <v/>
      </c>
      <c r="C4764">
        <f>IF(B4764="","",INT(A4764))</f>
        <v/>
      </c>
      <c r="D4764">
        <f>IF(B4764="","",HOUR(A4764))</f>
        <v/>
      </c>
      <c r="E4764">
        <f>IF(B4764="","",IF(INPUT!$I$1="","",IF(C4764&lt;(INT(INPUT!$I$1)-INPUT!$I$2),"Off Meds",IF(C4764&lt;=(INT(INPUT!$I$1)+INPUT!$I$2),"Washout","On Meds"))))</f>
        <v/>
      </c>
      <c r="F4764">
        <f>IF(B4764="","",1.509*(LN(B4764)^1.084-5.381))</f>
        <v/>
      </c>
      <c r="G4764">
        <f>IF(F4764="","",IF(F4764&lt;0,10*F4764^2,0))</f>
        <v/>
      </c>
      <c r="H4764">
        <f>IF(F4764="","",IF(F4764&gt;0,10*F4764^2,0))</f>
        <v/>
      </c>
    </row>
    <row r="4765">
      <c r="A4765">
        <f>Input!A4765</f>
        <v/>
      </c>
      <c r="B4765">
        <f>IF(ISNUMBER(Input!B4765),IF(AND(Input!B4765&gt;=20,Input!B4765&lt;=700),Input!B4765,""),"")</f>
        <v/>
      </c>
      <c r="C4765">
        <f>IF(B4765="","",INT(A4765))</f>
        <v/>
      </c>
      <c r="D4765">
        <f>IF(B4765="","",HOUR(A4765))</f>
        <v/>
      </c>
      <c r="E4765">
        <f>IF(B4765="","",IF(INPUT!$I$1="","",IF(C4765&lt;(INT(INPUT!$I$1)-INPUT!$I$2),"Off Meds",IF(C4765&lt;=(INT(INPUT!$I$1)+INPUT!$I$2),"Washout","On Meds"))))</f>
        <v/>
      </c>
      <c r="F4765">
        <f>IF(B4765="","",1.509*(LN(B4765)^1.084-5.381))</f>
        <v/>
      </c>
      <c r="G4765">
        <f>IF(F4765="","",IF(F4765&lt;0,10*F4765^2,0))</f>
        <v/>
      </c>
      <c r="H4765">
        <f>IF(F4765="","",IF(F4765&gt;0,10*F4765^2,0))</f>
        <v/>
      </c>
    </row>
    <row r="4766">
      <c r="A4766">
        <f>Input!A4766</f>
        <v/>
      </c>
      <c r="B4766">
        <f>IF(ISNUMBER(Input!B4766),IF(AND(Input!B4766&gt;=20,Input!B4766&lt;=700),Input!B4766,""),"")</f>
        <v/>
      </c>
      <c r="C4766">
        <f>IF(B4766="","",INT(A4766))</f>
        <v/>
      </c>
      <c r="D4766">
        <f>IF(B4766="","",HOUR(A4766))</f>
        <v/>
      </c>
      <c r="E4766">
        <f>IF(B4766="","",IF(INPUT!$I$1="","",IF(C4766&lt;(INT(INPUT!$I$1)-INPUT!$I$2),"Off Meds",IF(C4766&lt;=(INT(INPUT!$I$1)+INPUT!$I$2),"Washout","On Meds"))))</f>
        <v/>
      </c>
      <c r="F4766">
        <f>IF(B4766="","",1.509*(LN(B4766)^1.084-5.381))</f>
        <v/>
      </c>
      <c r="G4766">
        <f>IF(F4766="","",IF(F4766&lt;0,10*F4766^2,0))</f>
        <v/>
      </c>
      <c r="H4766">
        <f>IF(F4766="","",IF(F4766&gt;0,10*F4766^2,0))</f>
        <v/>
      </c>
    </row>
    <row r="4767">
      <c r="A4767">
        <f>Input!A4767</f>
        <v/>
      </c>
      <c r="B4767">
        <f>IF(ISNUMBER(Input!B4767),IF(AND(Input!B4767&gt;=20,Input!B4767&lt;=700),Input!B4767,""),"")</f>
        <v/>
      </c>
      <c r="C4767">
        <f>IF(B4767="","",INT(A4767))</f>
        <v/>
      </c>
      <c r="D4767">
        <f>IF(B4767="","",HOUR(A4767))</f>
        <v/>
      </c>
      <c r="E4767">
        <f>IF(B4767="","",IF(INPUT!$I$1="","",IF(C4767&lt;(INT(INPUT!$I$1)-INPUT!$I$2),"Off Meds",IF(C4767&lt;=(INT(INPUT!$I$1)+INPUT!$I$2),"Washout","On Meds"))))</f>
        <v/>
      </c>
      <c r="F4767">
        <f>IF(B4767="","",1.509*(LN(B4767)^1.084-5.381))</f>
        <v/>
      </c>
      <c r="G4767">
        <f>IF(F4767="","",IF(F4767&lt;0,10*F4767^2,0))</f>
        <v/>
      </c>
      <c r="H4767">
        <f>IF(F4767="","",IF(F4767&gt;0,10*F4767^2,0))</f>
        <v/>
      </c>
    </row>
    <row r="4768">
      <c r="A4768">
        <f>Input!A4768</f>
        <v/>
      </c>
      <c r="B4768">
        <f>IF(ISNUMBER(Input!B4768),IF(AND(Input!B4768&gt;=20,Input!B4768&lt;=700),Input!B4768,""),"")</f>
        <v/>
      </c>
      <c r="C4768">
        <f>IF(B4768="","",INT(A4768))</f>
        <v/>
      </c>
      <c r="D4768">
        <f>IF(B4768="","",HOUR(A4768))</f>
        <v/>
      </c>
      <c r="E4768">
        <f>IF(B4768="","",IF(INPUT!$I$1="","",IF(C4768&lt;(INT(INPUT!$I$1)-INPUT!$I$2),"Off Meds",IF(C4768&lt;=(INT(INPUT!$I$1)+INPUT!$I$2),"Washout","On Meds"))))</f>
        <v/>
      </c>
      <c r="F4768">
        <f>IF(B4768="","",1.509*(LN(B4768)^1.084-5.381))</f>
        <v/>
      </c>
      <c r="G4768">
        <f>IF(F4768="","",IF(F4768&lt;0,10*F4768^2,0))</f>
        <v/>
      </c>
      <c r="H4768">
        <f>IF(F4768="","",IF(F4768&gt;0,10*F4768^2,0))</f>
        <v/>
      </c>
    </row>
    <row r="4769">
      <c r="A4769">
        <f>Input!A4769</f>
        <v/>
      </c>
      <c r="B4769">
        <f>IF(ISNUMBER(Input!B4769),IF(AND(Input!B4769&gt;=20,Input!B4769&lt;=700),Input!B4769,""),"")</f>
        <v/>
      </c>
      <c r="C4769">
        <f>IF(B4769="","",INT(A4769))</f>
        <v/>
      </c>
      <c r="D4769">
        <f>IF(B4769="","",HOUR(A4769))</f>
        <v/>
      </c>
      <c r="E4769">
        <f>IF(B4769="","",IF(INPUT!$I$1="","",IF(C4769&lt;(INT(INPUT!$I$1)-INPUT!$I$2),"Off Meds",IF(C4769&lt;=(INT(INPUT!$I$1)+INPUT!$I$2),"Washout","On Meds"))))</f>
        <v/>
      </c>
      <c r="F4769">
        <f>IF(B4769="","",1.509*(LN(B4769)^1.084-5.381))</f>
        <v/>
      </c>
      <c r="G4769">
        <f>IF(F4769="","",IF(F4769&lt;0,10*F4769^2,0))</f>
        <v/>
      </c>
      <c r="H4769">
        <f>IF(F4769="","",IF(F4769&gt;0,10*F4769^2,0))</f>
        <v/>
      </c>
    </row>
    <row r="4770">
      <c r="A4770">
        <f>Input!A4770</f>
        <v/>
      </c>
      <c r="B4770">
        <f>IF(ISNUMBER(Input!B4770),IF(AND(Input!B4770&gt;=20,Input!B4770&lt;=700),Input!B4770,""),"")</f>
        <v/>
      </c>
      <c r="C4770">
        <f>IF(B4770="","",INT(A4770))</f>
        <v/>
      </c>
      <c r="D4770">
        <f>IF(B4770="","",HOUR(A4770))</f>
        <v/>
      </c>
      <c r="E4770">
        <f>IF(B4770="","",IF(INPUT!$I$1="","",IF(C4770&lt;(INT(INPUT!$I$1)-INPUT!$I$2),"Off Meds",IF(C4770&lt;=(INT(INPUT!$I$1)+INPUT!$I$2),"Washout","On Meds"))))</f>
        <v/>
      </c>
      <c r="F4770">
        <f>IF(B4770="","",1.509*(LN(B4770)^1.084-5.381))</f>
        <v/>
      </c>
      <c r="G4770">
        <f>IF(F4770="","",IF(F4770&lt;0,10*F4770^2,0))</f>
        <v/>
      </c>
      <c r="H4770">
        <f>IF(F4770="","",IF(F4770&gt;0,10*F4770^2,0))</f>
        <v/>
      </c>
    </row>
    <row r="4771">
      <c r="A4771">
        <f>Input!A4771</f>
        <v/>
      </c>
      <c r="B4771">
        <f>IF(ISNUMBER(Input!B4771),IF(AND(Input!B4771&gt;=20,Input!B4771&lt;=700),Input!B4771,""),"")</f>
        <v/>
      </c>
      <c r="C4771">
        <f>IF(B4771="","",INT(A4771))</f>
        <v/>
      </c>
      <c r="D4771">
        <f>IF(B4771="","",HOUR(A4771))</f>
        <v/>
      </c>
      <c r="E4771">
        <f>IF(B4771="","",IF(INPUT!$I$1="","",IF(C4771&lt;(INT(INPUT!$I$1)-INPUT!$I$2),"Off Meds",IF(C4771&lt;=(INT(INPUT!$I$1)+INPUT!$I$2),"Washout","On Meds"))))</f>
        <v/>
      </c>
      <c r="F4771">
        <f>IF(B4771="","",1.509*(LN(B4771)^1.084-5.381))</f>
        <v/>
      </c>
      <c r="G4771">
        <f>IF(F4771="","",IF(F4771&lt;0,10*F4771^2,0))</f>
        <v/>
      </c>
      <c r="H4771">
        <f>IF(F4771="","",IF(F4771&gt;0,10*F4771^2,0))</f>
        <v/>
      </c>
    </row>
    <row r="4772">
      <c r="A4772">
        <f>Input!A4772</f>
        <v/>
      </c>
      <c r="B4772">
        <f>IF(ISNUMBER(Input!B4772),IF(AND(Input!B4772&gt;=20,Input!B4772&lt;=700),Input!B4772,""),"")</f>
        <v/>
      </c>
      <c r="C4772">
        <f>IF(B4772="","",INT(A4772))</f>
        <v/>
      </c>
      <c r="D4772">
        <f>IF(B4772="","",HOUR(A4772))</f>
        <v/>
      </c>
      <c r="E4772">
        <f>IF(B4772="","",IF(INPUT!$I$1="","",IF(C4772&lt;(INT(INPUT!$I$1)-INPUT!$I$2),"Off Meds",IF(C4772&lt;=(INT(INPUT!$I$1)+INPUT!$I$2),"Washout","On Meds"))))</f>
        <v/>
      </c>
      <c r="F4772">
        <f>IF(B4772="","",1.509*(LN(B4772)^1.084-5.381))</f>
        <v/>
      </c>
      <c r="G4772">
        <f>IF(F4772="","",IF(F4772&lt;0,10*F4772^2,0))</f>
        <v/>
      </c>
      <c r="H4772">
        <f>IF(F4772="","",IF(F4772&gt;0,10*F4772^2,0))</f>
        <v/>
      </c>
    </row>
    <row r="4773">
      <c r="A4773">
        <f>Input!A4773</f>
        <v/>
      </c>
      <c r="B4773">
        <f>IF(ISNUMBER(Input!B4773),IF(AND(Input!B4773&gt;=20,Input!B4773&lt;=700),Input!B4773,""),"")</f>
        <v/>
      </c>
      <c r="C4773">
        <f>IF(B4773="","",INT(A4773))</f>
        <v/>
      </c>
      <c r="D4773">
        <f>IF(B4773="","",HOUR(A4773))</f>
        <v/>
      </c>
      <c r="E4773">
        <f>IF(B4773="","",IF(INPUT!$I$1="","",IF(C4773&lt;(INT(INPUT!$I$1)-INPUT!$I$2),"Off Meds",IF(C4773&lt;=(INT(INPUT!$I$1)+INPUT!$I$2),"Washout","On Meds"))))</f>
        <v/>
      </c>
      <c r="F4773">
        <f>IF(B4773="","",1.509*(LN(B4773)^1.084-5.381))</f>
        <v/>
      </c>
      <c r="G4773">
        <f>IF(F4773="","",IF(F4773&lt;0,10*F4773^2,0))</f>
        <v/>
      </c>
      <c r="H4773">
        <f>IF(F4773="","",IF(F4773&gt;0,10*F4773^2,0))</f>
        <v/>
      </c>
    </row>
    <row r="4774">
      <c r="A4774">
        <f>Input!A4774</f>
        <v/>
      </c>
      <c r="B4774">
        <f>IF(ISNUMBER(Input!B4774),IF(AND(Input!B4774&gt;=20,Input!B4774&lt;=700),Input!B4774,""),"")</f>
        <v/>
      </c>
      <c r="C4774">
        <f>IF(B4774="","",INT(A4774))</f>
        <v/>
      </c>
      <c r="D4774">
        <f>IF(B4774="","",HOUR(A4774))</f>
        <v/>
      </c>
      <c r="E4774">
        <f>IF(B4774="","",IF(INPUT!$I$1="","",IF(C4774&lt;(INT(INPUT!$I$1)-INPUT!$I$2),"Off Meds",IF(C4774&lt;=(INT(INPUT!$I$1)+INPUT!$I$2),"Washout","On Meds"))))</f>
        <v/>
      </c>
      <c r="F4774">
        <f>IF(B4774="","",1.509*(LN(B4774)^1.084-5.381))</f>
        <v/>
      </c>
      <c r="G4774">
        <f>IF(F4774="","",IF(F4774&lt;0,10*F4774^2,0))</f>
        <v/>
      </c>
      <c r="H4774">
        <f>IF(F4774="","",IF(F4774&gt;0,10*F4774^2,0))</f>
        <v/>
      </c>
    </row>
    <row r="4775">
      <c r="A4775">
        <f>Input!A4775</f>
        <v/>
      </c>
      <c r="B4775">
        <f>IF(ISNUMBER(Input!B4775),IF(AND(Input!B4775&gt;=20,Input!B4775&lt;=700),Input!B4775,""),"")</f>
        <v/>
      </c>
      <c r="C4775">
        <f>IF(B4775="","",INT(A4775))</f>
        <v/>
      </c>
      <c r="D4775">
        <f>IF(B4775="","",HOUR(A4775))</f>
        <v/>
      </c>
      <c r="E4775">
        <f>IF(B4775="","",IF(INPUT!$I$1="","",IF(C4775&lt;(INT(INPUT!$I$1)-INPUT!$I$2),"Off Meds",IF(C4775&lt;=(INT(INPUT!$I$1)+INPUT!$I$2),"Washout","On Meds"))))</f>
        <v/>
      </c>
      <c r="F4775">
        <f>IF(B4775="","",1.509*(LN(B4775)^1.084-5.381))</f>
        <v/>
      </c>
      <c r="G4775">
        <f>IF(F4775="","",IF(F4775&lt;0,10*F4775^2,0))</f>
        <v/>
      </c>
      <c r="H4775">
        <f>IF(F4775="","",IF(F4775&gt;0,10*F4775^2,0))</f>
        <v/>
      </c>
    </row>
    <row r="4776">
      <c r="A4776">
        <f>Input!A4776</f>
        <v/>
      </c>
      <c r="B4776">
        <f>IF(ISNUMBER(Input!B4776),IF(AND(Input!B4776&gt;=20,Input!B4776&lt;=700),Input!B4776,""),"")</f>
        <v/>
      </c>
      <c r="C4776">
        <f>IF(B4776="","",INT(A4776))</f>
        <v/>
      </c>
      <c r="D4776">
        <f>IF(B4776="","",HOUR(A4776))</f>
        <v/>
      </c>
      <c r="E4776">
        <f>IF(B4776="","",IF(INPUT!$I$1="","",IF(C4776&lt;(INT(INPUT!$I$1)-INPUT!$I$2),"Off Meds",IF(C4776&lt;=(INT(INPUT!$I$1)+INPUT!$I$2),"Washout","On Meds"))))</f>
        <v/>
      </c>
      <c r="F4776">
        <f>IF(B4776="","",1.509*(LN(B4776)^1.084-5.381))</f>
        <v/>
      </c>
      <c r="G4776">
        <f>IF(F4776="","",IF(F4776&lt;0,10*F4776^2,0))</f>
        <v/>
      </c>
      <c r="H4776">
        <f>IF(F4776="","",IF(F4776&gt;0,10*F4776^2,0))</f>
        <v/>
      </c>
    </row>
    <row r="4777">
      <c r="A4777">
        <f>Input!A4777</f>
        <v/>
      </c>
      <c r="B4777">
        <f>IF(ISNUMBER(Input!B4777),IF(AND(Input!B4777&gt;=20,Input!B4777&lt;=700),Input!B4777,""),"")</f>
        <v/>
      </c>
      <c r="C4777">
        <f>IF(B4777="","",INT(A4777))</f>
        <v/>
      </c>
      <c r="D4777">
        <f>IF(B4777="","",HOUR(A4777))</f>
        <v/>
      </c>
      <c r="E4777">
        <f>IF(B4777="","",IF(INPUT!$I$1="","",IF(C4777&lt;(INT(INPUT!$I$1)-INPUT!$I$2),"Off Meds",IF(C4777&lt;=(INT(INPUT!$I$1)+INPUT!$I$2),"Washout","On Meds"))))</f>
        <v/>
      </c>
      <c r="F4777">
        <f>IF(B4777="","",1.509*(LN(B4777)^1.084-5.381))</f>
        <v/>
      </c>
      <c r="G4777">
        <f>IF(F4777="","",IF(F4777&lt;0,10*F4777^2,0))</f>
        <v/>
      </c>
      <c r="H4777">
        <f>IF(F4777="","",IF(F4777&gt;0,10*F4777^2,0))</f>
        <v/>
      </c>
    </row>
    <row r="4778">
      <c r="A4778">
        <f>Input!A4778</f>
        <v/>
      </c>
      <c r="B4778">
        <f>IF(ISNUMBER(Input!B4778),IF(AND(Input!B4778&gt;=20,Input!B4778&lt;=700),Input!B4778,""),"")</f>
        <v/>
      </c>
      <c r="C4778">
        <f>IF(B4778="","",INT(A4778))</f>
        <v/>
      </c>
      <c r="D4778">
        <f>IF(B4778="","",HOUR(A4778))</f>
        <v/>
      </c>
      <c r="E4778">
        <f>IF(B4778="","",IF(INPUT!$I$1="","",IF(C4778&lt;(INT(INPUT!$I$1)-INPUT!$I$2),"Off Meds",IF(C4778&lt;=(INT(INPUT!$I$1)+INPUT!$I$2),"Washout","On Meds"))))</f>
        <v/>
      </c>
      <c r="F4778">
        <f>IF(B4778="","",1.509*(LN(B4778)^1.084-5.381))</f>
        <v/>
      </c>
      <c r="G4778">
        <f>IF(F4778="","",IF(F4778&lt;0,10*F4778^2,0))</f>
        <v/>
      </c>
      <c r="H4778">
        <f>IF(F4778="","",IF(F4778&gt;0,10*F4778^2,0))</f>
        <v/>
      </c>
    </row>
    <row r="4779">
      <c r="A4779">
        <f>Input!A4779</f>
        <v/>
      </c>
      <c r="B4779">
        <f>IF(ISNUMBER(Input!B4779),IF(AND(Input!B4779&gt;=20,Input!B4779&lt;=700),Input!B4779,""),"")</f>
        <v/>
      </c>
      <c r="C4779">
        <f>IF(B4779="","",INT(A4779))</f>
        <v/>
      </c>
      <c r="D4779">
        <f>IF(B4779="","",HOUR(A4779))</f>
        <v/>
      </c>
      <c r="E4779">
        <f>IF(B4779="","",IF(INPUT!$I$1="","",IF(C4779&lt;(INT(INPUT!$I$1)-INPUT!$I$2),"Off Meds",IF(C4779&lt;=(INT(INPUT!$I$1)+INPUT!$I$2),"Washout","On Meds"))))</f>
        <v/>
      </c>
      <c r="F4779">
        <f>IF(B4779="","",1.509*(LN(B4779)^1.084-5.381))</f>
        <v/>
      </c>
      <c r="G4779">
        <f>IF(F4779="","",IF(F4779&lt;0,10*F4779^2,0))</f>
        <v/>
      </c>
      <c r="H4779">
        <f>IF(F4779="","",IF(F4779&gt;0,10*F4779^2,0))</f>
        <v/>
      </c>
    </row>
    <row r="4780">
      <c r="A4780">
        <f>Input!A4780</f>
        <v/>
      </c>
      <c r="B4780">
        <f>IF(ISNUMBER(Input!B4780),IF(AND(Input!B4780&gt;=20,Input!B4780&lt;=700),Input!B4780,""),"")</f>
        <v/>
      </c>
      <c r="C4780">
        <f>IF(B4780="","",INT(A4780))</f>
        <v/>
      </c>
      <c r="D4780">
        <f>IF(B4780="","",HOUR(A4780))</f>
        <v/>
      </c>
      <c r="E4780">
        <f>IF(B4780="","",IF(INPUT!$I$1="","",IF(C4780&lt;(INT(INPUT!$I$1)-INPUT!$I$2),"Off Meds",IF(C4780&lt;=(INT(INPUT!$I$1)+INPUT!$I$2),"Washout","On Meds"))))</f>
        <v/>
      </c>
      <c r="F4780">
        <f>IF(B4780="","",1.509*(LN(B4780)^1.084-5.381))</f>
        <v/>
      </c>
      <c r="G4780">
        <f>IF(F4780="","",IF(F4780&lt;0,10*F4780^2,0))</f>
        <v/>
      </c>
      <c r="H4780">
        <f>IF(F4780="","",IF(F4780&gt;0,10*F4780^2,0))</f>
        <v/>
      </c>
    </row>
    <row r="4781">
      <c r="A4781">
        <f>Input!A4781</f>
        <v/>
      </c>
      <c r="B4781">
        <f>IF(ISNUMBER(Input!B4781),IF(AND(Input!B4781&gt;=20,Input!B4781&lt;=700),Input!B4781,""),"")</f>
        <v/>
      </c>
      <c r="C4781">
        <f>IF(B4781="","",INT(A4781))</f>
        <v/>
      </c>
      <c r="D4781">
        <f>IF(B4781="","",HOUR(A4781))</f>
        <v/>
      </c>
      <c r="E4781">
        <f>IF(B4781="","",IF(INPUT!$I$1="","",IF(C4781&lt;(INT(INPUT!$I$1)-INPUT!$I$2),"Off Meds",IF(C4781&lt;=(INT(INPUT!$I$1)+INPUT!$I$2),"Washout","On Meds"))))</f>
        <v/>
      </c>
      <c r="F4781">
        <f>IF(B4781="","",1.509*(LN(B4781)^1.084-5.381))</f>
        <v/>
      </c>
      <c r="G4781">
        <f>IF(F4781="","",IF(F4781&lt;0,10*F4781^2,0))</f>
        <v/>
      </c>
      <c r="H4781">
        <f>IF(F4781="","",IF(F4781&gt;0,10*F4781^2,0))</f>
        <v/>
      </c>
    </row>
    <row r="4782">
      <c r="A4782">
        <f>Input!A4782</f>
        <v/>
      </c>
      <c r="B4782">
        <f>IF(ISNUMBER(Input!B4782),IF(AND(Input!B4782&gt;=20,Input!B4782&lt;=700),Input!B4782,""),"")</f>
        <v/>
      </c>
      <c r="C4782">
        <f>IF(B4782="","",INT(A4782))</f>
        <v/>
      </c>
      <c r="D4782">
        <f>IF(B4782="","",HOUR(A4782))</f>
        <v/>
      </c>
      <c r="E4782">
        <f>IF(B4782="","",IF(INPUT!$I$1="","",IF(C4782&lt;(INT(INPUT!$I$1)-INPUT!$I$2),"Off Meds",IF(C4782&lt;=(INT(INPUT!$I$1)+INPUT!$I$2),"Washout","On Meds"))))</f>
        <v/>
      </c>
      <c r="F4782">
        <f>IF(B4782="","",1.509*(LN(B4782)^1.084-5.381))</f>
        <v/>
      </c>
      <c r="G4782">
        <f>IF(F4782="","",IF(F4782&lt;0,10*F4782^2,0))</f>
        <v/>
      </c>
      <c r="H4782">
        <f>IF(F4782="","",IF(F4782&gt;0,10*F4782^2,0))</f>
        <v/>
      </c>
    </row>
    <row r="4783">
      <c r="A4783">
        <f>Input!A4783</f>
        <v/>
      </c>
      <c r="B4783">
        <f>IF(ISNUMBER(Input!B4783),IF(AND(Input!B4783&gt;=20,Input!B4783&lt;=700),Input!B4783,""),"")</f>
        <v/>
      </c>
      <c r="C4783">
        <f>IF(B4783="","",INT(A4783))</f>
        <v/>
      </c>
      <c r="D4783">
        <f>IF(B4783="","",HOUR(A4783))</f>
        <v/>
      </c>
      <c r="E4783">
        <f>IF(B4783="","",IF(INPUT!$I$1="","",IF(C4783&lt;(INT(INPUT!$I$1)-INPUT!$I$2),"Off Meds",IF(C4783&lt;=(INT(INPUT!$I$1)+INPUT!$I$2),"Washout","On Meds"))))</f>
        <v/>
      </c>
      <c r="F4783">
        <f>IF(B4783="","",1.509*(LN(B4783)^1.084-5.381))</f>
        <v/>
      </c>
      <c r="G4783">
        <f>IF(F4783="","",IF(F4783&lt;0,10*F4783^2,0))</f>
        <v/>
      </c>
      <c r="H4783">
        <f>IF(F4783="","",IF(F4783&gt;0,10*F4783^2,0))</f>
        <v/>
      </c>
    </row>
    <row r="4784">
      <c r="A4784">
        <f>Input!A4784</f>
        <v/>
      </c>
      <c r="B4784">
        <f>IF(ISNUMBER(Input!B4784),IF(AND(Input!B4784&gt;=20,Input!B4784&lt;=700),Input!B4784,""),"")</f>
        <v/>
      </c>
      <c r="C4784">
        <f>IF(B4784="","",INT(A4784))</f>
        <v/>
      </c>
      <c r="D4784">
        <f>IF(B4784="","",HOUR(A4784))</f>
        <v/>
      </c>
      <c r="E4784">
        <f>IF(B4784="","",IF(INPUT!$I$1="","",IF(C4784&lt;(INT(INPUT!$I$1)-INPUT!$I$2),"Off Meds",IF(C4784&lt;=(INT(INPUT!$I$1)+INPUT!$I$2),"Washout","On Meds"))))</f>
        <v/>
      </c>
      <c r="F4784">
        <f>IF(B4784="","",1.509*(LN(B4784)^1.084-5.381))</f>
        <v/>
      </c>
      <c r="G4784">
        <f>IF(F4784="","",IF(F4784&lt;0,10*F4784^2,0))</f>
        <v/>
      </c>
      <c r="H4784">
        <f>IF(F4784="","",IF(F4784&gt;0,10*F4784^2,0))</f>
        <v/>
      </c>
    </row>
    <row r="4785">
      <c r="A4785">
        <f>Input!A4785</f>
        <v/>
      </c>
      <c r="B4785">
        <f>IF(ISNUMBER(Input!B4785),IF(AND(Input!B4785&gt;=20,Input!B4785&lt;=700),Input!B4785,""),"")</f>
        <v/>
      </c>
      <c r="C4785">
        <f>IF(B4785="","",INT(A4785))</f>
        <v/>
      </c>
      <c r="D4785">
        <f>IF(B4785="","",HOUR(A4785))</f>
        <v/>
      </c>
      <c r="E4785">
        <f>IF(B4785="","",IF(INPUT!$I$1="","",IF(C4785&lt;(INT(INPUT!$I$1)-INPUT!$I$2),"Off Meds",IF(C4785&lt;=(INT(INPUT!$I$1)+INPUT!$I$2),"Washout","On Meds"))))</f>
        <v/>
      </c>
      <c r="F4785">
        <f>IF(B4785="","",1.509*(LN(B4785)^1.084-5.381))</f>
        <v/>
      </c>
      <c r="G4785">
        <f>IF(F4785="","",IF(F4785&lt;0,10*F4785^2,0))</f>
        <v/>
      </c>
      <c r="H4785">
        <f>IF(F4785="","",IF(F4785&gt;0,10*F4785^2,0))</f>
        <v/>
      </c>
    </row>
    <row r="4786">
      <c r="A4786">
        <f>Input!A4786</f>
        <v/>
      </c>
      <c r="B4786">
        <f>IF(ISNUMBER(Input!B4786),IF(AND(Input!B4786&gt;=20,Input!B4786&lt;=700),Input!B4786,""),"")</f>
        <v/>
      </c>
      <c r="C4786">
        <f>IF(B4786="","",INT(A4786))</f>
        <v/>
      </c>
      <c r="D4786">
        <f>IF(B4786="","",HOUR(A4786))</f>
        <v/>
      </c>
      <c r="E4786">
        <f>IF(B4786="","",IF(INPUT!$I$1="","",IF(C4786&lt;(INT(INPUT!$I$1)-INPUT!$I$2),"Off Meds",IF(C4786&lt;=(INT(INPUT!$I$1)+INPUT!$I$2),"Washout","On Meds"))))</f>
        <v/>
      </c>
      <c r="F4786">
        <f>IF(B4786="","",1.509*(LN(B4786)^1.084-5.381))</f>
        <v/>
      </c>
      <c r="G4786">
        <f>IF(F4786="","",IF(F4786&lt;0,10*F4786^2,0))</f>
        <v/>
      </c>
      <c r="H4786">
        <f>IF(F4786="","",IF(F4786&gt;0,10*F4786^2,0))</f>
        <v/>
      </c>
    </row>
    <row r="4787">
      <c r="A4787">
        <f>Input!A4787</f>
        <v/>
      </c>
      <c r="B4787">
        <f>IF(ISNUMBER(Input!B4787),IF(AND(Input!B4787&gt;=20,Input!B4787&lt;=700),Input!B4787,""),"")</f>
        <v/>
      </c>
      <c r="C4787">
        <f>IF(B4787="","",INT(A4787))</f>
        <v/>
      </c>
      <c r="D4787">
        <f>IF(B4787="","",HOUR(A4787))</f>
        <v/>
      </c>
      <c r="E4787">
        <f>IF(B4787="","",IF(INPUT!$I$1="","",IF(C4787&lt;(INT(INPUT!$I$1)-INPUT!$I$2),"Off Meds",IF(C4787&lt;=(INT(INPUT!$I$1)+INPUT!$I$2),"Washout","On Meds"))))</f>
        <v/>
      </c>
      <c r="F4787">
        <f>IF(B4787="","",1.509*(LN(B4787)^1.084-5.381))</f>
        <v/>
      </c>
      <c r="G4787">
        <f>IF(F4787="","",IF(F4787&lt;0,10*F4787^2,0))</f>
        <v/>
      </c>
      <c r="H4787">
        <f>IF(F4787="","",IF(F4787&gt;0,10*F4787^2,0))</f>
        <v/>
      </c>
    </row>
    <row r="4788">
      <c r="A4788">
        <f>Input!A4788</f>
        <v/>
      </c>
      <c r="B4788">
        <f>IF(ISNUMBER(Input!B4788),IF(AND(Input!B4788&gt;=20,Input!B4788&lt;=700),Input!B4788,""),"")</f>
        <v/>
      </c>
      <c r="C4788">
        <f>IF(B4788="","",INT(A4788))</f>
        <v/>
      </c>
      <c r="D4788">
        <f>IF(B4788="","",HOUR(A4788))</f>
        <v/>
      </c>
      <c r="E4788">
        <f>IF(B4788="","",IF(INPUT!$I$1="","",IF(C4788&lt;(INT(INPUT!$I$1)-INPUT!$I$2),"Off Meds",IF(C4788&lt;=(INT(INPUT!$I$1)+INPUT!$I$2),"Washout","On Meds"))))</f>
        <v/>
      </c>
      <c r="F4788">
        <f>IF(B4788="","",1.509*(LN(B4788)^1.084-5.381))</f>
        <v/>
      </c>
      <c r="G4788">
        <f>IF(F4788="","",IF(F4788&lt;0,10*F4788^2,0))</f>
        <v/>
      </c>
      <c r="H4788">
        <f>IF(F4788="","",IF(F4788&gt;0,10*F4788^2,0))</f>
        <v/>
      </c>
    </row>
    <row r="4789">
      <c r="A4789">
        <f>Input!A4789</f>
        <v/>
      </c>
      <c r="B4789">
        <f>IF(ISNUMBER(Input!B4789),IF(AND(Input!B4789&gt;=20,Input!B4789&lt;=700),Input!B4789,""),"")</f>
        <v/>
      </c>
      <c r="C4789">
        <f>IF(B4789="","",INT(A4789))</f>
        <v/>
      </c>
      <c r="D4789">
        <f>IF(B4789="","",HOUR(A4789))</f>
        <v/>
      </c>
      <c r="E4789">
        <f>IF(B4789="","",IF(INPUT!$I$1="","",IF(C4789&lt;(INT(INPUT!$I$1)-INPUT!$I$2),"Off Meds",IF(C4789&lt;=(INT(INPUT!$I$1)+INPUT!$I$2),"Washout","On Meds"))))</f>
        <v/>
      </c>
      <c r="F4789">
        <f>IF(B4789="","",1.509*(LN(B4789)^1.084-5.381))</f>
        <v/>
      </c>
      <c r="G4789">
        <f>IF(F4789="","",IF(F4789&lt;0,10*F4789^2,0))</f>
        <v/>
      </c>
      <c r="H4789">
        <f>IF(F4789="","",IF(F4789&gt;0,10*F4789^2,0))</f>
        <v/>
      </c>
    </row>
    <row r="4790">
      <c r="A4790">
        <f>Input!A4790</f>
        <v/>
      </c>
      <c r="B4790">
        <f>IF(ISNUMBER(Input!B4790),IF(AND(Input!B4790&gt;=20,Input!B4790&lt;=700),Input!B4790,""),"")</f>
        <v/>
      </c>
      <c r="C4790">
        <f>IF(B4790="","",INT(A4790))</f>
        <v/>
      </c>
      <c r="D4790">
        <f>IF(B4790="","",HOUR(A4790))</f>
        <v/>
      </c>
      <c r="E4790">
        <f>IF(B4790="","",IF(INPUT!$I$1="","",IF(C4790&lt;(INT(INPUT!$I$1)-INPUT!$I$2),"Off Meds",IF(C4790&lt;=(INT(INPUT!$I$1)+INPUT!$I$2),"Washout","On Meds"))))</f>
        <v/>
      </c>
      <c r="F4790">
        <f>IF(B4790="","",1.509*(LN(B4790)^1.084-5.381))</f>
        <v/>
      </c>
      <c r="G4790">
        <f>IF(F4790="","",IF(F4790&lt;0,10*F4790^2,0))</f>
        <v/>
      </c>
      <c r="H4790">
        <f>IF(F4790="","",IF(F4790&gt;0,10*F4790^2,0))</f>
        <v/>
      </c>
    </row>
    <row r="4791">
      <c r="A4791">
        <f>Input!A4791</f>
        <v/>
      </c>
      <c r="B4791">
        <f>IF(ISNUMBER(Input!B4791),IF(AND(Input!B4791&gt;=20,Input!B4791&lt;=700),Input!B4791,""),"")</f>
        <v/>
      </c>
      <c r="C4791">
        <f>IF(B4791="","",INT(A4791))</f>
        <v/>
      </c>
      <c r="D4791">
        <f>IF(B4791="","",HOUR(A4791))</f>
        <v/>
      </c>
      <c r="E4791">
        <f>IF(B4791="","",IF(INPUT!$I$1="","",IF(C4791&lt;(INT(INPUT!$I$1)-INPUT!$I$2),"Off Meds",IF(C4791&lt;=(INT(INPUT!$I$1)+INPUT!$I$2),"Washout","On Meds"))))</f>
        <v/>
      </c>
      <c r="F4791">
        <f>IF(B4791="","",1.509*(LN(B4791)^1.084-5.381))</f>
        <v/>
      </c>
      <c r="G4791">
        <f>IF(F4791="","",IF(F4791&lt;0,10*F4791^2,0))</f>
        <v/>
      </c>
      <c r="H4791">
        <f>IF(F4791="","",IF(F4791&gt;0,10*F4791^2,0))</f>
        <v/>
      </c>
    </row>
    <row r="4792">
      <c r="A4792">
        <f>Input!A4792</f>
        <v/>
      </c>
      <c r="B4792">
        <f>IF(ISNUMBER(Input!B4792),IF(AND(Input!B4792&gt;=20,Input!B4792&lt;=700),Input!B4792,""),"")</f>
        <v/>
      </c>
      <c r="C4792">
        <f>IF(B4792="","",INT(A4792))</f>
        <v/>
      </c>
      <c r="D4792">
        <f>IF(B4792="","",HOUR(A4792))</f>
        <v/>
      </c>
      <c r="E4792">
        <f>IF(B4792="","",IF(INPUT!$I$1="","",IF(C4792&lt;(INT(INPUT!$I$1)-INPUT!$I$2),"Off Meds",IF(C4792&lt;=(INT(INPUT!$I$1)+INPUT!$I$2),"Washout","On Meds"))))</f>
        <v/>
      </c>
      <c r="F4792">
        <f>IF(B4792="","",1.509*(LN(B4792)^1.084-5.381))</f>
        <v/>
      </c>
      <c r="G4792">
        <f>IF(F4792="","",IF(F4792&lt;0,10*F4792^2,0))</f>
        <v/>
      </c>
      <c r="H4792">
        <f>IF(F4792="","",IF(F4792&gt;0,10*F4792^2,0))</f>
        <v/>
      </c>
    </row>
    <row r="4793">
      <c r="A4793">
        <f>Input!A4793</f>
        <v/>
      </c>
      <c r="B4793">
        <f>IF(ISNUMBER(Input!B4793),IF(AND(Input!B4793&gt;=20,Input!B4793&lt;=700),Input!B4793,""),"")</f>
        <v/>
      </c>
      <c r="C4793">
        <f>IF(B4793="","",INT(A4793))</f>
        <v/>
      </c>
      <c r="D4793">
        <f>IF(B4793="","",HOUR(A4793))</f>
        <v/>
      </c>
      <c r="E4793">
        <f>IF(B4793="","",IF(INPUT!$I$1="","",IF(C4793&lt;(INT(INPUT!$I$1)-INPUT!$I$2),"Off Meds",IF(C4793&lt;=(INT(INPUT!$I$1)+INPUT!$I$2),"Washout","On Meds"))))</f>
        <v/>
      </c>
      <c r="F4793">
        <f>IF(B4793="","",1.509*(LN(B4793)^1.084-5.381))</f>
        <v/>
      </c>
      <c r="G4793">
        <f>IF(F4793="","",IF(F4793&lt;0,10*F4793^2,0))</f>
        <v/>
      </c>
      <c r="H4793">
        <f>IF(F4793="","",IF(F4793&gt;0,10*F4793^2,0))</f>
        <v/>
      </c>
    </row>
    <row r="4794">
      <c r="A4794">
        <f>Input!A4794</f>
        <v/>
      </c>
      <c r="B4794">
        <f>IF(ISNUMBER(Input!B4794),IF(AND(Input!B4794&gt;=20,Input!B4794&lt;=700),Input!B4794,""),"")</f>
        <v/>
      </c>
      <c r="C4794">
        <f>IF(B4794="","",INT(A4794))</f>
        <v/>
      </c>
      <c r="D4794">
        <f>IF(B4794="","",HOUR(A4794))</f>
        <v/>
      </c>
      <c r="E4794">
        <f>IF(B4794="","",IF(INPUT!$I$1="","",IF(C4794&lt;(INT(INPUT!$I$1)-INPUT!$I$2),"Off Meds",IF(C4794&lt;=(INT(INPUT!$I$1)+INPUT!$I$2),"Washout","On Meds"))))</f>
        <v/>
      </c>
      <c r="F4794">
        <f>IF(B4794="","",1.509*(LN(B4794)^1.084-5.381))</f>
        <v/>
      </c>
      <c r="G4794">
        <f>IF(F4794="","",IF(F4794&lt;0,10*F4794^2,0))</f>
        <v/>
      </c>
      <c r="H4794">
        <f>IF(F4794="","",IF(F4794&gt;0,10*F4794^2,0))</f>
        <v/>
      </c>
    </row>
    <row r="4795">
      <c r="A4795">
        <f>Input!A4795</f>
        <v/>
      </c>
      <c r="B4795">
        <f>IF(ISNUMBER(Input!B4795),IF(AND(Input!B4795&gt;=20,Input!B4795&lt;=700),Input!B4795,""),"")</f>
        <v/>
      </c>
      <c r="C4795">
        <f>IF(B4795="","",INT(A4795))</f>
        <v/>
      </c>
      <c r="D4795">
        <f>IF(B4795="","",HOUR(A4795))</f>
        <v/>
      </c>
      <c r="E4795">
        <f>IF(B4795="","",IF(INPUT!$I$1="","",IF(C4795&lt;(INT(INPUT!$I$1)-INPUT!$I$2),"Off Meds",IF(C4795&lt;=(INT(INPUT!$I$1)+INPUT!$I$2),"Washout","On Meds"))))</f>
        <v/>
      </c>
      <c r="F4795">
        <f>IF(B4795="","",1.509*(LN(B4795)^1.084-5.381))</f>
        <v/>
      </c>
      <c r="G4795">
        <f>IF(F4795="","",IF(F4795&lt;0,10*F4795^2,0))</f>
        <v/>
      </c>
      <c r="H4795">
        <f>IF(F4795="","",IF(F4795&gt;0,10*F4795^2,0))</f>
        <v/>
      </c>
    </row>
    <row r="4796">
      <c r="A4796">
        <f>Input!A4796</f>
        <v/>
      </c>
      <c r="B4796">
        <f>IF(ISNUMBER(Input!B4796),IF(AND(Input!B4796&gt;=20,Input!B4796&lt;=700),Input!B4796,""),"")</f>
        <v/>
      </c>
      <c r="C4796">
        <f>IF(B4796="","",INT(A4796))</f>
        <v/>
      </c>
      <c r="D4796">
        <f>IF(B4796="","",HOUR(A4796))</f>
        <v/>
      </c>
      <c r="E4796">
        <f>IF(B4796="","",IF(INPUT!$I$1="","",IF(C4796&lt;(INT(INPUT!$I$1)-INPUT!$I$2),"Off Meds",IF(C4796&lt;=(INT(INPUT!$I$1)+INPUT!$I$2),"Washout","On Meds"))))</f>
        <v/>
      </c>
      <c r="F4796">
        <f>IF(B4796="","",1.509*(LN(B4796)^1.084-5.381))</f>
        <v/>
      </c>
      <c r="G4796">
        <f>IF(F4796="","",IF(F4796&lt;0,10*F4796^2,0))</f>
        <v/>
      </c>
      <c r="H4796">
        <f>IF(F4796="","",IF(F4796&gt;0,10*F4796^2,0))</f>
        <v/>
      </c>
    </row>
    <row r="4797">
      <c r="A4797">
        <f>Input!A4797</f>
        <v/>
      </c>
      <c r="B4797">
        <f>IF(ISNUMBER(Input!B4797),IF(AND(Input!B4797&gt;=20,Input!B4797&lt;=700),Input!B4797,""),"")</f>
        <v/>
      </c>
      <c r="C4797">
        <f>IF(B4797="","",INT(A4797))</f>
        <v/>
      </c>
      <c r="D4797">
        <f>IF(B4797="","",HOUR(A4797))</f>
        <v/>
      </c>
      <c r="E4797">
        <f>IF(B4797="","",IF(INPUT!$I$1="","",IF(C4797&lt;(INT(INPUT!$I$1)-INPUT!$I$2),"Off Meds",IF(C4797&lt;=(INT(INPUT!$I$1)+INPUT!$I$2),"Washout","On Meds"))))</f>
        <v/>
      </c>
      <c r="F4797">
        <f>IF(B4797="","",1.509*(LN(B4797)^1.084-5.381))</f>
        <v/>
      </c>
      <c r="G4797">
        <f>IF(F4797="","",IF(F4797&lt;0,10*F4797^2,0))</f>
        <v/>
      </c>
      <c r="H4797">
        <f>IF(F4797="","",IF(F4797&gt;0,10*F4797^2,0))</f>
        <v/>
      </c>
    </row>
    <row r="4798">
      <c r="A4798">
        <f>Input!A4798</f>
        <v/>
      </c>
      <c r="B4798">
        <f>IF(ISNUMBER(Input!B4798),IF(AND(Input!B4798&gt;=20,Input!B4798&lt;=700),Input!B4798,""),"")</f>
        <v/>
      </c>
      <c r="C4798">
        <f>IF(B4798="","",INT(A4798))</f>
        <v/>
      </c>
      <c r="D4798">
        <f>IF(B4798="","",HOUR(A4798))</f>
        <v/>
      </c>
      <c r="E4798">
        <f>IF(B4798="","",IF(INPUT!$I$1="","",IF(C4798&lt;(INT(INPUT!$I$1)-INPUT!$I$2),"Off Meds",IF(C4798&lt;=(INT(INPUT!$I$1)+INPUT!$I$2),"Washout","On Meds"))))</f>
        <v/>
      </c>
      <c r="F4798">
        <f>IF(B4798="","",1.509*(LN(B4798)^1.084-5.381))</f>
        <v/>
      </c>
      <c r="G4798">
        <f>IF(F4798="","",IF(F4798&lt;0,10*F4798^2,0))</f>
        <v/>
      </c>
      <c r="H4798">
        <f>IF(F4798="","",IF(F4798&gt;0,10*F4798^2,0))</f>
        <v/>
      </c>
    </row>
    <row r="4799">
      <c r="A4799">
        <f>Input!A4799</f>
        <v/>
      </c>
      <c r="B4799">
        <f>IF(ISNUMBER(Input!B4799),IF(AND(Input!B4799&gt;=20,Input!B4799&lt;=700),Input!B4799,""),"")</f>
        <v/>
      </c>
      <c r="C4799">
        <f>IF(B4799="","",INT(A4799))</f>
        <v/>
      </c>
      <c r="D4799">
        <f>IF(B4799="","",HOUR(A4799))</f>
        <v/>
      </c>
      <c r="E4799">
        <f>IF(B4799="","",IF(INPUT!$I$1="","",IF(C4799&lt;(INT(INPUT!$I$1)-INPUT!$I$2),"Off Meds",IF(C4799&lt;=(INT(INPUT!$I$1)+INPUT!$I$2),"Washout","On Meds"))))</f>
        <v/>
      </c>
      <c r="F4799">
        <f>IF(B4799="","",1.509*(LN(B4799)^1.084-5.381))</f>
        <v/>
      </c>
      <c r="G4799">
        <f>IF(F4799="","",IF(F4799&lt;0,10*F4799^2,0))</f>
        <v/>
      </c>
      <c r="H4799">
        <f>IF(F4799="","",IF(F4799&gt;0,10*F4799^2,0))</f>
        <v/>
      </c>
    </row>
    <row r="4800">
      <c r="A4800">
        <f>Input!A4800</f>
        <v/>
      </c>
      <c r="B4800">
        <f>IF(ISNUMBER(Input!B4800),IF(AND(Input!B4800&gt;=20,Input!B4800&lt;=700),Input!B4800,""),"")</f>
        <v/>
      </c>
      <c r="C4800">
        <f>IF(B4800="","",INT(A4800))</f>
        <v/>
      </c>
      <c r="D4800">
        <f>IF(B4800="","",HOUR(A4800))</f>
        <v/>
      </c>
      <c r="E4800">
        <f>IF(B4800="","",IF(INPUT!$I$1="","",IF(C4800&lt;(INT(INPUT!$I$1)-INPUT!$I$2),"Off Meds",IF(C4800&lt;=(INT(INPUT!$I$1)+INPUT!$I$2),"Washout","On Meds"))))</f>
        <v/>
      </c>
      <c r="F4800">
        <f>IF(B4800="","",1.509*(LN(B4800)^1.084-5.381))</f>
        <v/>
      </c>
      <c r="G4800">
        <f>IF(F4800="","",IF(F4800&lt;0,10*F4800^2,0))</f>
        <v/>
      </c>
      <c r="H4800">
        <f>IF(F4800="","",IF(F4800&gt;0,10*F4800^2,0))</f>
        <v/>
      </c>
    </row>
    <row r="4801">
      <c r="A4801">
        <f>Input!A4801</f>
        <v/>
      </c>
      <c r="B4801">
        <f>IF(ISNUMBER(Input!B4801),IF(AND(Input!B4801&gt;=20,Input!B4801&lt;=700),Input!B4801,""),"")</f>
        <v/>
      </c>
      <c r="C4801">
        <f>IF(B4801="","",INT(A4801))</f>
        <v/>
      </c>
      <c r="D4801">
        <f>IF(B4801="","",HOUR(A4801))</f>
        <v/>
      </c>
      <c r="E4801">
        <f>IF(B4801="","",IF(INPUT!$I$1="","",IF(C4801&lt;(INT(INPUT!$I$1)-INPUT!$I$2),"Off Meds",IF(C4801&lt;=(INT(INPUT!$I$1)+INPUT!$I$2),"Washout","On Meds"))))</f>
        <v/>
      </c>
      <c r="F4801">
        <f>IF(B4801="","",1.509*(LN(B4801)^1.084-5.381))</f>
        <v/>
      </c>
      <c r="G4801">
        <f>IF(F4801="","",IF(F4801&lt;0,10*F4801^2,0))</f>
        <v/>
      </c>
      <c r="H4801">
        <f>IF(F4801="","",IF(F4801&gt;0,10*F4801^2,0))</f>
        <v/>
      </c>
    </row>
    <row r="4802">
      <c r="A4802">
        <f>Input!A4802</f>
        <v/>
      </c>
      <c r="B4802">
        <f>IF(ISNUMBER(Input!B4802),IF(AND(Input!B4802&gt;=20,Input!B4802&lt;=700),Input!B4802,""),"")</f>
        <v/>
      </c>
      <c r="C4802">
        <f>IF(B4802="","",INT(A4802))</f>
        <v/>
      </c>
      <c r="D4802">
        <f>IF(B4802="","",HOUR(A4802))</f>
        <v/>
      </c>
      <c r="E4802">
        <f>IF(B4802="","",IF(INPUT!$I$1="","",IF(C4802&lt;(INT(INPUT!$I$1)-INPUT!$I$2),"Off Meds",IF(C4802&lt;=(INT(INPUT!$I$1)+INPUT!$I$2),"Washout","On Meds"))))</f>
        <v/>
      </c>
      <c r="F4802">
        <f>IF(B4802="","",1.509*(LN(B4802)^1.084-5.381))</f>
        <v/>
      </c>
      <c r="G4802">
        <f>IF(F4802="","",IF(F4802&lt;0,10*F4802^2,0))</f>
        <v/>
      </c>
      <c r="H4802">
        <f>IF(F4802="","",IF(F4802&gt;0,10*F4802^2,0))</f>
        <v/>
      </c>
    </row>
    <row r="4803">
      <c r="A4803">
        <f>Input!A4803</f>
        <v/>
      </c>
      <c r="B4803">
        <f>IF(ISNUMBER(Input!B4803),IF(AND(Input!B4803&gt;=20,Input!B4803&lt;=700),Input!B4803,""),"")</f>
        <v/>
      </c>
      <c r="C4803">
        <f>IF(B4803="","",INT(A4803))</f>
        <v/>
      </c>
      <c r="D4803">
        <f>IF(B4803="","",HOUR(A4803))</f>
        <v/>
      </c>
      <c r="E4803">
        <f>IF(B4803="","",IF(INPUT!$I$1="","",IF(C4803&lt;(INT(INPUT!$I$1)-INPUT!$I$2),"Off Meds",IF(C4803&lt;=(INT(INPUT!$I$1)+INPUT!$I$2),"Washout","On Meds"))))</f>
        <v/>
      </c>
      <c r="F4803">
        <f>IF(B4803="","",1.509*(LN(B4803)^1.084-5.381))</f>
        <v/>
      </c>
      <c r="G4803">
        <f>IF(F4803="","",IF(F4803&lt;0,10*F4803^2,0))</f>
        <v/>
      </c>
      <c r="H4803">
        <f>IF(F4803="","",IF(F4803&gt;0,10*F4803^2,0))</f>
        <v/>
      </c>
    </row>
    <row r="4804">
      <c r="A4804">
        <f>Input!A4804</f>
        <v/>
      </c>
      <c r="B4804">
        <f>IF(ISNUMBER(Input!B4804),IF(AND(Input!B4804&gt;=20,Input!B4804&lt;=700),Input!B4804,""),"")</f>
        <v/>
      </c>
      <c r="C4804">
        <f>IF(B4804="","",INT(A4804))</f>
        <v/>
      </c>
      <c r="D4804">
        <f>IF(B4804="","",HOUR(A4804))</f>
        <v/>
      </c>
      <c r="E4804">
        <f>IF(B4804="","",IF(INPUT!$I$1="","",IF(C4804&lt;(INT(INPUT!$I$1)-INPUT!$I$2),"Off Meds",IF(C4804&lt;=(INT(INPUT!$I$1)+INPUT!$I$2),"Washout","On Meds"))))</f>
        <v/>
      </c>
      <c r="F4804">
        <f>IF(B4804="","",1.509*(LN(B4804)^1.084-5.381))</f>
        <v/>
      </c>
      <c r="G4804">
        <f>IF(F4804="","",IF(F4804&lt;0,10*F4804^2,0))</f>
        <v/>
      </c>
      <c r="H4804">
        <f>IF(F4804="","",IF(F4804&gt;0,10*F4804^2,0))</f>
        <v/>
      </c>
    </row>
    <row r="4805">
      <c r="A4805">
        <f>Input!A4805</f>
        <v/>
      </c>
      <c r="B4805">
        <f>IF(ISNUMBER(Input!B4805),IF(AND(Input!B4805&gt;=20,Input!B4805&lt;=700),Input!B4805,""),"")</f>
        <v/>
      </c>
      <c r="C4805">
        <f>IF(B4805="","",INT(A4805))</f>
        <v/>
      </c>
      <c r="D4805">
        <f>IF(B4805="","",HOUR(A4805))</f>
        <v/>
      </c>
      <c r="E4805">
        <f>IF(B4805="","",IF(INPUT!$I$1="","",IF(C4805&lt;(INT(INPUT!$I$1)-INPUT!$I$2),"Off Meds",IF(C4805&lt;=(INT(INPUT!$I$1)+INPUT!$I$2),"Washout","On Meds"))))</f>
        <v/>
      </c>
      <c r="F4805">
        <f>IF(B4805="","",1.509*(LN(B4805)^1.084-5.381))</f>
        <v/>
      </c>
      <c r="G4805">
        <f>IF(F4805="","",IF(F4805&lt;0,10*F4805^2,0))</f>
        <v/>
      </c>
      <c r="H4805">
        <f>IF(F4805="","",IF(F4805&gt;0,10*F4805^2,0))</f>
        <v/>
      </c>
    </row>
    <row r="4806">
      <c r="A4806">
        <f>Input!A4806</f>
        <v/>
      </c>
      <c r="B4806">
        <f>IF(ISNUMBER(Input!B4806),IF(AND(Input!B4806&gt;=20,Input!B4806&lt;=700),Input!B4806,""),"")</f>
        <v/>
      </c>
      <c r="C4806">
        <f>IF(B4806="","",INT(A4806))</f>
        <v/>
      </c>
      <c r="D4806">
        <f>IF(B4806="","",HOUR(A4806))</f>
        <v/>
      </c>
      <c r="E4806">
        <f>IF(B4806="","",IF(INPUT!$I$1="","",IF(C4806&lt;(INT(INPUT!$I$1)-INPUT!$I$2),"Off Meds",IF(C4806&lt;=(INT(INPUT!$I$1)+INPUT!$I$2),"Washout","On Meds"))))</f>
        <v/>
      </c>
      <c r="F4806">
        <f>IF(B4806="","",1.509*(LN(B4806)^1.084-5.381))</f>
        <v/>
      </c>
      <c r="G4806">
        <f>IF(F4806="","",IF(F4806&lt;0,10*F4806^2,0))</f>
        <v/>
      </c>
      <c r="H4806">
        <f>IF(F4806="","",IF(F4806&gt;0,10*F4806^2,0))</f>
        <v/>
      </c>
    </row>
    <row r="4807">
      <c r="A4807">
        <f>Input!A4807</f>
        <v/>
      </c>
      <c r="B4807">
        <f>IF(ISNUMBER(Input!B4807),IF(AND(Input!B4807&gt;=20,Input!B4807&lt;=700),Input!B4807,""),"")</f>
        <v/>
      </c>
      <c r="C4807">
        <f>IF(B4807="","",INT(A4807))</f>
        <v/>
      </c>
      <c r="D4807">
        <f>IF(B4807="","",HOUR(A4807))</f>
        <v/>
      </c>
      <c r="E4807">
        <f>IF(B4807="","",IF(INPUT!$I$1="","",IF(C4807&lt;(INT(INPUT!$I$1)-INPUT!$I$2),"Off Meds",IF(C4807&lt;=(INT(INPUT!$I$1)+INPUT!$I$2),"Washout","On Meds"))))</f>
        <v/>
      </c>
      <c r="F4807">
        <f>IF(B4807="","",1.509*(LN(B4807)^1.084-5.381))</f>
        <v/>
      </c>
      <c r="G4807">
        <f>IF(F4807="","",IF(F4807&lt;0,10*F4807^2,0))</f>
        <v/>
      </c>
      <c r="H4807">
        <f>IF(F4807="","",IF(F4807&gt;0,10*F4807^2,0))</f>
        <v/>
      </c>
    </row>
    <row r="4808">
      <c r="A4808">
        <f>Input!A4808</f>
        <v/>
      </c>
      <c r="B4808">
        <f>IF(ISNUMBER(Input!B4808),IF(AND(Input!B4808&gt;=20,Input!B4808&lt;=700),Input!B4808,""),"")</f>
        <v/>
      </c>
      <c r="C4808">
        <f>IF(B4808="","",INT(A4808))</f>
        <v/>
      </c>
      <c r="D4808">
        <f>IF(B4808="","",HOUR(A4808))</f>
        <v/>
      </c>
      <c r="E4808">
        <f>IF(B4808="","",IF(INPUT!$I$1="","",IF(C4808&lt;(INT(INPUT!$I$1)-INPUT!$I$2),"Off Meds",IF(C4808&lt;=(INT(INPUT!$I$1)+INPUT!$I$2),"Washout","On Meds"))))</f>
        <v/>
      </c>
      <c r="F4808">
        <f>IF(B4808="","",1.509*(LN(B4808)^1.084-5.381))</f>
        <v/>
      </c>
      <c r="G4808">
        <f>IF(F4808="","",IF(F4808&lt;0,10*F4808^2,0))</f>
        <v/>
      </c>
      <c r="H4808">
        <f>IF(F4808="","",IF(F4808&gt;0,10*F4808^2,0))</f>
        <v/>
      </c>
    </row>
    <row r="4809">
      <c r="A4809">
        <f>Input!A4809</f>
        <v/>
      </c>
      <c r="B4809">
        <f>IF(ISNUMBER(Input!B4809),IF(AND(Input!B4809&gt;=20,Input!B4809&lt;=700),Input!B4809,""),"")</f>
        <v/>
      </c>
      <c r="C4809">
        <f>IF(B4809="","",INT(A4809))</f>
        <v/>
      </c>
      <c r="D4809">
        <f>IF(B4809="","",HOUR(A4809))</f>
        <v/>
      </c>
      <c r="E4809">
        <f>IF(B4809="","",IF(INPUT!$I$1="","",IF(C4809&lt;(INT(INPUT!$I$1)-INPUT!$I$2),"Off Meds",IF(C4809&lt;=(INT(INPUT!$I$1)+INPUT!$I$2),"Washout","On Meds"))))</f>
        <v/>
      </c>
      <c r="F4809">
        <f>IF(B4809="","",1.509*(LN(B4809)^1.084-5.381))</f>
        <v/>
      </c>
      <c r="G4809">
        <f>IF(F4809="","",IF(F4809&lt;0,10*F4809^2,0))</f>
        <v/>
      </c>
      <c r="H4809">
        <f>IF(F4809="","",IF(F4809&gt;0,10*F4809^2,0))</f>
        <v/>
      </c>
    </row>
    <row r="4810">
      <c r="A4810">
        <f>Input!A4810</f>
        <v/>
      </c>
      <c r="B4810">
        <f>IF(ISNUMBER(Input!B4810),IF(AND(Input!B4810&gt;=20,Input!B4810&lt;=700),Input!B4810,""),"")</f>
        <v/>
      </c>
      <c r="C4810">
        <f>IF(B4810="","",INT(A4810))</f>
        <v/>
      </c>
      <c r="D4810">
        <f>IF(B4810="","",HOUR(A4810))</f>
        <v/>
      </c>
      <c r="E4810">
        <f>IF(B4810="","",IF(INPUT!$I$1="","",IF(C4810&lt;(INT(INPUT!$I$1)-INPUT!$I$2),"Off Meds",IF(C4810&lt;=(INT(INPUT!$I$1)+INPUT!$I$2),"Washout","On Meds"))))</f>
        <v/>
      </c>
      <c r="F4810">
        <f>IF(B4810="","",1.509*(LN(B4810)^1.084-5.381))</f>
        <v/>
      </c>
      <c r="G4810">
        <f>IF(F4810="","",IF(F4810&lt;0,10*F4810^2,0))</f>
        <v/>
      </c>
      <c r="H4810">
        <f>IF(F4810="","",IF(F4810&gt;0,10*F4810^2,0))</f>
        <v/>
      </c>
    </row>
    <row r="4811">
      <c r="A4811">
        <f>Input!A4811</f>
        <v/>
      </c>
      <c r="B4811">
        <f>IF(ISNUMBER(Input!B4811),IF(AND(Input!B4811&gt;=20,Input!B4811&lt;=700),Input!B4811,""),"")</f>
        <v/>
      </c>
      <c r="C4811">
        <f>IF(B4811="","",INT(A4811))</f>
        <v/>
      </c>
      <c r="D4811">
        <f>IF(B4811="","",HOUR(A4811))</f>
        <v/>
      </c>
      <c r="E4811">
        <f>IF(B4811="","",IF(INPUT!$I$1="","",IF(C4811&lt;(INT(INPUT!$I$1)-INPUT!$I$2),"Off Meds",IF(C4811&lt;=(INT(INPUT!$I$1)+INPUT!$I$2),"Washout","On Meds"))))</f>
        <v/>
      </c>
      <c r="F4811">
        <f>IF(B4811="","",1.509*(LN(B4811)^1.084-5.381))</f>
        <v/>
      </c>
      <c r="G4811">
        <f>IF(F4811="","",IF(F4811&lt;0,10*F4811^2,0))</f>
        <v/>
      </c>
      <c r="H4811">
        <f>IF(F4811="","",IF(F4811&gt;0,10*F4811^2,0))</f>
        <v/>
      </c>
    </row>
    <row r="4812">
      <c r="A4812">
        <f>Input!A4812</f>
        <v/>
      </c>
      <c r="B4812">
        <f>IF(ISNUMBER(Input!B4812),IF(AND(Input!B4812&gt;=20,Input!B4812&lt;=700),Input!B4812,""),"")</f>
        <v/>
      </c>
      <c r="C4812">
        <f>IF(B4812="","",INT(A4812))</f>
        <v/>
      </c>
      <c r="D4812">
        <f>IF(B4812="","",HOUR(A4812))</f>
        <v/>
      </c>
      <c r="E4812">
        <f>IF(B4812="","",IF(INPUT!$I$1="","",IF(C4812&lt;(INT(INPUT!$I$1)-INPUT!$I$2),"Off Meds",IF(C4812&lt;=(INT(INPUT!$I$1)+INPUT!$I$2),"Washout","On Meds"))))</f>
        <v/>
      </c>
      <c r="F4812">
        <f>IF(B4812="","",1.509*(LN(B4812)^1.084-5.381))</f>
        <v/>
      </c>
      <c r="G4812">
        <f>IF(F4812="","",IF(F4812&lt;0,10*F4812^2,0))</f>
        <v/>
      </c>
      <c r="H4812">
        <f>IF(F4812="","",IF(F4812&gt;0,10*F4812^2,0))</f>
        <v/>
      </c>
    </row>
    <row r="4813">
      <c r="A4813">
        <f>Input!A4813</f>
        <v/>
      </c>
      <c r="B4813">
        <f>IF(ISNUMBER(Input!B4813),IF(AND(Input!B4813&gt;=20,Input!B4813&lt;=700),Input!B4813,""),"")</f>
        <v/>
      </c>
      <c r="C4813">
        <f>IF(B4813="","",INT(A4813))</f>
        <v/>
      </c>
      <c r="D4813">
        <f>IF(B4813="","",HOUR(A4813))</f>
        <v/>
      </c>
      <c r="E4813">
        <f>IF(B4813="","",IF(INPUT!$I$1="","",IF(C4813&lt;(INT(INPUT!$I$1)-INPUT!$I$2),"Off Meds",IF(C4813&lt;=(INT(INPUT!$I$1)+INPUT!$I$2),"Washout","On Meds"))))</f>
        <v/>
      </c>
      <c r="F4813">
        <f>IF(B4813="","",1.509*(LN(B4813)^1.084-5.381))</f>
        <v/>
      </c>
      <c r="G4813">
        <f>IF(F4813="","",IF(F4813&lt;0,10*F4813^2,0))</f>
        <v/>
      </c>
      <c r="H4813">
        <f>IF(F4813="","",IF(F4813&gt;0,10*F4813^2,0))</f>
        <v/>
      </c>
    </row>
    <row r="4814">
      <c r="A4814">
        <f>Input!A4814</f>
        <v/>
      </c>
      <c r="B4814">
        <f>IF(ISNUMBER(Input!B4814),IF(AND(Input!B4814&gt;=20,Input!B4814&lt;=700),Input!B4814,""),"")</f>
        <v/>
      </c>
      <c r="C4814">
        <f>IF(B4814="","",INT(A4814))</f>
        <v/>
      </c>
      <c r="D4814">
        <f>IF(B4814="","",HOUR(A4814))</f>
        <v/>
      </c>
      <c r="E4814">
        <f>IF(B4814="","",IF(INPUT!$I$1="","",IF(C4814&lt;(INT(INPUT!$I$1)-INPUT!$I$2),"Off Meds",IF(C4814&lt;=(INT(INPUT!$I$1)+INPUT!$I$2),"Washout","On Meds"))))</f>
        <v/>
      </c>
      <c r="F4814">
        <f>IF(B4814="","",1.509*(LN(B4814)^1.084-5.381))</f>
        <v/>
      </c>
      <c r="G4814">
        <f>IF(F4814="","",IF(F4814&lt;0,10*F4814^2,0))</f>
        <v/>
      </c>
      <c r="H4814">
        <f>IF(F4814="","",IF(F4814&gt;0,10*F4814^2,0))</f>
        <v/>
      </c>
    </row>
    <row r="4815">
      <c r="A4815">
        <f>Input!A4815</f>
        <v/>
      </c>
      <c r="B4815">
        <f>IF(ISNUMBER(Input!B4815),IF(AND(Input!B4815&gt;=20,Input!B4815&lt;=700),Input!B4815,""),"")</f>
        <v/>
      </c>
      <c r="C4815">
        <f>IF(B4815="","",INT(A4815))</f>
        <v/>
      </c>
      <c r="D4815">
        <f>IF(B4815="","",HOUR(A4815))</f>
        <v/>
      </c>
      <c r="E4815">
        <f>IF(B4815="","",IF(INPUT!$I$1="","",IF(C4815&lt;(INT(INPUT!$I$1)-INPUT!$I$2),"Off Meds",IF(C4815&lt;=(INT(INPUT!$I$1)+INPUT!$I$2),"Washout","On Meds"))))</f>
        <v/>
      </c>
      <c r="F4815">
        <f>IF(B4815="","",1.509*(LN(B4815)^1.084-5.381))</f>
        <v/>
      </c>
      <c r="G4815">
        <f>IF(F4815="","",IF(F4815&lt;0,10*F4815^2,0))</f>
        <v/>
      </c>
      <c r="H4815">
        <f>IF(F4815="","",IF(F4815&gt;0,10*F4815^2,0))</f>
        <v/>
      </c>
    </row>
    <row r="4816">
      <c r="A4816">
        <f>Input!A4816</f>
        <v/>
      </c>
      <c r="B4816">
        <f>IF(ISNUMBER(Input!B4816),IF(AND(Input!B4816&gt;=20,Input!B4816&lt;=700),Input!B4816,""),"")</f>
        <v/>
      </c>
      <c r="C4816">
        <f>IF(B4816="","",INT(A4816))</f>
        <v/>
      </c>
      <c r="D4816">
        <f>IF(B4816="","",HOUR(A4816))</f>
        <v/>
      </c>
      <c r="E4816">
        <f>IF(B4816="","",IF(INPUT!$I$1="","",IF(C4816&lt;(INT(INPUT!$I$1)-INPUT!$I$2),"Off Meds",IF(C4816&lt;=(INT(INPUT!$I$1)+INPUT!$I$2),"Washout","On Meds"))))</f>
        <v/>
      </c>
      <c r="F4816">
        <f>IF(B4816="","",1.509*(LN(B4816)^1.084-5.381))</f>
        <v/>
      </c>
      <c r="G4816">
        <f>IF(F4816="","",IF(F4816&lt;0,10*F4816^2,0))</f>
        <v/>
      </c>
      <c r="H4816">
        <f>IF(F4816="","",IF(F4816&gt;0,10*F4816^2,0))</f>
        <v/>
      </c>
    </row>
    <row r="4817">
      <c r="A4817">
        <f>Input!A4817</f>
        <v/>
      </c>
      <c r="B4817">
        <f>IF(ISNUMBER(Input!B4817),IF(AND(Input!B4817&gt;=20,Input!B4817&lt;=700),Input!B4817,""),"")</f>
        <v/>
      </c>
      <c r="C4817">
        <f>IF(B4817="","",INT(A4817))</f>
        <v/>
      </c>
      <c r="D4817">
        <f>IF(B4817="","",HOUR(A4817))</f>
        <v/>
      </c>
      <c r="E4817">
        <f>IF(B4817="","",IF(INPUT!$I$1="","",IF(C4817&lt;(INT(INPUT!$I$1)-INPUT!$I$2),"Off Meds",IF(C4817&lt;=(INT(INPUT!$I$1)+INPUT!$I$2),"Washout","On Meds"))))</f>
        <v/>
      </c>
      <c r="F4817">
        <f>IF(B4817="","",1.509*(LN(B4817)^1.084-5.381))</f>
        <v/>
      </c>
      <c r="G4817">
        <f>IF(F4817="","",IF(F4817&lt;0,10*F4817^2,0))</f>
        <v/>
      </c>
      <c r="H4817">
        <f>IF(F4817="","",IF(F4817&gt;0,10*F4817^2,0))</f>
        <v/>
      </c>
    </row>
    <row r="4818">
      <c r="A4818">
        <f>Input!A4818</f>
        <v/>
      </c>
      <c r="B4818">
        <f>IF(ISNUMBER(Input!B4818),IF(AND(Input!B4818&gt;=20,Input!B4818&lt;=700),Input!B4818,""),"")</f>
        <v/>
      </c>
      <c r="C4818">
        <f>IF(B4818="","",INT(A4818))</f>
        <v/>
      </c>
      <c r="D4818">
        <f>IF(B4818="","",HOUR(A4818))</f>
        <v/>
      </c>
      <c r="E4818">
        <f>IF(B4818="","",IF(INPUT!$I$1="","",IF(C4818&lt;(INT(INPUT!$I$1)-INPUT!$I$2),"Off Meds",IF(C4818&lt;=(INT(INPUT!$I$1)+INPUT!$I$2),"Washout","On Meds"))))</f>
        <v/>
      </c>
      <c r="F4818">
        <f>IF(B4818="","",1.509*(LN(B4818)^1.084-5.381))</f>
        <v/>
      </c>
      <c r="G4818">
        <f>IF(F4818="","",IF(F4818&lt;0,10*F4818^2,0))</f>
        <v/>
      </c>
      <c r="H4818">
        <f>IF(F4818="","",IF(F4818&gt;0,10*F4818^2,0))</f>
        <v/>
      </c>
    </row>
    <row r="4819">
      <c r="A4819">
        <f>Input!A4819</f>
        <v/>
      </c>
      <c r="B4819">
        <f>IF(ISNUMBER(Input!B4819),IF(AND(Input!B4819&gt;=20,Input!B4819&lt;=700),Input!B4819,""),"")</f>
        <v/>
      </c>
      <c r="C4819">
        <f>IF(B4819="","",INT(A4819))</f>
        <v/>
      </c>
      <c r="D4819">
        <f>IF(B4819="","",HOUR(A4819))</f>
        <v/>
      </c>
      <c r="E4819">
        <f>IF(B4819="","",IF(INPUT!$I$1="","",IF(C4819&lt;(INT(INPUT!$I$1)-INPUT!$I$2),"Off Meds",IF(C4819&lt;=(INT(INPUT!$I$1)+INPUT!$I$2),"Washout","On Meds"))))</f>
        <v/>
      </c>
      <c r="F4819">
        <f>IF(B4819="","",1.509*(LN(B4819)^1.084-5.381))</f>
        <v/>
      </c>
      <c r="G4819">
        <f>IF(F4819="","",IF(F4819&lt;0,10*F4819^2,0))</f>
        <v/>
      </c>
      <c r="H4819">
        <f>IF(F4819="","",IF(F4819&gt;0,10*F4819^2,0))</f>
        <v/>
      </c>
    </row>
    <row r="4820">
      <c r="A4820">
        <f>Input!A4820</f>
        <v/>
      </c>
      <c r="B4820">
        <f>IF(ISNUMBER(Input!B4820),IF(AND(Input!B4820&gt;=20,Input!B4820&lt;=700),Input!B4820,""),"")</f>
        <v/>
      </c>
      <c r="C4820">
        <f>IF(B4820="","",INT(A4820))</f>
        <v/>
      </c>
      <c r="D4820">
        <f>IF(B4820="","",HOUR(A4820))</f>
        <v/>
      </c>
      <c r="E4820">
        <f>IF(B4820="","",IF(INPUT!$I$1="","",IF(C4820&lt;(INT(INPUT!$I$1)-INPUT!$I$2),"Off Meds",IF(C4820&lt;=(INT(INPUT!$I$1)+INPUT!$I$2),"Washout","On Meds"))))</f>
        <v/>
      </c>
      <c r="F4820">
        <f>IF(B4820="","",1.509*(LN(B4820)^1.084-5.381))</f>
        <v/>
      </c>
      <c r="G4820">
        <f>IF(F4820="","",IF(F4820&lt;0,10*F4820^2,0))</f>
        <v/>
      </c>
      <c r="H4820">
        <f>IF(F4820="","",IF(F4820&gt;0,10*F4820^2,0))</f>
        <v/>
      </c>
    </row>
    <row r="4821">
      <c r="A4821">
        <f>Input!A4821</f>
        <v/>
      </c>
      <c r="B4821">
        <f>IF(ISNUMBER(Input!B4821),IF(AND(Input!B4821&gt;=20,Input!B4821&lt;=700),Input!B4821,""),"")</f>
        <v/>
      </c>
      <c r="C4821">
        <f>IF(B4821="","",INT(A4821))</f>
        <v/>
      </c>
      <c r="D4821">
        <f>IF(B4821="","",HOUR(A4821))</f>
        <v/>
      </c>
      <c r="E4821">
        <f>IF(B4821="","",IF(INPUT!$I$1="","",IF(C4821&lt;(INT(INPUT!$I$1)-INPUT!$I$2),"Off Meds",IF(C4821&lt;=(INT(INPUT!$I$1)+INPUT!$I$2),"Washout","On Meds"))))</f>
        <v/>
      </c>
      <c r="F4821">
        <f>IF(B4821="","",1.509*(LN(B4821)^1.084-5.381))</f>
        <v/>
      </c>
      <c r="G4821">
        <f>IF(F4821="","",IF(F4821&lt;0,10*F4821^2,0))</f>
        <v/>
      </c>
      <c r="H4821">
        <f>IF(F4821="","",IF(F4821&gt;0,10*F4821^2,0))</f>
        <v/>
      </c>
    </row>
    <row r="4822">
      <c r="A4822">
        <f>Input!A4822</f>
        <v/>
      </c>
      <c r="B4822">
        <f>IF(ISNUMBER(Input!B4822),IF(AND(Input!B4822&gt;=20,Input!B4822&lt;=700),Input!B4822,""),"")</f>
        <v/>
      </c>
      <c r="C4822">
        <f>IF(B4822="","",INT(A4822))</f>
        <v/>
      </c>
      <c r="D4822">
        <f>IF(B4822="","",HOUR(A4822))</f>
        <v/>
      </c>
      <c r="E4822">
        <f>IF(B4822="","",IF(INPUT!$I$1="","",IF(C4822&lt;(INT(INPUT!$I$1)-INPUT!$I$2),"Off Meds",IF(C4822&lt;=(INT(INPUT!$I$1)+INPUT!$I$2),"Washout","On Meds"))))</f>
        <v/>
      </c>
      <c r="F4822">
        <f>IF(B4822="","",1.509*(LN(B4822)^1.084-5.381))</f>
        <v/>
      </c>
      <c r="G4822">
        <f>IF(F4822="","",IF(F4822&lt;0,10*F4822^2,0))</f>
        <v/>
      </c>
      <c r="H4822">
        <f>IF(F4822="","",IF(F4822&gt;0,10*F4822^2,0))</f>
        <v/>
      </c>
    </row>
    <row r="4823">
      <c r="A4823">
        <f>Input!A4823</f>
        <v/>
      </c>
      <c r="B4823">
        <f>IF(ISNUMBER(Input!B4823),IF(AND(Input!B4823&gt;=20,Input!B4823&lt;=700),Input!B4823,""),"")</f>
        <v/>
      </c>
      <c r="C4823">
        <f>IF(B4823="","",INT(A4823))</f>
        <v/>
      </c>
      <c r="D4823">
        <f>IF(B4823="","",HOUR(A4823))</f>
        <v/>
      </c>
      <c r="E4823">
        <f>IF(B4823="","",IF(INPUT!$I$1="","",IF(C4823&lt;(INT(INPUT!$I$1)-INPUT!$I$2),"Off Meds",IF(C4823&lt;=(INT(INPUT!$I$1)+INPUT!$I$2),"Washout","On Meds"))))</f>
        <v/>
      </c>
      <c r="F4823">
        <f>IF(B4823="","",1.509*(LN(B4823)^1.084-5.381))</f>
        <v/>
      </c>
      <c r="G4823">
        <f>IF(F4823="","",IF(F4823&lt;0,10*F4823^2,0))</f>
        <v/>
      </c>
      <c r="H4823">
        <f>IF(F4823="","",IF(F4823&gt;0,10*F4823^2,0))</f>
        <v/>
      </c>
    </row>
    <row r="4824">
      <c r="A4824">
        <f>Input!A4824</f>
        <v/>
      </c>
      <c r="B4824">
        <f>IF(ISNUMBER(Input!B4824),IF(AND(Input!B4824&gt;=20,Input!B4824&lt;=700),Input!B4824,""),"")</f>
        <v/>
      </c>
      <c r="C4824">
        <f>IF(B4824="","",INT(A4824))</f>
        <v/>
      </c>
      <c r="D4824">
        <f>IF(B4824="","",HOUR(A4824))</f>
        <v/>
      </c>
      <c r="E4824">
        <f>IF(B4824="","",IF(INPUT!$I$1="","",IF(C4824&lt;(INT(INPUT!$I$1)-INPUT!$I$2),"Off Meds",IF(C4824&lt;=(INT(INPUT!$I$1)+INPUT!$I$2),"Washout","On Meds"))))</f>
        <v/>
      </c>
      <c r="F4824">
        <f>IF(B4824="","",1.509*(LN(B4824)^1.084-5.381))</f>
        <v/>
      </c>
      <c r="G4824">
        <f>IF(F4824="","",IF(F4824&lt;0,10*F4824^2,0))</f>
        <v/>
      </c>
      <c r="H4824">
        <f>IF(F4824="","",IF(F4824&gt;0,10*F4824^2,0))</f>
        <v/>
      </c>
    </row>
    <row r="4825">
      <c r="A4825">
        <f>Input!A4825</f>
        <v/>
      </c>
      <c r="B4825">
        <f>IF(ISNUMBER(Input!B4825),IF(AND(Input!B4825&gt;=20,Input!B4825&lt;=700),Input!B4825,""),"")</f>
        <v/>
      </c>
      <c r="C4825">
        <f>IF(B4825="","",INT(A4825))</f>
        <v/>
      </c>
      <c r="D4825">
        <f>IF(B4825="","",HOUR(A4825))</f>
        <v/>
      </c>
      <c r="E4825">
        <f>IF(B4825="","",IF(INPUT!$I$1="","",IF(C4825&lt;(INT(INPUT!$I$1)-INPUT!$I$2),"Off Meds",IF(C4825&lt;=(INT(INPUT!$I$1)+INPUT!$I$2),"Washout","On Meds"))))</f>
        <v/>
      </c>
      <c r="F4825">
        <f>IF(B4825="","",1.509*(LN(B4825)^1.084-5.381))</f>
        <v/>
      </c>
      <c r="G4825">
        <f>IF(F4825="","",IF(F4825&lt;0,10*F4825^2,0))</f>
        <v/>
      </c>
      <c r="H4825">
        <f>IF(F4825="","",IF(F4825&gt;0,10*F4825^2,0))</f>
        <v/>
      </c>
    </row>
    <row r="4826">
      <c r="A4826">
        <f>Input!A4826</f>
        <v/>
      </c>
      <c r="B4826">
        <f>IF(ISNUMBER(Input!B4826),IF(AND(Input!B4826&gt;=20,Input!B4826&lt;=700),Input!B4826,""),"")</f>
        <v/>
      </c>
      <c r="C4826">
        <f>IF(B4826="","",INT(A4826))</f>
        <v/>
      </c>
      <c r="D4826">
        <f>IF(B4826="","",HOUR(A4826))</f>
        <v/>
      </c>
      <c r="E4826">
        <f>IF(B4826="","",IF(INPUT!$I$1="","",IF(C4826&lt;(INT(INPUT!$I$1)-INPUT!$I$2),"Off Meds",IF(C4826&lt;=(INT(INPUT!$I$1)+INPUT!$I$2),"Washout","On Meds"))))</f>
        <v/>
      </c>
      <c r="F4826">
        <f>IF(B4826="","",1.509*(LN(B4826)^1.084-5.381))</f>
        <v/>
      </c>
      <c r="G4826">
        <f>IF(F4826="","",IF(F4826&lt;0,10*F4826^2,0))</f>
        <v/>
      </c>
      <c r="H4826">
        <f>IF(F4826="","",IF(F4826&gt;0,10*F4826^2,0))</f>
        <v/>
      </c>
    </row>
    <row r="4827">
      <c r="A4827">
        <f>Input!A4827</f>
        <v/>
      </c>
      <c r="B4827">
        <f>IF(ISNUMBER(Input!B4827),IF(AND(Input!B4827&gt;=20,Input!B4827&lt;=700),Input!B4827,""),"")</f>
        <v/>
      </c>
      <c r="C4827">
        <f>IF(B4827="","",INT(A4827))</f>
        <v/>
      </c>
      <c r="D4827">
        <f>IF(B4827="","",HOUR(A4827))</f>
        <v/>
      </c>
      <c r="E4827">
        <f>IF(B4827="","",IF(INPUT!$I$1="","",IF(C4827&lt;(INT(INPUT!$I$1)-INPUT!$I$2),"Off Meds",IF(C4827&lt;=(INT(INPUT!$I$1)+INPUT!$I$2),"Washout","On Meds"))))</f>
        <v/>
      </c>
      <c r="F4827">
        <f>IF(B4827="","",1.509*(LN(B4827)^1.084-5.381))</f>
        <v/>
      </c>
      <c r="G4827">
        <f>IF(F4827="","",IF(F4827&lt;0,10*F4827^2,0))</f>
        <v/>
      </c>
      <c r="H4827">
        <f>IF(F4827="","",IF(F4827&gt;0,10*F4827^2,0))</f>
        <v/>
      </c>
    </row>
    <row r="4828">
      <c r="A4828">
        <f>Input!A4828</f>
        <v/>
      </c>
      <c r="B4828">
        <f>IF(ISNUMBER(Input!B4828),IF(AND(Input!B4828&gt;=20,Input!B4828&lt;=700),Input!B4828,""),"")</f>
        <v/>
      </c>
      <c r="C4828">
        <f>IF(B4828="","",INT(A4828))</f>
        <v/>
      </c>
      <c r="D4828">
        <f>IF(B4828="","",HOUR(A4828))</f>
        <v/>
      </c>
      <c r="E4828">
        <f>IF(B4828="","",IF(INPUT!$I$1="","",IF(C4828&lt;(INT(INPUT!$I$1)-INPUT!$I$2),"Off Meds",IF(C4828&lt;=(INT(INPUT!$I$1)+INPUT!$I$2),"Washout","On Meds"))))</f>
        <v/>
      </c>
      <c r="F4828">
        <f>IF(B4828="","",1.509*(LN(B4828)^1.084-5.381))</f>
        <v/>
      </c>
      <c r="G4828">
        <f>IF(F4828="","",IF(F4828&lt;0,10*F4828^2,0))</f>
        <v/>
      </c>
      <c r="H4828">
        <f>IF(F4828="","",IF(F4828&gt;0,10*F4828^2,0))</f>
        <v/>
      </c>
    </row>
    <row r="4829">
      <c r="A4829">
        <f>Input!A4829</f>
        <v/>
      </c>
      <c r="B4829">
        <f>IF(ISNUMBER(Input!B4829),IF(AND(Input!B4829&gt;=20,Input!B4829&lt;=700),Input!B4829,""),"")</f>
        <v/>
      </c>
      <c r="C4829">
        <f>IF(B4829="","",INT(A4829))</f>
        <v/>
      </c>
      <c r="D4829">
        <f>IF(B4829="","",HOUR(A4829))</f>
        <v/>
      </c>
      <c r="E4829">
        <f>IF(B4829="","",IF(INPUT!$I$1="","",IF(C4829&lt;(INT(INPUT!$I$1)-INPUT!$I$2),"Off Meds",IF(C4829&lt;=(INT(INPUT!$I$1)+INPUT!$I$2),"Washout","On Meds"))))</f>
        <v/>
      </c>
      <c r="F4829">
        <f>IF(B4829="","",1.509*(LN(B4829)^1.084-5.381))</f>
        <v/>
      </c>
      <c r="G4829">
        <f>IF(F4829="","",IF(F4829&lt;0,10*F4829^2,0))</f>
        <v/>
      </c>
      <c r="H4829">
        <f>IF(F4829="","",IF(F4829&gt;0,10*F4829^2,0))</f>
        <v/>
      </c>
    </row>
    <row r="4830">
      <c r="A4830">
        <f>Input!A4830</f>
        <v/>
      </c>
      <c r="B4830">
        <f>IF(ISNUMBER(Input!B4830),IF(AND(Input!B4830&gt;=20,Input!B4830&lt;=700),Input!B4830,""),"")</f>
        <v/>
      </c>
      <c r="C4830">
        <f>IF(B4830="","",INT(A4830))</f>
        <v/>
      </c>
      <c r="D4830">
        <f>IF(B4830="","",HOUR(A4830))</f>
        <v/>
      </c>
      <c r="E4830">
        <f>IF(B4830="","",IF(INPUT!$I$1="","",IF(C4830&lt;(INT(INPUT!$I$1)-INPUT!$I$2),"Off Meds",IF(C4830&lt;=(INT(INPUT!$I$1)+INPUT!$I$2),"Washout","On Meds"))))</f>
        <v/>
      </c>
      <c r="F4830">
        <f>IF(B4830="","",1.509*(LN(B4830)^1.084-5.381))</f>
        <v/>
      </c>
      <c r="G4830">
        <f>IF(F4830="","",IF(F4830&lt;0,10*F4830^2,0))</f>
        <v/>
      </c>
      <c r="H4830">
        <f>IF(F4830="","",IF(F4830&gt;0,10*F4830^2,0))</f>
        <v/>
      </c>
    </row>
    <row r="4831">
      <c r="A4831">
        <f>Input!A4831</f>
        <v/>
      </c>
      <c r="B4831">
        <f>IF(ISNUMBER(Input!B4831),IF(AND(Input!B4831&gt;=20,Input!B4831&lt;=700),Input!B4831,""),"")</f>
        <v/>
      </c>
      <c r="C4831">
        <f>IF(B4831="","",INT(A4831))</f>
        <v/>
      </c>
      <c r="D4831">
        <f>IF(B4831="","",HOUR(A4831))</f>
        <v/>
      </c>
      <c r="E4831">
        <f>IF(B4831="","",IF(INPUT!$I$1="","",IF(C4831&lt;(INT(INPUT!$I$1)-INPUT!$I$2),"Off Meds",IF(C4831&lt;=(INT(INPUT!$I$1)+INPUT!$I$2),"Washout","On Meds"))))</f>
        <v/>
      </c>
      <c r="F4831">
        <f>IF(B4831="","",1.509*(LN(B4831)^1.084-5.381))</f>
        <v/>
      </c>
      <c r="G4831">
        <f>IF(F4831="","",IF(F4831&lt;0,10*F4831^2,0))</f>
        <v/>
      </c>
      <c r="H4831">
        <f>IF(F4831="","",IF(F4831&gt;0,10*F4831^2,0))</f>
        <v/>
      </c>
    </row>
    <row r="4832">
      <c r="A4832">
        <f>Input!A4832</f>
        <v/>
      </c>
      <c r="B4832">
        <f>IF(ISNUMBER(Input!B4832),IF(AND(Input!B4832&gt;=20,Input!B4832&lt;=700),Input!B4832,""),"")</f>
        <v/>
      </c>
      <c r="C4832">
        <f>IF(B4832="","",INT(A4832))</f>
        <v/>
      </c>
      <c r="D4832">
        <f>IF(B4832="","",HOUR(A4832))</f>
        <v/>
      </c>
      <c r="E4832">
        <f>IF(B4832="","",IF(INPUT!$I$1="","",IF(C4832&lt;(INT(INPUT!$I$1)-INPUT!$I$2),"Off Meds",IF(C4832&lt;=(INT(INPUT!$I$1)+INPUT!$I$2),"Washout","On Meds"))))</f>
        <v/>
      </c>
      <c r="F4832">
        <f>IF(B4832="","",1.509*(LN(B4832)^1.084-5.381))</f>
        <v/>
      </c>
      <c r="G4832">
        <f>IF(F4832="","",IF(F4832&lt;0,10*F4832^2,0))</f>
        <v/>
      </c>
      <c r="H4832">
        <f>IF(F4832="","",IF(F4832&gt;0,10*F4832^2,0))</f>
        <v/>
      </c>
    </row>
    <row r="4833">
      <c r="A4833">
        <f>Input!A4833</f>
        <v/>
      </c>
      <c r="B4833">
        <f>IF(ISNUMBER(Input!B4833),IF(AND(Input!B4833&gt;=20,Input!B4833&lt;=700),Input!B4833,""),"")</f>
        <v/>
      </c>
      <c r="C4833">
        <f>IF(B4833="","",INT(A4833))</f>
        <v/>
      </c>
      <c r="D4833">
        <f>IF(B4833="","",HOUR(A4833))</f>
        <v/>
      </c>
      <c r="E4833">
        <f>IF(B4833="","",IF(INPUT!$I$1="","",IF(C4833&lt;(INT(INPUT!$I$1)-INPUT!$I$2),"Off Meds",IF(C4833&lt;=(INT(INPUT!$I$1)+INPUT!$I$2),"Washout","On Meds"))))</f>
        <v/>
      </c>
      <c r="F4833">
        <f>IF(B4833="","",1.509*(LN(B4833)^1.084-5.381))</f>
        <v/>
      </c>
      <c r="G4833">
        <f>IF(F4833="","",IF(F4833&lt;0,10*F4833^2,0))</f>
        <v/>
      </c>
      <c r="H4833">
        <f>IF(F4833="","",IF(F4833&gt;0,10*F4833^2,0))</f>
        <v/>
      </c>
    </row>
    <row r="4834">
      <c r="A4834">
        <f>Input!A4834</f>
        <v/>
      </c>
      <c r="B4834">
        <f>IF(ISNUMBER(Input!B4834),IF(AND(Input!B4834&gt;=20,Input!B4834&lt;=700),Input!B4834,""),"")</f>
        <v/>
      </c>
      <c r="C4834">
        <f>IF(B4834="","",INT(A4834))</f>
        <v/>
      </c>
      <c r="D4834">
        <f>IF(B4834="","",HOUR(A4834))</f>
        <v/>
      </c>
      <c r="E4834">
        <f>IF(B4834="","",IF(INPUT!$I$1="","",IF(C4834&lt;(INT(INPUT!$I$1)-INPUT!$I$2),"Off Meds",IF(C4834&lt;=(INT(INPUT!$I$1)+INPUT!$I$2),"Washout","On Meds"))))</f>
        <v/>
      </c>
      <c r="F4834">
        <f>IF(B4834="","",1.509*(LN(B4834)^1.084-5.381))</f>
        <v/>
      </c>
      <c r="G4834">
        <f>IF(F4834="","",IF(F4834&lt;0,10*F4834^2,0))</f>
        <v/>
      </c>
      <c r="H4834">
        <f>IF(F4834="","",IF(F4834&gt;0,10*F4834^2,0))</f>
        <v/>
      </c>
    </row>
    <row r="4835">
      <c r="A4835">
        <f>Input!A4835</f>
        <v/>
      </c>
      <c r="B4835">
        <f>IF(ISNUMBER(Input!B4835),IF(AND(Input!B4835&gt;=20,Input!B4835&lt;=700),Input!B4835,""),"")</f>
        <v/>
      </c>
      <c r="C4835">
        <f>IF(B4835="","",INT(A4835))</f>
        <v/>
      </c>
      <c r="D4835">
        <f>IF(B4835="","",HOUR(A4835))</f>
        <v/>
      </c>
      <c r="E4835">
        <f>IF(B4835="","",IF(INPUT!$I$1="","",IF(C4835&lt;(INT(INPUT!$I$1)-INPUT!$I$2),"Off Meds",IF(C4835&lt;=(INT(INPUT!$I$1)+INPUT!$I$2),"Washout","On Meds"))))</f>
        <v/>
      </c>
      <c r="F4835">
        <f>IF(B4835="","",1.509*(LN(B4835)^1.084-5.381))</f>
        <v/>
      </c>
      <c r="G4835">
        <f>IF(F4835="","",IF(F4835&lt;0,10*F4835^2,0))</f>
        <v/>
      </c>
      <c r="H4835">
        <f>IF(F4835="","",IF(F4835&gt;0,10*F4835^2,0))</f>
        <v/>
      </c>
    </row>
    <row r="4836">
      <c r="A4836">
        <f>Input!A4836</f>
        <v/>
      </c>
      <c r="B4836">
        <f>IF(ISNUMBER(Input!B4836),IF(AND(Input!B4836&gt;=20,Input!B4836&lt;=700),Input!B4836,""),"")</f>
        <v/>
      </c>
      <c r="C4836">
        <f>IF(B4836="","",INT(A4836))</f>
        <v/>
      </c>
      <c r="D4836">
        <f>IF(B4836="","",HOUR(A4836))</f>
        <v/>
      </c>
      <c r="E4836">
        <f>IF(B4836="","",IF(INPUT!$I$1="","",IF(C4836&lt;(INT(INPUT!$I$1)-INPUT!$I$2),"Off Meds",IF(C4836&lt;=(INT(INPUT!$I$1)+INPUT!$I$2),"Washout","On Meds"))))</f>
        <v/>
      </c>
      <c r="F4836">
        <f>IF(B4836="","",1.509*(LN(B4836)^1.084-5.381))</f>
        <v/>
      </c>
      <c r="G4836">
        <f>IF(F4836="","",IF(F4836&lt;0,10*F4836^2,0))</f>
        <v/>
      </c>
      <c r="H4836">
        <f>IF(F4836="","",IF(F4836&gt;0,10*F4836^2,0))</f>
        <v/>
      </c>
    </row>
    <row r="4837">
      <c r="A4837">
        <f>Input!A4837</f>
        <v/>
      </c>
      <c r="B4837">
        <f>IF(ISNUMBER(Input!B4837),IF(AND(Input!B4837&gt;=20,Input!B4837&lt;=700),Input!B4837,""),"")</f>
        <v/>
      </c>
      <c r="C4837">
        <f>IF(B4837="","",INT(A4837))</f>
        <v/>
      </c>
      <c r="D4837">
        <f>IF(B4837="","",HOUR(A4837))</f>
        <v/>
      </c>
      <c r="E4837">
        <f>IF(B4837="","",IF(INPUT!$I$1="","",IF(C4837&lt;(INT(INPUT!$I$1)-INPUT!$I$2),"Off Meds",IF(C4837&lt;=(INT(INPUT!$I$1)+INPUT!$I$2),"Washout","On Meds"))))</f>
        <v/>
      </c>
      <c r="F4837">
        <f>IF(B4837="","",1.509*(LN(B4837)^1.084-5.381))</f>
        <v/>
      </c>
      <c r="G4837">
        <f>IF(F4837="","",IF(F4837&lt;0,10*F4837^2,0))</f>
        <v/>
      </c>
      <c r="H4837">
        <f>IF(F4837="","",IF(F4837&gt;0,10*F4837^2,0))</f>
        <v/>
      </c>
    </row>
    <row r="4838">
      <c r="A4838">
        <f>Input!A4838</f>
        <v/>
      </c>
      <c r="B4838">
        <f>IF(ISNUMBER(Input!B4838),IF(AND(Input!B4838&gt;=20,Input!B4838&lt;=700),Input!B4838,""),"")</f>
        <v/>
      </c>
      <c r="C4838">
        <f>IF(B4838="","",INT(A4838))</f>
        <v/>
      </c>
      <c r="D4838">
        <f>IF(B4838="","",HOUR(A4838))</f>
        <v/>
      </c>
      <c r="E4838">
        <f>IF(B4838="","",IF(INPUT!$I$1="","",IF(C4838&lt;(INT(INPUT!$I$1)-INPUT!$I$2),"Off Meds",IF(C4838&lt;=(INT(INPUT!$I$1)+INPUT!$I$2),"Washout","On Meds"))))</f>
        <v/>
      </c>
      <c r="F4838">
        <f>IF(B4838="","",1.509*(LN(B4838)^1.084-5.381))</f>
        <v/>
      </c>
      <c r="G4838">
        <f>IF(F4838="","",IF(F4838&lt;0,10*F4838^2,0))</f>
        <v/>
      </c>
      <c r="H4838">
        <f>IF(F4838="","",IF(F4838&gt;0,10*F4838^2,0))</f>
        <v/>
      </c>
    </row>
    <row r="4839">
      <c r="A4839">
        <f>Input!A4839</f>
        <v/>
      </c>
      <c r="B4839">
        <f>IF(ISNUMBER(Input!B4839),IF(AND(Input!B4839&gt;=20,Input!B4839&lt;=700),Input!B4839,""),"")</f>
        <v/>
      </c>
      <c r="C4839">
        <f>IF(B4839="","",INT(A4839))</f>
        <v/>
      </c>
      <c r="D4839">
        <f>IF(B4839="","",HOUR(A4839))</f>
        <v/>
      </c>
      <c r="E4839">
        <f>IF(B4839="","",IF(INPUT!$I$1="","",IF(C4839&lt;(INT(INPUT!$I$1)-INPUT!$I$2),"Off Meds",IF(C4839&lt;=(INT(INPUT!$I$1)+INPUT!$I$2),"Washout","On Meds"))))</f>
        <v/>
      </c>
      <c r="F4839">
        <f>IF(B4839="","",1.509*(LN(B4839)^1.084-5.381))</f>
        <v/>
      </c>
      <c r="G4839">
        <f>IF(F4839="","",IF(F4839&lt;0,10*F4839^2,0))</f>
        <v/>
      </c>
      <c r="H4839">
        <f>IF(F4839="","",IF(F4839&gt;0,10*F4839^2,0))</f>
        <v/>
      </c>
    </row>
    <row r="4840">
      <c r="A4840">
        <f>Input!A4840</f>
        <v/>
      </c>
      <c r="B4840">
        <f>IF(ISNUMBER(Input!B4840),IF(AND(Input!B4840&gt;=20,Input!B4840&lt;=700),Input!B4840,""),"")</f>
        <v/>
      </c>
      <c r="C4840">
        <f>IF(B4840="","",INT(A4840))</f>
        <v/>
      </c>
      <c r="D4840">
        <f>IF(B4840="","",HOUR(A4840))</f>
        <v/>
      </c>
      <c r="E4840">
        <f>IF(B4840="","",IF(INPUT!$I$1="","",IF(C4840&lt;(INT(INPUT!$I$1)-INPUT!$I$2),"Off Meds",IF(C4840&lt;=(INT(INPUT!$I$1)+INPUT!$I$2),"Washout","On Meds"))))</f>
        <v/>
      </c>
      <c r="F4840">
        <f>IF(B4840="","",1.509*(LN(B4840)^1.084-5.381))</f>
        <v/>
      </c>
      <c r="G4840">
        <f>IF(F4840="","",IF(F4840&lt;0,10*F4840^2,0))</f>
        <v/>
      </c>
      <c r="H4840">
        <f>IF(F4840="","",IF(F4840&gt;0,10*F4840^2,0))</f>
        <v/>
      </c>
    </row>
    <row r="4841">
      <c r="A4841">
        <f>Input!A4841</f>
        <v/>
      </c>
      <c r="B4841">
        <f>IF(ISNUMBER(Input!B4841),IF(AND(Input!B4841&gt;=20,Input!B4841&lt;=700),Input!B4841,""),"")</f>
        <v/>
      </c>
      <c r="C4841">
        <f>IF(B4841="","",INT(A4841))</f>
        <v/>
      </c>
      <c r="D4841">
        <f>IF(B4841="","",HOUR(A4841))</f>
        <v/>
      </c>
      <c r="E4841">
        <f>IF(B4841="","",IF(INPUT!$I$1="","",IF(C4841&lt;(INT(INPUT!$I$1)-INPUT!$I$2),"Off Meds",IF(C4841&lt;=(INT(INPUT!$I$1)+INPUT!$I$2),"Washout","On Meds"))))</f>
        <v/>
      </c>
      <c r="F4841">
        <f>IF(B4841="","",1.509*(LN(B4841)^1.084-5.381))</f>
        <v/>
      </c>
      <c r="G4841">
        <f>IF(F4841="","",IF(F4841&lt;0,10*F4841^2,0))</f>
        <v/>
      </c>
      <c r="H4841">
        <f>IF(F4841="","",IF(F4841&gt;0,10*F4841^2,0))</f>
        <v/>
      </c>
    </row>
    <row r="4842">
      <c r="A4842">
        <f>Input!A4842</f>
        <v/>
      </c>
      <c r="B4842">
        <f>IF(ISNUMBER(Input!B4842),IF(AND(Input!B4842&gt;=20,Input!B4842&lt;=700),Input!B4842,""),"")</f>
        <v/>
      </c>
      <c r="C4842">
        <f>IF(B4842="","",INT(A4842))</f>
        <v/>
      </c>
      <c r="D4842">
        <f>IF(B4842="","",HOUR(A4842))</f>
        <v/>
      </c>
      <c r="E4842">
        <f>IF(B4842="","",IF(INPUT!$I$1="","",IF(C4842&lt;(INT(INPUT!$I$1)-INPUT!$I$2),"Off Meds",IF(C4842&lt;=(INT(INPUT!$I$1)+INPUT!$I$2),"Washout","On Meds"))))</f>
        <v/>
      </c>
      <c r="F4842">
        <f>IF(B4842="","",1.509*(LN(B4842)^1.084-5.381))</f>
        <v/>
      </c>
      <c r="G4842">
        <f>IF(F4842="","",IF(F4842&lt;0,10*F4842^2,0))</f>
        <v/>
      </c>
      <c r="H4842">
        <f>IF(F4842="","",IF(F4842&gt;0,10*F4842^2,0))</f>
        <v/>
      </c>
    </row>
    <row r="4843">
      <c r="A4843">
        <f>Input!A4843</f>
        <v/>
      </c>
      <c r="B4843">
        <f>IF(ISNUMBER(Input!B4843),IF(AND(Input!B4843&gt;=20,Input!B4843&lt;=700),Input!B4843,""),"")</f>
        <v/>
      </c>
      <c r="C4843">
        <f>IF(B4843="","",INT(A4843))</f>
        <v/>
      </c>
      <c r="D4843">
        <f>IF(B4843="","",HOUR(A4843))</f>
        <v/>
      </c>
      <c r="E4843">
        <f>IF(B4843="","",IF(INPUT!$I$1="","",IF(C4843&lt;(INT(INPUT!$I$1)-INPUT!$I$2),"Off Meds",IF(C4843&lt;=(INT(INPUT!$I$1)+INPUT!$I$2),"Washout","On Meds"))))</f>
        <v/>
      </c>
      <c r="F4843">
        <f>IF(B4843="","",1.509*(LN(B4843)^1.084-5.381))</f>
        <v/>
      </c>
      <c r="G4843">
        <f>IF(F4843="","",IF(F4843&lt;0,10*F4843^2,0))</f>
        <v/>
      </c>
      <c r="H4843">
        <f>IF(F4843="","",IF(F4843&gt;0,10*F4843^2,0))</f>
        <v/>
      </c>
    </row>
    <row r="4844">
      <c r="A4844">
        <f>Input!A4844</f>
        <v/>
      </c>
      <c r="B4844">
        <f>IF(ISNUMBER(Input!B4844),IF(AND(Input!B4844&gt;=20,Input!B4844&lt;=700),Input!B4844,""),"")</f>
        <v/>
      </c>
      <c r="C4844">
        <f>IF(B4844="","",INT(A4844))</f>
        <v/>
      </c>
      <c r="D4844">
        <f>IF(B4844="","",HOUR(A4844))</f>
        <v/>
      </c>
      <c r="E4844">
        <f>IF(B4844="","",IF(INPUT!$I$1="","",IF(C4844&lt;(INT(INPUT!$I$1)-INPUT!$I$2),"Off Meds",IF(C4844&lt;=(INT(INPUT!$I$1)+INPUT!$I$2),"Washout","On Meds"))))</f>
        <v/>
      </c>
      <c r="F4844">
        <f>IF(B4844="","",1.509*(LN(B4844)^1.084-5.381))</f>
        <v/>
      </c>
      <c r="G4844">
        <f>IF(F4844="","",IF(F4844&lt;0,10*F4844^2,0))</f>
        <v/>
      </c>
      <c r="H4844">
        <f>IF(F4844="","",IF(F4844&gt;0,10*F4844^2,0))</f>
        <v/>
      </c>
    </row>
    <row r="4845">
      <c r="A4845">
        <f>Input!A4845</f>
        <v/>
      </c>
      <c r="B4845">
        <f>IF(ISNUMBER(Input!B4845),IF(AND(Input!B4845&gt;=20,Input!B4845&lt;=700),Input!B4845,""),"")</f>
        <v/>
      </c>
      <c r="C4845">
        <f>IF(B4845="","",INT(A4845))</f>
        <v/>
      </c>
      <c r="D4845">
        <f>IF(B4845="","",HOUR(A4845))</f>
        <v/>
      </c>
      <c r="E4845">
        <f>IF(B4845="","",IF(INPUT!$I$1="","",IF(C4845&lt;(INT(INPUT!$I$1)-INPUT!$I$2),"Off Meds",IF(C4845&lt;=(INT(INPUT!$I$1)+INPUT!$I$2),"Washout","On Meds"))))</f>
        <v/>
      </c>
      <c r="F4845">
        <f>IF(B4845="","",1.509*(LN(B4845)^1.084-5.381))</f>
        <v/>
      </c>
      <c r="G4845">
        <f>IF(F4845="","",IF(F4845&lt;0,10*F4845^2,0))</f>
        <v/>
      </c>
      <c r="H4845">
        <f>IF(F4845="","",IF(F4845&gt;0,10*F4845^2,0))</f>
        <v/>
      </c>
    </row>
    <row r="4846">
      <c r="A4846">
        <f>Input!A4846</f>
        <v/>
      </c>
      <c r="B4846">
        <f>IF(ISNUMBER(Input!B4846),IF(AND(Input!B4846&gt;=20,Input!B4846&lt;=700),Input!B4846,""),"")</f>
        <v/>
      </c>
      <c r="C4846">
        <f>IF(B4846="","",INT(A4846))</f>
        <v/>
      </c>
      <c r="D4846">
        <f>IF(B4846="","",HOUR(A4846))</f>
        <v/>
      </c>
      <c r="E4846">
        <f>IF(B4846="","",IF(INPUT!$I$1="","",IF(C4846&lt;(INT(INPUT!$I$1)-INPUT!$I$2),"Off Meds",IF(C4846&lt;=(INT(INPUT!$I$1)+INPUT!$I$2),"Washout","On Meds"))))</f>
        <v/>
      </c>
      <c r="F4846">
        <f>IF(B4846="","",1.509*(LN(B4846)^1.084-5.381))</f>
        <v/>
      </c>
      <c r="G4846">
        <f>IF(F4846="","",IF(F4846&lt;0,10*F4846^2,0))</f>
        <v/>
      </c>
      <c r="H4846">
        <f>IF(F4846="","",IF(F4846&gt;0,10*F4846^2,0))</f>
        <v/>
      </c>
    </row>
    <row r="4847">
      <c r="A4847">
        <f>Input!A4847</f>
        <v/>
      </c>
      <c r="B4847">
        <f>IF(ISNUMBER(Input!B4847),IF(AND(Input!B4847&gt;=20,Input!B4847&lt;=700),Input!B4847,""),"")</f>
        <v/>
      </c>
      <c r="C4847">
        <f>IF(B4847="","",INT(A4847))</f>
        <v/>
      </c>
      <c r="D4847">
        <f>IF(B4847="","",HOUR(A4847))</f>
        <v/>
      </c>
      <c r="E4847">
        <f>IF(B4847="","",IF(INPUT!$I$1="","",IF(C4847&lt;(INT(INPUT!$I$1)-INPUT!$I$2),"Off Meds",IF(C4847&lt;=(INT(INPUT!$I$1)+INPUT!$I$2),"Washout","On Meds"))))</f>
        <v/>
      </c>
      <c r="F4847">
        <f>IF(B4847="","",1.509*(LN(B4847)^1.084-5.381))</f>
        <v/>
      </c>
      <c r="G4847">
        <f>IF(F4847="","",IF(F4847&lt;0,10*F4847^2,0))</f>
        <v/>
      </c>
      <c r="H4847">
        <f>IF(F4847="","",IF(F4847&gt;0,10*F4847^2,0))</f>
        <v/>
      </c>
    </row>
    <row r="4848">
      <c r="A4848">
        <f>Input!A4848</f>
        <v/>
      </c>
      <c r="B4848">
        <f>IF(ISNUMBER(Input!B4848),IF(AND(Input!B4848&gt;=20,Input!B4848&lt;=700),Input!B4848,""),"")</f>
        <v/>
      </c>
      <c r="C4848">
        <f>IF(B4848="","",INT(A4848))</f>
        <v/>
      </c>
      <c r="D4848">
        <f>IF(B4848="","",HOUR(A4848))</f>
        <v/>
      </c>
      <c r="E4848">
        <f>IF(B4848="","",IF(INPUT!$I$1="","",IF(C4848&lt;(INT(INPUT!$I$1)-INPUT!$I$2),"Off Meds",IF(C4848&lt;=(INT(INPUT!$I$1)+INPUT!$I$2),"Washout","On Meds"))))</f>
        <v/>
      </c>
      <c r="F4848">
        <f>IF(B4848="","",1.509*(LN(B4848)^1.084-5.381))</f>
        <v/>
      </c>
      <c r="G4848">
        <f>IF(F4848="","",IF(F4848&lt;0,10*F4848^2,0))</f>
        <v/>
      </c>
      <c r="H4848">
        <f>IF(F4848="","",IF(F4848&gt;0,10*F4848^2,0))</f>
        <v/>
      </c>
    </row>
    <row r="4849">
      <c r="A4849">
        <f>Input!A4849</f>
        <v/>
      </c>
      <c r="B4849">
        <f>IF(ISNUMBER(Input!B4849),IF(AND(Input!B4849&gt;=20,Input!B4849&lt;=700),Input!B4849,""),"")</f>
        <v/>
      </c>
      <c r="C4849">
        <f>IF(B4849="","",INT(A4849))</f>
        <v/>
      </c>
      <c r="D4849">
        <f>IF(B4849="","",HOUR(A4849))</f>
        <v/>
      </c>
      <c r="E4849">
        <f>IF(B4849="","",IF(INPUT!$I$1="","",IF(C4849&lt;(INT(INPUT!$I$1)-INPUT!$I$2),"Off Meds",IF(C4849&lt;=(INT(INPUT!$I$1)+INPUT!$I$2),"Washout","On Meds"))))</f>
        <v/>
      </c>
      <c r="F4849">
        <f>IF(B4849="","",1.509*(LN(B4849)^1.084-5.381))</f>
        <v/>
      </c>
      <c r="G4849">
        <f>IF(F4849="","",IF(F4849&lt;0,10*F4849^2,0))</f>
        <v/>
      </c>
      <c r="H4849">
        <f>IF(F4849="","",IF(F4849&gt;0,10*F4849^2,0))</f>
        <v/>
      </c>
    </row>
    <row r="4850">
      <c r="A4850">
        <f>Input!A4850</f>
        <v/>
      </c>
      <c r="B4850">
        <f>IF(ISNUMBER(Input!B4850),IF(AND(Input!B4850&gt;=20,Input!B4850&lt;=700),Input!B4850,""),"")</f>
        <v/>
      </c>
      <c r="C4850">
        <f>IF(B4850="","",INT(A4850))</f>
        <v/>
      </c>
      <c r="D4850">
        <f>IF(B4850="","",HOUR(A4850))</f>
        <v/>
      </c>
      <c r="E4850">
        <f>IF(B4850="","",IF(INPUT!$I$1="","",IF(C4850&lt;(INT(INPUT!$I$1)-INPUT!$I$2),"Off Meds",IF(C4850&lt;=(INT(INPUT!$I$1)+INPUT!$I$2),"Washout","On Meds"))))</f>
        <v/>
      </c>
      <c r="F4850">
        <f>IF(B4850="","",1.509*(LN(B4850)^1.084-5.381))</f>
        <v/>
      </c>
      <c r="G4850">
        <f>IF(F4850="","",IF(F4850&lt;0,10*F4850^2,0))</f>
        <v/>
      </c>
      <c r="H4850">
        <f>IF(F4850="","",IF(F4850&gt;0,10*F4850^2,0))</f>
        <v/>
      </c>
    </row>
    <row r="4851">
      <c r="A4851">
        <f>Input!A4851</f>
        <v/>
      </c>
      <c r="B4851">
        <f>IF(ISNUMBER(Input!B4851),IF(AND(Input!B4851&gt;=20,Input!B4851&lt;=700),Input!B4851,""),"")</f>
        <v/>
      </c>
      <c r="C4851">
        <f>IF(B4851="","",INT(A4851))</f>
        <v/>
      </c>
      <c r="D4851">
        <f>IF(B4851="","",HOUR(A4851))</f>
        <v/>
      </c>
      <c r="E4851">
        <f>IF(B4851="","",IF(INPUT!$I$1="","",IF(C4851&lt;(INT(INPUT!$I$1)-INPUT!$I$2),"Off Meds",IF(C4851&lt;=(INT(INPUT!$I$1)+INPUT!$I$2),"Washout","On Meds"))))</f>
        <v/>
      </c>
      <c r="F4851">
        <f>IF(B4851="","",1.509*(LN(B4851)^1.084-5.381))</f>
        <v/>
      </c>
      <c r="G4851">
        <f>IF(F4851="","",IF(F4851&lt;0,10*F4851^2,0))</f>
        <v/>
      </c>
      <c r="H4851">
        <f>IF(F4851="","",IF(F4851&gt;0,10*F4851^2,0))</f>
        <v/>
      </c>
    </row>
    <row r="4852">
      <c r="A4852">
        <f>Input!A4852</f>
        <v/>
      </c>
      <c r="B4852">
        <f>IF(ISNUMBER(Input!B4852),IF(AND(Input!B4852&gt;=20,Input!B4852&lt;=700),Input!B4852,""),"")</f>
        <v/>
      </c>
      <c r="C4852">
        <f>IF(B4852="","",INT(A4852))</f>
        <v/>
      </c>
      <c r="D4852">
        <f>IF(B4852="","",HOUR(A4852))</f>
        <v/>
      </c>
      <c r="E4852">
        <f>IF(B4852="","",IF(INPUT!$I$1="","",IF(C4852&lt;(INT(INPUT!$I$1)-INPUT!$I$2),"Off Meds",IF(C4852&lt;=(INT(INPUT!$I$1)+INPUT!$I$2),"Washout","On Meds"))))</f>
        <v/>
      </c>
      <c r="F4852">
        <f>IF(B4852="","",1.509*(LN(B4852)^1.084-5.381))</f>
        <v/>
      </c>
      <c r="G4852">
        <f>IF(F4852="","",IF(F4852&lt;0,10*F4852^2,0))</f>
        <v/>
      </c>
      <c r="H4852">
        <f>IF(F4852="","",IF(F4852&gt;0,10*F4852^2,0))</f>
        <v/>
      </c>
    </row>
    <row r="4853">
      <c r="A4853">
        <f>Input!A4853</f>
        <v/>
      </c>
      <c r="B4853">
        <f>IF(ISNUMBER(Input!B4853),IF(AND(Input!B4853&gt;=20,Input!B4853&lt;=700),Input!B4853,""),"")</f>
        <v/>
      </c>
      <c r="C4853">
        <f>IF(B4853="","",INT(A4853))</f>
        <v/>
      </c>
      <c r="D4853">
        <f>IF(B4853="","",HOUR(A4853))</f>
        <v/>
      </c>
      <c r="E4853">
        <f>IF(B4853="","",IF(INPUT!$I$1="","",IF(C4853&lt;(INT(INPUT!$I$1)-INPUT!$I$2),"Off Meds",IF(C4853&lt;=(INT(INPUT!$I$1)+INPUT!$I$2),"Washout","On Meds"))))</f>
        <v/>
      </c>
      <c r="F4853">
        <f>IF(B4853="","",1.509*(LN(B4853)^1.084-5.381))</f>
        <v/>
      </c>
      <c r="G4853">
        <f>IF(F4853="","",IF(F4853&lt;0,10*F4853^2,0))</f>
        <v/>
      </c>
      <c r="H4853">
        <f>IF(F4853="","",IF(F4853&gt;0,10*F4853^2,0))</f>
        <v/>
      </c>
    </row>
    <row r="4854">
      <c r="A4854">
        <f>Input!A4854</f>
        <v/>
      </c>
      <c r="B4854">
        <f>IF(ISNUMBER(Input!B4854),IF(AND(Input!B4854&gt;=20,Input!B4854&lt;=700),Input!B4854,""),"")</f>
        <v/>
      </c>
      <c r="C4854">
        <f>IF(B4854="","",INT(A4854))</f>
        <v/>
      </c>
      <c r="D4854">
        <f>IF(B4854="","",HOUR(A4854))</f>
        <v/>
      </c>
      <c r="E4854">
        <f>IF(B4854="","",IF(INPUT!$I$1="","",IF(C4854&lt;(INT(INPUT!$I$1)-INPUT!$I$2),"Off Meds",IF(C4854&lt;=(INT(INPUT!$I$1)+INPUT!$I$2),"Washout","On Meds"))))</f>
        <v/>
      </c>
      <c r="F4854">
        <f>IF(B4854="","",1.509*(LN(B4854)^1.084-5.381))</f>
        <v/>
      </c>
      <c r="G4854">
        <f>IF(F4854="","",IF(F4854&lt;0,10*F4854^2,0))</f>
        <v/>
      </c>
      <c r="H4854">
        <f>IF(F4854="","",IF(F4854&gt;0,10*F4854^2,0))</f>
        <v/>
      </c>
    </row>
    <row r="4855">
      <c r="A4855">
        <f>Input!A4855</f>
        <v/>
      </c>
      <c r="B4855">
        <f>IF(ISNUMBER(Input!B4855),IF(AND(Input!B4855&gt;=20,Input!B4855&lt;=700),Input!B4855,""),"")</f>
        <v/>
      </c>
      <c r="C4855">
        <f>IF(B4855="","",INT(A4855))</f>
        <v/>
      </c>
      <c r="D4855">
        <f>IF(B4855="","",HOUR(A4855))</f>
        <v/>
      </c>
      <c r="E4855">
        <f>IF(B4855="","",IF(INPUT!$I$1="","",IF(C4855&lt;(INT(INPUT!$I$1)-INPUT!$I$2),"Off Meds",IF(C4855&lt;=(INT(INPUT!$I$1)+INPUT!$I$2),"Washout","On Meds"))))</f>
        <v/>
      </c>
      <c r="F4855">
        <f>IF(B4855="","",1.509*(LN(B4855)^1.084-5.381))</f>
        <v/>
      </c>
      <c r="G4855">
        <f>IF(F4855="","",IF(F4855&lt;0,10*F4855^2,0))</f>
        <v/>
      </c>
      <c r="H4855">
        <f>IF(F4855="","",IF(F4855&gt;0,10*F4855^2,0))</f>
        <v/>
      </c>
    </row>
    <row r="4856">
      <c r="A4856">
        <f>Input!A4856</f>
        <v/>
      </c>
      <c r="B4856">
        <f>IF(ISNUMBER(Input!B4856),IF(AND(Input!B4856&gt;=20,Input!B4856&lt;=700),Input!B4856,""),"")</f>
        <v/>
      </c>
      <c r="C4856">
        <f>IF(B4856="","",INT(A4856))</f>
        <v/>
      </c>
      <c r="D4856">
        <f>IF(B4856="","",HOUR(A4856))</f>
        <v/>
      </c>
      <c r="E4856">
        <f>IF(B4856="","",IF(INPUT!$I$1="","",IF(C4856&lt;(INT(INPUT!$I$1)-INPUT!$I$2),"Off Meds",IF(C4856&lt;=(INT(INPUT!$I$1)+INPUT!$I$2),"Washout","On Meds"))))</f>
        <v/>
      </c>
      <c r="F4856">
        <f>IF(B4856="","",1.509*(LN(B4856)^1.084-5.381))</f>
        <v/>
      </c>
      <c r="G4856">
        <f>IF(F4856="","",IF(F4856&lt;0,10*F4856^2,0))</f>
        <v/>
      </c>
      <c r="H4856">
        <f>IF(F4856="","",IF(F4856&gt;0,10*F4856^2,0))</f>
        <v/>
      </c>
    </row>
    <row r="4857">
      <c r="A4857">
        <f>Input!A4857</f>
        <v/>
      </c>
      <c r="B4857">
        <f>IF(ISNUMBER(Input!B4857),IF(AND(Input!B4857&gt;=20,Input!B4857&lt;=700),Input!B4857,""),"")</f>
        <v/>
      </c>
      <c r="C4857">
        <f>IF(B4857="","",INT(A4857))</f>
        <v/>
      </c>
      <c r="D4857">
        <f>IF(B4857="","",HOUR(A4857))</f>
        <v/>
      </c>
      <c r="E4857">
        <f>IF(B4857="","",IF(INPUT!$I$1="","",IF(C4857&lt;(INT(INPUT!$I$1)-INPUT!$I$2),"Off Meds",IF(C4857&lt;=(INT(INPUT!$I$1)+INPUT!$I$2),"Washout","On Meds"))))</f>
        <v/>
      </c>
      <c r="F4857">
        <f>IF(B4857="","",1.509*(LN(B4857)^1.084-5.381))</f>
        <v/>
      </c>
      <c r="G4857">
        <f>IF(F4857="","",IF(F4857&lt;0,10*F4857^2,0))</f>
        <v/>
      </c>
      <c r="H4857">
        <f>IF(F4857="","",IF(F4857&gt;0,10*F4857^2,0))</f>
        <v/>
      </c>
    </row>
    <row r="4858">
      <c r="A4858">
        <f>Input!A4858</f>
        <v/>
      </c>
      <c r="B4858">
        <f>IF(ISNUMBER(Input!B4858),IF(AND(Input!B4858&gt;=20,Input!B4858&lt;=700),Input!B4858,""),"")</f>
        <v/>
      </c>
      <c r="C4858">
        <f>IF(B4858="","",INT(A4858))</f>
        <v/>
      </c>
      <c r="D4858">
        <f>IF(B4858="","",HOUR(A4858))</f>
        <v/>
      </c>
      <c r="E4858">
        <f>IF(B4858="","",IF(INPUT!$I$1="","",IF(C4858&lt;(INT(INPUT!$I$1)-INPUT!$I$2),"Off Meds",IF(C4858&lt;=(INT(INPUT!$I$1)+INPUT!$I$2),"Washout","On Meds"))))</f>
        <v/>
      </c>
      <c r="F4858">
        <f>IF(B4858="","",1.509*(LN(B4858)^1.084-5.381))</f>
        <v/>
      </c>
      <c r="G4858">
        <f>IF(F4858="","",IF(F4858&lt;0,10*F4858^2,0))</f>
        <v/>
      </c>
      <c r="H4858">
        <f>IF(F4858="","",IF(F4858&gt;0,10*F4858^2,0))</f>
        <v/>
      </c>
    </row>
    <row r="4859">
      <c r="A4859">
        <f>Input!A4859</f>
        <v/>
      </c>
      <c r="B4859">
        <f>IF(ISNUMBER(Input!B4859),IF(AND(Input!B4859&gt;=20,Input!B4859&lt;=700),Input!B4859,""),"")</f>
        <v/>
      </c>
      <c r="C4859">
        <f>IF(B4859="","",INT(A4859))</f>
        <v/>
      </c>
      <c r="D4859">
        <f>IF(B4859="","",HOUR(A4859))</f>
        <v/>
      </c>
      <c r="E4859">
        <f>IF(B4859="","",IF(INPUT!$I$1="","",IF(C4859&lt;(INT(INPUT!$I$1)-INPUT!$I$2),"Off Meds",IF(C4859&lt;=(INT(INPUT!$I$1)+INPUT!$I$2),"Washout","On Meds"))))</f>
        <v/>
      </c>
      <c r="F4859">
        <f>IF(B4859="","",1.509*(LN(B4859)^1.084-5.381))</f>
        <v/>
      </c>
      <c r="G4859">
        <f>IF(F4859="","",IF(F4859&lt;0,10*F4859^2,0))</f>
        <v/>
      </c>
      <c r="H4859">
        <f>IF(F4859="","",IF(F4859&gt;0,10*F4859^2,0))</f>
        <v/>
      </c>
    </row>
    <row r="4860">
      <c r="A4860">
        <f>Input!A4860</f>
        <v/>
      </c>
      <c r="B4860">
        <f>IF(ISNUMBER(Input!B4860),IF(AND(Input!B4860&gt;=20,Input!B4860&lt;=700),Input!B4860,""),"")</f>
        <v/>
      </c>
      <c r="C4860">
        <f>IF(B4860="","",INT(A4860))</f>
        <v/>
      </c>
      <c r="D4860">
        <f>IF(B4860="","",HOUR(A4860))</f>
        <v/>
      </c>
      <c r="E4860">
        <f>IF(B4860="","",IF(INPUT!$I$1="","",IF(C4860&lt;(INT(INPUT!$I$1)-INPUT!$I$2),"Off Meds",IF(C4860&lt;=(INT(INPUT!$I$1)+INPUT!$I$2),"Washout","On Meds"))))</f>
        <v/>
      </c>
      <c r="F4860">
        <f>IF(B4860="","",1.509*(LN(B4860)^1.084-5.381))</f>
        <v/>
      </c>
      <c r="G4860">
        <f>IF(F4860="","",IF(F4860&lt;0,10*F4860^2,0))</f>
        <v/>
      </c>
      <c r="H4860">
        <f>IF(F4860="","",IF(F4860&gt;0,10*F4860^2,0))</f>
        <v/>
      </c>
    </row>
    <row r="4861">
      <c r="A4861">
        <f>Input!A4861</f>
        <v/>
      </c>
      <c r="B4861">
        <f>IF(ISNUMBER(Input!B4861),IF(AND(Input!B4861&gt;=20,Input!B4861&lt;=700),Input!B4861,""),"")</f>
        <v/>
      </c>
      <c r="C4861">
        <f>IF(B4861="","",INT(A4861))</f>
        <v/>
      </c>
      <c r="D4861">
        <f>IF(B4861="","",HOUR(A4861))</f>
        <v/>
      </c>
      <c r="E4861">
        <f>IF(B4861="","",IF(INPUT!$I$1="","",IF(C4861&lt;(INT(INPUT!$I$1)-INPUT!$I$2),"Off Meds",IF(C4861&lt;=(INT(INPUT!$I$1)+INPUT!$I$2),"Washout","On Meds"))))</f>
        <v/>
      </c>
      <c r="F4861">
        <f>IF(B4861="","",1.509*(LN(B4861)^1.084-5.381))</f>
        <v/>
      </c>
      <c r="G4861">
        <f>IF(F4861="","",IF(F4861&lt;0,10*F4861^2,0))</f>
        <v/>
      </c>
      <c r="H4861">
        <f>IF(F4861="","",IF(F4861&gt;0,10*F4861^2,0))</f>
        <v/>
      </c>
    </row>
    <row r="4862">
      <c r="A4862">
        <f>Input!A4862</f>
        <v/>
      </c>
      <c r="B4862">
        <f>IF(ISNUMBER(Input!B4862),IF(AND(Input!B4862&gt;=20,Input!B4862&lt;=700),Input!B4862,""),"")</f>
        <v/>
      </c>
      <c r="C4862">
        <f>IF(B4862="","",INT(A4862))</f>
        <v/>
      </c>
      <c r="D4862">
        <f>IF(B4862="","",HOUR(A4862))</f>
        <v/>
      </c>
      <c r="E4862">
        <f>IF(B4862="","",IF(INPUT!$I$1="","",IF(C4862&lt;(INT(INPUT!$I$1)-INPUT!$I$2),"Off Meds",IF(C4862&lt;=(INT(INPUT!$I$1)+INPUT!$I$2),"Washout","On Meds"))))</f>
        <v/>
      </c>
      <c r="F4862">
        <f>IF(B4862="","",1.509*(LN(B4862)^1.084-5.381))</f>
        <v/>
      </c>
      <c r="G4862">
        <f>IF(F4862="","",IF(F4862&lt;0,10*F4862^2,0))</f>
        <v/>
      </c>
      <c r="H4862">
        <f>IF(F4862="","",IF(F4862&gt;0,10*F4862^2,0))</f>
        <v/>
      </c>
    </row>
    <row r="4863">
      <c r="A4863">
        <f>Input!A4863</f>
        <v/>
      </c>
      <c r="B4863">
        <f>IF(ISNUMBER(Input!B4863),IF(AND(Input!B4863&gt;=20,Input!B4863&lt;=700),Input!B4863,""),"")</f>
        <v/>
      </c>
      <c r="C4863">
        <f>IF(B4863="","",INT(A4863))</f>
        <v/>
      </c>
      <c r="D4863">
        <f>IF(B4863="","",HOUR(A4863))</f>
        <v/>
      </c>
      <c r="E4863">
        <f>IF(B4863="","",IF(INPUT!$I$1="","",IF(C4863&lt;(INT(INPUT!$I$1)-INPUT!$I$2),"Off Meds",IF(C4863&lt;=(INT(INPUT!$I$1)+INPUT!$I$2),"Washout","On Meds"))))</f>
        <v/>
      </c>
      <c r="F4863">
        <f>IF(B4863="","",1.509*(LN(B4863)^1.084-5.381))</f>
        <v/>
      </c>
      <c r="G4863">
        <f>IF(F4863="","",IF(F4863&lt;0,10*F4863^2,0))</f>
        <v/>
      </c>
      <c r="H4863">
        <f>IF(F4863="","",IF(F4863&gt;0,10*F4863^2,0))</f>
        <v/>
      </c>
    </row>
    <row r="4864">
      <c r="A4864">
        <f>Input!A4864</f>
        <v/>
      </c>
      <c r="B4864">
        <f>IF(ISNUMBER(Input!B4864),IF(AND(Input!B4864&gt;=20,Input!B4864&lt;=700),Input!B4864,""),"")</f>
        <v/>
      </c>
      <c r="C4864">
        <f>IF(B4864="","",INT(A4864))</f>
        <v/>
      </c>
      <c r="D4864">
        <f>IF(B4864="","",HOUR(A4864))</f>
        <v/>
      </c>
      <c r="E4864">
        <f>IF(B4864="","",IF(INPUT!$I$1="","",IF(C4864&lt;(INT(INPUT!$I$1)-INPUT!$I$2),"Off Meds",IF(C4864&lt;=(INT(INPUT!$I$1)+INPUT!$I$2),"Washout","On Meds"))))</f>
        <v/>
      </c>
      <c r="F4864">
        <f>IF(B4864="","",1.509*(LN(B4864)^1.084-5.381))</f>
        <v/>
      </c>
      <c r="G4864">
        <f>IF(F4864="","",IF(F4864&lt;0,10*F4864^2,0))</f>
        <v/>
      </c>
      <c r="H4864">
        <f>IF(F4864="","",IF(F4864&gt;0,10*F4864^2,0))</f>
        <v/>
      </c>
    </row>
    <row r="4865">
      <c r="A4865">
        <f>Input!A4865</f>
        <v/>
      </c>
      <c r="B4865">
        <f>IF(ISNUMBER(Input!B4865),IF(AND(Input!B4865&gt;=20,Input!B4865&lt;=700),Input!B4865,""),"")</f>
        <v/>
      </c>
      <c r="C4865">
        <f>IF(B4865="","",INT(A4865))</f>
        <v/>
      </c>
      <c r="D4865">
        <f>IF(B4865="","",HOUR(A4865))</f>
        <v/>
      </c>
      <c r="E4865">
        <f>IF(B4865="","",IF(INPUT!$I$1="","",IF(C4865&lt;(INT(INPUT!$I$1)-INPUT!$I$2),"Off Meds",IF(C4865&lt;=(INT(INPUT!$I$1)+INPUT!$I$2),"Washout","On Meds"))))</f>
        <v/>
      </c>
      <c r="F4865">
        <f>IF(B4865="","",1.509*(LN(B4865)^1.084-5.381))</f>
        <v/>
      </c>
      <c r="G4865">
        <f>IF(F4865="","",IF(F4865&lt;0,10*F4865^2,0))</f>
        <v/>
      </c>
      <c r="H4865">
        <f>IF(F4865="","",IF(F4865&gt;0,10*F4865^2,0))</f>
        <v/>
      </c>
    </row>
    <row r="4866">
      <c r="A4866">
        <f>Input!A4866</f>
        <v/>
      </c>
      <c r="B4866">
        <f>IF(ISNUMBER(Input!B4866),IF(AND(Input!B4866&gt;=20,Input!B4866&lt;=700),Input!B4866,""),"")</f>
        <v/>
      </c>
      <c r="C4866">
        <f>IF(B4866="","",INT(A4866))</f>
        <v/>
      </c>
      <c r="D4866">
        <f>IF(B4866="","",HOUR(A4866))</f>
        <v/>
      </c>
      <c r="E4866">
        <f>IF(B4866="","",IF(INPUT!$I$1="","",IF(C4866&lt;(INT(INPUT!$I$1)-INPUT!$I$2),"Off Meds",IF(C4866&lt;=(INT(INPUT!$I$1)+INPUT!$I$2),"Washout","On Meds"))))</f>
        <v/>
      </c>
      <c r="F4866">
        <f>IF(B4866="","",1.509*(LN(B4866)^1.084-5.381))</f>
        <v/>
      </c>
      <c r="G4866">
        <f>IF(F4866="","",IF(F4866&lt;0,10*F4866^2,0))</f>
        <v/>
      </c>
      <c r="H4866">
        <f>IF(F4866="","",IF(F4866&gt;0,10*F4866^2,0))</f>
        <v/>
      </c>
    </row>
    <row r="4867">
      <c r="A4867">
        <f>Input!A4867</f>
        <v/>
      </c>
      <c r="B4867">
        <f>IF(ISNUMBER(Input!B4867),IF(AND(Input!B4867&gt;=20,Input!B4867&lt;=700),Input!B4867,""),"")</f>
        <v/>
      </c>
      <c r="C4867">
        <f>IF(B4867="","",INT(A4867))</f>
        <v/>
      </c>
      <c r="D4867">
        <f>IF(B4867="","",HOUR(A4867))</f>
        <v/>
      </c>
      <c r="E4867">
        <f>IF(B4867="","",IF(INPUT!$I$1="","",IF(C4867&lt;(INT(INPUT!$I$1)-INPUT!$I$2),"Off Meds",IF(C4867&lt;=(INT(INPUT!$I$1)+INPUT!$I$2),"Washout","On Meds"))))</f>
        <v/>
      </c>
      <c r="F4867">
        <f>IF(B4867="","",1.509*(LN(B4867)^1.084-5.381))</f>
        <v/>
      </c>
      <c r="G4867">
        <f>IF(F4867="","",IF(F4867&lt;0,10*F4867^2,0))</f>
        <v/>
      </c>
      <c r="H4867">
        <f>IF(F4867="","",IF(F4867&gt;0,10*F4867^2,0))</f>
        <v/>
      </c>
    </row>
    <row r="4868">
      <c r="A4868">
        <f>Input!A4868</f>
        <v/>
      </c>
      <c r="B4868">
        <f>IF(ISNUMBER(Input!B4868),IF(AND(Input!B4868&gt;=20,Input!B4868&lt;=700),Input!B4868,""),"")</f>
        <v/>
      </c>
      <c r="C4868">
        <f>IF(B4868="","",INT(A4868))</f>
        <v/>
      </c>
      <c r="D4868">
        <f>IF(B4868="","",HOUR(A4868))</f>
        <v/>
      </c>
      <c r="E4868">
        <f>IF(B4868="","",IF(INPUT!$I$1="","",IF(C4868&lt;(INT(INPUT!$I$1)-INPUT!$I$2),"Off Meds",IF(C4868&lt;=(INT(INPUT!$I$1)+INPUT!$I$2),"Washout","On Meds"))))</f>
        <v/>
      </c>
      <c r="F4868">
        <f>IF(B4868="","",1.509*(LN(B4868)^1.084-5.381))</f>
        <v/>
      </c>
      <c r="G4868">
        <f>IF(F4868="","",IF(F4868&lt;0,10*F4868^2,0))</f>
        <v/>
      </c>
      <c r="H4868">
        <f>IF(F4868="","",IF(F4868&gt;0,10*F4868^2,0))</f>
        <v/>
      </c>
    </row>
    <row r="4869">
      <c r="A4869">
        <f>Input!A4869</f>
        <v/>
      </c>
      <c r="B4869">
        <f>IF(ISNUMBER(Input!B4869),IF(AND(Input!B4869&gt;=20,Input!B4869&lt;=700),Input!B4869,""),"")</f>
        <v/>
      </c>
      <c r="C4869">
        <f>IF(B4869="","",INT(A4869))</f>
        <v/>
      </c>
      <c r="D4869">
        <f>IF(B4869="","",HOUR(A4869))</f>
        <v/>
      </c>
      <c r="E4869">
        <f>IF(B4869="","",IF(INPUT!$I$1="","",IF(C4869&lt;(INT(INPUT!$I$1)-INPUT!$I$2),"Off Meds",IF(C4869&lt;=(INT(INPUT!$I$1)+INPUT!$I$2),"Washout","On Meds"))))</f>
        <v/>
      </c>
      <c r="F4869">
        <f>IF(B4869="","",1.509*(LN(B4869)^1.084-5.381))</f>
        <v/>
      </c>
      <c r="G4869">
        <f>IF(F4869="","",IF(F4869&lt;0,10*F4869^2,0))</f>
        <v/>
      </c>
      <c r="H4869">
        <f>IF(F4869="","",IF(F4869&gt;0,10*F4869^2,0))</f>
        <v/>
      </c>
    </row>
    <row r="4870">
      <c r="A4870">
        <f>Input!A4870</f>
        <v/>
      </c>
      <c r="B4870">
        <f>IF(ISNUMBER(Input!B4870),IF(AND(Input!B4870&gt;=20,Input!B4870&lt;=700),Input!B4870,""),"")</f>
        <v/>
      </c>
      <c r="C4870">
        <f>IF(B4870="","",INT(A4870))</f>
        <v/>
      </c>
      <c r="D4870">
        <f>IF(B4870="","",HOUR(A4870))</f>
        <v/>
      </c>
      <c r="E4870">
        <f>IF(B4870="","",IF(INPUT!$I$1="","",IF(C4870&lt;(INT(INPUT!$I$1)-INPUT!$I$2),"Off Meds",IF(C4870&lt;=(INT(INPUT!$I$1)+INPUT!$I$2),"Washout","On Meds"))))</f>
        <v/>
      </c>
      <c r="F4870">
        <f>IF(B4870="","",1.509*(LN(B4870)^1.084-5.381))</f>
        <v/>
      </c>
      <c r="G4870">
        <f>IF(F4870="","",IF(F4870&lt;0,10*F4870^2,0))</f>
        <v/>
      </c>
      <c r="H4870">
        <f>IF(F4870="","",IF(F4870&gt;0,10*F4870^2,0))</f>
        <v/>
      </c>
    </row>
    <row r="4871">
      <c r="A4871">
        <f>Input!A4871</f>
        <v/>
      </c>
      <c r="B4871">
        <f>IF(ISNUMBER(Input!B4871),IF(AND(Input!B4871&gt;=20,Input!B4871&lt;=700),Input!B4871,""),"")</f>
        <v/>
      </c>
      <c r="C4871">
        <f>IF(B4871="","",INT(A4871))</f>
        <v/>
      </c>
      <c r="D4871">
        <f>IF(B4871="","",HOUR(A4871))</f>
        <v/>
      </c>
      <c r="E4871">
        <f>IF(B4871="","",IF(INPUT!$I$1="","",IF(C4871&lt;(INT(INPUT!$I$1)-INPUT!$I$2),"Off Meds",IF(C4871&lt;=(INT(INPUT!$I$1)+INPUT!$I$2),"Washout","On Meds"))))</f>
        <v/>
      </c>
      <c r="F4871">
        <f>IF(B4871="","",1.509*(LN(B4871)^1.084-5.381))</f>
        <v/>
      </c>
      <c r="G4871">
        <f>IF(F4871="","",IF(F4871&lt;0,10*F4871^2,0))</f>
        <v/>
      </c>
      <c r="H4871">
        <f>IF(F4871="","",IF(F4871&gt;0,10*F4871^2,0))</f>
        <v/>
      </c>
    </row>
    <row r="4872">
      <c r="A4872">
        <f>Input!A4872</f>
        <v/>
      </c>
      <c r="B4872">
        <f>IF(ISNUMBER(Input!B4872),IF(AND(Input!B4872&gt;=20,Input!B4872&lt;=700),Input!B4872,""),"")</f>
        <v/>
      </c>
      <c r="C4872">
        <f>IF(B4872="","",INT(A4872))</f>
        <v/>
      </c>
      <c r="D4872">
        <f>IF(B4872="","",HOUR(A4872))</f>
        <v/>
      </c>
      <c r="E4872">
        <f>IF(B4872="","",IF(INPUT!$I$1="","",IF(C4872&lt;(INT(INPUT!$I$1)-INPUT!$I$2),"Off Meds",IF(C4872&lt;=(INT(INPUT!$I$1)+INPUT!$I$2),"Washout","On Meds"))))</f>
        <v/>
      </c>
      <c r="F4872">
        <f>IF(B4872="","",1.509*(LN(B4872)^1.084-5.381))</f>
        <v/>
      </c>
      <c r="G4872">
        <f>IF(F4872="","",IF(F4872&lt;0,10*F4872^2,0))</f>
        <v/>
      </c>
      <c r="H4872">
        <f>IF(F4872="","",IF(F4872&gt;0,10*F4872^2,0))</f>
        <v/>
      </c>
    </row>
    <row r="4873">
      <c r="A4873">
        <f>Input!A4873</f>
        <v/>
      </c>
      <c r="B4873">
        <f>IF(ISNUMBER(Input!B4873),IF(AND(Input!B4873&gt;=20,Input!B4873&lt;=700),Input!B4873,""),"")</f>
        <v/>
      </c>
      <c r="C4873">
        <f>IF(B4873="","",INT(A4873))</f>
        <v/>
      </c>
      <c r="D4873">
        <f>IF(B4873="","",HOUR(A4873))</f>
        <v/>
      </c>
      <c r="E4873">
        <f>IF(B4873="","",IF(INPUT!$I$1="","",IF(C4873&lt;(INT(INPUT!$I$1)-INPUT!$I$2),"Off Meds",IF(C4873&lt;=(INT(INPUT!$I$1)+INPUT!$I$2),"Washout","On Meds"))))</f>
        <v/>
      </c>
      <c r="F4873">
        <f>IF(B4873="","",1.509*(LN(B4873)^1.084-5.381))</f>
        <v/>
      </c>
      <c r="G4873">
        <f>IF(F4873="","",IF(F4873&lt;0,10*F4873^2,0))</f>
        <v/>
      </c>
      <c r="H4873">
        <f>IF(F4873="","",IF(F4873&gt;0,10*F4873^2,0))</f>
        <v/>
      </c>
    </row>
    <row r="4874">
      <c r="A4874">
        <f>Input!A4874</f>
        <v/>
      </c>
      <c r="B4874">
        <f>IF(ISNUMBER(Input!B4874),IF(AND(Input!B4874&gt;=20,Input!B4874&lt;=700),Input!B4874,""),"")</f>
        <v/>
      </c>
      <c r="C4874">
        <f>IF(B4874="","",INT(A4874))</f>
        <v/>
      </c>
      <c r="D4874">
        <f>IF(B4874="","",HOUR(A4874))</f>
        <v/>
      </c>
      <c r="E4874">
        <f>IF(B4874="","",IF(INPUT!$I$1="","",IF(C4874&lt;(INT(INPUT!$I$1)-INPUT!$I$2),"Off Meds",IF(C4874&lt;=(INT(INPUT!$I$1)+INPUT!$I$2),"Washout","On Meds"))))</f>
        <v/>
      </c>
      <c r="F4874">
        <f>IF(B4874="","",1.509*(LN(B4874)^1.084-5.381))</f>
        <v/>
      </c>
      <c r="G4874">
        <f>IF(F4874="","",IF(F4874&lt;0,10*F4874^2,0))</f>
        <v/>
      </c>
      <c r="H4874">
        <f>IF(F4874="","",IF(F4874&gt;0,10*F4874^2,0))</f>
        <v/>
      </c>
    </row>
    <row r="4875">
      <c r="A4875">
        <f>Input!A4875</f>
        <v/>
      </c>
      <c r="B4875">
        <f>IF(ISNUMBER(Input!B4875),IF(AND(Input!B4875&gt;=20,Input!B4875&lt;=700),Input!B4875,""),"")</f>
        <v/>
      </c>
      <c r="C4875">
        <f>IF(B4875="","",INT(A4875))</f>
        <v/>
      </c>
      <c r="D4875">
        <f>IF(B4875="","",HOUR(A4875))</f>
        <v/>
      </c>
      <c r="E4875">
        <f>IF(B4875="","",IF(INPUT!$I$1="","",IF(C4875&lt;(INT(INPUT!$I$1)-INPUT!$I$2),"Off Meds",IF(C4875&lt;=(INT(INPUT!$I$1)+INPUT!$I$2),"Washout","On Meds"))))</f>
        <v/>
      </c>
      <c r="F4875">
        <f>IF(B4875="","",1.509*(LN(B4875)^1.084-5.381))</f>
        <v/>
      </c>
      <c r="G4875">
        <f>IF(F4875="","",IF(F4875&lt;0,10*F4875^2,0))</f>
        <v/>
      </c>
      <c r="H4875">
        <f>IF(F4875="","",IF(F4875&gt;0,10*F4875^2,0))</f>
        <v/>
      </c>
    </row>
    <row r="4876">
      <c r="A4876">
        <f>Input!A4876</f>
        <v/>
      </c>
      <c r="B4876">
        <f>IF(ISNUMBER(Input!B4876),IF(AND(Input!B4876&gt;=20,Input!B4876&lt;=700),Input!B4876,""),"")</f>
        <v/>
      </c>
      <c r="C4876">
        <f>IF(B4876="","",INT(A4876))</f>
        <v/>
      </c>
      <c r="D4876">
        <f>IF(B4876="","",HOUR(A4876))</f>
        <v/>
      </c>
      <c r="E4876">
        <f>IF(B4876="","",IF(INPUT!$I$1="","",IF(C4876&lt;(INT(INPUT!$I$1)-INPUT!$I$2),"Off Meds",IF(C4876&lt;=(INT(INPUT!$I$1)+INPUT!$I$2),"Washout","On Meds"))))</f>
        <v/>
      </c>
      <c r="F4876">
        <f>IF(B4876="","",1.509*(LN(B4876)^1.084-5.381))</f>
        <v/>
      </c>
      <c r="G4876">
        <f>IF(F4876="","",IF(F4876&lt;0,10*F4876^2,0))</f>
        <v/>
      </c>
      <c r="H4876">
        <f>IF(F4876="","",IF(F4876&gt;0,10*F4876^2,0))</f>
        <v/>
      </c>
    </row>
    <row r="4877">
      <c r="A4877">
        <f>Input!A4877</f>
        <v/>
      </c>
      <c r="B4877">
        <f>IF(ISNUMBER(Input!B4877),IF(AND(Input!B4877&gt;=20,Input!B4877&lt;=700),Input!B4877,""),"")</f>
        <v/>
      </c>
      <c r="C4877">
        <f>IF(B4877="","",INT(A4877))</f>
        <v/>
      </c>
      <c r="D4877">
        <f>IF(B4877="","",HOUR(A4877))</f>
        <v/>
      </c>
      <c r="E4877">
        <f>IF(B4877="","",IF(INPUT!$I$1="","",IF(C4877&lt;(INT(INPUT!$I$1)-INPUT!$I$2),"Off Meds",IF(C4877&lt;=(INT(INPUT!$I$1)+INPUT!$I$2),"Washout","On Meds"))))</f>
        <v/>
      </c>
      <c r="F4877">
        <f>IF(B4877="","",1.509*(LN(B4877)^1.084-5.381))</f>
        <v/>
      </c>
      <c r="G4877">
        <f>IF(F4877="","",IF(F4877&lt;0,10*F4877^2,0))</f>
        <v/>
      </c>
      <c r="H4877">
        <f>IF(F4877="","",IF(F4877&gt;0,10*F4877^2,0))</f>
        <v/>
      </c>
    </row>
    <row r="4878">
      <c r="A4878">
        <f>Input!A4878</f>
        <v/>
      </c>
      <c r="B4878">
        <f>IF(ISNUMBER(Input!B4878),IF(AND(Input!B4878&gt;=20,Input!B4878&lt;=700),Input!B4878,""),"")</f>
        <v/>
      </c>
      <c r="C4878">
        <f>IF(B4878="","",INT(A4878))</f>
        <v/>
      </c>
      <c r="D4878">
        <f>IF(B4878="","",HOUR(A4878))</f>
        <v/>
      </c>
      <c r="E4878">
        <f>IF(B4878="","",IF(INPUT!$I$1="","",IF(C4878&lt;(INT(INPUT!$I$1)-INPUT!$I$2),"Off Meds",IF(C4878&lt;=(INT(INPUT!$I$1)+INPUT!$I$2),"Washout","On Meds"))))</f>
        <v/>
      </c>
      <c r="F4878">
        <f>IF(B4878="","",1.509*(LN(B4878)^1.084-5.381))</f>
        <v/>
      </c>
      <c r="G4878">
        <f>IF(F4878="","",IF(F4878&lt;0,10*F4878^2,0))</f>
        <v/>
      </c>
      <c r="H4878">
        <f>IF(F4878="","",IF(F4878&gt;0,10*F4878^2,0))</f>
        <v/>
      </c>
    </row>
    <row r="4879">
      <c r="A4879">
        <f>Input!A4879</f>
        <v/>
      </c>
      <c r="B4879">
        <f>IF(ISNUMBER(Input!B4879),IF(AND(Input!B4879&gt;=20,Input!B4879&lt;=700),Input!B4879,""),"")</f>
        <v/>
      </c>
      <c r="C4879">
        <f>IF(B4879="","",INT(A4879))</f>
        <v/>
      </c>
      <c r="D4879">
        <f>IF(B4879="","",HOUR(A4879))</f>
        <v/>
      </c>
      <c r="E4879">
        <f>IF(B4879="","",IF(INPUT!$I$1="","",IF(C4879&lt;(INT(INPUT!$I$1)-INPUT!$I$2),"Off Meds",IF(C4879&lt;=(INT(INPUT!$I$1)+INPUT!$I$2),"Washout","On Meds"))))</f>
        <v/>
      </c>
      <c r="F4879">
        <f>IF(B4879="","",1.509*(LN(B4879)^1.084-5.381))</f>
        <v/>
      </c>
      <c r="G4879">
        <f>IF(F4879="","",IF(F4879&lt;0,10*F4879^2,0))</f>
        <v/>
      </c>
      <c r="H4879">
        <f>IF(F4879="","",IF(F4879&gt;0,10*F4879^2,0))</f>
        <v/>
      </c>
    </row>
    <row r="4880">
      <c r="A4880">
        <f>Input!A4880</f>
        <v/>
      </c>
      <c r="B4880">
        <f>IF(ISNUMBER(Input!B4880),IF(AND(Input!B4880&gt;=20,Input!B4880&lt;=700),Input!B4880,""),"")</f>
        <v/>
      </c>
      <c r="C4880">
        <f>IF(B4880="","",INT(A4880))</f>
        <v/>
      </c>
      <c r="D4880">
        <f>IF(B4880="","",HOUR(A4880))</f>
        <v/>
      </c>
      <c r="E4880">
        <f>IF(B4880="","",IF(INPUT!$I$1="","",IF(C4880&lt;(INT(INPUT!$I$1)-INPUT!$I$2),"Off Meds",IF(C4880&lt;=(INT(INPUT!$I$1)+INPUT!$I$2),"Washout","On Meds"))))</f>
        <v/>
      </c>
      <c r="F4880">
        <f>IF(B4880="","",1.509*(LN(B4880)^1.084-5.381))</f>
        <v/>
      </c>
      <c r="G4880">
        <f>IF(F4880="","",IF(F4880&lt;0,10*F4880^2,0))</f>
        <v/>
      </c>
      <c r="H4880">
        <f>IF(F4880="","",IF(F4880&gt;0,10*F4880^2,0))</f>
        <v/>
      </c>
    </row>
    <row r="4881">
      <c r="A4881">
        <f>Input!A4881</f>
        <v/>
      </c>
      <c r="B4881">
        <f>IF(ISNUMBER(Input!B4881),IF(AND(Input!B4881&gt;=20,Input!B4881&lt;=700),Input!B4881,""),"")</f>
        <v/>
      </c>
      <c r="C4881">
        <f>IF(B4881="","",INT(A4881))</f>
        <v/>
      </c>
      <c r="D4881">
        <f>IF(B4881="","",HOUR(A4881))</f>
        <v/>
      </c>
      <c r="E4881">
        <f>IF(B4881="","",IF(INPUT!$I$1="","",IF(C4881&lt;(INT(INPUT!$I$1)-INPUT!$I$2),"Off Meds",IF(C4881&lt;=(INT(INPUT!$I$1)+INPUT!$I$2),"Washout","On Meds"))))</f>
        <v/>
      </c>
      <c r="F4881">
        <f>IF(B4881="","",1.509*(LN(B4881)^1.084-5.381))</f>
        <v/>
      </c>
      <c r="G4881">
        <f>IF(F4881="","",IF(F4881&lt;0,10*F4881^2,0))</f>
        <v/>
      </c>
      <c r="H4881">
        <f>IF(F4881="","",IF(F4881&gt;0,10*F4881^2,0))</f>
        <v/>
      </c>
    </row>
    <row r="4882">
      <c r="A4882">
        <f>Input!A4882</f>
        <v/>
      </c>
      <c r="B4882">
        <f>IF(ISNUMBER(Input!B4882),IF(AND(Input!B4882&gt;=20,Input!B4882&lt;=700),Input!B4882,""),"")</f>
        <v/>
      </c>
      <c r="C4882">
        <f>IF(B4882="","",INT(A4882))</f>
        <v/>
      </c>
      <c r="D4882">
        <f>IF(B4882="","",HOUR(A4882))</f>
        <v/>
      </c>
      <c r="E4882">
        <f>IF(B4882="","",IF(INPUT!$I$1="","",IF(C4882&lt;(INT(INPUT!$I$1)-INPUT!$I$2),"Off Meds",IF(C4882&lt;=(INT(INPUT!$I$1)+INPUT!$I$2),"Washout","On Meds"))))</f>
        <v/>
      </c>
      <c r="F4882">
        <f>IF(B4882="","",1.509*(LN(B4882)^1.084-5.381))</f>
        <v/>
      </c>
      <c r="G4882">
        <f>IF(F4882="","",IF(F4882&lt;0,10*F4882^2,0))</f>
        <v/>
      </c>
      <c r="H4882">
        <f>IF(F4882="","",IF(F4882&gt;0,10*F4882^2,0))</f>
        <v/>
      </c>
    </row>
    <row r="4883">
      <c r="A4883">
        <f>Input!A4883</f>
        <v/>
      </c>
      <c r="B4883">
        <f>IF(ISNUMBER(Input!B4883),IF(AND(Input!B4883&gt;=20,Input!B4883&lt;=700),Input!B4883,""),"")</f>
        <v/>
      </c>
      <c r="C4883">
        <f>IF(B4883="","",INT(A4883))</f>
        <v/>
      </c>
      <c r="D4883">
        <f>IF(B4883="","",HOUR(A4883))</f>
        <v/>
      </c>
      <c r="E4883">
        <f>IF(B4883="","",IF(INPUT!$I$1="","",IF(C4883&lt;(INT(INPUT!$I$1)-INPUT!$I$2),"Off Meds",IF(C4883&lt;=(INT(INPUT!$I$1)+INPUT!$I$2),"Washout","On Meds"))))</f>
        <v/>
      </c>
      <c r="F4883">
        <f>IF(B4883="","",1.509*(LN(B4883)^1.084-5.381))</f>
        <v/>
      </c>
      <c r="G4883">
        <f>IF(F4883="","",IF(F4883&lt;0,10*F4883^2,0))</f>
        <v/>
      </c>
      <c r="H4883">
        <f>IF(F4883="","",IF(F4883&gt;0,10*F4883^2,0))</f>
        <v/>
      </c>
    </row>
    <row r="4884">
      <c r="A4884">
        <f>Input!A4884</f>
        <v/>
      </c>
      <c r="B4884">
        <f>IF(ISNUMBER(Input!B4884),IF(AND(Input!B4884&gt;=20,Input!B4884&lt;=700),Input!B4884,""),"")</f>
        <v/>
      </c>
      <c r="C4884">
        <f>IF(B4884="","",INT(A4884))</f>
        <v/>
      </c>
      <c r="D4884">
        <f>IF(B4884="","",HOUR(A4884))</f>
        <v/>
      </c>
      <c r="E4884">
        <f>IF(B4884="","",IF(INPUT!$I$1="","",IF(C4884&lt;(INT(INPUT!$I$1)-INPUT!$I$2),"Off Meds",IF(C4884&lt;=(INT(INPUT!$I$1)+INPUT!$I$2),"Washout","On Meds"))))</f>
        <v/>
      </c>
      <c r="F4884">
        <f>IF(B4884="","",1.509*(LN(B4884)^1.084-5.381))</f>
        <v/>
      </c>
      <c r="G4884">
        <f>IF(F4884="","",IF(F4884&lt;0,10*F4884^2,0))</f>
        <v/>
      </c>
      <c r="H4884">
        <f>IF(F4884="","",IF(F4884&gt;0,10*F4884^2,0))</f>
        <v/>
      </c>
    </row>
    <row r="4885">
      <c r="A4885">
        <f>Input!A4885</f>
        <v/>
      </c>
      <c r="B4885">
        <f>IF(ISNUMBER(Input!B4885),IF(AND(Input!B4885&gt;=20,Input!B4885&lt;=700),Input!B4885,""),"")</f>
        <v/>
      </c>
      <c r="C4885">
        <f>IF(B4885="","",INT(A4885))</f>
        <v/>
      </c>
      <c r="D4885">
        <f>IF(B4885="","",HOUR(A4885))</f>
        <v/>
      </c>
      <c r="E4885">
        <f>IF(B4885="","",IF(INPUT!$I$1="","",IF(C4885&lt;(INT(INPUT!$I$1)-INPUT!$I$2),"Off Meds",IF(C4885&lt;=(INT(INPUT!$I$1)+INPUT!$I$2),"Washout","On Meds"))))</f>
        <v/>
      </c>
      <c r="F4885">
        <f>IF(B4885="","",1.509*(LN(B4885)^1.084-5.381))</f>
        <v/>
      </c>
      <c r="G4885">
        <f>IF(F4885="","",IF(F4885&lt;0,10*F4885^2,0))</f>
        <v/>
      </c>
      <c r="H4885">
        <f>IF(F4885="","",IF(F4885&gt;0,10*F4885^2,0))</f>
        <v/>
      </c>
    </row>
    <row r="4886">
      <c r="A4886">
        <f>Input!A4886</f>
        <v/>
      </c>
      <c r="B4886">
        <f>IF(ISNUMBER(Input!B4886),IF(AND(Input!B4886&gt;=20,Input!B4886&lt;=700),Input!B4886,""),"")</f>
        <v/>
      </c>
      <c r="C4886">
        <f>IF(B4886="","",INT(A4886))</f>
        <v/>
      </c>
      <c r="D4886">
        <f>IF(B4886="","",HOUR(A4886))</f>
        <v/>
      </c>
      <c r="E4886">
        <f>IF(B4886="","",IF(INPUT!$I$1="","",IF(C4886&lt;(INT(INPUT!$I$1)-INPUT!$I$2),"Off Meds",IF(C4886&lt;=(INT(INPUT!$I$1)+INPUT!$I$2),"Washout","On Meds"))))</f>
        <v/>
      </c>
      <c r="F4886">
        <f>IF(B4886="","",1.509*(LN(B4886)^1.084-5.381))</f>
        <v/>
      </c>
      <c r="G4886">
        <f>IF(F4886="","",IF(F4886&lt;0,10*F4886^2,0))</f>
        <v/>
      </c>
      <c r="H4886">
        <f>IF(F4886="","",IF(F4886&gt;0,10*F4886^2,0))</f>
        <v/>
      </c>
    </row>
    <row r="4887">
      <c r="A4887">
        <f>Input!A4887</f>
        <v/>
      </c>
      <c r="B4887">
        <f>IF(ISNUMBER(Input!B4887),IF(AND(Input!B4887&gt;=20,Input!B4887&lt;=700),Input!B4887,""),"")</f>
        <v/>
      </c>
      <c r="C4887">
        <f>IF(B4887="","",INT(A4887))</f>
        <v/>
      </c>
      <c r="D4887">
        <f>IF(B4887="","",HOUR(A4887))</f>
        <v/>
      </c>
      <c r="E4887">
        <f>IF(B4887="","",IF(INPUT!$I$1="","",IF(C4887&lt;(INT(INPUT!$I$1)-INPUT!$I$2),"Off Meds",IF(C4887&lt;=(INT(INPUT!$I$1)+INPUT!$I$2),"Washout","On Meds"))))</f>
        <v/>
      </c>
      <c r="F4887">
        <f>IF(B4887="","",1.509*(LN(B4887)^1.084-5.381))</f>
        <v/>
      </c>
      <c r="G4887">
        <f>IF(F4887="","",IF(F4887&lt;0,10*F4887^2,0))</f>
        <v/>
      </c>
      <c r="H4887">
        <f>IF(F4887="","",IF(F4887&gt;0,10*F4887^2,0))</f>
        <v/>
      </c>
    </row>
    <row r="4888">
      <c r="A4888">
        <f>Input!A4888</f>
        <v/>
      </c>
      <c r="B4888">
        <f>IF(ISNUMBER(Input!B4888),IF(AND(Input!B4888&gt;=20,Input!B4888&lt;=700),Input!B4888,""),"")</f>
        <v/>
      </c>
      <c r="C4888">
        <f>IF(B4888="","",INT(A4888))</f>
        <v/>
      </c>
      <c r="D4888">
        <f>IF(B4888="","",HOUR(A4888))</f>
        <v/>
      </c>
      <c r="E4888">
        <f>IF(B4888="","",IF(INPUT!$I$1="","",IF(C4888&lt;(INT(INPUT!$I$1)-INPUT!$I$2),"Off Meds",IF(C4888&lt;=(INT(INPUT!$I$1)+INPUT!$I$2),"Washout","On Meds"))))</f>
        <v/>
      </c>
      <c r="F4888">
        <f>IF(B4888="","",1.509*(LN(B4888)^1.084-5.381))</f>
        <v/>
      </c>
      <c r="G4888">
        <f>IF(F4888="","",IF(F4888&lt;0,10*F4888^2,0))</f>
        <v/>
      </c>
      <c r="H4888">
        <f>IF(F4888="","",IF(F4888&gt;0,10*F4888^2,0))</f>
        <v/>
      </c>
    </row>
    <row r="4889">
      <c r="A4889">
        <f>Input!A4889</f>
        <v/>
      </c>
      <c r="B4889">
        <f>IF(ISNUMBER(Input!B4889),IF(AND(Input!B4889&gt;=20,Input!B4889&lt;=700),Input!B4889,""),"")</f>
        <v/>
      </c>
      <c r="C4889">
        <f>IF(B4889="","",INT(A4889))</f>
        <v/>
      </c>
      <c r="D4889">
        <f>IF(B4889="","",HOUR(A4889))</f>
        <v/>
      </c>
      <c r="E4889">
        <f>IF(B4889="","",IF(INPUT!$I$1="","",IF(C4889&lt;(INT(INPUT!$I$1)-INPUT!$I$2),"Off Meds",IF(C4889&lt;=(INT(INPUT!$I$1)+INPUT!$I$2),"Washout","On Meds"))))</f>
        <v/>
      </c>
      <c r="F4889">
        <f>IF(B4889="","",1.509*(LN(B4889)^1.084-5.381))</f>
        <v/>
      </c>
      <c r="G4889">
        <f>IF(F4889="","",IF(F4889&lt;0,10*F4889^2,0))</f>
        <v/>
      </c>
      <c r="H4889">
        <f>IF(F4889="","",IF(F4889&gt;0,10*F4889^2,0))</f>
        <v/>
      </c>
    </row>
    <row r="4890">
      <c r="A4890">
        <f>Input!A4890</f>
        <v/>
      </c>
      <c r="B4890">
        <f>IF(ISNUMBER(Input!B4890),IF(AND(Input!B4890&gt;=20,Input!B4890&lt;=700),Input!B4890,""),"")</f>
        <v/>
      </c>
      <c r="C4890">
        <f>IF(B4890="","",INT(A4890))</f>
        <v/>
      </c>
      <c r="D4890">
        <f>IF(B4890="","",HOUR(A4890))</f>
        <v/>
      </c>
      <c r="E4890">
        <f>IF(B4890="","",IF(INPUT!$I$1="","",IF(C4890&lt;(INT(INPUT!$I$1)-INPUT!$I$2),"Off Meds",IF(C4890&lt;=(INT(INPUT!$I$1)+INPUT!$I$2),"Washout","On Meds"))))</f>
        <v/>
      </c>
      <c r="F4890">
        <f>IF(B4890="","",1.509*(LN(B4890)^1.084-5.381))</f>
        <v/>
      </c>
      <c r="G4890">
        <f>IF(F4890="","",IF(F4890&lt;0,10*F4890^2,0))</f>
        <v/>
      </c>
      <c r="H4890">
        <f>IF(F4890="","",IF(F4890&gt;0,10*F4890^2,0))</f>
        <v/>
      </c>
    </row>
    <row r="4891">
      <c r="A4891">
        <f>Input!A4891</f>
        <v/>
      </c>
      <c r="B4891">
        <f>IF(ISNUMBER(Input!B4891),IF(AND(Input!B4891&gt;=20,Input!B4891&lt;=700),Input!B4891,""),"")</f>
        <v/>
      </c>
      <c r="C4891">
        <f>IF(B4891="","",INT(A4891))</f>
        <v/>
      </c>
      <c r="D4891">
        <f>IF(B4891="","",HOUR(A4891))</f>
        <v/>
      </c>
      <c r="E4891">
        <f>IF(B4891="","",IF(INPUT!$I$1="","",IF(C4891&lt;(INT(INPUT!$I$1)-INPUT!$I$2),"Off Meds",IF(C4891&lt;=(INT(INPUT!$I$1)+INPUT!$I$2),"Washout","On Meds"))))</f>
        <v/>
      </c>
      <c r="F4891">
        <f>IF(B4891="","",1.509*(LN(B4891)^1.084-5.381))</f>
        <v/>
      </c>
      <c r="G4891">
        <f>IF(F4891="","",IF(F4891&lt;0,10*F4891^2,0))</f>
        <v/>
      </c>
      <c r="H4891">
        <f>IF(F4891="","",IF(F4891&gt;0,10*F4891^2,0))</f>
        <v/>
      </c>
    </row>
    <row r="4892">
      <c r="A4892">
        <f>Input!A4892</f>
        <v/>
      </c>
      <c r="B4892">
        <f>IF(ISNUMBER(Input!B4892),IF(AND(Input!B4892&gt;=20,Input!B4892&lt;=700),Input!B4892,""),"")</f>
        <v/>
      </c>
      <c r="C4892">
        <f>IF(B4892="","",INT(A4892))</f>
        <v/>
      </c>
      <c r="D4892">
        <f>IF(B4892="","",HOUR(A4892))</f>
        <v/>
      </c>
      <c r="E4892">
        <f>IF(B4892="","",IF(INPUT!$I$1="","",IF(C4892&lt;(INT(INPUT!$I$1)-INPUT!$I$2),"Off Meds",IF(C4892&lt;=(INT(INPUT!$I$1)+INPUT!$I$2),"Washout","On Meds"))))</f>
        <v/>
      </c>
      <c r="F4892">
        <f>IF(B4892="","",1.509*(LN(B4892)^1.084-5.381))</f>
        <v/>
      </c>
      <c r="G4892">
        <f>IF(F4892="","",IF(F4892&lt;0,10*F4892^2,0))</f>
        <v/>
      </c>
      <c r="H4892">
        <f>IF(F4892="","",IF(F4892&gt;0,10*F4892^2,0))</f>
        <v/>
      </c>
    </row>
    <row r="4893">
      <c r="A4893">
        <f>Input!A4893</f>
        <v/>
      </c>
      <c r="B4893">
        <f>IF(ISNUMBER(Input!B4893),IF(AND(Input!B4893&gt;=20,Input!B4893&lt;=700),Input!B4893,""),"")</f>
        <v/>
      </c>
      <c r="C4893">
        <f>IF(B4893="","",INT(A4893))</f>
        <v/>
      </c>
      <c r="D4893">
        <f>IF(B4893="","",HOUR(A4893))</f>
        <v/>
      </c>
      <c r="E4893">
        <f>IF(B4893="","",IF(INPUT!$I$1="","",IF(C4893&lt;(INT(INPUT!$I$1)-INPUT!$I$2),"Off Meds",IF(C4893&lt;=(INT(INPUT!$I$1)+INPUT!$I$2),"Washout","On Meds"))))</f>
        <v/>
      </c>
      <c r="F4893">
        <f>IF(B4893="","",1.509*(LN(B4893)^1.084-5.381))</f>
        <v/>
      </c>
      <c r="G4893">
        <f>IF(F4893="","",IF(F4893&lt;0,10*F4893^2,0))</f>
        <v/>
      </c>
      <c r="H4893">
        <f>IF(F4893="","",IF(F4893&gt;0,10*F4893^2,0))</f>
        <v/>
      </c>
    </row>
    <row r="4894">
      <c r="A4894">
        <f>Input!A4894</f>
        <v/>
      </c>
      <c r="B4894">
        <f>IF(ISNUMBER(Input!B4894),IF(AND(Input!B4894&gt;=20,Input!B4894&lt;=700),Input!B4894,""),"")</f>
        <v/>
      </c>
      <c r="C4894">
        <f>IF(B4894="","",INT(A4894))</f>
        <v/>
      </c>
      <c r="D4894">
        <f>IF(B4894="","",HOUR(A4894))</f>
        <v/>
      </c>
      <c r="E4894">
        <f>IF(B4894="","",IF(INPUT!$I$1="","",IF(C4894&lt;(INT(INPUT!$I$1)-INPUT!$I$2),"Off Meds",IF(C4894&lt;=(INT(INPUT!$I$1)+INPUT!$I$2),"Washout","On Meds"))))</f>
        <v/>
      </c>
      <c r="F4894">
        <f>IF(B4894="","",1.509*(LN(B4894)^1.084-5.381))</f>
        <v/>
      </c>
      <c r="G4894">
        <f>IF(F4894="","",IF(F4894&lt;0,10*F4894^2,0))</f>
        <v/>
      </c>
      <c r="H4894">
        <f>IF(F4894="","",IF(F4894&gt;0,10*F4894^2,0))</f>
        <v/>
      </c>
    </row>
    <row r="4895">
      <c r="A4895">
        <f>Input!A4895</f>
        <v/>
      </c>
      <c r="B4895">
        <f>IF(ISNUMBER(Input!B4895),IF(AND(Input!B4895&gt;=20,Input!B4895&lt;=700),Input!B4895,""),"")</f>
        <v/>
      </c>
      <c r="C4895">
        <f>IF(B4895="","",INT(A4895))</f>
        <v/>
      </c>
      <c r="D4895">
        <f>IF(B4895="","",HOUR(A4895))</f>
        <v/>
      </c>
      <c r="E4895">
        <f>IF(B4895="","",IF(INPUT!$I$1="","",IF(C4895&lt;(INT(INPUT!$I$1)-INPUT!$I$2),"Off Meds",IF(C4895&lt;=(INT(INPUT!$I$1)+INPUT!$I$2),"Washout","On Meds"))))</f>
        <v/>
      </c>
      <c r="F4895">
        <f>IF(B4895="","",1.509*(LN(B4895)^1.084-5.381))</f>
        <v/>
      </c>
      <c r="G4895">
        <f>IF(F4895="","",IF(F4895&lt;0,10*F4895^2,0))</f>
        <v/>
      </c>
      <c r="H4895">
        <f>IF(F4895="","",IF(F4895&gt;0,10*F4895^2,0))</f>
        <v/>
      </c>
    </row>
    <row r="4896">
      <c r="A4896">
        <f>Input!A4896</f>
        <v/>
      </c>
      <c r="B4896">
        <f>IF(ISNUMBER(Input!B4896),IF(AND(Input!B4896&gt;=20,Input!B4896&lt;=700),Input!B4896,""),"")</f>
        <v/>
      </c>
      <c r="C4896">
        <f>IF(B4896="","",INT(A4896))</f>
        <v/>
      </c>
      <c r="D4896">
        <f>IF(B4896="","",HOUR(A4896))</f>
        <v/>
      </c>
      <c r="E4896">
        <f>IF(B4896="","",IF(INPUT!$I$1="","",IF(C4896&lt;(INT(INPUT!$I$1)-INPUT!$I$2),"Off Meds",IF(C4896&lt;=(INT(INPUT!$I$1)+INPUT!$I$2),"Washout","On Meds"))))</f>
        <v/>
      </c>
      <c r="F4896">
        <f>IF(B4896="","",1.509*(LN(B4896)^1.084-5.381))</f>
        <v/>
      </c>
      <c r="G4896">
        <f>IF(F4896="","",IF(F4896&lt;0,10*F4896^2,0))</f>
        <v/>
      </c>
      <c r="H4896">
        <f>IF(F4896="","",IF(F4896&gt;0,10*F4896^2,0))</f>
        <v/>
      </c>
    </row>
    <row r="4897">
      <c r="A4897">
        <f>Input!A4897</f>
        <v/>
      </c>
      <c r="B4897">
        <f>IF(ISNUMBER(Input!B4897),IF(AND(Input!B4897&gt;=20,Input!B4897&lt;=700),Input!B4897,""),"")</f>
        <v/>
      </c>
      <c r="C4897">
        <f>IF(B4897="","",INT(A4897))</f>
        <v/>
      </c>
      <c r="D4897">
        <f>IF(B4897="","",HOUR(A4897))</f>
        <v/>
      </c>
      <c r="E4897">
        <f>IF(B4897="","",IF(INPUT!$I$1="","",IF(C4897&lt;(INT(INPUT!$I$1)-INPUT!$I$2),"Off Meds",IF(C4897&lt;=(INT(INPUT!$I$1)+INPUT!$I$2),"Washout","On Meds"))))</f>
        <v/>
      </c>
      <c r="F4897">
        <f>IF(B4897="","",1.509*(LN(B4897)^1.084-5.381))</f>
        <v/>
      </c>
      <c r="G4897">
        <f>IF(F4897="","",IF(F4897&lt;0,10*F4897^2,0))</f>
        <v/>
      </c>
      <c r="H4897">
        <f>IF(F4897="","",IF(F4897&gt;0,10*F4897^2,0))</f>
        <v/>
      </c>
    </row>
    <row r="4898">
      <c r="A4898">
        <f>Input!A4898</f>
        <v/>
      </c>
      <c r="B4898">
        <f>IF(ISNUMBER(Input!B4898),IF(AND(Input!B4898&gt;=20,Input!B4898&lt;=700),Input!B4898,""),"")</f>
        <v/>
      </c>
      <c r="C4898">
        <f>IF(B4898="","",INT(A4898))</f>
        <v/>
      </c>
      <c r="D4898">
        <f>IF(B4898="","",HOUR(A4898))</f>
        <v/>
      </c>
      <c r="E4898">
        <f>IF(B4898="","",IF(INPUT!$I$1="","",IF(C4898&lt;(INT(INPUT!$I$1)-INPUT!$I$2),"Off Meds",IF(C4898&lt;=(INT(INPUT!$I$1)+INPUT!$I$2),"Washout","On Meds"))))</f>
        <v/>
      </c>
      <c r="F4898">
        <f>IF(B4898="","",1.509*(LN(B4898)^1.084-5.381))</f>
        <v/>
      </c>
      <c r="G4898">
        <f>IF(F4898="","",IF(F4898&lt;0,10*F4898^2,0))</f>
        <v/>
      </c>
      <c r="H4898">
        <f>IF(F4898="","",IF(F4898&gt;0,10*F4898^2,0))</f>
        <v/>
      </c>
    </row>
    <row r="4899">
      <c r="A4899">
        <f>Input!A4899</f>
        <v/>
      </c>
      <c r="B4899">
        <f>IF(ISNUMBER(Input!B4899),IF(AND(Input!B4899&gt;=20,Input!B4899&lt;=700),Input!B4899,""),"")</f>
        <v/>
      </c>
      <c r="C4899">
        <f>IF(B4899="","",INT(A4899))</f>
        <v/>
      </c>
      <c r="D4899">
        <f>IF(B4899="","",HOUR(A4899))</f>
        <v/>
      </c>
      <c r="E4899">
        <f>IF(B4899="","",IF(INPUT!$I$1="","",IF(C4899&lt;(INT(INPUT!$I$1)-INPUT!$I$2),"Off Meds",IF(C4899&lt;=(INT(INPUT!$I$1)+INPUT!$I$2),"Washout","On Meds"))))</f>
        <v/>
      </c>
      <c r="F4899">
        <f>IF(B4899="","",1.509*(LN(B4899)^1.084-5.381))</f>
        <v/>
      </c>
      <c r="G4899">
        <f>IF(F4899="","",IF(F4899&lt;0,10*F4899^2,0))</f>
        <v/>
      </c>
      <c r="H4899">
        <f>IF(F4899="","",IF(F4899&gt;0,10*F4899^2,0))</f>
        <v/>
      </c>
    </row>
    <row r="4900">
      <c r="A4900">
        <f>Input!A4900</f>
        <v/>
      </c>
      <c r="B4900">
        <f>IF(ISNUMBER(Input!B4900),IF(AND(Input!B4900&gt;=20,Input!B4900&lt;=700),Input!B4900,""),"")</f>
        <v/>
      </c>
      <c r="C4900">
        <f>IF(B4900="","",INT(A4900))</f>
        <v/>
      </c>
      <c r="D4900">
        <f>IF(B4900="","",HOUR(A4900))</f>
        <v/>
      </c>
      <c r="E4900">
        <f>IF(B4900="","",IF(INPUT!$I$1="","",IF(C4900&lt;(INT(INPUT!$I$1)-INPUT!$I$2),"Off Meds",IF(C4900&lt;=(INT(INPUT!$I$1)+INPUT!$I$2),"Washout","On Meds"))))</f>
        <v/>
      </c>
      <c r="F4900">
        <f>IF(B4900="","",1.509*(LN(B4900)^1.084-5.381))</f>
        <v/>
      </c>
      <c r="G4900">
        <f>IF(F4900="","",IF(F4900&lt;0,10*F4900^2,0))</f>
        <v/>
      </c>
      <c r="H4900">
        <f>IF(F4900="","",IF(F4900&gt;0,10*F4900^2,0))</f>
        <v/>
      </c>
    </row>
    <row r="4901">
      <c r="A4901">
        <f>Input!A4901</f>
        <v/>
      </c>
      <c r="B4901">
        <f>IF(ISNUMBER(Input!B4901),IF(AND(Input!B4901&gt;=20,Input!B4901&lt;=700),Input!B4901,""),"")</f>
        <v/>
      </c>
      <c r="C4901">
        <f>IF(B4901="","",INT(A4901))</f>
        <v/>
      </c>
      <c r="D4901">
        <f>IF(B4901="","",HOUR(A4901))</f>
        <v/>
      </c>
      <c r="E4901">
        <f>IF(B4901="","",IF(INPUT!$I$1="","",IF(C4901&lt;(INT(INPUT!$I$1)-INPUT!$I$2),"Off Meds",IF(C4901&lt;=(INT(INPUT!$I$1)+INPUT!$I$2),"Washout","On Meds"))))</f>
        <v/>
      </c>
      <c r="F4901">
        <f>IF(B4901="","",1.509*(LN(B4901)^1.084-5.381))</f>
        <v/>
      </c>
      <c r="G4901">
        <f>IF(F4901="","",IF(F4901&lt;0,10*F4901^2,0))</f>
        <v/>
      </c>
      <c r="H4901">
        <f>IF(F4901="","",IF(F4901&gt;0,10*F4901^2,0))</f>
        <v/>
      </c>
    </row>
    <row r="4902">
      <c r="A4902">
        <f>Input!A4902</f>
        <v/>
      </c>
      <c r="B4902">
        <f>IF(ISNUMBER(Input!B4902),IF(AND(Input!B4902&gt;=20,Input!B4902&lt;=700),Input!B4902,""),"")</f>
        <v/>
      </c>
      <c r="C4902">
        <f>IF(B4902="","",INT(A4902))</f>
        <v/>
      </c>
      <c r="D4902">
        <f>IF(B4902="","",HOUR(A4902))</f>
        <v/>
      </c>
      <c r="E4902">
        <f>IF(B4902="","",IF(INPUT!$I$1="","",IF(C4902&lt;(INT(INPUT!$I$1)-INPUT!$I$2),"Off Meds",IF(C4902&lt;=(INT(INPUT!$I$1)+INPUT!$I$2),"Washout","On Meds"))))</f>
        <v/>
      </c>
      <c r="F4902">
        <f>IF(B4902="","",1.509*(LN(B4902)^1.084-5.381))</f>
        <v/>
      </c>
      <c r="G4902">
        <f>IF(F4902="","",IF(F4902&lt;0,10*F4902^2,0))</f>
        <v/>
      </c>
      <c r="H4902">
        <f>IF(F4902="","",IF(F4902&gt;0,10*F4902^2,0))</f>
        <v/>
      </c>
    </row>
    <row r="4903">
      <c r="A4903">
        <f>Input!A4903</f>
        <v/>
      </c>
      <c r="B4903">
        <f>IF(ISNUMBER(Input!B4903),IF(AND(Input!B4903&gt;=20,Input!B4903&lt;=700),Input!B4903,""),"")</f>
        <v/>
      </c>
      <c r="C4903">
        <f>IF(B4903="","",INT(A4903))</f>
        <v/>
      </c>
      <c r="D4903">
        <f>IF(B4903="","",HOUR(A4903))</f>
        <v/>
      </c>
      <c r="E4903">
        <f>IF(B4903="","",IF(INPUT!$I$1="","",IF(C4903&lt;(INT(INPUT!$I$1)-INPUT!$I$2),"Off Meds",IF(C4903&lt;=(INT(INPUT!$I$1)+INPUT!$I$2),"Washout","On Meds"))))</f>
        <v/>
      </c>
      <c r="F4903">
        <f>IF(B4903="","",1.509*(LN(B4903)^1.084-5.381))</f>
        <v/>
      </c>
      <c r="G4903">
        <f>IF(F4903="","",IF(F4903&lt;0,10*F4903^2,0))</f>
        <v/>
      </c>
      <c r="H4903">
        <f>IF(F4903="","",IF(F4903&gt;0,10*F4903^2,0))</f>
        <v/>
      </c>
    </row>
    <row r="4904">
      <c r="A4904">
        <f>Input!A4904</f>
        <v/>
      </c>
      <c r="B4904">
        <f>IF(ISNUMBER(Input!B4904),IF(AND(Input!B4904&gt;=20,Input!B4904&lt;=700),Input!B4904,""),"")</f>
        <v/>
      </c>
      <c r="C4904">
        <f>IF(B4904="","",INT(A4904))</f>
        <v/>
      </c>
      <c r="D4904">
        <f>IF(B4904="","",HOUR(A4904))</f>
        <v/>
      </c>
      <c r="E4904">
        <f>IF(B4904="","",IF(INPUT!$I$1="","",IF(C4904&lt;(INT(INPUT!$I$1)-INPUT!$I$2),"Off Meds",IF(C4904&lt;=(INT(INPUT!$I$1)+INPUT!$I$2),"Washout","On Meds"))))</f>
        <v/>
      </c>
      <c r="F4904">
        <f>IF(B4904="","",1.509*(LN(B4904)^1.084-5.381))</f>
        <v/>
      </c>
      <c r="G4904">
        <f>IF(F4904="","",IF(F4904&lt;0,10*F4904^2,0))</f>
        <v/>
      </c>
      <c r="H4904">
        <f>IF(F4904="","",IF(F4904&gt;0,10*F4904^2,0))</f>
        <v/>
      </c>
    </row>
    <row r="4905">
      <c r="A4905">
        <f>Input!A4905</f>
        <v/>
      </c>
      <c r="B4905">
        <f>IF(ISNUMBER(Input!B4905),IF(AND(Input!B4905&gt;=20,Input!B4905&lt;=700),Input!B4905,""),"")</f>
        <v/>
      </c>
      <c r="C4905">
        <f>IF(B4905="","",INT(A4905))</f>
        <v/>
      </c>
      <c r="D4905">
        <f>IF(B4905="","",HOUR(A4905))</f>
        <v/>
      </c>
      <c r="E4905">
        <f>IF(B4905="","",IF(INPUT!$I$1="","",IF(C4905&lt;(INT(INPUT!$I$1)-INPUT!$I$2),"Off Meds",IF(C4905&lt;=(INT(INPUT!$I$1)+INPUT!$I$2),"Washout","On Meds"))))</f>
        <v/>
      </c>
      <c r="F4905">
        <f>IF(B4905="","",1.509*(LN(B4905)^1.084-5.381))</f>
        <v/>
      </c>
      <c r="G4905">
        <f>IF(F4905="","",IF(F4905&lt;0,10*F4905^2,0))</f>
        <v/>
      </c>
      <c r="H4905">
        <f>IF(F4905="","",IF(F4905&gt;0,10*F4905^2,0))</f>
        <v/>
      </c>
    </row>
    <row r="4906">
      <c r="A4906">
        <f>Input!A4906</f>
        <v/>
      </c>
      <c r="B4906">
        <f>IF(ISNUMBER(Input!B4906),IF(AND(Input!B4906&gt;=20,Input!B4906&lt;=700),Input!B4906,""),"")</f>
        <v/>
      </c>
      <c r="C4906">
        <f>IF(B4906="","",INT(A4906))</f>
        <v/>
      </c>
      <c r="D4906">
        <f>IF(B4906="","",HOUR(A4906))</f>
        <v/>
      </c>
      <c r="E4906">
        <f>IF(B4906="","",IF(INPUT!$I$1="","",IF(C4906&lt;(INT(INPUT!$I$1)-INPUT!$I$2),"Off Meds",IF(C4906&lt;=(INT(INPUT!$I$1)+INPUT!$I$2),"Washout","On Meds"))))</f>
        <v/>
      </c>
      <c r="F4906">
        <f>IF(B4906="","",1.509*(LN(B4906)^1.084-5.381))</f>
        <v/>
      </c>
      <c r="G4906">
        <f>IF(F4906="","",IF(F4906&lt;0,10*F4906^2,0))</f>
        <v/>
      </c>
      <c r="H4906">
        <f>IF(F4906="","",IF(F4906&gt;0,10*F4906^2,0))</f>
        <v/>
      </c>
    </row>
    <row r="4907">
      <c r="A4907">
        <f>Input!A4907</f>
        <v/>
      </c>
      <c r="B4907">
        <f>IF(ISNUMBER(Input!B4907),IF(AND(Input!B4907&gt;=20,Input!B4907&lt;=700),Input!B4907,""),"")</f>
        <v/>
      </c>
      <c r="C4907">
        <f>IF(B4907="","",INT(A4907))</f>
        <v/>
      </c>
      <c r="D4907">
        <f>IF(B4907="","",HOUR(A4907))</f>
        <v/>
      </c>
      <c r="E4907">
        <f>IF(B4907="","",IF(INPUT!$I$1="","",IF(C4907&lt;(INT(INPUT!$I$1)-INPUT!$I$2),"Off Meds",IF(C4907&lt;=(INT(INPUT!$I$1)+INPUT!$I$2),"Washout","On Meds"))))</f>
        <v/>
      </c>
      <c r="F4907">
        <f>IF(B4907="","",1.509*(LN(B4907)^1.084-5.381))</f>
        <v/>
      </c>
      <c r="G4907">
        <f>IF(F4907="","",IF(F4907&lt;0,10*F4907^2,0))</f>
        <v/>
      </c>
      <c r="H4907">
        <f>IF(F4907="","",IF(F4907&gt;0,10*F4907^2,0))</f>
        <v/>
      </c>
    </row>
    <row r="4908">
      <c r="A4908">
        <f>Input!A4908</f>
        <v/>
      </c>
      <c r="B4908">
        <f>IF(ISNUMBER(Input!B4908),IF(AND(Input!B4908&gt;=20,Input!B4908&lt;=700),Input!B4908,""),"")</f>
        <v/>
      </c>
      <c r="C4908">
        <f>IF(B4908="","",INT(A4908))</f>
        <v/>
      </c>
      <c r="D4908">
        <f>IF(B4908="","",HOUR(A4908))</f>
        <v/>
      </c>
      <c r="E4908">
        <f>IF(B4908="","",IF(INPUT!$I$1="","",IF(C4908&lt;(INT(INPUT!$I$1)-INPUT!$I$2),"Off Meds",IF(C4908&lt;=(INT(INPUT!$I$1)+INPUT!$I$2),"Washout","On Meds"))))</f>
        <v/>
      </c>
      <c r="F4908">
        <f>IF(B4908="","",1.509*(LN(B4908)^1.084-5.381))</f>
        <v/>
      </c>
      <c r="G4908">
        <f>IF(F4908="","",IF(F4908&lt;0,10*F4908^2,0))</f>
        <v/>
      </c>
      <c r="H4908">
        <f>IF(F4908="","",IF(F4908&gt;0,10*F4908^2,0))</f>
        <v/>
      </c>
    </row>
    <row r="4909">
      <c r="A4909">
        <f>Input!A4909</f>
        <v/>
      </c>
      <c r="B4909">
        <f>IF(ISNUMBER(Input!B4909),IF(AND(Input!B4909&gt;=20,Input!B4909&lt;=700),Input!B4909,""),"")</f>
        <v/>
      </c>
      <c r="C4909">
        <f>IF(B4909="","",INT(A4909))</f>
        <v/>
      </c>
      <c r="D4909">
        <f>IF(B4909="","",HOUR(A4909))</f>
        <v/>
      </c>
      <c r="E4909">
        <f>IF(B4909="","",IF(INPUT!$I$1="","",IF(C4909&lt;(INT(INPUT!$I$1)-INPUT!$I$2),"Off Meds",IF(C4909&lt;=(INT(INPUT!$I$1)+INPUT!$I$2),"Washout","On Meds"))))</f>
        <v/>
      </c>
      <c r="F4909">
        <f>IF(B4909="","",1.509*(LN(B4909)^1.084-5.381))</f>
        <v/>
      </c>
      <c r="G4909">
        <f>IF(F4909="","",IF(F4909&lt;0,10*F4909^2,0))</f>
        <v/>
      </c>
      <c r="H4909">
        <f>IF(F4909="","",IF(F4909&gt;0,10*F4909^2,0))</f>
        <v/>
      </c>
    </row>
    <row r="4910">
      <c r="A4910">
        <f>Input!A4910</f>
        <v/>
      </c>
      <c r="B4910">
        <f>IF(ISNUMBER(Input!B4910),IF(AND(Input!B4910&gt;=20,Input!B4910&lt;=700),Input!B4910,""),"")</f>
        <v/>
      </c>
      <c r="C4910">
        <f>IF(B4910="","",INT(A4910))</f>
        <v/>
      </c>
      <c r="D4910">
        <f>IF(B4910="","",HOUR(A4910))</f>
        <v/>
      </c>
      <c r="E4910">
        <f>IF(B4910="","",IF(INPUT!$I$1="","",IF(C4910&lt;(INT(INPUT!$I$1)-INPUT!$I$2),"Off Meds",IF(C4910&lt;=(INT(INPUT!$I$1)+INPUT!$I$2),"Washout","On Meds"))))</f>
        <v/>
      </c>
      <c r="F4910">
        <f>IF(B4910="","",1.509*(LN(B4910)^1.084-5.381))</f>
        <v/>
      </c>
      <c r="G4910">
        <f>IF(F4910="","",IF(F4910&lt;0,10*F4910^2,0))</f>
        <v/>
      </c>
      <c r="H4910">
        <f>IF(F4910="","",IF(F4910&gt;0,10*F4910^2,0))</f>
        <v/>
      </c>
    </row>
    <row r="4911">
      <c r="A4911">
        <f>Input!A4911</f>
        <v/>
      </c>
      <c r="B4911">
        <f>IF(ISNUMBER(Input!B4911),IF(AND(Input!B4911&gt;=20,Input!B4911&lt;=700),Input!B4911,""),"")</f>
        <v/>
      </c>
      <c r="C4911">
        <f>IF(B4911="","",INT(A4911))</f>
        <v/>
      </c>
      <c r="D4911">
        <f>IF(B4911="","",HOUR(A4911))</f>
        <v/>
      </c>
      <c r="E4911">
        <f>IF(B4911="","",IF(INPUT!$I$1="","",IF(C4911&lt;(INT(INPUT!$I$1)-INPUT!$I$2),"Off Meds",IF(C4911&lt;=(INT(INPUT!$I$1)+INPUT!$I$2),"Washout","On Meds"))))</f>
        <v/>
      </c>
      <c r="F4911">
        <f>IF(B4911="","",1.509*(LN(B4911)^1.084-5.381))</f>
        <v/>
      </c>
      <c r="G4911">
        <f>IF(F4911="","",IF(F4911&lt;0,10*F4911^2,0))</f>
        <v/>
      </c>
      <c r="H4911">
        <f>IF(F4911="","",IF(F4911&gt;0,10*F4911^2,0))</f>
        <v/>
      </c>
    </row>
    <row r="4912">
      <c r="A4912">
        <f>Input!A4912</f>
        <v/>
      </c>
      <c r="B4912">
        <f>IF(ISNUMBER(Input!B4912),IF(AND(Input!B4912&gt;=20,Input!B4912&lt;=700),Input!B4912,""),"")</f>
        <v/>
      </c>
      <c r="C4912">
        <f>IF(B4912="","",INT(A4912))</f>
        <v/>
      </c>
      <c r="D4912">
        <f>IF(B4912="","",HOUR(A4912))</f>
        <v/>
      </c>
      <c r="E4912">
        <f>IF(B4912="","",IF(INPUT!$I$1="","",IF(C4912&lt;(INT(INPUT!$I$1)-INPUT!$I$2),"Off Meds",IF(C4912&lt;=(INT(INPUT!$I$1)+INPUT!$I$2),"Washout","On Meds"))))</f>
        <v/>
      </c>
      <c r="F4912">
        <f>IF(B4912="","",1.509*(LN(B4912)^1.084-5.381))</f>
        <v/>
      </c>
      <c r="G4912">
        <f>IF(F4912="","",IF(F4912&lt;0,10*F4912^2,0))</f>
        <v/>
      </c>
      <c r="H4912">
        <f>IF(F4912="","",IF(F4912&gt;0,10*F4912^2,0))</f>
        <v/>
      </c>
    </row>
    <row r="4913">
      <c r="A4913">
        <f>Input!A4913</f>
        <v/>
      </c>
      <c r="B4913">
        <f>IF(ISNUMBER(Input!B4913),IF(AND(Input!B4913&gt;=20,Input!B4913&lt;=700),Input!B4913,""),"")</f>
        <v/>
      </c>
      <c r="C4913">
        <f>IF(B4913="","",INT(A4913))</f>
        <v/>
      </c>
      <c r="D4913">
        <f>IF(B4913="","",HOUR(A4913))</f>
        <v/>
      </c>
      <c r="E4913">
        <f>IF(B4913="","",IF(INPUT!$I$1="","",IF(C4913&lt;(INT(INPUT!$I$1)-INPUT!$I$2),"Off Meds",IF(C4913&lt;=(INT(INPUT!$I$1)+INPUT!$I$2),"Washout","On Meds"))))</f>
        <v/>
      </c>
      <c r="F4913">
        <f>IF(B4913="","",1.509*(LN(B4913)^1.084-5.381))</f>
        <v/>
      </c>
      <c r="G4913">
        <f>IF(F4913="","",IF(F4913&lt;0,10*F4913^2,0))</f>
        <v/>
      </c>
      <c r="H4913">
        <f>IF(F4913="","",IF(F4913&gt;0,10*F4913^2,0))</f>
        <v/>
      </c>
    </row>
    <row r="4914">
      <c r="A4914">
        <f>Input!A4914</f>
        <v/>
      </c>
      <c r="B4914">
        <f>IF(ISNUMBER(Input!B4914),IF(AND(Input!B4914&gt;=20,Input!B4914&lt;=700),Input!B4914,""),"")</f>
        <v/>
      </c>
      <c r="C4914">
        <f>IF(B4914="","",INT(A4914))</f>
        <v/>
      </c>
      <c r="D4914">
        <f>IF(B4914="","",HOUR(A4914))</f>
        <v/>
      </c>
      <c r="E4914">
        <f>IF(B4914="","",IF(INPUT!$I$1="","",IF(C4914&lt;(INT(INPUT!$I$1)-INPUT!$I$2),"Off Meds",IF(C4914&lt;=(INT(INPUT!$I$1)+INPUT!$I$2),"Washout","On Meds"))))</f>
        <v/>
      </c>
      <c r="F4914">
        <f>IF(B4914="","",1.509*(LN(B4914)^1.084-5.381))</f>
        <v/>
      </c>
      <c r="G4914">
        <f>IF(F4914="","",IF(F4914&lt;0,10*F4914^2,0))</f>
        <v/>
      </c>
      <c r="H4914">
        <f>IF(F4914="","",IF(F4914&gt;0,10*F4914^2,0))</f>
        <v/>
      </c>
    </row>
    <row r="4915">
      <c r="A4915">
        <f>Input!A4915</f>
        <v/>
      </c>
      <c r="B4915">
        <f>IF(ISNUMBER(Input!B4915),IF(AND(Input!B4915&gt;=20,Input!B4915&lt;=700),Input!B4915,""),"")</f>
        <v/>
      </c>
      <c r="C4915">
        <f>IF(B4915="","",INT(A4915))</f>
        <v/>
      </c>
      <c r="D4915">
        <f>IF(B4915="","",HOUR(A4915))</f>
        <v/>
      </c>
      <c r="E4915">
        <f>IF(B4915="","",IF(INPUT!$I$1="","",IF(C4915&lt;(INT(INPUT!$I$1)-INPUT!$I$2),"Off Meds",IF(C4915&lt;=(INT(INPUT!$I$1)+INPUT!$I$2),"Washout","On Meds"))))</f>
        <v/>
      </c>
      <c r="F4915">
        <f>IF(B4915="","",1.509*(LN(B4915)^1.084-5.381))</f>
        <v/>
      </c>
      <c r="G4915">
        <f>IF(F4915="","",IF(F4915&lt;0,10*F4915^2,0))</f>
        <v/>
      </c>
      <c r="H4915">
        <f>IF(F4915="","",IF(F4915&gt;0,10*F4915^2,0))</f>
        <v/>
      </c>
    </row>
    <row r="4916">
      <c r="A4916">
        <f>Input!A4916</f>
        <v/>
      </c>
      <c r="B4916">
        <f>IF(ISNUMBER(Input!B4916),IF(AND(Input!B4916&gt;=20,Input!B4916&lt;=700),Input!B4916,""),"")</f>
        <v/>
      </c>
      <c r="C4916">
        <f>IF(B4916="","",INT(A4916))</f>
        <v/>
      </c>
      <c r="D4916">
        <f>IF(B4916="","",HOUR(A4916))</f>
        <v/>
      </c>
      <c r="E4916">
        <f>IF(B4916="","",IF(INPUT!$I$1="","",IF(C4916&lt;(INT(INPUT!$I$1)-INPUT!$I$2),"Off Meds",IF(C4916&lt;=(INT(INPUT!$I$1)+INPUT!$I$2),"Washout","On Meds"))))</f>
        <v/>
      </c>
      <c r="F4916">
        <f>IF(B4916="","",1.509*(LN(B4916)^1.084-5.381))</f>
        <v/>
      </c>
      <c r="G4916">
        <f>IF(F4916="","",IF(F4916&lt;0,10*F4916^2,0))</f>
        <v/>
      </c>
      <c r="H4916">
        <f>IF(F4916="","",IF(F4916&gt;0,10*F4916^2,0))</f>
        <v/>
      </c>
    </row>
    <row r="4917">
      <c r="A4917">
        <f>Input!A4917</f>
        <v/>
      </c>
      <c r="B4917">
        <f>IF(ISNUMBER(Input!B4917),IF(AND(Input!B4917&gt;=20,Input!B4917&lt;=700),Input!B4917,""),"")</f>
        <v/>
      </c>
      <c r="C4917">
        <f>IF(B4917="","",INT(A4917))</f>
        <v/>
      </c>
      <c r="D4917">
        <f>IF(B4917="","",HOUR(A4917))</f>
        <v/>
      </c>
      <c r="E4917">
        <f>IF(B4917="","",IF(INPUT!$I$1="","",IF(C4917&lt;(INT(INPUT!$I$1)-INPUT!$I$2),"Off Meds",IF(C4917&lt;=(INT(INPUT!$I$1)+INPUT!$I$2),"Washout","On Meds"))))</f>
        <v/>
      </c>
      <c r="F4917">
        <f>IF(B4917="","",1.509*(LN(B4917)^1.084-5.381))</f>
        <v/>
      </c>
      <c r="G4917">
        <f>IF(F4917="","",IF(F4917&lt;0,10*F4917^2,0))</f>
        <v/>
      </c>
      <c r="H4917">
        <f>IF(F4917="","",IF(F4917&gt;0,10*F4917^2,0))</f>
        <v/>
      </c>
    </row>
    <row r="4918">
      <c r="A4918">
        <f>Input!A4918</f>
        <v/>
      </c>
      <c r="B4918">
        <f>IF(ISNUMBER(Input!B4918),IF(AND(Input!B4918&gt;=20,Input!B4918&lt;=700),Input!B4918,""),"")</f>
        <v/>
      </c>
      <c r="C4918">
        <f>IF(B4918="","",INT(A4918))</f>
        <v/>
      </c>
      <c r="D4918">
        <f>IF(B4918="","",HOUR(A4918))</f>
        <v/>
      </c>
      <c r="E4918">
        <f>IF(B4918="","",IF(INPUT!$I$1="","",IF(C4918&lt;(INT(INPUT!$I$1)-INPUT!$I$2),"Off Meds",IF(C4918&lt;=(INT(INPUT!$I$1)+INPUT!$I$2),"Washout","On Meds"))))</f>
        <v/>
      </c>
      <c r="F4918">
        <f>IF(B4918="","",1.509*(LN(B4918)^1.084-5.381))</f>
        <v/>
      </c>
      <c r="G4918">
        <f>IF(F4918="","",IF(F4918&lt;0,10*F4918^2,0))</f>
        <v/>
      </c>
      <c r="H4918">
        <f>IF(F4918="","",IF(F4918&gt;0,10*F4918^2,0))</f>
        <v/>
      </c>
    </row>
    <row r="4919">
      <c r="A4919">
        <f>Input!A4919</f>
        <v/>
      </c>
      <c r="B4919">
        <f>IF(ISNUMBER(Input!B4919),IF(AND(Input!B4919&gt;=20,Input!B4919&lt;=700),Input!B4919,""),"")</f>
        <v/>
      </c>
      <c r="C4919">
        <f>IF(B4919="","",INT(A4919))</f>
        <v/>
      </c>
      <c r="D4919">
        <f>IF(B4919="","",HOUR(A4919))</f>
        <v/>
      </c>
      <c r="E4919">
        <f>IF(B4919="","",IF(INPUT!$I$1="","",IF(C4919&lt;(INT(INPUT!$I$1)-INPUT!$I$2),"Off Meds",IF(C4919&lt;=(INT(INPUT!$I$1)+INPUT!$I$2),"Washout","On Meds"))))</f>
        <v/>
      </c>
      <c r="F4919">
        <f>IF(B4919="","",1.509*(LN(B4919)^1.084-5.381))</f>
        <v/>
      </c>
      <c r="G4919">
        <f>IF(F4919="","",IF(F4919&lt;0,10*F4919^2,0))</f>
        <v/>
      </c>
      <c r="H4919">
        <f>IF(F4919="","",IF(F4919&gt;0,10*F4919^2,0))</f>
        <v/>
      </c>
    </row>
    <row r="4920">
      <c r="A4920">
        <f>Input!A4920</f>
        <v/>
      </c>
      <c r="B4920">
        <f>IF(ISNUMBER(Input!B4920),IF(AND(Input!B4920&gt;=20,Input!B4920&lt;=700),Input!B4920,""),"")</f>
        <v/>
      </c>
      <c r="C4920">
        <f>IF(B4920="","",INT(A4920))</f>
        <v/>
      </c>
      <c r="D4920">
        <f>IF(B4920="","",HOUR(A4920))</f>
        <v/>
      </c>
      <c r="E4920">
        <f>IF(B4920="","",IF(INPUT!$I$1="","",IF(C4920&lt;(INT(INPUT!$I$1)-INPUT!$I$2),"Off Meds",IF(C4920&lt;=(INT(INPUT!$I$1)+INPUT!$I$2),"Washout","On Meds"))))</f>
        <v/>
      </c>
      <c r="F4920">
        <f>IF(B4920="","",1.509*(LN(B4920)^1.084-5.381))</f>
        <v/>
      </c>
      <c r="G4920">
        <f>IF(F4920="","",IF(F4920&lt;0,10*F4920^2,0))</f>
        <v/>
      </c>
      <c r="H4920">
        <f>IF(F4920="","",IF(F4920&gt;0,10*F4920^2,0))</f>
        <v/>
      </c>
    </row>
    <row r="4921">
      <c r="A4921">
        <f>Input!A4921</f>
        <v/>
      </c>
      <c r="B4921">
        <f>IF(ISNUMBER(Input!B4921),IF(AND(Input!B4921&gt;=20,Input!B4921&lt;=700),Input!B4921,""),"")</f>
        <v/>
      </c>
      <c r="C4921">
        <f>IF(B4921="","",INT(A4921))</f>
        <v/>
      </c>
      <c r="D4921">
        <f>IF(B4921="","",HOUR(A4921))</f>
        <v/>
      </c>
      <c r="E4921">
        <f>IF(B4921="","",IF(INPUT!$I$1="","",IF(C4921&lt;(INT(INPUT!$I$1)-INPUT!$I$2),"Off Meds",IF(C4921&lt;=(INT(INPUT!$I$1)+INPUT!$I$2),"Washout","On Meds"))))</f>
        <v/>
      </c>
      <c r="F4921">
        <f>IF(B4921="","",1.509*(LN(B4921)^1.084-5.381))</f>
        <v/>
      </c>
      <c r="G4921">
        <f>IF(F4921="","",IF(F4921&lt;0,10*F4921^2,0))</f>
        <v/>
      </c>
      <c r="H4921">
        <f>IF(F4921="","",IF(F4921&gt;0,10*F4921^2,0))</f>
        <v/>
      </c>
    </row>
    <row r="4922">
      <c r="A4922">
        <f>Input!A4922</f>
        <v/>
      </c>
      <c r="B4922">
        <f>IF(ISNUMBER(Input!B4922),IF(AND(Input!B4922&gt;=20,Input!B4922&lt;=700),Input!B4922,""),"")</f>
        <v/>
      </c>
      <c r="C4922">
        <f>IF(B4922="","",INT(A4922))</f>
        <v/>
      </c>
      <c r="D4922">
        <f>IF(B4922="","",HOUR(A4922))</f>
        <v/>
      </c>
      <c r="E4922">
        <f>IF(B4922="","",IF(INPUT!$I$1="","",IF(C4922&lt;(INT(INPUT!$I$1)-INPUT!$I$2),"Off Meds",IF(C4922&lt;=(INT(INPUT!$I$1)+INPUT!$I$2),"Washout","On Meds"))))</f>
        <v/>
      </c>
      <c r="F4922">
        <f>IF(B4922="","",1.509*(LN(B4922)^1.084-5.381))</f>
        <v/>
      </c>
      <c r="G4922">
        <f>IF(F4922="","",IF(F4922&lt;0,10*F4922^2,0))</f>
        <v/>
      </c>
      <c r="H4922">
        <f>IF(F4922="","",IF(F4922&gt;0,10*F4922^2,0))</f>
        <v/>
      </c>
    </row>
    <row r="4923">
      <c r="A4923">
        <f>Input!A4923</f>
        <v/>
      </c>
      <c r="B4923">
        <f>IF(ISNUMBER(Input!B4923),IF(AND(Input!B4923&gt;=20,Input!B4923&lt;=700),Input!B4923,""),"")</f>
        <v/>
      </c>
      <c r="C4923">
        <f>IF(B4923="","",INT(A4923))</f>
        <v/>
      </c>
      <c r="D4923">
        <f>IF(B4923="","",HOUR(A4923))</f>
        <v/>
      </c>
      <c r="E4923">
        <f>IF(B4923="","",IF(INPUT!$I$1="","",IF(C4923&lt;(INT(INPUT!$I$1)-INPUT!$I$2),"Off Meds",IF(C4923&lt;=(INT(INPUT!$I$1)+INPUT!$I$2),"Washout","On Meds"))))</f>
        <v/>
      </c>
      <c r="F4923">
        <f>IF(B4923="","",1.509*(LN(B4923)^1.084-5.381))</f>
        <v/>
      </c>
      <c r="G4923">
        <f>IF(F4923="","",IF(F4923&lt;0,10*F4923^2,0))</f>
        <v/>
      </c>
      <c r="H4923">
        <f>IF(F4923="","",IF(F4923&gt;0,10*F4923^2,0))</f>
        <v/>
      </c>
    </row>
    <row r="4924">
      <c r="A4924">
        <f>Input!A4924</f>
        <v/>
      </c>
      <c r="B4924">
        <f>IF(ISNUMBER(Input!B4924),IF(AND(Input!B4924&gt;=20,Input!B4924&lt;=700),Input!B4924,""),"")</f>
        <v/>
      </c>
      <c r="C4924">
        <f>IF(B4924="","",INT(A4924))</f>
        <v/>
      </c>
      <c r="D4924">
        <f>IF(B4924="","",HOUR(A4924))</f>
        <v/>
      </c>
      <c r="E4924">
        <f>IF(B4924="","",IF(INPUT!$I$1="","",IF(C4924&lt;(INT(INPUT!$I$1)-INPUT!$I$2),"Off Meds",IF(C4924&lt;=(INT(INPUT!$I$1)+INPUT!$I$2),"Washout","On Meds"))))</f>
        <v/>
      </c>
      <c r="F4924">
        <f>IF(B4924="","",1.509*(LN(B4924)^1.084-5.381))</f>
        <v/>
      </c>
      <c r="G4924">
        <f>IF(F4924="","",IF(F4924&lt;0,10*F4924^2,0))</f>
        <v/>
      </c>
      <c r="H4924">
        <f>IF(F4924="","",IF(F4924&gt;0,10*F4924^2,0))</f>
        <v/>
      </c>
    </row>
    <row r="4925">
      <c r="A4925">
        <f>Input!A4925</f>
        <v/>
      </c>
      <c r="B4925">
        <f>IF(ISNUMBER(Input!B4925),IF(AND(Input!B4925&gt;=20,Input!B4925&lt;=700),Input!B4925,""),"")</f>
        <v/>
      </c>
      <c r="C4925">
        <f>IF(B4925="","",INT(A4925))</f>
        <v/>
      </c>
      <c r="D4925">
        <f>IF(B4925="","",HOUR(A4925))</f>
        <v/>
      </c>
      <c r="E4925">
        <f>IF(B4925="","",IF(INPUT!$I$1="","",IF(C4925&lt;(INT(INPUT!$I$1)-INPUT!$I$2),"Off Meds",IF(C4925&lt;=(INT(INPUT!$I$1)+INPUT!$I$2),"Washout","On Meds"))))</f>
        <v/>
      </c>
      <c r="F4925">
        <f>IF(B4925="","",1.509*(LN(B4925)^1.084-5.381))</f>
        <v/>
      </c>
      <c r="G4925">
        <f>IF(F4925="","",IF(F4925&lt;0,10*F4925^2,0))</f>
        <v/>
      </c>
      <c r="H4925">
        <f>IF(F4925="","",IF(F4925&gt;0,10*F4925^2,0))</f>
        <v/>
      </c>
    </row>
    <row r="4926">
      <c r="A4926">
        <f>Input!A4926</f>
        <v/>
      </c>
      <c r="B4926">
        <f>IF(ISNUMBER(Input!B4926),IF(AND(Input!B4926&gt;=20,Input!B4926&lt;=700),Input!B4926,""),"")</f>
        <v/>
      </c>
      <c r="C4926">
        <f>IF(B4926="","",INT(A4926))</f>
        <v/>
      </c>
      <c r="D4926">
        <f>IF(B4926="","",HOUR(A4926))</f>
        <v/>
      </c>
      <c r="E4926">
        <f>IF(B4926="","",IF(INPUT!$I$1="","",IF(C4926&lt;(INT(INPUT!$I$1)-INPUT!$I$2),"Off Meds",IF(C4926&lt;=(INT(INPUT!$I$1)+INPUT!$I$2),"Washout","On Meds"))))</f>
        <v/>
      </c>
      <c r="F4926">
        <f>IF(B4926="","",1.509*(LN(B4926)^1.084-5.381))</f>
        <v/>
      </c>
      <c r="G4926">
        <f>IF(F4926="","",IF(F4926&lt;0,10*F4926^2,0))</f>
        <v/>
      </c>
      <c r="H4926">
        <f>IF(F4926="","",IF(F4926&gt;0,10*F4926^2,0))</f>
        <v/>
      </c>
    </row>
    <row r="4927">
      <c r="A4927">
        <f>Input!A4927</f>
        <v/>
      </c>
      <c r="B4927">
        <f>IF(ISNUMBER(Input!B4927),IF(AND(Input!B4927&gt;=20,Input!B4927&lt;=700),Input!B4927,""),"")</f>
        <v/>
      </c>
      <c r="C4927">
        <f>IF(B4927="","",INT(A4927))</f>
        <v/>
      </c>
      <c r="D4927">
        <f>IF(B4927="","",HOUR(A4927))</f>
        <v/>
      </c>
      <c r="E4927">
        <f>IF(B4927="","",IF(INPUT!$I$1="","",IF(C4927&lt;(INT(INPUT!$I$1)-INPUT!$I$2),"Off Meds",IF(C4927&lt;=(INT(INPUT!$I$1)+INPUT!$I$2),"Washout","On Meds"))))</f>
        <v/>
      </c>
      <c r="F4927">
        <f>IF(B4927="","",1.509*(LN(B4927)^1.084-5.381))</f>
        <v/>
      </c>
      <c r="G4927">
        <f>IF(F4927="","",IF(F4927&lt;0,10*F4927^2,0))</f>
        <v/>
      </c>
      <c r="H4927">
        <f>IF(F4927="","",IF(F4927&gt;0,10*F4927^2,0))</f>
        <v/>
      </c>
    </row>
    <row r="4928">
      <c r="A4928">
        <f>Input!A4928</f>
        <v/>
      </c>
      <c r="B4928">
        <f>IF(ISNUMBER(Input!B4928),IF(AND(Input!B4928&gt;=20,Input!B4928&lt;=700),Input!B4928,""),"")</f>
        <v/>
      </c>
      <c r="C4928">
        <f>IF(B4928="","",INT(A4928))</f>
        <v/>
      </c>
      <c r="D4928">
        <f>IF(B4928="","",HOUR(A4928))</f>
        <v/>
      </c>
      <c r="E4928">
        <f>IF(B4928="","",IF(INPUT!$I$1="","",IF(C4928&lt;(INT(INPUT!$I$1)-INPUT!$I$2),"Off Meds",IF(C4928&lt;=(INT(INPUT!$I$1)+INPUT!$I$2),"Washout","On Meds"))))</f>
        <v/>
      </c>
      <c r="F4928">
        <f>IF(B4928="","",1.509*(LN(B4928)^1.084-5.381))</f>
        <v/>
      </c>
      <c r="G4928">
        <f>IF(F4928="","",IF(F4928&lt;0,10*F4928^2,0))</f>
        <v/>
      </c>
      <c r="H4928">
        <f>IF(F4928="","",IF(F4928&gt;0,10*F4928^2,0))</f>
        <v/>
      </c>
    </row>
    <row r="4929">
      <c r="A4929">
        <f>Input!A4929</f>
        <v/>
      </c>
      <c r="B4929">
        <f>IF(ISNUMBER(Input!B4929),IF(AND(Input!B4929&gt;=20,Input!B4929&lt;=700),Input!B4929,""),"")</f>
        <v/>
      </c>
      <c r="C4929">
        <f>IF(B4929="","",INT(A4929))</f>
        <v/>
      </c>
      <c r="D4929">
        <f>IF(B4929="","",HOUR(A4929))</f>
        <v/>
      </c>
      <c r="E4929">
        <f>IF(B4929="","",IF(INPUT!$I$1="","",IF(C4929&lt;(INT(INPUT!$I$1)-INPUT!$I$2),"Off Meds",IF(C4929&lt;=(INT(INPUT!$I$1)+INPUT!$I$2),"Washout","On Meds"))))</f>
        <v/>
      </c>
      <c r="F4929">
        <f>IF(B4929="","",1.509*(LN(B4929)^1.084-5.381))</f>
        <v/>
      </c>
      <c r="G4929">
        <f>IF(F4929="","",IF(F4929&lt;0,10*F4929^2,0))</f>
        <v/>
      </c>
      <c r="H4929">
        <f>IF(F4929="","",IF(F4929&gt;0,10*F4929^2,0))</f>
        <v/>
      </c>
    </row>
    <row r="4930">
      <c r="A4930">
        <f>Input!A4930</f>
        <v/>
      </c>
      <c r="B4930">
        <f>IF(ISNUMBER(Input!B4930),IF(AND(Input!B4930&gt;=20,Input!B4930&lt;=700),Input!B4930,""),"")</f>
        <v/>
      </c>
      <c r="C4930">
        <f>IF(B4930="","",INT(A4930))</f>
        <v/>
      </c>
      <c r="D4930">
        <f>IF(B4930="","",HOUR(A4930))</f>
        <v/>
      </c>
      <c r="E4930">
        <f>IF(B4930="","",IF(INPUT!$I$1="","",IF(C4930&lt;(INT(INPUT!$I$1)-INPUT!$I$2),"Off Meds",IF(C4930&lt;=(INT(INPUT!$I$1)+INPUT!$I$2),"Washout","On Meds"))))</f>
        <v/>
      </c>
      <c r="F4930">
        <f>IF(B4930="","",1.509*(LN(B4930)^1.084-5.381))</f>
        <v/>
      </c>
      <c r="G4930">
        <f>IF(F4930="","",IF(F4930&lt;0,10*F4930^2,0))</f>
        <v/>
      </c>
      <c r="H4930">
        <f>IF(F4930="","",IF(F4930&gt;0,10*F4930^2,0))</f>
        <v/>
      </c>
    </row>
    <row r="4931">
      <c r="A4931">
        <f>Input!A4931</f>
        <v/>
      </c>
      <c r="B4931">
        <f>IF(ISNUMBER(Input!B4931),IF(AND(Input!B4931&gt;=20,Input!B4931&lt;=700),Input!B4931,""),"")</f>
        <v/>
      </c>
      <c r="C4931">
        <f>IF(B4931="","",INT(A4931))</f>
        <v/>
      </c>
      <c r="D4931">
        <f>IF(B4931="","",HOUR(A4931))</f>
        <v/>
      </c>
      <c r="E4931">
        <f>IF(B4931="","",IF(INPUT!$I$1="","",IF(C4931&lt;(INT(INPUT!$I$1)-INPUT!$I$2),"Off Meds",IF(C4931&lt;=(INT(INPUT!$I$1)+INPUT!$I$2),"Washout","On Meds"))))</f>
        <v/>
      </c>
      <c r="F4931">
        <f>IF(B4931="","",1.509*(LN(B4931)^1.084-5.381))</f>
        <v/>
      </c>
      <c r="G4931">
        <f>IF(F4931="","",IF(F4931&lt;0,10*F4931^2,0))</f>
        <v/>
      </c>
      <c r="H4931">
        <f>IF(F4931="","",IF(F4931&gt;0,10*F4931^2,0))</f>
        <v/>
      </c>
    </row>
    <row r="4932">
      <c r="A4932">
        <f>Input!A4932</f>
        <v/>
      </c>
      <c r="B4932">
        <f>IF(ISNUMBER(Input!B4932),IF(AND(Input!B4932&gt;=20,Input!B4932&lt;=700),Input!B4932,""),"")</f>
        <v/>
      </c>
      <c r="C4932">
        <f>IF(B4932="","",INT(A4932))</f>
        <v/>
      </c>
      <c r="D4932">
        <f>IF(B4932="","",HOUR(A4932))</f>
        <v/>
      </c>
      <c r="E4932">
        <f>IF(B4932="","",IF(INPUT!$I$1="","",IF(C4932&lt;(INT(INPUT!$I$1)-INPUT!$I$2),"Off Meds",IF(C4932&lt;=(INT(INPUT!$I$1)+INPUT!$I$2),"Washout","On Meds"))))</f>
        <v/>
      </c>
      <c r="F4932">
        <f>IF(B4932="","",1.509*(LN(B4932)^1.084-5.381))</f>
        <v/>
      </c>
      <c r="G4932">
        <f>IF(F4932="","",IF(F4932&lt;0,10*F4932^2,0))</f>
        <v/>
      </c>
      <c r="H4932">
        <f>IF(F4932="","",IF(F4932&gt;0,10*F4932^2,0))</f>
        <v/>
      </c>
    </row>
    <row r="4933">
      <c r="A4933">
        <f>Input!A4933</f>
        <v/>
      </c>
      <c r="B4933">
        <f>IF(ISNUMBER(Input!B4933),IF(AND(Input!B4933&gt;=20,Input!B4933&lt;=700),Input!B4933,""),"")</f>
        <v/>
      </c>
      <c r="C4933">
        <f>IF(B4933="","",INT(A4933))</f>
        <v/>
      </c>
      <c r="D4933">
        <f>IF(B4933="","",HOUR(A4933))</f>
        <v/>
      </c>
      <c r="E4933">
        <f>IF(B4933="","",IF(INPUT!$I$1="","",IF(C4933&lt;(INT(INPUT!$I$1)-INPUT!$I$2),"Off Meds",IF(C4933&lt;=(INT(INPUT!$I$1)+INPUT!$I$2),"Washout","On Meds"))))</f>
        <v/>
      </c>
      <c r="F4933">
        <f>IF(B4933="","",1.509*(LN(B4933)^1.084-5.381))</f>
        <v/>
      </c>
      <c r="G4933">
        <f>IF(F4933="","",IF(F4933&lt;0,10*F4933^2,0))</f>
        <v/>
      </c>
      <c r="H4933">
        <f>IF(F4933="","",IF(F4933&gt;0,10*F4933^2,0))</f>
        <v/>
      </c>
    </row>
    <row r="4934">
      <c r="A4934">
        <f>Input!A4934</f>
        <v/>
      </c>
      <c r="B4934">
        <f>IF(ISNUMBER(Input!B4934),IF(AND(Input!B4934&gt;=20,Input!B4934&lt;=700),Input!B4934,""),"")</f>
        <v/>
      </c>
      <c r="C4934">
        <f>IF(B4934="","",INT(A4934))</f>
        <v/>
      </c>
      <c r="D4934">
        <f>IF(B4934="","",HOUR(A4934))</f>
        <v/>
      </c>
      <c r="E4934">
        <f>IF(B4934="","",IF(INPUT!$I$1="","",IF(C4934&lt;(INT(INPUT!$I$1)-INPUT!$I$2),"Off Meds",IF(C4934&lt;=(INT(INPUT!$I$1)+INPUT!$I$2),"Washout","On Meds"))))</f>
        <v/>
      </c>
      <c r="F4934">
        <f>IF(B4934="","",1.509*(LN(B4934)^1.084-5.381))</f>
        <v/>
      </c>
      <c r="G4934">
        <f>IF(F4934="","",IF(F4934&lt;0,10*F4934^2,0))</f>
        <v/>
      </c>
      <c r="H4934">
        <f>IF(F4934="","",IF(F4934&gt;0,10*F4934^2,0))</f>
        <v/>
      </c>
    </row>
    <row r="4935">
      <c r="A4935">
        <f>Input!A4935</f>
        <v/>
      </c>
      <c r="B4935">
        <f>IF(ISNUMBER(Input!B4935),IF(AND(Input!B4935&gt;=20,Input!B4935&lt;=700),Input!B4935,""),"")</f>
        <v/>
      </c>
      <c r="C4935">
        <f>IF(B4935="","",INT(A4935))</f>
        <v/>
      </c>
      <c r="D4935">
        <f>IF(B4935="","",HOUR(A4935))</f>
        <v/>
      </c>
      <c r="E4935">
        <f>IF(B4935="","",IF(INPUT!$I$1="","",IF(C4935&lt;(INT(INPUT!$I$1)-INPUT!$I$2),"Off Meds",IF(C4935&lt;=(INT(INPUT!$I$1)+INPUT!$I$2),"Washout","On Meds"))))</f>
        <v/>
      </c>
      <c r="F4935">
        <f>IF(B4935="","",1.509*(LN(B4935)^1.084-5.381))</f>
        <v/>
      </c>
      <c r="G4935">
        <f>IF(F4935="","",IF(F4935&lt;0,10*F4935^2,0))</f>
        <v/>
      </c>
      <c r="H4935">
        <f>IF(F4935="","",IF(F4935&gt;0,10*F4935^2,0))</f>
        <v/>
      </c>
    </row>
    <row r="4936">
      <c r="A4936">
        <f>Input!A4936</f>
        <v/>
      </c>
      <c r="B4936">
        <f>IF(ISNUMBER(Input!B4936),IF(AND(Input!B4936&gt;=20,Input!B4936&lt;=700),Input!B4936,""),"")</f>
        <v/>
      </c>
      <c r="C4936">
        <f>IF(B4936="","",INT(A4936))</f>
        <v/>
      </c>
      <c r="D4936">
        <f>IF(B4936="","",HOUR(A4936))</f>
        <v/>
      </c>
      <c r="E4936">
        <f>IF(B4936="","",IF(INPUT!$I$1="","",IF(C4936&lt;(INT(INPUT!$I$1)-INPUT!$I$2),"Off Meds",IF(C4936&lt;=(INT(INPUT!$I$1)+INPUT!$I$2),"Washout","On Meds"))))</f>
        <v/>
      </c>
      <c r="F4936">
        <f>IF(B4936="","",1.509*(LN(B4936)^1.084-5.381))</f>
        <v/>
      </c>
      <c r="G4936">
        <f>IF(F4936="","",IF(F4936&lt;0,10*F4936^2,0))</f>
        <v/>
      </c>
      <c r="H4936">
        <f>IF(F4936="","",IF(F4936&gt;0,10*F4936^2,0))</f>
        <v/>
      </c>
    </row>
    <row r="4937">
      <c r="A4937">
        <f>Input!A4937</f>
        <v/>
      </c>
      <c r="B4937">
        <f>IF(ISNUMBER(Input!B4937),IF(AND(Input!B4937&gt;=20,Input!B4937&lt;=700),Input!B4937,""),"")</f>
        <v/>
      </c>
      <c r="C4937">
        <f>IF(B4937="","",INT(A4937))</f>
        <v/>
      </c>
      <c r="D4937">
        <f>IF(B4937="","",HOUR(A4937))</f>
        <v/>
      </c>
      <c r="E4937">
        <f>IF(B4937="","",IF(INPUT!$I$1="","",IF(C4937&lt;(INT(INPUT!$I$1)-INPUT!$I$2),"Off Meds",IF(C4937&lt;=(INT(INPUT!$I$1)+INPUT!$I$2),"Washout","On Meds"))))</f>
        <v/>
      </c>
      <c r="F4937">
        <f>IF(B4937="","",1.509*(LN(B4937)^1.084-5.381))</f>
        <v/>
      </c>
      <c r="G4937">
        <f>IF(F4937="","",IF(F4937&lt;0,10*F4937^2,0))</f>
        <v/>
      </c>
      <c r="H4937">
        <f>IF(F4937="","",IF(F4937&gt;0,10*F4937^2,0))</f>
        <v/>
      </c>
    </row>
    <row r="4938">
      <c r="A4938">
        <f>Input!A4938</f>
        <v/>
      </c>
      <c r="B4938">
        <f>IF(ISNUMBER(Input!B4938),IF(AND(Input!B4938&gt;=20,Input!B4938&lt;=700),Input!B4938,""),"")</f>
        <v/>
      </c>
      <c r="C4938">
        <f>IF(B4938="","",INT(A4938))</f>
        <v/>
      </c>
      <c r="D4938">
        <f>IF(B4938="","",HOUR(A4938))</f>
        <v/>
      </c>
      <c r="E4938">
        <f>IF(B4938="","",IF(INPUT!$I$1="","",IF(C4938&lt;(INT(INPUT!$I$1)-INPUT!$I$2),"Off Meds",IF(C4938&lt;=(INT(INPUT!$I$1)+INPUT!$I$2),"Washout","On Meds"))))</f>
        <v/>
      </c>
      <c r="F4938">
        <f>IF(B4938="","",1.509*(LN(B4938)^1.084-5.381))</f>
        <v/>
      </c>
      <c r="G4938">
        <f>IF(F4938="","",IF(F4938&lt;0,10*F4938^2,0))</f>
        <v/>
      </c>
      <c r="H4938">
        <f>IF(F4938="","",IF(F4938&gt;0,10*F4938^2,0))</f>
        <v/>
      </c>
    </row>
    <row r="4939">
      <c r="A4939">
        <f>Input!A4939</f>
        <v/>
      </c>
      <c r="B4939">
        <f>IF(ISNUMBER(Input!B4939),IF(AND(Input!B4939&gt;=20,Input!B4939&lt;=700),Input!B4939,""),"")</f>
        <v/>
      </c>
      <c r="C4939">
        <f>IF(B4939="","",INT(A4939))</f>
        <v/>
      </c>
      <c r="D4939">
        <f>IF(B4939="","",HOUR(A4939))</f>
        <v/>
      </c>
      <c r="E4939">
        <f>IF(B4939="","",IF(INPUT!$I$1="","",IF(C4939&lt;(INT(INPUT!$I$1)-INPUT!$I$2),"Off Meds",IF(C4939&lt;=(INT(INPUT!$I$1)+INPUT!$I$2),"Washout","On Meds"))))</f>
        <v/>
      </c>
      <c r="F4939">
        <f>IF(B4939="","",1.509*(LN(B4939)^1.084-5.381))</f>
        <v/>
      </c>
      <c r="G4939">
        <f>IF(F4939="","",IF(F4939&lt;0,10*F4939^2,0))</f>
        <v/>
      </c>
      <c r="H4939">
        <f>IF(F4939="","",IF(F4939&gt;0,10*F4939^2,0))</f>
        <v/>
      </c>
    </row>
    <row r="4940">
      <c r="A4940">
        <f>Input!A4940</f>
        <v/>
      </c>
      <c r="B4940">
        <f>IF(ISNUMBER(Input!B4940),IF(AND(Input!B4940&gt;=20,Input!B4940&lt;=700),Input!B4940,""),"")</f>
        <v/>
      </c>
      <c r="C4940">
        <f>IF(B4940="","",INT(A4940))</f>
        <v/>
      </c>
      <c r="D4940">
        <f>IF(B4940="","",HOUR(A4940))</f>
        <v/>
      </c>
      <c r="E4940">
        <f>IF(B4940="","",IF(INPUT!$I$1="","",IF(C4940&lt;(INT(INPUT!$I$1)-INPUT!$I$2),"Off Meds",IF(C4940&lt;=(INT(INPUT!$I$1)+INPUT!$I$2),"Washout","On Meds"))))</f>
        <v/>
      </c>
      <c r="F4940">
        <f>IF(B4940="","",1.509*(LN(B4940)^1.084-5.381))</f>
        <v/>
      </c>
      <c r="G4940">
        <f>IF(F4940="","",IF(F4940&lt;0,10*F4940^2,0))</f>
        <v/>
      </c>
      <c r="H4940">
        <f>IF(F4940="","",IF(F4940&gt;0,10*F4940^2,0))</f>
        <v/>
      </c>
    </row>
    <row r="4941">
      <c r="A4941">
        <f>Input!A4941</f>
        <v/>
      </c>
      <c r="B4941">
        <f>IF(ISNUMBER(Input!B4941),IF(AND(Input!B4941&gt;=20,Input!B4941&lt;=700),Input!B4941,""),"")</f>
        <v/>
      </c>
      <c r="C4941">
        <f>IF(B4941="","",INT(A4941))</f>
        <v/>
      </c>
      <c r="D4941">
        <f>IF(B4941="","",HOUR(A4941))</f>
        <v/>
      </c>
      <c r="E4941">
        <f>IF(B4941="","",IF(INPUT!$I$1="","",IF(C4941&lt;(INT(INPUT!$I$1)-INPUT!$I$2),"Off Meds",IF(C4941&lt;=(INT(INPUT!$I$1)+INPUT!$I$2),"Washout","On Meds"))))</f>
        <v/>
      </c>
      <c r="F4941">
        <f>IF(B4941="","",1.509*(LN(B4941)^1.084-5.381))</f>
        <v/>
      </c>
      <c r="G4941">
        <f>IF(F4941="","",IF(F4941&lt;0,10*F4941^2,0))</f>
        <v/>
      </c>
      <c r="H4941">
        <f>IF(F4941="","",IF(F4941&gt;0,10*F4941^2,0))</f>
        <v/>
      </c>
    </row>
    <row r="4942">
      <c r="A4942">
        <f>Input!A4942</f>
        <v/>
      </c>
      <c r="B4942">
        <f>IF(ISNUMBER(Input!B4942),IF(AND(Input!B4942&gt;=20,Input!B4942&lt;=700),Input!B4942,""),"")</f>
        <v/>
      </c>
      <c r="C4942">
        <f>IF(B4942="","",INT(A4942))</f>
        <v/>
      </c>
      <c r="D4942">
        <f>IF(B4942="","",HOUR(A4942))</f>
        <v/>
      </c>
      <c r="E4942">
        <f>IF(B4942="","",IF(INPUT!$I$1="","",IF(C4942&lt;(INT(INPUT!$I$1)-INPUT!$I$2),"Off Meds",IF(C4942&lt;=(INT(INPUT!$I$1)+INPUT!$I$2),"Washout","On Meds"))))</f>
        <v/>
      </c>
      <c r="F4942">
        <f>IF(B4942="","",1.509*(LN(B4942)^1.084-5.381))</f>
        <v/>
      </c>
      <c r="G4942">
        <f>IF(F4942="","",IF(F4942&lt;0,10*F4942^2,0))</f>
        <v/>
      </c>
      <c r="H4942">
        <f>IF(F4942="","",IF(F4942&gt;0,10*F4942^2,0))</f>
        <v/>
      </c>
    </row>
    <row r="4943">
      <c r="A4943">
        <f>Input!A4943</f>
        <v/>
      </c>
      <c r="B4943">
        <f>IF(ISNUMBER(Input!B4943),IF(AND(Input!B4943&gt;=20,Input!B4943&lt;=700),Input!B4943,""),"")</f>
        <v/>
      </c>
      <c r="C4943">
        <f>IF(B4943="","",INT(A4943))</f>
        <v/>
      </c>
      <c r="D4943">
        <f>IF(B4943="","",HOUR(A4943))</f>
        <v/>
      </c>
      <c r="E4943">
        <f>IF(B4943="","",IF(INPUT!$I$1="","",IF(C4943&lt;(INT(INPUT!$I$1)-INPUT!$I$2),"Off Meds",IF(C4943&lt;=(INT(INPUT!$I$1)+INPUT!$I$2),"Washout","On Meds"))))</f>
        <v/>
      </c>
      <c r="F4943">
        <f>IF(B4943="","",1.509*(LN(B4943)^1.084-5.381))</f>
        <v/>
      </c>
      <c r="G4943">
        <f>IF(F4943="","",IF(F4943&lt;0,10*F4943^2,0))</f>
        <v/>
      </c>
      <c r="H4943">
        <f>IF(F4943="","",IF(F4943&gt;0,10*F4943^2,0))</f>
        <v/>
      </c>
    </row>
    <row r="4944">
      <c r="A4944">
        <f>Input!A4944</f>
        <v/>
      </c>
      <c r="B4944">
        <f>IF(ISNUMBER(Input!B4944),IF(AND(Input!B4944&gt;=20,Input!B4944&lt;=700),Input!B4944,""),"")</f>
        <v/>
      </c>
      <c r="C4944">
        <f>IF(B4944="","",INT(A4944))</f>
        <v/>
      </c>
      <c r="D4944">
        <f>IF(B4944="","",HOUR(A4944))</f>
        <v/>
      </c>
      <c r="E4944">
        <f>IF(B4944="","",IF(INPUT!$I$1="","",IF(C4944&lt;(INT(INPUT!$I$1)-INPUT!$I$2),"Off Meds",IF(C4944&lt;=(INT(INPUT!$I$1)+INPUT!$I$2),"Washout","On Meds"))))</f>
        <v/>
      </c>
      <c r="F4944">
        <f>IF(B4944="","",1.509*(LN(B4944)^1.084-5.381))</f>
        <v/>
      </c>
      <c r="G4944">
        <f>IF(F4944="","",IF(F4944&lt;0,10*F4944^2,0))</f>
        <v/>
      </c>
      <c r="H4944">
        <f>IF(F4944="","",IF(F4944&gt;0,10*F4944^2,0))</f>
        <v/>
      </c>
    </row>
    <row r="4945">
      <c r="A4945">
        <f>Input!A4945</f>
        <v/>
      </c>
      <c r="B4945">
        <f>IF(ISNUMBER(Input!B4945),IF(AND(Input!B4945&gt;=20,Input!B4945&lt;=700),Input!B4945,""),"")</f>
        <v/>
      </c>
      <c r="C4945">
        <f>IF(B4945="","",INT(A4945))</f>
        <v/>
      </c>
      <c r="D4945">
        <f>IF(B4945="","",HOUR(A4945))</f>
        <v/>
      </c>
      <c r="E4945">
        <f>IF(B4945="","",IF(INPUT!$I$1="","",IF(C4945&lt;(INT(INPUT!$I$1)-INPUT!$I$2),"Off Meds",IF(C4945&lt;=(INT(INPUT!$I$1)+INPUT!$I$2),"Washout","On Meds"))))</f>
        <v/>
      </c>
      <c r="F4945">
        <f>IF(B4945="","",1.509*(LN(B4945)^1.084-5.381))</f>
        <v/>
      </c>
      <c r="G4945">
        <f>IF(F4945="","",IF(F4945&lt;0,10*F4945^2,0))</f>
        <v/>
      </c>
      <c r="H4945">
        <f>IF(F4945="","",IF(F4945&gt;0,10*F4945^2,0))</f>
        <v/>
      </c>
    </row>
    <row r="4946">
      <c r="A4946">
        <f>Input!A4946</f>
        <v/>
      </c>
      <c r="B4946">
        <f>IF(ISNUMBER(Input!B4946),IF(AND(Input!B4946&gt;=20,Input!B4946&lt;=700),Input!B4946,""),"")</f>
        <v/>
      </c>
      <c r="C4946">
        <f>IF(B4946="","",INT(A4946))</f>
        <v/>
      </c>
      <c r="D4946">
        <f>IF(B4946="","",HOUR(A4946))</f>
        <v/>
      </c>
      <c r="E4946">
        <f>IF(B4946="","",IF(INPUT!$I$1="","",IF(C4946&lt;(INT(INPUT!$I$1)-INPUT!$I$2),"Off Meds",IF(C4946&lt;=(INT(INPUT!$I$1)+INPUT!$I$2),"Washout","On Meds"))))</f>
        <v/>
      </c>
      <c r="F4946">
        <f>IF(B4946="","",1.509*(LN(B4946)^1.084-5.381))</f>
        <v/>
      </c>
      <c r="G4946">
        <f>IF(F4946="","",IF(F4946&lt;0,10*F4946^2,0))</f>
        <v/>
      </c>
      <c r="H4946">
        <f>IF(F4946="","",IF(F4946&gt;0,10*F4946^2,0))</f>
        <v/>
      </c>
    </row>
    <row r="4947">
      <c r="A4947">
        <f>Input!A4947</f>
        <v/>
      </c>
      <c r="B4947">
        <f>IF(ISNUMBER(Input!B4947),IF(AND(Input!B4947&gt;=20,Input!B4947&lt;=700),Input!B4947,""),"")</f>
        <v/>
      </c>
      <c r="C4947">
        <f>IF(B4947="","",INT(A4947))</f>
        <v/>
      </c>
      <c r="D4947">
        <f>IF(B4947="","",HOUR(A4947))</f>
        <v/>
      </c>
      <c r="E4947">
        <f>IF(B4947="","",IF(INPUT!$I$1="","",IF(C4947&lt;(INT(INPUT!$I$1)-INPUT!$I$2),"Off Meds",IF(C4947&lt;=(INT(INPUT!$I$1)+INPUT!$I$2),"Washout","On Meds"))))</f>
        <v/>
      </c>
      <c r="F4947">
        <f>IF(B4947="","",1.509*(LN(B4947)^1.084-5.381))</f>
        <v/>
      </c>
      <c r="G4947">
        <f>IF(F4947="","",IF(F4947&lt;0,10*F4947^2,0))</f>
        <v/>
      </c>
      <c r="H4947">
        <f>IF(F4947="","",IF(F4947&gt;0,10*F4947^2,0))</f>
        <v/>
      </c>
    </row>
    <row r="4948">
      <c r="A4948">
        <f>Input!A4948</f>
        <v/>
      </c>
      <c r="B4948">
        <f>IF(ISNUMBER(Input!B4948),IF(AND(Input!B4948&gt;=20,Input!B4948&lt;=700),Input!B4948,""),"")</f>
        <v/>
      </c>
      <c r="C4948">
        <f>IF(B4948="","",INT(A4948))</f>
        <v/>
      </c>
      <c r="D4948">
        <f>IF(B4948="","",HOUR(A4948))</f>
        <v/>
      </c>
      <c r="E4948">
        <f>IF(B4948="","",IF(INPUT!$I$1="","",IF(C4948&lt;(INT(INPUT!$I$1)-INPUT!$I$2),"Off Meds",IF(C4948&lt;=(INT(INPUT!$I$1)+INPUT!$I$2),"Washout","On Meds"))))</f>
        <v/>
      </c>
      <c r="F4948">
        <f>IF(B4948="","",1.509*(LN(B4948)^1.084-5.381))</f>
        <v/>
      </c>
      <c r="G4948">
        <f>IF(F4948="","",IF(F4948&lt;0,10*F4948^2,0))</f>
        <v/>
      </c>
      <c r="H4948">
        <f>IF(F4948="","",IF(F4948&gt;0,10*F4948^2,0))</f>
        <v/>
      </c>
    </row>
    <row r="4949">
      <c r="A4949">
        <f>Input!A4949</f>
        <v/>
      </c>
      <c r="B4949">
        <f>IF(ISNUMBER(Input!B4949),IF(AND(Input!B4949&gt;=20,Input!B4949&lt;=700),Input!B4949,""),"")</f>
        <v/>
      </c>
      <c r="C4949">
        <f>IF(B4949="","",INT(A4949))</f>
        <v/>
      </c>
      <c r="D4949">
        <f>IF(B4949="","",HOUR(A4949))</f>
        <v/>
      </c>
      <c r="E4949">
        <f>IF(B4949="","",IF(INPUT!$I$1="","",IF(C4949&lt;(INT(INPUT!$I$1)-INPUT!$I$2),"Off Meds",IF(C4949&lt;=(INT(INPUT!$I$1)+INPUT!$I$2),"Washout","On Meds"))))</f>
        <v/>
      </c>
      <c r="F4949">
        <f>IF(B4949="","",1.509*(LN(B4949)^1.084-5.381))</f>
        <v/>
      </c>
      <c r="G4949">
        <f>IF(F4949="","",IF(F4949&lt;0,10*F4949^2,0))</f>
        <v/>
      </c>
      <c r="H4949">
        <f>IF(F4949="","",IF(F4949&gt;0,10*F4949^2,0))</f>
        <v/>
      </c>
    </row>
    <row r="4950">
      <c r="A4950">
        <f>Input!A4950</f>
        <v/>
      </c>
      <c r="B4950">
        <f>IF(ISNUMBER(Input!B4950),IF(AND(Input!B4950&gt;=20,Input!B4950&lt;=700),Input!B4950,""),"")</f>
        <v/>
      </c>
      <c r="C4950">
        <f>IF(B4950="","",INT(A4950))</f>
        <v/>
      </c>
      <c r="D4950">
        <f>IF(B4950="","",HOUR(A4950))</f>
        <v/>
      </c>
      <c r="E4950">
        <f>IF(B4950="","",IF(INPUT!$I$1="","",IF(C4950&lt;(INT(INPUT!$I$1)-INPUT!$I$2),"Off Meds",IF(C4950&lt;=(INT(INPUT!$I$1)+INPUT!$I$2),"Washout","On Meds"))))</f>
        <v/>
      </c>
      <c r="F4950">
        <f>IF(B4950="","",1.509*(LN(B4950)^1.084-5.381))</f>
        <v/>
      </c>
      <c r="G4950">
        <f>IF(F4950="","",IF(F4950&lt;0,10*F4950^2,0))</f>
        <v/>
      </c>
      <c r="H4950">
        <f>IF(F4950="","",IF(F4950&gt;0,10*F4950^2,0))</f>
        <v/>
      </c>
    </row>
    <row r="4951">
      <c r="A4951">
        <f>Input!A4951</f>
        <v/>
      </c>
      <c r="B4951">
        <f>IF(ISNUMBER(Input!B4951),IF(AND(Input!B4951&gt;=20,Input!B4951&lt;=700),Input!B4951,""),"")</f>
        <v/>
      </c>
      <c r="C4951">
        <f>IF(B4951="","",INT(A4951))</f>
        <v/>
      </c>
      <c r="D4951">
        <f>IF(B4951="","",HOUR(A4951))</f>
        <v/>
      </c>
      <c r="E4951">
        <f>IF(B4951="","",IF(INPUT!$I$1="","",IF(C4951&lt;(INT(INPUT!$I$1)-INPUT!$I$2),"Off Meds",IF(C4951&lt;=(INT(INPUT!$I$1)+INPUT!$I$2),"Washout","On Meds"))))</f>
        <v/>
      </c>
      <c r="F4951">
        <f>IF(B4951="","",1.509*(LN(B4951)^1.084-5.381))</f>
        <v/>
      </c>
      <c r="G4951">
        <f>IF(F4951="","",IF(F4951&lt;0,10*F4951^2,0))</f>
        <v/>
      </c>
      <c r="H4951">
        <f>IF(F4951="","",IF(F4951&gt;0,10*F4951^2,0))</f>
        <v/>
      </c>
    </row>
    <row r="4952">
      <c r="A4952">
        <f>Input!A4952</f>
        <v/>
      </c>
      <c r="B4952">
        <f>IF(ISNUMBER(Input!B4952),IF(AND(Input!B4952&gt;=20,Input!B4952&lt;=700),Input!B4952,""),"")</f>
        <v/>
      </c>
      <c r="C4952">
        <f>IF(B4952="","",INT(A4952))</f>
        <v/>
      </c>
      <c r="D4952">
        <f>IF(B4952="","",HOUR(A4952))</f>
        <v/>
      </c>
      <c r="E4952">
        <f>IF(B4952="","",IF(INPUT!$I$1="","",IF(C4952&lt;(INT(INPUT!$I$1)-INPUT!$I$2),"Off Meds",IF(C4952&lt;=(INT(INPUT!$I$1)+INPUT!$I$2),"Washout","On Meds"))))</f>
        <v/>
      </c>
      <c r="F4952">
        <f>IF(B4952="","",1.509*(LN(B4952)^1.084-5.381))</f>
        <v/>
      </c>
      <c r="G4952">
        <f>IF(F4952="","",IF(F4952&lt;0,10*F4952^2,0))</f>
        <v/>
      </c>
      <c r="H4952">
        <f>IF(F4952="","",IF(F4952&gt;0,10*F4952^2,0))</f>
        <v/>
      </c>
    </row>
    <row r="4953">
      <c r="A4953">
        <f>Input!A4953</f>
        <v/>
      </c>
      <c r="B4953">
        <f>IF(ISNUMBER(Input!B4953),IF(AND(Input!B4953&gt;=20,Input!B4953&lt;=700),Input!B4953,""),"")</f>
        <v/>
      </c>
      <c r="C4953">
        <f>IF(B4953="","",INT(A4953))</f>
        <v/>
      </c>
      <c r="D4953">
        <f>IF(B4953="","",HOUR(A4953))</f>
        <v/>
      </c>
      <c r="E4953">
        <f>IF(B4953="","",IF(INPUT!$I$1="","",IF(C4953&lt;(INT(INPUT!$I$1)-INPUT!$I$2),"Off Meds",IF(C4953&lt;=(INT(INPUT!$I$1)+INPUT!$I$2),"Washout","On Meds"))))</f>
        <v/>
      </c>
      <c r="F4953">
        <f>IF(B4953="","",1.509*(LN(B4953)^1.084-5.381))</f>
        <v/>
      </c>
      <c r="G4953">
        <f>IF(F4953="","",IF(F4953&lt;0,10*F4953^2,0))</f>
        <v/>
      </c>
      <c r="H4953">
        <f>IF(F4953="","",IF(F4953&gt;0,10*F4953^2,0))</f>
        <v/>
      </c>
    </row>
    <row r="4954">
      <c r="A4954">
        <f>Input!A4954</f>
        <v/>
      </c>
      <c r="B4954">
        <f>IF(ISNUMBER(Input!B4954),IF(AND(Input!B4954&gt;=20,Input!B4954&lt;=700),Input!B4954,""),"")</f>
        <v/>
      </c>
      <c r="C4954">
        <f>IF(B4954="","",INT(A4954))</f>
        <v/>
      </c>
      <c r="D4954">
        <f>IF(B4954="","",HOUR(A4954))</f>
        <v/>
      </c>
      <c r="E4954">
        <f>IF(B4954="","",IF(INPUT!$I$1="","",IF(C4954&lt;(INT(INPUT!$I$1)-INPUT!$I$2),"Off Meds",IF(C4954&lt;=(INT(INPUT!$I$1)+INPUT!$I$2),"Washout","On Meds"))))</f>
        <v/>
      </c>
      <c r="F4954">
        <f>IF(B4954="","",1.509*(LN(B4954)^1.084-5.381))</f>
        <v/>
      </c>
      <c r="G4954">
        <f>IF(F4954="","",IF(F4954&lt;0,10*F4954^2,0))</f>
        <v/>
      </c>
      <c r="H4954">
        <f>IF(F4954="","",IF(F4954&gt;0,10*F4954^2,0))</f>
        <v/>
      </c>
    </row>
    <row r="4955">
      <c r="A4955">
        <f>Input!A4955</f>
        <v/>
      </c>
      <c r="B4955">
        <f>IF(ISNUMBER(Input!B4955),IF(AND(Input!B4955&gt;=20,Input!B4955&lt;=700),Input!B4955,""),"")</f>
        <v/>
      </c>
      <c r="C4955">
        <f>IF(B4955="","",INT(A4955))</f>
        <v/>
      </c>
      <c r="D4955">
        <f>IF(B4955="","",HOUR(A4955))</f>
        <v/>
      </c>
      <c r="E4955">
        <f>IF(B4955="","",IF(INPUT!$I$1="","",IF(C4955&lt;(INT(INPUT!$I$1)-INPUT!$I$2),"Off Meds",IF(C4955&lt;=(INT(INPUT!$I$1)+INPUT!$I$2),"Washout","On Meds"))))</f>
        <v/>
      </c>
      <c r="F4955">
        <f>IF(B4955="","",1.509*(LN(B4955)^1.084-5.381))</f>
        <v/>
      </c>
      <c r="G4955">
        <f>IF(F4955="","",IF(F4955&lt;0,10*F4955^2,0))</f>
        <v/>
      </c>
      <c r="H4955">
        <f>IF(F4955="","",IF(F4955&gt;0,10*F4955^2,0))</f>
        <v/>
      </c>
    </row>
    <row r="4956">
      <c r="A4956">
        <f>Input!A4956</f>
        <v/>
      </c>
      <c r="B4956">
        <f>IF(ISNUMBER(Input!B4956),IF(AND(Input!B4956&gt;=20,Input!B4956&lt;=700),Input!B4956,""),"")</f>
        <v/>
      </c>
      <c r="C4956">
        <f>IF(B4956="","",INT(A4956))</f>
        <v/>
      </c>
      <c r="D4956">
        <f>IF(B4956="","",HOUR(A4956))</f>
        <v/>
      </c>
      <c r="E4956">
        <f>IF(B4956="","",IF(INPUT!$I$1="","",IF(C4956&lt;(INT(INPUT!$I$1)-INPUT!$I$2),"Off Meds",IF(C4956&lt;=(INT(INPUT!$I$1)+INPUT!$I$2),"Washout","On Meds"))))</f>
        <v/>
      </c>
      <c r="F4956">
        <f>IF(B4956="","",1.509*(LN(B4956)^1.084-5.381))</f>
        <v/>
      </c>
      <c r="G4956">
        <f>IF(F4956="","",IF(F4956&lt;0,10*F4956^2,0))</f>
        <v/>
      </c>
      <c r="H4956">
        <f>IF(F4956="","",IF(F4956&gt;0,10*F4956^2,0))</f>
        <v/>
      </c>
    </row>
    <row r="4957">
      <c r="A4957">
        <f>Input!A4957</f>
        <v/>
      </c>
      <c r="B4957">
        <f>IF(ISNUMBER(Input!B4957),IF(AND(Input!B4957&gt;=20,Input!B4957&lt;=700),Input!B4957,""),"")</f>
        <v/>
      </c>
      <c r="C4957">
        <f>IF(B4957="","",INT(A4957))</f>
        <v/>
      </c>
      <c r="D4957">
        <f>IF(B4957="","",HOUR(A4957))</f>
        <v/>
      </c>
      <c r="E4957">
        <f>IF(B4957="","",IF(INPUT!$I$1="","",IF(C4957&lt;(INT(INPUT!$I$1)-INPUT!$I$2),"Off Meds",IF(C4957&lt;=(INT(INPUT!$I$1)+INPUT!$I$2),"Washout","On Meds"))))</f>
        <v/>
      </c>
      <c r="F4957">
        <f>IF(B4957="","",1.509*(LN(B4957)^1.084-5.381))</f>
        <v/>
      </c>
      <c r="G4957">
        <f>IF(F4957="","",IF(F4957&lt;0,10*F4957^2,0))</f>
        <v/>
      </c>
      <c r="H4957">
        <f>IF(F4957="","",IF(F4957&gt;0,10*F4957^2,0))</f>
        <v/>
      </c>
    </row>
    <row r="4958">
      <c r="A4958">
        <f>Input!A4958</f>
        <v/>
      </c>
      <c r="B4958">
        <f>IF(ISNUMBER(Input!B4958),IF(AND(Input!B4958&gt;=20,Input!B4958&lt;=700),Input!B4958,""),"")</f>
        <v/>
      </c>
      <c r="C4958">
        <f>IF(B4958="","",INT(A4958))</f>
        <v/>
      </c>
      <c r="D4958">
        <f>IF(B4958="","",HOUR(A4958))</f>
        <v/>
      </c>
      <c r="E4958">
        <f>IF(B4958="","",IF(INPUT!$I$1="","",IF(C4958&lt;(INT(INPUT!$I$1)-INPUT!$I$2),"Off Meds",IF(C4958&lt;=(INT(INPUT!$I$1)+INPUT!$I$2),"Washout","On Meds"))))</f>
        <v/>
      </c>
      <c r="F4958">
        <f>IF(B4958="","",1.509*(LN(B4958)^1.084-5.381))</f>
        <v/>
      </c>
      <c r="G4958">
        <f>IF(F4958="","",IF(F4958&lt;0,10*F4958^2,0))</f>
        <v/>
      </c>
      <c r="H4958">
        <f>IF(F4958="","",IF(F4958&gt;0,10*F4958^2,0))</f>
        <v/>
      </c>
    </row>
    <row r="4959">
      <c r="A4959">
        <f>Input!A4959</f>
        <v/>
      </c>
      <c r="B4959">
        <f>IF(ISNUMBER(Input!B4959),IF(AND(Input!B4959&gt;=20,Input!B4959&lt;=700),Input!B4959,""),"")</f>
        <v/>
      </c>
      <c r="C4959">
        <f>IF(B4959="","",INT(A4959))</f>
        <v/>
      </c>
      <c r="D4959">
        <f>IF(B4959="","",HOUR(A4959))</f>
        <v/>
      </c>
      <c r="E4959">
        <f>IF(B4959="","",IF(INPUT!$I$1="","",IF(C4959&lt;(INT(INPUT!$I$1)-INPUT!$I$2),"Off Meds",IF(C4959&lt;=(INT(INPUT!$I$1)+INPUT!$I$2),"Washout","On Meds"))))</f>
        <v/>
      </c>
      <c r="F4959">
        <f>IF(B4959="","",1.509*(LN(B4959)^1.084-5.381))</f>
        <v/>
      </c>
      <c r="G4959">
        <f>IF(F4959="","",IF(F4959&lt;0,10*F4959^2,0))</f>
        <v/>
      </c>
      <c r="H4959">
        <f>IF(F4959="","",IF(F4959&gt;0,10*F4959^2,0))</f>
        <v/>
      </c>
    </row>
    <row r="4960">
      <c r="A4960">
        <f>Input!A4960</f>
        <v/>
      </c>
      <c r="B4960">
        <f>IF(ISNUMBER(Input!B4960),IF(AND(Input!B4960&gt;=20,Input!B4960&lt;=700),Input!B4960,""),"")</f>
        <v/>
      </c>
      <c r="C4960">
        <f>IF(B4960="","",INT(A4960))</f>
        <v/>
      </c>
      <c r="D4960">
        <f>IF(B4960="","",HOUR(A4960))</f>
        <v/>
      </c>
      <c r="E4960">
        <f>IF(B4960="","",IF(INPUT!$I$1="","",IF(C4960&lt;(INT(INPUT!$I$1)-INPUT!$I$2),"Off Meds",IF(C4960&lt;=(INT(INPUT!$I$1)+INPUT!$I$2),"Washout","On Meds"))))</f>
        <v/>
      </c>
      <c r="F4960">
        <f>IF(B4960="","",1.509*(LN(B4960)^1.084-5.381))</f>
        <v/>
      </c>
      <c r="G4960">
        <f>IF(F4960="","",IF(F4960&lt;0,10*F4960^2,0))</f>
        <v/>
      </c>
      <c r="H4960">
        <f>IF(F4960="","",IF(F4960&gt;0,10*F4960^2,0))</f>
        <v/>
      </c>
    </row>
    <row r="4961">
      <c r="A4961">
        <f>Input!A4961</f>
        <v/>
      </c>
      <c r="B4961">
        <f>IF(ISNUMBER(Input!B4961),IF(AND(Input!B4961&gt;=20,Input!B4961&lt;=700),Input!B4961,""),"")</f>
        <v/>
      </c>
      <c r="C4961">
        <f>IF(B4961="","",INT(A4961))</f>
        <v/>
      </c>
      <c r="D4961">
        <f>IF(B4961="","",HOUR(A4961))</f>
        <v/>
      </c>
      <c r="E4961">
        <f>IF(B4961="","",IF(INPUT!$I$1="","",IF(C4961&lt;(INT(INPUT!$I$1)-INPUT!$I$2),"Off Meds",IF(C4961&lt;=(INT(INPUT!$I$1)+INPUT!$I$2),"Washout","On Meds"))))</f>
        <v/>
      </c>
      <c r="F4961">
        <f>IF(B4961="","",1.509*(LN(B4961)^1.084-5.381))</f>
        <v/>
      </c>
      <c r="G4961">
        <f>IF(F4961="","",IF(F4961&lt;0,10*F4961^2,0))</f>
        <v/>
      </c>
      <c r="H4961">
        <f>IF(F4961="","",IF(F4961&gt;0,10*F4961^2,0))</f>
        <v/>
      </c>
    </row>
    <row r="4962">
      <c r="A4962">
        <f>Input!A4962</f>
        <v/>
      </c>
      <c r="B4962">
        <f>IF(ISNUMBER(Input!B4962),IF(AND(Input!B4962&gt;=20,Input!B4962&lt;=700),Input!B4962,""),"")</f>
        <v/>
      </c>
      <c r="C4962">
        <f>IF(B4962="","",INT(A4962))</f>
        <v/>
      </c>
      <c r="D4962">
        <f>IF(B4962="","",HOUR(A4962))</f>
        <v/>
      </c>
      <c r="E4962">
        <f>IF(B4962="","",IF(INPUT!$I$1="","",IF(C4962&lt;(INT(INPUT!$I$1)-INPUT!$I$2),"Off Meds",IF(C4962&lt;=(INT(INPUT!$I$1)+INPUT!$I$2),"Washout","On Meds"))))</f>
        <v/>
      </c>
      <c r="F4962">
        <f>IF(B4962="","",1.509*(LN(B4962)^1.084-5.381))</f>
        <v/>
      </c>
      <c r="G4962">
        <f>IF(F4962="","",IF(F4962&lt;0,10*F4962^2,0))</f>
        <v/>
      </c>
      <c r="H4962">
        <f>IF(F4962="","",IF(F4962&gt;0,10*F4962^2,0))</f>
        <v/>
      </c>
    </row>
    <row r="4963">
      <c r="A4963">
        <f>Input!A4963</f>
        <v/>
      </c>
      <c r="B4963">
        <f>IF(ISNUMBER(Input!B4963),IF(AND(Input!B4963&gt;=20,Input!B4963&lt;=700),Input!B4963,""),"")</f>
        <v/>
      </c>
      <c r="C4963">
        <f>IF(B4963="","",INT(A4963))</f>
        <v/>
      </c>
      <c r="D4963">
        <f>IF(B4963="","",HOUR(A4963))</f>
        <v/>
      </c>
      <c r="E4963">
        <f>IF(B4963="","",IF(INPUT!$I$1="","",IF(C4963&lt;(INT(INPUT!$I$1)-INPUT!$I$2),"Off Meds",IF(C4963&lt;=(INT(INPUT!$I$1)+INPUT!$I$2),"Washout","On Meds"))))</f>
        <v/>
      </c>
      <c r="F4963">
        <f>IF(B4963="","",1.509*(LN(B4963)^1.084-5.381))</f>
        <v/>
      </c>
      <c r="G4963">
        <f>IF(F4963="","",IF(F4963&lt;0,10*F4963^2,0))</f>
        <v/>
      </c>
      <c r="H4963">
        <f>IF(F4963="","",IF(F4963&gt;0,10*F4963^2,0))</f>
        <v/>
      </c>
    </row>
    <row r="4964">
      <c r="A4964">
        <f>Input!A4964</f>
        <v/>
      </c>
      <c r="B4964">
        <f>IF(ISNUMBER(Input!B4964),IF(AND(Input!B4964&gt;=20,Input!B4964&lt;=700),Input!B4964,""),"")</f>
        <v/>
      </c>
      <c r="C4964">
        <f>IF(B4964="","",INT(A4964))</f>
        <v/>
      </c>
      <c r="D4964">
        <f>IF(B4964="","",HOUR(A4964))</f>
        <v/>
      </c>
      <c r="E4964">
        <f>IF(B4964="","",IF(INPUT!$I$1="","",IF(C4964&lt;(INT(INPUT!$I$1)-INPUT!$I$2),"Off Meds",IF(C4964&lt;=(INT(INPUT!$I$1)+INPUT!$I$2),"Washout","On Meds"))))</f>
        <v/>
      </c>
      <c r="F4964">
        <f>IF(B4964="","",1.509*(LN(B4964)^1.084-5.381))</f>
        <v/>
      </c>
      <c r="G4964">
        <f>IF(F4964="","",IF(F4964&lt;0,10*F4964^2,0))</f>
        <v/>
      </c>
      <c r="H4964">
        <f>IF(F4964="","",IF(F4964&gt;0,10*F4964^2,0))</f>
        <v/>
      </c>
    </row>
    <row r="4965">
      <c r="A4965">
        <f>Input!A4965</f>
        <v/>
      </c>
      <c r="B4965">
        <f>IF(ISNUMBER(Input!B4965),IF(AND(Input!B4965&gt;=20,Input!B4965&lt;=700),Input!B4965,""),"")</f>
        <v/>
      </c>
      <c r="C4965">
        <f>IF(B4965="","",INT(A4965))</f>
        <v/>
      </c>
      <c r="D4965">
        <f>IF(B4965="","",HOUR(A4965))</f>
        <v/>
      </c>
      <c r="E4965">
        <f>IF(B4965="","",IF(INPUT!$I$1="","",IF(C4965&lt;(INT(INPUT!$I$1)-INPUT!$I$2),"Off Meds",IF(C4965&lt;=(INT(INPUT!$I$1)+INPUT!$I$2),"Washout","On Meds"))))</f>
        <v/>
      </c>
      <c r="F4965">
        <f>IF(B4965="","",1.509*(LN(B4965)^1.084-5.381))</f>
        <v/>
      </c>
      <c r="G4965">
        <f>IF(F4965="","",IF(F4965&lt;0,10*F4965^2,0))</f>
        <v/>
      </c>
      <c r="H4965">
        <f>IF(F4965="","",IF(F4965&gt;0,10*F4965^2,0))</f>
        <v/>
      </c>
    </row>
    <row r="4966">
      <c r="A4966">
        <f>Input!A4966</f>
        <v/>
      </c>
      <c r="B4966">
        <f>IF(ISNUMBER(Input!B4966),IF(AND(Input!B4966&gt;=20,Input!B4966&lt;=700),Input!B4966,""),"")</f>
        <v/>
      </c>
      <c r="C4966">
        <f>IF(B4966="","",INT(A4966))</f>
        <v/>
      </c>
      <c r="D4966">
        <f>IF(B4966="","",HOUR(A4966))</f>
        <v/>
      </c>
      <c r="E4966">
        <f>IF(B4966="","",IF(INPUT!$I$1="","",IF(C4966&lt;(INT(INPUT!$I$1)-INPUT!$I$2),"Off Meds",IF(C4966&lt;=(INT(INPUT!$I$1)+INPUT!$I$2),"Washout","On Meds"))))</f>
        <v/>
      </c>
      <c r="F4966">
        <f>IF(B4966="","",1.509*(LN(B4966)^1.084-5.381))</f>
        <v/>
      </c>
      <c r="G4966">
        <f>IF(F4966="","",IF(F4966&lt;0,10*F4966^2,0))</f>
        <v/>
      </c>
      <c r="H4966">
        <f>IF(F4966="","",IF(F4966&gt;0,10*F4966^2,0))</f>
        <v/>
      </c>
    </row>
    <row r="4967">
      <c r="A4967">
        <f>Input!A4967</f>
        <v/>
      </c>
      <c r="B4967">
        <f>IF(ISNUMBER(Input!B4967),IF(AND(Input!B4967&gt;=20,Input!B4967&lt;=700),Input!B4967,""),"")</f>
        <v/>
      </c>
      <c r="C4967">
        <f>IF(B4967="","",INT(A4967))</f>
        <v/>
      </c>
      <c r="D4967">
        <f>IF(B4967="","",HOUR(A4967))</f>
        <v/>
      </c>
      <c r="E4967">
        <f>IF(B4967="","",IF(INPUT!$I$1="","",IF(C4967&lt;(INT(INPUT!$I$1)-INPUT!$I$2),"Off Meds",IF(C4967&lt;=(INT(INPUT!$I$1)+INPUT!$I$2),"Washout","On Meds"))))</f>
        <v/>
      </c>
      <c r="F4967">
        <f>IF(B4967="","",1.509*(LN(B4967)^1.084-5.381))</f>
        <v/>
      </c>
      <c r="G4967">
        <f>IF(F4967="","",IF(F4967&lt;0,10*F4967^2,0))</f>
        <v/>
      </c>
      <c r="H4967">
        <f>IF(F4967="","",IF(F4967&gt;0,10*F4967^2,0))</f>
        <v/>
      </c>
    </row>
    <row r="4968">
      <c r="A4968">
        <f>Input!A4968</f>
        <v/>
      </c>
      <c r="B4968">
        <f>IF(ISNUMBER(Input!B4968),IF(AND(Input!B4968&gt;=20,Input!B4968&lt;=700),Input!B4968,""),"")</f>
        <v/>
      </c>
      <c r="C4968">
        <f>IF(B4968="","",INT(A4968))</f>
        <v/>
      </c>
      <c r="D4968">
        <f>IF(B4968="","",HOUR(A4968))</f>
        <v/>
      </c>
      <c r="E4968">
        <f>IF(B4968="","",IF(INPUT!$I$1="","",IF(C4968&lt;(INT(INPUT!$I$1)-INPUT!$I$2),"Off Meds",IF(C4968&lt;=(INT(INPUT!$I$1)+INPUT!$I$2),"Washout","On Meds"))))</f>
        <v/>
      </c>
      <c r="F4968">
        <f>IF(B4968="","",1.509*(LN(B4968)^1.084-5.381))</f>
        <v/>
      </c>
      <c r="G4968">
        <f>IF(F4968="","",IF(F4968&lt;0,10*F4968^2,0))</f>
        <v/>
      </c>
      <c r="H4968">
        <f>IF(F4968="","",IF(F4968&gt;0,10*F4968^2,0))</f>
        <v/>
      </c>
    </row>
    <row r="4969">
      <c r="A4969">
        <f>Input!A4969</f>
        <v/>
      </c>
      <c r="B4969">
        <f>IF(ISNUMBER(Input!B4969),IF(AND(Input!B4969&gt;=20,Input!B4969&lt;=700),Input!B4969,""),"")</f>
        <v/>
      </c>
      <c r="C4969">
        <f>IF(B4969="","",INT(A4969))</f>
        <v/>
      </c>
      <c r="D4969">
        <f>IF(B4969="","",HOUR(A4969))</f>
        <v/>
      </c>
      <c r="E4969">
        <f>IF(B4969="","",IF(INPUT!$I$1="","",IF(C4969&lt;(INT(INPUT!$I$1)-INPUT!$I$2),"Off Meds",IF(C4969&lt;=(INT(INPUT!$I$1)+INPUT!$I$2),"Washout","On Meds"))))</f>
        <v/>
      </c>
      <c r="F4969">
        <f>IF(B4969="","",1.509*(LN(B4969)^1.084-5.381))</f>
        <v/>
      </c>
      <c r="G4969">
        <f>IF(F4969="","",IF(F4969&lt;0,10*F4969^2,0))</f>
        <v/>
      </c>
      <c r="H4969">
        <f>IF(F4969="","",IF(F4969&gt;0,10*F4969^2,0))</f>
        <v/>
      </c>
    </row>
    <row r="4970">
      <c r="A4970">
        <f>Input!A4970</f>
        <v/>
      </c>
      <c r="B4970">
        <f>IF(ISNUMBER(Input!B4970),IF(AND(Input!B4970&gt;=20,Input!B4970&lt;=700),Input!B4970,""),"")</f>
        <v/>
      </c>
      <c r="C4970">
        <f>IF(B4970="","",INT(A4970))</f>
        <v/>
      </c>
      <c r="D4970">
        <f>IF(B4970="","",HOUR(A4970))</f>
        <v/>
      </c>
      <c r="E4970">
        <f>IF(B4970="","",IF(INPUT!$I$1="","",IF(C4970&lt;(INT(INPUT!$I$1)-INPUT!$I$2),"Off Meds",IF(C4970&lt;=(INT(INPUT!$I$1)+INPUT!$I$2),"Washout","On Meds"))))</f>
        <v/>
      </c>
      <c r="F4970">
        <f>IF(B4970="","",1.509*(LN(B4970)^1.084-5.381))</f>
        <v/>
      </c>
      <c r="G4970">
        <f>IF(F4970="","",IF(F4970&lt;0,10*F4970^2,0))</f>
        <v/>
      </c>
      <c r="H4970">
        <f>IF(F4970="","",IF(F4970&gt;0,10*F4970^2,0))</f>
        <v/>
      </c>
    </row>
    <row r="4971">
      <c r="A4971">
        <f>Input!A4971</f>
        <v/>
      </c>
      <c r="B4971">
        <f>IF(ISNUMBER(Input!B4971),IF(AND(Input!B4971&gt;=20,Input!B4971&lt;=700),Input!B4971,""),"")</f>
        <v/>
      </c>
      <c r="C4971">
        <f>IF(B4971="","",INT(A4971))</f>
        <v/>
      </c>
      <c r="D4971">
        <f>IF(B4971="","",HOUR(A4971))</f>
        <v/>
      </c>
      <c r="E4971">
        <f>IF(B4971="","",IF(INPUT!$I$1="","",IF(C4971&lt;(INT(INPUT!$I$1)-INPUT!$I$2),"Off Meds",IF(C4971&lt;=(INT(INPUT!$I$1)+INPUT!$I$2),"Washout","On Meds"))))</f>
        <v/>
      </c>
      <c r="F4971">
        <f>IF(B4971="","",1.509*(LN(B4971)^1.084-5.381))</f>
        <v/>
      </c>
      <c r="G4971">
        <f>IF(F4971="","",IF(F4971&lt;0,10*F4971^2,0))</f>
        <v/>
      </c>
      <c r="H4971">
        <f>IF(F4971="","",IF(F4971&gt;0,10*F4971^2,0))</f>
        <v/>
      </c>
    </row>
    <row r="4972">
      <c r="A4972">
        <f>Input!A4972</f>
        <v/>
      </c>
      <c r="B4972">
        <f>IF(ISNUMBER(Input!B4972),IF(AND(Input!B4972&gt;=20,Input!B4972&lt;=700),Input!B4972,""),"")</f>
        <v/>
      </c>
      <c r="C4972">
        <f>IF(B4972="","",INT(A4972))</f>
        <v/>
      </c>
      <c r="D4972">
        <f>IF(B4972="","",HOUR(A4972))</f>
        <v/>
      </c>
      <c r="E4972">
        <f>IF(B4972="","",IF(INPUT!$I$1="","",IF(C4972&lt;(INT(INPUT!$I$1)-INPUT!$I$2),"Off Meds",IF(C4972&lt;=(INT(INPUT!$I$1)+INPUT!$I$2),"Washout","On Meds"))))</f>
        <v/>
      </c>
      <c r="F4972">
        <f>IF(B4972="","",1.509*(LN(B4972)^1.084-5.381))</f>
        <v/>
      </c>
      <c r="G4972">
        <f>IF(F4972="","",IF(F4972&lt;0,10*F4972^2,0))</f>
        <v/>
      </c>
      <c r="H4972">
        <f>IF(F4972="","",IF(F4972&gt;0,10*F4972^2,0))</f>
        <v/>
      </c>
    </row>
    <row r="4973">
      <c r="A4973">
        <f>Input!A4973</f>
        <v/>
      </c>
      <c r="B4973">
        <f>IF(ISNUMBER(Input!B4973),IF(AND(Input!B4973&gt;=20,Input!B4973&lt;=700),Input!B4973,""),"")</f>
        <v/>
      </c>
      <c r="C4973">
        <f>IF(B4973="","",INT(A4973))</f>
        <v/>
      </c>
      <c r="D4973">
        <f>IF(B4973="","",HOUR(A4973))</f>
        <v/>
      </c>
      <c r="E4973">
        <f>IF(B4973="","",IF(INPUT!$I$1="","",IF(C4973&lt;(INT(INPUT!$I$1)-INPUT!$I$2),"Off Meds",IF(C4973&lt;=(INT(INPUT!$I$1)+INPUT!$I$2),"Washout","On Meds"))))</f>
        <v/>
      </c>
      <c r="F4973">
        <f>IF(B4973="","",1.509*(LN(B4973)^1.084-5.381))</f>
        <v/>
      </c>
      <c r="G4973">
        <f>IF(F4973="","",IF(F4973&lt;0,10*F4973^2,0))</f>
        <v/>
      </c>
      <c r="H4973">
        <f>IF(F4973="","",IF(F4973&gt;0,10*F4973^2,0))</f>
        <v/>
      </c>
    </row>
    <row r="4974">
      <c r="A4974">
        <f>Input!A4974</f>
        <v/>
      </c>
      <c r="B4974">
        <f>IF(ISNUMBER(Input!B4974),IF(AND(Input!B4974&gt;=20,Input!B4974&lt;=700),Input!B4974,""),"")</f>
        <v/>
      </c>
      <c r="C4974">
        <f>IF(B4974="","",INT(A4974))</f>
        <v/>
      </c>
      <c r="D4974">
        <f>IF(B4974="","",HOUR(A4974))</f>
        <v/>
      </c>
      <c r="E4974">
        <f>IF(B4974="","",IF(INPUT!$I$1="","",IF(C4974&lt;(INT(INPUT!$I$1)-INPUT!$I$2),"Off Meds",IF(C4974&lt;=(INT(INPUT!$I$1)+INPUT!$I$2),"Washout","On Meds"))))</f>
        <v/>
      </c>
      <c r="F4974">
        <f>IF(B4974="","",1.509*(LN(B4974)^1.084-5.381))</f>
        <v/>
      </c>
      <c r="G4974">
        <f>IF(F4974="","",IF(F4974&lt;0,10*F4974^2,0))</f>
        <v/>
      </c>
      <c r="H4974">
        <f>IF(F4974="","",IF(F4974&gt;0,10*F4974^2,0))</f>
        <v/>
      </c>
    </row>
    <row r="4975">
      <c r="A4975">
        <f>Input!A4975</f>
        <v/>
      </c>
      <c r="B4975">
        <f>IF(ISNUMBER(Input!B4975),IF(AND(Input!B4975&gt;=20,Input!B4975&lt;=700),Input!B4975,""),"")</f>
        <v/>
      </c>
      <c r="C4975">
        <f>IF(B4975="","",INT(A4975))</f>
        <v/>
      </c>
      <c r="D4975">
        <f>IF(B4975="","",HOUR(A4975))</f>
        <v/>
      </c>
      <c r="E4975">
        <f>IF(B4975="","",IF(INPUT!$I$1="","",IF(C4975&lt;(INT(INPUT!$I$1)-INPUT!$I$2),"Off Meds",IF(C4975&lt;=(INT(INPUT!$I$1)+INPUT!$I$2),"Washout","On Meds"))))</f>
        <v/>
      </c>
      <c r="F4975">
        <f>IF(B4975="","",1.509*(LN(B4975)^1.084-5.381))</f>
        <v/>
      </c>
      <c r="G4975">
        <f>IF(F4975="","",IF(F4975&lt;0,10*F4975^2,0))</f>
        <v/>
      </c>
      <c r="H4975">
        <f>IF(F4975="","",IF(F4975&gt;0,10*F4975^2,0))</f>
        <v/>
      </c>
    </row>
    <row r="4976">
      <c r="A4976">
        <f>Input!A4976</f>
        <v/>
      </c>
      <c r="B4976">
        <f>IF(ISNUMBER(Input!B4976),IF(AND(Input!B4976&gt;=20,Input!B4976&lt;=700),Input!B4976,""),"")</f>
        <v/>
      </c>
      <c r="C4976">
        <f>IF(B4976="","",INT(A4976))</f>
        <v/>
      </c>
      <c r="D4976">
        <f>IF(B4976="","",HOUR(A4976))</f>
        <v/>
      </c>
      <c r="E4976">
        <f>IF(B4976="","",IF(INPUT!$I$1="","",IF(C4976&lt;(INT(INPUT!$I$1)-INPUT!$I$2),"Off Meds",IF(C4976&lt;=(INT(INPUT!$I$1)+INPUT!$I$2),"Washout","On Meds"))))</f>
        <v/>
      </c>
      <c r="F4976">
        <f>IF(B4976="","",1.509*(LN(B4976)^1.084-5.381))</f>
        <v/>
      </c>
      <c r="G4976">
        <f>IF(F4976="","",IF(F4976&lt;0,10*F4976^2,0))</f>
        <v/>
      </c>
      <c r="H4976">
        <f>IF(F4976="","",IF(F4976&gt;0,10*F4976^2,0))</f>
        <v/>
      </c>
    </row>
    <row r="4977">
      <c r="A4977">
        <f>Input!A4977</f>
        <v/>
      </c>
      <c r="B4977">
        <f>IF(ISNUMBER(Input!B4977),IF(AND(Input!B4977&gt;=20,Input!B4977&lt;=700),Input!B4977,""),"")</f>
        <v/>
      </c>
      <c r="C4977">
        <f>IF(B4977="","",INT(A4977))</f>
        <v/>
      </c>
      <c r="D4977">
        <f>IF(B4977="","",HOUR(A4977))</f>
        <v/>
      </c>
      <c r="E4977">
        <f>IF(B4977="","",IF(INPUT!$I$1="","",IF(C4977&lt;(INT(INPUT!$I$1)-INPUT!$I$2),"Off Meds",IF(C4977&lt;=(INT(INPUT!$I$1)+INPUT!$I$2),"Washout","On Meds"))))</f>
        <v/>
      </c>
      <c r="F4977">
        <f>IF(B4977="","",1.509*(LN(B4977)^1.084-5.381))</f>
        <v/>
      </c>
      <c r="G4977">
        <f>IF(F4977="","",IF(F4977&lt;0,10*F4977^2,0))</f>
        <v/>
      </c>
      <c r="H4977">
        <f>IF(F4977="","",IF(F4977&gt;0,10*F4977^2,0))</f>
        <v/>
      </c>
    </row>
    <row r="4978">
      <c r="A4978">
        <f>Input!A4978</f>
        <v/>
      </c>
      <c r="B4978">
        <f>IF(ISNUMBER(Input!B4978),IF(AND(Input!B4978&gt;=20,Input!B4978&lt;=700),Input!B4978,""),"")</f>
        <v/>
      </c>
      <c r="C4978">
        <f>IF(B4978="","",INT(A4978))</f>
        <v/>
      </c>
      <c r="D4978">
        <f>IF(B4978="","",HOUR(A4978))</f>
        <v/>
      </c>
      <c r="E4978">
        <f>IF(B4978="","",IF(INPUT!$I$1="","",IF(C4978&lt;(INT(INPUT!$I$1)-INPUT!$I$2),"Off Meds",IF(C4978&lt;=(INT(INPUT!$I$1)+INPUT!$I$2),"Washout","On Meds"))))</f>
        <v/>
      </c>
      <c r="F4978">
        <f>IF(B4978="","",1.509*(LN(B4978)^1.084-5.381))</f>
        <v/>
      </c>
      <c r="G4978">
        <f>IF(F4978="","",IF(F4978&lt;0,10*F4978^2,0))</f>
        <v/>
      </c>
      <c r="H4978">
        <f>IF(F4978="","",IF(F4978&gt;0,10*F4978^2,0))</f>
        <v/>
      </c>
    </row>
    <row r="4979">
      <c r="A4979">
        <f>Input!A4979</f>
        <v/>
      </c>
      <c r="B4979">
        <f>IF(ISNUMBER(Input!B4979),IF(AND(Input!B4979&gt;=20,Input!B4979&lt;=700),Input!B4979,""),"")</f>
        <v/>
      </c>
      <c r="C4979">
        <f>IF(B4979="","",INT(A4979))</f>
        <v/>
      </c>
      <c r="D4979">
        <f>IF(B4979="","",HOUR(A4979))</f>
        <v/>
      </c>
      <c r="E4979">
        <f>IF(B4979="","",IF(INPUT!$I$1="","",IF(C4979&lt;(INT(INPUT!$I$1)-INPUT!$I$2),"Off Meds",IF(C4979&lt;=(INT(INPUT!$I$1)+INPUT!$I$2),"Washout","On Meds"))))</f>
        <v/>
      </c>
      <c r="F4979">
        <f>IF(B4979="","",1.509*(LN(B4979)^1.084-5.381))</f>
        <v/>
      </c>
      <c r="G4979">
        <f>IF(F4979="","",IF(F4979&lt;0,10*F4979^2,0))</f>
        <v/>
      </c>
      <c r="H4979">
        <f>IF(F4979="","",IF(F4979&gt;0,10*F4979^2,0))</f>
        <v/>
      </c>
    </row>
    <row r="4980">
      <c r="A4980">
        <f>Input!A4980</f>
        <v/>
      </c>
      <c r="B4980">
        <f>IF(ISNUMBER(Input!B4980),IF(AND(Input!B4980&gt;=20,Input!B4980&lt;=700),Input!B4980,""),"")</f>
        <v/>
      </c>
      <c r="C4980">
        <f>IF(B4980="","",INT(A4980))</f>
        <v/>
      </c>
      <c r="D4980">
        <f>IF(B4980="","",HOUR(A4980))</f>
        <v/>
      </c>
      <c r="E4980">
        <f>IF(B4980="","",IF(INPUT!$I$1="","",IF(C4980&lt;(INT(INPUT!$I$1)-INPUT!$I$2),"Off Meds",IF(C4980&lt;=(INT(INPUT!$I$1)+INPUT!$I$2),"Washout","On Meds"))))</f>
        <v/>
      </c>
      <c r="F4980">
        <f>IF(B4980="","",1.509*(LN(B4980)^1.084-5.381))</f>
        <v/>
      </c>
      <c r="G4980">
        <f>IF(F4980="","",IF(F4980&lt;0,10*F4980^2,0))</f>
        <v/>
      </c>
      <c r="H4980">
        <f>IF(F4980="","",IF(F4980&gt;0,10*F4980^2,0))</f>
        <v/>
      </c>
    </row>
    <row r="4981">
      <c r="A4981">
        <f>Input!A4981</f>
        <v/>
      </c>
      <c r="B4981">
        <f>IF(ISNUMBER(Input!B4981),IF(AND(Input!B4981&gt;=20,Input!B4981&lt;=700),Input!B4981,""),"")</f>
        <v/>
      </c>
      <c r="C4981">
        <f>IF(B4981="","",INT(A4981))</f>
        <v/>
      </c>
      <c r="D4981">
        <f>IF(B4981="","",HOUR(A4981))</f>
        <v/>
      </c>
      <c r="E4981">
        <f>IF(B4981="","",IF(INPUT!$I$1="","",IF(C4981&lt;(INT(INPUT!$I$1)-INPUT!$I$2),"Off Meds",IF(C4981&lt;=(INT(INPUT!$I$1)+INPUT!$I$2),"Washout","On Meds"))))</f>
        <v/>
      </c>
      <c r="F4981">
        <f>IF(B4981="","",1.509*(LN(B4981)^1.084-5.381))</f>
        <v/>
      </c>
      <c r="G4981">
        <f>IF(F4981="","",IF(F4981&lt;0,10*F4981^2,0))</f>
        <v/>
      </c>
      <c r="H4981">
        <f>IF(F4981="","",IF(F4981&gt;0,10*F4981^2,0))</f>
        <v/>
      </c>
    </row>
    <row r="4982">
      <c r="A4982">
        <f>Input!A4982</f>
        <v/>
      </c>
      <c r="B4982">
        <f>IF(ISNUMBER(Input!B4982),IF(AND(Input!B4982&gt;=20,Input!B4982&lt;=700),Input!B4982,""),"")</f>
        <v/>
      </c>
      <c r="C4982">
        <f>IF(B4982="","",INT(A4982))</f>
        <v/>
      </c>
      <c r="D4982">
        <f>IF(B4982="","",HOUR(A4982))</f>
        <v/>
      </c>
      <c r="E4982">
        <f>IF(B4982="","",IF(INPUT!$I$1="","",IF(C4982&lt;(INT(INPUT!$I$1)-INPUT!$I$2),"Off Meds",IF(C4982&lt;=(INT(INPUT!$I$1)+INPUT!$I$2),"Washout","On Meds"))))</f>
        <v/>
      </c>
      <c r="F4982">
        <f>IF(B4982="","",1.509*(LN(B4982)^1.084-5.381))</f>
        <v/>
      </c>
      <c r="G4982">
        <f>IF(F4982="","",IF(F4982&lt;0,10*F4982^2,0))</f>
        <v/>
      </c>
      <c r="H4982">
        <f>IF(F4982="","",IF(F4982&gt;0,10*F4982^2,0))</f>
        <v/>
      </c>
    </row>
    <row r="4983">
      <c r="A4983">
        <f>Input!A4983</f>
        <v/>
      </c>
      <c r="B4983">
        <f>IF(ISNUMBER(Input!B4983),IF(AND(Input!B4983&gt;=20,Input!B4983&lt;=700),Input!B4983,""),"")</f>
        <v/>
      </c>
      <c r="C4983">
        <f>IF(B4983="","",INT(A4983))</f>
        <v/>
      </c>
      <c r="D4983">
        <f>IF(B4983="","",HOUR(A4983))</f>
        <v/>
      </c>
      <c r="E4983">
        <f>IF(B4983="","",IF(INPUT!$I$1="","",IF(C4983&lt;(INT(INPUT!$I$1)-INPUT!$I$2),"Off Meds",IF(C4983&lt;=(INT(INPUT!$I$1)+INPUT!$I$2),"Washout","On Meds"))))</f>
        <v/>
      </c>
      <c r="F4983">
        <f>IF(B4983="","",1.509*(LN(B4983)^1.084-5.381))</f>
        <v/>
      </c>
      <c r="G4983">
        <f>IF(F4983="","",IF(F4983&lt;0,10*F4983^2,0))</f>
        <v/>
      </c>
      <c r="H4983">
        <f>IF(F4983="","",IF(F4983&gt;0,10*F4983^2,0))</f>
        <v/>
      </c>
    </row>
    <row r="4984">
      <c r="A4984">
        <f>Input!A4984</f>
        <v/>
      </c>
      <c r="B4984">
        <f>IF(ISNUMBER(Input!B4984),IF(AND(Input!B4984&gt;=20,Input!B4984&lt;=700),Input!B4984,""),"")</f>
        <v/>
      </c>
      <c r="C4984">
        <f>IF(B4984="","",INT(A4984))</f>
        <v/>
      </c>
      <c r="D4984">
        <f>IF(B4984="","",HOUR(A4984))</f>
        <v/>
      </c>
      <c r="E4984">
        <f>IF(B4984="","",IF(INPUT!$I$1="","",IF(C4984&lt;(INT(INPUT!$I$1)-INPUT!$I$2),"Off Meds",IF(C4984&lt;=(INT(INPUT!$I$1)+INPUT!$I$2),"Washout","On Meds"))))</f>
        <v/>
      </c>
      <c r="F4984">
        <f>IF(B4984="","",1.509*(LN(B4984)^1.084-5.381))</f>
        <v/>
      </c>
      <c r="G4984">
        <f>IF(F4984="","",IF(F4984&lt;0,10*F4984^2,0))</f>
        <v/>
      </c>
      <c r="H4984">
        <f>IF(F4984="","",IF(F4984&gt;0,10*F4984^2,0))</f>
        <v/>
      </c>
    </row>
    <row r="4985">
      <c r="A4985">
        <f>Input!A4985</f>
        <v/>
      </c>
      <c r="B4985">
        <f>IF(ISNUMBER(Input!B4985),IF(AND(Input!B4985&gt;=20,Input!B4985&lt;=700),Input!B4985,""),"")</f>
        <v/>
      </c>
      <c r="C4985">
        <f>IF(B4985="","",INT(A4985))</f>
        <v/>
      </c>
      <c r="D4985">
        <f>IF(B4985="","",HOUR(A4985))</f>
        <v/>
      </c>
      <c r="E4985">
        <f>IF(B4985="","",IF(INPUT!$I$1="","",IF(C4985&lt;(INT(INPUT!$I$1)-INPUT!$I$2),"Off Meds",IF(C4985&lt;=(INT(INPUT!$I$1)+INPUT!$I$2),"Washout","On Meds"))))</f>
        <v/>
      </c>
      <c r="F4985">
        <f>IF(B4985="","",1.509*(LN(B4985)^1.084-5.381))</f>
        <v/>
      </c>
      <c r="G4985">
        <f>IF(F4985="","",IF(F4985&lt;0,10*F4985^2,0))</f>
        <v/>
      </c>
      <c r="H4985">
        <f>IF(F4985="","",IF(F4985&gt;0,10*F4985^2,0))</f>
        <v/>
      </c>
    </row>
    <row r="4986">
      <c r="A4986">
        <f>Input!A4986</f>
        <v/>
      </c>
      <c r="B4986">
        <f>IF(ISNUMBER(Input!B4986),IF(AND(Input!B4986&gt;=20,Input!B4986&lt;=700),Input!B4986,""),"")</f>
        <v/>
      </c>
      <c r="C4986">
        <f>IF(B4986="","",INT(A4986))</f>
        <v/>
      </c>
      <c r="D4986">
        <f>IF(B4986="","",HOUR(A4986))</f>
        <v/>
      </c>
      <c r="E4986">
        <f>IF(B4986="","",IF(INPUT!$I$1="","",IF(C4986&lt;(INT(INPUT!$I$1)-INPUT!$I$2),"Off Meds",IF(C4986&lt;=(INT(INPUT!$I$1)+INPUT!$I$2),"Washout","On Meds"))))</f>
        <v/>
      </c>
      <c r="F4986">
        <f>IF(B4986="","",1.509*(LN(B4986)^1.084-5.381))</f>
        <v/>
      </c>
      <c r="G4986">
        <f>IF(F4986="","",IF(F4986&lt;0,10*F4986^2,0))</f>
        <v/>
      </c>
      <c r="H4986">
        <f>IF(F4986="","",IF(F4986&gt;0,10*F4986^2,0))</f>
        <v/>
      </c>
    </row>
    <row r="4987">
      <c r="A4987">
        <f>Input!A4987</f>
        <v/>
      </c>
      <c r="B4987">
        <f>IF(ISNUMBER(Input!B4987),IF(AND(Input!B4987&gt;=20,Input!B4987&lt;=700),Input!B4987,""),"")</f>
        <v/>
      </c>
      <c r="C4987">
        <f>IF(B4987="","",INT(A4987))</f>
        <v/>
      </c>
      <c r="D4987">
        <f>IF(B4987="","",HOUR(A4987))</f>
        <v/>
      </c>
      <c r="E4987">
        <f>IF(B4987="","",IF(INPUT!$I$1="","",IF(C4987&lt;(INT(INPUT!$I$1)-INPUT!$I$2),"Off Meds",IF(C4987&lt;=(INT(INPUT!$I$1)+INPUT!$I$2),"Washout","On Meds"))))</f>
        <v/>
      </c>
      <c r="F4987">
        <f>IF(B4987="","",1.509*(LN(B4987)^1.084-5.381))</f>
        <v/>
      </c>
      <c r="G4987">
        <f>IF(F4987="","",IF(F4987&lt;0,10*F4987^2,0))</f>
        <v/>
      </c>
      <c r="H4987">
        <f>IF(F4987="","",IF(F4987&gt;0,10*F4987^2,0))</f>
        <v/>
      </c>
    </row>
    <row r="4988">
      <c r="A4988">
        <f>Input!A4988</f>
        <v/>
      </c>
      <c r="B4988">
        <f>IF(ISNUMBER(Input!B4988),IF(AND(Input!B4988&gt;=20,Input!B4988&lt;=700),Input!B4988,""),"")</f>
        <v/>
      </c>
      <c r="C4988">
        <f>IF(B4988="","",INT(A4988))</f>
        <v/>
      </c>
      <c r="D4988">
        <f>IF(B4988="","",HOUR(A4988))</f>
        <v/>
      </c>
      <c r="E4988">
        <f>IF(B4988="","",IF(INPUT!$I$1="","",IF(C4988&lt;(INT(INPUT!$I$1)-INPUT!$I$2),"Off Meds",IF(C4988&lt;=(INT(INPUT!$I$1)+INPUT!$I$2),"Washout","On Meds"))))</f>
        <v/>
      </c>
      <c r="F4988">
        <f>IF(B4988="","",1.509*(LN(B4988)^1.084-5.381))</f>
        <v/>
      </c>
      <c r="G4988">
        <f>IF(F4988="","",IF(F4988&lt;0,10*F4988^2,0))</f>
        <v/>
      </c>
      <c r="H4988">
        <f>IF(F4988="","",IF(F4988&gt;0,10*F4988^2,0))</f>
        <v/>
      </c>
    </row>
    <row r="4989">
      <c r="A4989">
        <f>Input!A4989</f>
        <v/>
      </c>
      <c r="B4989">
        <f>IF(ISNUMBER(Input!B4989),IF(AND(Input!B4989&gt;=20,Input!B4989&lt;=700),Input!B4989,""),"")</f>
        <v/>
      </c>
      <c r="C4989">
        <f>IF(B4989="","",INT(A4989))</f>
        <v/>
      </c>
      <c r="D4989">
        <f>IF(B4989="","",HOUR(A4989))</f>
        <v/>
      </c>
      <c r="E4989">
        <f>IF(B4989="","",IF(INPUT!$I$1="","",IF(C4989&lt;(INT(INPUT!$I$1)-INPUT!$I$2),"Off Meds",IF(C4989&lt;=(INT(INPUT!$I$1)+INPUT!$I$2),"Washout","On Meds"))))</f>
        <v/>
      </c>
      <c r="F4989">
        <f>IF(B4989="","",1.509*(LN(B4989)^1.084-5.381))</f>
        <v/>
      </c>
      <c r="G4989">
        <f>IF(F4989="","",IF(F4989&lt;0,10*F4989^2,0))</f>
        <v/>
      </c>
      <c r="H4989">
        <f>IF(F4989="","",IF(F4989&gt;0,10*F4989^2,0))</f>
        <v/>
      </c>
    </row>
    <row r="4990">
      <c r="A4990">
        <f>Input!A4990</f>
        <v/>
      </c>
      <c r="B4990">
        <f>IF(ISNUMBER(Input!B4990),IF(AND(Input!B4990&gt;=20,Input!B4990&lt;=700),Input!B4990,""),"")</f>
        <v/>
      </c>
      <c r="C4990">
        <f>IF(B4990="","",INT(A4990))</f>
        <v/>
      </c>
      <c r="D4990">
        <f>IF(B4990="","",HOUR(A4990))</f>
        <v/>
      </c>
      <c r="E4990">
        <f>IF(B4990="","",IF(INPUT!$I$1="","",IF(C4990&lt;(INT(INPUT!$I$1)-INPUT!$I$2),"Off Meds",IF(C4990&lt;=(INT(INPUT!$I$1)+INPUT!$I$2),"Washout","On Meds"))))</f>
        <v/>
      </c>
      <c r="F4990">
        <f>IF(B4990="","",1.509*(LN(B4990)^1.084-5.381))</f>
        <v/>
      </c>
      <c r="G4990">
        <f>IF(F4990="","",IF(F4990&lt;0,10*F4990^2,0))</f>
        <v/>
      </c>
      <c r="H4990">
        <f>IF(F4990="","",IF(F4990&gt;0,10*F4990^2,0))</f>
        <v/>
      </c>
    </row>
    <row r="4991">
      <c r="A4991">
        <f>Input!A4991</f>
        <v/>
      </c>
      <c r="B4991">
        <f>IF(ISNUMBER(Input!B4991),IF(AND(Input!B4991&gt;=20,Input!B4991&lt;=700),Input!B4991,""),"")</f>
        <v/>
      </c>
      <c r="C4991">
        <f>IF(B4991="","",INT(A4991))</f>
        <v/>
      </c>
      <c r="D4991">
        <f>IF(B4991="","",HOUR(A4991))</f>
        <v/>
      </c>
      <c r="E4991">
        <f>IF(B4991="","",IF(INPUT!$I$1="","",IF(C4991&lt;(INT(INPUT!$I$1)-INPUT!$I$2),"Off Meds",IF(C4991&lt;=(INT(INPUT!$I$1)+INPUT!$I$2),"Washout","On Meds"))))</f>
        <v/>
      </c>
      <c r="F4991">
        <f>IF(B4991="","",1.509*(LN(B4991)^1.084-5.381))</f>
        <v/>
      </c>
      <c r="G4991">
        <f>IF(F4991="","",IF(F4991&lt;0,10*F4991^2,0))</f>
        <v/>
      </c>
      <c r="H4991">
        <f>IF(F4991="","",IF(F4991&gt;0,10*F4991^2,0))</f>
        <v/>
      </c>
    </row>
    <row r="4992">
      <c r="A4992">
        <f>Input!A4992</f>
        <v/>
      </c>
      <c r="B4992">
        <f>IF(ISNUMBER(Input!B4992),IF(AND(Input!B4992&gt;=20,Input!B4992&lt;=700),Input!B4992,""),"")</f>
        <v/>
      </c>
      <c r="C4992">
        <f>IF(B4992="","",INT(A4992))</f>
        <v/>
      </c>
      <c r="D4992">
        <f>IF(B4992="","",HOUR(A4992))</f>
        <v/>
      </c>
      <c r="E4992">
        <f>IF(B4992="","",IF(INPUT!$I$1="","",IF(C4992&lt;(INT(INPUT!$I$1)-INPUT!$I$2),"Off Meds",IF(C4992&lt;=(INT(INPUT!$I$1)+INPUT!$I$2),"Washout","On Meds"))))</f>
        <v/>
      </c>
      <c r="F4992">
        <f>IF(B4992="","",1.509*(LN(B4992)^1.084-5.381))</f>
        <v/>
      </c>
      <c r="G4992">
        <f>IF(F4992="","",IF(F4992&lt;0,10*F4992^2,0))</f>
        <v/>
      </c>
      <c r="H4992">
        <f>IF(F4992="","",IF(F4992&gt;0,10*F4992^2,0))</f>
        <v/>
      </c>
    </row>
    <row r="4993">
      <c r="A4993">
        <f>Input!A4993</f>
        <v/>
      </c>
      <c r="B4993">
        <f>IF(ISNUMBER(Input!B4993),IF(AND(Input!B4993&gt;=20,Input!B4993&lt;=700),Input!B4993,""),"")</f>
        <v/>
      </c>
      <c r="C4993">
        <f>IF(B4993="","",INT(A4993))</f>
        <v/>
      </c>
      <c r="D4993">
        <f>IF(B4993="","",HOUR(A4993))</f>
        <v/>
      </c>
      <c r="E4993">
        <f>IF(B4993="","",IF(INPUT!$I$1="","",IF(C4993&lt;(INT(INPUT!$I$1)-INPUT!$I$2),"Off Meds",IF(C4993&lt;=(INT(INPUT!$I$1)+INPUT!$I$2),"Washout","On Meds"))))</f>
        <v/>
      </c>
      <c r="F4993">
        <f>IF(B4993="","",1.509*(LN(B4993)^1.084-5.381))</f>
        <v/>
      </c>
      <c r="G4993">
        <f>IF(F4993="","",IF(F4993&lt;0,10*F4993^2,0))</f>
        <v/>
      </c>
      <c r="H4993">
        <f>IF(F4993="","",IF(F4993&gt;0,10*F4993^2,0))</f>
        <v/>
      </c>
    </row>
    <row r="4994">
      <c r="A4994">
        <f>Input!A4994</f>
        <v/>
      </c>
      <c r="B4994">
        <f>IF(ISNUMBER(Input!B4994),IF(AND(Input!B4994&gt;=20,Input!B4994&lt;=700),Input!B4994,""),"")</f>
        <v/>
      </c>
      <c r="C4994">
        <f>IF(B4994="","",INT(A4994))</f>
        <v/>
      </c>
      <c r="D4994">
        <f>IF(B4994="","",HOUR(A4994))</f>
        <v/>
      </c>
      <c r="E4994">
        <f>IF(B4994="","",IF(INPUT!$I$1="","",IF(C4994&lt;(INT(INPUT!$I$1)-INPUT!$I$2),"Off Meds",IF(C4994&lt;=(INT(INPUT!$I$1)+INPUT!$I$2),"Washout","On Meds"))))</f>
        <v/>
      </c>
      <c r="F4994">
        <f>IF(B4994="","",1.509*(LN(B4994)^1.084-5.381))</f>
        <v/>
      </c>
      <c r="G4994">
        <f>IF(F4994="","",IF(F4994&lt;0,10*F4994^2,0))</f>
        <v/>
      </c>
      <c r="H4994">
        <f>IF(F4994="","",IF(F4994&gt;0,10*F4994^2,0))</f>
        <v/>
      </c>
    </row>
    <row r="4995">
      <c r="A4995">
        <f>Input!A4995</f>
        <v/>
      </c>
      <c r="B4995">
        <f>IF(ISNUMBER(Input!B4995),IF(AND(Input!B4995&gt;=20,Input!B4995&lt;=700),Input!B4995,""),"")</f>
        <v/>
      </c>
      <c r="C4995">
        <f>IF(B4995="","",INT(A4995))</f>
        <v/>
      </c>
      <c r="D4995">
        <f>IF(B4995="","",HOUR(A4995))</f>
        <v/>
      </c>
      <c r="E4995">
        <f>IF(B4995="","",IF(INPUT!$I$1="","",IF(C4995&lt;(INT(INPUT!$I$1)-INPUT!$I$2),"Off Meds",IF(C4995&lt;=(INT(INPUT!$I$1)+INPUT!$I$2),"Washout","On Meds"))))</f>
        <v/>
      </c>
      <c r="F4995">
        <f>IF(B4995="","",1.509*(LN(B4995)^1.084-5.381))</f>
        <v/>
      </c>
      <c r="G4995">
        <f>IF(F4995="","",IF(F4995&lt;0,10*F4995^2,0))</f>
        <v/>
      </c>
      <c r="H4995">
        <f>IF(F4995="","",IF(F4995&gt;0,10*F4995^2,0))</f>
        <v/>
      </c>
    </row>
    <row r="4996">
      <c r="A4996">
        <f>Input!A4996</f>
        <v/>
      </c>
      <c r="B4996">
        <f>IF(ISNUMBER(Input!B4996),IF(AND(Input!B4996&gt;=20,Input!B4996&lt;=700),Input!B4996,""),"")</f>
        <v/>
      </c>
      <c r="C4996">
        <f>IF(B4996="","",INT(A4996))</f>
        <v/>
      </c>
      <c r="D4996">
        <f>IF(B4996="","",HOUR(A4996))</f>
        <v/>
      </c>
      <c r="E4996">
        <f>IF(B4996="","",IF(INPUT!$I$1="","",IF(C4996&lt;(INT(INPUT!$I$1)-INPUT!$I$2),"Off Meds",IF(C4996&lt;=(INT(INPUT!$I$1)+INPUT!$I$2),"Washout","On Meds"))))</f>
        <v/>
      </c>
      <c r="F4996">
        <f>IF(B4996="","",1.509*(LN(B4996)^1.084-5.381))</f>
        <v/>
      </c>
      <c r="G4996">
        <f>IF(F4996="","",IF(F4996&lt;0,10*F4996^2,0))</f>
        <v/>
      </c>
      <c r="H4996">
        <f>IF(F4996="","",IF(F4996&gt;0,10*F4996^2,0))</f>
        <v/>
      </c>
    </row>
    <row r="4997">
      <c r="A4997">
        <f>Input!A4997</f>
        <v/>
      </c>
      <c r="B4997">
        <f>IF(ISNUMBER(Input!B4997),IF(AND(Input!B4997&gt;=20,Input!B4997&lt;=700),Input!B4997,""),"")</f>
        <v/>
      </c>
      <c r="C4997">
        <f>IF(B4997="","",INT(A4997))</f>
        <v/>
      </c>
      <c r="D4997">
        <f>IF(B4997="","",HOUR(A4997))</f>
        <v/>
      </c>
      <c r="E4997">
        <f>IF(B4997="","",IF(INPUT!$I$1="","",IF(C4997&lt;(INT(INPUT!$I$1)-INPUT!$I$2),"Off Meds",IF(C4997&lt;=(INT(INPUT!$I$1)+INPUT!$I$2),"Washout","On Meds"))))</f>
        <v/>
      </c>
      <c r="F4997">
        <f>IF(B4997="","",1.509*(LN(B4997)^1.084-5.381))</f>
        <v/>
      </c>
      <c r="G4997">
        <f>IF(F4997="","",IF(F4997&lt;0,10*F4997^2,0))</f>
        <v/>
      </c>
      <c r="H4997">
        <f>IF(F4997="","",IF(F4997&gt;0,10*F4997^2,0))</f>
        <v/>
      </c>
    </row>
    <row r="4998">
      <c r="A4998">
        <f>Input!A4998</f>
        <v/>
      </c>
      <c r="B4998">
        <f>IF(ISNUMBER(Input!B4998),IF(AND(Input!B4998&gt;=20,Input!B4998&lt;=700),Input!B4998,""),"")</f>
        <v/>
      </c>
      <c r="C4998">
        <f>IF(B4998="","",INT(A4998))</f>
        <v/>
      </c>
      <c r="D4998">
        <f>IF(B4998="","",HOUR(A4998))</f>
        <v/>
      </c>
      <c r="E4998">
        <f>IF(B4998="","",IF(INPUT!$I$1="","",IF(C4998&lt;(INT(INPUT!$I$1)-INPUT!$I$2),"Off Meds",IF(C4998&lt;=(INT(INPUT!$I$1)+INPUT!$I$2),"Washout","On Meds"))))</f>
        <v/>
      </c>
      <c r="F4998">
        <f>IF(B4998="","",1.509*(LN(B4998)^1.084-5.381))</f>
        <v/>
      </c>
      <c r="G4998">
        <f>IF(F4998="","",IF(F4998&lt;0,10*F4998^2,0))</f>
        <v/>
      </c>
      <c r="H4998">
        <f>IF(F4998="","",IF(F4998&gt;0,10*F4998^2,0))</f>
        <v/>
      </c>
    </row>
    <row r="4999">
      <c r="A4999">
        <f>Input!A4999</f>
        <v/>
      </c>
      <c r="B4999">
        <f>IF(ISNUMBER(Input!B4999),IF(AND(Input!B4999&gt;=20,Input!B4999&lt;=700),Input!B4999,""),"")</f>
        <v/>
      </c>
      <c r="C4999">
        <f>IF(B4999="","",INT(A4999))</f>
        <v/>
      </c>
      <c r="D4999">
        <f>IF(B4999="","",HOUR(A4999))</f>
        <v/>
      </c>
      <c r="E4999">
        <f>IF(B4999="","",IF(INPUT!$I$1="","",IF(C4999&lt;(INT(INPUT!$I$1)-INPUT!$I$2),"Off Meds",IF(C4999&lt;=(INT(INPUT!$I$1)+INPUT!$I$2),"Washout","On Meds"))))</f>
        <v/>
      </c>
      <c r="F4999">
        <f>IF(B4999="","",1.509*(LN(B4999)^1.084-5.381))</f>
        <v/>
      </c>
      <c r="G4999">
        <f>IF(F4999="","",IF(F4999&lt;0,10*F4999^2,0))</f>
        <v/>
      </c>
      <c r="H4999">
        <f>IF(F4999="","",IF(F4999&gt;0,10*F4999^2,0))</f>
        <v/>
      </c>
    </row>
    <row r="5000">
      <c r="A5000">
        <f>Input!A5000</f>
        <v/>
      </c>
      <c r="B5000">
        <f>IF(ISNUMBER(Input!B5000),IF(AND(Input!B5000&gt;=20,Input!B5000&lt;=700),Input!B5000,""),"")</f>
        <v/>
      </c>
      <c r="C5000">
        <f>IF(B5000="","",INT(A5000))</f>
        <v/>
      </c>
      <c r="D5000">
        <f>IF(B5000="","",HOUR(A5000))</f>
        <v/>
      </c>
      <c r="E5000">
        <f>IF(B5000="","",IF(INPUT!$I$1="","",IF(C5000&lt;(INT(INPUT!$I$1)-INPUT!$I$2),"Off Meds",IF(C5000&lt;=(INT(INPUT!$I$1)+INPUT!$I$2),"Washout","On Meds"))))</f>
        <v/>
      </c>
      <c r="F5000">
        <f>IF(B5000="","",1.509*(LN(B5000)^1.084-5.381))</f>
        <v/>
      </c>
      <c r="G5000">
        <f>IF(F5000="","",IF(F5000&lt;0,10*F5000^2,0))</f>
        <v/>
      </c>
      <c r="H5000">
        <f>IF(F5000="","",IF(F5000&gt;0,10*F5000^2,0))</f>
        <v/>
      </c>
    </row>
    <row r="5001">
      <c r="A5001">
        <f>Input!A5001</f>
        <v/>
      </c>
      <c r="B5001">
        <f>IF(ISNUMBER(Input!B5001),IF(AND(Input!B5001&gt;=20,Input!B5001&lt;=700),Input!B5001,""),"")</f>
        <v/>
      </c>
      <c r="C5001">
        <f>IF(B5001="","",INT(A5001))</f>
        <v/>
      </c>
      <c r="D5001">
        <f>IF(B5001="","",HOUR(A5001))</f>
        <v/>
      </c>
      <c r="E5001">
        <f>IF(B5001="","",IF(INPUT!$I$1="","",IF(C5001&lt;(INT(INPUT!$I$1)-INPUT!$I$2),"Off Meds",IF(C5001&lt;=(INT(INPUT!$I$1)+INPUT!$I$2),"Washout","On Meds"))))</f>
        <v/>
      </c>
      <c r="F5001">
        <f>IF(B5001="","",1.509*(LN(B5001)^1.084-5.381))</f>
        <v/>
      </c>
      <c r="G5001">
        <f>IF(F5001="","",IF(F5001&lt;0,10*F5001^2,0))</f>
        <v/>
      </c>
      <c r="H5001">
        <f>IF(F5001="","",IF(F5001&gt;0,10*F5001^2,0))</f>
        <v/>
      </c>
    </row>
    <row r="5002">
      <c r="A5002">
        <f>Input!A5002</f>
        <v/>
      </c>
      <c r="B5002">
        <f>IF(ISNUMBER(Input!B5002),IF(AND(Input!B5002&gt;=20,Input!B5002&lt;=700),Input!B5002,""),"")</f>
        <v/>
      </c>
      <c r="C5002">
        <f>IF(B5002="","",INT(A5002))</f>
        <v/>
      </c>
      <c r="D5002">
        <f>IF(B5002="","",HOUR(A5002))</f>
        <v/>
      </c>
      <c r="E5002">
        <f>IF(B5002="","",IF(INPUT!$I$1="","",IF(C5002&lt;(INT(INPUT!$I$1)-INPUT!$I$2),"Off Meds",IF(C5002&lt;=(INT(INPUT!$I$1)+INPUT!$I$2),"Washout","On Meds"))))</f>
        <v/>
      </c>
      <c r="F5002">
        <f>IF(B5002="","",1.509*(LN(B5002)^1.084-5.381))</f>
        <v/>
      </c>
      <c r="G5002">
        <f>IF(F5002="","",IF(F5002&lt;0,10*F5002^2,0))</f>
        <v/>
      </c>
      <c r="H5002">
        <f>IF(F5002="","",IF(F5002&gt;0,10*F5002^2,0))</f>
        <v/>
      </c>
    </row>
    <row r="5003">
      <c r="A5003">
        <f>Input!A5003</f>
        <v/>
      </c>
      <c r="B5003">
        <f>IF(ISNUMBER(Input!B5003),IF(AND(Input!B5003&gt;=20,Input!B5003&lt;=700),Input!B5003,""),"")</f>
        <v/>
      </c>
      <c r="C5003">
        <f>IF(B5003="","",INT(A5003))</f>
        <v/>
      </c>
      <c r="D5003">
        <f>IF(B5003="","",HOUR(A5003))</f>
        <v/>
      </c>
      <c r="E5003">
        <f>IF(B5003="","",IF(INPUT!$I$1="","",IF(C5003&lt;(INT(INPUT!$I$1)-INPUT!$I$2),"Off Meds",IF(C5003&lt;=(INT(INPUT!$I$1)+INPUT!$I$2),"Washout","On Meds"))))</f>
        <v/>
      </c>
      <c r="F5003">
        <f>IF(B5003="","",1.509*(LN(B5003)^1.084-5.381))</f>
        <v/>
      </c>
      <c r="G5003">
        <f>IF(F5003="","",IF(F5003&lt;0,10*F5003^2,0))</f>
        <v/>
      </c>
      <c r="H5003">
        <f>IF(F5003="","",IF(F5003&gt;0,10*F5003^2,0))</f>
        <v/>
      </c>
    </row>
    <row r="5004">
      <c r="A5004">
        <f>Input!A5004</f>
        <v/>
      </c>
      <c r="B5004">
        <f>IF(ISNUMBER(Input!B5004),IF(AND(Input!B5004&gt;=20,Input!B5004&lt;=700),Input!B5004,""),"")</f>
        <v/>
      </c>
      <c r="C5004">
        <f>IF(B5004="","",INT(A5004))</f>
        <v/>
      </c>
      <c r="D5004">
        <f>IF(B5004="","",HOUR(A5004))</f>
        <v/>
      </c>
      <c r="E5004">
        <f>IF(B5004="","",IF(INPUT!$I$1="","",IF(C5004&lt;(INT(INPUT!$I$1)-INPUT!$I$2),"Off Meds",IF(C5004&lt;=(INT(INPUT!$I$1)+INPUT!$I$2),"Washout","On Meds"))))</f>
        <v/>
      </c>
      <c r="F5004">
        <f>IF(B5004="","",1.509*(LN(B5004)^1.084-5.381))</f>
        <v/>
      </c>
      <c r="G5004">
        <f>IF(F5004="","",IF(F5004&lt;0,10*F5004^2,0))</f>
        <v/>
      </c>
      <c r="H5004">
        <f>IF(F5004="","",IF(F5004&gt;0,10*F5004^2,0))</f>
        <v/>
      </c>
    </row>
    <row r="5005">
      <c r="A5005">
        <f>Input!A5005</f>
        <v/>
      </c>
      <c r="B5005">
        <f>IF(ISNUMBER(Input!B5005),IF(AND(Input!B5005&gt;=20,Input!B5005&lt;=700),Input!B5005,""),"")</f>
        <v/>
      </c>
      <c r="C5005">
        <f>IF(B5005="","",INT(A5005))</f>
        <v/>
      </c>
      <c r="D5005">
        <f>IF(B5005="","",HOUR(A5005))</f>
        <v/>
      </c>
      <c r="E5005">
        <f>IF(B5005="","",IF(INPUT!$I$1="","",IF(C5005&lt;(INT(INPUT!$I$1)-INPUT!$I$2),"Off Meds",IF(C5005&lt;=(INT(INPUT!$I$1)+INPUT!$I$2),"Washout","On Meds"))))</f>
        <v/>
      </c>
      <c r="F5005">
        <f>IF(B5005="","",1.509*(LN(B5005)^1.084-5.381))</f>
        <v/>
      </c>
      <c r="G5005">
        <f>IF(F5005="","",IF(F5005&lt;0,10*F5005^2,0))</f>
        <v/>
      </c>
      <c r="H5005">
        <f>IF(F5005="","",IF(F5005&gt;0,10*F5005^2,0))</f>
        <v/>
      </c>
    </row>
    <row r="5006">
      <c r="A5006">
        <f>Input!A5006</f>
        <v/>
      </c>
      <c r="B5006">
        <f>IF(ISNUMBER(Input!B5006),IF(AND(Input!B5006&gt;=20,Input!B5006&lt;=700),Input!B5006,""),"")</f>
        <v/>
      </c>
      <c r="C5006">
        <f>IF(B5006="","",INT(A5006))</f>
        <v/>
      </c>
      <c r="D5006">
        <f>IF(B5006="","",HOUR(A5006))</f>
        <v/>
      </c>
      <c r="E5006">
        <f>IF(B5006="","",IF(INPUT!$I$1="","",IF(C5006&lt;(INT(INPUT!$I$1)-INPUT!$I$2),"Off Meds",IF(C5006&lt;=(INT(INPUT!$I$1)+INPUT!$I$2),"Washout","On Meds"))))</f>
        <v/>
      </c>
      <c r="F5006">
        <f>IF(B5006="","",1.509*(LN(B5006)^1.084-5.381))</f>
        <v/>
      </c>
      <c r="G5006">
        <f>IF(F5006="","",IF(F5006&lt;0,10*F5006^2,0))</f>
        <v/>
      </c>
      <c r="H5006">
        <f>IF(F5006="","",IF(F5006&gt;0,10*F5006^2,0))</f>
        <v/>
      </c>
    </row>
    <row r="5007">
      <c r="A5007">
        <f>Input!A5007</f>
        <v/>
      </c>
      <c r="B5007">
        <f>IF(ISNUMBER(Input!B5007),IF(AND(Input!B5007&gt;=20,Input!B5007&lt;=700),Input!B5007,""),"")</f>
        <v/>
      </c>
      <c r="C5007">
        <f>IF(B5007="","",INT(A5007))</f>
        <v/>
      </c>
      <c r="D5007">
        <f>IF(B5007="","",HOUR(A5007))</f>
        <v/>
      </c>
      <c r="E5007">
        <f>IF(B5007="","",IF(INPUT!$I$1="","",IF(C5007&lt;(INT(INPUT!$I$1)-INPUT!$I$2),"Off Meds",IF(C5007&lt;=(INT(INPUT!$I$1)+INPUT!$I$2),"Washout","On Meds"))))</f>
        <v/>
      </c>
      <c r="F5007">
        <f>IF(B5007="","",1.509*(LN(B5007)^1.084-5.381))</f>
        <v/>
      </c>
      <c r="G5007">
        <f>IF(F5007="","",IF(F5007&lt;0,10*F5007^2,0))</f>
        <v/>
      </c>
      <c r="H5007">
        <f>IF(F5007="","",IF(F5007&gt;0,10*F5007^2,0))</f>
        <v/>
      </c>
    </row>
    <row r="5008">
      <c r="A5008">
        <f>Input!A5008</f>
        <v/>
      </c>
      <c r="B5008">
        <f>IF(ISNUMBER(Input!B5008),IF(AND(Input!B5008&gt;=20,Input!B5008&lt;=700),Input!B5008,""),"")</f>
        <v/>
      </c>
      <c r="C5008">
        <f>IF(B5008="","",INT(A5008))</f>
        <v/>
      </c>
      <c r="D5008">
        <f>IF(B5008="","",HOUR(A5008))</f>
        <v/>
      </c>
      <c r="E5008">
        <f>IF(B5008="","",IF(INPUT!$I$1="","",IF(C5008&lt;(INT(INPUT!$I$1)-INPUT!$I$2),"Off Meds",IF(C5008&lt;=(INT(INPUT!$I$1)+INPUT!$I$2),"Washout","On Meds"))))</f>
        <v/>
      </c>
      <c r="F5008">
        <f>IF(B5008="","",1.509*(LN(B5008)^1.084-5.381))</f>
        <v/>
      </c>
      <c r="G5008">
        <f>IF(F5008="","",IF(F5008&lt;0,10*F5008^2,0))</f>
        <v/>
      </c>
      <c r="H5008">
        <f>IF(F5008="","",IF(F5008&gt;0,10*F5008^2,0))</f>
        <v/>
      </c>
    </row>
    <row r="5009">
      <c r="A5009">
        <f>Input!A5009</f>
        <v/>
      </c>
      <c r="B5009">
        <f>IF(ISNUMBER(Input!B5009),IF(AND(Input!B5009&gt;=20,Input!B5009&lt;=700),Input!B5009,""),"")</f>
        <v/>
      </c>
      <c r="C5009">
        <f>IF(B5009="","",INT(A5009))</f>
        <v/>
      </c>
      <c r="D5009">
        <f>IF(B5009="","",HOUR(A5009))</f>
        <v/>
      </c>
      <c r="E5009">
        <f>IF(B5009="","",IF(INPUT!$I$1="","",IF(C5009&lt;(INT(INPUT!$I$1)-INPUT!$I$2),"Off Meds",IF(C5009&lt;=(INT(INPUT!$I$1)+INPUT!$I$2),"Washout","On Meds"))))</f>
        <v/>
      </c>
      <c r="F5009">
        <f>IF(B5009="","",1.509*(LN(B5009)^1.084-5.381))</f>
        <v/>
      </c>
      <c r="G5009">
        <f>IF(F5009="","",IF(F5009&lt;0,10*F5009^2,0))</f>
        <v/>
      </c>
      <c r="H5009">
        <f>IF(F5009="","",IF(F5009&gt;0,10*F5009^2,0))</f>
        <v/>
      </c>
    </row>
    <row r="5010">
      <c r="A5010">
        <f>Input!A5010</f>
        <v/>
      </c>
      <c r="B5010">
        <f>IF(ISNUMBER(Input!B5010),IF(AND(Input!B5010&gt;=20,Input!B5010&lt;=700),Input!B5010,""),"")</f>
        <v/>
      </c>
      <c r="C5010">
        <f>IF(B5010="","",INT(A5010))</f>
        <v/>
      </c>
      <c r="D5010">
        <f>IF(B5010="","",HOUR(A5010))</f>
        <v/>
      </c>
      <c r="E5010">
        <f>IF(B5010="","",IF(INPUT!$I$1="","",IF(C5010&lt;(INT(INPUT!$I$1)-INPUT!$I$2),"Off Meds",IF(C5010&lt;=(INT(INPUT!$I$1)+INPUT!$I$2),"Washout","On Meds"))))</f>
        <v/>
      </c>
      <c r="F5010">
        <f>IF(B5010="","",1.509*(LN(B5010)^1.084-5.381))</f>
        <v/>
      </c>
      <c r="G5010">
        <f>IF(F5010="","",IF(F5010&lt;0,10*F5010^2,0))</f>
        <v/>
      </c>
      <c r="H5010">
        <f>IF(F5010="","",IF(F5010&gt;0,10*F5010^2,0))</f>
        <v/>
      </c>
    </row>
    <row r="5011">
      <c r="A5011">
        <f>Input!A5011</f>
        <v/>
      </c>
      <c r="B5011">
        <f>IF(ISNUMBER(Input!B5011),IF(AND(Input!B5011&gt;=20,Input!B5011&lt;=700),Input!B5011,""),"")</f>
        <v/>
      </c>
      <c r="C5011">
        <f>IF(B5011="","",INT(A5011))</f>
        <v/>
      </c>
      <c r="D5011">
        <f>IF(B5011="","",HOUR(A5011))</f>
        <v/>
      </c>
      <c r="E5011">
        <f>IF(B5011="","",IF(INPUT!$I$1="","",IF(C5011&lt;(INT(INPUT!$I$1)-INPUT!$I$2),"Off Meds",IF(C5011&lt;=(INT(INPUT!$I$1)+INPUT!$I$2),"Washout","On Meds"))))</f>
        <v/>
      </c>
      <c r="F5011">
        <f>IF(B5011="","",1.509*(LN(B5011)^1.084-5.381))</f>
        <v/>
      </c>
      <c r="G5011">
        <f>IF(F5011="","",IF(F5011&lt;0,10*F5011^2,0))</f>
        <v/>
      </c>
      <c r="H5011">
        <f>IF(F5011="","",IF(F5011&gt;0,10*F5011^2,0))</f>
        <v/>
      </c>
    </row>
    <row r="5012">
      <c r="A5012">
        <f>Input!A5012</f>
        <v/>
      </c>
      <c r="B5012">
        <f>IF(ISNUMBER(Input!B5012),IF(AND(Input!B5012&gt;=20,Input!B5012&lt;=700),Input!B5012,""),"")</f>
        <v/>
      </c>
      <c r="C5012">
        <f>IF(B5012="","",INT(A5012))</f>
        <v/>
      </c>
      <c r="D5012">
        <f>IF(B5012="","",HOUR(A5012))</f>
        <v/>
      </c>
      <c r="E5012">
        <f>IF(B5012="","",IF(INPUT!$I$1="","",IF(C5012&lt;(INT(INPUT!$I$1)-INPUT!$I$2),"Off Meds",IF(C5012&lt;=(INT(INPUT!$I$1)+INPUT!$I$2),"Washout","On Meds"))))</f>
        <v/>
      </c>
      <c r="F5012">
        <f>IF(B5012="","",1.509*(LN(B5012)^1.084-5.381))</f>
        <v/>
      </c>
      <c r="G5012">
        <f>IF(F5012="","",IF(F5012&lt;0,10*F5012^2,0))</f>
        <v/>
      </c>
      <c r="H5012">
        <f>IF(F5012="","",IF(F5012&gt;0,10*F5012^2,0))</f>
        <v/>
      </c>
    </row>
    <row r="5013">
      <c r="A5013">
        <f>Input!A5013</f>
        <v/>
      </c>
      <c r="B5013">
        <f>IF(ISNUMBER(Input!B5013),IF(AND(Input!B5013&gt;=20,Input!B5013&lt;=700),Input!B5013,""),"")</f>
        <v/>
      </c>
      <c r="C5013">
        <f>IF(B5013="","",INT(A5013))</f>
        <v/>
      </c>
      <c r="D5013">
        <f>IF(B5013="","",HOUR(A5013))</f>
        <v/>
      </c>
      <c r="E5013">
        <f>IF(B5013="","",IF(INPUT!$I$1="","",IF(C5013&lt;(INT(INPUT!$I$1)-INPUT!$I$2),"Off Meds",IF(C5013&lt;=(INT(INPUT!$I$1)+INPUT!$I$2),"Washout","On Meds"))))</f>
        <v/>
      </c>
      <c r="F5013">
        <f>IF(B5013="","",1.509*(LN(B5013)^1.084-5.381))</f>
        <v/>
      </c>
      <c r="G5013">
        <f>IF(F5013="","",IF(F5013&lt;0,10*F5013^2,0))</f>
        <v/>
      </c>
      <c r="H5013">
        <f>IF(F5013="","",IF(F5013&gt;0,10*F5013^2,0))</f>
        <v/>
      </c>
    </row>
    <row r="5014">
      <c r="A5014">
        <f>Input!A5014</f>
        <v/>
      </c>
      <c r="B5014">
        <f>IF(ISNUMBER(Input!B5014),IF(AND(Input!B5014&gt;=20,Input!B5014&lt;=700),Input!B5014,""),"")</f>
        <v/>
      </c>
      <c r="C5014">
        <f>IF(B5014="","",INT(A5014))</f>
        <v/>
      </c>
      <c r="D5014">
        <f>IF(B5014="","",HOUR(A5014))</f>
        <v/>
      </c>
      <c r="E5014">
        <f>IF(B5014="","",IF(INPUT!$I$1="","",IF(C5014&lt;(INT(INPUT!$I$1)-INPUT!$I$2),"Off Meds",IF(C5014&lt;=(INT(INPUT!$I$1)+INPUT!$I$2),"Washout","On Meds"))))</f>
        <v/>
      </c>
      <c r="F5014">
        <f>IF(B5014="","",1.509*(LN(B5014)^1.084-5.381))</f>
        <v/>
      </c>
      <c r="G5014">
        <f>IF(F5014="","",IF(F5014&lt;0,10*F5014^2,0))</f>
        <v/>
      </c>
      <c r="H5014">
        <f>IF(F5014="","",IF(F5014&gt;0,10*F5014^2,0))</f>
        <v/>
      </c>
    </row>
    <row r="5015">
      <c r="A5015">
        <f>Input!A5015</f>
        <v/>
      </c>
      <c r="B5015">
        <f>IF(ISNUMBER(Input!B5015),IF(AND(Input!B5015&gt;=20,Input!B5015&lt;=700),Input!B5015,""),"")</f>
        <v/>
      </c>
      <c r="C5015">
        <f>IF(B5015="","",INT(A5015))</f>
        <v/>
      </c>
      <c r="D5015">
        <f>IF(B5015="","",HOUR(A5015))</f>
        <v/>
      </c>
      <c r="E5015">
        <f>IF(B5015="","",IF(INPUT!$I$1="","",IF(C5015&lt;(INT(INPUT!$I$1)-INPUT!$I$2),"Off Meds",IF(C5015&lt;=(INT(INPUT!$I$1)+INPUT!$I$2),"Washout","On Meds"))))</f>
        <v/>
      </c>
      <c r="F5015">
        <f>IF(B5015="","",1.509*(LN(B5015)^1.084-5.381))</f>
        <v/>
      </c>
      <c r="G5015">
        <f>IF(F5015="","",IF(F5015&lt;0,10*F5015^2,0))</f>
        <v/>
      </c>
      <c r="H5015">
        <f>IF(F5015="","",IF(F5015&gt;0,10*F5015^2,0))</f>
        <v/>
      </c>
    </row>
    <row r="5016">
      <c r="A5016">
        <f>Input!A5016</f>
        <v/>
      </c>
      <c r="B5016">
        <f>IF(ISNUMBER(Input!B5016),IF(AND(Input!B5016&gt;=20,Input!B5016&lt;=700),Input!B5016,""),"")</f>
        <v/>
      </c>
      <c r="C5016">
        <f>IF(B5016="","",INT(A5016))</f>
        <v/>
      </c>
      <c r="D5016">
        <f>IF(B5016="","",HOUR(A5016))</f>
        <v/>
      </c>
      <c r="E5016">
        <f>IF(B5016="","",IF(INPUT!$I$1="","",IF(C5016&lt;(INT(INPUT!$I$1)-INPUT!$I$2),"Off Meds",IF(C5016&lt;=(INT(INPUT!$I$1)+INPUT!$I$2),"Washout","On Meds"))))</f>
        <v/>
      </c>
      <c r="F5016">
        <f>IF(B5016="","",1.509*(LN(B5016)^1.084-5.381))</f>
        <v/>
      </c>
      <c r="G5016">
        <f>IF(F5016="","",IF(F5016&lt;0,10*F5016^2,0))</f>
        <v/>
      </c>
      <c r="H5016">
        <f>IF(F5016="","",IF(F5016&gt;0,10*F5016^2,0))</f>
        <v/>
      </c>
    </row>
    <row r="5017">
      <c r="A5017">
        <f>Input!A5017</f>
        <v/>
      </c>
      <c r="B5017">
        <f>IF(ISNUMBER(Input!B5017),IF(AND(Input!B5017&gt;=20,Input!B5017&lt;=700),Input!B5017,""),"")</f>
        <v/>
      </c>
      <c r="C5017">
        <f>IF(B5017="","",INT(A5017))</f>
        <v/>
      </c>
      <c r="D5017">
        <f>IF(B5017="","",HOUR(A5017))</f>
        <v/>
      </c>
      <c r="E5017">
        <f>IF(B5017="","",IF(INPUT!$I$1="","",IF(C5017&lt;(INT(INPUT!$I$1)-INPUT!$I$2),"Off Meds",IF(C5017&lt;=(INT(INPUT!$I$1)+INPUT!$I$2),"Washout","On Meds"))))</f>
        <v/>
      </c>
      <c r="F5017">
        <f>IF(B5017="","",1.509*(LN(B5017)^1.084-5.381))</f>
        <v/>
      </c>
      <c r="G5017">
        <f>IF(F5017="","",IF(F5017&lt;0,10*F5017^2,0))</f>
        <v/>
      </c>
      <c r="H5017">
        <f>IF(F5017="","",IF(F5017&gt;0,10*F5017^2,0))</f>
        <v/>
      </c>
    </row>
    <row r="5018">
      <c r="A5018">
        <f>Input!A5018</f>
        <v/>
      </c>
      <c r="B5018">
        <f>IF(ISNUMBER(Input!B5018),IF(AND(Input!B5018&gt;=20,Input!B5018&lt;=700),Input!B5018,""),"")</f>
        <v/>
      </c>
      <c r="C5018">
        <f>IF(B5018="","",INT(A5018))</f>
        <v/>
      </c>
      <c r="D5018">
        <f>IF(B5018="","",HOUR(A5018))</f>
        <v/>
      </c>
      <c r="E5018">
        <f>IF(B5018="","",IF(INPUT!$I$1="","",IF(C5018&lt;(INT(INPUT!$I$1)-INPUT!$I$2),"Off Meds",IF(C5018&lt;=(INT(INPUT!$I$1)+INPUT!$I$2),"Washout","On Meds"))))</f>
        <v/>
      </c>
      <c r="F5018">
        <f>IF(B5018="","",1.509*(LN(B5018)^1.084-5.381))</f>
        <v/>
      </c>
      <c r="G5018">
        <f>IF(F5018="","",IF(F5018&lt;0,10*F5018^2,0))</f>
        <v/>
      </c>
      <c r="H5018">
        <f>IF(F5018="","",IF(F5018&gt;0,10*F5018^2,0))</f>
        <v/>
      </c>
    </row>
    <row r="5019">
      <c r="A5019">
        <f>Input!A5019</f>
        <v/>
      </c>
      <c r="B5019">
        <f>IF(ISNUMBER(Input!B5019),IF(AND(Input!B5019&gt;=20,Input!B5019&lt;=700),Input!B5019,""),"")</f>
        <v/>
      </c>
      <c r="C5019">
        <f>IF(B5019="","",INT(A5019))</f>
        <v/>
      </c>
      <c r="D5019">
        <f>IF(B5019="","",HOUR(A5019))</f>
        <v/>
      </c>
      <c r="E5019">
        <f>IF(B5019="","",IF(INPUT!$I$1="","",IF(C5019&lt;(INT(INPUT!$I$1)-INPUT!$I$2),"Off Meds",IF(C5019&lt;=(INT(INPUT!$I$1)+INPUT!$I$2),"Washout","On Meds"))))</f>
        <v/>
      </c>
      <c r="F5019">
        <f>IF(B5019="","",1.509*(LN(B5019)^1.084-5.381))</f>
        <v/>
      </c>
      <c r="G5019">
        <f>IF(F5019="","",IF(F5019&lt;0,10*F5019^2,0))</f>
        <v/>
      </c>
      <c r="H5019">
        <f>IF(F5019="","",IF(F5019&gt;0,10*F5019^2,0))</f>
        <v/>
      </c>
    </row>
    <row r="5020">
      <c r="A5020">
        <f>Input!A5020</f>
        <v/>
      </c>
      <c r="B5020">
        <f>IF(ISNUMBER(Input!B5020),IF(AND(Input!B5020&gt;=20,Input!B5020&lt;=700),Input!B5020,""),"")</f>
        <v/>
      </c>
      <c r="C5020">
        <f>IF(B5020="","",INT(A5020))</f>
        <v/>
      </c>
      <c r="D5020">
        <f>IF(B5020="","",HOUR(A5020))</f>
        <v/>
      </c>
      <c r="E5020">
        <f>IF(B5020="","",IF(INPUT!$I$1="","",IF(C5020&lt;(INT(INPUT!$I$1)-INPUT!$I$2),"Off Meds",IF(C5020&lt;=(INT(INPUT!$I$1)+INPUT!$I$2),"Washout","On Meds"))))</f>
        <v/>
      </c>
      <c r="F5020">
        <f>IF(B5020="","",1.509*(LN(B5020)^1.084-5.381))</f>
        <v/>
      </c>
      <c r="G5020">
        <f>IF(F5020="","",IF(F5020&lt;0,10*F5020^2,0))</f>
        <v/>
      </c>
      <c r="H5020">
        <f>IF(F5020="","",IF(F5020&gt;0,10*F5020^2,0))</f>
        <v/>
      </c>
    </row>
    <row r="5021">
      <c r="A5021">
        <f>Input!A5021</f>
        <v/>
      </c>
      <c r="B5021">
        <f>IF(ISNUMBER(Input!B5021),IF(AND(Input!B5021&gt;=20,Input!B5021&lt;=700),Input!B5021,""),"")</f>
        <v/>
      </c>
      <c r="C5021">
        <f>IF(B5021="","",INT(A5021))</f>
        <v/>
      </c>
      <c r="D5021">
        <f>IF(B5021="","",HOUR(A5021))</f>
        <v/>
      </c>
      <c r="E5021">
        <f>IF(B5021="","",IF(INPUT!$I$1="","",IF(C5021&lt;(INT(INPUT!$I$1)-INPUT!$I$2),"Off Meds",IF(C5021&lt;=(INT(INPUT!$I$1)+INPUT!$I$2),"Washout","On Meds"))))</f>
        <v/>
      </c>
      <c r="F5021">
        <f>IF(B5021="","",1.509*(LN(B5021)^1.084-5.381))</f>
        <v/>
      </c>
      <c r="G5021">
        <f>IF(F5021="","",IF(F5021&lt;0,10*F5021^2,0))</f>
        <v/>
      </c>
      <c r="H5021">
        <f>IF(F5021="","",IF(F5021&gt;0,10*F5021^2,0))</f>
        <v/>
      </c>
    </row>
    <row r="5022">
      <c r="A5022">
        <f>Input!A5022</f>
        <v/>
      </c>
      <c r="B5022">
        <f>IF(ISNUMBER(Input!B5022),IF(AND(Input!B5022&gt;=20,Input!B5022&lt;=700),Input!B5022,""),"")</f>
        <v/>
      </c>
      <c r="C5022">
        <f>IF(B5022="","",INT(A5022))</f>
        <v/>
      </c>
      <c r="D5022">
        <f>IF(B5022="","",HOUR(A5022))</f>
        <v/>
      </c>
      <c r="E5022">
        <f>IF(B5022="","",IF(INPUT!$I$1="","",IF(C5022&lt;(INT(INPUT!$I$1)-INPUT!$I$2),"Off Meds",IF(C5022&lt;=(INT(INPUT!$I$1)+INPUT!$I$2),"Washout","On Meds"))))</f>
        <v/>
      </c>
      <c r="F5022">
        <f>IF(B5022="","",1.509*(LN(B5022)^1.084-5.381))</f>
        <v/>
      </c>
      <c r="G5022">
        <f>IF(F5022="","",IF(F5022&lt;0,10*F5022^2,0))</f>
        <v/>
      </c>
      <c r="H5022">
        <f>IF(F5022="","",IF(F5022&gt;0,10*F5022^2,0))</f>
        <v/>
      </c>
    </row>
    <row r="5023">
      <c r="A5023">
        <f>Input!A5023</f>
        <v/>
      </c>
      <c r="B5023">
        <f>IF(ISNUMBER(Input!B5023),IF(AND(Input!B5023&gt;=20,Input!B5023&lt;=700),Input!B5023,""),"")</f>
        <v/>
      </c>
      <c r="C5023">
        <f>IF(B5023="","",INT(A5023))</f>
        <v/>
      </c>
      <c r="D5023">
        <f>IF(B5023="","",HOUR(A5023))</f>
        <v/>
      </c>
      <c r="E5023">
        <f>IF(B5023="","",IF(INPUT!$I$1="","",IF(C5023&lt;(INT(INPUT!$I$1)-INPUT!$I$2),"Off Meds",IF(C5023&lt;=(INT(INPUT!$I$1)+INPUT!$I$2),"Washout","On Meds"))))</f>
        <v/>
      </c>
      <c r="F5023">
        <f>IF(B5023="","",1.509*(LN(B5023)^1.084-5.381))</f>
        <v/>
      </c>
      <c r="G5023">
        <f>IF(F5023="","",IF(F5023&lt;0,10*F5023^2,0))</f>
        <v/>
      </c>
      <c r="H5023">
        <f>IF(F5023="","",IF(F5023&gt;0,10*F5023^2,0))</f>
        <v/>
      </c>
    </row>
    <row r="5024">
      <c r="A5024">
        <f>Input!A5024</f>
        <v/>
      </c>
      <c r="B5024">
        <f>IF(ISNUMBER(Input!B5024),IF(AND(Input!B5024&gt;=20,Input!B5024&lt;=700),Input!B5024,""),"")</f>
        <v/>
      </c>
      <c r="C5024">
        <f>IF(B5024="","",INT(A5024))</f>
        <v/>
      </c>
      <c r="D5024">
        <f>IF(B5024="","",HOUR(A5024))</f>
        <v/>
      </c>
      <c r="E5024">
        <f>IF(B5024="","",IF(INPUT!$I$1="","",IF(C5024&lt;(INT(INPUT!$I$1)-INPUT!$I$2),"Off Meds",IF(C5024&lt;=(INT(INPUT!$I$1)+INPUT!$I$2),"Washout","On Meds"))))</f>
        <v/>
      </c>
      <c r="F5024">
        <f>IF(B5024="","",1.509*(LN(B5024)^1.084-5.381))</f>
        <v/>
      </c>
      <c r="G5024">
        <f>IF(F5024="","",IF(F5024&lt;0,10*F5024^2,0))</f>
        <v/>
      </c>
      <c r="H5024">
        <f>IF(F5024="","",IF(F5024&gt;0,10*F5024^2,0))</f>
        <v/>
      </c>
    </row>
    <row r="5025">
      <c r="A5025">
        <f>Input!A5025</f>
        <v/>
      </c>
      <c r="B5025">
        <f>IF(ISNUMBER(Input!B5025),IF(AND(Input!B5025&gt;=20,Input!B5025&lt;=700),Input!B5025,""),"")</f>
        <v/>
      </c>
      <c r="C5025">
        <f>IF(B5025="","",INT(A5025))</f>
        <v/>
      </c>
      <c r="D5025">
        <f>IF(B5025="","",HOUR(A5025))</f>
        <v/>
      </c>
      <c r="E5025">
        <f>IF(B5025="","",IF(INPUT!$I$1="","",IF(C5025&lt;(INT(INPUT!$I$1)-INPUT!$I$2),"Off Meds",IF(C5025&lt;=(INT(INPUT!$I$1)+INPUT!$I$2),"Washout","On Meds"))))</f>
        <v/>
      </c>
      <c r="F5025">
        <f>IF(B5025="","",1.509*(LN(B5025)^1.084-5.381))</f>
        <v/>
      </c>
      <c r="G5025">
        <f>IF(F5025="","",IF(F5025&lt;0,10*F5025^2,0))</f>
        <v/>
      </c>
      <c r="H5025">
        <f>IF(F5025="","",IF(F5025&gt;0,10*F5025^2,0))</f>
        <v/>
      </c>
    </row>
    <row r="5026">
      <c r="A5026">
        <f>Input!A5026</f>
        <v/>
      </c>
      <c r="B5026">
        <f>IF(ISNUMBER(Input!B5026),IF(AND(Input!B5026&gt;=20,Input!B5026&lt;=700),Input!B5026,""),"")</f>
        <v/>
      </c>
      <c r="C5026">
        <f>IF(B5026="","",INT(A5026))</f>
        <v/>
      </c>
      <c r="D5026">
        <f>IF(B5026="","",HOUR(A5026))</f>
        <v/>
      </c>
      <c r="E5026">
        <f>IF(B5026="","",IF(INPUT!$I$1="","",IF(C5026&lt;(INT(INPUT!$I$1)-INPUT!$I$2),"Off Meds",IF(C5026&lt;=(INT(INPUT!$I$1)+INPUT!$I$2),"Washout","On Meds"))))</f>
        <v/>
      </c>
      <c r="F5026">
        <f>IF(B5026="","",1.509*(LN(B5026)^1.084-5.381))</f>
        <v/>
      </c>
      <c r="G5026">
        <f>IF(F5026="","",IF(F5026&lt;0,10*F5026^2,0))</f>
        <v/>
      </c>
      <c r="H5026">
        <f>IF(F5026="","",IF(F5026&gt;0,10*F5026^2,0))</f>
        <v/>
      </c>
    </row>
    <row r="5027">
      <c r="A5027">
        <f>Input!A5027</f>
        <v/>
      </c>
      <c r="B5027">
        <f>IF(ISNUMBER(Input!B5027),IF(AND(Input!B5027&gt;=20,Input!B5027&lt;=700),Input!B5027,""),"")</f>
        <v/>
      </c>
      <c r="C5027">
        <f>IF(B5027="","",INT(A5027))</f>
        <v/>
      </c>
      <c r="D5027">
        <f>IF(B5027="","",HOUR(A5027))</f>
        <v/>
      </c>
      <c r="E5027">
        <f>IF(B5027="","",IF(INPUT!$I$1="","",IF(C5027&lt;(INT(INPUT!$I$1)-INPUT!$I$2),"Off Meds",IF(C5027&lt;=(INT(INPUT!$I$1)+INPUT!$I$2),"Washout","On Meds"))))</f>
        <v/>
      </c>
      <c r="F5027">
        <f>IF(B5027="","",1.509*(LN(B5027)^1.084-5.381))</f>
        <v/>
      </c>
      <c r="G5027">
        <f>IF(F5027="","",IF(F5027&lt;0,10*F5027^2,0))</f>
        <v/>
      </c>
      <c r="H5027">
        <f>IF(F5027="","",IF(F5027&gt;0,10*F5027^2,0))</f>
        <v/>
      </c>
    </row>
    <row r="5028">
      <c r="A5028">
        <f>Input!A5028</f>
        <v/>
      </c>
      <c r="B5028">
        <f>IF(ISNUMBER(Input!B5028),IF(AND(Input!B5028&gt;=20,Input!B5028&lt;=700),Input!B5028,""),"")</f>
        <v/>
      </c>
      <c r="C5028">
        <f>IF(B5028="","",INT(A5028))</f>
        <v/>
      </c>
      <c r="D5028">
        <f>IF(B5028="","",HOUR(A5028))</f>
        <v/>
      </c>
      <c r="E5028">
        <f>IF(B5028="","",IF(INPUT!$I$1="","",IF(C5028&lt;(INT(INPUT!$I$1)-INPUT!$I$2),"Off Meds",IF(C5028&lt;=(INT(INPUT!$I$1)+INPUT!$I$2),"Washout","On Meds"))))</f>
        <v/>
      </c>
      <c r="F5028">
        <f>IF(B5028="","",1.509*(LN(B5028)^1.084-5.381))</f>
        <v/>
      </c>
      <c r="G5028">
        <f>IF(F5028="","",IF(F5028&lt;0,10*F5028^2,0))</f>
        <v/>
      </c>
      <c r="H5028">
        <f>IF(F5028="","",IF(F5028&gt;0,10*F5028^2,0))</f>
        <v/>
      </c>
    </row>
    <row r="5029">
      <c r="A5029">
        <f>Input!A5029</f>
        <v/>
      </c>
      <c r="B5029">
        <f>IF(ISNUMBER(Input!B5029),IF(AND(Input!B5029&gt;=20,Input!B5029&lt;=700),Input!B5029,""),"")</f>
        <v/>
      </c>
      <c r="C5029">
        <f>IF(B5029="","",INT(A5029))</f>
        <v/>
      </c>
      <c r="D5029">
        <f>IF(B5029="","",HOUR(A5029))</f>
        <v/>
      </c>
      <c r="E5029">
        <f>IF(B5029="","",IF(INPUT!$I$1="","",IF(C5029&lt;(INT(INPUT!$I$1)-INPUT!$I$2),"Off Meds",IF(C5029&lt;=(INT(INPUT!$I$1)+INPUT!$I$2),"Washout","On Meds"))))</f>
        <v/>
      </c>
      <c r="F5029">
        <f>IF(B5029="","",1.509*(LN(B5029)^1.084-5.381))</f>
        <v/>
      </c>
      <c r="G5029">
        <f>IF(F5029="","",IF(F5029&lt;0,10*F5029^2,0))</f>
        <v/>
      </c>
      <c r="H5029">
        <f>IF(F5029="","",IF(F5029&gt;0,10*F5029^2,0))</f>
        <v/>
      </c>
    </row>
    <row r="5030">
      <c r="A5030">
        <f>Input!A5030</f>
        <v/>
      </c>
      <c r="B5030">
        <f>IF(ISNUMBER(Input!B5030),IF(AND(Input!B5030&gt;=20,Input!B5030&lt;=700),Input!B5030,""),"")</f>
        <v/>
      </c>
      <c r="C5030">
        <f>IF(B5030="","",INT(A5030))</f>
        <v/>
      </c>
      <c r="D5030">
        <f>IF(B5030="","",HOUR(A5030))</f>
        <v/>
      </c>
      <c r="E5030">
        <f>IF(B5030="","",IF(INPUT!$I$1="","",IF(C5030&lt;(INT(INPUT!$I$1)-INPUT!$I$2),"Off Meds",IF(C5030&lt;=(INT(INPUT!$I$1)+INPUT!$I$2),"Washout","On Meds"))))</f>
        <v/>
      </c>
      <c r="F5030">
        <f>IF(B5030="","",1.509*(LN(B5030)^1.084-5.381))</f>
        <v/>
      </c>
      <c r="G5030">
        <f>IF(F5030="","",IF(F5030&lt;0,10*F5030^2,0))</f>
        <v/>
      </c>
      <c r="H5030">
        <f>IF(F5030="","",IF(F5030&gt;0,10*F5030^2,0))</f>
        <v/>
      </c>
    </row>
    <row r="5031">
      <c r="A5031">
        <f>Input!A5031</f>
        <v/>
      </c>
      <c r="B5031">
        <f>IF(ISNUMBER(Input!B5031),IF(AND(Input!B5031&gt;=20,Input!B5031&lt;=700),Input!B5031,""),"")</f>
        <v/>
      </c>
      <c r="C5031">
        <f>IF(B5031="","",INT(A5031))</f>
        <v/>
      </c>
      <c r="D5031">
        <f>IF(B5031="","",HOUR(A5031))</f>
        <v/>
      </c>
      <c r="E5031">
        <f>IF(B5031="","",IF(INPUT!$I$1="","",IF(C5031&lt;(INT(INPUT!$I$1)-INPUT!$I$2),"Off Meds",IF(C5031&lt;=(INT(INPUT!$I$1)+INPUT!$I$2),"Washout","On Meds"))))</f>
        <v/>
      </c>
      <c r="F5031">
        <f>IF(B5031="","",1.509*(LN(B5031)^1.084-5.381))</f>
        <v/>
      </c>
      <c r="G5031">
        <f>IF(F5031="","",IF(F5031&lt;0,10*F5031^2,0))</f>
        <v/>
      </c>
      <c r="H5031">
        <f>IF(F5031="","",IF(F5031&gt;0,10*F5031^2,0))</f>
        <v/>
      </c>
    </row>
    <row r="5032">
      <c r="A5032">
        <f>Input!A5032</f>
        <v/>
      </c>
      <c r="B5032">
        <f>IF(ISNUMBER(Input!B5032),IF(AND(Input!B5032&gt;=20,Input!B5032&lt;=700),Input!B5032,""),"")</f>
        <v/>
      </c>
      <c r="C5032">
        <f>IF(B5032="","",INT(A5032))</f>
        <v/>
      </c>
      <c r="D5032">
        <f>IF(B5032="","",HOUR(A5032))</f>
        <v/>
      </c>
      <c r="E5032">
        <f>IF(B5032="","",IF(INPUT!$I$1="","",IF(C5032&lt;(INT(INPUT!$I$1)-INPUT!$I$2),"Off Meds",IF(C5032&lt;=(INT(INPUT!$I$1)+INPUT!$I$2),"Washout","On Meds"))))</f>
        <v/>
      </c>
      <c r="F5032">
        <f>IF(B5032="","",1.509*(LN(B5032)^1.084-5.381))</f>
        <v/>
      </c>
      <c r="G5032">
        <f>IF(F5032="","",IF(F5032&lt;0,10*F5032^2,0))</f>
        <v/>
      </c>
      <c r="H5032">
        <f>IF(F5032="","",IF(F5032&gt;0,10*F5032^2,0))</f>
        <v/>
      </c>
    </row>
    <row r="5033">
      <c r="A5033">
        <f>Input!A5033</f>
        <v/>
      </c>
      <c r="B5033">
        <f>IF(ISNUMBER(Input!B5033),IF(AND(Input!B5033&gt;=20,Input!B5033&lt;=700),Input!B5033,""),"")</f>
        <v/>
      </c>
      <c r="C5033">
        <f>IF(B5033="","",INT(A5033))</f>
        <v/>
      </c>
      <c r="D5033">
        <f>IF(B5033="","",HOUR(A5033))</f>
        <v/>
      </c>
      <c r="E5033">
        <f>IF(B5033="","",IF(INPUT!$I$1="","",IF(C5033&lt;(INT(INPUT!$I$1)-INPUT!$I$2),"Off Meds",IF(C5033&lt;=(INT(INPUT!$I$1)+INPUT!$I$2),"Washout","On Meds"))))</f>
        <v/>
      </c>
      <c r="F5033">
        <f>IF(B5033="","",1.509*(LN(B5033)^1.084-5.381))</f>
        <v/>
      </c>
      <c r="G5033">
        <f>IF(F5033="","",IF(F5033&lt;0,10*F5033^2,0))</f>
        <v/>
      </c>
      <c r="H5033">
        <f>IF(F5033="","",IF(F5033&gt;0,10*F5033^2,0))</f>
        <v/>
      </c>
    </row>
    <row r="5034">
      <c r="A5034">
        <f>Input!A5034</f>
        <v/>
      </c>
      <c r="B5034">
        <f>IF(ISNUMBER(Input!B5034),IF(AND(Input!B5034&gt;=20,Input!B5034&lt;=700),Input!B5034,""),"")</f>
        <v/>
      </c>
      <c r="C5034">
        <f>IF(B5034="","",INT(A5034))</f>
        <v/>
      </c>
      <c r="D5034">
        <f>IF(B5034="","",HOUR(A5034))</f>
        <v/>
      </c>
      <c r="E5034">
        <f>IF(B5034="","",IF(INPUT!$I$1="","",IF(C5034&lt;(INT(INPUT!$I$1)-INPUT!$I$2),"Off Meds",IF(C5034&lt;=(INT(INPUT!$I$1)+INPUT!$I$2),"Washout","On Meds"))))</f>
        <v/>
      </c>
      <c r="F5034">
        <f>IF(B5034="","",1.509*(LN(B5034)^1.084-5.381))</f>
        <v/>
      </c>
      <c r="G5034">
        <f>IF(F5034="","",IF(F5034&lt;0,10*F5034^2,0))</f>
        <v/>
      </c>
      <c r="H5034">
        <f>IF(F5034="","",IF(F5034&gt;0,10*F5034^2,0))</f>
        <v/>
      </c>
    </row>
    <row r="5035">
      <c r="A5035">
        <f>Input!A5035</f>
        <v/>
      </c>
      <c r="B5035">
        <f>IF(ISNUMBER(Input!B5035),IF(AND(Input!B5035&gt;=20,Input!B5035&lt;=700),Input!B5035,""),"")</f>
        <v/>
      </c>
      <c r="C5035">
        <f>IF(B5035="","",INT(A5035))</f>
        <v/>
      </c>
      <c r="D5035">
        <f>IF(B5035="","",HOUR(A5035))</f>
        <v/>
      </c>
      <c r="E5035">
        <f>IF(B5035="","",IF(INPUT!$I$1="","",IF(C5035&lt;(INT(INPUT!$I$1)-INPUT!$I$2),"Off Meds",IF(C5035&lt;=(INT(INPUT!$I$1)+INPUT!$I$2),"Washout","On Meds"))))</f>
        <v/>
      </c>
      <c r="F5035">
        <f>IF(B5035="","",1.509*(LN(B5035)^1.084-5.381))</f>
        <v/>
      </c>
      <c r="G5035">
        <f>IF(F5035="","",IF(F5035&lt;0,10*F5035^2,0))</f>
        <v/>
      </c>
      <c r="H5035">
        <f>IF(F5035="","",IF(F5035&gt;0,10*F5035^2,0))</f>
        <v/>
      </c>
    </row>
    <row r="5036">
      <c r="A5036">
        <f>Input!A5036</f>
        <v/>
      </c>
      <c r="B5036">
        <f>IF(ISNUMBER(Input!B5036),IF(AND(Input!B5036&gt;=20,Input!B5036&lt;=700),Input!B5036,""),"")</f>
        <v/>
      </c>
      <c r="C5036">
        <f>IF(B5036="","",INT(A5036))</f>
        <v/>
      </c>
      <c r="D5036">
        <f>IF(B5036="","",HOUR(A5036))</f>
        <v/>
      </c>
      <c r="E5036">
        <f>IF(B5036="","",IF(INPUT!$I$1="","",IF(C5036&lt;(INT(INPUT!$I$1)-INPUT!$I$2),"Off Meds",IF(C5036&lt;=(INT(INPUT!$I$1)+INPUT!$I$2),"Washout","On Meds"))))</f>
        <v/>
      </c>
      <c r="F5036">
        <f>IF(B5036="","",1.509*(LN(B5036)^1.084-5.381))</f>
        <v/>
      </c>
      <c r="G5036">
        <f>IF(F5036="","",IF(F5036&lt;0,10*F5036^2,0))</f>
        <v/>
      </c>
      <c r="H5036">
        <f>IF(F5036="","",IF(F5036&gt;0,10*F5036^2,0))</f>
        <v/>
      </c>
    </row>
    <row r="5037">
      <c r="A5037">
        <f>Input!A5037</f>
        <v/>
      </c>
      <c r="B5037">
        <f>IF(ISNUMBER(Input!B5037),IF(AND(Input!B5037&gt;=20,Input!B5037&lt;=700),Input!B5037,""),"")</f>
        <v/>
      </c>
      <c r="C5037">
        <f>IF(B5037="","",INT(A5037))</f>
        <v/>
      </c>
      <c r="D5037">
        <f>IF(B5037="","",HOUR(A5037))</f>
        <v/>
      </c>
      <c r="E5037">
        <f>IF(B5037="","",IF(INPUT!$I$1="","",IF(C5037&lt;(INT(INPUT!$I$1)-INPUT!$I$2),"Off Meds",IF(C5037&lt;=(INT(INPUT!$I$1)+INPUT!$I$2),"Washout","On Meds"))))</f>
        <v/>
      </c>
      <c r="F5037">
        <f>IF(B5037="","",1.509*(LN(B5037)^1.084-5.381))</f>
        <v/>
      </c>
      <c r="G5037">
        <f>IF(F5037="","",IF(F5037&lt;0,10*F5037^2,0))</f>
        <v/>
      </c>
      <c r="H5037">
        <f>IF(F5037="","",IF(F5037&gt;0,10*F5037^2,0))</f>
        <v/>
      </c>
    </row>
    <row r="5038">
      <c r="A5038">
        <f>Input!A5038</f>
        <v/>
      </c>
      <c r="B5038">
        <f>IF(ISNUMBER(Input!B5038),IF(AND(Input!B5038&gt;=20,Input!B5038&lt;=700),Input!B5038,""),"")</f>
        <v/>
      </c>
      <c r="C5038">
        <f>IF(B5038="","",INT(A5038))</f>
        <v/>
      </c>
      <c r="D5038">
        <f>IF(B5038="","",HOUR(A5038))</f>
        <v/>
      </c>
      <c r="E5038">
        <f>IF(B5038="","",IF(INPUT!$I$1="","",IF(C5038&lt;(INT(INPUT!$I$1)-INPUT!$I$2),"Off Meds",IF(C5038&lt;=(INT(INPUT!$I$1)+INPUT!$I$2),"Washout","On Meds"))))</f>
        <v/>
      </c>
      <c r="F5038">
        <f>IF(B5038="","",1.509*(LN(B5038)^1.084-5.381))</f>
        <v/>
      </c>
      <c r="G5038">
        <f>IF(F5038="","",IF(F5038&lt;0,10*F5038^2,0))</f>
        <v/>
      </c>
      <c r="H5038">
        <f>IF(F5038="","",IF(F5038&gt;0,10*F5038^2,0))</f>
        <v/>
      </c>
    </row>
    <row r="5039">
      <c r="A5039">
        <f>Input!A5039</f>
        <v/>
      </c>
      <c r="B5039">
        <f>IF(ISNUMBER(Input!B5039),IF(AND(Input!B5039&gt;=20,Input!B5039&lt;=700),Input!B5039,""),"")</f>
        <v/>
      </c>
      <c r="C5039">
        <f>IF(B5039="","",INT(A5039))</f>
        <v/>
      </c>
      <c r="D5039">
        <f>IF(B5039="","",HOUR(A5039))</f>
        <v/>
      </c>
      <c r="E5039">
        <f>IF(B5039="","",IF(INPUT!$I$1="","",IF(C5039&lt;(INT(INPUT!$I$1)-INPUT!$I$2),"Off Meds",IF(C5039&lt;=(INT(INPUT!$I$1)+INPUT!$I$2),"Washout","On Meds"))))</f>
        <v/>
      </c>
      <c r="F5039">
        <f>IF(B5039="","",1.509*(LN(B5039)^1.084-5.381))</f>
        <v/>
      </c>
      <c r="G5039">
        <f>IF(F5039="","",IF(F5039&lt;0,10*F5039^2,0))</f>
        <v/>
      </c>
      <c r="H5039">
        <f>IF(F5039="","",IF(F5039&gt;0,10*F5039^2,0))</f>
        <v/>
      </c>
    </row>
    <row r="5040">
      <c r="A5040">
        <f>Input!A5040</f>
        <v/>
      </c>
      <c r="B5040">
        <f>IF(ISNUMBER(Input!B5040),IF(AND(Input!B5040&gt;=20,Input!B5040&lt;=700),Input!B5040,""),"")</f>
        <v/>
      </c>
      <c r="C5040">
        <f>IF(B5040="","",INT(A5040))</f>
        <v/>
      </c>
      <c r="D5040">
        <f>IF(B5040="","",HOUR(A5040))</f>
        <v/>
      </c>
      <c r="E5040">
        <f>IF(B5040="","",IF(INPUT!$I$1="","",IF(C5040&lt;(INT(INPUT!$I$1)-INPUT!$I$2),"Off Meds",IF(C5040&lt;=(INT(INPUT!$I$1)+INPUT!$I$2),"Washout","On Meds"))))</f>
        <v/>
      </c>
      <c r="F5040">
        <f>IF(B5040="","",1.509*(LN(B5040)^1.084-5.381))</f>
        <v/>
      </c>
      <c r="G5040">
        <f>IF(F5040="","",IF(F5040&lt;0,10*F5040^2,0))</f>
        <v/>
      </c>
      <c r="H5040">
        <f>IF(F5040="","",IF(F5040&gt;0,10*F5040^2,0))</f>
        <v/>
      </c>
    </row>
    <row r="5041">
      <c r="A5041">
        <f>Input!A5041</f>
        <v/>
      </c>
      <c r="B5041">
        <f>IF(ISNUMBER(Input!B5041),IF(AND(Input!B5041&gt;=20,Input!B5041&lt;=700),Input!B5041,""),"")</f>
        <v/>
      </c>
      <c r="C5041">
        <f>IF(B5041="","",INT(A5041))</f>
        <v/>
      </c>
      <c r="D5041">
        <f>IF(B5041="","",HOUR(A5041))</f>
        <v/>
      </c>
      <c r="E5041">
        <f>IF(B5041="","",IF(INPUT!$I$1="","",IF(C5041&lt;(INT(INPUT!$I$1)-INPUT!$I$2),"Off Meds",IF(C5041&lt;=(INT(INPUT!$I$1)+INPUT!$I$2),"Washout","On Meds"))))</f>
        <v/>
      </c>
      <c r="F5041">
        <f>IF(B5041="","",1.509*(LN(B5041)^1.084-5.381))</f>
        <v/>
      </c>
      <c r="G5041">
        <f>IF(F5041="","",IF(F5041&lt;0,10*F5041^2,0))</f>
        <v/>
      </c>
      <c r="H5041">
        <f>IF(F5041="","",IF(F5041&gt;0,10*F5041^2,0))</f>
        <v/>
      </c>
    </row>
    <row r="5042">
      <c r="A5042">
        <f>Input!A5042</f>
        <v/>
      </c>
      <c r="B5042">
        <f>IF(ISNUMBER(Input!B5042),IF(AND(Input!B5042&gt;=20,Input!B5042&lt;=700),Input!B5042,""),"")</f>
        <v/>
      </c>
      <c r="C5042">
        <f>IF(B5042="","",INT(A5042))</f>
        <v/>
      </c>
      <c r="D5042">
        <f>IF(B5042="","",HOUR(A5042))</f>
        <v/>
      </c>
      <c r="E5042">
        <f>IF(B5042="","",IF(INPUT!$I$1="","",IF(C5042&lt;(INT(INPUT!$I$1)-INPUT!$I$2),"Off Meds",IF(C5042&lt;=(INT(INPUT!$I$1)+INPUT!$I$2),"Washout","On Meds"))))</f>
        <v/>
      </c>
      <c r="F5042">
        <f>IF(B5042="","",1.509*(LN(B5042)^1.084-5.381))</f>
        <v/>
      </c>
      <c r="G5042">
        <f>IF(F5042="","",IF(F5042&lt;0,10*F5042^2,0))</f>
        <v/>
      </c>
      <c r="H5042">
        <f>IF(F5042="","",IF(F5042&gt;0,10*F5042^2,0))</f>
        <v/>
      </c>
    </row>
    <row r="5043">
      <c r="A5043">
        <f>Input!A5043</f>
        <v/>
      </c>
      <c r="B5043">
        <f>IF(ISNUMBER(Input!B5043),IF(AND(Input!B5043&gt;=20,Input!B5043&lt;=700),Input!B5043,""),"")</f>
        <v/>
      </c>
      <c r="C5043">
        <f>IF(B5043="","",INT(A5043))</f>
        <v/>
      </c>
      <c r="D5043">
        <f>IF(B5043="","",HOUR(A5043))</f>
        <v/>
      </c>
      <c r="E5043">
        <f>IF(B5043="","",IF(INPUT!$I$1="","",IF(C5043&lt;(INT(INPUT!$I$1)-INPUT!$I$2),"Off Meds",IF(C5043&lt;=(INT(INPUT!$I$1)+INPUT!$I$2),"Washout","On Meds"))))</f>
        <v/>
      </c>
      <c r="F5043">
        <f>IF(B5043="","",1.509*(LN(B5043)^1.084-5.381))</f>
        <v/>
      </c>
      <c r="G5043">
        <f>IF(F5043="","",IF(F5043&lt;0,10*F5043^2,0))</f>
        <v/>
      </c>
      <c r="H5043">
        <f>IF(F5043="","",IF(F5043&gt;0,10*F5043^2,0))</f>
        <v/>
      </c>
    </row>
    <row r="5044">
      <c r="A5044">
        <f>Input!A5044</f>
        <v/>
      </c>
      <c r="B5044">
        <f>IF(ISNUMBER(Input!B5044),IF(AND(Input!B5044&gt;=20,Input!B5044&lt;=700),Input!B5044,""),"")</f>
        <v/>
      </c>
      <c r="C5044">
        <f>IF(B5044="","",INT(A5044))</f>
        <v/>
      </c>
      <c r="D5044">
        <f>IF(B5044="","",HOUR(A5044))</f>
        <v/>
      </c>
      <c r="E5044">
        <f>IF(B5044="","",IF(INPUT!$I$1="","",IF(C5044&lt;(INT(INPUT!$I$1)-INPUT!$I$2),"Off Meds",IF(C5044&lt;=(INT(INPUT!$I$1)+INPUT!$I$2),"Washout","On Meds"))))</f>
        <v/>
      </c>
      <c r="F5044">
        <f>IF(B5044="","",1.509*(LN(B5044)^1.084-5.381))</f>
        <v/>
      </c>
      <c r="G5044">
        <f>IF(F5044="","",IF(F5044&lt;0,10*F5044^2,0))</f>
        <v/>
      </c>
      <c r="H5044">
        <f>IF(F5044="","",IF(F5044&gt;0,10*F5044^2,0))</f>
        <v/>
      </c>
    </row>
    <row r="5045">
      <c r="A5045">
        <f>Input!A5045</f>
        <v/>
      </c>
      <c r="B5045">
        <f>IF(ISNUMBER(Input!B5045),IF(AND(Input!B5045&gt;=20,Input!B5045&lt;=700),Input!B5045,""),"")</f>
        <v/>
      </c>
      <c r="C5045">
        <f>IF(B5045="","",INT(A5045))</f>
        <v/>
      </c>
      <c r="D5045">
        <f>IF(B5045="","",HOUR(A5045))</f>
        <v/>
      </c>
      <c r="E5045">
        <f>IF(B5045="","",IF(INPUT!$I$1="","",IF(C5045&lt;(INT(INPUT!$I$1)-INPUT!$I$2),"Off Meds",IF(C5045&lt;=(INT(INPUT!$I$1)+INPUT!$I$2),"Washout","On Meds"))))</f>
        <v/>
      </c>
      <c r="F5045">
        <f>IF(B5045="","",1.509*(LN(B5045)^1.084-5.381))</f>
        <v/>
      </c>
      <c r="G5045">
        <f>IF(F5045="","",IF(F5045&lt;0,10*F5045^2,0))</f>
        <v/>
      </c>
      <c r="H5045">
        <f>IF(F5045="","",IF(F5045&gt;0,10*F5045^2,0))</f>
        <v/>
      </c>
    </row>
    <row r="5046">
      <c r="A5046">
        <f>Input!A5046</f>
        <v/>
      </c>
      <c r="B5046">
        <f>IF(ISNUMBER(Input!B5046),IF(AND(Input!B5046&gt;=20,Input!B5046&lt;=700),Input!B5046,""),"")</f>
        <v/>
      </c>
      <c r="C5046">
        <f>IF(B5046="","",INT(A5046))</f>
        <v/>
      </c>
      <c r="D5046">
        <f>IF(B5046="","",HOUR(A5046))</f>
        <v/>
      </c>
      <c r="E5046">
        <f>IF(B5046="","",IF(INPUT!$I$1="","",IF(C5046&lt;(INT(INPUT!$I$1)-INPUT!$I$2),"Off Meds",IF(C5046&lt;=(INT(INPUT!$I$1)+INPUT!$I$2),"Washout","On Meds"))))</f>
        <v/>
      </c>
      <c r="F5046">
        <f>IF(B5046="","",1.509*(LN(B5046)^1.084-5.381))</f>
        <v/>
      </c>
      <c r="G5046">
        <f>IF(F5046="","",IF(F5046&lt;0,10*F5046^2,0))</f>
        <v/>
      </c>
      <c r="H5046">
        <f>IF(F5046="","",IF(F5046&gt;0,10*F5046^2,0))</f>
        <v/>
      </c>
    </row>
    <row r="5047">
      <c r="A5047">
        <f>Input!A5047</f>
        <v/>
      </c>
      <c r="B5047">
        <f>IF(ISNUMBER(Input!B5047),IF(AND(Input!B5047&gt;=20,Input!B5047&lt;=700),Input!B5047,""),"")</f>
        <v/>
      </c>
      <c r="C5047">
        <f>IF(B5047="","",INT(A5047))</f>
        <v/>
      </c>
      <c r="D5047">
        <f>IF(B5047="","",HOUR(A5047))</f>
        <v/>
      </c>
      <c r="E5047">
        <f>IF(B5047="","",IF(INPUT!$I$1="","",IF(C5047&lt;(INT(INPUT!$I$1)-INPUT!$I$2),"Off Meds",IF(C5047&lt;=(INT(INPUT!$I$1)+INPUT!$I$2),"Washout","On Meds"))))</f>
        <v/>
      </c>
      <c r="F5047">
        <f>IF(B5047="","",1.509*(LN(B5047)^1.084-5.381))</f>
        <v/>
      </c>
      <c r="G5047">
        <f>IF(F5047="","",IF(F5047&lt;0,10*F5047^2,0))</f>
        <v/>
      </c>
      <c r="H5047">
        <f>IF(F5047="","",IF(F5047&gt;0,10*F5047^2,0))</f>
        <v/>
      </c>
    </row>
    <row r="5048">
      <c r="A5048">
        <f>Input!A5048</f>
        <v/>
      </c>
      <c r="B5048">
        <f>IF(ISNUMBER(Input!B5048),IF(AND(Input!B5048&gt;=20,Input!B5048&lt;=700),Input!B5048,""),"")</f>
        <v/>
      </c>
      <c r="C5048">
        <f>IF(B5048="","",INT(A5048))</f>
        <v/>
      </c>
      <c r="D5048">
        <f>IF(B5048="","",HOUR(A5048))</f>
        <v/>
      </c>
      <c r="E5048">
        <f>IF(B5048="","",IF(INPUT!$I$1="","",IF(C5048&lt;(INT(INPUT!$I$1)-INPUT!$I$2),"Off Meds",IF(C5048&lt;=(INT(INPUT!$I$1)+INPUT!$I$2),"Washout","On Meds"))))</f>
        <v/>
      </c>
      <c r="F5048">
        <f>IF(B5048="","",1.509*(LN(B5048)^1.084-5.381))</f>
        <v/>
      </c>
      <c r="G5048">
        <f>IF(F5048="","",IF(F5048&lt;0,10*F5048^2,0))</f>
        <v/>
      </c>
      <c r="H5048">
        <f>IF(F5048="","",IF(F5048&gt;0,10*F5048^2,0))</f>
        <v/>
      </c>
    </row>
    <row r="5049">
      <c r="A5049">
        <f>Input!A5049</f>
        <v/>
      </c>
      <c r="B5049">
        <f>IF(ISNUMBER(Input!B5049),IF(AND(Input!B5049&gt;=20,Input!B5049&lt;=700),Input!B5049,""),"")</f>
        <v/>
      </c>
      <c r="C5049">
        <f>IF(B5049="","",INT(A5049))</f>
        <v/>
      </c>
      <c r="D5049">
        <f>IF(B5049="","",HOUR(A5049))</f>
        <v/>
      </c>
      <c r="E5049">
        <f>IF(B5049="","",IF(INPUT!$I$1="","",IF(C5049&lt;(INT(INPUT!$I$1)-INPUT!$I$2),"Off Meds",IF(C5049&lt;=(INT(INPUT!$I$1)+INPUT!$I$2),"Washout","On Meds"))))</f>
        <v/>
      </c>
      <c r="F5049">
        <f>IF(B5049="","",1.509*(LN(B5049)^1.084-5.381))</f>
        <v/>
      </c>
      <c r="G5049">
        <f>IF(F5049="","",IF(F5049&lt;0,10*F5049^2,0))</f>
        <v/>
      </c>
      <c r="H5049">
        <f>IF(F5049="","",IF(F5049&gt;0,10*F5049^2,0))</f>
        <v/>
      </c>
    </row>
    <row r="5050">
      <c r="A5050">
        <f>Input!A5050</f>
        <v/>
      </c>
      <c r="B5050">
        <f>IF(ISNUMBER(Input!B5050),IF(AND(Input!B5050&gt;=20,Input!B5050&lt;=700),Input!B5050,""),"")</f>
        <v/>
      </c>
      <c r="C5050">
        <f>IF(B5050="","",INT(A5050))</f>
        <v/>
      </c>
      <c r="D5050">
        <f>IF(B5050="","",HOUR(A5050))</f>
        <v/>
      </c>
      <c r="E5050">
        <f>IF(B5050="","",IF(INPUT!$I$1="","",IF(C5050&lt;(INT(INPUT!$I$1)-INPUT!$I$2),"Off Meds",IF(C5050&lt;=(INT(INPUT!$I$1)+INPUT!$I$2),"Washout","On Meds"))))</f>
        <v/>
      </c>
      <c r="F5050">
        <f>IF(B5050="","",1.509*(LN(B5050)^1.084-5.381))</f>
        <v/>
      </c>
      <c r="G5050">
        <f>IF(F5050="","",IF(F5050&lt;0,10*F5050^2,0))</f>
        <v/>
      </c>
      <c r="H5050">
        <f>IF(F5050="","",IF(F5050&gt;0,10*F5050^2,0))</f>
        <v/>
      </c>
    </row>
    <row r="5051">
      <c r="A5051">
        <f>Input!A5051</f>
        <v/>
      </c>
      <c r="B5051">
        <f>IF(ISNUMBER(Input!B5051),IF(AND(Input!B5051&gt;=20,Input!B5051&lt;=700),Input!B5051,""),"")</f>
        <v/>
      </c>
      <c r="C5051">
        <f>IF(B5051="","",INT(A5051))</f>
        <v/>
      </c>
      <c r="D5051">
        <f>IF(B5051="","",HOUR(A5051))</f>
        <v/>
      </c>
      <c r="E5051">
        <f>IF(B5051="","",IF(INPUT!$I$1="","",IF(C5051&lt;(INT(INPUT!$I$1)-INPUT!$I$2),"Off Meds",IF(C5051&lt;=(INT(INPUT!$I$1)+INPUT!$I$2),"Washout","On Meds"))))</f>
        <v/>
      </c>
      <c r="F5051">
        <f>IF(B5051="","",1.509*(LN(B5051)^1.084-5.381))</f>
        <v/>
      </c>
      <c r="G5051">
        <f>IF(F5051="","",IF(F5051&lt;0,10*F5051^2,0))</f>
        <v/>
      </c>
      <c r="H5051">
        <f>IF(F5051="","",IF(F5051&gt;0,10*F5051^2,0))</f>
        <v/>
      </c>
    </row>
    <row r="5052">
      <c r="A5052">
        <f>Input!A5052</f>
        <v/>
      </c>
      <c r="B5052">
        <f>IF(ISNUMBER(Input!B5052),IF(AND(Input!B5052&gt;=20,Input!B5052&lt;=700),Input!B5052,""),"")</f>
        <v/>
      </c>
      <c r="C5052">
        <f>IF(B5052="","",INT(A5052))</f>
        <v/>
      </c>
      <c r="D5052">
        <f>IF(B5052="","",HOUR(A5052))</f>
        <v/>
      </c>
      <c r="E5052">
        <f>IF(B5052="","",IF(INPUT!$I$1="","",IF(C5052&lt;(INT(INPUT!$I$1)-INPUT!$I$2),"Off Meds",IF(C5052&lt;=(INT(INPUT!$I$1)+INPUT!$I$2),"Washout","On Meds"))))</f>
        <v/>
      </c>
      <c r="F5052">
        <f>IF(B5052="","",1.509*(LN(B5052)^1.084-5.381))</f>
        <v/>
      </c>
      <c r="G5052">
        <f>IF(F5052="","",IF(F5052&lt;0,10*F5052^2,0))</f>
        <v/>
      </c>
      <c r="H5052">
        <f>IF(F5052="","",IF(F5052&gt;0,10*F5052^2,0))</f>
        <v/>
      </c>
    </row>
    <row r="5053">
      <c r="A5053">
        <f>Input!A5053</f>
        <v/>
      </c>
      <c r="B5053">
        <f>IF(ISNUMBER(Input!B5053),IF(AND(Input!B5053&gt;=20,Input!B5053&lt;=700),Input!B5053,""),"")</f>
        <v/>
      </c>
      <c r="C5053">
        <f>IF(B5053="","",INT(A5053))</f>
        <v/>
      </c>
      <c r="D5053">
        <f>IF(B5053="","",HOUR(A5053))</f>
        <v/>
      </c>
      <c r="E5053">
        <f>IF(B5053="","",IF(INPUT!$I$1="","",IF(C5053&lt;(INT(INPUT!$I$1)-INPUT!$I$2),"Off Meds",IF(C5053&lt;=(INT(INPUT!$I$1)+INPUT!$I$2),"Washout","On Meds"))))</f>
        <v/>
      </c>
      <c r="F5053">
        <f>IF(B5053="","",1.509*(LN(B5053)^1.084-5.381))</f>
        <v/>
      </c>
      <c r="G5053">
        <f>IF(F5053="","",IF(F5053&lt;0,10*F5053^2,0))</f>
        <v/>
      </c>
      <c r="H5053">
        <f>IF(F5053="","",IF(F5053&gt;0,10*F5053^2,0))</f>
        <v/>
      </c>
    </row>
    <row r="5054">
      <c r="A5054">
        <f>Input!A5054</f>
        <v/>
      </c>
      <c r="B5054">
        <f>IF(ISNUMBER(Input!B5054),IF(AND(Input!B5054&gt;=20,Input!B5054&lt;=700),Input!B5054,""),"")</f>
        <v/>
      </c>
      <c r="C5054">
        <f>IF(B5054="","",INT(A5054))</f>
        <v/>
      </c>
      <c r="D5054">
        <f>IF(B5054="","",HOUR(A5054))</f>
        <v/>
      </c>
      <c r="E5054">
        <f>IF(B5054="","",IF(INPUT!$I$1="","",IF(C5054&lt;(INT(INPUT!$I$1)-INPUT!$I$2),"Off Meds",IF(C5054&lt;=(INT(INPUT!$I$1)+INPUT!$I$2),"Washout","On Meds"))))</f>
        <v/>
      </c>
      <c r="F5054">
        <f>IF(B5054="","",1.509*(LN(B5054)^1.084-5.381))</f>
        <v/>
      </c>
      <c r="G5054">
        <f>IF(F5054="","",IF(F5054&lt;0,10*F5054^2,0))</f>
        <v/>
      </c>
      <c r="H5054">
        <f>IF(F5054="","",IF(F5054&gt;0,10*F5054^2,0))</f>
        <v/>
      </c>
    </row>
    <row r="5055">
      <c r="A5055">
        <f>Input!A5055</f>
        <v/>
      </c>
      <c r="B5055">
        <f>IF(ISNUMBER(Input!B5055),IF(AND(Input!B5055&gt;=20,Input!B5055&lt;=700),Input!B5055,""),"")</f>
        <v/>
      </c>
      <c r="C5055">
        <f>IF(B5055="","",INT(A5055))</f>
        <v/>
      </c>
      <c r="D5055">
        <f>IF(B5055="","",HOUR(A5055))</f>
        <v/>
      </c>
      <c r="E5055">
        <f>IF(B5055="","",IF(INPUT!$I$1="","",IF(C5055&lt;(INT(INPUT!$I$1)-INPUT!$I$2),"Off Meds",IF(C5055&lt;=(INT(INPUT!$I$1)+INPUT!$I$2),"Washout","On Meds"))))</f>
        <v/>
      </c>
      <c r="F5055">
        <f>IF(B5055="","",1.509*(LN(B5055)^1.084-5.381))</f>
        <v/>
      </c>
      <c r="G5055">
        <f>IF(F5055="","",IF(F5055&lt;0,10*F5055^2,0))</f>
        <v/>
      </c>
      <c r="H5055">
        <f>IF(F5055="","",IF(F5055&gt;0,10*F5055^2,0))</f>
        <v/>
      </c>
    </row>
    <row r="5056">
      <c r="A5056">
        <f>Input!A5056</f>
        <v/>
      </c>
      <c r="B5056">
        <f>IF(ISNUMBER(Input!B5056),IF(AND(Input!B5056&gt;=20,Input!B5056&lt;=700),Input!B5056,""),"")</f>
        <v/>
      </c>
      <c r="C5056">
        <f>IF(B5056="","",INT(A5056))</f>
        <v/>
      </c>
      <c r="D5056">
        <f>IF(B5056="","",HOUR(A5056))</f>
        <v/>
      </c>
      <c r="E5056">
        <f>IF(B5056="","",IF(INPUT!$I$1="","",IF(C5056&lt;(INT(INPUT!$I$1)-INPUT!$I$2),"Off Meds",IF(C5056&lt;=(INT(INPUT!$I$1)+INPUT!$I$2),"Washout","On Meds"))))</f>
        <v/>
      </c>
      <c r="F5056">
        <f>IF(B5056="","",1.509*(LN(B5056)^1.084-5.381))</f>
        <v/>
      </c>
      <c r="G5056">
        <f>IF(F5056="","",IF(F5056&lt;0,10*F5056^2,0))</f>
        <v/>
      </c>
      <c r="H5056">
        <f>IF(F5056="","",IF(F5056&gt;0,10*F5056^2,0))</f>
        <v/>
      </c>
    </row>
    <row r="5057">
      <c r="A5057">
        <f>Input!A5057</f>
        <v/>
      </c>
      <c r="B5057">
        <f>IF(ISNUMBER(Input!B5057),IF(AND(Input!B5057&gt;=20,Input!B5057&lt;=700),Input!B5057,""),"")</f>
        <v/>
      </c>
      <c r="C5057">
        <f>IF(B5057="","",INT(A5057))</f>
        <v/>
      </c>
      <c r="D5057">
        <f>IF(B5057="","",HOUR(A5057))</f>
        <v/>
      </c>
      <c r="E5057">
        <f>IF(B5057="","",IF(INPUT!$I$1="","",IF(C5057&lt;(INT(INPUT!$I$1)-INPUT!$I$2),"Off Meds",IF(C5057&lt;=(INT(INPUT!$I$1)+INPUT!$I$2),"Washout","On Meds"))))</f>
        <v/>
      </c>
      <c r="F5057">
        <f>IF(B5057="","",1.509*(LN(B5057)^1.084-5.381))</f>
        <v/>
      </c>
      <c r="G5057">
        <f>IF(F5057="","",IF(F5057&lt;0,10*F5057^2,0))</f>
        <v/>
      </c>
      <c r="H5057">
        <f>IF(F5057="","",IF(F5057&gt;0,10*F5057^2,0))</f>
        <v/>
      </c>
    </row>
    <row r="5058">
      <c r="A5058">
        <f>Input!A5058</f>
        <v/>
      </c>
      <c r="B5058">
        <f>IF(ISNUMBER(Input!B5058),IF(AND(Input!B5058&gt;=20,Input!B5058&lt;=700),Input!B5058,""),"")</f>
        <v/>
      </c>
      <c r="C5058">
        <f>IF(B5058="","",INT(A5058))</f>
        <v/>
      </c>
      <c r="D5058">
        <f>IF(B5058="","",HOUR(A5058))</f>
        <v/>
      </c>
      <c r="E5058">
        <f>IF(B5058="","",IF(INPUT!$I$1="","",IF(C5058&lt;(INT(INPUT!$I$1)-INPUT!$I$2),"Off Meds",IF(C5058&lt;=(INT(INPUT!$I$1)+INPUT!$I$2),"Washout","On Meds"))))</f>
        <v/>
      </c>
      <c r="F5058">
        <f>IF(B5058="","",1.509*(LN(B5058)^1.084-5.381))</f>
        <v/>
      </c>
      <c r="G5058">
        <f>IF(F5058="","",IF(F5058&lt;0,10*F5058^2,0))</f>
        <v/>
      </c>
      <c r="H5058">
        <f>IF(F5058="","",IF(F5058&gt;0,10*F5058^2,0))</f>
        <v/>
      </c>
    </row>
    <row r="5059">
      <c r="A5059">
        <f>Input!A5059</f>
        <v/>
      </c>
      <c r="B5059">
        <f>IF(ISNUMBER(Input!B5059),IF(AND(Input!B5059&gt;=20,Input!B5059&lt;=700),Input!B5059,""),"")</f>
        <v/>
      </c>
      <c r="C5059">
        <f>IF(B5059="","",INT(A5059))</f>
        <v/>
      </c>
      <c r="D5059">
        <f>IF(B5059="","",HOUR(A5059))</f>
        <v/>
      </c>
      <c r="E5059">
        <f>IF(B5059="","",IF(INPUT!$I$1="","",IF(C5059&lt;(INT(INPUT!$I$1)-INPUT!$I$2),"Off Meds",IF(C5059&lt;=(INT(INPUT!$I$1)+INPUT!$I$2),"Washout","On Meds"))))</f>
        <v/>
      </c>
      <c r="F5059">
        <f>IF(B5059="","",1.509*(LN(B5059)^1.084-5.381))</f>
        <v/>
      </c>
      <c r="G5059">
        <f>IF(F5059="","",IF(F5059&lt;0,10*F5059^2,0))</f>
        <v/>
      </c>
      <c r="H5059">
        <f>IF(F5059="","",IF(F5059&gt;0,10*F5059^2,0))</f>
        <v/>
      </c>
    </row>
    <row r="5060">
      <c r="A5060">
        <f>Input!A5060</f>
        <v/>
      </c>
      <c r="B5060">
        <f>IF(ISNUMBER(Input!B5060),IF(AND(Input!B5060&gt;=20,Input!B5060&lt;=700),Input!B5060,""),"")</f>
        <v/>
      </c>
      <c r="C5060">
        <f>IF(B5060="","",INT(A5060))</f>
        <v/>
      </c>
      <c r="D5060">
        <f>IF(B5060="","",HOUR(A5060))</f>
        <v/>
      </c>
      <c r="E5060">
        <f>IF(B5060="","",IF(INPUT!$I$1="","",IF(C5060&lt;(INT(INPUT!$I$1)-INPUT!$I$2),"Off Meds",IF(C5060&lt;=(INT(INPUT!$I$1)+INPUT!$I$2),"Washout","On Meds"))))</f>
        <v/>
      </c>
      <c r="F5060">
        <f>IF(B5060="","",1.509*(LN(B5060)^1.084-5.381))</f>
        <v/>
      </c>
      <c r="G5060">
        <f>IF(F5060="","",IF(F5060&lt;0,10*F5060^2,0))</f>
        <v/>
      </c>
      <c r="H5060">
        <f>IF(F5060="","",IF(F5060&gt;0,10*F5060^2,0))</f>
        <v/>
      </c>
    </row>
    <row r="5061">
      <c r="A5061">
        <f>Input!A5061</f>
        <v/>
      </c>
      <c r="B5061">
        <f>IF(ISNUMBER(Input!B5061),IF(AND(Input!B5061&gt;=20,Input!B5061&lt;=700),Input!B5061,""),"")</f>
        <v/>
      </c>
      <c r="C5061">
        <f>IF(B5061="","",INT(A5061))</f>
        <v/>
      </c>
      <c r="D5061">
        <f>IF(B5061="","",HOUR(A5061))</f>
        <v/>
      </c>
      <c r="E5061">
        <f>IF(B5061="","",IF(INPUT!$I$1="","",IF(C5061&lt;(INT(INPUT!$I$1)-INPUT!$I$2),"Off Meds",IF(C5061&lt;=(INT(INPUT!$I$1)+INPUT!$I$2),"Washout","On Meds"))))</f>
        <v/>
      </c>
      <c r="F5061">
        <f>IF(B5061="","",1.509*(LN(B5061)^1.084-5.381))</f>
        <v/>
      </c>
      <c r="G5061">
        <f>IF(F5061="","",IF(F5061&lt;0,10*F5061^2,0))</f>
        <v/>
      </c>
      <c r="H5061">
        <f>IF(F5061="","",IF(F5061&gt;0,10*F5061^2,0))</f>
        <v/>
      </c>
    </row>
    <row r="5062">
      <c r="A5062">
        <f>Input!A5062</f>
        <v/>
      </c>
      <c r="B5062">
        <f>IF(ISNUMBER(Input!B5062),IF(AND(Input!B5062&gt;=20,Input!B5062&lt;=700),Input!B5062,""),"")</f>
        <v/>
      </c>
      <c r="C5062">
        <f>IF(B5062="","",INT(A5062))</f>
        <v/>
      </c>
      <c r="D5062">
        <f>IF(B5062="","",HOUR(A5062))</f>
        <v/>
      </c>
      <c r="E5062">
        <f>IF(B5062="","",IF(INPUT!$I$1="","",IF(C5062&lt;(INT(INPUT!$I$1)-INPUT!$I$2),"Off Meds",IF(C5062&lt;=(INT(INPUT!$I$1)+INPUT!$I$2),"Washout","On Meds"))))</f>
        <v/>
      </c>
      <c r="F5062">
        <f>IF(B5062="","",1.509*(LN(B5062)^1.084-5.381))</f>
        <v/>
      </c>
      <c r="G5062">
        <f>IF(F5062="","",IF(F5062&lt;0,10*F5062^2,0))</f>
        <v/>
      </c>
      <c r="H5062">
        <f>IF(F5062="","",IF(F5062&gt;0,10*F5062^2,0))</f>
        <v/>
      </c>
    </row>
    <row r="5063">
      <c r="A5063">
        <f>Input!A5063</f>
        <v/>
      </c>
      <c r="B5063">
        <f>IF(ISNUMBER(Input!B5063),IF(AND(Input!B5063&gt;=20,Input!B5063&lt;=700),Input!B5063,""),"")</f>
        <v/>
      </c>
      <c r="C5063">
        <f>IF(B5063="","",INT(A5063))</f>
        <v/>
      </c>
      <c r="D5063">
        <f>IF(B5063="","",HOUR(A5063))</f>
        <v/>
      </c>
      <c r="E5063">
        <f>IF(B5063="","",IF(INPUT!$I$1="","",IF(C5063&lt;(INT(INPUT!$I$1)-INPUT!$I$2),"Off Meds",IF(C5063&lt;=(INT(INPUT!$I$1)+INPUT!$I$2),"Washout","On Meds"))))</f>
        <v/>
      </c>
      <c r="F5063">
        <f>IF(B5063="","",1.509*(LN(B5063)^1.084-5.381))</f>
        <v/>
      </c>
      <c r="G5063">
        <f>IF(F5063="","",IF(F5063&lt;0,10*F5063^2,0))</f>
        <v/>
      </c>
      <c r="H5063">
        <f>IF(F5063="","",IF(F5063&gt;0,10*F5063^2,0))</f>
        <v/>
      </c>
    </row>
    <row r="5064">
      <c r="A5064">
        <f>Input!A5064</f>
        <v/>
      </c>
      <c r="B5064">
        <f>IF(ISNUMBER(Input!B5064),IF(AND(Input!B5064&gt;=20,Input!B5064&lt;=700),Input!B5064,""),"")</f>
        <v/>
      </c>
      <c r="C5064">
        <f>IF(B5064="","",INT(A5064))</f>
        <v/>
      </c>
      <c r="D5064">
        <f>IF(B5064="","",HOUR(A5064))</f>
        <v/>
      </c>
      <c r="E5064">
        <f>IF(B5064="","",IF(INPUT!$I$1="","",IF(C5064&lt;(INT(INPUT!$I$1)-INPUT!$I$2),"Off Meds",IF(C5064&lt;=(INT(INPUT!$I$1)+INPUT!$I$2),"Washout","On Meds"))))</f>
        <v/>
      </c>
      <c r="F5064">
        <f>IF(B5064="","",1.509*(LN(B5064)^1.084-5.381))</f>
        <v/>
      </c>
      <c r="G5064">
        <f>IF(F5064="","",IF(F5064&lt;0,10*F5064^2,0))</f>
        <v/>
      </c>
      <c r="H5064">
        <f>IF(F5064="","",IF(F5064&gt;0,10*F5064^2,0))</f>
        <v/>
      </c>
    </row>
    <row r="5065">
      <c r="A5065">
        <f>Input!A5065</f>
        <v/>
      </c>
      <c r="B5065">
        <f>IF(ISNUMBER(Input!B5065),IF(AND(Input!B5065&gt;=20,Input!B5065&lt;=700),Input!B5065,""),"")</f>
        <v/>
      </c>
      <c r="C5065">
        <f>IF(B5065="","",INT(A5065))</f>
        <v/>
      </c>
      <c r="D5065">
        <f>IF(B5065="","",HOUR(A5065))</f>
        <v/>
      </c>
      <c r="E5065">
        <f>IF(B5065="","",IF(INPUT!$I$1="","",IF(C5065&lt;(INT(INPUT!$I$1)-INPUT!$I$2),"Off Meds",IF(C5065&lt;=(INT(INPUT!$I$1)+INPUT!$I$2),"Washout","On Meds"))))</f>
        <v/>
      </c>
      <c r="F5065">
        <f>IF(B5065="","",1.509*(LN(B5065)^1.084-5.381))</f>
        <v/>
      </c>
      <c r="G5065">
        <f>IF(F5065="","",IF(F5065&lt;0,10*F5065^2,0))</f>
        <v/>
      </c>
      <c r="H5065">
        <f>IF(F5065="","",IF(F5065&gt;0,10*F5065^2,0))</f>
        <v/>
      </c>
    </row>
    <row r="5066">
      <c r="A5066">
        <f>Input!A5066</f>
        <v/>
      </c>
      <c r="B5066">
        <f>IF(ISNUMBER(Input!B5066),IF(AND(Input!B5066&gt;=20,Input!B5066&lt;=700),Input!B5066,""),"")</f>
        <v/>
      </c>
      <c r="C5066">
        <f>IF(B5066="","",INT(A5066))</f>
        <v/>
      </c>
      <c r="D5066">
        <f>IF(B5066="","",HOUR(A5066))</f>
        <v/>
      </c>
      <c r="E5066">
        <f>IF(B5066="","",IF(INPUT!$I$1="","",IF(C5066&lt;(INT(INPUT!$I$1)-INPUT!$I$2),"Off Meds",IF(C5066&lt;=(INT(INPUT!$I$1)+INPUT!$I$2),"Washout","On Meds"))))</f>
        <v/>
      </c>
      <c r="F5066">
        <f>IF(B5066="","",1.509*(LN(B5066)^1.084-5.381))</f>
        <v/>
      </c>
      <c r="G5066">
        <f>IF(F5066="","",IF(F5066&lt;0,10*F5066^2,0))</f>
        <v/>
      </c>
      <c r="H5066">
        <f>IF(F5066="","",IF(F5066&gt;0,10*F5066^2,0))</f>
        <v/>
      </c>
    </row>
    <row r="5067">
      <c r="A5067">
        <f>Input!A5067</f>
        <v/>
      </c>
      <c r="B5067">
        <f>IF(ISNUMBER(Input!B5067),IF(AND(Input!B5067&gt;=20,Input!B5067&lt;=700),Input!B5067,""),"")</f>
        <v/>
      </c>
      <c r="C5067">
        <f>IF(B5067="","",INT(A5067))</f>
        <v/>
      </c>
      <c r="D5067">
        <f>IF(B5067="","",HOUR(A5067))</f>
        <v/>
      </c>
      <c r="E5067">
        <f>IF(B5067="","",IF(INPUT!$I$1="","",IF(C5067&lt;(INT(INPUT!$I$1)-INPUT!$I$2),"Off Meds",IF(C5067&lt;=(INT(INPUT!$I$1)+INPUT!$I$2),"Washout","On Meds"))))</f>
        <v/>
      </c>
      <c r="F5067">
        <f>IF(B5067="","",1.509*(LN(B5067)^1.084-5.381))</f>
        <v/>
      </c>
      <c r="G5067">
        <f>IF(F5067="","",IF(F5067&lt;0,10*F5067^2,0))</f>
        <v/>
      </c>
      <c r="H5067">
        <f>IF(F5067="","",IF(F5067&gt;0,10*F5067^2,0))</f>
        <v/>
      </c>
    </row>
    <row r="5068">
      <c r="A5068">
        <f>Input!A5068</f>
        <v/>
      </c>
      <c r="B5068">
        <f>IF(ISNUMBER(Input!B5068),IF(AND(Input!B5068&gt;=20,Input!B5068&lt;=700),Input!B5068,""),"")</f>
        <v/>
      </c>
      <c r="C5068">
        <f>IF(B5068="","",INT(A5068))</f>
        <v/>
      </c>
      <c r="D5068">
        <f>IF(B5068="","",HOUR(A5068))</f>
        <v/>
      </c>
      <c r="E5068">
        <f>IF(B5068="","",IF(INPUT!$I$1="","",IF(C5068&lt;(INT(INPUT!$I$1)-INPUT!$I$2),"Off Meds",IF(C5068&lt;=(INT(INPUT!$I$1)+INPUT!$I$2),"Washout","On Meds"))))</f>
        <v/>
      </c>
      <c r="F5068">
        <f>IF(B5068="","",1.509*(LN(B5068)^1.084-5.381))</f>
        <v/>
      </c>
      <c r="G5068">
        <f>IF(F5068="","",IF(F5068&lt;0,10*F5068^2,0))</f>
        <v/>
      </c>
      <c r="H5068">
        <f>IF(F5068="","",IF(F5068&gt;0,10*F5068^2,0))</f>
        <v/>
      </c>
    </row>
    <row r="5069">
      <c r="A5069">
        <f>Input!A5069</f>
        <v/>
      </c>
      <c r="B5069">
        <f>IF(ISNUMBER(Input!B5069),IF(AND(Input!B5069&gt;=20,Input!B5069&lt;=700),Input!B5069,""),"")</f>
        <v/>
      </c>
      <c r="C5069">
        <f>IF(B5069="","",INT(A5069))</f>
        <v/>
      </c>
      <c r="D5069">
        <f>IF(B5069="","",HOUR(A5069))</f>
        <v/>
      </c>
      <c r="E5069">
        <f>IF(B5069="","",IF(INPUT!$I$1="","",IF(C5069&lt;(INT(INPUT!$I$1)-INPUT!$I$2),"Off Meds",IF(C5069&lt;=(INT(INPUT!$I$1)+INPUT!$I$2),"Washout","On Meds"))))</f>
        <v/>
      </c>
      <c r="F5069">
        <f>IF(B5069="","",1.509*(LN(B5069)^1.084-5.381))</f>
        <v/>
      </c>
      <c r="G5069">
        <f>IF(F5069="","",IF(F5069&lt;0,10*F5069^2,0))</f>
        <v/>
      </c>
      <c r="H5069">
        <f>IF(F5069="","",IF(F5069&gt;0,10*F5069^2,0))</f>
        <v/>
      </c>
    </row>
    <row r="5070">
      <c r="A5070">
        <f>Input!A5070</f>
        <v/>
      </c>
      <c r="B5070">
        <f>IF(ISNUMBER(Input!B5070),IF(AND(Input!B5070&gt;=20,Input!B5070&lt;=700),Input!B5070,""),"")</f>
        <v/>
      </c>
      <c r="C5070">
        <f>IF(B5070="","",INT(A5070))</f>
        <v/>
      </c>
      <c r="D5070">
        <f>IF(B5070="","",HOUR(A5070))</f>
        <v/>
      </c>
      <c r="E5070">
        <f>IF(B5070="","",IF(INPUT!$I$1="","",IF(C5070&lt;(INT(INPUT!$I$1)-INPUT!$I$2),"Off Meds",IF(C5070&lt;=(INT(INPUT!$I$1)+INPUT!$I$2),"Washout","On Meds"))))</f>
        <v/>
      </c>
      <c r="F5070">
        <f>IF(B5070="","",1.509*(LN(B5070)^1.084-5.381))</f>
        <v/>
      </c>
      <c r="G5070">
        <f>IF(F5070="","",IF(F5070&lt;0,10*F5070^2,0))</f>
        <v/>
      </c>
      <c r="H5070">
        <f>IF(F5070="","",IF(F5070&gt;0,10*F5070^2,0))</f>
        <v/>
      </c>
    </row>
    <row r="5071">
      <c r="A5071">
        <f>Input!A5071</f>
        <v/>
      </c>
      <c r="B5071">
        <f>IF(ISNUMBER(Input!B5071),IF(AND(Input!B5071&gt;=20,Input!B5071&lt;=700),Input!B5071,""),"")</f>
        <v/>
      </c>
      <c r="C5071">
        <f>IF(B5071="","",INT(A5071))</f>
        <v/>
      </c>
      <c r="D5071">
        <f>IF(B5071="","",HOUR(A5071))</f>
        <v/>
      </c>
      <c r="E5071">
        <f>IF(B5071="","",IF(INPUT!$I$1="","",IF(C5071&lt;(INT(INPUT!$I$1)-INPUT!$I$2),"Off Meds",IF(C5071&lt;=(INT(INPUT!$I$1)+INPUT!$I$2),"Washout","On Meds"))))</f>
        <v/>
      </c>
      <c r="F5071">
        <f>IF(B5071="","",1.509*(LN(B5071)^1.084-5.381))</f>
        <v/>
      </c>
      <c r="G5071">
        <f>IF(F5071="","",IF(F5071&lt;0,10*F5071^2,0))</f>
        <v/>
      </c>
      <c r="H5071">
        <f>IF(F5071="","",IF(F5071&gt;0,10*F5071^2,0))</f>
        <v/>
      </c>
    </row>
    <row r="5072">
      <c r="A5072">
        <f>Input!A5072</f>
        <v/>
      </c>
      <c r="B5072">
        <f>IF(ISNUMBER(Input!B5072),IF(AND(Input!B5072&gt;=20,Input!B5072&lt;=700),Input!B5072,""),"")</f>
        <v/>
      </c>
      <c r="C5072">
        <f>IF(B5072="","",INT(A5072))</f>
        <v/>
      </c>
      <c r="D5072">
        <f>IF(B5072="","",HOUR(A5072))</f>
        <v/>
      </c>
      <c r="E5072">
        <f>IF(B5072="","",IF(INPUT!$I$1="","",IF(C5072&lt;(INT(INPUT!$I$1)-INPUT!$I$2),"Off Meds",IF(C5072&lt;=(INT(INPUT!$I$1)+INPUT!$I$2),"Washout","On Meds"))))</f>
        <v/>
      </c>
      <c r="F5072">
        <f>IF(B5072="","",1.509*(LN(B5072)^1.084-5.381))</f>
        <v/>
      </c>
      <c r="G5072">
        <f>IF(F5072="","",IF(F5072&lt;0,10*F5072^2,0))</f>
        <v/>
      </c>
      <c r="H5072">
        <f>IF(F5072="","",IF(F5072&gt;0,10*F5072^2,0))</f>
        <v/>
      </c>
    </row>
    <row r="5073">
      <c r="A5073">
        <f>Input!A5073</f>
        <v/>
      </c>
      <c r="B5073">
        <f>IF(ISNUMBER(Input!B5073),IF(AND(Input!B5073&gt;=20,Input!B5073&lt;=700),Input!B5073,""),"")</f>
        <v/>
      </c>
      <c r="C5073">
        <f>IF(B5073="","",INT(A5073))</f>
        <v/>
      </c>
      <c r="D5073">
        <f>IF(B5073="","",HOUR(A5073))</f>
        <v/>
      </c>
      <c r="E5073">
        <f>IF(B5073="","",IF(INPUT!$I$1="","",IF(C5073&lt;(INT(INPUT!$I$1)-INPUT!$I$2),"Off Meds",IF(C5073&lt;=(INT(INPUT!$I$1)+INPUT!$I$2),"Washout","On Meds"))))</f>
        <v/>
      </c>
      <c r="F5073">
        <f>IF(B5073="","",1.509*(LN(B5073)^1.084-5.381))</f>
        <v/>
      </c>
      <c r="G5073">
        <f>IF(F5073="","",IF(F5073&lt;0,10*F5073^2,0))</f>
        <v/>
      </c>
      <c r="H5073">
        <f>IF(F5073="","",IF(F5073&gt;0,10*F5073^2,0))</f>
        <v/>
      </c>
    </row>
    <row r="5074">
      <c r="A5074">
        <f>Input!A5074</f>
        <v/>
      </c>
      <c r="B5074">
        <f>IF(ISNUMBER(Input!B5074),IF(AND(Input!B5074&gt;=20,Input!B5074&lt;=700),Input!B5074,""),"")</f>
        <v/>
      </c>
      <c r="C5074">
        <f>IF(B5074="","",INT(A5074))</f>
        <v/>
      </c>
      <c r="D5074">
        <f>IF(B5074="","",HOUR(A5074))</f>
        <v/>
      </c>
      <c r="E5074">
        <f>IF(B5074="","",IF(INPUT!$I$1="","",IF(C5074&lt;(INT(INPUT!$I$1)-INPUT!$I$2),"Off Meds",IF(C5074&lt;=(INT(INPUT!$I$1)+INPUT!$I$2),"Washout","On Meds"))))</f>
        <v/>
      </c>
      <c r="F5074">
        <f>IF(B5074="","",1.509*(LN(B5074)^1.084-5.381))</f>
        <v/>
      </c>
      <c r="G5074">
        <f>IF(F5074="","",IF(F5074&lt;0,10*F5074^2,0))</f>
        <v/>
      </c>
      <c r="H5074">
        <f>IF(F5074="","",IF(F5074&gt;0,10*F5074^2,0))</f>
        <v/>
      </c>
    </row>
    <row r="5075">
      <c r="A5075">
        <f>Input!A5075</f>
        <v/>
      </c>
      <c r="B5075">
        <f>IF(ISNUMBER(Input!B5075),IF(AND(Input!B5075&gt;=20,Input!B5075&lt;=700),Input!B5075,""),"")</f>
        <v/>
      </c>
      <c r="C5075">
        <f>IF(B5075="","",INT(A5075))</f>
        <v/>
      </c>
      <c r="D5075">
        <f>IF(B5075="","",HOUR(A5075))</f>
        <v/>
      </c>
      <c r="E5075">
        <f>IF(B5075="","",IF(INPUT!$I$1="","",IF(C5075&lt;(INT(INPUT!$I$1)-INPUT!$I$2),"Off Meds",IF(C5075&lt;=(INT(INPUT!$I$1)+INPUT!$I$2),"Washout","On Meds"))))</f>
        <v/>
      </c>
      <c r="F5075">
        <f>IF(B5075="","",1.509*(LN(B5075)^1.084-5.381))</f>
        <v/>
      </c>
      <c r="G5075">
        <f>IF(F5075="","",IF(F5075&lt;0,10*F5075^2,0))</f>
        <v/>
      </c>
      <c r="H5075">
        <f>IF(F5075="","",IF(F5075&gt;0,10*F5075^2,0))</f>
        <v/>
      </c>
    </row>
    <row r="5076">
      <c r="A5076">
        <f>Input!A5076</f>
        <v/>
      </c>
      <c r="B5076">
        <f>IF(ISNUMBER(Input!B5076),IF(AND(Input!B5076&gt;=20,Input!B5076&lt;=700),Input!B5076,""),"")</f>
        <v/>
      </c>
      <c r="C5076">
        <f>IF(B5076="","",INT(A5076))</f>
        <v/>
      </c>
      <c r="D5076">
        <f>IF(B5076="","",HOUR(A5076))</f>
        <v/>
      </c>
      <c r="E5076">
        <f>IF(B5076="","",IF(INPUT!$I$1="","",IF(C5076&lt;(INT(INPUT!$I$1)-INPUT!$I$2),"Off Meds",IF(C5076&lt;=(INT(INPUT!$I$1)+INPUT!$I$2),"Washout","On Meds"))))</f>
        <v/>
      </c>
      <c r="F5076">
        <f>IF(B5076="","",1.509*(LN(B5076)^1.084-5.381))</f>
        <v/>
      </c>
      <c r="G5076">
        <f>IF(F5076="","",IF(F5076&lt;0,10*F5076^2,0))</f>
        <v/>
      </c>
      <c r="H5076">
        <f>IF(F5076="","",IF(F5076&gt;0,10*F5076^2,0))</f>
        <v/>
      </c>
    </row>
    <row r="5077">
      <c r="A5077">
        <f>Input!A5077</f>
        <v/>
      </c>
      <c r="B5077">
        <f>IF(ISNUMBER(Input!B5077),IF(AND(Input!B5077&gt;=20,Input!B5077&lt;=700),Input!B5077,""),"")</f>
        <v/>
      </c>
      <c r="C5077">
        <f>IF(B5077="","",INT(A5077))</f>
        <v/>
      </c>
      <c r="D5077">
        <f>IF(B5077="","",HOUR(A5077))</f>
        <v/>
      </c>
      <c r="E5077">
        <f>IF(B5077="","",IF(INPUT!$I$1="","",IF(C5077&lt;(INT(INPUT!$I$1)-INPUT!$I$2),"Off Meds",IF(C5077&lt;=(INT(INPUT!$I$1)+INPUT!$I$2),"Washout","On Meds"))))</f>
        <v/>
      </c>
      <c r="F5077">
        <f>IF(B5077="","",1.509*(LN(B5077)^1.084-5.381))</f>
        <v/>
      </c>
      <c r="G5077">
        <f>IF(F5077="","",IF(F5077&lt;0,10*F5077^2,0))</f>
        <v/>
      </c>
      <c r="H5077">
        <f>IF(F5077="","",IF(F5077&gt;0,10*F5077^2,0))</f>
        <v/>
      </c>
    </row>
    <row r="5078">
      <c r="A5078">
        <f>Input!A5078</f>
        <v/>
      </c>
      <c r="B5078">
        <f>IF(ISNUMBER(Input!B5078),IF(AND(Input!B5078&gt;=20,Input!B5078&lt;=700),Input!B5078,""),"")</f>
        <v/>
      </c>
      <c r="C5078">
        <f>IF(B5078="","",INT(A5078))</f>
        <v/>
      </c>
      <c r="D5078">
        <f>IF(B5078="","",HOUR(A5078))</f>
        <v/>
      </c>
      <c r="E5078">
        <f>IF(B5078="","",IF(INPUT!$I$1="","",IF(C5078&lt;(INT(INPUT!$I$1)-INPUT!$I$2),"Off Meds",IF(C5078&lt;=(INT(INPUT!$I$1)+INPUT!$I$2),"Washout","On Meds"))))</f>
        <v/>
      </c>
      <c r="F5078">
        <f>IF(B5078="","",1.509*(LN(B5078)^1.084-5.381))</f>
        <v/>
      </c>
      <c r="G5078">
        <f>IF(F5078="","",IF(F5078&lt;0,10*F5078^2,0))</f>
        <v/>
      </c>
      <c r="H5078">
        <f>IF(F5078="","",IF(F5078&gt;0,10*F5078^2,0))</f>
        <v/>
      </c>
    </row>
    <row r="5079">
      <c r="A5079">
        <f>Input!A5079</f>
        <v/>
      </c>
      <c r="B5079">
        <f>IF(ISNUMBER(Input!B5079),IF(AND(Input!B5079&gt;=20,Input!B5079&lt;=700),Input!B5079,""),"")</f>
        <v/>
      </c>
      <c r="C5079">
        <f>IF(B5079="","",INT(A5079))</f>
        <v/>
      </c>
      <c r="D5079">
        <f>IF(B5079="","",HOUR(A5079))</f>
        <v/>
      </c>
      <c r="E5079">
        <f>IF(B5079="","",IF(INPUT!$I$1="","",IF(C5079&lt;(INT(INPUT!$I$1)-INPUT!$I$2),"Off Meds",IF(C5079&lt;=(INT(INPUT!$I$1)+INPUT!$I$2),"Washout","On Meds"))))</f>
        <v/>
      </c>
      <c r="F5079">
        <f>IF(B5079="","",1.509*(LN(B5079)^1.084-5.381))</f>
        <v/>
      </c>
      <c r="G5079">
        <f>IF(F5079="","",IF(F5079&lt;0,10*F5079^2,0))</f>
        <v/>
      </c>
      <c r="H5079">
        <f>IF(F5079="","",IF(F5079&gt;0,10*F5079^2,0))</f>
        <v/>
      </c>
    </row>
    <row r="5080">
      <c r="A5080">
        <f>Input!A5080</f>
        <v/>
      </c>
      <c r="B5080">
        <f>IF(ISNUMBER(Input!B5080),IF(AND(Input!B5080&gt;=20,Input!B5080&lt;=700),Input!B5080,""),"")</f>
        <v/>
      </c>
      <c r="C5080">
        <f>IF(B5080="","",INT(A5080))</f>
        <v/>
      </c>
      <c r="D5080">
        <f>IF(B5080="","",HOUR(A5080))</f>
        <v/>
      </c>
      <c r="E5080">
        <f>IF(B5080="","",IF(INPUT!$I$1="","",IF(C5080&lt;(INT(INPUT!$I$1)-INPUT!$I$2),"Off Meds",IF(C5080&lt;=(INT(INPUT!$I$1)+INPUT!$I$2),"Washout","On Meds"))))</f>
        <v/>
      </c>
      <c r="F5080">
        <f>IF(B5080="","",1.509*(LN(B5080)^1.084-5.381))</f>
        <v/>
      </c>
      <c r="G5080">
        <f>IF(F5080="","",IF(F5080&lt;0,10*F5080^2,0))</f>
        <v/>
      </c>
      <c r="H5080">
        <f>IF(F5080="","",IF(F5080&gt;0,10*F5080^2,0))</f>
        <v/>
      </c>
    </row>
    <row r="5081">
      <c r="A5081">
        <f>Input!A5081</f>
        <v/>
      </c>
      <c r="B5081">
        <f>IF(ISNUMBER(Input!B5081),IF(AND(Input!B5081&gt;=20,Input!B5081&lt;=700),Input!B5081,""),"")</f>
        <v/>
      </c>
      <c r="C5081">
        <f>IF(B5081="","",INT(A5081))</f>
        <v/>
      </c>
      <c r="D5081">
        <f>IF(B5081="","",HOUR(A5081))</f>
        <v/>
      </c>
      <c r="E5081">
        <f>IF(B5081="","",IF(INPUT!$I$1="","",IF(C5081&lt;(INT(INPUT!$I$1)-INPUT!$I$2),"Off Meds",IF(C5081&lt;=(INT(INPUT!$I$1)+INPUT!$I$2),"Washout","On Meds"))))</f>
        <v/>
      </c>
      <c r="F5081">
        <f>IF(B5081="","",1.509*(LN(B5081)^1.084-5.381))</f>
        <v/>
      </c>
      <c r="G5081">
        <f>IF(F5081="","",IF(F5081&lt;0,10*F5081^2,0))</f>
        <v/>
      </c>
      <c r="H5081">
        <f>IF(F5081="","",IF(F5081&gt;0,10*F5081^2,0))</f>
        <v/>
      </c>
    </row>
    <row r="5082">
      <c r="A5082">
        <f>Input!A5082</f>
        <v/>
      </c>
      <c r="B5082">
        <f>IF(ISNUMBER(Input!B5082),IF(AND(Input!B5082&gt;=20,Input!B5082&lt;=700),Input!B5082,""),"")</f>
        <v/>
      </c>
      <c r="C5082">
        <f>IF(B5082="","",INT(A5082))</f>
        <v/>
      </c>
      <c r="D5082">
        <f>IF(B5082="","",HOUR(A5082))</f>
        <v/>
      </c>
      <c r="E5082">
        <f>IF(B5082="","",IF(INPUT!$I$1="","",IF(C5082&lt;(INT(INPUT!$I$1)-INPUT!$I$2),"Off Meds",IF(C5082&lt;=(INT(INPUT!$I$1)+INPUT!$I$2),"Washout","On Meds"))))</f>
        <v/>
      </c>
      <c r="F5082">
        <f>IF(B5082="","",1.509*(LN(B5082)^1.084-5.381))</f>
        <v/>
      </c>
      <c r="G5082">
        <f>IF(F5082="","",IF(F5082&lt;0,10*F5082^2,0))</f>
        <v/>
      </c>
      <c r="H5082">
        <f>IF(F5082="","",IF(F5082&gt;0,10*F5082^2,0))</f>
        <v/>
      </c>
    </row>
    <row r="5083">
      <c r="A5083">
        <f>Input!A5083</f>
        <v/>
      </c>
      <c r="B5083">
        <f>IF(ISNUMBER(Input!B5083),IF(AND(Input!B5083&gt;=20,Input!B5083&lt;=700),Input!B5083,""),"")</f>
        <v/>
      </c>
      <c r="C5083">
        <f>IF(B5083="","",INT(A5083))</f>
        <v/>
      </c>
      <c r="D5083">
        <f>IF(B5083="","",HOUR(A5083))</f>
        <v/>
      </c>
      <c r="E5083">
        <f>IF(B5083="","",IF(INPUT!$I$1="","",IF(C5083&lt;(INT(INPUT!$I$1)-INPUT!$I$2),"Off Meds",IF(C5083&lt;=(INT(INPUT!$I$1)+INPUT!$I$2),"Washout","On Meds"))))</f>
        <v/>
      </c>
      <c r="F5083">
        <f>IF(B5083="","",1.509*(LN(B5083)^1.084-5.381))</f>
        <v/>
      </c>
      <c r="G5083">
        <f>IF(F5083="","",IF(F5083&lt;0,10*F5083^2,0))</f>
        <v/>
      </c>
      <c r="H5083">
        <f>IF(F5083="","",IF(F5083&gt;0,10*F5083^2,0))</f>
        <v/>
      </c>
    </row>
    <row r="5084">
      <c r="A5084">
        <f>Input!A5084</f>
        <v/>
      </c>
      <c r="B5084">
        <f>IF(ISNUMBER(Input!B5084),IF(AND(Input!B5084&gt;=20,Input!B5084&lt;=700),Input!B5084,""),"")</f>
        <v/>
      </c>
      <c r="C5084">
        <f>IF(B5084="","",INT(A5084))</f>
        <v/>
      </c>
      <c r="D5084">
        <f>IF(B5084="","",HOUR(A5084))</f>
        <v/>
      </c>
      <c r="E5084">
        <f>IF(B5084="","",IF(INPUT!$I$1="","",IF(C5084&lt;(INT(INPUT!$I$1)-INPUT!$I$2),"Off Meds",IF(C5084&lt;=(INT(INPUT!$I$1)+INPUT!$I$2),"Washout","On Meds"))))</f>
        <v/>
      </c>
      <c r="F5084">
        <f>IF(B5084="","",1.509*(LN(B5084)^1.084-5.381))</f>
        <v/>
      </c>
      <c r="G5084">
        <f>IF(F5084="","",IF(F5084&lt;0,10*F5084^2,0))</f>
        <v/>
      </c>
      <c r="H5084">
        <f>IF(F5084="","",IF(F5084&gt;0,10*F5084^2,0))</f>
        <v/>
      </c>
    </row>
    <row r="5085">
      <c r="A5085">
        <f>Input!A5085</f>
        <v/>
      </c>
      <c r="B5085">
        <f>IF(ISNUMBER(Input!B5085),IF(AND(Input!B5085&gt;=20,Input!B5085&lt;=700),Input!B5085,""),"")</f>
        <v/>
      </c>
      <c r="C5085">
        <f>IF(B5085="","",INT(A5085))</f>
        <v/>
      </c>
      <c r="D5085">
        <f>IF(B5085="","",HOUR(A5085))</f>
        <v/>
      </c>
      <c r="E5085">
        <f>IF(B5085="","",IF(INPUT!$I$1="","",IF(C5085&lt;(INT(INPUT!$I$1)-INPUT!$I$2),"Off Meds",IF(C5085&lt;=(INT(INPUT!$I$1)+INPUT!$I$2),"Washout","On Meds"))))</f>
        <v/>
      </c>
      <c r="F5085">
        <f>IF(B5085="","",1.509*(LN(B5085)^1.084-5.381))</f>
        <v/>
      </c>
      <c r="G5085">
        <f>IF(F5085="","",IF(F5085&lt;0,10*F5085^2,0))</f>
        <v/>
      </c>
      <c r="H5085">
        <f>IF(F5085="","",IF(F5085&gt;0,10*F5085^2,0))</f>
        <v/>
      </c>
    </row>
    <row r="5086">
      <c r="A5086">
        <f>Input!A5086</f>
        <v/>
      </c>
      <c r="B5086">
        <f>IF(ISNUMBER(Input!B5086),IF(AND(Input!B5086&gt;=20,Input!B5086&lt;=700),Input!B5086,""),"")</f>
        <v/>
      </c>
      <c r="C5086">
        <f>IF(B5086="","",INT(A5086))</f>
        <v/>
      </c>
      <c r="D5086">
        <f>IF(B5086="","",HOUR(A5086))</f>
        <v/>
      </c>
      <c r="E5086">
        <f>IF(B5086="","",IF(INPUT!$I$1="","",IF(C5086&lt;(INT(INPUT!$I$1)-INPUT!$I$2),"Off Meds",IF(C5086&lt;=(INT(INPUT!$I$1)+INPUT!$I$2),"Washout","On Meds"))))</f>
        <v/>
      </c>
      <c r="F5086">
        <f>IF(B5086="","",1.509*(LN(B5086)^1.084-5.381))</f>
        <v/>
      </c>
      <c r="G5086">
        <f>IF(F5086="","",IF(F5086&lt;0,10*F5086^2,0))</f>
        <v/>
      </c>
      <c r="H5086">
        <f>IF(F5086="","",IF(F5086&gt;0,10*F5086^2,0))</f>
        <v/>
      </c>
    </row>
    <row r="5087">
      <c r="A5087">
        <f>Input!A5087</f>
        <v/>
      </c>
      <c r="B5087">
        <f>IF(ISNUMBER(Input!B5087),IF(AND(Input!B5087&gt;=20,Input!B5087&lt;=700),Input!B5087,""),"")</f>
        <v/>
      </c>
      <c r="C5087">
        <f>IF(B5087="","",INT(A5087))</f>
        <v/>
      </c>
      <c r="D5087">
        <f>IF(B5087="","",HOUR(A5087))</f>
        <v/>
      </c>
      <c r="E5087">
        <f>IF(B5087="","",IF(INPUT!$I$1="","",IF(C5087&lt;(INT(INPUT!$I$1)-INPUT!$I$2),"Off Meds",IF(C5087&lt;=(INT(INPUT!$I$1)+INPUT!$I$2),"Washout","On Meds"))))</f>
        <v/>
      </c>
      <c r="F5087">
        <f>IF(B5087="","",1.509*(LN(B5087)^1.084-5.381))</f>
        <v/>
      </c>
      <c r="G5087">
        <f>IF(F5087="","",IF(F5087&lt;0,10*F5087^2,0))</f>
        <v/>
      </c>
      <c r="H5087">
        <f>IF(F5087="","",IF(F5087&gt;0,10*F5087^2,0))</f>
        <v/>
      </c>
    </row>
    <row r="5088">
      <c r="A5088">
        <f>Input!A5088</f>
        <v/>
      </c>
      <c r="B5088">
        <f>IF(ISNUMBER(Input!B5088),IF(AND(Input!B5088&gt;=20,Input!B5088&lt;=700),Input!B5088,""),"")</f>
        <v/>
      </c>
      <c r="C5088">
        <f>IF(B5088="","",INT(A5088))</f>
        <v/>
      </c>
      <c r="D5088">
        <f>IF(B5088="","",HOUR(A5088))</f>
        <v/>
      </c>
      <c r="E5088">
        <f>IF(B5088="","",IF(INPUT!$I$1="","",IF(C5088&lt;(INT(INPUT!$I$1)-INPUT!$I$2),"Off Meds",IF(C5088&lt;=(INT(INPUT!$I$1)+INPUT!$I$2),"Washout","On Meds"))))</f>
        <v/>
      </c>
      <c r="F5088">
        <f>IF(B5088="","",1.509*(LN(B5088)^1.084-5.381))</f>
        <v/>
      </c>
      <c r="G5088">
        <f>IF(F5088="","",IF(F5088&lt;0,10*F5088^2,0))</f>
        <v/>
      </c>
      <c r="H5088">
        <f>IF(F5088="","",IF(F5088&gt;0,10*F5088^2,0))</f>
        <v/>
      </c>
    </row>
    <row r="5089">
      <c r="A5089">
        <f>Input!A5089</f>
        <v/>
      </c>
      <c r="B5089">
        <f>IF(ISNUMBER(Input!B5089),IF(AND(Input!B5089&gt;=20,Input!B5089&lt;=700),Input!B5089,""),"")</f>
        <v/>
      </c>
      <c r="C5089">
        <f>IF(B5089="","",INT(A5089))</f>
        <v/>
      </c>
      <c r="D5089">
        <f>IF(B5089="","",HOUR(A5089))</f>
        <v/>
      </c>
      <c r="E5089">
        <f>IF(B5089="","",IF(INPUT!$I$1="","",IF(C5089&lt;(INT(INPUT!$I$1)-INPUT!$I$2),"Off Meds",IF(C5089&lt;=(INT(INPUT!$I$1)+INPUT!$I$2),"Washout","On Meds"))))</f>
        <v/>
      </c>
      <c r="F5089">
        <f>IF(B5089="","",1.509*(LN(B5089)^1.084-5.381))</f>
        <v/>
      </c>
      <c r="G5089">
        <f>IF(F5089="","",IF(F5089&lt;0,10*F5089^2,0))</f>
        <v/>
      </c>
      <c r="H5089">
        <f>IF(F5089="","",IF(F5089&gt;0,10*F5089^2,0))</f>
        <v/>
      </c>
    </row>
    <row r="5090">
      <c r="A5090">
        <f>Input!A5090</f>
        <v/>
      </c>
      <c r="B5090">
        <f>IF(ISNUMBER(Input!B5090),IF(AND(Input!B5090&gt;=20,Input!B5090&lt;=700),Input!B5090,""),"")</f>
        <v/>
      </c>
      <c r="C5090">
        <f>IF(B5090="","",INT(A5090))</f>
        <v/>
      </c>
      <c r="D5090">
        <f>IF(B5090="","",HOUR(A5090))</f>
        <v/>
      </c>
      <c r="E5090">
        <f>IF(B5090="","",IF(INPUT!$I$1="","",IF(C5090&lt;(INT(INPUT!$I$1)-INPUT!$I$2),"Off Meds",IF(C5090&lt;=(INT(INPUT!$I$1)+INPUT!$I$2),"Washout","On Meds"))))</f>
        <v/>
      </c>
      <c r="F5090">
        <f>IF(B5090="","",1.509*(LN(B5090)^1.084-5.381))</f>
        <v/>
      </c>
      <c r="G5090">
        <f>IF(F5090="","",IF(F5090&lt;0,10*F5090^2,0))</f>
        <v/>
      </c>
      <c r="H5090">
        <f>IF(F5090="","",IF(F5090&gt;0,10*F5090^2,0))</f>
        <v/>
      </c>
    </row>
    <row r="5091">
      <c r="A5091">
        <f>Input!A5091</f>
        <v/>
      </c>
      <c r="B5091">
        <f>IF(ISNUMBER(Input!B5091),IF(AND(Input!B5091&gt;=20,Input!B5091&lt;=700),Input!B5091,""),"")</f>
        <v/>
      </c>
      <c r="C5091">
        <f>IF(B5091="","",INT(A5091))</f>
        <v/>
      </c>
      <c r="D5091">
        <f>IF(B5091="","",HOUR(A5091))</f>
        <v/>
      </c>
      <c r="E5091">
        <f>IF(B5091="","",IF(INPUT!$I$1="","",IF(C5091&lt;(INT(INPUT!$I$1)-INPUT!$I$2),"Off Meds",IF(C5091&lt;=(INT(INPUT!$I$1)+INPUT!$I$2),"Washout","On Meds"))))</f>
        <v/>
      </c>
      <c r="F5091">
        <f>IF(B5091="","",1.509*(LN(B5091)^1.084-5.381))</f>
        <v/>
      </c>
      <c r="G5091">
        <f>IF(F5091="","",IF(F5091&lt;0,10*F5091^2,0))</f>
        <v/>
      </c>
      <c r="H5091">
        <f>IF(F5091="","",IF(F5091&gt;0,10*F5091^2,0))</f>
        <v/>
      </c>
    </row>
    <row r="5092">
      <c r="A5092">
        <f>Input!A5092</f>
        <v/>
      </c>
      <c r="B5092">
        <f>IF(ISNUMBER(Input!B5092),IF(AND(Input!B5092&gt;=20,Input!B5092&lt;=700),Input!B5092,""),"")</f>
        <v/>
      </c>
      <c r="C5092">
        <f>IF(B5092="","",INT(A5092))</f>
        <v/>
      </c>
      <c r="D5092">
        <f>IF(B5092="","",HOUR(A5092))</f>
        <v/>
      </c>
      <c r="E5092">
        <f>IF(B5092="","",IF(INPUT!$I$1="","",IF(C5092&lt;(INT(INPUT!$I$1)-INPUT!$I$2),"Off Meds",IF(C5092&lt;=(INT(INPUT!$I$1)+INPUT!$I$2),"Washout","On Meds"))))</f>
        <v/>
      </c>
      <c r="F5092">
        <f>IF(B5092="","",1.509*(LN(B5092)^1.084-5.381))</f>
        <v/>
      </c>
      <c r="G5092">
        <f>IF(F5092="","",IF(F5092&lt;0,10*F5092^2,0))</f>
        <v/>
      </c>
      <c r="H5092">
        <f>IF(F5092="","",IF(F5092&gt;0,10*F5092^2,0))</f>
        <v/>
      </c>
    </row>
    <row r="5093">
      <c r="A5093">
        <f>Input!A5093</f>
        <v/>
      </c>
      <c r="B5093">
        <f>IF(ISNUMBER(Input!B5093),IF(AND(Input!B5093&gt;=20,Input!B5093&lt;=700),Input!B5093,""),"")</f>
        <v/>
      </c>
      <c r="C5093">
        <f>IF(B5093="","",INT(A5093))</f>
        <v/>
      </c>
      <c r="D5093">
        <f>IF(B5093="","",HOUR(A5093))</f>
        <v/>
      </c>
      <c r="E5093">
        <f>IF(B5093="","",IF(INPUT!$I$1="","",IF(C5093&lt;(INT(INPUT!$I$1)-INPUT!$I$2),"Off Meds",IF(C5093&lt;=(INT(INPUT!$I$1)+INPUT!$I$2),"Washout","On Meds"))))</f>
        <v/>
      </c>
      <c r="F5093">
        <f>IF(B5093="","",1.509*(LN(B5093)^1.084-5.381))</f>
        <v/>
      </c>
      <c r="G5093">
        <f>IF(F5093="","",IF(F5093&lt;0,10*F5093^2,0))</f>
        <v/>
      </c>
      <c r="H5093">
        <f>IF(F5093="","",IF(F5093&gt;0,10*F5093^2,0))</f>
        <v/>
      </c>
    </row>
    <row r="5094">
      <c r="A5094">
        <f>Input!A5094</f>
        <v/>
      </c>
      <c r="B5094">
        <f>IF(ISNUMBER(Input!B5094),IF(AND(Input!B5094&gt;=20,Input!B5094&lt;=700),Input!B5094,""),"")</f>
        <v/>
      </c>
      <c r="C5094">
        <f>IF(B5094="","",INT(A5094))</f>
        <v/>
      </c>
      <c r="D5094">
        <f>IF(B5094="","",HOUR(A5094))</f>
        <v/>
      </c>
      <c r="E5094">
        <f>IF(B5094="","",IF(INPUT!$I$1="","",IF(C5094&lt;(INT(INPUT!$I$1)-INPUT!$I$2),"Off Meds",IF(C5094&lt;=(INT(INPUT!$I$1)+INPUT!$I$2),"Washout","On Meds"))))</f>
        <v/>
      </c>
      <c r="F5094">
        <f>IF(B5094="","",1.509*(LN(B5094)^1.084-5.381))</f>
        <v/>
      </c>
      <c r="G5094">
        <f>IF(F5094="","",IF(F5094&lt;0,10*F5094^2,0))</f>
        <v/>
      </c>
      <c r="H5094">
        <f>IF(F5094="","",IF(F5094&gt;0,10*F5094^2,0))</f>
        <v/>
      </c>
    </row>
    <row r="5095">
      <c r="A5095">
        <f>Input!A5095</f>
        <v/>
      </c>
      <c r="B5095">
        <f>IF(ISNUMBER(Input!B5095),IF(AND(Input!B5095&gt;=20,Input!B5095&lt;=700),Input!B5095,""),"")</f>
        <v/>
      </c>
      <c r="C5095">
        <f>IF(B5095="","",INT(A5095))</f>
        <v/>
      </c>
      <c r="D5095">
        <f>IF(B5095="","",HOUR(A5095))</f>
        <v/>
      </c>
      <c r="E5095">
        <f>IF(B5095="","",IF(INPUT!$I$1="","",IF(C5095&lt;(INT(INPUT!$I$1)-INPUT!$I$2),"Off Meds",IF(C5095&lt;=(INT(INPUT!$I$1)+INPUT!$I$2),"Washout","On Meds"))))</f>
        <v/>
      </c>
      <c r="F5095">
        <f>IF(B5095="","",1.509*(LN(B5095)^1.084-5.381))</f>
        <v/>
      </c>
      <c r="G5095">
        <f>IF(F5095="","",IF(F5095&lt;0,10*F5095^2,0))</f>
        <v/>
      </c>
      <c r="H5095">
        <f>IF(F5095="","",IF(F5095&gt;0,10*F5095^2,0))</f>
        <v/>
      </c>
    </row>
    <row r="5096">
      <c r="A5096">
        <f>Input!A5096</f>
        <v/>
      </c>
      <c r="B5096">
        <f>IF(ISNUMBER(Input!B5096),IF(AND(Input!B5096&gt;=20,Input!B5096&lt;=700),Input!B5096,""),"")</f>
        <v/>
      </c>
      <c r="C5096">
        <f>IF(B5096="","",INT(A5096))</f>
        <v/>
      </c>
      <c r="D5096">
        <f>IF(B5096="","",HOUR(A5096))</f>
        <v/>
      </c>
      <c r="E5096">
        <f>IF(B5096="","",IF(INPUT!$I$1="","",IF(C5096&lt;(INT(INPUT!$I$1)-INPUT!$I$2),"Off Meds",IF(C5096&lt;=(INT(INPUT!$I$1)+INPUT!$I$2),"Washout","On Meds"))))</f>
        <v/>
      </c>
      <c r="F5096">
        <f>IF(B5096="","",1.509*(LN(B5096)^1.084-5.381))</f>
        <v/>
      </c>
      <c r="G5096">
        <f>IF(F5096="","",IF(F5096&lt;0,10*F5096^2,0))</f>
        <v/>
      </c>
      <c r="H5096">
        <f>IF(F5096="","",IF(F5096&gt;0,10*F5096^2,0))</f>
        <v/>
      </c>
    </row>
    <row r="5097">
      <c r="A5097">
        <f>Input!A5097</f>
        <v/>
      </c>
      <c r="B5097">
        <f>IF(ISNUMBER(Input!B5097),IF(AND(Input!B5097&gt;=20,Input!B5097&lt;=700),Input!B5097,""),"")</f>
        <v/>
      </c>
      <c r="C5097">
        <f>IF(B5097="","",INT(A5097))</f>
        <v/>
      </c>
      <c r="D5097">
        <f>IF(B5097="","",HOUR(A5097))</f>
        <v/>
      </c>
      <c r="E5097">
        <f>IF(B5097="","",IF(INPUT!$I$1="","",IF(C5097&lt;(INT(INPUT!$I$1)-INPUT!$I$2),"Off Meds",IF(C5097&lt;=(INT(INPUT!$I$1)+INPUT!$I$2),"Washout","On Meds"))))</f>
        <v/>
      </c>
      <c r="F5097">
        <f>IF(B5097="","",1.509*(LN(B5097)^1.084-5.381))</f>
        <v/>
      </c>
      <c r="G5097">
        <f>IF(F5097="","",IF(F5097&lt;0,10*F5097^2,0))</f>
        <v/>
      </c>
      <c r="H5097">
        <f>IF(F5097="","",IF(F5097&gt;0,10*F5097^2,0))</f>
        <v/>
      </c>
    </row>
    <row r="5098">
      <c r="A5098">
        <f>Input!A5098</f>
        <v/>
      </c>
      <c r="B5098">
        <f>IF(ISNUMBER(Input!B5098),IF(AND(Input!B5098&gt;=20,Input!B5098&lt;=700),Input!B5098,""),"")</f>
        <v/>
      </c>
      <c r="C5098">
        <f>IF(B5098="","",INT(A5098))</f>
        <v/>
      </c>
      <c r="D5098">
        <f>IF(B5098="","",HOUR(A5098))</f>
        <v/>
      </c>
      <c r="E5098">
        <f>IF(B5098="","",IF(INPUT!$I$1="","",IF(C5098&lt;(INT(INPUT!$I$1)-INPUT!$I$2),"Off Meds",IF(C5098&lt;=(INT(INPUT!$I$1)+INPUT!$I$2),"Washout","On Meds"))))</f>
        <v/>
      </c>
      <c r="F5098">
        <f>IF(B5098="","",1.509*(LN(B5098)^1.084-5.381))</f>
        <v/>
      </c>
      <c r="G5098">
        <f>IF(F5098="","",IF(F5098&lt;0,10*F5098^2,0))</f>
        <v/>
      </c>
      <c r="H5098">
        <f>IF(F5098="","",IF(F5098&gt;0,10*F5098^2,0))</f>
        <v/>
      </c>
    </row>
    <row r="5099">
      <c r="A5099">
        <f>Input!A5099</f>
        <v/>
      </c>
      <c r="B5099">
        <f>IF(ISNUMBER(Input!B5099),IF(AND(Input!B5099&gt;=20,Input!B5099&lt;=700),Input!B5099,""),"")</f>
        <v/>
      </c>
      <c r="C5099">
        <f>IF(B5099="","",INT(A5099))</f>
        <v/>
      </c>
      <c r="D5099">
        <f>IF(B5099="","",HOUR(A5099))</f>
        <v/>
      </c>
      <c r="E5099">
        <f>IF(B5099="","",IF(INPUT!$I$1="","",IF(C5099&lt;(INT(INPUT!$I$1)-INPUT!$I$2),"Off Meds",IF(C5099&lt;=(INT(INPUT!$I$1)+INPUT!$I$2),"Washout","On Meds"))))</f>
        <v/>
      </c>
      <c r="F5099">
        <f>IF(B5099="","",1.509*(LN(B5099)^1.084-5.381))</f>
        <v/>
      </c>
      <c r="G5099">
        <f>IF(F5099="","",IF(F5099&lt;0,10*F5099^2,0))</f>
        <v/>
      </c>
      <c r="H5099">
        <f>IF(F5099="","",IF(F5099&gt;0,10*F5099^2,0))</f>
        <v/>
      </c>
    </row>
    <row r="5100">
      <c r="A5100">
        <f>Input!A5100</f>
        <v/>
      </c>
      <c r="B5100">
        <f>IF(ISNUMBER(Input!B5100),IF(AND(Input!B5100&gt;=20,Input!B5100&lt;=700),Input!B5100,""),"")</f>
        <v/>
      </c>
      <c r="C5100">
        <f>IF(B5100="","",INT(A5100))</f>
        <v/>
      </c>
      <c r="D5100">
        <f>IF(B5100="","",HOUR(A5100))</f>
        <v/>
      </c>
      <c r="E5100">
        <f>IF(B5100="","",IF(INPUT!$I$1="","",IF(C5100&lt;(INT(INPUT!$I$1)-INPUT!$I$2),"Off Meds",IF(C5100&lt;=(INT(INPUT!$I$1)+INPUT!$I$2),"Washout","On Meds"))))</f>
        <v/>
      </c>
      <c r="F5100">
        <f>IF(B5100="","",1.509*(LN(B5100)^1.084-5.381))</f>
        <v/>
      </c>
      <c r="G5100">
        <f>IF(F5100="","",IF(F5100&lt;0,10*F5100^2,0))</f>
        <v/>
      </c>
      <c r="H5100">
        <f>IF(F5100="","",IF(F5100&gt;0,10*F5100^2,0))</f>
        <v/>
      </c>
    </row>
    <row r="5101">
      <c r="A5101">
        <f>Input!A5101</f>
        <v/>
      </c>
      <c r="B5101">
        <f>IF(ISNUMBER(Input!B5101),IF(AND(Input!B5101&gt;=20,Input!B5101&lt;=700),Input!B5101,""),"")</f>
        <v/>
      </c>
      <c r="C5101">
        <f>IF(B5101="","",INT(A5101))</f>
        <v/>
      </c>
      <c r="D5101">
        <f>IF(B5101="","",HOUR(A5101))</f>
        <v/>
      </c>
      <c r="E5101">
        <f>IF(B5101="","",IF(INPUT!$I$1="","",IF(C5101&lt;(INT(INPUT!$I$1)-INPUT!$I$2),"Off Meds",IF(C5101&lt;=(INT(INPUT!$I$1)+INPUT!$I$2),"Washout","On Meds"))))</f>
        <v/>
      </c>
      <c r="F5101">
        <f>IF(B5101="","",1.509*(LN(B5101)^1.084-5.381))</f>
        <v/>
      </c>
      <c r="G5101">
        <f>IF(F5101="","",IF(F5101&lt;0,10*F5101^2,0))</f>
        <v/>
      </c>
      <c r="H5101">
        <f>IF(F5101="","",IF(F5101&gt;0,10*F5101^2,0))</f>
        <v/>
      </c>
    </row>
    <row r="5102">
      <c r="A5102">
        <f>Input!A5102</f>
        <v/>
      </c>
      <c r="B5102">
        <f>IF(ISNUMBER(Input!B5102),IF(AND(Input!B5102&gt;=20,Input!B5102&lt;=700),Input!B5102,""),"")</f>
        <v/>
      </c>
      <c r="C5102">
        <f>IF(B5102="","",INT(A5102))</f>
        <v/>
      </c>
      <c r="D5102">
        <f>IF(B5102="","",HOUR(A5102))</f>
        <v/>
      </c>
      <c r="E5102">
        <f>IF(B5102="","",IF(INPUT!$I$1="","",IF(C5102&lt;(INT(INPUT!$I$1)-INPUT!$I$2),"Off Meds",IF(C5102&lt;=(INT(INPUT!$I$1)+INPUT!$I$2),"Washout","On Meds"))))</f>
        <v/>
      </c>
      <c r="F5102">
        <f>IF(B5102="","",1.509*(LN(B5102)^1.084-5.381))</f>
        <v/>
      </c>
      <c r="G5102">
        <f>IF(F5102="","",IF(F5102&lt;0,10*F5102^2,0))</f>
        <v/>
      </c>
      <c r="H5102">
        <f>IF(F5102="","",IF(F5102&gt;0,10*F5102^2,0))</f>
        <v/>
      </c>
    </row>
    <row r="5103">
      <c r="A5103">
        <f>Input!A5103</f>
        <v/>
      </c>
      <c r="B5103">
        <f>IF(ISNUMBER(Input!B5103),IF(AND(Input!B5103&gt;=20,Input!B5103&lt;=700),Input!B5103,""),"")</f>
        <v/>
      </c>
      <c r="C5103">
        <f>IF(B5103="","",INT(A5103))</f>
        <v/>
      </c>
      <c r="D5103">
        <f>IF(B5103="","",HOUR(A5103))</f>
        <v/>
      </c>
      <c r="E5103">
        <f>IF(B5103="","",IF(INPUT!$I$1="","",IF(C5103&lt;(INT(INPUT!$I$1)-INPUT!$I$2),"Off Meds",IF(C5103&lt;=(INT(INPUT!$I$1)+INPUT!$I$2),"Washout","On Meds"))))</f>
        <v/>
      </c>
      <c r="F5103">
        <f>IF(B5103="","",1.509*(LN(B5103)^1.084-5.381))</f>
        <v/>
      </c>
      <c r="G5103">
        <f>IF(F5103="","",IF(F5103&lt;0,10*F5103^2,0))</f>
        <v/>
      </c>
      <c r="H5103">
        <f>IF(F5103="","",IF(F5103&gt;0,10*F5103^2,0))</f>
        <v/>
      </c>
    </row>
    <row r="5104">
      <c r="A5104">
        <f>Input!A5104</f>
        <v/>
      </c>
      <c r="B5104">
        <f>IF(ISNUMBER(Input!B5104),IF(AND(Input!B5104&gt;=20,Input!B5104&lt;=700),Input!B5104,""),"")</f>
        <v/>
      </c>
      <c r="C5104">
        <f>IF(B5104="","",INT(A5104))</f>
        <v/>
      </c>
      <c r="D5104">
        <f>IF(B5104="","",HOUR(A5104))</f>
        <v/>
      </c>
      <c r="E5104">
        <f>IF(B5104="","",IF(INPUT!$I$1="","",IF(C5104&lt;(INT(INPUT!$I$1)-INPUT!$I$2),"Off Meds",IF(C5104&lt;=(INT(INPUT!$I$1)+INPUT!$I$2),"Washout","On Meds"))))</f>
        <v/>
      </c>
      <c r="F5104">
        <f>IF(B5104="","",1.509*(LN(B5104)^1.084-5.381))</f>
        <v/>
      </c>
      <c r="G5104">
        <f>IF(F5104="","",IF(F5104&lt;0,10*F5104^2,0))</f>
        <v/>
      </c>
      <c r="H5104">
        <f>IF(F5104="","",IF(F5104&gt;0,10*F5104^2,0))</f>
        <v/>
      </c>
    </row>
    <row r="5105">
      <c r="A5105">
        <f>Input!A5105</f>
        <v/>
      </c>
      <c r="B5105">
        <f>IF(ISNUMBER(Input!B5105),IF(AND(Input!B5105&gt;=20,Input!B5105&lt;=700),Input!B5105,""),"")</f>
        <v/>
      </c>
      <c r="C5105">
        <f>IF(B5105="","",INT(A5105))</f>
        <v/>
      </c>
      <c r="D5105">
        <f>IF(B5105="","",HOUR(A5105))</f>
        <v/>
      </c>
      <c r="E5105">
        <f>IF(B5105="","",IF(INPUT!$I$1="","",IF(C5105&lt;(INT(INPUT!$I$1)-INPUT!$I$2),"Off Meds",IF(C5105&lt;=(INT(INPUT!$I$1)+INPUT!$I$2),"Washout","On Meds"))))</f>
        <v/>
      </c>
      <c r="F5105">
        <f>IF(B5105="","",1.509*(LN(B5105)^1.084-5.381))</f>
        <v/>
      </c>
      <c r="G5105">
        <f>IF(F5105="","",IF(F5105&lt;0,10*F5105^2,0))</f>
        <v/>
      </c>
      <c r="H5105">
        <f>IF(F5105="","",IF(F5105&gt;0,10*F5105^2,0))</f>
        <v/>
      </c>
    </row>
    <row r="5106">
      <c r="A5106">
        <f>Input!A5106</f>
        <v/>
      </c>
      <c r="B5106">
        <f>IF(ISNUMBER(Input!B5106),IF(AND(Input!B5106&gt;=20,Input!B5106&lt;=700),Input!B5106,""),"")</f>
        <v/>
      </c>
      <c r="C5106">
        <f>IF(B5106="","",INT(A5106))</f>
        <v/>
      </c>
      <c r="D5106">
        <f>IF(B5106="","",HOUR(A5106))</f>
        <v/>
      </c>
      <c r="E5106">
        <f>IF(B5106="","",IF(INPUT!$I$1="","",IF(C5106&lt;(INT(INPUT!$I$1)-INPUT!$I$2),"Off Meds",IF(C5106&lt;=(INT(INPUT!$I$1)+INPUT!$I$2),"Washout","On Meds"))))</f>
        <v/>
      </c>
      <c r="F5106">
        <f>IF(B5106="","",1.509*(LN(B5106)^1.084-5.381))</f>
        <v/>
      </c>
      <c r="G5106">
        <f>IF(F5106="","",IF(F5106&lt;0,10*F5106^2,0))</f>
        <v/>
      </c>
      <c r="H5106">
        <f>IF(F5106="","",IF(F5106&gt;0,10*F5106^2,0))</f>
        <v/>
      </c>
    </row>
    <row r="5107">
      <c r="A5107">
        <f>Input!A5107</f>
        <v/>
      </c>
      <c r="B5107">
        <f>IF(ISNUMBER(Input!B5107),IF(AND(Input!B5107&gt;=20,Input!B5107&lt;=700),Input!B5107,""),"")</f>
        <v/>
      </c>
      <c r="C5107">
        <f>IF(B5107="","",INT(A5107))</f>
        <v/>
      </c>
      <c r="D5107">
        <f>IF(B5107="","",HOUR(A5107))</f>
        <v/>
      </c>
      <c r="E5107">
        <f>IF(B5107="","",IF(INPUT!$I$1="","",IF(C5107&lt;(INT(INPUT!$I$1)-INPUT!$I$2),"Off Meds",IF(C5107&lt;=(INT(INPUT!$I$1)+INPUT!$I$2),"Washout","On Meds"))))</f>
        <v/>
      </c>
      <c r="F5107">
        <f>IF(B5107="","",1.509*(LN(B5107)^1.084-5.381))</f>
        <v/>
      </c>
      <c r="G5107">
        <f>IF(F5107="","",IF(F5107&lt;0,10*F5107^2,0))</f>
        <v/>
      </c>
      <c r="H5107">
        <f>IF(F5107="","",IF(F5107&gt;0,10*F5107^2,0))</f>
        <v/>
      </c>
    </row>
    <row r="5108">
      <c r="A5108">
        <f>Input!A5108</f>
        <v/>
      </c>
      <c r="B5108">
        <f>IF(ISNUMBER(Input!B5108),IF(AND(Input!B5108&gt;=20,Input!B5108&lt;=700),Input!B5108,""),"")</f>
        <v/>
      </c>
      <c r="C5108">
        <f>IF(B5108="","",INT(A5108))</f>
        <v/>
      </c>
      <c r="D5108">
        <f>IF(B5108="","",HOUR(A5108))</f>
        <v/>
      </c>
      <c r="E5108">
        <f>IF(B5108="","",IF(INPUT!$I$1="","",IF(C5108&lt;(INT(INPUT!$I$1)-INPUT!$I$2),"Off Meds",IF(C5108&lt;=(INT(INPUT!$I$1)+INPUT!$I$2),"Washout","On Meds"))))</f>
        <v/>
      </c>
      <c r="F5108">
        <f>IF(B5108="","",1.509*(LN(B5108)^1.084-5.381))</f>
        <v/>
      </c>
      <c r="G5108">
        <f>IF(F5108="","",IF(F5108&lt;0,10*F5108^2,0))</f>
        <v/>
      </c>
      <c r="H5108">
        <f>IF(F5108="","",IF(F5108&gt;0,10*F5108^2,0))</f>
        <v/>
      </c>
    </row>
    <row r="5109">
      <c r="A5109">
        <f>Input!A5109</f>
        <v/>
      </c>
      <c r="B5109">
        <f>IF(ISNUMBER(Input!B5109),IF(AND(Input!B5109&gt;=20,Input!B5109&lt;=700),Input!B5109,""),"")</f>
        <v/>
      </c>
      <c r="C5109">
        <f>IF(B5109="","",INT(A5109))</f>
        <v/>
      </c>
      <c r="D5109">
        <f>IF(B5109="","",HOUR(A5109))</f>
        <v/>
      </c>
      <c r="E5109">
        <f>IF(B5109="","",IF(INPUT!$I$1="","",IF(C5109&lt;(INT(INPUT!$I$1)-INPUT!$I$2),"Off Meds",IF(C5109&lt;=(INT(INPUT!$I$1)+INPUT!$I$2),"Washout","On Meds"))))</f>
        <v/>
      </c>
      <c r="F5109">
        <f>IF(B5109="","",1.509*(LN(B5109)^1.084-5.381))</f>
        <v/>
      </c>
      <c r="G5109">
        <f>IF(F5109="","",IF(F5109&lt;0,10*F5109^2,0))</f>
        <v/>
      </c>
      <c r="H5109">
        <f>IF(F5109="","",IF(F5109&gt;0,10*F5109^2,0))</f>
        <v/>
      </c>
    </row>
    <row r="5110">
      <c r="A5110">
        <f>Input!A5110</f>
        <v/>
      </c>
      <c r="B5110">
        <f>IF(ISNUMBER(Input!B5110),IF(AND(Input!B5110&gt;=20,Input!B5110&lt;=700),Input!B5110,""),"")</f>
        <v/>
      </c>
      <c r="C5110">
        <f>IF(B5110="","",INT(A5110))</f>
        <v/>
      </c>
      <c r="D5110">
        <f>IF(B5110="","",HOUR(A5110))</f>
        <v/>
      </c>
      <c r="E5110">
        <f>IF(B5110="","",IF(INPUT!$I$1="","",IF(C5110&lt;(INT(INPUT!$I$1)-INPUT!$I$2),"Off Meds",IF(C5110&lt;=(INT(INPUT!$I$1)+INPUT!$I$2),"Washout","On Meds"))))</f>
        <v/>
      </c>
      <c r="F5110">
        <f>IF(B5110="","",1.509*(LN(B5110)^1.084-5.381))</f>
        <v/>
      </c>
      <c r="G5110">
        <f>IF(F5110="","",IF(F5110&lt;0,10*F5110^2,0))</f>
        <v/>
      </c>
      <c r="H5110">
        <f>IF(F5110="","",IF(F5110&gt;0,10*F5110^2,0))</f>
        <v/>
      </c>
    </row>
    <row r="5111">
      <c r="A5111">
        <f>Input!A5111</f>
        <v/>
      </c>
      <c r="B5111">
        <f>IF(ISNUMBER(Input!B5111),IF(AND(Input!B5111&gt;=20,Input!B5111&lt;=700),Input!B5111,""),"")</f>
        <v/>
      </c>
      <c r="C5111">
        <f>IF(B5111="","",INT(A5111))</f>
        <v/>
      </c>
      <c r="D5111">
        <f>IF(B5111="","",HOUR(A5111))</f>
        <v/>
      </c>
      <c r="E5111">
        <f>IF(B5111="","",IF(INPUT!$I$1="","",IF(C5111&lt;(INT(INPUT!$I$1)-INPUT!$I$2),"Off Meds",IF(C5111&lt;=(INT(INPUT!$I$1)+INPUT!$I$2),"Washout","On Meds"))))</f>
        <v/>
      </c>
      <c r="F5111">
        <f>IF(B5111="","",1.509*(LN(B5111)^1.084-5.381))</f>
        <v/>
      </c>
      <c r="G5111">
        <f>IF(F5111="","",IF(F5111&lt;0,10*F5111^2,0))</f>
        <v/>
      </c>
      <c r="H5111">
        <f>IF(F5111="","",IF(F5111&gt;0,10*F5111^2,0))</f>
        <v/>
      </c>
    </row>
    <row r="5112">
      <c r="A5112">
        <f>Input!A5112</f>
        <v/>
      </c>
      <c r="B5112">
        <f>IF(ISNUMBER(Input!B5112),IF(AND(Input!B5112&gt;=20,Input!B5112&lt;=700),Input!B5112,""),"")</f>
        <v/>
      </c>
      <c r="C5112">
        <f>IF(B5112="","",INT(A5112))</f>
        <v/>
      </c>
      <c r="D5112">
        <f>IF(B5112="","",HOUR(A5112))</f>
        <v/>
      </c>
      <c r="E5112">
        <f>IF(B5112="","",IF(INPUT!$I$1="","",IF(C5112&lt;(INT(INPUT!$I$1)-INPUT!$I$2),"Off Meds",IF(C5112&lt;=(INT(INPUT!$I$1)+INPUT!$I$2),"Washout","On Meds"))))</f>
        <v/>
      </c>
      <c r="F5112">
        <f>IF(B5112="","",1.509*(LN(B5112)^1.084-5.381))</f>
        <v/>
      </c>
      <c r="G5112">
        <f>IF(F5112="","",IF(F5112&lt;0,10*F5112^2,0))</f>
        <v/>
      </c>
      <c r="H5112">
        <f>IF(F5112="","",IF(F5112&gt;0,10*F5112^2,0))</f>
        <v/>
      </c>
    </row>
    <row r="5113">
      <c r="A5113">
        <f>Input!A5113</f>
        <v/>
      </c>
      <c r="B5113">
        <f>IF(ISNUMBER(Input!B5113),IF(AND(Input!B5113&gt;=20,Input!B5113&lt;=700),Input!B5113,""),"")</f>
        <v/>
      </c>
      <c r="C5113">
        <f>IF(B5113="","",INT(A5113))</f>
        <v/>
      </c>
      <c r="D5113">
        <f>IF(B5113="","",HOUR(A5113))</f>
        <v/>
      </c>
      <c r="E5113">
        <f>IF(B5113="","",IF(INPUT!$I$1="","",IF(C5113&lt;(INT(INPUT!$I$1)-INPUT!$I$2),"Off Meds",IF(C5113&lt;=(INT(INPUT!$I$1)+INPUT!$I$2),"Washout","On Meds"))))</f>
        <v/>
      </c>
      <c r="F5113">
        <f>IF(B5113="","",1.509*(LN(B5113)^1.084-5.381))</f>
        <v/>
      </c>
      <c r="G5113">
        <f>IF(F5113="","",IF(F5113&lt;0,10*F5113^2,0))</f>
        <v/>
      </c>
      <c r="H5113">
        <f>IF(F5113="","",IF(F5113&gt;0,10*F5113^2,0))</f>
        <v/>
      </c>
    </row>
    <row r="5114">
      <c r="A5114">
        <f>Input!A5114</f>
        <v/>
      </c>
      <c r="B5114">
        <f>IF(ISNUMBER(Input!B5114),IF(AND(Input!B5114&gt;=20,Input!B5114&lt;=700),Input!B5114,""),"")</f>
        <v/>
      </c>
      <c r="C5114">
        <f>IF(B5114="","",INT(A5114))</f>
        <v/>
      </c>
      <c r="D5114">
        <f>IF(B5114="","",HOUR(A5114))</f>
        <v/>
      </c>
      <c r="E5114">
        <f>IF(B5114="","",IF(INPUT!$I$1="","",IF(C5114&lt;(INT(INPUT!$I$1)-INPUT!$I$2),"Off Meds",IF(C5114&lt;=(INT(INPUT!$I$1)+INPUT!$I$2),"Washout","On Meds"))))</f>
        <v/>
      </c>
      <c r="F5114">
        <f>IF(B5114="","",1.509*(LN(B5114)^1.084-5.381))</f>
        <v/>
      </c>
      <c r="G5114">
        <f>IF(F5114="","",IF(F5114&lt;0,10*F5114^2,0))</f>
        <v/>
      </c>
      <c r="H5114">
        <f>IF(F5114="","",IF(F5114&gt;0,10*F5114^2,0))</f>
        <v/>
      </c>
    </row>
    <row r="5115">
      <c r="A5115">
        <f>Input!A5115</f>
        <v/>
      </c>
      <c r="B5115">
        <f>IF(ISNUMBER(Input!B5115),IF(AND(Input!B5115&gt;=20,Input!B5115&lt;=700),Input!B5115,""),"")</f>
        <v/>
      </c>
      <c r="C5115">
        <f>IF(B5115="","",INT(A5115))</f>
        <v/>
      </c>
      <c r="D5115">
        <f>IF(B5115="","",HOUR(A5115))</f>
        <v/>
      </c>
      <c r="E5115">
        <f>IF(B5115="","",IF(INPUT!$I$1="","",IF(C5115&lt;(INT(INPUT!$I$1)-INPUT!$I$2),"Off Meds",IF(C5115&lt;=(INT(INPUT!$I$1)+INPUT!$I$2),"Washout","On Meds"))))</f>
        <v/>
      </c>
      <c r="F5115">
        <f>IF(B5115="","",1.509*(LN(B5115)^1.084-5.381))</f>
        <v/>
      </c>
      <c r="G5115">
        <f>IF(F5115="","",IF(F5115&lt;0,10*F5115^2,0))</f>
        <v/>
      </c>
      <c r="H5115">
        <f>IF(F5115="","",IF(F5115&gt;0,10*F5115^2,0))</f>
        <v/>
      </c>
    </row>
    <row r="5116">
      <c r="A5116">
        <f>Input!A5116</f>
        <v/>
      </c>
      <c r="B5116">
        <f>IF(ISNUMBER(Input!B5116),IF(AND(Input!B5116&gt;=20,Input!B5116&lt;=700),Input!B5116,""),"")</f>
        <v/>
      </c>
      <c r="C5116">
        <f>IF(B5116="","",INT(A5116))</f>
        <v/>
      </c>
      <c r="D5116">
        <f>IF(B5116="","",HOUR(A5116))</f>
        <v/>
      </c>
      <c r="E5116">
        <f>IF(B5116="","",IF(INPUT!$I$1="","",IF(C5116&lt;(INT(INPUT!$I$1)-INPUT!$I$2),"Off Meds",IF(C5116&lt;=(INT(INPUT!$I$1)+INPUT!$I$2),"Washout","On Meds"))))</f>
        <v/>
      </c>
      <c r="F5116">
        <f>IF(B5116="","",1.509*(LN(B5116)^1.084-5.381))</f>
        <v/>
      </c>
      <c r="G5116">
        <f>IF(F5116="","",IF(F5116&lt;0,10*F5116^2,0))</f>
        <v/>
      </c>
      <c r="H5116">
        <f>IF(F5116="","",IF(F5116&gt;0,10*F5116^2,0))</f>
        <v/>
      </c>
    </row>
    <row r="5117">
      <c r="A5117">
        <f>Input!A5117</f>
        <v/>
      </c>
      <c r="B5117">
        <f>IF(ISNUMBER(Input!B5117),IF(AND(Input!B5117&gt;=20,Input!B5117&lt;=700),Input!B5117,""),"")</f>
        <v/>
      </c>
      <c r="C5117">
        <f>IF(B5117="","",INT(A5117))</f>
        <v/>
      </c>
      <c r="D5117">
        <f>IF(B5117="","",HOUR(A5117))</f>
        <v/>
      </c>
      <c r="E5117">
        <f>IF(B5117="","",IF(INPUT!$I$1="","",IF(C5117&lt;(INT(INPUT!$I$1)-INPUT!$I$2),"Off Meds",IF(C5117&lt;=(INT(INPUT!$I$1)+INPUT!$I$2),"Washout","On Meds"))))</f>
        <v/>
      </c>
      <c r="F5117">
        <f>IF(B5117="","",1.509*(LN(B5117)^1.084-5.381))</f>
        <v/>
      </c>
      <c r="G5117">
        <f>IF(F5117="","",IF(F5117&lt;0,10*F5117^2,0))</f>
        <v/>
      </c>
      <c r="H5117">
        <f>IF(F5117="","",IF(F5117&gt;0,10*F5117^2,0))</f>
        <v/>
      </c>
    </row>
    <row r="5118">
      <c r="A5118">
        <f>Input!A5118</f>
        <v/>
      </c>
      <c r="B5118">
        <f>IF(ISNUMBER(Input!B5118),IF(AND(Input!B5118&gt;=20,Input!B5118&lt;=700),Input!B5118,""),"")</f>
        <v/>
      </c>
      <c r="C5118">
        <f>IF(B5118="","",INT(A5118))</f>
        <v/>
      </c>
      <c r="D5118">
        <f>IF(B5118="","",HOUR(A5118))</f>
        <v/>
      </c>
      <c r="E5118">
        <f>IF(B5118="","",IF(INPUT!$I$1="","",IF(C5118&lt;(INT(INPUT!$I$1)-INPUT!$I$2),"Off Meds",IF(C5118&lt;=(INT(INPUT!$I$1)+INPUT!$I$2),"Washout","On Meds"))))</f>
        <v/>
      </c>
      <c r="F5118">
        <f>IF(B5118="","",1.509*(LN(B5118)^1.084-5.381))</f>
        <v/>
      </c>
      <c r="G5118">
        <f>IF(F5118="","",IF(F5118&lt;0,10*F5118^2,0))</f>
        <v/>
      </c>
      <c r="H5118">
        <f>IF(F5118="","",IF(F5118&gt;0,10*F5118^2,0))</f>
        <v/>
      </c>
    </row>
    <row r="5119">
      <c r="A5119">
        <f>Input!A5119</f>
        <v/>
      </c>
      <c r="B5119">
        <f>IF(ISNUMBER(Input!B5119),IF(AND(Input!B5119&gt;=20,Input!B5119&lt;=700),Input!B5119,""),"")</f>
        <v/>
      </c>
      <c r="C5119">
        <f>IF(B5119="","",INT(A5119))</f>
        <v/>
      </c>
      <c r="D5119">
        <f>IF(B5119="","",HOUR(A5119))</f>
        <v/>
      </c>
      <c r="E5119">
        <f>IF(B5119="","",IF(INPUT!$I$1="","",IF(C5119&lt;(INT(INPUT!$I$1)-INPUT!$I$2),"Off Meds",IF(C5119&lt;=(INT(INPUT!$I$1)+INPUT!$I$2),"Washout","On Meds"))))</f>
        <v/>
      </c>
      <c r="F5119">
        <f>IF(B5119="","",1.509*(LN(B5119)^1.084-5.381))</f>
        <v/>
      </c>
      <c r="G5119">
        <f>IF(F5119="","",IF(F5119&lt;0,10*F5119^2,0))</f>
        <v/>
      </c>
      <c r="H5119">
        <f>IF(F5119="","",IF(F5119&gt;0,10*F5119^2,0))</f>
        <v/>
      </c>
    </row>
    <row r="5120">
      <c r="A5120">
        <f>Input!A5120</f>
        <v/>
      </c>
      <c r="B5120">
        <f>IF(ISNUMBER(Input!B5120),IF(AND(Input!B5120&gt;=20,Input!B5120&lt;=700),Input!B5120,""),"")</f>
        <v/>
      </c>
      <c r="C5120">
        <f>IF(B5120="","",INT(A5120))</f>
        <v/>
      </c>
      <c r="D5120">
        <f>IF(B5120="","",HOUR(A5120))</f>
        <v/>
      </c>
      <c r="E5120">
        <f>IF(B5120="","",IF(INPUT!$I$1="","",IF(C5120&lt;(INT(INPUT!$I$1)-INPUT!$I$2),"Off Meds",IF(C5120&lt;=(INT(INPUT!$I$1)+INPUT!$I$2),"Washout","On Meds"))))</f>
        <v/>
      </c>
      <c r="F5120">
        <f>IF(B5120="","",1.509*(LN(B5120)^1.084-5.381))</f>
        <v/>
      </c>
      <c r="G5120">
        <f>IF(F5120="","",IF(F5120&lt;0,10*F5120^2,0))</f>
        <v/>
      </c>
      <c r="H5120">
        <f>IF(F5120="","",IF(F5120&gt;0,10*F5120^2,0))</f>
        <v/>
      </c>
    </row>
    <row r="5121">
      <c r="A5121">
        <f>Input!A5121</f>
        <v/>
      </c>
      <c r="B5121">
        <f>IF(ISNUMBER(Input!B5121),IF(AND(Input!B5121&gt;=20,Input!B5121&lt;=700),Input!B5121,""),"")</f>
        <v/>
      </c>
      <c r="C5121">
        <f>IF(B5121="","",INT(A5121))</f>
        <v/>
      </c>
      <c r="D5121">
        <f>IF(B5121="","",HOUR(A5121))</f>
        <v/>
      </c>
      <c r="E5121">
        <f>IF(B5121="","",IF(INPUT!$I$1="","",IF(C5121&lt;(INT(INPUT!$I$1)-INPUT!$I$2),"Off Meds",IF(C5121&lt;=(INT(INPUT!$I$1)+INPUT!$I$2),"Washout","On Meds"))))</f>
        <v/>
      </c>
      <c r="F5121">
        <f>IF(B5121="","",1.509*(LN(B5121)^1.084-5.381))</f>
        <v/>
      </c>
      <c r="G5121">
        <f>IF(F5121="","",IF(F5121&lt;0,10*F5121^2,0))</f>
        <v/>
      </c>
      <c r="H5121">
        <f>IF(F5121="","",IF(F5121&gt;0,10*F5121^2,0))</f>
        <v/>
      </c>
    </row>
    <row r="5122">
      <c r="A5122">
        <f>Input!A5122</f>
        <v/>
      </c>
      <c r="B5122">
        <f>IF(ISNUMBER(Input!B5122),IF(AND(Input!B5122&gt;=20,Input!B5122&lt;=700),Input!B5122,""),"")</f>
        <v/>
      </c>
      <c r="C5122">
        <f>IF(B5122="","",INT(A5122))</f>
        <v/>
      </c>
      <c r="D5122">
        <f>IF(B5122="","",HOUR(A5122))</f>
        <v/>
      </c>
      <c r="E5122">
        <f>IF(B5122="","",IF(INPUT!$I$1="","",IF(C5122&lt;(INT(INPUT!$I$1)-INPUT!$I$2),"Off Meds",IF(C5122&lt;=(INT(INPUT!$I$1)+INPUT!$I$2),"Washout","On Meds"))))</f>
        <v/>
      </c>
      <c r="F5122">
        <f>IF(B5122="","",1.509*(LN(B5122)^1.084-5.381))</f>
        <v/>
      </c>
      <c r="G5122">
        <f>IF(F5122="","",IF(F5122&lt;0,10*F5122^2,0))</f>
        <v/>
      </c>
      <c r="H5122">
        <f>IF(F5122="","",IF(F5122&gt;0,10*F5122^2,0))</f>
        <v/>
      </c>
    </row>
    <row r="5123">
      <c r="A5123">
        <f>Input!A5123</f>
        <v/>
      </c>
      <c r="B5123">
        <f>IF(ISNUMBER(Input!B5123),IF(AND(Input!B5123&gt;=20,Input!B5123&lt;=700),Input!B5123,""),"")</f>
        <v/>
      </c>
      <c r="C5123">
        <f>IF(B5123="","",INT(A5123))</f>
        <v/>
      </c>
      <c r="D5123">
        <f>IF(B5123="","",HOUR(A5123))</f>
        <v/>
      </c>
      <c r="E5123">
        <f>IF(B5123="","",IF(INPUT!$I$1="","",IF(C5123&lt;(INT(INPUT!$I$1)-INPUT!$I$2),"Off Meds",IF(C5123&lt;=(INT(INPUT!$I$1)+INPUT!$I$2),"Washout","On Meds"))))</f>
        <v/>
      </c>
      <c r="F5123">
        <f>IF(B5123="","",1.509*(LN(B5123)^1.084-5.381))</f>
        <v/>
      </c>
      <c r="G5123">
        <f>IF(F5123="","",IF(F5123&lt;0,10*F5123^2,0))</f>
        <v/>
      </c>
      <c r="H5123">
        <f>IF(F5123="","",IF(F5123&gt;0,10*F5123^2,0))</f>
        <v/>
      </c>
    </row>
    <row r="5124">
      <c r="A5124">
        <f>Input!A5124</f>
        <v/>
      </c>
      <c r="B5124">
        <f>IF(ISNUMBER(Input!B5124),IF(AND(Input!B5124&gt;=20,Input!B5124&lt;=700),Input!B5124,""),"")</f>
        <v/>
      </c>
      <c r="C5124">
        <f>IF(B5124="","",INT(A5124))</f>
        <v/>
      </c>
      <c r="D5124">
        <f>IF(B5124="","",HOUR(A5124))</f>
        <v/>
      </c>
      <c r="E5124">
        <f>IF(B5124="","",IF(INPUT!$I$1="","",IF(C5124&lt;(INT(INPUT!$I$1)-INPUT!$I$2),"Off Meds",IF(C5124&lt;=(INT(INPUT!$I$1)+INPUT!$I$2),"Washout","On Meds"))))</f>
        <v/>
      </c>
      <c r="F5124">
        <f>IF(B5124="","",1.509*(LN(B5124)^1.084-5.381))</f>
        <v/>
      </c>
      <c r="G5124">
        <f>IF(F5124="","",IF(F5124&lt;0,10*F5124^2,0))</f>
        <v/>
      </c>
      <c r="H5124">
        <f>IF(F5124="","",IF(F5124&gt;0,10*F5124^2,0))</f>
        <v/>
      </c>
    </row>
    <row r="5125">
      <c r="A5125">
        <f>Input!A5125</f>
        <v/>
      </c>
      <c r="B5125">
        <f>IF(ISNUMBER(Input!B5125),IF(AND(Input!B5125&gt;=20,Input!B5125&lt;=700),Input!B5125,""),"")</f>
        <v/>
      </c>
      <c r="C5125">
        <f>IF(B5125="","",INT(A5125))</f>
        <v/>
      </c>
      <c r="D5125">
        <f>IF(B5125="","",HOUR(A5125))</f>
        <v/>
      </c>
      <c r="E5125">
        <f>IF(B5125="","",IF(INPUT!$I$1="","",IF(C5125&lt;(INT(INPUT!$I$1)-INPUT!$I$2),"Off Meds",IF(C5125&lt;=(INT(INPUT!$I$1)+INPUT!$I$2),"Washout","On Meds"))))</f>
        <v/>
      </c>
      <c r="F5125">
        <f>IF(B5125="","",1.509*(LN(B5125)^1.084-5.381))</f>
        <v/>
      </c>
      <c r="G5125">
        <f>IF(F5125="","",IF(F5125&lt;0,10*F5125^2,0))</f>
        <v/>
      </c>
      <c r="H5125">
        <f>IF(F5125="","",IF(F5125&gt;0,10*F5125^2,0))</f>
        <v/>
      </c>
    </row>
    <row r="5126">
      <c r="A5126">
        <f>Input!A5126</f>
        <v/>
      </c>
      <c r="B5126">
        <f>IF(ISNUMBER(Input!B5126),IF(AND(Input!B5126&gt;=20,Input!B5126&lt;=700),Input!B5126,""),"")</f>
        <v/>
      </c>
      <c r="C5126">
        <f>IF(B5126="","",INT(A5126))</f>
        <v/>
      </c>
      <c r="D5126">
        <f>IF(B5126="","",HOUR(A5126))</f>
        <v/>
      </c>
      <c r="E5126">
        <f>IF(B5126="","",IF(INPUT!$I$1="","",IF(C5126&lt;(INT(INPUT!$I$1)-INPUT!$I$2),"Off Meds",IF(C5126&lt;=(INT(INPUT!$I$1)+INPUT!$I$2),"Washout","On Meds"))))</f>
        <v/>
      </c>
      <c r="F5126">
        <f>IF(B5126="","",1.509*(LN(B5126)^1.084-5.381))</f>
        <v/>
      </c>
      <c r="G5126">
        <f>IF(F5126="","",IF(F5126&lt;0,10*F5126^2,0))</f>
        <v/>
      </c>
      <c r="H5126">
        <f>IF(F5126="","",IF(F5126&gt;0,10*F5126^2,0))</f>
        <v/>
      </c>
    </row>
    <row r="5127">
      <c r="A5127">
        <f>Input!A5127</f>
        <v/>
      </c>
      <c r="B5127">
        <f>IF(ISNUMBER(Input!B5127),IF(AND(Input!B5127&gt;=20,Input!B5127&lt;=700),Input!B5127,""),"")</f>
        <v/>
      </c>
      <c r="C5127">
        <f>IF(B5127="","",INT(A5127))</f>
        <v/>
      </c>
      <c r="D5127">
        <f>IF(B5127="","",HOUR(A5127))</f>
        <v/>
      </c>
      <c r="E5127">
        <f>IF(B5127="","",IF(INPUT!$I$1="","",IF(C5127&lt;(INT(INPUT!$I$1)-INPUT!$I$2),"Off Meds",IF(C5127&lt;=(INT(INPUT!$I$1)+INPUT!$I$2),"Washout","On Meds"))))</f>
        <v/>
      </c>
      <c r="F5127">
        <f>IF(B5127="","",1.509*(LN(B5127)^1.084-5.381))</f>
        <v/>
      </c>
      <c r="G5127">
        <f>IF(F5127="","",IF(F5127&lt;0,10*F5127^2,0))</f>
        <v/>
      </c>
      <c r="H5127">
        <f>IF(F5127="","",IF(F5127&gt;0,10*F5127^2,0))</f>
        <v/>
      </c>
    </row>
    <row r="5128">
      <c r="A5128">
        <f>Input!A5128</f>
        <v/>
      </c>
      <c r="B5128">
        <f>IF(ISNUMBER(Input!B5128),IF(AND(Input!B5128&gt;=20,Input!B5128&lt;=700),Input!B5128,""),"")</f>
        <v/>
      </c>
      <c r="C5128">
        <f>IF(B5128="","",INT(A5128))</f>
        <v/>
      </c>
      <c r="D5128">
        <f>IF(B5128="","",HOUR(A5128))</f>
        <v/>
      </c>
      <c r="E5128">
        <f>IF(B5128="","",IF(INPUT!$I$1="","",IF(C5128&lt;(INT(INPUT!$I$1)-INPUT!$I$2),"Off Meds",IF(C5128&lt;=(INT(INPUT!$I$1)+INPUT!$I$2),"Washout","On Meds"))))</f>
        <v/>
      </c>
      <c r="F5128">
        <f>IF(B5128="","",1.509*(LN(B5128)^1.084-5.381))</f>
        <v/>
      </c>
      <c r="G5128">
        <f>IF(F5128="","",IF(F5128&lt;0,10*F5128^2,0))</f>
        <v/>
      </c>
      <c r="H5128">
        <f>IF(F5128="","",IF(F5128&gt;0,10*F5128^2,0))</f>
        <v/>
      </c>
    </row>
    <row r="5129">
      <c r="A5129">
        <f>Input!A5129</f>
        <v/>
      </c>
      <c r="B5129">
        <f>IF(ISNUMBER(Input!B5129),IF(AND(Input!B5129&gt;=20,Input!B5129&lt;=700),Input!B5129,""),"")</f>
        <v/>
      </c>
      <c r="C5129">
        <f>IF(B5129="","",INT(A5129))</f>
        <v/>
      </c>
      <c r="D5129">
        <f>IF(B5129="","",HOUR(A5129))</f>
        <v/>
      </c>
      <c r="E5129">
        <f>IF(B5129="","",IF(INPUT!$I$1="","",IF(C5129&lt;(INT(INPUT!$I$1)-INPUT!$I$2),"Off Meds",IF(C5129&lt;=(INT(INPUT!$I$1)+INPUT!$I$2),"Washout","On Meds"))))</f>
        <v/>
      </c>
      <c r="F5129">
        <f>IF(B5129="","",1.509*(LN(B5129)^1.084-5.381))</f>
        <v/>
      </c>
      <c r="G5129">
        <f>IF(F5129="","",IF(F5129&lt;0,10*F5129^2,0))</f>
        <v/>
      </c>
      <c r="H5129">
        <f>IF(F5129="","",IF(F5129&gt;0,10*F5129^2,0))</f>
        <v/>
      </c>
    </row>
    <row r="5130">
      <c r="A5130">
        <f>Input!A5130</f>
        <v/>
      </c>
      <c r="B5130">
        <f>IF(ISNUMBER(Input!B5130),IF(AND(Input!B5130&gt;=20,Input!B5130&lt;=700),Input!B5130,""),"")</f>
        <v/>
      </c>
      <c r="C5130">
        <f>IF(B5130="","",INT(A5130))</f>
        <v/>
      </c>
      <c r="D5130">
        <f>IF(B5130="","",HOUR(A5130))</f>
        <v/>
      </c>
      <c r="E5130">
        <f>IF(B5130="","",IF(INPUT!$I$1="","",IF(C5130&lt;(INT(INPUT!$I$1)-INPUT!$I$2),"Off Meds",IF(C5130&lt;=(INT(INPUT!$I$1)+INPUT!$I$2),"Washout","On Meds"))))</f>
        <v/>
      </c>
      <c r="F5130">
        <f>IF(B5130="","",1.509*(LN(B5130)^1.084-5.381))</f>
        <v/>
      </c>
      <c r="G5130">
        <f>IF(F5130="","",IF(F5130&lt;0,10*F5130^2,0))</f>
        <v/>
      </c>
      <c r="H5130">
        <f>IF(F5130="","",IF(F5130&gt;0,10*F5130^2,0))</f>
        <v/>
      </c>
    </row>
    <row r="5131">
      <c r="A5131">
        <f>Input!A5131</f>
        <v/>
      </c>
      <c r="B5131">
        <f>IF(ISNUMBER(Input!B5131),IF(AND(Input!B5131&gt;=20,Input!B5131&lt;=700),Input!B5131,""),"")</f>
        <v/>
      </c>
      <c r="C5131">
        <f>IF(B5131="","",INT(A5131))</f>
        <v/>
      </c>
      <c r="D5131">
        <f>IF(B5131="","",HOUR(A5131))</f>
        <v/>
      </c>
      <c r="E5131">
        <f>IF(B5131="","",IF(INPUT!$I$1="","",IF(C5131&lt;(INT(INPUT!$I$1)-INPUT!$I$2),"Off Meds",IF(C5131&lt;=(INT(INPUT!$I$1)+INPUT!$I$2),"Washout","On Meds"))))</f>
        <v/>
      </c>
      <c r="F5131">
        <f>IF(B5131="","",1.509*(LN(B5131)^1.084-5.381))</f>
        <v/>
      </c>
      <c r="G5131">
        <f>IF(F5131="","",IF(F5131&lt;0,10*F5131^2,0))</f>
        <v/>
      </c>
      <c r="H5131">
        <f>IF(F5131="","",IF(F5131&gt;0,10*F5131^2,0))</f>
        <v/>
      </c>
    </row>
    <row r="5132">
      <c r="A5132">
        <f>Input!A5132</f>
        <v/>
      </c>
      <c r="B5132">
        <f>IF(ISNUMBER(Input!B5132),IF(AND(Input!B5132&gt;=20,Input!B5132&lt;=700),Input!B5132,""),"")</f>
        <v/>
      </c>
      <c r="C5132">
        <f>IF(B5132="","",INT(A5132))</f>
        <v/>
      </c>
      <c r="D5132">
        <f>IF(B5132="","",HOUR(A5132))</f>
        <v/>
      </c>
      <c r="E5132">
        <f>IF(B5132="","",IF(INPUT!$I$1="","",IF(C5132&lt;(INT(INPUT!$I$1)-INPUT!$I$2),"Off Meds",IF(C5132&lt;=(INT(INPUT!$I$1)+INPUT!$I$2),"Washout","On Meds"))))</f>
        <v/>
      </c>
      <c r="F5132">
        <f>IF(B5132="","",1.509*(LN(B5132)^1.084-5.381))</f>
        <v/>
      </c>
      <c r="G5132">
        <f>IF(F5132="","",IF(F5132&lt;0,10*F5132^2,0))</f>
        <v/>
      </c>
      <c r="H5132">
        <f>IF(F5132="","",IF(F5132&gt;0,10*F5132^2,0))</f>
        <v/>
      </c>
    </row>
    <row r="5133">
      <c r="A5133">
        <f>Input!A5133</f>
        <v/>
      </c>
      <c r="B5133">
        <f>IF(ISNUMBER(Input!B5133),IF(AND(Input!B5133&gt;=20,Input!B5133&lt;=700),Input!B5133,""),"")</f>
        <v/>
      </c>
      <c r="C5133">
        <f>IF(B5133="","",INT(A5133))</f>
        <v/>
      </c>
      <c r="D5133">
        <f>IF(B5133="","",HOUR(A5133))</f>
        <v/>
      </c>
      <c r="E5133">
        <f>IF(B5133="","",IF(INPUT!$I$1="","",IF(C5133&lt;(INT(INPUT!$I$1)-INPUT!$I$2),"Off Meds",IF(C5133&lt;=(INT(INPUT!$I$1)+INPUT!$I$2),"Washout","On Meds"))))</f>
        <v/>
      </c>
      <c r="F5133">
        <f>IF(B5133="","",1.509*(LN(B5133)^1.084-5.381))</f>
        <v/>
      </c>
      <c r="G5133">
        <f>IF(F5133="","",IF(F5133&lt;0,10*F5133^2,0))</f>
        <v/>
      </c>
      <c r="H5133">
        <f>IF(F5133="","",IF(F5133&gt;0,10*F5133^2,0))</f>
        <v/>
      </c>
    </row>
    <row r="5134">
      <c r="A5134">
        <f>Input!A5134</f>
        <v/>
      </c>
      <c r="B5134">
        <f>IF(ISNUMBER(Input!B5134),IF(AND(Input!B5134&gt;=20,Input!B5134&lt;=700),Input!B5134,""),"")</f>
        <v/>
      </c>
      <c r="C5134">
        <f>IF(B5134="","",INT(A5134))</f>
        <v/>
      </c>
      <c r="D5134">
        <f>IF(B5134="","",HOUR(A5134))</f>
        <v/>
      </c>
      <c r="E5134">
        <f>IF(B5134="","",IF(INPUT!$I$1="","",IF(C5134&lt;(INT(INPUT!$I$1)-INPUT!$I$2),"Off Meds",IF(C5134&lt;=(INT(INPUT!$I$1)+INPUT!$I$2),"Washout","On Meds"))))</f>
        <v/>
      </c>
      <c r="F5134">
        <f>IF(B5134="","",1.509*(LN(B5134)^1.084-5.381))</f>
        <v/>
      </c>
      <c r="G5134">
        <f>IF(F5134="","",IF(F5134&lt;0,10*F5134^2,0))</f>
        <v/>
      </c>
      <c r="H5134">
        <f>IF(F5134="","",IF(F5134&gt;0,10*F5134^2,0))</f>
        <v/>
      </c>
    </row>
    <row r="5135">
      <c r="A5135">
        <f>Input!A5135</f>
        <v/>
      </c>
      <c r="B5135">
        <f>IF(ISNUMBER(Input!B5135),IF(AND(Input!B5135&gt;=20,Input!B5135&lt;=700),Input!B5135,""),"")</f>
        <v/>
      </c>
      <c r="C5135">
        <f>IF(B5135="","",INT(A5135))</f>
        <v/>
      </c>
      <c r="D5135">
        <f>IF(B5135="","",HOUR(A5135))</f>
        <v/>
      </c>
      <c r="E5135">
        <f>IF(B5135="","",IF(INPUT!$I$1="","",IF(C5135&lt;(INT(INPUT!$I$1)-INPUT!$I$2),"Off Meds",IF(C5135&lt;=(INT(INPUT!$I$1)+INPUT!$I$2),"Washout","On Meds"))))</f>
        <v/>
      </c>
      <c r="F5135">
        <f>IF(B5135="","",1.509*(LN(B5135)^1.084-5.381))</f>
        <v/>
      </c>
      <c r="G5135">
        <f>IF(F5135="","",IF(F5135&lt;0,10*F5135^2,0))</f>
        <v/>
      </c>
      <c r="H5135">
        <f>IF(F5135="","",IF(F5135&gt;0,10*F5135^2,0))</f>
        <v/>
      </c>
    </row>
    <row r="5136">
      <c r="A5136">
        <f>Input!A5136</f>
        <v/>
      </c>
      <c r="B5136">
        <f>IF(ISNUMBER(Input!B5136),IF(AND(Input!B5136&gt;=20,Input!B5136&lt;=700),Input!B5136,""),"")</f>
        <v/>
      </c>
      <c r="C5136">
        <f>IF(B5136="","",INT(A5136))</f>
        <v/>
      </c>
      <c r="D5136">
        <f>IF(B5136="","",HOUR(A5136))</f>
        <v/>
      </c>
      <c r="E5136">
        <f>IF(B5136="","",IF(INPUT!$I$1="","",IF(C5136&lt;(INT(INPUT!$I$1)-INPUT!$I$2),"Off Meds",IF(C5136&lt;=(INT(INPUT!$I$1)+INPUT!$I$2),"Washout","On Meds"))))</f>
        <v/>
      </c>
      <c r="F5136">
        <f>IF(B5136="","",1.509*(LN(B5136)^1.084-5.381))</f>
        <v/>
      </c>
      <c r="G5136">
        <f>IF(F5136="","",IF(F5136&lt;0,10*F5136^2,0))</f>
        <v/>
      </c>
      <c r="H5136">
        <f>IF(F5136="","",IF(F5136&gt;0,10*F5136^2,0))</f>
        <v/>
      </c>
    </row>
    <row r="5137">
      <c r="A5137">
        <f>Input!A5137</f>
        <v/>
      </c>
      <c r="B5137">
        <f>IF(ISNUMBER(Input!B5137),IF(AND(Input!B5137&gt;=20,Input!B5137&lt;=700),Input!B5137,""),"")</f>
        <v/>
      </c>
      <c r="C5137">
        <f>IF(B5137="","",INT(A5137))</f>
        <v/>
      </c>
      <c r="D5137">
        <f>IF(B5137="","",HOUR(A5137))</f>
        <v/>
      </c>
      <c r="E5137">
        <f>IF(B5137="","",IF(INPUT!$I$1="","",IF(C5137&lt;(INT(INPUT!$I$1)-INPUT!$I$2),"Off Meds",IF(C5137&lt;=(INT(INPUT!$I$1)+INPUT!$I$2),"Washout","On Meds"))))</f>
        <v/>
      </c>
      <c r="F5137">
        <f>IF(B5137="","",1.509*(LN(B5137)^1.084-5.381))</f>
        <v/>
      </c>
      <c r="G5137">
        <f>IF(F5137="","",IF(F5137&lt;0,10*F5137^2,0))</f>
        <v/>
      </c>
      <c r="H5137">
        <f>IF(F5137="","",IF(F5137&gt;0,10*F5137^2,0))</f>
        <v/>
      </c>
    </row>
    <row r="5138">
      <c r="A5138">
        <f>Input!A5138</f>
        <v/>
      </c>
      <c r="B5138">
        <f>IF(ISNUMBER(Input!B5138),IF(AND(Input!B5138&gt;=20,Input!B5138&lt;=700),Input!B5138,""),"")</f>
        <v/>
      </c>
      <c r="C5138">
        <f>IF(B5138="","",INT(A5138))</f>
        <v/>
      </c>
      <c r="D5138">
        <f>IF(B5138="","",HOUR(A5138))</f>
        <v/>
      </c>
      <c r="E5138">
        <f>IF(B5138="","",IF(INPUT!$I$1="","",IF(C5138&lt;(INT(INPUT!$I$1)-INPUT!$I$2),"Off Meds",IF(C5138&lt;=(INT(INPUT!$I$1)+INPUT!$I$2),"Washout","On Meds"))))</f>
        <v/>
      </c>
      <c r="F5138">
        <f>IF(B5138="","",1.509*(LN(B5138)^1.084-5.381))</f>
        <v/>
      </c>
      <c r="G5138">
        <f>IF(F5138="","",IF(F5138&lt;0,10*F5138^2,0))</f>
        <v/>
      </c>
      <c r="H5138">
        <f>IF(F5138="","",IF(F5138&gt;0,10*F5138^2,0))</f>
        <v/>
      </c>
    </row>
    <row r="5139">
      <c r="A5139">
        <f>Input!A5139</f>
        <v/>
      </c>
      <c r="B5139">
        <f>IF(ISNUMBER(Input!B5139),IF(AND(Input!B5139&gt;=20,Input!B5139&lt;=700),Input!B5139,""),"")</f>
        <v/>
      </c>
      <c r="C5139">
        <f>IF(B5139="","",INT(A5139))</f>
        <v/>
      </c>
      <c r="D5139">
        <f>IF(B5139="","",HOUR(A5139))</f>
        <v/>
      </c>
      <c r="E5139">
        <f>IF(B5139="","",IF(INPUT!$I$1="","",IF(C5139&lt;(INT(INPUT!$I$1)-INPUT!$I$2),"Off Meds",IF(C5139&lt;=(INT(INPUT!$I$1)+INPUT!$I$2),"Washout","On Meds"))))</f>
        <v/>
      </c>
      <c r="F5139">
        <f>IF(B5139="","",1.509*(LN(B5139)^1.084-5.381))</f>
        <v/>
      </c>
      <c r="G5139">
        <f>IF(F5139="","",IF(F5139&lt;0,10*F5139^2,0))</f>
        <v/>
      </c>
      <c r="H5139">
        <f>IF(F5139="","",IF(F5139&gt;0,10*F5139^2,0))</f>
        <v/>
      </c>
    </row>
    <row r="5140">
      <c r="A5140">
        <f>Input!A5140</f>
        <v/>
      </c>
      <c r="B5140">
        <f>IF(ISNUMBER(Input!B5140),IF(AND(Input!B5140&gt;=20,Input!B5140&lt;=700),Input!B5140,""),"")</f>
        <v/>
      </c>
      <c r="C5140">
        <f>IF(B5140="","",INT(A5140))</f>
        <v/>
      </c>
      <c r="D5140">
        <f>IF(B5140="","",HOUR(A5140))</f>
        <v/>
      </c>
      <c r="E5140">
        <f>IF(B5140="","",IF(INPUT!$I$1="","",IF(C5140&lt;(INT(INPUT!$I$1)-INPUT!$I$2),"Off Meds",IF(C5140&lt;=(INT(INPUT!$I$1)+INPUT!$I$2),"Washout","On Meds"))))</f>
        <v/>
      </c>
      <c r="F5140">
        <f>IF(B5140="","",1.509*(LN(B5140)^1.084-5.381))</f>
        <v/>
      </c>
      <c r="G5140">
        <f>IF(F5140="","",IF(F5140&lt;0,10*F5140^2,0))</f>
        <v/>
      </c>
      <c r="H5140">
        <f>IF(F5140="","",IF(F5140&gt;0,10*F5140^2,0))</f>
        <v/>
      </c>
    </row>
    <row r="5141">
      <c r="A5141">
        <f>Input!A5141</f>
        <v/>
      </c>
      <c r="B5141">
        <f>IF(ISNUMBER(Input!B5141),IF(AND(Input!B5141&gt;=20,Input!B5141&lt;=700),Input!B5141,""),"")</f>
        <v/>
      </c>
      <c r="C5141">
        <f>IF(B5141="","",INT(A5141))</f>
        <v/>
      </c>
      <c r="D5141">
        <f>IF(B5141="","",HOUR(A5141))</f>
        <v/>
      </c>
      <c r="E5141">
        <f>IF(B5141="","",IF(INPUT!$I$1="","",IF(C5141&lt;(INT(INPUT!$I$1)-INPUT!$I$2),"Off Meds",IF(C5141&lt;=(INT(INPUT!$I$1)+INPUT!$I$2),"Washout","On Meds"))))</f>
        <v/>
      </c>
      <c r="F5141">
        <f>IF(B5141="","",1.509*(LN(B5141)^1.084-5.381))</f>
        <v/>
      </c>
      <c r="G5141">
        <f>IF(F5141="","",IF(F5141&lt;0,10*F5141^2,0))</f>
        <v/>
      </c>
      <c r="H5141">
        <f>IF(F5141="","",IF(F5141&gt;0,10*F5141^2,0))</f>
        <v/>
      </c>
    </row>
    <row r="5142">
      <c r="A5142">
        <f>Input!A5142</f>
        <v/>
      </c>
      <c r="B5142">
        <f>IF(ISNUMBER(Input!B5142),IF(AND(Input!B5142&gt;=20,Input!B5142&lt;=700),Input!B5142,""),"")</f>
        <v/>
      </c>
      <c r="C5142">
        <f>IF(B5142="","",INT(A5142))</f>
        <v/>
      </c>
      <c r="D5142">
        <f>IF(B5142="","",HOUR(A5142))</f>
        <v/>
      </c>
      <c r="E5142">
        <f>IF(B5142="","",IF(INPUT!$I$1="","",IF(C5142&lt;(INT(INPUT!$I$1)-INPUT!$I$2),"Off Meds",IF(C5142&lt;=(INT(INPUT!$I$1)+INPUT!$I$2),"Washout","On Meds"))))</f>
        <v/>
      </c>
      <c r="F5142">
        <f>IF(B5142="","",1.509*(LN(B5142)^1.084-5.381))</f>
        <v/>
      </c>
      <c r="G5142">
        <f>IF(F5142="","",IF(F5142&lt;0,10*F5142^2,0))</f>
        <v/>
      </c>
      <c r="H5142">
        <f>IF(F5142="","",IF(F5142&gt;0,10*F5142^2,0))</f>
        <v/>
      </c>
    </row>
    <row r="5143">
      <c r="A5143">
        <f>Input!A5143</f>
        <v/>
      </c>
      <c r="B5143">
        <f>IF(ISNUMBER(Input!B5143),IF(AND(Input!B5143&gt;=20,Input!B5143&lt;=700),Input!B5143,""),"")</f>
        <v/>
      </c>
      <c r="C5143">
        <f>IF(B5143="","",INT(A5143))</f>
        <v/>
      </c>
      <c r="D5143">
        <f>IF(B5143="","",HOUR(A5143))</f>
        <v/>
      </c>
      <c r="E5143">
        <f>IF(B5143="","",IF(INPUT!$I$1="","",IF(C5143&lt;(INT(INPUT!$I$1)-INPUT!$I$2),"Off Meds",IF(C5143&lt;=(INT(INPUT!$I$1)+INPUT!$I$2),"Washout","On Meds"))))</f>
        <v/>
      </c>
      <c r="F5143">
        <f>IF(B5143="","",1.509*(LN(B5143)^1.084-5.381))</f>
        <v/>
      </c>
      <c r="G5143">
        <f>IF(F5143="","",IF(F5143&lt;0,10*F5143^2,0))</f>
        <v/>
      </c>
      <c r="H5143">
        <f>IF(F5143="","",IF(F5143&gt;0,10*F5143^2,0))</f>
        <v/>
      </c>
    </row>
    <row r="5144">
      <c r="A5144">
        <f>Input!A5144</f>
        <v/>
      </c>
      <c r="B5144">
        <f>IF(ISNUMBER(Input!B5144),IF(AND(Input!B5144&gt;=20,Input!B5144&lt;=700),Input!B5144,""),"")</f>
        <v/>
      </c>
      <c r="C5144">
        <f>IF(B5144="","",INT(A5144))</f>
        <v/>
      </c>
      <c r="D5144">
        <f>IF(B5144="","",HOUR(A5144))</f>
        <v/>
      </c>
      <c r="E5144">
        <f>IF(B5144="","",IF(INPUT!$I$1="","",IF(C5144&lt;(INT(INPUT!$I$1)-INPUT!$I$2),"Off Meds",IF(C5144&lt;=(INT(INPUT!$I$1)+INPUT!$I$2),"Washout","On Meds"))))</f>
        <v/>
      </c>
      <c r="F5144">
        <f>IF(B5144="","",1.509*(LN(B5144)^1.084-5.381))</f>
        <v/>
      </c>
      <c r="G5144">
        <f>IF(F5144="","",IF(F5144&lt;0,10*F5144^2,0))</f>
        <v/>
      </c>
      <c r="H5144">
        <f>IF(F5144="","",IF(F5144&gt;0,10*F5144^2,0))</f>
        <v/>
      </c>
    </row>
    <row r="5145">
      <c r="A5145">
        <f>Input!A5145</f>
        <v/>
      </c>
      <c r="B5145">
        <f>IF(ISNUMBER(Input!B5145),IF(AND(Input!B5145&gt;=20,Input!B5145&lt;=700),Input!B5145,""),"")</f>
        <v/>
      </c>
      <c r="C5145">
        <f>IF(B5145="","",INT(A5145))</f>
        <v/>
      </c>
      <c r="D5145">
        <f>IF(B5145="","",HOUR(A5145))</f>
        <v/>
      </c>
      <c r="E5145">
        <f>IF(B5145="","",IF(INPUT!$I$1="","",IF(C5145&lt;(INT(INPUT!$I$1)-INPUT!$I$2),"Off Meds",IF(C5145&lt;=(INT(INPUT!$I$1)+INPUT!$I$2),"Washout","On Meds"))))</f>
        <v/>
      </c>
      <c r="F5145">
        <f>IF(B5145="","",1.509*(LN(B5145)^1.084-5.381))</f>
        <v/>
      </c>
      <c r="G5145">
        <f>IF(F5145="","",IF(F5145&lt;0,10*F5145^2,0))</f>
        <v/>
      </c>
      <c r="H5145">
        <f>IF(F5145="","",IF(F5145&gt;0,10*F5145^2,0))</f>
        <v/>
      </c>
    </row>
    <row r="5146">
      <c r="A5146">
        <f>Input!A5146</f>
        <v/>
      </c>
      <c r="B5146">
        <f>IF(ISNUMBER(Input!B5146),IF(AND(Input!B5146&gt;=20,Input!B5146&lt;=700),Input!B5146,""),"")</f>
        <v/>
      </c>
      <c r="C5146">
        <f>IF(B5146="","",INT(A5146))</f>
        <v/>
      </c>
      <c r="D5146">
        <f>IF(B5146="","",HOUR(A5146))</f>
        <v/>
      </c>
      <c r="E5146">
        <f>IF(B5146="","",IF(INPUT!$I$1="","",IF(C5146&lt;(INT(INPUT!$I$1)-INPUT!$I$2),"Off Meds",IF(C5146&lt;=(INT(INPUT!$I$1)+INPUT!$I$2),"Washout","On Meds"))))</f>
        <v/>
      </c>
      <c r="F5146">
        <f>IF(B5146="","",1.509*(LN(B5146)^1.084-5.381))</f>
        <v/>
      </c>
      <c r="G5146">
        <f>IF(F5146="","",IF(F5146&lt;0,10*F5146^2,0))</f>
        <v/>
      </c>
      <c r="H5146">
        <f>IF(F5146="","",IF(F5146&gt;0,10*F5146^2,0))</f>
        <v/>
      </c>
    </row>
    <row r="5147">
      <c r="A5147">
        <f>Input!A5147</f>
        <v/>
      </c>
      <c r="B5147">
        <f>IF(ISNUMBER(Input!B5147),IF(AND(Input!B5147&gt;=20,Input!B5147&lt;=700),Input!B5147,""),"")</f>
        <v/>
      </c>
      <c r="C5147">
        <f>IF(B5147="","",INT(A5147))</f>
        <v/>
      </c>
      <c r="D5147">
        <f>IF(B5147="","",HOUR(A5147))</f>
        <v/>
      </c>
      <c r="E5147">
        <f>IF(B5147="","",IF(INPUT!$I$1="","",IF(C5147&lt;(INT(INPUT!$I$1)-INPUT!$I$2),"Off Meds",IF(C5147&lt;=(INT(INPUT!$I$1)+INPUT!$I$2),"Washout","On Meds"))))</f>
        <v/>
      </c>
      <c r="F5147">
        <f>IF(B5147="","",1.509*(LN(B5147)^1.084-5.381))</f>
        <v/>
      </c>
      <c r="G5147">
        <f>IF(F5147="","",IF(F5147&lt;0,10*F5147^2,0))</f>
        <v/>
      </c>
      <c r="H5147">
        <f>IF(F5147="","",IF(F5147&gt;0,10*F5147^2,0))</f>
        <v/>
      </c>
    </row>
    <row r="5148">
      <c r="A5148">
        <f>Input!A5148</f>
        <v/>
      </c>
      <c r="B5148">
        <f>IF(ISNUMBER(Input!B5148),IF(AND(Input!B5148&gt;=20,Input!B5148&lt;=700),Input!B5148,""),"")</f>
        <v/>
      </c>
      <c r="C5148">
        <f>IF(B5148="","",INT(A5148))</f>
        <v/>
      </c>
      <c r="D5148">
        <f>IF(B5148="","",HOUR(A5148))</f>
        <v/>
      </c>
      <c r="E5148">
        <f>IF(B5148="","",IF(INPUT!$I$1="","",IF(C5148&lt;(INT(INPUT!$I$1)-INPUT!$I$2),"Off Meds",IF(C5148&lt;=(INT(INPUT!$I$1)+INPUT!$I$2),"Washout","On Meds"))))</f>
        <v/>
      </c>
      <c r="F5148">
        <f>IF(B5148="","",1.509*(LN(B5148)^1.084-5.381))</f>
        <v/>
      </c>
      <c r="G5148">
        <f>IF(F5148="","",IF(F5148&lt;0,10*F5148^2,0))</f>
        <v/>
      </c>
      <c r="H5148">
        <f>IF(F5148="","",IF(F5148&gt;0,10*F5148^2,0))</f>
        <v/>
      </c>
    </row>
    <row r="5149">
      <c r="A5149">
        <f>Input!A5149</f>
        <v/>
      </c>
      <c r="B5149">
        <f>IF(ISNUMBER(Input!B5149),IF(AND(Input!B5149&gt;=20,Input!B5149&lt;=700),Input!B5149,""),"")</f>
        <v/>
      </c>
      <c r="C5149">
        <f>IF(B5149="","",INT(A5149))</f>
        <v/>
      </c>
      <c r="D5149">
        <f>IF(B5149="","",HOUR(A5149))</f>
        <v/>
      </c>
      <c r="E5149">
        <f>IF(B5149="","",IF(INPUT!$I$1="","",IF(C5149&lt;(INT(INPUT!$I$1)-INPUT!$I$2),"Off Meds",IF(C5149&lt;=(INT(INPUT!$I$1)+INPUT!$I$2),"Washout","On Meds"))))</f>
        <v/>
      </c>
      <c r="F5149">
        <f>IF(B5149="","",1.509*(LN(B5149)^1.084-5.381))</f>
        <v/>
      </c>
      <c r="G5149">
        <f>IF(F5149="","",IF(F5149&lt;0,10*F5149^2,0))</f>
        <v/>
      </c>
      <c r="H5149">
        <f>IF(F5149="","",IF(F5149&gt;0,10*F5149^2,0))</f>
        <v/>
      </c>
    </row>
    <row r="5150">
      <c r="A5150">
        <f>Input!A5150</f>
        <v/>
      </c>
      <c r="B5150">
        <f>IF(ISNUMBER(Input!B5150),IF(AND(Input!B5150&gt;=20,Input!B5150&lt;=700),Input!B5150,""),"")</f>
        <v/>
      </c>
      <c r="C5150">
        <f>IF(B5150="","",INT(A5150))</f>
        <v/>
      </c>
      <c r="D5150">
        <f>IF(B5150="","",HOUR(A5150))</f>
        <v/>
      </c>
      <c r="E5150">
        <f>IF(B5150="","",IF(INPUT!$I$1="","",IF(C5150&lt;(INT(INPUT!$I$1)-INPUT!$I$2),"Off Meds",IF(C5150&lt;=(INT(INPUT!$I$1)+INPUT!$I$2),"Washout","On Meds"))))</f>
        <v/>
      </c>
      <c r="F5150">
        <f>IF(B5150="","",1.509*(LN(B5150)^1.084-5.381))</f>
        <v/>
      </c>
      <c r="G5150">
        <f>IF(F5150="","",IF(F5150&lt;0,10*F5150^2,0))</f>
        <v/>
      </c>
      <c r="H5150">
        <f>IF(F5150="","",IF(F5150&gt;0,10*F5150^2,0))</f>
        <v/>
      </c>
    </row>
    <row r="5151">
      <c r="A5151">
        <f>Input!A5151</f>
        <v/>
      </c>
      <c r="B5151">
        <f>IF(ISNUMBER(Input!B5151),IF(AND(Input!B5151&gt;=20,Input!B5151&lt;=700),Input!B5151,""),"")</f>
        <v/>
      </c>
      <c r="C5151">
        <f>IF(B5151="","",INT(A5151))</f>
        <v/>
      </c>
      <c r="D5151">
        <f>IF(B5151="","",HOUR(A5151))</f>
        <v/>
      </c>
      <c r="E5151">
        <f>IF(B5151="","",IF(INPUT!$I$1="","",IF(C5151&lt;(INT(INPUT!$I$1)-INPUT!$I$2),"Off Meds",IF(C5151&lt;=(INT(INPUT!$I$1)+INPUT!$I$2),"Washout","On Meds"))))</f>
        <v/>
      </c>
      <c r="F5151">
        <f>IF(B5151="","",1.509*(LN(B5151)^1.084-5.381))</f>
        <v/>
      </c>
      <c r="G5151">
        <f>IF(F5151="","",IF(F5151&lt;0,10*F5151^2,0))</f>
        <v/>
      </c>
      <c r="H5151">
        <f>IF(F5151="","",IF(F5151&gt;0,10*F5151^2,0))</f>
        <v/>
      </c>
    </row>
    <row r="5152">
      <c r="A5152">
        <f>Input!A5152</f>
        <v/>
      </c>
      <c r="B5152">
        <f>IF(ISNUMBER(Input!B5152),IF(AND(Input!B5152&gt;=20,Input!B5152&lt;=700),Input!B5152,""),"")</f>
        <v/>
      </c>
      <c r="C5152">
        <f>IF(B5152="","",INT(A5152))</f>
        <v/>
      </c>
      <c r="D5152">
        <f>IF(B5152="","",HOUR(A5152))</f>
        <v/>
      </c>
      <c r="E5152">
        <f>IF(B5152="","",IF(INPUT!$I$1="","",IF(C5152&lt;(INT(INPUT!$I$1)-INPUT!$I$2),"Off Meds",IF(C5152&lt;=(INT(INPUT!$I$1)+INPUT!$I$2),"Washout","On Meds"))))</f>
        <v/>
      </c>
      <c r="F5152">
        <f>IF(B5152="","",1.509*(LN(B5152)^1.084-5.381))</f>
        <v/>
      </c>
      <c r="G5152">
        <f>IF(F5152="","",IF(F5152&lt;0,10*F5152^2,0))</f>
        <v/>
      </c>
      <c r="H5152">
        <f>IF(F5152="","",IF(F5152&gt;0,10*F5152^2,0))</f>
        <v/>
      </c>
    </row>
    <row r="5153">
      <c r="A5153">
        <f>Input!A5153</f>
        <v/>
      </c>
      <c r="B5153">
        <f>IF(ISNUMBER(Input!B5153),IF(AND(Input!B5153&gt;=20,Input!B5153&lt;=700),Input!B5153,""),"")</f>
        <v/>
      </c>
      <c r="C5153">
        <f>IF(B5153="","",INT(A5153))</f>
        <v/>
      </c>
      <c r="D5153">
        <f>IF(B5153="","",HOUR(A5153))</f>
        <v/>
      </c>
      <c r="E5153">
        <f>IF(B5153="","",IF(INPUT!$I$1="","",IF(C5153&lt;(INT(INPUT!$I$1)-INPUT!$I$2),"Off Meds",IF(C5153&lt;=(INT(INPUT!$I$1)+INPUT!$I$2),"Washout","On Meds"))))</f>
        <v/>
      </c>
      <c r="F5153">
        <f>IF(B5153="","",1.509*(LN(B5153)^1.084-5.381))</f>
        <v/>
      </c>
      <c r="G5153">
        <f>IF(F5153="","",IF(F5153&lt;0,10*F5153^2,0))</f>
        <v/>
      </c>
      <c r="H5153">
        <f>IF(F5153="","",IF(F5153&gt;0,10*F5153^2,0))</f>
        <v/>
      </c>
    </row>
    <row r="5154">
      <c r="A5154">
        <f>Input!A5154</f>
        <v/>
      </c>
      <c r="B5154">
        <f>IF(ISNUMBER(Input!B5154),IF(AND(Input!B5154&gt;=20,Input!B5154&lt;=700),Input!B5154,""),"")</f>
        <v/>
      </c>
      <c r="C5154">
        <f>IF(B5154="","",INT(A5154))</f>
        <v/>
      </c>
      <c r="D5154">
        <f>IF(B5154="","",HOUR(A5154))</f>
        <v/>
      </c>
      <c r="E5154">
        <f>IF(B5154="","",IF(INPUT!$I$1="","",IF(C5154&lt;(INT(INPUT!$I$1)-INPUT!$I$2),"Off Meds",IF(C5154&lt;=(INT(INPUT!$I$1)+INPUT!$I$2),"Washout","On Meds"))))</f>
        <v/>
      </c>
      <c r="F5154">
        <f>IF(B5154="","",1.509*(LN(B5154)^1.084-5.381))</f>
        <v/>
      </c>
      <c r="G5154">
        <f>IF(F5154="","",IF(F5154&lt;0,10*F5154^2,0))</f>
        <v/>
      </c>
      <c r="H5154">
        <f>IF(F5154="","",IF(F5154&gt;0,10*F5154^2,0))</f>
        <v/>
      </c>
    </row>
    <row r="5155">
      <c r="A5155">
        <f>Input!A5155</f>
        <v/>
      </c>
      <c r="B5155">
        <f>IF(ISNUMBER(Input!B5155),IF(AND(Input!B5155&gt;=20,Input!B5155&lt;=700),Input!B5155,""),"")</f>
        <v/>
      </c>
      <c r="C5155">
        <f>IF(B5155="","",INT(A5155))</f>
        <v/>
      </c>
      <c r="D5155">
        <f>IF(B5155="","",HOUR(A5155))</f>
        <v/>
      </c>
      <c r="E5155">
        <f>IF(B5155="","",IF(INPUT!$I$1="","",IF(C5155&lt;(INT(INPUT!$I$1)-INPUT!$I$2),"Off Meds",IF(C5155&lt;=(INT(INPUT!$I$1)+INPUT!$I$2),"Washout","On Meds"))))</f>
        <v/>
      </c>
      <c r="F5155">
        <f>IF(B5155="","",1.509*(LN(B5155)^1.084-5.381))</f>
        <v/>
      </c>
      <c r="G5155">
        <f>IF(F5155="","",IF(F5155&lt;0,10*F5155^2,0))</f>
        <v/>
      </c>
      <c r="H5155">
        <f>IF(F5155="","",IF(F5155&gt;0,10*F5155^2,0))</f>
        <v/>
      </c>
    </row>
    <row r="5156">
      <c r="A5156">
        <f>Input!A5156</f>
        <v/>
      </c>
      <c r="B5156">
        <f>IF(ISNUMBER(Input!B5156),IF(AND(Input!B5156&gt;=20,Input!B5156&lt;=700),Input!B5156,""),"")</f>
        <v/>
      </c>
      <c r="C5156">
        <f>IF(B5156="","",INT(A5156))</f>
        <v/>
      </c>
      <c r="D5156">
        <f>IF(B5156="","",HOUR(A5156))</f>
        <v/>
      </c>
      <c r="E5156">
        <f>IF(B5156="","",IF(INPUT!$I$1="","",IF(C5156&lt;(INT(INPUT!$I$1)-INPUT!$I$2),"Off Meds",IF(C5156&lt;=(INT(INPUT!$I$1)+INPUT!$I$2),"Washout","On Meds"))))</f>
        <v/>
      </c>
      <c r="F5156">
        <f>IF(B5156="","",1.509*(LN(B5156)^1.084-5.381))</f>
        <v/>
      </c>
      <c r="G5156">
        <f>IF(F5156="","",IF(F5156&lt;0,10*F5156^2,0))</f>
        <v/>
      </c>
      <c r="H5156">
        <f>IF(F5156="","",IF(F5156&gt;0,10*F5156^2,0))</f>
        <v/>
      </c>
    </row>
    <row r="5157">
      <c r="A5157">
        <f>Input!A5157</f>
        <v/>
      </c>
      <c r="B5157">
        <f>IF(ISNUMBER(Input!B5157),IF(AND(Input!B5157&gt;=20,Input!B5157&lt;=700),Input!B5157,""),"")</f>
        <v/>
      </c>
      <c r="C5157">
        <f>IF(B5157="","",INT(A5157))</f>
        <v/>
      </c>
      <c r="D5157">
        <f>IF(B5157="","",HOUR(A5157))</f>
        <v/>
      </c>
      <c r="E5157">
        <f>IF(B5157="","",IF(INPUT!$I$1="","",IF(C5157&lt;(INT(INPUT!$I$1)-INPUT!$I$2),"Off Meds",IF(C5157&lt;=(INT(INPUT!$I$1)+INPUT!$I$2),"Washout","On Meds"))))</f>
        <v/>
      </c>
      <c r="F5157">
        <f>IF(B5157="","",1.509*(LN(B5157)^1.084-5.381))</f>
        <v/>
      </c>
      <c r="G5157">
        <f>IF(F5157="","",IF(F5157&lt;0,10*F5157^2,0))</f>
        <v/>
      </c>
      <c r="H5157">
        <f>IF(F5157="","",IF(F5157&gt;0,10*F5157^2,0))</f>
        <v/>
      </c>
    </row>
    <row r="5158">
      <c r="A5158">
        <f>Input!A5158</f>
        <v/>
      </c>
      <c r="B5158">
        <f>IF(ISNUMBER(Input!B5158),IF(AND(Input!B5158&gt;=20,Input!B5158&lt;=700),Input!B5158,""),"")</f>
        <v/>
      </c>
      <c r="C5158">
        <f>IF(B5158="","",INT(A5158))</f>
        <v/>
      </c>
      <c r="D5158">
        <f>IF(B5158="","",HOUR(A5158))</f>
        <v/>
      </c>
      <c r="E5158">
        <f>IF(B5158="","",IF(INPUT!$I$1="","",IF(C5158&lt;(INT(INPUT!$I$1)-INPUT!$I$2),"Off Meds",IF(C5158&lt;=(INT(INPUT!$I$1)+INPUT!$I$2),"Washout","On Meds"))))</f>
        <v/>
      </c>
      <c r="F5158">
        <f>IF(B5158="","",1.509*(LN(B5158)^1.084-5.381))</f>
        <v/>
      </c>
      <c r="G5158">
        <f>IF(F5158="","",IF(F5158&lt;0,10*F5158^2,0))</f>
        <v/>
      </c>
      <c r="H5158">
        <f>IF(F5158="","",IF(F5158&gt;0,10*F5158^2,0))</f>
        <v/>
      </c>
    </row>
    <row r="5159">
      <c r="A5159">
        <f>Input!A5159</f>
        <v/>
      </c>
      <c r="B5159">
        <f>IF(ISNUMBER(Input!B5159),IF(AND(Input!B5159&gt;=20,Input!B5159&lt;=700),Input!B5159,""),"")</f>
        <v/>
      </c>
      <c r="C5159">
        <f>IF(B5159="","",INT(A5159))</f>
        <v/>
      </c>
      <c r="D5159">
        <f>IF(B5159="","",HOUR(A5159))</f>
        <v/>
      </c>
      <c r="E5159">
        <f>IF(B5159="","",IF(INPUT!$I$1="","",IF(C5159&lt;(INT(INPUT!$I$1)-INPUT!$I$2),"Off Meds",IF(C5159&lt;=(INT(INPUT!$I$1)+INPUT!$I$2),"Washout","On Meds"))))</f>
        <v/>
      </c>
      <c r="F5159">
        <f>IF(B5159="","",1.509*(LN(B5159)^1.084-5.381))</f>
        <v/>
      </c>
      <c r="G5159">
        <f>IF(F5159="","",IF(F5159&lt;0,10*F5159^2,0))</f>
        <v/>
      </c>
      <c r="H5159">
        <f>IF(F5159="","",IF(F5159&gt;0,10*F5159^2,0))</f>
        <v/>
      </c>
    </row>
    <row r="5160">
      <c r="A5160">
        <f>Input!A5160</f>
        <v/>
      </c>
      <c r="B5160">
        <f>IF(ISNUMBER(Input!B5160),IF(AND(Input!B5160&gt;=20,Input!B5160&lt;=700),Input!B5160,""),"")</f>
        <v/>
      </c>
      <c r="C5160">
        <f>IF(B5160="","",INT(A5160))</f>
        <v/>
      </c>
      <c r="D5160">
        <f>IF(B5160="","",HOUR(A5160))</f>
        <v/>
      </c>
      <c r="E5160">
        <f>IF(B5160="","",IF(INPUT!$I$1="","",IF(C5160&lt;(INT(INPUT!$I$1)-INPUT!$I$2),"Off Meds",IF(C5160&lt;=(INT(INPUT!$I$1)+INPUT!$I$2),"Washout","On Meds"))))</f>
        <v/>
      </c>
      <c r="F5160">
        <f>IF(B5160="","",1.509*(LN(B5160)^1.084-5.381))</f>
        <v/>
      </c>
      <c r="G5160">
        <f>IF(F5160="","",IF(F5160&lt;0,10*F5160^2,0))</f>
        <v/>
      </c>
      <c r="H5160">
        <f>IF(F5160="","",IF(F5160&gt;0,10*F5160^2,0))</f>
        <v/>
      </c>
    </row>
    <row r="5161">
      <c r="A5161">
        <f>Input!A5161</f>
        <v/>
      </c>
      <c r="B5161">
        <f>IF(ISNUMBER(Input!B5161),IF(AND(Input!B5161&gt;=20,Input!B5161&lt;=700),Input!B5161,""),"")</f>
        <v/>
      </c>
      <c r="C5161">
        <f>IF(B5161="","",INT(A5161))</f>
        <v/>
      </c>
      <c r="D5161">
        <f>IF(B5161="","",HOUR(A5161))</f>
        <v/>
      </c>
      <c r="E5161">
        <f>IF(B5161="","",IF(INPUT!$I$1="","",IF(C5161&lt;(INT(INPUT!$I$1)-INPUT!$I$2),"Off Meds",IF(C5161&lt;=(INT(INPUT!$I$1)+INPUT!$I$2),"Washout","On Meds"))))</f>
        <v/>
      </c>
      <c r="F5161">
        <f>IF(B5161="","",1.509*(LN(B5161)^1.084-5.381))</f>
        <v/>
      </c>
      <c r="G5161">
        <f>IF(F5161="","",IF(F5161&lt;0,10*F5161^2,0))</f>
        <v/>
      </c>
      <c r="H5161">
        <f>IF(F5161="","",IF(F5161&gt;0,10*F5161^2,0))</f>
        <v/>
      </c>
    </row>
    <row r="5162">
      <c r="A5162">
        <f>Input!A5162</f>
        <v/>
      </c>
      <c r="B5162">
        <f>IF(ISNUMBER(Input!B5162),IF(AND(Input!B5162&gt;=20,Input!B5162&lt;=700),Input!B5162,""),"")</f>
        <v/>
      </c>
      <c r="C5162">
        <f>IF(B5162="","",INT(A5162))</f>
        <v/>
      </c>
      <c r="D5162">
        <f>IF(B5162="","",HOUR(A5162))</f>
        <v/>
      </c>
      <c r="E5162">
        <f>IF(B5162="","",IF(INPUT!$I$1="","",IF(C5162&lt;(INT(INPUT!$I$1)-INPUT!$I$2),"Off Meds",IF(C5162&lt;=(INT(INPUT!$I$1)+INPUT!$I$2),"Washout","On Meds"))))</f>
        <v/>
      </c>
      <c r="F5162">
        <f>IF(B5162="","",1.509*(LN(B5162)^1.084-5.381))</f>
        <v/>
      </c>
      <c r="G5162">
        <f>IF(F5162="","",IF(F5162&lt;0,10*F5162^2,0))</f>
        <v/>
      </c>
      <c r="H5162">
        <f>IF(F5162="","",IF(F5162&gt;0,10*F5162^2,0))</f>
        <v/>
      </c>
    </row>
    <row r="5163">
      <c r="A5163">
        <f>Input!A5163</f>
        <v/>
      </c>
      <c r="B5163">
        <f>IF(ISNUMBER(Input!B5163),IF(AND(Input!B5163&gt;=20,Input!B5163&lt;=700),Input!B5163,""),"")</f>
        <v/>
      </c>
      <c r="C5163">
        <f>IF(B5163="","",INT(A5163))</f>
        <v/>
      </c>
      <c r="D5163">
        <f>IF(B5163="","",HOUR(A5163))</f>
        <v/>
      </c>
      <c r="E5163">
        <f>IF(B5163="","",IF(INPUT!$I$1="","",IF(C5163&lt;(INT(INPUT!$I$1)-INPUT!$I$2),"Off Meds",IF(C5163&lt;=(INT(INPUT!$I$1)+INPUT!$I$2),"Washout","On Meds"))))</f>
        <v/>
      </c>
      <c r="F5163">
        <f>IF(B5163="","",1.509*(LN(B5163)^1.084-5.381))</f>
        <v/>
      </c>
      <c r="G5163">
        <f>IF(F5163="","",IF(F5163&lt;0,10*F5163^2,0))</f>
        <v/>
      </c>
      <c r="H5163">
        <f>IF(F5163="","",IF(F5163&gt;0,10*F5163^2,0))</f>
        <v/>
      </c>
    </row>
    <row r="5164">
      <c r="A5164">
        <f>Input!A5164</f>
        <v/>
      </c>
      <c r="B5164">
        <f>IF(ISNUMBER(Input!B5164),IF(AND(Input!B5164&gt;=20,Input!B5164&lt;=700),Input!B5164,""),"")</f>
        <v/>
      </c>
      <c r="C5164">
        <f>IF(B5164="","",INT(A5164))</f>
        <v/>
      </c>
      <c r="D5164">
        <f>IF(B5164="","",HOUR(A5164))</f>
        <v/>
      </c>
      <c r="E5164">
        <f>IF(B5164="","",IF(INPUT!$I$1="","",IF(C5164&lt;(INT(INPUT!$I$1)-INPUT!$I$2),"Off Meds",IF(C5164&lt;=(INT(INPUT!$I$1)+INPUT!$I$2),"Washout","On Meds"))))</f>
        <v/>
      </c>
      <c r="F5164">
        <f>IF(B5164="","",1.509*(LN(B5164)^1.084-5.381))</f>
        <v/>
      </c>
      <c r="G5164">
        <f>IF(F5164="","",IF(F5164&lt;0,10*F5164^2,0))</f>
        <v/>
      </c>
      <c r="H5164">
        <f>IF(F5164="","",IF(F5164&gt;0,10*F5164^2,0))</f>
        <v/>
      </c>
    </row>
    <row r="5165">
      <c r="A5165">
        <f>Input!A5165</f>
        <v/>
      </c>
      <c r="B5165">
        <f>IF(ISNUMBER(Input!B5165),IF(AND(Input!B5165&gt;=20,Input!B5165&lt;=700),Input!B5165,""),"")</f>
        <v/>
      </c>
      <c r="C5165">
        <f>IF(B5165="","",INT(A5165))</f>
        <v/>
      </c>
      <c r="D5165">
        <f>IF(B5165="","",HOUR(A5165))</f>
        <v/>
      </c>
      <c r="E5165">
        <f>IF(B5165="","",IF(INPUT!$I$1="","",IF(C5165&lt;(INT(INPUT!$I$1)-INPUT!$I$2),"Off Meds",IF(C5165&lt;=(INT(INPUT!$I$1)+INPUT!$I$2),"Washout","On Meds"))))</f>
        <v/>
      </c>
      <c r="F5165">
        <f>IF(B5165="","",1.509*(LN(B5165)^1.084-5.381))</f>
        <v/>
      </c>
      <c r="G5165">
        <f>IF(F5165="","",IF(F5165&lt;0,10*F5165^2,0))</f>
        <v/>
      </c>
      <c r="H5165">
        <f>IF(F5165="","",IF(F5165&gt;0,10*F5165^2,0))</f>
        <v/>
      </c>
    </row>
    <row r="5166">
      <c r="A5166">
        <f>Input!A5166</f>
        <v/>
      </c>
      <c r="B5166">
        <f>IF(ISNUMBER(Input!B5166),IF(AND(Input!B5166&gt;=20,Input!B5166&lt;=700),Input!B5166,""),"")</f>
        <v/>
      </c>
      <c r="C5166">
        <f>IF(B5166="","",INT(A5166))</f>
        <v/>
      </c>
      <c r="D5166">
        <f>IF(B5166="","",HOUR(A5166))</f>
        <v/>
      </c>
      <c r="E5166">
        <f>IF(B5166="","",IF(INPUT!$I$1="","",IF(C5166&lt;(INT(INPUT!$I$1)-INPUT!$I$2),"Off Meds",IF(C5166&lt;=(INT(INPUT!$I$1)+INPUT!$I$2),"Washout","On Meds"))))</f>
        <v/>
      </c>
      <c r="F5166">
        <f>IF(B5166="","",1.509*(LN(B5166)^1.084-5.381))</f>
        <v/>
      </c>
      <c r="G5166">
        <f>IF(F5166="","",IF(F5166&lt;0,10*F5166^2,0))</f>
        <v/>
      </c>
      <c r="H5166">
        <f>IF(F5166="","",IF(F5166&gt;0,10*F5166^2,0))</f>
        <v/>
      </c>
    </row>
    <row r="5167">
      <c r="A5167">
        <f>Input!A5167</f>
        <v/>
      </c>
      <c r="B5167">
        <f>IF(ISNUMBER(Input!B5167),IF(AND(Input!B5167&gt;=20,Input!B5167&lt;=700),Input!B5167,""),"")</f>
        <v/>
      </c>
      <c r="C5167">
        <f>IF(B5167="","",INT(A5167))</f>
        <v/>
      </c>
      <c r="D5167">
        <f>IF(B5167="","",HOUR(A5167))</f>
        <v/>
      </c>
      <c r="E5167">
        <f>IF(B5167="","",IF(INPUT!$I$1="","",IF(C5167&lt;(INT(INPUT!$I$1)-INPUT!$I$2),"Off Meds",IF(C5167&lt;=(INT(INPUT!$I$1)+INPUT!$I$2),"Washout","On Meds"))))</f>
        <v/>
      </c>
      <c r="F5167">
        <f>IF(B5167="","",1.509*(LN(B5167)^1.084-5.381))</f>
        <v/>
      </c>
      <c r="G5167">
        <f>IF(F5167="","",IF(F5167&lt;0,10*F5167^2,0))</f>
        <v/>
      </c>
      <c r="H5167">
        <f>IF(F5167="","",IF(F5167&gt;0,10*F5167^2,0))</f>
        <v/>
      </c>
    </row>
    <row r="5168">
      <c r="A5168">
        <f>Input!A5168</f>
        <v/>
      </c>
      <c r="B5168">
        <f>IF(ISNUMBER(Input!B5168),IF(AND(Input!B5168&gt;=20,Input!B5168&lt;=700),Input!B5168,""),"")</f>
        <v/>
      </c>
      <c r="C5168">
        <f>IF(B5168="","",INT(A5168))</f>
        <v/>
      </c>
      <c r="D5168">
        <f>IF(B5168="","",HOUR(A5168))</f>
        <v/>
      </c>
      <c r="E5168">
        <f>IF(B5168="","",IF(INPUT!$I$1="","",IF(C5168&lt;(INT(INPUT!$I$1)-INPUT!$I$2),"Off Meds",IF(C5168&lt;=(INT(INPUT!$I$1)+INPUT!$I$2),"Washout","On Meds"))))</f>
        <v/>
      </c>
      <c r="F5168">
        <f>IF(B5168="","",1.509*(LN(B5168)^1.084-5.381))</f>
        <v/>
      </c>
      <c r="G5168">
        <f>IF(F5168="","",IF(F5168&lt;0,10*F5168^2,0))</f>
        <v/>
      </c>
      <c r="H5168">
        <f>IF(F5168="","",IF(F5168&gt;0,10*F5168^2,0))</f>
        <v/>
      </c>
    </row>
    <row r="5169">
      <c r="A5169">
        <f>Input!A5169</f>
        <v/>
      </c>
      <c r="B5169">
        <f>IF(ISNUMBER(Input!B5169),IF(AND(Input!B5169&gt;=20,Input!B5169&lt;=700),Input!B5169,""),"")</f>
        <v/>
      </c>
      <c r="C5169">
        <f>IF(B5169="","",INT(A5169))</f>
        <v/>
      </c>
      <c r="D5169">
        <f>IF(B5169="","",HOUR(A5169))</f>
        <v/>
      </c>
      <c r="E5169">
        <f>IF(B5169="","",IF(INPUT!$I$1="","",IF(C5169&lt;(INT(INPUT!$I$1)-INPUT!$I$2),"Off Meds",IF(C5169&lt;=(INT(INPUT!$I$1)+INPUT!$I$2),"Washout","On Meds"))))</f>
        <v/>
      </c>
      <c r="F5169">
        <f>IF(B5169="","",1.509*(LN(B5169)^1.084-5.381))</f>
        <v/>
      </c>
      <c r="G5169">
        <f>IF(F5169="","",IF(F5169&lt;0,10*F5169^2,0))</f>
        <v/>
      </c>
      <c r="H5169">
        <f>IF(F5169="","",IF(F5169&gt;0,10*F5169^2,0))</f>
        <v/>
      </c>
    </row>
    <row r="5170">
      <c r="A5170">
        <f>Input!A5170</f>
        <v/>
      </c>
      <c r="B5170">
        <f>IF(ISNUMBER(Input!B5170),IF(AND(Input!B5170&gt;=20,Input!B5170&lt;=700),Input!B5170,""),"")</f>
        <v/>
      </c>
      <c r="C5170">
        <f>IF(B5170="","",INT(A5170))</f>
        <v/>
      </c>
      <c r="D5170">
        <f>IF(B5170="","",HOUR(A5170))</f>
        <v/>
      </c>
      <c r="E5170">
        <f>IF(B5170="","",IF(INPUT!$I$1="","",IF(C5170&lt;(INT(INPUT!$I$1)-INPUT!$I$2),"Off Meds",IF(C5170&lt;=(INT(INPUT!$I$1)+INPUT!$I$2),"Washout","On Meds"))))</f>
        <v/>
      </c>
      <c r="F5170">
        <f>IF(B5170="","",1.509*(LN(B5170)^1.084-5.381))</f>
        <v/>
      </c>
      <c r="G5170">
        <f>IF(F5170="","",IF(F5170&lt;0,10*F5170^2,0))</f>
        <v/>
      </c>
      <c r="H5170">
        <f>IF(F5170="","",IF(F5170&gt;0,10*F5170^2,0))</f>
        <v/>
      </c>
    </row>
    <row r="5171">
      <c r="A5171">
        <f>Input!A5171</f>
        <v/>
      </c>
      <c r="B5171">
        <f>IF(ISNUMBER(Input!B5171),IF(AND(Input!B5171&gt;=20,Input!B5171&lt;=700),Input!B5171,""),"")</f>
        <v/>
      </c>
      <c r="C5171">
        <f>IF(B5171="","",INT(A5171))</f>
        <v/>
      </c>
      <c r="D5171">
        <f>IF(B5171="","",HOUR(A5171))</f>
        <v/>
      </c>
      <c r="E5171">
        <f>IF(B5171="","",IF(INPUT!$I$1="","",IF(C5171&lt;(INT(INPUT!$I$1)-INPUT!$I$2),"Off Meds",IF(C5171&lt;=(INT(INPUT!$I$1)+INPUT!$I$2),"Washout","On Meds"))))</f>
        <v/>
      </c>
      <c r="F5171">
        <f>IF(B5171="","",1.509*(LN(B5171)^1.084-5.381))</f>
        <v/>
      </c>
      <c r="G5171">
        <f>IF(F5171="","",IF(F5171&lt;0,10*F5171^2,0))</f>
        <v/>
      </c>
      <c r="H5171">
        <f>IF(F5171="","",IF(F5171&gt;0,10*F5171^2,0))</f>
        <v/>
      </c>
    </row>
    <row r="5172">
      <c r="A5172">
        <f>Input!A5172</f>
        <v/>
      </c>
      <c r="B5172">
        <f>IF(ISNUMBER(Input!B5172),IF(AND(Input!B5172&gt;=20,Input!B5172&lt;=700),Input!B5172,""),"")</f>
        <v/>
      </c>
      <c r="C5172">
        <f>IF(B5172="","",INT(A5172))</f>
        <v/>
      </c>
      <c r="D5172">
        <f>IF(B5172="","",HOUR(A5172))</f>
        <v/>
      </c>
      <c r="E5172">
        <f>IF(B5172="","",IF(INPUT!$I$1="","",IF(C5172&lt;(INT(INPUT!$I$1)-INPUT!$I$2),"Off Meds",IF(C5172&lt;=(INT(INPUT!$I$1)+INPUT!$I$2),"Washout","On Meds"))))</f>
        <v/>
      </c>
      <c r="F5172">
        <f>IF(B5172="","",1.509*(LN(B5172)^1.084-5.381))</f>
        <v/>
      </c>
      <c r="G5172">
        <f>IF(F5172="","",IF(F5172&lt;0,10*F5172^2,0))</f>
        <v/>
      </c>
      <c r="H5172">
        <f>IF(F5172="","",IF(F5172&gt;0,10*F5172^2,0))</f>
        <v/>
      </c>
    </row>
    <row r="5173">
      <c r="A5173">
        <f>Input!A5173</f>
        <v/>
      </c>
      <c r="B5173">
        <f>IF(ISNUMBER(Input!B5173),IF(AND(Input!B5173&gt;=20,Input!B5173&lt;=700),Input!B5173,""),"")</f>
        <v/>
      </c>
      <c r="C5173">
        <f>IF(B5173="","",INT(A5173))</f>
        <v/>
      </c>
      <c r="D5173">
        <f>IF(B5173="","",HOUR(A5173))</f>
        <v/>
      </c>
      <c r="E5173">
        <f>IF(B5173="","",IF(INPUT!$I$1="","",IF(C5173&lt;(INT(INPUT!$I$1)-INPUT!$I$2),"Off Meds",IF(C5173&lt;=(INT(INPUT!$I$1)+INPUT!$I$2),"Washout","On Meds"))))</f>
        <v/>
      </c>
      <c r="F5173">
        <f>IF(B5173="","",1.509*(LN(B5173)^1.084-5.381))</f>
        <v/>
      </c>
      <c r="G5173">
        <f>IF(F5173="","",IF(F5173&lt;0,10*F5173^2,0))</f>
        <v/>
      </c>
      <c r="H5173">
        <f>IF(F5173="","",IF(F5173&gt;0,10*F5173^2,0))</f>
        <v/>
      </c>
    </row>
    <row r="5174">
      <c r="A5174">
        <f>Input!A5174</f>
        <v/>
      </c>
      <c r="B5174">
        <f>IF(ISNUMBER(Input!B5174),IF(AND(Input!B5174&gt;=20,Input!B5174&lt;=700),Input!B5174,""),"")</f>
        <v/>
      </c>
      <c r="C5174">
        <f>IF(B5174="","",INT(A5174))</f>
        <v/>
      </c>
      <c r="D5174">
        <f>IF(B5174="","",HOUR(A5174))</f>
        <v/>
      </c>
      <c r="E5174">
        <f>IF(B5174="","",IF(INPUT!$I$1="","",IF(C5174&lt;(INT(INPUT!$I$1)-INPUT!$I$2),"Off Meds",IF(C5174&lt;=(INT(INPUT!$I$1)+INPUT!$I$2),"Washout","On Meds"))))</f>
        <v/>
      </c>
      <c r="F5174">
        <f>IF(B5174="","",1.509*(LN(B5174)^1.084-5.381))</f>
        <v/>
      </c>
      <c r="G5174">
        <f>IF(F5174="","",IF(F5174&lt;0,10*F5174^2,0))</f>
        <v/>
      </c>
      <c r="H5174">
        <f>IF(F5174="","",IF(F5174&gt;0,10*F5174^2,0))</f>
        <v/>
      </c>
    </row>
    <row r="5175">
      <c r="A5175">
        <f>Input!A5175</f>
        <v/>
      </c>
      <c r="B5175">
        <f>IF(ISNUMBER(Input!B5175),IF(AND(Input!B5175&gt;=20,Input!B5175&lt;=700),Input!B5175,""),"")</f>
        <v/>
      </c>
      <c r="C5175">
        <f>IF(B5175="","",INT(A5175))</f>
        <v/>
      </c>
      <c r="D5175">
        <f>IF(B5175="","",HOUR(A5175))</f>
        <v/>
      </c>
      <c r="E5175">
        <f>IF(B5175="","",IF(INPUT!$I$1="","",IF(C5175&lt;(INT(INPUT!$I$1)-INPUT!$I$2),"Off Meds",IF(C5175&lt;=(INT(INPUT!$I$1)+INPUT!$I$2),"Washout","On Meds"))))</f>
        <v/>
      </c>
      <c r="F5175">
        <f>IF(B5175="","",1.509*(LN(B5175)^1.084-5.381))</f>
        <v/>
      </c>
      <c r="G5175">
        <f>IF(F5175="","",IF(F5175&lt;0,10*F5175^2,0))</f>
        <v/>
      </c>
      <c r="H5175">
        <f>IF(F5175="","",IF(F5175&gt;0,10*F5175^2,0))</f>
        <v/>
      </c>
    </row>
    <row r="5176">
      <c r="A5176">
        <f>Input!A5176</f>
        <v/>
      </c>
      <c r="B5176">
        <f>IF(ISNUMBER(Input!B5176),IF(AND(Input!B5176&gt;=20,Input!B5176&lt;=700),Input!B5176,""),"")</f>
        <v/>
      </c>
      <c r="C5176">
        <f>IF(B5176="","",INT(A5176))</f>
        <v/>
      </c>
      <c r="D5176">
        <f>IF(B5176="","",HOUR(A5176))</f>
        <v/>
      </c>
      <c r="E5176">
        <f>IF(B5176="","",IF(INPUT!$I$1="","",IF(C5176&lt;(INT(INPUT!$I$1)-INPUT!$I$2),"Off Meds",IF(C5176&lt;=(INT(INPUT!$I$1)+INPUT!$I$2),"Washout","On Meds"))))</f>
        <v/>
      </c>
      <c r="F5176">
        <f>IF(B5176="","",1.509*(LN(B5176)^1.084-5.381))</f>
        <v/>
      </c>
      <c r="G5176">
        <f>IF(F5176="","",IF(F5176&lt;0,10*F5176^2,0))</f>
        <v/>
      </c>
      <c r="H5176">
        <f>IF(F5176="","",IF(F5176&gt;0,10*F5176^2,0))</f>
        <v/>
      </c>
    </row>
    <row r="5177">
      <c r="A5177">
        <f>Input!A5177</f>
        <v/>
      </c>
      <c r="B5177">
        <f>IF(ISNUMBER(Input!B5177),IF(AND(Input!B5177&gt;=20,Input!B5177&lt;=700),Input!B5177,""),"")</f>
        <v/>
      </c>
      <c r="C5177">
        <f>IF(B5177="","",INT(A5177))</f>
        <v/>
      </c>
      <c r="D5177">
        <f>IF(B5177="","",HOUR(A5177))</f>
        <v/>
      </c>
      <c r="E5177">
        <f>IF(B5177="","",IF(INPUT!$I$1="","",IF(C5177&lt;(INT(INPUT!$I$1)-INPUT!$I$2),"Off Meds",IF(C5177&lt;=(INT(INPUT!$I$1)+INPUT!$I$2),"Washout","On Meds"))))</f>
        <v/>
      </c>
      <c r="F5177">
        <f>IF(B5177="","",1.509*(LN(B5177)^1.084-5.381))</f>
        <v/>
      </c>
      <c r="G5177">
        <f>IF(F5177="","",IF(F5177&lt;0,10*F5177^2,0))</f>
        <v/>
      </c>
      <c r="H5177">
        <f>IF(F5177="","",IF(F5177&gt;0,10*F5177^2,0))</f>
        <v/>
      </c>
    </row>
    <row r="5178">
      <c r="A5178">
        <f>Input!A5178</f>
        <v/>
      </c>
      <c r="B5178">
        <f>IF(ISNUMBER(Input!B5178),IF(AND(Input!B5178&gt;=20,Input!B5178&lt;=700),Input!B5178,""),"")</f>
        <v/>
      </c>
      <c r="C5178">
        <f>IF(B5178="","",INT(A5178))</f>
        <v/>
      </c>
      <c r="D5178">
        <f>IF(B5178="","",HOUR(A5178))</f>
        <v/>
      </c>
      <c r="E5178">
        <f>IF(B5178="","",IF(INPUT!$I$1="","",IF(C5178&lt;(INT(INPUT!$I$1)-INPUT!$I$2),"Off Meds",IF(C5178&lt;=(INT(INPUT!$I$1)+INPUT!$I$2),"Washout","On Meds"))))</f>
        <v/>
      </c>
      <c r="F5178">
        <f>IF(B5178="","",1.509*(LN(B5178)^1.084-5.381))</f>
        <v/>
      </c>
      <c r="G5178">
        <f>IF(F5178="","",IF(F5178&lt;0,10*F5178^2,0))</f>
        <v/>
      </c>
      <c r="H5178">
        <f>IF(F5178="","",IF(F5178&gt;0,10*F5178^2,0))</f>
        <v/>
      </c>
    </row>
    <row r="5179">
      <c r="A5179">
        <f>Input!A5179</f>
        <v/>
      </c>
      <c r="B5179">
        <f>IF(ISNUMBER(Input!B5179),IF(AND(Input!B5179&gt;=20,Input!B5179&lt;=700),Input!B5179,""),"")</f>
        <v/>
      </c>
      <c r="C5179">
        <f>IF(B5179="","",INT(A5179))</f>
        <v/>
      </c>
      <c r="D5179">
        <f>IF(B5179="","",HOUR(A5179))</f>
        <v/>
      </c>
      <c r="E5179">
        <f>IF(B5179="","",IF(INPUT!$I$1="","",IF(C5179&lt;(INT(INPUT!$I$1)-INPUT!$I$2),"Off Meds",IF(C5179&lt;=(INT(INPUT!$I$1)+INPUT!$I$2),"Washout","On Meds"))))</f>
        <v/>
      </c>
      <c r="F5179">
        <f>IF(B5179="","",1.509*(LN(B5179)^1.084-5.381))</f>
        <v/>
      </c>
      <c r="G5179">
        <f>IF(F5179="","",IF(F5179&lt;0,10*F5179^2,0))</f>
        <v/>
      </c>
      <c r="H5179">
        <f>IF(F5179="","",IF(F5179&gt;0,10*F5179^2,0))</f>
        <v/>
      </c>
    </row>
    <row r="5180">
      <c r="A5180">
        <f>Input!A5180</f>
        <v/>
      </c>
      <c r="B5180">
        <f>IF(ISNUMBER(Input!B5180),IF(AND(Input!B5180&gt;=20,Input!B5180&lt;=700),Input!B5180,""),"")</f>
        <v/>
      </c>
      <c r="C5180">
        <f>IF(B5180="","",INT(A5180))</f>
        <v/>
      </c>
      <c r="D5180">
        <f>IF(B5180="","",HOUR(A5180))</f>
        <v/>
      </c>
      <c r="E5180">
        <f>IF(B5180="","",IF(INPUT!$I$1="","",IF(C5180&lt;(INT(INPUT!$I$1)-INPUT!$I$2),"Off Meds",IF(C5180&lt;=(INT(INPUT!$I$1)+INPUT!$I$2),"Washout","On Meds"))))</f>
        <v/>
      </c>
      <c r="F5180">
        <f>IF(B5180="","",1.509*(LN(B5180)^1.084-5.381))</f>
        <v/>
      </c>
      <c r="G5180">
        <f>IF(F5180="","",IF(F5180&lt;0,10*F5180^2,0))</f>
        <v/>
      </c>
      <c r="H5180">
        <f>IF(F5180="","",IF(F5180&gt;0,10*F5180^2,0))</f>
        <v/>
      </c>
    </row>
    <row r="5181">
      <c r="A5181">
        <f>Input!A5181</f>
        <v/>
      </c>
      <c r="B5181">
        <f>IF(ISNUMBER(Input!B5181),IF(AND(Input!B5181&gt;=20,Input!B5181&lt;=700),Input!B5181,""),"")</f>
        <v/>
      </c>
      <c r="C5181">
        <f>IF(B5181="","",INT(A5181))</f>
        <v/>
      </c>
      <c r="D5181">
        <f>IF(B5181="","",HOUR(A5181))</f>
        <v/>
      </c>
      <c r="E5181">
        <f>IF(B5181="","",IF(INPUT!$I$1="","",IF(C5181&lt;(INT(INPUT!$I$1)-INPUT!$I$2),"Off Meds",IF(C5181&lt;=(INT(INPUT!$I$1)+INPUT!$I$2),"Washout","On Meds"))))</f>
        <v/>
      </c>
      <c r="F5181">
        <f>IF(B5181="","",1.509*(LN(B5181)^1.084-5.381))</f>
        <v/>
      </c>
      <c r="G5181">
        <f>IF(F5181="","",IF(F5181&lt;0,10*F5181^2,0))</f>
        <v/>
      </c>
      <c r="H5181">
        <f>IF(F5181="","",IF(F5181&gt;0,10*F5181^2,0))</f>
        <v/>
      </c>
    </row>
    <row r="5182">
      <c r="A5182">
        <f>Input!A5182</f>
        <v/>
      </c>
      <c r="B5182">
        <f>IF(ISNUMBER(Input!B5182),IF(AND(Input!B5182&gt;=20,Input!B5182&lt;=700),Input!B5182,""),"")</f>
        <v/>
      </c>
      <c r="C5182">
        <f>IF(B5182="","",INT(A5182))</f>
        <v/>
      </c>
      <c r="D5182">
        <f>IF(B5182="","",HOUR(A5182))</f>
        <v/>
      </c>
      <c r="E5182">
        <f>IF(B5182="","",IF(INPUT!$I$1="","",IF(C5182&lt;(INT(INPUT!$I$1)-INPUT!$I$2),"Off Meds",IF(C5182&lt;=(INT(INPUT!$I$1)+INPUT!$I$2),"Washout","On Meds"))))</f>
        <v/>
      </c>
      <c r="F5182">
        <f>IF(B5182="","",1.509*(LN(B5182)^1.084-5.381))</f>
        <v/>
      </c>
      <c r="G5182">
        <f>IF(F5182="","",IF(F5182&lt;0,10*F5182^2,0))</f>
        <v/>
      </c>
      <c r="H5182">
        <f>IF(F5182="","",IF(F5182&gt;0,10*F5182^2,0))</f>
        <v/>
      </c>
    </row>
    <row r="5183">
      <c r="A5183">
        <f>Input!A5183</f>
        <v/>
      </c>
      <c r="B5183">
        <f>IF(ISNUMBER(Input!B5183),IF(AND(Input!B5183&gt;=20,Input!B5183&lt;=700),Input!B5183,""),"")</f>
        <v/>
      </c>
      <c r="C5183">
        <f>IF(B5183="","",INT(A5183))</f>
        <v/>
      </c>
      <c r="D5183">
        <f>IF(B5183="","",HOUR(A5183))</f>
        <v/>
      </c>
      <c r="E5183">
        <f>IF(B5183="","",IF(INPUT!$I$1="","",IF(C5183&lt;(INT(INPUT!$I$1)-INPUT!$I$2),"Off Meds",IF(C5183&lt;=(INT(INPUT!$I$1)+INPUT!$I$2),"Washout","On Meds"))))</f>
        <v/>
      </c>
      <c r="F5183">
        <f>IF(B5183="","",1.509*(LN(B5183)^1.084-5.381))</f>
        <v/>
      </c>
      <c r="G5183">
        <f>IF(F5183="","",IF(F5183&lt;0,10*F5183^2,0))</f>
        <v/>
      </c>
      <c r="H5183">
        <f>IF(F5183="","",IF(F5183&gt;0,10*F5183^2,0))</f>
        <v/>
      </c>
    </row>
    <row r="5184">
      <c r="A5184">
        <f>Input!A5184</f>
        <v/>
      </c>
      <c r="B5184">
        <f>IF(ISNUMBER(Input!B5184),IF(AND(Input!B5184&gt;=20,Input!B5184&lt;=700),Input!B5184,""),"")</f>
        <v/>
      </c>
      <c r="C5184">
        <f>IF(B5184="","",INT(A5184))</f>
        <v/>
      </c>
      <c r="D5184">
        <f>IF(B5184="","",HOUR(A5184))</f>
        <v/>
      </c>
      <c r="E5184">
        <f>IF(B5184="","",IF(INPUT!$I$1="","",IF(C5184&lt;(INT(INPUT!$I$1)-INPUT!$I$2),"Off Meds",IF(C5184&lt;=(INT(INPUT!$I$1)+INPUT!$I$2),"Washout","On Meds"))))</f>
        <v/>
      </c>
      <c r="F5184">
        <f>IF(B5184="","",1.509*(LN(B5184)^1.084-5.381))</f>
        <v/>
      </c>
      <c r="G5184">
        <f>IF(F5184="","",IF(F5184&lt;0,10*F5184^2,0))</f>
        <v/>
      </c>
      <c r="H5184">
        <f>IF(F5184="","",IF(F5184&gt;0,10*F5184^2,0))</f>
        <v/>
      </c>
    </row>
    <row r="5185">
      <c r="A5185">
        <f>Input!A5185</f>
        <v/>
      </c>
      <c r="B5185">
        <f>IF(ISNUMBER(Input!B5185),IF(AND(Input!B5185&gt;=20,Input!B5185&lt;=700),Input!B5185,""),"")</f>
        <v/>
      </c>
      <c r="C5185">
        <f>IF(B5185="","",INT(A5185))</f>
        <v/>
      </c>
      <c r="D5185">
        <f>IF(B5185="","",HOUR(A5185))</f>
        <v/>
      </c>
      <c r="E5185">
        <f>IF(B5185="","",IF(INPUT!$I$1="","",IF(C5185&lt;(INT(INPUT!$I$1)-INPUT!$I$2),"Off Meds",IF(C5185&lt;=(INT(INPUT!$I$1)+INPUT!$I$2),"Washout","On Meds"))))</f>
        <v/>
      </c>
      <c r="F5185">
        <f>IF(B5185="","",1.509*(LN(B5185)^1.084-5.381))</f>
        <v/>
      </c>
      <c r="G5185">
        <f>IF(F5185="","",IF(F5185&lt;0,10*F5185^2,0))</f>
        <v/>
      </c>
      <c r="H5185">
        <f>IF(F5185="","",IF(F5185&gt;0,10*F5185^2,0))</f>
        <v/>
      </c>
    </row>
    <row r="5186">
      <c r="A5186">
        <f>Input!A5186</f>
        <v/>
      </c>
      <c r="B5186">
        <f>IF(ISNUMBER(Input!B5186),IF(AND(Input!B5186&gt;=20,Input!B5186&lt;=700),Input!B5186,""),"")</f>
        <v/>
      </c>
      <c r="C5186">
        <f>IF(B5186="","",INT(A5186))</f>
        <v/>
      </c>
      <c r="D5186">
        <f>IF(B5186="","",HOUR(A5186))</f>
        <v/>
      </c>
      <c r="E5186">
        <f>IF(B5186="","",IF(INPUT!$I$1="","",IF(C5186&lt;(INT(INPUT!$I$1)-INPUT!$I$2),"Off Meds",IF(C5186&lt;=(INT(INPUT!$I$1)+INPUT!$I$2),"Washout","On Meds"))))</f>
        <v/>
      </c>
      <c r="F5186">
        <f>IF(B5186="","",1.509*(LN(B5186)^1.084-5.381))</f>
        <v/>
      </c>
      <c r="G5186">
        <f>IF(F5186="","",IF(F5186&lt;0,10*F5186^2,0))</f>
        <v/>
      </c>
      <c r="H5186">
        <f>IF(F5186="","",IF(F5186&gt;0,10*F5186^2,0))</f>
        <v/>
      </c>
    </row>
    <row r="5187">
      <c r="A5187">
        <f>Input!A5187</f>
        <v/>
      </c>
      <c r="B5187">
        <f>IF(ISNUMBER(Input!B5187),IF(AND(Input!B5187&gt;=20,Input!B5187&lt;=700),Input!B5187,""),"")</f>
        <v/>
      </c>
      <c r="C5187">
        <f>IF(B5187="","",INT(A5187))</f>
        <v/>
      </c>
      <c r="D5187">
        <f>IF(B5187="","",HOUR(A5187))</f>
        <v/>
      </c>
      <c r="E5187">
        <f>IF(B5187="","",IF(INPUT!$I$1="","",IF(C5187&lt;(INT(INPUT!$I$1)-INPUT!$I$2),"Off Meds",IF(C5187&lt;=(INT(INPUT!$I$1)+INPUT!$I$2),"Washout","On Meds"))))</f>
        <v/>
      </c>
      <c r="F5187">
        <f>IF(B5187="","",1.509*(LN(B5187)^1.084-5.381))</f>
        <v/>
      </c>
      <c r="G5187">
        <f>IF(F5187="","",IF(F5187&lt;0,10*F5187^2,0))</f>
        <v/>
      </c>
      <c r="H5187">
        <f>IF(F5187="","",IF(F5187&gt;0,10*F5187^2,0))</f>
        <v/>
      </c>
    </row>
    <row r="5188">
      <c r="A5188">
        <f>Input!A5188</f>
        <v/>
      </c>
      <c r="B5188">
        <f>IF(ISNUMBER(Input!B5188),IF(AND(Input!B5188&gt;=20,Input!B5188&lt;=700),Input!B5188,""),"")</f>
        <v/>
      </c>
      <c r="C5188">
        <f>IF(B5188="","",INT(A5188))</f>
        <v/>
      </c>
      <c r="D5188">
        <f>IF(B5188="","",HOUR(A5188))</f>
        <v/>
      </c>
      <c r="E5188">
        <f>IF(B5188="","",IF(INPUT!$I$1="","",IF(C5188&lt;(INT(INPUT!$I$1)-INPUT!$I$2),"Off Meds",IF(C5188&lt;=(INT(INPUT!$I$1)+INPUT!$I$2),"Washout","On Meds"))))</f>
        <v/>
      </c>
      <c r="F5188">
        <f>IF(B5188="","",1.509*(LN(B5188)^1.084-5.381))</f>
        <v/>
      </c>
      <c r="G5188">
        <f>IF(F5188="","",IF(F5188&lt;0,10*F5188^2,0))</f>
        <v/>
      </c>
      <c r="H5188">
        <f>IF(F5188="","",IF(F5188&gt;0,10*F5188^2,0))</f>
        <v/>
      </c>
    </row>
    <row r="5189">
      <c r="A5189">
        <f>Input!A5189</f>
        <v/>
      </c>
      <c r="B5189">
        <f>IF(ISNUMBER(Input!B5189),IF(AND(Input!B5189&gt;=20,Input!B5189&lt;=700),Input!B5189,""),"")</f>
        <v/>
      </c>
      <c r="C5189">
        <f>IF(B5189="","",INT(A5189))</f>
        <v/>
      </c>
      <c r="D5189">
        <f>IF(B5189="","",HOUR(A5189))</f>
        <v/>
      </c>
      <c r="E5189">
        <f>IF(B5189="","",IF(INPUT!$I$1="","",IF(C5189&lt;(INT(INPUT!$I$1)-INPUT!$I$2),"Off Meds",IF(C5189&lt;=(INT(INPUT!$I$1)+INPUT!$I$2),"Washout","On Meds"))))</f>
        <v/>
      </c>
      <c r="F5189">
        <f>IF(B5189="","",1.509*(LN(B5189)^1.084-5.381))</f>
        <v/>
      </c>
      <c r="G5189">
        <f>IF(F5189="","",IF(F5189&lt;0,10*F5189^2,0))</f>
        <v/>
      </c>
      <c r="H5189">
        <f>IF(F5189="","",IF(F5189&gt;0,10*F5189^2,0))</f>
        <v/>
      </c>
    </row>
    <row r="5190">
      <c r="A5190">
        <f>Input!A5190</f>
        <v/>
      </c>
      <c r="B5190">
        <f>IF(ISNUMBER(Input!B5190),IF(AND(Input!B5190&gt;=20,Input!B5190&lt;=700),Input!B5190,""),"")</f>
        <v/>
      </c>
      <c r="C5190">
        <f>IF(B5190="","",INT(A5190))</f>
        <v/>
      </c>
      <c r="D5190">
        <f>IF(B5190="","",HOUR(A5190))</f>
        <v/>
      </c>
      <c r="E5190">
        <f>IF(B5190="","",IF(INPUT!$I$1="","",IF(C5190&lt;(INT(INPUT!$I$1)-INPUT!$I$2),"Off Meds",IF(C5190&lt;=(INT(INPUT!$I$1)+INPUT!$I$2),"Washout","On Meds"))))</f>
        <v/>
      </c>
      <c r="F5190">
        <f>IF(B5190="","",1.509*(LN(B5190)^1.084-5.381))</f>
        <v/>
      </c>
      <c r="G5190">
        <f>IF(F5190="","",IF(F5190&lt;0,10*F5190^2,0))</f>
        <v/>
      </c>
      <c r="H5190">
        <f>IF(F5190="","",IF(F5190&gt;0,10*F5190^2,0))</f>
        <v/>
      </c>
    </row>
    <row r="5191">
      <c r="A5191">
        <f>Input!A5191</f>
        <v/>
      </c>
      <c r="B5191">
        <f>IF(ISNUMBER(Input!B5191),IF(AND(Input!B5191&gt;=20,Input!B5191&lt;=700),Input!B5191,""),"")</f>
        <v/>
      </c>
      <c r="C5191">
        <f>IF(B5191="","",INT(A5191))</f>
        <v/>
      </c>
      <c r="D5191">
        <f>IF(B5191="","",HOUR(A5191))</f>
        <v/>
      </c>
      <c r="E5191">
        <f>IF(B5191="","",IF(INPUT!$I$1="","",IF(C5191&lt;(INT(INPUT!$I$1)-INPUT!$I$2),"Off Meds",IF(C5191&lt;=(INT(INPUT!$I$1)+INPUT!$I$2),"Washout","On Meds"))))</f>
        <v/>
      </c>
      <c r="F5191">
        <f>IF(B5191="","",1.509*(LN(B5191)^1.084-5.381))</f>
        <v/>
      </c>
      <c r="G5191">
        <f>IF(F5191="","",IF(F5191&lt;0,10*F5191^2,0))</f>
        <v/>
      </c>
      <c r="H5191">
        <f>IF(F5191="","",IF(F5191&gt;0,10*F5191^2,0))</f>
        <v/>
      </c>
    </row>
    <row r="5192">
      <c r="A5192">
        <f>Input!A5192</f>
        <v/>
      </c>
      <c r="B5192">
        <f>IF(ISNUMBER(Input!B5192),IF(AND(Input!B5192&gt;=20,Input!B5192&lt;=700),Input!B5192,""),"")</f>
        <v/>
      </c>
      <c r="C5192">
        <f>IF(B5192="","",INT(A5192))</f>
        <v/>
      </c>
      <c r="D5192">
        <f>IF(B5192="","",HOUR(A5192))</f>
        <v/>
      </c>
      <c r="E5192">
        <f>IF(B5192="","",IF(INPUT!$I$1="","",IF(C5192&lt;(INT(INPUT!$I$1)-INPUT!$I$2),"Off Meds",IF(C5192&lt;=(INT(INPUT!$I$1)+INPUT!$I$2),"Washout","On Meds"))))</f>
        <v/>
      </c>
      <c r="F5192">
        <f>IF(B5192="","",1.509*(LN(B5192)^1.084-5.381))</f>
        <v/>
      </c>
      <c r="G5192">
        <f>IF(F5192="","",IF(F5192&lt;0,10*F5192^2,0))</f>
        <v/>
      </c>
      <c r="H5192">
        <f>IF(F5192="","",IF(F5192&gt;0,10*F5192^2,0))</f>
        <v/>
      </c>
    </row>
    <row r="5193">
      <c r="A5193">
        <f>Input!A5193</f>
        <v/>
      </c>
      <c r="B5193">
        <f>IF(ISNUMBER(Input!B5193),IF(AND(Input!B5193&gt;=20,Input!B5193&lt;=700),Input!B5193,""),"")</f>
        <v/>
      </c>
      <c r="C5193">
        <f>IF(B5193="","",INT(A5193))</f>
        <v/>
      </c>
      <c r="D5193">
        <f>IF(B5193="","",HOUR(A5193))</f>
        <v/>
      </c>
      <c r="E5193">
        <f>IF(B5193="","",IF(INPUT!$I$1="","",IF(C5193&lt;(INT(INPUT!$I$1)-INPUT!$I$2),"Off Meds",IF(C5193&lt;=(INT(INPUT!$I$1)+INPUT!$I$2),"Washout","On Meds"))))</f>
        <v/>
      </c>
      <c r="F5193">
        <f>IF(B5193="","",1.509*(LN(B5193)^1.084-5.381))</f>
        <v/>
      </c>
      <c r="G5193">
        <f>IF(F5193="","",IF(F5193&lt;0,10*F5193^2,0))</f>
        <v/>
      </c>
      <c r="H5193">
        <f>IF(F5193="","",IF(F5193&gt;0,10*F5193^2,0))</f>
        <v/>
      </c>
    </row>
    <row r="5194">
      <c r="A5194">
        <f>Input!A5194</f>
        <v/>
      </c>
      <c r="B5194">
        <f>IF(ISNUMBER(Input!B5194),IF(AND(Input!B5194&gt;=20,Input!B5194&lt;=700),Input!B5194,""),"")</f>
        <v/>
      </c>
      <c r="C5194">
        <f>IF(B5194="","",INT(A5194))</f>
        <v/>
      </c>
      <c r="D5194">
        <f>IF(B5194="","",HOUR(A5194))</f>
        <v/>
      </c>
      <c r="E5194">
        <f>IF(B5194="","",IF(INPUT!$I$1="","",IF(C5194&lt;(INT(INPUT!$I$1)-INPUT!$I$2),"Off Meds",IF(C5194&lt;=(INT(INPUT!$I$1)+INPUT!$I$2),"Washout","On Meds"))))</f>
        <v/>
      </c>
      <c r="F5194">
        <f>IF(B5194="","",1.509*(LN(B5194)^1.084-5.381))</f>
        <v/>
      </c>
      <c r="G5194">
        <f>IF(F5194="","",IF(F5194&lt;0,10*F5194^2,0))</f>
        <v/>
      </c>
      <c r="H5194">
        <f>IF(F5194="","",IF(F5194&gt;0,10*F5194^2,0))</f>
        <v/>
      </c>
    </row>
    <row r="5195">
      <c r="A5195">
        <f>Input!A5195</f>
        <v/>
      </c>
      <c r="B5195">
        <f>IF(ISNUMBER(Input!B5195),IF(AND(Input!B5195&gt;=20,Input!B5195&lt;=700),Input!B5195,""),"")</f>
        <v/>
      </c>
      <c r="C5195">
        <f>IF(B5195="","",INT(A5195))</f>
        <v/>
      </c>
      <c r="D5195">
        <f>IF(B5195="","",HOUR(A5195))</f>
        <v/>
      </c>
      <c r="E5195">
        <f>IF(B5195="","",IF(INPUT!$I$1="","",IF(C5195&lt;(INT(INPUT!$I$1)-INPUT!$I$2),"Off Meds",IF(C5195&lt;=(INT(INPUT!$I$1)+INPUT!$I$2),"Washout","On Meds"))))</f>
        <v/>
      </c>
      <c r="F5195">
        <f>IF(B5195="","",1.509*(LN(B5195)^1.084-5.381))</f>
        <v/>
      </c>
      <c r="G5195">
        <f>IF(F5195="","",IF(F5195&lt;0,10*F5195^2,0))</f>
        <v/>
      </c>
      <c r="H5195">
        <f>IF(F5195="","",IF(F5195&gt;0,10*F5195^2,0))</f>
        <v/>
      </c>
    </row>
    <row r="5196">
      <c r="A5196">
        <f>Input!A5196</f>
        <v/>
      </c>
      <c r="B5196">
        <f>IF(ISNUMBER(Input!B5196),IF(AND(Input!B5196&gt;=20,Input!B5196&lt;=700),Input!B5196,""),"")</f>
        <v/>
      </c>
      <c r="C5196">
        <f>IF(B5196="","",INT(A5196))</f>
        <v/>
      </c>
      <c r="D5196">
        <f>IF(B5196="","",HOUR(A5196))</f>
        <v/>
      </c>
      <c r="E5196">
        <f>IF(B5196="","",IF(INPUT!$I$1="","",IF(C5196&lt;(INT(INPUT!$I$1)-INPUT!$I$2),"Off Meds",IF(C5196&lt;=(INT(INPUT!$I$1)+INPUT!$I$2),"Washout","On Meds"))))</f>
        <v/>
      </c>
      <c r="F5196">
        <f>IF(B5196="","",1.509*(LN(B5196)^1.084-5.381))</f>
        <v/>
      </c>
      <c r="G5196">
        <f>IF(F5196="","",IF(F5196&lt;0,10*F5196^2,0))</f>
        <v/>
      </c>
      <c r="H5196">
        <f>IF(F5196="","",IF(F5196&gt;0,10*F5196^2,0))</f>
        <v/>
      </c>
    </row>
    <row r="5197">
      <c r="A5197">
        <f>Input!A5197</f>
        <v/>
      </c>
      <c r="B5197">
        <f>IF(ISNUMBER(Input!B5197),IF(AND(Input!B5197&gt;=20,Input!B5197&lt;=700),Input!B5197,""),"")</f>
        <v/>
      </c>
      <c r="C5197">
        <f>IF(B5197="","",INT(A5197))</f>
        <v/>
      </c>
      <c r="D5197">
        <f>IF(B5197="","",HOUR(A5197))</f>
        <v/>
      </c>
      <c r="E5197">
        <f>IF(B5197="","",IF(INPUT!$I$1="","",IF(C5197&lt;(INT(INPUT!$I$1)-INPUT!$I$2),"Off Meds",IF(C5197&lt;=(INT(INPUT!$I$1)+INPUT!$I$2),"Washout","On Meds"))))</f>
        <v/>
      </c>
      <c r="F5197">
        <f>IF(B5197="","",1.509*(LN(B5197)^1.084-5.381))</f>
        <v/>
      </c>
      <c r="G5197">
        <f>IF(F5197="","",IF(F5197&lt;0,10*F5197^2,0))</f>
        <v/>
      </c>
      <c r="H5197">
        <f>IF(F5197="","",IF(F5197&gt;0,10*F5197^2,0))</f>
        <v/>
      </c>
    </row>
    <row r="5198">
      <c r="A5198">
        <f>Input!A5198</f>
        <v/>
      </c>
      <c r="B5198">
        <f>IF(ISNUMBER(Input!B5198),IF(AND(Input!B5198&gt;=20,Input!B5198&lt;=700),Input!B5198,""),"")</f>
        <v/>
      </c>
      <c r="C5198">
        <f>IF(B5198="","",INT(A5198))</f>
        <v/>
      </c>
      <c r="D5198">
        <f>IF(B5198="","",HOUR(A5198))</f>
        <v/>
      </c>
      <c r="E5198">
        <f>IF(B5198="","",IF(INPUT!$I$1="","",IF(C5198&lt;(INT(INPUT!$I$1)-INPUT!$I$2),"Off Meds",IF(C5198&lt;=(INT(INPUT!$I$1)+INPUT!$I$2),"Washout","On Meds"))))</f>
        <v/>
      </c>
      <c r="F5198">
        <f>IF(B5198="","",1.509*(LN(B5198)^1.084-5.381))</f>
        <v/>
      </c>
      <c r="G5198">
        <f>IF(F5198="","",IF(F5198&lt;0,10*F5198^2,0))</f>
        <v/>
      </c>
      <c r="H5198">
        <f>IF(F5198="","",IF(F5198&gt;0,10*F5198^2,0))</f>
        <v/>
      </c>
    </row>
    <row r="5199">
      <c r="A5199">
        <f>Input!A5199</f>
        <v/>
      </c>
      <c r="B5199">
        <f>IF(ISNUMBER(Input!B5199),IF(AND(Input!B5199&gt;=20,Input!B5199&lt;=700),Input!B5199,""),"")</f>
        <v/>
      </c>
      <c r="C5199">
        <f>IF(B5199="","",INT(A5199))</f>
        <v/>
      </c>
      <c r="D5199">
        <f>IF(B5199="","",HOUR(A5199))</f>
        <v/>
      </c>
      <c r="E5199">
        <f>IF(B5199="","",IF(INPUT!$I$1="","",IF(C5199&lt;(INT(INPUT!$I$1)-INPUT!$I$2),"Off Meds",IF(C5199&lt;=(INT(INPUT!$I$1)+INPUT!$I$2),"Washout","On Meds"))))</f>
        <v/>
      </c>
      <c r="F5199">
        <f>IF(B5199="","",1.509*(LN(B5199)^1.084-5.381))</f>
        <v/>
      </c>
      <c r="G5199">
        <f>IF(F5199="","",IF(F5199&lt;0,10*F5199^2,0))</f>
        <v/>
      </c>
      <c r="H5199">
        <f>IF(F5199="","",IF(F5199&gt;0,10*F5199^2,0))</f>
        <v/>
      </c>
    </row>
    <row r="5200">
      <c r="A5200">
        <f>Input!A5200</f>
        <v/>
      </c>
      <c r="B5200">
        <f>IF(ISNUMBER(Input!B5200),IF(AND(Input!B5200&gt;=20,Input!B5200&lt;=700),Input!B5200,""),"")</f>
        <v/>
      </c>
      <c r="C5200">
        <f>IF(B5200="","",INT(A5200))</f>
        <v/>
      </c>
      <c r="D5200">
        <f>IF(B5200="","",HOUR(A5200))</f>
        <v/>
      </c>
      <c r="E5200">
        <f>IF(B5200="","",IF(INPUT!$I$1="","",IF(C5200&lt;(INT(INPUT!$I$1)-INPUT!$I$2),"Off Meds",IF(C5200&lt;=(INT(INPUT!$I$1)+INPUT!$I$2),"Washout","On Meds"))))</f>
        <v/>
      </c>
      <c r="F5200">
        <f>IF(B5200="","",1.509*(LN(B5200)^1.084-5.381))</f>
        <v/>
      </c>
      <c r="G5200">
        <f>IF(F5200="","",IF(F5200&lt;0,10*F5200^2,0))</f>
        <v/>
      </c>
      <c r="H5200">
        <f>IF(F5200="","",IF(F5200&gt;0,10*F5200^2,0))</f>
        <v/>
      </c>
    </row>
    <row r="5201">
      <c r="A5201">
        <f>Input!A5201</f>
        <v/>
      </c>
      <c r="B5201">
        <f>IF(ISNUMBER(Input!B5201),IF(AND(Input!B5201&gt;=20,Input!B5201&lt;=700),Input!B5201,""),"")</f>
        <v/>
      </c>
      <c r="C5201">
        <f>IF(B5201="","",INT(A5201))</f>
        <v/>
      </c>
      <c r="D5201">
        <f>IF(B5201="","",HOUR(A5201))</f>
        <v/>
      </c>
      <c r="E5201">
        <f>IF(B5201="","",IF(INPUT!$I$1="","",IF(C5201&lt;(INT(INPUT!$I$1)-INPUT!$I$2),"Off Meds",IF(C5201&lt;=(INT(INPUT!$I$1)+INPUT!$I$2),"Washout","On Meds"))))</f>
        <v/>
      </c>
      <c r="F5201">
        <f>IF(B5201="","",1.509*(LN(B5201)^1.084-5.381))</f>
        <v/>
      </c>
      <c r="G5201">
        <f>IF(F5201="","",IF(F5201&lt;0,10*F5201^2,0))</f>
        <v/>
      </c>
      <c r="H5201">
        <f>IF(F5201="","",IF(F5201&gt;0,10*F5201^2,0))</f>
        <v/>
      </c>
    </row>
    <row r="5202">
      <c r="A5202">
        <f>Input!A5202</f>
        <v/>
      </c>
      <c r="B5202">
        <f>IF(ISNUMBER(Input!B5202),IF(AND(Input!B5202&gt;=20,Input!B5202&lt;=700),Input!B5202,""),"")</f>
        <v/>
      </c>
      <c r="C5202">
        <f>IF(B5202="","",INT(A5202))</f>
        <v/>
      </c>
      <c r="D5202">
        <f>IF(B5202="","",HOUR(A5202))</f>
        <v/>
      </c>
      <c r="E5202">
        <f>IF(B5202="","",IF(INPUT!$I$1="","",IF(C5202&lt;(INT(INPUT!$I$1)-INPUT!$I$2),"Off Meds",IF(C5202&lt;=(INT(INPUT!$I$1)+INPUT!$I$2),"Washout","On Meds"))))</f>
        <v/>
      </c>
      <c r="F5202">
        <f>IF(B5202="","",1.509*(LN(B5202)^1.084-5.381))</f>
        <v/>
      </c>
      <c r="G5202">
        <f>IF(F5202="","",IF(F5202&lt;0,10*F5202^2,0))</f>
        <v/>
      </c>
      <c r="H5202">
        <f>IF(F5202="","",IF(F5202&gt;0,10*F5202^2,0))</f>
        <v/>
      </c>
    </row>
    <row r="5203">
      <c r="A5203">
        <f>Input!A5203</f>
        <v/>
      </c>
      <c r="B5203">
        <f>IF(ISNUMBER(Input!B5203),IF(AND(Input!B5203&gt;=20,Input!B5203&lt;=700),Input!B5203,""),"")</f>
        <v/>
      </c>
      <c r="C5203">
        <f>IF(B5203="","",INT(A5203))</f>
        <v/>
      </c>
      <c r="D5203">
        <f>IF(B5203="","",HOUR(A5203))</f>
        <v/>
      </c>
      <c r="E5203">
        <f>IF(B5203="","",IF(INPUT!$I$1="","",IF(C5203&lt;(INT(INPUT!$I$1)-INPUT!$I$2),"Off Meds",IF(C5203&lt;=(INT(INPUT!$I$1)+INPUT!$I$2),"Washout","On Meds"))))</f>
        <v/>
      </c>
      <c r="F5203">
        <f>IF(B5203="","",1.509*(LN(B5203)^1.084-5.381))</f>
        <v/>
      </c>
      <c r="G5203">
        <f>IF(F5203="","",IF(F5203&lt;0,10*F5203^2,0))</f>
        <v/>
      </c>
      <c r="H5203">
        <f>IF(F5203="","",IF(F5203&gt;0,10*F5203^2,0))</f>
        <v/>
      </c>
    </row>
    <row r="5204">
      <c r="A5204">
        <f>Input!A5204</f>
        <v/>
      </c>
      <c r="B5204">
        <f>IF(ISNUMBER(Input!B5204),IF(AND(Input!B5204&gt;=20,Input!B5204&lt;=700),Input!B5204,""),"")</f>
        <v/>
      </c>
      <c r="C5204">
        <f>IF(B5204="","",INT(A5204))</f>
        <v/>
      </c>
      <c r="D5204">
        <f>IF(B5204="","",HOUR(A5204))</f>
        <v/>
      </c>
      <c r="E5204">
        <f>IF(B5204="","",IF(INPUT!$I$1="","",IF(C5204&lt;(INT(INPUT!$I$1)-INPUT!$I$2),"Off Meds",IF(C5204&lt;=(INT(INPUT!$I$1)+INPUT!$I$2),"Washout","On Meds"))))</f>
        <v/>
      </c>
      <c r="F5204">
        <f>IF(B5204="","",1.509*(LN(B5204)^1.084-5.381))</f>
        <v/>
      </c>
      <c r="G5204">
        <f>IF(F5204="","",IF(F5204&lt;0,10*F5204^2,0))</f>
        <v/>
      </c>
      <c r="H5204">
        <f>IF(F5204="","",IF(F5204&gt;0,10*F5204^2,0))</f>
        <v/>
      </c>
    </row>
    <row r="5205">
      <c r="A5205">
        <f>Input!A5205</f>
        <v/>
      </c>
      <c r="B5205">
        <f>IF(ISNUMBER(Input!B5205),IF(AND(Input!B5205&gt;=20,Input!B5205&lt;=700),Input!B5205,""),"")</f>
        <v/>
      </c>
      <c r="C5205">
        <f>IF(B5205="","",INT(A5205))</f>
        <v/>
      </c>
      <c r="D5205">
        <f>IF(B5205="","",HOUR(A5205))</f>
        <v/>
      </c>
      <c r="E5205">
        <f>IF(B5205="","",IF(INPUT!$I$1="","",IF(C5205&lt;(INT(INPUT!$I$1)-INPUT!$I$2),"Off Meds",IF(C5205&lt;=(INT(INPUT!$I$1)+INPUT!$I$2),"Washout","On Meds"))))</f>
        <v/>
      </c>
      <c r="F5205">
        <f>IF(B5205="","",1.509*(LN(B5205)^1.084-5.381))</f>
        <v/>
      </c>
      <c r="G5205">
        <f>IF(F5205="","",IF(F5205&lt;0,10*F5205^2,0))</f>
        <v/>
      </c>
      <c r="H5205">
        <f>IF(F5205="","",IF(F5205&gt;0,10*F5205^2,0))</f>
        <v/>
      </c>
    </row>
    <row r="5206">
      <c r="A5206">
        <f>Input!A5206</f>
        <v/>
      </c>
      <c r="B5206">
        <f>IF(ISNUMBER(Input!B5206),IF(AND(Input!B5206&gt;=20,Input!B5206&lt;=700),Input!B5206,""),"")</f>
        <v/>
      </c>
      <c r="C5206">
        <f>IF(B5206="","",INT(A5206))</f>
        <v/>
      </c>
      <c r="D5206">
        <f>IF(B5206="","",HOUR(A5206))</f>
        <v/>
      </c>
      <c r="E5206">
        <f>IF(B5206="","",IF(INPUT!$I$1="","",IF(C5206&lt;(INT(INPUT!$I$1)-INPUT!$I$2),"Off Meds",IF(C5206&lt;=(INT(INPUT!$I$1)+INPUT!$I$2),"Washout","On Meds"))))</f>
        <v/>
      </c>
      <c r="F5206">
        <f>IF(B5206="","",1.509*(LN(B5206)^1.084-5.381))</f>
        <v/>
      </c>
      <c r="G5206">
        <f>IF(F5206="","",IF(F5206&lt;0,10*F5206^2,0))</f>
        <v/>
      </c>
      <c r="H5206">
        <f>IF(F5206="","",IF(F5206&gt;0,10*F5206^2,0))</f>
        <v/>
      </c>
    </row>
    <row r="5207">
      <c r="A5207">
        <f>Input!A5207</f>
        <v/>
      </c>
      <c r="B5207">
        <f>IF(ISNUMBER(Input!B5207),IF(AND(Input!B5207&gt;=20,Input!B5207&lt;=700),Input!B5207,""),"")</f>
        <v/>
      </c>
      <c r="C5207">
        <f>IF(B5207="","",INT(A5207))</f>
        <v/>
      </c>
      <c r="D5207">
        <f>IF(B5207="","",HOUR(A5207))</f>
        <v/>
      </c>
      <c r="E5207">
        <f>IF(B5207="","",IF(INPUT!$I$1="","",IF(C5207&lt;(INT(INPUT!$I$1)-INPUT!$I$2),"Off Meds",IF(C5207&lt;=(INT(INPUT!$I$1)+INPUT!$I$2),"Washout","On Meds"))))</f>
        <v/>
      </c>
      <c r="F5207">
        <f>IF(B5207="","",1.509*(LN(B5207)^1.084-5.381))</f>
        <v/>
      </c>
      <c r="G5207">
        <f>IF(F5207="","",IF(F5207&lt;0,10*F5207^2,0))</f>
        <v/>
      </c>
      <c r="H5207">
        <f>IF(F5207="","",IF(F5207&gt;0,10*F5207^2,0))</f>
        <v/>
      </c>
    </row>
    <row r="5208">
      <c r="A5208">
        <f>Input!A5208</f>
        <v/>
      </c>
      <c r="B5208">
        <f>IF(ISNUMBER(Input!B5208),IF(AND(Input!B5208&gt;=20,Input!B5208&lt;=700),Input!B5208,""),"")</f>
        <v/>
      </c>
      <c r="C5208">
        <f>IF(B5208="","",INT(A5208))</f>
        <v/>
      </c>
      <c r="D5208">
        <f>IF(B5208="","",HOUR(A5208))</f>
        <v/>
      </c>
      <c r="E5208">
        <f>IF(B5208="","",IF(INPUT!$I$1="","",IF(C5208&lt;(INT(INPUT!$I$1)-INPUT!$I$2),"Off Meds",IF(C5208&lt;=(INT(INPUT!$I$1)+INPUT!$I$2),"Washout","On Meds"))))</f>
        <v/>
      </c>
      <c r="F5208">
        <f>IF(B5208="","",1.509*(LN(B5208)^1.084-5.381))</f>
        <v/>
      </c>
      <c r="G5208">
        <f>IF(F5208="","",IF(F5208&lt;0,10*F5208^2,0))</f>
        <v/>
      </c>
      <c r="H5208">
        <f>IF(F5208="","",IF(F5208&gt;0,10*F5208^2,0))</f>
        <v/>
      </c>
    </row>
    <row r="5209">
      <c r="A5209">
        <f>Input!A5209</f>
        <v/>
      </c>
      <c r="B5209">
        <f>IF(ISNUMBER(Input!B5209),IF(AND(Input!B5209&gt;=20,Input!B5209&lt;=700),Input!B5209,""),"")</f>
        <v/>
      </c>
      <c r="C5209">
        <f>IF(B5209="","",INT(A5209))</f>
        <v/>
      </c>
      <c r="D5209">
        <f>IF(B5209="","",HOUR(A5209))</f>
        <v/>
      </c>
      <c r="E5209">
        <f>IF(B5209="","",IF(INPUT!$I$1="","",IF(C5209&lt;(INT(INPUT!$I$1)-INPUT!$I$2),"Off Meds",IF(C5209&lt;=(INT(INPUT!$I$1)+INPUT!$I$2),"Washout","On Meds"))))</f>
        <v/>
      </c>
      <c r="F5209">
        <f>IF(B5209="","",1.509*(LN(B5209)^1.084-5.381))</f>
        <v/>
      </c>
      <c r="G5209">
        <f>IF(F5209="","",IF(F5209&lt;0,10*F5209^2,0))</f>
        <v/>
      </c>
      <c r="H5209">
        <f>IF(F5209="","",IF(F5209&gt;0,10*F5209^2,0))</f>
        <v/>
      </c>
    </row>
    <row r="5210">
      <c r="A5210">
        <f>Input!A5210</f>
        <v/>
      </c>
      <c r="B5210">
        <f>IF(ISNUMBER(Input!B5210),IF(AND(Input!B5210&gt;=20,Input!B5210&lt;=700),Input!B5210,""),"")</f>
        <v/>
      </c>
      <c r="C5210">
        <f>IF(B5210="","",INT(A5210))</f>
        <v/>
      </c>
      <c r="D5210">
        <f>IF(B5210="","",HOUR(A5210))</f>
        <v/>
      </c>
      <c r="E5210">
        <f>IF(B5210="","",IF(INPUT!$I$1="","",IF(C5210&lt;(INT(INPUT!$I$1)-INPUT!$I$2),"Off Meds",IF(C5210&lt;=(INT(INPUT!$I$1)+INPUT!$I$2),"Washout","On Meds"))))</f>
        <v/>
      </c>
      <c r="F5210">
        <f>IF(B5210="","",1.509*(LN(B5210)^1.084-5.381))</f>
        <v/>
      </c>
      <c r="G5210">
        <f>IF(F5210="","",IF(F5210&lt;0,10*F5210^2,0))</f>
        <v/>
      </c>
      <c r="H5210">
        <f>IF(F5210="","",IF(F5210&gt;0,10*F5210^2,0))</f>
        <v/>
      </c>
    </row>
    <row r="5211">
      <c r="A5211">
        <f>Input!A5211</f>
        <v/>
      </c>
      <c r="B5211">
        <f>IF(ISNUMBER(Input!B5211),IF(AND(Input!B5211&gt;=20,Input!B5211&lt;=700),Input!B5211,""),"")</f>
        <v/>
      </c>
      <c r="C5211">
        <f>IF(B5211="","",INT(A5211))</f>
        <v/>
      </c>
      <c r="D5211">
        <f>IF(B5211="","",HOUR(A5211))</f>
        <v/>
      </c>
      <c r="E5211">
        <f>IF(B5211="","",IF(INPUT!$I$1="","",IF(C5211&lt;(INT(INPUT!$I$1)-INPUT!$I$2),"Off Meds",IF(C5211&lt;=(INT(INPUT!$I$1)+INPUT!$I$2),"Washout","On Meds"))))</f>
        <v/>
      </c>
      <c r="F5211">
        <f>IF(B5211="","",1.509*(LN(B5211)^1.084-5.381))</f>
        <v/>
      </c>
      <c r="G5211">
        <f>IF(F5211="","",IF(F5211&lt;0,10*F5211^2,0))</f>
        <v/>
      </c>
      <c r="H5211">
        <f>IF(F5211="","",IF(F5211&gt;0,10*F5211^2,0))</f>
        <v/>
      </c>
    </row>
    <row r="5212">
      <c r="A5212">
        <f>Input!A5212</f>
        <v/>
      </c>
      <c r="B5212">
        <f>IF(ISNUMBER(Input!B5212),IF(AND(Input!B5212&gt;=20,Input!B5212&lt;=700),Input!B5212,""),"")</f>
        <v/>
      </c>
      <c r="C5212">
        <f>IF(B5212="","",INT(A5212))</f>
        <v/>
      </c>
      <c r="D5212">
        <f>IF(B5212="","",HOUR(A5212))</f>
        <v/>
      </c>
      <c r="E5212">
        <f>IF(B5212="","",IF(INPUT!$I$1="","",IF(C5212&lt;(INT(INPUT!$I$1)-INPUT!$I$2),"Off Meds",IF(C5212&lt;=(INT(INPUT!$I$1)+INPUT!$I$2),"Washout","On Meds"))))</f>
        <v/>
      </c>
      <c r="F5212">
        <f>IF(B5212="","",1.509*(LN(B5212)^1.084-5.381))</f>
        <v/>
      </c>
      <c r="G5212">
        <f>IF(F5212="","",IF(F5212&lt;0,10*F5212^2,0))</f>
        <v/>
      </c>
      <c r="H5212">
        <f>IF(F5212="","",IF(F5212&gt;0,10*F5212^2,0))</f>
        <v/>
      </c>
    </row>
    <row r="5213">
      <c r="A5213">
        <f>Input!A5213</f>
        <v/>
      </c>
      <c r="B5213">
        <f>IF(ISNUMBER(Input!B5213),IF(AND(Input!B5213&gt;=20,Input!B5213&lt;=700),Input!B5213,""),"")</f>
        <v/>
      </c>
      <c r="C5213">
        <f>IF(B5213="","",INT(A5213))</f>
        <v/>
      </c>
      <c r="D5213">
        <f>IF(B5213="","",HOUR(A5213))</f>
        <v/>
      </c>
      <c r="E5213">
        <f>IF(B5213="","",IF(INPUT!$I$1="","",IF(C5213&lt;(INT(INPUT!$I$1)-INPUT!$I$2),"Off Meds",IF(C5213&lt;=(INT(INPUT!$I$1)+INPUT!$I$2),"Washout","On Meds"))))</f>
        <v/>
      </c>
      <c r="F5213">
        <f>IF(B5213="","",1.509*(LN(B5213)^1.084-5.381))</f>
        <v/>
      </c>
      <c r="G5213">
        <f>IF(F5213="","",IF(F5213&lt;0,10*F5213^2,0))</f>
        <v/>
      </c>
      <c r="H5213">
        <f>IF(F5213="","",IF(F5213&gt;0,10*F5213^2,0))</f>
        <v/>
      </c>
    </row>
    <row r="5214">
      <c r="A5214">
        <f>Input!A5214</f>
        <v/>
      </c>
      <c r="B5214">
        <f>IF(ISNUMBER(Input!B5214),IF(AND(Input!B5214&gt;=20,Input!B5214&lt;=700),Input!B5214,""),"")</f>
        <v/>
      </c>
      <c r="C5214">
        <f>IF(B5214="","",INT(A5214))</f>
        <v/>
      </c>
      <c r="D5214">
        <f>IF(B5214="","",HOUR(A5214))</f>
        <v/>
      </c>
      <c r="E5214">
        <f>IF(B5214="","",IF(INPUT!$I$1="","",IF(C5214&lt;(INT(INPUT!$I$1)-INPUT!$I$2),"Off Meds",IF(C5214&lt;=(INT(INPUT!$I$1)+INPUT!$I$2),"Washout","On Meds"))))</f>
        <v/>
      </c>
      <c r="F5214">
        <f>IF(B5214="","",1.509*(LN(B5214)^1.084-5.381))</f>
        <v/>
      </c>
      <c r="G5214">
        <f>IF(F5214="","",IF(F5214&lt;0,10*F5214^2,0))</f>
        <v/>
      </c>
      <c r="H5214">
        <f>IF(F5214="","",IF(F5214&gt;0,10*F5214^2,0))</f>
        <v/>
      </c>
    </row>
    <row r="5215">
      <c r="A5215">
        <f>Input!A5215</f>
        <v/>
      </c>
      <c r="B5215">
        <f>IF(ISNUMBER(Input!B5215),IF(AND(Input!B5215&gt;=20,Input!B5215&lt;=700),Input!B5215,""),"")</f>
        <v/>
      </c>
      <c r="C5215">
        <f>IF(B5215="","",INT(A5215))</f>
        <v/>
      </c>
      <c r="D5215">
        <f>IF(B5215="","",HOUR(A5215))</f>
        <v/>
      </c>
      <c r="E5215">
        <f>IF(B5215="","",IF(INPUT!$I$1="","",IF(C5215&lt;(INT(INPUT!$I$1)-INPUT!$I$2),"Off Meds",IF(C5215&lt;=(INT(INPUT!$I$1)+INPUT!$I$2),"Washout","On Meds"))))</f>
        <v/>
      </c>
      <c r="F5215">
        <f>IF(B5215="","",1.509*(LN(B5215)^1.084-5.381))</f>
        <v/>
      </c>
      <c r="G5215">
        <f>IF(F5215="","",IF(F5215&lt;0,10*F5215^2,0))</f>
        <v/>
      </c>
      <c r="H5215">
        <f>IF(F5215="","",IF(F5215&gt;0,10*F5215^2,0))</f>
        <v/>
      </c>
    </row>
    <row r="5216">
      <c r="A5216">
        <f>Input!A5216</f>
        <v/>
      </c>
      <c r="B5216">
        <f>IF(ISNUMBER(Input!B5216),IF(AND(Input!B5216&gt;=20,Input!B5216&lt;=700),Input!B5216,""),"")</f>
        <v/>
      </c>
      <c r="C5216">
        <f>IF(B5216="","",INT(A5216))</f>
        <v/>
      </c>
      <c r="D5216">
        <f>IF(B5216="","",HOUR(A5216))</f>
        <v/>
      </c>
      <c r="E5216">
        <f>IF(B5216="","",IF(INPUT!$I$1="","",IF(C5216&lt;(INT(INPUT!$I$1)-INPUT!$I$2),"Off Meds",IF(C5216&lt;=(INT(INPUT!$I$1)+INPUT!$I$2),"Washout","On Meds"))))</f>
        <v/>
      </c>
      <c r="F5216">
        <f>IF(B5216="","",1.509*(LN(B5216)^1.084-5.381))</f>
        <v/>
      </c>
      <c r="G5216">
        <f>IF(F5216="","",IF(F5216&lt;0,10*F5216^2,0))</f>
        <v/>
      </c>
      <c r="H5216">
        <f>IF(F5216="","",IF(F5216&gt;0,10*F5216^2,0))</f>
        <v/>
      </c>
    </row>
    <row r="5217">
      <c r="A5217">
        <f>Input!A5217</f>
        <v/>
      </c>
      <c r="B5217">
        <f>IF(ISNUMBER(Input!B5217),IF(AND(Input!B5217&gt;=20,Input!B5217&lt;=700),Input!B5217,""),"")</f>
        <v/>
      </c>
      <c r="C5217">
        <f>IF(B5217="","",INT(A5217))</f>
        <v/>
      </c>
      <c r="D5217">
        <f>IF(B5217="","",HOUR(A5217))</f>
        <v/>
      </c>
      <c r="E5217">
        <f>IF(B5217="","",IF(INPUT!$I$1="","",IF(C5217&lt;(INT(INPUT!$I$1)-INPUT!$I$2),"Off Meds",IF(C5217&lt;=(INT(INPUT!$I$1)+INPUT!$I$2),"Washout","On Meds"))))</f>
        <v/>
      </c>
      <c r="F5217">
        <f>IF(B5217="","",1.509*(LN(B5217)^1.084-5.381))</f>
        <v/>
      </c>
      <c r="G5217">
        <f>IF(F5217="","",IF(F5217&lt;0,10*F5217^2,0))</f>
        <v/>
      </c>
      <c r="H5217">
        <f>IF(F5217="","",IF(F5217&gt;0,10*F5217^2,0))</f>
        <v/>
      </c>
    </row>
    <row r="5218">
      <c r="A5218">
        <f>Input!A5218</f>
        <v/>
      </c>
      <c r="B5218">
        <f>IF(ISNUMBER(Input!B5218),IF(AND(Input!B5218&gt;=20,Input!B5218&lt;=700),Input!B5218,""),"")</f>
        <v/>
      </c>
      <c r="C5218">
        <f>IF(B5218="","",INT(A5218))</f>
        <v/>
      </c>
      <c r="D5218">
        <f>IF(B5218="","",HOUR(A5218))</f>
        <v/>
      </c>
      <c r="E5218">
        <f>IF(B5218="","",IF(INPUT!$I$1="","",IF(C5218&lt;(INT(INPUT!$I$1)-INPUT!$I$2),"Off Meds",IF(C5218&lt;=(INT(INPUT!$I$1)+INPUT!$I$2),"Washout","On Meds"))))</f>
        <v/>
      </c>
      <c r="F5218">
        <f>IF(B5218="","",1.509*(LN(B5218)^1.084-5.381))</f>
        <v/>
      </c>
      <c r="G5218">
        <f>IF(F5218="","",IF(F5218&lt;0,10*F5218^2,0))</f>
        <v/>
      </c>
      <c r="H5218">
        <f>IF(F5218="","",IF(F5218&gt;0,10*F5218^2,0))</f>
        <v/>
      </c>
    </row>
    <row r="5219">
      <c r="A5219">
        <f>Input!A5219</f>
        <v/>
      </c>
      <c r="B5219">
        <f>IF(ISNUMBER(Input!B5219),IF(AND(Input!B5219&gt;=20,Input!B5219&lt;=700),Input!B5219,""),"")</f>
        <v/>
      </c>
      <c r="C5219">
        <f>IF(B5219="","",INT(A5219))</f>
        <v/>
      </c>
      <c r="D5219">
        <f>IF(B5219="","",HOUR(A5219))</f>
        <v/>
      </c>
      <c r="E5219">
        <f>IF(B5219="","",IF(INPUT!$I$1="","",IF(C5219&lt;(INT(INPUT!$I$1)-INPUT!$I$2),"Off Meds",IF(C5219&lt;=(INT(INPUT!$I$1)+INPUT!$I$2),"Washout","On Meds"))))</f>
        <v/>
      </c>
      <c r="F5219">
        <f>IF(B5219="","",1.509*(LN(B5219)^1.084-5.381))</f>
        <v/>
      </c>
      <c r="G5219">
        <f>IF(F5219="","",IF(F5219&lt;0,10*F5219^2,0))</f>
        <v/>
      </c>
      <c r="H5219">
        <f>IF(F5219="","",IF(F5219&gt;0,10*F5219^2,0))</f>
        <v/>
      </c>
    </row>
    <row r="5220">
      <c r="A5220">
        <f>Input!A5220</f>
        <v/>
      </c>
      <c r="B5220">
        <f>IF(ISNUMBER(Input!B5220),IF(AND(Input!B5220&gt;=20,Input!B5220&lt;=700),Input!B5220,""),"")</f>
        <v/>
      </c>
      <c r="C5220">
        <f>IF(B5220="","",INT(A5220))</f>
        <v/>
      </c>
      <c r="D5220">
        <f>IF(B5220="","",HOUR(A5220))</f>
        <v/>
      </c>
      <c r="E5220">
        <f>IF(B5220="","",IF(INPUT!$I$1="","",IF(C5220&lt;(INT(INPUT!$I$1)-INPUT!$I$2),"Off Meds",IF(C5220&lt;=(INT(INPUT!$I$1)+INPUT!$I$2),"Washout","On Meds"))))</f>
        <v/>
      </c>
      <c r="F5220">
        <f>IF(B5220="","",1.509*(LN(B5220)^1.084-5.381))</f>
        <v/>
      </c>
      <c r="G5220">
        <f>IF(F5220="","",IF(F5220&lt;0,10*F5220^2,0))</f>
        <v/>
      </c>
      <c r="H5220">
        <f>IF(F5220="","",IF(F5220&gt;0,10*F5220^2,0))</f>
        <v/>
      </c>
    </row>
    <row r="5221">
      <c r="A5221">
        <f>Input!A5221</f>
        <v/>
      </c>
      <c r="B5221">
        <f>IF(ISNUMBER(Input!B5221),IF(AND(Input!B5221&gt;=20,Input!B5221&lt;=700),Input!B5221,""),"")</f>
        <v/>
      </c>
      <c r="C5221">
        <f>IF(B5221="","",INT(A5221))</f>
        <v/>
      </c>
      <c r="D5221">
        <f>IF(B5221="","",HOUR(A5221))</f>
        <v/>
      </c>
      <c r="E5221">
        <f>IF(B5221="","",IF(INPUT!$I$1="","",IF(C5221&lt;(INT(INPUT!$I$1)-INPUT!$I$2),"Off Meds",IF(C5221&lt;=(INT(INPUT!$I$1)+INPUT!$I$2),"Washout","On Meds"))))</f>
        <v/>
      </c>
      <c r="F5221">
        <f>IF(B5221="","",1.509*(LN(B5221)^1.084-5.381))</f>
        <v/>
      </c>
      <c r="G5221">
        <f>IF(F5221="","",IF(F5221&lt;0,10*F5221^2,0))</f>
        <v/>
      </c>
      <c r="H5221">
        <f>IF(F5221="","",IF(F5221&gt;0,10*F5221^2,0))</f>
        <v/>
      </c>
    </row>
    <row r="5222">
      <c r="A5222">
        <f>Input!A5222</f>
        <v/>
      </c>
      <c r="B5222">
        <f>IF(ISNUMBER(Input!B5222),IF(AND(Input!B5222&gt;=20,Input!B5222&lt;=700),Input!B5222,""),"")</f>
        <v/>
      </c>
      <c r="C5222">
        <f>IF(B5222="","",INT(A5222))</f>
        <v/>
      </c>
      <c r="D5222">
        <f>IF(B5222="","",HOUR(A5222))</f>
        <v/>
      </c>
      <c r="E5222">
        <f>IF(B5222="","",IF(INPUT!$I$1="","",IF(C5222&lt;(INT(INPUT!$I$1)-INPUT!$I$2),"Off Meds",IF(C5222&lt;=(INT(INPUT!$I$1)+INPUT!$I$2),"Washout","On Meds"))))</f>
        <v/>
      </c>
      <c r="F5222">
        <f>IF(B5222="","",1.509*(LN(B5222)^1.084-5.381))</f>
        <v/>
      </c>
      <c r="G5222">
        <f>IF(F5222="","",IF(F5222&lt;0,10*F5222^2,0))</f>
        <v/>
      </c>
      <c r="H5222">
        <f>IF(F5222="","",IF(F5222&gt;0,10*F5222^2,0))</f>
        <v/>
      </c>
    </row>
    <row r="5223">
      <c r="A5223">
        <f>Input!A5223</f>
        <v/>
      </c>
      <c r="B5223">
        <f>IF(ISNUMBER(Input!B5223),IF(AND(Input!B5223&gt;=20,Input!B5223&lt;=700),Input!B5223,""),"")</f>
        <v/>
      </c>
      <c r="C5223">
        <f>IF(B5223="","",INT(A5223))</f>
        <v/>
      </c>
      <c r="D5223">
        <f>IF(B5223="","",HOUR(A5223))</f>
        <v/>
      </c>
      <c r="E5223">
        <f>IF(B5223="","",IF(INPUT!$I$1="","",IF(C5223&lt;(INT(INPUT!$I$1)-INPUT!$I$2),"Off Meds",IF(C5223&lt;=(INT(INPUT!$I$1)+INPUT!$I$2),"Washout","On Meds"))))</f>
        <v/>
      </c>
      <c r="F5223">
        <f>IF(B5223="","",1.509*(LN(B5223)^1.084-5.381))</f>
        <v/>
      </c>
      <c r="G5223">
        <f>IF(F5223="","",IF(F5223&lt;0,10*F5223^2,0))</f>
        <v/>
      </c>
      <c r="H5223">
        <f>IF(F5223="","",IF(F5223&gt;0,10*F5223^2,0))</f>
        <v/>
      </c>
    </row>
    <row r="5224">
      <c r="A5224">
        <f>Input!A5224</f>
        <v/>
      </c>
      <c r="B5224">
        <f>IF(ISNUMBER(Input!B5224),IF(AND(Input!B5224&gt;=20,Input!B5224&lt;=700),Input!B5224,""),"")</f>
        <v/>
      </c>
      <c r="C5224">
        <f>IF(B5224="","",INT(A5224))</f>
        <v/>
      </c>
      <c r="D5224">
        <f>IF(B5224="","",HOUR(A5224))</f>
        <v/>
      </c>
      <c r="E5224">
        <f>IF(B5224="","",IF(INPUT!$I$1="","",IF(C5224&lt;(INT(INPUT!$I$1)-INPUT!$I$2),"Off Meds",IF(C5224&lt;=(INT(INPUT!$I$1)+INPUT!$I$2),"Washout","On Meds"))))</f>
        <v/>
      </c>
      <c r="F5224">
        <f>IF(B5224="","",1.509*(LN(B5224)^1.084-5.381))</f>
        <v/>
      </c>
      <c r="G5224">
        <f>IF(F5224="","",IF(F5224&lt;0,10*F5224^2,0))</f>
        <v/>
      </c>
      <c r="H5224">
        <f>IF(F5224="","",IF(F5224&gt;0,10*F5224^2,0))</f>
        <v/>
      </c>
    </row>
    <row r="5225">
      <c r="A5225">
        <f>Input!A5225</f>
        <v/>
      </c>
      <c r="B5225">
        <f>IF(ISNUMBER(Input!B5225),IF(AND(Input!B5225&gt;=20,Input!B5225&lt;=700),Input!B5225,""),"")</f>
        <v/>
      </c>
      <c r="C5225">
        <f>IF(B5225="","",INT(A5225))</f>
        <v/>
      </c>
      <c r="D5225">
        <f>IF(B5225="","",HOUR(A5225))</f>
        <v/>
      </c>
      <c r="E5225">
        <f>IF(B5225="","",IF(INPUT!$I$1="","",IF(C5225&lt;(INT(INPUT!$I$1)-INPUT!$I$2),"Off Meds",IF(C5225&lt;=(INT(INPUT!$I$1)+INPUT!$I$2),"Washout","On Meds"))))</f>
        <v/>
      </c>
      <c r="F5225">
        <f>IF(B5225="","",1.509*(LN(B5225)^1.084-5.381))</f>
        <v/>
      </c>
      <c r="G5225">
        <f>IF(F5225="","",IF(F5225&lt;0,10*F5225^2,0))</f>
        <v/>
      </c>
      <c r="H5225">
        <f>IF(F5225="","",IF(F5225&gt;0,10*F5225^2,0))</f>
        <v/>
      </c>
    </row>
    <row r="5226">
      <c r="A5226">
        <f>Input!A5226</f>
        <v/>
      </c>
      <c r="B5226">
        <f>IF(ISNUMBER(Input!B5226),IF(AND(Input!B5226&gt;=20,Input!B5226&lt;=700),Input!B5226,""),"")</f>
        <v/>
      </c>
      <c r="C5226">
        <f>IF(B5226="","",INT(A5226))</f>
        <v/>
      </c>
      <c r="D5226">
        <f>IF(B5226="","",HOUR(A5226))</f>
        <v/>
      </c>
      <c r="E5226">
        <f>IF(B5226="","",IF(INPUT!$I$1="","",IF(C5226&lt;(INT(INPUT!$I$1)-INPUT!$I$2),"Off Meds",IF(C5226&lt;=(INT(INPUT!$I$1)+INPUT!$I$2),"Washout","On Meds"))))</f>
        <v/>
      </c>
      <c r="F5226">
        <f>IF(B5226="","",1.509*(LN(B5226)^1.084-5.381))</f>
        <v/>
      </c>
      <c r="G5226">
        <f>IF(F5226="","",IF(F5226&lt;0,10*F5226^2,0))</f>
        <v/>
      </c>
      <c r="H5226">
        <f>IF(F5226="","",IF(F5226&gt;0,10*F5226^2,0))</f>
        <v/>
      </c>
    </row>
    <row r="5227">
      <c r="A5227">
        <f>Input!A5227</f>
        <v/>
      </c>
      <c r="B5227">
        <f>IF(ISNUMBER(Input!B5227),IF(AND(Input!B5227&gt;=20,Input!B5227&lt;=700),Input!B5227,""),"")</f>
        <v/>
      </c>
      <c r="C5227">
        <f>IF(B5227="","",INT(A5227))</f>
        <v/>
      </c>
      <c r="D5227">
        <f>IF(B5227="","",HOUR(A5227))</f>
        <v/>
      </c>
      <c r="E5227">
        <f>IF(B5227="","",IF(INPUT!$I$1="","",IF(C5227&lt;(INT(INPUT!$I$1)-INPUT!$I$2),"Off Meds",IF(C5227&lt;=(INT(INPUT!$I$1)+INPUT!$I$2),"Washout","On Meds"))))</f>
        <v/>
      </c>
      <c r="F5227">
        <f>IF(B5227="","",1.509*(LN(B5227)^1.084-5.381))</f>
        <v/>
      </c>
      <c r="G5227">
        <f>IF(F5227="","",IF(F5227&lt;0,10*F5227^2,0))</f>
        <v/>
      </c>
      <c r="H5227">
        <f>IF(F5227="","",IF(F5227&gt;0,10*F5227^2,0))</f>
        <v/>
      </c>
    </row>
    <row r="5228">
      <c r="A5228">
        <f>Input!A5228</f>
        <v/>
      </c>
      <c r="B5228">
        <f>IF(ISNUMBER(Input!B5228),IF(AND(Input!B5228&gt;=20,Input!B5228&lt;=700),Input!B5228,""),"")</f>
        <v/>
      </c>
      <c r="C5228">
        <f>IF(B5228="","",INT(A5228))</f>
        <v/>
      </c>
      <c r="D5228">
        <f>IF(B5228="","",HOUR(A5228))</f>
        <v/>
      </c>
      <c r="E5228">
        <f>IF(B5228="","",IF(INPUT!$I$1="","",IF(C5228&lt;(INT(INPUT!$I$1)-INPUT!$I$2),"Off Meds",IF(C5228&lt;=(INT(INPUT!$I$1)+INPUT!$I$2),"Washout","On Meds"))))</f>
        <v/>
      </c>
      <c r="F5228">
        <f>IF(B5228="","",1.509*(LN(B5228)^1.084-5.381))</f>
        <v/>
      </c>
      <c r="G5228">
        <f>IF(F5228="","",IF(F5228&lt;0,10*F5228^2,0))</f>
        <v/>
      </c>
      <c r="H5228">
        <f>IF(F5228="","",IF(F5228&gt;0,10*F5228^2,0))</f>
        <v/>
      </c>
    </row>
    <row r="5229">
      <c r="A5229">
        <f>Input!A5229</f>
        <v/>
      </c>
      <c r="B5229">
        <f>IF(ISNUMBER(Input!B5229),IF(AND(Input!B5229&gt;=20,Input!B5229&lt;=700),Input!B5229,""),"")</f>
        <v/>
      </c>
      <c r="C5229">
        <f>IF(B5229="","",INT(A5229))</f>
        <v/>
      </c>
      <c r="D5229">
        <f>IF(B5229="","",HOUR(A5229))</f>
        <v/>
      </c>
      <c r="E5229">
        <f>IF(B5229="","",IF(INPUT!$I$1="","",IF(C5229&lt;(INT(INPUT!$I$1)-INPUT!$I$2),"Off Meds",IF(C5229&lt;=(INT(INPUT!$I$1)+INPUT!$I$2),"Washout","On Meds"))))</f>
        <v/>
      </c>
      <c r="F5229">
        <f>IF(B5229="","",1.509*(LN(B5229)^1.084-5.381))</f>
        <v/>
      </c>
      <c r="G5229">
        <f>IF(F5229="","",IF(F5229&lt;0,10*F5229^2,0))</f>
        <v/>
      </c>
      <c r="H5229">
        <f>IF(F5229="","",IF(F5229&gt;0,10*F5229^2,0))</f>
        <v/>
      </c>
    </row>
    <row r="5230">
      <c r="A5230">
        <f>Input!A5230</f>
        <v/>
      </c>
      <c r="B5230">
        <f>IF(ISNUMBER(Input!B5230),IF(AND(Input!B5230&gt;=20,Input!B5230&lt;=700),Input!B5230,""),"")</f>
        <v/>
      </c>
      <c r="C5230">
        <f>IF(B5230="","",INT(A5230))</f>
        <v/>
      </c>
      <c r="D5230">
        <f>IF(B5230="","",HOUR(A5230))</f>
        <v/>
      </c>
      <c r="E5230">
        <f>IF(B5230="","",IF(INPUT!$I$1="","",IF(C5230&lt;(INT(INPUT!$I$1)-INPUT!$I$2),"Off Meds",IF(C5230&lt;=(INT(INPUT!$I$1)+INPUT!$I$2),"Washout","On Meds"))))</f>
        <v/>
      </c>
      <c r="F5230">
        <f>IF(B5230="","",1.509*(LN(B5230)^1.084-5.381))</f>
        <v/>
      </c>
      <c r="G5230">
        <f>IF(F5230="","",IF(F5230&lt;0,10*F5230^2,0))</f>
        <v/>
      </c>
      <c r="H5230">
        <f>IF(F5230="","",IF(F5230&gt;0,10*F5230^2,0))</f>
        <v/>
      </c>
    </row>
    <row r="5231">
      <c r="A5231">
        <f>Input!A5231</f>
        <v/>
      </c>
      <c r="B5231">
        <f>IF(ISNUMBER(Input!B5231),IF(AND(Input!B5231&gt;=20,Input!B5231&lt;=700),Input!B5231,""),"")</f>
        <v/>
      </c>
      <c r="C5231">
        <f>IF(B5231="","",INT(A5231))</f>
        <v/>
      </c>
      <c r="D5231">
        <f>IF(B5231="","",HOUR(A5231))</f>
        <v/>
      </c>
      <c r="E5231">
        <f>IF(B5231="","",IF(INPUT!$I$1="","",IF(C5231&lt;(INT(INPUT!$I$1)-INPUT!$I$2),"Off Meds",IF(C5231&lt;=(INT(INPUT!$I$1)+INPUT!$I$2),"Washout","On Meds"))))</f>
        <v/>
      </c>
      <c r="F5231">
        <f>IF(B5231="","",1.509*(LN(B5231)^1.084-5.381))</f>
        <v/>
      </c>
      <c r="G5231">
        <f>IF(F5231="","",IF(F5231&lt;0,10*F5231^2,0))</f>
        <v/>
      </c>
      <c r="H5231">
        <f>IF(F5231="","",IF(F5231&gt;0,10*F5231^2,0))</f>
        <v/>
      </c>
    </row>
    <row r="5232">
      <c r="A5232">
        <f>Input!A5232</f>
        <v/>
      </c>
      <c r="B5232">
        <f>IF(ISNUMBER(Input!B5232),IF(AND(Input!B5232&gt;=20,Input!B5232&lt;=700),Input!B5232,""),"")</f>
        <v/>
      </c>
      <c r="C5232">
        <f>IF(B5232="","",INT(A5232))</f>
        <v/>
      </c>
      <c r="D5232">
        <f>IF(B5232="","",HOUR(A5232))</f>
        <v/>
      </c>
      <c r="E5232">
        <f>IF(B5232="","",IF(INPUT!$I$1="","",IF(C5232&lt;(INT(INPUT!$I$1)-INPUT!$I$2),"Off Meds",IF(C5232&lt;=(INT(INPUT!$I$1)+INPUT!$I$2),"Washout","On Meds"))))</f>
        <v/>
      </c>
      <c r="F5232">
        <f>IF(B5232="","",1.509*(LN(B5232)^1.084-5.381))</f>
        <v/>
      </c>
      <c r="G5232">
        <f>IF(F5232="","",IF(F5232&lt;0,10*F5232^2,0))</f>
        <v/>
      </c>
      <c r="H5232">
        <f>IF(F5232="","",IF(F5232&gt;0,10*F5232^2,0))</f>
        <v/>
      </c>
    </row>
    <row r="5233">
      <c r="A5233">
        <f>Input!A5233</f>
        <v/>
      </c>
      <c r="B5233">
        <f>IF(ISNUMBER(Input!B5233),IF(AND(Input!B5233&gt;=20,Input!B5233&lt;=700),Input!B5233,""),"")</f>
        <v/>
      </c>
      <c r="C5233">
        <f>IF(B5233="","",INT(A5233))</f>
        <v/>
      </c>
      <c r="D5233">
        <f>IF(B5233="","",HOUR(A5233))</f>
        <v/>
      </c>
      <c r="E5233">
        <f>IF(B5233="","",IF(INPUT!$I$1="","",IF(C5233&lt;(INT(INPUT!$I$1)-INPUT!$I$2),"Off Meds",IF(C5233&lt;=(INT(INPUT!$I$1)+INPUT!$I$2),"Washout","On Meds"))))</f>
        <v/>
      </c>
      <c r="F5233">
        <f>IF(B5233="","",1.509*(LN(B5233)^1.084-5.381))</f>
        <v/>
      </c>
      <c r="G5233">
        <f>IF(F5233="","",IF(F5233&lt;0,10*F5233^2,0))</f>
        <v/>
      </c>
      <c r="H5233">
        <f>IF(F5233="","",IF(F5233&gt;0,10*F5233^2,0))</f>
        <v/>
      </c>
    </row>
    <row r="5234">
      <c r="A5234">
        <f>Input!A5234</f>
        <v/>
      </c>
      <c r="B5234">
        <f>IF(ISNUMBER(Input!B5234),IF(AND(Input!B5234&gt;=20,Input!B5234&lt;=700),Input!B5234,""),"")</f>
        <v/>
      </c>
      <c r="C5234">
        <f>IF(B5234="","",INT(A5234))</f>
        <v/>
      </c>
      <c r="D5234">
        <f>IF(B5234="","",HOUR(A5234))</f>
        <v/>
      </c>
      <c r="E5234">
        <f>IF(B5234="","",IF(INPUT!$I$1="","",IF(C5234&lt;(INT(INPUT!$I$1)-INPUT!$I$2),"Off Meds",IF(C5234&lt;=(INT(INPUT!$I$1)+INPUT!$I$2),"Washout","On Meds"))))</f>
        <v/>
      </c>
      <c r="F5234">
        <f>IF(B5234="","",1.509*(LN(B5234)^1.084-5.381))</f>
        <v/>
      </c>
      <c r="G5234">
        <f>IF(F5234="","",IF(F5234&lt;0,10*F5234^2,0))</f>
        <v/>
      </c>
      <c r="H5234">
        <f>IF(F5234="","",IF(F5234&gt;0,10*F5234^2,0))</f>
        <v/>
      </c>
    </row>
    <row r="5235">
      <c r="A5235">
        <f>Input!A5235</f>
        <v/>
      </c>
      <c r="B5235">
        <f>IF(ISNUMBER(Input!B5235),IF(AND(Input!B5235&gt;=20,Input!B5235&lt;=700),Input!B5235,""),"")</f>
        <v/>
      </c>
      <c r="C5235">
        <f>IF(B5235="","",INT(A5235))</f>
        <v/>
      </c>
      <c r="D5235">
        <f>IF(B5235="","",HOUR(A5235))</f>
        <v/>
      </c>
      <c r="E5235">
        <f>IF(B5235="","",IF(INPUT!$I$1="","",IF(C5235&lt;(INT(INPUT!$I$1)-INPUT!$I$2),"Off Meds",IF(C5235&lt;=(INT(INPUT!$I$1)+INPUT!$I$2),"Washout","On Meds"))))</f>
        <v/>
      </c>
      <c r="F5235">
        <f>IF(B5235="","",1.509*(LN(B5235)^1.084-5.381))</f>
        <v/>
      </c>
      <c r="G5235">
        <f>IF(F5235="","",IF(F5235&lt;0,10*F5235^2,0))</f>
        <v/>
      </c>
      <c r="H5235">
        <f>IF(F5235="","",IF(F5235&gt;0,10*F5235^2,0))</f>
        <v/>
      </c>
    </row>
    <row r="5236">
      <c r="A5236">
        <f>Input!A5236</f>
        <v/>
      </c>
      <c r="B5236">
        <f>IF(ISNUMBER(Input!B5236),IF(AND(Input!B5236&gt;=20,Input!B5236&lt;=700),Input!B5236,""),"")</f>
        <v/>
      </c>
      <c r="C5236">
        <f>IF(B5236="","",INT(A5236))</f>
        <v/>
      </c>
      <c r="D5236">
        <f>IF(B5236="","",HOUR(A5236))</f>
        <v/>
      </c>
      <c r="E5236">
        <f>IF(B5236="","",IF(INPUT!$I$1="","",IF(C5236&lt;(INT(INPUT!$I$1)-INPUT!$I$2),"Off Meds",IF(C5236&lt;=(INT(INPUT!$I$1)+INPUT!$I$2),"Washout","On Meds"))))</f>
        <v/>
      </c>
      <c r="F5236">
        <f>IF(B5236="","",1.509*(LN(B5236)^1.084-5.381))</f>
        <v/>
      </c>
      <c r="G5236">
        <f>IF(F5236="","",IF(F5236&lt;0,10*F5236^2,0))</f>
        <v/>
      </c>
      <c r="H5236">
        <f>IF(F5236="","",IF(F5236&gt;0,10*F5236^2,0))</f>
        <v/>
      </c>
    </row>
    <row r="5237">
      <c r="A5237">
        <f>Input!A5237</f>
        <v/>
      </c>
      <c r="B5237">
        <f>IF(ISNUMBER(Input!B5237),IF(AND(Input!B5237&gt;=20,Input!B5237&lt;=700),Input!B5237,""),"")</f>
        <v/>
      </c>
      <c r="C5237">
        <f>IF(B5237="","",INT(A5237))</f>
        <v/>
      </c>
      <c r="D5237">
        <f>IF(B5237="","",HOUR(A5237))</f>
        <v/>
      </c>
      <c r="E5237">
        <f>IF(B5237="","",IF(INPUT!$I$1="","",IF(C5237&lt;(INT(INPUT!$I$1)-INPUT!$I$2),"Off Meds",IF(C5237&lt;=(INT(INPUT!$I$1)+INPUT!$I$2),"Washout","On Meds"))))</f>
        <v/>
      </c>
      <c r="F5237">
        <f>IF(B5237="","",1.509*(LN(B5237)^1.084-5.381))</f>
        <v/>
      </c>
      <c r="G5237">
        <f>IF(F5237="","",IF(F5237&lt;0,10*F5237^2,0))</f>
        <v/>
      </c>
      <c r="H5237">
        <f>IF(F5237="","",IF(F5237&gt;0,10*F5237^2,0))</f>
        <v/>
      </c>
    </row>
    <row r="5238">
      <c r="A5238">
        <f>Input!A5238</f>
        <v/>
      </c>
      <c r="B5238">
        <f>IF(ISNUMBER(Input!B5238),IF(AND(Input!B5238&gt;=20,Input!B5238&lt;=700),Input!B5238,""),"")</f>
        <v/>
      </c>
      <c r="C5238">
        <f>IF(B5238="","",INT(A5238))</f>
        <v/>
      </c>
      <c r="D5238">
        <f>IF(B5238="","",HOUR(A5238))</f>
        <v/>
      </c>
      <c r="E5238">
        <f>IF(B5238="","",IF(INPUT!$I$1="","",IF(C5238&lt;(INT(INPUT!$I$1)-INPUT!$I$2),"Off Meds",IF(C5238&lt;=(INT(INPUT!$I$1)+INPUT!$I$2),"Washout","On Meds"))))</f>
        <v/>
      </c>
      <c r="F5238">
        <f>IF(B5238="","",1.509*(LN(B5238)^1.084-5.381))</f>
        <v/>
      </c>
      <c r="G5238">
        <f>IF(F5238="","",IF(F5238&lt;0,10*F5238^2,0))</f>
        <v/>
      </c>
      <c r="H5238">
        <f>IF(F5238="","",IF(F5238&gt;0,10*F5238^2,0))</f>
        <v/>
      </c>
    </row>
    <row r="5239">
      <c r="A5239">
        <f>Input!A5239</f>
        <v/>
      </c>
      <c r="B5239">
        <f>IF(ISNUMBER(Input!B5239),IF(AND(Input!B5239&gt;=20,Input!B5239&lt;=700),Input!B5239,""),"")</f>
        <v/>
      </c>
      <c r="C5239">
        <f>IF(B5239="","",INT(A5239))</f>
        <v/>
      </c>
      <c r="D5239">
        <f>IF(B5239="","",HOUR(A5239))</f>
        <v/>
      </c>
      <c r="E5239">
        <f>IF(B5239="","",IF(INPUT!$I$1="","",IF(C5239&lt;(INT(INPUT!$I$1)-INPUT!$I$2),"Off Meds",IF(C5239&lt;=(INT(INPUT!$I$1)+INPUT!$I$2),"Washout","On Meds"))))</f>
        <v/>
      </c>
      <c r="F5239">
        <f>IF(B5239="","",1.509*(LN(B5239)^1.084-5.381))</f>
        <v/>
      </c>
      <c r="G5239">
        <f>IF(F5239="","",IF(F5239&lt;0,10*F5239^2,0))</f>
        <v/>
      </c>
      <c r="H5239">
        <f>IF(F5239="","",IF(F5239&gt;0,10*F5239^2,0))</f>
        <v/>
      </c>
    </row>
    <row r="5240">
      <c r="A5240">
        <f>Input!A5240</f>
        <v/>
      </c>
      <c r="B5240">
        <f>IF(ISNUMBER(Input!B5240),IF(AND(Input!B5240&gt;=20,Input!B5240&lt;=700),Input!B5240,""),"")</f>
        <v/>
      </c>
      <c r="C5240">
        <f>IF(B5240="","",INT(A5240))</f>
        <v/>
      </c>
      <c r="D5240">
        <f>IF(B5240="","",HOUR(A5240))</f>
        <v/>
      </c>
      <c r="E5240">
        <f>IF(B5240="","",IF(INPUT!$I$1="","",IF(C5240&lt;(INT(INPUT!$I$1)-INPUT!$I$2),"Off Meds",IF(C5240&lt;=(INT(INPUT!$I$1)+INPUT!$I$2),"Washout","On Meds"))))</f>
        <v/>
      </c>
      <c r="F5240">
        <f>IF(B5240="","",1.509*(LN(B5240)^1.084-5.381))</f>
        <v/>
      </c>
      <c r="G5240">
        <f>IF(F5240="","",IF(F5240&lt;0,10*F5240^2,0))</f>
        <v/>
      </c>
      <c r="H5240">
        <f>IF(F5240="","",IF(F5240&gt;0,10*F5240^2,0))</f>
        <v/>
      </c>
    </row>
    <row r="5241">
      <c r="A5241">
        <f>Input!A5241</f>
        <v/>
      </c>
      <c r="B5241">
        <f>IF(ISNUMBER(Input!B5241),IF(AND(Input!B5241&gt;=20,Input!B5241&lt;=700),Input!B5241,""),"")</f>
        <v/>
      </c>
      <c r="C5241">
        <f>IF(B5241="","",INT(A5241))</f>
        <v/>
      </c>
      <c r="D5241">
        <f>IF(B5241="","",HOUR(A5241))</f>
        <v/>
      </c>
      <c r="E5241">
        <f>IF(B5241="","",IF(INPUT!$I$1="","",IF(C5241&lt;(INT(INPUT!$I$1)-INPUT!$I$2),"Off Meds",IF(C5241&lt;=(INT(INPUT!$I$1)+INPUT!$I$2),"Washout","On Meds"))))</f>
        <v/>
      </c>
      <c r="F5241">
        <f>IF(B5241="","",1.509*(LN(B5241)^1.084-5.381))</f>
        <v/>
      </c>
      <c r="G5241">
        <f>IF(F5241="","",IF(F5241&lt;0,10*F5241^2,0))</f>
        <v/>
      </c>
      <c r="H5241">
        <f>IF(F5241="","",IF(F5241&gt;0,10*F5241^2,0))</f>
        <v/>
      </c>
    </row>
    <row r="5242">
      <c r="A5242">
        <f>Input!A5242</f>
        <v/>
      </c>
      <c r="B5242">
        <f>IF(ISNUMBER(Input!B5242),IF(AND(Input!B5242&gt;=20,Input!B5242&lt;=700),Input!B5242,""),"")</f>
        <v/>
      </c>
      <c r="C5242">
        <f>IF(B5242="","",INT(A5242))</f>
        <v/>
      </c>
      <c r="D5242">
        <f>IF(B5242="","",HOUR(A5242))</f>
        <v/>
      </c>
      <c r="E5242">
        <f>IF(B5242="","",IF(INPUT!$I$1="","",IF(C5242&lt;(INT(INPUT!$I$1)-INPUT!$I$2),"Off Meds",IF(C5242&lt;=(INT(INPUT!$I$1)+INPUT!$I$2),"Washout","On Meds"))))</f>
        <v/>
      </c>
      <c r="F5242">
        <f>IF(B5242="","",1.509*(LN(B5242)^1.084-5.381))</f>
        <v/>
      </c>
      <c r="G5242">
        <f>IF(F5242="","",IF(F5242&lt;0,10*F5242^2,0))</f>
        <v/>
      </c>
      <c r="H5242">
        <f>IF(F5242="","",IF(F5242&gt;0,10*F5242^2,0))</f>
        <v/>
      </c>
    </row>
    <row r="5243">
      <c r="A5243">
        <f>Input!A5243</f>
        <v/>
      </c>
      <c r="B5243">
        <f>IF(ISNUMBER(Input!B5243),IF(AND(Input!B5243&gt;=20,Input!B5243&lt;=700),Input!B5243,""),"")</f>
        <v/>
      </c>
      <c r="C5243">
        <f>IF(B5243="","",INT(A5243))</f>
        <v/>
      </c>
      <c r="D5243">
        <f>IF(B5243="","",HOUR(A5243))</f>
        <v/>
      </c>
      <c r="E5243">
        <f>IF(B5243="","",IF(INPUT!$I$1="","",IF(C5243&lt;(INT(INPUT!$I$1)-INPUT!$I$2),"Off Meds",IF(C5243&lt;=(INT(INPUT!$I$1)+INPUT!$I$2),"Washout","On Meds"))))</f>
        <v/>
      </c>
      <c r="F5243">
        <f>IF(B5243="","",1.509*(LN(B5243)^1.084-5.381))</f>
        <v/>
      </c>
      <c r="G5243">
        <f>IF(F5243="","",IF(F5243&lt;0,10*F5243^2,0))</f>
        <v/>
      </c>
      <c r="H5243">
        <f>IF(F5243="","",IF(F5243&gt;0,10*F5243^2,0))</f>
        <v/>
      </c>
    </row>
    <row r="5244">
      <c r="A5244">
        <f>Input!A5244</f>
        <v/>
      </c>
      <c r="B5244">
        <f>IF(ISNUMBER(Input!B5244),IF(AND(Input!B5244&gt;=20,Input!B5244&lt;=700),Input!B5244,""),"")</f>
        <v/>
      </c>
      <c r="C5244">
        <f>IF(B5244="","",INT(A5244))</f>
        <v/>
      </c>
      <c r="D5244">
        <f>IF(B5244="","",HOUR(A5244))</f>
        <v/>
      </c>
      <c r="E5244">
        <f>IF(B5244="","",IF(INPUT!$I$1="","",IF(C5244&lt;(INT(INPUT!$I$1)-INPUT!$I$2),"Off Meds",IF(C5244&lt;=(INT(INPUT!$I$1)+INPUT!$I$2),"Washout","On Meds"))))</f>
        <v/>
      </c>
      <c r="F5244">
        <f>IF(B5244="","",1.509*(LN(B5244)^1.084-5.381))</f>
        <v/>
      </c>
      <c r="G5244">
        <f>IF(F5244="","",IF(F5244&lt;0,10*F5244^2,0))</f>
        <v/>
      </c>
      <c r="H5244">
        <f>IF(F5244="","",IF(F5244&gt;0,10*F5244^2,0))</f>
        <v/>
      </c>
    </row>
    <row r="5245">
      <c r="A5245">
        <f>Input!A5245</f>
        <v/>
      </c>
      <c r="B5245">
        <f>IF(ISNUMBER(Input!B5245),IF(AND(Input!B5245&gt;=20,Input!B5245&lt;=700),Input!B5245,""),"")</f>
        <v/>
      </c>
      <c r="C5245">
        <f>IF(B5245="","",INT(A5245))</f>
        <v/>
      </c>
      <c r="D5245">
        <f>IF(B5245="","",HOUR(A5245))</f>
        <v/>
      </c>
      <c r="E5245">
        <f>IF(B5245="","",IF(INPUT!$I$1="","",IF(C5245&lt;(INT(INPUT!$I$1)-INPUT!$I$2),"Off Meds",IF(C5245&lt;=(INT(INPUT!$I$1)+INPUT!$I$2),"Washout","On Meds"))))</f>
        <v/>
      </c>
      <c r="F5245">
        <f>IF(B5245="","",1.509*(LN(B5245)^1.084-5.381))</f>
        <v/>
      </c>
      <c r="G5245">
        <f>IF(F5245="","",IF(F5245&lt;0,10*F5245^2,0))</f>
        <v/>
      </c>
      <c r="H5245">
        <f>IF(F5245="","",IF(F5245&gt;0,10*F5245^2,0))</f>
        <v/>
      </c>
    </row>
    <row r="5246">
      <c r="A5246">
        <f>Input!A5246</f>
        <v/>
      </c>
      <c r="B5246">
        <f>IF(ISNUMBER(Input!B5246),IF(AND(Input!B5246&gt;=20,Input!B5246&lt;=700),Input!B5246,""),"")</f>
        <v/>
      </c>
      <c r="C5246">
        <f>IF(B5246="","",INT(A5246))</f>
        <v/>
      </c>
      <c r="D5246">
        <f>IF(B5246="","",HOUR(A5246))</f>
        <v/>
      </c>
      <c r="E5246">
        <f>IF(B5246="","",IF(INPUT!$I$1="","",IF(C5246&lt;(INT(INPUT!$I$1)-INPUT!$I$2),"Off Meds",IF(C5246&lt;=(INT(INPUT!$I$1)+INPUT!$I$2),"Washout","On Meds"))))</f>
        <v/>
      </c>
      <c r="F5246">
        <f>IF(B5246="","",1.509*(LN(B5246)^1.084-5.381))</f>
        <v/>
      </c>
      <c r="G5246">
        <f>IF(F5246="","",IF(F5246&lt;0,10*F5246^2,0))</f>
        <v/>
      </c>
      <c r="H5246">
        <f>IF(F5246="","",IF(F5246&gt;0,10*F5246^2,0))</f>
        <v/>
      </c>
    </row>
    <row r="5247">
      <c r="A5247">
        <f>Input!A5247</f>
        <v/>
      </c>
      <c r="B5247">
        <f>IF(ISNUMBER(Input!B5247),IF(AND(Input!B5247&gt;=20,Input!B5247&lt;=700),Input!B5247,""),"")</f>
        <v/>
      </c>
      <c r="C5247">
        <f>IF(B5247="","",INT(A5247))</f>
        <v/>
      </c>
      <c r="D5247">
        <f>IF(B5247="","",HOUR(A5247))</f>
        <v/>
      </c>
      <c r="E5247">
        <f>IF(B5247="","",IF(INPUT!$I$1="","",IF(C5247&lt;(INT(INPUT!$I$1)-INPUT!$I$2),"Off Meds",IF(C5247&lt;=(INT(INPUT!$I$1)+INPUT!$I$2),"Washout","On Meds"))))</f>
        <v/>
      </c>
      <c r="F5247">
        <f>IF(B5247="","",1.509*(LN(B5247)^1.084-5.381))</f>
        <v/>
      </c>
      <c r="G5247">
        <f>IF(F5247="","",IF(F5247&lt;0,10*F5247^2,0))</f>
        <v/>
      </c>
      <c r="H5247">
        <f>IF(F5247="","",IF(F5247&gt;0,10*F5247^2,0))</f>
        <v/>
      </c>
    </row>
    <row r="5248">
      <c r="A5248">
        <f>Input!A5248</f>
        <v/>
      </c>
      <c r="B5248">
        <f>IF(ISNUMBER(Input!B5248),IF(AND(Input!B5248&gt;=20,Input!B5248&lt;=700),Input!B5248,""),"")</f>
        <v/>
      </c>
      <c r="C5248">
        <f>IF(B5248="","",INT(A5248))</f>
        <v/>
      </c>
      <c r="D5248">
        <f>IF(B5248="","",HOUR(A5248))</f>
        <v/>
      </c>
      <c r="E5248">
        <f>IF(B5248="","",IF(INPUT!$I$1="","",IF(C5248&lt;(INT(INPUT!$I$1)-INPUT!$I$2),"Off Meds",IF(C5248&lt;=(INT(INPUT!$I$1)+INPUT!$I$2),"Washout","On Meds"))))</f>
        <v/>
      </c>
      <c r="F5248">
        <f>IF(B5248="","",1.509*(LN(B5248)^1.084-5.381))</f>
        <v/>
      </c>
      <c r="G5248">
        <f>IF(F5248="","",IF(F5248&lt;0,10*F5248^2,0))</f>
        <v/>
      </c>
      <c r="H5248">
        <f>IF(F5248="","",IF(F5248&gt;0,10*F5248^2,0))</f>
        <v/>
      </c>
    </row>
    <row r="5249">
      <c r="A5249">
        <f>Input!A5249</f>
        <v/>
      </c>
      <c r="B5249">
        <f>IF(ISNUMBER(Input!B5249),IF(AND(Input!B5249&gt;=20,Input!B5249&lt;=700),Input!B5249,""),"")</f>
        <v/>
      </c>
      <c r="C5249">
        <f>IF(B5249="","",INT(A5249))</f>
        <v/>
      </c>
      <c r="D5249">
        <f>IF(B5249="","",HOUR(A5249))</f>
        <v/>
      </c>
      <c r="E5249">
        <f>IF(B5249="","",IF(INPUT!$I$1="","",IF(C5249&lt;(INT(INPUT!$I$1)-INPUT!$I$2),"Off Meds",IF(C5249&lt;=(INT(INPUT!$I$1)+INPUT!$I$2),"Washout","On Meds"))))</f>
        <v/>
      </c>
      <c r="F5249">
        <f>IF(B5249="","",1.509*(LN(B5249)^1.084-5.381))</f>
        <v/>
      </c>
      <c r="G5249">
        <f>IF(F5249="","",IF(F5249&lt;0,10*F5249^2,0))</f>
        <v/>
      </c>
      <c r="H5249">
        <f>IF(F5249="","",IF(F5249&gt;0,10*F5249^2,0))</f>
        <v/>
      </c>
    </row>
    <row r="5250">
      <c r="A5250">
        <f>Input!A5250</f>
        <v/>
      </c>
      <c r="B5250">
        <f>IF(ISNUMBER(Input!B5250),IF(AND(Input!B5250&gt;=20,Input!B5250&lt;=700),Input!B5250,""),"")</f>
        <v/>
      </c>
      <c r="C5250">
        <f>IF(B5250="","",INT(A5250))</f>
        <v/>
      </c>
      <c r="D5250">
        <f>IF(B5250="","",HOUR(A5250))</f>
        <v/>
      </c>
      <c r="E5250">
        <f>IF(B5250="","",IF(INPUT!$I$1="","",IF(C5250&lt;(INT(INPUT!$I$1)-INPUT!$I$2),"Off Meds",IF(C5250&lt;=(INT(INPUT!$I$1)+INPUT!$I$2),"Washout","On Meds"))))</f>
        <v/>
      </c>
      <c r="F5250">
        <f>IF(B5250="","",1.509*(LN(B5250)^1.084-5.381))</f>
        <v/>
      </c>
      <c r="G5250">
        <f>IF(F5250="","",IF(F5250&lt;0,10*F5250^2,0))</f>
        <v/>
      </c>
      <c r="H5250">
        <f>IF(F5250="","",IF(F5250&gt;0,10*F5250^2,0))</f>
        <v/>
      </c>
    </row>
    <row r="5251">
      <c r="A5251">
        <f>Input!A5251</f>
        <v/>
      </c>
      <c r="B5251">
        <f>IF(ISNUMBER(Input!B5251),IF(AND(Input!B5251&gt;=20,Input!B5251&lt;=700),Input!B5251,""),"")</f>
        <v/>
      </c>
      <c r="C5251">
        <f>IF(B5251="","",INT(A5251))</f>
        <v/>
      </c>
      <c r="D5251">
        <f>IF(B5251="","",HOUR(A5251))</f>
        <v/>
      </c>
      <c r="E5251">
        <f>IF(B5251="","",IF(INPUT!$I$1="","",IF(C5251&lt;(INT(INPUT!$I$1)-INPUT!$I$2),"Off Meds",IF(C5251&lt;=(INT(INPUT!$I$1)+INPUT!$I$2),"Washout","On Meds"))))</f>
        <v/>
      </c>
      <c r="F5251">
        <f>IF(B5251="","",1.509*(LN(B5251)^1.084-5.381))</f>
        <v/>
      </c>
      <c r="G5251">
        <f>IF(F5251="","",IF(F5251&lt;0,10*F5251^2,0))</f>
        <v/>
      </c>
      <c r="H5251">
        <f>IF(F5251="","",IF(F5251&gt;0,10*F5251^2,0))</f>
        <v/>
      </c>
    </row>
    <row r="5252">
      <c r="A5252">
        <f>Input!A5252</f>
        <v/>
      </c>
      <c r="B5252">
        <f>IF(ISNUMBER(Input!B5252),IF(AND(Input!B5252&gt;=20,Input!B5252&lt;=700),Input!B5252,""),"")</f>
        <v/>
      </c>
      <c r="C5252">
        <f>IF(B5252="","",INT(A5252))</f>
        <v/>
      </c>
      <c r="D5252">
        <f>IF(B5252="","",HOUR(A5252))</f>
        <v/>
      </c>
      <c r="E5252">
        <f>IF(B5252="","",IF(INPUT!$I$1="","",IF(C5252&lt;(INT(INPUT!$I$1)-INPUT!$I$2),"Off Meds",IF(C5252&lt;=(INT(INPUT!$I$1)+INPUT!$I$2),"Washout","On Meds"))))</f>
        <v/>
      </c>
      <c r="F5252">
        <f>IF(B5252="","",1.509*(LN(B5252)^1.084-5.381))</f>
        <v/>
      </c>
      <c r="G5252">
        <f>IF(F5252="","",IF(F5252&lt;0,10*F5252^2,0))</f>
        <v/>
      </c>
      <c r="H5252">
        <f>IF(F5252="","",IF(F5252&gt;0,10*F5252^2,0))</f>
        <v/>
      </c>
    </row>
    <row r="5253">
      <c r="A5253">
        <f>Input!A5253</f>
        <v/>
      </c>
      <c r="B5253">
        <f>IF(ISNUMBER(Input!B5253),IF(AND(Input!B5253&gt;=20,Input!B5253&lt;=700),Input!B5253,""),"")</f>
        <v/>
      </c>
      <c r="C5253">
        <f>IF(B5253="","",INT(A5253))</f>
        <v/>
      </c>
      <c r="D5253">
        <f>IF(B5253="","",HOUR(A5253))</f>
        <v/>
      </c>
      <c r="E5253">
        <f>IF(B5253="","",IF(INPUT!$I$1="","",IF(C5253&lt;(INT(INPUT!$I$1)-INPUT!$I$2),"Off Meds",IF(C5253&lt;=(INT(INPUT!$I$1)+INPUT!$I$2),"Washout","On Meds"))))</f>
        <v/>
      </c>
      <c r="F5253">
        <f>IF(B5253="","",1.509*(LN(B5253)^1.084-5.381))</f>
        <v/>
      </c>
      <c r="G5253">
        <f>IF(F5253="","",IF(F5253&lt;0,10*F5253^2,0))</f>
        <v/>
      </c>
      <c r="H5253">
        <f>IF(F5253="","",IF(F5253&gt;0,10*F5253^2,0))</f>
        <v/>
      </c>
    </row>
    <row r="5254">
      <c r="A5254">
        <f>Input!A5254</f>
        <v/>
      </c>
      <c r="B5254">
        <f>IF(ISNUMBER(Input!B5254),IF(AND(Input!B5254&gt;=20,Input!B5254&lt;=700),Input!B5254,""),"")</f>
        <v/>
      </c>
      <c r="C5254">
        <f>IF(B5254="","",INT(A5254))</f>
        <v/>
      </c>
      <c r="D5254">
        <f>IF(B5254="","",HOUR(A5254))</f>
        <v/>
      </c>
      <c r="E5254">
        <f>IF(B5254="","",IF(INPUT!$I$1="","",IF(C5254&lt;(INT(INPUT!$I$1)-INPUT!$I$2),"Off Meds",IF(C5254&lt;=(INT(INPUT!$I$1)+INPUT!$I$2),"Washout","On Meds"))))</f>
        <v/>
      </c>
      <c r="F5254">
        <f>IF(B5254="","",1.509*(LN(B5254)^1.084-5.381))</f>
        <v/>
      </c>
      <c r="G5254">
        <f>IF(F5254="","",IF(F5254&lt;0,10*F5254^2,0))</f>
        <v/>
      </c>
      <c r="H5254">
        <f>IF(F5254="","",IF(F5254&gt;0,10*F5254^2,0))</f>
        <v/>
      </c>
    </row>
    <row r="5255">
      <c r="A5255">
        <f>Input!A5255</f>
        <v/>
      </c>
      <c r="B5255">
        <f>IF(ISNUMBER(Input!B5255),IF(AND(Input!B5255&gt;=20,Input!B5255&lt;=700),Input!B5255,""),"")</f>
        <v/>
      </c>
      <c r="C5255">
        <f>IF(B5255="","",INT(A5255))</f>
        <v/>
      </c>
      <c r="D5255">
        <f>IF(B5255="","",HOUR(A5255))</f>
        <v/>
      </c>
      <c r="E5255">
        <f>IF(B5255="","",IF(INPUT!$I$1="","",IF(C5255&lt;(INT(INPUT!$I$1)-INPUT!$I$2),"Off Meds",IF(C5255&lt;=(INT(INPUT!$I$1)+INPUT!$I$2),"Washout","On Meds"))))</f>
        <v/>
      </c>
      <c r="F5255">
        <f>IF(B5255="","",1.509*(LN(B5255)^1.084-5.381))</f>
        <v/>
      </c>
      <c r="G5255">
        <f>IF(F5255="","",IF(F5255&lt;0,10*F5255^2,0))</f>
        <v/>
      </c>
      <c r="H5255">
        <f>IF(F5255="","",IF(F5255&gt;0,10*F5255^2,0))</f>
        <v/>
      </c>
    </row>
    <row r="5256">
      <c r="A5256">
        <f>Input!A5256</f>
        <v/>
      </c>
      <c r="B5256">
        <f>IF(ISNUMBER(Input!B5256),IF(AND(Input!B5256&gt;=20,Input!B5256&lt;=700),Input!B5256,""),"")</f>
        <v/>
      </c>
      <c r="C5256">
        <f>IF(B5256="","",INT(A5256))</f>
        <v/>
      </c>
      <c r="D5256">
        <f>IF(B5256="","",HOUR(A5256))</f>
        <v/>
      </c>
      <c r="E5256">
        <f>IF(B5256="","",IF(INPUT!$I$1="","",IF(C5256&lt;(INT(INPUT!$I$1)-INPUT!$I$2),"Off Meds",IF(C5256&lt;=(INT(INPUT!$I$1)+INPUT!$I$2),"Washout","On Meds"))))</f>
        <v/>
      </c>
      <c r="F5256">
        <f>IF(B5256="","",1.509*(LN(B5256)^1.084-5.381))</f>
        <v/>
      </c>
      <c r="G5256">
        <f>IF(F5256="","",IF(F5256&lt;0,10*F5256^2,0))</f>
        <v/>
      </c>
      <c r="H5256">
        <f>IF(F5256="","",IF(F5256&gt;0,10*F5256^2,0))</f>
        <v/>
      </c>
    </row>
    <row r="5257">
      <c r="A5257">
        <f>Input!A5257</f>
        <v/>
      </c>
      <c r="B5257">
        <f>IF(ISNUMBER(Input!B5257),IF(AND(Input!B5257&gt;=20,Input!B5257&lt;=700),Input!B5257,""),"")</f>
        <v/>
      </c>
      <c r="C5257">
        <f>IF(B5257="","",INT(A5257))</f>
        <v/>
      </c>
      <c r="D5257">
        <f>IF(B5257="","",HOUR(A5257))</f>
        <v/>
      </c>
      <c r="E5257">
        <f>IF(B5257="","",IF(INPUT!$I$1="","",IF(C5257&lt;(INT(INPUT!$I$1)-INPUT!$I$2),"Off Meds",IF(C5257&lt;=(INT(INPUT!$I$1)+INPUT!$I$2),"Washout","On Meds"))))</f>
        <v/>
      </c>
      <c r="F5257">
        <f>IF(B5257="","",1.509*(LN(B5257)^1.084-5.381))</f>
        <v/>
      </c>
      <c r="G5257">
        <f>IF(F5257="","",IF(F5257&lt;0,10*F5257^2,0))</f>
        <v/>
      </c>
      <c r="H5257">
        <f>IF(F5257="","",IF(F5257&gt;0,10*F5257^2,0))</f>
        <v/>
      </c>
    </row>
    <row r="5258">
      <c r="A5258">
        <f>Input!A5258</f>
        <v/>
      </c>
      <c r="B5258">
        <f>IF(ISNUMBER(Input!B5258),IF(AND(Input!B5258&gt;=20,Input!B5258&lt;=700),Input!B5258,""),"")</f>
        <v/>
      </c>
      <c r="C5258">
        <f>IF(B5258="","",INT(A5258))</f>
        <v/>
      </c>
      <c r="D5258">
        <f>IF(B5258="","",HOUR(A5258))</f>
        <v/>
      </c>
      <c r="E5258">
        <f>IF(B5258="","",IF(INPUT!$I$1="","",IF(C5258&lt;(INT(INPUT!$I$1)-INPUT!$I$2),"Off Meds",IF(C5258&lt;=(INT(INPUT!$I$1)+INPUT!$I$2),"Washout","On Meds"))))</f>
        <v/>
      </c>
      <c r="F5258">
        <f>IF(B5258="","",1.509*(LN(B5258)^1.084-5.381))</f>
        <v/>
      </c>
      <c r="G5258">
        <f>IF(F5258="","",IF(F5258&lt;0,10*F5258^2,0))</f>
        <v/>
      </c>
      <c r="H5258">
        <f>IF(F5258="","",IF(F5258&gt;0,10*F5258^2,0))</f>
        <v/>
      </c>
    </row>
    <row r="5259">
      <c r="A5259">
        <f>Input!A5259</f>
        <v/>
      </c>
      <c r="B5259">
        <f>IF(ISNUMBER(Input!B5259),IF(AND(Input!B5259&gt;=20,Input!B5259&lt;=700),Input!B5259,""),"")</f>
        <v/>
      </c>
      <c r="C5259">
        <f>IF(B5259="","",INT(A5259))</f>
        <v/>
      </c>
      <c r="D5259">
        <f>IF(B5259="","",HOUR(A5259))</f>
        <v/>
      </c>
      <c r="E5259">
        <f>IF(B5259="","",IF(INPUT!$I$1="","",IF(C5259&lt;(INT(INPUT!$I$1)-INPUT!$I$2),"Off Meds",IF(C5259&lt;=(INT(INPUT!$I$1)+INPUT!$I$2),"Washout","On Meds"))))</f>
        <v/>
      </c>
      <c r="F5259">
        <f>IF(B5259="","",1.509*(LN(B5259)^1.084-5.381))</f>
        <v/>
      </c>
      <c r="G5259">
        <f>IF(F5259="","",IF(F5259&lt;0,10*F5259^2,0))</f>
        <v/>
      </c>
      <c r="H5259">
        <f>IF(F5259="","",IF(F5259&gt;0,10*F5259^2,0))</f>
        <v/>
      </c>
    </row>
    <row r="5260">
      <c r="A5260">
        <f>Input!A5260</f>
        <v/>
      </c>
      <c r="B5260">
        <f>IF(ISNUMBER(Input!B5260),IF(AND(Input!B5260&gt;=20,Input!B5260&lt;=700),Input!B5260,""),"")</f>
        <v/>
      </c>
      <c r="C5260">
        <f>IF(B5260="","",INT(A5260))</f>
        <v/>
      </c>
      <c r="D5260">
        <f>IF(B5260="","",HOUR(A5260))</f>
        <v/>
      </c>
      <c r="E5260">
        <f>IF(B5260="","",IF(INPUT!$I$1="","",IF(C5260&lt;(INT(INPUT!$I$1)-INPUT!$I$2),"Off Meds",IF(C5260&lt;=(INT(INPUT!$I$1)+INPUT!$I$2),"Washout","On Meds"))))</f>
        <v/>
      </c>
      <c r="F5260">
        <f>IF(B5260="","",1.509*(LN(B5260)^1.084-5.381))</f>
        <v/>
      </c>
      <c r="G5260">
        <f>IF(F5260="","",IF(F5260&lt;0,10*F5260^2,0))</f>
        <v/>
      </c>
      <c r="H5260">
        <f>IF(F5260="","",IF(F5260&gt;0,10*F5260^2,0))</f>
        <v/>
      </c>
    </row>
    <row r="5261">
      <c r="A5261">
        <f>Input!A5261</f>
        <v/>
      </c>
      <c r="B5261">
        <f>IF(ISNUMBER(Input!B5261),IF(AND(Input!B5261&gt;=20,Input!B5261&lt;=700),Input!B5261,""),"")</f>
        <v/>
      </c>
      <c r="C5261">
        <f>IF(B5261="","",INT(A5261))</f>
        <v/>
      </c>
      <c r="D5261">
        <f>IF(B5261="","",HOUR(A5261))</f>
        <v/>
      </c>
      <c r="E5261">
        <f>IF(B5261="","",IF(INPUT!$I$1="","",IF(C5261&lt;(INT(INPUT!$I$1)-INPUT!$I$2),"Off Meds",IF(C5261&lt;=(INT(INPUT!$I$1)+INPUT!$I$2),"Washout","On Meds"))))</f>
        <v/>
      </c>
      <c r="F5261">
        <f>IF(B5261="","",1.509*(LN(B5261)^1.084-5.381))</f>
        <v/>
      </c>
      <c r="G5261">
        <f>IF(F5261="","",IF(F5261&lt;0,10*F5261^2,0))</f>
        <v/>
      </c>
      <c r="H5261">
        <f>IF(F5261="","",IF(F5261&gt;0,10*F5261^2,0))</f>
        <v/>
      </c>
    </row>
    <row r="5262">
      <c r="A5262">
        <f>Input!A5262</f>
        <v/>
      </c>
      <c r="B5262">
        <f>IF(ISNUMBER(Input!B5262),IF(AND(Input!B5262&gt;=20,Input!B5262&lt;=700),Input!B5262,""),"")</f>
        <v/>
      </c>
      <c r="C5262">
        <f>IF(B5262="","",INT(A5262))</f>
        <v/>
      </c>
      <c r="D5262">
        <f>IF(B5262="","",HOUR(A5262))</f>
        <v/>
      </c>
      <c r="E5262">
        <f>IF(B5262="","",IF(INPUT!$I$1="","",IF(C5262&lt;(INT(INPUT!$I$1)-INPUT!$I$2),"Off Meds",IF(C5262&lt;=(INT(INPUT!$I$1)+INPUT!$I$2),"Washout","On Meds"))))</f>
        <v/>
      </c>
      <c r="F5262">
        <f>IF(B5262="","",1.509*(LN(B5262)^1.084-5.381))</f>
        <v/>
      </c>
      <c r="G5262">
        <f>IF(F5262="","",IF(F5262&lt;0,10*F5262^2,0))</f>
        <v/>
      </c>
      <c r="H5262">
        <f>IF(F5262="","",IF(F5262&gt;0,10*F5262^2,0))</f>
        <v/>
      </c>
    </row>
    <row r="5263">
      <c r="A5263">
        <f>Input!A5263</f>
        <v/>
      </c>
      <c r="B5263">
        <f>IF(ISNUMBER(Input!B5263),IF(AND(Input!B5263&gt;=20,Input!B5263&lt;=700),Input!B5263,""),"")</f>
        <v/>
      </c>
      <c r="C5263">
        <f>IF(B5263="","",INT(A5263))</f>
        <v/>
      </c>
      <c r="D5263">
        <f>IF(B5263="","",HOUR(A5263))</f>
        <v/>
      </c>
      <c r="E5263">
        <f>IF(B5263="","",IF(INPUT!$I$1="","",IF(C5263&lt;(INT(INPUT!$I$1)-INPUT!$I$2),"Off Meds",IF(C5263&lt;=(INT(INPUT!$I$1)+INPUT!$I$2),"Washout","On Meds"))))</f>
        <v/>
      </c>
      <c r="F5263">
        <f>IF(B5263="","",1.509*(LN(B5263)^1.084-5.381))</f>
        <v/>
      </c>
      <c r="G5263">
        <f>IF(F5263="","",IF(F5263&lt;0,10*F5263^2,0))</f>
        <v/>
      </c>
      <c r="H5263">
        <f>IF(F5263="","",IF(F5263&gt;0,10*F5263^2,0))</f>
        <v/>
      </c>
    </row>
    <row r="5264">
      <c r="A5264">
        <f>Input!A5264</f>
        <v/>
      </c>
      <c r="B5264">
        <f>IF(ISNUMBER(Input!B5264),IF(AND(Input!B5264&gt;=20,Input!B5264&lt;=700),Input!B5264,""),"")</f>
        <v/>
      </c>
      <c r="C5264">
        <f>IF(B5264="","",INT(A5264))</f>
        <v/>
      </c>
      <c r="D5264">
        <f>IF(B5264="","",HOUR(A5264))</f>
        <v/>
      </c>
      <c r="E5264">
        <f>IF(B5264="","",IF(INPUT!$I$1="","",IF(C5264&lt;(INT(INPUT!$I$1)-INPUT!$I$2),"Off Meds",IF(C5264&lt;=(INT(INPUT!$I$1)+INPUT!$I$2),"Washout","On Meds"))))</f>
        <v/>
      </c>
      <c r="F5264">
        <f>IF(B5264="","",1.509*(LN(B5264)^1.084-5.381))</f>
        <v/>
      </c>
      <c r="G5264">
        <f>IF(F5264="","",IF(F5264&lt;0,10*F5264^2,0))</f>
        <v/>
      </c>
      <c r="H5264">
        <f>IF(F5264="","",IF(F5264&gt;0,10*F5264^2,0))</f>
        <v/>
      </c>
    </row>
    <row r="5265">
      <c r="A5265">
        <f>Input!A5265</f>
        <v/>
      </c>
      <c r="B5265">
        <f>IF(ISNUMBER(Input!B5265),IF(AND(Input!B5265&gt;=20,Input!B5265&lt;=700),Input!B5265,""),"")</f>
        <v/>
      </c>
      <c r="C5265">
        <f>IF(B5265="","",INT(A5265))</f>
        <v/>
      </c>
      <c r="D5265">
        <f>IF(B5265="","",HOUR(A5265))</f>
        <v/>
      </c>
      <c r="E5265">
        <f>IF(B5265="","",IF(INPUT!$I$1="","",IF(C5265&lt;(INT(INPUT!$I$1)-INPUT!$I$2),"Off Meds",IF(C5265&lt;=(INT(INPUT!$I$1)+INPUT!$I$2),"Washout","On Meds"))))</f>
        <v/>
      </c>
      <c r="F5265">
        <f>IF(B5265="","",1.509*(LN(B5265)^1.084-5.381))</f>
        <v/>
      </c>
      <c r="G5265">
        <f>IF(F5265="","",IF(F5265&lt;0,10*F5265^2,0))</f>
        <v/>
      </c>
      <c r="H5265">
        <f>IF(F5265="","",IF(F5265&gt;0,10*F5265^2,0))</f>
        <v/>
      </c>
    </row>
    <row r="5266">
      <c r="A5266">
        <f>Input!A5266</f>
        <v/>
      </c>
      <c r="B5266">
        <f>IF(ISNUMBER(Input!B5266),IF(AND(Input!B5266&gt;=20,Input!B5266&lt;=700),Input!B5266,""),"")</f>
        <v/>
      </c>
      <c r="C5266">
        <f>IF(B5266="","",INT(A5266))</f>
        <v/>
      </c>
      <c r="D5266">
        <f>IF(B5266="","",HOUR(A5266))</f>
        <v/>
      </c>
      <c r="E5266">
        <f>IF(B5266="","",IF(INPUT!$I$1="","",IF(C5266&lt;(INT(INPUT!$I$1)-INPUT!$I$2),"Off Meds",IF(C5266&lt;=(INT(INPUT!$I$1)+INPUT!$I$2),"Washout","On Meds"))))</f>
        <v/>
      </c>
      <c r="F5266">
        <f>IF(B5266="","",1.509*(LN(B5266)^1.084-5.381))</f>
        <v/>
      </c>
      <c r="G5266">
        <f>IF(F5266="","",IF(F5266&lt;0,10*F5266^2,0))</f>
        <v/>
      </c>
      <c r="H5266">
        <f>IF(F5266="","",IF(F5266&gt;0,10*F5266^2,0))</f>
        <v/>
      </c>
    </row>
    <row r="5267">
      <c r="A5267">
        <f>Input!A5267</f>
        <v/>
      </c>
      <c r="B5267">
        <f>IF(ISNUMBER(Input!B5267),IF(AND(Input!B5267&gt;=20,Input!B5267&lt;=700),Input!B5267,""),"")</f>
        <v/>
      </c>
      <c r="C5267">
        <f>IF(B5267="","",INT(A5267))</f>
        <v/>
      </c>
      <c r="D5267">
        <f>IF(B5267="","",HOUR(A5267))</f>
        <v/>
      </c>
      <c r="E5267">
        <f>IF(B5267="","",IF(INPUT!$I$1="","",IF(C5267&lt;(INT(INPUT!$I$1)-INPUT!$I$2),"Off Meds",IF(C5267&lt;=(INT(INPUT!$I$1)+INPUT!$I$2),"Washout","On Meds"))))</f>
        <v/>
      </c>
      <c r="F5267">
        <f>IF(B5267="","",1.509*(LN(B5267)^1.084-5.381))</f>
        <v/>
      </c>
      <c r="G5267">
        <f>IF(F5267="","",IF(F5267&lt;0,10*F5267^2,0))</f>
        <v/>
      </c>
      <c r="H5267">
        <f>IF(F5267="","",IF(F5267&gt;0,10*F5267^2,0))</f>
        <v/>
      </c>
    </row>
    <row r="5268">
      <c r="A5268">
        <f>Input!A5268</f>
        <v/>
      </c>
      <c r="B5268">
        <f>IF(ISNUMBER(Input!B5268),IF(AND(Input!B5268&gt;=20,Input!B5268&lt;=700),Input!B5268,""),"")</f>
        <v/>
      </c>
      <c r="C5268">
        <f>IF(B5268="","",INT(A5268))</f>
        <v/>
      </c>
      <c r="D5268">
        <f>IF(B5268="","",HOUR(A5268))</f>
        <v/>
      </c>
      <c r="E5268">
        <f>IF(B5268="","",IF(INPUT!$I$1="","",IF(C5268&lt;(INT(INPUT!$I$1)-INPUT!$I$2),"Off Meds",IF(C5268&lt;=(INT(INPUT!$I$1)+INPUT!$I$2),"Washout","On Meds"))))</f>
        <v/>
      </c>
      <c r="F5268">
        <f>IF(B5268="","",1.509*(LN(B5268)^1.084-5.381))</f>
        <v/>
      </c>
      <c r="G5268">
        <f>IF(F5268="","",IF(F5268&lt;0,10*F5268^2,0))</f>
        <v/>
      </c>
      <c r="H5268">
        <f>IF(F5268="","",IF(F5268&gt;0,10*F5268^2,0))</f>
        <v/>
      </c>
    </row>
    <row r="5269">
      <c r="A5269">
        <f>Input!A5269</f>
        <v/>
      </c>
      <c r="B5269">
        <f>IF(ISNUMBER(Input!B5269),IF(AND(Input!B5269&gt;=20,Input!B5269&lt;=700),Input!B5269,""),"")</f>
        <v/>
      </c>
      <c r="C5269">
        <f>IF(B5269="","",INT(A5269))</f>
        <v/>
      </c>
      <c r="D5269">
        <f>IF(B5269="","",HOUR(A5269))</f>
        <v/>
      </c>
      <c r="E5269">
        <f>IF(B5269="","",IF(INPUT!$I$1="","",IF(C5269&lt;(INT(INPUT!$I$1)-INPUT!$I$2),"Off Meds",IF(C5269&lt;=(INT(INPUT!$I$1)+INPUT!$I$2),"Washout","On Meds"))))</f>
        <v/>
      </c>
      <c r="F5269">
        <f>IF(B5269="","",1.509*(LN(B5269)^1.084-5.381))</f>
        <v/>
      </c>
      <c r="G5269">
        <f>IF(F5269="","",IF(F5269&lt;0,10*F5269^2,0))</f>
        <v/>
      </c>
      <c r="H5269">
        <f>IF(F5269="","",IF(F5269&gt;0,10*F5269^2,0))</f>
        <v/>
      </c>
    </row>
    <row r="5270">
      <c r="A5270">
        <f>Input!A5270</f>
        <v/>
      </c>
      <c r="B5270">
        <f>IF(ISNUMBER(Input!B5270),IF(AND(Input!B5270&gt;=20,Input!B5270&lt;=700),Input!B5270,""),"")</f>
        <v/>
      </c>
      <c r="C5270">
        <f>IF(B5270="","",INT(A5270))</f>
        <v/>
      </c>
      <c r="D5270">
        <f>IF(B5270="","",HOUR(A5270))</f>
        <v/>
      </c>
      <c r="E5270">
        <f>IF(B5270="","",IF(INPUT!$I$1="","",IF(C5270&lt;(INT(INPUT!$I$1)-INPUT!$I$2),"Off Meds",IF(C5270&lt;=(INT(INPUT!$I$1)+INPUT!$I$2),"Washout","On Meds"))))</f>
        <v/>
      </c>
      <c r="F5270">
        <f>IF(B5270="","",1.509*(LN(B5270)^1.084-5.381))</f>
        <v/>
      </c>
      <c r="G5270">
        <f>IF(F5270="","",IF(F5270&lt;0,10*F5270^2,0))</f>
        <v/>
      </c>
      <c r="H5270">
        <f>IF(F5270="","",IF(F5270&gt;0,10*F5270^2,0))</f>
        <v/>
      </c>
    </row>
    <row r="5271">
      <c r="A5271">
        <f>Input!A5271</f>
        <v/>
      </c>
      <c r="B5271">
        <f>IF(ISNUMBER(Input!B5271),IF(AND(Input!B5271&gt;=20,Input!B5271&lt;=700),Input!B5271,""),"")</f>
        <v/>
      </c>
      <c r="C5271">
        <f>IF(B5271="","",INT(A5271))</f>
        <v/>
      </c>
      <c r="D5271">
        <f>IF(B5271="","",HOUR(A5271))</f>
        <v/>
      </c>
      <c r="E5271">
        <f>IF(B5271="","",IF(INPUT!$I$1="","",IF(C5271&lt;(INT(INPUT!$I$1)-INPUT!$I$2),"Off Meds",IF(C5271&lt;=(INT(INPUT!$I$1)+INPUT!$I$2),"Washout","On Meds"))))</f>
        <v/>
      </c>
      <c r="F5271">
        <f>IF(B5271="","",1.509*(LN(B5271)^1.084-5.381))</f>
        <v/>
      </c>
      <c r="G5271">
        <f>IF(F5271="","",IF(F5271&lt;0,10*F5271^2,0))</f>
        <v/>
      </c>
      <c r="H5271">
        <f>IF(F5271="","",IF(F5271&gt;0,10*F5271^2,0))</f>
        <v/>
      </c>
    </row>
    <row r="5272">
      <c r="A5272">
        <f>Input!A5272</f>
        <v/>
      </c>
      <c r="B5272">
        <f>IF(ISNUMBER(Input!B5272),IF(AND(Input!B5272&gt;=20,Input!B5272&lt;=700),Input!B5272,""),"")</f>
        <v/>
      </c>
      <c r="C5272">
        <f>IF(B5272="","",INT(A5272))</f>
        <v/>
      </c>
      <c r="D5272">
        <f>IF(B5272="","",HOUR(A5272))</f>
        <v/>
      </c>
      <c r="E5272">
        <f>IF(B5272="","",IF(INPUT!$I$1="","",IF(C5272&lt;(INT(INPUT!$I$1)-INPUT!$I$2),"Off Meds",IF(C5272&lt;=(INT(INPUT!$I$1)+INPUT!$I$2),"Washout","On Meds"))))</f>
        <v/>
      </c>
      <c r="F5272">
        <f>IF(B5272="","",1.509*(LN(B5272)^1.084-5.381))</f>
        <v/>
      </c>
      <c r="G5272">
        <f>IF(F5272="","",IF(F5272&lt;0,10*F5272^2,0))</f>
        <v/>
      </c>
      <c r="H5272">
        <f>IF(F5272="","",IF(F5272&gt;0,10*F5272^2,0))</f>
        <v/>
      </c>
    </row>
    <row r="5273">
      <c r="A5273">
        <f>Input!A5273</f>
        <v/>
      </c>
      <c r="B5273">
        <f>IF(ISNUMBER(Input!B5273),IF(AND(Input!B5273&gt;=20,Input!B5273&lt;=700),Input!B5273,""),"")</f>
        <v/>
      </c>
      <c r="C5273">
        <f>IF(B5273="","",INT(A5273))</f>
        <v/>
      </c>
      <c r="D5273">
        <f>IF(B5273="","",HOUR(A5273))</f>
        <v/>
      </c>
      <c r="E5273">
        <f>IF(B5273="","",IF(INPUT!$I$1="","",IF(C5273&lt;(INT(INPUT!$I$1)-INPUT!$I$2),"Off Meds",IF(C5273&lt;=(INT(INPUT!$I$1)+INPUT!$I$2),"Washout","On Meds"))))</f>
        <v/>
      </c>
      <c r="F5273">
        <f>IF(B5273="","",1.509*(LN(B5273)^1.084-5.381))</f>
        <v/>
      </c>
      <c r="G5273">
        <f>IF(F5273="","",IF(F5273&lt;0,10*F5273^2,0))</f>
        <v/>
      </c>
      <c r="H5273">
        <f>IF(F5273="","",IF(F5273&gt;0,10*F5273^2,0))</f>
        <v/>
      </c>
    </row>
    <row r="5274">
      <c r="A5274">
        <f>Input!A5274</f>
        <v/>
      </c>
      <c r="B5274">
        <f>IF(ISNUMBER(Input!B5274),IF(AND(Input!B5274&gt;=20,Input!B5274&lt;=700),Input!B5274,""),"")</f>
        <v/>
      </c>
      <c r="C5274">
        <f>IF(B5274="","",INT(A5274))</f>
        <v/>
      </c>
      <c r="D5274">
        <f>IF(B5274="","",HOUR(A5274))</f>
        <v/>
      </c>
      <c r="E5274">
        <f>IF(B5274="","",IF(INPUT!$I$1="","",IF(C5274&lt;(INT(INPUT!$I$1)-INPUT!$I$2),"Off Meds",IF(C5274&lt;=(INT(INPUT!$I$1)+INPUT!$I$2),"Washout","On Meds"))))</f>
        <v/>
      </c>
      <c r="F5274">
        <f>IF(B5274="","",1.509*(LN(B5274)^1.084-5.381))</f>
        <v/>
      </c>
      <c r="G5274">
        <f>IF(F5274="","",IF(F5274&lt;0,10*F5274^2,0))</f>
        <v/>
      </c>
      <c r="H5274">
        <f>IF(F5274="","",IF(F5274&gt;0,10*F5274^2,0))</f>
        <v/>
      </c>
    </row>
    <row r="5275">
      <c r="A5275">
        <f>Input!A5275</f>
        <v/>
      </c>
      <c r="B5275">
        <f>IF(ISNUMBER(Input!B5275),IF(AND(Input!B5275&gt;=20,Input!B5275&lt;=700),Input!B5275,""),"")</f>
        <v/>
      </c>
      <c r="C5275">
        <f>IF(B5275="","",INT(A5275))</f>
        <v/>
      </c>
      <c r="D5275">
        <f>IF(B5275="","",HOUR(A5275))</f>
        <v/>
      </c>
      <c r="E5275">
        <f>IF(B5275="","",IF(INPUT!$I$1="","",IF(C5275&lt;(INT(INPUT!$I$1)-INPUT!$I$2),"Off Meds",IF(C5275&lt;=(INT(INPUT!$I$1)+INPUT!$I$2),"Washout","On Meds"))))</f>
        <v/>
      </c>
      <c r="F5275">
        <f>IF(B5275="","",1.509*(LN(B5275)^1.084-5.381))</f>
        <v/>
      </c>
      <c r="G5275">
        <f>IF(F5275="","",IF(F5275&lt;0,10*F5275^2,0))</f>
        <v/>
      </c>
      <c r="H5275">
        <f>IF(F5275="","",IF(F5275&gt;0,10*F5275^2,0))</f>
        <v/>
      </c>
    </row>
    <row r="5276">
      <c r="A5276">
        <f>Input!A5276</f>
        <v/>
      </c>
      <c r="B5276">
        <f>IF(ISNUMBER(Input!B5276),IF(AND(Input!B5276&gt;=20,Input!B5276&lt;=700),Input!B5276,""),"")</f>
        <v/>
      </c>
      <c r="C5276">
        <f>IF(B5276="","",INT(A5276))</f>
        <v/>
      </c>
      <c r="D5276">
        <f>IF(B5276="","",HOUR(A5276))</f>
        <v/>
      </c>
      <c r="E5276">
        <f>IF(B5276="","",IF(INPUT!$I$1="","",IF(C5276&lt;(INT(INPUT!$I$1)-INPUT!$I$2),"Off Meds",IF(C5276&lt;=(INT(INPUT!$I$1)+INPUT!$I$2),"Washout","On Meds"))))</f>
        <v/>
      </c>
      <c r="F5276">
        <f>IF(B5276="","",1.509*(LN(B5276)^1.084-5.381))</f>
        <v/>
      </c>
      <c r="G5276">
        <f>IF(F5276="","",IF(F5276&lt;0,10*F5276^2,0))</f>
        <v/>
      </c>
      <c r="H5276">
        <f>IF(F5276="","",IF(F5276&gt;0,10*F5276^2,0))</f>
        <v/>
      </c>
    </row>
    <row r="5277">
      <c r="A5277">
        <f>Input!A5277</f>
        <v/>
      </c>
      <c r="B5277">
        <f>IF(ISNUMBER(Input!B5277),IF(AND(Input!B5277&gt;=20,Input!B5277&lt;=700),Input!B5277,""),"")</f>
        <v/>
      </c>
      <c r="C5277">
        <f>IF(B5277="","",INT(A5277))</f>
        <v/>
      </c>
      <c r="D5277">
        <f>IF(B5277="","",HOUR(A5277))</f>
        <v/>
      </c>
      <c r="E5277">
        <f>IF(B5277="","",IF(INPUT!$I$1="","",IF(C5277&lt;(INT(INPUT!$I$1)-INPUT!$I$2),"Off Meds",IF(C5277&lt;=(INT(INPUT!$I$1)+INPUT!$I$2),"Washout","On Meds"))))</f>
        <v/>
      </c>
      <c r="F5277">
        <f>IF(B5277="","",1.509*(LN(B5277)^1.084-5.381))</f>
        <v/>
      </c>
      <c r="G5277">
        <f>IF(F5277="","",IF(F5277&lt;0,10*F5277^2,0))</f>
        <v/>
      </c>
      <c r="H5277">
        <f>IF(F5277="","",IF(F5277&gt;0,10*F5277^2,0))</f>
        <v/>
      </c>
    </row>
    <row r="5278">
      <c r="A5278">
        <f>Input!A5278</f>
        <v/>
      </c>
      <c r="B5278">
        <f>IF(ISNUMBER(Input!B5278),IF(AND(Input!B5278&gt;=20,Input!B5278&lt;=700),Input!B5278,""),"")</f>
        <v/>
      </c>
      <c r="C5278">
        <f>IF(B5278="","",INT(A5278))</f>
        <v/>
      </c>
      <c r="D5278">
        <f>IF(B5278="","",HOUR(A5278))</f>
        <v/>
      </c>
      <c r="E5278">
        <f>IF(B5278="","",IF(INPUT!$I$1="","",IF(C5278&lt;(INT(INPUT!$I$1)-INPUT!$I$2),"Off Meds",IF(C5278&lt;=(INT(INPUT!$I$1)+INPUT!$I$2),"Washout","On Meds"))))</f>
        <v/>
      </c>
      <c r="F5278">
        <f>IF(B5278="","",1.509*(LN(B5278)^1.084-5.381))</f>
        <v/>
      </c>
      <c r="G5278">
        <f>IF(F5278="","",IF(F5278&lt;0,10*F5278^2,0))</f>
        <v/>
      </c>
      <c r="H5278">
        <f>IF(F5278="","",IF(F5278&gt;0,10*F5278^2,0))</f>
        <v/>
      </c>
    </row>
    <row r="5279">
      <c r="A5279">
        <f>Input!A5279</f>
        <v/>
      </c>
      <c r="B5279">
        <f>IF(ISNUMBER(Input!B5279),IF(AND(Input!B5279&gt;=20,Input!B5279&lt;=700),Input!B5279,""),"")</f>
        <v/>
      </c>
      <c r="C5279">
        <f>IF(B5279="","",INT(A5279))</f>
        <v/>
      </c>
      <c r="D5279">
        <f>IF(B5279="","",HOUR(A5279))</f>
        <v/>
      </c>
      <c r="E5279">
        <f>IF(B5279="","",IF(INPUT!$I$1="","",IF(C5279&lt;(INT(INPUT!$I$1)-INPUT!$I$2),"Off Meds",IF(C5279&lt;=(INT(INPUT!$I$1)+INPUT!$I$2),"Washout","On Meds"))))</f>
        <v/>
      </c>
      <c r="F5279">
        <f>IF(B5279="","",1.509*(LN(B5279)^1.084-5.381))</f>
        <v/>
      </c>
      <c r="G5279">
        <f>IF(F5279="","",IF(F5279&lt;0,10*F5279^2,0))</f>
        <v/>
      </c>
      <c r="H5279">
        <f>IF(F5279="","",IF(F5279&gt;0,10*F5279^2,0))</f>
        <v/>
      </c>
    </row>
    <row r="5280">
      <c r="A5280">
        <f>Input!A5280</f>
        <v/>
      </c>
      <c r="B5280">
        <f>IF(ISNUMBER(Input!B5280),IF(AND(Input!B5280&gt;=20,Input!B5280&lt;=700),Input!B5280,""),"")</f>
        <v/>
      </c>
      <c r="C5280">
        <f>IF(B5280="","",INT(A5280))</f>
        <v/>
      </c>
      <c r="D5280">
        <f>IF(B5280="","",HOUR(A5280))</f>
        <v/>
      </c>
      <c r="E5280">
        <f>IF(B5280="","",IF(INPUT!$I$1="","",IF(C5280&lt;(INT(INPUT!$I$1)-INPUT!$I$2),"Off Meds",IF(C5280&lt;=(INT(INPUT!$I$1)+INPUT!$I$2),"Washout","On Meds"))))</f>
        <v/>
      </c>
      <c r="F5280">
        <f>IF(B5280="","",1.509*(LN(B5280)^1.084-5.381))</f>
        <v/>
      </c>
      <c r="G5280">
        <f>IF(F5280="","",IF(F5280&lt;0,10*F5280^2,0))</f>
        <v/>
      </c>
      <c r="H5280">
        <f>IF(F5280="","",IF(F5280&gt;0,10*F5280^2,0))</f>
        <v/>
      </c>
    </row>
    <row r="5281">
      <c r="A5281">
        <f>Input!A5281</f>
        <v/>
      </c>
      <c r="B5281">
        <f>IF(ISNUMBER(Input!B5281),IF(AND(Input!B5281&gt;=20,Input!B5281&lt;=700),Input!B5281,""),"")</f>
        <v/>
      </c>
      <c r="C5281">
        <f>IF(B5281="","",INT(A5281))</f>
        <v/>
      </c>
      <c r="D5281">
        <f>IF(B5281="","",HOUR(A5281))</f>
        <v/>
      </c>
      <c r="E5281">
        <f>IF(B5281="","",IF(INPUT!$I$1="","",IF(C5281&lt;(INT(INPUT!$I$1)-INPUT!$I$2),"Off Meds",IF(C5281&lt;=(INT(INPUT!$I$1)+INPUT!$I$2),"Washout","On Meds"))))</f>
        <v/>
      </c>
      <c r="F5281">
        <f>IF(B5281="","",1.509*(LN(B5281)^1.084-5.381))</f>
        <v/>
      </c>
      <c r="G5281">
        <f>IF(F5281="","",IF(F5281&lt;0,10*F5281^2,0))</f>
        <v/>
      </c>
      <c r="H5281">
        <f>IF(F5281="","",IF(F5281&gt;0,10*F5281^2,0))</f>
        <v/>
      </c>
    </row>
    <row r="5282">
      <c r="A5282">
        <f>Input!A5282</f>
        <v/>
      </c>
      <c r="B5282">
        <f>IF(ISNUMBER(Input!B5282),IF(AND(Input!B5282&gt;=20,Input!B5282&lt;=700),Input!B5282,""),"")</f>
        <v/>
      </c>
      <c r="C5282">
        <f>IF(B5282="","",INT(A5282))</f>
        <v/>
      </c>
      <c r="D5282">
        <f>IF(B5282="","",HOUR(A5282))</f>
        <v/>
      </c>
      <c r="E5282">
        <f>IF(B5282="","",IF(INPUT!$I$1="","",IF(C5282&lt;(INT(INPUT!$I$1)-INPUT!$I$2),"Off Meds",IF(C5282&lt;=(INT(INPUT!$I$1)+INPUT!$I$2),"Washout","On Meds"))))</f>
        <v/>
      </c>
      <c r="F5282">
        <f>IF(B5282="","",1.509*(LN(B5282)^1.084-5.381))</f>
        <v/>
      </c>
      <c r="G5282">
        <f>IF(F5282="","",IF(F5282&lt;0,10*F5282^2,0))</f>
        <v/>
      </c>
      <c r="H5282">
        <f>IF(F5282="","",IF(F5282&gt;0,10*F5282^2,0))</f>
        <v/>
      </c>
    </row>
    <row r="5283">
      <c r="A5283">
        <f>Input!A5283</f>
        <v/>
      </c>
      <c r="B5283">
        <f>IF(ISNUMBER(Input!B5283),IF(AND(Input!B5283&gt;=20,Input!B5283&lt;=700),Input!B5283,""),"")</f>
        <v/>
      </c>
      <c r="C5283">
        <f>IF(B5283="","",INT(A5283))</f>
        <v/>
      </c>
      <c r="D5283">
        <f>IF(B5283="","",HOUR(A5283))</f>
        <v/>
      </c>
      <c r="E5283">
        <f>IF(B5283="","",IF(INPUT!$I$1="","",IF(C5283&lt;(INT(INPUT!$I$1)-INPUT!$I$2),"Off Meds",IF(C5283&lt;=(INT(INPUT!$I$1)+INPUT!$I$2),"Washout","On Meds"))))</f>
        <v/>
      </c>
      <c r="F5283">
        <f>IF(B5283="","",1.509*(LN(B5283)^1.084-5.381))</f>
        <v/>
      </c>
      <c r="G5283">
        <f>IF(F5283="","",IF(F5283&lt;0,10*F5283^2,0))</f>
        <v/>
      </c>
      <c r="H5283">
        <f>IF(F5283="","",IF(F5283&gt;0,10*F5283^2,0))</f>
        <v/>
      </c>
    </row>
    <row r="5284">
      <c r="A5284">
        <f>Input!A5284</f>
        <v/>
      </c>
      <c r="B5284">
        <f>IF(ISNUMBER(Input!B5284),IF(AND(Input!B5284&gt;=20,Input!B5284&lt;=700),Input!B5284,""),"")</f>
        <v/>
      </c>
      <c r="C5284">
        <f>IF(B5284="","",INT(A5284))</f>
        <v/>
      </c>
      <c r="D5284">
        <f>IF(B5284="","",HOUR(A5284))</f>
        <v/>
      </c>
      <c r="E5284">
        <f>IF(B5284="","",IF(INPUT!$I$1="","",IF(C5284&lt;(INT(INPUT!$I$1)-INPUT!$I$2),"Off Meds",IF(C5284&lt;=(INT(INPUT!$I$1)+INPUT!$I$2),"Washout","On Meds"))))</f>
        <v/>
      </c>
      <c r="F5284">
        <f>IF(B5284="","",1.509*(LN(B5284)^1.084-5.381))</f>
        <v/>
      </c>
      <c r="G5284">
        <f>IF(F5284="","",IF(F5284&lt;0,10*F5284^2,0))</f>
        <v/>
      </c>
      <c r="H5284">
        <f>IF(F5284="","",IF(F5284&gt;0,10*F5284^2,0))</f>
        <v/>
      </c>
    </row>
    <row r="5285">
      <c r="A5285">
        <f>Input!A5285</f>
        <v/>
      </c>
      <c r="B5285">
        <f>IF(ISNUMBER(Input!B5285),IF(AND(Input!B5285&gt;=20,Input!B5285&lt;=700),Input!B5285,""),"")</f>
        <v/>
      </c>
      <c r="C5285">
        <f>IF(B5285="","",INT(A5285))</f>
        <v/>
      </c>
      <c r="D5285">
        <f>IF(B5285="","",HOUR(A5285))</f>
        <v/>
      </c>
      <c r="E5285">
        <f>IF(B5285="","",IF(INPUT!$I$1="","",IF(C5285&lt;(INT(INPUT!$I$1)-INPUT!$I$2),"Off Meds",IF(C5285&lt;=(INT(INPUT!$I$1)+INPUT!$I$2),"Washout","On Meds"))))</f>
        <v/>
      </c>
      <c r="F5285">
        <f>IF(B5285="","",1.509*(LN(B5285)^1.084-5.381))</f>
        <v/>
      </c>
      <c r="G5285">
        <f>IF(F5285="","",IF(F5285&lt;0,10*F5285^2,0))</f>
        <v/>
      </c>
      <c r="H5285">
        <f>IF(F5285="","",IF(F5285&gt;0,10*F5285^2,0))</f>
        <v/>
      </c>
    </row>
    <row r="5286">
      <c r="A5286">
        <f>Input!A5286</f>
        <v/>
      </c>
      <c r="B5286">
        <f>IF(ISNUMBER(Input!B5286),IF(AND(Input!B5286&gt;=20,Input!B5286&lt;=700),Input!B5286,""),"")</f>
        <v/>
      </c>
      <c r="C5286">
        <f>IF(B5286="","",INT(A5286))</f>
        <v/>
      </c>
      <c r="D5286">
        <f>IF(B5286="","",HOUR(A5286))</f>
        <v/>
      </c>
      <c r="E5286">
        <f>IF(B5286="","",IF(INPUT!$I$1="","",IF(C5286&lt;(INT(INPUT!$I$1)-INPUT!$I$2),"Off Meds",IF(C5286&lt;=(INT(INPUT!$I$1)+INPUT!$I$2),"Washout","On Meds"))))</f>
        <v/>
      </c>
      <c r="F5286">
        <f>IF(B5286="","",1.509*(LN(B5286)^1.084-5.381))</f>
        <v/>
      </c>
      <c r="G5286">
        <f>IF(F5286="","",IF(F5286&lt;0,10*F5286^2,0))</f>
        <v/>
      </c>
      <c r="H5286">
        <f>IF(F5286="","",IF(F5286&gt;0,10*F5286^2,0))</f>
        <v/>
      </c>
    </row>
    <row r="5287">
      <c r="A5287">
        <f>Input!A5287</f>
        <v/>
      </c>
      <c r="B5287">
        <f>IF(ISNUMBER(Input!B5287),IF(AND(Input!B5287&gt;=20,Input!B5287&lt;=700),Input!B5287,""),"")</f>
        <v/>
      </c>
      <c r="C5287">
        <f>IF(B5287="","",INT(A5287))</f>
        <v/>
      </c>
      <c r="D5287">
        <f>IF(B5287="","",HOUR(A5287))</f>
        <v/>
      </c>
      <c r="E5287">
        <f>IF(B5287="","",IF(INPUT!$I$1="","",IF(C5287&lt;(INT(INPUT!$I$1)-INPUT!$I$2),"Off Meds",IF(C5287&lt;=(INT(INPUT!$I$1)+INPUT!$I$2),"Washout","On Meds"))))</f>
        <v/>
      </c>
      <c r="F5287">
        <f>IF(B5287="","",1.509*(LN(B5287)^1.084-5.381))</f>
        <v/>
      </c>
      <c r="G5287">
        <f>IF(F5287="","",IF(F5287&lt;0,10*F5287^2,0))</f>
        <v/>
      </c>
      <c r="H5287">
        <f>IF(F5287="","",IF(F5287&gt;0,10*F5287^2,0))</f>
        <v/>
      </c>
    </row>
    <row r="5288">
      <c r="A5288">
        <f>Input!A5288</f>
        <v/>
      </c>
      <c r="B5288">
        <f>IF(ISNUMBER(Input!B5288),IF(AND(Input!B5288&gt;=20,Input!B5288&lt;=700),Input!B5288,""),"")</f>
        <v/>
      </c>
      <c r="C5288">
        <f>IF(B5288="","",INT(A5288))</f>
        <v/>
      </c>
      <c r="D5288">
        <f>IF(B5288="","",HOUR(A5288))</f>
        <v/>
      </c>
      <c r="E5288">
        <f>IF(B5288="","",IF(INPUT!$I$1="","",IF(C5288&lt;(INT(INPUT!$I$1)-INPUT!$I$2),"Off Meds",IF(C5288&lt;=(INT(INPUT!$I$1)+INPUT!$I$2),"Washout","On Meds"))))</f>
        <v/>
      </c>
      <c r="F5288">
        <f>IF(B5288="","",1.509*(LN(B5288)^1.084-5.381))</f>
        <v/>
      </c>
      <c r="G5288">
        <f>IF(F5288="","",IF(F5288&lt;0,10*F5288^2,0))</f>
        <v/>
      </c>
      <c r="H5288">
        <f>IF(F5288="","",IF(F5288&gt;0,10*F5288^2,0))</f>
        <v/>
      </c>
    </row>
    <row r="5289">
      <c r="A5289">
        <f>Input!A5289</f>
        <v/>
      </c>
      <c r="B5289">
        <f>IF(ISNUMBER(Input!B5289),IF(AND(Input!B5289&gt;=20,Input!B5289&lt;=700),Input!B5289,""),"")</f>
        <v/>
      </c>
      <c r="C5289">
        <f>IF(B5289="","",INT(A5289))</f>
        <v/>
      </c>
      <c r="D5289">
        <f>IF(B5289="","",HOUR(A5289))</f>
        <v/>
      </c>
      <c r="E5289">
        <f>IF(B5289="","",IF(INPUT!$I$1="","",IF(C5289&lt;(INT(INPUT!$I$1)-INPUT!$I$2),"Off Meds",IF(C5289&lt;=(INT(INPUT!$I$1)+INPUT!$I$2),"Washout","On Meds"))))</f>
        <v/>
      </c>
      <c r="F5289">
        <f>IF(B5289="","",1.509*(LN(B5289)^1.084-5.381))</f>
        <v/>
      </c>
      <c r="G5289">
        <f>IF(F5289="","",IF(F5289&lt;0,10*F5289^2,0))</f>
        <v/>
      </c>
      <c r="H5289">
        <f>IF(F5289="","",IF(F5289&gt;0,10*F5289^2,0))</f>
        <v/>
      </c>
    </row>
    <row r="5290">
      <c r="A5290">
        <f>Input!A5290</f>
        <v/>
      </c>
      <c r="B5290">
        <f>IF(ISNUMBER(Input!B5290),IF(AND(Input!B5290&gt;=20,Input!B5290&lt;=700),Input!B5290,""),"")</f>
        <v/>
      </c>
      <c r="C5290">
        <f>IF(B5290="","",INT(A5290))</f>
        <v/>
      </c>
      <c r="D5290">
        <f>IF(B5290="","",HOUR(A5290))</f>
        <v/>
      </c>
      <c r="E5290">
        <f>IF(B5290="","",IF(INPUT!$I$1="","",IF(C5290&lt;(INT(INPUT!$I$1)-INPUT!$I$2),"Off Meds",IF(C5290&lt;=(INT(INPUT!$I$1)+INPUT!$I$2),"Washout","On Meds"))))</f>
        <v/>
      </c>
      <c r="F5290">
        <f>IF(B5290="","",1.509*(LN(B5290)^1.084-5.381))</f>
        <v/>
      </c>
      <c r="G5290">
        <f>IF(F5290="","",IF(F5290&lt;0,10*F5290^2,0))</f>
        <v/>
      </c>
      <c r="H5290">
        <f>IF(F5290="","",IF(F5290&gt;0,10*F5290^2,0))</f>
        <v/>
      </c>
    </row>
    <row r="5291">
      <c r="A5291">
        <f>Input!A5291</f>
        <v/>
      </c>
      <c r="B5291">
        <f>IF(ISNUMBER(Input!B5291),IF(AND(Input!B5291&gt;=20,Input!B5291&lt;=700),Input!B5291,""),"")</f>
        <v/>
      </c>
      <c r="C5291">
        <f>IF(B5291="","",INT(A5291))</f>
        <v/>
      </c>
      <c r="D5291">
        <f>IF(B5291="","",HOUR(A5291))</f>
        <v/>
      </c>
      <c r="E5291">
        <f>IF(B5291="","",IF(INPUT!$I$1="","",IF(C5291&lt;(INT(INPUT!$I$1)-INPUT!$I$2),"Off Meds",IF(C5291&lt;=(INT(INPUT!$I$1)+INPUT!$I$2),"Washout","On Meds"))))</f>
        <v/>
      </c>
      <c r="F5291">
        <f>IF(B5291="","",1.509*(LN(B5291)^1.084-5.381))</f>
        <v/>
      </c>
      <c r="G5291">
        <f>IF(F5291="","",IF(F5291&lt;0,10*F5291^2,0))</f>
        <v/>
      </c>
      <c r="H5291">
        <f>IF(F5291="","",IF(F5291&gt;0,10*F5291^2,0))</f>
        <v/>
      </c>
    </row>
    <row r="5292">
      <c r="A5292">
        <f>Input!A5292</f>
        <v/>
      </c>
      <c r="B5292">
        <f>IF(ISNUMBER(Input!B5292),IF(AND(Input!B5292&gt;=20,Input!B5292&lt;=700),Input!B5292,""),"")</f>
        <v/>
      </c>
      <c r="C5292">
        <f>IF(B5292="","",INT(A5292))</f>
        <v/>
      </c>
      <c r="D5292">
        <f>IF(B5292="","",HOUR(A5292))</f>
        <v/>
      </c>
      <c r="E5292">
        <f>IF(B5292="","",IF(INPUT!$I$1="","",IF(C5292&lt;(INT(INPUT!$I$1)-INPUT!$I$2),"Off Meds",IF(C5292&lt;=(INT(INPUT!$I$1)+INPUT!$I$2),"Washout","On Meds"))))</f>
        <v/>
      </c>
      <c r="F5292">
        <f>IF(B5292="","",1.509*(LN(B5292)^1.084-5.381))</f>
        <v/>
      </c>
      <c r="G5292">
        <f>IF(F5292="","",IF(F5292&lt;0,10*F5292^2,0))</f>
        <v/>
      </c>
      <c r="H5292">
        <f>IF(F5292="","",IF(F5292&gt;0,10*F5292^2,0))</f>
        <v/>
      </c>
    </row>
    <row r="5293">
      <c r="A5293">
        <f>Input!A5293</f>
        <v/>
      </c>
      <c r="B5293">
        <f>IF(ISNUMBER(Input!B5293),IF(AND(Input!B5293&gt;=20,Input!B5293&lt;=700),Input!B5293,""),"")</f>
        <v/>
      </c>
      <c r="C5293">
        <f>IF(B5293="","",INT(A5293))</f>
        <v/>
      </c>
      <c r="D5293">
        <f>IF(B5293="","",HOUR(A5293))</f>
        <v/>
      </c>
      <c r="E5293">
        <f>IF(B5293="","",IF(INPUT!$I$1="","",IF(C5293&lt;(INT(INPUT!$I$1)-INPUT!$I$2),"Off Meds",IF(C5293&lt;=(INT(INPUT!$I$1)+INPUT!$I$2),"Washout","On Meds"))))</f>
        <v/>
      </c>
      <c r="F5293">
        <f>IF(B5293="","",1.509*(LN(B5293)^1.084-5.381))</f>
        <v/>
      </c>
      <c r="G5293">
        <f>IF(F5293="","",IF(F5293&lt;0,10*F5293^2,0))</f>
        <v/>
      </c>
      <c r="H5293">
        <f>IF(F5293="","",IF(F5293&gt;0,10*F5293^2,0))</f>
        <v/>
      </c>
    </row>
    <row r="5294">
      <c r="A5294">
        <f>Input!A5294</f>
        <v/>
      </c>
      <c r="B5294">
        <f>IF(ISNUMBER(Input!B5294),IF(AND(Input!B5294&gt;=20,Input!B5294&lt;=700),Input!B5294,""),"")</f>
        <v/>
      </c>
      <c r="C5294">
        <f>IF(B5294="","",INT(A5294))</f>
        <v/>
      </c>
      <c r="D5294">
        <f>IF(B5294="","",HOUR(A5294))</f>
        <v/>
      </c>
      <c r="E5294">
        <f>IF(B5294="","",IF(INPUT!$I$1="","",IF(C5294&lt;(INT(INPUT!$I$1)-INPUT!$I$2),"Off Meds",IF(C5294&lt;=(INT(INPUT!$I$1)+INPUT!$I$2),"Washout","On Meds"))))</f>
        <v/>
      </c>
      <c r="F5294">
        <f>IF(B5294="","",1.509*(LN(B5294)^1.084-5.381))</f>
        <v/>
      </c>
      <c r="G5294">
        <f>IF(F5294="","",IF(F5294&lt;0,10*F5294^2,0))</f>
        <v/>
      </c>
      <c r="H5294">
        <f>IF(F5294="","",IF(F5294&gt;0,10*F5294^2,0))</f>
        <v/>
      </c>
    </row>
    <row r="5295">
      <c r="A5295">
        <f>Input!A5295</f>
        <v/>
      </c>
      <c r="B5295">
        <f>IF(ISNUMBER(Input!B5295),IF(AND(Input!B5295&gt;=20,Input!B5295&lt;=700),Input!B5295,""),"")</f>
        <v/>
      </c>
      <c r="C5295">
        <f>IF(B5295="","",INT(A5295))</f>
        <v/>
      </c>
      <c r="D5295">
        <f>IF(B5295="","",HOUR(A5295))</f>
        <v/>
      </c>
      <c r="E5295">
        <f>IF(B5295="","",IF(INPUT!$I$1="","",IF(C5295&lt;(INT(INPUT!$I$1)-INPUT!$I$2),"Off Meds",IF(C5295&lt;=(INT(INPUT!$I$1)+INPUT!$I$2),"Washout","On Meds"))))</f>
        <v/>
      </c>
      <c r="F5295">
        <f>IF(B5295="","",1.509*(LN(B5295)^1.084-5.381))</f>
        <v/>
      </c>
      <c r="G5295">
        <f>IF(F5295="","",IF(F5295&lt;0,10*F5295^2,0))</f>
        <v/>
      </c>
      <c r="H5295">
        <f>IF(F5295="","",IF(F5295&gt;0,10*F5295^2,0))</f>
        <v/>
      </c>
    </row>
    <row r="5296">
      <c r="A5296">
        <f>Input!A5296</f>
        <v/>
      </c>
      <c r="B5296">
        <f>IF(ISNUMBER(Input!B5296),IF(AND(Input!B5296&gt;=20,Input!B5296&lt;=700),Input!B5296,""),"")</f>
        <v/>
      </c>
      <c r="C5296">
        <f>IF(B5296="","",INT(A5296))</f>
        <v/>
      </c>
      <c r="D5296">
        <f>IF(B5296="","",HOUR(A5296))</f>
        <v/>
      </c>
      <c r="E5296">
        <f>IF(B5296="","",IF(INPUT!$I$1="","",IF(C5296&lt;(INT(INPUT!$I$1)-INPUT!$I$2),"Off Meds",IF(C5296&lt;=(INT(INPUT!$I$1)+INPUT!$I$2),"Washout","On Meds"))))</f>
        <v/>
      </c>
      <c r="F5296">
        <f>IF(B5296="","",1.509*(LN(B5296)^1.084-5.381))</f>
        <v/>
      </c>
      <c r="G5296">
        <f>IF(F5296="","",IF(F5296&lt;0,10*F5296^2,0))</f>
        <v/>
      </c>
      <c r="H5296">
        <f>IF(F5296="","",IF(F5296&gt;0,10*F5296^2,0))</f>
        <v/>
      </c>
    </row>
    <row r="5297">
      <c r="A5297">
        <f>Input!A5297</f>
        <v/>
      </c>
      <c r="B5297">
        <f>IF(ISNUMBER(Input!B5297),IF(AND(Input!B5297&gt;=20,Input!B5297&lt;=700),Input!B5297,""),"")</f>
        <v/>
      </c>
      <c r="C5297">
        <f>IF(B5297="","",INT(A5297))</f>
        <v/>
      </c>
      <c r="D5297">
        <f>IF(B5297="","",HOUR(A5297))</f>
        <v/>
      </c>
      <c r="E5297">
        <f>IF(B5297="","",IF(INPUT!$I$1="","",IF(C5297&lt;(INT(INPUT!$I$1)-INPUT!$I$2),"Off Meds",IF(C5297&lt;=(INT(INPUT!$I$1)+INPUT!$I$2),"Washout","On Meds"))))</f>
        <v/>
      </c>
      <c r="F5297">
        <f>IF(B5297="","",1.509*(LN(B5297)^1.084-5.381))</f>
        <v/>
      </c>
      <c r="G5297">
        <f>IF(F5297="","",IF(F5297&lt;0,10*F5297^2,0))</f>
        <v/>
      </c>
      <c r="H5297">
        <f>IF(F5297="","",IF(F5297&gt;0,10*F5297^2,0))</f>
        <v/>
      </c>
    </row>
    <row r="5298">
      <c r="A5298">
        <f>Input!A5298</f>
        <v/>
      </c>
      <c r="B5298">
        <f>IF(ISNUMBER(Input!B5298),IF(AND(Input!B5298&gt;=20,Input!B5298&lt;=700),Input!B5298,""),"")</f>
        <v/>
      </c>
      <c r="C5298">
        <f>IF(B5298="","",INT(A5298))</f>
        <v/>
      </c>
      <c r="D5298">
        <f>IF(B5298="","",HOUR(A5298))</f>
        <v/>
      </c>
      <c r="E5298">
        <f>IF(B5298="","",IF(INPUT!$I$1="","",IF(C5298&lt;(INT(INPUT!$I$1)-INPUT!$I$2),"Off Meds",IF(C5298&lt;=(INT(INPUT!$I$1)+INPUT!$I$2),"Washout","On Meds"))))</f>
        <v/>
      </c>
      <c r="F5298">
        <f>IF(B5298="","",1.509*(LN(B5298)^1.084-5.381))</f>
        <v/>
      </c>
      <c r="G5298">
        <f>IF(F5298="","",IF(F5298&lt;0,10*F5298^2,0))</f>
        <v/>
      </c>
      <c r="H5298">
        <f>IF(F5298="","",IF(F5298&gt;0,10*F5298^2,0))</f>
        <v/>
      </c>
    </row>
    <row r="5299">
      <c r="A5299">
        <f>Input!A5299</f>
        <v/>
      </c>
      <c r="B5299">
        <f>IF(ISNUMBER(Input!B5299),IF(AND(Input!B5299&gt;=20,Input!B5299&lt;=700),Input!B5299,""),"")</f>
        <v/>
      </c>
      <c r="C5299">
        <f>IF(B5299="","",INT(A5299))</f>
        <v/>
      </c>
      <c r="D5299">
        <f>IF(B5299="","",HOUR(A5299))</f>
        <v/>
      </c>
      <c r="E5299">
        <f>IF(B5299="","",IF(INPUT!$I$1="","",IF(C5299&lt;(INT(INPUT!$I$1)-INPUT!$I$2),"Off Meds",IF(C5299&lt;=(INT(INPUT!$I$1)+INPUT!$I$2),"Washout","On Meds"))))</f>
        <v/>
      </c>
      <c r="F5299">
        <f>IF(B5299="","",1.509*(LN(B5299)^1.084-5.381))</f>
        <v/>
      </c>
      <c r="G5299">
        <f>IF(F5299="","",IF(F5299&lt;0,10*F5299^2,0))</f>
        <v/>
      </c>
      <c r="H5299">
        <f>IF(F5299="","",IF(F5299&gt;0,10*F5299^2,0))</f>
        <v/>
      </c>
    </row>
    <row r="5300">
      <c r="A5300">
        <f>Input!A5300</f>
        <v/>
      </c>
      <c r="B5300">
        <f>IF(ISNUMBER(Input!B5300),IF(AND(Input!B5300&gt;=20,Input!B5300&lt;=700),Input!B5300,""),"")</f>
        <v/>
      </c>
      <c r="C5300">
        <f>IF(B5300="","",INT(A5300))</f>
        <v/>
      </c>
      <c r="D5300">
        <f>IF(B5300="","",HOUR(A5300))</f>
        <v/>
      </c>
      <c r="E5300">
        <f>IF(B5300="","",IF(INPUT!$I$1="","",IF(C5300&lt;(INT(INPUT!$I$1)-INPUT!$I$2),"Off Meds",IF(C5300&lt;=(INT(INPUT!$I$1)+INPUT!$I$2),"Washout","On Meds"))))</f>
        <v/>
      </c>
      <c r="F5300">
        <f>IF(B5300="","",1.509*(LN(B5300)^1.084-5.381))</f>
        <v/>
      </c>
      <c r="G5300">
        <f>IF(F5300="","",IF(F5300&lt;0,10*F5300^2,0))</f>
        <v/>
      </c>
      <c r="H5300">
        <f>IF(F5300="","",IF(F5300&gt;0,10*F5300^2,0))</f>
        <v/>
      </c>
    </row>
    <row r="5301">
      <c r="A5301">
        <f>Input!A5301</f>
        <v/>
      </c>
      <c r="B5301">
        <f>IF(ISNUMBER(Input!B5301),IF(AND(Input!B5301&gt;=20,Input!B5301&lt;=700),Input!B5301,""),"")</f>
        <v/>
      </c>
      <c r="C5301">
        <f>IF(B5301="","",INT(A5301))</f>
        <v/>
      </c>
      <c r="D5301">
        <f>IF(B5301="","",HOUR(A5301))</f>
        <v/>
      </c>
      <c r="E5301">
        <f>IF(B5301="","",IF(INPUT!$I$1="","",IF(C5301&lt;(INT(INPUT!$I$1)-INPUT!$I$2),"Off Meds",IF(C5301&lt;=(INT(INPUT!$I$1)+INPUT!$I$2),"Washout","On Meds"))))</f>
        <v/>
      </c>
      <c r="F5301">
        <f>IF(B5301="","",1.509*(LN(B5301)^1.084-5.381))</f>
        <v/>
      </c>
      <c r="G5301">
        <f>IF(F5301="","",IF(F5301&lt;0,10*F5301^2,0))</f>
        <v/>
      </c>
      <c r="H5301">
        <f>IF(F5301="","",IF(F5301&gt;0,10*F5301^2,0))</f>
        <v/>
      </c>
    </row>
    <row r="5302">
      <c r="A5302">
        <f>Input!A5302</f>
        <v/>
      </c>
      <c r="B5302">
        <f>IF(ISNUMBER(Input!B5302),IF(AND(Input!B5302&gt;=20,Input!B5302&lt;=700),Input!B5302,""),"")</f>
        <v/>
      </c>
      <c r="C5302">
        <f>IF(B5302="","",INT(A5302))</f>
        <v/>
      </c>
      <c r="D5302">
        <f>IF(B5302="","",HOUR(A5302))</f>
        <v/>
      </c>
      <c r="E5302">
        <f>IF(B5302="","",IF(INPUT!$I$1="","",IF(C5302&lt;(INT(INPUT!$I$1)-INPUT!$I$2),"Off Meds",IF(C5302&lt;=(INT(INPUT!$I$1)+INPUT!$I$2),"Washout","On Meds"))))</f>
        <v/>
      </c>
      <c r="F5302">
        <f>IF(B5302="","",1.509*(LN(B5302)^1.084-5.381))</f>
        <v/>
      </c>
      <c r="G5302">
        <f>IF(F5302="","",IF(F5302&lt;0,10*F5302^2,0))</f>
        <v/>
      </c>
      <c r="H5302">
        <f>IF(F5302="","",IF(F5302&gt;0,10*F5302^2,0))</f>
        <v/>
      </c>
    </row>
    <row r="5303">
      <c r="A5303">
        <f>Input!A5303</f>
        <v/>
      </c>
      <c r="B5303">
        <f>IF(ISNUMBER(Input!B5303),IF(AND(Input!B5303&gt;=20,Input!B5303&lt;=700),Input!B5303,""),"")</f>
        <v/>
      </c>
      <c r="C5303">
        <f>IF(B5303="","",INT(A5303))</f>
        <v/>
      </c>
      <c r="D5303">
        <f>IF(B5303="","",HOUR(A5303))</f>
        <v/>
      </c>
      <c r="E5303">
        <f>IF(B5303="","",IF(INPUT!$I$1="","",IF(C5303&lt;(INT(INPUT!$I$1)-INPUT!$I$2),"Off Meds",IF(C5303&lt;=(INT(INPUT!$I$1)+INPUT!$I$2),"Washout","On Meds"))))</f>
        <v/>
      </c>
      <c r="F5303">
        <f>IF(B5303="","",1.509*(LN(B5303)^1.084-5.381))</f>
        <v/>
      </c>
      <c r="G5303">
        <f>IF(F5303="","",IF(F5303&lt;0,10*F5303^2,0))</f>
        <v/>
      </c>
      <c r="H5303">
        <f>IF(F5303="","",IF(F5303&gt;0,10*F5303^2,0))</f>
        <v/>
      </c>
    </row>
    <row r="5304">
      <c r="A5304">
        <f>Input!A5304</f>
        <v/>
      </c>
      <c r="B5304">
        <f>IF(ISNUMBER(Input!B5304),IF(AND(Input!B5304&gt;=20,Input!B5304&lt;=700),Input!B5304,""),"")</f>
        <v/>
      </c>
      <c r="C5304">
        <f>IF(B5304="","",INT(A5304))</f>
        <v/>
      </c>
      <c r="D5304">
        <f>IF(B5304="","",HOUR(A5304))</f>
        <v/>
      </c>
      <c r="E5304">
        <f>IF(B5304="","",IF(INPUT!$I$1="","",IF(C5304&lt;(INT(INPUT!$I$1)-INPUT!$I$2),"Off Meds",IF(C5304&lt;=(INT(INPUT!$I$1)+INPUT!$I$2),"Washout","On Meds"))))</f>
        <v/>
      </c>
      <c r="F5304">
        <f>IF(B5304="","",1.509*(LN(B5304)^1.084-5.381))</f>
        <v/>
      </c>
      <c r="G5304">
        <f>IF(F5304="","",IF(F5304&lt;0,10*F5304^2,0))</f>
        <v/>
      </c>
      <c r="H5304">
        <f>IF(F5304="","",IF(F5304&gt;0,10*F5304^2,0))</f>
        <v/>
      </c>
    </row>
    <row r="5305">
      <c r="A5305">
        <f>Input!A5305</f>
        <v/>
      </c>
      <c r="B5305">
        <f>IF(ISNUMBER(Input!B5305),IF(AND(Input!B5305&gt;=20,Input!B5305&lt;=700),Input!B5305,""),"")</f>
        <v/>
      </c>
      <c r="C5305">
        <f>IF(B5305="","",INT(A5305))</f>
        <v/>
      </c>
      <c r="D5305">
        <f>IF(B5305="","",HOUR(A5305))</f>
        <v/>
      </c>
      <c r="E5305">
        <f>IF(B5305="","",IF(INPUT!$I$1="","",IF(C5305&lt;(INT(INPUT!$I$1)-INPUT!$I$2),"Off Meds",IF(C5305&lt;=(INT(INPUT!$I$1)+INPUT!$I$2),"Washout","On Meds"))))</f>
        <v/>
      </c>
      <c r="F5305">
        <f>IF(B5305="","",1.509*(LN(B5305)^1.084-5.381))</f>
        <v/>
      </c>
      <c r="G5305">
        <f>IF(F5305="","",IF(F5305&lt;0,10*F5305^2,0))</f>
        <v/>
      </c>
      <c r="H5305">
        <f>IF(F5305="","",IF(F5305&gt;0,10*F5305^2,0))</f>
        <v/>
      </c>
    </row>
    <row r="5306">
      <c r="A5306">
        <f>Input!A5306</f>
        <v/>
      </c>
      <c r="B5306">
        <f>IF(ISNUMBER(Input!B5306),IF(AND(Input!B5306&gt;=20,Input!B5306&lt;=700),Input!B5306,""),"")</f>
        <v/>
      </c>
      <c r="C5306">
        <f>IF(B5306="","",INT(A5306))</f>
        <v/>
      </c>
      <c r="D5306">
        <f>IF(B5306="","",HOUR(A5306))</f>
        <v/>
      </c>
      <c r="E5306">
        <f>IF(B5306="","",IF(INPUT!$I$1="","",IF(C5306&lt;(INT(INPUT!$I$1)-INPUT!$I$2),"Off Meds",IF(C5306&lt;=(INT(INPUT!$I$1)+INPUT!$I$2),"Washout","On Meds"))))</f>
        <v/>
      </c>
      <c r="F5306">
        <f>IF(B5306="","",1.509*(LN(B5306)^1.084-5.381))</f>
        <v/>
      </c>
      <c r="G5306">
        <f>IF(F5306="","",IF(F5306&lt;0,10*F5306^2,0))</f>
        <v/>
      </c>
      <c r="H5306">
        <f>IF(F5306="","",IF(F5306&gt;0,10*F5306^2,0))</f>
        <v/>
      </c>
    </row>
    <row r="5307">
      <c r="A5307">
        <f>Input!A5307</f>
        <v/>
      </c>
      <c r="B5307">
        <f>IF(ISNUMBER(Input!B5307),IF(AND(Input!B5307&gt;=20,Input!B5307&lt;=700),Input!B5307,""),"")</f>
        <v/>
      </c>
      <c r="C5307">
        <f>IF(B5307="","",INT(A5307))</f>
        <v/>
      </c>
      <c r="D5307">
        <f>IF(B5307="","",HOUR(A5307))</f>
        <v/>
      </c>
      <c r="E5307">
        <f>IF(B5307="","",IF(INPUT!$I$1="","",IF(C5307&lt;(INT(INPUT!$I$1)-INPUT!$I$2),"Off Meds",IF(C5307&lt;=(INT(INPUT!$I$1)+INPUT!$I$2),"Washout","On Meds"))))</f>
        <v/>
      </c>
      <c r="F5307">
        <f>IF(B5307="","",1.509*(LN(B5307)^1.084-5.381))</f>
        <v/>
      </c>
      <c r="G5307">
        <f>IF(F5307="","",IF(F5307&lt;0,10*F5307^2,0))</f>
        <v/>
      </c>
      <c r="H5307">
        <f>IF(F5307="","",IF(F5307&gt;0,10*F5307^2,0))</f>
        <v/>
      </c>
    </row>
    <row r="5308">
      <c r="A5308">
        <f>Input!A5308</f>
        <v/>
      </c>
      <c r="B5308">
        <f>IF(ISNUMBER(Input!B5308),IF(AND(Input!B5308&gt;=20,Input!B5308&lt;=700),Input!B5308,""),"")</f>
        <v/>
      </c>
      <c r="C5308">
        <f>IF(B5308="","",INT(A5308))</f>
        <v/>
      </c>
      <c r="D5308">
        <f>IF(B5308="","",HOUR(A5308))</f>
        <v/>
      </c>
      <c r="E5308">
        <f>IF(B5308="","",IF(INPUT!$I$1="","",IF(C5308&lt;(INT(INPUT!$I$1)-INPUT!$I$2),"Off Meds",IF(C5308&lt;=(INT(INPUT!$I$1)+INPUT!$I$2),"Washout","On Meds"))))</f>
        <v/>
      </c>
      <c r="F5308">
        <f>IF(B5308="","",1.509*(LN(B5308)^1.084-5.381))</f>
        <v/>
      </c>
      <c r="G5308">
        <f>IF(F5308="","",IF(F5308&lt;0,10*F5308^2,0))</f>
        <v/>
      </c>
      <c r="H5308">
        <f>IF(F5308="","",IF(F5308&gt;0,10*F5308^2,0))</f>
        <v/>
      </c>
    </row>
    <row r="5309">
      <c r="A5309">
        <f>Input!A5309</f>
        <v/>
      </c>
      <c r="B5309">
        <f>IF(ISNUMBER(Input!B5309),IF(AND(Input!B5309&gt;=20,Input!B5309&lt;=700),Input!B5309,""),"")</f>
        <v/>
      </c>
      <c r="C5309">
        <f>IF(B5309="","",INT(A5309))</f>
        <v/>
      </c>
      <c r="D5309">
        <f>IF(B5309="","",HOUR(A5309))</f>
        <v/>
      </c>
      <c r="E5309">
        <f>IF(B5309="","",IF(INPUT!$I$1="","",IF(C5309&lt;(INT(INPUT!$I$1)-INPUT!$I$2),"Off Meds",IF(C5309&lt;=(INT(INPUT!$I$1)+INPUT!$I$2),"Washout","On Meds"))))</f>
        <v/>
      </c>
      <c r="F5309">
        <f>IF(B5309="","",1.509*(LN(B5309)^1.084-5.381))</f>
        <v/>
      </c>
      <c r="G5309">
        <f>IF(F5309="","",IF(F5309&lt;0,10*F5309^2,0))</f>
        <v/>
      </c>
      <c r="H5309">
        <f>IF(F5309="","",IF(F5309&gt;0,10*F5309^2,0))</f>
        <v/>
      </c>
    </row>
    <row r="5310">
      <c r="A5310">
        <f>Input!A5310</f>
        <v/>
      </c>
      <c r="B5310">
        <f>IF(ISNUMBER(Input!B5310),IF(AND(Input!B5310&gt;=20,Input!B5310&lt;=700),Input!B5310,""),"")</f>
        <v/>
      </c>
      <c r="C5310">
        <f>IF(B5310="","",INT(A5310))</f>
        <v/>
      </c>
      <c r="D5310">
        <f>IF(B5310="","",HOUR(A5310))</f>
        <v/>
      </c>
      <c r="E5310">
        <f>IF(B5310="","",IF(INPUT!$I$1="","",IF(C5310&lt;(INT(INPUT!$I$1)-INPUT!$I$2),"Off Meds",IF(C5310&lt;=(INT(INPUT!$I$1)+INPUT!$I$2),"Washout","On Meds"))))</f>
        <v/>
      </c>
      <c r="F5310">
        <f>IF(B5310="","",1.509*(LN(B5310)^1.084-5.381))</f>
        <v/>
      </c>
      <c r="G5310">
        <f>IF(F5310="","",IF(F5310&lt;0,10*F5310^2,0))</f>
        <v/>
      </c>
      <c r="H5310">
        <f>IF(F5310="","",IF(F5310&gt;0,10*F5310^2,0))</f>
        <v/>
      </c>
    </row>
    <row r="5311">
      <c r="A5311">
        <f>Input!A5311</f>
        <v/>
      </c>
      <c r="B5311">
        <f>IF(ISNUMBER(Input!B5311),IF(AND(Input!B5311&gt;=20,Input!B5311&lt;=700),Input!B5311,""),"")</f>
        <v/>
      </c>
      <c r="C5311">
        <f>IF(B5311="","",INT(A5311))</f>
        <v/>
      </c>
      <c r="D5311">
        <f>IF(B5311="","",HOUR(A5311))</f>
        <v/>
      </c>
      <c r="E5311">
        <f>IF(B5311="","",IF(INPUT!$I$1="","",IF(C5311&lt;(INT(INPUT!$I$1)-INPUT!$I$2),"Off Meds",IF(C5311&lt;=(INT(INPUT!$I$1)+INPUT!$I$2),"Washout","On Meds"))))</f>
        <v/>
      </c>
      <c r="F5311">
        <f>IF(B5311="","",1.509*(LN(B5311)^1.084-5.381))</f>
        <v/>
      </c>
      <c r="G5311">
        <f>IF(F5311="","",IF(F5311&lt;0,10*F5311^2,0))</f>
        <v/>
      </c>
      <c r="H5311">
        <f>IF(F5311="","",IF(F5311&gt;0,10*F5311^2,0))</f>
        <v/>
      </c>
    </row>
    <row r="5312">
      <c r="A5312">
        <f>Input!A5312</f>
        <v/>
      </c>
      <c r="B5312">
        <f>IF(ISNUMBER(Input!B5312),IF(AND(Input!B5312&gt;=20,Input!B5312&lt;=700),Input!B5312,""),"")</f>
        <v/>
      </c>
      <c r="C5312">
        <f>IF(B5312="","",INT(A5312))</f>
        <v/>
      </c>
      <c r="D5312">
        <f>IF(B5312="","",HOUR(A5312))</f>
        <v/>
      </c>
      <c r="E5312">
        <f>IF(B5312="","",IF(INPUT!$I$1="","",IF(C5312&lt;(INT(INPUT!$I$1)-INPUT!$I$2),"Off Meds",IF(C5312&lt;=(INT(INPUT!$I$1)+INPUT!$I$2),"Washout","On Meds"))))</f>
        <v/>
      </c>
      <c r="F5312">
        <f>IF(B5312="","",1.509*(LN(B5312)^1.084-5.381))</f>
        <v/>
      </c>
      <c r="G5312">
        <f>IF(F5312="","",IF(F5312&lt;0,10*F5312^2,0))</f>
        <v/>
      </c>
      <c r="H5312">
        <f>IF(F5312="","",IF(F5312&gt;0,10*F5312^2,0))</f>
        <v/>
      </c>
    </row>
    <row r="5313">
      <c r="A5313">
        <f>Input!A5313</f>
        <v/>
      </c>
      <c r="B5313">
        <f>IF(ISNUMBER(Input!B5313),IF(AND(Input!B5313&gt;=20,Input!B5313&lt;=700),Input!B5313,""),"")</f>
        <v/>
      </c>
      <c r="C5313">
        <f>IF(B5313="","",INT(A5313))</f>
        <v/>
      </c>
      <c r="D5313">
        <f>IF(B5313="","",HOUR(A5313))</f>
        <v/>
      </c>
      <c r="E5313">
        <f>IF(B5313="","",IF(INPUT!$I$1="","",IF(C5313&lt;(INT(INPUT!$I$1)-INPUT!$I$2),"Off Meds",IF(C5313&lt;=(INT(INPUT!$I$1)+INPUT!$I$2),"Washout","On Meds"))))</f>
        <v/>
      </c>
      <c r="F5313">
        <f>IF(B5313="","",1.509*(LN(B5313)^1.084-5.381))</f>
        <v/>
      </c>
      <c r="G5313">
        <f>IF(F5313="","",IF(F5313&lt;0,10*F5313^2,0))</f>
        <v/>
      </c>
      <c r="H5313">
        <f>IF(F5313="","",IF(F5313&gt;0,10*F5313^2,0))</f>
        <v/>
      </c>
    </row>
    <row r="5314">
      <c r="A5314">
        <f>Input!A5314</f>
        <v/>
      </c>
      <c r="B5314">
        <f>IF(ISNUMBER(Input!B5314),IF(AND(Input!B5314&gt;=20,Input!B5314&lt;=700),Input!B5314,""),"")</f>
        <v/>
      </c>
      <c r="C5314">
        <f>IF(B5314="","",INT(A5314))</f>
        <v/>
      </c>
      <c r="D5314">
        <f>IF(B5314="","",HOUR(A5314))</f>
        <v/>
      </c>
      <c r="E5314">
        <f>IF(B5314="","",IF(INPUT!$I$1="","",IF(C5314&lt;(INT(INPUT!$I$1)-INPUT!$I$2),"Off Meds",IF(C5314&lt;=(INT(INPUT!$I$1)+INPUT!$I$2),"Washout","On Meds"))))</f>
        <v/>
      </c>
      <c r="F5314">
        <f>IF(B5314="","",1.509*(LN(B5314)^1.084-5.381))</f>
        <v/>
      </c>
      <c r="G5314">
        <f>IF(F5314="","",IF(F5314&lt;0,10*F5314^2,0))</f>
        <v/>
      </c>
      <c r="H5314">
        <f>IF(F5314="","",IF(F5314&gt;0,10*F5314^2,0))</f>
        <v/>
      </c>
    </row>
    <row r="5315">
      <c r="A5315">
        <f>Input!A5315</f>
        <v/>
      </c>
      <c r="B5315">
        <f>IF(ISNUMBER(Input!B5315),IF(AND(Input!B5315&gt;=20,Input!B5315&lt;=700),Input!B5315,""),"")</f>
        <v/>
      </c>
      <c r="C5315">
        <f>IF(B5315="","",INT(A5315))</f>
        <v/>
      </c>
      <c r="D5315">
        <f>IF(B5315="","",HOUR(A5315))</f>
        <v/>
      </c>
      <c r="E5315">
        <f>IF(B5315="","",IF(INPUT!$I$1="","",IF(C5315&lt;(INT(INPUT!$I$1)-INPUT!$I$2),"Off Meds",IF(C5315&lt;=(INT(INPUT!$I$1)+INPUT!$I$2),"Washout","On Meds"))))</f>
        <v/>
      </c>
      <c r="F5315">
        <f>IF(B5315="","",1.509*(LN(B5315)^1.084-5.381))</f>
        <v/>
      </c>
      <c r="G5315">
        <f>IF(F5315="","",IF(F5315&lt;0,10*F5315^2,0))</f>
        <v/>
      </c>
      <c r="H5315">
        <f>IF(F5315="","",IF(F5315&gt;0,10*F5315^2,0))</f>
        <v/>
      </c>
    </row>
    <row r="5316">
      <c r="A5316">
        <f>Input!A5316</f>
        <v/>
      </c>
      <c r="B5316">
        <f>IF(ISNUMBER(Input!B5316),IF(AND(Input!B5316&gt;=20,Input!B5316&lt;=700),Input!B5316,""),"")</f>
        <v/>
      </c>
      <c r="C5316">
        <f>IF(B5316="","",INT(A5316))</f>
        <v/>
      </c>
      <c r="D5316">
        <f>IF(B5316="","",HOUR(A5316))</f>
        <v/>
      </c>
      <c r="E5316">
        <f>IF(B5316="","",IF(INPUT!$I$1="","",IF(C5316&lt;(INT(INPUT!$I$1)-INPUT!$I$2),"Off Meds",IF(C5316&lt;=(INT(INPUT!$I$1)+INPUT!$I$2),"Washout","On Meds"))))</f>
        <v/>
      </c>
      <c r="F5316">
        <f>IF(B5316="","",1.509*(LN(B5316)^1.084-5.381))</f>
        <v/>
      </c>
      <c r="G5316">
        <f>IF(F5316="","",IF(F5316&lt;0,10*F5316^2,0))</f>
        <v/>
      </c>
      <c r="H5316">
        <f>IF(F5316="","",IF(F5316&gt;0,10*F5316^2,0))</f>
        <v/>
      </c>
    </row>
    <row r="5317">
      <c r="A5317">
        <f>Input!A5317</f>
        <v/>
      </c>
      <c r="B5317">
        <f>IF(ISNUMBER(Input!B5317),IF(AND(Input!B5317&gt;=20,Input!B5317&lt;=700),Input!B5317,""),"")</f>
        <v/>
      </c>
      <c r="C5317">
        <f>IF(B5317="","",INT(A5317))</f>
        <v/>
      </c>
      <c r="D5317">
        <f>IF(B5317="","",HOUR(A5317))</f>
        <v/>
      </c>
      <c r="E5317">
        <f>IF(B5317="","",IF(INPUT!$I$1="","",IF(C5317&lt;(INT(INPUT!$I$1)-INPUT!$I$2),"Off Meds",IF(C5317&lt;=(INT(INPUT!$I$1)+INPUT!$I$2),"Washout","On Meds"))))</f>
        <v/>
      </c>
      <c r="F5317">
        <f>IF(B5317="","",1.509*(LN(B5317)^1.084-5.381))</f>
        <v/>
      </c>
      <c r="G5317">
        <f>IF(F5317="","",IF(F5317&lt;0,10*F5317^2,0))</f>
        <v/>
      </c>
      <c r="H5317">
        <f>IF(F5317="","",IF(F5317&gt;0,10*F5317^2,0))</f>
        <v/>
      </c>
    </row>
    <row r="5318">
      <c r="A5318">
        <f>Input!A5318</f>
        <v/>
      </c>
      <c r="B5318">
        <f>IF(ISNUMBER(Input!B5318),IF(AND(Input!B5318&gt;=20,Input!B5318&lt;=700),Input!B5318,""),"")</f>
        <v/>
      </c>
      <c r="C5318">
        <f>IF(B5318="","",INT(A5318))</f>
        <v/>
      </c>
      <c r="D5318">
        <f>IF(B5318="","",HOUR(A5318))</f>
        <v/>
      </c>
      <c r="E5318">
        <f>IF(B5318="","",IF(INPUT!$I$1="","",IF(C5318&lt;(INT(INPUT!$I$1)-INPUT!$I$2),"Off Meds",IF(C5318&lt;=(INT(INPUT!$I$1)+INPUT!$I$2),"Washout","On Meds"))))</f>
        <v/>
      </c>
      <c r="F5318">
        <f>IF(B5318="","",1.509*(LN(B5318)^1.084-5.381))</f>
        <v/>
      </c>
      <c r="G5318">
        <f>IF(F5318="","",IF(F5318&lt;0,10*F5318^2,0))</f>
        <v/>
      </c>
      <c r="H5318">
        <f>IF(F5318="","",IF(F5318&gt;0,10*F5318^2,0))</f>
        <v/>
      </c>
    </row>
    <row r="5319">
      <c r="A5319">
        <f>Input!A5319</f>
        <v/>
      </c>
      <c r="B5319">
        <f>IF(ISNUMBER(Input!B5319),IF(AND(Input!B5319&gt;=20,Input!B5319&lt;=700),Input!B5319,""),"")</f>
        <v/>
      </c>
      <c r="C5319">
        <f>IF(B5319="","",INT(A5319))</f>
        <v/>
      </c>
      <c r="D5319">
        <f>IF(B5319="","",HOUR(A5319))</f>
        <v/>
      </c>
      <c r="E5319">
        <f>IF(B5319="","",IF(INPUT!$I$1="","",IF(C5319&lt;(INT(INPUT!$I$1)-INPUT!$I$2),"Off Meds",IF(C5319&lt;=(INT(INPUT!$I$1)+INPUT!$I$2),"Washout","On Meds"))))</f>
        <v/>
      </c>
      <c r="F5319">
        <f>IF(B5319="","",1.509*(LN(B5319)^1.084-5.381))</f>
        <v/>
      </c>
      <c r="G5319">
        <f>IF(F5319="","",IF(F5319&lt;0,10*F5319^2,0))</f>
        <v/>
      </c>
      <c r="H5319">
        <f>IF(F5319="","",IF(F5319&gt;0,10*F5319^2,0))</f>
        <v/>
      </c>
    </row>
    <row r="5320">
      <c r="A5320">
        <f>Input!A5320</f>
        <v/>
      </c>
      <c r="B5320">
        <f>IF(ISNUMBER(Input!B5320),IF(AND(Input!B5320&gt;=20,Input!B5320&lt;=700),Input!B5320,""),"")</f>
        <v/>
      </c>
      <c r="C5320">
        <f>IF(B5320="","",INT(A5320))</f>
        <v/>
      </c>
      <c r="D5320">
        <f>IF(B5320="","",HOUR(A5320))</f>
        <v/>
      </c>
      <c r="E5320">
        <f>IF(B5320="","",IF(INPUT!$I$1="","",IF(C5320&lt;(INT(INPUT!$I$1)-INPUT!$I$2),"Off Meds",IF(C5320&lt;=(INT(INPUT!$I$1)+INPUT!$I$2),"Washout","On Meds"))))</f>
        <v/>
      </c>
      <c r="F5320">
        <f>IF(B5320="","",1.509*(LN(B5320)^1.084-5.381))</f>
        <v/>
      </c>
      <c r="G5320">
        <f>IF(F5320="","",IF(F5320&lt;0,10*F5320^2,0))</f>
        <v/>
      </c>
      <c r="H5320">
        <f>IF(F5320="","",IF(F5320&gt;0,10*F5320^2,0))</f>
        <v/>
      </c>
    </row>
    <row r="5321">
      <c r="A5321">
        <f>Input!A5321</f>
        <v/>
      </c>
      <c r="B5321">
        <f>IF(ISNUMBER(Input!B5321),IF(AND(Input!B5321&gt;=20,Input!B5321&lt;=700),Input!B5321,""),"")</f>
        <v/>
      </c>
      <c r="C5321">
        <f>IF(B5321="","",INT(A5321))</f>
        <v/>
      </c>
      <c r="D5321">
        <f>IF(B5321="","",HOUR(A5321))</f>
        <v/>
      </c>
      <c r="E5321">
        <f>IF(B5321="","",IF(INPUT!$I$1="","",IF(C5321&lt;(INT(INPUT!$I$1)-INPUT!$I$2),"Off Meds",IF(C5321&lt;=(INT(INPUT!$I$1)+INPUT!$I$2),"Washout","On Meds"))))</f>
        <v/>
      </c>
      <c r="F5321">
        <f>IF(B5321="","",1.509*(LN(B5321)^1.084-5.381))</f>
        <v/>
      </c>
      <c r="G5321">
        <f>IF(F5321="","",IF(F5321&lt;0,10*F5321^2,0))</f>
        <v/>
      </c>
      <c r="H5321">
        <f>IF(F5321="","",IF(F5321&gt;0,10*F5321^2,0))</f>
        <v/>
      </c>
    </row>
    <row r="5322">
      <c r="A5322">
        <f>Input!A5322</f>
        <v/>
      </c>
      <c r="B5322">
        <f>IF(ISNUMBER(Input!B5322),IF(AND(Input!B5322&gt;=20,Input!B5322&lt;=700),Input!B5322,""),"")</f>
        <v/>
      </c>
      <c r="C5322">
        <f>IF(B5322="","",INT(A5322))</f>
        <v/>
      </c>
      <c r="D5322">
        <f>IF(B5322="","",HOUR(A5322))</f>
        <v/>
      </c>
      <c r="E5322">
        <f>IF(B5322="","",IF(INPUT!$I$1="","",IF(C5322&lt;(INT(INPUT!$I$1)-INPUT!$I$2),"Off Meds",IF(C5322&lt;=(INT(INPUT!$I$1)+INPUT!$I$2),"Washout","On Meds"))))</f>
        <v/>
      </c>
      <c r="F5322">
        <f>IF(B5322="","",1.509*(LN(B5322)^1.084-5.381))</f>
        <v/>
      </c>
      <c r="G5322">
        <f>IF(F5322="","",IF(F5322&lt;0,10*F5322^2,0))</f>
        <v/>
      </c>
      <c r="H5322">
        <f>IF(F5322="","",IF(F5322&gt;0,10*F5322^2,0))</f>
        <v/>
      </c>
    </row>
    <row r="5323">
      <c r="A5323">
        <f>Input!A5323</f>
        <v/>
      </c>
      <c r="B5323">
        <f>IF(ISNUMBER(Input!B5323),IF(AND(Input!B5323&gt;=20,Input!B5323&lt;=700),Input!B5323,""),"")</f>
        <v/>
      </c>
      <c r="C5323">
        <f>IF(B5323="","",INT(A5323))</f>
        <v/>
      </c>
      <c r="D5323">
        <f>IF(B5323="","",HOUR(A5323))</f>
        <v/>
      </c>
      <c r="E5323">
        <f>IF(B5323="","",IF(INPUT!$I$1="","",IF(C5323&lt;(INT(INPUT!$I$1)-INPUT!$I$2),"Off Meds",IF(C5323&lt;=(INT(INPUT!$I$1)+INPUT!$I$2),"Washout","On Meds"))))</f>
        <v/>
      </c>
      <c r="F5323">
        <f>IF(B5323="","",1.509*(LN(B5323)^1.084-5.381))</f>
        <v/>
      </c>
      <c r="G5323">
        <f>IF(F5323="","",IF(F5323&lt;0,10*F5323^2,0))</f>
        <v/>
      </c>
      <c r="H5323">
        <f>IF(F5323="","",IF(F5323&gt;0,10*F5323^2,0))</f>
        <v/>
      </c>
    </row>
    <row r="5324">
      <c r="A5324">
        <f>Input!A5324</f>
        <v/>
      </c>
      <c r="B5324">
        <f>IF(ISNUMBER(Input!B5324),IF(AND(Input!B5324&gt;=20,Input!B5324&lt;=700),Input!B5324,""),"")</f>
        <v/>
      </c>
      <c r="C5324">
        <f>IF(B5324="","",INT(A5324))</f>
        <v/>
      </c>
      <c r="D5324">
        <f>IF(B5324="","",HOUR(A5324))</f>
        <v/>
      </c>
      <c r="E5324">
        <f>IF(B5324="","",IF(INPUT!$I$1="","",IF(C5324&lt;(INT(INPUT!$I$1)-INPUT!$I$2),"Off Meds",IF(C5324&lt;=(INT(INPUT!$I$1)+INPUT!$I$2),"Washout","On Meds"))))</f>
        <v/>
      </c>
      <c r="F5324">
        <f>IF(B5324="","",1.509*(LN(B5324)^1.084-5.381))</f>
        <v/>
      </c>
      <c r="G5324">
        <f>IF(F5324="","",IF(F5324&lt;0,10*F5324^2,0))</f>
        <v/>
      </c>
      <c r="H5324">
        <f>IF(F5324="","",IF(F5324&gt;0,10*F5324^2,0))</f>
        <v/>
      </c>
    </row>
    <row r="5325">
      <c r="A5325">
        <f>Input!A5325</f>
        <v/>
      </c>
      <c r="B5325">
        <f>IF(ISNUMBER(Input!B5325),IF(AND(Input!B5325&gt;=20,Input!B5325&lt;=700),Input!B5325,""),"")</f>
        <v/>
      </c>
      <c r="C5325">
        <f>IF(B5325="","",INT(A5325))</f>
        <v/>
      </c>
      <c r="D5325">
        <f>IF(B5325="","",HOUR(A5325))</f>
        <v/>
      </c>
      <c r="E5325">
        <f>IF(B5325="","",IF(INPUT!$I$1="","",IF(C5325&lt;(INT(INPUT!$I$1)-INPUT!$I$2),"Off Meds",IF(C5325&lt;=(INT(INPUT!$I$1)+INPUT!$I$2),"Washout","On Meds"))))</f>
        <v/>
      </c>
      <c r="F5325">
        <f>IF(B5325="","",1.509*(LN(B5325)^1.084-5.381))</f>
        <v/>
      </c>
      <c r="G5325">
        <f>IF(F5325="","",IF(F5325&lt;0,10*F5325^2,0))</f>
        <v/>
      </c>
      <c r="H5325">
        <f>IF(F5325="","",IF(F5325&gt;0,10*F5325^2,0))</f>
        <v/>
      </c>
    </row>
    <row r="5326">
      <c r="A5326">
        <f>Input!A5326</f>
        <v/>
      </c>
      <c r="B5326">
        <f>IF(ISNUMBER(Input!B5326),IF(AND(Input!B5326&gt;=20,Input!B5326&lt;=700),Input!B5326,""),"")</f>
        <v/>
      </c>
      <c r="C5326">
        <f>IF(B5326="","",INT(A5326))</f>
        <v/>
      </c>
      <c r="D5326">
        <f>IF(B5326="","",HOUR(A5326))</f>
        <v/>
      </c>
      <c r="E5326">
        <f>IF(B5326="","",IF(INPUT!$I$1="","",IF(C5326&lt;(INT(INPUT!$I$1)-INPUT!$I$2),"Off Meds",IF(C5326&lt;=(INT(INPUT!$I$1)+INPUT!$I$2),"Washout","On Meds"))))</f>
        <v/>
      </c>
      <c r="F5326">
        <f>IF(B5326="","",1.509*(LN(B5326)^1.084-5.381))</f>
        <v/>
      </c>
      <c r="G5326">
        <f>IF(F5326="","",IF(F5326&lt;0,10*F5326^2,0))</f>
        <v/>
      </c>
      <c r="H5326">
        <f>IF(F5326="","",IF(F5326&gt;0,10*F5326^2,0))</f>
        <v/>
      </c>
    </row>
    <row r="5327">
      <c r="A5327">
        <f>Input!A5327</f>
        <v/>
      </c>
      <c r="B5327">
        <f>IF(ISNUMBER(Input!B5327),IF(AND(Input!B5327&gt;=20,Input!B5327&lt;=700),Input!B5327,""),"")</f>
        <v/>
      </c>
      <c r="C5327">
        <f>IF(B5327="","",INT(A5327))</f>
        <v/>
      </c>
      <c r="D5327">
        <f>IF(B5327="","",HOUR(A5327))</f>
        <v/>
      </c>
      <c r="E5327">
        <f>IF(B5327="","",IF(INPUT!$I$1="","",IF(C5327&lt;(INT(INPUT!$I$1)-INPUT!$I$2),"Off Meds",IF(C5327&lt;=(INT(INPUT!$I$1)+INPUT!$I$2),"Washout","On Meds"))))</f>
        <v/>
      </c>
      <c r="F5327">
        <f>IF(B5327="","",1.509*(LN(B5327)^1.084-5.381))</f>
        <v/>
      </c>
      <c r="G5327">
        <f>IF(F5327="","",IF(F5327&lt;0,10*F5327^2,0))</f>
        <v/>
      </c>
      <c r="H5327">
        <f>IF(F5327="","",IF(F5327&gt;0,10*F5327^2,0))</f>
        <v/>
      </c>
    </row>
    <row r="5328">
      <c r="A5328">
        <f>Input!A5328</f>
        <v/>
      </c>
      <c r="B5328">
        <f>IF(ISNUMBER(Input!B5328),IF(AND(Input!B5328&gt;=20,Input!B5328&lt;=700),Input!B5328,""),"")</f>
        <v/>
      </c>
      <c r="C5328">
        <f>IF(B5328="","",INT(A5328))</f>
        <v/>
      </c>
      <c r="D5328">
        <f>IF(B5328="","",HOUR(A5328))</f>
        <v/>
      </c>
      <c r="E5328">
        <f>IF(B5328="","",IF(INPUT!$I$1="","",IF(C5328&lt;(INT(INPUT!$I$1)-INPUT!$I$2),"Off Meds",IF(C5328&lt;=(INT(INPUT!$I$1)+INPUT!$I$2),"Washout","On Meds"))))</f>
        <v/>
      </c>
      <c r="F5328">
        <f>IF(B5328="","",1.509*(LN(B5328)^1.084-5.381))</f>
        <v/>
      </c>
      <c r="G5328">
        <f>IF(F5328="","",IF(F5328&lt;0,10*F5328^2,0))</f>
        <v/>
      </c>
      <c r="H5328">
        <f>IF(F5328="","",IF(F5328&gt;0,10*F5328^2,0))</f>
        <v/>
      </c>
    </row>
    <row r="5329">
      <c r="A5329">
        <f>Input!A5329</f>
        <v/>
      </c>
      <c r="B5329">
        <f>IF(ISNUMBER(Input!B5329),IF(AND(Input!B5329&gt;=20,Input!B5329&lt;=700),Input!B5329,""),"")</f>
        <v/>
      </c>
      <c r="C5329">
        <f>IF(B5329="","",INT(A5329))</f>
        <v/>
      </c>
      <c r="D5329">
        <f>IF(B5329="","",HOUR(A5329))</f>
        <v/>
      </c>
      <c r="E5329">
        <f>IF(B5329="","",IF(INPUT!$I$1="","",IF(C5329&lt;(INT(INPUT!$I$1)-INPUT!$I$2),"Off Meds",IF(C5329&lt;=(INT(INPUT!$I$1)+INPUT!$I$2),"Washout","On Meds"))))</f>
        <v/>
      </c>
      <c r="F5329">
        <f>IF(B5329="","",1.509*(LN(B5329)^1.084-5.381))</f>
        <v/>
      </c>
      <c r="G5329">
        <f>IF(F5329="","",IF(F5329&lt;0,10*F5329^2,0))</f>
        <v/>
      </c>
      <c r="H5329">
        <f>IF(F5329="","",IF(F5329&gt;0,10*F5329^2,0))</f>
        <v/>
      </c>
    </row>
    <row r="5330">
      <c r="A5330">
        <f>Input!A5330</f>
        <v/>
      </c>
      <c r="B5330">
        <f>IF(ISNUMBER(Input!B5330),IF(AND(Input!B5330&gt;=20,Input!B5330&lt;=700),Input!B5330,""),"")</f>
        <v/>
      </c>
      <c r="C5330">
        <f>IF(B5330="","",INT(A5330))</f>
        <v/>
      </c>
      <c r="D5330">
        <f>IF(B5330="","",HOUR(A5330))</f>
        <v/>
      </c>
      <c r="E5330">
        <f>IF(B5330="","",IF(INPUT!$I$1="","",IF(C5330&lt;(INT(INPUT!$I$1)-INPUT!$I$2),"Off Meds",IF(C5330&lt;=(INT(INPUT!$I$1)+INPUT!$I$2),"Washout","On Meds"))))</f>
        <v/>
      </c>
      <c r="F5330">
        <f>IF(B5330="","",1.509*(LN(B5330)^1.084-5.381))</f>
        <v/>
      </c>
      <c r="G5330">
        <f>IF(F5330="","",IF(F5330&lt;0,10*F5330^2,0))</f>
        <v/>
      </c>
      <c r="H5330">
        <f>IF(F5330="","",IF(F5330&gt;0,10*F5330^2,0))</f>
        <v/>
      </c>
    </row>
    <row r="5331">
      <c r="A5331">
        <f>Input!A5331</f>
        <v/>
      </c>
      <c r="B5331">
        <f>IF(ISNUMBER(Input!B5331),IF(AND(Input!B5331&gt;=20,Input!B5331&lt;=700),Input!B5331,""),"")</f>
        <v/>
      </c>
      <c r="C5331">
        <f>IF(B5331="","",INT(A5331))</f>
        <v/>
      </c>
      <c r="D5331">
        <f>IF(B5331="","",HOUR(A5331))</f>
        <v/>
      </c>
      <c r="E5331">
        <f>IF(B5331="","",IF(INPUT!$I$1="","",IF(C5331&lt;(INT(INPUT!$I$1)-INPUT!$I$2),"Off Meds",IF(C5331&lt;=(INT(INPUT!$I$1)+INPUT!$I$2),"Washout","On Meds"))))</f>
        <v/>
      </c>
      <c r="F5331">
        <f>IF(B5331="","",1.509*(LN(B5331)^1.084-5.381))</f>
        <v/>
      </c>
      <c r="G5331">
        <f>IF(F5331="","",IF(F5331&lt;0,10*F5331^2,0))</f>
        <v/>
      </c>
      <c r="H5331">
        <f>IF(F5331="","",IF(F5331&gt;0,10*F5331^2,0))</f>
        <v/>
      </c>
    </row>
    <row r="5332">
      <c r="A5332">
        <f>Input!A5332</f>
        <v/>
      </c>
      <c r="B5332">
        <f>IF(ISNUMBER(Input!B5332),IF(AND(Input!B5332&gt;=20,Input!B5332&lt;=700),Input!B5332,""),"")</f>
        <v/>
      </c>
      <c r="C5332">
        <f>IF(B5332="","",INT(A5332))</f>
        <v/>
      </c>
      <c r="D5332">
        <f>IF(B5332="","",HOUR(A5332))</f>
        <v/>
      </c>
      <c r="E5332">
        <f>IF(B5332="","",IF(INPUT!$I$1="","",IF(C5332&lt;(INT(INPUT!$I$1)-INPUT!$I$2),"Off Meds",IF(C5332&lt;=(INT(INPUT!$I$1)+INPUT!$I$2),"Washout","On Meds"))))</f>
        <v/>
      </c>
      <c r="F5332">
        <f>IF(B5332="","",1.509*(LN(B5332)^1.084-5.381))</f>
        <v/>
      </c>
      <c r="G5332">
        <f>IF(F5332="","",IF(F5332&lt;0,10*F5332^2,0))</f>
        <v/>
      </c>
      <c r="H5332">
        <f>IF(F5332="","",IF(F5332&gt;0,10*F5332^2,0))</f>
        <v/>
      </c>
    </row>
    <row r="5333">
      <c r="A5333">
        <f>Input!A5333</f>
        <v/>
      </c>
      <c r="B5333">
        <f>IF(ISNUMBER(Input!B5333),IF(AND(Input!B5333&gt;=20,Input!B5333&lt;=700),Input!B5333,""),"")</f>
        <v/>
      </c>
      <c r="C5333">
        <f>IF(B5333="","",INT(A5333))</f>
        <v/>
      </c>
      <c r="D5333">
        <f>IF(B5333="","",HOUR(A5333))</f>
        <v/>
      </c>
      <c r="E5333">
        <f>IF(B5333="","",IF(INPUT!$I$1="","",IF(C5333&lt;(INT(INPUT!$I$1)-INPUT!$I$2),"Off Meds",IF(C5333&lt;=(INT(INPUT!$I$1)+INPUT!$I$2),"Washout","On Meds"))))</f>
        <v/>
      </c>
      <c r="F5333">
        <f>IF(B5333="","",1.509*(LN(B5333)^1.084-5.381))</f>
        <v/>
      </c>
      <c r="G5333">
        <f>IF(F5333="","",IF(F5333&lt;0,10*F5333^2,0))</f>
        <v/>
      </c>
      <c r="H5333">
        <f>IF(F5333="","",IF(F5333&gt;0,10*F5333^2,0))</f>
        <v/>
      </c>
    </row>
    <row r="5334">
      <c r="A5334">
        <f>Input!A5334</f>
        <v/>
      </c>
      <c r="B5334">
        <f>IF(ISNUMBER(Input!B5334),IF(AND(Input!B5334&gt;=20,Input!B5334&lt;=700),Input!B5334,""),"")</f>
        <v/>
      </c>
      <c r="C5334">
        <f>IF(B5334="","",INT(A5334))</f>
        <v/>
      </c>
      <c r="D5334">
        <f>IF(B5334="","",HOUR(A5334))</f>
        <v/>
      </c>
      <c r="E5334">
        <f>IF(B5334="","",IF(INPUT!$I$1="","",IF(C5334&lt;(INT(INPUT!$I$1)-INPUT!$I$2),"Off Meds",IF(C5334&lt;=(INT(INPUT!$I$1)+INPUT!$I$2),"Washout","On Meds"))))</f>
        <v/>
      </c>
      <c r="F5334">
        <f>IF(B5334="","",1.509*(LN(B5334)^1.084-5.381))</f>
        <v/>
      </c>
      <c r="G5334">
        <f>IF(F5334="","",IF(F5334&lt;0,10*F5334^2,0))</f>
        <v/>
      </c>
      <c r="H5334">
        <f>IF(F5334="","",IF(F5334&gt;0,10*F5334^2,0))</f>
        <v/>
      </c>
    </row>
    <row r="5335">
      <c r="A5335">
        <f>Input!A5335</f>
        <v/>
      </c>
      <c r="B5335">
        <f>IF(ISNUMBER(Input!B5335),IF(AND(Input!B5335&gt;=20,Input!B5335&lt;=700),Input!B5335,""),"")</f>
        <v/>
      </c>
      <c r="C5335">
        <f>IF(B5335="","",INT(A5335))</f>
        <v/>
      </c>
      <c r="D5335">
        <f>IF(B5335="","",HOUR(A5335))</f>
        <v/>
      </c>
      <c r="E5335">
        <f>IF(B5335="","",IF(INPUT!$I$1="","",IF(C5335&lt;(INT(INPUT!$I$1)-INPUT!$I$2),"Off Meds",IF(C5335&lt;=(INT(INPUT!$I$1)+INPUT!$I$2),"Washout","On Meds"))))</f>
        <v/>
      </c>
      <c r="F5335">
        <f>IF(B5335="","",1.509*(LN(B5335)^1.084-5.381))</f>
        <v/>
      </c>
      <c r="G5335">
        <f>IF(F5335="","",IF(F5335&lt;0,10*F5335^2,0))</f>
        <v/>
      </c>
      <c r="H5335">
        <f>IF(F5335="","",IF(F5335&gt;0,10*F5335^2,0))</f>
        <v/>
      </c>
    </row>
    <row r="5336">
      <c r="A5336">
        <f>Input!A5336</f>
        <v/>
      </c>
      <c r="B5336">
        <f>IF(ISNUMBER(Input!B5336),IF(AND(Input!B5336&gt;=20,Input!B5336&lt;=700),Input!B5336,""),"")</f>
        <v/>
      </c>
      <c r="C5336">
        <f>IF(B5336="","",INT(A5336))</f>
        <v/>
      </c>
      <c r="D5336">
        <f>IF(B5336="","",HOUR(A5336))</f>
        <v/>
      </c>
      <c r="E5336">
        <f>IF(B5336="","",IF(INPUT!$I$1="","",IF(C5336&lt;(INT(INPUT!$I$1)-INPUT!$I$2),"Off Meds",IF(C5336&lt;=(INT(INPUT!$I$1)+INPUT!$I$2),"Washout","On Meds"))))</f>
        <v/>
      </c>
      <c r="F5336">
        <f>IF(B5336="","",1.509*(LN(B5336)^1.084-5.381))</f>
        <v/>
      </c>
      <c r="G5336">
        <f>IF(F5336="","",IF(F5336&lt;0,10*F5336^2,0))</f>
        <v/>
      </c>
      <c r="H5336">
        <f>IF(F5336="","",IF(F5336&gt;0,10*F5336^2,0))</f>
        <v/>
      </c>
    </row>
    <row r="5337">
      <c r="A5337">
        <f>Input!A5337</f>
        <v/>
      </c>
      <c r="B5337">
        <f>IF(ISNUMBER(Input!B5337),IF(AND(Input!B5337&gt;=20,Input!B5337&lt;=700),Input!B5337,""),"")</f>
        <v/>
      </c>
      <c r="C5337">
        <f>IF(B5337="","",INT(A5337))</f>
        <v/>
      </c>
      <c r="D5337">
        <f>IF(B5337="","",HOUR(A5337))</f>
        <v/>
      </c>
      <c r="E5337">
        <f>IF(B5337="","",IF(INPUT!$I$1="","",IF(C5337&lt;(INT(INPUT!$I$1)-INPUT!$I$2),"Off Meds",IF(C5337&lt;=(INT(INPUT!$I$1)+INPUT!$I$2),"Washout","On Meds"))))</f>
        <v/>
      </c>
      <c r="F5337">
        <f>IF(B5337="","",1.509*(LN(B5337)^1.084-5.381))</f>
        <v/>
      </c>
      <c r="G5337">
        <f>IF(F5337="","",IF(F5337&lt;0,10*F5337^2,0))</f>
        <v/>
      </c>
      <c r="H5337">
        <f>IF(F5337="","",IF(F5337&gt;0,10*F5337^2,0))</f>
        <v/>
      </c>
    </row>
    <row r="5338">
      <c r="A5338">
        <f>Input!A5338</f>
        <v/>
      </c>
      <c r="B5338">
        <f>IF(ISNUMBER(Input!B5338),IF(AND(Input!B5338&gt;=20,Input!B5338&lt;=700),Input!B5338,""),"")</f>
        <v/>
      </c>
      <c r="C5338">
        <f>IF(B5338="","",INT(A5338))</f>
        <v/>
      </c>
      <c r="D5338">
        <f>IF(B5338="","",HOUR(A5338))</f>
        <v/>
      </c>
      <c r="E5338">
        <f>IF(B5338="","",IF(INPUT!$I$1="","",IF(C5338&lt;(INT(INPUT!$I$1)-INPUT!$I$2),"Off Meds",IF(C5338&lt;=(INT(INPUT!$I$1)+INPUT!$I$2),"Washout","On Meds"))))</f>
        <v/>
      </c>
      <c r="F5338">
        <f>IF(B5338="","",1.509*(LN(B5338)^1.084-5.381))</f>
        <v/>
      </c>
      <c r="G5338">
        <f>IF(F5338="","",IF(F5338&lt;0,10*F5338^2,0))</f>
        <v/>
      </c>
      <c r="H5338">
        <f>IF(F5338="","",IF(F5338&gt;0,10*F5338^2,0))</f>
        <v/>
      </c>
    </row>
    <row r="5339">
      <c r="A5339">
        <f>Input!A5339</f>
        <v/>
      </c>
      <c r="B5339">
        <f>IF(ISNUMBER(Input!B5339),IF(AND(Input!B5339&gt;=20,Input!B5339&lt;=700),Input!B5339,""),"")</f>
        <v/>
      </c>
      <c r="C5339">
        <f>IF(B5339="","",INT(A5339))</f>
        <v/>
      </c>
      <c r="D5339">
        <f>IF(B5339="","",HOUR(A5339))</f>
        <v/>
      </c>
      <c r="E5339">
        <f>IF(B5339="","",IF(INPUT!$I$1="","",IF(C5339&lt;(INT(INPUT!$I$1)-INPUT!$I$2),"Off Meds",IF(C5339&lt;=(INT(INPUT!$I$1)+INPUT!$I$2),"Washout","On Meds"))))</f>
        <v/>
      </c>
      <c r="F5339">
        <f>IF(B5339="","",1.509*(LN(B5339)^1.084-5.381))</f>
        <v/>
      </c>
      <c r="G5339">
        <f>IF(F5339="","",IF(F5339&lt;0,10*F5339^2,0))</f>
        <v/>
      </c>
      <c r="H5339">
        <f>IF(F5339="","",IF(F5339&gt;0,10*F5339^2,0))</f>
        <v/>
      </c>
    </row>
    <row r="5340">
      <c r="A5340">
        <f>Input!A5340</f>
        <v/>
      </c>
      <c r="B5340">
        <f>IF(ISNUMBER(Input!B5340),IF(AND(Input!B5340&gt;=20,Input!B5340&lt;=700),Input!B5340,""),"")</f>
        <v/>
      </c>
      <c r="C5340">
        <f>IF(B5340="","",INT(A5340))</f>
        <v/>
      </c>
      <c r="D5340">
        <f>IF(B5340="","",HOUR(A5340))</f>
        <v/>
      </c>
      <c r="E5340">
        <f>IF(B5340="","",IF(INPUT!$I$1="","",IF(C5340&lt;(INT(INPUT!$I$1)-INPUT!$I$2),"Off Meds",IF(C5340&lt;=(INT(INPUT!$I$1)+INPUT!$I$2),"Washout","On Meds"))))</f>
        <v/>
      </c>
      <c r="F5340">
        <f>IF(B5340="","",1.509*(LN(B5340)^1.084-5.381))</f>
        <v/>
      </c>
      <c r="G5340">
        <f>IF(F5340="","",IF(F5340&lt;0,10*F5340^2,0))</f>
        <v/>
      </c>
      <c r="H5340">
        <f>IF(F5340="","",IF(F5340&gt;0,10*F5340^2,0))</f>
        <v/>
      </c>
    </row>
    <row r="5341">
      <c r="A5341">
        <f>Input!A5341</f>
        <v/>
      </c>
      <c r="B5341">
        <f>IF(ISNUMBER(Input!B5341),IF(AND(Input!B5341&gt;=20,Input!B5341&lt;=700),Input!B5341,""),"")</f>
        <v/>
      </c>
      <c r="C5341">
        <f>IF(B5341="","",INT(A5341))</f>
        <v/>
      </c>
      <c r="D5341">
        <f>IF(B5341="","",HOUR(A5341))</f>
        <v/>
      </c>
      <c r="E5341">
        <f>IF(B5341="","",IF(INPUT!$I$1="","",IF(C5341&lt;(INT(INPUT!$I$1)-INPUT!$I$2),"Off Meds",IF(C5341&lt;=(INT(INPUT!$I$1)+INPUT!$I$2),"Washout","On Meds"))))</f>
        <v/>
      </c>
      <c r="F5341">
        <f>IF(B5341="","",1.509*(LN(B5341)^1.084-5.381))</f>
        <v/>
      </c>
      <c r="G5341">
        <f>IF(F5341="","",IF(F5341&lt;0,10*F5341^2,0))</f>
        <v/>
      </c>
      <c r="H5341">
        <f>IF(F5341="","",IF(F5341&gt;0,10*F5341^2,0))</f>
        <v/>
      </c>
    </row>
    <row r="5342">
      <c r="A5342">
        <f>Input!A5342</f>
        <v/>
      </c>
      <c r="B5342">
        <f>IF(ISNUMBER(Input!B5342),IF(AND(Input!B5342&gt;=20,Input!B5342&lt;=700),Input!B5342,""),"")</f>
        <v/>
      </c>
      <c r="C5342">
        <f>IF(B5342="","",INT(A5342))</f>
        <v/>
      </c>
      <c r="D5342">
        <f>IF(B5342="","",HOUR(A5342))</f>
        <v/>
      </c>
      <c r="E5342">
        <f>IF(B5342="","",IF(INPUT!$I$1="","",IF(C5342&lt;(INT(INPUT!$I$1)-INPUT!$I$2),"Off Meds",IF(C5342&lt;=(INT(INPUT!$I$1)+INPUT!$I$2),"Washout","On Meds"))))</f>
        <v/>
      </c>
      <c r="F5342">
        <f>IF(B5342="","",1.509*(LN(B5342)^1.084-5.381))</f>
        <v/>
      </c>
      <c r="G5342">
        <f>IF(F5342="","",IF(F5342&lt;0,10*F5342^2,0))</f>
        <v/>
      </c>
      <c r="H5342">
        <f>IF(F5342="","",IF(F5342&gt;0,10*F5342^2,0))</f>
        <v/>
      </c>
    </row>
    <row r="5343">
      <c r="A5343">
        <f>Input!A5343</f>
        <v/>
      </c>
      <c r="B5343">
        <f>IF(ISNUMBER(Input!B5343),IF(AND(Input!B5343&gt;=20,Input!B5343&lt;=700),Input!B5343,""),"")</f>
        <v/>
      </c>
      <c r="C5343">
        <f>IF(B5343="","",INT(A5343))</f>
        <v/>
      </c>
      <c r="D5343">
        <f>IF(B5343="","",HOUR(A5343))</f>
        <v/>
      </c>
      <c r="E5343">
        <f>IF(B5343="","",IF(INPUT!$I$1="","",IF(C5343&lt;(INT(INPUT!$I$1)-INPUT!$I$2),"Off Meds",IF(C5343&lt;=(INT(INPUT!$I$1)+INPUT!$I$2),"Washout","On Meds"))))</f>
        <v/>
      </c>
      <c r="F5343">
        <f>IF(B5343="","",1.509*(LN(B5343)^1.084-5.381))</f>
        <v/>
      </c>
      <c r="G5343">
        <f>IF(F5343="","",IF(F5343&lt;0,10*F5343^2,0))</f>
        <v/>
      </c>
      <c r="H5343">
        <f>IF(F5343="","",IF(F5343&gt;0,10*F5343^2,0))</f>
        <v/>
      </c>
    </row>
    <row r="5344">
      <c r="A5344">
        <f>Input!A5344</f>
        <v/>
      </c>
      <c r="B5344">
        <f>IF(ISNUMBER(Input!B5344),IF(AND(Input!B5344&gt;=20,Input!B5344&lt;=700),Input!B5344,""),"")</f>
        <v/>
      </c>
      <c r="C5344">
        <f>IF(B5344="","",INT(A5344))</f>
        <v/>
      </c>
      <c r="D5344">
        <f>IF(B5344="","",HOUR(A5344))</f>
        <v/>
      </c>
      <c r="E5344">
        <f>IF(B5344="","",IF(INPUT!$I$1="","",IF(C5344&lt;(INT(INPUT!$I$1)-INPUT!$I$2),"Off Meds",IF(C5344&lt;=(INT(INPUT!$I$1)+INPUT!$I$2),"Washout","On Meds"))))</f>
        <v/>
      </c>
      <c r="F5344">
        <f>IF(B5344="","",1.509*(LN(B5344)^1.084-5.381))</f>
        <v/>
      </c>
      <c r="G5344">
        <f>IF(F5344="","",IF(F5344&lt;0,10*F5344^2,0))</f>
        <v/>
      </c>
      <c r="H5344">
        <f>IF(F5344="","",IF(F5344&gt;0,10*F5344^2,0))</f>
        <v/>
      </c>
    </row>
    <row r="5345">
      <c r="A5345">
        <f>Input!A5345</f>
        <v/>
      </c>
      <c r="B5345">
        <f>IF(ISNUMBER(Input!B5345),IF(AND(Input!B5345&gt;=20,Input!B5345&lt;=700),Input!B5345,""),"")</f>
        <v/>
      </c>
      <c r="C5345">
        <f>IF(B5345="","",INT(A5345))</f>
        <v/>
      </c>
      <c r="D5345">
        <f>IF(B5345="","",HOUR(A5345))</f>
        <v/>
      </c>
      <c r="E5345">
        <f>IF(B5345="","",IF(INPUT!$I$1="","",IF(C5345&lt;(INT(INPUT!$I$1)-INPUT!$I$2),"Off Meds",IF(C5345&lt;=(INT(INPUT!$I$1)+INPUT!$I$2),"Washout","On Meds"))))</f>
        <v/>
      </c>
      <c r="F5345">
        <f>IF(B5345="","",1.509*(LN(B5345)^1.084-5.381))</f>
        <v/>
      </c>
      <c r="G5345">
        <f>IF(F5345="","",IF(F5345&lt;0,10*F5345^2,0))</f>
        <v/>
      </c>
      <c r="H5345">
        <f>IF(F5345="","",IF(F5345&gt;0,10*F5345^2,0))</f>
        <v/>
      </c>
    </row>
    <row r="5346">
      <c r="A5346">
        <f>Input!A5346</f>
        <v/>
      </c>
      <c r="B5346">
        <f>IF(ISNUMBER(Input!B5346),IF(AND(Input!B5346&gt;=20,Input!B5346&lt;=700),Input!B5346,""),"")</f>
        <v/>
      </c>
      <c r="C5346">
        <f>IF(B5346="","",INT(A5346))</f>
        <v/>
      </c>
      <c r="D5346">
        <f>IF(B5346="","",HOUR(A5346))</f>
        <v/>
      </c>
      <c r="E5346">
        <f>IF(B5346="","",IF(INPUT!$I$1="","",IF(C5346&lt;(INT(INPUT!$I$1)-INPUT!$I$2),"Off Meds",IF(C5346&lt;=(INT(INPUT!$I$1)+INPUT!$I$2),"Washout","On Meds"))))</f>
        <v/>
      </c>
      <c r="F5346">
        <f>IF(B5346="","",1.509*(LN(B5346)^1.084-5.381))</f>
        <v/>
      </c>
      <c r="G5346">
        <f>IF(F5346="","",IF(F5346&lt;0,10*F5346^2,0))</f>
        <v/>
      </c>
      <c r="H5346">
        <f>IF(F5346="","",IF(F5346&gt;0,10*F5346^2,0))</f>
        <v/>
      </c>
    </row>
    <row r="5347">
      <c r="A5347">
        <f>Input!A5347</f>
        <v/>
      </c>
      <c r="B5347">
        <f>IF(ISNUMBER(Input!B5347),IF(AND(Input!B5347&gt;=20,Input!B5347&lt;=700),Input!B5347,""),"")</f>
        <v/>
      </c>
      <c r="C5347">
        <f>IF(B5347="","",INT(A5347))</f>
        <v/>
      </c>
      <c r="D5347">
        <f>IF(B5347="","",HOUR(A5347))</f>
        <v/>
      </c>
      <c r="E5347">
        <f>IF(B5347="","",IF(INPUT!$I$1="","",IF(C5347&lt;(INT(INPUT!$I$1)-INPUT!$I$2),"Off Meds",IF(C5347&lt;=(INT(INPUT!$I$1)+INPUT!$I$2),"Washout","On Meds"))))</f>
        <v/>
      </c>
      <c r="F5347">
        <f>IF(B5347="","",1.509*(LN(B5347)^1.084-5.381))</f>
        <v/>
      </c>
      <c r="G5347">
        <f>IF(F5347="","",IF(F5347&lt;0,10*F5347^2,0))</f>
        <v/>
      </c>
      <c r="H5347">
        <f>IF(F5347="","",IF(F5347&gt;0,10*F5347^2,0))</f>
        <v/>
      </c>
    </row>
    <row r="5348">
      <c r="A5348">
        <f>Input!A5348</f>
        <v/>
      </c>
      <c r="B5348">
        <f>IF(ISNUMBER(Input!B5348),IF(AND(Input!B5348&gt;=20,Input!B5348&lt;=700),Input!B5348,""),"")</f>
        <v/>
      </c>
      <c r="C5348">
        <f>IF(B5348="","",INT(A5348))</f>
        <v/>
      </c>
      <c r="D5348">
        <f>IF(B5348="","",HOUR(A5348))</f>
        <v/>
      </c>
      <c r="E5348">
        <f>IF(B5348="","",IF(INPUT!$I$1="","",IF(C5348&lt;(INT(INPUT!$I$1)-INPUT!$I$2),"Off Meds",IF(C5348&lt;=(INT(INPUT!$I$1)+INPUT!$I$2),"Washout","On Meds"))))</f>
        <v/>
      </c>
      <c r="F5348">
        <f>IF(B5348="","",1.509*(LN(B5348)^1.084-5.381))</f>
        <v/>
      </c>
      <c r="G5348">
        <f>IF(F5348="","",IF(F5348&lt;0,10*F5348^2,0))</f>
        <v/>
      </c>
      <c r="H5348">
        <f>IF(F5348="","",IF(F5348&gt;0,10*F5348^2,0))</f>
        <v/>
      </c>
    </row>
    <row r="5349">
      <c r="A5349">
        <f>Input!A5349</f>
        <v/>
      </c>
      <c r="B5349">
        <f>IF(ISNUMBER(Input!B5349),IF(AND(Input!B5349&gt;=20,Input!B5349&lt;=700),Input!B5349,""),"")</f>
        <v/>
      </c>
      <c r="C5349">
        <f>IF(B5349="","",INT(A5349))</f>
        <v/>
      </c>
      <c r="D5349">
        <f>IF(B5349="","",HOUR(A5349))</f>
        <v/>
      </c>
      <c r="E5349">
        <f>IF(B5349="","",IF(INPUT!$I$1="","",IF(C5349&lt;(INT(INPUT!$I$1)-INPUT!$I$2),"Off Meds",IF(C5349&lt;=(INT(INPUT!$I$1)+INPUT!$I$2),"Washout","On Meds"))))</f>
        <v/>
      </c>
      <c r="F5349">
        <f>IF(B5349="","",1.509*(LN(B5349)^1.084-5.381))</f>
        <v/>
      </c>
      <c r="G5349">
        <f>IF(F5349="","",IF(F5349&lt;0,10*F5349^2,0))</f>
        <v/>
      </c>
      <c r="H5349">
        <f>IF(F5349="","",IF(F5349&gt;0,10*F5349^2,0))</f>
        <v/>
      </c>
    </row>
    <row r="5350">
      <c r="A5350">
        <f>Input!A5350</f>
        <v/>
      </c>
      <c r="B5350">
        <f>IF(ISNUMBER(Input!B5350),IF(AND(Input!B5350&gt;=20,Input!B5350&lt;=700),Input!B5350,""),"")</f>
        <v/>
      </c>
      <c r="C5350">
        <f>IF(B5350="","",INT(A5350))</f>
        <v/>
      </c>
      <c r="D5350">
        <f>IF(B5350="","",HOUR(A5350))</f>
        <v/>
      </c>
      <c r="E5350">
        <f>IF(B5350="","",IF(INPUT!$I$1="","",IF(C5350&lt;(INT(INPUT!$I$1)-INPUT!$I$2),"Off Meds",IF(C5350&lt;=(INT(INPUT!$I$1)+INPUT!$I$2),"Washout","On Meds"))))</f>
        <v/>
      </c>
      <c r="F5350">
        <f>IF(B5350="","",1.509*(LN(B5350)^1.084-5.381))</f>
        <v/>
      </c>
      <c r="G5350">
        <f>IF(F5350="","",IF(F5350&lt;0,10*F5350^2,0))</f>
        <v/>
      </c>
      <c r="H5350">
        <f>IF(F5350="","",IF(F5350&gt;0,10*F5350^2,0))</f>
        <v/>
      </c>
    </row>
    <row r="5351">
      <c r="A5351">
        <f>Input!A5351</f>
        <v/>
      </c>
      <c r="B5351">
        <f>IF(ISNUMBER(Input!B5351),IF(AND(Input!B5351&gt;=20,Input!B5351&lt;=700),Input!B5351,""),"")</f>
        <v/>
      </c>
      <c r="C5351">
        <f>IF(B5351="","",INT(A5351))</f>
        <v/>
      </c>
      <c r="D5351">
        <f>IF(B5351="","",HOUR(A5351))</f>
        <v/>
      </c>
      <c r="E5351">
        <f>IF(B5351="","",IF(INPUT!$I$1="","",IF(C5351&lt;(INT(INPUT!$I$1)-INPUT!$I$2),"Off Meds",IF(C5351&lt;=(INT(INPUT!$I$1)+INPUT!$I$2),"Washout","On Meds"))))</f>
        <v/>
      </c>
      <c r="F5351">
        <f>IF(B5351="","",1.509*(LN(B5351)^1.084-5.381))</f>
        <v/>
      </c>
      <c r="G5351">
        <f>IF(F5351="","",IF(F5351&lt;0,10*F5351^2,0))</f>
        <v/>
      </c>
      <c r="H5351">
        <f>IF(F5351="","",IF(F5351&gt;0,10*F5351^2,0))</f>
        <v/>
      </c>
    </row>
    <row r="5352">
      <c r="A5352">
        <f>Input!A5352</f>
        <v/>
      </c>
      <c r="B5352">
        <f>IF(ISNUMBER(Input!B5352),IF(AND(Input!B5352&gt;=20,Input!B5352&lt;=700),Input!B5352,""),"")</f>
        <v/>
      </c>
      <c r="C5352">
        <f>IF(B5352="","",INT(A5352))</f>
        <v/>
      </c>
      <c r="D5352">
        <f>IF(B5352="","",HOUR(A5352))</f>
        <v/>
      </c>
      <c r="E5352">
        <f>IF(B5352="","",IF(INPUT!$I$1="","",IF(C5352&lt;(INT(INPUT!$I$1)-INPUT!$I$2),"Off Meds",IF(C5352&lt;=(INT(INPUT!$I$1)+INPUT!$I$2),"Washout","On Meds"))))</f>
        <v/>
      </c>
      <c r="F5352">
        <f>IF(B5352="","",1.509*(LN(B5352)^1.084-5.381))</f>
        <v/>
      </c>
      <c r="G5352">
        <f>IF(F5352="","",IF(F5352&lt;0,10*F5352^2,0))</f>
        <v/>
      </c>
      <c r="H5352">
        <f>IF(F5352="","",IF(F5352&gt;0,10*F5352^2,0))</f>
        <v/>
      </c>
    </row>
    <row r="5353">
      <c r="A5353">
        <f>Input!A5353</f>
        <v/>
      </c>
      <c r="B5353">
        <f>IF(ISNUMBER(Input!B5353),IF(AND(Input!B5353&gt;=20,Input!B5353&lt;=700),Input!B5353,""),"")</f>
        <v/>
      </c>
      <c r="C5353">
        <f>IF(B5353="","",INT(A5353))</f>
        <v/>
      </c>
      <c r="D5353">
        <f>IF(B5353="","",HOUR(A5353))</f>
        <v/>
      </c>
      <c r="E5353">
        <f>IF(B5353="","",IF(INPUT!$I$1="","",IF(C5353&lt;(INT(INPUT!$I$1)-INPUT!$I$2),"Off Meds",IF(C5353&lt;=(INT(INPUT!$I$1)+INPUT!$I$2),"Washout","On Meds"))))</f>
        <v/>
      </c>
      <c r="F5353">
        <f>IF(B5353="","",1.509*(LN(B5353)^1.084-5.381))</f>
        <v/>
      </c>
      <c r="G5353">
        <f>IF(F5353="","",IF(F5353&lt;0,10*F5353^2,0))</f>
        <v/>
      </c>
      <c r="H5353">
        <f>IF(F5353="","",IF(F5353&gt;0,10*F5353^2,0))</f>
        <v/>
      </c>
    </row>
    <row r="5354">
      <c r="A5354">
        <f>Input!A5354</f>
        <v/>
      </c>
      <c r="B5354">
        <f>IF(ISNUMBER(Input!B5354),IF(AND(Input!B5354&gt;=20,Input!B5354&lt;=700),Input!B5354,""),"")</f>
        <v/>
      </c>
      <c r="C5354">
        <f>IF(B5354="","",INT(A5354))</f>
        <v/>
      </c>
      <c r="D5354">
        <f>IF(B5354="","",HOUR(A5354))</f>
        <v/>
      </c>
      <c r="E5354">
        <f>IF(B5354="","",IF(INPUT!$I$1="","",IF(C5354&lt;(INT(INPUT!$I$1)-INPUT!$I$2),"Off Meds",IF(C5354&lt;=(INT(INPUT!$I$1)+INPUT!$I$2),"Washout","On Meds"))))</f>
        <v/>
      </c>
      <c r="F5354">
        <f>IF(B5354="","",1.509*(LN(B5354)^1.084-5.381))</f>
        <v/>
      </c>
      <c r="G5354">
        <f>IF(F5354="","",IF(F5354&lt;0,10*F5354^2,0))</f>
        <v/>
      </c>
      <c r="H5354">
        <f>IF(F5354="","",IF(F5354&gt;0,10*F5354^2,0))</f>
        <v/>
      </c>
    </row>
    <row r="5355">
      <c r="A5355">
        <f>Input!A5355</f>
        <v/>
      </c>
      <c r="B5355">
        <f>IF(ISNUMBER(Input!B5355),IF(AND(Input!B5355&gt;=20,Input!B5355&lt;=700),Input!B5355,""),"")</f>
        <v/>
      </c>
      <c r="C5355">
        <f>IF(B5355="","",INT(A5355))</f>
        <v/>
      </c>
      <c r="D5355">
        <f>IF(B5355="","",HOUR(A5355))</f>
        <v/>
      </c>
      <c r="E5355">
        <f>IF(B5355="","",IF(INPUT!$I$1="","",IF(C5355&lt;(INT(INPUT!$I$1)-INPUT!$I$2),"Off Meds",IF(C5355&lt;=(INT(INPUT!$I$1)+INPUT!$I$2),"Washout","On Meds"))))</f>
        <v/>
      </c>
      <c r="F5355">
        <f>IF(B5355="","",1.509*(LN(B5355)^1.084-5.381))</f>
        <v/>
      </c>
      <c r="G5355">
        <f>IF(F5355="","",IF(F5355&lt;0,10*F5355^2,0))</f>
        <v/>
      </c>
      <c r="H5355">
        <f>IF(F5355="","",IF(F5355&gt;0,10*F5355^2,0))</f>
        <v/>
      </c>
    </row>
    <row r="5356">
      <c r="A5356">
        <f>Input!A5356</f>
        <v/>
      </c>
      <c r="B5356">
        <f>IF(ISNUMBER(Input!B5356),IF(AND(Input!B5356&gt;=20,Input!B5356&lt;=700),Input!B5356,""),"")</f>
        <v/>
      </c>
      <c r="C5356">
        <f>IF(B5356="","",INT(A5356))</f>
        <v/>
      </c>
      <c r="D5356">
        <f>IF(B5356="","",HOUR(A5356))</f>
        <v/>
      </c>
      <c r="E5356">
        <f>IF(B5356="","",IF(INPUT!$I$1="","",IF(C5356&lt;(INT(INPUT!$I$1)-INPUT!$I$2),"Off Meds",IF(C5356&lt;=(INT(INPUT!$I$1)+INPUT!$I$2),"Washout","On Meds"))))</f>
        <v/>
      </c>
      <c r="F5356">
        <f>IF(B5356="","",1.509*(LN(B5356)^1.084-5.381))</f>
        <v/>
      </c>
      <c r="G5356">
        <f>IF(F5356="","",IF(F5356&lt;0,10*F5356^2,0))</f>
        <v/>
      </c>
      <c r="H5356">
        <f>IF(F5356="","",IF(F5356&gt;0,10*F5356^2,0))</f>
        <v/>
      </c>
    </row>
    <row r="5357">
      <c r="A5357">
        <f>Input!A5357</f>
        <v/>
      </c>
      <c r="B5357">
        <f>IF(ISNUMBER(Input!B5357),IF(AND(Input!B5357&gt;=20,Input!B5357&lt;=700),Input!B5357,""),"")</f>
        <v/>
      </c>
      <c r="C5357">
        <f>IF(B5357="","",INT(A5357))</f>
        <v/>
      </c>
      <c r="D5357">
        <f>IF(B5357="","",HOUR(A5357))</f>
        <v/>
      </c>
      <c r="E5357">
        <f>IF(B5357="","",IF(INPUT!$I$1="","",IF(C5357&lt;(INT(INPUT!$I$1)-INPUT!$I$2),"Off Meds",IF(C5357&lt;=(INT(INPUT!$I$1)+INPUT!$I$2),"Washout","On Meds"))))</f>
        <v/>
      </c>
      <c r="F5357">
        <f>IF(B5357="","",1.509*(LN(B5357)^1.084-5.381))</f>
        <v/>
      </c>
      <c r="G5357">
        <f>IF(F5357="","",IF(F5357&lt;0,10*F5357^2,0))</f>
        <v/>
      </c>
      <c r="H5357">
        <f>IF(F5357="","",IF(F5357&gt;0,10*F5357^2,0))</f>
        <v/>
      </c>
    </row>
    <row r="5358">
      <c r="A5358">
        <f>Input!A5358</f>
        <v/>
      </c>
      <c r="B5358">
        <f>IF(ISNUMBER(Input!B5358),IF(AND(Input!B5358&gt;=20,Input!B5358&lt;=700),Input!B5358,""),"")</f>
        <v/>
      </c>
      <c r="C5358">
        <f>IF(B5358="","",INT(A5358))</f>
        <v/>
      </c>
      <c r="D5358">
        <f>IF(B5358="","",HOUR(A5358))</f>
        <v/>
      </c>
      <c r="E5358">
        <f>IF(B5358="","",IF(INPUT!$I$1="","",IF(C5358&lt;(INT(INPUT!$I$1)-INPUT!$I$2),"Off Meds",IF(C5358&lt;=(INT(INPUT!$I$1)+INPUT!$I$2),"Washout","On Meds"))))</f>
        <v/>
      </c>
      <c r="F5358">
        <f>IF(B5358="","",1.509*(LN(B5358)^1.084-5.381))</f>
        <v/>
      </c>
      <c r="G5358">
        <f>IF(F5358="","",IF(F5358&lt;0,10*F5358^2,0))</f>
        <v/>
      </c>
      <c r="H5358">
        <f>IF(F5358="","",IF(F5358&gt;0,10*F5358^2,0))</f>
        <v/>
      </c>
    </row>
    <row r="5359">
      <c r="A5359">
        <f>Input!A5359</f>
        <v/>
      </c>
      <c r="B5359">
        <f>IF(ISNUMBER(Input!B5359),IF(AND(Input!B5359&gt;=20,Input!B5359&lt;=700),Input!B5359,""),"")</f>
        <v/>
      </c>
      <c r="C5359">
        <f>IF(B5359="","",INT(A5359))</f>
        <v/>
      </c>
      <c r="D5359">
        <f>IF(B5359="","",HOUR(A5359))</f>
        <v/>
      </c>
      <c r="E5359">
        <f>IF(B5359="","",IF(INPUT!$I$1="","",IF(C5359&lt;(INT(INPUT!$I$1)-INPUT!$I$2),"Off Meds",IF(C5359&lt;=(INT(INPUT!$I$1)+INPUT!$I$2),"Washout","On Meds"))))</f>
        <v/>
      </c>
      <c r="F5359">
        <f>IF(B5359="","",1.509*(LN(B5359)^1.084-5.381))</f>
        <v/>
      </c>
      <c r="G5359">
        <f>IF(F5359="","",IF(F5359&lt;0,10*F5359^2,0))</f>
        <v/>
      </c>
      <c r="H5359">
        <f>IF(F5359="","",IF(F5359&gt;0,10*F5359^2,0))</f>
        <v/>
      </c>
    </row>
    <row r="5360">
      <c r="A5360">
        <f>Input!A5360</f>
        <v/>
      </c>
      <c r="B5360">
        <f>IF(ISNUMBER(Input!B5360),IF(AND(Input!B5360&gt;=20,Input!B5360&lt;=700),Input!B5360,""),"")</f>
        <v/>
      </c>
      <c r="C5360">
        <f>IF(B5360="","",INT(A5360))</f>
        <v/>
      </c>
      <c r="D5360">
        <f>IF(B5360="","",HOUR(A5360))</f>
        <v/>
      </c>
      <c r="E5360">
        <f>IF(B5360="","",IF(INPUT!$I$1="","",IF(C5360&lt;(INT(INPUT!$I$1)-INPUT!$I$2),"Off Meds",IF(C5360&lt;=(INT(INPUT!$I$1)+INPUT!$I$2),"Washout","On Meds"))))</f>
        <v/>
      </c>
      <c r="F5360">
        <f>IF(B5360="","",1.509*(LN(B5360)^1.084-5.381))</f>
        <v/>
      </c>
      <c r="G5360">
        <f>IF(F5360="","",IF(F5360&lt;0,10*F5360^2,0))</f>
        <v/>
      </c>
      <c r="H5360">
        <f>IF(F5360="","",IF(F5360&gt;0,10*F5360^2,0))</f>
        <v/>
      </c>
    </row>
    <row r="5361">
      <c r="A5361">
        <f>Input!A5361</f>
        <v/>
      </c>
      <c r="B5361">
        <f>IF(ISNUMBER(Input!B5361),IF(AND(Input!B5361&gt;=20,Input!B5361&lt;=700),Input!B5361,""),"")</f>
        <v/>
      </c>
      <c r="C5361">
        <f>IF(B5361="","",INT(A5361))</f>
        <v/>
      </c>
      <c r="D5361">
        <f>IF(B5361="","",HOUR(A5361))</f>
        <v/>
      </c>
      <c r="E5361">
        <f>IF(B5361="","",IF(INPUT!$I$1="","",IF(C5361&lt;(INT(INPUT!$I$1)-INPUT!$I$2),"Off Meds",IF(C5361&lt;=(INT(INPUT!$I$1)+INPUT!$I$2),"Washout","On Meds"))))</f>
        <v/>
      </c>
      <c r="F5361">
        <f>IF(B5361="","",1.509*(LN(B5361)^1.084-5.381))</f>
        <v/>
      </c>
      <c r="G5361">
        <f>IF(F5361="","",IF(F5361&lt;0,10*F5361^2,0))</f>
        <v/>
      </c>
      <c r="H5361">
        <f>IF(F5361="","",IF(F5361&gt;0,10*F5361^2,0))</f>
        <v/>
      </c>
    </row>
    <row r="5362">
      <c r="A5362">
        <f>Input!A5362</f>
        <v/>
      </c>
      <c r="B5362">
        <f>IF(ISNUMBER(Input!B5362),IF(AND(Input!B5362&gt;=20,Input!B5362&lt;=700),Input!B5362,""),"")</f>
        <v/>
      </c>
      <c r="C5362">
        <f>IF(B5362="","",INT(A5362))</f>
        <v/>
      </c>
      <c r="D5362">
        <f>IF(B5362="","",HOUR(A5362))</f>
        <v/>
      </c>
      <c r="E5362">
        <f>IF(B5362="","",IF(INPUT!$I$1="","",IF(C5362&lt;(INT(INPUT!$I$1)-INPUT!$I$2),"Off Meds",IF(C5362&lt;=(INT(INPUT!$I$1)+INPUT!$I$2),"Washout","On Meds"))))</f>
        <v/>
      </c>
      <c r="F5362">
        <f>IF(B5362="","",1.509*(LN(B5362)^1.084-5.381))</f>
        <v/>
      </c>
      <c r="G5362">
        <f>IF(F5362="","",IF(F5362&lt;0,10*F5362^2,0))</f>
        <v/>
      </c>
      <c r="H5362">
        <f>IF(F5362="","",IF(F5362&gt;0,10*F5362^2,0))</f>
        <v/>
      </c>
    </row>
    <row r="5363">
      <c r="A5363">
        <f>Input!A5363</f>
        <v/>
      </c>
      <c r="B5363">
        <f>IF(ISNUMBER(Input!B5363),IF(AND(Input!B5363&gt;=20,Input!B5363&lt;=700),Input!B5363,""),"")</f>
        <v/>
      </c>
      <c r="C5363">
        <f>IF(B5363="","",INT(A5363))</f>
        <v/>
      </c>
      <c r="D5363">
        <f>IF(B5363="","",HOUR(A5363))</f>
        <v/>
      </c>
      <c r="E5363">
        <f>IF(B5363="","",IF(INPUT!$I$1="","",IF(C5363&lt;(INT(INPUT!$I$1)-INPUT!$I$2),"Off Meds",IF(C5363&lt;=(INT(INPUT!$I$1)+INPUT!$I$2),"Washout","On Meds"))))</f>
        <v/>
      </c>
      <c r="F5363">
        <f>IF(B5363="","",1.509*(LN(B5363)^1.084-5.381))</f>
        <v/>
      </c>
      <c r="G5363">
        <f>IF(F5363="","",IF(F5363&lt;0,10*F5363^2,0))</f>
        <v/>
      </c>
      <c r="H5363">
        <f>IF(F5363="","",IF(F5363&gt;0,10*F5363^2,0))</f>
        <v/>
      </c>
    </row>
    <row r="5364">
      <c r="A5364">
        <f>Input!A5364</f>
        <v/>
      </c>
      <c r="B5364">
        <f>IF(ISNUMBER(Input!B5364),IF(AND(Input!B5364&gt;=20,Input!B5364&lt;=700),Input!B5364,""),"")</f>
        <v/>
      </c>
      <c r="C5364">
        <f>IF(B5364="","",INT(A5364))</f>
        <v/>
      </c>
      <c r="D5364">
        <f>IF(B5364="","",HOUR(A5364))</f>
        <v/>
      </c>
      <c r="E5364">
        <f>IF(B5364="","",IF(INPUT!$I$1="","",IF(C5364&lt;(INT(INPUT!$I$1)-INPUT!$I$2),"Off Meds",IF(C5364&lt;=(INT(INPUT!$I$1)+INPUT!$I$2),"Washout","On Meds"))))</f>
        <v/>
      </c>
      <c r="F5364">
        <f>IF(B5364="","",1.509*(LN(B5364)^1.084-5.381))</f>
        <v/>
      </c>
      <c r="G5364">
        <f>IF(F5364="","",IF(F5364&lt;0,10*F5364^2,0))</f>
        <v/>
      </c>
      <c r="H5364">
        <f>IF(F5364="","",IF(F5364&gt;0,10*F5364^2,0))</f>
        <v/>
      </c>
    </row>
    <row r="5365">
      <c r="A5365">
        <f>Input!A5365</f>
        <v/>
      </c>
      <c r="B5365">
        <f>IF(ISNUMBER(Input!B5365),IF(AND(Input!B5365&gt;=20,Input!B5365&lt;=700),Input!B5365,""),"")</f>
        <v/>
      </c>
      <c r="C5365">
        <f>IF(B5365="","",INT(A5365))</f>
        <v/>
      </c>
      <c r="D5365">
        <f>IF(B5365="","",HOUR(A5365))</f>
        <v/>
      </c>
      <c r="E5365">
        <f>IF(B5365="","",IF(INPUT!$I$1="","",IF(C5365&lt;(INT(INPUT!$I$1)-INPUT!$I$2),"Off Meds",IF(C5365&lt;=(INT(INPUT!$I$1)+INPUT!$I$2),"Washout","On Meds"))))</f>
        <v/>
      </c>
      <c r="F5365">
        <f>IF(B5365="","",1.509*(LN(B5365)^1.084-5.381))</f>
        <v/>
      </c>
      <c r="G5365">
        <f>IF(F5365="","",IF(F5365&lt;0,10*F5365^2,0))</f>
        <v/>
      </c>
      <c r="H5365">
        <f>IF(F5365="","",IF(F5365&gt;0,10*F5365^2,0))</f>
        <v/>
      </c>
    </row>
    <row r="5366">
      <c r="A5366">
        <f>Input!A5366</f>
        <v/>
      </c>
      <c r="B5366">
        <f>IF(ISNUMBER(Input!B5366),IF(AND(Input!B5366&gt;=20,Input!B5366&lt;=700),Input!B5366,""),"")</f>
        <v/>
      </c>
      <c r="C5366">
        <f>IF(B5366="","",INT(A5366))</f>
        <v/>
      </c>
      <c r="D5366">
        <f>IF(B5366="","",HOUR(A5366))</f>
        <v/>
      </c>
      <c r="E5366">
        <f>IF(B5366="","",IF(INPUT!$I$1="","",IF(C5366&lt;(INT(INPUT!$I$1)-INPUT!$I$2),"Off Meds",IF(C5366&lt;=(INT(INPUT!$I$1)+INPUT!$I$2),"Washout","On Meds"))))</f>
        <v/>
      </c>
      <c r="F5366">
        <f>IF(B5366="","",1.509*(LN(B5366)^1.084-5.381))</f>
        <v/>
      </c>
      <c r="G5366">
        <f>IF(F5366="","",IF(F5366&lt;0,10*F5366^2,0))</f>
        <v/>
      </c>
      <c r="H5366">
        <f>IF(F5366="","",IF(F5366&gt;0,10*F5366^2,0))</f>
        <v/>
      </c>
    </row>
    <row r="5367">
      <c r="A5367">
        <f>Input!A5367</f>
        <v/>
      </c>
      <c r="B5367">
        <f>IF(ISNUMBER(Input!B5367),IF(AND(Input!B5367&gt;=20,Input!B5367&lt;=700),Input!B5367,""),"")</f>
        <v/>
      </c>
      <c r="C5367">
        <f>IF(B5367="","",INT(A5367))</f>
        <v/>
      </c>
      <c r="D5367">
        <f>IF(B5367="","",HOUR(A5367))</f>
        <v/>
      </c>
      <c r="E5367">
        <f>IF(B5367="","",IF(INPUT!$I$1="","",IF(C5367&lt;(INT(INPUT!$I$1)-INPUT!$I$2),"Off Meds",IF(C5367&lt;=(INT(INPUT!$I$1)+INPUT!$I$2),"Washout","On Meds"))))</f>
        <v/>
      </c>
      <c r="F5367">
        <f>IF(B5367="","",1.509*(LN(B5367)^1.084-5.381))</f>
        <v/>
      </c>
      <c r="G5367">
        <f>IF(F5367="","",IF(F5367&lt;0,10*F5367^2,0))</f>
        <v/>
      </c>
      <c r="H5367">
        <f>IF(F5367="","",IF(F5367&gt;0,10*F5367^2,0))</f>
        <v/>
      </c>
    </row>
    <row r="5368">
      <c r="A5368">
        <f>Input!A5368</f>
        <v/>
      </c>
      <c r="B5368">
        <f>IF(ISNUMBER(Input!B5368),IF(AND(Input!B5368&gt;=20,Input!B5368&lt;=700),Input!B5368,""),"")</f>
        <v/>
      </c>
      <c r="C5368">
        <f>IF(B5368="","",INT(A5368))</f>
        <v/>
      </c>
      <c r="D5368">
        <f>IF(B5368="","",HOUR(A5368))</f>
        <v/>
      </c>
      <c r="E5368">
        <f>IF(B5368="","",IF(INPUT!$I$1="","",IF(C5368&lt;(INT(INPUT!$I$1)-INPUT!$I$2),"Off Meds",IF(C5368&lt;=(INT(INPUT!$I$1)+INPUT!$I$2),"Washout","On Meds"))))</f>
        <v/>
      </c>
      <c r="F5368">
        <f>IF(B5368="","",1.509*(LN(B5368)^1.084-5.381))</f>
        <v/>
      </c>
      <c r="G5368">
        <f>IF(F5368="","",IF(F5368&lt;0,10*F5368^2,0))</f>
        <v/>
      </c>
      <c r="H5368">
        <f>IF(F5368="","",IF(F5368&gt;0,10*F5368^2,0))</f>
        <v/>
      </c>
    </row>
    <row r="5369">
      <c r="A5369">
        <f>Input!A5369</f>
        <v/>
      </c>
      <c r="B5369">
        <f>IF(ISNUMBER(Input!B5369),IF(AND(Input!B5369&gt;=20,Input!B5369&lt;=700),Input!B5369,""),"")</f>
        <v/>
      </c>
      <c r="C5369">
        <f>IF(B5369="","",INT(A5369))</f>
        <v/>
      </c>
      <c r="D5369">
        <f>IF(B5369="","",HOUR(A5369))</f>
        <v/>
      </c>
      <c r="E5369">
        <f>IF(B5369="","",IF(INPUT!$I$1="","",IF(C5369&lt;(INT(INPUT!$I$1)-INPUT!$I$2),"Off Meds",IF(C5369&lt;=(INT(INPUT!$I$1)+INPUT!$I$2),"Washout","On Meds"))))</f>
        <v/>
      </c>
      <c r="F5369">
        <f>IF(B5369="","",1.509*(LN(B5369)^1.084-5.381))</f>
        <v/>
      </c>
      <c r="G5369">
        <f>IF(F5369="","",IF(F5369&lt;0,10*F5369^2,0))</f>
        <v/>
      </c>
      <c r="H5369">
        <f>IF(F5369="","",IF(F5369&gt;0,10*F5369^2,0))</f>
        <v/>
      </c>
    </row>
    <row r="5370">
      <c r="A5370">
        <f>Input!A5370</f>
        <v/>
      </c>
      <c r="B5370">
        <f>IF(ISNUMBER(Input!B5370),IF(AND(Input!B5370&gt;=20,Input!B5370&lt;=700),Input!B5370,""),"")</f>
        <v/>
      </c>
      <c r="C5370">
        <f>IF(B5370="","",INT(A5370))</f>
        <v/>
      </c>
      <c r="D5370">
        <f>IF(B5370="","",HOUR(A5370))</f>
        <v/>
      </c>
      <c r="E5370">
        <f>IF(B5370="","",IF(INPUT!$I$1="","",IF(C5370&lt;(INT(INPUT!$I$1)-INPUT!$I$2),"Off Meds",IF(C5370&lt;=(INT(INPUT!$I$1)+INPUT!$I$2),"Washout","On Meds"))))</f>
        <v/>
      </c>
      <c r="F5370">
        <f>IF(B5370="","",1.509*(LN(B5370)^1.084-5.381))</f>
        <v/>
      </c>
      <c r="G5370">
        <f>IF(F5370="","",IF(F5370&lt;0,10*F5370^2,0))</f>
        <v/>
      </c>
      <c r="H5370">
        <f>IF(F5370="","",IF(F5370&gt;0,10*F5370^2,0))</f>
        <v/>
      </c>
    </row>
    <row r="5371">
      <c r="A5371">
        <f>Input!A5371</f>
        <v/>
      </c>
      <c r="B5371">
        <f>IF(ISNUMBER(Input!B5371),IF(AND(Input!B5371&gt;=20,Input!B5371&lt;=700),Input!B5371,""),"")</f>
        <v/>
      </c>
      <c r="C5371">
        <f>IF(B5371="","",INT(A5371))</f>
        <v/>
      </c>
      <c r="D5371">
        <f>IF(B5371="","",HOUR(A5371))</f>
        <v/>
      </c>
      <c r="E5371">
        <f>IF(B5371="","",IF(INPUT!$I$1="","",IF(C5371&lt;(INT(INPUT!$I$1)-INPUT!$I$2),"Off Meds",IF(C5371&lt;=(INT(INPUT!$I$1)+INPUT!$I$2),"Washout","On Meds"))))</f>
        <v/>
      </c>
      <c r="F5371">
        <f>IF(B5371="","",1.509*(LN(B5371)^1.084-5.381))</f>
        <v/>
      </c>
      <c r="G5371">
        <f>IF(F5371="","",IF(F5371&lt;0,10*F5371^2,0))</f>
        <v/>
      </c>
      <c r="H5371">
        <f>IF(F5371="","",IF(F5371&gt;0,10*F5371^2,0))</f>
        <v/>
      </c>
    </row>
    <row r="5372">
      <c r="A5372">
        <f>Input!A5372</f>
        <v/>
      </c>
      <c r="B5372">
        <f>IF(ISNUMBER(Input!B5372),IF(AND(Input!B5372&gt;=20,Input!B5372&lt;=700),Input!B5372,""),"")</f>
        <v/>
      </c>
      <c r="C5372">
        <f>IF(B5372="","",INT(A5372))</f>
        <v/>
      </c>
      <c r="D5372">
        <f>IF(B5372="","",HOUR(A5372))</f>
        <v/>
      </c>
      <c r="E5372">
        <f>IF(B5372="","",IF(INPUT!$I$1="","",IF(C5372&lt;(INT(INPUT!$I$1)-INPUT!$I$2),"Off Meds",IF(C5372&lt;=(INT(INPUT!$I$1)+INPUT!$I$2),"Washout","On Meds"))))</f>
        <v/>
      </c>
      <c r="F5372">
        <f>IF(B5372="","",1.509*(LN(B5372)^1.084-5.381))</f>
        <v/>
      </c>
      <c r="G5372">
        <f>IF(F5372="","",IF(F5372&lt;0,10*F5372^2,0))</f>
        <v/>
      </c>
      <c r="H5372">
        <f>IF(F5372="","",IF(F5372&gt;0,10*F5372^2,0))</f>
        <v/>
      </c>
    </row>
    <row r="5373">
      <c r="A5373">
        <f>Input!A5373</f>
        <v/>
      </c>
      <c r="B5373">
        <f>IF(ISNUMBER(Input!B5373),IF(AND(Input!B5373&gt;=20,Input!B5373&lt;=700),Input!B5373,""),"")</f>
        <v/>
      </c>
      <c r="C5373">
        <f>IF(B5373="","",INT(A5373))</f>
        <v/>
      </c>
      <c r="D5373">
        <f>IF(B5373="","",HOUR(A5373))</f>
        <v/>
      </c>
      <c r="E5373">
        <f>IF(B5373="","",IF(INPUT!$I$1="","",IF(C5373&lt;(INT(INPUT!$I$1)-INPUT!$I$2),"Off Meds",IF(C5373&lt;=(INT(INPUT!$I$1)+INPUT!$I$2),"Washout","On Meds"))))</f>
        <v/>
      </c>
      <c r="F5373">
        <f>IF(B5373="","",1.509*(LN(B5373)^1.084-5.381))</f>
        <v/>
      </c>
      <c r="G5373">
        <f>IF(F5373="","",IF(F5373&lt;0,10*F5373^2,0))</f>
        <v/>
      </c>
      <c r="H5373">
        <f>IF(F5373="","",IF(F5373&gt;0,10*F5373^2,0))</f>
        <v/>
      </c>
    </row>
    <row r="5374">
      <c r="A5374">
        <f>Input!A5374</f>
        <v/>
      </c>
      <c r="B5374">
        <f>IF(ISNUMBER(Input!B5374),IF(AND(Input!B5374&gt;=20,Input!B5374&lt;=700),Input!B5374,""),"")</f>
        <v/>
      </c>
      <c r="C5374">
        <f>IF(B5374="","",INT(A5374))</f>
        <v/>
      </c>
      <c r="D5374">
        <f>IF(B5374="","",HOUR(A5374))</f>
        <v/>
      </c>
      <c r="E5374">
        <f>IF(B5374="","",IF(INPUT!$I$1="","",IF(C5374&lt;(INT(INPUT!$I$1)-INPUT!$I$2),"Off Meds",IF(C5374&lt;=(INT(INPUT!$I$1)+INPUT!$I$2),"Washout","On Meds"))))</f>
        <v/>
      </c>
      <c r="F5374">
        <f>IF(B5374="","",1.509*(LN(B5374)^1.084-5.381))</f>
        <v/>
      </c>
      <c r="G5374">
        <f>IF(F5374="","",IF(F5374&lt;0,10*F5374^2,0))</f>
        <v/>
      </c>
      <c r="H5374">
        <f>IF(F5374="","",IF(F5374&gt;0,10*F5374^2,0))</f>
        <v/>
      </c>
    </row>
    <row r="5375">
      <c r="A5375">
        <f>Input!A5375</f>
        <v/>
      </c>
      <c r="B5375">
        <f>IF(ISNUMBER(Input!B5375),IF(AND(Input!B5375&gt;=20,Input!B5375&lt;=700),Input!B5375,""),"")</f>
        <v/>
      </c>
      <c r="C5375">
        <f>IF(B5375="","",INT(A5375))</f>
        <v/>
      </c>
      <c r="D5375">
        <f>IF(B5375="","",HOUR(A5375))</f>
        <v/>
      </c>
      <c r="E5375">
        <f>IF(B5375="","",IF(INPUT!$I$1="","",IF(C5375&lt;(INT(INPUT!$I$1)-INPUT!$I$2),"Off Meds",IF(C5375&lt;=(INT(INPUT!$I$1)+INPUT!$I$2),"Washout","On Meds"))))</f>
        <v/>
      </c>
      <c r="F5375">
        <f>IF(B5375="","",1.509*(LN(B5375)^1.084-5.381))</f>
        <v/>
      </c>
      <c r="G5375">
        <f>IF(F5375="","",IF(F5375&lt;0,10*F5375^2,0))</f>
        <v/>
      </c>
      <c r="H5375">
        <f>IF(F5375="","",IF(F5375&gt;0,10*F5375^2,0))</f>
        <v/>
      </c>
    </row>
    <row r="5376">
      <c r="A5376">
        <f>Input!A5376</f>
        <v/>
      </c>
      <c r="B5376">
        <f>IF(ISNUMBER(Input!B5376),IF(AND(Input!B5376&gt;=20,Input!B5376&lt;=700),Input!B5376,""),"")</f>
        <v/>
      </c>
      <c r="C5376">
        <f>IF(B5376="","",INT(A5376))</f>
        <v/>
      </c>
      <c r="D5376">
        <f>IF(B5376="","",HOUR(A5376))</f>
        <v/>
      </c>
      <c r="E5376">
        <f>IF(B5376="","",IF(INPUT!$I$1="","",IF(C5376&lt;(INT(INPUT!$I$1)-INPUT!$I$2),"Off Meds",IF(C5376&lt;=(INT(INPUT!$I$1)+INPUT!$I$2),"Washout","On Meds"))))</f>
        <v/>
      </c>
      <c r="F5376">
        <f>IF(B5376="","",1.509*(LN(B5376)^1.084-5.381))</f>
        <v/>
      </c>
      <c r="G5376">
        <f>IF(F5376="","",IF(F5376&lt;0,10*F5376^2,0))</f>
        <v/>
      </c>
      <c r="H5376">
        <f>IF(F5376="","",IF(F5376&gt;0,10*F5376^2,0))</f>
        <v/>
      </c>
    </row>
    <row r="5377">
      <c r="A5377">
        <f>Input!A5377</f>
        <v/>
      </c>
      <c r="B5377">
        <f>IF(ISNUMBER(Input!B5377),IF(AND(Input!B5377&gt;=20,Input!B5377&lt;=700),Input!B5377,""),"")</f>
        <v/>
      </c>
      <c r="C5377">
        <f>IF(B5377="","",INT(A5377))</f>
        <v/>
      </c>
      <c r="D5377">
        <f>IF(B5377="","",HOUR(A5377))</f>
        <v/>
      </c>
      <c r="E5377">
        <f>IF(B5377="","",IF(INPUT!$I$1="","",IF(C5377&lt;(INT(INPUT!$I$1)-INPUT!$I$2),"Off Meds",IF(C5377&lt;=(INT(INPUT!$I$1)+INPUT!$I$2),"Washout","On Meds"))))</f>
        <v/>
      </c>
      <c r="F5377">
        <f>IF(B5377="","",1.509*(LN(B5377)^1.084-5.381))</f>
        <v/>
      </c>
      <c r="G5377">
        <f>IF(F5377="","",IF(F5377&lt;0,10*F5377^2,0))</f>
        <v/>
      </c>
      <c r="H5377">
        <f>IF(F5377="","",IF(F5377&gt;0,10*F5377^2,0))</f>
        <v/>
      </c>
    </row>
    <row r="5378">
      <c r="A5378">
        <f>Input!A5378</f>
        <v/>
      </c>
      <c r="B5378">
        <f>IF(ISNUMBER(Input!B5378),IF(AND(Input!B5378&gt;=20,Input!B5378&lt;=700),Input!B5378,""),"")</f>
        <v/>
      </c>
      <c r="C5378">
        <f>IF(B5378="","",INT(A5378))</f>
        <v/>
      </c>
      <c r="D5378">
        <f>IF(B5378="","",HOUR(A5378))</f>
        <v/>
      </c>
      <c r="E5378">
        <f>IF(B5378="","",IF(INPUT!$I$1="","",IF(C5378&lt;(INT(INPUT!$I$1)-INPUT!$I$2),"Off Meds",IF(C5378&lt;=(INT(INPUT!$I$1)+INPUT!$I$2),"Washout","On Meds"))))</f>
        <v/>
      </c>
      <c r="F5378">
        <f>IF(B5378="","",1.509*(LN(B5378)^1.084-5.381))</f>
        <v/>
      </c>
      <c r="G5378">
        <f>IF(F5378="","",IF(F5378&lt;0,10*F5378^2,0))</f>
        <v/>
      </c>
      <c r="H5378">
        <f>IF(F5378="","",IF(F5378&gt;0,10*F5378^2,0))</f>
        <v/>
      </c>
    </row>
    <row r="5379">
      <c r="A5379">
        <f>Input!A5379</f>
        <v/>
      </c>
      <c r="B5379">
        <f>IF(ISNUMBER(Input!B5379),IF(AND(Input!B5379&gt;=20,Input!B5379&lt;=700),Input!B5379,""),"")</f>
        <v/>
      </c>
      <c r="C5379">
        <f>IF(B5379="","",INT(A5379))</f>
        <v/>
      </c>
      <c r="D5379">
        <f>IF(B5379="","",HOUR(A5379))</f>
        <v/>
      </c>
      <c r="E5379">
        <f>IF(B5379="","",IF(INPUT!$I$1="","",IF(C5379&lt;(INT(INPUT!$I$1)-INPUT!$I$2),"Off Meds",IF(C5379&lt;=(INT(INPUT!$I$1)+INPUT!$I$2),"Washout","On Meds"))))</f>
        <v/>
      </c>
      <c r="F5379">
        <f>IF(B5379="","",1.509*(LN(B5379)^1.084-5.381))</f>
        <v/>
      </c>
      <c r="G5379">
        <f>IF(F5379="","",IF(F5379&lt;0,10*F5379^2,0))</f>
        <v/>
      </c>
      <c r="H5379">
        <f>IF(F5379="","",IF(F5379&gt;0,10*F5379^2,0))</f>
        <v/>
      </c>
    </row>
    <row r="5380">
      <c r="A5380">
        <f>Input!A5380</f>
        <v/>
      </c>
      <c r="B5380">
        <f>IF(ISNUMBER(Input!B5380),IF(AND(Input!B5380&gt;=20,Input!B5380&lt;=700),Input!B5380,""),"")</f>
        <v/>
      </c>
      <c r="C5380">
        <f>IF(B5380="","",INT(A5380))</f>
        <v/>
      </c>
      <c r="D5380">
        <f>IF(B5380="","",HOUR(A5380))</f>
        <v/>
      </c>
      <c r="E5380">
        <f>IF(B5380="","",IF(INPUT!$I$1="","",IF(C5380&lt;(INT(INPUT!$I$1)-INPUT!$I$2),"Off Meds",IF(C5380&lt;=(INT(INPUT!$I$1)+INPUT!$I$2),"Washout","On Meds"))))</f>
        <v/>
      </c>
      <c r="F5380">
        <f>IF(B5380="","",1.509*(LN(B5380)^1.084-5.381))</f>
        <v/>
      </c>
      <c r="G5380">
        <f>IF(F5380="","",IF(F5380&lt;0,10*F5380^2,0))</f>
        <v/>
      </c>
      <c r="H5380">
        <f>IF(F5380="","",IF(F5380&gt;0,10*F5380^2,0))</f>
        <v/>
      </c>
    </row>
    <row r="5381">
      <c r="A5381">
        <f>Input!A5381</f>
        <v/>
      </c>
      <c r="B5381">
        <f>IF(ISNUMBER(Input!B5381),IF(AND(Input!B5381&gt;=20,Input!B5381&lt;=700),Input!B5381,""),"")</f>
        <v/>
      </c>
      <c r="C5381">
        <f>IF(B5381="","",INT(A5381))</f>
        <v/>
      </c>
      <c r="D5381">
        <f>IF(B5381="","",HOUR(A5381))</f>
        <v/>
      </c>
      <c r="E5381">
        <f>IF(B5381="","",IF(INPUT!$I$1="","",IF(C5381&lt;(INT(INPUT!$I$1)-INPUT!$I$2),"Off Meds",IF(C5381&lt;=(INT(INPUT!$I$1)+INPUT!$I$2),"Washout","On Meds"))))</f>
        <v/>
      </c>
      <c r="F5381">
        <f>IF(B5381="","",1.509*(LN(B5381)^1.084-5.381))</f>
        <v/>
      </c>
      <c r="G5381">
        <f>IF(F5381="","",IF(F5381&lt;0,10*F5381^2,0))</f>
        <v/>
      </c>
      <c r="H5381">
        <f>IF(F5381="","",IF(F5381&gt;0,10*F5381^2,0))</f>
        <v/>
      </c>
    </row>
    <row r="5382">
      <c r="A5382">
        <f>Input!A5382</f>
        <v/>
      </c>
      <c r="B5382">
        <f>IF(ISNUMBER(Input!B5382),IF(AND(Input!B5382&gt;=20,Input!B5382&lt;=700),Input!B5382,""),"")</f>
        <v/>
      </c>
      <c r="C5382">
        <f>IF(B5382="","",INT(A5382))</f>
        <v/>
      </c>
      <c r="D5382">
        <f>IF(B5382="","",HOUR(A5382))</f>
        <v/>
      </c>
      <c r="E5382">
        <f>IF(B5382="","",IF(INPUT!$I$1="","",IF(C5382&lt;(INT(INPUT!$I$1)-INPUT!$I$2),"Off Meds",IF(C5382&lt;=(INT(INPUT!$I$1)+INPUT!$I$2),"Washout","On Meds"))))</f>
        <v/>
      </c>
      <c r="F5382">
        <f>IF(B5382="","",1.509*(LN(B5382)^1.084-5.381))</f>
        <v/>
      </c>
      <c r="G5382">
        <f>IF(F5382="","",IF(F5382&lt;0,10*F5382^2,0))</f>
        <v/>
      </c>
      <c r="H5382">
        <f>IF(F5382="","",IF(F5382&gt;0,10*F5382^2,0))</f>
        <v/>
      </c>
    </row>
    <row r="5383">
      <c r="A5383">
        <f>Input!A5383</f>
        <v/>
      </c>
      <c r="B5383">
        <f>IF(ISNUMBER(Input!B5383),IF(AND(Input!B5383&gt;=20,Input!B5383&lt;=700),Input!B5383,""),"")</f>
        <v/>
      </c>
      <c r="C5383">
        <f>IF(B5383="","",INT(A5383))</f>
        <v/>
      </c>
      <c r="D5383">
        <f>IF(B5383="","",HOUR(A5383))</f>
        <v/>
      </c>
      <c r="E5383">
        <f>IF(B5383="","",IF(INPUT!$I$1="","",IF(C5383&lt;(INT(INPUT!$I$1)-INPUT!$I$2),"Off Meds",IF(C5383&lt;=(INT(INPUT!$I$1)+INPUT!$I$2),"Washout","On Meds"))))</f>
        <v/>
      </c>
      <c r="F5383">
        <f>IF(B5383="","",1.509*(LN(B5383)^1.084-5.381))</f>
        <v/>
      </c>
      <c r="G5383">
        <f>IF(F5383="","",IF(F5383&lt;0,10*F5383^2,0))</f>
        <v/>
      </c>
      <c r="H5383">
        <f>IF(F5383="","",IF(F5383&gt;0,10*F5383^2,0))</f>
        <v/>
      </c>
    </row>
    <row r="5384">
      <c r="A5384">
        <f>Input!A5384</f>
        <v/>
      </c>
      <c r="B5384">
        <f>IF(ISNUMBER(Input!B5384),IF(AND(Input!B5384&gt;=20,Input!B5384&lt;=700),Input!B5384,""),"")</f>
        <v/>
      </c>
      <c r="C5384">
        <f>IF(B5384="","",INT(A5384))</f>
        <v/>
      </c>
      <c r="D5384">
        <f>IF(B5384="","",HOUR(A5384))</f>
        <v/>
      </c>
      <c r="E5384">
        <f>IF(B5384="","",IF(INPUT!$I$1="","",IF(C5384&lt;(INT(INPUT!$I$1)-INPUT!$I$2),"Off Meds",IF(C5384&lt;=(INT(INPUT!$I$1)+INPUT!$I$2),"Washout","On Meds"))))</f>
        <v/>
      </c>
      <c r="F5384">
        <f>IF(B5384="","",1.509*(LN(B5384)^1.084-5.381))</f>
        <v/>
      </c>
      <c r="G5384">
        <f>IF(F5384="","",IF(F5384&lt;0,10*F5384^2,0))</f>
        <v/>
      </c>
      <c r="H5384">
        <f>IF(F5384="","",IF(F5384&gt;0,10*F5384^2,0))</f>
        <v/>
      </c>
    </row>
    <row r="5385">
      <c r="A5385">
        <f>Input!A5385</f>
        <v/>
      </c>
      <c r="B5385">
        <f>IF(ISNUMBER(Input!B5385),IF(AND(Input!B5385&gt;=20,Input!B5385&lt;=700),Input!B5385,""),"")</f>
        <v/>
      </c>
      <c r="C5385">
        <f>IF(B5385="","",INT(A5385))</f>
        <v/>
      </c>
      <c r="D5385">
        <f>IF(B5385="","",HOUR(A5385))</f>
        <v/>
      </c>
      <c r="E5385">
        <f>IF(B5385="","",IF(INPUT!$I$1="","",IF(C5385&lt;(INT(INPUT!$I$1)-INPUT!$I$2),"Off Meds",IF(C5385&lt;=(INT(INPUT!$I$1)+INPUT!$I$2),"Washout","On Meds"))))</f>
        <v/>
      </c>
      <c r="F5385">
        <f>IF(B5385="","",1.509*(LN(B5385)^1.084-5.381))</f>
        <v/>
      </c>
      <c r="G5385">
        <f>IF(F5385="","",IF(F5385&lt;0,10*F5385^2,0))</f>
        <v/>
      </c>
      <c r="H5385">
        <f>IF(F5385="","",IF(F5385&gt;0,10*F5385^2,0))</f>
        <v/>
      </c>
    </row>
    <row r="5386">
      <c r="A5386">
        <f>Input!A5386</f>
        <v/>
      </c>
      <c r="B5386">
        <f>IF(ISNUMBER(Input!B5386),IF(AND(Input!B5386&gt;=20,Input!B5386&lt;=700),Input!B5386,""),"")</f>
        <v/>
      </c>
      <c r="C5386">
        <f>IF(B5386="","",INT(A5386))</f>
        <v/>
      </c>
      <c r="D5386">
        <f>IF(B5386="","",HOUR(A5386))</f>
        <v/>
      </c>
      <c r="E5386">
        <f>IF(B5386="","",IF(INPUT!$I$1="","",IF(C5386&lt;(INT(INPUT!$I$1)-INPUT!$I$2),"Off Meds",IF(C5386&lt;=(INT(INPUT!$I$1)+INPUT!$I$2),"Washout","On Meds"))))</f>
        <v/>
      </c>
      <c r="F5386">
        <f>IF(B5386="","",1.509*(LN(B5386)^1.084-5.381))</f>
        <v/>
      </c>
      <c r="G5386">
        <f>IF(F5386="","",IF(F5386&lt;0,10*F5386^2,0))</f>
        <v/>
      </c>
      <c r="H5386">
        <f>IF(F5386="","",IF(F5386&gt;0,10*F5386^2,0))</f>
        <v/>
      </c>
    </row>
    <row r="5387">
      <c r="A5387">
        <f>Input!A5387</f>
        <v/>
      </c>
      <c r="B5387">
        <f>IF(ISNUMBER(Input!B5387),IF(AND(Input!B5387&gt;=20,Input!B5387&lt;=700),Input!B5387,""),"")</f>
        <v/>
      </c>
      <c r="C5387">
        <f>IF(B5387="","",INT(A5387))</f>
        <v/>
      </c>
      <c r="D5387">
        <f>IF(B5387="","",HOUR(A5387))</f>
        <v/>
      </c>
      <c r="E5387">
        <f>IF(B5387="","",IF(INPUT!$I$1="","",IF(C5387&lt;(INT(INPUT!$I$1)-INPUT!$I$2),"Off Meds",IF(C5387&lt;=(INT(INPUT!$I$1)+INPUT!$I$2),"Washout","On Meds"))))</f>
        <v/>
      </c>
      <c r="F5387">
        <f>IF(B5387="","",1.509*(LN(B5387)^1.084-5.381))</f>
        <v/>
      </c>
      <c r="G5387">
        <f>IF(F5387="","",IF(F5387&lt;0,10*F5387^2,0))</f>
        <v/>
      </c>
      <c r="H5387">
        <f>IF(F5387="","",IF(F5387&gt;0,10*F5387^2,0))</f>
        <v/>
      </c>
    </row>
    <row r="5388">
      <c r="A5388">
        <f>Input!A5388</f>
        <v/>
      </c>
      <c r="B5388">
        <f>IF(ISNUMBER(Input!B5388),IF(AND(Input!B5388&gt;=20,Input!B5388&lt;=700),Input!B5388,""),"")</f>
        <v/>
      </c>
      <c r="C5388">
        <f>IF(B5388="","",INT(A5388))</f>
        <v/>
      </c>
      <c r="D5388">
        <f>IF(B5388="","",HOUR(A5388))</f>
        <v/>
      </c>
      <c r="E5388">
        <f>IF(B5388="","",IF(INPUT!$I$1="","",IF(C5388&lt;(INT(INPUT!$I$1)-INPUT!$I$2),"Off Meds",IF(C5388&lt;=(INT(INPUT!$I$1)+INPUT!$I$2),"Washout","On Meds"))))</f>
        <v/>
      </c>
      <c r="F5388">
        <f>IF(B5388="","",1.509*(LN(B5388)^1.084-5.381))</f>
        <v/>
      </c>
      <c r="G5388">
        <f>IF(F5388="","",IF(F5388&lt;0,10*F5388^2,0))</f>
        <v/>
      </c>
      <c r="H5388">
        <f>IF(F5388="","",IF(F5388&gt;0,10*F5388^2,0))</f>
        <v/>
      </c>
    </row>
    <row r="5389">
      <c r="A5389">
        <f>Input!A5389</f>
        <v/>
      </c>
      <c r="B5389">
        <f>IF(ISNUMBER(Input!B5389),IF(AND(Input!B5389&gt;=20,Input!B5389&lt;=700),Input!B5389,""),"")</f>
        <v/>
      </c>
      <c r="C5389">
        <f>IF(B5389="","",INT(A5389))</f>
        <v/>
      </c>
      <c r="D5389">
        <f>IF(B5389="","",HOUR(A5389))</f>
        <v/>
      </c>
      <c r="E5389">
        <f>IF(B5389="","",IF(INPUT!$I$1="","",IF(C5389&lt;(INT(INPUT!$I$1)-INPUT!$I$2),"Off Meds",IF(C5389&lt;=(INT(INPUT!$I$1)+INPUT!$I$2),"Washout","On Meds"))))</f>
        <v/>
      </c>
      <c r="F5389">
        <f>IF(B5389="","",1.509*(LN(B5389)^1.084-5.381))</f>
        <v/>
      </c>
      <c r="G5389">
        <f>IF(F5389="","",IF(F5389&lt;0,10*F5389^2,0))</f>
        <v/>
      </c>
      <c r="H5389">
        <f>IF(F5389="","",IF(F5389&gt;0,10*F5389^2,0))</f>
        <v/>
      </c>
    </row>
    <row r="5390">
      <c r="A5390">
        <f>Input!A5390</f>
        <v/>
      </c>
      <c r="B5390">
        <f>IF(ISNUMBER(Input!B5390),IF(AND(Input!B5390&gt;=20,Input!B5390&lt;=700),Input!B5390,""),"")</f>
        <v/>
      </c>
      <c r="C5390">
        <f>IF(B5390="","",INT(A5390))</f>
        <v/>
      </c>
      <c r="D5390">
        <f>IF(B5390="","",HOUR(A5390))</f>
        <v/>
      </c>
      <c r="E5390">
        <f>IF(B5390="","",IF(INPUT!$I$1="","",IF(C5390&lt;(INT(INPUT!$I$1)-INPUT!$I$2),"Off Meds",IF(C5390&lt;=(INT(INPUT!$I$1)+INPUT!$I$2),"Washout","On Meds"))))</f>
        <v/>
      </c>
      <c r="F5390">
        <f>IF(B5390="","",1.509*(LN(B5390)^1.084-5.381))</f>
        <v/>
      </c>
      <c r="G5390">
        <f>IF(F5390="","",IF(F5390&lt;0,10*F5390^2,0))</f>
        <v/>
      </c>
      <c r="H5390">
        <f>IF(F5390="","",IF(F5390&gt;0,10*F5390^2,0))</f>
        <v/>
      </c>
    </row>
    <row r="5391">
      <c r="A5391">
        <f>Input!A5391</f>
        <v/>
      </c>
      <c r="B5391">
        <f>IF(ISNUMBER(Input!B5391),IF(AND(Input!B5391&gt;=20,Input!B5391&lt;=700),Input!B5391,""),"")</f>
        <v/>
      </c>
      <c r="C5391">
        <f>IF(B5391="","",INT(A5391))</f>
        <v/>
      </c>
      <c r="D5391">
        <f>IF(B5391="","",HOUR(A5391))</f>
        <v/>
      </c>
      <c r="E5391">
        <f>IF(B5391="","",IF(INPUT!$I$1="","",IF(C5391&lt;(INT(INPUT!$I$1)-INPUT!$I$2),"Off Meds",IF(C5391&lt;=(INT(INPUT!$I$1)+INPUT!$I$2),"Washout","On Meds"))))</f>
        <v/>
      </c>
      <c r="F5391">
        <f>IF(B5391="","",1.509*(LN(B5391)^1.084-5.381))</f>
        <v/>
      </c>
      <c r="G5391">
        <f>IF(F5391="","",IF(F5391&lt;0,10*F5391^2,0))</f>
        <v/>
      </c>
      <c r="H5391">
        <f>IF(F5391="","",IF(F5391&gt;0,10*F5391^2,0))</f>
        <v/>
      </c>
    </row>
    <row r="5392">
      <c r="A5392">
        <f>Input!A5392</f>
        <v/>
      </c>
      <c r="B5392">
        <f>IF(ISNUMBER(Input!B5392),IF(AND(Input!B5392&gt;=20,Input!B5392&lt;=700),Input!B5392,""),"")</f>
        <v/>
      </c>
      <c r="C5392">
        <f>IF(B5392="","",INT(A5392))</f>
        <v/>
      </c>
      <c r="D5392">
        <f>IF(B5392="","",HOUR(A5392))</f>
        <v/>
      </c>
      <c r="E5392">
        <f>IF(B5392="","",IF(INPUT!$I$1="","",IF(C5392&lt;(INT(INPUT!$I$1)-INPUT!$I$2),"Off Meds",IF(C5392&lt;=(INT(INPUT!$I$1)+INPUT!$I$2),"Washout","On Meds"))))</f>
        <v/>
      </c>
      <c r="F5392">
        <f>IF(B5392="","",1.509*(LN(B5392)^1.084-5.381))</f>
        <v/>
      </c>
      <c r="G5392">
        <f>IF(F5392="","",IF(F5392&lt;0,10*F5392^2,0))</f>
        <v/>
      </c>
      <c r="H5392">
        <f>IF(F5392="","",IF(F5392&gt;0,10*F5392^2,0))</f>
        <v/>
      </c>
    </row>
    <row r="5393">
      <c r="A5393">
        <f>Input!A5393</f>
        <v/>
      </c>
      <c r="B5393">
        <f>IF(ISNUMBER(Input!B5393),IF(AND(Input!B5393&gt;=20,Input!B5393&lt;=700),Input!B5393,""),"")</f>
        <v/>
      </c>
      <c r="C5393">
        <f>IF(B5393="","",INT(A5393))</f>
        <v/>
      </c>
      <c r="D5393">
        <f>IF(B5393="","",HOUR(A5393))</f>
        <v/>
      </c>
      <c r="E5393">
        <f>IF(B5393="","",IF(INPUT!$I$1="","",IF(C5393&lt;(INT(INPUT!$I$1)-INPUT!$I$2),"Off Meds",IF(C5393&lt;=(INT(INPUT!$I$1)+INPUT!$I$2),"Washout","On Meds"))))</f>
        <v/>
      </c>
      <c r="F5393">
        <f>IF(B5393="","",1.509*(LN(B5393)^1.084-5.381))</f>
        <v/>
      </c>
      <c r="G5393">
        <f>IF(F5393="","",IF(F5393&lt;0,10*F5393^2,0))</f>
        <v/>
      </c>
      <c r="H5393">
        <f>IF(F5393="","",IF(F5393&gt;0,10*F5393^2,0))</f>
        <v/>
      </c>
    </row>
    <row r="5394">
      <c r="A5394">
        <f>Input!A5394</f>
        <v/>
      </c>
      <c r="B5394">
        <f>IF(ISNUMBER(Input!B5394),IF(AND(Input!B5394&gt;=20,Input!B5394&lt;=700),Input!B5394,""),"")</f>
        <v/>
      </c>
      <c r="C5394">
        <f>IF(B5394="","",INT(A5394))</f>
        <v/>
      </c>
      <c r="D5394">
        <f>IF(B5394="","",HOUR(A5394))</f>
        <v/>
      </c>
      <c r="E5394">
        <f>IF(B5394="","",IF(INPUT!$I$1="","",IF(C5394&lt;(INT(INPUT!$I$1)-INPUT!$I$2),"Off Meds",IF(C5394&lt;=(INT(INPUT!$I$1)+INPUT!$I$2),"Washout","On Meds"))))</f>
        <v/>
      </c>
      <c r="F5394">
        <f>IF(B5394="","",1.509*(LN(B5394)^1.084-5.381))</f>
        <v/>
      </c>
      <c r="G5394">
        <f>IF(F5394="","",IF(F5394&lt;0,10*F5394^2,0))</f>
        <v/>
      </c>
      <c r="H5394">
        <f>IF(F5394="","",IF(F5394&gt;0,10*F5394^2,0))</f>
        <v/>
      </c>
    </row>
    <row r="5395">
      <c r="A5395">
        <f>Input!A5395</f>
        <v/>
      </c>
      <c r="B5395">
        <f>IF(ISNUMBER(Input!B5395),IF(AND(Input!B5395&gt;=20,Input!B5395&lt;=700),Input!B5395,""),"")</f>
        <v/>
      </c>
      <c r="C5395">
        <f>IF(B5395="","",INT(A5395))</f>
        <v/>
      </c>
      <c r="D5395">
        <f>IF(B5395="","",HOUR(A5395))</f>
        <v/>
      </c>
      <c r="E5395">
        <f>IF(B5395="","",IF(INPUT!$I$1="","",IF(C5395&lt;(INT(INPUT!$I$1)-INPUT!$I$2),"Off Meds",IF(C5395&lt;=(INT(INPUT!$I$1)+INPUT!$I$2),"Washout","On Meds"))))</f>
        <v/>
      </c>
      <c r="F5395">
        <f>IF(B5395="","",1.509*(LN(B5395)^1.084-5.381))</f>
        <v/>
      </c>
      <c r="G5395">
        <f>IF(F5395="","",IF(F5395&lt;0,10*F5395^2,0))</f>
        <v/>
      </c>
      <c r="H5395">
        <f>IF(F5395="","",IF(F5395&gt;0,10*F5395^2,0))</f>
        <v/>
      </c>
    </row>
    <row r="5396">
      <c r="A5396">
        <f>Input!A5396</f>
        <v/>
      </c>
      <c r="B5396">
        <f>IF(ISNUMBER(Input!B5396),IF(AND(Input!B5396&gt;=20,Input!B5396&lt;=700),Input!B5396,""),"")</f>
        <v/>
      </c>
      <c r="C5396">
        <f>IF(B5396="","",INT(A5396))</f>
        <v/>
      </c>
      <c r="D5396">
        <f>IF(B5396="","",HOUR(A5396))</f>
        <v/>
      </c>
      <c r="E5396">
        <f>IF(B5396="","",IF(INPUT!$I$1="","",IF(C5396&lt;(INT(INPUT!$I$1)-INPUT!$I$2),"Off Meds",IF(C5396&lt;=(INT(INPUT!$I$1)+INPUT!$I$2),"Washout","On Meds"))))</f>
        <v/>
      </c>
      <c r="F5396">
        <f>IF(B5396="","",1.509*(LN(B5396)^1.084-5.381))</f>
        <v/>
      </c>
      <c r="G5396">
        <f>IF(F5396="","",IF(F5396&lt;0,10*F5396^2,0))</f>
        <v/>
      </c>
      <c r="H5396">
        <f>IF(F5396="","",IF(F5396&gt;0,10*F5396^2,0))</f>
        <v/>
      </c>
    </row>
    <row r="5397">
      <c r="A5397">
        <f>Input!A5397</f>
        <v/>
      </c>
      <c r="B5397">
        <f>IF(ISNUMBER(Input!B5397),IF(AND(Input!B5397&gt;=20,Input!B5397&lt;=700),Input!B5397,""),"")</f>
        <v/>
      </c>
      <c r="C5397">
        <f>IF(B5397="","",INT(A5397))</f>
        <v/>
      </c>
      <c r="D5397">
        <f>IF(B5397="","",HOUR(A5397))</f>
        <v/>
      </c>
      <c r="E5397">
        <f>IF(B5397="","",IF(INPUT!$I$1="","",IF(C5397&lt;(INT(INPUT!$I$1)-INPUT!$I$2),"Off Meds",IF(C5397&lt;=(INT(INPUT!$I$1)+INPUT!$I$2),"Washout","On Meds"))))</f>
        <v/>
      </c>
      <c r="F5397">
        <f>IF(B5397="","",1.509*(LN(B5397)^1.084-5.381))</f>
        <v/>
      </c>
      <c r="G5397">
        <f>IF(F5397="","",IF(F5397&lt;0,10*F5397^2,0))</f>
        <v/>
      </c>
      <c r="H5397">
        <f>IF(F5397="","",IF(F5397&gt;0,10*F5397^2,0))</f>
        <v/>
      </c>
    </row>
    <row r="5398">
      <c r="A5398">
        <f>Input!A5398</f>
        <v/>
      </c>
      <c r="B5398">
        <f>IF(ISNUMBER(Input!B5398),IF(AND(Input!B5398&gt;=20,Input!B5398&lt;=700),Input!B5398,""),"")</f>
        <v/>
      </c>
      <c r="C5398">
        <f>IF(B5398="","",INT(A5398))</f>
        <v/>
      </c>
      <c r="D5398">
        <f>IF(B5398="","",HOUR(A5398))</f>
        <v/>
      </c>
      <c r="E5398">
        <f>IF(B5398="","",IF(INPUT!$I$1="","",IF(C5398&lt;(INT(INPUT!$I$1)-INPUT!$I$2),"Off Meds",IF(C5398&lt;=(INT(INPUT!$I$1)+INPUT!$I$2),"Washout","On Meds"))))</f>
        <v/>
      </c>
      <c r="F5398">
        <f>IF(B5398="","",1.509*(LN(B5398)^1.084-5.381))</f>
        <v/>
      </c>
      <c r="G5398">
        <f>IF(F5398="","",IF(F5398&lt;0,10*F5398^2,0))</f>
        <v/>
      </c>
      <c r="H5398">
        <f>IF(F5398="","",IF(F5398&gt;0,10*F5398^2,0))</f>
        <v/>
      </c>
    </row>
    <row r="5399">
      <c r="A5399">
        <f>Input!A5399</f>
        <v/>
      </c>
      <c r="B5399">
        <f>IF(ISNUMBER(Input!B5399),IF(AND(Input!B5399&gt;=20,Input!B5399&lt;=700),Input!B5399,""),"")</f>
        <v/>
      </c>
      <c r="C5399">
        <f>IF(B5399="","",INT(A5399))</f>
        <v/>
      </c>
      <c r="D5399">
        <f>IF(B5399="","",HOUR(A5399))</f>
        <v/>
      </c>
      <c r="E5399">
        <f>IF(B5399="","",IF(INPUT!$I$1="","",IF(C5399&lt;(INT(INPUT!$I$1)-INPUT!$I$2),"Off Meds",IF(C5399&lt;=(INT(INPUT!$I$1)+INPUT!$I$2),"Washout","On Meds"))))</f>
        <v/>
      </c>
      <c r="F5399">
        <f>IF(B5399="","",1.509*(LN(B5399)^1.084-5.381))</f>
        <v/>
      </c>
      <c r="G5399">
        <f>IF(F5399="","",IF(F5399&lt;0,10*F5399^2,0))</f>
        <v/>
      </c>
      <c r="H5399">
        <f>IF(F5399="","",IF(F5399&gt;0,10*F5399^2,0))</f>
        <v/>
      </c>
    </row>
    <row r="5400">
      <c r="A5400">
        <f>Input!A5400</f>
        <v/>
      </c>
      <c r="B5400">
        <f>IF(ISNUMBER(Input!B5400),IF(AND(Input!B5400&gt;=20,Input!B5400&lt;=700),Input!B5400,""),"")</f>
        <v/>
      </c>
      <c r="C5400">
        <f>IF(B5400="","",INT(A5400))</f>
        <v/>
      </c>
      <c r="D5400">
        <f>IF(B5400="","",HOUR(A5400))</f>
        <v/>
      </c>
      <c r="E5400">
        <f>IF(B5400="","",IF(INPUT!$I$1="","",IF(C5400&lt;(INT(INPUT!$I$1)-INPUT!$I$2),"Off Meds",IF(C5400&lt;=(INT(INPUT!$I$1)+INPUT!$I$2),"Washout","On Meds"))))</f>
        <v/>
      </c>
      <c r="F5400">
        <f>IF(B5400="","",1.509*(LN(B5400)^1.084-5.381))</f>
        <v/>
      </c>
      <c r="G5400">
        <f>IF(F5400="","",IF(F5400&lt;0,10*F5400^2,0))</f>
        <v/>
      </c>
      <c r="H5400">
        <f>IF(F5400="","",IF(F5400&gt;0,10*F5400^2,0))</f>
        <v/>
      </c>
    </row>
    <row r="5401">
      <c r="A5401">
        <f>Input!A5401</f>
        <v/>
      </c>
      <c r="B5401">
        <f>IF(ISNUMBER(Input!B5401),IF(AND(Input!B5401&gt;=20,Input!B5401&lt;=700),Input!B5401,""),"")</f>
        <v/>
      </c>
      <c r="C5401">
        <f>IF(B5401="","",INT(A5401))</f>
        <v/>
      </c>
      <c r="D5401">
        <f>IF(B5401="","",HOUR(A5401))</f>
        <v/>
      </c>
      <c r="E5401">
        <f>IF(B5401="","",IF(INPUT!$I$1="","",IF(C5401&lt;(INT(INPUT!$I$1)-INPUT!$I$2),"Off Meds",IF(C5401&lt;=(INT(INPUT!$I$1)+INPUT!$I$2),"Washout","On Meds"))))</f>
        <v/>
      </c>
      <c r="F5401">
        <f>IF(B5401="","",1.509*(LN(B5401)^1.084-5.381))</f>
        <v/>
      </c>
      <c r="G5401">
        <f>IF(F5401="","",IF(F5401&lt;0,10*F5401^2,0))</f>
        <v/>
      </c>
      <c r="H5401">
        <f>IF(F5401="","",IF(F5401&gt;0,10*F5401^2,0))</f>
        <v/>
      </c>
    </row>
    <row r="5402">
      <c r="A5402">
        <f>Input!A5402</f>
        <v/>
      </c>
      <c r="B5402">
        <f>IF(ISNUMBER(Input!B5402),IF(AND(Input!B5402&gt;=20,Input!B5402&lt;=700),Input!B5402,""),"")</f>
        <v/>
      </c>
      <c r="C5402">
        <f>IF(B5402="","",INT(A5402))</f>
        <v/>
      </c>
      <c r="D5402">
        <f>IF(B5402="","",HOUR(A5402))</f>
        <v/>
      </c>
      <c r="E5402">
        <f>IF(B5402="","",IF(INPUT!$I$1="","",IF(C5402&lt;(INT(INPUT!$I$1)-INPUT!$I$2),"Off Meds",IF(C5402&lt;=(INT(INPUT!$I$1)+INPUT!$I$2),"Washout","On Meds"))))</f>
        <v/>
      </c>
      <c r="F5402">
        <f>IF(B5402="","",1.509*(LN(B5402)^1.084-5.381))</f>
        <v/>
      </c>
      <c r="G5402">
        <f>IF(F5402="","",IF(F5402&lt;0,10*F5402^2,0))</f>
        <v/>
      </c>
      <c r="H5402">
        <f>IF(F5402="","",IF(F5402&gt;0,10*F5402^2,0))</f>
        <v/>
      </c>
    </row>
    <row r="5403">
      <c r="A5403">
        <f>Input!A5403</f>
        <v/>
      </c>
      <c r="B5403">
        <f>IF(ISNUMBER(Input!B5403),IF(AND(Input!B5403&gt;=20,Input!B5403&lt;=700),Input!B5403,""),"")</f>
        <v/>
      </c>
      <c r="C5403">
        <f>IF(B5403="","",INT(A5403))</f>
        <v/>
      </c>
      <c r="D5403">
        <f>IF(B5403="","",HOUR(A5403))</f>
        <v/>
      </c>
      <c r="E5403">
        <f>IF(B5403="","",IF(INPUT!$I$1="","",IF(C5403&lt;(INT(INPUT!$I$1)-INPUT!$I$2),"Off Meds",IF(C5403&lt;=(INT(INPUT!$I$1)+INPUT!$I$2),"Washout","On Meds"))))</f>
        <v/>
      </c>
      <c r="F5403">
        <f>IF(B5403="","",1.509*(LN(B5403)^1.084-5.381))</f>
        <v/>
      </c>
      <c r="G5403">
        <f>IF(F5403="","",IF(F5403&lt;0,10*F5403^2,0))</f>
        <v/>
      </c>
      <c r="H5403">
        <f>IF(F5403="","",IF(F5403&gt;0,10*F5403^2,0))</f>
        <v/>
      </c>
    </row>
    <row r="5404">
      <c r="A5404">
        <f>Input!A5404</f>
        <v/>
      </c>
      <c r="B5404">
        <f>IF(ISNUMBER(Input!B5404),IF(AND(Input!B5404&gt;=20,Input!B5404&lt;=700),Input!B5404,""),"")</f>
        <v/>
      </c>
      <c r="C5404">
        <f>IF(B5404="","",INT(A5404))</f>
        <v/>
      </c>
      <c r="D5404">
        <f>IF(B5404="","",HOUR(A5404))</f>
        <v/>
      </c>
      <c r="E5404">
        <f>IF(B5404="","",IF(INPUT!$I$1="","",IF(C5404&lt;(INT(INPUT!$I$1)-INPUT!$I$2),"Off Meds",IF(C5404&lt;=(INT(INPUT!$I$1)+INPUT!$I$2),"Washout","On Meds"))))</f>
        <v/>
      </c>
      <c r="F5404">
        <f>IF(B5404="","",1.509*(LN(B5404)^1.084-5.381))</f>
        <v/>
      </c>
      <c r="G5404">
        <f>IF(F5404="","",IF(F5404&lt;0,10*F5404^2,0))</f>
        <v/>
      </c>
      <c r="H5404">
        <f>IF(F5404="","",IF(F5404&gt;0,10*F5404^2,0))</f>
        <v/>
      </c>
    </row>
    <row r="5405">
      <c r="A5405">
        <f>Input!A5405</f>
        <v/>
      </c>
      <c r="B5405">
        <f>IF(ISNUMBER(Input!B5405),IF(AND(Input!B5405&gt;=20,Input!B5405&lt;=700),Input!B5405,""),"")</f>
        <v/>
      </c>
      <c r="C5405">
        <f>IF(B5405="","",INT(A5405))</f>
        <v/>
      </c>
      <c r="D5405">
        <f>IF(B5405="","",HOUR(A5405))</f>
        <v/>
      </c>
      <c r="E5405">
        <f>IF(B5405="","",IF(INPUT!$I$1="","",IF(C5405&lt;(INT(INPUT!$I$1)-INPUT!$I$2),"Off Meds",IF(C5405&lt;=(INT(INPUT!$I$1)+INPUT!$I$2),"Washout","On Meds"))))</f>
        <v/>
      </c>
      <c r="F5405">
        <f>IF(B5405="","",1.509*(LN(B5405)^1.084-5.381))</f>
        <v/>
      </c>
      <c r="G5405">
        <f>IF(F5405="","",IF(F5405&lt;0,10*F5405^2,0))</f>
        <v/>
      </c>
      <c r="H5405">
        <f>IF(F5405="","",IF(F5405&gt;0,10*F5405^2,0))</f>
        <v/>
      </c>
    </row>
    <row r="5406">
      <c r="A5406">
        <f>Input!A5406</f>
        <v/>
      </c>
      <c r="B5406">
        <f>IF(ISNUMBER(Input!B5406),IF(AND(Input!B5406&gt;=20,Input!B5406&lt;=700),Input!B5406,""),"")</f>
        <v/>
      </c>
      <c r="C5406">
        <f>IF(B5406="","",INT(A5406))</f>
        <v/>
      </c>
      <c r="D5406">
        <f>IF(B5406="","",HOUR(A5406))</f>
        <v/>
      </c>
      <c r="E5406">
        <f>IF(B5406="","",IF(INPUT!$I$1="","",IF(C5406&lt;(INT(INPUT!$I$1)-INPUT!$I$2),"Off Meds",IF(C5406&lt;=(INT(INPUT!$I$1)+INPUT!$I$2),"Washout","On Meds"))))</f>
        <v/>
      </c>
      <c r="F5406">
        <f>IF(B5406="","",1.509*(LN(B5406)^1.084-5.381))</f>
        <v/>
      </c>
      <c r="G5406">
        <f>IF(F5406="","",IF(F5406&lt;0,10*F5406^2,0))</f>
        <v/>
      </c>
      <c r="H5406">
        <f>IF(F5406="","",IF(F5406&gt;0,10*F5406^2,0))</f>
        <v/>
      </c>
    </row>
    <row r="5407">
      <c r="A5407">
        <f>Input!A5407</f>
        <v/>
      </c>
      <c r="B5407">
        <f>IF(ISNUMBER(Input!B5407),IF(AND(Input!B5407&gt;=20,Input!B5407&lt;=700),Input!B5407,""),"")</f>
        <v/>
      </c>
      <c r="C5407">
        <f>IF(B5407="","",INT(A5407))</f>
        <v/>
      </c>
      <c r="D5407">
        <f>IF(B5407="","",HOUR(A5407))</f>
        <v/>
      </c>
      <c r="E5407">
        <f>IF(B5407="","",IF(INPUT!$I$1="","",IF(C5407&lt;(INT(INPUT!$I$1)-INPUT!$I$2),"Off Meds",IF(C5407&lt;=(INT(INPUT!$I$1)+INPUT!$I$2),"Washout","On Meds"))))</f>
        <v/>
      </c>
      <c r="F5407">
        <f>IF(B5407="","",1.509*(LN(B5407)^1.084-5.381))</f>
        <v/>
      </c>
      <c r="G5407">
        <f>IF(F5407="","",IF(F5407&lt;0,10*F5407^2,0))</f>
        <v/>
      </c>
      <c r="H5407">
        <f>IF(F5407="","",IF(F5407&gt;0,10*F5407^2,0))</f>
        <v/>
      </c>
    </row>
    <row r="5408">
      <c r="A5408">
        <f>Input!A5408</f>
        <v/>
      </c>
      <c r="B5408">
        <f>IF(ISNUMBER(Input!B5408),IF(AND(Input!B5408&gt;=20,Input!B5408&lt;=700),Input!B5408,""),"")</f>
        <v/>
      </c>
      <c r="C5408">
        <f>IF(B5408="","",INT(A5408))</f>
        <v/>
      </c>
      <c r="D5408">
        <f>IF(B5408="","",HOUR(A5408))</f>
        <v/>
      </c>
      <c r="E5408">
        <f>IF(B5408="","",IF(INPUT!$I$1="","",IF(C5408&lt;(INT(INPUT!$I$1)-INPUT!$I$2),"Off Meds",IF(C5408&lt;=(INT(INPUT!$I$1)+INPUT!$I$2),"Washout","On Meds"))))</f>
        <v/>
      </c>
      <c r="F5408">
        <f>IF(B5408="","",1.509*(LN(B5408)^1.084-5.381))</f>
        <v/>
      </c>
      <c r="G5408">
        <f>IF(F5408="","",IF(F5408&lt;0,10*F5408^2,0))</f>
        <v/>
      </c>
      <c r="H5408">
        <f>IF(F5408="","",IF(F5408&gt;0,10*F5408^2,0))</f>
        <v/>
      </c>
    </row>
    <row r="5409">
      <c r="A5409">
        <f>Input!A5409</f>
        <v/>
      </c>
      <c r="B5409">
        <f>IF(ISNUMBER(Input!B5409),IF(AND(Input!B5409&gt;=20,Input!B5409&lt;=700),Input!B5409,""),"")</f>
        <v/>
      </c>
      <c r="C5409">
        <f>IF(B5409="","",INT(A5409))</f>
        <v/>
      </c>
      <c r="D5409">
        <f>IF(B5409="","",HOUR(A5409))</f>
        <v/>
      </c>
      <c r="E5409">
        <f>IF(B5409="","",IF(INPUT!$I$1="","",IF(C5409&lt;(INT(INPUT!$I$1)-INPUT!$I$2),"Off Meds",IF(C5409&lt;=(INT(INPUT!$I$1)+INPUT!$I$2),"Washout","On Meds"))))</f>
        <v/>
      </c>
      <c r="F5409">
        <f>IF(B5409="","",1.509*(LN(B5409)^1.084-5.381))</f>
        <v/>
      </c>
      <c r="G5409">
        <f>IF(F5409="","",IF(F5409&lt;0,10*F5409^2,0))</f>
        <v/>
      </c>
      <c r="H5409">
        <f>IF(F5409="","",IF(F5409&gt;0,10*F5409^2,0))</f>
        <v/>
      </c>
    </row>
    <row r="5410">
      <c r="A5410">
        <f>Input!A5410</f>
        <v/>
      </c>
      <c r="B5410">
        <f>IF(ISNUMBER(Input!B5410),IF(AND(Input!B5410&gt;=20,Input!B5410&lt;=700),Input!B5410,""),"")</f>
        <v/>
      </c>
      <c r="C5410">
        <f>IF(B5410="","",INT(A5410))</f>
        <v/>
      </c>
      <c r="D5410">
        <f>IF(B5410="","",HOUR(A5410))</f>
        <v/>
      </c>
      <c r="E5410">
        <f>IF(B5410="","",IF(INPUT!$I$1="","",IF(C5410&lt;(INT(INPUT!$I$1)-INPUT!$I$2),"Off Meds",IF(C5410&lt;=(INT(INPUT!$I$1)+INPUT!$I$2),"Washout","On Meds"))))</f>
        <v/>
      </c>
      <c r="F5410">
        <f>IF(B5410="","",1.509*(LN(B5410)^1.084-5.381))</f>
        <v/>
      </c>
      <c r="G5410">
        <f>IF(F5410="","",IF(F5410&lt;0,10*F5410^2,0))</f>
        <v/>
      </c>
      <c r="H5410">
        <f>IF(F5410="","",IF(F5410&gt;0,10*F5410^2,0))</f>
        <v/>
      </c>
    </row>
    <row r="5411">
      <c r="A5411">
        <f>Input!A5411</f>
        <v/>
      </c>
      <c r="B5411">
        <f>IF(ISNUMBER(Input!B5411),IF(AND(Input!B5411&gt;=20,Input!B5411&lt;=700),Input!B5411,""),"")</f>
        <v/>
      </c>
      <c r="C5411">
        <f>IF(B5411="","",INT(A5411))</f>
        <v/>
      </c>
      <c r="D5411">
        <f>IF(B5411="","",HOUR(A5411))</f>
        <v/>
      </c>
      <c r="E5411">
        <f>IF(B5411="","",IF(INPUT!$I$1="","",IF(C5411&lt;(INT(INPUT!$I$1)-INPUT!$I$2),"Off Meds",IF(C5411&lt;=(INT(INPUT!$I$1)+INPUT!$I$2),"Washout","On Meds"))))</f>
        <v/>
      </c>
      <c r="F5411">
        <f>IF(B5411="","",1.509*(LN(B5411)^1.084-5.381))</f>
        <v/>
      </c>
      <c r="G5411">
        <f>IF(F5411="","",IF(F5411&lt;0,10*F5411^2,0))</f>
        <v/>
      </c>
      <c r="H5411">
        <f>IF(F5411="","",IF(F5411&gt;0,10*F5411^2,0))</f>
        <v/>
      </c>
    </row>
    <row r="5412">
      <c r="A5412">
        <f>Input!A5412</f>
        <v/>
      </c>
      <c r="B5412">
        <f>IF(ISNUMBER(Input!B5412),IF(AND(Input!B5412&gt;=20,Input!B5412&lt;=700),Input!B5412,""),"")</f>
        <v/>
      </c>
      <c r="C5412">
        <f>IF(B5412="","",INT(A5412))</f>
        <v/>
      </c>
      <c r="D5412">
        <f>IF(B5412="","",HOUR(A5412))</f>
        <v/>
      </c>
      <c r="E5412">
        <f>IF(B5412="","",IF(INPUT!$I$1="","",IF(C5412&lt;(INT(INPUT!$I$1)-INPUT!$I$2),"Off Meds",IF(C5412&lt;=(INT(INPUT!$I$1)+INPUT!$I$2),"Washout","On Meds"))))</f>
        <v/>
      </c>
      <c r="F5412">
        <f>IF(B5412="","",1.509*(LN(B5412)^1.084-5.381))</f>
        <v/>
      </c>
      <c r="G5412">
        <f>IF(F5412="","",IF(F5412&lt;0,10*F5412^2,0))</f>
        <v/>
      </c>
      <c r="H5412">
        <f>IF(F5412="","",IF(F5412&gt;0,10*F5412^2,0))</f>
        <v/>
      </c>
    </row>
    <row r="5413">
      <c r="A5413">
        <f>Input!A5413</f>
        <v/>
      </c>
      <c r="B5413">
        <f>IF(ISNUMBER(Input!B5413),IF(AND(Input!B5413&gt;=20,Input!B5413&lt;=700),Input!B5413,""),"")</f>
        <v/>
      </c>
      <c r="C5413">
        <f>IF(B5413="","",INT(A5413))</f>
        <v/>
      </c>
      <c r="D5413">
        <f>IF(B5413="","",HOUR(A5413))</f>
        <v/>
      </c>
      <c r="E5413">
        <f>IF(B5413="","",IF(INPUT!$I$1="","",IF(C5413&lt;(INT(INPUT!$I$1)-INPUT!$I$2),"Off Meds",IF(C5413&lt;=(INT(INPUT!$I$1)+INPUT!$I$2),"Washout","On Meds"))))</f>
        <v/>
      </c>
      <c r="F5413">
        <f>IF(B5413="","",1.509*(LN(B5413)^1.084-5.381))</f>
        <v/>
      </c>
      <c r="G5413">
        <f>IF(F5413="","",IF(F5413&lt;0,10*F5413^2,0))</f>
        <v/>
      </c>
      <c r="H5413">
        <f>IF(F5413="","",IF(F5413&gt;0,10*F5413^2,0))</f>
        <v/>
      </c>
    </row>
    <row r="5414">
      <c r="A5414">
        <f>Input!A5414</f>
        <v/>
      </c>
      <c r="B5414">
        <f>IF(ISNUMBER(Input!B5414),IF(AND(Input!B5414&gt;=20,Input!B5414&lt;=700),Input!B5414,""),"")</f>
        <v/>
      </c>
      <c r="C5414">
        <f>IF(B5414="","",INT(A5414))</f>
        <v/>
      </c>
      <c r="D5414">
        <f>IF(B5414="","",HOUR(A5414))</f>
        <v/>
      </c>
      <c r="E5414">
        <f>IF(B5414="","",IF(INPUT!$I$1="","",IF(C5414&lt;(INT(INPUT!$I$1)-INPUT!$I$2),"Off Meds",IF(C5414&lt;=(INT(INPUT!$I$1)+INPUT!$I$2),"Washout","On Meds"))))</f>
        <v/>
      </c>
      <c r="F5414">
        <f>IF(B5414="","",1.509*(LN(B5414)^1.084-5.381))</f>
        <v/>
      </c>
      <c r="G5414">
        <f>IF(F5414="","",IF(F5414&lt;0,10*F5414^2,0))</f>
        <v/>
      </c>
      <c r="H5414">
        <f>IF(F5414="","",IF(F5414&gt;0,10*F5414^2,0))</f>
        <v/>
      </c>
    </row>
    <row r="5415">
      <c r="A5415">
        <f>Input!A5415</f>
        <v/>
      </c>
      <c r="B5415">
        <f>IF(ISNUMBER(Input!B5415),IF(AND(Input!B5415&gt;=20,Input!B5415&lt;=700),Input!B5415,""),"")</f>
        <v/>
      </c>
      <c r="C5415">
        <f>IF(B5415="","",INT(A5415))</f>
        <v/>
      </c>
      <c r="D5415">
        <f>IF(B5415="","",HOUR(A5415))</f>
        <v/>
      </c>
      <c r="E5415">
        <f>IF(B5415="","",IF(INPUT!$I$1="","",IF(C5415&lt;(INT(INPUT!$I$1)-INPUT!$I$2),"Off Meds",IF(C5415&lt;=(INT(INPUT!$I$1)+INPUT!$I$2),"Washout","On Meds"))))</f>
        <v/>
      </c>
      <c r="F5415">
        <f>IF(B5415="","",1.509*(LN(B5415)^1.084-5.381))</f>
        <v/>
      </c>
      <c r="G5415">
        <f>IF(F5415="","",IF(F5415&lt;0,10*F5415^2,0))</f>
        <v/>
      </c>
      <c r="H5415">
        <f>IF(F5415="","",IF(F5415&gt;0,10*F5415^2,0))</f>
        <v/>
      </c>
    </row>
    <row r="5416">
      <c r="A5416">
        <f>Input!A5416</f>
        <v/>
      </c>
      <c r="B5416">
        <f>IF(ISNUMBER(Input!B5416),IF(AND(Input!B5416&gt;=20,Input!B5416&lt;=700),Input!B5416,""),"")</f>
        <v/>
      </c>
      <c r="C5416">
        <f>IF(B5416="","",INT(A5416))</f>
        <v/>
      </c>
      <c r="D5416">
        <f>IF(B5416="","",HOUR(A5416))</f>
        <v/>
      </c>
      <c r="E5416">
        <f>IF(B5416="","",IF(INPUT!$I$1="","",IF(C5416&lt;(INT(INPUT!$I$1)-INPUT!$I$2),"Off Meds",IF(C5416&lt;=(INT(INPUT!$I$1)+INPUT!$I$2),"Washout","On Meds"))))</f>
        <v/>
      </c>
      <c r="F5416">
        <f>IF(B5416="","",1.509*(LN(B5416)^1.084-5.381))</f>
        <v/>
      </c>
      <c r="G5416">
        <f>IF(F5416="","",IF(F5416&lt;0,10*F5416^2,0))</f>
        <v/>
      </c>
      <c r="H5416">
        <f>IF(F5416="","",IF(F5416&gt;0,10*F5416^2,0))</f>
        <v/>
      </c>
    </row>
    <row r="5417">
      <c r="A5417">
        <f>Input!A5417</f>
        <v/>
      </c>
      <c r="B5417">
        <f>IF(ISNUMBER(Input!B5417),IF(AND(Input!B5417&gt;=20,Input!B5417&lt;=700),Input!B5417,""),"")</f>
        <v/>
      </c>
      <c r="C5417">
        <f>IF(B5417="","",INT(A5417))</f>
        <v/>
      </c>
      <c r="D5417">
        <f>IF(B5417="","",HOUR(A5417))</f>
        <v/>
      </c>
      <c r="E5417">
        <f>IF(B5417="","",IF(INPUT!$I$1="","",IF(C5417&lt;(INT(INPUT!$I$1)-INPUT!$I$2),"Off Meds",IF(C5417&lt;=(INT(INPUT!$I$1)+INPUT!$I$2),"Washout","On Meds"))))</f>
        <v/>
      </c>
      <c r="F5417">
        <f>IF(B5417="","",1.509*(LN(B5417)^1.084-5.381))</f>
        <v/>
      </c>
      <c r="G5417">
        <f>IF(F5417="","",IF(F5417&lt;0,10*F5417^2,0))</f>
        <v/>
      </c>
      <c r="H5417">
        <f>IF(F5417="","",IF(F5417&gt;0,10*F5417^2,0))</f>
        <v/>
      </c>
    </row>
    <row r="5418">
      <c r="A5418">
        <f>Input!A5418</f>
        <v/>
      </c>
      <c r="B5418">
        <f>IF(ISNUMBER(Input!B5418),IF(AND(Input!B5418&gt;=20,Input!B5418&lt;=700),Input!B5418,""),"")</f>
        <v/>
      </c>
      <c r="C5418">
        <f>IF(B5418="","",INT(A5418))</f>
        <v/>
      </c>
      <c r="D5418">
        <f>IF(B5418="","",HOUR(A5418))</f>
        <v/>
      </c>
      <c r="E5418">
        <f>IF(B5418="","",IF(INPUT!$I$1="","",IF(C5418&lt;(INT(INPUT!$I$1)-INPUT!$I$2),"Off Meds",IF(C5418&lt;=(INT(INPUT!$I$1)+INPUT!$I$2),"Washout","On Meds"))))</f>
        <v/>
      </c>
      <c r="F5418">
        <f>IF(B5418="","",1.509*(LN(B5418)^1.084-5.381))</f>
        <v/>
      </c>
      <c r="G5418">
        <f>IF(F5418="","",IF(F5418&lt;0,10*F5418^2,0))</f>
        <v/>
      </c>
      <c r="H5418">
        <f>IF(F5418="","",IF(F5418&gt;0,10*F5418^2,0))</f>
        <v/>
      </c>
    </row>
    <row r="5419">
      <c r="A5419">
        <f>Input!A5419</f>
        <v/>
      </c>
      <c r="B5419">
        <f>IF(ISNUMBER(Input!B5419),IF(AND(Input!B5419&gt;=20,Input!B5419&lt;=700),Input!B5419,""),"")</f>
        <v/>
      </c>
      <c r="C5419">
        <f>IF(B5419="","",INT(A5419))</f>
        <v/>
      </c>
      <c r="D5419">
        <f>IF(B5419="","",HOUR(A5419))</f>
        <v/>
      </c>
      <c r="E5419">
        <f>IF(B5419="","",IF(INPUT!$I$1="","",IF(C5419&lt;(INT(INPUT!$I$1)-INPUT!$I$2),"Off Meds",IF(C5419&lt;=(INT(INPUT!$I$1)+INPUT!$I$2),"Washout","On Meds"))))</f>
        <v/>
      </c>
      <c r="F5419">
        <f>IF(B5419="","",1.509*(LN(B5419)^1.084-5.381))</f>
        <v/>
      </c>
      <c r="G5419">
        <f>IF(F5419="","",IF(F5419&lt;0,10*F5419^2,0))</f>
        <v/>
      </c>
      <c r="H5419">
        <f>IF(F5419="","",IF(F5419&gt;0,10*F5419^2,0))</f>
        <v/>
      </c>
    </row>
    <row r="5420">
      <c r="A5420">
        <f>Input!A5420</f>
        <v/>
      </c>
      <c r="B5420">
        <f>IF(ISNUMBER(Input!B5420),IF(AND(Input!B5420&gt;=20,Input!B5420&lt;=700),Input!B5420,""),"")</f>
        <v/>
      </c>
      <c r="C5420">
        <f>IF(B5420="","",INT(A5420))</f>
        <v/>
      </c>
      <c r="D5420">
        <f>IF(B5420="","",HOUR(A5420))</f>
        <v/>
      </c>
      <c r="E5420">
        <f>IF(B5420="","",IF(INPUT!$I$1="","",IF(C5420&lt;(INT(INPUT!$I$1)-INPUT!$I$2),"Off Meds",IF(C5420&lt;=(INT(INPUT!$I$1)+INPUT!$I$2),"Washout","On Meds"))))</f>
        <v/>
      </c>
      <c r="F5420">
        <f>IF(B5420="","",1.509*(LN(B5420)^1.084-5.381))</f>
        <v/>
      </c>
      <c r="G5420">
        <f>IF(F5420="","",IF(F5420&lt;0,10*F5420^2,0))</f>
        <v/>
      </c>
      <c r="H5420">
        <f>IF(F5420="","",IF(F5420&gt;0,10*F5420^2,0))</f>
        <v/>
      </c>
    </row>
    <row r="5421">
      <c r="A5421">
        <f>Input!A5421</f>
        <v/>
      </c>
      <c r="B5421">
        <f>IF(ISNUMBER(Input!B5421),IF(AND(Input!B5421&gt;=20,Input!B5421&lt;=700),Input!B5421,""),"")</f>
        <v/>
      </c>
      <c r="C5421">
        <f>IF(B5421="","",INT(A5421))</f>
        <v/>
      </c>
      <c r="D5421">
        <f>IF(B5421="","",HOUR(A5421))</f>
        <v/>
      </c>
      <c r="E5421">
        <f>IF(B5421="","",IF(INPUT!$I$1="","",IF(C5421&lt;(INT(INPUT!$I$1)-INPUT!$I$2),"Off Meds",IF(C5421&lt;=(INT(INPUT!$I$1)+INPUT!$I$2),"Washout","On Meds"))))</f>
        <v/>
      </c>
      <c r="F5421">
        <f>IF(B5421="","",1.509*(LN(B5421)^1.084-5.381))</f>
        <v/>
      </c>
      <c r="G5421">
        <f>IF(F5421="","",IF(F5421&lt;0,10*F5421^2,0))</f>
        <v/>
      </c>
      <c r="H5421">
        <f>IF(F5421="","",IF(F5421&gt;0,10*F5421^2,0))</f>
        <v/>
      </c>
    </row>
    <row r="5422">
      <c r="A5422">
        <f>Input!A5422</f>
        <v/>
      </c>
      <c r="B5422">
        <f>IF(ISNUMBER(Input!B5422),IF(AND(Input!B5422&gt;=20,Input!B5422&lt;=700),Input!B5422,""),"")</f>
        <v/>
      </c>
      <c r="C5422">
        <f>IF(B5422="","",INT(A5422))</f>
        <v/>
      </c>
      <c r="D5422">
        <f>IF(B5422="","",HOUR(A5422))</f>
        <v/>
      </c>
      <c r="E5422">
        <f>IF(B5422="","",IF(INPUT!$I$1="","",IF(C5422&lt;(INT(INPUT!$I$1)-INPUT!$I$2),"Off Meds",IF(C5422&lt;=(INT(INPUT!$I$1)+INPUT!$I$2),"Washout","On Meds"))))</f>
        <v/>
      </c>
      <c r="F5422">
        <f>IF(B5422="","",1.509*(LN(B5422)^1.084-5.381))</f>
        <v/>
      </c>
      <c r="G5422">
        <f>IF(F5422="","",IF(F5422&lt;0,10*F5422^2,0))</f>
        <v/>
      </c>
      <c r="H5422">
        <f>IF(F5422="","",IF(F5422&gt;0,10*F5422^2,0))</f>
        <v/>
      </c>
    </row>
    <row r="5423">
      <c r="A5423">
        <f>Input!A5423</f>
        <v/>
      </c>
      <c r="B5423">
        <f>IF(ISNUMBER(Input!B5423),IF(AND(Input!B5423&gt;=20,Input!B5423&lt;=700),Input!B5423,""),"")</f>
        <v/>
      </c>
      <c r="C5423">
        <f>IF(B5423="","",INT(A5423))</f>
        <v/>
      </c>
      <c r="D5423">
        <f>IF(B5423="","",HOUR(A5423))</f>
        <v/>
      </c>
      <c r="E5423">
        <f>IF(B5423="","",IF(INPUT!$I$1="","",IF(C5423&lt;(INT(INPUT!$I$1)-INPUT!$I$2),"Off Meds",IF(C5423&lt;=(INT(INPUT!$I$1)+INPUT!$I$2),"Washout","On Meds"))))</f>
        <v/>
      </c>
      <c r="F5423">
        <f>IF(B5423="","",1.509*(LN(B5423)^1.084-5.381))</f>
        <v/>
      </c>
      <c r="G5423">
        <f>IF(F5423="","",IF(F5423&lt;0,10*F5423^2,0))</f>
        <v/>
      </c>
      <c r="H5423">
        <f>IF(F5423="","",IF(F5423&gt;0,10*F5423^2,0))</f>
        <v/>
      </c>
    </row>
    <row r="5424">
      <c r="A5424">
        <f>Input!A5424</f>
        <v/>
      </c>
      <c r="B5424">
        <f>IF(ISNUMBER(Input!B5424),IF(AND(Input!B5424&gt;=20,Input!B5424&lt;=700),Input!B5424,""),"")</f>
        <v/>
      </c>
      <c r="C5424">
        <f>IF(B5424="","",INT(A5424))</f>
        <v/>
      </c>
      <c r="D5424">
        <f>IF(B5424="","",HOUR(A5424))</f>
        <v/>
      </c>
      <c r="E5424">
        <f>IF(B5424="","",IF(INPUT!$I$1="","",IF(C5424&lt;(INT(INPUT!$I$1)-INPUT!$I$2),"Off Meds",IF(C5424&lt;=(INT(INPUT!$I$1)+INPUT!$I$2),"Washout","On Meds"))))</f>
        <v/>
      </c>
      <c r="F5424">
        <f>IF(B5424="","",1.509*(LN(B5424)^1.084-5.381))</f>
        <v/>
      </c>
      <c r="G5424">
        <f>IF(F5424="","",IF(F5424&lt;0,10*F5424^2,0))</f>
        <v/>
      </c>
      <c r="H5424">
        <f>IF(F5424="","",IF(F5424&gt;0,10*F5424^2,0))</f>
        <v/>
      </c>
    </row>
    <row r="5425">
      <c r="A5425">
        <f>Input!A5425</f>
        <v/>
      </c>
      <c r="B5425">
        <f>IF(ISNUMBER(Input!B5425),IF(AND(Input!B5425&gt;=20,Input!B5425&lt;=700),Input!B5425,""),"")</f>
        <v/>
      </c>
      <c r="C5425">
        <f>IF(B5425="","",INT(A5425))</f>
        <v/>
      </c>
      <c r="D5425">
        <f>IF(B5425="","",HOUR(A5425))</f>
        <v/>
      </c>
      <c r="E5425">
        <f>IF(B5425="","",IF(INPUT!$I$1="","",IF(C5425&lt;(INT(INPUT!$I$1)-INPUT!$I$2),"Off Meds",IF(C5425&lt;=(INT(INPUT!$I$1)+INPUT!$I$2),"Washout","On Meds"))))</f>
        <v/>
      </c>
      <c r="F5425">
        <f>IF(B5425="","",1.509*(LN(B5425)^1.084-5.381))</f>
        <v/>
      </c>
      <c r="G5425">
        <f>IF(F5425="","",IF(F5425&lt;0,10*F5425^2,0))</f>
        <v/>
      </c>
      <c r="H5425">
        <f>IF(F5425="","",IF(F5425&gt;0,10*F5425^2,0))</f>
        <v/>
      </c>
    </row>
    <row r="5426">
      <c r="A5426">
        <f>Input!A5426</f>
        <v/>
      </c>
      <c r="B5426">
        <f>IF(ISNUMBER(Input!B5426),IF(AND(Input!B5426&gt;=20,Input!B5426&lt;=700),Input!B5426,""),"")</f>
        <v/>
      </c>
      <c r="C5426">
        <f>IF(B5426="","",INT(A5426))</f>
        <v/>
      </c>
      <c r="D5426">
        <f>IF(B5426="","",HOUR(A5426))</f>
        <v/>
      </c>
      <c r="E5426">
        <f>IF(B5426="","",IF(INPUT!$I$1="","",IF(C5426&lt;(INT(INPUT!$I$1)-INPUT!$I$2),"Off Meds",IF(C5426&lt;=(INT(INPUT!$I$1)+INPUT!$I$2),"Washout","On Meds"))))</f>
        <v/>
      </c>
      <c r="F5426">
        <f>IF(B5426="","",1.509*(LN(B5426)^1.084-5.381))</f>
        <v/>
      </c>
      <c r="G5426">
        <f>IF(F5426="","",IF(F5426&lt;0,10*F5426^2,0))</f>
        <v/>
      </c>
      <c r="H5426">
        <f>IF(F5426="","",IF(F5426&gt;0,10*F5426^2,0))</f>
        <v/>
      </c>
    </row>
    <row r="5427">
      <c r="A5427">
        <f>Input!A5427</f>
        <v/>
      </c>
      <c r="B5427">
        <f>IF(ISNUMBER(Input!B5427),IF(AND(Input!B5427&gt;=20,Input!B5427&lt;=700),Input!B5427,""),"")</f>
        <v/>
      </c>
      <c r="C5427">
        <f>IF(B5427="","",INT(A5427))</f>
        <v/>
      </c>
      <c r="D5427">
        <f>IF(B5427="","",HOUR(A5427))</f>
        <v/>
      </c>
      <c r="E5427">
        <f>IF(B5427="","",IF(INPUT!$I$1="","",IF(C5427&lt;(INT(INPUT!$I$1)-INPUT!$I$2),"Off Meds",IF(C5427&lt;=(INT(INPUT!$I$1)+INPUT!$I$2),"Washout","On Meds"))))</f>
        <v/>
      </c>
      <c r="F5427">
        <f>IF(B5427="","",1.509*(LN(B5427)^1.084-5.381))</f>
        <v/>
      </c>
      <c r="G5427">
        <f>IF(F5427="","",IF(F5427&lt;0,10*F5427^2,0))</f>
        <v/>
      </c>
      <c r="H5427">
        <f>IF(F5427="","",IF(F5427&gt;0,10*F5427^2,0))</f>
        <v/>
      </c>
    </row>
    <row r="5428">
      <c r="A5428">
        <f>Input!A5428</f>
        <v/>
      </c>
      <c r="B5428">
        <f>IF(ISNUMBER(Input!B5428),IF(AND(Input!B5428&gt;=20,Input!B5428&lt;=700),Input!B5428,""),"")</f>
        <v/>
      </c>
      <c r="C5428">
        <f>IF(B5428="","",INT(A5428))</f>
        <v/>
      </c>
      <c r="D5428">
        <f>IF(B5428="","",HOUR(A5428))</f>
        <v/>
      </c>
      <c r="E5428">
        <f>IF(B5428="","",IF(INPUT!$I$1="","",IF(C5428&lt;(INT(INPUT!$I$1)-INPUT!$I$2),"Off Meds",IF(C5428&lt;=(INT(INPUT!$I$1)+INPUT!$I$2),"Washout","On Meds"))))</f>
        <v/>
      </c>
      <c r="F5428">
        <f>IF(B5428="","",1.509*(LN(B5428)^1.084-5.381))</f>
        <v/>
      </c>
      <c r="G5428">
        <f>IF(F5428="","",IF(F5428&lt;0,10*F5428^2,0))</f>
        <v/>
      </c>
      <c r="H5428">
        <f>IF(F5428="","",IF(F5428&gt;0,10*F5428^2,0))</f>
        <v/>
      </c>
    </row>
    <row r="5429">
      <c r="A5429">
        <f>Input!A5429</f>
        <v/>
      </c>
      <c r="B5429">
        <f>IF(ISNUMBER(Input!B5429),IF(AND(Input!B5429&gt;=20,Input!B5429&lt;=700),Input!B5429,""),"")</f>
        <v/>
      </c>
      <c r="C5429">
        <f>IF(B5429="","",INT(A5429))</f>
        <v/>
      </c>
      <c r="D5429">
        <f>IF(B5429="","",HOUR(A5429))</f>
        <v/>
      </c>
      <c r="E5429">
        <f>IF(B5429="","",IF(INPUT!$I$1="","",IF(C5429&lt;(INT(INPUT!$I$1)-INPUT!$I$2),"Off Meds",IF(C5429&lt;=(INT(INPUT!$I$1)+INPUT!$I$2),"Washout","On Meds"))))</f>
        <v/>
      </c>
      <c r="F5429">
        <f>IF(B5429="","",1.509*(LN(B5429)^1.084-5.381))</f>
        <v/>
      </c>
      <c r="G5429">
        <f>IF(F5429="","",IF(F5429&lt;0,10*F5429^2,0))</f>
        <v/>
      </c>
      <c r="H5429">
        <f>IF(F5429="","",IF(F5429&gt;0,10*F5429^2,0))</f>
        <v/>
      </c>
    </row>
    <row r="5430">
      <c r="A5430">
        <f>Input!A5430</f>
        <v/>
      </c>
      <c r="B5430">
        <f>IF(ISNUMBER(Input!B5430),IF(AND(Input!B5430&gt;=20,Input!B5430&lt;=700),Input!B5430,""),"")</f>
        <v/>
      </c>
      <c r="C5430">
        <f>IF(B5430="","",INT(A5430))</f>
        <v/>
      </c>
      <c r="D5430">
        <f>IF(B5430="","",HOUR(A5430))</f>
        <v/>
      </c>
      <c r="E5430">
        <f>IF(B5430="","",IF(INPUT!$I$1="","",IF(C5430&lt;(INT(INPUT!$I$1)-INPUT!$I$2),"Off Meds",IF(C5430&lt;=(INT(INPUT!$I$1)+INPUT!$I$2),"Washout","On Meds"))))</f>
        <v/>
      </c>
      <c r="F5430">
        <f>IF(B5430="","",1.509*(LN(B5430)^1.084-5.381))</f>
        <v/>
      </c>
      <c r="G5430">
        <f>IF(F5430="","",IF(F5430&lt;0,10*F5430^2,0))</f>
        <v/>
      </c>
      <c r="H5430">
        <f>IF(F5430="","",IF(F5430&gt;0,10*F5430^2,0))</f>
        <v/>
      </c>
    </row>
    <row r="5431">
      <c r="A5431">
        <f>Input!A5431</f>
        <v/>
      </c>
      <c r="B5431">
        <f>IF(ISNUMBER(Input!B5431),IF(AND(Input!B5431&gt;=20,Input!B5431&lt;=700),Input!B5431,""),"")</f>
        <v/>
      </c>
      <c r="C5431">
        <f>IF(B5431="","",INT(A5431))</f>
        <v/>
      </c>
      <c r="D5431">
        <f>IF(B5431="","",HOUR(A5431))</f>
        <v/>
      </c>
      <c r="E5431">
        <f>IF(B5431="","",IF(INPUT!$I$1="","",IF(C5431&lt;(INT(INPUT!$I$1)-INPUT!$I$2),"Off Meds",IF(C5431&lt;=(INT(INPUT!$I$1)+INPUT!$I$2),"Washout","On Meds"))))</f>
        <v/>
      </c>
      <c r="F5431">
        <f>IF(B5431="","",1.509*(LN(B5431)^1.084-5.381))</f>
        <v/>
      </c>
      <c r="G5431">
        <f>IF(F5431="","",IF(F5431&lt;0,10*F5431^2,0))</f>
        <v/>
      </c>
      <c r="H5431">
        <f>IF(F5431="","",IF(F5431&gt;0,10*F5431^2,0))</f>
        <v/>
      </c>
    </row>
    <row r="5432">
      <c r="A5432">
        <f>Input!A5432</f>
        <v/>
      </c>
      <c r="B5432">
        <f>IF(ISNUMBER(Input!B5432),IF(AND(Input!B5432&gt;=20,Input!B5432&lt;=700),Input!B5432,""),"")</f>
        <v/>
      </c>
      <c r="C5432">
        <f>IF(B5432="","",INT(A5432))</f>
        <v/>
      </c>
      <c r="D5432">
        <f>IF(B5432="","",HOUR(A5432))</f>
        <v/>
      </c>
      <c r="E5432">
        <f>IF(B5432="","",IF(INPUT!$I$1="","",IF(C5432&lt;(INT(INPUT!$I$1)-INPUT!$I$2),"Off Meds",IF(C5432&lt;=(INT(INPUT!$I$1)+INPUT!$I$2),"Washout","On Meds"))))</f>
        <v/>
      </c>
      <c r="F5432">
        <f>IF(B5432="","",1.509*(LN(B5432)^1.084-5.381))</f>
        <v/>
      </c>
      <c r="G5432">
        <f>IF(F5432="","",IF(F5432&lt;0,10*F5432^2,0))</f>
        <v/>
      </c>
      <c r="H5432">
        <f>IF(F5432="","",IF(F5432&gt;0,10*F5432^2,0))</f>
        <v/>
      </c>
    </row>
    <row r="5433">
      <c r="A5433">
        <f>Input!A5433</f>
        <v/>
      </c>
      <c r="B5433">
        <f>IF(ISNUMBER(Input!B5433),IF(AND(Input!B5433&gt;=20,Input!B5433&lt;=700),Input!B5433,""),"")</f>
        <v/>
      </c>
      <c r="C5433">
        <f>IF(B5433="","",INT(A5433))</f>
        <v/>
      </c>
      <c r="D5433">
        <f>IF(B5433="","",HOUR(A5433))</f>
        <v/>
      </c>
      <c r="E5433">
        <f>IF(B5433="","",IF(INPUT!$I$1="","",IF(C5433&lt;(INT(INPUT!$I$1)-INPUT!$I$2),"Off Meds",IF(C5433&lt;=(INT(INPUT!$I$1)+INPUT!$I$2),"Washout","On Meds"))))</f>
        <v/>
      </c>
      <c r="F5433">
        <f>IF(B5433="","",1.509*(LN(B5433)^1.084-5.381))</f>
        <v/>
      </c>
      <c r="G5433">
        <f>IF(F5433="","",IF(F5433&lt;0,10*F5433^2,0))</f>
        <v/>
      </c>
      <c r="H5433">
        <f>IF(F5433="","",IF(F5433&gt;0,10*F5433^2,0))</f>
        <v/>
      </c>
    </row>
    <row r="5434">
      <c r="A5434">
        <f>Input!A5434</f>
        <v/>
      </c>
      <c r="B5434">
        <f>IF(ISNUMBER(Input!B5434),IF(AND(Input!B5434&gt;=20,Input!B5434&lt;=700),Input!B5434,""),"")</f>
        <v/>
      </c>
      <c r="C5434">
        <f>IF(B5434="","",INT(A5434))</f>
        <v/>
      </c>
      <c r="D5434">
        <f>IF(B5434="","",HOUR(A5434))</f>
        <v/>
      </c>
      <c r="E5434">
        <f>IF(B5434="","",IF(INPUT!$I$1="","",IF(C5434&lt;(INT(INPUT!$I$1)-INPUT!$I$2),"Off Meds",IF(C5434&lt;=(INT(INPUT!$I$1)+INPUT!$I$2),"Washout","On Meds"))))</f>
        <v/>
      </c>
      <c r="F5434">
        <f>IF(B5434="","",1.509*(LN(B5434)^1.084-5.381))</f>
        <v/>
      </c>
      <c r="G5434">
        <f>IF(F5434="","",IF(F5434&lt;0,10*F5434^2,0))</f>
        <v/>
      </c>
      <c r="H5434">
        <f>IF(F5434="","",IF(F5434&gt;0,10*F5434^2,0))</f>
        <v/>
      </c>
    </row>
    <row r="5435">
      <c r="A5435">
        <f>Input!A5435</f>
        <v/>
      </c>
      <c r="B5435">
        <f>IF(ISNUMBER(Input!B5435),IF(AND(Input!B5435&gt;=20,Input!B5435&lt;=700),Input!B5435,""),"")</f>
        <v/>
      </c>
      <c r="C5435">
        <f>IF(B5435="","",INT(A5435))</f>
        <v/>
      </c>
      <c r="D5435">
        <f>IF(B5435="","",HOUR(A5435))</f>
        <v/>
      </c>
      <c r="E5435">
        <f>IF(B5435="","",IF(INPUT!$I$1="","",IF(C5435&lt;(INT(INPUT!$I$1)-INPUT!$I$2),"Off Meds",IF(C5435&lt;=(INT(INPUT!$I$1)+INPUT!$I$2),"Washout","On Meds"))))</f>
        <v/>
      </c>
      <c r="F5435">
        <f>IF(B5435="","",1.509*(LN(B5435)^1.084-5.381))</f>
        <v/>
      </c>
      <c r="G5435">
        <f>IF(F5435="","",IF(F5435&lt;0,10*F5435^2,0))</f>
        <v/>
      </c>
      <c r="H5435">
        <f>IF(F5435="","",IF(F5435&gt;0,10*F5435^2,0))</f>
        <v/>
      </c>
    </row>
    <row r="5436">
      <c r="A5436">
        <f>Input!A5436</f>
        <v/>
      </c>
      <c r="B5436">
        <f>IF(ISNUMBER(Input!B5436),IF(AND(Input!B5436&gt;=20,Input!B5436&lt;=700),Input!B5436,""),"")</f>
        <v/>
      </c>
      <c r="C5436">
        <f>IF(B5436="","",INT(A5436))</f>
        <v/>
      </c>
      <c r="D5436">
        <f>IF(B5436="","",HOUR(A5436))</f>
        <v/>
      </c>
      <c r="E5436">
        <f>IF(B5436="","",IF(INPUT!$I$1="","",IF(C5436&lt;(INT(INPUT!$I$1)-INPUT!$I$2),"Off Meds",IF(C5436&lt;=(INT(INPUT!$I$1)+INPUT!$I$2),"Washout","On Meds"))))</f>
        <v/>
      </c>
      <c r="F5436">
        <f>IF(B5436="","",1.509*(LN(B5436)^1.084-5.381))</f>
        <v/>
      </c>
      <c r="G5436">
        <f>IF(F5436="","",IF(F5436&lt;0,10*F5436^2,0))</f>
        <v/>
      </c>
      <c r="H5436">
        <f>IF(F5436="","",IF(F5436&gt;0,10*F5436^2,0))</f>
        <v/>
      </c>
    </row>
    <row r="5437">
      <c r="A5437">
        <f>Input!A5437</f>
        <v/>
      </c>
      <c r="B5437">
        <f>IF(ISNUMBER(Input!B5437),IF(AND(Input!B5437&gt;=20,Input!B5437&lt;=700),Input!B5437,""),"")</f>
        <v/>
      </c>
      <c r="C5437">
        <f>IF(B5437="","",INT(A5437))</f>
        <v/>
      </c>
      <c r="D5437">
        <f>IF(B5437="","",HOUR(A5437))</f>
        <v/>
      </c>
      <c r="E5437">
        <f>IF(B5437="","",IF(INPUT!$I$1="","",IF(C5437&lt;(INT(INPUT!$I$1)-INPUT!$I$2),"Off Meds",IF(C5437&lt;=(INT(INPUT!$I$1)+INPUT!$I$2),"Washout","On Meds"))))</f>
        <v/>
      </c>
      <c r="F5437">
        <f>IF(B5437="","",1.509*(LN(B5437)^1.084-5.381))</f>
        <v/>
      </c>
      <c r="G5437">
        <f>IF(F5437="","",IF(F5437&lt;0,10*F5437^2,0))</f>
        <v/>
      </c>
      <c r="H5437">
        <f>IF(F5437="","",IF(F5437&gt;0,10*F5437^2,0))</f>
        <v/>
      </c>
    </row>
    <row r="5438">
      <c r="A5438">
        <f>Input!A5438</f>
        <v/>
      </c>
      <c r="B5438">
        <f>IF(ISNUMBER(Input!B5438),IF(AND(Input!B5438&gt;=20,Input!B5438&lt;=700),Input!B5438,""),"")</f>
        <v/>
      </c>
      <c r="C5438">
        <f>IF(B5438="","",INT(A5438))</f>
        <v/>
      </c>
      <c r="D5438">
        <f>IF(B5438="","",HOUR(A5438))</f>
        <v/>
      </c>
      <c r="E5438">
        <f>IF(B5438="","",IF(INPUT!$I$1="","",IF(C5438&lt;(INT(INPUT!$I$1)-INPUT!$I$2),"Off Meds",IF(C5438&lt;=(INT(INPUT!$I$1)+INPUT!$I$2),"Washout","On Meds"))))</f>
        <v/>
      </c>
      <c r="F5438">
        <f>IF(B5438="","",1.509*(LN(B5438)^1.084-5.381))</f>
        <v/>
      </c>
      <c r="G5438">
        <f>IF(F5438="","",IF(F5438&lt;0,10*F5438^2,0))</f>
        <v/>
      </c>
      <c r="H5438">
        <f>IF(F5438="","",IF(F5438&gt;0,10*F5438^2,0))</f>
        <v/>
      </c>
    </row>
    <row r="5439">
      <c r="A5439">
        <f>Input!A5439</f>
        <v/>
      </c>
      <c r="B5439">
        <f>IF(ISNUMBER(Input!B5439),IF(AND(Input!B5439&gt;=20,Input!B5439&lt;=700),Input!B5439,""),"")</f>
        <v/>
      </c>
      <c r="C5439">
        <f>IF(B5439="","",INT(A5439))</f>
        <v/>
      </c>
      <c r="D5439">
        <f>IF(B5439="","",HOUR(A5439))</f>
        <v/>
      </c>
      <c r="E5439">
        <f>IF(B5439="","",IF(INPUT!$I$1="","",IF(C5439&lt;(INT(INPUT!$I$1)-INPUT!$I$2),"Off Meds",IF(C5439&lt;=(INT(INPUT!$I$1)+INPUT!$I$2),"Washout","On Meds"))))</f>
        <v/>
      </c>
      <c r="F5439">
        <f>IF(B5439="","",1.509*(LN(B5439)^1.084-5.381))</f>
        <v/>
      </c>
      <c r="G5439">
        <f>IF(F5439="","",IF(F5439&lt;0,10*F5439^2,0))</f>
        <v/>
      </c>
      <c r="H5439">
        <f>IF(F5439="","",IF(F5439&gt;0,10*F5439^2,0))</f>
        <v/>
      </c>
    </row>
    <row r="5440">
      <c r="A5440">
        <f>Input!A5440</f>
        <v/>
      </c>
      <c r="B5440">
        <f>IF(ISNUMBER(Input!B5440),IF(AND(Input!B5440&gt;=20,Input!B5440&lt;=700),Input!B5440,""),"")</f>
        <v/>
      </c>
      <c r="C5440">
        <f>IF(B5440="","",INT(A5440))</f>
        <v/>
      </c>
      <c r="D5440">
        <f>IF(B5440="","",HOUR(A5440))</f>
        <v/>
      </c>
      <c r="E5440">
        <f>IF(B5440="","",IF(INPUT!$I$1="","",IF(C5440&lt;(INT(INPUT!$I$1)-INPUT!$I$2),"Off Meds",IF(C5440&lt;=(INT(INPUT!$I$1)+INPUT!$I$2),"Washout","On Meds"))))</f>
        <v/>
      </c>
      <c r="F5440">
        <f>IF(B5440="","",1.509*(LN(B5440)^1.084-5.381))</f>
        <v/>
      </c>
      <c r="G5440">
        <f>IF(F5440="","",IF(F5440&lt;0,10*F5440^2,0))</f>
        <v/>
      </c>
      <c r="H5440">
        <f>IF(F5440="","",IF(F5440&gt;0,10*F5440^2,0))</f>
        <v/>
      </c>
    </row>
    <row r="5441">
      <c r="A5441">
        <f>Input!A5441</f>
        <v/>
      </c>
      <c r="B5441">
        <f>IF(ISNUMBER(Input!B5441),IF(AND(Input!B5441&gt;=20,Input!B5441&lt;=700),Input!B5441,""),"")</f>
        <v/>
      </c>
      <c r="C5441">
        <f>IF(B5441="","",INT(A5441))</f>
        <v/>
      </c>
      <c r="D5441">
        <f>IF(B5441="","",HOUR(A5441))</f>
        <v/>
      </c>
      <c r="E5441">
        <f>IF(B5441="","",IF(INPUT!$I$1="","",IF(C5441&lt;(INT(INPUT!$I$1)-INPUT!$I$2),"Off Meds",IF(C5441&lt;=(INT(INPUT!$I$1)+INPUT!$I$2),"Washout","On Meds"))))</f>
        <v/>
      </c>
      <c r="F5441">
        <f>IF(B5441="","",1.509*(LN(B5441)^1.084-5.381))</f>
        <v/>
      </c>
      <c r="G5441">
        <f>IF(F5441="","",IF(F5441&lt;0,10*F5441^2,0))</f>
        <v/>
      </c>
      <c r="H5441">
        <f>IF(F5441="","",IF(F5441&gt;0,10*F5441^2,0))</f>
        <v/>
      </c>
    </row>
    <row r="5442">
      <c r="A5442">
        <f>Input!A5442</f>
        <v/>
      </c>
      <c r="B5442">
        <f>IF(ISNUMBER(Input!B5442),IF(AND(Input!B5442&gt;=20,Input!B5442&lt;=700),Input!B5442,""),"")</f>
        <v/>
      </c>
      <c r="C5442">
        <f>IF(B5442="","",INT(A5442))</f>
        <v/>
      </c>
      <c r="D5442">
        <f>IF(B5442="","",HOUR(A5442))</f>
        <v/>
      </c>
      <c r="E5442">
        <f>IF(B5442="","",IF(INPUT!$I$1="","",IF(C5442&lt;(INT(INPUT!$I$1)-INPUT!$I$2),"Off Meds",IF(C5442&lt;=(INT(INPUT!$I$1)+INPUT!$I$2),"Washout","On Meds"))))</f>
        <v/>
      </c>
      <c r="F5442">
        <f>IF(B5442="","",1.509*(LN(B5442)^1.084-5.381))</f>
        <v/>
      </c>
      <c r="G5442">
        <f>IF(F5442="","",IF(F5442&lt;0,10*F5442^2,0))</f>
        <v/>
      </c>
      <c r="H5442">
        <f>IF(F5442="","",IF(F5442&gt;0,10*F5442^2,0))</f>
        <v/>
      </c>
    </row>
    <row r="5443">
      <c r="A5443">
        <f>Input!A5443</f>
        <v/>
      </c>
      <c r="B5443">
        <f>IF(ISNUMBER(Input!B5443),IF(AND(Input!B5443&gt;=20,Input!B5443&lt;=700),Input!B5443,""),"")</f>
        <v/>
      </c>
      <c r="C5443">
        <f>IF(B5443="","",INT(A5443))</f>
        <v/>
      </c>
      <c r="D5443">
        <f>IF(B5443="","",HOUR(A5443))</f>
        <v/>
      </c>
      <c r="E5443">
        <f>IF(B5443="","",IF(INPUT!$I$1="","",IF(C5443&lt;(INT(INPUT!$I$1)-INPUT!$I$2),"Off Meds",IF(C5443&lt;=(INT(INPUT!$I$1)+INPUT!$I$2),"Washout","On Meds"))))</f>
        <v/>
      </c>
      <c r="F5443">
        <f>IF(B5443="","",1.509*(LN(B5443)^1.084-5.381))</f>
        <v/>
      </c>
      <c r="G5443">
        <f>IF(F5443="","",IF(F5443&lt;0,10*F5443^2,0))</f>
        <v/>
      </c>
      <c r="H5443">
        <f>IF(F5443="","",IF(F5443&gt;0,10*F5443^2,0))</f>
        <v/>
      </c>
    </row>
    <row r="5444">
      <c r="A5444">
        <f>Input!A5444</f>
        <v/>
      </c>
      <c r="B5444">
        <f>IF(ISNUMBER(Input!B5444),IF(AND(Input!B5444&gt;=20,Input!B5444&lt;=700),Input!B5444,""),"")</f>
        <v/>
      </c>
      <c r="C5444">
        <f>IF(B5444="","",INT(A5444))</f>
        <v/>
      </c>
      <c r="D5444">
        <f>IF(B5444="","",HOUR(A5444))</f>
        <v/>
      </c>
      <c r="E5444">
        <f>IF(B5444="","",IF(INPUT!$I$1="","",IF(C5444&lt;(INT(INPUT!$I$1)-INPUT!$I$2),"Off Meds",IF(C5444&lt;=(INT(INPUT!$I$1)+INPUT!$I$2),"Washout","On Meds"))))</f>
        <v/>
      </c>
      <c r="F5444">
        <f>IF(B5444="","",1.509*(LN(B5444)^1.084-5.381))</f>
        <v/>
      </c>
      <c r="G5444">
        <f>IF(F5444="","",IF(F5444&lt;0,10*F5444^2,0))</f>
        <v/>
      </c>
      <c r="H5444">
        <f>IF(F5444="","",IF(F5444&gt;0,10*F5444^2,0))</f>
        <v/>
      </c>
    </row>
    <row r="5445">
      <c r="A5445">
        <f>Input!A5445</f>
        <v/>
      </c>
      <c r="B5445">
        <f>IF(ISNUMBER(Input!B5445),IF(AND(Input!B5445&gt;=20,Input!B5445&lt;=700),Input!B5445,""),"")</f>
        <v/>
      </c>
      <c r="C5445">
        <f>IF(B5445="","",INT(A5445))</f>
        <v/>
      </c>
      <c r="D5445">
        <f>IF(B5445="","",HOUR(A5445))</f>
        <v/>
      </c>
      <c r="E5445">
        <f>IF(B5445="","",IF(INPUT!$I$1="","",IF(C5445&lt;(INT(INPUT!$I$1)-INPUT!$I$2),"Off Meds",IF(C5445&lt;=(INT(INPUT!$I$1)+INPUT!$I$2),"Washout","On Meds"))))</f>
        <v/>
      </c>
      <c r="F5445">
        <f>IF(B5445="","",1.509*(LN(B5445)^1.084-5.381))</f>
        <v/>
      </c>
      <c r="G5445">
        <f>IF(F5445="","",IF(F5445&lt;0,10*F5445^2,0))</f>
        <v/>
      </c>
      <c r="H5445">
        <f>IF(F5445="","",IF(F5445&gt;0,10*F5445^2,0))</f>
        <v/>
      </c>
    </row>
    <row r="5446">
      <c r="A5446">
        <f>Input!A5446</f>
        <v/>
      </c>
      <c r="B5446">
        <f>IF(ISNUMBER(Input!B5446),IF(AND(Input!B5446&gt;=20,Input!B5446&lt;=700),Input!B5446,""),"")</f>
        <v/>
      </c>
      <c r="C5446">
        <f>IF(B5446="","",INT(A5446))</f>
        <v/>
      </c>
      <c r="D5446">
        <f>IF(B5446="","",HOUR(A5446))</f>
        <v/>
      </c>
      <c r="E5446">
        <f>IF(B5446="","",IF(INPUT!$I$1="","",IF(C5446&lt;(INT(INPUT!$I$1)-INPUT!$I$2),"Off Meds",IF(C5446&lt;=(INT(INPUT!$I$1)+INPUT!$I$2),"Washout","On Meds"))))</f>
        <v/>
      </c>
      <c r="F5446">
        <f>IF(B5446="","",1.509*(LN(B5446)^1.084-5.381))</f>
        <v/>
      </c>
      <c r="G5446">
        <f>IF(F5446="","",IF(F5446&lt;0,10*F5446^2,0))</f>
        <v/>
      </c>
      <c r="H5446">
        <f>IF(F5446="","",IF(F5446&gt;0,10*F5446^2,0))</f>
        <v/>
      </c>
    </row>
    <row r="5447">
      <c r="A5447">
        <f>Input!A5447</f>
        <v/>
      </c>
      <c r="B5447">
        <f>IF(ISNUMBER(Input!B5447),IF(AND(Input!B5447&gt;=20,Input!B5447&lt;=700),Input!B5447,""),"")</f>
        <v/>
      </c>
      <c r="C5447">
        <f>IF(B5447="","",INT(A5447))</f>
        <v/>
      </c>
      <c r="D5447">
        <f>IF(B5447="","",HOUR(A5447))</f>
        <v/>
      </c>
      <c r="E5447">
        <f>IF(B5447="","",IF(INPUT!$I$1="","",IF(C5447&lt;(INT(INPUT!$I$1)-INPUT!$I$2),"Off Meds",IF(C5447&lt;=(INT(INPUT!$I$1)+INPUT!$I$2),"Washout","On Meds"))))</f>
        <v/>
      </c>
      <c r="F5447">
        <f>IF(B5447="","",1.509*(LN(B5447)^1.084-5.381))</f>
        <v/>
      </c>
      <c r="G5447">
        <f>IF(F5447="","",IF(F5447&lt;0,10*F5447^2,0))</f>
        <v/>
      </c>
      <c r="H5447">
        <f>IF(F5447="","",IF(F5447&gt;0,10*F5447^2,0))</f>
        <v/>
      </c>
    </row>
    <row r="5448">
      <c r="A5448">
        <f>Input!A5448</f>
        <v/>
      </c>
      <c r="B5448">
        <f>IF(ISNUMBER(Input!B5448),IF(AND(Input!B5448&gt;=20,Input!B5448&lt;=700),Input!B5448,""),"")</f>
        <v/>
      </c>
      <c r="C5448">
        <f>IF(B5448="","",INT(A5448))</f>
        <v/>
      </c>
      <c r="D5448">
        <f>IF(B5448="","",HOUR(A5448))</f>
        <v/>
      </c>
      <c r="E5448">
        <f>IF(B5448="","",IF(INPUT!$I$1="","",IF(C5448&lt;(INT(INPUT!$I$1)-INPUT!$I$2),"Off Meds",IF(C5448&lt;=(INT(INPUT!$I$1)+INPUT!$I$2),"Washout","On Meds"))))</f>
        <v/>
      </c>
      <c r="F5448">
        <f>IF(B5448="","",1.509*(LN(B5448)^1.084-5.381))</f>
        <v/>
      </c>
      <c r="G5448">
        <f>IF(F5448="","",IF(F5448&lt;0,10*F5448^2,0))</f>
        <v/>
      </c>
      <c r="H5448">
        <f>IF(F5448="","",IF(F5448&gt;0,10*F5448^2,0))</f>
        <v/>
      </c>
    </row>
    <row r="5449">
      <c r="A5449">
        <f>Input!A5449</f>
        <v/>
      </c>
      <c r="B5449">
        <f>IF(ISNUMBER(Input!B5449),IF(AND(Input!B5449&gt;=20,Input!B5449&lt;=700),Input!B5449,""),"")</f>
        <v/>
      </c>
      <c r="C5449">
        <f>IF(B5449="","",INT(A5449))</f>
        <v/>
      </c>
      <c r="D5449">
        <f>IF(B5449="","",HOUR(A5449))</f>
        <v/>
      </c>
      <c r="E5449">
        <f>IF(B5449="","",IF(INPUT!$I$1="","",IF(C5449&lt;(INT(INPUT!$I$1)-INPUT!$I$2),"Off Meds",IF(C5449&lt;=(INT(INPUT!$I$1)+INPUT!$I$2),"Washout","On Meds"))))</f>
        <v/>
      </c>
      <c r="F5449">
        <f>IF(B5449="","",1.509*(LN(B5449)^1.084-5.381))</f>
        <v/>
      </c>
      <c r="G5449">
        <f>IF(F5449="","",IF(F5449&lt;0,10*F5449^2,0))</f>
        <v/>
      </c>
      <c r="H5449">
        <f>IF(F5449="","",IF(F5449&gt;0,10*F5449^2,0))</f>
        <v/>
      </c>
    </row>
    <row r="5450">
      <c r="A5450">
        <f>Input!A5450</f>
        <v/>
      </c>
      <c r="B5450">
        <f>IF(ISNUMBER(Input!B5450),IF(AND(Input!B5450&gt;=20,Input!B5450&lt;=700),Input!B5450,""),"")</f>
        <v/>
      </c>
      <c r="C5450">
        <f>IF(B5450="","",INT(A5450))</f>
        <v/>
      </c>
      <c r="D5450">
        <f>IF(B5450="","",HOUR(A5450))</f>
        <v/>
      </c>
      <c r="E5450">
        <f>IF(B5450="","",IF(INPUT!$I$1="","",IF(C5450&lt;(INT(INPUT!$I$1)-INPUT!$I$2),"Off Meds",IF(C5450&lt;=(INT(INPUT!$I$1)+INPUT!$I$2),"Washout","On Meds"))))</f>
        <v/>
      </c>
      <c r="F5450">
        <f>IF(B5450="","",1.509*(LN(B5450)^1.084-5.381))</f>
        <v/>
      </c>
      <c r="G5450">
        <f>IF(F5450="","",IF(F5450&lt;0,10*F5450^2,0))</f>
        <v/>
      </c>
      <c r="H5450">
        <f>IF(F5450="","",IF(F5450&gt;0,10*F5450^2,0))</f>
        <v/>
      </c>
    </row>
    <row r="5451">
      <c r="A5451">
        <f>Input!A5451</f>
        <v/>
      </c>
      <c r="B5451">
        <f>IF(ISNUMBER(Input!B5451),IF(AND(Input!B5451&gt;=20,Input!B5451&lt;=700),Input!B5451,""),"")</f>
        <v/>
      </c>
      <c r="C5451">
        <f>IF(B5451="","",INT(A5451))</f>
        <v/>
      </c>
      <c r="D5451">
        <f>IF(B5451="","",HOUR(A5451))</f>
        <v/>
      </c>
      <c r="E5451">
        <f>IF(B5451="","",IF(INPUT!$I$1="","",IF(C5451&lt;(INT(INPUT!$I$1)-INPUT!$I$2),"Off Meds",IF(C5451&lt;=(INT(INPUT!$I$1)+INPUT!$I$2),"Washout","On Meds"))))</f>
        <v/>
      </c>
      <c r="F5451">
        <f>IF(B5451="","",1.509*(LN(B5451)^1.084-5.381))</f>
        <v/>
      </c>
      <c r="G5451">
        <f>IF(F5451="","",IF(F5451&lt;0,10*F5451^2,0))</f>
        <v/>
      </c>
      <c r="H5451">
        <f>IF(F5451="","",IF(F5451&gt;0,10*F5451^2,0))</f>
        <v/>
      </c>
    </row>
    <row r="5452">
      <c r="A5452">
        <f>Input!A5452</f>
        <v/>
      </c>
      <c r="B5452">
        <f>IF(ISNUMBER(Input!B5452),IF(AND(Input!B5452&gt;=20,Input!B5452&lt;=700),Input!B5452,""),"")</f>
        <v/>
      </c>
      <c r="C5452">
        <f>IF(B5452="","",INT(A5452))</f>
        <v/>
      </c>
      <c r="D5452">
        <f>IF(B5452="","",HOUR(A5452))</f>
        <v/>
      </c>
      <c r="E5452">
        <f>IF(B5452="","",IF(INPUT!$I$1="","",IF(C5452&lt;(INT(INPUT!$I$1)-INPUT!$I$2),"Off Meds",IF(C5452&lt;=(INT(INPUT!$I$1)+INPUT!$I$2),"Washout","On Meds"))))</f>
        <v/>
      </c>
      <c r="F5452">
        <f>IF(B5452="","",1.509*(LN(B5452)^1.084-5.381))</f>
        <v/>
      </c>
      <c r="G5452">
        <f>IF(F5452="","",IF(F5452&lt;0,10*F5452^2,0))</f>
        <v/>
      </c>
      <c r="H5452">
        <f>IF(F5452="","",IF(F5452&gt;0,10*F5452^2,0))</f>
        <v/>
      </c>
    </row>
    <row r="5453">
      <c r="A5453">
        <f>Input!A5453</f>
        <v/>
      </c>
      <c r="B5453">
        <f>IF(ISNUMBER(Input!B5453),IF(AND(Input!B5453&gt;=20,Input!B5453&lt;=700),Input!B5453,""),"")</f>
        <v/>
      </c>
      <c r="C5453">
        <f>IF(B5453="","",INT(A5453))</f>
        <v/>
      </c>
      <c r="D5453">
        <f>IF(B5453="","",HOUR(A5453))</f>
        <v/>
      </c>
      <c r="E5453">
        <f>IF(B5453="","",IF(INPUT!$I$1="","",IF(C5453&lt;(INT(INPUT!$I$1)-INPUT!$I$2),"Off Meds",IF(C5453&lt;=(INT(INPUT!$I$1)+INPUT!$I$2),"Washout","On Meds"))))</f>
        <v/>
      </c>
      <c r="F5453">
        <f>IF(B5453="","",1.509*(LN(B5453)^1.084-5.381))</f>
        <v/>
      </c>
      <c r="G5453">
        <f>IF(F5453="","",IF(F5453&lt;0,10*F5453^2,0))</f>
        <v/>
      </c>
      <c r="H5453">
        <f>IF(F5453="","",IF(F5453&gt;0,10*F5453^2,0))</f>
        <v/>
      </c>
    </row>
    <row r="5454">
      <c r="A5454">
        <f>Input!A5454</f>
        <v/>
      </c>
      <c r="B5454">
        <f>IF(ISNUMBER(Input!B5454),IF(AND(Input!B5454&gt;=20,Input!B5454&lt;=700),Input!B5454,""),"")</f>
        <v/>
      </c>
      <c r="C5454">
        <f>IF(B5454="","",INT(A5454))</f>
        <v/>
      </c>
      <c r="D5454">
        <f>IF(B5454="","",HOUR(A5454))</f>
        <v/>
      </c>
      <c r="E5454">
        <f>IF(B5454="","",IF(INPUT!$I$1="","",IF(C5454&lt;(INT(INPUT!$I$1)-INPUT!$I$2),"Off Meds",IF(C5454&lt;=(INT(INPUT!$I$1)+INPUT!$I$2),"Washout","On Meds"))))</f>
        <v/>
      </c>
      <c r="F5454">
        <f>IF(B5454="","",1.509*(LN(B5454)^1.084-5.381))</f>
        <v/>
      </c>
      <c r="G5454">
        <f>IF(F5454="","",IF(F5454&lt;0,10*F5454^2,0))</f>
        <v/>
      </c>
      <c r="H5454">
        <f>IF(F5454="","",IF(F5454&gt;0,10*F5454^2,0))</f>
        <v/>
      </c>
    </row>
    <row r="5455">
      <c r="A5455">
        <f>Input!A5455</f>
        <v/>
      </c>
      <c r="B5455">
        <f>IF(ISNUMBER(Input!B5455),IF(AND(Input!B5455&gt;=20,Input!B5455&lt;=700),Input!B5455,""),"")</f>
        <v/>
      </c>
      <c r="C5455">
        <f>IF(B5455="","",INT(A5455))</f>
        <v/>
      </c>
      <c r="D5455">
        <f>IF(B5455="","",HOUR(A5455))</f>
        <v/>
      </c>
      <c r="E5455">
        <f>IF(B5455="","",IF(INPUT!$I$1="","",IF(C5455&lt;(INT(INPUT!$I$1)-INPUT!$I$2),"Off Meds",IF(C5455&lt;=(INT(INPUT!$I$1)+INPUT!$I$2),"Washout","On Meds"))))</f>
        <v/>
      </c>
      <c r="F5455">
        <f>IF(B5455="","",1.509*(LN(B5455)^1.084-5.381))</f>
        <v/>
      </c>
      <c r="G5455">
        <f>IF(F5455="","",IF(F5455&lt;0,10*F5455^2,0))</f>
        <v/>
      </c>
      <c r="H5455">
        <f>IF(F5455="","",IF(F5455&gt;0,10*F5455^2,0))</f>
        <v/>
      </c>
    </row>
    <row r="5456">
      <c r="A5456">
        <f>Input!A5456</f>
        <v/>
      </c>
      <c r="B5456">
        <f>IF(ISNUMBER(Input!B5456),IF(AND(Input!B5456&gt;=20,Input!B5456&lt;=700),Input!B5456,""),"")</f>
        <v/>
      </c>
      <c r="C5456">
        <f>IF(B5456="","",INT(A5456))</f>
        <v/>
      </c>
      <c r="D5456">
        <f>IF(B5456="","",HOUR(A5456))</f>
        <v/>
      </c>
      <c r="E5456">
        <f>IF(B5456="","",IF(INPUT!$I$1="","",IF(C5456&lt;(INT(INPUT!$I$1)-INPUT!$I$2),"Off Meds",IF(C5456&lt;=(INT(INPUT!$I$1)+INPUT!$I$2),"Washout","On Meds"))))</f>
        <v/>
      </c>
      <c r="F5456">
        <f>IF(B5456="","",1.509*(LN(B5456)^1.084-5.381))</f>
        <v/>
      </c>
      <c r="G5456">
        <f>IF(F5456="","",IF(F5456&lt;0,10*F5456^2,0))</f>
        <v/>
      </c>
      <c r="H5456">
        <f>IF(F5456="","",IF(F5456&gt;0,10*F5456^2,0))</f>
        <v/>
      </c>
    </row>
    <row r="5457">
      <c r="A5457">
        <f>Input!A5457</f>
        <v/>
      </c>
      <c r="B5457">
        <f>IF(ISNUMBER(Input!B5457),IF(AND(Input!B5457&gt;=20,Input!B5457&lt;=700),Input!B5457,""),"")</f>
        <v/>
      </c>
      <c r="C5457">
        <f>IF(B5457="","",INT(A5457))</f>
        <v/>
      </c>
      <c r="D5457">
        <f>IF(B5457="","",HOUR(A5457))</f>
        <v/>
      </c>
      <c r="E5457">
        <f>IF(B5457="","",IF(INPUT!$I$1="","",IF(C5457&lt;(INT(INPUT!$I$1)-INPUT!$I$2),"Off Meds",IF(C5457&lt;=(INT(INPUT!$I$1)+INPUT!$I$2),"Washout","On Meds"))))</f>
        <v/>
      </c>
      <c r="F5457">
        <f>IF(B5457="","",1.509*(LN(B5457)^1.084-5.381))</f>
        <v/>
      </c>
      <c r="G5457">
        <f>IF(F5457="","",IF(F5457&lt;0,10*F5457^2,0))</f>
        <v/>
      </c>
      <c r="H5457">
        <f>IF(F5457="","",IF(F5457&gt;0,10*F5457^2,0))</f>
        <v/>
      </c>
    </row>
    <row r="5458">
      <c r="A5458">
        <f>Input!A5458</f>
        <v/>
      </c>
      <c r="B5458">
        <f>IF(ISNUMBER(Input!B5458),IF(AND(Input!B5458&gt;=20,Input!B5458&lt;=700),Input!B5458,""),"")</f>
        <v/>
      </c>
      <c r="C5458">
        <f>IF(B5458="","",INT(A5458))</f>
        <v/>
      </c>
      <c r="D5458">
        <f>IF(B5458="","",HOUR(A5458))</f>
        <v/>
      </c>
      <c r="E5458">
        <f>IF(B5458="","",IF(INPUT!$I$1="","",IF(C5458&lt;(INT(INPUT!$I$1)-INPUT!$I$2),"Off Meds",IF(C5458&lt;=(INT(INPUT!$I$1)+INPUT!$I$2),"Washout","On Meds"))))</f>
        <v/>
      </c>
      <c r="F5458">
        <f>IF(B5458="","",1.509*(LN(B5458)^1.084-5.381))</f>
        <v/>
      </c>
      <c r="G5458">
        <f>IF(F5458="","",IF(F5458&lt;0,10*F5458^2,0))</f>
        <v/>
      </c>
      <c r="H5458">
        <f>IF(F5458="","",IF(F5458&gt;0,10*F5458^2,0))</f>
        <v/>
      </c>
    </row>
    <row r="5459">
      <c r="A5459">
        <f>Input!A5459</f>
        <v/>
      </c>
      <c r="B5459">
        <f>IF(ISNUMBER(Input!B5459),IF(AND(Input!B5459&gt;=20,Input!B5459&lt;=700),Input!B5459,""),"")</f>
        <v/>
      </c>
      <c r="C5459">
        <f>IF(B5459="","",INT(A5459))</f>
        <v/>
      </c>
      <c r="D5459">
        <f>IF(B5459="","",HOUR(A5459))</f>
        <v/>
      </c>
      <c r="E5459">
        <f>IF(B5459="","",IF(INPUT!$I$1="","",IF(C5459&lt;(INT(INPUT!$I$1)-INPUT!$I$2),"Off Meds",IF(C5459&lt;=(INT(INPUT!$I$1)+INPUT!$I$2),"Washout","On Meds"))))</f>
        <v/>
      </c>
      <c r="F5459">
        <f>IF(B5459="","",1.509*(LN(B5459)^1.084-5.381))</f>
        <v/>
      </c>
      <c r="G5459">
        <f>IF(F5459="","",IF(F5459&lt;0,10*F5459^2,0))</f>
        <v/>
      </c>
      <c r="H5459">
        <f>IF(F5459="","",IF(F5459&gt;0,10*F5459^2,0))</f>
        <v/>
      </c>
    </row>
    <row r="5460">
      <c r="A5460">
        <f>Input!A5460</f>
        <v/>
      </c>
      <c r="B5460">
        <f>IF(ISNUMBER(Input!B5460),IF(AND(Input!B5460&gt;=20,Input!B5460&lt;=700),Input!B5460,""),"")</f>
        <v/>
      </c>
      <c r="C5460">
        <f>IF(B5460="","",INT(A5460))</f>
        <v/>
      </c>
      <c r="D5460">
        <f>IF(B5460="","",HOUR(A5460))</f>
        <v/>
      </c>
      <c r="E5460">
        <f>IF(B5460="","",IF(INPUT!$I$1="","",IF(C5460&lt;(INT(INPUT!$I$1)-INPUT!$I$2),"Off Meds",IF(C5460&lt;=(INT(INPUT!$I$1)+INPUT!$I$2),"Washout","On Meds"))))</f>
        <v/>
      </c>
      <c r="F5460">
        <f>IF(B5460="","",1.509*(LN(B5460)^1.084-5.381))</f>
        <v/>
      </c>
      <c r="G5460">
        <f>IF(F5460="","",IF(F5460&lt;0,10*F5460^2,0))</f>
        <v/>
      </c>
      <c r="H5460">
        <f>IF(F5460="","",IF(F5460&gt;0,10*F5460^2,0))</f>
        <v/>
      </c>
    </row>
    <row r="5461">
      <c r="A5461">
        <f>Input!A5461</f>
        <v/>
      </c>
      <c r="B5461">
        <f>IF(ISNUMBER(Input!B5461),IF(AND(Input!B5461&gt;=20,Input!B5461&lt;=700),Input!B5461,""),"")</f>
        <v/>
      </c>
      <c r="C5461">
        <f>IF(B5461="","",INT(A5461))</f>
        <v/>
      </c>
      <c r="D5461">
        <f>IF(B5461="","",HOUR(A5461))</f>
        <v/>
      </c>
      <c r="E5461">
        <f>IF(B5461="","",IF(INPUT!$I$1="","",IF(C5461&lt;(INT(INPUT!$I$1)-INPUT!$I$2),"Off Meds",IF(C5461&lt;=(INT(INPUT!$I$1)+INPUT!$I$2),"Washout","On Meds"))))</f>
        <v/>
      </c>
      <c r="F5461">
        <f>IF(B5461="","",1.509*(LN(B5461)^1.084-5.381))</f>
        <v/>
      </c>
      <c r="G5461">
        <f>IF(F5461="","",IF(F5461&lt;0,10*F5461^2,0))</f>
        <v/>
      </c>
      <c r="H5461">
        <f>IF(F5461="","",IF(F5461&gt;0,10*F5461^2,0))</f>
        <v/>
      </c>
    </row>
    <row r="5462">
      <c r="A5462">
        <f>Input!A5462</f>
        <v/>
      </c>
      <c r="B5462">
        <f>IF(ISNUMBER(Input!B5462),IF(AND(Input!B5462&gt;=20,Input!B5462&lt;=700),Input!B5462,""),"")</f>
        <v/>
      </c>
      <c r="C5462">
        <f>IF(B5462="","",INT(A5462))</f>
        <v/>
      </c>
      <c r="D5462">
        <f>IF(B5462="","",HOUR(A5462))</f>
        <v/>
      </c>
      <c r="E5462">
        <f>IF(B5462="","",IF(INPUT!$I$1="","",IF(C5462&lt;(INT(INPUT!$I$1)-INPUT!$I$2),"Off Meds",IF(C5462&lt;=(INT(INPUT!$I$1)+INPUT!$I$2),"Washout","On Meds"))))</f>
        <v/>
      </c>
      <c r="F5462">
        <f>IF(B5462="","",1.509*(LN(B5462)^1.084-5.381))</f>
        <v/>
      </c>
      <c r="G5462">
        <f>IF(F5462="","",IF(F5462&lt;0,10*F5462^2,0))</f>
        <v/>
      </c>
      <c r="H5462">
        <f>IF(F5462="","",IF(F5462&gt;0,10*F5462^2,0))</f>
        <v/>
      </c>
    </row>
    <row r="5463">
      <c r="A5463">
        <f>Input!A5463</f>
        <v/>
      </c>
      <c r="B5463">
        <f>IF(ISNUMBER(Input!B5463),IF(AND(Input!B5463&gt;=20,Input!B5463&lt;=700),Input!B5463,""),"")</f>
        <v/>
      </c>
      <c r="C5463">
        <f>IF(B5463="","",INT(A5463))</f>
        <v/>
      </c>
      <c r="D5463">
        <f>IF(B5463="","",HOUR(A5463))</f>
        <v/>
      </c>
      <c r="E5463">
        <f>IF(B5463="","",IF(INPUT!$I$1="","",IF(C5463&lt;(INT(INPUT!$I$1)-INPUT!$I$2),"Off Meds",IF(C5463&lt;=(INT(INPUT!$I$1)+INPUT!$I$2),"Washout","On Meds"))))</f>
        <v/>
      </c>
      <c r="F5463">
        <f>IF(B5463="","",1.509*(LN(B5463)^1.084-5.381))</f>
        <v/>
      </c>
      <c r="G5463">
        <f>IF(F5463="","",IF(F5463&lt;0,10*F5463^2,0))</f>
        <v/>
      </c>
      <c r="H5463">
        <f>IF(F5463="","",IF(F5463&gt;0,10*F5463^2,0))</f>
        <v/>
      </c>
    </row>
    <row r="5464">
      <c r="A5464">
        <f>Input!A5464</f>
        <v/>
      </c>
      <c r="B5464">
        <f>IF(ISNUMBER(Input!B5464),IF(AND(Input!B5464&gt;=20,Input!B5464&lt;=700),Input!B5464,""),"")</f>
        <v/>
      </c>
      <c r="C5464">
        <f>IF(B5464="","",INT(A5464))</f>
        <v/>
      </c>
      <c r="D5464">
        <f>IF(B5464="","",HOUR(A5464))</f>
        <v/>
      </c>
      <c r="E5464">
        <f>IF(B5464="","",IF(INPUT!$I$1="","",IF(C5464&lt;(INT(INPUT!$I$1)-INPUT!$I$2),"Off Meds",IF(C5464&lt;=(INT(INPUT!$I$1)+INPUT!$I$2),"Washout","On Meds"))))</f>
        <v/>
      </c>
      <c r="F5464">
        <f>IF(B5464="","",1.509*(LN(B5464)^1.084-5.381))</f>
        <v/>
      </c>
      <c r="G5464">
        <f>IF(F5464="","",IF(F5464&lt;0,10*F5464^2,0))</f>
        <v/>
      </c>
      <c r="H5464">
        <f>IF(F5464="","",IF(F5464&gt;0,10*F5464^2,0))</f>
        <v/>
      </c>
    </row>
    <row r="5465">
      <c r="A5465">
        <f>Input!A5465</f>
        <v/>
      </c>
      <c r="B5465">
        <f>IF(ISNUMBER(Input!B5465),IF(AND(Input!B5465&gt;=20,Input!B5465&lt;=700),Input!B5465,""),"")</f>
        <v/>
      </c>
      <c r="C5465">
        <f>IF(B5465="","",INT(A5465))</f>
        <v/>
      </c>
      <c r="D5465">
        <f>IF(B5465="","",HOUR(A5465))</f>
        <v/>
      </c>
      <c r="E5465">
        <f>IF(B5465="","",IF(INPUT!$I$1="","",IF(C5465&lt;(INT(INPUT!$I$1)-INPUT!$I$2),"Off Meds",IF(C5465&lt;=(INT(INPUT!$I$1)+INPUT!$I$2),"Washout","On Meds"))))</f>
        <v/>
      </c>
      <c r="F5465">
        <f>IF(B5465="","",1.509*(LN(B5465)^1.084-5.381))</f>
        <v/>
      </c>
      <c r="G5465">
        <f>IF(F5465="","",IF(F5465&lt;0,10*F5465^2,0))</f>
        <v/>
      </c>
      <c r="H5465">
        <f>IF(F5465="","",IF(F5465&gt;0,10*F5465^2,0))</f>
        <v/>
      </c>
    </row>
    <row r="5466">
      <c r="A5466">
        <f>Input!A5466</f>
        <v/>
      </c>
      <c r="B5466">
        <f>IF(ISNUMBER(Input!B5466),IF(AND(Input!B5466&gt;=20,Input!B5466&lt;=700),Input!B5466,""),"")</f>
        <v/>
      </c>
      <c r="C5466">
        <f>IF(B5466="","",INT(A5466))</f>
        <v/>
      </c>
      <c r="D5466">
        <f>IF(B5466="","",HOUR(A5466))</f>
        <v/>
      </c>
      <c r="E5466">
        <f>IF(B5466="","",IF(INPUT!$I$1="","",IF(C5466&lt;(INT(INPUT!$I$1)-INPUT!$I$2),"Off Meds",IF(C5466&lt;=(INT(INPUT!$I$1)+INPUT!$I$2),"Washout","On Meds"))))</f>
        <v/>
      </c>
      <c r="F5466">
        <f>IF(B5466="","",1.509*(LN(B5466)^1.084-5.381))</f>
        <v/>
      </c>
      <c r="G5466">
        <f>IF(F5466="","",IF(F5466&lt;0,10*F5466^2,0))</f>
        <v/>
      </c>
      <c r="H5466">
        <f>IF(F5466="","",IF(F5466&gt;0,10*F5466^2,0))</f>
        <v/>
      </c>
    </row>
    <row r="5467">
      <c r="A5467">
        <f>Input!A5467</f>
        <v/>
      </c>
      <c r="B5467">
        <f>IF(ISNUMBER(Input!B5467),IF(AND(Input!B5467&gt;=20,Input!B5467&lt;=700),Input!B5467,""),"")</f>
        <v/>
      </c>
      <c r="C5467">
        <f>IF(B5467="","",INT(A5467))</f>
        <v/>
      </c>
      <c r="D5467">
        <f>IF(B5467="","",HOUR(A5467))</f>
        <v/>
      </c>
      <c r="E5467">
        <f>IF(B5467="","",IF(INPUT!$I$1="","",IF(C5467&lt;(INT(INPUT!$I$1)-INPUT!$I$2),"Off Meds",IF(C5467&lt;=(INT(INPUT!$I$1)+INPUT!$I$2),"Washout","On Meds"))))</f>
        <v/>
      </c>
      <c r="F5467">
        <f>IF(B5467="","",1.509*(LN(B5467)^1.084-5.381))</f>
        <v/>
      </c>
      <c r="G5467">
        <f>IF(F5467="","",IF(F5467&lt;0,10*F5467^2,0))</f>
        <v/>
      </c>
      <c r="H5467">
        <f>IF(F5467="","",IF(F5467&gt;0,10*F5467^2,0))</f>
        <v/>
      </c>
    </row>
    <row r="5468">
      <c r="A5468">
        <f>Input!A5468</f>
        <v/>
      </c>
      <c r="B5468">
        <f>IF(ISNUMBER(Input!B5468),IF(AND(Input!B5468&gt;=20,Input!B5468&lt;=700),Input!B5468,""),"")</f>
        <v/>
      </c>
      <c r="C5468">
        <f>IF(B5468="","",INT(A5468))</f>
        <v/>
      </c>
      <c r="D5468">
        <f>IF(B5468="","",HOUR(A5468))</f>
        <v/>
      </c>
      <c r="E5468">
        <f>IF(B5468="","",IF(INPUT!$I$1="","",IF(C5468&lt;(INT(INPUT!$I$1)-INPUT!$I$2),"Off Meds",IF(C5468&lt;=(INT(INPUT!$I$1)+INPUT!$I$2),"Washout","On Meds"))))</f>
        <v/>
      </c>
      <c r="F5468">
        <f>IF(B5468="","",1.509*(LN(B5468)^1.084-5.381))</f>
        <v/>
      </c>
      <c r="G5468">
        <f>IF(F5468="","",IF(F5468&lt;0,10*F5468^2,0))</f>
        <v/>
      </c>
      <c r="H5468">
        <f>IF(F5468="","",IF(F5468&gt;0,10*F5468^2,0))</f>
        <v/>
      </c>
    </row>
    <row r="5469">
      <c r="A5469">
        <f>Input!A5469</f>
        <v/>
      </c>
      <c r="B5469">
        <f>IF(ISNUMBER(Input!B5469),IF(AND(Input!B5469&gt;=20,Input!B5469&lt;=700),Input!B5469,""),"")</f>
        <v/>
      </c>
      <c r="C5469">
        <f>IF(B5469="","",INT(A5469))</f>
        <v/>
      </c>
      <c r="D5469">
        <f>IF(B5469="","",HOUR(A5469))</f>
        <v/>
      </c>
      <c r="E5469">
        <f>IF(B5469="","",IF(INPUT!$I$1="","",IF(C5469&lt;(INT(INPUT!$I$1)-INPUT!$I$2),"Off Meds",IF(C5469&lt;=(INT(INPUT!$I$1)+INPUT!$I$2),"Washout","On Meds"))))</f>
        <v/>
      </c>
      <c r="F5469">
        <f>IF(B5469="","",1.509*(LN(B5469)^1.084-5.381))</f>
        <v/>
      </c>
      <c r="G5469">
        <f>IF(F5469="","",IF(F5469&lt;0,10*F5469^2,0))</f>
        <v/>
      </c>
      <c r="H5469">
        <f>IF(F5469="","",IF(F5469&gt;0,10*F5469^2,0))</f>
        <v/>
      </c>
    </row>
    <row r="5470">
      <c r="A5470">
        <f>Input!A5470</f>
        <v/>
      </c>
      <c r="B5470">
        <f>IF(ISNUMBER(Input!B5470),IF(AND(Input!B5470&gt;=20,Input!B5470&lt;=700),Input!B5470,""),"")</f>
        <v/>
      </c>
      <c r="C5470">
        <f>IF(B5470="","",INT(A5470))</f>
        <v/>
      </c>
      <c r="D5470">
        <f>IF(B5470="","",HOUR(A5470))</f>
        <v/>
      </c>
      <c r="E5470">
        <f>IF(B5470="","",IF(INPUT!$I$1="","",IF(C5470&lt;(INT(INPUT!$I$1)-INPUT!$I$2),"Off Meds",IF(C5470&lt;=(INT(INPUT!$I$1)+INPUT!$I$2),"Washout","On Meds"))))</f>
        <v/>
      </c>
      <c r="F5470">
        <f>IF(B5470="","",1.509*(LN(B5470)^1.084-5.381))</f>
        <v/>
      </c>
      <c r="G5470">
        <f>IF(F5470="","",IF(F5470&lt;0,10*F5470^2,0))</f>
        <v/>
      </c>
      <c r="H5470">
        <f>IF(F5470="","",IF(F5470&gt;0,10*F5470^2,0))</f>
        <v/>
      </c>
    </row>
    <row r="5471">
      <c r="A5471">
        <f>Input!A5471</f>
        <v/>
      </c>
      <c r="B5471">
        <f>IF(ISNUMBER(Input!B5471),IF(AND(Input!B5471&gt;=20,Input!B5471&lt;=700),Input!B5471,""),"")</f>
        <v/>
      </c>
      <c r="C5471">
        <f>IF(B5471="","",INT(A5471))</f>
        <v/>
      </c>
      <c r="D5471">
        <f>IF(B5471="","",HOUR(A5471))</f>
        <v/>
      </c>
      <c r="E5471">
        <f>IF(B5471="","",IF(INPUT!$I$1="","",IF(C5471&lt;(INT(INPUT!$I$1)-INPUT!$I$2),"Off Meds",IF(C5471&lt;=(INT(INPUT!$I$1)+INPUT!$I$2),"Washout","On Meds"))))</f>
        <v/>
      </c>
      <c r="F5471">
        <f>IF(B5471="","",1.509*(LN(B5471)^1.084-5.381))</f>
        <v/>
      </c>
      <c r="G5471">
        <f>IF(F5471="","",IF(F5471&lt;0,10*F5471^2,0))</f>
        <v/>
      </c>
      <c r="H5471">
        <f>IF(F5471="","",IF(F5471&gt;0,10*F5471^2,0))</f>
        <v/>
      </c>
    </row>
    <row r="5472">
      <c r="A5472">
        <f>Input!A5472</f>
        <v/>
      </c>
      <c r="B5472">
        <f>IF(ISNUMBER(Input!B5472),IF(AND(Input!B5472&gt;=20,Input!B5472&lt;=700),Input!B5472,""),"")</f>
        <v/>
      </c>
      <c r="C5472">
        <f>IF(B5472="","",INT(A5472))</f>
        <v/>
      </c>
      <c r="D5472">
        <f>IF(B5472="","",HOUR(A5472))</f>
        <v/>
      </c>
      <c r="E5472">
        <f>IF(B5472="","",IF(INPUT!$I$1="","",IF(C5472&lt;(INT(INPUT!$I$1)-INPUT!$I$2),"Off Meds",IF(C5472&lt;=(INT(INPUT!$I$1)+INPUT!$I$2),"Washout","On Meds"))))</f>
        <v/>
      </c>
      <c r="F5472">
        <f>IF(B5472="","",1.509*(LN(B5472)^1.084-5.381))</f>
        <v/>
      </c>
      <c r="G5472">
        <f>IF(F5472="","",IF(F5472&lt;0,10*F5472^2,0))</f>
        <v/>
      </c>
      <c r="H5472">
        <f>IF(F5472="","",IF(F5472&gt;0,10*F5472^2,0))</f>
        <v/>
      </c>
    </row>
    <row r="5473">
      <c r="A5473">
        <f>Input!A5473</f>
        <v/>
      </c>
      <c r="B5473">
        <f>IF(ISNUMBER(Input!B5473),IF(AND(Input!B5473&gt;=20,Input!B5473&lt;=700),Input!B5473,""),"")</f>
        <v/>
      </c>
      <c r="C5473">
        <f>IF(B5473="","",INT(A5473))</f>
        <v/>
      </c>
      <c r="D5473">
        <f>IF(B5473="","",HOUR(A5473))</f>
        <v/>
      </c>
      <c r="E5473">
        <f>IF(B5473="","",IF(INPUT!$I$1="","",IF(C5473&lt;(INT(INPUT!$I$1)-INPUT!$I$2),"Off Meds",IF(C5473&lt;=(INT(INPUT!$I$1)+INPUT!$I$2),"Washout","On Meds"))))</f>
        <v/>
      </c>
      <c r="F5473">
        <f>IF(B5473="","",1.509*(LN(B5473)^1.084-5.381))</f>
        <v/>
      </c>
      <c r="G5473">
        <f>IF(F5473="","",IF(F5473&lt;0,10*F5473^2,0))</f>
        <v/>
      </c>
      <c r="H5473">
        <f>IF(F5473="","",IF(F5473&gt;0,10*F5473^2,0))</f>
        <v/>
      </c>
    </row>
    <row r="5474">
      <c r="A5474">
        <f>Input!A5474</f>
        <v/>
      </c>
      <c r="B5474">
        <f>IF(ISNUMBER(Input!B5474),IF(AND(Input!B5474&gt;=20,Input!B5474&lt;=700),Input!B5474,""),"")</f>
        <v/>
      </c>
      <c r="C5474">
        <f>IF(B5474="","",INT(A5474))</f>
        <v/>
      </c>
      <c r="D5474">
        <f>IF(B5474="","",HOUR(A5474))</f>
        <v/>
      </c>
      <c r="E5474">
        <f>IF(B5474="","",IF(INPUT!$I$1="","",IF(C5474&lt;(INT(INPUT!$I$1)-INPUT!$I$2),"Off Meds",IF(C5474&lt;=(INT(INPUT!$I$1)+INPUT!$I$2),"Washout","On Meds"))))</f>
        <v/>
      </c>
      <c r="F5474">
        <f>IF(B5474="","",1.509*(LN(B5474)^1.084-5.381))</f>
        <v/>
      </c>
      <c r="G5474">
        <f>IF(F5474="","",IF(F5474&lt;0,10*F5474^2,0))</f>
        <v/>
      </c>
      <c r="H5474">
        <f>IF(F5474="","",IF(F5474&gt;0,10*F5474^2,0))</f>
        <v/>
      </c>
    </row>
    <row r="5475">
      <c r="A5475">
        <f>Input!A5475</f>
        <v/>
      </c>
      <c r="B5475">
        <f>IF(ISNUMBER(Input!B5475),IF(AND(Input!B5475&gt;=20,Input!B5475&lt;=700),Input!B5475,""),"")</f>
        <v/>
      </c>
      <c r="C5475">
        <f>IF(B5475="","",INT(A5475))</f>
        <v/>
      </c>
      <c r="D5475">
        <f>IF(B5475="","",HOUR(A5475))</f>
        <v/>
      </c>
      <c r="E5475">
        <f>IF(B5475="","",IF(INPUT!$I$1="","",IF(C5475&lt;(INT(INPUT!$I$1)-INPUT!$I$2),"Off Meds",IF(C5475&lt;=(INT(INPUT!$I$1)+INPUT!$I$2),"Washout","On Meds"))))</f>
        <v/>
      </c>
      <c r="F5475">
        <f>IF(B5475="","",1.509*(LN(B5475)^1.084-5.381))</f>
        <v/>
      </c>
      <c r="G5475">
        <f>IF(F5475="","",IF(F5475&lt;0,10*F5475^2,0))</f>
        <v/>
      </c>
      <c r="H5475">
        <f>IF(F5475="","",IF(F5475&gt;0,10*F5475^2,0))</f>
        <v/>
      </c>
    </row>
    <row r="5476">
      <c r="A5476">
        <f>Input!A5476</f>
        <v/>
      </c>
      <c r="B5476">
        <f>IF(ISNUMBER(Input!B5476),IF(AND(Input!B5476&gt;=20,Input!B5476&lt;=700),Input!B5476,""),"")</f>
        <v/>
      </c>
      <c r="C5476">
        <f>IF(B5476="","",INT(A5476))</f>
        <v/>
      </c>
      <c r="D5476">
        <f>IF(B5476="","",HOUR(A5476))</f>
        <v/>
      </c>
      <c r="E5476">
        <f>IF(B5476="","",IF(INPUT!$I$1="","",IF(C5476&lt;(INT(INPUT!$I$1)-INPUT!$I$2),"Off Meds",IF(C5476&lt;=(INT(INPUT!$I$1)+INPUT!$I$2),"Washout","On Meds"))))</f>
        <v/>
      </c>
      <c r="F5476">
        <f>IF(B5476="","",1.509*(LN(B5476)^1.084-5.381))</f>
        <v/>
      </c>
      <c r="G5476">
        <f>IF(F5476="","",IF(F5476&lt;0,10*F5476^2,0))</f>
        <v/>
      </c>
      <c r="H5476">
        <f>IF(F5476="","",IF(F5476&gt;0,10*F5476^2,0))</f>
        <v/>
      </c>
    </row>
    <row r="5477">
      <c r="A5477">
        <f>Input!A5477</f>
        <v/>
      </c>
      <c r="B5477">
        <f>IF(ISNUMBER(Input!B5477),IF(AND(Input!B5477&gt;=20,Input!B5477&lt;=700),Input!B5477,""),"")</f>
        <v/>
      </c>
      <c r="C5477">
        <f>IF(B5477="","",INT(A5477))</f>
        <v/>
      </c>
      <c r="D5477">
        <f>IF(B5477="","",HOUR(A5477))</f>
        <v/>
      </c>
      <c r="E5477">
        <f>IF(B5477="","",IF(INPUT!$I$1="","",IF(C5477&lt;(INT(INPUT!$I$1)-INPUT!$I$2),"Off Meds",IF(C5477&lt;=(INT(INPUT!$I$1)+INPUT!$I$2),"Washout","On Meds"))))</f>
        <v/>
      </c>
      <c r="F5477">
        <f>IF(B5477="","",1.509*(LN(B5477)^1.084-5.381))</f>
        <v/>
      </c>
      <c r="G5477">
        <f>IF(F5477="","",IF(F5477&lt;0,10*F5477^2,0))</f>
        <v/>
      </c>
      <c r="H5477">
        <f>IF(F5477="","",IF(F5477&gt;0,10*F5477^2,0))</f>
        <v/>
      </c>
    </row>
    <row r="5478">
      <c r="A5478">
        <f>Input!A5478</f>
        <v/>
      </c>
      <c r="B5478">
        <f>IF(ISNUMBER(Input!B5478),IF(AND(Input!B5478&gt;=20,Input!B5478&lt;=700),Input!B5478,""),"")</f>
        <v/>
      </c>
      <c r="C5478">
        <f>IF(B5478="","",INT(A5478))</f>
        <v/>
      </c>
      <c r="D5478">
        <f>IF(B5478="","",HOUR(A5478))</f>
        <v/>
      </c>
      <c r="E5478">
        <f>IF(B5478="","",IF(INPUT!$I$1="","",IF(C5478&lt;(INT(INPUT!$I$1)-INPUT!$I$2),"Off Meds",IF(C5478&lt;=(INT(INPUT!$I$1)+INPUT!$I$2),"Washout","On Meds"))))</f>
        <v/>
      </c>
      <c r="F5478">
        <f>IF(B5478="","",1.509*(LN(B5478)^1.084-5.381))</f>
        <v/>
      </c>
      <c r="G5478">
        <f>IF(F5478="","",IF(F5478&lt;0,10*F5478^2,0))</f>
        <v/>
      </c>
      <c r="H5478">
        <f>IF(F5478="","",IF(F5478&gt;0,10*F5478^2,0))</f>
        <v/>
      </c>
    </row>
    <row r="5479">
      <c r="A5479">
        <f>Input!A5479</f>
        <v/>
      </c>
      <c r="B5479">
        <f>IF(ISNUMBER(Input!B5479),IF(AND(Input!B5479&gt;=20,Input!B5479&lt;=700),Input!B5479,""),"")</f>
        <v/>
      </c>
      <c r="C5479">
        <f>IF(B5479="","",INT(A5479))</f>
        <v/>
      </c>
      <c r="D5479">
        <f>IF(B5479="","",HOUR(A5479))</f>
        <v/>
      </c>
      <c r="E5479">
        <f>IF(B5479="","",IF(INPUT!$I$1="","",IF(C5479&lt;(INT(INPUT!$I$1)-INPUT!$I$2),"Off Meds",IF(C5479&lt;=(INT(INPUT!$I$1)+INPUT!$I$2),"Washout","On Meds"))))</f>
        <v/>
      </c>
      <c r="F5479">
        <f>IF(B5479="","",1.509*(LN(B5479)^1.084-5.381))</f>
        <v/>
      </c>
      <c r="G5479">
        <f>IF(F5479="","",IF(F5479&lt;0,10*F5479^2,0))</f>
        <v/>
      </c>
      <c r="H5479">
        <f>IF(F5479="","",IF(F5479&gt;0,10*F5479^2,0))</f>
        <v/>
      </c>
    </row>
    <row r="5480">
      <c r="A5480">
        <f>Input!A5480</f>
        <v/>
      </c>
      <c r="B5480">
        <f>IF(ISNUMBER(Input!B5480),IF(AND(Input!B5480&gt;=20,Input!B5480&lt;=700),Input!B5480,""),"")</f>
        <v/>
      </c>
      <c r="C5480">
        <f>IF(B5480="","",INT(A5480))</f>
        <v/>
      </c>
      <c r="D5480">
        <f>IF(B5480="","",HOUR(A5480))</f>
        <v/>
      </c>
      <c r="E5480">
        <f>IF(B5480="","",IF(INPUT!$I$1="","",IF(C5480&lt;(INT(INPUT!$I$1)-INPUT!$I$2),"Off Meds",IF(C5480&lt;=(INT(INPUT!$I$1)+INPUT!$I$2),"Washout","On Meds"))))</f>
        <v/>
      </c>
      <c r="F5480">
        <f>IF(B5480="","",1.509*(LN(B5480)^1.084-5.381))</f>
        <v/>
      </c>
      <c r="G5480">
        <f>IF(F5480="","",IF(F5480&lt;0,10*F5480^2,0))</f>
        <v/>
      </c>
      <c r="H5480">
        <f>IF(F5480="","",IF(F5480&gt;0,10*F5480^2,0))</f>
        <v/>
      </c>
    </row>
    <row r="5481">
      <c r="A5481">
        <f>Input!A5481</f>
        <v/>
      </c>
      <c r="B5481">
        <f>IF(ISNUMBER(Input!B5481),IF(AND(Input!B5481&gt;=20,Input!B5481&lt;=700),Input!B5481,""),"")</f>
        <v/>
      </c>
      <c r="C5481">
        <f>IF(B5481="","",INT(A5481))</f>
        <v/>
      </c>
      <c r="D5481">
        <f>IF(B5481="","",HOUR(A5481))</f>
        <v/>
      </c>
      <c r="E5481">
        <f>IF(B5481="","",IF(INPUT!$I$1="","",IF(C5481&lt;(INT(INPUT!$I$1)-INPUT!$I$2),"Off Meds",IF(C5481&lt;=(INT(INPUT!$I$1)+INPUT!$I$2),"Washout","On Meds"))))</f>
        <v/>
      </c>
      <c r="F5481">
        <f>IF(B5481="","",1.509*(LN(B5481)^1.084-5.381))</f>
        <v/>
      </c>
      <c r="G5481">
        <f>IF(F5481="","",IF(F5481&lt;0,10*F5481^2,0))</f>
        <v/>
      </c>
      <c r="H5481">
        <f>IF(F5481="","",IF(F5481&gt;0,10*F5481^2,0))</f>
        <v/>
      </c>
    </row>
    <row r="5482">
      <c r="A5482">
        <f>Input!A5482</f>
        <v/>
      </c>
      <c r="B5482">
        <f>IF(ISNUMBER(Input!B5482),IF(AND(Input!B5482&gt;=20,Input!B5482&lt;=700),Input!B5482,""),"")</f>
        <v/>
      </c>
      <c r="C5482">
        <f>IF(B5482="","",INT(A5482))</f>
        <v/>
      </c>
      <c r="D5482">
        <f>IF(B5482="","",HOUR(A5482))</f>
        <v/>
      </c>
      <c r="E5482">
        <f>IF(B5482="","",IF(INPUT!$I$1="","",IF(C5482&lt;(INT(INPUT!$I$1)-INPUT!$I$2),"Off Meds",IF(C5482&lt;=(INT(INPUT!$I$1)+INPUT!$I$2),"Washout","On Meds"))))</f>
        <v/>
      </c>
      <c r="F5482">
        <f>IF(B5482="","",1.509*(LN(B5482)^1.084-5.381))</f>
        <v/>
      </c>
      <c r="G5482">
        <f>IF(F5482="","",IF(F5482&lt;0,10*F5482^2,0))</f>
        <v/>
      </c>
      <c r="H5482">
        <f>IF(F5482="","",IF(F5482&gt;0,10*F5482^2,0))</f>
        <v/>
      </c>
    </row>
    <row r="5483">
      <c r="A5483">
        <f>Input!A5483</f>
        <v/>
      </c>
      <c r="B5483">
        <f>IF(ISNUMBER(Input!B5483),IF(AND(Input!B5483&gt;=20,Input!B5483&lt;=700),Input!B5483,""),"")</f>
        <v/>
      </c>
      <c r="C5483">
        <f>IF(B5483="","",INT(A5483))</f>
        <v/>
      </c>
      <c r="D5483">
        <f>IF(B5483="","",HOUR(A5483))</f>
        <v/>
      </c>
      <c r="E5483">
        <f>IF(B5483="","",IF(INPUT!$I$1="","",IF(C5483&lt;(INT(INPUT!$I$1)-INPUT!$I$2),"Off Meds",IF(C5483&lt;=(INT(INPUT!$I$1)+INPUT!$I$2),"Washout","On Meds"))))</f>
        <v/>
      </c>
      <c r="F5483">
        <f>IF(B5483="","",1.509*(LN(B5483)^1.084-5.381))</f>
        <v/>
      </c>
      <c r="G5483">
        <f>IF(F5483="","",IF(F5483&lt;0,10*F5483^2,0))</f>
        <v/>
      </c>
      <c r="H5483">
        <f>IF(F5483="","",IF(F5483&gt;0,10*F5483^2,0))</f>
        <v/>
      </c>
    </row>
    <row r="5484">
      <c r="A5484">
        <f>Input!A5484</f>
        <v/>
      </c>
      <c r="B5484">
        <f>IF(ISNUMBER(Input!B5484),IF(AND(Input!B5484&gt;=20,Input!B5484&lt;=700),Input!B5484,""),"")</f>
        <v/>
      </c>
      <c r="C5484">
        <f>IF(B5484="","",INT(A5484))</f>
        <v/>
      </c>
      <c r="D5484">
        <f>IF(B5484="","",HOUR(A5484))</f>
        <v/>
      </c>
      <c r="E5484">
        <f>IF(B5484="","",IF(INPUT!$I$1="","",IF(C5484&lt;(INT(INPUT!$I$1)-INPUT!$I$2),"Off Meds",IF(C5484&lt;=(INT(INPUT!$I$1)+INPUT!$I$2),"Washout","On Meds"))))</f>
        <v/>
      </c>
      <c r="F5484">
        <f>IF(B5484="","",1.509*(LN(B5484)^1.084-5.381))</f>
        <v/>
      </c>
      <c r="G5484">
        <f>IF(F5484="","",IF(F5484&lt;0,10*F5484^2,0))</f>
        <v/>
      </c>
      <c r="H5484">
        <f>IF(F5484="","",IF(F5484&gt;0,10*F5484^2,0))</f>
        <v/>
      </c>
    </row>
    <row r="5485">
      <c r="A5485">
        <f>Input!A5485</f>
        <v/>
      </c>
      <c r="B5485">
        <f>IF(ISNUMBER(Input!B5485),IF(AND(Input!B5485&gt;=20,Input!B5485&lt;=700),Input!B5485,""),"")</f>
        <v/>
      </c>
      <c r="C5485">
        <f>IF(B5485="","",INT(A5485))</f>
        <v/>
      </c>
      <c r="D5485">
        <f>IF(B5485="","",HOUR(A5485))</f>
        <v/>
      </c>
      <c r="E5485">
        <f>IF(B5485="","",IF(INPUT!$I$1="","",IF(C5485&lt;(INT(INPUT!$I$1)-INPUT!$I$2),"Off Meds",IF(C5485&lt;=(INT(INPUT!$I$1)+INPUT!$I$2),"Washout","On Meds"))))</f>
        <v/>
      </c>
      <c r="F5485">
        <f>IF(B5485="","",1.509*(LN(B5485)^1.084-5.381))</f>
        <v/>
      </c>
      <c r="G5485">
        <f>IF(F5485="","",IF(F5485&lt;0,10*F5485^2,0))</f>
        <v/>
      </c>
      <c r="H5485">
        <f>IF(F5485="","",IF(F5485&gt;0,10*F5485^2,0))</f>
        <v/>
      </c>
    </row>
    <row r="5486">
      <c r="A5486">
        <f>Input!A5486</f>
        <v/>
      </c>
      <c r="B5486">
        <f>IF(ISNUMBER(Input!B5486),IF(AND(Input!B5486&gt;=20,Input!B5486&lt;=700),Input!B5486,""),"")</f>
        <v/>
      </c>
      <c r="C5486">
        <f>IF(B5486="","",INT(A5486))</f>
        <v/>
      </c>
      <c r="D5486">
        <f>IF(B5486="","",HOUR(A5486))</f>
        <v/>
      </c>
      <c r="E5486">
        <f>IF(B5486="","",IF(INPUT!$I$1="","",IF(C5486&lt;(INT(INPUT!$I$1)-INPUT!$I$2),"Off Meds",IF(C5486&lt;=(INT(INPUT!$I$1)+INPUT!$I$2),"Washout","On Meds"))))</f>
        <v/>
      </c>
      <c r="F5486">
        <f>IF(B5486="","",1.509*(LN(B5486)^1.084-5.381))</f>
        <v/>
      </c>
      <c r="G5486">
        <f>IF(F5486="","",IF(F5486&lt;0,10*F5486^2,0))</f>
        <v/>
      </c>
      <c r="H5486">
        <f>IF(F5486="","",IF(F5486&gt;0,10*F5486^2,0))</f>
        <v/>
      </c>
    </row>
    <row r="5487">
      <c r="A5487">
        <f>Input!A5487</f>
        <v/>
      </c>
      <c r="B5487">
        <f>IF(ISNUMBER(Input!B5487),IF(AND(Input!B5487&gt;=20,Input!B5487&lt;=700),Input!B5487,""),"")</f>
        <v/>
      </c>
      <c r="C5487">
        <f>IF(B5487="","",INT(A5487))</f>
        <v/>
      </c>
      <c r="D5487">
        <f>IF(B5487="","",HOUR(A5487))</f>
        <v/>
      </c>
      <c r="E5487">
        <f>IF(B5487="","",IF(INPUT!$I$1="","",IF(C5487&lt;(INT(INPUT!$I$1)-INPUT!$I$2),"Off Meds",IF(C5487&lt;=(INT(INPUT!$I$1)+INPUT!$I$2),"Washout","On Meds"))))</f>
        <v/>
      </c>
      <c r="F5487">
        <f>IF(B5487="","",1.509*(LN(B5487)^1.084-5.381))</f>
        <v/>
      </c>
      <c r="G5487">
        <f>IF(F5487="","",IF(F5487&lt;0,10*F5487^2,0))</f>
        <v/>
      </c>
      <c r="H5487">
        <f>IF(F5487="","",IF(F5487&gt;0,10*F5487^2,0))</f>
        <v/>
      </c>
    </row>
    <row r="5488">
      <c r="A5488">
        <f>Input!A5488</f>
        <v/>
      </c>
      <c r="B5488">
        <f>IF(ISNUMBER(Input!B5488),IF(AND(Input!B5488&gt;=20,Input!B5488&lt;=700),Input!B5488,""),"")</f>
        <v/>
      </c>
      <c r="C5488">
        <f>IF(B5488="","",INT(A5488))</f>
        <v/>
      </c>
      <c r="D5488">
        <f>IF(B5488="","",HOUR(A5488))</f>
        <v/>
      </c>
      <c r="E5488">
        <f>IF(B5488="","",IF(INPUT!$I$1="","",IF(C5488&lt;(INT(INPUT!$I$1)-INPUT!$I$2),"Off Meds",IF(C5488&lt;=(INT(INPUT!$I$1)+INPUT!$I$2),"Washout","On Meds"))))</f>
        <v/>
      </c>
      <c r="F5488">
        <f>IF(B5488="","",1.509*(LN(B5488)^1.084-5.381))</f>
        <v/>
      </c>
      <c r="G5488">
        <f>IF(F5488="","",IF(F5488&lt;0,10*F5488^2,0))</f>
        <v/>
      </c>
      <c r="H5488">
        <f>IF(F5488="","",IF(F5488&gt;0,10*F5488^2,0))</f>
        <v/>
      </c>
    </row>
    <row r="5489">
      <c r="A5489">
        <f>Input!A5489</f>
        <v/>
      </c>
      <c r="B5489">
        <f>IF(ISNUMBER(Input!B5489),IF(AND(Input!B5489&gt;=20,Input!B5489&lt;=700),Input!B5489,""),"")</f>
        <v/>
      </c>
      <c r="C5489">
        <f>IF(B5489="","",INT(A5489))</f>
        <v/>
      </c>
      <c r="D5489">
        <f>IF(B5489="","",HOUR(A5489))</f>
        <v/>
      </c>
      <c r="E5489">
        <f>IF(B5489="","",IF(INPUT!$I$1="","",IF(C5489&lt;(INT(INPUT!$I$1)-INPUT!$I$2),"Off Meds",IF(C5489&lt;=(INT(INPUT!$I$1)+INPUT!$I$2),"Washout","On Meds"))))</f>
        <v/>
      </c>
      <c r="F5489">
        <f>IF(B5489="","",1.509*(LN(B5489)^1.084-5.381))</f>
        <v/>
      </c>
      <c r="G5489">
        <f>IF(F5489="","",IF(F5489&lt;0,10*F5489^2,0))</f>
        <v/>
      </c>
      <c r="H5489">
        <f>IF(F5489="","",IF(F5489&gt;0,10*F5489^2,0))</f>
        <v/>
      </c>
    </row>
    <row r="5490">
      <c r="A5490">
        <f>Input!A5490</f>
        <v/>
      </c>
      <c r="B5490">
        <f>IF(ISNUMBER(Input!B5490),IF(AND(Input!B5490&gt;=20,Input!B5490&lt;=700),Input!B5490,""),"")</f>
        <v/>
      </c>
      <c r="C5490">
        <f>IF(B5490="","",INT(A5490))</f>
        <v/>
      </c>
      <c r="D5490">
        <f>IF(B5490="","",HOUR(A5490))</f>
        <v/>
      </c>
      <c r="E5490">
        <f>IF(B5490="","",IF(INPUT!$I$1="","",IF(C5490&lt;(INT(INPUT!$I$1)-INPUT!$I$2),"Off Meds",IF(C5490&lt;=(INT(INPUT!$I$1)+INPUT!$I$2),"Washout","On Meds"))))</f>
        <v/>
      </c>
      <c r="F5490">
        <f>IF(B5490="","",1.509*(LN(B5490)^1.084-5.381))</f>
        <v/>
      </c>
      <c r="G5490">
        <f>IF(F5490="","",IF(F5490&lt;0,10*F5490^2,0))</f>
        <v/>
      </c>
      <c r="H5490">
        <f>IF(F5490="","",IF(F5490&gt;0,10*F5490^2,0))</f>
        <v/>
      </c>
    </row>
    <row r="5491">
      <c r="A5491">
        <f>Input!A5491</f>
        <v/>
      </c>
      <c r="B5491">
        <f>IF(ISNUMBER(Input!B5491),IF(AND(Input!B5491&gt;=20,Input!B5491&lt;=700),Input!B5491,""),"")</f>
        <v/>
      </c>
      <c r="C5491">
        <f>IF(B5491="","",INT(A5491))</f>
        <v/>
      </c>
      <c r="D5491">
        <f>IF(B5491="","",HOUR(A5491))</f>
        <v/>
      </c>
      <c r="E5491">
        <f>IF(B5491="","",IF(INPUT!$I$1="","",IF(C5491&lt;(INT(INPUT!$I$1)-INPUT!$I$2),"Off Meds",IF(C5491&lt;=(INT(INPUT!$I$1)+INPUT!$I$2),"Washout","On Meds"))))</f>
        <v/>
      </c>
      <c r="F5491">
        <f>IF(B5491="","",1.509*(LN(B5491)^1.084-5.381))</f>
        <v/>
      </c>
      <c r="G5491">
        <f>IF(F5491="","",IF(F5491&lt;0,10*F5491^2,0))</f>
        <v/>
      </c>
      <c r="H5491">
        <f>IF(F5491="","",IF(F5491&gt;0,10*F5491^2,0))</f>
        <v/>
      </c>
    </row>
    <row r="5492">
      <c r="A5492">
        <f>Input!A5492</f>
        <v/>
      </c>
      <c r="B5492">
        <f>IF(ISNUMBER(Input!B5492),IF(AND(Input!B5492&gt;=20,Input!B5492&lt;=700),Input!B5492,""),"")</f>
        <v/>
      </c>
      <c r="C5492">
        <f>IF(B5492="","",INT(A5492))</f>
        <v/>
      </c>
      <c r="D5492">
        <f>IF(B5492="","",HOUR(A5492))</f>
        <v/>
      </c>
      <c r="E5492">
        <f>IF(B5492="","",IF(INPUT!$I$1="","",IF(C5492&lt;(INT(INPUT!$I$1)-INPUT!$I$2),"Off Meds",IF(C5492&lt;=(INT(INPUT!$I$1)+INPUT!$I$2),"Washout","On Meds"))))</f>
        <v/>
      </c>
      <c r="F5492">
        <f>IF(B5492="","",1.509*(LN(B5492)^1.084-5.381))</f>
        <v/>
      </c>
      <c r="G5492">
        <f>IF(F5492="","",IF(F5492&lt;0,10*F5492^2,0))</f>
        <v/>
      </c>
      <c r="H5492">
        <f>IF(F5492="","",IF(F5492&gt;0,10*F5492^2,0))</f>
        <v/>
      </c>
    </row>
    <row r="5493">
      <c r="A5493">
        <f>Input!A5493</f>
        <v/>
      </c>
      <c r="B5493">
        <f>IF(ISNUMBER(Input!B5493),IF(AND(Input!B5493&gt;=20,Input!B5493&lt;=700),Input!B5493,""),"")</f>
        <v/>
      </c>
      <c r="C5493">
        <f>IF(B5493="","",INT(A5493))</f>
        <v/>
      </c>
      <c r="D5493">
        <f>IF(B5493="","",HOUR(A5493))</f>
        <v/>
      </c>
      <c r="E5493">
        <f>IF(B5493="","",IF(INPUT!$I$1="","",IF(C5493&lt;(INT(INPUT!$I$1)-INPUT!$I$2),"Off Meds",IF(C5493&lt;=(INT(INPUT!$I$1)+INPUT!$I$2),"Washout","On Meds"))))</f>
        <v/>
      </c>
      <c r="F5493">
        <f>IF(B5493="","",1.509*(LN(B5493)^1.084-5.381))</f>
        <v/>
      </c>
      <c r="G5493">
        <f>IF(F5493="","",IF(F5493&lt;0,10*F5493^2,0))</f>
        <v/>
      </c>
      <c r="H5493">
        <f>IF(F5493="","",IF(F5493&gt;0,10*F5493^2,0))</f>
        <v/>
      </c>
    </row>
    <row r="5494">
      <c r="A5494">
        <f>Input!A5494</f>
        <v/>
      </c>
      <c r="B5494">
        <f>IF(ISNUMBER(Input!B5494),IF(AND(Input!B5494&gt;=20,Input!B5494&lt;=700),Input!B5494,""),"")</f>
        <v/>
      </c>
      <c r="C5494">
        <f>IF(B5494="","",INT(A5494))</f>
        <v/>
      </c>
      <c r="D5494">
        <f>IF(B5494="","",HOUR(A5494))</f>
        <v/>
      </c>
      <c r="E5494">
        <f>IF(B5494="","",IF(INPUT!$I$1="","",IF(C5494&lt;(INT(INPUT!$I$1)-INPUT!$I$2),"Off Meds",IF(C5494&lt;=(INT(INPUT!$I$1)+INPUT!$I$2),"Washout","On Meds"))))</f>
        <v/>
      </c>
      <c r="F5494">
        <f>IF(B5494="","",1.509*(LN(B5494)^1.084-5.381))</f>
        <v/>
      </c>
      <c r="G5494">
        <f>IF(F5494="","",IF(F5494&lt;0,10*F5494^2,0))</f>
        <v/>
      </c>
      <c r="H5494">
        <f>IF(F5494="","",IF(F5494&gt;0,10*F5494^2,0))</f>
        <v/>
      </c>
    </row>
    <row r="5495">
      <c r="A5495">
        <f>Input!A5495</f>
        <v/>
      </c>
      <c r="B5495">
        <f>IF(ISNUMBER(Input!B5495),IF(AND(Input!B5495&gt;=20,Input!B5495&lt;=700),Input!B5495,""),"")</f>
        <v/>
      </c>
      <c r="C5495">
        <f>IF(B5495="","",INT(A5495))</f>
        <v/>
      </c>
      <c r="D5495">
        <f>IF(B5495="","",HOUR(A5495))</f>
        <v/>
      </c>
      <c r="E5495">
        <f>IF(B5495="","",IF(INPUT!$I$1="","",IF(C5495&lt;(INT(INPUT!$I$1)-INPUT!$I$2),"Off Meds",IF(C5495&lt;=(INT(INPUT!$I$1)+INPUT!$I$2),"Washout","On Meds"))))</f>
        <v/>
      </c>
      <c r="F5495">
        <f>IF(B5495="","",1.509*(LN(B5495)^1.084-5.381))</f>
        <v/>
      </c>
      <c r="G5495">
        <f>IF(F5495="","",IF(F5495&lt;0,10*F5495^2,0))</f>
        <v/>
      </c>
      <c r="H5495">
        <f>IF(F5495="","",IF(F5495&gt;0,10*F5495^2,0))</f>
        <v/>
      </c>
    </row>
    <row r="5496">
      <c r="A5496">
        <f>Input!A5496</f>
        <v/>
      </c>
      <c r="B5496">
        <f>IF(ISNUMBER(Input!B5496),IF(AND(Input!B5496&gt;=20,Input!B5496&lt;=700),Input!B5496,""),"")</f>
        <v/>
      </c>
      <c r="C5496">
        <f>IF(B5496="","",INT(A5496))</f>
        <v/>
      </c>
      <c r="D5496">
        <f>IF(B5496="","",HOUR(A5496))</f>
        <v/>
      </c>
      <c r="E5496">
        <f>IF(B5496="","",IF(INPUT!$I$1="","",IF(C5496&lt;(INT(INPUT!$I$1)-INPUT!$I$2),"Off Meds",IF(C5496&lt;=(INT(INPUT!$I$1)+INPUT!$I$2),"Washout","On Meds"))))</f>
        <v/>
      </c>
      <c r="F5496">
        <f>IF(B5496="","",1.509*(LN(B5496)^1.084-5.381))</f>
        <v/>
      </c>
      <c r="G5496">
        <f>IF(F5496="","",IF(F5496&lt;0,10*F5496^2,0))</f>
        <v/>
      </c>
      <c r="H5496">
        <f>IF(F5496="","",IF(F5496&gt;0,10*F5496^2,0))</f>
        <v/>
      </c>
    </row>
    <row r="5497">
      <c r="A5497">
        <f>Input!A5497</f>
        <v/>
      </c>
      <c r="B5497">
        <f>IF(ISNUMBER(Input!B5497),IF(AND(Input!B5497&gt;=20,Input!B5497&lt;=700),Input!B5497,""),"")</f>
        <v/>
      </c>
      <c r="C5497">
        <f>IF(B5497="","",INT(A5497))</f>
        <v/>
      </c>
      <c r="D5497">
        <f>IF(B5497="","",HOUR(A5497))</f>
        <v/>
      </c>
      <c r="E5497">
        <f>IF(B5497="","",IF(INPUT!$I$1="","",IF(C5497&lt;(INT(INPUT!$I$1)-INPUT!$I$2),"Off Meds",IF(C5497&lt;=(INT(INPUT!$I$1)+INPUT!$I$2),"Washout","On Meds"))))</f>
        <v/>
      </c>
      <c r="F5497">
        <f>IF(B5497="","",1.509*(LN(B5497)^1.084-5.381))</f>
        <v/>
      </c>
      <c r="G5497">
        <f>IF(F5497="","",IF(F5497&lt;0,10*F5497^2,0))</f>
        <v/>
      </c>
      <c r="H5497">
        <f>IF(F5497="","",IF(F5497&gt;0,10*F5497^2,0))</f>
        <v/>
      </c>
    </row>
    <row r="5498">
      <c r="A5498">
        <f>Input!A5498</f>
        <v/>
      </c>
      <c r="B5498">
        <f>IF(ISNUMBER(Input!B5498),IF(AND(Input!B5498&gt;=20,Input!B5498&lt;=700),Input!B5498,""),"")</f>
        <v/>
      </c>
      <c r="C5498">
        <f>IF(B5498="","",INT(A5498))</f>
        <v/>
      </c>
      <c r="D5498">
        <f>IF(B5498="","",HOUR(A5498))</f>
        <v/>
      </c>
      <c r="E5498">
        <f>IF(B5498="","",IF(INPUT!$I$1="","",IF(C5498&lt;(INT(INPUT!$I$1)-INPUT!$I$2),"Off Meds",IF(C5498&lt;=(INT(INPUT!$I$1)+INPUT!$I$2),"Washout","On Meds"))))</f>
        <v/>
      </c>
      <c r="F5498">
        <f>IF(B5498="","",1.509*(LN(B5498)^1.084-5.381))</f>
        <v/>
      </c>
      <c r="G5498">
        <f>IF(F5498="","",IF(F5498&lt;0,10*F5498^2,0))</f>
        <v/>
      </c>
      <c r="H5498">
        <f>IF(F5498="","",IF(F5498&gt;0,10*F5498^2,0))</f>
        <v/>
      </c>
    </row>
    <row r="5499">
      <c r="A5499">
        <f>Input!A5499</f>
        <v/>
      </c>
      <c r="B5499">
        <f>IF(ISNUMBER(Input!B5499),IF(AND(Input!B5499&gt;=20,Input!B5499&lt;=700),Input!B5499,""),"")</f>
        <v/>
      </c>
      <c r="C5499">
        <f>IF(B5499="","",INT(A5499))</f>
        <v/>
      </c>
      <c r="D5499">
        <f>IF(B5499="","",HOUR(A5499))</f>
        <v/>
      </c>
      <c r="E5499">
        <f>IF(B5499="","",IF(INPUT!$I$1="","",IF(C5499&lt;(INT(INPUT!$I$1)-INPUT!$I$2),"Off Meds",IF(C5499&lt;=(INT(INPUT!$I$1)+INPUT!$I$2),"Washout","On Meds"))))</f>
        <v/>
      </c>
      <c r="F5499">
        <f>IF(B5499="","",1.509*(LN(B5499)^1.084-5.381))</f>
        <v/>
      </c>
      <c r="G5499">
        <f>IF(F5499="","",IF(F5499&lt;0,10*F5499^2,0))</f>
        <v/>
      </c>
      <c r="H5499">
        <f>IF(F5499="","",IF(F5499&gt;0,10*F5499^2,0))</f>
        <v/>
      </c>
    </row>
    <row r="5500">
      <c r="A5500">
        <f>Input!A5500</f>
        <v/>
      </c>
      <c r="B5500">
        <f>IF(ISNUMBER(Input!B5500),IF(AND(Input!B5500&gt;=20,Input!B5500&lt;=700),Input!B5500,""),"")</f>
        <v/>
      </c>
      <c r="C5500">
        <f>IF(B5500="","",INT(A5500))</f>
        <v/>
      </c>
      <c r="D5500">
        <f>IF(B5500="","",HOUR(A5500))</f>
        <v/>
      </c>
      <c r="E5500">
        <f>IF(B5500="","",IF(INPUT!$I$1="","",IF(C5500&lt;(INT(INPUT!$I$1)-INPUT!$I$2),"Off Meds",IF(C5500&lt;=(INT(INPUT!$I$1)+INPUT!$I$2),"Washout","On Meds"))))</f>
        <v/>
      </c>
      <c r="F5500">
        <f>IF(B5500="","",1.509*(LN(B5500)^1.084-5.381))</f>
        <v/>
      </c>
      <c r="G5500">
        <f>IF(F5500="","",IF(F5500&lt;0,10*F5500^2,0))</f>
        <v/>
      </c>
      <c r="H5500">
        <f>IF(F5500="","",IF(F5500&gt;0,10*F5500^2,0))</f>
        <v/>
      </c>
    </row>
    <row r="5501">
      <c r="A5501">
        <f>Input!A5501</f>
        <v/>
      </c>
      <c r="B5501">
        <f>IF(ISNUMBER(Input!B5501),IF(AND(Input!B5501&gt;=20,Input!B5501&lt;=700),Input!B5501,""),"")</f>
        <v/>
      </c>
      <c r="C5501">
        <f>IF(B5501="","",INT(A5501))</f>
        <v/>
      </c>
      <c r="D5501">
        <f>IF(B5501="","",HOUR(A5501))</f>
        <v/>
      </c>
      <c r="E5501">
        <f>IF(B5501="","",IF(INPUT!$I$1="","",IF(C5501&lt;(INT(INPUT!$I$1)-INPUT!$I$2),"Off Meds",IF(C5501&lt;=(INT(INPUT!$I$1)+INPUT!$I$2),"Washout","On Meds"))))</f>
        <v/>
      </c>
      <c r="F5501">
        <f>IF(B5501="","",1.509*(LN(B5501)^1.084-5.381))</f>
        <v/>
      </c>
      <c r="G5501">
        <f>IF(F5501="","",IF(F5501&lt;0,10*F5501^2,0))</f>
        <v/>
      </c>
      <c r="H5501">
        <f>IF(F5501="","",IF(F5501&gt;0,10*F5501^2,0))</f>
        <v/>
      </c>
    </row>
    <row r="5502">
      <c r="A5502">
        <f>Input!A5502</f>
        <v/>
      </c>
      <c r="B5502">
        <f>IF(ISNUMBER(Input!B5502),IF(AND(Input!B5502&gt;=20,Input!B5502&lt;=700),Input!B5502,""),"")</f>
        <v/>
      </c>
      <c r="C5502">
        <f>IF(B5502="","",INT(A5502))</f>
        <v/>
      </c>
      <c r="D5502">
        <f>IF(B5502="","",HOUR(A5502))</f>
        <v/>
      </c>
      <c r="E5502">
        <f>IF(B5502="","",IF(INPUT!$I$1="","",IF(C5502&lt;(INT(INPUT!$I$1)-INPUT!$I$2),"Off Meds",IF(C5502&lt;=(INT(INPUT!$I$1)+INPUT!$I$2),"Washout","On Meds"))))</f>
        <v/>
      </c>
      <c r="F5502">
        <f>IF(B5502="","",1.509*(LN(B5502)^1.084-5.381))</f>
        <v/>
      </c>
      <c r="G5502">
        <f>IF(F5502="","",IF(F5502&lt;0,10*F5502^2,0))</f>
        <v/>
      </c>
      <c r="H5502">
        <f>IF(F5502="","",IF(F5502&gt;0,10*F5502^2,0))</f>
        <v/>
      </c>
    </row>
    <row r="5503">
      <c r="A5503">
        <f>Input!A5503</f>
        <v/>
      </c>
      <c r="B5503">
        <f>IF(ISNUMBER(Input!B5503),IF(AND(Input!B5503&gt;=20,Input!B5503&lt;=700),Input!B5503,""),"")</f>
        <v/>
      </c>
      <c r="C5503">
        <f>IF(B5503="","",INT(A5503))</f>
        <v/>
      </c>
      <c r="D5503">
        <f>IF(B5503="","",HOUR(A5503))</f>
        <v/>
      </c>
      <c r="E5503">
        <f>IF(B5503="","",IF(INPUT!$I$1="","",IF(C5503&lt;(INT(INPUT!$I$1)-INPUT!$I$2),"Off Meds",IF(C5503&lt;=(INT(INPUT!$I$1)+INPUT!$I$2),"Washout","On Meds"))))</f>
        <v/>
      </c>
      <c r="F5503">
        <f>IF(B5503="","",1.509*(LN(B5503)^1.084-5.381))</f>
        <v/>
      </c>
      <c r="G5503">
        <f>IF(F5503="","",IF(F5503&lt;0,10*F5503^2,0))</f>
        <v/>
      </c>
      <c r="H5503">
        <f>IF(F5503="","",IF(F5503&gt;0,10*F5503^2,0))</f>
        <v/>
      </c>
    </row>
    <row r="5504">
      <c r="A5504">
        <f>Input!A5504</f>
        <v/>
      </c>
      <c r="B5504">
        <f>IF(ISNUMBER(Input!B5504),IF(AND(Input!B5504&gt;=20,Input!B5504&lt;=700),Input!B5504,""),"")</f>
        <v/>
      </c>
      <c r="C5504">
        <f>IF(B5504="","",INT(A5504))</f>
        <v/>
      </c>
      <c r="D5504">
        <f>IF(B5504="","",HOUR(A5504))</f>
        <v/>
      </c>
      <c r="E5504">
        <f>IF(B5504="","",IF(INPUT!$I$1="","",IF(C5504&lt;(INT(INPUT!$I$1)-INPUT!$I$2),"Off Meds",IF(C5504&lt;=(INT(INPUT!$I$1)+INPUT!$I$2),"Washout","On Meds"))))</f>
        <v/>
      </c>
      <c r="F5504">
        <f>IF(B5504="","",1.509*(LN(B5504)^1.084-5.381))</f>
        <v/>
      </c>
      <c r="G5504">
        <f>IF(F5504="","",IF(F5504&lt;0,10*F5504^2,0))</f>
        <v/>
      </c>
      <c r="H5504">
        <f>IF(F5504="","",IF(F5504&gt;0,10*F5504^2,0))</f>
        <v/>
      </c>
    </row>
    <row r="5505">
      <c r="A5505">
        <f>Input!A5505</f>
        <v/>
      </c>
      <c r="B5505">
        <f>IF(ISNUMBER(Input!B5505),IF(AND(Input!B5505&gt;=20,Input!B5505&lt;=700),Input!B5505,""),"")</f>
        <v/>
      </c>
      <c r="C5505">
        <f>IF(B5505="","",INT(A5505))</f>
        <v/>
      </c>
      <c r="D5505">
        <f>IF(B5505="","",HOUR(A5505))</f>
        <v/>
      </c>
      <c r="E5505">
        <f>IF(B5505="","",IF(INPUT!$I$1="","",IF(C5505&lt;(INT(INPUT!$I$1)-INPUT!$I$2),"Off Meds",IF(C5505&lt;=(INT(INPUT!$I$1)+INPUT!$I$2),"Washout","On Meds"))))</f>
        <v/>
      </c>
      <c r="F5505">
        <f>IF(B5505="","",1.509*(LN(B5505)^1.084-5.381))</f>
        <v/>
      </c>
      <c r="G5505">
        <f>IF(F5505="","",IF(F5505&lt;0,10*F5505^2,0))</f>
        <v/>
      </c>
      <c r="H5505">
        <f>IF(F5505="","",IF(F5505&gt;0,10*F5505^2,0))</f>
        <v/>
      </c>
    </row>
    <row r="5506">
      <c r="A5506">
        <f>Input!A5506</f>
        <v/>
      </c>
      <c r="B5506">
        <f>IF(ISNUMBER(Input!B5506),IF(AND(Input!B5506&gt;=20,Input!B5506&lt;=700),Input!B5506,""),"")</f>
        <v/>
      </c>
      <c r="C5506">
        <f>IF(B5506="","",INT(A5506))</f>
        <v/>
      </c>
      <c r="D5506">
        <f>IF(B5506="","",HOUR(A5506))</f>
        <v/>
      </c>
      <c r="E5506">
        <f>IF(B5506="","",IF(INPUT!$I$1="","",IF(C5506&lt;(INT(INPUT!$I$1)-INPUT!$I$2),"Off Meds",IF(C5506&lt;=(INT(INPUT!$I$1)+INPUT!$I$2),"Washout","On Meds"))))</f>
        <v/>
      </c>
      <c r="F5506">
        <f>IF(B5506="","",1.509*(LN(B5506)^1.084-5.381))</f>
        <v/>
      </c>
      <c r="G5506">
        <f>IF(F5506="","",IF(F5506&lt;0,10*F5506^2,0))</f>
        <v/>
      </c>
      <c r="H5506">
        <f>IF(F5506="","",IF(F5506&gt;0,10*F5506^2,0))</f>
        <v/>
      </c>
    </row>
    <row r="5507">
      <c r="A5507">
        <f>Input!A5507</f>
        <v/>
      </c>
      <c r="B5507">
        <f>IF(ISNUMBER(Input!B5507),IF(AND(Input!B5507&gt;=20,Input!B5507&lt;=700),Input!B5507,""),"")</f>
        <v/>
      </c>
      <c r="C5507">
        <f>IF(B5507="","",INT(A5507))</f>
        <v/>
      </c>
      <c r="D5507">
        <f>IF(B5507="","",HOUR(A5507))</f>
        <v/>
      </c>
      <c r="E5507">
        <f>IF(B5507="","",IF(INPUT!$I$1="","",IF(C5507&lt;(INT(INPUT!$I$1)-INPUT!$I$2),"Off Meds",IF(C5507&lt;=(INT(INPUT!$I$1)+INPUT!$I$2),"Washout","On Meds"))))</f>
        <v/>
      </c>
      <c r="F5507">
        <f>IF(B5507="","",1.509*(LN(B5507)^1.084-5.381))</f>
        <v/>
      </c>
      <c r="G5507">
        <f>IF(F5507="","",IF(F5507&lt;0,10*F5507^2,0))</f>
        <v/>
      </c>
      <c r="H5507">
        <f>IF(F5507="","",IF(F5507&gt;0,10*F5507^2,0))</f>
        <v/>
      </c>
    </row>
    <row r="5508">
      <c r="A5508">
        <f>Input!A5508</f>
        <v/>
      </c>
      <c r="B5508">
        <f>IF(ISNUMBER(Input!B5508),IF(AND(Input!B5508&gt;=20,Input!B5508&lt;=700),Input!B5508,""),"")</f>
        <v/>
      </c>
      <c r="C5508">
        <f>IF(B5508="","",INT(A5508))</f>
        <v/>
      </c>
      <c r="D5508">
        <f>IF(B5508="","",HOUR(A5508))</f>
        <v/>
      </c>
      <c r="E5508">
        <f>IF(B5508="","",IF(INPUT!$I$1="","",IF(C5508&lt;(INT(INPUT!$I$1)-INPUT!$I$2),"Off Meds",IF(C5508&lt;=(INT(INPUT!$I$1)+INPUT!$I$2),"Washout","On Meds"))))</f>
        <v/>
      </c>
      <c r="F5508">
        <f>IF(B5508="","",1.509*(LN(B5508)^1.084-5.381))</f>
        <v/>
      </c>
      <c r="G5508">
        <f>IF(F5508="","",IF(F5508&lt;0,10*F5508^2,0))</f>
        <v/>
      </c>
      <c r="H5508">
        <f>IF(F5508="","",IF(F5508&gt;0,10*F5508^2,0))</f>
        <v/>
      </c>
    </row>
    <row r="5509">
      <c r="A5509">
        <f>Input!A5509</f>
        <v/>
      </c>
      <c r="B5509">
        <f>IF(ISNUMBER(Input!B5509),IF(AND(Input!B5509&gt;=20,Input!B5509&lt;=700),Input!B5509,""),"")</f>
        <v/>
      </c>
      <c r="C5509">
        <f>IF(B5509="","",INT(A5509))</f>
        <v/>
      </c>
      <c r="D5509">
        <f>IF(B5509="","",HOUR(A5509))</f>
        <v/>
      </c>
      <c r="E5509">
        <f>IF(B5509="","",IF(INPUT!$I$1="","",IF(C5509&lt;(INT(INPUT!$I$1)-INPUT!$I$2),"Off Meds",IF(C5509&lt;=(INT(INPUT!$I$1)+INPUT!$I$2),"Washout","On Meds"))))</f>
        <v/>
      </c>
      <c r="F5509">
        <f>IF(B5509="","",1.509*(LN(B5509)^1.084-5.381))</f>
        <v/>
      </c>
      <c r="G5509">
        <f>IF(F5509="","",IF(F5509&lt;0,10*F5509^2,0))</f>
        <v/>
      </c>
      <c r="H5509">
        <f>IF(F5509="","",IF(F5509&gt;0,10*F5509^2,0))</f>
        <v/>
      </c>
    </row>
    <row r="5510">
      <c r="A5510">
        <f>Input!A5510</f>
        <v/>
      </c>
      <c r="B5510">
        <f>IF(ISNUMBER(Input!B5510),IF(AND(Input!B5510&gt;=20,Input!B5510&lt;=700),Input!B5510,""),"")</f>
        <v/>
      </c>
      <c r="C5510">
        <f>IF(B5510="","",INT(A5510))</f>
        <v/>
      </c>
      <c r="D5510">
        <f>IF(B5510="","",HOUR(A5510))</f>
        <v/>
      </c>
      <c r="E5510">
        <f>IF(B5510="","",IF(INPUT!$I$1="","",IF(C5510&lt;(INT(INPUT!$I$1)-INPUT!$I$2),"Off Meds",IF(C5510&lt;=(INT(INPUT!$I$1)+INPUT!$I$2),"Washout","On Meds"))))</f>
        <v/>
      </c>
      <c r="F5510">
        <f>IF(B5510="","",1.509*(LN(B5510)^1.084-5.381))</f>
        <v/>
      </c>
      <c r="G5510">
        <f>IF(F5510="","",IF(F5510&lt;0,10*F5510^2,0))</f>
        <v/>
      </c>
      <c r="H5510">
        <f>IF(F5510="","",IF(F5510&gt;0,10*F5510^2,0))</f>
        <v/>
      </c>
    </row>
    <row r="5511">
      <c r="A5511">
        <f>Input!A5511</f>
        <v/>
      </c>
      <c r="B5511">
        <f>IF(ISNUMBER(Input!B5511),IF(AND(Input!B5511&gt;=20,Input!B5511&lt;=700),Input!B5511,""),"")</f>
        <v/>
      </c>
      <c r="C5511">
        <f>IF(B5511="","",INT(A5511))</f>
        <v/>
      </c>
      <c r="D5511">
        <f>IF(B5511="","",HOUR(A5511))</f>
        <v/>
      </c>
      <c r="E5511">
        <f>IF(B5511="","",IF(INPUT!$I$1="","",IF(C5511&lt;(INT(INPUT!$I$1)-INPUT!$I$2),"Off Meds",IF(C5511&lt;=(INT(INPUT!$I$1)+INPUT!$I$2),"Washout","On Meds"))))</f>
        <v/>
      </c>
      <c r="F5511">
        <f>IF(B5511="","",1.509*(LN(B5511)^1.084-5.381))</f>
        <v/>
      </c>
      <c r="G5511">
        <f>IF(F5511="","",IF(F5511&lt;0,10*F5511^2,0))</f>
        <v/>
      </c>
      <c r="H5511">
        <f>IF(F5511="","",IF(F5511&gt;0,10*F5511^2,0))</f>
        <v/>
      </c>
    </row>
    <row r="5512">
      <c r="A5512">
        <f>Input!A5512</f>
        <v/>
      </c>
      <c r="B5512">
        <f>IF(ISNUMBER(Input!B5512),IF(AND(Input!B5512&gt;=20,Input!B5512&lt;=700),Input!B5512,""),"")</f>
        <v/>
      </c>
      <c r="C5512">
        <f>IF(B5512="","",INT(A5512))</f>
        <v/>
      </c>
      <c r="D5512">
        <f>IF(B5512="","",HOUR(A5512))</f>
        <v/>
      </c>
      <c r="E5512">
        <f>IF(B5512="","",IF(INPUT!$I$1="","",IF(C5512&lt;(INT(INPUT!$I$1)-INPUT!$I$2),"Off Meds",IF(C5512&lt;=(INT(INPUT!$I$1)+INPUT!$I$2),"Washout","On Meds"))))</f>
        <v/>
      </c>
      <c r="F5512">
        <f>IF(B5512="","",1.509*(LN(B5512)^1.084-5.381))</f>
        <v/>
      </c>
      <c r="G5512">
        <f>IF(F5512="","",IF(F5512&lt;0,10*F5512^2,0))</f>
        <v/>
      </c>
      <c r="H5512">
        <f>IF(F5512="","",IF(F5512&gt;0,10*F5512^2,0))</f>
        <v/>
      </c>
    </row>
    <row r="5513">
      <c r="A5513">
        <f>Input!A5513</f>
        <v/>
      </c>
      <c r="B5513">
        <f>IF(ISNUMBER(Input!B5513),IF(AND(Input!B5513&gt;=20,Input!B5513&lt;=700),Input!B5513,""),"")</f>
        <v/>
      </c>
      <c r="C5513">
        <f>IF(B5513="","",INT(A5513))</f>
        <v/>
      </c>
      <c r="D5513">
        <f>IF(B5513="","",HOUR(A5513))</f>
        <v/>
      </c>
      <c r="E5513">
        <f>IF(B5513="","",IF(INPUT!$I$1="","",IF(C5513&lt;(INT(INPUT!$I$1)-INPUT!$I$2),"Off Meds",IF(C5513&lt;=(INT(INPUT!$I$1)+INPUT!$I$2),"Washout","On Meds"))))</f>
        <v/>
      </c>
      <c r="F5513">
        <f>IF(B5513="","",1.509*(LN(B5513)^1.084-5.381))</f>
        <v/>
      </c>
      <c r="G5513">
        <f>IF(F5513="","",IF(F5513&lt;0,10*F5513^2,0))</f>
        <v/>
      </c>
      <c r="H5513">
        <f>IF(F5513="","",IF(F5513&gt;0,10*F5513^2,0))</f>
        <v/>
      </c>
    </row>
    <row r="5514">
      <c r="A5514">
        <f>Input!A5514</f>
        <v/>
      </c>
      <c r="B5514">
        <f>IF(ISNUMBER(Input!B5514),IF(AND(Input!B5514&gt;=20,Input!B5514&lt;=700),Input!B5514,""),"")</f>
        <v/>
      </c>
      <c r="C5514">
        <f>IF(B5514="","",INT(A5514))</f>
        <v/>
      </c>
      <c r="D5514">
        <f>IF(B5514="","",HOUR(A5514))</f>
        <v/>
      </c>
      <c r="E5514">
        <f>IF(B5514="","",IF(INPUT!$I$1="","",IF(C5514&lt;(INT(INPUT!$I$1)-INPUT!$I$2),"Off Meds",IF(C5514&lt;=(INT(INPUT!$I$1)+INPUT!$I$2),"Washout","On Meds"))))</f>
        <v/>
      </c>
      <c r="F5514">
        <f>IF(B5514="","",1.509*(LN(B5514)^1.084-5.381))</f>
        <v/>
      </c>
      <c r="G5514">
        <f>IF(F5514="","",IF(F5514&lt;0,10*F5514^2,0))</f>
        <v/>
      </c>
      <c r="H5514">
        <f>IF(F5514="","",IF(F5514&gt;0,10*F5514^2,0))</f>
        <v/>
      </c>
    </row>
    <row r="5515">
      <c r="A5515">
        <f>Input!A5515</f>
        <v/>
      </c>
      <c r="B5515">
        <f>IF(ISNUMBER(Input!B5515),IF(AND(Input!B5515&gt;=20,Input!B5515&lt;=700),Input!B5515,""),"")</f>
        <v/>
      </c>
      <c r="C5515">
        <f>IF(B5515="","",INT(A5515))</f>
        <v/>
      </c>
      <c r="D5515">
        <f>IF(B5515="","",HOUR(A5515))</f>
        <v/>
      </c>
      <c r="E5515">
        <f>IF(B5515="","",IF(INPUT!$I$1="","",IF(C5515&lt;(INT(INPUT!$I$1)-INPUT!$I$2),"Off Meds",IF(C5515&lt;=(INT(INPUT!$I$1)+INPUT!$I$2),"Washout","On Meds"))))</f>
        <v/>
      </c>
      <c r="F5515">
        <f>IF(B5515="","",1.509*(LN(B5515)^1.084-5.381))</f>
        <v/>
      </c>
      <c r="G5515">
        <f>IF(F5515="","",IF(F5515&lt;0,10*F5515^2,0))</f>
        <v/>
      </c>
      <c r="H5515">
        <f>IF(F5515="","",IF(F5515&gt;0,10*F5515^2,0))</f>
        <v/>
      </c>
    </row>
    <row r="5516">
      <c r="A5516">
        <f>Input!A5516</f>
        <v/>
      </c>
      <c r="B5516">
        <f>IF(ISNUMBER(Input!B5516),IF(AND(Input!B5516&gt;=20,Input!B5516&lt;=700),Input!B5516,""),"")</f>
        <v/>
      </c>
      <c r="C5516">
        <f>IF(B5516="","",INT(A5516))</f>
        <v/>
      </c>
      <c r="D5516">
        <f>IF(B5516="","",HOUR(A5516))</f>
        <v/>
      </c>
      <c r="E5516">
        <f>IF(B5516="","",IF(INPUT!$I$1="","",IF(C5516&lt;(INT(INPUT!$I$1)-INPUT!$I$2),"Off Meds",IF(C5516&lt;=(INT(INPUT!$I$1)+INPUT!$I$2),"Washout","On Meds"))))</f>
        <v/>
      </c>
      <c r="F5516">
        <f>IF(B5516="","",1.509*(LN(B5516)^1.084-5.381))</f>
        <v/>
      </c>
      <c r="G5516">
        <f>IF(F5516="","",IF(F5516&lt;0,10*F5516^2,0))</f>
        <v/>
      </c>
      <c r="H5516">
        <f>IF(F5516="","",IF(F5516&gt;0,10*F5516^2,0))</f>
        <v/>
      </c>
    </row>
    <row r="5517">
      <c r="A5517">
        <f>Input!A5517</f>
        <v/>
      </c>
      <c r="B5517">
        <f>IF(ISNUMBER(Input!B5517),IF(AND(Input!B5517&gt;=20,Input!B5517&lt;=700),Input!B5517,""),"")</f>
        <v/>
      </c>
      <c r="C5517">
        <f>IF(B5517="","",INT(A5517))</f>
        <v/>
      </c>
      <c r="D5517">
        <f>IF(B5517="","",HOUR(A5517))</f>
        <v/>
      </c>
      <c r="E5517">
        <f>IF(B5517="","",IF(INPUT!$I$1="","",IF(C5517&lt;(INT(INPUT!$I$1)-INPUT!$I$2),"Off Meds",IF(C5517&lt;=(INT(INPUT!$I$1)+INPUT!$I$2),"Washout","On Meds"))))</f>
        <v/>
      </c>
      <c r="F5517">
        <f>IF(B5517="","",1.509*(LN(B5517)^1.084-5.381))</f>
        <v/>
      </c>
      <c r="G5517">
        <f>IF(F5517="","",IF(F5517&lt;0,10*F5517^2,0))</f>
        <v/>
      </c>
      <c r="H5517">
        <f>IF(F5517="","",IF(F5517&gt;0,10*F5517^2,0))</f>
        <v/>
      </c>
    </row>
    <row r="5518">
      <c r="A5518">
        <f>Input!A5518</f>
        <v/>
      </c>
      <c r="B5518">
        <f>IF(ISNUMBER(Input!B5518),IF(AND(Input!B5518&gt;=20,Input!B5518&lt;=700),Input!B5518,""),"")</f>
        <v/>
      </c>
      <c r="C5518">
        <f>IF(B5518="","",INT(A5518))</f>
        <v/>
      </c>
      <c r="D5518">
        <f>IF(B5518="","",HOUR(A5518))</f>
        <v/>
      </c>
      <c r="E5518">
        <f>IF(B5518="","",IF(INPUT!$I$1="","",IF(C5518&lt;(INT(INPUT!$I$1)-INPUT!$I$2),"Off Meds",IF(C5518&lt;=(INT(INPUT!$I$1)+INPUT!$I$2),"Washout","On Meds"))))</f>
        <v/>
      </c>
      <c r="F5518">
        <f>IF(B5518="","",1.509*(LN(B5518)^1.084-5.381))</f>
        <v/>
      </c>
      <c r="G5518">
        <f>IF(F5518="","",IF(F5518&lt;0,10*F5518^2,0))</f>
        <v/>
      </c>
      <c r="H5518">
        <f>IF(F5518="","",IF(F5518&gt;0,10*F5518^2,0))</f>
        <v/>
      </c>
    </row>
    <row r="5519">
      <c r="A5519">
        <f>Input!A5519</f>
        <v/>
      </c>
      <c r="B5519">
        <f>IF(ISNUMBER(Input!B5519),IF(AND(Input!B5519&gt;=20,Input!B5519&lt;=700),Input!B5519,""),"")</f>
        <v/>
      </c>
      <c r="C5519">
        <f>IF(B5519="","",INT(A5519))</f>
        <v/>
      </c>
      <c r="D5519">
        <f>IF(B5519="","",HOUR(A5519))</f>
        <v/>
      </c>
      <c r="E5519">
        <f>IF(B5519="","",IF(INPUT!$I$1="","",IF(C5519&lt;(INT(INPUT!$I$1)-INPUT!$I$2),"Off Meds",IF(C5519&lt;=(INT(INPUT!$I$1)+INPUT!$I$2),"Washout","On Meds"))))</f>
        <v/>
      </c>
      <c r="F5519">
        <f>IF(B5519="","",1.509*(LN(B5519)^1.084-5.381))</f>
        <v/>
      </c>
      <c r="G5519">
        <f>IF(F5519="","",IF(F5519&lt;0,10*F5519^2,0))</f>
        <v/>
      </c>
      <c r="H5519">
        <f>IF(F5519="","",IF(F5519&gt;0,10*F5519^2,0))</f>
        <v/>
      </c>
    </row>
    <row r="5520">
      <c r="A5520">
        <f>Input!A5520</f>
        <v/>
      </c>
      <c r="B5520">
        <f>IF(ISNUMBER(Input!B5520),IF(AND(Input!B5520&gt;=20,Input!B5520&lt;=700),Input!B5520,""),"")</f>
        <v/>
      </c>
      <c r="C5520">
        <f>IF(B5520="","",INT(A5520))</f>
        <v/>
      </c>
      <c r="D5520">
        <f>IF(B5520="","",HOUR(A5520))</f>
        <v/>
      </c>
      <c r="E5520">
        <f>IF(B5520="","",IF(INPUT!$I$1="","",IF(C5520&lt;(INT(INPUT!$I$1)-INPUT!$I$2),"Off Meds",IF(C5520&lt;=(INT(INPUT!$I$1)+INPUT!$I$2),"Washout","On Meds"))))</f>
        <v/>
      </c>
      <c r="F5520">
        <f>IF(B5520="","",1.509*(LN(B5520)^1.084-5.381))</f>
        <v/>
      </c>
      <c r="G5520">
        <f>IF(F5520="","",IF(F5520&lt;0,10*F5520^2,0))</f>
        <v/>
      </c>
      <c r="H5520">
        <f>IF(F5520="","",IF(F5520&gt;0,10*F5520^2,0))</f>
        <v/>
      </c>
    </row>
    <row r="5521">
      <c r="A5521">
        <f>Input!A5521</f>
        <v/>
      </c>
      <c r="B5521">
        <f>IF(ISNUMBER(Input!B5521),IF(AND(Input!B5521&gt;=20,Input!B5521&lt;=700),Input!B5521,""),"")</f>
        <v/>
      </c>
      <c r="C5521">
        <f>IF(B5521="","",INT(A5521))</f>
        <v/>
      </c>
      <c r="D5521">
        <f>IF(B5521="","",HOUR(A5521))</f>
        <v/>
      </c>
      <c r="E5521">
        <f>IF(B5521="","",IF(INPUT!$I$1="","",IF(C5521&lt;(INT(INPUT!$I$1)-INPUT!$I$2),"Off Meds",IF(C5521&lt;=(INT(INPUT!$I$1)+INPUT!$I$2),"Washout","On Meds"))))</f>
        <v/>
      </c>
      <c r="F5521">
        <f>IF(B5521="","",1.509*(LN(B5521)^1.084-5.381))</f>
        <v/>
      </c>
      <c r="G5521">
        <f>IF(F5521="","",IF(F5521&lt;0,10*F5521^2,0))</f>
        <v/>
      </c>
      <c r="H5521">
        <f>IF(F5521="","",IF(F5521&gt;0,10*F5521^2,0))</f>
        <v/>
      </c>
    </row>
    <row r="5522">
      <c r="A5522">
        <f>Input!A5522</f>
        <v/>
      </c>
      <c r="B5522">
        <f>IF(ISNUMBER(Input!B5522),IF(AND(Input!B5522&gt;=20,Input!B5522&lt;=700),Input!B5522,""),"")</f>
        <v/>
      </c>
      <c r="C5522">
        <f>IF(B5522="","",INT(A5522))</f>
        <v/>
      </c>
      <c r="D5522">
        <f>IF(B5522="","",HOUR(A5522))</f>
        <v/>
      </c>
      <c r="E5522">
        <f>IF(B5522="","",IF(INPUT!$I$1="","",IF(C5522&lt;(INT(INPUT!$I$1)-INPUT!$I$2),"Off Meds",IF(C5522&lt;=(INT(INPUT!$I$1)+INPUT!$I$2),"Washout","On Meds"))))</f>
        <v/>
      </c>
      <c r="F5522">
        <f>IF(B5522="","",1.509*(LN(B5522)^1.084-5.381))</f>
        <v/>
      </c>
      <c r="G5522">
        <f>IF(F5522="","",IF(F5522&lt;0,10*F5522^2,0))</f>
        <v/>
      </c>
      <c r="H5522">
        <f>IF(F5522="","",IF(F5522&gt;0,10*F5522^2,0))</f>
        <v/>
      </c>
    </row>
    <row r="5523">
      <c r="A5523">
        <f>Input!A5523</f>
        <v/>
      </c>
      <c r="B5523">
        <f>IF(ISNUMBER(Input!B5523),IF(AND(Input!B5523&gt;=20,Input!B5523&lt;=700),Input!B5523,""),"")</f>
        <v/>
      </c>
      <c r="C5523">
        <f>IF(B5523="","",INT(A5523))</f>
        <v/>
      </c>
      <c r="D5523">
        <f>IF(B5523="","",HOUR(A5523))</f>
        <v/>
      </c>
      <c r="E5523">
        <f>IF(B5523="","",IF(INPUT!$I$1="","",IF(C5523&lt;(INT(INPUT!$I$1)-INPUT!$I$2),"Off Meds",IF(C5523&lt;=(INT(INPUT!$I$1)+INPUT!$I$2),"Washout","On Meds"))))</f>
        <v/>
      </c>
      <c r="F5523">
        <f>IF(B5523="","",1.509*(LN(B5523)^1.084-5.381))</f>
        <v/>
      </c>
      <c r="G5523">
        <f>IF(F5523="","",IF(F5523&lt;0,10*F5523^2,0))</f>
        <v/>
      </c>
      <c r="H5523">
        <f>IF(F5523="","",IF(F5523&gt;0,10*F5523^2,0))</f>
        <v/>
      </c>
    </row>
    <row r="5524">
      <c r="A5524">
        <f>Input!A5524</f>
        <v/>
      </c>
      <c r="B5524">
        <f>IF(ISNUMBER(Input!B5524),IF(AND(Input!B5524&gt;=20,Input!B5524&lt;=700),Input!B5524,""),"")</f>
        <v/>
      </c>
      <c r="C5524">
        <f>IF(B5524="","",INT(A5524))</f>
        <v/>
      </c>
      <c r="D5524">
        <f>IF(B5524="","",HOUR(A5524))</f>
        <v/>
      </c>
      <c r="E5524">
        <f>IF(B5524="","",IF(INPUT!$I$1="","",IF(C5524&lt;(INT(INPUT!$I$1)-INPUT!$I$2),"Off Meds",IF(C5524&lt;=(INT(INPUT!$I$1)+INPUT!$I$2),"Washout","On Meds"))))</f>
        <v/>
      </c>
      <c r="F5524">
        <f>IF(B5524="","",1.509*(LN(B5524)^1.084-5.381))</f>
        <v/>
      </c>
      <c r="G5524">
        <f>IF(F5524="","",IF(F5524&lt;0,10*F5524^2,0))</f>
        <v/>
      </c>
      <c r="H5524">
        <f>IF(F5524="","",IF(F5524&gt;0,10*F5524^2,0))</f>
        <v/>
      </c>
    </row>
    <row r="5525">
      <c r="A5525">
        <f>Input!A5525</f>
        <v/>
      </c>
      <c r="B5525">
        <f>IF(ISNUMBER(Input!B5525),IF(AND(Input!B5525&gt;=20,Input!B5525&lt;=700),Input!B5525,""),"")</f>
        <v/>
      </c>
      <c r="C5525">
        <f>IF(B5525="","",INT(A5525))</f>
        <v/>
      </c>
      <c r="D5525">
        <f>IF(B5525="","",HOUR(A5525))</f>
        <v/>
      </c>
      <c r="E5525">
        <f>IF(B5525="","",IF(INPUT!$I$1="","",IF(C5525&lt;(INT(INPUT!$I$1)-INPUT!$I$2),"Off Meds",IF(C5525&lt;=(INT(INPUT!$I$1)+INPUT!$I$2),"Washout","On Meds"))))</f>
        <v/>
      </c>
      <c r="F5525">
        <f>IF(B5525="","",1.509*(LN(B5525)^1.084-5.381))</f>
        <v/>
      </c>
      <c r="G5525">
        <f>IF(F5525="","",IF(F5525&lt;0,10*F5525^2,0))</f>
        <v/>
      </c>
      <c r="H5525">
        <f>IF(F5525="","",IF(F5525&gt;0,10*F5525^2,0))</f>
        <v/>
      </c>
    </row>
    <row r="5526">
      <c r="A5526">
        <f>Input!A5526</f>
        <v/>
      </c>
      <c r="B5526">
        <f>IF(ISNUMBER(Input!B5526),IF(AND(Input!B5526&gt;=20,Input!B5526&lt;=700),Input!B5526,""),"")</f>
        <v/>
      </c>
      <c r="C5526">
        <f>IF(B5526="","",INT(A5526))</f>
        <v/>
      </c>
      <c r="D5526">
        <f>IF(B5526="","",HOUR(A5526))</f>
        <v/>
      </c>
      <c r="E5526">
        <f>IF(B5526="","",IF(INPUT!$I$1="","",IF(C5526&lt;(INT(INPUT!$I$1)-INPUT!$I$2),"Off Meds",IF(C5526&lt;=(INT(INPUT!$I$1)+INPUT!$I$2),"Washout","On Meds"))))</f>
        <v/>
      </c>
      <c r="F5526">
        <f>IF(B5526="","",1.509*(LN(B5526)^1.084-5.381))</f>
        <v/>
      </c>
      <c r="G5526">
        <f>IF(F5526="","",IF(F5526&lt;0,10*F5526^2,0))</f>
        <v/>
      </c>
      <c r="H5526">
        <f>IF(F5526="","",IF(F5526&gt;0,10*F5526^2,0))</f>
        <v/>
      </c>
    </row>
    <row r="5527">
      <c r="A5527">
        <f>Input!A5527</f>
        <v/>
      </c>
      <c r="B5527">
        <f>IF(ISNUMBER(Input!B5527),IF(AND(Input!B5527&gt;=20,Input!B5527&lt;=700),Input!B5527,""),"")</f>
        <v/>
      </c>
      <c r="C5527">
        <f>IF(B5527="","",INT(A5527))</f>
        <v/>
      </c>
      <c r="D5527">
        <f>IF(B5527="","",HOUR(A5527))</f>
        <v/>
      </c>
      <c r="E5527">
        <f>IF(B5527="","",IF(INPUT!$I$1="","",IF(C5527&lt;(INT(INPUT!$I$1)-INPUT!$I$2),"Off Meds",IF(C5527&lt;=(INT(INPUT!$I$1)+INPUT!$I$2),"Washout","On Meds"))))</f>
        <v/>
      </c>
      <c r="F5527">
        <f>IF(B5527="","",1.509*(LN(B5527)^1.084-5.381))</f>
        <v/>
      </c>
      <c r="G5527">
        <f>IF(F5527="","",IF(F5527&lt;0,10*F5527^2,0))</f>
        <v/>
      </c>
      <c r="H5527">
        <f>IF(F5527="","",IF(F5527&gt;0,10*F5527^2,0))</f>
        <v/>
      </c>
    </row>
    <row r="5528">
      <c r="A5528">
        <f>Input!A5528</f>
        <v/>
      </c>
      <c r="B5528">
        <f>IF(ISNUMBER(Input!B5528),IF(AND(Input!B5528&gt;=20,Input!B5528&lt;=700),Input!B5528,""),"")</f>
        <v/>
      </c>
      <c r="C5528">
        <f>IF(B5528="","",INT(A5528))</f>
        <v/>
      </c>
      <c r="D5528">
        <f>IF(B5528="","",HOUR(A5528))</f>
        <v/>
      </c>
      <c r="E5528">
        <f>IF(B5528="","",IF(INPUT!$I$1="","",IF(C5528&lt;(INT(INPUT!$I$1)-INPUT!$I$2),"Off Meds",IF(C5528&lt;=(INT(INPUT!$I$1)+INPUT!$I$2),"Washout","On Meds"))))</f>
        <v/>
      </c>
      <c r="F5528">
        <f>IF(B5528="","",1.509*(LN(B5528)^1.084-5.381))</f>
        <v/>
      </c>
      <c r="G5528">
        <f>IF(F5528="","",IF(F5528&lt;0,10*F5528^2,0))</f>
        <v/>
      </c>
      <c r="H5528">
        <f>IF(F5528="","",IF(F5528&gt;0,10*F5528^2,0))</f>
        <v/>
      </c>
    </row>
    <row r="5529">
      <c r="A5529">
        <f>Input!A5529</f>
        <v/>
      </c>
      <c r="B5529">
        <f>IF(ISNUMBER(Input!B5529),IF(AND(Input!B5529&gt;=20,Input!B5529&lt;=700),Input!B5529,""),"")</f>
        <v/>
      </c>
      <c r="C5529">
        <f>IF(B5529="","",INT(A5529))</f>
        <v/>
      </c>
      <c r="D5529">
        <f>IF(B5529="","",HOUR(A5529))</f>
        <v/>
      </c>
      <c r="E5529">
        <f>IF(B5529="","",IF(INPUT!$I$1="","",IF(C5529&lt;(INT(INPUT!$I$1)-INPUT!$I$2),"Off Meds",IF(C5529&lt;=(INT(INPUT!$I$1)+INPUT!$I$2),"Washout","On Meds"))))</f>
        <v/>
      </c>
      <c r="F5529">
        <f>IF(B5529="","",1.509*(LN(B5529)^1.084-5.381))</f>
        <v/>
      </c>
      <c r="G5529">
        <f>IF(F5529="","",IF(F5529&lt;0,10*F5529^2,0))</f>
        <v/>
      </c>
      <c r="H5529">
        <f>IF(F5529="","",IF(F5529&gt;0,10*F5529^2,0))</f>
        <v/>
      </c>
    </row>
    <row r="5530">
      <c r="A5530">
        <f>Input!A5530</f>
        <v/>
      </c>
      <c r="B5530">
        <f>IF(ISNUMBER(Input!B5530),IF(AND(Input!B5530&gt;=20,Input!B5530&lt;=700),Input!B5530,""),"")</f>
        <v/>
      </c>
      <c r="C5530">
        <f>IF(B5530="","",INT(A5530))</f>
        <v/>
      </c>
      <c r="D5530">
        <f>IF(B5530="","",HOUR(A5530))</f>
        <v/>
      </c>
      <c r="E5530">
        <f>IF(B5530="","",IF(INPUT!$I$1="","",IF(C5530&lt;(INT(INPUT!$I$1)-INPUT!$I$2),"Off Meds",IF(C5530&lt;=(INT(INPUT!$I$1)+INPUT!$I$2),"Washout","On Meds"))))</f>
        <v/>
      </c>
      <c r="F5530">
        <f>IF(B5530="","",1.509*(LN(B5530)^1.084-5.381))</f>
        <v/>
      </c>
      <c r="G5530">
        <f>IF(F5530="","",IF(F5530&lt;0,10*F5530^2,0))</f>
        <v/>
      </c>
      <c r="H5530">
        <f>IF(F5530="","",IF(F5530&gt;0,10*F5530^2,0))</f>
        <v/>
      </c>
    </row>
    <row r="5531">
      <c r="A5531">
        <f>Input!A5531</f>
        <v/>
      </c>
      <c r="B5531">
        <f>IF(ISNUMBER(Input!B5531),IF(AND(Input!B5531&gt;=20,Input!B5531&lt;=700),Input!B5531,""),"")</f>
        <v/>
      </c>
      <c r="C5531">
        <f>IF(B5531="","",INT(A5531))</f>
        <v/>
      </c>
      <c r="D5531">
        <f>IF(B5531="","",HOUR(A5531))</f>
        <v/>
      </c>
      <c r="E5531">
        <f>IF(B5531="","",IF(INPUT!$I$1="","",IF(C5531&lt;(INT(INPUT!$I$1)-INPUT!$I$2),"Off Meds",IF(C5531&lt;=(INT(INPUT!$I$1)+INPUT!$I$2),"Washout","On Meds"))))</f>
        <v/>
      </c>
      <c r="F5531">
        <f>IF(B5531="","",1.509*(LN(B5531)^1.084-5.381))</f>
        <v/>
      </c>
      <c r="G5531">
        <f>IF(F5531="","",IF(F5531&lt;0,10*F5531^2,0))</f>
        <v/>
      </c>
      <c r="H5531">
        <f>IF(F5531="","",IF(F5531&gt;0,10*F5531^2,0))</f>
        <v/>
      </c>
    </row>
    <row r="5532">
      <c r="A5532">
        <f>Input!A5532</f>
        <v/>
      </c>
      <c r="B5532">
        <f>IF(ISNUMBER(Input!B5532),IF(AND(Input!B5532&gt;=20,Input!B5532&lt;=700),Input!B5532,""),"")</f>
        <v/>
      </c>
      <c r="C5532">
        <f>IF(B5532="","",INT(A5532))</f>
        <v/>
      </c>
      <c r="D5532">
        <f>IF(B5532="","",HOUR(A5532))</f>
        <v/>
      </c>
      <c r="E5532">
        <f>IF(B5532="","",IF(INPUT!$I$1="","",IF(C5532&lt;(INT(INPUT!$I$1)-INPUT!$I$2),"Off Meds",IF(C5532&lt;=(INT(INPUT!$I$1)+INPUT!$I$2),"Washout","On Meds"))))</f>
        <v/>
      </c>
      <c r="F5532">
        <f>IF(B5532="","",1.509*(LN(B5532)^1.084-5.381))</f>
        <v/>
      </c>
      <c r="G5532">
        <f>IF(F5532="","",IF(F5532&lt;0,10*F5532^2,0))</f>
        <v/>
      </c>
      <c r="H5532">
        <f>IF(F5532="","",IF(F5532&gt;0,10*F5532^2,0))</f>
        <v/>
      </c>
    </row>
    <row r="5533">
      <c r="A5533">
        <f>Input!A5533</f>
        <v/>
      </c>
      <c r="B5533">
        <f>IF(ISNUMBER(Input!B5533),IF(AND(Input!B5533&gt;=20,Input!B5533&lt;=700),Input!B5533,""),"")</f>
        <v/>
      </c>
      <c r="C5533">
        <f>IF(B5533="","",INT(A5533))</f>
        <v/>
      </c>
      <c r="D5533">
        <f>IF(B5533="","",HOUR(A5533))</f>
        <v/>
      </c>
      <c r="E5533">
        <f>IF(B5533="","",IF(INPUT!$I$1="","",IF(C5533&lt;(INT(INPUT!$I$1)-INPUT!$I$2),"Off Meds",IF(C5533&lt;=(INT(INPUT!$I$1)+INPUT!$I$2),"Washout","On Meds"))))</f>
        <v/>
      </c>
      <c r="F5533">
        <f>IF(B5533="","",1.509*(LN(B5533)^1.084-5.381))</f>
        <v/>
      </c>
      <c r="G5533">
        <f>IF(F5533="","",IF(F5533&lt;0,10*F5533^2,0))</f>
        <v/>
      </c>
      <c r="H5533">
        <f>IF(F5533="","",IF(F5533&gt;0,10*F5533^2,0))</f>
        <v/>
      </c>
    </row>
    <row r="5534">
      <c r="A5534">
        <f>Input!A5534</f>
        <v/>
      </c>
      <c r="B5534">
        <f>IF(ISNUMBER(Input!B5534),IF(AND(Input!B5534&gt;=20,Input!B5534&lt;=700),Input!B5534,""),"")</f>
        <v/>
      </c>
      <c r="C5534">
        <f>IF(B5534="","",INT(A5534))</f>
        <v/>
      </c>
      <c r="D5534">
        <f>IF(B5534="","",HOUR(A5534))</f>
        <v/>
      </c>
      <c r="E5534">
        <f>IF(B5534="","",IF(INPUT!$I$1="","",IF(C5534&lt;(INT(INPUT!$I$1)-INPUT!$I$2),"Off Meds",IF(C5534&lt;=(INT(INPUT!$I$1)+INPUT!$I$2),"Washout","On Meds"))))</f>
        <v/>
      </c>
      <c r="F5534">
        <f>IF(B5534="","",1.509*(LN(B5534)^1.084-5.381))</f>
        <v/>
      </c>
      <c r="G5534">
        <f>IF(F5534="","",IF(F5534&lt;0,10*F5534^2,0))</f>
        <v/>
      </c>
      <c r="H5534">
        <f>IF(F5534="","",IF(F5534&gt;0,10*F5534^2,0))</f>
        <v/>
      </c>
    </row>
    <row r="5535">
      <c r="A5535">
        <f>Input!A5535</f>
        <v/>
      </c>
      <c r="B5535">
        <f>IF(ISNUMBER(Input!B5535),IF(AND(Input!B5535&gt;=20,Input!B5535&lt;=700),Input!B5535,""),"")</f>
        <v/>
      </c>
      <c r="C5535">
        <f>IF(B5535="","",INT(A5535))</f>
        <v/>
      </c>
      <c r="D5535">
        <f>IF(B5535="","",HOUR(A5535))</f>
        <v/>
      </c>
      <c r="E5535">
        <f>IF(B5535="","",IF(INPUT!$I$1="","",IF(C5535&lt;(INT(INPUT!$I$1)-INPUT!$I$2),"Off Meds",IF(C5535&lt;=(INT(INPUT!$I$1)+INPUT!$I$2),"Washout","On Meds"))))</f>
        <v/>
      </c>
      <c r="F5535">
        <f>IF(B5535="","",1.509*(LN(B5535)^1.084-5.381))</f>
        <v/>
      </c>
      <c r="G5535">
        <f>IF(F5535="","",IF(F5535&lt;0,10*F5535^2,0))</f>
        <v/>
      </c>
      <c r="H5535">
        <f>IF(F5535="","",IF(F5535&gt;0,10*F5535^2,0))</f>
        <v/>
      </c>
    </row>
    <row r="5536">
      <c r="A5536">
        <f>Input!A5536</f>
        <v/>
      </c>
      <c r="B5536">
        <f>IF(ISNUMBER(Input!B5536),IF(AND(Input!B5536&gt;=20,Input!B5536&lt;=700),Input!B5536,""),"")</f>
        <v/>
      </c>
      <c r="C5536">
        <f>IF(B5536="","",INT(A5536))</f>
        <v/>
      </c>
      <c r="D5536">
        <f>IF(B5536="","",HOUR(A5536))</f>
        <v/>
      </c>
      <c r="E5536">
        <f>IF(B5536="","",IF(INPUT!$I$1="","",IF(C5536&lt;(INT(INPUT!$I$1)-INPUT!$I$2),"Off Meds",IF(C5536&lt;=(INT(INPUT!$I$1)+INPUT!$I$2),"Washout","On Meds"))))</f>
        <v/>
      </c>
      <c r="F5536">
        <f>IF(B5536="","",1.509*(LN(B5536)^1.084-5.381))</f>
        <v/>
      </c>
      <c r="G5536">
        <f>IF(F5536="","",IF(F5536&lt;0,10*F5536^2,0))</f>
        <v/>
      </c>
      <c r="H5536">
        <f>IF(F5536="","",IF(F5536&gt;0,10*F5536^2,0))</f>
        <v/>
      </c>
    </row>
    <row r="5537">
      <c r="A5537">
        <f>Input!A5537</f>
        <v/>
      </c>
      <c r="B5537">
        <f>IF(ISNUMBER(Input!B5537),IF(AND(Input!B5537&gt;=20,Input!B5537&lt;=700),Input!B5537,""),"")</f>
        <v/>
      </c>
      <c r="C5537">
        <f>IF(B5537="","",INT(A5537))</f>
        <v/>
      </c>
      <c r="D5537">
        <f>IF(B5537="","",HOUR(A5537))</f>
        <v/>
      </c>
      <c r="E5537">
        <f>IF(B5537="","",IF(INPUT!$I$1="","",IF(C5537&lt;(INT(INPUT!$I$1)-INPUT!$I$2),"Off Meds",IF(C5537&lt;=(INT(INPUT!$I$1)+INPUT!$I$2),"Washout","On Meds"))))</f>
        <v/>
      </c>
      <c r="F5537">
        <f>IF(B5537="","",1.509*(LN(B5537)^1.084-5.381))</f>
        <v/>
      </c>
      <c r="G5537">
        <f>IF(F5537="","",IF(F5537&lt;0,10*F5537^2,0))</f>
        <v/>
      </c>
      <c r="H5537">
        <f>IF(F5537="","",IF(F5537&gt;0,10*F5537^2,0))</f>
        <v/>
      </c>
    </row>
    <row r="5538">
      <c r="A5538">
        <f>Input!A5538</f>
        <v/>
      </c>
      <c r="B5538">
        <f>IF(ISNUMBER(Input!B5538),IF(AND(Input!B5538&gt;=20,Input!B5538&lt;=700),Input!B5538,""),"")</f>
        <v/>
      </c>
      <c r="C5538">
        <f>IF(B5538="","",INT(A5538))</f>
        <v/>
      </c>
      <c r="D5538">
        <f>IF(B5538="","",HOUR(A5538))</f>
        <v/>
      </c>
      <c r="E5538">
        <f>IF(B5538="","",IF(INPUT!$I$1="","",IF(C5538&lt;(INT(INPUT!$I$1)-INPUT!$I$2),"Off Meds",IF(C5538&lt;=(INT(INPUT!$I$1)+INPUT!$I$2),"Washout","On Meds"))))</f>
        <v/>
      </c>
      <c r="F5538">
        <f>IF(B5538="","",1.509*(LN(B5538)^1.084-5.381))</f>
        <v/>
      </c>
      <c r="G5538">
        <f>IF(F5538="","",IF(F5538&lt;0,10*F5538^2,0))</f>
        <v/>
      </c>
      <c r="H5538">
        <f>IF(F5538="","",IF(F5538&gt;0,10*F5538^2,0))</f>
        <v/>
      </c>
    </row>
    <row r="5539">
      <c r="A5539">
        <f>Input!A5539</f>
        <v/>
      </c>
      <c r="B5539">
        <f>IF(ISNUMBER(Input!B5539),IF(AND(Input!B5539&gt;=20,Input!B5539&lt;=700),Input!B5539,""),"")</f>
        <v/>
      </c>
      <c r="C5539">
        <f>IF(B5539="","",INT(A5539))</f>
        <v/>
      </c>
      <c r="D5539">
        <f>IF(B5539="","",HOUR(A5539))</f>
        <v/>
      </c>
      <c r="E5539">
        <f>IF(B5539="","",IF(INPUT!$I$1="","",IF(C5539&lt;(INT(INPUT!$I$1)-INPUT!$I$2),"Off Meds",IF(C5539&lt;=(INT(INPUT!$I$1)+INPUT!$I$2),"Washout","On Meds"))))</f>
        <v/>
      </c>
      <c r="F5539">
        <f>IF(B5539="","",1.509*(LN(B5539)^1.084-5.381))</f>
        <v/>
      </c>
      <c r="G5539">
        <f>IF(F5539="","",IF(F5539&lt;0,10*F5539^2,0))</f>
        <v/>
      </c>
      <c r="H5539">
        <f>IF(F5539="","",IF(F5539&gt;0,10*F5539^2,0))</f>
        <v/>
      </c>
    </row>
    <row r="5540">
      <c r="A5540">
        <f>Input!A5540</f>
        <v/>
      </c>
      <c r="B5540">
        <f>IF(ISNUMBER(Input!B5540),IF(AND(Input!B5540&gt;=20,Input!B5540&lt;=700),Input!B5540,""),"")</f>
        <v/>
      </c>
      <c r="C5540">
        <f>IF(B5540="","",INT(A5540))</f>
        <v/>
      </c>
      <c r="D5540">
        <f>IF(B5540="","",HOUR(A5540))</f>
        <v/>
      </c>
      <c r="E5540">
        <f>IF(B5540="","",IF(INPUT!$I$1="","",IF(C5540&lt;(INT(INPUT!$I$1)-INPUT!$I$2),"Off Meds",IF(C5540&lt;=(INT(INPUT!$I$1)+INPUT!$I$2),"Washout","On Meds"))))</f>
        <v/>
      </c>
      <c r="F5540">
        <f>IF(B5540="","",1.509*(LN(B5540)^1.084-5.381))</f>
        <v/>
      </c>
      <c r="G5540">
        <f>IF(F5540="","",IF(F5540&lt;0,10*F5540^2,0))</f>
        <v/>
      </c>
      <c r="H5540">
        <f>IF(F5540="","",IF(F5540&gt;0,10*F5540^2,0))</f>
        <v/>
      </c>
    </row>
    <row r="5541">
      <c r="A5541">
        <f>Input!A5541</f>
        <v/>
      </c>
      <c r="B5541">
        <f>IF(ISNUMBER(Input!B5541),IF(AND(Input!B5541&gt;=20,Input!B5541&lt;=700),Input!B5541,""),"")</f>
        <v/>
      </c>
      <c r="C5541">
        <f>IF(B5541="","",INT(A5541))</f>
        <v/>
      </c>
      <c r="D5541">
        <f>IF(B5541="","",HOUR(A5541))</f>
        <v/>
      </c>
      <c r="E5541">
        <f>IF(B5541="","",IF(INPUT!$I$1="","",IF(C5541&lt;(INT(INPUT!$I$1)-INPUT!$I$2),"Off Meds",IF(C5541&lt;=(INT(INPUT!$I$1)+INPUT!$I$2),"Washout","On Meds"))))</f>
        <v/>
      </c>
      <c r="F5541">
        <f>IF(B5541="","",1.509*(LN(B5541)^1.084-5.381))</f>
        <v/>
      </c>
      <c r="G5541">
        <f>IF(F5541="","",IF(F5541&lt;0,10*F5541^2,0))</f>
        <v/>
      </c>
      <c r="H5541">
        <f>IF(F5541="","",IF(F5541&gt;0,10*F5541^2,0))</f>
        <v/>
      </c>
    </row>
    <row r="5542">
      <c r="A5542">
        <f>Input!A5542</f>
        <v/>
      </c>
      <c r="B5542">
        <f>IF(ISNUMBER(Input!B5542),IF(AND(Input!B5542&gt;=20,Input!B5542&lt;=700),Input!B5542,""),"")</f>
        <v/>
      </c>
      <c r="C5542">
        <f>IF(B5542="","",INT(A5542))</f>
        <v/>
      </c>
      <c r="D5542">
        <f>IF(B5542="","",HOUR(A5542))</f>
        <v/>
      </c>
      <c r="E5542">
        <f>IF(B5542="","",IF(INPUT!$I$1="","",IF(C5542&lt;(INT(INPUT!$I$1)-INPUT!$I$2),"Off Meds",IF(C5542&lt;=(INT(INPUT!$I$1)+INPUT!$I$2),"Washout","On Meds"))))</f>
        <v/>
      </c>
      <c r="F5542">
        <f>IF(B5542="","",1.509*(LN(B5542)^1.084-5.381))</f>
        <v/>
      </c>
      <c r="G5542">
        <f>IF(F5542="","",IF(F5542&lt;0,10*F5542^2,0))</f>
        <v/>
      </c>
      <c r="H5542">
        <f>IF(F5542="","",IF(F5542&gt;0,10*F5542^2,0))</f>
        <v/>
      </c>
    </row>
    <row r="5543">
      <c r="A5543">
        <f>Input!A5543</f>
        <v/>
      </c>
      <c r="B5543">
        <f>IF(ISNUMBER(Input!B5543),IF(AND(Input!B5543&gt;=20,Input!B5543&lt;=700),Input!B5543,""),"")</f>
        <v/>
      </c>
      <c r="C5543">
        <f>IF(B5543="","",INT(A5543))</f>
        <v/>
      </c>
      <c r="D5543">
        <f>IF(B5543="","",HOUR(A5543))</f>
        <v/>
      </c>
      <c r="E5543">
        <f>IF(B5543="","",IF(INPUT!$I$1="","",IF(C5543&lt;(INT(INPUT!$I$1)-INPUT!$I$2),"Off Meds",IF(C5543&lt;=(INT(INPUT!$I$1)+INPUT!$I$2),"Washout","On Meds"))))</f>
        <v/>
      </c>
      <c r="F5543">
        <f>IF(B5543="","",1.509*(LN(B5543)^1.084-5.381))</f>
        <v/>
      </c>
      <c r="G5543">
        <f>IF(F5543="","",IF(F5543&lt;0,10*F5543^2,0))</f>
        <v/>
      </c>
      <c r="H5543">
        <f>IF(F5543="","",IF(F5543&gt;0,10*F5543^2,0))</f>
        <v/>
      </c>
    </row>
    <row r="5544">
      <c r="A5544">
        <f>Input!A5544</f>
        <v/>
      </c>
      <c r="B5544">
        <f>IF(ISNUMBER(Input!B5544),IF(AND(Input!B5544&gt;=20,Input!B5544&lt;=700),Input!B5544,""),"")</f>
        <v/>
      </c>
      <c r="C5544">
        <f>IF(B5544="","",INT(A5544))</f>
        <v/>
      </c>
      <c r="D5544">
        <f>IF(B5544="","",HOUR(A5544))</f>
        <v/>
      </c>
      <c r="E5544">
        <f>IF(B5544="","",IF(INPUT!$I$1="","",IF(C5544&lt;(INT(INPUT!$I$1)-INPUT!$I$2),"Off Meds",IF(C5544&lt;=(INT(INPUT!$I$1)+INPUT!$I$2),"Washout","On Meds"))))</f>
        <v/>
      </c>
      <c r="F5544">
        <f>IF(B5544="","",1.509*(LN(B5544)^1.084-5.381))</f>
        <v/>
      </c>
      <c r="G5544">
        <f>IF(F5544="","",IF(F5544&lt;0,10*F5544^2,0))</f>
        <v/>
      </c>
      <c r="H5544">
        <f>IF(F5544="","",IF(F5544&gt;0,10*F5544^2,0))</f>
        <v/>
      </c>
    </row>
    <row r="5545">
      <c r="A5545">
        <f>Input!A5545</f>
        <v/>
      </c>
      <c r="B5545">
        <f>IF(ISNUMBER(Input!B5545),IF(AND(Input!B5545&gt;=20,Input!B5545&lt;=700),Input!B5545,""),"")</f>
        <v/>
      </c>
      <c r="C5545">
        <f>IF(B5545="","",INT(A5545))</f>
        <v/>
      </c>
      <c r="D5545">
        <f>IF(B5545="","",HOUR(A5545))</f>
        <v/>
      </c>
      <c r="E5545">
        <f>IF(B5545="","",IF(INPUT!$I$1="","",IF(C5545&lt;(INT(INPUT!$I$1)-INPUT!$I$2),"Off Meds",IF(C5545&lt;=(INT(INPUT!$I$1)+INPUT!$I$2),"Washout","On Meds"))))</f>
        <v/>
      </c>
      <c r="F5545">
        <f>IF(B5545="","",1.509*(LN(B5545)^1.084-5.381))</f>
        <v/>
      </c>
      <c r="G5545">
        <f>IF(F5545="","",IF(F5545&lt;0,10*F5545^2,0))</f>
        <v/>
      </c>
      <c r="H5545">
        <f>IF(F5545="","",IF(F5545&gt;0,10*F5545^2,0))</f>
        <v/>
      </c>
    </row>
    <row r="5546">
      <c r="A5546">
        <f>Input!A5546</f>
        <v/>
      </c>
      <c r="B5546">
        <f>IF(ISNUMBER(Input!B5546),IF(AND(Input!B5546&gt;=20,Input!B5546&lt;=700),Input!B5546,""),"")</f>
        <v/>
      </c>
      <c r="C5546">
        <f>IF(B5546="","",INT(A5546))</f>
        <v/>
      </c>
      <c r="D5546">
        <f>IF(B5546="","",HOUR(A5546))</f>
        <v/>
      </c>
      <c r="E5546">
        <f>IF(B5546="","",IF(INPUT!$I$1="","",IF(C5546&lt;(INT(INPUT!$I$1)-INPUT!$I$2),"Off Meds",IF(C5546&lt;=(INT(INPUT!$I$1)+INPUT!$I$2),"Washout","On Meds"))))</f>
        <v/>
      </c>
      <c r="F5546">
        <f>IF(B5546="","",1.509*(LN(B5546)^1.084-5.381))</f>
        <v/>
      </c>
      <c r="G5546">
        <f>IF(F5546="","",IF(F5546&lt;0,10*F5546^2,0))</f>
        <v/>
      </c>
      <c r="H5546">
        <f>IF(F5546="","",IF(F5546&gt;0,10*F5546^2,0))</f>
        <v/>
      </c>
    </row>
    <row r="5547">
      <c r="A5547">
        <f>Input!A5547</f>
        <v/>
      </c>
      <c r="B5547">
        <f>IF(ISNUMBER(Input!B5547),IF(AND(Input!B5547&gt;=20,Input!B5547&lt;=700),Input!B5547,""),"")</f>
        <v/>
      </c>
      <c r="C5547">
        <f>IF(B5547="","",INT(A5547))</f>
        <v/>
      </c>
      <c r="D5547">
        <f>IF(B5547="","",HOUR(A5547))</f>
        <v/>
      </c>
      <c r="E5547">
        <f>IF(B5547="","",IF(INPUT!$I$1="","",IF(C5547&lt;(INT(INPUT!$I$1)-INPUT!$I$2),"Off Meds",IF(C5547&lt;=(INT(INPUT!$I$1)+INPUT!$I$2),"Washout","On Meds"))))</f>
        <v/>
      </c>
      <c r="F5547">
        <f>IF(B5547="","",1.509*(LN(B5547)^1.084-5.381))</f>
        <v/>
      </c>
      <c r="G5547">
        <f>IF(F5547="","",IF(F5547&lt;0,10*F5547^2,0))</f>
        <v/>
      </c>
      <c r="H5547">
        <f>IF(F5547="","",IF(F5547&gt;0,10*F5547^2,0))</f>
        <v/>
      </c>
    </row>
    <row r="5548">
      <c r="A5548">
        <f>Input!A5548</f>
        <v/>
      </c>
      <c r="B5548">
        <f>IF(ISNUMBER(Input!B5548),IF(AND(Input!B5548&gt;=20,Input!B5548&lt;=700),Input!B5548,""),"")</f>
        <v/>
      </c>
      <c r="C5548">
        <f>IF(B5548="","",INT(A5548))</f>
        <v/>
      </c>
      <c r="D5548">
        <f>IF(B5548="","",HOUR(A5548))</f>
        <v/>
      </c>
      <c r="E5548">
        <f>IF(B5548="","",IF(INPUT!$I$1="","",IF(C5548&lt;(INT(INPUT!$I$1)-INPUT!$I$2),"Off Meds",IF(C5548&lt;=(INT(INPUT!$I$1)+INPUT!$I$2),"Washout","On Meds"))))</f>
        <v/>
      </c>
      <c r="F5548">
        <f>IF(B5548="","",1.509*(LN(B5548)^1.084-5.381))</f>
        <v/>
      </c>
      <c r="G5548">
        <f>IF(F5548="","",IF(F5548&lt;0,10*F5548^2,0))</f>
        <v/>
      </c>
      <c r="H5548">
        <f>IF(F5548="","",IF(F5548&gt;0,10*F5548^2,0))</f>
        <v/>
      </c>
    </row>
    <row r="5549">
      <c r="A5549">
        <f>Input!A5549</f>
        <v/>
      </c>
      <c r="B5549">
        <f>IF(ISNUMBER(Input!B5549),IF(AND(Input!B5549&gt;=20,Input!B5549&lt;=700),Input!B5549,""),"")</f>
        <v/>
      </c>
      <c r="C5549">
        <f>IF(B5549="","",INT(A5549))</f>
        <v/>
      </c>
      <c r="D5549">
        <f>IF(B5549="","",HOUR(A5549))</f>
        <v/>
      </c>
      <c r="E5549">
        <f>IF(B5549="","",IF(INPUT!$I$1="","",IF(C5549&lt;(INT(INPUT!$I$1)-INPUT!$I$2),"Off Meds",IF(C5549&lt;=(INT(INPUT!$I$1)+INPUT!$I$2),"Washout","On Meds"))))</f>
        <v/>
      </c>
      <c r="F5549">
        <f>IF(B5549="","",1.509*(LN(B5549)^1.084-5.381))</f>
        <v/>
      </c>
      <c r="G5549">
        <f>IF(F5549="","",IF(F5549&lt;0,10*F5549^2,0))</f>
        <v/>
      </c>
      <c r="H5549">
        <f>IF(F5549="","",IF(F5549&gt;0,10*F5549^2,0))</f>
        <v/>
      </c>
    </row>
    <row r="5550">
      <c r="A5550">
        <f>Input!A5550</f>
        <v/>
      </c>
      <c r="B5550">
        <f>IF(ISNUMBER(Input!B5550),IF(AND(Input!B5550&gt;=20,Input!B5550&lt;=700),Input!B5550,""),"")</f>
        <v/>
      </c>
      <c r="C5550">
        <f>IF(B5550="","",INT(A5550))</f>
        <v/>
      </c>
      <c r="D5550">
        <f>IF(B5550="","",HOUR(A5550))</f>
        <v/>
      </c>
      <c r="E5550">
        <f>IF(B5550="","",IF(INPUT!$I$1="","",IF(C5550&lt;(INT(INPUT!$I$1)-INPUT!$I$2),"Off Meds",IF(C5550&lt;=(INT(INPUT!$I$1)+INPUT!$I$2),"Washout","On Meds"))))</f>
        <v/>
      </c>
      <c r="F5550">
        <f>IF(B5550="","",1.509*(LN(B5550)^1.084-5.381))</f>
        <v/>
      </c>
      <c r="G5550">
        <f>IF(F5550="","",IF(F5550&lt;0,10*F5550^2,0))</f>
        <v/>
      </c>
      <c r="H5550">
        <f>IF(F5550="","",IF(F5550&gt;0,10*F5550^2,0))</f>
        <v/>
      </c>
    </row>
    <row r="5551">
      <c r="A5551">
        <f>Input!A5551</f>
        <v/>
      </c>
      <c r="B5551">
        <f>IF(ISNUMBER(Input!B5551),IF(AND(Input!B5551&gt;=20,Input!B5551&lt;=700),Input!B5551,""),"")</f>
        <v/>
      </c>
      <c r="C5551">
        <f>IF(B5551="","",INT(A5551))</f>
        <v/>
      </c>
      <c r="D5551">
        <f>IF(B5551="","",HOUR(A5551))</f>
        <v/>
      </c>
      <c r="E5551">
        <f>IF(B5551="","",IF(INPUT!$I$1="","",IF(C5551&lt;(INT(INPUT!$I$1)-INPUT!$I$2),"Off Meds",IF(C5551&lt;=(INT(INPUT!$I$1)+INPUT!$I$2),"Washout","On Meds"))))</f>
        <v/>
      </c>
      <c r="F5551">
        <f>IF(B5551="","",1.509*(LN(B5551)^1.084-5.381))</f>
        <v/>
      </c>
      <c r="G5551">
        <f>IF(F5551="","",IF(F5551&lt;0,10*F5551^2,0))</f>
        <v/>
      </c>
      <c r="H5551">
        <f>IF(F5551="","",IF(F5551&gt;0,10*F5551^2,0))</f>
        <v/>
      </c>
    </row>
    <row r="5552">
      <c r="A5552">
        <f>Input!A5552</f>
        <v/>
      </c>
      <c r="B5552">
        <f>IF(ISNUMBER(Input!B5552),IF(AND(Input!B5552&gt;=20,Input!B5552&lt;=700),Input!B5552,""),"")</f>
        <v/>
      </c>
      <c r="C5552">
        <f>IF(B5552="","",INT(A5552))</f>
        <v/>
      </c>
      <c r="D5552">
        <f>IF(B5552="","",HOUR(A5552))</f>
        <v/>
      </c>
      <c r="E5552">
        <f>IF(B5552="","",IF(INPUT!$I$1="","",IF(C5552&lt;(INT(INPUT!$I$1)-INPUT!$I$2),"Off Meds",IF(C5552&lt;=(INT(INPUT!$I$1)+INPUT!$I$2),"Washout","On Meds"))))</f>
        <v/>
      </c>
      <c r="F5552">
        <f>IF(B5552="","",1.509*(LN(B5552)^1.084-5.381))</f>
        <v/>
      </c>
      <c r="G5552">
        <f>IF(F5552="","",IF(F5552&lt;0,10*F5552^2,0))</f>
        <v/>
      </c>
      <c r="H5552">
        <f>IF(F5552="","",IF(F5552&gt;0,10*F5552^2,0))</f>
        <v/>
      </c>
    </row>
    <row r="5553">
      <c r="A5553">
        <f>Input!A5553</f>
        <v/>
      </c>
      <c r="B5553">
        <f>IF(ISNUMBER(Input!B5553),IF(AND(Input!B5553&gt;=20,Input!B5553&lt;=700),Input!B5553,""),"")</f>
        <v/>
      </c>
      <c r="C5553">
        <f>IF(B5553="","",INT(A5553))</f>
        <v/>
      </c>
      <c r="D5553">
        <f>IF(B5553="","",HOUR(A5553))</f>
        <v/>
      </c>
      <c r="E5553">
        <f>IF(B5553="","",IF(INPUT!$I$1="","",IF(C5553&lt;(INT(INPUT!$I$1)-INPUT!$I$2),"Off Meds",IF(C5553&lt;=(INT(INPUT!$I$1)+INPUT!$I$2),"Washout","On Meds"))))</f>
        <v/>
      </c>
      <c r="F5553">
        <f>IF(B5553="","",1.509*(LN(B5553)^1.084-5.381))</f>
        <v/>
      </c>
      <c r="G5553">
        <f>IF(F5553="","",IF(F5553&lt;0,10*F5553^2,0))</f>
        <v/>
      </c>
      <c r="H5553">
        <f>IF(F5553="","",IF(F5553&gt;0,10*F5553^2,0))</f>
        <v/>
      </c>
    </row>
    <row r="5554">
      <c r="A5554">
        <f>Input!A5554</f>
        <v/>
      </c>
      <c r="B5554">
        <f>IF(ISNUMBER(Input!B5554),IF(AND(Input!B5554&gt;=20,Input!B5554&lt;=700),Input!B5554,""),"")</f>
        <v/>
      </c>
      <c r="C5554">
        <f>IF(B5554="","",INT(A5554))</f>
        <v/>
      </c>
      <c r="D5554">
        <f>IF(B5554="","",HOUR(A5554))</f>
        <v/>
      </c>
      <c r="E5554">
        <f>IF(B5554="","",IF(INPUT!$I$1="","",IF(C5554&lt;(INT(INPUT!$I$1)-INPUT!$I$2),"Off Meds",IF(C5554&lt;=(INT(INPUT!$I$1)+INPUT!$I$2),"Washout","On Meds"))))</f>
        <v/>
      </c>
      <c r="F5554">
        <f>IF(B5554="","",1.509*(LN(B5554)^1.084-5.381))</f>
        <v/>
      </c>
      <c r="G5554">
        <f>IF(F5554="","",IF(F5554&lt;0,10*F5554^2,0))</f>
        <v/>
      </c>
      <c r="H5554">
        <f>IF(F5554="","",IF(F5554&gt;0,10*F5554^2,0))</f>
        <v/>
      </c>
    </row>
    <row r="5555">
      <c r="A5555">
        <f>Input!A5555</f>
        <v/>
      </c>
      <c r="B5555">
        <f>IF(ISNUMBER(Input!B5555),IF(AND(Input!B5555&gt;=20,Input!B5555&lt;=700),Input!B5555,""),"")</f>
        <v/>
      </c>
      <c r="C5555">
        <f>IF(B5555="","",INT(A5555))</f>
        <v/>
      </c>
      <c r="D5555">
        <f>IF(B5555="","",HOUR(A5555))</f>
        <v/>
      </c>
      <c r="E5555">
        <f>IF(B5555="","",IF(INPUT!$I$1="","",IF(C5555&lt;(INT(INPUT!$I$1)-INPUT!$I$2),"Off Meds",IF(C5555&lt;=(INT(INPUT!$I$1)+INPUT!$I$2),"Washout","On Meds"))))</f>
        <v/>
      </c>
      <c r="F5555">
        <f>IF(B5555="","",1.509*(LN(B5555)^1.084-5.381))</f>
        <v/>
      </c>
      <c r="G5555">
        <f>IF(F5555="","",IF(F5555&lt;0,10*F5555^2,0))</f>
        <v/>
      </c>
      <c r="H5555">
        <f>IF(F5555="","",IF(F5555&gt;0,10*F5555^2,0))</f>
        <v/>
      </c>
    </row>
    <row r="5556">
      <c r="A5556">
        <f>Input!A5556</f>
        <v/>
      </c>
      <c r="B5556">
        <f>IF(ISNUMBER(Input!B5556),IF(AND(Input!B5556&gt;=20,Input!B5556&lt;=700),Input!B5556,""),"")</f>
        <v/>
      </c>
      <c r="C5556">
        <f>IF(B5556="","",INT(A5556))</f>
        <v/>
      </c>
      <c r="D5556">
        <f>IF(B5556="","",HOUR(A5556))</f>
        <v/>
      </c>
      <c r="E5556">
        <f>IF(B5556="","",IF(INPUT!$I$1="","",IF(C5556&lt;(INT(INPUT!$I$1)-INPUT!$I$2),"Off Meds",IF(C5556&lt;=(INT(INPUT!$I$1)+INPUT!$I$2),"Washout","On Meds"))))</f>
        <v/>
      </c>
      <c r="F5556">
        <f>IF(B5556="","",1.509*(LN(B5556)^1.084-5.381))</f>
        <v/>
      </c>
      <c r="G5556">
        <f>IF(F5556="","",IF(F5556&lt;0,10*F5556^2,0))</f>
        <v/>
      </c>
      <c r="H5556">
        <f>IF(F5556="","",IF(F5556&gt;0,10*F5556^2,0))</f>
        <v/>
      </c>
    </row>
    <row r="5557">
      <c r="A5557">
        <f>Input!A5557</f>
        <v/>
      </c>
      <c r="B5557">
        <f>IF(ISNUMBER(Input!B5557),IF(AND(Input!B5557&gt;=20,Input!B5557&lt;=700),Input!B5557,""),"")</f>
        <v/>
      </c>
      <c r="C5557">
        <f>IF(B5557="","",INT(A5557))</f>
        <v/>
      </c>
      <c r="D5557">
        <f>IF(B5557="","",HOUR(A5557))</f>
        <v/>
      </c>
      <c r="E5557">
        <f>IF(B5557="","",IF(INPUT!$I$1="","",IF(C5557&lt;(INT(INPUT!$I$1)-INPUT!$I$2),"Off Meds",IF(C5557&lt;=(INT(INPUT!$I$1)+INPUT!$I$2),"Washout","On Meds"))))</f>
        <v/>
      </c>
      <c r="F5557">
        <f>IF(B5557="","",1.509*(LN(B5557)^1.084-5.381))</f>
        <v/>
      </c>
      <c r="G5557">
        <f>IF(F5557="","",IF(F5557&lt;0,10*F5557^2,0))</f>
        <v/>
      </c>
      <c r="H5557">
        <f>IF(F5557="","",IF(F5557&gt;0,10*F5557^2,0))</f>
        <v/>
      </c>
    </row>
    <row r="5558">
      <c r="A5558">
        <f>Input!A5558</f>
        <v/>
      </c>
      <c r="B5558">
        <f>IF(ISNUMBER(Input!B5558),IF(AND(Input!B5558&gt;=20,Input!B5558&lt;=700),Input!B5558,""),"")</f>
        <v/>
      </c>
      <c r="C5558">
        <f>IF(B5558="","",INT(A5558))</f>
        <v/>
      </c>
      <c r="D5558">
        <f>IF(B5558="","",HOUR(A5558))</f>
        <v/>
      </c>
      <c r="E5558">
        <f>IF(B5558="","",IF(INPUT!$I$1="","",IF(C5558&lt;(INT(INPUT!$I$1)-INPUT!$I$2),"Off Meds",IF(C5558&lt;=(INT(INPUT!$I$1)+INPUT!$I$2),"Washout","On Meds"))))</f>
        <v/>
      </c>
      <c r="F5558">
        <f>IF(B5558="","",1.509*(LN(B5558)^1.084-5.381))</f>
        <v/>
      </c>
      <c r="G5558">
        <f>IF(F5558="","",IF(F5558&lt;0,10*F5558^2,0))</f>
        <v/>
      </c>
      <c r="H5558">
        <f>IF(F5558="","",IF(F5558&gt;0,10*F5558^2,0))</f>
        <v/>
      </c>
    </row>
    <row r="5559">
      <c r="A5559">
        <f>Input!A5559</f>
        <v/>
      </c>
      <c r="B5559">
        <f>IF(ISNUMBER(Input!B5559),IF(AND(Input!B5559&gt;=20,Input!B5559&lt;=700),Input!B5559,""),"")</f>
        <v/>
      </c>
      <c r="C5559">
        <f>IF(B5559="","",INT(A5559))</f>
        <v/>
      </c>
      <c r="D5559">
        <f>IF(B5559="","",HOUR(A5559))</f>
        <v/>
      </c>
      <c r="E5559">
        <f>IF(B5559="","",IF(INPUT!$I$1="","",IF(C5559&lt;(INT(INPUT!$I$1)-INPUT!$I$2),"Off Meds",IF(C5559&lt;=(INT(INPUT!$I$1)+INPUT!$I$2),"Washout","On Meds"))))</f>
        <v/>
      </c>
      <c r="F5559">
        <f>IF(B5559="","",1.509*(LN(B5559)^1.084-5.381))</f>
        <v/>
      </c>
      <c r="G5559">
        <f>IF(F5559="","",IF(F5559&lt;0,10*F5559^2,0))</f>
        <v/>
      </c>
      <c r="H5559">
        <f>IF(F5559="","",IF(F5559&gt;0,10*F5559^2,0))</f>
        <v/>
      </c>
    </row>
    <row r="5560">
      <c r="A5560">
        <f>Input!A5560</f>
        <v/>
      </c>
      <c r="B5560">
        <f>IF(ISNUMBER(Input!B5560),IF(AND(Input!B5560&gt;=20,Input!B5560&lt;=700),Input!B5560,""),"")</f>
        <v/>
      </c>
      <c r="C5560">
        <f>IF(B5560="","",INT(A5560))</f>
        <v/>
      </c>
      <c r="D5560">
        <f>IF(B5560="","",HOUR(A5560))</f>
        <v/>
      </c>
      <c r="E5560">
        <f>IF(B5560="","",IF(INPUT!$I$1="","",IF(C5560&lt;(INT(INPUT!$I$1)-INPUT!$I$2),"Off Meds",IF(C5560&lt;=(INT(INPUT!$I$1)+INPUT!$I$2),"Washout","On Meds"))))</f>
        <v/>
      </c>
      <c r="F5560">
        <f>IF(B5560="","",1.509*(LN(B5560)^1.084-5.381))</f>
        <v/>
      </c>
      <c r="G5560">
        <f>IF(F5560="","",IF(F5560&lt;0,10*F5560^2,0))</f>
        <v/>
      </c>
      <c r="H5560">
        <f>IF(F5560="","",IF(F5560&gt;0,10*F5560^2,0))</f>
        <v/>
      </c>
    </row>
    <row r="5561">
      <c r="A5561">
        <f>Input!A5561</f>
        <v/>
      </c>
      <c r="B5561">
        <f>IF(ISNUMBER(Input!B5561),IF(AND(Input!B5561&gt;=20,Input!B5561&lt;=700),Input!B5561,""),"")</f>
        <v/>
      </c>
      <c r="C5561">
        <f>IF(B5561="","",INT(A5561))</f>
        <v/>
      </c>
      <c r="D5561">
        <f>IF(B5561="","",HOUR(A5561))</f>
        <v/>
      </c>
      <c r="E5561">
        <f>IF(B5561="","",IF(INPUT!$I$1="","",IF(C5561&lt;(INT(INPUT!$I$1)-INPUT!$I$2),"Off Meds",IF(C5561&lt;=(INT(INPUT!$I$1)+INPUT!$I$2),"Washout","On Meds"))))</f>
        <v/>
      </c>
      <c r="F5561">
        <f>IF(B5561="","",1.509*(LN(B5561)^1.084-5.381))</f>
        <v/>
      </c>
      <c r="G5561">
        <f>IF(F5561="","",IF(F5561&lt;0,10*F5561^2,0))</f>
        <v/>
      </c>
      <c r="H5561">
        <f>IF(F5561="","",IF(F5561&gt;0,10*F5561^2,0))</f>
        <v/>
      </c>
    </row>
    <row r="5562">
      <c r="A5562">
        <f>Input!A5562</f>
        <v/>
      </c>
      <c r="B5562">
        <f>IF(ISNUMBER(Input!B5562),IF(AND(Input!B5562&gt;=20,Input!B5562&lt;=700),Input!B5562,""),"")</f>
        <v/>
      </c>
      <c r="C5562">
        <f>IF(B5562="","",INT(A5562))</f>
        <v/>
      </c>
      <c r="D5562">
        <f>IF(B5562="","",HOUR(A5562))</f>
        <v/>
      </c>
      <c r="E5562">
        <f>IF(B5562="","",IF(INPUT!$I$1="","",IF(C5562&lt;(INT(INPUT!$I$1)-INPUT!$I$2),"Off Meds",IF(C5562&lt;=(INT(INPUT!$I$1)+INPUT!$I$2),"Washout","On Meds"))))</f>
        <v/>
      </c>
      <c r="F5562">
        <f>IF(B5562="","",1.509*(LN(B5562)^1.084-5.381))</f>
        <v/>
      </c>
      <c r="G5562">
        <f>IF(F5562="","",IF(F5562&lt;0,10*F5562^2,0))</f>
        <v/>
      </c>
      <c r="H5562">
        <f>IF(F5562="","",IF(F5562&gt;0,10*F5562^2,0))</f>
        <v/>
      </c>
    </row>
    <row r="5563">
      <c r="A5563">
        <f>Input!A5563</f>
        <v/>
      </c>
      <c r="B5563">
        <f>IF(ISNUMBER(Input!B5563),IF(AND(Input!B5563&gt;=20,Input!B5563&lt;=700),Input!B5563,""),"")</f>
        <v/>
      </c>
      <c r="C5563">
        <f>IF(B5563="","",INT(A5563))</f>
        <v/>
      </c>
      <c r="D5563">
        <f>IF(B5563="","",HOUR(A5563))</f>
        <v/>
      </c>
      <c r="E5563">
        <f>IF(B5563="","",IF(INPUT!$I$1="","",IF(C5563&lt;(INT(INPUT!$I$1)-INPUT!$I$2),"Off Meds",IF(C5563&lt;=(INT(INPUT!$I$1)+INPUT!$I$2),"Washout","On Meds"))))</f>
        <v/>
      </c>
      <c r="F5563">
        <f>IF(B5563="","",1.509*(LN(B5563)^1.084-5.381))</f>
        <v/>
      </c>
      <c r="G5563">
        <f>IF(F5563="","",IF(F5563&lt;0,10*F5563^2,0))</f>
        <v/>
      </c>
      <c r="H5563">
        <f>IF(F5563="","",IF(F5563&gt;0,10*F5563^2,0))</f>
        <v/>
      </c>
    </row>
    <row r="5564">
      <c r="A5564">
        <f>Input!A5564</f>
        <v/>
      </c>
      <c r="B5564">
        <f>IF(ISNUMBER(Input!B5564),IF(AND(Input!B5564&gt;=20,Input!B5564&lt;=700),Input!B5564,""),"")</f>
        <v/>
      </c>
      <c r="C5564">
        <f>IF(B5564="","",INT(A5564))</f>
        <v/>
      </c>
      <c r="D5564">
        <f>IF(B5564="","",HOUR(A5564))</f>
        <v/>
      </c>
      <c r="E5564">
        <f>IF(B5564="","",IF(INPUT!$I$1="","",IF(C5564&lt;(INT(INPUT!$I$1)-INPUT!$I$2),"Off Meds",IF(C5564&lt;=(INT(INPUT!$I$1)+INPUT!$I$2),"Washout","On Meds"))))</f>
        <v/>
      </c>
      <c r="F5564">
        <f>IF(B5564="","",1.509*(LN(B5564)^1.084-5.381))</f>
        <v/>
      </c>
      <c r="G5564">
        <f>IF(F5564="","",IF(F5564&lt;0,10*F5564^2,0))</f>
        <v/>
      </c>
      <c r="H5564">
        <f>IF(F5564="","",IF(F5564&gt;0,10*F5564^2,0))</f>
        <v/>
      </c>
    </row>
    <row r="5565">
      <c r="A5565">
        <f>Input!A5565</f>
        <v/>
      </c>
      <c r="B5565">
        <f>IF(ISNUMBER(Input!B5565),IF(AND(Input!B5565&gt;=20,Input!B5565&lt;=700),Input!B5565,""),"")</f>
        <v/>
      </c>
      <c r="C5565">
        <f>IF(B5565="","",INT(A5565))</f>
        <v/>
      </c>
      <c r="D5565">
        <f>IF(B5565="","",HOUR(A5565))</f>
        <v/>
      </c>
      <c r="E5565">
        <f>IF(B5565="","",IF(INPUT!$I$1="","",IF(C5565&lt;(INT(INPUT!$I$1)-INPUT!$I$2),"Off Meds",IF(C5565&lt;=(INT(INPUT!$I$1)+INPUT!$I$2),"Washout","On Meds"))))</f>
        <v/>
      </c>
      <c r="F5565">
        <f>IF(B5565="","",1.509*(LN(B5565)^1.084-5.381))</f>
        <v/>
      </c>
      <c r="G5565">
        <f>IF(F5565="","",IF(F5565&lt;0,10*F5565^2,0))</f>
        <v/>
      </c>
      <c r="H5565">
        <f>IF(F5565="","",IF(F5565&gt;0,10*F5565^2,0))</f>
        <v/>
      </c>
    </row>
    <row r="5566">
      <c r="A5566">
        <f>Input!A5566</f>
        <v/>
      </c>
      <c r="B5566">
        <f>IF(ISNUMBER(Input!B5566),IF(AND(Input!B5566&gt;=20,Input!B5566&lt;=700),Input!B5566,""),"")</f>
        <v/>
      </c>
      <c r="C5566">
        <f>IF(B5566="","",INT(A5566))</f>
        <v/>
      </c>
      <c r="D5566">
        <f>IF(B5566="","",HOUR(A5566))</f>
        <v/>
      </c>
      <c r="E5566">
        <f>IF(B5566="","",IF(INPUT!$I$1="","",IF(C5566&lt;(INT(INPUT!$I$1)-INPUT!$I$2),"Off Meds",IF(C5566&lt;=(INT(INPUT!$I$1)+INPUT!$I$2),"Washout","On Meds"))))</f>
        <v/>
      </c>
      <c r="F5566">
        <f>IF(B5566="","",1.509*(LN(B5566)^1.084-5.381))</f>
        <v/>
      </c>
      <c r="G5566">
        <f>IF(F5566="","",IF(F5566&lt;0,10*F5566^2,0))</f>
        <v/>
      </c>
      <c r="H5566">
        <f>IF(F5566="","",IF(F5566&gt;0,10*F5566^2,0))</f>
        <v/>
      </c>
    </row>
    <row r="5567">
      <c r="A5567">
        <f>Input!A5567</f>
        <v/>
      </c>
      <c r="B5567">
        <f>IF(ISNUMBER(Input!B5567),IF(AND(Input!B5567&gt;=20,Input!B5567&lt;=700),Input!B5567,""),"")</f>
        <v/>
      </c>
      <c r="C5567">
        <f>IF(B5567="","",INT(A5567))</f>
        <v/>
      </c>
      <c r="D5567">
        <f>IF(B5567="","",HOUR(A5567))</f>
        <v/>
      </c>
      <c r="E5567">
        <f>IF(B5567="","",IF(INPUT!$I$1="","",IF(C5567&lt;(INT(INPUT!$I$1)-INPUT!$I$2),"Off Meds",IF(C5567&lt;=(INT(INPUT!$I$1)+INPUT!$I$2),"Washout","On Meds"))))</f>
        <v/>
      </c>
      <c r="F5567">
        <f>IF(B5567="","",1.509*(LN(B5567)^1.084-5.381))</f>
        <v/>
      </c>
      <c r="G5567">
        <f>IF(F5567="","",IF(F5567&lt;0,10*F5567^2,0))</f>
        <v/>
      </c>
      <c r="H5567">
        <f>IF(F5567="","",IF(F5567&gt;0,10*F5567^2,0))</f>
        <v/>
      </c>
    </row>
    <row r="5568">
      <c r="A5568">
        <f>Input!A5568</f>
        <v/>
      </c>
      <c r="B5568">
        <f>IF(ISNUMBER(Input!B5568),IF(AND(Input!B5568&gt;=20,Input!B5568&lt;=700),Input!B5568,""),"")</f>
        <v/>
      </c>
      <c r="C5568">
        <f>IF(B5568="","",INT(A5568))</f>
        <v/>
      </c>
      <c r="D5568">
        <f>IF(B5568="","",HOUR(A5568))</f>
        <v/>
      </c>
      <c r="E5568">
        <f>IF(B5568="","",IF(INPUT!$I$1="","",IF(C5568&lt;(INT(INPUT!$I$1)-INPUT!$I$2),"Off Meds",IF(C5568&lt;=(INT(INPUT!$I$1)+INPUT!$I$2),"Washout","On Meds"))))</f>
        <v/>
      </c>
      <c r="F5568">
        <f>IF(B5568="","",1.509*(LN(B5568)^1.084-5.381))</f>
        <v/>
      </c>
      <c r="G5568">
        <f>IF(F5568="","",IF(F5568&lt;0,10*F5568^2,0))</f>
        <v/>
      </c>
      <c r="H5568">
        <f>IF(F5568="","",IF(F5568&gt;0,10*F5568^2,0))</f>
        <v/>
      </c>
    </row>
    <row r="5569">
      <c r="A5569">
        <f>Input!A5569</f>
        <v/>
      </c>
      <c r="B5569">
        <f>IF(ISNUMBER(Input!B5569),IF(AND(Input!B5569&gt;=20,Input!B5569&lt;=700),Input!B5569,""),"")</f>
        <v/>
      </c>
      <c r="C5569">
        <f>IF(B5569="","",INT(A5569))</f>
        <v/>
      </c>
      <c r="D5569">
        <f>IF(B5569="","",HOUR(A5569))</f>
        <v/>
      </c>
      <c r="E5569">
        <f>IF(B5569="","",IF(INPUT!$I$1="","",IF(C5569&lt;(INT(INPUT!$I$1)-INPUT!$I$2),"Off Meds",IF(C5569&lt;=(INT(INPUT!$I$1)+INPUT!$I$2),"Washout","On Meds"))))</f>
        <v/>
      </c>
      <c r="F5569">
        <f>IF(B5569="","",1.509*(LN(B5569)^1.084-5.381))</f>
        <v/>
      </c>
      <c r="G5569">
        <f>IF(F5569="","",IF(F5569&lt;0,10*F5569^2,0))</f>
        <v/>
      </c>
      <c r="H5569">
        <f>IF(F5569="","",IF(F5569&gt;0,10*F5569^2,0))</f>
        <v/>
      </c>
    </row>
    <row r="5570">
      <c r="A5570">
        <f>Input!A5570</f>
        <v/>
      </c>
      <c r="B5570">
        <f>IF(ISNUMBER(Input!B5570),IF(AND(Input!B5570&gt;=20,Input!B5570&lt;=700),Input!B5570,""),"")</f>
        <v/>
      </c>
      <c r="C5570">
        <f>IF(B5570="","",INT(A5570))</f>
        <v/>
      </c>
      <c r="D5570">
        <f>IF(B5570="","",HOUR(A5570))</f>
        <v/>
      </c>
      <c r="E5570">
        <f>IF(B5570="","",IF(INPUT!$I$1="","",IF(C5570&lt;(INT(INPUT!$I$1)-INPUT!$I$2),"Off Meds",IF(C5570&lt;=(INT(INPUT!$I$1)+INPUT!$I$2),"Washout","On Meds"))))</f>
        <v/>
      </c>
      <c r="F5570">
        <f>IF(B5570="","",1.509*(LN(B5570)^1.084-5.381))</f>
        <v/>
      </c>
      <c r="G5570">
        <f>IF(F5570="","",IF(F5570&lt;0,10*F5570^2,0))</f>
        <v/>
      </c>
      <c r="H5570">
        <f>IF(F5570="","",IF(F5570&gt;0,10*F5570^2,0))</f>
        <v/>
      </c>
    </row>
    <row r="5571">
      <c r="A5571">
        <f>Input!A5571</f>
        <v/>
      </c>
      <c r="B5571">
        <f>IF(ISNUMBER(Input!B5571),IF(AND(Input!B5571&gt;=20,Input!B5571&lt;=700),Input!B5571,""),"")</f>
        <v/>
      </c>
      <c r="C5571">
        <f>IF(B5571="","",INT(A5571))</f>
        <v/>
      </c>
      <c r="D5571">
        <f>IF(B5571="","",HOUR(A5571))</f>
        <v/>
      </c>
      <c r="E5571">
        <f>IF(B5571="","",IF(INPUT!$I$1="","",IF(C5571&lt;(INT(INPUT!$I$1)-INPUT!$I$2),"Off Meds",IF(C5571&lt;=(INT(INPUT!$I$1)+INPUT!$I$2),"Washout","On Meds"))))</f>
        <v/>
      </c>
      <c r="F5571">
        <f>IF(B5571="","",1.509*(LN(B5571)^1.084-5.381))</f>
        <v/>
      </c>
      <c r="G5571">
        <f>IF(F5571="","",IF(F5571&lt;0,10*F5571^2,0))</f>
        <v/>
      </c>
      <c r="H5571">
        <f>IF(F5571="","",IF(F5571&gt;0,10*F5571^2,0))</f>
        <v/>
      </c>
    </row>
    <row r="5572">
      <c r="A5572">
        <f>Input!A5572</f>
        <v/>
      </c>
      <c r="B5572">
        <f>IF(ISNUMBER(Input!B5572),IF(AND(Input!B5572&gt;=20,Input!B5572&lt;=700),Input!B5572,""),"")</f>
        <v/>
      </c>
      <c r="C5572">
        <f>IF(B5572="","",INT(A5572))</f>
        <v/>
      </c>
      <c r="D5572">
        <f>IF(B5572="","",HOUR(A5572))</f>
        <v/>
      </c>
      <c r="E5572">
        <f>IF(B5572="","",IF(INPUT!$I$1="","",IF(C5572&lt;(INT(INPUT!$I$1)-INPUT!$I$2),"Off Meds",IF(C5572&lt;=(INT(INPUT!$I$1)+INPUT!$I$2),"Washout","On Meds"))))</f>
        <v/>
      </c>
      <c r="F5572">
        <f>IF(B5572="","",1.509*(LN(B5572)^1.084-5.381))</f>
        <v/>
      </c>
      <c r="G5572">
        <f>IF(F5572="","",IF(F5572&lt;0,10*F5572^2,0))</f>
        <v/>
      </c>
      <c r="H5572">
        <f>IF(F5572="","",IF(F5572&gt;0,10*F5572^2,0))</f>
        <v/>
      </c>
    </row>
    <row r="5573">
      <c r="A5573">
        <f>Input!A5573</f>
        <v/>
      </c>
      <c r="B5573">
        <f>IF(ISNUMBER(Input!B5573),IF(AND(Input!B5573&gt;=20,Input!B5573&lt;=700),Input!B5573,""),"")</f>
        <v/>
      </c>
      <c r="C5573">
        <f>IF(B5573="","",INT(A5573))</f>
        <v/>
      </c>
      <c r="D5573">
        <f>IF(B5573="","",HOUR(A5573))</f>
        <v/>
      </c>
      <c r="E5573">
        <f>IF(B5573="","",IF(INPUT!$I$1="","",IF(C5573&lt;(INT(INPUT!$I$1)-INPUT!$I$2),"Off Meds",IF(C5573&lt;=(INT(INPUT!$I$1)+INPUT!$I$2),"Washout","On Meds"))))</f>
        <v/>
      </c>
      <c r="F5573">
        <f>IF(B5573="","",1.509*(LN(B5573)^1.084-5.381))</f>
        <v/>
      </c>
      <c r="G5573">
        <f>IF(F5573="","",IF(F5573&lt;0,10*F5573^2,0))</f>
        <v/>
      </c>
      <c r="H5573">
        <f>IF(F5573="","",IF(F5573&gt;0,10*F5573^2,0))</f>
        <v/>
      </c>
    </row>
    <row r="5574">
      <c r="A5574">
        <f>Input!A5574</f>
        <v/>
      </c>
      <c r="B5574">
        <f>IF(ISNUMBER(Input!B5574),IF(AND(Input!B5574&gt;=20,Input!B5574&lt;=700),Input!B5574,""),"")</f>
        <v/>
      </c>
      <c r="C5574">
        <f>IF(B5574="","",INT(A5574))</f>
        <v/>
      </c>
      <c r="D5574">
        <f>IF(B5574="","",HOUR(A5574))</f>
        <v/>
      </c>
      <c r="E5574">
        <f>IF(B5574="","",IF(INPUT!$I$1="","",IF(C5574&lt;(INT(INPUT!$I$1)-INPUT!$I$2),"Off Meds",IF(C5574&lt;=(INT(INPUT!$I$1)+INPUT!$I$2),"Washout","On Meds"))))</f>
        <v/>
      </c>
      <c r="F5574">
        <f>IF(B5574="","",1.509*(LN(B5574)^1.084-5.381))</f>
        <v/>
      </c>
      <c r="G5574">
        <f>IF(F5574="","",IF(F5574&lt;0,10*F5574^2,0))</f>
        <v/>
      </c>
      <c r="H5574">
        <f>IF(F5574="","",IF(F5574&gt;0,10*F5574^2,0))</f>
        <v/>
      </c>
    </row>
    <row r="5575">
      <c r="A5575">
        <f>Input!A5575</f>
        <v/>
      </c>
      <c r="B5575">
        <f>IF(ISNUMBER(Input!B5575),IF(AND(Input!B5575&gt;=20,Input!B5575&lt;=700),Input!B5575,""),"")</f>
        <v/>
      </c>
      <c r="C5575">
        <f>IF(B5575="","",INT(A5575))</f>
        <v/>
      </c>
      <c r="D5575">
        <f>IF(B5575="","",HOUR(A5575))</f>
        <v/>
      </c>
      <c r="E5575">
        <f>IF(B5575="","",IF(INPUT!$I$1="","",IF(C5575&lt;(INT(INPUT!$I$1)-INPUT!$I$2),"Off Meds",IF(C5575&lt;=(INT(INPUT!$I$1)+INPUT!$I$2),"Washout","On Meds"))))</f>
        <v/>
      </c>
      <c r="F5575">
        <f>IF(B5575="","",1.509*(LN(B5575)^1.084-5.381))</f>
        <v/>
      </c>
      <c r="G5575">
        <f>IF(F5575="","",IF(F5575&lt;0,10*F5575^2,0))</f>
        <v/>
      </c>
      <c r="H5575">
        <f>IF(F5575="","",IF(F5575&gt;0,10*F5575^2,0))</f>
        <v/>
      </c>
    </row>
    <row r="5576">
      <c r="A5576">
        <f>Input!A5576</f>
        <v/>
      </c>
      <c r="B5576">
        <f>IF(ISNUMBER(Input!B5576),IF(AND(Input!B5576&gt;=20,Input!B5576&lt;=700),Input!B5576,""),"")</f>
        <v/>
      </c>
      <c r="C5576">
        <f>IF(B5576="","",INT(A5576))</f>
        <v/>
      </c>
      <c r="D5576">
        <f>IF(B5576="","",HOUR(A5576))</f>
        <v/>
      </c>
      <c r="E5576">
        <f>IF(B5576="","",IF(INPUT!$I$1="","",IF(C5576&lt;(INT(INPUT!$I$1)-INPUT!$I$2),"Off Meds",IF(C5576&lt;=(INT(INPUT!$I$1)+INPUT!$I$2),"Washout","On Meds"))))</f>
        <v/>
      </c>
      <c r="F5576">
        <f>IF(B5576="","",1.509*(LN(B5576)^1.084-5.381))</f>
        <v/>
      </c>
      <c r="G5576">
        <f>IF(F5576="","",IF(F5576&lt;0,10*F5576^2,0))</f>
        <v/>
      </c>
      <c r="H5576">
        <f>IF(F5576="","",IF(F5576&gt;0,10*F5576^2,0))</f>
        <v/>
      </c>
    </row>
    <row r="5577">
      <c r="A5577">
        <f>Input!A5577</f>
        <v/>
      </c>
      <c r="B5577">
        <f>IF(ISNUMBER(Input!B5577),IF(AND(Input!B5577&gt;=20,Input!B5577&lt;=700),Input!B5577,""),"")</f>
        <v/>
      </c>
      <c r="C5577">
        <f>IF(B5577="","",INT(A5577))</f>
        <v/>
      </c>
      <c r="D5577">
        <f>IF(B5577="","",HOUR(A5577))</f>
        <v/>
      </c>
      <c r="E5577">
        <f>IF(B5577="","",IF(INPUT!$I$1="","",IF(C5577&lt;(INT(INPUT!$I$1)-INPUT!$I$2),"Off Meds",IF(C5577&lt;=(INT(INPUT!$I$1)+INPUT!$I$2),"Washout","On Meds"))))</f>
        <v/>
      </c>
      <c r="F5577">
        <f>IF(B5577="","",1.509*(LN(B5577)^1.084-5.381))</f>
        <v/>
      </c>
      <c r="G5577">
        <f>IF(F5577="","",IF(F5577&lt;0,10*F5577^2,0))</f>
        <v/>
      </c>
      <c r="H5577">
        <f>IF(F5577="","",IF(F5577&gt;0,10*F5577^2,0))</f>
        <v/>
      </c>
    </row>
    <row r="5578">
      <c r="A5578">
        <f>Input!A5578</f>
        <v/>
      </c>
      <c r="B5578">
        <f>IF(ISNUMBER(Input!B5578),IF(AND(Input!B5578&gt;=20,Input!B5578&lt;=700),Input!B5578,""),"")</f>
        <v/>
      </c>
      <c r="C5578">
        <f>IF(B5578="","",INT(A5578))</f>
        <v/>
      </c>
      <c r="D5578">
        <f>IF(B5578="","",HOUR(A5578))</f>
        <v/>
      </c>
      <c r="E5578">
        <f>IF(B5578="","",IF(INPUT!$I$1="","",IF(C5578&lt;(INT(INPUT!$I$1)-INPUT!$I$2),"Off Meds",IF(C5578&lt;=(INT(INPUT!$I$1)+INPUT!$I$2),"Washout","On Meds"))))</f>
        <v/>
      </c>
      <c r="F5578">
        <f>IF(B5578="","",1.509*(LN(B5578)^1.084-5.381))</f>
        <v/>
      </c>
      <c r="G5578">
        <f>IF(F5578="","",IF(F5578&lt;0,10*F5578^2,0))</f>
        <v/>
      </c>
      <c r="H5578">
        <f>IF(F5578="","",IF(F5578&gt;0,10*F5578^2,0))</f>
        <v/>
      </c>
    </row>
    <row r="5579">
      <c r="A5579">
        <f>Input!A5579</f>
        <v/>
      </c>
      <c r="B5579">
        <f>IF(ISNUMBER(Input!B5579),IF(AND(Input!B5579&gt;=20,Input!B5579&lt;=700),Input!B5579,""),"")</f>
        <v/>
      </c>
      <c r="C5579">
        <f>IF(B5579="","",INT(A5579))</f>
        <v/>
      </c>
      <c r="D5579">
        <f>IF(B5579="","",HOUR(A5579))</f>
        <v/>
      </c>
      <c r="E5579">
        <f>IF(B5579="","",IF(INPUT!$I$1="","",IF(C5579&lt;(INT(INPUT!$I$1)-INPUT!$I$2),"Off Meds",IF(C5579&lt;=(INT(INPUT!$I$1)+INPUT!$I$2),"Washout","On Meds"))))</f>
        <v/>
      </c>
      <c r="F5579">
        <f>IF(B5579="","",1.509*(LN(B5579)^1.084-5.381))</f>
        <v/>
      </c>
      <c r="G5579">
        <f>IF(F5579="","",IF(F5579&lt;0,10*F5579^2,0))</f>
        <v/>
      </c>
      <c r="H5579">
        <f>IF(F5579="","",IF(F5579&gt;0,10*F5579^2,0))</f>
        <v/>
      </c>
    </row>
    <row r="5580">
      <c r="A5580">
        <f>Input!A5580</f>
        <v/>
      </c>
      <c r="B5580">
        <f>IF(ISNUMBER(Input!B5580),IF(AND(Input!B5580&gt;=20,Input!B5580&lt;=700),Input!B5580,""),"")</f>
        <v/>
      </c>
      <c r="C5580">
        <f>IF(B5580="","",INT(A5580))</f>
        <v/>
      </c>
      <c r="D5580">
        <f>IF(B5580="","",HOUR(A5580))</f>
        <v/>
      </c>
      <c r="E5580">
        <f>IF(B5580="","",IF(INPUT!$I$1="","",IF(C5580&lt;(INT(INPUT!$I$1)-INPUT!$I$2),"Off Meds",IF(C5580&lt;=(INT(INPUT!$I$1)+INPUT!$I$2),"Washout","On Meds"))))</f>
        <v/>
      </c>
      <c r="F5580">
        <f>IF(B5580="","",1.509*(LN(B5580)^1.084-5.381))</f>
        <v/>
      </c>
      <c r="G5580">
        <f>IF(F5580="","",IF(F5580&lt;0,10*F5580^2,0))</f>
        <v/>
      </c>
      <c r="H5580">
        <f>IF(F5580="","",IF(F5580&gt;0,10*F5580^2,0))</f>
        <v/>
      </c>
    </row>
    <row r="5581">
      <c r="A5581">
        <f>Input!A5581</f>
        <v/>
      </c>
      <c r="B5581">
        <f>IF(ISNUMBER(Input!B5581),IF(AND(Input!B5581&gt;=20,Input!B5581&lt;=700),Input!B5581,""),"")</f>
        <v/>
      </c>
      <c r="C5581">
        <f>IF(B5581="","",INT(A5581))</f>
        <v/>
      </c>
      <c r="D5581">
        <f>IF(B5581="","",HOUR(A5581))</f>
        <v/>
      </c>
      <c r="E5581">
        <f>IF(B5581="","",IF(INPUT!$I$1="","",IF(C5581&lt;(INT(INPUT!$I$1)-INPUT!$I$2),"Off Meds",IF(C5581&lt;=(INT(INPUT!$I$1)+INPUT!$I$2),"Washout","On Meds"))))</f>
        <v/>
      </c>
      <c r="F5581">
        <f>IF(B5581="","",1.509*(LN(B5581)^1.084-5.381))</f>
        <v/>
      </c>
      <c r="G5581">
        <f>IF(F5581="","",IF(F5581&lt;0,10*F5581^2,0))</f>
        <v/>
      </c>
      <c r="H5581">
        <f>IF(F5581="","",IF(F5581&gt;0,10*F5581^2,0))</f>
        <v/>
      </c>
    </row>
    <row r="5582">
      <c r="A5582">
        <f>Input!A5582</f>
        <v/>
      </c>
      <c r="B5582">
        <f>IF(ISNUMBER(Input!B5582),IF(AND(Input!B5582&gt;=20,Input!B5582&lt;=700),Input!B5582,""),"")</f>
        <v/>
      </c>
      <c r="C5582">
        <f>IF(B5582="","",INT(A5582))</f>
        <v/>
      </c>
      <c r="D5582">
        <f>IF(B5582="","",HOUR(A5582))</f>
        <v/>
      </c>
      <c r="E5582">
        <f>IF(B5582="","",IF(INPUT!$I$1="","",IF(C5582&lt;(INT(INPUT!$I$1)-INPUT!$I$2),"Off Meds",IF(C5582&lt;=(INT(INPUT!$I$1)+INPUT!$I$2),"Washout","On Meds"))))</f>
        <v/>
      </c>
      <c r="F5582">
        <f>IF(B5582="","",1.509*(LN(B5582)^1.084-5.381))</f>
        <v/>
      </c>
      <c r="G5582">
        <f>IF(F5582="","",IF(F5582&lt;0,10*F5582^2,0))</f>
        <v/>
      </c>
      <c r="H5582">
        <f>IF(F5582="","",IF(F5582&gt;0,10*F5582^2,0))</f>
        <v/>
      </c>
    </row>
    <row r="5583">
      <c r="A5583">
        <f>Input!A5583</f>
        <v/>
      </c>
      <c r="B5583">
        <f>IF(ISNUMBER(Input!B5583),IF(AND(Input!B5583&gt;=20,Input!B5583&lt;=700),Input!B5583,""),"")</f>
        <v/>
      </c>
      <c r="C5583">
        <f>IF(B5583="","",INT(A5583))</f>
        <v/>
      </c>
      <c r="D5583">
        <f>IF(B5583="","",HOUR(A5583))</f>
        <v/>
      </c>
      <c r="E5583">
        <f>IF(B5583="","",IF(INPUT!$I$1="","",IF(C5583&lt;(INT(INPUT!$I$1)-INPUT!$I$2),"Off Meds",IF(C5583&lt;=(INT(INPUT!$I$1)+INPUT!$I$2),"Washout","On Meds"))))</f>
        <v/>
      </c>
      <c r="F5583">
        <f>IF(B5583="","",1.509*(LN(B5583)^1.084-5.381))</f>
        <v/>
      </c>
      <c r="G5583">
        <f>IF(F5583="","",IF(F5583&lt;0,10*F5583^2,0))</f>
        <v/>
      </c>
      <c r="H5583">
        <f>IF(F5583="","",IF(F5583&gt;0,10*F5583^2,0))</f>
        <v/>
      </c>
    </row>
    <row r="5584">
      <c r="A5584">
        <f>Input!A5584</f>
        <v/>
      </c>
      <c r="B5584">
        <f>IF(ISNUMBER(Input!B5584),IF(AND(Input!B5584&gt;=20,Input!B5584&lt;=700),Input!B5584,""),"")</f>
        <v/>
      </c>
      <c r="C5584">
        <f>IF(B5584="","",INT(A5584))</f>
        <v/>
      </c>
      <c r="D5584">
        <f>IF(B5584="","",HOUR(A5584))</f>
        <v/>
      </c>
      <c r="E5584">
        <f>IF(B5584="","",IF(INPUT!$I$1="","",IF(C5584&lt;(INT(INPUT!$I$1)-INPUT!$I$2),"Off Meds",IF(C5584&lt;=(INT(INPUT!$I$1)+INPUT!$I$2),"Washout","On Meds"))))</f>
        <v/>
      </c>
      <c r="F5584">
        <f>IF(B5584="","",1.509*(LN(B5584)^1.084-5.381))</f>
        <v/>
      </c>
      <c r="G5584">
        <f>IF(F5584="","",IF(F5584&lt;0,10*F5584^2,0))</f>
        <v/>
      </c>
      <c r="H5584">
        <f>IF(F5584="","",IF(F5584&gt;0,10*F5584^2,0))</f>
        <v/>
      </c>
    </row>
    <row r="5585">
      <c r="A5585">
        <f>Input!A5585</f>
        <v/>
      </c>
      <c r="B5585">
        <f>IF(ISNUMBER(Input!B5585),IF(AND(Input!B5585&gt;=20,Input!B5585&lt;=700),Input!B5585,""),"")</f>
        <v/>
      </c>
      <c r="C5585">
        <f>IF(B5585="","",INT(A5585))</f>
        <v/>
      </c>
      <c r="D5585">
        <f>IF(B5585="","",HOUR(A5585))</f>
        <v/>
      </c>
      <c r="E5585">
        <f>IF(B5585="","",IF(INPUT!$I$1="","",IF(C5585&lt;(INT(INPUT!$I$1)-INPUT!$I$2),"Off Meds",IF(C5585&lt;=(INT(INPUT!$I$1)+INPUT!$I$2),"Washout","On Meds"))))</f>
        <v/>
      </c>
      <c r="F5585">
        <f>IF(B5585="","",1.509*(LN(B5585)^1.084-5.381))</f>
        <v/>
      </c>
      <c r="G5585">
        <f>IF(F5585="","",IF(F5585&lt;0,10*F5585^2,0))</f>
        <v/>
      </c>
      <c r="H5585">
        <f>IF(F5585="","",IF(F5585&gt;0,10*F5585^2,0))</f>
        <v/>
      </c>
    </row>
    <row r="5586">
      <c r="A5586">
        <f>Input!A5586</f>
        <v/>
      </c>
      <c r="B5586">
        <f>IF(ISNUMBER(Input!B5586),IF(AND(Input!B5586&gt;=20,Input!B5586&lt;=700),Input!B5586,""),"")</f>
        <v/>
      </c>
      <c r="C5586">
        <f>IF(B5586="","",INT(A5586))</f>
        <v/>
      </c>
      <c r="D5586">
        <f>IF(B5586="","",HOUR(A5586))</f>
        <v/>
      </c>
      <c r="E5586">
        <f>IF(B5586="","",IF(INPUT!$I$1="","",IF(C5586&lt;(INT(INPUT!$I$1)-INPUT!$I$2),"Off Meds",IF(C5586&lt;=(INT(INPUT!$I$1)+INPUT!$I$2),"Washout","On Meds"))))</f>
        <v/>
      </c>
      <c r="F5586">
        <f>IF(B5586="","",1.509*(LN(B5586)^1.084-5.381))</f>
        <v/>
      </c>
      <c r="G5586">
        <f>IF(F5586="","",IF(F5586&lt;0,10*F5586^2,0))</f>
        <v/>
      </c>
      <c r="H5586">
        <f>IF(F5586="","",IF(F5586&gt;0,10*F5586^2,0))</f>
        <v/>
      </c>
    </row>
    <row r="5587">
      <c r="A5587">
        <f>Input!A5587</f>
        <v/>
      </c>
      <c r="B5587">
        <f>IF(ISNUMBER(Input!B5587),IF(AND(Input!B5587&gt;=20,Input!B5587&lt;=700),Input!B5587,""),"")</f>
        <v/>
      </c>
      <c r="C5587">
        <f>IF(B5587="","",INT(A5587))</f>
        <v/>
      </c>
      <c r="D5587">
        <f>IF(B5587="","",HOUR(A5587))</f>
        <v/>
      </c>
      <c r="E5587">
        <f>IF(B5587="","",IF(INPUT!$I$1="","",IF(C5587&lt;(INT(INPUT!$I$1)-INPUT!$I$2),"Off Meds",IF(C5587&lt;=(INT(INPUT!$I$1)+INPUT!$I$2),"Washout","On Meds"))))</f>
        <v/>
      </c>
      <c r="F5587">
        <f>IF(B5587="","",1.509*(LN(B5587)^1.084-5.381))</f>
        <v/>
      </c>
      <c r="G5587">
        <f>IF(F5587="","",IF(F5587&lt;0,10*F5587^2,0))</f>
        <v/>
      </c>
      <c r="H5587">
        <f>IF(F5587="","",IF(F5587&gt;0,10*F5587^2,0))</f>
        <v/>
      </c>
    </row>
    <row r="5588">
      <c r="A5588">
        <f>Input!A5588</f>
        <v/>
      </c>
      <c r="B5588">
        <f>IF(ISNUMBER(Input!B5588),IF(AND(Input!B5588&gt;=20,Input!B5588&lt;=700),Input!B5588,""),"")</f>
        <v/>
      </c>
      <c r="C5588">
        <f>IF(B5588="","",INT(A5588))</f>
        <v/>
      </c>
      <c r="D5588">
        <f>IF(B5588="","",HOUR(A5588))</f>
        <v/>
      </c>
      <c r="E5588">
        <f>IF(B5588="","",IF(INPUT!$I$1="","",IF(C5588&lt;(INT(INPUT!$I$1)-INPUT!$I$2),"Off Meds",IF(C5588&lt;=(INT(INPUT!$I$1)+INPUT!$I$2),"Washout","On Meds"))))</f>
        <v/>
      </c>
      <c r="F5588">
        <f>IF(B5588="","",1.509*(LN(B5588)^1.084-5.381))</f>
        <v/>
      </c>
      <c r="G5588">
        <f>IF(F5588="","",IF(F5588&lt;0,10*F5588^2,0))</f>
        <v/>
      </c>
      <c r="H5588">
        <f>IF(F5588="","",IF(F5588&gt;0,10*F5588^2,0))</f>
        <v/>
      </c>
    </row>
    <row r="5589">
      <c r="A5589">
        <f>Input!A5589</f>
        <v/>
      </c>
      <c r="B5589">
        <f>IF(ISNUMBER(Input!B5589),IF(AND(Input!B5589&gt;=20,Input!B5589&lt;=700),Input!B5589,""),"")</f>
        <v/>
      </c>
      <c r="C5589">
        <f>IF(B5589="","",INT(A5589))</f>
        <v/>
      </c>
      <c r="D5589">
        <f>IF(B5589="","",HOUR(A5589))</f>
        <v/>
      </c>
      <c r="E5589">
        <f>IF(B5589="","",IF(INPUT!$I$1="","",IF(C5589&lt;(INT(INPUT!$I$1)-INPUT!$I$2),"Off Meds",IF(C5589&lt;=(INT(INPUT!$I$1)+INPUT!$I$2),"Washout","On Meds"))))</f>
        <v/>
      </c>
      <c r="F5589">
        <f>IF(B5589="","",1.509*(LN(B5589)^1.084-5.381))</f>
        <v/>
      </c>
      <c r="G5589">
        <f>IF(F5589="","",IF(F5589&lt;0,10*F5589^2,0))</f>
        <v/>
      </c>
      <c r="H5589">
        <f>IF(F5589="","",IF(F5589&gt;0,10*F5589^2,0))</f>
        <v/>
      </c>
    </row>
    <row r="5590">
      <c r="A5590">
        <f>Input!A5590</f>
        <v/>
      </c>
      <c r="B5590">
        <f>IF(ISNUMBER(Input!B5590),IF(AND(Input!B5590&gt;=20,Input!B5590&lt;=700),Input!B5590,""),"")</f>
        <v/>
      </c>
      <c r="C5590">
        <f>IF(B5590="","",INT(A5590))</f>
        <v/>
      </c>
      <c r="D5590">
        <f>IF(B5590="","",HOUR(A5590))</f>
        <v/>
      </c>
      <c r="E5590">
        <f>IF(B5590="","",IF(INPUT!$I$1="","",IF(C5590&lt;(INT(INPUT!$I$1)-INPUT!$I$2),"Off Meds",IF(C5590&lt;=(INT(INPUT!$I$1)+INPUT!$I$2),"Washout","On Meds"))))</f>
        <v/>
      </c>
      <c r="F5590">
        <f>IF(B5590="","",1.509*(LN(B5590)^1.084-5.381))</f>
        <v/>
      </c>
      <c r="G5590">
        <f>IF(F5590="","",IF(F5590&lt;0,10*F5590^2,0))</f>
        <v/>
      </c>
      <c r="H5590">
        <f>IF(F5590="","",IF(F5590&gt;0,10*F5590^2,0))</f>
        <v/>
      </c>
    </row>
    <row r="5591">
      <c r="A5591">
        <f>Input!A5591</f>
        <v/>
      </c>
      <c r="B5591">
        <f>IF(ISNUMBER(Input!B5591),IF(AND(Input!B5591&gt;=20,Input!B5591&lt;=700),Input!B5591,""),"")</f>
        <v/>
      </c>
      <c r="C5591">
        <f>IF(B5591="","",INT(A5591))</f>
        <v/>
      </c>
      <c r="D5591">
        <f>IF(B5591="","",HOUR(A5591))</f>
        <v/>
      </c>
      <c r="E5591">
        <f>IF(B5591="","",IF(INPUT!$I$1="","",IF(C5591&lt;(INT(INPUT!$I$1)-INPUT!$I$2),"Off Meds",IF(C5591&lt;=(INT(INPUT!$I$1)+INPUT!$I$2),"Washout","On Meds"))))</f>
        <v/>
      </c>
      <c r="F5591">
        <f>IF(B5591="","",1.509*(LN(B5591)^1.084-5.381))</f>
        <v/>
      </c>
      <c r="G5591">
        <f>IF(F5591="","",IF(F5591&lt;0,10*F5591^2,0))</f>
        <v/>
      </c>
      <c r="H5591">
        <f>IF(F5591="","",IF(F5591&gt;0,10*F5591^2,0))</f>
        <v/>
      </c>
    </row>
    <row r="5592">
      <c r="A5592">
        <f>Input!A5592</f>
        <v/>
      </c>
      <c r="B5592">
        <f>IF(ISNUMBER(Input!B5592),IF(AND(Input!B5592&gt;=20,Input!B5592&lt;=700),Input!B5592,""),"")</f>
        <v/>
      </c>
      <c r="C5592">
        <f>IF(B5592="","",INT(A5592))</f>
        <v/>
      </c>
      <c r="D5592">
        <f>IF(B5592="","",HOUR(A5592))</f>
        <v/>
      </c>
      <c r="E5592">
        <f>IF(B5592="","",IF(INPUT!$I$1="","",IF(C5592&lt;(INT(INPUT!$I$1)-INPUT!$I$2),"Off Meds",IF(C5592&lt;=(INT(INPUT!$I$1)+INPUT!$I$2),"Washout","On Meds"))))</f>
        <v/>
      </c>
      <c r="F5592">
        <f>IF(B5592="","",1.509*(LN(B5592)^1.084-5.381))</f>
        <v/>
      </c>
      <c r="G5592">
        <f>IF(F5592="","",IF(F5592&lt;0,10*F5592^2,0))</f>
        <v/>
      </c>
      <c r="H5592">
        <f>IF(F5592="","",IF(F5592&gt;0,10*F5592^2,0))</f>
        <v/>
      </c>
    </row>
    <row r="5593">
      <c r="A5593">
        <f>Input!A5593</f>
        <v/>
      </c>
      <c r="B5593">
        <f>IF(ISNUMBER(Input!B5593),IF(AND(Input!B5593&gt;=20,Input!B5593&lt;=700),Input!B5593,""),"")</f>
        <v/>
      </c>
      <c r="C5593">
        <f>IF(B5593="","",INT(A5593))</f>
        <v/>
      </c>
      <c r="D5593">
        <f>IF(B5593="","",HOUR(A5593))</f>
        <v/>
      </c>
      <c r="E5593">
        <f>IF(B5593="","",IF(INPUT!$I$1="","",IF(C5593&lt;(INT(INPUT!$I$1)-INPUT!$I$2),"Off Meds",IF(C5593&lt;=(INT(INPUT!$I$1)+INPUT!$I$2),"Washout","On Meds"))))</f>
        <v/>
      </c>
      <c r="F5593">
        <f>IF(B5593="","",1.509*(LN(B5593)^1.084-5.381))</f>
        <v/>
      </c>
      <c r="G5593">
        <f>IF(F5593="","",IF(F5593&lt;0,10*F5593^2,0))</f>
        <v/>
      </c>
      <c r="H5593">
        <f>IF(F5593="","",IF(F5593&gt;0,10*F5593^2,0))</f>
        <v/>
      </c>
    </row>
    <row r="5594">
      <c r="A5594">
        <f>Input!A5594</f>
        <v/>
      </c>
      <c r="B5594">
        <f>IF(ISNUMBER(Input!B5594),IF(AND(Input!B5594&gt;=20,Input!B5594&lt;=700),Input!B5594,""),"")</f>
        <v/>
      </c>
      <c r="C5594">
        <f>IF(B5594="","",INT(A5594))</f>
        <v/>
      </c>
      <c r="D5594">
        <f>IF(B5594="","",HOUR(A5594))</f>
        <v/>
      </c>
      <c r="E5594">
        <f>IF(B5594="","",IF(INPUT!$I$1="","",IF(C5594&lt;(INT(INPUT!$I$1)-INPUT!$I$2),"Off Meds",IF(C5594&lt;=(INT(INPUT!$I$1)+INPUT!$I$2),"Washout","On Meds"))))</f>
        <v/>
      </c>
      <c r="F5594">
        <f>IF(B5594="","",1.509*(LN(B5594)^1.084-5.381))</f>
        <v/>
      </c>
      <c r="G5594">
        <f>IF(F5594="","",IF(F5594&lt;0,10*F5594^2,0))</f>
        <v/>
      </c>
      <c r="H5594">
        <f>IF(F5594="","",IF(F5594&gt;0,10*F5594^2,0))</f>
        <v/>
      </c>
    </row>
    <row r="5595">
      <c r="A5595">
        <f>Input!A5595</f>
        <v/>
      </c>
      <c r="B5595">
        <f>IF(ISNUMBER(Input!B5595),IF(AND(Input!B5595&gt;=20,Input!B5595&lt;=700),Input!B5595,""),"")</f>
        <v/>
      </c>
      <c r="C5595">
        <f>IF(B5595="","",INT(A5595))</f>
        <v/>
      </c>
      <c r="D5595">
        <f>IF(B5595="","",HOUR(A5595))</f>
        <v/>
      </c>
      <c r="E5595">
        <f>IF(B5595="","",IF(INPUT!$I$1="","",IF(C5595&lt;(INT(INPUT!$I$1)-INPUT!$I$2),"Off Meds",IF(C5595&lt;=(INT(INPUT!$I$1)+INPUT!$I$2),"Washout","On Meds"))))</f>
        <v/>
      </c>
      <c r="F5595">
        <f>IF(B5595="","",1.509*(LN(B5595)^1.084-5.381))</f>
        <v/>
      </c>
      <c r="G5595">
        <f>IF(F5595="","",IF(F5595&lt;0,10*F5595^2,0))</f>
        <v/>
      </c>
      <c r="H5595">
        <f>IF(F5595="","",IF(F5595&gt;0,10*F5595^2,0))</f>
        <v/>
      </c>
    </row>
    <row r="5596">
      <c r="A5596">
        <f>Input!A5596</f>
        <v/>
      </c>
      <c r="B5596">
        <f>IF(ISNUMBER(Input!B5596),IF(AND(Input!B5596&gt;=20,Input!B5596&lt;=700),Input!B5596,""),"")</f>
        <v/>
      </c>
      <c r="C5596">
        <f>IF(B5596="","",INT(A5596))</f>
        <v/>
      </c>
      <c r="D5596">
        <f>IF(B5596="","",HOUR(A5596))</f>
        <v/>
      </c>
      <c r="E5596">
        <f>IF(B5596="","",IF(INPUT!$I$1="","",IF(C5596&lt;(INT(INPUT!$I$1)-INPUT!$I$2),"Off Meds",IF(C5596&lt;=(INT(INPUT!$I$1)+INPUT!$I$2),"Washout","On Meds"))))</f>
        <v/>
      </c>
      <c r="F5596">
        <f>IF(B5596="","",1.509*(LN(B5596)^1.084-5.381))</f>
        <v/>
      </c>
      <c r="G5596">
        <f>IF(F5596="","",IF(F5596&lt;0,10*F5596^2,0))</f>
        <v/>
      </c>
      <c r="H5596">
        <f>IF(F5596="","",IF(F5596&gt;0,10*F5596^2,0))</f>
        <v/>
      </c>
    </row>
    <row r="5597">
      <c r="A5597">
        <f>Input!A5597</f>
        <v/>
      </c>
      <c r="B5597">
        <f>IF(ISNUMBER(Input!B5597),IF(AND(Input!B5597&gt;=20,Input!B5597&lt;=700),Input!B5597,""),"")</f>
        <v/>
      </c>
      <c r="C5597">
        <f>IF(B5597="","",INT(A5597))</f>
        <v/>
      </c>
      <c r="D5597">
        <f>IF(B5597="","",HOUR(A5597))</f>
        <v/>
      </c>
      <c r="E5597">
        <f>IF(B5597="","",IF(INPUT!$I$1="","",IF(C5597&lt;(INT(INPUT!$I$1)-INPUT!$I$2),"Off Meds",IF(C5597&lt;=(INT(INPUT!$I$1)+INPUT!$I$2),"Washout","On Meds"))))</f>
        <v/>
      </c>
      <c r="F5597">
        <f>IF(B5597="","",1.509*(LN(B5597)^1.084-5.381))</f>
        <v/>
      </c>
      <c r="G5597">
        <f>IF(F5597="","",IF(F5597&lt;0,10*F5597^2,0))</f>
        <v/>
      </c>
      <c r="H5597">
        <f>IF(F5597="","",IF(F5597&gt;0,10*F5597^2,0))</f>
        <v/>
      </c>
    </row>
    <row r="5598">
      <c r="A5598">
        <f>Input!A5598</f>
        <v/>
      </c>
      <c r="B5598">
        <f>IF(ISNUMBER(Input!B5598),IF(AND(Input!B5598&gt;=20,Input!B5598&lt;=700),Input!B5598,""),"")</f>
        <v/>
      </c>
      <c r="C5598">
        <f>IF(B5598="","",INT(A5598))</f>
        <v/>
      </c>
      <c r="D5598">
        <f>IF(B5598="","",HOUR(A5598))</f>
        <v/>
      </c>
      <c r="E5598">
        <f>IF(B5598="","",IF(INPUT!$I$1="","",IF(C5598&lt;(INT(INPUT!$I$1)-INPUT!$I$2),"Off Meds",IF(C5598&lt;=(INT(INPUT!$I$1)+INPUT!$I$2),"Washout","On Meds"))))</f>
        <v/>
      </c>
      <c r="F5598">
        <f>IF(B5598="","",1.509*(LN(B5598)^1.084-5.381))</f>
        <v/>
      </c>
      <c r="G5598">
        <f>IF(F5598="","",IF(F5598&lt;0,10*F5598^2,0))</f>
        <v/>
      </c>
      <c r="H5598">
        <f>IF(F5598="","",IF(F5598&gt;0,10*F5598^2,0))</f>
        <v/>
      </c>
    </row>
    <row r="5599">
      <c r="A5599">
        <f>Input!A5599</f>
        <v/>
      </c>
      <c r="B5599">
        <f>IF(ISNUMBER(Input!B5599),IF(AND(Input!B5599&gt;=20,Input!B5599&lt;=700),Input!B5599,""),"")</f>
        <v/>
      </c>
      <c r="C5599">
        <f>IF(B5599="","",INT(A5599))</f>
        <v/>
      </c>
      <c r="D5599">
        <f>IF(B5599="","",HOUR(A5599))</f>
        <v/>
      </c>
      <c r="E5599">
        <f>IF(B5599="","",IF(INPUT!$I$1="","",IF(C5599&lt;(INT(INPUT!$I$1)-INPUT!$I$2),"Off Meds",IF(C5599&lt;=(INT(INPUT!$I$1)+INPUT!$I$2),"Washout","On Meds"))))</f>
        <v/>
      </c>
      <c r="F5599">
        <f>IF(B5599="","",1.509*(LN(B5599)^1.084-5.381))</f>
        <v/>
      </c>
      <c r="G5599">
        <f>IF(F5599="","",IF(F5599&lt;0,10*F5599^2,0))</f>
        <v/>
      </c>
      <c r="H5599">
        <f>IF(F5599="","",IF(F5599&gt;0,10*F5599^2,0))</f>
        <v/>
      </c>
    </row>
    <row r="5600">
      <c r="A5600">
        <f>Input!A5600</f>
        <v/>
      </c>
      <c r="B5600">
        <f>IF(ISNUMBER(Input!B5600),IF(AND(Input!B5600&gt;=20,Input!B5600&lt;=700),Input!B5600,""),"")</f>
        <v/>
      </c>
      <c r="C5600">
        <f>IF(B5600="","",INT(A5600))</f>
        <v/>
      </c>
      <c r="D5600">
        <f>IF(B5600="","",HOUR(A5600))</f>
        <v/>
      </c>
      <c r="E5600">
        <f>IF(B5600="","",IF(INPUT!$I$1="","",IF(C5600&lt;(INT(INPUT!$I$1)-INPUT!$I$2),"Off Meds",IF(C5600&lt;=(INT(INPUT!$I$1)+INPUT!$I$2),"Washout","On Meds"))))</f>
        <v/>
      </c>
      <c r="F5600">
        <f>IF(B5600="","",1.509*(LN(B5600)^1.084-5.381))</f>
        <v/>
      </c>
      <c r="G5600">
        <f>IF(F5600="","",IF(F5600&lt;0,10*F5600^2,0))</f>
        <v/>
      </c>
      <c r="H5600">
        <f>IF(F5600="","",IF(F5600&gt;0,10*F5600^2,0))</f>
        <v/>
      </c>
    </row>
    <row r="5601">
      <c r="A5601">
        <f>Input!A5601</f>
        <v/>
      </c>
      <c r="B5601">
        <f>IF(ISNUMBER(Input!B5601),IF(AND(Input!B5601&gt;=20,Input!B5601&lt;=700),Input!B5601,""),"")</f>
        <v/>
      </c>
      <c r="C5601">
        <f>IF(B5601="","",INT(A5601))</f>
        <v/>
      </c>
      <c r="D5601">
        <f>IF(B5601="","",HOUR(A5601))</f>
        <v/>
      </c>
      <c r="E5601">
        <f>IF(B5601="","",IF(INPUT!$I$1="","",IF(C5601&lt;(INT(INPUT!$I$1)-INPUT!$I$2),"Off Meds",IF(C5601&lt;=(INT(INPUT!$I$1)+INPUT!$I$2),"Washout","On Meds"))))</f>
        <v/>
      </c>
      <c r="F5601">
        <f>IF(B5601="","",1.509*(LN(B5601)^1.084-5.381))</f>
        <v/>
      </c>
      <c r="G5601">
        <f>IF(F5601="","",IF(F5601&lt;0,10*F5601^2,0))</f>
        <v/>
      </c>
      <c r="H5601">
        <f>IF(F5601="","",IF(F5601&gt;0,10*F5601^2,0))</f>
        <v/>
      </c>
    </row>
    <row r="5602">
      <c r="A5602">
        <f>Input!A5602</f>
        <v/>
      </c>
      <c r="B5602">
        <f>IF(ISNUMBER(Input!B5602),IF(AND(Input!B5602&gt;=20,Input!B5602&lt;=700),Input!B5602,""),"")</f>
        <v/>
      </c>
      <c r="C5602">
        <f>IF(B5602="","",INT(A5602))</f>
        <v/>
      </c>
      <c r="D5602">
        <f>IF(B5602="","",HOUR(A5602))</f>
        <v/>
      </c>
      <c r="E5602">
        <f>IF(B5602="","",IF(INPUT!$I$1="","",IF(C5602&lt;(INT(INPUT!$I$1)-INPUT!$I$2),"Off Meds",IF(C5602&lt;=(INT(INPUT!$I$1)+INPUT!$I$2),"Washout","On Meds"))))</f>
        <v/>
      </c>
      <c r="F5602">
        <f>IF(B5602="","",1.509*(LN(B5602)^1.084-5.381))</f>
        <v/>
      </c>
      <c r="G5602">
        <f>IF(F5602="","",IF(F5602&lt;0,10*F5602^2,0))</f>
        <v/>
      </c>
      <c r="H5602">
        <f>IF(F5602="","",IF(F5602&gt;0,10*F5602^2,0))</f>
        <v/>
      </c>
    </row>
    <row r="5603">
      <c r="A5603">
        <f>Input!A5603</f>
        <v/>
      </c>
      <c r="B5603">
        <f>IF(ISNUMBER(Input!B5603),IF(AND(Input!B5603&gt;=20,Input!B5603&lt;=700),Input!B5603,""),"")</f>
        <v/>
      </c>
      <c r="C5603">
        <f>IF(B5603="","",INT(A5603))</f>
        <v/>
      </c>
      <c r="D5603">
        <f>IF(B5603="","",HOUR(A5603))</f>
        <v/>
      </c>
      <c r="E5603">
        <f>IF(B5603="","",IF(INPUT!$I$1="","",IF(C5603&lt;(INT(INPUT!$I$1)-INPUT!$I$2),"Off Meds",IF(C5603&lt;=(INT(INPUT!$I$1)+INPUT!$I$2),"Washout","On Meds"))))</f>
        <v/>
      </c>
      <c r="F5603">
        <f>IF(B5603="","",1.509*(LN(B5603)^1.084-5.381))</f>
        <v/>
      </c>
      <c r="G5603">
        <f>IF(F5603="","",IF(F5603&lt;0,10*F5603^2,0))</f>
        <v/>
      </c>
      <c r="H5603">
        <f>IF(F5603="","",IF(F5603&gt;0,10*F5603^2,0))</f>
        <v/>
      </c>
    </row>
    <row r="5604">
      <c r="A5604">
        <f>Input!A5604</f>
        <v/>
      </c>
      <c r="B5604">
        <f>IF(ISNUMBER(Input!B5604),IF(AND(Input!B5604&gt;=20,Input!B5604&lt;=700),Input!B5604,""),"")</f>
        <v/>
      </c>
      <c r="C5604">
        <f>IF(B5604="","",INT(A5604))</f>
        <v/>
      </c>
      <c r="D5604">
        <f>IF(B5604="","",HOUR(A5604))</f>
        <v/>
      </c>
      <c r="E5604">
        <f>IF(B5604="","",IF(INPUT!$I$1="","",IF(C5604&lt;(INT(INPUT!$I$1)-INPUT!$I$2),"Off Meds",IF(C5604&lt;=(INT(INPUT!$I$1)+INPUT!$I$2),"Washout","On Meds"))))</f>
        <v/>
      </c>
      <c r="F5604">
        <f>IF(B5604="","",1.509*(LN(B5604)^1.084-5.381))</f>
        <v/>
      </c>
      <c r="G5604">
        <f>IF(F5604="","",IF(F5604&lt;0,10*F5604^2,0))</f>
        <v/>
      </c>
      <c r="H5604">
        <f>IF(F5604="","",IF(F5604&gt;0,10*F5604^2,0))</f>
        <v/>
      </c>
    </row>
    <row r="5605">
      <c r="A5605">
        <f>Input!A5605</f>
        <v/>
      </c>
      <c r="B5605">
        <f>IF(ISNUMBER(Input!B5605),IF(AND(Input!B5605&gt;=20,Input!B5605&lt;=700),Input!B5605,""),"")</f>
        <v/>
      </c>
      <c r="C5605">
        <f>IF(B5605="","",INT(A5605))</f>
        <v/>
      </c>
      <c r="D5605">
        <f>IF(B5605="","",HOUR(A5605))</f>
        <v/>
      </c>
      <c r="E5605">
        <f>IF(B5605="","",IF(INPUT!$I$1="","",IF(C5605&lt;(INT(INPUT!$I$1)-INPUT!$I$2),"Off Meds",IF(C5605&lt;=(INT(INPUT!$I$1)+INPUT!$I$2),"Washout","On Meds"))))</f>
        <v/>
      </c>
      <c r="F5605">
        <f>IF(B5605="","",1.509*(LN(B5605)^1.084-5.381))</f>
        <v/>
      </c>
      <c r="G5605">
        <f>IF(F5605="","",IF(F5605&lt;0,10*F5605^2,0))</f>
        <v/>
      </c>
      <c r="H5605">
        <f>IF(F5605="","",IF(F5605&gt;0,10*F5605^2,0))</f>
        <v/>
      </c>
    </row>
    <row r="5606">
      <c r="A5606">
        <f>Input!A5606</f>
        <v/>
      </c>
      <c r="B5606">
        <f>IF(ISNUMBER(Input!B5606),IF(AND(Input!B5606&gt;=20,Input!B5606&lt;=700),Input!B5606,""),"")</f>
        <v/>
      </c>
      <c r="C5606">
        <f>IF(B5606="","",INT(A5606))</f>
        <v/>
      </c>
      <c r="D5606">
        <f>IF(B5606="","",HOUR(A5606))</f>
        <v/>
      </c>
      <c r="E5606">
        <f>IF(B5606="","",IF(INPUT!$I$1="","",IF(C5606&lt;(INT(INPUT!$I$1)-INPUT!$I$2),"Off Meds",IF(C5606&lt;=(INT(INPUT!$I$1)+INPUT!$I$2),"Washout","On Meds"))))</f>
        <v/>
      </c>
      <c r="F5606">
        <f>IF(B5606="","",1.509*(LN(B5606)^1.084-5.381))</f>
        <v/>
      </c>
      <c r="G5606">
        <f>IF(F5606="","",IF(F5606&lt;0,10*F5606^2,0))</f>
        <v/>
      </c>
      <c r="H5606">
        <f>IF(F5606="","",IF(F5606&gt;0,10*F5606^2,0))</f>
        <v/>
      </c>
    </row>
    <row r="5607">
      <c r="A5607">
        <f>Input!A5607</f>
        <v/>
      </c>
      <c r="B5607">
        <f>IF(ISNUMBER(Input!B5607),IF(AND(Input!B5607&gt;=20,Input!B5607&lt;=700),Input!B5607,""),"")</f>
        <v/>
      </c>
      <c r="C5607">
        <f>IF(B5607="","",INT(A5607))</f>
        <v/>
      </c>
      <c r="D5607">
        <f>IF(B5607="","",HOUR(A5607))</f>
        <v/>
      </c>
      <c r="E5607">
        <f>IF(B5607="","",IF(INPUT!$I$1="","",IF(C5607&lt;(INT(INPUT!$I$1)-INPUT!$I$2),"Off Meds",IF(C5607&lt;=(INT(INPUT!$I$1)+INPUT!$I$2),"Washout","On Meds"))))</f>
        <v/>
      </c>
      <c r="F5607">
        <f>IF(B5607="","",1.509*(LN(B5607)^1.084-5.381))</f>
        <v/>
      </c>
      <c r="G5607">
        <f>IF(F5607="","",IF(F5607&lt;0,10*F5607^2,0))</f>
        <v/>
      </c>
      <c r="H5607">
        <f>IF(F5607="","",IF(F5607&gt;0,10*F5607^2,0))</f>
        <v/>
      </c>
    </row>
    <row r="5608">
      <c r="A5608">
        <f>Input!A5608</f>
        <v/>
      </c>
      <c r="B5608">
        <f>IF(ISNUMBER(Input!B5608),IF(AND(Input!B5608&gt;=20,Input!B5608&lt;=700),Input!B5608,""),"")</f>
        <v/>
      </c>
      <c r="C5608">
        <f>IF(B5608="","",INT(A5608))</f>
        <v/>
      </c>
      <c r="D5608">
        <f>IF(B5608="","",HOUR(A5608))</f>
        <v/>
      </c>
      <c r="E5608">
        <f>IF(B5608="","",IF(INPUT!$I$1="","",IF(C5608&lt;(INT(INPUT!$I$1)-INPUT!$I$2),"Off Meds",IF(C5608&lt;=(INT(INPUT!$I$1)+INPUT!$I$2),"Washout","On Meds"))))</f>
        <v/>
      </c>
      <c r="F5608">
        <f>IF(B5608="","",1.509*(LN(B5608)^1.084-5.381))</f>
        <v/>
      </c>
      <c r="G5608">
        <f>IF(F5608="","",IF(F5608&lt;0,10*F5608^2,0))</f>
        <v/>
      </c>
      <c r="H5608">
        <f>IF(F5608="","",IF(F5608&gt;0,10*F5608^2,0))</f>
        <v/>
      </c>
    </row>
    <row r="5609">
      <c r="A5609">
        <f>Input!A5609</f>
        <v/>
      </c>
      <c r="B5609">
        <f>IF(ISNUMBER(Input!B5609),IF(AND(Input!B5609&gt;=20,Input!B5609&lt;=700),Input!B5609,""),"")</f>
        <v/>
      </c>
      <c r="C5609">
        <f>IF(B5609="","",INT(A5609))</f>
        <v/>
      </c>
      <c r="D5609">
        <f>IF(B5609="","",HOUR(A5609))</f>
        <v/>
      </c>
      <c r="E5609">
        <f>IF(B5609="","",IF(INPUT!$I$1="","",IF(C5609&lt;(INT(INPUT!$I$1)-INPUT!$I$2),"Off Meds",IF(C5609&lt;=(INT(INPUT!$I$1)+INPUT!$I$2),"Washout","On Meds"))))</f>
        <v/>
      </c>
      <c r="F5609">
        <f>IF(B5609="","",1.509*(LN(B5609)^1.084-5.381))</f>
        <v/>
      </c>
      <c r="G5609">
        <f>IF(F5609="","",IF(F5609&lt;0,10*F5609^2,0))</f>
        <v/>
      </c>
      <c r="H5609">
        <f>IF(F5609="","",IF(F5609&gt;0,10*F5609^2,0))</f>
        <v/>
      </c>
    </row>
    <row r="5610">
      <c r="A5610">
        <f>Input!A5610</f>
        <v/>
      </c>
      <c r="B5610">
        <f>IF(ISNUMBER(Input!B5610),IF(AND(Input!B5610&gt;=20,Input!B5610&lt;=700),Input!B5610,""),"")</f>
        <v/>
      </c>
      <c r="C5610">
        <f>IF(B5610="","",INT(A5610))</f>
        <v/>
      </c>
      <c r="D5610">
        <f>IF(B5610="","",HOUR(A5610))</f>
        <v/>
      </c>
      <c r="E5610">
        <f>IF(B5610="","",IF(INPUT!$I$1="","",IF(C5610&lt;(INT(INPUT!$I$1)-INPUT!$I$2),"Off Meds",IF(C5610&lt;=(INT(INPUT!$I$1)+INPUT!$I$2),"Washout","On Meds"))))</f>
        <v/>
      </c>
      <c r="F5610">
        <f>IF(B5610="","",1.509*(LN(B5610)^1.084-5.381))</f>
        <v/>
      </c>
      <c r="G5610">
        <f>IF(F5610="","",IF(F5610&lt;0,10*F5610^2,0))</f>
        <v/>
      </c>
      <c r="H5610">
        <f>IF(F5610="","",IF(F5610&gt;0,10*F5610^2,0))</f>
        <v/>
      </c>
    </row>
    <row r="5611">
      <c r="A5611">
        <f>Input!A5611</f>
        <v/>
      </c>
      <c r="B5611">
        <f>IF(ISNUMBER(Input!B5611),IF(AND(Input!B5611&gt;=20,Input!B5611&lt;=700),Input!B5611,""),"")</f>
        <v/>
      </c>
      <c r="C5611">
        <f>IF(B5611="","",INT(A5611))</f>
        <v/>
      </c>
      <c r="D5611">
        <f>IF(B5611="","",HOUR(A5611))</f>
        <v/>
      </c>
      <c r="E5611">
        <f>IF(B5611="","",IF(INPUT!$I$1="","",IF(C5611&lt;(INT(INPUT!$I$1)-INPUT!$I$2),"Off Meds",IF(C5611&lt;=(INT(INPUT!$I$1)+INPUT!$I$2),"Washout","On Meds"))))</f>
        <v/>
      </c>
      <c r="F5611">
        <f>IF(B5611="","",1.509*(LN(B5611)^1.084-5.381))</f>
        <v/>
      </c>
      <c r="G5611">
        <f>IF(F5611="","",IF(F5611&lt;0,10*F5611^2,0))</f>
        <v/>
      </c>
      <c r="H5611">
        <f>IF(F5611="","",IF(F5611&gt;0,10*F5611^2,0))</f>
        <v/>
      </c>
    </row>
    <row r="5612">
      <c r="A5612">
        <f>Input!A5612</f>
        <v/>
      </c>
      <c r="B5612">
        <f>IF(ISNUMBER(Input!B5612),IF(AND(Input!B5612&gt;=20,Input!B5612&lt;=700),Input!B5612,""),"")</f>
        <v/>
      </c>
      <c r="C5612">
        <f>IF(B5612="","",INT(A5612))</f>
        <v/>
      </c>
      <c r="D5612">
        <f>IF(B5612="","",HOUR(A5612))</f>
        <v/>
      </c>
      <c r="E5612">
        <f>IF(B5612="","",IF(INPUT!$I$1="","",IF(C5612&lt;(INT(INPUT!$I$1)-INPUT!$I$2),"Off Meds",IF(C5612&lt;=(INT(INPUT!$I$1)+INPUT!$I$2),"Washout","On Meds"))))</f>
        <v/>
      </c>
      <c r="F5612">
        <f>IF(B5612="","",1.509*(LN(B5612)^1.084-5.381))</f>
        <v/>
      </c>
      <c r="G5612">
        <f>IF(F5612="","",IF(F5612&lt;0,10*F5612^2,0))</f>
        <v/>
      </c>
      <c r="H5612">
        <f>IF(F5612="","",IF(F5612&gt;0,10*F5612^2,0))</f>
        <v/>
      </c>
    </row>
    <row r="5613">
      <c r="A5613">
        <f>Input!A5613</f>
        <v/>
      </c>
      <c r="B5613">
        <f>IF(ISNUMBER(Input!B5613),IF(AND(Input!B5613&gt;=20,Input!B5613&lt;=700),Input!B5613,""),"")</f>
        <v/>
      </c>
      <c r="C5613">
        <f>IF(B5613="","",INT(A5613))</f>
        <v/>
      </c>
      <c r="D5613">
        <f>IF(B5613="","",HOUR(A5613))</f>
        <v/>
      </c>
      <c r="E5613">
        <f>IF(B5613="","",IF(INPUT!$I$1="","",IF(C5613&lt;(INT(INPUT!$I$1)-INPUT!$I$2),"Off Meds",IF(C5613&lt;=(INT(INPUT!$I$1)+INPUT!$I$2),"Washout","On Meds"))))</f>
        <v/>
      </c>
      <c r="F5613">
        <f>IF(B5613="","",1.509*(LN(B5613)^1.084-5.381))</f>
        <v/>
      </c>
      <c r="G5613">
        <f>IF(F5613="","",IF(F5613&lt;0,10*F5613^2,0))</f>
        <v/>
      </c>
      <c r="H5613">
        <f>IF(F5613="","",IF(F5613&gt;0,10*F5613^2,0))</f>
        <v/>
      </c>
    </row>
    <row r="5614">
      <c r="A5614">
        <f>Input!A5614</f>
        <v/>
      </c>
      <c r="B5614">
        <f>IF(ISNUMBER(Input!B5614),IF(AND(Input!B5614&gt;=20,Input!B5614&lt;=700),Input!B5614,""),"")</f>
        <v/>
      </c>
      <c r="C5614">
        <f>IF(B5614="","",INT(A5614))</f>
        <v/>
      </c>
      <c r="D5614">
        <f>IF(B5614="","",HOUR(A5614))</f>
        <v/>
      </c>
      <c r="E5614">
        <f>IF(B5614="","",IF(INPUT!$I$1="","",IF(C5614&lt;(INT(INPUT!$I$1)-INPUT!$I$2),"Off Meds",IF(C5614&lt;=(INT(INPUT!$I$1)+INPUT!$I$2),"Washout","On Meds"))))</f>
        <v/>
      </c>
      <c r="F5614">
        <f>IF(B5614="","",1.509*(LN(B5614)^1.084-5.381))</f>
        <v/>
      </c>
      <c r="G5614">
        <f>IF(F5614="","",IF(F5614&lt;0,10*F5614^2,0))</f>
        <v/>
      </c>
      <c r="H5614">
        <f>IF(F5614="","",IF(F5614&gt;0,10*F5614^2,0))</f>
        <v/>
      </c>
    </row>
    <row r="5615">
      <c r="A5615">
        <f>Input!A5615</f>
        <v/>
      </c>
      <c r="B5615">
        <f>IF(ISNUMBER(Input!B5615),IF(AND(Input!B5615&gt;=20,Input!B5615&lt;=700),Input!B5615,""),"")</f>
        <v/>
      </c>
      <c r="C5615">
        <f>IF(B5615="","",INT(A5615))</f>
        <v/>
      </c>
      <c r="D5615">
        <f>IF(B5615="","",HOUR(A5615))</f>
        <v/>
      </c>
      <c r="E5615">
        <f>IF(B5615="","",IF(INPUT!$I$1="","",IF(C5615&lt;(INT(INPUT!$I$1)-INPUT!$I$2),"Off Meds",IF(C5615&lt;=(INT(INPUT!$I$1)+INPUT!$I$2),"Washout","On Meds"))))</f>
        <v/>
      </c>
      <c r="F5615">
        <f>IF(B5615="","",1.509*(LN(B5615)^1.084-5.381))</f>
        <v/>
      </c>
      <c r="G5615">
        <f>IF(F5615="","",IF(F5615&lt;0,10*F5615^2,0))</f>
        <v/>
      </c>
      <c r="H5615">
        <f>IF(F5615="","",IF(F5615&gt;0,10*F5615^2,0))</f>
        <v/>
      </c>
    </row>
    <row r="5616">
      <c r="A5616">
        <f>Input!A5616</f>
        <v/>
      </c>
      <c r="B5616">
        <f>IF(ISNUMBER(Input!B5616),IF(AND(Input!B5616&gt;=20,Input!B5616&lt;=700),Input!B5616,""),"")</f>
        <v/>
      </c>
      <c r="C5616">
        <f>IF(B5616="","",INT(A5616))</f>
        <v/>
      </c>
      <c r="D5616">
        <f>IF(B5616="","",HOUR(A5616))</f>
        <v/>
      </c>
      <c r="E5616">
        <f>IF(B5616="","",IF(INPUT!$I$1="","",IF(C5616&lt;(INT(INPUT!$I$1)-INPUT!$I$2),"Off Meds",IF(C5616&lt;=(INT(INPUT!$I$1)+INPUT!$I$2),"Washout","On Meds"))))</f>
        <v/>
      </c>
      <c r="F5616">
        <f>IF(B5616="","",1.509*(LN(B5616)^1.084-5.381))</f>
        <v/>
      </c>
      <c r="G5616">
        <f>IF(F5616="","",IF(F5616&lt;0,10*F5616^2,0))</f>
        <v/>
      </c>
      <c r="H5616">
        <f>IF(F5616="","",IF(F5616&gt;0,10*F5616^2,0))</f>
        <v/>
      </c>
    </row>
    <row r="5617">
      <c r="A5617">
        <f>Input!A5617</f>
        <v/>
      </c>
      <c r="B5617">
        <f>IF(ISNUMBER(Input!B5617),IF(AND(Input!B5617&gt;=20,Input!B5617&lt;=700),Input!B5617,""),"")</f>
        <v/>
      </c>
      <c r="C5617">
        <f>IF(B5617="","",INT(A5617))</f>
        <v/>
      </c>
      <c r="D5617">
        <f>IF(B5617="","",HOUR(A5617))</f>
        <v/>
      </c>
      <c r="E5617">
        <f>IF(B5617="","",IF(INPUT!$I$1="","",IF(C5617&lt;(INT(INPUT!$I$1)-INPUT!$I$2),"Off Meds",IF(C5617&lt;=(INT(INPUT!$I$1)+INPUT!$I$2),"Washout","On Meds"))))</f>
        <v/>
      </c>
      <c r="F5617">
        <f>IF(B5617="","",1.509*(LN(B5617)^1.084-5.381))</f>
        <v/>
      </c>
      <c r="G5617">
        <f>IF(F5617="","",IF(F5617&lt;0,10*F5617^2,0))</f>
        <v/>
      </c>
      <c r="H5617">
        <f>IF(F5617="","",IF(F5617&gt;0,10*F5617^2,0))</f>
        <v/>
      </c>
    </row>
    <row r="5618">
      <c r="A5618">
        <f>Input!A5618</f>
        <v/>
      </c>
      <c r="B5618">
        <f>IF(ISNUMBER(Input!B5618),IF(AND(Input!B5618&gt;=20,Input!B5618&lt;=700),Input!B5618,""),"")</f>
        <v/>
      </c>
      <c r="C5618">
        <f>IF(B5618="","",INT(A5618))</f>
        <v/>
      </c>
      <c r="D5618">
        <f>IF(B5618="","",HOUR(A5618))</f>
        <v/>
      </c>
      <c r="E5618">
        <f>IF(B5618="","",IF(INPUT!$I$1="","",IF(C5618&lt;(INT(INPUT!$I$1)-INPUT!$I$2),"Off Meds",IF(C5618&lt;=(INT(INPUT!$I$1)+INPUT!$I$2),"Washout","On Meds"))))</f>
        <v/>
      </c>
      <c r="F5618">
        <f>IF(B5618="","",1.509*(LN(B5618)^1.084-5.381))</f>
        <v/>
      </c>
      <c r="G5618">
        <f>IF(F5618="","",IF(F5618&lt;0,10*F5618^2,0))</f>
        <v/>
      </c>
      <c r="H5618">
        <f>IF(F5618="","",IF(F5618&gt;0,10*F5618^2,0))</f>
        <v/>
      </c>
    </row>
    <row r="5619">
      <c r="A5619">
        <f>Input!A5619</f>
        <v/>
      </c>
      <c r="B5619">
        <f>IF(ISNUMBER(Input!B5619),IF(AND(Input!B5619&gt;=20,Input!B5619&lt;=700),Input!B5619,""),"")</f>
        <v/>
      </c>
      <c r="C5619">
        <f>IF(B5619="","",INT(A5619))</f>
        <v/>
      </c>
      <c r="D5619">
        <f>IF(B5619="","",HOUR(A5619))</f>
        <v/>
      </c>
      <c r="E5619">
        <f>IF(B5619="","",IF(INPUT!$I$1="","",IF(C5619&lt;(INT(INPUT!$I$1)-INPUT!$I$2),"Off Meds",IF(C5619&lt;=(INT(INPUT!$I$1)+INPUT!$I$2),"Washout","On Meds"))))</f>
        <v/>
      </c>
      <c r="F5619">
        <f>IF(B5619="","",1.509*(LN(B5619)^1.084-5.381))</f>
        <v/>
      </c>
      <c r="G5619">
        <f>IF(F5619="","",IF(F5619&lt;0,10*F5619^2,0))</f>
        <v/>
      </c>
      <c r="H5619">
        <f>IF(F5619="","",IF(F5619&gt;0,10*F5619^2,0))</f>
        <v/>
      </c>
    </row>
    <row r="5620">
      <c r="A5620">
        <f>Input!A5620</f>
        <v/>
      </c>
      <c r="B5620">
        <f>IF(ISNUMBER(Input!B5620),IF(AND(Input!B5620&gt;=20,Input!B5620&lt;=700),Input!B5620,""),"")</f>
        <v/>
      </c>
      <c r="C5620">
        <f>IF(B5620="","",INT(A5620))</f>
        <v/>
      </c>
      <c r="D5620">
        <f>IF(B5620="","",HOUR(A5620))</f>
        <v/>
      </c>
      <c r="E5620">
        <f>IF(B5620="","",IF(INPUT!$I$1="","",IF(C5620&lt;(INT(INPUT!$I$1)-INPUT!$I$2),"Off Meds",IF(C5620&lt;=(INT(INPUT!$I$1)+INPUT!$I$2),"Washout","On Meds"))))</f>
        <v/>
      </c>
      <c r="F5620">
        <f>IF(B5620="","",1.509*(LN(B5620)^1.084-5.381))</f>
        <v/>
      </c>
      <c r="G5620">
        <f>IF(F5620="","",IF(F5620&lt;0,10*F5620^2,0))</f>
        <v/>
      </c>
      <c r="H5620">
        <f>IF(F5620="","",IF(F5620&gt;0,10*F5620^2,0))</f>
        <v/>
      </c>
    </row>
    <row r="5621">
      <c r="A5621">
        <f>Input!A5621</f>
        <v/>
      </c>
      <c r="B5621">
        <f>IF(ISNUMBER(Input!B5621),IF(AND(Input!B5621&gt;=20,Input!B5621&lt;=700),Input!B5621,""),"")</f>
        <v/>
      </c>
      <c r="C5621">
        <f>IF(B5621="","",INT(A5621))</f>
        <v/>
      </c>
      <c r="D5621">
        <f>IF(B5621="","",HOUR(A5621))</f>
        <v/>
      </c>
      <c r="E5621">
        <f>IF(B5621="","",IF(INPUT!$I$1="","",IF(C5621&lt;(INT(INPUT!$I$1)-INPUT!$I$2),"Off Meds",IF(C5621&lt;=(INT(INPUT!$I$1)+INPUT!$I$2),"Washout","On Meds"))))</f>
        <v/>
      </c>
      <c r="F5621">
        <f>IF(B5621="","",1.509*(LN(B5621)^1.084-5.381))</f>
        <v/>
      </c>
      <c r="G5621">
        <f>IF(F5621="","",IF(F5621&lt;0,10*F5621^2,0))</f>
        <v/>
      </c>
      <c r="H5621">
        <f>IF(F5621="","",IF(F5621&gt;0,10*F5621^2,0))</f>
        <v/>
      </c>
    </row>
    <row r="5622">
      <c r="A5622">
        <f>Input!A5622</f>
        <v/>
      </c>
      <c r="B5622">
        <f>IF(ISNUMBER(Input!B5622),IF(AND(Input!B5622&gt;=20,Input!B5622&lt;=700),Input!B5622,""),"")</f>
        <v/>
      </c>
      <c r="C5622">
        <f>IF(B5622="","",INT(A5622))</f>
        <v/>
      </c>
      <c r="D5622">
        <f>IF(B5622="","",HOUR(A5622))</f>
        <v/>
      </c>
      <c r="E5622">
        <f>IF(B5622="","",IF(INPUT!$I$1="","",IF(C5622&lt;(INT(INPUT!$I$1)-INPUT!$I$2),"Off Meds",IF(C5622&lt;=(INT(INPUT!$I$1)+INPUT!$I$2),"Washout","On Meds"))))</f>
        <v/>
      </c>
      <c r="F5622">
        <f>IF(B5622="","",1.509*(LN(B5622)^1.084-5.381))</f>
        <v/>
      </c>
      <c r="G5622">
        <f>IF(F5622="","",IF(F5622&lt;0,10*F5622^2,0))</f>
        <v/>
      </c>
      <c r="H5622">
        <f>IF(F5622="","",IF(F5622&gt;0,10*F5622^2,0))</f>
        <v/>
      </c>
    </row>
    <row r="5623">
      <c r="A5623">
        <f>Input!A5623</f>
        <v/>
      </c>
      <c r="B5623">
        <f>IF(ISNUMBER(Input!B5623),IF(AND(Input!B5623&gt;=20,Input!B5623&lt;=700),Input!B5623,""),"")</f>
        <v/>
      </c>
      <c r="C5623">
        <f>IF(B5623="","",INT(A5623))</f>
        <v/>
      </c>
      <c r="D5623">
        <f>IF(B5623="","",HOUR(A5623))</f>
        <v/>
      </c>
      <c r="E5623">
        <f>IF(B5623="","",IF(INPUT!$I$1="","",IF(C5623&lt;(INT(INPUT!$I$1)-INPUT!$I$2),"Off Meds",IF(C5623&lt;=(INT(INPUT!$I$1)+INPUT!$I$2),"Washout","On Meds"))))</f>
        <v/>
      </c>
      <c r="F5623">
        <f>IF(B5623="","",1.509*(LN(B5623)^1.084-5.381))</f>
        <v/>
      </c>
      <c r="G5623">
        <f>IF(F5623="","",IF(F5623&lt;0,10*F5623^2,0))</f>
        <v/>
      </c>
      <c r="H5623">
        <f>IF(F5623="","",IF(F5623&gt;0,10*F5623^2,0))</f>
        <v/>
      </c>
    </row>
    <row r="5624">
      <c r="A5624">
        <f>Input!A5624</f>
        <v/>
      </c>
      <c r="B5624">
        <f>IF(ISNUMBER(Input!B5624),IF(AND(Input!B5624&gt;=20,Input!B5624&lt;=700),Input!B5624,""),"")</f>
        <v/>
      </c>
      <c r="C5624">
        <f>IF(B5624="","",INT(A5624))</f>
        <v/>
      </c>
      <c r="D5624">
        <f>IF(B5624="","",HOUR(A5624))</f>
        <v/>
      </c>
      <c r="E5624">
        <f>IF(B5624="","",IF(INPUT!$I$1="","",IF(C5624&lt;(INT(INPUT!$I$1)-INPUT!$I$2),"Off Meds",IF(C5624&lt;=(INT(INPUT!$I$1)+INPUT!$I$2),"Washout","On Meds"))))</f>
        <v/>
      </c>
      <c r="F5624">
        <f>IF(B5624="","",1.509*(LN(B5624)^1.084-5.381))</f>
        <v/>
      </c>
      <c r="G5624">
        <f>IF(F5624="","",IF(F5624&lt;0,10*F5624^2,0))</f>
        <v/>
      </c>
      <c r="H5624">
        <f>IF(F5624="","",IF(F5624&gt;0,10*F5624^2,0))</f>
        <v/>
      </c>
    </row>
    <row r="5625">
      <c r="A5625">
        <f>Input!A5625</f>
        <v/>
      </c>
      <c r="B5625">
        <f>IF(ISNUMBER(Input!B5625),IF(AND(Input!B5625&gt;=20,Input!B5625&lt;=700),Input!B5625,""),"")</f>
        <v/>
      </c>
      <c r="C5625">
        <f>IF(B5625="","",INT(A5625))</f>
        <v/>
      </c>
      <c r="D5625">
        <f>IF(B5625="","",HOUR(A5625))</f>
        <v/>
      </c>
      <c r="E5625">
        <f>IF(B5625="","",IF(INPUT!$I$1="","",IF(C5625&lt;(INT(INPUT!$I$1)-INPUT!$I$2),"Off Meds",IF(C5625&lt;=(INT(INPUT!$I$1)+INPUT!$I$2),"Washout","On Meds"))))</f>
        <v/>
      </c>
      <c r="F5625">
        <f>IF(B5625="","",1.509*(LN(B5625)^1.084-5.381))</f>
        <v/>
      </c>
      <c r="G5625">
        <f>IF(F5625="","",IF(F5625&lt;0,10*F5625^2,0))</f>
        <v/>
      </c>
      <c r="H5625">
        <f>IF(F5625="","",IF(F5625&gt;0,10*F5625^2,0))</f>
        <v/>
      </c>
    </row>
    <row r="5626">
      <c r="A5626">
        <f>Input!A5626</f>
        <v/>
      </c>
      <c r="B5626">
        <f>IF(ISNUMBER(Input!B5626),IF(AND(Input!B5626&gt;=20,Input!B5626&lt;=700),Input!B5626,""),"")</f>
        <v/>
      </c>
      <c r="C5626">
        <f>IF(B5626="","",INT(A5626))</f>
        <v/>
      </c>
      <c r="D5626">
        <f>IF(B5626="","",HOUR(A5626))</f>
        <v/>
      </c>
      <c r="E5626">
        <f>IF(B5626="","",IF(INPUT!$I$1="","",IF(C5626&lt;(INT(INPUT!$I$1)-INPUT!$I$2),"Off Meds",IF(C5626&lt;=(INT(INPUT!$I$1)+INPUT!$I$2),"Washout","On Meds"))))</f>
        <v/>
      </c>
      <c r="F5626">
        <f>IF(B5626="","",1.509*(LN(B5626)^1.084-5.381))</f>
        <v/>
      </c>
      <c r="G5626">
        <f>IF(F5626="","",IF(F5626&lt;0,10*F5626^2,0))</f>
        <v/>
      </c>
      <c r="H5626">
        <f>IF(F5626="","",IF(F5626&gt;0,10*F5626^2,0))</f>
        <v/>
      </c>
    </row>
    <row r="5627">
      <c r="A5627">
        <f>Input!A5627</f>
        <v/>
      </c>
      <c r="B5627">
        <f>IF(ISNUMBER(Input!B5627),IF(AND(Input!B5627&gt;=20,Input!B5627&lt;=700),Input!B5627,""),"")</f>
        <v/>
      </c>
      <c r="C5627">
        <f>IF(B5627="","",INT(A5627))</f>
        <v/>
      </c>
      <c r="D5627">
        <f>IF(B5627="","",HOUR(A5627))</f>
        <v/>
      </c>
      <c r="E5627">
        <f>IF(B5627="","",IF(INPUT!$I$1="","",IF(C5627&lt;(INT(INPUT!$I$1)-INPUT!$I$2),"Off Meds",IF(C5627&lt;=(INT(INPUT!$I$1)+INPUT!$I$2),"Washout","On Meds"))))</f>
        <v/>
      </c>
      <c r="F5627">
        <f>IF(B5627="","",1.509*(LN(B5627)^1.084-5.381))</f>
        <v/>
      </c>
      <c r="G5627">
        <f>IF(F5627="","",IF(F5627&lt;0,10*F5627^2,0))</f>
        <v/>
      </c>
      <c r="H5627">
        <f>IF(F5627="","",IF(F5627&gt;0,10*F5627^2,0))</f>
        <v/>
      </c>
    </row>
    <row r="5628">
      <c r="A5628">
        <f>Input!A5628</f>
        <v/>
      </c>
      <c r="B5628">
        <f>IF(ISNUMBER(Input!B5628),IF(AND(Input!B5628&gt;=20,Input!B5628&lt;=700),Input!B5628,""),"")</f>
        <v/>
      </c>
      <c r="C5628">
        <f>IF(B5628="","",INT(A5628))</f>
        <v/>
      </c>
      <c r="D5628">
        <f>IF(B5628="","",HOUR(A5628))</f>
        <v/>
      </c>
      <c r="E5628">
        <f>IF(B5628="","",IF(INPUT!$I$1="","",IF(C5628&lt;(INT(INPUT!$I$1)-INPUT!$I$2),"Off Meds",IF(C5628&lt;=(INT(INPUT!$I$1)+INPUT!$I$2),"Washout","On Meds"))))</f>
        <v/>
      </c>
      <c r="F5628">
        <f>IF(B5628="","",1.509*(LN(B5628)^1.084-5.381))</f>
        <v/>
      </c>
      <c r="G5628">
        <f>IF(F5628="","",IF(F5628&lt;0,10*F5628^2,0))</f>
        <v/>
      </c>
      <c r="H5628">
        <f>IF(F5628="","",IF(F5628&gt;0,10*F5628^2,0))</f>
        <v/>
      </c>
    </row>
    <row r="5629">
      <c r="A5629">
        <f>Input!A5629</f>
        <v/>
      </c>
      <c r="B5629">
        <f>IF(ISNUMBER(Input!B5629),IF(AND(Input!B5629&gt;=20,Input!B5629&lt;=700),Input!B5629,""),"")</f>
        <v/>
      </c>
      <c r="C5629">
        <f>IF(B5629="","",INT(A5629))</f>
        <v/>
      </c>
      <c r="D5629">
        <f>IF(B5629="","",HOUR(A5629))</f>
        <v/>
      </c>
      <c r="E5629">
        <f>IF(B5629="","",IF(INPUT!$I$1="","",IF(C5629&lt;(INT(INPUT!$I$1)-INPUT!$I$2),"Off Meds",IF(C5629&lt;=(INT(INPUT!$I$1)+INPUT!$I$2),"Washout","On Meds"))))</f>
        <v/>
      </c>
      <c r="F5629">
        <f>IF(B5629="","",1.509*(LN(B5629)^1.084-5.381))</f>
        <v/>
      </c>
      <c r="G5629">
        <f>IF(F5629="","",IF(F5629&lt;0,10*F5629^2,0))</f>
        <v/>
      </c>
      <c r="H5629">
        <f>IF(F5629="","",IF(F5629&gt;0,10*F5629^2,0))</f>
        <v/>
      </c>
    </row>
    <row r="5630">
      <c r="A5630">
        <f>Input!A5630</f>
        <v/>
      </c>
      <c r="B5630">
        <f>IF(ISNUMBER(Input!B5630),IF(AND(Input!B5630&gt;=20,Input!B5630&lt;=700),Input!B5630,""),"")</f>
        <v/>
      </c>
      <c r="C5630">
        <f>IF(B5630="","",INT(A5630))</f>
        <v/>
      </c>
      <c r="D5630">
        <f>IF(B5630="","",HOUR(A5630))</f>
        <v/>
      </c>
      <c r="E5630">
        <f>IF(B5630="","",IF(INPUT!$I$1="","",IF(C5630&lt;(INT(INPUT!$I$1)-INPUT!$I$2),"Off Meds",IF(C5630&lt;=(INT(INPUT!$I$1)+INPUT!$I$2),"Washout","On Meds"))))</f>
        <v/>
      </c>
      <c r="F5630">
        <f>IF(B5630="","",1.509*(LN(B5630)^1.084-5.381))</f>
        <v/>
      </c>
      <c r="G5630">
        <f>IF(F5630="","",IF(F5630&lt;0,10*F5630^2,0))</f>
        <v/>
      </c>
      <c r="H5630">
        <f>IF(F5630="","",IF(F5630&gt;0,10*F5630^2,0))</f>
        <v/>
      </c>
    </row>
    <row r="5631">
      <c r="A5631">
        <f>Input!A5631</f>
        <v/>
      </c>
      <c r="B5631">
        <f>IF(ISNUMBER(Input!B5631),IF(AND(Input!B5631&gt;=20,Input!B5631&lt;=700),Input!B5631,""),"")</f>
        <v/>
      </c>
      <c r="C5631">
        <f>IF(B5631="","",INT(A5631))</f>
        <v/>
      </c>
      <c r="D5631">
        <f>IF(B5631="","",HOUR(A5631))</f>
        <v/>
      </c>
      <c r="E5631">
        <f>IF(B5631="","",IF(INPUT!$I$1="","",IF(C5631&lt;(INT(INPUT!$I$1)-INPUT!$I$2),"Off Meds",IF(C5631&lt;=(INT(INPUT!$I$1)+INPUT!$I$2),"Washout","On Meds"))))</f>
        <v/>
      </c>
      <c r="F5631">
        <f>IF(B5631="","",1.509*(LN(B5631)^1.084-5.381))</f>
        <v/>
      </c>
      <c r="G5631">
        <f>IF(F5631="","",IF(F5631&lt;0,10*F5631^2,0))</f>
        <v/>
      </c>
      <c r="H5631">
        <f>IF(F5631="","",IF(F5631&gt;0,10*F5631^2,0))</f>
        <v/>
      </c>
    </row>
    <row r="5632">
      <c r="A5632">
        <f>Input!A5632</f>
        <v/>
      </c>
      <c r="B5632">
        <f>IF(ISNUMBER(Input!B5632),IF(AND(Input!B5632&gt;=20,Input!B5632&lt;=700),Input!B5632,""),"")</f>
        <v/>
      </c>
      <c r="C5632">
        <f>IF(B5632="","",INT(A5632))</f>
        <v/>
      </c>
      <c r="D5632">
        <f>IF(B5632="","",HOUR(A5632))</f>
        <v/>
      </c>
      <c r="E5632">
        <f>IF(B5632="","",IF(INPUT!$I$1="","",IF(C5632&lt;(INT(INPUT!$I$1)-INPUT!$I$2),"Off Meds",IF(C5632&lt;=(INT(INPUT!$I$1)+INPUT!$I$2),"Washout","On Meds"))))</f>
        <v/>
      </c>
      <c r="F5632">
        <f>IF(B5632="","",1.509*(LN(B5632)^1.084-5.381))</f>
        <v/>
      </c>
      <c r="G5632">
        <f>IF(F5632="","",IF(F5632&lt;0,10*F5632^2,0))</f>
        <v/>
      </c>
      <c r="H5632">
        <f>IF(F5632="","",IF(F5632&gt;0,10*F5632^2,0))</f>
        <v/>
      </c>
    </row>
    <row r="5633">
      <c r="A5633">
        <f>Input!A5633</f>
        <v/>
      </c>
      <c r="B5633">
        <f>IF(ISNUMBER(Input!B5633),IF(AND(Input!B5633&gt;=20,Input!B5633&lt;=700),Input!B5633,""),"")</f>
        <v/>
      </c>
      <c r="C5633">
        <f>IF(B5633="","",INT(A5633))</f>
        <v/>
      </c>
      <c r="D5633">
        <f>IF(B5633="","",HOUR(A5633))</f>
        <v/>
      </c>
      <c r="E5633">
        <f>IF(B5633="","",IF(INPUT!$I$1="","",IF(C5633&lt;(INT(INPUT!$I$1)-INPUT!$I$2),"Off Meds",IF(C5633&lt;=(INT(INPUT!$I$1)+INPUT!$I$2),"Washout","On Meds"))))</f>
        <v/>
      </c>
      <c r="F5633">
        <f>IF(B5633="","",1.509*(LN(B5633)^1.084-5.381))</f>
        <v/>
      </c>
      <c r="G5633">
        <f>IF(F5633="","",IF(F5633&lt;0,10*F5633^2,0))</f>
        <v/>
      </c>
      <c r="H5633">
        <f>IF(F5633="","",IF(F5633&gt;0,10*F5633^2,0))</f>
        <v/>
      </c>
    </row>
    <row r="5634">
      <c r="A5634">
        <f>Input!A5634</f>
        <v/>
      </c>
      <c r="B5634">
        <f>IF(ISNUMBER(Input!B5634),IF(AND(Input!B5634&gt;=20,Input!B5634&lt;=700),Input!B5634,""),"")</f>
        <v/>
      </c>
      <c r="C5634">
        <f>IF(B5634="","",INT(A5634))</f>
        <v/>
      </c>
      <c r="D5634">
        <f>IF(B5634="","",HOUR(A5634))</f>
        <v/>
      </c>
      <c r="E5634">
        <f>IF(B5634="","",IF(INPUT!$I$1="","",IF(C5634&lt;(INT(INPUT!$I$1)-INPUT!$I$2),"Off Meds",IF(C5634&lt;=(INT(INPUT!$I$1)+INPUT!$I$2),"Washout","On Meds"))))</f>
        <v/>
      </c>
      <c r="F5634">
        <f>IF(B5634="","",1.509*(LN(B5634)^1.084-5.381))</f>
        <v/>
      </c>
      <c r="G5634">
        <f>IF(F5634="","",IF(F5634&lt;0,10*F5634^2,0))</f>
        <v/>
      </c>
      <c r="H5634">
        <f>IF(F5634="","",IF(F5634&gt;0,10*F5634^2,0))</f>
        <v/>
      </c>
    </row>
    <row r="5635">
      <c r="A5635">
        <f>Input!A5635</f>
        <v/>
      </c>
      <c r="B5635">
        <f>IF(ISNUMBER(Input!B5635),IF(AND(Input!B5635&gt;=20,Input!B5635&lt;=700),Input!B5635,""),"")</f>
        <v/>
      </c>
      <c r="C5635">
        <f>IF(B5635="","",INT(A5635))</f>
        <v/>
      </c>
      <c r="D5635">
        <f>IF(B5635="","",HOUR(A5635))</f>
        <v/>
      </c>
      <c r="E5635">
        <f>IF(B5635="","",IF(INPUT!$I$1="","",IF(C5635&lt;(INT(INPUT!$I$1)-INPUT!$I$2),"Off Meds",IF(C5635&lt;=(INT(INPUT!$I$1)+INPUT!$I$2),"Washout","On Meds"))))</f>
        <v/>
      </c>
      <c r="F5635">
        <f>IF(B5635="","",1.509*(LN(B5635)^1.084-5.381))</f>
        <v/>
      </c>
      <c r="G5635">
        <f>IF(F5635="","",IF(F5635&lt;0,10*F5635^2,0))</f>
        <v/>
      </c>
      <c r="H5635">
        <f>IF(F5635="","",IF(F5635&gt;0,10*F5635^2,0))</f>
        <v/>
      </c>
    </row>
    <row r="5636">
      <c r="A5636">
        <f>Input!A5636</f>
        <v/>
      </c>
      <c r="B5636">
        <f>IF(ISNUMBER(Input!B5636),IF(AND(Input!B5636&gt;=20,Input!B5636&lt;=700),Input!B5636,""),"")</f>
        <v/>
      </c>
      <c r="C5636">
        <f>IF(B5636="","",INT(A5636))</f>
        <v/>
      </c>
      <c r="D5636">
        <f>IF(B5636="","",HOUR(A5636))</f>
        <v/>
      </c>
      <c r="E5636">
        <f>IF(B5636="","",IF(INPUT!$I$1="","",IF(C5636&lt;(INT(INPUT!$I$1)-INPUT!$I$2),"Off Meds",IF(C5636&lt;=(INT(INPUT!$I$1)+INPUT!$I$2),"Washout","On Meds"))))</f>
        <v/>
      </c>
      <c r="F5636">
        <f>IF(B5636="","",1.509*(LN(B5636)^1.084-5.381))</f>
        <v/>
      </c>
      <c r="G5636">
        <f>IF(F5636="","",IF(F5636&lt;0,10*F5636^2,0))</f>
        <v/>
      </c>
      <c r="H5636">
        <f>IF(F5636="","",IF(F5636&gt;0,10*F5636^2,0))</f>
        <v/>
      </c>
    </row>
    <row r="5637">
      <c r="A5637">
        <f>Input!A5637</f>
        <v/>
      </c>
      <c r="B5637">
        <f>IF(ISNUMBER(Input!B5637),IF(AND(Input!B5637&gt;=20,Input!B5637&lt;=700),Input!B5637,""),"")</f>
        <v/>
      </c>
      <c r="C5637">
        <f>IF(B5637="","",INT(A5637))</f>
        <v/>
      </c>
      <c r="D5637">
        <f>IF(B5637="","",HOUR(A5637))</f>
        <v/>
      </c>
      <c r="E5637">
        <f>IF(B5637="","",IF(INPUT!$I$1="","",IF(C5637&lt;(INT(INPUT!$I$1)-INPUT!$I$2),"Off Meds",IF(C5637&lt;=(INT(INPUT!$I$1)+INPUT!$I$2),"Washout","On Meds"))))</f>
        <v/>
      </c>
      <c r="F5637">
        <f>IF(B5637="","",1.509*(LN(B5637)^1.084-5.381))</f>
        <v/>
      </c>
      <c r="G5637">
        <f>IF(F5637="","",IF(F5637&lt;0,10*F5637^2,0))</f>
        <v/>
      </c>
      <c r="H5637">
        <f>IF(F5637="","",IF(F5637&gt;0,10*F5637^2,0))</f>
        <v/>
      </c>
    </row>
    <row r="5638">
      <c r="A5638">
        <f>Input!A5638</f>
        <v/>
      </c>
      <c r="B5638">
        <f>IF(ISNUMBER(Input!B5638),IF(AND(Input!B5638&gt;=20,Input!B5638&lt;=700),Input!B5638,""),"")</f>
        <v/>
      </c>
      <c r="C5638">
        <f>IF(B5638="","",INT(A5638))</f>
        <v/>
      </c>
      <c r="D5638">
        <f>IF(B5638="","",HOUR(A5638))</f>
        <v/>
      </c>
      <c r="E5638">
        <f>IF(B5638="","",IF(INPUT!$I$1="","",IF(C5638&lt;(INT(INPUT!$I$1)-INPUT!$I$2),"Off Meds",IF(C5638&lt;=(INT(INPUT!$I$1)+INPUT!$I$2),"Washout","On Meds"))))</f>
        <v/>
      </c>
      <c r="F5638">
        <f>IF(B5638="","",1.509*(LN(B5638)^1.084-5.381))</f>
        <v/>
      </c>
      <c r="G5638">
        <f>IF(F5638="","",IF(F5638&lt;0,10*F5638^2,0))</f>
        <v/>
      </c>
      <c r="H5638">
        <f>IF(F5638="","",IF(F5638&gt;0,10*F5638^2,0))</f>
        <v/>
      </c>
    </row>
    <row r="5639">
      <c r="A5639">
        <f>Input!A5639</f>
        <v/>
      </c>
      <c r="B5639">
        <f>IF(ISNUMBER(Input!B5639),IF(AND(Input!B5639&gt;=20,Input!B5639&lt;=700),Input!B5639,""),"")</f>
        <v/>
      </c>
      <c r="C5639">
        <f>IF(B5639="","",INT(A5639))</f>
        <v/>
      </c>
      <c r="D5639">
        <f>IF(B5639="","",HOUR(A5639))</f>
        <v/>
      </c>
      <c r="E5639">
        <f>IF(B5639="","",IF(INPUT!$I$1="","",IF(C5639&lt;(INT(INPUT!$I$1)-INPUT!$I$2),"Off Meds",IF(C5639&lt;=(INT(INPUT!$I$1)+INPUT!$I$2),"Washout","On Meds"))))</f>
        <v/>
      </c>
      <c r="F5639">
        <f>IF(B5639="","",1.509*(LN(B5639)^1.084-5.381))</f>
        <v/>
      </c>
      <c r="G5639">
        <f>IF(F5639="","",IF(F5639&lt;0,10*F5639^2,0))</f>
        <v/>
      </c>
      <c r="H5639">
        <f>IF(F5639="","",IF(F5639&gt;0,10*F5639^2,0))</f>
        <v/>
      </c>
    </row>
    <row r="5640">
      <c r="A5640">
        <f>Input!A5640</f>
        <v/>
      </c>
      <c r="B5640">
        <f>IF(ISNUMBER(Input!B5640),IF(AND(Input!B5640&gt;=20,Input!B5640&lt;=700),Input!B5640,""),"")</f>
        <v/>
      </c>
      <c r="C5640">
        <f>IF(B5640="","",INT(A5640))</f>
        <v/>
      </c>
      <c r="D5640">
        <f>IF(B5640="","",HOUR(A5640))</f>
        <v/>
      </c>
      <c r="E5640">
        <f>IF(B5640="","",IF(INPUT!$I$1="","",IF(C5640&lt;(INT(INPUT!$I$1)-INPUT!$I$2),"Off Meds",IF(C5640&lt;=(INT(INPUT!$I$1)+INPUT!$I$2),"Washout","On Meds"))))</f>
        <v/>
      </c>
      <c r="F5640">
        <f>IF(B5640="","",1.509*(LN(B5640)^1.084-5.381))</f>
        <v/>
      </c>
      <c r="G5640">
        <f>IF(F5640="","",IF(F5640&lt;0,10*F5640^2,0))</f>
        <v/>
      </c>
      <c r="H5640">
        <f>IF(F5640="","",IF(F5640&gt;0,10*F5640^2,0))</f>
        <v/>
      </c>
    </row>
    <row r="5641">
      <c r="A5641">
        <f>Input!A5641</f>
        <v/>
      </c>
      <c r="B5641">
        <f>IF(ISNUMBER(Input!B5641),IF(AND(Input!B5641&gt;=20,Input!B5641&lt;=700),Input!B5641,""),"")</f>
        <v/>
      </c>
      <c r="C5641">
        <f>IF(B5641="","",INT(A5641))</f>
        <v/>
      </c>
      <c r="D5641">
        <f>IF(B5641="","",HOUR(A5641))</f>
        <v/>
      </c>
      <c r="E5641">
        <f>IF(B5641="","",IF(INPUT!$I$1="","",IF(C5641&lt;(INT(INPUT!$I$1)-INPUT!$I$2),"Off Meds",IF(C5641&lt;=(INT(INPUT!$I$1)+INPUT!$I$2),"Washout","On Meds"))))</f>
        <v/>
      </c>
      <c r="F5641">
        <f>IF(B5641="","",1.509*(LN(B5641)^1.084-5.381))</f>
        <v/>
      </c>
      <c r="G5641">
        <f>IF(F5641="","",IF(F5641&lt;0,10*F5641^2,0))</f>
        <v/>
      </c>
      <c r="H5641">
        <f>IF(F5641="","",IF(F5641&gt;0,10*F5641^2,0))</f>
        <v/>
      </c>
    </row>
    <row r="5642">
      <c r="A5642">
        <f>Input!A5642</f>
        <v/>
      </c>
      <c r="B5642">
        <f>IF(ISNUMBER(Input!B5642),IF(AND(Input!B5642&gt;=20,Input!B5642&lt;=700),Input!B5642,""),"")</f>
        <v/>
      </c>
      <c r="C5642">
        <f>IF(B5642="","",INT(A5642))</f>
        <v/>
      </c>
      <c r="D5642">
        <f>IF(B5642="","",HOUR(A5642))</f>
        <v/>
      </c>
      <c r="E5642">
        <f>IF(B5642="","",IF(INPUT!$I$1="","",IF(C5642&lt;(INT(INPUT!$I$1)-INPUT!$I$2),"Off Meds",IF(C5642&lt;=(INT(INPUT!$I$1)+INPUT!$I$2),"Washout","On Meds"))))</f>
        <v/>
      </c>
      <c r="F5642">
        <f>IF(B5642="","",1.509*(LN(B5642)^1.084-5.381))</f>
        <v/>
      </c>
      <c r="G5642">
        <f>IF(F5642="","",IF(F5642&lt;0,10*F5642^2,0))</f>
        <v/>
      </c>
      <c r="H5642">
        <f>IF(F5642="","",IF(F5642&gt;0,10*F5642^2,0))</f>
        <v/>
      </c>
    </row>
    <row r="5643">
      <c r="A5643">
        <f>Input!A5643</f>
        <v/>
      </c>
      <c r="B5643">
        <f>IF(ISNUMBER(Input!B5643),IF(AND(Input!B5643&gt;=20,Input!B5643&lt;=700),Input!B5643,""),"")</f>
        <v/>
      </c>
      <c r="C5643">
        <f>IF(B5643="","",INT(A5643))</f>
        <v/>
      </c>
      <c r="D5643">
        <f>IF(B5643="","",HOUR(A5643))</f>
        <v/>
      </c>
      <c r="E5643">
        <f>IF(B5643="","",IF(INPUT!$I$1="","",IF(C5643&lt;(INT(INPUT!$I$1)-INPUT!$I$2),"Off Meds",IF(C5643&lt;=(INT(INPUT!$I$1)+INPUT!$I$2),"Washout","On Meds"))))</f>
        <v/>
      </c>
      <c r="F5643">
        <f>IF(B5643="","",1.509*(LN(B5643)^1.084-5.381))</f>
        <v/>
      </c>
      <c r="G5643">
        <f>IF(F5643="","",IF(F5643&lt;0,10*F5643^2,0))</f>
        <v/>
      </c>
      <c r="H5643">
        <f>IF(F5643="","",IF(F5643&gt;0,10*F5643^2,0))</f>
        <v/>
      </c>
    </row>
    <row r="5644">
      <c r="A5644">
        <f>Input!A5644</f>
        <v/>
      </c>
      <c r="B5644">
        <f>IF(ISNUMBER(Input!B5644),IF(AND(Input!B5644&gt;=20,Input!B5644&lt;=700),Input!B5644,""),"")</f>
        <v/>
      </c>
      <c r="C5644">
        <f>IF(B5644="","",INT(A5644))</f>
        <v/>
      </c>
      <c r="D5644">
        <f>IF(B5644="","",HOUR(A5644))</f>
        <v/>
      </c>
      <c r="E5644">
        <f>IF(B5644="","",IF(INPUT!$I$1="","",IF(C5644&lt;(INT(INPUT!$I$1)-INPUT!$I$2),"Off Meds",IF(C5644&lt;=(INT(INPUT!$I$1)+INPUT!$I$2),"Washout","On Meds"))))</f>
        <v/>
      </c>
      <c r="F5644">
        <f>IF(B5644="","",1.509*(LN(B5644)^1.084-5.381))</f>
        <v/>
      </c>
      <c r="G5644">
        <f>IF(F5644="","",IF(F5644&lt;0,10*F5644^2,0))</f>
        <v/>
      </c>
      <c r="H5644">
        <f>IF(F5644="","",IF(F5644&gt;0,10*F5644^2,0))</f>
        <v/>
      </c>
    </row>
    <row r="5645">
      <c r="A5645">
        <f>Input!A5645</f>
        <v/>
      </c>
      <c r="B5645">
        <f>IF(ISNUMBER(Input!B5645),IF(AND(Input!B5645&gt;=20,Input!B5645&lt;=700),Input!B5645,""),"")</f>
        <v/>
      </c>
      <c r="C5645">
        <f>IF(B5645="","",INT(A5645))</f>
        <v/>
      </c>
      <c r="D5645">
        <f>IF(B5645="","",HOUR(A5645))</f>
        <v/>
      </c>
      <c r="E5645">
        <f>IF(B5645="","",IF(INPUT!$I$1="","",IF(C5645&lt;(INT(INPUT!$I$1)-INPUT!$I$2),"Off Meds",IF(C5645&lt;=(INT(INPUT!$I$1)+INPUT!$I$2),"Washout","On Meds"))))</f>
        <v/>
      </c>
      <c r="F5645">
        <f>IF(B5645="","",1.509*(LN(B5645)^1.084-5.381))</f>
        <v/>
      </c>
      <c r="G5645">
        <f>IF(F5645="","",IF(F5645&lt;0,10*F5645^2,0))</f>
        <v/>
      </c>
      <c r="H5645">
        <f>IF(F5645="","",IF(F5645&gt;0,10*F5645^2,0))</f>
        <v/>
      </c>
    </row>
    <row r="5646">
      <c r="A5646">
        <f>Input!A5646</f>
        <v/>
      </c>
      <c r="B5646">
        <f>IF(ISNUMBER(Input!B5646),IF(AND(Input!B5646&gt;=20,Input!B5646&lt;=700),Input!B5646,""),"")</f>
        <v/>
      </c>
      <c r="C5646">
        <f>IF(B5646="","",INT(A5646))</f>
        <v/>
      </c>
      <c r="D5646">
        <f>IF(B5646="","",HOUR(A5646))</f>
        <v/>
      </c>
      <c r="E5646">
        <f>IF(B5646="","",IF(INPUT!$I$1="","",IF(C5646&lt;(INT(INPUT!$I$1)-INPUT!$I$2),"Off Meds",IF(C5646&lt;=(INT(INPUT!$I$1)+INPUT!$I$2),"Washout","On Meds"))))</f>
        <v/>
      </c>
      <c r="F5646">
        <f>IF(B5646="","",1.509*(LN(B5646)^1.084-5.381))</f>
        <v/>
      </c>
      <c r="G5646">
        <f>IF(F5646="","",IF(F5646&lt;0,10*F5646^2,0))</f>
        <v/>
      </c>
      <c r="H5646">
        <f>IF(F5646="","",IF(F5646&gt;0,10*F5646^2,0))</f>
        <v/>
      </c>
    </row>
    <row r="5647">
      <c r="A5647">
        <f>Input!A5647</f>
        <v/>
      </c>
      <c r="B5647">
        <f>IF(ISNUMBER(Input!B5647),IF(AND(Input!B5647&gt;=20,Input!B5647&lt;=700),Input!B5647,""),"")</f>
        <v/>
      </c>
      <c r="C5647">
        <f>IF(B5647="","",INT(A5647))</f>
        <v/>
      </c>
      <c r="D5647">
        <f>IF(B5647="","",HOUR(A5647))</f>
        <v/>
      </c>
      <c r="E5647">
        <f>IF(B5647="","",IF(INPUT!$I$1="","",IF(C5647&lt;(INT(INPUT!$I$1)-INPUT!$I$2),"Off Meds",IF(C5647&lt;=(INT(INPUT!$I$1)+INPUT!$I$2),"Washout","On Meds"))))</f>
        <v/>
      </c>
      <c r="F5647">
        <f>IF(B5647="","",1.509*(LN(B5647)^1.084-5.381))</f>
        <v/>
      </c>
      <c r="G5647">
        <f>IF(F5647="","",IF(F5647&lt;0,10*F5647^2,0))</f>
        <v/>
      </c>
      <c r="H5647">
        <f>IF(F5647="","",IF(F5647&gt;0,10*F5647^2,0))</f>
        <v/>
      </c>
    </row>
    <row r="5648">
      <c r="A5648">
        <f>Input!A5648</f>
        <v/>
      </c>
      <c r="B5648">
        <f>IF(ISNUMBER(Input!B5648),IF(AND(Input!B5648&gt;=20,Input!B5648&lt;=700),Input!B5648,""),"")</f>
        <v/>
      </c>
      <c r="C5648">
        <f>IF(B5648="","",INT(A5648))</f>
        <v/>
      </c>
      <c r="D5648">
        <f>IF(B5648="","",HOUR(A5648))</f>
        <v/>
      </c>
      <c r="E5648">
        <f>IF(B5648="","",IF(INPUT!$I$1="","",IF(C5648&lt;(INT(INPUT!$I$1)-INPUT!$I$2),"Off Meds",IF(C5648&lt;=(INT(INPUT!$I$1)+INPUT!$I$2),"Washout","On Meds"))))</f>
        <v/>
      </c>
      <c r="F5648">
        <f>IF(B5648="","",1.509*(LN(B5648)^1.084-5.381))</f>
        <v/>
      </c>
      <c r="G5648">
        <f>IF(F5648="","",IF(F5648&lt;0,10*F5648^2,0))</f>
        <v/>
      </c>
      <c r="H5648">
        <f>IF(F5648="","",IF(F5648&gt;0,10*F5648^2,0))</f>
        <v/>
      </c>
    </row>
    <row r="5649">
      <c r="A5649">
        <f>Input!A5649</f>
        <v/>
      </c>
      <c r="B5649">
        <f>IF(ISNUMBER(Input!B5649),IF(AND(Input!B5649&gt;=20,Input!B5649&lt;=700),Input!B5649,""),"")</f>
        <v/>
      </c>
      <c r="C5649">
        <f>IF(B5649="","",INT(A5649))</f>
        <v/>
      </c>
      <c r="D5649">
        <f>IF(B5649="","",HOUR(A5649))</f>
        <v/>
      </c>
      <c r="E5649">
        <f>IF(B5649="","",IF(INPUT!$I$1="","",IF(C5649&lt;(INT(INPUT!$I$1)-INPUT!$I$2),"Off Meds",IF(C5649&lt;=(INT(INPUT!$I$1)+INPUT!$I$2),"Washout","On Meds"))))</f>
        <v/>
      </c>
      <c r="F5649">
        <f>IF(B5649="","",1.509*(LN(B5649)^1.084-5.381))</f>
        <v/>
      </c>
      <c r="G5649">
        <f>IF(F5649="","",IF(F5649&lt;0,10*F5649^2,0))</f>
        <v/>
      </c>
      <c r="H5649">
        <f>IF(F5649="","",IF(F5649&gt;0,10*F5649^2,0))</f>
        <v/>
      </c>
    </row>
    <row r="5650">
      <c r="A5650">
        <f>Input!A5650</f>
        <v/>
      </c>
      <c r="B5650">
        <f>IF(ISNUMBER(Input!B5650),IF(AND(Input!B5650&gt;=20,Input!B5650&lt;=700),Input!B5650,""),"")</f>
        <v/>
      </c>
      <c r="C5650">
        <f>IF(B5650="","",INT(A5650))</f>
        <v/>
      </c>
      <c r="D5650">
        <f>IF(B5650="","",HOUR(A5650))</f>
        <v/>
      </c>
      <c r="E5650">
        <f>IF(B5650="","",IF(INPUT!$I$1="","",IF(C5650&lt;(INT(INPUT!$I$1)-INPUT!$I$2),"Off Meds",IF(C5650&lt;=(INT(INPUT!$I$1)+INPUT!$I$2),"Washout","On Meds"))))</f>
        <v/>
      </c>
      <c r="F5650">
        <f>IF(B5650="","",1.509*(LN(B5650)^1.084-5.381))</f>
        <v/>
      </c>
      <c r="G5650">
        <f>IF(F5650="","",IF(F5650&lt;0,10*F5650^2,0))</f>
        <v/>
      </c>
      <c r="H5650">
        <f>IF(F5650="","",IF(F5650&gt;0,10*F5650^2,0))</f>
        <v/>
      </c>
    </row>
    <row r="5651">
      <c r="A5651">
        <f>Input!A5651</f>
        <v/>
      </c>
      <c r="B5651">
        <f>IF(ISNUMBER(Input!B5651),IF(AND(Input!B5651&gt;=20,Input!B5651&lt;=700),Input!B5651,""),"")</f>
        <v/>
      </c>
      <c r="C5651">
        <f>IF(B5651="","",INT(A5651))</f>
        <v/>
      </c>
      <c r="D5651">
        <f>IF(B5651="","",HOUR(A5651))</f>
        <v/>
      </c>
      <c r="E5651">
        <f>IF(B5651="","",IF(INPUT!$I$1="","",IF(C5651&lt;(INT(INPUT!$I$1)-INPUT!$I$2),"Off Meds",IF(C5651&lt;=(INT(INPUT!$I$1)+INPUT!$I$2),"Washout","On Meds"))))</f>
        <v/>
      </c>
      <c r="F5651">
        <f>IF(B5651="","",1.509*(LN(B5651)^1.084-5.381))</f>
        <v/>
      </c>
      <c r="G5651">
        <f>IF(F5651="","",IF(F5651&lt;0,10*F5651^2,0))</f>
        <v/>
      </c>
      <c r="H5651">
        <f>IF(F5651="","",IF(F5651&gt;0,10*F5651^2,0))</f>
        <v/>
      </c>
    </row>
    <row r="5652">
      <c r="A5652">
        <f>Input!A5652</f>
        <v/>
      </c>
      <c r="B5652">
        <f>IF(ISNUMBER(Input!B5652),IF(AND(Input!B5652&gt;=20,Input!B5652&lt;=700),Input!B5652,""),"")</f>
        <v/>
      </c>
      <c r="C5652">
        <f>IF(B5652="","",INT(A5652))</f>
        <v/>
      </c>
      <c r="D5652">
        <f>IF(B5652="","",HOUR(A5652))</f>
        <v/>
      </c>
      <c r="E5652">
        <f>IF(B5652="","",IF(INPUT!$I$1="","",IF(C5652&lt;(INT(INPUT!$I$1)-INPUT!$I$2),"Off Meds",IF(C5652&lt;=(INT(INPUT!$I$1)+INPUT!$I$2),"Washout","On Meds"))))</f>
        <v/>
      </c>
      <c r="F5652">
        <f>IF(B5652="","",1.509*(LN(B5652)^1.084-5.381))</f>
        <v/>
      </c>
      <c r="G5652">
        <f>IF(F5652="","",IF(F5652&lt;0,10*F5652^2,0))</f>
        <v/>
      </c>
      <c r="H5652">
        <f>IF(F5652="","",IF(F5652&gt;0,10*F5652^2,0))</f>
        <v/>
      </c>
    </row>
    <row r="5653">
      <c r="A5653">
        <f>Input!A5653</f>
        <v/>
      </c>
      <c r="B5653">
        <f>IF(ISNUMBER(Input!B5653),IF(AND(Input!B5653&gt;=20,Input!B5653&lt;=700),Input!B5653,""),"")</f>
        <v/>
      </c>
      <c r="C5653">
        <f>IF(B5653="","",INT(A5653))</f>
        <v/>
      </c>
      <c r="D5653">
        <f>IF(B5653="","",HOUR(A5653))</f>
        <v/>
      </c>
      <c r="E5653">
        <f>IF(B5653="","",IF(INPUT!$I$1="","",IF(C5653&lt;(INT(INPUT!$I$1)-INPUT!$I$2),"Off Meds",IF(C5653&lt;=(INT(INPUT!$I$1)+INPUT!$I$2),"Washout","On Meds"))))</f>
        <v/>
      </c>
      <c r="F5653">
        <f>IF(B5653="","",1.509*(LN(B5653)^1.084-5.381))</f>
        <v/>
      </c>
      <c r="G5653">
        <f>IF(F5653="","",IF(F5653&lt;0,10*F5653^2,0))</f>
        <v/>
      </c>
      <c r="H5653">
        <f>IF(F5653="","",IF(F5653&gt;0,10*F5653^2,0))</f>
        <v/>
      </c>
    </row>
    <row r="5654">
      <c r="A5654">
        <f>Input!A5654</f>
        <v/>
      </c>
      <c r="B5654">
        <f>IF(ISNUMBER(Input!B5654),IF(AND(Input!B5654&gt;=20,Input!B5654&lt;=700),Input!B5654,""),"")</f>
        <v/>
      </c>
      <c r="C5654">
        <f>IF(B5654="","",INT(A5654))</f>
        <v/>
      </c>
      <c r="D5654">
        <f>IF(B5654="","",HOUR(A5654))</f>
        <v/>
      </c>
      <c r="E5654">
        <f>IF(B5654="","",IF(INPUT!$I$1="","",IF(C5654&lt;(INT(INPUT!$I$1)-INPUT!$I$2),"Off Meds",IF(C5654&lt;=(INT(INPUT!$I$1)+INPUT!$I$2),"Washout","On Meds"))))</f>
        <v/>
      </c>
      <c r="F5654">
        <f>IF(B5654="","",1.509*(LN(B5654)^1.084-5.381))</f>
        <v/>
      </c>
      <c r="G5654">
        <f>IF(F5654="","",IF(F5654&lt;0,10*F5654^2,0))</f>
        <v/>
      </c>
      <c r="H5654">
        <f>IF(F5654="","",IF(F5654&gt;0,10*F5654^2,0))</f>
        <v/>
      </c>
    </row>
    <row r="5655">
      <c r="A5655">
        <f>Input!A5655</f>
        <v/>
      </c>
      <c r="B5655">
        <f>IF(ISNUMBER(Input!B5655),IF(AND(Input!B5655&gt;=20,Input!B5655&lt;=700),Input!B5655,""),"")</f>
        <v/>
      </c>
      <c r="C5655">
        <f>IF(B5655="","",INT(A5655))</f>
        <v/>
      </c>
      <c r="D5655">
        <f>IF(B5655="","",HOUR(A5655))</f>
        <v/>
      </c>
      <c r="E5655">
        <f>IF(B5655="","",IF(INPUT!$I$1="","",IF(C5655&lt;(INT(INPUT!$I$1)-INPUT!$I$2),"Off Meds",IF(C5655&lt;=(INT(INPUT!$I$1)+INPUT!$I$2),"Washout","On Meds"))))</f>
        <v/>
      </c>
      <c r="F5655">
        <f>IF(B5655="","",1.509*(LN(B5655)^1.084-5.381))</f>
        <v/>
      </c>
      <c r="G5655">
        <f>IF(F5655="","",IF(F5655&lt;0,10*F5655^2,0))</f>
        <v/>
      </c>
      <c r="H5655">
        <f>IF(F5655="","",IF(F5655&gt;0,10*F5655^2,0))</f>
        <v/>
      </c>
    </row>
    <row r="5656">
      <c r="A5656">
        <f>Input!A5656</f>
        <v/>
      </c>
      <c r="B5656">
        <f>IF(ISNUMBER(Input!B5656),IF(AND(Input!B5656&gt;=20,Input!B5656&lt;=700),Input!B5656,""),"")</f>
        <v/>
      </c>
      <c r="C5656">
        <f>IF(B5656="","",INT(A5656))</f>
        <v/>
      </c>
      <c r="D5656">
        <f>IF(B5656="","",HOUR(A5656))</f>
        <v/>
      </c>
      <c r="E5656">
        <f>IF(B5656="","",IF(INPUT!$I$1="","",IF(C5656&lt;(INT(INPUT!$I$1)-INPUT!$I$2),"Off Meds",IF(C5656&lt;=(INT(INPUT!$I$1)+INPUT!$I$2),"Washout","On Meds"))))</f>
        <v/>
      </c>
      <c r="F5656">
        <f>IF(B5656="","",1.509*(LN(B5656)^1.084-5.381))</f>
        <v/>
      </c>
      <c r="G5656">
        <f>IF(F5656="","",IF(F5656&lt;0,10*F5656^2,0))</f>
        <v/>
      </c>
      <c r="H5656">
        <f>IF(F5656="","",IF(F5656&gt;0,10*F5656^2,0))</f>
        <v/>
      </c>
    </row>
    <row r="5657">
      <c r="A5657">
        <f>Input!A5657</f>
        <v/>
      </c>
      <c r="B5657">
        <f>IF(ISNUMBER(Input!B5657),IF(AND(Input!B5657&gt;=20,Input!B5657&lt;=700),Input!B5657,""),"")</f>
        <v/>
      </c>
      <c r="C5657">
        <f>IF(B5657="","",INT(A5657))</f>
        <v/>
      </c>
      <c r="D5657">
        <f>IF(B5657="","",HOUR(A5657))</f>
        <v/>
      </c>
      <c r="E5657">
        <f>IF(B5657="","",IF(INPUT!$I$1="","",IF(C5657&lt;(INT(INPUT!$I$1)-INPUT!$I$2),"Off Meds",IF(C5657&lt;=(INT(INPUT!$I$1)+INPUT!$I$2),"Washout","On Meds"))))</f>
        <v/>
      </c>
      <c r="F5657">
        <f>IF(B5657="","",1.509*(LN(B5657)^1.084-5.381))</f>
        <v/>
      </c>
      <c r="G5657">
        <f>IF(F5657="","",IF(F5657&lt;0,10*F5657^2,0))</f>
        <v/>
      </c>
      <c r="H5657">
        <f>IF(F5657="","",IF(F5657&gt;0,10*F5657^2,0))</f>
        <v/>
      </c>
    </row>
    <row r="5658">
      <c r="A5658">
        <f>Input!A5658</f>
        <v/>
      </c>
      <c r="B5658">
        <f>IF(ISNUMBER(Input!B5658),IF(AND(Input!B5658&gt;=20,Input!B5658&lt;=700),Input!B5658,""),"")</f>
        <v/>
      </c>
      <c r="C5658">
        <f>IF(B5658="","",INT(A5658))</f>
        <v/>
      </c>
      <c r="D5658">
        <f>IF(B5658="","",HOUR(A5658))</f>
        <v/>
      </c>
      <c r="E5658">
        <f>IF(B5658="","",IF(INPUT!$I$1="","",IF(C5658&lt;(INT(INPUT!$I$1)-INPUT!$I$2),"Off Meds",IF(C5658&lt;=(INT(INPUT!$I$1)+INPUT!$I$2),"Washout","On Meds"))))</f>
        <v/>
      </c>
      <c r="F5658">
        <f>IF(B5658="","",1.509*(LN(B5658)^1.084-5.381))</f>
        <v/>
      </c>
      <c r="G5658">
        <f>IF(F5658="","",IF(F5658&lt;0,10*F5658^2,0))</f>
        <v/>
      </c>
      <c r="H5658">
        <f>IF(F5658="","",IF(F5658&gt;0,10*F5658^2,0))</f>
        <v/>
      </c>
    </row>
    <row r="5659">
      <c r="A5659">
        <f>Input!A5659</f>
        <v/>
      </c>
      <c r="B5659">
        <f>IF(ISNUMBER(Input!B5659),IF(AND(Input!B5659&gt;=20,Input!B5659&lt;=700),Input!B5659,""),"")</f>
        <v/>
      </c>
      <c r="C5659">
        <f>IF(B5659="","",INT(A5659))</f>
        <v/>
      </c>
      <c r="D5659">
        <f>IF(B5659="","",HOUR(A5659))</f>
        <v/>
      </c>
      <c r="E5659">
        <f>IF(B5659="","",IF(INPUT!$I$1="","",IF(C5659&lt;(INT(INPUT!$I$1)-INPUT!$I$2),"Off Meds",IF(C5659&lt;=(INT(INPUT!$I$1)+INPUT!$I$2),"Washout","On Meds"))))</f>
        <v/>
      </c>
      <c r="F5659">
        <f>IF(B5659="","",1.509*(LN(B5659)^1.084-5.381))</f>
        <v/>
      </c>
      <c r="G5659">
        <f>IF(F5659="","",IF(F5659&lt;0,10*F5659^2,0))</f>
        <v/>
      </c>
      <c r="H5659">
        <f>IF(F5659="","",IF(F5659&gt;0,10*F5659^2,0))</f>
        <v/>
      </c>
    </row>
    <row r="5660">
      <c r="A5660">
        <f>Input!A5660</f>
        <v/>
      </c>
      <c r="B5660">
        <f>IF(ISNUMBER(Input!B5660),IF(AND(Input!B5660&gt;=20,Input!B5660&lt;=700),Input!B5660,""),"")</f>
        <v/>
      </c>
      <c r="C5660">
        <f>IF(B5660="","",INT(A5660))</f>
        <v/>
      </c>
      <c r="D5660">
        <f>IF(B5660="","",HOUR(A5660))</f>
        <v/>
      </c>
      <c r="E5660">
        <f>IF(B5660="","",IF(INPUT!$I$1="","",IF(C5660&lt;(INT(INPUT!$I$1)-INPUT!$I$2),"Off Meds",IF(C5660&lt;=(INT(INPUT!$I$1)+INPUT!$I$2),"Washout","On Meds"))))</f>
        <v/>
      </c>
      <c r="F5660">
        <f>IF(B5660="","",1.509*(LN(B5660)^1.084-5.381))</f>
        <v/>
      </c>
      <c r="G5660">
        <f>IF(F5660="","",IF(F5660&lt;0,10*F5660^2,0))</f>
        <v/>
      </c>
      <c r="H5660">
        <f>IF(F5660="","",IF(F5660&gt;0,10*F5660^2,0))</f>
        <v/>
      </c>
    </row>
    <row r="5661">
      <c r="A5661">
        <f>Input!A5661</f>
        <v/>
      </c>
      <c r="B5661">
        <f>IF(ISNUMBER(Input!B5661),IF(AND(Input!B5661&gt;=20,Input!B5661&lt;=700),Input!B5661,""),"")</f>
        <v/>
      </c>
      <c r="C5661">
        <f>IF(B5661="","",INT(A5661))</f>
        <v/>
      </c>
      <c r="D5661">
        <f>IF(B5661="","",HOUR(A5661))</f>
        <v/>
      </c>
      <c r="E5661">
        <f>IF(B5661="","",IF(INPUT!$I$1="","",IF(C5661&lt;(INT(INPUT!$I$1)-INPUT!$I$2),"Off Meds",IF(C5661&lt;=(INT(INPUT!$I$1)+INPUT!$I$2),"Washout","On Meds"))))</f>
        <v/>
      </c>
      <c r="F5661">
        <f>IF(B5661="","",1.509*(LN(B5661)^1.084-5.381))</f>
        <v/>
      </c>
      <c r="G5661">
        <f>IF(F5661="","",IF(F5661&lt;0,10*F5661^2,0))</f>
        <v/>
      </c>
      <c r="H5661">
        <f>IF(F5661="","",IF(F5661&gt;0,10*F5661^2,0))</f>
        <v/>
      </c>
    </row>
    <row r="5662">
      <c r="A5662">
        <f>Input!A5662</f>
        <v/>
      </c>
      <c r="B5662">
        <f>IF(ISNUMBER(Input!B5662),IF(AND(Input!B5662&gt;=20,Input!B5662&lt;=700),Input!B5662,""),"")</f>
        <v/>
      </c>
      <c r="C5662">
        <f>IF(B5662="","",INT(A5662))</f>
        <v/>
      </c>
      <c r="D5662">
        <f>IF(B5662="","",HOUR(A5662))</f>
        <v/>
      </c>
      <c r="E5662">
        <f>IF(B5662="","",IF(INPUT!$I$1="","",IF(C5662&lt;(INT(INPUT!$I$1)-INPUT!$I$2),"Off Meds",IF(C5662&lt;=(INT(INPUT!$I$1)+INPUT!$I$2),"Washout","On Meds"))))</f>
        <v/>
      </c>
      <c r="F5662">
        <f>IF(B5662="","",1.509*(LN(B5662)^1.084-5.381))</f>
        <v/>
      </c>
      <c r="G5662">
        <f>IF(F5662="","",IF(F5662&lt;0,10*F5662^2,0))</f>
        <v/>
      </c>
      <c r="H5662">
        <f>IF(F5662="","",IF(F5662&gt;0,10*F5662^2,0))</f>
        <v/>
      </c>
    </row>
    <row r="5663">
      <c r="A5663">
        <f>Input!A5663</f>
        <v/>
      </c>
      <c r="B5663">
        <f>IF(ISNUMBER(Input!B5663),IF(AND(Input!B5663&gt;=20,Input!B5663&lt;=700),Input!B5663,""),"")</f>
        <v/>
      </c>
      <c r="C5663">
        <f>IF(B5663="","",INT(A5663))</f>
        <v/>
      </c>
      <c r="D5663">
        <f>IF(B5663="","",HOUR(A5663))</f>
        <v/>
      </c>
      <c r="E5663">
        <f>IF(B5663="","",IF(INPUT!$I$1="","",IF(C5663&lt;(INT(INPUT!$I$1)-INPUT!$I$2),"Off Meds",IF(C5663&lt;=(INT(INPUT!$I$1)+INPUT!$I$2),"Washout","On Meds"))))</f>
        <v/>
      </c>
      <c r="F5663">
        <f>IF(B5663="","",1.509*(LN(B5663)^1.084-5.381))</f>
        <v/>
      </c>
      <c r="G5663">
        <f>IF(F5663="","",IF(F5663&lt;0,10*F5663^2,0))</f>
        <v/>
      </c>
      <c r="H5663">
        <f>IF(F5663="","",IF(F5663&gt;0,10*F5663^2,0))</f>
        <v/>
      </c>
    </row>
    <row r="5664">
      <c r="A5664">
        <f>Input!A5664</f>
        <v/>
      </c>
      <c r="B5664">
        <f>IF(ISNUMBER(Input!B5664),IF(AND(Input!B5664&gt;=20,Input!B5664&lt;=700),Input!B5664,""),"")</f>
        <v/>
      </c>
      <c r="C5664">
        <f>IF(B5664="","",INT(A5664))</f>
        <v/>
      </c>
      <c r="D5664">
        <f>IF(B5664="","",HOUR(A5664))</f>
        <v/>
      </c>
      <c r="E5664">
        <f>IF(B5664="","",IF(INPUT!$I$1="","",IF(C5664&lt;(INT(INPUT!$I$1)-INPUT!$I$2),"Off Meds",IF(C5664&lt;=(INT(INPUT!$I$1)+INPUT!$I$2),"Washout","On Meds"))))</f>
        <v/>
      </c>
      <c r="F5664">
        <f>IF(B5664="","",1.509*(LN(B5664)^1.084-5.381))</f>
        <v/>
      </c>
      <c r="G5664">
        <f>IF(F5664="","",IF(F5664&lt;0,10*F5664^2,0))</f>
        <v/>
      </c>
      <c r="H5664">
        <f>IF(F5664="","",IF(F5664&gt;0,10*F5664^2,0))</f>
        <v/>
      </c>
    </row>
    <row r="5665">
      <c r="A5665">
        <f>Input!A5665</f>
        <v/>
      </c>
      <c r="B5665">
        <f>IF(ISNUMBER(Input!B5665),IF(AND(Input!B5665&gt;=20,Input!B5665&lt;=700),Input!B5665,""),"")</f>
        <v/>
      </c>
      <c r="C5665">
        <f>IF(B5665="","",INT(A5665))</f>
        <v/>
      </c>
      <c r="D5665">
        <f>IF(B5665="","",HOUR(A5665))</f>
        <v/>
      </c>
      <c r="E5665">
        <f>IF(B5665="","",IF(INPUT!$I$1="","",IF(C5665&lt;(INT(INPUT!$I$1)-INPUT!$I$2),"Off Meds",IF(C5665&lt;=(INT(INPUT!$I$1)+INPUT!$I$2),"Washout","On Meds"))))</f>
        <v/>
      </c>
      <c r="F5665">
        <f>IF(B5665="","",1.509*(LN(B5665)^1.084-5.381))</f>
        <v/>
      </c>
      <c r="G5665">
        <f>IF(F5665="","",IF(F5665&lt;0,10*F5665^2,0))</f>
        <v/>
      </c>
      <c r="H5665">
        <f>IF(F5665="","",IF(F5665&gt;0,10*F5665^2,0))</f>
        <v/>
      </c>
    </row>
    <row r="5666">
      <c r="A5666">
        <f>Input!A5666</f>
        <v/>
      </c>
      <c r="B5666">
        <f>IF(ISNUMBER(Input!B5666),IF(AND(Input!B5666&gt;=20,Input!B5666&lt;=700),Input!B5666,""),"")</f>
        <v/>
      </c>
      <c r="C5666">
        <f>IF(B5666="","",INT(A5666))</f>
        <v/>
      </c>
      <c r="D5666">
        <f>IF(B5666="","",HOUR(A5666))</f>
        <v/>
      </c>
      <c r="E5666">
        <f>IF(B5666="","",IF(INPUT!$I$1="","",IF(C5666&lt;(INT(INPUT!$I$1)-INPUT!$I$2),"Off Meds",IF(C5666&lt;=(INT(INPUT!$I$1)+INPUT!$I$2),"Washout","On Meds"))))</f>
        <v/>
      </c>
      <c r="F5666">
        <f>IF(B5666="","",1.509*(LN(B5666)^1.084-5.381))</f>
        <v/>
      </c>
      <c r="G5666">
        <f>IF(F5666="","",IF(F5666&lt;0,10*F5666^2,0))</f>
        <v/>
      </c>
      <c r="H5666">
        <f>IF(F5666="","",IF(F5666&gt;0,10*F5666^2,0))</f>
        <v/>
      </c>
    </row>
    <row r="5667">
      <c r="A5667">
        <f>Input!A5667</f>
        <v/>
      </c>
      <c r="B5667">
        <f>IF(ISNUMBER(Input!B5667),IF(AND(Input!B5667&gt;=20,Input!B5667&lt;=700),Input!B5667,""),"")</f>
        <v/>
      </c>
      <c r="C5667">
        <f>IF(B5667="","",INT(A5667))</f>
        <v/>
      </c>
      <c r="D5667">
        <f>IF(B5667="","",HOUR(A5667))</f>
        <v/>
      </c>
      <c r="E5667">
        <f>IF(B5667="","",IF(INPUT!$I$1="","",IF(C5667&lt;(INT(INPUT!$I$1)-INPUT!$I$2),"Off Meds",IF(C5667&lt;=(INT(INPUT!$I$1)+INPUT!$I$2),"Washout","On Meds"))))</f>
        <v/>
      </c>
      <c r="F5667">
        <f>IF(B5667="","",1.509*(LN(B5667)^1.084-5.381))</f>
        <v/>
      </c>
      <c r="G5667">
        <f>IF(F5667="","",IF(F5667&lt;0,10*F5667^2,0))</f>
        <v/>
      </c>
      <c r="H5667">
        <f>IF(F5667="","",IF(F5667&gt;0,10*F5667^2,0))</f>
        <v/>
      </c>
    </row>
    <row r="5668">
      <c r="A5668">
        <f>Input!A5668</f>
        <v/>
      </c>
      <c r="B5668">
        <f>IF(ISNUMBER(Input!B5668),IF(AND(Input!B5668&gt;=20,Input!B5668&lt;=700),Input!B5668,""),"")</f>
        <v/>
      </c>
      <c r="C5668">
        <f>IF(B5668="","",INT(A5668))</f>
        <v/>
      </c>
      <c r="D5668">
        <f>IF(B5668="","",HOUR(A5668))</f>
        <v/>
      </c>
      <c r="E5668">
        <f>IF(B5668="","",IF(INPUT!$I$1="","",IF(C5668&lt;(INT(INPUT!$I$1)-INPUT!$I$2),"Off Meds",IF(C5668&lt;=(INT(INPUT!$I$1)+INPUT!$I$2),"Washout","On Meds"))))</f>
        <v/>
      </c>
      <c r="F5668">
        <f>IF(B5668="","",1.509*(LN(B5668)^1.084-5.381))</f>
        <v/>
      </c>
      <c r="G5668">
        <f>IF(F5668="","",IF(F5668&lt;0,10*F5668^2,0))</f>
        <v/>
      </c>
      <c r="H5668">
        <f>IF(F5668="","",IF(F5668&gt;0,10*F5668^2,0))</f>
        <v/>
      </c>
    </row>
    <row r="5669">
      <c r="A5669">
        <f>Input!A5669</f>
        <v/>
      </c>
      <c r="B5669">
        <f>IF(ISNUMBER(Input!B5669),IF(AND(Input!B5669&gt;=20,Input!B5669&lt;=700),Input!B5669,""),"")</f>
        <v/>
      </c>
      <c r="C5669">
        <f>IF(B5669="","",INT(A5669))</f>
        <v/>
      </c>
      <c r="D5669">
        <f>IF(B5669="","",HOUR(A5669))</f>
        <v/>
      </c>
      <c r="E5669">
        <f>IF(B5669="","",IF(INPUT!$I$1="","",IF(C5669&lt;(INT(INPUT!$I$1)-INPUT!$I$2),"Off Meds",IF(C5669&lt;=(INT(INPUT!$I$1)+INPUT!$I$2),"Washout","On Meds"))))</f>
        <v/>
      </c>
      <c r="F5669">
        <f>IF(B5669="","",1.509*(LN(B5669)^1.084-5.381))</f>
        <v/>
      </c>
      <c r="G5669">
        <f>IF(F5669="","",IF(F5669&lt;0,10*F5669^2,0))</f>
        <v/>
      </c>
      <c r="H5669">
        <f>IF(F5669="","",IF(F5669&gt;0,10*F5669^2,0))</f>
        <v/>
      </c>
    </row>
    <row r="5670">
      <c r="A5670">
        <f>Input!A5670</f>
        <v/>
      </c>
      <c r="B5670">
        <f>IF(ISNUMBER(Input!B5670),IF(AND(Input!B5670&gt;=20,Input!B5670&lt;=700),Input!B5670,""),"")</f>
        <v/>
      </c>
      <c r="C5670">
        <f>IF(B5670="","",INT(A5670))</f>
        <v/>
      </c>
      <c r="D5670">
        <f>IF(B5670="","",HOUR(A5670))</f>
        <v/>
      </c>
      <c r="E5670">
        <f>IF(B5670="","",IF(INPUT!$I$1="","",IF(C5670&lt;(INT(INPUT!$I$1)-INPUT!$I$2),"Off Meds",IF(C5670&lt;=(INT(INPUT!$I$1)+INPUT!$I$2),"Washout","On Meds"))))</f>
        <v/>
      </c>
      <c r="F5670">
        <f>IF(B5670="","",1.509*(LN(B5670)^1.084-5.381))</f>
        <v/>
      </c>
      <c r="G5670">
        <f>IF(F5670="","",IF(F5670&lt;0,10*F5670^2,0))</f>
        <v/>
      </c>
      <c r="H5670">
        <f>IF(F5670="","",IF(F5670&gt;0,10*F5670^2,0))</f>
        <v/>
      </c>
    </row>
    <row r="5671">
      <c r="A5671">
        <f>Input!A5671</f>
        <v/>
      </c>
      <c r="B5671">
        <f>IF(ISNUMBER(Input!B5671),IF(AND(Input!B5671&gt;=20,Input!B5671&lt;=700),Input!B5671,""),"")</f>
        <v/>
      </c>
      <c r="C5671">
        <f>IF(B5671="","",INT(A5671))</f>
        <v/>
      </c>
      <c r="D5671">
        <f>IF(B5671="","",HOUR(A5671))</f>
        <v/>
      </c>
      <c r="E5671">
        <f>IF(B5671="","",IF(INPUT!$I$1="","",IF(C5671&lt;(INT(INPUT!$I$1)-INPUT!$I$2),"Off Meds",IF(C5671&lt;=(INT(INPUT!$I$1)+INPUT!$I$2),"Washout","On Meds"))))</f>
        <v/>
      </c>
      <c r="F5671">
        <f>IF(B5671="","",1.509*(LN(B5671)^1.084-5.381))</f>
        <v/>
      </c>
      <c r="G5671">
        <f>IF(F5671="","",IF(F5671&lt;0,10*F5671^2,0))</f>
        <v/>
      </c>
      <c r="H5671">
        <f>IF(F5671="","",IF(F5671&gt;0,10*F5671^2,0))</f>
        <v/>
      </c>
    </row>
    <row r="5672">
      <c r="A5672">
        <f>Input!A5672</f>
        <v/>
      </c>
      <c r="B5672">
        <f>IF(ISNUMBER(Input!B5672),IF(AND(Input!B5672&gt;=20,Input!B5672&lt;=700),Input!B5672,""),"")</f>
        <v/>
      </c>
      <c r="C5672">
        <f>IF(B5672="","",INT(A5672))</f>
        <v/>
      </c>
      <c r="D5672">
        <f>IF(B5672="","",HOUR(A5672))</f>
        <v/>
      </c>
      <c r="E5672">
        <f>IF(B5672="","",IF(INPUT!$I$1="","",IF(C5672&lt;(INT(INPUT!$I$1)-INPUT!$I$2),"Off Meds",IF(C5672&lt;=(INT(INPUT!$I$1)+INPUT!$I$2),"Washout","On Meds"))))</f>
        <v/>
      </c>
      <c r="F5672">
        <f>IF(B5672="","",1.509*(LN(B5672)^1.084-5.381))</f>
        <v/>
      </c>
      <c r="G5672">
        <f>IF(F5672="","",IF(F5672&lt;0,10*F5672^2,0))</f>
        <v/>
      </c>
      <c r="H5672">
        <f>IF(F5672="","",IF(F5672&gt;0,10*F5672^2,0))</f>
        <v/>
      </c>
    </row>
    <row r="5673">
      <c r="A5673">
        <f>Input!A5673</f>
        <v/>
      </c>
      <c r="B5673">
        <f>IF(ISNUMBER(Input!B5673),IF(AND(Input!B5673&gt;=20,Input!B5673&lt;=700),Input!B5673,""),"")</f>
        <v/>
      </c>
      <c r="C5673">
        <f>IF(B5673="","",INT(A5673))</f>
        <v/>
      </c>
      <c r="D5673">
        <f>IF(B5673="","",HOUR(A5673))</f>
        <v/>
      </c>
      <c r="E5673">
        <f>IF(B5673="","",IF(INPUT!$I$1="","",IF(C5673&lt;(INT(INPUT!$I$1)-INPUT!$I$2),"Off Meds",IF(C5673&lt;=(INT(INPUT!$I$1)+INPUT!$I$2),"Washout","On Meds"))))</f>
        <v/>
      </c>
      <c r="F5673">
        <f>IF(B5673="","",1.509*(LN(B5673)^1.084-5.381))</f>
        <v/>
      </c>
      <c r="G5673">
        <f>IF(F5673="","",IF(F5673&lt;0,10*F5673^2,0))</f>
        <v/>
      </c>
      <c r="H5673">
        <f>IF(F5673="","",IF(F5673&gt;0,10*F5673^2,0))</f>
        <v/>
      </c>
    </row>
    <row r="5674">
      <c r="A5674">
        <f>Input!A5674</f>
        <v/>
      </c>
      <c r="B5674">
        <f>IF(ISNUMBER(Input!B5674),IF(AND(Input!B5674&gt;=20,Input!B5674&lt;=700),Input!B5674,""),"")</f>
        <v/>
      </c>
      <c r="C5674">
        <f>IF(B5674="","",INT(A5674))</f>
        <v/>
      </c>
      <c r="D5674">
        <f>IF(B5674="","",HOUR(A5674))</f>
        <v/>
      </c>
      <c r="E5674">
        <f>IF(B5674="","",IF(INPUT!$I$1="","",IF(C5674&lt;(INT(INPUT!$I$1)-INPUT!$I$2),"Off Meds",IF(C5674&lt;=(INT(INPUT!$I$1)+INPUT!$I$2),"Washout","On Meds"))))</f>
        <v/>
      </c>
      <c r="F5674">
        <f>IF(B5674="","",1.509*(LN(B5674)^1.084-5.381))</f>
        <v/>
      </c>
      <c r="G5674">
        <f>IF(F5674="","",IF(F5674&lt;0,10*F5674^2,0))</f>
        <v/>
      </c>
      <c r="H5674">
        <f>IF(F5674="","",IF(F5674&gt;0,10*F5674^2,0))</f>
        <v/>
      </c>
    </row>
    <row r="5675">
      <c r="A5675">
        <f>Input!A5675</f>
        <v/>
      </c>
      <c r="B5675">
        <f>IF(ISNUMBER(Input!B5675),IF(AND(Input!B5675&gt;=20,Input!B5675&lt;=700),Input!B5675,""),"")</f>
        <v/>
      </c>
      <c r="C5675">
        <f>IF(B5675="","",INT(A5675))</f>
        <v/>
      </c>
      <c r="D5675">
        <f>IF(B5675="","",HOUR(A5675))</f>
        <v/>
      </c>
      <c r="E5675">
        <f>IF(B5675="","",IF(INPUT!$I$1="","",IF(C5675&lt;(INT(INPUT!$I$1)-INPUT!$I$2),"Off Meds",IF(C5675&lt;=(INT(INPUT!$I$1)+INPUT!$I$2),"Washout","On Meds"))))</f>
        <v/>
      </c>
      <c r="F5675">
        <f>IF(B5675="","",1.509*(LN(B5675)^1.084-5.381))</f>
        <v/>
      </c>
      <c r="G5675">
        <f>IF(F5675="","",IF(F5675&lt;0,10*F5675^2,0))</f>
        <v/>
      </c>
      <c r="H5675">
        <f>IF(F5675="","",IF(F5675&gt;0,10*F5675^2,0))</f>
        <v/>
      </c>
    </row>
    <row r="5676">
      <c r="A5676">
        <f>Input!A5676</f>
        <v/>
      </c>
      <c r="B5676">
        <f>IF(ISNUMBER(Input!B5676),IF(AND(Input!B5676&gt;=20,Input!B5676&lt;=700),Input!B5676,""),"")</f>
        <v/>
      </c>
      <c r="C5676">
        <f>IF(B5676="","",INT(A5676))</f>
        <v/>
      </c>
      <c r="D5676">
        <f>IF(B5676="","",HOUR(A5676))</f>
        <v/>
      </c>
      <c r="E5676">
        <f>IF(B5676="","",IF(INPUT!$I$1="","",IF(C5676&lt;(INT(INPUT!$I$1)-INPUT!$I$2),"Off Meds",IF(C5676&lt;=(INT(INPUT!$I$1)+INPUT!$I$2),"Washout","On Meds"))))</f>
        <v/>
      </c>
      <c r="F5676">
        <f>IF(B5676="","",1.509*(LN(B5676)^1.084-5.381))</f>
        <v/>
      </c>
      <c r="G5676">
        <f>IF(F5676="","",IF(F5676&lt;0,10*F5676^2,0))</f>
        <v/>
      </c>
      <c r="H5676">
        <f>IF(F5676="","",IF(F5676&gt;0,10*F5676^2,0))</f>
        <v/>
      </c>
    </row>
    <row r="5677">
      <c r="A5677">
        <f>Input!A5677</f>
        <v/>
      </c>
      <c r="B5677">
        <f>IF(ISNUMBER(Input!B5677),IF(AND(Input!B5677&gt;=20,Input!B5677&lt;=700),Input!B5677,""),"")</f>
        <v/>
      </c>
      <c r="C5677">
        <f>IF(B5677="","",INT(A5677))</f>
        <v/>
      </c>
      <c r="D5677">
        <f>IF(B5677="","",HOUR(A5677))</f>
        <v/>
      </c>
      <c r="E5677">
        <f>IF(B5677="","",IF(INPUT!$I$1="","",IF(C5677&lt;(INT(INPUT!$I$1)-INPUT!$I$2),"Off Meds",IF(C5677&lt;=(INT(INPUT!$I$1)+INPUT!$I$2),"Washout","On Meds"))))</f>
        <v/>
      </c>
      <c r="F5677">
        <f>IF(B5677="","",1.509*(LN(B5677)^1.084-5.381))</f>
        <v/>
      </c>
      <c r="G5677">
        <f>IF(F5677="","",IF(F5677&lt;0,10*F5677^2,0))</f>
        <v/>
      </c>
      <c r="H5677">
        <f>IF(F5677="","",IF(F5677&gt;0,10*F5677^2,0))</f>
        <v/>
      </c>
    </row>
    <row r="5678">
      <c r="A5678">
        <f>Input!A5678</f>
        <v/>
      </c>
      <c r="B5678">
        <f>IF(ISNUMBER(Input!B5678),IF(AND(Input!B5678&gt;=20,Input!B5678&lt;=700),Input!B5678,""),"")</f>
        <v/>
      </c>
      <c r="C5678">
        <f>IF(B5678="","",INT(A5678))</f>
        <v/>
      </c>
      <c r="D5678">
        <f>IF(B5678="","",HOUR(A5678))</f>
        <v/>
      </c>
      <c r="E5678">
        <f>IF(B5678="","",IF(INPUT!$I$1="","",IF(C5678&lt;(INT(INPUT!$I$1)-INPUT!$I$2),"Off Meds",IF(C5678&lt;=(INT(INPUT!$I$1)+INPUT!$I$2),"Washout","On Meds"))))</f>
        <v/>
      </c>
      <c r="F5678">
        <f>IF(B5678="","",1.509*(LN(B5678)^1.084-5.381))</f>
        <v/>
      </c>
      <c r="G5678">
        <f>IF(F5678="","",IF(F5678&lt;0,10*F5678^2,0))</f>
        <v/>
      </c>
      <c r="H5678">
        <f>IF(F5678="","",IF(F5678&gt;0,10*F5678^2,0))</f>
        <v/>
      </c>
    </row>
    <row r="5679">
      <c r="A5679">
        <f>Input!A5679</f>
        <v/>
      </c>
      <c r="B5679">
        <f>IF(ISNUMBER(Input!B5679),IF(AND(Input!B5679&gt;=20,Input!B5679&lt;=700),Input!B5679,""),"")</f>
        <v/>
      </c>
      <c r="C5679">
        <f>IF(B5679="","",INT(A5679))</f>
        <v/>
      </c>
      <c r="D5679">
        <f>IF(B5679="","",HOUR(A5679))</f>
        <v/>
      </c>
      <c r="E5679">
        <f>IF(B5679="","",IF(INPUT!$I$1="","",IF(C5679&lt;(INT(INPUT!$I$1)-INPUT!$I$2),"Off Meds",IF(C5679&lt;=(INT(INPUT!$I$1)+INPUT!$I$2),"Washout","On Meds"))))</f>
        <v/>
      </c>
      <c r="F5679">
        <f>IF(B5679="","",1.509*(LN(B5679)^1.084-5.381))</f>
        <v/>
      </c>
      <c r="G5679">
        <f>IF(F5679="","",IF(F5679&lt;0,10*F5679^2,0))</f>
        <v/>
      </c>
      <c r="H5679">
        <f>IF(F5679="","",IF(F5679&gt;0,10*F5679^2,0))</f>
        <v/>
      </c>
    </row>
    <row r="5680">
      <c r="A5680">
        <f>Input!A5680</f>
        <v/>
      </c>
      <c r="B5680">
        <f>IF(ISNUMBER(Input!B5680),IF(AND(Input!B5680&gt;=20,Input!B5680&lt;=700),Input!B5680,""),"")</f>
        <v/>
      </c>
      <c r="C5680">
        <f>IF(B5680="","",INT(A5680))</f>
        <v/>
      </c>
      <c r="D5680">
        <f>IF(B5680="","",HOUR(A5680))</f>
        <v/>
      </c>
      <c r="E5680">
        <f>IF(B5680="","",IF(INPUT!$I$1="","",IF(C5680&lt;(INT(INPUT!$I$1)-INPUT!$I$2),"Off Meds",IF(C5680&lt;=(INT(INPUT!$I$1)+INPUT!$I$2),"Washout","On Meds"))))</f>
        <v/>
      </c>
      <c r="F5680">
        <f>IF(B5680="","",1.509*(LN(B5680)^1.084-5.381))</f>
        <v/>
      </c>
      <c r="G5680">
        <f>IF(F5680="","",IF(F5680&lt;0,10*F5680^2,0))</f>
        <v/>
      </c>
      <c r="H5680">
        <f>IF(F5680="","",IF(F5680&gt;0,10*F5680^2,0))</f>
        <v/>
      </c>
    </row>
    <row r="5681">
      <c r="A5681">
        <f>Input!A5681</f>
        <v/>
      </c>
      <c r="B5681">
        <f>IF(ISNUMBER(Input!B5681),IF(AND(Input!B5681&gt;=20,Input!B5681&lt;=700),Input!B5681,""),"")</f>
        <v/>
      </c>
      <c r="C5681">
        <f>IF(B5681="","",INT(A5681))</f>
        <v/>
      </c>
      <c r="D5681">
        <f>IF(B5681="","",HOUR(A5681))</f>
        <v/>
      </c>
      <c r="E5681">
        <f>IF(B5681="","",IF(INPUT!$I$1="","",IF(C5681&lt;(INT(INPUT!$I$1)-INPUT!$I$2),"Off Meds",IF(C5681&lt;=(INT(INPUT!$I$1)+INPUT!$I$2),"Washout","On Meds"))))</f>
        <v/>
      </c>
      <c r="F5681">
        <f>IF(B5681="","",1.509*(LN(B5681)^1.084-5.381))</f>
        <v/>
      </c>
      <c r="G5681">
        <f>IF(F5681="","",IF(F5681&lt;0,10*F5681^2,0))</f>
        <v/>
      </c>
      <c r="H5681">
        <f>IF(F5681="","",IF(F5681&gt;0,10*F5681^2,0))</f>
        <v/>
      </c>
    </row>
    <row r="5682">
      <c r="A5682">
        <f>Input!A5682</f>
        <v/>
      </c>
      <c r="B5682">
        <f>IF(ISNUMBER(Input!B5682),IF(AND(Input!B5682&gt;=20,Input!B5682&lt;=700),Input!B5682,""),"")</f>
        <v/>
      </c>
      <c r="C5682">
        <f>IF(B5682="","",INT(A5682))</f>
        <v/>
      </c>
      <c r="D5682">
        <f>IF(B5682="","",HOUR(A5682))</f>
        <v/>
      </c>
      <c r="E5682">
        <f>IF(B5682="","",IF(INPUT!$I$1="","",IF(C5682&lt;(INT(INPUT!$I$1)-INPUT!$I$2),"Off Meds",IF(C5682&lt;=(INT(INPUT!$I$1)+INPUT!$I$2),"Washout","On Meds"))))</f>
        <v/>
      </c>
      <c r="F5682">
        <f>IF(B5682="","",1.509*(LN(B5682)^1.084-5.381))</f>
        <v/>
      </c>
      <c r="G5682">
        <f>IF(F5682="","",IF(F5682&lt;0,10*F5682^2,0))</f>
        <v/>
      </c>
      <c r="H5682">
        <f>IF(F5682="","",IF(F5682&gt;0,10*F5682^2,0))</f>
        <v/>
      </c>
    </row>
    <row r="5683">
      <c r="A5683">
        <f>Input!A5683</f>
        <v/>
      </c>
      <c r="B5683">
        <f>IF(ISNUMBER(Input!B5683),IF(AND(Input!B5683&gt;=20,Input!B5683&lt;=700),Input!B5683,""),"")</f>
        <v/>
      </c>
      <c r="C5683">
        <f>IF(B5683="","",INT(A5683))</f>
        <v/>
      </c>
      <c r="D5683">
        <f>IF(B5683="","",HOUR(A5683))</f>
        <v/>
      </c>
      <c r="E5683">
        <f>IF(B5683="","",IF(INPUT!$I$1="","",IF(C5683&lt;(INT(INPUT!$I$1)-INPUT!$I$2),"Off Meds",IF(C5683&lt;=(INT(INPUT!$I$1)+INPUT!$I$2),"Washout","On Meds"))))</f>
        <v/>
      </c>
      <c r="F5683">
        <f>IF(B5683="","",1.509*(LN(B5683)^1.084-5.381))</f>
        <v/>
      </c>
      <c r="G5683">
        <f>IF(F5683="","",IF(F5683&lt;0,10*F5683^2,0))</f>
        <v/>
      </c>
      <c r="H5683">
        <f>IF(F5683="","",IF(F5683&gt;0,10*F5683^2,0))</f>
        <v/>
      </c>
    </row>
    <row r="5684">
      <c r="A5684">
        <f>Input!A5684</f>
        <v/>
      </c>
      <c r="B5684">
        <f>IF(ISNUMBER(Input!B5684),IF(AND(Input!B5684&gt;=20,Input!B5684&lt;=700),Input!B5684,""),"")</f>
        <v/>
      </c>
      <c r="C5684">
        <f>IF(B5684="","",INT(A5684))</f>
        <v/>
      </c>
      <c r="D5684">
        <f>IF(B5684="","",HOUR(A5684))</f>
        <v/>
      </c>
      <c r="E5684">
        <f>IF(B5684="","",IF(INPUT!$I$1="","",IF(C5684&lt;(INT(INPUT!$I$1)-INPUT!$I$2),"Off Meds",IF(C5684&lt;=(INT(INPUT!$I$1)+INPUT!$I$2),"Washout","On Meds"))))</f>
        <v/>
      </c>
      <c r="F5684">
        <f>IF(B5684="","",1.509*(LN(B5684)^1.084-5.381))</f>
        <v/>
      </c>
      <c r="G5684">
        <f>IF(F5684="","",IF(F5684&lt;0,10*F5684^2,0))</f>
        <v/>
      </c>
      <c r="H5684">
        <f>IF(F5684="","",IF(F5684&gt;0,10*F5684^2,0))</f>
        <v/>
      </c>
    </row>
    <row r="5685">
      <c r="A5685">
        <f>Input!A5685</f>
        <v/>
      </c>
      <c r="B5685">
        <f>IF(ISNUMBER(Input!B5685),IF(AND(Input!B5685&gt;=20,Input!B5685&lt;=700),Input!B5685,""),"")</f>
        <v/>
      </c>
      <c r="C5685">
        <f>IF(B5685="","",INT(A5685))</f>
        <v/>
      </c>
      <c r="D5685">
        <f>IF(B5685="","",HOUR(A5685))</f>
        <v/>
      </c>
      <c r="E5685">
        <f>IF(B5685="","",IF(INPUT!$I$1="","",IF(C5685&lt;(INT(INPUT!$I$1)-INPUT!$I$2),"Off Meds",IF(C5685&lt;=(INT(INPUT!$I$1)+INPUT!$I$2),"Washout","On Meds"))))</f>
        <v/>
      </c>
      <c r="F5685">
        <f>IF(B5685="","",1.509*(LN(B5685)^1.084-5.381))</f>
        <v/>
      </c>
      <c r="G5685">
        <f>IF(F5685="","",IF(F5685&lt;0,10*F5685^2,0))</f>
        <v/>
      </c>
      <c r="H5685">
        <f>IF(F5685="","",IF(F5685&gt;0,10*F5685^2,0))</f>
        <v/>
      </c>
    </row>
    <row r="5686">
      <c r="A5686">
        <f>Input!A5686</f>
        <v/>
      </c>
      <c r="B5686">
        <f>IF(ISNUMBER(Input!B5686),IF(AND(Input!B5686&gt;=20,Input!B5686&lt;=700),Input!B5686,""),"")</f>
        <v/>
      </c>
      <c r="C5686">
        <f>IF(B5686="","",INT(A5686))</f>
        <v/>
      </c>
      <c r="D5686">
        <f>IF(B5686="","",HOUR(A5686))</f>
        <v/>
      </c>
      <c r="E5686">
        <f>IF(B5686="","",IF(INPUT!$I$1="","",IF(C5686&lt;(INT(INPUT!$I$1)-INPUT!$I$2),"Off Meds",IF(C5686&lt;=(INT(INPUT!$I$1)+INPUT!$I$2),"Washout","On Meds"))))</f>
        <v/>
      </c>
      <c r="F5686">
        <f>IF(B5686="","",1.509*(LN(B5686)^1.084-5.381))</f>
        <v/>
      </c>
      <c r="G5686">
        <f>IF(F5686="","",IF(F5686&lt;0,10*F5686^2,0))</f>
        <v/>
      </c>
      <c r="H5686">
        <f>IF(F5686="","",IF(F5686&gt;0,10*F5686^2,0))</f>
        <v/>
      </c>
    </row>
    <row r="5687">
      <c r="A5687">
        <f>Input!A5687</f>
        <v/>
      </c>
      <c r="B5687">
        <f>IF(ISNUMBER(Input!B5687),IF(AND(Input!B5687&gt;=20,Input!B5687&lt;=700),Input!B5687,""),"")</f>
        <v/>
      </c>
      <c r="C5687">
        <f>IF(B5687="","",INT(A5687))</f>
        <v/>
      </c>
      <c r="D5687">
        <f>IF(B5687="","",HOUR(A5687))</f>
        <v/>
      </c>
      <c r="E5687">
        <f>IF(B5687="","",IF(INPUT!$I$1="","",IF(C5687&lt;(INT(INPUT!$I$1)-INPUT!$I$2),"Off Meds",IF(C5687&lt;=(INT(INPUT!$I$1)+INPUT!$I$2),"Washout","On Meds"))))</f>
        <v/>
      </c>
      <c r="F5687">
        <f>IF(B5687="","",1.509*(LN(B5687)^1.084-5.381))</f>
        <v/>
      </c>
      <c r="G5687">
        <f>IF(F5687="","",IF(F5687&lt;0,10*F5687^2,0))</f>
        <v/>
      </c>
      <c r="H5687">
        <f>IF(F5687="","",IF(F5687&gt;0,10*F5687^2,0))</f>
        <v/>
      </c>
    </row>
    <row r="5688">
      <c r="A5688">
        <f>Input!A5688</f>
        <v/>
      </c>
      <c r="B5688">
        <f>IF(ISNUMBER(Input!B5688),IF(AND(Input!B5688&gt;=20,Input!B5688&lt;=700),Input!B5688,""),"")</f>
        <v/>
      </c>
      <c r="C5688">
        <f>IF(B5688="","",INT(A5688))</f>
        <v/>
      </c>
      <c r="D5688">
        <f>IF(B5688="","",HOUR(A5688))</f>
        <v/>
      </c>
      <c r="E5688">
        <f>IF(B5688="","",IF(INPUT!$I$1="","",IF(C5688&lt;(INT(INPUT!$I$1)-INPUT!$I$2),"Off Meds",IF(C5688&lt;=(INT(INPUT!$I$1)+INPUT!$I$2),"Washout","On Meds"))))</f>
        <v/>
      </c>
      <c r="F5688">
        <f>IF(B5688="","",1.509*(LN(B5688)^1.084-5.381))</f>
        <v/>
      </c>
      <c r="G5688">
        <f>IF(F5688="","",IF(F5688&lt;0,10*F5688^2,0))</f>
        <v/>
      </c>
      <c r="H5688">
        <f>IF(F5688="","",IF(F5688&gt;0,10*F5688^2,0))</f>
        <v/>
      </c>
    </row>
    <row r="5689">
      <c r="A5689">
        <f>Input!A5689</f>
        <v/>
      </c>
      <c r="B5689">
        <f>IF(ISNUMBER(Input!B5689),IF(AND(Input!B5689&gt;=20,Input!B5689&lt;=700),Input!B5689,""),"")</f>
        <v/>
      </c>
      <c r="C5689">
        <f>IF(B5689="","",INT(A5689))</f>
        <v/>
      </c>
      <c r="D5689">
        <f>IF(B5689="","",HOUR(A5689))</f>
        <v/>
      </c>
      <c r="E5689">
        <f>IF(B5689="","",IF(INPUT!$I$1="","",IF(C5689&lt;(INT(INPUT!$I$1)-INPUT!$I$2),"Off Meds",IF(C5689&lt;=(INT(INPUT!$I$1)+INPUT!$I$2),"Washout","On Meds"))))</f>
        <v/>
      </c>
      <c r="F5689">
        <f>IF(B5689="","",1.509*(LN(B5689)^1.084-5.381))</f>
        <v/>
      </c>
      <c r="G5689">
        <f>IF(F5689="","",IF(F5689&lt;0,10*F5689^2,0))</f>
        <v/>
      </c>
      <c r="H5689">
        <f>IF(F5689="","",IF(F5689&gt;0,10*F5689^2,0))</f>
        <v/>
      </c>
    </row>
    <row r="5690">
      <c r="A5690">
        <f>Input!A5690</f>
        <v/>
      </c>
      <c r="B5690">
        <f>IF(ISNUMBER(Input!B5690),IF(AND(Input!B5690&gt;=20,Input!B5690&lt;=700),Input!B5690,""),"")</f>
        <v/>
      </c>
      <c r="C5690">
        <f>IF(B5690="","",INT(A5690))</f>
        <v/>
      </c>
      <c r="D5690">
        <f>IF(B5690="","",HOUR(A5690))</f>
        <v/>
      </c>
      <c r="E5690">
        <f>IF(B5690="","",IF(INPUT!$I$1="","",IF(C5690&lt;(INT(INPUT!$I$1)-INPUT!$I$2),"Off Meds",IF(C5690&lt;=(INT(INPUT!$I$1)+INPUT!$I$2),"Washout","On Meds"))))</f>
        <v/>
      </c>
      <c r="F5690">
        <f>IF(B5690="","",1.509*(LN(B5690)^1.084-5.381))</f>
        <v/>
      </c>
      <c r="G5690">
        <f>IF(F5690="","",IF(F5690&lt;0,10*F5690^2,0))</f>
        <v/>
      </c>
      <c r="H5690">
        <f>IF(F5690="","",IF(F5690&gt;0,10*F5690^2,0))</f>
        <v/>
      </c>
    </row>
    <row r="5691">
      <c r="A5691">
        <f>Input!A5691</f>
        <v/>
      </c>
      <c r="B5691">
        <f>IF(ISNUMBER(Input!B5691),IF(AND(Input!B5691&gt;=20,Input!B5691&lt;=700),Input!B5691,""),"")</f>
        <v/>
      </c>
      <c r="C5691">
        <f>IF(B5691="","",INT(A5691))</f>
        <v/>
      </c>
      <c r="D5691">
        <f>IF(B5691="","",HOUR(A5691))</f>
        <v/>
      </c>
      <c r="E5691">
        <f>IF(B5691="","",IF(INPUT!$I$1="","",IF(C5691&lt;(INT(INPUT!$I$1)-INPUT!$I$2),"Off Meds",IF(C5691&lt;=(INT(INPUT!$I$1)+INPUT!$I$2),"Washout","On Meds"))))</f>
        <v/>
      </c>
      <c r="F5691">
        <f>IF(B5691="","",1.509*(LN(B5691)^1.084-5.381))</f>
        <v/>
      </c>
      <c r="G5691">
        <f>IF(F5691="","",IF(F5691&lt;0,10*F5691^2,0))</f>
        <v/>
      </c>
      <c r="H5691">
        <f>IF(F5691="","",IF(F5691&gt;0,10*F5691^2,0))</f>
        <v/>
      </c>
    </row>
    <row r="5692">
      <c r="A5692">
        <f>Input!A5692</f>
        <v/>
      </c>
      <c r="B5692">
        <f>IF(ISNUMBER(Input!B5692),IF(AND(Input!B5692&gt;=20,Input!B5692&lt;=700),Input!B5692,""),"")</f>
        <v/>
      </c>
      <c r="C5692">
        <f>IF(B5692="","",INT(A5692))</f>
        <v/>
      </c>
      <c r="D5692">
        <f>IF(B5692="","",HOUR(A5692))</f>
        <v/>
      </c>
      <c r="E5692">
        <f>IF(B5692="","",IF(INPUT!$I$1="","",IF(C5692&lt;(INT(INPUT!$I$1)-INPUT!$I$2),"Off Meds",IF(C5692&lt;=(INT(INPUT!$I$1)+INPUT!$I$2),"Washout","On Meds"))))</f>
        <v/>
      </c>
      <c r="F5692">
        <f>IF(B5692="","",1.509*(LN(B5692)^1.084-5.381))</f>
        <v/>
      </c>
      <c r="G5692">
        <f>IF(F5692="","",IF(F5692&lt;0,10*F5692^2,0))</f>
        <v/>
      </c>
      <c r="H5692">
        <f>IF(F5692="","",IF(F5692&gt;0,10*F5692^2,0))</f>
        <v/>
      </c>
    </row>
    <row r="5693">
      <c r="A5693">
        <f>Input!A5693</f>
        <v/>
      </c>
      <c r="B5693">
        <f>IF(ISNUMBER(Input!B5693),IF(AND(Input!B5693&gt;=20,Input!B5693&lt;=700),Input!B5693,""),"")</f>
        <v/>
      </c>
      <c r="C5693">
        <f>IF(B5693="","",INT(A5693))</f>
        <v/>
      </c>
      <c r="D5693">
        <f>IF(B5693="","",HOUR(A5693))</f>
        <v/>
      </c>
      <c r="E5693">
        <f>IF(B5693="","",IF(INPUT!$I$1="","",IF(C5693&lt;(INT(INPUT!$I$1)-INPUT!$I$2),"Off Meds",IF(C5693&lt;=(INT(INPUT!$I$1)+INPUT!$I$2),"Washout","On Meds"))))</f>
        <v/>
      </c>
      <c r="F5693">
        <f>IF(B5693="","",1.509*(LN(B5693)^1.084-5.381))</f>
        <v/>
      </c>
      <c r="G5693">
        <f>IF(F5693="","",IF(F5693&lt;0,10*F5693^2,0))</f>
        <v/>
      </c>
      <c r="H5693">
        <f>IF(F5693="","",IF(F5693&gt;0,10*F5693^2,0))</f>
        <v/>
      </c>
    </row>
    <row r="5694">
      <c r="A5694">
        <f>Input!A5694</f>
        <v/>
      </c>
      <c r="B5694">
        <f>IF(ISNUMBER(Input!B5694),IF(AND(Input!B5694&gt;=20,Input!B5694&lt;=700),Input!B5694,""),"")</f>
        <v/>
      </c>
      <c r="C5694">
        <f>IF(B5694="","",INT(A5694))</f>
        <v/>
      </c>
      <c r="D5694">
        <f>IF(B5694="","",HOUR(A5694))</f>
        <v/>
      </c>
      <c r="E5694">
        <f>IF(B5694="","",IF(INPUT!$I$1="","",IF(C5694&lt;(INT(INPUT!$I$1)-INPUT!$I$2),"Off Meds",IF(C5694&lt;=(INT(INPUT!$I$1)+INPUT!$I$2),"Washout","On Meds"))))</f>
        <v/>
      </c>
      <c r="F5694">
        <f>IF(B5694="","",1.509*(LN(B5694)^1.084-5.381))</f>
        <v/>
      </c>
      <c r="G5694">
        <f>IF(F5694="","",IF(F5694&lt;0,10*F5694^2,0))</f>
        <v/>
      </c>
      <c r="H5694">
        <f>IF(F5694="","",IF(F5694&gt;0,10*F5694^2,0))</f>
        <v/>
      </c>
    </row>
    <row r="5695">
      <c r="A5695">
        <f>Input!A5695</f>
        <v/>
      </c>
      <c r="B5695">
        <f>IF(ISNUMBER(Input!B5695),IF(AND(Input!B5695&gt;=20,Input!B5695&lt;=700),Input!B5695,""),"")</f>
        <v/>
      </c>
      <c r="C5695">
        <f>IF(B5695="","",INT(A5695))</f>
        <v/>
      </c>
      <c r="D5695">
        <f>IF(B5695="","",HOUR(A5695))</f>
        <v/>
      </c>
      <c r="E5695">
        <f>IF(B5695="","",IF(INPUT!$I$1="","",IF(C5695&lt;(INT(INPUT!$I$1)-INPUT!$I$2),"Off Meds",IF(C5695&lt;=(INT(INPUT!$I$1)+INPUT!$I$2),"Washout","On Meds"))))</f>
        <v/>
      </c>
      <c r="F5695">
        <f>IF(B5695="","",1.509*(LN(B5695)^1.084-5.381))</f>
        <v/>
      </c>
      <c r="G5695">
        <f>IF(F5695="","",IF(F5695&lt;0,10*F5695^2,0))</f>
        <v/>
      </c>
      <c r="H5695">
        <f>IF(F5695="","",IF(F5695&gt;0,10*F5695^2,0))</f>
        <v/>
      </c>
    </row>
    <row r="5696">
      <c r="A5696">
        <f>Input!A5696</f>
        <v/>
      </c>
      <c r="B5696">
        <f>IF(ISNUMBER(Input!B5696),IF(AND(Input!B5696&gt;=20,Input!B5696&lt;=700),Input!B5696,""),"")</f>
        <v/>
      </c>
      <c r="C5696">
        <f>IF(B5696="","",INT(A5696))</f>
        <v/>
      </c>
      <c r="D5696">
        <f>IF(B5696="","",HOUR(A5696))</f>
        <v/>
      </c>
      <c r="E5696">
        <f>IF(B5696="","",IF(INPUT!$I$1="","",IF(C5696&lt;(INT(INPUT!$I$1)-INPUT!$I$2),"Off Meds",IF(C5696&lt;=(INT(INPUT!$I$1)+INPUT!$I$2),"Washout","On Meds"))))</f>
        <v/>
      </c>
      <c r="F5696">
        <f>IF(B5696="","",1.509*(LN(B5696)^1.084-5.381))</f>
        <v/>
      </c>
      <c r="G5696">
        <f>IF(F5696="","",IF(F5696&lt;0,10*F5696^2,0))</f>
        <v/>
      </c>
      <c r="H5696">
        <f>IF(F5696="","",IF(F5696&gt;0,10*F5696^2,0))</f>
        <v/>
      </c>
    </row>
    <row r="5697">
      <c r="A5697">
        <f>Input!A5697</f>
        <v/>
      </c>
      <c r="B5697">
        <f>IF(ISNUMBER(Input!B5697),IF(AND(Input!B5697&gt;=20,Input!B5697&lt;=700),Input!B5697,""),"")</f>
        <v/>
      </c>
      <c r="C5697">
        <f>IF(B5697="","",INT(A5697))</f>
        <v/>
      </c>
      <c r="D5697">
        <f>IF(B5697="","",HOUR(A5697))</f>
        <v/>
      </c>
      <c r="E5697">
        <f>IF(B5697="","",IF(INPUT!$I$1="","",IF(C5697&lt;(INT(INPUT!$I$1)-INPUT!$I$2),"Off Meds",IF(C5697&lt;=(INT(INPUT!$I$1)+INPUT!$I$2),"Washout","On Meds"))))</f>
        <v/>
      </c>
      <c r="F5697">
        <f>IF(B5697="","",1.509*(LN(B5697)^1.084-5.381))</f>
        <v/>
      </c>
      <c r="G5697">
        <f>IF(F5697="","",IF(F5697&lt;0,10*F5697^2,0))</f>
        <v/>
      </c>
      <c r="H5697">
        <f>IF(F5697="","",IF(F5697&gt;0,10*F5697^2,0))</f>
        <v/>
      </c>
    </row>
    <row r="5698">
      <c r="A5698">
        <f>Input!A5698</f>
        <v/>
      </c>
      <c r="B5698">
        <f>IF(ISNUMBER(Input!B5698),IF(AND(Input!B5698&gt;=20,Input!B5698&lt;=700),Input!B5698,""),"")</f>
        <v/>
      </c>
      <c r="C5698">
        <f>IF(B5698="","",INT(A5698))</f>
        <v/>
      </c>
      <c r="D5698">
        <f>IF(B5698="","",HOUR(A5698))</f>
        <v/>
      </c>
      <c r="E5698">
        <f>IF(B5698="","",IF(INPUT!$I$1="","",IF(C5698&lt;(INT(INPUT!$I$1)-INPUT!$I$2),"Off Meds",IF(C5698&lt;=(INT(INPUT!$I$1)+INPUT!$I$2),"Washout","On Meds"))))</f>
        <v/>
      </c>
      <c r="F5698">
        <f>IF(B5698="","",1.509*(LN(B5698)^1.084-5.381))</f>
        <v/>
      </c>
      <c r="G5698">
        <f>IF(F5698="","",IF(F5698&lt;0,10*F5698^2,0))</f>
        <v/>
      </c>
      <c r="H5698">
        <f>IF(F5698="","",IF(F5698&gt;0,10*F5698^2,0))</f>
        <v/>
      </c>
    </row>
    <row r="5699">
      <c r="A5699">
        <f>Input!A5699</f>
        <v/>
      </c>
      <c r="B5699">
        <f>IF(ISNUMBER(Input!B5699),IF(AND(Input!B5699&gt;=20,Input!B5699&lt;=700),Input!B5699,""),"")</f>
        <v/>
      </c>
      <c r="C5699">
        <f>IF(B5699="","",INT(A5699))</f>
        <v/>
      </c>
      <c r="D5699">
        <f>IF(B5699="","",HOUR(A5699))</f>
        <v/>
      </c>
      <c r="E5699">
        <f>IF(B5699="","",IF(INPUT!$I$1="","",IF(C5699&lt;(INT(INPUT!$I$1)-INPUT!$I$2),"Off Meds",IF(C5699&lt;=(INT(INPUT!$I$1)+INPUT!$I$2),"Washout","On Meds"))))</f>
        <v/>
      </c>
      <c r="F5699">
        <f>IF(B5699="","",1.509*(LN(B5699)^1.084-5.381))</f>
        <v/>
      </c>
      <c r="G5699">
        <f>IF(F5699="","",IF(F5699&lt;0,10*F5699^2,0))</f>
        <v/>
      </c>
      <c r="H5699">
        <f>IF(F5699="","",IF(F5699&gt;0,10*F5699^2,0))</f>
        <v/>
      </c>
    </row>
    <row r="5700">
      <c r="A5700">
        <f>Input!A5700</f>
        <v/>
      </c>
      <c r="B5700">
        <f>IF(ISNUMBER(Input!B5700),IF(AND(Input!B5700&gt;=20,Input!B5700&lt;=700),Input!B5700,""),"")</f>
        <v/>
      </c>
      <c r="C5700">
        <f>IF(B5700="","",INT(A5700))</f>
        <v/>
      </c>
      <c r="D5700">
        <f>IF(B5700="","",HOUR(A5700))</f>
        <v/>
      </c>
      <c r="E5700">
        <f>IF(B5700="","",IF(INPUT!$I$1="","",IF(C5700&lt;(INT(INPUT!$I$1)-INPUT!$I$2),"Off Meds",IF(C5700&lt;=(INT(INPUT!$I$1)+INPUT!$I$2),"Washout","On Meds"))))</f>
        <v/>
      </c>
      <c r="F5700">
        <f>IF(B5700="","",1.509*(LN(B5700)^1.084-5.381))</f>
        <v/>
      </c>
      <c r="G5700">
        <f>IF(F5700="","",IF(F5700&lt;0,10*F5700^2,0))</f>
        <v/>
      </c>
      <c r="H5700">
        <f>IF(F5700="","",IF(F5700&gt;0,10*F5700^2,0))</f>
        <v/>
      </c>
    </row>
    <row r="5701">
      <c r="A5701">
        <f>Input!A5701</f>
        <v/>
      </c>
      <c r="B5701">
        <f>IF(ISNUMBER(Input!B5701),IF(AND(Input!B5701&gt;=20,Input!B5701&lt;=700),Input!B5701,""),"")</f>
        <v/>
      </c>
      <c r="C5701">
        <f>IF(B5701="","",INT(A5701))</f>
        <v/>
      </c>
      <c r="D5701">
        <f>IF(B5701="","",HOUR(A5701))</f>
        <v/>
      </c>
      <c r="E5701">
        <f>IF(B5701="","",IF(INPUT!$I$1="","",IF(C5701&lt;(INT(INPUT!$I$1)-INPUT!$I$2),"Off Meds",IF(C5701&lt;=(INT(INPUT!$I$1)+INPUT!$I$2),"Washout","On Meds"))))</f>
        <v/>
      </c>
      <c r="F5701">
        <f>IF(B5701="","",1.509*(LN(B5701)^1.084-5.381))</f>
        <v/>
      </c>
      <c r="G5701">
        <f>IF(F5701="","",IF(F5701&lt;0,10*F5701^2,0))</f>
        <v/>
      </c>
      <c r="H5701">
        <f>IF(F5701="","",IF(F5701&gt;0,10*F5701^2,0))</f>
        <v/>
      </c>
    </row>
    <row r="5702">
      <c r="A5702">
        <f>Input!A5702</f>
        <v/>
      </c>
      <c r="B5702">
        <f>IF(ISNUMBER(Input!B5702),IF(AND(Input!B5702&gt;=20,Input!B5702&lt;=700),Input!B5702,""),"")</f>
        <v/>
      </c>
      <c r="C5702">
        <f>IF(B5702="","",INT(A5702))</f>
        <v/>
      </c>
      <c r="D5702">
        <f>IF(B5702="","",HOUR(A5702))</f>
        <v/>
      </c>
      <c r="E5702">
        <f>IF(B5702="","",IF(INPUT!$I$1="","",IF(C5702&lt;(INT(INPUT!$I$1)-INPUT!$I$2),"Off Meds",IF(C5702&lt;=(INT(INPUT!$I$1)+INPUT!$I$2),"Washout","On Meds"))))</f>
        <v/>
      </c>
      <c r="F5702">
        <f>IF(B5702="","",1.509*(LN(B5702)^1.084-5.381))</f>
        <v/>
      </c>
      <c r="G5702">
        <f>IF(F5702="","",IF(F5702&lt;0,10*F5702^2,0))</f>
        <v/>
      </c>
      <c r="H5702">
        <f>IF(F5702="","",IF(F5702&gt;0,10*F5702^2,0))</f>
        <v/>
      </c>
    </row>
    <row r="5703">
      <c r="A5703">
        <f>Input!A5703</f>
        <v/>
      </c>
      <c r="B5703">
        <f>IF(ISNUMBER(Input!B5703),IF(AND(Input!B5703&gt;=20,Input!B5703&lt;=700),Input!B5703,""),"")</f>
        <v/>
      </c>
      <c r="C5703">
        <f>IF(B5703="","",INT(A5703))</f>
        <v/>
      </c>
      <c r="D5703">
        <f>IF(B5703="","",HOUR(A5703))</f>
        <v/>
      </c>
      <c r="E5703">
        <f>IF(B5703="","",IF(INPUT!$I$1="","",IF(C5703&lt;(INT(INPUT!$I$1)-INPUT!$I$2),"Off Meds",IF(C5703&lt;=(INT(INPUT!$I$1)+INPUT!$I$2),"Washout","On Meds"))))</f>
        <v/>
      </c>
      <c r="F5703">
        <f>IF(B5703="","",1.509*(LN(B5703)^1.084-5.381))</f>
        <v/>
      </c>
      <c r="G5703">
        <f>IF(F5703="","",IF(F5703&lt;0,10*F5703^2,0))</f>
        <v/>
      </c>
      <c r="H5703">
        <f>IF(F5703="","",IF(F5703&gt;0,10*F5703^2,0))</f>
        <v/>
      </c>
    </row>
    <row r="5704">
      <c r="A5704">
        <f>Input!A5704</f>
        <v/>
      </c>
      <c r="B5704">
        <f>IF(ISNUMBER(Input!B5704),IF(AND(Input!B5704&gt;=20,Input!B5704&lt;=700),Input!B5704,""),"")</f>
        <v/>
      </c>
      <c r="C5704">
        <f>IF(B5704="","",INT(A5704))</f>
        <v/>
      </c>
      <c r="D5704">
        <f>IF(B5704="","",HOUR(A5704))</f>
        <v/>
      </c>
      <c r="E5704">
        <f>IF(B5704="","",IF(INPUT!$I$1="","",IF(C5704&lt;(INT(INPUT!$I$1)-INPUT!$I$2),"Off Meds",IF(C5704&lt;=(INT(INPUT!$I$1)+INPUT!$I$2),"Washout","On Meds"))))</f>
        <v/>
      </c>
      <c r="F5704">
        <f>IF(B5704="","",1.509*(LN(B5704)^1.084-5.381))</f>
        <v/>
      </c>
      <c r="G5704">
        <f>IF(F5704="","",IF(F5704&lt;0,10*F5704^2,0))</f>
        <v/>
      </c>
      <c r="H5704">
        <f>IF(F5704="","",IF(F5704&gt;0,10*F5704^2,0))</f>
        <v/>
      </c>
    </row>
    <row r="5705">
      <c r="A5705">
        <f>Input!A5705</f>
        <v/>
      </c>
      <c r="B5705">
        <f>IF(ISNUMBER(Input!B5705),IF(AND(Input!B5705&gt;=20,Input!B5705&lt;=700),Input!B5705,""),"")</f>
        <v/>
      </c>
      <c r="C5705">
        <f>IF(B5705="","",INT(A5705))</f>
        <v/>
      </c>
      <c r="D5705">
        <f>IF(B5705="","",HOUR(A5705))</f>
        <v/>
      </c>
      <c r="E5705">
        <f>IF(B5705="","",IF(INPUT!$I$1="","",IF(C5705&lt;(INT(INPUT!$I$1)-INPUT!$I$2),"Off Meds",IF(C5705&lt;=(INT(INPUT!$I$1)+INPUT!$I$2),"Washout","On Meds"))))</f>
        <v/>
      </c>
      <c r="F5705">
        <f>IF(B5705="","",1.509*(LN(B5705)^1.084-5.381))</f>
        <v/>
      </c>
      <c r="G5705">
        <f>IF(F5705="","",IF(F5705&lt;0,10*F5705^2,0))</f>
        <v/>
      </c>
      <c r="H5705">
        <f>IF(F5705="","",IF(F5705&gt;0,10*F5705^2,0))</f>
        <v/>
      </c>
    </row>
    <row r="5706">
      <c r="A5706">
        <f>Input!A5706</f>
        <v/>
      </c>
      <c r="B5706">
        <f>IF(ISNUMBER(Input!B5706),IF(AND(Input!B5706&gt;=20,Input!B5706&lt;=700),Input!B5706,""),"")</f>
        <v/>
      </c>
      <c r="C5706">
        <f>IF(B5706="","",INT(A5706))</f>
        <v/>
      </c>
      <c r="D5706">
        <f>IF(B5706="","",HOUR(A5706))</f>
        <v/>
      </c>
      <c r="E5706">
        <f>IF(B5706="","",IF(INPUT!$I$1="","",IF(C5706&lt;(INT(INPUT!$I$1)-INPUT!$I$2),"Off Meds",IF(C5706&lt;=(INT(INPUT!$I$1)+INPUT!$I$2),"Washout","On Meds"))))</f>
        <v/>
      </c>
      <c r="F5706">
        <f>IF(B5706="","",1.509*(LN(B5706)^1.084-5.381))</f>
        <v/>
      </c>
      <c r="G5706">
        <f>IF(F5706="","",IF(F5706&lt;0,10*F5706^2,0))</f>
        <v/>
      </c>
      <c r="H5706">
        <f>IF(F5706="","",IF(F5706&gt;0,10*F5706^2,0))</f>
        <v/>
      </c>
    </row>
    <row r="5707">
      <c r="A5707">
        <f>Input!A5707</f>
        <v/>
      </c>
      <c r="B5707">
        <f>IF(ISNUMBER(Input!B5707),IF(AND(Input!B5707&gt;=20,Input!B5707&lt;=700),Input!B5707,""),"")</f>
        <v/>
      </c>
      <c r="C5707">
        <f>IF(B5707="","",INT(A5707))</f>
        <v/>
      </c>
      <c r="D5707">
        <f>IF(B5707="","",HOUR(A5707))</f>
        <v/>
      </c>
      <c r="E5707">
        <f>IF(B5707="","",IF(INPUT!$I$1="","",IF(C5707&lt;(INT(INPUT!$I$1)-INPUT!$I$2),"Off Meds",IF(C5707&lt;=(INT(INPUT!$I$1)+INPUT!$I$2),"Washout","On Meds"))))</f>
        <v/>
      </c>
      <c r="F5707">
        <f>IF(B5707="","",1.509*(LN(B5707)^1.084-5.381))</f>
        <v/>
      </c>
      <c r="G5707">
        <f>IF(F5707="","",IF(F5707&lt;0,10*F5707^2,0))</f>
        <v/>
      </c>
      <c r="H5707">
        <f>IF(F5707="","",IF(F5707&gt;0,10*F5707^2,0))</f>
        <v/>
      </c>
    </row>
    <row r="5708">
      <c r="A5708">
        <f>Input!A5708</f>
        <v/>
      </c>
      <c r="B5708">
        <f>IF(ISNUMBER(Input!B5708),IF(AND(Input!B5708&gt;=20,Input!B5708&lt;=700),Input!B5708,""),"")</f>
        <v/>
      </c>
      <c r="C5708">
        <f>IF(B5708="","",INT(A5708))</f>
        <v/>
      </c>
      <c r="D5708">
        <f>IF(B5708="","",HOUR(A5708))</f>
        <v/>
      </c>
      <c r="E5708">
        <f>IF(B5708="","",IF(INPUT!$I$1="","",IF(C5708&lt;(INT(INPUT!$I$1)-INPUT!$I$2),"Off Meds",IF(C5708&lt;=(INT(INPUT!$I$1)+INPUT!$I$2),"Washout","On Meds"))))</f>
        <v/>
      </c>
      <c r="F5708">
        <f>IF(B5708="","",1.509*(LN(B5708)^1.084-5.381))</f>
        <v/>
      </c>
      <c r="G5708">
        <f>IF(F5708="","",IF(F5708&lt;0,10*F5708^2,0))</f>
        <v/>
      </c>
      <c r="H5708">
        <f>IF(F5708="","",IF(F5708&gt;0,10*F5708^2,0))</f>
        <v/>
      </c>
    </row>
    <row r="5709">
      <c r="A5709">
        <f>Input!A5709</f>
        <v/>
      </c>
      <c r="B5709">
        <f>IF(ISNUMBER(Input!B5709),IF(AND(Input!B5709&gt;=20,Input!B5709&lt;=700),Input!B5709,""),"")</f>
        <v/>
      </c>
      <c r="C5709">
        <f>IF(B5709="","",INT(A5709))</f>
        <v/>
      </c>
      <c r="D5709">
        <f>IF(B5709="","",HOUR(A5709))</f>
        <v/>
      </c>
      <c r="E5709">
        <f>IF(B5709="","",IF(INPUT!$I$1="","",IF(C5709&lt;(INT(INPUT!$I$1)-INPUT!$I$2),"Off Meds",IF(C5709&lt;=(INT(INPUT!$I$1)+INPUT!$I$2),"Washout","On Meds"))))</f>
        <v/>
      </c>
      <c r="F5709">
        <f>IF(B5709="","",1.509*(LN(B5709)^1.084-5.381))</f>
        <v/>
      </c>
      <c r="G5709">
        <f>IF(F5709="","",IF(F5709&lt;0,10*F5709^2,0))</f>
        <v/>
      </c>
      <c r="H5709">
        <f>IF(F5709="","",IF(F5709&gt;0,10*F5709^2,0))</f>
        <v/>
      </c>
    </row>
    <row r="5710">
      <c r="A5710">
        <f>Input!A5710</f>
        <v/>
      </c>
      <c r="B5710">
        <f>IF(ISNUMBER(Input!B5710),IF(AND(Input!B5710&gt;=20,Input!B5710&lt;=700),Input!B5710,""),"")</f>
        <v/>
      </c>
      <c r="C5710">
        <f>IF(B5710="","",INT(A5710))</f>
        <v/>
      </c>
      <c r="D5710">
        <f>IF(B5710="","",HOUR(A5710))</f>
        <v/>
      </c>
      <c r="E5710">
        <f>IF(B5710="","",IF(INPUT!$I$1="","",IF(C5710&lt;(INT(INPUT!$I$1)-INPUT!$I$2),"Off Meds",IF(C5710&lt;=(INT(INPUT!$I$1)+INPUT!$I$2),"Washout","On Meds"))))</f>
        <v/>
      </c>
      <c r="F5710">
        <f>IF(B5710="","",1.509*(LN(B5710)^1.084-5.381))</f>
        <v/>
      </c>
      <c r="G5710">
        <f>IF(F5710="","",IF(F5710&lt;0,10*F5710^2,0))</f>
        <v/>
      </c>
      <c r="H5710">
        <f>IF(F5710="","",IF(F5710&gt;0,10*F5710^2,0))</f>
        <v/>
      </c>
    </row>
    <row r="5711">
      <c r="A5711">
        <f>Input!A5711</f>
        <v/>
      </c>
      <c r="B5711">
        <f>IF(ISNUMBER(Input!B5711),IF(AND(Input!B5711&gt;=20,Input!B5711&lt;=700),Input!B5711,""),"")</f>
        <v/>
      </c>
      <c r="C5711">
        <f>IF(B5711="","",INT(A5711))</f>
        <v/>
      </c>
      <c r="D5711">
        <f>IF(B5711="","",HOUR(A5711))</f>
        <v/>
      </c>
      <c r="E5711">
        <f>IF(B5711="","",IF(INPUT!$I$1="","",IF(C5711&lt;(INT(INPUT!$I$1)-INPUT!$I$2),"Off Meds",IF(C5711&lt;=(INT(INPUT!$I$1)+INPUT!$I$2),"Washout","On Meds"))))</f>
        <v/>
      </c>
      <c r="F5711">
        <f>IF(B5711="","",1.509*(LN(B5711)^1.084-5.381))</f>
        <v/>
      </c>
      <c r="G5711">
        <f>IF(F5711="","",IF(F5711&lt;0,10*F5711^2,0))</f>
        <v/>
      </c>
      <c r="H5711">
        <f>IF(F5711="","",IF(F5711&gt;0,10*F5711^2,0))</f>
        <v/>
      </c>
    </row>
    <row r="5712">
      <c r="A5712">
        <f>Input!A5712</f>
        <v/>
      </c>
      <c r="B5712">
        <f>IF(ISNUMBER(Input!B5712),IF(AND(Input!B5712&gt;=20,Input!B5712&lt;=700),Input!B5712,""),"")</f>
        <v/>
      </c>
      <c r="C5712">
        <f>IF(B5712="","",INT(A5712))</f>
        <v/>
      </c>
      <c r="D5712">
        <f>IF(B5712="","",HOUR(A5712))</f>
        <v/>
      </c>
      <c r="E5712">
        <f>IF(B5712="","",IF(INPUT!$I$1="","",IF(C5712&lt;(INT(INPUT!$I$1)-INPUT!$I$2),"Off Meds",IF(C5712&lt;=(INT(INPUT!$I$1)+INPUT!$I$2),"Washout","On Meds"))))</f>
        <v/>
      </c>
      <c r="F5712">
        <f>IF(B5712="","",1.509*(LN(B5712)^1.084-5.381))</f>
        <v/>
      </c>
      <c r="G5712">
        <f>IF(F5712="","",IF(F5712&lt;0,10*F5712^2,0))</f>
        <v/>
      </c>
      <c r="H5712">
        <f>IF(F5712="","",IF(F5712&gt;0,10*F5712^2,0))</f>
        <v/>
      </c>
    </row>
    <row r="5713">
      <c r="A5713">
        <f>Input!A5713</f>
        <v/>
      </c>
      <c r="B5713">
        <f>IF(ISNUMBER(Input!B5713),IF(AND(Input!B5713&gt;=20,Input!B5713&lt;=700),Input!B5713,""),"")</f>
        <v/>
      </c>
      <c r="C5713">
        <f>IF(B5713="","",INT(A5713))</f>
        <v/>
      </c>
      <c r="D5713">
        <f>IF(B5713="","",HOUR(A5713))</f>
        <v/>
      </c>
      <c r="E5713">
        <f>IF(B5713="","",IF(INPUT!$I$1="","",IF(C5713&lt;(INT(INPUT!$I$1)-INPUT!$I$2),"Off Meds",IF(C5713&lt;=(INT(INPUT!$I$1)+INPUT!$I$2),"Washout","On Meds"))))</f>
        <v/>
      </c>
      <c r="F5713">
        <f>IF(B5713="","",1.509*(LN(B5713)^1.084-5.381))</f>
        <v/>
      </c>
      <c r="G5713">
        <f>IF(F5713="","",IF(F5713&lt;0,10*F5713^2,0))</f>
        <v/>
      </c>
      <c r="H5713">
        <f>IF(F5713="","",IF(F5713&gt;0,10*F5713^2,0))</f>
        <v/>
      </c>
    </row>
    <row r="5714">
      <c r="A5714">
        <f>Input!A5714</f>
        <v/>
      </c>
      <c r="B5714">
        <f>IF(ISNUMBER(Input!B5714),IF(AND(Input!B5714&gt;=20,Input!B5714&lt;=700),Input!B5714,""),"")</f>
        <v/>
      </c>
      <c r="C5714">
        <f>IF(B5714="","",INT(A5714))</f>
        <v/>
      </c>
      <c r="D5714">
        <f>IF(B5714="","",HOUR(A5714))</f>
        <v/>
      </c>
      <c r="E5714">
        <f>IF(B5714="","",IF(INPUT!$I$1="","",IF(C5714&lt;(INT(INPUT!$I$1)-INPUT!$I$2),"Off Meds",IF(C5714&lt;=(INT(INPUT!$I$1)+INPUT!$I$2),"Washout","On Meds"))))</f>
        <v/>
      </c>
      <c r="F5714">
        <f>IF(B5714="","",1.509*(LN(B5714)^1.084-5.381))</f>
        <v/>
      </c>
      <c r="G5714">
        <f>IF(F5714="","",IF(F5714&lt;0,10*F5714^2,0))</f>
        <v/>
      </c>
      <c r="H5714">
        <f>IF(F5714="","",IF(F5714&gt;0,10*F5714^2,0))</f>
        <v/>
      </c>
    </row>
    <row r="5715">
      <c r="A5715">
        <f>Input!A5715</f>
        <v/>
      </c>
      <c r="B5715">
        <f>IF(ISNUMBER(Input!B5715),IF(AND(Input!B5715&gt;=20,Input!B5715&lt;=700),Input!B5715,""),"")</f>
        <v/>
      </c>
      <c r="C5715">
        <f>IF(B5715="","",INT(A5715))</f>
        <v/>
      </c>
      <c r="D5715">
        <f>IF(B5715="","",HOUR(A5715))</f>
        <v/>
      </c>
      <c r="E5715">
        <f>IF(B5715="","",IF(INPUT!$I$1="","",IF(C5715&lt;(INT(INPUT!$I$1)-INPUT!$I$2),"Off Meds",IF(C5715&lt;=(INT(INPUT!$I$1)+INPUT!$I$2),"Washout","On Meds"))))</f>
        <v/>
      </c>
      <c r="F5715">
        <f>IF(B5715="","",1.509*(LN(B5715)^1.084-5.381))</f>
        <v/>
      </c>
      <c r="G5715">
        <f>IF(F5715="","",IF(F5715&lt;0,10*F5715^2,0))</f>
        <v/>
      </c>
      <c r="H5715">
        <f>IF(F5715="","",IF(F5715&gt;0,10*F5715^2,0))</f>
        <v/>
      </c>
    </row>
    <row r="5716">
      <c r="A5716">
        <f>Input!A5716</f>
        <v/>
      </c>
      <c r="B5716">
        <f>IF(ISNUMBER(Input!B5716),IF(AND(Input!B5716&gt;=20,Input!B5716&lt;=700),Input!B5716,""),"")</f>
        <v/>
      </c>
      <c r="C5716">
        <f>IF(B5716="","",INT(A5716))</f>
        <v/>
      </c>
      <c r="D5716">
        <f>IF(B5716="","",HOUR(A5716))</f>
        <v/>
      </c>
      <c r="E5716">
        <f>IF(B5716="","",IF(INPUT!$I$1="","",IF(C5716&lt;(INT(INPUT!$I$1)-INPUT!$I$2),"Off Meds",IF(C5716&lt;=(INT(INPUT!$I$1)+INPUT!$I$2),"Washout","On Meds"))))</f>
        <v/>
      </c>
      <c r="F5716">
        <f>IF(B5716="","",1.509*(LN(B5716)^1.084-5.381))</f>
        <v/>
      </c>
      <c r="G5716">
        <f>IF(F5716="","",IF(F5716&lt;0,10*F5716^2,0))</f>
        <v/>
      </c>
      <c r="H5716">
        <f>IF(F5716="","",IF(F5716&gt;0,10*F5716^2,0))</f>
        <v/>
      </c>
    </row>
    <row r="5717">
      <c r="A5717">
        <f>Input!A5717</f>
        <v/>
      </c>
      <c r="B5717">
        <f>IF(ISNUMBER(Input!B5717),IF(AND(Input!B5717&gt;=20,Input!B5717&lt;=700),Input!B5717,""),"")</f>
        <v/>
      </c>
      <c r="C5717">
        <f>IF(B5717="","",INT(A5717))</f>
        <v/>
      </c>
      <c r="D5717">
        <f>IF(B5717="","",HOUR(A5717))</f>
        <v/>
      </c>
      <c r="E5717">
        <f>IF(B5717="","",IF(INPUT!$I$1="","",IF(C5717&lt;(INT(INPUT!$I$1)-INPUT!$I$2),"Off Meds",IF(C5717&lt;=(INT(INPUT!$I$1)+INPUT!$I$2),"Washout","On Meds"))))</f>
        <v/>
      </c>
      <c r="F5717">
        <f>IF(B5717="","",1.509*(LN(B5717)^1.084-5.381))</f>
        <v/>
      </c>
      <c r="G5717">
        <f>IF(F5717="","",IF(F5717&lt;0,10*F5717^2,0))</f>
        <v/>
      </c>
      <c r="H5717">
        <f>IF(F5717="","",IF(F5717&gt;0,10*F5717^2,0))</f>
        <v/>
      </c>
    </row>
    <row r="5718">
      <c r="A5718">
        <f>Input!A5718</f>
        <v/>
      </c>
      <c r="B5718">
        <f>IF(ISNUMBER(Input!B5718),IF(AND(Input!B5718&gt;=20,Input!B5718&lt;=700),Input!B5718,""),"")</f>
        <v/>
      </c>
      <c r="C5718">
        <f>IF(B5718="","",INT(A5718))</f>
        <v/>
      </c>
      <c r="D5718">
        <f>IF(B5718="","",HOUR(A5718))</f>
        <v/>
      </c>
      <c r="E5718">
        <f>IF(B5718="","",IF(INPUT!$I$1="","",IF(C5718&lt;(INT(INPUT!$I$1)-INPUT!$I$2),"Off Meds",IF(C5718&lt;=(INT(INPUT!$I$1)+INPUT!$I$2),"Washout","On Meds"))))</f>
        <v/>
      </c>
      <c r="F5718">
        <f>IF(B5718="","",1.509*(LN(B5718)^1.084-5.381))</f>
        <v/>
      </c>
      <c r="G5718">
        <f>IF(F5718="","",IF(F5718&lt;0,10*F5718^2,0))</f>
        <v/>
      </c>
      <c r="H5718">
        <f>IF(F5718="","",IF(F5718&gt;0,10*F5718^2,0))</f>
        <v/>
      </c>
    </row>
    <row r="5719">
      <c r="A5719">
        <f>Input!A5719</f>
        <v/>
      </c>
      <c r="B5719">
        <f>IF(ISNUMBER(Input!B5719),IF(AND(Input!B5719&gt;=20,Input!B5719&lt;=700),Input!B5719,""),"")</f>
        <v/>
      </c>
      <c r="C5719">
        <f>IF(B5719="","",INT(A5719))</f>
        <v/>
      </c>
      <c r="D5719">
        <f>IF(B5719="","",HOUR(A5719))</f>
        <v/>
      </c>
      <c r="E5719">
        <f>IF(B5719="","",IF(INPUT!$I$1="","",IF(C5719&lt;(INT(INPUT!$I$1)-INPUT!$I$2),"Off Meds",IF(C5719&lt;=(INT(INPUT!$I$1)+INPUT!$I$2),"Washout","On Meds"))))</f>
        <v/>
      </c>
      <c r="F5719">
        <f>IF(B5719="","",1.509*(LN(B5719)^1.084-5.381))</f>
        <v/>
      </c>
      <c r="G5719">
        <f>IF(F5719="","",IF(F5719&lt;0,10*F5719^2,0))</f>
        <v/>
      </c>
      <c r="H5719">
        <f>IF(F5719="","",IF(F5719&gt;0,10*F5719^2,0))</f>
        <v/>
      </c>
    </row>
    <row r="5720">
      <c r="A5720">
        <f>Input!A5720</f>
        <v/>
      </c>
      <c r="B5720">
        <f>IF(ISNUMBER(Input!B5720),IF(AND(Input!B5720&gt;=20,Input!B5720&lt;=700),Input!B5720,""),"")</f>
        <v/>
      </c>
      <c r="C5720">
        <f>IF(B5720="","",INT(A5720))</f>
        <v/>
      </c>
      <c r="D5720">
        <f>IF(B5720="","",HOUR(A5720))</f>
        <v/>
      </c>
      <c r="E5720">
        <f>IF(B5720="","",IF(INPUT!$I$1="","",IF(C5720&lt;(INT(INPUT!$I$1)-INPUT!$I$2),"Off Meds",IF(C5720&lt;=(INT(INPUT!$I$1)+INPUT!$I$2),"Washout","On Meds"))))</f>
        <v/>
      </c>
      <c r="F5720">
        <f>IF(B5720="","",1.509*(LN(B5720)^1.084-5.381))</f>
        <v/>
      </c>
      <c r="G5720">
        <f>IF(F5720="","",IF(F5720&lt;0,10*F5720^2,0))</f>
        <v/>
      </c>
      <c r="H5720">
        <f>IF(F5720="","",IF(F5720&gt;0,10*F5720^2,0))</f>
        <v/>
      </c>
    </row>
    <row r="5721">
      <c r="A5721">
        <f>Input!A5721</f>
        <v/>
      </c>
      <c r="B5721">
        <f>IF(ISNUMBER(Input!B5721),IF(AND(Input!B5721&gt;=20,Input!B5721&lt;=700),Input!B5721,""),"")</f>
        <v/>
      </c>
      <c r="C5721">
        <f>IF(B5721="","",INT(A5721))</f>
        <v/>
      </c>
      <c r="D5721">
        <f>IF(B5721="","",HOUR(A5721))</f>
        <v/>
      </c>
      <c r="E5721">
        <f>IF(B5721="","",IF(INPUT!$I$1="","",IF(C5721&lt;(INT(INPUT!$I$1)-INPUT!$I$2),"Off Meds",IF(C5721&lt;=(INT(INPUT!$I$1)+INPUT!$I$2),"Washout","On Meds"))))</f>
        <v/>
      </c>
      <c r="F5721">
        <f>IF(B5721="","",1.509*(LN(B5721)^1.084-5.381))</f>
        <v/>
      </c>
      <c r="G5721">
        <f>IF(F5721="","",IF(F5721&lt;0,10*F5721^2,0))</f>
        <v/>
      </c>
      <c r="H5721">
        <f>IF(F5721="","",IF(F5721&gt;0,10*F5721^2,0))</f>
        <v/>
      </c>
    </row>
    <row r="5722">
      <c r="A5722">
        <f>Input!A5722</f>
        <v/>
      </c>
      <c r="B5722">
        <f>IF(ISNUMBER(Input!B5722),IF(AND(Input!B5722&gt;=20,Input!B5722&lt;=700),Input!B5722,""),"")</f>
        <v/>
      </c>
      <c r="C5722">
        <f>IF(B5722="","",INT(A5722))</f>
        <v/>
      </c>
      <c r="D5722">
        <f>IF(B5722="","",HOUR(A5722))</f>
        <v/>
      </c>
      <c r="E5722">
        <f>IF(B5722="","",IF(INPUT!$I$1="","",IF(C5722&lt;(INT(INPUT!$I$1)-INPUT!$I$2),"Off Meds",IF(C5722&lt;=(INT(INPUT!$I$1)+INPUT!$I$2),"Washout","On Meds"))))</f>
        <v/>
      </c>
      <c r="F5722">
        <f>IF(B5722="","",1.509*(LN(B5722)^1.084-5.381))</f>
        <v/>
      </c>
      <c r="G5722">
        <f>IF(F5722="","",IF(F5722&lt;0,10*F5722^2,0))</f>
        <v/>
      </c>
      <c r="H5722">
        <f>IF(F5722="","",IF(F5722&gt;0,10*F5722^2,0))</f>
        <v/>
      </c>
    </row>
    <row r="5723">
      <c r="A5723">
        <f>Input!A5723</f>
        <v/>
      </c>
      <c r="B5723">
        <f>IF(ISNUMBER(Input!B5723),IF(AND(Input!B5723&gt;=20,Input!B5723&lt;=700),Input!B5723,""),"")</f>
        <v/>
      </c>
      <c r="C5723">
        <f>IF(B5723="","",INT(A5723))</f>
        <v/>
      </c>
      <c r="D5723">
        <f>IF(B5723="","",HOUR(A5723))</f>
        <v/>
      </c>
      <c r="E5723">
        <f>IF(B5723="","",IF(INPUT!$I$1="","",IF(C5723&lt;(INT(INPUT!$I$1)-INPUT!$I$2),"Off Meds",IF(C5723&lt;=(INT(INPUT!$I$1)+INPUT!$I$2),"Washout","On Meds"))))</f>
        <v/>
      </c>
      <c r="F5723">
        <f>IF(B5723="","",1.509*(LN(B5723)^1.084-5.381))</f>
        <v/>
      </c>
      <c r="G5723">
        <f>IF(F5723="","",IF(F5723&lt;0,10*F5723^2,0))</f>
        <v/>
      </c>
      <c r="H5723">
        <f>IF(F5723="","",IF(F5723&gt;0,10*F5723^2,0))</f>
        <v/>
      </c>
    </row>
    <row r="5724">
      <c r="A5724">
        <f>Input!A5724</f>
        <v/>
      </c>
      <c r="B5724">
        <f>IF(ISNUMBER(Input!B5724),IF(AND(Input!B5724&gt;=20,Input!B5724&lt;=700),Input!B5724,""),"")</f>
        <v/>
      </c>
      <c r="C5724">
        <f>IF(B5724="","",INT(A5724))</f>
        <v/>
      </c>
      <c r="D5724">
        <f>IF(B5724="","",HOUR(A5724))</f>
        <v/>
      </c>
      <c r="E5724">
        <f>IF(B5724="","",IF(INPUT!$I$1="","",IF(C5724&lt;(INT(INPUT!$I$1)-INPUT!$I$2),"Off Meds",IF(C5724&lt;=(INT(INPUT!$I$1)+INPUT!$I$2),"Washout","On Meds"))))</f>
        <v/>
      </c>
      <c r="F5724">
        <f>IF(B5724="","",1.509*(LN(B5724)^1.084-5.381))</f>
        <v/>
      </c>
      <c r="G5724">
        <f>IF(F5724="","",IF(F5724&lt;0,10*F5724^2,0))</f>
        <v/>
      </c>
      <c r="H5724">
        <f>IF(F5724="","",IF(F5724&gt;0,10*F5724^2,0))</f>
        <v/>
      </c>
    </row>
    <row r="5725">
      <c r="A5725">
        <f>Input!A5725</f>
        <v/>
      </c>
      <c r="B5725">
        <f>IF(ISNUMBER(Input!B5725),IF(AND(Input!B5725&gt;=20,Input!B5725&lt;=700),Input!B5725,""),"")</f>
        <v/>
      </c>
      <c r="C5725">
        <f>IF(B5725="","",INT(A5725))</f>
        <v/>
      </c>
      <c r="D5725">
        <f>IF(B5725="","",HOUR(A5725))</f>
        <v/>
      </c>
      <c r="E5725">
        <f>IF(B5725="","",IF(INPUT!$I$1="","",IF(C5725&lt;(INT(INPUT!$I$1)-INPUT!$I$2),"Off Meds",IF(C5725&lt;=(INT(INPUT!$I$1)+INPUT!$I$2),"Washout","On Meds"))))</f>
        <v/>
      </c>
      <c r="F5725">
        <f>IF(B5725="","",1.509*(LN(B5725)^1.084-5.381))</f>
        <v/>
      </c>
      <c r="G5725">
        <f>IF(F5725="","",IF(F5725&lt;0,10*F5725^2,0))</f>
        <v/>
      </c>
      <c r="H5725">
        <f>IF(F5725="","",IF(F5725&gt;0,10*F5725^2,0))</f>
        <v/>
      </c>
    </row>
    <row r="5726">
      <c r="A5726">
        <f>Input!A5726</f>
        <v/>
      </c>
      <c r="B5726">
        <f>IF(ISNUMBER(Input!B5726),IF(AND(Input!B5726&gt;=20,Input!B5726&lt;=700),Input!B5726,""),"")</f>
        <v/>
      </c>
      <c r="C5726">
        <f>IF(B5726="","",INT(A5726))</f>
        <v/>
      </c>
      <c r="D5726">
        <f>IF(B5726="","",HOUR(A5726))</f>
        <v/>
      </c>
      <c r="E5726">
        <f>IF(B5726="","",IF(INPUT!$I$1="","",IF(C5726&lt;(INT(INPUT!$I$1)-INPUT!$I$2),"Off Meds",IF(C5726&lt;=(INT(INPUT!$I$1)+INPUT!$I$2),"Washout","On Meds"))))</f>
        <v/>
      </c>
      <c r="F5726">
        <f>IF(B5726="","",1.509*(LN(B5726)^1.084-5.381))</f>
        <v/>
      </c>
      <c r="G5726">
        <f>IF(F5726="","",IF(F5726&lt;0,10*F5726^2,0))</f>
        <v/>
      </c>
      <c r="H5726">
        <f>IF(F5726="","",IF(F5726&gt;0,10*F5726^2,0))</f>
        <v/>
      </c>
    </row>
    <row r="5727">
      <c r="A5727">
        <f>Input!A5727</f>
        <v/>
      </c>
      <c r="B5727">
        <f>IF(ISNUMBER(Input!B5727),IF(AND(Input!B5727&gt;=20,Input!B5727&lt;=700),Input!B5727,""),"")</f>
        <v/>
      </c>
      <c r="C5727">
        <f>IF(B5727="","",INT(A5727))</f>
        <v/>
      </c>
      <c r="D5727">
        <f>IF(B5727="","",HOUR(A5727))</f>
        <v/>
      </c>
      <c r="E5727">
        <f>IF(B5727="","",IF(INPUT!$I$1="","",IF(C5727&lt;(INT(INPUT!$I$1)-INPUT!$I$2),"Off Meds",IF(C5727&lt;=(INT(INPUT!$I$1)+INPUT!$I$2),"Washout","On Meds"))))</f>
        <v/>
      </c>
      <c r="F5727">
        <f>IF(B5727="","",1.509*(LN(B5727)^1.084-5.381))</f>
        <v/>
      </c>
      <c r="G5727">
        <f>IF(F5727="","",IF(F5727&lt;0,10*F5727^2,0))</f>
        <v/>
      </c>
      <c r="H5727">
        <f>IF(F5727="","",IF(F5727&gt;0,10*F5727^2,0))</f>
        <v/>
      </c>
    </row>
    <row r="5728">
      <c r="A5728">
        <f>Input!A5728</f>
        <v/>
      </c>
      <c r="B5728">
        <f>IF(ISNUMBER(Input!B5728),IF(AND(Input!B5728&gt;=20,Input!B5728&lt;=700),Input!B5728,""),"")</f>
        <v/>
      </c>
      <c r="C5728">
        <f>IF(B5728="","",INT(A5728))</f>
        <v/>
      </c>
      <c r="D5728">
        <f>IF(B5728="","",HOUR(A5728))</f>
        <v/>
      </c>
      <c r="E5728">
        <f>IF(B5728="","",IF(INPUT!$I$1="","",IF(C5728&lt;(INT(INPUT!$I$1)-INPUT!$I$2),"Off Meds",IF(C5728&lt;=(INT(INPUT!$I$1)+INPUT!$I$2),"Washout","On Meds"))))</f>
        <v/>
      </c>
      <c r="F5728">
        <f>IF(B5728="","",1.509*(LN(B5728)^1.084-5.381))</f>
        <v/>
      </c>
      <c r="G5728">
        <f>IF(F5728="","",IF(F5728&lt;0,10*F5728^2,0))</f>
        <v/>
      </c>
      <c r="H5728">
        <f>IF(F5728="","",IF(F5728&gt;0,10*F5728^2,0))</f>
        <v/>
      </c>
    </row>
    <row r="5729">
      <c r="A5729">
        <f>Input!A5729</f>
        <v/>
      </c>
      <c r="B5729">
        <f>IF(ISNUMBER(Input!B5729),IF(AND(Input!B5729&gt;=20,Input!B5729&lt;=700),Input!B5729,""),"")</f>
        <v/>
      </c>
      <c r="C5729">
        <f>IF(B5729="","",INT(A5729))</f>
        <v/>
      </c>
      <c r="D5729">
        <f>IF(B5729="","",HOUR(A5729))</f>
        <v/>
      </c>
      <c r="E5729">
        <f>IF(B5729="","",IF(INPUT!$I$1="","",IF(C5729&lt;(INT(INPUT!$I$1)-INPUT!$I$2),"Off Meds",IF(C5729&lt;=(INT(INPUT!$I$1)+INPUT!$I$2),"Washout","On Meds"))))</f>
        <v/>
      </c>
      <c r="F5729">
        <f>IF(B5729="","",1.509*(LN(B5729)^1.084-5.381))</f>
        <v/>
      </c>
      <c r="G5729">
        <f>IF(F5729="","",IF(F5729&lt;0,10*F5729^2,0))</f>
        <v/>
      </c>
      <c r="H5729">
        <f>IF(F5729="","",IF(F5729&gt;0,10*F5729^2,0))</f>
        <v/>
      </c>
    </row>
    <row r="5730">
      <c r="A5730">
        <f>Input!A5730</f>
        <v/>
      </c>
      <c r="B5730">
        <f>IF(ISNUMBER(Input!B5730),IF(AND(Input!B5730&gt;=20,Input!B5730&lt;=700),Input!B5730,""),"")</f>
        <v/>
      </c>
      <c r="C5730">
        <f>IF(B5730="","",INT(A5730))</f>
        <v/>
      </c>
      <c r="D5730">
        <f>IF(B5730="","",HOUR(A5730))</f>
        <v/>
      </c>
      <c r="E5730">
        <f>IF(B5730="","",IF(INPUT!$I$1="","",IF(C5730&lt;(INT(INPUT!$I$1)-INPUT!$I$2),"Off Meds",IF(C5730&lt;=(INT(INPUT!$I$1)+INPUT!$I$2),"Washout","On Meds"))))</f>
        <v/>
      </c>
      <c r="F5730">
        <f>IF(B5730="","",1.509*(LN(B5730)^1.084-5.381))</f>
        <v/>
      </c>
      <c r="G5730">
        <f>IF(F5730="","",IF(F5730&lt;0,10*F5730^2,0))</f>
        <v/>
      </c>
      <c r="H5730">
        <f>IF(F5730="","",IF(F5730&gt;0,10*F5730^2,0))</f>
        <v/>
      </c>
    </row>
    <row r="5731">
      <c r="A5731">
        <f>Input!A5731</f>
        <v/>
      </c>
      <c r="B5731">
        <f>IF(ISNUMBER(Input!B5731),IF(AND(Input!B5731&gt;=20,Input!B5731&lt;=700),Input!B5731,""),"")</f>
        <v/>
      </c>
      <c r="C5731">
        <f>IF(B5731="","",INT(A5731))</f>
        <v/>
      </c>
      <c r="D5731">
        <f>IF(B5731="","",HOUR(A5731))</f>
        <v/>
      </c>
      <c r="E5731">
        <f>IF(B5731="","",IF(INPUT!$I$1="","",IF(C5731&lt;(INT(INPUT!$I$1)-INPUT!$I$2),"Off Meds",IF(C5731&lt;=(INT(INPUT!$I$1)+INPUT!$I$2),"Washout","On Meds"))))</f>
        <v/>
      </c>
      <c r="F5731">
        <f>IF(B5731="","",1.509*(LN(B5731)^1.084-5.381))</f>
        <v/>
      </c>
      <c r="G5731">
        <f>IF(F5731="","",IF(F5731&lt;0,10*F5731^2,0))</f>
        <v/>
      </c>
      <c r="H5731">
        <f>IF(F5731="","",IF(F5731&gt;0,10*F5731^2,0))</f>
        <v/>
      </c>
    </row>
    <row r="5732">
      <c r="A5732">
        <f>Input!A5732</f>
        <v/>
      </c>
      <c r="B5732">
        <f>IF(ISNUMBER(Input!B5732),IF(AND(Input!B5732&gt;=20,Input!B5732&lt;=700),Input!B5732,""),"")</f>
        <v/>
      </c>
      <c r="C5732">
        <f>IF(B5732="","",INT(A5732))</f>
        <v/>
      </c>
      <c r="D5732">
        <f>IF(B5732="","",HOUR(A5732))</f>
        <v/>
      </c>
      <c r="E5732">
        <f>IF(B5732="","",IF(INPUT!$I$1="","",IF(C5732&lt;(INT(INPUT!$I$1)-INPUT!$I$2),"Off Meds",IF(C5732&lt;=(INT(INPUT!$I$1)+INPUT!$I$2),"Washout","On Meds"))))</f>
        <v/>
      </c>
      <c r="F5732">
        <f>IF(B5732="","",1.509*(LN(B5732)^1.084-5.381))</f>
        <v/>
      </c>
      <c r="G5732">
        <f>IF(F5732="","",IF(F5732&lt;0,10*F5732^2,0))</f>
        <v/>
      </c>
      <c r="H5732">
        <f>IF(F5732="","",IF(F5732&gt;0,10*F5732^2,0))</f>
        <v/>
      </c>
    </row>
    <row r="5733">
      <c r="A5733">
        <f>Input!A5733</f>
        <v/>
      </c>
      <c r="B5733">
        <f>IF(ISNUMBER(Input!B5733),IF(AND(Input!B5733&gt;=20,Input!B5733&lt;=700),Input!B5733,""),"")</f>
        <v/>
      </c>
      <c r="C5733">
        <f>IF(B5733="","",INT(A5733))</f>
        <v/>
      </c>
      <c r="D5733">
        <f>IF(B5733="","",HOUR(A5733))</f>
        <v/>
      </c>
      <c r="E5733">
        <f>IF(B5733="","",IF(INPUT!$I$1="","",IF(C5733&lt;(INT(INPUT!$I$1)-INPUT!$I$2),"Off Meds",IF(C5733&lt;=(INT(INPUT!$I$1)+INPUT!$I$2),"Washout","On Meds"))))</f>
        <v/>
      </c>
      <c r="F5733">
        <f>IF(B5733="","",1.509*(LN(B5733)^1.084-5.381))</f>
        <v/>
      </c>
      <c r="G5733">
        <f>IF(F5733="","",IF(F5733&lt;0,10*F5733^2,0))</f>
        <v/>
      </c>
      <c r="H5733">
        <f>IF(F5733="","",IF(F5733&gt;0,10*F5733^2,0))</f>
        <v/>
      </c>
    </row>
    <row r="5734">
      <c r="A5734">
        <f>Input!A5734</f>
        <v/>
      </c>
      <c r="B5734">
        <f>IF(ISNUMBER(Input!B5734),IF(AND(Input!B5734&gt;=20,Input!B5734&lt;=700),Input!B5734,""),"")</f>
        <v/>
      </c>
      <c r="C5734">
        <f>IF(B5734="","",INT(A5734))</f>
        <v/>
      </c>
      <c r="D5734">
        <f>IF(B5734="","",HOUR(A5734))</f>
        <v/>
      </c>
      <c r="E5734">
        <f>IF(B5734="","",IF(INPUT!$I$1="","",IF(C5734&lt;(INT(INPUT!$I$1)-INPUT!$I$2),"Off Meds",IF(C5734&lt;=(INT(INPUT!$I$1)+INPUT!$I$2),"Washout","On Meds"))))</f>
        <v/>
      </c>
      <c r="F5734">
        <f>IF(B5734="","",1.509*(LN(B5734)^1.084-5.381))</f>
        <v/>
      </c>
      <c r="G5734">
        <f>IF(F5734="","",IF(F5734&lt;0,10*F5734^2,0))</f>
        <v/>
      </c>
      <c r="H5734">
        <f>IF(F5734="","",IF(F5734&gt;0,10*F5734^2,0))</f>
        <v/>
      </c>
    </row>
    <row r="5735">
      <c r="A5735">
        <f>Input!A5735</f>
        <v/>
      </c>
      <c r="B5735">
        <f>IF(ISNUMBER(Input!B5735),IF(AND(Input!B5735&gt;=20,Input!B5735&lt;=700),Input!B5735,""),"")</f>
        <v/>
      </c>
      <c r="C5735">
        <f>IF(B5735="","",INT(A5735))</f>
        <v/>
      </c>
      <c r="D5735">
        <f>IF(B5735="","",HOUR(A5735))</f>
        <v/>
      </c>
      <c r="E5735">
        <f>IF(B5735="","",IF(INPUT!$I$1="","",IF(C5735&lt;(INT(INPUT!$I$1)-INPUT!$I$2),"Off Meds",IF(C5735&lt;=(INT(INPUT!$I$1)+INPUT!$I$2),"Washout","On Meds"))))</f>
        <v/>
      </c>
      <c r="F5735">
        <f>IF(B5735="","",1.509*(LN(B5735)^1.084-5.381))</f>
        <v/>
      </c>
      <c r="G5735">
        <f>IF(F5735="","",IF(F5735&lt;0,10*F5735^2,0))</f>
        <v/>
      </c>
      <c r="H5735">
        <f>IF(F5735="","",IF(F5735&gt;0,10*F5735^2,0))</f>
        <v/>
      </c>
    </row>
    <row r="5736">
      <c r="A5736">
        <f>Input!A5736</f>
        <v/>
      </c>
      <c r="B5736">
        <f>IF(ISNUMBER(Input!B5736),IF(AND(Input!B5736&gt;=20,Input!B5736&lt;=700),Input!B5736,""),"")</f>
        <v/>
      </c>
      <c r="C5736">
        <f>IF(B5736="","",INT(A5736))</f>
        <v/>
      </c>
      <c r="D5736">
        <f>IF(B5736="","",HOUR(A5736))</f>
        <v/>
      </c>
      <c r="E5736">
        <f>IF(B5736="","",IF(INPUT!$I$1="","",IF(C5736&lt;(INT(INPUT!$I$1)-INPUT!$I$2),"Off Meds",IF(C5736&lt;=(INT(INPUT!$I$1)+INPUT!$I$2),"Washout","On Meds"))))</f>
        <v/>
      </c>
      <c r="F5736">
        <f>IF(B5736="","",1.509*(LN(B5736)^1.084-5.381))</f>
        <v/>
      </c>
      <c r="G5736">
        <f>IF(F5736="","",IF(F5736&lt;0,10*F5736^2,0))</f>
        <v/>
      </c>
      <c r="H5736">
        <f>IF(F5736="","",IF(F5736&gt;0,10*F5736^2,0))</f>
        <v/>
      </c>
    </row>
    <row r="5737">
      <c r="A5737">
        <f>Input!A5737</f>
        <v/>
      </c>
      <c r="B5737">
        <f>IF(ISNUMBER(Input!B5737),IF(AND(Input!B5737&gt;=20,Input!B5737&lt;=700),Input!B5737,""),"")</f>
        <v/>
      </c>
      <c r="C5737">
        <f>IF(B5737="","",INT(A5737))</f>
        <v/>
      </c>
      <c r="D5737">
        <f>IF(B5737="","",HOUR(A5737))</f>
        <v/>
      </c>
      <c r="E5737">
        <f>IF(B5737="","",IF(INPUT!$I$1="","",IF(C5737&lt;(INT(INPUT!$I$1)-INPUT!$I$2),"Off Meds",IF(C5737&lt;=(INT(INPUT!$I$1)+INPUT!$I$2),"Washout","On Meds"))))</f>
        <v/>
      </c>
      <c r="F5737">
        <f>IF(B5737="","",1.509*(LN(B5737)^1.084-5.381))</f>
        <v/>
      </c>
      <c r="G5737">
        <f>IF(F5737="","",IF(F5737&lt;0,10*F5737^2,0))</f>
        <v/>
      </c>
      <c r="H5737">
        <f>IF(F5737="","",IF(F5737&gt;0,10*F5737^2,0))</f>
        <v/>
      </c>
    </row>
    <row r="5738">
      <c r="A5738">
        <f>Input!A5738</f>
        <v/>
      </c>
      <c r="B5738">
        <f>IF(ISNUMBER(Input!B5738),IF(AND(Input!B5738&gt;=20,Input!B5738&lt;=700),Input!B5738,""),"")</f>
        <v/>
      </c>
      <c r="C5738">
        <f>IF(B5738="","",INT(A5738))</f>
        <v/>
      </c>
      <c r="D5738">
        <f>IF(B5738="","",HOUR(A5738))</f>
        <v/>
      </c>
      <c r="E5738">
        <f>IF(B5738="","",IF(INPUT!$I$1="","",IF(C5738&lt;(INT(INPUT!$I$1)-INPUT!$I$2),"Off Meds",IF(C5738&lt;=(INT(INPUT!$I$1)+INPUT!$I$2),"Washout","On Meds"))))</f>
        <v/>
      </c>
      <c r="F5738">
        <f>IF(B5738="","",1.509*(LN(B5738)^1.084-5.381))</f>
        <v/>
      </c>
      <c r="G5738">
        <f>IF(F5738="","",IF(F5738&lt;0,10*F5738^2,0))</f>
        <v/>
      </c>
      <c r="H5738">
        <f>IF(F5738="","",IF(F5738&gt;0,10*F5738^2,0))</f>
        <v/>
      </c>
    </row>
    <row r="5739">
      <c r="A5739">
        <f>Input!A5739</f>
        <v/>
      </c>
      <c r="B5739">
        <f>IF(ISNUMBER(Input!B5739),IF(AND(Input!B5739&gt;=20,Input!B5739&lt;=700),Input!B5739,""),"")</f>
        <v/>
      </c>
      <c r="C5739">
        <f>IF(B5739="","",INT(A5739))</f>
        <v/>
      </c>
      <c r="D5739">
        <f>IF(B5739="","",HOUR(A5739))</f>
        <v/>
      </c>
      <c r="E5739">
        <f>IF(B5739="","",IF(INPUT!$I$1="","",IF(C5739&lt;(INT(INPUT!$I$1)-INPUT!$I$2),"Off Meds",IF(C5739&lt;=(INT(INPUT!$I$1)+INPUT!$I$2),"Washout","On Meds"))))</f>
        <v/>
      </c>
      <c r="F5739">
        <f>IF(B5739="","",1.509*(LN(B5739)^1.084-5.381))</f>
        <v/>
      </c>
      <c r="G5739">
        <f>IF(F5739="","",IF(F5739&lt;0,10*F5739^2,0))</f>
        <v/>
      </c>
      <c r="H5739">
        <f>IF(F5739="","",IF(F5739&gt;0,10*F5739^2,0))</f>
        <v/>
      </c>
    </row>
    <row r="5740">
      <c r="A5740">
        <f>Input!A5740</f>
        <v/>
      </c>
      <c r="B5740">
        <f>IF(ISNUMBER(Input!B5740),IF(AND(Input!B5740&gt;=20,Input!B5740&lt;=700),Input!B5740,""),"")</f>
        <v/>
      </c>
      <c r="C5740">
        <f>IF(B5740="","",INT(A5740))</f>
        <v/>
      </c>
      <c r="D5740">
        <f>IF(B5740="","",HOUR(A5740))</f>
        <v/>
      </c>
      <c r="E5740">
        <f>IF(B5740="","",IF(INPUT!$I$1="","",IF(C5740&lt;(INT(INPUT!$I$1)-INPUT!$I$2),"Off Meds",IF(C5740&lt;=(INT(INPUT!$I$1)+INPUT!$I$2),"Washout","On Meds"))))</f>
        <v/>
      </c>
      <c r="F5740">
        <f>IF(B5740="","",1.509*(LN(B5740)^1.084-5.381))</f>
        <v/>
      </c>
      <c r="G5740">
        <f>IF(F5740="","",IF(F5740&lt;0,10*F5740^2,0))</f>
        <v/>
      </c>
      <c r="H5740">
        <f>IF(F5740="","",IF(F5740&gt;0,10*F5740^2,0))</f>
        <v/>
      </c>
    </row>
    <row r="5741">
      <c r="A5741">
        <f>Input!A5741</f>
        <v/>
      </c>
      <c r="B5741">
        <f>IF(ISNUMBER(Input!B5741),IF(AND(Input!B5741&gt;=20,Input!B5741&lt;=700),Input!B5741,""),"")</f>
        <v/>
      </c>
      <c r="C5741">
        <f>IF(B5741="","",INT(A5741))</f>
        <v/>
      </c>
      <c r="D5741">
        <f>IF(B5741="","",HOUR(A5741))</f>
        <v/>
      </c>
      <c r="E5741">
        <f>IF(B5741="","",IF(INPUT!$I$1="","",IF(C5741&lt;(INT(INPUT!$I$1)-INPUT!$I$2),"Off Meds",IF(C5741&lt;=(INT(INPUT!$I$1)+INPUT!$I$2),"Washout","On Meds"))))</f>
        <v/>
      </c>
      <c r="F5741">
        <f>IF(B5741="","",1.509*(LN(B5741)^1.084-5.381))</f>
        <v/>
      </c>
      <c r="G5741">
        <f>IF(F5741="","",IF(F5741&lt;0,10*F5741^2,0))</f>
        <v/>
      </c>
      <c r="H5741">
        <f>IF(F5741="","",IF(F5741&gt;0,10*F5741^2,0))</f>
        <v/>
      </c>
    </row>
    <row r="5742">
      <c r="A5742">
        <f>Input!A5742</f>
        <v/>
      </c>
      <c r="B5742">
        <f>IF(ISNUMBER(Input!B5742),IF(AND(Input!B5742&gt;=20,Input!B5742&lt;=700),Input!B5742,""),"")</f>
        <v/>
      </c>
      <c r="C5742">
        <f>IF(B5742="","",INT(A5742))</f>
        <v/>
      </c>
      <c r="D5742">
        <f>IF(B5742="","",HOUR(A5742))</f>
        <v/>
      </c>
      <c r="E5742">
        <f>IF(B5742="","",IF(INPUT!$I$1="","",IF(C5742&lt;(INT(INPUT!$I$1)-INPUT!$I$2),"Off Meds",IF(C5742&lt;=(INT(INPUT!$I$1)+INPUT!$I$2),"Washout","On Meds"))))</f>
        <v/>
      </c>
      <c r="F5742">
        <f>IF(B5742="","",1.509*(LN(B5742)^1.084-5.381))</f>
        <v/>
      </c>
      <c r="G5742">
        <f>IF(F5742="","",IF(F5742&lt;0,10*F5742^2,0))</f>
        <v/>
      </c>
      <c r="H5742">
        <f>IF(F5742="","",IF(F5742&gt;0,10*F5742^2,0))</f>
        <v/>
      </c>
    </row>
    <row r="5743">
      <c r="A5743">
        <f>Input!A5743</f>
        <v/>
      </c>
      <c r="B5743">
        <f>IF(ISNUMBER(Input!B5743),IF(AND(Input!B5743&gt;=20,Input!B5743&lt;=700),Input!B5743,""),"")</f>
        <v/>
      </c>
      <c r="C5743">
        <f>IF(B5743="","",INT(A5743))</f>
        <v/>
      </c>
      <c r="D5743">
        <f>IF(B5743="","",HOUR(A5743))</f>
        <v/>
      </c>
      <c r="E5743">
        <f>IF(B5743="","",IF(INPUT!$I$1="","",IF(C5743&lt;(INT(INPUT!$I$1)-INPUT!$I$2),"Off Meds",IF(C5743&lt;=(INT(INPUT!$I$1)+INPUT!$I$2),"Washout","On Meds"))))</f>
        <v/>
      </c>
      <c r="F5743">
        <f>IF(B5743="","",1.509*(LN(B5743)^1.084-5.381))</f>
        <v/>
      </c>
      <c r="G5743">
        <f>IF(F5743="","",IF(F5743&lt;0,10*F5743^2,0))</f>
        <v/>
      </c>
      <c r="H5743">
        <f>IF(F5743="","",IF(F5743&gt;0,10*F5743^2,0))</f>
        <v/>
      </c>
    </row>
    <row r="5744">
      <c r="A5744">
        <f>Input!A5744</f>
        <v/>
      </c>
      <c r="B5744">
        <f>IF(ISNUMBER(Input!B5744),IF(AND(Input!B5744&gt;=20,Input!B5744&lt;=700),Input!B5744,""),"")</f>
        <v/>
      </c>
      <c r="C5744">
        <f>IF(B5744="","",INT(A5744))</f>
        <v/>
      </c>
      <c r="D5744">
        <f>IF(B5744="","",HOUR(A5744))</f>
        <v/>
      </c>
      <c r="E5744">
        <f>IF(B5744="","",IF(INPUT!$I$1="","",IF(C5744&lt;(INT(INPUT!$I$1)-INPUT!$I$2),"Off Meds",IF(C5744&lt;=(INT(INPUT!$I$1)+INPUT!$I$2),"Washout","On Meds"))))</f>
        <v/>
      </c>
      <c r="F5744">
        <f>IF(B5744="","",1.509*(LN(B5744)^1.084-5.381))</f>
        <v/>
      </c>
      <c r="G5744">
        <f>IF(F5744="","",IF(F5744&lt;0,10*F5744^2,0))</f>
        <v/>
      </c>
      <c r="H5744">
        <f>IF(F5744="","",IF(F5744&gt;0,10*F5744^2,0))</f>
        <v/>
      </c>
    </row>
    <row r="5745">
      <c r="A5745">
        <f>Input!A5745</f>
        <v/>
      </c>
      <c r="B5745">
        <f>IF(ISNUMBER(Input!B5745),IF(AND(Input!B5745&gt;=20,Input!B5745&lt;=700),Input!B5745,""),"")</f>
        <v/>
      </c>
      <c r="C5745">
        <f>IF(B5745="","",INT(A5745))</f>
        <v/>
      </c>
      <c r="D5745">
        <f>IF(B5745="","",HOUR(A5745))</f>
        <v/>
      </c>
      <c r="E5745">
        <f>IF(B5745="","",IF(INPUT!$I$1="","",IF(C5745&lt;(INT(INPUT!$I$1)-INPUT!$I$2),"Off Meds",IF(C5745&lt;=(INT(INPUT!$I$1)+INPUT!$I$2),"Washout","On Meds"))))</f>
        <v/>
      </c>
      <c r="F5745">
        <f>IF(B5745="","",1.509*(LN(B5745)^1.084-5.381))</f>
        <v/>
      </c>
      <c r="G5745">
        <f>IF(F5745="","",IF(F5745&lt;0,10*F5745^2,0))</f>
        <v/>
      </c>
      <c r="H5745">
        <f>IF(F5745="","",IF(F5745&gt;0,10*F5745^2,0))</f>
        <v/>
      </c>
    </row>
    <row r="5746">
      <c r="A5746">
        <f>Input!A5746</f>
        <v/>
      </c>
      <c r="B5746">
        <f>IF(ISNUMBER(Input!B5746),IF(AND(Input!B5746&gt;=20,Input!B5746&lt;=700),Input!B5746,""),"")</f>
        <v/>
      </c>
      <c r="C5746">
        <f>IF(B5746="","",INT(A5746))</f>
        <v/>
      </c>
      <c r="D5746">
        <f>IF(B5746="","",HOUR(A5746))</f>
        <v/>
      </c>
      <c r="E5746">
        <f>IF(B5746="","",IF(INPUT!$I$1="","",IF(C5746&lt;(INT(INPUT!$I$1)-INPUT!$I$2),"Off Meds",IF(C5746&lt;=(INT(INPUT!$I$1)+INPUT!$I$2),"Washout","On Meds"))))</f>
        <v/>
      </c>
      <c r="F5746">
        <f>IF(B5746="","",1.509*(LN(B5746)^1.084-5.381))</f>
        <v/>
      </c>
      <c r="G5746">
        <f>IF(F5746="","",IF(F5746&lt;0,10*F5746^2,0))</f>
        <v/>
      </c>
      <c r="H5746">
        <f>IF(F5746="","",IF(F5746&gt;0,10*F5746^2,0))</f>
        <v/>
      </c>
    </row>
    <row r="5747">
      <c r="A5747">
        <f>Input!A5747</f>
        <v/>
      </c>
      <c r="B5747">
        <f>IF(ISNUMBER(Input!B5747),IF(AND(Input!B5747&gt;=20,Input!B5747&lt;=700),Input!B5747,""),"")</f>
        <v/>
      </c>
      <c r="C5747">
        <f>IF(B5747="","",INT(A5747))</f>
        <v/>
      </c>
      <c r="D5747">
        <f>IF(B5747="","",HOUR(A5747))</f>
        <v/>
      </c>
      <c r="E5747">
        <f>IF(B5747="","",IF(INPUT!$I$1="","",IF(C5747&lt;(INT(INPUT!$I$1)-INPUT!$I$2),"Off Meds",IF(C5747&lt;=(INT(INPUT!$I$1)+INPUT!$I$2),"Washout","On Meds"))))</f>
        <v/>
      </c>
      <c r="F5747">
        <f>IF(B5747="","",1.509*(LN(B5747)^1.084-5.381))</f>
        <v/>
      </c>
      <c r="G5747">
        <f>IF(F5747="","",IF(F5747&lt;0,10*F5747^2,0))</f>
        <v/>
      </c>
      <c r="H5747">
        <f>IF(F5747="","",IF(F5747&gt;0,10*F5747^2,0))</f>
        <v/>
      </c>
    </row>
    <row r="5748">
      <c r="A5748">
        <f>Input!A5748</f>
        <v/>
      </c>
      <c r="B5748">
        <f>IF(ISNUMBER(Input!B5748),IF(AND(Input!B5748&gt;=20,Input!B5748&lt;=700),Input!B5748,""),"")</f>
        <v/>
      </c>
      <c r="C5748">
        <f>IF(B5748="","",INT(A5748))</f>
        <v/>
      </c>
      <c r="D5748">
        <f>IF(B5748="","",HOUR(A5748))</f>
        <v/>
      </c>
      <c r="E5748">
        <f>IF(B5748="","",IF(INPUT!$I$1="","",IF(C5748&lt;(INT(INPUT!$I$1)-INPUT!$I$2),"Off Meds",IF(C5748&lt;=(INT(INPUT!$I$1)+INPUT!$I$2),"Washout","On Meds"))))</f>
        <v/>
      </c>
      <c r="F5748">
        <f>IF(B5748="","",1.509*(LN(B5748)^1.084-5.381))</f>
        <v/>
      </c>
      <c r="G5748">
        <f>IF(F5748="","",IF(F5748&lt;0,10*F5748^2,0))</f>
        <v/>
      </c>
      <c r="H5748">
        <f>IF(F5748="","",IF(F5748&gt;0,10*F5748^2,0))</f>
        <v/>
      </c>
    </row>
    <row r="5749">
      <c r="A5749">
        <f>Input!A5749</f>
        <v/>
      </c>
      <c r="B5749">
        <f>IF(ISNUMBER(Input!B5749),IF(AND(Input!B5749&gt;=20,Input!B5749&lt;=700),Input!B5749,""),"")</f>
        <v/>
      </c>
      <c r="C5749">
        <f>IF(B5749="","",INT(A5749))</f>
        <v/>
      </c>
      <c r="D5749">
        <f>IF(B5749="","",HOUR(A5749))</f>
        <v/>
      </c>
      <c r="E5749">
        <f>IF(B5749="","",IF(INPUT!$I$1="","",IF(C5749&lt;(INT(INPUT!$I$1)-INPUT!$I$2),"Off Meds",IF(C5749&lt;=(INT(INPUT!$I$1)+INPUT!$I$2),"Washout","On Meds"))))</f>
        <v/>
      </c>
      <c r="F5749">
        <f>IF(B5749="","",1.509*(LN(B5749)^1.084-5.381))</f>
        <v/>
      </c>
      <c r="G5749">
        <f>IF(F5749="","",IF(F5749&lt;0,10*F5749^2,0))</f>
        <v/>
      </c>
      <c r="H5749">
        <f>IF(F5749="","",IF(F5749&gt;0,10*F5749^2,0))</f>
        <v/>
      </c>
    </row>
    <row r="5750">
      <c r="A5750">
        <f>Input!A5750</f>
        <v/>
      </c>
      <c r="B5750">
        <f>IF(ISNUMBER(Input!B5750),IF(AND(Input!B5750&gt;=20,Input!B5750&lt;=700),Input!B5750,""),"")</f>
        <v/>
      </c>
      <c r="C5750">
        <f>IF(B5750="","",INT(A5750))</f>
        <v/>
      </c>
      <c r="D5750">
        <f>IF(B5750="","",HOUR(A5750))</f>
        <v/>
      </c>
      <c r="E5750">
        <f>IF(B5750="","",IF(INPUT!$I$1="","",IF(C5750&lt;(INT(INPUT!$I$1)-INPUT!$I$2),"Off Meds",IF(C5750&lt;=(INT(INPUT!$I$1)+INPUT!$I$2),"Washout","On Meds"))))</f>
        <v/>
      </c>
      <c r="F5750">
        <f>IF(B5750="","",1.509*(LN(B5750)^1.084-5.381))</f>
        <v/>
      </c>
      <c r="G5750">
        <f>IF(F5750="","",IF(F5750&lt;0,10*F5750^2,0))</f>
        <v/>
      </c>
      <c r="H5750">
        <f>IF(F5750="","",IF(F5750&gt;0,10*F5750^2,0))</f>
        <v/>
      </c>
    </row>
    <row r="5751">
      <c r="A5751">
        <f>Input!A5751</f>
        <v/>
      </c>
      <c r="B5751">
        <f>IF(ISNUMBER(Input!B5751),IF(AND(Input!B5751&gt;=20,Input!B5751&lt;=700),Input!B5751,""),"")</f>
        <v/>
      </c>
      <c r="C5751">
        <f>IF(B5751="","",INT(A5751))</f>
        <v/>
      </c>
      <c r="D5751">
        <f>IF(B5751="","",HOUR(A5751))</f>
        <v/>
      </c>
      <c r="E5751">
        <f>IF(B5751="","",IF(INPUT!$I$1="","",IF(C5751&lt;(INT(INPUT!$I$1)-INPUT!$I$2),"Off Meds",IF(C5751&lt;=(INT(INPUT!$I$1)+INPUT!$I$2),"Washout","On Meds"))))</f>
        <v/>
      </c>
      <c r="F5751">
        <f>IF(B5751="","",1.509*(LN(B5751)^1.084-5.381))</f>
        <v/>
      </c>
      <c r="G5751">
        <f>IF(F5751="","",IF(F5751&lt;0,10*F5751^2,0))</f>
        <v/>
      </c>
      <c r="H5751">
        <f>IF(F5751="","",IF(F5751&gt;0,10*F5751^2,0))</f>
        <v/>
      </c>
    </row>
    <row r="5752">
      <c r="A5752">
        <f>Input!A5752</f>
        <v/>
      </c>
      <c r="B5752">
        <f>IF(ISNUMBER(Input!B5752),IF(AND(Input!B5752&gt;=20,Input!B5752&lt;=700),Input!B5752,""),"")</f>
        <v/>
      </c>
      <c r="C5752">
        <f>IF(B5752="","",INT(A5752))</f>
        <v/>
      </c>
      <c r="D5752">
        <f>IF(B5752="","",HOUR(A5752))</f>
        <v/>
      </c>
      <c r="E5752">
        <f>IF(B5752="","",IF(INPUT!$I$1="","",IF(C5752&lt;(INT(INPUT!$I$1)-INPUT!$I$2),"Off Meds",IF(C5752&lt;=(INT(INPUT!$I$1)+INPUT!$I$2),"Washout","On Meds"))))</f>
        <v/>
      </c>
      <c r="F5752">
        <f>IF(B5752="","",1.509*(LN(B5752)^1.084-5.381))</f>
        <v/>
      </c>
      <c r="G5752">
        <f>IF(F5752="","",IF(F5752&lt;0,10*F5752^2,0))</f>
        <v/>
      </c>
      <c r="H5752">
        <f>IF(F5752="","",IF(F5752&gt;0,10*F5752^2,0))</f>
        <v/>
      </c>
    </row>
    <row r="5753">
      <c r="A5753">
        <f>Input!A5753</f>
        <v/>
      </c>
      <c r="B5753">
        <f>IF(ISNUMBER(Input!B5753),IF(AND(Input!B5753&gt;=20,Input!B5753&lt;=700),Input!B5753,""),"")</f>
        <v/>
      </c>
      <c r="C5753">
        <f>IF(B5753="","",INT(A5753))</f>
        <v/>
      </c>
      <c r="D5753">
        <f>IF(B5753="","",HOUR(A5753))</f>
        <v/>
      </c>
      <c r="E5753">
        <f>IF(B5753="","",IF(INPUT!$I$1="","",IF(C5753&lt;(INT(INPUT!$I$1)-INPUT!$I$2),"Off Meds",IF(C5753&lt;=(INT(INPUT!$I$1)+INPUT!$I$2),"Washout","On Meds"))))</f>
        <v/>
      </c>
      <c r="F5753">
        <f>IF(B5753="","",1.509*(LN(B5753)^1.084-5.381))</f>
        <v/>
      </c>
      <c r="G5753">
        <f>IF(F5753="","",IF(F5753&lt;0,10*F5753^2,0))</f>
        <v/>
      </c>
      <c r="H5753">
        <f>IF(F5753="","",IF(F5753&gt;0,10*F5753^2,0))</f>
        <v/>
      </c>
    </row>
    <row r="5754">
      <c r="A5754">
        <f>Input!A5754</f>
        <v/>
      </c>
      <c r="B5754">
        <f>IF(ISNUMBER(Input!B5754),IF(AND(Input!B5754&gt;=20,Input!B5754&lt;=700),Input!B5754,""),"")</f>
        <v/>
      </c>
      <c r="C5754">
        <f>IF(B5754="","",INT(A5754))</f>
        <v/>
      </c>
      <c r="D5754">
        <f>IF(B5754="","",HOUR(A5754))</f>
        <v/>
      </c>
      <c r="E5754">
        <f>IF(B5754="","",IF(INPUT!$I$1="","",IF(C5754&lt;(INT(INPUT!$I$1)-INPUT!$I$2),"Off Meds",IF(C5754&lt;=(INT(INPUT!$I$1)+INPUT!$I$2),"Washout","On Meds"))))</f>
        <v/>
      </c>
      <c r="F5754">
        <f>IF(B5754="","",1.509*(LN(B5754)^1.084-5.381))</f>
        <v/>
      </c>
      <c r="G5754">
        <f>IF(F5754="","",IF(F5754&lt;0,10*F5754^2,0))</f>
        <v/>
      </c>
      <c r="H5754">
        <f>IF(F5754="","",IF(F5754&gt;0,10*F5754^2,0))</f>
        <v/>
      </c>
    </row>
    <row r="5755">
      <c r="A5755">
        <f>Input!A5755</f>
        <v/>
      </c>
      <c r="B5755">
        <f>IF(ISNUMBER(Input!B5755),IF(AND(Input!B5755&gt;=20,Input!B5755&lt;=700),Input!B5755,""),"")</f>
        <v/>
      </c>
      <c r="C5755">
        <f>IF(B5755="","",INT(A5755))</f>
        <v/>
      </c>
      <c r="D5755">
        <f>IF(B5755="","",HOUR(A5755))</f>
        <v/>
      </c>
      <c r="E5755">
        <f>IF(B5755="","",IF(INPUT!$I$1="","",IF(C5755&lt;(INT(INPUT!$I$1)-INPUT!$I$2),"Off Meds",IF(C5755&lt;=(INT(INPUT!$I$1)+INPUT!$I$2),"Washout","On Meds"))))</f>
        <v/>
      </c>
      <c r="F5755">
        <f>IF(B5755="","",1.509*(LN(B5755)^1.084-5.381))</f>
        <v/>
      </c>
      <c r="G5755">
        <f>IF(F5755="","",IF(F5755&lt;0,10*F5755^2,0))</f>
        <v/>
      </c>
      <c r="H5755">
        <f>IF(F5755="","",IF(F5755&gt;0,10*F5755^2,0))</f>
        <v/>
      </c>
    </row>
    <row r="5756">
      <c r="A5756">
        <f>Input!A5756</f>
        <v/>
      </c>
      <c r="B5756">
        <f>IF(ISNUMBER(Input!B5756),IF(AND(Input!B5756&gt;=20,Input!B5756&lt;=700),Input!B5756,""),"")</f>
        <v/>
      </c>
      <c r="C5756">
        <f>IF(B5756="","",INT(A5756))</f>
        <v/>
      </c>
      <c r="D5756">
        <f>IF(B5756="","",HOUR(A5756))</f>
        <v/>
      </c>
      <c r="E5756">
        <f>IF(B5756="","",IF(INPUT!$I$1="","",IF(C5756&lt;(INT(INPUT!$I$1)-INPUT!$I$2),"Off Meds",IF(C5756&lt;=(INT(INPUT!$I$1)+INPUT!$I$2),"Washout","On Meds"))))</f>
        <v/>
      </c>
      <c r="F5756">
        <f>IF(B5756="","",1.509*(LN(B5756)^1.084-5.381))</f>
        <v/>
      </c>
      <c r="G5756">
        <f>IF(F5756="","",IF(F5756&lt;0,10*F5756^2,0))</f>
        <v/>
      </c>
      <c r="H5756">
        <f>IF(F5756="","",IF(F5756&gt;0,10*F5756^2,0))</f>
        <v/>
      </c>
    </row>
    <row r="5757">
      <c r="A5757">
        <f>Input!A5757</f>
        <v/>
      </c>
      <c r="B5757">
        <f>IF(ISNUMBER(Input!B5757),IF(AND(Input!B5757&gt;=20,Input!B5757&lt;=700),Input!B5757,""),"")</f>
        <v/>
      </c>
      <c r="C5757">
        <f>IF(B5757="","",INT(A5757))</f>
        <v/>
      </c>
      <c r="D5757">
        <f>IF(B5757="","",HOUR(A5757))</f>
        <v/>
      </c>
      <c r="E5757">
        <f>IF(B5757="","",IF(INPUT!$I$1="","",IF(C5757&lt;(INT(INPUT!$I$1)-INPUT!$I$2),"Off Meds",IF(C5757&lt;=(INT(INPUT!$I$1)+INPUT!$I$2),"Washout","On Meds"))))</f>
        <v/>
      </c>
      <c r="F5757">
        <f>IF(B5757="","",1.509*(LN(B5757)^1.084-5.381))</f>
        <v/>
      </c>
      <c r="G5757">
        <f>IF(F5757="","",IF(F5757&lt;0,10*F5757^2,0))</f>
        <v/>
      </c>
      <c r="H5757">
        <f>IF(F5757="","",IF(F5757&gt;0,10*F5757^2,0))</f>
        <v/>
      </c>
    </row>
    <row r="5758">
      <c r="A5758">
        <f>Input!A5758</f>
        <v/>
      </c>
      <c r="B5758">
        <f>IF(ISNUMBER(Input!B5758),IF(AND(Input!B5758&gt;=20,Input!B5758&lt;=700),Input!B5758,""),"")</f>
        <v/>
      </c>
      <c r="C5758">
        <f>IF(B5758="","",INT(A5758))</f>
        <v/>
      </c>
      <c r="D5758">
        <f>IF(B5758="","",HOUR(A5758))</f>
        <v/>
      </c>
      <c r="E5758">
        <f>IF(B5758="","",IF(INPUT!$I$1="","",IF(C5758&lt;(INT(INPUT!$I$1)-INPUT!$I$2),"Off Meds",IF(C5758&lt;=(INT(INPUT!$I$1)+INPUT!$I$2),"Washout","On Meds"))))</f>
        <v/>
      </c>
      <c r="F5758">
        <f>IF(B5758="","",1.509*(LN(B5758)^1.084-5.381))</f>
        <v/>
      </c>
      <c r="G5758">
        <f>IF(F5758="","",IF(F5758&lt;0,10*F5758^2,0))</f>
        <v/>
      </c>
      <c r="H5758">
        <f>IF(F5758="","",IF(F5758&gt;0,10*F5758^2,0))</f>
        <v/>
      </c>
    </row>
    <row r="5759">
      <c r="A5759">
        <f>Input!A5759</f>
        <v/>
      </c>
      <c r="B5759">
        <f>IF(ISNUMBER(Input!B5759),IF(AND(Input!B5759&gt;=20,Input!B5759&lt;=700),Input!B5759,""),"")</f>
        <v/>
      </c>
      <c r="C5759">
        <f>IF(B5759="","",INT(A5759))</f>
        <v/>
      </c>
      <c r="D5759">
        <f>IF(B5759="","",HOUR(A5759))</f>
        <v/>
      </c>
      <c r="E5759">
        <f>IF(B5759="","",IF(INPUT!$I$1="","",IF(C5759&lt;(INT(INPUT!$I$1)-INPUT!$I$2),"Off Meds",IF(C5759&lt;=(INT(INPUT!$I$1)+INPUT!$I$2),"Washout","On Meds"))))</f>
        <v/>
      </c>
      <c r="F5759">
        <f>IF(B5759="","",1.509*(LN(B5759)^1.084-5.381))</f>
        <v/>
      </c>
      <c r="G5759">
        <f>IF(F5759="","",IF(F5759&lt;0,10*F5759^2,0))</f>
        <v/>
      </c>
      <c r="H5759">
        <f>IF(F5759="","",IF(F5759&gt;0,10*F5759^2,0))</f>
        <v/>
      </c>
    </row>
    <row r="5760">
      <c r="A5760">
        <f>Input!A5760</f>
        <v/>
      </c>
      <c r="B5760">
        <f>IF(ISNUMBER(Input!B5760),IF(AND(Input!B5760&gt;=20,Input!B5760&lt;=700),Input!B5760,""),"")</f>
        <v/>
      </c>
      <c r="C5760">
        <f>IF(B5760="","",INT(A5760))</f>
        <v/>
      </c>
      <c r="D5760">
        <f>IF(B5760="","",HOUR(A5760))</f>
        <v/>
      </c>
      <c r="E5760">
        <f>IF(B5760="","",IF(INPUT!$I$1="","",IF(C5760&lt;(INT(INPUT!$I$1)-INPUT!$I$2),"Off Meds",IF(C5760&lt;=(INT(INPUT!$I$1)+INPUT!$I$2),"Washout","On Meds"))))</f>
        <v/>
      </c>
      <c r="F5760">
        <f>IF(B5760="","",1.509*(LN(B5760)^1.084-5.381))</f>
        <v/>
      </c>
      <c r="G5760">
        <f>IF(F5760="","",IF(F5760&lt;0,10*F5760^2,0))</f>
        <v/>
      </c>
      <c r="H5760">
        <f>IF(F5760="","",IF(F5760&gt;0,10*F5760^2,0))</f>
        <v/>
      </c>
    </row>
    <row r="5761">
      <c r="A5761">
        <f>Input!A5761</f>
        <v/>
      </c>
      <c r="B5761">
        <f>IF(ISNUMBER(Input!B5761),IF(AND(Input!B5761&gt;=20,Input!B5761&lt;=700),Input!B5761,""),"")</f>
        <v/>
      </c>
      <c r="C5761">
        <f>IF(B5761="","",INT(A5761))</f>
        <v/>
      </c>
      <c r="D5761">
        <f>IF(B5761="","",HOUR(A5761))</f>
        <v/>
      </c>
      <c r="E5761">
        <f>IF(B5761="","",IF(INPUT!$I$1="","",IF(C5761&lt;(INT(INPUT!$I$1)-INPUT!$I$2),"Off Meds",IF(C5761&lt;=(INT(INPUT!$I$1)+INPUT!$I$2),"Washout","On Meds"))))</f>
        <v/>
      </c>
      <c r="F5761">
        <f>IF(B5761="","",1.509*(LN(B5761)^1.084-5.381))</f>
        <v/>
      </c>
      <c r="G5761">
        <f>IF(F5761="","",IF(F5761&lt;0,10*F5761^2,0))</f>
        <v/>
      </c>
      <c r="H5761">
        <f>IF(F5761="","",IF(F5761&gt;0,10*F5761^2,0))</f>
        <v/>
      </c>
    </row>
    <row r="5762">
      <c r="A5762">
        <f>Input!A5762</f>
        <v/>
      </c>
      <c r="B5762">
        <f>IF(ISNUMBER(Input!B5762),IF(AND(Input!B5762&gt;=20,Input!B5762&lt;=700),Input!B5762,""),"")</f>
        <v/>
      </c>
      <c r="C5762">
        <f>IF(B5762="","",INT(A5762))</f>
        <v/>
      </c>
      <c r="D5762">
        <f>IF(B5762="","",HOUR(A5762))</f>
        <v/>
      </c>
      <c r="E5762">
        <f>IF(B5762="","",IF(INPUT!$I$1="","",IF(C5762&lt;(INT(INPUT!$I$1)-INPUT!$I$2),"Off Meds",IF(C5762&lt;=(INT(INPUT!$I$1)+INPUT!$I$2),"Washout","On Meds"))))</f>
        <v/>
      </c>
      <c r="F5762">
        <f>IF(B5762="","",1.509*(LN(B5762)^1.084-5.381))</f>
        <v/>
      </c>
      <c r="G5762">
        <f>IF(F5762="","",IF(F5762&lt;0,10*F5762^2,0))</f>
        <v/>
      </c>
      <c r="H5762">
        <f>IF(F5762="","",IF(F5762&gt;0,10*F5762^2,0))</f>
        <v/>
      </c>
    </row>
    <row r="5763">
      <c r="A5763">
        <f>Input!A5763</f>
        <v/>
      </c>
      <c r="B5763">
        <f>IF(ISNUMBER(Input!B5763),IF(AND(Input!B5763&gt;=20,Input!B5763&lt;=700),Input!B5763,""),"")</f>
        <v/>
      </c>
      <c r="C5763">
        <f>IF(B5763="","",INT(A5763))</f>
        <v/>
      </c>
      <c r="D5763">
        <f>IF(B5763="","",HOUR(A5763))</f>
        <v/>
      </c>
      <c r="E5763">
        <f>IF(B5763="","",IF(INPUT!$I$1="","",IF(C5763&lt;(INT(INPUT!$I$1)-INPUT!$I$2),"Off Meds",IF(C5763&lt;=(INT(INPUT!$I$1)+INPUT!$I$2),"Washout","On Meds"))))</f>
        <v/>
      </c>
      <c r="F5763">
        <f>IF(B5763="","",1.509*(LN(B5763)^1.084-5.381))</f>
        <v/>
      </c>
      <c r="G5763">
        <f>IF(F5763="","",IF(F5763&lt;0,10*F5763^2,0))</f>
        <v/>
      </c>
      <c r="H5763">
        <f>IF(F5763="","",IF(F5763&gt;0,10*F5763^2,0))</f>
        <v/>
      </c>
    </row>
    <row r="5764">
      <c r="A5764">
        <f>Input!A5764</f>
        <v/>
      </c>
      <c r="B5764">
        <f>IF(ISNUMBER(Input!B5764),IF(AND(Input!B5764&gt;=20,Input!B5764&lt;=700),Input!B5764,""),"")</f>
        <v/>
      </c>
      <c r="C5764">
        <f>IF(B5764="","",INT(A5764))</f>
        <v/>
      </c>
      <c r="D5764">
        <f>IF(B5764="","",HOUR(A5764))</f>
        <v/>
      </c>
      <c r="E5764">
        <f>IF(B5764="","",IF(INPUT!$I$1="","",IF(C5764&lt;(INT(INPUT!$I$1)-INPUT!$I$2),"Off Meds",IF(C5764&lt;=(INT(INPUT!$I$1)+INPUT!$I$2),"Washout","On Meds"))))</f>
        <v/>
      </c>
      <c r="F5764">
        <f>IF(B5764="","",1.509*(LN(B5764)^1.084-5.381))</f>
        <v/>
      </c>
      <c r="G5764">
        <f>IF(F5764="","",IF(F5764&lt;0,10*F5764^2,0))</f>
        <v/>
      </c>
      <c r="H5764">
        <f>IF(F5764="","",IF(F5764&gt;0,10*F5764^2,0))</f>
        <v/>
      </c>
    </row>
    <row r="5765">
      <c r="A5765">
        <f>Input!A5765</f>
        <v/>
      </c>
      <c r="B5765">
        <f>IF(ISNUMBER(Input!B5765),IF(AND(Input!B5765&gt;=20,Input!B5765&lt;=700),Input!B5765,""),"")</f>
        <v/>
      </c>
      <c r="C5765">
        <f>IF(B5765="","",INT(A5765))</f>
        <v/>
      </c>
      <c r="D5765">
        <f>IF(B5765="","",HOUR(A5765))</f>
        <v/>
      </c>
      <c r="E5765">
        <f>IF(B5765="","",IF(INPUT!$I$1="","",IF(C5765&lt;(INT(INPUT!$I$1)-INPUT!$I$2),"Off Meds",IF(C5765&lt;=(INT(INPUT!$I$1)+INPUT!$I$2),"Washout","On Meds"))))</f>
        <v/>
      </c>
      <c r="F5765">
        <f>IF(B5765="","",1.509*(LN(B5765)^1.084-5.381))</f>
        <v/>
      </c>
      <c r="G5765">
        <f>IF(F5765="","",IF(F5765&lt;0,10*F5765^2,0))</f>
        <v/>
      </c>
      <c r="H5765">
        <f>IF(F5765="","",IF(F5765&gt;0,10*F5765^2,0))</f>
        <v/>
      </c>
    </row>
    <row r="5766">
      <c r="A5766">
        <f>Input!A5766</f>
        <v/>
      </c>
      <c r="B5766">
        <f>IF(ISNUMBER(Input!B5766),IF(AND(Input!B5766&gt;=20,Input!B5766&lt;=700),Input!B5766,""),"")</f>
        <v/>
      </c>
      <c r="C5766">
        <f>IF(B5766="","",INT(A5766))</f>
        <v/>
      </c>
      <c r="D5766">
        <f>IF(B5766="","",HOUR(A5766))</f>
        <v/>
      </c>
      <c r="E5766">
        <f>IF(B5766="","",IF(INPUT!$I$1="","",IF(C5766&lt;(INT(INPUT!$I$1)-INPUT!$I$2),"Off Meds",IF(C5766&lt;=(INT(INPUT!$I$1)+INPUT!$I$2),"Washout","On Meds"))))</f>
        <v/>
      </c>
      <c r="F5766">
        <f>IF(B5766="","",1.509*(LN(B5766)^1.084-5.381))</f>
        <v/>
      </c>
      <c r="G5766">
        <f>IF(F5766="","",IF(F5766&lt;0,10*F5766^2,0))</f>
        <v/>
      </c>
      <c r="H5766">
        <f>IF(F5766="","",IF(F5766&gt;0,10*F5766^2,0))</f>
        <v/>
      </c>
    </row>
    <row r="5767">
      <c r="A5767">
        <f>Input!A5767</f>
        <v/>
      </c>
      <c r="B5767">
        <f>IF(ISNUMBER(Input!B5767),IF(AND(Input!B5767&gt;=20,Input!B5767&lt;=700),Input!B5767,""),"")</f>
        <v/>
      </c>
      <c r="C5767">
        <f>IF(B5767="","",INT(A5767))</f>
        <v/>
      </c>
      <c r="D5767">
        <f>IF(B5767="","",HOUR(A5767))</f>
        <v/>
      </c>
      <c r="E5767">
        <f>IF(B5767="","",IF(INPUT!$I$1="","",IF(C5767&lt;(INT(INPUT!$I$1)-INPUT!$I$2),"Off Meds",IF(C5767&lt;=(INT(INPUT!$I$1)+INPUT!$I$2),"Washout","On Meds"))))</f>
        <v/>
      </c>
      <c r="F5767">
        <f>IF(B5767="","",1.509*(LN(B5767)^1.084-5.381))</f>
        <v/>
      </c>
      <c r="G5767">
        <f>IF(F5767="","",IF(F5767&lt;0,10*F5767^2,0))</f>
        <v/>
      </c>
      <c r="H5767">
        <f>IF(F5767="","",IF(F5767&gt;0,10*F5767^2,0))</f>
        <v/>
      </c>
    </row>
    <row r="5768">
      <c r="A5768">
        <f>Input!A5768</f>
        <v/>
      </c>
      <c r="B5768">
        <f>IF(ISNUMBER(Input!B5768),IF(AND(Input!B5768&gt;=20,Input!B5768&lt;=700),Input!B5768,""),"")</f>
        <v/>
      </c>
      <c r="C5768">
        <f>IF(B5768="","",INT(A5768))</f>
        <v/>
      </c>
      <c r="D5768">
        <f>IF(B5768="","",HOUR(A5768))</f>
        <v/>
      </c>
      <c r="E5768">
        <f>IF(B5768="","",IF(INPUT!$I$1="","",IF(C5768&lt;(INT(INPUT!$I$1)-INPUT!$I$2),"Off Meds",IF(C5768&lt;=(INT(INPUT!$I$1)+INPUT!$I$2),"Washout","On Meds"))))</f>
        <v/>
      </c>
      <c r="F5768">
        <f>IF(B5768="","",1.509*(LN(B5768)^1.084-5.381))</f>
        <v/>
      </c>
      <c r="G5768">
        <f>IF(F5768="","",IF(F5768&lt;0,10*F5768^2,0))</f>
        <v/>
      </c>
      <c r="H5768">
        <f>IF(F5768="","",IF(F5768&gt;0,10*F5768^2,0))</f>
        <v/>
      </c>
    </row>
    <row r="5769">
      <c r="A5769">
        <f>Input!A5769</f>
        <v/>
      </c>
      <c r="B5769">
        <f>IF(ISNUMBER(Input!B5769),IF(AND(Input!B5769&gt;=20,Input!B5769&lt;=700),Input!B5769,""),"")</f>
        <v/>
      </c>
      <c r="C5769">
        <f>IF(B5769="","",INT(A5769))</f>
        <v/>
      </c>
      <c r="D5769">
        <f>IF(B5769="","",HOUR(A5769))</f>
        <v/>
      </c>
      <c r="E5769">
        <f>IF(B5769="","",IF(INPUT!$I$1="","",IF(C5769&lt;(INT(INPUT!$I$1)-INPUT!$I$2),"Off Meds",IF(C5769&lt;=(INT(INPUT!$I$1)+INPUT!$I$2),"Washout","On Meds"))))</f>
        <v/>
      </c>
      <c r="F5769">
        <f>IF(B5769="","",1.509*(LN(B5769)^1.084-5.381))</f>
        <v/>
      </c>
      <c r="G5769">
        <f>IF(F5769="","",IF(F5769&lt;0,10*F5769^2,0))</f>
        <v/>
      </c>
      <c r="H5769">
        <f>IF(F5769="","",IF(F5769&gt;0,10*F5769^2,0))</f>
        <v/>
      </c>
    </row>
    <row r="5770">
      <c r="A5770">
        <f>Input!A5770</f>
        <v/>
      </c>
      <c r="B5770">
        <f>IF(ISNUMBER(Input!B5770),IF(AND(Input!B5770&gt;=20,Input!B5770&lt;=700),Input!B5770,""),"")</f>
        <v/>
      </c>
      <c r="C5770">
        <f>IF(B5770="","",INT(A5770))</f>
        <v/>
      </c>
      <c r="D5770">
        <f>IF(B5770="","",HOUR(A5770))</f>
        <v/>
      </c>
      <c r="E5770">
        <f>IF(B5770="","",IF(INPUT!$I$1="","",IF(C5770&lt;(INT(INPUT!$I$1)-INPUT!$I$2),"Off Meds",IF(C5770&lt;=(INT(INPUT!$I$1)+INPUT!$I$2),"Washout","On Meds"))))</f>
        <v/>
      </c>
      <c r="F5770">
        <f>IF(B5770="","",1.509*(LN(B5770)^1.084-5.381))</f>
        <v/>
      </c>
      <c r="G5770">
        <f>IF(F5770="","",IF(F5770&lt;0,10*F5770^2,0))</f>
        <v/>
      </c>
      <c r="H5770">
        <f>IF(F5770="","",IF(F5770&gt;0,10*F5770^2,0))</f>
        <v/>
      </c>
    </row>
    <row r="5771">
      <c r="A5771">
        <f>Input!A5771</f>
        <v/>
      </c>
      <c r="B5771">
        <f>IF(ISNUMBER(Input!B5771),IF(AND(Input!B5771&gt;=20,Input!B5771&lt;=700),Input!B5771,""),"")</f>
        <v/>
      </c>
      <c r="C5771">
        <f>IF(B5771="","",INT(A5771))</f>
        <v/>
      </c>
      <c r="D5771">
        <f>IF(B5771="","",HOUR(A5771))</f>
        <v/>
      </c>
      <c r="E5771">
        <f>IF(B5771="","",IF(INPUT!$I$1="","",IF(C5771&lt;(INT(INPUT!$I$1)-INPUT!$I$2),"Off Meds",IF(C5771&lt;=(INT(INPUT!$I$1)+INPUT!$I$2),"Washout","On Meds"))))</f>
        <v/>
      </c>
      <c r="F5771">
        <f>IF(B5771="","",1.509*(LN(B5771)^1.084-5.381))</f>
        <v/>
      </c>
      <c r="G5771">
        <f>IF(F5771="","",IF(F5771&lt;0,10*F5771^2,0))</f>
        <v/>
      </c>
      <c r="H5771">
        <f>IF(F5771="","",IF(F5771&gt;0,10*F5771^2,0))</f>
        <v/>
      </c>
    </row>
    <row r="5772">
      <c r="A5772">
        <f>Input!A5772</f>
        <v/>
      </c>
      <c r="B5772">
        <f>IF(ISNUMBER(Input!B5772),IF(AND(Input!B5772&gt;=20,Input!B5772&lt;=700),Input!B5772,""),"")</f>
        <v/>
      </c>
      <c r="C5772">
        <f>IF(B5772="","",INT(A5772))</f>
        <v/>
      </c>
      <c r="D5772">
        <f>IF(B5772="","",HOUR(A5772))</f>
        <v/>
      </c>
      <c r="E5772">
        <f>IF(B5772="","",IF(INPUT!$I$1="","",IF(C5772&lt;(INT(INPUT!$I$1)-INPUT!$I$2),"Off Meds",IF(C5772&lt;=(INT(INPUT!$I$1)+INPUT!$I$2),"Washout","On Meds"))))</f>
        <v/>
      </c>
      <c r="F5772">
        <f>IF(B5772="","",1.509*(LN(B5772)^1.084-5.381))</f>
        <v/>
      </c>
      <c r="G5772">
        <f>IF(F5772="","",IF(F5772&lt;0,10*F5772^2,0))</f>
        <v/>
      </c>
      <c r="H5772">
        <f>IF(F5772="","",IF(F5772&gt;0,10*F5772^2,0))</f>
        <v/>
      </c>
    </row>
    <row r="5773">
      <c r="A5773">
        <f>Input!A5773</f>
        <v/>
      </c>
      <c r="B5773">
        <f>IF(ISNUMBER(Input!B5773),IF(AND(Input!B5773&gt;=20,Input!B5773&lt;=700),Input!B5773,""),"")</f>
        <v/>
      </c>
      <c r="C5773">
        <f>IF(B5773="","",INT(A5773))</f>
        <v/>
      </c>
      <c r="D5773">
        <f>IF(B5773="","",HOUR(A5773))</f>
        <v/>
      </c>
      <c r="E5773">
        <f>IF(B5773="","",IF(INPUT!$I$1="","",IF(C5773&lt;(INT(INPUT!$I$1)-INPUT!$I$2),"Off Meds",IF(C5773&lt;=(INT(INPUT!$I$1)+INPUT!$I$2),"Washout","On Meds"))))</f>
        <v/>
      </c>
      <c r="F5773">
        <f>IF(B5773="","",1.509*(LN(B5773)^1.084-5.381))</f>
        <v/>
      </c>
      <c r="G5773">
        <f>IF(F5773="","",IF(F5773&lt;0,10*F5773^2,0))</f>
        <v/>
      </c>
      <c r="H5773">
        <f>IF(F5773="","",IF(F5773&gt;0,10*F5773^2,0))</f>
        <v/>
      </c>
    </row>
    <row r="5774">
      <c r="A5774">
        <f>Input!A5774</f>
        <v/>
      </c>
      <c r="B5774">
        <f>IF(ISNUMBER(Input!B5774),IF(AND(Input!B5774&gt;=20,Input!B5774&lt;=700),Input!B5774,""),"")</f>
        <v/>
      </c>
      <c r="C5774">
        <f>IF(B5774="","",INT(A5774))</f>
        <v/>
      </c>
      <c r="D5774">
        <f>IF(B5774="","",HOUR(A5774))</f>
        <v/>
      </c>
      <c r="E5774">
        <f>IF(B5774="","",IF(INPUT!$I$1="","",IF(C5774&lt;(INT(INPUT!$I$1)-INPUT!$I$2),"Off Meds",IF(C5774&lt;=(INT(INPUT!$I$1)+INPUT!$I$2),"Washout","On Meds"))))</f>
        <v/>
      </c>
      <c r="F5774">
        <f>IF(B5774="","",1.509*(LN(B5774)^1.084-5.381))</f>
        <v/>
      </c>
      <c r="G5774">
        <f>IF(F5774="","",IF(F5774&lt;0,10*F5774^2,0))</f>
        <v/>
      </c>
      <c r="H5774">
        <f>IF(F5774="","",IF(F5774&gt;0,10*F5774^2,0))</f>
        <v/>
      </c>
    </row>
    <row r="5775">
      <c r="A5775">
        <f>Input!A5775</f>
        <v/>
      </c>
      <c r="B5775">
        <f>IF(ISNUMBER(Input!B5775),IF(AND(Input!B5775&gt;=20,Input!B5775&lt;=700),Input!B5775,""),"")</f>
        <v/>
      </c>
      <c r="C5775">
        <f>IF(B5775="","",INT(A5775))</f>
        <v/>
      </c>
      <c r="D5775">
        <f>IF(B5775="","",HOUR(A5775))</f>
        <v/>
      </c>
      <c r="E5775">
        <f>IF(B5775="","",IF(INPUT!$I$1="","",IF(C5775&lt;(INT(INPUT!$I$1)-INPUT!$I$2),"Off Meds",IF(C5775&lt;=(INT(INPUT!$I$1)+INPUT!$I$2),"Washout","On Meds"))))</f>
        <v/>
      </c>
      <c r="F5775">
        <f>IF(B5775="","",1.509*(LN(B5775)^1.084-5.381))</f>
        <v/>
      </c>
      <c r="G5775">
        <f>IF(F5775="","",IF(F5775&lt;0,10*F5775^2,0))</f>
        <v/>
      </c>
      <c r="H5775">
        <f>IF(F5775="","",IF(F5775&gt;0,10*F5775^2,0))</f>
        <v/>
      </c>
    </row>
    <row r="5776">
      <c r="A5776">
        <f>Input!A5776</f>
        <v/>
      </c>
      <c r="B5776">
        <f>IF(ISNUMBER(Input!B5776),IF(AND(Input!B5776&gt;=20,Input!B5776&lt;=700),Input!B5776,""),"")</f>
        <v/>
      </c>
      <c r="C5776">
        <f>IF(B5776="","",INT(A5776))</f>
        <v/>
      </c>
      <c r="D5776">
        <f>IF(B5776="","",HOUR(A5776))</f>
        <v/>
      </c>
      <c r="E5776">
        <f>IF(B5776="","",IF(INPUT!$I$1="","",IF(C5776&lt;(INT(INPUT!$I$1)-INPUT!$I$2),"Off Meds",IF(C5776&lt;=(INT(INPUT!$I$1)+INPUT!$I$2),"Washout","On Meds"))))</f>
        <v/>
      </c>
      <c r="F5776">
        <f>IF(B5776="","",1.509*(LN(B5776)^1.084-5.381))</f>
        <v/>
      </c>
      <c r="G5776">
        <f>IF(F5776="","",IF(F5776&lt;0,10*F5776^2,0))</f>
        <v/>
      </c>
      <c r="H5776">
        <f>IF(F5776="","",IF(F5776&gt;0,10*F5776^2,0))</f>
        <v/>
      </c>
    </row>
    <row r="5777">
      <c r="A5777">
        <f>Input!A5777</f>
        <v/>
      </c>
      <c r="B5777">
        <f>IF(ISNUMBER(Input!B5777),IF(AND(Input!B5777&gt;=20,Input!B5777&lt;=700),Input!B5777,""),"")</f>
        <v/>
      </c>
      <c r="C5777">
        <f>IF(B5777="","",INT(A5777))</f>
        <v/>
      </c>
      <c r="D5777">
        <f>IF(B5777="","",HOUR(A5777))</f>
        <v/>
      </c>
      <c r="E5777">
        <f>IF(B5777="","",IF(INPUT!$I$1="","",IF(C5777&lt;(INT(INPUT!$I$1)-INPUT!$I$2),"Off Meds",IF(C5777&lt;=(INT(INPUT!$I$1)+INPUT!$I$2),"Washout","On Meds"))))</f>
        <v/>
      </c>
      <c r="F5777">
        <f>IF(B5777="","",1.509*(LN(B5777)^1.084-5.381))</f>
        <v/>
      </c>
      <c r="G5777">
        <f>IF(F5777="","",IF(F5777&lt;0,10*F5777^2,0))</f>
        <v/>
      </c>
      <c r="H5777">
        <f>IF(F5777="","",IF(F5777&gt;0,10*F5777^2,0))</f>
        <v/>
      </c>
    </row>
    <row r="5778">
      <c r="A5778">
        <f>Input!A5778</f>
        <v/>
      </c>
      <c r="B5778">
        <f>IF(ISNUMBER(Input!B5778),IF(AND(Input!B5778&gt;=20,Input!B5778&lt;=700),Input!B5778,""),"")</f>
        <v/>
      </c>
      <c r="C5778">
        <f>IF(B5778="","",INT(A5778))</f>
        <v/>
      </c>
      <c r="D5778">
        <f>IF(B5778="","",HOUR(A5778))</f>
        <v/>
      </c>
      <c r="E5778">
        <f>IF(B5778="","",IF(INPUT!$I$1="","",IF(C5778&lt;(INT(INPUT!$I$1)-INPUT!$I$2),"Off Meds",IF(C5778&lt;=(INT(INPUT!$I$1)+INPUT!$I$2),"Washout","On Meds"))))</f>
        <v/>
      </c>
      <c r="F5778">
        <f>IF(B5778="","",1.509*(LN(B5778)^1.084-5.381))</f>
        <v/>
      </c>
      <c r="G5778">
        <f>IF(F5778="","",IF(F5778&lt;0,10*F5778^2,0))</f>
        <v/>
      </c>
      <c r="H5778">
        <f>IF(F5778="","",IF(F5778&gt;0,10*F5778^2,0))</f>
        <v/>
      </c>
    </row>
    <row r="5779">
      <c r="A5779">
        <f>Input!A5779</f>
        <v/>
      </c>
      <c r="B5779">
        <f>IF(ISNUMBER(Input!B5779),IF(AND(Input!B5779&gt;=20,Input!B5779&lt;=700),Input!B5779,""),"")</f>
        <v/>
      </c>
      <c r="C5779">
        <f>IF(B5779="","",INT(A5779))</f>
        <v/>
      </c>
      <c r="D5779">
        <f>IF(B5779="","",HOUR(A5779))</f>
        <v/>
      </c>
      <c r="E5779">
        <f>IF(B5779="","",IF(INPUT!$I$1="","",IF(C5779&lt;(INT(INPUT!$I$1)-INPUT!$I$2),"Off Meds",IF(C5779&lt;=(INT(INPUT!$I$1)+INPUT!$I$2),"Washout","On Meds"))))</f>
        <v/>
      </c>
      <c r="F5779">
        <f>IF(B5779="","",1.509*(LN(B5779)^1.084-5.381))</f>
        <v/>
      </c>
      <c r="G5779">
        <f>IF(F5779="","",IF(F5779&lt;0,10*F5779^2,0))</f>
        <v/>
      </c>
      <c r="H5779">
        <f>IF(F5779="","",IF(F5779&gt;0,10*F5779^2,0))</f>
        <v/>
      </c>
    </row>
    <row r="5780">
      <c r="A5780">
        <f>Input!A5780</f>
        <v/>
      </c>
      <c r="B5780">
        <f>IF(ISNUMBER(Input!B5780),IF(AND(Input!B5780&gt;=20,Input!B5780&lt;=700),Input!B5780,""),"")</f>
        <v/>
      </c>
      <c r="C5780">
        <f>IF(B5780="","",INT(A5780))</f>
        <v/>
      </c>
      <c r="D5780">
        <f>IF(B5780="","",HOUR(A5780))</f>
        <v/>
      </c>
      <c r="E5780">
        <f>IF(B5780="","",IF(INPUT!$I$1="","",IF(C5780&lt;(INT(INPUT!$I$1)-INPUT!$I$2),"Off Meds",IF(C5780&lt;=(INT(INPUT!$I$1)+INPUT!$I$2),"Washout","On Meds"))))</f>
        <v/>
      </c>
      <c r="F5780">
        <f>IF(B5780="","",1.509*(LN(B5780)^1.084-5.381))</f>
        <v/>
      </c>
      <c r="G5780">
        <f>IF(F5780="","",IF(F5780&lt;0,10*F5780^2,0))</f>
        <v/>
      </c>
      <c r="H5780">
        <f>IF(F5780="","",IF(F5780&gt;0,10*F5780^2,0))</f>
        <v/>
      </c>
    </row>
    <row r="5781">
      <c r="A5781">
        <f>Input!A5781</f>
        <v/>
      </c>
      <c r="B5781">
        <f>IF(ISNUMBER(Input!B5781),IF(AND(Input!B5781&gt;=20,Input!B5781&lt;=700),Input!B5781,""),"")</f>
        <v/>
      </c>
      <c r="C5781">
        <f>IF(B5781="","",INT(A5781))</f>
        <v/>
      </c>
      <c r="D5781">
        <f>IF(B5781="","",HOUR(A5781))</f>
        <v/>
      </c>
      <c r="E5781">
        <f>IF(B5781="","",IF(INPUT!$I$1="","",IF(C5781&lt;(INT(INPUT!$I$1)-INPUT!$I$2),"Off Meds",IF(C5781&lt;=(INT(INPUT!$I$1)+INPUT!$I$2),"Washout","On Meds"))))</f>
        <v/>
      </c>
      <c r="F5781">
        <f>IF(B5781="","",1.509*(LN(B5781)^1.084-5.381))</f>
        <v/>
      </c>
      <c r="G5781">
        <f>IF(F5781="","",IF(F5781&lt;0,10*F5781^2,0))</f>
        <v/>
      </c>
      <c r="H5781">
        <f>IF(F5781="","",IF(F5781&gt;0,10*F5781^2,0))</f>
        <v/>
      </c>
    </row>
    <row r="5782">
      <c r="A5782">
        <f>Input!A5782</f>
        <v/>
      </c>
      <c r="B5782">
        <f>IF(ISNUMBER(Input!B5782),IF(AND(Input!B5782&gt;=20,Input!B5782&lt;=700),Input!B5782,""),"")</f>
        <v/>
      </c>
      <c r="C5782">
        <f>IF(B5782="","",INT(A5782))</f>
        <v/>
      </c>
      <c r="D5782">
        <f>IF(B5782="","",HOUR(A5782))</f>
        <v/>
      </c>
      <c r="E5782">
        <f>IF(B5782="","",IF(INPUT!$I$1="","",IF(C5782&lt;(INT(INPUT!$I$1)-INPUT!$I$2),"Off Meds",IF(C5782&lt;=(INT(INPUT!$I$1)+INPUT!$I$2),"Washout","On Meds"))))</f>
        <v/>
      </c>
      <c r="F5782">
        <f>IF(B5782="","",1.509*(LN(B5782)^1.084-5.381))</f>
        <v/>
      </c>
      <c r="G5782">
        <f>IF(F5782="","",IF(F5782&lt;0,10*F5782^2,0))</f>
        <v/>
      </c>
      <c r="H5782">
        <f>IF(F5782="","",IF(F5782&gt;0,10*F5782^2,0))</f>
        <v/>
      </c>
    </row>
    <row r="5783">
      <c r="A5783">
        <f>Input!A5783</f>
        <v/>
      </c>
      <c r="B5783">
        <f>IF(ISNUMBER(Input!B5783),IF(AND(Input!B5783&gt;=20,Input!B5783&lt;=700),Input!B5783,""),"")</f>
        <v/>
      </c>
      <c r="C5783">
        <f>IF(B5783="","",INT(A5783))</f>
        <v/>
      </c>
      <c r="D5783">
        <f>IF(B5783="","",HOUR(A5783))</f>
        <v/>
      </c>
      <c r="E5783">
        <f>IF(B5783="","",IF(INPUT!$I$1="","",IF(C5783&lt;(INT(INPUT!$I$1)-INPUT!$I$2),"Off Meds",IF(C5783&lt;=(INT(INPUT!$I$1)+INPUT!$I$2),"Washout","On Meds"))))</f>
        <v/>
      </c>
      <c r="F5783">
        <f>IF(B5783="","",1.509*(LN(B5783)^1.084-5.381))</f>
        <v/>
      </c>
      <c r="G5783">
        <f>IF(F5783="","",IF(F5783&lt;0,10*F5783^2,0))</f>
        <v/>
      </c>
      <c r="H5783">
        <f>IF(F5783="","",IF(F5783&gt;0,10*F5783^2,0))</f>
        <v/>
      </c>
    </row>
    <row r="5784">
      <c r="A5784">
        <f>Input!A5784</f>
        <v/>
      </c>
      <c r="B5784">
        <f>IF(ISNUMBER(Input!B5784),IF(AND(Input!B5784&gt;=20,Input!B5784&lt;=700),Input!B5784,""),"")</f>
        <v/>
      </c>
      <c r="C5784">
        <f>IF(B5784="","",INT(A5784))</f>
        <v/>
      </c>
      <c r="D5784">
        <f>IF(B5784="","",HOUR(A5784))</f>
        <v/>
      </c>
      <c r="E5784">
        <f>IF(B5784="","",IF(INPUT!$I$1="","",IF(C5784&lt;(INT(INPUT!$I$1)-INPUT!$I$2),"Off Meds",IF(C5784&lt;=(INT(INPUT!$I$1)+INPUT!$I$2),"Washout","On Meds"))))</f>
        <v/>
      </c>
      <c r="F5784">
        <f>IF(B5784="","",1.509*(LN(B5784)^1.084-5.381))</f>
        <v/>
      </c>
      <c r="G5784">
        <f>IF(F5784="","",IF(F5784&lt;0,10*F5784^2,0))</f>
        <v/>
      </c>
      <c r="H5784">
        <f>IF(F5784="","",IF(F5784&gt;0,10*F5784^2,0))</f>
        <v/>
      </c>
    </row>
    <row r="5785">
      <c r="A5785">
        <f>Input!A5785</f>
        <v/>
      </c>
      <c r="B5785">
        <f>IF(ISNUMBER(Input!B5785),IF(AND(Input!B5785&gt;=20,Input!B5785&lt;=700),Input!B5785,""),"")</f>
        <v/>
      </c>
      <c r="C5785">
        <f>IF(B5785="","",INT(A5785))</f>
        <v/>
      </c>
      <c r="D5785">
        <f>IF(B5785="","",HOUR(A5785))</f>
        <v/>
      </c>
      <c r="E5785">
        <f>IF(B5785="","",IF(INPUT!$I$1="","",IF(C5785&lt;(INT(INPUT!$I$1)-INPUT!$I$2),"Off Meds",IF(C5785&lt;=(INT(INPUT!$I$1)+INPUT!$I$2),"Washout","On Meds"))))</f>
        <v/>
      </c>
      <c r="F5785">
        <f>IF(B5785="","",1.509*(LN(B5785)^1.084-5.381))</f>
        <v/>
      </c>
      <c r="G5785">
        <f>IF(F5785="","",IF(F5785&lt;0,10*F5785^2,0))</f>
        <v/>
      </c>
      <c r="H5785">
        <f>IF(F5785="","",IF(F5785&gt;0,10*F5785^2,0))</f>
        <v/>
      </c>
    </row>
    <row r="5786">
      <c r="A5786">
        <f>Input!A5786</f>
        <v/>
      </c>
      <c r="B5786">
        <f>IF(ISNUMBER(Input!B5786),IF(AND(Input!B5786&gt;=20,Input!B5786&lt;=700),Input!B5786,""),"")</f>
        <v/>
      </c>
      <c r="C5786">
        <f>IF(B5786="","",INT(A5786))</f>
        <v/>
      </c>
      <c r="D5786">
        <f>IF(B5786="","",HOUR(A5786))</f>
        <v/>
      </c>
      <c r="E5786">
        <f>IF(B5786="","",IF(INPUT!$I$1="","",IF(C5786&lt;(INT(INPUT!$I$1)-INPUT!$I$2),"Off Meds",IF(C5786&lt;=(INT(INPUT!$I$1)+INPUT!$I$2),"Washout","On Meds"))))</f>
        <v/>
      </c>
      <c r="F5786">
        <f>IF(B5786="","",1.509*(LN(B5786)^1.084-5.381))</f>
        <v/>
      </c>
      <c r="G5786">
        <f>IF(F5786="","",IF(F5786&lt;0,10*F5786^2,0))</f>
        <v/>
      </c>
      <c r="H5786">
        <f>IF(F5786="","",IF(F5786&gt;0,10*F5786^2,0))</f>
        <v/>
      </c>
    </row>
    <row r="5787">
      <c r="A5787">
        <f>Input!A5787</f>
        <v/>
      </c>
      <c r="B5787">
        <f>IF(ISNUMBER(Input!B5787),IF(AND(Input!B5787&gt;=20,Input!B5787&lt;=700),Input!B5787,""),"")</f>
        <v/>
      </c>
      <c r="C5787">
        <f>IF(B5787="","",INT(A5787))</f>
        <v/>
      </c>
      <c r="D5787">
        <f>IF(B5787="","",HOUR(A5787))</f>
        <v/>
      </c>
      <c r="E5787">
        <f>IF(B5787="","",IF(INPUT!$I$1="","",IF(C5787&lt;(INT(INPUT!$I$1)-INPUT!$I$2),"Off Meds",IF(C5787&lt;=(INT(INPUT!$I$1)+INPUT!$I$2),"Washout","On Meds"))))</f>
        <v/>
      </c>
      <c r="F5787">
        <f>IF(B5787="","",1.509*(LN(B5787)^1.084-5.381))</f>
        <v/>
      </c>
      <c r="G5787">
        <f>IF(F5787="","",IF(F5787&lt;0,10*F5787^2,0))</f>
        <v/>
      </c>
      <c r="H5787">
        <f>IF(F5787="","",IF(F5787&gt;0,10*F5787^2,0))</f>
        <v/>
      </c>
    </row>
    <row r="5788">
      <c r="A5788">
        <f>Input!A5788</f>
        <v/>
      </c>
      <c r="B5788">
        <f>IF(ISNUMBER(Input!B5788),IF(AND(Input!B5788&gt;=20,Input!B5788&lt;=700),Input!B5788,""),"")</f>
        <v/>
      </c>
      <c r="C5788">
        <f>IF(B5788="","",INT(A5788))</f>
        <v/>
      </c>
      <c r="D5788">
        <f>IF(B5788="","",HOUR(A5788))</f>
        <v/>
      </c>
      <c r="E5788">
        <f>IF(B5788="","",IF(INPUT!$I$1="","",IF(C5788&lt;(INT(INPUT!$I$1)-INPUT!$I$2),"Off Meds",IF(C5788&lt;=(INT(INPUT!$I$1)+INPUT!$I$2),"Washout","On Meds"))))</f>
        <v/>
      </c>
      <c r="F5788">
        <f>IF(B5788="","",1.509*(LN(B5788)^1.084-5.381))</f>
        <v/>
      </c>
      <c r="G5788">
        <f>IF(F5788="","",IF(F5788&lt;0,10*F5788^2,0))</f>
        <v/>
      </c>
      <c r="H5788">
        <f>IF(F5788="","",IF(F5788&gt;0,10*F5788^2,0))</f>
        <v/>
      </c>
    </row>
    <row r="5789">
      <c r="A5789">
        <f>Input!A5789</f>
        <v/>
      </c>
      <c r="B5789">
        <f>IF(ISNUMBER(Input!B5789),IF(AND(Input!B5789&gt;=20,Input!B5789&lt;=700),Input!B5789,""),"")</f>
        <v/>
      </c>
      <c r="C5789">
        <f>IF(B5789="","",INT(A5789))</f>
        <v/>
      </c>
      <c r="D5789">
        <f>IF(B5789="","",HOUR(A5789))</f>
        <v/>
      </c>
      <c r="E5789">
        <f>IF(B5789="","",IF(INPUT!$I$1="","",IF(C5789&lt;(INT(INPUT!$I$1)-INPUT!$I$2),"Off Meds",IF(C5789&lt;=(INT(INPUT!$I$1)+INPUT!$I$2),"Washout","On Meds"))))</f>
        <v/>
      </c>
      <c r="F5789">
        <f>IF(B5789="","",1.509*(LN(B5789)^1.084-5.381))</f>
        <v/>
      </c>
      <c r="G5789">
        <f>IF(F5789="","",IF(F5789&lt;0,10*F5789^2,0))</f>
        <v/>
      </c>
      <c r="H5789">
        <f>IF(F5789="","",IF(F5789&gt;0,10*F5789^2,0))</f>
        <v/>
      </c>
    </row>
    <row r="5790">
      <c r="A5790">
        <f>Input!A5790</f>
        <v/>
      </c>
      <c r="B5790">
        <f>IF(ISNUMBER(Input!B5790),IF(AND(Input!B5790&gt;=20,Input!B5790&lt;=700),Input!B5790,""),"")</f>
        <v/>
      </c>
      <c r="C5790">
        <f>IF(B5790="","",INT(A5790))</f>
        <v/>
      </c>
      <c r="D5790">
        <f>IF(B5790="","",HOUR(A5790))</f>
        <v/>
      </c>
      <c r="E5790">
        <f>IF(B5790="","",IF(INPUT!$I$1="","",IF(C5790&lt;(INT(INPUT!$I$1)-INPUT!$I$2),"Off Meds",IF(C5790&lt;=(INT(INPUT!$I$1)+INPUT!$I$2),"Washout","On Meds"))))</f>
        <v/>
      </c>
      <c r="F5790">
        <f>IF(B5790="","",1.509*(LN(B5790)^1.084-5.381))</f>
        <v/>
      </c>
      <c r="G5790">
        <f>IF(F5790="","",IF(F5790&lt;0,10*F5790^2,0))</f>
        <v/>
      </c>
      <c r="H5790">
        <f>IF(F5790="","",IF(F5790&gt;0,10*F5790^2,0))</f>
        <v/>
      </c>
    </row>
    <row r="5791">
      <c r="A5791">
        <f>Input!A5791</f>
        <v/>
      </c>
      <c r="B5791">
        <f>IF(ISNUMBER(Input!B5791),IF(AND(Input!B5791&gt;=20,Input!B5791&lt;=700),Input!B5791,""),"")</f>
        <v/>
      </c>
      <c r="C5791">
        <f>IF(B5791="","",INT(A5791))</f>
        <v/>
      </c>
      <c r="D5791">
        <f>IF(B5791="","",HOUR(A5791))</f>
        <v/>
      </c>
      <c r="E5791">
        <f>IF(B5791="","",IF(INPUT!$I$1="","",IF(C5791&lt;(INT(INPUT!$I$1)-INPUT!$I$2),"Off Meds",IF(C5791&lt;=(INT(INPUT!$I$1)+INPUT!$I$2),"Washout","On Meds"))))</f>
        <v/>
      </c>
      <c r="F5791">
        <f>IF(B5791="","",1.509*(LN(B5791)^1.084-5.381))</f>
        <v/>
      </c>
      <c r="G5791">
        <f>IF(F5791="","",IF(F5791&lt;0,10*F5791^2,0))</f>
        <v/>
      </c>
      <c r="H5791">
        <f>IF(F5791="","",IF(F5791&gt;0,10*F5791^2,0))</f>
        <v/>
      </c>
    </row>
    <row r="5792">
      <c r="A5792">
        <f>Input!A5792</f>
        <v/>
      </c>
      <c r="B5792">
        <f>IF(ISNUMBER(Input!B5792),IF(AND(Input!B5792&gt;=20,Input!B5792&lt;=700),Input!B5792,""),"")</f>
        <v/>
      </c>
      <c r="C5792">
        <f>IF(B5792="","",INT(A5792))</f>
        <v/>
      </c>
      <c r="D5792">
        <f>IF(B5792="","",HOUR(A5792))</f>
        <v/>
      </c>
      <c r="E5792">
        <f>IF(B5792="","",IF(INPUT!$I$1="","",IF(C5792&lt;(INT(INPUT!$I$1)-INPUT!$I$2),"Off Meds",IF(C5792&lt;=(INT(INPUT!$I$1)+INPUT!$I$2),"Washout","On Meds"))))</f>
        <v/>
      </c>
      <c r="F5792">
        <f>IF(B5792="","",1.509*(LN(B5792)^1.084-5.381))</f>
        <v/>
      </c>
      <c r="G5792">
        <f>IF(F5792="","",IF(F5792&lt;0,10*F5792^2,0))</f>
        <v/>
      </c>
      <c r="H5792">
        <f>IF(F5792="","",IF(F5792&gt;0,10*F5792^2,0))</f>
        <v/>
      </c>
    </row>
    <row r="5793">
      <c r="A5793">
        <f>Input!A5793</f>
        <v/>
      </c>
      <c r="B5793">
        <f>IF(ISNUMBER(Input!B5793),IF(AND(Input!B5793&gt;=20,Input!B5793&lt;=700),Input!B5793,""),"")</f>
        <v/>
      </c>
      <c r="C5793">
        <f>IF(B5793="","",INT(A5793))</f>
        <v/>
      </c>
      <c r="D5793">
        <f>IF(B5793="","",HOUR(A5793))</f>
        <v/>
      </c>
      <c r="E5793">
        <f>IF(B5793="","",IF(INPUT!$I$1="","",IF(C5793&lt;(INT(INPUT!$I$1)-INPUT!$I$2),"Off Meds",IF(C5793&lt;=(INT(INPUT!$I$1)+INPUT!$I$2),"Washout","On Meds"))))</f>
        <v/>
      </c>
      <c r="F5793">
        <f>IF(B5793="","",1.509*(LN(B5793)^1.084-5.381))</f>
        <v/>
      </c>
      <c r="G5793">
        <f>IF(F5793="","",IF(F5793&lt;0,10*F5793^2,0))</f>
        <v/>
      </c>
      <c r="H5793">
        <f>IF(F5793="","",IF(F5793&gt;0,10*F5793^2,0))</f>
        <v/>
      </c>
    </row>
    <row r="5794">
      <c r="A5794">
        <f>Input!A5794</f>
        <v/>
      </c>
      <c r="B5794">
        <f>IF(ISNUMBER(Input!B5794),IF(AND(Input!B5794&gt;=20,Input!B5794&lt;=700),Input!B5794,""),"")</f>
        <v/>
      </c>
      <c r="C5794">
        <f>IF(B5794="","",INT(A5794))</f>
        <v/>
      </c>
      <c r="D5794">
        <f>IF(B5794="","",HOUR(A5794))</f>
        <v/>
      </c>
      <c r="E5794">
        <f>IF(B5794="","",IF(INPUT!$I$1="","",IF(C5794&lt;(INT(INPUT!$I$1)-INPUT!$I$2),"Off Meds",IF(C5794&lt;=(INT(INPUT!$I$1)+INPUT!$I$2),"Washout","On Meds"))))</f>
        <v/>
      </c>
      <c r="F5794">
        <f>IF(B5794="","",1.509*(LN(B5794)^1.084-5.381))</f>
        <v/>
      </c>
      <c r="G5794">
        <f>IF(F5794="","",IF(F5794&lt;0,10*F5794^2,0))</f>
        <v/>
      </c>
      <c r="H5794">
        <f>IF(F5794="","",IF(F5794&gt;0,10*F5794^2,0))</f>
        <v/>
      </c>
    </row>
    <row r="5795">
      <c r="A5795">
        <f>Input!A5795</f>
        <v/>
      </c>
      <c r="B5795">
        <f>IF(ISNUMBER(Input!B5795),IF(AND(Input!B5795&gt;=20,Input!B5795&lt;=700),Input!B5795,""),"")</f>
        <v/>
      </c>
      <c r="C5795">
        <f>IF(B5795="","",INT(A5795))</f>
        <v/>
      </c>
      <c r="D5795">
        <f>IF(B5795="","",HOUR(A5795))</f>
        <v/>
      </c>
      <c r="E5795">
        <f>IF(B5795="","",IF(INPUT!$I$1="","",IF(C5795&lt;(INT(INPUT!$I$1)-INPUT!$I$2),"Off Meds",IF(C5795&lt;=(INT(INPUT!$I$1)+INPUT!$I$2),"Washout","On Meds"))))</f>
        <v/>
      </c>
      <c r="F5795">
        <f>IF(B5795="","",1.509*(LN(B5795)^1.084-5.381))</f>
        <v/>
      </c>
      <c r="G5795">
        <f>IF(F5795="","",IF(F5795&lt;0,10*F5795^2,0))</f>
        <v/>
      </c>
      <c r="H5795">
        <f>IF(F5795="","",IF(F5795&gt;0,10*F5795^2,0))</f>
        <v/>
      </c>
    </row>
    <row r="5796">
      <c r="A5796">
        <f>Input!A5796</f>
        <v/>
      </c>
      <c r="B5796">
        <f>IF(ISNUMBER(Input!B5796),IF(AND(Input!B5796&gt;=20,Input!B5796&lt;=700),Input!B5796,""),"")</f>
        <v/>
      </c>
      <c r="C5796">
        <f>IF(B5796="","",INT(A5796))</f>
        <v/>
      </c>
      <c r="D5796">
        <f>IF(B5796="","",HOUR(A5796))</f>
        <v/>
      </c>
      <c r="E5796">
        <f>IF(B5796="","",IF(INPUT!$I$1="","",IF(C5796&lt;(INT(INPUT!$I$1)-INPUT!$I$2),"Off Meds",IF(C5796&lt;=(INT(INPUT!$I$1)+INPUT!$I$2),"Washout","On Meds"))))</f>
        <v/>
      </c>
      <c r="F5796">
        <f>IF(B5796="","",1.509*(LN(B5796)^1.084-5.381))</f>
        <v/>
      </c>
      <c r="G5796">
        <f>IF(F5796="","",IF(F5796&lt;0,10*F5796^2,0))</f>
        <v/>
      </c>
      <c r="H5796">
        <f>IF(F5796="","",IF(F5796&gt;0,10*F5796^2,0))</f>
        <v/>
      </c>
    </row>
    <row r="5797">
      <c r="A5797">
        <f>Input!A5797</f>
        <v/>
      </c>
      <c r="B5797">
        <f>IF(ISNUMBER(Input!B5797),IF(AND(Input!B5797&gt;=20,Input!B5797&lt;=700),Input!B5797,""),"")</f>
        <v/>
      </c>
      <c r="C5797">
        <f>IF(B5797="","",INT(A5797))</f>
        <v/>
      </c>
      <c r="D5797">
        <f>IF(B5797="","",HOUR(A5797))</f>
        <v/>
      </c>
      <c r="E5797">
        <f>IF(B5797="","",IF(INPUT!$I$1="","",IF(C5797&lt;(INT(INPUT!$I$1)-INPUT!$I$2),"Off Meds",IF(C5797&lt;=(INT(INPUT!$I$1)+INPUT!$I$2),"Washout","On Meds"))))</f>
        <v/>
      </c>
      <c r="F5797">
        <f>IF(B5797="","",1.509*(LN(B5797)^1.084-5.381))</f>
        <v/>
      </c>
      <c r="G5797">
        <f>IF(F5797="","",IF(F5797&lt;0,10*F5797^2,0))</f>
        <v/>
      </c>
      <c r="H5797">
        <f>IF(F5797="","",IF(F5797&gt;0,10*F5797^2,0))</f>
        <v/>
      </c>
    </row>
    <row r="5798">
      <c r="A5798">
        <f>Input!A5798</f>
        <v/>
      </c>
      <c r="B5798">
        <f>IF(ISNUMBER(Input!B5798),IF(AND(Input!B5798&gt;=20,Input!B5798&lt;=700),Input!B5798,""),"")</f>
        <v/>
      </c>
      <c r="C5798">
        <f>IF(B5798="","",INT(A5798))</f>
        <v/>
      </c>
      <c r="D5798">
        <f>IF(B5798="","",HOUR(A5798))</f>
        <v/>
      </c>
      <c r="E5798">
        <f>IF(B5798="","",IF(INPUT!$I$1="","",IF(C5798&lt;(INT(INPUT!$I$1)-INPUT!$I$2),"Off Meds",IF(C5798&lt;=(INT(INPUT!$I$1)+INPUT!$I$2),"Washout","On Meds"))))</f>
        <v/>
      </c>
      <c r="F5798">
        <f>IF(B5798="","",1.509*(LN(B5798)^1.084-5.381))</f>
        <v/>
      </c>
      <c r="G5798">
        <f>IF(F5798="","",IF(F5798&lt;0,10*F5798^2,0))</f>
        <v/>
      </c>
      <c r="H5798">
        <f>IF(F5798="","",IF(F5798&gt;0,10*F5798^2,0))</f>
        <v/>
      </c>
    </row>
    <row r="5799">
      <c r="A5799">
        <f>Input!A5799</f>
        <v/>
      </c>
      <c r="B5799">
        <f>IF(ISNUMBER(Input!B5799),IF(AND(Input!B5799&gt;=20,Input!B5799&lt;=700),Input!B5799,""),"")</f>
        <v/>
      </c>
      <c r="C5799">
        <f>IF(B5799="","",INT(A5799))</f>
        <v/>
      </c>
      <c r="D5799">
        <f>IF(B5799="","",HOUR(A5799))</f>
        <v/>
      </c>
      <c r="E5799">
        <f>IF(B5799="","",IF(INPUT!$I$1="","",IF(C5799&lt;(INT(INPUT!$I$1)-INPUT!$I$2),"Off Meds",IF(C5799&lt;=(INT(INPUT!$I$1)+INPUT!$I$2),"Washout","On Meds"))))</f>
        <v/>
      </c>
      <c r="F5799">
        <f>IF(B5799="","",1.509*(LN(B5799)^1.084-5.381))</f>
        <v/>
      </c>
      <c r="G5799">
        <f>IF(F5799="","",IF(F5799&lt;0,10*F5799^2,0))</f>
        <v/>
      </c>
      <c r="H5799">
        <f>IF(F5799="","",IF(F5799&gt;0,10*F5799^2,0))</f>
        <v/>
      </c>
    </row>
    <row r="5800">
      <c r="A5800">
        <f>Input!A5800</f>
        <v/>
      </c>
      <c r="B5800">
        <f>IF(ISNUMBER(Input!B5800),IF(AND(Input!B5800&gt;=20,Input!B5800&lt;=700),Input!B5800,""),"")</f>
        <v/>
      </c>
      <c r="C5800">
        <f>IF(B5800="","",INT(A5800))</f>
        <v/>
      </c>
      <c r="D5800">
        <f>IF(B5800="","",HOUR(A5800))</f>
        <v/>
      </c>
      <c r="E5800">
        <f>IF(B5800="","",IF(INPUT!$I$1="","",IF(C5800&lt;(INT(INPUT!$I$1)-INPUT!$I$2),"Off Meds",IF(C5800&lt;=(INT(INPUT!$I$1)+INPUT!$I$2),"Washout","On Meds"))))</f>
        <v/>
      </c>
      <c r="F5800">
        <f>IF(B5800="","",1.509*(LN(B5800)^1.084-5.381))</f>
        <v/>
      </c>
      <c r="G5800">
        <f>IF(F5800="","",IF(F5800&lt;0,10*F5800^2,0))</f>
        <v/>
      </c>
      <c r="H5800">
        <f>IF(F5800="","",IF(F5800&gt;0,10*F5800^2,0))</f>
        <v/>
      </c>
    </row>
    <row r="5801">
      <c r="A5801">
        <f>Input!A5801</f>
        <v/>
      </c>
      <c r="B5801">
        <f>IF(ISNUMBER(Input!B5801),IF(AND(Input!B5801&gt;=20,Input!B5801&lt;=700),Input!B5801,""),"")</f>
        <v/>
      </c>
      <c r="C5801">
        <f>IF(B5801="","",INT(A5801))</f>
        <v/>
      </c>
      <c r="D5801">
        <f>IF(B5801="","",HOUR(A5801))</f>
        <v/>
      </c>
      <c r="E5801">
        <f>IF(B5801="","",IF(INPUT!$I$1="","",IF(C5801&lt;(INT(INPUT!$I$1)-INPUT!$I$2),"Off Meds",IF(C5801&lt;=(INT(INPUT!$I$1)+INPUT!$I$2),"Washout","On Meds"))))</f>
        <v/>
      </c>
      <c r="F5801">
        <f>IF(B5801="","",1.509*(LN(B5801)^1.084-5.381))</f>
        <v/>
      </c>
      <c r="G5801">
        <f>IF(F5801="","",IF(F5801&lt;0,10*F5801^2,0))</f>
        <v/>
      </c>
      <c r="H5801">
        <f>IF(F5801="","",IF(F5801&gt;0,10*F5801^2,0))</f>
        <v/>
      </c>
    </row>
    <row r="5802">
      <c r="A5802">
        <f>Input!A5802</f>
        <v/>
      </c>
      <c r="B5802">
        <f>IF(ISNUMBER(Input!B5802),IF(AND(Input!B5802&gt;=20,Input!B5802&lt;=700),Input!B5802,""),"")</f>
        <v/>
      </c>
      <c r="C5802">
        <f>IF(B5802="","",INT(A5802))</f>
        <v/>
      </c>
      <c r="D5802">
        <f>IF(B5802="","",HOUR(A5802))</f>
        <v/>
      </c>
      <c r="E5802">
        <f>IF(B5802="","",IF(INPUT!$I$1="","",IF(C5802&lt;(INT(INPUT!$I$1)-INPUT!$I$2),"Off Meds",IF(C5802&lt;=(INT(INPUT!$I$1)+INPUT!$I$2),"Washout","On Meds"))))</f>
        <v/>
      </c>
      <c r="F5802">
        <f>IF(B5802="","",1.509*(LN(B5802)^1.084-5.381))</f>
        <v/>
      </c>
      <c r="G5802">
        <f>IF(F5802="","",IF(F5802&lt;0,10*F5802^2,0))</f>
        <v/>
      </c>
      <c r="H5802">
        <f>IF(F5802="","",IF(F5802&gt;0,10*F5802^2,0))</f>
        <v/>
      </c>
    </row>
    <row r="5803">
      <c r="A5803">
        <f>Input!A5803</f>
        <v/>
      </c>
      <c r="B5803">
        <f>IF(ISNUMBER(Input!B5803),IF(AND(Input!B5803&gt;=20,Input!B5803&lt;=700),Input!B5803,""),"")</f>
        <v/>
      </c>
      <c r="C5803">
        <f>IF(B5803="","",INT(A5803))</f>
        <v/>
      </c>
      <c r="D5803">
        <f>IF(B5803="","",HOUR(A5803))</f>
        <v/>
      </c>
      <c r="E5803">
        <f>IF(B5803="","",IF(INPUT!$I$1="","",IF(C5803&lt;(INT(INPUT!$I$1)-INPUT!$I$2),"Off Meds",IF(C5803&lt;=(INT(INPUT!$I$1)+INPUT!$I$2),"Washout","On Meds"))))</f>
        <v/>
      </c>
      <c r="F5803">
        <f>IF(B5803="","",1.509*(LN(B5803)^1.084-5.381))</f>
        <v/>
      </c>
      <c r="G5803">
        <f>IF(F5803="","",IF(F5803&lt;0,10*F5803^2,0))</f>
        <v/>
      </c>
      <c r="H5803">
        <f>IF(F5803="","",IF(F5803&gt;0,10*F5803^2,0))</f>
        <v/>
      </c>
    </row>
    <row r="5804">
      <c r="A5804">
        <f>Input!A5804</f>
        <v/>
      </c>
      <c r="B5804">
        <f>IF(ISNUMBER(Input!B5804),IF(AND(Input!B5804&gt;=20,Input!B5804&lt;=700),Input!B5804,""),"")</f>
        <v/>
      </c>
      <c r="C5804">
        <f>IF(B5804="","",INT(A5804))</f>
        <v/>
      </c>
      <c r="D5804">
        <f>IF(B5804="","",HOUR(A5804))</f>
        <v/>
      </c>
      <c r="E5804">
        <f>IF(B5804="","",IF(INPUT!$I$1="","",IF(C5804&lt;(INT(INPUT!$I$1)-INPUT!$I$2),"Off Meds",IF(C5804&lt;=(INT(INPUT!$I$1)+INPUT!$I$2),"Washout","On Meds"))))</f>
        <v/>
      </c>
      <c r="F5804">
        <f>IF(B5804="","",1.509*(LN(B5804)^1.084-5.381))</f>
        <v/>
      </c>
      <c r="G5804">
        <f>IF(F5804="","",IF(F5804&lt;0,10*F5804^2,0))</f>
        <v/>
      </c>
      <c r="H5804">
        <f>IF(F5804="","",IF(F5804&gt;0,10*F5804^2,0))</f>
        <v/>
      </c>
    </row>
    <row r="5805">
      <c r="A5805">
        <f>Input!A5805</f>
        <v/>
      </c>
      <c r="B5805">
        <f>IF(ISNUMBER(Input!B5805),IF(AND(Input!B5805&gt;=20,Input!B5805&lt;=700),Input!B5805,""),"")</f>
        <v/>
      </c>
      <c r="C5805">
        <f>IF(B5805="","",INT(A5805))</f>
        <v/>
      </c>
      <c r="D5805">
        <f>IF(B5805="","",HOUR(A5805))</f>
        <v/>
      </c>
      <c r="E5805">
        <f>IF(B5805="","",IF(INPUT!$I$1="","",IF(C5805&lt;(INT(INPUT!$I$1)-INPUT!$I$2),"Off Meds",IF(C5805&lt;=(INT(INPUT!$I$1)+INPUT!$I$2),"Washout","On Meds"))))</f>
        <v/>
      </c>
      <c r="F5805">
        <f>IF(B5805="","",1.509*(LN(B5805)^1.084-5.381))</f>
        <v/>
      </c>
      <c r="G5805">
        <f>IF(F5805="","",IF(F5805&lt;0,10*F5805^2,0))</f>
        <v/>
      </c>
      <c r="H5805">
        <f>IF(F5805="","",IF(F5805&gt;0,10*F5805^2,0))</f>
        <v/>
      </c>
    </row>
    <row r="5806">
      <c r="A5806">
        <f>Input!A5806</f>
        <v/>
      </c>
      <c r="B5806">
        <f>IF(ISNUMBER(Input!B5806),IF(AND(Input!B5806&gt;=20,Input!B5806&lt;=700),Input!B5806,""),"")</f>
        <v/>
      </c>
      <c r="C5806">
        <f>IF(B5806="","",INT(A5806))</f>
        <v/>
      </c>
      <c r="D5806">
        <f>IF(B5806="","",HOUR(A5806))</f>
        <v/>
      </c>
      <c r="E5806">
        <f>IF(B5806="","",IF(INPUT!$I$1="","",IF(C5806&lt;(INT(INPUT!$I$1)-INPUT!$I$2),"Off Meds",IF(C5806&lt;=(INT(INPUT!$I$1)+INPUT!$I$2),"Washout","On Meds"))))</f>
        <v/>
      </c>
      <c r="F5806">
        <f>IF(B5806="","",1.509*(LN(B5806)^1.084-5.381))</f>
        <v/>
      </c>
      <c r="G5806">
        <f>IF(F5806="","",IF(F5806&lt;0,10*F5806^2,0))</f>
        <v/>
      </c>
      <c r="H5806">
        <f>IF(F5806="","",IF(F5806&gt;0,10*F5806^2,0))</f>
        <v/>
      </c>
    </row>
    <row r="5807">
      <c r="A5807">
        <f>Input!A5807</f>
        <v/>
      </c>
      <c r="B5807">
        <f>IF(ISNUMBER(Input!B5807),IF(AND(Input!B5807&gt;=20,Input!B5807&lt;=700),Input!B5807,""),"")</f>
        <v/>
      </c>
      <c r="C5807">
        <f>IF(B5807="","",INT(A5807))</f>
        <v/>
      </c>
      <c r="D5807">
        <f>IF(B5807="","",HOUR(A5807))</f>
        <v/>
      </c>
      <c r="E5807">
        <f>IF(B5807="","",IF(INPUT!$I$1="","",IF(C5807&lt;(INT(INPUT!$I$1)-INPUT!$I$2),"Off Meds",IF(C5807&lt;=(INT(INPUT!$I$1)+INPUT!$I$2),"Washout","On Meds"))))</f>
        <v/>
      </c>
      <c r="F5807">
        <f>IF(B5807="","",1.509*(LN(B5807)^1.084-5.381))</f>
        <v/>
      </c>
      <c r="G5807">
        <f>IF(F5807="","",IF(F5807&lt;0,10*F5807^2,0))</f>
        <v/>
      </c>
      <c r="H5807">
        <f>IF(F5807="","",IF(F5807&gt;0,10*F5807^2,0))</f>
        <v/>
      </c>
    </row>
    <row r="5808">
      <c r="A5808">
        <f>Input!A5808</f>
        <v/>
      </c>
      <c r="B5808">
        <f>IF(ISNUMBER(Input!B5808),IF(AND(Input!B5808&gt;=20,Input!B5808&lt;=700),Input!B5808,""),"")</f>
        <v/>
      </c>
      <c r="C5808">
        <f>IF(B5808="","",INT(A5808))</f>
        <v/>
      </c>
      <c r="D5808">
        <f>IF(B5808="","",HOUR(A5808))</f>
        <v/>
      </c>
      <c r="E5808">
        <f>IF(B5808="","",IF(INPUT!$I$1="","",IF(C5808&lt;(INT(INPUT!$I$1)-INPUT!$I$2),"Off Meds",IF(C5808&lt;=(INT(INPUT!$I$1)+INPUT!$I$2),"Washout","On Meds"))))</f>
        <v/>
      </c>
      <c r="F5808">
        <f>IF(B5808="","",1.509*(LN(B5808)^1.084-5.381))</f>
        <v/>
      </c>
      <c r="G5808">
        <f>IF(F5808="","",IF(F5808&lt;0,10*F5808^2,0))</f>
        <v/>
      </c>
      <c r="H5808">
        <f>IF(F5808="","",IF(F5808&gt;0,10*F5808^2,0))</f>
        <v/>
      </c>
    </row>
    <row r="5809">
      <c r="A5809">
        <f>Input!A5809</f>
        <v/>
      </c>
      <c r="B5809">
        <f>IF(ISNUMBER(Input!B5809),IF(AND(Input!B5809&gt;=20,Input!B5809&lt;=700),Input!B5809,""),"")</f>
        <v/>
      </c>
      <c r="C5809">
        <f>IF(B5809="","",INT(A5809))</f>
        <v/>
      </c>
      <c r="D5809">
        <f>IF(B5809="","",HOUR(A5809))</f>
        <v/>
      </c>
      <c r="E5809">
        <f>IF(B5809="","",IF(INPUT!$I$1="","",IF(C5809&lt;(INT(INPUT!$I$1)-INPUT!$I$2),"Off Meds",IF(C5809&lt;=(INT(INPUT!$I$1)+INPUT!$I$2),"Washout","On Meds"))))</f>
        <v/>
      </c>
      <c r="F5809">
        <f>IF(B5809="","",1.509*(LN(B5809)^1.084-5.381))</f>
        <v/>
      </c>
      <c r="G5809">
        <f>IF(F5809="","",IF(F5809&lt;0,10*F5809^2,0))</f>
        <v/>
      </c>
      <c r="H5809">
        <f>IF(F5809="","",IF(F5809&gt;0,10*F5809^2,0))</f>
        <v/>
      </c>
    </row>
    <row r="5810">
      <c r="A5810">
        <f>Input!A5810</f>
        <v/>
      </c>
      <c r="B5810">
        <f>IF(ISNUMBER(Input!B5810),IF(AND(Input!B5810&gt;=20,Input!B5810&lt;=700),Input!B5810,""),"")</f>
        <v/>
      </c>
      <c r="C5810">
        <f>IF(B5810="","",INT(A5810))</f>
        <v/>
      </c>
      <c r="D5810">
        <f>IF(B5810="","",HOUR(A5810))</f>
        <v/>
      </c>
      <c r="E5810">
        <f>IF(B5810="","",IF(INPUT!$I$1="","",IF(C5810&lt;(INT(INPUT!$I$1)-INPUT!$I$2),"Off Meds",IF(C5810&lt;=(INT(INPUT!$I$1)+INPUT!$I$2),"Washout","On Meds"))))</f>
        <v/>
      </c>
      <c r="F5810">
        <f>IF(B5810="","",1.509*(LN(B5810)^1.084-5.381))</f>
        <v/>
      </c>
      <c r="G5810">
        <f>IF(F5810="","",IF(F5810&lt;0,10*F5810^2,0))</f>
        <v/>
      </c>
      <c r="H5810">
        <f>IF(F5810="","",IF(F5810&gt;0,10*F5810^2,0))</f>
        <v/>
      </c>
    </row>
    <row r="5811">
      <c r="A5811">
        <f>Input!A5811</f>
        <v/>
      </c>
      <c r="B5811">
        <f>IF(ISNUMBER(Input!B5811),IF(AND(Input!B5811&gt;=20,Input!B5811&lt;=700),Input!B5811,""),"")</f>
        <v/>
      </c>
      <c r="C5811">
        <f>IF(B5811="","",INT(A5811))</f>
        <v/>
      </c>
      <c r="D5811">
        <f>IF(B5811="","",HOUR(A5811))</f>
        <v/>
      </c>
      <c r="E5811">
        <f>IF(B5811="","",IF(INPUT!$I$1="","",IF(C5811&lt;(INT(INPUT!$I$1)-INPUT!$I$2),"Off Meds",IF(C5811&lt;=(INT(INPUT!$I$1)+INPUT!$I$2),"Washout","On Meds"))))</f>
        <v/>
      </c>
      <c r="F5811">
        <f>IF(B5811="","",1.509*(LN(B5811)^1.084-5.381))</f>
        <v/>
      </c>
      <c r="G5811">
        <f>IF(F5811="","",IF(F5811&lt;0,10*F5811^2,0))</f>
        <v/>
      </c>
      <c r="H5811">
        <f>IF(F5811="","",IF(F5811&gt;0,10*F5811^2,0))</f>
        <v/>
      </c>
    </row>
    <row r="5812">
      <c r="A5812">
        <f>Input!A5812</f>
        <v/>
      </c>
      <c r="B5812">
        <f>IF(ISNUMBER(Input!B5812),IF(AND(Input!B5812&gt;=20,Input!B5812&lt;=700),Input!B5812,""),"")</f>
        <v/>
      </c>
      <c r="C5812">
        <f>IF(B5812="","",INT(A5812))</f>
        <v/>
      </c>
      <c r="D5812">
        <f>IF(B5812="","",HOUR(A5812))</f>
        <v/>
      </c>
      <c r="E5812">
        <f>IF(B5812="","",IF(INPUT!$I$1="","",IF(C5812&lt;(INT(INPUT!$I$1)-INPUT!$I$2),"Off Meds",IF(C5812&lt;=(INT(INPUT!$I$1)+INPUT!$I$2),"Washout","On Meds"))))</f>
        <v/>
      </c>
      <c r="F5812">
        <f>IF(B5812="","",1.509*(LN(B5812)^1.084-5.381))</f>
        <v/>
      </c>
      <c r="G5812">
        <f>IF(F5812="","",IF(F5812&lt;0,10*F5812^2,0))</f>
        <v/>
      </c>
      <c r="H5812">
        <f>IF(F5812="","",IF(F5812&gt;0,10*F5812^2,0))</f>
        <v/>
      </c>
    </row>
    <row r="5813">
      <c r="A5813">
        <f>Input!A5813</f>
        <v/>
      </c>
      <c r="B5813">
        <f>IF(ISNUMBER(Input!B5813),IF(AND(Input!B5813&gt;=20,Input!B5813&lt;=700),Input!B5813,""),"")</f>
        <v/>
      </c>
      <c r="C5813">
        <f>IF(B5813="","",INT(A5813))</f>
        <v/>
      </c>
      <c r="D5813">
        <f>IF(B5813="","",HOUR(A5813))</f>
        <v/>
      </c>
      <c r="E5813">
        <f>IF(B5813="","",IF(INPUT!$I$1="","",IF(C5813&lt;(INT(INPUT!$I$1)-INPUT!$I$2),"Off Meds",IF(C5813&lt;=(INT(INPUT!$I$1)+INPUT!$I$2),"Washout","On Meds"))))</f>
        <v/>
      </c>
      <c r="F5813">
        <f>IF(B5813="","",1.509*(LN(B5813)^1.084-5.381))</f>
        <v/>
      </c>
      <c r="G5813">
        <f>IF(F5813="","",IF(F5813&lt;0,10*F5813^2,0))</f>
        <v/>
      </c>
      <c r="H5813">
        <f>IF(F5813="","",IF(F5813&gt;0,10*F5813^2,0))</f>
        <v/>
      </c>
    </row>
    <row r="5814">
      <c r="A5814">
        <f>Input!A5814</f>
        <v/>
      </c>
      <c r="B5814">
        <f>IF(ISNUMBER(Input!B5814),IF(AND(Input!B5814&gt;=20,Input!B5814&lt;=700),Input!B5814,""),"")</f>
        <v/>
      </c>
      <c r="C5814">
        <f>IF(B5814="","",INT(A5814))</f>
        <v/>
      </c>
      <c r="D5814">
        <f>IF(B5814="","",HOUR(A5814))</f>
        <v/>
      </c>
      <c r="E5814">
        <f>IF(B5814="","",IF(INPUT!$I$1="","",IF(C5814&lt;(INT(INPUT!$I$1)-INPUT!$I$2),"Off Meds",IF(C5814&lt;=(INT(INPUT!$I$1)+INPUT!$I$2),"Washout","On Meds"))))</f>
        <v/>
      </c>
      <c r="F5814">
        <f>IF(B5814="","",1.509*(LN(B5814)^1.084-5.381))</f>
        <v/>
      </c>
      <c r="G5814">
        <f>IF(F5814="","",IF(F5814&lt;0,10*F5814^2,0))</f>
        <v/>
      </c>
      <c r="H5814">
        <f>IF(F5814="","",IF(F5814&gt;0,10*F5814^2,0))</f>
        <v/>
      </c>
    </row>
    <row r="5815">
      <c r="A5815">
        <f>Input!A5815</f>
        <v/>
      </c>
      <c r="B5815">
        <f>IF(ISNUMBER(Input!B5815),IF(AND(Input!B5815&gt;=20,Input!B5815&lt;=700),Input!B5815,""),"")</f>
        <v/>
      </c>
      <c r="C5815">
        <f>IF(B5815="","",INT(A5815))</f>
        <v/>
      </c>
      <c r="D5815">
        <f>IF(B5815="","",HOUR(A5815))</f>
        <v/>
      </c>
      <c r="E5815">
        <f>IF(B5815="","",IF(INPUT!$I$1="","",IF(C5815&lt;(INT(INPUT!$I$1)-INPUT!$I$2),"Off Meds",IF(C5815&lt;=(INT(INPUT!$I$1)+INPUT!$I$2),"Washout","On Meds"))))</f>
        <v/>
      </c>
      <c r="F5815">
        <f>IF(B5815="","",1.509*(LN(B5815)^1.084-5.381))</f>
        <v/>
      </c>
      <c r="G5815">
        <f>IF(F5815="","",IF(F5815&lt;0,10*F5815^2,0))</f>
        <v/>
      </c>
      <c r="H5815">
        <f>IF(F5815="","",IF(F5815&gt;0,10*F5815^2,0))</f>
        <v/>
      </c>
    </row>
    <row r="5816">
      <c r="A5816">
        <f>Input!A5816</f>
        <v/>
      </c>
      <c r="B5816">
        <f>IF(ISNUMBER(Input!B5816),IF(AND(Input!B5816&gt;=20,Input!B5816&lt;=700),Input!B5816,""),"")</f>
        <v/>
      </c>
      <c r="C5816">
        <f>IF(B5816="","",INT(A5816))</f>
        <v/>
      </c>
      <c r="D5816">
        <f>IF(B5816="","",HOUR(A5816))</f>
        <v/>
      </c>
      <c r="E5816">
        <f>IF(B5816="","",IF(INPUT!$I$1="","",IF(C5816&lt;(INT(INPUT!$I$1)-INPUT!$I$2),"Off Meds",IF(C5816&lt;=(INT(INPUT!$I$1)+INPUT!$I$2),"Washout","On Meds"))))</f>
        <v/>
      </c>
      <c r="F5816">
        <f>IF(B5816="","",1.509*(LN(B5816)^1.084-5.381))</f>
        <v/>
      </c>
      <c r="G5816">
        <f>IF(F5816="","",IF(F5816&lt;0,10*F5816^2,0))</f>
        <v/>
      </c>
      <c r="H5816">
        <f>IF(F5816="","",IF(F5816&gt;0,10*F5816^2,0))</f>
        <v/>
      </c>
    </row>
    <row r="5817">
      <c r="A5817">
        <f>Input!A5817</f>
        <v/>
      </c>
      <c r="B5817">
        <f>IF(ISNUMBER(Input!B5817),IF(AND(Input!B5817&gt;=20,Input!B5817&lt;=700),Input!B5817,""),"")</f>
        <v/>
      </c>
      <c r="C5817">
        <f>IF(B5817="","",INT(A5817))</f>
        <v/>
      </c>
      <c r="D5817">
        <f>IF(B5817="","",HOUR(A5817))</f>
        <v/>
      </c>
      <c r="E5817">
        <f>IF(B5817="","",IF(INPUT!$I$1="","",IF(C5817&lt;(INT(INPUT!$I$1)-INPUT!$I$2),"Off Meds",IF(C5817&lt;=(INT(INPUT!$I$1)+INPUT!$I$2),"Washout","On Meds"))))</f>
        <v/>
      </c>
      <c r="F5817">
        <f>IF(B5817="","",1.509*(LN(B5817)^1.084-5.381))</f>
        <v/>
      </c>
      <c r="G5817">
        <f>IF(F5817="","",IF(F5817&lt;0,10*F5817^2,0))</f>
        <v/>
      </c>
      <c r="H5817">
        <f>IF(F5817="","",IF(F5817&gt;0,10*F5817^2,0))</f>
        <v/>
      </c>
    </row>
    <row r="5818">
      <c r="A5818">
        <f>Input!A5818</f>
        <v/>
      </c>
      <c r="B5818">
        <f>IF(ISNUMBER(Input!B5818),IF(AND(Input!B5818&gt;=20,Input!B5818&lt;=700),Input!B5818,""),"")</f>
        <v/>
      </c>
      <c r="C5818">
        <f>IF(B5818="","",INT(A5818))</f>
        <v/>
      </c>
      <c r="D5818">
        <f>IF(B5818="","",HOUR(A5818))</f>
        <v/>
      </c>
      <c r="E5818">
        <f>IF(B5818="","",IF(INPUT!$I$1="","",IF(C5818&lt;(INT(INPUT!$I$1)-INPUT!$I$2),"Off Meds",IF(C5818&lt;=(INT(INPUT!$I$1)+INPUT!$I$2),"Washout","On Meds"))))</f>
        <v/>
      </c>
      <c r="F5818">
        <f>IF(B5818="","",1.509*(LN(B5818)^1.084-5.381))</f>
        <v/>
      </c>
      <c r="G5818">
        <f>IF(F5818="","",IF(F5818&lt;0,10*F5818^2,0))</f>
        <v/>
      </c>
      <c r="H5818">
        <f>IF(F5818="","",IF(F5818&gt;0,10*F5818^2,0))</f>
        <v/>
      </c>
    </row>
    <row r="5819">
      <c r="A5819">
        <f>Input!A5819</f>
        <v/>
      </c>
      <c r="B5819">
        <f>IF(ISNUMBER(Input!B5819),IF(AND(Input!B5819&gt;=20,Input!B5819&lt;=700),Input!B5819,""),"")</f>
        <v/>
      </c>
      <c r="C5819">
        <f>IF(B5819="","",INT(A5819))</f>
        <v/>
      </c>
      <c r="D5819">
        <f>IF(B5819="","",HOUR(A5819))</f>
        <v/>
      </c>
      <c r="E5819">
        <f>IF(B5819="","",IF(INPUT!$I$1="","",IF(C5819&lt;(INT(INPUT!$I$1)-INPUT!$I$2),"Off Meds",IF(C5819&lt;=(INT(INPUT!$I$1)+INPUT!$I$2),"Washout","On Meds"))))</f>
        <v/>
      </c>
      <c r="F5819">
        <f>IF(B5819="","",1.509*(LN(B5819)^1.084-5.381))</f>
        <v/>
      </c>
      <c r="G5819">
        <f>IF(F5819="","",IF(F5819&lt;0,10*F5819^2,0))</f>
        <v/>
      </c>
      <c r="H5819">
        <f>IF(F5819="","",IF(F5819&gt;0,10*F5819^2,0))</f>
        <v/>
      </c>
    </row>
    <row r="5820">
      <c r="A5820">
        <f>Input!A5820</f>
        <v/>
      </c>
      <c r="B5820">
        <f>IF(ISNUMBER(Input!B5820),IF(AND(Input!B5820&gt;=20,Input!B5820&lt;=700),Input!B5820,""),"")</f>
        <v/>
      </c>
      <c r="C5820">
        <f>IF(B5820="","",INT(A5820))</f>
        <v/>
      </c>
      <c r="D5820">
        <f>IF(B5820="","",HOUR(A5820))</f>
        <v/>
      </c>
      <c r="E5820">
        <f>IF(B5820="","",IF(INPUT!$I$1="","",IF(C5820&lt;(INT(INPUT!$I$1)-INPUT!$I$2),"Off Meds",IF(C5820&lt;=(INT(INPUT!$I$1)+INPUT!$I$2),"Washout","On Meds"))))</f>
        <v/>
      </c>
      <c r="F5820">
        <f>IF(B5820="","",1.509*(LN(B5820)^1.084-5.381))</f>
        <v/>
      </c>
      <c r="G5820">
        <f>IF(F5820="","",IF(F5820&lt;0,10*F5820^2,0))</f>
        <v/>
      </c>
      <c r="H5820">
        <f>IF(F5820="","",IF(F5820&gt;0,10*F5820^2,0))</f>
        <v/>
      </c>
    </row>
    <row r="5821">
      <c r="A5821">
        <f>Input!A5821</f>
        <v/>
      </c>
      <c r="B5821">
        <f>IF(ISNUMBER(Input!B5821),IF(AND(Input!B5821&gt;=20,Input!B5821&lt;=700),Input!B5821,""),"")</f>
        <v/>
      </c>
      <c r="C5821">
        <f>IF(B5821="","",INT(A5821))</f>
        <v/>
      </c>
      <c r="D5821">
        <f>IF(B5821="","",HOUR(A5821))</f>
        <v/>
      </c>
      <c r="E5821">
        <f>IF(B5821="","",IF(INPUT!$I$1="","",IF(C5821&lt;(INT(INPUT!$I$1)-INPUT!$I$2),"Off Meds",IF(C5821&lt;=(INT(INPUT!$I$1)+INPUT!$I$2),"Washout","On Meds"))))</f>
        <v/>
      </c>
      <c r="F5821">
        <f>IF(B5821="","",1.509*(LN(B5821)^1.084-5.381))</f>
        <v/>
      </c>
      <c r="G5821">
        <f>IF(F5821="","",IF(F5821&lt;0,10*F5821^2,0))</f>
        <v/>
      </c>
      <c r="H5821">
        <f>IF(F5821="","",IF(F5821&gt;0,10*F5821^2,0))</f>
        <v/>
      </c>
    </row>
    <row r="5822">
      <c r="A5822">
        <f>Input!A5822</f>
        <v/>
      </c>
      <c r="B5822">
        <f>IF(ISNUMBER(Input!B5822),IF(AND(Input!B5822&gt;=20,Input!B5822&lt;=700),Input!B5822,""),"")</f>
        <v/>
      </c>
      <c r="C5822">
        <f>IF(B5822="","",INT(A5822))</f>
        <v/>
      </c>
      <c r="D5822">
        <f>IF(B5822="","",HOUR(A5822))</f>
        <v/>
      </c>
      <c r="E5822">
        <f>IF(B5822="","",IF(INPUT!$I$1="","",IF(C5822&lt;(INT(INPUT!$I$1)-INPUT!$I$2),"Off Meds",IF(C5822&lt;=(INT(INPUT!$I$1)+INPUT!$I$2),"Washout","On Meds"))))</f>
        <v/>
      </c>
      <c r="F5822">
        <f>IF(B5822="","",1.509*(LN(B5822)^1.084-5.381))</f>
        <v/>
      </c>
      <c r="G5822">
        <f>IF(F5822="","",IF(F5822&lt;0,10*F5822^2,0))</f>
        <v/>
      </c>
      <c r="H5822">
        <f>IF(F5822="","",IF(F5822&gt;0,10*F5822^2,0))</f>
        <v/>
      </c>
    </row>
    <row r="5823">
      <c r="A5823">
        <f>Input!A5823</f>
        <v/>
      </c>
      <c r="B5823">
        <f>IF(ISNUMBER(Input!B5823),IF(AND(Input!B5823&gt;=20,Input!B5823&lt;=700),Input!B5823,""),"")</f>
        <v/>
      </c>
      <c r="C5823">
        <f>IF(B5823="","",INT(A5823))</f>
        <v/>
      </c>
      <c r="D5823">
        <f>IF(B5823="","",HOUR(A5823))</f>
        <v/>
      </c>
      <c r="E5823">
        <f>IF(B5823="","",IF(INPUT!$I$1="","",IF(C5823&lt;(INT(INPUT!$I$1)-INPUT!$I$2),"Off Meds",IF(C5823&lt;=(INT(INPUT!$I$1)+INPUT!$I$2),"Washout","On Meds"))))</f>
        <v/>
      </c>
      <c r="F5823">
        <f>IF(B5823="","",1.509*(LN(B5823)^1.084-5.381))</f>
        <v/>
      </c>
      <c r="G5823">
        <f>IF(F5823="","",IF(F5823&lt;0,10*F5823^2,0))</f>
        <v/>
      </c>
      <c r="H5823">
        <f>IF(F5823="","",IF(F5823&gt;0,10*F5823^2,0))</f>
        <v/>
      </c>
    </row>
    <row r="5824">
      <c r="A5824">
        <f>Input!A5824</f>
        <v/>
      </c>
      <c r="B5824">
        <f>IF(ISNUMBER(Input!B5824),IF(AND(Input!B5824&gt;=20,Input!B5824&lt;=700),Input!B5824,""),"")</f>
        <v/>
      </c>
      <c r="C5824">
        <f>IF(B5824="","",INT(A5824))</f>
        <v/>
      </c>
      <c r="D5824">
        <f>IF(B5824="","",HOUR(A5824))</f>
        <v/>
      </c>
      <c r="E5824">
        <f>IF(B5824="","",IF(INPUT!$I$1="","",IF(C5824&lt;(INT(INPUT!$I$1)-INPUT!$I$2),"Off Meds",IF(C5824&lt;=(INT(INPUT!$I$1)+INPUT!$I$2),"Washout","On Meds"))))</f>
        <v/>
      </c>
      <c r="F5824">
        <f>IF(B5824="","",1.509*(LN(B5824)^1.084-5.381))</f>
        <v/>
      </c>
      <c r="G5824">
        <f>IF(F5824="","",IF(F5824&lt;0,10*F5824^2,0))</f>
        <v/>
      </c>
      <c r="H5824">
        <f>IF(F5824="","",IF(F5824&gt;0,10*F5824^2,0))</f>
        <v/>
      </c>
    </row>
    <row r="5825">
      <c r="A5825">
        <f>Input!A5825</f>
        <v/>
      </c>
      <c r="B5825">
        <f>IF(ISNUMBER(Input!B5825),IF(AND(Input!B5825&gt;=20,Input!B5825&lt;=700),Input!B5825,""),"")</f>
        <v/>
      </c>
      <c r="C5825">
        <f>IF(B5825="","",INT(A5825))</f>
        <v/>
      </c>
      <c r="D5825">
        <f>IF(B5825="","",HOUR(A5825))</f>
        <v/>
      </c>
      <c r="E5825">
        <f>IF(B5825="","",IF(INPUT!$I$1="","",IF(C5825&lt;(INT(INPUT!$I$1)-INPUT!$I$2),"Off Meds",IF(C5825&lt;=(INT(INPUT!$I$1)+INPUT!$I$2),"Washout","On Meds"))))</f>
        <v/>
      </c>
      <c r="F5825">
        <f>IF(B5825="","",1.509*(LN(B5825)^1.084-5.381))</f>
        <v/>
      </c>
      <c r="G5825">
        <f>IF(F5825="","",IF(F5825&lt;0,10*F5825^2,0))</f>
        <v/>
      </c>
      <c r="H5825">
        <f>IF(F5825="","",IF(F5825&gt;0,10*F5825^2,0))</f>
        <v/>
      </c>
    </row>
    <row r="5826">
      <c r="A5826">
        <f>Input!A5826</f>
        <v/>
      </c>
      <c r="B5826">
        <f>IF(ISNUMBER(Input!B5826),IF(AND(Input!B5826&gt;=20,Input!B5826&lt;=700),Input!B5826,""),"")</f>
        <v/>
      </c>
      <c r="C5826">
        <f>IF(B5826="","",INT(A5826))</f>
        <v/>
      </c>
      <c r="D5826">
        <f>IF(B5826="","",HOUR(A5826))</f>
        <v/>
      </c>
      <c r="E5826">
        <f>IF(B5826="","",IF(INPUT!$I$1="","",IF(C5826&lt;(INT(INPUT!$I$1)-INPUT!$I$2),"Off Meds",IF(C5826&lt;=(INT(INPUT!$I$1)+INPUT!$I$2),"Washout","On Meds"))))</f>
        <v/>
      </c>
      <c r="F5826">
        <f>IF(B5826="","",1.509*(LN(B5826)^1.084-5.381))</f>
        <v/>
      </c>
      <c r="G5826">
        <f>IF(F5826="","",IF(F5826&lt;0,10*F5826^2,0))</f>
        <v/>
      </c>
      <c r="H5826">
        <f>IF(F5826="","",IF(F5826&gt;0,10*F5826^2,0))</f>
        <v/>
      </c>
    </row>
    <row r="5827">
      <c r="A5827">
        <f>Input!A5827</f>
        <v/>
      </c>
      <c r="B5827">
        <f>IF(ISNUMBER(Input!B5827),IF(AND(Input!B5827&gt;=20,Input!B5827&lt;=700),Input!B5827,""),"")</f>
        <v/>
      </c>
      <c r="C5827">
        <f>IF(B5827="","",INT(A5827))</f>
        <v/>
      </c>
      <c r="D5827">
        <f>IF(B5827="","",HOUR(A5827))</f>
        <v/>
      </c>
      <c r="E5827">
        <f>IF(B5827="","",IF(INPUT!$I$1="","",IF(C5827&lt;(INT(INPUT!$I$1)-INPUT!$I$2),"Off Meds",IF(C5827&lt;=(INT(INPUT!$I$1)+INPUT!$I$2),"Washout","On Meds"))))</f>
        <v/>
      </c>
      <c r="F5827">
        <f>IF(B5827="","",1.509*(LN(B5827)^1.084-5.381))</f>
        <v/>
      </c>
      <c r="G5827">
        <f>IF(F5827="","",IF(F5827&lt;0,10*F5827^2,0))</f>
        <v/>
      </c>
      <c r="H5827">
        <f>IF(F5827="","",IF(F5827&gt;0,10*F5827^2,0))</f>
        <v/>
      </c>
    </row>
    <row r="5828">
      <c r="A5828">
        <f>Input!A5828</f>
        <v/>
      </c>
      <c r="B5828">
        <f>IF(ISNUMBER(Input!B5828),IF(AND(Input!B5828&gt;=20,Input!B5828&lt;=700),Input!B5828,""),"")</f>
        <v/>
      </c>
      <c r="C5828">
        <f>IF(B5828="","",INT(A5828))</f>
        <v/>
      </c>
      <c r="D5828">
        <f>IF(B5828="","",HOUR(A5828))</f>
        <v/>
      </c>
      <c r="E5828">
        <f>IF(B5828="","",IF(INPUT!$I$1="","",IF(C5828&lt;(INT(INPUT!$I$1)-INPUT!$I$2),"Off Meds",IF(C5828&lt;=(INT(INPUT!$I$1)+INPUT!$I$2),"Washout","On Meds"))))</f>
        <v/>
      </c>
      <c r="F5828">
        <f>IF(B5828="","",1.509*(LN(B5828)^1.084-5.381))</f>
        <v/>
      </c>
      <c r="G5828">
        <f>IF(F5828="","",IF(F5828&lt;0,10*F5828^2,0))</f>
        <v/>
      </c>
      <c r="H5828">
        <f>IF(F5828="","",IF(F5828&gt;0,10*F5828^2,0))</f>
        <v/>
      </c>
    </row>
    <row r="5829">
      <c r="A5829">
        <f>Input!A5829</f>
        <v/>
      </c>
      <c r="B5829">
        <f>IF(ISNUMBER(Input!B5829),IF(AND(Input!B5829&gt;=20,Input!B5829&lt;=700),Input!B5829,""),"")</f>
        <v/>
      </c>
      <c r="C5829">
        <f>IF(B5829="","",INT(A5829))</f>
        <v/>
      </c>
      <c r="D5829">
        <f>IF(B5829="","",HOUR(A5829))</f>
        <v/>
      </c>
      <c r="E5829">
        <f>IF(B5829="","",IF(INPUT!$I$1="","",IF(C5829&lt;(INT(INPUT!$I$1)-INPUT!$I$2),"Off Meds",IF(C5829&lt;=(INT(INPUT!$I$1)+INPUT!$I$2),"Washout","On Meds"))))</f>
        <v/>
      </c>
      <c r="F5829">
        <f>IF(B5829="","",1.509*(LN(B5829)^1.084-5.381))</f>
        <v/>
      </c>
      <c r="G5829">
        <f>IF(F5829="","",IF(F5829&lt;0,10*F5829^2,0))</f>
        <v/>
      </c>
      <c r="H5829">
        <f>IF(F5829="","",IF(F5829&gt;0,10*F5829^2,0))</f>
        <v/>
      </c>
    </row>
    <row r="5830">
      <c r="A5830">
        <f>Input!A5830</f>
        <v/>
      </c>
      <c r="B5830">
        <f>IF(ISNUMBER(Input!B5830),IF(AND(Input!B5830&gt;=20,Input!B5830&lt;=700),Input!B5830,""),"")</f>
        <v/>
      </c>
      <c r="C5830">
        <f>IF(B5830="","",INT(A5830))</f>
        <v/>
      </c>
      <c r="D5830">
        <f>IF(B5830="","",HOUR(A5830))</f>
        <v/>
      </c>
      <c r="E5830">
        <f>IF(B5830="","",IF(INPUT!$I$1="","",IF(C5830&lt;(INT(INPUT!$I$1)-INPUT!$I$2),"Off Meds",IF(C5830&lt;=(INT(INPUT!$I$1)+INPUT!$I$2),"Washout","On Meds"))))</f>
        <v/>
      </c>
      <c r="F5830">
        <f>IF(B5830="","",1.509*(LN(B5830)^1.084-5.381))</f>
        <v/>
      </c>
      <c r="G5830">
        <f>IF(F5830="","",IF(F5830&lt;0,10*F5830^2,0))</f>
        <v/>
      </c>
      <c r="H5830">
        <f>IF(F5830="","",IF(F5830&gt;0,10*F5830^2,0))</f>
        <v/>
      </c>
    </row>
    <row r="5831">
      <c r="A5831">
        <f>Input!A5831</f>
        <v/>
      </c>
      <c r="B5831">
        <f>IF(ISNUMBER(Input!B5831),IF(AND(Input!B5831&gt;=20,Input!B5831&lt;=700),Input!B5831,""),"")</f>
        <v/>
      </c>
      <c r="C5831">
        <f>IF(B5831="","",INT(A5831))</f>
        <v/>
      </c>
      <c r="D5831">
        <f>IF(B5831="","",HOUR(A5831))</f>
        <v/>
      </c>
      <c r="E5831">
        <f>IF(B5831="","",IF(INPUT!$I$1="","",IF(C5831&lt;(INT(INPUT!$I$1)-INPUT!$I$2),"Off Meds",IF(C5831&lt;=(INT(INPUT!$I$1)+INPUT!$I$2),"Washout","On Meds"))))</f>
        <v/>
      </c>
      <c r="F5831">
        <f>IF(B5831="","",1.509*(LN(B5831)^1.084-5.381))</f>
        <v/>
      </c>
      <c r="G5831">
        <f>IF(F5831="","",IF(F5831&lt;0,10*F5831^2,0))</f>
        <v/>
      </c>
      <c r="H5831">
        <f>IF(F5831="","",IF(F5831&gt;0,10*F5831^2,0))</f>
        <v/>
      </c>
    </row>
    <row r="5832">
      <c r="A5832">
        <f>Input!A5832</f>
        <v/>
      </c>
      <c r="B5832">
        <f>IF(ISNUMBER(Input!B5832),IF(AND(Input!B5832&gt;=20,Input!B5832&lt;=700),Input!B5832,""),"")</f>
        <v/>
      </c>
      <c r="C5832">
        <f>IF(B5832="","",INT(A5832))</f>
        <v/>
      </c>
      <c r="D5832">
        <f>IF(B5832="","",HOUR(A5832))</f>
        <v/>
      </c>
      <c r="E5832">
        <f>IF(B5832="","",IF(INPUT!$I$1="","",IF(C5832&lt;(INT(INPUT!$I$1)-INPUT!$I$2),"Off Meds",IF(C5832&lt;=(INT(INPUT!$I$1)+INPUT!$I$2),"Washout","On Meds"))))</f>
        <v/>
      </c>
      <c r="F5832">
        <f>IF(B5832="","",1.509*(LN(B5832)^1.084-5.381))</f>
        <v/>
      </c>
      <c r="G5832">
        <f>IF(F5832="","",IF(F5832&lt;0,10*F5832^2,0))</f>
        <v/>
      </c>
      <c r="H5832">
        <f>IF(F5832="","",IF(F5832&gt;0,10*F5832^2,0))</f>
        <v/>
      </c>
    </row>
    <row r="5833">
      <c r="A5833">
        <f>Input!A5833</f>
        <v/>
      </c>
      <c r="B5833">
        <f>IF(ISNUMBER(Input!B5833),IF(AND(Input!B5833&gt;=20,Input!B5833&lt;=700),Input!B5833,""),"")</f>
        <v/>
      </c>
      <c r="C5833">
        <f>IF(B5833="","",INT(A5833))</f>
        <v/>
      </c>
      <c r="D5833">
        <f>IF(B5833="","",HOUR(A5833))</f>
        <v/>
      </c>
      <c r="E5833">
        <f>IF(B5833="","",IF(INPUT!$I$1="","",IF(C5833&lt;(INT(INPUT!$I$1)-INPUT!$I$2),"Off Meds",IF(C5833&lt;=(INT(INPUT!$I$1)+INPUT!$I$2),"Washout","On Meds"))))</f>
        <v/>
      </c>
      <c r="F5833">
        <f>IF(B5833="","",1.509*(LN(B5833)^1.084-5.381))</f>
        <v/>
      </c>
      <c r="G5833">
        <f>IF(F5833="","",IF(F5833&lt;0,10*F5833^2,0))</f>
        <v/>
      </c>
      <c r="H5833">
        <f>IF(F5833="","",IF(F5833&gt;0,10*F5833^2,0))</f>
        <v/>
      </c>
    </row>
    <row r="5834">
      <c r="A5834">
        <f>Input!A5834</f>
        <v/>
      </c>
      <c r="B5834">
        <f>IF(ISNUMBER(Input!B5834),IF(AND(Input!B5834&gt;=20,Input!B5834&lt;=700),Input!B5834,""),"")</f>
        <v/>
      </c>
      <c r="C5834">
        <f>IF(B5834="","",INT(A5834))</f>
        <v/>
      </c>
      <c r="D5834">
        <f>IF(B5834="","",HOUR(A5834))</f>
        <v/>
      </c>
      <c r="E5834">
        <f>IF(B5834="","",IF(INPUT!$I$1="","",IF(C5834&lt;(INT(INPUT!$I$1)-INPUT!$I$2),"Off Meds",IF(C5834&lt;=(INT(INPUT!$I$1)+INPUT!$I$2),"Washout","On Meds"))))</f>
        <v/>
      </c>
      <c r="F5834">
        <f>IF(B5834="","",1.509*(LN(B5834)^1.084-5.381))</f>
        <v/>
      </c>
      <c r="G5834">
        <f>IF(F5834="","",IF(F5834&lt;0,10*F5834^2,0))</f>
        <v/>
      </c>
      <c r="H5834">
        <f>IF(F5834="","",IF(F5834&gt;0,10*F5834^2,0))</f>
        <v/>
      </c>
    </row>
    <row r="5835">
      <c r="A5835">
        <f>Input!A5835</f>
        <v/>
      </c>
      <c r="B5835">
        <f>IF(ISNUMBER(Input!B5835),IF(AND(Input!B5835&gt;=20,Input!B5835&lt;=700),Input!B5835,""),"")</f>
        <v/>
      </c>
      <c r="C5835">
        <f>IF(B5835="","",INT(A5835))</f>
        <v/>
      </c>
      <c r="D5835">
        <f>IF(B5835="","",HOUR(A5835))</f>
        <v/>
      </c>
      <c r="E5835">
        <f>IF(B5835="","",IF(INPUT!$I$1="","",IF(C5835&lt;(INT(INPUT!$I$1)-INPUT!$I$2),"Off Meds",IF(C5835&lt;=(INT(INPUT!$I$1)+INPUT!$I$2),"Washout","On Meds"))))</f>
        <v/>
      </c>
      <c r="F5835">
        <f>IF(B5835="","",1.509*(LN(B5835)^1.084-5.381))</f>
        <v/>
      </c>
      <c r="G5835">
        <f>IF(F5835="","",IF(F5835&lt;0,10*F5835^2,0))</f>
        <v/>
      </c>
      <c r="H5835">
        <f>IF(F5835="","",IF(F5835&gt;0,10*F5835^2,0))</f>
        <v/>
      </c>
    </row>
    <row r="5836">
      <c r="A5836">
        <f>Input!A5836</f>
        <v/>
      </c>
      <c r="B5836">
        <f>IF(ISNUMBER(Input!B5836),IF(AND(Input!B5836&gt;=20,Input!B5836&lt;=700),Input!B5836,""),"")</f>
        <v/>
      </c>
      <c r="C5836">
        <f>IF(B5836="","",INT(A5836))</f>
        <v/>
      </c>
      <c r="D5836">
        <f>IF(B5836="","",HOUR(A5836))</f>
        <v/>
      </c>
      <c r="E5836">
        <f>IF(B5836="","",IF(INPUT!$I$1="","",IF(C5836&lt;(INT(INPUT!$I$1)-INPUT!$I$2),"Off Meds",IF(C5836&lt;=(INT(INPUT!$I$1)+INPUT!$I$2),"Washout","On Meds"))))</f>
        <v/>
      </c>
      <c r="F5836">
        <f>IF(B5836="","",1.509*(LN(B5836)^1.084-5.381))</f>
        <v/>
      </c>
      <c r="G5836">
        <f>IF(F5836="","",IF(F5836&lt;0,10*F5836^2,0))</f>
        <v/>
      </c>
      <c r="H5836">
        <f>IF(F5836="","",IF(F5836&gt;0,10*F5836^2,0))</f>
        <v/>
      </c>
    </row>
    <row r="5837">
      <c r="A5837">
        <f>Input!A5837</f>
        <v/>
      </c>
      <c r="B5837">
        <f>IF(ISNUMBER(Input!B5837),IF(AND(Input!B5837&gt;=20,Input!B5837&lt;=700),Input!B5837,""),"")</f>
        <v/>
      </c>
      <c r="C5837">
        <f>IF(B5837="","",INT(A5837))</f>
        <v/>
      </c>
      <c r="D5837">
        <f>IF(B5837="","",HOUR(A5837))</f>
        <v/>
      </c>
      <c r="E5837">
        <f>IF(B5837="","",IF(INPUT!$I$1="","",IF(C5837&lt;(INT(INPUT!$I$1)-INPUT!$I$2),"Off Meds",IF(C5837&lt;=(INT(INPUT!$I$1)+INPUT!$I$2),"Washout","On Meds"))))</f>
        <v/>
      </c>
      <c r="F5837">
        <f>IF(B5837="","",1.509*(LN(B5837)^1.084-5.381))</f>
        <v/>
      </c>
      <c r="G5837">
        <f>IF(F5837="","",IF(F5837&lt;0,10*F5837^2,0))</f>
        <v/>
      </c>
      <c r="H5837">
        <f>IF(F5837="","",IF(F5837&gt;0,10*F5837^2,0))</f>
        <v/>
      </c>
    </row>
    <row r="5838">
      <c r="A5838">
        <f>Input!A5838</f>
        <v/>
      </c>
      <c r="B5838">
        <f>IF(ISNUMBER(Input!B5838),IF(AND(Input!B5838&gt;=20,Input!B5838&lt;=700),Input!B5838,""),"")</f>
        <v/>
      </c>
      <c r="C5838">
        <f>IF(B5838="","",INT(A5838))</f>
        <v/>
      </c>
      <c r="D5838">
        <f>IF(B5838="","",HOUR(A5838))</f>
        <v/>
      </c>
      <c r="E5838">
        <f>IF(B5838="","",IF(INPUT!$I$1="","",IF(C5838&lt;(INT(INPUT!$I$1)-INPUT!$I$2),"Off Meds",IF(C5838&lt;=(INT(INPUT!$I$1)+INPUT!$I$2),"Washout","On Meds"))))</f>
        <v/>
      </c>
      <c r="F5838">
        <f>IF(B5838="","",1.509*(LN(B5838)^1.084-5.381))</f>
        <v/>
      </c>
      <c r="G5838">
        <f>IF(F5838="","",IF(F5838&lt;0,10*F5838^2,0))</f>
        <v/>
      </c>
      <c r="H5838">
        <f>IF(F5838="","",IF(F5838&gt;0,10*F5838^2,0))</f>
        <v/>
      </c>
    </row>
    <row r="5839">
      <c r="A5839">
        <f>Input!A5839</f>
        <v/>
      </c>
      <c r="B5839">
        <f>IF(ISNUMBER(Input!B5839),IF(AND(Input!B5839&gt;=20,Input!B5839&lt;=700),Input!B5839,""),"")</f>
        <v/>
      </c>
      <c r="C5839">
        <f>IF(B5839="","",INT(A5839))</f>
        <v/>
      </c>
      <c r="D5839">
        <f>IF(B5839="","",HOUR(A5839))</f>
        <v/>
      </c>
      <c r="E5839">
        <f>IF(B5839="","",IF(INPUT!$I$1="","",IF(C5839&lt;(INT(INPUT!$I$1)-INPUT!$I$2),"Off Meds",IF(C5839&lt;=(INT(INPUT!$I$1)+INPUT!$I$2),"Washout","On Meds"))))</f>
        <v/>
      </c>
      <c r="F5839">
        <f>IF(B5839="","",1.509*(LN(B5839)^1.084-5.381))</f>
        <v/>
      </c>
      <c r="G5839">
        <f>IF(F5839="","",IF(F5839&lt;0,10*F5839^2,0))</f>
        <v/>
      </c>
      <c r="H5839">
        <f>IF(F5839="","",IF(F5839&gt;0,10*F5839^2,0))</f>
        <v/>
      </c>
    </row>
    <row r="5840">
      <c r="A5840">
        <f>Input!A5840</f>
        <v/>
      </c>
      <c r="B5840">
        <f>IF(ISNUMBER(Input!B5840),IF(AND(Input!B5840&gt;=20,Input!B5840&lt;=700),Input!B5840,""),"")</f>
        <v/>
      </c>
      <c r="C5840">
        <f>IF(B5840="","",INT(A5840))</f>
        <v/>
      </c>
      <c r="D5840">
        <f>IF(B5840="","",HOUR(A5840))</f>
        <v/>
      </c>
      <c r="E5840">
        <f>IF(B5840="","",IF(INPUT!$I$1="","",IF(C5840&lt;(INT(INPUT!$I$1)-INPUT!$I$2),"Off Meds",IF(C5840&lt;=(INT(INPUT!$I$1)+INPUT!$I$2),"Washout","On Meds"))))</f>
        <v/>
      </c>
      <c r="F5840">
        <f>IF(B5840="","",1.509*(LN(B5840)^1.084-5.381))</f>
        <v/>
      </c>
      <c r="G5840">
        <f>IF(F5840="","",IF(F5840&lt;0,10*F5840^2,0))</f>
        <v/>
      </c>
      <c r="H5840">
        <f>IF(F5840="","",IF(F5840&gt;0,10*F5840^2,0))</f>
        <v/>
      </c>
    </row>
    <row r="5841">
      <c r="A5841">
        <f>Input!A5841</f>
        <v/>
      </c>
      <c r="B5841">
        <f>IF(ISNUMBER(Input!B5841),IF(AND(Input!B5841&gt;=20,Input!B5841&lt;=700),Input!B5841,""),"")</f>
        <v/>
      </c>
      <c r="C5841">
        <f>IF(B5841="","",INT(A5841))</f>
        <v/>
      </c>
      <c r="D5841">
        <f>IF(B5841="","",HOUR(A5841))</f>
        <v/>
      </c>
      <c r="E5841">
        <f>IF(B5841="","",IF(INPUT!$I$1="","",IF(C5841&lt;(INT(INPUT!$I$1)-INPUT!$I$2),"Off Meds",IF(C5841&lt;=(INT(INPUT!$I$1)+INPUT!$I$2),"Washout","On Meds"))))</f>
        <v/>
      </c>
      <c r="F5841">
        <f>IF(B5841="","",1.509*(LN(B5841)^1.084-5.381))</f>
        <v/>
      </c>
      <c r="G5841">
        <f>IF(F5841="","",IF(F5841&lt;0,10*F5841^2,0))</f>
        <v/>
      </c>
      <c r="H5841">
        <f>IF(F5841="","",IF(F5841&gt;0,10*F5841^2,0))</f>
        <v/>
      </c>
    </row>
    <row r="5842">
      <c r="A5842">
        <f>Input!A5842</f>
        <v/>
      </c>
      <c r="B5842">
        <f>IF(ISNUMBER(Input!B5842),IF(AND(Input!B5842&gt;=20,Input!B5842&lt;=700),Input!B5842,""),"")</f>
        <v/>
      </c>
      <c r="C5842">
        <f>IF(B5842="","",INT(A5842))</f>
        <v/>
      </c>
      <c r="D5842">
        <f>IF(B5842="","",HOUR(A5842))</f>
        <v/>
      </c>
      <c r="E5842">
        <f>IF(B5842="","",IF(INPUT!$I$1="","",IF(C5842&lt;(INT(INPUT!$I$1)-INPUT!$I$2),"Off Meds",IF(C5842&lt;=(INT(INPUT!$I$1)+INPUT!$I$2),"Washout","On Meds"))))</f>
        <v/>
      </c>
      <c r="F5842">
        <f>IF(B5842="","",1.509*(LN(B5842)^1.084-5.381))</f>
        <v/>
      </c>
      <c r="G5842">
        <f>IF(F5842="","",IF(F5842&lt;0,10*F5842^2,0))</f>
        <v/>
      </c>
      <c r="H5842">
        <f>IF(F5842="","",IF(F5842&gt;0,10*F5842^2,0))</f>
        <v/>
      </c>
    </row>
    <row r="5843">
      <c r="A5843">
        <f>Input!A5843</f>
        <v/>
      </c>
      <c r="B5843">
        <f>IF(ISNUMBER(Input!B5843),IF(AND(Input!B5843&gt;=20,Input!B5843&lt;=700),Input!B5843,""),"")</f>
        <v/>
      </c>
      <c r="C5843">
        <f>IF(B5843="","",INT(A5843))</f>
        <v/>
      </c>
      <c r="D5843">
        <f>IF(B5843="","",HOUR(A5843))</f>
        <v/>
      </c>
      <c r="E5843">
        <f>IF(B5843="","",IF(INPUT!$I$1="","",IF(C5843&lt;(INT(INPUT!$I$1)-INPUT!$I$2),"Off Meds",IF(C5843&lt;=(INT(INPUT!$I$1)+INPUT!$I$2),"Washout","On Meds"))))</f>
        <v/>
      </c>
      <c r="F5843">
        <f>IF(B5843="","",1.509*(LN(B5843)^1.084-5.381))</f>
        <v/>
      </c>
      <c r="G5843">
        <f>IF(F5843="","",IF(F5843&lt;0,10*F5843^2,0))</f>
        <v/>
      </c>
      <c r="H5843">
        <f>IF(F5843="","",IF(F5843&gt;0,10*F5843^2,0))</f>
        <v/>
      </c>
    </row>
    <row r="5844">
      <c r="A5844">
        <f>Input!A5844</f>
        <v/>
      </c>
      <c r="B5844">
        <f>IF(ISNUMBER(Input!B5844),IF(AND(Input!B5844&gt;=20,Input!B5844&lt;=700),Input!B5844,""),"")</f>
        <v/>
      </c>
      <c r="C5844">
        <f>IF(B5844="","",INT(A5844))</f>
        <v/>
      </c>
      <c r="D5844">
        <f>IF(B5844="","",HOUR(A5844))</f>
        <v/>
      </c>
      <c r="E5844">
        <f>IF(B5844="","",IF(INPUT!$I$1="","",IF(C5844&lt;(INT(INPUT!$I$1)-INPUT!$I$2),"Off Meds",IF(C5844&lt;=(INT(INPUT!$I$1)+INPUT!$I$2),"Washout","On Meds"))))</f>
        <v/>
      </c>
      <c r="F5844">
        <f>IF(B5844="","",1.509*(LN(B5844)^1.084-5.381))</f>
        <v/>
      </c>
      <c r="G5844">
        <f>IF(F5844="","",IF(F5844&lt;0,10*F5844^2,0))</f>
        <v/>
      </c>
      <c r="H5844">
        <f>IF(F5844="","",IF(F5844&gt;0,10*F5844^2,0))</f>
        <v/>
      </c>
    </row>
    <row r="5845">
      <c r="A5845">
        <f>Input!A5845</f>
        <v/>
      </c>
      <c r="B5845">
        <f>IF(ISNUMBER(Input!B5845),IF(AND(Input!B5845&gt;=20,Input!B5845&lt;=700),Input!B5845,""),"")</f>
        <v/>
      </c>
      <c r="C5845">
        <f>IF(B5845="","",INT(A5845))</f>
        <v/>
      </c>
      <c r="D5845">
        <f>IF(B5845="","",HOUR(A5845))</f>
        <v/>
      </c>
      <c r="E5845">
        <f>IF(B5845="","",IF(INPUT!$I$1="","",IF(C5845&lt;(INT(INPUT!$I$1)-INPUT!$I$2),"Off Meds",IF(C5845&lt;=(INT(INPUT!$I$1)+INPUT!$I$2),"Washout","On Meds"))))</f>
        <v/>
      </c>
      <c r="F5845">
        <f>IF(B5845="","",1.509*(LN(B5845)^1.084-5.381))</f>
        <v/>
      </c>
      <c r="G5845">
        <f>IF(F5845="","",IF(F5845&lt;0,10*F5845^2,0))</f>
        <v/>
      </c>
      <c r="H5845">
        <f>IF(F5845="","",IF(F5845&gt;0,10*F5845^2,0))</f>
        <v/>
      </c>
    </row>
    <row r="5846">
      <c r="A5846">
        <f>Input!A5846</f>
        <v/>
      </c>
      <c r="B5846">
        <f>IF(ISNUMBER(Input!B5846),IF(AND(Input!B5846&gt;=20,Input!B5846&lt;=700),Input!B5846,""),"")</f>
        <v/>
      </c>
      <c r="C5846">
        <f>IF(B5846="","",INT(A5846))</f>
        <v/>
      </c>
      <c r="D5846">
        <f>IF(B5846="","",HOUR(A5846))</f>
        <v/>
      </c>
      <c r="E5846">
        <f>IF(B5846="","",IF(INPUT!$I$1="","",IF(C5846&lt;(INT(INPUT!$I$1)-INPUT!$I$2),"Off Meds",IF(C5846&lt;=(INT(INPUT!$I$1)+INPUT!$I$2),"Washout","On Meds"))))</f>
        <v/>
      </c>
      <c r="F5846">
        <f>IF(B5846="","",1.509*(LN(B5846)^1.084-5.381))</f>
        <v/>
      </c>
      <c r="G5846">
        <f>IF(F5846="","",IF(F5846&lt;0,10*F5846^2,0))</f>
        <v/>
      </c>
      <c r="H5846">
        <f>IF(F5846="","",IF(F5846&gt;0,10*F5846^2,0))</f>
        <v/>
      </c>
    </row>
    <row r="5847">
      <c r="A5847">
        <f>Input!A5847</f>
        <v/>
      </c>
      <c r="B5847">
        <f>IF(ISNUMBER(Input!B5847),IF(AND(Input!B5847&gt;=20,Input!B5847&lt;=700),Input!B5847,""),"")</f>
        <v/>
      </c>
      <c r="C5847">
        <f>IF(B5847="","",INT(A5847))</f>
        <v/>
      </c>
      <c r="D5847">
        <f>IF(B5847="","",HOUR(A5847))</f>
        <v/>
      </c>
      <c r="E5847">
        <f>IF(B5847="","",IF(INPUT!$I$1="","",IF(C5847&lt;(INT(INPUT!$I$1)-INPUT!$I$2),"Off Meds",IF(C5847&lt;=(INT(INPUT!$I$1)+INPUT!$I$2),"Washout","On Meds"))))</f>
        <v/>
      </c>
      <c r="F5847">
        <f>IF(B5847="","",1.509*(LN(B5847)^1.084-5.381))</f>
        <v/>
      </c>
      <c r="G5847">
        <f>IF(F5847="","",IF(F5847&lt;0,10*F5847^2,0))</f>
        <v/>
      </c>
      <c r="H5847">
        <f>IF(F5847="","",IF(F5847&gt;0,10*F5847^2,0))</f>
        <v/>
      </c>
    </row>
    <row r="5848">
      <c r="A5848">
        <f>Input!A5848</f>
        <v/>
      </c>
      <c r="B5848">
        <f>IF(ISNUMBER(Input!B5848),IF(AND(Input!B5848&gt;=20,Input!B5848&lt;=700),Input!B5848,""),"")</f>
        <v/>
      </c>
      <c r="C5848">
        <f>IF(B5848="","",INT(A5848))</f>
        <v/>
      </c>
      <c r="D5848">
        <f>IF(B5848="","",HOUR(A5848))</f>
        <v/>
      </c>
      <c r="E5848">
        <f>IF(B5848="","",IF(INPUT!$I$1="","",IF(C5848&lt;(INT(INPUT!$I$1)-INPUT!$I$2),"Off Meds",IF(C5848&lt;=(INT(INPUT!$I$1)+INPUT!$I$2),"Washout","On Meds"))))</f>
        <v/>
      </c>
      <c r="F5848">
        <f>IF(B5848="","",1.509*(LN(B5848)^1.084-5.381))</f>
        <v/>
      </c>
      <c r="G5848">
        <f>IF(F5848="","",IF(F5848&lt;0,10*F5848^2,0))</f>
        <v/>
      </c>
      <c r="H5848">
        <f>IF(F5848="","",IF(F5848&gt;0,10*F5848^2,0))</f>
        <v/>
      </c>
    </row>
    <row r="5849">
      <c r="A5849">
        <f>Input!A5849</f>
        <v/>
      </c>
      <c r="B5849">
        <f>IF(ISNUMBER(Input!B5849),IF(AND(Input!B5849&gt;=20,Input!B5849&lt;=700),Input!B5849,""),"")</f>
        <v/>
      </c>
      <c r="C5849">
        <f>IF(B5849="","",INT(A5849))</f>
        <v/>
      </c>
      <c r="D5849">
        <f>IF(B5849="","",HOUR(A5849))</f>
        <v/>
      </c>
      <c r="E5849">
        <f>IF(B5849="","",IF(INPUT!$I$1="","",IF(C5849&lt;(INT(INPUT!$I$1)-INPUT!$I$2),"Off Meds",IF(C5849&lt;=(INT(INPUT!$I$1)+INPUT!$I$2),"Washout","On Meds"))))</f>
        <v/>
      </c>
      <c r="F5849">
        <f>IF(B5849="","",1.509*(LN(B5849)^1.084-5.381))</f>
        <v/>
      </c>
      <c r="G5849">
        <f>IF(F5849="","",IF(F5849&lt;0,10*F5849^2,0))</f>
        <v/>
      </c>
      <c r="H5849">
        <f>IF(F5849="","",IF(F5849&gt;0,10*F5849^2,0))</f>
        <v/>
      </c>
    </row>
    <row r="5850">
      <c r="A5850">
        <f>Input!A5850</f>
        <v/>
      </c>
      <c r="B5850">
        <f>IF(ISNUMBER(Input!B5850),IF(AND(Input!B5850&gt;=20,Input!B5850&lt;=700),Input!B5850,""),"")</f>
        <v/>
      </c>
      <c r="C5850">
        <f>IF(B5850="","",INT(A5850))</f>
        <v/>
      </c>
      <c r="D5850">
        <f>IF(B5850="","",HOUR(A5850))</f>
        <v/>
      </c>
      <c r="E5850">
        <f>IF(B5850="","",IF(INPUT!$I$1="","",IF(C5850&lt;(INT(INPUT!$I$1)-INPUT!$I$2),"Off Meds",IF(C5850&lt;=(INT(INPUT!$I$1)+INPUT!$I$2),"Washout","On Meds"))))</f>
        <v/>
      </c>
      <c r="F5850">
        <f>IF(B5850="","",1.509*(LN(B5850)^1.084-5.381))</f>
        <v/>
      </c>
      <c r="G5850">
        <f>IF(F5850="","",IF(F5850&lt;0,10*F5850^2,0))</f>
        <v/>
      </c>
      <c r="H5850">
        <f>IF(F5850="","",IF(F5850&gt;0,10*F5850^2,0))</f>
        <v/>
      </c>
    </row>
    <row r="5851">
      <c r="A5851">
        <f>Input!A5851</f>
        <v/>
      </c>
      <c r="B5851">
        <f>IF(ISNUMBER(Input!B5851),IF(AND(Input!B5851&gt;=20,Input!B5851&lt;=700),Input!B5851,""),"")</f>
        <v/>
      </c>
      <c r="C5851">
        <f>IF(B5851="","",INT(A5851))</f>
        <v/>
      </c>
      <c r="D5851">
        <f>IF(B5851="","",HOUR(A5851))</f>
        <v/>
      </c>
      <c r="E5851">
        <f>IF(B5851="","",IF(INPUT!$I$1="","",IF(C5851&lt;(INT(INPUT!$I$1)-INPUT!$I$2),"Off Meds",IF(C5851&lt;=(INT(INPUT!$I$1)+INPUT!$I$2),"Washout","On Meds"))))</f>
        <v/>
      </c>
      <c r="F5851">
        <f>IF(B5851="","",1.509*(LN(B5851)^1.084-5.381))</f>
        <v/>
      </c>
      <c r="G5851">
        <f>IF(F5851="","",IF(F5851&lt;0,10*F5851^2,0))</f>
        <v/>
      </c>
      <c r="H5851">
        <f>IF(F5851="","",IF(F5851&gt;0,10*F5851^2,0))</f>
        <v/>
      </c>
    </row>
    <row r="5852">
      <c r="A5852">
        <f>Input!A5852</f>
        <v/>
      </c>
      <c r="B5852">
        <f>IF(ISNUMBER(Input!B5852),IF(AND(Input!B5852&gt;=20,Input!B5852&lt;=700),Input!B5852,""),"")</f>
        <v/>
      </c>
      <c r="C5852">
        <f>IF(B5852="","",INT(A5852))</f>
        <v/>
      </c>
      <c r="D5852">
        <f>IF(B5852="","",HOUR(A5852))</f>
        <v/>
      </c>
      <c r="E5852">
        <f>IF(B5852="","",IF(INPUT!$I$1="","",IF(C5852&lt;(INT(INPUT!$I$1)-INPUT!$I$2),"Off Meds",IF(C5852&lt;=(INT(INPUT!$I$1)+INPUT!$I$2),"Washout","On Meds"))))</f>
        <v/>
      </c>
      <c r="F5852">
        <f>IF(B5852="","",1.509*(LN(B5852)^1.084-5.381))</f>
        <v/>
      </c>
      <c r="G5852">
        <f>IF(F5852="","",IF(F5852&lt;0,10*F5852^2,0))</f>
        <v/>
      </c>
      <c r="H5852">
        <f>IF(F5852="","",IF(F5852&gt;0,10*F5852^2,0))</f>
        <v/>
      </c>
    </row>
    <row r="5853">
      <c r="A5853">
        <f>Input!A5853</f>
        <v/>
      </c>
      <c r="B5853">
        <f>IF(ISNUMBER(Input!B5853),IF(AND(Input!B5853&gt;=20,Input!B5853&lt;=700),Input!B5853,""),"")</f>
        <v/>
      </c>
      <c r="C5853">
        <f>IF(B5853="","",INT(A5853))</f>
        <v/>
      </c>
      <c r="D5853">
        <f>IF(B5853="","",HOUR(A5853))</f>
        <v/>
      </c>
      <c r="E5853">
        <f>IF(B5853="","",IF(INPUT!$I$1="","",IF(C5853&lt;(INT(INPUT!$I$1)-INPUT!$I$2),"Off Meds",IF(C5853&lt;=(INT(INPUT!$I$1)+INPUT!$I$2),"Washout","On Meds"))))</f>
        <v/>
      </c>
      <c r="F5853">
        <f>IF(B5853="","",1.509*(LN(B5853)^1.084-5.381))</f>
        <v/>
      </c>
      <c r="G5853">
        <f>IF(F5853="","",IF(F5853&lt;0,10*F5853^2,0))</f>
        <v/>
      </c>
      <c r="H5853">
        <f>IF(F5853="","",IF(F5853&gt;0,10*F5853^2,0))</f>
        <v/>
      </c>
    </row>
    <row r="5854">
      <c r="A5854">
        <f>Input!A5854</f>
        <v/>
      </c>
      <c r="B5854">
        <f>IF(ISNUMBER(Input!B5854),IF(AND(Input!B5854&gt;=20,Input!B5854&lt;=700),Input!B5854,""),"")</f>
        <v/>
      </c>
      <c r="C5854">
        <f>IF(B5854="","",INT(A5854))</f>
        <v/>
      </c>
      <c r="D5854">
        <f>IF(B5854="","",HOUR(A5854))</f>
        <v/>
      </c>
      <c r="E5854">
        <f>IF(B5854="","",IF(INPUT!$I$1="","",IF(C5854&lt;(INT(INPUT!$I$1)-INPUT!$I$2),"Off Meds",IF(C5854&lt;=(INT(INPUT!$I$1)+INPUT!$I$2),"Washout","On Meds"))))</f>
        <v/>
      </c>
      <c r="F5854">
        <f>IF(B5854="","",1.509*(LN(B5854)^1.084-5.381))</f>
        <v/>
      </c>
      <c r="G5854">
        <f>IF(F5854="","",IF(F5854&lt;0,10*F5854^2,0))</f>
        <v/>
      </c>
      <c r="H5854">
        <f>IF(F5854="","",IF(F5854&gt;0,10*F5854^2,0))</f>
        <v/>
      </c>
    </row>
    <row r="5855">
      <c r="A5855">
        <f>Input!A5855</f>
        <v/>
      </c>
      <c r="B5855">
        <f>IF(ISNUMBER(Input!B5855),IF(AND(Input!B5855&gt;=20,Input!B5855&lt;=700),Input!B5855,""),"")</f>
        <v/>
      </c>
      <c r="C5855">
        <f>IF(B5855="","",INT(A5855))</f>
        <v/>
      </c>
      <c r="D5855">
        <f>IF(B5855="","",HOUR(A5855))</f>
        <v/>
      </c>
      <c r="E5855">
        <f>IF(B5855="","",IF(INPUT!$I$1="","",IF(C5855&lt;(INT(INPUT!$I$1)-INPUT!$I$2),"Off Meds",IF(C5855&lt;=(INT(INPUT!$I$1)+INPUT!$I$2),"Washout","On Meds"))))</f>
        <v/>
      </c>
      <c r="F5855">
        <f>IF(B5855="","",1.509*(LN(B5855)^1.084-5.381))</f>
        <v/>
      </c>
      <c r="G5855">
        <f>IF(F5855="","",IF(F5855&lt;0,10*F5855^2,0))</f>
        <v/>
      </c>
      <c r="H5855">
        <f>IF(F5855="","",IF(F5855&gt;0,10*F5855^2,0))</f>
        <v/>
      </c>
    </row>
    <row r="5856">
      <c r="A5856">
        <f>Input!A5856</f>
        <v/>
      </c>
      <c r="B5856">
        <f>IF(ISNUMBER(Input!B5856),IF(AND(Input!B5856&gt;=20,Input!B5856&lt;=700),Input!B5856,""),"")</f>
        <v/>
      </c>
      <c r="C5856">
        <f>IF(B5856="","",INT(A5856))</f>
        <v/>
      </c>
      <c r="D5856">
        <f>IF(B5856="","",HOUR(A5856))</f>
        <v/>
      </c>
      <c r="E5856">
        <f>IF(B5856="","",IF(INPUT!$I$1="","",IF(C5856&lt;(INT(INPUT!$I$1)-INPUT!$I$2),"Off Meds",IF(C5856&lt;=(INT(INPUT!$I$1)+INPUT!$I$2),"Washout","On Meds"))))</f>
        <v/>
      </c>
      <c r="F5856">
        <f>IF(B5856="","",1.509*(LN(B5856)^1.084-5.381))</f>
        <v/>
      </c>
      <c r="G5856">
        <f>IF(F5856="","",IF(F5856&lt;0,10*F5856^2,0))</f>
        <v/>
      </c>
      <c r="H5856">
        <f>IF(F5856="","",IF(F5856&gt;0,10*F5856^2,0))</f>
        <v/>
      </c>
    </row>
    <row r="5857">
      <c r="A5857">
        <f>Input!A5857</f>
        <v/>
      </c>
      <c r="B5857">
        <f>IF(ISNUMBER(Input!B5857),IF(AND(Input!B5857&gt;=20,Input!B5857&lt;=700),Input!B5857,""),"")</f>
        <v/>
      </c>
      <c r="C5857">
        <f>IF(B5857="","",INT(A5857))</f>
        <v/>
      </c>
      <c r="D5857">
        <f>IF(B5857="","",HOUR(A5857))</f>
        <v/>
      </c>
      <c r="E5857">
        <f>IF(B5857="","",IF(INPUT!$I$1="","",IF(C5857&lt;(INT(INPUT!$I$1)-INPUT!$I$2),"Off Meds",IF(C5857&lt;=(INT(INPUT!$I$1)+INPUT!$I$2),"Washout","On Meds"))))</f>
        <v/>
      </c>
      <c r="F5857">
        <f>IF(B5857="","",1.509*(LN(B5857)^1.084-5.381))</f>
        <v/>
      </c>
      <c r="G5857">
        <f>IF(F5857="","",IF(F5857&lt;0,10*F5857^2,0))</f>
        <v/>
      </c>
      <c r="H5857">
        <f>IF(F5857="","",IF(F5857&gt;0,10*F5857^2,0))</f>
        <v/>
      </c>
    </row>
    <row r="5858">
      <c r="A5858">
        <f>Input!A5858</f>
        <v/>
      </c>
      <c r="B5858">
        <f>IF(ISNUMBER(Input!B5858),IF(AND(Input!B5858&gt;=20,Input!B5858&lt;=700),Input!B5858,""),"")</f>
        <v/>
      </c>
      <c r="C5858">
        <f>IF(B5858="","",INT(A5858))</f>
        <v/>
      </c>
      <c r="D5858">
        <f>IF(B5858="","",HOUR(A5858))</f>
        <v/>
      </c>
      <c r="E5858">
        <f>IF(B5858="","",IF(INPUT!$I$1="","",IF(C5858&lt;(INT(INPUT!$I$1)-INPUT!$I$2),"Off Meds",IF(C5858&lt;=(INT(INPUT!$I$1)+INPUT!$I$2),"Washout","On Meds"))))</f>
        <v/>
      </c>
      <c r="F5858">
        <f>IF(B5858="","",1.509*(LN(B5858)^1.084-5.381))</f>
        <v/>
      </c>
      <c r="G5858">
        <f>IF(F5858="","",IF(F5858&lt;0,10*F5858^2,0))</f>
        <v/>
      </c>
      <c r="H5858">
        <f>IF(F5858="","",IF(F5858&gt;0,10*F5858^2,0))</f>
        <v/>
      </c>
    </row>
    <row r="5859">
      <c r="A5859">
        <f>Input!A5859</f>
        <v/>
      </c>
      <c r="B5859">
        <f>IF(ISNUMBER(Input!B5859),IF(AND(Input!B5859&gt;=20,Input!B5859&lt;=700),Input!B5859,""),"")</f>
        <v/>
      </c>
      <c r="C5859">
        <f>IF(B5859="","",INT(A5859))</f>
        <v/>
      </c>
      <c r="D5859">
        <f>IF(B5859="","",HOUR(A5859))</f>
        <v/>
      </c>
      <c r="E5859">
        <f>IF(B5859="","",IF(INPUT!$I$1="","",IF(C5859&lt;(INT(INPUT!$I$1)-INPUT!$I$2),"Off Meds",IF(C5859&lt;=(INT(INPUT!$I$1)+INPUT!$I$2),"Washout","On Meds"))))</f>
        <v/>
      </c>
      <c r="F5859">
        <f>IF(B5859="","",1.509*(LN(B5859)^1.084-5.381))</f>
        <v/>
      </c>
      <c r="G5859">
        <f>IF(F5859="","",IF(F5859&lt;0,10*F5859^2,0))</f>
        <v/>
      </c>
      <c r="H5859">
        <f>IF(F5859="","",IF(F5859&gt;0,10*F5859^2,0))</f>
        <v/>
      </c>
    </row>
    <row r="5860">
      <c r="A5860">
        <f>Input!A5860</f>
        <v/>
      </c>
      <c r="B5860">
        <f>IF(ISNUMBER(Input!B5860),IF(AND(Input!B5860&gt;=20,Input!B5860&lt;=700),Input!B5860,""),"")</f>
        <v/>
      </c>
      <c r="C5860">
        <f>IF(B5860="","",INT(A5860))</f>
        <v/>
      </c>
      <c r="D5860">
        <f>IF(B5860="","",HOUR(A5860))</f>
        <v/>
      </c>
      <c r="E5860">
        <f>IF(B5860="","",IF(INPUT!$I$1="","",IF(C5860&lt;(INT(INPUT!$I$1)-INPUT!$I$2),"Off Meds",IF(C5860&lt;=(INT(INPUT!$I$1)+INPUT!$I$2),"Washout","On Meds"))))</f>
        <v/>
      </c>
      <c r="F5860">
        <f>IF(B5860="","",1.509*(LN(B5860)^1.084-5.381))</f>
        <v/>
      </c>
      <c r="G5860">
        <f>IF(F5860="","",IF(F5860&lt;0,10*F5860^2,0))</f>
        <v/>
      </c>
      <c r="H5860">
        <f>IF(F5860="","",IF(F5860&gt;0,10*F5860^2,0))</f>
        <v/>
      </c>
    </row>
    <row r="5861">
      <c r="A5861">
        <f>Input!A5861</f>
        <v/>
      </c>
      <c r="B5861">
        <f>IF(ISNUMBER(Input!B5861),IF(AND(Input!B5861&gt;=20,Input!B5861&lt;=700),Input!B5861,""),"")</f>
        <v/>
      </c>
      <c r="C5861">
        <f>IF(B5861="","",INT(A5861))</f>
        <v/>
      </c>
      <c r="D5861">
        <f>IF(B5861="","",HOUR(A5861))</f>
        <v/>
      </c>
      <c r="E5861">
        <f>IF(B5861="","",IF(INPUT!$I$1="","",IF(C5861&lt;(INT(INPUT!$I$1)-INPUT!$I$2),"Off Meds",IF(C5861&lt;=(INT(INPUT!$I$1)+INPUT!$I$2),"Washout","On Meds"))))</f>
        <v/>
      </c>
      <c r="F5861">
        <f>IF(B5861="","",1.509*(LN(B5861)^1.084-5.381))</f>
        <v/>
      </c>
      <c r="G5861">
        <f>IF(F5861="","",IF(F5861&lt;0,10*F5861^2,0))</f>
        <v/>
      </c>
      <c r="H5861">
        <f>IF(F5861="","",IF(F5861&gt;0,10*F5861^2,0))</f>
        <v/>
      </c>
    </row>
    <row r="5862">
      <c r="A5862">
        <f>Input!A5862</f>
        <v/>
      </c>
      <c r="B5862">
        <f>IF(ISNUMBER(Input!B5862),IF(AND(Input!B5862&gt;=20,Input!B5862&lt;=700),Input!B5862,""),"")</f>
        <v/>
      </c>
      <c r="C5862">
        <f>IF(B5862="","",INT(A5862))</f>
        <v/>
      </c>
      <c r="D5862">
        <f>IF(B5862="","",HOUR(A5862))</f>
        <v/>
      </c>
      <c r="E5862">
        <f>IF(B5862="","",IF(INPUT!$I$1="","",IF(C5862&lt;(INT(INPUT!$I$1)-INPUT!$I$2),"Off Meds",IF(C5862&lt;=(INT(INPUT!$I$1)+INPUT!$I$2),"Washout","On Meds"))))</f>
        <v/>
      </c>
      <c r="F5862">
        <f>IF(B5862="","",1.509*(LN(B5862)^1.084-5.381))</f>
        <v/>
      </c>
      <c r="G5862">
        <f>IF(F5862="","",IF(F5862&lt;0,10*F5862^2,0))</f>
        <v/>
      </c>
      <c r="H5862">
        <f>IF(F5862="","",IF(F5862&gt;0,10*F5862^2,0))</f>
        <v/>
      </c>
    </row>
    <row r="5863">
      <c r="A5863">
        <f>Input!A5863</f>
        <v/>
      </c>
      <c r="B5863">
        <f>IF(ISNUMBER(Input!B5863),IF(AND(Input!B5863&gt;=20,Input!B5863&lt;=700),Input!B5863,""),"")</f>
        <v/>
      </c>
      <c r="C5863">
        <f>IF(B5863="","",INT(A5863))</f>
        <v/>
      </c>
      <c r="D5863">
        <f>IF(B5863="","",HOUR(A5863))</f>
        <v/>
      </c>
      <c r="E5863">
        <f>IF(B5863="","",IF(INPUT!$I$1="","",IF(C5863&lt;(INT(INPUT!$I$1)-INPUT!$I$2),"Off Meds",IF(C5863&lt;=(INT(INPUT!$I$1)+INPUT!$I$2),"Washout","On Meds"))))</f>
        <v/>
      </c>
      <c r="F5863">
        <f>IF(B5863="","",1.509*(LN(B5863)^1.084-5.381))</f>
        <v/>
      </c>
      <c r="G5863">
        <f>IF(F5863="","",IF(F5863&lt;0,10*F5863^2,0))</f>
        <v/>
      </c>
      <c r="H5863">
        <f>IF(F5863="","",IF(F5863&gt;0,10*F5863^2,0))</f>
        <v/>
      </c>
    </row>
    <row r="5864">
      <c r="A5864">
        <f>Input!A5864</f>
        <v/>
      </c>
      <c r="B5864">
        <f>IF(ISNUMBER(Input!B5864),IF(AND(Input!B5864&gt;=20,Input!B5864&lt;=700),Input!B5864,""),"")</f>
        <v/>
      </c>
      <c r="C5864">
        <f>IF(B5864="","",INT(A5864))</f>
        <v/>
      </c>
      <c r="D5864">
        <f>IF(B5864="","",HOUR(A5864))</f>
        <v/>
      </c>
      <c r="E5864">
        <f>IF(B5864="","",IF(INPUT!$I$1="","",IF(C5864&lt;(INT(INPUT!$I$1)-INPUT!$I$2),"Off Meds",IF(C5864&lt;=(INT(INPUT!$I$1)+INPUT!$I$2),"Washout","On Meds"))))</f>
        <v/>
      </c>
      <c r="F5864">
        <f>IF(B5864="","",1.509*(LN(B5864)^1.084-5.381))</f>
        <v/>
      </c>
      <c r="G5864">
        <f>IF(F5864="","",IF(F5864&lt;0,10*F5864^2,0))</f>
        <v/>
      </c>
      <c r="H5864">
        <f>IF(F5864="","",IF(F5864&gt;0,10*F5864^2,0))</f>
        <v/>
      </c>
    </row>
    <row r="5865">
      <c r="A5865">
        <f>Input!A5865</f>
        <v/>
      </c>
      <c r="B5865">
        <f>IF(ISNUMBER(Input!B5865),IF(AND(Input!B5865&gt;=20,Input!B5865&lt;=700),Input!B5865,""),"")</f>
        <v/>
      </c>
      <c r="C5865">
        <f>IF(B5865="","",INT(A5865))</f>
        <v/>
      </c>
      <c r="D5865">
        <f>IF(B5865="","",HOUR(A5865))</f>
        <v/>
      </c>
      <c r="E5865">
        <f>IF(B5865="","",IF(INPUT!$I$1="","",IF(C5865&lt;(INT(INPUT!$I$1)-INPUT!$I$2),"Off Meds",IF(C5865&lt;=(INT(INPUT!$I$1)+INPUT!$I$2),"Washout","On Meds"))))</f>
        <v/>
      </c>
      <c r="F5865">
        <f>IF(B5865="","",1.509*(LN(B5865)^1.084-5.381))</f>
        <v/>
      </c>
      <c r="G5865">
        <f>IF(F5865="","",IF(F5865&lt;0,10*F5865^2,0))</f>
        <v/>
      </c>
      <c r="H5865">
        <f>IF(F5865="","",IF(F5865&gt;0,10*F5865^2,0))</f>
        <v/>
      </c>
    </row>
    <row r="5866">
      <c r="A5866">
        <f>Input!A5866</f>
        <v/>
      </c>
      <c r="B5866">
        <f>IF(ISNUMBER(Input!B5866),IF(AND(Input!B5866&gt;=20,Input!B5866&lt;=700),Input!B5866,""),"")</f>
        <v/>
      </c>
      <c r="C5866">
        <f>IF(B5866="","",INT(A5866))</f>
        <v/>
      </c>
      <c r="D5866">
        <f>IF(B5866="","",HOUR(A5866))</f>
        <v/>
      </c>
      <c r="E5866">
        <f>IF(B5866="","",IF(INPUT!$I$1="","",IF(C5866&lt;(INT(INPUT!$I$1)-INPUT!$I$2),"Off Meds",IF(C5866&lt;=(INT(INPUT!$I$1)+INPUT!$I$2),"Washout","On Meds"))))</f>
        <v/>
      </c>
      <c r="F5866">
        <f>IF(B5866="","",1.509*(LN(B5866)^1.084-5.381))</f>
        <v/>
      </c>
      <c r="G5866">
        <f>IF(F5866="","",IF(F5866&lt;0,10*F5866^2,0))</f>
        <v/>
      </c>
      <c r="H5866">
        <f>IF(F5866="","",IF(F5866&gt;0,10*F5866^2,0))</f>
        <v/>
      </c>
    </row>
    <row r="5867">
      <c r="A5867">
        <f>Input!A5867</f>
        <v/>
      </c>
      <c r="B5867">
        <f>IF(ISNUMBER(Input!B5867),IF(AND(Input!B5867&gt;=20,Input!B5867&lt;=700),Input!B5867,""),"")</f>
        <v/>
      </c>
      <c r="C5867">
        <f>IF(B5867="","",INT(A5867))</f>
        <v/>
      </c>
      <c r="D5867">
        <f>IF(B5867="","",HOUR(A5867))</f>
        <v/>
      </c>
      <c r="E5867">
        <f>IF(B5867="","",IF(INPUT!$I$1="","",IF(C5867&lt;(INT(INPUT!$I$1)-INPUT!$I$2),"Off Meds",IF(C5867&lt;=(INT(INPUT!$I$1)+INPUT!$I$2),"Washout","On Meds"))))</f>
        <v/>
      </c>
      <c r="F5867">
        <f>IF(B5867="","",1.509*(LN(B5867)^1.084-5.381))</f>
        <v/>
      </c>
      <c r="G5867">
        <f>IF(F5867="","",IF(F5867&lt;0,10*F5867^2,0))</f>
        <v/>
      </c>
      <c r="H5867">
        <f>IF(F5867="","",IF(F5867&gt;0,10*F5867^2,0))</f>
        <v/>
      </c>
    </row>
    <row r="5868">
      <c r="A5868">
        <f>Input!A5868</f>
        <v/>
      </c>
      <c r="B5868">
        <f>IF(ISNUMBER(Input!B5868),IF(AND(Input!B5868&gt;=20,Input!B5868&lt;=700),Input!B5868,""),"")</f>
        <v/>
      </c>
      <c r="C5868">
        <f>IF(B5868="","",INT(A5868))</f>
        <v/>
      </c>
      <c r="D5868">
        <f>IF(B5868="","",HOUR(A5868))</f>
        <v/>
      </c>
      <c r="E5868">
        <f>IF(B5868="","",IF(INPUT!$I$1="","",IF(C5868&lt;(INT(INPUT!$I$1)-INPUT!$I$2),"Off Meds",IF(C5868&lt;=(INT(INPUT!$I$1)+INPUT!$I$2),"Washout","On Meds"))))</f>
        <v/>
      </c>
      <c r="F5868">
        <f>IF(B5868="","",1.509*(LN(B5868)^1.084-5.381))</f>
        <v/>
      </c>
      <c r="G5868">
        <f>IF(F5868="","",IF(F5868&lt;0,10*F5868^2,0))</f>
        <v/>
      </c>
      <c r="H5868">
        <f>IF(F5868="","",IF(F5868&gt;0,10*F5868^2,0))</f>
        <v/>
      </c>
    </row>
    <row r="5869">
      <c r="A5869">
        <f>Input!A5869</f>
        <v/>
      </c>
      <c r="B5869">
        <f>IF(ISNUMBER(Input!B5869),IF(AND(Input!B5869&gt;=20,Input!B5869&lt;=700),Input!B5869,""),"")</f>
        <v/>
      </c>
      <c r="C5869">
        <f>IF(B5869="","",INT(A5869))</f>
        <v/>
      </c>
      <c r="D5869">
        <f>IF(B5869="","",HOUR(A5869))</f>
        <v/>
      </c>
      <c r="E5869">
        <f>IF(B5869="","",IF(INPUT!$I$1="","",IF(C5869&lt;(INT(INPUT!$I$1)-INPUT!$I$2),"Off Meds",IF(C5869&lt;=(INT(INPUT!$I$1)+INPUT!$I$2),"Washout","On Meds"))))</f>
        <v/>
      </c>
      <c r="F5869">
        <f>IF(B5869="","",1.509*(LN(B5869)^1.084-5.381))</f>
        <v/>
      </c>
      <c r="G5869">
        <f>IF(F5869="","",IF(F5869&lt;0,10*F5869^2,0))</f>
        <v/>
      </c>
      <c r="H5869">
        <f>IF(F5869="","",IF(F5869&gt;0,10*F5869^2,0))</f>
        <v/>
      </c>
    </row>
    <row r="5870">
      <c r="A5870">
        <f>Input!A5870</f>
        <v/>
      </c>
      <c r="B5870">
        <f>IF(ISNUMBER(Input!B5870),IF(AND(Input!B5870&gt;=20,Input!B5870&lt;=700),Input!B5870,""),"")</f>
        <v/>
      </c>
      <c r="C5870">
        <f>IF(B5870="","",INT(A5870))</f>
        <v/>
      </c>
      <c r="D5870">
        <f>IF(B5870="","",HOUR(A5870))</f>
        <v/>
      </c>
      <c r="E5870">
        <f>IF(B5870="","",IF(INPUT!$I$1="","",IF(C5870&lt;(INT(INPUT!$I$1)-INPUT!$I$2),"Off Meds",IF(C5870&lt;=(INT(INPUT!$I$1)+INPUT!$I$2),"Washout","On Meds"))))</f>
        <v/>
      </c>
      <c r="F5870">
        <f>IF(B5870="","",1.509*(LN(B5870)^1.084-5.381))</f>
        <v/>
      </c>
      <c r="G5870">
        <f>IF(F5870="","",IF(F5870&lt;0,10*F5870^2,0))</f>
        <v/>
      </c>
      <c r="H5870">
        <f>IF(F5870="","",IF(F5870&gt;0,10*F5870^2,0))</f>
        <v/>
      </c>
    </row>
    <row r="5871">
      <c r="A5871">
        <f>Input!A5871</f>
        <v/>
      </c>
      <c r="B5871">
        <f>IF(ISNUMBER(Input!B5871),IF(AND(Input!B5871&gt;=20,Input!B5871&lt;=700),Input!B5871,""),"")</f>
        <v/>
      </c>
      <c r="C5871">
        <f>IF(B5871="","",INT(A5871))</f>
        <v/>
      </c>
      <c r="D5871">
        <f>IF(B5871="","",HOUR(A5871))</f>
        <v/>
      </c>
      <c r="E5871">
        <f>IF(B5871="","",IF(INPUT!$I$1="","",IF(C5871&lt;(INT(INPUT!$I$1)-INPUT!$I$2),"Off Meds",IF(C5871&lt;=(INT(INPUT!$I$1)+INPUT!$I$2),"Washout","On Meds"))))</f>
        <v/>
      </c>
      <c r="F5871">
        <f>IF(B5871="","",1.509*(LN(B5871)^1.084-5.381))</f>
        <v/>
      </c>
      <c r="G5871">
        <f>IF(F5871="","",IF(F5871&lt;0,10*F5871^2,0))</f>
        <v/>
      </c>
      <c r="H5871">
        <f>IF(F5871="","",IF(F5871&gt;0,10*F5871^2,0))</f>
        <v/>
      </c>
    </row>
    <row r="5872">
      <c r="A5872">
        <f>Input!A5872</f>
        <v/>
      </c>
      <c r="B5872">
        <f>IF(ISNUMBER(Input!B5872),IF(AND(Input!B5872&gt;=20,Input!B5872&lt;=700),Input!B5872,""),"")</f>
        <v/>
      </c>
      <c r="C5872">
        <f>IF(B5872="","",INT(A5872))</f>
        <v/>
      </c>
      <c r="D5872">
        <f>IF(B5872="","",HOUR(A5872))</f>
        <v/>
      </c>
      <c r="E5872">
        <f>IF(B5872="","",IF(INPUT!$I$1="","",IF(C5872&lt;(INT(INPUT!$I$1)-INPUT!$I$2),"Off Meds",IF(C5872&lt;=(INT(INPUT!$I$1)+INPUT!$I$2),"Washout","On Meds"))))</f>
        <v/>
      </c>
      <c r="F5872">
        <f>IF(B5872="","",1.509*(LN(B5872)^1.084-5.381))</f>
        <v/>
      </c>
      <c r="G5872">
        <f>IF(F5872="","",IF(F5872&lt;0,10*F5872^2,0))</f>
        <v/>
      </c>
      <c r="H5872">
        <f>IF(F5872="","",IF(F5872&gt;0,10*F5872^2,0))</f>
        <v/>
      </c>
    </row>
    <row r="5873">
      <c r="A5873">
        <f>Input!A5873</f>
        <v/>
      </c>
      <c r="B5873">
        <f>IF(ISNUMBER(Input!B5873),IF(AND(Input!B5873&gt;=20,Input!B5873&lt;=700),Input!B5873,""),"")</f>
        <v/>
      </c>
      <c r="C5873">
        <f>IF(B5873="","",INT(A5873))</f>
        <v/>
      </c>
      <c r="D5873">
        <f>IF(B5873="","",HOUR(A5873))</f>
        <v/>
      </c>
      <c r="E5873">
        <f>IF(B5873="","",IF(INPUT!$I$1="","",IF(C5873&lt;(INT(INPUT!$I$1)-INPUT!$I$2),"Off Meds",IF(C5873&lt;=(INT(INPUT!$I$1)+INPUT!$I$2),"Washout","On Meds"))))</f>
        <v/>
      </c>
      <c r="F5873">
        <f>IF(B5873="","",1.509*(LN(B5873)^1.084-5.381))</f>
        <v/>
      </c>
      <c r="G5873">
        <f>IF(F5873="","",IF(F5873&lt;0,10*F5873^2,0))</f>
        <v/>
      </c>
      <c r="H5873">
        <f>IF(F5873="","",IF(F5873&gt;0,10*F5873^2,0))</f>
        <v/>
      </c>
    </row>
    <row r="5874">
      <c r="A5874">
        <f>Input!A5874</f>
        <v/>
      </c>
      <c r="B5874">
        <f>IF(ISNUMBER(Input!B5874),IF(AND(Input!B5874&gt;=20,Input!B5874&lt;=700),Input!B5874,""),"")</f>
        <v/>
      </c>
      <c r="C5874">
        <f>IF(B5874="","",INT(A5874))</f>
        <v/>
      </c>
      <c r="D5874">
        <f>IF(B5874="","",HOUR(A5874))</f>
        <v/>
      </c>
      <c r="E5874">
        <f>IF(B5874="","",IF(INPUT!$I$1="","",IF(C5874&lt;(INT(INPUT!$I$1)-INPUT!$I$2),"Off Meds",IF(C5874&lt;=(INT(INPUT!$I$1)+INPUT!$I$2),"Washout","On Meds"))))</f>
        <v/>
      </c>
      <c r="F5874">
        <f>IF(B5874="","",1.509*(LN(B5874)^1.084-5.381))</f>
        <v/>
      </c>
      <c r="G5874">
        <f>IF(F5874="","",IF(F5874&lt;0,10*F5874^2,0))</f>
        <v/>
      </c>
      <c r="H5874">
        <f>IF(F5874="","",IF(F5874&gt;0,10*F5874^2,0))</f>
        <v/>
      </c>
    </row>
    <row r="5875">
      <c r="A5875">
        <f>Input!A5875</f>
        <v/>
      </c>
      <c r="B5875">
        <f>IF(ISNUMBER(Input!B5875),IF(AND(Input!B5875&gt;=20,Input!B5875&lt;=700),Input!B5875,""),"")</f>
        <v/>
      </c>
      <c r="C5875">
        <f>IF(B5875="","",INT(A5875))</f>
        <v/>
      </c>
      <c r="D5875">
        <f>IF(B5875="","",HOUR(A5875))</f>
        <v/>
      </c>
      <c r="E5875">
        <f>IF(B5875="","",IF(INPUT!$I$1="","",IF(C5875&lt;(INT(INPUT!$I$1)-INPUT!$I$2),"Off Meds",IF(C5875&lt;=(INT(INPUT!$I$1)+INPUT!$I$2),"Washout","On Meds"))))</f>
        <v/>
      </c>
      <c r="F5875">
        <f>IF(B5875="","",1.509*(LN(B5875)^1.084-5.381))</f>
        <v/>
      </c>
      <c r="G5875">
        <f>IF(F5875="","",IF(F5875&lt;0,10*F5875^2,0))</f>
        <v/>
      </c>
      <c r="H5875">
        <f>IF(F5875="","",IF(F5875&gt;0,10*F5875^2,0))</f>
        <v/>
      </c>
    </row>
    <row r="5876">
      <c r="A5876">
        <f>Input!A5876</f>
        <v/>
      </c>
      <c r="B5876">
        <f>IF(ISNUMBER(Input!B5876),IF(AND(Input!B5876&gt;=20,Input!B5876&lt;=700),Input!B5876,""),"")</f>
        <v/>
      </c>
      <c r="C5876">
        <f>IF(B5876="","",INT(A5876))</f>
        <v/>
      </c>
      <c r="D5876">
        <f>IF(B5876="","",HOUR(A5876))</f>
        <v/>
      </c>
      <c r="E5876">
        <f>IF(B5876="","",IF(INPUT!$I$1="","",IF(C5876&lt;(INT(INPUT!$I$1)-INPUT!$I$2),"Off Meds",IF(C5876&lt;=(INT(INPUT!$I$1)+INPUT!$I$2),"Washout","On Meds"))))</f>
        <v/>
      </c>
      <c r="F5876">
        <f>IF(B5876="","",1.509*(LN(B5876)^1.084-5.381))</f>
        <v/>
      </c>
      <c r="G5876">
        <f>IF(F5876="","",IF(F5876&lt;0,10*F5876^2,0))</f>
        <v/>
      </c>
      <c r="H5876">
        <f>IF(F5876="","",IF(F5876&gt;0,10*F5876^2,0))</f>
        <v/>
      </c>
    </row>
    <row r="5877">
      <c r="A5877">
        <f>Input!A5877</f>
        <v/>
      </c>
      <c r="B5877">
        <f>IF(ISNUMBER(Input!B5877),IF(AND(Input!B5877&gt;=20,Input!B5877&lt;=700),Input!B5877,""),"")</f>
        <v/>
      </c>
      <c r="C5877">
        <f>IF(B5877="","",INT(A5877))</f>
        <v/>
      </c>
      <c r="D5877">
        <f>IF(B5877="","",HOUR(A5877))</f>
        <v/>
      </c>
      <c r="E5877">
        <f>IF(B5877="","",IF(INPUT!$I$1="","",IF(C5877&lt;(INT(INPUT!$I$1)-INPUT!$I$2),"Off Meds",IF(C5877&lt;=(INT(INPUT!$I$1)+INPUT!$I$2),"Washout","On Meds"))))</f>
        <v/>
      </c>
      <c r="F5877">
        <f>IF(B5877="","",1.509*(LN(B5877)^1.084-5.381))</f>
        <v/>
      </c>
      <c r="G5877">
        <f>IF(F5877="","",IF(F5877&lt;0,10*F5877^2,0))</f>
        <v/>
      </c>
      <c r="H5877">
        <f>IF(F5877="","",IF(F5877&gt;0,10*F5877^2,0))</f>
        <v/>
      </c>
    </row>
    <row r="5878">
      <c r="A5878">
        <f>Input!A5878</f>
        <v/>
      </c>
      <c r="B5878">
        <f>IF(ISNUMBER(Input!B5878),IF(AND(Input!B5878&gt;=20,Input!B5878&lt;=700),Input!B5878,""),"")</f>
        <v/>
      </c>
      <c r="C5878">
        <f>IF(B5878="","",INT(A5878))</f>
        <v/>
      </c>
      <c r="D5878">
        <f>IF(B5878="","",HOUR(A5878))</f>
        <v/>
      </c>
      <c r="E5878">
        <f>IF(B5878="","",IF(INPUT!$I$1="","",IF(C5878&lt;(INT(INPUT!$I$1)-INPUT!$I$2),"Off Meds",IF(C5878&lt;=(INT(INPUT!$I$1)+INPUT!$I$2),"Washout","On Meds"))))</f>
        <v/>
      </c>
      <c r="F5878">
        <f>IF(B5878="","",1.509*(LN(B5878)^1.084-5.381))</f>
        <v/>
      </c>
      <c r="G5878">
        <f>IF(F5878="","",IF(F5878&lt;0,10*F5878^2,0))</f>
        <v/>
      </c>
      <c r="H5878">
        <f>IF(F5878="","",IF(F5878&gt;0,10*F5878^2,0))</f>
        <v/>
      </c>
    </row>
    <row r="5879">
      <c r="A5879">
        <f>Input!A5879</f>
        <v/>
      </c>
      <c r="B5879">
        <f>IF(ISNUMBER(Input!B5879),IF(AND(Input!B5879&gt;=20,Input!B5879&lt;=700),Input!B5879,""),"")</f>
        <v/>
      </c>
      <c r="C5879">
        <f>IF(B5879="","",INT(A5879))</f>
        <v/>
      </c>
      <c r="D5879">
        <f>IF(B5879="","",HOUR(A5879))</f>
        <v/>
      </c>
      <c r="E5879">
        <f>IF(B5879="","",IF(INPUT!$I$1="","",IF(C5879&lt;(INT(INPUT!$I$1)-INPUT!$I$2),"Off Meds",IF(C5879&lt;=(INT(INPUT!$I$1)+INPUT!$I$2),"Washout","On Meds"))))</f>
        <v/>
      </c>
      <c r="F5879">
        <f>IF(B5879="","",1.509*(LN(B5879)^1.084-5.381))</f>
        <v/>
      </c>
      <c r="G5879">
        <f>IF(F5879="","",IF(F5879&lt;0,10*F5879^2,0))</f>
        <v/>
      </c>
      <c r="H5879">
        <f>IF(F5879="","",IF(F5879&gt;0,10*F5879^2,0))</f>
        <v/>
      </c>
    </row>
    <row r="5880">
      <c r="A5880">
        <f>Input!A5880</f>
        <v/>
      </c>
      <c r="B5880">
        <f>IF(ISNUMBER(Input!B5880),IF(AND(Input!B5880&gt;=20,Input!B5880&lt;=700),Input!B5880,""),"")</f>
        <v/>
      </c>
      <c r="C5880">
        <f>IF(B5880="","",INT(A5880))</f>
        <v/>
      </c>
      <c r="D5880">
        <f>IF(B5880="","",HOUR(A5880))</f>
        <v/>
      </c>
      <c r="E5880">
        <f>IF(B5880="","",IF(INPUT!$I$1="","",IF(C5880&lt;(INT(INPUT!$I$1)-INPUT!$I$2),"Off Meds",IF(C5880&lt;=(INT(INPUT!$I$1)+INPUT!$I$2),"Washout","On Meds"))))</f>
        <v/>
      </c>
      <c r="F5880">
        <f>IF(B5880="","",1.509*(LN(B5880)^1.084-5.381))</f>
        <v/>
      </c>
      <c r="G5880">
        <f>IF(F5880="","",IF(F5880&lt;0,10*F5880^2,0))</f>
        <v/>
      </c>
      <c r="H5880">
        <f>IF(F5880="","",IF(F5880&gt;0,10*F5880^2,0))</f>
        <v/>
      </c>
    </row>
    <row r="5881">
      <c r="A5881">
        <f>Input!A5881</f>
        <v/>
      </c>
      <c r="B5881">
        <f>IF(ISNUMBER(Input!B5881),IF(AND(Input!B5881&gt;=20,Input!B5881&lt;=700),Input!B5881,""),"")</f>
        <v/>
      </c>
      <c r="C5881">
        <f>IF(B5881="","",INT(A5881))</f>
        <v/>
      </c>
      <c r="D5881">
        <f>IF(B5881="","",HOUR(A5881))</f>
        <v/>
      </c>
      <c r="E5881">
        <f>IF(B5881="","",IF(INPUT!$I$1="","",IF(C5881&lt;(INT(INPUT!$I$1)-INPUT!$I$2),"Off Meds",IF(C5881&lt;=(INT(INPUT!$I$1)+INPUT!$I$2),"Washout","On Meds"))))</f>
        <v/>
      </c>
      <c r="F5881">
        <f>IF(B5881="","",1.509*(LN(B5881)^1.084-5.381))</f>
        <v/>
      </c>
      <c r="G5881">
        <f>IF(F5881="","",IF(F5881&lt;0,10*F5881^2,0))</f>
        <v/>
      </c>
      <c r="H5881">
        <f>IF(F5881="","",IF(F5881&gt;0,10*F5881^2,0))</f>
        <v/>
      </c>
    </row>
    <row r="5882">
      <c r="A5882">
        <f>Input!A5882</f>
        <v/>
      </c>
      <c r="B5882">
        <f>IF(ISNUMBER(Input!B5882),IF(AND(Input!B5882&gt;=20,Input!B5882&lt;=700),Input!B5882,""),"")</f>
        <v/>
      </c>
      <c r="C5882">
        <f>IF(B5882="","",INT(A5882))</f>
        <v/>
      </c>
      <c r="D5882">
        <f>IF(B5882="","",HOUR(A5882))</f>
        <v/>
      </c>
      <c r="E5882">
        <f>IF(B5882="","",IF(INPUT!$I$1="","",IF(C5882&lt;(INT(INPUT!$I$1)-INPUT!$I$2),"Off Meds",IF(C5882&lt;=(INT(INPUT!$I$1)+INPUT!$I$2),"Washout","On Meds"))))</f>
        <v/>
      </c>
      <c r="F5882">
        <f>IF(B5882="","",1.509*(LN(B5882)^1.084-5.381))</f>
        <v/>
      </c>
      <c r="G5882">
        <f>IF(F5882="","",IF(F5882&lt;0,10*F5882^2,0))</f>
        <v/>
      </c>
      <c r="H5882">
        <f>IF(F5882="","",IF(F5882&gt;0,10*F5882^2,0))</f>
        <v/>
      </c>
    </row>
    <row r="5883">
      <c r="A5883">
        <f>Input!A5883</f>
        <v/>
      </c>
      <c r="B5883">
        <f>IF(ISNUMBER(Input!B5883),IF(AND(Input!B5883&gt;=20,Input!B5883&lt;=700),Input!B5883,""),"")</f>
        <v/>
      </c>
      <c r="C5883">
        <f>IF(B5883="","",INT(A5883))</f>
        <v/>
      </c>
      <c r="D5883">
        <f>IF(B5883="","",HOUR(A5883))</f>
        <v/>
      </c>
      <c r="E5883">
        <f>IF(B5883="","",IF(INPUT!$I$1="","",IF(C5883&lt;(INT(INPUT!$I$1)-INPUT!$I$2),"Off Meds",IF(C5883&lt;=(INT(INPUT!$I$1)+INPUT!$I$2),"Washout","On Meds"))))</f>
        <v/>
      </c>
      <c r="F5883">
        <f>IF(B5883="","",1.509*(LN(B5883)^1.084-5.381))</f>
        <v/>
      </c>
      <c r="G5883">
        <f>IF(F5883="","",IF(F5883&lt;0,10*F5883^2,0))</f>
        <v/>
      </c>
      <c r="H5883">
        <f>IF(F5883="","",IF(F5883&gt;0,10*F5883^2,0))</f>
        <v/>
      </c>
    </row>
    <row r="5884">
      <c r="A5884">
        <f>Input!A5884</f>
        <v/>
      </c>
      <c r="B5884">
        <f>IF(ISNUMBER(Input!B5884),IF(AND(Input!B5884&gt;=20,Input!B5884&lt;=700),Input!B5884,""),"")</f>
        <v/>
      </c>
      <c r="C5884">
        <f>IF(B5884="","",INT(A5884))</f>
        <v/>
      </c>
      <c r="D5884">
        <f>IF(B5884="","",HOUR(A5884))</f>
        <v/>
      </c>
      <c r="E5884">
        <f>IF(B5884="","",IF(INPUT!$I$1="","",IF(C5884&lt;(INT(INPUT!$I$1)-INPUT!$I$2),"Off Meds",IF(C5884&lt;=(INT(INPUT!$I$1)+INPUT!$I$2),"Washout","On Meds"))))</f>
        <v/>
      </c>
      <c r="F5884">
        <f>IF(B5884="","",1.509*(LN(B5884)^1.084-5.381))</f>
        <v/>
      </c>
      <c r="G5884">
        <f>IF(F5884="","",IF(F5884&lt;0,10*F5884^2,0))</f>
        <v/>
      </c>
      <c r="H5884">
        <f>IF(F5884="","",IF(F5884&gt;0,10*F5884^2,0))</f>
        <v/>
      </c>
    </row>
    <row r="5885">
      <c r="A5885">
        <f>Input!A5885</f>
        <v/>
      </c>
      <c r="B5885">
        <f>IF(ISNUMBER(Input!B5885),IF(AND(Input!B5885&gt;=20,Input!B5885&lt;=700),Input!B5885,""),"")</f>
        <v/>
      </c>
      <c r="C5885">
        <f>IF(B5885="","",INT(A5885))</f>
        <v/>
      </c>
      <c r="D5885">
        <f>IF(B5885="","",HOUR(A5885))</f>
        <v/>
      </c>
      <c r="E5885">
        <f>IF(B5885="","",IF(INPUT!$I$1="","",IF(C5885&lt;(INT(INPUT!$I$1)-INPUT!$I$2),"Off Meds",IF(C5885&lt;=(INT(INPUT!$I$1)+INPUT!$I$2),"Washout","On Meds"))))</f>
        <v/>
      </c>
      <c r="F5885">
        <f>IF(B5885="","",1.509*(LN(B5885)^1.084-5.381))</f>
        <v/>
      </c>
      <c r="G5885">
        <f>IF(F5885="","",IF(F5885&lt;0,10*F5885^2,0))</f>
        <v/>
      </c>
      <c r="H5885">
        <f>IF(F5885="","",IF(F5885&gt;0,10*F5885^2,0))</f>
        <v/>
      </c>
    </row>
    <row r="5886">
      <c r="A5886">
        <f>Input!A5886</f>
        <v/>
      </c>
      <c r="B5886">
        <f>IF(ISNUMBER(Input!B5886),IF(AND(Input!B5886&gt;=20,Input!B5886&lt;=700),Input!B5886,""),"")</f>
        <v/>
      </c>
      <c r="C5886">
        <f>IF(B5886="","",INT(A5886))</f>
        <v/>
      </c>
      <c r="D5886">
        <f>IF(B5886="","",HOUR(A5886))</f>
        <v/>
      </c>
      <c r="E5886">
        <f>IF(B5886="","",IF(INPUT!$I$1="","",IF(C5886&lt;(INT(INPUT!$I$1)-INPUT!$I$2),"Off Meds",IF(C5886&lt;=(INT(INPUT!$I$1)+INPUT!$I$2),"Washout","On Meds"))))</f>
        <v/>
      </c>
      <c r="F5886">
        <f>IF(B5886="","",1.509*(LN(B5886)^1.084-5.381))</f>
        <v/>
      </c>
      <c r="G5886">
        <f>IF(F5886="","",IF(F5886&lt;0,10*F5886^2,0))</f>
        <v/>
      </c>
      <c r="H5886">
        <f>IF(F5886="","",IF(F5886&gt;0,10*F5886^2,0))</f>
        <v/>
      </c>
    </row>
    <row r="5887">
      <c r="A5887">
        <f>Input!A5887</f>
        <v/>
      </c>
      <c r="B5887">
        <f>IF(ISNUMBER(Input!B5887),IF(AND(Input!B5887&gt;=20,Input!B5887&lt;=700),Input!B5887,""),"")</f>
        <v/>
      </c>
      <c r="C5887">
        <f>IF(B5887="","",INT(A5887))</f>
        <v/>
      </c>
      <c r="D5887">
        <f>IF(B5887="","",HOUR(A5887))</f>
        <v/>
      </c>
      <c r="E5887">
        <f>IF(B5887="","",IF(INPUT!$I$1="","",IF(C5887&lt;(INT(INPUT!$I$1)-INPUT!$I$2),"Off Meds",IF(C5887&lt;=(INT(INPUT!$I$1)+INPUT!$I$2),"Washout","On Meds"))))</f>
        <v/>
      </c>
      <c r="F5887">
        <f>IF(B5887="","",1.509*(LN(B5887)^1.084-5.381))</f>
        <v/>
      </c>
      <c r="G5887">
        <f>IF(F5887="","",IF(F5887&lt;0,10*F5887^2,0))</f>
        <v/>
      </c>
      <c r="H5887">
        <f>IF(F5887="","",IF(F5887&gt;0,10*F5887^2,0))</f>
        <v/>
      </c>
    </row>
    <row r="5888">
      <c r="A5888">
        <f>Input!A5888</f>
        <v/>
      </c>
      <c r="B5888">
        <f>IF(ISNUMBER(Input!B5888),IF(AND(Input!B5888&gt;=20,Input!B5888&lt;=700),Input!B5888,""),"")</f>
        <v/>
      </c>
      <c r="C5888">
        <f>IF(B5888="","",INT(A5888))</f>
        <v/>
      </c>
      <c r="D5888">
        <f>IF(B5888="","",HOUR(A5888))</f>
        <v/>
      </c>
      <c r="E5888">
        <f>IF(B5888="","",IF(INPUT!$I$1="","",IF(C5888&lt;(INT(INPUT!$I$1)-INPUT!$I$2),"Off Meds",IF(C5888&lt;=(INT(INPUT!$I$1)+INPUT!$I$2),"Washout","On Meds"))))</f>
        <v/>
      </c>
      <c r="F5888">
        <f>IF(B5888="","",1.509*(LN(B5888)^1.084-5.381))</f>
        <v/>
      </c>
      <c r="G5888">
        <f>IF(F5888="","",IF(F5888&lt;0,10*F5888^2,0))</f>
        <v/>
      </c>
      <c r="H5888">
        <f>IF(F5888="","",IF(F5888&gt;0,10*F5888^2,0))</f>
        <v/>
      </c>
    </row>
    <row r="5889">
      <c r="A5889">
        <f>Input!A5889</f>
        <v/>
      </c>
      <c r="B5889">
        <f>IF(ISNUMBER(Input!B5889),IF(AND(Input!B5889&gt;=20,Input!B5889&lt;=700),Input!B5889,""),"")</f>
        <v/>
      </c>
      <c r="C5889">
        <f>IF(B5889="","",INT(A5889))</f>
        <v/>
      </c>
      <c r="D5889">
        <f>IF(B5889="","",HOUR(A5889))</f>
        <v/>
      </c>
      <c r="E5889">
        <f>IF(B5889="","",IF(INPUT!$I$1="","",IF(C5889&lt;(INT(INPUT!$I$1)-INPUT!$I$2),"Off Meds",IF(C5889&lt;=(INT(INPUT!$I$1)+INPUT!$I$2),"Washout","On Meds"))))</f>
        <v/>
      </c>
      <c r="F5889">
        <f>IF(B5889="","",1.509*(LN(B5889)^1.084-5.381))</f>
        <v/>
      </c>
      <c r="G5889">
        <f>IF(F5889="","",IF(F5889&lt;0,10*F5889^2,0))</f>
        <v/>
      </c>
      <c r="H5889">
        <f>IF(F5889="","",IF(F5889&gt;0,10*F5889^2,0))</f>
        <v/>
      </c>
    </row>
    <row r="5890">
      <c r="A5890">
        <f>Input!A5890</f>
        <v/>
      </c>
      <c r="B5890">
        <f>IF(ISNUMBER(Input!B5890),IF(AND(Input!B5890&gt;=20,Input!B5890&lt;=700),Input!B5890,""),"")</f>
        <v/>
      </c>
      <c r="C5890">
        <f>IF(B5890="","",INT(A5890))</f>
        <v/>
      </c>
      <c r="D5890">
        <f>IF(B5890="","",HOUR(A5890))</f>
        <v/>
      </c>
      <c r="E5890">
        <f>IF(B5890="","",IF(INPUT!$I$1="","",IF(C5890&lt;(INT(INPUT!$I$1)-INPUT!$I$2),"Off Meds",IF(C5890&lt;=(INT(INPUT!$I$1)+INPUT!$I$2),"Washout","On Meds"))))</f>
        <v/>
      </c>
      <c r="F5890">
        <f>IF(B5890="","",1.509*(LN(B5890)^1.084-5.381))</f>
        <v/>
      </c>
      <c r="G5890">
        <f>IF(F5890="","",IF(F5890&lt;0,10*F5890^2,0))</f>
        <v/>
      </c>
      <c r="H5890">
        <f>IF(F5890="","",IF(F5890&gt;0,10*F5890^2,0))</f>
        <v/>
      </c>
    </row>
    <row r="5891">
      <c r="A5891">
        <f>Input!A5891</f>
        <v/>
      </c>
      <c r="B5891">
        <f>IF(ISNUMBER(Input!B5891),IF(AND(Input!B5891&gt;=20,Input!B5891&lt;=700),Input!B5891,""),"")</f>
        <v/>
      </c>
      <c r="C5891">
        <f>IF(B5891="","",INT(A5891))</f>
        <v/>
      </c>
      <c r="D5891">
        <f>IF(B5891="","",HOUR(A5891))</f>
        <v/>
      </c>
      <c r="E5891">
        <f>IF(B5891="","",IF(INPUT!$I$1="","",IF(C5891&lt;(INT(INPUT!$I$1)-INPUT!$I$2),"Off Meds",IF(C5891&lt;=(INT(INPUT!$I$1)+INPUT!$I$2),"Washout","On Meds"))))</f>
        <v/>
      </c>
      <c r="F5891">
        <f>IF(B5891="","",1.509*(LN(B5891)^1.084-5.381))</f>
        <v/>
      </c>
      <c r="G5891">
        <f>IF(F5891="","",IF(F5891&lt;0,10*F5891^2,0))</f>
        <v/>
      </c>
      <c r="H5891">
        <f>IF(F5891="","",IF(F5891&gt;0,10*F5891^2,0))</f>
        <v/>
      </c>
    </row>
    <row r="5892">
      <c r="A5892">
        <f>Input!A5892</f>
        <v/>
      </c>
      <c r="B5892">
        <f>IF(ISNUMBER(Input!B5892),IF(AND(Input!B5892&gt;=20,Input!B5892&lt;=700),Input!B5892,""),"")</f>
        <v/>
      </c>
      <c r="C5892">
        <f>IF(B5892="","",INT(A5892))</f>
        <v/>
      </c>
      <c r="D5892">
        <f>IF(B5892="","",HOUR(A5892))</f>
        <v/>
      </c>
      <c r="E5892">
        <f>IF(B5892="","",IF(INPUT!$I$1="","",IF(C5892&lt;(INT(INPUT!$I$1)-INPUT!$I$2),"Off Meds",IF(C5892&lt;=(INT(INPUT!$I$1)+INPUT!$I$2),"Washout","On Meds"))))</f>
        <v/>
      </c>
      <c r="F5892">
        <f>IF(B5892="","",1.509*(LN(B5892)^1.084-5.381))</f>
        <v/>
      </c>
      <c r="G5892">
        <f>IF(F5892="","",IF(F5892&lt;0,10*F5892^2,0))</f>
        <v/>
      </c>
      <c r="H5892">
        <f>IF(F5892="","",IF(F5892&gt;0,10*F5892^2,0))</f>
        <v/>
      </c>
    </row>
    <row r="5893">
      <c r="A5893">
        <f>Input!A5893</f>
        <v/>
      </c>
      <c r="B5893">
        <f>IF(ISNUMBER(Input!B5893),IF(AND(Input!B5893&gt;=20,Input!B5893&lt;=700),Input!B5893,""),"")</f>
        <v/>
      </c>
      <c r="C5893">
        <f>IF(B5893="","",INT(A5893))</f>
        <v/>
      </c>
      <c r="D5893">
        <f>IF(B5893="","",HOUR(A5893))</f>
        <v/>
      </c>
      <c r="E5893">
        <f>IF(B5893="","",IF(INPUT!$I$1="","",IF(C5893&lt;(INT(INPUT!$I$1)-INPUT!$I$2),"Off Meds",IF(C5893&lt;=(INT(INPUT!$I$1)+INPUT!$I$2),"Washout","On Meds"))))</f>
        <v/>
      </c>
      <c r="F5893">
        <f>IF(B5893="","",1.509*(LN(B5893)^1.084-5.381))</f>
        <v/>
      </c>
      <c r="G5893">
        <f>IF(F5893="","",IF(F5893&lt;0,10*F5893^2,0))</f>
        <v/>
      </c>
      <c r="H5893">
        <f>IF(F5893="","",IF(F5893&gt;0,10*F5893^2,0))</f>
        <v/>
      </c>
    </row>
    <row r="5894">
      <c r="A5894">
        <f>Input!A5894</f>
        <v/>
      </c>
      <c r="B5894">
        <f>IF(ISNUMBER(Input!B5894),IF(AND(Input!B5894&gt;=20,Input!B5894&lt;=700),Input!B5894,""),"")</f>
        <v/>
      </c>
      <c r="C5894">
        <f>IF(B5894="","",INT(A5894))</f>
        <v/>
      </c>
      <c r="D5894">
        <f>IF(B5894="","",HOUR(A5894))</f>
        <v/>
      </c>
      <c r="E5894">
        <f>IF(B5894="","",IF(INPUT!$I$1="","",IF(C5894&lt;(INT(INPUT!$I$1)-INPUT!$I$2),"Off Meds",IF(C5894&lt;=(INT(INPUT!$I$1)+INPUT!$I$2),"Washout","On Meds"))))</f>
        <v/>
      </c>
      <c r="F5894">
        <f>IF(B5894="","",1.509*(LN(B5894)^1.084-5.381))</f>
        <v/>
      </c>
      <c r="G5894">
        <f>IF(F5894="","",IF(F5894&lt;0,10*F5894^2,0))</f>
        <v/>
      </c>
      <c r="H5894">
        <f>IF(F5894="","",IF(F5894&gt;0,10*F5894^2,0))</f>
        <v/>
      </c>
    </row>
    <row r="5895">
      <c r="A5895">
        <f>Input!A5895</f>
        <v/>
      </c>
      <c r="B5895">
        <f>IF(ISNUMBER(Input!B5895),IF(AND(Input!B5895&gt;=20,Input!B5895&lt;=700),Input!B5895,""),"")</f>
        <v/>
      </c>
      <c r="C5895">
        <f>IF(B5895="","",INT(A5895))</f>
        <v/>
      </c>
      <c r="D5895">
        <f>IF(B5895="","",HOUR(A5895))</f>
        <v/>
      </c>
      <c r="E5895">
        <f>IF(B5895="","",IF(INPUT!$I$1="","",IF(C5895&lt;(INT(INPUT!$I$1)-INPUT!$I$2),"Off Meds",IF(C5895&lt;=(INT(INPUT!$I$1)+INPUT!$I$2),"Washout","On Meds"))))</f>
        <v/>
      </c>
      <c r="F5895">
        <f>IF(B5895="","",1.509*(LN(B5895)^1.084-5.381))</f>
        <v/>
      </c>
      <c r="G5895">
        <f>IF(F5895="","",IF(F5895&lt;0,10*F5895^2,0))</f>
        <v/>
      </c>
      <c r="H5895">
        <f>IF(F5895="","",IF(F5895&gt;0,10*F5895^2,0))</f>
        <v/>
      </c>
    </row>
    <row r="5896">
      <c r="A5896">
        <f>Input!A5896</f>
        <v/>
      </c>
      <c r="B5896">
        <f>IF(ISNUMBER(Input!B5896),IF(AND(Input!B5896&gt;=20,Input!B5896&lt;=700),Input!B5896,""),"")</f>
        <v/>
      </c>
      <c r="C5896">
        <f>IF(B5896="","",INT(A5896))</f>
        <v/>
      </c>
      <c r="D5896">
        <f>IF(B5896="","",HOUR(A5896))</f>
        <v/>
      </c>
      <c r="E5896">
        <f>IF(B5896="","",IF(INPUT!$I$1="","",IF(C5896&lt;(INT(INPUT!$I$1)-INPUT!$I$2),"Off Meds",IF(C5896&lt;=(INT(INPUT!$I$1)+INPUT!$I$2),"Washout","On Meds"))))</f>
        <v/>
      </c>
      <c r="F5896">
        <f>IF(B5896="","",1.509*(LN(B5896)^1.084-5.381))</f>
        <v/>
      </c>
      <c r="G5896">
        <f>IF(F5896="","",IF(F5896&lt;0,10*F5896^2,0))</f>
        <v/>
      </c>
      <c r="H5896">
        <f>IF(F5896="","",IF(F5896&gt;0,10*F5896^2,0))</f>
        <v/>
      </c>
    </row>
    <row r="5897">
      <c r="A5897">
        <f>Input!A5897</f>
        <v/>
      </c>
      <c r="B5897">
        <f>IF(ISNUMBER(Input!B5897),IF(AND(Input!B5897&gt;=20,Input!B5897&lt;=700),Input!B5897,""),"")</f>
        <v/>
      </c>
      <c r="C5897">
        <f>IF(B5897="","",INT(A5897))</f>
        <v/>
      </c>
      <c r="D5897">
        <f>IF(B5897="","",HOUR(A5897))</f>
        <v/>
      </c>
      <c r="E5897">
        <f>IF(B5897="","",IF(INPUT!$I$1="","",IF(C5897&lt;(INT(INPUT!$I$1)-INPUT!$I$2),"Off Meds",IF(C5897&lt;=(INT(INPUT!$I$1)+INPUT!$I$2),"Washout","On Meds"))))</f>
        <v/>
      </c>
      <c r="F5897">
        <f>IF(B5897="","",1.509*(LN(B5897)^1.084-5.381))</f>
        <v/>
      </c>
      <c r="G5897">
        <f>IF(F5897="","",IF(F5897&lt;0,10*F5897^2,0))</f>
        <v/>
      </c>
      <c r="H5897">
        <f>IF(F5897="","",IF(F5897&gt;0,10*F5897^2,0))</f>
        <v/>
      </c>
    </row>
    <row r="5898">
      <c r="A5898">
        <f>Input!A5898</f>
        <v/>
      </c>
      <c r="B5898">
        <f>IF(ISNUMBER(Input!B5898),IF(AND(Input!B5898&gt;=20,Input!B5898&lt;=700),Input!B5898,""),"")</f>
        <v/>
      </c>
      <c r="C5898">
        <f>IF(B5898="","",INT(A5898))</f>
        <v/>
      </c>
      <c r="D5898">
        <f>IF(B5898="","",HOUR(A5898))</f>
        <v/>
      </c>
      <c r="E5898">
        <f>IF(B5898="","",IF(INPUT!$I$1="","",IF(C5898&lt;(INT(INPUT!$I$1)-INPUT!$I$2),"Off Meds",IF(C5898&lt;=(INT(INPUT!$I$1)+INPUT!$I$2),"Washout","On Meds"))))</f>
        <v/>
      </c>
      <c r="F5898">
        <f>IF(B5898="","",1.509*(LN(B5898)^1.084-5.381))</f>
        <v/>
      </c>
      <c r="G5898">
        <f>IF(F5898="","",IF(F5898&lt;0,10*F5898^2,0))</f>
        <v/>
      </c>
      <c r="H5898">
        <f>IF(F5898="","",IF(F5898&gt;0,10*F5898^2,0))</f>
        <v/>
      </c>
    </row>
    <row r="5899">
      <c r="A5899">
        <f>Input!A5899</f>
        <v/>
      </c>
      <c r="B5899">
        <f>IF(ISNUMBER(Input!B5899),IF(AND(Input!B5899&gt;=20,Input!B5899&lt;=700),Input!B5899,""),"")</f>
        <v/>
      </c>
      <c r="C5899">
        <f>IF(B5899="","",INT(A5899))</f>
        <v/>
      </c>
      <c r="D5899">
        <f>IF(B5899="","",HOUR(A5899))</f>
        <v/>
      </c>
      <c r="E5899">
        <f>IF(B5899="","",IF(INPUT!$I$1="","",IF(C5899&lt;(INT(INPUT!$I$1)-INPUT!$I$2),"Off Meds",IF(C5899&lt;=(INT(INPUT!$I$1)+INPUT!$I$2),"Washout","On Meds"))))</f>
        <v/>
      </c>
      <c r="F5899">
        <f>IF(B5899="","",1.509*(LN(B5899)^1.084-5.381))</f>
        <v/>
      </c>
      <c r="G5899">
        <f>IF(F5899="","",IF(F5899&lt;0,10*F5899^2,0))</f>
        <v/>
      </c>
      <c r="H5899">
        <f>IF(F5899="","",IF(F5899&gt;0,10*F5899^2,0))</f>
        <v/>
      </c>
    </row>
    <row r="5900">
      <c r="A5900">
        <f>Input!A5900</f>
        <v/>
      </c>
      <c r="B5900">
        <f>IF(ISNUMBER(Input!B5900),IF(AND(Input!B5900&gt;=20,Input!B5900&lt;=700),Input!B5900,""),"")</f>
        <v/>
      </c>
      <c r="C5900">
        <f>IF(B5900="","",INT(A5900))</f>
        <v/>
      </c>
      <c r="D5900">
        <f>IF(B5900="","",HOUR(A5900))</f>
        <v/>
      </c>
      <c r="E5900">
        <f>IF(B5900="","",IF(INPUT!$I$1="","",IF(C5900&lt;(INT(INPUT!$I$1)-INPUT!$I$2),"Off Meds",IF(C5900&lt;=(INT(INPUT!$I$1)+INPUT!$I$2),"Washout","On Meds"))))</f>
        <v/>
      </c>
      <c r="F5900">
        <f>IF(B5900="","",1.509*(LN(B5900)^1.084-5.381))</f>
        <v/>
      </c>
      <c r="G5900">
        <f>IF(F5900="","",IF(F5900&lt;0,10*F5900^2,0))</f>
        <v/>
      </c>
      <c r="H5900">
        <f>IF(F5900="","",IF(F5900&gt;0,10*F5900^2,0))</f>
        <v/>
      </c>
    </row>
    <row r="5901">
      <c r="A5901">
        <f>Input!A5901</f>
        <v/>
      </c>
      <c r="B5901">
        <f>IF(ISNUMBER(Input!B5901),IF(AND(Input!B5901&gt;=20,Input!B5901&lt;=700),Input!B5901,""),"")</f>
        <v/>
      </c>
      <c r="C5901">
        <f>IF(B5901="","",INT(A5901))</f>
        <v/>
      </c>
      <c r="D5901">
        <f>IF(B5901="","",HOUR(A5901))</f>
        <v/>
      </c>
      <c r="E5901">
        <f>IF(B5901="","",IF(INPUT!$I$1="","",IF(C5901&lt;(INT(INPUT!$I$1)-INPUT!$I$2),"Off Meds",IF(C5901&lt;=(INT(INPUT!$I$1)+INPUT!$I$2),"Washout","On Meds"))))</f>
        <v/>
      </c>
      <c r="F5901">
        <f>IF(B5901="","",1.509*(LN(B5901)^1.084-5.381))</f>
        <v/>
      </c>
      <c r="G5901">
        <f>IF(F5901="","",IF(F5901&lt;0,10*F5901^2,0))</f>
        <v/>
      </c>
      <c r="H5901">
        <f>IF(F5901="","",IF(F5901&gt;0,10*F5901^2,0))</f>
        <v/>
      </c>
    </row>
    <row r="5902">
      <c r="A5902">
        <f>Input!A5902</f>
        <v/>
      </c>
      <c r="B5902">
        <f>IF(ISNUMBER(Input!B5902),IF(AND(Input!B5902&gt;=20,Input!B5902&lt;=700),Input!B5902,""),"")</f>
        <v/>
      </c>
      <c r="C5902">
        <f>IF(B5902="","",INT(A5902))</f>
        <v/>
      </c>
      <c r="D5902">
        <f>IF(B5902="","",HOUR(A5902))</f>
        <v/>
      </c>
      <c r="E5902">
        <f>IF(B5902="","",IF(INPUT!$I$1="","",IF(C5902&lt;(INT(INPUT!$I$1)-INPUT!$I$2),"Off Meds",IF(C5902&lt;=(INT(INPUT!$I$1)+INPUT!$I$2),"Washout","On Meds"))))</f>
        <v/>
      </c>
      <c r="F5902">
        <f>IF(B5902="","",1.509*(LN(B5902)^1.084-5.381))</f>
        <v/>
      </c>
      <c r="G5902">
        <f>IF(F5902="","",IF(F5902&lt;0,10*F5902^2,0))</f>
        <v/>
      </c>
      <c r="H5902">
        <f>IF(F5902="","",IF(F5902&gt;0,10*F5902^2,0))</f>
        <v/>
      </c>
    </row>
    <row r="5903">
      <c r="A5903">
        <f>Input!A5903</f>
        <v/>
      </c>
      <c r="B5903">
        <f>IF(ISNUMBER(Input!B5903),IF(AND(Input!B5903&gt;=20,Input!B5903&lt;=700),Input!B5903,""),"")</f>
        <v/>
      </c>
      <c r="C5903">
        <f>IF(B5903="","",INT(A5903))</f>
        <v/>
      </c>
      <c r="D5903">
        <f>IF(B5903="","",HOUR(A5903))</f>
        <v/>
      </c>
      <c r="E5903">
        <f>IF(B5903="","",IF(INPUT!$I$1="","",IF(C5903&lt;(INT(INPUT!$I$1)-INPUT!$I$2),"Off Meds",IF(C5903&lt;=(INT(INPUT!$I$1)+INPUT!$I$2),"Washout","On Meds"))))</f>
        <v/>
      </c>
      <c r="F5903">
        <f>IF(B5903="","",1.509*(LN(B5903)^1.084-5.381))</f>
        <v/>
      </c>
      <c r="G5903">
        <f>IF(F5903="","",IF(F5903&lt;0,10*F5903^2,0))</f>
        <v/>
      </c>
      <c r="H5903">
        <f>IF(F5903="","",IF(F5903&gt;0,10*F5903^2,0))</f>
        <v/>
      </c>
    </row>
    <row r="5904">
      <c r="A5904">
        <f>Input!A5904</f>
        <v/>
      </c>
      <c r="B5904">
        <f>IF(ISNUMBER(Input!B5904),IF(AND(Input!B5904&gt;=20,Input!B5904&lt;=700),Input!B5904,""),"")</f>
        <v/>
      </c>
      <c r="C5904">
        <f>IF(B5904="","",INT(A5904))</f>
        <v/>
      </c>
      <c r="D5904">
        <f>IF(B5904="","",HOUR(A5904))</f>
        <v/>
      </c>
      <c r="E5904">
        <f>IF(B5904="","",IF(INPUT!$I$1="","",IF(C5904&lt;(INT(INPUT!$I$1)-INPUT!$I$2),"Off Meds",IF(C5904&lt;=(INT(INPUT!$I$1)+INPUT!$I$2),"Washout","On Meds"))))</f>
        <v/>
      </c>
      <c r="F5904">
        <f>IF(B5904="","",1.509*(LN(B5904)^1.084-5.381))</f>
        <v/>
      </c>
      <c r="G5904">
        <f>IF(F5904="","",IF(F5904&lt;0,10*F5904^2,0))</f>
        <v/>
      </c>
      <c r="H5904">
        <f>IF(F5904="","",IF(F5904&gt;0,10*F5904^2,0))</f>
        <v/>
      </c>
    </row>
    <row r="5905">
      <c r="A5905">
        <f>Input!A5905</f>
        <v/>
      </c>
      <c r="B5905">
        <f>IF(ISNUMBER(Input!B5905),IF(AND(Input!B5905&gt;=20,Input!B5905&lt;=700),Input!B5905,""),"")</f>
        <v/>
      </c>
      <c r="C5905">
        <f>IF(B5905="","",INT(A5905))</f>
        <v/>
      </c>
      <c r="D5905">
        <f>IF(B5905="","",HOUR(A5905))</f>
        <v/>
      </c>
      <c r="E5905">
        <f>IF(B5905="","",IF(INPUT!$I$1="","",IF(C5905&lt;(INT(INPUT!$I$1)-INPUT!$I$2),"Off Meds",IF(C5905&lt;=(INT(INPUT!$I$1)+INPUT!$I$2),"Washout","On Meds"))))</f>
        <v/>
      </c>
      <c r="F5905">
        <f>IF(B5905="","",1.509*(LN(B5905)^1.084-5.381))</f>
        <v/>
      </c>
      <c r="G5905">
        <f>IF(F5905="","",IF(F5905&lt;0,10*F5905^2,0))</f>
        <v/>
      </c>
      <c r="H5905">
        <f>IF(F5905="","",IF(F5905&gt;0,10*F5905^2,0))</f>
        <v/>
      </c>
    </row>
    <row r="5906">
      <c r="A5906">
        <f>Input!A5906</f>
        <v/>
      </c>
      <c r="B5906">
        <f>IF(ISNUMBER(Input!B5906),IF(AND(Input!B5906&gt;=20,Input!B5906&lt;=700),Input!B5906,""),"")</f>
        <v/>
      </c>
      <c r="C5906">
        <f>IF(B5906="","",INT(A5906))</f>
        <v/>
      </c>
      <c r="D5906">
        <f>IF(B5906="","",HOUR(A5906))</f>
        <v/>
      </c>
      <c r="E5906">
        <f>IF(B5906="","",IF(INPUT!$I$1="","",IF(C5906&lt;(INT(INPUT!$I$1)-INPUT!$I$2),"Off Meds",IF(C5906&lt;=(INT(INPUT!$I$1)+INPUT!$I$2),"Washout","On Meds"))))</f>
        <v/>
      </c>
      <c r="F5906">
        <f>IF(B5906="","",1.509*(LN(B5906)^1.084-5.381))</f>
        <v/>
      </c>
      <c r="G5906">
        <f>IF(F5906="","",IF(F5906&lt;0,10*F5906^2,0))</f>
        <v/>
      </c>
      <c r="H5906">
        <f>IF(F5906="","",IF(F5906&gt;0,10*F5906^2,0))</f>
        <v/>
      </c>
    </row>
    <row r="5907">
      <c r="A5907">
        <f>Input!A5907</f>
        <v/>
      </c>
      <c r="B5907">
        <f>IF(ISNUMBER(Input!B5907),IF(AND(Input!B5907&gt;=20,Input!B5907&lt;=700),Input!B5907,""),"")</f>
        <v/>
      </c>
      <c r="C5907">
        <f>IF(B5907="","",INT(A5907))</f>
        <v/>
      </c>
      <c r="D5907">
        <f>IF(B5907="","",HOUR(A5907))</f>
        <v/>
      </c>
      <c r="E5907">
        <f>IF(B5907="","",IF(INPUT!$I$1="","",IF(C5907&lt;(INT(INPUT!$I$1)-INPUT!$I$2),"Off Meds",IF(C5907&lt;=(INT(INPUT!$I$1)+INPUT!$I$2),"Washout","On Meds"))))</f>
        <v/>
      </c>
      <c r="F5907">
        <f>IF(B5907="","",1.509*(LN(B5907)^1.084-5.381))</f>
        <v/>
      </c>
      <c r="G5907">
        <f>IF(F5907="","",IF(F5907&lt;0,10*F5907^2,0))</f>
        <v/>
      </c>
      <c r="H5907">
        <f>IF(F5907="","",IF(F5907&gt;0,10*F5907^2,0))</f>
        <v/>
      </c>
    </row>
    <row r="5908">
      <c r="A5908">
        <f>Input!A5908</f>
        <v/>
      </c>
      <c r="B5908">
        <f>IF(ISNUMBER(Input!B5908),IF(AND(Input!B5908&gt;=20,Input!B5908&lt;=700),Input!B5908,""),"")</f>
        <v/>
      </c>
      <c r="C5908">
        <f>IF(B5908="","",INT(A5908))</f>
        <v/>
      </c>
      <c r="D5908">
        <f>IF(B5908="","",HOUR(A5908))</f>
        <v/>
      </c>
      <c r="E5908">
        <f>IF(B5908="","",IF(INPUT!$I$1="","",IF(C5908&lt;(INT(INPUT!$I$1)-INPUT!$I$2),"Off Meds",IF(C5908&lt;=(INT(INPUT!$I$1)+INPUT!$I$2),"Washout","On Meds"))))</f>
        <v/>
      </c>
      <c r="F5908">
        <f>IF(B5908="","",1.509*(LN(B5908)^1.084-5.381))</f>
        <v/>
      </c>
      <c r="G5908">
        <f>IF(F5908="","",IF(F5908&lt;0,10*F5908^2,0))</f>
        <v/>
      </c>
      <c r="H5908">
        <f>IF(F5908="","",IF(F5908&gt;0,10*F5908^2,0))</f>
        <v/>
      </c>
    </row>
    <row r="5909">
      <c r="A5909">
        <f>Input!A5909</f>
        <v/>
      </c>
      <c r="B5909">
        <f>IF(ISNUMBER(Input!B5909),IF(AND(Input!B5909&gt;=20,Input!B5909&lt;=700),Input!B5909,""),"")</f>
        <v/>
      </c>
      <c r="C5909">
        <f>IF(B5909="","",INT(A5909))</f>
        <v/>
      </c>
      <c r="D5909">
        <f>IF(B5909="","",HOUR(A5909))</f>
        <v/>
      </c>
      <c r="E5909">
        <f>IF(B5909="","",IF(INPUT!$I$1="","",IF(C5909&lt;(INT(INPUT!$I$1)-INPUT!$I$2),"Off Meds",IF(C5909&lt;=(INT(INPUT!$I$1)+INPUT!$I$2),"Washout","On Meds"))))</f>
        <v/>
      </c>
      <c r="F5909">
        <f>IF(B5909="","",1.509*(LN(B5909)^1.084-5.381))</f>
        <v/>
      </c>
      <c r="G5909">
        <f>IF(F5909="","",IF(F5909&lt;0,10*F5909^2,0))</f>
        <v/>
      </c>
      <c r="H5909">
        <f>IF(F5909="","",IF(F5909&gt;0,10*F5909^2,0))</f>
        <v/>
      </c>
    </row>
    <row r="5910">
      <c r="A5910">
        <f>Input!A5910</f>
        <v/>
      </c>
      <c r="B5910">
        <f>IF(ISNUMBER(Input!B5910),IF(AND(Input!B5910&gt;=20,Input!B5910&lt;=700),Input!B5910,""),"")</f>
        <v/>
      </c>
      <c r="C5910">
        <f>IF(B5910="","",INT(A5910))</f>
        <v/>
      </c>
      <c r="D5910">
        <f>IF(B5910="","",HOUR(A5910))</f>
        <v/>
      </c>
      <c r="E5910">
        <f>IF(B5910="","",IF(INPUT!$I$1="","",IF(C5910&lt;(INT(INPUT!$I$1)-INPUT!$I$2),"Off Meds",IF(C5910&lt;=(INT(INPUT!$I$1)+INPUT!$I$2),"Washout","On Meds"))))</f>
        <v/>
      </c>
      <c r="F5910">
        <f>IF(B5910="","",1.509*(LN(B5910)^1.084-5.381))</f>
        <v/>
      </c>
      <c r="G5910">
        <f>IF(F5910="","",IF(F5910&lt;0,10*F5910^2,0))</f>
        <v/>
      </c>
      <c r="H5910">
        <f>IF(F5910="","",IF(F5910&gt;0,10*F5910^2,0))</f>
        <v/>
      </c>
    </row>
    <row r="5911">
      <c r="A5911">
        <f>Input!A5911</f>
        <v/>
      </c>
      <c r="B5911">
        <f>IF(ISNUMBER(Input!B5911),IF(AND(Input!B5911&gt;=20,Input!B5911&lt;=700),Input!B5911,""),"")</f>
        <v/>
      </c>
      <c r="C5911">
        <f>IF(B5911="","",INT(A5911))</f>
        <v/>
      </c>
      <c r="D5911">
        <f>IF(B5911="","",HOUR(A5911))</f>
        <v/>
      </c>
      <c r="E5911">
        <f>IF(B5911="","",IF(INPUT!$I$1="","",IF(C5911&lt;(INT(INPUT!$I$1)-INPUT!$I$2),"Off Meds",IF(C5911&lt;=(INT(INPUT!$I$1)+INPUT!$I$2),"Washout","On Meds"))))</f>
        <v/>
      </c>
      <c r="F5911">
        <f>IF(B5911="","",1.509*(LN(B5911)^1.084-5.381))</f>
        <v/>
      </c>
      <c r="G5911">
        <f>IF(F5911="","",IF(F5911&lt;0,10*F5911^2,0))</f>
        <v/>
      </c>
      <c r="H5911">
        <f>IF(F5911="","",IF(F5911&gt;0,10*F5911^2,0))</f>
        <v/>
      </c>
    </row>
    <row r="5912">
      <c r="A5912">
        <f>Input!A5912</f>
        <v/>
      </c>
      <c r="B5912">
        <f>IF(ISNUMBER(Input!B5912),IF(AND(Input!B5912&gt;=20,Input!B5912&lt;=700),Input!B5912,""),"")</f>
        <v/>
      </c>
      <c r="C5912">
        <f>IF(B5912="","",INT(A5912))</f>
        <v/>
      </c>
      <c r="D5912">
        <f>IF(B5912="","",HOUR(A5912))</f>
        <v/>
      </c>
      <c r="E5912">
        <f>IF(B5912="","",IF(INPUT!$I$1="","",IF(C5912&lt;(INT(INPUT!$I$1)-INPUT!$I$2),"Off Meds",IF(C5912&lt;=(INT(INPUT!$I$1)+INPUT!$I$2),"Washout","On Meds"))))</f>
        <v/>
      </c>
      <c r="F5912">
        <f>IF(B5912="","",1.509*(LN(B5912)^1.084-5.381))</f>
        <v/>
      </c>
      <c r="G5912">
        <f>IF(F5912="","",IF(F5912&lt;0,10*F5912^2,0))</f>
        <v/>
      </c>
      <c r="H5912">
        <f>IF(F5912="","",IF(F5912&gt;0,10*F5912^2,0))</f>
        <v/>
      </c>
    </row>
    <row r="5913">
      <c r="A5913">
        <f>Input!A5913</f>
        <v/>
      </c>
      <c r="B5913">
        <f>IF(ISNUMBER(Input!B5913),IF(AND(Input!B5913&gt;=20,Input!B5913&lt;=700),Input!B5913,""),"")</f>
        <v/>
      </c>
      <c r="C5913">
        <f>IF(B5913="","",INT(A5913))</f>
        <v/>
      </c>
      <c r="D5913">
        <f>IF(B5913="","",HOUR(A5913))</f>
        <v/>
      </c>
      <c r="E5913">
        <f>IF(B5913="","",IF(INPUT!$I$1="","",IF(C5913&lt;(INT(INPUT!$I$1)-INPUT!$I$2),"Off Meds",IF(C5913&lt;=(INT(INPUT!$I$1)+INPUT!$I$2),"Washout","On Meds"))))</f>
        <v/>
      </c>
      <c r="F5913">
        <f>IF(B5913="","",1.509*(LN(B5913)^1.084-5.381))</f>
        <v/>
      </c>
      <c r="G5913">
        <f>IF(F5913="","",IF(F5913&lt;0,10*F5913^2,0))</f>
        <v/>
      </c>
      <c r="H5913">
        <f>IF(F5913="","",IF(F5913&gt;0,10*F5913^2,0))</f>
        <v/>
      </c>
    </row>
    <row r="5914">
      <c r="A5914">
        <f>Input!A5914</f>
        <v/>
      </c>
      <c r="B5914">
        <f>IF(ISNUMBER(Input!B5914),IF(AND(Input!B5914&gt;=20,Input!B5914&lt;=700),Input!B5914,""),"")</f>
        <v/>
      </c>
      <c r="C5914">
        <f>IF(B5914="","",INT(A5914))</f>
        <v/>
      </c>
      <c r="D5914">
        <f>IF(B5914="","",HOUR(A5914))</f>
        <v/>
      </c>
      <c r="E5914">
        <f>IF(B5914="","",IF(INPUT!$I$1="","",IF(C5914&lt;(INT(INPUT!$I$1)-INPUT!$I$2),"Off Meds",IF(C5914&lt;=(INT(INPUT!$I$1)+INPUT!$I$2),"Washout","On Meds"))))</f>
        <v/>
      </c>
      <c r="F5914">
        <f>IF(B5914="","",1.509*(LN(B5914)^1.084-5.381))</f>
        <v/>
      </c>
      <c r="G5914">
        <f>IF(F5914="","",IF(F5914&lt;0,10*F5914^2,0))</f>
        <v/>
      </c>
      <c r="H5914">
        <f>IF(F5914="","",IF(F5914&gt;0,10*F5914^2,0))</f>
        <v/>
      </c>
    </row>
    <row r="5915">
      <c r="A5915">
        <f>Input!A5915</f>
        <v/>
      </c>
      <c r="B5915">
        <f>IF(ISNUMBER(Input!B5915),IF(AND(Input!B5915&gt;=20,Input!B5915&lt;=700),Input!B5915,""),"")</f>
        <v/>
      </c>
      <c r="C5915">
        <f>IF(B5915="","",INT(A5915))</f>
        <v/>
      </c>
      <c r="D5915">
        <f>IF(B5915="","",HOUR(A5915))</f>
        <v/>
      </c>
      <c r="E5915">
        <f>IF(B5915="","",IF(INPUT!$I$1="","",IF(C5915&lt;(INT(INPUT!$I$1)-INPUT!$I$2),"Off Meds",IF(C5915&lt;=(INT(INPUT!$I$1)+INPUT!$I$2),"Washout","On Meds"))))</f>
        <v/>
      </c>
      <c r="F5915">
        <f>IF(B5915="","",1.509*(LN(B5915)^1.084-5.381))</f>
        <v/>
      </c>
      <c r="G5915">
        <f>IF(F5915="","",IF(F5915&lt;0,10*F5915^2,0))</f>
        <v/>
      </c>
      <c r="H5915">
        <f>IF(F5915="","",IF(F5915&gt;0,10*F5915^2,0))</f>
        <v/>
      </c>
    </row>
    <row r="5916">
      <c r="A5916">
        <f>Input!A5916</f>
        <v/>
      </c>
      <c r="B5916">
        <f>IF(ISNUMBER(Input!B5916),IF(AND(Input!B5916&gt;=20,Input!B5916&lt;=700),Input!B5916,""),"")</f>
        <v/>
      </c>
      <c r="C5916">
        <f>IF(B5916="","",INT(A5916))</f>
        <v/>
      </c>
      <c r="D5916">
        <f>IF(B5916="","",HOUR(A5916))</f>
        <v/>
      </c>
      <c r="E5916">
        <f>IF(B5916="","",IF(INPUT!$I$1="","",IF(C5916&lt;(INT(INPUT!$I$1)-INPUT!$I$2),"Off Meds",IF(C5916&lt;=(INT(INPUT!$I$1)+INPUT!$I$2),"Washout","On Meds"))))</f>
        <v/>
      </c>
      <c r="F5916">
        <f>IF(B5916="","",1.509*(LN(B5916)^1.084-5.381))</f>
        <v/>
      </c>
      <c r="G5916">
        <f>IF(F5916="","",IF(F5916&lt;0,10*F5916^2,0))</f>
        <v/>
      </c>
      <c r="H5916">
        <f>IF(F5916="","",IF(F5916&gt;0,10*F5916^2,0))</f>
        <v/>
      </c>
    </row>
    <row r="5917">
      <c r="A5917">
        <f>Input!A5917</f>
        <v/>
      </c>
      <c r="B5917">
        <f>IF(ISNUMBER(Input!B5917),IF(AND(Input!B5917&gt;=20,Input!B5917&lt;=700),Input!B5917,""),"")</f>
        <v/>
      </c>
      <c r="C5917">
        <f>IF(B5917="","",INT(A5917))</f>
        <v/>
      </c>
      <c r="D5917">
        <f>IF(B5917="","",HOUR(A5917))</f>
        <v/>
      </c>
      <c r="E5917">
        <f>IF(B5917="","",IF(INPUT!$I$1="","",IF(C5917&lt;(INT(INPUT!$I$1)-INPUT!$I$2),"Off Meds",IF(C5917&lt;=(INT(INPUT!$I$1)+INPUT!$I$2),"Washout","On Meds"))))</f>
        <v/>
      </c>
      <c r="F5917">
        <f>IF(B5917="","",1.509*(LN(B5917)^1.084-5.381))</f>
        <v/>
      </c>
      <c r="G5917">
        <f>IF(F5917="","",IF(F5917&lt;0,10*F5917^2,0))</f>
        <v/>
      </c>
      <c r="H5917">
        <f>IF(F5917="","",IF(F5917&gt;0,10*F5917^2,0))</f>
        <v/>
      </c>
    </row>
    <row r="5918">
      <c r="A5918">
        <f>Input!A5918</f>
        <v/>
      </c>
      <c r="B5918">
        <f>IF(ISNUMBER(Input!B5918),IF(AND(Input!B5918&gt;=20,Input!B5918&lt;=700),Input!B5918,""),"")</f>
        <v/>
      </c>
      <c r="C5918">
        <f>IF(B5918="","",INT(A5918))</f>
        <v/>
      </c>
      <c r="D5918">
        <f>IF(B5918="","",HOUR(A5918))</f>
        <v/>
      </c>
      <c r="E5918">
        <f>IF(B5918="","",IF(INPUT!$I$1="","",IF(C5918&lt;(INT(INPUT!$I$1)-INPUT!$I$2),"Off Meds",IF(C5918&lt;=(INT(INPUT!$I$1)+INPUT!$I$2),"Washout","On Meds"))))</f>
        <v/>
      </c>
      <c r="F5918">
        <f>IF(B5918="","",1.509*(LN(B5918)^1.084-5.381))</f>
        <v/>
      </c>
      <c r="G5918">
        <f>IF(F5918="","",IF(F5918&lt;0,10*F5918^2,0))</f>
        <v/>
      </c>
      <c r="H5918">
        <f>IF(F5918="","",IF(F5918&gt;0,10*F5918^2,0))</f>
        <v/>
      </c>
    </row>
    <row r="5919">
      <c r="A5919">
        <f>Input!A5919</f>
        <v/>
      </c>
      <c r="B5919">
        <f>IF(ISNUMBER(Input!B5919),IF(AND(Input!B5919&gt;=20,Input!B5919&lt;=700),Input!B5919,""),"")</f>
        <v/>
      </c>
      <c r="C5919">
        <f>IF(B5919="","",INT(A5919))</f>
        <v/>
      </c>
      <c r="D5919">
        <f>IF(B5919="","",HOUR(A5919))</f>
        <v/>
      </c>
      <c r="E5919">
        <f>IF(B5919="","",IF(INPUT!$I$1="","",IF(C5919&lt;(INT(INPUT!$I$1)-INPUT!$I$2),"Off Meds",IF(C5919&lt;=(INT(INPUT!$I$1)+INPUT!$I$2),"Washout","On Meds"))))</f>
        <v/>
      </c>
      <c r="F5919">
        <f>IF(B5919="","",1.509*(LN(B5919)^1.084-5.381))</f>
        <v/>
      </c>
      <c r="G5919">
        <f>IF(F5919="","",IF(F5919&lt;0,10*F5919^2,0))</f>
        <v/>
      </c>
      <c r="H5919">
        <f>IF(F5919="","",IF(F5919&gt;0,10*F5919^2,0))</f>
        <v/>
      </c>
    </row>
    <row r="5920">
      <c r="A5920">
        <f>Input!A5920</f>
        <v/>
      </c>
      <c r="B5920">
        <f>IF(ISNUMBER(Input!B5920),IF(AND(Input!B5920&gt;=20,Input!B5920&lt;=700),Input!B5920,""),"")</f>
        <v/>
      </c>
      <c r="C5920">
        <f>IF(B5920="","",INT(A5920))</f>
        <v/>
      </c>
      <c r="D5920">
        <f>IF(B5920="","",HOUR(A5920))</f>
        <v/>
      </c>
      <c r="E5920">
        <f>IF(B5920="","",IF(INPUT!$I$1="","",IF(C5920&lt;(INT(INPUT!$I$1)-INPUT!$I$2),"Off Meds",IF(C5920&lt;=(INT(INPUT!$I$1)+INPUT!$I$2),"Washout","On Meds"))))</f>
        <v/>
      </c>
      <c r="F5920">
        <f>IF(B5920="","",1.509*(LN(B5920)^1.084-5.381))</f>
        <v/>
      </c>
      <c r="G5920">
        <f>IF(F5920="","",IF(F5920&lt;0,10*F5920^2,0))</f>
        <v/>
      </c>
      <c r="H5920">
        <f>IF(F5920="","",IF(F5920&gt;0,10*F5920^2,0))</f>
        <v/>
      </c>
    </row>
    <row r="5921">
      <c r="A5921">
        <f>Input!A5921</f>
        <v/>
      </c>
      <c r="B5921">
        <f>IF(ISNUMBER(Input!B5921),IF(AND(Input!B5921&gt;=20,Input!B5921&lt;=700),Input!B5921,""),"")</f>
        <v/>
      </c>
      <c r="C5921">
        <f>IF(B5921="","",INT(A5921))</f>
        <v/>
      </c>
      <c r="D5921">
        <f>IF(B5921="","",HOUR(A5921))</f>
        <v/>
      </c>
      <c r="E5921">
        <f>IF(B5921="","",IF(INPUT!$I$1="","",IF(C5921&lt;(INT(INPUT!$I$1)-INPUT!$I$2),"Off Meds",IF(C5921&lt;=(INT(INPUT!$I$1)+INPUT!$I$2),"Washout","On Meds"))))</f>
        <v/>
      </c>
      <c r="F5921">
        <f>IF(B5921="","",1.509*(LN(B5921)^1.084-5.381))</f>
        <v/>
      </c>
      <c r="G5921">
        <f>IF(F5921="","",IF(F5921&lt;0,10*F5921^2,0))</f>
        <v/>
      </c>
      <c r="H5921">
        <f>IF(F5921="","",IF(F5921&gt;0,10*F5921^2,0))</f>
        <v/>
      </c>
    </row>
    <row r="5922">
      <c r="A5922">
        <f>Input!A5922</f>
        <v/>
      </c>
      <c r="B5922">
        <f>IF(ISNUMBER(Input!B5922),IF(AND(Input!B5922&gt;=20,Input!B5922&lt;=700),Input!B5922,""),"")</f>
        <v/>
      </c>
      <c r="C5922">
        <f>IF(B5922="","",INT(A5922))</f>
        <v/>
      </c>
      <c r="D5922">
        <f>IF(B5922="","",HOUR(A5922))</f>
        <v/>
      </c>
      <c r="E5922">
        <f>IF(B5922="","",IF(INPUT!$I$1="","",IF(C5922&lt;(INT(INPUT!$I$1)-INPUT!$I$2),"Off Meds",IF(C5922&lt;=(INT(INPUT!$I$1)+INPUT!$I$2),"Washout","On Meds"))))</f>
        <v/>
      </c>
      <c r="F5922">
        <f>IF(B5922="","",1.509*(LN(B5922)^1.084-5.381))</f>
        <v/>
      </c>
      <c r="G5922">
        <f>IF(F5922="","",IF(F5922&lt;0,10*F5922^2,0))</f>
        <v/>
      </c>
      <c r="H5922">
        <f>IF(F5922="","",IF(F5922&gt;0,10*F5922^2,0))</f>
        <v/>
      </c>
    </row>
    <row r="5923">
      <c r="A5923">
        <f>Input!A5923</f>
        <v/>
      </c>
      <c r="B5923">
        <f>IF(ISNUMBER(Input!B5923),IF(AND(Input!B5923&gt;=20,Input!B5923&lt;=700),Input!B5923,""),"")</f>
        <v/>
      </c>
      <c r="C5923">
        <f>IF(B5923="","",INT(A5923))</f>
        <v/>
      </c>
      <c r="D5923">
        <f>IF(B5923="","",HOUR(A5923))</f>
        <v/>
      </c>
      <c r="E5923">
        <f>IF(B5923="","",IF(INPUT!$I$1="","",IF(C5923&lt;(INT(INPUT!$I$1)-INPUT!$I$2),"Off Meds",IF(C5923&lt;=(INT(INPUT!$I$1)+INPUT!$I$2),"Washout","On Meds"))))</f>
        <v/>
      </c>
      <c r="F5923">
        <f>IF(B5923="","",1.509*(LN(B5923)^1.084-5.381))</f>
        <v/>
      </c>
      <c r="G5923">
        <f>IF(F5923="","",IF(F5923&lt;0,10*F5923^2,0))</f>
        <v/>
      </c>
      <c r="H5923">
        <f>IF(F5923="","",IF(F5923&gt;0,10*F5923^2,0))</f>
        <v/>
      </c>
    </row>
    <row r="5924">
      <c r="A5924">
        <f>Input!A5924</f>
        <v/>
      </c>
      <c r="B5924">
        <f>IF(ISNUMBER(Input!B5924),IF(AND(Input!B5924&gt;=20,Input!B5924&lt;=700),Input!B5924,""),"")</f>
        <v/>
      </c>
      <c r="C5924">
        <f>IF(B5924="","",INT(A5924))</f>
        <v/>
      </c>
      <c r="D5924">
        <f>IF(B5924="","",HOUR(A5924))</f>
        <v/>
      </c>
      <c r="E5924">
        <f>IF(B5924="","",IF(INPUT!$I$1="","",IF(C5924&lt;(INT(INPUT!$I$1)-INPUT!$I$2),"Off Meds",IF(C5924&lt;=(INT(INPUT!$I$1)+INPUT!$I$2),"Washout","On Meds"))))</f>
        <v/>
      </c>
      <c r="F5924">
        <f>IF(B5924="","",1.509*(LN(B5924)^1.084-5.381))</f>
        <v/>
      </c>
      <c r="G5924">
        <f>IF(F5924="","",IF(F5924&lt;0,10*F5924^2,0))</f>
        <v/>
      </c>
      <c r="H5924">
        <f>IF(F5924="","",IF(F5924&gt;0,10*F5924^2,0))</f>
        <v/>
      </c>
    </row>
    <row r="5925">
      <c r="A5925">
        <f>Input!A5925</f>
        <v/>
      </c>
      <c r="B5925">
        <f>IF(ISNUMBER(Input!B5925),IF(AND(Input!B5925&gt;=20,Input!B5925&lt;=700),Input!B5925,""),"")</f>
        <v/>
      </c>
      <c r="C5925">
        <f>IF(B5925="","",INT(A5925))</f>
        <v/>
      </c>
      <c r="D5925">
        <f>IF(B5925="","",HOUR(A5925))</f>
        <v/>
      </c>
      <c r="E5925">
        <f>IF(B5925="","",IF(INPUT!$I$1="","",IF(C5925&lt;(INT(INPUT!$I$1)-INPUT!$I$2),"Off Meds",IF(C5925&lt;=(INT(INPUT!$I$1)+INPUT!$I$2),"Washout","On Meds"))))</f>
        <v/>
      </c>
      <c r="F5925">
        <f>IF(B5925="","",1.509*(LN(B5925)^1.084-5.381))</f>
        <v/>
      </c>
      <c r="G5925">
        <f>IF(F5925="","",IF(F5925&lt;0,10*F5925^2,0))</f>
        <v/>
      </c>
      <c r="H5925">
        <f>IF(F5925="","",IF(F5925&gt;0,10*F5925^2,0))</f>
        <v/>
      </c>
    </row>
    <row r="5926">
      <c r="A5926">
        <f>Input!A5926</f>
        <v/>
      </c>
      <c r="B5926">
        <f>IF(ISNUMBER(Input!B5926),IF(AND(Input!B5926&gt;=20,Input!B5926&lt;=700),Input!B5926,""),"")</f>
        <v/>
      </c>
      <c r="C5926">
        <f>IF(B5926="","",INT(A5926))</f>
        <v/>
      </c>
      <c r="D5926">
        <f>IF(B5926="","",HOUR(A5926))</f>
        <v/>
      </c>
      <c r="E5926">
        <f>IF(B5926="","",IF(INPUT!$I$1="","",IF(C5926&lt;(INT(INPUT!$I$1)-INPUT!$I$2),"Off Meds",IF(C5926&lt;=(INT(INPUT!$I$1)+INPUT!$I$2),"Washout","On Meds"))))</f>
        <v/>
      </c>
      <c r="F5926">
        <f>IF(B5926="","",1.509*(LN(B5926)^1.084-5.381))</f>
        <v/>
      </c>
      <c r="G5926">
        <f>IF(F5926="","",IF(F5926&lt;0,10*F5926^2,0))</f>
        <v/>
      </c>
      <c r="H5926">
        <f>IF(F5926="","",IF(F5926&gt;0,10*F5926^2,0))</f>
        <v/>
      </c>
    </row>
    <row r="5927">
      <c r="A5927">
        <f>Input!A5927</f>
        <v/>
      </c>
      <c r="B5927">
        <f>IF(ISNUMBER(Input!B5927),IF(AND(Input!B5927&gt;=20,Input!B5927&lt;=700),Input!B5927,""),"")</f>
        <v/>
      </c>
      <c r="C5927">
        <f>IF(B5927="","",INT(A5927))</f>
        <v/>
      </c>
      <c r="D5927">
        <f>IF(B5927="","",HOUR(A5927))</f>
        <v/>
      </c>
      <c r="E5927">
        <f>IF(B5927="","",IF(INPUT!$I$1="","",IF(C5927&lt;(INT(INPUT!$I$1)-INPUT!$I$2),"Off Meds",IF(C5927&lt;=(INT(INPUT!$I$1)+INPUT!$I$2),"Washout","On Meds"))))</f>
        <v/>
      </c>
      <c r="F5927">
        <f>IF(B5927="","",1.509*(LN(B5927)^1.084-5.381))</f>
        <v/>
      </c>
      <c r="G5927">
        <f>IF(F5927="","",IF(F5927&lt;0,10*F5927^2,0))</f>
        <v/>
      </c>
      <c r="H5927">
        <f>IF(F5927="","",IF(F5927&gt;0,10*F5927^2,0))</f>
        <v/>
      </c>
    </row>
    <row r="5928">
      <c r="A5928">
        <f>Input!A5928</f>
        <v/>
      </c>
      <c r="B5928">
        <f>IF(ISNUMBER(Input!B5928),IF(AND(Input!B5928&gt;=20,Input!B5928&lt;=700),Input!B5928,""),"")</f>
        <v/>
      </c>
      <c r="C5928">
        <f>IF(B5928="","",INT(A5928))</f>
        <v/>
      </c>
      <c r="D5928">
        <f>IF(B5928="","",HOUR(A5928))</f>
        <v/>
      </c>
      <c r="E5928">
        <f>IF(B5928="","",IF(INPUT!$I$1="","",IF(C5928&lt;(INT(INPUT!$I$1)-INPUT!$I$2),"Off Meds",IF(C5928&lt;=(INT(INPUT!$I$1)+INPUT!$I$2),"Washout","On Meds"))))</f>
        <v/>
      </c>
      <c r="F5928">
        <f>IF(B5928="","",1.509*(LN(B5928)^1.084-5.381))</f>
        <v/>
      </c>
      <c r="G5928">
        <f>IF(F5928="","",IF(F5928&lt;0,10*F5928^2,0))</f>
        <v/>
      </c>
      <c r="H5928">
        <f>IF(F5928="","",IF(F5928&gt;0,10*F5928^2,0))</f>
        <v/>
      </c>
    </row>
    <row r="5929">
      <c r="A5929">
        <f>Input!A5929</f>
        <v/>
      </c>
      <c r="B5929">
        <f>IF(ISNUMBER(Input!B5929),IF(AND(Input!B5929&gt;=20,Input!B5929&lt;=700),Input!B5929,""),"")</f>
        <v/>
      </c>
      <c r="C5929">
        <f>IF(B5929="","",INT(A5929))</f>
        <v/>
      </c>
      <c r="D5929">
        <f>IF(B5929="","",HOUR(A5929))</f>
        <v/>
      </c>
      <c r="E5929">
        <f>IF(B5929="","",IF(INPUT!$I$1="","",IF(C5929&lt;(INT(INPUT!$I$1)-INPUT!$I$2),"Off Meds",IF(C5929&lt;=(INT(INPUT!$I$1)+INPUT!$I$2),"Washout","On Meds"))))</f>
        <v/>
      </c>
      <c r="F5929">
        <f>IF(B5929="","",1.509*(LN(B5929)^1.084-5.381))</f>
        <v/>
      </c>
      <c r="G5929">
        <f>IF(F5929="","",IF(F5929&lt;0,10*F5929^2,0))</f>
        <v/>
      </c>
      <c r="H5929">
        <f>IF(F5929="","",IF(F5929&gt;0,10*F5929^2,0))</f>
        <v/>
      </c>
    </row>
    <row r="5930">
      <c r="A5930">
        <f>Input!A5930</f>
        <v/>
      </c>
      <c r="B5930">
        <f>IF(ISNUMBER(Input!B5930),IF(AND(Input!B5930&gt;=20,Input!B5930&lt;=700),Input!B5930,""),"")</f>
        <v/>
      </c>
      <c r="C5930">
        <f>IF(B5930="","",INT(A5930))</f>
        <v/>
      </c>
      <c r="D5930">
        <f>IF(B5930="","",HOUR(A5930))</f>
        <v/>
      </c>
      <c r="E5930">
        <f>IF(B5930="","",IF(INPUT!$I$1="","",IF(C5930&lt;(INT(INPUT!$I$1)-INPUT!$I$2),"Off Meds",IF(C5930&lt;=(INT(INPUT!$I$1)+INPUT!$I$2),"Washout","On Meds"))))</f>
        <v/>
      </c>
      <c r="F5930">
        <f>IF(B5930="","",1.509*(LN(B5930)^1.084-5.381))</f>
        <v/>
      </c>
      <c r="G5930">
        <f>IF(F5930="","",IF(F5930&lt;0,10*F5930^2,0))</f>
        <v/>
      </c>
      <c r="H5930">
        <f>IF(F5930="","",IF(F5930&gt;0,10*F5930^2,0))</f>
        <v/>
      </c>
    </row>
    <row r="5931">
      <c r="A5931">
        <f>Input!A5931</f>
        <v/>
      </c>
      <c r="B5931">
        <f>IF(ISNUMBER(Input!B5931),IF(AND(Input!B5931&gt;=20,Input!B5931&lt;=700),Input!B5931,""),"")</f>
        <v/>
      </c>
      <c r="C5931">
        <f>IF(B5931="","",INT(A5931))</f>
        <v/>
      </c>
      <c r="D5931">
        <f>IF(B5931="","",HOUR(A5931))</f>
        <v/>
      </c>
      <c r="E5931">
        <f>IF(B5931="","",IF(INPUT!$I$1="","",IF(C5931&lt;(INT(INPUT!$I$1)-INPUT!$I$2),"Off Meds",IF(C5931&lt;=(INT(INPUT!$I$1)+INPUT!$I$2),"Washout","On Meds"))))</f>
        <v/>
      </c>
      <c r="F5931">
        <f>IF(B5931="","",1.509*(LN(B5931)^1.084-5.381))</f>
        <v/>
      </c>
      <c r="G5931">
        <f>IF(F5931="","",IF(F5931&lt;0,10*F5931^2,0))</f>
        <v/>
      </c>
      <c r="H5931">
        <f>IF(F5931="","",IF(F5931&gt;0,10*F5931^2,0))</f>
        <v/>
      </c>
    </row>
    <row r="5932">
      <c r="A5932">
        <f>Input!A5932</f>
        <v/>
      </c>
      <c r="B5932">
        <f>IF(ISNUMBER(Input!B5932),IF(AND(Input!B5932&gt;=20,Input!B5932&lt;=700),Input!B5932,""),"")</f>
        <v/>
      </c>
      <c r="C5932">
        <f>IF(B5932="","",INT(A5932))</f>
        <v/>
      </c>
      <c r="D5932">
        <f>IF(B5932="","",HOUR(A5932))</f>
        <v/>
      </c>
      <c r="E5932">
        <f>IF(B5932="","",IF(INPUT!$I$1="","",IF(C5932&lt;(INT(INPUT!$I$1)-INPUT!$I$2),"Off Meds",IF(C5932&lt;=(INT(INPUT!$I$1)+INPUT!$I$2),"Washout","On Meds"))))</f>
        <v/>
      </c>
      <c r="F5932">
        <f>IF(B5932="","",1.509*(LN(B5932)^1.084-5.381))</f>
        <v/>
      </c>
      <c r="G5932">
        <f>IF(F5932="","",IF(F5932&lt;0,10*F5932^2,0))</f>
        <v/>
      </c>
      <c r="H5932">
        <f>IF(F5932="","",IF(F5932&gt;0,10*F5932^2,0))</f>
        <v/>
      </c>
    </row>
    <row r="5933">
      <c r="A5933">
        <f>Input!A5933</f>
        <v/>
      </c>
      <c r="B5933">
        <f>IF(ISNUMBER(Input!B5933),IF(AND(Input!B5933&gt;=20,Input!B5933&lt;=700),Input!B5933,""),"")</f>
        <v/>
      </c>
      <c r="C5933">
        <f>IF(B5933="","",INT(A5933))</f>
        <v/>
      </c>
      <c r="D5933">
        <f>IF(B5933="","",HOUR(A5933))</f>
        <v/>
      </c>
      <c r="E5933">
        <f>IF(B5933="","",IF(INPUT!$I$1="","",IF(C5933&lt;(INT(INPUT!$I$1)-INPUT!$I$2),"Off Meds",IF(C5933&lt;=(INT(INPUT!$I$1)+INPUT!$I$2),"Washout","On Meds"))))</f>
        <v/>
      </c>
      <c r="F5933">
        <f>IF(B5933="","",1.509*(LN(B5933)^1.084-5.381))</f>
        <v/>
      </c>
      <c r="G5933">
        <f>IF(F5933="","",IF(F5933&lt;0,10*F5933^2,0))</f>
        <v/>
      </c>
      <c r="H5933">
        <f>IF(F5933="","",IF(F5933&gt;0,10*F5933^2,0))</f>
        <v/>
      </c>
    </row>
    <row r="5934">
      <c r="A5934">
        <f>Input!A5934</f>
        <v/>
      </c>
      <c r="B5934">
        <f>IF(ISNUMBER(Input!B5934),IF(AND(Input!B5934&gt;=20,Input!B5934&lt;=700),Input!B5934,""),"")</f>
        <v/>
      </c>
      <c r="C5934">
        <f>IF(B5934="","",INT(A5934))</f>
        <v/>
      </c>
      <c r="D5934">
        <f>IF(B5934="","",HOUR(A5934))</f>
        <v/>
      </c>
      <c r="E5934">
        <f>IF(B5934="","",IF(INPUT!$I$1="","",IF(C5934&lt;(INT(INPUT!$I$1)-INPUT!$I$2),"Off Meds",IF(C5934&lt;=(INT(INPUT!$I$1)+INPUT!$I$2),"Washout","On Meds"))))</f>
        <v/>
      </c>
      <c r="F5934">
        <f>IF(B5934="","",1.509*(LN(B5934)^1.084-5.381))</f>
        <v/>
      </c>
      <c r="G5934">
        <f>IF(F5934="","",IF(F5934&lt;0,10*F5934^2,0))</f>
        <v/>
      </c>
      <c r="H5934">
        <f>IF(F5934="","",IF(F5934&gt;0,10*F5934^2,0))</f>
        <v/>
      </c>
    </row>
    <row r="5935">
      <c r="A5935">
        <f>Input!A5935</f>
        <v/>
      </c>
      <c r="B5935">
        <f>IF(ISNUMBER(Input!B5935),IF(AND(Input!B5935&gt;=20,Input!B5935&lt;=700),Input!B5935,""),"")</f>
        <v/>
      </c>
      <c r="C5935">
        <f>IF(B5935="","",INT(A5935))</f>
        <v/>
      </c>
      <c r="D5935">
        <f>IF(B5935="","",HOUR(A5935))</f>
        <v/>
      </c>
      <c r="E5935">
        <f>IF(B5935="","",IF(INPUT!$I$1="","",IF(C5935&lt;(INT(INPUT!$I$1)-INPUT!$I$2),"Off Meds",IF(C5935&lt;=(INT(INPUT!$I$1)+INPUT!$I$2),"Washout","On Meds"))))</f>
        <v/>
      </c>
      <c r="F5935">
        <f>IF(B5935="","",1.509*(LN(B5935)^1.084-5.381))</f>
        <v/>
      </c>
      <c r="G5935">
        <f>IF(F5935="","",IF(F5935&lt;0,10*F5935^2,0))</f>
        <v/>
      </c>
      <c r="H5935">
        <f>IF(F5935="","",IF(F5935&gt;0,10*F5935^2,0))</f>
        <v/>
      </c>
    </row>
    <row r="5936">
      <c r="A5936">
        <f>Input!A5936</f>
        <v/>
      </c>
      <c r="B5936">
        <f>IF(ISNUMBER(Input!B5936),IF(AND(Input!B5936&gt;=20,Input!B5936&lt;=700),Input!B5936,""),"")</f>
        <v/>
      </c>
      <c r="C5936">
        <f>IF(B5936="","",INT(A5936))</f>
        <v/>
      </c>
      <c r="D5936">
        <f>IF(B5936="","",HOUR(A5936))</f>
        <v/>
      </c>
      <c r="E5936">
        <f>IF(B5936="","",IF(INPUT!$I$1="","",IF(C5936&lt;(INT(INPUT!$I$1)-INPUT!$I$2),"Off Meds",IF(C5936&lt;=(INT(INPUT!$I$1)+INPUT!$I$2),"Washout","On Meds"))))</f>
        <v/>
      </c>
      <c r="F5936">
        <f>IF(B5936="","",1.509*(LN(B5936)^1.084-5.381))</f>
        <v/>
      </c>
      <c r="G5936">
        <f>IF(F5936="","",IF(F5936&lt;0,10*F5936^2,0))</f>
        <v/>
      </c>
      <c r="H5936">
        <f>IF(F5936="","",IF(F5936&gt;0,10*F5936^2,0))</f>
        <v/>
      </c>
    </row>
    <row r="5937">
      <c r="A5937">
        <f>Input!A5937</f>
        <v/>
      </c>
      <c r="B5937">
        <f>IF(ISNUMBER(Input!B5937),IF(AND(Input!B5937&gt;=20,Input!B5937&lt;=700),Input!B5937,""),"")</f>
        <v/>
      </c>
      <c r="C5937">
        <f>IF(B5937="","",INT(A5937))</f>
        <v/>
      </c>
      <c r="D5937">
        <f>IF(B5937="","",HOUR(A5937))</f>
        <v/>
      </c>
      <c r="E5937">
        <f>IF(B5937="","",IF(INPUT!$I$1="","",IF(C5937&lt;(INT(INPUT!$I$1)-INPUT!$I$2),"Off Meds",IF(C5937&lt;=(INT(INPUT!$I$1)+INPUT!$I$2),"Washout","On Meds"))))</f>
        <v/>
      </c>
      <c r="F5937">
        <f>IF(B5937="","",1.509*(LN(B5937)^1.084-5.381))</f>
        <v/>
      </c>
      <c r="G5937">
        <f>IF(F5937="","",IF(F5937&lt;0,10*F5937^2,0))</f>
        <v/>
      </c>
      <c r="H5937">
        <f>IF(F5937="","",IF(F5937&gt;0,10*F5937^2,0))</f>
        <v/>
      </c>
    </row>
    <row r="5938">
      <c r="A5938">
        <f>Input!A5938</f>
        <v/>
      </c>
      <c r="B5938">
        <f>IF(ISNUMBER(Input!B5938),IF(AND(Input!B5938&gt;=20,Input!B5938&lt;=700),Input!B5938,""),"")</f>
        <v/>
      </c>
      <c r="C5938">
        <f>IF(B5938="","",INT(A5938))</f>
        <v/>
      </c>
      <c r="D5938">
        <f>IF(B5938="","",HOUR(A5938))</f>
        <v/>
      </c>
      <c r="E5938">
        <f>IF(B5938="","",IF(INPUT!$I$1="","",IF(C5938&lt;(INT(INPUT!$I$1)-INPUT!$I$2),"Off Meds",IF(C5938&lt;=(INT(INPUT!$I$1)+INPUT!$I$2),"Washout","On Meds"))))</f>
        <v/>
      </c>
      <c r="F5938">
        <f>IF(B5938="","",1.509*(LN(B5938)^1.084-5.381))</f>
        <v/>
      </c>
      <c r="G5938">
        <f>IF(F5938="","",IF(F5938&lt;0,10*F5938^2,0))</f>
        <v/>
      </c>
      <c r="H5938">
        <f>IF(F5938="","",IF(F5938&gt;0,10*F5938^2,0))</f>
        <v/>
      </c>
    </row>
    <row r="5939">
      <c r="A5939">
        <f>Input!A5939</f>
        <v/>
      </c>
      <c r="B5939">
        <f>IF(ISNUMBER(Input!B5939),IF(AND(Input!B5939&gt;=20,Input!B5939&lt;=700),Input!B5939,""),"")</f>
        <v/>
      </c>
      <c r="C5939">
        <f>IF(B5939="","",INT(A5939))</f>
        <v/>
      </c>
      <c r="D5939">
        <f>IF(B5939="","",HOUR(A5939))</f>
        <v/>
      </c>
      <c r="E5939">
        <f>IF(B5939="","",IF(INPUT!$I$1="","",IF(C5939&lt;(INT(INPUT!$I$1)-INPUT!$I$2),"Off Meds",IF(C5939&lt;=(INT(INPUT!$I$1)+INPUT!$I$2),"Washout","On Meds"))))</f>
        <v/>
      </c>
      <c r="F5939">
        <f>IF(B5939="","",1.509*(LN(B5939)^1.084-5.381))</f>
        <v/>
      </c>
      <c r="G5939">
        <f>IF(F5939="","",IF(F5939&lt;0,10*F5939^2,0))</f>
        <v/>
      </c>
      <c r="H5939">
        <f>IF(F5939="","",IF(F5939&gt;0,10*F5939^2,0))</f>
        <v/>
      </c>
    </row>
    <row r="5940">
      <c r="A5940">
        <f>Input!A5940</f>
        <v/>
      </c>
      <c r="B5940">
        <f>IF(ISNUMBER(Input!B5940),IF(AND(Input!B5940&gt;=20,Input!B5940&lt;=700),Input!B5940,""),"")</f>
        <v/>
      </c>
      <c r="C5940">
        <f>IF(B5940="","",INT(A5940))</f>
        <v/>
      </c>
      <c r="D5940">
        <f>IF(B5940="","",HOUR(A5940))</f>
        <v/>
      </c>
      <c r="E5940">
        <f>IF(B5940="","",IF(INPUT!$I$1="","",IF(C5940&lt;(INT(INPUT!$I$1)-INPUT!$I$2),"Off Meds",IF(C5940&lt;=(INT(INPUT!$I$1)+INPUT!$I$2),"Washout","On Meds"))))</f>
        <v/>
      </c>
      <c r="F5940">
        <f>IF(B5940="","",1.509*(LN(B5940)^1.084-5.381))</f>
        <v/>
      </c>
      <c r="G5940">
        <f>IF(F5940="","",IF(F5940&lt;0,10*F5940^2,0))</f>
        <v/>
      </c>
      <c r="H5940">
        <f>IF(F5940="","",IF(F5940&gt;0,10*F5940^2,0))</f>
        <v/>
      </c>
    </row>
    <row r="5941">
      <c r="A5941">
        <f>Input!A5941</f>
        <v/>
      </c>
      <c r="B5941">
        <f>IF(ISNUMBER(Input!B5941),IF(AND(Input!B5941&gt;=20,Input!B5941&lt;=700),Input!B5941,""),"")</f>
        <v/>
      </c>
      <c r="C5941">
        <f>IF(B5941="","",INT(A5941))</f>
        <v/>
      </c>
      <c r="D5941">
        <f>IF(B5941="","",HOUR(A5941))</f>
        <v/>
      </c>
      <c r="E5941">
        <f>IF(B5941="","",IF(INPUT!$I$1="","",IF(C5941&lt;(INT(INPUT!$I$1)-INPUT!$I$2),"Off Meds",IF(C5941&lt;=(INT(INPUT!$I$1)+INPUT!$I$2),"Washout","On Meds"))))</f>
        <v/>
      </c>
      <c r="F5941">
        <f>IF(B5941="","",1.509*(LN(B5941)^1.084-5.381))</f>
        <v/>
      </c>
      <c r="G5941">
        <f>IF(F5941="","",IF(F5941&lt;0,10*F5941^2,0))</f>
        <v/>
      </c>
      <c r="H5941">
        <f>IF(F5941="","",IF(F5941&gt;0,10*F5941^2,0))</f>
        <v/>
      </c>
    </row>
    <row r="5942">
      <c r="A5942">
        <f>Input!A5942</f>
        <v/>
      </c>
      <c r="B5942">
        <f>IF(ISNUMBER(Input!B5942),IF(AND(Input!B5942&gt;=20,Input!B5942&lt;=700),Input!B5942,""),"")</f>
        <v/>
      </c>
      <c r="C5942">
        <f>IF(B5942="","",INT(A5942))</f>
        <v/>
      </c>
      <c r="D5942">
        <f>IF(B5942="","",HOUR(A5942))</f>
        <v/>
      </c>
      <c r="E5942">
        <f>IF(B5942="","",IF(INPUT!$I$1="","",IF(C5942&lt;(INT(INPUT!$I$1)-INPUT!$I$2),"Off Meds",IF(C5942&lt;=(INT(INPUT!$I$1)+INPUT!$I$2),"Washout","On Meds"))))</f>
        <v/>
      </c>
      <c r="F5942">
        <f>IF(B5942="","",1.509*(LN(B5942)^1.084-5.381))</f>
        <v/>
      </c>
      <c r="G5942">
        <f>IF(F5942="","",IF(F5942&lt;0,10*F5942^2,0))</f>
        <v/>
      </c>
      <c r="H5942">
        <f>IF(F5942="","",IF(F5942&gt;0,10*F5942^2,0))</f>
        <v/>
      </c>
    </row>
    <row r="5943">
      <c r="A5943">
        <f>Input!A5943</f>
        <v/>
      </c>
      <c r="B5943">
        <f>IF(ISNUMBER(Input!B5943),IF(AND(Input!B5943&gt;=20,Input!B5943&lt;=700),Input!B5943,""),"")</f>
        <v/>
      </c>
      <c r="C5943">
        <f>IF(B5943="","",INT(A5943))</f>
        <v/>
      </c>
      <c r="D5943">
        <f>IF(B5943="","",HOUR(A5943))</f>
        <v/>
      </c>
      <c r="E5943">
        <f>IF(B5943="","",IF(INPUT!$I$1="","",IF(C5943&lt;(INT(INPUT!$I$1)-INPUT!$I$2),"Off Meds",IF(C5943&lt;=(INT(INPUT!$I$1)+INPUT!$I$2),"Washout","On Meds"))))</f>
        <v/>
      </c>
      <c r="F5943">
        <f>IF(B5943="","",1.509*(LN(B5943)^1.084-5.381))</f>
        <v/>
      </c>
      <c r="G5943">
        <f>IF(F5943="","",IF(F5943&lt;0,10*F5943^2,0))</f>
        <v/>
      </c>
      <c r="H5943">
        <f>IF(F5943="","",IF(F5943&gt;0,10*F5943^2,0))</f>
        <v/>
      </c>
    </row>
    <row r="5944">
      <c r="A5944">
        <f>Input!A5944</f>
        <v/>
      </c>
      <c r="B5944">
        <f>IF(ISNUMBER(Input!B5944),IF(AND(Input!B5944&gt;=20,Input!B5944&lt;=700),Input!B5944,""),"")</f>
        <v/>
      </c>
      <c r="C5944">
        <f>IF(B5944="","",INT(A5944))</f>
        <v/>
      </c>
      <c r="D5944">
        <f>IF(B5944="","",HOUR(A5944))</f>
        <v/>
      </c>
      <c r="E5944">
        <f>IF(B5944="","",IF(INPUT!$I$1="","",IF(C5944&lt;(INT(INPUT!$I$1)-INPUT!$I$2),"Off Meds",IF(C5944&lt;=(INT(INPUT!$I$1)+INPUT!$I$2),"Washout","On Meds"))))</f>
        <v/>
      </c>
      <c r="F5944">
        <f>IF(B5944="","",1.509*(LN(B5944)^1.084-5.381))</f>
        <v/>
      </c>
      <c r="G5944">
        <f>IF(F5944="","",IF(F5944&lt;0,10*F5944^2,0))</f>
        <v/>
      </c>
      <c r="H5944">
        <f>IF(F5944="","",IF(F5944&gt;0,10*F5944^2,0))</f>
        <v/>
      </c>
    </row>
    <row r="5945">
      <c r="A5945">
        <f>Input!A5945</f>
        <v/>
      </c>
      <c r="B5945">
        <f>IF(ISNUMBER(Input!B5945),IF(AND(Input!B5945&gt;=20,Input!B5945&lt;=700),Input!B5945,""),"")</f>
        <v/>
      </c>
      <c r="C5945">
        <f>IF(B5945="","",INT(A5945))</f>
        <v/>
      </c>
      <c r="D5945">
        <f>IF(B5945="","",HOUR(A5945))</f>
        <v/>
      </c>
      <c r="E5945">
        <f>IF(B5945="","",IF(INPUT!$I$1="","",IF(C5945&lt;(INT(INPUT!$I$1)-INPUT!$I$2),"Off Meds",IF(C5945&lt;=(INT(INPUT!$I$1)+INPUT!$I$2),"Washout","On Meds"))))</f>
        <v/>
      </c>
      <c r="F5945">
        <f>IF(B5945="","",1.509*(LN(B5945)^1.084-5.381))</f>
        <v/>
      </c>
      <c r="G5945">
        <f>IF(F5945="","",IF(F5945&lt;0,10*F5945^2,0))</f>
        <v/>
      </c>
      <c r="H5945">
        <f>IF(F5945="","",IF(F5945&gt;0,10*F5945^2,0))</f>
        <v/>
      </c>
    </row>
    <row r="5946">
      <c r="A5946">
        <f>Input!A5946</f>
        <v/>
      </c>
      <c r="B5946">
        <f>IF(ISNUMBER(Input!B5946),IF(AND(Input!B5946&gt;=20,Input!B5946&lt;=700),Input!B5946,""),"")</f>
        <v/>
      </c>
      <c r="C5946">
        <f>IF(B5946="","",INT(A5946))</f>
        <v/>
      </c>
      <c r="D5946">
        <f>IF(B5946="","",HOUR(A5946))</f>
        <v/>
      </c>
      <c r="E5946">
        <f>IF(B5946="","",IF(INPUT!$I$1="","",IF(C5946&lt;(INT(INPUT!$I$1)-INPUT!$I$2),"Off Meds",IF(C5946&lt;=(INT(INPUT!$I$1)+INPUT!$I$2),"Washout","On Meds"))))</f>
        <v/>
      </c>
      <c r="F5946">
        <f>IF(B5946="","",1.509*(LN(B5946)^1.084-5.381))</f>
        <v/>
      </c>
      <c r="G5946">
        <f>IF(F5946="","",IF(F5946&lt;0,10*F5946^2,0))</f>
        <v/>
      </c>
      <c r="H5946">
        <f>IF(F5946="","",IF(F5946&gt;0,10*F5946^2,0))</f>
        <v/>
      </c>
    </row>
    <row r="5947">
      <c r="A5947">
        <f>Input!A5947</f>
        <v/>
      </c>
      <c r="B5947">
        <f>IF(ISNUMBER(Input!B5947),IF(AND(Input!B5947&gt;=20,Input!B5947&lt;=700),Input!B5947,""),"")</f>
        <v/>
      </c>
      <c r="C5947">
        <f>IF(B5947="","",INT(A5947))</f>
        <v/>
      </c>
      <c r="D5947">
        <f>IF(B5947="","",HOUR(A5947))</f>
        <v/>
      </c>
      <c r="E5947">
        <f>IF(B5947="","",IF(INPUT!$I$1="","",IF(C5947&lt;(INT(INPUT!$I$1)-INPUT!$I$2),"Off Meds",IF(C5947&lt;=(INT(INPUT!$I$1)+INPUT!$I$2),"Washout","On Meds"))))</f>
        <v/>
      </c>
      <c r="F5947">
        <f>IF(B5947="","",1.509*(LN(B5947)^1.084-5.381))</f>
        <v/>
      </c>
      <c r="G5947">
        <f>IF(F5947="","",IF(F5947&lt;0,10*F5947^2,0))</f>
        <v/>
      </c>
      <c r="H5947">
        <f>IF(F5947="","",IF(F5947&gt;0,10*F5947^2,0))</f>
        <v/>
      </c>
    </row>
    <row r="5948">
      <c r="A5948">
        <f>Input!A5948</f>
        <v/>
      </c>
      <c r="B5948">
        <f>IF(ISNUMBER(Input!B5948),IF(AND(Input!B5948&gt;=20,Input!B5948&lt;=700),Input!B5948,""),"")</f>
        <v/>
      </c>
      <c r="C5948">
        <f>IF(B5948="","",INT(A5948))</f>
        <v/>
      </c>
      <c r="D5948">
        <f>IF(B5948="","",HOUR(A5948))</f>
        <v/>
      </c>
      <c r="E5948">
        <f>IF(B5948="","",IF(INPUT!$I$1="","",IF(C5948&lt;(INT(INPUT!$I$1)-INPUT!$I$2),"Off Meds",IF(C5948&lt;=(INT(INPUT!$I$1)+INPUT!$I$2),"Washout","On Meds"))))</f>
        <v/>
      </c>
      <c r="F5948">
        <f>IF(B5948="","",1.509*(LN(B5948)^1.084-5.381))</f>
        <v/>
      </c>
      <c r="G5948">
        <f>IF(F5948="","",IF(F5948&lt;0,10*F5948^2,0))</f>
        <v/>
      </c>
      <c r="H5948">
        <f>IF(F5948="","",IF(F5948&gt;0,10*F5948^2,0))</f>
        <v/>
      </c>
    </row>
    <row r="5949">
      <c r="A5949">
        <f>Input!A5949</f>
        <v/>
      </c>
      <c r="B5949">
        <f>IF(ISNUMBER(Input!B5949),IF(AND(Input!B5949&gt;=20,Input!B5949&lt;=700),Input!B5949,""),"")</f>
        <v/>
      </c>
      <c r="C5949">
        <f>IF(B5949="","",INT(A5949))</f>
        <v/>
      </c>
      <c r="D5949">
        <f>IF(B5949="","",HOUR(A5949))</f>
        <v/>
      </c>
      <c r="E5949">
        <f>IF(B5949="","",IF(INPUT!$I$1="","",IF(C5949&lt;(INT(INPUT!$I$1)-INPUT!$I$2),"Off Meds",IF(C5949&lt;=(INT(INPUT!$I$1)+INPUT!$I$2),"Washout","On Meds"))))</f>
        <v/>
      </c>
      <c r="F5949">
        <f>IF(B5949="","",1.509*(LN(B5949)^1.084-5.381))</f>
        <v/>
      </c>
      <c r="G5949">
        <f>IF(F5949="","",IF(F5949&lt;0,10*F5949^2,0))</f>
        <v/>
      </c>
      <c r="H5949">
        <f>IF(F5949="","",IF(F5949&gt;0,10*F5949^2,0))</f>
        <v/>
      </c>
    </row>
    <row r="5950">
      <c r="A5950">
        <f>Input!A5950</f>
        <v/>
      </c>
      <c r="B5950">
        <f>IF(ISNUMBER(Input!B5950),IF(AND(Input!B5950&gt;=20,Input!B5950&lt;=700),Input!B5950,""),"")</f>
        <v/>
      </c>
      <c r="C5950">
        <f>IF(B5950="","",INT(A5950))</f>
        <v/>
      </c>
      <c r="D5950">
        <f>IF(B5950="","",HOUR(A5950))</f>
        <v/>
      </c>
      <c r="E5950">
        <f>IF(B5950="","",IF(INPUT!$I$1="","",IF(C5950&lt;(INT(INPUT!$I$1)-INPUT!$I$2),"Off Meds",IF(C5950&lt;=(INT(INPUT!$I$1)+INPUT!$I$2),"Washout","On Meds"))))</f>
        <v/>
      </c>
      <c r="F5950">
        <f>IF(B5950="","",1.509*(LN(B5950)^1.084-5.381))</f>
        <v/>
      </c>
      <c r="G5950">
        <f>IF(F5950="","",IF(F5950&lt;0,10*F5950^2,0))</f>
        <v/>
      </c>
      <c r="H5950">
        <f>IF(F5950="","",IF(F5950&gt;0,10*F5950^2,0))</f>
        <v/>
      </c>
    </row>
    <row r="5951">
      <c r="A5951">
        <f>Input!A5951</f>
        <v/>
      </c>
      <c r="B5951">
        <f>IF(ISNUMBER(Input!B5951),IF(AND(Input!B5951&gt;=20,Input!B5951&lt;=700),Input!B5951,""),"")</f>
        <v/>
      </c>
      <c r="C5951">
        <f>IF(B5951="","",INT(A5951))</f>
        <v/>
      </c>
      <c r="D5951">
        <f>IF(B5951="","",HOUR(A5951))</f>
        <v/>
      </c>
      <c r="E5951">
        <f>IF(B5951="","",IF(INPUT!$I$1="","",IF(C5951&lt;(INT(INPUT!$I$1)-INPUT!$I$2),"Off Meds",IF(C5951&lt;=(INT(INPUT!$I$1)+INPUT!$I$2),"Washout","On Meds"))))</f>
        <v/>
      </c>
      <c r="F5951">
        <f>IF(B5951="","",1.509*(LN(B5951)^1.084-5.381))</f>
        <v/>
      </c>
      <c r="G5951">
        <f>IF(F5951="","",IF(F5951&lt;0,10*F5951^2,0))</f>
        <v/>
      </c>
      <c r="H5951">
        <f>IF(F5951="","",IF(F5951&gt;0,10*F5951^2,0))</f>
        <v/>
      </c>
    </row>
    <row r="5952">
      <c r="A5952">
        <f>Input!A5952</f>
        <v/>
      </c>
      <c r="B5952">
        <f>IF(ISNUMBER(Input!B5952),IF(AND(Input!B5952&gt;=20,Input!B5952&lt;=700),Input!B5952,""),"")</f>
        <v/>
      </c>
      <c r="C5952">
        <f>IF(B5952="","",INT(A5952))</f>
        <v/>
      </c>
      <c r="D5952">
        <f>IF(B5952="","",HOUR(A5952))</f>
        <v/>
      </c>
      <c r="E5952">
        <f>IF(B5952="","",IF(INPUT!$I$1="","",IF(C5952&lt;(INT(INPUT!$I$1)-INPUT!$I$2),"Off Meds",IF(C5952&lt;=(INT(INPUT!$I$1)+INPUT!$I$2),"Washout","On Meds"))))</f>
        <v/>
      </c>
      <c r="F5952">
        <f>IF(B5952="","",1.509*(LN(B5952)^1.084-5.381))</f>
        <v/>
      </c>
      <c r="G5952">
        <f>IF(F5952="","",IF(F5952&lt;0,10*F5952^2,0))</f>
        <v/>
      </c>
      <c r="H5952">
        <f>IF(F5952="","",IF(F5952&gt;0,10*F5952^2,0))</f>
        <v/>
      </c>
    </row>
    <row r="5953">
      <c r="A5953">
        <f>Input!A5953</f>
        <v/>
      </c>
      <c r="B5953">
        <f>IF(ISNUMBER(Input!B5953),IF(AND(Input!B5953&gt;=20,Input!B5953&lt;=700),Input!B5953,""),"")</f>
        <v/>
      </c>
      <c r="C5953">
        <f>IF(B5953="","",INT(A5953))</f>
        <v/>
      </c>
      <c r="D5953">
        <f>IF(B5953="","",HOUR(A5953))</f>
        <v/>
      </c>
      <c r="E5953">
        <f>IF(B5953="","",IF(INPUT!$I$1="","",IF(C5953&lt;(INT(INPUT!$I$1)-INPUT!$I$2),"Off Meds",IF(C5953&lt;=(INT(INPUT!$I$1)+INPUT!$I$2),"Washout","On Meds"))))</f>
        <v/>
      </c>
      <c r="F5953">
        <f>IF(B5953="","",1.509*(LN(B5953)^1.084-5.381))</f>
        <v/>
      </c>
      <c r="G5953">
        <f>IF(F5953="","",IF(F5953&lt;0,10*F5953^2,0))</f>
        <v/>
      </c>
      <c r="H5953">
        <f>IF(F5953="","",IF(F5953&gt;0,10*F5953^2,0))</f>
        <v/>
      </c>
    </row>
    <row r="5954">
      <c r="A5954">
        <f>Input!A5954</f>
        <v/>
      </c>
      <c r="B5954">
        <f>IF(ISNUMBER(Input!B5954),IF(AND(Input!B5954&gt;=20,Input!B5954&lt;=700),Input!B5954,""),"")</f>
        <v/>
      </c>
      <c r="C5954">
        <f>IF(B5954="","",INT(A5954))</f>
        <v/>
      </c>
      <c r="D5954">
        <f>IF(B5954="","",HOUR(A5954))</f>
        <v/>
      </c>
      <c r="E5954">
        <f>IF(B5954="","",IF(INPUT!$I$1="","",IF(C5954&lt;(INT(INPUT!$I$1)-INPUT!$I$2),"Off Meds",IF(C5954&lt;=(INT(INPUT!$I$1)+INPUT!$I$2),"Washout","On Meds"))))</f>
        <v/>
      </c>
      <c r="F5954">
        <f>IF(B5954="","",1.509*(LN(B5954)^1.084-5.381))</f>
        <v/>
      </c>
      <c r="G5954">
        <f>IF(F5954="","",IF(F5954&lt;0,10*F5954^2,0))</f>
        <v/>
      </c>
      <c r="H5954">
        <f>IF(F5954="","",IF(F5954&gt;0,10*F5954^2,0))</f>
        <v/>
      </c>
    </row>
    <row r="5955">
      <c r="A5955">
        <f>Input!A5955</f>
        <v/>
      </c>
      <c r="B5955">
        <f>IF(ISNUMBER(Input!B5955),IF(AND(Input!B5955&gt;=20,Input!B5955&lt;=700),Input!B5955,""),"")</f>
        <v/>
      </c>
      <c r="C5955">
        <f>IF(B5955="","",INT(A5955))</f>
        <v/>
      </c>
      <c r="D5955">
        <f>IF(B5955="","",HOUR(A5955))</f>
        <v/>
      </c>
      <c r="E5955">
        <f>IF(B5955="","",IF(INPUT!$I$1="","",IF(C5955&lt;(INT(INPUT!$I$1)-INPUT!$I$2),"Off Meds",IF(C5955&lt;=(INT(INPUT!$I$1)+INPUT!$I$2),"Washout","On Meds"))))</f>
        <v/>
      </c>
      <c r="F5955">
        <f>IF(B5955="","",1.509*(LN(B5955)^1.084-5.381))</f>
        <v/>
      </c>
      <c r="G5955">
        <f>IF(F5955="","",IF(F5955&lt;0,10*F5955^2,0))</f>
        <v/>
      </c>
      <c r="H5955">
        <f>IF(F5955="","",IF(F5955&gt;0,10*F5955^2,0))</f>
        <v/>
      </c>
    </row>
    <row r="5956">
      <c r="A5956">
        <f>Input!A5956</f>
        <v/>
      </c>
      <c r="B5956">
        <f>IF(ISNUMBER(Input!B5956),IF(AND(Input!B5956&gt;=20,Input!B5956&lt;=700),Input!B5956,""),"")</f>
        <v/>
      </c>
      <c r="C5956">
        <f>IF(B5956="","",INT(A5956))</f>
        <v/>
      </c>
      <c r="D5956">
        <f>IF(B5956="","",HOUR(A5956))</f>
        <v/>
      </c>
      <c r="E5956">
        <f>IF(B5956="","",IF(INPUT!$I$1="","",IF(C5956&lt;(INT(INPUT!$I$1)-INPUT!$I$2),"Off Meds",IF(C5956&lt;=(INT(INPUT!$I$1)+INPUT!$I$2),"Washout","On Meds"))))</f>
        <v/>
      </c>
      <c r="F5956">
        <f>IF(B5956="","",1.509*(LN(B5956)^1.084-5.381))</f>
        <v/>
      </c>
      <c r="G5956">
        <f>IF(F5956="","",IF(F5956&lt;0,10*F5956^2,0))</f>
        <v/>
      </c>
      <c r="H5956">
        <f>IF(F5956="","",IF(F5956&gt;0,10*F5956^2,0))</f>
        <v/>
      </c>
    </row>
    <row r="5957">
      <c r="A5957">
        <f>Input!A5957</f>
        <v/>
      </c>
      <c r="B5957">
        <f>IF(ISNUMBER(Input!B5957),IF(AND(Input!B5957&gt;=20,Input!B5957&lt;=700),Input!B5957,""),"")</f>
        <v/>
      </c>
      <c r="C5957">
        <f>IF(B5957="","",INT(A5957))</f>
        <v/>
      </c>
      <c r="D5957">
        <f>IF(B5957="","",HOUR(A5957))</f>
        <v/>
      </c>
      <c r="E5957">
        <f>IF(B5957="","",IF(INPUT!$I$1="","",IF(C5957&lt;(INT(INPUT!$I$1)-INPUT!$I$2),"Off Meds",IF(C5957&lt;=(INT(INPUT!$I$1)+INPUT!$I$2),"Washout","On Meds"))))</f>
        <v/>
      </c>
      <c r="F5957">
        <f>IF(B5957="","",1.509*(LN(B5957)^1.084-5.381))</f>
        <v/>
      </c>
      <c r="G5957">
        <f>IF(F5957="","",IF(F5957&lt;0,10*F5957^2,0))</f>
        <v/>
      </c>
      <c r="H5957">
        <f>IF(F5957="","",IF(F5957&gt;0,10*F5957^2,0))</f>
        <v/>
      </c>
    </row>
    <row r="5958">
      <c r="A5958">
        <f>Input!A5958</f>
        <v/>
      </c>
      <c r="B5958">
        <f>IF(ISNUMBER(Input!B5958),IF(AND(Input!B5958&gt;=20,Input!B5958&lt;=700),Input!B5958,""),"")</f>
        <v/>
      </c>
      <c r="C5958">
        <f>IF(B5958="","",INT(A5958))</f>
        <v/>
      </c>
      <c r="D5958">
        <f>IF(B5958="","",HOUR(A5958))</f>
        <v/>
      </c>
      <c r="E5958">
        <f>IF(B5958="","",IF(INPUT!$I$1="","",IF(C5958&lt;(INT(INPUT!$I$1)-INPUT!$I$2),"Off Meds",IF(C5958&lt;=(INT(INPUT!$I$1)+INPUT!$I$2),"Washout","On Meds"))))</f>
        <v/>
      </c>
      <c r="F5958">
        <f>IF(B5958="","",1.509*(LN(B5958)^1.084-5.381))</f>
        <v/>
      </c>
      <c r="G5958">
        <f>IF(F5958="","",IF(F5958&lt;0,10*F5958^2,0))</f>
        <v/>
      </c>
      <c r="H5958">
        <f>IF(F5958="","",IF(F5958&gt;0,10*F5958^2,0))</f>
        <v/>
      </c>
    </row>
    <row r="5959">
      <c r="A5959">
        <f>Input!A5959</f>
        <v/>
      </c>
      <c r="B5959">
        <f>IF(ISNUMBER(Input!B5959),IF(AND(Input!B5959&gt;=20,Input!B5959&lt;=700),Input!B5959,""),"")</f>
        <v/>
      </c>
      <c r="C5959">
        <f>IF(B5959="","",INT(A5959))</f>
        <v/>
      </c>
      <c r="D5959">
        <f>IF(B5959="","",HOUR(A5959))</f>
        <v/>
      </c>
      <c r="E5959">
        <f>IF(B5959="","",IF(INPUT!$I$1="","",IF(C5959&lt;(INT(INPUT!$I$1)-INPUT!$I$2),"Off Meds",IF(C5959&lt;=(INT(INPUT!$I$1)+INPUT!$I$2),"Washout","On Meds"))))</f>
        <v/>
      </c>
      <c r="F5959">
        <f>IF(B5959="","",1.509*(LN(B5959)^1.084-5.381))</f>
        <v/>
      </c>
      <c r="G5959">
        <f>IF(F5959="","",IF(F5959&lt;0,10*F5959^2,0))</f>
        <v/>
      </c>
      <c r="H5959">
        <f>IF(F5959="","",IF(F5959&gt;0,10*F5959^2,0))</f>
        <v/>
      </c>
    </row>
    <row r="5960">
      <c r="A5960">
        <f>Input!A5960</f>
        <v/>
      </c>
      <c r="B5960">
        <f>IF(ISNUMBER(Input!B5960),IF(AND(Input!B5960&gt;=20,Input!B5960&lt;=700),Input!B5960,""),"")</f>
        <v/>
      </c>
      <c r="C5960">
        <f>IF(B5960="","",INT(A5960))</f>
        <v/>
      </c>
      <c r="D5960">
        <f>IF(B5960="","",HOUR(A5960))</f>
        <v/>
      </c>
      <c r="E5960">
        <f>IF(B5960="","",IF(INPUT!$I$1="","",IF(C5960&lt;(INT(INPUT!$I$1)-INPUT!$I$2),"Off Meds",IF(C5960&lt;=(INT(INPUT!$I$1)+INPUT!$I$2),"Washout","On Meds"))))</f>
        <v/>
      </c>
      <c r="F5960">
        <f>IF(B5960="","",1.509*(LN(B5960)^1.084-5.381))</f>
        <v/>
      </c>
      <c r="G5960">
        <f>IF(F5960="","",IF(F5960&lt;0,10*F5960^2,0))</f>
        <v/>
      </c>
      <c r="H5960">
        <f>IF(F5960="","",IF(F5960&gt;0,10*F5960^2,0))</f>
        <v/>
      </c>
    </row>
    <row r="5961">
      <c r="A5961">
        <f>Input!A5961</f>
        <v/>
      </c>
      <c r="B5961">
        <f>IF(ISNUMBER(Input!B5961),IF(AND(Input!B5961&gt;=20,Input!B5961&lt;=700),Input!B5961,""),"")</f>
        <v/>
      </c>
      <c r="C5961">
        <f>IF(B5961="","",INT(A5961))</f>
        <v/>
      </c>
      <c r="D5961">
        <f>IF(B5961="","",HOUR(A5961))</f>
        <v/>
      </c>
      <c r="E5961">
        <f>IF(B5961="","",IF(INPUT!$I$1="","",IF(C5961&lt;(INT(INPUT!$I$1)-INPUT!$I$2),"Off Meds",IF(C5961&lt;=(INT(INPUT!$I$1)+INPUT!$I$2),"Washout","On Meds"))))</f>
        <v/>
      </c>
      <c r="F5961">
        <f>IF(B5961="","",1.509*(LN(B5961)^1.084-5.381))</f>
        <v/>
      </c>
      <c r="G5961">
        <f>IF(F5961="","",IF(F5961&lt;0,10*F5961^2,0))</f>
        <v/>
      </c>
      <c r="H5961">
        <f>IF(F5961="","",IF(F5961&gt;0,10*F5961^2,0))</f>
        <v/>
      </c>
    </row>
    <row r="5962">
      <c r="A5962">
        <f>Input!A5962</f>
        <v/>
      </c>
      <c r="B5962">
        <f>IF(ISNUMBER(Input!B5962),IF(AND(Input!B5962&gt;=20,Input!B5962&lt;=700),Input!B5962,""),"")</f>
        <v/>
      </c>
      <c r="C5962">
        <f>IF(B5962="","",INT(A5962))</f>
        <v/>
      </c>
      <c r="D5962">
        <f>IF(B5962="","",HOUR(A5962))</f>
        <v/>
      </c>
      <c r="E5962">
        <f>IF(B5962="","",IF(INPUT!$I$1="","",IF(C5962&lt;(INT(INPUT!$I$1)-INPUT!$I$2),"Off Meds",IF(C5962&lt;=(INT(INPUT!$I$1)+INPUT!$I$2),"Washout","On Meds"))))</f>
        <v/>
      </c>
      <c r="F5962">
        <f>IF(B5962="","",1.509*(LN(B5962)^1.084-5.381))</f>
        <v/>
      </c>
      <c r="G5962">
        <f>IF(F5962="","",IF(F5962&lt;0,10*F5962^2,0))</f>
        <v/>
      </c>
      <c r="H5962">
        <f>IF(F5962="","",IF(F5962&gt;0,10*F5962^2,0))</f>
        <v/>
      </c>
    </row>
    <row r="5963">
      <c r="A5963">
        <f>Input!A5963</f>
        <v/>
      </c>
      <c r="B5963">
        <f>IF(ISNUMBER(Input!B5963),IF(AND(Input!B5963&gt;=20,Input!B5963&lt;=700),Input!B5963,""),"")</f>
        <v/>
      </c>
      <c r="C5963">
        <f>IF(B5963="","",INT(A5963))</f>
        <v/>
      </c>
      <c r="D5963">
        <f>IF(B5963="","",HOUR(A5963))</f>
        <v/>
      </c>
      <c r="E5963">
        <f>IF(B5963="","",IF(INPUT!$I$1="","",IF(C5963&lt;(INT(INPUT!$I$1)-INPUT!$I$2),"Off Meds",IF(C5963&lt;=(INT(INPUT!$I$1)+INPUT!$I$2),"Washout","On Meds"))))</f>
        <v/>
      </c>
      <c r="F5963">
        <f>IF(B5963="","",1.509*(LN(B5963)^1.084-5.381))</f>
        <v/>
      </c>
      <c r="G5963">
        <f>IF(F5963="","",IF(F5963&lt;0,10*F5963^2,0))</f>
        <v/>
      </c>
      <c r="H5963">
        <f>IF(F5963="","",IF(F5963&gt;0,10*F5963^2,0))</f>
        <v/>
      </c>
    </row>
    <row r="5964">
      <c r="A5964">
        <f>Input!A5964</f>
        <v/>
      </c>
      <c r="B5964">
        <f>IF(ISNUMBER(Input!B5964),IF(AND(Input!B5964&gt;=20,Input!B5964&lt;=700),Input!B5964,""),"")</f>
        <v/>
      </c>
      <c r="C5964">
        <f>IF(B5964="","",INT(A5964))</f>
        <v/>
      </c>
      <c r="D5964">
        <f>IF(B5964="","",HOUR(A5964))</f>
        <v/>
      </c>
      <c r="E5964">
        <f>IF(B5964="","",IF(INPUT!$I$1="","",IF(C5964&lt;(INT(INPUT!$I$1)-INPUT!$I$2),"Off Meds",IF(C5964&lt;=(INT(INPUT!$I$1)+INPUT!$I$2),"Washout","On Meds"))))</f>
        <v/>
      </c>
      <c r="F5964">
        <f>IF(B5964="","",1.509*(LN(B5964)^1.084-5.381))</f>
        <v/>
      </c>
      <c r="G5964">
        <f>IF(F5964="","",IF(F5964&lt;0,10*F5964^2,0))</f>
        <v/>
      </c>
      <c r="H5964">
        <f>IF(F5964="","",IF(F5964&gt;0,10*F5964^2,0))</f>
        <v/>
      </c>
    </row>
    <row r="5965">
      <c r="A5965">
        <f>Input!A5965</f>
        <v/>
      </c>
      <c r="B5965">
        <f>IF(ISNUMBER(Input!B5965),IF(AND(Input!B5965&gt;=20,Input!B5965&lt;=700),Input!B5965,""),"")</f>
        <v/>
      </c>
      <c r="C5965">
        <f>IF(B5965="","",INT(A5965))</f>
        <v/>
      </c>
      <c r="D5965">
        <f>IF(B5965="","",HOUR(A5965))</f>
        <v/>
      </c>
      <c r="E5965">
        <f>IF(B5965="","",IF(INPUT!$I$1="","",IF(C5965&lt;(INT(INPUT!$I$1)-INPUT!$I$2),"Off Meds",IF(C5965&lt;=(INT(INPUT!$I$1)+INPUT!$I$2),"Washout","On Meds"))))</f>
        <v/>
      </c>
      <c r="F5965">
        <f>IF(B5965="","",1.509*(LN(B5965)^1.084-5.381))</f>
        <v/>
      </c>
      <c r="G5965">
        <f>IF(F5965="","",IF(F5965&lt;0,10*F5965^2,0))</f>
        <v/>
      </c>
      <c r="H5965">
        <f>IF(F5965="","",IF(F5965&gt;0,10*F5965^2,0))</f>
        <v/>
      </c>
    </row>
    <row r="5966">
      <c r="A5966">
        <f>Input!A5966</f>
        <v/>
      </c>
      <c r="B5966">
        <f>IF(ISNUMBER(Input!B5966),IF(AND(Input!B5966&gt;=20,Input!B5966&lt;=700),Input!B5966,""),"")</f>
        <v/>
      </c>
      <c r="C5966">
        <f>IF(B5966="","",INT(A5966))</f>
        <v/>
      </c>
      <c r="D5966">
        <f>IF(B5966="","",HOUR(A5966))</f>
        <v/>
      </c>
      <c r="E5966">
        <f>IF(B5966="","",IF(INPUT!$I$1="","",IF(C5966&lt;(INT(INPUT!$I$1)-INPUT!$I$2),"Off Meds",IF(C5966&lt;=(INT(INPUT!$I$1)+INPUT!$I$2),"Washout","On Meds"))))</f>
        <v/>
      </c>
      <c r="F5966">
        <f>IF(B5966="","",1.509*(LN(B5966)^1.084-5.381))</f>
        <v/>
      </c>
      <c r="G5966">
        <f>IF(F5966="","",IF(F5966&lt;0,10*F5966^2,0))</f>
        <v/>
      </c>
      <c r="H5966">
        <f>IF(F5966="","",IF(F5966&gt;0,10*F5966^2,0))</f>
        <v/>
      </c>
    </row>
    <row r="5967">
      <c r="A5967">
        <f>Input!A5967</f>
        <v/>
      </c>
      <c r="B5967">
        <f>IF(ISNUMBER(Input!B5967),IF(AND(Input!B5967&gt;=20,Input!B5967&lt;=700),Input!B5967,""),"")</f>
        <v/>
      </c>
      <c r="C5967">
        <f>IF(B5967="","",INT(A5967))</f>
        <v/>
      </c>
      <c r="D5967">
        <f>IF(B5967="","",HOUR(A5967))</f>
        <v/>
      </c>
      <c r="E5967">
        <f>IF(B5967="","",IF(INPUT!$I$1="","",IF(C5967&lt;(INT(INPUT!$I$1)-INPUT!$I$2),"Off Meds",IF(C5967&lt;=(INT(INPUT!$I$1)+INPUT!$I$2),"Washout","On Meds"))))</f>
        <v/>
      </c>
      <c r="F5967">
        <f>IF(B5967="","",1.509*(LN(B5967)^1.084-5.381))</f>
        <v/>
      </c>
      <c r="G5967">
        <f>IF(F5967="","",IF(F5967&lt;0,10*F5967^2,0))</f>
        <v/>
      </c>
      <c r="H5967">
        <f>IF(F5967="","",IF(F5967&gt;0,10*F5967^2,0))</f>
        <v/>
      </c>
    </row>
    <row r="5968">
      <c r="A5968">
        <f>Input!A5968</f>
        <v/>
      </c>
      <c r="B5968">
        <f>IF(ISNUMBER(Input!B5968),IF(AND(Input!B5968&gt;=20,Input!B5968&lt;=700),Input!B5968,""),"")</f>
        <v/>
      </c>
      <c r="C5968">
        <f>IF(B5968="","",INT(A5968))</f>
        <v/>
      </c>
      <c r="D5968">
        <f>IF(B5968="","",HOUR(A5968))</f>
        <v/>
      </c>
      <c r="E5968">
        <f>IF(B5968="","",IF(INPUT!$I$1="","",IF(C5968&lt;(INT(INPUT!$I$1)-INPUT!$I$2),"Off Meds",IF(C5968&lt;=(INT(INPUT!$I$1)+INPUT!$I$2),"Washout","On Meds"))))</f>
        <v/>
      </c>
      <c r="F5968">
        <f>IF(B5968="","",1.509*(LN(B5968)^1.084-5.381))</f>
        <v/>
      </c>
      <c r="G5968">
        <f>IF(F5968="","",IF(F5968&lt;0,10*F5968^2,0))</f>
        <v/>
      </c>
      <c r="H5968">
        <f>IF(F5968="","",IF(F5968&gt;0,10*F5968^2,0))</f>
        <v/>
      </c>
    </row>
    <row r="5969">
      <c r="A5969">
        <f>Input!A5969</f>
        <v/>
      </c>
      <c r="B5969">
        <f>IF(ISNUMBER(Input!B5969),IF(AND(Input!B5969&gt;=20,Input!B5969&lt;=700),Input!B5969,""),"")</f>
        <v/>
      </c>
      <c r="C5969">
        <f>IF(B5969="","",INT(A5969))</f>
        <v/>
      </c>
      <c r="D5969">
        <f>IF(B5969="","",HOUR(A5969))</f>
        <v/>
      </c>
      <c r="E5969">
        <f>IF(B5969="","",IF(INPUT!$I$1="","",IF(C5969&lt;(INT(INPUT!$I$1)-INPUT!$I$2),"Off Meds",IF(C5969&lt;=(INT(INPUT!$I$1)+INPUT!$I$2),"Washout","On Meds"))))</f>
        <v/>
      </c>
      <c r="F5969">
        <f>IF(B5969="","",1.509*(LN(B5969)^1.084-5.381))</f>
        <v/>
      </c>
      <c r="G5969">
        <f>IF(F5969="","",IF(F5969&lt;0,10*F5969^2,0))</f>
        <v/>
      </c>
      <c r="H5969">
        <f>IF(F5969="","",IF(F5969&gt;0,10*F5969^2,0))</f>
        <v/>
      </c>
    </row>
    <row r="5970">
      <c r="A5970">
        <f>Input!A5970</f>
        <v/>
      </c>
      <c r="B5970">
        <f>IF(ISNUMBER(Input!B5970),IF(AND(Input!B5970&gt;=20,Input!B5970&lt;=700),Input!B5970,""),"")</f>
        <v/>
      </c>
      <c r="C5970">
        <f>IF(B5970="","",INT(A5970))</f>
        <v/>
      </c>
      <c r="D5970">
        <f>IF(B5970="","",HOUR(A5970))</f>
        <v/>
      </c>
      <c r="E5970">
        <f>IF(B5970="","",IF(INPUT!$I$1="","",IF(C5970&lt;(INT(INPUT!$I$1)-INPUT!$I$2),"Off Meds",IF(C5970&lt;=(INT(INPUT!$I$1)+INPUT!$I$2),"Washout","On Meds"))))</f>
        <v/>
      </c>
      <c r="F5970">
        <f>IF(B5970="","",1.509*(LN(B5970)^1.084-5.381))</f>
        <v/>
      </c>
      <c r="G5970">
        <f>IF(F5970="","",IF(F5970&lt;0,10*F5970^2,0))</f>
        <v/>
      </c>
      <c r="H5970">
        <f>IF(F5970="","",IF(F5970&gt;0,10*F5970^2,0))</f>
        <v/>
      </c>
    </row>
    <row r="5971">
      <c r="A5971">
        <f>Input!A5971</f>
        <v/>
      </c>
      <c r="B5971">
        <f>IF(ISNUMBER(Input!B5971),IF(AND(Input!B5971&gt;=20,Input!B5971&lt;=700),Input!B5971,""),"")</f>
        <v/>
      </c>
      <c r="C5971">
        <f>IF(B5971="","",INT(A5971))</f>
        <v/>
      </c>
      <c r="D5971">
        <f>IF(B5971="","",HOUR(A5971))</f>
        <v/>
      </c>
      <c r="E5971">
        <f>IF(B5971="","",IF(INPUT!$I$1="","",IF(C5971&lt;(INT(INPUT!$I$1)-INPUT!$I$2),"Off Meds",IF(C5971&lt;=(INT(INPUT!$I$1)+INPUT!$I$2),"Washout","On Meds"))))</f>
        <v/>
      </c>
      <c r="F5971">
        <f>IF(B5971="","",1.509*(LN(B5971)^1.084-5.381))</f>
        <v/>
      </c>
      <c r="G5971">
        <f>IF(F5971="","",IF(F5971&lt;0,10*F5971^2,0))</f>
        <v/>
      </c>
      <c r="H5971">
        <f>IF(F5971="","",IF(F5971&gt;0,10*F5971^2,0))</f>
        <v/>
      </c>
    </row>
    <row r="5972">
      <c r="A5972">
        <f>Input!A5972</f>
        <v/>
      </c>
      <c r="B5972">
        <f>IF(ISNUMBER(Input!B5972),IF(AND(Input!B5972&gt;=20,Input!B5972&lt;=700),Input!B5972,""),"")</f>
        <v/>
      </c>
      <c r="C5972">
        <f>IF(B5972="","",INT(A5972))</f>
        <v/>
      </c>
      <c r="D5972">
        <f>IF(B5972="","",HOUR(A5972))</f>
        <v/>
      </c>
      <c r="E5972">
        <f>IF(B5972="","",IF(INPUT!$I$1="","",IF(C5972&lt;(INT(INPUT!$I$1)-INPUT!$I$2),"Off Meds",IF(C5972&lt;=(INT(INPUT!$I$1)+INPUT!$I$2),"Washout","On Meds"))))</f>
        <v/>
      </c>
      <c r="F5972">
        <f>IF(B5972="","",1.509*(LN(B5972)^1.084-5.381))</f>
        <v/>
      </c>
      <c r="G5972">
        <f>IF(F5972="","",IF(F5972&lt;0,10*F5972^2,0))</f>
        <v/>
      </c>
      <c r="H5972">
        <f>IF(F5972="","",IF(F5972&gt;0,10*F5972^2,0))</f>
        <v/>
      </c>
    </row>
    <row r="5973">
      <c r="A5973">
        <f>Input!A5973</f>
        <v/>
      </c>
      <c r="B5973">
        <f>IF(ISNUMBER(Input!B5973),IF(AND(Input!B5973&gt;=20,Input!B5973&lt;=700),Input!B5973,""),"")</f>
        <v/>
      </c>
      <c r="C5973">
        <f>IF(B5973="","",INT(A5973))</f>
        <v/>
      </c>
      <c r="D5973">
        <f>IF(B5973="","",HOUR(A5973))</f>
        <v/>
      </c>
      <c r="E5973">
        <f>IF(B5973="","",IF(INPUT!$I$1="","",IF(C5973&lt;(INT(INPUT!$I$1)-INPUT!$I$2),"Off Meds",IF(C5973&lt;=(INT(INPUT!$I$1)+INPUT!$I$2),"Washout","On Meds"))))</f>
        <v/>
      </c>
      <c r="F5973">
        <f>IF(B5973="","",1.509*(LN(B5973)^1.084-5.381))</f>
        <v/>
      </c>
      <c r="G5973">
        <f>IF(F5973="","",IF(F5973&lt;0,10*F5973^2,0))</f>
        <v/>
      </c>
      <c r="H5973">
        <f>IF(F5973="","",IF(F5973&gt;0,10*F5973^2,0))</f>
        <v/>
      </c>
    </row>
    <row r="5974">
      <c r="A5974">
        <f>Input!A5974</f>
        <v/>
      </c>
      <c r="B5974">
        <f>IF(ISNUMBER(Input!B5974),IF(AND(Input!B5974&gt;=20,Input!B5974&lt;=700),Input!B5974,""),"")</f>
        <v/>
      </c>
      <c r="C5974">
        <f>IF(B5974="","",INT(A5974))</f>
        <v/>
      </c>
      <c r="D5974">
        <f>IF(B5974="","",HOUR(A5974))</f>
        <v/>
      </c>
      <c r="E5974">
        <f>IF(B5974="","",IF(INPUT!$I$1="","",IF(C5974&lt;(INT(INPUT!$I$1)-INPUT!$I$2),"Off Meds",IF(C5974&lt;=(INT(INPUT!$I$1)+INPUT!$I$2),"Washout","On Meds"))))</f>
        <v/>
      </c>
      <c r="F5974">
        <f>IF(B5974="","",1.509*(LN(B5974)^1.084-5.381))</f>
        <v/>
      </c>
      <c r="G5974">
        <f>IF(F5974="","",IF(F5974&lt;0,10*F5974^2,0))</f>
        <v/>
      </c>
      <c r="H5974">
        <f>IF(F5974="","",IF(F5974&gt;0,10*F5974^2,0))</f>
        <v/>
      </c>
    </row>
    <row r="5975">
      <c r="A5975">
        <f>Input!A5975</f>
        <v/>
      </c>
      <c r="B5975">
        <f>IF(ISNUMBER(Input!B5975),IF(AND(Input!B5975&gt;=20,Input!B5975&lt;=700),Input!B5975,""),"")</f>
        <v/>
      </c>
      <c r="C5975">
        <f>IF(B5975="","",INT(A5975))</f>
        <v/>
      </c>
      <c r="D5975">
        <f>IF(B5975="","",HOUR(A5975))</f>
        <v/>
      </c>
      <c r="E5975">
        <f>IF(B5975="","",IF(INPUT!$I$1="","",IF(C5975&lt;(INT(INPUT!$I$1)-INPUT!$I$2),"Off Meds",IF(C5975&lt;=(INT(INPUT!$I$1)+INPUT!$I$2),"Washout","On Meds"))))</f>
        <v/>
      </c>
      <c r="F5975">
        <f>IF(B5975="","",1.509*(LN(B5975)^1.084-5.381))</f>
        <v/>
      </c>
      <c r="G5975">
        <f>IF(F5975="","",IF(F5975&lt;0,10*F5975^2,0))</f>
        <v/>
      </c>
      <c r="H5975">
        <f>IF(F5975="","",IF(F5975&gt;0,10*F5975^2,0))</f>
        <v/>
      </c>
    </row>
    <row r="5976">
      <c r="A5976">
        <f>Input!A5976</f>
        <v/>
      </c>
      <c r="B5976">
        <f>IF(ISNUMBER(Input!B5976),IF(AND(Input!B5976&gt;=20,Input!B5976&lt;=700),Input!B5976,""),"")</f>
        <v/>
      </c>
      <c r="C5976">
        <f>IF(B5976="","",INT(A5976))</f>
        <v/>
      </c>
      <c r="D5976">
        <f>IF(B5976="","",HOUR(A5976))</f>
        <v/>
      </c>
      <c r="E5976">
        <f>IF(B5976="","",IF(INPUT!$I$1="","",IF(C5976&lt;(INT(INPUT!$I$1)-INPUT!$I$2),"Off Meds",IF(C5976&lt;=(INT(INPUT!$I$1)+INPUT!$I$2),"Washout","On Meds"))))</f>
        <v/>
      </c>
      <c r="F5976">
        <f>IF(B5976="","",1.509*(LN(B5976)^1.084-5.381))</f>
        <v/>
      </c>
      <c r="G5976">
        <f>IF(F5976="","",IF(F5976&lt;0,10*F5976^2,0))</f>
        <v/>
      </c>
      <c r="H5976">
        <f>IF(F5976="","",IF(F5976&gt;0,10*F5976^2,0))</f>
        <v/>
      </c>
    </row>
    <row r="5977">
      <c r="A5977">
        <f>Input!A5977</f>
        <v/>
      </c>
      <c r="B5977">
        <f>IF(ISNUMBER(Input!B5977),IF(AND(Input!B5977&gt;=20,Input!B5977&lt;=700),Input!B5977,""),"")</f>
        <v/>
      </c>
      <c r="C5977">
        <f>IF(B5977="","",INT(A5977))</f>
        <v/>
      </c>
      <c r="D5977">
        <f>IF(B5977="","",HOUR(A5977))</f>
        <v/>
      </c>
      <c r="E5977">
        <f>IF(B5977="","",IF(INPUT!$I$1="","",IF(C5977&lt;(INT(INPUT!$I$1)-INPUT!$I$2),"Off Meds",IF(C5977&lt;=(INT(INPUT!$I$1)+INPUT!$I$2),"Washout","On Meds"))))</f>
        <v/>
      </c>
      <c r="F5977">
        <f>IF(B5977="","",1.509*(LN(B5977)^1.084-5.381))</f>
        <v/>
      </c>
      <c r="G5977">
        <f>IF(F5977="","",IF(F5977&lt;0,10*F5977^2,0))</f>
        <v/>
      </c>
      <c r="H5977">
        <f>IF(F5977="","",IF(F5977&gt;0,10*F5977^2,0))</f>
        <v/>
      </c>
    </row>
    <row r="5978">
      <c r="A5978">
        <f>Input!A5978</f>
        <v/>
      </c>
      <c r="B5978">
        <f>IF(ISNUMBER(Input!B5978),IF(AND(Input!B5978&gt;=20,Input!B5978&lt;=700),Input!B5978,""),"")</f>
        <v/>
      </c>
      <c r="C5978">
        <f>IF(B5978="","",INT(A5978))</f>
        <v/>
      </c>
      <c r="D5978">
        <f>IF(B5978="","",HOUR(A5978))</f>
        <v/>
      </c>
      <c r="E5978">
        <f>IF(B5978="","",IF(INPUT!$I$1="","",IF(C5978&lt;(INT(INPUT!$I$1)-INPUT!$I$2),"Off Meds",IF(C5978&lt;=(INT(INPUT!$I$1)+INPUT!$I$2),"Washout","On Meds"))))</f>
        <v/>
      </c>
      <c r="F5978">
        <f>IF(B5978="","",1.509*(LN(B5978)^1.084-5.381))</f>
        <v/>
      </c>
      <c r="G5978">
        <f>IF(F5978="","",IF(F5978&lt;0,10*F5978^2,0))</f>
        <v/>
      </c>
      <c r="H5978">
        <f>IF(F5978="","",IF(F5978&gt;0,10*F5978^2,0))</f>
        <v/>
      </c>
    </row>
    <row r="5979">
      <c r="A5979">
        <f>Input!A5979</f>
        <v/>
      </c>
      <c r="B5979">
        <f>IF(ISNUMBER(Input!B5979),IF(AND(Input!B5979&gt;=20,Input!B5979&lt;=700),Input!B5979,""),"")</f>
        <v/>
      </c>
      <c r="C5979">
        <f>IF(B5979="","",INT(A5979))</f>
        <v/>
      </c>
      <c r="D5979">
        <f>IF(B5979="","",HOUR(A5979))</f>
        <v/>
      </c>
      <c r="E5979">
        <f>IF(B5979="","",IF(INPUT!$I$1="","",IF(C5979&lt;(INT(INPUT!$I$1)-INPUT!$I$2),"Off Meds",IF(C5979&lt;=(INT(INPUT!$I$1)+INPUT!$I$2),"Washout","On Meds"))))</f>
        <v/>
      </c>
      <c r="F5979">
        <f>IF(B5979="","",1.509*(LN(B5979)^1.084-5.381))</f>
        <v/>
      </c>
      <c r="G5979">
        <f>IF(F5979="","",IF(F5979&lt;0,10*F5979^2,0))</f>
        <v/>
      </c>
      <c r="H5979">
        <f>IF(F5979="","",IF(F5979&gt;0,10*F5979^2,0))</f>
        <v/>
      </c>
    </row>
    <row r="5980">
      <c r="A5980">
        <f>Input!A5980</f>
        <v/>
      </c>
      <c r="B5980">
        <f>IF(ISNUMBER(Input!B5980),IF(AND(Input!B5980&gt;=20,Input!B5980&lt;=700),Input!B5980,""),"")</f>
        <v/>
      </c>
      <c r="C5980">
        <f>IF(B5980="","",INT(A5980))</f>
        <v/>
      </c>
      <c r="D5980">
        <f>IF(B5980="","",HOUR(A5980))</f>
        <v/>
      </c>
      <c r="E5980">
        <f>IF(B5980="","",IF(INPUT!$I$1="","",IF(C5980&lt;(INT(INPUT!$I$1)-INPUT!$I$2),"Off Meds",IF(C5980&lt;=(INT(INPUT!$I$1)+INPUT!$I$2),"Washout","On Meds"))))</f>
        <v/>
      </c>
      <c r="F5980">
        <f>IF(B5980="","",1.509*(LN(B5980)^1.084-5.381))</f>
        <v/>
      </c>
      <c r="G5980">
        <f>IF(F5980="","",IF(F5980&lt;0,10*F5980^2,0))</f>
        <v/>
      </c>
      <c r="H5980">
        <f>IF(F5980="","",IF(F5980&gt;0,10*F5980^2,0))</f>
        <v/>
      </c>
    </row>
    <row r="5981">
      <c r="A5981">
        <f>Input!A5981</f>
        <v/>
      </c>
      <c r="B5981">
        <f>IF(ISNUMBER(Input!B5981),IF(AND(Input!B5981&gt;=20,Input!B5981&lt;=700),Input!B5981,""),"")</f>
        <v/>
      </c>
      <c r="C5981">
        <f>IF(B5981="","",INT(A5981))</f>
        <v/>
      </c>
      <c r="D5981">
        <f>IF(B5981="","",HOUR(A5981))</f>
        <v/>
      </c>
      <c r="E5981">
        <f>IF(B5981="","",IF(INPUT!$I$1="","",IF(C5981&lt;(INT(INPUT!$I$1)-INPUT!$I$2),"Off Meds",IF(C5981&lt;=(INT(INPUT!$I$1)+INPUT!$I$2),"Washout","On Meds"))))</f>
        <v/>
      </c>
      <c r="F5981">
        <f>IF(B5981="","",1.509*(LN(B5981)^1.084-5.381))</f>
        <v/>
      </c>
      <c r="G5981">
        <f>IF(F5981="","",IF(F5981&lt;0,10*F5981^2,0))</f>
        <v/>
      </c>
      <c r="H5981">
        <f>IF(F5981="","",IF(F5981&gt;0,10*F5981^2,0))</f>
        <v/>
      </c>
    </row>
    <row r="5982">
      <c r="A5982">
        <f>Input!A5982</f>
        <v/>
      </c>
      <c r="B5982">
        <f>IF(ISNUMBER(Input!B5982),IF(AND(Input!B5982&gt;=20,Input!B5982&lt;=700),Input!B5982,""),"")</f>
        <v/>
      </c>
      <c r="C5982">
        <f>IF(B5982="","",INT(A5982))</f>
        <v/>
      </c>
      <c r="D5982">
        <f>IF(B5982="","",HOUR(A5982))</f>
        <v/>
      </c>
      <c r="E5982">
        <f>IF(B5982="","",IF(INPUT!$I$1="","",IF(C5982&lt;(INT(INPUT!$I$1)-INPUT!$I$2),"Off Meds",IF(C5982&lt;=(INT(INPUT!$I$1)+INPUT!$I$2),"Washout","On Meds"))))</f>
        <v/>
      </c>
      <c r="F5982">
        <f>IF(B5982="","",1.509*(LN(B5982)^1.084-5.381))</f>
        <v/>
      </c>
      <c r="G5982">
        <f>IF(F5982="","",IF(F5982&lt;0,10*F5982^2,0))</f>
        <v/>
      </c>
      <c r="H5982">
        <f>IF(F5982="","",IF(F5982&gt;0,10*F5982^2,0))</f>
        <v/>
      </c>
    </row>
    <row r="5983">
      <c r="A5983">
        <f>Input!A5983</f>
        <v/>
      </c>
      <c r="B5983">
        <f>IF(ISNUMBER(Input!B5983),IF(AND(Input!B5983&gt;=20,Input!B5983&lt;=700),Input!B5983,""),"")</f>
        <v/>
      </c>
      <c r="C5983">
        <f>IF(B5983="","",INT(A5983))</f>
        <v/>
      </c>
      <c r="D5983">
        <f>IF(B5983="","",HOUR(A5983))</f>
        <v/>
      </c>
      <c r="E5983">
        <f>IF(B5983="","",IF(INPUT!$I$1="","",IF(C5983&lt;(INT(INPUT!$I$1)-INPUT!$I$2),"Off Meds",IF(C5983&lt;=(INT(INPUT!$I$1)+INPUT!$I$2),"Washout","On Meds"))))</f>
        <v/>
      </c>
      <c r="F5983">
        <f>IF(B5983="","",1.509*(LN(B5983)^1.084-5.381))</f>
        <v/>
      </c>
      <c r="G5983">
        <f>IF(F5983="","",IF(F5983&lt;0,10*F5983^2,0))</f>
        <v/>
      </c>
      <c r="H5983">
        <f>IF(F5983="","",IF(F5983&gt;0,10*F5983^2,0))</f>
        <v/>
      </c>
    </row>
    <row r="5984">
      <c r="A5984">
        <f>Input!A5984</f>
        <v/>
      </c>
      <c r="B5984">
        <f>IF(ISNUMBER(Input!B5984),IF(AND(Input!B5984&gt;=20,Input!B5984&lt;=700),Input!B5984,""),"")</f>
        <v/>
      </c>
      <c r="C5984">
        <f>IF(B5984="","",INT(A5984))</f>
        <v/>
      </c>
      <c r="D5984">
        <f>IF(B5984="","",HOUR(A5984))</f>
        <v/>
      </c>
      <c r="E5984">
        <f>IF(B5984="","",IF(INPUT!$I$1="","",IF(C5984&lt;(INT(INPUT!$I$1)-INPUT!$I$2),"Off Meds",IF(C5984&lt;=(INT(INPUT!$I$1)+INPUT!$I$2),"Washout","On Meds"))))</f>
        <v/>
      </c>
      <c r="F5984">
        <f>IF(B5984="","",1.509*(LN(B5984)^1.084-5.381))</f>
        <v/>
      </c>
      <c r="G5984">
        <f>IF(F5984="","",IF(F5984&lt;0,10*F5984^2,0))</f>
        <v/>
      </c>
      <c r="H5984">
        <f>IF(F5984="","",IF(F5984&gt;0,10*F5984^2,0))</f>
        <v/>
      </c>
    </row>
    <row r="5985">
      <c r="A5985">
        <f>Input!A5985</f>
        <v/>
      </c>
      <c r="B5985">
        <f>IF(ISNUMBER(Input!B5985),IF(AND(Input!B5985&gt;=20,Input!B5985&lt;=700),Input!B5985,""),"")</f>
        <v/>
      </c>
      <c r="C5985">
        <f>IF(B5985="","",INT(A5985))</f>
        <v/>
      </c>
      <c r="D5985">
        <f>IF(B5985="","",HOUR(A5985))</f>
        <v/>
      </c>
      <c r="E5985">
        <f>IF(B5985="","",IF(INPUT!$I$1="","",IF(C5985&lt;(INT(INPUT!$I$1)-INPUT!$I$2),"Off Meds",IF(C5985&lt;=(INT(INPUT!$I$1)+INPUT!$I$2),"Washout","On Meds"))))</f>
        <v/>
      </c>
      <c r="F5985">
        <f>IF(B5985="","",1.509*(LN(B5985)^1.084-5.381))</f>
        <v/>
      </c>
      <c r="G5985">
        <f>IF(F5985="","",IF(F5985&lt;0,10*F5985^2,0))</f>
        <v/>
      </c>
      <c r="H5985">
        <f>IF(F5985="","",IF(F5985&gt;0,10*F5985^2,0))</f>
        <v/>
      </c>
    </row>
    <row r="5986">
      <c r="A5986">
        <f>Input!A5986</f>
        <v/>
      </c>
      <c r="B5986">
        <f>IF(ISNUMBER(Input!B5986),IF(AND(Input!B5986&gt;=20,Input!B5986&lt;=700),Input!B5986,""),"")</f>
        <v/>
      </c>
      <c r="C5986">
        <f>IF(B5986="","",INT(A5986))</f>
        <v/>
      </c>
      <c r="D5986">
        <f>IF(B5986="","",HOUR(A5986))</f>
        <v/>
      </c>
      <c r="E5986">
        <f>IF(B5986="","",IF(INPUT!$I$1="","",IF(C5986&lt;(INT(INPUT!$I$1)-INPUT!$I$2),"Off Meds",IF(C5986&lt;=(INT(INPUT!$I$1)+INPUT!$I$2),"Washout","On Meds"))))</f>
        <v/>
      </c>
      <c r="F5986">
        <f>IF(B5986="","",1.509*(LN(B5986)^1.084-5.381))</f>
        <v/>
      </c>
      <c r="G5986">
        <f>IF(F5986="","",IF(F5986&lt;0,10*F5986^2,0))</f>
        <v/>
      </c>
      <c r="H5986">
        <f>IF(F5986="","",IF(F5986&gt;0,10*F5986^2,0))</f>
        <v/>
      </c>
    </row>
    <row r="5987">
      <c r="A5987">
        <f>Input!A5987</f>
        <v/>
      </c>
      <c r="B5987">
        <f>IF(ISNUMBER(Input!B5987),IF(AND(Input!B5987&gt;=20,Input!B5987&lt;=700),Input!B5987,""),"")</f>
        <v/>
      </c>
      <c r="C5987">
        <f>IF(B5987="","",INT(A5987))</f>
        <v/>
      </c>
      <c r="D5987">
        <f>IF(B5987="","",HOUR(A5987))</f>
        <v/>
      </c>
      <c r="E5987">
        <f>IF(B5987="","",IF(INPUT!$I$1="","",IF(C5987&lt;(INT(INPUT!$I$1)-INPUT!$I$2),"Off Meds",IF(C5987&lt;=(INT(INPUT!$I$1)+INPUT!$I$2),"Washout","On Meds"))))</f>
        <v/>
      </c>
      <c r="F5987">
        <f>IF(B5987="","",1.509*(LN(B5987)^1.084-5.381))</f>
        <v/>
      </c>
      <c r="G5987">
        <f>IF(F5987="","",IF(F5987&lt;0,10*F5987^2,0))</f>
        <v/>
      </c>
      <c r="H5987">
        <f>IF(F5987="","",IF(F5987&gt;0,10*F5987^2,0))</f>
        <v/>
      </c>
    </row>
    <row r="5988">
      <c r="A5988">
        <f>Input!A5988</f>
        <v/>
      </c>
      <c r="B5988">
        <f>IF(ISNUMBER(Input!B5988),IF(AND(Input!B5988&gt;=20,Input!B5988&lt;=700),Input!B5988,""),"")</f>
        <v/>
      </c>
      <c r="C5988">
        <f>IF(B5988="","",INT(A5988))</f>
        <v/>
      </c>
      <c r="D5988">
        <f>IF(B5988="","",HOUR(A5988))</f>
        <v/>
      </c>
      <c r="E5988">
        <f>IF(B5988="","",IF(INPUT!$I$1="","",IF(C5988&lt;(INT(INPUT!$I$1)-INPUT!$I$2),"Off Meds",IF(C5988&lt;=(INT(INPUT!$I$1)+INPUT!$I$2),"Washout","On Meds"))))</f>
        <v/>
      </c>
      <c r="F5988">
        <f>IF(B5988="","",1.509*(LN(B5988)^1.084-5.381))</f>
        <v/>
      </c>
      <c r="G5988">
        <f>IF(F5988="","",IF(F5988&lt;0,10*F5988^2,0))</f>
        <v/>
      </c>
      <c r="H5988">
        <f>IF(F5988="","",IF(F5988&gt;0,10*F5988^2,0))</f>
        <v/>
      </c>
    </row>
    <row r="5989">
      <c r="A5989">
        <f>Input!A5989</f>
        <v/>
      </c>
      <c r="B5989">
        <f>IF(ISNUMBER(Input!B5989),IF(AND(Input!B5989&gt;=20,Input!B5989&lt;=700),Input!B5989,""),"")</f>
        <v/>
      </c>
      <c r="C5989">
        <f>IF(B5989="","",INT(A5989))</f>
        <v/>
      </c>
      <c r="D5989">
        <f>IF(B5989="","",HOUR(A5989))</f>
        <v/>
      </c>
      <c r="E5989">
        <f>IF(B5989="","",IF(INPUT!$I$1="","",IF(C5989&lt;(INT(INPUT!$I$1)-INPUT!$I$2),"Off Meds",IF(C5989&lt;=(INT(INPUT!$I$1)+INPUT!$I$2),"Washout","On Meds"))))</f>
        <v/>
      </c>
      <c r="F5989">
        <f>IF(B5989="","",1.509*(LN(B5989)^1.084-5.381))</f>
        <v/>
      </c>
      <c r="G5989">
        <f>IF(F5989="","",IF(F5989&lt;0,10*F5989^2,0))</f>
        <v/>
      </c>
      <c r="H5989">
        <f>IF(F5989="","",IF(F5989&gt;0,10*F5989^2,0))</f>
        <v/>
      </c>
    </row>
    <row r="5990">
      <c r="A5990">
        <f>Input!A5990</f>
        <v/>
      </c>
      <c r="B5990">
        <f>IF(ISNUMBER(Input!B5990),IF(AND(Input!B5990&gt;=20,Input!B5990&lt;=700),Input!B5990,""),"")</f>
        <v/>
      </c>
      <c r="C5990">
        <f>IF(B5990="","",INT(A5990))</f>
        <v/>
      </c>
      <c r="D5990">
        <f>IF(B5990="","",HOUR(A5990))</f>
        <v/>
      </c>
      <c r="E5990">
        <f>IF(B5990="","",IF(INPUT!$I$1="","",IF(C5990&lt;(INT(INPUT!$I$1)-INPUT!$I$2),"Off Meds",IF(C5990&lt;=(INT(INPUT!$I$1)+INPUT!$I$2),"Washout","On Meds"))))</f>
        <v/>
      </c>
      <c r="F5990">
        <f>IF(B5990="","",1.509*(LN(B5990)^1.084-5.381))</f>
        <v/>
      </c>
      <c r="G5990">
        <f>IF(F5990="","",IF(F5990&lt;0,10*F5990^2,0))</f>
        <v/>
      </c>
      <c r="H5990">
        <f>IF(F5990="","",IF(F5990&gt;0,10*F5990^2,0))</f>
        <v/>
      </c>
    </row>
    <row r="5991">
      <c r="A5991">
        <f>Input!A5991</f>
        <v/>
      </c>
      <c r="B5991">
        <f>IF(ISNUMBER(Input!B5991),IF(AND(Input!B5991&gt;=20,Input!B5991&lt;=700),Input!B5991,""),"")</f>
        <v/>
      </c>
      <c r="C5991">
        <f>IF(B5991="","",INT(A5991))</f>
        <v/>
      </c>
      <c r="D5991">
        <f>IF(B5991="","",HOUR(A5991))</f>
        <v/>
      </c>
      <c r="E5991">
        <f>IF(B5991="","",IF(INPUT!$I$1="","",IF(C5991&lt;(INT(INPUT!$I$1)-INPUT!$I$2),"Off Meds",IF(C5991&lt;=(INT(INPUT!$I$1)+INPUT!$I$2),"Washout","On Meds"))))</f>
        <v/>
      </c>
      <c r="F5991">
        <f>IF(B5991="","",1.509*(LN(B5991)^1.084-5.381))</f>
        <v/>
      </c>
      <c r="G5991">
        <f>IF(F5991="","",IF(F5991&lt;0,10*F5991^2,0))</f>
        <v/>
      </c>
      <c r="H5991">
        <f>IF(F5991="","",IF(F5991&gt;0,10*F5991^2,0))</f>
        <v/>
      </c>
    </row>
    <row r="5992">
      <c r="A5992">
        <f>Input!A5992</f>
        <v/>
      </c>
      <c r="B5992">
        <f>IF(ISNUMBER(Input!B5992),IF(AND(Input!B5992&gt;=20,Input!B5992&lt;=700),Input!B5992,""),"")</f>
        <v/>
      </c>
      <c r="C5992">
        <f>IF(B5992="","",INT(A5992))</f>
        <v/>
      </c>
      <c r="D5992">
        <f>IF(B5992="","",HOUR(A5992))</f>
        <v/>
      </c>
      <c r="E5992">
        <f>IF(B5992="","",IF(INPUT!$I$1="","",IF(C5992&lt;(INT(INPUT!$I$1)-INPUT!$I$2),"Off Meds",IF(C5992&lt;=(INT(INPUT!$I$1)+INPUT!$I$2),"Washout","On Meds"))))</f>
        <v/>
      </c>
      <c r="F5992">
        <f>IF(B5992="","",1.509*(LN(B5992)^1.084-5.381))</f>
        <v/>
      </c>
      <c r="G5992">
        <f>IF(F5992="","",IF(F5992&lt;0,10*F5992^2,0))</f>
        <v/>
      </c>
      <c r="H5992">
        <f>IF(F5992="","",IF(F5992&gt;0,10*F5992^2,0))</f>
        <v/>
      </c>
    </row>
    <row r="5993">
      <c r="A5993">
        <f>Input!A5993</f>
        <v/>
      </c>
      <c r="B5993">
        <f>IF(ISNUMBER(Input!B5993),IF(AND(Input!B5993&gt;=20,Input!B5993&lt;=700),Input!B5993,""),"")</f>
        <v/>
      </c>
      <c r="C5993">
        <f>IF(B5993="","",INT(A5993))</f>
        <v/>
      </c>
      <c r="D5993">
        <f>IF(B5993="","",HOUR(A5993))</f>
        <v/>
      </c>
      <c r="E5993">
        <f>IF(B5993="","",IF(INPUT!$I$1="","",IF(C5993&lt;(INT(INPUT!$I$1)-INPUT!$I$2),"Off Meds",IF(C5993&lt;=(INT(INPUT!$I$1)+INPUT!$I$2),"Washout","On Meds"))))</f>
        <v/>
      </c>
      <c r="F5993">
        <f>IF(B5993="","",1.509*(LN(B5993)^1.084-5.381))</f>
        <v/>
      </c>
      <c r="G5993">
        <f>IF(F5993="","",IF(F5993&lt;0,10*F5993^2,0))</f>
        <v/>
      </c>
      <c r="H5993">
        <f>IF(F5993="","",IF(F5993&gt;0,10*F5993^2,0))</f>
        <v/>
      </c>
    </row>
    <row r="5994">
      <c r="A5994">
        <f>Input!A5994</f>
        <v/>
      </c>
      <c r="B5994">
        <f>IF(ISNUMBER(Input!B5994),IF(AND(Input!B5994&gt;=20,Input!B5994&lt;=700),Input!B5994,""),"")</f>
        <v/>
      </c>
      <c r="C5994">
        <f>IF(B5994="","",INT(A5994))</f>
        <v/>
      </c>
      <c r="D5994">
        <f>IF(B5994="","",HOUR(A5994))</f>
        <v/>
      </c>
      <c r="E5994">
        <f>IF(B5994="","",IF(INPUT!$I$1="","",IF(C5994&lt;(INT(INPUT!$I$1)-INPUT!$I$2),"Off Meds",IF(C5994&lt;=(INT(INPUT!$I$1)+INPUT!$I$2),"Washout","On Meds"))))</f>
        <v/>
      </c>
      <c r="F5994">
        <f>IF(B5994="","",1.509*(LN(B5994)^1.084-5.381))</f>
        <v/>
      </c>
      <c r="G5994">
        <f>IF(F5994="","",IF(F5994&lt;0,10*F5994^2,0))</f>
        <v/>
      </c>
      <c r="H5994">
        <f>IF(F5994="","",IF(F5994&gt;0,10*F5994^2,0))</f>
        <v/>
      </c>
    </row>
    <row r="5995">
      <c r="A5995">
        <f>Input!A5995</f>
        <v/>
      </c>
      <c r="B5995">
        <f>IF(ISNUMBER(Input!B5995),IF(AND(Input!B5995&gt;=20,Input!B5995&lt;=700),Input!B5995,""),"")</f>
        <v/>
      </c>
      <c r="C5995">
        <f>IF(B5995="","",INT(A5995))</f>
        <v/>
      </c>
      <c r="D5995">
        <f>IF(B5995="","",HOUR(A5995))</f>
        <v/>
      </c>
      <c r="E5995">
        <f>IF(B5995="","",IF(INPUT!$I$1="","",IF(C5995&lt;(INT(INPUT!$I$1)-INPUT!$I$2),"Off Meds",IF(C5995&lt;=(INT(INPUT!$I$1)+INPUT!$I$2),"Washout","On Meds"))))</f>
        <v/>
      </c>
      <c r="F5995">
        <f>IF(B5995="","",1.509*(LN(B5995)^1.084-5.381))</f>
        <v/>
      </c>
      <c r="G5995">
        <f>IF(F5995="","",IF(F5995&lt;0,10*F5995^2,0))</f>
        <v/>
      </c>
      <c r="H5995">
        <f>IF(F5995="","",IF(F5995&gt;0,10*F5995^2,0))</f>
        <v/>
      </c>
    </row>
    <row r="5996">
      <c r="A5996">
        <f>Input!A5996</f>
        <v/>
      </c>
      <c r="B5996">
        <f>IF(ISNUMBER(Input!B5996),IF(AND(Input!B5996&gt;=20,Input!B5996&lt;=700),Input!B5996,""),"")</f>
        <v/>
      </c>
      <c r="C5996">
        <f>IF(B5996="","",INT(A5996))</f>
        <v/>
      </c>
      <c r="D5996">
        <f>IF(B5996="","",HOUR(A5996))</f>
        <v/>
      </c>
      <c r="E5996">
        <f>IF(B5996="","",IF(INPUT!$I$1="","",IF(C5996&lt;(INT(INPUT!$I$1)-INPUT!$I$2),"Off Meds",IF(C5996&lt;=(INT(INPUT!$I$1)+INPUT!$I$2),"Washout","On Meds"))))</f>
        <v/>
      </c>
      <c r="F5996">
        <f>IF(B5996="","",1.509*(LN(B5996)^1.084-5.381))</f>
        <v/>
      </c>
      <c r="G5996">
        <f>IF(F5996="","",IF(F5996&lt;0,10*F5996^2,0))</f>
        <v/>
      </c>
      <c r="H5996">
        <f>IF(F5996="","",IF(F5996&gt;0,10*F5996^2,0))</f>
        <v/>
      </c>
    </row>
    <row r="5997">
      <c r="A5997">
        <f>Input!A5997</f>
        <v/>
      </c>
      <c r="B5997">
        <f>IF(ISNUMBER(Input!B5997),IF(AND(Input!B5997&gt;=20,Input!B5997&lt;=700),Input!B5997,""),"")</f>
        <v/>
      </c>
      <c r="C5997">
        <f>IF(B5997="","",INT(A5997))</f>
        <v/>
      </c>
      <c r="D5997">
        <f>IF(B5997="","",HOUR(A5997))</f>
        <v/>
      </c>
      <c r="E5997">
        <f>IF(B5997="","",IF(INPUT!$I$1="","",IF(C5997&lt;(INT(INPUT!$I$1)-INPUT!$I$2),"Off Meds",IF(C5997&lt;=(INT(INPUT!$I$1)+INPUT!$I$2),"Washout","On Meds"))))</f>
        <v/>
      </c>
      <c r="F5997">
        <f>IF(B5997="","",1.509*(LN(B5997)^1.084-5.381))</f>
        <v/>
      </c>
      <c r="G5997">
        <f>IF(F5997="","",IF(F5997&lt;0,10*F5997^2,0))</f>
        <v/>
      </c>
      <c r="H5997">
        <f>IF(F5997="","",IF(F5997&gt;0,10*F5997^2,0))</f>
        <v/>
      </c>
    </row>
    <row r="5998">
      <c r="A5998">
        <f>Input!A5998</f>
        <v/>
      </c>
      <c r="B5998">
        <f>IF(ISNUMBER(Input!B5998),IF(AND(Input!B5998&gt;=20,Input!B5998&lt;=700),Input!B5998,""),"")</f>
        <v/>
      </c>
      <c r="C5998">
        <f>IF(B5998="","",INT(A5998))</f>
        <v/>
      </c>
      <c r="D5998">
        <f>IF(B5998="","",HOUR(A5998))</f>
        <v/>
      </c>
      <c r="E5998">
        <f>IF(B5998="","",IF(INPUT!$I$1="","",IF(C5998&lt;(INT(INPUT!$I$1)-INPUT!$I$2),"Off Meds",IF(C5998&lt;=(INT(INPUT!$I$1)+INPUT!$I$2),"Washout","On Meds"))))</f>
        <v/>
      </c>
      <c r="F5998">
        <f>IF(B5998="","",1.509*(LN(B5998)^1.084-5.381))</f>
        <v/>
      </c>
      <c r="G5998">
        <f>IF(F5998="","",IF(F5998&lt;0,10*F5998^2,0))</f>
        <v/>
      </c>
      <c r="H5998">
        <f>IF(F5998="","",IF(F5998&gt;0,10*F5998^2,0))</f>
        <v/>
      </c>
    </row>
    <row r="5999">
      <c r="A5999">
        <f>Input!A5999</f>
        <v/>
      </c>
      <c r="B5999">
        <f>IF(ISNUMBER(Input!B5999),IF(AND(Input!B5999&gt;=20,Input!B5999&lt;=700),Input!B5999,""),"")</f>
        <v/>
      </c>
      <c r="C5999">
        <f>IF(B5999="","",INT(A5999))</f>
        <v/>
      </c>
      <c r="D5999">
        <f>IF(B5999="","",HOUR(A5999))</f>
        <v/>
      </c>
      <c r="E5999">
        <f>IF(B5999="","",IF(INPUT!$I$1="","",IF(C5999&lt;(INT(INPUT!$I$1)-INPUT!$I$2),"Off Meds",IF(C5999&lt;=(INT(INPUT!$I$1)+INPUT!$I$2),"Washout","On Meds"))))</f>
        <v/>
      </c>
      <c r="F5999">
        <f>IF(B5999="","",1.509*(LN(B5999)^1.084-5.381))</f>
        <v/>
      </c>
      <c r="G5999">
        <f>IF(F5999="","",IF(F5999&lt;0,10*F5999^2,0))</f>
        <v/>
      </c>
      <c r="H5999">
        <f>IF(F5999="","",IF(F5999&gt;0,10*F5999^2,0))</f>
        <v/>
      </c>
    </row>
    <row r="6000">
      <c r="A6000">
        <f>Input!A6000</f>
        <v/>
      </c>
      <c r="B6000">
        <f>IF(ISNUMBER(Input!B6000),IF(AND(Input!B6000&gt;=20,Input!B6000&lt;=700),Input!B6000,""),"")</f>
        <v/>
      </c>
      <c r="C6000">
        <f>IF(B6000="","",INT(A6000))</f>
        <v/>
      </c>
      <c r="D6000">
        <f>IF(B6000="","",HOUR(A6000))</f>
        <v/>
      </c>
      <c r="E6000">
        <f>IF(B6000="","",IF(INPUT!$I$1="","",IF(C6000&lt;(INT(INPUT!$I$1)-INPUT!$I$2),"Off Meds",IF(C6000&lt;=(INT(INPUT!$I$1)+INPUT!$I$2),"Washout","On Meds"))))</f>
        <v/>
      </c>
      <c r="F6000">
        <f>IF(B6000="","",1.509*(LN(B6000)^1.084-5.381))</f>
        <v/>
      </c>
      <c r="G6000">
        <f>IF(F6000="","",IF(F6000&lt;0,10*F6000^2,0))</f>
        <v/>
      </c>
      <c r="H6000">
        <f>IF(F6000="","",IF(F6000&gt;0,10*F6000^2,0))</f>
        <v/>
      </c>
    </row>
    <row r="6001">
      <c r="A6001">
        <f>Input!A6001</f>
        <v/>
      </c>
      <c r="B6001">
        <f>IF(ISNUMBER(Input!B6001),IF(AND(Input!B6001&gt;=20,Input!B6001&lt;=700),Input!B6001,""),"")</f>
        <v/>
      </c>
      <c r="C6001">
        <f>IF(B6001="","",INT(A6001))</f>
        <v/>
      </c>
      <c r="D6001">
        <f>IF(B6001="","",HOUR(A6001))</f>
        <v/>
      </c>
      <c r="E6001">
        <f>IF(B6001="","",IF(INPUT!$I$1="","",IF(C6001&lt;(INT(INPUT!$I$1)-INPUT!$I$2),"Off Meds",IF(C6001&lt;=(INT(INPUT!$I$1)+INPUT!$I$2),"Washout","On Meds"))))</f>
        <v/>
      </c>
      <c r="F6001">
        <f>IF(B6001="","",1.509*(LN(B6001)^1.084-5.381))</f>
        <v/>
      </c>
      <c r="G6001">
        <f>IF(F6001="","",IF(F6001&lt;0,10*F6001^2,0))</f>
        <v/>
      </c>
      <c r="H6001">
        <f>IF(F6001="","",IF(F6001&gt;0,10*F6001^2,0))</f>
        <v/>
      </c>
    </row>
    <row r="6002">
      <c r="A6002">
        <f>Input!A6002</f>
        <v/>
      </c>
      <c r="B6002">
        <f>IF(ISNUMBER(Input!B6002),IF(AND(Input!B6002&gt;=20,Input!B6002&lt;=700),Input!B6002,""),"")</f>
        <v/>
      </c>
      <c r="C6002">
        <f>IF(B6002="","",INT(A6002))</f>
        <v/>
      </c>
      <c r="D6002">
        <f>IF(B6002="","",HOUR(A6002))</f>
        <v/>
      </c>
      <c r="E6002">
        <f>IF(B6002="","",IF(INPUT!$I$1="","",IF(C6002&lt;(INT(INPUT!$I$1)-INPUT!$I$2),"Off Meds",IF(C6002&lt;=(INT(INPUT!$I$1)+INPUT!$I$2),"Washout","On Meds"))))</f>
        <v/>
      </c>
      <c r="F6002">
        <f>IF(B6002="","",1.509*(LN(B6002)^1.084-5.381))</f>
        <v/>
      </c>
      <c r="G6002">
        <f>IF(F6002="","",IF(F6002&lt;0,10*F6002^2,0))</f>
        <v/>
      </c>
      <c r="H6002">
        <f>IF(F6002="","",IF(F6002&gt;0,10*F6002^2,0))</f>
        <v/>
      </c>
    </row>
    <row r="6003">
      <c r="A6003">
        <f>Input!A6003</f>
        <v/>
      </c>
      <c r="B6003">
        <f>IF(ISNUMBER(Input!B6003),IF(AND(Input!B6003&gt;=20,Input!B6003&lt;=700),Input!B6003,""),"")</f>
        <v/>
      </c>
      <c r="C6003">
        <f>IF(B6003="","",INT(A6003))</f>
        <v/>
      </c>
      <c r="D6003">
        <f>IF(B6003="","",HOUR(A6003))</f>
        <v/>
      </c>
      <c r="E6003">
        <f>IF(B6003="","",IF(INPUT!$I$1="","",IF(C6003&lt;(INT(INPUT!$I$1)-INPUT!$I$2),"Off Meds",IF(C6003&lt;=(INT(INPUT!$I$1)+INPUT!$I$2),"Washout","On Meds"))))</f>
        <v/>
      </c>
      <c r="F6003">
        <f>IF(B6003="","",1.509*(LN(B6003)^1.084-5.381))</f>
        <v/>
      </c>
      <c r="G6003">
        <f>IF(F6003="","",IF(F6003&lt;0,10*F6003^2,0))</f>
        <v/>
      </c>
      <c r="H6003">
        <f>IF(F6003="","",IF(F6003&gt;0,10*F6003^2,0))</f>
        <v/>
      </c>
    </row>
    <row r="6004">
      <c r="A6004">
        <f>Input!A6004</f>
        <v/>
      </c>
      <c r="B6004">
        <f>IF(ISNUMBER(Input!B6004),IF(AND(Input!B6004&gt;=20,Input!B6004&lt;=700),Input!B6004,""),"")</f>
        <v/>
      </c>
      <c r="C6004">
        <f>IF(B6004="","",INT(A6004))</f>
        <v/>
      </c>
      <c r="D6004">
        <f>IF(B6004="","",HOUR(A6004))</f>
        <v/>
      </c>
      <c r="E6004">
        <f>IF(B6004="","",IF(INPUT!$I$1="","",IF(C6004&lt;(INT(INPUT!$I$1)-INPUT!$I$2),"Off Meds",IF(C6004&lt;=(INT(INPUT!$I$1)+INPUT!$I$2),"Washout","On Meds"))))</f>
        <v/>
      </c>
      <c r="F6004">
        <f>IF(B6004="","",1.509*(LN(B6004)^1.084-5.381))</f>
        <v/>
      </c>
      <c r="G6004">
        <f>IF(F6004="","",IF(F6004&lt;0,10*F6004^2,0))</f>
        <v/>
      </c>
      <c r="H6004">
        <f>IF(F6004="","",IF(F6004&gt;0,10*F6004^2,0))</f>
        <v/>
      </c>
    </row>
    <row r="6005">
      <c r="A6005">
        <f>Input!A6005</f>
        <v/>
      </c>
      <c r="B6005">
        <f>IF(ISNUMBER(Input!B6005),IF(AND(Input!B6005&gt;=20,Input!B6005&lt;=700),Input!B6005,""),"")</f>
        <v/>
      </c>
      <c r="C6005">
        <f>IF(B6005="","",INT(A6005))</f>
        <v/>
      </c>
      <c r="D6005">
        <f>IF(B6005="","",HOUR(A6005))</f>
        <v/>
      </c>
      <c r="E6005">
        <f>IF(B6005="","",IF(INPUT!$I$1="","",IF(C6005&lt;(INT(INPUT!$I$1)-INPUT!$I$2),"Off Meds",IF(C6005&lt;=(INT(INPUT!$I$1)+INPUT!$I$2),"Washout","On Meds"))))</f>
        <v/>
      </c>
      <c r="F6005">
        <f>IF(B6005="","",1.509*(LN(B6005)^1.084-5.381))</f>
        <v/>
      </c>
      <c r="G6005">
        <f>IF(F6005="","",IF(F6005&lt;0,10*F6005^2,0))</f>
        <v/>
      </c>
      <c r="H6005">
        <f>IF(F6005="","",IF(F6005&gt;0,10*F6005^2,0))</f>
        <v/>
      </c>
    </row>
    <row r="6006">
      <c r="A6006">
        <f>Input!A6006</f>
        <v/>
      </c>
      <c r="B6006">
        <f>IF(ISNUMBER(Input!B6006),IF(AND(Input!B6006&gt;=20,Input!B6006&lt;=700),Input!B6006,""),"")</f>
        <v/>
      </c>
      <c r="C6006">
        <f>IF(B6006="","",INT(A6006))</f>
        <v/>
      </c>
      <c r="D6006">
        <f>IF(B6006="","",HOUR(A6006))</f>
        <v/>
      </c>
      <c r="E6006">
        <f>IF(B6006="","",IF(INPUT!$I$1="","",IF(C6006&lt;(INT(INPUT!$I$1)-INPUT!$I$2),"Off Meds",IF(C6006&lt;=(INT(INPUT!$I$1)+INPUT!$I$2),"Washout","On Meds"))))</f>
        <v/>
      </c>
      <c r="F6006">
        <f>IF(B6006="","",1.509*(LN(B6006)^1.084-5.381))</f>
        <v/>
      </c>
      <c r="G6006">
        <f>IF(F6006="","",IF(F6006&lt;0,10*F6006^2,0))</f>
        <v/>
      </c>
      <c r="H6006">
        <f>IF(F6006="","",IF(F6006&gt;0,10*F6006^2,0))</f>
        <v/>
      </c>
    </row>
    <row r="6007">
      <c r="A6007">
        <f>Input!A6007</f>
        <v/>
      </c>
      <c r="B6007">
        <f>IF(ISNUMBER(Input!B6007),IF(AND(Input!B6007&gt;=20,Input!B6007&lt;=700),Input!B6007,""),"")</f>
        <v/>
      </c>
      <c r="C6007">
        <f>IF(B6007="","",INT(A6007))</f>
        <v/>
      </c>
      <c r="D6007">
        <f>IF(B6007="","",HOUR(A6007))</f>
        <v/>
      </c>
      <c r="E6007">
        <f>IF(B6007="","",IF(INPUT!$I$1="","",IF(C6007&lt;(INT(INPUT!$I$1)-INPUT!$I$2),"Off Meds",IF(C6007&lt;=(INT(INPUT!$I$1)+INPUT!$I$2),"Washout","On Meds"))))</f>
        <v/>
      </c>
      <c r="F6007">
        <f>IF(B6007="","",1.509*(LN(B6007)^1.084-5.381))</f>
        <v/>
      </c>
      <c r="G6007">
        <f>IF(F6007="","",IF(F6007&lt;0,10*F6007^2,0))</f>
        <v/>
      </c>
      <c r="H6007">
        <f>IF(F6007="","",IF(F6007&gt;0,10*F6007^2,0))</f>
        <v/>
      </c>
    </row>
    <row r="6008">
      <c r="A6008">
        <f>Input!A6008</f>
        <v/>
      </c>
      <c r="B6008">
        <f>IF(ISNUMBER(Input!B6008),IF(AND(Input!B6008&gt;=20,Input!B6008&lt;=700),Input!B6008,""),"")</f>
        <v/>
      </c>
      <c r="C6008">
        <f>IF(B6008="","",INT(A6008))</f>
        <v/>
      </c>
      <c r="D6008">
        <f>IF(B6008="","",HOUR(A6008))</f>
        <v/>
      </c>
      <c r="E6008">
        <f>IF(B6008="","",IF(INPUT!$I$1="","",IF(C6008&lt;(INT(INPUT!$I$1)-INPUT!$I$2),"Off Meds",IF(C6008&lt;=(INT(INPUT!$I$1)+INPUT!$I$2),"Washout","On Meds"))))</f>
        <v/>
      </c>
      <c r="F6008">
        <f>IF(B6008="","",1.509*(LN(B6008)^1.084-5.381))</f>
        <v/>
      </c>
      <c r="G6008">
        <f>IF(F6008="","",IF(F6008&lt;0,10*F6008^2,0))</f>
        <v/>
      </c>
      <c r="H6008">
        <f>IF(F6008="","",IF(F6008&gt;0,10*F6008^2,0))</f>
        <v/>
      </c>
    </row>
    <row r="6009">
      <c r="A6009">
        <f>Input!A6009</f>
        <v/>
      </c>
      <c r="B6009">
        <f>IF(ISNUMBER(Input!B6009),IF(AND(Input!B6009&gt;=20,Input!B6009&lt;=700),Input!B6009,""),"")</f>
        <v/>
      </c>
      <c r="C6009">
        <f>IF(B6009="","",INT(A6009))</f>
        <v/>
      </c>
      <c r="D6009">
        <f>IF(B6009="","",HOUR(A6009))</f>
        <v/>
      </c>
      <c r="E6009">
        <f>IF(B6009="","",IF(INPUT!$I$1="","",IF(C6009&lt;(INT(INPUT!$I$1)-INPUT!$I$2),"Off Meds",IF(C6009&lt;=(INT(INPUT!$I$1)+INPUT!$I$2),"Washout","On Meds"))))</f>
        <v/>
      </c>
      <c r="F6009">
        <f>IF(B6009="","",1.509*(LN(B6009)^1.084-5.381))</f>
        <v/>
      </c>
      <c r="G6009">
        <f>IF(F6009="","",IF(F6009&lt;0,10*F6009^2,0))</f>
        <v/>
      </c>
      <c r="H6009">
        <f>IF(F6009="","",IF(F6009&gt;0,10*F6009^2,0))</f>
        <v/>
      </c>
    </row>
    <row r="6010">
      <c r="A6010">
        <f>Input!A6010</f>
        <v/>
      </c>
      <c r="B6010">
        <f>IF(ISNUMBER(Input!B6010),IF(AND(Input!B6010&gt;=20,Input!B6010&lt;=700),Input!B6010,""),"")</f>
        <v/>
      </c>
      <c r="C6010">
        <f>IF(B6010="","",INT(A6010))</f>
        <v/>
      </c>
      <c r="D6010">
        <f>IF(B6010="","",HOUR(A6010))</f>
        <v/>
      </c>
      <c r="E6010">
        <f>IF(B6010="","",IF(INPUT!$I$1="","",IF(C6010&lt;(INT(INPUT!$I$1)-INPUT!$I$2),"Off Meds",IF(C6010&lt;=(INT(INPUT!$I$1)+INPUT!$I$2),"Washout","On Meds"))))</f>
        <v/>
      </c>
      <c r="F6010">
        <f>IF(B6010="","",1.509*(LN(B6010)^1.084-5.381))</f>
        <v/>
      </c>
      <c r="G6010">
        <f>IF(F6010="","",IF(F6010&lt;0,10*F6010^2,0))</f>
        <v/>
      </c>
      <c r="H6010">
        <f>IF(F6010="","",IF(F6010&gt;0,10*F6010^2,0))</f>
        <v/>
      </c>
    </row>
    <row r="6011">
      <c r="A6011">
        <f>Input!A6011</f>
        <v/>
      </c>
      <c r="B6011">
        <f>IF(ISNUMBER(Input!B6011),IF(AND(Input!B6011&gt;=20,Input!B6011&lt;=700),Input!B6011,""),"")</f>
        <v/>
      </c>
      <c r="C6011">
        <f>IF(B6011="","",INT(A6011))</f>
        <v/>
      </c>
      <c r="D6011">
        <f>IF(B6011="","",HOUR(A6011))</f>
        <v/>
      </c>
      <c r="E6011">
        <f>IF(B6011="","",IF(INPUT!$I$1="","",IF(C6011&lt;(INT(INPUT!$I$1)-INPUT!$I$2),"Off Meds",IF(C6011&lt;=(INT(INPUT!$I$1)+INPUT!$I$2),"Washout","On Meds"))))</f>
        <v/>
      </c>
      <c r="F6011">
        <f>IF(B6011="","",1.509*(LN(B6011)^1.084-5.381))</f>
        <v/>
      </c>
      <c r="G6011">
        <f>IF(F6011="","",IF(F6011&lt;0,10*F6011^2,0))</f>
        <v/>
      </c>
      <c r="H6011">
        <f>IF(F6011="","",IF(F6011&gt;0,10*F6011^2,0))</f>
        <v/>
      </c>
    </row>
    <row r="6012">
      <c r="A6012">
        <f>Input!A6012</f>
        <v/>
      </c>
      <c r="B6012">
        <f>IF(ISNUMBER(Input!B6012),IF(AND(Input!B6012&gt;=20,Input!B6012&lt;=700),Input!B6012,""),"")</f>
        <v/>
      </c>
      <c r="C6012">
        <f>IF(B6012="","",INT(A6012))</f>
        <v/>
      </c>
      <c r="D6012">
        <f>IF(B6012="","",HOUR(A6012))</f>
        <v/>
      </c>
      <c r="E6012">
        <f>IF(B6012="","",IF(INPUT!$I$1="","",IF(C6012&lt;(INT(INPUT!$I$1)-INPUT!$I$2),"Off Meds",IF(C6012&lt;=(INT(INPUT!$I$1)+INPUT!$I$2),"Washout","On Meds"))))</f>
        <v/>
      </c>
      <c r="F6012">
        <f>IF(B6012="","",1.509*(LN(B6012)^1.084-5.381))</f>
        <v/>
      </c>
      <c r="G6012">
        <f>IF(F6012="","",IF(F6012&lt;0,10*F6012^2,0))</f>
        <v/>
      </c>
      <c r="H6012">
        <f>IF(F6012="","",IF(F6012&gt;0,10*F6012^2,0))</f>
        <v/>
      </c>
    </row>
    <row r="6013">
      <c r="A6013">
        <f>Input!A6013</f>
        <v/>
      </c>
      <c r="B6013">
        <f>IF(ISNUMBER(Input!B6013),IF(AND(Input!B6013&gt;=20,Input!B6013&lt;=700),Input!B6013,""),"")</f>
        <v/>
      </c>
      <c r="C6013">
        <f>IF(B6013="","",INT(A6013))</f>
        <v/>
      </c>
      <c r="D6013">
        <f>IF(B6013="","",HOUR(A6013))</f>
        <v/>
      </c>
      <c r="E6013">
        <f>IF(B6013="","",IF(INPUT!$I$1="","",IF(C6013&lt;(INT(INPUT!$I$1)-INPUT!$I$2),"Off Meds",IF(C6013&lt;=(INT(INPUT!$I$1)+INPUT!$I$2),"Washout","On Meds"))))</f>
        <v/>
      </c>
      <c r="F6013">
        <f>IF(B6013="","",1.509*(LN(B6013)^1.084-5.381))</f>
        <v/>
      </c>
      <c r="G6013">
        <f>IF(F6013="","",IF(F6013&lt;0,10*F6013^2,0))</f>
        <v/>
      </c>
      <c r="H6013">
        <f>IF(F6013="","",IF(F6013&gt;0,10*F6013^2,0))</f>
        <v/>
      </c>
    </row>
    <row r="6014">
      <c r="A6014">
        <f>Input!A6014</f>
        <v/>
      </c>
      <c r="B6014">
        <f>IF(ISNUMBER(Input!B6014),IF(AND(Input!B6014&gt;=20,Input!B6014&lt;=700),Input!B6014,""),"")</f>
        <v/>
      </c>
      <c r="C6014">
        <f>IF(B6014="","",INT(A6014))</f>
        <v/>
      </c>
      <c r="D6014">
        <f>IF(B6014="","",HOUR(A6014))</f>
        <v/>
      </c>
      <c r="E6014">
        <f>IF(B6014="","",IF(INPUT!$I$1="","",IF(C6014&lt;(INT(INPUT!$I$1)-INPUT!$I$2),"Off Meds",IF(C6014&lt;=(INT(INPUT!$I$1)+INPUT!$I$2),"Washout","On Meds"))))</f>
        <v/>
      </c>
      <c r="F6014">
        <f>IF(B6014="","",1.509*(LN(B6014)^1.084-5.381))</f>
        <v/>
      </c>
      <c r="G6014">
        <f>IF(F6014="","",IF(F6014&lt;0,10*F6014^2,0))</f>
        <v/>
      </c>
      <c r="H6014">
        <f>IF(F6014="","",IF(F6014&gt;0,10*F6014^2,0))</f>
        <v/>
      </c>
    </row>
    <row r="6015">
      <c r="A6015">
        <f>Input!A6015</f>
        <v/>
      </c>
      <c r="B6015">
        <f>IF(ISNUMBER(Input!B6015),IF(AND(Input!B6015&gt;=20,Input!B6015&lt;=700),Input!B6015,""),"")</f>
        <v/>
      </c>
      <c r="C6015">
        <f>IF(B6015="","",INT(A6015))</f>
        <v/>
      </c>
      <c r="D6015">
        <f>IF(B6015="","",HOUR(A6015))</f>
        <v/>
      </c>
      <c r="E6015">
        <f>IF(B6015="","",IF(INPUT!$I$1="","",IF(C6015&lt;(INT(INPUT!$I$1)-INPUT!$I$2),"Off Meds",IF(C6015&lt;=(INT(INPUT!$I$1)+INPUT!$I$2),"Washout","On Meds"))))</f>
        <v/>
      </c>
      <c r="F6015">
        <f>IF(B6015="","",1.509*(LN(B6015)^1.084-5.381))</f>
        <v/>
      </c>
      <c r="G6015">
        <f>IF(F6015="","",IF(F6015&lt;0,10*F6015^2,0))</f>
        <v/>
      </c>
      <c r="H6015">
        <f>IF(F6015="","",IF(F6015&gt;0,10*F6015^2,0))</f>
        <v/>
      </c>
    </row>
    <row r="6016">
      <c r="A6016">
        <f>Input!A6016</f>
        <v/>
      </c>
      <c r="B6016">
        <f>IF(ISNUMBER(Input!B6016),IF(AND(Input!B6016&gt;=20,Input!B6016&lt;=700),Input!B6016,""),"")</f>
        <v/>
      </c>
      <c r="C6016">
        <f>IF(B6016="","",INT(A6016))</f>
        <v/>
      </c>
      <c r="D6016">
        <f>IF(B6016="","",HOUR(A6016))</f>
        <v/>
      </c>
      <c r="E6016">
        <f>IF(B6016="","",IF(INPUT!$I$1="","",IF(C6016&lt;(INT(INPUT!$I$1)-INPUT!$I$2),"Off Meds",IF(C6016&lt;=(INT(INPUT!$I$1)+INPUT!$I$2),"Washout","On Meds"))))</f>
        <v/>
      </c>
      <c r="F6016">
        <f>IF(B6016="","",1.509*(LN(B6016)^1.084-5.381))</f>
        <v/>
      </c>
      <c r="G6016">
        <f>IF(F6016="","",IF(F6016&lt;0,10*F6016^2,0))</f>
        <v/>
      </c>
      <c r="H6016">
        <f>IF(F6016="","",IF(F6016&gt;0,10*F6016^2,0))</f>
        <v/>
      </c>
    </row>
    <row r="6017">
      <c r="A6017">
        <f>Input!A6017</f>
        <v/>
      </c>
      <c r="B6017">
        <f>IF(ISNUMBER(Input!B6017),IF(AND(Input!B6017&gt;=20,Input!B6017&lt;=700),Input!B6017,""),"")</f>
        <v/>
      </c>
      <c r="C6017">
        <f>IF(B6017="","",INT(A6017))</f>
        <v/>
      </c>
      <c r="D6017">
        <f>IF(B6017="","",HOUR(A6017))</f>
        <v/>
      </c>
      <c r="E6017">
        <f>IF(B6017="","",IF(INPUT!$I$1="","",IF(C6017&lt;(INT(INPUT!$I$1)-INPUT!$I$2),"Off Meds",IF(C6017&lt;=(INT(INPUT!$I$1)+INPUT!$I$2),"Washout","On Meds"))))</f>
        <v/>
      </c>
      <c r="F6017">
        <f>IF(B6017="","",1.509*(LN(B6017)^1.084-5.381))</f>
        <v/>
      </c>
      <c r="G6017">
        <f>IF(F6017="","",IF(F6017&lt;0,10*F6017^2,0))</f>
        <v/>
      </c>
      <c r="H6017">
        <f>IF(F6017="","",IF(F6017&gt;0,10*F6017^2,0))</f>
        <v/>
      </c>
    </row>
    <row r="6018">
      <c r="A6018">
        <f>Input!A6018</f>
        <v/>
      </c>
      <c r="B6018">
        <f>IF(ISNUMBER(Input!B6018),IF(AND(Input!B6018&gt;=20,Input!B6018&lt;=700),Input!B6018,""),"")</f>
        <v/>
      </c>
      <c r="C6018">
        <f>IF(B6018="","",INT(A6018))</f>
        <v/>
      </c>
      <c r="D6018">
        <f>IF(B6018="","",HOUR(A6018))</f>
        <v/>
      </c>
      <c r="E6018">
        <f>IF(B6018="","",IF(INPUT!$I$1="","",IF(C6018&lt;(INT(INPUT!$I$1)-INPUT!$I$2),"Off Meds",IF(C6018&lt;=(INT(INPUT!$I$1)+INPUT!$I$2),"Washout","On Meds"))))</f>
        <v/>
      </c>
      <c r="F6018">
        <f>IF(B6018="","",1.509*(LN(B6018)^1.084-5.381))</f>
        <v/>
      </c>
      <c r="G6018">
        <f>IF(F6018="","",IF(F6018&lt;0,10*F6018^2,0))</f>
        <v/>
      </c>
      <c r="H6018">
        <f>IF(F6018="","",IF(F6018&gt;0,10*F6018^2,0))</f>
        <v/>
      </c>
    </row>
    <row r="6019">
      <c r="A6019">
        <f>Input!A6019</f>
        <v/>
      </c>
      <c r="B6019">
        <f>IF(ISNUMBER(Input!B6019),IF(AND(Input!B6019&gt;=20,Input!B6019&lt;=700),Input!B6019,""),"")</f>
        <v/>
      </c>
      <c r="C6019">
        <f>IF(B6019="","",INT(A6019))</f>
        <v/>
      </c>
      <c r="D6019">
        <f>IF(B6019="","",HOUR(A6019))</f>
        <v/>
      </c>
      <c r="E6019">
        <f>IF(B6019="","",IF(INPUT!$I$1="","",IF(C6019&lt;(INT(INPUT!$I$1)-INPUT!$I$2),"Off Meds",IF(C6019&lt;=(INT(INPUT!$I$1)+INPUT!$I$2),"Washout","On Meds"))))</f>
        <v/>
      </c>
      <c r="F6019">
        <f>IF(B6019="","",1.509*(LN(B6019)^1.084-5.381))</f>
        <v/>
      </c>
      <c r="G6019">
        <f>IF(F6019="","",IF(F6019&lt;0,10*F6019^2,0))</f>
        <v/>
      </c>
      <c r="H6019">
        <f>IF(F6019="","",IF(F6019&gt;0,10*F6019^2,0))</f>
        <v/>
      </c>
    </row>
    <row r="6020">
      <c r="A6020">
        <f>Input!A6020</f>
        <v/>
      </c>
      <c r="B6020">
        <f>IF(ISNUMBER(Input!B6020),IF(AND(Input!B6020&gt;=20,Input!B6020&lt;=700),Input!B6020,""),"")</f>
        <v/>
      </c>
      <c r="C6020">
        <f>IF(B6020="","",INT(A6020))</f>
        <v/>
      </c>
      <c r="D6020">
        <f>IF(B6020="","",HOUR(A6020))</f>
        <v/>
      </c>
      <c r="E6020">
        <f>IF(B6020="","",IF(INPUT!$I$1="","",IF(C6020&lt;(INT(INPUT!$I$1)-INPUT!$I$2),"Off Meds",IF(C6020&lt;=(INT(INPUT!$I$1)+INPUT!$I$2),"Washout","On Meds"))))</f>
        <v/>
      </c>
      <c r="F6020">
        <f>IF(B6020="","",1.509*(LN(B6020)^1.084-5.381))</f>
        <v/>
      </c>
      <c r="G6020">
        <f>IF(F6020="","",IF(F6020&lt;0,10*F6020^2,0))</f>
        <v/>
      </c>
      <c r="H6020">
        <f>IF(F6020="","",IF(F6020&gt;0,10*F6020^2,0))</f>
        <v/>
      </c>
    </row>
    <row r="6021">
      <c r="A6021">
        <f>Input!A6021</f>
        <v/>
      </c>
      <c r="B6021">
        <f>IF(ISNUMBER(Input!B6021),IF(AND(Input!B6021&gt;=20,Input!B6021&lt;=700),Input!B6021,""),"")</f>
        <v/>
      </c>
      <c r="C6021">
        <f>IF(B6021="","",INT(A6021))</f>
        <v/>
      </c>
      <c r="D6021">
        <f>IF(B6021="","",HOUR(A6021))</f>
        <v/>
      </c>
      <c r="E6021">
        <f>IF(B6021="","",IF(INPUT!$I$1="","",IF(C6021&lt;(INT(INPUT!$I$1)-INPUT!$I$2),"Off Meds",IF(C6021&lt;=(INT(INPUT!$I$1)+INPUT!$I$2),"Washout","On Meds"))))</f>
        <v/>
      </c>
      <c r="F6021">
        <f>IF(B6021="","",1.509*(LN(B6021)^1.084-5.381))</f>
        <v/>
      </c>
      <c r="G6021">
        <f>IF(F6021="","",IF(F6021&lt;0,10*F6021^2,0))</f>
        <v/>
      </c>
      <c r="H6021">
        <f>IF(F6021="","",IF(F6021&gt;0,10*F6021^2,0))</f>
        <v/>
      </c>
    </row>
    <row r="6022">
      <c r="A6022">
        <f>Input!A6022</f>
        <v/>
      </c>
      <c r="B6022">
        <f>IF(ISNUMBER(Input!B6022),IF(AND(Input!B6022&gt;=20,Input!B6022&lt;=700),Input!B6022,""),"")</f>
        <v/>
      </c>
      <c r="C6022">
        <f>IF(B6022="","",INT(A6022))</f>
        <v/>
      </c>
      <c r="D6022">
        <f>IF(B6022="","",HOUR(A6022))</f>
        <v/>
      </c>
      <c r="E6022">
        <f>IF(B6022="","",IF(INPUT!$I$1="","",IF(C6022&lt;(INT(INPUT!$I$1)-INPUT!$I$2),"Off Meds",IF(C6022&lt;=(INT(INPUT!$I$1)+INPUT!$I$2),"Washout","On Meds"))))</f>
        <v/>
      </c>
      <c r="F6022">
        <f>IF(B6022="","",1.509*(LN(B6022)^1.084-5.381))</f>
        <v/>
      </c>
      <c r="G6022">
        <f>IF(F6022="","",IF(F6022&lt;0,10*F6022^2,0))</f>
        <v/>
      </c>
      <c r="H6022">
        <f>IF(F6022="","",IF(F6022&gt;0,10*F6022^2,0))</f>
        <v/>
      </c>
    </row>
    <row r="6023">
      <c r="A6023">
        <f>Input!A6023</f>
        <v/>
      </c>
      <c r="B6023">
        <f>IF(ISNUMBER(Input!B6023),IF(AND(Input!B6023&gt;=20,Input!B6023&lt;=700),Input!B6023,""),"")</f>
        <v/>
      </c>
      <c r="C6023">
        <f>IF(B6023="","",INT(A6023))</f>
        <v/>
      </c>
      <c r="D6023">
        <f>IF(B6023="","",HOUR(A6023))</f>
        <v/>
      </c>
      <c r="E6023">
        <f>IF(B6023="","",IF(INPUT!$I$1="","",IF(C6023&lt;(INT(INPUT!$I$1)-INPUT!$I$2),"Off Meds",IF(C6023&lt;=(INT(INPUT!$I$1)+INPUT!$I$2),"Washout","On Meds"))))</f>
        <v/>
      </c>
      <c r="F6023">
        <f>IF(B6023="","",1.509*(LN(B6023)^1.084-5.381))</f>
        <v/>
      </c>
      <c r="G6023">
        <f>IF(F6023="","",IF(F6023&lt;0,10*F6023^2,0))</f>
        <v/>
      </c>
      <c r="H6023">
        <f>IF(F6023="","",IF(F6023&gt;0,10*F6023^2,0))</f>
        <v/>
      </c>
    </row>
    <row r="6024">
      <c r="A6024">
        <f>Input!A6024</f>
        <v/>
      </c>
      <c r="B6024">
        <f>IF(ISNUMBER(Input!B6024),IF(AND(Input!B6024&gt;=20,Input!B6024&lt;=700),Input!B6024,""),"")</f>
        <v/>
      </c>
      <c r="C6024">
        <f>IF(B6024="","",INT(A6024))</f>
        <v/>
      </c>
      <c r="D6024">
        <f>IF(B6024="","",HOUR(A6024))</f>
        <v/>
      </c>
      <c r="E6024">
        <f>IF(B6024="","",IF(INPUT!$I$1="","",IF(C6024&lt;(INT(INPUT!$I$1)-INPUT!$I$2),"Off Meds",IF(C6024&lt;=(INT(INPUT!$I$1)+INPUT!$I$2),"Washout","On Meds"))))</f>
        <v/>
      </c>
      <c r="F6024">
        <f>IF(B6024="","",1.509*(LN(B6024)^1.084-5.381))</f>
        <v/>
      </c>
      <c r="G6024">
        <f>IF(F6024="","",IF(F6024&lt;0,10*F6024^2,0))</f>
        <v/>
      </c>
      <c r="H6024">
        <f>IF(F6024="","",IF(F6024&gt;0,10*F6024^2,0))</f>
        <v/>
      </c>
    </row>
    <row r="6025">
      <c r="A6025">
        <f>Input!A6025</f>
        <v/>
      </c>
      <c r="B6025">
        <f>IF(ISNUMBER(Input!B6025),IF(AND(Input!B6025&gt;=20,Input!B6025&lt;=700),Input!B6025,""),"")</f>
        <v/>
      </c>
      <c r="C6025">
        <f>IF(B6025="","",INT(A6025))</f>
        <v/>
      </c>
      <c r="D6025">
        <f>IF(B6025="","",HOUR(A6025))</f>
        <v/>
      </c>
      <c r="E6025">
        <f>IF(B6025="","",IF(INPUT!$I$1="","",IF(C6025&lt;(INT(INPUT!$I$1)-INPUT!$I$2),"Off Meds",IF(C6025&lt;=(INT(INPUT!$I$1)+INPUT!$I$2),"Washout","On Meds"))))</f>
        <v/>
      </c>
      <c r="F6025">
        <f>IF(B6025="","",1.509*(LN(B6025)^1.084-5.381))</f>
        <v/>
      </c>
      <c r="G6025">
        <f>IF(F6025="","",IF(F6025&lt;0,10*F6025^2,0))</f>
        <v/>
      </c>
      <c r="H6025">
        <f>IF(F6025="","",IF(F6025&gt;0,10*F6025^2,0))</f>
        <v/>
      </c>
    </row>
    <row r="6026">
      <c r="A6026">
        <f>Input!A6026</f>
        <v/>
      </c>
      <c r="B6026">
        <f>IF(ISNUMBER(Input!B6026),IF(AND(Input!B6026&gt;=20,Input!B6026&lt;=700),Input!B6026,""),"")</f>
        <v/>
      </c>
      <c r="C6026">
        <f>IF(B6026="","",INT(A6026))</f>
        <v/>
      </c>
      <c r="D6026">
        <f>IF(B6026="","",HOUR(A6026))</f>
        <v/>
      </c>
      <c r="E6026">
        <f>IF(B6026="","",IF(INPUT!$I$1="","",IF(C6026&lt;(INT(INPUT!$I$1)-INPUT!$I$2),"Off Meds",IF(C6026&lt;=(INT(INPUT!$I$1)+INPUT!$I$2),"Washout","On Meds"))))</f>
        <v/>
      </c>
      <c r="F6026">
        <f>IF(B6026="","",1.509*(LN(B6026)^1.084-5.381))</f>
        <v/>
      </c>
      <c r="G6026">
        <f>IF(F6026="","",IF(F6026&lt;0,10*F6026^2,0))</f>
        <v/>
      </c>
      <c r="H6026">
        <f>IF(F6026="","",IF(F6026&gt;0,10*F6026^2,0))</f>
        <v/>
      </c>
    </row>
    <row r="6027">
      <c r="A6027">
        <f>Input!A6027</f>
        <v/>
      </c>
      <c r="B6027">
        <f>IF(ISNUMBER(Input!B6027),IF(AND(Input!B6027&gt;=20,Input!B6027&lt;=700),Input!B6027,""),"")</f>
        <v/>
      </c>
      <c r="C6027">
        <f>IF(B6027="","",INT(A6027))</f>
        <v/>
      </c>
      <c r="D6027">
        <f>IF(B6027="","",HOUR(A6027))</f>
        <v/>
      </c>
      <c r="E6027">
        <f>IF(B6027="","",IF(INPUT!$I$1="","",IF(C6027&lt;(INT(INPUT!$I$1)-INPUT!$I$2),"Off Meds",IF(C6027&lt;=(INT(INPUT!$I$1)+INPUT!$I$2),"Washout","On Meds"))))</f>
        <v/>
      </c>
      <c r="F6027">
        <f>IF(B6027="","",1.509*(LN(B6027)^1.084-5.381))</f>
        <v/>
      </c>
      <c r="G6027">
        <f>IF(F6027="","",IF(F6027&lt;0,10*F6027^2,0))</f>
        <v/>
      </c>
      <c r="H6027">
        <f>IF(F6027="","",IF(F6027&gt;0,10*F6027^2,0))</f>
        <v/>
      </c>
    </row>
    <row r="6028">
      <c r="A6028">
        <f>Input!A6028</f>
        <v/>
      </c>
      <c r="B6028">
        <f>IF(ISNUMBER(Input!B6028),IF(AND(Input!B6028&gt;=20,Input!B6028&lt;=700),Input!B6028,""),"")</f>
        <v/>
      </c>
      <c r="C6028">
        <f>IF(B6028="","",INT(A6028))</f>
        <v/>
      </c>
      <c r="D6028">
        <f>IF(B6028="","",HOUR(A6028))</f>
        <v/>
      </c>
      <c r="E6028">
        <f>IF(B6028="","",IF(INPUT!$I$1="","",IF(C6028&lt;(INT(INPUT!$I$1)-INPUT!$I$2),"Off Meds",IF(C6028&lt;=(INT(INPUT!$I$1)+INPUT!$I$2),"Washout","On Meds"))))</f>
        <v/>
      </c>
      <c r="F6028">
        <f>IF(B6028="","",1.509*(LN(B6028)^1.084-5.381))</f>
        <v/>
      </c>
      <c r="G6028">
        <f>IF(F6028="","",IF(F6028&lt;0,10*F6028^2,0))</f>
        <v/>
      </c>
      <c r="H6028">
        <f>IF(F6028="","",IF(F6028&gt;0,10*F6028^2,0))</f>
        <v/>
      </c>
    </row>
    <row r="6029">
      <c r="A6029">
        <f>Input!A6029</f>
        <v/>
      </c>
      <c r="B6029">
        <f>IF(ISNUMBER(Input!B6029),IF(AND(Input!B6029&gt;=20,Input!B6029&lt;=700),Input!B6029,""),"")</f>
        <v/>
      </c>
      <c r="C6029">
        <f>IF(B6029="","",INT(A6029))</f>
        <v/>
      </c>
      <c r="D6029">
        <f>IF(B6029="","",HOUR(A6029))</f>
        <v/>
      </c>
      <c r="E6029">
        <f>IF(B6029="","",IF(INPUT!$I$1="","",IF(C6029&lt;(INT(INPUT!$I$1)-INPUT!$I$2),"Off Meds",IF(C6029&lt;=(INT(INPUT!$I$1)+INPUT!$I$2),"Washout","On Meds"))))</f>
        <v/>
      </c>
      <c r="F6029">
        <f>IF(B6029="","",1.509*(LN(B6029)^1.084-5.381))</f>
        <v/>
      </c>
      <c r="G6029">
        <f>IF(F6029="","",IF(F6029&lt;0,10*F6029^2,0))</f>
        <v/>
      </c>
      <c r="H6029">
        <f>IF(F6029="","",IF(F6029&gt;0,10*F6029^2,0))</f>
        <v/>
      </c>
    </row>
    <row r="6030">
      <c r="A6030">
        <f>Input!A6030</f>
        <v/>
      </c>
      <c r="B6030">
        <f>IF(ISNUMBER(Input!B6030),IF(AND(Input!B6030&gt;=20,Input!B6030&lt;=700),Input!B6030,""),"")</f>
        <v/>
      </c>
      <c r="C6030">
        <f>IF(B6030="","",INT(A6030))</f>
        <v/>
      </c>
      <c r="D6030">
        <f>IF(B6030="","",HOUR(A6030))</f>
        <v/>
      </c>
      <c r="E6030">
        <f>IF(B6030="","",IF(INPUT!$I$1="","",IF(C6030&lt;(INT(INPUT!$I$1)-INPUT!$I$2),"Off Meds",IF(C6030&lt;=(INT(INPUT!$I$1)+INPUT!$I$2),"Washout","On Meds"))))</f>
        <v/>
      </c>
      <c r="F6030">
        <f>IF(B6030="","",1.509*(LN(B6030)^1.084-5.381))</f>
        <v/>
      </c>
      <c r="G6030">
        <f>IF(F6030="","",IF(F6030&lt;0,10*F6030^2,0))</f>
        <v/>
      </c>
      <c r="H6030">
        <f>IF(F6030="","",IF(F6030&gt;0,10*F6030^2,0))</f>
        <v/>
      </c>
    </row>
    <row r="6031">
      <c r="A6031">
        <f>Input!A6031</f>
        <v/>
      </c>
      <c r="B6031">
        <f>IF(ISNUMBER(Input!B6031),IF(AND(Input!B6031&gt;=20,Input!B6031&lt;=700),Input!B6031,""),"")</f>
        <v/>
      </c>
      <c r="C6031">
        <f>IF(B6031="","",INT(A6031))</f>
        <v/>
      </c>
      <c r="D6031">
        <f>IF(B6031="","",HOUR(A6031))</f>
        <v/>
      </c>
      <c r="E6031">
        <f>IF(B6031="","",IF(INPUT!$I$1="","",IF(C6031&lt;(INT(INPUT!$I$1)-INPUT!$I$2),"Off Meds",IF(C6031&lt;=(INT(INPUT!$I$1)+INPUT!$I$2),"Washout","On Meds"))))</f>
        <v/>
      </c>
      <c r="F6031">
        <f>IF(B6031="","",1.509*(LN(B6031)^1.084-5.381))</f>
        <v/>
      </c>
      <c r="G6031">
        <f>IF(F6031="","",IF(F6031&lt;0,10*F6031^2,0))</f>
        <v/>
      </c>
      <c r="H6031">
        <f>IF(F6031="","",IF(F6031&gt;0,10*F6031^2,0))</f>
        <v/>
      </c>
    </row>
    <row r="6032">
      <c r="A6032">
        <f>Input!A6032</f>
        <v/>
      </c>
      <c r="B6032">
        <f>IF(ISNUMBER(Input!B6032),IF(AND(Input!B6032&gt;=20,Input!B6032&lt;=700),Input!B6032,""),"")</f>
        <v/>
      </c>
      <c r="C6032">
        <f>IF(B6032="","",INT(A6032))</f>
        <v/>
      </c>
      <c r="D6032">
        <f>IF(B6032="","",HOUR(A6032))</f>
        <v/>
      </c>
      <c r="E6032">
        <f>IF(B6032="","",IF(INPUT!$I$1="","",IF(C6032&lt;(INT(INPUT!$I$1)-INPUT!$I$2),"Off Meds",IF(C6032&lt;=(INT(INPUT!$I$1)+INPUT!$I$2),"Washout","On Meds"))))</f>
        <v/>
      </c>
      <c r="F6032">
        <f>IF(B6032="","",1.509*(LN(B6032)^1.084-5.381))</f>
        <v/>
      </c>
      <c r="G6032">
        <f>IF(F6032="","",IF(F6032&lt;0,10*F6032^2,0))</f>
        <v/>
      </c>
      <c r="H6032">
        <f>IF(F6032="","",IF(F6032&gt;0,10*F6032^2,0))</f>
        <v/>
      </c>
    </row>
    <row r="6033">
      <c r="A6033">
        <f>Input!A6033</f>
        <v/>
      </c>
      <c r="B6033">
        <f>IF(ISNUMBER(Input!B6033),IF(AND(Input!B6033&gt;=20,Input!B6033&lt;=700),Input!B6033,""),"")</f>
        <v/>
      </c>
      <c r="C6033">
        <f>IF(B6033="","",INT(A6033))</f>
        <v/>
      </c>
      <c r="D6033">
        <f>IF(B6033="","",HOUR(A6033))</f>
        <v/>
      </c>
      <c r="E6033">
        <f>IF(B6033="","",IF(INPUT!$I$1="","",IF(C6033&lt;(INT(INPUT!$I$1)-INPUT!$I$2),"Off Meds",IF(C6033&lt;=(INT(INPUT!$I$1)+INPUT!$I$2),"Washout","On Meds"))))</f>
        <v/>
      </c>
      <c r="F6033">
        <f>IF(B6033="","",1.509*(LN(B6033)^1.084-5.381))</f>
        <v/>
      </c>
      <c r="G6033">
        <f>IF(F6033="","",IF(F6033&lt;0,10*F6033^2,0))</f>
        <v/>
      </c>
      <c r="H6033">
        <f>IF(F6033="","",IF(F6033&gt;0,10*F6033^2,0))</f>
        <v/>
      </c>
    </row>
    <row r="6034">
      <c r="A6034">
        <f>Input!A6034</f>
        <v/>
      </c>
      <c r="B6034">
        <f>IF(ISNUMBER(Input!B6034),IF(AND(Input!B6034&gt;=20,Input!B6034&lt;=700),Input!B6034,""),"")</f>
        <v/>
      </c>
      <c r="C6034">
        <f>IF(B6034="","",INT(A6034))</f>
        <v/>
      </c>
      <c r="D6034">
        <f>IF(B6034="","",HOUR(A6034))</f>
        <v/>
      </c>
      <c r="E6034">
        <f>IF(B6034="","",IF(INPUT!$I$1="","",IF(C6034&lt;(INT(INPUT!$I$1)-INPUT!$I$2),"Off Meds",IF(C6034&lt;=(INT(INPUT!$I$1)+INPUT!$I$2),"Washout","On Meds"))))</f>
        <v/>
      </c>
      <c r="F6034">
        <f>IF(B6034="","",1.509*(LN(B6034)^1.084-5.381))</f>
        <v/>
      </c>
      <c r="G6034">
        <f>IF(F6034="","",IF(F6034&lt;0,10*F6034^2,0))</f>
        <v/>
      </c>
      <c r="H6034">
        <f>IF(F6034="","",IF(F6034&gt;0,10*F6034^2,0))</f>
        <v/>
      </c>
    </row>
    <row r="6035">
      <c r="A6035">
        <f>Input!A6035</f>
        <v/>
      </c>
      <c r="B6035">
        <f>IF(ISNUMBER(Input!B6035),IF(AND(Input!B6035&gt;=20,Input!B6035&lt;=700),Input!B6035,""),"")</f>
        <v/>
      </c>
      <c r="C6035">
        <f>IF(B6035="","",INT(A6035))</f>
        <v/>
      </c>
      <c r="D6035">
        <f>IF(B6035="","",HOUR(A6035))</f>
        <v/>
      </c>
      <c r="E6035">
        <f>IF(B6035="","",IF(INPUT!$I$1="","",IF(C6035&lt;(INT(INPUT!$I$1)-INPUT!$I$2),"Off Meds",IF(C6035&lt;=(INT(INPUT!$I$1)+INPUT!$I$2),"Washout","On Meds"))))</f>
        <v/>
      </c>
      <c r="F6035">
        <f>IF(B6035="","",1.509*(LN(B6035)^1.084-5.381))</f>
        <v/>
      </c>
      <c r="G6035">
        <f>IF(F6035="","",IF(F6035&lt;0,10*F6035^2,0))</f>
        <v/>
      </c>
      <c r="H6035">
        <f>IF(F6035="","",IF(F6035&gt;0,10*F6035^2,0))</f>
        <v/>
      </c>
    </row>
    <row r="6036">
      <c r="A6036">
        <f>Input!A6036</f>
        <v/>
      </c>
      <c r="B6036">
        <f>IF(ISNUMBER(Input!B6036),IF(AND(Input!B6036&gt;=20,Input!B6036&lt;=700),Input!B6036,""),"")</f>
        <v/>
      </c>
      <c r="C6036">
        <f>IF(B6036="","",INT(A6036))</f>
        <v/>
      </c>
      <c r="D6036">
        <f>IF(B6036="","",HOUR(A6036))</f>
        <v/>
      </c>
      <c r="E6036">
        <f>IF(B6036="","",IF(INPUT!$I$1="","",IF(C6036&lt;(INT(INPUT!$I$1)-INPUT!$I$2),"Off Meds",IF(C6036&lt;=(INT(INPUT!$I$1)+INPUT!$I$2),"Washout","On Meds"))))</f>
        <v/>
      </c>
      <c r="F6036">
        <f>IF(B6036="","",1.509*(LN(B6036)^1.084-5.381))</f>
        <v/>
      </c>
      <c r="G6036">
        <f>IF(F6036="","",IF(F6036&lt;0,10*F6036^2,0))</f>
        <v/>
      </c>
      <c r="H6036">
        <f>IF(F6036="","",IF(F6036&gt;0,10*F6036^2,0))</f>
        <v/>
      </c>
    </row>
    <row r="6037">
      <c r="A6037">
        <f>Input!A6037</f>
        <v/>
      </c>
      <c r="B6037">
        <f>IF(ISNUMBER(Input!B6037),IF(AND(Input!B6037&gt;=20,Input!B6037&lt;=700),Input!B6037,""),"")</f>
        <v/>
      </c>
      <c r="C6037">
        <f>IF(B6037="","",INT(A6037))</f>
        <v/>
      </c>
      <c r="D6037">
        <f>IF(B6037="","",HOUR(A6037))</f>
        <v/>
      </c>
      <c r="E6037">
        <f>IF(B6037="","",IF(INPUT!$I$1="","",IF(C6037&lt;(INT(INPUT!$I$1)-INPUT!$I$2),"Off Meds",IF(C6037&lt;=(INT(INPUT!$I$1)+INPUT!$I$2),"Washout","On Meds"))))</f>
        <v/>
      </c>
      <c r="F6037">
        <f>IF(B6037="","",1.509*(LN(B6037)^1.084-5.381))</f>
        <v/>
      </c>
      <c r="G6037">
        <f>IF(F6037="","",IF(F6037&lt;0,10*F6037^2,0))</f>
        <v/>
      </c>
      <c r="H6037">
        <f>IF(F6037="","",IF(F6037&gt;0,10*F6037^2,0))</f>
        <v/>
      </c>
    </row>
    <row r="6038">
      <c r="A6038">
        <f>Input!A6038</f>
        <v/>
      </c>
      <c r="B6038">
        <f>IF(ISNUMBER(Input!B6038),IF(AND(Input!B6038&gt;=20,Input!B6038&lt;=700),Input!B6038,""),"")</f>
        <v/>
      </c>
      <c r="C6038">
        <f>IF(B6038="","",INT(A6038))</f>
        <v/>
      </c>
      <c r="D6038">
        <f>IF(B6038="","",HOUR(A6038))</f>
        <v/>
      </c>
      <c r="E6038">
        <f>IF(B6038="","",IF(INPUT!$I$1="","",IF(C6038&lt;(INT(INPUT!$I$1)-INPUT!$I$2),"Off Meds",IF(C6038&lt;=(INT(INPUT!$I$1)+INPUT!$I$2),"Washout","On Meds"))))</f>
        <v/>
      </c>
      <c r="F6038">
        <f>IF(B6038="","",1.509*(LN(B6038)^1.084-5.381))</f>
        <v/>
      </c>
      <c r="G6038">
        <f>IF(F6038="","",IF(F6038&lt;0,10*F6038^2,0))</f>
        <v/>
      </c>
      <c r="H6038">
        <f>IF(F6038="","",IF(F6038&gt;0,10*F6038^2,0))</f>
        <v/>
      </c>
    </row>
    <row r="6039">
      <c r="A6039">
        <f>Input!A6039</f>
        <v/>
      </c>
      <c r="B6039">
        <f>IF(ISNUMBER(Input!B6039),IF(AND(Input!B6039&gt;=20,Input!B6039&lt;=700),Input!B6039,""),"")</f>
        <v/>
      </c>
      <c r="C6039">
        <f>IF(B6039="","",INT(A6039))</f>
        <v/>
      </c>
      <c r="D6039">
        <f>IF(B6039="","",HOUR(A6039))</f>
        <v/>
      </c>
      <c r="E6039">
        <f>IF(B6039="","",IF(INPUT!$I$1="","",IF(C6039&lt;(INT(INPUT!$I$1)-INPUT!$I$2),"Off Meds",IF(C6039&lt;=(INT(INPUT!$I$1)+INPUT!$I$2),"Washout","On Meds"))))</f>
        <v/>
      </c>
      <c r="F6039">
        <f>IF(B6039="","",1.509*(LN(B6039)^1.084-5.381))</f>
        <v/>
      </c>
      <c r="G6039">
        <f>IF(F6039="","",IF(F6039&lt;0,10*F6039^2,0))</f>
        <v/>
      </c>
      <c r="H6039">
        <f>IF(F6039="","",IF(F6039&gt;0,10*F6039^2,0))</f>
        <v/>
      </c>
    </row>
    <row r="6040">
      <c r="A6040">
        <f>Input!A6040</f>
        <v/>
      </c>
      <c r="B6040">
        <f>IF(ISNUMBER(Input!B6040),IF(AND(Input!B6040&gt;=20,Input!B6040&lt;=700),Input!B6040,""),"")</f>
        <v/>
      </c>
      <c r="C6040">
        <f>IF(B6040="","",INT(A6040))</f>
        <v/>
      </c>
      <c r="D6040">
        <f>IF(B6040="","",HOUR(A6040))</f>
        <v/>
      </c>
      <c r="E6040">
        <f>IF(B6040="","",IF(INPUT!$I$1="","",IF(C6040&lt;(INT(INPUT!$I$1)-INPUT!$I$2),"Off Meds",IF(C6040&lt;=(INT(INPUT!$I$1)+INPUT!$I$2),"Washout","On Meds"))))</f>
        <v/>
      </c>
      <c r="F6040">
        <f>IF(B6040="","",1.509*(LN(B6040)^1.084-5.381))</f>
        <v/>
      </c>
      <c r="G6040">
        <f>IF(F6040="","",IF(F6040&lt;0,10*F6040^2,0))</f>
        <v/>
      </c>
      <c r="H6040">
        <f>IF(F6040="","",IF(F6040&gt;0,10*F6040^2,0))</f>
        <v/>
      </c>
    </row>
    <row r="6041">
      <c r="A6041">
        <f>Input!A6041</f>
        <v/>
      </c>
      <c r="B6041">
        <f>IF(ISNUMBER(Input!B6041),IF(AND(Input!B6041&gt;=20,Input!B6041&lt;=700),Input!B6041,""),"")</f>
        <v/>
      </c>
      <c r="C6041">
        <f>IF(B6041="","",INT(A6041))</f>
        <v/>
      </c>
      <c r="D6041">
        <f>IF(B6041="","",HOUR(A6041))</f>
        <v/>
      </c>
      <c r="E6041">
        <f>IF(B6041="","",IF(INPUT!$I$1="","",IF(C6041&lt;(INT(INPUT!$I$1)-INPUT!$I$2),"Off Meds",IF(C6041&lt;=(INT(INPUT!$I$1)+INPUT!$I$2),"Washout","On Meds"))))</f>
        <v/>
      </c>
      <c r="F6041">
        <f>IF(B6041="","",1.509*(LN(B6041)^1.084-5.381))</f>
        <v/>
      </c>
      <c r="G6041">
        <f>IF(F6041="","",IF(F6041&lt;0,10*F6041^2,0))</f>
        <v/>
      </c>
      <c r="H6041">
        <f>IF(F6041="","",IF(F6041&gt;0,10*F6041^2,0))</f>
        <v/>
      </c>
    </row>
    <row r="6042">
      <c r="A6042">
        <f>Input!A6042</f>
        <v/>
      </c>
      <c r="B6042">
        <f>IF(ISNUMBER(Input!B6042),IF(AND(Input!B6042&gt;=20,Input!B6042&lt;=700),Input!B6042,""),"")</f>
        <v/>
      </c>
      <c r="C6042">
        <f>IF(B6042="","",INT(A6042))</f>
        <v/>
      </c>
      <c r="D6042">
        <f>IF(B6042="","",HOUR(A6042))</f>
        <v/>
      </c>
      <c r="E6042">
        <f>IF(B6042="","",IF(INPUT!$I$1="","",IF(C6042&lt;(INT(INPUT!$I$1)-INPUT!$I$2),"Off Meds",IF(C6042&lt;=(INT(INPUT!$I$1)+INPUT!$I$2),"Washout","On Meds"))))</f>
        <v/>
      </c>
      <c r="F6042">
        <f>IF(B6042="","",1.509*(LN(B6042)^1.084-5.381))</f>
        <v/>
      </c>
      <c r="G6042">
        <f>IF(F6042="","",IF(F6042&lt;0,10*F6042^2,0))</f>
        <v/>
      </c>
      <c r="H6042">
        <f>IF(F6042="","",IF(F6042&gt;0,10*F6042^2,0))</f>
        <v/>
      </c>
    </row>
    <row r="6043">
      <c r="A6043">
        <f>Input!A6043</f>
        <v/>
      </c>
      <c r="B6043">
        <f>IF(ISNUMBER(Input!B6043),IF(AND(Input!B6043&gt;=20,Input!B6043&lt;=700),Input!B6043,""),"")</f>
        <v/>
      </c>
      <c r="C6043">
        <f>IF(B6043="","",INT(A6043))</f>
        <v/>
      </c>
      <c r="D6043">
        <f>IF(B6043="","",HOUR(A6043))</f>
        <v/>
      </c>
      <c r="E6043">
        <f>IF(B6043="","",IF(INPUT!$I$1="","",IF(C6043&lt;(INT(INPUT!$I$1)-INPUT!$I$2),"Off Meds",IF(C6043&lt;=(INT(INPUT!$I$1)+INPUT!$I$2),"Washout","On Meds"))))</f>
        <v/>
      </c>
      <c r="F6043">
        <f>IF(B6043="","",1.509*(LN(B6043)^1.084-5.381))</f>
        <v/>
      </c>
      <c r="G6043">
        <f>IF(F6043="","",IF(F6043&lt;0,10*F6043^2,0))</f>
        <v/>
      </c>
      <c r="H6043">
        <f>IF(F6043="","",IF(F6043&gt;0,10*F6043^2,0))</f>
        <v/>
      </c>
    </row>
    <row r="6044">
      <c r="A6044">
        <f>Input!A6044</f>
        <v/>
      </c>
      <c r="B6044">
        <f>IF(ISNUMBER(Input!B6044),IF(AND(Input!B6044&gt;=20,Input!B6044&lt;=700),Input!B6044,""),"")</f>
        <v/>
      </c>
      <c r="C6044">
        <f>IF(B6044="","",INT(A6044))</f>
        <v/>
      </c>
      <c r="D6044">
        <f>IF(B6044="","",HOUR(A6044))</f>
        <v/>
      </c>
      <c r="E6044">
        <f>IF(B6044="","",IF(INPUT!$I$1="","",IF(C6044&lt;(INT(INPUT!$I$1)-INPUT!$I$2),"Off Meds",IF(C6044&lt;=(INT(INPUT!$I$1)+INPUT!$I$2),"Washout","On Meds"))))</f>
        <v/>
      </c>
      <c r="F6044">
        <f>IF(B6044="","",1.509*(LN(B6044)^1.084-5.381))</f>
        <v/>
      </c>
      <c r="G6044">
        <f>IF(F6044="","",IF(F6044&lt;0,10*F6044^2,0))</f>
        <v/>
      </c>
      <c r="H6044">
        <f>IF(F6044="","",IF(F6044&gt;0,10*F6044^2,0))</f>
        <v/>
      </c>
    </row>
    <row r="6045">
      <c r="A6045">
        <f>Input!A6045</f>
        <v/>
      </c>
      <c r="B6045">
        <f>IF(ISNUMBER(Input!B6045),IF(AND(Input!B6045&gt;=20,Input!B6045&lt;=700),Input!B6045,""),"")</f>
        <v/>
      </c>
      <c r="C6045">
        <f>IF(B6045="","",INT(A6045))</f>
        <v/>
      </c>
      <c r="D6045">
        <f>IF(B6045="","",HOUR(A6045))</f>
        <v/>
      </c>
      <c r="E6045">
        <f>IF(B6045="","",IF(INPUT!$I$1="","",IF(C6045&lt;(INT(INPUT!$I$1)-INPUT!$I$2),"Off Meds",IF(C6045&lt;=(INT(INPUT!$I$1)+INPUT!$I$2),"Washout","On Meds"))))</f>
        <v/>
      </c>
      <c r="F6045">
        <f>IF(B6045="","",1.509*(LN(B6045)^1.084-5.381))</f>
        <v/>
      </c>
      <c r="G6045">
        <f>IF(F6045="","",IF(F6045&lt;0,10*F6045^2,0))</f>
        <v/>
      </c>
      <c r="H6045">
        <f>IF(F6045="","",IF(F6045&gt;0,10*F6045^2,0))</f>
        <v/>
      </c>
    </row>
    <row r="6046">
      <c r="A6046">
        <f>Input!A6046</f>
        <v/>
      </c>
      <c r="B6046">
        <f>IF(ISNUMBER(Input!B6046),IF(AND(Input!B6046&gt;=20,Input!B6046&lt;=700),Input!B6046,""),"")</f>
        <v/>
      </c>
      <c r="C6046">
        <f>IF(B6046="","",INT(A6046))</f>
        <v/>
      </c>
      <c r="D6046">
        <f>IF(B6046="","",HOUR(A6046))</f>
        <v/>
      </c>
      <c r="E6046">
        <f>IF(B6046="","",IF(INPUT!$I$1="","",IF(C6046&lt;(INT(INPUT!$I$1)-INPUT!$I$2),"Off Meds",IF(C6046&lt;=(INT(INPUT!$I$1)+INPUT!$I$2),"Washout","On Meds"))))</f>
        <v/>
      </c>
      <c r="F6046">
        <f>IF(B6046="","",1.509*(LN(B6046)^1.084-5.381))</f>
        <v/>
      </c>
      <c r="G6046">
        <f>IF(F6046="","",IF(F6046&lt;0,10*F6046^2,0))</f>
        <v/>
      </c>
      <c r="H6046">
        <f>IF(F6046="","",IF(F6046&gt;0,10*F6046^2,0))</f>
        <v/>
      </c>
    </row>
    <row r="6047">
      <c r="A6047">
        <f>Input!A6047</f>
        <v/>
      </c>
      <c r="B6047">
        <f>IF(ISNUMBER(Input!B6047),IF(AND(Input!B6047&gt;=20,Input!B6047&lt;=700),Input!B6047,""),"")</f>
        <v/>
      </c>
      <c r="C6047">
        <f>IF(B6047="","",INT(A6047))</f>
        <v/>
      </c>
      <c r="D6047">
        <f>IF(B6047="","",HOUR(A6047))</f>
        <v/>
      </c>
      <c r="E6047">
        <f>IF(B6047="","",IF(INPUT!$I$1="","",IF(C6047&lt;(INT(INPUT!$I$1)-INPUT!$I$2),"Off Meds",IF(C6047&lt;=(INT(INPUT!$I$1)+INPUT!$I$2),"Washout","On Meds"))))</f>
        <v/>
      </c>
      <c r="F6047">
        <f>IF(B6047="","",1.509*(LN(B6047)^1.084-5.381))</f>
        <v/>
      </c>
      <c r="G6047">
        <f>IF(F6047="","",IF(F6047&lt;0,10*F6047^2,0))</f>
        <v/>
      </c>
      <c r="H6047">
        <f>IF(F6047="","",IF(F6047&gt;0,10*F6047^2,0))</f>
        <v/>
      </c>
    </row>
    <row r="6048">
      <c r="A6048">
        <f>Input!A6048</f>
        <v/>
      </c>
      <c r="B6048">
        <f>IF(ISNUMBER(Input!B6048),IF(AND(Input!B6048&gt;=20,Input!B6048&lt;=700),Input!B6048,""),"")</f>
        <v/>
      </c>
      <c r="C6048">
        <f>IF(B6048="","",INT(A6048))</f>
        <v/>
      </c>
      <c r="D6048">
        <f>IF(B6048="","",HOUR(A6048))</f>
        <v/>
      </c>
      <c r="E6048">
        <f>IF(B6048="","",IF(INPUT!$I$1="","",IF(C6048&lt;(INT(INPUT!$I$1)-INPUT!$I$2),"Off Meds",IF(C6048&lt;=(INT(INPUT!$I$1)+INPUT!$I$2),"Washout","On Meds"))))</f>
        <v/>
      </c>
      <c r="F6048">
        <f>IF(B6048="","",1.509*(LN(B6048)^1.084-5.381))</f>
        <v/>
      </c>
      <c r="G6048">
        <f>IF(F6048="","",IF(F6048&lt;0,10*F6048^2,0))</f>
        <v/>
      </c>
      <c r="H6048">
        <f>IF(F6048="","",IF(F6048&gt;0,10*F6048^2,0))</f>
        <v/>
      </c>
    </row>
    <row r="6049">
      <c r="A6049">
        <f>Input!A6049</f>
        <v/>
      </c>
      <c r="B6049">
        <f>IF(ISNUMBER(Input!B6049),IF(AND(Input!B6049&gt;=20,Input!B6049&lt;=700),Input!B6049,""),"")</f>
        <v/>
      </c>
      <c r="C6049">
        <f>IF(B6049="","",INT(A6049))</f>
        <v/>
      </c>
      <c r="D6049">
        <f>IF(B6049="","",HOUR(A6049))</f>
        <v/>
      </c>
      <c r="E6049">
        <f>IF(B6049="","",IF(INPUT!$I$1="","",IF(C6049&lt;(INT(INPUT!$I$1)-INPUT!$I$2),"Off Meds",IF(C6049&lt;=(INT(INPUT!$I$1)+INPUT!$I$2),"Washout","On Meds"))))</f>
        <v/>
      </c>
      <c r="F6049">
        <f>IF(B6049="","",1.509*(LN(B6049)^1.084-5.381))</f>
        <v/>
      </c>
      <c r="G6049">
        <f>IF(F6049="","",IF(F6049&lt;0,10*F6049^2,0))</f>
        <v/>
      </c>
      <c r="H6049">
        <f>IF(F6049="","",IF(F6049&gt;0,10*F6049^2,0))</f>
        <v/>
      </c>
    </row>
    <row r="6050">
      <c r="A6050">
        <f>Input!A6050</f>
        <v/>
      </c>
      <c r="B6050">
        <f>IF(ISNUMBER(Input!B6050),IF(AND(Input!B6050&gt;=20,Input!B6050&lt;=700),Input!B6050,""),"")</f>
        <v/>
      </c>
      <c r="C6050">
        <f>IF(B6050="","",INT(A6050))</f>
        <v/>
      </c>
      <c r="D6050">
        <f>IF(B6050="","",HOUR(A6050))</f>
        <v/>
      </c>
      <c r="E6050">
        <f>IF(B6050="","",IF(INPUT!$I$1="","",IF(C6050&lt;(INT(INPUT!$I$1)-INPUT!$I$2),"Off Meds",IF(C6050&lt;=(INT(INPUT!$I$1)+INPUT!$I$2),"Washout","On Meds"))))</f>
        <v/>
      </c>
      <c r="F6050">
        <f>IF(B6050="","",1.509*(LN(B6050)^1.084-5.381))</f>
        <v/>
      </c>
      <c r="G6050">
        <f>IF(F6050="","",IF(F6050&lt;0,10*F6050^2,0))</f>
        <v/>
      </c>
      <c r="H6050">
        <f>IF(F6050="","",IF(F6050&gt;0,10*F6050^2,0))</f>
        <v/>
      </c>
    </row>
    <row r="6051">
      <c r="A6051">
        <f>Input!A6051</f>
        <v/>
      </c>
      <c r="B6051">
        <f>IF(ISNUMBER(Input!B6051),IF(AND(Input!B6051&gt;=20,Input!B6051&lt;=700),Input!B6051,""),"")</f>
        <v/>
      </c>
      <c r="C6051">
        <f>IF(B6051="","",INT(A6051))</f>
        <v/>
      </c>
      <c r="D6051">
        <f>IF(B6051="","",HOUR(A6051))</f>
        <v/>
      </c>
      <c r="E6051">
        <f>IF(B6051="","",IF(INPUT!$I$1="","",IF(C6051&lt;(INT(INPUT!$I$1)-INPUT!$I$2),"Off Meds",IF(C6051&lt;=(INT(INPUT!$I$1)+INPUT!$I$2),"Washout","On Meds"))))</f>
        <v/>
      </c>
      <c r="F6051">
        <f>IF(B6051="","",1.509*(LN(B6051)^1.084-5.381))</f>
        <v/>
      </c>
      <c r="G6051">
        <f>IF(F6051="","",IF(F6051&lt;0,10*F6051^2,0))</f>
        <v/>
      </c>
      <c r="H6051">
        <f>IF(F6051="","",IF(F6051&gt;0,10*F6051^2,0))</f>
        <v/>
      </c>
    </row>
    <row r="6052">
      <c r="A6052">
        <f>Input!A6052</f>
        <v/>
      </c>
      <c r="B6052">
        <f>IF(ISNUMBER(Input!B6052),IF(AND(Input!B6052&gt;=20,Input!B6052&lt;=700),Input!B6052,""),"")</f>
        <v/>
      </c>
      <c r="C6052">
        <f>IF(B6052="","",INT(A6052))</f>
        <v/>
      </c>
      <c r="D6052">
        <f>IF(B6052="","",HOUR(A6052))</f>
        <v/>
      </c>
      <c r="E6052">
        <f>IF(B6052="","",IF(INPUT!$I$1="","",IF(C6052&lt;(INT(INPUT!$I$1)-INPUT!$I$2),"Off Meds",IF(C6052&lt;=(INT(INPUT!$I$1)+INPUT!$I$2),"Washout","On Meds"))))</f>
        <v/>
      </c>
      <c r="F6052">
        <f>IF(B6052="","",1.509*(LN(B6052)^1.084-5.381))</f>
        <v/>
      </c>
      <c r="G6052">
        <f>IF(F6052="","",IF(F6052&lt;0,10*F6052^2,0))</f>
        <v/>
      </c>
      <c r="H6052">
        <f>IF(F6052="","",IF(F6052&gt;0,10*F6052^2,0))</f>
        <v/>
      </c>
    </row>
    <row r="6053">
      <c r="A6053">
        <f>Input!A6053</f>
        <v/>
      </c>
      <c r="B6053">
        <f>IF(ISNUMBER(Input!B6053),IF(AND(Input!B6053&gt;=20,Input!B6053&lt;=700),Input!B6053,""),"")</f>
        <v/>
      </c>
      <c r="C6053">
        <f>IF(B6053="","",INT(A6053))</f>
        <v/>
      </c>
      <c r="D6053">
        <f>IF(B6053="","",HOUR(A6053))</f>
        <v/>
      </c>
      <c r="E6053">
        <f>IF(B6053="","",IF(INPUT!$I$1="","",IF(C6053&lt;(INT(INPUT!$I$1)-INPUT!$I$2),"Off Meds",IF(C6053&lt;=(INT(INPUT!$I$1)+INPUT!$I$2),"Washout","On Meds"))))</f>
        <v/>
      </c>
      <c r="F6053">
        <f>IF(B6053="","",1.509*(LN(B6053)^1.084-5.381))</f>
        <v/>
      </c>
      <c r="G6053">
        <f>IF(F6053="","",IF(F6053&lt;0,10*F6053^2,0))</f>
        <v/>
      </c>
      <c r="H6053">
        <f>IF(F6053="","",IF(F6053&gt;0,10*F6053^2,0))</f>
        <v/>
      </c>
    </row>
    <row r="6054">
      <c r="A6054">
        <f>Input!A6054</f>
        <v/>
      </c>
      <c r="B6054">
        <f>IF(ISNUMBER(Input!B6054),IF(AND(Input!B6054&gt;=20,Input!B6054&lt;=700),Input!B6054,""),"")</f>
        <v/>
      </c>
      <c r="C6054">
        <f>IF(B6054="","",INT(A6054))</f>
        <v/>
      </c>
      <c r="D6054">
        <f>IF(B6054="","",HOUR(A6054))</f>
        <v/>
      </c>
      <c r="E6054">
        <f>IF(B6054="","",IF(INPUT!$I$1="","",IF(C6054&lt;(INT(INPUT!$I$1)-INPUT!$I$2),"Off Meds",IF(C6054&lt;=(INT(INPUT!$I$1)+INPUT!$I$2),"Washout","On Meds"))))</f>
        <v/>
      </c>
      <c r="F6054">
        <f>IF(B6054="","",1.509*(LN(B6054)^1.084-5.381))</f>
        <v/>
      </c>
      <c r="G6054">
        <f>IF(F6054="","",IF(F6054&lt;0,10*F6054^2,0))</f>
        <v/>
      </c>
      <c r="H6054">
        <f>IF(F6054="","",IF(F6054&gt;0,10*F6054^2,0))</f>
        <v/>
      </c>
    </row>
    <row r="6055">
      <c r="A6055">
        <f>Input!A6055</f>
        <v/>
      </c>
      <c r="B6055">
        <f>IF(ISNUMBER(Input!B6055),IF(AND(Input!B6055&gt;=20,Input!B6055&lt;=700),Input!B6055,""),"")</f>
        <v/>
      </c>
      <c r="C6055">
        <f>IF(B6055="","",INT(A6055))</f>
        <v/>
      </c>
      <c r="D6055">
        <f>IF(B6055="","",HOUR(A6055))</f>
        <v/>
      </c>
      <c r="E6055">
        <f>IF(B6055="","",IF(INPUT!$I$1="","",IF(C6055&lt;(INT(INPUT!$I$1)-INPUT!$I$2),"Off Meds",IF(C6055&lt;=(INT(INPUT!$I$1)+INPUT!$I$2),"Washout","On Meds"))))</f>
        <v/>
      </c>
      <c r="F6055">
        <f>IF(B6055="","",1.509*(LN(B6055)^1.084-5.381))</f>
        <v/>
      </c>
      <c r="G6055">
        <f>IF(F6055="","",IF(F6055&lt;0,10*F6055^2,0))</f>
        <v/>
      </c>
      <c r="H6055">
        <f>IF(F6055="","",IF(F6055&gt;0,10*F6055^2,0))</f>
        <v/>
      </c>
    </row>
    <row r="6056">
      <c r="A6056">
        <f>Input!A6056</f>
        <v/>
      </c>
      <c r="B6056">
        <f>IF(ISNUMBER(Input!B6056),IF(AND(Input!B6056&gt;=20,Input!B6056&lt;=700),Input!B6056,""),"")</f>
        <v/>
      </c>
      <c r="C6056">
        <f>IF(B6056="","",INT(A6056))</f>
        <v/>
      </c>
      <c r="D6056">
        <f>IF(B6056="","",HOUR(A6056))</f>
        <v/>
      </c>
      <c r="E6056">
        <f>IF(B6056="","",IF(INPUT!$I$1="","",IF(C6056&lt;(INT(INPUT!$I$1)-INPUT!$I$2),"Off Meds",IF(C6056&lt;=(INT(INPUT!$I$1)+INPUT!$I$2),"Washout","On Meds"))))</f>
        <v/>
      </c>
      <c r="F6056">
        <f>IF(B6056="","",1.509*(LN(B6056)^1.084-5.381))</f>
        <v/>
      </c>
      <c r="G6056">
        <f>IF(F6056="","",IF(F6056&lt;0,10*F6056^2,0))</f>
        <v/>
      </c>
      <c r="H6056">
        <f>IF(F6056="","",IF(F6056&gt;0,10*F6056^2,0))</f>
        <v/>
      </c>
    </row>
    <row r="6057">
      <c r="A6057">
        <f>Input!A6057</f>
        <v/>
      </c>
      <c r="B6057">
        <f>IF(ISNUMBER(Input!B6057),IF(AND(Input!B6057&gt;=20,Input!B6057&lt;=700),Input!B6057,""),"")</f>
        <v/>
      </c>
      <c r="C6057">
        <f>IF(B6057="","",INT(A6057))</f>
        <v/>
      </c>
      <c r="D6057">
        <f>IF(B6057="","",HOUR(A6057))</f>
        <v/>
      </c>
      <c r="E6057">
        <f>IF(B6057="","",IF(INPUT!$I$1="","",IF(C6057&lt;(INT(INPUT!$I$1)-INPUT!$I$2),"Off Meds",IF(C6057&lt;=(INT(INPUT!$I$1)+INPUT!$I$2),"Washout","On Meds"))))</f>
        <v/>
      </c>
      <c r="F6057">
        <f>IF(B6057="","",1.509*(LN(B6057)^1.084-5.381))</f>
        <v/>
      </c>
      <c r="G6057">
        <f>IF(F6057="","",IF(F6057&lt;0,10*F6057^2,0))</f>
        <v/>
      </c>
      <c r="H6057">
        <f>IF(F6057="","",IF(F6057&gt;0,10*F6057^2,0))</f>
        <v/>
      </c>
    </row>
    <row r="6058">
      <c r="A6058">
        <f>Input!A6058</f>
        <v/>
      </c>
      <c r="B6058">
        <f>IF(ISNUMBER(Input!B6058),IF(AND(Input!B6058&gt;=20,Input!B6058&lt;=700),Input!B6058,""),"")</f>
        <v/>
      </c>
      <c r="C6058">
        <f>IF(B6058="","",INT(A6058))</f>
        <v/>
      </c>
      <c r="D6058">
        <f>IF(B6058="","",HOUR(A6058))</f>
        <v/>
      </c>
      <c r="E6058">
        <f>IF(B6058="","",IF(INPUT!$I$1="","",IF(C6058&lt;(INT(INPUT!$I$1)-INPUT!$I$2),"Off Meds",IF(C6058&lt;=(INT(INPUT!$I$1)+INPUT!$I$2),"Washout","On Meds"))))</f>
        <v/>
      </c>
      <c r="F6058">
        <f>IF(B6058="","",1.509*(LN(B6058)^1.084-5.381))</f>
        <v/>
      </c>
      <c r="G6058">
        <f>IF(F6058="","",IF(F6058&lt;0,10*F6058^2,0))</f>
        <v/>
      </c>
      <c r="H6058">
        <f>IF(F6058="","",IF(F6058&gt;0,10*F6058^2,0))</f>
        <v/>
      </c>
    </row>
    <row r="6059">
      <c r="A6059">
        <f>Input!A6059</f>
        <v/>
      </c>
      <c r="B6059">
        <f>IF(ISNUMBER(Input!B6059),IF(AND(Input!B6059&gt;=20,Input!B6059&lt;=700),Input!B6059,""),"")</f>
        <v/>
      </c>
      <c r="C6059">
        <f>IF(B6059="","",INT(A6059))</f>
        <v/>
      </c>
      <c r="D6059">
        <f>IF(B6059="","",HOUR(A6059))</f>
        <v/>
      </c>
      <c r="E6059">
        <f>IF(B6059="","",IF(INPUT!$I$1="","",IF(C6059&lt;(INT(INPUT!$I$1)-INPUT!$I$2),"Off Meds",IF(C6059&lt;=(INT(INPUT!$I$1)+INPUT!$I$2),"Washout","On Meds"))))</f>
        <v/>
      </c>
      <c r="F6059">
        <f>IF(B6059="","",1.509*(LN(B6059)^1.084-5.381))</f>
        <v/>
      </c>
      <c r="G6059">
        <f>IF(F6059="","",IF(F6059&lt;0,10*F6059^2,0))</f>
        <v/>
      </c>
      <c r="H6059">
        <f>IF(F6059="","",IF(F6059&gt;0,10*F6059^2,0))</f>
        <v/>
      </c>
    </row>
    <row r="6060">
      <c r="A6060">
        <f>Input!A6060</f>
        <v/>
      </c>
      <c r="B6060">
        <f>IF(ISNUMBER(Input!B6060),IF(AND(Input!B6060&gt;=20,Input!B6060&lt;=700),Input!B6060,""),"")</f>
        <v/>
      </c>
      <c r="C6060">
        <f>IF(B6060="","",INT(A6060))</f>
        <v/>
      </c>
      <c r="D6060">
        <f>IF(B6060="","",HOUR(A6060))</f>
        <v/>
      </c>
      <c r="E6060">
        <f>IF(B6060="","",IF(INPUT!$I$1="","",IF(C6060&lt;(INT(INPUT!$I$1)-INPUT!$I$2),"Off Meds",IF(C6060&lt;=(INT(INPUT!$I$1)+INPUT!$I$2),"Washout","On Meds"))))</f>
        <v/>
      </c>
      <c r="F6060">
        <f>IF(B6060="","",1.509*(LN(B6060)^1.084-5.381))</f>
        <v/>
      </c>
      <c r="G6060">
        <f>IF(F6060="","",IF(F6060&lt;0,10*F6060^2,0))</f>
        <v/>
      </c>
      <c r="H6060">
        <f>IF(F6060="","",IF(F6060&gt;0,10*F6060^2,0))</f>
        <v/>
      </c>
    </row>
    <row r="6061">
      <c r="A6061">
        <f>Input!A6061</f>
        <v/>
      </c>
      <c r="B6061">
        <f>IF(ISNUMBER(Input!B6061),IF(AND(Input!B6061&gt;=20,Input!B6061&lt;=700),Input!B6061,""),"")</f>
        <v/>
      </c>
      <c r="C6061">
        <f>IF(B6061="","",INT(A6061))</f>
        <v/>
      </c>
      <c r="D6061">
        <f>IF(B6061="","",HOUR(A6061))</f>
        <v/>
      </c>
      <c r="E6061">
        <f>IF(B6061="","",IF(INPUT!$I$1="","",IF(C6061&lt;(INT(INPUT!$I$1)-INPUT!$I$2),"Off Meds",IF(C6061&lt;=(INT(INPUT!$I$1)+INPUT!$I$2),"Washout","On Meds"))))</f>
        <v/>
      </c>
      <c r="F6061">
        <f>IF(B6061="","",1.509*(LN(B6061)^1.084-5.381))</f>
        <v/>
      </c>
      <c r="G6061">
        <f>IF(F6061="","",IF(F6061&lt;0,10*F6061^2,0))</f>
        <v/>
      </c>
      <c r="H6061">
        <f>IF(F6061="","",IF(F6061&gt;0,10*F6061^2,0))</f>
        <v/>
      </c>
    </row>
    <row r="6062">
      <c r="A6062">
        <f>Input!A6062</f>
        <v/>
      </c>
      <c r="B6062">
        <f>IF(ISNUMBER(Input!B6062),IF(AND(Input!B6062&gt;=20,Input!B6062&lt;=700),Input!B6062,""),"")</f>
        <v/>
      </c>
      <c r="C6062">
        <f>IF(B6062="","",INT(A6062))</f>
        <v/>
      </c>
      <c r="D6062">
        <f>IF(B6062="","",HOUR(A6062))</f>
        <v/>
      </c>
      <c r="E6062">
        <f>IF(B6062="","",IF(INPUT!$I$1="","",IF(C6062&lt;(INT(INPUT!$I$1)-INPUT!$I$2),"Off Meds",IF(C6062&lt;=(INT(INPUT!$I$1)+INPUT!$I$2),"Washout","On Meds"))))</f>
        <v/>
      </c>
      <c r="F6062">
        <f>IF(B6062="","",1.509*(LN(B6062)^1.084-5.381))</f>
        <v/>
      </c>
      <c r="G6062">
        <f>IF(F6062="","",IF(F6062&lt;0,10*F6062^2,0))</f>
        <v/>
      </c>
      <c r="H6062">
        <f>IF(F6062="","",IF(F6062&gt;0,10*F6062^2,0))</f>
        <v/>
      </c>
    </row>
    <row r="6063">
      <c r="A6063">
        <f>Input!A6063</f>
        <v/>
      </c>
      <c r="B6063">
        <f>IF(ISNUMBER(Input!B6063),IF(AND(Input!B6063&gt;=20,Input!B6063&lt;=700),Input!B6063,""),"")</f>
        <v/>
      </c>
      <c r="C6063">
        <f>IF(B6063="","",INT(A6063))</f>
        <v/>
      </c>
      <c r="D6063">
        <f>IF(B6063="","",HOUR(A6063))</f>
        <v/>
      </c>
      <c r="E6063">
        <f>IF(B6063="","",IF(INPUT!$I$1="","",IF(C6063&lt;(INT(INPUT!$I$1)-INPUT!$I$2),"Off Meds",IF(C6063&lt;=(INT(INPUT!$I$1)+INPUT!$I$2),"Washout","On Meds"))))</f>
        <v/>
      </c>
      <c r="F6063">
        <f>IF(B6063="","",1.509*(LN(B6063)^1.084-5.381))</f>
        <v/>
      </c>
      <c r="G6063">
        <f>IF(F6063="","",IF(F6063&lt;0,10*F6063^2,0))</f>
        <v/>
      </c>
      <c r="H6063">
        <f>IF(F6063="","",IF(F6063&gt;0,10*F6063^2,0))</f>
        <v/>
      </c>
    </row>
    <row r="6064">
      <c r="A6064">
        <f>Input!A6064</f>
        <v/>
      </c>
      <c r="B6064">
        <f>IF(ISNUMBER(Input!B6064),IF(AND(Input!B6064&gt;=20,Input!B6064&lt;=700),Input!B6064,""),"")</f>
        <v/>
      </c>
      <c r="C6064">
        <f>IF(B6064="","",INT(A6064))</f>
        <v/>
      </c>
      <c r="D6064">
        <f>IF(B6064="","",HOUR(A6064))</f>
        <v/>
      </c>
      <c r="E6064">
        <f>IF(B6064="","",IF(INPUT!$I$1="","",IF(C6064&lt;(INT(INPUT!$I$1)-INPUT!$I$2),"Off Meds",IF(C6064&lt;=(INT(INPUT!$I$1)+INPUT!$I$2),"Washout","On Meds"))))</f>
        <v/>
      </c>
      <c r="F6064">
        <f>IF(B6064="","",1.509*(LN(B6064)^1.084-5.381))</f>
        <v/>
      </c>
      <c r="G6064">
        <f>IF(F6064="","",IF(F6064&lt;0,10*F6064^2,0))</f>
        <v/>
      </c>
      <c r="H6064">
        <f>IF(F6064="","",IF(F6064&gt;0,10*F6064^2,0))</f>
        <v/>
      </c>
    </row>
    <row r="6065">
      <c r="A6065">
        <f>Input!A6065</f>
        <v/>
      </c>
      <c r="B6065">
        <f>IF(ISNUMBER(Input!B6065),IF(AND(Input!B6065&gt;=20,Input!B6065&lt;=700),Input!B6065,""),"")</f>
        <v/>
      </c>
      <c r="C6065">
        <f>IF(B6065="","",INT(A6065))</f>
        <v/>
      </c>
      <c r="D6065">
        <f>IF(B6065="","",HOUR(A6065))</f>
        <v/>
      </c>
      <c r="E6065">
        <f>IF(B6065="","",IF(INPUT!$I$1="","",IF(C6065&lt;(INT(INPUT!$I$1)-INPUT!$I$2),"Off Meds",IF(C6065&lt;=(INT(INPUT!$I$1)+INPUT!$I$2),"Washout","On Meds"))))</f>
        <v/>
      </c>
      <c r="F6065">
        <f>IF(B6065="","",1.509*(LN(B6065)^1.084-5.381))</f>
        <v/>
      </c>
      <c r="G6065">
        <f>IF(F6065="","",IF(F6065&lt;0,10*F6065^2,0))</f>
        <v/>
      </c>
      <c r="H6065">
        <f>IF(F6065="","",IF(F6065&gt;0,10*F6065^2,0))</f>
        <v/>
      </c>
    </row>
    <row r="6066">
      <c r="A6066">
        <f>Input!A6066</f>
        <v/>
      </c>
      <c r="B6066">
        <f>IF(ISNUMBER(Input!B6066),IF(AND(Input!B6066&gt;=20,Input!B6066&lt;=700),Input!B6066,""),"")</f>
        <v/>
      </c>
      <c r="C6066">
        <f>IF(B6066="","",INT(A6066))</f>
        <v/>
      </c>
      <c r="D6066">
        <f>IF(B6066="","",HOUR(A6066))</f>
        <v/>
      </c>
      <c r="E6066">
        <f>IF(B6066="","",IF(INPUT!$I$1="","",IF(C6066&lt;(INT(INPUT!$I$1)-INPUT!$I$2),"Off Meds",IF(C6066&lt;=(INT(INPUT!$I$1)+INPUT!$I$2),"Washout","On Meds"))))</f>
        <v/>
      </c>
      <c r="F6066">
        <f>IF(B6066="","",1.509*(LN(B6066)^1.084-5.381))</f>
        <v/>
      </c>
      <c r="G6066">
        <f>IF(F6066="","",IF(F6066&lt;0,10*F6066^2,0))</f>
        <v/>
      </c>
      <c r="H6066">
        <f>IF(F6066="","",IF(F6066&gt;0,10*F6066^2,0))</f>
        <v/>
      </c>
    </row>
    <row r="6067">
      <c r="A6067">
        <f>Input!A6067</f>
        <v/>
      </c>
      <c r="B6067">
        <f>IF(ISNUMBER(Input!B6067),IF(AND(Input!B6067&gt;=20,Input!B6067&lt;=700),Input!B6067,""),"")</f>
        <v/>
      </c>
      <c r="C6067">
        <f>IF(B6067="","",INT(A6067))</f>
        <v/>
      </c>
      <c r="D6067">
        <f>IF(B6067="","",HOUR(A6067))</f>
        <v/>
      </c>
      <c r="E6067">
        <f>IF(B6067="","",IF(INPUT!$I$1="","",IF(C6067&lt;(INT(INPUT!$I$1)-INPUT!$I$2),"Off Meds",IF(C6067&lt;=(INT(INPUT!$I$1)+INPUT!$I$2),"Washout","On Meds"))))</f>
        <v/>
      </c>
      <c r="F6067">
        <f>IF(B6067="","",1.509*(LN(B6067)^1.084-5.381))</f>
        <v/>
      </c>
      <c r="G6067">
        <f>IF(F6067="","",IF(F6067&lt;0,10*F6067^2,0))</f>
        <v/>
      </c>
      <c r="H6067">
        <f>IF(F6067="","",IF(F6067&gt;0,10*F6067^2,0))</f>
        <v/>
      </c>
    </row>
    <row r="6068">
      <c r="A6068">
        <f>Input!A6068</f>
        <v/>
      </c>
      <c r="B6068">
        <f>IF(ISNUMBER(Input!B6068),IF(AND(Input!B6068&gt;=20,Input!B6068&lt;=700),Input!B6068,""),"")</f>
        <v/>
      </c>
      <c r="C6068">
        <f>IF(B6068="","",INT(A6068))</f>
        <v/>
      </c>
      <c r="D6068">
        <f>IF(B6068="","",HOUR(A6068))</f>
        <v/>
      </c>
      <c r="E6068">
        <f>IF(B6068="","",IF(INPUT!$I$1="","",IF(C6068&lt;(INT(INPUT!$I$1)-INPUT!$I$2),"Off Meds",IF(C6068&lt;=(INT(INPUT!$I$1)+INPUT!$I$2),"Washout","On Meds"))))</f>
        <v/>
      </c>
      <c r="F6068">
        <f>IF(B6068="","",1.509*(LN(B6068)^1.084-5.381))</f>
        <v/>
      </c>
      <c r="G6068">
        <f>IF(F6068="","",IF(F6068&lt;0,10*F6068^2,0))</f>
        <v/>
      </c>
      <c r="H6068">
        <f>IF(F6068="","",IF(F6068&gt;0,10*F6068^2,0))</f>
        <v/>
      </c>
    </row>
    <row r="6069">
      <c r="A6069">
        <f>Input!A6069</f>
        <v/>
      </c>
      <c r="B6069">
        <f>IF(ISNUMBER(Input!B6069),IF(AND(Input!B6069&gt;=20,Input!B6069&lt;=700),Input!B6069,""),"")</f>
        <v/>
      </c>
      <c r="C6069">
        <f>IF(B6069="","",INT(A6069))</f>
        <v/>
      </c>
      <c r="D6069">
        <f>IF(B6069="","",HOUR(A6069))</f>
        <v/>
      </c>
      <c r="E6069">
        <f>IF(B6069="","",IF(INPUT!$I$1="","",IF(C6069&lt;(INT(INPUT!$I$1)-INPUT!$I$2),"Off Meds",IF(C6069&lt;=(INT(INPUT!$I$1)+INPUT!$I$2),"Washout","On Meds"))))</f>
        <v/>
      </c>
      <c r="F6069">
        <f>IF(B6069="","",1.509*(LN(B6069)^1.084-5.381))</f>
        <v/>
      </c>
      <c r="G6069">
        <f>IF(F6069="","",IF(F6069&lt;0,10*F6069^2,0))</f>
        <v/>
      </c>
      <c r="H6069">
        <f>IF(F6069="","",IF(F6069&gt;0,10*F6069^2,0))</f>
        <v/>
      </c>
    </row>
    <row r="6070">
      <c r="A6070">
        <f>Input!A6070</f>
        <v/>
      </c>
      <c r="B6070">
        <f>IF(ISNUMBER(Input!B6070),IF(AND(Input!B6070&gt;=20,Input!B6070&lt;=700),Input!B6070,""),"")</f>
        <v/>
      </c>
      <c r="C6070">
        <f>IF(B6070="","",INT(A6070))</f>
        <v/>
      </c>
      <c r="D6070">
        <f>IF(B6070="","",HOUR(A6070))</f>
        <v/>
      </c>
      <c r="E6070">
        <f>IF(B6070="","",IF(INPUT!$I$1="","",IF(C6070&lt;(INT(INPUT!$I$1)-INPUT!$I$2),"Off Meds",IF(C6070&lt;=(INT(INPUT!$I$1)+INPUT!$I$2),"Washout","On Meds"))))</f>
        <v/>
      </c>
      <c r="F6070">
        <f>IF(B6070="","",1.509*(LN(B6070)^1.084-5.381))</f>
        <v/>
      </c>
      <c r="G6070">
        <f>IF(F6070="","",IF(F6070&lt;0,10*F6070^2,0))</f>
        <v/>
      </c>
      <c r="H6070">
        <f>IF(F6070="","",IF(F6070&gt;0,10*F6070^2,0))</f>
        <v/>
      </c>
    </row>
    <row r="6071">
      <c r="A6071">
        <f>Input!A6071</f>
        <v/>
      </c>
      <c r="B6071">
        <f>IF(ISNUMBER(Input!B6071),IF(AND(Input!B6071&gt;=20,Input!B6071&lt;=700),Input!B6071,""),"")</f>
        <v/>
      </c>
      <c r="C6071">
        <f>IF(B6071="","",INT(A6071))</f>
        <v/>
      </c>
      <c r="D6071">
        <f>IF(B6071="","",HOUR(A6071))</f>
        <v/>
      </c>
      <c r="E6071">
        <f>IF(B6071="","",IF(INPUT!$I$1="","",IF(C6071&lt;(INT(INPUT!$I$1)-INPUT!$I$2),"Off Meds",IF(C6071&lt;=(INT(INPUT!$I$1)+INPUT!$I$2),"Washout","On Meds"))))</f>
        <v/>
      </c>
      <c r="F6071">
        <f>IF(B6071="","",1.509*(LN(B6071)^1.084-5.381))</f>
        <v/>
      </c>
      <c r="G6071">
        <f>IF(F6071="","",IF(F6071&lt;0,10*F6071^2,0))</f>
        <v/>
      </c>
      <c r="H6071">
        <f>IF(F6071="","",IF(F6071&gt;0,10*F6071^2,0))</f>
        <v/>
      </c>
    </row>
    <row r="6072">
      <c r="A6072">
        <f>Input!A6072</f>
        <v/>
      </c>
      <c r="B6072">
        <f>IF(ISNUMBER(Input!B6072),IF(AND(Input!B6072&gt;=20,Input!B6072&lt;=700),Input!B6072,""),"")</f>
        <v/>
      </c>
      <c r="C6072">
        <f>IF(B6072="","",INT(A6072))</f>
        <v/>
      </c>
      <c r="D6072">
        <f>IF(B6072="","",HOUR(A6072))</f>
        <v/>
      </c>
      <c r="E6072">
        <f>IF(B6072="","",IF(INPUT!$I$1="","",IF(C6072&lt;(INT(INPUT!$I$1)-INPUT!$I$2),"Off Meds",IF(C6072&lt;=(INT(INPUT!$I$1)+INPUT!$I$2),"Washout","On Meds"))))</f>
        <v/>
      </c>
      <c r="F6072">
        <f>IF(B6072="","",1.509*(LN(B6072)^1.084-5.381))</f>
        <v/>
      </c>
      <c r="G6072">
        <f>IF(F6072="","",IF(F6072&lt;0,10*F6072^2,0))</f>
        <v/>
      </c>
      <c r="H6072">
        <f>IF(F6072="","",IF(F6072&gt;0,10*F6072^2,0))</f>
        <v/>
      </c>
    </row>
    <row r="6073">
      <c r="A6073">
        <f>Input!A6073</f>
        <v/>
      </c>
      <c r="B6073">
        <f>IF(ISNUMBER(Input!B6073),IF(AND(Input!B6073&gt;=20,Input!B6073&lt;=700),Input!B6073,""),"")</f>
        <v/>
      </c>
      <c r="C6073">
        <f>IF(B6073="","",INT(A6073))</f>
        <v/>
      </c>
      <c r="D6073">
        <f>IF(B6073="","",HOUR(A6073))</f>
        <v/>
      </c>
      <c r="E6073">
        <f>IF(B6073="","",IF(INPUT!$I$1="","",IF(C6073&lt;(INT(INPUT!$I$1)-INPUT!$I$2),"Off Meds",IF(C6073&lt;=(INT(INPUT!$I$1)+INPUT!$I$2),"Washout","On Meds"))))</f>
        <v/>
      </c>
      <c r="F6073">
        <f>IF(B6073="","",1.509*(LN(B6073)^1.084-5.381))</f>
        <v/>
      </c>
      <c r="G6073">
        <f>IF(F6073="","",IF(F6073&lt;0,10*F6073^2,0))</f>
        <v/>
      </c>
      <c r="H6073">
        <f>IF(F6073="","",IF(F6073&gt;0,10*F6073^2,0))</f>
        <v/>
      </c>
    </row>
    <row r="6074">
      <c r="A6074">
        <f>Input!A6074</f>
        <v/>
      </c>
      <c r="B6074">
        <f>IF(ISNUMBER(Input!B6074),IF(AND(Input!B6074&gt;=20,Input!B6074&lt;=700),Input!B6074,""),"")</f>
        <v/>
      </c>
      <c r="C6074">
        <f>IF(B6074="","",INT(A6074))</f>
        <v/>
      </c>
      <c r="D6074">
        <f>IF(B6074="","",HOUR(A6074))</f>
        <v/>
      </c>
      <c r="E6074">
        <f>IF(B6074="","",IF(INPUT!$I$1="","",IF(C6074&lt;(INT(INPUT!$I$1)-INPUT!$I$2),"Off Meds",IF(C6074&lt;=(INT(INPUT!$I$1)+INPUT!$I$2),"Washout","On Meds"))))</f>
        <v/>
      </c>
      <c r="F6074">
        <f>IF(B6074="","",1.509*(LN(B6074)^1.084-5.381))</f>
        <v/>
      </c>
      <c r="G6074">
        <f>IF(F6074="","",IF(F6074&lt;0,10*F6074^2,0))</f>
        <v/>
      </c>
      <c r="H6074">
        <f>IF(F6074="","",IF(F6074&gt;0,10*F6074^2,0))</f>
        <v/>
      </c>
    </row>
    <row r="6075">
      <c r="A6075">
        <f>Input!A6075</f>
        <v/>
      </c>
      <c r="B6075">
        <f>IF(ISNUMBER(Input!B6075),IF(AND(Input!B6075&gt;=20,Input!B6075&lt;=700),Input!B6075,""),"")</f>
        <v/>
      </c>
      <c r="C6075">
        <f>IF(B6075="","",INT(A6075))</f>
        <v/>
      </c>
      <c r="D6075">
        <f>IF(B6075="","",HOUR(A6075))</f>
        <v/>
      </c>
      <c r="E6075">
        <f>IF(B6075="","",IF(INPUT!$I$1="","",IF(C6075&lt;(INT(INPUT!$I$1)-INPUT!$I$2),"Off Meds",IF(C6075&lt;=(INT(INPUT!$I$1)+INPUT!$I$2),"Washout","On Meds"))))</f>
        <v/>
      </c>
      <c r="F6075">
        <f>IF(B6075="","",1.509*(LN(B6075)^1.084-5.381))</f>
        <v/>
      </c>
      <c r="G6075">
        <f>IF(F6075="","",IF(F6075&lt;0,10*F6075^2,0))</f>
        <v/>
      </c>
      <c r="H6075">
        <f>IF(F6075="","",IF(F6075&gt;0,10*F6075^2,0))</f>
        <v/>
      </c>
    </row>
    <row r="6076">
      <c r="A6076">
        <f>Input!A6076</f>
        <v/>
      </c>
      <c r="B6076">
        <f>IF(ISNUMBER(Input!B6076),IF(AND(Input!B6076&gt;=20,Input!B6076&lt;=700),Input!B6076,""),"")</f>
        <v/>
      </c>
      <c r="C6076">
        <f>IF(B6076="","",INT(A6076))</f>
        <v/>
      </c>
      <c r="D6076">
        <f>IF(B6076="","",HOUR(A6076))</f>
        <v/>
      </c>
      <c r="E6076">
        <f>IF(B6076="","",IF(INPUT!$I$1="","",IF(C6076&lt;(INT(INPUT!$I$1)-INPUT!$I$2),"Off Meds",IF(C6076&lt;=(INT(INPUT!$I$1)+INPUT!$I$2),"Washout","On Meds"))))</f>
        <v/>
      </c>
      <c r="F6076">
        <f>IF(B6076="","",1.509*(LN(B6076)^1.084-5.381))</f>
        <v/>
      </c>
      <c r="G6076">
        <f>IF(F6076="","",IF(F6076&lt;0,10*F6076^2,0))</f>
        <v/>
      </c>
      <c r="H6076">
        <f>IF(F6076="","",IF(F6076&gt;0,10*F6076^2,0))</f>
        <v/>
      </c>
    </row>
    <row r="6077">
      <c r="A6077">
        <f>Input!A6077</f>
        <v/>
      </c>
      <c r="B6077">
        <f>IF(ISNUMBER(Input!B6077),IF(AND(Input!B6077&gt;=20,Input!B6077&lt;=700),Input!B6077,""),"")</f>
        <v/>
      </c>
      <c r="C6077">
        <f>IF(B6077="","",INT(A6077))</f>
        <v/>
      </c>
      <c r="D6077">
        <f>IF(B6077="","",HOUR(A6077))</f>
        <v/>
      </c>
      <c r="E6077">
        <f>IF(B6077="","",IF(INPUT!$I$1="","",IF(C6077&lt;(INT(INPUT!$I$1)-INPUT!$I$2),"Off Meds",IF(C6077&lt;=(INT(INPUT!$I$1)+INPUT!$I$2),"Washout","On Meds"))))</f>
        <v/>
      </c>
      <c r="F6077">
        <f>IF(B6077="","",1.509*(LN(B6077)^1.084-5.381))</f>
        <v/>
      </c>
      <c r="G6077">
        <f>IF(F6077="","",IF(F6077&lt;0,10*F6077^2,0))</f>
        <v/>
      </c>
      <c r="H6077">
        <f>IF(F6077="","",IF(F6077&gt;0,10*F6077^2,0))</f>
        <v/>
      </c>
    </row>
    <row r="6078">
      <c r="A6078">
        <f>Input!A6078</f>
        <v/>
      </c>
      <c r="B6078">
        <f>IF(ISNUMBER(Input!B6078),IF(AND(Input!B6078&gt;=20,Input!B6078&lt;=700),Input!B6078,""),"")</f>
        <v/>
      </c>
      <c r="C6078">
        <f>IF(B6078="","",INT(A6078))</f>
        <v/>
      </c>
      <c r="D6078">
        <f>IF(B6078="","",HOUR(A6078))</f>
        <v/>
      </c>
      <c r="E6078">
        <f>IF(B6078="","",IF(INPUT!$I$1="","",IF(C6078&lt;(INT(INPUT!$I$1)-INPUT!$I$2),"Off Meds",IF(C6078&lt;=(INT(INPUT!$I$1)+INPUT!$I$2),"Washout","On Meds"))))</f>
        <v/>
      </c>
      <c r="F6078">
        <f>IF(B6078="","",1.509*(LN(B6078)^1.084-5.381))</f>
        <v/>
      </c>
      <c r="G6078">
        <f>IF(F6078="","",IF(F6078&lt;0,10*F6078^2,0))</f>
        <v/>
      </c>
      <c r="H6078">
        <f>IF(F6078="","",IF(F6078&gt;0,10*F6078^2,0))</f>
        <v/>
      </c>
    </row>
    <row r="6079">
      <c r="A6079">
        <f>Input!A6079</f>
        <v/>
      </c>
      <c r="B6079">
        <f>IF(ISNUMBER(Input!B6079),IF(AND(Input!B6079&gt;=20,Input!B6079&lt;=700),Input!B6079,""),"")</f>
        <v/>
      </c>
      <c r="C6079">
        <f>IF(B6079="","",INT(A6079))</f>
        <v/>
      </c>
      <c r="D6079">
        <f>IF(B6079="","",HOUR(A6079))</f>
        <v/>
      </c>
      <c r="E6079">
        <f>IF(B6079="","",IF(INPUT!$I$1="","",IF(C6079&lt;(INT(INPUT!$I$1)-INPUT!$I$2),"Off Meds",IF(C6079&lt;=(INT(INPUT!$I$1)+INPUT!$I$2),"Washout","On Meds"))))</f>
        <v/>
      </c>
      <c r="F6079">
        <f>IF(B6079="","",1.509*(LN(B6079)^1.084-5.381))</f>
        <v/>
      </c>
      <c r="G6079">
        <f>IF(F6079="","",IF(F6079&lt;0,10*F6079^2,0))</f>
        <v/>
      </c>
      <c r="H6079">
        <f>IF(F6079="","",IF(F6079&gt;0,10*F6079^2,0))</f>
        <v/>
      </c>
    </row>
    <row r="6080">
      <c r="A6080">
        <f>Input!A6080</f>
        <v/>
      </c>
      <c r="B6080">
        <f>IF(ISNUMBER(Input!B6080),IF(AND(Input!B6080&gt;=20,Input!B6080&lt;=700),Input!B6080,""),"")</f>
        <v/>
      </c>
      <c r="C6080">
        <f>IF(B6080="","",INT(A6080))</f>
        <v/>
      </c>
      <c r="D6080">
        <f>IF(B6080="","",HOUR(A6080))</f>
        <v/>
      </c>
      <c r="E6080">
        <f>IF(B6080="","",IF(INPUT!$I$1="","",IF(C6080&lt;(INT(INPUT!$I$1)-INPUT!$I$2),"Off Meds",IF(C6080&lt;=(INT(INPUT!$I$1)+INPUT!$I$2),"Washout","On Meds"))))</f>
        <v/>
      </c>
      <c r="F6080">
        <f>IF(B6080="","",1.509*(LN(B6080)^1.084-5.381))</f>
        <v/>
      </c>
      <c r="G6080">
        <f>IF(F6080="","",IF(F6080&lt;0,10*F6080^2,0))</f>
        <v/>
      </c>
      <c r="H6080">
        <f>IF(F6080="","",IF(F6080&gt;0,10*F6080^2,0))</f>
        <v/>
      </c>
    </row>
    <row r="6081">
      <c r="A6081">
        <f>Input!A6081</f>
        <v/>
      </c>
      <c r="B6081">
        <f>IF(ISNUMBER(Input!B6081),IF(AND(Input!B6081&gt;=20,Input!B6081&lt;=700),Input!B6081,""),"")</f>
        <v/>
      </c>
      <c r="C6081">
        <f>IF(B6081="","",INT(A6081))</f>
        <v/>
      </c>
      <c r="D6081">
        <f>IF(B6081="","",HOUR(A6081))</f>
        <v/>
      </c>
      <c r="E6081">
        <f>IF(B6081="","",IF(INPUT!$I$1="","",IF(C6081&lt;(INT(INPUT!$I$1)-INPUT!$I$2),"Off Meds",IF(C6081&lt;=(INT(INPUT!$I$1)+INPUT!$I$2),"Washout","On Meds"))))</f>
        <v/>
      </c>
      <c r="F6081">
        <f>IF(B6081="","",1.509*(LN(B6081)^1.084-5.381))</f>
        <v/>
      </c>
      <c r="G6081">
        <f>IF(F6081="","",IF(F6081&lt;0,10*F6081^2,0))</f>
        <v/>
      </c>
      <c r="H6081">
        <f>IF(F6081="","",IF(F6081&gt;0,10*F6081^2,0))</f>
        <v/>
      </c>
    </row>
    <row r="6082">
      <c r="A6082">
        <f>Input!A6082</f>
        <v/>
      </c>
      <c r="B6082">
        <f>IF(ISNUMBER(Input!B6082),IF(AND(Input!B6082&gt;=20,Input!B6082&lt;=700),Input!B6082,""),"")</f>
        <v/>
      </c>
      <c r="C6082">
        <f>IF(B6082="","",INT(A6082))</f>
        <v/>
      </c>
      <c r="D6082">
        <f>IF(B6082="","",HOUR(A6082))</f>
        <v/>
      </c>
      <c r="E6082">
        <f>IF(B6082="","",IF(INPUT!$I$1="","",IF(C6082&lt;(INT(INPUT!$I$1)-INPUT!$I$2),"Off Meds",IF(C6082&lt;=(INT(INPUT!$I$1)+INPUT!$I$2),"Washout","On Meds"))))</f>
        <v/>
      </c>
      <c r="F6082">
        <f>IF(B6082="","",1.509*(LN(B6082)^1.084-5.381))</f>
        <v/>
      </c>
      <c r="G6082">
        <f>IF(F6082="","",IF(F6082&lt;0,10*F6082^2,0))</f>
        <v/>
      </c>
      <c r="H6082">
        <f>IF(F6082="","",IF(F6082&gt;0,10*F6082^2,0))</f>
        <v/>
      </c>
    </row>
    <row r="6083">
      <c r="A6083">
        <f>Input!A6083</f>
        <v/>
      </c>
      <c r="B6083">
        <f>IF(ISNUMBER(Input!B6083),IF(AND(Input!B6083&gt;=20,Input!B6083&lt;=700),Input!B6083,""),"")</f>
        <v/>
      </c>
      <c r="C6083">
        <f>IF(B6083="","",INT(A6083))</f>
        <v/>
      </c>
      <c r="D6083">
        <f>IF(B6083="","",HOUR(A6083))</f>
        <v/>
      </c>
      <c r="E6083">
        <f>IF(B6083="","",IF(INPUT!$I$1="","",IF(C6083&lt;(INT(INPUT!$I$1)-INPUT!$I$2),"Off Meds",IF(C6083&lt;=(INT(INPUT!$I$1)+INPUT!$I$2),"Washout","On Meds"))))</f>
        <v/>
      </c>
      <c r="F6083">
        <f>IF(B6083="","",1.509*(LN(B6083)^1.084-5.381))</f>
        <v/>
      </c>
      <c r="G6083">
        <f>IF(F6083="","",IF(F6083&lt;0,10*F6083^2,0))</f>
        <v/>
      </c>
      <c r="H6083">
        <f>IF(F6083="","",IF(F6083&gt;0,10*F6083^2,0))</f>
        <v/>
      </c>
    </row>
    <row r="6084">
      <c r="A6084">
        <f>Input!A6084</f>
        <v/>
      </c>
      <c r="B6084">
        <f>IF(ISNUMBER(Input!B6084),IF(AND(Input!B6084&gt;=20,Input!B6084&lt;=700),Input!B6084,""),"")</f>
        <v/>
      </c>
      <c r="C6084">
        <f>IF(B6084="","",INT(A6084))</f>
        <v/>
      </c>
      <c r="D6084">
        <f>IF(B6084="","",HOUR(A6084))</f>
        <v/>
      </c>
      <c r="E6084">
        <f>IF(B6084="","",IF(INPUT!$I$1="","",IF(C6084&lt;(INT(INPUT!$I$1)-INPUT!$I$2),"Off Meds",IF(C6084&lt;=(INT(INPUT!$I$1)+INPUT!$I$2),"Washout","On Meds"))))</f>
        <v/>
      </c>
      <c r="F6084">
        <f>IF(B6084="","",1.509*(LN(B6084)^1.084-5.381))</f>
        <v/>
      </c>
      <c r="G6084">
        <f>IF(F6084="","",IF(F6084&lt;0,10*F6084^2,0))</f>
        <v/>
      </c>
      <c r="H6084">
        <f>IF(F6084="","",IF(F6084&gt;0,10*F6084^2,0))</f>
        <v/>
      </c>
    </row>
    <row r="6085">
      <c r="A6085">
        <f>Input!A6085</f>
        <v/>
      </c>
      <c r="B6085">
        <f>IF(ISNUMBER(Input!B6085),IF(AND(Input!B6085&gt;=20,Input!B6085&lt;=700),Input!B6085,""),"")</f>
        <v/>
      </c>
      <c r="C6085">
        <f>IF(B6085="","",INT(A6085))</f>
        <v/>
      </c>
      <c r="D6085">
        <f>IF(B6085="","",HOUR(A6085))</f>
        <v/>
      </c>
      <c r="E6085">
        <f>IF(B6085="","",IF(INPUT!$I$1="","",IF(C6085&lt;(INT(INPUT!$I$1)-INPUT!$I$2),"Off Meds",IF(C6085&lt;=(INT(INPUT!$I$1)+INPUT!$I$2),"Washout","On Meds"))))</f>
        <v/>
      </c>
      <c r="F6085">
        <f>IF(B6085="","",1.509*(LN(B6085)^1.084-5.381))</f>
        <v/>
      </c>
      <c r="G6085">
        <f>IF(F6085="","",IF(F6085&lt;0,10*F6085^2,0))</f>
        <v/>
      </c>
      <c r="H6085">
        <f>IF(F6085="","",IF(F6085&gt;0,10*F6085^2,0))</f>
        <v/>
      </c>
    </row>
    <row r="6086">
      <c r="A6086">
        <f>Input!A6086</f>
        <v/>
      </c>
      <c r="B6086">
        <f>IF(ISNUMBER(Input!B6086),IF(AND(Input!B6086&gt;=20,Input!B6086&lt;=700),Input!B6086,""),"")</f>
        <v/>
      </c>
      <c r="C6086">
        <f>IF(B6086="","",INT(A6086))</f>
        <v/>
      </c>
      <c r="D6086">
        <f>IF(B6086="","",HOUR(A6086))</f>
        <v/>
      </c>
      <c r="E6086">
        <f>IF(B6086="","",IF(INPUT!$I$1="","",IF(C6086&lt;(INT(INPUT!$I$1)-INPUT!$I$2),"Off Meds",IF(C6086&lt;=(INT(INPUT!$I$1)+INPUT!$I$2),"Washout","On Meds"))))</f>
        <v/>
      </c>
      <c r="F6086">
        <f>IF(B6086="","",1.509*(LN(B6086)^1.084-5.381))</f>
        <v/>
      </c>
      <c r="G6086">
        <f>IF(F6086="","",IF(F6086&lt;0,10*F6086^2,0))</f>
        <v/>
      </c>
      <c r="H6086">
        <f>IF(F6086="","",IF(F6086&gt;0,10*F6086^2,0))</f>
        <v/>
      </c>
    </row>
    <row r="6087">
      <c r="A6087">
        <f>Input!A6087</f>
        <v/>
      </c>
      <c r="B6087">
        <f>IF(ISNUMBER(Input!B6087),IF(AND(Input!B6087&gt;=20,Input!B6087&lt;=700),Input!B6087,""),"")</f>
        <v/>
      </c>
      <c r="C6087">
        <f>IF(B6087="","",INT(A6087))</f>
        <v/>
      </c>
      <c r="D6087">
        <f>IF(B6087="","",HOUR(A6087))</f>
        <v/>
      </c>
      <c r="E6087">
        <f>IF(B6087="","",IF(INPUT!$I$1="","",IF(C6087&lt;(INT(INPUT!$I$1)-INPUT!$I$2),"Off Meds",IF(C6087&lt;=(INT(INPUT!$I$1)+INPUT!$I$2),"Washout","On Meds"))))</f>
        <v/>
      </c>
      <c r="F6087">
        <f>IF(B6087="","",1.509*(LN(B6087)^1.084-5.381))</f>
        <v/>
      </c>
      <c r="G6087">
        <f>IF(F6087="","",IF(F6087&lt;0,10*F6087^2,0))</f>
        <v/>
      </c>
      <c r="H6087">
        <f>IF(F6087="","",IF(F6087&gt;0,10*F6087^2,0))</f>
        <v/>
      </c>
    </row>
    <row r="6088">
      <c r="A6088">
        <f>Input!A6088</f>
        <v/>
      </c>
      <c r="B6088">
        <f>IF(ISNUMBER(Input!B6088),IF(AND(Input!B6088&gt;=20,Input!B6088&lt;=700),Input!B6088,""),"")</f>
        <v/>
      </c>
      <c r="C6088">
        <f>IF(B6088="","",INT(A6088))</f>
        <v/>
      </c>
      <c r="D6088">
        <f>IF(B6088="","",HOUR(A6088))</f>
        <v/>
      </c>
      <c r="E6088">
        <f>IF(B6088="","",IF(INPUT!$I$1="","",IF(C6088&lt;(INT(INPUT!$I$1)-INPUT!$I$2),"Off Meds",IF(C6088&lt;=(INT(INPUT!$I$1)+INPUT!$I$2),"Washout","On Meds"))))</f>
        <v/>
      </c>
      <c r="F6088">
        <f>IF(B6088="","",1.509*(LN(B6088)^1.084-5.381))</f>
        <v/>
      </c>
      <c r="G6088">
        <f>IF(F6088="","",IF(F6088&lt;0,10*F6088^2,0))</f>
        <v/>
      </c>
      <c r="H6088">
        <f>IF(F6088="","",IF(F6088&gt;0,10*F6088^2,0))</f>
        <v/>
      </c>
    </row>
    <row r="6089">
      <c r="A6089">
        <f>Input!A6089</f>
        <v/>
      </c>
      <c r="B6089">
        <f>IF(ISNUMBER(Input!B6089),IF(AND(Input!B6089&gt;=20,Input!B6089&lt;=700),Input!B6089,""),"")</f>
        <v/>
      </c>
      <c r="C6089">
        <f>IF(B6089="","",INT(A6089))</f>
        <v/>
      </c>
      <c r="D6089">
        <f>IF(B6089="","",HOUR(A6089))</f>
        <v/>
      </c>
      <c r="E6089">
        <f>IF(B6089="","",IF(INPUT!$I$1="","",IF(C6089&lt;(INT(INPUT!$I$1)-INPUT!$I$2),"Off Meds",IF(C6089&lt;=(INT(INPUT!$I$1)+INPUT!$I$2),"Washout","On Meds"))))</f>
        <v/>
      </c>
      <c r="F6089">
        <f>IF(B6089="","",1.509*(LN(B6089)^1.084-5.381))</f>
        <v/>
      </c>
      <c r="G6089">
        <f>IF(F6089="","",IF(F6089&lt;0,10*F6089^2,0))</f>
        <v/>
      </c>
      <c r="H6089">
        <f>IF(F6089="","",IF(F6089&gt;0,10*F6089^2,0))</f>
        <v/>
      </c>
    </row>
    <row r="6090">
      <c r="A6090">
        <f>Input!A6090</f>
        <v/>
      </c>
      <c r="B6090">
        <f>IF(ISNUMBER(Input!B6090),IF(AND(Input!B6090&gt;=20,Input!B6090&lt;=700),Input!B6090,""),"")</f>
        <v/>
      </c>
      <c r="C6090">
        <f>IF(B6090="","",INT(A6090))</f>
        <v/>
      </c>
      <c r="D6090">
        <f>IF(B6090="","",HOUR(A6090))</f>
        <v/>
      </c>
      <c r="E6090">
        <f>IF(B6090="","",IF(INPUT!$I$1="","",IF(C6090&lt;(INT(INPUT!$I$1)-INPUT!$I$2),"Off Meds",IF(C6090&lt;=(INT(INPUT!$I$1)+INPUT!$I$2),"Washout","On Meds"))))</f>
        <v/>
      </c>
      <c r="F6090">
        <f>IF(B6090="","",1.509*(LN(B6090)^1.084-5.381))</f>
        <v/>
      </c>
      <c r="G6090">
        <f>IF(F6090="","",IF(F6090&lt;0,10*F6090^2,0))</f>
        <v/>
      </c>
      <c r="H6090">
        <f>IF(F6090="","",IF(F6090&gt;0,10*F6090^2,0))</f>
        <v/>
      </c>
    </row>
    <row r="6091">
      <c r="A6091">
        <f>Input!A6091</f>
        <v/>
      </c>
      <c r="B6091">
        <f>IF(ISNUMBER(Input!B6091),IF(AND(Input!B6091&gt;=20,Input!B6091&lt;=700),Input!B6091,""),"")</f>
        <v/>
      </c>
      <c r="C6091">
        <f>IF(B6091="","",INT(A6091))</f>
        <v/>
      </c>
      <c r="D6091">
        <f>IF(B6091="","",HOUR(A6091))</f>
        <v/>
      </c>
      <c r="E6091">
        <f>IF(B6091="","",IF(INPUT!$I$1="","",IF(C6091&lt;(INT(INPUT!$I$1)-INPUT!$I$2),"Off Meds",IF(C6091&lt;=(INT(INPUT!$I$1)+INPUT!$I$2),"Washout","On Meds"))))</f>
        <v/>
      </c>
      <c r="F6091">
        <f>IF(B6091="","",1.509*(LN(B6091)^1.084-5.381))</f>
        <v/>
      </c>
      <c r="G6091">
        <f>IF(F6091="","",IF(F6091&lt;0,10*F6091^2,0))</f>
        <v/>
      </c>
      <c r="H6091">
        <f>IF(F6091="","",IF(F6091&gt;0,10*F6091^2,0))</f>
        <v/>
      </c>
    </row>
    <row r="6092">
      <c r="A6092">
        <f>Input!A6092</f>
        <v/>
      </c>
      <c r="B6092">
        <f>IF(ISNUMBER(Input!B6092),IF(AND(Input!B6092&gt;=20,Input!B6092&lt;=700),Input!B6092,""),"")</f>
        <v/>
      </c>
      <c r="C6092">
        <f>IF(B6092="","",INT(A6092))</f>
        <v/>
      </c>
      <c r="D6092">
        <f>IF(B6092="","",HOUR(A6092))</f>
        <v/>
      </c>
      <c r="E6092">
        <f>IF(B6092="","",IF(INPUT!$I$1="","",IF(C6092&lt;(INT(INPUT!$I$1)-INPUT!$I$2),"Off Meds",IF(C6092&lt;=(INT(INPUT!$I$1)+INPUT!$I$2),"Washout","On Meds"))))</f>
        <v/>
      </c>
      <c r="F6092">
        <f>IF(B6092="","",1.509*(LN(B6092)^1.084-5.381))</f>
        <v/>
      </c>
      <c r="G6092">
        <f>IF(F6092="","",IF(F6092&lt;0,10*F6092^2,0))</f>
        <v/>
      </c>
      <c r="H6092">
        <f>IF(F6092="","",IF(F6092&gt;0,10*F6092^2,0))</f>
        <v/>
      </c>
    </row>
    <row r="6093">
      <c r="A6093">
        <f>Input!A6093</f>
        <v/>
      </c>
      <c r="B6093">
        <f>IF(ISNUMBER(Input!B6093),IF(AND(Input!B6093&gt;=20,Input!B6093&lt;=700),Input!B6093,""),"")</f>
        <v/>
      </c>
      <c r="C6093">
        <f>IF(B6093="","",INT(A6093))</f>
        <v/>
      </c>
      <c r="D6093">
        <f>IF(B6093="","",HOUR(A6093))</f>
        <v/>
      </c>
      <c r="E6093">
        <f>IF(B6093="","",IF(INPUT!$I$1="","",IF(C6093&lt;(INT(INPUT!$I$1)-INPUT!$I$2),"Off Meds",IF(C6093&lt;=(INT(INPUT!$I$1)+INPUT!$I$2),"Washout","On Meds"))))</f>
        <v/>
      </c>
      <c r="F6093">
        <f>IF(B6093="","",1.509*(LN(B6093)^1.084-5.381))</f>
        <v/>
      </c>
      <c r="G6093">
        <f>IF(F6093="","",IF(F6093&lt;0,10*F6093^2,0))</f>
        <v/>
      </c>
      <c r="H6093">
        <f>IF(F6093="","",IF(F6093&gt;0,10*F6093^2,0))</f>
        <v/>
      </c>
    </row>
    <row r="6094">
      <c r="A6094">
        <f>Input!A6094</f>
        <v/>
      </c>
      <c r="B6094">
        <f>IF(ISNUMBER(Input!B6094),IF(AND(Input!B6094&gt;=20,Input!B6094&lt;=700),Input!B6094,""),"")</f>
        <v/>
      </c>
      <c r="C6094">
        <f>IF(B6094="","",INT(A6094))</f>
        <v/>
      </c>
      <c r="D6094">
        <f>IF(B6094="","",HOUR(A6094))</f>
        <v/>
      </c>
      <c r="E6094">
        <f>IF(B6094="","",IF(INPUT!$I$1="","",IF(C6094&lt;(INT(INPUT!$I$1)-INPUT!$I$2),"Off Meds",IF(C6094&lt;=(INT(INPUT!$I$1)+INPUT!$I$2),"Washout","On Meds"))))</f>
        <v/>
      </c>
      <c r="F6094">
        <f>IF(B6094="","",1.509*(LN(B6094)^1.084-5.381))</f>
        <v/>
      </c>
      <c r="G6094">
        <f>IF(F6094="","",IF(F6094&lt;0,10*F6094^2,0))</f>
        <v/>
      </c>
      <c r="H6094">
        <f>IF(F6094="","",IF(F6094&gt;0,10*F6094^2,0))</f>
        <v/>
      </c>
    </row>
    <row r="6095">
      <c r="A6095">
        <f>Input!A6095</f>
        <v/>
      </c>
      <c r="B6095">
        <f>IF(ISNUMBER(Input!B6095),IF(AND(Input!B6095&gt;=20,Input!B6095&lt;=700),Input!B6095,""),"")</f>
        <v/>
      </c>
      <c r="C6095">
        <f>IF(B6095="","",INT(A6095))</f>
        <v/>
      </c>
      <c r="D6095">
        <f>IF(B6095="","",HOUR(A6095))</f>
        <v/>
      </c>
      <c r="E6095">
        <f>IF(B6095="","",IF(INPUT!$I$1="","",IF(C6095&lt;(INT(INPUT!$I$1)-INPUT!$I$2),"Off Meds",IF(C6095&lt;=(INT(INPUT!$I$1)+INPUT!$I$2),"Washout","On Meds"))))</f>
        <v/>
      </c>
      <c r="F6095">
        <f>IF(B6095="","",1.509*(LN(B6095)^1.084-5.381))</f>
        <v/>
      </c>
      <c r="G6095">
        <f>IF(F6095="","",IF(F6095&lt;0,10*F6095^2,0))</f>
        <v/>
      </c>
      <c r="H6095">
        <f>IF(F6095="","",IF(F6095&gt;0,10*F6095^2,0))</f>
        <v/>
      </c>
    </row>
    <row r="6096">
      <c r="A6096">
        <f>Input!A6096</f>
        <v/>
      </c>
      <c r="B6096">
        <f>IF(ISNUMBER(Input!B6096),IF(AND(Input!B6096&gt;=20,Input!B6096&lt;=700),Input!B6096,""),"")</f>
        <v/>
      </c>
      <c r="C6096">
        <f>IF(B6096="","",INT(A6096))</f>
        <v/>
      </c>
      <c r="D6096">
        <f>IF(B6096="","",HOUR(A6096))</f>
        <v/>
      </c>
      <c r="E6096">
        <f>IF(B6096="","",IF(INPUT!$I$1="","",IF(C6096&lt;(INT(INPUT!$I$1)-INPUT!$I$2),"Off Meds",IF(C6096&lt;=(INT(INPUT!$I$1)+INPUT!$I$2),"Washout","On Meds"))))</f>
        <v/>
      </c>
      <c r="F6096">
        <f>IF(B6096="","",1.509*(LN(B6096)^1.084-5.381))</f>
        <v/>
      </c>
      <c r="G6096">
        <f>IF(F6096="","",IF(F6096&lt;0,10*F6096^2,0))</f>
        <v/>
      </c>
      <c r="H6096">
        <f>IF(F6096="","",IF(F6096&gt;0,10*F6096^2,0))</f>
        <v/>
      </c>
    </row>
    <row r="6097">
      <c r="A6097">
        <f>Input!A6097</f>
        <v/>
      </c>
      <c r="B6097">
        <f>IF(ISNUMBER(Input!B6097),IF(AND(Input!B6097&gt;=20,Input!B6097&lt;=700),Input!B6097,""),"")</f>
        <v/>
      </c>
      <c r="C6097">
        <f>IF(B6097="","",INT(A6097))</f>
        <v/>
      </c>
      <c r="D6097">
        <f>IF(B6097="","",HOUR(A6097))</f>
        <v/>
      </c>
      <c r="E6097">
        <f>IF(B6097="","",IF(INPUT!$I$1="","",IF(C6097&lt;(INT(INPUT!$I$1)-INPUT!$I$2),"Off Meds",IF(C6097&lt;=(INT(INPUT!$I$1)+INPUT!$I$2),"Washout","On Meds"))))</f>
        <v/>
      </c>
      <c r="F6097">
        <f>IF(B6097="","",1.509*(LN(B6097)^1.084-5.381))</f>
        <v/>
      </c>
      <c r="G6097">
        <f>IF(F6097="","",IF(F6097&lt;0,10*F6097^2,0))</f>
        <v/>
      </c>
      <c r="H6097">
        <f>IF(F6097="","",IF(F6097&gt;0,10*F6097^2,0))</f>
        <v/>
      </c>
    </row>
    <row r="6098">
      <c r="A6098">
        <f>Input!A6098</f>
        <v/>
      </c>
      <c r="B6098">
        <f>IF(ISNUMBER(Input!B6098),IF(AND(Input!B6098&gt;=20,Input!B6098&lt;=700),Input!B6098,""),"")</f>
        <v/>
      </c>
      <c r="C6098">
        <f>IF(B6098="","",INT(A6098))</f>
        <v/>
      </c>
      <c r="D6098">
        <f>IF(B6098="","",HOUR(A6098))</f>
        <v/>
      </c>
      <c r="E6098">
        <f>IF(B6098="","",IF(INPUT!$I$1="","",IF(C6098&lt;(INT(INPUT!$I$1)-INPUT!$I$2),"Off Meds",IF(C6098&lt;=(INT(INPUT!$I$1)+INPUT!$I$2),"Washout","On Meds"))))</f>
        <v/>
      </c>
      <c r="F6098">
        <f>IF(B6098="","",1.509*(LN(B6098)^1.084-5.381))</f>
        <v/>
      </c>
      <c r="G6098">
        <f>IF(F6098="","",IF(F6098&lt;0,10*F6098^2,0))</f>
        <v/>
      </c>
      <c r="H6098">
        <f>IF(F6098="","",IF(F6098&gt;0,10*F6098^2,0))</f>
        <v/>
      </c>
    </row>
    <row r="6099">
      <c r="A6099">
        <f>Input!A6099</f>
        <v/>
      </c>
      <c r="B6099">
        <f>IF(ISNUMBER(Input!B6099),IF(AND(Input!B6099&gt;=20,Input!B6099&lt;=700),Input!B6099,""),"")</f>
        <v/>
      </c>
      <c r="C6099">
        <f>IF(B6099="","",INT(A6099))</f>
        <v/>
      </c>
      <c r="D6099">
        <f>IF(B6099="","",HOUR(A6099))</f>
        <v/>
      </c>
      <c r="E6099">
        <f>IF(B6099="","",IF(INPUT!$I$1="","",IF(C6099&lt;(INT(INPUT!$I$1)-INPUT!$I$2),"Off Meds",IF(C6099&lt;=(INT(INPUT!$I$1)+INPUT!$I$2),"Washout","On Meds"))))</f>
        <v/>
      </c>
      <c r="F6099">
        <f>IF(B6099="","",1.509*(LN(B6099)^1.084-5.381))</f>
        <v/>
      </c>
      <c r="G6099">
        <f>IF(F6099="","",IF(F6099&lt;0,10*F6099^2,0))</f>
        <v/>
      </c>
      <c r="H6099">
        <f>IF(F6099="","",IF(F6099&gt;0,10*F6099^2,0))</f>
        <v/>
      </c>
    </row>
    <row r="6100">
      <c r="A6100">
        <f>Input!A6100</f>
        <v/>
      </c>
      <c r="B6100">
        <f>IF(ISNUMBER(Input!B6100),IF(AND(Input!B6100&gt;=20,Input!B6100&lt;=700),Input!B6100,""),"")</f>
        <v/>
      </c>
      <c r="C6100">
        <f>IF(B6100="","",INT(A6100))</f>
        <v/>
      </c>
      <c r="D6100">
        <f>IF(B6100="","",HOUR(A6100))</f>
        <v/>
      </c>
      <c r="E6100">
        <f>IF(B6100="","",IF(INPUT!$I$1="","",IF(C6100&lt;(INT(INPUT!$I$1)-INPUT!$I$2),"Off Meds",IF(C6100&lt;=(INT(INPUT!$I$1)+INPUT!$I$2),"Washout","On Meds"))))</f>
        <v/>
      </c>
      <c r="F6100">
        <f>IF(B6100="","",1.509*(LN(B6100)^1.084-5.381))</f>
        <v/>
      </c>
      <c r="G6100">
        <f>IF(F6100="","",IF(F6100&lt;0,10*F6100^2,0))</f>
        <v/>
      </c>
      <c r="H6100">
        <f>IF(F6100="","",IF(F6100&gt;0,10*F6100^2,0))</f>
        <v/>
      </c>
    </row>
    <row r="6101">
      <c r="A6101">
        <f>Input!A6101</f>
        <v/>
      </c>
      <c r="B6101">
        <f>IF(ISNUMBER(Input!B6101),IF(AND(Input!B6101&gt;=20,Input!B6101&lt;=700),Input!B6101,""),"")</f>
        <v/>
      </c>
      <c r="C6101">
        <f>IF(B6101="","",INT(A6101))</f>
        <v/>
      </c>
      <c r="D6101">
        <f>IF(B6101="","",HOUR(A6101))</f>
        <v/>
      </c>
      <c r="E6101">
        <f>IF(B6101="","",IF(INPUT!$I$1="","",IF(C6101&lt;(INT(INPUT!$I$1)-INPUT!$I$2),"Off Meds",IF(C6101&lt;=(INT(INPUT!$I$1)+INPUT!$I$2),"Washout","On Meds"))))</f>
        <v/>
      </c>
      <c r="F6101">
        <f>IF(B6101="","",1.509*(LN(B6101)^1.084-5.381))</f>
        <v/>
      </c>
      <c r="G6101">
        <f>IF(F6101="","",IF(F6101&lt;0,10*F6101^2,0))</f>
        <v/>
      </c>
      <c r="H6101">
        <f>IF(F6101="","",IF(F6101&gt;0,10*F6101^2,0))</f>
        <v/>
      </c>
    </row>
    <row r="6102">
      <c r="A6102">
        <f>Input!A6102</f>
        <v/>
      </c>
      <c r="B6102">
        <f>IF(ISNUMBER(Input!B6102),IF(AND(Input!B6102&gt;=20,Input!B6102&lt;=700),Input!B6102,""),"")</f>
        <v/>
      </c>
      <c r="C6102">
        <f>IF(B6102="","",INT(A6102))</f>
        <v/>
      </c>
      <c r="D6102">
        <f>IF(B6102="","",HOUR(A6102))</f>
        <v/>
      </c>
      <c r="E6102">
        <f>IF(B6102="","",IF(INPUT!$I$1="","",IF(C6102&lt;(INT(INPUT!$I$1)-INPUT!$I$2),"Off Meds",IF(C6102&lt;=(INT(INPUT!$I$1)+INPUT!$I$2),"Washout","On Meds"))))</f>
        <v/>
      </c>
      <c r="F6102">
        <f>IF(B6102="","",1.509*(LN(B6102)^1.084-5.381))</f>
        <v/>
      </c>
      <c r="G6102">
        <f>IF(F6102="","",IF(F6102&lt;0,10*F6102^2,0))</f>
        <v/>
      </c>
      <c r="H6102">
        <f>IF(F6102="","",IF(F6102&gt;0,10*F6102^2,0))</f>
        <v/>
      </c>
    </row>
    <row r="6103">
      <c r="A6103">
        <f>Input!A6103</f>
        <v/>
      </c>
      <c r="B6103">
        <f>IF(ISNUMBER(Input!B6103),IF(AND(Input!B6103&gt;=20,Input!B6103&lt;=700),Input!B6103,""),"")</f>
        <v/>
      </c>
      <c r="C6103">
        <f>IF(B6103="","",INT(A6103))</f>
        <v/>
      </c>
      <c r="D6103">
        <f>IF(B6103="","",HOUR(A6103))</f>
        <v/>
      </c>
      <c r="E6103">
        <f>IF(B6103="","",IF(INPUT!$I$1="","",IF(C6103&lt;(INT(INPUT!$I$1)-INPUT!$I$2),"Off Meds",IF(C6103&lt;=(INT(INPUT!$I$1)+INPUT!$I$2),"Washout","On Meds"))))</f>
        <v/>
      </c>
      <c r="F6103">
        <f>IF(B6103="","",1.509*(LN(B6103)^1.084-5.381))</f>
        <v/>
      </c>
      <c r="G6103">
        <f>IF(F6103="","",IF(F6103&lt;0,10*F6103^2,0))</f>
        <v/>
      </c>
      <c r="H6103">
        <f>IF(F6103="","",IF(F6103&gt;0,10*F6103^2,0))</f>
        <v/>
      </c>
    </row>
    <row r="6104">
      <c r="A6104">
        <f>Input!A6104</f>
        <v/>
      </c>
      <c r="B6104">
        <f>IF(ISNUMBER(Input!B6104),IF(AND(Input!B6104&gt;=20,Input!B6104&lt;=700),Input!B6104,""),"")</f>
        <v/>
      </c>
      <c r="C6104">
        <f>IF(B6104="","",INT(A6104))</f>
        <v/>
      </c>
      <c r="D6104">
        <f>IF(B6104="","",HOUR(A6104))</f>
        <v/>
      </c>
      <c r="E6104">
        <f>IF(B6104="","",IF(INPUT!$I$1="","",IF(C6104&lt;(INT(INPUT!$I$1)-INPUT!$I$2),"Off Meds",IF(C6104&lt;=(INT(INPUT!$I$1)+INPUT!$I$2),"Washout","On Meds"))))</f>
        <v/>
      </c>
      <c r="F6104">
        <f>IF(B6104="","",1.509*(LN(B6104)^1.084-5.381))</f>
        <v/>
      </c>
      <c r="G6104">
        <f>IF(F6104="","",IF(F6104&lt;0,10*F6104^2,0))</f>
        <v/>
      </c>
      <c r="H6104">
        <f>IF(F6104="","",IF(F6104&gt;0,10*F6104^2,0))</f>
        <v/>
      </c>
    </row>
    <row r="6105">
      <c r="A6105">
        <f>Input!A6105</f>
        <v/>
      </c>
      <c r="B6105">
        <f>IF(ISNUMBER(Input!B6105),IF(AND(Input!B6105&gt;=20,Input!B6105&lt;=700),Input!B6105,""),"")</f>
        <v/>
      </c>
      <c r="C6105">
        <f>IF(B6105="","",INT(A6105))</f>
        <v/>
      </c>
      <c r="D6105">
        <f>IF(B6105="","",HOUR(A6105))</f>
        <v/>
      </c>
      <c r="E6105">
        <f>IF(B6105="","",IF(INPUT!$I$1="","",IF(C6105&lt;(INT(INPUT!$I$1)-INPUT!$I$2),"Off Meds",IF(C6105&lt;=(INT(INPUT!$I$1)+INPUT!$I$2),"Washout","On Meds"))))</f>
        <v/>
      </c>
      <c r="F6105">
        <f>IF(B6105="","",1.509*(LN(B6105)^1.084-5.381))</f>
        <v/>
      </c>
      <c r="G6105">
        <f>IF(F6105="","",IF(F6105&lt;0,10*F6105^2,0))</f>
        <v/>
      </c>
      <c r="H6105">
        <f>IF(F6105="","",IF(F6105&gt;0,10*F6105^2,0))</f>
        <v/>
      </c>
    </row>
    <row r="6106">
      <c r="A6106">
        <f>Input!A6106</f>
        <v/>
      </c>
      <c r="B6106">
        <f>IF(ISNUMBER(Input!B6106),IF(AND(Input!B6106&gt;=20,Input!B6106&lt;=700),Input!B6106,""),"")</f>
        <v/>
      </c>
      <c r="C6106">
        <f>IF(B6106="","",INT(A6106))</f>
        <v/>
      </c>
      <c r="D6106">
        <f>IF(B6106="","",HOUR(A6106))</f>
        <v/>
      </c>
      <c r="E6106">
        <f>IF(B6106="","",IF(INPUT!$I$1="","",IF(C6106&lt;(INT(INPUT!$I$1)-INPUT!$I$2),"Off Meds",IF(C6106&lt;=(INT(INPUT!$I$1)+INPUT!$I$2),"Washout","On Meds"))))</f>
        <v/>
      </c>
      <c r="F6106">
        <f>IF(B6106="","",1.509*(LN(B6106)^1.084-5.381))</f>
        <v/>
      </c>
      <c r="G6106">
        <f>IF(F6106="","",IF(F6106&lt;0,10*F6106^2,0))</f>
        <v/>
      </c>
      <c r="H6106">
        <f>IF(F6106="","",IF(F6106&gt;0,10*F6106^2,0))</f>
        <v/>
      </c>
    </row>
    <row r="6107">
      <c r="A6107">
        <f>Input!A6107</f>
        <v/>
      </c>
      <c r="B6107">
        <f>IF(ISNUMBER(Input!B6107),IF(AND(Input!B6107&gt;=20,Input!B6107&lt;=700),Input!B6107,""),"")</f>
        <v/>
      </c>
      <c r="C6107">
        <f>IF(B6107="","",INT(A6107))</f>
        <v/>
      </c>
      <c r="D6107">
        <f>IF(B6107="","",HOUR(A6107))</f>
        <v/>
      </c>
      <c r="E6107">
        <f>IF(B6107="","",IF(INPUT!$I$1="","",IF(C6107&lt;(INT(INPUT!$I$1)-INPUT!$I$2),"Off Meds",IF(C6107&lt;=(INT(INPUT!$I$1)+INPUT!$I$2),"Washout","On Meds"))))</f>
        <v/>
      </c>
      <c r="F6107">
        <f>IF(B6107="","",1.509*(LN(B6107)^1.084-5.381))</f>
        <v/>
      </c>
      <c r="G6107">
        <f>IF(F6107="","",IF(F6107&lt;0,10*F6107^2,0))</f>
        <v/>
      </c>
      <c r="H6107">
        <f>IF(F6107="","",IF(F6107&gt;0,10*F6107^2,0))</f>
        <v/>
      </c>
    </row>
    <row r="6108">
      <c r="A6108">
        <f>Input!A6108</f>
        <v/>
      </c>
      <c r="B6108">
        <f>IF(ISNUMBER(Input!B6108),IF(AND(Input!B6108&gt;=20,Input!B6108&lt;=700),Input!B6108,""),"")</f>
        <v/>
      </c>
      <c r="C6108">
        <f>IF(B6108="","",INT(A6108))</f>
        <v/>
      </c>
      <c r="D6108">
        <f>IF(B6108="","",HOUR(A6108))</f>
        <v/>
      </c>
      <c r="E6108">
        <f>IF(B6108="","",IF(INPUT!$I$1="","",IF(C6108&lt;(INT(INPUT!$I$1)-INPUT!$I$2),"Off Meds",IF(C6108&lt;=(INT(INPUT!$I$1)+INPUT!$I$2),"Washout","On Meds"))))</f>
        <v/>
      </c>
      <c r="F6108">
        <f>IF(B6108="","",1.509*(LN(B6108)^1.084-5.381))</f>
        <v/>
      </c>
      <c r="G6108">
        <f>IF(F6108="","",IF(F6108&lt;0,10*F6108^2,0))</f>
        <v/>
      </c>
      <c r="H6108">
        <f>IF(F6108="","",IF(F6108&gt;0,10*F6108^2,0))</f>
        <v/>
      </c>
    </row>
    <row r="6109">
      <c r="A6109">
        <f>Input!A6109</f>
        <v/>
      </c>
      <c r="B6109">
        <f>IF(ISNUMBER(Input!B6109),IF(AND(Input!B6109&gt;=20,Input!B6109&lt;=700),Input!B6109,""),"")</f>
        <v/>
      </c>
      <c r="C6109">
        <f>IF(B6109="","",INT(A6109))</f>
        <v/>
      </c>
      <c r="D6109">
        <f>IF(B6109="","",HOUR(A6109))</f>
        <v/>
      </c>
      <c r="E6109">
        <f>IF(B6109="","",IF(INPUT!$I$1="","",IF(C6109&lt;(INT(INPUT!$I$1)-INPUT!$I$2),"Off Meds",IF(C6109&lt;=(INT(INPUT!$I$1)+INPUT!$I$2),"Washout","On Meds"))))</f>
        <v/>
      </c>
      <c r="F6109">
        <f>IF(B6109="","",1.509*(LN(B6109)^1.084-5.381))</f>
        <v/>
      </c>
      <c r="G6109">
        <f>IF(F6109="","",IF(F6109&lt;0,10*F6109^2,0))</f>
        <v/>
      </c>
      <c r="H6109">
        <f>IF(F6109="","",IF(F6109&gt;0,10*F6109^2,0))</f>
        <v/>
      </c>
    </row>
    <row r="6110">
      <c r="A6110">
        <f>Input!A6110</f>
        <v/>
      </c>
      <c r="B6110">
        <f>IF(ISNUMBER(Input!B6110),IF(AND(Input!B6110&gt;=20,Input!B6110&lt;=700),Input!B6110,""),"")</f>
        <v/>
      </c>
      <c r="C6110">
        <f>IF(B6110="","",INT(A6110))</f>
        <v/>
      </c>
      <c r="D6110">
        <f>IF(B6110="","",HOUR(A6110))</f>
        <v/>
      </c>
      <c r="E6110">
        <f>IF(B6110="","",IF(INPUT!$I$1="","",IF(C6110&lt;(INT(INPUT!$I$1)-INPUT!$I$2),"Off Meds",IF(C6110&lt;=(INT(INPUT!$I$1)+INPUT!$I$2),"Washout","On Meds"))))</f>
        <v/>
      </c>
      <c r="F6110">
        <f>IF(B6110="","",1.509*(LN(B6110)^1.084-5.381))</f>
        <v/>
      </c>
      <c r="G6110">
        <f>IF(F6110="","",IF(F6110&lt;0,10*F6110^2,0))</f>
        <v/>
      </c>
      <c r="H6110">
        <f>IF(F6110="","",IF(F6110&gt;0,10*F6110^2,0))</f>
        <v/>
      </c>
    </row>
    <row r="6111">
      <c r="A6111">
        <f>Input!A6111</f>
        <v/>
      </c>
      <c r="B6111">
        <f>IF(ISNUMBER(Input!B6111),IF(AND(Input!B6111&gt;=20,Input!B6111&lt;=700),Input!B6111,""),"")</f>
        <v/>
      </c>
      <c r="C6111">
        <f>IF(B6111="","",INT(A6111))</f>
        <v/>
      </c>
      <c r="D6111">
        <f>IF(B6111="","",HOUR(A6111))</f>
        <v/>
      </c>
      <c r="E6111">
        <f>IF(B6111="","",IF(INPUT!$I$1="","",IF(C6111&lt;(INT(INPUT!$I$1)-INPUT!$I$2),"Off Meds",IF(C6111&lt;=(INT(INPUT!$I$1)+INPUT!$I$2),"Washout","On Meds"))))</f>
        <v/>
      </c>
      <c r="F6111">
        <f>IF(B6111="","",1.509*(LN(B6111)^1.084-5.381))</f>
        <v/>
      </c>
      <c r="G6111">
        <f>IF(F6111="","",IF(F6111&lt;0,10*F6111^2,0))</f>
        <v/>
      </c>
      <c r="H6111">
        <f>IF(F6111="","",IF(F6111&gt;0,10*F6111^2,0))</f>
        <v/>
      </c>
    </row>
    <row r="6112">
      <c r="A6112">
        <f>Input!A6112</f>
        <v/>
      </c>
      <c r="B6112">
        <f>IF(ISNUMBER(Input!B6112),IF(AND(Input!B6112&gt;=20,Input!B6112&lt;=700),Input!B6112,""),"")</f>
        <v/>
      </c>
      <c r="C6112">
        <f>IF(B6112="","",INT(A6112))</f>
        <v/>
      </c>
      <c r="D6112">
        <f>IF(B6112="","",HOUR(A6112))</f>
        <v/>
      </c>
      <c r="E6112">
        <f>IF(B6112="","",IF(INPUT!$I$1="","",IF(C6112&lt;(INT(INPUT!$I$1)-INPUT!$I$2),"Off Meds",IF(C6112&lt;=(INT(INPUT!$I$1)+INPUT!$I$2),"Washout","On Meds"))))</f>
        <v/>
      </c>
      <c r="F6112">
        <f>IF(B6112="","",1.509*(LN(B6112)^1.084-5.381))</f>
        <v/>
      </c>
      <c r="G6112">
        <f>IF(F6112="","",IF(F6112&lt;0,10*F6112^2,0))</f>
        <v/>
      </c>
      <c r="H6112">
        <f>IF(F6112="","",IF(F6112&gt;0,10*F6112^2,0))</f>
        <v/>
      </c>
    </row>
    <row r="6113">
      <c r="A6113">
        <f>Input!A6113</f>
        <v/>
      </c>
      <c r="B6113">
        <f>IF(ISNUMBER(Input!B6113),IF(AND(Input!B6113&gt;=20,Input!B6113&lt;=700),Input!B6113,""),"")</f>
        <v/>
      </c>
      <c r="C6113">
        <f>IF(B6113="","",INT(A6113))</f>
        <v/>
      </c>
      <c r="D6113">
        <f>IF(B6113="","",HOUR(A6113))</f>
        <v/>
      </c>
      <c r="E6113">
        <f>IF(B6113="","",IF(INPUT!$I$1="","",IF(C6113&lt;(INT(INPUT!$I$1)-INPUT!$I$2),"Off Meds",IF(C6113&lt;=(INT(INPUT!$I$1)+INPUT!$I$2),"Washout","On Meds"))))</f>
        <v/>
      </c>
      <c r="F6113">
        <f>IF(B6113="","",1.509*(LN(B6113)^1.084-5.381))</f>
        <v/>
      </c>
      <c r="G6113">
        <f>IF(F6113="","",IF(F6113&lt;0,10*F6113^2,0))</f>
        <v/>
      </c>
      <c r="H6113">
        <f>IF(F6113="","",IF(F6113&gt;0,10*F6113^2,0))</f>
        <v/>
      </c>
    </row>
    <row r="6114">
      <c r="A6114">
        <f>Input!A6114</f>
        <v/>
      </c>
      <c r="B6114">
        <f>IF(ISNUMBER(Input!B6114),IF(AND(Input!B6114&gt;=20,Input!B6114&lt;=700),Input!B6114,""),"")</f>
        <v/>
      </c>
      <c r="C6114">
        <f>IF(B6114="","",INT(A6114))</f>
        <v/>
      </c>
      <c r="D6114">
        <f>IF(B6114="","",HOUR(A6114))</f>
        <v/>
      </c>
      <c r="E6114">
        <f>IF(B6114="","",IF(INPUT!$I$1="","",IF(C6114&lt;(INT(INPUT!$I$1)-INPUT!$I$2),"Off Meds",IF(C6114&lt;=(INT(INPUT!$I$1)+INPUT!$I$2),"Washout","On Meds"))))</f>
        <v/>
      </c>
      <c r="F6114">
        <f>IF(B6114="","",1.509*(LN(B6114)^1.084-5.381))</f>
        <v/>
      </c>
      <c r="G6114">
        <f>IF(F6114="","",IF(F6114&lt;0,10*F6114^2,0))</f>
        <v/>
      </c>
      <c r="H6114">
        <f>IF(F6114="","",IF(F6114&gt;0,10*F6114^2,0))</f>
        <v/>
      </c>
    </row>
    <row r="6115">
      <c r="A6115">
        <f>Input!A6115</f>
        <v/>
      </c>
      <c r="B6115">
        <f>IF(ISNUMBER(Input!B6115),IF(AND(Input!B6115&gt;=20,Input!B6115&lt;=700),Input!B6115,""),"")</f>
        <v/>
      </c>
      <c r="C6115">
        <f>IF(B6115="","",INT(A6115))</f>
        <v/>
      </c>
      <c r="D6115">
        <f>IF(B6115="","",HOUR(A6115))</f>
        <v/>
      </c>
      <c r="E6115">
        <f>IF(B6115="","",IF(INPUT!$I$1="","",IF(C6115&lt;(INT(INPUT!$I$1)-INPUT!$I$2),"Off Meds",IF(C6115&lt;=(INT(INPUT!$I$1)+INPUT!$I$2),"Washout","On Meds"))))</f>
        <v/>
      </c>
      <c r="F6115">
        <f>IF(B6115="","",1.509*(LN(B6115)^1.084-5.381))</f>
        <v/>
      </c>
      <c r="G6115">
        <f>IF(F6115="","",IF(F6115&lt;0,10*F6115^2,0))</f>
        <v/>
      </c>
      <c r="H6115">
        <f>IF(F6115="","",IF(F6115&gt;0,10*F6115^2,0))</f>
        <v/>
      </c>
    </row>
    <row r="6116">
      <c r="A6116">
        <f>Input!A6116</f>
        <v/>
      </c>
      <c r="B6116">
        <f>IF(ISNUMBER(Input!B6116),IF(AND(Input!B6116&gt;=20,Input!B6116&lt;=700),Input!B6116,""),"")</f>
        <v/>
      </c>
      <c r="C6116">
        <f>IF(B6116="","",INT(A6116))</f>
        <v/>
      </c>
      <c r="D6116">
        <f>IF(B6116="","",HOUR(A6116))</f>
        <v/>
      </c>
      <c r="E6116">
        <f>IF(B6116="","",IF(INPUT!$I$1="","",IF(C6116&lt;(INT(INPUT!$I$1)-INPUT!$I$2),"Off Meds",IF(C6116&lt;=(INT(INPUT!$I$1)+INPUT!$I$2),"Washout","On Meds"))))</f>
        <v/>
      </c>
      <c r="F6116">
        <f>IF(B6116="","",1.509*(LN(B6116)^1.084-5.381))</f>
        <v/>
      </c>
      <c r="G6116">
        <f>IF(F6116="","",IF(F6116&lt;0,10*F6116^2,0))</f>
        <v/>
      </c>
      <c r="H6116">
        <f>IF(F6116="","",IF(F6116&gt;0,10*F6116^2,0))</f>
        <v/>
      </c>
    </row>
    <row r="6117">
      <c r="A6117">
        <f>Input!A6117</f>
        <v/>
      </c>
      <c r="B6117">
        <f>IF(ISNUMBER(Input!B6117),IF(AND(Input!B6117&gt;=20,Input!B6117&lt;=700),Input!B6117,""),"")</f>
        <v/>
      </c>
      <c r="C6117">
        <f>IF(B6117="","",INT(A6117))</f>
        <v/>
      </c>
      <c r="D6117">
        <f>IF(B6117="","",HOUR(A6117))</f>
        <v/>
      </c>
      <c r="E6117">
        <f>IF(B6117="","",IF(INPUT!$I$1="","",IF(C6117&lt;(INT(INPUT!$I$1)-INPUT!$I$2),"Off Meds",IF(C6117&lt;=(INT(INPUT!$I$1)+INPUT!$I$2),"Washout","On Meds"))))</f>
        <v/>
      </c>
      <c r="F6117">
        <f>IF(B6117="","",1.509*(LN(B6117)^1.084-5.381))</f>
        <v/>
      </c>
      <c r="G6117">
        <f>IF(F6117="","",IF(F6117&lt;0,10*F6117^2,0))</f>
        <v/>
      </c>
      <c r="H6117">
        <f>IF(F6117="","",IF(F6117&gt;0,10*F6117^2,0))</f>
        <v/>
      </c>
    </row>
    <row r="6118">
      <c r="A6118">
        <f>Input!A6118</f>
        <v/>
      </c>
      <c r="B6118">
        <f>IF(ISNUMBER(Input!B6118),IF(AND(Input!B6118&gt;=20,Input!B6118&lt;=700),Input!B6118,""),"")</f>
        <v/>
      </c>
      <c r="C6118">
        <f>IF(B6118="","",INT(A6118))</f>
        <v/>
      </c>
      <c r="D6118">
        <f>IF(B6118="","",HOUR(A6118))</f>
        <v/>
      </c>
      <c r="E6118">
        <f>IF(B6118="","",IF(INPUT!$I$1="","",IF(C6118&lt;(INT(INPUT!$I$1)-INPUT!$I$2),"Off Meds",IF(C6118&lt;=(INT(INPUT!$I$1)+INPUT!$I$2),"Washout","On Meds"))))</f>
        <v/>
      </c>
      <c r="F6118">
        <f>IF(B6118="","",1.509*(LN(B6118)^1.084-5.381))</f>
        <v/>
      </c>
      <c r="G6118">
        <f>IF(F6118="","",IF(F6118&lt;0,10*F6118^2,0))</f>
        <v/>
      </c>
      <c r="H6118">
        <f>IF(F6118="","",IF(F6118&gt;0,10*F6118^2,0))</f>
        <v/>
      </c>
    </row>
    <row r="6119">
      <c r="A6119">
        <f>Input!A6119</f>
        <v/>
      </c>
      <c r="B6119">
        <f>IF(ISNUMBER(Input!B6119),IF(AND(Input!B6119&gt;=20,Input!B6119&lt;=700),Input!B6119,""),"")</f>
        <v/>
      </c>
      <c r="C6119">
        <f>IF(B6119="","",INT(A6119))</f>
        <v/>
      </c>
      <c r="D6119">
        <f>IF(B6119="","",HOUR(A6119))</f>
        <v/>
      </c>
      <c r="E6119">
        <f>IF(B6119="","",IF(INPUT!$I$1="","",IF(C6119&lt;(INT(INPUT!$I$1)-INPUT!$I$2),"Off Meds",IF(C6119&lt;=(INT(INPUT!$I$1)+INPUT!$I$2),"Washout","On Meds"))))</f>
        <v/>
      </c>
      <c r="F6119">
        <f>IF(B6119="","",1.509*(LN(B6119)^1.084-5.381))</f>
        <v/>
      </c>
      <c r="G6119">
        <f>IF(F6119="","",IF(F6119&lt;0,10*F6119^2,0))</f>
        <v/>
      </c>
      <c r="H6119">
        <f>IF(F6119="","",IF(F6119&gt;0,10*F6119^2,0))</f>
        <v/>
      </c>
    </row>
    <row r="6120">
      <c r="A6120">
        <f>Input!A6120</f>
        <v/>
      </c>
      <c r="B6120">
        <f>IF(ISNUMBER(Input!B6120),IF(AND(Input!B6120&gt;=20,Input!B6120&lt;=700),Input!B6120,""),"")</f>
        <v/>
      </c>
      <c r="C6120">
        <f>IF(B6120="","",INT(A6120))</f>
        <v/>
      </c>
      <c r="D6120">
        <f>IF(B6120="","",HOUR(A6120))</f>
        <v/>
      </c>
      <c r="E6120">
        <f>IF(B6120="","",IF(INPUT!$I$1="","",IF(C6120&lt;(INT(INPUT!$I$1)-INPUT!$I$2),"Off Meds",IF(C6120&lt;=(INT(INPUT!$I$1)+INPUT!$I$2),"Washout","On Meds"))))</f>
        <v/>
      </c>
      <c r="F6120">
        <f>IF(B6120="","",1.509*(LN(B6120)^1.084-5.381))</f>
        <v/>
      </c>
      <c r="G6120">
        <f>IF(F6120="","",IF(F6120&lt;0,10*F6120^2,0))</f>
        <v/>
      </c>
      <c r="H6120">
        <f>IF(F6120="","",IF(F6120&gt;0,10*F6120^2,0))</f>
        <v/>
      </c>
    </row>
    <row r="6121">
      <c r="A6121">
        <f>Input!A6121</f>
        <v/>
      </c>
      <c r="B6121">
        <f>IF(ISNUMBER(Input!B6121),IF(AND(Input!B6121&gt;=20,Input!B6121&lt;=700),Input!B6121,""),"")</f>
        <v/>
      </c>
      <c r="C6121">
        <f>IF(B6121="","",INT(A6121))</f>
        <v/>
      </c>
      <c r="D6121">
        <f>IF(B6121="","",HOUR(A6121))</f>
        <v/>
      </c>
      <c r="E6121">
        <f>IF(B6121="","",IF(INPUT!$I$1="","",IF(C6121&lt;(INT(INPUT!$I$1)-INPUT!$I$2),"Off Meds",IF(C6121&lt;=(INT(INPUT!$I$1)+INPUT!$I$2),"Washout","On Meds"))))</f>
        <v/>
      </c>
      <c r="F6121">
        <f>IF(B6121="","",1.509*(LN(B6121)^1.084-5.381))</f>
        <v/>
      </c>
      <c r="G6121">
        <f>IF(F6121="","",IF(F6121&lt;0,10*F6121^2,0))</f>
        <v/>
      </c>
      <c r="H6121">
        <f>IF(F6121="","",IF(F6121&gt;0,10*F6121^2,0))</f>
        <v/>
      </c>
    </row>
    <row r="6122">
      <c r="A6122">
        <f>Input!A6122</f>
        <v/>
      </c>
      <c r="B6122">
        <f>IF(ISNUMBER(Input!B6122),IF(AND(Input!B6122&gt;=20,Input!B6122&lt;=700),Input!B6122,""),"")</f>
        <v/>
      </c>
      <c r="C6122">
        <f>IF(B6122="","",INT(A6122))</f>
        <v/>
      </c>
      <c r="D6122">
        <f>IF(B6122="","",HOUR(A6122))</f>
        <v/>
      </c>
      <c r="E6122">
        <f>IF(B6122="","",IF(INPUT!$I$1="","",IF(C6122&lt;(INT(INPUT!$I$1)-INPUT!$I$2),"Off Meds",IF(C6122&lt;=(INT(INPUT!$I$1)+INPUT!$I$2),"Washout","On Meds"))))</f>
        <v/>
      </c>
      <c r="F6122">
        <f>IF(B6122="","",1.509*(LN(B6122)^1.084-5.381))</f>
        <v/>
      </c>
      <c r="G6122">
        <f>IF(F6122="","",IF(F6122&lt;0,10*F6122^2,0))</f>
        <v/>
      </c>
      <c r="H6122">
        <f>IF(F6122="","",IF(F6122&gt;0,10*F6122^2,0))</f>
        <v/>
      </c>
    </row>
    <row r="6123">
      <c r="A6123">
        <f>Input!A6123</f>
        <v/>
      </c>
      <c r="B6123">
        <f>IF(ISNUMBER(Input!B6123),IF(AND(Input!B6123&gt;=20,Input!B6123&lt;=700),Input!B6123,""),"")</f>
        <v/>
      </c>
      <c r="C6123">
        <f>IF(B6123="","",INT(A6123))</f>
        <v/>
      </c>
      <c r="D6123">
        <f>IF(B6123="","",HOUR(A6123))</f>
        <v/>
      </c>
      <c r="E6123">
        <f>IF(B6123="","",IF(INPUT!$I$1="","",IF(C6123&lt;(INT(INPUT!$I$1)-INPUT!$I$2),"Off Meds",IF(C6123&lt;=(INT(INPUT!$I$1)+INPUT!$I$2),"Washout","On Meds"))))</f>
        <v/>
      </c>
      <c r="F6123">
        <f>IF(B6123="","",1.509*(LN(B6123)^1.084-5.381))</f>
        <v/>
      </c>
      <c r="G6123">
        <f>IF(F6123="","",IF(F6123&lt;0,10*F6123^2,0))</f>
        <v/>
      </c>
      <c r="H6123">
        <f>IF(F6123="","",IF(F6123&gt;0,10*F6123^2,0))</f>
        <v/>
      </c>
    </row>
    <row r="6124">
      <c r="A6124">
        <f>Input!A6124</f>
        <v/>
      </c>
      <c r="B6124">
        <f>IF(ISNUMBER(Input!B6124),IF(AND(Input!B6124&gt;=20,Input!B6124&lt;=700),Input!B6124,""),"")</f>
        <v/>
      </c>
      <c r="C6124">
        <f>IF(B6124="","",INT(A6124))</f>
        <v/>
      </c>
      <c r="D6124">
        <f>IF(B6124="","",HOUR(A6124))</f>
        <v/>
      </c>
      <c r="E6124">
        <f>IF(B6124="","",IF(INPUT!$I$1="","",IF(C6124&lt;(INT(INPUT!$I$1)-INPUT!$I$2),"Off Meds",IF(C6124&lt;=(INT(INPUT!$I$1)+INPUT!$I$2),"Washout","On Meds"))))</f>
        <v/>
      </c>
      <c r="F6124">
        <f>IF(B6124="","",1.509*(LN(B6124)^1.084-5.381))</f>
        <v/>
      </c>
      <c r="G6124">
        <f>IF(F6124="","",IF(F6124&lt;0,10*F6124^2,0))</f>
        <v/>
      </c>
      <c r="H6124">
        <f>IF(F6124="","",IF(F6124&gt;0,10*F6124^2,0))</f>
        <v/>
      </c>
    </row>
    <row r="6125">
      <c r="A6125">
        <f>Input!A6125</f>
        <v/>
      </c>
      <c r="B6125">
        <f>IF(ISNUMBER(Input!B6125),IF(AND(Input!B6125&gt;=20,Input!B6125&lt;=700),Input!B6125,""),"")</f>
        <v/>
      </c>
      <c r="C6125">
        <f>IF(B6125="","",INT(A6125))</f>
        <v/>
      </c>
      <c r="D6125">
        <f>IF(B6125="","",HOUR(A6125))</f>
        <v/>
      </c>
      <c r="E6125">
        <f>IF(B6125="","",IF(INPUT!$I$1="","",IF(C6125&lt;(INT(INPUT!$I$1)-INPUT!$I$2),"Off Meds",IF(C6125&lt;=(INT(INPUT!$I$1)+INPUT!$I$2),"Washout","On Meds"))))</f>
        <v/>
      </c>
      <c r="F6125">
        <f>IF(B6125="","",1.509*(LN(B6125)^1.084-5.381))</f>
        <v/>
      </c>
      <c r="G6125">
        <f>IF(F6125="","",IF(F6125&lt;0,10*F6125^2,0))</f>
        <v/>
      </c>
      <c r="H6125">
        <f>IF(F6125="","",IF(F6125&gt;0,10*F6125^2,0))</f>
        <v/>
      </c>
    </row>
    <row r="6126">
      <c r="A6126">
        <f>Input!A6126</f>
        <v/>
      </c>
      <c r="B6126">
        <f>IF(ISNUMBER(Input!B6126),IF(AND(Input!B6126&gt;=20,Input!B6126&lt;=700),Input!B6126,""),"")</f>
        <v/>
      </c>
      <c r="C6126">
        <f>IF(B6126="","",INT(A6126))</f>
        <v/>
      </c>
      <c r="D6126">
        <f>IF(B6126="","",HOUR(A6126))</f>
        <v/>
      </c>
      <c r="E6126">
        <f>IF(B6126="","",IF(INPUT!$I$1="","",IF(C6126&lt;(INT(INPUT!$I$1)-INPUT!$I$2),"Off Meds",IF(C6126&lt;=(INT(INPUT!$I$1)+INPUT!$I$2),"Washout","On Meds"))))</f>
        <v/>
      </c>
      <c r="F6126">
        <f>IF(B6126="","",1.509*(LN(B6126)^1.084-5.381))</f>
        <v/>
      </c>
      <c r="G6126">
        <f>IF(F6126="","",IF(F6126&lt;0,10*F6126^2,0))</f>
        <v/>
      </c>
      <c r="H6126">
        <f>IF(F6126="","",IF(F6126&gt;0,10*F6126^2,0))</f>
        <v/>
      </c>
    </row>
    <row r="6127">
      <c r="A6127">
        <f>Input!A6127</f>
        <v/>
      </c>
      <c r="B6127">
        <f>IF(ISNUMBER(Input!B6127),IF(AND(Input!B6127&gt;=20,Input!B6127&lt;=700),Input!B6127,""),"")</f>
        <v/>
      </c>
      <c r="C6127">
        <f>IF(B6127="","",INT(A6127))</f>
        <v/>
      </c>
      <c r="D6127">
        <f>IF(B6127="","",HOUR(A6127))</f>
        <v/>
      </c>
      <c r="E6127">
        <f>IF(B6127="","",IF(INPUT!$I$1="","",IF(C6127&lt;(INT(INPUT!$I$1)-INPUT!$I$2),"Off Meds",IF(C6127&lt;=(INT(INPUT!$I$1)+INPUT!$I$2),"Washout","On Meds"))))</f>
        <v/>
      </c>
      <c r="F6127">
        <f>IF(B6127="","",1.509*(LN(B6127)^1.084-5.381))</f>
        <v/>
      </c>
      <c r="G6127">
        <f>IF(F6127="","",IF(F6127&lt;0,10*F6127^2,0))</f>
        <v/>
      </c>
      <c r="H6127">
        <f>IF(F6127="","",IF(F6127&gt;0,10*F6127^2,0))</f>
        <v/>
      </c>
    </row>
    <row r="6128">
      <c r="A6128">
        <f>Input!A6128</f>
        <v/>
      </c>
      <c r="B6128">
        <f>IF(ISNUMBER(Input!B6128),IF(AND(Input!B6128&gt;=20,Input!B6128&lt;=700),Input!B6128,""),"")</f>
        <v/>
      </c>
      <c r="C6128">
        <f>IF(B6128="","",INT(A6128))</f>
        <v/>
      </c>
      <c r="D6128">
        <f>IF(B6128="","",HOUR(A6128))</f>
        <v/>
      </c>
      <c r="E6128">
        <f>IF(B6128="","",IF(INPUT!$I$1="","",IF(C6128&lt;(INT(INPUT!$I$1)-INPUT!$I$2),"Off Meds",IF(C6128&lt;=(INT(INPUT!$I$1)+INPUT!$I$2),"Washout","On Meds"))))</f>
        <v/>
      </c>
      <c r="F6128">
        <f>IF(B6128="","",1.509*(LN(B6128)^1.084-5.381))</f>
        <v/>
      </c>
      <c r="G6128">
        <f>IF(F6128="","",IF(F6128&lt;0,10*F6128^2,0))</f>
        <v/>
      </c>
      <c r="H6128">
        <f>IF(F6128="","",IF(F6128&gt;0,10*F6128^2,0))</f>
        <v/>
      </c>
    </row>
    <row r="6129">
      <c r="A6129">
        <f>Input!A6129</f>
        <v/>
      </c>
      <c r="B6129">
        <f>IF(ISNUMBER(Input!B6129),IF(AND(Input!B6129&gt;=20,Input!B6129&lt;=700),Input!B6129,""),"")</f>
        <v/>
      </c>
      <c r="C6129">
        <f>IF(B6129="","",INT(A6129))</f>
        <v/>
      </c>
      <c r="D6129">
        <f>IF(B6129="","",HOUR(A6129))</f>
        <v/>
      </c>
      <c r="E6129">
        <f>IF(B6129="","",IF(INPUT!$I$1="","",IF(C6129&lt;(INT(INPUT!$I$1)-INPUT!$I$2),"Off Meds",IF(C6129&lt;=(INT(INPUT!$I$1)+INPUT!$I$2),"Washout","On Meds"))))</f>
        <v/>
      </c>
      <c r="F6129">
        <f>IF(B6129="","",1.509*(LN(B6129)^1.084-5.381))</f>
        <v/>
      </c>
      <c r="G6129">
        <f>IF(F6129="","",IF(F6129&lt;0,10*F6129^2,0))</f>
        <v/>
      </c>
      <c r="H6129">
        <f>IF(F6129="","",IF(F6129&gt;0,10*F6129^2,0))</f>
        <v/>
      </c>
    </row>
    <row r="6130">
      <c r="A6130">
        <f>Input!A6130</f>
        <v/>
      </c>
      <c r="B6130">
        <f>IF(ISNUMBER(Input!B6130),IF(AND(Input!B6130&gt;=20,Input!B6130&lt;=700),Input!B6130,""),"")</f>
        <v/>
      </c>
      <c r="C6130">
        <f>IF(B6130="","",INT(A6130))</f>
        <v/>
      </c>
      <c r="D6130">
        <f>IF(B6130="","",HOUR(A6130))</f>
        <v/>
      </c>
      <c r="E6130">
        <f>IF(B6130="","",IF(INPUT!$I$1="","",IF(C6130&lt;(INT(INPUT!$I$1)-INPUT!$I$2),"Off Meds",IF(C6130&lt;=(INT(INPUT!$I$1)+INPUT!$I$2),"Washout","On Meds"))))</f>
        <v/>
      </c>
      <c r="F6130">
        <f>IF(B6130="","",1.509*(LN(B6130)^1.084-5.381))</f>
        <v/>
      </c>
      <c r="G6130">
        <f>IF(F6130="","",IF(F6130&lt;0,10*F6130^2,0))</f>
        <v/>
      </c>
      <c r="H6130">
        <f>IF(F6130="","",IF(F6130&gt;0,10*F6130^2,0))</f>
        <v/>
      </c>
    </row>
    <row r="6131">
      <c r="A6131">
        <f>Input!A6131</f>
        <v/>
      </c>
      <c r="B6131">
        <f>IF(ISNUMBER(Input!B6131),IF(AND(Input!B6131&gt;=20,Input!B6131&lt;=700),Input!B6131,""),"")</f>
        <v/>
      </c>
      <c r="C6131">
        <f>IF(B6131="","",INT(A6131))</f>
        <v/>
      </c>
      <c r="D6131">
        <f>IF(B6131="","",HOUR(A6131))</f>
        <v/>
      </c>
      <c r="E6131">
        <f>IF(B6131="","",IF(INPUT!$I$1="","",IF(C6131&lt;(INT(INPUT!$I$1)-INPUT!$I$2),"Off Meds",IF(C6131&lt;=(INT(INPUT!$I$1)+INPUT!$I$2),"Washout","On Meds"))))</f>
        <v/>
      </c>
      <c r="F6131">
        <f>IF(B6131="","",1.509*(LN(B6131)^1.084-5.381))</f>
        <v/>
      </c>
      <c r="G6131">
        <f>IF(F6131="","",IF(F6131&lt;0,10*F6131^2,0))</f>
        <v/>
      </c>
      <c r="H6131">
        <f>IF(F6131="","",IF(F6131&gt;0,10*F6131^2,0))</f>
        <v/>
      </c>
    </row>
    <row r="6132">
      <c r="A6132">
        <f>Input!A6132</f>
        <v/>
      </c>
      <c r="B6132">
        <f>IF(ISNUMBER(Input!B6132),IF(AND(Input!B6132&gt;=20,Input!B6132&lt;=700),Input!B6132,""),"")</f>
        <v/>
      </c>
      <c r="C6132">
        <f>IF(B6132="","",INT(A6132))</f>
        <v/>
      </c>
      <c r="D6132">
        <f>IF(B6132="","",HOUR(A6132))</f>
        <v/>
      </c>
      <c r="E6132">
        <f>IF(B6132="","",IF(INPUT!$I$1="","",IF(C6132&lt;(INT(INPUT!$I$1)-INPUT!$I$2),"Off Meds",IF(C6132&lt;=(INT(INPUT!$I$1)+INPUT!$I$2),"Washout","On Meds"))))</f>
        <v/>
      </c>
      <c r="F6132">
        <f>IF(B6132="","",1.509*(LN(B6132)^1.084-5.381))</f>
        <v/>
      </c>
      <c r="G6132">
        <f>IF(F6132="","",IF(F6132&lt;0,10*F6132^2,0))</f>
        <v/>
      </c>
      <c r="H6132">
        <f>IF(F6132="","",IF(F6132&gt;0,10*F6132^2,0))</f>
        <v/>
      </c>
    </row>
    <row r="6133">
      <c r="A6133">
        <f>Input!A6133</f>
        <v/>
      </c>
      <c r="B6133">
        <f>IF(ISNUMBER(Input!B6133),IF(AND(Input!B6133&gt;=20,Input!B6133&lt;=700),Input!B6133,""),"")</f>
        <v/>
      </c>
      <c r="C6133">
        <f>IF(B6133="","",INT(A6133))</f>
        <v/>
      </c>
      <c r="D6133">
        <f>IF(B6133="","",HOUR(A6133))</f>
        <v/>
      </c>
      <c r="E6133">
        <f>IF(B6133="","",IF(INPUT!$I$1="","",IF(C6133&lt;(INT(INPUT!$I$1)-INPUT!$I$2),"Off Meds",IF(C6133&lt;=(INT(INPUT!$I$1)+INPUT!$I$2),"Washout","On Meds"))))</f>
        <v/>
      </c>
      <c r="F6133">
        <f>IF(B6133="","",1.509*(LN(B6133)^1.084-5.381))</f>
        <v/>
      </c>
      <c r="G6133">
        <f>IF(F6133="","",IF(F6133&lt;0,10*F6133^2,0))</f>
        <v/>
      </c>
      <c r="H6133">
        <f>IF(F6133="","",IF(F6133&gt;0,10*F6133^2,0))</f>
        <v/>
      </c>
    </row>
    <row r="6134">
      <c r="A6134">
        <f>Input!A6134</f>
        <v/>
      </c>
      <c r="B6134">
        <f>IF(ISNUMBER(Input!B6134),IF(AND(Input!B6134&gt;=20,Input!B6134&lt;=700),Input!B6134,""),"")</f>
        <v/>
      </c>
      <c r="C6134">
        <f>IF(B6134="","",INT(A6134))</f>
        <v/>
      </c>
      <c r="D6134">
        <f>IF(B6134="","",HOUR(A6134))</f>
        <v/>
      </c>
      <c r="E6134">
        <f>IF(B6134="","",IF(INPUT!$I$1="","",IF(C6134&lt;(INT(INPUT!$I$1)-INPUT!$I$2),"Off Meds",IF(C6134&lt;=(INT(INPUT!$I$1)+INPUT!$I$2),"Washout","On Meds"))))</f>
        <v/>
      </c>
      <c r="F6134">
        <f>IF(B6134="","",1.509*(LN(B6134)^1.084-5.381))</f>
        <v/>
      </c>
      <c r="G6134">
        <f>IF(F6134="","",IF(F6134&lt;0,10*F6134^2,0))</f>
        <v/>
      </c>
      <c r="H6134">
        <f>IF(F6134="","",IF(F6134&gt;0,10*F6134^2,0))</f>
        <v/>
      </c>
    </row>
    <row r="6135">
      <c r="A6135">
        <f>Input!A6135</f>
        <v/>
      </c>
      <c r="B6135">
        <f>IF(ISNUMBER(Input!B6135),IF(AND(Input!B6135&gt;=20,Input!B6135&lt;=700),Input!B6135,""),"")</f>
        <v/>
      </c>
      <c r="C6135">
        <f>IF(B6135="","",INT(A6135))</f>
        <v/>
      </c>
      <c r="D6135">
        <f>IF(B6135="","",HOUR(A6135))</f>
        <v/>
      </c>
      <c r="E6135">
        <f>IF(B6135="","",IF(INPUT!$I$1="","",IF(C6135&lt;(INT(INPUT!$I$1)-INPUT!$I$2),"Off Meds",IF(C6135&lt;=(INT(INPUT!$I$1)+INPUT!$I$2),"Washout","On Meds"))))</f>
        <v/>
      </c>
      <c r="F6135">
        <f>IF(B6135="","",1.509*(LN(B6135)^1.084-5.381))</f>
        <v/>
      </c>
      <c r="G6135">
        <f>IF(F6135="","",IF(F6135&lt;0,10*F6135^2,0))</f>
        <v/>
      </c>
      <c r="H6135">
        <f>IF(F6135="","",IF(F6135&gt;0,10*F6135^2,0))</f>
        <v/>
      </c>
    </row>
    <row r="6136">
      <c r="A6136">
        <f>Input!A6136</f>
        <v/>
      </c>
      <c r="B6136">
        <f>IF(ISNUMBER(Input!B6136),IF(AND(Input!B6136&gt;=20,Input!B6136&lt;=700),Input!B6136,""),"")</f>
        <v/>
      </c>
      <c r="C6136">
        <f>IF(B6136="","",INT(A6136))</f>
        <v/>
      </c>
      <c r="D6136">
        <f>IF(B6136="","",HOUR(A6136))</f>
        <v/>
      </c>
      <c r="E6136">
        <f>IF(B6136="","",IF(INPUT!$I$1="","",IF(C6136&lt;(INT(INPUT!$I$1)-INPUT!$I$2),"Off Meds",IF(C6136&lt;=(INT(INPUT!$I$1)+INPUT!$I$2),"Washout","On Meds"))))</f>
        <v/>
      </c>
      <c r="F6136">
        <f>IF(B6136="","",1.509*(LN(B6136)^1.084-5.381))</f>
        <v/>
      </c>
      <c r="G6136">
        <f>IF(F6136="","",IF(F6136&lt;0,10*F6136^2,0))</f>
        <v/>
      </c>
      <c r="H6136">
        <f>IF(F6136="","",IF(F6136&gt;0,10*F6136^2,0))</f>
        <v/>
      </c>
    </row>
    <row r="6137">
      <c r="A6137">
        <f>Input!A6137</f>
        <v/>
      </c>
      <c r="B6137">
        <f>IF(ISNUMBER(Input!B6137),IF(AND(Input!B6137&gt;=20,Input!B6137&lt;=700),Input!B6137,""),"")</f>
        <v/>
      </c>
      <c r="C6137">
        <f>IF(B6137="","",INT(A6137))</f>
        <v/>
      </c>
      <c r="D6137">
        <f>IF(B6137="","",HOUR(A6137))</f>
        <v/>
      </c>
      <c r="E6137">
        <f>IF(B6137="","",IF(INPUT!$I$1="","",IF(C6137&lt;(INT(INPUT!$I$1)-INPUT!$I$2),"Off Meds",IF(C6137&lt;=(INT(INPUT!$I$1)+INPUT!$I$2),"Washout","On Meds"))))</f>
        <v/>
      </c>
      <c r="F6137">
        <f>IF(B6137="","",1.509*(LN(B6137)^1.084-5.381))</f>
        <v/>
      </c>
      <c r="G6137">
        <f>IF(F6137="","",IF(F6137&lt;0,10*F6137^2,0))</f>
        <v/>
      </c>
      <c r="H6137">
        <f>IF(F6137="","",IF(F6137&gt;0,10*F6137^2,0))</f>
        <v/>
      </c>
    </row>
    <row r="6138">
      <c r="A6138">
        <f>Input!A6138</f>
        <v/>
      </c>
      <c r="B6138">
        <f>IF(ISNUMBER(Input!B6138),IF(AND(Input!B6138&gt;=20,Input!B6138&lt;=700),Input!B6138,""),"")</f>
        <v/>
      </c>
      <c r="C6138">
        <f>IF(B6138="","",INT(A6138))</f>
        <v/>
      </c>
      <c r="D6138">
        <f>IF(B6138="","",HOUR(A6138))</f>
        <v/>
      </c>
      <c r="E6138">
        <f>IF(B6138="","",IF(INPUT!$I$1="","",IF(C6138&lt;(INT(INPUT!$I$1)-INPUT!$I$2),"Off Meds",IF(C6138&lt;=(INT(INPUT!$I$1)+INPUT!$I$2),"Washout","On Meds"))))</f>
        <v/>
      </c>
      <c r="F6138">
        <f>IF(B6138="","",1.509*(LN(B6138)^1.084-5.381))</f>
        <v/>
      </c>
      <c r="G6138">
        <f>IF(F6138="","",IF(F6138&lt;0,10*F6138^2,0))</f>
        <v/>
      </c>
      <c r="H6138">
        <f>IF(F6138="","",IF(F6138&gt;0,10*F6138^2,0))</f>
        <v/>
      </c>
    </row>
    <row r="6139">
      <c r="A6139">
        <f>Input!A6139</f>
        <v/>
      </c>
      <c r="B6139">
        <f>IF(ISNUMBER(Input!B6139),IF(AND(Input!B6139&gt;=20,Input!B6139&lt;=700),Input!B6139,""),"")</f>
        <v/>
      </c>
      <c r="C6139">
        <f>IF(B6139="","",INT(A6139))</f>
        <v/>
      </c>
      <c r="D6139">
        <f>IF(B6139="","",HOUR(A6139))</f>
        <v/>
      </c>
      <c r="E6139">
        <f>IF(B6139="","",IF(INPUT!$I$1="","",IF(C6139&lt;(INT(INPUT!$I$1)-INPUT!$I$2),"Off Meds",IF(C6139&lt;=(INT(INPUT!$I$1)+INPUT!$I$2),"Washout","On Meds"))))</f>
        <v/>
      </c>
      <c r="F6139">
        <f>IF(B6139="","",1.509*(LN(B6139)^1.084-5.381))</f>
        <v/>
      </c>
      <c r="G6139">
        <f>IF(F6139="","",IF(F6139&lt;0,10*F6139^2,0))</f>
        <v/>
      </c>
      <c r="H6139">
        <f>IF(F6139="","",IF(F6139&gt;0,10*F6139^2,0))</f>
        <v/>
      </c>
    </row>
    <row r="6140">
      <c r="A6140">
        <f>Input!A6140</f>
        <v/>
      </c>
      <c r="B6140">
        <f>IF(ISNUMBER(Input!B6140),IF(AND(Input!B6140&gt;=20,Input!B6140&lt;=700),Input!B6140,""),"")</f>
        <v/>
      </c>
      <c r="C6140">
        <f>IF(B6140="","",INT(A6140))</f>
        <v/>
      </c>
      <c r="D6140">
        <f>IF(B6140="","",HOUR(A6140))</f>
        <v/>
      </c>
      <c r="E6140">
        <f>IF(B6140="","",IF(INPUT!$I$1="","",IF(C6140&lt;(INT(INPUT!$I$1)-INPUT!$I$2),"Off Meds",IF(C6140&lt;=(INT(INPUT!$I$1)+INPUT!$I$2),"Washout","On Meds"))))</f>
        <v/>
      </c>
      <c r="F6140">
        <f>IF(B6140="","",1.509*(LN(B6140)^1.084-5.381))</f>
        <v/>
      </c>
      <c r="G6140">
        <f>IF(F6140="","",IF(F6140&lt;0,10*F6140^2,0))</f>
        <v/>
      </c>
      <c r="H6140">
        <f>IF(F6140="","",IF(F6140&gt;0,10*F6140^2,0))</f>
        <v/>
      </c>
    </row>
    <row r="6141">
      <c r="A6141">
        <f>Input!A6141</f>
        <v/>
      </c>
      <c r="B6141">
        <f>IF(ISNUMBER(Input!B6141),IF(AND(Input!B6141&gt;=20,Input!B6141&lt;=700),Input!B6141,""),"")</f>
        <v/>
      </c>
      <c r="C6141">
        <f>IF(B6141="","",INT(A6141))</f>
        <v/>
      </c>
      <c r="D6141">
        <f>IF(B6141="","",HOUR(A6141))</f>
        <v/>
      </c>
      <c r="E6141">
        <f>IF(B6141="","",IF(INPUT!$I$1="","",IF(C6141&lt;(INT(INPUT!$I$1)-INPUT!$I$2),"Off Meds",IF(C6141&lt;=(INT(INPUT!$I$1)+INPUT!$I$2),"Washout","On Meds"))))</f>
        <v/>
      </c>
      <c r="F6141">
        <f>IF(B6141="","",1.509*(LN(B6141)^1.084-5.381))</f>
        <v/>
      </c>
      <c r="G6141">
        <f>IF(F6141="","",IF(F6141&lt;0,10*F6141^2,0))</f>
        <v/>
      </c>
      <c r="H6141">
        <f>IF(F6141="","",IF(F6141&gt;0,10*F6141^2,0))</f>
        <v/>
      </c>
    </row>
    <row r="6142">
      <c r="A6142">
        <f>Input!A6142</f>
        <v/>
      </c>
      <c r="B6142">
        <f>IF(ISNUMBER(Input!B6142),IF(AND(Input!B6142&gt;=20,Input!B6142&lt;=700),Input!B6142,""),"")</f>
        <v/>
      </c>
      <c r="C6142">
        <f>IF(B6142="","",INT(A6142))</f>
        <v/>
      </c>
      <c r="D6142">
        <f>IF(B6142="","",HOUR(A6142))</f>
        <v/>
      </c>
      <c r="E6142">
        <f>IF(B6142="","",IF(INPUT!$I$1="","",IF(C6142&lt;(INT(INPUT!$I$1)-INPUT!$I$2),"Off Meds",IF(C6142&lt;=(INT(INPUT!$I$1)+INPUT!$I$2),"Washout","On Meds"))))</f>
        <v/>
      </c>
      <c r="F6142">
        <f>IF(B6142="","",1.509*(LN(B6142)^1.084-5.381))</f>
        <v/>
      </c>
      <c r="G6142">
        <f>IF(F6142="","",IF(F6142&lt;0,10*F6142^2,0))</f>
        <v/>
      </c>
      <c r="H6142">
        <f>IF(F6142="","",IF(F6142&gt;0,10*F6142^2,0))</f>
        <v/>
      </c>
    </row>
    <row r="6143">
      <c r="A6143">
        <f>Input!A6143</f>
        <v/>
      </c>
      <c r="B6143">
        <f>IF(ISNUMBER(Input!B6143),IF(AND(Input!B6143&gt;=20,Input!B6143&lt;=700),Input!B6143,""),"")</f>
        <v/>
      </c>
      <c r="C6143">
        <f>IF(B6143="","",INT(A6143))</f>
        <v/>
      </c>
      <c r="D6143">
        <f>IF(B6143="","",HOUR(A6143))</f>
        <v/>
      </c>
      <c r="E6143">
        <f>IF(B6143="","",IF(INPUT!$I$1="","",IF(C6143&lt;(INT(INPUT!$I$1)-INPUT!$I$2),"Off Meds",IF(C6143&lt;=(INT(INPUT!$I$1)+INPUT!$I$2),"Washout","On Meds"))))</f>
        <v/>
      </c>
      <c r="F6143">
        <f>IF(B6143="","",1.509*(LN(B6143)^1.084-5.381))</f>
        <v/>
      </c>
      <c r="G6143">
        <f>IF(F6143="","",IF(F6143&lt;0,10*F6143^2,0))</f>
        <v/>
      </c>
      <c r="H6143">
        <f>IF(F6143="","",IF(F6143&gt;0,10*F6143^2,0))</f>
        <v/>
      </c>
    </row>
    <row r="6144">
      <c r="A6144">
        <f>Input!A6144</f>
        <v/>
      </c>
      <c r="B6144">
        <f>IF(ISNUMBER(Input!B6144),IF(AND(Input!B6144&gt;=20,Input!B6144&lt;=700),Input!B6144,""),"")</f>
        <v/>
      </c>
      <c r="C6144">
        <f>IF(B6144="","",INT(A6144))</f>
        <v/>
      </c>
      <c r="D6144">
        <f>IF(B6144="","",HOUR(A6144))</f>
        <v/>
      </c>
      <c r="E6144">
        <f>IF(B6144="","",IF(INPUT!$I$1="","",IF(C6144&lt;(INT(INPUT!$I$1)-INPUT!$I$2),"Off Meds",IF(C6144&lt;=(INT(INPUT!$I$1)+INPUT!$I$2),"Washout","On Meds"))))</f>
        <v/>
      </c>
      <c r="F6144">
        <f>IF(B6144="","",1.509*(LN(B6144)^1.084-5.381))</f>
        <v/>
      </c>
      <c r="G6144">
        <f>IF(F6144="","",IF(F6144&lt;0,10*F6144^2,0))</f>
        <v/>
      </c>
      <c r="H6144">
        <f>IF(F6144="","",IF(F6144&gt;0,10*F6144^2,0))</f>
        <v/>
      </c>
    </row>
    <row r="6145">
      <c r="A6145">
        <f>Input!A6145</f>
        <v/>
      </c>
      <c r="B6145">
        <f>IF(ISNUMBER(Input!B6145),IF(AND(Input!B6145&gt;=20,Input!B6145&lt;=700),Input!B6145,""),"")</f>
        <v/>
      </c>
      <c r="C6145">
        <f>IF(B6145="","",INT(A6145))</f>
        <v/>
      </c>
      <c r="D6145">
        <f>IF(B6145="","",HOUR(A6145))</f>
        <v/>
      </c>
      <c r="E6145">
        <f>IF(B6145="","",IF(INPUT!$I$1="","",IF(C6145&lt;(INT(INPUT!$I$1)-INPUT!$I$2),"Off Meds",IF(C6145&lt;=(INT(INPUT!$I$1)+INPUT!$I$2),"Washout","On Meds"))))</f>
        <v/>
      </c>
      <c r="F6145">
        <f>IF(B6145="","",1.509*(LN(B6145)^1.084-5.381))</f>
        <v/>
      </c>
      <c r="G6145">
        <f>IF(F6145="","",IF(F6145&lt;0,10*F6145^2,0))</f>
        <v/>
      </c>
      <c r="H6145">
        <f>IF(F6145="","",IF(F6145&gt;0,10*F6145^2,0))</f>
        <v/>
      </c>
    </row>
    <row r="6146">
      <c r="A6146">
        <f>Input!A6146</f>
        <v/>
      </c>
      <c r="B6146">
        <f>IF(ISNUMBER(Input!B6146),IF(AND(Input!B6146&gt;=20,Input!B6146&lt;=700),Input!B6146,""),"")</f>
        <v/>
      </c>
      <c r="C6146">
        <f>IF(B6146="","",INT(A6146))</f>
        <v/>
      </c>
      <c r="D6146">
        <f>IF(B6146="","",HOUR(A6146))</f>
        <v/>
      </c>
      <c r="E6146">
        <f>IF(B6146="","",IF(INPUT!$I$1="","",IF(C6146&lt;(INT(INPUT!$I$1)-INPUT!$I$2),"Off Meds",IF(C6146&lt;=(INT(INPUT!$I$1)+INPUT!$I$2),"Washout","On Meds"))))</f>
        <v/>
      </c>
      <c r="F6146">
        <f>IF(B6146="","",1.509*(LN(B6146)^1.084-5.381))</f>
        <v/>
      </c>
      <c r="G6146">
        <f>IF(F6146="","",IF(F6146&lt;0,10*F6146^2,0))</f>
        <v/>
      </c>
      <c r="H6146">
        <f>IF(F6146="","",IF(F6146&gt;0,10*F6146^2,0))</f>
        <v/>
      </c>
    </row>
    <row r="6147">
      <c r="A6147">
        <f>Input!A6147</f>
        <v/>
      </c>
      <c r="B6147">
        <f>IF(ISNUMBER(Input!B6147),IF(AND(Input!B6147&gt;=20,Input!B6147&lt;=700),Input!B6147,""),"")</f>
        <v/>
      </c>
      <c r="C6147">
        <f>IF(B6147="","",INT(A6147))</f>
        <v/>
      </c>
      <c r="D6147">
        <f>IF(B6147="","",HOUR(A6147))</f>
        <v/>
      </c>
      <c r="E6147">
        <f>IF(B6147="","",IF(INPUT!$I$1="","",IF(C6147&lt;(INT(INPUT!$I$1)-INPUT!$I$2),"Off Meds",IF(C6147&lt;=(INT(INPUT!$I$1)+INPUT!$I$2),"Washout","On Meds"))))</f>
        <v/>
      </c>
      <c r="F6147">
        <f>IF(B6147="","",1.509*(LN(B6147)^1.084-5.381))</f>
        <v/>
      </c>
      <c r="G6147">
        <f>IF(F6147="","",IF(F6147&lt;0,10*F6147^2,0))</f>
        <v/>
      </c>
      <c r="H6147">
        <f>IF(F6147="","",IF(F6147&gt;0,10*F6147^2,0))</f>
        <v/>
      </c>
    </row>
    <row r="6148">
      <c r="A6148">
        <f>Input!A6148</f>
        <v/>
      </c>
      <c r="B6148">
        <f>IF(ISNUMBER(Input!B6148),IF(AND(Input!B6148&gt;=20,Input!B6148&lt;=700),Input!B6148,""),"")</f>
        <v/>
      </c>
      <c r="C6148">
        <f>IF(B6148="","",INT(A6148))</f>
        <v/>
      </c>
      <c r="D6148">
        <f>IF(B6148="","",HOUR(A6148))</f>
        <v/>
      </c>
      <c r="E6148">
        <f>IF(B6148="","",IF(INPUT!$I$1="","",IF(C6148&lt;(INT(INPUT!$I$1)-INPUT!$I$2),"Off Meds",IF(C6148&lt;=(INT(INPUT!$I$1)+INPUT!$I$2),"Washout","On Meds"))))</f>
        <v/>
      </c>
      <c r="F6148">
        <f>IF(B6148="","",1.509*(LN(B6148)^1.084-5.381))</f>
        <v/>
      </c>
      <c r="G6148">
        <f>IF(F6148="","",IF(F6148&lt;0,10*F6148^2,0))</f>
        <v/>
      </c>
      <c r="H6148">
        <f>IF(F6148="","",IF(F6148&gt;0,10*F6148^2,0))</f>
        <v/>
      </c>
    </row>
    <row r="6149">
      <c r="A6149">
        <f>Input!A6149</f>
        <v/>
      </c>
      <c r="B6149">
        <f>IF(ISNUMBER(Input!B6149),IF(AND(Input!B6149&gt;=20,Input!B6149&lt;=700),Input!B6149,""),"")</f>
        <v/>
      </c>
      <c r="C6149">
        <f>IF(B6149="","",INT(A6149))</f>
        <v/>
      </c>
      <c r="D6149">
        <f>IF(B6149="","",HOUR(A6149))</f>
        <v/>
      </c>
      <c r="E6149">
        <f>IF(B6149="","",IF(INPUT!$I$1="","",IF(C6149&lt;(INT(INPUT!$I$1)-INPUT!$I$2),"Off Meds",IF(C6149&lt;=(INT(INPUT!$I$1)+INPUT!$I$2),"Washout","On Meds"))))</f>
        <v/>
      </c>
      <c r="F6149">
        <f>IF(B6149="","",1.509*(LN(B6149)^1.084-5.381))</f>
        <v/>
      </c>
      <c r="G6149">
        <f>IF(F6149="","",IF(F6149&lt;0,10*F6149^2,0))</f>
        <v/>
      </c>
      <c r="H6149">
        <f>IF(F6149="","",IF(F6149&gt;0,10*F6149^2,0))</f>
        <v/>
      </c>
    </row>
    <row r="6150">
      <c r="A6150">
        <f>Input!A6150</f>
        <v/>
      </c>
      <c r="B6150">
        <f>IF(ISNUMBER(Input!B6150),IF(AND(Input!B6150&gt;=20,Input!B6150&lt;=700),Input!B6150,""),"")</f>
        <v/>
      </c>
      <c r="C6150">
        <f>IF(B6150="","",INT(A6150))</f>
        <v/>
      </c>
      <c r="D6150">
        <f>IF(B6150="","",HOUR(A6150))</f>
        <v/>
      </c>
      <c r="E6150">
        <f>IF(B6150="","",IF(INPUT!$I$1="","",IF(C6150&lt;(INT(INPUT!$I$1)-INPUT!$I$2),"Off Meds",IF(C6150&lt;=(INT(INPUT!$I$1)+INPUT!$I$2),"Washout","On Meds"))))</f>
        <v/>
      </c>
      <c r="F6150">
        <f>IF(B6150="","",1.509*(LN(B6150)^1.084-5.381))</f>
        <v/>
      </c>
      <c r="G6150">
        <f>IF(F6150="","",IF(F6150&lt;0,10*F6150^2,0))</f>
        <v/>
      </c>
      <c r="H6150">
        <f>IF(F6150="","",IF(F6150&gt;0,10*F6150^2,0))</f>
        <v/>
      </c>
    </row>
    <row r="6151">
      <c r="A6151">
        <f>Input!A6151</f>
        <v/>
      </c>
      <c r="B6151">
        <f>IF(ISNUMBER(Input!B6151),IF(AND(Input!B6151&gt;=20,Input!B6151&lt;=700),Input!B6151,""),"")</f>
        <v/>
      </c>
      <c r="C6151">
        <f>IF(B6151="","",INT(A6151))</f>
        <v/>
      </c>
      <c r="D6151">
        <f>IF(B6151="","",HOUR(A6151))</f>
        <v/>
      </c>
      <c r="E6151">
        <f>IF(B6151="","",IF(INPUT!$I$1="","",IF(C6151&lt;(INT(INPUT!$I$1)-INPUT!$I$2),"Off Meds",IF(C6151&lt;=(INT(INPUT!$I$1)+INPUT!$I$2),"Washout","On Meds"))))</f>
        <v/>
      </c>
      <c r="F6151">
        <f>IF(B6151="","",1.509*(LN(B6151)^1.084-5.381))</f>
        <v/>
      </c>
      <c r="G6151">
        <f>IF(F6151="","",IF(F6151&lt;0,10*F6151^2,0))</f>
        <v/>
      </c>
      <c r="H6151">
        <f>IF(F6151="","",IF(F6151&gt;0,10*F6151^2,0))</f>
        <v/>
      </c>
    </row>
    <row r="6152">
      <c r="A6152">
        <f>Input!A6152</f>
        <v/>
      </c>
      <c r="B6152">
        <f>IF(ISNUMBER(Input!B6152),IF(AND(Input!B6152&gt;=20,Input!B6152&lt;=700),Input!B6152,""),"")</f>
        <v/>
      </c>
      <c r="C6152">
        <f>IF(B6152="","",INT(A6152))</f>
        <v/>
      </c>
      <c r="D6152">
        <f>IF(B6152="","",HOUR(A6152))</f>
        <v/>
      </c>
      <c r="E6152">
        <f>IF(B6152="","",IF(INPUT!$I$1="","",IF(C6152&lt;(INT(INPUT!$I$1)-INPUT!$I$2),"Off Meds",IF(C6152&lt;=(INT(INPUT!$I$1)+INPUT!$I$2),"Washout","On Meds"))))</f>
        <v/>
      </c>
      <c r="F6152">
        <f>IF(B6152="","",1.509*(LN(B6152)^1.084-5.381))</f>
        <v/>
      </c>
      <c r="G6152">
        <f>IF(F6152="","",IF(F6152&lt;0,10*F6152^2,0))</f>
        <v/>
      </c>
      <c r="H6152">
        <f>IF(F6152="","",IF(F6152&gt;0,10*F6152^2,0))</f>
        <v/>
      </c>
    </row>
    <row r="6153">
      <c r="A6153">
        <f>Input!A6153</f>
        <v/>
      </c>
      <c r="B6153">
        <f>IF(ISNUMBER(Input!B6153),IF(AND(Input!B6153&gt;=20,Input!B6153&lt;=700),Input!B6153,""),"")</f>
        <v/>
      </c>
      <c r="C6153">
        <f>IF(B6153="","",INT(A6153))</f>
        <v/>
      </c>
      <c r="D6153">
        <f>IF(B6153="","",HOUR(A6153))</f>
        <v/>
      </c>
      <c r="E6153">
        <f>IF(B6153="","",IF(INPUT!$I$1="","",IF(C6153&lt;(INT(INPUT!$I$1)-INPUT!$I$2),"Off Meds",IF(C6153&lt;=(INT(INPUT!$I$1)+INPUT!$I$2),"Washout","On Meds"))))</f>
        <v/>
      </c>
      <c r="F6153">
        <f>IF(B6153="","",1.509*(LN(B6153)^1.084-5.381))</f>
        <v/>
      </c>
      <c r="G6153">
        <f>IF(F6153="","",IF(F6153&lt;0,10*F6153^2,0))</f>
        <v/>
      </c>
      <c r="H6153">
        <f>IF(F6153="","",IF(F6153&gt;0,10*F6153^2,0))</f>
        <v/>
      </c>
    </row>
    <row r="6154">
      <c r="A6154">
        <f>Input!A6154</f>
        <v/>
      </c>
      <c r="B6154">
        <f>IF(ISNUMBER(Input!B6154),IF(AND(Input!B6154&gt;=20,Input!B6154&lt;=700),Input!B6154,""),"")</f>
        <v/>
      </c>
      <c r="C6154">
        <f>IF(B6154="","",INT(A6154))</f>
        <v/>
      </c>
      <c r="D6154">
        <f>IF(B6154="","",HOUR(A6154))</f>
        <v/>
      </c>
      <c r="E6154">
        <f>IF(B6154="","",IF(INPUT!$I$1="","",IF(C6154&lt;(INT(INPUT!$I$1)-INPUT!$I$2),"Off Meds",IF(C6154&lt;=(INT(INPUT!$I$1)+INPUT!$I$2),"Washout","On Meds"))))</f>
        <v/>
      </c>
      <c r="F6154">
        <f>IF(B6154="","",1.509*(LN(B6154)^1.084-5.381))</f>
        <v/>
      </c>
      <c r="G6154">
        <f>IF(F6154="","",IF(F6154&lt;0,10*F6154^2,0))</f>
        <v/>
      </c>
      <c r="H6154">
        <f>IF(F6154="","",IF(F6154&gt;0,10*F6154^2,0))</f>
        <v/>
      </c>
    </row>
    <row r="6155">
      <c r="A6155">
        <f>Input!A6155</f>
        <v/>
      </c>
      <c r="B6155">
        <f>IF(ISNUMBER(Input!B6155),IF(AND(Input!B6155&gt;=20,Input!B6155&lt;=700),Input!B6155,""),"")</f>
        <v/>
      </c>
      <c r="C6155">
        <f>IF(B6155="","",INT(A6155))</f>
        <v/>
      </c>
      <c r="D6155">
        <f>IF(B6155="","",HOUR(A6155))</f>
        <v/>
      </c>
      <c r="E6155">
        <f>IF(B6155="","",IF(INPUT!$I$1="","",IF(C6155&lt;(INT(INPUT!$I$1)-INPUT!$I$2),"Off Meds",IF(C6155&lt;=(INT(INPUT!$I$1)+INPUT!$I$2),"Washout","On Meds"))))</f>
        <v/>
      </c>
      <c r="F6155">
        <f>IF(B6155="","",1.509*(LN(B6155)^1.084-5.381))</f>
        <v/>
      </c>
      <c r="G6155">
        <f>IF(F6155="","",IF(F6155&lt;0,10*F6155^2,0))</f>
        <v/>
      </c>
      <c r="H6155">
        <f>IF(F6155="","",IF(F6155&gt;0,10*F6155^2,0))</f>
        <v/>
      </c>
    </row>
    <row r="6156">
      <c r="A6156">
        <f>Input!A6156</f>
        <v/>
      </c>
      <c r="B6156">
        <f>IF(ISNUMBER(Input!B6156),IF(AND(Input!B6156&gt;=20,Input!B6156&lt;=700),Input!B6156,""),"")</f>
        <v/>
      </c>
      <c r="C6156">
        <f>IF(B6156="","",INT(A6156))</f>
        <v/>
      </c>
      <c r="D6156">
        <f>IF(B6156="","",HOUR(A6156))</f>
        <v/>
      </c>
      <c r="E6156">
        <f>IF(B6156="","",IF(INPUT!$I$1="","",IF(C6156&lt;(INT(INPUT!$I$1)-INPUT!$I$2),"Off Meds",IF(C6156&lt;=(INT(INPUT!$I$1)+INPUT!$I$2),"Washout","On Meds"))))</f>
        <v/>
      </c>
      <c r="F6156">
        <f>IF(B6156="","",1.509*(LN(B6156)^1.084-5.381))</f>
        <v/>
      </c>
      <c r="G6156">
        <f>IF(F6156="","",IF(F6156&lt;0,10*F6156^2,0))</f>
        <v/>
      </c>
      <c r="H6156">
        <f>IF(F6156="","",IF(F6156&gt;0,10*F6156^2,0))</f>
        <v/>
      </c>
    </row>
    <row r="6157">
      <c r="A6157">
        <f>Input!A6157</f>
        <v/>
      </c>
      <c r="B6157">
        <f>IF(ISNUMBER(Input!B6157),IF(AND(Input!B6157&gt;=20,Input!B6157&lt;=700),Input!B6157,""),"")</f>
        <v/>
      </c>
      <c r="C6157">
        <f>IF(B6157="","",INT(A6157))</f>
        <v/>
      </c>
      <c r="D6157">
        <f>IF(B6157="","",HOUR(A6157))</f>
        <v/>
      </c>
      <c r="E6157">
        <f>IF(B6157="","",IF(INPUT!$I$1="","",IF(C6157&lt;(INT(INPUT!$I$1)-INPUT!$I$2),"Off Meds",IF(C6157&lt;=(INT(INPUT!$I$1)+INPUT!$I$2),"Washout","On Meds"))))</f>
        <v/>
      </c>
      <c r="F6157">
        <f>IF(B6157="","",1.509*(LN(B6157)^1.084-5.381))</f>
        <v/>
      </c>
      <c r="G6157">
        <f>IF(F6157="","",IF(F6157&lt;0,10*F6157^2,0))</f>
        <v/>
      </c>
      <c r="H6157">
        <f>IF(F6157="","",IF(F6157&gt;0,10*F6157^2,0))</f>
        <v/>
      </c>
    </row>
    <row r="6158">
      <c r="A6158">
        <f>Input!A6158</f>
        <v/>
      </c>
      <c r="B6158">
        <f>IF(ISNUMBER(Input!B6158),IF(AND(Input!B6158&gt;=20,Input!B6158&lt;=700),Input!B6158,""),"")</f>
        <v/>
      </c>
      <c r="C6158">
        <f>IF(B6158="","",INT(A6158))</f>
        <v/>
      </c>
      <c r="D6158">
        <f>IF(B6158="","",HOUR(A6158))</f>
        <v/>
      </c>
      <c r="E6158">
        <f>IF(B6158="","",IF(INPUT!$I$1="","",IF(C6158&lt;(INT(INPUT!$I$1)-INPUT!$I$2),"Off Meds",IF(C6158&lt;=(INT(INPUT!$I$1)+INPUT!$I$2),"Washout","On Meds"))))</f>
        <v/>
      </c>
      <c r="F6158">
        <f>IF(B6158="","",1.509*(LN(B6158)^1.084-5.381))</f>
        <v/>
      </c>
      <c r="G6158">
        <f>IF(F6158="","",IF(F6158&lt;0,10*F6158^2,0))</f>
        <v/>
      </c>
      <c r="H6158">
        <f>IF(F6158="","",IF(F6158&gt;0,10*F6158^2,0))</f>
        <v/>
      </c>
    </row>
    <row r="6159">
      <c r="A6159">
        <f>Input!A6159</f>
        <v/>
      </c>
      <c r="B6159">
        <f>IF(ISNUMBER(Input!B6159),IF(AND(Input!B6159&gt;=20,Input!B6159&lt;=700),Input!B6159,""),"")</f>
        <v/>
      </c>
      <c r="C6159">
        <f>IF(B6159="","",INT(A6159))</f>
        <v/>
      </c>
      <c r="D6159">
        <f>IF(B6159="","",HOUR(A6159))</f>
        <v/>
      </c>
      <c r="E6159">
        <f>IF(B6159="","",IF(INPUT!$I$1="","",IF(C6159&lt;(INT(INPUT!$I$1)-INPUT!$I$2),"Off Meds",IF(C6159&lt;=(INT(INPUT!$I$1)+INPUT!$I$2),"Washout","On Meds"))))</f>
        <v/>
      </c>
      <c r="F6159">
        <f>IF(B6159="","",1.509*(LN(B6159)^1.084-5.381))</f>
        <v/>
      </c>
      <c r="G6159">
        <f>IF(F6159="","",IF(F6159&lt;0,10*F6159^2,0))</f>
        <v/>
      </c>
      <c r="H6159">
        <f>IF(F6159="","",IF(F6159&gt;0,10*F6159^2,0))</f>
        <v/>
      </c>
    </row>
    <row r="6160">
      <c r="A6160">
        <f>Input!A6160</f>
        <v/>
      </c>
      <c r="B6160">
        <f>IF(ISNUMBER(Input!B6160),IF(AND(Input!B6160&gt;=20,Input!B6160&lt;=700),Input!B6160,""),"")</f>
        <v/>
      </c>
      <c r="C6160">
        <f>IF(B6160="","",INT(A6160))</f>
        <v/>
      </c>
      <c r="D6160">
        <f>IF(B6160="","",HOUR(A6160))</f>
        <v/>
      </c>
      <c r="E6160">
        <f>IF(B6160="","",IF(INPUT!$I$1="","",IF(C6160&lt;(INT(INPUT!$I$1)-INPUT!$I$2),"Off Meds",IF(C6160&lt;=(INT(INPUT!$I$1)+INPUT!$I$2),"Washout","On Meds"))))</f>
        <v/>
      </c>
      <c r="F6160">
        <f>IF(B6160="","",1.509*(LN(B6160)^1.084-5.381))</f>
        <v/>
      </c>
      <c r="G6160">
        <f>IF(F6160="","",IF(F6160&lt;0,10*F6160^2,0))</f>
        <v/>
      </c>
      <c r="H6160">
        <f>IF(F6160="","",IF(F6160&gt;0,10*F6160^2,0))</f>
        <v/>
      </c>
    </row>
    <row r="6161">
      <c r="A6161">
        <f>Input!A6161</f>
        <v/>
      </c>
      <c r="B6161">
        <f>IF(ISNUMBER(Input!B6161),IF(AND(Input!B6161&gt;=20,Input!B6161&lt;=700),Input!B6161,""),"")</f>
        <v/>
      </c>
      <c r="C6161">
        <f>IF(B6161="","",INT(A6161))</f>
        <v/>
      </c>
      <c r="D6161">
        <f>IF(B6161="","",HOUR(A6161))</f>
        <v/>
      </c>
      <c r="E6161">
        <f>IF(B6161="","",IF(INPUT!$I$1="","",IF(C6161&lt;(INT(INPUT!$I$1)-INPUT!$I$2),"Off Meds",IF(C6161&lt;=(INT(INPUT!$I$1)+INPUT!$I$2),"Washout","On Meds"))))</f>
        <v/>
      </c>
      <c r="F6161">
        <f>IF(B6161="","",1.509*(LN(B6161)^1.084-5.381))</f>
        <v/>
      </c>
      <c r="G6161">
        <f>IF(F6161="","",IF(F6161&lt;0,10*F6161^2,0))</f>
        <v/>
      </c>
      <c r="H6161">
        <f>IF(F6161="","",IF(F6161&gt;0,10*F6161^2,0))</f>
        <v/>
      </c>
    </row>
    <row r="6162">
      <c r="A6162">
        <f>Input!A6162</f>
        <v/>
      </c>
      <c r="B6162">
        <f>IF(ISNUMBER(Input!B6162),IF(AND(Input!B6162&gt;=20,Input!B6162&lt;=700),Input!B6162,""),"")</f>
        <v/>
      </c>
      <c r="C6162">
        <f>IF(B6162="","",INT(A6162))</f>
        <v/>
      </c>
      <c r="D6162">
        <f>IF(B6162="","",HOUR(A6162))</f>
        <v/>
      </c>
      <c r="E6162">
        <f>IF(B6162="","",IF(INPUT!$I$1="","",IF(C6162&lt;(INT(INPUT!$I$1)-INPUT!$I$2),"Off Meds",IF(C6162&lt;=(INT(INPUT!$I$1)+INPUT!$I$2),"Washout","On Meds"))))</f>
        <v/>
      </c>
      <c r="F6162">
        <f>IF(B6162="","",1.509*(LN(B6162)^1.084-5.381))</f>
        <v/>
      </c>
      <c r="G6162">
        <f>IF(F6162="","",IF(F6162&lt;0,10*F6162^2,0))</f>
        <v/>
      </c>
      <c r="H6162">
        <f>IF(F6162="","",IF(F6162&gt;0,10*F6162^2,0))</f>
        <v/>
      </c>
    </row>
    <row r="6163">
      <c r="A6163">
        <f>Input!A6163</f>
        <v/>
      </c>
      <c r="B6163">
        <f>IF(ISNUMBER(Input!B6163),IF(AND(Input!B6163&gt;=20,Input!B6163&lt;=700),Input!B6163,""),"")</f>
        <v/>
      </c>
      <c r="C6163">
        <f>IF(B6163="","",INT(A6163))</f>
        <v/>
      </c>
      <c r="D6163">
        <f>IF(B6163="","",HOUR(A6163))</f>
        <v/>
      </c>
      <c r="E6163">
        <f>IF(B6163="","",IF(INPUT!$I$1="","",IF(C6163&lt;(INT(INPUT!$I$1)-INPUT!$I$2),"Off Meds",IF(C6163&lt;=(INT(INPUT!$I$1)+INPUT!$I$2),"Washout","On Meds"))))</f>
        <v/>
      </c>
      <c r="F6163">
        <f>IF(B6163="","",1.509*(LN(B6163)^1.084-5.381))</f>
        <v/>
      </c>
      <c r="G6163">
        <f>IF(F6163="","",IF(F6163&lt;0,10*F6163^2,0))</f>
        <v/>
      </c>
      <c r="H6163">
        <f>IF(F6163="","",IF(F6163&gt;0,10*F6163^2,0))</f>
        <v/>
      </c>
    </row>
    <row r="6164">
      <c r="A6164">
        <f>Input!A6164</f>
        <v/>
      </c>
      <c r="B6164">
        <f>IF(ISNUMBER(Input!B6164),IF(AND(Input!B6164&gt;=20,Input!B6164&lt;=700),Input!B6164,""),"")</f>
        <v/>
      </c>
      <c r="C6164">
        <f>IF(B6164="","",INT(A6164))</f>
        <v/>
      </c>
      <c r="D6164">
        <f>IF(B6164="","",HOUR(A6164))</f>
        <v/>
      </c>
      <c r="E6164">
        <f>IF(B6164="","",IF(INPUT!$I$1="","",IF(C6164&lt;(INT(INPUT!$I$1)-INPUT!$I$2),"Off Meds",IF(C6164&lt;=(INT(INPUT!$I$1)+INPUT!$I$2),"Washout","On Meds"))))</f>
        <v/>
      </c>
      <c r="F6164">
        <f>IF(B6164="","",1.509*(LN(B6164)^1.084-5.381))</f>
        <v/>
      </c>
      <c r="G6164">
        <f>IF(F6164="","",IF(F6164&lt;0,10*F6164^2,0))</f>
        <v/>
      </c>
      <c r="H6164">
        <f>IF(F6164="","",IF(F6164&gt;0,10*F6164^2,0))</f>
        <v/>
      </c>
    </row>
    <row r="6165">
      <c r="A6165">
        <f>Input!A6165</f>
        <v/>
      </c>
      <c r="B6165">
        <f>IF(ISNUMBER(Input!B6165),IF(AND(Input!B6165&gt;=20,Input!B6165&lt;=700),Input!B6165,""),"")</f>
        <v/>
      </c>
      <c r="C6165">
        <f>IF(B6165="","",INT(A6165))</f>
        <v/>
      </c>
      <c r="D6165">
        <f>IF(B6165="","",HOUR(A6165))</f>
        <v/>
      </c>
      <c r="E6165">
        <f>IF(B6165="","",IF(INPUT!$I$1="","",IF(C6165&lt;(INT(INPUT!$I$1)-INPUT!$I$2),"Off Meds",IF(C6165&lt;=(INT(INPUT!$I$1)+INPUT!$I$2),"Washout","On Meds"))))</f>
        <v/>
      </c>
      <c r="F6165">
        <f>IF(B6165="","",1.509*(LN(B6165)^1.084-5.381))</f>
        <v/>
      </c>
      <c r="G6165">
        <f>IF(F6165="","",IF(F6165&lt;0,10*F6165^2,0))</f>
        <v/>
      </c>
      <c r="H6165">
        <f>IF(F6165="","",IF(F6165&gt;0,10*F6165^2,0))</f>
        <v/>
      </c>
    </row>
    <row r="6166">
      <c r="A6166">
        <f>Input!A6166</f>
        <v/>
      </c>
      <c r="B6166">
        <f>IF(ISNUMBER(Input!B6166),IF(AND(Input!B6166&gt;=20,Input!B6166&lt;=700),Input!B6166,""),"")</f>
        <v/>
      </c>
      <c r="C6166">
        <f>IF(B6166="","",INT(A6166))</f>
        <v/>
      </c>
      <c r="D6166">
        <f>IF(B6166="","",HOUR(A6166))</f>
        <v/>
      </c>
      <c r="E6166">
        <f>IF(B6166="","",IF(INPUT!$I$1="","",IF(C6166&lt;(INT(INPUT!$I$1)-INPUT!$I$2),"Off Meds",IF(C6166&lt;=(INT(INPUT!$I$1)+INPUT!$I$2),"Washout","On Meds"))))</f>
        <v/>
      </c>
      <c r="F6166">
        <f>IF(B6166="","",1.509*(LN(B6166)^1.084-5.381))</f>
        <v/>
      </c>
      <c r="G6166">
        <f>IF(F6166="","",IF(F6166&lt;0,10*F6166^2,0))</f>
        <v/>
      </c>
      <c r="H6166">
        <f>IF(F6166="","",IF(F6166&gt;0,10*F6166^2,0))</f>
        <v/>
      </c>
    </row>
    <row r="6167">
      <c r="A6167">
        <f>Input!A6167</f>
        <v/>
      </c>
      <c r="B6167">
        <f>IF(ISNUMBER(Input!B6167),IF(AND(Input!B6167&gt;=20,Input!B6167&lt;=700),Input!B6167,""),"")</f>
        <v/>
      </c>
      <c r="C6167">
        <f>IF(B6167="","",INT(A6167))</f>
        <v/>
      </c>
      <c r="D6167">
        <f>IF(B6167="","",HOUR(A6167))</f>
        <v/>
      </c>
      <c r="E6167">
        <f>IF(B6167="","",IF(INPUT!$I$1="","",IF(C6167&lt;(INT(INPUT!$I$1)-INPUT!$I$2),"Off Meds",IF(C6167&lt;=(INT(INPUT!$I$1)+INPUT!$I$2),"Washout","On Meds"))))</f>
        <v/>
      </c>
      <c r="F6167">
        <f>IF(B6167="","",1.509*(LN(B6167)^1.084-5.381))</f>
        <v/>
      </c>
      <c r="G6167">
        <f>IF(F6167="","",IF(F6167&lt;0,10*F6167^2,0))</f>
        <v/>
      </c>
      <c r="H6167">
        <f>IF(F6167="","",IF(F6167&gt;0,10*F6167^2,0))</f>
        <v/>
      </c>
    </row>
    <row r="6168">
      <c r="A6168">
        <f>Input!A6168</f>
        <v/>
      </c>
      <c r="B6168">
        <f>IF(ISNUMBER(Input!B6168),IF(AND(Input!B6168&gt;=20,Input!B6168&lt;=700),Input!B6168,""),"")</f>
        <v/>
      </c>
      <c r="C6168">
        <f>IF(B6168="","",INT(A6168))</f>
        <v/>
      </c>
      <c r="D6168">
        <f>IF(B6168="","",HOUR(A6168))</f>
        <v/>
      </c>
      <c r="E6168">
        <f>IF(B6168="","",IF(INPUT!$I$1="","",IF(C6168&lt;(INT(INPUT!$I$1)-INPUT!$I$2),"Off Meds",IF(C6168&lt;=(INT(INPUT!$I$1)+INPUT!$I$2),"Washout","On Meds"))))</f>
        <v/>
      </c>
      <c r="F6168">
        <f>IF(B6168="","",1.509*(LN(B6168)^1.084-5.381))</f>
        <v/>
      </c>
      <c r="G6168">
        <f>IF(F6168="","",IF(F6168&lt;0,10*F6168^2,0))</f>
        <v/>
      </c>
      <c r="H6168">
        <f>IF(F6168="","",IF(F6168&gt;0,10*F6168^2,0))</f>
        <v/>
      </c>
    </row>
    <row r="6169">
      <c r="A6169">
        <f>Input!A6169</f>
        <v/>
      </c>
      <c r="B6169">
        <f>IF(ISNUMBER(Input!B6169),IF(AND(Input!B6169&gt;=20,Input!B6169&lt;=700),Input!B6169,""),"")</f>
        <v/>
      </c>
      <c r="C6169">
        <f>IF(B6169="","",INT(A6169))</f>
        <v/>
      </c>
      <c r="D6169">
        <f>IF(B6169="","",HOUR(A6169))</f>
        <v/>
      </c>
      <c r="E6169">
        <f>IF(B6169="","",IF(INPUT!$I$1="","",IF(C6169&lt;(INT(INPUT!$I$1)-INPUT!$I$2),"Off Meds",IF(C6169&lt;=(INT(INPUT!$I$1)+INPUT!$I$2),"Washout","On Meds"))))</f>
        <v/>
      </c>
      <c r="F6169">
        <f>IF(B6169="","",1.509*(LN(B6169)^1.084-5.381))</f>
        <v/>
      </c>
      <c r="G6169">
        <f>IF(F6169="","",IF(F6169&lt;0,10*F6169^2,0))</f>
        <v/>
      </c>
      <c r="H6169">
        <f>IF(F6169="","",IF(F6169&gt;0,10*F6169^2,0))</f>
        <v/>
      </c>
    </row>
    <row r="6170">
      <c r="A6170">
        <f>Input!A6170</f>
        <v/>
      </c>
      <c r="B6170">
        <f>IF(ISNUMBER(Input!B6170),IF(AND(Input!B6170&gt;=20,Input!B6170&lt;=700),Input!B6170,""),"")</f>
        <v/>
      </c>
      <c r="C6170">
        <f>IF(B6170="","",INT(A6170))</f>
        <v/>
      </c>
      <c r="D6170">
        <f>IF(B6170="","",HOUR(A6170))</f>
        <v/>
      </c>
      <c r="E6170">
        <f>IF(B6170="","",IF(INPUT!$I$1="","",IF(C6170&lt;(INT(INPUT!$I$1)-INPUT!$I$2),"Off Meds",IF(C6170&lt;=(INT(INPUT!$I$1)+INPUT!$I$2),"Washout","On Meds"))))</f>
        <v/>
      </c>
      <c r="F6170">
        <f>IF(B6170="","",1.509*(LN(B6170)^1.084-5.381))</f>
        <v/>
      </c>
      <c r="G6170">
        <f>IF(F6170="","",IF(F6170&lt;0,10*F6170^2,0))</f>
        <v/>
      </c>
      <c r="H6170">
        <f>IF(F6170="","",IF(F6170&gt;0,10*F6170^2,0))</f>
        <v/>
      </c>
    </row>
    <row r="6171">
      <c r="A6171">
        <f>Input!A6171</f>
        <v/>
      </c>
      <c r="B6171">
        <f>IF(ISNUMBER(Input!B6171),IF(AND(Input!B6171&gt;=20,Input!B6171&lt;=700),Input!B6171,""),"")</f>
        <v/>
      </c>
      <c r="C6171">
        <f>IF(B6171="","",INT(A6171))</f>
        <v/>
      </c>
      <c r="D6171">
        <f>IF(B6171="","",HOUR(A6171))</f>
        <v/>
      </c>
      <c r="E6171">
        <f>IF(B6171="","",IF(INPUT!$I$1="","",IF(C6171&lt;(INT(INPUT!$I$1)-INPUT!$I$2),"Off Meds",IF(C6171&lt;=(INT(INPUT!$I$1)+INPUT!$I$2),"Washout","On Meds"))))</f>
        <v/>
      </c>
      <c r="F6171">
        <f>IF(B6171="","",1.509*(LN(B6171)^1.084-5.381))</f>
        <v/>
      </c>
      <c r="G6171">
        <f>IF(F6171="","",IF(F6171&lt;0,10*F6171^2,0))</f>
        <v/>
      </c>
      <c r="H6171">
        <f>IF(F6171="","",IF(F6171&gt;0,10*F6171^2,0))</f>
        <v/>
      </c>
    </row>
    <row r="6172">
      <c r="A6172">
        <f>Input!A6172</f>
        <v/>
      </c>
      <c r="B6172">
        <f>IF(ISNUMBER(Input!B6172),IF(AND(Input!B6172&gt;=20,Input!B6172&lt;=700),Input!B6172,""),"")</f>
        <v/>
      </c>
      <c r="C6172">
        <f>IF(B6172="","",INT(A6172))</f>
        <v/>
      </c>
      <c r="D6172">
        <f>IF(B6172="","",HOUR(A6172))</f>
        <v/>
      </c>
      <c r="E6172">
        <f>IF(B6172="","",IF(INPUT!$I$1="","",IF(C6172&lt;(INT(INPUT!$I$1)-INPUT!$I$2),"Off Meds",IF(C6172&lt;=(INT(INPUT!$I$1)+INPUT!$I$2),"Washout","On Meds"))))</f>
        <v/>
      </c>
      <c r="F6172">
        <f>IF(B6172="","",1.509*(LN(B6172)^1.084-5.381))</f>
        <v/>
      </c>
      <c r="G6172">
        <f>IF(F6172="","",IF(F6172&lt;0,10*F6172^2,0))</f>
        <v/>
      </c>
      <c r="H6172">
        <f>IF(F6172="","",IF(F6172&gt;0,10*F6172^2,0))</f>
        <v/>
      </c>
    </row>
    <row r="6173">
      <c r="A6173">
        <f>Input!A6173</f>
        <v/>
      </c>
      <c r="B6173">
        <f>IF(ISNUMBER(Input!B6173),IF(AND(Input!B6173&gt;=20,Input!B6173&lt;=700),Input!B6173,""),"")</f>
        <v/>
      </c>
      <c r="C6173">
        <f>IF(B6173="","",INT(A6173))</f>
        <v/>
      </c>
      <c r="D6173">
        <f>IF(B6173="","",HOUR(A6173))</f>
        <v/>
      </c>
      <c r="E6173">
        <f>IF(B6173="","",IF(INPUT!$I$1="","",IF(C6173&lt;(INT(INPUT!$I$1)-INPUT!$I$2),"Off Meds",IF(C6173&lt;=(INT(INPUT!$I$1)+INPUT!$I$2),"Washout","On Meds"))))</f>
        <v/>
      </c>
      <c r="F6173">
        <f>IF(B6173="","",1.509*(LN(B6173)^1.084-5.381))</f>
        <v/>
      </c>
      <c r="G6173">
        <f>IF(F6173="","",IF(F6173&lt;0,10*F6173^2,0))</f>
        <v/>
      </c>
      <c r="H6173">
        <f>IF(F6173="","",IF(F6173&gt;0,10*F6173^2,0))</f>
        <v/>
      </c>
    </row>
    <row r="6174">
      <c r="A6174">
        <f>Input!A6174</f>
        <v/>
      </c>
      <c r="B6174">
        <f>IF(ISNUMBER(Input!B6174),IF(AND(Input!B6174&gt;=20,Input!B6174&lt;=700),Input!B6174,""),"")</f>
        <v/>
      </c>
      <c r="C6174">
        <f>IF(B6174="","",INT(A6174))</f>
        <v/>
      </c>
      <c r="D6174">
        <f>IF(B6174="","",HOUR(A6174))</f>
        <v/>
      </c>
      <c r="E6174">
        <f>IF(B6174="","",IF(INPUT!$I$1="","",IF(C6174&lt;(INT(INPUT!$I$1)-INPUT!$I$2),"Off Meds",IF(C6174&lt;=(INT(INPUT!$I$1)+INPUT!$I$2),"Washout","On Meds"))))</f>
        <v/>
      </c>
      <c r="F6174">
        <f>IF(B6174="","",1.509*(LN(B6174)^1.084-5.381))</f>
        <v/>
      </c>
      <c r="G6174">
        <f>IF(F6174="","",IF(F6174&lt;0,10*F6174^2,0))</f>
        <v/>
      </c>
      <c r="H6174">
        <f>IF(F6174="","",IF(F6174&gt;0,10*F6174^2,0))</f>
        <v/>
      </c>
    </row>
    <row r="6175">
      <c r="A6175">
        <f>Input!A6175</f>
        <v/>
      </c>
      <c r="B6175">
        <f>IF(ISNUMBER(Input!B6175),IF(AND(Input!B6175&gt;=20,Input!B6175&lt;=700),Input!B6175,""),"")</f>
        <v/>
      </c>
      <c r="C6175">
        <f>IF(B6175="","",INT(A6175))</f>
        <v/>
      </c>
      <c r="D6175">
        <f>IF(B6175="","",HOUR(A6175))</f>
        <v/>
      </c>
      <c r="E6175">
        <f>IF(B6175="","",IF(INPUT!$I$1="","",IF(C6175&lt;(INT(INPUT!$I$1)-INPUT!$I$2),"Off Meds",IF(C6175&lt;=(INT(INPUT!$I$1)+INPUT!$I$2),"Washout","On Meds"))))</f>
        <v/>
      </c>
      <c r="F6175">
        <f>IF(B6175="","",1.509*(LN(B6175)^1.084-5.381))</f>
        <v/>
      </c>
      <c r="G6175">
        <f>IF(F6175="","",IF(F6175&lt;0,10*F6175^2,0))</f>
        <v/>
      </c>
      <c r="H6175">
        <f>IF(F6175="","",IF(F6175&gt;0,10*F6175^2,0))</f>
        <v/>
      </c>
    </row>
    <row r="6176">
      <c r="A6176">
        <f>Input!A6176</f>
        <v/>
      </c>
      <c r="B6176">
        <f>IF(ISNUMBER(Input!B6176),IF(AND(Input!B6176&gt;=20,Input!B6176&lt;=700),Input!B6176,""),"")</f>
        <v/>
      </c>
      <c r="C6176">
        <f>IF(B6176="","",INT(A6176))</f>
        <v/>
      </c>
      <c r="D6176">
        <f>IF(B6176="","",HOUR(A6176))</f>
        <v/>
      </c>
      <c r="E6176">
        <f>IF(B6176="","",IF(INPUT!$I$1="","",IF(C6176&lt;(INT(INPUT!$I$1)-INPUT!$I$2),"Off Meds",IF(C6176&lt;=(INT(INPUT!$I$1)+INPUT!$I$2),"Washout","On Meds"))))</f>
        <v/>
      </c>
      <c r="F6176">
        <f>IF(B6176="","",1.509*(LN(B6176)^1.084-5.381))</f>
        <v/>
      </c>
      <c r="G6176">
        <f>IF(F6176="","",IF(F6176&lt;0,10*F6176^2,0))</f>
        <v/>
      </c>
      <c r="H6176">
        <f>IF(F6176="","",IF(F6176&gt;0,10*F6176^2,0))</f>
        <v/>
      </c>
    </row>
    <row r="6177">
      <c r="A6177">
        <f>Input!A6177</f>
        <v/>
      </c>
      <c r="B6177">
        <f>IF(ISNUMBER(Input!B6177),IF(AND(Input!B6177&gt;=20,Input!B6177&lt;=700),Input!B6177,""),"")</f>
        <v/>
      </c>
      <c r="C6177">
        <f>IF(B6177="","",INT(A6177))</f>
        <v/>
      </c>
      <c r="D6177">
        <f>IF(B6177="","",HOUR(A6177))</f>
        <v/>
      </c>
      <c r="E6177">
        <f>IF(B6177="","",IF(INPUT!$I$1="","",IF(C6177&lt;(INT(INPUT!$I$1)-INPUT!$I$2),"Off Meds",IF(C6177&lt;=(INT(INPUT!$I$1)+INPUT!$I$2),"Washout","On Meds"))))</f>
        <v/>
      </c>
      <c r="F6177">
        <f>IF(B6177="","",1.509*(LN(B6177)^1.084-5.381))</f>
        <v/>
      </c>
      <c r="G6177">
        <f>IF(F6177="","",IF(F6177&lt;0,10*F6177^2,0))</f>
        <v/>
      </c>
      <c r="H6177">
        <f>IF(F6177="","",IF(F6177&gt;0,10*F6177^2,0))</f>
        <v/>
      </c>
    </row>
    <row r="6178">
      <c r="A6178">
        <f>Input!A6178</f>
        <v/>
      </c>
      <c r="B6178">
        <f>IF(ISNUMBER(Input!B6178),IF(AND(Input!B6178&gt;=20,Input!B6178&lt;=700),Input!B6178,""),"")</f>
        <v/>
      </c>
      <c r="C6178">
        <f>IF(B6178="","",INT(A6178))</f>
        <v/>
      </c>
      <c r="D6178">
        <f>IF(B6178="","",HOUR(A6178))</f>
        <v/>
      </c>
      <c r="E6178">
        <f>IF(B6178="","",IF(INPUT!$I$1="","",IF(C6178&lt;(INT(INPUT!$I$1)-INPUT!$I$2),"Off Meds",IF(C6178&lt;=(INT(INPUT!$I$1)+INPUT!$I$2),"Washout","On Meds"))))</f>
        <v/>
      </c>
      <c r="F6178">
        <f>IF(B6178="","",1.509*(LN(B6178)^1.084-5.381))</f>
        <v/>
      </c>
      <c r="G6178">
        <f>IF(F6178="","",IF(F6178&lt;0,10*F6178^2,0))</f>
        <v/>
      </c>
      <c r="H6178">
        <f>IF(F6178="","",IF(F6178&gt;0,10*F6178^2,0))</f>
        <v/>
      </c>
    </row>
    <row r="6179">
      <c r="A6179">
        <f>Input!A6179</f>
        <v/>
      </c>
      <c r="B6179">
        <f>IF(ISNUMBER(Input!B6179),IF(AND(Input!B6179&gt;=20,Input!B6179&lt;=700),Input!B6179,""),"")</f>
        <v/>
      </c>
      <c r="C6179">
        <f>IF(B6179="","",INT(A6179))</f>
        <v/>
      </c>
      <c r="D6179">
        <f>IF(B6179="","",HOUR(A6179))</f>
        <v/>
      </c>
      <c r="E6179">
        <f>IF(B6179="","",IF(INPUT!$I$1="","",IF(C6179&lt;(INT(INPUT!$I$1)-INPUT!$I$2),"Off Meds",IF(C6179&lt;=(INT(INPUT!$I$1)+INPUT!$I$2),"Washout","On Meds"))))</f>
        <v/>
      </c>
      <c r="F6179">
        <f>IF(B6179="","",1.509*(LN(B6179)^1.084-5.381))</f>
        <v/>
      </c>
      <c r="G6179">
        <f>IF(F6179="","",IF(F6179&lt;0,10*F6179^2,0))</f>
        <v/>
      </c>
      <c r="H6179">
        <f>IF(F6179="","",IF(F6179&gt;0,10*F6179^2,0))</f>
        <v/>
      </c>
    </row>
    <row r="6180">
      <c r="A6180">
        <f>Input!A6180</f>
        <v/>
      </c>
      <c r="B6180">
        <f>IF(ISNUMBER(Input!B6180),IF(AND(Input!B6180&gt;=20,Input!B6180&lt;=700),Input!B6180,""),"")</f>
        <v/>
      </c>
      <c r="C6180">
        <f>IF(B6180="","",INT(A6180))</f>
        <v/>
      </c>
      <c r="D6180">
        <f>IF(B6180="","",HOUR(A6180))</f>
        <v/>
      </c>
      <c r="E6180">
        <f>IF(B6180="","",IF(INPUT!$I$1="","",IF(C6180&lt;(INT(INPUT!$I$1)-INPUT!$I$2),"Off Meds",IF(C6180&lt;=(INT(INPUT!$I$1)+INPUT!$I$2),"Washout","On Meds"))))</f>
        <v/>
      </c>
      <c r="F6180">
        <f>IF(B6180="","",1.509*(LN(B6180)^1.084-5.381))</f>
        <v/>
      </c>
      <c r="G6180">
        <f>IF(F6180="","",IF(F6180&lt;0,10*F6180^2,0))</f>
        <v/>
      </c>
      <c r="H6180">
        <f>IF(F6180="","",IF(F6180&gt;0,10*F6180^2,0))</f>
        <v/>
      </c>
    </row>
    <row r="6181">
      <c r="A6181">
        <f>Input!A6181</f>
        <v/>
      </c>
      <c r="B6181">
        <f>IF(ISNUMBER(Input!B6181),IF(AND(Input!B6181&gt;=20,Input!B6181&lt;=700),Input!B6181,""),"")</f>
        <v/>
      </c>
      <c r="C6181">
        <f>IF(B6181="","",INT(A6181))</f>
        <v/>
      </c>
      <c r="D6181">
        <f>IF(B6181="","",HOUR(A6181))</f>
        <v/>
      </c>
      <c r="E6181">
        <f>IF(B6181="","",IF(INPUT!$I$1="","",IF(C6181&lt;(INT(INPUT!$I$1)-INPUT!$I$2),"Off Meds",IF(C6181&lt;=(INT(INPUT!$I$1)+INPUT!$I$2),"Washout","On Meds"))))</f>
        <v/>
      </c>
      <c r="F6181">
        <f>IF(B6181="","",1.509*(LN(B6181)^1.084-5.381))</f>
        <v/>
      </c>
      <c r="G6181">
        <f>IF(F6181="","",IF(F6181&lt;0,10*F6181^2,0))</f>
        <v/>
      </c>
      <c r="H6181">
        <f>IF(F6181="","",IF(F6181&gt;0,10*F6181^2,0))</f>
        <v/>
      </c>
    </row>
    <row r="6182">
      <c r="A6182">
        <f>Input!A6182</f>
        <v/>
      </c>
      <c r="B6182">
        <f>IF(ISNUMBER(Input!B6182),IF(AND(Input!B6182&gt;=20,Input!B6182&lt;=700),Input!B6182,""),"")</f>
        <v/>
      </c>
      <c r="C6182">
        <f>IF(B6182="","",INT(A6182))</f>
        <v/>
      </c>
      <c r="D6182">
        <f>IF(B6182="","",HOUR(A6182))</f>
        <v/>
      </c>
      <c r="E6182">
        <f>IF(B6182="","",IF(INPUT!$I$1="","",IF(C6182&lt;(INT(INPUT!$I$1)-INPUT!$I$2),"Off Meds",IF(C6182&lt;=(INT(INPUT!$I$1)+INPUT!$I$2),"Washout","On Meds"))))</f>
        <v/>
      </c>
      <c r="F6182">
        <f>IF(B6182="","",1.509*(LN(B6182)^1.084-5.381))</f>
        <v/>
      </c>
      <c r="G6182">
        <f>IF(F6182="","",IF(F6182&lt;0,10*F6182^2,0))</f>
        <v/>
      </c>
      <c r="H6182">
        <f>IF(F6182="","",IF(F6182&gt;0,10*F6182^2,0))</f>
        <v/>
      </c>
    </row>
    <row r="6183">
      <c r="A6183">
        <f>Input!A6183</f>
        <v/>
      </c>
      <c r="B6183">
        <f>IF(ISNUMBER(Input!B6183),IF(AND(Input!B6183&gt;=20,Input!B6183&lt;=700),Input!B6183,""),"")</f>
        <v/>
      </c>
      <c r="C6183">
        <f>IF(B6183="","",INT(A6183))</f>
        <v/>
      </c>
      <c r="D6183">
        <f>IF(B6183="","",HOUR(A6183))</f>
        <v/>
      </c>
      <c r="E6183">
        <f>IF(B6183="","",IF(INPUT!$I$1="","",IF(C6183&lt;(INT(INPUT!$I$1)-INPUT!$I$2),"Off Meds",IF(C6183&lt;=(INT(INPUT!$I$1)+INPUT!$I$2),"Washout","On Meds"))))</f>
        <v/>
      </c>
      <c r="F6183">
        <f>IF(B6183="","",1.509*(LN(B6183)^1.084-5.381))</f>
        <v/>
      </c>
      <c r="G6183">
        <f>IF(F6183="","",IF(F6183&lt;0,10*F6183^2,0))</f>
        <v/>
      </c>
      <c r="H6183">
        <f>IF(F6183="","",IF(F6183&gt;0,10*F6183^2,0))</f>
        <v/>
      </c>
    </row>
    <row r="6184">
      <c r="A6184">
        <f>Input!A6184</f>
        <v/>
      </c>
      <c r="B6184">
        <f>IF(ISNUMBER(Input!B6184),IF(AND(Input!B6184&gt;=20,Input!B6184&lt;=700),Input!B6184,""),"")</f>
        <v/>
      </c>
      <c r="C6184">
        <f>IF(B6184="","",INT(A6184))</f>
        <v/>
      </c>
      <c r="D6184">
        <f>IF(B6184="","",HOUR(A6184))</f>
        <v/>
      </c>
      <c r="E6184">
        <f>IF(B6184="","",IF(INPUT!$I$1="","",IF(C6184&lt;(INT(INPUT!$I$1)-INPUT!$I$2),"Off Meds",IF(C6184&lt;=(INT(INPUT!$I$1)+INPUT!$I$2),"Washout","On Meds"))))</f>
        <v/>
      </c>
      <c r="F6184">
        <f>IF(B6184="","",1.509*(LN(B6184)^1.084-5.381))</f>
        <v/>
      </c>
      <c r="G6184">
        <f>IF(F6184="","",IF(F6184&lt;0,10*F6184^2,0))</f>
        <v/>
      </c>
      <c r="H6184">
        <f>IF(F6184="","",IF(F6184&gt;0,10*F6184^2,0))</f>
        <v/>
      </c>
    </row>
    <row r="6185">
      <c r="A6185">
        <f>Input!A6185</f>
        <v/>
      </c>
      <c r="B6185">
        <f>IF(ISNUMBER(Input!B6185),IF(AND(Input!B6185&gt;=20,Input!B6185&lt;=700),Input!B6185,""),"")</f>
        <v/>
      </c>
      <c r="C6185">
        <f>IF(B6185="","",INT(A6185))</f>
        <v/>
      </c>
      <c r="D6185">
        <f>IF(B6185="","",HOUR(A6185))</f>
        <v/>
      </c>
      <c r="E6185">
        <f>IF(B6185="","",IF(INPUT!$I$1="","",IF(C6185&lt;(INT(INPUT!$I$1)-INPUT!$I$2),"Off Meds",IF(C6185&lt;=(INT(INPUT!$I$1)+INPUT!$I$2),"Washout","On Meds"))))</f>
        <v/>
      </c>
      <c r="F6185">
        <f>IF(B6185="","",1.509*(LN(B6185)^1.084-5.381))</f>
        <v/>
      </c>
      <c r="G6185">
        <f>IF(F6185="","",IF(F6185&lt;0,10*F6185^2,0))</f>
        <v/>
      </c>
      <c r="H6185">
        <f>IF(F6185="","",IF(F6185&gt;0,10*F6185^2,0))</f>
        <v/>
      </c>
    </row>
    <row r="6186">
      <c r="A6186">
        <f>Input!A6186</f>
        <v/>
      </c>
      <c r="B6186">
        <f>IF(ISNUMBER(Input!B6186),IF(AND(Input!B6186&gt;=20,Input!B6186&lt;=700),Input!B6186,""),"")</f>
        <v/>
      </c>
      <c r="C6186">
        <f>IF(B6186="","",INT(A6186))</f>
        <v/>
      </c>
      <c r="D6186">
        <f>IF(B6186="","",HOUR(A6186))</f>
        <v/>
      </c>
      <c r="E6186">
        <f>IF(B6186="","",IF(INPUT!$I$1="","",IF(C6186&lt;(INT(INPUT!$I$1)-INPUT!$I$2),"Off Meds",IF(C6186&lt;=(INT(INPUT!$I$1)+INPUT!$I$2),"Washout","On Meds"))))</f>
        <v/>
      </c>
      <c r="F6186">
        <f>IF(B6186="","",1.509*(LN(B6186)^1.084-5.381))</f>
        <v/>
      </c>
      <c r="G6186">
        <f>IF(F6186="","",IF(F6186&lt;0,10*F6186^2,0))</f>
        <v/>
      </c>
      <c r="H6186">
        <f>IF(F6186="","",IF(F6186&gt;0,10*F6186^2,0))</f>
        <v/>
      </c>
    </row>
    <row r="6187">
      <c r="A6187">
        <f>Input!A6187</f>
        <v/>
      </c>
      <c r="B6187">
        <f>IF(ISNUMBER(Input!B6187),IF(AND(Input!B6187&gt;=20,Input!B6187&lt;=700),Input!B6187,""),"")</f>
        <v/>
      </c>
      <c r="C6187">
        <f>IF(B6187="","",INT(A6187))</f>
        <v/>
      </c>
      <c r="D6187">
        <f>IF(B6187="","",HOUR(A6187))</f>
        <v/>
      </c>
      <c r="E6187">
        <f>IF(B6187="","",IF(INPUT!$I$1="","",IF(C6187&lt;(INT(INPUT!$I$1)-INPUT!$I$2),"Off Meds",IF(C6187&lt;=(INT(INPUT!$I$1)+INPUT!$I$2),"Washout","On Meds"))))</f>
        <v/>
      </c>
      <c r="F6187">
        <f>IF(B6187="","",1.509*(LN(B6187)^1.084-5.381))</f>
        <v/>
      </c>
      <c r="G6187">
        <f>IF(F6187="","",IF(F6187&lt;0,10*F6187^2,0))</f>
        <v/>
      </c>
      <c r="H6187">
        <f>IF(F6187="","",IF(F6187&gt;0,10*F6187^2,0))</f>
        <v/>
      </c>
    </row>
    <row r="6188">
      <c r="A6188">
        <f>Input!A6188</f>
        <v/>
      </c>
      <c r="B6188">
        <f>IF(ISNUMBER(Input!B6188),IF(AND(Input!B6188&gt;=20,Input!B6188&lt;=700),Input!B6188,""),"")</f>
        <v/>
      </c>
      <c r="C6188">
        <f>IF(B6188="","",INT(A6188))</f>
        <v/>
      </c>
      <c r="D6188">
        <f>IF(B6188="","",HOUR(A6188))</f>
        <v/>
      </c>
      <c r="E6188">
        <f>IF(B6188="","",IF(INPUT!$I$1="","",IF(C6188&lt;(INT(INPUT!$I$1)-INPUT!$I$2),"Off Meds",IF(C6188&lt;=(INT(INPUT!$I$1)+INPUT!$I$2),"Washout","On Meds"))))</f>
        <v/>
      </c>
      <c r="F6188">
        <f>IF(B6188="","",1.509*(LN(B6188)^1.084-5.381))</f>
        <v/>
      </c>
      <c r="G6188">
        <f>IF(F6188="","",IF(F6188&lt;0,10*F6188^2,0))</f>
        <v/>
      </c>
      <c r="H6188">
        <f>IF(F6188="","",IF(F6188&gt;0,10*F6188^2,0))</f>
        <v/>
      </c>
    </row>
    <row r="6189">
      <c r="A6189">
        <f>Input!A6189</f>
        <v/>
      </c>
      <c r="B6189">
        <f>IF(ISNUMBER(Input!B6189),IF(AND(Input!B6189&gt;=20,Input!B6189&lt;=700),Input!B6189,""),"")</f>
        <v/>
      </c>
      <c r="C6189">
        <f>IF(B6189="","",INT(A6189))</f>
        <v/>
      </c>
      <c r="D6189">
        <f>IF(B6189="","",HOUR(A6189))</f>
        <v/>
      </c>
      <c r="E6189">
        <f>IF(B6189="","",IF(INPUT!$I$1="","",IF(C6189&lt;(INT(INPUT!$I$1)-INPUT!$I$2),"Off Meds",IF(C6189&lt;=(INT(INPUT!$I$1)+INPUT!$I$2),"Washout","On Meds"))))</f>
        <v/>
      </c>
      <c r="F6189">
        <f>IF(B6189="","",1.509*(LN(B6189)^1.084-5.381))</f>
        <v/>
      </c>
      <c r="G6189">
        <f>IF(F6189="","",IF(F6189&lt;0,10*F6189^2,0))</f>
        <v/>
      </c>
      <c r="H6189">
        <f>IF(F6189="","",IF(F6189&gt;0,10*F6189^2,0))</f>
        <v/>
      </c>
    </row>
    <row r="6190">
      <c r="A6190">
        <f>Input!A6190</f>
        <v/>
      </c>
      <c r="B6190">
        <f>IF(ISNUMBER(Input!B6190),IF(AND(Input!B6190&gt;=20,Input!B6190&lt;=700),Input!B6190,""),"")</f>
        <v/>
      </c>
      <c r="C6190">
        <f>IF(B6190="","",INT(A6190))</f>
        <v/>
      </c>
      <c r="D6190">
        <f>IF(B6190="","",HOUR(A6190))</f>
        <v/>
      </c>
      <c r="E6190">
        <f>IF(B6190="","",IF(INPUT!$I$1="","",IF(C6190&lt;(INT(INPUT!$I$1)-INPUT!$I$2),"Off Meds",IF(C6190&lt;=(INT(INPUT!$I$1)+INPUT!$I$2),"Washout","On Meds"))))</f>
        <v/>
      </c>
      <c r="F6190">
        <f>IF(B6190="","",1.509*(LN(B6190)^1.084-5.381))</f>
        <v/>
      </c>
      <c r="G6190">
        <f>IF(F6190="","",IF(F6190&lt;0,10*F6190^2,0))</f>
        <v/>
      </c>
      <c r="H6190">
        <f>IF(F6190="","",IF(F6190&gt;0,10*F6190^2,0))</f>
        <v/>
      </c>
    </row>
    <row r="6191">
      <c r="A6191">
        <f>Input!A6191</f>
        <v/>
      </c>
      <c r="B6191">
        <f>IF(ISNUMBER(Input!B6191),IF(AND(Input!B6191&gt;=20,Input!B6191&lt;=700),Input!B6191,""),"")</f>
        <v/>
      </c>
      <c r="C6191">
        <f>IF(B6191="","",INT(A6191))</f>
        <v/>
      </c>
      <c r="D6191">
        <f>IF(B6191="","",HOUR(A6191))</f>
        <v/>
      </c>
      <c r="E6191">
        <f>IF(B6191="","",IF(INPUT!$I$1="","",IF(C6191&lt;(INT(INPUT!$I$1)-INPUT!$I$2),"Off Meds",IF(C6191&lt;=(INT(INPUT!$I$1)+INPUT!$I$2),"Washout","On Meds"))))</f>
        <v/>
      </c>
      <c r="F6191">
        <f>IF(B6191="","",1.509*(LN(B6191)^1.084-5.381))</f>
        <v/>
      </c>
      <c r="G6191">
        <f>IF(F6191="","",IF(F6191&lt;0,10*F6191^2,0))</f>
        <v/>
      </c>
      <c r="H6191">
        <f>IF(F6191="","",IF(F6191&gt;0,10*F6191^2,0))</f>
        <v/>
      </c>
    </row>
    <row r="6192">
      <c r="A6192">
        <f>Input!A6192</f>
        <v/>
      </c>
      <c r="B6192">
        <f>IF(ISNUMBER(Input!B6192),IF(AND(Input!B6192&gt;=20,Input!B6192&lt;=700),Input!B6192,""),"")</f>
        <v/>
      </c>
      <c r="C6192">
        <f>IF(B6192="","",INT(A6192))</f>
        <v/>
      </c>
      <c r="D6192">
        <f>IF(B6192="","",HOUR(A6192))</f>
        <v/>
      </c>
      <c r="E6192">
        <f>IF(B6192="","",IF(INPUT!$I$1="","",IF(C6192&lt;(INT(INPUT!$I$1)-INPUT!$I$2),"Off Meds",IF(C6192&lt;=(INT(INPUT!$I$1)+INPUT!$I$2),"Washout","On Meds"))))</f>
        <v/>
      </c>
      <c r="F6192">
        <f>IF(B6192="","",1.509*(LN(B6192)^1.084-5.381))</f>
        <v/>
      </c>
      <c r="G6192">
        <f>IF(F6192="","",IF(F6192&lt;0,10*F6192^2,0))</f>
        <v/>
      </c>
      <c r="H6192">
        <f>IF(F6192="","",IF(F6192&gt;0,10*F6192^2,0))</f>
        <v/>
      </c>
    </row>
    <row r="6193">
      <c r="A6193">
        <f>Input!A6193</f>
        <v/>
      </c>
      <c r="B6193">
        <f>IF(ISNUMBER(Input!B6193),IF(AND(Input!B6193&gt;=20,Input!B6193&lt;=700),Input!B6193,""),"")</f>
        <v/>
      </c>
      <c r="C6193">
        <f>IF(B6193="","",INT(A6193))</f>
        <v/>
      </c>
      <c r="D6193">
        <f>IF(B6193="","",HOUR(A6193))</f>
        <v/>
      </c>
      <c r="E6193">
        <f>IF(B6193="","",IF(INPUT!$I$1="","",IF(C6193&lt;(INT(INPUT!$I$1)-INPUT!$I$2),"Off Meds",IF(C6193&lt;=(INT(INPUT!$I$1)+INPUT!$I$2),"Washout","On Meds"))))</f>
        <v/>
      </c>
      <c r="F6193">
        <f>IF(B6193="","",1.509*(LN(B6193)^1.084-5.381))</f>
        <v/>
      </c>
      <c r="G6193">
        <f>IF(F6193="","",IF(F6193&lt;0,10*F6193^2,0))</f>
        <v/>
      </c>
      <c r="H6193">
        <f>IF(F6193="","",IF(F6193&gt;0,10*F6193^2,0))</f>
        <v/>
      </c>
    </row>
    <row r="6194">
      <c r="A6194">
        <f>Input!A6194</f>
        <v/>
      </c>
      <c r="B6194">
        <f>IF(ISNUMBER(Input!B6194),IF(AND(Input!B6194&gt;=20,Input!B6194&lt;=700),Input!B6194,""),"")</f>
        <v/>
      </c>
      <c r="C6194">
        <f>IF(B6194="","",INT(A6194))</f>
        <v/>
      </c>
      <c r="D6194">
        <f>IF(B6194="","",HOUR(A6194))</f>
        <v/>
      </c>
      <c r="E6194">
        <f>IF(B6194="","",IF(INPUT!$I$1="","",IF(C6194&lt;(INT(INPUT!$I$1)-INPUT!$I$2),"Off Meds",IF(C6194&lt;=(INT(INPUT!$I$1)+INPUT!$I$2),"Washout","On Meds"))))</f>
        <v/>
      </c>
      <c r="F6194">
        <f>IF(B6194="","",1.509*(LN(B6194)^1.084-5.381))</f>
        <v/>
      </c>
      <c r="G6194">
        <f>IF(F6194="","",IF(F6194&lt;0,10*F6194^2,0))</f>
        <v/>
      </c>
      <c r="H6194">
        <f>IF(F6194="","",IF(F6194&gt;0,10*F6194^2,0))</f>
        <v/>
      </c>
    </row>
    <row r="6195">
      <c r="A6195">
        <f>Input!A6195</f>
        <v/>
      </c>
      <c r="B6195">
        <f>IF(ISNUMBER(Input!B6195),IF(AND(Input!B6195&gt;=20,Input!B6195&lt;=700),Input!B6195,""),"")</f>
        <v/>
      </c>
      <c r="C6195">
        <f>IF(B6195="","",INT(A6195))</f>
        <v/>
      </c>
      <c r="D6195">
        <f>IF(B6195="","",HOUR(A6195))</f>
        <v/>
      </c>
      <c r="E6195">
        <f>IF(B6195="","",IF(INPUT!$I$1="","",IF(C6195&lt;(INT(INPUT!$I$1)-INPUT!$I$2),"Off Meds",IF(C6195&lt;=(INT(INPUT!$I$1)+INPUT!$I$2),"Washout","On Meds"))))</f>
        <v/>
      </c>
      <c r="F6195">
        <f>IF(B6195="","",1.509*(LN(B6195)^1.084-5.381))</f>
        <v/>
      </c>
      <c r="G6195">
        <f>IF(F6195="","",IF(F6195&lt;0,10*F6195^2,0))</f>
        <v/>
      </c>
      <c r="H6195">
        <f>IF(F6195="","",IF(F6195&gt;0,10*F6195^2,0))</f>
        <v/>
      </c>
    </row>
    <row r="6196">
      <c r="A6196">
        <f>Input!A6196</f>
        <v/>
      </c>
      <c r="B6196">
        <f>IF(ISNUMBER(Input!B6196),IF(AND(Input!B6196&gt;=20,Input!B6196&lt;=700),Input!B6196,""),"")</f>
        <v/>
      </c>
      <c r="C6196">
        <f>IF(B6196="","",INT(A6196))</f>
        <v/>
      </c>
      <c r="D6196">
        <f>IF(B6196="","",HOUR(A6196))</f>
        <v/>
      </c>
      <c r="E6196">
        <f>IF(B6196="","",IF(INPUT!$I$1="","",IF(C6196&lt;(INT(INPUT!$I$1)-INPUT!$I$2),"Off Meds",IF(C6196&lt;=(INT(INPUT!$I$1)+INPUT!$I$2),"Washout","On Meds"))))</f>
        <v/>
      </c>
      <c r="F6196">
        <f>IF(B6196="","",1.509*(LN(B6196)^1.084-5.381))</f>
        <v/>
      </c>
      <c r="G6196">
        <f>IF(F6196="","",IF(F6196&lt;0,10*F6196^2,0))</f>
        <v/>
      </c>
      <c r="H6196">
        <f>IF(F6196="","",IF(F6196&gt;0,10*F6196^2,0))</f>
        <v/>
      </c>
    </row>
    <row r="6197">
      <c r="A6197">
        <f>Input!A6197</f>
        <v/>
      </c>
      <c r="B6197">
        <f>IF(ISNUMBER(Input!B6197),IF(AND(Input!B6197&gt;=20,Input!B6197&lt;=700),Input!B6197,""),"")</f>
        <v/>
      </c>
      <c r="C6197">
        <f>IF(B6197="","",INT(A6197))</f>
        <v/>
      </c>
      <c r="D6197">
        <f>IF(B6197="","",HOUR(A6197))</f>
        <v/>
      </c>
      <c r="E6197">
        <f>IF(B6197="","",IF(INPUT!$I$1="","",IF(C6197&lt;(INT(INPUT!$I$1)-INPUT!$I$2),"Off Meds",IF(C6197&lt;=(INT(INPUT!$I$1)+INPUT!$I$2),"Washout","On Meds"))))</f>
        <v/>
      </c>
      <c r="F6197">
        <f>IF(B6197="","",1.509*(LN(B6197)^1.084-5.381))</f>
        <v/>
      </c>
      <c r="G6197">
        <f>IF(F6197="","",IF(F6197&lt;0,10*F6197^2,0))</f>
        <v/>
      </c>
      <c r="H6197">
        <f>IF(F6197="","",IF(F6197&gt;0,10*F6197^2,0))</f>
        <v/>
      </c>
    </row>
    <row r="6198">
      <c r="A6198">
        <f>Input!A6198</f>
        <v/>
      </c>
      <c r="B6198">
        <f>IF(ISNUMBER(Input!B6198),IF(AND(Input!B6198&gt;=20,Input!B6198&lt;=700),Input!B6198,""),"")</f>
        <v/>
      </c>
      <c r="C6198">
        <f>IF(B6198="","",INT(A6198))</f>
        <v/>
      </c>
      <c r="D6198">
        <f>IF(B6198="","",HOUR(A6198))</f>
        <v/>
      </c>
      <c r="E6198">
        <f>IF(B6198="","",IF(INPUT!$I$1="","",IF(C6198&lt;(INT(INPUT!$I$1)-INPUT!$I$2),"Off Meds",IF(C6198&lt;=(INT(INPUT!$I$1)+INPUT!$I$2),"Washout","On Meds"))))</f>
        <v/>
      </c>
      <c r="F6198">
        <f>IF(B6198="","",1.509*(LN(B6198)^1.084-5.381))</f>
        <v/>
      </c>
      <c r="G6198">
        <f>IF(F6198="","",IF(F6198&lt;0,10*F6198^2,0))</f>
        <v/>
      </c>
      <c r="H6198">
        <f>IF(F6198="","",IF(F6198&gt;0,10*F6198^2,0))</f>
        <v/>
      </c>
    </row>
    <row r="6199">
      <c r="A6199">
        <f>Input!A6199</f>
        <v/>
      </c>
      <c r="B6199">
        <f>IF(ISNUMBER(Input!B6199),IF(AND(Input!B6199&gt;=20,Input!B6199&lt;=700),Input!B6199,""),"")</f>
        <v/>
      </c>
      <c r="C6199">
        <f>IF(B6199="","",INT(A6199))</f>
        <v/>
      </c>
      <c r="D6199">
        <f>IF(B6199="","",HOUR(A6199))</f>
        <v/>
      </c>
      <c r="E6199">
        <f>IF(B6199="","",IF(INPUT!$I$1="","",IF(C6199&lt;(INT(INPUT!$I$1)-INPUT!$I$2),"Off Meds",IF(C6199&lt;=(INT(INPUT!$I$1)+INPUT!$I$2),"Washout","On Meds"))))</f>
        <v/>
      </c>
      <c r="F6199">
        <f>IF(B6199="","",1.509*(LN(B6199)^1.084-5.381))</f>
        <v/>
      </c>
      <c r="G6199">
        <f>IF(F6199="","",IF(F6199&lt;0,10*F6199^2,0))</f>
        <v/>
      </c>
      <c r="H6199">
        <f>IF(F6199="","",IF(F6199&gt;0,10*F6199^2,0))</f>
        <v/>
      </c>
    </row>
    <row r="6200">
      <c r="A6200">
        <f>Input!A6200</f>
        <v/>
      </c>
      <c r="B6200">
        <f>IF(ISNUMBER(Input!B6200),IF(AND(Input!B6200&gt;=20,Input!B6200&lt;=700),Input!B6200,""),"")</f>
        <v/>
      </c>
      <c r="C6200">
        <f>IF(B6200="","",INT(A6200))</f>
        <v/>
      </c>
      <c r="D6200">
        <f>IF(B6200="","",HOUR(A6200))</f>
        <v/>
      </c>
      <c r="E6200">
        <f>IF(B6200="","",IF(INPUT!$I$1="","",IF(C6200&lt;(INT(INPUT!$I$1)-INPUT!$I$2),"Off Meds",IF(C6200&lt;=(INT(INPUT!$I$1)+INPUT!$I$2),"Washout","On Meds"))))</f>
        <v/>
      </c>
      <c r="F6200">
        <f>IF(B6200="","",1.509*(LN(B6200)^1.084-5.381))</f>
        <v/>
      </c>
      <c r="G6200">
        <f>IF(F6200="","",IF(F6200&lt;0,10*F6200^2,0))</f>
        <v/>
      </c>
      <c r="H6200">
        <f>IF(F6200="","",IF(F6200&gt;0,10*F6200^2,0))</f>
        <v/>
      </c>
    </row>
    <row r="6201">
      <c r="A6201">
        <f>Input!A6201</f>
        <v/>
      </c>
      <c r="B6201">
        <f>IF(ISNUMBER(Input!B6201),IF(AND(Input!B6201&gt;=20,Input!B6201&lt;=700),Input!B6201,""),"")</f>
        <v/>
      </c>
      <c r="C6201">
        <f>IF(B6201="","",INT(A6201))</f>
        <v/>
      </c>
      <c r="D6201">
        <f>IF(B6201="","",HOUR(A6201))</f>
        <v/>
      </c>
      <c r="E6201">
        <f>IF(B6201="","",IF(INPUT!$I$1="","",IF(C6201&lt;(INT(INPUT!$I$1)-INPUT!$I$2),"Off Meds",IF(C6201&lt;=(INT(INPUT!$I$1)+INPUT!$I$2),"Washout","On Meds"))))</f>
        <v/>
      </c>
      <c r="F6201">
        <f>IF(B6201="","",1.509*(LN(B6201)^1.084-5.381))</f>
        <v/>
      </c>
      <c r="G6201">
        <f>IF(F6201="","",IF(F6201&lt;0,10*F6201^2,0))</f>
        <v/>
      </c>
      <c r="H6201">
        <f>IF(F6201="","",IF(F6201&gt;0,10*F6201^2,0))</f>
        <v/>
      </c>
    </row>
    <row r="6202">
      <c r="A6202">
        <f>Input!A6202</f>
        <v/>
      </c>
      <c r="B6202">
        <f>IF(ISNUMBER(Input!B6202),IF(AND(Input!B6202&gt;=20,Input!B6202&lt;=700),Input!B6202,""),"")</f>
        <v/>
      </c>
      <c r="C6202">
        <f>IF(B6202="","",INT(A6202))</f>
        <v/>
      </c>
      <c r="D6202">
        <f>IF(B6202="","",HOUR(A6202))</f>
        <v/>
      </c>
      <c r="E6202">
        <f>IF(B6202="","",IF(INPUT!$I$1="","",IF(C6202&lt;(INT(INPUT!$I$1)-INPUT!$I$2),"Off Meds",IF(C6202&lt;=(INT(INPUT!$I$1)+INPUT!$I$2),"Washout","On Meds"))))</f>
        <v/>
      </c>
      <c r="F6202">
        <f>IF(B6202="","",1.509*(LN(B6202)^1.084-5.381))</f>
        <v/>
      </c>
      <c r="G6202">
        <f>IF(F6202="","",IF(F6202&lt;0,10*F6202^2,0))</f>
        <v/>
      </c>
      <c r="H6202">
        <f>IF(F6202="","",IF(F6202&gt;0,10*F6202^2,0))</f>
        <v/>
      </c>
    </row>
    <row r="6203">
      <c r="A6203">
        <f>Input!A6203</f>
        <v/>
      </c>
      <c r="B6203">
        <f>IF(ISNUMBER(Input!B6203),IF(AND(Input!B6203&gt;=20,Input!B6203&lt;=700),Input!B6203,""),"")</f>
        <v/>
      </c>
      <c r="C6203">
        <f>IF(B6203="","",INT(A6203))</f>
        <v/>
      </c>
      <c r="D6203">
        <f>IF(B6203="","",HOUR(A6203))</f>
        <v/>
      </c>
      <c r="E6203">
        <f>IF(B6203="","",IF(INPUT!$I$1="","",IF(C6203&lt;(INT(INPUT!$I$1)-INPUT!$I$2),"Off Meds",IF(C6203&lt;=(INT(INPUT!$I$1)+INPUT!$I$2),"Washout","On Meds"))))</f>
        <v/>
      </c>
      <c r="F6203">
        <f>IF(B6203="","",1.509*(LN(B6203)^1.084-5.381))</f>
        <v/>
      </c>
      <c r="G6203">
        <f>IF(F6203="","",IF(F6203&lt;0,10*F6203^2,0))</f>
        <v/>
      </c>
      <c r="H6203">
        <f>IF(F6203="","",IF(F6203&gt;0,10*F6203^2,0))</f>
        <v/>
      </c>
    </row>
    <row r="6204">
      <c r="A6204">
        <f>Input!A6204</f>
        <v/>
      </c>
      <c r="B6204">
        <f>IF(ISNUMBER(Input!B6204),IF(AND(Input!B6204&gt;=20,Input!B6204&lt;=700),Input!B6204,""),"")</f>
        <v/>
      </c>
      <c r="C6204">
        <f>IF(B6204="","",INT(A6204))</f>
        <v/>
      </c>
      <c r="D6204">
        <f>IF(B6204="","",HOUR(A6204))</f>
        <v/>
      </c>
      <c r="E6204">
        <f>IF(B6204="","",IF(INPUT!$I$1="","",IF(C6204&lt;(INT(INPUT!$I$1)-INPUT!$I$2),"Off Meds",IF(C6204&lt;=(INT(INPUT!$I$1)+INPUT!$I$2),"Washout","On Meds"))))</f>
        <v/>
      </c>
      <c r="F6204">
        <f>IF(B6204="","",1.509*(LN(B6204)^1.084-5.381))</f>
        <v/>
      </c>
      <c r="G6204">
        <f>IF(F6204="","",IF(F6204&lt;0,10*F6204^2,0))</f>
        <v/>
      </c>
      <c r="H6204">
        <f>IF(F6204="","",IF(F6204&gt;0,10*F6204^2,0))</f>
        <v/>
      </c>
    </row>
    <row r="6205">
      <c r="A6205">
        <f>Input!A6205</f>
        <v/>
      </c>
      <c r="B6205">
        <f>IF(ISNUMBER(Input!B6205),IF(AND(Input!B6205&gt;=20,Input!B6205&lt;=700),Input!B6205,""),"")</f>
        <v/>
      </c>
      <c r="C6205">
        <f>IF(B6205="","",INT(A6205))</f>
        <v/>
      </c>
      <c r="D6205">
        <f>IF(B6205="","",HOUR(A6205))</f>
        <v/>
      </c>
      <c r="E6205">
        <f>IF(B6205="","",IF(INPUT!$I$1="","",IF(C6205&lt;(INT(INPUT!$I$1)-INPUT!$I$2),"Off Meds",IF(C6205&lt;=(INT(INPUT!$I$1)+INPUT!$I$2),"Washout","On Meds"))))</f>
        <v/>
      </c>
      <c r="F6205">
        <f>IF(B6205="","",1.509*(LN(B6205)^1.084-5.381))</f>
        <v/>
      </c>
      <c r="G6205">
        <f>IF(F6205="","",IF(F6205&lt;0,10*F6205^2,0))</f>
        <v/>
      </c>
      <c r="H6205">
        <f>IF(F6205="","",IF(F6205&gt;0,10*F6205^2,0))</f>
        <v/>
      </c>
    </row>
    <row r="6206">
      <c r="A6206">
        <f>Input!A6206</f>
        <v/>
      </c>
      <c r="B6206">
        <f>IF(ISNUMBER(Input!B6206),IF(AND(Input!B6206&gt;=20,Input!B6206&lt;=700),Input!B6206,""),"")</f>
        <v/>
      </c>
      <c r="C6206">
        <f>IF(B6206="","",INT(A6206))</f>
        <v/>
      </c>
      <c r="D6206">
        <f>IF(B6206="","",HOUR(A6206))</f>
        <v/>
      </c>
      <c r="E6206">
        <f>IF(B6206="","",IF(INPUT!$I$1="","",IF(C6206&lt;(INT(INPUT!$I$1)-INPUT!$I$2),"Off Meds",IF(C6206&lt;=(INT(INPUT!$I$1)+INPUT!$I$2),"Washout","On Meds"))))</f>
        <v/>
      </c>
      <c r="F6206">
        <f>IF(B6206="","",1.509*(LN(B6206)^1.084-5.381))</f>
        <v/>
      </c>
      <c r="G6206">
        <f>IF(F6206="","",IF(F6206&lt;0,10*F6206^2,0))</f>
        <v/>
      </c>
      <c r="H6206">
        <f>IF(F6206="","",IF(F6206&gt;0,10*F6206^2,0))</f>
        <v/>
      </c>
    </row>
    <row r="6207">
      <c r="A6207">
        <f>Input!A6207</f>
        <v/>
      </c>
      <c r="B6207">
        <f>IF(ISNUMBER(Input!B6207),IF(AND(Input!B6207&gt;=20,Input!B6207&lt;=700),Input!B6207,""),"")</f>
        <v/>
      </c>
      <c r="C6207">
        <f>IF(B6207="","",INT(A6207))</f>
        <v/>
      </c>
      <c r="D6207">
        <f>IF(B6207="","",HOUR(A6207))</f>
        <v/>
      </c>
      <c r="E6207">
        <f>IF(B6207="","",IF(INPUT!$I$1="","",IF(C6207&lt;(INT(INPUT!$I$1)-INPUT!$I$2),"Off Meds",IF(C6207&lt;=(INT(INPUT!$I$1)+INPUT!$I$2),"Washout","On Meds"))))</f>
        <v/>
      </c>
      <c r="F6207">
        <f>IF(B6207="","",1.509*(LN(B6207)^1.084-5.381))</f>
        <v/>
      </c>
      <c r="G6207">
        <f>IF(F6207="","",IF(F6207&lt;0,10*F6207^2,0))</f>
        <v/>
      </c>
      <c r="H6207">
        <f>IF(F6207="","",IF(F6207&gt;0,10*F6207^2,0))</f>
        <v/>
      </c>
    </row>
    <row r="6208">
      <c r="A6208">
        <f>Input!A6208</f>
        <v/>
      </c>
      <c r="B6208">
        <f>IF(ISNUMBER(Input!B6208),IF(AND(Input!B6208&gt;=20,Input!B6208&lt;=700),Input!B6208,""),"")</f>
        <v/>
      </c>
      <c r="C6208">
        <f>IF(B6208="","",INT(A6208))</f>
        <v/>
      </c>
      <c r="D6208">
        <f>IF(B6208="","",HOUR(A6208))</f>
        <v/>
      </c>
      <c r="E6208">
        <f>IF(B6208="","",IF(INPUT!$I$1="","",IF(C6208&lt;(INT(INPUT!$I$1)-INPUT!$I$2),"Off Meds",IF(C6208&lt;=(INT(INPUT!$I$1)+INPUT!$I$2),"Washout","On Meds"))))</f>
        <v/>
      </c>
      <c r="F6208">
        <f>IF(B6208="","",1.509*(LN(B6208)^1.084-5.381))</f>
        <v/>
      </c>
      <c r="G6208">
        <f>IF(F6208="","",IF(F6208&lt;0,10*F6208^2,0))</f>
        <v/>
      </c>
      <c r="H6208">
        <f>IF(F6208="","",IF(F6208&gt;0,10*F6208^2,0))</f>
        <v/>
      </c>
    </row>
    <row r="6209">
      <c r="A6209">
        <f>Input!A6209</f>
        <v/>
      </c>
      <c r="B6209">
        <f>IF(ISNUMBER(Input!B6209),IF(AND(Input!B6209&gt;=20,Input!B6209&lt;=700),Input!B6209,""),"")</f>
        <v/>
      </c>
      <c r="C6209">
        <f>IF(B6209="","",INT(A6209))</f>
        <v/>
      </c>
      <c r="D6209">
        <f>IF(B6209="","",HOUR(A6209))</f>
        <v/>
      </c>
      <c r="E6209">
        <f>IF(B6209="","",IF(INPUT!$I$1="","",IF(C6209&lt;(INT(INPUT!$I$1)-INPUT!$I$2),"Off Meds",IF(C6209&lt;=(INT(INPUT!$I$1)+INPUT!$I$2),"Washout","On Meds"))))</f>
        <v/>
      </c>
      <c r="F6209">
        <f>IF(B6209="","",1.509*(LN(B6209)^1.084-5.381))</f>
        <v/>
      </c>
      <c r="G6209">
        <f>IF(F6209="","",IF(F6209&lt;0,10*F6209^2,0))</f>
        <v/>
      </c>
      <c r="H6209">
        <f>IF(F6209="","",IF(F6209&gt;0,10*F6209^2,0))</f>
        <v/>
      </c>
    </row>
    <row r="6210">
      <c r="A6210">
        <f>Input!A6210</f>
        <v/>
      </c>
      <c r="B6210">
        <f>IF(ISNUMBER(Input!B6210),IF(AND(Input!B6210&gt;=20,Input!B6210&lt;=700),Input!B6210,""),"")</f>
        <v/>
      </c>
      <c r="C6210">
        <f>IF(B6210="","",INT(A6210))</f>
        <v/>
      </c>
      <c r="D6210">
        <f>IF(B6210="","",HOUR(A6210))</f>
        <v/>
      </c>
      <c r="E6210">
        <f>IF(B6210="","",IF(INPUT!$I$1="","",IF(C6210&lt;(INT(INPUT!$I$1)-INPUT!$I$2),"Off Meds",IF(C6210&lt;=(INT(INPUT!$I$1)+INPUT!$I$2),"Washout","On Meds"))))</f>
        <v/>
      </c>
      <c r="F6210">
        <f>IF(B6210="","",1.509*(LN(B6210)^1.084-5.381))</f>
        <v/>
      </c>
      <c r="G6210">
        <f>IF(F6210="","",IF(F6210&lt;0,10*F6210^2,0))</f>
        <v/>
      </c>
      <c r="H6210">
        <f>IF(F6210="","",IF(F6210&gt;0,10*F6210^2,0))</f>
        <v/>
      </c>
    </row>
    <row r="6211">
      <c r="A6211">
        <f>Input!A6211</f>
        <v/>
      </c>
      <c r="B6211">
        <f>IF(ISNUMBER(Input!B6211),IF(AND(Input!B6211&gt;=20,Input!B6211&lt;=700),Input!B6211,""),"")</f>
        <v/>
      </c>
      <c r="C6211">
        <f>IF(B6211="","",INT(A6211))</f>
        <v/>
      </c>
      <c r="D6211">
        <f>IF(B6211="","",HOUR(A6211))</f>
        <v/>
      </c>
      <c r="E6211">
        <f>IF(B6211="","",IF(INPUT!$I$1="","",IF(C6211&lt;(INT(INPUT!$I$1)-INPUT!$I$2),"Off Meds",IF(C6211&lt;=(INT(INPUT!$I$1)+INPUT!$I$2),"Washout","On Meds"))))</f>
        <v/>
      </c>
      <c r="F6211">
        <f>IF(B6211="","",1.509*(LN(B6211)^1.084-5.381))</f>
        <v/>
      </c>
      <c r="G6211">
        <f>IF(F6211="","",IF(F6211&lt;0,10*F6211^2,0))</f>
        <v/>
      </c>
      <c r="H6211">
        <f>IF(F6211="","",IF(F6211&gt;0,10*F6211^2,0))</f>
        <v/>
      </c>
    </row>
    <row r="6212">
      <c r="A6212">
        <f>Input!A6212</f>
        <v/>
      </c>
      <c r="B6212">
        <f>IF(ISNUMBER(Input!B6212),IF(AND(Input!B6212&gt;=20,Input!B6212&lt;=700),Input!B6212,""),"")</f>
        <v/>
      </c>
      <c r="C6212">
        <f>IF(B6212="","",INT(A6212))</f>
        <v/>
      </c>
      <c r="D6212">
        <f>IF(B6212="","",HOUR(A6212))</f>
        <v/>
      </c>
      <c r="E6212">
        <f>IF(B6212="","",IF(INPUT!$I$1="","",IF(C6212&lt;(INT(INPUT!$I$1)-INPUT!$I$2),"Off Meds",IF(C6212&lt;=(INT(INPUT!$I$1)+INPUT!$I$2),"Washout","On Meds"))))</f>
        <v/>
      </c>
      <c r="F6212">
        <f>IF(B6212="","",1.509*(LN(B6212)^1.084-5.381))</f>
        <v/>
      </c>
      <c r="G6212">
        <f>IF(F6212="","",IF(F6212&lt;0,10*F6212^2,0))</f>
        <v/>
      </c>
      <c r="H6212">
        <f>IF(F6212="","",IF(F6212&gt;0,10*F6212^2,0))</f>
        <v/>
      </c>
    </row>
    <row r="6213">
      <c r="A6213">
        <f>Input!A6213</f>
        <v/>
      </c>
      <c r="B6213">
        <f>IF(ISNUMBER(Input!B6213),IF(AND(Input!B6213&gt;=20,Input!B6213&lt;=700),Input!B6213,""),"")</f>
        <v/>
      </c>
      <c r="C6213">
        <f>IF(B6213="","",INT(A6213))</f>
        <v/>
      </c>
      <c r="D6213">
        <f>IF(B6213="","",HOUR(A6213))</f>
        <v/>
      </c>
      <c r="E6213">
        <f>IF(B6213="","",IF(INPUT!$I$1="","",IF(C6213&lt;(INT(INPUT!$I$1)-INPUT!$I$2),"Off Meds",IF(C6213&lt;=(INT(INPUT!$I$1)+INPUT!$I$2),"Washout","On Meds"))))</f>
        <v/>
      </c>
      <c r="F6213">
        <f>IF(B6213="","",1.509*(LN(B6213)^1.084-5.381))</f>
        <v/>
      </c>
      <c r="G6213">
        <f>IF(F6213="","",IF(F6213&lt;0,10*F6213^2,0))</f>
        <v/>
      </c>
      <c r="H6213">
        <f>IF(F6213="","",IF(F6213&gt;0,10*F6213^2,0))</f>
        <v/>
      </c>
    </row>
    <row r="6214">
      <c r="A6214">
        <f>Input!A6214</f>
        <v/>
      </c>
      <c r="B6214">
        <f>IF(ISNUMBER(Input!B6214),IF(AND(Input!B6214&gt;=20,Input!B6214&lt;=700),Input!B6214,""),"")</f>
        <v/>
      </c>
      <c r="C6214">
        <f>IF(B6214="","",INT(A6214))</f>
        <v/>
      </c>
      <c r="D6214">
        <f>IF(B6214="","",HOUR(A6214))</f>
        <v/>
      </c>
      <c r="E6214">
        <f>IF(B6214="","",IF(INPUT!$I$1="","",IF(C6214&lt;(INT(INPUT!$I$1)-INPUT!$I$2),"Off Meds",IF(C6214&lt;=(INT(INPUT!$I$1)+INPUT!$I$2),"Washout","On Meds"))))</f>
        <v/>
      </c>
      <c r="F6214">
        <f>IF(B6214="","",1.509*(LN(B6214)^1.084-5.381))</f>
        <v/>
      </c>
      <c r="G6214">
        <f>IF(F6214="","",IF(F6214&lt;0,10*F6214^2,0))</f>
        <v/>
      </c>
      <c r="H6214">
        <f>IF(F6214="","",IF(F6214&gt;0,10*F6214^2,0))</f>
        <v/>
      </c>
    </row>
    <row r="6215">
      <c r="A6215">
        <f>Input!A6215</f>
        <v/>
      </c>
      <c r="B6215">
        <f>IF(ISNUMBER(Input!B6215),IF(AND(Input!B6215&gt;=20,Input!B6215&lt;=700),Input!B6215,""),"")</f>
        <v/>
      </c>
      <c r="C6215">
        <f>IF(B6215="","",INT(A6215))</f>
        <v/>
      </c>
      <c r="D6215">
        <f>IF(B6215="","",HOUR(A6215))</f>
        <v/>
      </c>
      <c r="E6215">
        <f>IF(B6215="","",IF(INPUT!$I$1="","",IF(C6215&lt;(INT(INPUT!$I$1)-INPUT!$I$2),"Off Meds",IF(C6215&lt;=(INT(INPUT!$I$1)+INPUT!$I$2),"Washout","On Meds"))))</f>
        <v/>
      </c>
      <c r="F6215">
        <f>IF(B6215="","",1.509*(LN(B6215)^1.084-5.381))</f>
        <v/>
      </c>
      <c r="G6215">
        <f>IF(F6215="","",IF(F6215&lt;0,10*F6215^2,0))</f>
        <v/>
      </c>
      <c r="H6215">
        <f>IF(F6215="","",IF(F6215&gt;0,10*F6215^2,0))</f>
        <v/>
      </c>
    </row>
    <row r="6216">
      <c r="A6216">
        <f>Input!A6216</f>
        <v/>
      </c>
      <c r="B6216">
        <f>IF(ISNUMBER(Input!B6216),IF(AND(Input!B6216&gt;=20,Input!B6216&lt;=700),Input!B6216,""),"")</f>
        <v/>
      </c>
      <c r="C6216">
        <f>IF(B6216="","",INT(A6216))</f>
        <v/>
      </c>
      <c r="D6216">
        <f>IF(B6216="","",HOUR(A6216))</f>
        <v/>
      </c>
      <c r="E6216">
        <f>IF(B6216="","",IF(INPUT!$I$1="","",IF(C6216&lt;(INT(INPUT!$I$1)-INPUT!$I$2),"Off Meds",IF(C6216&lt;=(INT(INPUT!$I$1)+INPUT!$I$2),"Washout","On Meds"))))</f>
        <v/>
      </c>
      <c r="F6216">
        <f>IF(B6216="","",1.509*(LN(B6216)^1.084-5.381))</f>
        <v/>
      </c>
      <c r="G6216">
        <f>IF(F6216="","",IF(F6216&lt;0,10*F6216^2,0))</f>
        <v/>
      </c>
      <c r="H6216">
        <f>IF(F6216="","",IF(F6216&gt;0,10*F6216^2,0))</f>
        <v/>
      </c>
    </row>
    <row r="6217">
      <c r="A6217">
        <f>Input!A6217</f>
        <v/>
      </c>
      <c r="B6217">
        <f>IF(ISNUMBER(Input!B6217),IF(AND(Input!B6217&gt;=20,Input!B6217&lt;=700),Input!B6217,""),"")</f>
        <v/>
      </c>
      <c r="C6217">
        <f>IF(B6217="","",INT(A6217))</f>
        <v/>
      </c>
      <c r="D6217">
        <f>IF(B6217="","",HOUR(A6217))</f>
        <v/>
      </c>
      <c r="E6217">
        <f>IF(B6217="","",IF(INPUT!$I$1="","",IF(C6217&lt;(INT(INPUT!$I$1)-INPUT!$I$2),"Off Meds",IF(C6217&lt;=(INT(INPUT!$I$1)+INPUT!$I$2),"Washout","On Meds"))))</f>
        <v/>
      </c>
      <c r="F6217">
        <f>IF(B6217="","",1.509*(LN(B6217)^1.084-5.381))</f>
        <v/>
      </c>
      <c r="G6217">
        <f>IF(F6217="","",IF(F6217&lt;0,10*F6217^2,0))</f>
        <v/>
      </c>
      <c r="H6217">
        <f>IF(F6217="","",IF(F6217&gt;0,10*F6217^2,0))</f>
        <v/>
      </c>
    </row>
    <row r="6218">
      <c r="A6218">
        <f>Input!A6218</f>
        <v/>
      </c>
      <c r="B6218">
        <f>IF(ISNUMBER(Input!B6218),IF(AND(Input!B6218&gt;=20,Input!B6218&lt;=700),Input!B6218,""),"")</f>
        <v/>
      </c>
      <c r="C6218">
        <f>IF(B6218="","",INT(A6218))</f>
        <v/>
      </c>
      <c r="D6218">
        <f>IF(B6218="","",HOUR(A6218))</f>
        <v/>
      </c>
      <c r="E6218">
        <f>IF(B6218="","",IF(INPUT!$I$1="","",IF(C6218&lt;(INT(INPUT!$I$1)-INPUT!$I$2),"Off Meds",IF(C6218&lt;=(INT(INPUT!$I$1)+INPUT!$I$2),"Washout","On Meds"))))</f>
        <v/>
      </c>
      <c r="F6218">
        <f>IF(B6218="","",1.509*(LN(B6218)^1.084-5.381))</f>
        <v/>
      </c>
      <c r="G6218">
        <f>IF(F6218="","",IF(F6218&lt;0,10*F6218^2,0))</f>
        <v/>
      </c>
      <c r="H6218">
        <f>IF(F6218="","",IF(F6218&gt;0,10*F6218^2,0))</f>
        <v/>
      </c>
    </row>
    <row r="6219">
      <c r="A6219">
        <f>Input!A6219</f>
        <v/>
      </c>
      <c r="B6219">
        <f>IF(ISNUMBER(Input!B6219),IF(AND(Input!B6219&gt;=20,Input!B6219&lt;=700),Input!B6219,""),"")</f>
        <v/>
      </c>
      <c r="C6219">
        <f>IF(B6219="","",INT(A6219))</f>
        <v/>
      </c>
      <c r="D6219">
        <f>IF(B6219="","",HOUR(A6219))</f>
        <v/>
      </c>
      <c r="E6219">
        <f>IF(B6219="","",IF(INPUT!$I$1="","",IF(C6219&lt;(INT(INPUT!$I$1)-INPUT!$I$2),"Off Meds",IF(C6219&lt;=(INT(INPUT!$I$1)+INPUT!$I$2),"Washout","On Meds"))))</f>
        <v/>
      </c>
      <c r="F6219">
        <f>IF(B6219="","",1.509*(LN(B6219)^1.084-5.381))</f>
        <v/>
      </c>
      <c r="G6219">
        <f>IF(F6219="","",IF(F6219&lt;0,10*F6219^2,0))</f>
        <v/>
      </c>
      <c r="H6219">
        <f>IF(F6219="","",IF(F6219&gt;0,10*F6219^2,0))</f>
        <v/>
      </c>
    </row>
    <row r="6220">
      <c r="A6220">
        <f>Input!A6220</f>
        <v/>
      </c>
      <c r="B6220">
        <f>IF(ISNUMBER(Input!B6220),IF(AND(Input!B6220&gt;=20,Input!B6220&lt;=700),Input!B6220,""),"")</f>
        <v/>
      </c>
      <c r="C6220">
        <f>IF(B6220="","",INT(A6220))</f>
        <v/>
      </c>
      <c r="D6220">
        <f>IF(B6220="","",HOUR(A6220))</f>
        <v/>
      </c>
      <c r="E6220">
        <f>IF(B6220="","",IF(INPUT!$I$1="","",IF(C6220&lt;(INT(INPUT!$I$1)-INPUT!$I$2),"Off Meds",IF(C6220&lt;=(INT(INPUT!$I$1)+INPUT!$I$2),"Washout","On Meds"))))</f>
        <v/>
      </c>
      <c r="F6220">
        <f>IF(B6220="","",1.509*(LN(B6220)^1.084-5.381))</f>
        <v/>
      </c>
      <c r="G6220">
        <f>IF(F6220="","",IF(F6220&lt;0,10*F6220^2,0))</f>
        <v/>
      </c>
      <c r="H6220">
        <f>IF(F6220="","",IF(F6220&gt;0,10*F6220^2,0))</f>
        <v/>
      </c>
    </row>
    <row r="6221">
      <c r="A6221">
        <f>Input!A6221</f>
        <v/>
      </c>
      <c r="B6221">
        <f>IF(ISNUMBER(Input!B6221),IF(AND(Input!B6221&gt;=20,Input!B6221&lt;=700),Input!B6221,""),"")</f>
        <v/>
      </c>
      <c r="C6221">
        <f>IF(B6221="","",INT(A6221))</f>
        <v/>
      </c>
      <c r="D6221">
        <f>IF(B6221="","",HOUR(A6221))</f>
        <v/>
      </c>
      <c r="E6221">
        <f>IF(B6221="","",IF(INPUT!$I$1="","",IF(C6221&lt;(INT(INPUT!$I$1)-INPUT!$I$2),"Off Meds",IF(C6221&lt;=(INT(INPUT!$I$1)+INPUT!$I$2),"Washout","On Meds"))))</f>
        <v/>
      </c>
      <c r="F6221">
        <f>IF(B6221="","",1.509*(LN(B6221)^1.084-5.381))</f>
        <v/>
      </c>
      <c r="G6221">
        <f>IF(F6221="","",IF(F6221&lt;0,10*F6221^2,0))</f>
        <v/>
      </c>
      <c r="H6221">
        <f>IF(F6221="","",IF(F6221&gt;0,10*F6221^2,0))</f>
        <v/>
      </c>
    </row>
    <row r="6222">
      <c r="A6222">
        <f>Input!A6222</f>
        <v/>
      </c>
      <c r="B6222">
        <f>IF(ISNUMBER(Input!B6222),IF(AND(Input!B6222&gt;=20,Input!B6222&lt;=700),Input!B6222,""),"")</f>
        <v/>
      </c>
      <c r="C6222">
        <f>IF(B6222="","",INT(A6222))</f>
        <v/>
      </c>
      <c r="D6222">
        <f>IF(B6222="","",HOUR(A6222))</f>
        <v/>
      </c>
      <c r="E6222">
        <f>IF(B6222="","",IF(INPUT!$I$1="","",IF(C6222&lt;(INT(INPUT!$I$1)-INPUT!$I$2),"Off Meds",IF(C6222&lt;=(INT(INPUT!$I$1)+INPUT!$I$2),"Washout","On Meds"))))</f>
        <v/>
      </c>
      <c r="F6222">
        <f>IF(B6222="","",1.509*(LN(B6222)^1.084-5.381))</f>
        <v/>
      </c>
      <c r="G6222">
        <f>IF(F6222="","",IF(F6222&lt;0,10*F6222^2,0))</f>
        <v/>
      </c>
      <c r="H6222">
        <f>IF(F6222="","",IF(F6222&gt;0,10*F6222^2,0))</f>
        <v/>
      </c>
    </row>
    <row r="6223">
      <c r="A6223">
        <f>Input!A6223</f>
        <v/>
      </c>
      <c r="B6223">
        <f>IF(ISNUMBER(Input!B6223),IF(AND(Input!B6223&gt;=20,Input!B6223&lt;=700),Input!B6223,""),"")</f>
        <v/>
      </c>
      <c r="C6223">
        <f>IF(B6223="","",INT(A6223))</f>
        <v/>
      </c>
      <c r="D6223">
        <f>IF(B6223="","",HOUR(A6223))</f>
        <v/>
      </c>
      <c r="E6223">
        <f>IF(B6223="","",IF(INPUT!$I$1="","",IF(C6223&lt;(INT(INPUT!$I$1)-INPUT!$I$2),"Off Meds",IF(C6223&lt;=(INT(INPUT!$I$1)+INPUT!$I$2),"Washout","On Meds"))))</f>
        <v/>
      </c>
      <c r="F6223">
        <f>IF(B6223="","",1.509*(LN(B6223)^1.084-5.381))</f>
        <v/>
      </c>
      <c r="G6223">
        <f>IF(F6223="","",IF(F6223&lt;0,10*F6223^2,0))</f>
        <v/>
      </c>
      <c r="H6223">
        <f>IF(F6223="","",IF(F6223&gt;0,10*F6223^2,0))</f>
        <v/>
      </c>
    </row>
    <row r="6224">
      <c r="A6224">
        <f>Input!A6224</f>
        <v/>
      </c>
      <c r="B6224">
        <f>IF(ISNUMBER(Input!B6224),IF(AND(Input!B6224&gt;=20,Input!B6224&lt;=700),Input!B6224,""),"")</f>
        <v/>
      </c>
      <c r="C6224">
        <f>IF(B6224="","",INT(A6224))</f>
        <v/>
      </c>
      <c r="D6224">
        <f>IF(B6224="","",HOUR(A6224))</f>
        <v/>
      </c>
      <c r="E6224">
        <f>IF(B6224="","",IF(INPUT!$I$1="","",IF(C6224&lt;(INT(INPUT!$I$1)-INPUT!$I$2),"Off Meds",IF(C6224&lt;=(INT(INPUT!$I$1)+INPUT!$I$2),"Washout","On Meds"))))</f>
        <v/>
      </c>
      <c r="F6224">
        <f>IF(B6224="","",1.509*(LN(B6224)^1.084-5.381))</f>
        <v/>
      </c>
      <c r="G6224">
        <f>IF(F6224="","",IF(F6224&lt;0,10*F6224^2,0))</f>
        <v/>
      </c>
      <c r="H6224">
        <f>IF(F6224="","",IF(F6224&gt;0,10*F6224^2,0))</f>
        <v/>
      </c>
    </row>
    <row r="6225">
      <c r="A6225">
        <f>Input!A6225</f>
        <v/>
      </c>
      <c r="B6225">
        <f>IF(ISNUMBER(Input!B6225),IF(AND(Input!B6225&gt;=20,Input!B6225&lt;=700),Input!B6225,""),"")</f>
        <v/>
      </c>
      <c r="C6225">
        <f>IF(B6225="","",INT(A6225))</f>
        <v/>
      </c>
      <c r="D6225">
        <f>IF(B6225="","",HOUR(A6225))</f>
        <v/>
      </c>
      <c r="E6225">
        <f>IF(B6225="","",IF(INPUT!$I$1="","",IF(C6225&lt;(INT(INPUT!$I$1)-INPUT!$I$2),"Off Meds",IF(C6225&lt;=(INT(INPUT!$I$1)+INPUT!$I$2),"Washout","On Meds"))))</f>
        <v/>
      </c>
      <c r="F6225">
        <f>IF(B6225="","",1.509*(LN(B6225)^1.084-5.381))</f>
        <v/>
      </c>
      <c r="G6225">
        <f>IF(F6225="","",IF(F6225&lt;0,10*F6225^2,0))</f>
        <v/>
      </c>
      <c r="H6225">
        <f>IF(F6225="","",IF(F6225&gt;0,10*F6225^2,0))</f>
        <v/>
      </c>
    </row>
    <row r="6226">
      <c r="A6226">
        <f>Input!A6226</f>
        <v/>
      </c>
      <c r="B6226">
        <f>IF(ISNUMBER(Input!B6226),IF(AND(Input!B6226&gt;=20,Input!B6226&lt;=700),Input!B6226,""),"")</f>
        <v/>
      </c>
      <c r="C6226">
        <f>IF(B6226="","",INT(A6226))</f>
        <v/>
      </c>
      <c r="D6226">
        <f>IF(B6226="","",HOUR(A6226))</f>
        <v/>
      </c>
      <c r="E6226">
        <f>IF(B6226="","",IF(INPUT!$I$1="","",IF(C6226&lt;(INT(INPUT!$I$1)-INPUT!$I$2),"Off Meds",IF(C6226&lt;=(INT(INPUT!$I$1)+INPUT!$I$2),"Washout","On Meds"))))</f>
        <v/>
      </c>
      <c r="F6226">
        <f>IF(B6226="","",1.509*(LN(B6226)^1.084-5.381))</f>
        <v/>
      </c>
      <c r="G6226">
        <f>IF(F6226="","",IF(F6226&lt;0,10*F6226^2,0))</f>
        <v/>
      </c>
      <c r="H6226">
        <f>IF(F6226="","",IF(F6226&gt;0,10*F6226^2,0))</f>
        <v/>
      </c>
    </row>
    <row r="6227">
      <c r="A6227">
        <f>Input!A6227</f>
        <v/>
      </c>
      <c r="B6227">
        <f>IF(ISNUMBER(Input!B6227),IF(AND(Input!B6227&gt;=20,Input!B6227&lt;=700),Input!B6227,""),"")</f>
        <v/>
      </c>
      <c r="C6227">
        <f>IF(B6227="","",INT(A6227))</f>
        <v/>
      </c>
      <c r="D6227">
        <f>IF(B6227="","",HOUR(A6227))</f>
        <v/>
      </c>
      <c r="E6227">
        <f>IF(B6227="","",IF(INPUT!$I$1="","",IF(C6227&lt;(INT(INPUT!$I$1)-INPUT!$I$2),"Off Meds",IF(C6227&lt;=(INT(INPUT!$I$1)+INPUT!$I$2),"Washout","On Meds"))))</f>
        <v/>
      </c>
      <c r="F6227">
        <f>IF(B6227="","",1.509*(LN(B6227)^1.084-5.381))</f>
        <v/>
      </c>
      <c r="G6227">
        <f>IF(F6227="","",IF(F6227&lt;0,10*F6227^2,0))</f>
        <v/>
      </c>
      <c r="H6227">
        <f>IF(F6227="","",IF(F6227&gt;0,10*F6227^2,0))</f>
        <v/>
      </c>
    </row>
    <row r="6228">
      <c r="A6228">
        <f>Input!A6228</f>
        <v/>
      </c>
      <c r="B6228">
        <f>IF(ISNUMBER(Input!B6228),IF(AND(Input!B6228&gt;=20,Input!B6228&lt;=700),Input!B6228,""),"")</f>
        <v/>
      </c>
      <c r="C6228">
        <f>IF(B6228="","",INT(A6228))</f>
        <v/>
      </c>
      <c r="D6228">
        <f>IF(B6228="","",HOUR(A6228))</f>
        <v/>
      </c>
      <c r="E6228">
        <f>IF(B6228="","",IF(INPUT!$I$1="","",IF(C6228&lt;(INT(INPUT!$I$1)-INPUT!$I$2),"Off Meds",IF(C6228&lt;=(INT(INPUT!$I$1)+INPUT!$I$2),"Washout","On Meds"))))</f>
        <v/>
      </c>
      <c r="F6228">
        <f>IF(B6228="","",1.509*(LN(B6228)^1.084-5.381))</f>
        <v/>
      </c>
      <c r="G6228">
        <f>IF(F6228="","",IF(F6228&lt;0,10*F6228^2,0))</f>
        <v/>
      </c>
      <c r="H6228">
        <f>IF(F6228="","",IF(F6228&gt;0,10*F6228^2,0))</f>
        <v/>
      </c>
    </row>
    <row r="6229">
      <c r="A6229">
        <f>Input!A6229</f>
        <v/>
      </c>
      <c r="B6229">
        <f>IF(ISNUMBER(Input!B6229),IF(AND(Input!B6229&gt;=20,Input!B6229&lt;=700),Input!B6229,""),"")</f>
        <v/>
      </c>
      <c r="C6229">
        <f>IF(B6229="","",INT(A6229))</f>
        <v/>
      </c>
      <c r="D6229">
        <f>IF(B6229="","",HOUR(A6229))</f>
        <v/>
      </c>
      <c r="E6229">
        <f>IF(B6229="","",IF(INPUT!$I$1="","",IF(C6229&lt;(INT(INPUT!$I$1)-INPUT!$I$2),"Off Meds",IF(C6229&lt;=(INT(INPUT!$I$1)+INPUT!$I$2),"Washout","On Meds"))))</f>
        <v/>
      </c>
      <c r="F6229">
        <f>IF(B6229="","",1.509*(LN(B6229)^1.084-5.381))</f>
        <v/>
      </c>
      <c r="G6229">
        <f>IF(F6229="","",IF(F6229&lt;0,10*F6229^2,0))</f>
        <v/>
      </c>
      <c r="H6229">
        <f>IF(F6229="","",IF(F6229&gt;0,10*F6229^2,0))</f>
        <v/>
      </c>
    </row>
    <row r="6230">
      <c r="A6230">
        <f>Input!A6230</f>
        <v/>
      </c>
      <c r="B6230">
        <f>IF(ISNUMBER(Input!B6230),IF(AND(Input!B6230&gt;=20,Input!B6230&lt;=700),Input!B6230,""),"")</f>
        <v/>
      </c>
      <c r="C6230">
        <f>IF(B6230="","",INT(A6230))</f>
        <v/>
      </c>
      <c r="D6230">
        <f>IF(B6230="","",HOUR(A6230))</f>
        <v/>
      </c>
      <c r="E6230">
        <f>IF(B6230="","",IF(INPUT!$I$1="","",IF(C6230&lt;(INT(INPUT!$I$1)-INPUT!$I$2),"Off Meds",IF(C6230&lt;=(INT(INPUT!$I$1)+INPUT!$I$2),"Washout","On Meds"))))</f>
        <v/>
      </c>
      <c r="F6230">
        <f>IF(B6230="","",1.509*(LN(B6230)^1.084-5.381))</f>
        <v/>
      </c>
      <c r="G6230">
        <f>IF(F6230="","",IF(F6230&lt;0,10*F6230^2,0))</f>
        <v/>
      </c>
      <c r="H6230">
        <f>IF(F6230="","",IF(F6230&gt;0,10*F6230^2,0))</f>
        <v/>
      </c>
    </row>
    <row r="6231">
      <c r="A6231">
        <f>Input!A6231</f>
        <v/>
      </c>
      <c r="B6231">
        <f>IF(ISNUMBER(Input!B6231),IF(AND(Input!B6231&gt;=20,Input!B6231&lt;=700),Input!B6231,""),"")</f>
        <v/>
      </c>
      <c r="C6231">
        <f>IF(B6231="","",INT(A6231))</f>
        <v/>
      </c>
      <c r="D6231">
        <f>IF(B6231="","",HOUR(A6231))</f>
        <v/>
      </c>
      <c r="E6231">
        <f>IF(B6231="","",IF(INPUT!$I$1="","",IF(C6231&lt;(INT(INPUT!$I$1)-INPUT!$I$2),"Off Meds",IF(C6231&lt;=(INT(INPUT!$I$1)+INPUT!$I$2),"Washout","On Meds"))))</f>
        <v/>
      </c>
      <c r="F6231">
        <f>IF(B6231="","",1.509*(LN(B6231)^1.084-5.381))</f>
        <v/>
      </c>
      <c r="G6231">
        <f>IF(F6231="","",IF(F6231&lt;0,10*F6231^2,0))</f>
        <v/>
      </c>
      <c r="H6231">
        <f>IF(F6231="","",IF(F6231&gt;0,10*F6231^2,0))</f>
        <v/>
      </c>
    </row>
    <row r="6232">
      <c r="A6232">
        <f>Input!A6232</f>
        <v/>
      </c>
      <c r="B6232">
        <f>IF(ISNUMBER(Input!B6232),IF(AND(Input!B6232&gt;=20,Input!B6232&lt;=700),Input!B6232,""),"")</f>
        <v/>
      </c>
      <c r="C6232">
        <f>IF(B6232="","",INT(A6232))</f>
        <v/>
      </c>
      <c r="D6232">
        <f>IF(B6232="","",HOUR(A6232))</f>
        <v/>
      </c>
      <c r="E6232">
        <f>IF(B6232="","",IF(INPUT!$I$1="","",IF(C6232&lt;(INT(INPUT!$I$1)-INPUT!$I$2),"Off Meds",IF(C6232&lt;=(INT(INPUT!$I$1)+INPUT!$I$2),"Washout","On Meds"))))</f>
        <v/>
      </c>
      <c r="F6232">
        <f>IF(B6232="","",1.509*(LN(B6232)^1.084-5.381))</f>
        <v/>
      </c>
      <c r="G6232">
        <f>IF(F6232="","",IF(F6232&lt;0,10*F6232^2,0))</f>
        <v/>
      </c>
      <c r="H6232">
        <f>IF(F6232="","",IF(F6232&gt;0,10*F6232^2,0))</f>
        <v/>
      </c>
    </row>
    <row r="6233">
      <c r="A6233">
        <f>Input!A6233</f>
        <v/>
      </c>
      <c r="B6233">
        <f>IF(ISNUMBER(Input!B6233),IF(AND(Input!B6233&gt;=20,Input!B6233&lt;=700),Input!B6233,""),"")</f>
        <v/>
      </c>
      <c r="C6233">
        <f>IF(B6233="","",INT(A6233))</f>
        <v/>
      </c>
      <c r="D6233">
        <f>IF(B6233="","",HOUR(A6233))</f>
        <v/>
      </c>
      <c r="E6233">
        <f>IF(B6233="","",IF(INPUT!$I$1="","",IF(C6233&lt;(INT(INPUT!$I$1)-INPUT!$I$2),"Off Meds",IF(C6233&lt;=(INT(INPUT!$I$1)+INPUT!$I$2),"Washout","On Meds"))))</f>
        <v/>
      </c>
      <c r="F6233">
        <f>IF(B6233="","",1.509*(LN(B6233)^1.084-5.381))</f>
        <v/>
      </c>
      <c r="G6233">
        <f>IF(F6233="","",IF(F6233&lt;0,10*F6233^2,0))</f>
        <v/>
      </c>
      <c r="H6233">
        <f>IF(F6233="","",IF(F6233&gt;0,10*F6233^2,0))</f>
        <v/>
      </c>
    </row>
    <row r="6234">
      <c r="A6234">
        <f>Input!A6234</f>
        <v/>
      </c>
      <c r="B6234">
        <f>IF(ISNUMBER(Input!B6234),IF(AND(Input!B6234&gt;=20,Input!B6234&lt;=700),Input!B6234,""),"")</f>
        <v/>
      </c>
      <c r="C6234">
        <f>IF(B6234="","",INT(A6234))</f>
        <v/>
      </c>
      <c r="D6234">
        <f>IF(B6234="","",HOUR(A6234))</f>
        <v/>
      </c>
      <c r="E6234">
        <f>IF(B6234="","",IF(INPUT!$I$1="","",IF(C6234&lt;(INT(INPUT!$I$1)-INPUT!$I$2),"Off Meds",IF(C6234&lt;=(INT(INPUT!$I$1)+INPUT!$I$2),"Washout","On Meds"))))</f>
        <v/>
      </c>
      <c r="F6234">
        <f>IF(B6234="","",1.509*(LN(B6234)^1.084-5.381))</f>
        <v/>
      </c>
      <c r="G6234">
        <f>IF(F6234="","",IF(F6234&lt;0,10*F6234^2,0))</f>
        <v/>
      </c>
      <c r="H6234">
        <f>IF(F6234="","",IF(F6234&gt;0,10*F6234^2,0))</f>
        <v/>
      </c>
    </row>
    <row r="6235">
      <c r="A6235">
        <f>Input!A6235</f>
        <v/>
      </c>
      <c r="B6235">
        <f>IF(ISNUMBER(Input!B6235),IF(AND(Input!B6235&gt;=20,Input!B6235&lt;=700),Input!B6235,""),"")</f>
        <v/>
      </c>
      <c r="C6235">
        <f>IF(B6235="","",INT(A6235))</f>
        <v/>
      </c>
      <c r="D6235">
        <f>IF(B6235="","",HOUR(A6235))</f>
        <v/>
      </c>
      <c r="E6235">
        <f>IF(B6235="","",IF(INPUT!$I$1="","",IF(C6235&lt;(INT(INPUT!$I$1)-INPUT!$I$2),"Off Meds",IF(C6235&lt;=(INT(INPUT!$I$1)+INPUT!$I$2),"Washout","On Meds"))))</f>
        <v/>
      </c>
      <c r="F6235">
        <f>IF(B6235="","",1.509*(LN(B6235)^1.084-5.381))</f>
        <v/>
      </c>
      <c r="G6235">
        <f>IF(F6235="","",IF(F6235&lt;0,10*F6235^2,0))</f>
        <v/>
      </c>
      <c r="H6235">
        <f>IF(F6235="","",IF(F6235&gt;0,10*F6235^2,0))</f>
        <v/>
      </c>
    </row>
    <row r="6236">
      <c r="A6236">
        <f>Input!A6236</f>
        <v/>
      </c>
      <c r="B6236">
        <f>IF(ISNUMBER(Input!B6236),IF(AND(Input!B6236&gt;=20,Input!B6236&lt;=700),Input!B6236,""),"")</f>
        <v/>
      </c>
      <c r="C6236">
        <f>IF(B6236="","",INT(A6236))</f>
        <v/>
      </c>
      <c r="D6236">
        <f>IF(B6236="","",HOUR(A6236))</f>
        <v/>
      </c>
      <c r="E6236">
        <f>IF(B6236="","",IF(INPUT!$I$1="","",IF(C6236&lt;(INT(INPUT!$I$1)-INPUT!$I$2),"Off Meds",IF(C6236&lt;=(INT(INPUT!$I$1)+INPUT!$I$2),"Washout","On Meds"))))</f>
        <v/>
      </c>
      <c r="F6236">
        <f>IF(B6236="","",1.509*(LN(B6236)^1.084-5.381))</f>
        <v/>
      </c>
      <c r="G6236">
        <f>IF(F6236="","",IF(F6236&lt;0,10*F6236^2,0))</f>
        <v/>
      </c>
      <c r="H6236">
        <f>IF(F6236="","",IF(F6236&gt;0,10*F6236^2,0))</f>
        <v/>
      </c>
    </row>
    <row r="6237">
      <c r="A6237">
        <f>Input!A6237</f>
        <v/>
      </c>
      <c r="B6237">
        <f>IF(ISNUMBER(Input!B6237),IF(AND(Input!B6237&gt;=20,Input!B6237&lt;=700),Input!B6237,""),"")</f>
        <v/>
      </c>
      <c r="C6237">
        <f>IF(B6237="","",INT(A6237))</f>
        <v/>
      </c>
      <c r="D6237">
        <f>IF(B6237="","",HOUR(A6237))</f>
        <v/>
      </c>
      <c r="E6237">
        <f>IF(B6237="","",IF(INPUT!$I$1="","",IF(C6237&lt;(INT(INPUT!$I$1)-INPUT!$I$2),"Off Meds",IF(C6237&lt;=(INT(INPUT!$I$1)+INPUT!$I$2),"Washout","On Meds"))))</f>
        <v/>
      </c>
      <c r="F6237">
        <f>IF(B6237="","",1.509*(LN(B6237)^1.084-5.381))</f>
        <v/>
      </c>
      <c r="G6237">
        <f>IF(F6237="","",IF(F6237&lt;0,10*F6237^2,0))</f>
        <v/>
      </c>
      <c r="H6237">
        <f>IF(F6237="","",IF(F6237&gt;0,10*F6237^2,0))</f>
        <v/>
      </c>
    </row>
    <row r="6238">
      <c r="A6238">
        <f>Input!A6238</f>
        <v/>
      </c>
      <c r="B6238">
        <f>IF(ISNUMBER(Input!B6238),IF(AND(Input!B6238&gt;=20,Input!B6238&lt;=700),Input!B6238,""),"")</f>
        <v/>
      </c>
      <c r="C6238">
        <f>IF(B6238="","",INT(A6238))</f>
        <v/>
      </c>
      <c r="D6238">
        <f>IF(B6238="","",HOUR(A6238))</f>
        <v/>
      </c>
      <c r="E6238">
        <f>IF(B6238="","",IF(INPUT!$I$1="","",IF(C6238&lt;(INT(INPUT!$I$1)-INPUT!$I$2),"Off Meds",IF(C6238&lt;=(INT(INPUT!$I$1)+INPUT!$I$2),"Washout","On Meds"))))</f>
        <v/>
      </c>
      <c r="F6238">
        <f>IF(B6238="","",1.509*(LN(B6238)^1.084-5.381))</f>
        <v/>
      </c>
      <c r="G6238">
        <f>IF(F6238="","",IF(F6238&lt;0,10*F6238^2,0))</f>
        <v/>
      </c>
      <c r="H6238">
        <f>IF(F6238="","",IF(F6238&gt;0,10*F6238^2,0))</f>
        <v/>
      </c>
    </row>
    <row r="6239">
      <c r="A6239">
        <f>Input!A6239</f>
        <v/>
      </c>
      <c r="B6239">
        <f>IF(ISNUMBER(Input!B6239),IF(AND(Input!B6239&gt;=20,Input!B6239&lt;=700),Input!B6239,""),"")</f>
        <v/>
      </c>
      <c r="C6239">
        <f>IF(B6239="","",INT(A6239))</f>
        <v/>
      </c>
      <c r="D6239">
        <f>IF(B6239="","",HOUR(A6239))</f>
        <v/>
      </c>
      <c r="E6239">
        <f>IF(B6239="","",IF(INPUT!$I$1="","",IF(C6239&lt;(INT(INPUT!$I$1)-INPUT!$I$2),"Off Meds",IF(C6239&lt;=(INT(INPUT!$I$1)+INPUT!$I$2),"Washout","On Meds"))))</f>
        <v/>
      </c>
      <c r="F6239">
        <f>IF(B6239="","",1.509*(LN(B6239)^1.084-5.381))</f>
        <v/>
      </c>
      <c r="G6239">
        <f>IF(F6239="","",IF(F6239&lt;0,10*F6239^2,0))</f>
        <v/>
      </c>
      <c r="H6239">
        <f>IF(F6239="","",IF(F6239&gt;0,10*F6239^2,0))</f>
        <v/>
      </c>
    </row>
    <row r="6240">
      <c r="A6240">
        <f>Input!A6240</f>
        <v/>
      </c>
      <c r="B6240">
        <f>IF(ISNUMBER(Input!B6240),IF(AND(Input!B6240&gt;=20,Input!B6240&lt;=700),Input!B6240,""),"")</f>
        <v/>
      </c>
      <c r="C6240">
        <f>IF(B6240="","",INT(A6240))</f>
        <v/>
      </c>
      <c r="D6240">
        <f>IF(B6240="","",HOUR(A6240))</f>
        <v/>
      </c>
      <c r="E6240">
        <f>IF(B6240="","",IF(INPUT!$I$1="","",IF(C6240&lt;(INT(INPUT!$I$1)-INPUT!$I$2),"Off Meds",IF(C6240&lt;=(INT(INPUT!$I$1)+INPUT!$I$2),"Washout","On Meds"))))</f>
        <v/>
      </c>
      <c r="F6240">
        <f>IF(B6240="","",1.509*(LN(B6240)^1.084-5.381))</f>
        <v/>
      </c>
      <c r="G6240">
        <f>IF(F6240="","",IF(F6240&lt;0,10*F6240^2,0))</f>
        <v/>
      </c>
      <c r="H6240">
        <f>IF(F6240="","",IF(F6240&gt;0,10*F6240^2,0))</f>
        <v/>
      </c>
    </row>
    <row r="6241">
      <c r="A6241">
        <f>Input!A6241</f>
        <v/>
      </c>
      <c r="B6241">
        <f>IF(ISNUMBER(Input!B6241),IF(AND(Input!B6241&gt;=20,Input!B6241&lt;=700),Input!B6241,""),"")</f>
        <v/>
      </c>
      <c r="C6241">
        <f>IF(B6241="","",INT(A6241))</f>
        <v/>
      </c>
      <c r="D6241">
        <f>IF(B6241="","",HOUR(A6241))</f>
        <v/>
      </c>
      <c r="E6241">
        <f>IF(B6241="","",IF(INPUT!$I$1="","",IF(C6241&lt;(INT(INPUT!$I$1)-INPUT!$I$2),"Off Meds",IF(C6241&lt;=(INT(INPUT!$I$1)+INPUT!$I$2),"Washout","On Meds"))))</f>
        <v/>
      </c>
      <c r="F6241">
        <f>IF(B6241="","",1.509*(LN(B6241)^1.084-5.381))</f>
        <v/>
      </c>
      <c r="G6241">
        <f>IF(F6241="","",IF(F6241&lt;0,10*F6241^2,0))</f>
        <v/>
      </c>
      <c r="H6241">
        <f>IF(F6241="","",IF(F6241&gt;0,10*F6241^2,0))</f>
        <v/>
      </c>
    </row>
    <row r="6242">
      <c r="A6242">
        <f>Input!A6242</f>
        <v/>
      </c>
      <c r="B6242">
        <f>IF(ISNUMBER(Input!B6242),IF(AND(Input!B6242&gt;=20,Input!B6242&lt;=700),Input!B6242,""),"")</f>
        <v/>
      </c>
      <c r="C6242">
        <f>IF(B6242="","",INT(A6242))</f>
        <v/>
      </c>
      <c r="D6242">
        <f>IF(B6242="","",HOUR(A6242))</f>
        <v/>
      </c>
      <c r="E6242">
        <f>IF(B6242="","",IF(INPUT!$I$1="","",IF(C6242&lt;(INT(INPUT!$I$1)-INPUT!$I$2),"Off Meds",IF(C6242&lt;=(INT(INPUT!$I$1)+INPUT!$I$2),"Washout","On Meds"))))</f>
        <v/>
      </c>
      <c r="F6242">
        <f>IF(B6242="","",1.509*(LN(B6242)^1.084-5.381))</f>
        <v/>
      </c>
      <c r="G6242">
        <f>IF(F6242="","",IF(F6242&lt;0,10*F6242^2,0))</f>
        <v/>
      </c>
      <c r="H6242">
        <f>IF(F6242="","",IF(F6242&gt;0,10*F6242^2,0))</f>
        <v/>
      </c>
    </row>
    <row r="6243">
      <c r="A6243">
        <f>Input!A6243</f>
        <v/>
      </c>
      <c r="B6243">
        <f>IF(ISNUMBER(Input!B6243),IF(AND(Input!B6243&gt;=20,Input!B6243&lt;=700),Input!B6243,""),"")</f>
        <v/>
      </c>
      <c r="C6243">
        <f>IF(B6243="","",INT(A6243))</f>
        <v/>
      </c>
      <c r="D6243">
        <f>IF(B6243="","",HOUR(A6243))</f>
        <v/>
      </c>
      <c r="E6243">
        <f>IF(B6243="","",IF(INPUT!$I$1="","",IF(C6243&lt;(INT(INPUT!$I$1)-INPUT!$I$2),"Off Meds",IF(C6243&lt;=(INT(INPUT!$I$1)+INPUT!$I$2),"Washout","On Meds"))))</f>
        <v/>
      </c>
      <c r="F6243">
        <f>IF(B6243="","",1.509*(LN(B6243)^1.084-5.381))</f>
        <v/>
      </c>
      <c r="G6243">
        <f>IF(F6243="","",IF(F6243&lt;0,10*F6243^2,0))</f>
        <v/>
      </c>
      <c r="H6243">
        <f>IF(F6243="","",IF(F6243&gt;0,10*F6243^2,0))</f>
        <v/>
      </c>
    </row>
    <row r="6244">
      <c r="A6244">
        <f>Input!A6244</f>
        <v/>
      </c>
      <c r="B6244">
        <f>IF(ISNUMBER(Input!B6244),IF(AND(Input!B6244&gt;=20,Input!B6244&lt;=700),Input!B6244,""),"")</f>
        <v/>
      </c>
      <c r="C6244">
        <f>IF(B6244="","",INT(A6244))</f>
        <v/>
      </c>
      <c r="D6244">
        <f>IF(B6244="","",HOUR(A6244))</f>
        <v/>
      </c>
      <c r="E6244">
        <f>IF(B6244="","",IF(INPUT!$I$1="","",IF(C6244&lt;(INT(INPUT!$I$1)-INPUT!$I$2),"Off Meds",IF(C6244&lt;=(INT(INPUT!$I$1)+INPUT!$I$2),"Washout","On Meds"))))</f>
        <v/>
      </c>
      <c r="F6244">
        <f>IF(B6244="","",1.509*(LN(B6244)^1.084-5.381))</f>
        <v/>
      </c>
      <c r="G6244">
        <f>IF(F6244="","",IF(F6244&lt;0,10*F6244^2,0))</f>
        <v/>
      </c>
      <c r="H6244">
        <f>IF(F6244="","",IF(F6244&gt;0,10*F6244^2,0))</f>
        <v/>
      </c>
    </row>
    <row r="6245">
      <c r="A6245">
        <f>Input!A6245</f>
        <v/>
      </c>
      <c r="B6245">
        <f>IF(ISNUMBER(Input!B6245),IF(AND(Input!B6245&gt;=20,Input!B6245&lt;=700),Input!B6245,""),"")</f>
        <v/>
      </c>
      <c r="C6245">
        <f>IF(B6245="","",INT(A6245))</f>
        <v/>
      </c>
      <c r="D6245">
        <f>IF(B6245="","",HOUR(A6245))</f>
        <v/>
      </c>
      <c r="E6245">
        <f>IF(B6245="","",IF(INPUT!$I$1="","",IF(C6245&lt;(INT(INPUT!$I$1)-INPUT!$I$2),"Off Meds",IF(C6245&lt;=(INT(INPUT!$I$1)+INPUT!$I$2),"Washout","On Meds"))))</f>
        <v/>
      </c>
      <c r="F6245">
        <f>IF(B6245="","",1.509*(LN(B6245)^1.084-5.381))</f>
        <v/>
      </c>
      <c r="G6245">
        <f>IF(F6245="","",IF(F6245&lt;0,10*F6245^2,0))</f>
        <v/>
      </c>
      <c r="H6245">
        <f>IF(F6245="","",IF(F6245&gt;0,10*F6245^2,0))</f>
        <v/>
      </c>
    </row>
    <row r="6246">
      <c r="A6246">
        <f>Input!A6246</f>
        <v/>
      </c>
      <c r="B6246">
        <f>IF(ISNUMBER(Input!B6246),IF(AND(Input!B6246&gt;=20,Input!B6246&lt;=700),Input!B6246,""),"")</f>
        <v/>
      </c>
      <c r="C6246">
        <f>IF(B6246="","",INT(A6246))</f>
        <v/>
      </c>
      <c r="D6246">
        <f>IF(B6246="","",HOUR(A6246))</f>
        <v/>
      </c>
      <c r="E6246">
        <f>IF(B6246="","",IF(INPUT!$I$1="","",IF(C6246&lt;(INT(INPUT!$I$1)-INPUT!$I$2),"Off Meds",IF(C6246&lt;=(INT(INPUT!$I$1)+INPUT!$I$2),"Washout","On Meds"))))</f>
        <v/>
      </c>
      <c r="F6246">
        <f>IF(B6246="","",1.509*(LN(B6246)^1.084-5.381))</f>
        <v/>
      </c>
      <c r="G6246">
        <f>IF(F6246="","",IF(F6246&lt;0,10*F6246^2,0))</f>
        <v/>
      </c>
      <c r="H6246">
        <f>IF(F6246="","",IF(F6246&gt;0,10*F6246^2,0))</f>
        <v/>
      </c>
    </row>
    <row r="6247">
      <c r="A6247">
        <f>Input!A6247</f>
        <v/>
      </c>
      <c r="B6247">
        <f>IF(ISNUMBER(Input!B6247),IF(AND(Input!B6247&gt;=20,Input!B6247&lt;=700),Input!B6247,""),"")</f>
        <v/>
      </c>
      <c r="C6247">
        <f>IF(B6247="","",INT(A6247))</f>
        <v/>
      </c>
      <c r="D6247">
        <f>IF(B6247="","",HOUR(A6247))</f>
        <v/>
      </c>
      <c r="E6247">
        <f>IF(B6247="","",IF(INPUT!$I$1="","",IF(C6247&lt;(INT(INPUT!$I$1)-INPUT!$I$2),"Off Meds",IF(C6247&lt;=(INT(INPUT!$I$1)+INPUT!$I$2),"Washout","On Meds"))))</f>
        <v/>
      </c>
      <c r="F6247">
        <f>IF(B6247="","",1.509*(LN(B6247)^1.084-5.381))</f>
        <v/>
      </c>
      <c r="G6247">
        <f>IF(F6247="","",IF(F6247&lt;0,10*F6247^2,0))</f>
        <v/>
      </c>
      <c r="H6247">
        <f>IF(F6247="","",IF(F6247&gt;0,10*F6247^2,0))</f>
        <v/>
      </c>
    </row>
    <row r="6248">
      <c r="A6248">
        <f>Input!A6248</f>
        <v/>
      </c>
      <c r="B6248">
        <f>IF(ISNUMBER(Input!B6248),IF(AND(Input!B6248&gt;=20,Input!B6248&lt;=700),Input!B6248,""),"")</f>
        <v/>
      </c>
      <c r="C6248">
        <f>IF(B6248="","",INT(A6248))</f>
        <v/>
      </c>
      <c r="D6248">
        <f>IF(B6248="","",HOUR(A6248))</f>
        <v/>
      </c>
      <c r="E6248">
        <f>IF(B6248="","",IF(INPUT!$I$1="","",IF(C6248&lt;(INT(INPUT!$I$1)-INPUT!$I$2),"Off Meds",IF(C6248&lt;=(INT(INPUT!$I$1)+INPUT!$I$2),"Washout","On Meds"))))</f>
        <v/>
      </c>
      <c r="F6248">
        <f>IF(B6248="","",1.509*(LN(B6248)^1.084-5.381))</f>
        <v/>
      </c>
      <c r="G6248">
        <f>IF(F6248="","",IF(F6248&lt;0,10*F6248^2,0))</f>
        <v/>
      </c>
      <c r="H6248">
        <f>IF(F6248="","",IF(F6248&gt;0,10*F6248^2,0))</f>
        <v/>
      </c>
    </row>
    <row r="6249">
      <c r="A6249">
        <f>Input!A6249</f>
        <v/>
      </c>
      <c r="B6249">
        <f>IF(ISNUMBER(Input!B6249),IF(AND(Input!B6249&gt;=20,Input!B6249&lt;=700),Input!B6249,""),"")</f>
        <v/>
      </c>
      <c r="C6249">
        <f>IF(B6249="","",INT(A6249))</f>
        <v/>
      </c>
      <c r="D6249">
        <f>IF(B6249="","",HOUR(A6249))</f>
        <v/>
      </c>
      <c r="E6249">
        <f>IF(B6249="","",IF(INPUT!$I$1="","",IF(C6249&lt;(INT(INPUT!$I$1)-INPUT!$I$2),"Off Meds",IF(C6249&lt;=(INT(INPUT!$I$1)+INPUT!$I$2),"Washout","On Meds"))))</f>
        <v/>
      </c>
      <c r="F6249">
        <f>IF(B6249="","",1.509*(LN(B6249)^1.084-5.381))</f>
        <v/>
      </c>
      <c r="G6249">
        <f>IF(F6249="","",IF(F6249&lt;0,10*F6249^2,0))</f>
        <v/>
      </c>
      <c r="H6249">
        <f>IF(F6249="","",IF(F6249&gt;0,10*F6249^2,0))</f>
        <v/>
      </c>
    </row>
    <row r="6250">
      <c r="A6250">
        <f>Input!A6250</f>
        <v/>
      </c>
      <c r="B6250">
        <f>IF(ISNUMBER(Input!B6250),IF(AND(Input!B6250&gt;=20,Input!B6250&lt;=700),Input!B6250,""),"")</f>
        <v/>
      </c>
      <c r="C6250">
        <f>IF(B6250="","",INT(A6250))</f>
        <v/>
      </c>
      <c r="D6250">
        <f>IF(B6250="","",HOUR(A6250))</f>
        <v/>
      </c>
      <c r="E6250">
        <f>IF(B6250="","",IF(INPUT!$I$1="","",IF(C6250&lt;(INT(INPUT!$I$1)-INPUT!$I$2),"Off Meds",IF(C6250&lt;=(INT(INPUT!$I$1)+INPUT!$I$2),"Washout","On Meds"))))</f>
        <v/>
      </c>
      <c r="F6250">
        <f>IF(B6250="","",1.509*(LN(B6250)^1.084-5.381))</f>
        <v/>
      </c>
      <c r="G6250">
        <f>IF(F6250="","",IF(F6250&lt;0,10*F6250^2,0))</f>
        <v/>
      </c>
      <c r="H6250">
        <f>IF(F6250="","",IF(F6250&gt;0,10*F6250^2,0))</f>
        <v/>
      </c>
    </row>
    <row r="6251">
      <c r="A6251">
        <f>Input!A6251</f>
        <v/>
      </c>
      <c r="B6251">
        <f>IF(ISNUMBER(Input!B6251),IF(AND(Input!B6251&gt;=20,Input!B6251&lt;=700),Input!B6251,""),"")</f>
        <v/>
      </c>
      <c r="C6251">
        <f>IF(B6251="","",INT(A6251))</f>
        <v/>
      </c>
      <c r="D6251">
        <f>IF(B6251="","",HOUR(A6251))</f>
        <v/>
      </c>
      <c r="E6251">
        <f>IF(B6251="","",IF(INPUT!$I$1="","",IF(C6251&lt;(INT(INPUT!$I$1)-INPUT!$I$2),"Off Meds",IF(C6251&lt;=(INT(INPUT!$I$1)+INPUT!$I$2),"Washout","On Meds"))))</f>
        <v/>
      </c>
      <c r="F6251">
        <f>IF(B6251="","",1.509*(LN(B6251)^1.084-5.381))</f>
        <v/>
      </c>
      <c r="G6251">
        <f>IF(F6251="","",IF(F6251&lt;0,10*F6251^2,0))</f>
        <v/>
      </c>
      <c r="H6251">
        <f>IF(F6251="","",IF(F6251&gt;0,10*F6251^2,0))</f>
        <v/>
      </c>
    </row>
    <row r="6252">
      <c r="A6252">
        <f>Input!A6252</f>
        <v/>
      </c>
      <c r="B6252">
        <f>IF(ISNUMBER(Input!B6252),IF(AND(Input!B6252&gt;=20,Input!B6252&lt;=700),Input!B6252,""),"")</f>
        <v/>
      </c>
      <c r="C6252">
        <f>IF(B6252="","",INT(A6252))</f>
        <v/>
      </c>
      <c r="D6252">
        <f>IF(B6252="","",HOUR(A6252))</f>
        <v/>
      </c>
      <c r="E6252">
        <f>IF(B6252="","",IF(INPUT!$I$1="","",IF(C6252&lt;(INT(INPUT!$I$1)-INPUT!$I$2),"Off Meds",IF(C6252&lt;=(INT(INPUT!$I$1)+INPUT!$I$2),"Washout","On Meds"))))</f>
        <v/>
      </c>
      <c r="F6252">
        <f>IF(B6252="","",1.509*(LN(B6252)^1.084-5.381))</f>
        <v/>
      </c>
      <c r="G6252">
        <f>IF(F6252="","",IF(F6252&lt;0,10*F6252^2,0))</f>
        <v/>
      </c>
      <c r="H6252">
        <f>IF(F6252="","",IF(F6252&gt;0,10*F6252^2,0))</f>
        <v/>
      </c>
    </row>
    <row r="6253">
      <c r="A6253">
        <f>Input!A6253</f>
        <v/>
      </c>
      <c r="B6253">
        <f>IF(ISNUMBER(Input!B6253),IF(AND(Input!B6253&gt;=20,Input!B6253&lt;=700),Input!B6253,""),"")</f>
        <v/>
      </c>
      <c r="C6253">
        <f>IF(B6253="","",INT(A6253))</f>
        <v/>
      </c>
      <c r="D6253">
        <f>IF(B6253="","",HOUR(A6253))</f>
        <v/>
      </c>
      <c r="E6253">
        <f>IF(B6253="","",IF(INPUT!$I$1="","",IF(C6253&lt;(INT(INPUT!$I$1)-INPUT!$I$2),"Off Meds",IF(C6253&lt;=(INT(INPUT!$I$1)+INPUT!$I$2),"Washout","On Meds"))))</f>
        <v/>
      </c>
      <c r="F6253">
        <f>IF(B6253="","",1.509*(LN(B6253)^1.084-5.381))</f>
        <v/>
      </c>
      <c r="G6253">
        <f>IF(F6253="","",IF(F6253&lt;0,10*F6253^2,0))</f>
        <v/>
      </c>
      <c r="H6253">
        <f>IF(F6253="","",IF(F6253&gt;0,10*F6253^2,0))</f>
        <v/>
      </c>
    </row>
    <row r="6254">
      <c r="A6254">
        <f>Input!A6254</f>
        <v/>
      </c>
      <c r="B6254">
        <f>IF(ISNUMBER(Input!B6254),IF(AND(Input!B6254&gt;=20,Input!B6254&lt;=700),Input!B6254,""),"")</f>
        <v/>
      </c>
      <c r="C6254">
        <f>IF(B6254="","",INT(A6254))</f>
        <v/>
      </c>
      <c r="D6254">
        <f>IF(B6254="","",HOUR(A6254))</f>
        <v/>
      </c>
      <c r="E6254">
        <f>IF(B6254="","",IF(INPUT!$I$1="","",IF(C6254&lt;(INT(INPUT!$I$1)-INPUT!$I$2),"Off Meds",IF(C6254&lt;=(INT(INPUT!$I$1)+INPUT!$I$2),"Washout","On Meds"))))</f>
        <v/>
      </c>
      <c r="F6254">
        <f>IF(B6254="","",1.509*(LN(B6254)^1.084-5.381))</f>
        <v/>
      </c>
      <c r="G6254">
        <f>IF(F6254="","",IF(F6254&lt;0,10*F6254^2,0))</f>
        <v/>
      </c>
      <c r="H6254">
        <f>IF(F6254="","",IF(F6254&gt;0,10*F6254^2,0))</f>
        <v/>
      </c>
    </row>
    <row r="6255">
      <c r="A6255">
        <f>Input!A6255</f>
        <v/>
      </c>
      <c r="B6255">
        <f>IF(ISNUMBER(Input!B6255),IF(AND(Input!B6255&gt;=20,Input!B6255&lt;=700),Input!B6255,""),"")</f>
        <v/>
      </c>
      <c r="C6255">
        <f>IF(B6255="","",INT(A6255))</f>
        <v/>
      </c>
      <c r="D6255">
        <f>IF(B6255="","",HOUR(A6255))</f>
        <v/>
      </c>
      <c r="E6255">
        <f>IF(B6255="","",IF(INPUT!$I$1="","",IF(C6255&lt;(INT(INPUT!$I$1)-INPUT!$I$2),"Off Meds",IF(C6255&lt;=(INT(INPUT!$I$1)+INPUT!$I$2),"Washout","On Meds"))))</f>
        <v/>
      </c>
      <c r="F6255">
        <f>IF(B6255="","",1.509*(LN(B6255)^1.084-5.381))</f>
        <v/>
      </c>
      <c r="G6255">
        <f>IF(F6255="","",IF(F6255&lt;0,10*F6255^2,0))</f>
        <v/>
      </c>
      <c r="H6255">
        <f>IF(F6255="","",IF(F6255&gt;0,10*F6255^2,0))</f>
        <v/>
      </c>
    </row>
    <row r="6256">
      <c r="A6256">
        <f>Input!A6256</f>
        <v/>
      </c>
      <c r="B6256">
        <f>IF(ISNUMBER(Input!B6256),IF(AND(Input!B6256&gt;=20,Input!B6256&lt;=700),Input!B6256,""),"")</f>
        <v/>
      </c>
      <c r="C6256">
        <f>IF(B6256="","",INT(A6256))</f>
        <v/>
      </c>
      <c r="D6256">
        <f>IF(B6256="","",HOUR(A6256))</f>
        <v/>
      </c>
      <c r="E6256">
        <f>IF(B6256="","",IF(INPUT!$I$1="","",IF(C6256&lt;(INT(INPUT!$I$1)-INPUT!$I$2),"Off Meds",IF(C6256&lt;=(INT(INPUT!$I$1)+INPUT!$I$2),"Washout","On Meds"))))</f>
        <v/>
      </c>
      <c r="F6256">
        <f>IF(B6256="","",1.509*(LN(B6256)^1.084-5.381))</f>
        <v/>
      </c>
      <c r="G6256">
        <f>IF(F6256="","",IF(F6256&lt;0,10*F6256^2,0))</f>
        <v/>
      </c>
      <c r="H6256">
        <f>IF(F6256="","",IF(F6256&gt;0,10*F6256^2,0))</f>
        <v/>
      </c>
    </row>
    <row r="6257">
      <c r="A6257">
        <f>Input!A6257</f>
        <v/>
      </c>
      <c r="B6257">
        <f>IF(ISNUMBER(Input!B6257),IF(AND(Input!B6257&gt;=20,Input!B6257&lt;=700),Input!B6257,""),"")</f>
        <v/>
      </c>
      <c r="C6257">
        <f>IF(B6257="","",INT(A6257))</f>
        <v/>
      </c>
      <c r="D6257">
        <f>IF(B6257="","",HOUR(A6257))</f>
        <v/>
      </c>
      <c r="E6257">
        <f>IF(B6257="","",IF(INPUT!$I$1="","",IF(C6257&lt;(INT(INPUT!$I$1)-INPUT!$I$2),"Off Meds",IF(C6257&lt;=(INT(INPUT!$I$1)+INPUT!$I$2),"Washout","On Meds"))))</f>
        <v/>
      </c>
      <c r="F6257">
        <f>IF(B6257="","",1.509*(LN(B6257)^1.084-5.381))</f>
        <v/>
      </c>
      <c r="G6257">
        <f>IF(F6257="","",IF(F6257&lt;0,10*F6257^2,0))</f>
        <v/>
      </c>
      <c r="H6257">
        <f>IF(F6257="","",IF(F6257&gt;0,10*F6257^2,0))</f>
        <v/>
      </c>
    </row>
    <row r="6258">
      <c r="A6258">
        <f>Input!A6258</f>
        <v/>
      </c>
      <c r="B6258">
        <f>IF(ISNUMBER(Input!B6258),IF(AND(Input!B6258&gt;=20,Input!B6258&lt;=700),Input!B6258,""),"")</f>
        <v/>
      </c>
      <c r="C6258">
        <f>IF(B6258="","",INT(A6258))</f>
        <v/>
      </c>
      <c r="D6258">
        <f>IF(B6258="","",HOUR(A6258))</f>
        <v/>
      </c>
      <c r="E6258">
        <f>IF(B6258="","",IF(INPUT!$I$1="","",IF(C6258&lt;(INT(INPUT!$I$1)-INPUT!$I$2),"Off Meds",IF(C6258&lt;=(INT(INPUT!$I$1)+INPUT!$I$2),"Washout","On Meds"))))</f>
        <v/>
      </c>
      <c r="F6258">
        <f>IF(B6258="","",1.509*(LN(B6258)^1.084-5.381))</f>
        <v/>
      </c>
      <c r="G6258">
        <f>IF(F6258="","",IF(F6258&lt;0,10*F6258^2,0))</f>
        <v/>
      </c>
      <c r="H6258">
        <f>IF(F6258="","",IF(F6258&gt;0,10*F6258^2,0))</f>
        <v/>
      </c>
    </row>
    <row r="6259">
      <c r="A6259">
        <f>Input!A6259</f>
        <v/>
      </c>
      <c r="B6259">
        <f>IF(ISNUMBER(Input!B6259),IF(AND(Input!B6259&gt;=20,Input!B6259&lt;=700),Input!B6259,""),"")</f>
        <v/>
      </c>
      <c r="C6259">
        <f>IF(B6259="","",INT(A6259))</f>
        <v/>
      </c>
      <c r="D6259">
        <f>IF(B6259="","",HOUR(A6259))</f>
        <v/>
      </c>
      <c r="E6259">
        <f>IF(B6259="","",IF(INPUT!$I$1="","",IF(C6259&lt;(INT(INPUT!$I$1)-INPUT!$I$2),"Off Meds",IF(C6259&lt;=(INT(INPUT!$I$1)+INPUT!$I$2),"Washout","On Meds"))))</f>
        <v/>
      </c>
      <c r="F6259">
        <f>IF(B6259="","",1.509*(LN(B6259)^1.084-5.381))</f>
        <v/>
      </c>
      <c r="G6259">
        <f>IF(F6259="","",IF(F6259&lt;0,10*F6259^2,0))</f>
        <v/>
      </c>
      <c r="H6259">
        <f>IF(F6259="","",IF(F6259&gt;0,10*F6259^2,0))</f>
        <v/>
      </c>
    </row>
    <row r="6260">
      <c r="A6260">
        <f>Input!A6260</f>
        <v/>
      </c>
      <c r="B6260">
        <f>IF(ISNUMBER(Input!B6260),IF(AND(Input!B6260&gt;=20,Input!B6260&lt;=700),Input!B6260,""),"")</f>
        <v/>
      </c>
      <c r="C6260">
        <f>IF(B6260="","",INT(A6260))</f>
        <v/>
      </c>
      <c r="D6260">
        <f>IF(B6260="","",HOUR(A6260))</f>
        <v/>
      </c>
      <c r="E6260">
        <f>IF(B6260="","",IF(INPUT!$I$1="","",IF(C6260&lt;(INT(INPUT!$I$1)-INPUT!$I$2),"Off Meds",IF(C6260&lt;=(INT(INPUT!$I$1)+INPUT!$I$2),"Washout","On Meds"))))</f>
        <v/>
      </c>
      <c r="F6260">
        <f>IF(B6260="","",1.509*(LN(B6260)^1.084-5.381))</f>
        <v/>
      </c>
      <c r="G6260">
        <f>IF(F6260="","",IF(F6260&lt;0,10*F6260^2,0))</f>
        <v/>
      </c>
      <c r="H6260">
        <f>IF(F6260="","",IF(F6260&gt;0,10*F6260^2,0))</f>
        <v/>
      </c>
    </row>
    <row r="6261">
      <c r="A6261">
        <f>Input!A6261</f>
        <v/>
      </c>
      <c r="B6261">
        <f>IF(ISNUMBER(Input!B6261),IF(AND(Input!B6261&gt;=20,Input!B6261&lt;=700),Input!B6261,""),"")</f>
        <v/>
      </c>
      <c r="C6261">
        <f>IF(B6261="","",INT(A6261))</f>
        <v/>
      </c>
      <c r="D6261">
        <f>IF(B6261="","",HOUR(A6261))</f>
        <v/>
      </c>
      <c r="E6261">
        <f>IF(B6261="","",IF(INPUT!$I$1="","",IF(C6261&lt;(INT(INPUT!$I$1)-INPUT!$I$2),"Off Meds",IF(C6261&lt;=(INT(INPUT!$I$1)+INPUT!$I$2),"Washout","On Meds"))))</f>
        <v/>
      </c>
      <c r="F6261">
        <f>IF(B6261="","",1.509*(LN(B6261)^1.084-5.381))</f>
        <v/>
      </c>
      <c r="G6261">
        <f>IF(F6261="","",IF(F6261&lt;0,10*F6261^2,0))</f>
        <v/>
      </c>
      <c r="H6261">
        <f>IF(F6261="","",IF(F6261&gt;0,10*F6261^2,0))</f>
        <v/>
      </c>
    </row>
    <row r="6262">
      <c r="A6262">
        <f>Input!A6262</f>
        <v/>
      </c>
      <c r="B6262">
        <f>IF(ISNUMBER(Input!B6262),IF(AND(Input!B6262&gt;=20,Input!B6262&lt;=700),Input!B6262,""),"")</f>
        <v/>
      </c>
      <c r="C6262">
        <f>IF(B6262="","",INT(A6262))</f>
        <v/>
      </c>
      <c r="D6262">
        <f>IF(B6262="","",HOUR(A6262))</f>
        <v/>
      </c>
      <c r="E6262">
        <f>IF(B6262="","",IF(INPUT!$I$1="","",IF(C6262&lt;(INT(INPUT!$I$1)-INPUT!$I$2),"Off Meds",IF(C6262&lt;=(INT(INPUT!$I$1)+INPUT!$I$2),"Washout","On Meds"))))</f>
        <v/>
      </c>
      <c r="F6262">
        <f>IF(B6262="","",1.509*(LN(B6262)^1.084-5.381))</f>
        <v/>
      </c>
      <c r="G6262">
        <f>IF(F6262="","",IF(F6262&lt;0,10*F6262^2,0))</f>
        <v/>
      </c>
      <c r="H6262">
        <f>IF(F6262="","",IF(F6262&gt;0,10*F6262^2,0))</f>
        <v/>
      </c>
    </row>
    <row r="6263">
      <c r="A6263">
        <f>Input!A6263</f>
        <v/>
      </c>
      <c r="B6263">
        <f>IF(ISNUMBER(Input!B6263),IF(AND(Input!B6263&gt;=20,Input!B6263&lt;=700),Input!B6263,""),"")</f>
        <v/>
      </c>
      <c r="C6263">
        <f>IF(B6263="","",INT(A6263))</f>
        <v/>
      </c>
      <c r="D6263">
        <f>IF(B6263="","",HOUR(A6263))</f>
        <v/>
      </c>
      <c r="E6263">
        <f>IF(B6263="","",IF(INPUT!$I$1="","",IF(C6263&lt;(INT(INPUT!$I$1)-INPUT!$I$2),"Off Meds",IF(C6263&lt;=(INT(INPUT!$I$1)+INPUT!$I$2),"Washout","On Meds"))))</f>
        <v/>
      </c>
      <c r="F6263">
        <f>IF(B6263="","",1.509*(LN(B6263)^1.084-5.381))</f>
        <v/>
      </c>
      <c r="G6263">
        <f>IF(F6263="","",IF(F6263&lt;0,10*F6263^2,0))</f>
        <v/>
      </c>
      <c r="H6263">
        <f>IF(F6263="","",IF(F6263&gt;0,10*F6263^2,0))</f>
        <v/>
      </c>
    </row>
    <row r="6264">
      <c r="A6264">
        <f>Input!A6264</f>
        <v/>
      </c>
      <c r="B6264">
        <f>IF(ISNUMBER(Input!B6264),IF(AND(Input!B6264&gt;=20,Input!B6264&lt;=700),Input!B6264,""),"")</f>
        <v/>
      </c>
      <c r="C6264">
        <f>IF(B6264="","",INT(A6264))</f>
        <v/>
      </c>
      <c r="D6264">
        <f>IF(B6264="","",HOUR(A6264))</f>
        <v/>
      </c>
      <c r="E6264">
        <f>IF(B6264="","",IF(INPUT!$I$1="","",IF(C6264&lt;(INT(INPUT!$I$1)-INPUT!$I$2),"Off Meds",IF(C6264&lt;=(INT(INPUT!$I$1)+INPUT!$I$2),"Washout","On Meds"))))</f>
        <v/>
      </c>
      <c r="F6264">
        <f>IF(B6264="","",1.509*(LN(B6264)^1.084-5.381))</f>
        <v/>
      </c>
      <c r="G6264">
        <f>IF(F6264="","",IF(F6264&lt;0,10*F6264^2,0))</f>
        <v/>
      </c>
      <c r="H6264">
        <f>IF(F6264="","",IF(F6264&gt;0,10*F6264^2,0))</f>
        <v/>
      </c>
    </row>
    <row r="6265">
      <c r="A6265">
        <f>Input!A6265</f>
        <v/>
      </c>
      <c r="B6265">
        <f>IF(ISNUMBER(Input!B6265),IF(AND(Input!B6265&gt;=20,Input!B6265&lt;=700),Input!B6265,""),"")</f>
        <v/>
      </c>
      <c r="C6265">
        <f>IF(B6265="","",INT(A6265))</f>
        <v/>
      </c>
      <c r="D6265">
        <f>IF(B6265="","",HOUR(A6265))</f>
        <v/>
      </c>
      <c r="E6265">
        <f>IF(B6265="","",IF(INPUT!$I$1="","",IF(C6265&lt;(INT(INPUT!$I$1)-INPUT!$I$2),"Off Meds",IF(C6265&lt;=(INT(INPUT!$I$1)+INPUT!$I$2),"Washout","On Meds"))))</f>
        <v/>
      </c>
      <c r="F6265">
        <f>IF(B6265="","",1.509*(LN(B6265)^1.084-5.381))</f>
        <v/>
      </c>
      <c r="G6265">
        <f>IF(F6265="","",IF(F6265&lt;0,10*F6265^2,0))</f>
        <v/>
      </c>
      <c r="H6265">
        <f>IF(F6265="","",IF(F6265&gt;0,10*F6265^2,0))</f>
        <v/>
      </c>
    </row>
    <row r="6266">
      <c r="A6266">
        <f>Input!A6266</f>
        <v/>
      </c>
      <c r="B6266">
        <f>IF(ISNUMBER(Input!B6266),IF(AND(Input!B6266&gt;=20,Input!B6266&lt;=700),Input!B6266,""),"")</f>
        <v/>
      </c>
      <c r="C6266">
        <f>IF(B6266="","",INT(A6266))</f>
        <v/>
      </c>
      <c r="D6266">
        <f>IF(B6266="","",HOUR(A6266))</f>
        <v/>
      </c>
      <c r="E6266">
        <f>IF(B6266="","",IF(INPUT!$I$1="","",IF(C6266&lt;(INT(INPUT!$I$1)-INPUT!$I$2),"Off Meds",IF(C6266&lt;=(INT(INPUT!$I$1)+INPUT!$I$2),"Washout","On Meds"))))</f>
        <v/>
      </c>
      <c r="F6266">
        <f>IF(B6266="","",1.509*(LN(B6266)^1.084-5.381))</f>
        <v/>
      </c>
      <c r="G6266">
        <f>IF(F6266="","",IF(F6266&lt;0,10*F6266^2,0))</f>
        <v/>
      </c>
      <c r="H6266">
        <f>IF(F6266="","",IF(F6266&gt;0,10*F6266^2,0))</f>
        <v/>
      </c>
    </row>
    <row r="6267">
      <c r="A6267">
        <f>Input!A6267</f>
        <v/>
      </c>
      <c r="B6267">
        <f>IF(ISNUMBER(Input!B6267),IF(AND(Input!B6267&gt;=20,Input!B6267&lt;=700),Input!B6267,""),"")</f>
        <v/>
      </c>
      <c r="C6267">
        <f>IF(B6267="","",INT(A6267))</f>
        <v/>
      </c>
      <c r="D6267">
        <f>IF(B6267="","",HOUR(A6267))</f>
        <v/>
      </c>
      <c r="E6267">
        <f>IF(B6267="","",IF(INPUT!$I$1="","",IF(C6267&lt;(INT(INPUT!$I$1)-INPUT!$I$2),"Off Meds",IF(C6267&lt;=(INT(INPUT!$I$1)+INPUT!$I$2),"Washout","On Meds"))))</f>
        <v/>
      </c>
      <c r="F6267">
        <f>IF(B6267="","",1.509*(LN(B6267)^1.084-5.381))</f>
        <v/>
      </c>
      <c r="G6267">
        <f>IF(F6267="","",IF(F6267&lt;0,10*F6267^2,0))</f>
        <v/>
      </c>
      <c r="H6267">
        <f>IF(F6267="","",IF(F6267&gt;0,10*F6267^2,0))</f>
        <v/>
      </c>
    </row>
    <row r="6268">
      <c r="A6268">
        <f>Input!A6268</f>
        <v/>
      </c>
      <c r="B6268">
        <f>IF(ISNUMBER(Input!B6268),IF(AND(Input!B6268&gt;=20,Input!B6268&lt;=700),Input!B6268,""),"")</f>
        <v/>
      </c>
      <c r="C6268">
        <f>IF(B6268="","",INT(A6268))</f>
        <v/>
      </c>
      <c r="D6268">
        <f>IF(B6268="","",HOUR(A6268))</f>
        <v/>
      </c>
      <c r="E6268">
        <f>IF(B6268="","",IF(INPUT!$I$1="","",IF(C6268&lt;(INT(INPUT!$I$1)-INPUT!$I$2),"Off Meds",IF(C6268&lt;=(INT(INPUT!$I$1)+INPUT!$I$2),"Washout","On Meds"))))</f>
        <v/>
      </c>
      <c r="F6268">
        <f>IF(B6268="","",1.509*(LN(B6268)^1.084-5.381))</f>
        <v/>
      </c>
      <c r="G6268">
        <f>IF(F6268="","",IF(F6268&lt;0,10*F6268^2,0))</f>
        <v/>
      </c>
      <c r="H6268">
        <f>IF(F6268="","",IF(F6268&gt;0,10*F6268^2,0))</f>
        <v/>
      </c>
    </row>
    <row r="6269">
      <c r="A6269">
        <f>Input!A6269</f>
        <v/>
      </c>
      <c r="B6269">
        <f>IF(ISNUMBER(Input!B6269),IF(AND(Input!B6269&gt;=20,Input!B6269&lt;=700),Input!B6269,""),"")</f>
        <v/>
      </c>
      <c r="C6269">
        <f>IF(B6269="","",INT(A6269))</f>
        <v/>
      </c>
      <c r="D6269">
        <f>IF(B6269="","",HOUR(A6269))</f>
        <v/>
      </c>
      <c r="E6269">
        <f>IF(B6269="","",IF(INPUT!$I$1="","",IF(C6269&lt;(INT(INPUT!$I$1)-INPUT!$I$2),"Off Meds",IF(C6269&lt;=(INT(INPUT!$I$1)+INPUT!$I$2),"Washout","On Meds"))))</f>
        <v/>
      </c>
      <c r="F6269">
        <f>IF(B6269="","",1.509*(LN(B6269)^1.084-5.381))</f>
        <v/>
      </c>
      <c r="G6269">
        <f>IF(F6269="","",IF(F6269&lt;0,10*F6269^2,0))</f>
        <v/>
      </c>
      <c r="H6269">
        <f>IF(F6269="","",IF(F6269&gt;0,10*F6269^2,0))</f>
        <v/>
      </c>
    </row>
    <row r="6270">
      <c r="A6270">
        <f>Input!A6270</f>
        <v/>
      </c>
      <c r="B6270">
        <f>IF(ISNUMBER(Input!B6270),IF(AND(Input!B6270&gt;=20,Input!B6270&lt;=700),Input!B6270,""),"")</f>
        <v/>
      </c>
      <c r="C6270">
        <f>IF(B6270="","",INT(A6270))</f>
        <v/>
      </c>
      <c r="D6270">
        <f>IF(B6270="","",HOUR(A6270))</f>
        <v/>
      </c>
      <c r="E6270">
        <f>IF(B6270="","",IF(INPUT!$I$1="","",IF(C6270&lt;(INT(INPUT!$I$1)-INPUT!$I$2),"Off Meds",IF(C6270&lt;=(INT(INPUT!$I$1)+INPUT!$I$2),"Washout","On Meds"))))</f>
        <v/>
      </c>
      <c r="F6270">
        <f>IF(B6270="","",1.509*(LN(B6270)^1.084-5.381))</f>
        <v/>
      </c>
      <c r="G6270">
        <f>IF(F6270="","",IF(F6270&lt;0,10*F6270^2,0))</f>
        <v/>
      </c>
      <c r="H6270">
        <f>IF(F6270="","",IF(F6270&gt;0,10*F6270^2,0))</f>
        <v/>
      </c>
    </row>
    <row r="6271">
      <c r="A6271">
        <f>Input!A6271</f>
        <v/>
      </c>
      <c r="B6271">
        <f>IF(ISNUMBER(Input!B6271),IF(AND(Input!B6271&gt;=20,Input!B6271&lt;=700),Input!B6271,""),"")</f>
        <v/>
      </c>
      <c r="C6271">
        <f>IF(B6271="","",INT(A6271))</f>
        <v/>
      </c>
      <c r="D6271">
        <f>IF(B6271="","",HOUR(A6271))</f>
        <v/>
      </c>
      <c r="E6271">
        <f>IF(B6271="","",IF(INPUT!$I$1="","",IF(C6271&lt;(INT(INPUT!$I$1)-INPUT!$I$2),"Off Meds",IF(C6271&lt;=(INT(INPUT!$I$1)+INPUT!$I$2),"Washout","On Meds"))))</f>
        <v/>
      </c>
      <c r="F6271">
        <f>IF(B6271="","",1.509*(LN(B6271)^1.084-5.381))</f>
        <v/>
      </c>
      <c r="G6271">
        <f>IF(F6271="","",IF(F6271&lt;0,10*F6271^2,0))</f>
        <v/>
      </c>
      <c r="H6271">
        <f>IF(F6271="","",IF(F6271&gt;0,10*F6271^2,0))</f>
        <v/>
      </c>
    </row>
    <row r="6272">
      <c r="A6272">
        <f>Input!A6272</f>
        <v/>
      </c>
      <c r="B6272">
        <f>IF(ISNUMBER(Input!B6272),IF(AND(Input!B6272&gt;=20,Input!B6272&lt;=700),Input!B6272,""),"")</f>
        <v/>
      </c>
      <c r="C6272">
        <f>IF(B6272="","",INT(A6272))</f>
        <v/>
      </c>
      <c r="D6272">
        <f>IF(B6272="","",HOUR(A6272))</f>
        <v/>
      </c>
      <c r="E6272">
        <f>IF(B6272="","",IF(INPUT!$I$1="","",IF(C6272&lt;(INT(INPUT!$I$1)-INPUT!$I$2),"Off Meds",IF(C6272&lt;=(INT(INPUT!$I$1)+INPUT!$I$2),"Washout","On Meds"))))</f>
        <v/>
      </c>
      <c r="F6272">
        <f>IF(B6272="","",1.509*(LN(B6272)^1.084-5.381))</f>
        <v/>
      </c>
      <c r="G6272">
        <f>IF(F6272="","",IF(F6272&lt;0,10*F6272^2,0))</f>
        <v/>
      </c>
      <c r="H6272">
        <f>IF(F6272="","",IF(F6272&gt;0,10*F6272^2,0))</f>
        <v/>
      </c>
    </row>
    <row r="6273">
      <c r="A6273">
        <f>Input!A6273</f>
        <v/>
      </c>
      <c r="B6273">
        <f>IF(ISNUMBER(Input!B6273),IF(AND(Input!B6273&gt;=20,Input!B6273&lt;=700),Input!B6273,""),"")</f>
        <v/>
      </c>
      <c r="C6273">
        <f>IF(B6273="","",INT(A6273))</f>
        <v/>
      </c>
      <c r="D6273">
        <f>IF(B6273="","",HOUR(A6273))</f>
        <v/>
      </c>
      <c r="E6273">
        <f>IF(B6273="","",IF(INPUT!$I$1="","",IF(C6273&lt;(INT(INPUT!$I$1)-INPUT!$I$2),"Off Meds",IF(C6273&lt;=(INT(INPUT!$I$1)+INPUT!$I$2),"Washout","On Meds"))))</f>
        <v/>
      </c>
      <c r="F6273">
        <f>IF(B6273="","",1.509*(LN(B6273)^1.084-5.381))</f>
        <v/>
      </c>
      <c r="G6273">
        <f>IF(F6273="","",IF(F6273&lt;0,10*F6273^2,0))</f>
        <v/>
      </c>
      <c r="H6273">
        <f>IF(F6273="","",IF(F6273&gt;0,10*F6273^2,0))</f>
        <v/>
      </c>
    </row>
    <row r="6274">
      <c r="A6274">
        <f>Input!A6274</f>
        <v/>
      </c>
      <c r="B6274">
        <f>IF(ISNUMBER(Input!B6274),IF(AND(Input!B6274&gt;=20,Input!B6274&lt;=700),Input!B6274,""),"")</f>
        <v/>
      </c>
      <c r="C6274">
        <f>IF(B6274="","",INT(A6274))</f>
        <v/>
      </c>
      <c r="D6274">
        <f>IF(B6274="","",HOUR(A6274))</f>
        <v/>
      </c>
      <c r="E6274">
        <f>IF(B6274="","",IF(INPUT!$I$1="","",IF(C6274&lt;(INT(INPUT!$I$1)-INPUT!$I$2),"Off Meds",IF(C6274&lt;=(INT(INPUT!$I$1)+INPUT!$I$2),"Washout","On Meds"))))</f>
        <v/>
      </c>
      <c r="F6274">
        <f>IF(B6274="","",1.509*(LN(B6274)^1.084-5.381))</f>
        <v/>
      </c>
      <c r="G6274">
        <f>IF(F6274="","",IF(F6274&lt;0,10*F6274^2,0))</f>
        <v/>
      </c>
      <c r="H6274">
        <f>IF(F6274="","",IF(F6274&gt;0,10*F6274^2,0))</f>
        <v/>
      </c>
    </row>
    <row r="6275">
      <c r="A6275">
        <f>Input!A6275</f>
        <v/>
      </c>
      <c r="B6275">
        <f>IF(ISNUMBER(Input!B6275),IF(AND(Input!B6275&gt;=20,Input!B6275&lt;=700),Input!B6275,""),"")</f>
        <v/>
      </c>
      <c r="C6275">
        <f>IF(B6275="","",INT(A6275))</f>
        <v/>
      </c>
      <c r="D6275">
        <f>IF(B6275="","",HOUR(A6275))</f>
        <v/>
      </c>
      <c r="E6275">
        <f>IF(B6275="","",IF(INPUT!$I$1="","",IF(C6275&lt;(INT(INPUT!$I$1)-INPUT!$I$2),"Off Meds",IF(C6275&lt;=(INT(INPUT!$I$1)+INPUT!$I$2),"Washout","On Meds"))))</f>
        <v/>
      </c>
      <c r="F6275">
        <f>IF(B6275="","",1.509*(LN(B6275)^1.084-5.381))</f>
        <v/>
      </c>
      <c r="G6275">
        <f>IF(F6275="","",IF(F6275&lt;0,10*F6275^2,0))</f>
        <v/>
      </c>
      <c r="H6275">
        <f>IF(F6275="","",IF(F6275&gt;0,10*F6275^2,0))</f>
        <v/>
      </c>
    </row>
    <row r="6276">
      <c r="A6276">
        <f>Input!A6276</f>
        <v/>
      </c>
      <c r="B6276">
        <f>IF(ISNUMBER(Input!B6276),IF(AND(Input!B6276&gt;=20,Input!B6276&lt;=700),Input!B6276,""),"")</f>
        <v/>
      </c>
      <c r="C6276">
        <f>IF(B6276="","",INT(A6276))</f>
        <v/>
      </c>
      <c r="D6276">
        <f>IF(B6276="","",HOUR(A6276))</f>
        <v/>
      </c>
      <c r="E6276">
        <f>IF(B6276="","",IF(INPUT!$I$1="","",IF(C6276&lt;(INT(INPUT!$I$1)-INPUT!$I$2),"Off Meds",IF(C6276&lt;=(INT(INPUT!$I$1)+INPUT!$I$2),"Washout","On Meds"))))</f>
        <v/>
      </c>
      <c r="F6276">
        <f>IF(B6276="","",1.509*(LN(B6276)^1.084-5.381))</f>
        <v/>
      </c>
      <c r="G6276">
        <f>IF(F6276="","",IF(F6276&lt;0,10*F6276^2,0))</f>
        <v/>
      </c>
      <c r="H6276">
        <f>IF(F6276="","",IF(F6276&gt;0,10*F6276^2,0))</f>
        <v/>
      </c>
    </row>
    <row r="6277">
      <c r="A6277">
        <f>Input!A6277</f>
        <v/>
      </c>
      <c r="B6277">
        <f>IF(ISNUMBER(Input!B6277),IF(AND(Input!B6277&gt;=20,Input!B6277&lt;=700),Input!B6277,""),"")</f>
        <v/>
      </c>
      <c r="C6277">
        <f>IF(B6277="","",INT(A6277))</f>
        <v/>
      </c>
      <c r="D6277">
        <f>IF(B6277="","",HOUR(A6277))</f>
        <v/>
      </c>
      <c r="E6277">
        <f>IF(B6277="","",IF(INPUT!$I$1="","",IF(C6277&lt;(INT(INPUT!$I$1)-INPUT!$I$2),"Off Meds",IF(C6277&lt;=(INT(INPUT!$I$1)+INPUT!$I$2),"Washout","On Meds"))))</f>
        <v/>
      </c>
      <c r="F6277">
        <f>IF(B6277="","",1.509*(LN(B6277)^1.084-5.381))</f>
        <v/>
      </c>
      <c r="G6277">
        <f>IF(F6277="","",IF(F6277&lt;0,10*F6277^2,0))</f>
        <v/>
      </c>
      <c r="H6277">
        <f>IF(F6277="","",IF(F6277&gt;0,10*F6277^2,0))</f>
        <v/>
      </c>
    </row>
    <row r="6278">
      <c r="A6278">
        <f>Input!A6278</f>
        <v/>
      </c>
      <c r="B6278">
        <f>IF(ISNUMBER(Input!B6278),IF(AND(Input!B6278&gt;=20,Input!B6278&lt;=700),Input!B6278,""),"")</f>
        <v/>
      </c>
      <c r="C6278">
        <f>IF(B6278="","",INT(A6278))</f>
        <v/>
      </c>
      <c r="D6278">
        <f>IF(B6278="","",HOUR(A6278))</f>
        <v/>
      </c>
      <c r="E6278">
        <f>IF(B6278="","",IF(INPUT!$I$1="","",IF(C6278&lt;(INT(INPUT!$I$1)-INPUT!$I$2),"Off Meds",IF(C6278&lt;=(INT(INPUT!$I$1)+INPUT!$I$2),"Washout","On Meds"))))</f>
        <v/>
      </c>
      <c r="F6278">
        <f>IF(B6278="","",1.509*(LN(B6278)^1.084-5.381))</f>
        <v/>
      </c>
      <c r="G6278">
        <f>IF(F6278="","",IF(F6278&lt;0,10*F6278^2,0))</f>
        <v/>
      </c>
      <c r="H6278">
        <f>IF(F6278="","",IF(F6278&gt;0,10*F6278^2,0))</f>
        <v/>
      </c>
    </row>
    <row r="6279">
      <c r="A6279">
        <f>Input!A6279</f>
        <v/>
      </c>
      <c r="B6279">
        <f>IF(ISNUMBER(Input!B6279),IF(AND(Input!B6279&gt;=20,Input!B6279&lt;=700),Input!B6279,""),"")</f>
        <v/>
      </c>
      <c r="C6279">
        <f>IF(B6279="","",INT(A6279))</f>
        <v/>
      </c>
      <c r="D6279">
        <f>IF(B6279="","",HOUR(A6279))</f>
        <v/>
      </c>
      <c r="E6279">
        <f>IF(B6279="","",IF(INPUT!$I$1="","",IF(C6279&lt;(INT(INPUT!$I$1)-INPUT!$I$2),"Off Meds",IF(C6279&lt;=(INT(INPUT!$I$1)+INPUT!$I$2),"Washout","On Meds"))))</f>
        <v/>
      </c>
      <c r="F6279">
        <f>IF(B6279="","",1.509*(LN(B6279)^1.084-5.381))</f>
        <v/>
      </c>
      <c r="G6279">
        <f>IF(F6279="","",IF(F6279&lt;0,10*F6279^2,0))</f>
        <v/>
      </c>
      <c r="H6279">
        <f>IF(F6279="","",IF(F6279&gt;0,10*F6279^2,0))</f>
        <v/>
      </c>
    </row>
    <row r="6280">
      <c r="A6280">
        <f>Input!A6280</f>
        <v/>
      </c>
      <c r="B6280">
        <f>IF(ISNUMBER(Input!B6280),IF(AND(Input!B6280&gt;=20,Input!B6280&lt;=700),Input!B6280,""),"")</f>
        <v/>
      </c>
      <c r="C6280">
        <f>IF(B6280="","",INT(A6280))</f>
        <v/>
      </c>
      <c r="D6280">
        <f>IF(B6280="","",HOUR(A6280))</f>
        <v/>
      </c>
      <c r="E6280">
        <f>IF(B6280="","",IF(INPUT!$I$1="","",IF(C6280&lt;(INT(INPUT!$I$1)-INPUT!$I$2),"Off Meds",IF(C6280&lt;=(INT(INPUT!$I$1)+INPUT!$I$2),"Washout","On Meds"))))</f>
        <v/>
      </c>
      <c r="F6280">
        <f>IF(B6280="","",1.509*(LN(B6280)^1.084-5.381))</f>
        <v/>
      </c>
      <c r="G6280">
        <f>IF(F6280="","",IF(F6280&lt;0,10*F6280^2,0))</f>
        <v/>
      </c>
      <c r="H6280">
        <f>IF(F6280="","",IF(F6280&gt;0,10*F6280^2,0))</f>
        <v/>
      </c>
    </row>
    <row r="6281">
      <c r="A6281">
        <f>Input!A6281</f>
        <v/>
      </c>
      <c r="B6281">
        <f>IF(ISNUMBER(Input!B6281),IF(AND(Input!B6281&gt;=20,Input!B6281&lt;=700),Input!B6281,""),"")</f>
        <v/>
      </c>
      <c r="C6281">
        <f>IF(B6281="","",INT(A6281))</f>
        <v/>
      </c>
      <c r="D6281">
        <f>IF(B6281="","",HOUR(A6281))</f>
        <v/>
      </c>
      <c r="E6281">
        <f>IF(B6281="","",IF(INPUT!$I$1="","",IF(C6281&lt;(INT(INPUT!$I$1)-INPUT!$I$2),"Off Meds",IF(C6281&lt;=(INT(INPUT!$I$1)+INPUT!$I$2),"Washout","On Meds"))))</f>
        <v/>
      </c>
      <c r="F6281">
        <f>IF(B6281="","",1.509*(LN(B6281)^1.084-5.381))</f>
        <v/>
      </c>
      <c r="G6281">
        <f>IF(F6281="","",IF(F6281&lt;0,10*F6281^2,0))</f>
        <v/>
      </c>
      <c r="H6281">
        <f>IF(F6281="","",IF(F6281&gt;0,10*F6281^2,0))</f>
        <v/>
      </c>
    </row>
    <row r="6282">
      <c r="A6282">
        <f>Input!A6282</f>
        <v/>
      </c>
      <c r="B6282">
        <f>IF(ISNUMBER(Input!B6282),IF(AND(Input!B6282&gt;=20,Input!B6282&lt;=700),Input!B6282,""),"")</f>
        <v/>
      </c>
      <c r="C6282">
        <f>IF(B6282="","",INT(A6282))</f>
        <v/>
      </c>
      <c r="D6282">
        <f>IF(B6282="","",HOUR(A6282))</f>
        <v/>
      </c>
      <c r="E6282">
        <f>IF(B6282="","",IF(INPUT!$I$1="","",IF(C6282&lt;(INT(INPUT!$I$1)-INPUT!$I$2),"Off Meds",IF(C6282&lt;=(INT(INPUT!$I$1)+INPUT!$I$2),"Washout","On Meds"))))</f>
        <v/>
      </c>
      <c r="F6282">
        <f>IF(B6282="","",1.509*(LN(B6282)^1.084-5.381))</f>
        <v/>
      </c>
      <c r="G6282">
        <f>IF(F6282="","",IF(F6282&lt;0,10*F6282^2,0))</f>
        <v/>
      </c>
      <c r="H6282">
        <f>IF(F6282="","",IF(F6282&gt;0,10*F6282^2,0))</f>
        <v/>
      </c>
    </row>
    <row r="6283">
      <c r="A6283">
        <f>Input!A6283</f>
        <v/>
      </c>
      <c r="B6283">
        <f>IF(ISNUMBER(Input!B6283),IF(AND(Input!B6283&gt;=20,Input!B6283&lt;=700),Input!B6283,""),"")</f>
        <v/>
      </c>
      <c r="C6283">
        <f>IF(B6283="","",INT(A6283))</f>
        <v/>
      </c>
      <c r="D6283">
        <f>IF(B6283="","",HOUR(A6283))</f>
        <v/>
      </c>
      <c r="E6283">
        <f>IF(B6283="","",IF(INPUT!$I$1="","",IF(C6283&lt;(INT(INPUT!$I$1)-INPUT!$I$2),"Off Meds",IF(C6283&lt;=(INT(INPUT!$I$1)+INPUT!$I$2),"Washout","On Meds"))))</f>
        <v/>
      </c>
      <c r="F6283">
        <f>IF(B6283="","",1.509*(LN(B6283)^1.084-5.381))</f>
        <v/>
      </c>
      <c r="G6283">
        <f>IF(F6283="","",IF(F6283&lt;0,10*F6283^2,0))</f>
        <v/>
      </c>
      <c r="H6283">
        <f>IF(F6283="","",IF(F6283&gt;0,10*F6283^2,0))</f>
        <v/>
      </c>
    </row>
    <row r="6284">
      <c r="A6284">
        <f>Input!A6284</f>
        <v/>
      </c>
      <c r="B6284">
        <f>IF(ISNUMBER(Input!B6284),IF(AND(Input!B6284&gt;=20,Input!B6284&lt;=700),Input!B6284,""),"")</f>
        <v/>
      </c>
      <c r="C6284">
        <f>IF(B6284="","",INT(A6284))</f>
        <v/>
      </c>
      <c r="D6284">
        <f>IF(B6284="","",HOUR(A6284))</f>
        <v/>
      </c>
      <c r="E6284">
        <f>IF(B6284="","",IF(INPUT!$I$1="","",IF(C6284&lt;(INT(INPUT!$I$1)-INPUT!$I$2),"Off Meds",IF(C6284&lt;=(INT(INPUT!$I$1)+INPUT!$I$2),"Washout","On Meds"))))</f>
        <v/>
      </c>
      <c r="F6284">
        <f>IF(B6284="","",1.509*(LN(B6284)^1.084-5.381))</f>
        <v/>
      </c>
      <c r="G6284">
        <f>IF(F6284="","",IF(F6284&lt;0,10*F6284^2,0))</f>
        <v/>
      </c>
      <c r="H6284">
        <f>IF(F6284="","",IF(F6284&gt;0,10*F6284^2,0))</f>
        <v/>
      </c>
    </row>
    <row r="6285">
      <c r="A6285">
        <f>Input!A6285</f>
        <v/>
      </c>
      <c r="B6285">
        <f>IF(ISNUMBER(Input!B6285),IF(AND(Input!B6285&gt;=20,Input!B6285&lt;=700),Input!B6285,""),"")</f>
        <v/>
      </c>
      <c r="C6285">
        <f>IF(B6285="","",INT(A6285))</f>
        <v/>
      </c>
      <c r="D6285">
        <f>IF(B6285="","",HOUR(A6285))</f>
        <v/>
      </c>
      <c r="E6285">
        <f>IF(B6285="","",IF(INPUT!$I$1="","",IF(C6285&lt;(INT(INPUT!$I$1)-INPUT!$I$2),"Off Meds",IF(C6285&lt;=(INT(INPUT!$I$1)+INPUT!$I$2),"Washout","On Meds"))))</f>
        <v/>
      </c>
      <c r="F6285">
        <f>IF(B6285="","",1.509*(LN(B6285)^1.084-5.381))</f>
        <v/>
      </c>
      <c r="G6285">
        <f>IF(F6285="","",IF(F6285&lt;0,10*F6285^2,0))</f>
        <v/>
      </c>
      <c r="H6285">
        <f>IF(F6285="","",IF(F6285&gt;0,10*F6285^2,0))</f>
        <v/>
      </c>
    </row>
    <row r="6286">
      <c r="A6286">
        <f>Input!A6286</f>
        <v/>
      </c>
      <c r="B6286">
        <f>IF(ISNUMBER(Input!B6286),IF(AND(Input!B6286&gt;=20,Input!B6286&lt;=700),Input!B6286,""),"")</f>
        <v/>
      </c>
      <c r="C6286">
        <f>IF(B6286="","",INT(A6286))</f>
        <v/>
      </c>
      <c r="D6286">
        <f>IF(B6286="","",HOUR(A6286))</f>
        <v/>
      </c>
      <c r="E6286">
        <f>IF(B6286="","",IF(INPUT!$I$1="","",IF(C6286&lt;(INT(INPUT!$I$1)-INPUT!$I$2),"Off Meds",IF(C6286&lt;=(INT(INPUT!$I$1)+INPUT!$I$2),"Washout","On Meds"))))</f>
        <v/>
      </c>
      <c r="F6286">
        <f>IF(B6286="","",1.509*(LN(B6286)^1.084-5.381))</f>
        <v/>
      </c>
      <c r="G6286">
        <f>IF(F6286="","",IF(F6286&lt;0,10*F6286^2,0))</f>
        <v/>
      </c>
      <c r="H6286">
        <f>IF(F6286="","",IF(F6286&gt;0,10*F6286^2,0))</f>
        <v/>
      </c>
    </row>
    <row r="6287">
      <c r="A6287">
        <f>Input!A6287</f>
        <v/>
      </c>
      <c r="B6287">
        <f>IF(ISNUMBER(Input!B6287),IF(AND(Input!B6287&gt;=20,Input!B6287&lt;=700),Input!B6287,""),"")</f>
        <v/>
      </c>
      <c r="C6287">
        <f>IF(B6287="","",INT(A6287))</f>
        <v/>
      </c>
      <c r="D6287">
        <f>IF(B6287="","",HOUR(A6287))</f>
        <v/>
      </c>
      <c r="E6287">
        <f>IF(B6287="","",IF(INPUT!$I$1="","",IF(C6287&lt;(INT(INPUT!$I$1)-INPUT!$I$2),"Off Meds",IF(C6287&lt;=(INT(INPUT!$I$1)+INPUT!$I$2),"Washout","On Meds"))))</f>
        <v/>
      </c>
      <c r="F6287">
        <f>IF(B6287="","",1.509*(LN(B6287)^1.084-5.381))</f>
        <v/>
      </c>
      <c r="G6287">
        <f>IF(F6287="","",IF(F6287&lt;0,10*F6287^2,0))</f>
        <v/>
      </c>
      <c r="H6287">
        <f>IF(F6287="","",IF(F6287&gt;0,10*F6287^2,0))</f>
        <v/>
      </c>
    </row>
    <row r="6288">
      <c r="A6288">
        <f>Input!A6288</f>
        <v/>
      </c>
      <c r="B6288">
        <f>IF(ISNUMBER(Input!B6288),IF(AND(Input!B6288&gt;=20,Input!B6288&lt;=700),Input!B6288,""),"")</f>
        <v/>
      </c>
      <c r="C6288">
        <f>IF(B6288="","",INT(A6288))</f>
        <v/>
      </c>
      <c r="D6288">
        <f>IF(B6288="","",HOUR(A6288))</f>
        <v/>
      </c>
      <c r="E6288">
        <f>IF(B6288="","",IF(INPUT!$I$1="","",IF(C6288&lt;(INT(INPUT!$I$1)-INPUT!$I$2),"Off Meds",IF(C6288&lt;=(INT(INPUT!$I$1)+INPUT!$I$2),"Washout","On Meds"))))</f>
        <v/>
      </c>
      <c r="F6288">
        <f>IF(B6288="","",1.509*(LN(B6288)^1.084-5.381))</f>
        <v/>
      </c>
      <c r="G6288">
        <f>IF(F6288="","",IF(F6288&lt;0,10*F6288^2,0))</f>
        <v/>
      </c>
      <c r="H6288">
        <f>IF(F6288="","",IF(F6288&gt;0,10*F6288^2,0))</f>
        <v/>
      </c>
    </row>
    <row r="6289">
      <c r="A6289">
        <f>Input!A6289</f>
        <v/>
      </c>
      <c r="B6289">
        <f>IF(ISNUMBER(Input!B6289),IF(AND(Input!B6289&gt;=20,Input!B6289&lt;=700),Input!B6289,""),"")</f>
        <v/>
      </c>
      <c r="C6289">
        <f>IF(B6289="","",INT(A6289))</f>
        <v/>
      </c>
      <c r="D6289">
        <f>IF(B6289="","",HOUR(A6289))</f>
        <v/>
      </c>
      <c r="E6289">
        <f>IF(B6289="","",IF(INPUT!$I$1="","",IF(C6289&lt;(INT(INPUT!$I$1)-INPUT!$I$2),"Off Meds",IF(C6289&lt;=(INT(INPUT!$I$1)+INPUT!$I$2),"Washout","On Meds"))))</f>
        <v/>
      </c>
      <c r="F6289">
        <f>IF(B6289="","",1.509*(LN(B6289)^1.084-5.381))</f>
        <v/>
      </c>
      <c r="G6289">
        <f>IF(F6289="","",IF(F6289&lt;0,10*F6289^2,0))</f>
        <v/>
      </c>
      <c r="H6289">
        <f>IF(F6289="","",IF(F6289&gt;0,10*F6289^2,0))</f>
        <v/>
      </c>
    </row>
    <row r="6290">
      <c r="A6290">
        <f>Input!A6290</f>
        <v/>
      </c>
      <c r="B6290">
        <f>IF(ISNUMBER(Input!B6290),IF(AND(Input!B6290&gt;=20,Input!B6290&lt;=700),Input!B6290,""),"")</f>
        <v/>
      </c>
      <c r="C6290">
        <f>IF(B6290="","",INT(A6290))</f>
        <v/>
      </c>
      <c r="D6290">
        <f>IF(B6290="","",HOUR(A6290))</f>
        <v/>
      </c>
      <c r="E6290">
        <f>IF(B6290="","",IF(INPUT!$I$1="","",IF(C6290&lt;(INT(INPUT!$I$1)-INPUT!$I$2),"Off Meds",IF(C6290&lt;=(INT(INPUT!$I$1)+INPUT!$I$2),"Washout","On Meds"))))</f>
        <v/>
      </c>
      <c r="F6290">
        <f>IF(B6290="","",1.509*(LN(B6290)^1.084-5.381))</f>
        <v/>
      </c>
      <c r="G6290">
        <f>IF(F6290="","",IF(F6290&lt;0,10*F6290^2,0))</f>
        <v/>
      </c>
      <c r="H6290">
        <f>IF(F6290="","",IF(F6290&gt;0,10*F6290^2,0))</f>
        <v/>
      </c>
    </row>
    <row r="6291">
      <c r="A6291">
        <f>Input!A6291</f>
        <v/>
      </c>
      <c r="B6291">
        <f>IF(ISNUMBER(Input!B6291),IF(AND(Input!B6291&gt;=20,Input!B6291&lt;=700),Input!B6291,""),"")</f>
        <v/>
      </c>
      <c r="C6291">
        <f>IF(B6291="","",INT(A6291))</f>
        <v/>
      </c>
      <c r="D6291">
        <f>IF(B6291="","",HOUR(A6291))</f>
        <v/>
      </c>
      <c r="E6291">
        <f>IF(B6291="","",IF(INPUT!$I$1="","",IF(C6291&lt;(INT(INPUT!$I$1)-INPUT!$I$2),"Off Meds",IF(C6291&lt;=(INT(INPUT!$I$1)+INPUT!$I$2),"Washout","On Meds"))))</f>
        <v/>
      </c>
      <c r="F6291">
        <f>IF(B6291="","",1.509*(LN(B6291)^1.084-5.381))</f>
        <v/>
      </c>
      <c r="G6291">
        <f>IF(F6291="","",IF(F6291&lt;0,10*F6291^2,0))</f>
        <v/>
      </c>
      <c r="H6291">
        <f>IF(F6291="","",IF(F6291&gt;0,10*F6291^2,0))</f>
        <v/>
      </c>
    </row>
    <row r="6292">
      <c r="A6292">
        <f>Input!A6292</f>
        <v/>
      </c>
      <c r="B6292">
        <f>IF(ISNUMBER(Input!B6292),IF(AND(Input!B6292&gt;=20,Input!B6292&lt;=700),Input!B6292,""),"")</f>
        <v/>
      </c>
      <c r="C6292">
        <f>IF(B6292="","",INT(A6292))</f>
        <v/>
      </c>
      <c r="D6292">
        <f>IF(B6292="","",HOUR(A6292))</f>
        <v/>
      </c>
      <c r="E6292">
        <f>IF(B6292="","",IF(INPUT!$I$1="","",IF(C6292&lt;(INT(INPUT!$I$1)-INPUT!$I$2),"Off Meds",IF(C6292&lt;=(INT(INPUT!$I$1)+INPUT!$I$2),"Washout","On Meds"))))</f>
        <v/>
      </c>
      <c r="F6292">
        <f>IF(B6292="","",1.509*(LN(B6292)^1.084-5.381))</f>
        <v/>
      </c>
      <c r="G6292">
        <f>IF(F6292="","",IF(F6292&lt;0,10*F6292^2,0))</f>
        <v/>
      </c>
      <c r="H6292">
        <f>IF(F6292="","",IF(F6292&gt;0,10*F6292^2,0))</f>
        <v/>
      </c>
    </row>
    <row r="6293">
      <c r="A6293">
        <f>Input!A6293</f>
        <v/>
      </c>
      <c r="B6293">
        <f>IF(ISNUMBER(Input!B6293),IF(AND(Input!B6293&gt;=20,Input!B6293&lt;=700),Input!B6293,""),"")</f>
        <v/>
      </c>
      <c r="C6293">
        <f>IF(B6293="","",INT(A6293))</f>
        <v/>
      </c>
      <c r="D6293">
        <f>IF(B6293="","",HOUR(A6293))</f>
        <v/>
      </c>
      <c r="E6293">
        <f>IF(B6293="","",IF(INPUT!$I$1="","",IF(C6293&lt;(INT(INPUT!$I$1)-INPUT!$I$2),"Off Meds",IF(C6293&lt;=(INT(INPUT!$I$1)+INPUT!$I$2),"Washout","On Meds"))))</f>
        <v/>
      </c>
      <c r="F6293">
        <f>IF(B6293="","",1.509*(LN(B6293)^1.084-5.381))</f>
        <v/>
      </c>
      <c r="G6293">
        <f>IF(F6293="","",IF(F6293&lt;0,10*F6293^2,0))</f>
        <v/>
      </c>
      <c r="H6293">
        <f>IF(F6293="","",IF(F6293&gt;0,10*F6293^2,0))</f>
        <v/>
      </c>
    </row>
    <row r="6294">
      <c r="A6294">
        <f>Input!A6294</f>
        <v/>
      </c>
      <c r="B6294">
        <f>IF(ISNUMBER(Input!B6294),IF(AND(Input!B6294&gt;=20,Input!B6294&lt;=700),Input!B6294,""),"")</f>
        <v/>
      </c>
      <c r="C6294">
        <f>IF(B6294="","",INT(A6294))</f>
        <v/>
      </c>
      <c r="D6294">
        <f>IF(B6294="","",HOUR(A6294))</f>
        <v/>
      </c>
      <c r="E6294">
        <f>IF(B6294="","",IF(INPUT!$I$1="","",IF(C6294&lt;(INT(INPUT!$I$1)-INPUT!$I$2),"Off Meds",IF(C6294&lt;=(INT(INPUT!$I$1)+INPUT!$I$2),"Washout","On Meds"))))</f>
        <v/>
      </c>
      <c r="F6294">
        <f>IF(B6294="","",1.509*(LN(B6294)^1.084-5.381))</f>
        <v/>
      </c>
      <c r="G6294">
        <f>IF(F6294="","",IF(F6294&lt;0,10*F6294^2,0))</f>
        <v/>
      </c>
      <c r="H6294">
        <f>IF(F6294="","",IF(F6294&gt;0,10*F6294^2,0))</f>
        <v/>
      </c>
    </row>
    <row r="6295">
      <c r="A6295">
        <f>Input!A6295</f>
        <v/>
      </c>
      <c r="B6295">
        <f>IF(ISNUMBER(Input!B6295),IF(AND(Input!B6295&gt;=20,Input!B6295&lt;=700),Input!B6295,""),"")</f>
        <v/>
      </c>
      <c r="C6295">
        <f>IF(B6295="","",INT(A6295))</f>
        <v/>
      </c>
      <c r="D6295">
        <f>IF(B6295="","",HOUR(A6295))</f>
        <v/>
      </c>
      <c r="E6295">
        <f>IF(B6295="","",IF(INPUT!$I$1="","",IF(C6295&lt;(INT(INPUT!$I$1)-INPUT!$I$2),"Off Meds",IF(C6295&lt;=(INT(INPUT!$I$1)+INPUT!$I$2),"Washout","On Meds"))))</f>
        <v/>
      </c>
      <c r="F6295">
        <f>IF(B6295="","",1.509*(LN(B6295)^1.084-5.381))</f>
        <v/>
      </c>
      <c r="G6295">
        <f>IF(F6295="","",IF(F6295&lt;0,10*F6295^2,0))</f>
        <v/>
      </c>
      <c r="H6295">
        <f>IF(F6295="","",IF(F6295&gt;0,10*F6295^2,0))</f>
        <v/>
      </c>
    </row>
    <row r="6296">
      <c r="A6296">
        <f>Input!A6296</f>
        <v/>
      </c>
      <c r="B6296">
        <f>IF(ISNUMBER(Input!B6296),IF(AND(Input!B6296&gt;=20,Input!B6296&lt;=700),Input!B6296,""),"")</f>
        <v/>
      </c>
      <c r="C6296">
        <f>IF(B6296="","",INT(A6296))</f>
        <v/>
      </c>
      <c r="D6296">
        <f>IF(B6296="","",HOUR(A6296))</f>
        <v/>
      </c>
      <c r="E6296">
        <f>IF(B6296="","",IF(INPUT!$I$1="","",IF(C6296&lt;(INT(INPUT!$I$1)-INPUT!$I$2),"Off Meds",IF(C6296&lt;=(INT(INPUT!$I$1)+INPUT!$I$2),"Washout","On Meds"))))</f>
        <v/>
      </c>
      <c r="F6296">
        <f>IF(B6296="","",1.509*(LN(B6296)^1.084-5.381))</f>
        <v/>
      </c>
      <c r="G6296">
        <f>IF(F6296="","",IF(F6296&lt;0,10*F6296^2,0))</f>
        <v/>
      </c>
      <c r="H6296">
        <f>IF(F6296="","",IF(F6296&gt;0,10*F6296^2,0))</f>
        <v/>
      </c>
    </row>
    <row r="6297">
      <c r="A6297">
        <f>Input!A6297</f>
        <v/>
      </c>
      <c r="B6297">
        <f>IF(ISNUMBER(Input!B6297),IF(AND(Input!B6297&gt;=20,Input!B6297&lt;=700),Input!B6297,""),"")</f>
        <v/>
      </c>
      <c r="C6297">
        <f>IF(B6297="","",INT(A6297))</f>
        <v/>
      </c>
      <c r="D6297">
        <f>IF(B6297="","",HOUR(A6297))</f>
        <v/>
      </c>
      <c r="E6297">
        <f>IF(B6297="","",IF(INPUT!$I$1="","",IF(C6297&lt;(INT(INPUT!$I$1)-INPUT!$I$2),"Off Meds",IF(C6297&lt;=(INT(INPUT!$I$1)+INPUT!$I$2),"Washout","On Meds"))))</f>
        <v/>
      </c>
      <c r="F6297">
        <f>IF(B6297="","",1.509*(LN(B6297)^1.084-5.381))</f>
        <v/>
      </c>
      <c r="G6297">
        <f>IF(F6297="","",IF(F6297&lt;0,10*F6297^2,0))</f>
        <v/>
      </c>
      <c r="H6297">
        <f>IF(F6297="","",IF(F6297&gt;0,10*F6297^2,0))</f>
        <v/>
      </c>
    </row>
    <row r="6298">
      <c r="A6298">
        <f>Input!A6298</f>
        <v/>
      </c>
      <c r="B6298">
        <f>IF(ISNUMBER(Input!B6298),IF(AND(Input!B6298&gt;=20,Input!B6298&lt;=700),Input!B6298,""),"")</f>
        <v/>
      </c>
      <c r="C6298">
        <f>IF(B6298="","",INT(A6298))</f>
        <v/>
      </c>
      <c r="D6298">
        <f>IF(B6298="","",HOUR(A6298))</f>
        <v/>
      </c>
      <c r="E6298">
        <f>IF(B6298="","",IF(INPUT!$I$1="","",IF(C6298&lt;(INT(INPUT!$I$1)-INPUT!$I$2),"Off Meds",IF(C6298&lt;=(INT(INPUT!$I$1)+INPUT!$I$2),"Washout","On Meds"))))</f>
        <v/>
      </c>
      <c r="F6298">
        <f>IF(B6298="","",1.509*(LN(B6298)^1.084-5.381))</f>
        <v/>
      </c>
      <c r="G6298">
        <f>IF(F6298="","",IF(F6298&lt;0,10*F6298^2,0))</f>
        <v/>
      </c>
      <c r="H6298">
        <f>IF(F6298="","",IF(F6298&gt;0,10*F6298^2,0))</f>
        <v/>
      </c>
    </row>
    <row r="6299">
      <c r="A6299">
        <f>Input!A6299</f>
        <v/>
      </c>
      <c r="B6299">
        <f>IF(ISNUMBER(Input!B6299),IF(AND(Input!B6299&gt;=20,Input!B6299&lt;=700),Input!B6299,""),"")</f>
        <v/>
      </c>
      <c r="C6299">
        <f>IF(B6299="","",INT(A6299))</f>
        <v/>
      </c>
      <c r="D6299">
        <f>IF(B6299="","",HOUR(A6299))</f>
        <v/>
      </c>
      <c r="E6299">
        <f>IF(B6299="","",IF(INPUT!$I$1="","",IF(C6299&lt;(INT(INPUT!$I$1)-INPUT!$I$2),"Off Meds",IF(C6299&lt;=(INT(INPUT!$I$1)+INPUT!$I$2),"Washout","On Meds"))))</f>
        <v/>
      </c>
      <c r="F6299">
        <f>IF(B6299="","",1.509*(LN(B6299)^1.084-5.381))</f>
        <v/>
      </c>
      <c r="G6299">
        <f>IF(F6299="","",IF(F6299&lt;0,10*F6299^2,0))</f>
        <v/>
      </c>
      <c r="H6299">
        <f>IF(F6299="","",IF(F6299&gt;0,10*F6299^2,0))</f>
        <v/>
      </c>
    </row>
    <row r="6300">
      <c r="A6300">
        <f>Input!A6300</f>
        <v/>
      </c>
      <c r="B6300">
        <f>IF(ISNUMBER(Input!B6300),IF(AND(Input!B6300&gt;=20,Input!B6300&lt;=700),Input!B6300,""),"")</f>
        <v/>
      </c>
      <c r="C6300">
        <f>IF(B6300="","",INT(A6300))</f>
        <v/>
      </c>
      <c r="D6300">
        <f>IF(B6300="","",HOUR(A6300))</f>
        <v/>
      </c>
      <c r="E6300">
        <f>IF(B6300="","",IF(INPUT!$I$1="","",IF(C6300&lt;(INT(INPUT!$I$1)-INPUT!$I$2),"Off Meds",IF(C6300&lt;=(INT(INPUT!$I$1)+INPUT!$I$2),"Washout","On Meds"))))</f>
        <v/>
      </c>
      <c r="F6300">
        <f>IF(B6300="","",1.509*(LN(B6300)^1.084-5.381))</f>
        <v/>
      </c>
      <c r="G6300">
        <f>IF(F6300="","",IF(F6300&lt;0,10*F6300^2,0))</f>
        <v/>
      </c>
      <c r="H6300">
        <f>IF(F6300="","",IF(F6300&gt;0,10*F6300^2,0))</f>
        <v/>
      </c>
    </row>
    <row r="6301">
      <c r="A6301">
        <f>Input!A6301</f>
        <v/>
      </c>
      <c r="B6301">
        <f>IF(ISNUMBER(Input!B6301),IF(AND(Input!B6301&gt;=20,Input!B6301&lt;=700),Input!B6301,""),"")</f>
        <v/>
      </c>
      <c r="C6301">
        <f>IF(B6301="","",INT(A6301))</f>
        <v/>
      </c>
      <c r="D6301">
        <f>IF(B6301="","",HOUR(A6301))</f>
        <v/>
      </c>
      <c r="E6301">
        <f>IF(B6301="","",IF(INPUT!$I$1="","",IF(C6301&lt;(INT(INPUT!$I$1)-INPUT!$I$2),"Off Meds",IF(C6301&lt;=(INT(INPUT!$I$1)+INPUT!$I$2),"Washout","On Meds"))))</f>
        <v/>
      </c>
      <c r="F6301">
        <f>IF(B6301="","",1.509*(LN(B6301)^1.084-5.381))</f>
        <v/>
      </c>
      <c r="G6301">
        <f>IF(F6301="","",IF(F6301&lt;0,10*F6301^2,0))</f>
        <v/>
      </c>
      <c r="H6301">
        <f>IF(F6301="","",IF(F6301&gt;0,10*F6301^2,0))</f>
        <v/>
      </c>
    </row>
    <row r="6302">
      <c r="A6302">
        <f>Input!A6302</f>
        <v/>
      </c>
      <c r="B6302">
        <f>IF(ISNUMBER(Input!B6302),IF(AND(Input!B6302&gt;=20,Input!B6302&lt;=700),Input!B6302,""),"")</f>
        <v/>
      </c>
      <c r="C6302">
        <f>IF(B6302="","",INT(A6302))</f>
        <v/>
      </c>
      <c r="D6302">
        <f>IF(B6302="","",HOUR(A6302))</f>
        <v/>
      </c>
      <c r="E6302">
        <f>IF(B6302="","",IF(INPUT!$I$1="","",IF(C6302&lt;(INT(INPUT!$I$1)-INPUT!$I$2),"Off Meds",IF(C6302&lt;=(INT(INPUT!$I$1)+INPUT!$I$2),"Washout","On Meds"))))</f>
        <v/>
      </c>
      <c r="F6302">
        <f>IF(B6302="","",1.509*(LN(B6302)^1.084-5.381))</f>
        <v/>
      </c>
      <c r="G6302">
        <f>IF(F6302="","",IF(F6302&lt;0,10*F6302^2,0))</f>
        <v/>
      </c>
      <c r="H6302">
        <f>IF(F6302="","",IF(F6302&gt;0,10*F6302^2,0))</f>
        <v/>
      </c>
    </row>
    <row r="6303">
      <c r="A6303">
        <f>Input!A6303</f>
        <v/>
      </c>
      <c r="B6303">
        <f>IF(ISNUMBER(Input!B6303),IF(AND(Input!B6303&gt;=20,Input!B6303&lt;=700),Input!B6303,""),"")</f>
        <v/>
      </c>
      <c r="C6303">
        <f>IF(B6303="","",INT(A6303))</f>
        <v/>
      </c>
      <c r="D6303">
        <f>IF(B6303="","",HOUR(A6303))</f>
        <v/>
      </c>
      <c r="E6303">
        <f>IF(B6303="","",IF(INPUT!$I$1="","",IF(C6303&lt;(INT(INPUT!$I$1)-INPUT!$I$2),"Off Meds",IF(C6303&lt;=(INT(INPUT!$I$1)+INPUT!$I$2),"Washout","On Meds"))))</f>
        <v/>
      </c>
      <c r="F6303">
        <f>IF(B6303="","",1.509*(LN(B6303)^1.084-5.381))</f>
        <v/>
      </c>
      <c r="G6303">
        <f>IF(F6303="","",IF(F6303&lt;0,10*F6303^2,0))</f>
        <v/>
      </c>
      <c r="H6303">
        <f>IF(F6303="","",IF(F6303&gt;0,10*F6303^2,0))</f>
        <v/>
      </c>
    </row>
    <row r="6304">
      <c r="A6304">
        <f>Input!A6304</f>
        <v/>
      </c>
      <c r="B6304">
        <f>IF(ISNUMBER(Input!B6304),IF(AND(Input!B6304&gt;=20,Input!B6304&lt;=700),Input!B6304,""),"")</f>
        <v/>
      </c>
      <c r="C6304">
        <f>IF(B6304="","",INT(A6304))</f>
        <v/>
      </c>
      <c r="D6304">
        <f>IF(B6304="","",HOUR(A6304))</f>
        <v/>
      </c>
      <c r="E6304">
        <f>IF(B6304="","",IF(INPUT!$I$1="","",IF(C6304&lt;(INT(INPUT!$I$1)-INPUT!$I$2),"Off Meds",IF(C6304&lt;=(INT(INPUT!$I$1)+INPUT!$I$2),"Washout","On Meds"))))</f>
        <v/>
      </c>
      <c r="F6304">
        <f>IF(B6304="","",1.509*(LN(B6304)^1.084-5.381))</f>
        <v/>
      </c>
      <c r="G6304">
        <f>IF(F6304="","",IF(F6304&lt;0,10*F6304^2,0))</f>
        <v/>
      </c>
      <c r="H6304">
        <f>IF(F6304="","",IF(F6304&gt;0,10*F6304^2,0))</f>
        <v/>
      </c>
    </row>
    <row r="6305">
      <c r="A6305">
        <f>Input!A6305</f>
        <v/>
      </c>
      <c r="B6305">
        <f>IF(ISNUMBER(Input!B6305),IF(AND(Input!B6305&gt;=20,Input!B6305&lt;=700),Input!B6305,""),"")</f>
        <v/>
      </c>
      <c r="C6305">
        <f>IF(B6305="","",INT(A6305))</f>
        <v/>
      </c>
      <c r="D6305">
        <f>IF(B6305="","",HOUR(A6305))</f>
        <v/>
      </c>
      <c r="E6305">
        <f>IF(B6305="","",IF(INPUT!$I$1="","",IF(C6305&lt;(INT(INPUT!$I$1)-INPUT!$I$2),"Off Meds",IF(C6305&lt;=(INT(INPUT!$I$1)+INPUT!$I$2),"Washout","On Meds"))))</f>
        <v/>
      </c>
      <c r="F6305">
        <f>IF(B6305="","",1.509*(LN(B6305)^1.084-5.381))</f>
        <v/>
      </c>
      <c r="G6305">
        <f>IF(F6305="","",IF(F6305&lt;0,10*F6305^2,0))</f>
        <v/>
      </c>
      <c r="H6305">
        <f>IF(F6305="","",IF(F6305&gt;0,10*F6305^2,0))</f>
        <v/>
      </c>
    </row>
    <row r="6306">
      <c r="A6306">
        <f>Input!A6306</f>
        <v/>
      </c>
      <c r="B6306">
        <f>IF(ISNUMBER(Input!B6306),IF(AND(Input!B6306&gt;=20,Input!B6306&lt;=700),Input!B6306,""),"")</f>
        <v/>
      </c>
      <c r="C6306">
        <f>IF(B6306="","",INT(A6306))</f>
        <v/>
      </c>
      <c r="D6306">
        <f>IF(B6306="","",HOUR(A6306))</f>
        <v/>
      </c>
      <c r="E6306">
        <f>IF(B6306="","",IF(INPUT!$I$1="","",IF(C6306&lt;(INT(INPUT!$I$1)-INPUT!$I$2),"Off Meds",IF(C6306&lt;=(INT(INPUT!$I$1)+INPUT!$I$2),"Washout","On Meds"))))</f>
        <v/>
      </c>
      <c r="F6306">
        <f>IF(B6306="","",1.509*(LN(B6306)^1.084-5.381))</f>
        <v/>
      </c>
      <c r="G6306">
        <f>IF(F6306="","",IF(F6306&lt;0,10*F6306^2,0))</f>
        <v/>
      </c>
      <c r="H6306">
        <f>IF(F6306="","",IF(F6306&gt;0,10*F6306^2,0))</f>
        <v/>
      </c>
    </row>
    <row r="6307">
      <c r="A6307">
        <f>Input!A6307</f>
        <v/>
      </c>
      <c r="B6307">
        <f>IF(ISNUMBER(Input!B6307),IF(AND(Input!B6307&gt;=20,Input!B6307&lt;=700),Input!B6307,""),"")</f>
        <v/>
      </c>
      <c r="C6307">
        <f>IF(B6307="","",INT(A6307))</f>
        <v/>
      </c>
      <c r="D6307">
        <f>IF(B6307="","",HOUR(A6307))</f>
        <v/>
      </c>
      <c r="E6307">
        <f>IF(B6307="","",IF(INPUT!$I$1="","",IF(C6307&lt;(INT(INPUT!$I$1)-INPUT!$I$2),"Off Meds",IF(C6307&lt;=(INT(INPUT!$I$1)+INPUT!$I$2),"Washout","On Meds"))))</f>
        <v/>
      </c>
      <c r="F6307">
        <f>IF(B6307="","",1.509*(LN(B6307)^1.084-5.381))</f>
        <v/>
      </c>
      <c r="G6307">
        <f>IF(F6307="","",IF(F6307&lt;0,10*F6307^2,0))</f>
        <v/>
      </c>
      <c r="H6307">
        <f>IF(F6307="","",IF(F6307&gt;0,10*F6307^2,0))</f>
        <v/>
      </c>
    </row>
    <row r="6308">
      <c r="A6308">
        <f>Input!A6308</f>
        <v/>
      </c>
      <c r="B6308">
        <f>IF(ISNUMBER(Input!B6308),IF(AND(Input!B6308&gt;=20,Input!B6308&lt;=700),Input!B6308,""),"")</f>
        <v/>
      </c>
      <c r="C6308">
        <f>IF(B6308="","",INT(A6308))</f>
        <v/>
      </c>
      <c r="D6308">
        <f>IF(B6308="","",HOUR(A6308))</f>
        <v/>
      </c>
      <c r="E6308">
        <f>IF(B6308="","",IF(INPUT!$I$1="","",IF(C6308&lt;(INT(INPUT!$I$1)-INPUT!$I$2),"Off Meds",IF(C6308&lt;=(INT(INPUT!$I$1)+INPUT!$I$2),"Washout","On Meds"))))</f>
        <v/>
      </c>
      <c r="F6308">
        <f>IF(B6308="","",1.509*(LN(B6308)^1.084-5.381))</f>
        <v/>
      </c>
      <c r="G6308">
        <f>IF(F6308="","",IF(F6308&lt;0,10*F6308^2,0))</f>
        <v/>
      </c>
      <c r="H6308">
        <f>IF(F6308="","",IF(F6308&gt;0,10*F6308^2,0))</f>
        <v/>
      </c>
    </row>
    <row r="6309">
      <c r="A6309">
        <f>Input!A6309</f>
        <v/>
      </c>
      <c r="B6309">
        <f>IF(ISNUMBER(Input!B6309),IF(AND(Input!B6309&gt;=20,Input!B6309&lt;=700),Input!B6309,""),"")</f>
        <v/>
      </c>
      <c r="C6309">
        <f>IF(B6309="","",INT(A6309))</f>
        <v/>
      </c>
      <c r="D6309">
        <f>IF(B6309="","",HOUR(A6309))</f>
        <v/>
      </c>
      <c r="E6309">
        <f>IF(B6309="","",IF(INPUT!$I$1="","",IF(C6309&lt;(INT(INPUT!$I$1)-INPUT!$I$2),"Off Meds",IF(C6309&lt;=(INT(INPUT!$I$1)+INPUT!$I$2),"Washout","On Meds"))))</f>
        <v/>
      </c>
      <c r="F6309">
        <f>IF(B6309="","",1.509*(LN(B6309)^1.084-5.381))</f>
        <v/>
      </c>
      <c r="G6309">
        <f>IF(F6309="","",IF(F6309&lt;0,10*F6309^2,0))</f>
        <v/>
      </c>
      <c r="H6309">
        <f>IF(F6309="","",IF(F6309&gt;0,10*F6309^2,0))</f>
        <v/>
      </c>
    </row>
    <row r="6310">
      <c r="A6310">
        <f>Input!A6310</f>
        <v/>
      </c>
      <c r="B6310">
        <f>IF(ISNUMBER(Input!B6310),IF(AND(Input!B6310&gt;=20,Input!B6310&lt;=700),Input!B6310,""),"")</f>
        <v/>
      </c>
      <c r="C6310">
        <f>IF(B6310="","",INT(A6310))</f>
        <v/>
      </c>
      <c r="D6310">
        <f>IF(B6310="","",HOUR(A6310))</f>
        <v/>
      </c>
      <c r="E6310">
        <f>IF(B6310="","",IF(INPUT!$I$1="","",IF(C6310&lt;(INT(INPUT!$I$1)-INPUT!$I$2),"Off Meds",IF(C6310&lt;=(INT(INPUT!$I$1)+INPUT!$I$2),"Washout","On Meds"))))</f>
        <v/>
      </c>
      <c r="F6310">
        <f>IF(B6310="","",1.509*(LN(B6310)^1.084-5.381))</f>
        <v/>
      </c>
      <c r="G6310">
        <f>IF(F6310="","",IF(F6310&lt;0,10*F6310^2,0))</f>
        <v/>
      </c>
      <c r="H6310">
        <f>IF(F6310="","",IF(F6310&gt;0,10*F6310^2,0))</f>
        <v/>
      </c>
    </row>
    <row r="6311">
      <c r="A6311">
        <f>Input!A6311</f>
        <v/>
      </c>
      <c r="B6311">
        <f>IF(ISNUMBER(Input!B6311),IF(AND(Input!B6311&gt;=20,Input!B6311&lt;=700),Input!B6311,""),"")</f>
        <v/>
      </c>
      <c r="C6311">
        <f>IF(B6311="","",INT(A6311))</f>
        <v/>
      </c>
      <c r="D6311">
        <f>IF(B6311="","",HOUR(A6311))</f>
        <v/>
      </c>
      <c r="E6311">
        <f>IF(B6311="","",IF(INPUT!$I$1="","",IF(C6311&lt;(INT(INPUT!$I$1)-INPUT!$I$2),"Off Meds",IF(C6311&lt;=(INT(INPUT!$I$1)+INPUT!$I$2),"Washout","On Meds"))))</f>
        <v/>
      </c>
      <c r="F6311">
        <f>IF(B6311="","",1.509*(LN(B6311)^1.084-5.381))</f>
        <v/>
      </c>
      <c r="G6311">
        <f>IF(F6311="","",IF(F6311&lt;0,10*F6311^2,0))</f>
        <v/>
      </c>
      <c r="H6311">
        <f>IF(F6311="","",IF(F6311&gt;0,10*F6311^2,0))</f>
        <v/>
      </c>
    </row>
    <row r="6312">
      <c r="A6312">
        <f>Input!A6312</f>
        <v/>
      </c>
      <c r="B6312">
        <f>IF(ISNUMBER(Input!B6312),IF(AND(Input!B6312&gt;=20,Input!B6312&lt;=700),Input!B6312,""),"")</f>
        <v/>
      </c>
      <c r="C6312">
        <f>IF(B6312="","",INT(A6312))</f>
        <v/>
      </c>
      <c r="D6312">
        <f>IF(B6312="","",HOUR(A6312))</f>
        <v/>
      </c>
      <c r="E6312">
        <f>IF(B6312="","",IF(INPUT!$I$1="","",IF(C6312&lt;(INT(INPUT!$I$1)-INPUT!$I$2),"Off Meds",IF(C6312&lt;=(INT(INPUT!$I$1)+INPUT!$I$2),"Washout","On Meds"))))</f>
        <v/>
      </c>
      <c r="F6312">
        <f>IF(B6312="","",1.509*(LN(B6312)^1.084-5.381))</f>
        <v/>
      </c>
      <c r="G6312">
        <f>IF(F6312="","",IF(F6312&lt;0,10*F6312^2,0))</f>
        <v/>
      </c>
      <c r="H6312">
        <f>IF(F6312="","",IF(F6312&gt;0,10*F6312^2,0))</f>
        <v/>
      </c>
    </row>
    <row r="6313">
      <c r="A6313">
        <f>Input!A6313</f>
        <v/>
      </c>
      <c r="B6313">
        <f>IF(ISNUMBER(Input!B6313),IF(AND(Input!B6313&gt;=20,Input!B6313&lt;=700),Input!B6313,""),"")</f>
        <v/>
      </c>
      <c r="C6313">
        <f>IF(B6313="","",INT(A6313))</f>
        <v/>
      </c>
      <c r="D6313">
        <f>IF(B6313="","",HOUR(A6313))</f>
        <v/>
      </c>
      <c r="E6313">
        <f>IF(B6313="","",IF(INPUT!$I$1="","",IF(C6313&lt;(INT(INPUT!$I$1)-INPUT!$I$2),"Off Meds",IF(C6313&lt;=(INT(INPUT!$I$1)+INPUT!$I$2),"Washout","On Meds"))))</f>
        <v/>
      </c>
      <c r="F6313">
        <f>IF(B6313="","",1.509*(LN(B6313)^1.084-5.381))</f>
        <v/>
      </c>
      <c r="G6313">
        <f>IF(F6313="","",IF(F6313&lt;0,10*F6313^2,0))</f>
        <v/>
      </c>
      <c r="H6313">
        <f>IF(F6313="","",IF(F6313&gt;0,10*F6313^2,0))</f>
        <v/>
      </c>
    </row>
    <row r="6314">
      <c r="A6314">
        <f>Input!A6314</f>
        <v/>
      </c>
      <c r="B6314">
        <f>IF(ISNUMBER(Input!B6314),IF(AND(Input!B6314&gt;=20,Input!B6314&lt;=700),Input!B6314,""),"")</f>
        <v/>
      </c>
      <c r="C6314">
        <f>IF(B6314="","",INT(A6314))</f>
        <v/>
      </c>
      <c r="D6314">
        <f>IF(B6314="","",HOUR(A6314))</f>
        <v/>
      </c>
      <c r="E6314">
        <f>IF(B6314="","",IF(INPUT!$I$1="","",IF(C6314&lt;(INT(INPUT!$I$1)-INPUT!$I$2),"Off Meds",IF(C6314&lt;=(INT(INPUT!$I$1)+INPUT!$I$2),"Washout","On Meds"))))</f>
        <v/>
      </c>
      <c r="F6314">
        <f>IF(B6314="","",1.509*(LN(B6314)^1.084-5.381))</f>
        <v/>
      </c>
      <c r="G6314">
        <f>IF(F6314="","",IF(F6314&lt;0,10*F6314^2,0))</f>
        <v/>
      </c>
      <c r="H6314">
        <f>IF(F6314="","",IF(F6314&gt;0,10*F6314^2,0))</f>
        <v/>
      </c>
    </row>
    <row r="6315">
      <c r="A6315">
        <f>Input!A6315</f>
        <v/>
      </c>
      <c r="B6315">
        <f>IF(ISNUMBER(Input!B6315),IF(AND(Input!B6315&gt;=20,Input!B6315&lt;=700),Input!B6315,""),"")</f>
        <v/>
      </c>
      <c r="C6315">
        <f>IF(B6315="","",INT(A6315))</f>
        <v/>
      </c>
      <c r="D6315">
        <f>IF(B6315="","",HOUR(A6315))</f>
        <v/>
      </c>
      <c r="E6315">
        <f>IF(B6315="","",IF(INPUT!$I$1="","",IF(C6315&lt;(INT(INPUT!$I$1)-INPUT!$I$2),"Off Meds",IF(C6315&lt;=(INT(INPUT!$I$1)+INPUT!$I$2),"Washout","On Meds"))))</f>
        <v/>
      </c>
      <c r="F6315">
        <f>IF(B6315="","",1.509*(LN(B6315)^1.084-5.381))</f>
        <v/>
      </c>
      <c r="G6315">
        <f>IF(F6315="","",IF(F6315&lt;0,10*F6315^2,0))</f>
        <v/>
      </c>
      <c r="H6315">
        <f>IF(F6315="","",IF(F6315&gt;0,10*F6315^2,0))</f>
        <v/>
      </c>
    </row>
    <row r="6316">
      <c r="A6316">
        <f>Input!A6316</f>
        <v/>
      </c>
      <c r="B6316">
        <f>IF(ISNUMBER(Input!B6316),IF(AND(Input!B6316&gt;=20,Input!B6316&lt;=700),Input!B6316,""),"")</f>
        <v/>
      </c>
      <c r="C6316">
        <f>IF(B6316="","",INT(A6316))</f>
        <v/>
      </c>
      <c r="D6316">
        <f>IF(B6316="","",HOUR(A6316))</f>
        <v/>
      </c>
      <c r="E6316">
        <f>IF(B6316="","",IF(INPUT!$I$1="","",IF(C6316&lt;(INT(INPUT!$I$1)-INPUT!$I$2),"Off Meds",IF(C6316&lt;=(INT(INPUT!$I$1)+INPUT!$I$2),"Washout","On Meds"))))</f>
        <v/>
      </c>
      <c r="F6316">
        <f>IF(B6316="","",1.509*(LN(B6316)^1.084-5.381))</f>
        <v/>
      </c>
      <c r="G6316">
        <f>IF(F6316="","",IF(F6316&lt;0,10*F6316^2,0))</f>
        <v/>
      </c>
      <c r="H6316">
        <f>IF(F6316="","",IF(F6316&gt;0,10*F6316^2,0))</f>
        <v/>
      </c>
    </row>
    <row r="6317">
      <c r="A6317">
        <f>Input!A6317</f>
        <v/>
      </c>
      <c r="B6317">
        <f>IF(ISNUMBER(Input!B6317),IF(AND(Input!B6317&gt;=20,Input!B6317&lt;=700),Input!B6317,""),"")</f>
        <v/>
      </c>
      <c r="C6317">
        <f>IF(B6317="","",INT(A6317))</f>
        <v/>
      </c>
      <c r="D6317">
        <f>IF(B6317="","",HOUR(A6317))</f>
        <v/>
      </c>
      <c r="E6317">
        <f>IF(B6317="","",IF(INPUT!$I$1="","",IF(C6317&lt;(INT(INPUT!$I$1)-INPUT!$I$2),"Off Meds",IF(C6317&lt;=(INT(INPUT!$I$1)+INPUT!$I$2),"Washout","On Meds"))))</f>
        <v/>
      </c>
      <c r="F6317">
        <f>IF(B6317="","",1.509*(LN(B6317)^1.084-5.381))</f>
        <v/>
      </c>
      <c r="G6317">
        <f>IF(F6317="","",IF(F6317&lt;0,10*F6317^2,0))</f>
        <v/>
      </c>
      <c r="H6317">
        <f>IF(F6317="","",IF(F6317&gt;0,10*F6317^2,0))</f>
        <v/>
      </c>
    </row>
    <row r="6318">
      <c r="A6318">
        <f>Input!A6318</f>
        <v/>
      </c>
      <c r="B6318">
        <f>IF(ISNUMBER(Input!B6318),IF(AND(Input!B6318&gt;=20,Input!B6318&lt;=700),Input!B6318,""),"")</f>
        <v/>
      </c>
      <c r="C6318">
        <f>IF(B6318="","",INT(A6318))</f>
        <v/>
      </c>
      <c r="D6318">
        <f>IF(B6318="","",HOUR(A6318))</f>
        <v/>
      </c>
      <c r="E6318">
        <f>IF(B6318="","",IF(INPUT!$I$1="","",IF(C6318&lt;(INT(INPUT!$I$1)-INPUT!$I$2),"Off Meds",IF(C6318&lt;=(INT(INPUT!$I$1)+INPUT!$I$2),"Washout","On Meds"))))</f>
        <v/>
      </c>
      <c r="F6318">
        <f>IF(B6318="","",1.509*(LN(B6318)^1.084-5.381))</f>
        <v/>
      </c>
      <c r="G6318">
        <f>IF(F6318="","",IF(F6318&lt;0,10*F6318^2,0))</f>
        <v/>
      </c>
      <c r="H6318">
        <f>IF(F6318="","",IF(F6318&gt;0,10*F6318^2,0))</f>
        <v/>
      </c>
    </row>
    <row r="6319">
      <c r="A6319">
        <f>Input!A6319</f>
        <v/>
      </c>
      <c r="B6319">
        <f>IF(ISNUMBER(Input!B6319),IF(AND(Input!B6319&gt;=20,Input!B6319&lt;=700),Input!B6319,""),"")</f>
        <v/>
      </c>
      <c r="C6319">
        <f>IF(B6319="","",INT(A6319))</f>
        <v/>
      </c>
      <c r="D6319">
        <f>IF(B6319="","",HOUR(A6319))</f>
        <v/>
      </c>
      <c r="E6319">
        <f>IF(B6319="","",IF(INPUT!$I$1="","",IF(C6319&lt;(INT(INPUT!$I$1)-INPUT!$I$2),"Off Meds",IF(C6319&lt;=(INT(INPUT!$I$1)+INPUT!$I$2),"Washout","On Meds"))))</f>
        <v/>
      </c>
      <c r="F6319">
        <f>IF(B6319="","",1.509*(LN(B6319)^1.084-5.381))</f>
        <v/>
      </c>
      <c r="G6319">
        <f>IF(F6319="","",IF(F6319&lt;0,10*F6319^2,0))</f>
        <v/>
      </c>
      <c r="H6319">
        <f>IF(F6319="","",IF(F6319&gt;0,10*F6319^2,0))</f>
        <v/>
      </c>
    </row>
    <row r="6320">
      <c r="A6320">
        <f>Input!A6320</f>
        <v/>
      </c>
      <c r="B6320">
        <f>IF(ISNUMBER(Input!B6320),IF(AND(Input!B6320&gt;=20,Input!B6320&lt;=700),Input!B6320,""),"")</f>
        <v/>
      </c>
      <c r="C6320">
        <f>IF(B6320="","",INT(A6320))</f>
        <v/>
      </c>
      <c r="D6320">
        <f>IF(B6320="","",HOUR(A6320))</f>
        <v/>
      </c>
      <c r="E6320">
        <f>IF(B6320="","",IF(INPUT!$I$1="","",IF(C6320&lt;(INT(INPUT!$I$1)-INPUT!$I$2),"Off Meds",IF(C6320&lt;=(INT(INPUT!$I$1)+INPUT!$I$2),"Washout","On Meds"))))</f>
        <v/>
      </c>
      <c r="F6320">
        <f>IF(B6320="","",1.509*(LN(B6320)^1.084-5.381))</f>
        <v/>
      </c>
      <c r="G6320">
        <f>IF(F6320="","",IF(F6320&lt;0,10*F6320^2,0))</f>
        <v/>
      </c>
      <c r="H6320">
        <f>IF(F6320="","",IF(F6320&gt;0,10*F6320^2,0))</f>
        <v/>
      </c>
    </row>
    <row r="6321">
      <c r="A6321">
        <f>Input!A6321</f>
        <v/>
      </c>
      <c r="B6321">
        <f>IF(ISNUMBER(Input!B6321),IF(AND(Input!B6321&gt;=20,Input!B6321&lt;=700),Input!B6321,""),"")</f>
        <v/>
      </c>
      <c r="C6321">
        <f>IF(B6321="","",INT(A6321))</f>
        <v/>
      </c>
      <c r="D6321">
        <f>IF(B6321="","",HOUR(A6321))</f>
        <v/>
      </c>
      <c r="E6321">
        <f>IF(B6321="","",IF(INPUT!$I$1="","",IF(C6321&lt;(INT(INPUT!$I$1)-INPUT!$I$2),"Off Meds",IF(C6321&lt;=(INT(INPUT!$I$1)+INPUT!$I$2),"Washout","On Meds"))))</f>
        <v/>
      </c>
      <c r="F6321">
        <f>IF(B6321="","",1.509*(LN(B6321)^1.084-5.381))</f>
        <v/>
      </c>
      <c r="G6321">
        <f>IF(F6321="","",IF(F6321&lt;0,10*F6321^2,0))</f>
        <v/>
      </c>
      <c r="H6321">
        <f>IF(F6321="","",IF(F6321&gt;0,10*F6321^2,0))</f>
        <v/>
      </c>
    </row>
    <row r="6322">
      <c r="A6322">
        <f>Input!A6322</f>
        <v/>
      </c>
      <c r="B6322">
        <f>IF(ISNUMBER(Input!B6322),IF(AND(Input!B6322&gt;=20,Input!B6322&lt;=700),Input!B6322,""),"")</f>
        <v/>
      </c>
      <c r="C6322">
        <f>IF(B6322="","",INT(A6322))</f>
        <v/>
      </c>
      <c r="D6322">
        <f>IF(B6322="","",HOUR(A6322))</f>
        <v/>
      </c>
      <c r="E6322">
        <f>IF(B6322="","",IF(INPUT!$I$1="","",IF(C6322&lt;(INT(INPUT!$I$1)-INPUT!$I$2),"Off Meds",IF(C6322&lt;=(INT(INPUT!$I$1)+INPUT!$I$2),"Washout","On Meds"))))</f>
        <v/>
      </c>
      <c r="F6322">
        <f>IF(B6322="","",1.509*(LN(B6322)^1.084-5.381))</f>
        <v/>
      </c>
      <c r="G6322">
        <f>IF(F6322="","",IF(F6322&lt;0,10*F6322^2,0))</f>
        <v/>
      </c>
      <c r="H6322">
        <f>IF(F6322="","",IF(F6322&gt;0,10*F6322^2,0))</f>
        <v/>
      </c>
    </row>
    <row r="6323">
      <c r="A6323">
        <f>Input!A6323</f>
        <v/>
      </c>
      <c r="B6323">
        <f>IF(ISNUMBER(Input!B6323),IF(AND(Input!B6323&gt;=20,Input!B6323&lt;=700),Input!B6323,""),"")</f>
        <v/>
      </c>
      <c r="C6323">
        <f>IF(B6323="","",INT(A6323))</f>
        <v/>
      </c>
      <c r="D6323">
        <f>IF(B6323="","",HOUR(A6323))</f>
        <v/>
      </c>
      <c r="E6323">
        <f>IF(B6323="","",IF(INPUT!$I$1="","",IF(C6323&lt;(INT(INPUT!$I$1)-INPUT!$I$2),"Off Meds",IF(C6323&lt;=(INT(INPUT!$I$1)+INPUT!$I$2),"Washout","On Meds"))))</f>
        <v/>
      </c>
      <c r="F6323">
        <f>IF(B6323="","",1.509*(LN(B6323)^1.084-5.381))</f>
        <v/>
      </c>
      <c r="G6323">
        <f>IF(F6323="","",IF(F6323&lt;0,10*F6323^2,0))</f>
        <v/>
      </c>
      <c r="H6323">
        <f>IF(F6323="","",IF(F6323&gt;0,10*F6323^2,0))</f>
        <v/>
      </c>
    </row>
    <row r="6324">
      <c r="A6324">
        <f>Input!A6324</f>
        <v/>
      </c>
      <c r="B6324">
        <f>IF(ISNUMBER(Input!B6324),IF(AND(Input!B6324&gt;=20,Input!B6324&lt;=700),Input!B6324,""),"")</f>
        <v/>
      </c>
      <c r="C6324">
        <f>IF(B6324="","",INT(A6324))</f>
        <v/>
      </c>
      <c r="D6324">
        <f>IF(B6324="","",HOUR(A6324))</f>
        <v/>
      </c>
      <c r="E6324">
        <f>IF(B6324="","",IF(INPUT!$I$1="","",IF(C6324&lt;(INT(INPUT!$I$1)-INPUT!$I$2),"Off Meds",IF(C6324&lt;=(INT(INPUT!$I$1)+INPUT!$I$2),"Washout","On Meds"))))</f>
        <v/>
      </c>
      <c r="F6324">
        <f>IF(B6324="","",1.509*(LN(B6324)^1.084-5.381))</f>
        <v/>
      </c>
      <c r="G6324">
        <f>IF(F6324="","",IF(F6324&lt;0,10*F6324^2,0))</f>
        <v/>
      </c>
      <c r="H6324">
        <f>IF(F6324="","",IF(F6324&gt;0,10*F6324^2,0))</f>
        <v/>
      </c>
    </row>
    <row r="6325">
      <c r="A6325">
        <f>Input!A6325</f>
        <v/>
      </c>
      <c r="B6325">
        <f>IF(ISNUMBER(Input!B6325),IF(AND(Input!B6325&gt;=20,Input!B6325&lt;=700),Input!B6325,""),"")</f>
        <v/>
      </c>
      <c r="C6325">
        <f>IF(B6325="","",INT(A6325))</f>
        <v/>
      </c>
      <c r="D6325">
        <f>IF(B6325="","",HOUR(A6325))</f>
        <v/>
      </c>
      <c r="E6325">
        <f>IF(B6325="","",IF(INPUT!$I$1="","",IF(C6325&lt;(INT(INPUT!$I$1)-INPUT!$I$2),"Off Meds",IF(C6325&lt;=(INT(INPUT!$I$1)+INPUT!$I$2),"Washout","On Meds"))))</f>
        <v/>
      </c>
      <c r="F6325">
        <f>IF(B6325="","",1.509*(LN(B6325)^1.084-5.381))</f>
        <v/>
      </c>
      <c r="G6325">
        <f>IF(F6325="","",IF(F6325&lt;0,10*F6325^2,0))</f>
        <v/>
      </c>
      <c r="H6325">
        <f>IF(F6325="","",IF(F6325&gt;0,10*F6325^2,0))</f>
        <v/>
      </c>
    </row>
    <row r="6326">
      <c r="A6326">
        <f>Input!A6326</f>
        <v/>
      </c>
      <c r="B6326">
        <f>IF(ISNUMBER(Input!B6326),IF(AND(Input!B6326&gt;=20,Input!B6326&lt;=700),Input!B6326,""),"")</f>
        <v/>
      </c>
      <c r="C6326">
        <f>IF(B6326="","",INT(A6326))</f>
        <v/>
      </c>
      <c r="D6326">
        <f>IF(B6326="","",HOUR(A6326))</f>
        <v/>
      </c>
      <c r="E6326">
        <f>IF(B6326="","",IF(INPUT!$I$1="","",IF(C6326&lt;(INT(INPUT!$I$1)-INPUT!$I$2),"Off Meds",IF(C6326&lt;=(INT(INPUT!$I$1)+INPUT!$I$2),"Washout","On Meds"))))</f>
        <v/>
      </c>
      <c r="F6326">
        <f>IF(B6326="","",1.509*(LN(B6326)^1.084-5.381))</f>
        <v/>
      </c>
      <c r="G6326">
        <f>IF(F6326="","",IF(F6326&lt;0,10*F6326^2,0))</f>
        <v/>
      </c>
      <c r="H6326">
        <f>IF(F6326="","",IF(F6326&gt;0,10*F6326^2,0))</f>
        <v/>
      </c>
    </row>
    <row r="6327">
      <c r="A6327">
        <f>Input!A6327</f>
        <v/>
      </c>
      <c r="B6327">
        <f>IF(ISNUMBER(Input!B6327),IF(AND(Input!B6327&gt;=20,Input!B6327&lt;=700),Input!B6327,""),"")</f>
        <v/>
      </c>
      <c r="C6327">
        <f>IF(B6327="","",INT(A6327))</f>
        <v/>
      </c>
      <c r="D6327">
        <f>IF(B6327="","",HOUR(A6327))</f>
        <v/>
      </c>
      <c r="E6327">
        <f>IF(B6327="","",IF(INPUT!$I$1="","",IF(C6327&lt;(INT(INPUT!$I$1)-INPUT!$I$2),"Off Meds",IF(C6327&lt;=(INT(INPUT!$I$1)+INPUT!$I$2),"Washout","On Meds"))))</f>
        <v/>
      </c>
      <c r="F6327">
        <f>IF(B6327="","",1.509*(LN(B6327)^1.084-5.381))</f>
        <v/>
      </c>
      <c r="G6327">
        <f>IF(F6327="","",IF(F6327&lt;0,10*F6327^2,0))</f>
        <v/>
      </c>
      <c r="H6327">
        <f>IF(F6327="","",IF(F6327&gt;0,10*F6327^2,0))</f>
        <v/>
      </c>
    </row>
    <row r="6328">
      <c r="A6328">
        <f>Input!A6328</f>
        <v/>
      </c>
      <c r="B6328">
        <f>IF(ISNUMBER(Input!B6328),IF(AND(Input!B6328&gt;=20,Input!B6328&lt;=700),Input!B6328,""),"")</f>
        <v/>
      </c>
      <c r="C6328">
        <f>IF(B6328="","",INT(A6328))</f>
        <v/>
      </c>
      <c r="D6328">
        <f>IF(B6328="","",HOUR(A6328))</f>
        <v/>
      </c>
      <c r="E6328">
        <f>IF(B6328="","",IF(INPUT!$I$1="","",IF(C6328&lt;(INT(INPUT!$I$1)-INPUT!$I$2),"Off Meds",IF(C6328&lt;=(INT(INPUT!$I$1)+INPUT!$I$2),"Washout","On Meds"))))</f>
        <v/>
      </c>
      <c r="F6328">
        <f>IF(B6328="","",1.509*(LN(B6328)^1.084-5.381))</f>
        <v/>
      </c>
      <c r="G6328">
        <f>IF(F6328="","",IF(F6328&lt;0,10*F6328^2,0))</f>
        <v/>
      </c>
      <c r="H6328">
        <f>IF(F6328="","",IF(F6328&gt;0,10*F6328^2,0))</f>
        <v/>
      </c>
    </row>
    <row r="6329">
      <c r="A6329">
        <f>Input!A6329</f>
        <v/>
      </c>
      <c r="B6329">
        <f>IF(ISNUMBER(Input!B6329),IF(AND(Input!B6329&gt;=20,Input!B6329&lt;=700),Input!B6329,""),"")</f>
        <v/>
      </c>
      <c r="C6329">
        <f>IF(B6329="","",INT(A6329))</f>
        <v/>
      </c>
      <c r="D6329">
        <f>IF(B6329="","",HOUR(A6329))</f>
        <v/>
      </c>
      <c r="E6329">
        <f>IF(B6329="","",IF(INPUT!$I$1="","",IF(C6329&lt;(INT(INPUT!$I$1)-INPUT!$I$2),"Off Meds",IF(C6329&lt;=(INT(INPUT!$I$1)+INPUT!$I$2),"Washout","On Meds"))))</f>
        <v/>
      </c>
      <c r="F6329">
        <f>IF(B6329="","",1.509*(LN(B6329)^1.084-5.381))</f>
        <v/>
      </c>
      <c r="G6329">
        <f>IF(F6329="","",IF(F6329&lt;0,10*F6329^2,0))</f>
        <v/>
      </c>
      <c r="H6329">
        <f>IF(F6329="","",IF(F6329&gt;0,10*F6329^2,0))</f>
        <v/>
      </c>
    </row>
    <row r="6330">
      <c r="A6330">
        <f>Input!A6330</f>
        <v/>
      </c>
      <c r="B6330">
        <f>IF(ISNUMBER(Input!B6330),IF(AND(Input!B6330&gt;=20,Input!B6330&lt;=700),Input!B6330,""),"")</f>
        <v/>
      </c>
      <c r="C6330">
        <f>IF(B6330="","",INT(A6330))</f>
        <v/>
      </c>
      <c r="D6330">
        <f>IF(B6330="","",HOUR(A6330))</f>
        <v/>
      </c>
      <c r="E6330">
        <f>IF(B6330="","",IF(INPUT!$I$1="","",IF(C6330&lt;(INT(INPUT!$I$1)-INPUT!$I$2),"Off Meds",IF(C6330&lt;=(INT(INPUT!$I$1)+INPUT!$I$2),"Washout","On Meds"))))</f>
        <v/>
      </c>
      <c r="F6330">
        <f>IF(B6330="","",1.509*(LN(B6330)^1.084-5.381))</f>
        <v/>
      </c>
      <c r="G6330">
        <f>IF(F6330="","",IF(F6330&lt;0,10*F6330^2,0))</f>
        <v/>
      </c>
      <c r="H6330">
        <f>IF(F6330="","",IF(F6330&gt;0,10*F6330^2,0))</f>
        <v/>
      </c>
    </row>
    <row r="6331">
      <c r="A6331">
        <f>Input!A6331</f>
        <v/>
      </c>
      <c r="B6331">
        <f>IF(ISNUMBER(Input!B6331),IF(AND(Input!B6331&gt;=20,Input!B6331&lt;=700),Input!B6331,""),"")</f>
        <v/>
      </c>
      <c r="C6331">
        <f>IF(B6331="","",INT(A6331))</f>
        <v/>
      </c>
      <c r="D6331">
        <f>IF(B6331="","",HOUR(A6331))</f>
        <v/>
      </c>
      <c r="E6331">
        <f>IF(B6331="","",IF(INPUT!$I$1="","",IF(C6331&lt;(INT(INPUT!$I$1)-INPUT!$I$2),"Off Meds",IF(C6331&lt;=(INT(INPUT!$I$1)+INPUT!$I$2),"Washout","On Meds"))))</f>
        <v/>
      </c>
      <c r="F6331">
        <f>IF(B6331="","",1.509*(LN(B6331)^1.084-5.381))</f>
        <v/>
      </c>
      <c r="G6331">
        <f>IF(F6331="","",IF(F6331&lt;0,10*F6331^2,0))</f>
        <v/>
      </c>
      <c r="H6331">
        <f>IF(F6331="","",IF(F6331&gt;0,10*F6331^2,0))</f>
        <v/>
      </c>
    </row>
    <row r="6332">
      <c r="A6332">
        <f>Input!A6332</f>
        <v/>
      </c>
      <c r="B6332">
        <f>IF(ISNUMBER(Input!B6332),IF(AND(Input!B6332&gt;=20,Input!B6332&lt;=700),Input!B6332,""),"")</f>
        <v/>
      </c>
      <c r="C6332">
        <f>IF(B6332="","",INT(A6332))</f>
        <v/>
      </c>
      <c r="D6332">
        <f>IF(B6332="","",HOUR(A6332))</f>
        <v/>
      </c>
      <c r="E6332">
        <f>IF(B6332="","",IF(INPUT!$I$1="","",IF(C6332&lt;(INT(INPUT!$I$1)-INPUT!$I$2),"Off Meds",IF(C6332&lt;=(INT(INPUT!$I$1)+INPUT!$I$2),"Washout","On Meds"))))</f>
        <v/>
      </c>
      <c r="F6332">
        <f>IF(B6332="","",1.509*(LN(B6332)^1.084-5.381))</f>
        <v/>
      </c>
      <c r="G6332">
        <f>IF(F6332="","",IF(F6332&lt;0,10*F6332^2,0))</f>
        <v/>
      </c>
      <c r="H6332">
        <f>IF(F6332="","",IF(F6332&gt;0,10*F6332^2,0))</f>
        <v/>
      </c>
    </row>
    <row r="6333">
      <c r="A6333">
        <f>Input!A6333</f>
        <v/>
      </c>
      <c r="B6333">
        <f>IF(ISNUMBER(Input!B6333),IF(AND(Input!B6333&gt;=20,Input!B6333&lt;=700),Input!B6333,""),"")</f>
        <v/>
      </c>
      <c r="C6333">
        <f>IF(B6333="","",INT(A6333))</f>
        <v/>
      </c>
      <c r="D6333">
        <f>IF(B6333="","",HOUR(A6333))</f>
        <v/>
      </c>
      <c r="E6333">
        <f>IF(B6333="","",IF(INPUT!$I$1="","",IF(C6333&lt;(INT(INPUT!$I$1)-INPUT!$I$2),"Off Meds",IF(C6333&lt;=(INT(INPUT!$I$1)+INPUT!$I$2),"Washout","On Meds"))))</f>
        <v/>
      </c>
      <c r="F6333">
        <f>IF(B6333="","",1.509*(LN(B6333)^1.084-5.381))</f>
        <v/>
      </c>
      <c r="G6333">
        <f>IF(F6333="","",IF(F6333&lt;0,10*F6333^2,0))</f>
        <v/>
      </c>
      <c r="H6333">
        <f>IF(F6333="","",IF(F6333&gt;0,10*F6333^2,0))</f>
        <v/>
      </c>
    </row>
    <row r="6334">
      <c r="A6334">
        <f>Input!A6334</f>
        <v/>
      </c>
      <c r="B6334">
        <f>IF(ISNUMBER(Input!B6334),IF(AND(Input!B6334&gt;=20,Input!B6334&lt;=700),Input!B6334,""),"")</f>
        <v/>
      </c>
      <c r="C6334">
        <f>IF(B6334="","",INT(A6334))</f>
        <v/>
      </c>
      <c r="D6334">
        <f>IF(B6334="","",HOUR(A6334))</f>
        <v/>
      </c>
      <c r="E6334">
        <f>IF(B6334="","",IF(INPUT!$I$1="","",IF(C6334&lt;(INT(INPUT!$I$1)-INPUT!$I$2),"Off Meds",IF(C6334&lt;=(INT(INPUT!$I$1)+INPUT!$I$2),"Washout","On Meds"))))</f>
        <v/>
      </c>
      <c r="F6334">
        <f>IF(B6334="","",1.509*(LN(B6334)^1.084-5.381))</f>
        <v/>
      </c>
      <c r="G6334">
        <f>IF(F6334="","",IF(F6334&lt;0,10*F6334^2,0))</f>
        <v/>
      </c>
      <c r="H6334">
        <f>IF(F6334="","",IF(F6334&gt;0,10*F6334^2,0))</f>
        <v/>
      </c>
    </row>
    <row r="6335">
      <c r="A6335">
        <f>Input!A6335</f>
        <v/>
      </c>
      <c r="B6335">
        <f>IF(ISNUMBER(Input!B6335),IF(AND(Input!B6335&gt;=20,Input!B6335&lt;=700),Input!B6335,""),"")</f>
        <v/>
      </c>
      <c r="C6335">
        <f>IF(B6335="","",INT(A6335))</f>
        <v/>
      </c>
      <c r="D6335">
        <f>IF(B6335="","",HOUR(A6335))</f>
        <v/>
      </c>
      <c r="E6335">
        <f>IF(B6335="","",IF(INPUT!$I$1="","",IF(C6335&lt;(INT(INPUT!$I$1)-INPUT!$I$2),"Off Meds",IF(C6335&lt;=(INT(INPUT!$I$1)+INPUT!$I$2),"Washout","On Meds"))))</f>
        <v/>
      </c>
      <c r="F6335">
        <f>IF(B6335="","",1.509*(LN(B6335)^1.084-5.381))</f>
        <v/>
      </c>
      <c r="G6335">
        <f>IF(F6335="","",IF(F6335&lt;0,10*F6335^2,0))</f>
        <v/>
      </c>
      <c r="H6335">
        <f>IF(F6335="","",IF(F6335&gt;0,10*F6335^2,0))</f>
        <v/>
      </c>
    </row>
    <row r="6336">
      <c r="A6336">
        <f>Input!A6336</f>
        <v/>
      </c>
      <c r="B6336">
        <f>IF(ISNUMBER(Input!B6336),IF(AND(Input!B6336&gt;=20,Input!B6336&lt;=700),Input!B6336,""),"")</f>
        <v/>
      </c>
      <c r="C6336">
        <f>IF(B6336="","",INT(A6336))</f>
        <v/>
      </c>
      <c r="D6336">
        <f>IF(B6336="","",HOUR(A6336))</f>
        <v/>
      </c>
      <c r="E6336">
        <f>IF(B6336="","",IF(INPUT!$I$1="","",IF(C6336&lt;(INT(INPUT!$I$1)-INPUT!$I$2),"Off Meds",IF(C6336&lt;=(INT(INPUT!$I$1)+INPUT!$I$2),"Washout","On Meds"))))</f>
        <v/>
      </c>
      <c r="F6336">
        <f>IF(B6336="","",1.509*(LN(B6336)^1.084-5.381))</f>
        <v/>
      </c>
      <c r="G6336">
        <f>IF(F6336="","",IF(F6336&lt;0,10*F6336^2,0))</f>
        <v/>
      </c>
      <c r="H6336">
        <f>IF(F6336="","",IF(F6336&gt;0,10*F6336^2,0))</f>
        <v/>
      </c>
    </row>
    <row r="6337">
      <c r="A6337">
        <f>Input!A6337</f>
        <v/>
      </c>
      <c r="B6337">
        <f>IF(ISNUMBER(Input!B6337),IF(AND(Input!B6337&gt;=20,Input!B6337&lt;=700),Input!B6337,""),"")</f>
        <v/>
      </c>
      <c r="C6337">
        <f>IF(B6337="","",INT(A6337))</f>
        <v/>
      </c>
      <c r="D6337">
        <f>IF(B6337="","",HOUR(A6337))</f>
        <v/>
      </c>
      <c r="E6337">
        <f>IF(B6337="","",IF(INPUT!$I$1="","",IF(C6337&lt;(INT(INPUT!$I$1)-INPUT!$I$2),"Off Meds",IF(C6337&lt;=(INT(INPUT!$I$1)+INPUT!$I$2),"Washout","On Meds"))))</f>
        <v/>
      </c>
      <c r="F6337">
        <f>IF(B6337="","",1.509*(LN(B6337)^1.084-5.381))</f>
        <v/>
      </c>
      <c r="G6337">
        <f>IF(F6337="","",IF(F6337&lt;0,10*F6337^2,0))</f>
        <v/>
      </c>
      <c r="H6337">
        <f>IF(F6337="","",IF(F6337&gt;0,10*F6337^2,0))</f>
        <v/>
      </c>
    </row>
    <row r="6338">
      <c r="A6338">
        <f>Input!A6338</f>
        <v/>
      </c>
      <c r="B6338">
        <f>IF(ISNUMBER(Input!B6338),IF(AND(Input!B6338&gt;=20,Input!B6338&lt;=700),Input!B6338,""),"")</f>
        <v/>
      </c>
      <c r="C6338">
        <f>IF(B6338="","",INT(A6338))</f>
        <v/>
      </c>
      <c r="D6338">
        <f>IF(B6338="","",HOUR(A6338))</f>
        <v/>
      </c>
      <c r="E6338">
        <f>IF(B6338="","",IF(INPUT!$I$1="","",IF(C6338&lt;(INT(INPUT!$I$1)-INPUT!$I$2),"Off Meds",IF(C6338&lt;=(INT(INPUT!$I$1)+INPUT!$I$2),"Washout","On Meds"))))</f>
        <v/>
      </c>
      <c r="F6338">
        <f>IF(B6338="","",1.509*(LN(B6338)^1.084-5.381))</f>
        <v/>
      </c>
      <c r="G6338">
        <f>IF(F6338="","",IF(F6338&lt;0,10*F6338^2,0))</f>
        <v/>
      </c>
      <c r="H6338">
        <f>IF(F6338="","",IF(F6338&gt;0,10*F6338^2,0))</f>
        <v/>
      </c>
    </row>
    <row r="6339">
      <c r="A6339">
        <f>Input!A6339</f>
        <v/>
      </c>
      <c r="B6339">
        <f>IF(ISNUMBER(Input!B6339),IF(AND(Input!B6339&gt;=20,Input!B6339&lt;=700),Input!B6339,""),"")</f>
        <v/>
      </c>
      <c r="C6339">
        <f>IF(B6339="","",INT(A6339))</f>
        <v/>
      </c>
      <c r="D6339">
        <f>IF(B6339="","",HOUR(A6339))</f>
        <v/>
      </c>
      <c r="E6339">
        <f>IF(B6339="","",IF(INPUT!$I$1="","",IF(C6339&lt;(INT(INPUT!$I$1)-INPUT!$I$2),"Off Meds",IF(C6339&lt;=(INT(INPUT!$I$1)+INPUT!$I$2),"Washout","On Meds"))))</f>
        <v/>
      </c>
      <c r="F6339">
        <f>IF(B6339="","",1.509*(LN(B6339)^1.084-5.381))</f>
        <v/>
      </c>
      <c r="G6339">
        <f>IF(F6339="","",IF(F6339&lt;0,10*F6339^2,0))</f>
        <v/>
      </c>
      <c r="H6339">
        <f>IF(F6339="","",IF(F6339&gt;0,10*F6339^2,0))</f>
        <v/>
      </c>
    </row>
    <row r="6340">
      <c r="A6340">
        <f>Input!A6340</f>
        <v/>
      </c>
      <c r="B6340">
        <f>IF(ISNUMBER(Input!B6340),IF(AND(Input!B6340&gt;=20,Input!B6340&lt;=700),Input!B6340,""),"")</f>
        <v/>
      </c>
      <c r="C6340">
        <f>IF(B6340="","",INT(A6340))</f>
        <v/>
      </c>
      <c r="D6340">
        <f>IF(B6340="","",HOUR(A6340))</f>
        <v/>
      </c>
      <c r="E6340">
        <f>IF(B6340="","",IF(INPUT!$I$1="","",IF(C6340&lt;(INT(INPUT!$I$1)-INPUT!$I$2),"Off Meds",IF(C6340&lt;=(INT(INPUT!$I$1)+INPUT!$I$2),"Washout","On Meds"))))</f>
        <v/>
      </c>
      <c r="F6340">
        <f>IF(B6340="","",1.509*(LN(B6340)^1.084-5.381))</f>
        <v/>
      </c>
      <c r="G6340">
        <f>IF(F6340="","",IF(F6340&lt;0,10*F6340^2,0))</f>
        <v/>
      </c>
      <c r="H6340">
        <f>IF(F6340="","",IF(F6340&gt;0,10*F6340^2,0))</f>
        <v/>
      </c>
    </row>
    <row r="6341">
      <c r="A6341">
        <f>Input!A6341</f>
        <v/>
      </c>
      <c r="B6341">
        <f>IF(ISNUMBER(Input!B6341),IF(AND(Input!B6341&gt;=20,Input!B6341&lt;=700),Input!B6341,""),"")</f>
        <v/>
      </c>
      <c r="C6341">
        <f>IF(B6341="","",INT(A6341))</f>
        <v/>
      </c>
      <c r="D6341">
        <f>IF(B6341="","",HOUR(A6341))</f>
        <v/>
      </c>
      <c r="E6341">
        <f>IF(B6341="","",IF(INPUT!$I$1="","",IF(C6341&lt;(INT(INPUT!$I$1)-INPUT!$I$2),"Off Meds",IF(C6341&lt;=(INT(INPUT!$I$1)+INPUT!$I$2),"Washout","On Meds"))))</f>
        <v/>
      </c>
      <c r="F6341">
        <f>IF(B6341="","",1.509*(LN(B6341)^1.084-5.381))</f>
        <v/>
      </c>
      <c r="G6341">
        <f>IF(F6341="","",IF(F6341&lt;0,10*F6341^2,0))</f>
        <v/>
      </c>
      <c r="H6341">
        <f>IF(F6341="","",IF(F6341&gt;0,10*F6341^2,0))</f>
        <v/>
      </c>
    </row>
    <row r="6342">
      <c r="A6342">
        <f>Input!A6342</f>
        <v/>
      </c>
      <c r="B6342">
        <f>IF(ISNUMBER(Input!B6342),IF(AND(Input!B6342&gt;=20,Input!B6342&lt;=700),Input!B6342,""),"")</f>
        <v/>
      </c>
      <c r="C6342">
        <f>IF(B6342="","",INT(A6342))</f>
        <v/>
      </c>
      <c r="D6342">
        <f>IF(B6342="","",HOUR(A6342))</f>
        <v/>
      </c>
      <c r="E6342">
        <f>IF(B6342="","",IF(INPUT!$I$1="","",IF(C6342&lt;(INT(INPUT!$I$1)-INPUT!$I$2),"Off Meds",IF(C6342&lt;=(INT(INPUT!$I$1)+INPUT!$I$2),"Washout","On Meds"))))</f>
        <v/>
      </c>
      <c r="F6342">
        <f>IF(B6342="","",1.509*(LN(B6342)^1.084-5.381))</f>
        <v/>
      </c>
      <c r="G6342">
        <f>IF(F6342="","",IF(F6342&lt;0,10*F6342^2,0))</f>
        <v/>
      </c>
      <c r="H6342">
        <f>IF(F6342="","",IF(F6342&gt;0,10*F6342^2,0))</f>
        <v/>
      </c>
    </row>
    <row r="6343">
      <c r="A6343">
        <f>Input!A6343</f>
        <v/>
      </c>
      <c r="B6343">
        <f>IF(ISNUMBER(Input!B6343),IF(AND(Input!B6343&gt;=20,Input!B6343&lt;=700),Input!B6343,""),"")</f>
        <v/>
      </c>
      <c r="C6343">
        <f>IF(B6343="","",INT(A6343))</f>
        <v/>
      </c>
      <c r="D6343">
        <f>IF(B6343="","",HOUR(A6343))</f>
        <v/>
      </c>
      <c r="E6343">
        <f>IF(B6343="","",IF(INPUT!$I$1="","",IF(C6343&lt;(INT(INPUT!$I$1)-INPUT!$I$2),"Off Meds",IF(C6343&lt;=(INT(INPUT!$I$1)+INPUT!$I$2),"Washout","On Meds"))))</f>
        <v/>
      </c>
      <c r="F6343">
        <f>IF(B6343="","",1.509*(LN(B6343)^1.084-5.381))</f>
        <v/>
      </c>
      <c r="G6343">
        <f>IF(F6343="","",IF(F6343&lt;0,10*F6343^2,0))</f>
        <v/>
      </c>
      <c r="H6343">
        <f>IF(F6343="","",IF(F6343&gt;0,10*F6343^2,0))</f>
        <v/>
      </c>
    </row>
    <row r="6344">
      <c r="A6344">
        <f>Input!A6344</f>
        <v/>
      </c>
      <c r="B6344">
        <f>IF(ISNUMBER(Input!B6344),IF(AND(Input!B6344&gt;=20,Input!B6344&lt;=700),Input!B6344,""),"")</f>
        <v/>
      </c>
      <c r="C6344">
        <f>IF(B6344="","",INT(A6344))</f>
        <v/>
      </c>
      <c r="D6344">
        <f>IF(B6344="","",HOUR(A6344))</f>
        <v/>
      </c>
      <c r="E6344">
        <f>IF(B6344="","",IF(INPUT!$I$1="","",IF(C6344&lt;(INT(INPUT!$I$1)-INPUT!$I$2),"Off Meds",IF(C6344&lt;=(INT(INPUT!$I$1)+INPUT!$I$2),"Washout","On Meds"))))</f>
        <v/>
      </c>
      <c r="F6344">
        <f>IF(B6344="","",1.509*(LN(B6344)^1.084-5.381))</f>
        <v/>
      </c>
      <c r="G6344">
        <f>IF(F6344="","",IF(F6344&lt;0,10*F6344^2,0))</f>
        <v/>
      </c>
      <c r="H6344">
        <f>IF(F6344="","",IF(F6344&gt;0,10*F6344^2,0))</f>
        <v/>
      </c>
    </row>
    <row r="6345">
      <c r="A6345">
        <f>Input!A6345</f>
        <v/>
      </c>
      <c r="B6345">
        <f>IF(ISNUMBER(Input!B6345),IF(AND(Input!B6345&gt;=20,Input!B6345&lt;=700),Input!B6345,""),"")</f>
        <v/>
      </c>
      <c r="C6345">
        <f>IF(B6345="","",INT(A6345))</f>
        <v/>
      </c>
      <c r="D6345">
        <f>IF(B6345="","",HOUR(A6345))</f>
        <v/>
      </c>
      <c r="E6345">
        <f>IF(B6345="","",IF(INPUT!$I$1="","",IF(C6345&lt;(INT(INPUT!$I$1)-INPUT!$I$2),"Off Meds",IF(C6345&lt;=(INT(INPUT!$I$1)+INPUT!$I$2),"Washout","On Meds"))))</f>
        <v/>
      </c>
      <c r="F6345">
        <f>IF(B6345="","",1.509*(LN(B6345)^1.084-5.381))</f>
        <v/>
      </c>
      <c r="G6345">
        <f>IF(F6345="","",IF(F6345&lt;0,10*F6345^2,0))</f>
        <v/>
      </c>
      <c r="H6345">
        <f>IF(F6345="","",IF(F6345&gt;0,10*F6345^2,0))</f>
        <v/>
      </c>
    </row>
    <row r="6346">
      <c r="A6346">
        <f>Input!A6346</f>
        <v/>
      </c>
      <c r="B6346">
        <f>IF(ISNUMBER(Input!B6346),IF(AND(Input!B6346&gt;=20,Input!B6346&lt;=700),Input!B6346,""),"")</f>
        <v/>
      </c>
      <c r="C6346">
        <f>IF(B6346="","",INT(A6346))</f>
        <v/>
      </c>
      <c r="D6346">
        <f>IF(B6346="","",HOUR(A6346))</f>
        <v/>
      </c>
      <c r="E6346">
        <f>IF(B6346="","",IF(INPUT!$I$1="","",IF(C6346&lt;(INT(INPUT!$I$1)-INPUT!$I$2),"Off Meds",IF(C6346&lt;=(INT(INPUT!$I$1)+INPUT!$I$2),"Washout","On Meds"))))</f>
        <v/>
      </c>
      <c r="F6346">
        <f>IF(B6346="","",1.509*(LN(B6346)^1.084-5.381))</f>
        <v/>
      </c>
      <c r="G6346">
        <f>IF(F6346="","",IF(F6346&lt;0,10*F6346^2,0))</f>
        <v/>
      </c>
      <c r="H6346">
        <f>IF(F6346="","",IF(F6346&gt;0,10*F6346^2,0))</f>
        <v/>
      </c>
    </row>
    <row r="6347">
      <c r="A6347">
        <f>Input!A6347</f>
        <v/>
      </c>
      <c r="B6347">
        <f>IF(ISNUMBER(Input!B6347),IF(AND(Input!B6347&gt;=20,Input!B6347&lt;=700),Input!B6347,""),"")</f>
        <v/>
      </c>
      <c r="C6347">
        <f>IF(B6347="","",INT(A6347))</f>
        <v/>
      </c>
      <c r="D6347">
        <f>IF(B6347="","",HOUR(A6347))</f>
        <v/>
      </c>
      <c r="E6347">
        <f>IF(B6347="","",IF(INPUT!$I$1="","",IF(C6347&lt;(INT(INPUT!$I$1)-INPUT!$I$2),"Off Meds",IF(C6347&lt;=(INT(INPUT!$I$1)+INPUT!$I$2),"Washout","On Meds"))))</f>
        <v/>
      </c>
      <c r="F6347">
        <f>IF(B6347="","",1.509*(LN(B6347)^1.084-5.381))</f>
        <v/>
      </c>
      <c r="G6347">
        <f>IF(F6347="","",IF(F6347&lt;0,10*F6347^2,0))</f>
        <v/>
      </c>
      <c r="H6347">
        <f>IF(F6347="","",IF(F6347&gt;0,10*F6347^2,0))</f>
        <v/>
      </c>
    </row>
    <row r="6348">
      <c r="A6348">
        <f>Input!A6348</f>
        <v/>
      </c>
      <c r="B6348">
        <f>IF(ISNUMBER(Input!B6348),IF(AND(Input!B6348&gt;=20,Input!B6348&lt;=700),Input!B6348,""),"")</f>
        <v/>
      </c>
      <c r="C6348">
        <f>IF(B6348="","",INT(A6348))</f>
        <v/>
      </c>
      <c r="D6348">
        <f>IF(B6348="","",HOUR(A6348))</f>
        <v/>
      </c>
      <c r="E6348">
        <f>IF(B6348="","",IF(INPUT!$I$1="","",IF(C6348&lt;(INT(INPUT!$I$1)-INPUT!$I$2),"Off Meds",IF(C6348&lt;=(INT(INPUT!$I$1)+INPUT!$I$2),"Washout","On Meds"))))</f>
        <v/>
      </c>
      <c r="F6348">
        <f>IF(B6348="","",1.509*(LN(B6348)^1.084-5.381))</f>
        <v/>
      </c>
      <c r="G6348">
        <f>IF(F6348="","",IF(F6348&lt;0,10*F6348^2,0))</f>
        <v/>
      </c>
      <c r="H6348">
        <f>IF(F6348="","",IF(F6348&gt;0,10*F6348^2,0))</f>
        <v/>
      </c>
    </row>
    <row r="6349">
      <c r="A6349">
        <f>Input!A6349</f>
        <v/>
      </c>
      <c r="B6349">
        <f>IF(ISNUMBER(Input!B6349),IF(AND(Input!B6349&gt;=20,Input!B6349&lt;=700),Input!B6349,""),"")</f>
        <v/>
      </c>
      <c r="C6349">
        <f>IF(B6349="","",INT(A6349))</f>
        <v/>
      </c>
      <c r="D6349">
        <f>IF(B6349="","",HOUR(A6349))</f>
        <v/>
      </c>
      <c r="E6349">
        <f>IF(B6349="","",IF(INPUT!$I$1="","",IF(C6349&lt;(INT(INPUT!$I$1)-INPUT!$I$2),"Off Meds",IF(C6349&lt;=(INT(INPUT!$I$1)+INPUT!$I$2),"Washout","On Meds"))))</f>
        <v/>
      </c>
      <c r="F6349">
        <f>IF(B6349="","",1.509*(LN(B6349)^1.084-5.381))</f>
        <v/>
      </c>
      <c r="G6349">
        <f>IF(F6349="","",IF(F6349&lt;0,10*F6349^2,0))</f>
        <v/>
      </c>
      <c r="H6349">
        <f>IF(F6349="","",IF(F6349&gt;0,10*F6349^2,0))</f>
        <v/>
      </c>
    </row>
    <row r="6350">
      <c r="A6350">
        <f>Input!A6350</f>
        <v/>
      </c>
      <c r="B6350">
        <f>IF(ISNUMBER(Input!B6350),IF(AND(Input!B6350&gt;=20,Input!B6350&lt;=700),Input!B6350,""),"")</f>
        <v/>
      </c>
      <c r="C6350">
        <f>IF(B6350="","",INT(A6350))</f>
        <v/>
      </c>
      <c r="D6350">
        <f>IF(B6350="","",HOUR(A6350))</f>
        <v/>
      </c>
      <c r="E6350">
        <f>IF(B6350="","",IF(INPUT!$I$1="","",IF(C6350&lt;(INT(INPUT!$I$1)-INPUT!$I$2),"Off Meds",IF(C6350&lt;=(INT(INPUT!$I$1)+INPUT!$I$2),"Washout","On Meds"))))</f>
        <v/>
      </c>
      <c r="F6350">
        <f>IF(B6350="","",1.509*(LN(B6350)^1.084-5.381))</f>
        <v/>
      </c>
      <c r="G6350">
        <f>IF(F6350="","",IF(F6350&lt;0,10*F6350^2,0))</f>
        <v/>
      </c>
      <c r="H6350">
        <f>IF(F6350="","",IF(F6350&gt;0,10*F6350^2,0))</f>
        <v/>
      </c>
    </row>
    <row r="6351">
      <c r="A6351">
        <f>Input!A6351</f>
        <v/>
      </c>
      <c r="B6351">
        <f>IF(ISNUMBER(Input!B6351),IF(AND(Input!B6351&gt;=20,Input!B6351&lt;=700),Input!B6351,""),"")</f>
        <v/>
      </c>
      <c r="C6351">
        <f>IF(B6351="","",INT(A6351))</f>
        <v/>
      </c>
      <c r="D6351">
        <f>IF(B6351="","",HOUR(A6351))</f>
        <v/>
      </c>
      <c r="E6351">
        <f>IF(B6351="","",IF(INPUT!$I$1="","",IF(C6351&lt;(INT(INPUT!$I$1)-INPUT!$I$2),"Off Meds",IF(C6351&lt;=(INT(INPUT!$I$1)+INPUT!$I$2),"Washout","On Meds"))))</f>
        <v/>
      </c>
      <c r="F6351">
        <f>IF(B6351="","",1.509*(LN(B6351)^1.084-5.381))</f>
        <v/>
      </c>
      <c r="G6351">
        <f>IF(F6351="","",IF(F6351&lt;0,10*F6351^2,0))</f>
        <v/>
      </c>
      <c r="H6351">
        <f>IF(F6351="","",IF(F6351&gt;0,10*F6351^2,0))</f>
        <v/>
      </c>
    </row>
    <row r="6352">
      <c r="A6352">
        <f>Input!A6352</f>
        <v/>
      </c>
      <c r="B6352">
        <f>IF(ISNUMBER(Input!B6352),IF(AND(Input!B6352&gt;=20,Input!B6352&lt;=700),Input!B6352,""),"")</f>
        <v/>
      </c>
      <c r="C6352">
        <f>IF(B6352="","",INT(A6352))</f>
        <v/>
      </c>
      <c r="D6352">
        <f>IF(B6352="","",HOUR(A6352))</f>
        <v/>
      </c>
      <c r="E6352">
        <f>IF(B6352="","",IF(INPUT!$I$1="","",IF(C6352&lt;(INT(INPUT!$I$1)-INPUT!$I$2),"Off Meds",IF(C6352&lt;=(INT(INPUT!$I$1)+INPUT!$I$2),"Washout","On Meds"))))</f>
        <v/>
      </c>
      <c r="F6352">
        <f>IF(B6352="","",1.509*(LN(B6352)^1.084-5.381))</f>
        <v/>
      </c>
      <c r="G6352">
        <f>IF(F6352="","",IF(F6352&lt;0,10*F6352^2,0))</f>
        <v/>
      </c>
      <c r="H6352">
        <f>IF(F6352="","",IF(F6352&gt;0,10*F6352^2,0))</f>
        <v/>
      </c>
    </row>
    <row r="6353">
      <c r="A6353">
        <f>Input!A6353</f>
        <v/>
      </c>
      <c r="B6353">
        <f>IF(ISNUMBER(Input!B6353),IF(AND(Input!B6353&gt;=20,Input!B6353&lt;=700),Input!B6353,""),"")</f>
        <v/>
      </c>
      <c r="C6353">
        <f>IF(B6353="","",INT(A6353))</f>
        <v/>
      </c>
      <c r="D6353">
        <f>IF(B6353="","",HOUR(A6353))</f>
        <v/>
      </c>
      <c r="E6353">
        <f>IF(B6353="","",IF(INPUT!$I$1="","",IF(C6353&lt;(INT(INPUT!$I$1)-INPUT!$I$2),"Off Meds",IF(C6353&lt;=(INT(INPUT!$I$1)+INPUT!$I$2),"Washout","On Meds"))))</f>
        <v/>
      </c>
      <c r="F6353">
        <f>IF(B6353="","",1.509*(LN(B6353)^1.084-5.381))</f>
        <v/>
      </c>
      <c r="G6353">
        <f>IF(F6353="","",IF(F6353&lt;0,10*F6353^2,0))</f>
        <v/>
      </c>
      <c r="H6353">
        <f>IF(F6353="","",IF(F6353&gt;0,10*F6353^2,0))</f>
        <v/>
      </c>
    </row>
    <row r="6354">
      <c r="A6354">
        <f>Input!A6354</f>
        <v/>
      </c>
      <c r="B6354">
        <f>IF(ISNUMBER(Input!B6354),IF(AND(Input!B6354&gt;=20,Input!B6354&lt;=700),Input!B6354,""),"")</f>
        <v/>
      </c>
      <c r="C6354">
        <f>IF(B6354="","",INT(A6354))</f>
        <v/>
      </c>
      <c r="D6354">
        <f>IF(B6354="","",HOUR(A6354))</f>
        <v/>
      </c>
      <c r="E6354">
        <f>IF(B6354="","",IF(INPUT!$I$1="","",IF(C6354&lt;(INT(INPUT!$I$1)-INPUT!$I$2),"Off Meds",IF(C6354&lt;=(INT(INPUT!$I$1)+INPUT!$I$2),"Washout","On Meds"))))</f>
        <v/>
      </c>
      <c r="F6354">
        <f>IF(B6354="","",1.509*(LN(B6354)^1.084-5.381))</f>
        <v/>
      </c>
      <c r="G6354">
        <f>IF(F6354="","",IF(F6354&lt;0,10*F6354^2,0))</f>
        <v/>
      </c>
      <c r="H6354">
        <f>IF(F6354="","",IF(F6354&gt;0,10*F6354^2,0))</f>
        <v/>
      </c>
    </row>
    <row r="6355">
      <c r="A6355">
        <f>Input!A6355</f>
        <v/>
      </c>
      <c r="B6355">
        <f>IF(ISNUMBER(Input!B6355),IF(AND(Input!B6355&gt;=20,Input!B6355&lt;=700),Input!B6355,""),"")</f>
        <v/>
      </c>
      <c r="C6355">
        <f>IF(B6355="","",INT(A6355))</f>
        <v/>
      </c>
      <c r="D6355">
        <f>IF(B6355="","",HOUR(A6355))</f>
        <v/>
      </c>
      <c r="E6355">
        <f>IF(B6355="","",IF(INPUT!$I$1="","",IF(C6355&lt;(INT(INPUT!$I$1)-INPUT!$I$2),"Off Meds",IF(C6355&lt;=(INT(INPUT!$I$1)+INPUT!$I$2),"Washout","On Meds"))))</f>
        <v/>
      </c>
      <c r="F6355">
        <f>IF(B6355="","",1.509*(LN(B6355)^1.084-5.381))</f>
        <v/>
      </c>
      <c r="G6355">
        <f>IF(F6355="","",IF(F6355&lt;0,10*F6355^2,0))</f>
        <v/>
      </c>
      <c r="H6355">
        <f>IF(F6355="","",IF(F6355&gt;0,10*F6355^2,0))</f>
        <v/>
      </c>
    </row>
    <row r="6356">
      <c r="A6356">
        <f>Input!A6356</f>
        <v/>
      </c>
      <c r="B6356">
        <f>IF(ISNUMBER(Input!B6356),IF(AND(Input!B6356&gt;=20,Input!B6356&lt;=700),Input!B6356,""),"")</f>
        <v/>
      </c>
      <c r="C6356">
        <f>IF(B6356="","",INT(A6356))</f>
        <v/>
      </c>
      <c r="D6356">
        <f>IF(B6356="","",HOUR(A6356))</f>
        <v/>
      </c>
      <c r="E6356">
        <f>IF(B6356="","",IF(INPUT!$I$1="","",IF(C6356&lt;(INT(INPUT!$I$1)-INPUT!$I$2),"Off Meds",IF(C6356&lt;=(INT(INPUT!$I$1)+INPUT!$I$2),"Washout","On Meds"))))</f>
        <v/>
      </c>
      <c r="F6356">
        <f>IF(B6356="","",1.509*(LN(B6356)^1.084-5.381))</f>
        <v/>
      </c>
      <c r="G6356">
        <f>IF(F6356="","",IF(F6356&lt;0,10*F6356^2,0))</f>
        <v/>
      </c>
      <c r="H6356">
        <f>IF(F6356="","",IF(F6356&gt;0,10*F6356^2,0))</f>
        <v/>
      </c>
    </row>
    <row r="6357">
      <c r="A6357">
        <f>Input!A6357</f>
        <v/>
      </c>
      <c r="B6357">
        <f>IF(ISNUMBER(Input!B6357),IF(AND(Input!B6357&gt;=20,Input!B6357&lt;=700),Input!B6357,""),"")</f>
        <v/>
      </c>
      <c r="C6357">
        <f>IF(B6357="","",INT(A6357))</f>
        <v/>
      </c>
      <c r="D6357">
        <f>IF(B6357="","",HOUR(A6357))</f>
        <v/>
      </c>
      <c r="E6357">
        <f>IF(B6357="","",IF(INPUT!$I$1="","",IF(C6357&lt;(INT(INPUT!$I$1)-INPUT!$I$2),"Off Meds",IF(C6357&lt;=(INT(INPUT!$I$1)+INPUT!$I$2),"Washout","On Meds"))))</f>
        <v/>
      </c>
      <c r="F6357">
        <f>IF(B6357="","",1.509*(LN(B6357)^1.084-5.381))</f>
        <v/>
      </c>
      <c r="G6357">
        <f>IF(F6357="","",IF(F6357&lt;0,10*F6357^2,0))</f>
        <v/>
      </c>
      <c r="H6357">
        <f>IF(F6357="","",IF(F6357&gt;0,10*F6357^2,0))</f>
        <v/>
      </c>
    </row>
    <row r="6358">
      <c r="A6358">
        <f>Input!A6358</f>
        <v/>
      </c>
      <c r="B6358">
        <f>IF(ISNUMBER(Input!B6358),IF(AND(Input!B6358&gt;=20,Input!B6358&lt;=700),Input!B6358,""),"")</f>
        <v/>
      </c>
      <c r="C6358">
        <f>IF(B6358="","",INT(A6358))</f>
        <v/>
      </c>
      <c r="D6358">
        <f>IF(B6358="","",HOUR(A6358))</f>
        <v/>
      </c>
      <c r="E6358">
        <f>IF(B6358="","",IF(INPUT!$I$1="","",IF(C6358&lt;(INT(INPUT!$I$1)-INPUT!$I$2),"Off Meds",IF(C6358&lt;=(INT(INPUT!$I$1)+INPUT!$I$2),"Washout","On Meds"))))</f>
        <v/>
      </c>
      <c r="F6358">
        <f>IF(B6358="","",1.509*(LN(B6358)^1.084-5.381))</f>
        <v/>
      </c>
      <c r="G6358">
        <f>IF(F6358="","",IF(F6358&lt;0,10*F6358^2,0))</f>
        <v/>
      </c>
      <c r="H6358">
        <f>IF(F6358="","",IF(F6358&gt;0,10*F6358^2,0))</f>
        <v/>
      </c>
    </row>
    <row r="6359">
      <c r="A6359">
        <f>Input!A6359</f>
        <v/>
      </c>
      <c r="B6359">
        <f>IF(ISNUMBER(Input!B6359),IF(AND(Input!B6359&gt;=20,Input!B6359&lt;=700),Input!B6359,""),"")</f>
        <v/>
      </c>
      <c r="C6359">
        <f>IF(B6359="","",INT(A6359))</f>
        <v/>
      </c>
      <c r="D6359">
        <f>IF(B6359="","",HOUR(A6359))</f>
        <v/>
      </c>
      <c r="E6359">
        <f>IF(B6359="","",IF(INPUT!$I$1="","",IF(C6359&lt;(INT(INPUT!$I$1)-INPUT!$I$2),"Off Meds",IF(C6359&lt;=(INT(INPUT!$I$1)+INPUT!$I$2),"Washout","On Meds"))))</f>
        <v/>
      </c>
      <c r="F6359">
        <f>IF(B6359="","",1.509*(LN(B6359)^1.084-5.381))</f>
        <v/>
      </c>
      <c r="G6359">
        <f>IF(F6359="","",IF(F6359&lt;0,10*F6359^2,0))</f>
        <v/>
      </c>
      <c r="H6359">
        <f>IF(F6359="","",IF(F6359&gt;0,10*F6359^2,0))</f>
        <v/>
      </c>
    </row>
    <row r="6360">
      <c r="A6360">
        <f>Input!A6360</f>
        <v/>
      </c>
      <c r="B6360">
        <f>IF(ISNUMBER(Input!B6360),IF(AND(Input!B6360&gt;=20,Input!B6360&lt;=700),Input!B6360,""),"")</f>
        <v/>
      </c>
      <c r="C6360">
        <f>IF(B6360="","",INT(A6360))</f>
        <v/>
      </c>
      <c r="D6360">
        <f>IF(B6360="","",HOUR(A6360))</f>
        <v/>
      </c>
      <c r="E6360">
        <f>IF(B6360="","",IF(INPUT!$I$1="","",IF(C6360&lt;(INT(INPUT!$I$1)-INPUT!$I$2),"Off Meds",IF(C6360&lt;=(INT(INPUT!$I$1)+INPUT!$I$2),"Washout","On Meds"))))</f>
        <v/>
      </c>
      <c r="F6360">
        <f>IF(B6360="","",1.509*(LN(B6360)^1.084-5.381))</f>
        <v/>
      </c>
      <c r="G6360">
        <f>IF(F6360="","",IF(F6360&lt;0,10*F6360^2,0))</f>
        <v/>
      </c>
      <c r="H6360">
        <f>IF(F6360="","",IF(F6360&gt;0,10*F6360^2,0))</f>
        <v/>
      </c>
    </row>
    <row r="6361">
      <c r="A6361">
        <f>Input!A6361</f>
        <v/>
      </c>
      <c r="B6361">
        <f>IF(ISNUMBER(Input!B6361),IF(AND(Input!B6361&gt;=20,Input!B6361&lt;=700),Input!B6361,""),"")</f>
        <v/>
      </c>
      <c r="C6361">
        <f>IF(B6361="","",INT(A6361))</f>
        <v/>
      </c>
      <c r="D6361">
        <f>IF(B6361="","",HOUR(A6361))</f>
        <v/>
      </c>
      <c r="E6361">
        <f>IF(B6361="","",IF(INPUT!$I$1="","",IF(C6361&lt;(INT(INPUT!$I$1)-INPUT!$I$2),"Off Meds",IF(C6361&lt;=(INT(INPUT!$I$1)+INPUT!$I$2),"Washout","On Meds"))))</f>
        <v/>
      </c>
      <c r="F6361">
        <f>IF(B6361="","",1.509*(LN(B6361)^1.084-5.381))</f>
        <v/>
      </c>
      <c r="G6361">
        <f>IF(F6361="","",IF(F6361&lt;0,10*F6361^2,0))</f>
        <v/>
      </c>
      <c r="H6361">
        <f>IF(F6361="","",IF(F6361&gt;0,10*F6361^2,0))</f>
        <v/>
      </c>
    </row>
    <row r="6362">
      <c r="A6362">
        <f>Input!A6362</f>
        <v/>
      </c>
      <c r="B6362">
        <f>IF(ISNUMBER(Input!B6362),IF(AND(Input!B6362&gt;=20,Input!B6362&lt;=700),Input!B6362,""),"")</f>
        <v/>
      </c>
      <c r="C6362">
        <f>IF(B6362="","",INT(A6362))</f>
        <v/>
      </c>
      <c r="D6362">
        <f>IF(B6362="","",HOUR(A6362))</f>
        <v/>
      </c>
      <c r="E6362">
        <f>IF(B6362="","",IF(INPUT!$I$1="","",IF(C6362&lt;(INT(INPUT!$I$1)-INPUT!$I$2),"Off Meds",IF(C6362&lt;=(INT(INPUT!$I$1)+INPUT!$I$2),"Washout","On Meds"))))</f>
        <v/>
      </c>
      <c r="F6362">
        <f>IF(B6362="","",1.509*(LN(B6362)^1.084-5.381))</f>
        <v/>
      </c>
      <c r="G6362">
        <f>IF(F6362="","",IF(F6362&lt;0,10*F6362^2,0))</f>
        <v/>
      </c>
      <c r="H6362">
        <f>IF(F6362="","",IF(F6362&gt;0,10*F6362^2,0))</f>
        <v/>
      </c>
    </row>
    <row r="6363">
      <c r="A6363">
        <f>Input!A6363</f>
        <v/>
      </c>
      <c r="B6363">
        <f>IF(ISNUMBER(Input!B6363),IF(AND(Input!B6363&gt;=20,Input!B6363&lt;=700),Input!B6363,""),"")</f>
        <v/>
      </c>
      <c r="C6363">
        <f>IF(B6363="","",INT(A6363))</f>
        <v/>
      </c>
      <c r="D6363">
        <f>IF(B6363="","",HOUR(A6363))</f>
        <v/>
      </c>
      <c r="E6363">
        <f>IF(B6363="","",IF(INPUT!$I$1="","",IF(C6363&lt;(INT(INPUT!$I$1)-INPUT!$I$2),"Off Meds",IF(C6363&lt;=(INT(INPUT!$I$1)+INPUT!$I$2),"Washout","On Meds"))))</f>
        <v/>
      </c>
      <c r="F6363">
        <f>IF(B6363="","",1.509*(LN(B6363)^1.084-5.381))</f>
        <v/>
      </c>
      <c r="G6363">
        <f>IF(F6363="","",IF(F6363&lt;0,10*F6363^2,0))</f>
        <v/>
      </c>
      <c r="H6363">
        <f>IF(F6363="","",IF(F6363&gt;0,10*F6363^2,0))</f>
        <v/>
      </c>
    </row>
    <row r="6364">
      <c r="A6364">
        <f>Input!A6364</f>
        <v/>
      </c>
      <c r="B6364">
        <f>IF(ISNUMBER(Input!B6364),IF(AND(Input!B6364&gt;=20,Input!B6364&lt;=700),Input!B6364,""),"")</f>
        <v/>
      </c>
      <c r="C6364">
        <f>IF(B6364="","",INT(A6364))</f>
        <v/>
      </c>
      <c r="D6364">
        <f>IF(B6364="","",HOUR(A6364))</f>
        <v/>
      </c>
      <c r="E6364">
        <f>IF(B6364="","",IF(INPUT!$I$1="","",IF(C6364&lt;(INT(INPUT!$I$1)-INPUT!$I$2),"Off Meds",IF(C6364&lt;=(INT(INPUT!$I$1)+INPUT!$I$2),"Washout","On Meds"))))</f>
        <v/>
      </c>
      <c r="F6364">
        <f>IF(B6364="","",1.509*(LN(B6364)^1.084-5.381))</f>
        <v/>
      </c>
      <c r="G6364">
        <f>IF(F6364="","",IF(F6364&lt;0,10*F6364^2,0))</f>
        <v/>
      </c>
      <c r="H6364">
        <f>IF(F6364="","",IF(F6364&gt;0,10*F6364^2,0))</f>
        <v/>
      </c>
    </row>
    <row r="6365">
      <c r="A6365">
        <f>Input!A6365</f>
        <v/>
      </c>
      <c r="B6365">
        <f>IF(ISNUMBER(Input!B6365),IF(AND(Input!B6365&gt;=20,Input!B6365&lt;=700),Input!B6365,""),"")</f>
        <v/>
      </c>
      <c r="C6365">
        <f>IF(B6365="","",INT(A6365))</f>
        <v/>
      </c>
      <c r="D6365">
        <f>IF(B6365="","",HOUR(A6365))</f>
        <v/>
      </c>
      <c r="E6365">
        <f>IF(B6365="","",IF(INPUT!$I$1="","",IF(C6365&lt;(INT(INPUT!$I$1)-INPUT!$I$2),"Off Meds",IF(C6365&lt;=(INT(INPUT!$I$1)+INPUT!$I$2),"Washout","On Meds"))))</f>
        <v/>
      </c>
      <c r="F6365">
        <f>IF(B6365="","",1.509*(LN(B6365)^1.084-5.381))</f>
        <v/>
      </c>
      <c r="G6365">
        <f>IF(F6365="","",IF(F6365&lt;0,10*F6365^2,0))</f>
        <v/>
      </c>
      <c r="H6365">
        <f>IF(F6365="","",IF(F6365&gt;0,10*F6365^2,0))</f>
        <v/>
      </c>
    </row>
    <row r="6366">
      <c r="A6366">
        <f>Input!A6366</f>
        <v/>
      </c>
      <c r="B6366">
        <f>IF(ISNUMBER(Input!B6366),IF(AND(Input!B6366&gt;=20,Input!B6366&lt;=700),Input!B6366,""),"")</f>
        <v/>
      </c>
      <c r="C6366">
        <f>IF(B6366="","",INT(A6366))</f>
        <v/>
      </c>
      <c r="D6366">
        <f>IF(B6366="","",HOUR(A6366))</f>
        <v/>
      </c>
      <c r="E6366">
        <f>IF(B6366="","",IF(INPUT!$I$1="","",IF(C6366&lt;(INT(INPUT!$I$1)-INPUT!$I$2),"Off Meds",IF(C6366&lt;=(INT(INPUT!$I$1)+INPUT!$I$2),"Washout","On Meds"))))</f>
        <v/>
      </c>
      <c r="F6366">
        <f>IF(B6366="","",1.509*(LN(B6366)^1.084-5.381))</f>
        <v/>
      </c>
      <c r="G6366">
        <f>IF(F6366="","",IF(F6366&lt;0,10*F6366^2,0))</f>
        <v/>
      </c>
      <c r="H6366">
        <f>IF(F6366="","",IF(F6366&gt;0,10*F6366^2,0))</f>
        <v/>
      </c>
    </row>
    <row r="6367">
      <c r="A6367">
        <f>Input!A6367</f>
        <v/>
      </c>
      <c r="B6367">
        <f>IF(ISNUMBER(Input!B6367),IF(AND(Input!B6367&gt;=20,Input!B6367&lt;=700),Input!B6367,""),"")</f>
        <v/>
      </c>
      <c r="C6367">
        <f>IF(B6367="","",INT(A6367))</f>
        <v/>
      </c>
      <c r="D6367">
        <f>IF(B6367="","",HOUR(A6367))</f>
        <v/>
      </c>
      <c r="E6367">
        <f>IF(B6367="","",IF(INPUT!$I$1="","",IF(C6367&lt;(INT(INPUT!$I$1)-INPUT!$I$2),"Off Meds",IF(C6367&lt;=(INT(INPUT!$I$1)+INPUT!$I$2),"Washout","On Meds"))))</f>
        <v/>
      </c>
      <c r="F6367">
        <f>IF(B6367="","",1.509*(LN(B6367)^1.084-5.381))</f>
        <v/>
      </c>
      <c r="G6367">
        <f>IF(F6367="","",IF(F6367&lt;0,10*F6367^2,0))</f>
        <v/>
      </c>
      <c r="H6367">
        <f>IF(F6367="","",IF(F6367&gt;0,10*F6367^2,0))</f>
        <v/>
      </c>
    </row>
    <row r="6368">
      <c r="A6368">
        <f>Input!A6368</f>
        <v/>
      </c>
      <c r="B6368">
        <f>IF(ISNUMBER(Input!B6368),IF(AND(Input!B6368&gt;=20,Input!B6368&lt;=700),Input!B6368,""),"")</f>
        <v/>
      </c>
      <c r="C6368">
        <f>IF(B6368="","",INT(A6368))</f>
        <v/>
      </c>
      <c r="D6368">
        <f>IF(B6368="","",HOUR(A6368))</f>
        <v/>
      </c>
      <c r="E6368">
        <f>IF(B6368="","",IF(INPUT!$I$1="","",IF(C6368&lt;(INT(INPUT!$I$1)-INPUT!$I$2),"Off Meds",IF(C6368&lt;=(INT(INPUT!$I$1)+INPUT!$I$2),"Washout","On Meds"))))</f>
        <v/>
      </c>
      <c r="F6368">
        <f>IF(B6368="","",1.509*(LN(B6368)^1.084-5.381))</f>
        <v/>
      </c>
      <c r="G6368">
        <f>IF(F6368="","",IF(F6368&lt;0,10*F6368^2,0))</f>
        <v/>
      </c>
      <c r="H6368">
        <f>IF(F6368="","",IF(F6368&gt;0,10*F6368^2,0))</f>
        <v/>
      </c>
    </row>
    <row r="6369">
      <c r="A6369">
        <f>Input!A6369</f>
        <v/>
      </c>
      <c r="B6369">
        <f>IF(ISNUMBER(Input!B6369),IF(AND(Input!B6369&gt;=20,Input!B6369&lt;=700),Input!B6369,""),"")</f>
        <v/>
      </c>
      <c r="C6369">
        <f>IF(B6369="","",INT(A6369))</f>
        <v/>
      </c>
      <c r="D6369">
        <f>IF(B6369="","",HOUR(A6369))</f>
        <v/>
      </c>
      <c r="E6369">
        <f>IF(B6369="","",IF(INPUT!$I$1="","",IF(C6369&lt;(INT(INPUT!$I$1)-INPUT!$I$2),"Off Meds",IF(C6369&lt;=(INT(INPUT!$I$1)+INPUT!$I$2),"Washout","On Meds"))))</f>
        <v/>
      </c>
      <c r="F6369">
        <f>IF(B6369="","",1.509*(LN(B6369)^1.084-5.381))</f>
        <v/>
      </c>
      <c r="G6369">
        <f>IF(F6369="","",IF(F6369&lt;0,10*F6369^2,0))</f>
        <v/>
      </c>
      <c r="H6369">
        <f>IF(F6369="","",IF(F6369&gt;0,10*F6369^2,0))</f>
        <v/>
      </c>
    </row>
    <row r="6370">
      <c r="A6370">
        <f>Input!A6370</f>
        <v/>
      </c>
      <c r="B6370">
        <f>IF(ISNUMBER(Input!B6370),IF(AND(Input!B6370&gt;=20,Input!B6370&lt;=700),Input!B6370,""),"")</f>
        <v/>
      </c>
      <c r="C6370">
        <f>IF(B6370="","",INT(A6370))</f>
        <v/>
      </c>
      <c r="D6370">
        <f>IF(B6370="","",HOUR(A6370))</f>
        <v/>
      </c>
      <c r="E6370">
        <f>IF(B6370="","",IF(INPUT!$I$1="","",IF(C6370&lt;(INT(INPUT!$I$1)-INPUT!$I$2),"Off Meds",IF(C6370&lt;=(INT(INPUT!$I$1)+INPUT!$I$2),"Washout","On Meds"))))</f>
        <v/>
      </c>
      <c r="F6370">
        <f>IF(B6370="","",1.509*(LN(B6370)^1.084-5.381))</f>
        <v/>
      </c>
      <c r="G6370">
        <f>IF(F6370="","",IF(F6370&lt;0,10*F6370^2,0))</f>
        <v/>
      </c>
      <c r="H6370">
        <f>IF(F6370="","",IF(F6370&gt;0,10*F6370^2,0))</f>
        <v/>
      </c>
    </row>
    <row r="6371">
      <c r="A6371">
        <f>Input!A6371</f>
        <v/>
      </c>
      <c r="B6371">
        <f>IF(ISNUMBER(Input!B6371),IF(AND(Input!B6371&gt;=20,Input!B6371&lt;=700),Input!B6371,""),"")</f>
        <v/>
      </c>
      <c r="C6371">
        <f>IF(B6371="","",INT(A6371))</f>
        <v/>
      </c>
      <c r="D6371">
        <f>IF(B6371="","",HOUR(A6371))</f>
        <v/>
      </c>
      <c r="E6371">
        <f>IF(B6371="","",IF(INPUT!$I$1="","",IF(C6371&lt;(INT(INPUT!$I$1)-INPUT!$I$2),"Off Meds",IF(C6371&lt;=(INT(INPUT!$I$1)+INPUT!$I$2),"Washout","On Meds"))))</f>
        <v/>
      </c>
      <c r="F6371">
        <f>IF(B6371="","",1.509*(LN(B6371)^1.084-5.381))</f>
        <v/>
      </c>
      <c r="G6371">
        <f>IF(F6371="","",IF(F6371&lt;0,10*F6371^2,0))</f>
        <v/>
      </c>
      <c r="H6371">
        <f>IF(F6371="","",IF(F6371&gt;0,10*F6371^2,0))</f>
        <v/>
      </c>
    </row>
    <row r="6372">
      <c r="A6372">
        <f>Input!A6372</f>
        <v/>
      </c>
      <c r="B6372">
        <f>IF(ISNUMBER(Input!B6372),IF(AND(Input!B6372&gt;=20,Input!B6372&lt;=700),Input!B6372,""),"")</f>
        <v/>
      </c>
      <c r="C6372">
        <f>IF(B6372="","",INT(A6372))</f>
        <v/>
      </c>
      <c r="D6372">
        <f>IF(B6372="","",HOUR(A6372))</f>
        <v/>
      </c>
      <c r="E6372">
        <f>IF(B6372="","",IF(INPUT!$I$1="","",IF(C6372&lt;(INT(INPUT!$I$1)-INPUT!$I$2),"Off Meds",IF(C6372&lt;=(INT(INPUT!$I$1)+INPUT!$I$2),"Washout","On Meds"))))</f>
        <v/>
      </c>
      <c r="F6372">
        <f>IF(B6372="","",1.509*(LN(B6372)^1.084-5.381))</f>
        <v/>
      </c>
      <c r="G6372">
        <f>IF(F6372="","",IF(F6372&lt;0,10*F6372^2,0))</f>
        <v/>
      </c>
      <c r="H6372">
        <f>IF(F6372="","",IF(F6372&gt;0,10*F6372^2,0))</f>
        <v/>
      </c>
    </row>
    <row r="6373">
      <c r="A6373">
        <f>Input!A6373</f>
        <v/>
      </c>
      <c r="B6373">
        <f>IF(ISNUMBER(Input!B6373),IF(AND(Input!B6373&gt;=20,Input!B6373&lt;=700),Input!B6373,""),"")</f>
        <v/>
      </c>
      <c r="C6373">
        <f>IF(B6373="","",INT(A6373))</f>
        <v/>
      </c>
      <c r="D6373">
        <f>IF(B6373="","",HOUR(A6373))</f>
        <v/>
      </c>
      <c r="E6373">
        <f>IF(B6373="","",IF(INPUT!$I$1="","",IF(C6373&lt;(INT(INPUT!$I$1)-INPUT!$I$2),"Off Meds",IF(C6373&lt;=(INT(INPUT!$I$1)+INPUT!$I$2),"Washout","On Meds"))))</f>
        <v/>
      </c>
      <c r="F6373">
        <f>IF(B6373="","",1.509*(LN(B6373)^1.084-5.381))</f>
        <v/>
      </c>
      <c r="G6373">
        <f>IF(F6373="","",IF(F6373&lt;0,10*F6373^2,0))</f>
        <v/>
      </c>
      <c r="H6373">
        <f>IF(F6373="","",IF(F6373&gt;0,10*F6373^2,0))</f>
        <v/>
      </c>
    </row>
    <row r="6374">
      <c r="A6374">
        <f>Input!A6374</f>
        <v/>
      </c>
      <c r="B6374">
        <f>IF(ISNUMBER(Input!B6374),IF(AND(Input!B6374&gt;=20,Input!B6374&lt;=700),Input!B6374,""),"")</f>
        <v/>
      </c>
      <c r="C6374">
        <f>IF(B6374="","",INT(A6374))</f>
        <v/>
      </c>
      <c r="D6374">
        <f>IF(B6374="","",HOUR(A6374))</f>
        <v/>
      </c>
      <c r="E6374">
        <f>IF(B6374="","",IF(INPUT!$I$1="","",IF(C6374&lt;(INT(INPUT!$I$1)-INPUT!$I$2),"Off Meds",IF(C6374&lt;=(INT(INPUT!$I$1)+INPUT!$I$2),"Washout","On Meds"))))</f>
        <v/>
      </c>
      <c r="F6374">
        <f>IF(B6374="","",1.509*(LN(B6374)^1.084-5.381))</f>
        <v/>
      </c>
      <c r="G6374">
        <f>IF(F6374="","",IF(F6374&lt;0,10*F6374^2,0))</f>
        <v/>
      </c>
      <c r="H6374">
        <f>IF(F6374="","",IF(F6374&gt;0,10*F6374^2,0))</f>
        <v/>
      </c>
    </row>
    <row r="6375">
      <c r="A6375">
        <f>Input!A6375</f>
        <v/>
      </c>
      <c r="B6375">
        <f>IF(ISNUMBER(Input!B6375),IF(AND(Input!B6375&gt;=20,Input!B6375&lt;=700),Input!B6375,""),"")</f>
        <v/>
      </c>
      <c r="C6375">
        <f>IF(B6375="","",INT(A6375))</f>
        <v/>
      </c>
      <c r="D6375">
        <f>IF(B6375="","",HOUR(A6375))</f>
        <v/>
      </c>
      <c r="E6375">
        <f>IF(B6375="","",IF(INPUT!$I$1="","",IF(C6375&lt;(INT(INPUT!$I$1)-INPUT!$I$2),"Off Meds",IF(C6375&lt;=(INT(INPUT!$I$1)+INPUT!$I$2),"Washout","On Meds"))))</f>
        <v/>
      </c>
      <c r="F6375">
        <f>IF(B6375="","",1.509*(LN(B6375)^1.084-5.381))</f>
        <v/>
      </c>
      <c r="G6375">
        <f>IF(F6375="","",IF(F6375&lt;0,10*F6375^2,0))</f>
        <v/>
      </c>
      <c r="H6375">
        <f>IF(F6375="","",IF(F6375&gt;0,10*F6375^2,0))</f>
        <v/>
      </c>
    </row>
    <row r="6376">
      <c r="A6376">
        <f>Input!A6376</f>
        <v/>
      </c>
      <c r="B6376">
        <f>IF(ISNUMBER(Input!B6376),IF(AND(Input!B6376&gt;=20,Input!B6376&lt;=700),Input!B6376,""),"")</f>
        <v/>
      </c>
      <c r="C6376">
        <f>IF(B6376="","",INT(A6376))</f>
        <v/>
      </c>
      <c r="D6376">
        <f>IF(B6376="","",HOUR(A6376))</f>
        <v/>
      </c>
      <c r="E6376">
        <f>IF(B6376="","",IF(INPUT!$I$1="","",IF(C6376&lt;(INT(INPUT!$I$1)-INPUT!$I$2),"Off Meds",IF(C6376&lt;=(INT(INPUT!$I$1)+INPUT!$I$2),"Washout","On Meds"))))</f>
        <v/>
      </c>
      <c r="F6376">
        <f>IF(B6376="","",1.509*(LN(B6376)^1.084-5.381))</f>
        <v/>
      </c>
      <c r="G6376">
        <f>IF(F6376="","",IF(F6376&lt;0,10*F6376^2,0))</f>
        <v/>
      </c>
      <c r="H6376">
        <f>IF(F6376="","",IF(F6376&gt;0,10*F6376^2,0))</f>
        <v/>
      </c>
    </row>
    <row r="6377">
      <c r="A6377">
        <f>Input!A6377</f>
        <v/>
      </c>
      <c r="B6377">
        <f>IF(ISNUMBER(Input!B6377),IF(AND(Input!B6377&gt;=20,Input!B6377&lt;=700),Input!B6377,""),"")</f>
        <v/>
      </c>
      <c r="C6377">
        <f>IF(B6377="","",INT(A6377))</f>
        <v/>
      </c>
      <c r="D6377">
        <f>IF(B6377="","",HOUR(A6377))</f>
        <v/>
      </c>
      <c r="E6377">
        <f>IF(B6377="","",IF(INPUT!$I$1="","",IF(C6377&lt;(INT(INPUT!$I$1)-INPUT!$I$2),"Off Meds",IF(C6377&lt;=(INT(INPUT!$I$1)+INPUT!$I$2),"Washout","On Meds"))))</f>
        <v/>
      </c>
      <c r="F6377">
        <f>IF(B6377="","",1.509*(LN(B6377)^1.084-5.381))</f>
        <v/>
      </c>
      <c r="G6377">
        <f>IF(F6377="","",IF(F6377&lt;0,10*F6377^2,0))</f>
        <v/>
      </c>
      <c r="H6377">
        <f>IF(F6377="","",IF(F6377&gt;0,10*F6377^2,0))</f>
        <v/>
      </c>
    </row>
    <row r="6378">
      <c r="A6378">
        <f>Input!A6378</f>
        <v/>
      </c>
      <c r="B6378">
        <f>IF(ISNUMBER(Input!B6378),IF(AND(Input!B6378&gt;=20,Input!B6378&lt;=700),Input!B6378,""),"")</f>
        <v/>
      </c>
      <c r="C6378">
        <f>IF(B6378="","",INT(A6378))</f>
        <v/>
      </c>
      <c r="D6378">
        <f>IF(B6378="","",HOUR(A6378))</f>
        <v/>
      </c>
      <c r="E6378">
        <f>IF(B6378="","",IF(INPUT!$I$1="","",IF(C6378&lt;(INT(INPUT!$I$1)-INPUT!$I$2),"Off Meds",IF(C6378&lt;=(INT(INPUT!$I$1)+INPUT!$I$2),"Washout","On Meds"))))</f>
        <v/>
      </c>
      <c r="F6378">
        <f>IF(B6378="","",1.509*(LN(B6378)^1.084-5.381))</f>
        <v/>
      </c>
      <c r="G6378">
        <f>IF(F6378="","",IF(F6378&lt;0,10*F6378^2,0))</f>
        <v/>
      </c>
      <c r="H6378">
        <f>IF(F6378="","",IF(F6378&gt;0,10*F6378^2,0))</f>
        <v/>
      </c>
    </row>
    <row r="6379">
      <c r="A6379">
        <f>Input!A6379</f>
        <v/>
      </c>
      <c r="B6379">
        <f>IF(ISNUMBER(Input!B6379),IF(AND(Input!B6379&gt;=20,Input!B6379&lt;=700),Input!B6379,""),"")</f>
        <v/>
      </c>
      <c r="C6379">
        <f>IF(B6379="","",INT(A6379))</f>
        <v/>
      </c>
      <c r="D6379">
        <f>IF(B6379="","",HOUR(A6379))</f>
        <v/>
      </c>
      <c r="E6379">
        <f>IF(B6379="","",IF(INPUT!$I$1="","",IF(C6379&lt;(INT(INPUT!$I$1)-INPUT!$I$2),"Off Meds",IF(C6379&lt;=(INT(INPUT!$I$1)+INPUT!$I$2),"Washout","On Meds"))))</f>
        <v/>
      </c>
      <c r="F6379">
        <f>IF(B6379="","",1.509*(LN(B6379)^1.084-5.381))</f>
        <v/>
      </c>
      <c r="G6379">
        <f>IF(F6379="","",IF(F6379&lt;0,10*F6379^2,0))</f>
        <v/>
      </c>
      <c r="H6379">
        <f>IF(F6379="","",IF(F6379&gt;0,10*F6379^2,0))</f>
        <v/>
      </c>
    </row>
    <row r="6380">
      <c r="A6380">
        <f>Input!A6380</f>
        <v/>
      </c>
      <c r="B6380">
        <f>IF(ISNUMBER(Input!B6380),IF(AND(Input!B6380&gt;=20,Input!B6380&lt;=700),Input!B6380,""),"")</f>
        <v/>
      </c>
      <c r="C6380">
        <f>IF(B6380="","",INT(A6380))</f>
        <v/>
      </c>
      <c r="D6380">
        <f>IF(B6380="","",HOUR(A6380))</f>
        <v/>
      </c>
      <c r="E6380">
        <f>IF(B6380="","",IF(INPUT!$I$1="","",IF(C6380&lt;(INT(INPUT!$I$1)-INPUT!$I$2),"Off Meds",IF(C6380&lt;=(INT(INPUT!$I$1)+INPUT!$I$2),"Washout","On Meds"))))</f>
        <v/>
      </c>
      <c r="F6380">
        <f>IF(B6380="","",1.509*(LN(B6380)^1.084-5.381))</f>
        <v/>
      </c>
      <c r="G6380">
        <f>IF(F6380="","",IF(F6380&lt;0,10*F6380^2,0))</f>
        <v/>
      </c>
      <c r="H6380">
        <f>IF(F6380="","",IF(F6380&gt;0,10*F6380^2,0))</f>
        <v/>
      </c>
    </row>
    <row r="6381">
      <c r="A6381">
        <f>Input!A6381</f>
        <v/>
      </c>
      <c r="B6381">
        <f>IF(ISNUMBER(Input!B6381),IF(AND(Input!B6381&gt;=20,Input!B6381&lt;=700),Input!B6381,""),"")</f>
        <v/>
      </c>
      <c r="C6381">
        <f>IF(B6381="","",INT(A6381))</f>
        <v/>
      </c>
      <c r="D6381">
        <f>IF(B6381="","",HOUR(A6381))</f>
        <v/>
      </c>
      <c r="E6381">
        <f>IF(B6381="","",IF(INPUT!$I$1="","",IF(C6381&lt;(INT(INPUT!$I$1)-INPUT!$I$2),"Off Meds",IF(C6381&lt;=(INT(INPUT!$I$1)+INPUT!$I$2),"Washout","On Meds"))))</f>
        <v/>
      </c>
      <c r="F6381">
        <f>IF(B6381="","",1.509*(LN(B6381)^1.084-5.381))</f>
        <v/>
      </c>
      <c r="G6381">
        <f>IF(F6381="","",IF(F6381&lt;0,10*F6381^2,0))</f>
        <v/>
      </c>
      <c r="H6381">
        <f>IF(F6381="","",IF(F6381&gt;0,10*F6381^2,0))</f>
        <v/>
      </c>
    </row>
    <row r="6382">
      <c r="A6382">
        <f>Input!A6382</f>
        <v/>
      </c>
      <c r="B6382">
        <f>IF(ISNUMBER(Input!B6382),IF(AND(Input!B6382&gt;=20,Input!B6382&lt;=700),Input!B6382,""),"")</f>
        <v/>
      </c>
      <c r="C6382">
        <f>IF(B6382="","",INT(A6382))</f>
        <v/>
      </c>
      <c r="D6382">
        <f>IF(B6382="","",HOUR(A6382))</f>
        <v/>
      </c>
      <c r="E6382">
        <f>IF(B6382="","",IF(INPUT!$I$1="","",IF(C6382&lt;(INT(INPUT!$I$1)-INPUT!$I$2),"Off Meds",IF(C6382&lt;=(INT(INPUT!$I$1)+INPUT!$I$2),"Washout","On Meds"))))</f>
        <v/>
      </c>
      <c r="F6382">
        <f>IF(B6382="","",1.509*(LN(B6382)^1.084-5.381))</f>
        <v/>
      </c>
      <c r="G6382">
        <f>IF(F6382="","",IF(F6382&lt;0,10*F6382^2,0))</f>
        <v/>
      </c>
      <c r="H6382">
        <f>IF(F6382="","",IF(F6382&gt;0,10*F6382^2,0))</f>
        <v/>
      </c>
    </row>
    <row r="6383">
      <c r="A6383">
        <f>Input!A6383</f>
        <v/>
      </c>
      <c r="B6383">
        <f>IF(ISNUMBER(Input!B6383),IF(AND(Input!B6383&gt;=20,Input!B6383&lt;=700),Input!B6383,""),"")</f>
        <v/>
      </c>
      <c r="C6383">
        <f>IF(B6383="","",INT(A6383))</f>
        <v/>
      </c>
      <c r="D6383">
        <f>IF(B6383="","",HOUR(A6383))</f>
        <v/>
      </c>
      <c r="E6383">
        <f>IF(B6383="","",IF(INPUT!$I$1="","",IF(C6383&lt;(INT(INPUT!$I$1)-INPUT!$I$2),"Off Meds",IF(C6383&lt;=(INT(INPUT!$I$1)+INPUT!$I$2),"Washout","On Meds"))))</f>
        <v/>
      </c>
      <c r="F6383">
        <f>IF(B6383="","",1.509*(LN(B6383)^1.084-5.381))</f>
        <v/>
      </c>
      <c r="G6383">
        <f>IF(F6383="","",IF(F6383&lt;0,10*F6383^2,0))</f>
        <v/>
      </c>
      <c r="H6383">
        <f>IF(F6383="","",IF(F6383&gt;0,10*F6383^2,0))</f>
        <v/>
      </c>
    </row>
    <row r="6384">
      <c r="A6384">
        <f>Input!A6384</f>
        <v/>
      </c>
      <c r="B6384">
        <f>IF(ISNUMBER(Input!B6384),IF(AND(Input!B6384&gt;=20,Input!B6384&lt;=700),Input!B6384,""),"")</f>
        <v/>
      </c>
      <c r="C6384">
        <f>IF(B6384="","",INT(A6384))</f>
        <v/>
      </c>
      <c r="D6384">
        <f>IF(B6384="","",HOUR(A6384))</f>
        <v/>
      </c>
      <c r="E6384">
        <f>IF(B6384="","",IF(INPUT!$I$1="","",IF(C6384&lt;(INT(INPUT!$I$1)-INPUT!$I$2),"Off Meds",IF(C6384&lt;=(INT(INPUT!$I$1)+INPUT!$I$2),"Washout","On Meds"))))</f>
        <v/>
      </c>
      <c r="F6384">
        <f>IF(B6384="","",1.509*(LN(B6384)^1.084-5.381))</f>
        <v/>
      </c>
      <c r="G6384">
        <f>IF(F6384="","",IF(F6384&lt;0,10*F6384^2,0))</f>
        <v/>
      </c>
      <c r="H6384">
        <f>IF(F6384="","",IF(F6384&gt;0,10*F6384^2,0))</f>
        <v/>
      </c>
    </row>
    <row r="6385">
      <c r="A6385">
        <f>Input!A6385</f>
        <v/>
      </c>
      <c r="B6385">
        <f>IF(ISNUMBER(Input!B6385),IF(AND(Input!B6385&gt;=20,Input!B6385&lt;=700),Input!B6385,""),"")</f>
        <v/>
      </c>
      <c r="C6385">
        <f>IF(B6385="","",INT(A6385))</f>
        <v/>
      </c>
      <c r="D6385">
        <f>IF(B6385="","",HOUR(A6385))</f>
        <v/>
      </c>
      <c r="E6385">
        <f>IF(B6385="","",IF(INPUT!$I$1="","",IF(C6385&lt;(INT(INPUT!$I$1)-INPUT!$I$2),"Off Meds",IF(C6385&lt;=(INT(INPUT!$I$1)+INPUT!$I$2),"Washout","On Meds"))))</f>
        <v/>
      </c>
      <c r="F6385">
        <f>IF(B6385="","",1.509*(LN(B6385)^1.084-5.381))</f>
        <v/>
      </c>
      <c r="G6385">
        <f>IF(F6385="","",IF(F6385&lt;0,10*F6385^2,0))</f>
        <v/>
      </c>
      <c r="H6385">
        <f>IF(F6385="","",IF(F6385&gt;0,10*F6385^2,0))</f>
        <v/>
      </c>
    </row>
    <row r="6386">
      <c r="A6386">
        <f>Input!A6386</f>
        <v/>
      </c>
      <c r="B6386">
        <f>IF(ISNUMBER(Input!B6386),IF(AND(Input!B6386&gt;=20,Input!B6386&lt;=700),Input!B6386,""),"")</f>
        <v/>
      </c>
      <c r="C6386">
        <f>IF(B6386="","",INT(A6386))</f>
        <v/>
      </c>
      <c r="D6386">
        <f>IF(B6386="","",HOUR(A6386))</f>
        <v/>
      </c>
      <c r="E6386">
        <f>IF(B6386="","",IF(INPUT!$I$1="","",IF(C6386&lt;(INT(INPUT!$I$1)-INPUT!$I$2),"Off Meds",IF(C6386&lt;=(INT(INPUT!$I$1)+INPUT!$I$2),"Washout","On Meds"))))</f>
        <v/>
      </c>
      <c r="F6386">
        <f>IF(B6386="","",1.509*(LN(B6386)^1.084-5.381))</f>
        <v/>
      </c>
      <c r="G6386">
        <f>IF(F6386="","",IF(F6386&lt;0,10*F6386^2,0))</f>
        <v/>
      </c>
      <c r="H6386">
        <f>IF(F6386="","",IF(F6386&gt;0,10*F6386^2,0))</f>
        <v/>
      </c>
    </row>
    <row r="6387">
      <c r="A6387">
        <f>Input!A6387</f>
        <v/>
      </c>
      <c r="B6387">
        <f>IF(ISNUMBER(Input!B6387),IF(AND(Input!B6387&gt;=20,Input!B6387&lt;=700),Input!B6387,""),"")</f>
        <v/>
      </c>
      <c r="C6387">
        <f>IF(B6387="","",INT(A6387))</f>
        <v/>
      </c>
      <c r="D6387">
        <f>IF(B6387="","",HOUR(A6387))</f>
        <v/>
      </c>
      <c r="E6387">
        <f>IF(B6387="","",IF(INPUT!$I$1="","",IF(C6387&lt;(INT(INPUT!$I$1)-INPUT!$I$2),"Off Meds",IF(C6387&lt;=(INT(INPUT!$I$1)+INPUT!$I$2),"Washout","On Meds"))))</f>
        <v/>
      </c>
      <c r="F6387">
        <f>IF(B6387="","",1.509*(LN(B6387)^1.084-5.381))</f>
        <v/>
      </c>
      <c r="G6387">
        <f>IF(F6387="","",IF(F6387&lt;0,10*F6387^2,0))</f>
        <v/>
      </c>
      <c r="H6387">
        <f>IF(F6387="","",IF(F6387&gt;0,10*F6387^2,0))</f>
        <v/>
      </c>
    </row>
    <row r="6388">
      <c r="A6388">
        <f>Input!A6388</f>
        <v/>
      </c>
      <c r="B6388">
        <f>IF(ISNUMBER(Input!B6388),IF(AND(Input!B6388&gt;=20,Input!B6388&lt;=700),Input!B6388,""),"")</f>
        <v/>
      </c>
      <c r="C6388">
        <f>IF(B6388="","",INT(A6388))</f>
        <v/>
      </c>
      <c r="D6388">
        <f>IF(B6388="","",HOUR(A6388))</f>
        <v/>
      </c>
      <c r="E6388">
        <f>IF(B6388="","",IF(INPUT!$I$1="","",IF(C6388&lt;(INT(INPUT!$I$1)-INPUT!$I$2),"Off Meds",IF(C6388&lt;=(INT(INPUT!$I$1)+INPUT!$I$2),"Washout","On Meds"))))</f>
        <v/>
      </c>
      <c r="F6388">
        <f>IF(B6388="","",1.509*(LN(B6388)^1.084-5.381))</f>
        <v/>
      </c>
      <c r="G6388">
        <f>IF(F6388="","",IF(F6388&lt;0,10*F6388^2,0))</f>
        <v/>
      </c>
      <c r="H6388">
        <f>IF(F6388="","",IF(F6388&gt;0,10*F6388^2,0))</f>
        <v/>
      </c>
    </row>
    <row r="6389">
      <c r="A6389">
        <f>Input!A6389</f>
        <v/>
      </c>
      <c r="B6389">
        <f>IF(ISNUMBER(Input!B6389),IF(AND(Input!B6389&gt;=20,Input!B6389&lt;=700),Input!B6389,""),"")</f>
        <v/>
      </c>
      <c r="C6389">
        <f>IF(B6389="","",INT(A6389))</f>
        <v/>
      </c>
      <c r="D6389">
        <f>IF(B6389="","",HOUR(A6389))</f>
        <v/>
      </c>
      <c r="E6389">
        <f>IF(B6389="","",IF(INPUT!$I$1="","",IF(C6389&lt;(INT(INPUT!$I$1)-INPUT!$I$2),"Off Meds",IF(C6389&lt;=(INT(INPUT!$I$1)+INPUT!$I$2),"Washout","On Meds"))))</f>
        <v/>
      </c>
      <c r="F6389">
        <f>IF(B6389="","",1.509*(LN(B6389)^1.084-5.381))</f>
        <v/>
      </c>
      <c r="G6389">
        <f>IF(F6389="","",IF(F6389&lt;0,10*F6389^2,0))</f>
        <v/>
      </c>
      <c r="H6389">
        <f>IF(F6389="","",IF(F6389&gt;0,10*F6389^2,0))</f>
        <v/>
      </c>
    </row>
    <row r="6390">
      <c r="A6390">
        <f>Input!A6390</f>
        <v/>
      </c>
      <c r="B6390">
        <f>IF(ISNUMBER(Input!B6390),IF(AND(Input!B6390&gt;=20,Input!B6390&lt;=700),Input!B6390,""),"")</f>
        <v/>
      </c>
      <c r="C6390">
        <f>IF(B6390="","",INT(A6390))</f>
        <v/>
      </c>
      <c r="D6390">
        <f>IF(B6390="","",HOUR(A6390))</f>
        <v/>
      </c>
      <c r="E6390">
        <f>IF(B6390="","",IF(INPUT!$I$1="","",IF(C6390&lt;(INT(INPUT!$I$1)-INPUT!$I$2),"Off Meds",IF(C6390&lt;=(INT(INPUT!$I$1)+INPUT!$I$2),"Washout","On Meds"))))</f>
        <v/>
      </c>
      <c r="F6390">
        <f>IF(B6390="","",1.509*(LN(B6390)^1.084-5.381))</f>
        <v/>
      </c>
      <c r="G6390">
        <f>IF(F6390="","",IF(F6390&lt;0,10*F6390^2,0))</f>
        <v/>
      </c>
      <c r="H6390">
        <f>IF(F6390="","",IF(F6390&gt;0,10*F6390^2,0))</f>
        <v/>
      </c>
    </row>
    <row r="6391">
      <c r="A6391">
        <f>Input!A6391</f>
        <v/>
      </c>
      <c r="B6391">
        <f>IF(ISNUMBER(Input!B6391),IF(AND(Input!B6391&gt;=20,Input!B6391&lt;=700),Input!B6391,""),"")</f>
        <v/>
      </c>
      <c r="C6391">
        <f>IF(B6391="","",INT(A6391))</f>
        <v/>
      </c>
      <c r="D6391">
        <f>IF(B6391="","",HOUR(A6391))</f>
        <v/>
      </c>
      <c r="E6391">
        <f>IF(B6391="","",IF(INPUT!$I$1="","",IF(C6391&lt;(INT(INPUT!$I$1)-INPUT!$I$2),"Off Meds",IF(C6391&lt;=(INT(INPUT!$I$1)+INPUT!$I$2),"Washout","On Meds"))))</f>
        <v/>
      </c>
      <c r="F6391">
        <f>IF(B6391="","",1.509*(LN(B6391)^1.084-5.381))</f>
        <v/>
      </c>
      <c r="G6391">
        <f>IF(F6391="","",IF(F6391&lt;0,10*F6391^2,0))</f>
        <v/>
      </c>
      <c r="H6391">
        <f>IF(F6391="","",IF(F6391&gt;0,10*F6391^2,0))</f>
        <v/>
      </c>
    </row>
    <row r="6392">
      <c r="A6392">
        <f>Input!A6392</f>
        <v/>
      </c>
      <c r="B6392">
        <f>IF(ISNUMBER(Input!B6392),IF(AND(Input!B6392&gt;=20,Input!B6392&lt;=700),Input!B6392,""),"")</f>
        <v/>
      </c>
      <c r="C6392">
        <f>IF(B6392="","",INT(A6392))</f>
        <v/>
      </c>
      <c r="D6392">
        <f>IF(B6392="","",HOUR(A6392))</f>
        <v/>
      </c>
      <c r="E6392">
        <f>IF(B6392="","",IF(INPUT!$I$1="","",IF(C6392&lt;(INT(INPUT!$I$1)-INPUT!$I$2),"Off Meds",IF(C6392&lt;=(INT(INPUT!$I$1)+INPUT!$I$2),"Washout","On Meds"))))</f>
        <v/>
      </c>
      <c r="F6392">
        <f>IF(B6392="","",1.509*(LN(B6392)^1.084-5.381))</f>
        <v/>
      </c>
      <c r="G6392">
        <f>IF(F6392="","",IF(F6392&lt;0,10*F6392^2,0))</f>
        <v/>
      </c>
      <c r="H6392">
        <f>IF(F6392="","",IF(F6392&gt;0,10*F6392^2,0))</f>
        <v/>
      </c>
    </row>
    <row r="6393">
      <c r="A6393">
        <f>Input!A6393</f>
        <v/>
      </c>
      <c r="B6393">
        <f>IF(ISNUMBER(Input!B6393),IF(AND(Input!B6393&gt;=20,Input!B6393&lt;=700),Input!B6393,""),"")</f>
        <v/>
      </c>
      <c r="C6393">
        <f>IF(B6393="","",INT(A6393))</f>
        <v/>
      </c>
      <c r="D6393">
        <f>IF(B6393="","",HOUR(A6393))</f>
        <v/>
      </c>
      <c r="E6393">
        <f>IF(B6393="","",IF(INPUT!$I$1="","",IF(C6393&lt;(INT(INPUT!$I$1)-INPUT!$I$2),"Off Meds",IF(C6393&lt;=(INT(INPUT!$I$1)+INPUT!$I$2),"Washout","On Meds"))))</f>
        <v/>
      </c>
      <c r="F6393">
        <f>IF(B6393="","",1.509*(LN(B6393)^1.084-5.381))</f>
        <v/>
      </c>
      <c r="G6393">
        <f>IF(F6393="","",IF(F6393&lt;0,10*F6393^2,0))</f>
        <v/>
      </c>
      <c r="H6393">
        <f>IF(F6393="","",IF(F6393&gt;0,10*F6393^2,0))</f>
        <v/>
      </c>
    </row>
    <row r="6394">
      <c r="A6394">
        <f>Input!A6394</f>
        <v/>
      </c>
      <c r="B6394">
        <f>IF(ISNUMBER(Input!B6394),IF(AND(Input!B6394&gt;=20,Input!B6394&lt;=700),Input!B6394,""),"")</f>
        <v/>
      </c>
      <c r="C6394">
        <f>IF(B6394="","",INT(A6394))</f>
        <v/>
      </c>
      <c r="D6394">
        <f>IF(B6394="","",HOUR(A6394))</f>
        <v/>
      </c>
      <c r="E6394">
        <f>IF(B6394="","",IF(INPUT!$I$1="","",IF(C6394&lt;(INT(INPUT!$I$1)-INPUT!$I$2),"Off Meds",IF(C6394&lt;=(INT(INPUT!$I$1)+INPUT!$I$2),"Washout","On Meds"))))</f>
        <v/>
      </c>
      <c r="F6394">
        <f>IF(B6394="","",1.509*(LN(B6394)^1.084-5.381))</f>
        <v/>
      </c>
      <c r="G6394">
        <f>IF(F6394="","",IF(F6394&lt;0,10*F6394^2,0))</f>
        <v/>
      </c>
      <c r="H6394">
        <f>IF(F6394="","",IF(F6394&gt;0,10*F6394^2,0))</f>
        <v/>
      </c>
    </row>
    <row r="6395">
      <c r="A6395">
        <f>Input!A6395</f>
        <v/>
      </c>
      <c r="B6395">
        <f>IF(ISNUMBER(Input!B6395),IF(AND(Input!B6395&gt;=20,Input!B6395&lt;=700),Input!B6395,""),"")</f>
        <v/>
      </c>
      <c r="C6395">
        <f>IF(B6395="","",INT(A6395))</f>
        <v/>
      </c>
      <c r="D6395">
        <f>IF(B6395="","",HOUR(A6395))</f>
        <v/>
      </c>
      <c r="E6395">
        <f>IF(B6395="","",IF(INPUT!$I$1="","",IF(C6395&lt;(INT(INPUT!$I$1)-INPUT!$I$2),"Off Meds",IF(C6395&lt;=(INT(INPUT!$I$1)+INPUT!$I$2),"Washout","On Meds"))))</f>
        <v/>
      </c>
      <c r="F6395">
        <f>IF(B6395="","",1.509*(LN(B6395)^1.084-5.381))</f>
        <v/>
      </c>
      <c r="G6395">
        <f>IF(F6395="","",IF(F6395&lt;0,10*F6395^2,0))</f>
        <v/>
      </c>
      <c r="H6395">
        <f>IF(F6395="","",IF(F6395&gt;0,10*F6395^2,0))</f>
        <v/>
      </c>
    </row>
    <row r="6396">
      <c r="A6396">
        <f>Input!A6396</f>
        <v/>
      </c>
      <c r="B6396">
        <f>IF(ISNUMBER(Input!B6396),IF(AND(Input!B6396&gt;=20,Input!B6396&lt;=700),Input!B6396,""),"")</f>
        <v/>
      </c>
      <c r="C6396">
        <f>IF(B6396="","",INT(A6396))</f>
        <v/>
      </c>
      <c r="D6396">
        <f>IF(B6396="","",HOUR(A6396))</f>
        <v/>
      </c>
      <c r="E6396">
        <f>IF(B6396="","",IF(INPUT!$I$1="","",IF(C6396&lt;(INT(INPUT!$I$1)-INPUT!$I$2),"Off Meds",IF(C6396&lt;=(INT(INPUT!$I$1)+INPUT!$I$2),"Washout","On Meds"))))</f>
        <v/>
      </c>
      <c r="F6396">
        <f>IF(B6396="","",1.509*(LN(B6396)^1.084-5.381))</f>
        <v/>
      </c>
      <c r="G6396">
        <f>IF(F6396="","",IF(F6396&lt;0,10*F6396^2,0))</f>
        <v/>
      </c>
      <c r="H6396">
        <f>IF(F6396="","",IF(F6396&gt;0,10*F6396^2,0))</f>
        <v/>
      </c>
    </row>
    <row r="6397">
      <c r="A6397">
        <f>Input!A6397</f>
        <v/>
      </c>
      <c r="B6397">
        <f>IF(ISNUMBER(Input!B6397),IF(AND(Input!B6397&gt;=20,Input!B6397&lt;=700),Input!B6397,""),"")</f>
        <v/>
      </c>
      <c r="C6397">
        <f>IF(B6397="","",INT(A6397))</f>
        <v/>
      </c>
      <c r="D6397">
        <f>IF(B6397="","",HOUR(A6397))</f>
        <v/>
      </c>
      <c r="E6397">
        <f>IF(B6397="","",IF(INPUT!$I$1="","",IF(C6397&lt;(INT(INPUT!$I$1)-INPUT!$I$2),"Off Meds",IF(C6397&lt;=(INT(INPUT!$I$1)+INPUT!$I$2),"Washout","On Meds"))))</f>
        <v/>
      </c>
      <c r="F6397">
        <f>IF(B6397="","",1.509*(LN(B6397)^1.084-5.381))</f>
        <v/>
      </c>
      <c r="G6397">
        <f>IF(F6397="","",IF(F6397&lt;0,10*F6397^2,0))</f>
        <v/>
      </c>
      <c r="H6397">
        <f>IF(F6397="","",IF(F6397&gt;0,10*F6397^2,0))</f>
        <v/>
      </c>
    </row>
    <row r="6398">
      <c r="A6398">
        <f>Input!A6398</f>
        <v/>
      </c>
      <c r="B6398">
        <f>IF(ISNUMBER(Input!B6398),IF(AND(Input!B6398&gt;=20,Input!B6398&lt;=700),Input!B6398,""),"")</f>
        <v/>
      </c>
      <c r="C6398">
        <f>IF(B6398="","",INT(A6398))</f>
        <v/>
      </c>
      <c r="D6398">
        <f>IF(B6398="","",HOUR(A6398))</f>
        <v/>
      </c>
      <c r="E6398">
        <f>IF(B6398="","",IF(INPUT!$I$1="","",IF(C6398&lt;(INT(INPUT!$I$1)-INPUT!$I$2),"Off Meds",IF(C6398&lt;=(INT(INPUT!$I$1)+INPUT!$I$2),"Washout","On Meds"))))</f>
        <v/>
      </c>
      <c r="F6398">
        <f>IF(B6398="","",1.509*(LN(B6398)^1.084-5.381))</f>
        <v/>
      </c>
      <c r="G6398">
        <f>IF(F6398="","",IF(F6398&lt;0,10*F6398^2,0))</f>
        <v/>
      </c>
      <c r="H6398">
        <f>IF(F6398="","",IF(F6398&gt;0,10*F6398^2,0))</f>
        <v/>
      </c>
    </row>
    <row r="6399">
      <c r="A6399">
        <f>Input!A6399</f>
        <v/>
      </c>
      <c r="B6399">
        <f>IF(ISNUMBER(Input!B6399),IF(AND(Input!B6399&gt;=20,Input!B6399&lt;=700),Input!B6399,""),"")</f>
        <v/>
      </c>
      <c r="C6399">
        <f>IF(B6399="","",INT(A6399))</f>
        <v/>
      </c>
      <c r="D6399">
        <f>IF(B6399="","",HOUR(A6399))</f>
        <v/>
      </c>
      <c r="E6399">
        <f>IF(B6399="","",IF(INPUT!$I$1="","",IF(C6399&lt;(INT(INPUT!$I$1)-INPUT!$I$2),"Off Meds",IF(C6399&lt;=(INT(INPUT!$I$1)+INPUT!$I$2),"Washout","On Meds"))))</f>
        <v/>
      </c>
      <c r="F6399">
        <f>IF(B6399="","",1.509*(LN(B6399)^1.084-5.381))</f>
        <v/>
      </c>
      <c r="G6399">
        <f>IF(F6399="","",IF(F6399&lt;0,10*F6399^2,0))</f>
        <v/>
      </c>
      <c r="H6399">
        <f>IF(F6399="","",IF(F6399&gt;0,10*F6399^2,0))</f>
        <v/>
      </c>
    </row>
    <row r="6400">
      <c r="A6400">
        <f>Input!A6400</f>
        <v/>
      </c>
      <c r="B6400">
        <f>IF(ISNUMBER(Input!B6400),IF(AND(Input!B6400&gt;=20,Input!B6400&lt;=700),Input!B6400,""),"")</f>
        <v/>
      </c>
      <c r="C6400">
        <f>IF(B6400="","",INT(A6400))</f>
        <v/>
      </c>
      <c r="D6400">
        <f>IF(B6400="","",HOUR(A6400))</f>
        <v/>
      </c>
      <c r="E6400">
        <f>IF(B6400="","",IF(INPUT!$I$1="","",IF(C6400&lt;(INT(INPUT!$I$1)-INPUT!$I$2),"Off Meds",IF(C6400&lt;=(INT(INPUT!$I$1)+INPUT!$I$2),"Washout","On Meds"))))</f>
        <v/>
      </c>
      <c r="F6400">
        <f>IF(B6400="","",1.509*(LN(B6400)^1.084-5.381))</f>
        <v/>
      </c>
      <c r="G6400">
        <f>IF(F6400="","",IF(F6400&lt;0,10*F6400^2,0))</f>
        <v/>
      </c>
      <c r="H6400">
        <f>IF(F6400="","",IF(F6400&gt;0,10*F6400^2,0))</f>
        <v/>
      </c>
    </row>
    <row r="6401">
      <c r="A6401">
        <f>Input!A6401</f>
        <v/>
      </c>
      <c r="B6401">
        <f>IF(ISNUMBER(Input!B6401),IF(AND(Input!B6401&gt;=20,Input!B6401&lt;=700),Input!B6401,""),"")</f>
        <v/>
      </c>
      <c r="C6401">
        <f>IF(B6401="","",INT(A6401))</f>
        <v/>
      </c>
      <c r="D6401">
        <f>IF(B6401="","",HOUR(A6401))</f>
        <v/>
      </c>
      <c r="E6401">
        <f>IF(B6401="","",IF(INPUT!$I$1="","",IF(C6401&lt;(INT(INPUT!$I$1)-INPUT!$I$2),"Off Meds",IF(C6401&lt;=(INT(INPUT!$I$1)+INPUT!$I$2),"Washout","On Meds"))))</f>
        <v/>
      </c>
      <c r="F6401">
        <f>IF(B6401="","",1.509*(LN(B6401)^1.084-5.381))</f>
        <v/>
      </c>
      <c r="G6401">
        <f>IF(F6401="","",IF(F6401&lt;0,10*F6401^2,0))</f>
        <v/>
      </c>
      <c r="H6401">
        <f>IF(F6401="","",IF(F6401&gt;0,10*F6401^2,0))</f>
        <v/>
      </c>
    </row>
    <row r="6402">
      <c r="A6402">
        <f>Input!A6402</f>
        <v/>
      </c>
      <c r="B6402">
        <f>IF(ISNUMBER(Input!B6402),IF(AND(Input!B6402&gt;=20,Input!B6402&lt;=700),Input!B6402,""),"")</f>
        <v/>
      </c>
      <c r="C6402">
        <f>IF(B6402="","",INT(A6402))</f>
        <v/>
      </c>
      <c r="D6402">
        <f>IF(B6402="","",HOUR(A6402))</f>
        <v/>
      </c>
      <c r="E6402">
        <f>IF(B6402="","",IF(INPUT!$I$1="","",IF(C6402&lt;(INT(INPUT!$I$1)-INPUT!$I$2),"Off Meds",IF(C6402&lt;=(INT(INPUT!$I$1)+INPUT!$I$2),"Washout","On Meds"))))</f>
        <v/>
      </c>
      <c r="F6402">
        <f>IF(B6402="","",1.509*(LN(B6402)^1.084-5.381))</f>
        <v/>
      </c>
      <c r="G6402">
        <f>IF(F6402="","",IF(F6402&lt;0,10*F6402^2,0))</f>
        <v/>
      </c>
      <c r="H6402">
        <f>IF(F6402="","",IF(F6402&gt;0,10*F6402^2,0))</f>
        <v/>
      </c>
    </row>
    <row r="6403">
      <c r="A6403">
        <f>Input!A6403</f>
        <v/>
      </c>
      <c r="B6403">
        <f>IF(ISNUMBER(Input!B6403),IF(AND(Input!B6403&gt;=20,Input!B6403&lt;=700),Input!B6403,""),"")</f>
        <v/>
      </c>
      <c r="C6403">
        <f>IF(B6403="","",INT(A6403))</f>
        <v/>
      </c>
      <c r="D6403">
        <f>IF(B6403="","",HOUR(A6403))</f>
        <v/>
      </c>
      <c r="E6403">
        <f>IF(B6403="","",IF(INPUT!$I$1="","",IF(C6403&lt;(INT(INPUT!$I$1)-INPUT!$I$2),"Off Meds",IF(C6403&lt;=(INT(INPUT!$I$1)+INPUT!$I$2),"Washout","On Meds"))))</f>
        <v/>
      </c>
      <c r="F6403">
        <f>IF(B6403="","",1.509*(LN(B6403)^1.084-5.381))</f>
        <v/>
      </c>
      <c r="G6403">
        <f>IF(F6403="","",IF(F6403&lt;0,10*F6403^2,0))</f>
        <v/>
      </c>
      <c r="H6403">
        <f>IF(F6403="","",IF(F6403&gt;0,10*F6403^2,0))</f>
        <v/>
      </c>
    </row>
    <row r="6404">
      <c r="A6404">
        <f>Input!A6404</f>
        <v/>
      </c>
      <c r="B6404">
        <f>IF(ISNUMBER(Input!B6404),IF(AND(Input!B6404&gt;=20,Input!B6404&lt;=700),Input!B6404,""),"")</f>
        <v/>
      </c>
      <c r="C6404">
        <f>IF(B6404="","",INT(A6404))</f>
        <v/>
      </c>
      <c r="D6404">
        <f>IF(B6404="","",HOUR(A6404))</f>
        <v/>
      </c>
      <c r="E6404">
        <f>IF(B6404="","",IF(INPUT!$I$1="","",IF(C6404&lt;(INT(INPUT!$I$1)-INPUT!$I$2),"Off Meds",IF(C6404&lt;=(INT(INPUT!$I$1)+INPUT!$I$2),"Washout","On Meds"))))</f>
        <v/>
      </c>
      <c r="F6404">
        <f>IF(B6404="","",1.509*(LN(B6404)^1.084-5.381))</f>
        <v/>
      </c>
      <c r="G6404">
        <f>IF(F6404="","",IF(F6404&lt;0,10*F6404^2,0))</f>
        <v/>
      </c>
      <c r="H6404">
        <f>IF(F6404="","",IF(F6404&gt;0,10*F6404^2,0))</f>
        <v/>
      </c>
    </row>
    <row r="6405">
      <c r="A6405">
        <f>Input!A6405</f>
        <v/>
      </c>
      <c r="B6405">
        <f>IF(ISNUMBER(Input!B6405),IF(AND(Input!B6405&gt;=20,Input!B6405&lt;=700),Input!B6405,""),"")</f>
        <v/>
      </c>
      <c r="C6405">
        <f>IF(B6405="","",INT(A6405))</f>
        <v/>
      </c>
      <c r="D6405">
        <f>IF(B6405="","",HOUR(A6405))</f>
        <v/>
      </c>
      <c r="E6405">
        <f>IF(B6405="","",IF(INPUT!$I$1="","",IF(C6405&lt;(INT(INPUT!$I$1)-INPUT!$I$2),"Off Meds",IF(C6405&lt;=(INT(INPUT!$I$1)+INPUT!$I$2),"Washout","On Meds"))))</f>
        <v/>
      </c>
      <c r="F6405">
        <f>IF(B6405="","",1.509*(LN(B6405)^1.084-5.381))</f>
        <v/>
      </c>
      <c r="G6405">
        <f>IF(F6405="","",IF(F6405&lt;0,10*F6405^2,0))</f>
        <v/>
      </c>
      <c r="H6405">
        <f>IF(F6405="","",IF(F6405&gt;0,10*F6405^2,0))</f>
        <v/>
      </c>
    </row>
    <row r="6406">
      <c r="A6406">
        <f>Input!A6406</f>
        <v/>
      </c>
      <c r="B6406">
        <f>IF(ISNUMBER(Input!B6406),IF(AND(Input!B6406&gt;=20,Input!B6406&lt;=700),Input!B6406,""),"")</f>
        <v/>
      </c>
      <c r="C6406">
        <f>IF(B6406="","",INT(A6406))</f>
        <v/>
      </c>
      <c r="D6406">
        <f>IF(B6406="","",HOUR(A6406))</f>
        <v/>
      </c>
      <c r="E6406">
        <f>IF(B6406="","",IF(INPUT!$I$1="","",IF(C6406&lt;(INT(INPUT!$I$1)-INPUT!$I$2),"Off Meds",IF(C6406&lt;=(INT(INPUT!$I$1)+INPUT!$I$2),"Washout","On Meds"))))</f>
        <v/>
      </c>
      <c r="F6406">
        <f>IF(B6406="","",1.509*(LN(B6406)^1.084-5.381))</f>
        <v/>
      </c>
      <c r="G6406">
        <f>IF(F6406="","",IF(F6406&lt;0,10*F6406^2,0))</f>
        <v/>
      </c>
      <c r="H6406">
        <f>IF(F6406="","",IF(F6406&gt;0,10*F6406^2,0))</f>
        <v/>
      </c>
    </row>
    <row r="6407">
      <c r="A6407">
        <f>Input!A6407</f>
        <v/>
      </c>
      <c r="B6407">
        <f>IF(ISNUMBER(Input!B6407),IF(AND(Input!B6407&gt;=20,Input!B6407&lt;=700),Input!B6407,""),"")</f>
        <v/>
      </c>
      <c r="C6407">
        <f>IF(B6407="","",INT(A6407))</f>
        <v/>
      </c>
      <c r="D6407">
        <f>IF(B6407="","",HOUR(A6407))</f>
        <v/>
      </c>
      <c r="E6407">
        <f>IF(B6407="","",IF(INPUT!$I$1="","",IF(C6407&lt;(INT(INPUT!$I$1)-INPUT!$I$2),"Off Meds",IF(C6407&lt;=(INT(INPUT!$I$1)+INPUT!$I$2),"Washout","On Meds"))))</f>
        <v/>
      </c>
      <c r="F6407">
        <f>IF(B6407="","",1.509*(LN(B6407)^1.084-5.381))</f>
        <v/>
      </c>
      <c r="G6407">
        <f>IF(F6407="","",IF(F6407&lt;0,10*F6407^2,0))</f>
        <v/>
      </c>
      <c r="H6407">
        <f>IF(F6407="","",IF(F6407&gt;0,10*F6407^2,0))</f>
        <v/>
      </c>
    </row>
    <row r="6408">
      <c r="A6408">
        <f>Input!A6408</f>
        <v/>
      </c>
      <c r="B6408">
        <f>IF(ISNUMBER(Input!B6408),IF(AND(Input!B6408&gt;=20,Input!B6408&lt;=700),Input!B6408,""),"")</f>
        <v/>
      </c>
      <c r="C6408">
        <f>IF(B6408="","",INT(A6408))</f>
        <v/>
      </c>
      <c r="D6408">
        <f>IF(B6408="","",HOUR(A6408))</f>
        <v/>
      </c>
      <c r="E6408">
        <f>IF(B6408="","",IF(INPUT!$I$1="","",IF(C6408&lt;(INT(INPUT!$I$1)-INPUT!$I$2),"Off Meds",IF(C6408&lt;=(INT(INPUT!$I$1)+INPUT!$I$2),"Washout","On Meds"))))</f>
        <v/>
      </c>
      <c r="F6408">
        <f>IF(B6408="","",1.509*(LN(B6408)^1.084-5.381))</f>
        <v/>
      </c>
      <c r="G6408">
        <f>IF(F6408="","",IF(F6408&lt;0,10*F6408^2,0))</f>
        <v/>
      </c>
      <c r="H6408">
        <f>IF(F6408="","",IF(F6408&gt;0,10*F6408^2,0))</f>
        <v/>
      </c>
    </row>
    <row r="6409">
      <c r="A6409">
        <f>Input!A6409</f>
        <v/>
      </c>
      <c r="B6409">
        <f>IF(ISNUMBER(Input!B6409),IF(AND(Input!B6409&gt;=20,Input!B6409&lt;=700),Input!B6409,""),"")</f>
        <v/>
      </c>
      <c r="C6409">
        <f>IF(B6409="","",INT(A6409))</f>
        <v/>
      </c>
      <c r="D6409">
        <f>IF(B6409="","",HOUR(A6409))</f>
        <v/>
      </c>
      <c r="E6409">
        <f>IF(B6409="","",IF(INPUT!$I$1="","",IF(C6409&lt;(INT(INPUT!$I$1)-INPUT!$I$2),"Off Meds",IF(C6409&lt;=(INT(INPUT!$I$1)+INPUT!$I$2),"Washout","On Meds"))))</f>
        <v/>
      </c>
      <c r="F6409">
        <f>IF(B6409="","",1.509*(LN(B6409)^1.084-5.381))</f>
        <v/>
      </c>
      <c r="G6409">
        <f>IF(F6409="","",IF(F6409&lt;0,10*F6409^2,0))</f>
        <v/>
      </c>
      <c r="H6409">
        <f>IF(F6409="","",IF(F6409&gt;0,10*F6409^2,0))</f>
        <v/>
      </c>
    </row>
    <row r="6410">
      <c r="A6410">
        <f>Input!A6410</f>
        <v/>
      </c>
      <c r="B6410">
        <f>IF(ISNUMBER(Input!B6410),IF(AND(Input!B6410&gt;=20,Input!B6410&lt;=700),Input!B6410,""),"")</f>
        <v/>
      </c>
      <c r="C6410">
        <f>IF(B6410="","",INT(A6410))</f>
        <v/>
      </c>
      <c r="D6410">
        <f>IF(B6410="","",HOUR(A6410))</f>
        <v/>
      </c>
      <c r="E6410">
        <f>IF(B6410="","",IF(INPUT!$I$1="","",IF(C6410&lt;(INT(INPUT!$I$1)-INPUT!$I$2),"Off Meds",IF(C6410&lt;=(INT(INPUT!$I$1)+INPUT!$I$2),"Washout","On Meds"))))</f>
        <v/>
      </c>
      <c r="F6410">
        <f>IF(B6410="","",1.509*(LN(B6410)^1.084-5.381))</f>
        <v/>
      </c>
      <c r="G6410">
        <f>IF(F6410="","",IF(F6410&lt;0,10*F6410^2,0))</f>
        <v/>
      </c>
      <c r="H6410">
        <f>IF(F6410="","",IF(F6410&gt;0,10*F6410^2,0))</f>
        <v/>
      </c>
    </row>
    <row r="6411">
      <c r="A6411">
        <f>Input!A6411</f>
        <v/>
      </c>
      <c r="B6411">
        <f>IF(ISNUMBER(Input!B6411),IF(AND(Input!B6411&gt;=20,Input!B6411&lt;=700),Input!B6411,""),"")</f>
        <v/>
      </c>
      <c r="C6411">
        <f>IF(B6411="","",INT(A6411))</f>
        <v/>
      </c>
      <c r="D6411">
        <f>IF(B6411="","",HOUR(A6411))</f>
        <v/>
      </c>
      <c r="E6411">
        <f>IF(B6411="","",IF(INPUT!$I$1="","",IF(C6411&lt;(INT(INPUT!$I$1)-INPUT!$I$2),"Off Meds",IF(C6411&lt;=(INT(INPUT!$I$1)+INPUT!$I$2),"Washout","On Meds"))))</f>
        <v/>
      </c>
      <c r="F6411">
        <f>IF(B6411="","",1.509*(LN(B6411)^1.084-5.381))</f>
        <v/>
      </c>
      <c r="G6411">
        <f>IF(F6411="","",IF(F6411&lt;0,10*F6411^2,0))</f>
        <v/>
      </c>
      <c r="H6411">
        <f>IF(F6411="","",IF(F6411&gt;0,10*F6411^2,0))</f>
        <v/>
      </c>
    </row>
    <row r="6412">
      <c r="A6412">
        <f>Input!A6412</f>
        <v/>
      </c>
      <c r="B6412">
        <f>IF(ISNUMBER(Input!B6412),IF(AND(Input!B6412&gt;=20,Input!B6412&lt;=700),Input!B6412,""),"")</f>
        <v/>
      </c>
      <c r="C6412">
        <f>IF(B6412="","",INT(A6412))</f>
        <v/>
      </c>
      <c r="D6412">
        <f>IF(B6412="","",HOUR(A6412))</f>
        <v/>
      </c>
      <c r="E6412">
        <f>IF(B6412="","",IF(INPUT!$I$1="","",IF(C6412&lt;(INT(INPUT!$I$1)-INPUT!$I$2),"Off Meds",IF(C6412&lt;=(INT(INPUT!$I$1)+INPUT!$I$2),"Washout","On Meds"))))</f>
        <v/>
      </c>
      <c r="F6412">
        <f>IF(B6412="","",1.509*(LN(B6412)^1.084-5.381))</f>
        <v/>
      </c>
      <c r="G6412">
        <f>IF(F6412="","",IF(F6412&lt;0,10*F6412^2,0))</f>
        <v/>
      </c>
      <c r="H6412">
        <f>IF(F6412="","",IF(F6412&gt;0,10*F6412^2,0))</f>
        <v/>
      </c>
    </row>
    <row r="6413">
      <c r="A6413">
        <f>Input!A6413</f>
        <v/>
      </c>
      <c r="B6413">
        <f>IF(ISNUMBER(Input!B6413),IF(AND(Input!B6413&gt;=20,Input!B6413&lt;=700),Input!B6413,""),"")</f>
        <v/>
      </c>
      <c r="C6413">
        <f>IF(B6413="","",INT(A6413))</f>
        <v/>
      </c>
      <c r="D6413">
        <f>IF(B6413="","",HOUR(A6413))</f>
        <v/>
      </c>
      <c r="E6413">
        <f>IF(B6413="","",IF(INPUT!$I$1="","",IF(C6413&lt;(INT(INPUT!$I$1)-INPUT!$I$2),"Off Meds",IF(C6413&lt;=(INT(INPUT!$I$1)+INPUT!$I$2),"Washout","On Meds"))))</f>
        <v/>
      </c>
      <c r="F6413">
        <f>IF(B6413="","",1.509*(LN(B6413)^1.084-5.381))</f>
        <v/>
      </c>
      <c r="G6413">
        <f>IF(F6413="","",IF(F6413&lt;0,10*F6413^2,0))</f>
        <v/>
      </c>
      <c r="H6413">
        <f>IF(F6413="","",IF(F6413&gt;0,10*F6413^2,0))</f>
        <v/>
      </c>
    </row>
    <row r="6414">
      <c r="A6414">
        <f>Input!A6414</f>
        <v/>
      </c>
      <c r="B6414">
        <f>IF(ISNUMBER(Input!B6414),IF(AND(Input!B6414&gt;=20,Input!B6414&lt;=700),Input!B6414,""),"")</f>
        <v/>
      </c>
      <c r="C6414">
        <f>IF(B6414="","",INT(A6414))</f>
        <v/>
      </c>
      <c r="D6414">
        <f>IF(B6414="","",HOUR(A6414))</f>
        <v/>
      </c>
      <c r="E6414">
        <f>IF(B6414="","",IF(INPUT!$I$1="","",IF(C6414&lt;(INT(INPUT!$I$1)-INPUT!$I$2),"Off Meds",IF(C6414&lt;=(INT(INPUT!$I$1)+INPUT!$I$2),"Washout","On Meds"))))</f>
        <v/>
      </c>
      <c r="F6414">
        <f>IF(B6414="","",1.509*(LN(B6414)^1.084-5.381))</f>
        <v/>
      </c>
      <c r="G6414">
        <f>IF(F6414="","",IF(F6414&lt;0,10*F6414^2,0))</f>
        <v/>
      </c>
      <c r="H6414">
        <f>IF(F6414="","",IF(F6414&gt;0,10*F6414^2,0))</f>
        <v/>
      </c>
    </row>
    <row r="6415">
      <c r="A6415">
        <f>Input!A6415</f>
        <v/>
      </c>
      <c r="B6415">
        <f>IF(ISNUMBER(Input!B6415),IF(AND(Input!B6415&gt;=20,Input!B6415&lt;=700),Input!B6415,""),"")</f>
        <v/>
      </c>
      <c r="C6415">
        <f>IF(B6415="","",INT(A6415))</f>
        <v/>
      </c>
      <c r="D6415">
        <f>IF(B6415="","",HOUR(A6415))</f>
        <v/>
      </c>
      <c r="E6415">
        <f>IF(B6415="","",IF(INPUT!$I$1="","",IF(C6415&lt;(INT(INPUT!$I$1)-INPUT!$I$2),"Off Meds",IF(C6415&lt;=(INT(INPUT!$I$1)+INPUT!$I$2),"Washout","On Meds"))))</f>
        <v/>
      </c>
      <c r="F6415">
        <f>IF(B6415="","",1.509*(LN(B6415)^1.084-5.381))</f>
        <v/>
      </c>
      <c r="G6415">
        <f>IF(F6415="","",IF(F6415&lt;0,10*F6415^2,0))</f>
        <v/>
      </c>
      <c r="H6415">
        <f>IF(F6415="","",IF(F6415&gt;0,10*F6415^2,0))</f>
        <v/>
      </c>
    </row>
    <row r="6416">
      <c r="A6416">
        <f>Input!A6416</f>
        <v/>
      </c>
      <c r="B6416">
        <f>IF(ISNUMBER(Input!B6416),IF(AND(Input!B6416&gt;=20,Input!B6416&lt;=700),Input!B6416,""),"")</f>
        <v/>
      </c>
      <c r="C6416">
        <f>IF(B6416="","",INT(A6416))</f>
        <v/>
      </c>
      <c r="D6416">
        <f>IF(B6416="","",HOUR(A6416))</f>
        <v/>
      </c>
      <c r="E6416">
        <f>IF(B6416="","",IF(INPUT!$I$1="","",IF(C6416&lt;(INT(INPUT!$I$1)-INPUT!$I$2),"Off Meds",IF(C6416&lt;=(INT(INPUT!$I$1)+INPUT!$I$2),"Washout","On Meds"))))</f>
        <v/>
      </c>
      <c r="F6416">
        <f>IF(B6416="","",1.509*(LN(B6416)^1.084-5.381))</f>
        <v/>
      </c>
      <c r="G6416">
        <f>IF(F6416="","",IF(F6416&lt;0,10*F6416^2,0))</f>
        <v/>
      </c>
      <c r="H6416">
        <f>IF(F6416="","",IF(F6416&gt;0,10*F6416^2,0))</f>
        <v/>
      </c>
    </row>
    <row r="6417">
      <c r="A6417">
        <f>Input!A6417</f>
        <v/>
      </c>
      <c r="B6417">
        <f>IF(ISNUMBER(Input!B6417),IF(AND(Input!B6417&gt;=20,Input!B6417&lt;=700),Input!B6417,""),"")</f>
        <v/>
      </c>
      <c r="C6417">
        <f>IF(B6417="","",INT(A6417))</f>
        <v/>
      </c>
      <c r="D6417">
        <f>IF(B6417="","",HOUR(A6417))</f>
        <v/>
      </c>
      <c r="E6417">
        <f>IF(B6417="","",IF(INPUT!$I$1="","",IF(C6417&lt;(INT(INPUT!$I$1)-INPUT!$I$2),"Off Meds",IF(C6417&lt;=(INT(INPUT!$I$1)+INPUT!$I$2),"Washout","On Meds"))))</f>
        <v/>
      </c>
      <c r="F6417">
        <f>IF(B6417="","",1.509*(LN(B6417)^1.084-5.381))</f>
        <v/>
      </c>
      <c r="G6417">
        <f>IF(F6417="","",IF(F6417&lt;0,10*F6417^2,0))</f>
        <v/>
      </c>
      <c r="H6417">
        <f>IF(F6417="","",IF(F6417&gt;0,10*F6417^2,0))</f>
        <v/>
      </c>
    </row>
    <row r="6418">
      <c r="A6418">
        <f>Input!A6418</f>
        <v/>
      </c>
      <c r="B6418">
        <f>IF(ISNUMBER(Input!B6418),IF(AND(Input!B6418&gt;=20,Input!B6418&lt;=700),Input!B6418,""),"")</f>
        <v/>
      </c>
      <c r="C6418">
        <f>IF(B6418="","",INT(A6418))</f>
        <v/>
      </c>
      <c r="D6418">
        <f>IF(B6418="","",HOUR(A6418))</f>
        <v/>
      </c>
      <c r="E6418">
        <f>IF(B6418="","",IF(INPUT!$I$1="","",IF(C6418&lt;(INT(INPUT!$I$1)-INPUT!$I$2),"Off Meds",IF(C6418&lt;=(INT(INPUT!$I$1)+INPUT!$I$2),"Washout","On Meds"))))</f>
        <v/>
      </c>
      <c r="F6418">
        <f>IF(B6418="","",1.509*(LN(B6418)^1.084-5.381))</f>
        <v/>
      </c>
      <c r="G6418">
        <f>IF(F6418="","",IF(F6418&lt;0,10*F6418^2,0))</f>
        <v/>
      </c>
      <c r="H6418">
        <f>IF(F6418="","",IF(F6418&gt;0,10*F6418^2,0))</f>
        <v/>
      </c>
    </row>
    <row r="6419">
      <c r="A6419">
        <f>Input!A6419</f>
        <v/>
      </c>
      <c r="B6419">
        <f>IF(ISNUMBER(Input!B6419),IF(AND(Input!B6419&gt;=20,Input!B6419&lt;=700),Input!B6419,""),"")</f>
        <v/>
      </c>
      <c r="C6419">
        <f>IF(B6419="","",INT(A6419))</f>
        <v/>
      </c>
      <c r="D6419">
        <f>IF(B6419="","",HOUR(A6419))</f>
        <v/>
      </c>
      <c r="E6419">
        <f>IF(B6419="","",IF(INPUT!$I$1="","",IF(C6419&lt;(INT(INPUT!$I$1)-INPUT!$I$2),"Off Meds",IF(C6419&lt;=(INT(INPUT!$I$1)+INPUT!$I$2),"Washout","On Meds"))))</f>
        <v/>
      </c>
      <c r="F6419">
        <f>IF(B6419="","",1.509*(LN(B6419)^1.084-5.381))</f>
        <v/>
      </c>
      <c r="G6419">
        <f>IF(F6419="","",IF(F6419&lt;0,10*F6419^2,0))</f>
        <v/>
      </c>
      <c r="H6419">
        <f>IF(F6419="","",IF(F6419&gt;0,10*F6419^2,0))</f>
        <v/>
      </c>
    </row>
    <row r="6420">
      <c r="A6420">
        <f>Input!A6420</f>
        <v/>
      </c>
      <c r="B6420">
        <f>IF(ISNUMBER(Input!B6420),IF(AND(Input!B6420&gt;=20,Input!B6420&lt;=700),Input!B6420,""),"")</f>
        <v/>
      </c>
      <c r="C6420">
        <f>IF(B6420="","",INT(A6420))</f>
        <v/>
      </c>
      <c r="D6420">
        <f>IF(B6420="","",HOUR(A6420))</f>
        <v/>
      </c>
      <c r="E6420">
        <f>IF(B6420="","",IF(INPUT!$I$1="","",IF(C6420&lt;(INT(INPUT!$I$1)-INPUT!$I$2),"Off Meds",IF(C6420&lt;=(INT(INPUT!$I$1)+INPUT!$I$2),"Washout","On Meds"))))</f>
        <v/>
      </c>
      <c r="F6420">
        <f>IF(B6420="","",1.509*(LN(B6420)^1.084-5.381))</f>
        <v/>
      </c>
      <c r="G6420">
        <f>IF(F6420="","",IF(F6420&lt;0,10*F6420^2,0))</f>
        <v/>
      </c>
      <c r="H6420">
        <f>IF(F6420="","",IF(F6420&gt;0,10*F6420^2,0))</f>
        <v/>
      </c>
    </row>
    <row r="6421">
      <c r="A6421">
        <f>Input!A6421</f>
        <v/>
      </c>
      <c r="B6421">
        <f>IF(ISNUMBER(Input!B6421),IF(AND(Input!B6421&gt;=20,Input!B6421&lt;=700),Input!B6421,""),"")</f>
        <v/>
      </c>
      <c r="C6421">
        <f>IF(B6421="","",INT(A6421))</f>
        <v/>
      </c>
      <c r="D6421">
        <f>IF(B6421="","",HOUR(A6421))</f>
        <v/>
      </c>
      <c r="E6421">
        <f>IF(B6421="","",IF(INPUT!$I$1="","",IF(C6421&lt;(INT(INPUT!$I$1)-INPUT!$I$2),"Off Meds",IF(C6421&lt;=(INT(INPUT!$I$1)+INPUT!$I$2),"Washout","On Meds"))))</f>
        <v/>
      </c>
      <c r="F6421">
        <f>IF(B6421="","",1.509*(LN(B6421)^1.084-5.381))</f>
        <v/>
      </c>
      <c r="G6421">
        <f>IF(F6421="","",IF(F6421&lt;0,10*F6421^2,0))</f>
        <v/>
      </c>
      <c r="H6421">
        <f>IF(F6421="","",IF(F6421&gt;0,10*F6421^2,0))</f>
        <v/>
      </c>
    </row>
    <row r="6422">
      <c r="A6422">
        <f>Input!A6422</f>
        <v/>
      </c>
      <c r="B6422">
        <f>IF(ISNUMBER(Input!B6422),IF(AND(Input!B6422&gt;=20,Input!B6422&lt;=700),Input!B6422,""),"")</f>
        <v/>
      </c>
      <c r="C6422">
        <f>IF(B6422="","",INT(A6422))</f>
        <v/>
      </c>
      <c r="D6422">
        <f>IF(B6422="","",HOUR(A6422))</f>
        <v/>
      </c>
      <c r="E6422">
        <f>IF(B6422="","",IF(INPUT!$I$1="","",IF(C6422&lt;(INT(INPUT!$I$1)-INPUT!$I$2),"Off Meds",IF(C6422&lt;=(INT(INPUT!$I$1)+INPUT!$I$2),"Washout","On Meds"))))</f>
        <v/>
      </c>
      <c r="F6422">
        <f>IF(B6422="","",1.509*(LN(B6422)^1.084-5.381))</f>
        <v/>
      </c>
      <c r="G6422">
        <f>IF(F6422="","",IF(F6422&lt;0,10*F6422^2,0))</f>
        <v/>
      </c>
      <c r="H6422">
        <f>IF(F6422="","",IF(F6422&gt;0,10*F6422^2,0))</f>
        <v/>
      </c>
    </row>
    <row r="6423">
      <c r="A6423">
        <f>Input!A6423</f>
        <v/>
      </c>
      <c r="B6423">
        <f>IF(ISNUMBER(Input!B6423),IF(AND(Input!B6423&gt;=20,Input!B6423&lt;=700),Input!B6423,""),"")</f>
        <v/>
      </c>
      <c r="C6423">
        <f>IF(B6423="","",INT(A6423))</f>
        <v/>
      </c>
      <c r="D6423">
        <f>IF(B6423="","",HOUR(A6423))</f>
        <v/>
      </c>
      <c r="E6423">
        <f>IF(B6423="","",IF(INPUT!$I$1="","",IF(C6423&lt;(INT(INPUT!$I$1)-INPUT!$I$2),"Off Meds",IF(C6423&lt;=(INT(INPUT!$I$1)+INPUT!$I$2),"Washout","On Meds"))))</f>
        <v/>
      </c>
      <c r="F6423">
        <f>IF(B6423="","",1.509*(LN(B6423)^1.084-5.381))</f>
        <v/>
      </c>
      <c r="G6423">
        <f>IF(F6423="","",IF(F6423&lt;0,10*F6423^2,0))</f>
        <v/>
      </c>
      <c r="H6423">
        <f>IF(F6423="","",IF(F6423&gt;0,10*F6423^2,0))</f>
        <v/>
      </c>
    </row>
    <row r="6424">
      <c r="A6424">
        <f>Input!A6424</f>
        <v/>
      </c>
      <c r="B6424">
        <f>IF(ISNUMBER(Input!B6424),IF(AND(Input!B6424&gt;=20,Input!B6424&lt;=700),Input!B6424,""),"")</f>
        <v/>
      </c>
      <c r="C6424">
        <f>IF(B6424="","",INT(A6424))</f>
        <v/>
      </c>
      <c r="D6424">
        <f>IF(B6424="","",HOUR(A6424))</f>
        <v/>
      </c>
      <c r="E6424">
        <f>IF(B6424="","",IF(INPUT!$I$1="","",IF(C6424&lt;(INT(INPUT!$I$1)-INPUT!$I$2),"Off Meds",IF(C6424&lt;=(INT(INPUT!$I$1)+INPUT!$I$2),"Washout","On Meds"))))</f>
        <v/>
      </c>
      <c r="F6424">
        <f>IF(B6424="","",1.509*(LN(B6424)^1.084-5.381))</f>
        <v/>
      </c>
      <c r="G6424">
        <f>IF(F6424="","",IF(F6424&lt;0,10*F6424^2,0))</f>
        <v/>
      </c>
      <c r="H6424">
        <f>IF(F6424="","",IF(F6424&gt;0,10*F6424^2,0))</f>
        <v/>
      </c>
    </row>
    <row r="6425">
      <c r="A6425">
        <f>Input!A6425</f>
        <v/>
      </c>
      <c r="B6425">
        <f>IF(ISNUMBER(Input!B6425),IF(AND(Input!B6425&gt;=20,Input!B6425&lt;=700),Input!B6425,""),"")</f>
        <v/>
      </c>
      <c r="C6425">
        <f>IF(B6425="","",INT(A6425))</f>
        <v/>
      </c>
      <c r="D6425">
        <f>IF(B6425="","",HOUR(A6425))</f>
        <v/>
      </c>
      <c r="E6425">
        <f>IF(B6425="","",IF(INPUT!$I$1="","",IF(C6425&lt;(INT(INPUT!$I$1)-INPUT!$I$2),"Off Meds",IF(C6425&lt;=(INT(INPUT!$I$1)+INPUT!$I$2),"Washout","On Meds"))))</f>
        <v/>
      </c>
      <c r="F6425">
        <f>IF(B6425="","",1.509*(LN(B6425)^1.084-5.381))</f>
        <v/>
      </c>
      <c r="G6425">
        <f>IF(F6425="","",IF(F6425&lt;0,10*F6425^2,0))</f>
        <v/>
      </c>
      <c r="H6425">
        <f>IF(F6425="","",IF(F6425&gt;0,10*F6425^2,0))</f>
        <v/>
      </c>
    </row>
    <row r="6426">
      <c r="A6426">
        <f>Input!A6426</f>
        <v/>
      </c>
      <c r="B6426">
        <f>IF(ISNUMBER(Input!B6426),IF(AND(Input!B6426&gt;=20,Input!B6426&lt;=700),Input!B6426,""),"")</f>
        <v/>
      </c>
      <c r="C6426">
        <f>IF(B6426="","",INT(A6426))</f>
        <v/>
      </c>
      <c r="D6426">
        <f>IF(B6426="","",HOUR(A6426))</f>
        <v/>
      </c>
      <c r="E6426">
        <f>IF(B6426="","",IF(INPUT!$I$1="","",IF(C6426&lt;(INT(INPUT!$I$1)-INPUT!$I$2),"Off Meds",IF(C6426&lt;=(INT(INPUT!$I$1)+INPUT!$I$2),"Washout","On Meds"))))</f>
        <v/>
      </c>
      <c r="F6426">
        <f>IF(B6426="","",1.509*(LN(B6426)^1.084-5.381))</f>
        <v/>
      </c>
      <c r="G6426">
        <f>IF(F6426="","",IF(F6426&lt;0,10*F6426^2,0))</f>
        <v/>
      </c>
      <c r="H6426">
        <f>IF(F6426="","",IF(F6426&gt;0,10*F6426^2,0))</f>
        <v/>
      </c>
    </row>
    <row r="6427">
      <c r="A6427">
        <f>Input!A6427</f>
        <v/>
      </c>
      <c r="B6427">
        <f>IF(ISNUMBER(Input!B6427),IF(AND(Input!B6427&gt;=20,Input!B6427&lt;=700),Input!B6427,""),"")</f>
        <v/>
      </c>
      <c r="C6427">
        <f>IF(B6427="","",INT(A6427))</f>
        <v/>
      </c>
      <c r="D6427">
        <f>IF(B6427="","",HOUR(A6427))</f>
        <v/>
      </c>
      <c r="E6427">
        <f>IF(B6427="","",IF(INPUT!$I$1="","",IF(C6427&lt;(INT(INPUT!$I$1)-INPUT!$I$2),"Off Meds",IF(C6427&lt;=(INT(INPUT!$I$1)+INPUT!$I$2),"Washout","On Meds"))))</f>
        <v/>
      </c>
      <c r="F6427">
        <f>IF(B6427="","",1.509*(LN(B6427)^1.084-5.381))</f>
        <v/>
      </c>
      <c r="G6427">
        <f>IF(F6427="","",IF(F6427&lt;0,10*F6427^2,0))</f>
        <v/>
      </c>
      <c r="H6427">
        <f>IF(F6427="","",IF(F6427&gt;0,10*F6427^2,0))</f>
        <v/>
      </c>
    </row>
    <row r="6428">
      <c r="A6428">
        <f>Input!A6428</f>
        <v/>
      </c>
      <c r="B6428">
        <f>IF(ISNUMBER(Input!B6428),IF(AND(Input!B6428&gt;=20,Input!B6428&lt;=700),Input!B6428,""),"")</f>
        <v/>
      </c>
      <c r="C6428">
        <f>IF(B6428="","",INT(A6428))</f>
        <v/>
      </c>
      <c r="D6428">
        <f>IF(B6428="","",HOUR(A6428))</f>
        <v/>
      </c>
      <c r="E6428">
        <f>IF(B6428="","",IF(INPUT!$I$1="","",IF(C6428&lt;(INT(INPUT!$I$1)-INPUT!$I$2),"Off Meds",IF(C6428&lt;=(INT(INPUT!$I$1)+INPUT!$I$2),"Washout","On Meds"))))</f>
        <v/>
      </c>
      <c r="F6428">
        <f>IF(B6428="","",1.509*(LN(B6428)^1.084-5.381))</f>
        <v/>
      </c>
      <c r="G6428">
        <f>IF(F6428="","",IF(F6428&lt;0,10*F6428^2,0))</f>
        <v/>
      </c>
      <c r="H6428">
        <f>IF(F6428="","",IF(F6428&gt;0,10*F6428^2,0))</f>
        <v/>
      </c>
    </row>
    <row r="6429">
      <c r="A6429">
        <f>Input!A6429</f>
        <v/>
      </c>
      <c r="B6429">
        <f>IF(ISNUMBER(Input!B6429),IF(AND(Input!B6429&gt;=20,Input!B6429&lt;=700),Input!B6429,""),"")</f>
        <v/>
      </c>
      <c r="C6429">
        <f>IF(B6429="","",INT(A6429))</f>
        <v/>
      </c>
      <c r="D6429">
        <f>IF(B6429="","",HOUR(A6429))</f>
        <v/>
      </c>
      <c r="E6429">
        <f>IF(B6429="","",IF(INPUT!$I$1="","",IF(C6429&lt;(INT(INPUT!$I$1)-INPUT!$I$2),"Off Meds",IF(C6429&lt;=(INT(INPUT!$I$1)+INPUT!$I$2),"Washout","On Meds"))))</f>
        <v/>
      </c>
      <c r="F6429">
        <f>IF(B6429="","",1.509*(LN(B6429)^1.084-5.381))</f>
        <v/>
      </c>
      <c r="G6429">
        <f>IF(F6429="","",IF(F6429&lt;0,10*F6429^2,0))</f>
        <v/>
      </c>
      <c r="H6429">
        <f>IF(F6429="","",IF(F6429&gt;0,10*F6429^2,0))</f>
        <v/>
      </c>
    </row>
    <row r="6430">
      <c r="A6430">
        <f>Input!A6430</f>
        <v/>
      </c>
      <c r="B6430">
        <f>IF(ISNUMBER(Input!B6430),IF(AND(Input!B6430&gt;=20,Input!B6430&lt;=700),Input!B6430,""),"")</f>
        <v/>
      </c>
      <c r="C6430">
        <f>IF(B6430="","",INT(A6430))</f>
        <v/>
      </c>
      <c r="D6430">
        <f>IF(B6430="","",HOUR(A6430))</f>
        <v/>
      </c>
      <c r="E6430">
        <f>IF(B6430="","",IF(INPUT!$I$1="","",IF(C6430&lt;(INT(INPUT!$I$1)-INPUT!$I$2),"Off Meds",IF(C6430&lt;=(INT(INPUT!$I$1)+INPUT!$I$2),"Washout","On Meds"))))</f>
        <v/>
      </c>
      <c r="F6430">
        <f>IF(B6430="","",1.509*(LN(B6430)^1.084-5.381))</f>
        <v/>
      </c>
      <c r="G6430">
        <f>IF(F6430="","",IF(F6430&lt;0,10*F6430^2,0))</f>
        <v/>
      </c>
      <c r="H6430">
        <f>IF(F6430="","",IF(F6430&gt;0,10*F6430^2,0))</f>
        <v/>
      </c>
    </row>
    <row r="6431">
      <c r="A6431">
        <f>Input!A6431</f>
        <v/>
      </c>
      <c r="B6431">
        <f>IF(ISNUMBER(Input!B6431),IF(AND(Input!B6431&gt;=20,Input!B6431&lt;=700),Input!B6431,""),"")</f>
        <v/>
      </c>
      <c r="C6431">
        <f>IF(B6431="","",INT(A6431))</f>
        <v/>
      </c>
      <c r="D6431">
        <f>IF(B6431="","",HOUR(A6431))</f>
        <v/>
      </c>
      <c r="E6431">
        <f>IF(B6431="","",IF(INPUT!$I$1="","",IF(C6431&lt;(INT(INPUT!$I$1)-INPUT!$I$2),"Off Meds",IF(C6431&lt;=(INT(INPUT!$I$1)+INPUT!$I$2),"Washout","On Meds"))))</f>
        <v/>
      </c>
      <c r="F6431">
        <f>IF(B6431="","",1.509*(LN(B6431)^1.084-5.381))</f>
        <v/>
      </c>
      <c r="G6431">
        <f>IF(F6431="","",IF(F6431&lt;0,10*F6431^2,0))</f>
        <v/>
      </c>
      <c r="H6431">
        <f>IF(F6431="","",IF(F6431&gt;0,10*F6431^2,0))</f>
        <v/>
      </c>
    </row>
    <row r="6432">
      <c r="A6432">
        <f>Input!A6432</f>
        <v/>
      </c>
      <c r="B6432">
        <f>IF(ISNUMBER(Input!B6432),IF(AND(Input!B6432&gt;=20,Input!B6432&lt;=700),Input!B6432,""),"")</f>
        <v/>
      </c>
      <c r="C6432">
        <f>IF(B6432="","",INT(A6432))</f>
        <v/>
      </c>
      <c r="D6432">
        <f>IF(B6432="","",HOUR(A6432))</f>
        <v/>
      </c>
      <c r="E6432">
        <f>IF(B6432="","",IF(INPUT!$I$1="","",IF(C6432&lt;(INT(INPUT!$I$1)-INPUT!$I$2),"Off Meds",IF(C6432&lt;=(INT(INPUT!$I$1)+INPUT!$I$2),"Washout","On Meds"))))</f>
        <v/>
      </c>
      <c r="F6432">
        <f>IF(B6432="","",1.509*(LN(B6432)^1.084-5.381))</f>
        <v/>
      </c>
      <c r="G6432">
        <f>IF(F6432="","",IF(F6432&lt;0,10*F6432^2,0))</f>
        <v/>
      </c>
      <c r="H6432">
        <f>IF(F6432="","",IF(F6432&gt;0,10*F6432^2,0))</f>
        <v/>
      </c>
    </row>
    <row r="6433">
      <c r="A6433">
        <f>Input!A6433</f>
        <v/>
      </c>
      <c r="B6433">
        <f>IF(ISNUMBER(Input!B6433),IF(AND(Input!B6433&gt;=20,Input!B6433&lt;=700),Input!B6433,""),"")</f>
        <v/>
      </c>
      <c r="C6433">
        <f>IF(B6433="","",INT(A6433))</f>
        <v/>
      </c>
      <c r="D6433">
        <f>IF(B6433="","",HOUR(A6433))</f>
        <v/>
      </c>
      <c r="E6433">
        <f>IF(B6433="","",IF(INPUT!$I$1="","",IF(C6433&lt;(INT(INPUT!$I$1)-INPUT!$I$2),"Off Meds",IF(C6433&lt;=(INT(INPUT!$I$1)+INPUT!$I$2),"Washout","On Meds"))))</f>
        <v/>
      </c>
      <c r="F6433">
        <f>IF(B6433="","",1.509*(LN(B6433)^1.084-5.381))</f>
        <v/>
      </c>
      <c r="G6433">
        <f>IF(F6433="","",IF(F6433&lt;0,10*F6433^2,0))</f>
        <v/>
      </c>
      <c r="H6433">
        <f>IF(F6433="","",IF(F6433&gt;0,10*F6433^2,0))</f>
        <v/>
      </c>
    </row>
    <row r="6434">
      <c r="A6434">
        <f>Input!A6434</f>
        <v/>
      </c>
      <c r="B6434">
        <f>IF(ISNUMBER(Input!B6434),IF(AND(Input!B6434&gt;=20,Input!B6434&lt;=700),Input!B6434,""),"")</f>
        <v/>
      </c>
      <c r="C6434">
        <f>IF(B6434="","",INT(A6434))</f>
        <v/>
      </c>
      <c r="D6434">
        <f>IF(B6434="","",HOUR(A6434))</f>
        <v/>
      </c>
      <c r="E6434">
        <f>IF(B6434="","",IF(INPUT!$I$1="","",IF(C6434&lt;(INT(INPUT!$I$1)-INPUT!$I$2),"Off Meds",IF(C6434&lt;=(INT(INPUT!$I$1)+INPUT!$I$2),"Washout","On Meds"))))</f>
        <v/>
      </c>
      <c r="F6434">
        <f>IF(B6434="","",1.509*(LN(B6434)^1.084-5.381))</f>
        <v/>
      </c>
      <c r="G6434">
        <f>IF(F6434="","",IF(F6434&lt;0,10*F6434^2,0))</f>
        <v/>
      </c>
      <c r="H6434">
        <f>IF(F6434="","",IF(F6434&gt;0,10*F6434^2,0))</f>
        <v/>
      </c>
    </row>
    <row r="6435">
      <c r="A6435">
        <f>Input!A6435</f>
        <v/>
      </c>
      <c r="B6435">
        <f>IF(ISNUMBER(Input!B6435),IF(AND(Input!B6435&gt;=20,Input!B6435&lt;=700),Input!B6435,""),"")</f>
        <v/>
      </c>
      <c r="C6435">
        <f>IF(B6435="","",INT(A6435))</f>
        <v/>
      </c>
      <c r="D6435">
        <f>IF(B6435="","",HOUR(A6435))</f>
        <v/>
      </c>
      <c r="E6435">
        <f>IF(B6435="","",IF(INPUT!$I$1="","",IF(C6435&lt;(INT(INPUT!$I$1)-INPUT!$I$2),"Off Meds",IF(C6435&lt;=(INT(INPUT!$I$1)+INPUT!$I$2),"Washout","On Meds"))))</f>
        <v/>
      </c>
      <c r="F6435">
        <f>IF(B6435="","",1.509*(LN(B6435)^1.084-5.381))</f>
        <v/>
      </c>
      <c r="G6435">
        <f>IF(F6435="","",IF(F6435&lt;0,10*F6435^2,0))</f>
        <v/>
      </c>
      <c r="H6435">
        <f>IF(F6435="","",IF(F6435&gt;0,10*F6435^2,0))</f>
        <v/>
      </c>
    </row>
    <row r="6436">
      <c r="A6436">
        <f>Input!A6436</f>
        <v/>
      </c>
      <c r="B6436">
        <f>IF(ISNUMBER(Input!B6436),IF(AND(Input!B6436&gt;=20,Input!B6436&lt;=700),Input!B6436,""),"")</f>
        <v/>
      </c>
      <c r="C6436">
        <f>IF(B6436="","",INT(A6436))</f>
        <v/>
      </c>
      <c r="D6436">
        <f>IF(B6436="","",HOUR(A6436))</f>
        <v/>
      </c>
      <c r="E6436">
        <f>IF(B6436="","",IF(INPUT!$I$1="","",IF(C6436&lt;(INT(INPUT!$I$1)-INPUT!$I$2),"Off Meds",IF(C6436&lt;=(INT(INPUT!$I$1)+INPUT!$I$2),"Washout","On Meds"))))</f>
        <v/>
      </c>
      <c r="F6436">
        <f>IF(B6436="","",1.509*(LN(B6436)^1.084-5.381))</f>
        <v/>
      </c>
      <c r="G6436">
        <f>IF(F6436="","",IF(F6436&lt;0,10*F6436^2,0))</f>
        <v/>
      </c>
      <c r="H6436">
        <f>IF(F6436="","",IF(F6436&gt;0,10*F6436^2,0))</f>
        <v/>
      </c>
    </row>
    <row r="6437">
      <c r="A6437">
        <f>Input!A6437</f>
        <v/>
      </c>
      <c r="B6437">
        <f>IF(ISNUMBER(Input!B6437),IF(AND(Input!B6437&gt;=20,Input!B6437&lt;=700),Input!B6437,""),"")</f>
        <v/>
      </c>
      <c r="C6437">
        <f>IF(B6437="","",INT(A6437))</f>
        <v/>
      </c>
      <c r="D6437">
        <f>IF(B6437="","",HOUR(A6437))</f>
        <v/>
      </c>
      <c r="E6437">
        <f>IF(B6437="","",IF(INPUT!$I$1="","",IF(C6437&lt;(INT(INPUT!$I$1)-INPUT!$I$2),"Off Meds",IF(C6437&lt;=(INT(INPUT!$I$1)+INPUT!$I$2),"Washout","On Meds"))))</f>
        <v/>
      </c>
      <c r="F6437">
        <f>IF(B6437="","",1.509*(LN(B6437)^1.084-5.381))</f>
        <v/>
      </c>
      <c r="G6437">
        <f>IF(F6437="","",IF(F6437&lt;0,10*F6437^2,0))</f>
        <v/>
      </c>
      <c r="H6437">
        <f>IF(F6437="","",IF(F6437&gt;0,10*F6437^2,0))</f>
        <v/>
      </c>
    </row>
    <row r="6438">
      <c r="A6438">
        <f>Input!A6438</f>
        <v/>
      </c>
      <c r="B6438">
        <f>IF(ISNUMBER(Input!B6438),IF(AND(Input!B6438&gt;=20,Input!B6438&lt;=700),Input!B6438,""),"")</f>
        <v/>
      </c>
      <c r="C6438">
        <f>IF(B6438="","",INT(A6438))</f>
        <v/>
      </c>
      <c r="D6438">
        <f>IF(B6438="","",HOUR(A6438))</f>
        <v/>
      </c>
      <c r="E6438">
        <f>IF(B6438="","",IF(INPUT!$I$1="","",IF(C6438&lt;(INT(INPUT!$I$1)-INPUT!$I$2),"Off Meds",IF(C6438&lt;=(INT(INPUT!$I$1)+INPUT!$I$2),"Washout","On Meds"))))</f>
        <v/>
      </c>
      <c r="F6438">
        <f>IF(B6438="","",1.509*(LN(B6438)^1.084-5.381))</f>
        <v/>
      </c>
      <c r="G6438">
        <f>IF(F6438="","",IF(F6438&lt;0,10*F6438^2,0))</f>
        <v/>
      </c>
      <c r="H6438">
        <f>IF(F6438="","",IF(F6438&gt;0,10*F6438^2,0))</f>
        <v/>
      </c>
    </row>
    <row r="6439">
      <c r="A6439">
        <f>Input!A6439</f>
        <v/>
      </c>
      <c r="B6439">
        <f>IF(ISNUMBER(Input!B6439),IF(AND(Input!B6439&gt;=20,Input!B6439&lt;=700),Input!B6439,""),"")</f>
        <v/>
      </c>
      <c r="C6439">
        <f>IF(B6439="","",INT(A6439))</f>
        <v/>
      </c>
      <c r="D6439">
        <f>IF(B6439="","",HOUR(A6439))</f>
        <v/>
      </c>
      <c r="E6439">
        <f>IF(B6439="","",IF(INPUT!$I$1="","",IF(C6439&lt;(INT(INPUT!$I$1)-INPUT!$I$2),"Off Meds",IF(C6439&lt;=(INT(INPUT!$I$1)+INPUT!$I$2),"Washout","On Meds"))))</f>
        <v/>
      </c>
      <c r="F6439">
        <f>IF(B6439="","",1.509*(LN(B6439)^1.084-5.381))</f>
        <v/>
      </c>
      <c r="G6439">
        <f>IF(F6439="","",IF(F6439&lt;0,10*F6439^2,0))</f>
        <v/>
      </c>
      <c r="H6439">
        <f>IF(F6439="","",IF(F6439&gt;0,10*F6439^2,0))</f>
        <v/>
      </c>
    </row>
    <row r="6440">
      <c r="A6440">
        <f>Input!A6440</f>
        <v/>
      </c>
      <c r="B6440">
        <f>IF(ISNUMBER(Input!B6440),IF(AND(Input!B6440&gt;=20,Input!B6440&lt;=700),Input!B6440,""),"")</f>
        <v/>
      </c>
      <c r="C6440">
        <f>IF(B6440="","",INT(A6440))</f>
        <v/>
      </c>
      <c r="D6440">
        <f>IF(B6440="","",HOUR(A6440))</f>
        <v/>
      </c>
      <c r="E6440">
        <f>IF(B6440="","",IF(INPUT!$I$1="","",IF(C6440&lt;(INT(INPUT!$I$1)-INPUT!$I$2),"Off Meds",IF(C6440&lt;=(INT(INPUT!$I$1)+INPUT!$I$2),"Washout","On Meds"))))</f>
        <v/>
      </c>
      <c r="F6440">
        <f>IF(B6440="","",1.509*(LN(B6440)^1.084-5.381))</f>
        <v/>
      </c>
      <c r="G6440">
        <f>IF(F6440="","",IF(F6440&lt;0,10*F6440^2,0))</f>
        <v/>
      </c>
      <c r="H6440">
        <f>IF(F6440="","",IF(F6440&gt;0,10*F6440^2,0))</f>
        <v/>
      </c>
    </row>
    <row r="6441">
      <c r="A6441">
        <f>Input!A6441</f>
        <v/>
      </c>
      <c r="B6441">
        <f>IF(ISNUMBER(Input!B6441),IF(AND(Input!B6441&gt;=20,Input!B6441&lt;=700),Input!B6441,""),"")</f>
        <v/>
      </c>
      <c r="C6441">
        <f>IF(B6441="","",INT(A6441))</f>
        <v/>
      </c>
      <c r="D6441">
        <f>IF(B6441="","",HOUR(A6441))</f>
        <v/>
      </c>
      <c r="E6441">
        <f>IF(B6441="","",IF(INPUT!$I$1="","",IF(C6441&lt;(INT(INPUT!$I$1)-INPUT!$I$2),"Off Meds",IF(C6441&lt;=(INT(INPUT!$I$1)+INPUT!$I$2),"Washout","On Meds"))))</f>
        <v/>
      </c>
      <c r="F6441">
        <f>IF(B6441="","",1.509*(LN(B6441)^1.084-5.381))</f>
        <v/>
      </c>
      <c r="G6441">
        <f>IF(F6441="","",IF(F6441&lt;0,10*F6441^2,0))</f>
        <v/>
      </c>
      <c r="H6441">
        <f>IF(F6441="","",IF(F6441&gt;0,10*F6441^2,0))</f>
        <v/>
      </c>
    </row>
    <row r="6442">
      <c r="A6442">
        <f>Input!A6442</f>
        <v/>
      </c>
      <c r="B6442">
        <f>IF(ISNUMBER(Input!B6442),IF(AND(Input!B6442&gt;=20,Input!B6442&lt;=700),Input!B6442,""),"")</f>
        <v/>
      </c>
      <c r="C6442">
        <f>IF(B6442="","",INT(A6442))</f>
        <v/>
      </c>
      <c r="D6442">
        <f>IF(B6442="","",HOUR(A6442))</f>
        <v/>
      </c>
      <c r="E6442">
        <f>IF(B6442="","",IF(INPUT!$I$1="","",IF(C6442&lt;(INT(INPUT!$I$1)-INPUT!$I$2),"Off Meds",IF(C6442&lt;=(INT(INPUT!$I$1)+INPUT!$I$2),"Washout","On Meds"))))</f>
        <v/>
      </c>
      <c r="F6442">
        <f>IF(B6442="","",1.509*(LN(B6442)^1.084-5.381))</f>
        <v/>
      </c>
      <c r="G6442">
        <f>IF(F6442="","",IF(F6442&lt;0,10*F6442^2,0))</f>
        <v/>
      </c>
      <c r="H6442">
        <f>IF(F6442="","",IF(F6442&gt;0,10*F6442^2,0))</f>
        <v/>
      </c>
    </row>
    <row r="6443">
      <c r="A6443">
        <f>Input!A6443</f>
        <v/>
      </c>
      <c r="B6443">
        <f>IF(ISNUMBER(Input!B6443),IF(AND(Input!B6443&gt;=20,Input!B6443&lt;=700),Input!B6443,""),"")</f>
        <v/>
      </c>
      <c r="C6443">
        <f>IF(B6443="","",INT(A6443))</f>
        <v/>
      </c>
      <c r="D6443">
        <f>IF(B6443="","",HOUR(A6443))</f>
        <v/>
      </c>
      <c r="E6443">
        <f>IF(B6443="","",IF(INPUT!$I$1="","",IF(C6443&lt;(INT(INPUT!$I$1)-INPUT!$I$2),"Off Meds",IF(C6443&lt;=(INT(INPUT!$I$1)+INPUT!$I$2),"Washout","On Meds"))))</f>
        <v/>
      </c>
      <c r="F6443">
        <f>IF(B6443="","",1.509*(LN(B6443)^1.084-5.381))</f>
        <v/>
      </c>
      <c r="G6443">
        <f>IF(F6443="","",IF(F6443&lt;0,10*F6443^2,0))</f>
        <v/>
      </c>
      <c r="H6443">
        <f>IF(F6443="","",IF(F6443&gt;0,10*F6443^2,0))</f>
        <v/>
      </c>
    </row>
    <row r="6444">
      <c r="A6444">
        <f>Input!A6444</f>
        <v/>
      </c>
      <c r="B6444">
        <f>IF(ISNUMBER(Input!B6444),IF(AND(Input!B6444&gt;=20,Input!B6444&lt;=700),Input!B6444,""),"")</f>
        <v/>
      </c>
      <c r="C6444">
        <f>IF(B6444="","",INT(A6444))</f>
        <v/>
      </c>
      <c r="D6444">
        <f>IF(B6444="","",HOUR(A6444))</f>
        <v/>
      </c>
      <c r="E6444">
        <f>IF(B6444="","",IF(INPUT!$I$1="","",IF(C6444&lt;(INT(INPUT!$I$1)-INPUT!$I$2),"Off Meds",IF(C6444&lt;=(INT(INPUT!$I$1)+INPUT!$I$2),"Washout","On Meds"))))</f>
        <v/>
      </c>
      <c r="F6444">
        <f>IF(B6444="","",1.509*(LN(B6444)^1.084-5.381))</f>
        <v/>
      </c>
      <c r="G6444">
        <f>IF(F6444="","",IF(F6444&lt;0,10*F6444^2,0))</f>
        <v/>
      </c>
      <c r="H6444">
        <f>IF(F6444="","",IF(F6444&gt;0,10*F6444^2,0))</f>
        <v/>
      </c>
    </row>
    <row r="6445">
      <c r="A6445">
        <f>Input!A6445</f>
        <v/>
      </c>
      <c r="B6445">
        <f>IF(ISNUMBER(Input!B6445),IF(AND(Input!B6445&gt;=20,Input!B6445&lt;=700),Input!B6445,""),"")</f>
        <v/>
      </c>
      <c r="C6445">
        <f>IF(B6445="","",INT(A6445))</f>
        <v/>
      </c>
      <c r="D6445">
        <f>IF(B6445="","",HOUR(A6445))</f>
        <v/>
      </c>
      <c r="E6445">
        <f>IF(B6445="","",IF(INPUT!$I$1="","",IF(C6445&lt;(INT(INPUT!$I$1)-INPUT!$I$2),"Off Meds",IF(C6445&lt;=(INT(INPUT!$I$1)+INPUT!$I$2),"Washout","On Meds"))))</f>
        <v/>
      </c>
      <c r="F6445">
        <f>IF(B6445="","",1.509*(LN(B6445)^1.084-5.381))</f>
        <v/>
      </c>
      <c r="G6445">
        <f>IF(F6445="","",IF(F6445&lt;0,10*F6445^2,0))</f>
        <v/>
      </c>
      <c r="H6445">
        <f>IF(F6445="","",IF(F6445&gt;0,10*F6445^2,0))</f>
        <v/>
      </c>
    </row>
    <row r="6446">
      <c r="A6446">
        <f>Input!A6446</f>
        <v/>
      </c>
      <c r="B6446">
        <f>IF(ISNUMBER(Input!B6446),IF(AND(Input!B6446&gt;=20,Input!B6446&lt;=700),Input!B6446,""),"")</f>
        <v/>
      </c>
      <c r="C6446">
        <f>IF(B6446="","",INT(A6446))</f>
        <v/>
      </c>
      <c r="D6446">
        <f>IF(B6446="","",HOUR(A6446))</f>
        <v/>
      </c>
      <c r="E6446">
        <f>IF(B6446="","",IF(INPUT!$I$1="","",IF(C6446&lt;(INT(INPUT!$I$1)-INPUT!$I$2),"Off Meds",IF(C6446&lt;=(INT(INPUT!$I$1)+INPUT!$I$2),"Washout","On Meds"))))</f>
        <v/>
      </c>
      <c r="F6446">
        <f>IF(B6446="","",1.509*(LN(B6446)^1.084-5.381))</f>
        <v/>
      </c>
      <c r="G6446">
        <f>IF(F6446="","",IF(F6446&lt;0,10*F6446^2,0))</f>
        <v/>
      </c>
      <c r="H6446">
        <f>IF(F6446="","",IF(F6446&gt;0,10*F6446^2,0))</f>
        <v/>
      </c>
    </row>
    <row r="6447">
      <c r="A6447">
        <f>Input!A6447</f>
        <v/>
      </c>
      <c r="B6447">
        <f>IF(ISNUMBER(Input!B6447),IF(AND(Input!B6447&gt;=20,Input!B6447&lt;=700),Input!B6447,""),"")</f>
        <v/>
      </c>
      <c r="C6447">
        <f>IF(B6447="","",INT(A6447))</f>
        <v/>
      </c>
      <c r="D6447">
        <f>IF(B6447="","",HOUR(A6447))</f>
        <v/>
      </c>
      <c r="E6447">
        <f>IF(B6447="","",IF(INPUT!$I$1="","",IF(C6447&lt;(INT(INPUT!$I$1)-INPUT!$I$2),"Off Meds",IF(C6447&lt;=(INT(INPUT!$I$1)+INPUT!$I$2),"Washout","On Meds"))))</f>
        <v/>
      </c>
      <c r="F6447">
        <f>IF(B6447="","",1.509*(LN(B6447)^1.084-5.381))</f>
        <v/>
      </c>
      <c r="G6447">
        <f>IF(F6447="","",IF(F6447&lt;0,10*F6447^2,0))</f>
        <v/>
      </c>
      <c r="H6447">
        <f>IF(F6447="","",IF(F6447&gt;0,10*F6447^2,0))</f>
        <v/>
      </c>
    </row>
    <row r="6448">
      <c r="A6448">
        <f>Input!A6448</f>
        <v/>
      </c>
      <c r="B6448">
        <f>IF(ISNUMBER(Input!B6448),IF(AND(Input!B6448&gt;=20,Input!B6448&lt;=700),Input!B6448,""),"")</f>
        <v/>
      </c>
      <c r="C6448">
        <f>IF(B6448="","",INT(A6448))</f>
        <v/>
      </c>
      <c r="D6448">
        <f>IF(B6448="","",HOUR(A6448))</f>
        <v/>
      </c>
      <c r="E6448">
        <f>IF(B6448="","",IF(INPUT!$I$1="","",IF(C6448&lt;(INT(INPUT!$I$1)-INPUT!$I$2),"Off Meds",IF(C6448&lt;=(INT(INPUT!$I$1)+INPUT!$I$2),"Washout","On Meds"))))</f>
        <v/>
      </c>
      <c r="F6448">
        <f>IF(B6448="","",1.509*(LN(B6448)^1.084-5.381))</f>
        <v/>
      </c>
      <c r="G6448">
        <f>IF(F6448="","",IF(F6448&lt;0,10*F6448^2,0))</f>
        <v/>
      </c>
      <c r="H6448">
        <f>IF(F6448="","",IF(F6448&gt;0,10*F6448^2,0))</f>
        <v/>
      </c>
    </row>
    <row r="6449">
      <c r="A6449">
        <f>Input!A6449</f>
        <v/>
      </c>
      <c r="B6449">
        <f>IF(ISNUMBER(Input!B6449),IF(AND(Input!B6449&gt;=20,Input!B6449&lt;=700),Input!B6449,""),"")</f>
        <v/>
      </c>
      <c r="C6449">
        <f>IF(B6449="","",INT(A6449))</f>
        <v/>
      </c>
      <c r="D6449">
        <f>IF(B6449="","",HOUR(A6449))</f>
        <v/>
      </c>
      <c r="E6449">
        <f>IF(B6449="","",IF(INPUT!$I$1="","",IF(C6449&lt;(INT(INPUT!$I$1)-INPUT!$I$2),"Off Meds",IF(C6449&lt;=(INT(INPUT!$I$1)+INPUT!$I$2),"Washout","On Meds"))))</f>
        <v/>
      </c>
      <c r="F6449">
        <f>IF(B6449="","",1.509*(LN(B6449)^1.084-5.381))</f>
        <v/>
      </c>
      <c r="G6449">
        <f>IF(F6449="","",IF(F6449&lt;0,10*F6449^2,0))</f>
        <v/>
      </c>
      <c r="H6449">
        <f>IF(F6449="","",IF(F6449&gt;0,10*F6449^2,0))</f>
        <v/>
      </c>
    </row>
    <row r="6450">
      <c r="A6450">
        <f>Input!A6450</f>
        <v/>
      </c>
      <c r="B6450">
        <f>IF(ISNUMBER(Input!B6450),IF(AND(Input!B6450&gt;=20,Input!B6450&lt;=700),Input!B6450,""),"")</f>
        <v/>
      </c>
      <c r="C6450">
        <f>IF(B6450="","",INT(A6450))</f>
        <v/>
      </c>
      <c r="D6450">
        <f>IF(B6450="","",HOUR(A6450))</f>
        <v/>
      </c>
      <c r="E6450">
        <f>IF(B6450="","",IF(INPUT!$I$1="","",IF(C6450&lt;(INT(INPUT!$I$1)-INPUT!$I$2),"Off Meds",IF(C6450&lt;=(INT(INPUT!$I$1)+INPUT!$I$2),"Washout","On Meds"))))</f>
        <v/>
      </c>
      <c r="F6450">
        <f>IF(B6450="","",1.509*(LN(B6450)^1.084-5.381))</f>
        <v/>
      </c>
      <c r="G6450">
        <f>IF(F6450="","",IF(F6450&lt;0,10*F6450^2,0))</f>
        <v/>
      </c>
      <c r="H6450">
        <f>IF(F6450="","",IF(F6450&gt;0,10*F6450^2,0))</f>
        <v/>
      </c>
    </row>
    <row r="6451">
      <c r="A6451">
        <f>Input!A6451</f>
        <v/>
      </c>
      <c r="B6451">
        <f>IF(ISNUMBER(Input!B6451),IF(AND(Input!B6451&gt;=20,Input!B6451&lt;=700),Input!B6451,""),"")</f>
        <v/>
      </c>
      <c r="C6451">
        <f>IF(B6451="","",INT(A6451))</f>
        <v/>
      </c>
      <c r="D6451">
        <f>IF(B6451="","",HOUR(A6451))</f>
        <v/>
      </c>
      <c r="E6451">
        <f>IF(B6451="","",IF(INPUT!$I$1="","",IF(C6451&lt;(INT(INPUT!$I$1)-INPUT!$I$2),"Off Meds",IF(C6451&lt;=(INT(INPUT!$I$1)+INPUT!$I$2),"Washout","On Meds"))))</f>
        <v/>
      </c>
      <c r="F6451">
        <f>IF(B6451="","",1.509*(LN(B6451)^1.084-5.381))</f>
        <v/>
      </c>
      <c r="G6451">
        <f>IF(F6451="","",IF(F6451&lt;0,10*F6451^2,0))</f>
        <v/>
      </c>
      <c r="H6451">
        <f>IF(F6451="","",IF(F6451&gt;0,10*F6451^2,0))</f>
        <v/>
      </c>
    </row>
    <row r="6452">
      <c r="A6452">
        <f>Input!A6452</f>
        <v/>
      </c>
      <c r="B6452">
        <f>IF(ISNUMBER(Input!B6452),IF(AND(Input!B6452&gt;=20,Input!B6452&lt;=700),Input!B6452,""),"")</f>
        <v/>
      </c>
      <c r="C6452">
        <f>IF(B6452="","",INT(A6452))</f>
        <v/>
      </c>
      <c r="D6452">
        <f>IF(B6452="","",HOUR(A6452))</f>
        <v/>
      </c>
      <c r="E6452">
        <f>IF(B6452="","",IF(INPUT!$I$1="","",IF(C6452&lt;(INT(INPUT!$I$1)-INPUT!$I$2),"Off Meds",IF(C6452&lt;=(INT(INPUT!$I$1)+INPUT!$I$2),"Washout","On Meds"))))</f>
        <v/>
      </c>
      <c r="F6452">
        <f>IF(B6452="","",1.509*(LN(B6452)^1.084-5.381))</f>
        <v/>
      </c>
      <c r="G6452">
        <f>IF(F6452="","",IF(F6452&lt;0,10*F6452^2,0))</f>
        <v/>
      </c>
      <c r="H6452">
        <f>IF(F6452="","",IF(F6452&gt;0,10*F6452^2,0))</f>
        <v/>
      </c>
    </row>
    <row r="6453">
      <c r="A6453">
        <f>Input!A6453</f>
        <v/>
      </c>
      <c r="B6453">
        <f>IF(ISNUMBER(Input!B6453),IF(AND(Input!B6453&gt;=20,Input!B6453&lt;=700),Input!B6453,""),"")</f>
        <v/>
      </c>
      <c r="C6453">
        <f>IF(B6453="","",INT(A6453))</f>
        <v/>
      </c>
      <c r="D6453">
        <f>IF(B6453="","",HOUR(A6453))</f>
        <v/>
      </c>
      <c r="E6453">
        <f>IF(B6453="","",IF(INPUT!$I$1="","",IF(C6453&lt;(INT(INPUT!$I$1)-INPUT!$I$2),"Off Meds",IF(C6453&lt;=(INT(INPUT!$I$1)+INPUT!$I$2),"Washout","On Meds"))))</f>
        <v/>
      </c>
      <c r="F6453">
        <f>IF(B6453="","",1.509*(LN(B6453)^1.084-5.381))</f>
        <v/>
      </c>
      <c r="G6453">
        <f>IF(F6453="","",IF(F6453&lt;0,10*F6453^2,0))</f>
        <v/>
      </c>
      <c r="H6453">
        <f>IF(F6453="","",IF(F6453&gt;0,10*F6453^2,0))</f>
        <v/>
      </c>
    </row>
    <row r="6454">
      <c r="A6454">
        <f>Input!A6454</f>
        <v/>
      </c>
      <c r="B6454">
        <f>IF(ISNUMBER(Input!B6454),IF(AND(Input!B6454&gt;=20,Input!B6454&lt;=700),Input!B6454,""),"")</f>
        <v/>
      </c>
      <c r="C6454">
        <f>IF(B6454="","",INT(A6454))</f>
        <v/>
      </c>
      <c r="D6454">
        <f>IF(B6454="","",HOUR(A6454))</f>
        <v/>
      </c>
      <c r="E6454">
        <f>IF(B6454="","",IF(INPUT!$I$1="","",IF(C6454&lt;(INT(INPUT!$I$1)-INPUT!$I$2),"Off Meds",IF(C6454&lt;=(INT(INPUT!$I$1)+INPUT!$I$2),"Washout","On Meds"))))</f>
        <v/>
      </c>
      <c r="F6454">
        <f>IF(B6454="","",1.509*(LN(B6454)^1.084-5.381))</f>
        <v/>
      </c>
      <c r="G6454">
        <f>IF(F6454="","",IF(F6454&lt;0,10*F6454^2,0))</f>
        <v/>
      </c>
      <c r="H6454">
        <f>IF(F6454="","",IF(F6454&gt;0,10*F6454^2,0))</f>
        <v/>
      </c>
    </row>
    <row r="6455">
      <c r="A6455">
        <f>Input!A6455</f>
        <v/>
      </c>
      <c r="B6455">
        <f>IF(ISNUMBER(Input!B6455),IF(AND(Input!B6455&gt;=20,Input!B6455&lt;=700),Input!B6455,""),"")</f>
        <v/>
      </c>
      <c r="C6455">
        <f>IF(B6455="","",INT(A6455))</f>
        <v/>
      </c>
      <c r="D6455">
        <f>IF(B6455="","",HOUR(A6455))</f>
        <v/>
      </c>
      <c r="E6455">
        <f>IF(B6455="","",IF(INPUT!$I$1="","",IF(C6455&lt;(INT(INPUT!$I$1)-INPUT!$I$2),"Off Meds",IF(C6455&lt;=(INT(INPUT!$I$1)+INPUT!$I$2),"Washout","On Meds"))))</f>
        <v/>
      </c>
      <c r="F6455">
        <f>IF(B6455="","",1.509*(LN(B6455)^1.084-5.381))</f>
        <v/>
      </c>
      <c r="G6455">
        <f>IF(F6455="","",IF(F6455&lt;0,10*F6455^2,0))</f>
        <v/>
      </c>
      <c r="H6455">
        <f>IF(F6455="","",IF(F6455&gt;0,10*F6455^2,0))</f>
        <v/>
      </c>
    </row>
    <row r="6456">
      <c r="A6456">
        <f>Input!A6456</f>
        <v/>
      </c>
      <c r="B6456">
        <f>IF(ISNUMBER(Input!B6456),IF(AND(Input!B6456&gt;=20,Input!B6456&lt;=700),Input!B6456,""),"")</f>
        <v/>
      </c>
      <c r="C6456">
        <f>IF(B6456="","",INT(A6456))</f>
        <v/>
      </c>
      <c r="D6456">
        <f>IF(B6456="","",HOUR(A6456))</f>
        <v/>
      </c>
      <c r="E6456">
        <f>IF(B6456="","",IF(INPUT!$I$1="","",IF(C6456&lt;(INT(INPUT!$I$1)-INPUT!$I$2),"Off Meds",IF(C6456&lt;=(INT(INPUT!$I$1)+INPUT!$I$2),"Washout","On Meds"))))</f>
        <v/>
      </c>
      <c r="F6456">
        <f>IF(B6456="","",1.509*(LN(B6456)^1.084-5.381))</f>
        <v/>
      </c>
      <c r="G6456">
        <f>IF(F6456="","",IF(F6456&lt;0,10*F6456^2,0))</f>
        <v/>
      </c>
      <c r="H6456">
        <f>IF(F6456="","",IF(F6456&gt;0,10*F6456^2,0))</f>
        <v/>
      </c>
    </row>
    <row r="6457">
      <c r="A6457">
        <f>Input!A6457</f>
        <v/>
      </c>
      <c r="B6457">
        <f>IF(ISNUMBER(Input!B6457),IF(AND(Input!B6457&gt;=20,Input!B6457&lt;=700),Input!B6457,""),"")</f>
        <v/>
      </c>
      <c r="C6457">
        <f>IF(B6457="","",INT(A6457))</f>
        <v/>
      </c>
      <c r="D6457">
        <f>IF(B6457="","",HOUR(A6457))</f>
        <v/>
      </c>
      <c r="E6457">
        <f>IF(B6457="","",IF(INPUT!$I$1="","",IF(C6457&lt;(INT(INPUT!$I$1)-INPUT!$I$2),"Off Meds",IF(C6457&lt;=(INT(INPUT!$I$1)+INPUT!$I$2),"Washout","On Meds"))))</f>
        <v/>
      </c>
      <c r="F6457">
        <f>IF(B6457="","",1.509*(LN(B6457)^1.084-5.381))</f>
        <v/>
      </c>
      <c r="G6457">
        <f>IF(F6457="","",IF(F6457&lt;0,10*F6457^2,0))</f>
        <v/>
      </c>
      <c r="H6457">
        <f>IF(F6457="","",IF(F6457&gt;0,10*F6457^2,0))</f>
        <v/>
      </c>
    </row>
    <row r="6458">
      <c r="A6458">
        <f>Input!A6458</f>
        <v/>
      </c>
      <c r="B6458">
        <f>IF(ISNUMBER(Input!B6458),IF(AND(Input!B6458&gt;=20,Input!B6458&lt;=700),Input!B6458,""),"")</f>
        <v/>
      </c>
      <c r="C6458">
        <f>IF(B6458="","",INT(A6458))</f>
        <v/>
      </c>
      <c r="D6458">
        <f>IF(B6458="","",HOUR(A6458))</f>
        <v/>
      </c>
      <c r="E6458">
        <f>IF(B6458="","",IF(INPUT!$I$1="","",IF(C6458&lt;(INT(INPUT!$I$1)-INPUT!$I$2),"Off Meds",IF(C6458&lt;=(INT(INPUT!$I$1)+INPUT!$I$2),"Washout","On Meds"))))</f>
        <v/>
      </c>
      <c r="F6458">
        <f>IF(B6458="","",1.509*(LN(B6458)^1.084-5.381))</f>
        <v/>
      </c>
      <c r="G6458">
        <f>IF(F6458="","",IF(F6458&lt;0,10*F6458^2,0))</f>
        <v/>
      </c>
      <c r="H6458">
        <f>IF(F6458="","",IF(F6458&gt;0,10*F6458^2,0))</f>
        <v/>
      </c>
    </row>
    <row r="6459">
      <c r="A6459">
        <f>Input!A6459</f>
        <v/>
      </c>
      <c r="B6459">
        <f>IF(ISNUMBER(Input!B6459),IF(AND(Input!B6459&gt;=20,Input!B6459&lt;=700),Input!B6459,""),"")</f>
        <v/>
      </c>
      <c r="C6459">
        <f>IF(B6459="","",INT(A6459))</f>
        <v/>
      </c>
      <c r="D6459">
        <f>IF(B6459="","",HOUR(A6459))</f>
        <v/>
      </c>
      <c r="E6459">
        <f>IF(B6459="","",IF(INPUT!$I$1="","",IF(C6459&lt;(INT(INPUT!$I$1)-INPUT!$I$2),"Off Meds",IF(C6459&lt;=(INT(INPUT!$I$1)+INPUT!$I$2),"Washout","On Meds"))))</f>
        <v/>
      </c>
      <c r="F6459">
        <f>IF(B6459="","",1.509*(LN(B6459)^1.084-5.381))</f>
        <v/>
      </c>
      <c r="G6459">
        <f>IF(F6459="","",IF(F6459&lt;0,10*F6459^2,0))</f>
        <v/>
      </c>
      <c r="H6459">
        <f>IF(F6459="","",IF(F6459&gt;0,10*F6459^2,0))</f>
        <v/>
      </c>
    </row>
    <row r="6460">
      <c r="A6460">
        <f>Input!A6460</f>
        <v/>
      </c>
      <c r="B6460">
        <f>IF(ISNUMBER(Input!B6460),IF(AND(Input!B6460&gt;=20,Input!B6460&lt;=700),Input!B6460,""),"")</f>
        <v/>
      </c>
      <c r="C6460">
        <f>IF(B6460="","",INT(A6460))</f>
        <v/>
      </c>
      <c r="D6460">
        <f>IF(B6460="","",HOUR(A6460))</f>
        <v/>
      </c>
      <c r="E6460">
        <f>IF(B6460="","",IF(INPUT!$I$1="","",IF(C6460&lt;(INT(INPUT!$I$1)-INPUT!$I$2),"Off Meds",IF(C6460&lt;=(INT(INPUT!$I$1)+INPUT!$I$2),"Washout","On Meds"))))</f>
        <v/>
      </c>
      <c r="F6460">
        <f>IF(B6460="","",1.509*(LN(B6460)^1.084-5.381))</f>
        <v/>
      </c>
      <c r="G6460">
        <f>IF(F6460="","",IF(F6460&lt;0,10*F6460^2,0))</f>
        <v/>
      </c>
      <c r="H6460">
        <f>IF(F6460="","",IF(F6460&gt;0,10*F6460^2,0))</f>
        <v/>
      </c>
    </row>
    <row r="6461">
      <c r="A6461">
        <f>Input!A6461</f>
        <v/>
      </c>
      <c r="B6461">
        <f>IF(ISNUMBER(Input!B6461),IF(AND(Input!B6461&gt;=20,Input!B6461&lt;=700),Input!B6461,""),"")</f>
        <v/>
      </c>
      <c r="C6461">
        <f>IF(B6461="","",INT(A6461))</f>
        <v/>
      </c>
      <c r="D6461">
        <f>IF(B6461="","",HOUR(A6461))</f>
        <v/>
      </c>
      <c r="E6461">
        <f>IF(B6461="","",IF(INPUT!$I$1="","",IF(C6461&lt;(INT(INPUT!$I$1)-INPUT!$I$2),"Off Meds",IF(C6461&lt;=(INT(INPUT!$I$1)+INPUT!$I$2),"Washout","On Meds"))))</f>
        <v/>
      </c>
      <c r="F6461">
        <f>IF(B6461="","",1.509*(LN(B6461)^1.084-5.381))</f>
        <v/>
      </c>
      <c r="G6461">
        <f>IF(F6461="","",IF(F6461&lt;0,10*F6461^2,0))</f>
        <v/>
      </c>
      <c r="H6461">
        <f>IF(F6461="","",IF(F6461&gt;0,10*F6461^2,0))</f>
        <v/>
      </c>
    </row>
    <row r="6462">
      <c r="A6462">
        <f>Input!A6462</f>
        <v/>
      </c>
      <c r="B6462">
        <f>IF(ISNUMBER(Input!B6462),IF(AND(Input!B6462&gt;=20,Input!B6462&lt;=700),Input!B6462,""),"")</f>
        <v/>
      </c>
      <c r="C6462">
        <f>IF(B6462="","",INT(A6462))</f>
        <v/>
      </c>
      <c r="D6462">
        <f>IF(B6462="","",HOUR(A6462))</f>
        <v/>
      </c>
      <c r="E6462">
        <f>IF(B6462="","",IF(INPUT!$I$1="","",IF(C6462&lt;(INT(INPUT!$I$1)-INPUT!$I$2),"Off Meds",IF(C6462&lt;=(INT(INPUT!$I$1)+INPUT!$I$2),"Washout","On Meds"))))</f>
        <v/>
      </c>
      <c r="F6462">
        <f>IF(B6462="","",1.509*(LN(B6462)^1.084-5.381))</f>
        <v/>
      </c>
      <c r="G6462">
        <f>IF(F6462="","",IF(F6462&lt;0,10*F6462^2,0))</f>
        <v/>
      </c>
      <c r="H6462">
        <f>IF(F6462="","",IF(F6462&gt;0,10*F6462^2,0))</f>
        <v/>
      </c>
    </row>
    <row r="6463">
      <c r="A6463">
        <f>Input!A6463</f>
        <v/>
      </c>
      <c r="B6463">
        <f>IF(ISNUMBER(Input!B6463),IF(AND(Input!B6463&gt;=20,Input!B6463&lt;=700),Input!B6463,""),"")</f>
        <v/>
      </c>
      <c r="C6463">
        <f>IF(B6463="","",INT(A6463))</f>
        <v/>
      </c>
      <c r="D6463">
        <f>IF(B6463="","",HOUR(A6463))</f>
        <v/>
      </c>
      <c r="E6463">
        <f>IF(B6463="","",IF(INPUT!$I$1="","",IF(C6463&lt;(INT(INPUT!$I$1)-INPUT!$I$2),"Off Meds",IF(C6463&lt;=(INT(INPUT!$I$1)+INPUT!$I$2),"Washout","On Meds"))))</f>
        <v/>
      </c>
      <c r="F6463">
        <f>IF(B6463="","",1.509*(LN(B6463)^1.084-5.381))</f>
        <v/>
      </c>
      <c r="G6463">
        <f>IF(F6463="","",IF(F6463&lt;0,10*F6463^2,0))</f>
        <v/>
      </c>
      <c r="H6463">
        <f>IF(F6463="","",IF(F6463&gt;0,10*F6463^2,0))</f>
        <v/>
      </c>
    </row>
    <row r="6464">
      <c r="A6464">
        <f>Input!A6464</f>
        <v/>
      </c>
      <c r="B6464">
        <f>IF(ISNUMBER(Input!B6464),IF(AND(Input!B6464&gt;=20,Input!B6464&lt;=700),Input!B6464,""),"")</f>
        <v/>
      </c>
      <c r="C6464">
        <f>IF(B6464="","",INT(A6464))</f>
        <v/>
      </c>
      <c r="D6464">
        <f>IF(B6464="","",HOUR(A6464))</f>
        <v/>
      </c>
      <c r="E6464">
        <f>IF(B6464="","",IF(INPUT!$I$1="","",IF(C6464&lt;(INT(INPUT!$I$1)-INPUT!$I$2),"Off Meds",IF(C6464&lt;=(INT(INPUT!$I$1)+INPUT!$I$2),"Washout","On Meds"))))</f>
        <v/>
      </c>
      <c r="F6464">
        <f>IF(B6464="","",1.509*(LN(B6464)^1.084-5.381))</f>
        <v/>
      </c>
      <c r="G6464">
        <f>IF(F6464="","",IF(F6464&lt;0,10*F6464^2,0))</f>
        <v/>
      </c>
      <c r="H6464">
        <f>IF(F6464="","",IF(F6464&gt;0,10*F6464^2,0))</f>
        <v/>
      </c>
    </row>
    <row r="6465">
      <c r="A6465">
        <f>Input!A6465</f>
        <v/>
      </c>
      <c r="B6465">
        <f>IF(ISNUMBER(Input!B6465),IF(AND(Input!B6465&gt;=20,Input!B6465&lt;=700),Input!B6465,""),"")</f>
        <v/>
      </c>
      <c r="C6465">
        <f>IF(B6465="","",INT(A6465))</f>
        <v/>
      </c>
      <c r="D6465">
        <f>IF(B6465="","",HOUR(A6465))</f>
        <v/>
      </c>
      <c r="E6465">
        <f>IF(B6465="","",IF(INPUT!$I$1="","",IF(C6465&lt;(INT(INPUT!$I$1)-INPUT!$I$2),"Off Meds",IF(C6465&lt;=(INT(INPUT!$I$1)+INPUT!$I$2),"Washout","On Meds"))))</f>
        <v/>
      </c>
      <c r="F6465">
        <f>IF(B6465="","",1.509*(LN(B6465)^1.084-5.381))</f>
        <v/>
      </c>
      <c r="G6465">
        <f>IF(F6465="","",IF(F6465&lt;0,10*F6465^2,0))</f>
        <v/>
      </c>
      <c r="H6465">
        <f>IF(F6465="","",IF(F6465&gt;0,10*F6465^2,0))</f>
        <v/>
      </c>
    </row>
    <row r="6466">
      <c r="A6466">
        <f>Input!A6466</f>
        <v/>
      </c>
      <c r="B6466">
        <f>IF(ISNUMBER(Input!B6466),IF(AND(Input!B6466&gt;=20,Input!B6466&lt;=700),Input!B6466,""),"")</f>
        <v/>
      </c>
      <c r="C6466">
        <f>IF(B6466="","",INT(A6466))</f>
        <v/>
      </c>
      <c r="D6466">
        <f>IF(B6466="","",HOUR(A6466))</f>
        <v/>
      </c>
      <c r="E6466">
        <f>IF(B6466="","",IF(INPUT!$I$1="","",IF(C6466&lt;(INT(INPUT!$I$1)-INPUT!$I$2),"Off Meds",IF(C6466&lt;=(INT(INPUT!$I$1)+INPUT!$I$2),"Washout","On Meds"))))</f>
        <v/>
      </c>
      <c r="F6466">
        <f>IF(B6466="","",1.509*(LN(B6466)^1.084-5.381))</f>
        <v/>
      </c>
      <c r="G6466">
        <f>IF(F6466="","",IF(F6466&lt;0,10*F6466^2,0))</f>
        <v/>
      </c>
      <c r="H6466">
        <f>IF(F6466="","",IF(F6466&gt;0,10*F6466^2,0))</f>
        <v/>
      </c>
    </row>
    <row r="6467">
      <c r="A6467">
        <f>Input!A6467</f>
        <v/>
      </c>
      <c r="B6467">
        <f>IF(ISNUMBER(Input!B6467),IF(AND(Input!B6467&gt;=20,Input!B6467&lt;=700),Input!B6467,""),"")</f>
        <v/>
      </c>
      <c r="C6467">
        <f>IF(B6467="","",INT(A6467))</f>
        <v/>
      </c>
      <c r="D6467">
        <f>IF(B6467="","",HOUR(A6467))</f>
        <v/>
      </c>
      <c r="E6467">
        <f>IF(B6467="","",IF(INPUT!$I$1="","",IF(C6467&lt;(INT(INPUT!$I$1)-INPUT!$I$2),"Off Meds",IF(C6467&lt;=(INT(INPUT!$I$1)+INPUT!$I$2),"Washout","On Meds"))))</f>
        <v/>
      </c>
      <c r="F6467">
        <f>IF(B6467="","",1.509*(LN(B6467)^1.084-5.381))</f>
        <v/>
      </c>
      <c r="G6467">
        <f>IF(F6467="","",IF(F6467&lt;0,10*F6467^2,0))</f>
        <v/>
      </c>
      <c r="H6467">
        <f>IF(F6467="","",IF(F6467&gt;0,10*F6467^2,0))</f>
        <v/>
      </c>
    </row>
    <row r="6468">
      <c r="A6468">
        <f>Input!A6468</f>
        <v/>
      </c>
      <c r="B6468">
        <f>IF(ISNUMBER(Input!B6468),IF(AND(Input!B6468&gt;=20,Input!B6468&lt;=700),Input!B6468,""),"")</f>
        <v/>
      </c>
      <c r="C6468">
        <f>IF(B6468="","",INT(A6468))</f>
        <v/>
      </c>
      <c r="D6468">
        <f>IF(B6468="","",HOUR(A6468))</f>
        <v/>
      </c>
      <c r="E6468">
        <f>IF(B6468="","",IF(INPUT!$I$1="","",IF(C6468&lt;(INT(INPUT!$I$1)-INPUT!$I$2),"Off Meds",IF(C6468&lt;=(INT(INPUT!$I$1)+INPUT!$I$2),"Washout","On Meds"))))</f>
        <v/>
      </c>
      <c r="F6468">
        <f>IF(B6468="","",1.509*(LN(B6468)^1.084-5.381))</f>
        <v/>
      </c>
      <c r="G6468">
        <f>IF(F6468="","",IF(F6468&lt;0,10*F6468^2,0))</f>
        <v/>
      </c>
      <c r="H6468">
        <f>IF(F6468="","",IF(F6468&gt;0,10*F6468^2,0))</f>
        <v/>
      </c>
    </row>
    <row r="6469">
      <c r="A6469">
        <f>Input!A6469</f>
        <v/>
      </c>
      <c r="B6469">
        <f>IF(ISNUMBER(Input!B6469),IF(AND(Input!B6469&gt;=20,Input!B6469&lt;=700),Input!B6469,""),"")</f>
        <v/>
      </c>
      <c r="C6469">
        <f>IF(B6469="","",INT(A6469))</f>
        <v/>
      </c>
      <c r="D6469">
        <f>IF(B6469="","",HOUR(A6469))</f>
        <v/>
      </c>
      <c r="E6469">
        <f>IF(B6469="","",IF(INPUT!$I$1="","",IF(C6469&lt;(INT(INPUT!$I$1)-INPUT!$I$2),"Off Meds",IF(C6469&lt;=(INT(INPUT!$I$1)+INPUT!$I$2),"Washout","On Meds"))))</f>
        <v/>
      </c>
      <c r="F6469">
        <f>IF(B6469="","",1.509*(LN(B6469)^1.084-5.381))</f>
        <v/>
      </c>
      <c r="G6469">
        <f>IF(F6469="","",IF(F6469&lt;0,10*F6469^2,0))</f>
        <v/>
      </c>
      <c r="H6469">
        <f>IF(F6469="","",IF(F6469&gt;0,10*F6469^2,0))</f>
        <v/>
      </c>
    </row>
    <row r="6470">
      <c r="A6470">
        <f>Input!A6470</f>
        <v/>
      </c>
      <c r="B6470">
        <f>IF(ISNUMBER(Input!B6470),IF(AND(Input!B6470&gt;=20,Input!B6470&lt;=700),Input!B6470,""),"")</f>
        <v/>
      </c>
      <c r="C6470">
        <f>IF(B6470="","",INT(A6470))</f>
        <v/>
      </c>
      <c r="D6470">
        <f>IF(B6470="","",HOUR(A6470))</f>
        <v/>
      </c>
      <c r="E6470">
        <f>IF(B6470="","",IF(INPUT!$I$1="","",IF(C6470&lt;(INT(INPUT!$I$1)-INPUT!$I$2),"Off Meds",IF(C6470&lt;=(INT(INPUT!$I$1)+INPUT!$I$2),"Washout","On Meds"))))</f>
        <v/>
      </c>
      <c r="F6470">
        <f>IF(B6470="","",1.509*(LN(B6470)^1.084-5.381))</f>
        <v/>
      </c>
      <c r="G6470">
        <f>IF(F6470="","",IF(F6470&lt;0,10*F6470^2,0))</f>
        <v/>
      </c>
      <c r="H6470">
        <f>IF(F6470="","",IF(F6470&gt;0,10*F6470^2,0))</f>
        <v/>
      </c>
    </row>
    <row r="6471">
      <c r="A6471">
        <f>Input!A6471</f>
        <v/>
      </c>
      <c r="B6471">
        <f>IF(ISNUMBER(Input!B6471),IF(AND(Input!B6471&gt;=20,Input!B6471&lt;=700),Input!B6471,""),"")</f>
        <v/>
      </c>
      <c r="C6471">
        <f>IF(B6471="","",INT(A6471))</f>
        <v/>
      </c>
      <c r="D6471">
        <f>IF(B6471="","",HOUR(A6471))</f>
        <v/>
      </c>
      <c r="E6471">
        <f>IF(B6471="","",IF(INPUT!$I$1="","",IF(C6471&lt;(INT(INPUT!$I$1)-INPUT!$I$2),"Off Meds",IF(C6471&lt;=(INT(INPUT!$I$1)+INPUT!$I$2),"Washout","On Meds"))))</f>
        <v/>
      </c>
      <c r="F6471">
        <f>IF(B6471="","",1.509*(LN(B6471)^1.084-5.381))</f>
        <v/>
      </c>
      <c r="G6471">
        <f>IF(F6471="","",IF(F6471&lt;0,10*F6471^2,0))</f>
        <v/>
      </c>
      <c r="H6471">
        <f>IF(F6471="","",IF(F6471&gt;0,10*F6471^2,0))</f>
        <v/>
      </c>
    </row>
    <row r="6472">
      <c r="A6472">
        <f>Input!A6472</f>
        <v/>
      </c>
      <c r="B6472">
        <f>IF(ISNUMBER(Input!B6472),IF(AND(Input!B6472&gt;=20,Input!B6472&lt;=700),Input!B6472,""),"")</f>
        <v/>
      </c>
      <c r="C6472">
        <f>IF(B6472="","",INT(A6472))</f>
        <v/>
      </c>
      <c r="D6472">
        <f>IF(B6472="","",HOUR(A6472))</f>
        <v/>
      </c>
      <c r="E6472">
        <f>IF(B6472="","",IF(INPUT!$I$1="","",IF(C6472&lt;(INT(INPUT!$I$1)-INPUT!$I$2),"Off Meds",IF(C6472&lt;=(INT(INPUT!$I$1)+INPUT!$I$2),"Washout","On Meds"))))</f>
        <v/>
      </c>
      <c r="F6472">
        <f>IF(B6472="","",1.509*(LN(B6472)^1.084-5.381))</f>
        <v/>
      </c>
      <c r="G6472">
        <f>IF(F6472="","",IF(F6472&lt;0,10*F6472^2,0))</f>
        <v/>
      </c>
      <c r="H6472">
        <f>IF(F6472="","",IF(F6472&gt;0,10*F6472^2,0))</f>
        <v/>
      </c>
    </row>
    <row r="6473">
      <c r="A6473">
        <f>Input!A6473</f>
        <v/>
      </c>
      <c r="B6473">
        <f>IF(ISNUMBER(Input!B6473),IF(AND(Input!B6473&gt;=20,Input!B6473&lt;=700),Input!B6473,""),"")</f>
        <v/>
      </c>
      <c r="C6473">
        <f>IF(B6473="","",INT(A6473))</f>
        <v/>
      </c>
      <c r="D6473">
        <f>IF(B6473="","",HOUR(A6473))</f>
        <v/>
      </c>
      <c r="E6473">
        <f>IF(B6473="","",IF(INPUT!$I$1="","",IF(C6473&lt;(INT(INPUT!$I$1)-INPUT!$I$2),"Off Meds",IF(C6473&lt;=(INT(INPUT!$I$1)+INPUT!$I$2),"Washout","On Meds"))))</f>
        <v/>
      </c>
      <c r="F6473">
        <f>IF(B6473="","",1.509*(LN(B6473)^1.084-5.381))</f>
        <v/>
      </c>
      <c r="G6473">
        <f>IF(F6473="","",IF(F6473&lt;0,10*F6473^2,0))</f>
        <v/>
      </c>
      <c r="H6473">
        <f>IF(F6473="","",IF(F6473&gt;0,10*F6473^2,0))</f>
        <v/>
      </c>
    </row>
    <row r="6474">
      <c r="A6474">
        <f>Input!A6474</f>
        <v/>
      </c>
      <c r="B6474">
        <f>IF(ISNUMBER(Input!B6474),IF(AND(Input!B6474&gt;=20,Input!B6474&lt;=700),Input!B6474,""),"")</f>
        <v/>
      </c>
      <c r="C6474">
        <f>IF(B6474="","",INT(A6474))</f>
        <v/>
      </c>
      <c r="D6474">
        <f>IF(B6474="","",HOUR(A6474))</f>
        <v/>
      </c>
      <c r="E6474">
        <f>IF(B6474="","",IF(INPUT!$I$1="","",IF(C6474&lt;(INT(INPUT!$I$1)-INPUT!$I$2),"Off Meds",IF(C6474&lt;=(INT(INPUT!$I$1)+INPUT!$I$2),"Washout","On Meds"))))</f>
        <v/>
      </c>
      <c r="F6474">
        <f>IF(B6474="","",1.509*(LN(B6474)^1.084-5.381))</f>
        <v/>
      </c>
      <c r="G6474">
        <f>IF(F6474="","",IF(F6474&lt;0,10*F6474^2,0))</f>
        <v/>
      </c>
      <c r="H6474">
        <f>IF(F6474="","",IF(F6474&gt;0,10*F6474^2,0))</f>
        <v/>
      </c>
    </row>
    <row r="6475">
      <c r="A6475">
        <f>Input!A6475</f>
        <v/>
      </c>
      <c r="B6475">
        <f>IF(ISNUMBER(Input!B6475),IF(AND(Input!B6475&gt;=20,Input!B6475&lt;=700),Input!B6475,""),"")</f>
        <v/>
      </c>
      <c r="C6475">
        <f>IF(B6475="","",INT(A6475))</f>
        <v/>
      </c>
      <c r="D6475">
        <f>IF(B6475="","",HOUR(A6475))</f>
        <v/>
      </c>
      <c r="E6475">
        <f>IF(B6475="","",IF(INPUT!$I$1="","",IF(C6475&lt;(INT(INPUT!$I$1)-INPUT!$I$2),"Off Meds",IF(C6475&lt;=(INT(INPUT!$I$1)+INPUT!$I$2),"Washout","On Meds"))))</f>
        <v/>
      </c>
      <c r="F6475">
        <f>IF(B6475="","",1.509*(LN(B6475)^1.084-5.381))</f>
        <v/>
      </c>
      <c r="G6475">
        <f>IF(F6475="","",IF(F6475&lt;0,10*F6475^2,0))</f>
        <v/>
      </c>
      <c r="H6475">
        <f>IF(F6475="","",IF(F6475&gt;0,10*F6475^2,0))</f>
        <v/>
      </c>
    </row>
    <row r="6476">
      <c r="A6476">
        <f>Input!A6476</f>
        <v/>
      </c>
      <c r="B6476">
        <f>IF(ISNUMBER(Input!B6476),IF(AND(Input!B6476&gt;=20,Input!B6476&lt;=700),Input!B6476,""),"")</f>
        <v/>
      </c>
      <c r="C6476">
        <f>IF(B6476="","",INT(A6476))</f>
        <v/>
      </c>
      <c r="D6476">
        <f>IF(B6476="","",HOUR(A6476))</f>
        <v/>
      </c>
      <c r="E6476">
        <f>IF(B6476="","",IF(INPUT!$I$1="","",IF(C6476&lt;(INT(INPUT!$I$1)-INPUT!$I$2),"Off Meds",IF(C6476&lt;=(INT(INPUT!$I$1)+INPUT!$I$2),"Washout","On Meds"))))</f>
        <v/>
      </c>
      <c r="F6476">
        <f>IF(B6476="","",1.509*(LN(B6476)^1.084-5.381))</f>
        <v/>
      </c>
      <c r="G6476">
        <f>IF(F6476="","",IF(F6476&lt;0,10*F6476^2,0))</f>
        <v/>
      </c>
      <c r="H6476">
        <f>IF(F6476="","",IF(F6476&gt;0,10*F6476^2,0))</f>
        <v/>
      </c>
    </row>
    <row r="6477">
      <c r="A6477">
        <f>Input!A6477</f>
        <v/>
      </c>
      <c r="B6477">
        <f>IF(ISNUMBER(Input!B6477),IF(AND(Input!B6477&gt;=20,Input!B6477&lt;=700),Input!B6477,""),"")</f>
        <v/>
      </c>
      <c r="C6477">
        <f>IF(B6477="","",INT(A6477))</f>
        <v/>
      </c>
      <c r="D6477">
        <f>IF(B6477="","",HOUR(A6477))</f>
        <v/>
      </c>
      <c r="E6477">
        <f>IF(B6477="","",IF(INPUT!$I$1="","",IF(C6477&lt;(INT(INPUT!$I$1)-INPUT!$I$2),"Off Meds",IF(C6477&lt;=(INT(INPUT!$I$1)+INPUT!$I$2),"Washout","On Meds"))))</f>
        <v/>
      </c>
      <c r="F6477">
        <f>IF(B6477="","",1.509*(LN(B6477)^1.084-5.381))</f>
        <v/>
      </c>
      <c r="G6477">
        <f>IF(F6477="","",IF(F6477&lt;0,10*F6477^2,0))</f>
        <v/>
      </c>
      <c r="H6477">
        <f>IF(F6477="","",IF(F6477&gt;0,10*F6477^2,0))</f>
        <v/>
      </c>
    </row>
    <row r="6478">
      <c r="A6478">
        <f>Input!A6478</f>
        <v/>
      </c>
      <c r="B6478">
        <f>IF(ISNUMBER(Input!B6478),IF(AND(Input!B6478&gt;=20,Input!B6478&lt;=700),Input!B6478,""),"")</f>
        <v/>
      </c>
      <c r="C6478">
        <f>IF(B6478="","",INT(A6478))</f>
        <v/>
      </c>
      <c r="D6478">
        <f>IF(B6478="","",HOUR(A6478))</f>
        <v/>
      </c>
      <c r="E6478">
        <f>IF(B6478="","",IF(INPUT!$I$1="","",IF(C6478&lt;(INT(INPUT!$I$1)-INPUT!$I$2),"Off Meds",IF(C6478&lt;=(INT(INPUT!$I$1)+INPUT!$I$2),"Washout","On Meds"))))</f>
        <v/>
      </c>
      <c r="F6478">
        <f>IF(B6478="","",1.509*(LN(B6478)^1.084-5.381))</f>
        <v/>
      </c>
      <c r="G6478">
        <f>IF(F6478="","",IF(F6478&lt;0,10*F6478^2,0))</f>
        <v/>
      </c>
      <c r="H6478">
        <f>IF(F6478="","",IF(F6478&gt;0,10*F6478^2,0))</f>
        <v/>
      </c>
    </row>
    <row r="6479">
      <c r="A6479">
        <f>Input!A6479</f>
        <v/>
      </c>
      <c r="B6479">
        <f>IF(ISNUMBER(Input!B6479),IF(AND(Input!B6479&gt;=20,Input!B6479&lt;=700),Input!B6479,""),"")</f>
        <v/>
      </c>
      <c r="C6479">
        <f>IF(B6479="","",INT(A6479))</f>
        <v/>
      </c>
      <c r="D6479">
        <f>IF(B6479="","",HOUR(A6479))</f>
        <v/>
      </c>
      <c r="E6479">
        <f>IF(B6479="","",IF(INPUT!$I$1="","",IF(C6479&lt;(INT(INPUT!$I$1)-INPUT!$I$2),"Off Meds",IF(C6479&lt;=(INT(INPUT!$I$1)+INPUT!$I$2),"Washout","On Meds"))))</f>
        <v/>
      </c>
      <c r="F6479">
        <f>IF(B6479="","",1.509*(LN(B6479)^1.084-5.381))</f>
        <v/>
      </c>
      <c r="G6479">
        <f>IF(F6479="","",IF(F6479&lt;0,10*F6479^2,0))</f>
        <v/>
      </c>
      <c r="H6479">
        <f>IF(F6479="","",IF(F6479&gt;0,10*F6479^2,0))</f>
        <v/>
      </c>
    </row>
    <row r="6480">
      <c r="A6480">
        <f>Input!A6480</f>
        <v/>
      </c>
      <c r="B6480">
        <f>IF(ISNUMBER(Input!B6480),IF(AND(Input!B6480&gt;=20,Input!B6480&lt;=700),Input!B6480,""),"")</f>
        <v/>
      </c>
      <c r="C6480">
        <f>IF(B6480="","",INT(A6480))</f>
        <v/>
      </c>
      <c r="D6480">
        <f>IF(B6480="","",HOUR(A6480))</f>
        <v/>
      </c>
      <c r="E6480">
        <f>IF(B6480="","",IF(INPUT!$I$1="","",IF(C6480&lt;(INT(INPUT!$I$1)-INPUT!$I$2),"Off Meds",IF(C6480&lt;=(INT(INPUT!$I$1)+INPUT!$I$2),"Washout","On Meds"))))</f>
        <v/>
      </c>
      <c r="F6480">
        <f>IF(B6480="","",1.509*(LN(B6480)^1.084-5.381))</f>
        <v/>
      </c>
      <c r="G6480">
        <f>IF(F6480="","",IF(F6480&lt;0,10*F6480^2,0))</f>
        <v/>
      </c>
      <c r="H6480">
        <f>IF(F6480="","",IF(F6480&gt;0,10*F6480^2,0))</f>
        <v/>
      </c>
    </row>
    <row r="6481">
      <c r="A6481">
        <f>Input!A6481</f>
        <v/>
      </c>
      <c r="B6481">
        <f>IF(ISNUMBER(Input!B6481),IF(AND(Input!B6481&gt;=20,Input!B6481&lt;=700),Input!B6481,""),"")</f>
        <v/>
      </c>
      <c r="C6481">
        <f>IF(B6481="","",INT(A6481))</f>
        <v/>
      </c>
      <c r="D6481">
        <f>IF(B6481="","",HOUR(A6481))</f>
        <v/>
      </c>
      <c r="E6481">
        <f>IF(B6481="","",IF(INPUT!$I$1="","",IF(C6481&lt;(INT(INPUT!$I$1)-INPUT!$I$2),"Off Meds",IF(C6481&lt;=(INT(INPUT!$I$1)+INPUT!$I$2),"Washout","On Meds"))))</f>
        <v/>
      </c>
      <c r="F6481">
        <f>IF(B6481="","",1.509*(LN(B6481)^1.084-5.381))</f>
        <v/>
      </c>
      <c r="G6481">
        <f>IF(F6481="","",IF(F6481&lt;0,10*F6481^2,0))</f>
        <v/>
      </c>
      <c r="H6481">
        <f>IF(F6481="","",IF(F6481&gt;0,10*F6481^2,0))</f>
        <v/>
      </c>
    </row>
    <row r="6482">
      <c r="A6482">
        <f>Input!A6482</f>
        <v/>
      </c>
      <c r="B6482">
        <f>IF(ISNUMBER(Input!B6482),IF(AND(Input!B6482&gt;=20,Input!B6482&lt;=700),Input!B6482,""),"")</f>
        <v/>
      </c>
      <c r="C6482">
        <f>IF(B6482="","",INT(A6482))</f>
        <v/>
      </c>
      <c r="D6482">
        <f>IF(B6482="","",HOUR(A6482))</f>
        <v/>
      </c>
      <c r="E6482">
        <f>IF(B6482="","",IF(INPUT!$I$1="","",IF(C6482&lt;(INT(INPUT!$I$1)-INPUT!$I$2),"Off Meds",IF(C6482&lt;=(INT(INPUT!$I$1)+INPUT!$I$2),"Washout","On Meds"))))</f>
        <v/>
      </c>
      <c r="F6482">
        <f>IF(B6482="","",1.509*(LN(B6482)^1.084-5.381))</f>
        <v/>
      </c>
      <c r="G6482">
        <f>IF(F6482="","",IF(F6482&lt;0,10*F6482^2,0))</f>
        <v/>
      </c>
      <c r="H6482">
        <f>IF(F6482="","",IF(F6482&gt;0,10*F6482^2,0))</f>
        <v/>
      </c>
    </row>
    <row r="6483">
      <c r="A6483">
        <f>Input!A6483</f>
        <v/>
      </c>
      <c r="B6483">
        <f>IF(ISNUMBER(Input!B6483),IF(AND(Input!B6483&gt;=20,Input!B6483&lt;=700),Input!B6483,""),"")</f>
        <v/>
      </c>
      <c r="C6483">
        <f>IF(B6483="","",INT(A6483))</f>
        <v/>
      </c>
      <c r="D6483">
        <f>IF(B6483="","",HOUR(A6483))</f>
        <v/>
      </c>
      <c r="E6483">
        <f>IF(B6483="","",IF(INPUT!$I$1="","",IF(C6483&lt;(INT(INPUT!$I$1)-INPUT!$I$2),"Off Meds",IF(C6483&lt;=(INT(INPUT!$I$1)+INPUT!$I$2),"Washout","On Meds"))))</f>
        <v/>
      </c>
      <c r="F6483">
        <f>IF(B6483="","",1.509*(LN(B6483)^1.084-5.381))</f>
        <v/>
      </c>
      <c r="G6483">
        <f>IF(F6483="","",IF(F6483&lt;0,10*F6483^2,0))</f>
        <v/>
      </c>
      <c r="H6483">
        <f>IF(F6483="","",IF(F6483&gt;0,10*F6483^2,0))</f>
        <v/>
      </c>
    </row>
    <row r="6484">
      <c r="A6484">
        <f>Input!A6484</f>
        <v/>
      </c>
      <c r="B6484">
        <f>IF(ISNUMBER(Input!B6484),IF(AND(Input!B6484&gt;=20,Input!B6484&lt;=700),Input!B6484,""),"")</f>
        <v/>
      </c>
      <c r="C6484">
        <f>IF(B6484="","",INT(A6484))</f>
        <v/>
      </c>
      <c r="D6484">
        <f>IF(B6484="","",HOUR(A6484))</f>
        <v/>
      </c>
      <c r="E6484">
        <f>IF(B6484="","",IF(INPUT!$I$1="","",IF(C6484&lt;(INT(INPUT!$I$1)-INPUT!$I$2),"Off Meds",IF(C6484&lt;=(INT(INPUT!$I$1)+INPUT!$I$2),"Washout","On Meds"))))</f>
        <v/>
      </c>
      <c r="F6484">
        <f>IF(B6484="","",1.509*(LN(B6484)^1.084-5.381))</f>
        <v/>
      </c>
      <c r="G6484">
        <f>IF(F6484="","",IF(F6484&lt;0,10*F6484^2,0))</f>
        <v/>
      </c>
      <c r="H6484">
        <f>IF(F6484="","",IF(F6484&gt;0,10*F6484^2,0))</f>
        <v/>
      </c>
    </row>
    <row r="6485">
      <c r="A6485">
        <f>Input!A6485</f>
        <v/>
      </c>
      <c r="B6485">
        <f>IF(ISNUMBER(Input!B6485),IF(AND(Input!B6485&gt;=20,Input!B6485&lt;=700),Input!B6485,""),"")</f>
        <v/>
      </c>
      <c r="C6485">
        <f>IF(B6485="","",INT(A6485))</f>
        <v/>
      </c>
      <c r="D6485">
        <f>IF(B6485="","",HOUR(A6485))</f>
        <v/>
      </c>
      <c r="E6485">
        <f>IF(B6485="","",IF(INPUT!$I$1="","",IF(C6485&lt;(INT(INPUT!$I$1)-INPUT!$I$2),"Off Meds",IF(C6485&lt;=(INT(INPUT!$I$1)+INPUT!$I$2),"Washout","On Meds"))))</f>
        <v/>
      </c>
      <c r="F6485">
        <f>IF(B6485="","",1.509*(LN(B6485)^1.084-5.381))</f>
        <v/>
      </c>
      <c r="G6485">
        <f>IF(F6485="","",IF(F6485&lt;0,10*F6485^2,0))</f>
        <v/>
      </c>
      <c r="H6485">
        <f>IF(F6485="","",IF(F6485&gt;0,10*F6485^2,0))</f>
        <v/>
      </c>
    </row>
    <row r="6486">
      <c r="A6486">
        <f>Input!A6486</f>
        <v/>
      </c>
      <c r="B6486">
        <f>IF(ISNUMBER(Input!B6486),IF(AND(Input!B6486&gt;=20,Input!B6486&lt;=700),Input!B6486,""),"")</f>
        <v/>
      </c>
      <c r="C6486">
        <f>IF(B6486="","",INT(A6486))</f>
        <v/>
      </c>
      <c r="D6486">
        <f>IF(B6486="","",HOUR(A6486))</f>
        <v/>
      </c>
      <c r="E6486">
        <f>IF(B6486="","",IF(INPUT!$I$1="","",IF(C6486&lt;(INT(INPUT!$I$1)-INPUT!$I$2),"Off Meds",IF(C6486&lt;=(INT(INPUT!$I$1)+INPUT!$I$2),"Washout","On Meds"))))</f>
        <v/>
      </c>
      <c r="F6486">
        <f>IF(B6486="","",1.509*(LN(B6486)^1.084-5.381))</f>
        <v/>
      </c>
      <c r="G6486">
        <f>IF(F6486="","",IF(F6486&lt;0,10*F6486^2,0))</f>
        <v/>
      </c>
      <c r="H6486">
        <f>IF(F6486="","",IF(F6486&gt;0,10*F6486^2,0))</f>
        <v/>
      </c>
    </row>
    <row r="6487">
      <c r="A6487">
        <f>Input!A6487</f>
        <v/>
      </c>
      <c r="B6487">
        <f>IF(ISNUMBER(Input!B6487),IF(AND(Input!B6487&gt;=20,Input!B6487&lt;=700),Input!B6487,""),"")</f>
        <v/>
      </c>
      <c r="C6487">
        <f>IF(B6487="","",INT(A6487))</f>
        <v/>
      </c>
      <c r="D6487">
        <f>IF(B6487="","",HOUR(A6487))</f>
        <v/>
      </c>
      <c r="E6487">
        <f>IF(B6487="","",IF(INPUT!$I$1="","",IF(C6487&lt;(INT(INPUT!$I$1)-INPUT!$I$2),"Off Meds",IF(C6487&lt;=(INT(INPUT!$I$1)+INPUT!$I$2),"Washout","On Meds"))))</f>
        <v/>
      </c>
      <c r="F6487">
        <f>IF(B6487="","",1.509*(LN(B6487)^1.084-5.381))</f>
        <v/>
      </c>
      <c r="G6487">
        <f>IF(F6487="","",IF(F6487&lt;0,10*F6487^2,0))</f>
        <v/>
      </c>
      <c r="H6487">
        <f>IF(F6487="","",IF(F6487&gt;0,10*F6487^2,0))</f>
        <v/>
      </c>
    </row>
    <row r="6488">
      <c r="A6488">
        <f>Input!A6488</f>
        <v/>
      </c>
      <c r="B6488">
        <f>IF(ISNUMBER(Input!B6488),IF(AND(Input!B6488&gt;=20,Input!B6488&lt;=700),Input!B6488,""),"")</f>
        <v/>
      </c>
      <c r="C6488">
        <f>IF(B6488="","",INT(A6488))</f>
        <v/>
      </c>
      <c r="D6488">
        <f>IF(B6488="","",HOUR(A6488))</f>
        <v/>
      </c>
      <c r="E6488">
        <f>IF(B6488="","",IF(INPUT!$I$1="","",IF(C6488&lt;(INT(INPUT!$I$1)-INPUT!$I$2),"Off Meds",IF(C6488&lt;=(INT(INPUT!$I$1)+INPUT!$I$2),"Washout","On Meds"))))</f>
        <v/>
      </c>
      <c r="F6488">
        <f>IF(B6488="","",1.509*(LN(B6488)^1.084-5.381))</f>
        <v/>
      </c>
      <c r="G6488">
        <f>IF(F6488="","",IF(F6488&lt;0,10*F6488^2,0))</f>
        <v/>
      </c>
      <c r="H6488">
        <f>IF(F6488="","",IF(F6488&gt;0,10*F6488^2,0))</f>
        <v/>
      </c>
    </row>
    <row r="6489">
      <c r="A6489">
        <f>Input!A6489</f>
        <v/>
      </c>
      <c r="B6489">
        <f>IF(ISNUMBER(Input!B6489),IF(AND(Input!B6489&gt;=20,Input!B6489&lt;=700),Input!B6489,""),"")</f>
        <v/>
      </c>
      <c r="C6489">
        <f>IF(B6489="","",INT(A6489))</f>
        <v/>
      </c>
      <c r="D6489">
        <f>IF(B6489="","",HOUR(A6489))</f>
        <v/>
      </c>
      <c r="E6489">
        <f>IF(B6489="","",IF(INPUT!$I$1="","",IF(C6489&lt;(INT(INPUT!$I$1)-INPUT!$I$2),"Off Meds",IF(C6489&lt;=(INT(INPUT!$I$1)+INPUT!$I$2),"Washout","On Meds"))))</f>
        <v/>
      </c>
      <c r="F6489">
        <f>IF(B6489="","",1.509*(LN(B6489)^1.084-5.381))</f>
        <v/>
      </c>
      <c r="G6489">
        <f>IF(F6489="","",IF(F6489&lt;0,10*F6489^2,0))</f>
        <v/>
      </c>
      <c r="H6489">
        <f>IF(F6489="","",IF(F6489&gt;0,10*F6489^2,0))</f>
        <v/>
      </c>
    </row>
    <row r="6490">
      <c r="A6490">
        <f>Input!A6490</f>
        <v/>
      </c>
      <c r="B6490">
        <f>IF(ISNUMBER(Input!B6490),IF(AND(Input!B6490&gt;=20,Input!B6490&lt;=700),Input!B6490,""),"")</f>
        <v/>
      </c>
      <c r="C6490">
        <f>IF(B6490="","",INT(A6490))</f>
        <v/>
      </c>
      <c r="D6490">
        <f>IF(B6490="","",HOUR(A6490))</f>
        <v/>
      </c>
      <c r="E6490">
        <f>IF(B6490="","",IF(INPUT!$I$1="","",IF(C6490&lt;(INT(INPUT!$I$1)-INPUT!$I$2),"Off Meds",IF(C6490&lt;=(INT(INPUT!$I$1)+INPUT!$I$2),"Washout","On Meds"))))</f>
        <v/>
      </c>
      <c r="F6490">
        <f>IF(B6490="","",1.509*(LN(B6490)^1.084-5.381))</f>
        <v/>
      </c>
      <c r="G6490">
        <f>IF(F6490="","",IF(F6490&lt;0,10*F6490^2,0))</f>
        <v/>
      </c>
      <c r="H6490">
        <f>IF(F6490="","",IF(F6490&gt;0,10*F6490^2,0))</f>
        <v/>
      </c>
    </row>
    <row r="6491">
      <c r="A6491">
        <f>Input!A6491</f>
        <v/>
      </c>
      <c r="B6491">
        <f>IF(ISNUMBER(Input!B6491),IF(AND(Input!B6491&gt;=20,Input!B6491&lt;=700),Input!B6491,""),"")</f>
        <v/>
      </c>
      <c r="C6491">
        <f>IF(B6491="","",INT(A6491))</f>
        <v/>
      </c>
      <c r="D6491">
        <f>IF(B6491="","",HOUR(A6491))</f>
        <v/>
      </c>
      <c r="E6491">
        <f>IF(B6491="","",IF(INPUT!$I$1="","",IF(C6491&lt;(INT(INPUT!$I$1)-INPUT!$I$2),"Off Meds",IF(C6491&lt;=(INT(INPUT!$I$1)+INPUT!$I$2),"Washout","On Meds"))))</f>
        <v/>
      </c>
      <c r="F6491">
        <f>IF(B6491="","",1.509*(LN(B6491)^1.084-5.381))</f>
        <v/>
      </c>
      <c r="G6491">
        <f>IF(F6491="","",IF(F6491&lt;0,10*F6491^2,0))</f>
        <v/>
      </c>
      <c r="H6491">
        <f>IF(F6491="","",IF(F6491&gt;0,10*F6491^2,0))</f>
        <v/>
      </c>
    </row>
    <row r="6492">
      <c r="A6492">
        <f>Input!A6492</f>
        <v/>
      </c>
      <c r="B6492">
        <f>IF(ISNUMBER(Input!B6492),IF(AND(Input!B6492&gt;=20,Input!B6492&lt;=700),Input!B6492,""),"")</f>
        <v/>
      </c>
      <c r="C6492">
        <f>IF(B6492="","",INT(A6492))</f>
        <v/>
      </c>
      <c r="D6492">
        <f>IF(B6492="","",HOUR(A6492))</f>
        <v/>
      </c>
      <c r="E6492">
        <f>IF(B6492="","",IF(INPUT!$I$1="","",IF(C6492&lt;(INT(INPUT!$I$1)-INPUT!$I$2),"Off Meds",IF(C6492&lt;=(INT(INPUT!$I$1)+INPUT!$I$2),"Washout","On Meds"))))</f>
        <v/>
      </c>
      <c r="F6492">
        <f>IF(B6492="","",1.509*(LN(B6492)^1.084-5.381))</f>
        <v/>
      </c>
      <c r="G6492">
        <f>IF(F6492="","",IF(F6492&lt;0,10*F6492^2,0))</f>
        <v/>
      </c>
      <c r="H6492">
        <f>IF(F6492="","",IF(F6492&gt;0,10*F6492^2,0))</f>
        <v/>
      </c>
    </row>
    <row r="6493">
      <c r="A6493">
        <f>Input!A6493</f>
        <v/>
      </c>
      <c r="B6493">
        <f>IF(ISNUMBER(Input!B6493),IF(AND(Input!B6493&gt;=20,Input!B6493&lt;=700),Input!B6493,""),"")</f>
        <v/>
      </c>
      <c r="C6493">
        <f>IF(B6493="","",INT(A6493))</f>
        <v/>
      </c>
      <c r="D6493">
        <f>IF(B6493="","",HOUR(A6493))</f>
        <v/>
      </c>
      <c r="E6493">
        <f>IF(B6493="","",IF(INPUT!$I$1="","",IF(C6493&lt;(INT(INPUT!$I$1)-INPUT!$I$2),"Off Meds",IF(C6493&lt;=(INT(INPUT!$I$1)+INPUT!$I$2),"Washout","On Meds"))))</f>
        <v/>
      </c>
      <c r="F6493">
        <f>IF(B6493="","",1.509*(LN(B6493)^1.084-5.381))</f>
        <v/>
      </c>
      <c r="G6493">
        <f>IF(F6493="","",IF(F6493&lt;0,10*F6493^2,0))</f>
        <v/>
      </c>
      <c r="H6493">
        <f>IF(F6493="","",IF(F6493&gt;0,10*F6493^2,0))</f>
        <v/>
      </c>
    </row>
    <row r="6494">
      <c r="A6494">
        <f>Input!A6494</f>
        <v/>
      </c>
      <c r="B6494">
        <f>IF(ISNUMBER(Input!B6494),IF(AND(Input!B6494&gt;=20,Input!B6494&lt;=700),Input!B6494,""),"")</f>
        <v/>
      </c>
      <c r="C6494">
        <f>IF(B6494="","",INT(A6494))</f>
        <v/>
      </c>
      <c r="D6494">
        <f>IF(B6494="","",HOUR(A6494))</f>
        <v/>
      </c>
      <c r="E6494">
        <f>IF(B6494="","",IF(INPUT!$I$1="","",IF(C6494&lt;(INT(INPUT!$I$1)-INPUT!$I$2),"Off Meds",IF(C6494&lt;=(INT(INPUT!$I$1)+INPUT!$I$2),"Washout","On Meds"))))</f>
        <v/>
      </c>
      <c r="F6494">
        <f>IF(B6494="","",1.509*(LN(B6494)^1.084-5.381))</f>
        <v/>
      </c>
      <c r="G6494">
        <f>IF(F6494="","",IF(F6494&lt;0,10*F6494^2,0))</f>
        <v/>
      </c>
      <c r="H6494">
        <f>IF(F6494="","",IF(F6494&gt;0,10*F6494^2,0))</f>
        <v/>
      </c>
    </row>
    <row r="6495">
      <c r="A6495">
        <f>Input!A6495</f>
        <v/>
      </c>
      <c r="B6495">
        <f>IF(ISNUMBER(Input!B6495),IF(AND(Input!B6495&gt;=20,Input!B6495&lt;=700),Input!B6495,""),"")</f>
        <v/>
      </c>
      <c r="C6495">
        <f>IF(B6495="","",INT(A6495))</f>
        <v/>
      </c>
      <c r="D6495">
        <f>IF(B6495="","",HOUR(A6495))</f>
        <v/>
      </c>
      <c r="E6495">
        <f>IF(B6495="","",IF(INPUT!$I$1="","",IF(C6495&lt;(INT(INPUT!$I$1)-INPUT!$I$2),"Off Meds",IF(C6495&lt;=(INT(INPUT!$I$1)+INPUT!$I$2),"Washout","On Meds"))))</f>
        <v/>
      </c>
      <c r="F6495">
        <f>IF(B6495="","",1.509*(LN(B6495)^1.084-5.381))</f>
        <v/>
      </c>
      <c r="G6495">
        <f>IF(F6495="","",IF(F6495&lt;0,10*F6495^2,0))</f>
        <v/>
      </c>
      <c r="H6495">
        <f>IF(F6495="","",IF(F6495&gt;0,10*F6495^2,0))</f>
        <v/>
      </c>
    </row>
    <row r="6496">
      <c r="A6496">
        <f>Input!A6496</f>
        <v/>
      </c>
      <c r="B6496">
        <f>IF(ISNUMBER(Input!B6496),IF(AND(Input!B6496&gt;=20,Input!B6496&lt;=700),Input!B6496,""),"")</f>
        <v/>
      </c>
      <c r="C6496">
        <f>IF(B6496="","",INT(A6496))</f>
        <v/>
      </c>
      <c r="D6496">
        <f>IF(B6496="","",HOUR(A6496))</f>
        <v/>
      </c>
      <c r="E6496">
        <f>IF(B6496="","",IF(INPUT!$I$1="","",IF(C6496&lt;(INT(INPUT!$I$1)-INPUT!$I$2),"Off Meds",IF(C6496&lt;=(INT(INPUT!$I$1)+INPUT!$I$2),"Washout","On Meds"))))</f>
        <v/>
      </c>
      <c r="F6496">
        <f>IF(B6496="","",1.509*(LN(B6496)^1.084-5.381))</f>
        <v/>
      </c>
      <c r="G6496">
        <f>IF(F6496="","",IF(F6496&lt;0,10*F6496^2,0))</f>
        <v/>
      </c>
      <c r="H6496">
        <f>IF(F6496="","",IF(F6496&gt;0,10*F6496^2,0))</f>
        <v/>
      </c>
    </row>
    <row r="6497">
      <c r="A6497">
        <f>Input!A6497</f>
        <v/>
      </c>
      <c r="B6497">
        <f>IF(ISNUMBER(Input!B6497),IF(AND(Input!B6497&gt;=20,Input!B6497&lt;=700),Input!B6497,""),"")</f>
        <v/>
      </c>
      <c r="C6497">
        <f>IF(B6497="","",INT(A6497))</f>
        <v/>
      </c>
      <c r="D6497">
        <f>IF(B6497="","",HOUR(A6497))</f>
        <v/>
      </c>
      <c r="E6497">
        <f>IF(B6497="","",IF(INPUT!$I$1="","",IF(C6497&lt;(INT(INPUT!$I$1)-INPUT!$I$2),"Off Meds",IF(C6497&lt;=(INT(INPUT!$I$1)+INPUT!$I$2),"Washout","On Meds"))))</f>
        <v/>
      </c>
      <c r="F6497">
        <f>IF(B6497="","",1.509*(LN(B6497)^1.084-5.381))</f>
        <v/>
      </c>
      <c r="G6497">
        <f>IF(F6497="","",IF(F6497&lt;0,10*F6497^2,0))</f>
        <v/>
      </c>
      <c r="H6497">
        <f>IF(F6497="","",IF(F6497&gt;0,10*F6497^2,0))</f>
        <v/>
      </c>
    </row>
    <row r="6498">
      <c r="A6498">
        <f>Input!A6498</f>
        <v/>
      </c>
      <c r="B6498">
        <f>IF(ISNUMBER(Input!B6498),IF(AND(Input!B6498&gt;=20,Input!B6498&lt;=700),Input!B6498,""),"")</f>
        <v/>
      </c>
      <c r="C6498">
        <f>IF(B6498="","",INT(A6498))</f>
        <v/>
      </c>
      <c r="D6498">
        <f>IF(B6498="","",HOUR(A6498))</f>
        <v/>
      </c>
      <c r="E6498">
        <f>IF(B6498="","",IF(INPUT!$I$1="","",IF(C6498&lt;(INT(INPUT!$I$1)-INPUT!$I$2),"Off Meds",IF(C6498&lt;=(INT(INPUT!$I$1)+INPUT!$I$2),"Washout","On Meds"))))</f>
        <v/>
      </c>
      <c r="F6498">
        <f>IF(B6498="","",1.509*(LN(B6498)^1.084-5.381))</f>
        <v/>
      </c>
      <c r="G6498">
        <f>IF(F6498="","",IF(F6498&lt;0,10*F6498^2,0))</f>
        <v/>
      </c>
      <c r="H6498">
        <f>IF(F6498="","",IF(F6498&gt;0,10*F6498^2,0))</f>
        <v/>
      </c>
    </row>
    <row r="6499">
      <c r="A6499">
        <f>Input!A6499</f>
        <v/>
      </c>
      <c r="B6499">
        <f>IF(ISNUMBER(Input!B6499),IF(AND(Input!B6499&gt;=20,Input!B6499&lt;=700),Input!B6499,""),"")</f>
        <v/>
      </c>
      <c r="C6499">
        <f>IF(B6499="","",INT(A6499))</f>
        <v/>
      </c>
      <c r="D6499">
        <f>IF(B6499="","",HOUR(A6499))</f>
        <v/>
      </c>
      <c r="E6499">
        <f>IF(B6499="","",IF(INPUT!$I$1="","",IF(C6499&lt;(INT(INPUT!$I$1)-INPUT!$I$2),"Off Meds",IF(C6499&lt;=(INT(INPUT!$I$1)+INPUT!$I$2),"Washout","On Meds"))))</f>
        <v/>
      </c>
      <c r="F6499">
        <f>IF(B6499="","",1.509*(LN(B6499)^1.084-5.381))</f>
        <v/>
      </c>
      <c r="G6499">
        <f>IF(F6499="","",IF(F6499&lt;0,10*F6499^2,0))</f>
        <v/>
      </c>
      <c r="H6499">
        <f>IF(F6499="","",IF(F6499&gt;0,10*F6499^2,0))</f>
        <v/>
      </c>
    </row>
    <row r="6500">
      <c r="A6500">
        <f>Input!A6500</f>
        <v/>
      </c>
      <c r="B6500">
        <f>IF(ISNUMBER(Input!B6500),IF(AND(Input!B6500&gt;=20,Input!B6500&lt;=700),Input!B6500,""),"")</f>
        <v/>
      </c>
      <c r="C6500">
        <f>IF(B6500="","",INT(A6500))</f>
        <v/>
      </c>
      <c r="D6500">
        <f>IF(B6500="","",HOUR(A6500))</f>
        <v/>
      </c>
      <c r="E6500">
        <f>IF(B6500="","",IF(INPUT!$I$1="","",IF(C6500&lt;(INT(INPUT!$I$1)-INPUT!$I$2),"Off Meds",IF(C6500&lt;=(INT(INPUT!$I$1)+INPUT!$I$2),"Washout","On Meds"))))</f>
        <v/>
      </c>
      <c r="F6500">
        <f>IF(B6500="","",1.509*(LN(B6500)^1.084-5.381))</f>
        <v/>
      </c>
      <c r="G6500">
        <f>IF(F6500="","",IF(F6500&lt;0,10*F6500^2,0))</f>
        <v/>
      </c>
      <c r="H6500">
        <f>IF(F6500="","",IF(F6500&gt;0,10*F6500^2,0))</f>
        <v/>
      </c>
    </row>
    <row r="6501">
      <c r="A6501">
        <f>Input!A6501</f>
        <v/>
      </c>
      <c r="B6501">
        <f>IF(ISNUMBER(Input!B6501),IF(AND(Input!B6501&gt;=20,Input!B6501&lt;=700),Input!B6501,""),"")</f>
        <v/>
      </c>
      <c r="C6501">
        <f>IF(B6501="","",INT(A6501))</f>
        <v/>
      </c>
      <c r="D6501">
        <f>IF(B6501="","",HOUR(A6501))</f>
        <v/>
      </c>
      <c r="E6501">
        <f>IF(B6501="","",IF(INPUT!$I$1="","",IF(C6501&lt;(INT(INPUT!$I$1)-INPUT!$I$2),"Off Meds",IF(C6501&lt;=(INT(INPUT!$I$1)+INPUT!$I$2),"Washout","On Meds"))))</f>
        <v/>
      </c>
      <c r="F6501">
        <f>IF(B6501="","",1.509*(LN(B6501)^1.084-5.381))</f>
        <v/>
      </c>
      <c r="G6501">
        <f>IF(F6501="","",IF(F6501&lt;0,10*F6501^2,0))</f>
        <v/>
      </c>
      <c r="H6501">
        <f>IF(F6501="","",IF(F6501&gt;0,10*F6501^2,0))</f>
        <v/>
      </c>
    </row>
    <row r="6502">
      <c r="A6502">
        <f>Input!A6502</f>
        <v/>
      </c>
      <c r="B6502">
        <f>IF(ISNUMBER(Input!B6502),IF(AND(Input!B6502&gt;=20,Input!B6502&lt;=700),Input!B6502,""),"")</f>
        <v/>
      </c>
      <c r="C6502">
        <f>IF(B6502="","",INT(A6502))</f>
        <v/>
      </c>
      <c r="D6502">
        <f>IF(B6502="","",HOUR(A6502))</f>
        <v/>
      </c>
      <c r="E6502">
        <f>IF(B6502="","",IF(INPUT!$I$1="","",IF(C6502&lt;(INT(INPUT!$I$1)-INPUT!$I$2),"Off Meds",IF(C6502&lt;=(INT(INPUT!$I$1)+INPUT!$I$2),"Washout","On Meds"))))</f>
        <v/>
      </c>
      <c r="F6502">
        <f>IF(B6502="","",1.509*(LN(B6502)^1.084-5.381))</f>
        <v/>
      </c>
      <c r="G6502">
        <f>IF(F6502="","",IF(F6502&lt;0,10*F6502^2,0))</f>
        <v/>
      </c>
      <c r="H6502">
        <f>IF(F6502="","",IF(F6502&gt;0,10*F6502^2,0))</f>
        <v/>
      </c>
    </row>
    <row r="6503">
      <c r="A6503">
        <f>Input!A6503</f>
        <v/>
      </c>
      <c r="B6503">
        <f>IF(ISNUMBER(Input!B6503),IF(AND(Input!B6503&gt;=20,Input!B6503&lt;=700),Input!B6503,""),"")</f>
        <v/>
      </c>
      <c r="C6503">
        <f>IF(B6503="","",INT(A6503))</f>
        <v/>
      </c>
      <c r="D6503">
        <f>IF(B6503="","",HOUR(A6503))</f>
        <v/>
      </c>
      <c r="E6503">
        <f>IF(B6503="","",IF(INPUT!$I$1="","",IF(C6503&lt;(INT(INPUT!$I$1)-INPUT!$I$2),"Off Meds",IF(C6503&lt;=(INT(INPUT!$I$1)+INPUT!$I$2),"Washout","On Meds"))))</f>
        <v/>
      </c>
      <c r="F6503">
        <f>IF(B6503="","",1.509*(LN(B6503)^1.084-5.381))</f>
        <v/>
      </c>
      <c r="G6503">
        <f>IF(F6503="","",IF(F6503&lt;0,10*F6503^2,0))</f>
        <v/>
      </c>
      <c r="H6503">
        <f>IF(F6503="","",IF(F6503&gt;0,10*F6503^2,0))</f>
        <v/>
      </c>
    </row>
    <row r="6504">
      <c r="A6504">
        <f>Input!A6504</f>
        <v/>
      </c>
      <c r="B6504">
        <f>IF(ISNUMBER(Input!B6504),IF(AND(Input!B6504&gt;=20,Input!B6504&lt;=700),Input!B6504,""),"")</f>
        <v/>
      </c>
      <c r="C6504">
        <f>IF(B6504="","",INT(A6504))</f>
        <v/>
      </c>
      <c r="D6504">
        <f>IF(B6504="","",HOUR(A6504))</f>
        <v/>
      </c>
      <c r="E6504">
        <f>IF(B6504="","",IF(INPUT!$I$1="","",IF(C6504&lt;(INT(INPUT!$I$1)-INPUT!$I$2),"Off Meds",IF(C6504&lt;=(INT(INPUT!$I$1)+INPUT!$I$2),"Washout","On Meds"))))</f>
        <v/>
      </c>
      <c r="F6504">
        <f>IF(B6504="","",1.509*(LN(B6504)^1.084-5.381))</f>
        <v/>
      </c>
      <c r="G6504">
        <f>IF(F6504="","",IF(F6504&lt;0,10*F6504^2,0))</f>
        <v/>
      </c>
      <c r="H6504">
        <f>IF(F6504="","",IF(F6504&gt;0,10*F6504^2,0))</f>
        <v/>
      </c>
    </row>
    <row r="6505">
      <c r="A6505">
        <f>Input!A6505</f>
        <v/>
      </c>
      <c r="B6505">
        <f>IF(ISNUMBER(Input!B6505),IF(AND(Input!B6505&gt;=20,Input!B6505&lt;=700),Input!B6505,""),"")</f>
        <v/>
      </c>
      <c r="C6505">
        <f>IF(B6505="","",INT(A6505))</f>
        <v/>
      </c>
      <c r="D6505">
        <f>IF(B6505="","",HOUR(A6505))</f>
        <v/>
      </c>
      <c r="E6505">
        <f>IF(B6505="","",IF(INPUT!$I$1="","",IF(C6505&lt;(INT(INPUT!$I$1)-INPUT!$I$2),"Off Meds",IF(C6505&lt;=(INT(INPUT!$I$1)+INPUT!$I$2),"Washout","On Meds"))))</f>
        <v/>
      </c>
      <c r="F6505">
        <f>IF(B6505="","",1.509*(LN(B6505)^1.084-5.381))</f>
        <v/>
      </c>
      <c r="G6505">
        <f>IF(F6505="","",IF(F6505&lt;0,10*F6505^2,0))</f>
        <v/>
      </c>
      <c r="H6505">
        <f>IF(F6505="","",IF(F6505&gt;0,10*F6505^2,0))</f>
        <v/>
      </c>
    </row>
    <row r="6506">
      <c r="A6506">
        <f>Input!A6506</f>
        <v/>
      </c>
      <c r="B6506">
        <f>IF(ISNUMBER(Input!B6506),IF(AND(Input!B6506&gt;=20,Input!B6506&lt;=700),Input!B6506,""),"")</f>
        <v/>
      </c>
      <c r="C6506">
        <f>IF(B6506="","",INT(A6506))</f>
        <v/>
      </c>
      <c r="D6506">
        <f>IF(B6506="","",HOUR(A6506))</f>
        <v/>
      </c>
      <c r="E6506">
        <f>IF(B6506="","",IF(INPUT!$I$1="","",IF(C6506&lt;(INT(INPUT!$I$1)-INPUT!$I$2),"Off Meds",IF(C6506&lt;=(INT(INPUT!$I$1)+INPUT!$I$2),"Washout","On Meds"))))</f>
        <v/>
      </c>
      <c r="F6506">
        <f>IF(B6506="","",1.509*(LN(B6506)^1.084-5.381))</f>
        <v/>
      </c>
      <c r="G6506">
        <f>IF(F6506="","",IF(F6506&lt;0,10*F6506^2,0))</f>
        <v/>
      </c>
      <c r="H6506">
        <f>IF(F6506="","",IF(F6506&gt;0,10*F6506^2,0))</f>
        <v/>
      </c>
    </row>
    <row r="6507">
      <c r="A6507">
        <f>Input!A6507</f>
        <v/>
      </c>
      <c r="B6507">
        <f>IF(ISNUMBER(Input!B6507),IF(AND(Input!B6507&gt;=20,Input!B6507&lt;=700),Input!B6507,""),"")</f>
        <v/>
      </c>
      <c r="C6507">
        <f>IF(B6507="","",INT(A6507))</f>
        <v/>
      </c>
      <c r="D6507">
        <f>IF(B6507="","",HOUR(A6507))</f>
        <v/>
      </c>
      <c r="E6507">
        <f>IF(B6507="","",IF(INPUT!$I$1="","",IF(C6507&lt;(INT(INPUT!$I$1)-INPUT!$I$2),"Off Meds",IF(C6507&lt;=(INT(INPUT!$I$1)+INPUT!$I$2),"Washout","On Meds"))))</f>
        <v/>
      </c>
      <c r="F6507">
        <f>IF(B6507="","",1.509*(LN(B6507)^1.084-5.381))</f>
        <v/>
      </c>
      <c r="G6507">
        <f>IF(F6507="","",IF(F6507&lt;0,10*F6507^2,0))</f>
        <v/>
      </c>
      <c r="H6507">
        <f>IF(F6507="","",IF(F6507&gt;0,10*F6507^2,0))</f>
        <v/>
      </c>
    </row>
    <row r="6508">
      <c r="A6508">
        <f>Input!A6508</f>
        <v/>
      </c>
      <c r="B6508">
        <f>IF(ISNUMBER(Input!B6508),IF(AND(Input!B6508&gt;=20,Input!B6508&lt;=700),Input!B6508,""),"")</f>
        <v/>
      </c>
      <c r="C6508">
        <f>IF(B6508="","",INT(A6508))</f>
        <v/>
      </c>
      <c r="D6508">
        <f>IF(B6508="","",HOUR(A6508))</f>
        <v/>
      </c>
      <c r="E6508">
        <f>IF(B6508="","",IF(INPUT!$I$1="","",IF(C6508&lt;(INT(INPUT!$I$1)-INPUT!$I$2),"Off Meds",IF(C6508&lt;=(INT(INPUT!$I$1)+INPUT!$I$2),"Washout","On Meds"))))</f>
        <v/>
      </c>
      <c r="F6508">
        <f>IF(B6508="","",1.509*(LN(B6508)^1.084-5.381))</f>
        <v/>
      </c>
      <c r="G6508">
        <f>IF(F6508="","",IF(F6508&lt;0,10*F6508^2,0))</f>
        <v/>
      </c>
      <c r="H6508">
        <f>IF(F6508="","",IF(F6508&gt;0,10*F6508^2,0))</f>
        <v/>
      </c>
    </row>
    <row r="6509">
      <c r="A6509">
        <f>Input!A6509</f>
        <v/>
      </c>
      <c r="B6509">
        <f>IF(ISNUMBER(Input!B6509),IF(AND(Input!B6509&gt;=20,Input!B6509&lt;=700),Input!B6509,""),"")</f>
        <v/>
      </c>
      <c r="C6509">
        <f>IF(B6509="","",INT(A6509))</f>
        <v/>
      </c>
      <c r="D6509">
        <f>IF(B6509="","",HOUR(A6509))</f>
        <v/>
      </c>
      <c r="E6509">
        <f>IF(B6509="","",IF(INPUT!$I$1="","",IF(C6509&lt;(INT(INPUT!$I$1)-INPUT!$I$2),"Off Meds",IF(C6509&lt;=(INT(INPUT!$I$1)+INPUT!$I$2),"Washout","On Meds"))))</f>
        <v/>
      </c>
      <c r="F6509">
        <f>IF(B6509="","",1.509*(LN(B6509)^1.084-5.381))</f>
        <v/>
      </c>
      <c r="G6509">
        <f>IF(F6509="","",IF(F6509&lt;0,10*F6509^2,0))</f>
        <v/>
      </c>
      <c r="H6509">
        <f>IF(F6509="","",IF(F6509&gt;0,10*F6509^2,0))</f>
        <v/>
      </c>
    </row>
    <row r="6510">
      <c r="A6510">
        <f>Input!A6510</f>
        <v/>
      </c>
      <c r="B6510">
        <f>IF(ISNUMBER(Input!B6510),IF(AND(Input!B6510&gt;=20,Input!B6510&lt;=700),Input!B6510,""),"")</f>
        <v/>
      </c>
      <c r="C6510">
        <f>IF(B6510="","",INT(A6510))</f>
        <v/>
      </c>
      <c r="D6510">
        <f>IF(B6510="","",HOUR(A6510))</f>
        <v/>
      </c>
      <c r="E6510">
        <f>IF(B6510="","",IF(INPUT!$I$1="","",IF(C6510&lt;(INT(INPUT!$I$1)-INPUT!$I$2),"Off Meds",IF(C6510&lt;=(INT(INPUT!$I$1)+INPUT!$I$2),"Washout","On Meds"))))</f>
        <v/>
      </c>
      <c r="F6510">
        <f>IF(B6510="","",1.509*(LN(B6510)^1.084-5.381))</f>
        <v/>
      </c>
      <c r="G6510">
        <f>IF(F6510="","",IF(F6510&lt;0,10*F6510^2,0))</f>
        <v/>
      </c>
      <c r="H6510">
        <f>IF(F6510="","",IF(F6510&gt;0,10*F6510^2,0))</f>
        <v/>
      </c>
    </row>
    <row r="6511">
      <c r="A6511">
        <f>Input!A6511</f>
        <v/>
      </c>
      <c r="B6511">
        <f>IF(ISNUMBER(Input!B6511),IF(AND(Input!B6511&gt;=20,Input!B6511&lt;=700),Input!B6511,""),"")</f>
        <v/>
      </c>
      <c r="C6511">
        <f>IF(B6511="","",INT(A6511))</f>
        <v/>
      </c>
      <c r="D6511">
        <f>IF(B6511="","",HOUR(A6511))</f>
        <v/>
      </c>
      <c r="E6511">
        <f>IF(B6511="","",IF(INPUT!$I$1="","",IF(C6511&lt;(INT(INPUT!$I$1)-INPUT!$I$2),"Off Meds",IF(C6511&lt;=(INT(INPUT!$I$1)+INPUT!$I$2),"Washout","On Meds"))))</f>
        <v/>
      </c>
      <c r="F6511">
        <f>IF(B6511="","",1.509*(LN(B6511)^1.084-5.381))</f>
        <v/>
      </c>
      <c r="G6511">
        <f>IF(F6511="","",IF(F6511&lt;0,10*F6511^2,0))</f>
        <v/>
      </c>
      <c r="H6511">
        <f>IF(F6511="","",IF(F6511&gt;0,10*F6511^2,0))</f>
        <v/>
      </c>
    </row>
    <row r="6512">
      <c r="A6512">
        <f>Input!A6512</f>
        <v/>
      </c>
      <c r="B6512">
        <f>IF(ISNUMBER(Input!B6512),IF(AND(Input!B6512&gt;=20,Input!B6512&lt;=700),Input!B6512,""),"")</f>
        <v/>
      </c>
      <c r="C6512">
        <f>IF(B6512="","",INT(A6512))</f>
        <v/>
      </c>
      <c r="D6512">
        <f>IF(B6512="","",HOUR(A6512))</f>
        <v/>
      </c>
      <c r="E6512">
        <f>IF(B6512="","",IF(INPUT!$I$1="","",IF(C6512&lt;(INT(INPUT!$I$1)-INPUT!$I$2),"Off Meds",IF(C6512&lt;=(INT(INPUT!$I$1)+INPUT!$I$2),"Washout","On Meds"))))</f>
        <v/>
      </c>
      <c r="F6512">
        <f>IF(B6512="","",1.509*(LN(B6512)^1.084-5.381))</f>
        <v/>
      </c>
      <c r="G6512">
        <f>IF(F6512="","",IF(F6512&lt;0,10*F6512^2,0))</f>
        <v/>
      </c>
      <c r="H6512">
        <f>IF(F6512="","",IF(F6512&gt;0,10*F6512^2,0))</f>
        <v/>
      </c>
    </row>
    <row r="6513">
      <c r="A6513">
        <f>Input!A6513</f>
        <v/>
      </c>
      <c r="B6513">
        <f>IF(ISNUMBER(Input!B6513),IF(AND(Input!B6513&gt;=20,Input!B6513&lt;=700),Input!B6513,""),"")</f>
        <v/>
      </c>
      <c r="C6513">
        <f>IF(B6513="","",INT(A6513))</f>
        <v/>
      </c>
      <c r="D6513">
        <f>IF(B6513="","",HOUR(A6513))</f>
        <v/>
      </c>
      <c r="E6513">
        <f>IF(B6513="","",IF(INPUT!$I$1="","",IF(C6513&lt;(INT(INPUT!$I$1)-INPUT!$I$2),"Off Meds",IF(C6513&lt;=(INT(INPUT!$I$1)+INPUT!$I$2),"Washout","On Meds"))))</f>
        <v/>
      </c>
      <c r="F6513">
        <f>IF(B6513="","",1.509*(LN(B6513)^1.084-5.381))</f>
        <v/>
      </c>
      <c r="G6513">
        <f>IF(F6513="","",IF(F6513&lt;0,10*F6513^2,0))</f>
        <v/>
      </c>
      <c r="H6513">
        <f>IF(F6513="","",IF(F6513&gt;0,10*F6513^2,0))</f>
        <v/>
      </c>
    </row>
    <row r="6514">
      <c r="A6514">
        <f>Input!A6514</f>
        <v/>
      </c>
      <c r="B6514">
        <f>IF(ISNUMBER(Input!B6514),IF(AND(Input!B6514&gt;=20,Input!B6514&lt;=700),Input!B6514,""),"")</f>
        <v/>
      </c>
      <c r="C6514">
        <f>IF(B6514="","",INT(A6514))</f>
        <v/>
      </c>
      <c r="D6514">
        <f>IF(B6514="","",HOUR(A6514))</f>
        <v/>
      </c>
      <c r="E6514">
        <f>IF(B6514="","",IF(INPUT!$I$1="","",IF(C6514&lt;(INT(INPUT!$I$1)-INPUT!$I$2),"Off Meds",IF(C6514&lt;=(INT(INPUT!$I$1)+INPUT!$I$2),"Washout","On Meds"))))</f>
        <v/>
      </c>
      <c r="F6514">
        <f>IF(B6514="","",1.509*(LN(B6514)^1.084-5.381))</f>
        <v/>
      </c>
      <c r="G6514">
        <f>IF(F6514="","",IF(F6514&lt;0,10*F6514^2,0))</f>
        <v/>
      </c>
      <c r="H6514">
        <f>IF(F6514="","",IF(F6514&gt;0,10*F6514^2,0))</f>
        <v/>
      </c>
    </row>
    <row r="6515">
      <c r="A6515">
        <f>Input!A6515</f>
        <v/>
      </c>
      <c r="B6515">
        <f>IF(ISNUMBER(Input!B6515),IF(AND(Input!B6515&gt;=20,Input!B6515&lt;=700),Input!B6515,""),"")</f>
        <v/>
      </c>
      <c r="C6515">
        <f>IF(B6515="","",INT(A6515))</f>
        <v/>
      </c>
      <c r="D6515">
        <f>IF(B6515="","",HOUR(A6515))</f>
        <v/>
      </c>
      <c r="E6515">
        <f>IF(B6515="","",IF(INPUT!$I$1="","",IF(C6515&lt;(INT(INPUT!$I$1)-INPUT!$I$2),"Off Meds",IF(C6515&lt;=(INT(INPUT!$I$1)+INPUT!$I$2),"Washout","On Meds"))))</f>
        <v/>
      </c>
      <c r="F6515">
        <f>IF(B6515="","",1.509*(LN(B6515)^1.084-5.381))</f>
        <v/>
      </c>
      <c r="G6515">
        <f>IF(F6515="","",IF(F6515&lt;0,10*F6515^2,0))</f>
        <v/>
      </c>
      <c r="H6515">
        <f>IF(F6515="","",IF(F6515&gt;0,10*F6515^2,0))</f>
        <v/>
      </c>
    </row>
    <row r="6516">
      <c r="A6516">
        <f>Input!A6516</f>
        <v/>
      </c>
      <c r="B6516">
        <f>IF(ISNUMBER(Input!B6516),IF(AND(Input!B6516&gt;=20,Input!B6516&lt;=700),Input!B6516,""),"")</f>
        <v/>
      </c>
      <c r="C6516">
        <f>IF(B6516="","",INT(A6516))</f>
        <v/>
      </c>
      <c r="D6516">
        <f>IF(B6516="","",HOUR(A6516))</f>
        <v/>
      </c>
      <c r="E6516">
        <f>IF(B6516="","",IF(INPUT!$I$1="","",IF(C6516&lt;(INT(INPUT!$I$1)-INPUT!$I$2),"Off Meds",IF(C6516&lt;=(INT(INPUT!$I$1)+INPUT!$I$2),"Washout","On Meds"))))</f>
        <v/>
      </c>
      <c r="F6516">
        <f>IF(B6516="","",1.509*(LN(B6516)^1.084-5.381))</f>
        <v/>
      </c>
      <c r="G6516">
        <f>IF(F6516="","",IF(F6516&lt;0,10*F6516^2,0))</f>
        <v/>
      </c>
      <c r="H6516">
        <f>IF(F6516="","",IF(F6516&gt;0,10*F6516^2,0))</f>
        <v/>
      </c>
    </row>
    <row r="6517">
      <c r="A6517">
        <f>Input!A6517</f>
        <v/>
      </c>
      <c r="B6517">
        <f>IF(ISNUMBER(Input!B6517),IF(AND(Input!B6517&gt;=20,Input!B6517&lt;=700),Input!B6517,""),"")</f>
        <v/>
      </c>
      <c r="C6517">
        <f>IF(B6517="","",INT(A6517))</f>
        <v/>
      </c>
      <c r="D6517">
        <f>IF(B6517="","",HOUR(A6517))</f>
        <v/>
      </c>
      <c r="E6517">
        <f>IF(B6517="","",IF(INPUT!$I$1="","",IF(C6517&lt;(INT(INPUT!$I$1)-INPUT!$I$2),"Off Meds",IF(C6517&lt;=(INT(INPUT!$I$1)+INPUT!$I$2),"Washout","On Meds"))))</f>
        <v/>
      </c>
      <c r="F6517">
        <f>IF(B6517="","",1.509*(LN(B6517)^1.084-5.381))</f>
        <v/>
      </c>
      <c r="G6517">
        <f>IF(F6517="","",IF(F6517&lt;0,10*F6517^2,0))</f>
        <v/>
      </c>
      <c r="H6517">
        <f>IF(F6517="","",IF(F6517&gt;0,10*F6517^2,0))</f>
        <v/>
      </c>
    </row>
    <row r="6518">
      <c r="A6518">
        <f>Input!A6518</f>
        <v/>
      </c>
      <c r="B6518">
        <f>IF(ISNUMBER(Input!B6518),IF(AND(Input!B6518&gt;=20,Input!B6518&lt;=700),Input!B6518,""),"")</f>
        <v/>
      </c>
      <c r="C6518">
        <f>IF(B6518="","",INT(A6518))</f>
        <v/>
      </c>
      <c r="D6518">
        <f>IF(B6518="","",HOUR(A6518))</f>
        <v/>
      </c>
      <c r="E6518">
        <f>IF(B6518="","",IF(INPUT!$I$1="","",IF(C6518&lt;(INT(INPUT!$I$1)-INPUT!$I$2),"Off Meds",IF(C6518&lt;=(INT(INPUT!$I$1)+INPUT!$I$2),"Washout","On Meds"))))</f>
        <v/>
      </c>
      <c r="F6518">
        <f>IF(B6518="","",1.509*(LN(B6518)^1.084-5.381))</f>
        <v/>
      </c>
      <c r="G6518">
        <f>IF(F6518="","",IF(F6518&lt;0,10*F6518^2,0))</f>
        <v/>
      </c>
      <c r="H6518">
        <f>IF(F6518="","",IF(F6518&gt;0,10*F6518^2,0))</f>
        <v/>
      </c>
    </row>
    <row r="6519">
      <c r="A6519">
        <f>Input!A6519</f>
        <v/>
      </c>
      <c r="B6519">
        <f>IF(ISNUMBER(Input!B6519),IF(AND(Input!B6519&gt;=20,Input!B6519&lt;=700),Input!B6519,""),"")</f>
        <v/>
      </c>
      <c r="C6519">
        <f>IF(B6519="","",INT(A6519))</f>
        <v/>
      </c>
      <c r="D6519">
        <f>IF(B6519="","",HOUR(A6519))</f>
        <v/>
      </c>
      <c r="E6519">
        <f>IF(B6519="","",IF(INPUT!$I$1="","",IF(C6519&lt;(INT(INPUT!$I$1)-INPUT!$I$2),"Off Meds",IF(C6519&lt;=(INT(INPUT!$I$1)+INPUT!$I$2),"Washout","On Meds"))))</f>
        <v/>
      </c>
      <c r="F6519">
        <f>IF(B6519="","",1.509*(LN(B6519)^1.084-5.381))</f>
        <v/>
      </c>
      <c r="G6519">
        <f>IF(F6519="","",IF(F6519&lt;0,10*F6519^2,0))</f>
        <v/>
      </c>
      <c r="H6519">
        <f>IF(F6519="","",IF(F6519&gt;0,10*F6519^2,0))</f>
        <v/>
      </c>
    </row>
    <row r="6520">
      <c r="A6520">
        <f>Input!A6520</f>
        <v/>
      </c>
      <c r="B6520">
        <f>IF(ISNUMBER(Input!B6520),IF(AND(Input!B6520&gt;=20,Input!B6520&lt;=700),Input!B6520,""),"")</f>
        <v/>
      </c>
      <c r="C6520">
        <f>IF(B6520="","",INT(A6520))</f>
        <v/>
      </c>
      <c r="D6520">
        <f>IF(B6520="","",HOUR(A6520))</f>
        <v/>
      </c>
      <c r="E6520">
        <f>IF(B6520="","",IF(INPUT!$I$1="","",IF(C6520&lt;(INT(INPUT!$I$1)-INPUT!$I$2),"Off Meds",IF(C6520&lt;=(INT(INPUT!$I$1)+INPUT!$I$2),"Washout","On Meds"))))</f>
        <v/>
      </c>
      <c r="F6520">
        <f>IF(B6520="","",1.509*(LN(B6520)^1.084-5.381))</f>
        <v/>
      </c>
      <c r="G6520">
        <f>IF(F6520="","",IF(F6520&lt;0,10*F6520^2,0))</f>
        <v/>
      </c>
      <c r="H6520">
        <f>IF(F6520="","",IF(F6520&gt;0,10*F6520^2,0))</f>
        <v/>
      </c>
    </row>
    <row r="6521">
      <c r="A6521">
        <f>Input!A6521</f>
        <v/>
      </c>
      <c r="B6521">
        <f>IF(ISNUMBER(Input!B6521),IF(AND(Input!B6521&gt;=20,Input!B6521&lt;=700),Input!B6521,""),"")</f>
        <v/>
      </c>
      <c r="C6521">
        <f>IF(B6521="","",INT(A6521))</f>
        <v/>
      </c>
      <c r="D6521">
        <f>IF(B6521="","",HOUR(A6521))</f>
        <v/>
      </c>
      <c r="E6521">
        <f>IF(B6521="","",IF(INPUT!$I$1="","",IF(C6521&lt;(INT(INPUT!$I$1)-INPUT!$I$2),"Off Meds",IF(C6521&lt;=(INT(INPUT!$I$1)+INPUT!$I$2),"Washout","On Meds"))))</f>
        <v/>
      </c>
      <c r="F6521">
        <f>IF(B6521="","",1.509*(LN(B6521)^1.084-5.381))</f>
        <v/>
      </c>
      <c r="G6521">
        <f>IF(F6521="","",IF(F6521&lt;0,10*F6521^2,0))</f>
        <v/>
      </c>
      <c r="H6521">
        <f>IF(F6521="","",IF(F6521&gt;0,10*F6521^2,0))</f>
        <v/>
      </c>
    </row>
    <row r="6522">
      <c r="A6522">
        <f>Input!A6522</f>
        <v/>
      </c>
      <c r="B6522">
        <f>IF(ISNUMBER(Input!B6522),IF(AND(Input!B6522&gt;=20,Input!B6522&lt;=700),Input!B6522,""),"")</f>
        <v/>
      </c>
      <c r="C6522">
        <f>IF(B6522="","",INT(A6522))</f>
        <v/>
      </c>
      <c r="D6522">
        <f>IF(B6522="","",HOUR(A6522))</f>
        <v/>
      </c>
      <c r="E6522">
        <f>IF(B6522="","",IF(INPUT!$I$1="","",IF(C6522&lt;(INT(INPUT!$I$1)-INPUT!$I$2),"Off Meds",IF(C6522&lt;=(INT(INPUT!$I$1)+INPUT!$I$2),"Washout","On Meds"))))</f>
        <v/>
      </c>
      <c r="F6522">
        <f>IF(B6522="","",1.509*(LN(B6522)^1.084-5.381))</f>
        <v/>
      </c>
      <c r="G6522">
        <f>IF(F6522="","",IF(F6522&lt;0,10*F6522^2,0))</f>
        <v/>
      </c>
      <c r="H6522">
        <f>IF(F6522="","",IF(F6522&gt;0,10*F6522^2,0))</f>
        <v/>
      </c>
    </row>
    <row r="6523">
      <c r="A6523">
        <f>Input!A6523</f>
        <v/>
      </c>
      <c r="B6523">
        <f>IF(ISNUMBER(Input!B6523),IF(AND(Input!B6523&gt;=20,Input!B6523&lt;=700),Input!B6523,""),"")</f>
        <v/>
      </c>
      <c r="C6523">
        <f>IF(B6523="","",INT(A6523))</f>
        <v/>
      </c>
      <c r="D6523">
        <f>IF(B6523="","",HOUR(A6523))</f>
        <v/>
      </c>
      <c r="E6523">
        <f>IF(B6523="","",IF(INPUT!$I$1="","",IF(C6523&lt;(INT(INPUT!$I$1)-INPUT!$I$2),"Off Meds",IF(C6523&lt;=(INT(INPUT!$I$1)+INPUT!$I$2),"Washout","On Meds"))))</f>
        <v/>
      </c>
      <c r="F6523">
        <f>IF(B6523="","",1.509*(LN(B6523)^1.084-5.381))</f>
        <v/>
      </c>
      <c r="G6523">
        <f>IF(F6523="","",IF(F6523&lt;0,10*F6523^2,0))</f>
        <v/>
      </c>
      <c r="H6523">
        <f>IF(F6523="","",IF(F6523&gt;0,10*F6523^2,0))</f>
        <v/>
      </c>
    </row>
    <row r="6524">
      <c r="A6524">
        <f>Input!A6524</f>
        <v/>
      </c>
      <c r="B6524">
        <f>IF(ISNUMBER(Input!B6524),IF(AND(Input!B6524&gt;=20,Input!B6524&lt;=700),Input!B6524,""),"")</f>
        <v/>
      </c>
      <c r="C6524">
        <f>IF(B6524="","",INT(A6524))</f>
        <v/>
      </c>
      <c r="D6524">
        <f>IF(B6524="","",HOUR(A6524))</f>
        <v/>
      </c>
      <c r="E6524">
        <f>IF(B6524="","",IF(INPUT!$I$1="","",IF(C6524&lt;(INT(INPUT!$I$1)-INPUT!$I$2),"Off Meds",IF(C6524&lt;=(INT(INPUT!$I$1)+INPUT!$I$2),"Washout","On Meds"))))</f>
        <v/>
      </c>
      <c r="F6524">
        <f>IF(B6524="","",1.509*(LN(B6524)^1.084-5.381))</f>
        <v/>
      </c>
      <c r="G6524">
        <f>IF(F6524="","",IF(F6524&lt;0,10*F6524^2,0))</f>
        <v/>
      </c>
      <c r="H6524">
        <f>IF(F6524="","",IF(F6524&gt;0,10*F6524^2,0))</f>
        <v/>
      </c>
    </row>
    <row r="6525">
      <c r="A6525">
        <f>Input!A6525</f>
        <v/>
      </c>
      <c r="B6525">
        <f>IF(ISNUMBER(Input!B6525),IF(AND(Input!B6525&gt;=20,Input!B6525&lt;=700),Input!B6525,""),"")</f>
        <v/>
      </c>
      <c r="C6525">
        <f>IF(B6525="","",INT(A6525))</f>
        <v/>
      </c>
      <c r="D6525">
        <f>IF(B6525="","",HOUR(A6525))</f>
        <v/>
      </c>
      <c r="E6525">
        <f>IF(B6525="","",IF(INPUT!$I$1="","",IF(C6525&lt;(INT(INPUT!$I$1)-INPUT!$I$2),"Off Meds",IF(C6525&lt;=(INT(INPUT!$I$1)+INPUT!$I$2),"Washout","On Meds"))))</f>
        <v/>
      </c>
      <c r="F6525">
        <f>IF(B6525="","",1.509*(LN(B6525)^1.084-5.381))</f>
        <v/>
      </c>
      <c r="G6525">
        <f>IF(F6525="","",IF(F6525&lt;0,10*F6525^2,0))</f>
        <v/>
      </c>
      <c r="H6525">
        <f>IF(F6525="","",IF(F6525&gt;0,10*F6525^2,0))</f>
        <v/>
      </c>
    </row>
    <row r="6526">
      <c r="A6526">
        <f>Input!A6526</f>
        <v/>
      </c>
      <c r="B6526">
        <f>IF(ISNUMBER(Input!B6526),IF(AND(Input!B6526&gt;=20,Input!B6526&lt;=700),Input!B6526,""),"")</f>
        <v/>
      </c>
      <c r="C6526">
        <f>IF(B6526="","",INT(A6526))</f>
        <v/>
      </c>
      <c r="D6526">
        <f>IF(B6526="","",HOUR(A6526))</f>
        <v/>
      </c>
      <c r="E6526">
        <f>IF(B6526="","",IF(INPUT!$I$1="","",IF(C6526&lt;(INT(INPUT!$I$1)-INPUT!$I$2),"Off Meds",IF(C6526&lt;=(INT(INPUT!$I$1)+INPUT!$I$2),"Washout","On Meds"))))</f>
        <v/>
      </c>
      <c r="F6526">
        <f>IF(B6526="","",1.509*(LN(B6526)^1.084-5.381))</f>
        <v/>
      </c>
      <c r="G6526">
        <f>IF(F6526="","",IF(F6526&lt;0,10*F6526^2,0))</f>
        <v/>
      </c>
      <c r="H6526">
        <f>IF(F6526="","",IF(F6526&gt;0,10*F6526^2,0))</f>
        <v/>
      </c>
    </row>
    <row r="6527">
      <c r="A6527">
        <f>Input!A6527</f>
        <v/>
      </c>
      <c r="B6527">
        <f>IF(ISNUMBER(Input!B6527),IF(AND(Input!B6527&gt;=20,Input!B6527&lt;=700),Input!B6527,""),"")</f>
        <v/>
      </c>
      <c r="C6527">
        <f>IF(B6527="","",INT(A6527))</f>
        <v/>
      </c>
      <c r="D6527">
        <f>IF(B6527="","",HOUR(A6527))</f>
        <v/>
      </c>
      <c r="E6527">
        <f>IF(B6527="","",IF(INPUT!$I$1="","",IF(C6527&lt;(INT(INPUT!$I$1)-INPUT!$I$2),"Off Meds",IF(C6527&lt;=(INT(INPUT!$I$1)+INPUT!$I$2),"Washout","On Meds"))))</f>
        <v/>
      </c>
      <c r="F6527">
        <f>IF(B6527="","",1.509*(LN(B6527)^1.084-5.381))</f>
        <v/>
      </c>
      <c r="G6527">
        <f>IF(F6527="","",IF(F6527&lt;0,10*F6527^2,0))</f>
        <v/>
      </c>
      <c r="H6527">
        <f>IF(F6527="","",IF(F6527&gt;0,10*F6527^2,0))</f>
        <v/>
      </c>
    </row>
    <row r="6528">
      <c r="A6528">
        <f>Input!A6528</f>
        <v/>
      </c>
      <c r="B6528">
        <f>IF(ISNUMBER(Input!B6528),IF(AND(Input!B6528&gt;=20,Input!B6528&lt;=700),Input!B6528,""),"")</f>
        <v/>
      </c>
      <c r="C6528">
        <f>IF(B6528="","",INT(A6528))</f>
        <v/>
      </c>
      <c r="D6528">
        <f>IF(B6528="","",HOUR(A6528))</f>
        <v/>
      </c>
      <c r="E6528">
        <f>IF(B6528="","",IF(INPUT!$I$1="","",IF(C6528&lt;(INT(INPUT!$I$1)-INPUT!$I$2),"Off Meds",IF(C6528&lt;=(INT(INPUT!$I$1)+INPUT!$I$2),"Washout","On Meds"))))</f>
        <v/>
      </c>
      <c r="F6528">
        <f>IF(B6528="","",1.509*(LN(B6528)^1.084-5.381))</f>
        <v/>
      </c>
      <c r="G6528">
        <f>IF(F6528="","",IF(F6528&lt;0,10*F6528^2,0))</f>
        <v/>
      </c>
      <c r="H6528">
        <f>IF(F6528="","",IF(F6528&gt;0,10*F6528^2,0))</f>
        <v/>
      </c>
    </row>
    <row r="6529">
      <c r="A6529">
        <f>Input!A6529</f>
        <v/>
      </c>
      <c r="B6529">
        <f>IF(ISNUMBER(Input!B6529),IF(AND(Input!B6529&gt;=20,Input!B6529&lt;=700),Input!B6529,""),"")</f>
        <v/>
      </c>
      <c r="C6529">
        <f>IF(B6529="","",INT(A6529))</f>
        <v/>
      </c>
      <c r="D6529">
        <f>IF(B6529="","",HOUR(A6529))</f>
        <v/>
      </c>
      <c r="E6529">
        <f>IF(B6529="","",IF(INPUT!$I$1="","",IF(C6529&lt;(INT(INPUT!$I$1)-INPUT!$I$2),"Off Meds",IF(C6529&lt;=(INT(INPUT!$I$1)+INPUT!$I$2),"Washout","On Meds"))))</f>
        <v/>
      </c>
      <c r="F6529">
        <f>IF(B6529="","",1.509*(LN(B6529)^1.084-5.381))</f>
        <v/>
      </c>
      <c r="G6529">
        <f>IF(F6529="","",IF(F6529&lt;0,10*F6529^2,0))</f>
        <v/>
      </c>
      <c r="H6529">
        <f>IF(F6529="","",IF(F6529&gt;0,10*F6529^2,0))</f>
        <v/>
      </c>
    </row>
    <row r="6530">
      <c r="A6530">
        <f>Input!A6530</f>
        <v/>
      </c>
      <c r="B6530">
        <f>IF(ISNUMBER(Input!B6530),IF(AND(Input!B6530&gt;=20,Input!B6530&lt;=700),Input!B6530,""),"")</f>
        <v/>
      </c>
      <c r="C6530">
        <f>IF(B6530="","",INT(A6530))</f>
        <v/>
      </c>
      <c r="D6530">
        <f>IF(B6530="","",HOUR(A6530))</f>
        <v/>
      </c>
      <c r="E6530">
        <f>IF(B6530="","",IF(INPUT!$I$1="","",IF(C6530&lt;(INT(INPUT!$I$1)-INPUT!$I$2),"Off Meds",IF(C6530&lt;=(INT(INPUT!$I$1)+INPUT!$I$2),"Washout","On Meds"))))</f>
        <v/>
      </c>
      <c r="F6530">
        <f>IF(B6530="","",1.509*(LN(B6530)^1.084-5.381))</f>
        <v/>
      </c>
      <c r="G6530">
        <f>IF(F6530="","",IF(F6530&lt;0,10*F6530^2,0))</f>
        <v/>
      </c>
      <c r="H6530">
        <f>IF(F6530="","",IF(F6530&gt;0,10*F6530^2,0))</f>
        <v/>
      </c>
    </row>
    <row r="6531">
      <c r="A6531">
        <f>Input!A6531</f>
        <v/>
      </c>
      <c r="B6531">
        <f>IF(ISNUMBER(Input!B6531),IF(AND(Input!B6531&gt;=20,Input!B6531&lt;=700),Input!B6531,""),"")</f>
        <v/>
      </c>
      <c r="C6531">
        <f>IF(B6531="","",INT(A6531))</f>
        <v/>
      </c>
      <c r="D6531">
        <f>IF(B6531="","",HOUR(A6531))</f>
        <v/>
      </c>
      <c r="E6531">
        <f>IF(B6531="","",IF(INPUT!$I$1="","",IF(C6531&lt;(INT(INPUT!$I$1)-INPUT!$I$2),"Off Meds",IF(C6531&lt;=(INT(INPUT!$I$1)+INPUT!$I$2),"Washout","On Meds"))))</f>
        <v/>
      </c>
      <c r="F6531">
        <f>IF(B6531="","",1.509*(LN(B6531)^1.084-5.381))</f>
        <v/>
      </c>
      <c r="G6531">
        <f>IF(F6531="","",IF(F6531&lt;0,10*F6531^2,0))</f>
        <v/>
      </c>
      <c r="H6531">
        <f>IF(F6531="","",IF(F6531&gt;0,10*F6531^2,0))</f>
        <v/>
      </c>
    </row>
    <row r="6532">
      <c r="A6532">
        <f>Input!A6532</f>
        <v/>
      </c>
      <c r="B6532">
        <f>IF(ISNUMBER(Input!B6532),IF(AND(Input!B6532&gt;=20,Input!B6532&lt;=700),Input!B6532,""),"")</f>
        <v/>
      </c>
      <c r="C6532">
        <f>IF(B6532="","",INT(A6532))</f>
        <v/>
      </c>
      <c r="D6532">
        <f>IF(B6532="","",HOUR(A6532))</f>
        <v/>
      </c>
      <c r="E6532">
        <f>IF(B6532="","",IF(INPUT!$I$1="","",IF(C6532&lt;(INT(INPUT!$I$1)-INPUT!$I$2),"Off Meds",IF(C6532&lt;=(INT(INPUT!$I$1)+INPUT!$I$2),"Washout","On Meds"))))</f>
        <v/>
      </c>
      <c r="F6532">
        <f>IF(B6532="","",1.509*(LN(B6532)^1.084-5.381))</f>
        <v/>
      </c>
      <c r="G6532">
        <f>IF(F6532="","",IF(F6532&lt;0,10*F6532^2,0))</f>
        <v/>
      </c>
      <c r="H6532">
        <f>IF(F6532="","",IF(F6532&gt;0,10*F6532^2,0))</f>
        <v/>
      </c>
    </row>
    <row r="6533">
      <c r="A6533">
        <f>Input!A6533</f>
        <v/>
      </c>
      <c r="B6533">
        <f>IF(ISNUMBER(Input!B6533),IF(AND(Input!B6533&gt;=20,Input!B6533&lt;=700),Input!B6533,""),"")</f>
        <v/>
      </c>
      <c r="C6533">
        <f>IF(B6533="","",INT(A6533))</f>
        <v/>
      </c>
      <c r="D6533">
        <f>IF(B6533="","",HOUR(A6533))</f>
        <v/>
      </c>
      <c r="E6533">
        <f>IF(B6533="","",IF(INPUT!$I$1="","",IF(C6533&lt;(INT(INPUT!$I$1)-INPUT!$I$2),"Off Meds",IF(C6533&lt;=(INT(INPUT!$I$1)+INPUT!$I$2),"Washout","On Meds"))))</f>
        <v/>
      </c>
      <c r="F6533">
        <f>IF(B6533="","",1.509*(LN(B6533)^1.084-5.381))</f>
        <v/>
      </c>
      <c r="G6533">
        <f>IF(F6533="","",IF(F6533&lt;0,10*F6533^2,0))</f>
        <v/>
      </c>
      <c r="H6533">
        <f>IF(F6533="","",IF(F6533&gt;0,10*F6533^2,0))</f>
        <v/>
      </c>
    </row>
    <row r="6534">
      <c r="A6534">
        <f>Input!A6534</f>
        <v/>
      </c>
      <c r="B6534">
        <f>IF(ISNUMBER(Input!B6534),IF(AND(Input!B6534&gt;=20,Input!B6534&lt;=700),Input!B6534,""),"")</f>
        <v/>
      </c>
      <c r="C6534">
        <f>IF(B6534="","",INT(A6534))</f>
        <v/>
      </c>
      <c r="D6534">
        <f>IF(B6534="","",HOUR(A6534))</f>
        <v/>
      </c>
      <c r="E6534">
        <f>IF(B6534="","",IF(INPUT!$I$1="","",IF(C6534&lt;(INT(INPUT!$I$1)-INPUT!$I$2),"Off Meds",IF(C6534&lt;=(INT(INPUT!$I$1)+INPUT!$I$2),"Washout","On Meds"))))</f>
        <v/>
      </c>
      <c r="F6534">
        <f>IF(B6534="","",1.509*(LN(B6534)^1.084-5.381))</f>
        <v/>
      </c>
      <c r="G6534">
        <f>IF(F6534="","",IF(F6534&lt;0,10*F6534^2,0))</f>
        <v/>
      </c>
      <c r="H6534">
        <f>IF(F6534="","",IF(F6534&gt;0,10*F6534^2,0))</f>
        <v/>
      </c>
    </row>
    <row r="6535">
      <c r="A6535">
        <f>Input!A6535</f>
        <v/>
      </c>
      <c r="B6535">
        <f>IF(ISNUMBER(Input!B6535),IF(AND(Input!B6535&gt;=20,Input!B6535&lt;=700),Input!B6535,""),"")</f>
        <v/>
      </c>
      <c r="C6535">
        <f>IF(B6535="","",INT(A6535))</f>
        <v/>
      </c>
      <c r="D6535">
        <f>IF(B6535="","",HOUR(A6535))</f>
        <v/>
      </c>
      <c r="E6535">
        <f>IF(B6535="","",IF(INPUT!$I$1="","",IF(C6535&lt;(INT(INPUT!$I$1)-INPUT!$I$2),"Off Meds",IF(C6535&lt;=(INT(INPUT!$I$1)+INPUT!$I$2),"Washout","On Meds"))))</f>
        <v/>
      </c>
      <c r="F6535">
        <f>IF(B6535="","",1.509*(LN(B6535)^1.084-5.381))</f>
        <v/>
      </c>
      <c r="G6535">
        <f>IF(F6535="","",IF(F6535&lt;0,10*F6535^2,0))</f>
        <v/>
      </c>
      <c r="H6535">
        <f>IF(F6535="","",IF(F6535&gt;0,10*F6535^2,0))</f>
        <v/>
      </c>
    </row>
    <row r="6536">
      <c r="A6536">
        <f>Input!A6536</f>
        <v/>
      </c>
      <c r="B6536">
        <f>IF(ISNUMBER(Input!B6536),IF(AND(Input!B6536&gt;=20,Input!B6536&lt;=700),Input!B6536,""),"")</f>
        <v/>
      </c>
      <c r="C6536">
        <f>IF(B6536="","",INT(A6536))</f>
        <v/>
      </c>
      <c r="D6536">
        <f>IF(B6536="","",HOUR(A6536))</f>
        <v/>
      </c>
      <c r="E6536">
        <f>IF(B6536="","",IF(INPUT!$I$1="","",IF(C6536&lt;(INT(INPUT!$I$1)-INPUT!$I$2),"Off Meds",IF(C6536&lt;=(INT(INPUT!$I$1)+INPUT!$I$2),"Washout","On Meds"))))</f>
        <v/>
      </c>
      <c r="F6536">
        <f>IF(B6536="","",1.509*(LN(B6536)^1.084-5.381))</f>
        <v/>
      </c>
      <c r="G6536">
        <f>IF(F6536="","",IF(F6536&lt;0,10*F6536^2,0))</f>
        <v/>
      </c>
      <c r="H6536">
        <f>IF(F6536="","",IF(F6536&gt;0,10*F6536^2,0))</f>
        <v/>
      </c>
    </row>
    <row r="6537">
      <c r="A6537">
        <f>Input!A6537</f>
        <v/>
      </c>
      <c r="B6537">
        <f>IF(ISNUMBER(Input!B6537),IF(AND(Input!B6537&gt;=20,Input!B6537&lt;=700),Input!B6537,""),"")</f>
        <v/>
      </c>
      <c r="C6537">
        <f>IF(B6537="","",INT(A6537))</f>
        <v/>
      </c>
      <c r="D6537">
        <f>IF(B6537="","",HOUR(A6537))</f>
        <v/>
      </c>
      <c r="E6537">
        <f>IF(B6537="","",IF(INPUT!$I$1="","",IF(C6537&lt;(INT(INPUT!$I$1)-INPUT!$I$2),"Off Meds",IF(C6537&lt;=(INT(INPUT!$I$1)+INPUT!$I$2),"Washout","On Meds"))))</f>
        <v/>
      </c>
      <c r="F6537">
        <f>IF(B6537="","",1.509*(LN(B6537)^1.084-5.381))</f>
        <v/>
      </c>
      <c r="G6537">
        <f>IF(F6537="","",IF(F6537&lt;0,10*F6537^2,0))</f>
        <v/>
      </c>
      <c r="H6537">
        <f>IF(F6537="","",IF(F6537&gt;0,10*F6537^2,0))</f>
        <v/>
      </c>
    </row>
    <row r="6538">
      <c r="A6538">
        <f>Input!A6538</f>
        <v/>
      </c>
      <c r="B6538">
        <f>IF(ISNUMBER(Input!B6538),IF(AND(Input!B6538&gt;=20,Input!B6538&lt;=700),Input!B6538,""),"")</f>
        <v/>
      </c>
      <c r="C6538">
        <f>IF(B6538="","",INT(A6538))</f>
        <v/>
      </c>
      <c r="D6538">
        <f>IF(B6538="","",HOUR(A6538))</f>
        <v/>
      </c>
      <c r="E6538">
        <f>IF(B6538="","",IF(INPUT!$I$1="","",IF(C6538&lt;(INT(INPUT!$I$1)-INPUT!$I$2),"Off Meds",IF(C6538&lt;=(INT(INPUT!$I$1)+INPUT!$I$2),"Washout","On Meds"))))</f>
        <v/>
      </c>
      <c r="F6538">
        <f>IF(B6538="","",1.509*(LN(B6538)^1.084-5.381))</f>
        <v/>
      </c>
      <c r="G6538">
        <f>IF(F6538="","",IF(F6538&lt;0,10*F6538^2,0))</f>
        <v/>
      </c>
      <c r="H6538">
        <f>IF(F6538="","",IF(F6538&gt;0,10*F6538^2,0))</f>
        <v/>
      </c>
    </row>
    <row r="6539">
      <c r="A6539">
        <f>Input!A6539</f>
        <v/>
      </c>
      <c r="B6539">
        <f>IF(ISNUMBER(Input!B6539),IF(AND(Input!B6539&gt;=20,Input!B6539&lt;=700),Input!B6539,""),"")</f>
        <v/>
      </c>
      <c r="C6539">
        <f>IF(B6539="","",INT(A6539))</f>
        <v/>
      </c>
      <c r="D6539">
        <f>IF(B6539="","",HOUR(A6539))</f>
        <v/>
      </c>
      <c r="E6539">
        <f>IF(B6539="","",IF(INPUT!$I$1="","",IF(C6539&lt;(INT(INPUT!$I$1)-INPUT!$I$2),"Off Meds",IF(C6539&lt;=(INT(INPUT!$I$1)+INPUT!$I$2),"Washout","On Meds"))))</f>
        <v/>
      </c>
      <c r="F6539">
        <f>IF(B6539="","",1.509*(LN(B6539)^1.084-5.381))</f>
        <v/>
      </c>
      <c r="G6539">
        <f>IF(F6539="","",IF(F6539&lt;0,10*F6539^2,0))</f>
        <v/>
      </c>
      <c r="H6539">
        <f>IF(F6539="","",IF(F6539&gt;0,10*F6539^2,0))</f>
        <v/>
      </c>
    </row>
    <row r="6540">
      <c r="A6540">
        <f>Input!A6540</f>
        <v/>
      </c>
      <c r="B6540">
        <f>IF(ISNUMBER(Input!B6540),IF(AND(Input!B6540&gt;=20,Input!B6540&lt;=700),Input!B6540,""),"")</f>
        <v/>
      </c>
      <c r="C6540">
        <f>IF(B6540="","",INT(A6540))</f>
        <v/>
      </c>
      <c r="D6540">
        <f>IF(B6540="","",HOUR(A6540))</f>
        <v/>
      </c>
      <c r="E6540">
        <f>IF(B6540="","",IF(INPUT!$I$1="","",IF(C6540&lt;(INT(INPUT!$I$1)-INPUT!$I$2),"Off Meds",IF(C6540&lt;=(INT(INPUT!$I$1)+INPUT!$I$2),"Washout","On Meds"))))</f>
        <v/>
      </c>
      <c r="F6540">
        <f>IF(B6540="","",1.509*(LN(B6540)^1.084-5.381))</f>
        <v/>
      </c>
      <c r="G6540">
        <f>IF(F6540="","",IF(F6540&lt;0,10*F6540^2,0))</f>
        <v/>
      </c>
      <c r="H6540">
        <f>IF(F6540="","",IF(F6540&gt;0,10*F6540^2,0))</f>
        <v/>
      </c>
    </row>
    <row r="6541">
      <c r="A6541">
        <f>Input!A6541</f>
        <v/>
      </c>
      <c r="B6541">
        <f>IF(ISNUMBER(Input!B6541),IF(AND(Input!B6541&gt;=20,Input!B6541&lt;=700),Input!B6541,""),"")</f>
        <v/>
      </c>
      <c r="C6541">
        <f>IF(B6541="","",INT(A6541))</f>
        <v/>
      </c>
      <c r="D6541">
        <f>IF(B6541="","",HOUR(A6541))</f>
        <v/>
      </c>
      <c r="E6541">
        <f>IF(B6541="","",IF(INPUT!$I$1="","",IF(C6541&lt;(INT(INPUT!$I$1)-INPUT!$I$2),"Off Meds",IF(C6541&lt;=(INT(INPUT!$I$1)+INPUT!$I$2),"Washout","On Meds"))))</f>
        <v/>
      </c>
      <c r="F6541">
        <f>IF(B6541="","",1.509*(LN(B6541)^1.084-5.381))</f>
        <v/>
      </c>
      <c r="G6541">
        <f>IF(F6541="","",IF(F6541&lt;0,10*F6541^2,0))</f>
        <v/>
      </c>
      <c r="H6541">
        <f>IF(F6541="","",IF(F6541&gt;0,10*F6541^2,0))</f>
        <v/>
      </c>
    </row>
    <row r="6542">
      <c r="A6542">
        <f>Input!A6542</f>
        <v/>
      </c>
      <c r="B6542">
        <f>IF(ISNUMBER(Input!B6542),IF(AND(Input!B6542&gt;=20,Input!B6542&lt;=700),Input!B6542,""),"")</f>
        <v/>
      </c>
      <c r="C6542">
        <f>IF(B6542="","",INT(A6542))</f>
        <v/>
      </c>
      <c r="D6542">
        <f>IF(B6542="","",HOUR(A6542))</f>
        <v/>
      </c>
      <c r="E6542">
        <f>IF(B6542="","",IF(INPUT!$I$1="","",IF(C6542&lt;(INT(INPUT!$I$1)-INPUT!$I$2),"Off Meds",IF(C6542&lt;=(INT(INPUT!$I$1)+INPUT!$I$2),"Washout","On Meds"))))</f>
        <v/>
      </c>
      <c r="F6542">
        <f>IF(B6542="","",1.509*(LN(B6542)^1.084-5.381))</f>
        <v/>
      </c>
      <c r="G6542">
        <f>IF(F6542="","",IF(F6542&lt;0,10*F6542^2,0))</f>
        <v/>
      </c>
      <c r="H6542">
        <f>IF(F6542="","",IF(F6542&gt;0,10*F6542^2,0))</f>
        <v/>
      </c>
    </row>
    <row r="6543">
      <c r="A6543">
        <f>Input!A6543</f>
        <v/>
      </c>
      <c r="B6543">
        <f>IF(ISNUMBER(Input!B6543),IF(AND(Input!B6543&gt;=20,Input!B6543&lt;=700),Input!B6543,""),"")</f>
        <v/>
      </c>
      <c r="C6543">
        <f>IF(B6543="","",INT(A6543))</f>
        <v/>
      </c>
      <c r="D6543">
        <f>IF(B6543="","",HOUR(A6543))</f>
        <v/>
      </c>
      <c r="E6543">
        <f>IF(B6543="","",IF(INPUT!$I$1="","",IF(C6543&lt;(INT(INPUT!$I$1)-INPUT!$I$2),"Off Meds",IF(C6543&lt;=(INT(INPUT!$I$1)+INPUT!$I$2),"Washout","On Meds"))))</f>
        <v/>
      </c>
      <c r="F6543">
        <f>IF(B6543="","",1.509*(LN(B6543)^1.084-5.381))</f>
        <v/>
      </c>
      <c r="G6543">
        <f>IF(F6543="","",IF(F6543&lt;0,10*F6543^2,0))</f>
        <v/>
      </c>
      <c r="H6543">
        <f>IF(F6543="","",IF(F6543&gt;0,10*F6543^2,0))</f>
        <v/>
      </c>
    </row>
    <row r="6544">
      <c r="A6544">
        <f>Input!A6544</f>
        <v/>
      </c>
      <c r="B6544">
        <f>IF(ISNUMBER(Input!B6544),IF(AND(Input!B6544&gt;=20,Input!B6544&lt;=700),Input!B6544,""),"")</f>
        <v/>
      </c>
      <c r="C6544">
        <f>IF(B6544="","",INT(A6544))</f>
        <v/>
      </c>
      <c r="D6544">
        <f>IF(B6544="","",HOUR(A6544))</f>
        <v/>
      </c>
      <c r="E6544">
        <f>IF(B6544="","",IF(INPUT!$I$1="","",IF(C6544&lt;(INT(INPUT!$I$1)-INPUT!$I$2),"Off Meds",IF(C6544&lt;=(INT(INPUT!$I$1)+INPUT!$I$2),"Washout","On Meds"))))</f>
        <v/>
      </c>
      <c r="F6544">
        <f>IF(B6544="","",1.509*(LN(B6544)^1.084-5.381))</f>
        <v/>
      </c>
      <c r="G6544">
        <f>IF(F6544="","",IF(F6544&lt;0,10*F6544^2,0))</f>
        <v/>
      </c>
      <c r="H6544">
        <f>IF(F6544="","",IF(F6544&gt;0,10*F6544^2,0))</f>
        <v/>
      </c>
    </row>
    <row r="6545">
      <c r="A6545">
        <f>Input!A6545</f>
        <v/>
      </c>
      <c r="B6545">
        <f>IF(ISNUMBER(Input!B6545),IF(AND(Input!B6545&gt;=20,Input!B6545&lt;=700),Input!B6545,""),"")</f>
        <v/>
      </c>
      <c r="C6545">
        <f>IF(B6545="","",INT(A6545))</f>
        <v/>
      </c>
      <c r="D6545">
        <f>IF(B6545="","",HOUR(A6545))</f>
        <v/>
      </c>
      <c r="E6545">
        <f>IF(B6545="","",IF(INPUT!$I$1="","",IF(C6545&lt;(INT(INPUT!$I$1)-INPUT!$I$2),"Off Meds",IF(C6545&lt;=(INT(INPUT!$I$1)+INPUT!$I$2),"Washout","On Meds"))))</f>
        <v/>
      </c>
      <c r="F6545">
        <f>IF(B6545="","",1.509*(LN(B6545)^1.084-5.381))</f>
        <v/>
      </c>
      <c r="G6545">
        <f>IF(F6545="","",IF(F6545&lt;0,10*F6545^2,0))</f>
        <v/>
      </c>
      <c r="H6545">
        <f>IF(F6545="","",IF(F6545&gt;0,10*F6545^2,0))</f>
        <v/>
      </c>
    </row>
    <row r="6546">
      <c r="A6546">
        <f>Input!A6546</f>
        <v/>
      </c>
      <c r="B6546">
        <f>IF(ISNUMBER(Input!B6546),IF(AND(Input!B6546&gt;=20,Input!B6546&lt;=700),Input!B6546,""),"")</f>
        <v/>
      </c>
      <c r="C6546">
        <f>IF(B6546="","",INT(A6546))</f>
        <v/>
      </c>
      <c r="D6546">
        <f>IF(B6546="","",HOUR(A6546))</f>
        <v/>
      </c>
      <c r="E6546">
        <f>IF(B6546="","",IF(INPUT!$I$1="","",IF(C6546&lt;(INT(INPUT!$I$1)-INPUT!$I$2),"Off Meds",IF(C6546&lt;=(INT(INPUT!$I$1)+INPUT!$I$2),"Washout","On Meds"))))</f>
        <v/>
      </c>
      <c r="F6546">
        <f>IF(B6546="","",1.509*(LN(B6546)^1.084-5.381))</f>
        <v/>
      </c>
      <c r="G6546">
        <f>IF(F6546="","",IF(F6546&lt;0,10*F6546^2,0))</f>
        <v/>
      </c>
      <c r="H6546">
        <f>IF(F6546="","",IF(F6546&gt;0,10*F6546^2,0))</f>
        <v/>
      </c>
    </row>
    <row r="6547">
      <c r="A6547">
        <f>Input!A6547</f>
        <v/>
      </c>
      <c r="B6547">
        <f>IF(ISNUMBER(Input!B6547),IF(AND(Input!B6547&gt;=20,Input!B6547&lt;=700),Input!B6547,""),"")</f>
        <v/>
      </c>
      <c r="C6547">
        <f>IF(B6547="","",INT(A6547))</f>
        <v/>
      </c>
      <c r="D6547">
        <f>IF(B6547="","",HOUR(A6547))</f>
        <v/>
      </c>
      <c r="E6547">
        <f>IF(B6547="","",IF(INPUT!$I$1="","",IF(C6547&lt;(INT(INPUT!$I$1)-INPUT!$I$2),"Off Meds",IF(C6547&lt;=(INT(INPUT!$I$1)+INPUT!$I$2),"Washout","On Meds"))))</f>
        <v/>
      </c>
      <c r="F6547">
        <f>IF(B6547="","",1.509*(LN(B6547)^1.084-5.381))</f>
        <v/>
      </c>
      <c r="G6547">
        <f>IF(F6547="","",IF(F6547&lt;0,10*F6547^2,0))</f>
        <v/>
      </c>
      <c r="H6547">
        <f>IF(F6547="","",IF(F6547&gt;0,10*F6547^2,0))</f>
        <v/>
      </c>
    </row>
    <row r="6548">
      <c r="A6548">
        <f>Input!A6548</f>
        <v/>
      </c>
      <c r="B6548">
        <f>IF(ISNUMBER(Input!B6548),IF(AND(Input!B6548&gt;=20,Input!B6548&lt;=700),Input!B6548,""),"")</f>
        <v/>
      </c>
      <c r="C6548">
        <f>IF(B6548="","",INT(A6548))</f>
        <v/>
      </c>
      <c r="D6548">
        <f>IF(B6548="","",HOUR(A6548))</f>
        <v/>
      </c>
      <c r="E6548">
        <f>IF(B6548="","",IF(INPUT!$I$1="","",IF(C6548&lt;(INT(INPUT!$I$1)-INPUT!$I$2),"Off Meds",IF(C6548&lt;=(INT(INPUT!$I$1)+INPUT!$I$2),"Washout","On Meds"))))</f>
        <v/>
      </c>
      <c r="F6548">
        <f>IF(B6548="","",1.509*(LN(B6548)^1.084-5.381))</f>
        <v/>
      </c>
      <c r="G6548">
        <f>IF(F6548="","",IF(F6548&lt;0,10*F6548^2,0))</f>
        <v/>
      </c>
      <c r="H6548">
        <f>IF(F6548="","",IF(F6548&gt;0,10*F6548^2,0))</f>
        <v/>
      </c>
    </row>
    <row r="6549">
      <c r="A6549">
        <f>Input!A6549</f>
        <v/>
      </c>
      <c r="B6549">
        <f>IF(ISNUMBER(Input!B6549),IF(AND(Input!B6549&gt;=20,Input!B6549&lt;=700),Input!B6549,""),"")</f>
        <v/>
      </c>
      <c r="C6549">
        <f>IF(B6549="","",INT(A6549))</f>
        <v/>
      </c>
      <c r="D6549">
        <f>IF(B6549="","",HOUR(A6549))</f>
        <v/>
      </c>
      <c r="E6549">
        <f>IF(B6549="","",IF(INPUT!$I$1="","",IF(C6549&lt;(INT(INPUT!$I$1)-INPUT!$I$2),"Off Meds",IF(C6549&lt;=(INT(INPUT!$I$1)+INPUT!$I$2),"Washout","On Meds"))))</f>
        <v/>
      </c>
      <c r="F6549">
        <f>IF(B6549="","",1.509*(LN(B6549)^1.084-5.381))</f>
        <v/>
      </c>
      <c r="G6549">
        <f>IF(F6549="","",IF(F6549&lt;0,10*F6549^2,0))</f>
        <v/>
      </c>
      <c r="H6549">
        <f>IF(F6549="","",IF(F6549&gt;0,10*F6549^2,0))</f>
        <v/>
      </c>
    </row>
    <row r="6550">
      <c r="A6550">
        <f>Input!A6550</f>
        <v/>
      </c>
      <c r="B6550">
        <f>IF(ISNUMBER(Input!B6550),IF(AND(Input!B6550&gt;=20,Input!B6550&lt;=700),Input!B6550,""),"")</f>
        <v/>
      </c>
      <c r="C6550">
        <f>IF(B6550="","",INT(A6550))</f>
        <v/>
      </c>
      <c r="D6550">
        <f>IF(B6550="","",HOUR(A6550))</f>
        <v/>
      </c>
      <c r="E6550">
        <f>IF(B6550="","",IF(INPUT!$I$1="","",IF(C6550&lt;(INT(INPUT!$I$1)-INPUT!$I$2),"Off Meds",IF(C6550&lt;=(INT(INPUT!$I$1)+INPUT!$I$2),"Washout","On Meds"))))</f>
        <v/>
      </c>
      <c r="F6550">
        <f>IF(B6550="","",1.509*(LN(B6550)^1.084-5.381))</f>
        <v/>
      </c>
      <c r="G6550">
        <f>IF(F6550="","",IF(F6550&lt;0,10*F6550^2,0))</f>
        <v/>
      </c>
      <c r="H6550">
        <f>IF(F6550="","",IF(F6550&gt;0,10*F6550^2,0))</f>
        <v/>
      </c>
    </row>
    <row r="6551">
      <c r="A6551">
        <f>Input!A6551</f>
        <v/>
      </c>
      <c r="B6551">
        <f>IF(ISNUMBER(Input!B6551),IF(AND(Input!B6551&gt;=20,Input!B6551&lt;=700),Input!B6551,""),"")</f>
        <v/>
      </c>
      <c r="C6551">
        <f>IF(B6551="","",INT(A6551))</f>
        <v/>
      </c>
      <c r="D6551">
        <f>IF(B6551="","",HOUR(A6551))</f>
        <v/>
      </c>
      <c r="E6551">
        <f>IF(B6551="","",IF(INPUT!$I$1="","",IF(C6551&lt;(INT(INPUT!$I$1)-INPUT!$I$2),"Off Meds",IF(C6551&lt;=(INT(INPUT!$I$1)+INPUT!$I$2),"Washout","On Meds"))))</f>
        <v/>
      </c>
      <c r="F6551">
        <f>IF(B6551="","",1.509*(LN(B6551)^1.084-5.381))</f>
        <v/>
      </c>
      <c r="G6551">
        <f>IF(F6551="","",IF(F6551&lt;0,10*F6551^2,0))</f>
        <v/>
      </c>
      <c r="H6551">
        <f>IF(F6551="","",IF(F6551&gt;0,10*F6551^2,0))</f>
        <v/>
      </c>
    </row>
    <row r="6552">
      <c r="A6552">
        <f>Input!A6552</f>
        <v/>
      </c>
      <c r="B6552">
        <f>IF(ISNUMBER(Input!B6552),IF(AND(Input!B6552&gt;=20,Input!B6552&lt;=700),Input!B6552,""),"")</f>
        <v/>
      </c>
      <c r="C6552">
        <f>IF(B6552="","",INT(A6552))</f>
        <v/>
      </c>
      <c r="D6552">
        <f>IF(B6552="","",HOUR(A6552))</f>
        <v/>
      </c>
      <c r="E6552">
        <f>IF(B6552="","",IF(INPUT!$I$1="","",IF(C6552&lt;(INT(INPUT!$I$1)-INPUT!$I$2),"Off Meds",IF(C6552&lt;=(INT(INPUT!$I$1)+INPUT!$I$2),"Washout","On Meds"))))</f>
        <v/>
      </c>
      <c r="F6552">
        <f>IF(B6552="","",1.509*(LN(B6552)^1.084-5.381))</f>
        <v/>
      </c>
      <c r="G6552">
        <f>IF(F6552="","",IF(F6552&lt;0,10*F6552^2,0))</f>
        <v/>
      </c>
      <c r="H6552">
        <f>IF(F6552="","",IF(F6552&gt;0,10*F6552^2,0))</f>
        <v/>
      </c>
    </row>
    <row r="6553">
      <c r="A6553">
        <f>Input!A6553</f>
        <v/>
      </c>
      <c r="B6553">
        <f>IF(ISNUMBER(Input!B6553),IF(AND(Input!B6553&gt;=20,Input!B6553&lt;=700),Input!B6553,""),"")</f>
        <v/>
      </c>
      <c r="C6553">
        <f>IF(B6553="","",INT(A6553))</f>
        <v/>
      </c>
      <c r="D6553">
        <f>IF(B6553="","",HOUR(A6553))</f>
        <v/>
      </c>
      <c r="E6553">
        <f>IF(B6553="","",IF(INPUT!$I$1="","",IF(C6553&lt;(INT(INPUT!$I$1)-INPUT!$I$2),"Off Meds",IF(C6553&lt;=(INT(INPUT!$I$1)+INPUT!$I$2),"Washout","On Meds"))))</f>
        <v/>
      </c>
      <c r="F6553">
        <f>IF(B6553="","",1.509*(LN(B6553)^1.084-5.381))</f>
        <v/>
      </c>
      <c r="G6553">
        <f>IF(F6553="","",IF(F6553&lt;0,10*F6553^2,0))</f>
        <v/>
      </c>
      <c r="H6553">
        <f>IF(F6553="","",IF(F6553&gt;0,10*F6553^2,0))</f>
        <v/>
      </c>
    </row>
    <row r="6554">
      <c r="A6554">
        <f>Input!A6554</f>
        <v/>
      </c>
      <c r="B6554">
        <f>IF(ISNUMBER(Input!B6554),IF(AND(Input!B6554&gt;=20,Input!B6554&lt;=700),Input!B6554,""),"")</f>
        <v/>
      </c>
      <c r="C6554">
        <f>IF(B6554="","",INT(A6554))</f>
        <v/>
      </c>
      <c r="D6554">
        <f>IF(B6554="","",HOUR(A6554))</f>
        <v/>
      </c>
      <c r="E6554">
        <f>IF(B6554="","",IF(INPUT!$I$1="","",IF(C6554&lt;(INT(INPUT!$I$1)-INPUT!$I$2),"Off Meds",IF(C6554&lt;=(INT(INPUT!$I$1)+INPUT!$I$2),"Washout","On Meds"))))</f>
        <v/>
      </c>
      <c r="F6554">
        <f>IF(B6554="","",1.509*(LN(B6554)^1.084-5.381))</f>
        <v/>
      </c>
      <c r="G6554">
        <f>IF(F6554="","",IF(F6554&lt;0,10*F6554^2,0))</f>
        <v/>
      </c>
      <c r="H6554">
        <f>IF(F6554="","",IF(F6554&gt;0,10*F6554^2,0))</f>
        <v/>
      </c>
    </row>
    <row r="6555">
      <c r="A6555">
        <f>Input!A6555</f>
        <v/>
      </c>
      <c r="B6555">
        <f>IF(ISNUMBER(Input!B6555),IF(AND(Input!B6555&gt;=20,Input!B6555&lt;=700),Input!B6555,""),"")</f>
        <v/>
      </c>
      <c r="C6555">
        <f>IF(B6555="","",INT(A6555))</f>
        <v/>
      </c>
      <c r="D6555">
        <f>IF(B6555="","",HOUR(A6555))</f>
        <v/>
      </c>
      <c r="E6555">
        <f>IF(B6555="","",IF(INPUT!$I$1="","",IF(C6555&lt;(INT(INPUT!$I$1)-INPUT!$I$2),"Off Meds",IF(C6555&lt;=(INT(INPUT!$I$1)+INPUT!$I$2),"Washout","On Meds"))))</f>
        <v/>
      </c>
      <c r="F6555">
        <f>IF(B6555="","",1.509*(LN(B6555)^1.084-5.381))</f>
        <v/>
      </c>
      <c r="G6555">
        <f>IF(F6555="","",IF(F6555&lt;0,10*F6555^2,0))</f>
        <v/>
      </c>
      <c r="H6555">
        <f>IF(F6555="","",IF(F6555&gt;0,10*F6555^2,0))</f>
        <v/>
      </c>
    </row>
    <row r="6556">
      <c r="A6556">
        <f>Input!A6556</f>
        <v/>
      </c>
      <c r="B6556">
        <f>IF(ISNUMBER(Input!B6556),IF(AND(Input!B6556&gt;=20,Input!B6556&lt;=700),Input!B6556,""),"")</f>
        <v/>
      </c>
      <c r="C6556">
        <f>IF(B6556="","",INT(A6556))</f>
        <v/>
      </c>
      <c r="D6556">
        <f>IF(B6556="","",HOUR(A6556))</f>
        <v/>
      </c>
      <c r="E6556">
        <f>IF(B6556="","",IF(INPUT!$I$1="","",IF(C6556&lt;(INT(INPUT!$I$1)-INPUT!$I$2),"Off Meds",IF(C6556&lt;=(INT(INPUT!$I$1)+INPUT!$I$2),"Washout","On Meds"))))</f>
        <v/>
      </c>
      <c r="F6556">
        <f>IF(B6556="","",1.509*(LN(B6556)^1.084-5.381))</f>
        <v/>
      </c>
      <c r="G6556">
        <f>IF(F6556="","",IF(F6556&lt;0,10*F6556^2,0))</f>
        <v/>
      </c>
      <c r="H6556">
        <f>IF(F6556="","",IF(F6556&gt;0,10*F6556^2,0))</f>
        <v/>
      </c>
    </row>
    <row r="6557">
      <c r="A6557">
        <f>Input!A6557</f>
        <v/>
      </c>
      <c r="B6557">
        <f>IF(ISNUMBER(Input!B6557),IF(AND(Input!B6557&gt;=20,Input!B6557&lt;=700),Input!B6557,""),"")</f>
        <v/>
      </c>
      <c r="C6557">
        <f>IF(B6557="","",INT(A6557))</f>
        <v/>
      </c>
      <c r="D6557">
        <f>IF(B6557="","",HOUR(A6557))</f>
        <v/>
      </c>
      <c r="E6557">
        <f>IF(B6557="","",IF(INPUT!$I$1="","",IF(C6557&lt;(INT(INPUT!$I$1)-INPUT!$I$2),"Off Meds",IF(C6557&lt;=(INT(INPUT!$I$1)+INPUT!$I$2),"Washout","On Meds"))))</f>
        <v/>
      </c>
      <c r="F6557">
        <f>IF(B6557="","",1.509*(LN(B6557)^1.084-5.381))</f>
        <v/>
      </c>
      <c r="G6557">
        <f>IF(F6557="","",IF(F6557&lt;0,10*F6557^2,0))</f>
        <v/>
      </c>
      <c r="H6557">
        <f>IF(F6557="","",IF(F6557&gt;0,10*F6557^2,0))</f>
        <v/>
      </c>
    </row>
    <row r="6558">
      <c r="A6558">
        <f>Input!A6558</f>
        <v/>
      </c>
      <c r="B6558">
        <f>IF(ISNUMBER(Input!B6558),IF(AND(Input!B6558&gt;=20,Input!B6558&lt;=700),Input!B6558,""),"")</f>
        <v/>
      </c>
      <c r="C6558">
        <f>IF(B6558="","",INT(A6558))</f>
        <v/>
      </c>
      <c r="D6558">
        <f>IF(B6558="","",HOUR(A6558))</f>
        <v/>
      </c>
      <c r="E6558">
        <f>IF(B6558="","",IF(INPUT!$I$1="","",IF(C6558&lt;(INT(INPUT!$I$1)-INPUT!$I$2),"Off Meds",IF(C6558&lt;=(INT(INPUT!$I$1)+INPUT!$I$2),"Washout","On Meds"))))</f>
        <v/>
      </c>
      <c r="F6558">
        <f>IF(B6558="","",1.509*(LN(B6558)^1.084-5.381))</f>
        <v/>
      </c>
      <c r="G6558">
        <f>IF(F6558="","",IF(F6558&lt;0,10*F6558^2,0))</f>
        <v/>
      </c>
      <c r="H6558">
        <f>IF(F6558="","",IF(F6558&gt;0,10*F6558^2,0))</f>
        <v/>
      </c>
    </row>
    <row r="6559">
      <c r="A6559">
        <f>Input!A6559</f>
        <v/>
      </c>
      <c r="B6559">
        <f>IF(ISNUMBER(Input!B6559),IF(AND(Input!B6559&gt;=20,Input!B6559&lt;=700),Input!B6559,""),"")</f>
        <v/>
      </c>
      <c r="C6559">
        <f>IF(B6559="","",INT(A6559))</f>
        <v/>
      </c>
      <c r="D6559">
        <f>IF(B6559="","",HOUR(A6559))</f>
        <v/>
      </c>
      <c r="E6559">
        <f>IF(B6559="","",IF(INPUT!$I$1="","",IF(C6559&lt;(INT(INPUT!$I$1)-INPUT!$I$2),"Off Meds",IF(C6559&lt;=(INT(INPUT!$I$1)+INPUT!$I$2),"Washout","On Meds"))))</f>
        <v/>
      </c>
      <c r="F6559">
        <f>IF(B6559="","",1.509*(LN(B6559)^1.084-5.381))</f>
        <v/>
      </c>
      <c r="G6559">
        <f>IF(F6559="","",IF(F6559&lt;0,10*F6559^2,0))</f>
        <v/>
      </c>
      <c r="H6559">
        <f>IF(F6559="","",IF(F6559&gt;0,10*F6559^2,0))</f>
        <v/>
      </c>
    </row>
    <row r="6560">
      <c r="A6560">
        <f>Input!A6560</f>
        <v/>
      </c>
      <c r="B6560">
        <f>IF(ISNUMBER(Input!B6560),IF(AND(Input!B6560&gt;=20,Input!B6560&lt;=700),Input!B6560,""),"")</f>
        <v/>
      </c>
      <c r="C6560">
        <f>IF(B6560="","",INT(A6560))</f>
        <v/>
      </c>
      <c r="D6560">
        <f>IF(B6560="","",HOUR(A6560))</f>
        <v/>
      </c>
      <c r="E6560">
        <f>IF(B6560="","",IF(INPUT!$I$1="","",IF(C6560&lt;(INT(INPUT!$I$1)-INPUT!$I$2),"Off Meds",IF(C6560&lt;=(INT(INPUT!$I$1)+INPUT!$I$2),"Washout","On Meds"))))</f>
        <v/>
      </c>
      <c r="F6560">
        <f>IF(B6560="","",1.509*(LN(B6560)^1.084-5.381))</f>
        <v/>
      </c>
      <c r="G6560">
        <f>IF(F6560="","",IF(F6560&lt;0,10*F6560^2,0))</f>
        <v/>
      </c>
      <c r="H6560">
        <f>IF(F6560="","",IF(F6560&gt;0,10*F6560^2,0))</f>
        <v/>
      </c>
    </row>
    <row r="6561">
      <c r="A6561">
        <f>Input!A6561</f>
        <v/>
      </c>
      <c r="B6561">
        <f>IF(ISNUMBER(Input!B6561),IF(AND(Input!B6561&gt;=20,Input!B6561&lt;=700),Input!B6561,""),"")</f>
        <v/>
      </c>
      <c r="C6561">
        <f>IF(B6561="","",INT(A6561))</f>
        <v/>
      </c>
      <c r="D6561">
        <f>IF(B6561="","",HOUR(A6561))</f>
        <v/>
      </c>
      <c r="E6561">
        <f>IF(B6561="","",IF(INPUT!$I$1="","",IF(C6561&lt;(INT(INPUT!$I$1)-INPUT!$I$2),"Off Meds",IF(C6561&lt;=(INT(INPUT!$I$1)+INPUT!$I$2),"Washout","On Meds"))))</f>
        <v/>
      </c>
      <c r="F6561">
        <f>IF(B6561="","",1.509*(LN(B6561)^1.084-5.381))</f>
        <v/>
      </c>
      <c r="G6561">
        <f>IF(F6561="","",IF(F6561&lt;0,10*F6561^2,0))</f>
        <v/>
      </c>
      <c r="H6561">
        <f>IF(F6561="","",IF(F6561&gt;0,10*F6561^2,0))</f>
        <v/>
      </c>
    </row>
    <row r="6562">
      <c r="A6562">
        <f>Input!A6562</f>
        <v/>
      </c>
      <c r="B6562">
        <f>IF(ISNUMBER(Input!B6562),IF(AND(Input!B6562&gt;=20,Input!B6562&lt;=700),Input!B6562,""),"")</f>
        <v/>
      </c>
      <c r="C6562">
        <f>IF(B6562="","",INT(A6562))</f>
        <v/>
      </c>
      <c r="D6562">
        <f>IF(B6562="","",HOUR(A6562))</f>
        <v/>
      </c>
      <c r="E6562">
        <f>IF(B6562="","",IF(INPUT!$I$1="","",IF(C6562&lt;(INT(INPUT!$I$1)-INPUT!$I$2),"Off Meds",IF(C6562&lt;=(INT(INPUT!$I$1)+INPUT!$I$2),"Washout","On Meds"))))</f>
        <v/>
      </c>
      <c r="F6562">
        <f>IF(B6562="","",1.509*(LN(B6562)^1.084-5.381))</f>
        <v/>
      </c>
      <c r="G6562">
        <f>IF(F6562="","",IF(F6562&lt;0,10*F6562^2,0))</f>
        <v/>
      </c>
      <c r="H6562">
        <f>IF(F6562="","",IF(F6562&gt;0,10*F6562^2,0))</f>
        <v/>
      </c>
    </row>
    <row r="6563">
      <c r="A6563">
        <f>Input!A6563</f>
        <v/>
      </c>
      <c r="B6563">
        <f>IF(ISNUMBER(Input!B6563),IF(AND(Input!B6563&gt;=20,Input!B6563&lt;=700),Input!B6563,""),"")</f>
        <v/>
      </c>
      <c r="C6563">
        <f>IF(B6563="","",INT(A6563))</f>
        <v/>
      </c>
      <c r="D6563">
        <f>IF(B6563="","",HOUR(A6563))</f>
        <v/>
      </c>
      <c r="E6563">
        <f>IF(B6563="","",IF(INPUT!$I$1="","",IF(C6563&lt;(INT(INPUT!$I$1)-INPUT!$I$2),"Off Meds",IF(C6563&lt;=(INT(INPUT!$I$1)+INPUT!$I$2),"Washout","On Meds"))))</f>
        <v/>
      </c>
      <c r="F6563">
        <f>IF(B6563="","",1.509*(LN(B6563)^1.084-5.381))</f>
        <v/>
      </c>
      <c r="G6563">
        <f>IF(F6563="","",IF(F6563&lt;0,10*F6563^2,0))</f>
        <v/>
      </c>
      <c r="H6563">
        <f>IF(F6563="","",IF(F6563&gt;0,10*F6563^2,0))</f>
        <v/>
      </c>
    </row>
    <row r="6564">
      <c r="A6564">
        <f>Input!A6564</f>
        <v/>
      </c>
      <c r="B6564">
        <f>IF(ISNUMBER(Input!B6564),IF(AND(Input!B6564&gt;=20,Input!B6564&lt;=700),Input!B6564,""),"")</f>
        <v/>
      </c>
      <c r="C6564">
        <f>IF(B6564="","",INT(A6564))</f>
        <v/>
      </c>
      <c r="D6564">
        <f>IF(B6564="","",HOUR(A6564))</f>
        <v/>
      </c>
      <c r="E6564">
        <f>IF(B6564="","",IF(INPUT!$I$1="","",IF(C6564&lt;(INT(INPUT!$I$1)-INPUT!$I$2),"Off Meds",IF(C6564&lt;=(INT(INPUT!$I$1)+INPUT!$I$2),"Washout","On Meds"))))</f>
        <v/>
      </c>
      <c r="F6564">
        <f>IF(B6564="","",1.509*(LN(B6564)^1.084-5.381))</f>
        <v/>
      </c>
      <c r="G6564">
        <f>IF(F6564="","",IF(F6564&lt;0,10*F6564^2,0))</f>
        <v/>
      </c>
      <c r="H6564">
        <f>IF(F6564="","",IF(F6564&gt;0,10*F6564^2,0))</f>
        <v/>
      </c>
    </row>
    <row r="6565">
      <c r="A6565">
        <f>Input!A6565</f>
        <v/>
      </c>
      <c r="B6565">
        <f>IF(ISNUMBER(Input!B6565),IF(AND(Input!B6565&gt;=20,Input!B6565&lt;=700),Input!B6565,""),"")</f>
        <v/>
      </c>
      <c r="C6565">
        <f>IF(B6565="","",INT(A6565))</f>
        <v/>
      </c>
      <c r="D6565">
        <f>IF(B6565="","",HOUR(A6565))</f>
        <v/>
      </c>
      <c r="E6565">
        <f>IF(B6565="","",IF(INPUT!$I$1="","",IF(C6565&lt;(INT(INPUT!$I$1)-INPUT!$I$2),"Off Meds",IF(C6565&lt;=(INT(INPUT!$I$1)+INPUT!$I$2),"Washout","On Meds"))))</f>
        <v/>
      </c>
      <c r="F6565">
        <f>IF(B6565="","",1.509*(LN(B6565)^1.084-5.381))</f>
        <v/>
      </c>
      <c r="G6565">
        <f>IF(F6565="","",IF(F6565&lt;0,10*F6565^2,0))</f>
        <v/>
      </c>
      <c r="H6565">
        <f>IF(F6565="","",IF(F6565&gt;0,10*F6565^2,0))</f>
        <v/>
      </c>
    </row>
    <row r="6566">
      <c r="A6566">
        <f>Input!A6566</f>
        <v/>
      </c>
      <c r="B6566">
        <f>IF(ISNUMBER(Input!B6566),IF(AND(Input!B6566&gt;=20,Input!B6566&lt;=700),Input!B6566,""),"")</f>
        <v/>
      </c>
      <c r="C6566">
        <f>IF(B6566="","",INT(A6566))</f>
        <v/>
      </c>
      <c r="D6566">
        <f>IF(B6566="","",HOUR(A6566))</f>
        <v/>
      </c>
      <c r="E6566">
        <f>IF(B6566="","",IF(INPUT!$I$1="","",IF(C6566&lt;(INT(INPUT!$I$1)-INPUT!$I$2),"Off Meds",IF(C6566&lt;=(INT(INPUT!$I$1)+INPUT!$I$2),"Washout","On Meds"))))</f>
        <v/>
      </c>
      <c r="F6566">
        <f>IF(B6566="","",1.509*(LN(B6566)^1.084-5.381))</f>
        <v/>
      </c>
      <c r="G6566">
        <f>IF(F6566="","",IF(F6566&lt;0,10*F6566^2,0))</f>
        <v/>
      </c>
      <c r="H6566">
        <f>IF(F6566="","",IF(F6566&gt;0,10*F6566^2,0))</f>
        <v/>
      </c>
    </row>
    <row r="6567">
      <c r="A6567">
        <f>Input!A6567</f>
        <v/>
      </c>
      <c r="B6567">
        <f>IF(ISNUMBER(Input!B6567),IF(AND(Input!B6567&gt;=20,Input!B6567&lt;=700),Input!B6567,""),"")</f>
        <v/>
      </c>
      <c r="C6567">
        <f>IF(B6567="","",INT(A6567))</f>
        <v/>
      </c>
      <c r="D6567">
        <f>IF(B6567="","",HOUR(A6567))</f>
        <v/>
      </c>
      <c r="E6567">
        <f>IF(B6567="","",IF(INPUT!$I$1="","",IF(C6567&lt;(INT(INPUT!$I$1)-INPUT!$I$2),"Off Meds",IF(C6567&lt;=(INT(INPUT!$I$1)+INPUT!$I$2),"Washout","On Meds"))))</f>
        <v/>
      </c>
      <c r="F6567">
        <f>IF(B6567="","",1.509*(LN(B6567)^1.084-5.381))</f>
        <v/>
      </c>
      <c r="G6567">
        <f>IF(F6567="","",IF(F6567&lt;0,10*F6567^2,0))</f>
        <v/>
      </c>
      <c r="H6567">
        <f>IF(F6567="","",IF(F6567&gt;0,10*F6567^2,0))</f>
        <v/>
      </c>
    </row>
    <row r="6568">
      <c r="A6568">
        <f>Input!A6568</f>
        <v/>
      </c>
      <c r="B6568">
        <f>IF(ISNUMBER(Input!B6568),IF(AND(Input!B6568&gt;=20,Input!B6568&lt;=700),Input!B6568,""),"")</f>
        <v/>
      </c>
      <c r="C6568">
        <f>IF(B6568="","",INT(A6568))</f>
        <v/>
      </c>
      <c r="D6568">
        <f>IF(B6568="","",HOUR(A6568))</f>
        <v/>
      </c>
      <c r="E6568">
        <f>IF(B6568="","",IF(INPUT!$I$1="","",IF(C6568&lt;(INT(INPUT!$I$1)-INPUT!$I$2),"Off Meds",IF(C6568&lt;=(INT(INPUT!$I$1)+INPUT!$I$2),"Washout","On Meds"))))</f>
        <v/>
      </c>
      <c r="F6568">
        <f>IF(B6568="","",1.509*(LN(B6568)^1.084-5.381))</f>
        <v/>
      </c>
      <c r="G6568">
        <f>IF(F6568="","",IF(F6568&lt;0,10*F6568^2,0))</f>
        <v/>
      </c>
      <c r="H6568">
        <f>IF(F6568="","",IF(F6568&gt;0,10*F6568^2,0))</f>
        <v/>
      </c>
    </row>
    <row r="6569">
      <c r="A6569">
        <f>Input!A6569</f>
        <v/>
      </c>
      <c r="B6569">
        <f>IF(ISNUMBER(Input!B6569),IF(AND(Input!B6569&gt;=20,Input!B6569&lt;=700),Input!B6569,""),"")</f>
        <v/>
      </c>
      <c r="C6569">
        <f>IF(B6569="","",INT(A6569))</f>
        <v/>
      </c>
      <c r="D6569">
        <f>IF(B6569="","",HOUR(A6569))</f>
        <v/>
      </c>
      <c r="E6569">
        <f>IF(B6569="","",IF(INPUT!$I$1="","",IF(C6569&lt;(INT(INPUT!$I$1)-INPUT!$I$2),"Off Meds",IF(C6569&lt;=(INT(INPUT!$I$1)+INPUT!$I$2),"Washout","On Meds"))))</f>
        <v/>
      </c>
      <c r="F6569">
        <f>IF(B6569="","",1.509*(LN(B6569)^1.084-5.381))</f>
        <v/>
      </c>
      <c r="G6569">
        <f>IF(F6569="","",IF(F6569&lt;0,10*F6569^2,0))</f>
        <v/>
      </c>
      <c r="H6569">
        <f>IF(F6569="","",IF(F6569&gt;0,10*F6569^2,0))</f>
        <v/>
      </c>
    </row>
    <row r="6570">
      <c r="A6570">
        <f>Input!A6570</f>
        <v/>
      </c>
      <c r="B6570">
        <f>IF(ISNUMBER(Input!B6570),IF(AND(Input!B6570&gt;=20,Input!B6570&lt;=700),Input!B6570,""),"")</f>
        <v/>
      </c>
      <c r="C6570">
        <f>IF(B6570="","",INT(A6570))</f>
        <v/>
      </c>
      <c r="D6570">
        <f>IF(B6570="","",HOUR(A6570))</f>
        <v/>
      </c>
      <c r="E6570">
        <f>IF(B6570="","",IF(INPUT!$I$1="","",IF(C6570&lt;(INT(INPUT!$I$1)-INPUT!$I$2),"Off Meds",IF(C6570&lt;=(INT(INPUT!$I$1)+INPUT!$I$2),"Washout","On Meds"))))</f>
        <v/>
      </c>
      <c r="F6570">
        <f>IF(B6570="","",1.509*(LN(B6570)^1.084-5.381))</f>
        <v/>
      </c>
      <c r="G6570">
        <f>IF(F6570="","",IF(F6570&lt;0,10*F6570^2,0))</f>
        <v/>
      </c>
      <c r="H6570">
        <f>IF(F6570="","",IF(F6570&gt;0,10*F6570^2,0))</f>
        <v/>
      </c>
    </row>
    <row r="6571">
      <c r="A6571">
        <f>Input!A6571</f>
        <v/>
      </c>
      <c r="B6571">
        <f>IF(ISNUMBER(Input!B6571),IF(AND(Input!B6571&gt;=20,Input!B6571&lt;=700),Input!B6571,""),"")</f>
        <v/>
      </c>
      <c r="C6571">
        <f>IF(B6571="","",INT(A6571))</f>
        <v/>
      </c>
      <c r="D6571">
        <f>IF(B6571="","",HOUR(A6571))</f>
        <v/>
      </c>
      <c r="E6571">
        <f>IF(B6571="","",IF(INPUT!$I$1="","",IF(C6571&lt;(INT(INPUT!$I$1)-INPUT!$I$2),"Off Meds",IF(C6571&lt;=(INT(INPUT!$I$1)+INPUT!$I$2),"Washout","On Meds"))))</f>
        <v/>
      </c>
      <c r="F6571">
        <f>IF(B6571="","",1.509*(LN(B6571)^1.084-5.381))</f>
        <v/>
      </c>
      <c r="G6571">
        <f>IF(F6571="","",IF(F6571&lt;0,10*F6571^2,0))</f>
        <v/>
      </c>
      <c r="H6571">
        <f>IF(F6571="","",IF(F6571&gt;0,10*F6571^2,0))</f>
        <v/>
      </c>
    </row>
    <row r="6572">
      <c r="A6572">
        <f>Input!A6572</f>
        <v/>
      </c>
      <c r="B6572">
        <f>IF(ISNUMBER(Input!B6572),IF(AND(Input!B6572&gt;=20,Input!B6572&lt;=700),Input!B6572,""),"")</f>
        <v/>
      </c>
      <c r="C6572">
        <f>IF(B6572="","",INT(A6572))</f>
        <v/>
      </c>
      <c r="D6572">
        <f>IF(B6572="","",HOUR(A6572))</f>
        <v/>
      </c>
      <c r="E6572">
        <f>IF(B6572="","",IF(INPUT!$I$1="","",IF(C6572&lt;(INT(INPUT!$I$1)-INPUT!$I$2),"Off Meds",IF(C6572&lt;=(INT(INPUT!$I$1)+INPUT!$I$2),"Washout","On Meds"))))</f>
        <v/>
      </c>
      <c r="F6572">
        <f>IF(B6572="","",1.509*(LN(B6572)^1.084-5.381))</f>
        <v/>
      </c>
      <c r="G6572">
        <f>IF(F6572="","",IF(F6572&lt;0,10*F6572^2,0))</f>
        <v/>
      </c>
      <c r="H6572">
        <f>IF(F6572="","",IF(F6572&gt;0,10*F6572^2,0))</f>
        <v/>
      </c>
    </row>
    <row r="6573">
      <c r="A6573">
        <f>Input!A6573</f>
        <v/>
      </c>
      <c r="B6573">
        <f>IF(ISNUMBER(Input!B6573),IF(AND(Input!B6573&gt;=20,Input!B6573&lt;=700),Input!B6573,""),"")</f>
        <v/>
      </c>
      <c r="C6573">
        <f>IF(B6573="","",INT(A6573))</f>
        <v/>
      </c>
      <c r="D6573">
        <f>IF(B6573="","",HOUR(A6573))</f>
        <v/>
      </c>
      <c r="E6573">
        <f>IF(B6573="","",IF(INPUT!$I$1="","",IF(C6573&lt;(INT(INPUT!$I$1)-INPUT!$I$2),"Off Meds",IF(C6573&lt;=(INT(INPUT!$I$1)+INPUT!$I$2),"Washout","On Meds"))))</f>
        <v/>
      </c>
      <c r="F6573">
        <f>IF(B6573="","",1.509*(LN(B6573)^1.084-5.381))</f>
        <v/>
      </c>
      <c r="G6573">
        <f>IF(F6573="","",IF(F6573&lt;0,10*F6573^2,0))</f>
        <v/>
      </c>
      <c r="H6573">
        <f>IF(F6573="","",IF(F6573&gt;0,10*F6573^2,0))</f>
        <v/>
      </c>
    </row>
    <row r="6574">
      <c r="A6574">
        <f>Input!A6574</f>
        <v/>
      </c>
      <c r="B6574">
        <f>IF(ISNUMBER(Input!B6574),IF(AND(Input!B6574&gt;=20,Input!B6574&lt;=700),Input!B6574,""),"")</f>
        <v/>
      </c>
      <c r="C6574">
        <f>IF(B6574="","",INT(A6574))</f>
        <v/>
      </c>
      <c r="D6574">
        <f>IF(B6574="","",HOUR(A6574))</f>
        <v/>
      </c>
      <c r="E6574">
        <f>IF(B6574="","",IF(INPUT!$I$1="","",IF(C6574&lt;(INT(INPUT!$I$1)-INPUT!$I$2),"Off Meds",IF(C6574&lt;=(INT(INPUT!$I$1)+INPUT!$I$2),"Washout","On Meds"))))</f>
        <v/>
      </c>
      <c r="F6574">
        <f>IF(B6574="","",1.509*(LN(B6574)^1.084-5.381))</f>
        <v/>
      </c>
      <c r="G6574">
        <f>IF(F6574="","",IF(F6574&lt;0,10*F6574^2,0))</f>
        <v/>
      </c>
      <c r="H6574">
        <f>IF(F6574="","",IF(F6574&gt;0,10*F6574^2,0))</f>
        <v/>
      </c>
    </row>
    <row r="6575">
      <c r="A6575">
        <f>Input!A6575</f>
        <v/>
      </c>
      <c r="B6575">
        <f>IF(ISNUMBER(Input!B6575),IF(AND(Input!B6575&gt;=20,Input!B6575&lt;=700),Input!B6575,""),"")</f>
        <v/>
      </c>
      <c r="C6575">
        <f>IF(B6575="","",INT(A6575))</f>
        <v/>
      </c>
      <c r="D6575">
        <f>IF(B6575="","",HOUR(A6575))</f>
        <v/>
      </c>
      <c r="E6575">
        <f>IF(B6575="","",IF(INPUT!$I$1="","",IF(C6575&lt;(INT(INPUT!$I$1)-INPUT!$I$2),"Off Meds",IF(C6575&lt;=(INT(INPUT!$I$1)+INPUT!$I$2),"Washout","On Meds"))))</f>
        <v/>
      </c>
      <c r="F6575">
        <f>IF(B6575="","",1.509*(LN(B6575)^1.084-5.381))</f>
        <v/>
      </c>
      <c r="G6575">
        <f>IF(F6575="","",IF(F6575&lt;0,10*F6575^2,0))</f>
        <v/>
      </c>
      <c r="H6575">
        <f>IF(F6575="","",IF(F6575&gt;0,10*F6575^2,0))</f>
        <v/>
      </c>
    </row>
    <row r="6576">
      <c r="A6576">
        <f>Input!A6576</f>
        <v/>
      </c>
      <c r="B6576">
        <f>IF(ISNUMBER(Input!B6576),IF(AND(Input!B6576&gt;=20,Input!B6576&lt;=700),Input!B6576,""),"")</f>
        <v/>
      </c>
      <c r="C6576">
        <f>IF(B6576="","",INT(A6576))</f>
        <v/>
      </c>
      <c r="D6576">
        <f>IF(B6576="","",HOUR(A6576))</f>
        <v/>
      </c>
      <c r="E6576">
        <f>IF(B6576="","",IF(INPUT!$I$1="","",IF(C6576&lt;(INT(INPUT!$I$1)-INPUT!$I$2),"Off Meds",IF(C6576&lt;=(INT(INPUT!$I$1)+INPUT!$I$2),"Washout","On Meds"))))</f>
        <v/>
      </c>
      <c r="F6576">
        <f>IF(B6576="","",1.509*(LN(B6576)^1.084-5.381))</f>
        <v/>
      </c>
      <c r="G6576">
        <f>IF(F6576="","",IF(F6576&lt;0,10*F6576^2,0))</f>
        <v/>
      </c>
      <c r="H6576">
        <f>IF(F6576="","",IF(F6576&gt;0,10*F6576^2,0))</f>
        <v/>
      </c>
    </row>
    <row r="6577">
      <c r="A6577">
        <f>Input!A6577</f>
        <v/>
      </c>
      <c r="B6577">
        <f>IF(ISNUMBER(Input!B6577),IF(AND(Input!B6577&gt;=20,Input!B6577&lt;=700),Input!B6577,""),"")</f>
        <v/>
      </c>
      <c r="C6577">
        <f>IF(B6577="","",INT(A6577))</f>
        <v/>
      </c>
      <c r="D6577">
        <f>IF(B6577="","",HOUR(A6577))</f>
        <v/>
      </c>
      <c r="E6577">
        <f>IF(B6577="","",IF(INPUT!$I$1="","",IF(C6577&lt;(INT(INPUT!$I$1)-INPUT!$I$2),"Off Meds",IF(C6577&lt;=(INT(INPUT!$I$1)+INPUT!$I$2),"Washout","On Meds"))))</f>
        <v/>
      </c>
      <c r="F6577">
        <f>IF(B6577="","",1.509*(LN(B6577)^1.084-5.381))</f>
        <v/>
      </c>
      <c r="G6577">
        <f>IF(F6577="","",IF(F6577&lt;0,10*F6577^2,0))</f>
        <v/>
      </c>
      <c r="H6577">
        <f>IF(F6577="","",IF(F6577&gt;0,10*F6577^2,0))</f>
        <v/>
      </c>
    </row>
    <row r="6578">
      <c r="A6578">
        <f>Input!A6578</f>
        <v/>
      </c>
      <c r="B6578">
        <f>IF(ISNUMBER(Input!B6578),IF(AND(Input!B6578&gt;=20,Input!B6578&lt;=700),Input!B6578,""),"")</f>
        <v/>
      </c>
      <c r="C6578">
        <f>IF(B6578="","",INT(A6578))</f>
        <v/>
      </c>
      <c r="D6578">
        <f>IF(B6578="","",HOUR(A6578))</f>
        <v/>
      </c>
      <c r="E6578">
        <f>IF(B6578="","",IF(INPUT!$I$1="","",IF(C6578&lt;(INT(INPUT!$I$1)-INPUT!$I$2),"Off Meds",IF(C6578&lt;=(INT(INPUT!$I$1)+INPUT!$I$2),"Washout","On Meds"))))</f>
        <v/>
      </c>
      <c r="F6578">
        <f>IF(B6578="","",1.509*(LN(B6578)^1.084-5.381))</f>
        <v/>
      </c>
      <c r="G6578">
        <f>IF(F6578="","",IF(F6578&lt;0,10*F6578^2,0))</f>
        <v/>
      </c>
      <c r="H6578">
        <f>IF(F6578="","",IF(F6578&gt;0,10*F6578^2,0))</f>
        <v/>
      </c>
    </row>
    <row r="6579">
      <c r="A6579">
        <f>Input!A6579</f>
        <v/>
      </c>
      <c r="B6579">
        <f>IF(ISNUMBER(Input!B6579),IF(AND(Input!B6579&gt;=20,Input!B6579&lt;=700),Input!B6579,""),"")</f>
        <v/>
      </c>
      <c r="C6579">
        <f>IF(B6579="","",INT(A6579))</f>
        <v/>
      </c>
      <c r="D6579">
        <f>IF(B6579="","",HOUR(A6579))</f>
        <v/>
      </c>
      <c r="E6579">
        <f>IF(B6579="","",IF(INPUT!$I$1="","",IF(C6579&lt;(INT(INPUT!$I$1)-INPUT!$I$2),"Off Meds",IF(C6579&lt;=(INT(INPUT!$I$1)+INPUT!$I$2),"Washout","On Meds"))))</f>
        <v/>
      </c>
      <c r="F6579">
        <f>IF(B6579="","",1.509*(LN(B6579)^1.084-5.381))</f>
        <v/>
      </c>
      <c r="G6579">
        <f>IF(F6579="","",IF(F6579&lt;0,10*F6579^2,0))</f>
        <v/>
      </c>
      <c r="H6579">
        <f>IF(F6579="","",IF(F6579&gt;0,10*F6579^2,0))</f>
        <v/>
      </c>
    </row>
    <row r="6580">
      <c r="A6580">
        <f>Input!A6580</f>
        <v/>
      </c>
      <c r="B6580">
        <f>IF(ISNUMBER(Input!B6580),IF(AND(Input!B6580&gt;=20,Input!B6580&lt;=700),Input!B6580,""),"")</f>
        <v/>
      </c>
      <c r="C6580">
        <f>IF(B6580="","",INT(A6580))</f>
        <v/>
      </c>
      <c r="D6580">
        <f>IF(B6580="","",HOUR(A6580))</f>
        <v/>
      </c>
      <c r="E6580">
        <f>IF(B6580="","",IF(INPUT!$I$1="","",IF(C6580&lt;(INT(INPUT!$I$1)-INPUT!$I$2),"Off Meds",IF(C6580&lt;=(INT(INPUT!$I$1)+INPUT!$I$2),"Washout","On Meds"))))</f>
        <v/>
      </c>
      <c r="F6580">
        <f>IF(B6580="","",1.509*(LN(B6580)^1.084-5.381))</f>
        <v/>
      </c>
      <c r="G6580">
        <f>IF(F6580="","",IF(F6580&lt;0,10*F6580^2,0))</f>
        <v/>
      </c>
      <c r="H6580">
        <f>IF(F6580="","",IF(F6580&gt;0,10*F6580^2,0))</f>
        <v/>
      </c>
    </row>
    <row r="6581">
      <c r="A6581">
        <f>Input!A6581</f>
        <v/>
      </c>
      <c r="B6581">
        <f>IF(ISNUMBER(Input!B6581),IF(AND(Input!B6581&gt;=20,Input!B6581&lt;=700),Input!B6581,""),"")</f>
        <v/>
      </c>
      <c r="C6581">
        <f>IF(B6581="","",INT(A6581))</f>
        <v/>
      </c>
      <c r="D6581">
        <f>IF(B6581="","",HOUR(A6581))</f>
        <v/>
      </c>
      <c r="E6581">
        <f>IF(B6581="","",IF(INPUT!$I$1="","",IF(C6581&lt;(INT(INPUT!$I$1)-INPUT!$I$2),"Off Meds",IF(C6581&lt;=(INT(INPUT!$I$1)+INPUT!$I$2),"Washout","On Meds"))))</f>
        <v/>
      </c>
      <c r="F6581">
        <f>IF(B6581="","",1.509*(LN(B6581)^1.084-5.381))</f>
        <v/>
      </c>
      <c r="G6581">
        <f>IF(F6581="","",IF(F6581&lt;0,10*F6581^2,0))</f>
        <v/>
      </c>
      <c r="H6581">
        <f>IF(F6581="","",IF(F6581&gt;0,10*F6581^2,0))</f>
        <v/>
      </c>
    </row>
    <row r="6582">
      <c r="A6582">
        <f>Input!A6582</f>
        <v/>
      </c>
      <c r="B6582">
        <f>IF(ISNUMBER(Input!B6582),IF(AND(Input!B6582&gt;=20,Input!B6582&lt;=700),Input!B6582,""),"")</f>
        <v/>
      </c>
      <c r="C6582">
        <f>IF(B6582="","",INT(A6582))</f>
        <v/>
      </c>
      <c r="D6582">
        <f>IF(B6582="","",HOUR(A6582))</f>
        <v/>
      </c>
      <c r="E6582">
        <f>IF(B6582="","",IF(INPUT!$I$1="","",IF(C6582&lt;(INT(INPUT!$I$1)-INPUT!$I$2),"Off Meds",IF(C6582&lt;=(INT(INPUT!$I$1)+INPUT!$I$2),"Washout","On Meds"))))</f>
        <v/>
      </c>
      <c r="F6582">
        <f>IF(B6582="","",1.509*(LN(B6582)^1.084-5.381))</f>
        <v/>
      </c>
      <c r="G6582">
        <f>IF(F6582="","",IF(F6582&lt;0,10*F6582^2,0))</f>
        <v/>
      </c>
      <c r="H6582">
        <f>IF(F6582="","",IF(F6582&gt;0,10*F6582^2,0))</f>
        <v/>
      </c>
    </row>
    <row r="6583">
      <c r="A6583">
        <f>Input!A6583</f>
        <v/>
      </c>
      <c r="B6583">
        <f>IF(ISNUMBER(Input!B6583),IF(AND(Input!B6583&gt;=20,Input!B6583&lt;=700),Input!B6583,""),"")</f>
        <v/>
      </c>
      <c r="C6583">
        <f>IF(B6583="","",INT(A6583))</f>
        <v/>
      </c>
      <c r="D6583">
        <f>IF(B6583="","",HOUR(A6583))</f>
        <v/>
      </c>
      <c r="E6583">
        <f>IF(B6583="","",IF(INPUT!$I$1="","",IF(C6583&lt;(INT(INPUT!$I$1)-INPUT!$I$2),"Off Meds",IF(C6583&lt;=(INT(INPUT!$I$1)+INPUT!$I$2),"Washout","On Meds"))))</f>
        <v/>
      </c>
      <c r="F6583">
        <f>IF(B6583="","",1.509*(LN(B6583)^1.084-5.381))</f>
        <v/>
      </c>
      <c r="G6583">
        <f>IF(F6583="","",IF(F6583&lt;0,10*F6583^2,0))</f>
        <v/>
      </c>
      <c r="H6583">
        <f>IF(F6583="","",IF(F6583&gt;0,10*F6583^2,0))</f>
        <v/>
      </c>
    </row>
    <row r="6584">
      <c r="A6584">
        <f>Input!A6584</f>
        <v/>
      </c>
      <c r="B6584">
        <f>IF(ISNUMBER(Input!B6584),IF(AND(Input!B6584&gt;=20,Input!B6584&lt;=700),Input!B6584,""),"")</f>
        <v/>
      </c>
      <c r="C6584">
        <f>IF(B6584="","",INT(A6584))</f>
        <v/>
      </c>
      <c r="D6584">
        <f>IF(B6584="","",HOUR(A6584))</f>
        <v/>
      </c>
      <c r="E6584">
        <f>IF(B6584="","",IF(INPUT!$I$1="","",IF(C6584&lt;(INT(INPUT!$I$1)-INPUT!$I$2),"Off Meds",IF(C6584&lt;=(INT(INPUT!$I$1)+INPUT!$I$2),"Washout","On Meds"))))</f>
        <v/>
      </c>
      <c r="F6584">
        <f>IF(B6584="","",1.509*(LN(B6584)^1.084-5.381))</f>
        <v/>
      </c>
      <c r="G6584">
        <f>IF(F6584="","",IF(F6584&lt;0,10*F6584^2,0))</f>
        <v/>
      </c>
      <c r="H6584">
        <f>IF(F6584="","",IF(F6584&gt;0,10*F6584^2,0))</f>
        <v/>
      </c>
    </row>
    <row r="6585">
      <c r="A6585">
        <f>Input!A6585</f>
        <v/>
      </c>
      <c r="B6585">
        <f>IF(ISNUMBER(Input!B6585),IF(AND(Input!B6585&gt;=20,Input!B6585&lt;=700),Input!B6585,""),"")</f>
        <v/>
      </c>
      <c r="C6585">
        <f>IF(B6585="","",INT(A6585))</f>
        <v/>
      </c>
      <c r="D6585">
        <f>IF(B6585="","",HOUR(A6585))</f>
        <v/>
      </c>
      <c r="E6585">
        <f>IF(B6585="","",IF(INPUT!$I$1="","",IF(C6585&lt;(INT(INPUT!$I$1)-INPUT!$I$2),"Off Meds",IF(C6585&lt;=(INT(INPUT!$I$1)+INPUT!$I$2),"Washout","On Meds"))))</f>
        <v/>
      </c>
      <c r="F6585">
        <f>IF(B6585="","",1.509*(LN(B6585)^1.084-5.381))</f>
        <v/>
      </c>
      <c r="G6585">
        <f>IF(F6585="","",IF(F6585&lt;0,10*F6585^2,0))</f>
        <v/>
      </c>
      <c r="H6585">
        <f>IF(F6585="","",IF(F6585&gt;0,10*F6585^2,0))</f>
        <v/>
      </c>
    </row>
    <row r="6586">
      <c r="A6586">
        <f>Input!A6586</f>
        <v/>
      </c>
      <c r="B6586">
        <f>IF(ISNUMBER(Input!B6586),IF(AND(Input!B6586&gt;=20,Input!B6586&lt;=700),Input!B6586,""),"")</f>
        <v/>
      </c>
      <c r="C6586">
        <f>IF(B6586="","",INT(A6586))</f>
        <v/>
      </c>
      <c r="D6586">
        <f>IF(B6586="","",HOUR(A6586))</f>
        <v/>
      </c>
      <c r="E6586">
        <f>IF(B6586="","",IF(INPUT!$I$1="","",IF(C6586&lt;(INT(INPUT!$I$1)-INPUT!$I$2),"Off Meds",IF(C6586&lt;=(INT(INPUT!$I$1)+INPUT!$I$2),"Washout","On Meds"))))</f>
        <v/>
      </c>
      <c r="F6586">
        <f>IF(B6586="","",1.509*(LN(B6586)^1.084-5.381))</f>
        <v/>
      </c>
      <c r="G6586">
        <f>IF(F6586="","",IF(F6586&lt;0,10*F6586^2,0))</f>
        <v/>
      </c>
      <c r="H6586">
        <f>IF(F6586="","",IF(F6586&gt;0,10*F6586^2,0))</f>
        <v/>
      </c>
    </row>
    <row r="6587">
      <c r="A6587">
        <f>Input!A6587</f>
        <v/>
      </c>
      <c r="B6587">
        <f>IF(ISNUMBER(Input!B6587),IF(AND(Input!B6587&gt;=20,Input!B6587&lt;=700),Input!B6587,""),"")</f>
        <v/>
      </c>
      <c r="C6587">
        <f>IF(B6587="","",INT(A6587))</f>
        <v/>
      </c>
      <c r="D6587">
        <f>IF(B6587="","",HOUR(A6587))</f>
        <v/>
      </c>
      <c r="E6587">
        <f>IF(B6587="","",IF(INPUT!$I$1="","",IF(C6587&lt;(INT(INPUT!$I$1)-INPUT!$I$2),"Off Meds",IF(C6587&lt;=(INT(INPUT!$I$1)+INPUT!$I$2),"Washout","On Meds"))))</f>
        <v/>
      </c>
      <c r="F6587">
        <f>IF(B6587="","",1.509*(LN(B6587)^1.084-5.381))</f>
        <v/>
      </c>
      <c r="G6587">
        <f>IF(F6587="","",IF(F6587&lt;0,10*F6587^2,0))</f>
        <v/>
      </c>
      <c r="H6587">
        <f>IF(F6587="","",IF(F6587&gt;0,10*F6587^2,0))</f>
        <v/>
      </c>
    </row>
    <row r="6588">
      <c r="A6588">
        <f>Input!A6588</f>
        <v/>
      </c>
      <c r="B6588">
        <f>IF(ISNUMBER(Input!B6588),IF(AND(Input!B6588&gt;=20,Input!B6588&lt;=700),Input!B6588,""),"")</f>
        <v/>
      </c>
      <c r="C6588">
        <f>IF(B6588="","",INT(A6588))</f>
        <v/>
      </c>
      <c r="D6588">
        <f>IF(B6588="","",HOUR(A6588))</f>
        <v/>
      </c>
      <c r="E6588">
        <f>IF(B6588="","",IF(INPUT!$I$1="","",IF(C6588&lt;(INT(INPUT!$I$1)-INPUT!$I$2),"Off Meds",IF(C6588&lt;=(INT(INPUT!$I$1)+INPUT!$I$2),"Washout","On Meds"))))</f>
        <v/>
      </c>
      <c r="F6588">
        <f>IF(B6588="","",1.509*(LN(B6588)^1.084-5.381))</f>
        <v/>
      </c>
      <c r="G6588">
        <f>IF(F6588="","",IF(F6588&lt;0,10*F6588^2,0))</f>
        <v/>
      </c>
      <c r="H6588">
        <f>IF(F6588="","",IF(F6588&gt;0,10*F6588^2,0))</f>
        <v/>
      </c>
    </row>
    <row r="6589">
      <c r="A6589">
        <f>Input!A6589</f>
        <v/>
      </c>
      <c r="B6589">
        <f>IF(ISNUMBER(Input!B6589),IF(AND(Input!B6589&gt;=20,Input!B6589&lt;=700),Input!B6589,""),"")</f>
        <v/>
      </c>
      <c r="C6589">
        <f>IF(B6589="","",INT(A6589))</f>
        <v/>
      </c>
      <c r="D6589">
        <f>IF(B6589="","",HOUR(A6589))</f>
        <v/>
      </c>
      <c r="E6589">
        <f>IF(B6589="","",IF(INPUT!$I$1="","",IF(C6589&lt;(INT(INPUT!$I$1)-INPUT!$I$2),"Off Meds",IF(C6589&lt;=(INT(INPUT!$I$1)+INPUT!$I$2),"Washout","On Meds"))))</f>
        <v/>
      </c>
      <c r="F6589">
        <f>IF(B6589="","",1.509*(LN(B6589)^1.084-5.381))</f>
        <v/>
      </c>
      <c r="G6589">
        <f>IF(F6589="","",IF(F6589&lt;0,10*F6589^2,0))</f>
        <v/>
      </c>
      <c r="H6589">
        <f>IF(F6589="","",IF(F6589&gt;0,10*F6589^2,0))</f>
        <v/>
      </c>
    </row>
    <row r="6590">
      <c r="A6590">
        <f>Input!A6590</f>
        <v/>
      </c>
      <c r="B6590">
        <f>IF(ISNUMBER(Input!B6590),IF(AND(Input!B6590&gt;=20,Input!B6590&lt;=700),Input!B6590,""),"")</f>
        <v/>
      </c>
      <c r="C6590">
        <f>IF(B6590="","",INT(A6590))</f>
        <v/>
      </c>
      <c r="D6590">
        <f>IF(B6590="","",HOUR(A6590))</f>
        <v/>
      </c>
      <c r="E6590">
        <f>IF(B6590="","",IF(INPUT!$I$1="","",IF(C6590&lt;(INT(INPUT!$I$1)-INPUT!$I$2),"Off Meds",IF(C6590&lt;=(INT(INPUT!$I$1)+INPUT!$I$2),"Washout","On Meds"))))</f>
        <v/>
      </c>
      <c r="F6590">
        <f>IF(B6590="","",1.509*(LN(B6590)^1.084-5.381))</f>
        <v/>
      </c>
      <c r="G6590">
        <f>IF(F6590="","",IF(F6590&lt;0,10*F6590^2,0))</f>
        <v/>
      </c>
      <c r="H6590">
        <f>IF(F6590="","",IF(F6590&gt;0,10*F6590^2,0))</f>
        <v/>
      </c>
    </row>
    <row r="6591">
      <c r="A6591">
        <f>Input!A6591</f>
        <v/>
      </c>
      <c r="B6591">
        <f>IF(ISNUMBER(Input!B6591),IF(AND(Input!B6591&gt;=20,Input!B6591&lt;=700),Input!B6591,""),"")</f>
        <v/>
      </c>
      <c r="C6591">
        <f>IF(B6591="","",INT(A6591))</f>
        <v/>
      </c>
      <c r="D6591">
        <f>IF(B6591="","",HOUR(A6591))</f>
        <v/>
      </c>
      <c r="E6591">
        <f>IF(B6591="","",IF(INPUT!$I$1="","",IF(C6591&lt;(INT(INPUT!$I$1)-INPUT!$I$2),"Off Meds",IF(C6591&lt;=(INT(INPUT!$I$1)+INPUT!$I$2),"Washout","On Meds"))))</f>
        <v/>
      </c>
      <c r="F6591">
        <f>IF(B6591="","",1.509*(LN(B6591)^1.084-5.381))</f>
        <v/>
      </c>
      <c r="G6591">
        <f>IF(F6591="","",IF(F6591&lt;0,10*F6591^2,0))</f>
        <v/>
      </c>
      <c r="H6591">
        <f>IF(F6591="","",IF(F6591&gt;0,10*F6591^2,0))</f>
        <v/>
      </c>
    </row>
    <row r="6592">
      <c r="A6592">
        <f>Input!A6592</f>
        <v/>
      </c>
      <c r="B6592">
        <f>IF(ISNUMBER(Input!B6592),IF(AND(Input!B6592&gt;=20,Input!B6592&lt;=700),Input!B6592,""),"")</f>
        <v/>
      </c>
      <c r="C6592">
        <f>IF(B6592="","",INT(A6592))</f>
        <v/>
      </c>
      <c r="D6592">
        <f>IF(B6592="","",HOUR(A6592))</f>
        <v/>
      </c>
      <c r="E6592">
        <f>IF(B6592="","",IF(INPUT!$I$1="","",IF(C6592&lt;(INT(INPUT!$I$1)-INPUT!$I$2),"Off Meds",IF(C6592&lt;=(INT(INPUT!$I$1)+INPUT!$I$2),"Washout","On Meds"))))</f>
        <v/>
      </c>
      <c r="F6592">
        <f>IF(B6592="","",1.509*(LN(B6592)^1.084-5.381))</f>
        <v/>
      </c>
      <c r="G6592">
        <f>IF(F6592="","",IF(F6592&lt;0,10*F6592^2,0))</f>
        <v/>
      </c>
      <c r="H6592">
        <f>IF(F6592="","",IF(F6592&gt;0,10*F6592^2,0))</f>
        <v/>
      </c>
    </row>
    <row r="6593">
      <c r="A6593">
        <f>Input!A6593</f>
        <v/>
      </c>
      <c r="B6593">
        <f>IF(ISNUMBER(Input!B6593),IF(AND(Input!B6593&gt;=20,Input!B6593&lt;=700),Input!B6593,""),"")</f>
        <v/>
      </c>
      <c r="C6593">
        <f>IF(B6593="","",INT(A6593))</f>
        <v/>
      </c>
      <c r="D6593">
        <f>IF(B6593="","",HOUR(A6593))</f>
        <v/>
      </c>
      <c r="E6593">
        <f>IF(B6593="","",IF(INPUT!$I$1="","",IF(C6593&lt;(INT(INPUT!$I$1)-INPUT!$I$2),"Off Meds",IF(C6593&lt;=(INT(INPUT!$I$1)+INPUT!$I$2),"Washout","On Meds"))))</f>
        <v/>
      </c>
      <c r="F6593">
        <f>IF(B6593="","",1.509*(LN(B6593)^1.084-5.381))</f>
        <v/>
      </c>
      <c r="G6593">
        <f>IF(F6593="","",IF(F6593&lt;0,10*F6593^2,0))</f>
        <v/>
      </c>
      <c r="H6593">
        <f>IF(F6593="","",IF(F6593&gt;0,10*F6593^2,0))</f>
        <v/>
      </c>
    </row>
    <row r="6594">
      <c r="A6594">
        <f>Input!A6594</f>
        <v/>
      </c>
      <c r="B6594">
        <f>IF(ISNUMBER(Input!B6594),IF(AND(Input!B6594&gt;=20,Input!B6594&lt;=700),Input!B6594,""),"")</f>
        <v/>
      </c>
      <c r="C6594">
        <f>IF(B6594="","",INT(A6594))</f>
        <v/>
      </c>
      <c r="D6594">
        <f>IF(B6594="","",HOUR(A6594))</f>
        <v/>
      </c>
      <c r="E6594">
        <f>IF(B6594="","",IF(INPUT!$I$1="","",IF(C6594&lt;(INT(INPUT!$I$1)-INPUT!$I$2),"Off Meds",IF(C6594&lt;=(INT(INPUT!$I$1)+INPUT!$I$2),"Washout","On Meds"))))</f>
        <v/>
      </c>
      <c r="F6594">
        <f>IF(B6594="","",1.509*(LN(B6594)^1.084-5.381))</f>
        <v/>
      </c>
      <c r="G6594">
        <f>IF(F6594="","",IF(F6594&lt;0,10*F6594^2,0))</f>
        <v/>
      </c>
      <c r="H6594">
        <f>IF(F6594="","",IF(F6594&gt;0,10*F6594^2,0))</f>
        <v/>
      </c>
    </row>
    <row r="6595">
      <c r="A6595">
        <f>Input!A6595</f>
        <v/>
      </c>
      <c r="B6595">
        <f>IF(ISNUMBER(Input!B6595),IF(AND(Input!B6595&gt;=20,Input!B6595&lt;=700),Input!B6595,""),"")</f>
        <v/>
      </c>
      <c r="C6595">
        <f>IF(B6595="","",INT(A6595))</f>
        <v/>
      </c>
      <c r="D6595">
        <f>IF(B6595="","",HOUR(A6595))</f>
        <v/>
      </c>
      <c r="E6595">
        <f>IF(B6595="","",IF(INPUT!$I$1="","",IF(C6595&lt;(INT(INPUT!$I$1)-INPUT!$I$2),"Off Meds",IF(C6595&lt;=(INT(INPUT!$I$1)+INPUT!$I$2),"Washout","On Meds"))))</f>
        <v/>
      </c>
      <c r="F6595">
        <f>IF(B6595="","",1.509*(LN(B6595)^1.084-5.381))</f>
        <v/>
      </c>
      <c r="G6595">
        <f>IF(F6595="","",IF(F6595&lt;0,10*F6595^2,0))</f>
        <v/>
      </c>
      <c r="H6595">
        <f>IF(F6595="","",IF(F6595&gt;0,10*F6595^2,0))</f>
        <v/>
      </c>
    </row>
    <row r="6596">
      <c r="A6596">
        <f>Input!A6596</f>
        <v/>
      </c>
      <c r="B6596">
        <f>IF(ISNUMBER(Input!B6596),IF(AND(Input!B6596&gt;=20,Input!B6596&lt;=700),Input!B6596,""),"")</f>
        <v/>
      </c>
      <c r="C6596">
        <f>IF(B6596="","",INT(A6596))</f>
        <v/>
      </c>
      <c r="D6596">
        <f>IF(B6596="","",HOUR(A6596))</f>
        <v/>
      </c>
      <c r="E6596">
        <f>IF(B6596="","",IF(INPUT!$I$1="","",IF(C6596&lt;(INT(INPUT!$I$1)-INPUT!$I$2),"Off Meds",IF(C6596&lt;=(INT(INPUT!$I$1)+INPUT!$I$2),"Washout","On Meds"))))</f>
        <v/>
      </c>
      <c r="F6596">
        <f>IF(B6596="","",1.509*(LN(B6596)^1.084-5.381))</f>
        <v/>
      </c>
      <c r="G6596">
        <f>IF(F6596="","",IF(F6596&lt;0,10*F6596^2,0))</f>
        <v/>
      </c>
      <c r="H6596">
        <f>IF(F6596="","",IF(F6596&gt;0,10*F6596^2,0))</f>
        <v/>
      </c>
    </row>
    <row r="6597">
      <c r="A6597">
        <f>Input!A6597</f>
        <v/>
      </c>
      <c r="B6597">
        <f>IF(ISNUMBER(Input!B6597),IF(AND(Input!B6597&gt;=20,Input!B6597&lt;=700),Input!B6597,""),"")</f>
        <v/>
      </c>
      <c r="C6597">
        <f>IF(B6597="","",INT(A6597))</f>
        <v/>
      </c>
      <c r="D6597">
        <f>IF(B6597="","",HOUR(A6597))</f>
        <v/>
      </c>
      <c r="E6597">
        <f>IF(B6597="","",IF(INPUT!$I$1="","",IF(C6597&lt;(INT(INPUT!$I$1)-INPUT!$I$2),"Off Meds",IF(C6597&lt;=(INT(INPUT!$I$1)+INPUT!$I$2),"Washout","On Meds"))))</f>
        <v/>
      </c>
      <c r="F6597">
        <f>IF(B6597="","",1.509*(LN(B6597)^1.084-5.381))</f>
        <v/>
      </c>
      <c r="G6597">
        <f>IF(F6597="","",IF(F6597&lt;0,10*F6597^2,0))</f>
        <v/>
      </c>
      <c r="H6597">
        <f>IF(F6597="","",IF(F6597&gt;0,10*F6597^2,0))</f>
        <v/>
      </c>
    </row>
    <row r="6598">
      <c r="A6598">
        <f>Input!A6598</f>
        <v/>
      </c>
      <c r="B6598">
        <f>IF(ISNUMBER(Input!B6598),IF(AND(Input!B6598&gt;=20,Input!B6598&lt;=700),Input!B6598,""),"")</f>
        <v/>
      </c>
      <c r="C6598">
        <f>IF(B6598="","",INT(A6598))</f>
        <v/>
      </c>
      <c r="D6598">
        <f>IF(B6598="","",HOUR(A6598))</f>
        <v/>
      </c>
      <c r="E6598">
        <f>IF(B6598="","",IF(INPUT!$I$1="","",IF(C6598&lt;(INT(INPUT!$I$1)-INPUT!$I$2),"Off Meds",IF(C6598&lt;=(INT(INPUT!$I$1)+INPUT!$I$2),"Washout","On Meds"))))</f>
        <v/>
      </c>
      <c r="F6598">
        <f>IF(B6598="","",1.509*(LN(B6598)^1.084-5.381))</f>
        <v/>
      </c>
      <c r="G6598">
        <f>IF(F6598="","",IF(F6598&lt;0,10*F6598^2,0))</f>
        <v/>
      </c>
      <c r="H6598">
        <f>IF(F6598="","",IF(F6598&gt;0,10*F6598^2,0))</f>
        <v/>
      </c>
    </row>
    <row r="6599">
      <c r="A6599">
        <f>Input!A6599</f>
        <v/>
      </c>
      <c r="B6599">
        <f>IF(ISNUMBER(Input!B6599),IF(AND(Input!B6599&gt;=20,Input!B6599&lt;=700),Input!B6599,""),"")</f>
        <v/>
      </c>
      <c r="C6599">
        <f>IF(B6599="","",INT(A6599))</f>
        <v/>
      </c>
      <c r="D6599">
        <f>IF(B6599="","",HOUR(A6599))</f>
        <v/>
      </c>
      <c r="E6599">
        <f>IF(B6599="","",IF(INPUT!$I$1="","",IF(C6599&lt;(INT(INPUT!$I$1)-INPUT!$I$2),"Off Meds",IF(C6599&lt;=(INT(INPUT!$I$1)+INPUT!$I$2),"Washout","On Meds"))))</f>
        <v/>
      </c>
      <c r="F6599">
        <f>IF(B6599="","",1.509*(LN(B6599)^1.084-5.381))</f>
        <v/>
      </c>
      <c r="G6599">
        <f>IF(F6599="","",IF(F6599&lt;0,10*F6599^2,0))</f>
        <v/>
      </c>
      <c r="H6599">
        <f>IF(F6599="","",IF(F6599&gt;0,10*F6599^2,0))</f>
        <v/>
      </c>
    </row>
    <row r="6600">
      <c r="A6600">
        <f>Input!A6600</f>
        <v/>
      </c>
      <c r="B6600">
        <f>IF(ISNUMBER(Input!B6600),IF(AND(Input!B6600&gt;=20,Input!B6600&lt;=700),Input!B6600,""),"")</f>
        <v/>
      </c>
      <c r="C6600">
        <f>IF(B6600="","",INT(A6600))</f>
        <v/>
      </c>
      <c r="D6600">
        <f>IF(B6600="","",HOUR(A6600))</f>
        <v/>
      </c>
      <c r="E6600">
        <f>IF(B6600="","",IF(INPUT!$I$1="","",IF(C6600&lt;(INT(INPUT!$I$1)-INPUT!$I$2),"Off Meds",IF(C6600&lt;=(INT(INPUT!$I$1)+INPUT!$I$2),"Washout","On Meds"))))</f>
        <v/>
      </c>
      <c r="F6600">
        <f>IF(B6600="","",1.509*(LN(B6600)^1.084-5.381))</f>
        <v/>
      </c>
      <c r="G6600">
        <f>IF(F6600="","",IF(F6600&lt;0,10*F6600^2,0))</f>
        <v/>
      </c>
      <c r="H6600">
        <f>IF(F6600="","",IF(F6600&gt;0,10*F6600^2,0))</f>
        <v/>
      </c>
    </row>
    <row r="6601">
      <c r="A6601">
        <f>Input!A6601</f>
        <v/>
      </c>
      <c r="B6601">
        <f>IF(ISNUMBER(Input!B6601),IF(AND(Input!B6601&gt;=20,Input!B6601&lt;=700),Input!B6601,""),"")</f>
        <v/>
      </c>
      <c r="C6601">
        <f>IF(B6601="","",INT(A6601))</f>
        <v/>
      </c>
      <c r="D6601">
        <f>IF(B6601="","",HOUR(A6601))</f>
        <v/>
      </c>
      <c r="E6601">
        <f>IF(B6601="","",IF(INPUT!$I$1="","",IF(C6601&lt;(INT(INPUT!$I$1)-INPUT!$I$2),"Off Meds",IF(C6601&lt;=(INT(INPUT!$I$1)+INPUT!$I$2),"Washout","On Meds"))))</f>
        <v/>
      </c>
      <c r="F6601">
        <f>IF(B6601="","",1.509*(LN(B6601)^1.084-5.381))</f>
        <v/>
      </c>
      <c r="G6601">
        <f>IF(F6601="","",IF(F6601&lt;0,10*F6601^2,0))</f>
        <v/>
      </c>
      <c r="H6601">
        <f>IF(F6601="","",IF(F6601&gt;0,10*F6601^2,0))</f>
        <v/>
      </c>
    </row>
    <row r="6602">
      <c r="A6602">
        <f>Input!A6602</f>
        <v/>
      </c>
      <c r="B6602">
        <f>IF(ISNUMBER(Input!B6602),IF(AND(Input!B6602&gt;=20,Input!B6602&lt;=700),Input!B6602,""),"")</f>
        <v/>
      </c>
      <c r="C6602">
        <f>IF(B6602="","",INT(A6602))</f>
        <v/>
      </c>
      <c r="D6602">
        <f>IF(B6602="","",HOUR(A6602))</f>
        <v/>
      </c>
      <c r="E6602">
        <f>IF(B6602="","",IF(INPUT!$I$1="","",IF(C6602&lt;(INT(INPUT!$I$1)-INPUT!$I$2),"Off Meds",IF(C6602&lt;=(INT(INPUT!$I$1)+INPUT!$I$2),"Washout","On Meds"))))</f>
        <v/>
      </c>
      <c r="F6602">
        <f>IF(B6602="","",1.509*(LN(B6602)^1.084-5.381))</f>
        <v/>
      </c>
      <c r="G6602">
        <f>IF(F6602="","",IF(F6602&lt;0,10*F6602^2,0))</f>
        <v/>
      </c>
      <c r="H6602">
        <f>IF(F6602="","",IF(F6602&gt;0,10*F6602^2,0))</f>
        <v/>
      </c>
    </row>
    <row r="6603">
      <c r="A6603">
        <f>Input!A6603</f>
        <v/>
      </c>
      <c r="B6603">
        <f>IF(ISNUMBER(Input!B6603),IF(AND(Input!B6603&gt;=20,Input!B6603&lt;=700),Input!B6603,""),"")</f>
        <v/>
      </c>
      <c r="C6603">
        <f>IF(B6603="","",INT(A6603))</f>
        <v/>
      </c>
      <c r="D6603">
        <f>IF(B6603="","",HOUR(A6603))</f>
        <v/>
      </c>
      <c r="E6603">
        <f>IF(B6603="","",IF(INPUT!$I$1="","",IF(C6603&lt;(INT(INPUT!$I$1)-INPUT!$I$2),"Off Meds",IF(C6603&lt;=(INT(INPUT!$I$1)+INPUT!$I$2),"Washout","On Meds"))))</f>
        <v/>
      </c>
      <c r="F6603">
        <f>IF(B6603="","",1.509*(LN(B6603)^1.084-5.381))</f>
        <v/>
      </c>
      <c r="G6603">
        <f>IF(F6603="","",IF(F6603&lt;0,10*F6603^2,0))</f>
        <v/>
      </c>
      <c r="H6603">
        <f>IF(F6603="","",IF(F6603&gt;0,10*F6603^2,0))</f>
        <v/>
      </c>
    </row>
    <row r="6604">
      <c r="A6604">
        <f>Input!A6604</f>
        <v/>
      </c>
      <c r="B6604">
        <f>IF(ISNUMBER(Input!B6604),IF(AND(Input!B6604&gt;=20,Input!B6604&lt;=700),Input!B6604,""),"")</f>
        <v/>
      </c>
      <c r="C6604">
        <f>IF(B6604="","",INT(A6604))</f>
        <v/>
      </c>
      <c r="D6604">
        <f>IF(B6604="","",HOUR(A6604))</f>
        <v/>
      </c>
      <c r="E6604">
        <f>IF(B6604="","",IF(INPUT!$I$1="","",IF(C6604&lt;(INT(INPUT!$I$1)-INPUT!$I$2),"Off Meds",IF(C6604&lt;=(INT(INPUT!$I$1)+INPUT!$I$2),"Washout","On Meds"))))</f>
        <v/>
      </c>
      <c r="F6604">
        <f>IF(B6604="","",1.509*(LN(B6604)^1.084-5.381))</f>
        <v/>
      </c>
      <c r="G6604">
        <f>IF(F6604="","",IF(F6604&lt;0,10*F6604^2,0))</f>
        <v/>
      </c>
      <c r="H6604">
        <f>IF(F6604="","",IF(F6604&gt;0,10*F6604^2,0))</f>
        <v/>
      </c>
    </row>
    <row r="6605">
      <c r="A6605">
        <f>Input!A6605</f>
        <v/>
      </c>
      <c r="B6605">
        <f>IF(ISNUMBER(Input!B6605),IF(AND(Input!B6605&gt;=20,Input!B6605&lt;=700),Input!B6605,""),"")</f>
        <v/>
      </c>
      <c r="C6605">
        <f>IF(B6605="","",INT(A6605))</f>
        <v/>
      </c>
      <c r="D6605">
        <f>IF(B6605="","",HOUR(A6605))</f>
        <v/>
      </c>
      <c r="E6605">
        <f>IF(B6605="","",IF(INPUT!$I$1="","",IF(C6605&lt;(INT(INPUT!$I$1)-INPUT!$I$2),"Off Meds",IF(C6605&lt;=(INT(INPUT!$I$1)+INPUT!$I$2),"Washout","On Meds"))))</f>
        <v/>
      </c>
      <c r="F6605">
        <f>IF(B6605="","",1.509*(LN(B6605)^1.084-5.381))</f>
        <v/>
      </c>
      <c r="G6605">
        <f>IF(F6605="","",IF(F6605&lt;0,10*F6605^2,0))</f>
        <v/>
      </c>
      <c r="H6605">
        <f>IF(F6605="","",IF(F6605&gt;0,10*F6605^2,0))</f>
        <v/>
      </c>
    </row>
    <row r="6606">
      <c r="A6606">
        <f>Input!A6606</f>
        <v/>
      </c>
      <c r="B6606">
        <f>IF(ISNUMBER(Input!B6606),IF(AND(Input!B6606&gt;=20,Input!B6606&lt;=700),Input!B6606,""),"")</f>
        <v/>
      </c>
      <c r="C6606">
        <f>IF(B6606="","",INT(A6606))</f>
        <v/>
      </c>
      <c r="D6606">
        <f>IF(B6606="","",HOUR(A6606))</f>
        <v/>
      </c>
      <c r="E6606">
        <f>IF(B6606="","",IF(INPUT!$I$1="","",IF(C6606&lt;(INT(INPUT!$I$1)-INPUT!$I$2),"Off Meds",IF(C6606&lt;=(INT(INPUT!$I$1)+INPUT!$I$2),"Washout","On Meds"))))</f>
        <v/>
      </c>
      <c r="F6606">
        <f>IF(B6606="","",1.509*(LN(B6606)^1.084-5.381))</f>
        <v/>
      </c>
      <c r="G6606">
        <f>IF(F6606="","",IF(F6606&lt;0,10*F6606^2,0))</f>
        <v/>
      </c>
      <c r="H6606">
        <f>IF(F6606="","",IF(F6606&gt;0,10*F6606^2,0))</f>
        <v/>
      </c>
    </row>
    <row r="6607">
      <c r="A6607">
        <f>Input!A6607</f>
        <v/>
      </c>
      <c r="B6607">
        <f>IF(ISNUMBER(Input!B6607),IF(AND(Input!B6607&gt;=20,Input!B6607&lt;=700),Input!B6607,""),"")</f>
        <v/>
      </c>
      <c r="C6607">
        <f>IF(B6607="","",INT(A6607))</f>
        <v/>
      </c>
      <c r="D6607">
        <f>IF(B6607="","",HOUR(A6607))</f>
        <v/>
      </c>
      <c r="E6607">
        <f>IF(B6607="","",IF(INPUT!$I$1="","",IF(C6607&lt;(INT(INPUT!$I$1)-INPUT!$I$2),"Off Meds",IF(C6607&lt;=(INT(INPUT!$I$1)+INPUT!$I$2),"Washout","On Meds"))))</f>
        <v/>
      </c>
      <c r="F6607">
        <f>IF(B6607="","",1.509*(LN(B6607)^1.084-5.381))</f>
        <v/>
      </c>
      <c r="G6607">
        <f>IF(F6607="","",IF(F6607&lt;0,10*F6607^2,0))</f>
        <v/>
      </c>
      <c r="H6607">
        <f>IF(F6607="","",IF(F6607&gt;0,10*F6607^2,0))</f>
        <v/>
      </c>
    </row>
    <row r="6608">
      <c r="A6608">
        <f>Input!A6608</f>
        <v/>
      </c>
      <c r="B6608">
        <f>IF(ISNUMBER(Input!B6608),IF(AND(Input!B6608&gt;=20,Input!B6608&lt;=700),Input!B6608,""),"")</f>
        <v/>
      </c>
      <c r="C6608">
        <f>IF(B6608="","",INT(A6608))</f>
        <v/>
      </c>
      <c r="D6608">
        <f>IF(B6608="","",HOUR(A6608))</f>
        <v/>
      </c>
      <c r="E6608">
        <f>IF(B6608="","",IF(INPUT!$I$1="","",IF(C6608&lt;(INT(INPUT!$I$1)-INPUT!$I$2),"Off Meds",IF(C6608&lt;=(INT(INPUT!$I$1)+INPUT!$I$2),"Washout","On Meds"))))</f>
        <v/>
      </c>
      <c r="F6608">
        <f>IF(B6608="","",1.509*(LN(B6608)^1.084-5.381))</f>
        <v/>
      </c>
      <c r="G6608">
        <f>IF(F6608="","",IF(F6608&lt;0,10*F6608^2,0))</f>
        <v/>
      </c>
      <c r="H6608">
        <f>IF(F6608="","",IF(F6608&gt;0,10*F6608^2,0))</f>
        <v/>
      </c>
    </row>
    <row r="6609">
      <c r="A6609">
        <f>Input!A6609</f>
        <v/>
      </c>
      <c r="B6609">
        <f>IF(ISNUMBER(Input!B6609),IF(AND(Input!B6609&gt;=20,Input!B6609&lt;=700),Input!B6609,""),"")</f>
        <v/>
      </c>
      <c r="C6609">
        <f>IF(B6609="","",INT(A6609))</f>
        <v/>
      </c>
      <c r="D6609">
        <f>IF(B6609="","",HOUR(A6609))</f>
        <v/>
      </c>
      <c r="E6609">
        <f>IF(B6609="","",IF(INPUT!$I$1="","",IF(C6609&lt;(INT(INPUT!$I$1)-INPUT!$I$2),"Off Meds",IF(C6609&lt;=(INT(INPUT!$I$1)+INPUT!$I$2),"Washout","On Meds"))))</f>
        <v/>
      </c>
      <c r="F6609">
        <f>IF(B6609="","",1.509*(LN(B6609)^1.084-5.381))</f>
        <v/>
      </c>
      <c r="G6609">
        <f>IF(F6609="","",IF(F6609&lt;0,10*F6609^2,0))</f>
        <v/>
      </c>
      <c r="H6609">
        <f>IF(F6609="","",IF(F6609&gt;0,10*F6609^2,0))</f>
        <v/>
      </c>
    </row>
    <row r="6610">
      <c r="A6610">
        <f>Input!A6610</f>
        <v/>
      </c>
      <c r="B6610">
        <f>IF(ISNUMBER(Input!B6610),IF(AND(Input!B6610&gt;=20,Input!B6610&lt;=700),Input!B6610,""),"")</f>
        <v/>
      </c>
      <c r="C6610">
        <f>IF(B6610="","",INT(A6610))</f>
        <v/>
      </c>
      <c r="D6610">
        <f>IF(B6610="","",HOUR(A6610))</f>
        <v/>
      </c>
      <c r="E6610">
        <f>IF(B6610="","",IF(INPUT!$I$1="","",IF(C6610&lt;(INT(INPUT!$I$1)-INPUT!$I$2),"Off Meds",IF(C6610&lt;=(INT(INPUT!$I$1)+INPUT!$I$2),"Washout","On Meds"))))</f>
        <v/>
      </c>
      <c r="F6610">
        <f>IF(B6610="","",1.509*(LN(B6610)^1.084-5.381))</f>
        <v/>
      </c>
      <c r="G6610">
        <f>IF(F6610="","",IF(F6610&lt;0,10*F6610^2,0))</f>
        <v/>
      </c>
      <c r="H6610">
        <f>IF(F6610="","",IF(F6610&gt;0,10*F6610^2,0))</f>
        <v/>
      </c>
    </row>
    <row r="6611">
      <c r="A6611">
        <f>Input!A6611</f>
        <v/>
      </c>
      <c r="B6611">
        <f>IF(ISNUMBER(Input!B6611),IF(AND(Input!B6611&gt;=20,Input!B6611&lt;=700),Input!B6611,""),"")</f>
        <v/>
      </c>
      <c r="C6611">
        <f>IF(B6611="","",INT(A6611))</f>
        <v/>
      </c>
      <c r="D6611">
        <f>IF(B6611="","",HOUR(A6611))</f>
        <v/>
      </c>
      <c r="E6611">
        <f>IF(B6611="","",IF(INPUT!$I$1="","",IF(C6611&lt;(INT(INPUT!$I$1)-INPUT!$I$2),"Off Meds",IF(C6611&lt;=(INT(INPUT!$I$1)+INPUT!$I$2),"Washout","On Meds"))))</f>
        <v/>
      </c>
      <c r="F6611">
        <f>IF(B6611="","",1.509*(LN(B6611)^1.084-5.381))</f>
        <v/>
      </c>
      <c r="G6611">
        <f>IF(F6611="","",IF(F6611&lt;0,10*F6611^2,0))</f>
        <v/>
      </c>
      <c r="H6611">
        <f>IF(F6611="","",IF(F6611&gt;0,10*F6611^2,0))</f>
        <v/>
      </c>
    </row>
    <row r="6612">
      <c r="A6612">
        <f>Input!A6612</f>
        <v/>
      </c>
      <c r="B6612">
        <f>IF(ISNUMBER(Input!B6612),IF(AND(Input!B6612&gt;=20,Input!B6612&lt;=700),Input!B6612,""),"")</f>
        <v/>
      </c>
      <c r="C6612">
        <f>IF(B6612="","",INT(A6612))</f>
        <v/>
      </c>
      <c r="D6612">
        <f>IF(B6612="","",HOUR(A6612))</f>
        <v/>
      </c>
      <c r="E6612">
        <f>IF(B6612="","",IF(INPUT!$I$1="","",IF(C6612&lt;(INT(INPUT!$I$1)-INPUT!$I$2),"Off Meds",IF(C6612&lt;=(INT(INPUT!$I$1)+INPUT!$I$2),"Washout","On Meds"))))</f>
        <v/>
      </c>
      <c r="F6612">
        <f>IF(B6612="","",1.509*(LN(B6612)^1.084-5.381))</f>
        <v/>
      </c>
      <c r="G6612">
        <f>IF(F6612="","",IF(F6612&lt;0,10*F6612^2,0))</f>
        <v/>
      </c>
      <c r="H6612">
        <f>IF(F6612="","",IF(F6612&gt;0,10*F6612^2,0))</f>
        <v/>
      </c>
    </row>
    <row r="6613">
      <c r="A6613">
        <f>Input!A6613</f>
        <v/>
      </c>
      <c r="B6613">
        <f>IF(ISNUMBER(Input!B6613),IF(AND(Input!B6613&gt;=20,Input!B6613&lt;=700),Input!B6613,""),"")</f>
        <v/>
      </c>
      <c r="C6613">
        <f>IF(B6613="","",INT(A6613))</f>
        <v/>
      </c>
      <c r="D6613">
        <f>IF(B6613="","",HOUR(A6613))</f>
        <v/>
      </c>
      <c r="E6613">
        <f>IF(B6613="","",IF(INPUT!$I$1="","",IF(C6613&lt;(INT(INPUT!$I$1)-INPUT!$I$2),"Off Meds",IF(C6613&lt;=(INT(INPUT!$I$1)+INPUT!$I$2),"Washout","On Meds"))))</f>
        <v/>
      </c>
      <c r="F6613">
        <f>IF(B6613="","",1.509*(LN(B6613)^1.084-5.381))</f>
        <v/>
      </c>
      <c r="G6613">
        <f>IF(F6613="","",IF(F6613&lt;0,10*F6613^2,0))</f>
        <v/>
      </c>
      <c r="H6613">
        <f>IF(F6613="","",IF(F6613&gt;0,10*F6613^2,0))</f>
        <v/>
      </c>
    </row>
    <row r="6614">
      <c r="A6614">
        <f>Input!A6614</f>
        <v/>
      </c>
      <c r="B6614">
        <f>IF(ISNUMBER(Input!B6614),IF(AND(Input!B6614&gt;=20,Input!B6614&lt;=700),Input!B6614,""),"")</f>
        <v/>
      </c>
      <c r="C6614">
        <f>IF(B6614="","",INT(A6614))</f>
        <v/>
      </c>
      <c r="D6614">
        <f>IF(B6614="","",HOUR(A6614))</f>
        <v/>
      </c>
      <c r="E6614">
        <f>IF(B6614="","",IF(INPUT!$I$1="","",IF(C6614&lt;(INT(INPUT!$I$1)-INPUT!$I$2),"Off Meds",IF(C6614&lt;=(INT(INPUT!$I$1)+INPUT!$I$2),"Washout","On Meds"))))</f>
        <v/>
      </c>
      <c r="F6614">
        <f>IF(B6614="","",1.509*(LN(B6614)^1.084-5.381))</f>
        <v/>
      </c>
      <c r="G6614">
        <f>IF(F6614="","",IF(F6614&lt;0,10*F6614^2,0))</f>
        <v/>
      </c>
      <c r="H6614">
        <f>IF(F6614="","",IF(F6614&gt;0,10*F6614^2,0))</f>
        <v/>
      </c>
    </row>
    <row r="6615">
      <c r="A6615">
        <f>Input!A6615</f>
        <v/>
      </c>
      <c r="B6615">
        <f>IF(ISNUMBER(Input!B6615),IF(AND(Input!B6615&gt;=20,Input!B6615&lt;=700),Input!B6615,""),"")</f>
        <v/>
      </c>
      <c r="C6615">
        <f>IF(B6615="","",INT(A6615))</f>
        <v/>
      </c>
      <c r="D6615">
        <f>IF(B6615="","",HOUR(A6615))</f>
        <v/>
      </c>
      <c r="E6615">
        <f>IF(B6615="","",IF(INPUT!$I$1="","",IF(C6615&lt;(INT(INPUT!$I$1)-INPUT!$I$2),"Off Meds",IF(C6615&lt;=(INT(INPUT!$I$1)+INPUT!$I$2),"Washout","On Meds"))))</f>
        <v/>
      </c>
      <c r="F6615">
        <f>IF(B6615="","",1.509*(LN(B6615)^1.084-5.381))</f>
        <v/>
      </c>
      <c r="G6615">
        <f>IF(F6615="","",IF(F6615&lt;0,10*F6615^2,0))</f>
        <v/>
      </c>
      <c r="H6615">
        <f>IF(F6615="","",IF(F6615&gt;0,10*F6615^2,0))</f>
        <v/>
      </c>
    </row>
    <row r="6616">
      <c r="A6616">
        <f>Input!A6616</f>
        <v/>
      </c>
      <c r="B6616">
        <f>IF(ISNUMBER(Input!B6616),IF(AND(Input!B6616&gt;=20,Input!B6616&lt;=700),Input!B6616,""),"")</f>
        <v/>
      </c>
      <c r="C6616">
        <f>IF(B6616="","",INT(A6616))</f>
        <v/>
      </c>
      <c r="D6616">
        <f>IF(B6616="","",HOUR(A6616))</f>
        <v/>
      </c>
      <c r="E6616">
        <f>IF(B6616="","",IF(INPUT!$I$1="","",IF(C6616&lt;(INT(INPUT!$I$1)-INPUT!$I$2),"Off Meds",IF(C6616&lt;=(INT(INPUT!$I$1)+INPUT!$I$2),"Washout","On Meds"))))</f>
        <v/>
      </c>
      <c r="F6616">
        <f>IF(B6616="","",1.509*(LN(B6616)^1.084-5.381))</f>
        <v/>
      </c>
      <c r="G6616">
        <f>IF(F6616="","",IF(F6616&lt;0,10*F6616^2,0))</f>
        <v/>
      </c>
      <c r="H6616">
        <f>IF(F6616="","",IF(F6616&gt;0,10*F6616^2,0))</f>
        <v/>
      </c>
    </row>
    <row r="6617">
      <c r="A6617">
        <f>Input!A6617</f>
        <v/>
      </c>
      <c r="B6617">
        <f>IF(ISNUMBER(Input!B6617),IF(AND(Input!B6617&gt;=20,Input!B6617&lt;=700),Input!B6617,""),"")</f>
        <v/>
      </c>
      <c r="C6617">
        <f>IF(B6617="","",INT(A6617))</f>
        <v/>
      </c>
      <c r="D6617">
        <f>IF(B6617="","",HOUR(A6617))</f>
        <v/>
      </c>
      <c r="E6617">
        <f>IF(B6617="","",IF(INPUT!$I$1="","",IF(C6617&lt;(INT(INPUT!$I$1)-INPUT!$I$2),"Off Meds",IF(C6617&lt;=(INT(INPUT!$I$1)+INPUT!$I$2),"Washout","On Meds"))))</f>
        <v/>
      </c>
      <c r="F6617">
        <f>IF(B6617="","",1.509*(LN(B6617)^1.084-5.381))</f>
        <v/>
      </c>
      <c r="G6617">
        <f>IF(F6617="","",IF(F6617&lt;0,10*F6617^2,0))</f>
        <v/>
      </c>
      <c r="H6617">
        <f>IF(F6617="","",IF(F6617&gt;0,10*F6617^2,0))</f>
        <v/>
      </c>
    </row>
    <row r="6618">
      <c r="A6618">
        <f>Input!A6618</f>
        <v/>
      </c>
      <c r="B6618">
        <f>IF(ISNUMBER(Input!B6618),IF(AND(Input!B6618&gt;=20,Input!B6618&lt;=700),Input!B6618,""),"")</f>
        <v/>
      </c>
      <c r="C6618">
        <f>IF(B6618="","",INT(A6618))</f>
        <v/>
      </c>
      <c r="D6618">
        <f>IF(B6618="","",HOUR(A6618))</f>
        <v/>
      </c>
      <c r="E6618">
        <f>IF(B6618="","",IF(INPUT!$I$1="","",IF(C6618&lt;(INT(INPUT!$I$1)-INPUT!$I$2),"Off Meds",IF(C6618&lt;=(INT(INPUT!$I$1)+INPUT!$I$2),"Washout","On Meds"))))</f>
        <v/>
      </c>
      <c r="F6618">
        <f>IF(B6618="","",1.509*(LN(B6618)^1.084-5.381))</f>
        <v/>
      </c>
      <c r="G6618">
        <f>IF(F6618="","",IF(F6618&lt;0,10*F6618^2,0))</f>
        <v/>
      </c>
      <c r="H6618">
        <f>IF(F6618="","",IF(F6618&gt;0,10*F6618^2,0))</f>
        <v/>
      </c>
    </row>
    <row r="6619">
      <c r="A6619">
        <f>Input!A6619</f>
        <v/>
      </c>
      <c r="B6619">
        <f>IF(ISNUMBER(Input!B6619),IF(AND(Input!B6619&gt;=20,Input!B6619&lt;=700),Input!B6619,""),"")</f>
        <v/>
      </c>
      <c r="C6619">
        <f>IF(B6619="","",INT(A6619))</f>
        <v/>
      </c>
      <c r="D6619">
        <f>IF(B6619="","",HOUR(A6619))</f>
        <v/>
      </c>
      <c r="E6619">
        <f>IF(B6619="","",IF(INPUT!$I$1="","",IF(C6619&lt;(INT(INPUT!$I$1)-INPUT!$I$2),"Off Meds",IF(C6619&lt;=(INT(INPUT!$I$1)+INPUT!$I$2),"Washout","On Meds"))))</f>
        <v/>
      </c>
      <c r="F6619">
        <f>IF(B6619="","",1.509*(LN(B6619)^1.084-5.381))</f>
        <v/>
      </c>
      <c r="G6619">
        <f>IF(F6619="","",IF(F6619&lt;0,10*F6619^2,0))</f>
        <v/>
      </c>
      <c r="H6619">
        <f>IF(F6619="","",IF(F6619&gt;0,10*F6619^2,0))</f>
        <v/>
      </c>
    </row>
    <row r="6620">
      <c r="A6620">
        <f>Input!A6620</f>
        <v/>
      </c>
      <c r="B6620">
        <f>IF(ISNUMBER(Input!B6620),IF(AND(Input!B6620&gt;=20,Input!B6620&lt;=700),Input!B6620,""),"")</f>
        <v/>
      </c>
      <c r="C6620">
        <f>IF(B6620="","",INT(A6620))</f>
        <v/>
      </c>
      <c r="D6620">
        <f>IF(B6620="","",HOUR(A6620))</f>
        <v/>
      </c>
      <c r="E6620">
        <f>IF(B6620="","",IF(INPUT!$I$1="","",IF(C6620&lt;(INT(INPUT!$I$1)-INPUT!$I$2),"Off Meds",IF(C6620&lt;=(INT(INPUT!$I$1)+INPUT!$I$2),"Washout","On Meds"))))</f>
        <v/>
      </c>
      <c r="F6620">
        <f>IF(B6620="","",1.509*(LN(B6620)^1.084-5.381))</f>
        <v/>
      </c>
      <c r="G6620">
        <f>IF(F6620="","",IF(F6620&lt;0,10*F6620^2,0))</f>
        <v/>
      </c>
      <c r="H6620">
        <f>IF(F6620="","",IF(F6620&gt;0,10*F6620^2,0))</f>
        <v/>
      </c>
    </row>
    <row r="6621">
      <c r="A6621">
        <f>Input!A6621</f>
        <v/>
      </c>
      <c r="B6621">
        <f>IF(ISNUMBER(Input!B6621),IF(AND(Input!B6621&gt;=20,Input!B6621&lt;=700),Input!B6621,""),"")</f>
        <v/>
      </c>
      <c r="C6621">
        <f>IF(B6621="","",INT(A6621))</f>
        <v/>
      </c>
      <c r="D6621">
        <f>IF(B6621="","",HOUR(A6621))</f>
        <v/>
      </c>
      <c r="E6621">
        <f>IF(B6621="","",IF(INPUT!$I$1="","",IF(C6621&lt;(INT(INPUT!$I$1)-INPUT!$I$2),"Off Meds",IF(C6621&lt;=(INT(INPUT!$I$1)+INPUT!$I$2),"Washout","On Meds"))))</f>
        <v/>
      </c>
      <c r="F6621">
        <f>IF(B6621="","",1.509*(LN(B6621)^1.084-5.381))</f>
        <v/>
      </c>
      <c r="G6621">
        <f>IF(F6621="","",IF(F6621&lt;0,10*F6621^2,0))</f>
        <v/>
      </c>
      <c r="H6621">
        <f>IF(F6621="","",IF(F6621&gt;0,10*F6621^2,0))</f>
        <v/>
      </c>
    </row>
    <row r="6622">
      <c r="A6622">
        <f>Input!A6622</f>
        <v/>
      </c>
      <c r="B6622">
        <f>IF(ISNUMBER(Input!B6622),IF(AND(Input!B6622&gt;=20,Input!B6622&lt;=700),Input!B6622,""),"")</f>
        <v/>
      </c>
      <c r="C6622">
        <f>IF(B6622="","",INT(A6622))</f>
        <v/>
      </c>
      <c r="D6622">
        <f>IF(B6622="","",HOUR(A6622))</f>
        <v/>
      </c>
      <c r="E6622">
        <f>IF(B6622="","",IF(INPUT!$I$1="","",IF(C6622&lt;(INT(INPUT!$I$1)-INPUT!$I$2),"Off Meds",IF(C6622&lt;=(INT(INPUT!$I$1)+INPUT!$I$2),"Washout","On Meds"))))</f>
        <v/>
      </c>
      <c r="F6622">
        <f>IF(B6622="","",1.509*(LN(B6622)^1.084-5.381))</f>
        <v/>
      </c>
      <c r="G6622">
        <f>IF(F6622="","",IF(F6622&lt;0,10*F6622^2,0))</f>
        <v/>
      </c>
      <c r="H6622">
        <f>IF(F6622="","",IF(F6622&gt;0,10*F6622^2,0))</f>
        <v/>
      </c>
    </row>
    <row r="6623">
      <c r="A6623">
        <f>Input!A6623</f>
        <v/>
      </c>
      <c r="B6623">
        <f>IF(ISNUMBER(Input!B6623),IF(AND(Input!B6623&gt;=20,Input!B6623&lt;=700),Input!B6623,""),"")</f>
        <v/>
      </c>
      <c r="C6623">
        <f>IF(B6623="","",INT(A6623))</f>
        <v/>
      </c>
      <c r="D6623">
        <f>IF(B6623="","",HOUR(A6623))</f>
        <v/>
      </c>
      <c r="E6623">
        <f>IF(B6623="","",IF(INPUT!$I$1="","",IF(C6623&lt;(INT(INPUT!$I$1)-INPUT!$I$2),"Off Meds",IF(C6623&lt;=(INT(INPUT!$I$1)+INPUT!$I$2),"Washout","On Meds"))))</f>
        <v/>
      </c>
      <c r="F6623">
        <f>IF(B6623="","",1.509*(LN(B6623)^1.084-5.381))</f>
        <v/>
      </c>
      <c r="G6623">
        <f>IF(F6623="","",IF(F6623&lt;0,10*F6623^2,0))</f>
        <v/>
      </c>
      <c r="H6623">
        <f>IF(F6623="","",IF(F6623&gt;0,10*F6623^2,0))</f>
        <v/>
      </c>
    </row>
    <row r="6624">
      <c r="A6624">
        <f>Input!A6624</f>
        <v/>
      </c>
      <c r="B6624">
        <f>IF(ISNUMBER(Input!B6624),IF(AND(Input!B6624&gt;=20,Input!B6624&lt;=700),Input!B6624,""),"")</f>
        <v/>
      </c>
      <c r="C6624">
        <f>IF(B6624="","",INT(A6624))</f>
        <v/>
      </c>
      <c r="D6624">
        <f>IF(B6624="","",HOUR(A6624))</f>
        <v/>
      </c>
      <c r="E6624">
        <f>IF(B6624="","",IF(INPUT!$I$1="","",IF(C6624&lt;(INT(INPUT!$I$1)-INPUT!$I$2),"Off Meds",IF(C6624&lt;=(INT(INPUT!$I$1)+INPUT!$I$2),"Washout","On Meds"))))</f>
        <v/>
      </c>
      <c r="F6624">
        <f>IF(B6624="","",1.509*(LN(B6624)^1.084-5.381))</f>
        <v/>
      </c>
      <c r="G6624">
        <f>IF(F6624="","",IF(F6624&lt;0,10*F6624^2,0))</f>
        <v/>
      </c>
      <c r="H6624">
        <f>IF(F6624="","",IF(F6624&gt;0,10*F6624^2,0))</f>
        <v/>
      </c>
    </row>
    <row r="6625">
      <c r="A6625">
        <f>Input!A6625</f>
        <v/>
      </c>
      <c r="B6625">
        <f>IF(ISNUMBER(Input!B6625),IF(AND(Input!B6625&gt;=20,Input!B6625&lt;=700),Input!B6625,""),"")</f>
        <v/>
      </c>
      <c r="C6625">
        <f>IF(B6625="","",INT(A6625))</f>
        <v/>
      </c>
      <c r="D6625">
        <f>IF(B6625="","",HOUR(A6625))</f>
        <v/>
      </c>
      <c r="E6625">
        <f>IF(B6625="","",IF(INPUT!$I$1="","",IF(C6625&lt;(INT(INPUT!$I$1)-INPUT!$I$2),"Off Meds",IF(C6625&lt;=(INT(INPUT!$I$1)+INPUT!$I$2),"Washout","On Meds"))))</f>
        <v/>
      </c>
      <c r="F6625">
        <f>IF(B6625="","",1.509*(LN(B6625)^1.084-5.381))</f>
        <v/>
      </c>
      <c r="G6625">
        <f>IF(F6625="","",IF(F6625&lt;0,10*F6625^2,0))</f>
        <v/>
      </c>
      <c r="H6625">
        <f>IF(F6625="","",IF(F6625&gt;0,10*F6625^2,0))</f>
        <v/>
      </c>
    </row>
    <row r="6626">
      <c r="A6626">
        <f>Input!A6626</f>
        <v/>
      </c>
      <c r="B6626">
        <f>IF(ISNUMBER(Input!B6626),IF(AND(Input!B6626&gt;=20,Input!B6626&lt;=700),Input!B6626,""),"")</f>
        <v/>
      </c>
      <c r="C6626">
        <f>IF(B6626="","",INT(A6626))</f>
        <v/>
      </c>
      <c r="D6626">
        <f>IF(B6626="","",HOUR(A6626))</f>
        <v/>
      </c>
      <c r="E6626">
        <f>IF(B6626="","",IF(INPUT!$I$1="","",IF(C6626&lt;(INT(INPUT!$I$1)-INPUT!$I$2),"Off Meds",IF(C6626&lt;=(INT(INPUT!$I$1)+INPUT!$I$2),"Washout","On Meds"))))</f>
        <v/>
      </c>
      <c r="F6626">
        <f>IF(B6626="","",1.509*(LN(B6626)^1.084-5.381))</f>
        <v/>
      </c>
      <c r="G6626">
        <f>IF(F6626="","",IF(F6626&lt;0,10*F6626^2,0))</f>
        <v/>
      </c>
      <c r="H6626">
        <f>IF(F6626="","",IF(F6626&gt;0,10*F6626^2,0))</f>
        <v/>
      </c>
    </row>
    <row r="6627">
      <c r="A6627">
        <f>Input!A6627</f>
        <v/>
      </c>
      <c r="B6627">
        <f>IF(ISNUMBER(Input!B6627),IF(AND(Input!B6627&gt;=20,Input!B6627&lt;=700),Input!B6627,""),"")</f>
        <v/>
      </c>
      <c r="C6627">
        <f>IF(B6627="","",INT(A6627))</f>
        <v/>
      </c>
      <c r="D6627">
        <f>IF(B6627="","",HOUR(A6627))</f>
        <v/>
      </c>
      <c r="E6627">
        <f>IF(B6627="","",IF(INPUT!$I$1="","",IF(C6627&lt;(INT(INPUT!$I$1)-INPUT!$I$2),"Off Meds",IF(C6627&lt;=(INT(INPUT!$I$1)+INPUT!$I$2),"Washout","On Meds"))))</f>
        <v/>
      </c>
      <c r="F6627">
        <f>IF(B6627="","",1.509*(LN(B6627)^1.084-5.381))</f>
        <v/>
      </c>
      <c r="G6627">
        <f>IF(F6627="","",IF(F6627&lt;0,10*F6627^2,0))</f>
        <v/>
      </c>
      <c r="H6627">
        <f>IF(F6627="","",IF(F6627&gt;0,10*F6627^2,0))</f>
        <v/>
      </c>
    </row>
    <row r="6628">
      <c r="A6628">
        <f>Input!A6628</f>
        <v/>
      </c>
      <c r="B6628">
        <f>IF(ISNUMBER(Input!B6628),IF(AND(Input!B6628&gt;=20,Input!B6628&lt;=700),Input!B6628,""),"")</f>
        <v/>
      </c>
      <c r="C6628">
        <f>IF(B6628="","",INT(A6628))</f>
        <v/>
      </c>
      <c r="D6628">
        <f>IF(B6628="","",HOUR(A6628))</f>
        <v/>
      </c>
      <c r="E6628">
        <f>IF(B6628="","",IF(INPUT!$I$1="","",IF(C6628&lt;(INT(INPUT!$I$1)-INPUT!$I$2),"Off Meds",IF(C6628&lt;=(INT(INPUT!$I$1)+INPUT!$I$2),"Washout","On Meds"))))</f>
        <v/>
      </c>
      <c r="F6628">
        <f>IF(B6628="","",1.509*(LN(B6628)^1.084-5.381))</f>
        <v/>
      </c>
      <c r="G6628">
        <f>IF(F6628="","",IF(F6628&lt;0,10*F6628^2,0))</f>
        <v/>
      </c>
      <c r="H6628">
        <f>IF(F6628="","",IF(F6628&gt;0,10*F6628^2,0))</f>
        <v/>
      </c>
    </row>
    <row r="6629">
      <c r="A6629">
        <f>Input!A6629</f>
        <v/>
      </c>
      <c r="B6629">
        <f>IF(ISNUMBER(Input!B6629),IF(AND(Input!B6629&gt;=20,Input!B6629&lt;=700),Input!B6629,""),"")</f>
        <v/>
      </c>
      <c r="C6629">
        <f>IF(B6629="","",INT(A6629))</f>
        <v/>
      </c>
      <c r="D6629">
        <f>IF(B6629="","",HOUR(A6629))</f>
        <v/>
      </c>
      <c r="E6629">
        <f>IF(B6629="","",IF(INPUT!$I$1="","",IF(C6629&lt;(INT(INPUT!$I$1)-INPUT!$I$2),"Off Meds",IF(C6629&lt;=(INT(INPUT!$I$1)+INPUT!$I$2),"Washout","On Meds"))))</f>
        <v/>
      </c>
      <c r="F6629">
        <f>IF(B6629="","",1.509*(LN(B6629)^1.084-5.381))</f>
        <v/>
      </c>
      <c r="G6629">
        <f>IF(F6629="","",IF(F6629&lt;0,10*F6629^2,0))</f>
        <v/>
      </c>
      <c r="H6629">
        <f>IF(F6629="","",IF(F6629&gt;0,10*F6629^2,0))</f>
        <v/>
      </c>
    </row>
    <row r="6630">
      <c r="A6630">
        <f>Input!A6630</f>
        <v/>
      </c>
      <c r="B6630">
        <f>IF(ISNUMBER(Input!B6630),IF(AND(Input!B6630&gt;=20,Input!B6630&lt;=700),Input!B6630,""),"")</f>
        <v/>
      </c>
      <c r="C6630">
        <f>IF(B6630="","",INT(A6630))</f>
        <v/>
      </c>
      <c r="D6630">
        <f>IF(B6630="","",HOUR(A6630))</f>
        <v/>
      </c>
      <c r="E6630">
        <f>IF(B6630="","",IF(INPUT!$I$1="","",IF(C6630&lt;(INT(INPUT!$I$1)-INPUT!$I$2),"Off Meds",IF(C6630&lt;=(INT(INPUT!$I$1)+INPUT!$I$2),"Washout","On Meds"))))</f>
        <v/>
      </c>
      <c r="F6630">
        <f>IF(B6630="","",1.509*(LN(B6630)^1.084-5.381))</f>
        <v/>
      </c>
      <c r="G6630">
        <f>IF(F6630="","",IF(F6630&lt;0,10*F6630^2,0))</f>
        <v/>
      </c>
      <c r="H6630">
        <f>IF(F6630="","",IF(F6630&gt;0,10*F6630^2,0))</f>
        <v/>
      </c>
    </row>
    <row r="6631">
      <c r="A6631">
        <f>Input!A6631</f>
        <v/>
      </c>
      <c r="B6631">
        <f>IF(ISNUMBER(Input!B6631),IF(AND(Input!B6631&gt;=20,Input!B6631&lt;=700),Input!B6631,""),"")</f>
        <v/>
      </c>
      <c r="C6631">
        <f>IF(B6631="","",INT(A6631))</f>
        <v/>
      </c>
      <c r="D6631">
        <f>IF(B6631="","",HOUR(A6631))</f>
        <v/>
      </c>
      <c r="E6631">
        <f>IF(B6631="","",IF(INPUT!$I$1="","",IF(C6631&lt;(INT(INPUT!$I$1)-INPUT!$I$2),"Off Meds",IF(C6631&lt;=(INT(INPUT!$I$1)+INPUT!$I$2),"Washout","On Meds"))))</f>
        <v/>
      </c>
      <c r="F6631">
        <f>IF(B6631="","",1.509*(LN(B6631)^1.084-5.381))</f>
        <v/>
      </c>
      <c r="G6631">
        <f>IF(F6631="","",IF(F6631&lt;0,10*F6631^2,0))</f>
        <v/>
      </c>
      <c r="H6631">
        <f>IF(F6631="","",IF(F6631&gt;0,10*F6631^2,0))</f>
        <v/>
      </c>
    </row>
    <row r="6632">
      <c r="A6632">
        <f>Input!A6632</f>
        <v/>
      </c>
      <c r="B6632">
        <f>IF(ISNUMBER(Input!B6632),IF(AND(Input!B6632&gt;=20,Input!B6632&lt;=700),Input!B6632,""),"")</f>
        <v/>
      </c>
      <c r="C6632">
        <f>IF(B6632="","",INT(A6632))</f>
        <v/>
      </c>
      <c r="D6632">
        <f>IF(B6632="","",HOUR(A6632))</f>
        <v/>
      </c>
      <c r="E6632">
        <f>IF(B6632="","",IF(INPUT!$I$1="","",IF(C6632&lt;(INT(INPUT!$I$1)-INPUT!$I$2),"Off Meds",IF(C6632&lt;=(INT(INPUT!$I$1)+INPUT!$I$2),"Washout","On Meds"))))</f>
        <v/>
      </c>
      <c r="F6632">
        <f>IF(B6632="","",1.509*(LN(B6632)^1.084-5.381))</f>
        <v/>
      </c>
      <c r="G6632">
        <f>IF(F6632="","",IF(F6632&lt;0,10*F6632^2,0))</f>
        <v/>
      </c>
      <c r="H6632">
        <f>IF(F6632="","",IF(F6632&gt;0,10*F6632^2,0))</f>
        <v/>
      </c>
    </row>
    <row r="6633">
      <c r="A6633">
        <f>Input!A6633</f>
        <v/>
      </c>
      <c r="B6633">
        <f>IF(ISNUMBER(Input!B6633),IF(AND(Input!B6633&gt;=20,Input!B6633&lt;=700),Input!B6633,""),"")</f>
        <v/>
      </c>
      <c r="C6633">
        <f>IF(B6633="","",INT(A6633))</f>
        <v/>
      </c>
      <c r="D6633">
        <f>IF(B6633="","",HOUR(A6633))</f>
        <v/>
      </c>
      <c r="E6633">
        <f>IF(B6633="","",IF(INPUT!$I$1="","",IF(C6633&lt;(INT(INPUT!$I$1)-INPUT!$I$2),"Off Meds",IF(C6633&lt;=(INT(INPUT!$I$1)+INPUT!$I$2),"Washout","On Meds"))))</f>
        <v/>
      </c>
      <c r="F6633">
        <f>IF(B6633="","",1.509*(LN(B6633)^1.084-5.381))</f>
        <v/>
      </c>
      <c r="G6633">
        <f>IF(F6633="","",IF(F6633&lt;0,10*F6633^2,0))</f>
        <v/>
      </c>
      <c r="H6633">
        <f>IF(F6633="","",IF(F6633&gt;0,10*F6633^2,0))</f>
        <v/>
      </c>
    </row>
    <row r="6634">
      <c r="A6634">
        <f>Input!A6634</f>
        <v/>
      </c>
      <c r="B6634">
        <f>IF(ISNUMBER(Input!B6634),IF(AND(Input!B6634&gt;=20,Input!B6634&lt;=700),Input!B6634,""),"")</f>
        <v/>
      </c>
      <c r="C6634">
        <f>IF(B6634="","",INT(A6634))</f>
        <v/>
      </c>
      <c r="D6634">
        <f>IF(B6634="","",HOUR(A6634))</f>
        <v/>
      </c>
      <c r="E6634">
        <f>IF(B6634="","",IF(INPUT!$I$1="","",IF(C6634&lt;(INT(INPUT!$I$1)-INPUT!$I$2),"Off Meds",IF(C6634&lt;=(INT(INPUT!$I$1)+INPUT!$I$2),"Washout","On Meds"))))</f>
        <v/>
      </c>
      <c r="F6634">
        <f>IF(B6634="","",1.509*(LN(B6634)^1.084-5.381))</f>
        <v/>
      </c>
      <c r="G6634">
        <f>IF(F6634="","",IF(F6634&lt;0,10*F6634^2,0))</f>
        <v/>
      </c>
      <c r="H6634">
        <f>IF(F6634="","",IF(F6634&gt;0,10*F6634^2,0))</f>
        <v/>
      </c>
    </row>
    <row r="6635">
      <c r="A6635">
        <f>Input!A6635</f>
        <v/>
      </c>
      <c r="B6635">
        <f>IF(ISNUMBER(Input!B6635),IF(AND(Input!B6635&gt;=20,Input!B6635&lt;=700),Input!B6635,""),"")</f>
        <v/>
      </c>
      <c r="C6635">
        <f>IF(B6635="","",INT(A6635))</f>
        <v/>
      </c>
      <c r="D6635">
        <f>IF(B6635="","",HOUR(A6635))</f>
        <v/>
      </c>
      <c r="E6635">
        <f>IF(B6635="","",IF(INPUT!$I$1="","",IF(C6635&lt;(INT(INPUT!$I$1)-INPUT!$I$2),"Off Meds",IF(C6635&lt;=(INT(INPUT!$I$1)+INPUT!$I$2),"Washout","On Meds"))))</f>
        <v/>
      </c>
      <c r="F6635">
        <f>IF(B6635="","",1.509*(LN(B6635)^1.084-5.381))</f>
        <v/>
      </c>
      <c r="G6635">
        <f>IF(F6635="","",IF(F6635&lt;0,10*F6635^2,0))</f>
        <v/>
      </c>
      <c r="H6635">
        <f>IF(F6635="","",IF(F6635&gt;0,10*F6635^2,0))</f>
        <v/>
      </c>
    </row>
    <row r="6636">
      <c r="A6636">
        <f>Input!A6636</f>
        <v/>
      </c>
      <c r="B6636">
        <f>IF(ISNUMBER(Input!B6636),IF(AND(Input!B6636&gt;=20,Input!B6636&lt;=700),Input!B6636,""),"")</f>
        <v/>
      </c>
      <c r="C6636">
        <f>IF(B6636="","",INT(A6636))</f>
        <v/>
      </c>
      <c r="D6636">
        <f>IF(B6636="","",HOUR(A6636))</f>
        <v/>
      </c>
      <c r="E6636">
        <f>IF(B6636="","",IF(INPUT!$I$1="","",IF(C6636&lt;(INT(INPUT!$I$1)-INPUT!$I$2),"Off Meds",IF(C6636&lt;=(INT(INPUT!$I$1)+INPUT!$I$2),"Washout","On Meds"))))</f>
        <v/>
      </c>
      <c r="F6636">
        <f>IF(B6636="","",1.509*(LN(B6636)^1.084-5.381))</f>
        <v/>
      </c>
      <c r="G6636">
        <f>IF(F6636="","",IF(F6636&lt;0,10*F6636^2,0))</f>
        <v/>
      </c>
      <c r="H6636">
        <f>IF(F6636="","",IF(F6636&gt;0,10*F6636^2,0))</f>
        <v/>
      </c>
    </row>
    <row r="6637">
      <c r="A6637">
        <f>Input!A6637</f>
        <v/>
      </c>
      <c r="B6637">
        <f>IF(ISNUMBER(Input!B6637),IF(AND(Input!B6637&gt;=20,Input!B6637&lt;=700),Input!B6637,""),"")</f>
        <v/>
      </c>
      <c r="C6637">
        <f>IF(B6637="","",INT(A6637))</f>
        <v/>
      </c>
      <c r="D6637">
        <f>IF(B6637="","",HOUR(A6637))</f>
        <v/>
      </c>
      <c r="E6637">
        <f>IF(B6637="","",IF(INPUT!$I$1="","",IF(C6637&lt;(INT(INPUT!$I$1)-INPUT!$I$2),"Off Meds",IF(C6637&lt;=(INT(INPUT!$I$1)+INPUT!$I$2),"Washout","On Meds"))))</f>
        <v/>
      </c>
      <c r="F6637">
        <f>IF(B6637="","",1.509*(LN(B6637)^1.084-5.381))</f>
        <v/>
      </c>
      <c r="G6637">
        <f>IF(F6637="","",IF(F6637&lt;0,10*F6637^2,0))</f>
        <v/>
      </c>
      <c r="H6637">
        <f>IF(F6637="","",IF(F6637&gt;0,10*F6637^2,0))</f>
        <v/>
      </c>
    </row>
    <row r="6638">
      <c r="A6638">
        <f>Input!A6638</f>
        <v/>
      </c>
      <c r="B6638">
        <f>IF(ISNUMBER(Input!B6638),IF(AND(Input!B6638&gt;=20,Input!B6638&lt;=700),Input!B6638,""),"")</f>
        <v/>
      </c>
      <c r="C6638">
        <f>IF(B6638="","",INT(A6638))</f>
        <v/>
      </c>
      <c r="D6638">
        <f>IF(B6638="","",HOUR(A6638))</f>
        <v/>
      </c>
      <c r="E6638">
        <f>IF(B6638="","",IF(INPUT!$I$1="","",IF(C6638&lt;(INT(INPUT!$I$1)-INPUT!$I$2),"Off Meds",IF(C6638&lt;=(INT(INPUT!$I$1)+INPUT!$I$2),"Washout","On Meds"))))</f>
        <v/>
      </c>
      <c r="F6638">
        <f>IF(B6638="","",1.509*(LN(B6638)^1.084-5.381))</f>
        <v/>
      </c>
      <c r="G6638">
        <f>IF(F6638="","",IF(F6638&lt;0,10*F6638^2,0))</f>
        <v/>
      </c>
      <c r="H6638">
        <f>IF(F6638="","",IF(F6638&gt;0,10*F6638^2,0))</f>
        <v/>
      </c>
    </row>
    <row r="6639">
      <c r="A6639">
        <f>Input!A6639</f>
        <v/>
      </c>
      <c r="B6639">
        <f>IF(ISNUMBER(Input!B6639),IF(AND(Input!B6639&gt;=20,Input!B6639&lt;=700),Input!B6639,""),"")</f>
        <v/>
      </c>
      <c r="C6639">
        <f>IF(B6639="","",INT(A6639))</f>
        <v/>
      </c>
      <c r="D6639">
        <f>IF(B6639="","",HOUR(A6639))</f>
        <v/>
      </c>
      <c r="E6639">
        <f>IF(B6639="","",IF(INPUT!$I$1="","",IF(C6639&lt;(INT(INPUT!$I$1)-INPUT!$I$2),"Off Meds",IF(C6639&lt;=(INT(INPUT!$I$1)+INPUT!$I$2),"Washout","On Meds"))))</f>
        <v/>
      </c>
      <c r="F6639">
        <f>IF(B6639="","",1.509*(LN(B6639)^1.084-5.381))</f>
        <v/>
      </c>
      <c r="G6639">
        <f>IF(F6639="","",IF(F6639&lt;0,10*F6639^2,0))</f>
        <v/>
      </c>
      <c r="H6639">
        <f>IF(F6639="","",IF(F6639&gt;0,10*F6639^2,0))</f>
        <v/>
      </c>
    </row>
    <row r="6640">
      <c r="A6640">
        <f>Input!A6640</f>
        <v/>
      </c>
      <c r="B6640">
        <f>IF(ISNUMBER(Input!B6640),IF(AND(Input!B6640&gt;=20,Input!B6640&lt;=700),Input!B6640,""),"")</f>
        <v/>
      </c>
      <c r="C6640">
        <f>IF(B6640="","",INT(A6640))</f>
        <v/>
      </c>
      <c r="D6640">
        <f>IF(B6640="","",HOUR(A6640))</f>
        <v/>
      </c>
      <c r="E6640">
        <f>IF(B6640="","",IF(INPUT!$I$1="","",IF(C6640&lt;(INT(INPUT!$I$1)-INPUT!$I$2),"Off Meds",IF(C6640&lt;=(INT(INPUT!$I$1)+INPUT!$I$2),"Washout","On Meds"))))</f>
        <v/>
      </c>
      <c r="F6640">
        <f>IF(B6640="","",1.509*(LN(B6640)^1.084-5.381))</f>
        <v/>
      </c>
      <c r="G6640">
        <f>IF(F6640="","",IF(F6640&lt;0,10*F6640^2,0))</f>
        <v/>
      </c>
      <c r="H6640">
        <f>IF(F6640="","",IF(F6640&gt;0,10*F6640^2,0))</f>
        <v/>
      </c>
    </row>
    <row r="6641">
      <c r="A6641">
        <f>Input!A6641</f>
        <v/>
      </c>
      <c r="B6641">
        <f>IF(ISNUMBER(Input!B6641),IF(AND(Input!B6641&gt;=20,Input!B6641&lt;=700),Input!B6641,""),"")</f>
        <v/>
      </c>
      <c r="C6641">
        <f>IF(B6641="","",INT(A6641))</f>
        <v/>
      </c>
      <c r="D6641">
        <f>IF(B6641="","",HOUR(A6641))</f>
        <v/>
      </c>
      <c r="E6641">
        <f>IF(B6641="","",IF(INPUT!$I$1="","",IF(C6641&lt;(INT(INPUT!$I$1)-INPUT!$I$2),"Off Meds",IF(C6641&lt;=(INT(INPUT!$I$1)+INPUT!$I$2),"Washout","On Meds"))))</f>
        <v/>
      </c>
      <c r="F6641">
        <f>IF(B6641="","",1.509*(LN(B6641)^1.084-5.381))</f>
        <v/>
      </c>
      <c r="G6641">
        <f>IF(F6641="","",IF(F6641&lt;0,10*F6641^2,0))</f>
        <v/>
      </c>
      <c r="H6641">
        <f>IF(F6641="","",IF(F6641&gt;0,10*F6641^2,0))</f>
        <v/>
      </c>
    </row>
    <row r="6642">
      <c r="A6642">
        <f>Input!A6642</f>
        <v/>
      </c>
      <c r="B6642">
        <f>IF(ISNUMBER(Input!B6642),IF(AND(Input!B6642&gt;=20,Input!B6642&lt;=700),Input!B6642,""),"")</f>
        <v/>
      </c>
      <c r="C6642">
        <f>IF(B6642="","",INT(A6642))</f>
        <v/>
      </c>
      <c r="D6642">
        <f>IF(B6642="","",HOUR(A6642))</f>
        <v/>
      </c>
      <c r="E6642">
        <f>IF(B6642="","",IF(INPUT!$I$1="","",IF(C6642&lt;(INT(INPUT!$I$1)-INPUT!$I$2),"Off Meds",IF(C6642&lt;=(INT(INPUT!$I$1)+INPUT!$I$2),"Washout","On Meds"))))</f>
        <v/>
      </c>
      <c r="F6642">
        <f>IF(B6642="","",1.509*(LN(B6642)^1.084-5.381))</f>
        <v/>
      </c>
      <c r="G6642">
        <f>IF(F6642="","",IF(F6642&lt;0,10*F6642^2,0))</f>
        <v/>
      </c>
      <c r="H6642">
        <f>IF(F6642="","",IF(F6642&gt;0,10*F6642^2,0))</f>
        <v/>
      </c>
    </row>
    <row r="6643">
      <c r="A6643">
        <f>Input!A6643</f>
        <v/>
      </c>
      <c r="B6643">
        <f>IF(ISNUMBER(Input!B6643),IF(AND(Input!B6643&gt;=20,Input!B6643&lt;=700),Input!B6643,""),"")</f>
        <v/>
      </c>
      <c r="C6643">
        <f>IF(B6643="","",INT(A6643))</f>
        <v/>
      </c>
      <c r="D6643">
        <f>IF(B6643="","",HOUR(A6643))</f>
        <v/>
      </c>
      <c r="E6643">
        <f>IF(B6643="","",IF(INPUT!$I$1="","",IF(C6643&lt;(INT(INPUT!$I$1)-INPUT!$I$2),"Off Meds",IF(C6643&lt;=(INT(INPUT!$I$1)+INPUT!$I$2),"Washout","On Meds"))))</f>
        <v/>
      </c>
      <c r="F6643">
        <f>IF(B6643="","",1.509*(LN(B6643)^1.084-5.381))</f>
        <v/>
      </c>
      <c r="G6643">
        <f>IF(F6643="","",IF(F6643&lt;0,10*F6643^2,0))</f>
        <v/>
      </c>
      <c r="H6643">
        <f>IF(F6643="","",IF(F6643&gt;0,10*F6643^2,0))</f>
        <v/>
      </c>
    </row>
    <row r="6644">
      <c r="A6644">
        <f>Input!A6644</f>
        <v/>
      </c>
      <c r="B6644">
        <f>IF(ISNUMBER(Input!B6644),IF(AND(Input!B6644&gt;=20,Input!B6644&lt;=700),Input!B6644,""),"")</f>
        <v/>
      </c>
      <c r="C6644">
        <f>IF(B6644="","",INT(A6644))</f>
        <v/>
      </c>
      <c r="D6644">
        <f>IF(B6644="","",HOUR(A6644))</f>
        <v/>
      </c>
      <c r="E6644">
        <f>IF(B6644="","",IF(INPUT!$I$1="","",IF(C6644&lt;(INT(INPUT!$I$1)-INPUT!$I$2),"Off Meds",IF(C6644&lt;=(INT(INPUT!$I$1)+INPUT!$I$2),"Washout","On Meds"))))</f>
        <v/>
      </c>
      <c r="F6644">
        <f>IF(B6644="","",1.509*(LN(B6644)^1.084-5.381))</f>
        <v/>
      </c>
      <c r="G6644">
        <f>IF(F6644="","",IF(F6644&lt;0,10*F6644^2,0))</f>
        <v/>
      </c>
      <c r="H6644">
        <f>IF(F6644="","",IF(F6644&gt;0,10*F6644^2,0))</f>
        <v/>
      </c>
    </row>
    <row r="6645">
      <c r="A6645">
        <f>Input!A6645</f>
        <v/>
      </c>
      <c r="B6645">
        <f>IF(ISNUMBER(Input!B6645),IF(AND(Input!B6645&gt;=20,Input!B6645&lt;=700),Input!B6645,""),"")</f>
        <v/>
      </c>
      <c r="C6645">
        <f>IF(B6645="","",INT(A6645))</f>
        <v/>
      </c>
      <c r="D6645">
        <f>IF(B6645="","",HOUR(A6645))</f>
        <v/>
      </c>
      <c r="E6645">
        <f>IF(B6645="","",IF(INPUT!$I$1="","",IF(C6645&lt;(INT(INPUT!$I$1)-INPUT!$I$2),"Off Meds",IF(C6645&lt;=(INT(INPUT!$I$1)+INPUT!$I$2),"Washout","On Meds"))))</f>
        <v/>
      </c>
      <c r="F6645">
        <f>IF(B6645="","",1.509*(LN(B6645)^1.084-5.381))</f>
        <v/>
      </c>
      <c r="G6645">
        <f>IF(F6645="","",IF(F6645&lt;0,10*F6645^2,0))</f>
        <v/>
      </c>
      <c r="H6645">
        <f>IF(F6645="","",IF(F6645&gt;0,10*F6645^2,0))</f>
        <v/>
      </c>
    </row>
    <row r="6646">
      <c r="A6646">
        <f>Input!A6646</f>
        <v/>
      </c>
      <c r="B6646">
        <f>IF(ISNUMBER(Input!B6646),IF(AND(Input!B6646&gt;=20,Input!B6646&lt;=700),Input!B6646,""),"")</f>
        <v/>
      </c>
      <c r="C6646">
        <f>IF(B6646="","",INT(A6646))</f>
        <v/>
      </c>
      <c r="D6646">
        <f>IF(B6646="","",HOUR(A6646))</f>
        <v/>
      </c>
      <c r="E6646">
        <f>IF(B6646="","",IF(INPUT!$I$1="","",IF(C6646&lt;(INT(INPUT!$I$1)-INPUT!$I$2),"Off Meds",IF(C6646&lt;=(INT(INPUT!$I$1)+INPUT!$I$2),"Washout","On Meds"))))</f>
        <v/>
      </c>
      <c r="F6646">
        <f>IF(B6646="","",1.509*(LN(B6646)^1.084-5.381))</f>
        <v/>
      </c>
      <c r="G6646">
        <f>IF(F6646="","",IF(F6646&lt;0,10*F6646^2,0))</f>
        <v/>
      </c>
      <c r="H6646">
        <f>IF(F6646="","",IF(F6646&gt;0,10*F6646^2,0))</f>
        <v/>
      </c>
    </row>
    <row r="6647">
      <c r="A6647">
        <f>Input!A6647</f>
        <v/>
      </c>
      <c r="B6647">
        <f>IF(ISNUMBER(Input!B6647),IF(AND(Input!B6647&gt;=20,Input!B6647&lt;=700),Input!B6647,""),"")</f>
        <v/>
      </c>
      <c r="C6647">
        <f>IF(B6647="","",INT(A6647))</f>
        <v/>
      </c>
      <c r="D6647">
        <f>IF(B6647="","",HOUR(A6647))</f>
        <v/>
      </c>
      <c r="E6647">
        <f>IF(B6647="","",IF(INPUT!$I$1="","",IF(C6647&lt;(INT(INPUT!$I$1)-INPUT!$I$2),"Off Meds",IF(C6647&lt;=(INT(INPUT!$I$1)+INPUT!$I$2),"Washout","On Meds"))))</f>
        <v/>
      </c>
      <c r="F6647">
        <f>IF(B6647="","",1.509*(LN(B6647)^1.084-5.381))</f>
        <v/>
      </c>
      <c r="G6647">
        <f>IF(F6647="","",IF(F6647&lt;0,10*F6647^2,0))</f>
        <v/>
      </c>
      <c r="H6647">
        <f>IF(F6647="","",IF(F6647&gt;0,10*F6647^2,0))</f>
        <v/>
      </c>
    </row>
    <row r="6648">
      <c r="A6648">
        <f>Input!A6648</f>
        <v/>
      </c>
      <c r="B6648">
        <f>IF(ISNUMBER(Input!B6648),IF(AND(Input!B6648&gt;=20,Input!B6648&lt;=700),Input!B6648,""),"")</f>
        <v/>
      </c>
      <c r="C6648">
        <f>IF(B6648="","",INT(A6648))</f>
        <v/>
      </c>
      <c r="D6648">
        <f>IF(B6648="","",HOUR(A6648))</f>
        <v/>
      </c>
      <c r="E6648">
        <f>IF(B6648="","",IF(INPUT!$I$1="","",IF(C6648&lt;(INT(INPUT!$I$1)-INPUT!$I$2),"Off Meds",IF(C6648&lt;=(INT(INPUT!$I$1)+INPUT!$I$2),"Washout","On Meds"))))</f>
        <v/>
      </c>
      <c r="F6648">
        <f>IF(B6648="","",1.509*(LN(B6648)^1.084-5.381))</f>
        <v/>
      </c>
      <c r="G6648">
        <f>IF(F6648="","",IF(F6648&lt;0,10*F6648^2,0))</f>
        <v/>
      </c>
      <c r="H6648">
        <f>IF(F6648="","",IF(F6648&gt;0,10*F6648^2,0))</f>
        <v/>
      </c>
    </row>
    <row r="6649">
      <c r="A6649">
        <f>Input!A6649</f>
        <v/>
      </c>
      <c r="B6649">
        <f>IF(ISNUMBER(Input!B6649),IF(AND(Input!B6649&gt;=20,Input!B6649&lt;=700),Input!B6649,""),"")</f>
        <v/>
      </c>
      <c r="C6649">
        <f>IF(B6649="","",INT(A6649))</f>
        <v/>
      </c>
      <c r="D6649">
        <f>IF(B6649="","",HOUR(A6649))</f>
        <v/>
      </c>
      <c r="E6649">
        <f>IF(B6649="","",IF(INPUT!$I$1="","",IF(C6649&lt;(INT(INPUT!$I$1)-INPUT!$I$2),"Off Meds",IF(C6649&lt;=(INT(INPUT!$I$1)+INPUT!$I$2),"Washout","On Meds"))))</f>
        <v/>
      </c>
      <c r="F6649">
        <f>IF(B6649="","",1.509*(LN(B6649)^1.084-5.381))</f>
        <v/>
      </c>
      <c r="G6649">
        <f>IF(F6649="","",IF(F6649&lt;0,10*F6649^2,0))</f>
        <v/>
      </c>
      <c r="H6649">
        <f>IF(F6649="","",IF(F6649&gt;0,10*F6649^2,0))</f>
        <v/>
      </c>
    </row>
    <row r="6650">
      <c r="A6650">
        <f>Input!A6650</f>
        <v/>
      </c>
      <c r="B6650">
        <f>IF(ISNUMBER(Input!B6650),IF(AND(Input!B6650&gt;=20,Input!B6650&lt;=700),Input!B6650,""),"")</f>
        <v/>
      </c>
      <c r="C6650">
        <f>IF(B6650="","",INT(A6650))</f>
        <v/>
      </c>
      <c r="D6650">
        <f>IF(B6650="","",HOUR(A6650))</f>
        <v/>
      </c>
      <c r="E6650">
        <f>IF(B6650="","",IF(INPUT!$I$1="","",IF(C6650&lt;(INT(INPUT!$I$1)-INPUT!$I$2),"Off Meds",IF(C6650&lt;=(INT(INPUT!$I$1)+INPUT!$I$2),"Washout","On Meds"))))</f>
        <v/>
      </c>
      <c r="F6650">
        <f>IF(B6650="","",1.509*(LN(B6650)^1.084-5.381))</f>
        <v/>
      </c>
      <c r="G6650">
        <f>IF(F6650="","",IF(F6650&lt;0,10*F6650^2,0))</f>
        <v/>
      </c>
      <c r="H6650">
        <f>IF(F6650="","",IF(F6650&gt;0,10*F6650^2,0))</f>
        <v/>
      </c>
    </row>
    <row r="6651">
      <c r="A6651">
        <f>Input!A6651</f>
        <v/>
      </c>
      <c r="B6651">
        <f>IF(ISNUMBER(Input!B6651),IF(AND(Input!B6651&gt;=20,Input!B6651&lt;=700),Input!B6651,""),"")</f>
        <v/>
      </c>
      <c r="C6651">
        <f>IF(B6651="","",INT(A6651))</f>
        <v/>
      </c>
      <c r="D6651">
        <f>IF(B6651="","",HOUR(A6651))</f>
        <v/>
      </c>
      <c r="E6651">
        <f>IF(B6651="","",IF(INPUT!$I$1="","",IF(C6651&lt;(INT(INPUT!$I$1)-INPUT!$I$2),"Off Meds",IF(C6651&lt;=(INT(INPUT!$I$1)+INPUT!$I$2),"Washout","On Meds"))))</f>
        <v/>
      </c>
      <c r="F6651">
        <f>IF(B6651="","",1.509*(LN(B6651)^1.084-5.381))</f>
        <v/>
      </c>
      <c r="G6651">
        <f>IF(F6651="","",IF(F6651&lt;0,10*F6651^2,0))</f>
        <v/>
      </c>
      <c r="H6651">
        <f>IF(F6651="","",IF(F6651&gt;0,10*F6651^2,0))</f>
        <v/>
      </c>
    </row>
    <row r="6652">
      <c r="A6652">
        <f>Input!A6652</f>
        <v/>
      </c>
      <c r="B6652">
        <f>IF(ISNUMBER(Input!B6652),IF(AND(Input!B6652&gt;=20,Input!B6652&lt;=700),Input!B6652,""),"")</f>
        <v/>
      </c>
      <c r="C6652">
        <f>IF(B6652="","",INT(A6652))</f>
        <v/>
      </c>
      <c r="D6652">
        <f>IF(B6652="","",HOUR(A6652))</f>
        <v/>
      </c>
      <c r="E6652">
        <f>IF(B6652="","",IF(INPUT!$I$1="","",IF(C6652&lt;(INT(INPUT!$I$1)-INPUT!$I$2),"Off Meds",IF(C6652&lt;=(INT(INPUT!$I$1)+INPUT!$I$2),"Washout","On Meds"))))</f>
        <v/>
      </c>
      <c r="F6652">
        <f>IF(B6652="","",1.509*(LN(B6652)^1.084-5.381))</f>
        <v/>
      </c>
      <c r="G6652">
        <f>IF(F6652="","",IF(F6652&lt;0,10*F6652^2,0))</f>
        <v/>
      </c>
      <c r="H6652">
        <f>IF(F6652="","",IF(F6652&gt;0,10*F6652^2,0))</f>
        <v/>
      </c>
    </row>
    <row r="6653">
      <c r="A6653">
        <f>Input!A6653</f>
        <v/>
      </c>
      <c r="B6653">
        <f>IF(ISNUMBER(Input!B6653),IF(AND(Input!B6653&gt;=20,Input!B6653&lt;=700),Input!B6653,""),"")</f>
        <v/>
      </c>
      <c r="C6653">
        <f>IF(B6653="","",INT(A6653))</f>
        <v/>
      </c>
      <c r="D6653">
        <f>IF(B6653="","",HOUR(A6653))</f>
        <v/>
      </c>
      <c r="E6653">
        <f>IF(B6653="","",IF(INPUT!$I$1="","",IF(C6653&lt;(INT(INPUT!$I$1)-INPUT!$I$2),"Off Meds",IF(C6653&lt;=(INT(INPUT!$I$1)+INPUT!$I$2),"Washout","On Meds"))))</f>
        <v/>
      </c>
      <c r="F6653">
        <f>IF(B6653="","",1.509*(LN(B6653)^1.084-5.381))</f>
        <v/>
      </c>
      <c r="G6653">
        <f>IF(F6653="","",IF(F6653&lt;0,10*F6653^2,0))</f>
        <v/>
      </c>
      <c r="H6653">
        <f>IF(F6653="","",IF(F6653&gt;0,10*F6653^2,0))</f>
        <v/>
      </c>
    </row>
    <row r="6654">
      <c r="A6654">
        <f>Input!A6654</f>
        <v/>
      </c>
      <c r="B6654">
        <f>IF(ISNUMBER(Input!B6654),IF(AND(Input!B6654&gt;=20,Input!B6654&lt;=700),Input!B6654,""),"")</f>
        <v/>
      </c>
      <c r="C6654">
        <f>IF(B6654="","",INT(A6654))</f>
        <v/>
      </c>
      <c r="D6654">
        <f>IF(B6654="","",HOUR(A6654))</f>
        <v/>
      </c>
      <c r="E6654">
        <f>IF(B6654="","",IF(INPUT!$I$1="","",IF(C6654&lt;(INT(INPUT!$I$1)-INPUT!$I$2),"Off Meds",IF(C6654&lt;=(INT(INPUT!$I$1)+INPUT!$I$2),"Washout","On Meds"))))</f>
        <v/>
      </c>
      <c r="F6654">
        <f>IF(B6654="","",1.509*(LN(B6654)^1.084-5.381))</f>
        <v/>
      </c>
      <c r="G6654">
        <f>IF(F6654="","",IF(F6654&lt;0,10*F6654^2,0))</f>
        <v/>
      </c>
      <c r="H6654">
        <f>IF(F6654="","",IF(F6654&gt;0,10*F6654^2,0))</f>
        <v/>
      </c>
    </row>
    <row r="6655">
      <c r="A6655">
        <f>Input!A6655</f>
        <v/>
      </c>
      <c r="B6655">
        <f>IF(ISNUMBER(Input!B6655),IF(AND(Input!B6655&gt;=20,Input!B6655&lt;=700),Input!B6655,""),"")</f>
        <v/>
      </c>
      <c r="C6655">
        <f>IF(B6655="","",INT(A6655))</f>
        <v/>
      </c>
      <c r="D6655">
        <f>IF(B6655="","",HOUR(A6655))</f>
        <v/>
      </c>
      <c r="E6655">
        <f>IF(B6655="","",IF(INPUT!$I$1="","",IF(C6655&lt;(INT(INPUT!$I$1)-INPUT!$I$2),"Off Meds",IF(C6655&lt;=(INT(INPUT!$I$1)+INPUT!$I$2),"Washout","On Meds"))))</f>
        <v/>
      </c>
      <c r="F6655">
        <f>IF(B6655="","",1.509*(LN(B6655)^1.084-5.381))</f>
        <v/>
      </c>
      <c r="G6655">
        <f>IF(F6655="","",IF(F6655&lt;0,10*F6655^2,0))</f>
        <v/>
      </c>
      <c r="H6655">
        <f>IF(F6655="","",IF(F6655&gt;0,10*F6655^2,0))</f>
        <v/>
      </c>
    </row>
    <row r="6656">
      <c r="A6656">
        <f>Input!A6656</f>
        <v/>
      </c>
      <c r="B6656">
        <f>IF(ISNUMBER(Input!B6656),IF(AND(Input!B6656&gt;=20,Input!B6656&lt;=700),Input!B6656,""),"")</f>
        <v/>
      </c>
      <c r="C6656">
        <f>IF(B6656="","",INT(A6656))</f>
        <v/>
      </c>
      <c r="D6656">
        <f>IF(B6656="","",HOUR(A6656))</f>
        <v/>
      </c>
      <c r="E6656">
        <f>IF(B6656="","",IF(INPUT!$I$1="","",IF(C6656&lt;(INT(INPUT!$I$1)-INPUT!$I$2),"Off Meds",IF(C6656&lt;=(INT(INPUT!$I$1)+INPUT!$I$2),"Washout","On Meds"))))</f>
        <v/>
      </c>
      <c r="F6656">
        <f>IF(B6656="","",1.509*(LN(B6656)^1.084-5.381))</f>
        <v/>
      </c>
      <c r="G6656">
        <f>IF(F6656="","",IF(F6656&lt;0,10*F6656^2,0))</f>
        <v/>
      </c>
      <c r="H6656">
        <f>IF(F6656="","",IF(F6656&gt;0,10*F6656^2,0))</f>
        <v/>
      </c>
    </row>
    <row r="6657">
      <c r="A6657">
        <f>Input!A6657</f>
        <v/>
      </c>
      <c r="B6657">
        <f>IF(ISNUMBER(Input!B6657),IF(AND(Input!B6657&gt;=20,Input!B6657&lt;=700),Input!B6657,""),"")</f>
        <v/>
      </c>
      <c r="C6657">
        <f>IF(B6657="","",INT(A6657))</f>
        <v/>
      </c>
      <c r="D6657">
        <f>IF(B6657="","",HOUR(A6657))</f>
        <v/>
      </c>
      <c r="E6657">
        <f>IF(B6657="","",IF(INPUT!$I$1="","",IF(C6657&lt;(INT(INPUT!$I$1)-INPUT!$I$2),"Off Meds",IF(C6657&lt;=(INT(INPUT!$I$1)+INPUT!$I$2),"Washout","On Meds"))))</f>
        <v/>
      </c>
      <c r="F6657">
        <f>IF(B6657="","",1.509*(LN(B6657)^1.084-5.381))</f>
        <v/>
      </c>
      <c r="G6657">
        <f>IF(F6657="","",IF(F6657&lt;0,10*F6657^2,0))</f>
        <v/>
      </c>
      <c r="H6657">
        <f>IF(F6657="","",IF(F6657&gt;0,10*F6657^2,0))</f>
        <v/>
      </c>
    </row>
    <row r="6658">
      <c r="A6658">
        <f>Input!A6658</f>
        <v/>
      </c>
      <c r="B6658">
        <f>IF(ISNUMBER(Input!B6658),IF(AND(Input!B6658&gt;=20,Input!B6658&lt;=700),Input!B6658,""),"")</f>
        <v/>
      </c>
      <c r="C6658">
        <f>IF(B6658="","",INT(A6658))</f>
        <v/>
      </c>
      <c r="D6658">
        <f>IF(B6658="","",HOUR(A6658))</f>
        <v/>
      </c>
      <c r="E6658">
        <f>IF(B6658="","",IF(INPUT!$I$1="","",IF(C6658&lt;(INT(INPUT!$I$1)-INPUT!$I$2),"Off Meds",IF(C6658&lt;=(INT(INPUT!$I$1)+INPUT!$I$2),"Washout","On Meds"))))</f>
        <v/>
      </c>
      <c r="F6658">
        <f>IF(B6658="","",1.509*(LN(B6658)^1.084-5.381))</f>
        <v/>
      </c>
      <c r="G6658">
        <f>IF(F6658="","",IF(F6658&lt;0,10*F6658^2,0))</f>
        <v/>
      </c>
      <c r="H6658">
        <f>IF(F6658="","",IF(F6658&gt;0,10*F6658^2,0))</f>
        <v/>
      </c>
    </row>
    <row r="6659">
      <c r="A6659">
        <f>Input!A6659</f>
        <v/>
      </c>
      <c r="B6659">
        <f>IF(ISNUMBER(Input!B6659),IF(AND(Input!B6659&gt;=20,Input!B6659&lt;=700),Input!B6659,""),"")</f>
        <v/>
      </c>
      <c r="C6659">
        <f>IF(B6659="","",INT(A6659))</f>
        <v/>
      </c>
      <c r="D6659">
        <f>IF(B6659="","",HOUR(A6659))</f>
        <v/>
      </c>
      <c r="E6659">
        <f>IF(B6659="","",IF(INPUT!$I$1="","",IF(C6659&lt;(INT(INPUT!$I$1)-INPUT!$I$2),"Off Meds",IF(C6659&lt;=(INT(INPUT!$I$1)+INPUT!$I$2),"Washout","On Meds"))))</f>
        <v/>
      </c>
      <c r="F6659">
        <f>IF(B6659="","",1.509*(LN(B6659)^1.084-5.381))</f>
        <v/>
      </c>
      <c r="G6659">
        <f>IF(F6659="","",IF(F6659&lt;0,10*F6659^2,0))</f>
        <v/>
      </c>
      <c r="H6659">
        <f>IF(F6659="","",IF(F6659&gt;0,10*F6659^2,0))</f>
        <v/>
      </c>
    </row>
    <row r="6660">
      <c r="A6660">
        <f>Input!A6660</f>
        <v/>
      </c>
      <c r="B6660">
        <f>IF(ISNUMBER(Input!B6660),IF(AND(Input!B6660&gt;=20,Input!B6660&lt;=700),Input!B6660,""),"")</f>
        <v/>
      </c>
      <c r="C6660">
        <f>IF(B6660="","",INT(A6660))</f>
        <v/>
      </c>
      <c r="D6660">
        <f>IF(B6660="","",HOUR(A6660))</f>
        <v/>
      </c>
      <c r="E6660">
        <f>IF(B6660="","",IF(INPUT!$I$1="","",IF(C6660&lt;(INT(INPUT!$I$1)-INPUT!$I$2),"Off Meds",IF(C6660&lt;=(INT(INPUT!$I$1)+INPUT!$I$2),"Washout","On Meds"))))</f>
        <v/>
      </c>
      <c r="F6660">
        <f>IF(B6660="","",1.509*(LN(B6660)^1.084-5.381))</f>
        <v/>
      </c>
      <c r="G6660">
        <f>IF(F6660="","",IF(F6660&lt;0,10*F6660^2,0))</f>
        <v/>
      </c>
      <c r="H6660">
        <f>IF(F6660="","",IF(F6660&gt;0,10*F6660^2,0))</f>
        <v/>
      </c>
    </row>
    <row r="6661">
      <c r="A6661">
        <f>Input!A6661</f>
        <v/>
      </c>
      <c r="B6661">
        <f>IF(ISNUMBER(Input!B6661),IF(AND(Input!B6661&gt;=20,Input!B6661&lt;=700),Input!B6661,""),"")</f>
        <v/>
      </c>
      <c r="C6661">
        <f>IF(B6661="","",INT(A6661))</f>
        <v/>
      </c>
      <c r="D6661">
        <f>IF(B6661="","",HOUR(A6661))</f>
        <v/>
      </c>
      <c r="E6661">
        <f>IF(B6661="","",IF(INPUT!$I$1="","",IF(C6661&lt;(INT(INPUT!$I$1)-INPUT!$I$2),"Off Meds",IF(C6661&lt;=(INT(INPUT!$I$1)+INPUT!$I$2),"Washout","On Meds"))))</f>
        <v/>
      </c>
      <c r="F6661">
        <f>IF(B6661="","",1.509*(LN(B6661)^1.084-5.381))</f>
        <v/>
      </c>
      <c r="G6661">
        <f>IF(F6661="","",IF(F6661&lt;0,10*F6661^2,0))</f>
        <v/>
      </c>
      <c r="H6661">
        <f>IF(F6661="","",IF(F6661&gt;0,10*F6661^2,0))</f>
        <v/>
      </c>
    </row>
    <row r="6662">
      <c r="A6662">
        <f>Input!A6662</f>
        <v/>
      </c>
      <c r="B6662">
        <f>IF(ISNUMBER(Input!B6662),IF(AND(Input!B6662&gt;=20,Input!B6662&lt;=700),Input!B6662,""),"")</f>
        <v/>
      </c>
      <c r="C6662">
        <f>IF(B6662="","",INT(A6662))</f>
        <v/>
      </c>
      <c r="D6662">
        <f>IF(B6662="","",HOUR(A6662))</f>
        <v/>
      </c>
      <c r="E6662">
        <f>IF(B6662="","",IF(INPUT!$I$1="","",IF(C6662&lt;(INT(INPUT!$I$1)-INPUT!$I$2),"Off Meds",IF(C6662&lt;=(INT(INPUT!$I$1)+INPUT!$I$2),"Washout","On Meds"))))</f>
        <v/>
      </c>
      <c r="F6662">
        <f>IF(B6662="","",1.509*(LN(B6662)^1.084-5.381))</f>
        <v/>
      </c>
      <c r="G6662">
        <f>IF(F6662="","",IF(F6662&lt;0,10*F6662^2,0))</f>
        <v/>
      </c>
      <c r="H6662">
        <f>IF(F6662="","",IF(F6662&gt;0,10*F6662^2,0))</f>
        <v/>
      </c>
    </row>
    <row r="6663">
      <c r="A6663">
        <f>Input!A6663</f>
        <v/>
      </c>
      <c r="B6663">
        <f>IF(ISNUMBER(Input!B6663),IF(AND(Input!B6663&gt;=20,Input!B6663&lt;=700),Input!B6663,""),"")</f>
        <v/>
      </c>
      <c r="C6663">
        <f>IF(B6663="","",INT(A6663))</f>
        <v/>
      </c>
      <c r="D6663">
        <f>IF(B6663="","",HOUR(A6663))</f>
        <v/>
      </c>
      <c r="E6663">
        <f>IF(B6663="","",IF(INPUT!$I$1="","",IF(C6663&lt;(INT(INPUT!$I$1)-INPUT!$I$2),"Off Meds",IF(C6663&lt;=(INT(INPUT!$I$1)+INPUT!$I$2),"Washout","On Meds"))))</f>
        <v/>
      </c>
      <c r="F6663">
        <f>IF(B6663="","",1.509*(LN(B6663)^1.084-5.381))</f>
        <v/>
      </c>
      <c r="G6663">
        <f>IF(F6663="","",IF(F6663&lt;0,10*F6663^2,0))</f>
        <v/>
      </c>
      <c r="H6663">
        <f>IF(F6663="","",IF(F6663&gt;0,10*F6663^2,0))</f>
        <v/>
      </c>
    </row>
    <row r="6664">
      <c r="A6664">
        <f>Input!A6664</f>
        <v/>
      </c>
      <c r="B6664">
        <f>IF(ISNUMBER(Input!B6664),IF(AND(Input!B6664&gt;=20,Input!B6664&lt;=700),Input!B6664,""),"")</f>
        <v/>
      </c>
      <c r="C6664">
        <f>IF(B6664="","",INT(A6664))</f>
        <v/>
      </c>
      <c r="D6664">
        <f>IF(B6664="","",HOUR(A6664))</f>
        <v/>
      </c>
      <c r="E6664">
        <f>IF(B6664="","",IF(INPUT!$I$1="","",IF(C6664&lt;(INT(INPUT!$I$1)-INPUT!$I$2),"Off Meds",IF(C6664&lt;=(INT(INPUT!$I$1)+INPUT!$I$2),"Washout","On Meds"))))</f>
        <v/>
      </c>
      <c r="F6664">
        <f>IF(B6664="","",1.509*(LN(B6664)^1.084-5.381))</f>
        <v/>
      </c>
      <c r="G6664">
        <f>IF(F6664="","",IF(F6664&lt;0,10*F6664^2,0))</f>
        <v/>
      </c>
      <c r="H6664">
        <f>IF(F6664="","",IF(F6664&gt;0,10*F6664^2,0))</f>
        <v/>
      </c>
    </row>
    <row r="6665">
      <c r="A6665">
        <f>Input!A6665</f>
        <v/>
      </c>
      <c r="B6665">
        <f>IF(ISNUMBER(Input!B6665),IF(AND(Input!B6665&gt;=20,Input!B6665&lt;=700),Input!B6665,""),"")</f>
        <v/>
      </c>
      <c r="C6665">
        <f>IF(B6665="","",INT(A6665))</f>
        <v/>
      </c>
      <c r="D6665">
        <f>IF(B6665="","",HOUR(A6665))</f>
        <v/>
      </c>
      <c r="E6665">
        <f>IF(B6665="","",IF(INPUT!$I$1="","",IF(C6665&lt;(INT(INPUT!$I$1)-INPUT!$I$2),"Off Meds",IF(C6665&lt;=(INT(INPUT!$I$1)+INPUT!$I$2),"Washout","On Meds"))))</f>
        <v/>
      </c>
      <c r="F6665">
        <f>IF(B6665="","",1.509*(LN(B6665)^1.084-5.381))</f>
        <v/>
      </c>
      <c r="G6665">
        <f>IF(F6665="","",IF(F6665&lt;0,10*F6665^2,0))</f>
        <v/>
      </c>
      <c r="H6665">
        <f>IF(F6665="","",IF(F6665&gt;0,10*F6665^2,0))</f>
        <v/>
      </c>
    </row>
    <row r="6666">
      <c r="A6666">
        <f>Input!A6666</f>
        <v/>
      </c>
      <c r="B6666">
        <f>IF(ISNUMBER(Input!B6666),IF(AND(Input!B6666&gt;=20,Input!B6666&lt;=700),Input!B6666,""),"")</f>
        <v/>
      </c>
      <c r="C6666">
        <f>IF(B6666="","",INT(A6666))</f>
        <v/>
      </c>
      <c r="D6666">
        <f>IF(B6666="","",HOUR(A6666))</f>
        <v/>
      </c>
      <c r="E6666">
        <f>IF(B6666="","",IF(INPUT!$I$1="","",IF(C6666&lt;(INT(INPUT!$I$1)-INPUT!$I$2),"Off Meds",IF(C6666&lt;=(INT(INPUT!$I$1)+INPUT!$I$2),"Washout","On Meds"))))</f>
        <v/>
      </c>
      <c r="F6666">
        <f>IF(B6666="","",1.509*(LN(B6666)^1.084-5.381))</f>
        <v/>
      </c>
      <c r="G6666">
        <f>IF(F6666="","",IF(F6666&lt;0,10*F6666^2,0))</f>
        <v/>
      </c>
      <c r="H6666">
        <f>IF(F6666="","",IF(F6666&gt;0,10*F6666^2,0))</f>
        <v/>
      </c>
    </row>
    <row r="6667">
      <c r="A6667">
        <f>Input!A6667</f>
        <v/>
      </c>
      <c r="B6667">
        <f>IF(ISNUMBER(Input!B6667),IF(AND(Input!B6667&gt;=20,Input!B6667&lt;=700),Input!B6667,""),"")</f>
        <v/>
      </c>
      <c r="C6667">
        <f>IF(B6667="","",INT(A6667))</f>
        <v/>
      </c>
      <c r="D6667">
        <f>IF(B6667="","",HOUR(A6667))</f>
        <v/>
      </c>
      <c r="E6667">
        <f>IF(B6667="","",IF(INPUT!$I$1="","",IF(C6667&lt;(INT(INPUT!$I$1)-INPUT!$I$2),"Off Meds",IF(C6667&lt;=(INT(INPUT!$I$1)+INPUT!$I$2),"Washout","On Meds"))))</f>
        <v/>
      </c>
      <c r="F6667">
        <f>IF(B6667="","",1.509*(LN(B6667)^1.084-5.381))</f>
        <v/>
      </c>
      <c r="G6667">
        <f>IF(F6667="","",IF(F6667&lt;0,10*F6667^2,0))</f>
        <v/>
      </c>
      <c r="H6667">
        <f>IF(F6667="","",IF(F6667&gt;0,10*F6667^2,0))</f>
        <v/>
      </c>
    </row>
    <row r="6668">
      <c r="A6668">
        <f>Input!A6668</f>
        <v/>
      </c>
      <c r="B6668">
        <f>IF(ISNUMBER(Input!B6668),IF(AND(Input!B6668&gt;=20,Input!B6668&lt;=700),Input!B6668,""),"")</f>
        <v/>
      </c>
      <c r="C6668">
        <f>IF(B6668="","",INT(A6668))</f>
        <v/>
      </c>
      <c r="D6668">
        <f>IF(B6668="","",HOUR(A6668))</f>
        <v/>
      </c>
      <c r="E6668">
        <f>IF(B6668="","",IF(INPUT!$I$1="","",IF(C6668&lt;(INT(INPUT!$I$1)-INPUT!$I$2),"Off Meds",IF(C6668&lt;=(INT(INPUT!$I$1)+INPUT!$I$2),"Washout","On Meds"))))</f>
        <v/>
      </c>
      <c r="F6668">
        <f>IF(B6668="","",1.509*(LN(B6668)^1.084-5.381))</f>
        <v/>
      </c>
      <c r="G6668">
        <f>IF(F6668="","",IF(F6668&lt;0,10*F6668^2,0))</f>
        <v/>
      </c>
      <c r="H6668">
        <f>IF(F6668="","",IF(F6668&gt;0,10*F6668^2,0))</f>
        <v/>
      </c>
    </row>
    <row r="6669">
      <c r="A6669">
        <f>Input!A6669</f>
        <v/>
      </c>
      <c r="B6669">
        <f>IF(ISNUMBER(Input!B6669),IF(AND(Input!B6669&gt;=20,Input!B6669&lt;=700),Input!B6669,""),"")</f>
        <v/>
      </c>
      <c r="C6669">
        <f>IF(B6669="","",INT(A6669))</f>
        <v/>
      </c>
      <c r="D6669">
        <f>IF(B6669="","",HOUR(A6669))</f>
        <v/>
      </c>
      <c r="E6669">
        <f>IF(B6669="","",IF(INPUT!$I$1="","",IF(C6669&lt;(INT(INPUT!$I$1)-INPUT!$I$2),"Off Meds",IF(C6669&lt;=(INT(INPUT!$I$1)+INPUT!$I$2),"Washout","On Meds"))))</f>
        <v/>
      </c>
      <c r="F6669">
        <f>IF(B6669="","",1.509*(LN(B6669)^1.084-5.381))</f>
        <v/>
      </c>
      <c r="G6669">
        <f>IF(F6669="","",IF(F6669&lt;0,10*F6669^2,0))</f>
        <v/>
      </c>
      <c r="H6669">
        <f>IF(F6669="","",IF(F6669&gt;0,10*F6669^2,0))</f>
        <v/>
      </c>
    </row>
    <row r="6670">
      <c r="A6670">
        <f>Input!A6670</f>
        <v/>
      </c>
      <c r="B6670">
        <f>IF(ISNUMBER(Input!B6670),IF(AND(Input!B6670&gt;=20,Input!B6670&lt;=700),Input!B6670,""),"")</f>
        <v/>
      </c>
      <c r="C6670">
        <f>IF(B6670="","",INT(A6670))</f>
        <v/>
      </c>
      <c r="D6670">
        <f>IF(B6670="","",HOUR(A6670))</f>
        <v/>
      </c>
      <c r="E6670">
        <f>IF(B6670="","",IF(INPUT!$I$1="","",IF(C6670&lt;(INT(INPUT!$I$1)-INPUT!$I$2),"Off Meds",IF(C6670&lt;=(INT(INPUT!$I$1)+INPUT!$I$2),"Washout","On Meds"))))</f>
        <v/>
      </c>
      <c r="F6670">
        <f>IF(B6670="","",1.509*(LN(B6670)^1.084-5.381))</f>
        <v/>
      </c>
      <c r="G6670">
        <f>IF(F6670="","",IF(F6670&lt;0,10*F6670^2,0))</f>
        <v/>
      </c>
      <c r="H6670">
        <f>IF(F6670="","",IF(F6670&gt;0,10*F6670^2,0))</f>
        <v/>
      </c>
    </row>
    <row r="6671">
      <c r="A6671">
        <f>Input!A6671</f>
        <v/>
      </c>
      <c r="B6671">
        <f>IF(ISNUMBER(Input!B6671),IF(AND(Input!B6671&gt;=20,Input!B6671&lt;=700),Input!B6671,""),"")</f>
        <v/>
      </c>
      <c r="C6671">
        <f>IF(B6671="","",INT(A6671))</f>
        <v/>
      </c>
      <c r="D6671">
        <f>IF(B6671="","",HOUR(A6671))</f>
        <v/>
      </c>
      <c r="E6671">
        <f>IF(B6671="","",IF(INPUT!$I$1="","",IF(C6671&lt;(INT(INPUT!$I$1)-INPUT!$I$2),"Off Meds",IF(C6671&lt;=(INT(INPUT!$I$1)+INPUT!$I$2),"Washout","On Meds"))))</f>
        <v/>
      </c>
      <c r="F6671">
        <f>IF(B6671="","",1.509*(LN(B6671)^1.084-5.381))</f>
        <v/>
      </c>
      <c r="G6671">
        <f>IF(F6671="","",IF(F6671&lt;0,10*F6671^2,0))</f>
        <v/>
      </c>
      <c r="H6671">
        <f>IF(F6671="","",IF(F6671&gt;0,10*F6671^2,0))</f>
        <v/>
      </c>
    </row>
    <row r="6672">
      <c r="A6672">
        <f>Input!A6672</f>
        <v/>
      </c>
      <c r="B6672">
        <f>IF(ISNUMBER(Input!B6672),IF(AND(Input!B6672&gt;=20,Input!B6672&lt;=700),Input!B6672,""),"")</f>
        <v/>
      </c>
      <c r="C6672">
        <f>IF(B6672="","",INT(A6672))</f>
        <v/>
      </c>
      <c r="D6672">
        <f>IF(B6672="","",HOUR(A6672))</f>
        <v/>
      </c>
      <c r="E6672">
        <f>IF(B6672="","",IF(INPUT!$I$1="","",IF(C6672&lt;(INT(INPUT!$I$1)-INPUT!$I$2),"Off Meds",IF(C6672&lt;=(INT(INPUT!$I$1)+INPUT!$I$2),"Washout","On Meds"))))</f>
        <v/>
      </c>
      <c r="F6672">
        <f>IF(B6672="","",1.509*(LN(B6672)^1.084-5.381))</f>
        <v/>
      </c>
      <c r="G6672">
        <f>IF(F6672="","",IF(F6672&lt;0,10*F6672^2,0))</f>
        <v/>
      </c>
      <c r="H6672">
        <f>IF(F6672="","",IF(F6672&gt;0,10*F6672^2,0))</f>
        <v/>
      </c>
    </row>
    <row r="6673">
      <c r="A6673">
        <f>Input!A6673</f>
        <v/>
      </c>
      <c r="B6673">
        <f>IF(ISNUMBER(Input!B6673),IF(AND(Input!B6673&gt;=20,Input!B6673&lt;=700),Input!B6673,""),"")</f>
        <v/>
      </c>
      <c r="C6673">
        <f>IF(B6673="","",INT(A6673))</f>
        <v/>
      </c>
      <c r="D6673">
        <f>IF(B6673="","",HOUR(A6673))</f>
        <v/>
      </c>
      <c r="E6673">
        <f>IF(B6673="","",IF(INPUT!$I$1="","",IF(C6673&lt;(INT(INPUT!$I$1)-INPUT!$I$2),"Off Meds",IF(C6673&lt;=(INT(INPUT!$I$1)+INPUT!$I$2),"Washout","On Meds"))))</f>
        <v/>
      </c>
      <c r="F6673">
        <f>IF(B6673="","",1.509*(LN(B6673)^1.084-5.381))</f>
        <v/>
      </c>
      <c r="G6673">
        <f>IF(F6673="","",IF(F6673&lt;0,10*F6673^2,0))</f>
        <v/>
      </c>
      <c r="H6673">
        <f>IF(F6673="","",IF(F6673&gt;0,10*F6673^2,0))</f>
        <v/>
      </c>
    </row>
    <row r="6674">
      <c r="A6674">
        <f>Input!A6674</f>
        <v/>
      </c>
      <c r="B6674">
        <f>IF(ISNUMBER(Input!B6674),IF(AND(Input!B6674&gt;=20,Input!B6674&lt;=700),Input!B6674,""),"")</f>
        <v/>
      </c>
      <c r="C6674">
        <f>IF(B6674="","",INT(A6674))</f>
        <v/>
      </c>
      <c r="D6674">
        <f>IF(B6674="","",HOUR(A6674))</f>
        <v/>
      </c>
      <c r="E6674">
        <f>IF(B6674="","",IF(INPUT!$I$1="","",IF(C6674&lt;(INT(INPUT!$I$1)-INPUT!$I$2),"Off Meds",IF(C6674&lt;=(INT(INPUT!$I$1)+INPUT!$I$2),"Washout","On Meds"))))</f>
        <v/>
      </c>
      <c r="F6674">
        <f>IF(B6674="","",1.509*(LN(B6674)^1.084-5.381))</f>
        <v/>
      </c>
      <c r="G6674">
        <f>IF(F6674="","",IF(F6674&lt;0,10*F6674^2,0))</f>
        <v/>
      </c>
      <c r="H6674">
        <f>IF(F6674="","",IF(F6674&gt;0,10*F6674^2,0))</f>
        <v/>
      </c>
    </row>
    <row r="6675">
      <c r="A6675">
        <f>Input!A6675</f>
        <v/>
      </c>
      <c r="B6675">
        <f>IF(ISNUMBER(Input!B6675),IF(AND(Input!B6675&gt;=20,Input!B6675&lt;=700),Input!B6675,""),"")</f>
        <v/>
      </c>
      <c r="C6675">
        <f>IF(B6675="","",INT(A6675))</f>
        <v/>
      </c>
      <c r="D6675">
        <f>IF(B6675="","",HOUR(A6675))</f>
        <v/>
      </c>
      <c r="E6675">
        <f>IF(B6675="","",IF(INPUT!$I$1="","",IF(C6675&lt;(INT(INPUT!$I$1)-INPUT!$I$2),"Off Meds",IF(C6675&lt;=(INT(INPUT!$I$1)+INPUT!$I$2),"Washout","On Meds"))))</f>
        <v/>
      </c>
      <c r="F6675">
        <f>IF(B6675="","",1.509*(LN(B6675)^1.084-5.381))</f>
        <v/>
      </c>
      <c r="G6675">
        <f>IF(F6675="","",IF(F6675&lt;0,10*F6675^2,0))</f>
        <v/>
      </c>
      <c r="H6675">
        <f>IF(F6675="","",IF(F6675&gt;0,10*F6675^2,0))</f>
        <v/>
      </c>
    </row>
    <row r="6676">
      <c r="A6676">
        <f>Input!A6676</f>
        <v/>
      </c>
      <c r="B6676">
        <f>IF(ISNUMBER(Input!B6676),IF(AND(Input!B6676&gt;=20,Input!B6676&lt;=700),Input!B6676,""),"")</f>
        <v/>
      </c>
      <c r="C6676">
        <f>IF(B6676="","",INT(A6676))</f>
        <v/>
      </c>
      <c r="D6676">
        <f>IF(B6676="","",HOUR(A6676))</f>
        <v/>
      </c>
      <c r="E6676">
        <f>IF(B6676="","",IF(INPUT!$I$1="","",IF(C6676&lt;(INT(INPUT!$I$1)-INPUT!$I$2),"Off Meds",IF(C6676&lt;=(INT(INPUT!$I$1)+INPUT!$I$2),"Washout","On Meds"))))</f>
        <v/>
      </c>
      <c r="F6676">
        <f>IF(B6676="","",1.509*(LN(B6676)^1.084-5.381))</f>
        <v/>
      </c>
      <c r="G6676">
        <f>IF(F6676="","",IF(F6676&lt;0,10*F6676^2,0))</f>
        <v/>
      </c>
      <c r="H6676">
        <f>IF(F6676="","",IF(F6676&gt;0,10*F6676^2,0))</f>
        <v/>
      </c>
    </row>
    <row r="6677">
      <c r="A6677">
        <f>Input!A6677</f>
        <v/>
      </c>
      <c r="B6677">
        <f>IF(ISNUMBER(Input!B6677),IF(AND(Input!B6677&gt;=20,Input!B6677&lt;=700),Input!B6677,""),"")</f>
        <v/>
      </c>
      <c r="C6677">
        <f>IF(B6677="","",INT(A6677))</f>
        <v/>
      </c>
      <c r="D6677">
        <f>IF(B6677="","",HOUR(A6677))</f>
        <v/>
      </c>
      <c r="E6677">
        <f>IF(B6677="","",IF(INPUT!$I$1="","",IF(C6677&lt;(INT(INPUT!$I$1)-INPUT!$I$2),"Off Meds",IF(C6677&lt;=(INT(INPUT!$I$1)+INPUT!$I$2),"Washout","On Meds"))))</f>
        <v/>
      </c>
      <c r="F6677">
        <f>IF(B6677="","",1.509*(LN(B6677)^1.084-5.381))</f>
        <v/>
      </c>
      <c r="G6677">
        <f>IF(F6677="","",IF(F6677&lt;0,10*F6677^2,0))</f>
        <v/>
      </c>
      <c r="H6677">
        <f>IF(F6677="","",IF(F6677&gt;0,10*F6677^2,0))</f>
        <v/>
      </c>
    </row>
    <row r="6678">
      <c r="A6678">
        <f>Input!A6678</f>
        <v/>
      </c>
      <c r="B6678">
        <f>IF(ISNUMBER(Input!B6678),IF(AND(Input!B6678&gt;=20,Input!B6678&lt;=700),Input!B6678,""),"")</f>
        <v/>
      </c>
      <c r="C6678">
        <f>IF(B6678="","",INT(A6678))</f>
        <v/>
      </c>
      <c r="D6678">
        <f>IF(B6678="","",HOUR(A6678))</f>
        <v/>
      </c>
      <c r="E6678">
        <f>IF(B6678="","",IF(INPUT!$I$1="","",IF(C6678&lt;(INT(INPUT!$I$1)-INPUT!$I$2),"Off Meds",IF(C6678&lt;=(INT(INPUT!$I$1)+INPUT!$I$2),"Washout","On Meds"))))</f>
        <v/>
      </c>
      <c r="F6678">
        <f>IF(B6678="","",1.509*(LN(B6678)^1.084-5.381))</f>
        <v/>
      </c>
      <c r="G6678">
        <f>IF(F6678="","",IF(F6678&lt;0,10*F6678^2,0))</f>
        <v/>
      </c>
      <c r="H6678">
        <f>IF(F6678="","",IF(F6678&gt;0,10*F6678^2,0))</f>
        <v/>
      </c>
    </row>
    <row r="6679">
      <c r="A6679">
        <f>Input!A6679</f>
        <v/>
      </c>
      <c r="B6679">
        <f>IF(ISNUMBER(Input!B6679),IF(AND(Input!B6679&gt;=20,Input!B6679&lt;=700),Input!B6679,""),"")</f>
        <v/>
      </c>
      <c r="C6679">
        <f>IF(B6679="","",INT(A6679))</f>
        <v/>
      </c>
      <c r="D6679">
        <f>IF(B6679="","",HOUR(A6679))</f>
        <v/>
      </c>
      <c r="E6679">
        <f>IF(B6679="","",IF(INPUT!$I$1="","",IF(C6679&lt;(INT(INPUT!$I$1)-INPUT!$I$2),"Off Meds",IF(C6679&lt;=(INT(INPUT!$I$1)+INPUT!$I$2),"Washout","On Meds"))))</f>
        <v/>
      </c>
      <c r="F6679">
        <f>IF(B6679="","",1.509*(LN(B6679)^1.084-5.381))</f>
        <v/>
      </c>
      <c r="G6679">
        <f>IF(F6679="","",IF(F6679&lt;0,10*F6679^2,0))</f>
        <v/>
      </c>
      <c r="H6679">
        <f>IF(F6679="","",IF(F6679&gt;0,10*F6679^2,0))</f>
        <v/>
      </c>
    </row>
    <row r="6680">
      <c r="A6680">
        <f>Input!A6680</f>
        <v/>
      </c>
      <c r="B6680">
        <f>IF(ISNUMBER(Input!B6680),IF(AND(Input!B6680&gt;=20,Input!B6680&lt;=700),Input!B6680,""),"")</f>
        <v/>
      </c>
      <c r="C6680">
        <f>IF(B6680="","",INT(A6680))</f>
        <v/>
      </c>
      <c r="D6680">
        <f>IF(B6680="","",HOUR(A6680))</f>
        <v/>
      </c>
      <c r="E6680">
        <f>IF(B6680="","",IF(INPUT!$I$1="","",IF(C6680&lt;(INT(INPUT!$I$1)-INPUT!$I$2),"Off Meds",IF(C6680&lt;=(INT(INPUT!$I$1)+INPUT!$I$2),"Washout","On Meds"))))</f>
        <v/>
      </c>
      <c r="F6680">
        <f>IF(B6680="","",1.509*(LN(B6680)^1.084-5.381))</f>
        <v/>
      </c>
      <c r="G6680">
        <f>IF(F6680="","",IF(F6680&lt;0,10*F6680^2,0))</f>
        <v/>
      </c>
      <c r="H6680">
        <f>IF(F6680="","",IF(F6680&gt;0,10*F6680^2,0))</f>
        <v/>
      </c>
    </row>
    <row r="6681">
      <c r="A6681">
        <f>Input!A6681</f>
        <v/>
      </c>
      <c r="B6681">
        <f>IF(ISNUMBER(Input!B6681),IF(AND(Input!B6681&gt;=20,Input!B6681&lt;=700),Input!B6681,""),"")</f>
        <v/>
      </c>
      <c r="C6681">
        <f>IF(B6681="","",INT(A6681))</f>
        <v/>
      </c>
      <c r="D6681">
        <f>IF(B6681="","",HOUR(A6681))</f>
        <v/>
      </c>
      <c r="E6681">
        <f>IF(B6681="","",IF(INPUT!$I$1="","",IF(C6681&lt;(INT(INPUT!$I$1)-INPUT!$I$2),"Off Meds",IF(C6681&lt;=(INT(INPUT!$I$1)+INPUT!$I$2),"Washout","On Meds"))))</f>
        <v/>
      </c>
      <c r="F6681">
        <f>IF(B6681="","",1.509*(LN(B6681)^1.084-5.381))</f>
        <v/>
      </c>
      <c r="G6681">
        <f>IF(F6681="","",IF(F6681&lt;0,10*F6681^2,0))</f>
        <v/>
      </c>
      <c r="H6681">
        <f>IF(F6681="","",IF(F6681&gt;0,10*F6681^2,0))</f>
        <v/>
      </c>
    </row>
    <row r="6682">
      <c r="A6682">
        <f>Input!A6682</f>
        <v/>
      </c>
      <c r="B6682">
        <f>IF(ISNUMBER(Input!B6682),IF(AND(Input!B6682&gt;=20,Input!B6682&lt;=700),Input!B6682,""),"")</f>
        <v/>
      </c>
      <c r="C6682">
        <f>IF(B6682="","",INT(A6682))</f>
        <v/>
      </c>
      <c r="D6682">
        <f>IF(B6682="","",HOUR(A6682))</f>
        <v/>
      </c>
      <c r="E6682">
        <f>IF(B6682="","",IF(INPUT!$I$1="","",IF(C6682&lt;(INT(INPUT!$I$1)-INPUT!$I$2),"Off Meds",IF(C6682&lt;=(INT(INPUT!$I$1)+INPUT!$I$2),"Washout","On Meds"))))</f>
        <v/>
      </c>
      <c r="F6682">
        <f>IF(B6682="","",1.509*(LN(B6682)^1.084-5.381))</f>
        <v/>
      </c>
      <c r="G6682">
        <f>IF(F6682="","",IF(F6682&lt;0,10*F6682^2,0))</f>
        <v/>
      </c>
      <c r="H6682">
        <f>IF(F6682="","",IF(F6682&gt;0,10*F6682^2,0))</f>
        <v/>
      </c>
    </row>
    <row r="6683">
      <c r="A6683">
        <f>Input!A6683</f>
        <v/>
      </c>
      <c r="B6683">
        <f>IF(ISNUMBER(Input!B6683),IF(AND(Input!B6683&gt;=20,Input!B6683&lt;=700),Input!B6683,""),"")</f>
        <v/>
      </c>
      <c r="C6683">
        <f>IF(B6683="","",INT(A6683))</f>
        <v/>
      </c>
      <c r="D6683">
        <f>IF(B6683="","",HOUR(A6683))</f>
        <v/>
      </c>
      <c r="E6683">
        <f>IF(B6683="","",IF(INPUT!$I$1="","",IF(C6683&lt;(INT(INPUT!$I$1)-INPUT!$I$2),"Off Meds",IF(C6683&lt;=(INT(INPUT!$I$1)+INPUT!$I$2),"Washout","On Meds"))))</f>
        <v/>
      </c>
      <c r="F6683">
        <f>IF(B6683="","",1.509*(LN(B6683)^1.084-5.381))</f>
        <v/>
      </c>
      <c r="G6683">
        <f>IF(F6683="","",IF(F6683&lt;0,10*F6683^2,0))</f>
        <v/>
      </c>
      <c r="H6683">
        <f>IF(F6683="","",IF(F6683&gt;0,10*F6683^2,0))</f>
        <v/>
      </c>
    </row>
    <row r="6684">
      <c r="A6684">
        <f>Input!A6684</f>
        <v/>
      </c>
      <c r="B6684">
        <f>IF(ISNUMBER(Input!B6684),IF(AND(Input!B6684&gt;=20,Input!B6684&lt;=700),Input!B6684,""),"")</f>
        <v/>
      </c>
      <c r="C6684">
        <f>IF(B6684="","",INT(A6684))</f>
        <v/>
      </c>
      <c r="D6684">
        <f>IF(B6684="","",HOUR(A6684))</f>
        <v/>
      </c>
      <c r="E6684">
        <f>IF(B6684="","",IF(INPUT!$I$1="","",IF(C6684&lt;(INT(INPUT!$I$1)-INPUT!$I$2),"Off Meds",IF(C6684&lt;=(INT(INPUT!$I$1)+INPUT!$I$2),"Washout","On Meds"))))</f>
        <v/>
      </c>
      <c r="F6684">
        <f>IF(B6684="","",1.509*(LN(B6684)^1.084-5.381))</f>
        <v/>
      </c>
      <c r="G6684">
        <f>IF(F6684="","",IF(F6684&lt;0,10*F6684^2,0))</f>
        <v/>
      </c>
      <c r="H6684">
        <f>IF(F6684="","",IF(F6684&gt;0,10*F6684^2,0))</f>
        <v/>
      </c>
    </row>
    <row r="6685">
      <c r="A6685">
        <f>Input!A6685</f>
        <v/>
      </c>
      <c r="B6685">
        <f>IF(ISNUMBER(Input!B6685),IF(AND(Input!B6685&gt;=20,Input!B6685&lt;=700),Input!B6685,""),"")</f>
        <v/>
      </c>
      <c r="C6685">
        <f>IF(B6685="","",INT(A6685))</f>
        <v/>
      </c>
      <c r="D6685">
        <f>IF(B6685="","",HOUR(A6685))</f>
        <v/>
      </c>
      <c r="E6685">
        <f>IF(B6685="","",IF(INPUT!$I$1="","",IF(C6685&lt;(INT(INPUT!$I$1)-INPUT!$I$2),"Off Meds",IF(C6685&lt;=(INT(INPUT!$I$1)+INPUT!$I$2),"Washout","On Meds"))))</f>
        <v/>
      </c>
      <c r="F6685">
        <f>IF(B6685="","",1.509*(LN(B6685)^1.084-5.381))</f>
        <v/>
      </c>
      <c r="G6685">
        <f>IF(F6685="","",IF(F6685&lt;0,10*F6685^2,0))</f>
        <v/>
      </c>
      <c r="H6685">
        <f>IF(F6685="","",IF(F6685&gt;0,10*F6685^2,0))</f>
        <v/>
      </c>
    </row>
    <row r="6686">
      <c r="A6686">
        <f>Input!A6686</f>
        <v/>
      </c>
      <c r="B6686">
        <f>IF(ISNUMBER(Input!B6686),IF(AND(Input!B6686&gt;=20,Input!B6686&lt;=700),Input!B6686,""),"")</f>
        <v/>
      </c>
      <c r="C6686">
        <f>IF(B6686="","",INT(A6686))</f>
        <v/>
      </c>
      <c r="D6686">
        <f>IF(B6686="","",HOUR(A6686))</f>
        <v/>
      </c>
      <c r="E6686">
        <f>IF(B6686="","",IF(INPUT!$I$1="","",IF(C6686&lt;(INT(INPUT!$I$1)-INPUT!$I$2),"Off Meds",IF(C6686&lt;=(INT(INPUT!$I$1)+INPUT!$I$2),"Washout","On Meds"))))</f>
        <v/>
      </c>
      <c r="F6686">
        <f>IF(B6686="","",1.509*(LN(B6686)^1.084-5.381))</f>
        <v/>
      </c>
      <c r="G6686">
        <f>IF(F6686="","",IF(F6686&lt;0,10*F6686^2,0))</f>
        <v/>
      </c>
      <c r="H6686">
        <f>IF(F6686="","",IF(F6686&gt;0,10*F6686^2,0))</f>
        <v/>
      </c>
    </row>
    <row r="6687">
      <c r="A6687">
        <f>Input!A6687</f>
        <v/>
      </c>
      <c r="B6687">
        <f>IF(ISNUMBER(Input!B6687),IF(AND(Input!B6687&gt;=20,Input!B6687&lt;=700),Input!B6687,""),"")</f>
        <v/>
      </c>
      <c r="C6687">
        <f>IF(B6687="","",INT(A6687))</f>
        <v/>
      </c>
      <c r="D6687">
        <f>IF(B6687="","",HOUR(A6687))</f>
        <v/>
      </c>
      <c r="E6687">
        <f>IF(B6687="","",IF(INPUT!$I$1="","",IF(C6687&lt;(INT(INPUT!$I$1)-INPUT!$I$2),"Off Meds",IF(C6687&lt;=(INT(INPUT!$I$1)+INPUT!$I$2),"Washout","On Meds"))))</f>
        <v/>
      </c>
      <c r="F6687">
        <f>IF(B6687="","",1.509*(LN(B6687)^1.084-5.381))</f>
        <v/>
      </c>
      <c r="G6687">
        <f>IF(F6687="","",IF(F6687&lt;0,10*F6687^2,0))</f>
        <v/>
      </c>
      <c r="H6687">
        <f>IF(F6687="","",IF(F6687&gt;0,10*F6687^2,0))</f>
        <v/>
      </c>
    </row>
    <row r="6688">
      <c r="A6688">
        <f>Input!A6688</f>
        <v/>
      </c>
      <c r="B6688">
        <f>IF(ISNUMBER(Input!B6688),IF(AND(Input!B6688&gt;=20,Input!B6688&lt;=700),Input!B6688,""),"")</f>
        <v/>
      </c>
      <c r="C6688">
        <f>IF(B6688="","",INT(A6688))</f>
        <v/>
      </c>
      <c r="D6688">
        <f>IF(B6688="","",HOUR(A6688))</f>
        <v/>
      </c>
      <c r="E6688">
        <f>IF(B6688="","",IF(INPUT!$I$1="","",IF(C6688&lt;(INT(INPUT!$I$1)-INPUT!$I$2),"Off Meds",IF(C6688&lt;=(INT(INPUT!$I$1)+INPUT!$I$2),"Washout","On Meds"))))</f>
        <v/>
      </c>
      <c r="F6688">
        <f>IF(B6688="","",1.509*(LN(B6688)^1.084-5.381))</f>
        <v/>
      </c>
      <c r="G6688">
        <f>IF(F6688="","",IF(F6688&lt;0,10*F6688^2,0))</f>
        <v/>
      </c>
      <c r="H6688">
        <f>IF(F6688="","",IF(F6688&gt;0,10*F6688^2,0))</f>
        <v/>
      </c>
    </row>
    <row r="6689">
      <c r="A6689">
        <f>Input!A6689</f>
        <v/>
      </c>
      <c r="B6689">
        <f>IF(ISNUMBER(Input!B6689),IF(AND(Input!B6689&gt;=20,Input!B6689&lt;=700),Input!B6689,""),"")</f>
        <v/>
      </c>
      <c r="C6689">
        <f>IF(B6689="","",INT(A6689))</f>
        <v/>
      </c>
      <c r="D6689">
        <f>IF(B6689="","",HOUR(A6689))</f>
        <v/>
      </c>
      <c r="E6689">
        <f>IF(B6689="","",IF(INPUT!$I$1="","",IF(C6689&lt;(INT(INPUT!$I$1)-INPUT!$I$2),"Off Meds",IF(C6689&lt;=(INT(INPUT!$I$1)+INPUT!$I$2),"Washout","On Meds"))))</f>
        <v/>
      </c>
      <c r="F6689">
        <f>IF(B6689="","",1.509*(LN(B6689)^1.084-5.381))</f>
        <v/>
      </c>
      <c r="G6689">
        <f>IF(F6689="","",IF(F6689&lt;0,10*F6689^2,0))</f>
        <v/>
      </c>
      <c r="H6689">
        <f>IF(F6689="","",IF(F6689&gt;0,10*F6689^2,0))</f>
        <v/>
      </c>
    </row>
    <row r="6690">
      <c r="A6690">
        <f>Input!A6690</f>
        <v/>
      </c>
      <c r="B6690">
        <f>IF(ISNUMBER(Input!B6690),IF(AND(Input!B6690&gt;=20,Input!B6690&lt;=700),Input!B6690,""),"")</f>
        <v/>
      </c>
      <c r="C6690">
        <f>IF(B6690="","",INT(A6690))</f>
        <v/>
      </c>
      <c r="D6690">
        <f>IF(B6690="","",HOUR(A6690))</f>
        <v/>
      </c>
      <c r="E6690">
        <f>IF(B6690="","",IF(INPUT!$I$1="","",IF(C6690&lt;(INT(INPUT!$I$1)-INPUT!$I$2),"Off Meds",IF(C6690&lt;=(INT(INPUT!$I$1)+INPUT!$I$2),"Washout","On Meds"))))</f>
        <v/>
      </c>
      <c r="F6690">
        <f>IF(B6690="","",1.509*(LN(B6690)^1.084-5.381))</f>
        <v/>
      </c>
      <c r="G6690">
        <f>IF(F6690="","",IF(F6690&lt;0,10*F6690^2,0))</f>
        <v/>
      </c>
      <c r="H6690">
        <f>IF(F6690="","",IF(F6690&gt;0,10*F6690^2,0))</f>
        <v/>
      </c>
    </row>
    <row r="6691">
      <c r="A6691">
        <f>Input!A6691</f>
        <v/>
      </c>
      <c r="B6691">
        <f>IF(ISNUMBER(Input!B6691),IF(AND(Input!B6691&gt;=20,Input!B6691&lt;=700),Input!B6691,""),"")</f>
        <v/>
      </c>
      <c r="C6691">
        <f>IF(B6691="","",INT(A6691))</f>
        <v/>
      </c>
      <c r="D6691">
        <f>IF(B6691="","",HOUR(A6691))</f>
        <v/>
      </c>
      <c r="E6691">
        <f>IF(B6691="","",IF(INPUT!$I$1="","",IF(C6691&lt;(INT(INPUT!$I$1)-INPUT!$I$2),"Off Meds",IF(C6691&lt;=(INT(INPUT!$I$1)+INPUT!$I$2),"Washout","On Meds"))))</f>
        <v/>
      </c>
      <c r="F6691">
        <f>IF(B6691="","",1.509*(LN(B6691)^1.084-5.381))</f>
        <v/>
      </c>
      <c r="G6691">
        <f>IF(F6691="","",IF(F6691&lt;0,10*F6691^2,0))</f>
        <v/>
      </c>
      <c r="H6691">
        <f>IF(F6691="","",IF(F6691&gt;0,10*F6691^2,0))</f>
        <v/>
      </c>
    </row>
    <row r="6692">
      <c r="A6692">
        <f>Input!A6692</f>
        <v/>
      </c>
      <c r="B6692">
        <f>IF(ISNUMBER(Input!B6692),IF(AND(Input!B6692&gt;=20,Input!B6692&lt;=700),Input!B6692,""),"")</f>
        <v/>
      </c>
      <c r="C6692">
        <f>IF(B6692="","",INT(A6692))</f>
        <v/>
      </c>
      <c r="D6692">
        <f>IF(B6692="","",HOUR(A6692))</f>
        <v/>
      </c>
      <c r="E6692">
        <f>IF(B6692="","",IF(INPUT!$I$1="","",IF(C6692&lt;(INT(INPUT!$I$1)-INPUT!$I$2),"Off Meds",IF(C6692&lt;=(INT(INPUT!$I$1)+INPUT!$I$2),"Washout","On Meds"))))</f>
        <v/>
      </c>
      <c r="F6692">
        <f>IF(B6692="","",1.509*(LN(B6692)^1.084-5.381))</f>
        <v/>
      </c>
      <c r="G6692">
        <f>IF(F6692="","",IF(F6692&lt;0,10*F6692^2,0))</f>
        <v/>
      </c>
      <c r="H6692">
        <f>IF(F6692="","",IF(F6692&gt;0,10*F6692^2,0))</f>
        <v/>
      </c>
    </row>
    <row r="6693">
      <c r="A6693">
        <f>Input!A6693</f>
        <v/>
      </c>
      <c r="B6693">
        <f>IF(ISNUMBER(Input!B6693),IF(AND(Input!B6693&gt;=20,Input!B6693&lt;=700),Input!B6693,""),"")</f>
        <v/>
      </c>
      <c r="C6693">
        <f>IF(B6693="","",INT(A6693))</f>
        <v/>
      </c>
      <c r="D6693">
        <f>IF(B6693="","",HOUR(A6693))</f>
        <v/>
      </c>
      <c r="E6693">
        <f>IF(B6693="","",IF(INPUT!$I$1="","",IF(C6693&lt;(INT(INPUT!$I$1)-INPUT!$I$2),"Off Meds",IF(C6693&lt;=(INT(INPUT!$I$1)+INPUT!$I$2),"Washout","On Meds"))))</f>
        <v/>
      </c>
      <c r="F6693">
        <f>IF(B6693="","",1.509*(LN(B6693)^1.084-5.381))</f>
        <v/>
      </c>
      <c r="G6693">
        <f>IF(F6693="","",IF(F6693&lt;0,10*F6693^2,0))</f>
        <v/>
      </c>
      <c r="H6693">
        <f>IF(F6693="","",IF(F6693&gt;0,10*F6693^2,0))</f>
        <v/>
      </c>
    </row>
    <row r="6694">
      <c r="A6694">
        <f>Input!A6694</f>
        <v/>
      </c>
      <c r="B6694">
        <f>IF(ISNUMBER(Input!B6694),IF(AND(Input!B6694&gt;=20,Input!B6694&lt;=700),Input!B6694,""),"")</f>
        <v/>
      </c>
      <c r="C6694">
        <f>IF(B6694="","",INT(A6694))</f>
        <v/>
      </c>
      <c r="D6694">
        <f>IF(B6694="","",HOUR(A6694))</f>
        <v/>
      </c>
      <c r="E6694">
        <f>IF(B6694="","",IF(INPUT!$I$1="","",IF(C6694&lt;(INT(INPUT!$I$1)-INPUT!$I$2),"Off Meds",IF(C6694&lt;=(INT(INPUT!$I$1)+INPUT!$I$2),"Washout","On Meds"))))</f>
        <v/>
      </c>
      <c r="F6694">
        <f>IF(B6694="","",1.509*(LN(B6694)^1.084-5.381))</f>
        <v/>
      </c>
      <c r="G6694">
        <f>IF(F6694="","",IF(F6694&lt;0,10*F6694^2,0))</f>
        <v/>
      </c>
      <c r="H6694">
        <f>IF(F6694="","",IF(F6694&gt;0,10*F6694^2,0))</f>
        <v/>
      </c>
    </row>
    <row r="6695">
      <c r="A6695">
        <f>Input!A6695</f>
        <v/>
      </c>
      <c r="B6695">
        <f>IF(ISNUMBER(Input!B6695),IF(AND(Input!B6695&gt;=20,Input!B6695&lt;=700),Input!B6695,""),"")</f>
        <v/>
      </c>
      <c r="C6695">
        <f>IF(B6695="","",INT(A6695))</f>
        <v/>
      </c>
      <c r="D6695">
        <f>IF(B6695="","",HOUR(A6695))</f>
        <v/>
      </c>
      <c r="E6695">
        <f>IF(B6695="","",IF(INPUT!$I$1="","",IF(C6695&lt;(INT(INPUT!$I$1)-INPUT!$I$2),"Off Meds",IF(C6695&lt;=(INT(INPUT!$I$1)+INPUT!$I$2),"Washout","On Meds"))))</f>
        <v/>
      </c>
      <c r="F6695">
        <f>IF(B6695="","",1.509*(LN(B6695)^1.084-5.381))</f>
        <v/>
      </c>
      <c r="G6695">
        <f>IF(F6695="","",IF(F6695&lt;0,10*F6695^2,0))</f>
        <v/>
      </c>
      <c r="H6695">
        <f>IF(F6695="","",IF(F6695&gt;0,10*F6695^2,0))</f>
        <v/>
      </c>
    </row>
    <row r="6696">
      <c r="A6696">
        <f>Input!A6696</f>
        <v/>
      </c>
      <c r="B6696">
        <f>IF(ISNUMBER(Input!B6696),IF(AND(Input!B6696&gt;=20,Input!B6696&lt;=700),Input!B6696,""),"")</f>
        <v/>
      </c>
      <c r="C6696">
        <f>IF(B6696="","",INT(A6696))</f>
        <v/>
      </c>
      <c r="D6696">
        <f>IF(B6696="","",HOUR(A6696))</f>
        <v/>
      </c>
      <c r="E6696">
        <f>IF(B6696="","",IF(INPUT!$I$1="","",IF(C6696&lt;(INT(INPUT!$I$1)-INPUT!$I$2),"Off Meds",IF(C6696&lt;=(INT(INPUT!$I$1)+INPUT!$I$2),"Washout","On Meds"))))</f>
        <v/>
      </c>
      <c r="F6696">
        <f>IF(B6696="","",1.509*(LN(B6696)^1.084-5.381))</f>
        <v/>
      </c>
      <c r="G6696">
        <f>IF(F6696="","",IF(F6696&lt;0,10*F6696^2,0))</f>
        <v/>
      </c>
      <c r="H6696">
        <f>IF(F6696="","",IF(F6696&gt;0,10*F6696^2,0))</f>
        <v/>
      </c>
    </row>
    <row r="6697">
      <c r="A6697">
        <f>Input!A6697</f>
        <v/>
      </c>
      <c r="B6697">
        <f>IF(ISNUMBER(Input!B6697),IF(AND(Input!B6697&gt;=20,Input!B6697&lt;=700),Input!B6697,""),"")</f>
        <v/>
      </c>
      <c r="C6697">
        <f>IF(B6697="","",INT(A6697))</f>
        <v/>
      </c>
      <c r="D6697">
        <f>IF(B6697="","",HOUR(A6697))</f>
        <v/>
      </c>
      <c r="E6697">
        <f>IF(B6697="","",IF(INPUT!$I$1="","",IF(C6697&lt;(INT(INPUT!$I$1)-INPUT!$I$2),"Off Meds",IF(C6697&lt;=(INT(INPUT!$I$1)+INPUT!$I$2),"Washout","On Meds"))))</f>
        <v/>
      </c>
      <c r="F6697">
        <f>IF(B6697="","",1.509*(LN(B6697)^1.084-5.381))</f>
        <v/>
      </c>
      <c r="G6697">
        <f>IF(F6697="","",IF(F6697&lt;0,10*F6697^2,0))</f>
        <v/>
      </c>
      <c r="H6697">
        <f>IF(F6697="","",IF(F6697&gt;0,10*F6697^2,0))</f>
        <v/>
      </c>
    </row>
    <row r="6698">
      <c r="A6698">
        <f>Input!A6698</f>
        <v/>
      </c>
      <c r="B6698">
        <f>IF(ISNUMBER(Input!B6698),IF(AND(Input!B6698&gt;=20,Input!B6698&lt;=700),Input!B6698,""),"")</f>
        <v/>
      </c>
      <c r="C6698">
        <f>IF(B6698="","",INT(A6698))</f>
        <v/>
      </c>
      <c r="D6698">
        <f>IF(B6698="","",HOUR(A6698))</f>
        <v/>
      </c>
      <c r="E6698">
        <f>IF(B6698="","",IF(INPUT!$I$1="","",IF(C6698&lt;(INT(INPUT!$I$1)-INPUT!$I$2),"Off Meds",IF(C6698&lt;=(INT(INPUT!$I$1)+INPUT!$I$2),"Washout","On Meds"))))</f>
        <v/>
      </c>
      <c r="F6698">
        <f>IF(B6698="","",1.509*(LN(B6698)^1.084-5.381))</f>
        <v/>
      </c>
      <c r="G6698">
        <f>IF(F6698="","",IF(F6698&lt;0,10*F6698^2,0))</f>
        <v/>
      </c>
      <c r="H6698">
        <f>IF(F6698="","",IF(F6698&gt;0,10*F6698^2,0))</f>
        <v/>
      </c>
    </row>
    <row r="6699">
      <c r="A6699">
        <f>Input!A6699</f>
        <v/>
      </c>
      <c r="B6699">
        <f>IF(ISNUMBER(Input!B6699),IF(AND(Input!B6699&gt;=20,Input!B6699&lt;=700),Input!B6699,""),"")</f>
        <v/>
      </c>
      <c r="C6699">
        <f>IF(B6699="","",INT(A6699))</f>
        <v/>
      </c>
      <c r="D6699">
        <f>IF(B6699="","",HOUR(A6699))</f>
        <v/>
      </c>
      <c r="E6699">
        <f>IF(B6699="","",IF(INPUT!$I$1="","",IF(C6699&lt;(INT(INPUT!$I$1)-INPUT!$I$2),"Off Meds",IF(C6699&lt;=(INT(INPUT!$I$1)+INPUT!$I$2),"Washout","On Meds"))))</f>
        <v/>
      </c>
      <c r="F6699">
        <f>IF(B6699="","",1.509*(LN(B6699)^1.084-5.381))</f>
        <v/>
      </c>
      <c r="G6699">
        <f>IF(F6699="","",IF(F6699&lt;0,10*F6699^2,0))</f>
        <v/>
      </c>
      <c r="H6699">
        <f>IF(F6699="","",IF(F6699&gt;0,10*F6699^2,0))</f>
        <v/>
      </c>
    </row>
    <row r="6700">
      <c r="A6700">
        <f>Input!A6700</f>
        <v/>
      </c>
      <c r="B6700">
        <f>IF(ISNUMBER(Input!B6700),IF(AND(Input!B6700&gt;=20,Input!B6700&lt;=700),Input!B6700,""),"")</f>
        <v/>
      </c>
      <c r="C6700">
        <f>IF(B6700="","",INT(A6700))</f>
        <v/>
      </c>
      <c r="D6700">
        <f>IF(B6700="","",HOUR(A6700))</f>
        <v/>
      </c>
      <c r="E6700">
        <f>IF(B6700="","",IF(INPUT!$I$1="","",IF(C6700&lt;(INT(INPUT!$I$1)-INPUT!$I$2),"Off Meds",IF(C6700&lt;=(INT(INPUT!$I$1)+INPUT!$I$2),"Washout","On Meds"))))</f>
        <v/>
      </c>
      <c r="F6700">
        <f>IF(B6700="","",1.509*(LN(B6700)^1.084-5.381))</f>
        <v/>
      </c>
      <c r="G6700">
        <f>IF(F6700="","",IF(F6700&lt;0,10*F6700^2,0))</f>
        <v/>
      </c>
      <c r="H6700">
        <f>IF(F6700="","",IF(F6700&gt;0,10*F6700^2,0))</f>
        <v/>
      </c>
    </row>
    <row r="6701">
      <c r="A6701">
        <f>Input!A6701</f>
        <v/>
      </c>
      <c r="B6701">
        <f>IF(ISNUMBER(Input!B6701),IF(AND(Input!B6701&gt;=20,Input!B6701&lt;=700),Input!B6701,""),"")</f>
        <v/>
      </c>
      <c r="C6701">
        <f>IF(B6701="","",INT(A6701))</f>
        <v/>
      </c>
      <c r="D6701">
        <f>IF(B6701="","",HOUR(A6701))</f>
        <v/>
      </c>
      <c r="E6701">
        <f>IF(B6701="","",IF(INPUT!$I$1="","",IF(C6701&lt;(INT(INPUT!$I$1)-INPUT!$I$2),"Off Meds",IF(C6701&lt;=(INT(INPUT!$I$1)+INPUT!$I$2),"Washout","On Meds"))))</f>
        <v/>
      </c>
      <c r="F6701">
        <f>IF(B6701="","",1.509*(LN(B6701)^1.084-5.381))</f>
        <v/>
      </c>
      <c r="G6701">
        <f>IF(F6701="","",IF(F6701&lt;0,10*F6701^2,0))</f>
        <v/>
      </c>
      <c r="H6701">
        <f>IF(F6701="","",IF(F6701&gt;0,10*F6701^2,0))</f>
        <v/>
      </c>
    </row>
    <row r="6702">
      <c r="A6702">
        <f>Input!A6702</f>
        <v/>
      </c>
      <c r="B6702">
        <f>IF(ISNUMBER(Input!B6702),IF(AND(Input!B6702&gt;=20,Input!B6702&lt;=700),Input!B6702,""),"")</f>
        <v/>
      </c>
      <c r="C6702">
        <f>IF(B6702="","",INT(A6702))</f>
        <v/>
      </c>
      <c r="D6702">
        <f>IF(B6702="","",HOUR(A6702))</f>
        <v/>
      </c>
      <c r="E6702">
        <f>IF(B6702="","",IF(INPUT!$I$1="","",IF(C6702&lt;(INT(INPUT!$I$1)-INPUT!$I$2),"Off Meds",IF(C6702&lt;=(INT(INPUT!$I$1)+INPUT!$I$2),"Washout","On Meds"))))</f>
        <v/>
      </c>
      <c r="F6702">
        <f>IF(B6702="","",1.509*(LN(B6702)^1.084-5.381))</f>
        <v/>
      </c>
      <c r="G6702">
        <f>IF(F6702="","",IF(F6702&lt;0,10*F6702^2,0))</f>
        <v/>
      </c>
      <c r="H6702">
        <f>IF(F6702="","",IF(F6702&gt;0,10*F6702^2,0))</f>
        <v/>
      </c>
    </row>
    <row r="6703">
      <c r="A6703">
        <f>Input!A6703</f>
        <v/>
      </c>
      <c r="B6703">
        <f>IF(ISNUMBER(Input!B6703),IF(AND(Input!B6703&gt;=20,Input!B6703&lt;=700),Input!B6703,""),"")</f>
        <v/>
      </c>
      <c r="C6703">
        <f>IF(B6703="","",INT(A6703))</f>
        <v/>
      </c>
      <c r="D6703">
        <f>IF(B6703="","",HOUR(A6703))</f>
        <v/>
      </c>
      <c r="E6703">
        <f>IF(B6703="","",IF(INPUT!$I$1="","",IF(C6703&lt;(INT(INPUT!$I$1)-INPUT!$I$2),"Off Meds",IF(C6703&lt;=(INT(INPUT!$I$1)+INPUT!$I$2),"Washout","On Meds"))))</f>
        <v/>
      </c>
      <c r="F6703">
        <f>IF(B6703="","",1.509*(LN(B6703)^1.084-5.381))</f>
        <v/>
      </c>
      <c r="G6703">
        <f>IF(F6703="","",IF(F6703&lt;0,10*F6703^2,0))</f>
        <v/>
      </c>
      <c r="H6703">
        <f>IF(F6703="","",IF(F6703&gt;0,10*F6703^2,0))</f>
        <v/>
      </c>
    </row>
    <row r="6704">
      <c r="A6704">
        <f>Input!A6704</f>
        <v/>
      </c>
      <c r="B6704">
        <f>IF(ISNUMBER(Input!B6704),IF(AND(Input!B6704&gt;=20,Input!B6704&lt;=700),Input!B6704,""),"")</f>
        <v/>
      </c>
      <c r="C6704">
        <f>IF(B6704="","",INT(A6704))</f>
        <v/>
      </c>
      <c r="D6704">
        <f>IF(B6704="","",HOUR(A6704))</f>
        <v/>
      </c>
      <c r="E6704">
        <f>IF(B6704="","",IF(INPUT!$I$1="","",IF(C6704&lt;(INT(INPUT!$I$1)-INPUT!$I$2),"Off Meds",IF(C6704&lt;=(INT(INPUT!$I$1)+INPUT!$I$2),"Washout","On Meds"))))</f>
        <v/>
      </c>
      <c r="F6704">
        <f>IF(B6704="","",1.509*(LN(B6704)^1.084-5.381))</f>
        <v/>
      </c>
      <c r="G6704">
        <f>IF(F6704="","",IF(F6704&lt;0,10*F6704^2,0))</f>
        <v/>
      </c>
      <c r="H6704">
        <f>IF(F6704="","",IF(F6704&gt;0,10*F6704^2,0))</f>
        <v/>
      </c>
    </row>
    <row r="6705">
      <c r="A6705">
        <f>Input!A6705</f>
        <v/>
      </c>
      <c r="B6705">
        <f>IF(ISNUMBER(Input!B6705),IF(AND(Input!B6705&gt;=20,Input!B6705&lt;=700),Input!B6705,""),"")</f>
        <v/>
      </c>
      <c r="C6705">
        <f>IF(B6705="","",INT(A6705))</f>
        <v/>
      </c>
      <c r="D6705">
        <f>IF(B6705="","",HOUR(A6705))</f>
        <v/>
      </c>
      <c r="E6705">
        <f>IF(B6705="","",IF(INPUT!$I$1="","",IF(C6705&lt;(INT(INPUT!$I$1)-INPUT!$I$2),"Off Meds",IF(C6705&lt;=(INT(INPUT!$I$1)+INPUT!$I$2),"Washout","On Meds"))))</f>
        <v/>
      </c>
      <c r="F6705">
        <f>IF(B6705="","",1.509*(LN(B6705)^1.084-5.381))</f>
        <v/>
      </c>
      <c r="G6705">
        <f>IF(F6705="","",IF(F6705&lt;0,10*F6705^2,0))</f>
        <v/>
      </c>
      <c r="H6705">
        <f>IF(F6705="","",IF(F6705&gt;0,10*F6705^2,0))</f>
        <v/>
      </c>
    </row>
    <row r="6706">
      <c r="A6706">
        <f>Input!A6706</f>
        <v/>
      </c>
      <c r="B6706">
        <f>IF(ISNUMBER(Input!B6706),IF(AND(Input!B6706&gt;=20,Input!B6706&lt;=700),Input!B6706,""),"")</f>
        <v/>
      </c>
      <c r="C6706">
        <f>IF(B6706="","",INT(A6706))</f>
        <v/>
      </c>
      <c r="D6706">
        <f>IF(B6706="","",HOUR(A6706))</f>
        <v/>
      </c>
      <c r="E6706">
        <f>IF(B6706="","",IF(INPUT!$I$1="","",IF(C6706&lt;(INT(INPUT!$I$1)-INPUT!$I$2),"Off Meds",IF(C6706&lt;=(INT(INPUT!$I$1)+INPUT!$I$2),"Washout","On Meds"))))</f>
        <v/>
      </c>
      <c r="F6706">
        <f>IF(B6706="","",1.509*(LN(B6706)^1.084-5.381))</f>
        <v/>
      </c>
      <c r="G6706">
        <f>IF(F6706="","",IF(F6706&lt;0,10*F6706^2,0))</f>
        <v/>
      </c>
      <c r="H6706">
        <f>IF(F6706="","",IF(F6706&gt;0,10*F6706^2,0))</f>
        <v/>
      </c>
    </row>
    <row r="6707">
      <c r="A6707">
        <f>Input!A6707</f>
        <v/>
      </c>
      <c r="B6707">
        <f>IF(ISNUMBER(Input!B6707),IF(AND(Input!B6707&gt;=20,Input!B6707&lt;=700),Input!B6707,""),"")</f>
        <v/>
      </c>
      <c r="C6707">
        <f>IF(B6707="","",INT(A6707))</f>
        <v/>
      </c>
      <c r="D6707">
        <f>IF(B6707="","",HOUR(A6707))</f>
        <v/>
      </c>
      <c r="E6707">
        <f>IF(B6707="","",IF(INPUT!$I$1="","",IF(C6707&lt;(INT(INPUT!$I$1)-INPUT!$I$2),"Off Meds",IF(C6707&lt;=(INT(INPUT!$I$1)+INPUT!$I$2),"Washout","On Meds"))))</f>
        <v/>
      </c>
      <c r="F6707">
        <f>IF(B6707="","",1.509*(LN(B6707)^1.084-5.381))</f>
        <v/>
      </c>
      <c r="G6707">
        <f>IF(F6707="","",IF(F6707&lt;0,10*F6707^2,0))</f>
        <v/>
      </c>
      <c r="H6707">
        <f>IF(F6707="","",IF(F6707&gt;0,10*F6707^2,0))</f>
        <v/>
      </c>
    </row>
    <row r="6708">
      <c r="A6708">
        <f>Input!A6708</f>
        <v/>
      </c>
      <c r="B6708">
        <f>IF(ISNUMBER(Input!B6708),IF(AND(Input!B6708&gt;=20,Input!B6708&lt;=700),Input!B6708,""),"")</f>
        <v/>
      </c>
      <c r="C6708">
        <f>IF(B6708="","",INT(A6708))</f>
        <v/>
      </c>
      <c r="D6708">
        <f>IF(B6708="","",HOUR(A6708))</f>
        <v/>
      </c>
      <c r="E6708">
        <f>IF(B6708="","",IF(INPUT!$I$1="","",IF(C6708&lt;(INT(INPUT!$I$1)-INPUT!$I$2),"Off Meds",IF(C6708&lt;=(INT(INPUT!$I$1)+INPUT!$I$2),"Washout","On Meds"))))</f>
        <v/>
      </c>
      <c r="F6708">
        <f>IF(B6708="","",1.509*(LN(B6708)^1.084-5.381))</f>
        <v/>
      </c>
      <c r="G6708">
        <f>IF(F6708="","",IF(F6708&lt;0,10*F6708^2,0))</f>
        <v/>
      </c>
      <c r="H6708">
        <f>IF(F6708="","",IF(F6708&gt;0,10*F6708^2,0))</f>
        <v/>
      </c>
    </row>
    <row r="6709">
      <c r="A6709">
        <f>Input!A6709</f>
        <v/>
      </c>
      <c r="B6709">
        <f>IF(ISNUMBER(Input!B6709),IF(AND(Input!B6709&gt;=20,Input!B6709&lt;=700),Input!B6709,""),"")</f>
        <v/>
      </c>
      <c r="C6709">
        <f>IF(B6709="","",INT(A6709))</f>
        <v/>
      </c>
      <c r="D6709">
        <f>IF(B6709="","",HOUR(A6709))</f>
        <v/>
      </c>
      <c r="E6709">
        <f>IF(B6709="","",IF(INPUT!$I$1="","",IF(C6709&lt;(INT(INPUT!$I$1)-INPUT!$I$2),"Off Meds",IF(C6709&lt;=(INT(INPUT!$I$1)+INPUT!$I$2),"Washout","On Meds"))))</f>
        <v/>
      </c>
      <c r="F6709">
        <f>IF(B6709="","",1.509*(LN(B6709)^1.084-5.381))</f>
        <v/>
      </c>
      <c r="G6709">
        <f>IF(F6709="","",IF(F6709&lt;0,10*F6709^2,0))</f>
        <v/>
      </c>
      <c r="H6709">
        <f>IF(F6709="","",IF(F6709&gt;0,10*F6709^2,0))</f>
        <v/>
      </c>
    </row>
    <row r="6710">
      <c r="A6710">
        <f>Input!A6710</f>
        <v/>
      </c>
      <c r="B6710">
        <f>IF(ISNUMBER(Input!B6710),IF(AND(Input!B6710&gt;=20,Input!B6710&lt;=700),Input!B6710,""),"")</f>
        <v/>
      </c>
      <c r="C6710">
        <f>IF(B6710="","",INT(A6710))</f>
        <v/>
      </c>
      <c r="D6710">
        <f>IF(B6710="","",HOUR(A6710))</f>
        <v/>
      </c>
      <c r="E6710">
        <f>IF(B6710="","",IF(INPUT!$I$1="","",IF(C6710&lt;(INT(INPUT!$I$1)-INPUT!$I$2),"Off Meds",IF(C6710&lt;=(INT(INPUT!$I$1)+INPUT!$I$2),"Washout","On Meds"))))</f>
        <v/>
      </c>
      <c r="F6710">
        <f>IF(B6710="","",1.509*(LN(B6710)^1.084-5.381))</f>
        <v/>
      </c>
      <c r="G6710">
        <f>IF(F6710="","",IF(F6710&lt;0,10*F6710^2,0))</f>
        <v/>
      </c>
      <c r="H6710">
        <f>IF(F6710="","",IF(F6710&gt;0,10*F6710^2,0))</f>
        <v/>
      </c>
    </row>
    <row r="6711">
      <c r="A6711">
        <f>Input!A6711</f>
        <v/>
      </c>
      <c r="B6711">
        <f>IF(ISNUMBER(Input!B6711),IF(AND(Input!B6711&gt;=20,Input!B6711&lt;=700),Input!B6711,""),"")</f>
        <v/>
      </c>
      <c r="C6711">
        <f>IF(B6711="","",INT(A6711))</f>
        <v/>
      </c>
      <c r="D6711">
        <f>IF(B6711="","",HOUR(A6711))</f>
        <v/>
      </c>
      <c r="E6711">
        <f>IF(B6711="","",IF(INPUT!$I$1="","",IF(C6711&lt;(INT(INPUT!$I$1)-INPUT!$I$2),"Off Meds",IF(C6711&lt;=(INT(INPUT!$I$1)+INPUT!$I$2),"Washout","On Meds"))))</f>
        <v/>
      </c>
      <c r="F6711">
        <f>IF(B6711="","",1.509*(LN(B6711)^1.084-5.381))</f>
        <v/>
      </c>
      <c r="G6711">
        <f>IF(F6711="","",IF(F6711&lt;0,10*F6711^2,0))</f>
        <v/>
      </c>
      <c r="H6711">
        <f>IF(F6711="","",IF(F6711&gt;0,10*F6711^2,0))</f>
        <v/>
      </c>
    </row>
    <row r="6712">
      <c r="A6712">
        <f>Input!A6712</f>
        <v/>
      </c>
      <c r="B6712">
        <f>IF(ISNUMBER(Input!B6712),IF(AND(Input!B6712&gt;=20,Input!B6712&lt;=700),Input!B6712,""),"")</f>
        <v/>
      </c>
      <c r="C6712">
        <f>IF(B6712="","",INT(A6712))</f>
        <v/>
      </c>
      <c r="D6712">
        <f>IF(B6712="","",HOUR(A6712))</f>
        <v/>
      </c>
      <c r="E6712">
        <f>IF(B6712="","",IF(INPUT!$I$1="","",IF(C6712&lt;(INT(INPUT!$I$1)-INPUT!$I$2),"Off Meds",IF(C6712&lt;=(INT(INPUT!$I$1)+INPUT!$I$2),"Washout","On Meds"))))</f>
        <v/>
      </c>
      <c r="F6712">
        <f>IF(B6712="","",1.509*(LN(B6712)^1.084-5.381))</f>
        <v/>
      </c>
      <c r="G6712">
        <f>IF(F6712="","",IF(F6712&lt;0,10*F6712^2,0))</f>
        <v/>
      </c>
      <c r="H6712">
        <f>IF(F6712="","",IF(F6712&gt;0,10*F6712^2,0))</f>
        <v/>
      </c>
    </row>
    <row r="6713">
      <c r="A6713">
        <f>Input!A6713</f>
        <v/>
      </c>
      <c r="B6713">
        <f>IF(ISNUMBER(Input!B6713),IF(AND(Input!B6713&gt;=20,Input!B6713&lt;=700),Input!B6713,""),"")</f>
        <v/>
      </c>
      <c r="C6713">
        <f>IF(B6713="","",INT(A6713))</f>
        <v/>
      </c>
      <c r="D6713">
        <f>IF(B6713="","",HOUR(A6713))</f>
        <v/>
      </c>
      <c r="E6713">
        <f>IF(B6713="","",IF(INPUT!$I$1="","",IF(C6713&lt;(INT(INPUT!$I$1)-INPUT!$I$2),"Off Meds",IF(C6713&lt;=(INT(INPUT!$I$1)+INPUT!$I$2),"Washout","On Meds"))))</f>
        <v/>
      </c>
      <c r="F6713">
        <f>IF(B6713="","",1.509*(LN(B6713)^1.084-5.381))</f>
        <v/>
      </c>
      <c r="G6713">
        <f>IF(F6713="","",IF(F6713&lt;0,10*F6713^2,0))</f>
        <v/>
      </c>
      <c r="H6713">
        <f>IF(F6713="","",IF(F6713&gt;0,10*F6713^2,0))</f>
        <v/>
      </c>
    </row>
    <row r="6714">
      <c r="A6714">
        <f>Input!A6714</f>
        <v/>
      </c>
      <c r="B6714">
        <f>IF(ISNUMBER(Input!B6714),IF(AND(Input!B6714&gt;=20,Input!B6714&lt;=700),Input!B6714,""),"")</f>
        <v/>
      </c>
      <c r="C6714">
        <f>IF(B6714="","",INT(A6714))</f>
        <v/>
      </c>
      <c r="D6714">
        <f>IF(B6714="","",HOUR(A6714))</f>
        <v/>
      </c>
      <c r="E6714">
        <f>IF(B6714="","",IF(INPUT!$I$1="","",IF(C6714&lt;(INT(INPUT!$I$1)-INPUT!$I$2),"Off Meds",IF(C6714&lt;=(INT(INPUT!$I$1)+INPUT!$I$2),"Washout","On Meds"))))</f>
        <v/>
      </c>
      <c r="F6714">
        <f>IF(B6714="","",1.509*(LN(B6714)^1.084-5.381))</f>
        <v/>
      </c>
      <c r="G6714">
        <f>IF(F6714="","",IF(F6714&lt;0,10*F6714^2,0))</f>
        <v/>
      </c>
      <c r="H6714">
        <f>IF(F6714="","",IF(F6714&gt;0,10*F6714^2,0))</f>
        <v/>
      </c>
    </row>
    <row r="6715">
      <c r="A6715">
        <f>Input!A6715</f>
        <v/>
      </c>
      <c r="B6715">
        <f>IF(ISNUMBER(Input!B6715),IF(AND(Input!B6715&gt;=20,Input!B6715&lt;=700),Input!B6715,""),"")</f>
        <v/>
      </c>
      <c r="C6715">
        <f>IF(B6715="","",INT(A6715))</f>
        <v/>
      </c>
      <c r="D6715">
        <f>IF(B6715="","",HOUR(A6715))</f>
        <v/>
      </c>
      <c r="E6715">
        <f>IF(B6715="","",IF(INPUT!$I$1="","",IF(C6715&lt;(INT(INPUT!$I$1)-INPUT!$I$2),"Off Meds",IF(C6715&lt;=(INT(INPUT!$I$1)+INPUT!$I$2),"Washout","On Meds"))))</f>
        <v/>
      </c>
      <c r="F6715">
        <f>IF(B6715="","",1.509*(LN(B6715)^1.084-5.381))</f>
        <v/>
      </c>
      <c r="G6715">
        <f>IF(F6715="","",IF(F6715&lt;0,10*F6715^2,0))</f>
        <v/>
      </c>
      <c r="H6715">
        <f>IF(F6715="","",IF(F6715&gt;0,10*F6715^2,0))</f>
        <v/>
      </c>
    </row>
    <row r="6716">
      <c r="A6716">
        <f>Input!A6716</f>
        <v/>
      </c>
      <c r="B6716">
        <f>IF(ISNUMBER(Input!B6716),IF(AND(Input!B6716&gt;=20,Input!B6716&lt;=700),Input!B6716,""),"")</f>
        <v/>
      </c>
      <c r="C6716">
        <f>IF(B6716="","",INT(A6716))</f>
        <v/>
      </c>
      <c r="D6716">
        <f>IF(B6716="","",HOUR(A6716))</f>
        <v/>
      </c>
      <c r="E6716">
        <f>IF(B6716="","",IF(INPUT!$I$1="","",IF(C6716&lt;(INT(INPUT!$I$1)-INPUT!$I$2),"Off Meds",IF(C6716&lt;=(INT(INPUT!$I$1)+INPUT!$I$2),"Washout","On Meds"))))</f>
        <v/>
      </c>
      <c r="F6716">
        <f>IF(B6716="","",1.509*(LN(B6716)^1.084-5.381))</f>
        <v/>
      </c>
      <c r="G6716">
        <f>IF(F6716="","",IF(F6716&lt;0,10*F6716^2,0))</f>
        <v/>
      </c>
      <c r="H6716">
        <f>IF(F6716="","",IF(F6716&gt;0,10*F6716^2,0))</f>
        <v/>
      </c>
    </row>
    <row r="6717">
      <c r="A6717">
        <f>Input!A6717</f>
        <v/>
      </c>
      <c r="B6717">
        <f>IF(ISNUMBER(Input!B6717),IF(AND(Input!B6717&gt;=20,Input!B6717&lt;=700),Input!B6717,""),"")</f>
        <v/>
      </c>
      <c r="C6717">
        <f>IF(B6717="","",INT(A6717))</f>
        <v/>
      </c>
      <c r="D6717">
        <f>IF(B6717="","",HOUR(A6717))</f>
        <v/>
      </c>
      <c r="E6717">
        <f>IF(B6717="","",IF(INPUT!$I$1="","",IF(C6717&lt;(INT(INPUT!$I$1)-INPUT!$I$2),"Off Meds",IF(C6717&lt;=(INT(INPUT!$I$1)+INPUT!$I$2),"Washout","On Meds"))))</f>
        <v/>
      </c>
      <c r="F6717">
        <f>IF(B6717="","",1.509*(LN(B6717)^1.084-5.381))</f>
        <v/>
      </c>
      <c r="G6717">
        <f>IF(F6717="","",IF(F6717&lt;0,10*F6717^2,0))</f>
        <v/>
      </c>
      <c r="H6717">
        <f>IF(F6717="","",IF(F6717&gt;0,10*F6717^2,0))</f>
        <v/>
      </c>
    </row>
    <row r="6718">
      <c r="A6718">
        <f>Input!A6718</f>
        <v/>
      </c>
      <c r="B6718">
        <f>IF(ISNUMBER(Input!B6718),IF(AND(Input!B6718&gt;=20,Input!B6718&lt;=700),Input!B6718,""),"")</f>
        <v/>
      </c>
      <c r="C6718">
        <f>IF(B6718="","",INT(A6718))</f>
        <v/>
      </c>
      <c r="D6718">
        <f>IF(B6718="","",HOUR(A6718))</f>
        <v/>
      </c>
      <c r="E6718">
        <f>IF(B6718="","",IF(INPUT!$I$1="","",IF(C6718&lt;(INT(INPUT!$I$1)-INPUT!$I$2),"Off Meds",IF(C6718&lt;=(INT(INPUT!$I$1)+INPUT!$I$2),"Washout","On Meds"))))</f>
        <v/>
      </c>
      <c r="F6718">
        <f>IF(B6718="","",1.509*(LN(B6718)^1.084-5.381))</f>
        <v/>
      </c>
      <c r="G6718">
        <f>IF(F6718="","",IF(F6718&lt;0,10*F6718^2,0))</f>
        <v/>
      </c>
      <c r="H6718">
        <f>IF(F6718="","",IF(F6718&gt;0,10*F6718^2,0))</f>
        <v/>
      </c>
    </row>
    <row r="6719">
      <c r="A6719">
        <f>Input!A6719</f>
        <v/>
      </c>
      <c r="B6719">
        <f>IF(ISNUMBER(Input!B6719),IF(AND(Input!B6719&gt;=20,Input!B6719&lt;=700),Input!B6719,""),"")</f>
        <v/>
      </c>
      <c r="C6719">
        <f>IF(B6719="","",INT(A6719))</f>
        <v/>
      </c>
      <c r="D6719">
        <f>IF(B6719="","",HOUR(A6719))</f>
        <v/>
      </c>
      <c r="E6719">
        <f>IF(B6719="","",IF(INPUT!$I$1="","",IF(C6719&lt;(INT(INPUT!$I$1)-INPUT!$I$2),"Off Meds",IF(C6719&lt;=(INT(INPUT!$I$1)+INPUT!$I$2),"Washout","On Meds"))))</f>
        <v/>
      </c>
      <c r="F6719">
        <f>IF(B6719="","",1.509*(LN(B6719)^1.084-5.381))</f>
        <v/>
      </c>
      <c r="G6719">
        <f>IF(F6719="","",IF(F6719&lt;0,10*F6719^2,0))</f>
        <v/>
      </c>
      <c r="H6719">
        <f>IF(F6719="","",IF(F6719&gt;0,10*F6719^2,0))</f>
        <v/>
      </c>
    </row>
    <row r="6720">
      <c r="A6720">
        <f>Input!A6720</f>
        <v/>
      </c>
      <c r="B6720">
        <f>IF(ISNUMBER(Input!B6720),IF(AND(Input!B6720&gt;=20,Input!B6720&lt;=700),Input!B6720,""),"")</f>
        <v/>
      </c>
      <c r="C6720">
        <f>IF(B6720="","",INT(A6720))</f>
        <v/>
      </c>
      <c r="D6720">
        <f>IF(B6720="","",HOUR(A6720))</f>
        <v/>
      </c>
      <c r="E6720">
        <f>IF(B6720="","",IF(INPUT!$I$1="","",IF(C6720&lt;(INT(INPUT!$I$1)-INPUT!$I$2),"Off Meds",IF(C6720&lt;=(INT(INPUT!$I$1)+INPUT!$I$2),"Washout","On Meds"))))</f>
        <v/>
      </c>
      <c r="F6720">
        <f>IF(B6720="","",1.509*(LN(B6720)^1.084-5.381))</f>
        <v/>
      </c>
      <c r="G6720">
        <f>IF(F6720="","",IF(F6720&lt;0,10*F6720^2,0))</f>
        <v/>
      </c>
      <c r="H6720">
        <f>IF(F6720="","",IF(F6720&gt;0,10*F6720^2,0))</f>
        <v/>
      </c>
    </row>
    <row r="6721">
      <c r="A6721">
        <f>Input!A6721</f>
        <v/>
      </c>
      <c r="B6721">
        <f>IF(ISNUMBER(Input!B6721),IF(AND(Input!B6721&gt;=20,Input!B6721&lt;=700),Input!B6721,""),"")</f>
        <v/>
      </c>
      <c r="C6721">
        <f>IF(B6721="","",INT(A6721))</f>
        <v/>
      </c>
      <c r="D6721">
        <f>IF(B6721="","",HOUR(A6721))</f>
        <v/>
      </c>
      <c r="E6721">
        <f>IF(B6721="","",IF(INPUT!$I$1="","",IF(C6721&lt;(INT(INPUT!$I$1)-INPUT!$I$2),"Off Meds",IF(C6721&lt;=(INT(INPUT!$I$1)+INPUT!$I$2),"Washout","On Meds"))))</f>
        <v/>
      </c>
      <c r="F6721">
        <f>IF(B6721="","",1.509*(LN(B6721)^1.084-5.381))</f>
        <v/>
      </c>
      <c r="G6721">
        <f>IF(F6721="","",IF(F6721&lt;0,10*F6721^2,0))</f>
        <v/>
      </c>
      <c r="H6721">
        <f>IF(F6721="","",IF(F6721&gt;0,10*F6721^2,0))</f>
        <v/>
      </c>
    </row>
    <row r="6722">
      <c r="A6722">
        <f>Input!A6722</f>
        <v/>
      </c>
      <c r="B6722">
        <f>IF(ISNUMBER(Input!B6722),IF(AND(Input!B6722&gt;=20,Input!B6722&lt;=700),Input!B6722,""),"")</f>
        <v/>
      </c>
      <c r="C6722">
        <f>IF(B6722="","",INT(A6722))</f>
        <v/>
      </c>
      <c r="D6722">
        <f>IF(B6722="","",HOUR(A6722))</f>
        <v/>
      </c>
      <c r="E6722">
        <f>IF(B6722="","",IF(INPUT!$I$1="","",IF(C6722&lt;(INT(INPUT!$I$1)-INPUT!$I$2),"Off Meds",IF(C6722&lt;=(INT(INPUT!$I$1)+INPUT!$I$2),"Washout","On Meds"))))</f>
        <v/>
      </c>
      <c r="F6722">
        <f>IF(B6722="","",1.509*(LN(B6722)^1.084-5.381))</f>
        <v/>
      </c>
      <c r="G6722">
        <f>IF(F6722="","",IF(F6722&lt;0,10*F6722^2,0))</f>
        <v/>
      </c>
      <c r="H6722">
        <f>IF(F6722="","",IF(F6722&gt;0,10*F6722^2,0))</f>
        <v/>
      </c>
    </row>
    <row r="6723">
      <c r="A6723">
        <f>Input!A6723</f>
        <v/>
      </c>
      <c r="B6723">
        <f>IF(ISNUMBER(Input!B6723),IF(AND(Input!B6723&gt;=20,Input!B6723&lt;=700),Input!B6723,""),"")</f>
        <v/>
      </c>
      <c r="C6723">
        <f>IF(B6723="","",INT(A6723))</f>
        <v/>
      </c>
      <c r="D6723">
        <f>IF(B6723="","",HOUR(A6723))</f>
        <v/>
      </c>
      <c r="E6723">
        <f>IF(B6723="","",IF(INPUT!$I$1="","",IF(C6723&lt;(INT(INPUT!$I$1)-INPUT!$I$2),"Off Meds",IF(C6723&lt;=(INT(INPUT!$I$1)+INPUT!$I$2),"Washout","On Meds"))))</f>
        <v/>
      </c>
      <c r="F6723">
        <f>IF(B6723="","",1.509*(LN(B6723)^1.084-5.381))</f>
        <v/>
      </c>
      <c r="G6723">
        <f>IF(F6723="","",IF(F6723&lt;0,10*F6723^2,0))</f>
        <v/>
      </c>
      <c r="H6723">
        <f>IF(F6723="","",IF(F6723&gt;0,10*F6723^2,0))</f>
        <v/>
      </c>
    </row>
    <row r="6724">
      <c r="A6724">
        <f>Input!A6724</f>
        <v/>
      </c>
      <c r="B6724">
        <f>IF(ISNUMBER(Input!B6724),IF(AND(Input!B6724&gt;=20,Input!B6724&lt;=700),Input!B6724,""),"")</f>
        <v/>
      </c>
      <c r="C6724">
        <f>IF(B6724="","",INT(A6724))</f>
        <v/>
      </c>
      <c r="D6724">
        <f>IF(B6724="","",HOUR(A6724))</f>
        <v/>
      </c>
      <c r="E6724">
        <f>IF(B6724="","",IF(INPUT!$I$1="","",IF(C6724&lt;(INT(INPUT!$I$1)-INPUT!$I$2),"Off Meds",IF(C6724&lt;=(INT(INPUT!$I$1)+INPUT!$I$2),"Washout","On Meds"))))</f>
        <v/>
      </c>
      <c r="F6724">
        <f>IF(B6724="","",1.509*(LN(B6724)^1.084-5.381))</f>
        <v/>
      </c>
      <c r="G6724">
        <f>IF(F6724="","",IF(F6724&lt;0,10*F6724^2,0))</f>
        <v/>
      </c>
      <c r="H6724">
        <f>IF(F6724="","",IF(F6724&gt;0,10*F6724^2,0))</f>
        <v/>
      </c>
    </row>
    <row r="6725">
      <c r="A6725">
        <f>Input!A6725</f>
        <v/>
      </c>
      <c r="B6725">
        <f>IF(ISNUMBER(Input!B6725),IF(AND(Input!B6725&gt;=20,Input!B6725&lt;=700),Input!B6725,""),"")</f>
        <v/>
      </c>
      <c r="C6725">
        <f>IF(B6725="","",INT(A6725))</f>
        <v/>
      </c>
      <c r="D6725">
        <f>IF(B6725="","",HOUR(A6725))</f>
        <v/>
      </c>
      <c r="E6725">
        <f>IF(B6725="","",IF(INPUT!$I$1="","",IF(C6725&lt;(INT(INPUT!$I$1)-INPUT!$I$2),"Off Meds",IF(C6725&lt;=(INT(INPUT!$I$1)+INPUT!$I$2),"Washout","On Meds"))))</f>
        <v/>
      </c>
      <c r="F6725">
        <f>IF(B6725="","",1.509*(LN(B6725)^1.084-5.381))</f>
        <v/>
      </c>
      <c r="G6725">
        <f>IF(F6725="","",IF(F6725&lt;0,10*F6725^2,0))</f>
        <v/>
      </c>
      <c r="H6725">
        <f>IF(F6725="","",IF(F6725&gt;0,10*F6725^2,0))</f>
        <v/>
      </c>
    </row>
    <row r="6726">
      <c r="A6726">
        <f>Input!A6726</f>
        <v/>
      </c>
      <c r="B6726">
        <f>IF(ISNUMBER(Input!B6726),IF(AND(Input!B6726&gt;=20,Input!B6726&lt;=700),Input!B6726,""),"")</f>
        <v/>
      </c>
      <c r="C6726">
        <f>IF(B6726="","",INT(A6726))</f>
        <v/>
      </c>
      <c r="D6726">
        <f>IF(B6726="","",HOUR(A6726))</f>
        <v/>
      </c>
      <c r="E6726">
        <f>IF(B6726="","",IF(INPUT!$I$1="","",IF(C6726&lt;(INT(INPUT!$I$1)-INPUT!$I$2),"Off Meds",IF(C6726&lt;=(INT(INPUT!$I$1)+INPUT!$I$2),"Washout","On Meds"))))</f>
        <v/>
      </c>
      <c r="F6726">
        <f>IF(B6726="","",1.509*(LN(B6726)^1.084-5.381))</f>
        <v/>
      </c>
      <c r="G6726">
        <f>IF(F6726="","",IF(F6726&lt;0,10*F6726^2,0))</f>
        <v/>
      </c>
      <c r="H6726">
        <f>IF(F6726="","",IF(F6726&gt;0,10*F6726^2,0))</f>
        <v/>
      </c>
    </row>
    <row r="6727">
      <c r="A6727">
        <f>Input!A6727</f>
        <v/>
      </c>
      <c r="B6727">
        <f>IF(ISNUMBER(Input!B6727),IF(AND(Input!B6727&gt;=20,Input!B6727&lt;=700),Input!B6727,""),"")</f>
        <v/>
      </c>
      <c r="C6727">
        <f>IF(B6727="","",INT(A6727))</f>
        <v/>
      </c>
      <c r="D6727">
        <f>IF(B6727="","",HOUR(A6727))</f>
        <v/>
      </c>
      <c r="E6727">
        <f>IF(B6727="","",IF(INPUT!$I$1="","",IF(C6727&lt;(INT(INPUT!$I$1)-INPUT!$I$2),"Off Meds",IF(C6727&lt;=(INT(INPUT!$I$1)+INPUT!$I$2),"Washout","On Meds"))))</f>
        <v/>
      </c>
      <c r="F6727">
        <f>IF(B6727="","",1.509*(LN(B6727)^1.084-5.381))</f>
        <v/>
      </c>
      <c r="G6727">
        <f>IF(F6727="","",IF(F6727&lt;0,10*F6727^2,0))</f>
        <v/>
      </c>
      <c r="H6727">
        <f>IF(F6727="","",IF(F6727&gt;0,10*F6727^2,0))</f>
        <v/>
      </c>
    </row>
    <row r="6728">
      <c r="A6728">
        <f>Input!A6728</f>
        <v/>
      </c>
      <c r="B6728">
        <f>IF(ISNUMBER(Input!B6728),IF(AND(Input!B6728&gt;=20,Input!B6728&lt;=700),Input!B6728,""),"")</f>
        <v/>
      </c>
      <c r="C6728">
        <f>IF(B6728="","",INT(A6728))</f>
        <v/>
      </c>
      <c r="D6728">
        <f>IF(B6728="","",HOUR(A6728))</f>
        <v/>
      </c>
      <c r="E6728">
        <f>IF(B6728="","",IF(INPUT!$I$1="","",IF(C6728&lt;(INT(INPUT!$I$1)-INPUT!$I$2),"Off Meds",IF(C6728&lt;=(INT(INPUT!$I$1)+INPUT!$I$2),"Washout","On Meds"))))</f>
        <v/>
      </c>
      <c r="F6728">
        <f>IF(B6728="","",1.509*(LN(B6728)^1.084-5.381))</f>
        <v/>
      </c>
      <c r="G6728">
        <f>IF(F6728="","",IF(F6728&lt;0,10*F6728^2,0))</f>
        <v/>
      </c>
      <c r="H6728">
        <f>IF(F6728="","",IF(F6728&gt;0,10*F6728^2,0))</f>
        <v/>
      </c>
    </row>
    <row r="6729">
      <c r="A6729">
        <f>Input!A6729</f>
        <v/>
      </c>
      <c r="B6729">
        <f>IF(ISNUMBER(Input!B6729),IF(AND(Input!B6729&gt;=20,Input!B6729&lt;=700),Input!B6729,""),"")</f>
        <v/>
      </c>
      <c r="C6729">
        <f>IF(B6729="","",INT(A6729))</f>
        <v/>
      </c>
      <c r="D6729">
        <f>IF(B6729="","",HOUR(A6729))</f>
        <v/>
      </c>
      <c r="E6729">
        <f>IF(B6729="","",IF(INPUT!$I$1="","",IF(C6729&lt;(INT(INPUT!$I$1)-INPUT!$I$2),"Off Meds",IF(C6729&lt;=(INT(INPUT!$I$1)+INPUT!$I$2),"Washout","On Meds"))))</f>
        <v/>
      </c>
      <c r="F6729">
        <f>IF(B6729="","",1.509*(LN(B6729)^1.084-5.381))</f>
        <v/>
      </c>
      <c r="G6729">
        <f>IF(F6729="","",IF(F6729&lt;0,10*F6729^2,0))</f>
        <v/>
      </c>
      <c r="H6729">
        <f>IF(F6729="","",IF(F6729&gt;0,10*F6729^2,0))</f>
        <v/>
      </c>
    </row>
    <row r="6730">
      <c r="A6730">
        <f>Input!A6730</f>
        <v/>
      </c>
      <c r="B6730">
        <f>IF(ISNUMBER(Input!B6730),IF(AND(Input!B6730&gt;=20,Input!B6730&lt;=700),Input!B6730,""),"")</f>
        <v/>
      </c>
      <c r="C6730">
        <f>IF(B6730="","",INT(A6730))</f>
        <v/>
      </c>
      <c r="D6730">
        <f>IF(B6730="","",HOUR(A6730))</f>
        <v/>
      </c>
      <c r="E6730">
        <f>IF(B6730="","",IF(INPUT!$I$1="","",IF(C6730&lt;(INT(INPUT!$I$1)-INPUT!$I$2),"Off Meds",IF(C6730&lt;=(INT(INPUT!$I$1)+INPUT!$I$2),"Washout","On Meds"))))</f>
        <v/>
      </c>
      <c r="F6730">
        <f>IF(B6730="","",1.509*(LN(B6730)^1.084-5.381))</f>
        <v/>
      </c>
      <c r="G6730">
        <f>IF(F6730="","",IF(F6730&lt;0,10*F6730^2,0))</f>
        <v/>
      </c>
      <c r="H6730">
        <f>IF(F6730="","",IF(F6730&gt;0,10*F6730^2,0))</f>
        <v/>
      </c>
    </row>
    <row r="6731">
      <c r="A6731">
        <f>Input!A6731</f>
        <v/>
      </c>
      <c r="B6731">
        <f>IF(ISNUMBER(Input!B6731),IF(AND(Input!B6731&gt;=20,Input!B6731&lt;=700),Input!B6731,""),"")</f>
        <v/>
      </c>
      <c r="C6731">
        <f>IF(B6731="","",INT(A6731))</f>
        <v/>
      </c>
      <c r="D6731">
        <f>IF(B6731="","",HOUR(A6731))</f>
        <v/>
      </c>
      <c r="E6731">
        <f>IF(B6731="","",IF(INPUT!$I$1="","",IF(C6731&lt;(INT(INPUT!$I$1)-INPUT!$I$2),"Off Meds",IF(C6731&lt;=(INT(INPUT!$I$1)+INPUT!$I$2),"Washout","On Meds"))))</f>
        <v/>
      </c>
      <c r="F6731">
        <f>IF(B6731="","",1.509*(LN(B6731)^1.084-5.381))</f>
        <v/>
      </c>
      <c r="G6731">
        <f>IF(F6731="","",IF(F6731&lt;0,10*F6731^2,0))</f>
        <v/>
      </c>
      <c r="H6731">
        <f>IF(F6731="","",IF(F6731&gt;0,10*F6731^2,0))</f>
        <v/>
      </c>
    </row>
    <row r="6732">
      <c r="A6732">
        <f>Input!A6732</f>
        <v/>
      </c>
      <c r="B6732">
        <f>IF(ISNUMBER(Input!B6732),IF(AND(Input!B6732&gt;=20,Input!B6732&lt;=700),Input!B6732,""),"")</f>
        <v/>
      </c>
      <c r="C6732">
        <f>IF(B6732="","",INT(A6732))</f>
        <v/>
      </c>
      <c r="D6732">
        <f>IF(B6732="","",HOUR(A6732))</f>
        <v/>
      </c>
      <c r="E6732">
        <f>IF(B6732="","",IF(INPUT!$I$1="","",IF(C6732&lt;(INT(INPUT!$I$1)-INPUT!$I$2),"Off Meds",IF(C6732&lt;=(INT(INPUT!$I$1)+INPUT!$I$2),"Washout","On Meds"))))</f>
        <v/>
      </c>
      <c r="F6732">
        <f>IF(B6732="","",1.509*(LN(B6732)^1.084-5.381))</f>
        <v/>
      </c>
      <c r="G6732">
        <f>IF(F6732="","",IF(F6732&lt;0,10*F6732^2,0))</f>
        <v/>
      </c>
      <c r="H6732">
        <f>IF(F6732="","",IF(F6732&gt;0,10*F6732^2,0))</f>
        <v/>
      </c>
    </row>
    <row r="6733">
      <c r="A6733">
        <f>Input!A6733</f>
        <v/>
      </c>
      <c r="B6733">
        <f>IF(ISNUMBER(Input!B6733),IF(AND(Input!B6733&gt;=20,Input!B6733&lt;=700),Input!B6733,""),"")</f>
        <v/>
      </c>
      <c r="C6733">
        <f>IF(B6733="","",INT(A6733))</f>
        <v/>
      </c>
      <c r="D6733">
        <f>IF(B6733="","",HOUR(A6733))</f>
        <v/>
      </c>
      <c r="E6733">
        <f>IF(B6733="","",IF(INPUT!$I$1="","",IF(C6733&lt;(INT(INPUT!$I$1)-INPUT!$I$2),"Off Meds",IF(C6733&lt;=(INT(INPUT!$I$1)+INPUT!$I$2),"Washout","On Meds"))))</f>
        <v/>
      </c>
      <c r="F6733">
        <f>IF(B6733="","",1.509*(LN(B6733)^1.084-5.381))</f>
        <v/>
      </c>
      <c r="G6733">
        <f>IF(F6733="","",IF(F6733&lt;0,10*F6733^2,0))</f>
        <v/>
      </c>
      <c r="H6733">
        <f>IF(F6733="","",IF(F6733&gt;0,10*F6733^2,0))</f>
        <v/>
      </c>
    </row>
    <row r="6734">
      <c r="A6734">
        <f>Input!A6734</f>
        <v/>
      </c>
      <c r="B6734">
        <f>IF(ISNUMBER(Input!B6734),IF(AND(Input!B6734&gt;=20,Input!B6734&lt;=700),Input!B6734,""),"")</f>
        <v/>
      </c>
      <c r="C6734">
        <f>IF(B6734="","",INT(A6734))</f>
        <v/>
      </c>
      <c r="D6734">
        <f>IF(B6734="","",HOUR(A6734))</f>
        <v/>
      </c>
      <c r="E6734">
        <f>IF(B6734="","",IF(INPUT!$I$1="","",IF(C6734&lt;(INT(INPUT!$I$1)-INPUT!$I$2),"Off Meds",IF(C6734&lt;=(INT(INPUT!$I$1)+INPUT!$I$2),"Washout","On Meds"))))</f>
        <v/>
      </c>
      <c r="F6734">
        <f>IF(B6734="","",1.509*(LN(B6734)^1.084-5.381))</f>
        <v/>
      </c>
      <c r="G6734">
        <f>IF(F6734="","",IF(F6734&lt;0,10*F6734^2,0))</f>
        <v/>
      </c>
      <c r="H6734">
        <f>IF(F6734="","",IF(F6734&gt;0,10*F6734^2,0))</f>
        <v/>
      </c>
    </row>
    <row r="6735">
      <c r="A6735">
        <f>Input!A6735</f>
        <v/>
      </c>
      <c r="B6735">
        <f>IF(ISNUMBER(Input!B6735),IF(AND(Input!B6735&gt;=20,Input!B6735&lt;=700),Input!B6735,""),"")</f>
        <v/>
      </c>
      <c r="C6735">
        <f>IF(B6735="","",INT(A6735))</f>
        <v/>
      </c>
      <c r="D6735">
        <f>IF(B6735="","",HOUR(A6735))</f>
        <v/>
      </c>
      <c r="E6735">
        <f>IF(B6735="","",IF(INPUT!$I$1="","",IF(C6735&lt;(INT(INPUT!$I$1)-INPUT!$I$2),"Off Meds",IF(C6735&lt;=(INT(INPUT!$I$1)+INPUT!$I$2),"Washout","On Meds"))))</f>
        <v/>
      </c>
      <c r="F6735">
        <f>IF(B6735="","",1.509*(LN(B6735)^1.084-5.381))</f>
        <v/>
      </c>
      <c r="G6735">
        <f>IF(F6735="","",IF(F6735&lt;0,10*F6735^2,0))</f>
        <v/>
      </c>
      <c r="H6735">
        <f>IF(F6735="","",IF(F6735&gt;0,10*F6735^2,0))</f>
        <v/>
      </c>
    </row>
    <row r="6736">
      <c r="A6736">
        <f>Input!A6736</f>
        <v/>
      </c>
      <c r="B6736">
        <f>IF(ISNUMBER(Input!B6736),IF(AND(Input!B6736&gt;=20,Input!B6736&lt;=700),Input!B6736,""),"")</f>
        <v/>
      </c>
      <c r="C6736">
        <f>IF(B6736="","",INT(A6736))</f>
        <v/>
      </c>
      <c r="D6736">
        <f>IF(B6736="","",HOUR(A6736))</f>
        <v/>
      </c>
      <c r="E6736">
        <f>IF(B6736="","",IF(INPUT!$I$1="","",IF(C6736&lt;(INT(INPUT!$I$1)-INPUT!$I$2),"Off Meds",IF(C6736&lt;=(INT(INPUT!$I$1)+INPUT!$I$2),"Washout","On Meds"))))</f>
        <v/>
      </c>
      <c r="F6736">
        <f>IF(B6736="","",1.509*(LN(B6736)^1.084-5.381))</f>
        <v/>
      </c>
      <c r="G6736">
        <f>IF(F6736="","",IF(F6736&lt;0,10*F6736^2,0))</f>
        <v/>
      </c>
      <c r="H6736">
        <f>IF(F6736="","",IF(F6736&gt;0,10*F6736^2,0))</f>
        <v/>
      </c>
    </row>
    <row r="6737">
      <c r="A6737">
        <f>Input!A6737</f>
        <v/>
      </c>
      <c r="B6737">
        <f>IF(ISNUMBER(Input!B6737),IF(AND(Input!B6737&gt;=20,Input!B6737&lt;=700),Input!B6737,""),"")</f>
        <v/>
      </c>
      <c r="C6737">
        <f>IF(B6737="","",INT(A6737))</f>
        <v/>
      </c>
      <c r="D6737">
        <f>IF(B6737="","",HOUR(A6737))</f>
        <v/>
      </c>
      <c r="E6737">
        <f>IF(B6737="","",IF(INPUT!$I$1="","",IF(C6737&lt;(INT(INPUT!$I$1)-INPUT!$I$2),"Off Meds",IF(C6737&lt;=(INT(INPUT!$I$1)+INPUT!$I$2),"Washout","On Meds"))))</f>
        <v/>
      </c>
      <c r="F6737">
        <f>IF(B6737="","",1.509*(LN(B6737)^1.084-5.381))</f>
        <v/>
      </c>
      <c r="G6737">
        <f>IF(F6737="","",IF(F6737&lt;0,10*F6737^2,0))</f>
        <v/>
      </c>
      <c r="H6737">
        <f>IF(F6737="","",IF(F6737&gt;0,10*F6737^2,0))</f>
        <v/>
      </c>
    </row>
    <row r="6738">
      <c r="A6738">
        <f>Input!A6738</f>
        <v/>
      </c>
      <c r="B6738">
        <f>IF(ISNUMBER(Input!B6738),IF(AND(Input!B6738&gt;=20,Input!B6738&lt;=700),Input!B6738,""),"")</f>
        <v/>
      </c>
      <c r="C6738">
        <f>IF(B6738="","",INT(A6738))</f>
        <v/>
      </c>
      <c r="D6738">
        <f>IF(B6738="","",HOUR(A6738))</f>
        <v/>
      </c>
      <c r="E6738">
        <f>IF(B6738="","",IF(INPUT!$I$1="","",IF(C6738&lt;(INT(INPUT!$I$1)-INPUT!$I$2),"Off Meds",IF(C6738&lt;=(INT(INPUT!$I$1)+INPUT!$I$2),"Washout","On Meds"))))</f>
        <v/>
      </c>
      <c r="F6738">
        <f>IF(B6738="","",1.509*(LN(B6738)^1.084-5.381))</f>
        <v/>
      </c>
      <c r="G6738">
        <f>IF(F6738="","",IF(F6738&lt;0,10*F6738^2,0))</f>
        <v/>
      </c>
      <c r="H6738">
        <f>IF(F6738="","",IF(F6738&gt;0,10*F6738^2,0))</f>
        <v/>
      </c>
    </row>
    <row r="6739">
      <c r="A6739">
        <f>Input!A6739</f>
        <v/>
      </c>
      <c r="B6739">
        <f>IF(ISNUMBER(Input!B6739),IF(AND(Input!B6739&gt;=20,Input!B6739&lt;=700),Input!B6739,""),"")</f>
        <v/>
      </c>
      <c r="C6739">
        <f>IF(B6739="","",INT(A6739))</f>
        <v/>
      </c>
      <c r="D6739">
        <f>IF(B6739="","",HOUR(A6739))</f>
        <v/>
      </c>
      <c r="E6739">
        <f>IF(B6739="","",IF(INPUT!$I$1="","",IF(C6739&lt;(INT(INPUT!$I$1)-INPUT!$I$2),"Off Meds",IF(C6739&lt;=(INT(INPUT!$I$1)+INPUT!$I$2),"Washout","On Meds"))))</f>
        <v/>
      </c>
      <c r="F6739">
        <f>IF(B6739="","",1.509*(LN(B6739)^1.084-5.381))</f>
        <v/>
      </c>
      <c r="G6739">
        <f>IF(F6739="","",IF(F6739&lt;0,10*F6739^2,0))</f>
        <v/>
      </c>
      <c r="H6739">
        <f>IF(F6739="","",IF(F6739&gt;0,10*F6739^2,0))</f>
        <v/>
      </c>
    </row>
    <row r="6740">
      <c r="A6740">
        <f>Input!A6740</f>
        <v/>
      </c>
      <c r="B6740">
        <f>IF(ISNUMBER(Input!B6740),IF(AND(Input!B6740&gt;=20,Input!B6740&lt;=700),Input!B6740,""),"")</f>
        <v/>
      </c>
      <c r="C6740">
        <f>IF(B6740="","",INT(A6740))</f>
        <v/>
      </c>
      <c r="D6740">
        <f>IF(B6740="","",HOUR(A6740))</f>
        <v/>
      </c>
      <c r="E6740">
        <f>IF(B6740="","",IF(INPUT!$I$1="","",IF(C6740&lt;(INT(INPUT!$I$1)-INPUT!$I$2),"Off Meds",IF(C6740&lt;=(INT(INPUT!$I$1)+INPUT!$I$2),"Washout","On Meds"))))</f>
        <v/>
      </c>
      <c r="F6740">
        <f>IF(B6740="","",1.509*(LN(B6740)^1.084-5.381))</f>
        <v/>
      </c>
      <c r="G6740">
        <f>IF(F6740="","",IF(F6740&lt;0,10*F6740^2,0))</f>
        <v/>
      </c>
      <c r="H6740">
        <f>IF(F6740="","",IF(F6740&gt;0,10*F6740^2,0))</f>
        <v/>
      </c>
    </row>
    <row r="6741">
      <c r="A6741">
        <f>Input!A6741</f>
        <v/>
      </c>
      <c r="B6741">
        <f>IF(ISNUMBER(Input!B6741),IF(AND(Input!B6741&gt;=20,Input!B6741&lt;=700),Input!B6741,""),"")</f>
        <v/>
      </c>
      <c r="C6741">
        <f>IF(B6741="","",INT(A6741))</f>
        <v/>
      </c>
      <c r="D6741">
        <f>IF(B6741="","",HOUR(A6741))</f>
        <v/>
      </c>
      <c r="E6741">
        <f>IF(B6741="","",IF(INPUT!$I$1="","",IF(C6741&lt;(INT(INPUT!$I$1)-INPUT!$I$2),"Off Meds",IF(C6741&lt;=(INT(INPUT!$I$1)+INPUT!$I$2),"Washout","On Meds"))))</f>
        <v/>
      </c>
      <c r="F6741">
        <f>IF(B6741="","",1.509*(LN(B6741)^1.084-5.381))</f>
        <v/>
      </c>
      <c r="G6741">
        <f>IF(F6741="","",IF(F6741&lt;0,10*F6741^2,0))</f>
        <v/>
      </c>
      <c r="H6741">
        <f>IF(F6741="","",IF(F6741&gt;0,10*F6741^2,0))</f>
        <v/>
      </c>
    </row>
    <row r="6742">
      <c r="A6742">
        <f>Input!A6742</f>
        <v/>
      </c>
      <c r="B6742">
        <f>IF(ISNUMBER(Input!B6742),IF(AND(Input!B6742&gt;=20,Input!B6742&lt;=700),Input!B6742,""),"")</f>
        <v/>
      </c>
      <c r="C6742">
        <f>IF(B6742="","",INT(A6742))</f>
        <v/>
      </c>
      <c r="D6742">
        <f>IF(B6742="","",HOUR(A6742))</f>
        <v/>
      </c>
      <c r="E6742">
        <f>IF(B6742="","",IF(INPUT!$I$1="","",IF(C6742&lt;(INT(INPUT!$I$1)-INPUT!$I$2),"Off Meds",IF(C6742&lt;=(INT(INPUT!$I$1)+INPUT!$I$2),"Washout","On Meds"))))</f>
        <v/>
      </c>
      <c r="F6742">
        <f>IF(B6742="","",1.509*(LN(B6742)^1.084-5.381))</f>
        <v/>
      </c>
      <c r="G6742">
        <f>IF(F6742="","",IF(F6742&lt;0,10*F6742^2,0))</f>
        <v/>
      </c>
      <c r="H6742">
        <f>IF(F6742="","",IF(F6742&gt;0,10*F6742^2,0))</f>
        <v/>
      </c>
    </row>
    <row r="6743">
      <c r="A6743">
        <f>Input!A6743</f>
        <v/>
      </c>
      <c r="B6743">
        <f>IF(ISNUMBER(Input!B6743),IF(AND(Input!B6743&gt;=20,Input!B6743&lt;=700),Input!B6743,""),"")</f>
        <v/>
      </c>
      <c r="C6743">
        <f>IF(B6743="","",INT(A6743))</f>
        <v/>
      </c>
      <c r="D6743">
        <f>IF(B6743="","",HOUR(A6743))</f>
        <v/>
      </c>
      <c r="E6743">
        <f>IF(B6743="","",IF(INPUT!$I$1="","",IF(C6743&lt;(INT(INPUT!$I$1)-INPUT!$I$2),"Off Meds",IF(C6743&lt;=(INT(INPUT!$I$1)+INPUT!$I$2),"Washout","On Meds"))))</f>
        <v/>
      </c>
      <c r="F6743">
        <f>IF(B6743="","",1.509*(LN(B6743)^1.084-5.381))</f>
        <v/>
      </c>
      <c r="G6743">
        <f>IF(F6743="","",IF(F6743&lt;0,10*F6743^2,0))</f>
        <v/>
      </c>
      <c r="H6743">
        <f>IF(F6743="","",IF(F6743&gt;0,10*F6743^2,0))</f>
        <v/>
      </c>
    </row>
    <row r="6744">
      <c r="A6744">
        <f>Input!A6744</f>
        <v/>
      </c>
      <c r="B6744">
        <f>IF(ISNUMBER(Input!B6744),IF(AND(Input!B6744&gt;=20,Input!B6744&lt;=700),Input!B6744,""),"")</f>
        <v/>
      </c>
      <c r="C6744">
        <f>IF(B6744="","",INT(A6744))</f>
        <v/>
      </c>
      <c r="D6744">
        <f>IF(B6744="","",HOUR(A6744))</f>
        <v/>
      </c>
      <c r="E6744">
        <f>IF(B6744="","",IF(INPUT!$I$1="","",IF(C6744&lt;(INT(INPUT!$I$1)-INPUT!$I$2),"Off Meds",IF(C6744&lt;=(INT(INPUT!$I$1)+INPUT!$I$2),"Washout","On Meds"))))</f>
        <v/>
      </c>
      <c r="F6744">
        <f>IF(B6744="","",1.509*(LN(B6744)^1.084-5.381))</f>
        <v/>
      </c>
      <c r="G6744">
        <f>IF(F6744="","",IF(F6744&lt;0,10*F6744^2,0))</f>
        <v/>
      </c>
      <c r="H6744">
        <f>IF(F6744="","",IF(F6744&gt;0,10*F6744^2,0))</f>
        <v/>
      </c>
    </row>
    <row r="6745">
      <c r="A6745">
        <f>Input!A6745</f>
        <v/>
      </c>
      <c r="B6745">
        <f>IF(ISNUMBER(Input!B6745),IF(AND(Input!B6745&gt;=20,Input!B6745&lt;=700),Input!B6745,""),"")</f>
        <v/>
      </c>
      <c r="C6745">
        <f>IF(B6745="","",INT(A6745))</f>
        <v/>
      </c>
      <c r="D6745">
        <f>IF(B6745="","",HOUR(A6745))</f>
        <v/>
      </c>
      <c r="E6745">
        <f>IF(B6745="","",IF(INPUT!$I$1="","",IF(C6745&lt;(INT(INPUT!$I$1)-INPUT!$I$2),"Off Meds",IF(C6745&lt;=(INT(INPUT!$I$1)+INPUT!$I$2),"Washout","On Meds"))))</f>
        <v/>
      </c>
      <c r="F6745">
        <f>IF(B6745="","",1.509*(LN(B6745)^1.084-5.381))</f>
        <v/>
      </c>
      <c r="G6745">
        <f>IF(F6745="","",IF(F6745&lt;0,10*F6745^2,0))</f>
        <v/>
      </c>
      <c r="H6745">
        <f>IF(F6745="","",IF(F6745&gt;0,10*F6745^2,0))</f>
        <v/>
      </c>
    </row>
    <row r="6746">
      <c r="A6746">
        <f>Input!A6746</f>
        <v/>
      </c>
      <c r="B6746">
        <f>IF(ISNUMBER(Input!B6746),IF(AND(Input!B6746&gt;=20,Input!B6746&lt;=700),Input!B6746,""),"")</f>
        <v/>
      </c>
      <c r="C6746">
        <f>IF(B6746="","",INT(A6746))</f>
        <v/>
      </c>
      <c r="D6746">
        <f>IF(B6746="","",HOUR(A6746))</f>
        <v/>
      </c>
      <c r="E6746">
        <f>IF(B6746="","",IF(INPUT!$I$1="","",IF(C6746&lt;(INT(INPUT!$I$1)-INPUT!$I$2),"Off Meds",IF(C6746&lt;=(INT(INPUT!$I$1)+INPUT!$I$2),"Washout","On Meds"))))</f>
        <v/>
      </c>
      <c r="F6746">
        <f>IF(B6746="","",1.509*(LN(B6746)^1.084-5.381))</f>
        <v/>
      </c>
      <c r="G6746">
        <f>IF(F6746="","",IF(F6746&lt;0,10*F6746^2,0))</f>
        <v/>
      </c>
      <c r="H6746">
        <f>IF(F6746="","",IF(F6746&gt;0,10*F6746^2,0))</f>
        <v/>
      </c>
    </row>
    <row r="6747">
      <c r="A6747">
        <f>Input!A6747</f>
        <v/>
      </c>
      <c r="B6747">
        <f>IF(ISNUMBER(Input!B6747),IF(AND(Input!B6747&gt;=20,Input!B6747&lt;=700),Input!B6747,""),"")</f>
        <v/>
      </c>
      <c r="C6747">
        <f>IF(B6747="","",INT(A6747))</f>
        <v/>
      </c>
      <c r="D6747">
        <f>IF(B6747="","",HOUR(A6747))</f>
        <v/>
      </c>
      <c r="E6747">
        <f>IF(B6747="","",IF(INPUT!$I$1="","",IF(C6747&lt;(INT(INPUT!$I$1)-INPUT!$I$2),"Off Meds",IF(C6747&lt;=(INT(INPUT!$I$1)+INPUT!$I$2),"Washout","On Meds"))))</f>
        <v/>
      </c>
      <c r="F6747">
        <f>IF(B6747="","",1.509*(LN(B6747)^1.084-5.381))</f>
        <v/>
      </c>
      <c r="G6747">
        <f>IF(F6747="","",IF(F6747&lt;0,10*F6747^2,0))</f>
        <v/>
      </c>
      <c r="H6747">
        <f>IF(F6747="","",IF(F6747&gt;0,10*F6747^2,0))</f>
        <v/>
      </c>
    </row>
    <row r="6748">
      <c r="A6748">
        <f>Input!A6748</f>
        <v/>
      </c>
      <c r="B6748">
        <f>IF(ISNUMBER(Input!B6748),IF(AND(Input!B6748&gt;=20,Input!B6748&lt;=700),Input!B6748,""),"")</f>
        <v/>
      </c>
      <c r="C6748">
        <f>IF(B6748="","",INT(A6748))</f>
        <v/>
      </c>
      <c r="D6748">
        <f>IF(B6748="","",HOUR(A6748))</f>
        <v/>
      </c>
      <c r="E6748">
        <f>IF(B6748="","",IF(INPUT!$I$1="","",IF(C6748&lt;(INT(INPUT!$I$1)-INPUT!$I$2),"Off Meds",IF(C6748&lt;=(INT(INPUT!$I$1)+INPUT!$I$2),"Washout","On Meds"))))</f>
        <v/>
      </c>
      <c r="F6748">
        <f>IF(B6748="","",1.509*(LN(B6748)^1.084-5.381))</f>
        <v/>
      </c>
      <c r="G6748">
        <f>IF(F6748="","",IF(F6748&lt;0,10*F6748^2,0))</f>
        <v/>
      </c>
      <c r="H6748">
        <f>IF(F6748="","",IF(F6748&gt;0,10*F6748^2,0))</f>
        <v/>
      </c>
    </row>
    <row r="6749">
      <c r="A6749">
        <f>Input!A6749</f>
        <v/>
      </c>
      <c r="B6749">
        <f>IF(ISNUMBER(Input!B6749),IF(AND(Input!B6749&gt;=20,Input!B6749&lt;=700),Input!B6749,""),"")</f>
        <v/>
      </c>
      <c r="C6749">
        <f>IF(B6749="","",INT(A6749))</f>
        <v/>
      </c>
      <c r="D6749">
        <f>IF(B6749="","",HOUR(A6749))</f>
        <v/>
      </c>
      <c r="E6749">
        <f>IF(B6749="","",IF(INPUT!$I$1="","",IF(C6749&lt;(INT(INPUT!$I$1)-INPUT!$I$2),"Off Meds",IF(C6749&lt;=(INT(INPUT!$I$1)+INPUT!$I$2),"Washout","On Meds"))))</f>
        <v/>
      </c>
      <c r="F6749">
        <f>IF(B6749="","",1.509*(LN(B6749)^1.084-5.381))</f>
        <v/>
      </c>
      <c r="G6749">
        <f>IF(F6749="","",IF(F6749&lt;0,10*F6749^2,0))</f>
        <v/>
      </c>
      <c r="H6749">
        <f>IF(F6749="","",IF(F6749&gt;0,10*F6749^2,0))</f>
        <v/>
      </c>
    </row>
    <row r="6750">
      <c r="A6750">
        <f>Input!A6750</f>
        <v/>
      </c>
      <c r="B6750">
        <f>IF(ISNUMBER(Input!B6750),IF(AND(Input!B6750&gt;=20,Input!B6750&lt;=700),Input!B6750,""),"")</f>
        <v/>
      </c>
      <c r="C6750">
        <f>IF(B6750="","",INT(A6750))</f>
        <v/>
      </c>
      <c r="D6750">
        <f>IF(B6750="","",HOUR(A6750))</f>
        <v/>
      </c>
      <c r="E6750">
        <f>IF(B6750="","",IF(INPUT!$I$1="","",IF(C6750&lt;(INT(INPUT!$I$1)-INPUT!$I$2),"Off Meds",IF(C6750&lt;=(INT(INPUT!$I$1)+INPUT!$I$2),"Washout","On Meds"))))</f>
        <v/>
      </c>
      <c r="F6750">
        <f>IF(B6750="","",1.509*(LN(B6750)^1.084-5.381))</f>
        <v/>
      </c>
      <c r="G6750">
        <f>IF(F6750="","",IF(F6750&lt;0,10*F6750^2,0))</f>
        <v/>
      </c>
      <c r="H6750">
        <f>IF(F6750="","",IF(F6750&gt;0,10*F6750^2,0))</f>
        <v/>
      </c>
    </row>
    <row r="6751">
      <c r="A6751">
        <f>Input!A6751</f>
        <v/>
      </c>
      <c r="B6751">
        <f>IF(ISNUMBER(Input!B6751),IF(AND(Input!B6751&gt;=20,Input!B6751&lt;=700),Input!B6751,""),"")</f>
        <v/>
      </c>
      <c r="C6751">
        <f>IF(B6751="","",INT(A6751))</f>
        <v/>
      </c>
      <c r="D6751">
        <f>IF(B6751="","",HOUR(A6751))</f>
        <v/>
      </c>
      <c r="E6751">
        <f>IF(B6751="","",IF(INPUT!$I$1="","",IF(C6751&lt;(INT(INPUT!$I$1)-INPUT!$I$2),"Off Meds",IF(C6751&lt;=(INT(INPUT!$I$1)+INPUT!$I$2),"Washout","On Meds"))))</f>
        <v/>
      </c>
      <c r="F6751">
        <f>IF(B6751="","",1.509*(LN(B6751)^1.084-5.381))</f>
        <v/>
      </c>
      <c r="G6751">
        <f>IF(F6751="","",IF(F6751&lt;0,10*F6751^2,0))</f>
        <v/>
      </c>
      <c r="H6751">
        <f>IF(F6751="","",IF(F6751&gt;0,10*F6751^2,0))</f>
        <v/>
      </c>
    </row>
    <row r="6752">
      <c r="A6752">
        <f>Input!A6752</f>
        <v/>
      </c>
      <c r="B6752">
        <f>IF(ISNUMBER(Input!B6752),IF(AND(Input!B6752&gt;=20,Input!B6752&lt;=700),Input!B6752,""),"")</f>
        <v/>
      </c>
      <c r="C6752">
        <f>IF(B6752="","",INT(A6752))</f>
        <v/>
      </c>
      <c r="D6752">
        <f>IF(B6752="","",HOUR(A6752))</f>
        <v/>
      </c>
      <c r="E6752">
        <f>IF(B6752="","",IF(INPUT!$I$1="","",IF(C6752&lt;(INT(INPUT!$I$1)-INPUT!$I$2),"Off Meds",IF(C6752&lt;=(INT(INPUT!$I$1)+INPUT!$I$2),"Washout","On Meds"))))</f>
        <v/>
      </c>
      <c r="F6752">
        <f>IF(B6752="","",1.509*(LN(B6752)^1.084-5.381))</f>
        <v/>
      </c>
      <c r="G6752">
        <f>IF(F6752="","",IF(F6752&lt;0,10*F6752^2,0))</f>
        <v/>
      </c>
      <c r="H6752">
        <f>IF(F6752="","",IF(F6752&gt;0,10*F6752^2,0))</f>
        <v/>
      </c>
    </row>
    <row r="6753">
      <c r="A6753">
        <f>Input!A6753</f>
        <v/>
      </c>
      <c r="B6753">
        <f>IF(ISNUMBER(Input!B6753),IF(AND(Input!B6753&gt;=20,Input!B6753&lt;=700),Input!B6753,""),"")</f>
        <v/>
      </c>
      <c r="C6753">
        <f>IF(B6753="","",INT(A6753))</f>
        <v/>
      </c>
      <c r="D6753">
        <f>IF(B6753="","",HOUR(A6753))</f>
        <v/>
      </c>
      <c r="E6753">
        <f>IF(B6753="","",IF(INPUT!$I$1="","",IF(C6753&lt;(INT(INPUT!$I$1)-INPUT!$I$2),"Off Meds",IF(C6753&lt;=(INT(INPUT!$I$1)+INPUT!$I$2),"Washout","On Meds"))))</f>
        <v/>
      </c>
      <c r="F6753">
        <f>IF(B6753="","",1.509*(LN(B6753)^1.084-5.381))</f>
        <v/>
      </c>
      <c r="G6753">
        <f>IF(F6753="","",IF(F6753&lt;0,10*F6753^2,0))</f>
        <v/>
      </c>
      <c r="H6753">
        <f>IF(F6753="","",IF(F6753&gt;0,10*F6753^2,0))</f>
        <v/>
      </c>
    </row>
    <row r="6754">
      <c r="A6754">
        <f>Input!A6754</f>
        <v/>
      </c>
      <c r="B6754">
        <f>IF(ISNUMBER(Input!B6754),IF(AND(Input!B6754&gt;=20,Input!B6754&lt;=700),Input!B6754,""),"")</f>
        <v/>
      </c>
      <c r="C6754">
        <f>IF(B6754="","",INT(A6754))</f>
        <v/>
      </c>
      <c r="D6754">
        <f>IF(B6754="","",HOUR(A6754))</f>
        <v/>
      </c>
      <c r="E6754">
        <f>IF(B6754="","",IF(INPUT!$I$1="","",IF(C6754&lt;(INT(INPUT!$I$1)-INPUT!$I$2),"Off Meds",IF(C6754&lt;=(INT(INPUT!$I$1)+INPUT!$I$2),"Washout","On Meds"))))</f>
        <v/>
      </c>
      <c r="F6754">
        <f>IF(B6754="","",1.509*(LN(B6754)^1.084-5.381))</f>
        <v/>
      </c>
      <c r="G6754">
        <f>IF(F6754="","",IF(F6754&lt;0,10*F6754^2,0))</f>
        <v/>
      </c>
      <c r="H6754">
        <f>IF(F6754="","",IF(F6754&gt;0,10*F6754^2,0))</f>
        <v/>
      </c>
    </row>
    <row r="6755">
      <c r="A6755">
        <f>Input!A6755</f>
        <v/>
      </c>
      <c r="B6755">
        <f>IF(ISNUMBER(Input!B6755),IF(AND(Input!B6755&gt;=20,Input!B6755&lt;=700),Input!B6755,""),"")</f>
        <v/>
      </c>
      <c r="C6755">
        <f>IF(B6755="","",INT(A6755))</f>
        <v/>
      </c>
      <c r="D6755">
        <f>IF(B6755="","",HOUR(A6755))</f>
        <v/>
      </c>
      <c r="E6755">
        <f>IF(B6755="","",IF(INPUT!$I$1="","",IF(C6755&lt;(INT(INPUT!$I$1)-INPUT!$I$2),"Off Meds",IF(C6755&lt;=(INT(INPUT!$I$1)+INPUT!$I$2),"Washout","On Meds"))))</f>
        <v/>
      </c>
      <c r="F6755">
        <f>IF(B6755="","",1.509*(LN(B6755)^1.084-5.381))</f>
        <v/>
      </c>
      <c r="G6755">
        <f>IF(F6755="","",IF(F6755&lt;0,10*F6755^2,0))</f>
        <v/>
      </c>
      <c r="H6755">
        <f>IF(F6755="","",IF(F6755&gt;0,10*F6755^2,0))</f>
        <v/>
      </c>
    </row>
    <row r="6756">
      <c r="A6756">
        <f>Input!A6756</f>
        <v/>
      </c>
      <c r="B6756">
        <f>IF(ISNUMBER(Input!B6756),IF(AND(Input!B6756&gt;=20,Input!B6756&lt;=700),Input!B6756,""),"")</f>
        <v/>
      </c>
      <c r="C6756">
        <f>IF(B6756="","",INT(A6756))</f>
        <v/>
      </c>
      <c r="D6756">
        <f>IF(B6756="","",HOUR(A6756))</f>
        <v/>
      </c>
      <c r="E6756">
        <f>IF(B6756="","",IF(INPUT!$I$1="","",IF(C6756&lt;(INT(INPUT!$I$1)-INPUT!$I$2),"Off Meds",IF(C6756&lt;=(INT(INPUT!$I$1)+INPUT!$I$2),"Washout","On Meds"))))</f>
        <v/>
      </c>
      <c r="F6756">
        <f>IF(B6756="","",1.509*(LN(B6756)^1.084-5.381))</f>
        <v/>
      </c>
      <c r="G6756">
        <f>IF(F6756="","",IF(F6756&lt;0,10*F6756^2,0))</f>
        <v/>
      </c>
      <c r="H6756">
        <f>IF(F6756="","",IF(F6756&gt;0,10*F6756^2,0))</f>
        <v/>
      </c>
    </row>
    <row r="6757">
      <c r="A6757">
        <f>Input!A6757</f>
        <v/>
      </c>
      <c r="B6757">
        <f>IF(ISNUMBER(Input!B6757),IF(AND(Input!B6757&gt;=20,Input!B6757&lt;=700),Input!B6757,""),"")</f>
        <v/>
      </c>
      <c r="C6757">
        <f>IF(B6757="","",INT(A6757))</f>
        <v/>
      </c>
      <c r="D6757">
        <f>IF(B6757="","",HOUR(A6757))</f>
        <v/>
      </c>
      <c r="E6757">
        <f>IF(B6757="","",IF(INPUT!$I$1="","",IF(C6757&lt;(INT(INPUT!$I$1)-INPUT!$I$2),"Off Meds",IF(C6757&lt;=(INT(INPUT!$I$1)+INPUT!$I$2),"Washout","On Meds"))))</f>
        <v/>
      </c>
      <c r="F6757">
        <f>IF(B6757="","",1.509*(LN(B6757)^1.084-5.381))</f>
        <v/>
      </c>
      <c r="G6757">
        <f>IF(F6757="","",IF(F6757&lt;0,10*F6757^2,0))</f>
        <v/>
      </c>
      <c r="H6757">
        <f>IF(F6757="","",IF(F6757&gt;0,10*F6757^2,0))</f>
        <v/>
      </c>
    </row>
    <row r="6758">
      <c r="A6758">
        <f>Input!A6758</f>
        <v/>
      </c>
      <c r="B6758">
        <f>IF(ISNUMBER(Input!B6758),IF(AND(Input!B6758&gt;=20,Input!B6758&lt;=700),Input!B6758,""),"")</f>
        <v/>
      </c>
      <c r="C6758">
        <f>IF(B6758="","",INT(A6758))</f>
        <v/>
      </c>
      <c r="D6758">
        <f>IF(B6758="","",HOUR(A6758))</f>
        <v/>
      </c>
      <c r="E6758">
        <f>IF(B6758="","",IF(INPUT!$I$1="","",IF(C6758&lt;(INT(INPUT!$I$1)-INPUT!$I$2),"Off Meds",IF(C6758&lt;=(INT(INPUT!$I$1)+INPUT!$I$2),"Washout","On Meds"))))</f>
        <v/>
      </c>
      <c r="F6758">
        <f>IF(B6758="","",1.509*(LN(B6758)^1.084-5.381))</f>
        <v/>
      </c>
      <c r="G6758">
        <f>IF(F6758="","",IF(F6758&lt;0,10*F6758^2,0))</f>
        <v/>
      </c>
      <c r="H6758">
        <f>IF(F6758="","",IF(F6758&gt;0,10*F6758^2,0))</f>
        <v/>
      </c>
    </row>
    <row r="6759">
      <c r="A6759">
        <f>Input!A6759</f>
        <v/>
      </c>
      <c r="B6759">
        <f>IF(ISNUMBER(Input!B6759),IF(AND(Input!B6759&gt;=20,Input!B6759&lt;=700),Input!B6759,""),"")</f>
        <v/>
      </c>
      <c r="C6759">
        <f>IF(B6759="","",INT(A6759))</f>
        <v/>
      </c>
      <c r="D6759">
        <f>IF(B6759="","",HOUR(A6759))</f>
        <v/>
      </c>
      <c r="E6759">
        <f>IF(B6759="","",IF(INPUT!$I$1="","",IF(C6759&lt;(INT(INPUT!$I$1)-INPUT!$I$2),"Off Meds",IF(C6759&lt;=(INT(INPUT!$I$1)+INPUT!$I$2),"Washout","On Meds"))))</f>
        <v/>
      </c>
      <c r="F6759">
        <f>IF(B6759="","",1.509*(LN(B6759)^1.084-5.381))</f>
        <v/>
      </c>
      <c r="G6759">
        <f>IF(F6759="","",IF(F6759&lt;0,10*F6759^2,0))</f>
        <v/>
      </c>
      <c r="H6759">
        <f>IF(F6759="","",IF(F6759&gt;0,10*F6759^2,0))</f>
        <v/>
      </c>
    </row>
    <row r="6760">
      <c r="A6760">
        <f>Input!A6760</f>
        <v/>
      </c>
      <c r="B6760">
        <f>IF(ISNUMBER(Input!B6760),IF(AND(Input!B6760&gt;=20,Input!B6760&lt;=700),Input!B6760,""),"")</f>
        <v/>
      </c>
      <c r="C6760">
        <f>IF(B6760="","",INT(A6760))</f>
        <v/>
      </c>
      <c r="D6760">
        <f>IF(B6760="","",HOUR(A6760))</f>
        <v/>
      </c>
      <c r="E6760">
        <f>IF(B6760="","",IF(INPUT!$I$1="","",IF(C6760&lt;(INT(INPUT!$I$1)-INPUT!$I$2),"Off Meds",IF(C6760&lt;=(INT(INPUT!$I$1)+INPUT!$I$2),"Washout","On Meds"))))</f>
        <v/>
      </c>
      <c r="F6760">
        <f>IF(B6760="","",1.509*(LN(B6760)^1.084-5.381))</f>
        <v/>
      </c>
      <c r="G6760">
        <f>IF(F6760="","",IF(F6760&lt;0,10*F6760^2,0))</f>
        <v/>
      </c>
      <c r="H6760">
        <f>IF(F6760="","",IF(F6760&gt;0,10*F6760^2,0))</f>
        <v/>
      </c>
    </row>
    <row r="6761">
      <c r="A6761">
        <f>Input!A6761</f>
        <v/>
      </c>
      <c r="B6761">
        <f>IF(ISNUMBER(Input!B6761),IF(AND(Input!B6761&gt;=20,Input!B6761&lt;=700),Input!B6761,""),"")</f>
        <v/>
      </c>
      <c r="C6761">
        <f>IF(B6761="","",INT(A6761))</f>
        <v/>
      </c>
      <c r="D6761">
        <f>IF(B6761="","",HOUR(A6761))</f>
        <v/>
      </c>
      <c r="E6761">
        <f>IF(B6761="","",IF(INPUT!$I$1="","",IF(C6761&lt;(INT(INPUT!$I$1)-INPUT!$I$2),"Off Meds",IF(C6761&lt;=(INT(INPUT!$I$1)+INPUT!$I$2),"Washout","On Meds"))))</f>
        <v/>
      </c>
      <c r="F6761">
        <f>IF(B6761="","",1.509*(LN(B6761)^1.084-5.381))</f>
        <v/>
      </c>
      <c r="G6761">
        <f>IF(F6761="","",IF(F6761&lt;0,10*F6761^2,0))</f>
        <v/>
      </c>
      <c r="H6761">
        <f>IF(F6761="","",IF(F6761&gt;0,10*F6761^2,0))</f>
        <v/>
      </c>
    </row>
    <row r="6762">
      <c r="A6762">
        <f>Input!A6762</f>
        <v/>
      </c>
      <c r="B6762">
        <f>IF(ISNUMBER(Input!B6762),IF(AND(Input!B6762&gt;=20,Input!B6762&lt;=700),Input!B6762,""),"")</f>
        <v/>
      </c>
      <c r="C6762">
        <f>IF(B6762="","",INT(A6762))</f>
        <v/>
      </c>
      <c r="D6762">
        <f>IF(B6762="","",HOUR(A6762))</f>
        <v/>
      </c>
      <c r="E6762">
        <f>IF(B6762="","",IF(INPUT!$I$1="","",IF(C6762&lt;(INT(INPUT!$I$1)-INPUT!$I$2),"Off Meds",IF(C6762&lt;=(INT(INPUT!$I$1)+INPUT!$I$2),"Washout","On Meds"))))</f>
        <v/>
      </c>
      <c r="F6762">
        <f>IF(B6762="","",1.509*(LN(B6762)^1.084-5.381))</f>
        <v/>
      </c>
      <c r="G6762">
        <f>IF(F6762="","",IF(F6762&lt;0,10*F6762^2,0))</f>
        <v/>
      </c>
      <c r="H6762">
        <f>IF(F6762="","",IF(F6762&gt;0,10*F6762^2,0))</f>
        <v/>
      </c>
    </row>
    <row r="6763">
      <c r="A6763">
        <f>Input!A6763</f>
        <v/>
      </c>
      <c r="B6763">
        <f>IF(ISNUMBER(Input!B6763),IF(AND(Input!B6763&gt;=20,Input!B6763&lt;=700),Input!B6763,""),"")</f>
        <v/>
      </c>
      <c r="C6763">
        <f>IF(B6763="","",INT(A6763))</f>
        <v/>
      </c>
      <c r="D6763">
        <f>IF(B6763="","",HOUR(A6763))</f>
        <v/>
      </c>
      <c r="E6763">
        <f>IF(B6763="","",IF(INPUT!$I$1="","",IF(C6763&lt;(INT(INPUT!$I$1)-INPUT!$I$2),"Off Meds",IF(C6763&lt;=(INT(INPUT!$I$1)+INPUT!$I$2),"Washout","On Meds"))))</f>
        <v/>
      </c>
      <c r="F6763">
        <f>IF(B6763="","",1.509*(LN(B6763)^1.084-5.381))</f>
        <v/>
      </c>
      <c r="G6763">
        <f>IF(F6763="","",IF(F6763&lt;0,10*F6763^2,0))</f>
        <v/>
      </c>
      <c r="H6763">
        <f>IF(F6763="","",IF(F6763&gt;0,10*F6763^2,0))</f>
        <v/>
      </c>
    </row>
    <row r="6764">
      <c r="A6764">
        <f>Input!A6764</f>
        <v/>
      </c>
      <c r="B6764">
        <f>IF(ISNUMBER(Input!B6764),IF(AND(Input!B6764&gt;=20,Input!B6764&lt;=700),Input!B6764,""),"")</f>
        <v/>
      </c>
      <c r="C6764">
        <f>IF(B6764="","",INT(A6764))</f>
        <v/>
      </c>
      <c r="D6764">
        <f>IF(B6764="","",HOUR(A6764))</f>
        <v/>
      </c>
      <c r="E6764">
        <f>IF(B6764="","",IF(INPUT!$I$1="","",IF(C6764&lt;(INT(INPUT!$I$1)-INPUT!$I$2),"Off Meds",IF(C6764&lt;=(INT(INPUT!$I$1)+INPUT!$I$2),"Washout","On Meds"))))</f>
        <v/>
      </c>
      <c r="F6764">
        <f>IF(B6764="","",1.509*(LN(B6764)^1.084-5.381))</f>
        <v/>
      </c>
      <c r="G6764">
        <f>IF(F6764="","",IF(F6764&lt;0,10*F6764^2,0))</f>
        <v/>
      </c>
      <c r="H6764">
        <f>IF(F6764="","",IF(F6764&gt;0,10*F6764^2,0))</f>
        <v/>
      </c>
    </row>
    <row r="6765">
      <c r="A6765">
        <f>Input!A6765</f>
        <v/>
      </c>
      <c r="B6765">
        <f>IF(ISNUMBER(Input!B6765),IF(AND(Input!B6765&gt;=20,Input!B6765&lt;=700),Input!B6765,""),"")</f>
        <v/>
      </c>
      <c r="C6765">
        <f>IF(B6765="","",INT(A6765))</f>
        <v/>
      </c>
      <c r="D6765">
        <f>IF(B6765="","",HOUR(A6765))</f>
        <v/>
      </c>
      <c r="E6765">
        <f>IF(B6765="","",IF(INPUT!$I$1="","",IF(C6765&lt;(INT(INPUT!$I$1)-INPUT!$I$2),"Off Meds",IF(C6765&lt;=(INT(INPUT!$I$1)+INPUT!$I$2),"Washout","On Meds"))))</f>
        <v/>
      </c>
      <c r="F6765">
        <f>IF(B6765="","",1.509*(LN(B6765)^1.084-5.381))</f>
        <v/>
      </c>
      <c r="G6765">
        <f>IF(F6765="","",IF(F6765&lt;0,10*F6765^2,0))</f>
        <v/>
      </c>
      <c r="H6765">
        <f>IF(F6765="","",IF(F6765&gt;0,10*F6765^2,0))</f>
        <v/>
      </c>
    </row>
    <row r="6766">
      <c r="A6766">
        <f>Input!A6766</f>
        <v/>
      </c>
      <c r="B6766">
        <f>IF(ISNUMBER(Input!B6766),IF(AND(Input!B6766&gt;=20,Input!B6766&lt;=700),Input!B6766,""),"")</f>
        <v/>
      </c>
      <c r="C6766">
        <f>IF(B6766="","",INT(A6766))</f>
        <v/>
      </c>
      <c r="D6766">
        <f>IF(B6766="","",HOUR(A6766))</f>
        <v/>
      </c>
      <c r="E6766">
        <f>IF(B6766="","",IF(INPUT!$I$1="","",IF(C6766&lt;(INT(INPUT!$I$1)-INPUT!$I$2),"Off Meds",IF(C6766&lt;=(INT(INPUT!$I$1)+INPUT!$I$2),"Washout","On Meds"))))</f>
        <v/>
      </c>
      <c r="F6766">
        <f>IF(B6766="","",1.509*(LN(B6766)^1.084-5.381))</f>
        <v/>
      </c>
      <c r="G6766">
        <f>IF(F6766="","",IF(F6766&lt;0,10*F6766^2,0))</f>
        <v/>
      </c>
      <c r="H6766">
        <f>IF(F6766="","",IF(F6766&gt;0,10*F6766^2,0))</f>
        <v/>
      </c>
    </row>
    <row r="6767">
      <c r="A6767">
        <f>Input!A6767</f>
        <v/>
      </c>
      <c r="B6767">
        <f>IF(ISNUMBER(Input!B6767),IF(AND(Input!B6767&gt;=20,Input!B6767&lt;=700),Input!B6767,""),"")</f>
        <v/>
      </c>
      <c r="C6767">
        <f>IF(B6767="","",INT(A6767))</f>
        <v/>
      </c>
      <c r="D6767">
        <f>IF(B6767="","",HOUR(A6767))</f>
        <v/>
      </c>
      <c r="E6767">
        <f>IF(B6767="","",IF(INPUT!$I$1="","",IF(C6767&lt;(INT(INPUT!$I$1)-INPUT!$I$2),"Off Meds",IF(C6767&lt;=(INT(INPUT!$I$1)+INPUT!$I$2),"Washout","On Meds"))))</f>
        <v/>
      </c>
      <c r="F6767">
        <f>IF(B6767="","",1.509*(LN(B6767)^1.084-5.381))</f>
        <v/>
      </c>
      <c r="G6767">
        <f>IF(F6767="","",IF(F6767&lt;0,10*F6767^2,0))</f>
        <v/>
      </c>
      <c r="H6767">
        <f>IF(F6767="","",IF(F6767&gt;0,10*F6767^2,0))</f>
        <v/>
      </c>
    </row>
    <row r="6768">
      <c r="A6768">
        <f>Input!A6768</f>
        <v/>
      </c>
      <c r="B6768">
        <f>IF(ISNUMBER(Input!B6768),IF(AND(Input!B6768&gt;=20,Input!B6768&lt;=700),Input!B6768,""),"")</f>
        <v/>
      </c>
      <c r="C6768">
        <f>IF(B6768="","",INT(A6768))</f>
        <v/>
      </c>
      <c r="D6768">
        <f>IF(B6768="","",HOUR(A6768))</f>
        <v/>
      </c>
      <c r="E6768">
        <f>IF(B6768="","",IF(INPUT!$I$1="","",IF(C6768&lt;(INT(INPUT!$I$1)-INPUT!$I$2),"Off Meds",IF(C6768&lt;=(INT(INPUT!$I$1)+INPUT!$I$2),"Washout","On Meds"))))</f>
        <v/>
      </c>
      <c r="F6768">
        <f>IF(B6768="","",1.509*(LN(B6768)^1.084-5.381))</f>
        <v/>
      </c>
      <c r="G6768">
        <f>IF(F6768="","",IF(F6768&lt;0,10*F6768^2,0))</f>
        <v/>
      </c>
      <c r="H6768">
        <f>IF(F6768="","",IF(F6768&gt;0,10*F6768^2,0))</f>
        <v/>
      </c>
    </row>
    <row r="6769">
      <c r="A6769">
        <f>Input!A6769</f>
        <v/>
      </c>
      <c r="B6769">
        <f>IF(ISNUMBER(Input!B6769),IF(AND(Input!B6769&gt;=20,Input!B6769&lt;=700),Input!B6769,""),"")</f>
        <v/>
      </c>
      <c r="C6769">
        <f>IF(B6769="","",INT(A6769))</f>
        <v/>
      </c>
      <c r="D6769">
        <f>IF(B6769="","",HOUR(A6769))</f>
        <v/>
      </c>
      <c r="E6769">
        <f>IF(B6769="","",IF(INPUT!$I$1="","",IF(C6769&lt;(INT(INPUT!$I$1)-INPUT!$I$2),"Off Meds",IF(C6769&lt;=(INT(INPUT!$I$1)+INPUT!$I$2),"Washout","On Meds"))))</f>
        <v/>
      </c>
      <c r="F6769">
        <f>IF(B6769="","",1.509*(LN(B6769)^1.084-5.381))</f>
        <v/>
      </c>
      <c r="G6769">
        <f>IF(F6769="","",IF(F6769&lt;0,10*F6769^2,0))</f>
        <v/>
      </c>
      <c r="H6769">
        <f>IF(F6769="","",IF(F6769&gt;0,10*F6769^2,0))</f>
        <v/>
      </c>
    </row>
    <row r="6770">
      <c r="A6770">
        <f>Input!A6770</f>
        <v/>
      </c>
      <c r="B6770">
        <f>IF(ISNUMBER(Input!B6770),IF(AND(Input!B6770&gt;=20,Input!B6770&lt;=700),Input!B6770,""),"")</f>
        <v/>
      </c>
      <c r="C6770">
        <f>IF(B6770="","",INT(A6770))</f>
        <v/>
      </c>
      <c r="D6770">
        <f>IF(B6770="","",HOUR(A6770))</f>
        <v/>
      </c>
      <c r="E6770">
        <f>IF(B6770="","",IF(INPUT!$I$1="","",IF(C6770&lt;(INT(INPUT!$I$1)-INPUT!$I$2),"Off Meds",IF(C6770&lt;=(INT(INPUT!$I$1)+INPUT!$I$2),"Washout","On Meds"))))</f>
        <v/>
      </c>
      <c r="F6770">
        <f>IF(B6770="","",1.509*(LN(B6770)^1.084-5.381))</f>
        <v/>
      </c>
      <c r="G6770">
        <f>IF(F6770="","",IF(F6770&lt;0,10*F6770^2,0))</f>
        <v/>
      </c>
      <c r="H6770">
        <f>IF(F6770="","",IF(F6770&gt;0,10*F6770^2,0))</f>
        <v/>
      </c>
    </row>
    <row r="6771">
      <c r="A6771">
        <f>Input!A6771</f>
        <v/>
      </c>
      <c r="B6771">
        <f>IF(ISNUMBER(Input!B6771),IF(AND(Input!B6771&gt;=20,Input!B6771&lt;=700),Input!B6771,""),"")</f>
        <v/>
      </c>
      <c r="C6771">
        <f>IF(B6771="","",INT(A6771))</f>
        <v/>
      </c>
      <c r="D6771">
        <f>IF(B6771="","",HOUR(A6771))</f>
        <v/>
      </c>
      <c r="E6771">
        <f>IF(B6771="","",IF(INPUT!$I$1="","",IF(C6771&lt;(INT(INPUT!$I$1)-INPUT!$I$2),"Off Meds",IF(C6771&lt;=(INT(INPUT!$I$1)+INPUT!$I$2),"Washout","On Meds"))))</f>
        <v/>
      </c>
      <c r="F6771">
        <f>IF(B6771="","",1.509*(LN(B6771)^1.084-5.381))</f>
        <v/>
      </c>
      <c r="G6771">
        <f>IF(F6771="","",IF(F6771&lt;0,10*F6771^2,0))</f>
        <v/>
      </c>
      <c r="H6771">
        <f>IF(F6771="","",IF(F6771&gt;0,10*F6771^2,0))</f>
        <v/>
      </c>
    </row>
    <row r="6772">
      <c r="A6772">
        <f>Input!A6772</f>
        <v/>
      </c>
      <c r="B6772">
        <f>IF(ISNUMBER(Input!B6772),IF(AND(Input!B6772&gt;=20,Input!B6772&lt;=700),Input!B6772,""),"")</f>
        <v/>
      </c>
      <c r="C6772">
        <f>IF(B6772="","",INT(A6772))</f>
        <v/>
      </c>
      <c r="D6772">
        <f>IF(B6772="","",HOUR(A6772))</f>
        <v/>
      </c>
      <c r="E6772">
        <f>IF(B6772="","",IF(INPUT!$I$1="","",IF(C6772&lt;(INT(INPUT!$I$1)-INPUT!$I$2),"Off Meds",IF(C6772&lt;=(INT(INPUT!$I$1)+INPUT!$I$2),"Washout","On Meds"))))</f>
        <v/>
      </c>
      <c r="F6772">
        <f>IF(B6772="","",1.509*(LN(B6772)^1.084-5.381))</f>
        <v/>
      </c>
      <c r="G6772">
        <f>IF(F6772="","",IF(F6772&lt;0,10*F6772^2,0))</f>
        <v/>
      </c>
      <c r="H6772">
        <f>IF(F6772="","",IF(F6772&gt;0,10*F6772^2,0))</f>
        <v/>
      </c>
    </row>
    <row r="6773">
      <c r="A6773">
        <f>Input!A6773</f>
        <v/>
      </c>
      <c r="B6773">
        <f>IF(ISNUMBER(Input!B6773),IF(AND(Input!B6773&gt;=20,Input!B6773&lt;=700),Input!B6773,""),"")</f>
        <v/>
      </c>
      <c r="C6773">
        <f>IF(B6773="","",INT(A6773))</f>
        <v/>
      </c>
      <c r="D6773">
        <f>IF(B6773="","",HOUR(A6773))</f>
        <v/>
      </c>
      <c r="E6773">
        <f>IF(B6773="","",IF(INPUT!$I$1="","",IF(C6773&lt;(INT(INPUT!$I$1)-INPUT!$I$2),"Off Meds",IF(C6773&lt;=(INT(INPUT!$I$1)+INPUT!$I$2),"Washout","On Meds"))))</f>
        <v/>
      </c>
      <c r="F6773">
        <f>IF(B6773="","",1.509*(LN(B6773)^1.084-5.381))</f>
        <v/>
      </c>
      <c r="G6773">
        <f>IF(F6773="","",IF(F6773&lt;0,10*F6773^2,0))</f>
        <v/>
      </c>
      <c r="H6773">
        <f>IF(F6773="","",IF(F6773&gt;0,10*F6773^2,0))</f>
        <v/>
      </c>
    </row>
    <row r="6774">
      <c r="A6774">
        <f>Input!A6774</f>
        <v/>
      </c>
      <c r="B6774">
        <f>IF(ISNUMBER(Input!B6774),IF(AND(Input!B6774&gt;=20,Input!B6774&lt;=700),Input!B6774,""),"")</f>
        <v/>
      </c>
      <c r="C6774">
        <f>IF(B6774="","",INT(A6774))</f>
        <v/>
      </c>
      <c r="D6774">
        <f>IF(B6774="","",HOUR(A6774))</f>
        <v/>
      </c>
      <c r="E6774">
        <f>IF(B6774="","",IF(INPUT!$I$1="","",IF(C6774&lt;(INT(INPUT!$I$1)-INPUT!$I$2),"Off Meds",IF(C6774&lt;=(INT(INPUT!$I$1)+INPUT!$I$2),"Washout","On Meds"))))</f>
        <v/>
      </c>
      <c r="F6774">
        <f>IF(B6774="","",1.509*(LN(B6774)^1.084-5.381))</f>
        <v/>
      </c>
      <c r="G6774">
        <f>IF(F6774="","",IF(F6774&lt;0,10*F6774^2,0))</f>
        <v/>
      </c>
      <c r="H6774">
        <f>IF(F6774="","",IF(F6774&gt;0,10*F6774^2,0))</f>
        <v/>
      </c>
    </row>
    <row r="6775">
      <c r="A6775">
        <f>Input!A6775</f>
        <v/>
      </c>
      <c r="B6775">
        <f>IF(ISNUMBER(Input!B6775),IF(AND(Input!B6775&gt;=20,Input!B6775&lt;=700),Input!B6775,""),"")</f>
        <v/>
      </c>
      <c r="C6775">
        <f>IF(B6775="","",INT(A6775))</f>
        <v/>
      </c>
      <c r="D6775">
        <f>IF(B6775="","",HOUR(A6775))</f>
        <v/>
      </c>
      <c r="E6775">
        <f>IF(B6775="","",IF(INPUT!$I$1="","",IF(C6775&lt;(INT(INPUT!$I$1)-INPUT!$I$2),"Off Meds",IF(C6775&lt;=(INT(INPUT!$I$1)+INPUT!$I$2),"Washout","On Meds"))))</f>
        <v/>
      </c>
      <c r="F6775">
        <f>IF(B6775="","",1.509*(LN(B6775)^1.084-5.381))</f>
        <v/>
      </c>
      <c r="G6775">
        <f>IF(F6775="","",IF(F6775&lt;0,10*F6775^2,0))</f>
        <v/>
      </c>
      <c r="H6775">
        <f>IF(F6775="","",IF(F6775&gt;0,10*F6775^2,0))</f>
        <v/>
      </c>
    </row>
    <row r="6776">
      <c r="A6776">
        <f>Input!A6776</f>
        <v/>
      </c>
      <c r="B6776">
        <f>IF(ISNUMBER(Input!B6776),IF(AND(Input!B6776&gt;=20,Input!B6776&lt;=700),Input!B6776,""),"")</f>
        <v/>
      </c>
      <c r="C6776">
        <f>IF(B6776="","",INT(A6776))</f>
        <v/>
      </c>
      <c r="D6776">
        <f>IF(B6776="","",HOUR(A6776))</f>
        <v/>
      </c>
      <c r="E6776">
        <f>IF(B6776="","",IF(INPUT!$I$1="","",IF(C6776&lt;(INT(INPUT!$I$1)-INPUT!$I$2),"Off Meds",IF(C6776&lt;=(INT(INPUT!$I$1)+INPUT!$I$2),"Washout","On Meds"))))</f>
        <v/>
      </c>
      <c r="F6776">
        <f>IF(B6776="","",1.509*(LN(B6776)^1.084-5.381))</f>
        <v/>
      </c>
      <c r="G6776">
        <f>IF(F6776="","",IF(F6776&lt;0,10*F6776^2,0))</f>
        <v/>
      </c>
      <c r="H6776">
        <f>IF(F6776="","",IF(F6776&gt;0,10*F6776^2,0))</f>
        <v/>
      </c>
    </row>
    <row r="6777">
      <c r="A6777">
        <f>Input!A6777</f>
        <v/>
      </c>
      <c r="B6777">
        <f>IF(ISNUMBER(Input!B6777),IF(AND(Input!B6777&gt;=20,Input!B6777&lt;=700),Input!B6777,""),"")</f>
        <v/>
      </c>
      <c r="C6777">
        <f>IF(B6777="","",INT(A6777))</f>
        <v/>
      </c>
      <c r="D6777">
        <f>IF(B6777="","",HOUR(A6777))</f>
        <v/>
      </c>
      <c r="E6777">
        <f>IF(B6777="","",IF(INPUT!$I$1="","",IF(C6777&lt;(INT(INPUT!$I$1)-INPUT!$I$2),"Off Meds",IF(C6777&lt;=(INT(INPUT!$I$1)+INPUT!$I$2),"Washout","On Meds"))))</f>
        <v/>
      </c>
      <c r="F6777">
        <f>IF(B6777="","",1.509*(LN(B6777)^1.084-5.381))</f>
        <v/>
      </c>
      <c r="G6777">
        <f>IF(F6777="","",IF(F6777&lt;0,10*F6777^2,0))</f>
        <v/>
      </c>
      <c r="H6777">
        <f>IF(F6777="","",IF(F6777&gt;0,10*F6777^2,0))</f>
        <v/>
      </c>
    </row>
    <row r="6778">
      <c r="A6778">
        <f>Input!A6778</f>
        <v/>
      </c>
      <c r="B6778">
        <f>IF(ISNUMBER(Input!B6778),IF(AND(Input!B6778&gt;=20,Input!B6778&lt;=700),Input!B6778,""),"")</f>
        <v/>
      </c>
      <c r="C6778">
        <f>IF(B6778="","",INT(A6778))</f>
        <v/>
      </c>
      <c r="D6778">
        <f>IF(B6778="","",HOUR(A6778))</f>
        <v/>
      </c>
      <c r="E6778">
        <f>IF(B6778="","",IF(INPUT!$I$1="","",IF(C6778&lt;(INT(INPUT!$I$1)-INPUT!$I$2),"Off Meds",IF(C6778&lt;=(INT(INPUT!$I$1)+INPUT!$I$2),"Washout","On Meds"))))</f>
        <v/>
      </c>
      <c r="F6778">
        <f>IF(B6778="","",1.509*(LN(B6778)^1.084-5.381))</f>
        <v/>
      </c>
      <c r="G6778">
        <f>IF(F6778="","",IF(F6778&lt;0,10*F6778^2,0))</f>
        <v/>
      </c>
      <c r="H6778">
        <f>IF(F6778="","",IF(F6778&gt;0,10*F6778^2,0))</f>
        <v/>
      </c>
    </row>
    <row r="6779">
      <c r="A6779">
        <f>Input!A6779</f>
        <v/>
      </c>
      <c r="B6779">
        <f>IF(ISNUMBER(Input!B6779),IF(AND(Input!B6779&gt;=20,Input!B6779&lt;=700),Input!B6779,""),"")</f>
        <v/>
      </c>
      <c r="C6779">
        <f>IF(B6779="","",INT(A6779))</f>
        <v/>
      </c>
      <c r="D6779">
        <f>IF(B6779="","",HOUR(A6779))</f>
        <v/>
      </c>
      <c r="E6779">
        <f>IF(B6779="","",IF(INPUT!$I$1="","",IF(C6779&lt;(INT(INPUT!$I$1)-INPUT!$I$2),"Off Meds",IF(C6779&lt;=(INT(INPUT!$I$1)+INPUT!$I$2),"Washout","On Meds"))))</f>
        <v/>
      </c>
      <c r="F6779">
        <f>IF(B6779="","",1.509*(LN(B6779)^1.084-5.381))</f>
        <v/>
      </c>
      <c r="G6779">
        <f>IF(F6779="","",IF(F6779&lt;0,10*F6779^2,0))</f>
        <v/>
      </c>
      <c r="H6779">
        <f>IF(F6779="","",IF(F6779&gt;0,10*F6779^2,0))</f>
        <v/>
      </c>
    </row>
    <row r="6780">
      <c r="A6780">
        <f>Input!A6780</f>
        <v/>
      </c>
      <c r="B6780">
        <f>IF(ISNUMBER(Input!B6780),IF(AND(Input!B6780&gt;=20,Input!B6780&lt;=700),Input!B6780,""),"")</f>
        <v/>
      </c>
      <c r="C6780">
        <f>IF(B6780="","",INT(A6780))</f>
        <v/>
      </c>
      <c r="D6780">
        <f>IF(B6780="","",HOUR(A6780))</f>
        <v/>
      </c>
      <c r="E6780">
        <f>IF(B6780="","",IF(INPUT!$I$1="","",IF(C6780&lt;(INT(INPUT!$I$1)-INPUT!$I$2),"Off Meds",IF(C6780&lt;=(INT(INPUT!$I$1)+INPUT!$I$2),"Washout","On Meds"))))</f>
        <v/>
      </c>
      <c r="F6780">
        <f>IF(B6780="","",1.509*(LN(B6780)^1.084-5.381))</f>
        <v/>
      </c>
      <c r="G6780">
        <f>IF(F6780="","",IF(F6780&lt;0,10*F6780^2,0))</f>
        <v/>
      </c>
      <c r="H6780">
        <f>IF(F6780="","",IF(F6780&gt;0,10*F6780^2,0))</f>
        <v/>
      </c>
    </row>
    <row r="6781">
      <c r="A6781">
        <f>Input!A6781</f>
        <v/>
      </c>
      <c r="B6781">
        <f>IF(ISNUMBER(Input!B6781),IF(AND(Input!B6781&gt;=20,Input!B6781&lt;=700),Input!B6781,""),"")</f>
        <v/>
      </c>
      <c r="C6781">
        <f>IF(B6781="","",INT(A6781))</f>
        <v/>
      </c>
      <c r="D6781">
        <f>IF(B6781="","",HOUR(A6781))</f>
        <v/>
      </c>
      <c r="E6781">
        <f>IF(B6781="","",IF(INPUT!$I$1="","",IF(C6781&lt;(INT(INPUT!$I$1)-INPUT!$I$2),"Off Meds",IF(C6781&lt;=(INT(INPUT!$I$1)+INPUT!$I$2),"Washout","On Meds"))))</f>
        <v/>
      </c>
      <c r="F6781">
        <f>IF(B6781="","",1.509*(LN(B6781)^1.084-5.381))</f>
        <v/>
      </c>
      <c r="G6781">
        <f>IF(F6781="","",IF(F6781&lt;0,10*F6781^2,0))</f>
        <v/>
      </c>
      <c r="H6781">
        <f>IF(F6781="","",IF(F6781&gt;0,10*F6781^2,0))</f>
        <v/>
      </c>
    </row>
    <row r="6782">
      <c r="A6782">
        <f>Input!A6782</f>
        <v/>
      </c>
      <c r="B6782">
        <f>IF(ISNUMBER(Input!B6782),IF(AND(Input!B6782&gt;=20,Input!B6782&lt;=700),Input!B6782,""),"")</f>
        <v/>
      </c>
      <c r="C6782">
        <f>IF(B6782="","",INT(A6782))</f>
        <v/>
      </c>
      <c r="D6782">
        <f>IF(B6782="","",HOUR(A6782))</f>
        <v/>
      </c>
      <c r="E6782">
        <f>IF(B6782="","",IF(INPUT!$I$1="","",IF(C6782&lt;(INT(INPUT!$I$1)-INPUT!$I$2),"Off Meds",IF(C6782&lt;=(INT(INPUT!$I$1)+INPUT!$I$2),"Washout","On Meds"))))</f>
        <v/>
      </c>
      <c r="F6782">
        <f>IF(B6782="","",1.509*(LN(B6782)^1.084-5.381))</f>
        <v/>
      </c>
      <c r="G6782">
        <f>IF(F6782="","",IF(F6782&lt;0,10*F6782^2,0))</f>
        <v/>
      </c>
      <c r="H6782">
        <f>IF(F6782="","",IF(F6782&gt;0,10*F6782^2,0))</f>
        <v/>
      </c>
    </row>
    <row r="6783">
      <c r="A6783">
        <f>Input!A6783</f>
        <v/>
      </c>
      <c r="B6783">
        <f>IF(ISNUMBER(Input!B6783),IF(AND(Input!B6783&gt;=20,Input!B6783&lt;=700),Input!B6783,""),"")</f>
        <v/>
      </c>
      <c r="C6783">
        <f>IF(B6783="","",INT(A6783))</f>
        <v/>
      </c>
      <c r="D6783">
        <f>IF(B6783="","",HOUR(A6783))</f>
        <v/>
      </c>
      <c r="E6783">
        <f>IF(B6783="","",IF(INPUT!$I$1="","",IF(C6783&lt;(INT(INPUT!$I$1)-INPUT!$I$2),"Off Meds",IF(C6783&lt;=(INT(INPUT!$I$1)+INPUT!$I$2),"Washout","On Meds"))))</f>
        <v/>
      </c>
      <c r="F6783">
        <f>IF(B6783="","",1.509*(LN(B6783)^1.084-5.381))</f>
        <v/>
      </c>
      <c r="G6783">
        <f>IF(F6783="","",IF(F6783&lt;0,10*F6783^2,0))</f>
        <v/>
      </c>
      <c r="H6783">
        <f>IF(F6783="","",IF(F6783&gt;0,10*F6783^2,0))</f>
        <v/>
      </c>
    </row>
    <row r="6784">
      <c r="A6784">
        <f>Input!A6784</f>
        <v/>
      </c>
      <c r="B6784">
        <f>IF(ISNUMBER(Input!B6784),IF(AND(Input!B6784&gt;=20,Input!B6784&lt;=700),Input!B6784,""),"")</f>
        <v/>
      </c>
      <c r="C6784">
        <f>IF(B6784="","",INT(A6784))</f>
        <v/>
      </c>
      <c r="D6784">
        <f>IF(B6784="","",HOUR(A6784))</f>
        <v/>
      </c>
      <c r="E6784">
        <f>IF(B6784="","",IF(INPUT!$I$1="","",IF(C6784&lt;(INT(INPUT!$I$1)-INPUT!$I$2),"Off Meds",IF(C6784&lt;=(INT(INPUT!$I$1)+INPUT!$I$2),"Washout","On Meds"))))</f>
        <v/>
      </c>
      <c r="F6784">
        <f>IF(B6784="","",1.509*(LN(B6784)^1.084-5.381))</f>
        <v/>
      </c>
      <c r="G6784">
        <f>IF(F6784="","",IF(F6784&lt;0,10*F6784^2,0))</f>
        <v/>
      </c>
      <c r="H6784">
        <f>IF(F6784="","",IF(F6784&gt;0,10*F6784^2,0))</f>
        <v/>
      </c>
    </row>
    <row r="6785">
      <c r="A6785">
        <f>Input!A6785</f>
        <v/>
      </c>
      <c r="B6785">
        <f>IF(ISNUMBER(Input!B6785),IF(AND(Input!B6785&gt;=20,Input!B6785&lt;=700),Input!B6785,""),"")</f>
        <v/>
      </c>
      <c r="C6785">
        <f>IF(B6785="","",INT(A6785))</f>
        <v/>
      </c>
      <c r="D6785">
        <f>IF(B6785="","",HOUR(A6785))</f>
        <v/>
      </c>
      <c r="E6785">
        <f>IF(B6785="","",IF(INPUT!$I$1="","",IF(C6785&lt;(INT(INPUT!$I$1)-INPUT!$I$2),"Off Meds",IF(C6785&lt;=(INT(INPUT!$I$1)+INPUT!$I$2),"Washout","On Meds"))))</f>
        <v/>
      </c>
      <c r="F6785">
        <f>IF(B6785="","",1.509*(LN(B6785)^1.084-5.381))</f>
        <v/>
      </c>
      <c r="G6785">
        <f>IF(F6785="","",IF(F6785&lt;0,10*F6785^2,0))</f>
        <v/>
      </c>
      <c r="H6785">
        <f>IF(F6785="","",IF(F6785&gt;0,10*F6785^2,0))</f>
        <v/>
      </c>
    </row>
    <row r="6786">
      <c r="A6786">
        <f>Input!A6786</f>
        <v/>
      </c>
      <c r="B6786">
        <f>IF(ISNUMBER(Input!B6786),IF(AND(Input!B6786&gt;=20,Input!B6786&lt;=700),Input!B6786,""),"")</f>
        <v/>
      </c>
      <c r="C6786">
        <f>IF(B6786="","",INT(A6786))</f>
        <v/>
      </c>
      <c r="D6786">
        <f>IF(B6786="","",HOUR(A6786))</f>
        <v/>
      </c>
      <c r="E6786">
        <f>IF(B6786="","",IF(INPUT!$I$1="","",IF(C6786&lt;(INT(INPUT!$I$1)-INPUT!$I$2),"Off Meds",IF(C6786&lt;=(INT(INPUT!$I$1)+INPUT!$I$2),"Washout","On Meds"))))</f>
        <v/>
      </c>
      <c r="F6786">
        <f>IF(B6786="","",1.509*(LN(B6786)^1.084-5.381))</f>
        <v/>
      </c>
      <c r="G6786">
        <f>IF(F6786="","",IF(F6786&lt;0,10*F6786^2,0))</f>
        <v/>
      </c>
      <c r="H6786">
        <f>IF(F6786="","",IF(F6786&gt;0,10*F6786^2,0))</f>
        <v/>
      </c>
    </row>
    <row r="6787">
      <c r="A6787">
        <f>Input!A6787</f>
        <v/>
      </c>
      <c r="B6787">
        <f>IF(ISNUMBER(Input!B6787),IF(AND(Input!B6787&gt;=20,Input!B6787&lt;=700),Input!B6787,""),"")</f>
        <v/>
      </c>
      <c r="C6787">
        <f>IF(B6787="","",INT(A6787))</f>
        <v/>
      </c>
      <c r="D6787">
        <f>IF(B6787="","",HOUR(A6787))</f>
        <v/>
      </c>
      <c r="E6787">
        <f>IF(B6787="","",IF(INPUT!$I$1="","",IF(C6787&lt;(INT(INPUT!$I$1)-INPUT!$I$2),"Off Meds",IF(C6787&lt;=(INT(INPUT!$I$1)+INPUT!$I$2),"Washout","On Meds"))))</f>
        <v/>
      </c>
      <c r="F6787">
        <f>IF(B6787="","",1.509*(LN(B6787)^1.084-5.381))</f>
        <v/>
      </c>
      <c r="G6787">
        <f>IF(F6787="","",IF(F6787&lt;0,10*F6787^2,0))</f>
        <v/>
      </c>
      <c r="H6787">
        <f>IF(F6787="","",IF(F6787&gt;0,10*F6787^2,0))</f>
        <v/>
      </c>
    </row>
    <row r="6788">
      <c r="A6788">
        <f>Input!A6788</f>
        <v/>
      </c>
      <c r="B6788">
        <f>IF(ISNUMBER(Input!B6788),IF(AND(Input!B6788&gt;=20,Input!B6788&lt;=700),Input!B6788,""),"")</f>
        <v/>
      </c>
      <c r="C6788">
        <f>IF(B6788="","",INT(A6788))</f>
        <v/>
      </c>
      <c r="D6788">
        <f>IF(B6788="","",HOUR(A6788))</f>
        <v/>
      </c>
      <c r="E6788">
        <f>IF(B6788="","",IF(INPUT!$I$1="","",IF(C6788&lt;(INT(INPUT!$I$1)-INPUT!$I$2),"Off Meds",IF(C6788&lt;=(INT(INPUT!$I$1)+INPUT!$I$2),"Washout","On Meds"))))</f>
        <v/>
      </c>
      <c r="F6788">
        <f>IF(B6788="","",1.509*(LN(B6788)^1.084-5.381))</f>
        <v/>
      </c>
      <c r="G6788">
        <f>IF(F6788="","",IF(F6788&lt;0,10*F6788^2,0))</f>
        <v/>
      </c>
      <c r="H6788">
        <f>IF(F6788="","",IF(F6788&gt;0,10*F6788^2,0))</f>
        <v/>
      </c>
    </row>
    <row r="6789">
      <c r="A6789">
        <f>Input!A6789</f>
        <v/>
      </c>
      <c r="B6789">
        <f>IF(ISNUMBER(Input!B6789),IF(AND(Input!B6789&gt;=20,Input!B6789&lt;=700),Input!B6789,""),"")</f>
        <v/>
      </c>
      <c r="C6789">
        <f>IF(B6789="","",INT(A6789))</f>
        <v/>
      </c>
      <c r="D6789">
        <f>IF(B6789="","",HOUR(A6789))</f>
        <v/>
      </c>
      <c r="E6789">
        <f>IF(B6789="","",IF(INPUT!$I$1="","",IF(C6789&lt;(INT(INPUT!$I$1)-INPUT!$I$2),"Off Meds",IF(C6789&lt;=(INT(INPUT!$I$1)+INPUT!$I$2),"Washout","On Meds"))))</f>
        <v/>
      </c>
      <c r="F6789">
        <f>IF(B6789="","",1.509*(LN(B6789)^1.084-5.381))</f>
        <v/>
      </c>
      <c r="G6789">
        <f>IF(F6789="","",IF(F6789&lt;0,10*F6789^2,0))</f>
        <v/>
      </c>
      <c r="H6789">
        <f>IF(F6789="","",IF(F6789&gt;0,10*F6789^2,0))</f>
        <v/>
      </c>
    </row>
    <row r="6790">
      <c r="A6790">
        <f>Input!A6790</f>
        <v/>
      </c>
      <c r="B6790">
        <f>IF(ISNUMBER(Input!B6790),IF(AND(Input!B6790&gt;=20,Input!B6790&lt;=700),Input!B6790,""),"")</f>
        <v/>
      </c>
      <c r="C6790">
        <f>IF(B6790="","",INT(A6790))</f>
        <v/>
      </c>
      <c r="D6790">
        <f>IF(B6790="","",HOUR(A6790))</f>
        <v/>
      </c>
      <c r="E6790">
        <f>IF(B6790="","",IF(INPUT!$I$1="","",IF(C6790&lt;(INT(INPUT!$I$1)-INPUT!$I$2),"Off Meds",IF(C6790&lt;=(INT(INPUT!$I$1)+INPUT!$I$2),"Washout","On Meds"))))</f>
        <v/>
      </c>
      <c r="F6790">
        <f>IF(B6790="","",1.509*(LN(B6790)^1.084-5.381))</f>
        <v/>
      </c>
      <c r="G6790">
        <f>IF(F6790="","",IF(F6790&lt;0,10*F6790^2,0))</f>
        <v/>
      </c>
      <c r="H6790">
        <f>IF(F6790="","",IF(F6790&gt;0,10*F6790^2,0))</f>
        <v/>
      </c>
    </row>
    <row r="6791">
      <c r="A6791">
        <f>Input!A6791</f>
        <v/>
      </c>
      <c r="B6791">
        <f>IF(ISNUMBER(Input!B6791),IF(AND(Input!B6791&gt;=20,Input!B6791&lt;=700),Input!B6791,""),"")</f>
        <v/>
      </c>
      <c r="C6791">
        <f>IF(B6791="","",INT(A6791))</f>
        <v/>
      </c>
      <c r="D6791">
        <f>IF(B6791="","",HOUR(A6791))</f>
        <v/>
      </c>
      <c r="E6791">
        <f>IF(B6791="","",IF(INPUT!$I$1="","",IF(C6791&lt;(INT(INPUT!$I$1)-INPUT!$I$2),"Off Meds",IF(C6791&lt;=(INT(INPUT!$I$1)+INPUT!$I$2),"Washout","On Meds"))))</f>
        <v/>
      </c>
      <c r="F6791">
        <f>IF(B6791="","",1.509*(LN(B6791)^1.084-5.381))</f>
        <v/>
      </c>
      <c r="G6791">
        <f>IF(F6791="","",IF(F6791&lt;0,10*F6791^2,0))</f>
        <v/>
      </c>
      <c r="H6791">
        <f>IF(F6791="","",IF(F6791&gt;0,10*F6791^2,0))</f>
        <v/>
      </c>
    </row>
    <row r="6792">
      <c r="A6792">
        <f>Input!A6792</f>
        <v/>
      </c>
      <c r="B6792">
        <f>IF(ISNUMBER(Input!B6792),IF(AND(Input!B6792&gt;=20,Input!B6792&lt;=700),Input!B6792,""),"")</f>
        <v/>
      </c>
      <c r="C6792">
        <f>IF(B6792="","",INT(A6792))</f>
        <v/>
      </c>
      <c r="D6792">
        <f>IF(B6792="","",HOUR(A6792))</f>
        <v/>
      </c>
      <c r="E6792">
        <f>IF(B6792="","",IF(INPUT!$I$1="","",IF(C6792&lt;(INT(INPUT!$I$1)-INPUT!$I$2),"Off Meds",IF(C6792&lt;=(INT(INPUT!$I$1)+INPUT!$I$2),"Washout","On Meds"))))</f>
        <v/>
      </c>
      <c r="F6792">
        <f>IF(B6792="","",1.509*(LN(B6792)^1.084-5.381))</f>
        <v/>
      </c>
      <c r="G6792">
        <f>IF(F6792="","",IF(F6792&lt;0,10*F6792^2,0))</f>
        <v/>
      </c>
      <c r="H6792">
        <f>IF(F6792="","",IF(F6792&gt;0,10*F6792^2,0))</f>
        <v/>
      </c>
    </row>
    <row r="6793">
      <c r="A6793">
        <f>Input!A6793</f>
        <v/>
      </c>
      <c r="B6793">
        <f>IF(ISNUMBER(Input!B6793),IF(AND(Input!B6793&gt;=20,Input!B6793&lt;=700),Input!B6793,""),"")</f>
        <v/>
      </c>
      <c r="C6793">
        <f>IF(B6793="","",INT(A6793))</f>
        <v/>
      </c>
      <c r="D6793">
        <f>IF(B6793="","",HOUR(A6793))</f>
        <v/>
      </c>
      <c r="E6793">
        <f>IF(B6793="","",IF(INPUT!$I$1="","",IF(C6793&lt;(INT(INPUT!$I$1)-INPUT!$I$2),"Off Meds",IF(C6793&lt;=(INT(INPUT!$I$1)+INPUT!$I$2),"Washout","On Meds"))))</f>
        <v/>
      </c>
      <c r="F6793">
        <f>IF(B6793="","",1.509*(LN(B6793)^1.084-5.381))</f>
        <v/>
      </c>
      <c r="G6793">
        <f>IF(F6793="","",IF(F6793&lt;0,10*F6793^2,0))</f>
        <v/>
      </c>
      <c r="H6793">
        <f>IF(F6793="","",IF(F6793&gt;0,10*F6793^2,0))</f>
        <v/>
      </c>
    </row>
    <row r="6794">
      <c r="A6794">
        <f>Input!A6794</f>
        <v/>
      </c>
      <c r="B6794">
        <f>IF(ISNUMBER(Input!B6794),IF(AND(Input!B6794&gt;=20,Input!B6794&lt;=700),Input!B6794,""),"")</f>
        <v/>
      </c>
      <c r="C6794">
        <f>IF(B6794="","",INT(A6794))</f>
        <v/>
      </c>
      <c r="D6794">
        <f>IF(B6794="","",HOUR(A6794))</f>
        <v/>
      </c>
      <c r="E6794">
        <f>IF(B6794="","",IF(INPUT!$I$1="","",IF(C6794&lt;(INT(INPUT!$I$1)-INPUT!$I$2),"Off Meds",IF(C6794&lt;=(INT(INPUT!$I$1)+INPUT!$I$2),"Washout","On Meds"))))</f>
        <v/>
      </c>
      <c r="F6794">
        <f>IF(B6794="","",1.509*(LN(B6794)^1.084-5.381))</f>
        <v/>
      </c>
      <c r="G6794">
        <f>IF(F6794="","",IF(F6794&lt;0,10*F6794^2,0))</f>
        <v/>
      </c>
      <c r="H6794">
        <f>IF(F6794="","",IF(F6794&gt;0,10*F6794^2,0))</f>
        <v/>
      </c>
    </row>
    <row r="6795">
      <c r="A6795">
        <f>Input!A6795</f>
        <v/>
      </c>
      <c r="B6795">
        <f>IF(ISNUMBER(Input!B6795),IF(AND(Input!B6795&gt;=20,Input!B6795&lt;=700),Input!B6795,""),"")</f>
        <v/>
      </c>
      <c r="C6795">
        <f>IF(B6795="","",INT(A6795))</f>
        <v/>
      </c>
      <c r="D6795">
        <f>IF(B6795="","",HOUR(A6795))</f>
        <v/>
      </c>
      <c r="E6795">
        <f>IF(B6795="","",IF(INPUT!$I$1="","",IF(C6795&lt;(INT(INPUT!$I$1)-INPUT!$I$2),"Off Meds",IF(C6795&lt;=(INT(INPUT!$I$1)+INPUT!$I$2),"Washout","On Meds"))))</f>
        <v/>
      </c>
      <c r="F6795">
        <f>IF(B6795="","",1.509*(LN(B6795)^1.084-5.381))</f>
        <v/>
      </c>
      <c r="G6795">
        <f>IF(F6795="","",IF(F6795&lt;0,10*F6795^2,0))</f>
        <v/>
      </c>
      <c r="H6795">
        <f>IF(F6795="","",IF(F6795&gt;0,10*F6795^2,0))</f>
        <v/>
      </c>
    </row>
    <row r="6796">
      <c r="A6796">
        <f>Input!A6796</f>
        <v/>
      </c>
      <c r="B6796">
        <f>IF(ISNUMBER(Input!B6796),IF(AND(Input!B6796&gt;=20,Input!B6796&lt;=700),Input!B6796,""),"")</f>
        <v/>
      </c>
      <c r="C6796">
        <f>IF(B6796="","",INT(A6796))</f>
        <v/>
      </c>
      <c r="D6796">
        <f>IF(B6796="","",HOUR(A6796))</f>
        <v/>
      </c>
      <c r="E6796">
        <f>IF(B6796="","",IF(INPUT!$I$1="","",IF(C6796&lt;(INT(INPUT!$I$1)-INPUT!$I$2),"Off Meds",IF(C6796&lt;=(INT(INPUT!$I$1)+INPUT!$I$2),"Washout","On Meds"))))</f>
        <v/>
      </c>
      <c r="F6796">
        <f>IF(B6796="","",1.509*(LN(B6796)^1.084-5.381))</f>
        <v/>
      </c>
      <c r="G6796">
        <f>IF(F6796="","",IF(F6796&lt;0,10*F6796^2,0))</f>
        <v/>
      </c>
      <c r="H6796">
        <f>IF(F6796="","",IF(F6796&gt;0,10*F6796^2,0))</f>
        <v/>
      </c>
    </row>
    <row r="6797">
      <c r="A6797">
        <f>Input!A6797</f>
        <v/>
      </c>
      <c r="B6797">
        <f>IF(ISNUMBER(Input!B6797),IF(AND(Input!B6797&gt;=20,Input!B6797&lt;=700),Input!B6797,""),"")</f>
        <v/>
      </c>
      <c r="C6797">
        <f>IF(B6797="","",INT(A6797))</f>
        <v/>
      </c>
      <c r="D6797">
        <f>IF(B6797="","",HOUR(A6797))</f>
        <v/>
      </c>
      <c r="E6797">
        <f>IF(B6797="","",IF(INPUT!$I$1="","",IF(C6797&lt;(INT(INPUT!$I$1)-INPUT!$I$2),"Off Meds",IF(C6797&lt;=(INT(INPUT!$I$1)+INPUT!$I$2),"Washout","On Meds"))))</f>
        <v/>
      </c>
      <c r="F6797">
        <f>IF(B6797="","",1.509*(LN(B6797)^1.084-5.381))</f>
        <v/>
      </c>
      <c r="G6797">
        <f>IF(F6797="","",IF(F6797&lt;0,10*F6797^2,0))</f>
        <v/>
      </c>
      <c r="H6797">
        <f>IF(F6797="","",IF(F6797&gt;0,10*F6797^2,0))</f>
        <v/>
      </c>
    </row>
    <row r="6798">
      <c r="A6798">
        <f>Input!A6798</f>
        <v/>
      </c>
      <c r="B6798">
        <f>IF(ISNUMBER(Input!B6798),IF(AND(Input!B6798&gt;=20,Input!B6798&lt;=700),Input!B6798,""),"")</f>
        <v/>
      </c>
      <c r="C6798">
        <f>IF(B6798="","",INT(A6798))</f>
        <v/>
      </c>
      <c r="D6798">
        <f>IF(B6798="","",HOUR(A6798))</f>
        <v/>
      </c>
      <c r="E6798">
        <f>IF(B6798="","",IF(INPUT!$I$1="","",IF(C6798&lt;(INT(INPUT!$I$1)-INPUT!$I$2),"Off Meds",IF(C6798&lt;=(INT(INPUT!$I$1)+INPUT!$I$2),"Washout","On Meds"))))</f>
        <v/>
      </c>
      <c r="F6798">
        <f>IF(B6798="","",1.509*(LN(B6798)^1.084-5.381))</f>
        <v/>
      </c>
      <c r="G6798">
        <f>IF(F6798="","",IF(F6798&lt;0,10*F6798^2,0))</f>
        <v/>
      </c>
      <c r="H6798">
        <f>IF(F6798="","",IF(F6798&gt;0,10*F6798^2,0))</f>
        <v/>
      </c>
    </row>
    <row r="6799">
      <c r="A6799">
        <f>Input!A6799</f>
        <v/>
      </c>
      <c r="B6799">
        <f>IF(ISNUMBER(Input!B6799),IF(AND(Input!B6799&gt;=20,Input!B6799&lt;=700),Input!B6799,""),"")</f>
        <v/>
      </c>
      <c r="C6799">
        <f>IF(B6799="","",INT(A6799))</f>
        <v/>
      </c>
      <c r="D6799">
        <f>IF(B6799="","",HOUR(A6799))</f>
        <v/>
      </c>
      <c r="E6799">
        <f>IF(B6799="","",IF(INPUT!$I$1="","",IF(C6799&lt;(INT(INPUT!$I$1)-INPUT!$I$2),"Off Meds",IF(C6799&lt;=(INT(INPUT!$I$1)+INPUT!$I$2),"Washout","On Meds"))))</f>
        <v/>
      </c>
      <c r="F6799">
        <f>IF(B6799="","",1.509*(LN(B6799)^1.084-5.381))</f>
        <v/>
      </c>
      <c r="G6799">
        <f>IF(F6799="","",IF(F6799&lt;0,10*F6799^2,0))</f>
        <v/>
      </c>
      <c r="H6799">
        <f>IF(F6799="","",IF(F6799&gt;0,10*F6799^2,0))</f>
        <v/>
      </c>
    </row>
    <row r="6800">
      <c r="A6800">
        <f>Input!A6800</f>
        <v/>
      </c>
      <c r="B6800">
        <f>IF(ISNUMBER(Input!B6800),IF(AND(Input!B6800&gt;=20,Input!B6800&lt;=700),Input!B6800,""),"")</f>
        <v/>
      </c>
      <c r="C6800">
        <f>IF(B6800="","",INT(A6800))</f>
        <v/>
      </c>
      <c r="D6800">
        <f>IF(B6800="","",HOUR(A6800))</f>
        <v/>
      </c>
      <c r="E6800">
        <f>IF(B6800="","",IF(INPUT!$I$1="","",IF(C6800&lt;(INT(INPUT!$I$1)-INPUT!$I$2),"Off Meds",IF(C6800&lt;=(INT(INPUT!$I$1)+INPUT!$I$2),"Washout","On Meds"))))</f>
        <v/>
      </c>
      <c r="F6800">
        <f>IF(B6800="","",1.509*(LN(B6800)^1.084-5.381))</f>
        <v/>
      </c>
      <c r="G6800">
        <f>IF(F6800="","",IF(F6800&lt;0,10*F6800^2,0))</f>
        <v/>
      </c>
      <c r="H6800">
        <f>IF(F6800="","",IF(F6800&gt;0,10*F6800^2,0))</f>
        <v/>
      </c>
    </row>
    <row r="6801">
      <c r="A6801">
        <f>Input!A6801</f>
        <v/>
      </c>
      <c r="B6801">
        <f>IF(ISNUMBER(Input!B6801),IF(AND(Input!B6801&gt;=20,Input!B6801&lt;=700),Input!B6801,""),"")</f>
        <v/>
      </c>
      <c r="C6801">
        <f>IF(B6801="","",INT(A6801))</f>
        <v/>
      </c>
      <c r="D6801">
        <f>IF(B6801="","",HOUR(A6801))</f>
        <v/>
      </c>
      <c r="E6801">
        <f>IF(B6801="","",IF(INPUT!$I$1="","",IF(C6801&lt;(INT(INPUT!$I$1)-INPUT!$I$2),"Off Meds",IF(C6801&lt;=(INT(INPUT!$I$1)+INPUT!$I$2),"Washout","On Meds"))))</f>
        <v/>
      </c>
      <c r="F6801">
        <f>IF(B6801="","",1.509*(LN(B6801)^1.084-5.381))</f>
        <v/>
      </c>
      <c r="G6801">
        <f>IF(F6801="","",IF(F6801&lt;0,10*F6801^2,0))</f>
        <v/>
      </c>
      <c r="H6801">
        <f>IF(F6801="","",IF(F6801&gt;0,10*F6801^2,0))</f>
        <v/>
      </c>
    </row>
    <row r="6802">
      <c r="A6802">
        <f>Input!A6802</f>
        <v/>
      </c>
      <c r="B6802">
        <f>IF(ISNUMBER(Input!B6802),IF(AND(Input!B6802&gt;=20,Input!B6802&lt;=700),Input!B6802,""),"")</f>
        <v/>
      </c>
      <c r="C6802">
        <f>IF(B6802="","",INT(A6802))</f>
        <v/>
      </c>
      <c r="D6802">
        <f>IF(B6802="","",HOUR(A6802))</f>
        <v/>
      </c>
      <c r="E6802">
        <f>IF(B6802="","",IF(INPUT!$I$1="","",IF(C6802&lt;(INT(INPUT!$I$1)-INPUT!$I$2),"Off Meds",IF(C6802&lt;=(INT(INPUT!$I$1)+INPUT!$I$2),"Washout","On Meds"))))</f>
        <v/>
      </c>
      <c r="F6802">
        <f>IF(B6802="","",1.509*(LN(B6802)^1.084-5.381))</f>
        <v/>
      </c>
      <c r="G6802">
        <f>IF(F6802="","",IF(F6802&lt;0,10*F6802^2,0))</f>
        <v/>
      </c>
      <c r="H6802">
        <f>IF(F6802="","",IF(F6802&gt;0,10*F6802^2,0))</f>
        <v/>
      </c>
    </row>
    <row r="6803">
      <c r="A6803">
        <f>Input!A6803</f>
        <v/>
      </c>
      <c r="B6803">
        <f>IF(ISNUMBER(Input!B6803),IF(AND(Input!B6803&gt;=20,Input!B6803&lt;=700),Input!B6803,""),"")</f>
        <v/>
      </c>
      <c r="C6803">
        <f>IF(B6803="","",INT(A6803))</f>
        <v/>
      </c>
      <c r="D6803">
        <f>IF(B6803="","",HOUR(A6803))</f>
        <v/>
      </c>
      <c r="E6803">
        <f>IF(B6803="","",IF(INPUT!$I$1="","",IF(C6803&lt;(INT(INPUT!$I$1)-INPUT!$I$2),"Off Meds",IF(C6803&lt;=(INT(INPUT!$I$1)+INPUT!$I$2),"Washout","On Meds"))))</f>
        <v/>
      </c>
      <c r="F6803">
        <f>IF(B6803="","",1.509*(LN(B6803)^1.084-5.381))</f>
        <v/>
      </c>
      <c r="G6803">
        <f>IF(F6803="","",IF(F6803&lt;0,10*F6803^2,0))</f>
        <v/>
      </c>
      <c r="H6803">
        <f>IF(F6803="","",IF(F6803&gt;0,10*F6803^2,0))</f>
        <v/>
      </c>
    </row>
    <row r="6804">
      <c r="A6804">
        <f>Input!A6804</f>
        <v/>
      </c>
      <c r="B6804">
        <f>IF(ISNUMBER(Input!B6804),IF(AND(Input!B6804&gt;=20,Input!B6804&lt;=700),Input!B6804,""),"")</f>
        <v/>
      </c>
      <c r="C6804">
        <f>IF(B6804="","",INT(A6804))</f>
        <v/>
      </c>
      <c r="D6804">
        <f>IF(B6804="","",HOUR(A6804))</f>
        <v/>
      </c>
      <c r="E6804">
        <f>IF(B6804="","",IF(INPUT!$I$1="","",IF(C6804&lt;(INT(INPUT!$I$1)-INPUT!$I$2),"Off Meds",IF(C6804&lt;=(INT(INPUT!$I$1)+INPUT!$I$2),"Washout","On Meds"))))</f>
        <v/>
      </c>
      <c r="F6804">
        <f>IF(B6804="","",1.509*(LN(B6804)^1.084-5.381))</f>
        <v/>
      </c>
      <c r="G6804">
        <f>IF(F6804="","",IF(F6804&lt;0,10*F6804^2,0))</f>
        <v/>
      </c>
      <c r="H6804">
        <f>IF(F6804="","",IF(F6804&gt;0,10*F6804^2,0))</f>
        <v/>
      </c>
    </row>
    <row r="6805">
      <c r="A6805">
        <f>Input!A6805</f>
        <v/>
      </c>
      <c r="B6805">
        <f>IF(ISNUMBER(Input!B6805),IF(AND(Input!B6805&gt;=20,Input!B6805&lt;=700),Input!B6805,""),"")</f>
        <v/>
      </c>
      <c r="C6805">
        <f>IF(B6805="","",INT(A6805))</f>
        <v/>
      </c>
      <c r="D6805">
        <f>IF(B6805="","",HOUR(A6805))</f>
        <v/>
      </c>
      <c r="E6805">
        <f>IF(B6805="","",IF(INPUT!$I$1="","",IF(C6805&lt;(INT(INPUT!$I$1)-INPUT!$I$2),"Off Meds",IF(C6805&lt;=(INT(INPUT!$I$1)+INPUT!$I$2),"Washout","On Meds"))))</f>
        <v/>
      </c>
      <c r="F6805">
        <f>IF(B6805="","",1.509*(LN(B6805)^1.084-5.381))</f>
        <v/>
      </c>
      <c r="G6805">
        <f>IF(F6805="","",IF(F6805&lt;0,10*F6805^2,0))</f>
        <v/>
      </c>
      <c r="H6805">
        <f>IF(F6805="","",IF(F6805&gt;0,10*F6805^2,0))</f>
        <v/>
      </c>
    </row>
    <row r="6806">
      <c r="A6806">
        <f>Input!A6806</f>
        <v/>
      </c>
      <c r="B6806">
        <f>IF(ISNUMBER(Input!B6806),IF(AND(Input!B6806&gt;=20,Input!B6806&lt;=700),Input!B6806,""),"")</f>
        <v/>
      </c>
      <c r="C6806">
        <f>IF(B6806="","",INT(A6806))</f>
        <v/>
      </c>
      <c r="D6806">
        <f>IF(B6806="","",HOUR(A6806))</f>
        <v/>
      </c>
      <c r="E6806">
        <f>IF(B6806="","",IF(INPUT!$I$1="","",IF(C6806&lt;(INT(INPUT!$I$1)-INPUT!$I$2),"Off Meds",IF(C6806&lt;=(INT(INPUT!$I$1)+INPUT!$I$2),"Washout","On Meds"))))</f>
        <v/>
      </c>
      <c r="F6806">
        <f>IF(B6806="","",1.509*(LN(B6806)^1.084-5.381))</f>
        <v/>
      </c>
      <c r="G6806">
        <f>IF(F6806="","",IF(F6806&lt;0,10*F6806^2,0))</f>
        <v/>
      </c>
      <c r="H6806">
        <f>IF(F6806="","",IF(F6806&gt;0,10*F6806^2,0))</f>
        <v/>
      </c>
    </row>
    <row r="6807">
      <c r="A6807">
        <f>Input!A6807</f>
        <v/>
      </c>
      <c r="B6807">
        <f>IF(ISNUMBER(Input!B6807),IF(AND(Input!B6807&gt;=20,Input!B6807&lt;=700),Input!B6807,""),"")</f>
        <v/>
      </c>
      <c r="C6807">
        <f>IF(B6807="","",INT(A6807))</f>
        <v/>
      </c>
      <c r="D6807">
        <f>IF(B6807="","",HOUR(A6807))</f>
        <v/>
      </c>
      <c r="E6807">
        <f>IF(B6807="","",IF(INPUT!$I$1="","",IF(C6807&lt;(INT(INPUT!$I$1)-INPUT!$I$2),"Off Meds",IF(C6807&lt;=(INT(INPUT!$I$1)+INPUT!$I$2),"Washout","On Meds"))))</f>
        <v/>
      </c>
      <c r="F6807">
        <f>IF(B6807="","",1.509*(LN(B6807)^1.084-5.381))</f>
        <v/>
      </c>
      <c r="G6807">
        <f>IF(F6807="","",IF(F6807&lt;0,10*F6807^2,0))</f>
        <v/>
      </c>
      <c r="H6807">
        <f>IF(F6807="","",IF(F6807&gt;0,10*F6807^2,0))</f>
        <v/>
      </c>
    </row>
    <row r="6808">
      <c r="A6808">
        <f>Input!A6808</f>
        <v/>
      </c>
      <c r="B6808">
        <f>IF(ISNUMBER(Input!B6808),IF(AND(Input!B6808&gt;=20,Input!B6808&lt;=700),Input!B6808,""),"")</f>
        <v/>
      </c>
      <c r="C6808">
        <f>IF(B6808="","",INT(A6808))</f>
        <v/>
      </c>
      <c r="D6808">
        <f>IF(B6808="","",HOUR(A6808))</f>
        <v/>
      </c>
      <c r="E6808">
        <f>IF(B6808="","",IF(INPUT!$I$1="","",IF(C6808&lt;(INT(INPUT!$I$1)-INPUT!$I$2),"Off Meds",IF(C6808&lt;=(INT(INPUT!$I$1)+INPUT!$I$2),"Washout","On Meds"))))</f>
        <v/>
      </c>
      <c r="F6808">
        <f>IF(B6808="","",1.509*(LN(B6808)^1.084-5.381))</f>
        <v/>
      </c>
      <c r="G6808">
        <f>IF(F6808="","",IF(F6808&lt;0,10*F6808^2,0))</f>
        <v/>
      </c>
      <c r="H6808">
        <f>IF(F6808="","",IF(F6808&gt;0,10*F6808^2,0))</f>
        <v/>
      </c>
    </row>
    <row r="6809">
      <c r="A6809">
        <f>Input!A6809</f>
        <v/>
      </c>
      <c r="B6809">
        <f>IF(ISNUMBER(Input!B6809),IF(AND(Input!B6809&gt;=20,Input!B6809&lt;=700),Input!B6809,""),"")</f>
        <v/>
      </c>
      <c r="C6809">
        <f>IF(B6809="","",INT(A6809))</f>
        <v/>
      </c>
      <c r="D6809">
        <f>IF(B6809="","",HOUR(A6809))</f>
        <v/>
      </c>
      <c r="E6809">
        <f>IF(B6809="","",IF(INPUT!$I$1="","",IF(C6809&lt;(INT(INPUT!$I$1)-INPUT!$I$2),"Off Meds",IF(C6809&lt;=(INT(INPUT!$I$1)+INPUT!$I$2),"Washout","On Meds"))))</f>
        <v/>
      </c>
      <c r="F6809">
        <f>IF(B6809="","",1.509*(LN(B6809)^1.084-5.381))</f>
        <v/>
      </c>
      <c r="G6809">
        <f>IF(F6809="","",IF(F6809&lt;0,10*F6809^2,0))</f>
        <v/>
      </c>
      <c r="H6809">
        <f>IF(F6809="","",IF(F6809&gt;0,10*F6809^2,0))</f>
        <v/>
      </c>
    </row>
    <row r="6810">
      <c r="A6810">
        <f>Input!A6810</f>
        <v/>
      </c>
      <c r="B6810">
        <f>IF(ISNUMBER(Input!B6810),IF(AND(Input!B6810&gt;=20,Input!B6810&lt;=700),Input!B6810,""),"")</f>
        <v/>
      </c>
      <c r="C6810">
        <f>IF(B6810="","",INT(A6810))</f>
        <v/>
      </c>
      <c r="D6810">
        <f>IF(B6810="","",HOUR(A6810))</f>
        <v/>
      </c>
      <c r="E6810">
        <f>IF(B6810="","",IF(INPUT!$I$1="","",IF(C6810&lt;(INT(INPUT!$I$1)-INPUT!$I$2),"Off Meds",IF(C6810&lt;=(INT(INPUT!$I$1)+INPUT!$I$2),"Washout","On Meds"))))</f>
        <v/>
      </c>
      <c r="F6810">
        <f>IF(B6810="","",1.509*(LN(B6810)^1.084-5.381))</f>
        <v/>
      </c>
      <c r="G6810">
        <f>IF(F6810="","",IF(F6810&lt;0,10*F6810^2,0))</f>
        <v/>
      </c>
      <c r="H6810">
        <f>IF(F6810="","",IF(F6810&gt;0,10*F6810^2,0))</f>
        <v/>
      </c>
    </row>
    <row r="6811">
      <c r="A6811">
        <f>Input!A6811</f>
        <v/>
      </c>
      <c r="B6811">
        <f>IF(ISNUMBER(Input!B6811),IF(AND(Input!B6811&gt;=20,Input!B6811&lt;=700),Input!B6811,""),"")</f>
        <v/>
      </c>
      <c r="C6811">
        <f>IF(B6811="","",INT(A6811))</f>
        <v/>
      </c>
      <c r="D6811">
        <f>IF(B6811="","",HOUR(A6811))</f>
        <v/>
      </c>
      <c r="E6811">
        <f>IF(B6811="","",IF(INPUT!$I$1="","",IF(C6811&lt;(INT(INPUT!$I$1)-INPUT!$I$2),"Off Meds",IF(C6811&lt;=(INT(INPUT!$I$1)+INPUT!$I$2),"Washout","On Meds"))))</f>
        <v/>
      </c>
      <c r="F6811">
        <f>IF(B6811="","",1.509*(LN(B6811)^1.084-5.381))</f>
        <v/>
      </c>
      <c r="G6811">
        <f>IF(F6811="","",IF(F6811&lt;0,10*F6811^2,0))</f>
        <v/>
      </c>
      <c r="H6811">
        <f>IF(F6811="","",IF(F6811&gt;0,10*F6811^2,0))</f>
        <v/>
      </c>
    </row>
    <row r="6812">
      <c r="A6812">
        <f>Input!A6812</f>
        <v/>
      </c>
      <c r="B6812">
        <f>IF(ISNUMBER(Input!B6812),IF(AND(Input!B6812&gt;=20,Input!B6812&lt;=700),Input!B6812,""),"")</f>
        <v/>
      </c>
      <c r="C6812">
        <f>IF(B6812="","",INT(A6812))</f>
        <v/>
      </c>
      <c r="D6812">
        <f>IF(B6812="","",HOUR(A6812))</f>
        <v/>
      </c>
      <c r="E6812">
        <f>IF(B6812="","",IF(INPUT!$I$1="","",IF(C6812&lt;(INT(INPUT!$I$1)-INPUT!$I$2),"Off Meds",IF(C6812&lt;=(INT(INPUT!$I$1)+INPUT!$I$2),"Washout","On Meds"))))</f>
        <v/>
      </c>
      <c r="F6812">
        <f>IF(B6812="","",1.509*(LN(B6812)^1.084-5.381))</f>
        <v/>
      </c>
      <c r="G6812">
        <f>IF(F6812="","",IF(F6812&lt;0,10*F6812^2,0))</f>
        <v/>
      </c>
      <c r="H6812">
        <f>IF(F6812="","",IF(F6812&gt;0,10*F6812^2,0))</f>
        <v/>
      </c>
    </row>
    <row r="6813">
      <c r="A6813">
        <f>Input!A6813</f>
        <v/>
      </c>
      <c r="B6813">
        <f>IF(ISNUMBER(Input!B6813),IF(AND(Input!B6813&gt;=20,Input!B6813&lt;=700),Input!B6813,""),"")</f>
        <v/>
      </c>
      <c r="C6813">
        <f>IF(B6813="","",INT(A6813))</f>
        <v/>
      </c>
      <c r="D6813">
        <f>IF(B6813="","",HOUR(A6813))</f>
        <v/>
      </c>
      <c r="E6813">
        <f>IF(B6813="","",IF(INPUT!$I$1="","",IF(C6813&lt;(INT(INPUT!$I$1)-INPUT!$I$2),"Off Meds",IF(C6813&lt;=(INT(INPUT!$I$1)+INPUT!$I$2),"Washout","On Meds"))))</f>
        <v/>
      </c>
      <c r="F6813">
        <f>IF(B6813="","",1.509*(LN(B6813)^1.084-5.381))</f>
        <v/>
      </c>
      <c r="G6813">
        <f>IF(F6813="","",IF(F6813&lt;0,10*F6813^2,0))</f>
        <v/>
      </c>
      <c r="H6813">
        <f>IF(F6813="","",IF(F6813&gt;0,10*F6813^2,0))</f>
        <v/>
      </c>
    </row>
    <row r="6814">
      <c r="A6814">
        <f>Input!A6814</f>
        <v/>
      </c>
      <c r="B6814">
        <f>IF(ISNUMBER(Input!B6814),IF(AND(Input!B6814&gt;=20,Input!B6814&lt;=700),Input!B6814,""),"")</f>
        <v/>
      </c>
      <c r="C6814">
        <f>IF(B6814="","",INT(A6814))</f>
        <v/>
      </c>
      <c r="D6814">
        <f>IF(B6814="","",HOUR(A6814))</f>
        <v/>
      </c>
      <c r="E6814">
        <f>IF(B6814="","",IF(INPUT!$I$1="","",IF(C6814&lt;(INT(INPUT!$I$1)-INPUT!$I$2),"Off Meds",IF(C6814&lt;=(INT(INPUT!$I$1)+INPUT!$I$2),"Washout","On Meds"))))</f>
        <v/>
      </c>
      <c r="F6814">
        <f>IF(B6814="","",1.509*(LN(B6814)^1.084-5.381))</f>
        <v/>
      </c>
      <c r="G6814">
        <f>IF(F6814="","",IF(F6814&lt;0,10*F6814^2,0))</f>
        <v/>
      </c>
      <c r="H6814">
        <f>IF(F6814="","",IF(F6814&gt;0,10*F6814^2,0))</f>
        <v/>
      </c>
    </row>
    <row r="6815">
      <c r="A6815">
        <f>Input!A6815</f>
        <v/>
      </c>
      <c r="B6815">
        <f>IF(ISNUMBER(Input!B6815),IF(AND(Input!B6815&gt;=20,Input!B6815&lt;=700),Input!B6815,""),"")</f>
        <v/>
      </c>
      <c r="C6815">
        <f>IF(B6815="","",INT(A6815))</f>
        <v/>
      </c>
      <c r="D6815">
        <f>IF(B6815="","",HOUR(A6815))</f>
        <v/>
      </c>
      <c r="E6815">
        <f>IF(B6815="","",IF(INPUT!$I$1="","",IF(C6815&lt;(INT(INPUT!$I$1)-INPUT!$I$2),"Off Meds",IF(C6815&lt;=(INT(INPUT!$I$1)+INPUT!$I$2),"Washout","On Meds"))))</f>
        <v/>
      </c>
      <c r="F6815">
        <f>IF(B6815="","",1.509*(LN(B6815)^1.084-5.381))</f>
        <v/>
      </c>
      <c r="G6815">
        <f>IF(F6815="","",IF(F6815&lt;0,10*F6815^2,0))</f>
        <v/>
      </c>
      <c r="H6815">
        <f>IF(F6815="","",IF(F6815&gt;0,10*F6815^2,0))</f>
        <v/>
      </c>
    </row>
    <row r="6816">
      <c r="A6816">
        <f>Input!A6816</f>
        <v/>
      </c>
      <c r="B6816">
        <f>IF(ISNUMBER(Input!B6816),IF(AND(Input!B6816&gt;=20,Input!B6816&lt;=700),Input!B6816,""),"")</f>
        <v/>
      </c>
      <c r="C6816">
        <f>IF(B6816="","",INT(A6816))</f>
        <v/>
      </c>
      <c r="D6816">
        <f>IF(B6816="","",HOUR(A6816))</f>
        <v/>
      </c>
      <c r="E6816">
        <f>IF(B6816="","",IF(INPUT!$I$1="","",IF(C6816&lt;(INT(INPUT!$I$1)-INPUT!$I$2),"Off Meds",IF(C6816&lt;=(INT(INPUT!$I$1)+INPUT!$I$2),"Washout","On Meds"))))</f>
        <v/>
      </c>
      <c r="F6816">
        <f>IF(B6816="","",1.509*(LN(B6816)^1.084-5.381))</f>
        <v/>
      </c>
      <c r="G6816">
        <f>IF(F6816="","",IF(F6816&lt;0,10*F6816^2,0))</f>
        <v/>
      </c>
      <c r="H6816">
        <f>IF(F6816="","",IF(F6816&gt;0,10*F6816^2,0))</f>
        <v/>
      </c>
    </row>
    <row r="6817">
      <c r="A6817">
        <f>Input!A6817</f>
        <v/>
      </c>
      <c r="B6817">
        <f>IF(ISNUMBER(Input!B6817),IF(AND(Input!B6817&gt;=20,Input!B6817&lt;=700),Input!B6817,""),"")</f>
        <v/>
      </c>
      <c r="C6817">
        <f>IF(B6817="","",INT(A6817))</f>
        <v/>
      </c>
      <c r="D6817">
        <f>IF(B6817="","",HOUR(A6817))</f>
        <v/>
      </c>
      <c r="E6817">
        <f>IF(B6817="","",IF(INPUT!$I$1="","",IF(C6817&lt;(INT(INPUT!$I$1)-INPUT!$I$2),"Off Meds",IF(C6817&lt;=(INT(INPUT!$I$1)+INPUT!$I$2),"Washout","On Meds"))))</f>
        <v/>
      </c>
      <c r="F6817">
        <f>IF(B6817="","",1.509*(LN(B6817)^1.084-5.381))</f>
        <v/>
      </c>
      <c r="G6817">
        <f>IF(F6817="","",IF(F6817&lt;0,10*F6817^2,0))</f>
        <v/>
      </c>
      <c r="H6817">
        <f>IF(F6817="","",IF(F6817&gt;0,10*F6817^2,0))</f>
        <v/>
      </c>
    </row>
    <row r="6818">
      <c r="A6818">
        <f>Input!A6818</f>
        <v/>
      </c>
      <c r="B6818">
        <f>IF(ISNUMBER(Input!B6818),IF(AND(Input!B6818&gt;=20,Input!B6818&lt;=700),Input!B6818,""),"")</f>
        <v/>
      </c>
      <c r="C6818">
        <f>IF(B6818="","",INT(A6818))</f>
        <v/>
      </c>
      <c r="D6818">
        <f>IF(B6818="","",HOUR(A6818))</f>
        <v/>
      </c>
      <c r="E6818">
        <f>IF(B6818="","",IF(INPUT!$I$1="","",IF(C6818&lt;(INT(INPUT!$I$1)-INPUT!$I$2),"Off Meds",IF(C6818&lt;=(INT(INPUT!$I$1)+INPUT!$I$2),"Washout","On Meds"))))</f>
        <v/>
      </c>
      <c r="F6818">
        <f>IF(B6818="","",1.509*(LN(B6818)^1.084-5.381))</f>
        <v/>
      </c>
      <c r="G6818">
        <f>IF(F6818="","",IF(F6818&lt;0,10*F6818^2,0))</f>
        <v/>
      </c>
      <c r="H6818">
        <f>IF(F6818="","",IF(F6818&gt;0,10*F6818^2,0))</f>
        <v/>
      </c>
    </row>
    <row r="6819">
      <c r="A6819">
        <f>Input!A6819</f>
        <v/>
      </c>
      <c r="B6819">
        <f>IF(ISNUMBER(Input!B6819),IF(AND(Input!B6819&gt;=20,Input!B6819&lt;=700),Input!B6819,""),"")</f>
        <v/>
      </c>
      <c r="C6819">
        <f>IF(B6819="","",INT(A6819))</f>
        <v/>
      </c>
      <c r="D6819">
        <f>IF(B6819="","",HOUR(A6819))</f>
        <v/>
      </c>
      <c r="E6819">
        <f>IF(B6819="","",IF(INPUT!$I$1="","",IF(C6819&lt;(INT(INPUT!$I$1)-INPUT!$I$2),"Off Meds",IF(C6819&lt;=(INT(INPUT!$I$1)+INPUT!$I$2),"Washout","On Meds"))))</f>
        <v/>
      </c>
      <c r="F6819">
        <f>IF(B6819="","",1.509*(LN(B6819)^1.084-5.381))</f>
        <v/>
      </c>
      <c r="G6819">
        <f>IF(F6819="","",IF(F6819&lt;0,10*F6819^2,0))</f>
        <v/>
      </c>
      <c r="H6819">
        <f>IF(F6819="","",IF(F6819&gt;0,10*F6819^2,0))</f>
        <v/>
      </c>
    </row>
    <row r="6820">
      <c r="A6820">
        <f>Input!A6820</f>
        <v/>
      </c>
      <c r="B6820">
        <f>IF(ISNUMBER(Input!B6820),IF(AND(Input!B6820&gt;=20,Input!B6820&lt;=700),Input!B6820,""),"")</f>
        <v/>
      </c>
      <c r="C6820">
        <f>IF(B6820="","",INT(A6820))</f>
        <v/>
      </c>
      <c r="D6820">
        <f>IF(B6820="","",HOUR(A6820))</f>
        <v/>
      </c>
      <c r="E6820">
        <f>IF(B6820="","",IF(INPUT!$I$1="","",IF(C6820&lt;(INT(INPUT!$I$1)-INPUT!$I$2),"Off Meds",IF(C6820&lt;=(INT(INPUT!$I$1)+INPUT!$I$2),"Washout","On Meds"))))</f>
        <v/>
      </c>
      <c r="F6820">
        <f>IF(B6820="","",1.509*(LN(B6820)^1.084-5.381))</f>
        <v/>
      </c>
      <c r="G6820">
        <f>IF(F6820="","",IF(F6820&lt;0,10*F6820^2,0))</f>
        <v/>
      </c>
      <c r="H6820">
        <f>IF(F6820="","",IF(F6820&gt;0,10*F6820^2,0))</f>
        <v/>
      </c>
    </row>
    <row r="6821">
      <c r="A6821">
        <f>Input!A6821</f>
        <v/>
      </c>
      <c r="B6821">
        <f>IF(ISNUMBER(Input!B6821),IF(AND(Input!B6821&gt;=20,Input!B6821&lt;=700),Input!B6821,""),"")</f>
        <v/>
      </c>
      <c r="C6821">
        <f>IF(B6821="","",INT(A6821))</f>
        <v/>
      </c>
      <c r="D6821">
        <f>IF(B6821="","",HOUR(A6821))</f>
        <v/>
      </c>
      <c r="E6821">
        <f>IF(B6821="","",IF(INPUT!$I$1="","",IF(C6821&lt;(INT(INPUT!$I$1)-INPUT!$I$2),"Off Meds",IF(C6821&lt;=(INT(INPUT!$I$1)+INPUT!$I$2),"Washout","On Meds"))))</f>
        <v/>
      </c>
      <c r="F6821">
        <f>IF(B6821="","",1.509*(LN(B6821)^1.084-5.381))</f>
        <v/>
      </c>
      <c r="G6821">
        <f>IF(F6821="","",IF(F6821&lt;0,10*F6821^2,0))</f>
        <v/>
      </c>
      <c r="H6821">
        <f>IF(F6821="","",IF(F6821&gt;0,10*F6821^2,0))</f>
        <v/>
      </c>
    </row>
    <row r="6822">
      <c r="A6822">
        <f>Input!A6822</f>
        <v/>
      </c>
      <c r="B6822">
        <f>IF(ISNUMBER(Input!B6822),IF(AND(Input!B6822&gt;=20,Input!B6822&lt;=700),Input!B6822,""),"")</f>
        <v/>
      </c>
      <c r="C6822">
        <f>IF(B6822="","",INT(A6822))</f>
        <v/>
      </c>
      <c r="D6822">
        <f>IF(B6822="","",HOUR(A6822))</f>
        <v/>
      </c>
      <c r="E6822">
        <f>IF(B6822="","",IF(INPUT!$I$1="","",IF(C6822&lt;(INT(INPUT!$I$1)-INPUT!$I$2),"Off Meds",IF(C6822&lt;=(INT(INPUT!$I$1)+INPUT!$I$2),"Washout","On Meds"))))</f>
        <v/>
      </c>
      <c r="F6822">
        <f>IF(B6822="","",1.509*(LN(B6822)^1.084-5.381))</f>
        <v/>
      </c>
      <c r="G6822">
        <f>IF(F6822="","",IF(F6822&lt;0,10*F6822^2,0))</f>
        <v/>
      </c>
      <c r="H6822">
        <f>IF(F6822="","",IF(F6822&gt;0,10*F6822^2,0))</f>
        <v/>
      </c>
    </row>
    <row r="6823">
      <c r="A6823">
        <f>Input!A6823</f>
        <v/>
      </c>
      <c r="B6823">
        <f>IF(ISNUMBER(Input!B6823),IF(AND(Input!B6823&gt;=20,Input!B6823&lt;=700),Input!B6823,""),"")</f>
        <v/>
      </c>
      <c r="C6823">
        <f>IF(B6823="","",INT(A6823))</f>
        <v/>
      </c>
      <c r="D6823">
        <f>IF(B6823="","",HOUR(A6823))</f>
        <v/>
      </c>
      <c r="E6823">
        <f>IF(B6823="","",IF(INPUT!$I$1="","",IF(C6823&lt;(INT(INPUT!$I$1)-INPUT!$I$2),"Off Meds",IF(C6823&lt;=(INT(INPUT!$I$1)+INPUT!$I$2),"Washout","On Meds"))))</f>
        <v/>
      </c>
      <c r="F6823">
        <f>IF(B6823="","",1.509*(LN(B6823)^1.084-5.381))</f>
        <v/>
      </c>
      <c r="G6823">
        <f>IF(F6823="","",IF(F6823&lt;0,10*F6823^2,0))</f>
        <v/>
      </c>
      <c r="H6823">
        <f>IF(F6823="","",IF(F6823&gt;0,10*F6823^2,0))</f>
        <v/>
      </c>
    </row>
    <row r="6824">
      <c r="A6824">
        <f>Input!A6824</f>
        <v/>
      </c>
      <c r="B6824">
        <f>IF(ISNUMBER(Input!B6824),IF(AND(Input!B6824&gt;=20,Input!B6824&lt;=700),Input!B6824,""),"")</f>
        <v/>
      </c>
      <c r="C6824">
        <f>IF(B6824="","",INT(A6824))</f>
        <v/>
      </c>
      <c r="D6824">
        <f>IF(B6824="","",HOUR(A6824))</f>
        <v/>
      </c>
      <c r="E6824">
        <f>IF(B6824="","",IF(INPUT!$I$1="","",IF(C6824&lt;(INT(INPUT!$I$1)-INPUT!$I$2),"Off Meds",IF(C6824&lt;=(INT(INPUT!$I$1)+INPUT!$I$2),"Washout","On Meds"))))</f>
        <v/>
      </c>
      <c r="F6824">
        <f>IF(B6824="","",1.509*(LN(B6824)^1.084-5.381))</f>
        <v/>
      </c>
      <c r="G6824">
        <f>IF(F6824="","",IF(F6824&lt;0,10*F6824^2,0))</f>
        <v/>
      </c>
      <c r="H6824">
        <f>IF(F6824="","",IF(F6824&gt;0,10*F6824^2,0))</f>
        <v/>
      </c>
    </row>
    <row r="6825">
      <c r="A6825">
        <f>Input!A6825</f>
        <v/>
      </c>
      <c r="B6825">
        <f>IF(ISNUMBER(Input!B6825),IF(AND(Input!B6825&gt;=20,Input!B6825&lt;=700),Input!B6825,""),"")</f>
        <v/>
      </c>
      <c r="C6825">
        <f>IF(B6825="","",INT(A6825))</f>
        <v/>
      </c>
      <c r="D6825">
        <f>IF(B6825="","",HOUR(A6825))</f>
        <v/>
      </c>
      <c r="E6825">
        <f>IF(B6825="","",IF(INPUT!$I$1="","",IF(C6825&lt;(INT(INPUT!$I$1)-INPUT!$I$2),"Off Meds",IF(C6825&lt;=(INT(INPUT!$I$1)+INPUT!$I$2),"Washout","On Meds"))))</f>
        <v/>
      </c>
      <c r="F6825">
        <f>IF(B6825="","",1.509*(LN(B6825)^1.084-5.381))</f>
        <v/>
      </c>
      <c r="G6825">
        <f>IF(F6825="","",IF(F6825&lt;0,10*F6825^2,0))</f>
        <v/>
      </c>
      <c r="H6825">
        <f>IF(F6825="","",IF(F6825&gt;0,10*F6825^2,0))</f>
        <v/>
      </c>
    </row>
    <row r="6826">
      <c r="A6826">
        <f>Input!A6826</f>
        <v/>
      </c>
      <c r="B6826">
        <f>IF(ISNUMBER(Input!B6826),IF(AND(Input!B6826&gt;=20,Input!B6826&lt;=700),Input!B6826,""),"")</f>
        <v/>
      </c>
      <c r="C6826">
        <f>IF(B6826="","",INT(A6826))</f>
        <v/>
      </c>
      <c r="D6826">
        <f>IF(B6826="","",HOUR(A6826))</f>
        <v/>
      </c>
      <c r="E6826">
        <f>IF(B6826="","",IF(INPUT!$I$1="","",IF(C6826&lt;(INT(INPUT!$I$1)-INPUT!$I$2),"Off Meds",IF(C6826&lt;=(INT(INPUT!$I$1)+INPUT!$I$2),"Washout","On Meds"))))</f>
        <v/>
      </c>
      <c r="F6826">
        <f>IF(B6826="","",1.509*(LN(B6826)^1.084-5.381))</f>
        <v/>
      </c>
      <c r="G6826">
        <f>IF(F6826="","",IF(F6826&lt;0,10*F6826^2,0))</f>
        <v/>
      </c>
      <c r="H6826">
        <f>IF(F6826="","",IF(F6826&gt;0,10*F6826^2,0))</f>
        <v/>
      </c>
    </row>
    <row r="6827">
      <c r="A6827">
        <f>Input!A6827</f>
        <v/>
      </c>
      <c r="B6827">
        <f>IF(ISNUMBER(Input!B6827),IF(AND(Input!B6827&gt;=20,Input!B6827&lt;=700),Input!B6827,""),"")</f>
        <v/>
      </c>
      <c r="C6827">
        <f>IF(B6827="","",INT(A6827))</f>
        <v/>
      </c>
      <c r="D6827">
        <f>IF(B6827="","",HOUR(A6827))</f>
        <v/>
      </c>
      <c r="E6827">
        <f>IF(B6827="","",IF(INPUT!$I$1="","",IF(C6827&lt;(INT(INPUT!$I$1)-INPUT!$I$2),"Off Meds",IF(C6827&lt;=(INT(INPUT!$I$1)+INPUT!$I$2),"Washout","On Meds"))))</f>
        <v/>
      </c>
      <c r="F6827">
        <f>IF(B6827="","",1.509*(LN(B6827)^1.084-5.381))</f>
        <v/>
      </c>
      <c r="G6827">
        <f>IF(F6827="","",IF(F6827&lt;0,10*F6827^2,0))</f>
        <v/>
      </c>
      <c r="H6827">
        <f>IF(F6827="","",IF(F6827&gt;0,10*F6827^2,0))</f>
        <v/>
      </c>
    </row>
    <row r="6828">
      <c r="A6828">
        <f>Input!A6828</f>
        <v/>
      </c>
      <c r="B6828">
        <f>IF(ISNUMBER(Input!B6828),IF(AND(Input!B6828&gt;=20,Input!B6828&lt;=700),Input!B6828,""),"")</f>
        <v/>
      </c>
      <c r="C6828">
        <f>IF(B6828="","",INT(A6828))</f>
        <v/>
      </c>
      <c r="D6828">
        <f>IF(B6828="","",HOUR(A6828))</f>
        <v/>
      </c>
      <c r="E6828">
        <f>IF(B6828="","",IF(INPUT!$I$1="","",IF(C6828&lt;(INT(INPUT!$I$1)-INPUT!$I$2),"Off Meds",IF(C6828&lt;=(INT(INPUT!$I$1)+INPUT!$I$2),"Washout","On Meds"))))</f>
        <v/>
      </c>
      <c r="F6828">
        <f>IF(B6828="","",1.509*(LN(B6828)^1.084-5.381))</f>
        <v/>
      </c>
      <c r="G6828">
        <f>IF(F6828="","",IF(F6828&lt;0,10*F6828^2,0))</f>
        <v/>
      </c>
      <c r="H6828">
        <f>IF(F6828="","",IF(F6828&gt;0,10*F6828^2,0))</f>
        <v/>
      </c>
    </row>
    <row r="6829">
      <c r="A6829">
        <f>Input!A6829</f>
        <v/>
      </c>
      <c r="B6829">
        <f>IF(ISNUMBER(Input!B6829),IF(AND(Input!B6829&gt;=20,Input!B6829&lt;=700),Input!B6829,""),"")</f>
        <v/>
      </c>
      <c r="C6829">
        <f>IF(B6829="","",INT(A6829))</f>
        <v/>
      </c>
      <c r="D6829">
        <f>IF(B6829="","",HOUR(A6829))</f>
        <v/>
      </c>
      <c r="E6829">
        <f>IF(B6829="","",IF(INPUT!$I$1="","",IF(C6829&lt;(INT(INPUT!$I$1)-INPUT!$I$2),"Off Meds",IF(C6829&lt;=(INT(INPUT!$I$1)+INPUT!$I$2),"Washout","On Meds"))))</f>
        <v/>
      </c>
      <c r="F6829">
        <f>IF(B6829="","",1.509*(LN(B6829)^1.084-5.381))</f>
        <v/>
      </c>
      <c r="G6829">
        <f>IF(F6829="","",IF(F6829&lt;0,10*F6829^2,0))</f>
        <v/>
      </c>
      <c r="H6829">
        <f>IF(F6829="","",IF(F6829&gt;0,10*F6829^2,0))</f>
        <v/>
      </c>
    </row>
    <row r="6830">
      <c r="A6830">
        <f>Input!A6830</f>
        <v/>
      </c>
      <c r="B6830">
        <f>IF(ISNUMBER(Input!B6830),IF(AND(Input!B6830&gt;=20,Input!B6830&lt;=700),Input!B6830,""),"")</f>
        <v/>
      </c>
      <c r="C6830">
        <f>IF(B6830="","",INT(A6830))</f>
        <v/>
      </c>
      <c r="D6830">
        <f>IF(B6830="","",HOUR(A6830))</f>
        <v/>
      </c>
      <c r="E6830">
        <f>IF(B6830="","",IF(INPUT!$I$1="","",IF(C6830&lt;(INT(INPUT!$I$1)-INPUT!$I$2),"Off Meds",IF(C6830&lt;=(INT(INPUT!$I$1)+INPUT!$I$2),"Washout","On Meds"))))</f>
        <v/>
      </c>
      <c r="F6830">
        <f>IF(B6830="","",1.509*(LN(B6830)^1.084-5.381))</f>
        <v/>
      </c>
      <c r="G6830">
        <f>IF(F6830="","",IF(F6830&lt;0,10*F6830^2,0))</f>
        <v/>
      </c>
      <c r="H6830">
        <f>IF(F6830="","",IF(F6830&gt;0,10*F6830^2,0))</f>
        <v/>
      </c>
    </row>
    <row r="6831">
      <c r="A6831">
        <f>Input!A6831</f>
        <v/>
      </c>
      <c r="B6831">
        <f>IF(ISNUMBER(Input!B6831),IF(AND(Input!B6831&gt;=20,Input!B6831&lt;=700),Input!B6831,""),"")</f>
        <v/>
      </c>
      <c r="C6831">
        <f>IF(B6831="","",INT(A6831))</f>
        <v/>
      </c>
      <c r="D6831">
        <f>IF(B6831="","",HOUR(A6831))</f>
        <v/>
      </c>
      <c r="E6831">
        <f>IF(B6831="","",IF(INPUT!$I$1="","",IF(C6831&lt;(INT(INPUT!$I$1)-INPUT!$I$2),"Off Meds",IF(C6831&lt;=(INT(INPUT!$I$1)+INPUT!$I$2),"Washout","On Meds"))))</f>
        <v/>
      </c>
      <c r="F6831">
        <f>IF(B6831="","",1.509*(LN(B6831)^1.084-5.381))</f>
        <v/>
      </c>
      <c r="G6831">
        <f>IF(F6831="","",IF(F6831&lt;0,10*F6831^2,0))</f>
        <v/>
      </c>
      <c r="H6831">
        <f>IF(F6831="","",IF(F6831&gt;0,10*F6831^2,0))</f>
        <v/>
      </c>
    </row>
    <row r="6832">
      <c r="A6832">
        <f>Input!A6832</f>
        <v/>
      </c>
      <c r="B6832">
        <f>IF(ISNUMBER(Input!B6832),IF(AND(Input!B6832&gt;=20,Input!B6832&lt;=700),Input!B6832,""),"")</f>
        <v/>
      </c>
      <c r="C6832">
        <f>IF(B6832="","",INT(A6832))</f>
        <v/>
      </c>
      <c r="D6832">
        <f>IF(B6832="","",HOUR(A6832))</f>
        <v/>
      </c>
      <c r="E6832">
        <f>IF(B6832="","",IF(INPUT!$I$1="","",IF(C6832&lt;(INT(INPUT!$I$1)-INPUT!$I$2),"Off Meds",IF(C6832&lt;=(INT(INPUT!$I$1)+INPUT!$I$2),"Washout","On Meds"))))</f>
        <v/>
      </c>
      <c r="F6832">
        <f>IF(B6832="","",1.509*(LN(B6832)^1.084-5.381))</f>
        <v/>
      </c>
      <c r="G6832">
        <f>IF(F6832="","",IF(F6832&lt;0,10*F6832^2,0))</f>
        <v/>
      </c>
      <c r="H6832">
        <f>IF(F6832="","",IF(F6832&gt;0,10*F6832^2,0))</f>
        <v/>
      </c>
    </row>
    <row r="6833">
      <c r="A6833">
        <f>Input!A6833</f>
        <v/>
      </c>
      <c r="B6833">
        <f>IF(ISNUMBER(Input!B6833),IF(AND(Input!B6833&gt;=20,Input!B6833&lt;=700),Input!B6833,""),"")</f>
        <v/>
      </c>
      <c r="C6833">
        <f>IF(B6833="","",INT(A6833))</f>
        <v/>
      </c>
      <c r="D6833">
        <f>IF(B6833="","",HOUR(A6833))</f>
        <v/>
      </c>
      <c r="E6833">
        <f>IF(B6833="","",IF(INPUT!$I$1="","",IF(C6833&lt;(INT(INPUT!$I$1)-INPUT!$I$2),"Off Meds",IF(C6833&lt;=(INT(INPUT!$I$1)+INPUT!$I$2),"Washout","On Meds"))))</f>
        <v/>
      </c>
      <c r="F6833">
        <f>IF(B6833="","",1.509*(LN(B6833)^1.084-5.381))</f>
        <v/>
      </c>
      <c r="G6833">
        <f>IF(F6833="","",IF(F6833&lt;0,10*F6833^2,0))</f>
        <v/>
      </c>
      <c r="H6833">
        <f>IF(F6833="","",IF(F6833&gt;0,10*F6833^2,0))</f>
        <v/>
      </c>
    </row>
    <row r="6834">
      <c r="A6834">
        <f>Input!A6834</f>
        <v/>
      </c>
      <c r="B6834">
        <f>IF(ISNUMBER(Input!B6834),IF(AND(Input!B6834&gt;=20,Input!B6834&lt;=700),Input!B6834,""),"")</f>
        <v/>
      </c>
      <c r="C6834">
        <f>IF(B6834="","",INT(A6834))</f>
        <v/>
      </c>
      <c r="D6834">
        <f>IF(B6834="","",HOUR(A6834))</f>
        <v/>
      </c>
      <c r="E6834">
        <f>IF(B6834="","",IF(INPUT!$I$1="","",IF(C6834&lt;(INT(INPUT!$I$1)-INPUT!$I$2),"Off Meds",IF(C6834&lt;=(INT(INPUT!$I$1)+INPUT!$I$2),"Washout","On Meds"))))</f>
        <v/>
      </c>
      <c r="F6834">
        <f>IF(B6834="","",1.509*(LN(B6834)^1.084-5.381))</f>
        <v/>
      </c>
      <c r="G6834">
        <f>IF(F6834="","",IF(F6834&lt;0,10*F6834^2,0))</f>
        <v/>
      </c>
      <c r="H6834">
        <f>IF(F6834="","",IF(F6834&gt;0,10*F6834^2,0))</f>
        <v/>
      </c>
    </row>
    <row r="6835">
      <c r="A6835">
        <f>Input!A6835</f>
        <v/>
      </c>
      <c r="B6835">
        <f>IF(ISNUMBER(Input!B6835),IF(AND(Input!B6835&gt;=20,Input!B6835&lt;=700),Input!B6835,""),"")</f>
        <v/>
      </c>
      <c r="C6835">
        <f>IF(B6835="","",INT(A6835))</f>
        <v/>
      </c>
      <c r="D6835">
        <f>IF(B6835="","",HOUR(A6835))</f>
        <v/>
      </c>
      <c r="E6835">
        <f>IF(B6835="","",IF(INPUT!$I$1="","",IF(C6835&lt;(INT(INPUT!$I$1)-INPUT!$I$2),"Off Meds",IF(C6835&lt;=(INT(INPUT!$I$1)+INPUT!$I$2),"Washout","On Meds"))))</f>
        <v/>
      </c>
      <c r="F6835">
        <f>IF(B6835="","",1.509*(LN(B6835)^1.084-5.381))</f>
        <v/>
      </c>
      <c r="G6835">
        <f>IF(F6835="","",IF(F6835&lt;0,10*F6835^2,0))</f>
        <v/>
      </c>
      <c r="H6835">
        <f>IF(F6835="","",IF(F6835&gt;0,10*F6835^2,0))</f>
        <v/>
      </c>
    </row>
    <row r="6836">
      <c r="A6836">
        <f>Input!A6836</f>
        <v/>
      </c>
      <c r="B6836">
        <f>IF(ISNUMBER(Input!B6836),IF(AND(Input!B6836&gt;=20,Input!B6836&lt;=700),Input!B6836,""),"")</f>
        <v/>
      </c>
      <c r="C6836">
        <f>IF(B6836="","",INT(A6836))</f>
        <v/>
      </c>
      <c r="D6836">
        <f>IF(B6836="","",HOUR(A6836))</f>
        <v/>
      </c>
      <c r="E6836">
        <f>IF(B6836="","",IF(INPUT!$I$1="","",IF(C6836&lt;(INT(INPUT!$I$1)-INPUT!$I$2),"Off Meds",IF(C6836&lt;=(INT(INPUT!$I$1)+INPUT!$I$2),"Washout","On Meds"))))</f>
        <v/>
      </c>
      <c r="F6836">
        <f>IF(B6836="","",1.509*(LN(B6836)^1.084-5.381))</f>
        <v/>
      </c>
      <c r="G6836">
        <f>IF(F6836="","",IF(F6836&lt;0,10*F6836^2,0))</f>
        <v/>
      </c>
      <c r="H6836">
        <f>IF(F6836="","",IF(F6836&gt;0,10*F6836^2,0))</f>
        <v/>
      </c>
    </row>
    <row r="6837">
      <c r="A6837">
        <f>Input!A6837</f>
        <v/>
      </c>
      <c r="B6837">
        <f>IF(ISNUMBER(Input!B6837),IF(AND(Input!B6837&gt;=20,Input!B6837&lt;=700),Input!B6837,""),"")</f>
        <v/>
      </c>
      <c r="C6837">
        <f>IF(B6837="","",INT(A6837))</f>
        <v/>
      </c>
      <c r="D6837">
        <f>IF(B6837="","",HOUR(A6837))</f>
        <v/>
      </c>
      <c r="E6837">
        <f>IF(B6837="","",IF(INPUT!$I$1="","",IF(C6837&lt;(INT(INPUT!$I$1)-INPUT!$I$2),"Off Meds",IF(C6837&lt;=(INT(INPUT!$I$1)+INPUT!$I$2),"Washout","On Meds"))))</f>
        <v/>
      </c>
      <c r="F6837">
        <f>IF(B6837="","",1.509*(LN(B6837)^1.084-5.381))</f>
        <v/>
      </c>
      <c r="G6837">
        <f>IF(F6837="","",IF(F6837&lt;0,10*F6837^2,0))</f>
        <v/>
      </c>
      <c r="H6837">
        <f>IF(F6837="","",IF(F6837&gt;0,10*F6837^2,0))</f>
        <v/>
      </c>
    </row>
    <row r="6838">
      <c r="A6838">
        <f>Input!A6838</f>
        <v/>
      </c>
      <c r="B6838">
        <f>IF(ISNUMBER(Input!B6838),IF(AND(Input!B6838&gt;=20,Input!B6838&lt;=700),Input!B6838,""),"")</f>
        <v/>
      </c>
      <c r="C6838">
        <f>IF(B6838="","",INT(A6838))</f>
        <v/>
      </c>
      <c r="D6838">
        <f>IF(B6838="","",HOUR(A6838))</f>
        <v/>
      </c>
      <c r="E6838">
        <f>IF(B6838="","",IF(INPUT!$I$1="","",IF(C6838&lt;(INT(INPUT!$I$1)-INPUT!$I$2),"Off Meds",IF(C6838&lt;=(INT(INPUT!$I$1)+INPUT!$I$2),"Washout","On Meds"))))</f>
        <v/>
      </c>
      <c r="F6838">
        <f>IF(B6838="","",1.509*(LN(B6838)^1.084-5.381))</f>
        <v/>
      </c>
      <c r="G6838">
        <f>IF(F6838="","",IF(F6838&lt;0,10*F6838^2,0))</f>
        <v/>
      </c>
      <c r="H6838">
        <f>IF(F6838="","",IF(F6838&gt;0,10*F6838^2,0))</f>
        <v/>
      </c>
    </row>
    <row r="6839">
      <c r="A6839">
        <f>Input!A6839</f>
        <v/>
      </c>
      <c r="B6839">
        <f>IF(ISNUMBER(Input!B6839),IF(AND(Input!B6839&gt;=20,Input!B6839&lt;=700),Input!B6839,""),"")</f>
        <v/>
      </c>
      <c r="C6839">
        <f>IF(B6839="","",INT(A6839))</f>
        <v/>
      </c>
      <c r="D6839">
        <f>IF(B6839="","",HOUR(A6839))</f>
        <v/>
      </c>
      <c r="E6839">
        <f>IF(B6839="","",IF(INPUT!$I$1="","",IF(C6839&lt;(INT(INPUT!$I$1)-INPUT!$I$2),"Off Meds",IF(C6839&lt;=(INT(INPUT!$I$1)+INPUT!$I$2),"Washout","On Meds"))))</f>
        <v/>
      </c>
      <c r="F6839">
        <f>IF(B6839="","",1.509*(LN(B6839)^1.084-5.381))</f>
        <v/>
      </c>
      <c r="G6839">
        <f>IF(F6839="","",IF(F6839&lt;0,10*F6839^2,0))</f>
        <v/>
      </c>
      <c r="H6839">
        <f>IF(F6839="","",IF(F6839&gt;0,10*F6839^2,0))</f>
        <v/>
      </c>
    </row>
    <row r="6840">
      <c r="A6840">
        <f>Input!A6840</f>
        <v/>
      </c>
      <c r="B6840">
        <f>IF(ISNUMBER(Input!B6840),IF(AND(Input!B6840&gt;=20,Input!B6840&lt;=700),Input!B6840,""),"")</f>
        <v/>
      </c>
      <c r="C6840">
        <f>IF(B6840="","",INT(A6840))</f>
        <v/>
      </c>
      <c r="D6840">
        <f>IF(B6840="","",HOUR(A6840))</f>
        <v/>
      </c>
      <c r="E6840">
        <f>IF(B6840="","",IF(INPUT!$I$1="","",IF(C6840&lt;(INT(INPUT!$I$1)-INPUT!$I$2),"Off Meds",IF(C6840&lt;=(INT(INPUT!$I$1)+INPUT!$I$2),"Washout","On Meds"))))</f>
        <v/>
      </c>
      <c r="F6840">
        <f>IF(B6840="","",1.509*(LN(B6840)^1.084-5.381))</f>
        <v/>
      </c>
      <c r="G6840">
        <f>IF(F6840="","",IF(F6840&lt;0,10*F6840^2,0))</f>
        <v/>
      </c>
      <c r="H6840">
        <f>IF(F6840="","",IF(F6840&gt;0,10*F6840^2,0))</f>
        <v/>
      </c>
    </row>
    <row r="6841">
      <c r="A6841">
        <f>Input!A6841</f>
        <v/>
      </c>
      <c r="B6841">
        <f>IF(ISNUMBER(Input!B6841),IF(AND(Input!B6841&gt;=20,Input!B6841&lt;=700),Input!B6841,""),"")</f>
        <v/>
      </c>
      <c r="C6841">
        <f>IF(B6841="","",INT(A6841))</f>
        <v/>
      </c>
      <c r="D6841">
        <f>IF(B6841="","",HOUR(A6841))</f>
        <v/>
      </c>
      <c r="E6841">
        <f>IF(B6841="","",IF(INPUT!$I$1="","",IF(C6841&lt;(INT(INPUT!$I$1)-INPUT!$I$2),"Off Meds",IF(C6841&lt;=(INT(INPUT!$I$1)+INPUT!$I$2),"Washout","On Meds"))))</f>
        <v/>
      </c>
      <c r="F6841">
        <f>IF(B6841="","",1.509*(LN(B6841)^1.084-5.381))</f>
        <v/>
      </c>
      <c r="G6841">
        <f>IF(F6841="","",IF(F6841&lt;0,10*F6841^2,0))</f>
        <v/>
      </c>
      <c r="H6841">
        <f>IF(F6841="","",IF(F6841&gt;0,10*F6841^2,0))</f>
        <v/>
      </c>
    </row>
    <row r="6842">
      <c r="A6842">
        <f>Input!A6842</f>
        <v/>
      </c>
      <c r="B6842">
        <f>IF(ISNUMBER(Input!B6842),IF(AND(Input!B6842&gt;=20,Input!B6842&lt;=700),Input!B6842,""),"")</f>
        <v/>
      </c>
      <c r="C6842">
        <f>IF(B6842="","",INT(A6842))</f>
        <v/>
      </c>
      <c r="D6842">
        <f>IF(B6842="","",HOUR(A6842))</f>
        <v/>
      </c>
      <c r="E6842">
        <f>IF(B6842="","",IF(INPUT!$I$1="","",IF(C6842&lt;(INT(INPUT!$I$1)-INPUT!$I$2),"Off Meds",IF(C6842&lt;=(INT(INPUT!$I$1)+INPUT!$I$2),"Washout","On Meds"))))</f>
        <v/>
      </c>
      <c r="F6842">
        <f>IF(B6842="","",1.509*(LN(B6842)^1.084-5.381))</f>
        <v/>
      </c>
      <c r="G6842">
        <f>IF(F6842="","",IF(F6842&lt;0,10*F6842^2,0))</f>
        <v/>
      </c>
      <c r="H6842">
        <f>IF(F6842="","",IF(F6842&gt;0,10*F6842^2,0))</f>
        <v/>
      </c>
    </row>
    <row r="6843">
      <c r="A6843">
        <f>Input!A6843</f>
        <v/>
      </c>
      <c r="B6843">
        <f>IF(ISNUMBER(Input!B6843),IF(AND(Input!B6843&gt;=20,Input!B6843&lt;=700),Input!B6843,""),"")</f>
        <v/>
      </c>
      <c r="C6843">
        <f>IF(B6843="","",INT(A6843))</f>
        <v/>
      </c>
      <c r="D6843">
        <f>IF(B6843="","",HOUR(A6843))</f>
        <v/>
      </c>
      <c r="E6843">
        <f>IF(B6843="","",IF(INPUT!$I$1="","",IF(C6843&lt;(INT(INPUT!$I$1)-INPUT!$I$2),"Off Meds",IF(C6843&lt;=(INT(INPUT!$I$1)+INPUT!$I$2),"Washout","On Meds"))))</f>
        <v/>
      </c>
      <c r="F6843">
        <f>IF(B6843="","",1.509*(LN(B6843)^1.084-5.381))</f>
        <v/>
      </c>
      <c r="G6843">
        <f>IF(F6843="","",IF(F6843&lt;0,10*F6843^2,0))</f>
        <v/>
      </c>
      <c r="H6843">
        <f>IF(F6843="","",IF(F6843&gt;0,10*F6843^2,0))</f>
        <v/>
      </c>
    </row>
    <row r="6844">
      <c r="A6844">
        <f>Input!A6844</f>
        <v/>
      </c>
      <c r="B6844">
        <f>IF(ISNUMBER(Input!B6844),IF(AND(Input!B6844&gt;=20,Input!B6844&lt;=700),Input!B6844,""),"")</f>
        <v/>
      </c>
      <c r="C6844">
        <f>IF(B6844="","",INT(A6844))</f>
        <v/>
      </c>
      <c r="D6844">
        <f>IF(B6844="","",HOUR(A6844))</f>
        <v/>
      </c>
      <c r="E6844">
        <f>IF(B6844="","",IF(INPUT!$I$1="","",IF(C6844&lt;(INT(INPUT!$I$1)-INPUT!$I$2),"Off Meds",IF(C6844&lt;=(INT(INPUT!$I$1)+INPUT!$I$2),"Washout","On Meds"))))</f>
        <v/>
      </c>
      <c r="F6844">
        <f>IF(B6844="","",1.509*(LN(B6844)^1.084-5.381))</f>
        <v/>
      </c>
      <c r="G6844">
        <f>IF(F6844="","",IF(F6844&lt;0,10*F6844^2,0))</f>
        <v/>
      </c>
      <c r="H6844">
        <f>IF(F6844="","",IF(F6844&gt;0,10*F6844^2,0))</f>
        <v/>
      </c>
    </row>
    <row r="6845">
      <c r="A6845">
        <f>Input!A6845</f>
        <v/>
      </c>
      <c r="B6845">
        <f>IF(ISNUMBER(Input!B6845),IF(AND(Input!B6845&gt;=20,Input!B6845&lt;=700),Input!B6845,""),"")</f>
        <v/>
      </c>
      <c r="C6845">
        <f>IF(B6845="","",INT(A6845))</f>
        <v/>
      </c>
      <c r="D6845">
        <f>IF(B6845="","",HOUR(A6845))</f>
        <v/>
      </c>
      <c r="E6845">
        <f>IF(B6845="","",IF(INPUT!$I$1="","",IF(C6845&lt;(INT(INPUT!$I$1)-INPUT!$I$2),"Off Meds",IF(C6845&lt;=(INT(INPUT!$I$1)+INPUT!$I$2),"Washout","On Meds"))))</f>
        <v/>
      </c>
      <c r="F6845">
        <f>IF(B6845="","",1.509*(LN(B6845)^1.084-5.381))</f>
        <v/>
      </c>
      <c r="G6845">
        <f>IF(F6845="","",IF(F6845&lt;0,10*F6845^2,0))</f>
        <v/>
      </c>
      <c r="H6845">
        <f>IF(F6845="","",IF(F6845&gt;0,10*F6845^2,0))</f>
        <v/>
      </c>
    </row>
    <row r="6846">
      <c r="A6846">
        <f>Input!A6846</f>
        <v/>
      </c>
      <c r="B6846">
        <f>IF(ISNUMBER(Input!B6846),IF(AND(Input!B6846&gt;=20,Input!B6846&lt;=700),Input!B6846,""),"")</f>
        <v/>
      </c>
      <c r="C6846">
        <f>IF(B6846="","",INT(A6846))</f>
        <v/>
      </c>
      <c r="D6846">
        <f>IF(B6846="","",HOUR(A6846))</f>
        <v/>
      </c>
      <c r="E6846">
        <f>IF(B6846="","",IF(INPUT!$I$1="","",IF(C6846&lt;(INT(INPUT!$I$1)-INPUT!$I$2),"Off Meds",IF(C6846&lt;=(INT(INPUT!$I$1)+INPUT!$I$2),"Washout","On Meds"))))</f>
        <v/>
      </c>
      <c r="F6846">
        <f>IF(B6846="","",1.509*(LN(B6846)^1.084-5.381))</f>
        <v/>
      </c>
      <c r="G6846">
        <f>IF(F6846="","",IF(F6846&lt;0,10*F6846^2,0))</f>
        <v/>
      </c>
      <c r="H6846">
        <f>IF(F6846="","",IF(F6846&gt;0,10*F6846^2,0))</f>
        <v/>
      </c>
    </row>
    <row r="6847">
      <c r="A6847">
        <f>Input!A6847</f>
        <v/>
      </c>
      <c r="B6847">
        <f>IF(ISNUMBER(Input!B6847),IF(AND(Input!B6847&gt;=20,Input!B6847&lt;=700),Input!B6847,""),"")</f>
        <v/>
      </c>
      <c r="C6847">
        <f>IF(B6847="","",INT(A6847))</f>
        <v/>
      </c>
      <c r="D6847">
        <f>IF(B6847="","",HOUR(A6847))</f>
        <v/>
      </c>
      <c r="E6847">
        <f>IF(B6847="","",IF(INPUT!$I$1="","",IF(C6847&lt;(INT(INPUT!$I$1)-INPUT!$I$2),"Off Meds",IF(C6847&lt;=(INT(INPUT!$I$1)+INPUT!$I$2),"Washout","On Meds"))))</f>
        <v/>
      </c>
      <c r="F6847">
        <f>IF(B6847="","",1.509*(LN(B6847)^1.084-5.381))</f>
        <v/>
      </c>
      <c r="G6847">
        <f>IF(F6847="","",IF(F6847&lt;0,10*F6847^2,0))</f>
        <v/>
      </c>
      <c r="H6847">
        <f>IF(F6847="","",IF(F6847&gt;0,10*F6847^2,0))</f>
        <v/>
      </c>
    </row>
    <row r="6848">
      <c r="A6848">
        <f>Input!A6848</f>
        <v/>
      </c>
      <c r="B6848">
        <f>IF(ISNUMBER(Input!B6848),IF(AND(Input!B6848&gt;=20,Input!B6848&lt;=700),Input!B6848,""),"")</f>
        <v/>
      </c>
      <c r="C6848">
        <f>IF(B6848="","",INT(A6848))</f>
        <v/>
      </c>
      <c r="D6848">
        <f>IF(B6848="","",HOUR(A6848))</f>
        <v/>
      </c>
      <c r="E6848">
        <f>IF(B6848="","",IF(INPUT!$I$1="","",IF(C6848&lt;(INT(INPUT!$I$1)-INPUT!$I$2),"Off Meds",IF(C6848&lt;=(INT(INPUT!$I$1)+INPUT!$I$2),"Washout","On Meds"))))</f>
        <v/>
      </c>
      <c r="F6848">
        <f>IF(B6848="","",1.509*(LN(B6848)^1.084-5.381))</f>
        <v/>
      </c>
      <c r="G6848">
        <f>IF(F6848="","",IF(F6848&lt;0,10*F6848^2,0))</f>
        <v/>
      </c>
      <c r="H6848">
        <f>IF(F6848="","",IF(F6848&gt;0,10*F6848^2,0))</f>
        <v/>
      </c>
    </row>
    <row r="6849">
      <c r="A6849">
        <f>Input!A6849</f>
        <v/>
      </c>
      <c r="B6849">
        <f>IF(ISNUMBER(Input!B6849),IF(AND(Input!B6849&gt;=20,Input!B6849&lt;=700),Input!B6849,""),"")</f>
        <v/>
      </c>
      <c r="C6849">
        <f>IF(B6849="","",INT(A6849))</f>
        <v/>
      </c>
      <c r="D6849">
        <f>IF(B6849="","",HOUR(A6849))</f>
        <v/>
      </c>
      <c r="E6849">
        <f>IF(B6849="","",IF(INPUT!$I$1="","",IF(C6849&lt;(INT(INPUT!$I$1)-INPUT!$I$2),"Off Meds",IF(C6849&lt;=(INT(INPUT!$I$1)+INPUT!$I$2),"Washout","On Meds"))))</f>
        <v/>
      </c>
      <c r="F6849">
        <f>IF(B6849="","",1.509*(LN(B6849)^1.084-5.381))</f>
        <v/>
      </c>
      <c r="G6849">
        <f>IF(F6849="","",IF(F6849&lt;0,10*F6849^2,0))</f>
        <v/>
      </c>
      <c r="H6849">
        <f>IF(F6849="","",IF(F6849&gt;0,10*F6849^2,0))</f>
        <v/>
      </c>
    </row>
    <row r="6850">
      <c r="A6850">
        <f>Input!A6850</f>
        <v/>
      </c>
      <c r="B6850">
        <f>IF(ISNUMBER(Input!B6850),IF(AND(Input!B6850&gt;=20,Input!B6850&lt;=700),Input!B6850,""),"")</f>
        <v/>
      </c>
      <c r="C6850">
        <f>IF(B6850="","",INT(A6850))</f>
        <v/>
      </c>
      <c r="D6850">
        <f>IF(B6850="","",HOUR(A6850))</f>
        <v/>
      </c>
      <c r="E6850">
        <f>IF(B6850="","",IF(INPUT!$I$1="","",IF(C6850&lt;(INT(INPUT!$I$1)-INPUT!$I$2),"Off Meds",IF(C6850&lt;=(INT(INPUT!$I$1)+INPUT!$I$2),"Washout","On Meds"))))</f>
        <v/>
      </c>
      <c r="F6850">
        <f>IF(B6850="","",1.509*(LN(B6850)^1.084-5.381))</f>
        <v/>
      </c>
      <c r="G6850">
        <f>IF(F6850="","",IF(F6850&lt;0,10*F6850^2,0))</f>
        <v/>
      </c>
      <c r="H6850">
        <f>IF(F6850="","",IF(F6850&gt;0,10*F6850^2,0))</f>
        <v/>
      </c>
    </row>
    <row r="6851">
      <c r="A6851">
        <f>Input!A6851</f>
        <v/>
      </c>
      <c r="B6851">
        <f>IF(ISNUMBER(Input!B6851),IF(AND(Input!B6851&gt;=20,Input!B6851&lt;=700),Input!B6851,""),"")</f>
        <v/>
      </c>
      <c r="C6851">
        <f>IF(B6851="","",INT(A6851))</f>
        <v/>
      </c>
      <c r="D6851">
        <f>IF(B6851="","",HOUR(A6851))</f>
        <v/>
      </c>
      <c r="E6851">
        <f>IF(B6851="","",IF(INPUT!$I$1="","",IF(C6851&lt;(INT(INPUT!$I$1)-INPUT!$I$2),"Off Meds",IF(C6851&lt;=(INT(INPUT!$I$1)+INPUT!$I$2),"Washout","On Meds"))))</f>
        <v/>
      </c>
      <c r="F6851">
        <f>IF(B6851="","",1.509*(LN(B6851)^1.084-5.381))</f>
        <v/>
      </c>
      <c r="G6851">
        <f>IF(F6851="","",IF(F6851&lt;0,10*F6851^2,0))</f>
        <v/>
      </c>
      <c r="H6851">
        <f>IF(F6851="","",IF(F6851&gt;0,10*F6851^2,0))</f>
        <v/>
      </c>
    </row>
    <row r="6852">
      <c r="A6852">
        <f>Input!A6852</f>
        <v/>
      </c>
      <c r="B6852">
        <f>IF(ISNUMBER(Input!B6852),IF(AND(Input!B6852&gt;=20,Input!B6852&lt;=700),Input!B6852,""),"")</f>
        <v/>
      </c>
      <c r="C6852">
        <f>IF(B6852="","",INT(A6852))</f>
        <v/>
      </c>
      <c r="D6852">
        <f>IF(B6852="","",HOUR(A6852))</f>
        <v/>
      </c>
      <c r="E6852">
        <f>IF(B6852="","",IF(INPUT!$I$1="","",IF(C6852&lt;(INT(INPUT!$I$1)-INPUT!$I$2),"Off Meds",IF(C6852&lt;=(INT(INPUT!$I$1)+INPUT!$I$2),"Washout","On Meds"))))</f>
        <v/>
      </c>
      <c r="F6852">
        <f>IF(B6852="","",1.509*(LN(B6852)^1.084-5.381))</f>
        <v/>
      </c>
      <c r="G6852">
        <f>IF(F6852="","",IF(F6852&lt;0,10*F6852^2,0))</f>
        <v/>
      </c>
      <c r="H6852">
        <f>IF(F6852="","",IF(F6852&gt;0,10*F6852^2,0))</f>
        <v/>
      </c>
    </row>
    <row r="6853">
      <c r="A6853">
        <f>Input!A6853</f>
        <v/>
      </c>
      <c r="B6853">
        <f>IF(ISNUMBER(Input!B6853),IF(AND(Input!B6853&gt;=20,Input!B6853&lt;=700),Input!B6853,""),"")</f>
        <v/>
      </c>
      <c r="C6853">
        <f>IF(B6853="","",INT(A6853))</f>
        <v/>
      </c>
      <c r="D6853">
        <f>IF(B6853="","",HOUR(A6853))</f>
        <v/>
      </c>
      <c r="E6853">
        <f>IF(B6853="","",IF(INPUT!$I$1="","",IF(C6853&lt;(INT(INPUT!$I$1)-INPUT!$I$2),"Off Meds",IF(C6853&lt;=(INT(INPUT!$I$1)+INPUT!$I$2),"Washout","On Meds"))))</f>
        <v/>
      </c>
      <c r="F6853">
        <f>IF(B6853="","",1.509*(LN(B6853)^1.084-5.381))</f>
        <v/>
      </c>
      <c r="G6853">
        <f>IF(F6853="","",IF(F6853&lt;0,10*F6853^2,0))</f>
        <v/>
      </c>
      <c r="H6853">
        <f>IF(F6853="","",IF(F6853&gt;0,10*F6853^2,0))</f>
        <v/>
      </c>
    </row>
    <row r="6854">
      <c r="A6854">
        <f>Input!A6854</f>
        <v/>
      </c>
      <c r="B6854">
        <f>IF(ISNUMBER(Input!B6854),IF(AND(Input!B6854&gt;=20,Input!B6854&lt;=700),Input!B6854,""),"")</f>
        <v/>
      </c>
      <c r="C6854">
        <f>IF(B6854="","",INT(A6854))</f>
        <v/>
      </c>
      <c r="D6854">
        <f>IF(B6854="","",HOUR(A6854))</f>
        <v/>
      </c>
      <c r="E6854">
        <f>IF(B6854="","",IF(INPUT!$I$1="","",IF(C6854&lt;(INT(INPUT!$I$1)-INPUT!$I$2),"Off Meds",IF(C6854&lt;=(INT(INPUT!$I$1)+INPUT!$I$2),"Washout","On Meds"))))</f>
        <v/>
      </c>
      <c r="F6854">
        <f>IF(B6854="","",1.509*(LN(B6854)^1.084-5.381))</f>
        <v/>
      </c>
      <c r="G6854">
        <f>IF(F6854="","",IF(F6854&lt;0,10*F6854^2,0))</f>
        <v/>
      </c>
      <c r="H6854">
        <f>IF(F6854="","",IF(F6854&gt;0,10*F6854^2,0))</f>
        <v/>
      </c>
    </row>
    <row r="6855">
      <c r="A6855">
        <f>Input!A6855</f>
        <v/>
      </c>
      <c r="B6855">
        <f>IF(ISNUMBER(Input!B6855),IF(AND(Input!B6855&gt;=20,Input!B6855&lt;=700),Input!B6855,""),"")</f>
        <v/>
      </c>
      <c r="C6855">
        <f>IF(B6855="","",INT(A6855))</f>
        <v/>
      </c>
      <c r="D6855">
        <f>IF(B6855="","",HOUR(A6855))</f>
        <v/>
      </c>
      <c r="E6855">
        <f>IF(B6855="","",IF(INPUT!$I$1="","",IF(C6855&lt;(INT(INPUT!$I$1)-INPUT!$I$2),"Off Meds",IF(C6855&lt;=(INT(INPUT!$I$1)+INPUT!$I$2),"Washout","On Meds"))))</f>
        <v/>
      </c>
      <c r="F6855">
        <f>IF(B6855="","",1.509*(LN(B6855)^1.084-5.381))</f>
        <v/>
      </c>
      <c r="G6855">
        <f>IF(F6855="","",IF(F6855&lt;0,10*F6855^2,0))</f>
        <v/>
      </c>
      <c r="H6855">
        <f>IF(F6855="","",IF(F6855&gt;0,10*F6855^2,0))</f>
        <v/>
      </c>
    </row>
    <row r="6856">
      <c r="A6856">
        <f>Input!A6856</f>
        <v/>
      </c>
      <c r="B6856">
        <f>IF(ISNUMBER(Input!B6856),IF(AND(Input!B6856&gt;=20,Input!B6856&lt;=700),Input!B6856,""),"")</f>
        <v/>
      </c>
      <c r="C6856">
        <f>IF(B6856="","",INT(A6856))</f>
        <v/>
      </c>
      <c r="D6856">
        <f>IF(B6856="","",HOUR(A6856))</f>
        <v/>
      </c>
      <c r="E6856">
        <f>IF(B6856="","",IF(INPUT!$I$1="","",IF(C6856&lt;(INT(INPUT!$I$1)-INPUT!$I$2),"Off Meds",IF(C6856&lt;=(INT(INPUT!$I$1)+INPUT!$I$2),"Washout","On Meds"))))</f>
        <v/>
      </c>
      <c r="F6856">
        <f>IF(B6856="","",1.509*(LN(B6856)^1.084-5.381))</f>
        <v/>
      </c>
      <c r="G6856">
        <f>IF(F6856="","",IF(F6856&lt;0,10*F6856^2,0))</f>
        <v/>
      </c>
      <c r="H6856">
        <f>IF(F6856="","",IF(F6856&gt;0,10*F6856^2,0))</f>
        <v/>
      </c>
    </row>
    <row r="6857">
      <c r="A6857">
        <f>Input!A6857</f>
        <v/>
      </c>
      <c r="B6857">
        <f>IF(ISNUMBER(Input!B6857),IF(AND(Input!B6857&gt;=20,Input!B6857&lt;=700),Input!B6857,""),"")</f>
        <v/>
      </c>
      <c r="C6857">
        <f>IF(B6857="","",INT(A6857))</f>
        <v/>
      </c>
      <c r="D6857">
        <f>IF(B6857="","",HOUR(A6857))</f>
        <v/>
      </c>
      <c r="E6857">
        <f>IF(B6857="","",IF(INPUT!$I$1="","",IF(C6857&lt;(INT(INPUT!$I$1)-INPUT!$I$2),"Off Meds",IF(C6857&lt;=(INT(INPUT!$I$1)+INPUT!$I$2),"Washout","On Meds"))))</f>
        <v/>
      </c>
      <c r="F6857">
        <f>IF(B6857="","",1.509*(LN(B6857)^1.084-5.381))</f>
        <v/>
      </c>
      <c r="G6857">
        <f>IF(F6857="","",IF(F6857&lt;0,10*F6857^2,0))</f>
        <v/>
      </c>
      <c r="H6857">
        <f>IF(F6857="","",IF(F6857&gt;0,10*F6857^2,0))</f>
        <v/>
      </c>
    </row>
    <row r="6858">
      <c r="A6858">
        <f>Input!A6858</f>
        <v/>
      </c>
      <c r="B6858">
        <f>IF(ISNUMBER(Input!B6858),IF(AND(Input!B6858&gt;=20,Input!B6858&lt;=700),Input!B6858,""),"")</f>
        <v/>
      </c>
      <c r="C6858">
        <f>IF(B6858="","",INT(A6858))</f>
        <v/>
      </c>
      <c r="D6858">
        <f>IF(B6858="","",HOUR(A6858))</f>
        <v/>
      </c>
      <c r="E6858">
        <f>IF(B6858="","",IF(INPUT!$I$1="","",IF(C6858&lt;(INT(INPUT!$I$1)-INPUT!$I$2),"Off Meds",IF(C6858&lt;=(INT(INPUT!$I$1)+INPUT!$I$2),"Washout","On Meds"))))</f>
        <v/>
      </c>
      <c r="F6858">
        <f>IF(B6858="","",1.509*(LN(B6858)^1.084-5.381))</f>
        <v/>
      </c>
      <c r="G6858">
        <f>IF(F6858="","",IF(F6858&lt;0,10*F6858^2,0))</f>
        <v/>
      </c>
      <c r="H6858">
        <f>IF(F6858="","",IF(F6858&gt;0,10*F6858^2,0))</f>
        <v/>
      </c>
    </row>
    <row r="6859">
      <c r="A6859">
        <f>Input!A6859</f>
        <v/>
      </c>
      <c r="B6859">
        <f>IF(ISNUMBER(Input!B6859),IF(AND(Input!B6859&gt;=20,Input!B6859&lt;=700),Input!B6859,""),"")</f>
        <v/>
      </c>
      <c r="C6859">
        <f>IF(B6859="","",INT(A6859))</f>
        <v/>
      </c>
      <c r="D6859">
        <f>IF(B6859="","",HOUR(A6859))</f>
        <v/>
      </c>
      <c r="E6859">
        <f>IF(B6859="","",IF(INPUT!$I$1="","",IF(C6859&lt;(INT(INPUT!$I$1)-INPUT!$I$2),"Off Meds",IF(C6859&lt;=(INT(INPUT!$I$1)+INPUT!$I$2),"Washout","On Meds"))))</f>
        <v/>
      </c>
      <c r="F6859">
        <f>IF(B6859="","",1.509*(LN(B6859)^1.084-5.381))</f>
        <v/>
      </c>
      <c r="G6859">
        <f>IF(F6859="","",IF(F6859&lt;0,10*F6859^2,0))</f>
        <v/>
      </c>
      <c r="H6859">
        <f>IF(F6859="","",IF(F6859&gt;0,10*F6859^2,0))</f>
        <v/>
      </c>
    </row>
    <row r="6860">
      <c r="A6860">
        <f>Input!A6860</f>
        <v/>
      </c>
      <c r="B6860">
        <f>IF(ISNUMBER(Input!B6860),IF(AND(Input!B6860&gt;=20,Input!B6860&lt;=700),Input!B6860,""),"")</f>
        <v/>
      </c>
      <c r="C6860">
        <f>IF(B6860="","",INT(A6860))</f>
        <v/>
      </c>
      <c r="D6860">
        <f>IF(B6860="","",HOUR(A6860))</f>
        <v/>
      </c>
      <c r="E6860">
        <f>IF(B6860="","",IF(INPUT!$I$1="","",IF(C6860&lt;(INT(INPUT!$I$1)-INPUT!$I$2),"Off Meds",IF(C6860&lt;=(INT(INPUT!$I$1)+INPUT!$I$2),"Washout","On Meds"))))</f>
        <v/>
      </c>
      <c r="F6860">
        <f>IF(B6860="","",1.509*(LN(B6860)^1.084-5.381))</f>
        <v/>
      </c>
      <c r="G6860">
        <f>IF(F6860="","",IF(F6860&lt;0,10*F6860^2,0))</f>
        <v/>
      </c>
      <c r="H6860">
        <f>IF(F6860="","",IF(F6860&gt;0,10*F6860^2,0))</f>
        <v/>
      </c>
    </row>
    <row r="6861">
      <c r="A6861">
        <f>Input!A6861</f>
        <v/>
      </c>
      <c r="B6861">
        <f>IF(ISNUMBER(Input!B6861),IF(AND(Input!B6861&gt;=20,Input!B6861&lt;=700),Input!B6861,""),"")</f>
        <v/>
      </c>
      <c r="C6861">
        <f>IF(B6861="","",INT(A6861))</f>
        <v/>
      </c>
      <c r="D6861">
        <f>IF(B6861="","",HOUR(A6861))</f>
        <v/>
      </c>
      <c r="E6861">
        <f>IF(B6861="","",IF(INPUT!$I$1="","",IF(C6861&lt;(INT(INPUT!$I$1)-INPUT!$I$2),"Off Meds",IF(C6861&lt;=(INT(INPUT!$I$1)+INPUT!$I$2),"Washout","On Meds"))))</f>
        <v/>
      </c>
      <c r="F6861">
        <f>IF(B6861="","",1.509*(LN(B6861)^1.084-5.381))</f>
        <v/>
      </c>
      <c r="G6861">
        <f>IF(F6861="","",IF(F6861&lt;0,10*F6861^2,0))</f>
        <v/>
      </c>
      <c r="H6861">
        <f>IF(F6861="","",IF(F6861&gt;0,10*F6861^2,0))</f>
        <v/>
      </c>
    </row>
    <row r="6862">
      <c r="A6862">
        <f>Input!A6862</f>
        <v/>
      </c>
      <c r="B6862">
        <f>IF(ISNUMBER(Input!B6862),IF(AND(Input!B6862&gt;=20,Input!B6862&lt;=700),Input!B6862,""),"")</f>
        <v/>
      </c>
      <c r="C6862">
        <f>IF(B6862="","",INT(A6862))</f>
        <v/>
      </c>
      <c r="D6862">
        <f>IF(B6862="","",HOUR(A6862))</f>
        <v/>
      </c>
      <c r="E6862">
        <f>IF(B6862="","",IF(INPUT!$I$1="","",IF(C6862&lt;(INT(INPUT!$I$1)-INPUT!$I$2),"Off Meds",IF(C6862&lt;=(INT(INPUT!$I$1)+INPUT!$I$2),"Washout","On Meds"))))</f>
        <v/>
      </c>
      <c r="F6862">
        <f>IF(B6862="","",1.509*(LN(B6862)^1.084-5.381))</f>
        <v/>
      </c>
      <c r="G6862">
        <f>IF(F6862="","",IF(F6862&lt;0,10*F6862^2,0))</f>
        <v/>
      </c>
      <c r="H6862">
        <f>IF(F6862="","",IF(F6862&gt;0,10*F6862^2,0))</f>
        <v/>
      </c>
    </row>
    <row r="6863">
      <c r="A6863">
        <f>Input!A6863</f>
        <v/>
      </c>
      <c r="B6863">
        <f>IF(ISNUMBER(Input!B6863),IF(AND(Input!B6863&gt;=20,Input!B6863&lt;=700),Input!B6863,""),"")</f>
        <v/>
      </c>
      <c r="C6863">
        <f>IF(B6863="","",INT(A6863))</f>
        <v/>
      </c>
      <c r="D6863">
        <f>IF(B6863="","",HOUR(A6863))</f>
        <v/>
      </c>
      <c r="E6863">
        <f>IF(B6863="","",IF(INPUT!$I$1="","",IF(C6863&lt;(INT(INPUT!$I$1)-INPUT!$I$2),"Off Meds",IF(C6863&lt;=(INT(INPUT!$I$1)+INPUT!$I$2),"Washout","On Meds"))))</f>
        <v/>
      </c>
      <c r="F6863">
        <f>IF(B6863="","",1.509*(LN(B6863)^1.084-5.381))</f>
        <v/>
      </c>
      <c r="G6863">
        <f>IF(F6863="","",IF(F6863&lt;0,10*F6863^2,0))</f>
        <v/>
      </c>
      <c r="H6863">
        <f>IF(F6863="","",IF(F6863&gt;0,10*F6863^2,0))</f>
        <v/>
      </c>
    </row>
    <row r="6864">
      <c r="A6864">
        <f>Input!A6864</f>
        <v/>
      </c>
      <c r="B6864">
        <f>IF(ISNUMBER(Input!B6864),IF(AND(Input!B6864&gt;=20,Input!B6864&lt;=700),Input!B6864,""),"")</f>
        <v/>
      </c>
      <c r="C6864">
        <f>IF(B6864="","",INT(A6864))</f>
        <v/>
      </c>
      <c r="D6864">
        <f>IF(B6864="","",HOUR(A6864))</f>
        <v/>
      </c>
      <c r="E6864">
        <f>IF(B6864="","",IF(INPUT!$I$1="","",IF(C6864&lt;(INT(INPUT!$I$1)-INPUT!$I$2),"Off Meds",IF(C6864&lt;=(INT(INPUT!$I$1)+INPUT!$I$2),"Washout","On Meds"))))</f>
        <v/>
      </c>
      <c r="F6864">
        <f>IF(B6864="","",1.509*(LN(B6864)^1.084-5.381))</f>
        <v/>
      </c>
      <c r="G6864">
        <f>IF(F6864="","",IF(F6864&lt;0,10*F6864^2,0))</f>
        <v/>
      </c>
      <c r="H6864">
        <f>IF(F6864="","",IF(F6864&gt;0,10*F6864^2,0))</f>
        <v/>
      </c>
    </row>
    <row r="6865">
      <c r="A6865">
        <f>Input!A6865</f>
        <v/>
      </c>
      <c r="B6865">
        <f>IF(ISNUMBER(Input!B6865),IF(AND(Input!B6865&gt;=20,Input!B6865&lt;=700),Input!B6865,""),"")</f>
        <v/>
      </c>
      <c r="C6865">
        <f>IF(B6865="","",INT(A6865))</f>
        <v/>
      </c>
      <c r="D6865">
        <f>IF(B6865="","",HOUR(A6865))</f>
        <v/>
      </c>
      <c r="E6865">
        <f>IF(B6865="","",IF(INPUT!$I$1="","",IF(C6865&lt;(INT(INPUT!$I$1)-INPUT!$I$2),"Off Meds",IF(C6865&lt;=(INT(INPUT!$I$1)+INPUT!$I$2),"Washout","On Meds"))))</f>
        <v/>
      </c>
      <c r="F6865">
        <f>IF(B6865="","",1.509*(LN(B6865)^1.084-5.381))</f>
        <v/>
      </c>
      <c r="G6865">
        <f>IF(F6865="","",IF(F6865&lt;0,10*F6865^2,0))</f>
        <v/>
      </c>
      <c r="H6865">
        <f>IF(F6865="","",IF(F6865&gt;0,10*F6865^2,0))</f>
        <v/>
      </c>
    </row>
    <row r="6866">
      <c r="A6866">
        <f>Input!A6866</f>
        <v/>
      </c>
      <c r="B6866">
        <f>IF(ISNUMBER(Input!B6866),IF(AND(Input!B6866&gt;=20,Input!B6866&lt;=700),Input!B6866,""),"")</f>
        <v/>
      </c>
      <c r="C6866">
        <f>IF(B6866="","",INT(A6866))</f>
        <v/>
      </c>
      <c r="D6866">
        <f>IF(B6866="","",HOUR(A6866))</f>
        <v/>
      </c>
      <c r="E6866">
        <f>IF(B6866="","",IF(INPUT!$I$1="","",IF(C6866&lt;(INT(INPUT!$I$1)-INPUT!$I$2),"Off Meds",IF(C6866&lt;=(INT(INPUT!$I$1)+INPUT!$I$2),"Washout","On Meds"))))</f>
        <v/>
      </c>
      <c r="F6866">
        <f>IF(B6866="","",1.509*(LN(B6866)^1.084-5.381))</f>
        <v/>
      </c>
      <c r="G6866">
        <f>IF(F6866="","",IF(F6866&lt;0,10*F6866^2,0))</f>
        <v/>
      </c>
      <c r="H6866">
        <f>IF(F6866="","",IF(F6866&gt;0,10*F6866^2,0))</f>
        <v/>
      </c>
    </row>
    <row r="6867">
      <c r="A6867">
        <f>Input!A6867</f>
        <v/>
      </c>
      <c r="B6867">
        <f>IF(ISNUMBER(Input!B6867),IF(AND(Input!B6867&gt;=20,Input!B6867&lt;=700),Input!B6867,""),"")</f>
        <v/>
      </c>
      <c r="C6867">
        <f>IF(B6867="","",INT(A6867))</f>
        <v/>
      </c>
      <c r="D6867">
        <f>IF(B6867="","",HOUR(A6867))</f>
        <v/>
      </c>
      <c r="E6867">
        <f>IF(B6867="","",IF(INPUT!$I$1="","",IF(C6867&lt;(INT(INPUT!$I$1)-INPUT!$I$2),"Off Meds",IF(C6867&lt;=(INT(INPUT!$I$1)+INPUT!$I$2),"Washout","On Meds"))))</f>
        <v/>
      </c>
      <c r="F6867">
        <f>IF(B6867="","",1.509*(LN(B6867)^1.084-5.381))</f>
        <v/>
      </c>
      <c r="G6867">
        <f>IF(F6867="","",IF(F6867&lt;0,10*F6867^2,0))</f>
        <v/>
      </c>
      <c r="H6867">
        <f>IF(F6867="","",IF(F6867&gt;0,10*F6867^2,0))</f>
        <v/>
      </c>
    </row>
    <row r="6868">
      <c r="A6868">
        <f>Input!A6868</f>
        <v/>
      </c>
      <c r="B6868">
        <f>IF(ISNUMBER(Input!B6868),IF(AND(Input!B6868&gt;=20,Input!B6868&lt;=700),Input!B6868,""),"")</f>
        <v/>
      </c>
      <c r="C6868">
        <f>IF(B6868="","",INT(A6868))</f>
        <v/>
      </c>
      <c r="D6868">
        <f>IF(B6868="","",HOUR(A6868))</f>
        <v/>
      </c>
      <c r="E6868">
        <f>IF(B6868="","",IF(INPUT!$I$1="","",IF(C6868&lt;(INT(INPUT!$I$1)-INPUT!$I$2),"Off Meds",IF(C6868&lt;=(INT(INPUT!$I$1)+INPUT!$I$2),"Washout","On Meds"))))</f>
        <v/>
      </c>
      <c r="F6868">
        <f>IF(B6868="","",1.509*(LN(B6868)^1.084-5.381))</f>
        <v/>
      </c>
      <c r="G6868">
        <f>IF(F6868="","",IF(F6868&lt;0,10*F6868^2,0))</f>
        <v/>
      </c>
      <c r="H6868">
        <f>IF(F6868="","",IF(F6868&gt;0,10*F6868^2,0))</f>
        <v/>
      </c>
    </row>
    <row r="6869">
      <c r="A6869">
        <f>Input!A6869</f>
        <v/>
      </c>
      <c r="B6869">
        <f>IF(ISNUMBER(Input!B6869),IF(AND(Input!B6869&gt;=20,Input!B6869&lt;=700),Input!B6869,""),"")</f>
        <v/>
      </c>
      <c r="C6869">
        <f>IF(B6869="","",INT(A6869))</f>
        <v/>
      </c>
      <c r="D6869">
        <f>IF(B6869="","",HOUR(A6869))</f>
        <v/>
      </c>
      <c r="E6869">
        <f>IF(B6869="","",IF(INPUT!$I$1="","",IF(C6869&lt;(INT(INPUT!$I$1)-INPUT!$I$2),"Off Meds",IF(C6869&lt;=(INT(INPUT!$I$1)+INPUT!$I$2),"Washout","On Meds"))))</f>
        <v/>
      </c>
      <c r="F6869">
        <f>IF(B6869="","",1.509*(LN(B6869)^1.084-5.381))</f>
        <v/>
      </c>
      <c r="G6869">
        <f>IF(F6869="","",IF(F6869&lt;0,10*F6869^2,0))</f>
        <v/>
      </c>
      <c r="H6869">
        <f>IF(F6869="","",IF(F6869&gt;0,10*F6869^2,0))</f>
        <v/>
      </c>
    </row>
    <row r="6870">
      <c r="A6870">
        <f>Input!A6870</f>
        <v/>
      </c>
      <c r="B6870">
        <f>IF(ISNUMBER(Input!B6870),IF(AND(Input!B6870&gt;=20,Input!B6870&lt;=700),Input!B6870,""),"")</f>
        <v/>
      </c>
      <c r="C6870">
        <f>IF(B6870="","",INT(A6870))</f>
        <v/>
      </c>
      <c r="D6870">
        <f>IF(B6870="","",HOUR(A6870))</f>
        <v/>
      </c>
      <c r="E6870">
        <f>IF(B6870="","",IF(INPUT!$I$1="","",IF(C6870&lt;(INT(INPUT!$I$1)-INPUT!$I$2),"Off Meds",IF(C6870&lt;=(INT(INPUT!$I$1)+INPUT!$I$2),"Washout","On Meds"))))</f>
        <v/>
      </c>
      <c r="F6870">
        <f>IF(B6870="","",1.509*(LN(B6870)^1.084-5.381))</f>
        <v/>
      </c>
      <c r="G6870">
        <f>IF(F6870="","",IF(F6870&lt;0,10*F6870^2,0))</f>
        <v/>
      </c>
      <c r="H6870">
        <f>IF(F6870="","",IF(F6870&gt;0,10*F6870^2,0))</f>
        <v/>
      </c>
    </row>
    <row r="6871">
      <c r="A6871">
        <f>Input!A6871</f>
        <v/>
      </c>
      <c r="B6871">
        <f>IF(ISNUMBER(Input!B6871),IF(AND(Input!B6871&gt;=20,Input!B6871&lt;=700),Input!B6871,""),"")</f>
        <v/>
      </c>
      <c r="C6871">
        <f>IF(B6871="","",INT(A6871))</f>
        <v/>
      </c>
      <c r="D6871">
        <f>IF(B6871="","",HOUR(A6871))</f>
        <v/>
      </c>
      <c r="E6871">
        <f>IF(B6871="","",IF(INPUT!$I$1="","",IF(C6871&lt;(INT(INPUT!$I$1)-INPUT!$I$2),"Off Meds",IF(C6871&lt;=(INT(INPUT!$I$1)+INPUT!$I$2),"Washout","On Meds"))))</f>
        <v/>
      </c>
      <c r="F6871">
        <f>IF(B6871="","",1.509*(LN(B6871)^1.084-5.381))</f>
        <v/>
      </c>
      <c r="G6871">
        <f>IF(F6871="","",IF(F6871&lt;0,10*F6871^2,0))</f>
        <v/>
      </c>
      <c r="H6871">
        <f>IF(F6871="","",IF(F6871&gt;0,10*F6871^2,0))</f>
        <v/>
      </c>
    </row>
    <row r="6872">
      <c r="A6872">
        <f>Input!A6872</f>
        <v/>
      </c>
      <c r="B6872">
        <f>IF(ISNUMBER(Input!B6872),IF(AND(Input!B6872&gt;=20,Input!B6872&lt;=700),Input!B6872,""),"")</f>
        <v/>
      </c>
      <c r="C6872">
        <f>IF(B6872="","",INT(A6872))</f>
        <v/>
      </c>
      <c r="D6872">
        <f>IF(B6872="","",HOUR(A6872))</f>
        <v/>
      </c>
      <c r="E6872">
        <f>IF(B6872="","",IF(INPUT!$I$1="","",IF(C6872&lt;(INT(INPUT!$I$1)-INPUT!$I$2),"Off Meds",IF(C6872&lt;=(INT(INPUT!$I$1)+INPUT!$I$2),"Washout","On Meds"))))</f>
        <v/>
      </c>
      <c r="F6872">
        <f>IF(B6872="","",1.509*(LN(B6872)^1.084-5.381))</f>
        <v/>
      </c>
      <c r="G6872">
        <f>IF(F6872="","",IF(F6872&lt;0,10*F6872^2,0))</f>
        <v/>
      </c>
      <c r="H6872">
        <f>IF(F6872="","",IF(F6872&gt;0,10*F6872^2,0))</f>
        <v/>
      </c>
    </row>
    <row r="6873">
      <c r="A6873">
        <f>Input!A6873</f>
        <v/>
      </c>
      <c r="B6873">
        <f>IF(ISNUMBER(Input!B6873),IF(AND(Input!B6873&gt;=20,Input!B6873&lt;=700),Input!B6873,""),"")</f>
        <v/>
      </c>
      <c r="C6873">
        <f>IF(B6873="","",INT(A6873))</f>
        <v/>
      </c>
      <c r="D6873">
        <f>IF(B6873="","",HOUR(A6873))</f>
        <v/>
      </c>
      <c r="E6873">
        <f>IF(B6873="","",IF(INPUT!$I$1="","",IF(C6873&lt;(INT(INPUT!$I$1)-INPUT!$I$2),"Off Meds",IF(C6873&lt;=(INT(INPUT!$I$1)+INPUT!$I$2),"Washout","On Meds"))))</f>
        <v/>
      </c>
      <c r="F6873">
        <f>IF(B6873="","",1.509*(LN(B6873)^1.084-5.381))</f>
        <v/>
      </c>
      <c r="G6873">
        <f>IF(F6873="","",IF(F6873&lt;0,10*F6873^2,0))</f>
        <v/>
      </c>
      <c r="H6873">
        <f>IF(F6873="","",IF(F6873&gt;0,10*F6873^2,0))</f>
        <v/>
      </c>
    </row>
    <row r="6874">
      <c r="A6874">
        <f>Input!A6874</f>
        <v/>
      </c>
      <c r="B6874">
        <f>IF(ISNUMBER(Input!B6874),IF(AND(Input!B6874&gt;=20,Input!B6874&lt;=700),Input!B6874,""),"")</f>
        <v/>
      </c>
      <c r="C6874">
        <f>IF(B6874="","",INT(A6874))</f>
        <v/>
      </c>
      <c r="D6874">
        <f>IF(B6874="","",HOUR(A6874))</f>
        <v/>
      </c>
      <c r="E6874">
        <f>IF(B6874="","",IF(INPUT!$I$1="","",IF(C6874&lt;(INT(INPUT!$I$1)-INPUT!$I$2),"Off Meds",IF(C6874&lt;=(INT(INPUT!$I$1)+INPUT!$I$2),"Washout","On Meds"))))</f>
        <v/>
      </c>
      <c r="F6874">
        <f>IF(B6874="","",1.509*(LN(B6874)^1.084-5.381))</f>
        <v/>
      </c>
      <c r="G6874">
        <f>IF(F6874="","",IF(F6874&lt;0,10*F6874^2,0))</f>
        <v/>
      </c>
      <c r="H6874">
        <f>IF(F6874="","",IF(F6874&gt;0,10*F6874^2,0))</f>
        <v/>
      </c>
    </row>
    <row r="6875">
      <c r="A6875">
        <f>Input!A6875</f>
        <v/>
      </c>
      <c r="B6875">
        <f>IF(ISNUMBER(Input!B6875),IF(AND(Input!B6875&gt;=20,Input!B6875&lt;=700),Input!B6875,""),"")</f>
        <v/>
      </c>
      <c r="C6875">
        <f>IF(B6875="","",INT(A6875))</f>
        <v/>
      </c>
      <c r="D6875">
        <f>IF(B6875="","",HOUR(A6875))</f>
        <v/>
      </c>
      <c r="E6875">
        <f>IF(B6875="","",IF(INPUT!$I$1="","",IF(C6875&lt;(INT(INPUT!$I$1)-INPUT!$I$2),"Off Meds",IF(C6875&lt;=(INT(INPUT!$I$1)+INPUT!$I$2),"Washout","On Meds"))))</f>
        <v/>
      </c>
      <c r="F6875">
        <f>IF(B6875="","",1.509*(LN(B6875)^1.084-5.381))</f>
        <v/>
      </c>
      <c r="G6875">
        <f>IF(F6875="","",IF(F6875&lt;0,10*F6875^2,0))</f>
        <v/>
      </c>
      <c r="H6875">
        <f>IF(F6875="","",IF(F6875&gt;0,10*F6875^2,0))</f>
        <v/>
      </c>
    </row>
    <row r="6876">
      <c r="A6876">
        <f>Input!A6876</f>
        <v/>
      </c>
      <c r="B6876">
        <f>IF(ISNUMBER(Input!B6876),IF(AND(Input!B6876&gt;=20,Input!B6876&lt;=700),Input!B6876,""),"")</f>
        <v/>
      </c>
      <c r="C6876">
        <f>IF(B6876="","",INT(A6876))</f>
        <v/>
      </c>
      <c r="D6876">
        <f>IF(B6876="","",HOUR(A6876))</f>
        <v/>
      </c>
      <c r="E6876">
        <f>IF(B6876="","",IF(INPUT!$I$1="","",IF(C6876&lt;(INT(INPUT!$I$1)-INPUT!$I$2),"Off Meds",IF(C6876&lt;=(INT(INPUT!$I$1)+INPUT!$I$2),"Washout","On Meds"))))</f>
        <v/>
      </c>
      <c r="F6876">
        <f>IF(B6876="","",1.509*(LN(B6876)^1.084-5.381))</f>
        <v/>
      </c>
      <c r="G6876">
        <f>IF(F6876="","",IF(F6876&lt;0,10*F6876^2,0))</f>
        <v/>
      </c>
      <c r="H6876">
        <f>IF(F6876="","",IF(F6876&gt;0,10*F6876^2,0))</f>
        <v/>
      </c>
    </row>
    <row r="6877">
      <c r="A6877">
        <f>Input!A6877</f>
        <v/>
      </c>
      <c r="B6877">
        <f>IF(ISNUMBER(Input!B6877),IF(AND(Input!B6877&gt;=20,Input!B6877&lt;=700),Input!B6877,""),"")</f>
        <v/>
      </c>
      <c r="C6877">
        <f>IF(B6877="","",INT(A6877))</f>
        <v/>
      </c>
      <c r="D6877">
        <f>IF(B6877="","",HOUR(A6877))</f>
        <v/>
      </c>
      <c r="E6877">
        <f>IF(B6877="","",IF(INPUT!$I$1="","",IF(C6877&lt;(INT(INPUT!$I$1)-INPUT!$I$2),"Off Meds",IF(C6877&lt;=(INT(INPUT!$I$1)+INPUT!$I$2),"Washout","On Meds"))))</f>
        <v/>
      </c>
      <c r="F6877">
        <f>IF(B6877="","",1.509*(LN(B6877)^1.084-5.381))</f>
        <v/>
      </c>
      <c r="G6877">
        <f>IF(F6877="","",IF(F6877&lt;0,10*F6877^2,0))</f>
        <v/>
      </c>
      <c r="H6877">
        <f>IF(F6877="","",IF(F6877&gt;0,10*F6877^2,0))</f>
        <v/>
      </c>
    </row>
    <row r="6878">
      <c r="A6878">
        <f>Input!A6878</f>
        <v/>
      </c>
      <c r="B6878">
        <f>IF(ISNUMBER(Input!B6878),IF(AND(Input!B6878&gt;=20,Input!B6878&lt;=700),Input!B6878,""),"")</f>
        <v/>
      </c>
      <c r="C6878">
        <f>IF(B6878="","",INT(A6878))</f>
        <v/>
      </c>
      <c r="D6878">
        <f>IF(B6878="","",HOUR(A6878))</f>
        <v/>
      </c>
      <c r="E6878">
        <f>IF(B6878="","",IF(INPUT!$I$1="","",IF(C6878&lt;(INT(INPUT!$I$1)-INPUT!$I$2),"Off Meds",IF(C6878&lt;=(INT(INPUT!$I$1)+INPUT!$I$2),"Washout","On Meds"))))</f>
        <v/>
      </c>
      <c r="F6878">
        <f>IF(B6878="","",1.509*(LN(B6878)^1.084-5.381))</f>
        <v/>
      </c>
      <c r="G6878">
        <f>IF(F6878="","",IF(F6878&lt;0,10*F6878^2,0))</f>
        <v/>
      </c>
      <c r="H6878">
        <f>IF(F6878="","",IF(F6878&gt;0,10*F6878^2,0))</f>
        <v/>
      </c>
    </row>
    <row r="6879">
      <c r="A6879">
        <f>Input!A6879</f>
        <v/>
      </c>
      <c r="B6879">
        <f>IF(ISNUMBER(Input!B6879),IF(AND(Input!B6879&gt;=20,Input!B6879&lt;=700),Input!B6879,""),"")</f>
        <v/>
      </c>
      <c r="C6879">
        <f>IF(B6879="","",INT(A6879))</f>
        <v/>
      </c>
      <c r="D6879">
        <f>IF(B6879="","",HOUR(A6879))</f>
        <v/>
      </c>
      <c r="E6879">
        <f>IF(B6879="","",IF(INPUT!$I$1="","",IF(C6879&lt;(INT(INPUT!$I$1)-INPUT!$I$2),"Off Meds",IF(C6879&lt;=(INT(INPUT!$I$1)+INPUT!$I$2),"Washout","On Meds"))))</f>
        <v/>
      </c>
      <c r="F6879">
        <f>IF(B6879="","",1.509*(LN(B6879)^1.084-5.381))</f>
        <v/>
      </c>
      <c r="G6879">
        <f>IF(F6879="","",IF(F6879&lt;0,10*F6879^2,0))</f>
        <v/>
      </c>
      <c r="H6879">
        <f>IF(F6879="","",IF(F6879&gt;0,10*F6879^2,0))</f>
        <v/>
      </c>
    </row>
    <row r="6880">
      <c r="A6880">
        <f>Input!A6880</f>
        <v/>
      </c>
      <c r="B6880">
        <f>IF(ISNUMBER(Input!B6880),IF(AND(Input!B6880&gt;=20,Input!B6880&lt;=700),Input!B6880,""),"")</f>
        <v/>
      </c>
      <c r="C6880">
        <f>IF(B6880="","",INT(A6880))</f>
        <v/>
      </c>
      <c r="D6880">
        <f>IF(B6880="","",HOUR(A6880))</f>
        <v/>
      </c>
      <c r="E6880">
        <f>IF(B6880="","",IF(INPUT!$I$1="","",IF(C6880&lt;(INT(INPUT!$I$1)-INPUT!$I$2),"Off Meds",IF(C6880&lt;=(INT(INPUT!$I$1)+INPUT!$I$2),"Washout","On Meds"))))</f>
        <v/>
      </c>
      <c r="F6880">
        <f>IF(B6880="","",1.509*(LN(B6880)^1.084-5.381))</f>
        <v/>
      </c>
      <c r="G6880">
        <f>IF(F6880="","",IF(F6880&lt;0,10*F6880^2,0))</f>
        <v/>
      </c>
      <c r="H6880">
        <f>IF(F6880="","",IF(F6880&gt;0,10*F6880^2,0))</f>
        <v/>
      </c>
    </row>
    <row r="6881">
      <c r="A6881">
        <f>Input!A6881</f>
        <v/>
      </c>
      <c r="B6881">
        <f>IF(ISNUMBER(Input!B6881),IF(AND(Input!B6881&gt;=20,Input!B6881&lt;=700),Input!B6881,""),"")</f>
        <v/>
      </c>
      <c r="C6881">
        <f>IF(B6881="","",INT(A6881))</f>
        <v/>
      </c>
      <c r="D6881">
        <f>IF(B6881="","",HOUR(A6881))</f>
        <v/>
      </c>
      <c r="E6881">
        <f>IF(B6881="","",IF(INPUT!$I$1="","",IF(C6881&lt;(INT(INPUT!$I$1)-INPUT!$I$2),"Off Meds",IF(C6881&lt;=(INT(INPUT!$I$1)+INPUT!$I$2),"Washout","On Meds"))))</f>
        <v/>
      </c>
      <c r="F6881">
        <f>IF(B6881="","",1.509*(LN(B6881)^1.084-5.381))</f>
        <v/>
      </c>
      <c r="G6881">
        <f>IF(F6881="","",IF(F6881&lt;0,10*F6881^2,0))</f>
        <v/>
      </c>
      <c r="H6881">
        <f>IF(F6881="","",IF(F6881&gt;0,10*F6881^2,0))</f>
        <v/>
      </c>
    </row>
    <row r="6882">
      <c r="A6882">
        <f>Input!A6882</f>
        <v/>
      </c>
      <c r="B6882">
        <f>IF(ISNUMBER(Input!B6882),IF(AND(Input!B6882&gt;=20,Input!B6882&lt;=700),Input!B6882,""),"")</f>
        <v/>
      </c>
      <c r="C6882">
        <f>IF(B6882="","",INT(A6882))</f>
        <v/>
      </c>
      <c r="D6882">
        <f>IF(B6882="","",HOUR(A6882))</f>
        <v/>
      </c>
      <c r="E6882">
        <f>IF(B6882="","",IF(INPUT!$I$1="","",IF(C6882&lt;(INT(INPUT!$I$1)-INPUT!$I$2),"Off Meds",IF(C6882&lt;=(INT(INPUT!$I$1)+INPUT!$I$2),"Washout","On Meds"))))</f>
        <v/>
      </c>
      <c r="F6882">
        <f>IF(B6882="","",1.509*(LN(B6882)^1.084-5.381))</f>
        <v/>
      </c>
      <c r="G6882">
        <f>IF(F6882="","",IF(F6882&lt;0,10*F6882^2,0))</f>
        <v/>
      </c>
      <c r="H6882">
        <f>IF(F6882="","",IF(F6882&gt;0,10*F6882^2,0))</f>
        <v/>
      </c>
    </row>
    <row r="6883">
      <c r="A6883">
        <f>Input!A6883</f>
        <v/>
      </c>
      <c r="B6883">
        <f>IF(ISNUMBER(Input!B6883),IF(AND(Input!B6883&gt;=20,Input!B6883&lt;=700),Input!B6883,""),"")</f>
        <v/>
      </c>
      <c r="C6883">
        <f>IF(B6883="","",INT(A6883))</f>
        <v/>
      </c>
      <c r="D6883">
        <f>IF(B6883="","",HOUR(A6883))</f>
        <v/>
      </c>
      <c r="E6883">
        <f>IF(B6883="","",IF(INPUT!$I$1="","",IF(C6883&lt;(INT(INPUT!$I$1)-INPUT!$I$2),"Off Meds",IF(C6883&lt;=(INT(INPUT!$I$1)+INPUT!$I$2),"Washout","On Meds"))))</f>
        <v/>
      </c>
      <c r="F6883">
        <f>IF(B6883="","",1.509*(LN(B6883)^1.084-5.381))</f>
        <v/>
      </c>
      <c r="G6883">
        <f>IF(F6883="","",IF(F6883&lt;0,10*F6883^2,0))</f>
        <v/>
      </c>
      <c r="H6883">
        <f>IF(F6883="","",IF(F6883&gt;0,10*F6883^2,0))</f>
        <v/>
      </c>
    </row>
    <row r="6884">
      <c r="A6884">
        <f>Input!A6884</f>
        <v/>
      </c>
      <c r="B6884">
        <f>IF(ISNUMBER(Input!B6884),IF(AND(Input!B6884&gt;=20,Input!B6884&lt;=700),Input!B6884,""),"")</f>
        <v/>
      </c>
      <c r="C6884">
        <f>IF(B6884="","",INT(A6884))</f>
        <v/>
      </c>
      <c r="D6884">
        <f>IF(B6884="","",HOUR(A6884))</f>
        <v/>
      </c>
      <c r="E6884">
        <f>IF(B6884="","",IF(INPUT!$I$1="","",IF(C6884&lt;(INT(INPUT!$I$1)-INPUT!$I$2),"Off Meds",IF(C6884&lt;=(INT(INPUT!$I$1)+INPUT!$I$2),"Washout","On Meds"))))</f>
        <v/>
      </c>
      <c r="F6884">
        <f>IF(B6884="","",1.509*(LN(B6884)^1.084-5.381))</f>
        <v/>
      </c>
      <c r="G6884">
        <f>IF(F6884="","",IF(F6884&lt;0,10*F6884^2,0))</f>
        <v/>
      </c>
      <c r="H6884">
        <f>IF(F6884="","",IF(F6884&gt;0,10*F6884^2,0))</f>
        <v/>
      </c>
    </row>
    <row r="6885">
      <c r="A6885">
        <f>Input!A6885</f>
        <v/>
      </c>
      <c r="B6885">
        <f>IF(ISNUMBER(Input!B6885),IF(AND(Input!B6885&gt;=20,Input!B6885&lt;=700),Input!B6885,""),"")</f>
        <v/>
      </c>
      <c r="C6885">
        <f>IF(B6885="","",INT(A6885))</f>
        <v/>
      </c>
      <c r="D6885">
        <f>IF(B6885="","",HOUR(A6885))</f>
        <v/>
      </c>
      <c r="E6885">
        <f>IF(B6885="","",IF(INPUT!$I$1="","",IF(C6885&lt;(INT(INPUT!$I$1)-INPUT!$I$2),"Off Meds",IF(C6885&lt;=(INT(INPUT!$I$1)+INPUT!$I$2),"Washout","On Meds"))))</f>
        <v/>
      </c>
      <c r="F6885">
        <f>IF(B6885="","",1.509*(LN(B6885)^1.084-5.381))</f>
        <v/>
      </c>
      <c r="G6885">
        <f>IF(F6885="","",IF(F6885&lt;0,10*F6885^2,0))</f>
        <v/>
      </c>
      <c r="H6885">
        <f>IF(F6885="","",IF(F6885&gt;0,10*F6885^2,0))</f>
        <v/>
      </c>
    </row>
    <row r="6886">
      <c r="A6886">
        <f>Input!A6886</f>
        <v/>
      </c>
      <c r="B6886">
        <f>IF(ISNUMBER(Input!B6886),IF(AND(Input!B6886&gt;=20,Input!B6886&lt;=700),Input!B6886,""),"")</f>
        <v/>
      </c>
      <c r="C6886">
        <f>IF(B6886="","",INT(A6886))</f>
        <v/>
      </c>
      <c r="D6886">
        <f>IF(B6886="","",HOUR(A6886))</f>
        <v/>
      </c>
      <c r="E6886">
        <f>IF(B6886="","",IF(INPUT!$I$1="","",IF(C6886&lt;(INT(INPUT!$I$1)-INPUT!$I$2),"Off Meds",IF(C6886&lt;=(INT(INPUT!$I$1)+INPUT!$I$2),"Washout","On Meds"))))</f>
        <v/>
      </c>
      <c r="F6886">
        <f>IF(B6886="","",1.509*(LN(B6886)^1.084-5.381))</f>
        <v/>
      </c>
      <c r="G6886">
        <f>IF(F6886="","",IF(F6886&lt;0,10*F6886^2,0))</f>
        <v/>
      </c>
      <c r="H6886">
        <f>IF(F6886="","",IF(F6886&gt;0,10*F6886^2,0))</f>
        <v/>
      </c>
    </row>
    <row r="6887">
      <c r="A6887">
        <f>Input!A6887</f>
        <v/>
      </c>
      <c r="B6887">
        <f>IF(ISNUMBER(Input!B6887),IF(AND(Input!B6887&gt;=20,Input!B6887&lt;=700),Input!B6887,""),"")</f>
        <v/>
      </c>
      <c r="C6887">
        <f>IF(B6887="","",INT(A6887))</f>
        <v/>
      </c>
      <c r="D6887">
        <f>IF(B6887="","",HOUR(A6887))</f>
        <v/>
      </c>
      <c r="E6887">
        <f>IF(B6887="","",IF(INPUT!$I$1="","",IF(C6887&lt;(INT(INPUT!$I$1)-INPUT!$I$2),"Off Meds",IF(C6887&lt;=(INT(INPUT!$I$1)+INPUT!$I$2),"Washout","On Meds"))))</f>
        <v/>
      </c>
      <c r="F6887">
        <f>IF(B6887="","",1.509*(LN(B6887)^1.084-5.381))</f>
        <v/>
      </c>
      <c r="G6887">
        <f>IF(F6887="","",IF(F6887&lt;0,10*F6887^2,0))</f>
        <v/>
      </c>
      <c r="H6887">
        <f>IF(F6887="","",IF(F6887&gt;0,10*F6887^2,0))</f>
        <v/>
      </c>
    </row>
    <row r="6888">
      <c r="A6888">
        <f>Input!A6888</f>
        <v/>
      </c>
      <c r="B6888">
        <f>IF(ISNUMBER(Input!B6888),IF(AND(Input!B6888&gt;=20,Input!B6888&lt;=700),Input!B6888,""),"")</f>
        <v/>
      </c>
      <c r="C6888">
        <f>IF(B6888="","",INT(A6888))</f>
        <v/>
      </c>
      <c r="D6888">
        <f>IF(B6888="","",HOUR(A6888))</f>
        <v/>
      </c>
      <c r="E6888">
        <f>IF(B6888="","",IF(INPUT!$I$1="","",IF(C6888&lt;(INT(INPUT!$I$1)-INPUT!$I$2),"Off Meds",IF(C6888&lt;=(INT(INPUT!$I$1)+INPUT!$I$2),"Washout","On Meds"))))</f>
        <v/>
      </c>
      <c r="F6888">
        <f>IF(B6888="","",1.509*(LN(B6888)^1.084-5.381))</f>
        <v/>
      </c>
      <c r="G6888">
        <f>IF(F6888="","",IF(F6888&lt;0,10*F6888^2,0))</f>
        <v/>
      </c>
      <c r="H6888">
        <f>IF(F6888="","",IF(F6888&gt;0,10*F6888^2,0))</f>
        <v/>
      </c>
    </row>
    <row r="6889">
      <c r="A6889">
        <f>Input!A6889</f>
        <v/>
      </c>
      <c r="B6889">
        <f>IF(ISNUMBER(Input!B6889),IF(AND(Input!B6889&gt;=20,Input!B6889&lt;=700),Input!B6889,""),"")</f>
        <v/>
      </c>
      <c r="C6889">
        <f>IF(B6889="","",INT(A6889))</f>
        <v/>
      </c>
      <c r="D6889">
        <f>IF(B6889="","",HOUR(A6889))</f>
        <v/>
      </c>
      <c r="E6889">
        <f>IF(B6889="","",IF(INPUT!$I$1="","",IF(C6889&lt;(INT(INPUT!$I$1)-INPUT!$I$2),"Off Meds",IF(C6889&lt;=(INT(INPUT!$I$1)+INPUT!$I$2),"Washout","On Meds"))))</f>
        <v/>
      </c>
      <c r="F6889">
        <f>IF(B6889="","",1.509*(LN(B6889)^1.084-5.381))</f>
        <v/>
      </c>
      <c r="G6889">
        <f>IF(F6889="","",IF(F6889&lt;0,10*F6889^2,0))</f>
        <v/>
      </c>
      <c r="H6889">
        <f>IF(F6889="","",IF(F6889&gt;0,10*F6889^2,0))</f>
        <v/>
      </c>
    </row>
    <row r="6890">
      <c r="A6890">
        <f>Input!A6890</f>
        <v/>
      </c>
      <c r="B6890">
        <f>IF(ISNUMBER(Input!B6890),IF(AND(Input!B6890&gt;=20,Input!B6890&lt;=700),Input!B6890,""),"")</f>
        <v/>
      </c>
      <c r="C6890">
        <f>IF(B6890="","",INT(A6890))</f>
        <v/>
      </c>
      <c r="D6890">
        <f>IF(B6890="","",HOUR(A6890))</f>
        <v/>
      </c>
      <c r="E6890">
        <f>IF(B6890="","",IF(INPUT!$I$1="","",IF(C6890&lt;(INT(INPUT!$I$1)-INPUT!$I$2),"Off Meds",IF(C6890&lt;=(INT(INPUT!$I$1)+INPUT!$I$2),"Washout","On Meds"))))</f>
        <v/>
      </c>
      <c r="F6890">
        <f>IF(B6890="","",1.509*(LN(B6890)^1.084-5.381))</f>
        <v/>
      </c>
      <c r="G6890">
        <f>IF(F6890="","",IF(F6890&lt;0,10*F6890^2,0))</f>
        <v/>
      </c>
      <c r="H6890">
        <f>IF(F6890="","",IF(F6890&gt;0,10*F6890^2,0))</f>
        <v/>
      </c>
    </row>
    <row r="6891">
      <c r="A6891">
        <f>Input!A6891</f>
        <v/>
      </c>
      <c r="B6891">
        <f>IF(ISNUMBER(Input!B6891),IF(AND(Input!B6891&gt;=20,Input!B6891&lt;=700),Input!B6891,""),"")</f>
        <v/>
      </c>
      <c r="C6891">
        <f>IF(B6891="","",INT(A6891))</f>
        <v/>
      </c>
      <c r="D6891">
        <f>IF(B6891="","",HOUR(A6891))</f>
        <v/>
      </c>
      <c r="E6891">
        <f>IF(B6891="","",IF(INPUT!$I$1="","",IF(C6891&lt;(INT(INPUT!$I$1)-INPUT!$I$2),"Off Meds",IF(C6891&lt;=(INT(INPUT!$I$1)+INPUT!$I$2),"Washout","On Meds"))))</f>
        <v/>
      </c>
      <c r="F6891">
        <f>IF(B6891="","",1.509*(LN(B6891)^1.084-5.381))</f>
        <v/>
      </c>
      <c r="G6891">
        <f>IF(F6891="","",IF(F6891&lt;0,10*F6891^2,0))</f>
        <v/>
      </c>
      <c r="H6891">
        <f>IF(F6891="","",IF(F6891&gt;0,10*F6891^2,0))</f>
        <v/>
      </c>
    </row>
    <row r="6892">
      <c r="A6892">
        <f>Input!A6892</f>
        <v/>
      </c>
      <c r="B6892">
        <f>IF(ISNUMBER(Input!B6892),IF(AND(Input!B6892&gt;=20,Input!B6892&lt;=700),Input!B6892,""),"")</f>
        <v/>
      </c>
      <c r="C6892">
        <f>IF(B6892="","",INT(A6892))</f>
        <v/>
      </c>
      <c r="D6892">
        <f>IF(B6892="","",HOUR(A6892))</f>
        <v/>
      </c>
      <c r="E6892">
        <f>IF(B6892="","",IF(INPUT!$I$1="","",IF(C6892&lt;(INT(INPUT!$I$1)-INPUT!$I$2),"Off Meds",IF(C6892&lt;=(INT(INPUT!$I$1)+INPUT!$I$2),"Washout","On Meds"))))</f>
        <v/>
      </c>
      <c r="F6892">
        <f>IF(B6892="","",1.509*(LN(B6892)^1.084-5.381))</f>
        <v/>
      </c>
      <c r="G6892">
        <f>IF(F6892="","",IF(F6892&lt;0,10*F6892^2,0))</f>
        <v/>
      </c>
      <c r="H6892">
        <f>IF(F6892="","",IF(F6892&gt;0,10*F6892^2,0))</f>
        <v/>
      </c>
    </row>
    <row r="6893">
      <c r="A6893">
        <f>Input!A6893</f>
        <v/>
      </c>
      <c r="B6893">
        <f>IF(ISNUMBER(Input!B6893),IF(AND(Input!B6893&gt;=20,Input!B6893&lt;=700),Input!B6893,""),"")</f>
        <v/>
      </c>
      <c r="C6893">
        <f>IF(B6893="","",INT(A6893))</f>
        <v/>
      </c>
      <c r="D6893">
        <f>IF(B6893="","",HOUR(A6893))</f>
        <v/>
      </c>
      <c r="E6893">
        <f>IF(B6893="","",IF(INPUT!$I$1="","",IF(C6893&lt;(INT(INPUT!$I$1)-INPUT!$I$2),"Off Meds",IF(C6893&lt;=(INT(INPUT!$I$1)+INPUT!$I$2),"Washout","On Meds"))))</f>
        <v/>
      </c>
      <c r="F6893">
        <f>IF(B6893="","",1.509*(LN(B6893)^1.084-5.381))</f>
        <v/>
      </c>
      <c r="G6893">
        <f>IF(F6893="","",IF(F6893&lt;0,10*F6893^2,0))</f>
        <v/>
      </c>
      <c r="H6893">
        <f>IF(F6893="","",IF(F6893&gt;0,10*F6893^2,0))</f>
        <v/>
      </c>
    </row>
    <row r="6894">
      <c r="A6894">
        <f>Input!A6894</f>
        <v/>
      </c>
      <c r="B6894">
        <f>IF(ISNUMBER(Input!B6894),IF(AND(Input!B6894&gt;=20,Input!B6894&lt;=700),Input!B6894,""),"")</f>
        <v/>
      </c>
      <c r="C6894">
        <f>IF(B6894="","",INT(A6894))</f>
        <v/>
      </c>
      <c r="D6894">
        <f>IF(B6894="","",HOUR(A6894))</f>
        <v/>
      </c>
      <c r="E6894">
        <f>IF(B6894="","",IF(INPUT!$I$1="","",IF(C6894&lt;(INT(INPUT!$I$1)-INPUT!$I$2),"Off Meds",IF(C6894&lt;=(INT(INPUT!$I$1)+INPUT!$I$2),"Washout","On Meds"))))</f>
        <v/>
      </c>
      <c r="F6894">
        <f>IF(B6894="","",1.509*(LN(B6894)^1.084-5.381))</f>
        <v/>
      </c>
      <c r="G6894">
        <f>IF(F6894="","",IF(F6894&lt;0,10*F6894^2,0))</f>
        <v/>
      </c>
      <c r="H6894">
        <f>IF(F6894="","",IF(F6894&gt;0,10*F6894^2,0))</f>
        <v/>
      </c>
    </row>
    <row r="6895">
      <c r="A6895">
        <f>Input!A6895</f>
        <v/>
      </c>
      <c r="B6895">
        <f>IF(ISNUMBER(Input!B6895),IF(AND(Input!B6895&gt;=20,Input!B6895&lt;=700),Input!B6895,""),"")</f>
        <v/>
      </c>
      <c r="C6895">
        <f>IF(B6895="","",INT(A6895))</f>
        <v/>
      </c>
      <c r="D6895">
        <f>IF(B6895="","",HOUR(A6895))</f>
        <v/>
      </c>
      <c r="E6895">
        <f>IF(B6895="","",IF(INPUT!$I$1="","",IF(C6895&lt;(INT(INPUT!$I$1)-INPUT!$I$2),"Off Meds",IF(C6895&lt;=(INT(INPUT!$I$1)+INPUT!$I$2),"Washout","On Meds"))))</f>
        <v/>
      </c>
      <c r="F6895">
        <f>IF(B6895="","",1.509*(LN(B6895)^1.084-5.381))</f>
        <v/>
      </c>
      <c r="G6895">
        <f>IF(F6895="","",IF(F6895&lt;0,10*F6895^2,0))</f>
        <v/>
      </c>
      <c r="H6895">
        <f>IF(F6895="","",IF(F6895&gt;0,10*F6895^2,0))</f>
        <v/>
      </c>
    </row>
    <row r="6896">
      <c r="A6896">
        <f>Input!A6896</f>
        <v/>
      </c>
      <c r="B6896">
        <f>IF(ISNUMBER(Input!B6896),IF(AND(Input!B6896&gt;=20,Input!B6896&lt;=700),Input!B6896,""),"")</f>
        <v/>
      </c>
      <c r="C6896">
        <f>IF(B6896="","",INT(A6896))</f>
        <v/>
      </c>
      <c r="D6896">
        <f>IF(B6896="","",HOUR(A6896))</f>
        <v/>
      </c>
      <c r="E6896">
        <f>IF(B6896="","",IF(INPUT!$I$1="","",IF(C6896&lt;(INT(INPUT!$I$1)-INPUT!$I$2),"Off Meds",IF(C6896&lt;=(INT(INPUT!$I$1)+INPUT!$I$2),"Washout","On Meds"))))</f>
        <v/>
      </c>
      <c r="F6896">
        <f>IF(B6896="","",1.509*(LN(B6896)^1.084-5.381))</f>
        <v/>
      </c>
      <c r="G6896">
        <f>IF(F6896="","",IF(F6896&lt;0,10*F6896^2,0))</f>
        <v/>
      </c>
      <c r="H6896">
        <f>IF(F6896="","",IF(F6896&gt;0,10*F6896^2,0))</f>
        <v/>
      </c>
    </row>
    <row r="6897">
      <c r="A6897">
        <f>Input!A6897</f>
        <v/>
      </c>
      <c r="B6897">
        <f>IF(ISNUMBER(Input!B6897),IF(AND(Input!B6897&gt;=20,Input!B6897&lt;=700),Input!B6897,""),"")</f>
        <v/>
      </c>
      <c r="C6897">
        <f>IF(B6897="","",INT(A6897))</f>
        <v/>
      </c>
      <c r="D6897">
        <f>IF(B6897="","",HOUR(A6897))</f>
        <v/>
      </c>
      <c r="E6897">
        <f>IF(B6897="","",IF(INPUT!$I$1="","",IF(C6897&lt;(INT(INPUT!$I$1)-INPUT!$I$2),"Off Meds",IF(C6897&lt;=(INT(INPUT!$I$1)+INPUT!$I$2),"Washout","On Meds"))))</f>
        <v/>
      </c>
      <c r="F6897">
        <f>IF(B6897="","",1.509*(LN(B6897)^1.084-5.381))</f>
        <v/>
      </c>
      <c r="G6897">
        <f>IF(F6897="","",IF(F6897&lt;0,10*F6897^2,0))</f>
        <v/>
      </c>
      <c r="H6897">
        <f>IF(F6897="","",IF(F6897&gt;0,10*F6897^2,0))</f>
        <v/>
      </c>
    </row>
    <row r="6898">
      <c r="A6898">
        <f>Input!A6898</f>
        <v/>
      </c>
      <c r="B6898">
        <f>IF(ISNUMBER(Input!B6898),IF(AND(Input!B6898&gt;=20,Input!B6898&lt;=700),Input!B6898,""),"")</f>
        <v/>
      </c>
      <c r="C6898">
        <f>IF(B6898="","",INT(A6898))</f>
        <v/>
      </c>
      <c r="D6898">
        <f>IF(B6898="","",HOUR(A6898))</f>
        <v/>
      </c>
      <c r="E6898">
        <f>IF(B6898="","",IF(INPUT!$I$1="","",IF(C6898&lt;(INT(INPUT!$I$1)-INPUT!$I$2),"Off Meds",IF(C6898&lt;=(INT(INPUT!$I$1)+INPUT!$I$2),"Washout","On Meds"))))</f>
        <v/>
      </c>
      <c r="F6898">
        <f>IF(B6898="","",1.509*(LN(B6898)^1.084-5.381))</f>
        <v/>
      </c>
      <c r="G6898">
        <f>IF(F6898="","",IF(F6898&lt;0,10*F6898^2,0))</f>
        <v/>
      </c>
      <c r="H6898">
        <f>IF(F6898="","",IF(F6898&gt;0,10*F6898^2,0))</f>
        <v/>
      </c>
    </row>
    <row r="6899">
      <c r="A6899">
        <f>Input!A6899</f>
        <v/>
      </c>
      <c r="B6899">
        <f>IF(ISNUMBER(Input!B6899),IF(AND(Input!B6899&gt;=20,Input!B6899&lt;=700),Input!B6899,""),"")</f>
        <v/>
      </c>
      <c r="C6899">
        <f>IF(B6899="","",INT(A6899))</f>
        <v/>
      </c>
      <c r="D6899">
        <f>IF(B6899="","",HOUR(A6899))</f>
        <v/>
      </c>
      <c r="E6899">
        <f>IF(B6899="","",IF(INPUT!$I$1="","",IF(C6899&lt;(INT(INPUT!$I$1)-INPUT!$I$2),"Off Meds",IF(C6899&lt;=(INT(INPUT!$I$1)+INPUT!$I$2),"Washout","On Meds"))))</f>
        <v/>
      </c>
      <c r="F6899">
        <f>IF(B6899="","",1.509*(LN(B6899)^1.084-5.381))</f>
        <v/>
      </c>
      <c r="G6899">
        <f>IF(F6899="","",IF(F6899&lt;0,10*F6899^2,0))</f>
        <v/>
      </c>
      <c r="H6899">
        <f>IF(F6899="","",IF(F6899&gt;0,10*F6899^2,0))</f>
        <v/>
      </c>
    </row>
    <row r="6900">
      <c r="A6900">
        <f>Input!A6900</f>
        <v/>
      </c>
      <c r="B6900">
        <f>IF(ISNUMBER(Input!B6900),IF(AND(Input!B6900&gt;=20,Input!B6900&lt;=700),Input!B6900,""),"")</f>
        <v/>
      </c>
      <c r="C6900">
        <f>IF(B6900="","",INT(A6900))</f>
        <v/>
      </c>
      <c r="D6900">
        <f>IF(B6900="","",HOUR(A6900))</f>
        <v/>
      </c>
      <c r="E6900">
        <f>IF(B6900="","",IF(INPUT!$I$1="","",IF(C6900&lt;(INT(INPUT!$I$1)-INPUT!$I$2),"Off Meds",IF(C6900&lt;=(INT(INPUT!$I$1)+INPUT!$I$2),"Washout","On Meds"))))</f>
        <v/>
      </c>
      <c r="F6900">
        <f>IF(B6900="","",1.509*(LN(B6900)^1.084-5.381))</f>
        <v/>
      </c>
      <c r="G6900">
        <f>IF(F6900="","",IF(F6900&lt;0,10*F6900^2,0))</f>
        <v/>
      </c>
      <c r="H6900">
        <f>IF(F6900="","",IF(F6900&gt;0,10*F6900^2,0))</f>
        <v/>
      </c>
    </row>
    <row r="6901">
      <c r="A6901">
        <f>Input!A6901</f>
        <v/>
      </c>
      <c r="B6901">
        <f>IF(ISNUMBER(Input!B6901),IF(AND(Input!B6901&gt;=20,Input!B6901&lt;=700),Input!B6901,""),"")</f>
        <v/>
      </c>
      <c r="C6901">
        <f>IF(B6901="","",INT(A6901))</f>
        <v/>
      </c>
      <c r="D6901">
        <f>IF(B6901="","",HOUR(A6901))</f>
        <v/>
      </c>
      <c r="E6901">
        <f>IF(B6901="","",IF(INPUT!$I$1="","",IF(C6901&lt;(INT(INPUT!$I$1)-INPUT!$I$2),"Off Meds",IF(C6901&lt;=(INT(INPUT!$I$1)+INPUT!$I$2),"Washout","On Meds"))))</f>
        <v/>
      </c>
      <c r="F6901">
        <f>IF(B6901="","",1.509*(LN(B6901)^1.084-5.381))</f>
        <v/>
      </c>
      <c r="G6901">
        <f>IF(F6901="","",IF(F6901&lt;0,10*F6901^2,0))</f>
        <v/>
      </c>
      <c r="H6901">
        <f>IF(F6901="","",IF(F6901&gt;0,10*F6901^2,0))</f>
        <v/>
      </c>
    </row>
    <row r="6902">
      <c r="A6902">
        <f>Input!A6902</f>
        <v/>
      </c>
      <c r="B6902">
        <f>IF(ISNUMBER(Input!B6902),IF(AND(Input!B6902&gt;=20,Input!B6902&lt;=700),Input!B6902,""),"")</f>
        <v/>
      </c>
      <c r="C6902">
        <f>IF(B6902="","",INT(A6902))</f>
        <v/>
      </c>
      <c r="D6902">
        <f>IF(B6902="","",HOUR(A6902))</f>
        <v/>
      </c>
      <c r="E6902">
        <f>IF(B6902="","",IF(INPUT!$I$1="","",IF(C6902&lt;(INT(INPUT!$I$1)-INPUT!$I$2),"Off Meds",IF(C6902&lt;=(INT(INPUT!$I$1)+INPUT!$I$2),"Washout","On Meds"))))</f>
        <v/>
      </c>
      <c r="F6902">
        <f>IF(B6902="","",1.509*(LN(B6902)^1.084-5.381))</f>
        <v/>
      </c>
      <c r="G6902">
        <f>IF(F6902="","",IF(F6902&lt;0,10*F6902^2,0))</f>
        <v/>
      </c>
      <c r="H6902">
        <f>IF(F6902="","",IF(F6902&gt;0,10*F6902^2,0))</f>
        <v/>
      </c>
    </row>
    <row r="6903">
      <c r="A6903">
        <f>Input!A6903</f>
        <v/>
      </c>
      <c r="B6903">
        <f>IF(ISNUMBER(Input!B6903),IF(AND(Input!B6903&gt;=20,Input!B6903&lt;=700),Input!B6903,""),"")</f>
        <v/>
      </c>
      <c r="C6903">
        <f>IF(B6903="","",INT(A6903))</f>
        <v/>
      </c>
      <c r="D6903">
        <f>IF(B6903="","",HOUR(A6903))</f>
        <v/>
      </c>
      <c r="E6903">
        <f>IF(B6903="","",IF(INPUT!$I$1="","",IF(C6903&lt;(INT(INPUT!$I$1)-INPUT!$I$2),"Off Meds",IF(C6903&lt;=(INT(INPUT!$I$1)+INPUT!$I$2),"Washout","On Meds"))))</f>
        <v/>
      </c>
      <c r="F6903">
        <f>IF(B6903="","",1.509*(LN(B6903)^1.084-5.381))</f>
        <v/>
      </c>
      <c r="G6903">
        <f>IF(F6903="","",IF(F6903&lt;0,10*F6903^2,0))</f>
        <v/>
      </c>
      <c r="H6903">
        <f>IF(F6903="","",IF(F6903&gt;0,10*F6903^2,0))</f>
        <v/>
      </c>
    </row>
    <row r="6904">
      <c r="A6904">
        <f>Input!A6904</f>
        <v/>
      </c>
      <c r="B6904">
        <f>IF(ISNUMBER(Input!B6904),IF(AND(Input!B6904&gt;=20,Input!B6904&lt;=700),Input!B6904,""),"")</f>
        <v/>
      </c>
      <c r="C6904">
        <f>IF(B6904="","",INT(A6904))</f>
        <v/>
      </c>
      <c r="D6904">
        <f>IF(B6904="","",HOUR(A6904))</f>
        <v/>
      </c>
      <c r="E6904">
        <f>IF(B6904="","",IF(INPUT!$I$1="","",IF(C6904&lt;(INT(INPUT!$I$1)-INPUT!$I$2),"Off Meds",IF(C6904&lt;=(INT(INPUT!$I$1)+INPUT!$I$2),"Washout","On Meds"))))</f>
        <v/>
      </c>
      <c r="F6904">
        <f>IF(B6904="","",1.509*(LN(B6904)^1.084-5.381))</f>
        <v/>
      </c>
      <c r="G6904">
        <f>IF(F6904="","",IF(F6904&lt;0,10*F6904^2,0))</f>
        <v/>
      </c>
      <c r="H6904">
        <f>IF(F6904="","",IF(F6904&gt;0,10*F6904^2,0))</f>
        <v/>
      </c>
    </row>
    <row r="6905">
      <c r="A6905">
        <f>Input!A6905</f>
        <v/>
      </c>
      <c r="B6905">
        <f>IF(ISNUMBER(Input!B6905),IF(AND(Input!B6905&gt;=20,Input!B6905&lt;=700),Input!B6905,""),"")</f>
        <v/>
      </c>
      <c r="C6905">
        <f>IF(B6905="","",INT(A6905))</f>
        <v/>
      </c>
      <c r="D6905">
        <f>IF(B6905="","",HOUR(A6905))</f>
        <v/>
      </c>
      <c r="E6905">
        <f>IF(B6905="","",IF(INPUT!$I$1="","",IF(C6905&lt;(INT(INPUT!$I$1)-INPUT!$I$2),"Off Meds",IF(C6905&lt;=(INT(INPUT!$I$1)+INPUT!$I$2),"Washout","On Meds"))))</f>
        <v/>
      </c>
      <c r="F6905">
        <f>IF(B6905="","",1.509*(LN(B6905)^1.084-5.381))</f>
        <v/>
      </c>
      <c r="G6905">
        <f>IF(F6905="","",IF(F6905&lt;0,10*F6905^2,0))</f>
        <v/>
      </c>
      <c r="H6905">
        <f>IF(F6905="","",IF(F6905&gt;0,10*F6905^2,0))</f>
        <v/>
      </c>
    </row>
    <row r="6906">
      <c r="A6906">
        <f>Input!A6906</f>
        <v/>
      </c>
      <c r="B6906">
        <f>IF(ISNUMBER(Input!B6906),IF(AND(Input!B6906&gt;=20,Input!B6906&lt;=700),Input!B6906,""),"")</f>
        <v/>
      </c>
      <c r="C6906">
        <f>IF(B6906="","",INT(A6906))</f>
        <v/>
      </c>
      <c r="D6906">
        <f>IF(B6906="","",HOUR(A6906))</f>
        <v/>
      </c>
      <c r="E6906">
        <f>IF(B6906="","",IF(INPUT!$I$1="","",IF(C6906&lt;(INT(INPUT!$I$1)-INPUT!$I$2),"Off Meds",IF(C6906&lt;=(INT(INPUT!$I$1)+INPUT!$I$2),"Washout","On Meds"))))</f>
        <v/>
      </c>
      <c r="F6906">
        <f>IF(B6906="","",1.509*(LN(B6906)^1.084-5.381))</f>
        <v/>
      </c>
      <c r="G6906">
        <f>IF(F6906="","",IF(F6906&lt;0,10*F6906^2,0))</f>
        <v/>
      </c>
      <c r="H6906">
        <f>IF(F6906="","",IF(F6906&gt;0,10*F6906^2,0))</f>
        <v/>
      </c>
    </row>
    <row r="6907">
      <c r="A6907">
        <f>Input!A6907</f>
        <v/>
      </c>
      <c r="B6907">
        <f>IF(ISNUMBER(Input!B6907),IF(AND(Input!B6907&gt;=20,Input!B6907&lt;=700),Input!B6907,""),"")</f>
        <v/>
      </c>
      <c r="C6907">
        <f>IF(B6907="","",INT(A6907))</f>
        <v/>
      </c>
      <c r="D6907">
        <f>IF(B6907="","",HOUR(A6907))</f>
        <v/>
      </c>
      <c r="E6907">
        <f>IF(B6907="","",IF(INPUT!$I$1="","",IF(C6907&lt;(INT(INPUT!$I$1)-INPUT!$I$2),"Off Meds",IF(C6907&lt;=(INT(INPUT!$I$1)+INPUT!$I$2),"Washout","On Meds"))))</f>
        <v/>
      </c>
      <c r="F6907">
        <f>IF(B6907="","",1.509*(LN(B6907)^1.084-5.381))</f>
        <v/>
      </c>
      <c r="G6907">
        <f>IF(F6907="","",IF(F6907&lt;0,10*F6907^2,0))</f>
        <v/>
      </c>
      <c r="H6907">
        <f>IF(F6907="","",IF(F6907&gt;0,10*F6907^2,0))</f>
        <v/>
      </c>
    </row>
    <row r="6908">
      <c r="A6908">
        <f>Input!A6908</f>
        <v/>
      </c>
      <c r="B6908">
        <f>IF(ISNUMBER(Input!B6908),IF(AND(Input!B6908&gt;=20,Input!B6908&lt;=700),Input!B6908,""),"")</f>
        <v/>
      </c>
      <c r="C6908">
        <f>IF(B6908="","",INT(A6908))</f>
        <v/>
      </c>
      <c r="D6908">
        <f>IF(B6908="","",HOUR(A6908))</f>
        <v/>
      </c>
      <c r="E6908">
        <f>IF(B6908="","",IF(INPUT!$I$1="","",IF(C6908&lt;(INT(INPUT!$I$1)-INPUT!$I$2),"Off Meds",IF(C6908&lt;=(INT(INPUT!$I$1)+INPUT!$I$2),"Washout","On Meds"))))</f>
        <v/>
      </c>
      <c r="F6908">
        <f>IF(B6908="","",1.509*(LN(B6908)^1.084-5.381))</f>
        <v/>
      </c>
      <c r="G6908">
        <f>IF(F6908="","",IF(F6908&lt;0,10*F6908^2,0))</f>
        <v/>
      </c>
      <c r="H6908">
        <f>IF(F6908="","",IF(F6908&gt;0,10*F6908^2,0))</f>
        <v/>
      </c>
    </row>
    <row r="6909">
      <c r="A6909">
        <f>Input!A6909</f>
        <v/>
      </c>
      <c r="B6909">
        <f>IF(ISNUMBER(Input!B6909),IF(AND(Input!B6909&gt;=20,Input!B6909&lt;=700),Input!B6909,""),"")</f>
        <v/>
      </c>
      <c r="C6909">
        <f>IF(B6909="","",INT(A6909))</f>
        <v/>
      </c>
      <c r="D6909">
        <f>IF(B6909="","",HOUR(A6909))</f>
        <v/>
      </c>
      <c r="E6909">
        <f>IF(B6909="","",IF(INPUT!$I$1="","",IF(C6909&lt;(INT(INPUT!$I$1)-INPUT!$I$2),"Off Meds",IF(C6909&lt;=(INT(INPUT!$I$1)+INPUT!$I$2),"Washout","On Meds"))))</f>
        <v/>
      </c>
      <c r="F6909">
        <f>IF(B6909="","",1.509*(LN(B6909)^1.084-5.381))</f>
        <v/>
      </c>
      <c r="G6909">
        <f>IF(F6909="","",IF(F6909&lt;0,10*F6909^2,0))</f>
        <v/>
      </c>
      <c r="H6909">
        <f>IF(F6909="","",IF(F6909&gt;0,10*F6909^2,0))</f>
        <v/>
      </c>
    </row>
    <row r="6910">
      <c r="A6910">
        <f>Input!A6910</f>
        <v/>
      </c>
      <c r="B6910">
        <f>IF(ISNUMBER(Input!B6910),IF(AND(Input!B6910&gt;=20,Input!B6910&lt;=700),Input!B6910,""),"")</f>
        <v/>
      </c>
      <c r="C6910">
        <f>IF(B6910="","",INT(A6910))</f>
        <v/>
      </c>
      <c r="D6910">
        <f>IF(B6910="","",HOUR(A6910))</f>
        <v/>
      </c>
      <c r="E6910">
        <f>IF(B6910="","",IF(INPUT!$I$1="","",IF(C6910&lt;(INT(INPUT!$I$1)-INPUT!$I$2),"Off Meds",IF(C6910&lt;=(INT(INPUT!$I$1)+INPUT!$I$2),"Washout","On Meds"))))</f>
        <v/>
      </c>
      <c r="F6910">
        <f>IF(B6910="","",1.509*(LN(B6910)^1.084-5.381))</f>
        <v/>
      </c>
      <c r="G6910">
        <f>IF(F6910="","",IF(F6910&lt;0,10*F6910^2,0))</f>
        <v/>
      </c>
      <c r="H6910">
        <f>IF(F6910="","",IF(F6910&gt;0,10*F6910^2,0))</f>
        <v/>
      </c>
    </row>
    <row r="6911">
      <c r="A6911">
        <f>Input!A6911</f>
        <v/>
      </c>
      <c r="B6911">
        <f>IF(ISNUMBER(Input!B6911),IF(AND(Input!B6911&gt;=20,Input!B6911&lt;=700),Input!B6911,""),"")</f>
        <v/>
      </c>
      <c r="C6911">
        <f>IF(B6911="","",INT(A6911))</f>
        <v/>
      </c>
      <c r="D6911">
        <f>IF(B6911="","",HOUR(A6911))</f>
        <v/>
      </c>
      <c r="E6911">
        <f>IF(B6911="","",IF(INPUT!$I$1="","",IF(C6911&lt;(INT(INPUT!$I$1)-INPUT!$I$2),"Off Meds",IF(C6911&lt;=(INT(INPUT!$I$1)+INPUT!$I$2),"Washout","On Meds"))))</f>
        <v/>
      </c>
      <c r="F6911">
        <f>IF(B6911="","",1.509*(LN(B6911)^1.084-5.381))</f>
        <v/>
      </c>
      <c r="G6911">
        <f>IF(F6911="","",IF(F6911&lt;0,10*F6911^2,0))</f>
        <v/>
      </c>
      <c r="H6911">
        <f>IF(F6911="","",IF(F6911&gt;0,10*F6911^2,0))</f>
        <v/>
      </c>
    </row>
    <row r="6912">
      <c r="A6912">
        <f>Input!A6912</f>
        <v/>
      </c>
      <c r="B6912">
        <f>IF(ISNUMBER(Input!B6912),IF(AND(Input!B6912&gt;=20,Input!B6912&lt;=700),Input!B6912,""),"")</f>
        <v/>
      </c>
      <c r="C6912">
        <f>IF(B6912="","",INT(A6912))</f>
        <v/>
      </c>
      <c r="D6912">
        <f>IF(B6912="","",HOUR(A6912))</f>
        <v/>
      </c>
      <c r="E6912">
        <f>IF(B6912="","",IF(INPUT!$I$1="","",IF(C6912&lt;(INT(INPUT!$I$1)-INPUT!$I$2),"Off Meds",IF(C6912&lt;=(INT(INPUT!$I$1)+INPUT!$I$2),"Washout","On Meds"))))</f>
        <v/>
      </c>
      <c r="F6912">
        <f>IF(B6912="","",1.509*(LN(B6912)^1.084-5.381))</f>
        <v/>
      </c>
      <c r="G6912">
        <f>IF(F6912="","",IF(F6912&lt;0,10*F6912^2,0))</f>
        <v/>
      </c>
      <c r="H6912">
        <f>IF(F6912="","",IF(F6912&gt;0,10*F6912^2,0))</f>
        <v/>
      </c>
    </row>
    <row r="6913">
      <c r="A6913">
        <f>Input!A6913</f>
        <v/>
      </c>
      <c r="B6913">
        <f>IF(ISNUMBER(Input!B6913),IF(AND(Input!B6913&gt;=20,Input!B6913&lt;=700),Input!B6913,""),"")</f>
        <v/>
      </c>
      <c r="C6913">
        <f>IF(B6913="","",INT(A6913))</f>
        <v/>
      </c>
      <c r="D6913">
        <f>IF(B6913="","",HOUR(A6913))</f>
        <v/>
      </c>
      <c r="E6913">
        <f>IF(B6913="","",IF(INPUT!$I$1="","",IF(C6913&lt;(INT(INPUT!$I$1)-INPUT!$I$2),"Off Meds",IF(C6913&lt;=(INT(INPUT!$I$1)+INPUT!$I$2),"Washout","On Meds"))))</f>
        <v/>
      </c>
      <c r="F6913">
        <f>IF(B6913="","",1.509*(LN(B6913)^1.084-5.381))</f>
        <v/>
      </c>
      <c r="G6913">
        <f>IF(F6913="","",IF(F6913&lt;0,10*F6913^2,0))</f>
        <v/>
      </c>
      <c r="H6913">
        <f>IF(F6913="","",IF(F6913&gt;0,10*F6913^2,0))</f>
        <v/>
      </c>
    </row>
    <row r="6914">
      <c r="A6914">
        <f>Input!A6914</f>
        <v/>
      </c>
      <c r="B6914">
        <f>IF(ISNUMBER(Input!B6914),IF(AND(Input!B6914&gt;=20,Input!B6914&lt;=700),Input!B6914,""),"")</f>
        <v/>
      </c>
      <c r="C6914">
        <f>IF(B6914="","",INT(A6914))</f>
        <v/>
      </c>
      <c r="D6914">
        <f>IF(B6914="","",HOUR(A6914))</f>
        <v/>
      </c>
      <c r="E6914">
        <f>IF(B6914="","",IF(INPUT!$I$1="","",IF(C6914&lt;(INT(INPUT!$I$1)-INPUT!$I$2),"Off Meds",IF(C6914&lt;=(INT(INPUT!$I$1)+INPUT!$I$2),"Washout","On Meds"))))</f>
        <v/>
      </c>
      <c r="F6914">
        <f>IF(B6914="","",1.509*(LN(B6914)^1.084-5.381))</f>
        <v/>
      </c>
      <c r="G6914">
        <f>IF(F6914="","",IF(F6914&lt;0,10*F6914^2,0))</f>
        <v/>
      </c>
      <c r="H6914">
        <f>IF(F6914="","",IF(F6914&gt;0,10*F6914^2,0))</f>
        <v/>
      </c>
    </row>
    <row r="6915">
      <c r="A6915">
        <f>Input!A6915</f>
        <v/>
      </c>
      <c r="B6915">
        <f>IF(ISNUMBER(Input!B6915),IF(AND(Input!B6915&gt;=20,Input!B6915&lt;=700),Input!B6915,""),"")</f>
        <v/>
      </c>
      <c r="C6915">
        <f>IF(B6915="","",INT(A6915))</f>
        <v/>
      </c>
      <c r="D6915">
        <f>IF(B6915="","",HOUR(A6915))</f>
        <v/>
      </c>
      <c r="E6915">
        <f>IF(B6915="","",IF(INPUT!$I$1="","",IF(C6915&lt;(INT(INPUT!$I$1)-INPUT!$I$2),"Off Meds",IF(C6915&lt;=(INT(INPUT!$I$1)+INPUT!$I$2),"Washout","On Meds"))))</f>
        <v/>
      </c>
      <c r="F6915">
        <f>IF(B6915="","",1.509*(LN(B6915)^1.084-5.381))</f>
        <v/>
      </c>
      <c r="G6915">
        <f>IF(F6915="","",IF(F6915&lt;0,10*F6915^2,0))</f>
        <v/>
      </c>
      <c r="H6915">
        <f>IF(F6915="","",IF(F6915&gt;0,10*F6915^2,0))</f>
        <v/>
      </c>
    </row>
    <row r="6916">
      <c r="A6916">
        <f>Input!A6916</f>
        <v/>
      </c>
      <c r="B6916">
        <f>IF(ISNUMBER(Input!B6916),IF(AND(Input!B6916&gt;=20,Input!B6916&lt;=700),Input!B6916,""),"")</f>
        <v/>
      </c>
      <c r="C6916">
        <f>IF(B6916="","",INT(A6916))</f>
        <v/>
      </c>
      <c r="D6916">
        <f>IF(B6916="","",HOUR(A6916))</f>
        <v/>
      </c>
      <c r="E6916">
        <f>IF(B6916="","",IF(INPUT!$I$1="","",IF(C6916&lt;(INT(INPUT!$I$1)-INPUT!$I$2),"Off Meds",IF(C6916&lt;=(INT(INPUT!$I$1)+INPUT!$I$2),"Washout","On Meds"))))</f>
        <v/>
      </c>
      <c r="F6916">
        <f>IF(B6916="","",1.509*(LN(B6916)^1.084-5.381))</f>
        <v/>
      </c>
      <c r="G6916">
        <f>IF(F6916="","",IF(F6916&lt;0,10*F6916^2,0))</f>
        <v/>
      </c>
      <c r="H6916">
        <f>IF(F6916="","",IF(F6916&gt;0,10*F6916^2,0))</f>
        <v/>
      </c>
    </row>
    <row r="6917">
      <c r="A6917">
        <f>Input!A6917</f>
        <v/>
      </c>
      <c r="B6917">
        <f>IF(ISNUMBER(Input!B6917),IF(AND(Input!B6917&gt;=20,Input!B6917&lt;=700),Input!B6917,""),"")</f>
        <v/>
      </c>
      <c r="C6917">
        <f>IF(B6917="","",INT(A6917))</f>
        <v/>
      </c>
      <c r="D6917">
        <f>IF(B6917="","",HOUR(A6917))</f>
        <v/>
      </c>
      <c r="E6917">
        <f>IF(B6917="","",IF(INPUT!$I$1="","",IF(C6917&lt;(INT(INPUT!$I$1)-INPUT!$I$2),"Off Meds",IF(C6917&lt;=(INT(INPUT!$I$1)+INPUT!$I$2),"Washout","On Meds"))))</f>
        <v/>
      </c>
      <c r="F6917">
        <f>IF(B6917="","",1.509*(LN(B6917)^1.084-5.381))</f>
        <v/>
      </c>
      <c r="G6917">
        <f>IF(F6917="","",IF(F6917&lt;0,10*F6917^2,0))</f>
        <v/>
      </c>
      <c r="H6917">
        <f>IF(F6917="","",IF(F6917&gt;0,10*F6917^2,0))</f>
        <v/>
      </c>
    </row>
    <row r="6918">
      <c r="A6918">
        <f>Input!A6918</f>
        <v/>
      </c>
      <c r="B6918">
        <f>IF(ISNUMBER(Input!B6918),IF(AND(Input!B6918&gt;=20,Input!B6918&lt;=700),Input!B6918,""),"")</f>
        <v/>
      </c>
      <c r="C6918">
        <f>IF(B6918="","",INT(A6918))</f>
        <v/>
      </c>
      <c r="D6918">
        <f>IF(B6918="","",HOUR(A6918))</f>
        <v/>
      </c>
      <c r="E6918">
        <f>IF(B6918="","",IF(INPUT!$I$1="","",IF(C6918&lt;(INT(INPUT!$I$1)-INPUT!$I$2),"Off Meds",IF(C6918&lt;=(INT(INPUT!$I$1)+INPUT!$I$2),"Washout","On Meds"))))</f>
        <v/>
      </c>
      <c r="F6918">
        <f>IF(B6918="","",1.509*(LN(B6918)^1.084-5.381))</f>
        <v/>
      </c>
      <c r="G6918">
        <f>IF(F6918="","",IF(F6918&lt;0,10*F6918^2,0))</f>
        <v/>
      </c>
      <c r="H6918">
        <f>IF(F6918="","",IF(F6918&gt;0,10*F6918^2,0))</f>
        <v/>
      </c>
    </row>
    <row r="6919">
      <c r="A6919">
        <f>Input!A6919</f>
        <v/>
      </c>
      <c r="B6919">
        <f>IF(ISNUMBER(Input!B6919),IF(AND(Input!B6919&gt;=20,Input!B6919&lt;=700),Input!B6919,""),"")</f>
        <v/>
      </c>
      <c r="C6919">
        <f>IF(B6919="","",INT(A6919))</f>
        <v/>
      </c>
      <c r="D6919">
        <f>IF(B6919="","",HOUR(A6919))</f>
        <v/>
      </c>
      <c r="E6919">
        <f>IF(B6919="","",IF(INPUT!$I$1="","",IF(C6919&lt;(INT(INPUT!$I$1)-INPUT!$I$2),"Off Meds",IF(C6919&lt;=(INT(INPUT!$I$1)+INPUT!$I$2),"Washout","On Meds"))))</f>
        <v/>
      </c>
      <c r="F6919">
        <f>IF(B6919="","",1.509*(LN(B6919)^1.084-5.381))</f>
        <v/>
      </c>
      <c r="G6919">
        <f>IF(F6919="","",IF(F6919&lt;0,10*F6919^2,0))</f>
        <v/>
      </c>
      <c r="H6919">
        <f>IF(F6919="","",IF(F6919&gt;0,10*F6919^2,0))</f>
        <v/>
      </c>
    </row>
    <row r="6920">
      <c r="A6920">
        <f>Input!A6920</f>
        <v/>
      </c>
      <c r="B6920">
        <f>IF(ISNUMBER(Input!B6920),IF(AND(Input!B6920&gt;=20,Input!B6920&lt;=700),Input!B6920,""),"")</f>
        <v/>
      </c>
      <c r="C6920">
        <f>IF(B6920="","",INT(A6920))</f>
        <v/>
      </c>
      <c r="D6920">
        <f>IF(B6920="","",HOUR(A6920))</f>
        <v/>
      </c>
      <c r="E6920">
        <f>IF(B6920="","",IF(INPUT!$I$1="","",IF(C6920&lt;(INT(INPUT!$I$1)-INPUT!$I$2),"Off Meds",IF(C6920&lt;=(INT(INPUT!$I$1)+INPUT!$I$2),"Washout","On Meds"))))</f>
        <v/>
      </c>
      <c r="F6920">
        <f>IF(B6920="","",1.509*(LN(B6920)^1.084-5.381))</f>
        <v/>
      </c>
      <c r="G6920">
        <f>IF(F6920="","",IF(F6920&lt;0,10*F6920^2,0))</f>
        <v/>
      </c>
      <c r="H6920">
        <f>IF(F6920="","",IF(F6920&gt;0,10*F6920^2,0))</f>
        <v/>
      </c>
    </row>
    <row r="6921">
      <c r="A6921">
        <f>Input!A6921</f>
        <v/>
      </c>
      <c r="B6921">
        <f>IF(ISNUMBER(Input!B6921),IF(AND(Input!B6921&gt;=20,Input!B6921&lt;=700),Input!B6921,""),"")</f>
        <v/>
      </c>
      <c r="C6921">
        <f>IF(B6921="","",INT(A6921))</f>
        <v/>
      </c>
      <c r="D6921">
        <f>IF(B6921="","",HOUR(A6921))</f>
        <v/>
      </c>
      <c r="E6921">
        <f>IF(B6921="","",IF(INPUT!$I$1="","",IF(C6921&lt;(INT(INPUT!$I$1)-INPUT!$I$2),"Off Meds",IF(C6921&lt;=(INT(INPUT!$I$1)+INPUT!$I$2),"Washout","On Meds"))))</f>
        <v/>
      </c>
      <c r="F6921">
        <f>IF(B6921="","",1.509*(LN(B6921)^1.084-5.381))</f>
        <v/>
      </c>
      <c r="G6921">
        <f>IF(F6921="","",IF(F6921&lt;0,10*F6921^2,0))</f>
        <v/>
      </c>
      <c r="H6921">
        <f>IF(F6921="","",IF(F6921&gt;0,10*F6921^2,0))</f>
        <v/>
      </c>
    </row>
    <row r="6922">
      <c r="A6922">
        <f>Input!A6922</f>
        <v/>
      </c>
      <c r="B6922">
        <f>IF(ISNUMBER(Input!B6922),IF(AND(Input!B6922&gt;=20,Input!B6922&lt;=700),Input!B6922,""),"")</f>
        <v/>
      </c>
      <c r="C6922">
        <f>IF(B6922="","",INT(A6922))</f>
        <v/>
      </c>
      <c r="D6922">
        <f>IF(B6922="","",HOUR(A6922))</f>
        <v/>
      </c>
      <c r="E6922">
        <f>IF(B6922="","",IF(INPUT!$I$1="","",IF(C6922&lt;(INT(INPUT!$I$1)-INPUT!$I$2),"Off Meds",IF(C6922&lt;=(INT(INPUT!$I$1)+INPUT!$I$2),"Washout","On Meds"))))</f>
        <v/>
      </c>
      <c r="F6922">
        <f>IF(B6922="","",1.509*(LN(B6922)^1.084-5.381))</f>
        <v/>
      </c>
      <c r="G6922">
        <f>IF(F6922="","",IF(F6922&lt;0,10*F6922^2,0))</f>
        <v/>
      </c>
      <c r="H6922">
        <f>IF(F6922="","",IF(F6922&gt;0,10*F6922^2,0))</f>
        <v/>
      </c>
    </row>
    <row r="6923">
      <c r="A6923">
        <f>Input!A6923</f>
        <v/>
      </c>
      <c r="B6923">
        <f>IF(ISNUMBER(Input!B6923),IF(AND(Input!B6923&gt;=20,Input!B6923&lt;=700),Input!B6923,""),"")</f>
        <v/>
      </c>
      <c r="C6923">
        <f>IF(B6923="","",INT(A6923))</f>
        <v/>
      </c>
      <c r="D6923">
        <f>IF(B6923="","",HOUR(A6923))</f>
        <v/>
      </c>
      <c r="E6923">
        <f>IF(B6923="","",IF(INPUT!$I$1="","",IF(C6923&lt;(INT(INPUT!$I$1)-INPUT!$I$2),"Off Meds",IF(C6923&lt;=(INT(INPUT!$I$1)+INPUT!$I$2),"Washout","On Meds"))))</f>
        <v/>
      </c>
      <c r="F6923">
        <f>IF(B6923="","",1.509*(LN(B6923)^1.084-5.381))</f>
        <v/>
      </c>
      <c r="G6923">
        <f>IF(F6923="","",IF(F6923&lt;0,10*F6923^2,0))</f>
        <v/>
      </c>
      <c r="H6923">
        <f>IF(F6923="","",IF(F6923&gt;0,10*F6923^2,0))</f>
        <v/>
      </c>
    </row>
    <row r="6924">
      <c r="A6924">
        <f>Input!A6924</f>
        <v/>
      </c>
      <c r="B6924">
        <f>IF(ISNUMBER(Input!B6924),IF(AND(Input!B6924&gt;=20,Input!B6924&lt;=700),Input!B6924,""),"")</f>
        <v/>
      </c>
      <c r="C6924">
        <f>IF(B6924="","",INT(A6924))</f>
        <v/>
      </c>
      <c r="D6924">
        <f>IF(B6924="","",HOUR(A6924))</f>
        <v/>
      </c>
      <c r="E6924">
        <f>IF(B6924="","",IF(INPUT!$I$1="","",IF(C6924&lt;(INT(INPUT!$I$1)-INPUT!$I$2),"Off Meds",IF(C6924&lt;=(INT(INPUT!$I$1)+INPUT!$I$2),"Washout","On Meds"))))</f>
        <v/>
      </c>
      <c r="F6924">
        <f>IF(B6924="","",1.509*(LN(B6924)^1.084-5.381))</f>
        <v/>
      </c>
      <c r="G6924">
        <f>IF(F6924="","",IF(F6924&lt;0,10*F6924^2,0))</f>
        <v/>
      </c>
      <c r="H6924">
        <f>IF(F6924="","",IF(F6924&gt;0,10*F6924^2,0))</f>
        <v/>
      </c>
    </row>
    <row r="6925">
      <c r="A6925">
        <f>Input!A6925</f>
        <v/>
      </c>
      <c r="B6925">
        <f>IF(ISNUMBER(Input!B6925),IF(AND(Input!B6925&gt;=20,Input!B6925&lt;=700),Input!B6925,""),"")</f>
        <v/>
      </c>
      <c r="C6925">
        <f>IF(B6925="","",INT(A6925))</f>
        <v/>
      </c>
      <c r="D6925">
        <f>IF(B6925="","",HOUR(A6925))</f>
        <v/>
      </c>
      <c r="E6925">
        <f>IF(B6925="","",IF(INPUT!$I$1="","",IF(C6925&lt;(INT(INPUT!$I$1)-INPUT!$I$2),"Off Meds",IF(C6925&lt;=(INT(INPUT!$I$1)+INPUT!$I$2),"Washout","On Meds"))))</f>
        <v/>
      </c>
      <c r="F6925">
        <f>IF(B6925="","",1.509*(LN(B6925)^1.084-5.381))</f>
        <v/>
      </c>
      <c r="G6925">
        <f>IF(F6925="","",IF(F6925&lt;0,10*F6925^2,0))</f>
        <v/>
      </c>
      <c r="H6925">
        <f>IF(F6925="","",IF(F6925&gt;0,10*F6925^2,0))</f>
        <v/>
      </c>
    </row>
    <row r="6926">
      <c r="A6926">
        <f>Input!A6926</f>
        <v/>
      </c>
      <c r="B6926">
        <f>IF(ISNUMBER(Input!B6926),IF(AND(Input!B6926&gt;=20,Input!B6926&lt;=700),Input!B6926,""),"")</f>
        <v/>
      </c>
      <c r="C6926">
        <f>IF(B6926="","",INT(A6926))</f>
        <v/>
      </c>
      <c r="D6926">
        <f>IF(B6926="","",HOUR(A6926))</f>
        <v/>
      </c>
      <c r="E6926">
        <f>IF(B6926="","",IF(INPUT!$I$1="","",IF(C6926&lt;(INT(INPUT!$I$1)-INPUT!$I$2),"Off Meds",IF(C6926&lt;=(INT(INPUT!$I$1)+INPUT!$I$2),"Washout","On Meds"))))</f>
        <v/>
      </c>
      <c r="F6926">
        <f>IF(B6926="","",1.509*(LN(B6926)^1.084-5.381))</f>
        <v/>
      </c>
      <c r="G6926">
        <f>IF(F6926="","",IF(F6926&lt;0,10*F6926^2,0))</f>
        <v/>
      </c>
      <c r="H6926">
        <f>IF(F6926="","",IF(F6926&gt;0,10*F6926^2,0))</f>
        <v/>
      </c>
    </row>
    <row r="6927">
      <c r="A6927">
        <f>Input!A6927</f>
        <v/>
      </c>
      <c r="B6927">
        <f>IF(ISNUMBER(Input!B6927),IF(AND(Input!B6927&gt;=20,Input!B6927&lt;=700),Input!B6927,""),"")</f>
        <v/>
      </c>
      <c r="C6927">
        <f>IF(B6927="","",INT(A6927))</f>
        <v/>
      </c>
      <c r="D6927">
        <f>IF(B6927="","",HOUR(A6927))</f>
        <v/>
      </c>
      <c r="E6927">
        <f>IF(B6927="","",IF(INPUT!$I$1="","",IF(C6927&lt;(INT(INPUT!$I$1)-INPUT!$I$2),"Off Meds",IF(C6927&lt;=(INT(INPUT!$I$1)+INPUT!$I$2),"Washout","On Meds"))))</f>
        <v/>
      </c>
      <c r="F6927">
        <f>IF(B6927="","",1.509*(LN(B6927)^1.084-5.381))</f>
        <v/>
      </c>
      <c r="G6927">
        <f>IF(F6927="","",IF(F6927&lt;0,10*F6927^2,0))</f>
        <v/>
      </c>
      <c r="H6927">
        <f>IF(F6927="","",IF(F6927&gt;0,10*F6927^2,0))</f>
        <v/>
      </c>
    </row>
    <row r="6928">
      <c r="A6928">
        <f>Input!A6928</f>
        <v/>
      </c>
      <c r="B6928">
        <f>IF(ISNUMBER(Input!B6928),IF(AND(Input!B6928&gt;=20,Input!B6928&lt;=700),Input!B6928,""),"")</f>
        <v/>
      </c>
      <c r="C6928">
        <f>IF(B6928="","",INT(A6928))</f>
        <v/>
      </c>
      <c r="D6928">
        <f>IF(B6928="","",HOUR(A6928))</f>
        <v/>
      </c>
      <c r="E6928">
        <f>IF(B6928="","",IF(INPUT!$I$1="","",IF(C6928&lt;(INT(INPUT!$I$1)-INPUT!$I$2),"Off Meds",IF(C6928&lt;=(INT(INPUT!$I$1)+INPUT!$I$2),"Washout","On Meds"))))</f>
        <v/>
      </c>
      <c r="F6928">
        <f>IF(B6928="","",1.509*(LN(B6928)^1.084-5.381))</f>
        <v/>
      </c>
      <c r="G6928">
        <f>IF(F6928="","",IF(F6928&lt;0,10*F6928^2,0))</f>
        <v/>
      </c>
      <c r="H6928">
        <f>IF(F6928="","",IF(F6928&gt;0,10*F6928^2,0))</f>
        <v/>
      </c>
    </row>
    <row r="6929">
      <c r="A6929">
        <f>Input!A6929</f>
        <v/>
      </c>
      <c r="B6929">
        <f>IF(ISNUMBER(Input!B6929),IF(AND(Input!B6929&gt;=20,Input!B6929&lt;=700),Input!B6929,""),"")</f>
        <v/>
      </c>
      <c r="C6929">
        <f>IF(B6929="","",INT(A6929))</f>
        <v/>
      </c>
      <c r="D6929">
        <f>IF(B6929="","",HOUR(A6929))</f>
        <v/>
      </c>
      <c r="E6929">
        <f>IF(B6929="","",IF(INPUT!$I$1="","",IF(C6929&lt;(INT(INPUT!$I$1)-INPUT!$I$2),"Off Meds",IF(C6929&lt;=(INT(INPUT!$I$1)+INPUT!$I$2),"Washout","On Meds"))))</f>
        <v/>
      </c>
      <c r="F6929">
        <f>IF(B6929="","",1.509*(LN(B6929)^1.084-5.381))</f>
        <v/>
      </c>
      <c r="G6929">
        <f>IF(F6929="","",IF(F6929&lt;0,10*F6929^2,0))</f>
        <v/>
      </c>
      <c r="H6929">
        <f>IF(F6929="","",IF(F6929&gt;0,10*F6929^2,0))</f>
        <v/>
      </c>
    </row>
    <row r="6930">
      <c r="A6930">
        <f>Input!A6930</f>
        <v/>
      </c>
      <c r="B6930">
        <f>IF(ISNUMBER(Input!B6930),IF(AND(Input!B6930&gt;=20,Input!B6930&lt;=700),Input!B6930,""),"")</f>
        <v/>
      </c>
      <c r="C6930">
        <f>IF(B6930="","",INT(A6930))</f>
        <v/>
      </c>
      <c r="D6930">
        <f>IF(B6930="","",HOUR(A6930))</f>
        <v/>
      </c>
      <c r="E6930">
        <f>IF(B6930="","",IF(INPUT!$I$1="","",IF(C6930&lt;(INT(INPUT!$I$1)-INPUT!$I$2),"Off Meds",IF(C6930&lt;=(INT(INPUT!$I$1)+INPUT!$I$2),"Washout","On Meds"))))</f>
        <v/>
      </c>
      <c r="F6930">
        <f>IF(B6930="","",1.509*(LN(B6930)^1.084-5.381))</f>
        <v/>
      </c>
      <c r="G6930">
        <f>IF(F6930="","",IF(F6930&lt;0,10*F6930^2,0))</f>
        <v/>
      </c>
      <c r="H6930">
        <f>IF(F6930="","",IF(F6930&gt;0,10*F6930^2,0))</f>
        <v/>
      </c>
    </row>
    <row r="6931">
      <c r="A6931">
        <f>Input!A6931</f>
        <v/>
      </c>
      <c r="B6931">
        <f>IF(ISNUMBER(Input!B6931),IF(AND(Input!B6931&gt;=20,Input!B6931&lt;=700),Input!B6931,""),"")</f>
        <v/>
      </c>
      <c r="C6931">
        <f>IF(B6931="","",INT(A6931))</f>
        <v/>
      </c>
      <c r="D6931">
        <f>IF(B6931="","",HOUR(A6931))</f>
        <v/>
      </c>
      <c r="E6931">
        <f>IF(B6931="","",IF(INPUT!$I$1="","",IF(C6931&lt;(INT(INPUT!$I$1)-INPUT!$I$2),"Off Meds",IF(C6931&lt;=(INT(INPUT!$I$1)+INPUT!$I$2),"Washout","On Meds"))))</f>
        <v/>
      </c>
      <c r="F6931">
        <f>IF(B6931="","",1.509*(LN(B6931)^1.084-5.381))</f>
        <v/>
      </c>
      <c r="G6931">
        <f>IF(F6931="","",IF(F6931&lt;0,10*F6931^2,0))</f>
        <v/>
      </c>
      <c r="H6931">
        <f>IF(F6931="","",IF(F6931&gt;0,10*F6931^2,0))</f>
        <v/>
      </c>
    </row>
    <row r="6932">
      <c r="A6932">
        <f>Input!A6932</f>
        <v/>
      </c>
      <c r="B6932">
        <f>IF(ISNUMBER(Input!B6932),IF(AND(Input!B6932&gt;=20,Input!B6932&lt;=700),Input!B6932,""),"")</f>
        <v/>
      </c>
      <c r="C6932">
        <f>IF(B6932="","",INT(A6932))</f>
        <v/>
      </c>
      <c r="D6932">
        <f>IF(B6932="","",HOUR(A6932))</f>
        <v/>
      </c>
      <c r="E6932">
        <f>IF(B6932="","",IF(INPUT!$I$1="","",IF(C6932&lt;(INT(INPUT!$I$1)-INPUT!$I$2),"Off Meds",IF(C6932&lt;=(INT(INPUT!$I$1)+INPUT!$I$2),"Washout","On Meds"))))</f>
        <v/>
      </c>
      <c r="F6932">
        <f>IF(B6932="","",1.509*(LN(B6932)^1.084-5.381))</f>
        <v/>
      </c>
      <c r="G6932">
        <f>IF(F6932="","",IF(F6932&lt;0,10*F6932^2,0))</f>
        <v/>
      </c>
      <c r="H6932">
        <f>IF(F6932="","",IF(F6932&gt;0,10*F6932^2,0))</f>
        <v/>
      </c>
    </row>
    <row r="6933">
      <c r="A6933">
        <f>Input!A6933</f>
        <v/>
      </c>
      <c r="B6933">
        <f>IF(ISNUMBER(Input!B6933),IF(AND(Input!B6933&gt;=20,Input!B6933&lt;=700),Input!B6933,""),"")</f>
        <v/>
      </c>
      <c r="C6933">
        <f>IF(B6933="","",INT(A6933))</f>
        <v/>
      </c>
      <c r="D6933">
        <f>IF(B6933="","",HOUR(A6933))</f>
        <v/>
      </c>
      <c r="E6933">
        <f>IF(B6933="","",IF(INPUT!$I$1="","",IF(C6933&lt;(INT(INPUT!$I$1)-INPUT!$I$2),"Off Meds",IF(C6933&lt;=(INT(INPUT!$I$1)+INPUT!$I$2),"Washout","On Meds"))))</f>
        <v/>
      </c>
      <c r="F6933">
        <f>IF(B6933="","",1.509*(LN(B6933)^1.084-5.381))</f>
        <v/>
      </c>
      <c r="G6933">
        <f>IF(F6933="","",IF(F6933&lt;0,10*F6933^2,0))</f>
        <v/>
      </c>
      <c r="H6933">
        <f>IF(F6933="","",IF(F6933&gt;0,10*F6933^2,0))</f>
        <v/>
      </c>
    </row>
    <row r="6934">
      <c r="A6934">
        <f>Input!A6934</f>
        <v/>
      </c>
      <c r="B6934">
        <f>IF(ISNUMBER(Input!B6934),IF(AND(Input!B6934&gt;=20,Input!B6934&lt;=700),Input!B6934,""),"")</f>
        <v/>
      </c>
      <c r="C6934">
        <f>IF(B6934="","",INT(A6934))</f>
        <v/>
      </c>
      <c r="D6934">
        <f>IF(B6934="","",HOUR(A6934))</f>
        <v/>
      </c>
      <c r="E6934">
        <f>IF(B6934="","",IF(INPUT!$I$1="","",IF(C6934&lt;(INT(INPUT!$I$1)-INPUT!$I$2),"Off Meds",IF(C6934&lt;=(INT(INPUT!$I$1)+INPUT!$I$2),"Washout","On Meds"))))</f>
        <v/>
      </c>
      <c r="F6934">
        <f>IF(B6934="","",1.509*(LN(B6934)^1.084-5.381))</f>
        <v/>
      </c>
      <c r="G6934">
        <f>IF(F6934="","",IF(F6934&lt;0,10*F6934^2,0))</f>
        <v/>
      </c>
      <c r="H6934">
        <f>IF(F6934="","",IF(F6934&gt;0,10*F6934^2,0))</f>
        <v/>
      </c>
    </row>
    <row r="6935">
      <c r="A6935">
        <f>Input!A6935</f>
        <v/>
      </c>
      <c r="B6935">
        <f>IF(ISNUMBER(Input!B6935),IF(AND(Input!B6935&gt;=20,Input!B6935&lt;=700),Input!B6935,""),"")</f>
        <v/>
      </c>
      <c r="C6935">
        <f>IF(B6935="","",INT(A6935))</f>
        <v/>
      </c>
      <c r="D6935">
        <f>IF(B6935="","",HOUR(A6935))</f>
        <v/>
      </c>
      <c r="E6935">
        <f>IF(B6935="","",IF(INPUT!$I$1="","",IF(C6935&lt;(INT(INPUT!$I$1)-INPUT!$I$2),"Off Meds",IF(C6935&lt;=(INT(INPUT!$I$1)+INPUT!$I$2),"Washout","On Meds"))))</f>
        <v/>
      </c>
      <c r="F6935">
        <f>IF(B6935="","",1.509*(LN(B6935)^1.084-5.381))</f>
        <v/>
      </c>
      <c r="G6935">
        <f>IF(F6935="","",IF(F6935&lt;0,10*F6935^2,0))</f>
        <v/>
      </c>
      <c r="H6935">
        <f>IF(F6935="","",IF(F6935&gt;0,10*F6935^2,0))</f>
        <v/>
      </c>
    </row>
    <row r="6936">
      <c r="A6936">
        <f>Input!A6936</f>
        <v/>
      </c>
      <c r="B6936">
        <f>IF(ISNUMBER(Input!B6936),IF(AND(Input!B6936&gt;=20,Input!B6936&lt;=700),Input!B6936,""),"")</f>
        <v/>
      </c>
      <c r="C6936">
        <f>IF(B6936="","",INT(A6936))</f>
        <v/>
      </c>
      <c r="D6936">
        <f>IF(B6936="","",HOUR(A6936))</f>
        <v/>
      </c>
      <c r="E6936">
        <f>IF(B6936="","",IF(INPUT!$I$1="","",IF(C6936&lt;(INT(INPUT!$I$1)-INPUT!$I$2),"Off Meds",IF(C6936&lt;=(INT(INPUT!$I$1)+INPUT!$I$2),"Washout","On Meds"))))</f>
        <v/>
      </c>
      <c r="F6936">
        <f>IF(B6936="","",1.509*(LN(B6936)^1.084-5.381))</f>
        <v/>
      </c>
      <c r="G6936">
        <f>IF(F6936="","",IF(F6936&lt;0,10*F6936^2,0))</f>
        <v/>
      </c>
      <c r="H6936">
        <f>IF(F6936="","",IF(F6936&gt;0,10*F6936^2,0))</f>
        <v/>
      </c>
    </row>
    <row r="6937">
      <c r="A6937">
        <f>Input!A6937</f>
        <v/>
      </c>
      <c r="B6937">
        <f>IF(ISNUMBER(Input!B6937),IF(AND(Input!B6937&gt;=20,Input!B6937&lt;=700),Input!B6937,""),"")</f>
        <v/>
      </c>
      <c r="C6937">
        <f>IF(B6937="","",INT(A6937))</f>
        <v/>
      </c>
      <c r="D6937">
        <f>IF(B6937="","",HOUR(A6937))</f>
        <v/>
      </c>
      <c r="E6937">
        <f>IF(B6937="","",IF(INPUT!$I$1="","",IF(C6937&lt;(INT(INPUT!$I$1)-INPUT!$I$2),"Off Meds",IF(C6937&lt;=(INT(INPUT!$I$1)+INPUT!$I$2),"Washout","On Meds"))))</f>
        <v/>
      </c>
      <c r="F6937">
        <f>IF(B6937="","",1.509*(LN(B6937)^1.084-5.381))</f>
        <v/>
      </c>
      <c r="G6937">
        <f>IF(F6937="","",IF(F6937&lt;0,10*F6937^2,0))</f>
        <v/>
      </c>
      <c r="H6937">
        <f>IF(F6937="","",IF(F6937&gt;0,10*F6937^2,0))</f>
        <v/>
      </c>
    </row>
    <row r="6938">
      <c r="A6938">
        <f>Input!A6938</f>
        <v/>
      </c>
      <c r="B6938">
        <f>IF(ISNUMBER(Input!B6938),IF(AND(Input!B6938&gt;=20,Input!B6938&lt;=700),Input!B6938,""),"")</f>
        <v/>
      </c>
      <c r="C6938">
        <f>IF(B6938="","",INT(A6938))</f>
        <v/>
      </c>
      <c r="D6938">
        <f>IF(B6938="","",HOUR(A6938))</f>
        <v/>
      </c>
      <c r="E6938">
        <f>IF(B6938="","",IF(INPUT!$I$1="","",IF(C6938&lt;(INT(INPUT!$I$1)-INPUT!$I$2),"Off Meds",IF(C6938&lt;=(INT(INPUT!$I$1)+INPUT!$I$2),"Washout","On Meds"))))</f>
        <v/>
      </c>
      <c r="F6938">
        <f>IF(B6938="","",1.509*(LN(B6938)^1.084-5.381))</f>
        <v/>
      </c>
      <c r="G6938">
        <f>IF(F6938="","",IF(F6938&lt;0,10*F6938^2,0))</f>
        <v/>
      </c>
      <c r="H6938">
        <f>IF(F6938="","",IF(F6938&gt;0,10*F6938^2,0))</f>
        <v/>
      </c>
    </row>
    <row r="6939">
      <c r="A6939">
        <f>Input!A6939</f>
        <v/>
      </c>
      <c r="B6939">
        <f>IF(ISNUMBER(Input!B6939),IF(AND(Input!B6939&gt;=20,Input!B6939&lt;=700),Input!B6939,""),"")</f>
        <v/>
      </c>
      <c r="C6939">
        <f>IF(B6939="","",INT(A6939))</f>
        <v/>
      </c>
      <c r="D6939">
        <f>IF(B6939="","",HOUR(A6939))</f>
        <v/>
      </c>
      <c r="E6939">
        <f>IF(B6939="","",IF(INPUT!$I$1="","",IF(C6939&lt;(INT(INPUT!$I$1)-INPUT!$I$2),"Off Meds",IF(C6939&lt;=(INT(INPUT!$I$1)+INPUT!$I$2),"Washout","On Meds"))))</f>
        <v/>
      </c>
      <c r="F6939">
        <f>IF(B6939="","",1.509*(LN(B6939)^1.084-5.381))</f>
        <v/>
      </c>
      <c r="G6939">
        <f>IF(F6939="","",IF(F6939&lt;0,10*F6939^2,0))</f>
        <v/>
      </c>
      <c r="H6939">
        <f>IF(F6939="","",IF(F6939&gt;0,10*F6939^2,0))</f>
        <v/>
      </c>
    </row>
    <row r="6940">
      <c r="A6940">
        <f>Input!A6940</f>
        <v/>
      </c>
      <c r="B6940">
        <f>IF(ISNUMBER(Input!B6940),IF(AND(Input!B6940&gt;=20,Input!B6940&lt;=700),Input!B6940,""),"")</f>
        <v/>
      </c>
      <c r="C6940">
        <f>IF(B6940="","",INT(A6940))</f>
        <v/>
      </c>
      <c r="D6940">
        <f>IF(B6940="","",HOUR(A6940))</f>
        <v/>
      </c>
      <c r="E6940">
        <f>IF(B6940="","",IF(INPUT!$I$1="","",IF(C6940&lt;(INT(INPUT!$I$1)-INPUT!$I$2),"Off Meds",IF(C6940&lt;=(INT(INPUT!$I$1)+INPUT!$I$2),"Washout","On Meds"))))</f>
        <v/>
      </c>
      <c r="F6940">
        <f>IF(B6940="","",1.509*(LN(B6940)^1.084-5.381))</f>
        <v/>
      </c>
      <c r="G6940">
        <f>IF(F6940="","",IF(F6940&lt;0,10*F6940^2,0))</f>
        <v/>
      </c>
      <c r="H6940">
        <f>IF(F6940="","",IF(F6940&gt;0,10*F6940^2,0))</f>
        <v/>
      </c>
    </row>
    <row r="6941">
      <c r="A6941">
        <f>Input!A6941</f>
        <v/>
      </c>
      <c r="B6941">
        <f>IF(ISNUMBER(Input!B6941),IF(AND(Input!B6941&gt;=20,Input!B6941&lt;=700),Input!B6941,""),"")</f>
        <v/>
      </c>
      <c r="C6941">
        <f>IF(B6941="","",INT(A6941))</f>
        <v/>
      </c>
      <c r="D6941">
        <f>IF(B6941="","",HOUR(A6941))</f>
        <v/>
      </c>
      <c r="E6941">
        <f>IF(B6941="","",IF(INPUT!$I$1="","",IF(C6941&lt;(INT(INPUT!$I$1)-INPUT!$I$2),"Off Meds",IF(C6941&lt;=(INT(INPUT!$I$1)+INPUT!$I$2),"Washout","On Meds"))))</f>
        <v/>
      </c>
      <c r="F6941">
        <f>IF(B6941="","",1.509*(LN(B6941)^1.084-5.381))</f>
        <v/>
      </c>
      <c r="G6941">
        <f>IF(F6941="","",IF(F6941&lt;0,10*F6941^2,0))</f>
        <v/>
      </c>
      <c r="H6941">
        <f>IF(F6941="","",IF(F6941&gt;0,10*F6941^2,0))</f>
        <v/>
      </c>
    </row>
    <row r="6942">
      <c r="A6942">
        <f>Input!A6942</f>
        <v/>
      </c>
      <c r="B6942">
        <f>IF(ISNUMBER(Input!B6942),IF(AND(Input!B6942&gt;=20,Input!B6942&lt;=700),Input!B6942,""),"")</f>
        <v/>
      </c>
      <c r="C6942">
        <f>IF(B6942="","",INT(A6942))</f>
        <v/>
      </c>
      <c r="D6942">
        <f>IF(B6942="","",HOUR(A6942))</f>
        <v/>
      </c>
      <c r="E6942">
        <f>IF(B6942="","",IF(INPUT!$I$1="","",IF(C6942&lt;(INT(INPUT!$I$1)-INPUT!$I$2),"Off Meds",IF(C6942&lt;=(INT(INPUT!$I$1)+INPUT!$I$2),"Washout","On Meds"))))</f>
        <v/>
      </c>
      <c r="F6942">
        <f>IF(B6942="","",1.509*(LN(B6942)^1.084-5.381))</f>
        <v/>
      </c>
      <c r="G6942">
        <f>IF(F6942="","",IF(F6942&lt;0,10*F6942^2,0))</f>
        <v/>
      </c>
      <c r="H6942">
        <f>IF(F6942="","",IF(F6942&gt;0,10*F6942^2,0))</f>
        <v/>
      </c>
    </row>
    <row r="6943">
      <c r="A6943">
        <f>Input!A6943</f>
        <v/>
      </c>
      <c r="B6943">
        <f>IF(ISNUMBER(Input!B6943),IF(AND(Input!B6943&gt;=20,Input!B6943&lt;=700),Input!B6943,""),"")</f>
        <v/>
      </c>
      <c r="C6943">
        <f>IF(B6943="","",INT(A6943))</f>
        <v/>
      </c>
      <c r="D6943">
        <f>IF(B6943="","",HOUR(A6943))</f>
        <v/>
      </c>
      <c r="E6943">
        <f>IF(B6943="","",IF(INPUT!$I$1="","",IF(C6943&lt;(INT(INPUT!$I$1)-INPUT!$I$2),"Off Meds",IF(C6943&lt;=(INT(INPUT!$I$1)+INPUT!$I$2),"Washout","On Meds"))))</f>
        <v/>
      </c>
      <c r="F6943">
        <f>IF(B6943="","",1.509*(LN(B6943)^1.084-5.381))</f>
        <v/>
      </c>
      <c r="G6943">
        <f>IF(F6943="","",IF(F6943&lt;0,10*F6943^2,0))</f>
        <v/>
      </c>
      <c r="H6943">
        <f>IF(F6943="","",IF(F6943&gt;0,10*F6943^2,0))</f>
        <v/>
      </c>
    </row>
    <row r="6944">
      <c r="A6944">
        <f>Input!A6944</f>
        <v/>
      </c>
      <c r="B6944">
        <f>IF(ISNUMBER(Input!B6944),IF(AND(Input!B6944&gt;=20,Input!B6944&lt;=700),Input!B6944,""),"")</f>
        <v/>
      </c>
      <c r="C6944">
        <f>IF(B6944="","",INT(A6944))</f>
        <v/>
      </c>
      <c r="D6944">
        <f>IF(B6944="","",HOUR(A6944))</f>
        <v/>
      </c>
      <c r="E6944">
        <f>IF(B6944="","",IF(INPUT!$I$1="","",IF(C6944&lt;(INT(INPUT!$I$1)-INPUT!$I$2),"Off Meds",IF(C6944&lt;=(INT(INPUT!$I$1)+INPUT!$I$2),"Washout","On Meds"))))</f>
        <v/>
      </c>
      <c r="F6944">
        <f>IF(B6944="","",1.509*(LN(B6944)^1.084-5.381))</f>
        <v/>
      </c>
      <c r="G6944">
        <f>IF(F6944="","",IF(F6944&lt;0,10*F6944^2,0))</f>
        <v/>
      </c>
      <c r="H6944">
        <f>IF(F6944="","",IF(F6944&gt;0,10*F6944^2,0))</f>
        <v/>
      </c>
    </row>
    <row r="6945">
      <c r="A6945">
        <f>Input!A6945</f>
        <v/>
      </c>
      <c r="B6945">
        <f>IF(ISNUMBER(Input!B6945),IF(AND(Input!B6945&gt;=20,Input!B6945&lt;=700),Input!B6945,""),"")</f>
        <v/>
      </c>
      <c r="C6945">
        <f>IF(B6945="","",INT(A6945))</f>
        <v/>
      </c>
      <c r="D6945">
        <f>IF(B6945="","",HOUR(A6945))</f>
        <v/>
      </c>
      <c r="E6945">
        <f>IF(B6945="","",IF(INPUT!$I$1="","",IF(C6945&lt;(INT(INPUT!$I$1)-INPUT!$I$2),"Off Meds",IF(C6945&lt;=(INT(INPUT!$I$1)+INPUT!$I$2),"Washout","On Meds"))))</f>
        <v/>
      </c>
      <c r="F6945">
        <f>IF(B6945="","",1.509*(LN(B6945)^1.084-5.381))</f>
        <v/>
      </c>
      <c r="G6945">
        <f>IF(F6945="","",IF(F6945&lt;0,10*F6945^2,0))</f>
        <v/>
      </c>
      <c r="H6945">
        <f>IF(F6945="","",IF(F6945&gt;0,10*F6945^2,0))</f>
        <v/>
      </c>
    </row>
    <row r="6946">
      <c r="A6946">
        <f>Input!A6946</f>
        <v/>
      </c>
      <c r="B6946">
        <f>IF(ISNUMBER(Input!B6946),IF(AND(Input!B6946&gt;=20,Input!B6946&lt;=700),Input!B6946,""),"")</f>
        <v/>
      </c>
      <c r="C6946">
        <f>IF(B6946="","",INT(A6946))</f>
        <v/>
      </c>
      <c r="D6946">
        <f>IF(B6946="","",HOUR(A6946))</f>
        <v/>
      </c>
      <c r="E6946">
        <f>IF(B6946="","",IF(INPUT!$I$1="","",IF(C6946&lt;(INT(INPUT!$I$1)-INPUT!$I$2),"Off Meds",IF(C6946&lt;=(INT(INPUT!$I$1)+INPUT!$I$2),"Washout","On Meds"))))</f>
        <v/>
      </c>
      <c r="F6946">
        <f>IF(B6946="","",1.509*(LN(B6946)^1.084-5.381))</f>
        <v/>
      </c>
      <c r="G6946">
        <f>IF(F6946="","",IF(F6946&lt;0,10*F6946^2,0))</f>
        <v/>
      </c>
      <c r="H6946">
        <f>IF(F6946="","",IF(F6946&gt;0,10*F6946^2,0))</f>
        <v/>
      </c>
    </row>
    <row r="6947">
      <c r="A6947">
        <f>Input!A6947</f>
        <v/>
      </c>
      <c r="B6947">
        <f>IF(ISNUMBER(Input!B6947),IF(AND(Input!B6947&gt;=20,Input!B6947&lt;=700),Input!B6947,""),"")</f>
        <v/>
      </c>
      <c r="C6947">
        <f>IF(B6947="","",INT(A6947))</f>
        <v/>
      </c>
      <c r="D6947">
        <f>IF(B6947="","",HOUR(A6947))</f>
        <v/>
      </c>
      <c r="E6947">
        <f>IF(B6947="","",IF(INPUT!$I$1="","",IF(C6947&lt;(INT(INPUT!$I$1)-INPUT!$I$2),"Off Meds",IF(C6947&lt;=(INT(INPUT!$I$1)+INPUT!$I$2),"Washout","On Meds"))))</f>
        <v/>
      </c>
      <c r="F6947">
        <f>IF(B6947="","",1.509*(LN(B6947)^1.084-5.381))</f>
        <v/>
      </c>
      <c r="G6947">
        <f>IF(F6947="","",IF(F6947&lt;0,10*F6947^2,0))</f>
        <v/>
      </c>
      <c r="H6947">
        <f>IF(F6947="","",IF(F6947&gt;0,10*F6947^2,0))</f>
        <v/>
      </c>
    </row>
    <row r="6948">
      <c r="A6948">
        <f>Input!A6948</f>
        <v/>
      </c>
      <c r="B6948">
        <f>IF(ISNUMBER(Input!B6948),IF(AND(Input!B6948&gt;=20,Input!B6948&lt;=700),Input!B6948,""),"")</f>
        <v/>
      </c>
      <c r="C6948">
        <f>IF(B6948="","",INT(A6948))</f>
        <v/>
      </c>
      <c r="D6948">
        <f>IF(B6948="","",HOUR(A6948))</f>
        <v/>
      </c>
      <c r="E6948">
        <f>IF(B6948="","",IF(INPUT!$I$1="","",IF(C6948&lt;(INT(INPUT!$I$1)-INPUT!$I$2),"Off Meds",IF(C6948&lt;=(INT(INPUT!$I$1)+INPUT!$I$2),"Washout","On Meds"))))</f>
        <v/>
      </c>
      <c r="F6948">
        <f>IF(B6948="","",1.509*(LN(B6948)^1.084-5.381))</f>
        <v/>
      </c>
      <c r="G6948">
        <f>IF(F6948="","",IF(F6948&lt;0,10*F6948^2,0))</f>
        <v/>
      </c>
      <c r="H6948">
        <f>IF(F6948="","",IF(F6948&gt;0,10*F6948^2,0))</f>
        <v/>
      </c>
    </row>
    <row r="6949">
      <c r="A6949">
        <f>Input!A6949</f>
        <v/>
      </c>
      <c r="B6949">
        <f>IF(ISNUMBER(Input!B6949),IF(AND(Input!B6949&gt;=20,Input!B6949&lt;=700),Input!B6949,""),"")</f>
        <v/>
      </c>
      <c r="C6949">
        <f>IF(B6949="","",INT(A6949))</f>
        <v/>
      </c>
      <c r="D6949">
        <f>IF(B6949="","",HOUR(A6949))</f>
        <v/>
      </c>
      <c r="E6949">
        <f>IF(B6949="","",IF(INPUT!$I$1="","",IF(C6949&lt;(INT(INPUT!$I$1)-INPUT!$I$2),"Off Meds",IF(C6949&lt;=(INT(INPUT!$I$1)+INPUT!$I$2),"Washout","On Meds"))))</f>
        <v/>
      </c>
      <c r="F6949">
        <f>IF(B6949="","",1.509*(LN(B6949)^1.084-5.381))</f>
        <v/>
      </c>
      <c r="G6949">
        <f>IF(F6949="","",IF(F6949&lt;0,10*F6949^2,0))</f>
        <v/>
      </c>
      <c r="H6949">
        <f>IF(F6949="","",IF(F6949&gt;0,10*F6949^2,0))</f>
        <v/>
      </c>
    </row>
    <row r="6950">
      <c r="A6950">
        <f>Input!A6950</f>
        <v/>
      </c>
      <c r="B6950">
        <f>IF(ISNUMBER(Input!B6950),IF(AND(Input!B6950&gt;=20,Input!B6950&lt;=700),Input!B6950,""),"")</f>
        <v/>
      </c>
      <c r="C6950">
        <f>IF(B6950="","",INT(A6950))</f>
        <v/>
      </c>
      <c r="D6950">
        <f>IF(B6950="","",HOUR(A6950))</f>
        <v/>
      </c>
      <c r="E6950">
        <f>IF(B6950="","",IF(INPUT!$I$1="","",IF(C6950&lt;(INT(INPUT!$I$1)-INPUT!$I$2),"Off Meds",IF(C6950&lt;=(INT(INPUT!$I$1)+INPUT!$I$2),"Washout","On Meds"))))</f>
        <v/>
      </c>
      <c r="F6950">
        <f>IF(B6950="","",1.509*(LN(B6950)^1.084-5.381))</f>
        <v/>
      </c>
      <c r="G6950">
        <f>IF(F6950="","",IF(F6950&lt;0,10*F6950^2,0))</f>
        <v/>
      </c>
      <c r="H6950">
        <f>IF(F6950="","",IF(F6950&gt;0,10*F6950^2,0))</f>
        <v/>
      </c>
    </row>
    <row r="6951">
      <c r="A6951">
        <f>Input!A6951</f>
        <v/>
      </c>
      <c r="B6951">
        <f>IF(ISNUMBER(Input!B6951),IF(AND(Input!B6951&gt;=20,Input!B6951&lt;=700),Input!B6951,""),"")</f>
        <v/>
      </c>
      <c r="C6951">
        <f>IF(B6951="","",INT(A6951))</f>
        <v/>
      </c>
      <c r="D6951">
        <f>IF(B6951="","",HOUR(A6951))</f>
        <v/>
      </c>
      <c r="E6951">
        <f>IF(B6951="","",IF(INPUT!$I$1="","",IF(C6951&lt;(INT(INPUT!$I$1)-INPUT!$I$2),"Off Meds",IF(C6951&lt;=(INT(INPUT!$I$1)+INPUT!$I$2),"Washout","On Meds"))))</f>
        <v/>
      </c>
      <c r="F6951">
        <f>IF(B6951="","",1.509*(LN(B6951)^1.084-5.381))</f>
        <v/>
      </c>
      <c r="G6951">
        <f>IF(F6951="","",IF(F6951&lt;0,10*F6951^2,0))</f>
        <v/>
      </c>
      <c r="H6951">
        <f>IF(F6951="","",IF(F6951&gt;0,10*F6951^2,0))</f>
        <v/>
      </c>
    </row>
    <row r="6952">
      <c r="A6952">
        <f>Input!A6952</f>
        <v/>
      </c>
      <c r="B6952">
        <f>IF(ISNUMBER(Input!B6952),IF(AND(Input!B6952&gt;=20,Input!B6952&lt;=700),Input!B6952,""),"")</f>
        <v/>
      </c>
      <c r="C6952">
        <f>IF(B6952="","",INT(A6952))</f>
        <v/>
      </c>
      <c r="D6952">
        <f>IF(B6952="","",HOUR(A6952))</f>
        <v/>
      </c>
      <c r="E6952">
        <f>IF(B6952="","",IF(INPUT!$I$1="","",IF(C6952&lt;(INT(INPUT!$I$1)-INPUT!$I$2),"Off Meds",IF(C6952&lt;=(INT(INPUT!$I$1)+INPUT!$I$2),"Washout","On Meds"))))</f>
        <v/>
      </c>
      <c r="F6952">
        <f>IF(B6952="","",1.509*(LN(B6952)^1.084-5.381))</f>
        <v/>
      </c>
      <c r="G6952">
        <f>IF(F6952="","",IF(F6952&lt;0,10*F6952^2,0))</f>
        <v/>
      </c>
      <c r="H6952">
        <f>IF(F6952="","",IF(F6952&gt;0,10*F6952^2,0))</f>
        <v/>
      </c>
    </row>
    <row r="6953">
      <c r="A6953">
        <f>Input!A6953</f>
        <v/>
      </c>
      <c r="B6953">
        <f>IF(ISNUMBER(Input!B6953),IF(AND(Input!B6953&gt;=20,Input!B6953&lt;=700),Input!B6953,""),"")</f>
        <v/>
      </c>
      <c r="C6953">
        <f>IF(B6953="","",INT(A6953))</f>
        <v/>
      </c>
      <c r="D6953">
        <f>IF(B6953="","",HOUR(A6953))</f>
        <v/>
      </c>
      <c r="E6953">
        <f>IF(B6953="","",IF(INPUT!$I$1="","",IF(C6953&lt;(INT(INPUT!$I$1)-INPUT!$I$2),"Off Meds",IF(C6953&lt;=(INT(INPUT!$I$1)+INPUT!$I$2),"Washout","On Meds"))))</f>
        <v/>
      </c>
      <c r="F6953">
        <f>IF(B6953="","",1.509*(LN(B6953)^1.084-5.381))</f>
        <v/>
      </c>
      <c r="G6953">
        <f>IF(F6953="","",IF(F6953&lt;0,10*F6953^2,0))</f>
        <v/>
      </c>
      <c r="H6953">
        <f>IF(F6953="","",IF(F6953&gt;0,10*F6953^2,0))</f>
        <v/>
      </c>
    </row>
    <row r="6954">
      <c r="A6954">
        <f>Input!A6954</f>
        <v/>
      </c>
      <c r="B6954">
        <f>IF(ISNUMBER(Input!B6954),IF(AND(Input!B6954&gt;=20,Input!B6954&lt;=700),Input!B6954,""),"")</f>
        <v/>
      </c>
      <c r="C6954">
        <f>IF(B6954="","",INT(A6954))</f>
        <v/>
      </c>
      <c r="D6954">
        <f>IF(B6954="","",HOUR(A6954))</f>
        <v/>
      </c>
      <c r="E6954">
        <f>IF(B6954="","",IF(INPUT!$I$1="","",IF(C6954&lt;(INT(INPUT!$I$1)-INPUT!$I$2),"Off Meds",IF(C6954&lt;=(INT(INPUT!$I$1)+INPUT!$I$2),"Washout","On Meds"))))</f>
        <v/>
      </c>
      <c r="F6954">
        <f>IF(B6954="","",1.509*(LN(B6954)^1.084-5.381))</f>
        <v/>
      </c>
      <c r="G6954">
        <f>IF(F6954="","",IF(F6954&lt;0,10*F6954^2,0))</f>
        <v/>
      </c>
      <c r="H6954">
        <f>IF(F6954="","",IF(F6954&gt;0,10*F6954^2,0))</f>
        <v/>
      </c>
    </row>
    <row r="6955">
      <c r="A6955">
        <f>Input!A6955</f>
        <v/>
      </c>
      <c r="B6955">
        <f>IF(ISNUMBER(Input!B6955),IF(AND(Input!B6955&gt;=20,Input!B6955&lt;=700),Input!B6955,""),"")</f>
        <v/>
      </c>
      <c r="C6955">
        <f>IF(B6955="","",INT(A6955))</f>
        <v/>
      </c>
      <c r="D6955">
        <f>IF(B6955="","",HOUR(A6955))</f>
        <v/>
      </c>
      <c r="E6955">
        <f>IF(B6955="","",IF(INPUT!$I$1="","",IF(C6955&lt;(INT(INPUT!$I$1)-INPUT!$I$2),"Off Meds",IF(C6955&lt;=(INT(INPUT!$I$1)+INPUT!$I$2),"Washout","On Meds"))))</f>
        <v/>
      </c>
      <c r="F6955">
        <f>IF(B6955="","",1.509*(LN(B6955)^1.084-5.381))</f>
        <v/>
      </c>
      <c r="G6955">
        <f>IF(F6955="","",IF(F6955&lt;0,10*F6955^2,0))</f>
        <v/>
      </c>
      <c r="H6955">
        <f>IF(F6955="","",IF(F6955&gt;0,10*F6955^2,0))</f>
        <v/>
      </c>
    </row>
    <row r="6956">
      <c r="A6956">
        <f>Input!A6956</f>
        <v/>
      </c>
      <c r="B6956">
        <f>IF(ISNUMBER(Input!B6956),IF(AND(Input!B6956&gt;=20,Input!B6956&lt;=700),Input!B6956,""),"")</f>
        <v/>
      </c>
      <c r="C6956">
        <f>IF(B6956="","",INT(A6956))</f>
        <v/>
      </c>
      <c r="D6956">
        <f>IF(B6956="","",HOUR(A6956))</f>
        <v/>
      </c>
      <c r="E6956">
        <f>IF(B6956="","",IF(INPUT!$I$1="","",IF(C6956&lt;(INT(INPUT!$I$1)-INPUT!$I$2),"Off Meds",IF(C6956&lt;=(INT(INPUT!$I$1)+INPUT!$I$2),"Washout","On Meds"))))</f>
        <v/>
      </c>
      <c r="F6956">
        <f>IF(B6956="","",1.509*(LN(B6956)^1.084-5.381))</f>
        <v/>
      </c>
      <c r="G6956">
        <f>IF(F6956="","",IF(F6956&lt;0,10*F6956^2,0))</f>
        <v/>
      </c>
      <c r="H6956">
        <f>IF(F6956="","",IF(F6956&gt;0,10*F6956^2,0))</f>
        <v/>
      </c>
    </row>
    <row r="6957">
      <c r="A6957">
        <f>Input!A6957</f>
        <v/>
      </c>
      <c r="B6957">
        <f>IF(ISNUMBER(Input!B6957),IF(AND(Input!B6957&gt;=20,Input!B6957&lt;=700),Input!B6957,""),"")</f>
        <v/>
      </c>
      <c r="C6957">
        <f>IF(B6957="","",INT(A6957))</f>
        <v/>
      </c>
      <c r="D6957">
        <f>IF(B6957="","",HOUR(A6957))</f>
        <v/>
      </c>
      <c r="E6957">
        <f>IF(B6957="","",IF(INPUT!$I$1="","",IF(C6957&lt;(INT(INPUT!$I$1)-INPUT!$I$2),"Off Meds",IF(C6957&lt;=(INT(INPUT!$I$1)+INPUT!$I$2),"Washout","On Meds"))))</f>
        <v/>
      </c>
      <c r="F6957">
        <f>IF(B6957="","",1.509*(LN(B6957)^1.084-5.381))</f>
        <v/>
      </c>
      <c r="G6957">
        <f>IF(F6957="","",IF(F6957&lt;0,10*F6957^2,0))</f>
        <v/>
      </c>
      <c r="H6957">
        <f>IF(F6957="","",IF(F6957&gt;0,10*F6957^2,0))</f>
        <v/>
      </c>
    </row>
    <row r="6958">
      <c r="A6958">
        <f>Input!A6958</f>
        <v/>
      </c>
      <c r="B6958">
        <f>IF(ISNUMBER(Input!B6958),IF(AND(Input!B6958&gt;=20,Input!B6958&lt;=700),Input!B6958,""),"")</f>
        <v/>
      </c>
      <c r="C6958">
        <f>IF(B6958="","",INT(A6958))</f>
        <v/>
      </c>
      <c r="D6958">
        <f>IF(B6958="","",HOUR(A6958))</f>
        <v/>
      </c>
      <c r="E6958">
        <f>IF(B6958="","",IF(INPUT!$I$1="","",IF(C6958&lt;(INT(INPUT!$I$1)-INPUT!$I$2),"Off Meds",IF(C6958&lt;=(INT(INPUT!$I$1)+INPUT!$I$2),"Washout","On Meds"))))</f>
        <v/>
      </c>
      <c r="F6958">
        <f>IF(B6958="","",1.509*(LN(B6958)^1.084-5.381))</f>
        <v/>
      </c>
      <c r="G6958">
        <f>IF(F6958="","",IF(F6958&lt;0,10*F6958^2,0))</f>
        <v/>
      </c>
      <c r="H6958">
        <f>IF(F6958="","",IF(F6958&gt;0,10*F6958^2,0))</f>
        <v/>
      </c>
    </row>
    <row r="6959">
      <c r="A6959">
        <f>Input!A6959</f>
        <v/>
      </c>
      <c r="B6959">
        <f>IF(ISNUMBER(Input!B6959),IF(AND(Input!B6959&gt;=20,Input!B6959&lt;=700),Input!B6959,""),"")</f>
        <v/>
      </c>
      <c r="C6959">
        <f>IF(B6959="","",INT(A6959))</f>
        <v/>
      </c>
      <c r="D6959">
        <f>IF(B6959="","",HOUR(A6959))</f>
        <v/>
      </c>
      <c r="E6959">
        <f>IF(B6959="","",IF(INPUT!$I$1="","",IF(C6959&lt;(INT(INPUT!$I$1)-INPUT!$I$2),"Off Meds",IF(C6959&lt;=(INT(INPUT!$I$1)+INPUT!$I$2),"Washout","On Meds"))))</f>
        <v/>
      </c>
      <c r="F6959">
        <f>IF(B6959="","",1.509*(LN(B6959)^1.084-5.381))</f>
        <v/>
      </c>
      <c r="G6959">
        <f>IF(F6959="","",IF(F6959&lt;0,10*F6959^2,0))</f>
        <v/>
      </c>
      <c r="H6959">
        <f>IF(F6959="","",IF(F6959&gt;0,10*F6959^2,0))</f>
        <v/>
      </c>
    </row>
    <row r="6960">
      <c r="A6960">
        <f>Input!A6960</f>
        <v/>
      </c>
      <c r="B6960">
        <f>IF(ISNUMBER(Input!B6960),IF(AND(Input!B6960&gt;=20,Input!B6960&lt;=700),Input!B6960,""),"")</f>
        <v/>
      </c>
      <c r="C6960">
        <f>IF(B6960="","",INT(A6960))</f>
        <v/>
      </c>
      <c r="D6960">
        <f>IF(B6960="","",HOUR(A6960))</f>
        <v/>
      </c>
      <c r="E6960">
        <f>IF(B6960="","",IF(INPUT!$I$1="","",IF(C6960&lt;(INT(INPUT!$I$1)-INPUT!$I$2),"Off Meds",IF(C6960&lt;=(INT(INPUT!$I$1)+INPUT!$I$2),"Washout","On Meds"))))</f>
        <v/>
      </c>
      <c r="F6960">
        <f>IF(B6960="","",1.509*(LN(B6960)^1.084-5.381))</f>
        <v/>
      </c>
      <c r="G6960">
        <f>IF(F6960="","",IF(F6960&lt;0,10*F6960^2,0))</f>
        <v/>
      </c>
      <c r="H6960">
        <f>IF(F6960="","",IF(F6960&gt;0,10*F6960^2,0))</f>
        <v/>
      </c>
    </row>
    <row r="6961">
      <c r="A6961">
        <f>Input!A6961</f>
        <v/>
      </c>
      <c r="B6961">
        <f>IF(ISNUMBER(Input!B6961),IF(AND(Input!B6961&gt;=20,Input!B6961&lt;=700),Input!B6961,""),"")</f>
        <v/>
      </c>
      <c r="C6961">
        <f>IF(B6961="","",INT(A6961))</f>
        <v/>
      </c>
      <c r="D6961">
        <f>IF(B6961="","",HOUR(A6961))</f>
        <v/>
      </c>
      <c r="E6961">
        <f>IF(B6961="","",IF(INPUT!$I$1="","",IF(C6961&lt;(INT(INPUT!$I$1)-INPUT!$I$2),"Off Meds",IF(C6961&lt;=(INT(INPUT!$I$1)+INPUT!$I$2),"Washout","On Meds"))))</f>
        <v/>
      </c>
      <c r="F6961">
        <f>IF(B6961="","",1.509*(LN(B6961)^1.084-5.381))</f>
        <v/>
      </c>
      <c r="G6961">
        <f>IF(F6961="","",IF(F6961&lt;0,10*F6961^2,0))</f>
        <v/>
      </c>
      <c r="H6961">
        <f>IF(F6961="","",IF(F6961&gt;0,10*F6961^2,0))</f>
        <v/>
      </c>
    </row>
    <row r="6962">
      <c r="A6962">
        <f>Input!A6962</f>
        <v/>
      </c>
      <c r="B6962">
        <f>IF(ISNUMBER(Input!B6962),IF(AND(Input!B6962&gt;=20,Input!B6962&lt;=700),Input!B6962,""),"")</f>
        <v/>
      </c>
      <c r="C6962">
        <f>IF(B6962="","",INT(A6962))</f>
        <v/>
      </c>
      <c r="D6962">
        <f>IF(B6962="","",HOUR(A6962))</f>
        <v/>
      </c>
      <c r="E6962">
        <f>IF(B6962="","",IF(INPUT!$I$1="","",IF(C6962&lt;(INT(INPUT!$I$1)-INPUT!$I$2),"Off Meds",IF(C6962&lt;=(INT(INPUT!$I$1)+INPUT!$I$2),"Washout","On Meds"))))</f>
        <v/>
      </c>
      <c r="F6962">
        <f>IF(B6962="","",1.509*(LN(B6962)^1.084-5.381))</f>
        <v/>
      </c>
      <c r="G6962">
        <f>IF(F6962="","",IF(F6962&lt;0,10*F6962^2,0))</f>
        <v/>
      </c>
      <c r="H6962">
        <f>IF(F6962="","",IF(F6962&gt;0,10*F6962^2,0))</f>
        <v/>
      </c>
    </row>
    <row r="6963">
      <c r="A6963">
        <f>Input!A6963</f>
        <v/>
      </c>
      <c r="B6963">
        <f>IF(ISNUMBER(Input!B6963),IF(AND(Input!B6963&gt;=20,Input!B6963&lt;=700),Input!B6963,""),"")</f>
        <v/>
      </c>
      <c r="C6963">
        <f>IF(B6963="","",INT(A6963))</f>
        <v/>
      </c>
      <c r="D6963">
        <f>IF(B6963="","",HOUR(A6963))</f>
        <v/>
      </c>
      <c r="E6963">
        <f>IF(B6963="","",IF(INPUT!$I$1="","",IF(C6963&lt;(INT(INPUT!$I$1)-INPUT!$I$2),"Off Meds",IF(C6963&lt;=(INT(INPUT!$I$1)+INPUT!$I$2),"Washout","On Meds"))))</f>
        <v/>
      </c>
      <c r="F6963">
        <f>IF(B6963="","",1.509*(LN(B6963)^1.084-5.381))</f>
        <v/>
      </c>
      <c r="G6963">
        <f>IF(F6963="","",IF(F6963&lt;0,10*F6963^2,0))</f>
        <v/>
      </c>
      <c r="H6963">
        <f>IF(F6963="","",IF(F6963&gt;0,10*F6963^2,0))</f>
        <v/>
      </c>
    </row>
    <row r="6964">
      <c r="A6964">
        <f>Input!A6964</f>
        <v/>
      </c>
      <c r="B6964">
        <f>IF(ISNUMBER(Input!B6964),IF(AND(Input!B6964&gt;=20,Input!B6964&lt;=700),Input!B6964,""),"")</f>
        <v/>
      </c>
      <c r="C6964">
        <f>IF(B6964="","",INT(A6964))</f>
        <v/>
      </c>
      <c r="D6964">
        <f>IF(B6964="","",HOUR(A6964))</f>
        <v/>
      </c>
      <c r="E6964">
        <f>IF(B6964="","",IF(INPUT!$I$1="","",IF(C6964&lt;(INT(INPUT!$I$1)-INPUT!$I$2),"Off Meds",IF(C6964&lt;=(INT(INPUT!$I$1)+INPUT!$I$2),"Washout","On Meds"))))</f>
        <v/>
      </c>
      <c r="F6964">
        <f>IF(B6964="","",1.509*(LN(B6964)^1.084-5.381))</f>
        <v/>
      </c>
      <c r="G6964">
        <f>IF(F6964="","",IF(F6964&lt;0,10*F6964^2,0))</f>
        <v/>
      </c>
      <c r="H6964">
        <f>IF(F6964="","",IF(F6964&gt;0,10*F6964^2,0))</f>
        <v/>
      </c>
    </row>
    <row r="6965">
      <c r="A6965">
        <f>Input!A6965</f>
        <v/>
      </c>
      <c r="B6965">
        <f>IF(ISNUMBER(Input!B6965),IF(AND(Input!B6965&gt;=20,Input!B6965&lt;=700),Input!B6965,""),"")</f>
        <v/>
      </c>
      <c r="C6965">
        <f>IF(B6965="","",INT(A6965))</f>
        <v/>
      </c>
      <c r="D6965">
        <f>IF(B6965="","",HOUR(A6965))</f>
        <v/>
      </c>
      <c r="E6965">
        <f>IF(B6965="","",IF(INPUT!$I$1="","",IF(C6965&lt;(INT(INPUT!$I$1)-INPUT!$I$2),"Off Meds",IF(C6965&lt;=(INT(INPUT!$I$1)+INPUT!$I$2),"Washout","On Meds"))))</f>
        <v/>
      </c>
      <c r="F6965">
        <f>IF(B6965="","",1.509*(LN(B6965)^1.084-5.381))</f>
        <v/>
      </c>
      <c r="G6965">
        <f>IF(F6965="","",IF(F6965&lt;0,10*F6965^2,0))</f>
        <v/>
      </c>
      <c r="H6965">
        <f>IF(F6965="","",IF(F6965&gt;0,10*F6965^2,0))</f>
        <v/>
      </c>
    </row>
    <row r="6966">
      <c r="A6966">
        <f>Input!A6966</f>
        <v/>
      </c>
      <c r="B6966">
        <f>IF(ISNUMBER(Input!B6966),IF(AND(Input!B6966&gt;=20,Input!B6966&lt;=700),Input!B6966,""),"")</f>
        <v/>
      </c>
      <c r="C6966">
        <f>IF(B6966="","",INT(A6966))</f>
        <v/>
      </c>
      <c r="D6966">
        <f>IF(B6966="","",HOUR(A6966))</f>
        <v/>
      </c>
      <c r="E6966">
        <f>IF(B6966="","",IF(INPUT!$I$1="","",IF(C6966&lt;(INT(INPUT!$I$1)-INPUT!$I$2),"Off Meds",IF(C6966&lt;=(INT(INPUT!$I$1)+INPUT!$I$2),"Washout","On Meds"))))</f>
        <v/>
      </c>
      <c r="F6966">
        <f>IF(B6966="","",1.509*(LN(B6966)^1.084-5.381))</f>
        <v/>
      </c>
      <c r="G6966">
        <f>IF(F6966="","",IF(F6966&lt;0,10*F6966^2,0))</f>
        <v/>
      </c>
      <c r="H6966">
        <f>IF(F6966="","",IF(F6966&gt;0,10*F6966^2,0))</f>
        <v/>
      </c>
    </row>
    <row r="6967">
      <c r="A6967">
        <f>Input!A6967</f>
        <v/>
      </c>
      <c r="B6967">
        <f>IF(ISNUMBER(Input!B6967),IF(AND(Input!B6967&gt;=20,Input!B6967&lt;=700),Input!B6967,""),"")</f>
        <v/>
      </c>
      <c r="C6967">
        <f>IF(B6967="","",INT(A6967))</f>
        <v/>
      </c>
      <c r="D6967">
        <f>IF(B6967="","",HOUR(A6967))</f>
        <v/>
      </c>
      <c r="E6967">
        <f>IF(B6967="","",IF(INPUT!$I$1="","",IF(C6967&lt;(INT(INPUT!$I$1)-INPUT!$I$2),"Off Meds",IF(C6967&lt;=(INT(INPUT!$I$1)+INPUT!$I$2),"Washout","On Meds"))))</f>
        <v/>
      </c>
      <c r="F6967">
        <f>IF(B6967="","",1.509*(LN(B6967)^1.084-5.381))</f>
        <v/>
      </c>
      <c r="G6967">
        <f>IF(F6967="","",IF(F6967&lt;0,10*F6967^2,0))</f>
        <v/>
      </c>
      <c r="H6967">
        <f>IF(F6967="","",IF(F6967&gt;0,10*F6967^2,0))</f>
        <v/>
      </c>
    </row>
    <row r="6968">
      <c r="A6968">
        <f>Input!A6968</f>
        <v/>
      </c>
      <c r="B6968">
        <f>IF(ISNUMBER(Input!B6968),IF(AND(Input!B6968&gt;=20,Input!B6968&lt;=700),Input!B6968,""),"")</f>
        <v/>
      </c>
      <c r="C6968">
        <f>IF(B6968="","",INT(A6968))</f>
        <v/>
      </c>
      <c r="D6968">
        <f>IF(B6968="","",HOUR(A6968))</f>
        <v/>
      </c>
      <c r="E6968">
        <f>IF(B6968="","",IF(INPUT!$I$1="","",IF(C6968&lt;(INT(INPUT!$I$1)-INPUT!$I$2),"Off Meds",IF(C6968&lt;=(INT(INPUT!$I$1)+INPUT!$I$2),"Washout","On Meds"))))</f>
        <v/>
      </c>
      <c r="F6968">
        <f>IF(B6968="","",1.509*(LN(B6968)^1.084-5.381))</f>
        <v/>
      </c>
      <c r="G6968">
        <f>IF(F6968="","",IF(F6968&lt;0,10*F6968^2,0))</f>
        <v/>
      </c>
      <c r="H6968">
        <f>IF(F6968="","",IF(F6968&gt;0,10*F6968^2,0))</f>
        <v/>
      </c>
    </row>
    <row r="6969">
      <c r="A6969">
        <f>Input!A6969</f>
        <v/>
      </c>
      <c r="B6969">
        <f>IF(ISNUMBER(Input!B6969),IF(AND(Input!B6969&gt;=20,Input!B6969&lt;=700),Input!B6969,""),"")</f>
        <v/>
      </c>
      <c r="C6969">
        <f>IF(B6969="","",INT(A6969))</f>
        <v/>
      </c>
      <c r="D6969">
        <f>IF(B6969="","",HOUR(A6969))</f>
        <v/>
      </c>
      <c r="E6969">
        <f>IF(B6969="","",IF(INPUT!$I$1="","",IF(C6969&lt;(INT(INPUT!$I$1)-INPUT!$I$2),"Off Meds",IF(C6969&lt;=(INT(INPUT!$I$1)+INPUT!$I$2),"Washout","On Meds"))))</f>
        <v/>
      </c>
      <c r="F6969">
        <f>IF(B6969="","",1.509*(LN(B6969)^1.084-5.381))</f>
        <v/>
      </c>
      <c r="G6969">
        <f>IF(F6969="","",IF(F6969&lt;0,10*F6969^2,0))</f>
        <v/>
      </c>
      <c r="H6969">
        <f>IF(F6969="","",IF(F6969&gt;0,10*F6969^2,0))</f>
        <v/>
      </c>
    </row>
    <row r="6970">
      <c r="A6970">
        <f>Input!A6970</f>
        <v/>
      </c>
      <c r="B6970">
        <f>IF(ISNUMBER(Input!B6970),IF(AND(Input!B6970&gt;=20,Input!B6970&lt;=700),Input!B6970,""),"")</f>
        <v/>
      </c>
      <c r="C6970">
        <f>IF(B6970="","",INT(A6970))</f>
        <v/>
      </c>
      <c r="D6970">
        <f>IF(B6970="","",HOUR(A6970))</f>
        <v/>
      </c>
      <c r="E6970">
        <f>IF(B6970="","",IF(INPUT!$I$1="","",IF(C6970&lt;(INT(INPUT!$I$1)-INPUT!$I$2),"Off Meds",IF(C6970&lt;=(INT(INPUT!$I$1)+INPUT!$I$2),"Washout","On Meds"))))</f>
        <v/>
      </c>
      <c r="F6970">
        <f>IF(B6970="","",1.509*(LN(B6970)^1.084-5.381))</f>
        <v/>
      </c>
      <c r="G6970">
        <f>IF(F6970="","",IF(F6970&lt;0,10*F6970^2,0))</f>
        <v/>
      </c>
      <c r="H6970">
        <f>IF(F6970="","",IF(F6970&gt;0,10*F6970^2,0))</f>
        <v/>
      </c>
    </row>
    <row r="6971">
      <c r="A6971">
        <f>Input!A6971</f>
        <v/>
      </c>
      <c r="B6971">
        <f>IF(ISNUMBER(Input!B6971),IF(AND(Input!B6971&gt;=20,Input!B6971&lt;=700),Input!B6971,""),"")</f>
        <v/>
      </c>
      <c r="C6971">
        <f>IF(B6971="","",INT(A6971))</f>
        <v/>
      </c>
      <c r="D6971">
        <f>IF(B6971="","",HOUR(A6971))</f>
        <v/>
      </c>
      <c r="E6971">
        <f>IF(B6971="","",IF(INPUT!$I$1="","",IF(C6971&lt;(INT(INPUT!$I$1)-INPUT!$I$2),"Off Meds",IF(C6971&lt;=(INT(INPUT!$I$1)+INPUT!$I$2),"Washout","On Meds"))))</f>
        <v/>
      </c>
      <c r="F6971">
        <f>IF(B6971="","",1.509*(LN(B6971)^1.084-5.381))</f>
        <v/>
      </c>
      <c r="G6971">
        <f>IF(F6971="","",IF(F6971&lt;0,10*F6971^2,0))</f>
        <v/>
      </c>
      <c r="H6971">
        <f>IF(F6971="","",IF(F6971&gt;0,10*F6971^2,0))</f>
        <v/>
      </c>
    </row>
    <row r="6972">
      <c r="A6972">
        <f>Input!A6972</f>
        <v/>
      </c>
      <c r="B6972">
        <f>IF(ISNUMBER(Input!B6972),IF(AND(Input!B6972&gt;=20,Input!B6972&lt;=700),Input!B6972,""),"")</f>
        <v/>
      </c>
      <c r="C6972">
        <f>IF(B6972="","",INT(A6972))</f>
        <v/>
      </c>
      <c r="D6972">
        <f>IF(B6972="","",HOUR(A6972))</f>
        <v/>
      </c>
      <c r="E6972">
        <f>IF(B6972="","",IF(INPUT!$I$1="","",IF(C6972&lt;(INT(INPUT!$I$1)-INPUT!$I$2),"Off Meds",IF(C6972&lt;=(INT(INPUT!$I$1)+INPUT!$I$2),"Washout","On Meds"))))</f>
        <v/>
      </c>
      <c r="F6972">
        <f>IF(B6972="","",1.509*(LN(B6972)^1.084-5.381))</f>
        <v/>
      </c>
      <c r="G6972">
        <f>IF(F6972="","",IF(F6972&lt;0,10*F6972^2,0))</f>
        <v/>
      </c>
      <c r="H6972">
        <f>IF(F6972="","",IF(F6972&gt;0,10*F6972^2,0))</f>
        <v/>
      </c>
    </row>
    <row r="6973">
      <c r="A6973">
        <f>Input!A6973</f>
        <v/>
      </c>
      <c r="B6973">
        <f>IF(ISNUMBER(Input!B6973),IF(AND(Input!B6973&gt;=20,Input!B6973&lt;=700),Input!B6973,""),"")</f>
        <v/>
      </c>
      <c r="C6973">
        <f>IF(B6973="","",INT(A6973))</f>
        <v/>
      </c>
      <c r="D6973">
        <f>IF(B6973="","",HOUR(A6973))</f>
        <v/>
      </c>
      <c r="E6973">
        <f>IF(B6973="","",IF(INPUT!$I$1="","",IF(C6973&lt;(INT(INPUT!$I$1)-INPUT!$I$2),"Off Meds",IF(C6973&lt;=(INT(INPUT!$I$1)+INPUT!$I$2),"Washout","On Meds"))))</f>
        <v/>
      </c>
      <c r="F6973">
        <f>IF(B6973="","",1.509*(LN(B6973)^1.084-5.381))</f>
        <v/>
      </c>
      <c r="G6973">
        <f>IF(F6973="","",IF(F6973&lt;0,10*F6973^2,0))</f>
        <v/>
      </c>
      <c r="H6973">
        <f>IF(F6973="","",IF(F6973&gt;0,10*F6973^2,0))</f>
        <v/>
      </c>
    </row>
    <row r="6974">
      <c r="A6974">
        <f>Input!A6974</f>
        <v/>
      </c>
      <c r="B6974">
        <f>IF(ISNUMBER(Input!B6974),IF(AND(Input!B6974&gt;=20,Input!B6974&lt;=700),Input!B6974,""),"")</f>
        <v/>
      </c>
      <c r="C6974">
        <f>IF(B6974="","",INT(A6974))</f>
        <v/>
      </c>
      <c r="D6974">
        <f>IF(B6974="","",HOUR(A6974))</f>
        <v/>
      </c>
      <c r="E6974">
        <f>IF(B6974="","",IF(INPUT!$I$1="","",IF(C6974&lt;(INT(INPUT!$I$1)-INPUT!$I$2),"Off Meds",IF(C6974&lt;=(INT(INPUT!$I$1)+INPUT!$I$2),"Washout","On Meds"))))</f>
        <v/>
      </c>
      <c r="F6974">
        <f>IF(B6974="","",1.509*(LN(B6974)^1.084-5.381))</f>
        <v/>
      </c>
      <c r="G6974">
        <f>IF(F6974="","",IF(F6974&lt;0,10*F6974^2,0))</f>
        <v/>
      </c>
      <c r="H6974">
        <f>IF(F6974="","",IF(F6974&gt;0,10*F6974^2,0))</f>
        <v/>
      </c>
    </row>
    <row r="6975">
      <c r="A6975">
        <f>Input!A6975</f>
        <v/>
      </c>
      <c r="B6975">
        <f>IF(ISNUMBER(Input!B6975),IF(AND(Input!B6975&gt;=20,Input!B6975&lt;=700),Input!B6975,""),"")</f>
        <v/>
      </c>
      <c r="C6975">
        <f>IF(B6975="","",INT(A6975))</f>
        <v/>
      </c>
      <c r="D6975">
        <f>IF(B6975="","",HOUR(A6975))</f>
        <v/>
      </c>
      <c r="E6975">
        <f>IF(B6975="","",IF(INPUT!$I$1="","",IF(C6975&lt;(INT(INPUT!$I$1)-INPUT!$I$2),"Off Meds",IF(C6975&lt;=(INT(INPUT!$I$1)+INPUT!$I$2),"Washout","On Meds"))))</f>
        <v/>
      </c>
      <c r="F6975">
        <f>IF(B6975="","",1.509*(LN(B6975)^1.084-5.381))</f>
        <v/>
      </c>
      <c r="G6975">
        <f>IF(F6975="","",IF(F6975&lt;0,10*F6975^2,0))</f>
        <v/>
      </c>
      <c r="H6975">
        <f>IF(F6975="","",IF(F6975&gt;0,10*F6975^2,0))</f>
        <v/>
      </c>
    </row>
    <row r="6976">
      <c r="A6976">
        <f>Input!A6976</f>
        <v/>
      </c>
      <c r="B6976">
        <f>IF(ISNUMBER(Input!B6976),IF(AND(Input!B6976&gt;=20,Input!B6976&lt;=700),Input!B6976,""),"")</f>
        <v/>
      </c>
      <c r="C6976">
        <f>IF(B6976="","",INT(A6976))</f>
        <v/>
      </c>
      <c r="D6976">
        <f>IF(B6976="","",HOUR(A6976))</f>
        <v/>
      </c>
      <c r="E6976">
        <f>IF(B6976="","",IF(INPUT!$I$1="","",IF(C6976&lt;(INT(INPUT!$I$1)-INPUT!$I$2),"Off Meds",IF(C6976&lt;=(INT(INPUT!$I$1)+INPUT!$I$2),"Washout","On Meds"))))</f>
        <v/>
      </c>
      <c r="F6976">
        <f>IF(B6976="","",1.509*(LN(B6976)^1.084-5.381))</f>
        <v/>
      </c>
      <c r="G6976">
        <f>IF(F6976="","",IF(F6976&lt;0,10*F6976^2,0))</f>
        <v/>
      </c>
      <c r="H6976">
        <f>IF(F6976="","",IF(F6976&gt;0,10*F6976^2,0))</f>
        <v/>
      </c>
    </row>
    <row r="6977">
      <c r="A6977">
        <f>Input!A6977</f>
        <v/>
      </c>
      <c r="B6977">
        <f>IF(ISNUMBER(Input!B6977),IF(AND(Input!B6977&gt;=20,Input!B6977&lt;=700),Input!B6977,""),"")</f>
        <v/>
      </c>
      <c r="C6977">
        <f>IF(B6977="","",INT(A6977))</f>
        <v/>
      </c>
      <c r="D6977">
        <f>IF(B6977="","",HOUR(A6977))</f>
        <v/>
      </c>
      <c r="E6977">
        <f>IF(B6977="","",IF(INPUT!$I$1="","",IF(C6977&lt;(INT(INPUT!$I$1)-INPUT!$I$2),"Off Meds",IF(C6977&lt;=(INT(INPUT!$I$1)+INPUT!$I$2),"Washout","On Meds"))))</f>
        <v/>
      </c>
      <c r="F6977">
        <f>IF(B6977="","",1.509*(LN(B6977)^1.084-5.381))</f>
        <v/>
      </c>
      <c r="G6977">
        <f>IF(F6977="","",IF(F6977&lt;0,10*F6977^2,0))</f>
        <v/>
      </c>
      <c r="H6977">
        <f>IF(F6977="","",IF(F6977&gt;0,10*F6977^2,0))</f>
        <v/>
      </c>
    </row>
    <row r="6978">
      <c r="A6978">
        <f>Input!A6978</f>
        <v/>
      </c>
      <c r="B6978">
        <f>IF(ISNUMBER(Input!B6978),IF(AND(Input!B6978&gt;=20,Input!B6978&lt;=700),Input!B6978,""),"")</f>
        <v/>
      </c>
      <c r="C6978">
        <f>IF(B6978="","",INT(A6978))</f>
        <v/>
      </c>
      <c r="D6978">
        <f>IF(B6978="","",HOUR(A6978))</f>
        <v/>
      </c>
      <c r="E6978">
        <f>IF(B6978="","",IF(INPUT!$I$1="","",IF(C6978&lt;(INT(INPUT!$I$1)-INPUT!$I$2),"Off Meds",IF(C6978&lt;=(INT(INPUT!$I$1)+INPUT!$I$2),"Washout","On Meds"))))</f>
        <v/>
      </c>
      <c r="F6978">
        <f>IF(B6978="","",1.509*(LN(B6978)^1.084-5.381))</f>
        <v/>
      </c>
      <c r="G6978">
        <f>IF(F6978="","",IF(F6978&lt;0,10*F6978^2,0))</f>
        <v/>
      </c>
      <c r="H6978">
        <f>IF(F6978="","",IF(F6978&gt;0,10*F6978^2,0))</f>
        <v/>
      </c>
    </row>
    <row r="6979">
      <c r="A6979">
        <f>Input!A6979</f>
        <v/>
      </c>
      <c r="B6979">
        <f>IF(ISNUMBER(Input!B6979),IF(AND(Input!B6979&gt;=20,Input!B6979&lt;=700),Input!B6979,""),"")</f>
        <v/>
      </c>
      <c r="C6979">
        <f>IF(B6979="","",INT(A6979))</f>
        <v/>
      </c>
      <c r="D6979">
        <f>IF(B6979="","",HOUR(A6979))</f>
        <v/>
      </c>
      <c r="E6979">
        <f>IF(B6979="","",IF(INPUT!$I$1="","",IF(C6979&lt;(INT(INPUT!$I$1)-INPUT!$I$2),"Off Meds",IF(C6979&lt;=(INT(INPUT!$I$1)+INPUT!$I$2),"Washout","On Meds"))))</f>
        <v/>
      </c>
      <c r="F6979">
        <f>IF(B6979="","",1.509*(LN(B6979)^1.084-5.381))</f>
        <v/>
      </c>
      <c r="G6979">
        <f>IF(F6979="","",IF(F6979&lt;0,10*F6979^2,0))</f>
        <v/>
      </c>
      <c r="H6979">
        <f>IF(F6979="","",IF(F6979&gt;0,10*F6979^2,0))</f>
        <v/>
      </c>
    </row>
    <row r="6980">
      <c r="A6980">
        <f>Input!A6980</f>
        <v/>
      </c>
      <c r="B6980">
        <f>IF(ISNUMBER(Input!B6980),IF(AND(Input!B6980&gt;=20,Input!B6980&lt;=700),Input!B6980,""),"")</f>
        <v/>
      </c>
      <c r="C6980">
        <f>IF(B6980="","",INT(A6980))</f>
        <v/>
      </c>
      <c r="D6980">
        <f>IF(B6980="","",HOUR(A6980))</f>
        <v/>
      </c>
      <c r="E6980">
        <f>IF(B6980="","",IF(INPUT!$I$1="","",IF(C6980&lt;(INT(INPUT!$I$1)-INPUT!$I$2),"Off Meds",IF(C6980&lt;=(INT(INPUT!$I$1)+INPUT!$I$2),"Washout","On Meds"))))</f>
        <v/>
      </c>
      <c r="F6980">
        <f>IF(B6980="","",1.509*(LN(B6980)^1.084-5.381))</f>
        <v/>
      </c>
      <c r="G6980">
        <f>IF(F6980="","",IF(F6980&lt;0,10*F6980^2,0))</f>
        <v/>
      </c>
      <c r="H6980">
        <f>IF(F6980="","",IF(F6980&gt;0,10*F6980^2,0))</f>
        <v/>
      </c>
    </row>
    <row r="6981">
      <c r="A6981">
        <f>Input!A6981</f>
        <v/>
      </c>
      <c r="B6981">
        <f>IF(ISNUMBER(Input!B6981),IF(AND(Input!B6981&gt;=20,Input!B6981&lt;=700),Input!B6981,""),"")</f>
        <v/>
      </c>
      <c r="C6981">
        <f>IF(B6981="","",INT(A6981))</f>
        <v/>
      </c>
      <c r="D6981">
        <f>IF(B6981="","",HOUR(A6981))</f>
        <v/>
      </c>
      <c r="E6981">
        <f>IF(B6981="","",IF(INPUT!$I$1="","",IF(C6981&lt;(INT(INPUT!$I$1)-INPUT!$I$2),"Off Meds",IF(C6981&lt;=(INT(INPUT!$I$1)+INPUT!$I$2),"Washout","On Meds"))))</f>
        <v/>
      </c>
      <c r="F6981">
        <f>IF(B6981="","",1.509*(LN(B6981)^1.084-5.381))</f>
        <v/>
      </c>
      <c r="G6981">
        <f>IF(F6981="","",IF(F6981&lt;0,10*F6981^2,0))</f>
        <v/>
      </c>
      <c r="H6981">
        <f>IF(F6981="","",IF(F6981&gt;0,10*F6981^2,0))</f>
        <v/>
      </c>
    </row>
    <row r="6982">
      <c r="A6982">
        <f>Input!A6982</f>
        <v/>
      </c>
      <c r="B6982">
        <f>IF(ISNUMBER(Input!B6982),IF(AND(Input!B6982&gt;=20,Input!B6982&lt;=700),Input!B6982,""),"")</f>
        <v/>
      </c>
      <c r="C6982">
        <f>IF(B6982="","",INT(A6982))</f>
        <v/>
      </c>
      <c r="D6982">
        <f>IF(B6982="","",HOUR(A6982))</f>
        <v/>
      </c>
      <c r="E6982">
        <f>IF(B6982="","",IF(INPUT!$I$1="","",IF(C6982&lt;(INT(INPUT!$I$1)-INPUT!$I$2),"Off Meds",IF(C6982&lt;=(INT(INPUT!$I$1)+INPUT!$I$2),"Washout","On Meds"))))</f>
        <v/>
      </c>
      <c r="F6982">
        <f>IF(B6982="","",1.509*(LN(B6982)^1.084-5.381))</f>
        <v/>
      </c>
      <c r="G6982">
        <f>IF(F6982="","",IF(F6982&lt;0,10*F6982^2,0))</f>
        <v/>
      </c>
      <c r="H6982">
        <f>IF(F6982="","",IF(F6982&gt;0,10*F6982^2,0))</f>
        <v/>
      </c>
    </row>
    <row r="6983">
      <c r="A6983">
        <f>Input!A6983</f>
        <v/>
      </c>
      <c r="B6983">
        <f>IF(ISNUMBER(Input!B6983),IF(AND(Input!B6983&gt;=20,Input!B6983&lt;=700),Input!B6983,""),"")</f>
        <v/>
      </c>
      <c r="C6983">
        <f>IF(B6983="","",INT(A6983))</f>
        <v/>
      </c>
      <c r="D6983">
        <f>IF(B6983="","",HOUR(A6983))</f>
        <v/>
      </c>
      <c r="E6983">
        <f>IF(B6983="","",IF(INPUT!$I$1="","",IF(C6983&lt;(INT(INPUT!$I$1)-INPUT!$I$2),"Off Meds",IF(C6983&lt;=(INT(INPUT!$I$1)+INPUT!$I$2),"Washout","On Meds"))))</f>
        <v/>
      </c>
      <c r="F6983">
        <f>IF(B6983="","",1.509*(LN(B6983)^1.084-5.381))</f>
        <v/>
      </c>
      <c r="G6983">
        <f>IF(F6983="","",IF(F6983&lt;0,10*F6983^2,0))</f>
        <v/>
      </c>
      <c r="H6983">
        <f>IF(F6983="","",IF(F6983&gt;0,10*F6983^2,0))</f>
        <v/>
      </c>
    </row>
    <row r="6984">
      <c r="A6984">
        <f>Input!A6984</f>
        <v/>
      </c>
      <c r="B6984">
        <f>IF(ISNUMBER(Input!B6984),IF(AND(Input!B6984&gt;=20,Input!B6984&lt;=700),Input!B6984,""),"")</f>
        <v/>
      </c>
      <c r="C6984">
        <f>IF(B6984="","",INT(A6984))</f>
        <v/>
      </c>
      <c r="D6984">
        <f>IF(B6984="","",HOUR(A6984))</f>
        <v/>
      </c>
      <c r="E6984">
        <f>IF(B6984="","",IF(INPUT!$I$1="","",IF(C6984&lt;(INT(INPUT!$I$1)-INPUT!$I$2),"Off Meds",IF(C6984&lt;=(INT(INPUT!$I$1)+INPUT!$I$2),"Washout","On Meds"))))</f>
        <v/>
      </c>
      <c r="F6984">
        <f>IF(B6984="","",1.509*(LN(B6984)^1.084-5.381))</f>
        <v/>
      </c>
      <c r="G6984">
        <f>IF(F6984="","",IF(F6984&lt;0,10*F6984^2,0))</f>
        <v/>
      </c>
      <c r="H6984">
        <f>IF(F6984="","",IF(F6984&gt;0,10*F6984^2,0))</f>
        <v/>
      </c>
    </row>
    <row r="6985">
      <c r="A6985">
        <f>Input!A6985</f>
        <v/>
      </c>
      <c r="B6985">
        <f>IF(ISNUMBER(Input!B6985),IF(AND(Input!B6985&gt;=20,Input!B6985&lt;=700),Input!B6985,""),"")</f>
        <v/>
      </c>
      <c r="C6985">
        <f>IF(B6985="","",INT(A6985))</f>
        <v/>
      </c>
      <c r="D6985">
        <f>IF(B6985="","",HOUR(A6985))</f>
        <v/>
      </c>
      <c r="E6985">
        <f>IF(B6985="","",IF(INPUT!$I$1="","",IF(C6985&lt;(INT(INPUT!$I$1)-INPUT!$I$2),"Off Meds",IF(C6985&lt;=(INT(INPUT!$I$1)+INPUT!$I$2),"Washout","On Meds"))))</f>
        <v/>
      </c>
      <c r="F6985">
        <f>IF(B6985="","",1.509*(LN(B6985)^1.084-5.381))</f>
        <v/>
      </c>
      <c r="G6985">
        <f>IF(F6985="","",IF(F6985&lt;0,10*F6985^2,0))</f>
        <v/>
      </c>
      <c r="H6985">
        <f>IF(F6985="","",IF(F6985&gt;0,10*F6985^2,0))</f>
        <v/>
      </c>
    </row>
    <row r="6986">
      <c r="A6986">
        <f>Input!A6986</f>
        <v/>
      </c>
      <c r="B6986">
        <f>IF(ISNUMBER(Input!B6986),IF(AND(Input!B6986&gt;=20,Input!B6986&lt;=700),Input!B6986,""),"")</f>
        <v/>
      </c>
      <c r="C6986">
        <f>IF(B6986="","",INT(A6986))</f>
        <v/>
      </c>
      <c r="D6986">
        <f>IF(B6986="","",HOUR(A6986))</f>
        <v/>
      </c>
      <c r="E6986">
        <f>IF(B6986="","",IF(INPUT!$I$1="","",IF(C6986&lt;(INT(INPUT!$I$1)-INPUT!$I$2),"Off Meds",IF(C6986&lt;=(INT(INPUT!$I$1)+INPUT!$I$2),"Washout","On Meds"))))</f>
        <v/>
      </c>
      <c r="F6986">
        <f>IF(B6986="","",1.509*(LN(B6986)^1.084-5.381))</f>
        <v/>
      </c>
      <c r="G6986">
        <f>IF(F6986="","",IF(F6986&lt;0,10*F6986^2,0))</f>
        <v/>
      </c>
      <c r="H6986">
        <f>IF(F6986="","",IF(F6986&gt;0,10*F6986^2,0))</f>
        <v/>
      </c>
    </row>
    <row r="6987">
      <c r="A6987">
        <f>Input!A6987</f>
        <v/>
      </c>
      <c r="B6987">
        <f>IF(ISNUMBER(Input!B6987),IF(AND(Input!B6987&gt;=20,Input!B6987&lt;=700),Input!B6987,""),"")</f>
        <v/>
      </c>
      <c r="C6987">
        <f>IF(B6987="","",INT(A6987))</f>
        <v/>
      </c>
      <c r="D6987">
        <f>IF(B6987="","",HOUR(A6987))</f>
        <v/>
      </c>
      <c r="E6987">
        <f>IF(B6987="","",IF(INPUT!$I$1="","",IF(C6987&lt;(INT(INPUT!$I$1)-INPUT!$I$2),"Off Meds",IF(C6987&lt;=(INT(INPUT!$I$1)+INPUT!$I$2),"Washout","On Meds"))))</f>
        <v/>
      </c>
      <c r="F6987">
        <f>IF(B6987="","",1.509*(LN(B6987)^1.084-5.381))</f>
        <v/>
      </c>
      <c r="G6987">
        <f>IF(F6987="","",IF(F6987&lt;0,10*F6987^2,0))</f>
        <v/>
      </c>
      <c r="H6987">
        <f>IF(F6987="","",IF(F6987&gt;0,10*F6987^2,0))</f>
        <v/>
      </c>
    </row>
    <row r="6988">
      <c r="A6988">
        <f>Input!A6988</f>
        <v/>
      </c>
      <c r="B6988">
        <f>IF(ISNUMBER(Input!B6988),IF(AND(Input!B6988&gt;=20,Input!B6988&lt;=700),Input!B6988,""),"")</f>
        <v/>
      </c>
      <c r="C6988">
        <f>IF(B6988="","",INT(A6988))</f>
        <v/>
      </c>
      <c r="D6988">
        <f>IF(B6988="","",HOUR(A6988))</f>
        <v/>
      </c>
      <c r="E6988">
        <f>IF(B6988="","",IF(INPUT!$I$1="","",IF(C6988&lt;(INT(INPUT!$I$1)-INPUT!$I$2),"Off Meds",IF(C6988&lt;=(INT(INPUT!$I$1)+INPUT!$I$2),"Washout","On Meds"))))</f>
        <v/>
      </c>
      <c r="F6988">
        <f>IF(B6988="","",1.509*(LN(B6988)^1.084-5.381))</f>
        <v/>
      </c>
      <c r="G6988">
        <f>IF(F6988="","",IF(F6988&lt;0,10*F6988^2,0))</f>
        <v/>
      </c>
      <c r="H6988">
        <f>IF(F6988="","",IF(F6988&gt;0,10*F6988^2,0))</f>
        <v/>
      </c>
    </row>
    <row r="6989">
      <c r="A6989">
        <f>Input!A6989</f>
        <v/>
      </c>
      <c r="B6989">
        <f>IF(ISNUMBER(Input!B6989),IF(AND(Input!B6989&gt;=20,Input!B6989&lt;=700),Input!B6989,""),"")</f>
        <v/>
      </c>
      <c r="C6989">
        <f>IF(B6989="","",INT(A6989))</f>
        <v/>
      </c>
      <c r="D6989">
        <f>IF(B6989="","",HOUR(A6989))</f>
        <v/>
      </c>
      <c r="E6989">
        <f>IF(B6989="","",IF(INPUT!$I$1="","",IF(C6989&lt;(INT(INPUT!$I$1)-INPUT!$I$2),"Off Meds",IF(C6989&lt;=(INT(INPUT!$I$1)+INPUT!$I$2),"Washout","On Meds"))))</f>
        <v/>
      </c>
      <c r="F6989">
        <f>IF(B6989="","",1.509*(LN(B6989)^1.084-5.381))</f>
        <v/>
      </c>
      <c r="G6989">
        <f>IF(F6989="","",IF(F6989&lt;0,10*F6989^2,0))</f>
        <v/>
      </c>
      <c r="H6989">
        <f>IF(F6989="","",IF(F6989&gt;0,10*F6989^2,0))</f>
        <v/>
      </c>
    </row>
    <row r="6990">
      <c r="A6990">
        <f>Input!A6990</f>
        <v/>
      </c>
      <c r="B6990">
        <f>IF(ISNUMBER(Input!B6990),IF(AND(Input!B6990&gt;=20,Input!B6990&lt;=700),Input!B6990,""),"")</f>
        <v/>
      </c>
      <c r="C6990">
        <f>IF(B6990="","",INT(A6990))</f>
        <v/>
      </c>
      <c r="D6990">
        <f>IF(B6990="","",HOUR(A6990))</f>
        <v/>
      </c>
      <c r="E6990">
        <f>IF(B6990="","",IF(INPUT!$I$1="","",IF(C6990&lt;(INT(INPUT!$I$1)-INPUT!$I$2),"Off Meds",IF(C6990&lt;=(INT(INPUT!$I$1)+INPUT!$I$2),"Washout","On Meds"))))</f>
        <v/>
      </c>
      <c r="F6990">
        <f>IF(B6990="","",1.509*(LN(B6990)^1.084-5.381))</f>
        <v/>
      </c>
      <c r="G6990">
        <f>IF(F6990="","",IF(F6990&lt;0,10*F6990^2,0))</f>
        <v/>
      </c>
      <c r="H6990">
        <f>IF(F6990="","",IF(F6990&gt;0,10*F6990^2,0))</f>
        <v/>
      </c>
    </row>
    <row r="6991">
      <c r="A6991">
        <f>Input!A6991</f>
        <v/>
      </c>
      <c r="B6991">
        <f>IF(ISNUMBER(Input!B6991),IF(AND(Input!B6991&gt;=20,Input!B6991&lt;=700),Input!B6991,""),"")</f>
        <v/>
      </c>
      <c r="C6991">
        <f>IF(B6991="","",INT(A6991))</f>
        <v/>
      </c>
      <c r="D6991">
        <f>IF(B6991="","",HOUR(A6991))</f>
        <v/>
      </c>
      <c r="E6991">
        <f>IF(B6991="","",IF(INPUT!$I$1="","",IF(C6991&lt;(INT(INPUT!$I$1)-INPUT!$I$2),"Off Meds",IF(C6991&lt;=(INT(INPUT!$I$1)+INPUT!$I$2),"Washout","On Meds"))))</f>
        <v/>
      </c>
      <c r="F6991">
        <f>IF(B6991="","",1.509*(LN(B6991)^1.084-5.381))</f>
        <v/>
      </c>
      <c r="G6991">
        <f>IF(F6991="","",IF(F6991&lt;0,10*F6991^2,0))</f>
        <v/>
      </c>
      <c r="H6991">
        <f>IF(F6991="","",IF(F6991&gt;0,10*F6991^2,0))</f>
        <v/>
      </c>
    </row>
    <row r="6992">
      <c r="A6992">
        <f>Input!A6992</f>
        <v/>
      </c>
      <c r="B6992">
        <f>IF(ISNUMBER(Input!B6992),IF(AND(Input!B6992&gt;=20,Input!B6992&lt;=700),Input!B6992,""),"")</f>
        <v/>
      </c>
      <c r="C6992">
        <f>IF(B6992="","",INT(A6992))</f>
        <v/>
      </c>
      <c r="D6992">
        <f>IF(B6992="","",HOUR(A6992))</f>
        <v/>
      </c>
      <c r="E6992">
        <f>IF(B6992="","",IF(INPUT!$I$1="","",IF(C6992&lt;(INT(INPUT!$I$1)-INPUT!$I$2),"Off Meds",IF(C6992&lt;=(INT(INPUT!$I$1)+INPUT!$I$2),"Washout","On Meds"))))</f>
        <v/>
      </c>
      <c r="F6992">
        <f>IF(B6992="","",1.509*(LN(B6992)^1.084-5.381))</f>
        <v/>
      </c>
      <c r="G6992">
        <f>IF(F6992="","",IF(F6992&lt;0,10*F6992^2,0))</f>
        <v/>
      </c>
      <c r="H6992">
        <f>IF(F6992="","",IF(F6992&gt;0,10*F6992^2,0))</f>
        <v/>
      </c>
    </row>
    <row r="6993">
      <c r="A6993">
        <f>Input!A6993</f>
        <v/>
      </c>
      <c r="B6993">
        <f>IF(ISNUMBER(Input!B6993),IF(AND(Input!B6993&gt;=20,Input!B6993&lt;=700),Input!B6993,""),"")</f>
        <v/>
      </c>
      <c r="C6993">
        <f>IF(B6993="","",INT(A6993))</f>
        <v/>
      </c>
      <c r="D6993">
        <f>IF(B6993="","",HOUR(A6993))</f>
        <v/>
      </c>
      <c r="E6993">
        <f>IF(B6993="","",IF(INPUT!$I$1="","",IF(C6993&lt;(INT(INPUT!$I$1)-INPUT!$I$2),"Off Meds",IF(C6993&lt;=(INT(INPUT!$I$1)+INPUT!$I$2),"Washout","On Meds"))))</f>
        <v/>
      </c>
      <c r="F6993">
        <f>IF(B6993="","",1.509*(LN(B6993)^1.084-5.381))</f>
        <v/>
      </c>
      <c r="G6993">
        <f>IF(F6993="","",IF(F6993&lt;0,10*F6993^2,0))</f>
        <v/>
      </c>
      <c r="H6993">
        <f>IF(F6993="","",IF(F6993&gt;0,10*F6993^2,0))</f>
        <v/>
      </c>
    </row>
    <row r="6994">
      <c r="A6994">
        <f>Input!A6994</f>
        <v/>
      </c>
      <c r="B6994">
        <f>IF(ISNUMBER(Input!B6994),IF(AND(Input!B6994&gt;=20,Input!B6994&lt;=700),Input!B6994,""),"")</f>
        <v/>
      </c>
      <c r="C6994">
        <f>IF(B6994="","",INT(A6994))</f>
        <v/>
      </c>
      <c r="D6994">
        <f>IF(B6994="","",HOUR(A6994))</f>
        <v/>
      </c>
      <c r="E6994">
        <f>IF(B6994="","",IF(INPUT!$I$1="","",IF(C6994&lt;(INT(INPUT!$I$1)-INPUT!$I$2),"Off Meds",IF(C6994&lt;=(INT(INPUT!$I$1)+INPUT!$I$2),"Washout","On Meds"))))</f>
        <v/>
      </c>
      <c r="F6994">
        <f>IF(B6994="","",1.509*(LN(B6994)^1.084-5.381))</f>
        <v/>
      </c>
      <c r="G6994">
        <f>IF(F6994="","",IF(F6994&lt;0,10*F6994^2,0))</f>
        <v/>
      </c>
      <c r="H6994">
        <f>IF(F6994="","",IF(F6994&gt;0,10*F6994^2,0))</f>
        <v/>
      </c>
    </row>
    <row r="6995">
      <c r="A6995">
        <f>Input!A6995</f>
        <v/>
      </c>
      <c r="B6995">
        <f>IF(ISNUMBER(Input!B6995),IF(AND(Input!B6995&gt;=20,Input!B6995&lt;=700),Input!B6995,""),"")</f>
        <v/>
      </c>
      <c r="C6995">
        <f>IF(B6995="","",INT(A6995))</f>
        <v/>
      </c>
      <c r="D6995">
        <f>IF(B6995="","",HOUR(A6995))</f>
        <v/>
      </c>
      <c r="E6995">
        <f>IF(B6995="","",IF(INPUT!$I$1="","",IF(C6995&lt;(INT(INPUT!$I$1)-INPUT!$I$2),"Off Meds",IF(C6995&lt;=(INT(INPUT!$I$1)+INPUT!$I$2),"Washout","On Meds"))))</f>
        <v/>
      </c>
      <c r="F6995">
        <f>IF(B6995="","",1.509*(LN(B6995)^1.084-5.381))</f>
        <v/>
      </c>
      <c r="G6995">
        <f>IF(F6995="","",IF(F6995&lt;0,10*F6995^2,0))</f>
        <v/>
      </c>
      <c r="H6995">
        <f>IF(F6995="","",IF(F6995&gt;0,10*F6995^2,0))</f>
        <v/>
      </c>
    </row>
    <row r="6996">
      <c r="A6996">
        <f>Input!A6996</f>
        <v/>
      </c>
      <c r="B6996">
        <f>IF(ISNUMBER(Input!B6996),IF(AND(Input!B6996&gt;=20,Input!B6996&lt;=700),Input!B6996,""),"")</f>
        <v/>
      </c>
      <c r="C6996">
        <f>IF(B6996="","",INT(A6996))</f>
        <v/>
      </c>
      <c r="D6996">
        <f>IF(B6996="","",HOUR(A6996))</f>
        <v/>
      </c>
      <c r="E6996">
        <f>IF(B6996="","",IF(INPUT!$I$1="","",IF(C6996&lt;(INT(INPUT!$I$1)-INPUT!$I$2),"Off Meds",IF(C6996&lt;=(INT(INPUT!$I$1)+INPUT!$I$2),"Washout","On Meds"))))</f>
        <v/>
      </c>
      <c r="F6996">
        <f>IF(B6996="","",1.509*(LN(B6996)^1.084-5.381))</f>
        <v/>
      </c>
      <c r="G6996">
        <f>IF(F6996="","",IF(F6996&lt;0,10*F6996^2,0))</f>
        <v/>
      </c>
      <c r="H6996">
        <f>IF(F6996="","",IF(F6996&gt;0,10*F6996^2,0))</f>
        <v/>
      </c>
    </row>
    <row r="6997">
      <c r="A6997">
        <f>Input!A6997</f>
        <v/>
      </c>
      <c r="B6997">
        <f>IF(ISNUMBER(Input!B6997),IF(AND(Input!B6997&gt;=20,Input!B6997&lt;=700),Input!B6997,""),"")</f>
        <v/>
      </c>
      <c r="C6997">
        <f>IF(B6997="","",INT(A6997))</f>
        <v/>
      </c>
      <c r="D6997">
        <f>IF(B6997="","",HOUR(A6997))</f>
        <v/>
      </c>
      <c r="E6997">
        <f>IF(B6997="","",IF(INPUT!$I$1="","",IF(C6997&lt;(INT(INPUT!$I$1)-INPUT!$I$2),"Off Meds",IF(C6997&lt;=(INT(INPUT!$I$1)+INPUT!$I$2),"Washout","On Meds"))))</f>
        <v/>
      </c>
      <c r="F6997">
        <f>IF(B6997="","",1.509*(LN(B6997)^1.084-5.381))</f>
        <v/>
      </c>
      <c r="G6997">
        <f>IF(F6997="","",IF(F6997&lt;0,10*F6997^2,0))</f>
        <v/>
      </c>
      <c r="H6997">
        <f>IF(F6997="","",IF(F6997&gt;0,10*F6997^2,0))</f>
        <v/>
      </c>
    </row>
    <row r="6998">
      <c r="A6998">
        <f>Input!A6998</f>
        <v/>
      </c>
      <c r="B6998">
        <f>IF(ISNUMBER(Input!B6998),IF(AND(Input!B6998&gt;=20,Input!B6998&lt;=700),Input!B6998,""),"")</f>
        <v/>
      </c>
      <c r="C6998">
        <f>IF(B6998="","",INT(A6998))</f>
        <v/>
      </c>
      <c r="D6998">
        <f>IF(B6998="","",HOUR(A6998))</f>
        <v/>
      </c>
      <c r="E6998">
        <f>IF(B6998="","",IF(INPUT!$I$1="","",IF(C6998&lt;(INT(INPUT!$I$1)-INPUT!$I$2),"Off Meds",IF(C6998&lt;=(INT(INPUT!$I$1)+INPUT!$I$2),"Washout","On Meds"))))</f>
        <v/>
      </c>
      <c r="F6998">
        <f>IF(B6998="","",1.509*(LN(B6998)^1.084-5.381))</f>
        <v/>
      </c>
      <c r="G6998">
        <f>IF(F6998="","",IF(F6998&lt;0,10*F6998^2,0))</f>
        <v/>
      </c>
      <c r="H6998">
        <f>IF(F6998="","",IF(F6998&gt;0,10*F6998^2,0))</f>
        <v/>
      </c>
    </row>
    <row r="6999">
      <c r="A6999">
        <f>Input!A6999</f>
        <v/>
      </c>
      <c r="B6999">
        <f>IF(ISNUMBER(Input!B6999),IF(AND(Input!B6999&gt;=20,Input!B6999&lt;=700),Input!B6999,""),"")</f>
        <v/>
      </c>
      <c r="C6999">
        <f>IF(B6999="","",INT(A6999))</f>
        <v/>
      </c>
      <c r="D6999">
        <f>IF(B6999="","",HOUR(A6999))</f>
        <v/>
      </c>
      <c r="E6999">
        <f>IF(B6999="","",IF(INPUT!$I$1="","",IF(C6999&lt;(INT(INPUT!$I$1)-INPUT!$I$2),"Off Meds",IF(C6999&lt;=(INT(INPUT!$I$1)+INPUT!$I$2),"Washout","On Meds"))))</f>
        <v/>
      </c>
      <c r="F6999">
        <f>IF(B6999="","",1.509*(LN(B6999)^1.084-5.381))</f>
        <v/>
      </c>
      <c r="G6999">
        <f>IF(F6999="","",IF(F6999&lt;0,10*F6999^2,0))</f>
        <v/>
      </c>
      <c r="H6999">
        <f>IF(F6999="","",IF(F6999&gt;0,10*F6999^2,0))</f>
        <v/>
      </c>
    </row>
    <row r="7000">
      <c r="A7000">
        <f>Input!A7000</f>
        <v/>
      </c>
      <c r="B7000">
        <f>IF(ISNUMBER(Input!B7000),IF(AND(Input!B7000&gt;=20,Input!B7000&lt;=700),Input!B7000,""),"")</f>
        <v/>
      </c>
      <c r="C7000">
        <f>IF(B7000="","",INT(A7000))</f>
        <v/>
      </c>
      <c r="D7000">
        <f>IF(B7000="","",HOUR(A7000))</f>
        <v/>
      </c>
      <c r="E7000">
        <f>IF(B7000="","",IF(INPUT!$I$1="","",IF(C7000&lt;(INT(INPUT!$I$1)-INPUT!$I$2),"Off Meds",IF(C7000&lt;=(INT(INPUT!$I$1)+INPUT!$I$2),"Washout","On Meds"))))</f>
        <v/>
      </c>
      <c r="F7000">
        <f>IF(B7000="","",1.509*(LN(B7000)^1.084-5.381))</f>
        <v/>
      </c>
      <c r="G7000">
        <f>IF(F7000="","",IF(F7000&lt;0,10*F7000^2,0))</f>
        <v/>
      </c>
      <c r="H7000">
        <f>IF(F7000="","",IF(F7000&gt;0,10*F7000^2,0))</f>
        <v/>
      </c>
    </row>
    <row r="7001">
      <c r="A7001">
        <f>Input!A7001</f>
        <v/>
      </c>
      <c r="B7001">
        <f>IF(ISNUMBER(Input!B7001),IF(AND(Input!B7001&gt;=20,Input!B7001&lt;=700),Input!B7001,""),"")</f>
        <v/>
      </c>
      <c r="C7001">
        <f>IF(B7001="","",INT(A7001))</f>
        <v/>
      </c>
      <c r="D7001">
        <f>IF(B7001="","",HOUR(A7001))</f>
        <v/>
      </c>
      <c r="E7001">
        <f>IF(B7001="","",IF(INPUT!$I$1="","",IF(C7001&lt;(INT(INPUT!$I$1)-INPUT!$I$2),"Off Meds",IF(C7001&lt;=(INT(INPUT!$I$1)+INPUT!$I$2),"Washout","On Meds"))))</f>
        <v/>
      </c>
      <c r="F7001">
        <f>IF(B7001="","",1.509*(LN(B7001)^1.084-5.381))</f>
        <v/>
      </c>
      <c r="G7001">
        <f>IF(F7001="","",IF(F7001&lt;0,10*F7001^2,0))</f>
        <v/>
      </c>
      <c r="H7001">
        <f>IF(F7001="","",IF(F7001&gt;0,10*F7001^2,0))</f>
        <v/>
      </c>
    </row>
    <row r="7002">
      <c r="A7002">
        <f>Input!A7002</f>
        <v/>
      </c>
      <c r="B7002">
        <f>IF(ISNUMBER(Input!B7002),IF(AND(Input!B7002&gt;=20,Input!B7002&lt;=700),Input!B7002,""),"")</f>
        <v/>
      </c>
      <c r="C7002">
        <f>IF(B7002="","",INT(A7002))</f>
        <v/>
      </c>
      <c r="D7002">
        <f>IF(B7002="","",HOUR(A7002))</f>
        <v/>
      </c>
      <c r="E7002">
        <f>IF(B7002="","",IF(INPUT!$I$1="","",IF(C7002&lt;(INT(INPUT!$I$1)-INPUT!$I$2),"Off Meds",IF(C7002&lt;=(INT(INPUT!$I$1)+INPUT!$I$2),"Washout","On Meds"))))</f>
        <v/>
      </c>
      <c r="F7002">
        <f>IF(B7002="","",1.509*(LN(B7002)^1.084-5.381))</f>
        <v/>
      </c>
      <c r="G7002">
        <f>IF(F7002="","",IF(F7002&lt;0,10*F7002^2,0))</f>
        <v/>
      </c>
      <c r="H7002">
        <f>IF(F7002="","",IF(F7002&gt;0,10*F7002^2,0))</f>
        <v/>
      </c>
    </row>
    <row r="7003">
      <c r="A7003">
        <f>Input!A7003</f>
        <v/>
      </c>
      <c r="B7003">
        <f>IF(ISNUMBER(Input!B7003),IF(AND(Input!B7003&gt;=20,Input!B7003&lt;=700),Input!B7003,""),"")</f>
        <v/>
      </c>
      <c r="C7003">
        <f>IF(B7003="","",INT(A7003))</f>
        <v/>
      </c>
      <c r="D7003">
        <f>IF(B7003="","",HOUR(A7003))</f>
        <v/>
      </c>
      <c r="E7003">
        <f>IF(B7003="","",IF(INPUT!$I$1="","",IF(C7003&lt;(INT(INPUT!$I$1)-INPUT!$I$2),"Off Meds",IF(C7003&lt;=(INT(INPUT!$I$1)+INPUT!$I$2),"Washout","On Meds"))))</f>
        <v/>
      </c>
      <c r="F7003">
        <f>IF(B7003="","",1.509*(LN(B7003)^1.084-5.381))</f>
        <v/>
      </c>
      <c r="G7003">
        <f>IF(F7003="","",IF(F7003&lt;0,10*F7003^2,0))</f>
        <v/>
      </c>
      <c r="H7003">
        <f>IF(F7003="","",IF(F7003&gt;0,10*F7003^2,0))</f>
        <v/>
      </c>
    </row>
    <row r="7004">
      <c r="A7004">
        <f>Input!A7004</f>
        <v/>
      </c>
      <c r="B7004">
        <f>IF(ISNUMBER(Input!B7004),IF(AND(Input!B7004&gt;=20,Input!B7004&lt;=700),Input!B7004,""),"")</f>
        <v/>
      </c>
      <c r="C7004">
        <f>IF(B7004="","",INT(A7004))</f>
        <v/>
      </c>
      <c r="D7004">
        <f>IF(B7004="","",HOUR(A7004))</f>
        <v/>
      </c>
      <c r="E7004">
        <f>IF(B7004="","",IF(INPUT!$I$1="","",IF(C7004&lt;(INT(INPUT!$I$1)-INPUT!$I$2),"Off Meds",IF(C7004&lt;=(INT(INPUT!$I$1)+INPUT!$I$2),"Washout","On Meds"))))</f>
        <v/>
      </c>
      <c r="F7004">
        <f>IF(B7004="","",1.509*(LN(B7004)^1.084-5.381))</f>
        <v/>
      </c>
      <c r="G7004">
        <f>IF(F7004="","",IF(F7004&lt;0,10*F7004^2,0))</f>
        <v/>
      </c>
      <c r="H7004">
        <f>IF(F7004="","",IF(F7004&gt;0,10*F7004^2,0))</f>
        <v/>
      </c>
    </row>
    <row r="7005">
      <c r="A7005">
        <f>Input!A7005</f>
        <v/>
      </c>
      <c r="B7005">
        <f>IF(ISNUMBER(Input!B7005),IF(AND(Input!B7005&gt;=20,Input!B7005&lt;=700),Input!B7005,""),"")</f>
        <v/>
      </c>
      <c r="C7005">
        <f>IF(B7005="","",INT(A7005))</f>
        <v/>
      </c>
      <c r="D7005">
        <f>IF(B7005="","",HOUR(A7005))</f>
        <v/>
      </c>
      <c r="E7005">
        <f>IF(B7005="","",IF(INPUT!$I$1="","",IF(C7005&lt;(INT(INPUT!$I$1)-INPUT!$I$2),"Off Meds",IF(C7005&lt;=(INT(INPUT!$I$1)+INPUT!$I$2),"Washout","On Meds"))))</f>
        <v/>
      </c>
      <c r="F7005">
        <f>IF(B7005="","",1.509*(LN(B7005)^1.084-5.381))</f>
        <v/>
      </c>
      <c r="G7005">
        <f>IF(F7005="","",IF(F7005&lt;0,10*F7005^2,0))</f>
        <v/>
      </c>
      <c r="H7005">
        <f>IF(F7005="","",IF(F7005&gt;0,10*F7005^2,0))</f>
        <v/>
      </c>
    </row>
    <row r="7006">
      <c r="A7006">
        <f>Input!A7006</f>
        <v/>
      </c>
      <c r="B7006">
        <f>IF(ISNUMBER(Input!B7006),IF(AND(Input!B7006&gt;=20,Input!B7006&lt;=700),Input!B7006,""),"")</f>
        <v/>
      </c>
      <c r="C7006">
        <f>IF(B7006="","",INT(A7006))</f>
        <v/>
      </c>
      <c r="D7006">
        <f>IF(B7006="","",HOUR(A7006))</f>
        <v/>
      </c>
      <c r="E7006">
        <f>IF(B7006="","",IF(INPUT!$I$1="","",IF(C7006&lt;(INT(INPUT!$I$1)-INPUT!$I$2),"Off Meds",IF(C7006&lt;=(INT(INPUT!$I$1)+INPUT!$I$2),"Washout","On Meds"))))</f>
        <v/>
      </c>
      <c r="F7006">
        <f>IF(B7006="","",1.509*(LN(B7006)^1.084-5.381))</f>
        <v/>
      </c>
      <c r="G7006">
        <f>IF(F7006="","",IF(F7006&lt;0,10*F7006^2,0))</f>
        <v/>
      </c>
      <c r="H7006">
        <f>IF(F7006="","",IF(F7006&gt;0,10*F7006^2,0))</f>
        <v/>
      </c>
    </row>
    <row r="7007">
      <c r="A7007">
        <f>Input!A7007</f>
        <v/>
      </c>
      <c r="B7007">
        <f>IF(ISNUMBER(Input!B7007),IF(AND(Input!B7007&gt;=20,Input!B7007&lt;=700),Input!B7007,""),"")</f>
        <v/>
      </c>
      <c r="C7007">
        <f>IF(B7007="","",INT(A7007))</f>
        <v/>
      </c>
      <c r="D7007">
        <f>IF(B7007="","",HOUR(A7007))</f>
        <v/>
      </c>
      <c r="E7007">
        <f>IF(B7007="","",IF(INPUT!$I$1="","",IF(C7007&lt;(INT(INPUT!$I$1)-INPUT!$I$2),"Off Meds",IF(C7007&lt;=(INT(INPUT!$I$1)+INPUT!$I$2),"Washout","On Meds"))))</f>
        <v/>
      </c>
      <c r="F7007">
        <f>IF(B7007="","",1.509*(LN(B7007)^1.084-5.381))</f>
        <v/>
      </c>
      <c r="G7007">
        <f>IF(F7007="","",IF(F7007&lt;0,10*F7007^2,0))</f>
        <v/>
      </c>
      <c r="H7007">
        <f>IF(F7007="","",IF(F7007&gt;0,10*F7007^2,0))</f>
        <v/>
      </c>
    </row>
    <row r="7008">
      <c r="A7008">
        <f>Input!A7008</f>
        <v/>
      </c>
      <c r="B7008">
        <f>IF(ISNUMBER(Input!B7008),IF(AND(Input!B7008&gt;=20,Input!B7008&lt;=700),Input!B7008,""),"")</f>
        <v/>
      </c>
      <c r="C7008">
        <f>IF(B7008="","",INT(A7008))</f>
        <v/>
      </c>
      <c r="D7008">
        <f>IF(B7008="","",HOUR(A7008))</f>
        <v/>
      </c>
      <c r="E7008">
        <f>IF(B7008="","",IF(INPUT!$I$1="","",IF(C7008&lt;(INT(INPUT!$I$1)-INPUT!$I$2),"Off Meds",IF(C7008&lt;=(INT(INPUT!$I$1)+INPUT!$I$2),"Washout","On Meds"))))</f>
        <v/>
      </c>
      <c r="F7008">
        <f>IF(B7008="","",1.509*(LN(B7008)^1.084-5.381))</f>
        <v/>
      </c>
      <c r="G7008">
        <f>IF(F7008="","",IF(F7008&lt;0,10*F7008^2,0))</f>
        <v/>
      </c>
      <c r="H7008">
        <f>IF(F7008="","",IF(F7008&gt;0,10*F7008^2,0))</f>
        <v/>
      </c>
    </row>
    <row r="7009">
      <c r="A7009">
        <f>Input!A7009</f>
        <v/>
      </c>
      <c r="B7009">
        <f>IF(ISNUMBER(Input!B7009),IF(AND(Input!B7009&gt;=20,Input!B7009&lt;=700),Input!B7009,""),"")</f>
        <v/>
      </c>
      <c r="C7009">
        <f>IF(B7009="","",INT(A7009))</f>
        <v/>
      </c>
      <c r="D7009">
        <f>IF(B7009="","",HOUR(A7009))</f>
        <v/>
      </c>
      <c r="E7009">
        <f>IF(B7009="","",IF(INPUT!$I$1="","",IF(C7009&lt;(INT(INPUT!$I$1)-INPUT!$I$2),"Off Meds",IF(C7009&lt;=(INT(INPUT!$I$1)+INPUT!$I$2),"Washout","On Meds"))))</f>
        <v/>
      </c>
      <c r="F7009">
        <f>IF(B7009="","",1.509*(LN(B7009)^1.084-5.381))</f>
        <v/>
      </c>
      <c r="G7009">
        <f>IF(F7009="","",IF(F7009&lt;0,10*F7009^2,0))</f>
        <v/>
      </c>
      <c r="H7009">
        <f>IF(F7009="","",IF(F7009&gt;0,10*F7009^2,0))</f>
        <v/>
      </c>
    </row>
    <row r="7010">
      <c r="A7010">
        <f>Input!A7010</f>
        <v/>
      </c>
      <c r="B7010">
        <f>IF(ISNUMBER(Input!B7010),IF(AND(Input!B7010&gt;=20,Input!B7010&lt;=700),Input!B7010,""),"")</f>
        <v/>
      </c>
      <c r="C7010">
        <f>IF(B7010="","",INT(A7010))</f>
        <v/>
      </c>
      <c r="D7010">
        <f>IF(B7010="","",HOUR(A7010))</f>
        <v/>
      </c>
      <c r="E7010">
        <f>IF(B7010="","",IF(INPUT!$I$1="","",IF(C7010&lt;(INT(INPUT!$I$1)-INPUT!$I$2),"Off Meds",IF(C7010&lt;=(INT(INPUT!$I$1)+INPUT!$I$2),"Washout","On Meds"))))</f>
        <v/>
      </c>
      <c r="F7010">
        <f>IF(B7010="","",1.509*(LN(B7010)^1.084-5.381))</f>
        <v/>
      </c>
      <c r="G7010">
        <f>IF(F7010="","",IF(F7010&lt;0,10*F7010^2,0))</f>
        <v/>
      </c>
      <c r="H7010">
        <f>IF(F7010="","",IF(F7010&gt;0,10*F7010^2,0))</f>
        <v/>
      </c>
    </row>
    <row r="7011">
      <c r="A7011">
        <f>Input!A7011</f>
        <v/>
      </c>
      <c r="B7011">
        <f>IF(ISNUMBER(Input!B7011),IF(AND(Input!B7011&gt;=20,Input!B7011&lt;=700),Input!B7011,""),"")</f>
        <v/>
      </c>
      <c r="C7011">
        <f>IF(B7011="","",INT(A7011))</f>
        <v/>
      </c>
      <c r="D7011">
        <f>IF(B7011="","",HOUR(A7011))</f>
        <v/>
      </c>
      <c r="E7011">
        <f>IF(B7011="","",IF(INPUT!$I$1="","",IF(C7011&lt;(INT(INPUT!$I$1)-INPUT!$I$2),"Off Meds",IF(C7011&lt;=(INT(INPUT!$I$1)+INPUT!$I$2),"Washout","On Meds"))))</f>
        <v/>
      </c>
      <c r="F7011">
        <f>IF(B7011="","",1.509*(LN(B7011)^1.084-5.381))</f>
        <v/>
      </c>
      <c r="G7011">
        <f>IF(F7011="","",IF(F7011&lt;0,10*F7011^2,0))</f>
        <v/>
      </c>
      <c r="H7011">
        <f>IF(F7011="","",IF(F7011&gt;0,10*F7011^2,0))</f>
        <v/>
      </c>
    </row>
    <row r="7012">
      <c r="A7012">
        <f>Input!A7012</f>
        <v/>
      </c>
      <c r="B7012">
        <f>IF(ISNUMBER(Input!B7012),IF(AND(Input!B7012&gt;=20,Input!B7012&lt;=700),Input!B7012,""),"")</f>
        <v/>
      </c>
      <c r="C7012">
        <f>IF(B7012="","",INT(A7012))</f>
        <v/>
      </c>
      <c r="D7012">
        <f>IF(B7012="","",HOUR(A7012))</f>
        <v/>
      </c>
      <c r="E7012">
        <f>IF(B7012="","",IF(INPUT!$I$1="","",IF(C7012&lt;(INT(INPUT!$I$1)-INPUT!$I$2),"Off Meds",IF(C7012&lt;=(INT(INPUT!$I$1)+INPUT!$I$2),"Washout","On Meds"))))</f>
        <v/>
      </c>
      <c r="F7012">
        <f>IF(B7012="","",1.509*(LN(B7012)^1.084-5.381))</f>
        <v/>
      </c>
      <c r="G7012">
        <f>IF(F7012="","",IF(F7012&lt;0,10*F7012^2,0))</f>
        <v/>
      </c>
      <c r="H7012">
        <f>IF(F7012="","",IF(F7012&gt;0,10*F7012^2,0))</f>
        <v/>
      </c>
    </row>
    <row r="7013">
      <c r="A7013">
        <f>Input!A7013</f>
        <v/>
      </c>
      <c r="B7013">
        <f>IF(ISNUMBER(Input!B7013),IF(AND(Input!B7013&gt;=20,Input!B7013&lt;=700),Input!B7013,""),"")</f>
        <v/>
      </c>
      <c r="C7013">
        <f>IF(B7013="","",INT(A7013))</f>
        <v/>
      </c>
      <c r="D7013">
        <f>IF(B7013="","",HOUR(A7013))</f>
        <v/>
      </c>
      <c r="E7013">
        <f>IF(B7013="","",IF(INPUT!$I$1="","",IF(C7013&lt;(INT(INPUT!$I$1)-INPUT!$I$2),"Off Meds",IF(C7013&lt;=(INT(INPUT!$I$1)+INPUT!$I$2),"Washout","On Meds"))))</f>
        <v/>
      </c>
      <c r="F7013">
        <f>IF(B7013="","",1.509*(LN(B7013)^1.084-5.381))</f>
        <v/>
      </c>
      <c r="G7013">
        <f>IF(F7013="","",IF(F7013&lt;0,10*F7013^2,0))</f>
        <v/>
      </c>
      <c r="H7013">
        <f>IF(F7013="","",IF(F7013&gt;0,10*F7013^2,0))</f>
        <v/>
      </c>
    </row>
    <row r="7014">
      <c r="A7014">
        <f>Input!A7014</f>
        <v/>
      </c>
      <c r="B7014">
        <f>IF(ISNUMBER(Input!B7014),IF(AND(Input!B7014&gt;=20,Input!B7014&lt;=700),Input!B7014,""),"")</f>
        <v/>
      </c>
      <c r="C7014">
        <f>IF(B7014="","",INT(A7014))</f>
        <v/>
      </c>
      <c r="D7014">
        <f>IF(B7014="","",HOUR(A7014))</f>
        <v/>
      </c>
      <c r="E7014">
        <f>IF(B7014="","",IF(INPUT!$I$1="","",IF(C7014&lt;(INT(INPUT!$I$1)-INPUT!$I$2),"Off Meds",IF(C7014&lt;=(INT(INPUT!$I$1)+INPUT!$I$2),"Washout","On Meds"))))</f>
        <v/>
      </c>
      <c r="F7014">
        <f>IF(B7014="","",1.509*(LN(B7014)^1.084-5.381))</f>
        <v/>
      </c>
      <c r="G7014">
        <f>IF(F7014="","",IF(F7014&lt;0,10*F7014^2,0))</f>
        <v/>
      </c>
      <c r="H7014">
        <f>IF(F7014="","",IF(F7014&gt;0,10*F7014^2,0))</f>
        <v/>
      </c>
    </row>
    <row r="7015">
      <c r="A7015">
        <f>Input!A7015</f>
        <v/>
      </c>
      <c r="B7015">
        <f>IF(ISNUMBER(Input!B7015),IF(AND(Input!B7015&gt;=20,Input!B7015&lt;=700),Input!B7015,""),"")</f>
        <v/>
      </c>
      <c r="C7015">
        <f>IF(B7015="","",INT(A7015))</f>
        <v/>
      </c>
      <c r="D7015">
        <f>IF(B7015="","",HOUR(A7015))</f>
        <v/>
      </c>
      <c r="E7015">
        <f>IF(B7015="","",IF(INPUT!$I$1="","",IF(C7015&lt;(INT(INPUT!$I$1)-INPUT!$I$2),"Off Meds",IF(C7015&lt;=(INT(INPUT!$I$1)+INPUT!$I$2),"Washout","On Meds"))))</f>
        <v/>
      </c>
      <c r="F7015">
        <f>IF(B7015="","",1.509*(LN(B7015)^1.084-5.381))</f>
        <v/>
      </c>
      <c r="G7015">
        <f>IF(F7015="","",IF(F7015&lt;0,10*F7015^2,0))</f>
        <v/>
      </c>
      <c r="H7015">
        <f>IF(F7015="","",IF(F7015&gt;0,10*F7015^2,0))</f>
        <v/>
      </c>
    </row>
    <row r="7016">
      <c r="A7016">
        <f>Input!A7016</f>
        <v/>
      </c>
      <c r="B7016">
        <f>IF(ISNUMBER(Input!B7016),IF(AND(Input!B7016&gt;=20,Input!B7016&lt;=700),Input!B7016,""),"")</f>
        <v/>
      </c>
      <c r="C7016">
        <f>IF(B7016="","",INT(A7016))</f>
        <v/>
      </c>
      <c r="D7016">
        <f>IF(B7016="","",HOUR(A7016))</f>
        <v/>
      </c>
      <c r="E7016">
        <f>IF(B7016="","",IF(INPUT!$I$1="","",IF(C7016&lt;(INT(INPUT!$I$1)-INPUT!$I$2),"Off Meds",IF(C7016&lt;=(INT(INPUT!$I$1)+INPUT!$I$2),"Washout","On Meds"))))</f>
        <v/>
      </c>
      <c r="F7016">
        <f>IF(B7016="","",1.509*(LN(B7016)^1.084-5.381))</f>
        <v/>
      </c>
      <c r="G7016">
        <f>IF(F7016="","",IF(F7016&lt;0,10*F7016^2,0))</f>
        <v/>
      </c>
      <c r="H7016">
        <f>IF(F7016="","",IF(F7016&gt;0,10*F7016^2,0))</f>
        <v/>
      </c>
    </row>
    <row r="7017">
      <c r="A7017">
        <f>Input!A7017</f>
        <v/>
      </c>
      <c r="B7017">
        <f>IF(ISNUMBER(Input!B7017),IF(AND(Input!B7017&gt;=20,Input!B7017&lt;=700),Input!B7017,""),"")</f>
        <v/>
      </c>
      <c r="C7017">
        <f>IF(B7017="","",INT(A7017))</f>
        <v/>
      </c>
      <c r="D7017">
        <f>IF(B7017="","",HOUR(A7017))</f>
        <v/>
      </c>
      <c r="E7017">
        <f>IF(B7017="","",IF(INPUT!$I$1="","",IF(C7017&lt;(INT(INPUT!$I$1)-INPUT!$I$2),"Off Meds",IF(C7017&lt;=(INT(INPUT!$I$1)+INPUT!$I$2),"Washout","On Meds"))))</f>
        <v/>
      </c>
      <c r="F7017">
        <f>IF(B7017="","",1.509*(LN(B7017)^1.084-5.381))</f>
        <v/>
      </c>
      <c r="G7017">
        <f>IF(F7017="","",IF(F7017&lt;0,10*F7017^2,0))</f>
        <v/>
      </c>
      <c r="H7017">
        <f>IF(F7017="","",IF(F7017&gt;0,10*F7017^2,0))</f>
        <v/>
      </c>
    </row>
    <row r="7018">
      <c r="A7018">
        <f>Input!A7018</f>
        <v/>
      </c>
      <c r="B7018">
        <f>IF(ISNUMBER(Input!B7018),IF(AND(Input!B7018&gt;=20,Input!B7018&lt;=700),Input!B7018,""),"")</f>
        <v/>
      </c>
      <c r="C7018">
        <f>IF(B7018="","",INT(A7018))</f>
        <v/>
      </c>
      <c r="D7018">
        <f>IF(B7018="","",HOUR(A7018))</f>
        <v/>
      </c>
      <c r="E7018">
        <f>IF(B7018="","",IF(INPUT!$I$1="","",IF(C7018&lt;(INT(INPUT!$I$1)-INPUT!$I$2),"Off Meds",IF(C7018&lt;=(INT(INPUT!$I$1)+INPUT!$I$2),"Washout","On Meds"))))</f>
        <v/>
      </c>
      <c r="F7018">
        <f>IF(B7018="","",1.509*(LN(B7018)^1.084-5.381))</f>
        <v/>
      </c>
      <c r="G7018">
        <f>IF(F7018="","",IF(F7018&lt;0,10*F7018^2,0))</f>
        <v/>
      </c>
      <c r="H7018">
        <f>IF(F7018="","",IF(F7018&gt;0,10*F7018^2,0))</f>
        <v/>
      </c>
    </row>
    <row r="7019">
      <c r="A7019">
        <f>Input!A7019</f>
        <v/>
      </c>
      <c r="B7019">
        <f>IF(ISNUMBER(Input!B7019),IF(AND(Input!B7019&gt;=20,Input!B7019&lt;=700),Input!B7019,""),"")</f>
        <v/>
      </c>
      <c r="C7019">
        <f>IF(B7019="","",INT(A7019))</f>
        <v/>
      </c>
      <c r="D7019">
        <f>IF(B7019="","",HOUR(A7019))</f>
        <v/>
      </c>
      <c r="E7019">
        <f>IF(B7019="","",IF(INPUT!$I$1="","",IF(C7019&lt;(INT(INPUT!$I$1)-INPUT!$I$2),"Off Meds",IF(C7019&lt;=(INT(INPUT!$I$1)+INPUT!$I$2),"Washout","On Meds"))))</f>
        <v/>
      </c>
      <c r="F7019">
        <f>IF(B7019="","",1.509*(LN(B7019)^1.084-5.381))</f>
        <v/>
      </c>
      <c r="G7019">
        <f>IF(F7019="","",IF(F7019&lt;0,10*F7019^2,0))</f>
        <v/>
      </c>
      <c r="H7019">
        <f>IF(F7019="","",IF(F7019&gt;0,10*F7019^2,0))</f>
        <v/>
      </c>
    </row>
    <row r="7020">
      <c r="A7020">
        <f>Input!A7020</f>
        <v/>
      </c>
      <c r="B7020">
        <f>IF(ISNUMBER(Input!B7020),IF(AND(Input!B7020&gt;=20,Input!B7020&lt;=700),Input!B7020,""),"")</f>
        <v/>
      </c>
      <c r="C7020">
        <f>IF(B7020="","",INT(A7020))</f>
        <v/>
      </c>
      <c r="D7020">
        <f>IF(B7020="","",HOUR(A7020))</f>
        <v/>
      </c>
      <c r="E7020">
        <f>IF(B7020="","",IF(INPUT!$I$1="","",IF(C7020&lt;(INT(INPUT!$I$1)-INPUT!$I$2),"Off Meds",IF(C7020&lt;=(INT(INPUT!$I$1)+INPUT!$I$2),"Washout","On Meds"))))</f>
        <v/>
      </c>
      <c r="F7020">
        <f>IF(B7020="","",1.509*(LN(B7020)^1.084-5.381))</f>
        <v/>
      </c>
      <c r="G7020">
        <f>IF(F7020="","",IF(F7020&lt;0,10*F7020^2,0))</f>
        <v/>
      </c>
      <c r="H7020">
        <f>IF(F7020="","",IF(F7020&gt;0,10*F7020^2,0))</f>
        <v/>
      </c>
    </row>
    <row r="7021">
      <c r="A7021">
        <f>Input!A7021</f>
        <v/>
      </c>
      <c r="B7021">
        <f>IF(ISNUMBER(Input!B7021),IF(AND(Input!B7021&gt;=20,Input!B7021&lt;=700),Input!B7021,""),"")</f>
        <v/>
      </c>
      <c r="C7021">
        <f>IF(B7021="","",INT(A7021))</f>
        <v/>
      </c>
      <c r="D7021">
        <f>IF(B7021="","",HOUR(A7021))</f>
        <v/>
      </c>
      <c r="E7021">
        <f>IF(B7021="","",IF(INPUT!$I$1="","",IF(C7021&lt;(INT(INPUT!$I$1)-INPUT!$I$2),"Off Meds",IF(C7021&lt;=(INT(INPUT!$I$1)+INPUT!$I$2),"Washout","On Meds"))))</f>
        <v/>
      </c>
      <c r="F7021">
        <f>IF(B7021="","",1.509*(LN(B7021)^1.084-5.381))</f>
        <v/>
      </c>
      <c r="G7021">
        <f>IF(F7021="","",IF(F7021&lt;0,10*F7021^2,0))</f>
        <v/>
      </c>
      <c r="H7021">
        <f>IF(F7021="","",IF(F7021&gt;0,10*F7021^2,0))</f>
        <v/>
      </c>
    </row>
    <row r="7022">
      <c r="A7022">
        <f>Input!A7022</f>
        <v/>
      </c>
      <c r="B7022">
        <f>IF(ISNUMBER(Input!B7022),IF(AND(Input!B7022&gt;=20,Input!B7022&lt;=700),Input!B7022,""),"")</f>
        <v/>
      </c>
      <c r="C7022">
        <f>IF(B7022="","",INT(A7022))</f>
        <v/>
      </c>
      <c r="D7022">
        <f>IF(B7022="","",HOUR(A7022))</f>
        <v/>
      </c>
      <c r="E7022">
        <f>IF(B7022="","",IF(INPUT!$I$1="","",IF(C7022&lt;(INT(INPUT!$I$1)-INPUT!$I$2),"Off Meds",IF(C7022&lt;=(INT(INPUT!$I$1)+INPUT!$I$2),"Washout","On Meds"))))</f>
        <v/>
      </c>
      <c r="F7022">
        <f>IF(B7022="","",1.509*(LN(B7022)^1.084-5.381))</f>
        <v/>
      </c>
      <c r="G7022">
        <f>IF(F7022="","",IF(F7022&lt;0,10*F7022^2,0))</f>
        <v/>
      </c>
      <c r="H7022">
        <f>IF(F7022="","",IF(F7022&gt;0,10*F7022^2,0))</f>
        <v/>
      </c>
    </row>
    <row r="7023">
      <c r="A7023">
        <f>Input!A7023</f>
        <v/>
      </c>
      <c r="B7023">
        <f>IF(ISNUMBER(Input!B7023),IF(AND(Input!B7023&gt;=20,Input!B7023&lt;=700),Input!B7023,""),"")</f>
        <v/>
      </c>
      <c r="C7023">
        <f>IF(B7023="","",INT(A7023))</f>
        <v/>
      </c>
      <c r="D7023">
        <f>IF(B7023="","",HOUR(A7023))</f>
        <v/>
      </c>
      <c r="E7023">
        <f>IF(B7023="","",IF(INPUT!$I$1="","",IF(C7023&lt;(INT(INPUT!$I$1)-INPUT!$I$2),"Off Meds",IF(C7023&lt;=(INT(INPUT!$I$1)+INPUT!$I$2),"Washout","On Meds"))))</f>
        <v/>
      </c>
      <c r="F7023">
        <f>IF(B7023="","",1.509*(LN(B7023)^1.084-5.381))</f>
        <v/>
      </c>
      <c r="G7023">
        <f>IF(F7023="","",IF(F7023&lt;0,10*F7023^2,0))</f>
        <v/>
      </c>
      <c r="H7023">
        <f>IF(F7023="","",IF(F7023&gt;0,10*F7023^2,0))</f>
        <v/>
      </c>
    </row>
    <row r="7024">
      <c r="A7024">
        <f>Input!A7024</f>
        <v/>
      </c>
      <c r="B7024">
        <f>IF(ISNUMBER(Input!B7024),IF(AND(Input!B7024&gt;=20,Input!B7024&lt;=700),Input!B7024,""),"")</f>
        <v/>
      </c>
      <c r="C7024">
        <f>IF(B7024="","",INT(A7024))</f>
        <v/>
      </c>
      <c r="D7024">
        <f>IF(B7024="","",HOUR(A7024))</f>
        <v/>
      </c>
      <c r="E7024">
        <f>IF(B7024="","",IF(INPUT!$I$1="","",IF(C7024&lt;(INT(INPUT!$I$1)-INPUT!$I$2),"Off Meds",IF(C7024&lt;=(INT(INPUT!$I$1)+INPUT!$I$2),"Washout","On Meds"))))</f>
        <v/>
      </c>
      <c r="F7024">
        <f>IF(B7024="","",1.509*(LN(B7024)^1.084-5.381))</f>
        <v/>
      </c>
      <c r="G7024">
        <f>IF(F7024="","",IF(F7024&lt;0,10*F7024^2,0))</f>
        <v/>
      </c>
      <c r="H7024">
        <f>IF(F7024="","",IF(F7024&gt;0,10*F7024^2,0))</f>
        <v/>
      </c>
    </row>
    <row r="7025">
      <c r="A7025">
        <f>Input!A7025</f>
        <v/>
      </c>
      <c r="B7025">
        <f>IF(ISNUMBER(Input!B7025),IF(AND(Input!B7025&gt;=20,Input!B7025&lt;=700),Input!B7025,""),"")</f>
        <v/>
      </c>
      <c r="C7025">
        <f>IF(B7025="","",INT(A7025))</f>
        <v/>
      </c>
      <c r="D7025">
        <f>IF(B7025="","",HOUR(A7025))</f>
        <v/>
      </c>
      <c r="E7025">
        <f>IF(B7025="","",IF(INPUT!$I$1="","",IF(C7025&lt;(INT(INPUT!$I$1)-INPUT!$I$2),"Off Meds",IF(C7025&lt;=(INT(INPUT!$I$1)+INPUT!$I$2),"Washout","On Meds"))))</f>
        <v/>
      </c>
      <c r="F7025">
        <f>IF(B7025="","",1.509*(LN(B7025)^1.084-5.381))</f>
        <v/>
      </c>
      <c r="G7025">
        <f>IF(F7025="","",IF(F7025&lt;0,10*F7025^2,0))</f>
        <v/>
      </c>
      <c r="H7025">
        <f>IF(F7025="","",IF(F7025&gt;0,10*F7025^2,0))</f>
        <v/>
      </c>
    </row>
    <row r="7026">
      <c r="A7026">
        <f>Input!A7026</f>
        <v/>
      </c>
      <c r="B7026">
        <f>IF(ISNUMBER(Input!B7026),IF(AND(Input!B7026&gt;=20,Input!B7026&lt;=700),Input!B7026,""),"")</f>
        <v/>
      </c>
      <c r="C7026">
        <f>IF(B7026="","",INT(A7026))</f>
        <v/>
      </c>
      <c r="D7026">
        <f>IF(B7026="","",HOUR(A7026))</f>
        <v/>
      </c>
      <c r="E7026">
        <f>IF(B7026="","",IF(INPUT!$I$1="","",IF(C7026&lt;(INT(INPUT!$I$1)-INPUT!$I$2),"Off Meds",IF(C7026&lt;=(INT(INPUT!$I$1)+INPUT!$I$2),"Washout","On Meds"))))</f>
        <v/>
      </c>
      <c r="F7026">
        <f>IF(B7026="","",1.509*(LN(B7026)^1.084-5.381))</f>
        <v/>
      </c>
      <c r="G7026">
        <f>IF(F7026="","",IF(F7026&lt;0,10*F7026^2,0))</f>
        <v/>
      </c>
      <c r="H7026">
        <f>IF(F7026="","",IF(F7026&gt;0,10*F7026^2,0))</f>
        <v/>
      </c>
    </row>
    <row r="7027">
      <c r="A7027">
        <f>Input!A7027</f>
        <v/>
      </c>
      <c r="B7027">
        <f>IF(ISNUMBER(Input!B7027),IF(AND(Input!B7027&gt;=20,Input!B7027&lt;=700),Input!B7027,""),"")</f>
        <v/>
      </c>
      <c r="C7027">
        <f>IF(B7027="","",INT(A7027))</f>
        <v/>
      </c>
      <c r="D7027">
        <f>IF(B7027="","",HOUR(A7027))</f>
        <v/>
      </c>
      <c r="E7027">
        <f>IF(B7027="","",IF(INPUT!$I$1="","",IF(C7027&lt;(INT(INPUT!$I$1)-INPUT!$I$2),"Off Meds",IF(C7027&lt;=(INT(INPUT!$I$1)+INPUT!$I$2),"Washout","On Meds"))))</f>
        <v/>
      </c>
      <c r="F7027">
        <f>IF(B7027="","",1.509*(LN(B7027)^1.084-5.381))</f>
        <v/>
      </c>
      <c r="G7027">
        <f>IF(F7027="","",IF(F7027&lt;0,10*F7027^2,0))</f>
        <v/>
      </c>
      <c r="H7027">
        <f>IF(F7027="","",IF(F7027&gt;0,10*F7027^2,0))</f>
        <v/>
      </c>
    </row>
    <row r="7028">
      <c r="A7028">
        <f>Input!A7028</f>
        <v/>
      </c>
      <c r="B7028">
        <f>IF(ISNUMBER(Input!B7028),IF(AND(Input!B7028&gt;=20,Input!B7028&lt;=700),Input!B7028,""),"")</f>
        <v/>
      </c>
      <c r="C7028">
        <f>IF(B7028="","",INT(A7028))</f>
        <v/>
      </c>
      <c r="D7028">
        <f>IF(B7028="","",HOUR(A7028))</f>
        <v/>
      </c>
      <c r="E7028">
        <f>IF(B7028="","",IF(INPUT!$I$1="","",IF(C7028&lt;(INT(INPUT!$I$1)-INPUT!$I$2),"Off Meds",IF(C7028&lt;=(INT(INPUT!$I$1)+INPUT!$I$2),"Washout","On Meds"))))</f>
        <v/>
      </c>
      <c r="F7028">
        <f>IF(B7028="","",1.509*(LN(B7028)^1.084-5.381))</f>
        <v/>
      </c>
      <c r="G7028">
        <f>IF(F7028="","",IF(F7028&lt;0,10*F7028^2,0))</f>
        <v/>
      </c>
      <c r="H7028">
        <f>IF(F7028="","",IF(F7028&gt;0,10*F7028^2,0))</f>
        <v/>
      </c>
    </row>
    <row r="7029">
      <c r="A7029">
        <f>Input!A7029</f>
        <v/>
      </c>
      <c r="B7029">
        <f>IF(ISNUMBER(Input!B7029),IF(AND(Input!B7029&gt;=20,Input!B7029&lt;=700),Input!B7029,""),"")</f>
        <v/>
      </c>
      <c r="C7029">
        <f>IF(B7029="","",INT(A7029))</f>
        <v/>
      </c>
      <c r="D7029">
        <f>IF(B7029="","",HOUR(A7029))</f>
        <v/>
      </c>
      <c r="E7029">
        <f>IF(B7029="","",IF(INPUT!$I$1="","",IF(C7029&lt;(INT(INPUT!$I$1)-INPUT!$I$2),"Off Meds",IF(C7029&lt;=(INT(INPUT!$I$1)+INPUT!$I$2),"Washout","On Meds"))))</f>
        <v/>
      </c>
      <c r="F7029">
        <f>IF(B7029="","",1.509*(LN(B7029)^1.084-5.381))</f>
        <v/>
      </c>
      <c r="G7029">
        <f>IF(F7029="","",IF(F7029&lt;0,10*F7029^2,0))</f>
        <v/>
      </c>
      <c r="H7029">
        <f>IF(F7029="","",IF(F7029&gt;0,10*F7029^2,0))</f>
        <v/>
      </c>
    </row>
    <row r="7030">
      <c r="A7030">
        <f>Input!A7030</f>
        <v/>
      </c>
      <c r="B7030">
        <f>IF(ISNUMBER(Input!B7030),IF(AND(Input!B7030&gt;=20,Input!B7030&lt;=700),Input!B7030,""),"")</f>
        <v/>
      </c>
      <c r="C7030">
        <f>IF(B7030="","",INT(A7030))</f>
        <v/>
      </c>
      <c r="D7030">
        <f>IF(B7030="","",HOUR(A7030))</f>
        <v/>
      </c>
      <c r="E7030">
        <f>IF(B7030="","",IF(INPUT!$I$1="","",IF(C7030&lt;(INT(INPUT!$I$1)-INPUT!$I$2),"Off Meds",IF(C7030&lt;=(INT(INPUT!$I$1)+INPUT!$I$2),"Washout","On Meds"))))</f>
        <v/>
      </c>
      <c r="F7030">
        <f>IF(B7030="","",1.509*(LN(B7030)^1.084-5.381))</f>
        <v/>
      </c>
      <c r="G7030">
        <f>IF(F7030="","",IF(F7030&lt;0,10*F7030^2,0))</f>
        <v/>
      </c>
      <c r="H7030">
        <f>IF(F7030="","",IF(F7030&gt;0,10*F7030^2,0))</f>
        <v/>
      </c>
    </row>
    <row r="7031">
      <c r="A7031">
        <f>Input!A7031</f>
        <v/>
      </c>
      <c r="B7031">
        <f>IF(ISNUMBER(Input!B7031),IF(AND(Input!B7031&gt;=20,Input!B7031&lt;=700),Input!B7031,""),"")</f>
        <v/>
      </c>
      <c r="C7031">
        <f>IF(B7031="","",INT(A7031))</f>
        <v/>
      </c>
      <c r="D7031">
        <f>IF(B7031="","",HOUR(A7031))</f>
        <v/>
      </c>
      <c r="E7031">
        <f>IF(B7031="","",IF(INPUT!$I$1="","",IF(C7031&lt;(INT(INPUT!$I$1)-INPUT!$I$2),"Off Meds",IF(C7031&lt;=(INT(INPUT!$I$1)+INPUT!$I$2),"Washout","On Meds"))))</f>
        <v/>
      </c>
      <c r="F7031">
        <f>IF(B7031="","",1.509*(LN(B7031)^1.084-5.381))</f>
        <v/>
      </c>
      <c r="G7031">
        <f>IF(F7031="","",IF(F7031&lt;0,10*F7031^2,0))</f>
        <v/>
      </c>
      <c r="H7031">
        <f>IF(F7031="","",IF(F7031&gt;0,10*F7031^2,0))</f>
        <v/>
      </c>
    </row>
    <row r="7032">
      <c r="A7032">
        <f>Input!A7032</f>
        <v/>
      </c>
      <c r="B7032">
        <f>IF(ISNUMBER(Input!B7032),IF(AND(Input!B7032&gt;=20,Input!B7032&lt;=700),Input!B7032,""),"")</f>
        <v/>
      </c>
      <c r="C7032">
        <f>IF(B7032="","",INT(A7032))</f>
        <v/>
      </c>
      <c r="D7032">
        <f>IF(B7032="","",HOUR(A7032))</f>
        <v/>
      </c>
      <c r="E7032">
        <f>IF(B7032="","",IF(INPUT!$I$1="","",IF(C7032&lt;(INT(INPUT!$I$1)-INPUT!$I$2),"Off Meds",IF(C7032&lt;=(INT(INPUT!$I$1)+INPUT!$I$2),"Washout","On Meds"))))</f>
        <v/>
      </c>
      <c r="F7032">
        <f>IF(B7032="","",1.509*(LN(B7032)^1.084-5.381))</f>
        <v/>
      </c>
      <c r="G7032">
        <f>IF(F7032="","",IF(F7032&lt;0,10*F7032^2,0))</f>
        <v/>
      </c>
      <c r="H7032">
        <f>IF(F7032="","",IF(F7032&gt;0,10*F7032^2,0))</f>
        <v/>
      </c>
    </row>
    <row r="7033">
      <c r="A7033">
        <f>Input!A7033</f>
        <v/>
      </c>
      <c r="B7033">
        <f>IF(ISNUMBER(Input!B7033),IF(AND(Input!B7033&gt;=20,Input!B7033&lt;=700),Input!B7033,""),"")</f>
        <v/>
      </c>
      <c r="C7033">
        <f>IF(B7033="","",INT(A7033))</f>
        <v/>
      </c>
      <c r="D7033">
        <f>IF(B7033="","",HOUR(A7033))</f>
        <v/>
      </c>
      <c r="E7033">
        <f>IF(B7033="","",IF(INPUT!$I$1="","",IF(C7033&lt;(INT(INPUT!$I$1)-INPUT!$I$2),"Off Meds",IF(C7033&lt;=(INT(INPUT!$I$1)+INPUT!$I$2),"Washout","On Meds"))))</f>
        <v/>
      </c>
      <c r="F7033">
        <f>IF(B7033="","",1.509*(LN(B7033)^1.084-5.381))</f>
        <v/>
      </c>
      <c r="G7033">
        <f>IF(F7033="","",IF(F7033&lt;0,10*F7033^2,0))</f>
        <v/>
      </c>
      <c r="H7033">
        <f>IF(F7033="","",IF(F7033&gt;0,10*F7033^2,0))</f>
        <v/>
      </c>
    </row>
    <row r="7034">
      <c r="A7034">
        <f>Input!A7034</f>
        <v/>
      </c>
      <c r="B7034">
        <f>IF(ISNUMBER(Input!B7034),IF(AND(Input!B7034&gt;=20,Input!B7034&lt;=700),Input!B7034,""),"")</f>
        <v/>
      </c>
      <c r="C7034">
        <f>IF(B7034="","",INT(A7034))</f>
        <v/>
      </c>
      <c r="D7034">
        <f>IF(B7034="","",HOUR(A7034))</f>
        <v/>
      </c>
      <c r="E7034">
        <f>IF(B7034="","",IF(INPUT!$I$1="","",IF(C7034&lt;(INT(INPUT!$I$1)-INPUT!$I$2),"Off Meds",IF(C7034&lt;=(INT(INPUT!$I$1)+INPUT!$I$2),"Washout","On Meds"))))</f>
        <v/>
      </c>
      <c r="F7034">
        <f>IF(B7034="","",1.509*(LN(B7034)^1.084-5.381))</f>
        <v/>
      </c>
      <c r="G7034">
        <f>IF(F7034="","",IF(F7034&lt;0,10*F7034^2,0))</f>
        <v/>
      </c>
      <c r="H7034">
        <f>IF(F7034="","",IF(F7034&gt;0,10*F7034^2,0))</f>
        <v/>
      </c>
    </row>
    <row r="7035">
      <c r="A7035">
        <f>Input!A7035</f>
        <v/>
      </c>
      <c r="B7035">
        <f>IF(ISNUMBER(Input!B7035),IF(AND(Input!B7035&gt;=20,Input!B7035&lt;=700),Input!B7035,""),"")</f>
        <v/>
      </c>
      <c r="C7035">
        <f>IF(B7035="","",INT(A7035))</f>
        <v/>
      </c>
      <c r="D7035">
        <f>IF(B7035="","",HOUR(A7035))</f>
        <v/>
      </c>
      <c r="E7035">
        <f>IF(B7035="","",IF(INPUT!$I$1="","",IF(C7035&lt;(INT(INPUT!$I$1)-INPUT!$I$2),"Off Meds",IF(C7035&lt;=(INT(INPUT!$I$1)+INPUT!$I$2),"Washout","On Meds"))))</f>
        <v/>
      </c>
      <c r="F7035">
        <f>IF(B7035="","",1.509*(LN(B7035)^1.084-5.381))</f>
        <v/>
      </c>
      <c r="G7035">
        <f>IF(F7035="","",IF(F7035&lt;0,10*F7035^2,0))</f>
        <v/>
      </c>
      <c r="H7035">
        <f>IF(F7035="","",IF(F7035&gt;0,10*F7035^2,0))</f>
        <v/>
      </c>
    </row>
    <row r="7036">
      <c r="A7036">
        <f>Input!A7036</f>
        <v/>
      </c>
      <c r="B7036">
        <f>IF(ISNUMBER(Input!B7036),IF(AND(Input!B7036&gt;=20,Input!B7036&lt;=700),Input!B7036,""),"")</f>
        <v/>
      </c>
      <c r="C7036">
        <f>IF(B7036="","",INT(A7036))</f>
        <v/>
      </c>
      <c r="D7036">
        <f>IF(B7036="","",HOUR(A7036))</f>
        <v/>
      </c>
      <c r="E7036">
        <f>IF(B7036="","",IF(INPUT!$I$1="","",IF(C7036&lt;(INT(INPUT!$I$1)-INPUT!$I$2),"Off Meds",IF(C7036&lt;=(INT(INPUT!$I$1)+INPUT!$I$2),"Washout","On Meds"))))</f>
        <v/>
      </c>
      <c r="F7036">
        <f>IF(B7036="","",1.509*(LN(B7036)^1.084-5.381))</f>
        <v/>
      </c>
      <c r="G7036">
        <f>IF(F7036="","",IF(F7036&lt;0,10*F7036^2,0))</f>
        <v/>
      </c>
      <c r="H7036">
        <f>IF(F7036="","",IF(F7036&gt;0,10*F7036^2,0))</f>
        <v/>
      </c>
    </row>
    <row r="7037">
      <c r="A7037">
        <f>Input!A7037</f>
        <v/>
      </c>
      <c r="B7037">
        <f>IF(ISNUMBER(Input!B7037),IF(AND(Input!B7037&gt;=20,Input!B7037&lt;=700),Input!B7037,""),"")</f>
        <v/>
      </c>
      <c r="C7037">
        <f>IF(B7037="","",INT(A7037))</f>
        <v/>
      </c>
      <c r="D7037">
        <f>IF(B7037="","",HOUR(A7037))</f>
        <v/>
      </c>
      <c r="E7037">
        <f>IF(B7037="","",IF(INPUT!$I$1="","",IF(C7037&lt;(INT(INPUT!$I$1)-INPUT!$I$2),"Off Meds",IF(C7037&lt;=(INT(INPUT!$I$1)+INPUT!$I$2),"Washout","On Meds"))))</f>
        <v/>
      </c>
      <c r="F7037">
        <f>IF(B7037="","",1.509*(LN(B7037)^1.084-5.381))</f>
        <v/>
      </c>
      <c r="G7037">
        <f>IF(F7037="","",IF(F7037&lt;0,10*F7037^2,0))</f>
        <v/>
      </c>
      <c r="H7037">
        <f>IF(F7037="","",IF(F7037&gt;0,10*F7037^2,0))</f>
        <v/>
      </c>
    </row>
    <row r="7038">
      <c r="A7038">
        <f>Input!A7038</f>
        <v/>
      </c>
      <c r="B7038">
        <f>IF(ISNUMBER(Input!B7038),IF(AND(Input!B7038&gt;=20,Input!B7038&lt;=700),Input!B7038,""),"")</f>
        <v/>
      </c>
      <c r="C7038">
        <f>IF(B7038="","",INT(A7038))</f>
        <v/>
      </c>
      <c r="D7038">
        <f>IF(B7038="","",HOUR(A7038))</f>
        <v/>
      </c>
      <c r="E7038">
        <f>IF(B7038="","",IF(INPUT!$I$1="","",IF(C7038&lt;(INT(INPUT!$I$1)-INPUT!$I$2),"Off Meds",IF(C7038&lt;=(INT(INPUT!$I$1)+INPUT!$I$2),"Washout","On Meds"))))</f>
        <v/>
      </c>
      <c r="F7038">
        <f>IF(B7038="","",1.509*(LN(B7038)^1.084-5.381))</f>
        <v/>
      </c>
      <c r="G7038">
        <f>IF(F7038="","",IF(F7038&lt;0,10*F7038^2,0))</f>
        <v/>
      </c>
      <c r="H7038">
        <f>IF(F7038="","",IF(F7038&gt;0,10*F7038^2,0))</f>
        <v/>
      </c>
    </row>
    <row r="7039">
      <c r="A7039">
        <f>Input!A7039</f>
        <v/>
      </c>
      <c r="B7039">
        <f>IF(ISNUMBER(Input!B7039),IF(AND(Input!B7039&gt;=20,Input!B7039&lt;=700),Input!B7039,""),"")</f>
        <v/>
      </c>
      <c r="C7039">
        <f>IF(B7039="","",INT(A7039))</f>
        <v/>
      </c>
      <c r="D7039">
        <f>IF(B7039="","",HOUR(A7039))</f>
        <v/>
      </c>
      <c r="E7039">
        <f>IF(B7039="","",IF(INPUT!$I$1="","",IF(C7039&lt;(INT(INPUT!$I$1)-INPUT!$I$2),"Off Meds",IF(C7039&lt;=(INT(INPUT!$I$1)+INPUT!$I$2),"Washout","On Meds"))))</f>
        <v/>
      </c>
      <c r="F7039">
        <f>IF(B7039="","",1.509*(LN(B7039)^1.084-5.381))</f>
        <v/>
      </c>
      <c r="G7039">
        <f>IF(F7039="","",IF(F7039&lt;0,10*F7039^2,0))</f>
        <v/>
      </c>
      <c r="H7039">
        <f>IF(F7039="","",IF(F7039&gt;0,10*F7039^2,0))</f>
        <v/>
      </c>
    </row>
    <row r="7040">
      <c r="A7040">
        <f>Input!A7040</f>
        <v/>
      </c>
      <c r="B7040">
        <f>IF(ISNUMBER(Input!B7040),IF(AND(Input!B7040&gt;=20,Input!B7040&lt;=700),Input!B7040,""),"")</f>
        <v/>
      </c>
      <c r="C7040">
        <f>IF(B7040="","",INT(A7040))</f>
        <v/>
      </c>
      <c r="D7040">
        <f>IF(B7040="","",HOUR(A7040))</f>
        <v/>
      </c>
      <c r="E7040">
        <f>IF(B7040="","",IF(INPUT!$I$1="","",IF(C7040&lt;(INT(INPUT!$I$1)-INPUT!$I$2),"Off Meds",IF(C7040&lt;=(INT(INPUT!$I$1)+INPUT!$I$2),"Washout","On Meds"))))</f>
        <v/>
      </c>
      <c r="F7040">
        <f>IF(B7040="","",1.509*(LN(B7040)^1.084-5.381))</f>
        <v/>
      </c>
      <c r="G7040">
        <f>IF(F7040="","",IF(F7040&lt;0,10*F7040^2,0))</f>
        <v/>
      </c>
      <c r="H7040">
        <f>IF(F7040="","",IF(F7040&gt;0,10*F7040^2,0))</f>
        <v/>
      </c>
    </row>
    <row r="7041">
      <c r="A7041">
        <f>Input!A7041</f>
        <v/>
      </c>
      <c r="B7041">
        <f>IF(ISNUMBER(Input!B7041),IF(AND(Input!B7041&gt;=20,Input!B7041&lt;=700),Input!B7041,""),"")</f>
        <v/>
      </c>
      <c r="C7041">
        <f>IF(B7041="","",INT(A7041))</f>
        <v/>
      </c>
      <c r="D7041">
        <f>IF(B7041="","",HOUR(A7041))</f>
        <v/>
      </c>
      <c r="E7041">
        <f>IF(B7041="","",IF(INPUT!$I$1="","",IF(C7041&lt;(INT(INPUT!$I$1)-INPUT!$I$2),"Off Meds",IF(C7041&lt;=(INT(INPUT!$I$1)+INPUT!$I$2),"Washout","On Meds"))))</f>
        <v/>
      </c>
      <c r="F7041">
        <f>IF(B7041="","",1.509*(LN(B7041)^1.084-5.381))</f>
        <v/>
      </c>
      <c r="G7041">
        <f>IF(F7041="","",IF(F7041&lt;0,10*F7041^2,0))</f>
        <v/>
      </c>
      <c r="H7041">
        <f>IF(F7041="","",IF(F7041&gt;0,10*F7041^2,0))</f>
        <v/>
      </c>
    </row>
    <row r="7042">
      <c r="A7042">
        <f>Input!A7042</f>
        <v/>
      </c>
      <c r="B7042">
        <f>IF(ISNUMBER(Input!B7042),IF(AND(Input!B7042&gt;=20,Input!B7042&lt;=700),Input!B7042,""),"")</f>
        <v/>
      </c>
      <c r="C7042">
        <f>IF(B7042="","",INT(A7042))</f>
        <v/>
      </c>
      <c r="D7042">
        <f>IF(B7042="","",HOUR(A7042))</f>
        <v/>
      </c>
      <c r="E7042">
        <f>IF(B7042="","",IF(INPUT!$I$1="","",IF(C7042&lt;(INT(INPUT!$I$1)-INPUT!$I$2),"Off Meds",IF(C7042&lt;=(INT(INPUT!$I$1)+INPUT!$I$2),"Washout","On Meds"))))</f>
        <v/>
      </c>
      <c r="F7042">
        <f>IF(B7042="","",1.509*(LN(B7042)^1.084-5.381))</f>
        <v/>
      </c>
      <c r="G7042">
        <f>IF(F7042="","",IF(F7042&lt;0,10*F7042^2,0))</f>
        <v/>
      </c>
      <c r="H7042">
        <f>IF(F7042="","",IF(F7042&gt;0,10*F7042^2,0))</f>
        <v/>
      </c>
    </row>
    <row r="7043">
      <c r="A7043">
        <f>Input!A7043</f>
        <v/>
      </c>
      <c r="B7043">
        <f>IF(ISNUMBER(Input!B7043),IF(AND(Input!B7043&gt;=20,Input!B7043&lt;=700),Input!B7043,""),"")</f>
        <v/>
      </c>
      <c r="C7043">
        <f>IF(B7043="","",INT(A7043))</f>
        <v/>
      </c>
      <c r="D7043">
        <f>IF(B7043="","",HOUR(A7043))</f>
        <v/>
      </c>
      <c r="E7043">
        <f>IF(B7043="","",IF(INPUT!$I$1="","",IF(C7043&lt;(INT(INPUT!$I$1)-INPUT!$I$2),"Off Meds",IF(C7043&lt;=(INT(INPUT!$I$1)+INPUT!$I$2),"Washout","On Meds"))))</f>
        <v/>
      </c>
      <c r="F7043">
        <f>IF(B7043="","",1.509*(LN(B7043)^1.084-5.381))</f>
        <v/>
      </c>
      <c r="G7043">
        <f>IF(F7043="","",IF(F7043&lt;0,10*F7043^2,0))</f>
        <v/>
      </c>
      <c r="H7043">
        <f>IF(F7043="","",IF(F7043&gt;0,10*F7043^2,0))</f>
        <v/>
      </c>
    </row>
    <row r="7044">
      <c r="A7044">
        <f>Input!A7044</f>
        <v/>
      </c>
      <c r="B7044">
        <f>IF(ISNUMBER(Input!B7044),IF(AND(Input!B7044&gt;=20,Input!B7044&lt;=700),Input!B7044,""),"")</f>
        <v/>
      </c>
      <c r="C7044">
        <f>IF(B7044="","",INT(A7044))</f>
        <v/>
      </c>
      <c r="D7044">
        <f>IF(B7044="","",HOUR(A7044))</f>
        <v/>
      </c>
      <c r="E7044">
        <f>IF(B7044="","",IF(INPUT!$I$1="","",IF(C7044&lt;(INT(INPUT!$I$1)-INPUT!$I$2),"Off Meds",IF(C7044&lt;=(INT(INPUT!$I$1)+INPUT!$I$2),"Washout","On Meds"))))</f>
        <v/>
      </c>
      <c r="F7044">
        <f>IF(B7044="","",1.509*(LN(B7044)^1.084-5.381))</f>
        <v/>
      </c>
      <c r="G7044">
        <f>IF(F7044="","",IF(F7044&lt;0,10*F7044^2,0))</f>
        <v/>
      </c>
      <c r="H7044">
        <f>IF(F7044="","",IF(F7044&gt;0,10*F7044^2,0))</f>
        <v/>
      </c>
    </row>
    <row r="7045">
      <c r="A7045">
        <f>Input!A7045</f>
        <v/>
      </c>
      <c r="B7045">
        <f>IF(ISNUMBER(Input!B7045),IF(AND(Input!B7045&gt;=20,Input!B7045&lt;=700),Input!B7045,""),"")</f>
        <v/>
      </c>
      <c r="C7045">
        <f>IF(B7045="","",INT(A7045))</f>
        <v/>
      </c>
      <c r="D7045">
        <f>IF(B7045="","",HOUR(A7045))</f>
        <v/>
      </c>
      <c r="E7045">
        <f>IF(B7045="","",IF(INPUT!$I$1="","",IF(C7045&lt;(INT(INPUT!$I$1)-INPUT!$I$2),"Off Meds",IF(C7045&lt;=(INT(INPUT!$I$1)+INPUT!$I$2),"Washout","On Meds"))))</f>
        <v/>
      </c>
      <c r="F7045">
        <f>IF(B7045="","",1.509*(LN(B7045)^1.084-5.381))</f>
        <v/>
      </c>
      <c r="G7045">
        <f>IF(F7045="","",IF(F7045&lt;0,10*F7045^2,0))</f>
        <v/>
      </c>
      <c r="H7045">
        <f>IF(F7045="","",IF(F7045&gt;0,10*F7045^2,0))</f>
        <v/>
      </c>
    </row>
    <row r="7046">
      <c r="A7046">
        <f>Input!A7046</f>
        <v/>
      </c>
      <c r="B7046">
        <f>IF(ISNUMBER(Input!B7046),IF(AND(Input!B7046&gt;=20,Input!B7046&lt;=700),Input!B7046,""),"")</f>
        <v/>
      </c>
      <c r="C7046">
        <f>IF(B7046="","",INT(A7046))</f>
        <v/>
      </c>
      <c r="D7046">
        <f>IF(B7046="","",HOUR(A7046))</f>
        <v/>
      </c>
      <c r="E7046">
        <f>IF(B7046="","",IF(INPUT!$I$1="","",IF(C7046&lt;(INT(INPUT!$I$1)-INPUT!$I$2),"Off Meds",IF(C7046&lt;=(INT(INPUT!$I$1)+INPUT!$I$2),"Washout","On Meds"))))</f>
        <v/>
      </c>
      <c r="F7046">
        <f>IF(B7046="","",1.509*(LN(B7046)^1.084-5.381))</f>
        <v/>
      </c>
      <c r="G7046">
        <f>IF(F7046="","",IF(F7046&lt;0,10*F7046^2,0))</f>
        <v/>
      </c>
      <c r="H7046">
        <f>IF(F7046="","",IF(F7046&gt;0,10*F7046^2,0))</f>
        <v/>
      </c>
    </row>
    <row r="7047">
      <c r="A7047">
        <f>Input!A7047</f>
        <v/>
      </c>
      <c r="B7047">
        <f>IF(ISNUMBER(Input!B7047),IF(AND(Input!B7047&gt;=20,Input!B7047&lt;=700),Input!B7047,""),"")</f>
        <v/>
      </c>
      <c r="C7047">
        <f>IF(B7047="","",INT(A7047))</f>
        <v/>
      </c>
      <c r="D7047">
        <f>IF(B7047="","",HOUR(A7047))</f>
        <v/>
      </c>
      <c r="E7047">
        <f>IF(B7047="","",IF(INPUT!$I$1="","",IF(C7047&lt;(INT(INPUT!$I$1)-INPUT!$I$2),"Off Meds",IF(C7047&lt;=(INT(INPUT!$I$1)+INPUT!$I$2),"Washout","On Meds"))))</f>
        <v/>
      </c>
      <c r="F7047">
        <f>IF(B7047="","",1.509*(LN(B7047)^1.084-5.381))</f>
        <v/>
      </c>
      <c r="G7047">
        <f>IF(F7047="","",IF(F7047&lt;0,10*F7047^2,0))</f>
        <v/>
      </c>
      <c r="H7047">
        <f>IF(F7047="","",IF(F7047&gt;0,10*F7047^2,0))</f>
        <v/>
      </c>
    </row>
    <row r="7048">
      <c r="A7048">
        <f>Input!A7048</f>
        <v/>
      </c>
      <c r="B7048">
        <f>IF(ISNUMBER(Input!B7048),IF(AND(Input!B7048&gt;=20,Input!B7048&lt;=700),Input!B7048,""),"")</f>
        <v/>
      </c>
      <c r="C7048">
        <f>IF(B7048="","",INT(A7048))</f>
        <v/>
      </c>
      <c r="D7048">
        <f>IF(B7048="","",HOUR(A7048))</f>
        <v/>
      </c>
      <c r="E7048">
        <f>IF(B7048="","",IF(INPUT!$I$1="","",IF(C7048&lt;(INT(INPUT!$I$1)-INPUT!$I$2),"Off Meds",IF(C7048&lt;=(INT(INPUT!$I$1)+INPUT!$I$2),"Washout","On Meds"))))</f>
        <v/>
      </c>
      <c r="F7048">
        <f>IF(B7048="","",1.509*(LN(B7048)^1.084-5.381))</f>
        <v/>
      </c>
      <c r="G7048">
        <f>IF(F7048="","",IF(F7048&lt;0,10*F7048^2,0))</f>
        <v/>
      </c>
      <c r="H7048">
        <f>IF(F7048="","",IF(F7048&gt;0,10*F7048^2,0))</f>
        <v/>
      </c>
    </row>
    <row r="7049">
      <c r="A7049">
        <f>Input!A7049</f>
        <v/>
      </c>
      <c r="B7049">
        <f>IF(ISNUMBER(Input!B7049),IF(AND(Input!B7049&gt;=20,Input!B7049&lt;=700),Input!B7049,""),"")</f>
        <v/>
      </c>
      <c r="C7049">
        <f>IF(B7049="","",INT(A7049))</f>
        <v/>
      </c>
      <c r="D7049">
        <f>IF(B7049="","",HOUR(A7049))</f>
        <v/>
      </c>
      <c r="E7049">
        <f>IF(B7049="","",IF(INPUT!$I$1="","",IF(C7049&lt;(INT(INPUT!$I$1)-INPUT!$I$2),"Off Meds",IF(C7049&lt;=(INT(INPUT!$I$1)+INPUT!$I$2),"Washout","On Meds"))))</f>
        <v/>
      </c>
      <c r="F7049">
        <f>IF(B7049="","",1.509*(LN(B7049)^1.084-5.381))</f>
        <v/>
      </c>
      <c r="G7049">
        <f>IF(F7049="","",IF(F7049&lt;0,10*F7049^2,0))</f>
        <v/>
      </c>
      <c r="H7049">
        <f>IF(F7049="","",IF(F7049&gt;0,10*F7049^2,0))</f>
        <v/>
      </c>
    </row>
    <row r="7050">
      <c r="A7050">
        <f>Input!A7050</f>
        <v/>
      </c>
      <c r="B7050">
        <f>IF(ISNUMBER(Input!B7050),IF(AND(Input!B7050&gt;=20,Input!B7050&lt;=700),Input!B7050,""),"")</f>
        <v/>
      </c>
      <c r="C7050">
        <f>IF(B7050="","",INT(A7050))</f>
        <v/>
      </c>
      <c r="D7050">
        <f>IF(B7050="","",HOUR(A7050))</f>
        <v/>
      </c>
      <c r="E7050">
        <f>IF(B7050="","",IF(INPUT!$I$1="","",IF(C7050&lt;(INT(INPUT!$I$1)-INPUT!$I$2),"Off Meds",IF(C7050&lt;=(INT(INPUT!$I$1)+INPUT!$I$2),"Washout","On Meds"))))</f>
        <v/>
      </c>
      <c r="F7050">
        <f>IF(B7050="","",1.509*(LN(B7050)^1.084-5.381))</f>
        <v/>
      </c>
      <c r="G7050">
        <f>IF(F7050="","",IF(F7050&lt;0,10*F7050^2,0))</f>
        <v/>
      </c>
      <c r="H7050">
        <f>IF(F7050="","",IF(F7050&gt;0,10*F7050^2,0))</f>
        <v/>
      </c>
    </row>
    <row r="7051">
      <c r="A7051">
        <f>Input!A7051</f>
        <v/>
      </c>
      <c r="B7051">
        <f>IF(ISNUMBER(Input!B7051),IF(AND(Input!B7051&gt;=20,Input!B7051&lt;=700),Input!B7051,""),"")</f>
        <v/>
      </c>
      <c r="C7051">
        <f>IF(B7051="","",INT(A7051))</f>
        <v/>
      </c>
      <c r="D7051">
        <f>IF(B7051="","",HOUR(A7051))</f>
        <v/>
      </c>
      <c r="E7051">
        <f>IF(B7051="","",IF(INPUT!$I$1="","",IF(C7051&lt;(INT(INPUT!$I$1)-INPUT!$I$2),"Off Meds",IF(C7051&lt;=(INT(INPUT!$I$1)+INPUT!$I$2),"Washout","On Meds"))))</f>
        <v/>
      </c>
      <c r="F7051">
        <f>IF(B7051="","",1.509*(LN(B7051)^1.084-5.381))</f>
        <v/>
      </c>
      <c r="G7051">
        <f>IF(F7051="","",IF(F7051&lt;0,10*F7051^2,0))</f>
        <v/>
      </c>
      <c r="H7051">
        <f>IF(F7051="","",IF(F7051&gt;0,10*F7051^2,0))</f>
        <v/>
      </c>
    </row>
    <row r="7052">
      <c r="A7052">
        <f>Input!A7052</f>
        <v/>
      </c>
      <c r="B7052">
        <f>IF(ISNUMBER(Input!B7052),IF(AND(Input!B7052&gt;=20,Input!B7052&lt;=700),Input!B7052,""),"")</f>
        <v/>
      </c>
      <c r="C7052">
        <f>IF(B7052="","",INT(A7052))</f>
        <v/>
      </c>
      <c r="D7052">
        <f>IF(B7052="","",HOUR(A7052))</f>
        <v/>
      </c>
      <c r="E7052">
        <f>IF(B7052="","",IF(INPUT!$I$1="","",IF(C7052&lt;(INT(INPUT!$I$1)-INPUT!$I$2),"Off Meds",IF(C7052&lt;=(INT(INPUT!$I$1)+INPUT!$I$2),"Washout","On Meds"))))</f>
        <v/>
      </c>
      <c r="F7052">
        <f>IF(B7052="","",1.509*(LN(B7052)^1.084-5.381))</f>
        <v/>
      </c>
      <c r="G7052">
        <f>IF(F7052="","",IF(F7052&lt;0,10*F7052^2,0))</f>
        <v/>
      </c>
      <c r="H7052">
        <f>IF(F7052="","",IF(F7052&gt;0,10*F7052^2,0))</f>
        <v/>
      </c>
    </row>
    <row r="7053">
      <c r="A7053">
        <f>Input!A7053</f>
        <v/>
      </c>
      <c r="B7053">
        <f>IF(ISNUMBER(Input!B7053),IF(AND(Input!B7053&gt;=20,Input!B7053&lt;=700),Input!B7053,""),"")</f>
        <v/>
      </c>
      <c r="C7053">
        <f>IF(B7053="","",INT(A7053))</f>
        <v/>
      </c>
      <c r="D7053">
        <f>IF(B7053="","",HOUR(A7053))</f>
        <v/>
      </c>
      <c r="E7053">
        <f>IF(B7053="","",IF(INPUT!$I$1="","",IF(C7053&lt;(INT(INPUT!$I$1)-INPUT!$I$2),"Off Meds",IF(C7053&lt;=(INT(INPUT!$I$1)+INPUT!$I$2),"Washout","On Meds"))))</f>
        <v/>
      </c>
      <c r="F7053">
        <f>IF(B7053="","",1.509*(LN(B7053)^1.084-5.381))</f>
        <v/>
      </c>
      <c r="G7053">
        <f>IF(F7053="","",IF(F7053&lt;0,10*F7053^2,0))</f>
        <v/>
      </c>
      <c r="H7053">
        <f>IF(F7053="","",IF(F7053&gt;0,10*F7053^2,0))</f>
        <v/>
      </c>
    </row>
    <row r="7054">
      <c r="A7054">
        <f>Input!A7054</f>
        <v/>
      </c>
      <c r="B7054">
        <f>IF(ISNUMBER(Input!B7054),IF(AND(Input!B7054&gt;=20,Input!B7054&lt;=700),Input!B7054,""),"")</f>
        <v/>
      </c>
      <c r="C7054">
        <f>IF(B7054="","",INT(A7054))</f>
        <v/>
      </c>
      <c r="D7054">
        <f>IF(B7054="","",HOUR(A7054))</f>
        <v/>
      </c>
      <c r="E7054">
        <f>IF(B7054="","",IF(INPUT!$I$1="","",IF(C7054&lt;(INT(INPUT!$I$1)-INPUT!$I$2),"Off Meds",IF(C7054&lt;=(INT(INPUT!$I$1)+INPUT!$I$2),"Washout","On Meds"))))</f>
        <v/>
      </c>
      <c r="F7054">
        <f>IF(B7054="","",1.509*(LN(B7054)^1.084-5.381))</f>
        <v/>
      </c>
      <c r="G7054">
        <f>IF(F7054="","",IF(F7054&lt;0,10*F7054^2,0))</f>
        <v/>
      </c>
      <c r="H7054">
        <f>IF(F7054="","",IF(F7054&gt;0,10*F7054^2,0))</f>
        <v/>
      </c>
    </row>
    <row r="7055">
      <c r="A7055">
        <f>Input!A7055</f>
        <v/>
      </c>
      <c r="B7055">
        <f>IF(ISNUMBER(Input!B7055),IF(AND(Input!B7055&gt;=20,Input!B7055&lt;=700),Input!B7055,""),"")</f>
        <v/>
      </c>
      <c r="C7055">
        <f>IF(B7055="","",INT(A7055))</f>
        <v/>
      </c>
      <c r="D7055">
        <f>IF(B7055="","",HOUR(A7055))</f>
        <v/>
      </c>
      <c r="E7055">
        <f>IF(B7055="","",IF(INPUT!$I$1="","",IF(C7055&lt;(INT(INPUT!$I$1)-INPUT!$I$2),"Off Meds",IF(C7055&lt;=(INT(INPUT!$I$1)+INPUT!$I$2),"Washout","On Meds"))))</f>
        <v/>
      </c>
      <c r="F7055">
        <f>IF(B7055="","",1.509*(LN(B7055)^1.084-5.381))</f>
        <v/>
      </c>
      <c r="G7055">
        <f>IF(F7055="","",IF(F7055&lt;0,10*F7055^2,0))</f>
        <v/>
      </c>
      <c r="H7055">
        <f>IF(F7055="","",IF(F7055&gt;0,10*F7055^2,0))</f>
        <v/>
      </c>
    </row>
    <row r="7056">
      <c r="A7056">
        <f>Input!A7056</f>
        <v/>
      </c>
      <c r="B7056">
        <f>IF(ISNUMBER(Input!B7056),IF(AND(Input!B7056&gt;=20,Input!B7056&lt;=700),Input!B7056,""),"")</f>
        <v/>
      </c>
      <c r="C7056">
        <f>IF(B7056="","",INT(A7056))</f>
        <v/>
      </c>
      <c r="D7056">
        <f>IF(B7056="","",HOUR(A7056))</f>
        <v/>
      </c>
      <c r="E7056">
        <f>IF(B7056="","",IF(INPUT!$I$1="","",IF(C7056&lt;(INT(INPUT!$I$1)-INPUT!$I$2),"Off Meds",IF(C7056&lt;=(INT(INPUT!$I$1)+INPUT!$I$2),"Washout","On Meds"))))</f>
        <v/>
      </c>
      <c r="F7056">
        <f>IF(B7056="","",1.509*(LN(B7056)^1.084-5.381))</f>
        <v/>
      </c>
      <c r="G7056">
        <f>IF(F7056="","",IF(F7056&lt;0,10*F7056^2,0))</f>
        <v/>
      </c>
      <c r="H7056">
        <f>IF(F7056="","",IF(F7056&gt;0,10*F7056^2,0))</f>
        <v/>
      </c>
    </row>
    <row r="7057">
      <c r="A7057">
        <f>Input!A7057</f>
        <v/>
      </c>
      <c r="B7057">
        <f>IF(ISNUMBER(Input!B7057),IF(AND(Input!B7057&gt;=20,Input!B7057&lt;=700),Input!B7057,""),"")</f>
        <v/>
      </c>
      <c r="C7057">
        <f>IF(B7057="","",INT(A7057))</f>
        <v/>
      </c>
      <c r="D7057">
        <f>IF(B7057="","",HOUR(A7057))</f>
        <v/>
      </c>
      <c r="E7057">
        <f>IF(B7057="","",IF(INPUT!$I$1="","",IF(C7057&lt;(INT(INPUT!$I$1)-INPUT!$I$2),"Off Meds",IF(C7057&lt;=(INT(INPUT!$I$1)+INPUT!$I$2),"Washout","On Meds"))))</f>
        <v/>
      </c>
      <c r="F7057">
        <f>IF(B7057="","",1.509*(LN(B7057)^1.084-5.381))</f>
        <v/>
      </c>
      <c r="G7057">
        <f>IF(F7057="","",IF(F7057&lt;0,10*F7057^2,0))</f>
        <v/>
      </c>
      <c r="H7057">
        <f>IF(F7057="","",IF(F7057&gt;0,10*F7057^2,0))</f>
        <v/>
      </c>
    </row>
    <row r="7058">
      <c r="A7058">
        <f>Input!A7058</f>
        <v/>
      </c>
      <c r="B7058">
        <f>IF(ISNUMBER(Input!B7058),IF(AND(Input!B7058&gt;=20,Input!B7058&lt;=700),Input!B7058,""),"")</f>
        <v/>
      </c>
      <c r="C7058">
        <f>IF(B7058="","",INT(A7058))</f>
        <v/>
      </c>
      <c r="D7058">
        <f>IF(B7058="","",HOUR(A7058))</f>
        <v/>
      </c>
      <c r="E7058">
        <f>IF(B7058="","",IF(INPUT!$I$1="","",IF(C7058&lt;(INT(INPUT!$I$1)-INPUT!$I$2),"Off Meds",IF(C7058&lt;=(INT(INPUT!$I$1)+INPUT!$I$2),"Washout","On Meds"))))</f>
        <v/>
      </c>
      <c r="F7058">
        <f>IF(B7058="","",1.509*(LN(B7058)^1.084-5.381))</f>
        <v/>
      </c>
      <c r="G7058">
        <f>IF(F7058="","",IF(F7058&lt;0,10*F7058^2,0))</f>
        <v/>
      </c>
      <c r="H7058">
        <f>IF(F7058="","",IF(F7058&gt;0,10*F7058^2,0))</f>
        <v/>
      </c>
    </row>
    <row r="7059">
      <c r="A7059">
        <f>Input!A7059</f>
        <v/>
      </c>
      <c r="B7059">
        <f>IF(ISNUMBER(Input!B7059),IF(AND(Input!B7059&gt;=20,Input!B7059&lt;=700),Input!B7059,""),"")</f>
        <v/>
      </c>
      <c r="C7059">
        <f>IF(B7059="","",INT(A7059))</f>
        <v/>
      </c>
      <c r="D7059">
        <f>IF(B7059="","",HOUR(A7059))</f>
        <v/>
      </c>
      <c r="E7059">
        <f>IF(B7059="","",IF(INPUT!$I$1="","",IF(C7059&lt;(INT(INPUT!$I$1)-INPUT!$I$2),"Off Meds",IF(C7059&lt;=(INT(INPUT!$I$1)+INPUT!$I$2),"Washout","On Meds"))))</f>
        <v/>
      </c>
      <c r="F7059">
        <f>IF(B7059="","",1.509*(LN(B7059)^1.084-5.381))</f>
        <v/>
      </c>
      <c r="G7059">
        <f>IF(F7059="","",IF(F7059&lt;0,10*F7059^2,0))</f>
        <v/>
      </c>
      <c r="H7059">
        <f>IF(F7059="","",IF(F7059&gt;0,10*F7059^2,0))</f>
        <v/>
      </c>
    </row>
    <row r="7060">
      <c r="A7060">
        <f>Input!A7060</f>
        <v/>
      </c>
      <c r="B7060">
        <f>IF(ISNUMBER(Input!B7060),IF(AND(Input!B7060&gt;=20,Input!B7060&lt;=700),Input!B7060,""),"")</f>
        <v/>
      </c>
      <c r="C7060">
        <f>IF(B7060="","",INT(A7060))</f>
        <v/>
      </c>
      <c r="D7060">
        <f>IF(B7060="","",HOUR(A7060))</f>
        <v/>
      </c>
      <c r="E7060">
        <f>IF(B7060="","",IF(INPUT!$I$1="","",IF(C7060&lt;(INT(INPUT!$I$1)-INPUT!$I$2),"Off Meds",IF(C7060&lt;=(INT(INPUT!$I$1)+INPUT!$I$2),"Washout","On Meds"))))</f>
        <v/>
      </c>
      <c r="F7060">
        <f>IF(B7060="","",1.509*(LN(B7060)^1.084-5.381))</f>
        <v/>
      </c>
      <c r="G7060">
        <f>IF(F7060="","",IF(F7060&lt;0,10*F7060^2,0))</f>
        <v/>
      </c>
      <c r="H7060">
        <f>IF(F7060="","",IF(F7060&gt;0,10*F7060^2,0))</f>
        <v/>
      </c>
    </row>
    <row r="7061">
      <c r="A7061">
        <f>Input!A7061</f>
        <v/>
      </c>
      <c r="B7061">
        <f>IF(ISNUMBER(Input!B7061),IF(AND(Input!B7061&gt;=20,Input!B7061&lt;=700),Input!B7061,""),"")</f>
        <v/>
      </c>
      <c r="C7061">
        <f>IF(B7061="","",INT(A7061))</f>
        <v/>
      </c>
      <c r="D7061">
        <f>IF(B7061="","",HOUR(A7061))</f>
        <v/>
      </c>
      <c r="E7061">
        <f>IF(B7061="","",IF(INPUT!$I$1="","",IF(C7061&lt;(INT(INPUT!$I$1)-INPUT!$I$2),"Off Meds",IF(C7061&lt;=(INT(INPUT!$I$1)+INPUT!$I$2),"Washout","On Meds"))))</f>
        <v/>
      </c>
      <c r="F7061">
        <f>IF(B7061="","",1.509*(LN(B7061)^1.084-5.381))</f>
        <v/>
      </c>
      <c r="G7061">
        <f>IF(F7061="","",IF(F7061&lt;0,10*F7061^2,0))</f>
        <v/>
      </c>
      <c r="H7061">
        <f>IF(F7061="","",IF(F7061&gt;0,10*F7061^2,0))</f>
        <v/>
      </c>
    </row>
    <row r="7062">
      <c r="A7062">
        <f>Input!A7062</f>
        <v/>
      </c>
      <c r="B7062">
        <f>IF(ISNUMBER(Input!B7062),IF(AND(Input!B7062&gt;=20,Input!B7062&lt;=700),Input!B7062,""),"")</f>
        <v/>
      </c>
      <c r="C7062">
        <f>IF(B7062="","",INT(A7062))</f>
        <v/>
      </c>
      <c r="D7062">
        <f>IF(B7062="","",HOUR(A7062))</f>
        <v/>
      </c>
      <c r="E7062">
        <f>IF(B7062="","",IF(INPUT!$I$1="","",IF(C7062&lt;(INT(INPUT!$I$1)-INPUT!$I$2),"Off Meds",IF(C7062&lt;=(INT(INPUT!$I$1)+INPUT!$I$2),"Washout","On Meds"))))</f>
        <v/>
      </c>
      <c r="F7062">
        <f>IF(B7062="","",1.509*(LN(B7062)^1.084-5.381))</f>
        <v/>
      </c>
      <c r="G7062">
        <f>IF(F7062="","",IF(F7062&lt;0,10*F7062^2,0))</f>
        <v/>
      </c>
      <c r="H7062">
        <f>IF(F7062="","",IF(F7062&gt;0,10*F7062^2,0))</f>
        <v/>
      </c>
    </row>
    <row r="7063">
      <c r="A7063">
        <f>Input!A7063</f>
        <v/>
      </c>
      <c r="B7063">
        <f>IF(ISNUMBER(Input!B7063),IF(AND(Input!B7063&gt;=20,Input!B7063&lt;=700),Input!B7063,""),"")</f>
        <v/>
      </c>
      <c r="C7063">
        <f>IF(B7063="","",INT(A7063))</f>
        <v/>
      </c>
      <c r="D7063">
        <f>IF(B7063="","",HOUR(A7063))</f>
        <v/>
      </c>
      <c r="E7063">
        <f>IF(B7063="","",IF(INPUT!$I$1="","",IF(C7063&lt;(INT(INPUT!$I$1)-INPUT!$I$2),"Off Meds",IF(C7063&lt;=(INT(INPUT!$I$1)+INPUT!$I$2),"Washout","On Meds"))))</f>
        <v/>
      </c>
      <c r="F7063">
        <f>IF(B7063="","",1.509*(LN(B7063)^1.084-5.381))</f>
        <v/>
      </c>
      <c r="G7063">
        <f>IF(F7063="","",IF(F7063&lt;0,10*F7063^2,0))</f>
        <v/>
      </c>
      <c r="H7063">
        <f>IF(F7063="","",IF(F7063&gt;0,10*F7063^2,0))</f>
        <v/>
      </c>
    </row>
    <row r="7064">
      <c r="A7064">
        <f>Input!A7064</f>
        <v/>
      </c>
      <c r="B7064">
        <f>IF(ISNUMBER(Input!B7064),IF(AND(Input!B7064&gt;=20,Input!B7064&lt;=700),Input!B7064,""),"")</f>
        <v/>
      </c>
      <c r="C7064">
        <f>IF(B7064="","",INT(A7064))</f>
        <v/>
      </c>
      <c r="D7064">
        <f>IF(B7064="","",HOUR(A7064))</f>
        <v/>
      </c>
      <c r="E7064">
        <f>IF(B7064="","",IF(INPUT!$I$1="","",IF(C7064&lt;(INT(INPUT!$I$1)-INPUT!$I$2),"Off Meds",IF(C7064&lt;=(INT(INPUT!$I$1)+INPUT!$I$2),"Washout","On Meds"))))</f>
        <v/>
      </c>
      <c r="F7064">
        <f>IF(B7064="","",1.509*(LN(B7064)^1.084-5.381))</f>
        <v/>
      </c>
      <c r="G7064">
        <f>IF(F7064="","",IF(F7064&lt;0,10*F7064^2,0))</f>
        <v/>
      </c>
      <c r="H7064">
        <f>IF(F7064="","",IF(F7064&gt;0,10*F7064^2,0))</f>
        <v/>
      </c>
    </row>
    <row r="7065">
      <c r="A7065">
        <f>Input!A7065</f>
        <v/>
      </c>
      <c r="B7065">
        <f>IF(ISNUMBER(Input!B7065),IF(AND(Input!B7065&gt;=20,Input!B7065&lt;=700),Input!B7065,""),"")</f>
        <v/>
      </c>
      <c r="C7065">
        <f>IF(B7065="","",INT(A7065))</f>
        <v/>
      </c>
      <c r="D7065">
        <f>IF(B7065="","",HOUR(A7065))</f>
        <v/>
      </c>
      <c r="E7065">
        <f>IF(B7065="","",IF(INPUT!$I$1="","",IF(C7065&lt;(INT(INPUT!$I$1)-INPUT!$I$2),"Off Meds",IF(C7065&lt;=(INT(INPUT!$I$1)+INPUT!$I$2),"Washout","On Meds"))))</f>
        <v/>
      </c>
      <c r="F7065">
        <f>IF(B7065="","",1.509*(LN(B7065)^1.084-5.381))</f>
        <v/>
      </c>
      <c r="G7065">
        <f>IF(F7065="","",IF(F7065&lt;0,10*F7065^2,0))</f>
        <v/>
      </c>
      <c r="H7065">
        <f>IF(F7065="","",IF(F7065&gt;0,10*F7065^2,0))</f>
        <v/>
      </c>
    </row>
    <row r="7066">
      <c r="A7066">
        <f>Input!A7066</f>
        <v/>
      </c>
      <c r="B7066">
        <f>IF(ISNUMBER(Input!B7066),IF(AND(Input!B7066&gt;=20,Input!B7066&lt;=700),Input!B7066,""),"")</f>
        <v/>
      </c>
      <c r="C7066">
        <f>IF(B7066="","",INT(A7066))</f>
        <v/>
      </c>
      <c r="D7066">
        <f>IF(B7066="","",HOUR(A7066))</f>
        <v/>
      </c>
      <c r="E7066">
        <f>IF(B7066="","",IF(INPUT!$I$1="","",IF(C7066&lt;(INT(INPUT!$I$1)-INPUT!$I$2),"Off Meds",IF(C7066&lt;=(INT(INPUT!$I$1)+INPUT!$I$2),"Washout","On Meds"))))</f>
        <v/>
      </c>
      <c r="F7066">
        <f>IF(B7066="","",1.509*(LN(B7066)^1.084-5.381))</f>
        <v/>
      </c>
      <c r="G7066">
        <f>IF(F7066="","",IF(F7066&lt;0,10*F7066^2,0))</f>
        <v/>
      </c>
      <c r="H7066">
        <f>IF(F7066="","",IF(F7066&gt;0,10*F7066^2,0))</f>
        <v/>
      </c>
    </row>
    <row r="7067">
      <c r="A7067">
        <f>Input!A7067</f>
        <v/>
      </c>
      <c r="B7067">
        <f>IF(ISNUMBER(Input!B7067),IF(AND(Input!B7067&gt;=20,Input!B7067&lt;=700),Input!B7067,""),"")</f>
        <v/>
      </c>
      <c r="C7067">
        <f>IF(B7067="","",INT(A7067))</f>
        <v/>
      </c>
      <c r="D7067">
        <f>IF(B7067="","",HOUR(A7067))</f>
        <v/>
      </c>
      <c r="E7067">
        <f>IF(B7067="","",IF(INPUT!$I$1="","",IF(C7067&lt;(INT(INPUT!$I$1)-INPUT!$I$2),"Off Meds",IF(C7067&lt;=(INT(INPUT!$I$1)+INPUT!$I$2),"Washout","On Meds"))))</f>
        <v/>
      </c>
      <c r="F7067">
        <f>IF(B7067="","",1.509*(LN(B7067)^1.084-5.381))</f>
        <v/>
      </c>
      <c r="G7067">
        <f>IF(F7067="","",IF(F7067&lt;0,10*F7067^2,0))</f>
        <v/>
      </c>
      <c r="H7067">
        <f>IF(F7067="","",IF(F7067&gt;0,10*F7067^2,0))</f>
        <v/>
      </c>
    </row>
    <row r="7068">
      <c r="A7068">
        <f>Input!A7068</f>
        <v/>
      </c>
      <c r="B7068">
        <f>IF(ISNUMBER(Input!B7068),IF(AND(Input!B7068&gt;=20,Input!B7068&lt;=700),Input!B7068,""),"")</f>
        <v/>
      </c>
      <c r="C7068">
        <f>IF(B7068="","",INT(A7068))</f>
        <v/>
      </c>
      <c r="D7068">
        <f>IF(B7068="","",HOUR(A7068))</f>
        <v/>
      </c>
      <c r="E7068">
        <f>IF(B7068="","",IF(INPUT!$I$1="","",IF(C7068&lt;(INT(INPUT!$I$1)-INPUT!$I$2),"Off Meds",IF(C7068&lt;=(INT(INPUT!$I$1)+INPUT!$I$2),"Washout","On Meds"))))</f>
        <v/>
      </c>
      <c r="F7068">
        <f>IF(B7068="","",1.509*(LN(B7068)^1.084-5.381))</f>
        <v/>
      </c>
      <c r="G7068">
        <f>IF(F7068="","",IF(F7068&lt;0,10*F7068^2,0))</f>
        <v/>
      </c>
      <c r="H7068">
        <f>IF(F7068="","",IF(F7068&gt;0,10*F7068^2,0))</f>
        <v/>
      </c>
    </row>
    <row r="7069">
      <c r="A7069">
        <f>Input!A7069</f>
        <v/>
      </c>
      <c r="B7069">
        <f>IF(ISNUMBER(Input!B7069),IF(AND(Input!B7069&gt;=20,Input!B7069&lt;=700),Input!B7069,""),"")</f>
        <v/>
      </c>
      <c r="C7069">
        <f>IF(B7069="","",INT(A7069))</f>
        <v/>
      </c>
      <c r="D7069">
        <f>IF(B7069="","",HOUR(A7069))</f>
        <v/>
      </c>
      <c r="E7069">
        <f>IF(B7069="","",IF(INPUT!$I$1="","",IF(C7069&lt;(INT(INPUT!$I$1)-INPUT!$I$2),"Off Meds",IF(C7069&lt;=(INT(INPUT!$I$1)+INPUT!$I$2),"Washout","On Meds"))))</f>
        <v/>
      </c>
      <c r="F7069">
        <f>IF(B7069="","",1.509*(LN(B7069)^1.084-5.381))</f>
        <v/>
      </c>
      <c r="G7069">
        <f>IF(F7069="","",IF(F7069&lt;0,10*F7069^2,0))</f>
        <v/>
      </c>
      <c r="H7069">
        <f>IF(F7069="","",IF(F7069&gt;0,10*F7069^2,0))</f>
        <v/>
      </c>
    </row>
    <row r="7070">
      <c r="A7070">
        <f>Input!A7070</f>
        <v/>
      </c>
      <c r="B7070">
        <f>IF(ISNUMBER(Input!B7070),IF(AND(Input!B7070&gt;=20,Input!B7070&lt;=700),Input!B7070,""),"")</f>
        <v/>
      </c>
      <c r="C7070">
        <f>IF(B7070="","",INT(A7070))</f>
        <v/>
      </c>
      <c r="D7070">
        <f>IF(B7070="","",HOUR(A7070))</f>
        <v/>
      </c>
      <c r="E7070">
        <f>IF(B7070="","",IF(INPUT!$I$1="","",IF(C7070&lt;(INT(INPUT!$I$1)-INPUT!$I$2),"Off Meds",IF(C7070&lt;=(INT(INPUT!$I$1)+INPUT!$I$2),"Washout","On Meds"))))</f>
        <v/>
      </c>
      <c r="F7070">
        <f>IF(B7070="","",1.509*(LN(B7070)^1.084-5.381))</f>
        <v/>
      </c>
      <c r="G7070">
        <f>IF(F7070="","",IF(F7070&lt;0,10*F7070^2,0))</f>
        <v/>
      </c>
      <c r="H7070">
        <f>IF(F7070="","",IF(F7070&gt;0,10*F7070^2,0))</f>
        <v/>
      </c>
    </row>
    <row r="7071">
      <c r="A7071">
        <f>Input!A7071</f>
        <v/>
      </c>
      <c r="B7071">
        <f>IF(ISNUMBER(Input!B7071),IF(AND(Input!B7071&gt;=20,Input!B7071&lt;=700),Input!B7071,""),"")</f>
        <v/>
      </c>
      <c r="C7071">
        <f>IF(B7071="","",INT(A7071))</f>
        <v/>
      </c>
      <c r="D7071">
        <f>IF(B7071="","",HOUR(A7071))</f>
        <v/>
      </c>
      <c r="E7071">
        <f>IF(B7071="","",IF(INPUT!$I$1="","",IF(C7071&lt;(INT(INPUT!$I$1)-INPUT!$I$2),"Off Meds",IF(C7071&lt;=(INT(INPUT!$I$1)+INPUT!$I$2),"Washout","On Meds"))))</f>
        <v/>
      </c>
      <c r="F7071">
        <f>IF(B7071="","",1.509*(LN(B7071)^1.084-5.381))</f>
        <v/>
      </c>
      <c r="G7071">
        <f>IF(F7071="","",IF(F7071&lt;0,10*F7071^2,0))</f>
        <v/>
      </c>
      <c r="H7071">
        <f>IF(F7071="","",IF(F7071&gt;0,10*F7071^2,0))</f>
        <v/>
      </c>
    </row>
    <row r="7072">
      <c r="A7072">
        <f>Input!A7072</f>
        <v/>
      </c>
      <c r="B7072">
        <f>IF(ISNUMBER(Input!B7072),IF(AND(Input!B7072&gt;=20,Input!B7072&lt;=700),Input!B7072,""),"")</f>
        <v/>
      </c>
      <c r="C7072">
        <f>IF(B7072="","",INT(A7072))</f>
        <v/>
      </c>
      <c r="D7072">
        <f>IF(B7072="","",HOUR(A7072))</f>
        <v/>
      </c>
      <c r="E7072">
        <f>IF(B7072="","",IF(INPUT!$I$1="","",IF(C7072&lt;(INT(INPUT!$I$1)-INPUT!$I$2),"Off Meds",IF(C7072&lt;=(INT(INPUT!$I$1)+INPUT!$I$2),"Washout","On Meds"))))</f>
        <v/>
      </c>
      <c r="F7072">
        <f>IF(B7072="","",1.509*(LN(B7072)^1.084-5.381))</f>
        <v/>
      </c>
      <c r="G7072">
        <f>IF(F7072="","",IF(F7072&lt;0,10*F7072^2,0))</f>
        <v/>
      </c>
      <c r="H7072">
        <f>IF(F7072="","",IF(F7072&gt;0,10*F7072^2,0))</f>
        <v/>
      </c>
    </row>
    <row r="7073">
      <c r="A7073">
        <f>Input!A7073</f>
        <v/>
      </c>
      <c r="B7073">
        <f>IF(ISNUMBER(Input!B7073),IF(AND(Input!B7073&gt;=20,Input!B7073&lt;=700),Input!B7073,""),"")</f>
        <v/>
      </c>
      <c r="C7073">
        <f>IF(B7073="","",INT(A7073))</f>
        <v/>
      </c>
      <c r="D7073">
        <f>IF(B7073="","",HOUR(A7073))</f>
        <v/>
      </c>
      <c r="E7073">
        <f>IF(B7073="","",IF(INPUT!$I$1="","",IF(C7073&lt;(INT(INPUT!$I$1)-INPUT!$I$2),"Off Meds",IF(C7073&lt;=(INT(INPUT!$I$1)+INPUT!$I$2),"Washout","On Meds"))))</f>
        <v/>
      </c>
      <c r="F7073">
        <f>IF(B7073="","",1.509*(LN(B7073)^1.084-5.381))</f>
        <v/>
      </c>
      <c r="G7073">
        <f>IF(F7073="","",IF(F7073&lt;0,10*F7073^2,0))</f>
        <v/>
      </c>
      <c r="H7073">
        <f>IF(F7073="","",IF(F7073&gt;0,10*F7073^2,0))</f>
        <v/>
      </c>
    </row>
    <row r="7074">
      <c r="A7074">
        <f>Input!A7074</f>
        <v/>
      </c>
      <c r="B7074">
        <f>IF(ISNUMBER(Input!B7074),IF(AND(Input!B7074&gt;=20,Input!B7074&lt;=700),Input!B7074,""),"")</f>
        <v/>
      </c>
      <c r="C7074">
        <f>IF(B7074="","",INT(A7074))</f>
        <v/>
      </c>
      <c r="D7074">
        <f>IF(B7074="","",HOUR(A7074))</f>
        <v/>
      </c>
      <c r="E7074">
        <f>IF(B7074="","",IF(INPUT!$I$1="","",IF(C7074&lt;(INT(INPUT!$I$1)-INPUT!$I$2),"Off Meds",IF(C7074&lt;=(INT(INPUT!$I$1)+INPUT!$I$2),"Washout","On Meds"))))</f>
        <v/>
      </c>
      <c r="F7074">
        <f>IF(B7074="","",1.509*(LN(B7074)^1.084-5.381))</f>
        <v/>
      </c>
      <c r="G7074">
        <f>IF(F7074="","",IF(F7074&lt;0,10*F7074^2,0))</f>
        <v/>
      </c>
      <c r="H7074">
        <f>IF(F7074="","",IF(F7074&gt;0,10*F7074^2,0))</f>
        <v/>
      </c>
    </row>
    <row r="7075">
      <c r="A7075">
        <f>Input!A7075</f>
        <v/>
      </c>
      <c r="B7075">
        <f>IF(ISNUMBER(Input!B7075),IF(AND(Input!B7075&gt;=20,Input!B7075&lt;=700),Input!B7075,""),"")</f>
        <v/>
      </c>
      <c r="C7075">
        <f>IF(B7075="","",INT(A7075))</f>
        <v/>
      </c>
      <c r="D7075">
        <f>IF(B7075="","",HOUR(A7075))</f>
        <v/>
      </c>
      <c r="E7075">
        <f>IF(B7075="","",IF(INPUT!$I$1="","",IF(C7075&lt;(INT(INPUT!$I$1)-INPUT!$I$2),"Off Meds",IF(C7075&lt;=(INT(INPUT!$I$1)+INPUT!$I$2),"Washout","On Meds"))))</f>
        <v/>
      </c>
      <c r="F7075">
        <f>IF(B7075="","",1.509*(LN(B7075)^1.084-5.381))</f>
        <v/>
      </c>
      <c r="G7075">
        <f>IF(F7075="","",IF(F7075&lt;0,10*F7075^2,0))</f>
        <v/>
      </c>
      <c r="H7075">
        <f>IF(F7075="","",IF(F7075&gt;0,10*F7075^2,0))</f>
        <v/>
      </c>
    </row>
    <row r="7076">
      <c r="A7076">
        <f>Input!A7076</f>
        <v/>
      </c>
      <c r="B7076">
        <f>IF(ISNUMBER(Input!B7076),IF(AND(Input!B7076&gt;=20,Input!B7076&lt;=700),Input!B7076,""),"")</f>
        <v/>
      </c>
      <c r="C7076">
        <f>IF(B7076="","",INT(A7076))</f>
        <v/>
      </c>
      <c r="D7076">
        <f>IF(B7076="","",HOUR(A7076))</f>
        <v/>
      </c>
      <c r="E7076">
        <f>IF(B7076="","",IF(INPUT!$I$1="","",IF(C7076&lt;(INT(INPUT!$I$1)-INPUT!$I$2),"Off Meds",IF(C7076&lt;=(INT(INPUT!$I$1)+INPUT!$I$2),"Washout","On Meds"))))</f>
        <v/>
      </c>
      <c r="F7076">
        <f>IF(B7076="","",1.509*(LN(B7076)^1.084-5.381))</f>
        <v/>
      </c>
      <c r="G7076">
        <f>IF(F7076="","",IF(F7076&lt;0,10*F7076^2,0))</f>
        <v/>
      </c>
      <c r="H7076">
        <f>IF(F7076="","",IF(F7076&gt;0,10*F7076^2,0))</f>
        <v/>
      </c>
    </row>
    <row r="7077">
      <c r="A7077">
        <f>Input!A7077</f>
        <v/>
      </c>
      <c r="B7077">
        <f>IF(ISNUMBER(Input!B7077),IF(AND(Input!B7077&gt;=20,Input!B7077&lt;=700),Input!B7077,""),"")</f>
        <v/>
      </c>
      <c r="C7077">
        <f>IF(B7077="","",INT(A7077))</f>
        <v/>
      </c>
      <c r="D7077">
        <f>IF(B7077="","",HOUR(A7077))</f>
        <v/>
      </c>
      <c r="E7077">
        <f>IF(B7077="","",IF(INPUT!$I$1="","",IF(C7077&lt;(INT(INPUT!$I$1)-INPUT!$I$2),"Off Meds",IF(C7077&lt;=(INT(INPUT!$I$1)+INPUT!$I$2),"Washout","On Meds"))))</f>
        <v/>
      </c>
      <c r="F7077">
        <f>IF(B7077="","",1.509*(LN(B7077)^1.084-5.381))</f>
        <v/>
      </c>
      <c r="G7077">
        <f>IF(F7077="","",IF(F7077&lt;0,10*F7077^2,0))</f>
        <v/>
      </c>
      <c r="H7077">
        <f>IF(F7077="","",IF(F7077&gt;0,10*F7077^2,0))</f>
        <v/>
      </c>
    </row>
    <row r="7078">
      <c r="A7078">
        <f>Input!A7078</f>
        <v/>
      </c>
      <c r="B7078">
        <f>IF(ISNUMBER(Input!B7078),IF(AND(Input!B7078&gt;=20,Input!B7078&lt;=700),Input!B7078,""),"")</f>
        <v/>
      </c>
      <c r="C7078">
        <f>IF(B7078="","",INT(A7078))</f>
        <v/>
      </c>
      <c r="D7078">
        <f>IF(B7078="","",HOUR(A7078))</f>
        <v/>
      </c>
      <c r="E7078">
        <f>IF(B7078="","",IF(INPUT!$I$1="","",IF(C7078&lt;(INT(INPUT!$I$1)-INPUT!$I$2),"Off Meds",IF(C7078&lt;=(INT(INPUT!$I$1)+INPUT!$I$2),"Washout","On Meds"))))</f>
        <v/>
      </c>
      <c r="F7078">
        <f>IF(B7078="","",1.509*(LN(B7078)^1.084-5.381))</f>
        <v/>
      </c>
      <c r="G7078">
        <f>IF(F7078="","",IF(F7078&lt;0,10*F7078^2,0))</f>
        <v/>
      </c>
      <c r="H7078">
        <f>IF(F7078="","",IF(F7078&gt;0,10*F7078^2,0))</f>
        <v/>
      </c>
    </row>
    <row r="7079">
      <c r="A7079">
        <f>Input!A7079</f>
        <v/>
      </c>
      <c r="B7079">
        <f>IF(ISNUMBER(Input!B7079),IF(AND(Input!B7079&gt;=20,Input!B7079&lt;=700),Input!B7079,""),"")</f>
        <v/>
      </c>
      <c r="C7079">
        <f>IF(B7079="","",INT(A7079))</f>
        <v/>
      </c>
      <c r="D7079">
        <f>IF(B7079="","",HOUR(A7079))</f>
        <v/>
      </c>
      <c r="E7079">
        <f>IF(B7079="","",IF(INPUT!$I$1="","",IF(C7079&lt;(INT(INPUT!$I$1)-INPUT!$I$2),"Off Meds",IF(C7079&lt;=(INT(INPUT!$I$1)+INPUT!$I$2),"Washout","On Meds"))))</f>
        <v/>
      </c>
      <c r="F7079">
        <f>IF(B7079="","",1.509*(LN(B7079)^1.084-5.381))</f>
        <v/>
      </c>
      <c r="G7079">
        <f>IF(F7079="","",IF(F7079&lt;0,10*F7079^2,0))</f>
        <v/>
      </c>
      <c r="H7079">
        <f>IF(F7079="","",IF(F7079&gt;0,10*F7079^2,0))</f>
        <v/>
      </c>
    </row>
    <row r="7080">
      <c r="A7080">
        <f>Input!A7080</f>
        <v/>
      </c>
      <c r="B7080">
        <f>IF(ISNUMBER(Input!B7080),IF(AND(Input!B7080&gt;=20,Input!B7080&lt;=700),Input!B7080,""),"")</f>
        <v/>
      </c>
      <c r="C7080">
        <f>IF(B7080="","",INT(A7080))</f>
        <v/>
      </c>
      <c r="D7080">
        <f>IF(B7080="","",HOUR(A7080))</f>
        <v/>
      </c>
      <c r="E7080">
        <f>IF(B7080="","",IF(INPUT!$I$1="","",IF(C7080&lt;(INT(INPUT!$I$1)-INPUT!$I$2),"Off Meds",IF(C7080&lt;=(INT(INPUT!$I$1)+INPUT!$I$2),"Washout","On Meds"))))</f>
        <v/>
      </c>
      <c r="F7080">
        <f>IF(B7080="","",1.509*(LN(B7080)^1.084-5.381))</f>
        <v/>
      </c>
      <c r="G7080">
        <f>IF(F7080="","",IF(F7080&lt;0,10*F7080^2,0))</f>
        <v/>
      </c>
      <c r="H7080">
        <f>IF(F7080="","",IF(F7080&gt;0,10*F7080^2,0))</f>
        <v/>
      </c>
    </row>
    <row r="7081">
      <c r="A7081">
        <f>Input!A7081</f>
        <v/>
      </c>
      <c r="B7081">
        <f>IF(ISNUMBER(Input!B7081),IF(AND(Input!B7081&gt;=20,Input!B7081&lt;=700),Input!B7081,""),"")</f>
        <v/>
      </c>
      <c r="C7081">
        <f>IF(B7081="","",INT(A7081))</f>
        <v/>
      </c>
      <c r="D7081">
        <f>IF(B7081="","",HOUR(A7081))</f>
        <v/>
      </c>
      <c r="E7081">
        <f>IF(B7081="","",IF(INPUT!$I$1="","",IF(C7081&lt;(INT(INPUT!$I$1)-INPUT!$I$2),"Off Meds",IF(C7081&lt;=(INT(INPUT!$I$1)+INPUT!$I$2),"Washout","On Meds"))))</f>
        <v/>
      </c>
      <c r="F7081">
        <f>IF(B7081="","",1.509*(LN(B7081)^1.084-5.381))</f>
        <v/>
      </c>
      <c r="G7081">
        <f>IF(F7081="","",IF(F7081&lt;0,10*F7081^2,0))</f>
        <v/>
      </c>
      <c r="H7081">
        <f>IF(F7081="","",IF(F7081&gt;0,10*F7081^2,0))</f>
        <v/>
      </c>
    </row>
    <row r="7082">
      <c r="A7082">
        <f>Input!A7082</f>
        <v/>
      </c>
      <c r="B7082">
        <f>IF(ISNUMBER(Input!B7082),IF(AND(Input!B7082&gt;=20,Input!B7082&lt;=700),Input!B7082,""),"")</f>
        <v/>
      </c>
      <c r="C7082">
        <f>IF(B7082="","",INT(A7082))</f>
        <v/>
      </c>
      <c r="D7082">
        <f>IF(B7082="","",HOUR(A7082))</f>
        <v/>
      </c>
      <c r="E7082">
        <f>IF(B7082="","",IF(INPUT!$I$1="","",IF(C7082&lt;(INT(INPUT!$I$1)-INPUT!$I$2),"Off Meds",IF(C7082&lt;=(INT(INPUT!$I$1)+INPUT!$I$2),"Washout","On Meds"))))</f>
        <v/>
      </c>
      <c r="F7082">
        <f>IF(B7082="","",1.509*(LN(B7082)^1.084-5.381))</f>
        <v/>
      </c>
      <c r="G7082">
        <f>IF(F7082="","",IF(F7082&lt;0,10*F7082^2,0))</f>
        <v/>
      </c>
      <c r="H7082">
        <f>IF(F7082="","",IF(F7082&gt;0,10*F7082^2,0))</f>
        <v/>
      </c>
    </row>
    <row r="7083">
      <c r="A7083">
        <f>Input!A7083</f>
        <v/>
      </c>
      <c r="B7083">
        <f>IF(ISNUMBER(Input!B7083),IF(AND(Input!B7083&gt;=20,Input!B7083&lt;=700),Input!B7083,""),"")</f>
        <v/>
      </c>
      <c r="C7083">
        <f>IF(B7083="","",INT(A7083))</f>
        <v/>
      </c>
      <c r="D7083">
        <f>IF(B7083="","",HOUR(A7083))</f>
        <v/>
      </c>
      <c r="E7083">
        <f>IF(B7083="","",IF(INPUT!$I$1="","",IF(C7083&lt;(INT(INPUT!$I$1)-INPUT!$I$2),"Off Meds",IF(C7083&lt;=(INT(INPUT!$I$1)+INPUT!$I$2),"Washout","On Meds"))))</f>
        <v/>
      </c>
      <c r="F7083">
        <f>IF(B7083="","",1.509*(LN(B7083)^1.084-5.381))</f>
        <v/>
      </c>
      <c r="G7083">
        <f>IF(F7083="","",IF(F7083&lt;0,10*F7083^2,0))</f>
        <v/>
      </c>
      <c r="H7083">
        <f>IF(F7083="","",IF(F7083&gt;0,10*F7083^2,0))</f>
        <v/>
      </c>
    </row>
    <row r="7084">
      <c r="A7084">
        <f>Input!A7084</f>
        <v/>
      </c>
      <c r="B7084">
        <f>IF(ISNUMBER(Input!B7084),IF(AND(Input!B7084&gt;=20,Input!B7084&lt;=700),Input!B7084,""),"")</f>
        <v/>
      </c>
      <c r="C7084">
        <f>IF(B7084="","",INT(A7084))</f>
        <v/>
      </c>
      <c r="D7084">
        <f>IF(B7084="","",HOUR(A7084))</f>
        <v/>
      </c>
      <c r="E7084">
        <f>IF(B7084="","",IF(INPUT!$I$1="","",IF(C7084&lt;(INT(INPUT!$I$1)-INPUT!$I$2),"Off Meds",IF(C7084&lt;=(INT(INPUT!$I$1)+INPUT!$I$2),"Washout","On Meds"))))</f>
        <v/>
      </c>
      <c r="F7084">
        <f>IF(B7084="","",1.509*(LN(B7084)^1.084-5.381))</f>
        <v/>
      </c>
      <c r="G7084">
        <f>IF(F7084="","",IF(F7084&lt;0,10*F7084^2,0))</f>
        <v/>
      </c>
      <c r="H7084">
        <f>IF(F7084="","",IF(F7084&gt;0,10*F7084^2,0))</f>
        <v/>
      </c>
    </row>
    <row r="7085">
      <c r="A7085">
        <f>Input!A7085</f>
        <v/>
      </c>
      <c r="B7085">
        <f>IF(ISNUMBER(Input!B7085),IF(AND(Input!B7085&gt;=20,Input!B7085&lt;=700),Input!B7085,""),"")</f>
        <v/>
      </c>
      <c r="C7085">
        <f>IF(B7085="","",INT(A7085))</f>
        <v/>
      </c>
      <c r="D7085">
        <f>IF(B7085="","",HOUR(A7085))</f>
        <v/>
      </c>
      <c r="E7085">
        <f>IF(B7085="","",IF(INPUT!$I$1="","",IF(C7085&lt;(INT(INPUT!$I$1)-INPUT!$I$2),"Off Meds",IF(C7085&lt;=(INT(INPUT!$I$1)+INPUT!$I$2),"Washout","On Meds"))))</f>
        <v/>
      </c>
      <c r="F7085">
        <f>IF(B7085="","",1.509*(LN(B7085)^1.084-5.381))</f>
        <v/>
      </c>
      <c r="G7085">
        <f>IF(F7085="","",IF(F7085&lt;0,10*F7085^2,0))</f>
        <v/>
      </c>
      <c r="H7085">
        <f>IF(F7085="","",IF(F7085&gt;0,10*F7085^2,0))</f>
        <v/>
      </c>
    </row>
    <row r="7086">
      <c r="A7086">
        <f>Input!A7086</f>
        <v/>
      </c>
      <c r="B7086">
        <f>IF(ISNUMBER(Input!B7086),IF(AND(Input!B7086&gt;=20,Input!B7086&lt;=700),Input!B7086,""),"")</f>
        <v/>
      </c>
      <c r="C7086">
        <f>IF(B7086="","",INT(A7086))</f>
        <v/>
      </c>
      <c r="D7086">
        <f>IF(B7086="","",HOUR(A7086))</f>
        <v/>
      </c>
      <c r="E7086">
        <f>IF(B7086="","",IF(INPUT!$I$1="","",IF(C7086&lt;(INT(INPUT!$I$1)-INPUT!$I$2),"Off Meds",IF(C7086&lt;=(INT(INPUT!$I$1)+INPUT!$I$2),"Washout","On Meds"))))</f>
        <v/>
      </c>
      <c r="F7086">
        <f>IF(B7086="","",1.509*(LN(B7086)^1.084-5.381))</f>
        <v/>
      </c>
      <c r="G7086">
        <f>IF(F7086="","",IF(F7086&lt;0,10*F7086^2,0))</f>
        <v/>
      </c>
      <c r="H7086">
        <f>IF(F7086="","",IF(F7086&gt;0,10*F7086^2,0))</f>
        <v/>
      </c>
    </row>
    <row r="7087">
      <c r="A7087">
        <f>Input!A7087</f>
        <v/>
      </c>
      <c r="B7087">
        <f>IF(ISNUMBER(Input!B7087),IF(AND(Input!B7087&gt;=20,Input!B7087&lt;=700),Input!B7087,""),"")</f>
        <v/>
      </c>
      <c r="C7087">
        <f>IF(B7087="","",INT(A7087))</f>
        <v/>
      </c>
      <c r="D7087">
        <f>IF(B7087="","",HOUR(A7087))</f>
        <v/>
      </c>
      <c r="E7087">
        <f>IF(B7087="","",IF(INPUT!$I$1="","",IF(C7087&lt;(INT(INPUT!$I$1)-INPUT!$I$2),"Off Meds",IF(C7087&lt;=(INT(INPUT!$I$1)+INPUT!$I$2),"Washout","On Meds"))))</f>
        <v/>
      </c>
      <c r="F7087">
        <f>IF(B7087="","",1.509*(LN(B7087)^1.084-5.381))</f>
        <v/>
      </c>
      <c r="G7087">
        <f>IF(F7087="","",IF(F7087&lt;0,10*F7087^2,0))</f>
        <v/>
      </c>
      <c r="H7087">
        <f>IF(F7087="","",IF(F7087&gt;0,10*F7087^2,0))</f>
        <v/>
      </c>
    </row>
    <row r="7088">
      <c r="A7088">
        <f>Input!A7088</f>
        <v/>
      </c>
      <c r="B7088">
        <f>IF(ISNUMBER(Input!B7088),IF(AND(Input!B7088&gt;=20,Input!B7088&lt;=700),Input!B7088,""),"")</f>
        <v/>
      </c>
      <c r="C7088">
        <f>IF(B7088="","",INT(A7088))</f>
        <v/>
      </c>
      <c r="D7088">
        <f>IF(B7088="","",HOUR(A7088))</f>
        <v/>
      </c>
      <c r="E7088">
        <f>IF(B7088="","",IF(INPUT!$I$1="","",IF(C7088&lt;(INT(INPUT!$I$1)-INPUT!$I$2),"Off Meds",IF(C7088&lt;=(INT(INPUT!$I$1)+INPUT!$I$2),"Washout","On Meds"))))</f>
        <v/>
      </c>
      <c r="F7088">
        <f>IF(B7088="","",1.509*(LN(B7088)^1.084-5.381))</f>
        <v/>
      </c>
      <c r="G7088">
        <f>IF(F7088="","",IF(F7088&lt;0,10*F7088^2,0))</f>
        <v/>
      </c>
      <c r="H7088">
        <f>IF(F7088="","",IF(F7088&gt;0,10*F7088^2,0))</f>
        <v/>
      </c>
    </row>
    <row r="7089">
      <c r="A7089">
        <f>Input!A7089</f>
        <v/>
      </c>
      <c r="B7089">
        <f>IF(ISNUMBER(Input!B7089),IF(AND(Input!B7089&gt;=20,Input!B7089&lt;=700),Input!B7089,""),"")</f>
        <v/>
      </c>
      <c r="C7089">
        <f>IF(B7089="","",INT(A7089))</f>
        <v/>
      </c>
      <c r="D7089">
        <f>IF(B7089="","",HOUR(A7089))</f>
        <v/>
      </c>
      <c r="E7089">
        <f>IF(B7089="","",IF(INPUT!$I$1="","",IF(C7089&lt;(INT(INPUT!$I$1)-INPUT!$I$2),"Off Meds",IF(C7089&lt;=(INT(INPUT!$I$1)+INPUT!$I$2),"Washout","On Meds"))))</f>
        <v/>
      </c>
      <c r="F7089">
        <f>IF(B7089="","",1.509*(LN(B7089)^1.084-5.381))</f>
        <v/>
      </c>
      <c r="G7089">
        <f>IF(F7089="","",IF(F7089&lt;0,10*F7089^2,0))</f>
        <v/>
      </c>
      <c r="H7089">
        <f>IF(F7089="","",IF(F7089&gt;0,10*F7089^2,0))</f>
        <v/>
      </c>
    </row>
    <row r="7090">
      <c r="A7090">
        <f>Input!A7090</f>
        <v/>
      </c>
      <c r="B7090">
        <f>IF(ISNUMBER(Input!B7090),IF(AND(Input!B7090&gt;=20,Input!B7090&lt;=700),Input!B7090,""),"")</f>
        <v/>
      </c>
      <c r="C7090">
        <f>IF(B7090="","",INT(A7090))</f>
        <v/>
      </c>
      <c r="D7090">
        <f>IF(B7090="","",HOUR(A7090))</f>
        <v/>
      </c>
      <c r="E7090">
        <f>IF(B7090="","",IF(INPUT!$I$1="","",IF(C7090&lt;(INT(INPUT!$I$1)-INPUT!$I$2),"Off Meds",IF(C7090&lt;=(INT(INPUT!$I$1)+INPUT!$I$2),"Washout","On Meds"))))</f>
        <v/>
      </c>
      <c r="F7090">
        <f>IF(B7090="","",1.509*(LN(B7090)^1.084-5.381))</f>
        <v/>
      </c>
      <c r="G7090">
        <f>IF(F7090="","",IF(F7090&lt;0,10*F7090^2,0))</f>
        <v/>
      </c>
      <c r="H7090">
        <f>IF(F7090="","",IF(F7090&gt;0,10*F7090^2,0))</f>
        <v/>
      </c>
    </row>
    <row r="7091">
      <c r="A7091">
        <f>Input!A7091</f>
        <v/>
      </c>
      <c r="B7091">
        <f>IF(ISNUMBER(Input!B7091),IF(AND(Input!B7091&gt;=20,Input!B7091&lt;=700),Input!B7091,""),"")</f>
        <v/>
      </c>
      <c r="C7091">
        <f>IF(B7091="","",INT(A7091))</f>
        <v/>
      </c>
      <c r="D7091">
        <f>IF(B7091="","",HOUR(A7091))</f>
        <v/>
      </c>
      <c r="E7091">
        <f>IF(B7091="","",IF(INPUT!$I$1="","",IF(C7091&lt;(INT(INPUT!$I$1)-INPUT!$I$2),"Off Meds",IF(C7091&lt;=(INT(INPUT!$I$1)+INPUT!$I$2),"Washout","On Meds"))))</f>
        <v/>
      </c>
      <c r="F7091">
        <f>IF(B7091="","",1.509*(LN(B7091)^1.084-5.381))</f>
        <v/>
      </c>
      <c r="G7091">
        <f>IF(F7091="","",IF(F7091&lt;0,10*F7091^2,0))</f>
        <v/>
      </c>
      <c r="H7091">
        <f>IF(F7091="","",IF(F7091&gt;0,10*F7091^2,0))</f>
        <v/>
      </c>
    </row>
    <row r="7092">
      <c r="A7092">
        <f>Input!A7092</f>
        <v/>
      </c>
      <c r="B7092">
        <f>IF(ISNUMBER(Input!B7092),IF(AND(Input!B7092&gt;=20,Input!B7092&lt;=700),Input!B7092,""),"")</f>
        <v/>
      </c>
      <c r="C7092">
        <f>IF(B7092="","",INT(A7092))</f>
        <v/>
      </c>
      <c r="D7092">
        <f>IF(B7092="","",HOUR(A7092))</f>
        <v/>
      </c>
      <c r="E7092">
        <f>IF(B7092="","",IF(INPUT!$I$1="","",IF(C7092&lt;(INT(INPUT!$I$1)-INPUT!$I$2),"Off Meds",IF(C7092&lt;=(INT(INPUT!$I$1)+INPUT!$I$2),"Washout","On Meds"))))</f>
        <v/>
      </c>
      <c r="F7092">
        <f>IF(B7092="","",1.509*(LN(B7092)^1.084-5.381))</f>
        <v/>
      </c>
      <c r="G7092">
        <f>IF(F7092="","",IF(F7092&lt;0,10*F7092^2,0))</f>
        <v/>
      </c>
      <c r="H7092">
        <f>IF(F7092="","",IF(F7092&gt;0,10*F7092^2,0))</f>
        <v/>
      </c>
    </row>
    <row r="7093">
      <c r="A7093">
        <f>Input!A7093</f>
        <v/>
      </c>
      <c r="B7093">
        <f>IF(ISNUMBER(Input!B7093),IF(AND(Input!B7093&gt;=20,Input!B7093&lt;=700),Input!B7093,""),"")</f>
        <v/>
      </c>
      <c r="C7093">
        <f>IF(B7093="","",INT(A7093))</f>
        <v/>
      </c>
      <c r="D7093">
        <f>IF(B7093="","",HOUR(A7093))</f>
        <v/>
      </c>
      <c r="E7093">
        <f>IF(B7093="","",IF(INPUT!$I$1="","",IF(C7093&lt;(INT(INPUT!$I$1)-INPUT!$I$2),"Off Meds",IF(C7093&lt;=(INT(INPUT!$I$1)+INPUT!$I$2),"Washout","On Meds"))))</f>
        <v/>
      </c>
      <c r="F7093">
        <f>IF(B7093="","",1.509*(LN(B7093)^1.084-5.381))</f>
        <v/>
      </c>
      <c r="G7093">
        <f>IF(F7093="","",IF(F7093&lt;0,10*F7093^2,0))</f>
        <v/>
      </c>
      <c r="H7093">
        <f>IF(F7093="","",IF(F7093&gt;0,10*F7093^2,0))</f>
        <v/>
      </c>
    </row>
    <row r="7094">
      <c r="A7094">
        <f>Input!A7094</f>
        <v/>
      </c>
      <c r="B7094">
        <f>IF(ISNUMBER(Input!B7094),IF(AND(Input!B7094&gt;=20,Input!B7094&lt;=700),Input!B7094,""),"")</f>
        <v/>
      </c>
      <c r="C7094">
        <f>IF(B7094="","",INT(A7094))</f>
        <v/>
      </c>
      <c r="D7094">
        <f>IF(B7094="","",HOUR(A7094))</f>
        <v/>
      </c>
      <c r="E7094">
        <f>IF(B7094="","",IF(INPUT!$I$1="","",IF(C7094&lt;(INT(INPUT!$I$1)-INPUT!$I$2),"Off Meds",IF(C7094&lt;=(INT(INPUT!$I$1)+INPUT!$I$2),"Washout","On Meds"))))</f>
        <v/>
      </c>
      <c r="F7094">
        <f>IF(B7094="","",1.509*(LN(B7094)^1.084-5.381))</f>
        <v/>
      </c>
      <c r="G7094">
        <f>IF(F7094="","",IF(F7094&lt;0,10*F7094^2,0))</f>
        <v/>
      </c>
      <c r="H7094">
        <f>IF(F7094="","",IF(F7094&gt;0,10*F7094^2,0))</f>
        <v/>
      </c>
    </row>
    <row r="7095">
      <c r="A7095">
        <f>Input!A7095</f>
        <v/>
      </c>
      <c r="B7095">
        <f>IF(ISNUMBER(Input!B7095),IF(AND(Input!B7095&gt;=20,Input!B7095&lt;=700),Input!B7095,""),"")</f>
        <v/>
      </c>
      <c r="C7095">
        <f>IF(B7095="","",INT(A7095))</f>
        <v/>
      </c>
      <c r="D7095">
        <f>IF(B7095="","",HOUR(A7095))</f>
        <v/>
      </c>
      <c r="E7095">
        <f>IF(B7095="","",IF(INPUT!$I$1="","",IF(C7095&lt;(INT(INPUT!$I$1)-INPUT!$I$2),"Off Meds",IF(C7095&lt;=(INT(INPUT!$I$1)+INPUT!$I$2),"Washout","On Meds"))))</f>
        <v/>
      </c>
      <c r="F7095">
        <f>IF(B7095="","",1.509*(LN(B7095)^1.084-5.381))</f>
        <v/>
      </c>
      <c r="G7095">
        <f>IF(F7095="","",IF(F7095&lt;0,10*F7095^2,0))</f>
        <v/>
      </c>
      <c r="H7095">
        <f>IF(F7095="","",IF(F7095&gt;0,10*F7095^2,0))</f>
        <v/>
      </c>
    </row>
    <row r="7096">
      <c r="A7096">
        <f>Input!A7096</f>
        <v/>
      </c>
      <c r="B7096">
        <f>IF(ISNUMBER(Input!B7096),IF(AND(Input!B7096&gt;=20,Input!B7096&lt;=700),Input!B7096,""),"")</f>
        <v/>
      </c>
      <c r="C7096">
        <f>IF(B7096="","",INT(A7096))</f>
        <v/>
      </c>
      <c r="D7096">
        <f>IF(B7096="","",HOUR(A7096))</f>
        <v/>
      </c>
      <c r="E7096">
        <f>IF(B7096="","",IF(INPUT!$I$1="","",IF(C7096&lt;(INT(INPUT!$I$1)-INPUT!$I$2),"Off Meds",IF(C7096&lt;=(INT(INPUT!$I$1)+INPUT!$I$2),"Washout","On Meds"))))</f>
        <v/>
      </c>
      <c r="F7096">
        <f>IF(B7096="","",1.509*(LN(B7096)^1.084-5.381))</f>
        <v/>
      </c>
      <c r="G7096">
        <f>IF(F7096="","",IF(F7096&lt;0,10*F7096^2,0))</f>
        <v/>
      </c>
      <c r="H7096">
        <f>IF(F7096="","",IF(F7096&gt;0,10*F7096^2,0))</f>
        <v/>
      </c>
    </row>
    <row r="7097">
      <c r="A7097">
        <f>Input!A7097</f>
        <v/>
      </c>
      <c r="B7097">
        <f>IF(ISNUMBER(Input!B7097),IF(AND(Input!B7097&gt;=20,Input!B7097&lt;=700),Input!B7097,""),"")</f>
        <v/>
      </c>
      <c r="C7097">
        <f>IF(B7097="","",INT(A7097))</f>
        <v/>
      </c>
      <c r="D7097">
        <f>IF(B7097="","",HOUR(A7097))</f>
        <v/>
      </c>
      <c r="E7097">
        <f>IF(B7097="","",IF(INPUT!$I$1="","",IF(C7097&lt;(INT(INPUT!$I$1)-INPUT!$I$2),"Off Meds",IF(C7097&lt;=(INT(INPUT!$I$1)+INPUT!$I$2),"Washout","On Meds"))))</f>
        <v/>
      </c>
      <c r="F7097">
        <f>IF(B7097="","",1.509*(LN(B7097)^1.084-5.381))</f>
        <v/>
      </c>
      <c r="G7097">
        <f>IF(F7097="","",IF(F7097&lt;0,10*F7097^2,0))</f>
        <v/>
      </c>
      <c r="H7097">
        <f>IF(F7097="","",IF(F7097&gt;0,10*F7097^2,0))</f>
        <v/>
      </c>
    </row>
    <row r="7098">
      <c r="A7098">
        <f>Input!A7098</f>
        <v/>
      </c>
      <c r="B7098">
        <f>IF(ISNUMBER(Input!B7098),IF(AND(Input!B7098&gt;=20,Input!B7098&lt;=700),Input!B7098,""),"")</f>
        <v/>
      </c>
      <c r="C7098">
        <f>IF(B7098="","",INT(A7098))</f>
        <v/>
      </c>
      <c r="D7098">
        <f>IF(B7098="","",HOUR(A7098))</f>
        <v/>
      </c>
      <c r="E7098">
        <f>IF(B7098="","",IF(INPUT!$I$1="","",IF(C7098&lt;(INT(INPUT!$I$1)-INPUT!$I$2),"Off Meds",IF(C7098&lt;=(INT(INPUT!$I$1)+INPUT!$I$2),"Washout","On Meds"))))</f>
        <v/>
      </c>
      <c r="F7098">
        <f>IF(B7098="","",1.509*(LN(B7098)^1.084-5.381))</f>
        <v/>
      </c>
      <c r="G7098">
        <f>IF(F7098="","",IF(F7098&lt;0,10*F7098^2,0))</f>
        <v/>
      </c>
      <c r="H7098">
        <f>IF(F7098="","",IF(F7098&gt;0,10*F7098^2,0))</f>
        <v/>
      </c>
    </row>
    <row r="7099">
      <c r="A7099">
        <f>Input!A7099</f>
        <v/>
      </c>
      <c r="B7099">
        <f>IF(ISNUMBER(Input!B7099),IF(AND(Input!B7099&gt;=20,Input!B7099&lt;=700),Input!B7099,""),"")</f>
        <v/>
      </c>
      <c r="C7099">
        <f>IF(B7099="","",INT(A7099))</f>
        <v/>
      </c>
      <c r="D7099">
        <f>IF(B7099="","",HOUR(A7099))</f>
        <v/>
      </c>
      <c r="E7099">
        <f>IF(B7099="","",IF(INPUT!$I$1="","",IF(C7099&lt;(INT(INPUT!$I$1)-INPUT!$I$2),"Off Meds",IF(C7099&lt;=(INT(INPUT!$I$1)+INPUT!$I$2),"Washout","On Meds"))))</f>
        <v/>
      </c>
      <c r="F7099">
        <f>IF(B7099="","",1.509*(LN(B7099)^1.084-5.381))</f>
        <v/>
      </c>
      <c r="G7099">
        <f>IF(F7099="","",IF(F7099&lt;0,10*F7099^2,0))</f>
        <v/>
      </c>
      <c r="H7099">
        <f>IF(F7099="","",IF(F7099&gt;0,10*F7099^2,0))</f>
        <v/>
      </c>
    </row>
    <row r="7100">
      <c r="A7100">
        <f>Input!A7100</f>
        <v/>
      </c>
      <c r="B7100">
        <f>IF(ISNUMBER(Input!B7100),IF(AND(Input!B7100&gt;=20,Input!B7100&lt;=700),Input!B7100,""),"")</f>
        <v/>
      </c>
      <c r="C7100">
        <f>IF(B7100="","",INT(A7100))</f>
        <v/>
      </c>
      <c r="D7100">
        <f>IF(B7100="","",HOUR(A7100))</f>
        <v/>
      </c>
      <c r="E7100">
        <f>IF(B7100="","",IF(INPUT!$I$1="","",IF(C7100&lt;(INT(INPUT!$I$1)-INPUT!$I$2),"Off Meds",IF(C7100&lt;=(INT(INPUT!$I$1)+INPUT!$I$2),"Washout","On Meds"))))</f>
        <v/>
      </c>
      <c r="F7100">
        <f>IF(B7100="","",1.509*(LN(B7100)^1.084-5.381))</f>
        <v/>
      </c>
      <c r="G7100">
        <f>IF(F7100="","",IF(F7100&lt;0,10*F7100^2,0))</f>
        <v/>
      </c>
      <c r="H7100">
        <f>IF(F7100="","",IF(F7100&gt;0,10*F7100^2,0))</f>
        <v/>
      </c>
    </row>
    <row r="7101">
      <c r="A7101">
        <f>Input!A7101</f>
        <v/>
      </c>
      <c r="B7101">
        <f>IF(ISNUMBER(Input!B7101),IF(AND(Input!B7101&gt;=20,Input!B7101&lt;=700),Input!B7101,""),"")</f>
        <v/>
      </c>
      <c r="C7101">
        <f>IF(B7101="","",INT(A7101))</f>
        <v/>
      </c>
      <c r="D7101">
        <f>IF(B7101="","",HOUR(A7101))</f>
        <v/>
      </c>
      <c r="E7101">
        <f>IF(B7101="","",IF(INPUT!$I$1="","",IF(C7101&lt;(INT(INPUT!$I$1)-INPUT!$I$2),"Off Meds",IF(C7101&lt;=(INT(INPUT!$I$1)+INPUT!$I$2),"Washout","On Meds"))))</f>
        <v/>
      </c>
      <c r="F7101">
        <f>IF(B7101="","",1.509*(LN(B7101)^1.084-5.381))</f>
        <v/>
      </c>
      <c r="G7101">
        <f>IF(F7101="","",IF(F7101&lt;0,10*F7101^2,0))</f>
        <v/>
      </c>
      <c r="H7101">
        <f>IF(F7101="","",IF(F7101&gt;0,10*F7101^2,0))</f>
        <v/>
      </c>
    </row>
    <row r="7102">
      <c r="A7102">
        <f>Input!A7102</f>
        <v/>
      </c>
      <c r="B7102">
        <f>IF(ISNUMBER(Input!B7102),IF(AND(Input!B7102&gt;=20,Input!B7102&lt;=700),Input!B7102,""),"")</f>
        <v/>
      </c>
      <c r="C7102">
        <f>IF(B7102="","",INT(A7102))</f>
        <v/>
      </c>
      <c r="D7102">
        <f>IF(B7102="","",HOUR(A7102))</f>
        <v/>
      </c>
      <c r="E7102">
        <f>IF(B7102="","",IF(INPUT!$I$1="","",IF(C7102&lt;(INT(INPUT!$I$1)-INPUT!$I$2),"Off Meds",IF(C7102&lt;=(INT(INPUT!$I$1)+INPUT!$I$2),"Washout","On Meds"))))</f>
        <v/>
      </c>
      <c r="F7102">
        <f>IF(B7102="","",1.509*(LN(B7102)^1.084-5.381))</f>
        <v/>
      </c>
      <c r="G7102">
        <f>IF(F7102="","",IF(F7102&lt;0,10*F7102^2,0))</f>
        <v/>
      </c>
      <c r="H7102">
        <f>IF(F7102="","",IF(F7102&gt;0,10*F7102^2,0))</f>
        <v/>
      </c>
    </row>
    <row r="7103">
      <c r="A7103">
        <f>Input!A7103</f>
        <v/>
      </c>
      <c r="B7103">
        <f>IF(ISNUMBER(Input!B7103),IF(AND(Input!B7103&gt;=20,Input!B7103&lt;=700),Input!B7103,""),"")</f>
        <v/>
      </c>
      <c r="C7103">
        <f>IF(B7103="","",INT(A7103))</f>
        <v/>
      </c>
      <c r="D7103">
        <f>IF(B7103="","",HOUR(A7103))</f>
        <v/>
      </c>
      <c r="E7103">
        <f>IF(B7103="","",IF(INPUT!$I$1="","",IF(C7103&lt;(INT(INPUT!$I$1)-INPUT!$I$2),"Off Meds",IF(C7103&lt;=(INT(INPUT!$I$1)+INPUT!$I$2),"Washout","On Meds"))))</f>
        <v/>
      </c>
      <c r="F7103">
        <f>IF(B7103="","",1.509*(LN(B7103)^1.084-5.381))</f>
        <v/>
      </c>
      <c r="G7103">
        <f>IF(F7103="","",IF(F7103&lt;0,10*F7103^2,0))</f>
        <v/>
      </c>
      <c r="H7103">
        <f>IF(F7103="","",IF(F7103&gt;0,10*F7103^2,0))</f>
        <v/>
      </c>
    </row>
    <row r="7104">
      <c r="A7104">
        <f>Input!A7104</f>
        <v/>
      </c>
      <c r="B7104">
        <f>IF(ISNUMBER(Input!B7104),IF(AND(Input!B7104&gt;=20,Input!B7104&lt;=700),Input!B7104,""),"")</f>
        <v/>
      </c>
      <c r="C7104">
        <f>IF(B7104="","",INT(A7104))</f>
        <v/>
      </c>
      <c r="D7104">
        <f>IF(B7104="","",HOUR(A7104))</f>
        <v/>
      </c>
      <c r="E7104">
        <f>IF(B7104="","",IF(INPUT!$I$1="","",IF(C7104&lt;(INT(INPUT!$I$1)-INPUT!$I$2),"Off Meds",IF(C7104&lt;=(INT(INPUT!$I$1)+INPUT!$I$2),"Washout","On Meds"))))</f>
        <v/>
      </c>
      <c r="F7104">
        <f>IF(B7104="","",1.509*(LN(B7104)^1.084-5.381))</f>
        <v/>
      </c>
      <c r="G7104">
        <f>IF(F7104="","",IF(F7104&lt;0,10*F7104^2,0))</f>
        <v/>
      </c>
      <c r="H7104">
        <f>IF(F7104="","",IF(F7104&gt;0,10*F7104^2,0))</f>
        <v/>
      </c>
    </row>
    <row r="7105">
      <c r="A7105">
        <f>Input!A7105</f>
        <v/>
      </c>
      <c r="B7105">
        <f>IF(ISNUMBER(Input!B7105),IF(AND(Input!B7105&gt;=20,Input!B7105&lt;=700),Input!B7105,""),"")</f>
        <v/>
      </c>
      <c r="C7105">
        <f>IF(B7105="","",INT(A7105))</f>
        <v/>
      </c>
      <c r="D7105">
        <f>IF(B7105="","",HOUR(A7105))</f>
        <v/>
      </c>
      <c r="E7105">
        <f>IF(B7105="","",IF(INPUT!$I$1="","",IF(C7105&lt;(INT(INPUT!$I$1)-INPUT!$I$2),"Off Meds",IF(C7105&lt;=(INT(INPUT!$I$1)+INPUT!$I$2),"Washout","On Meds"))))</f>
        <v/>
      </c>
      <c r="F7105">
        <f>IF(B7105="","",1.509*(LN(B7105)^1.084-5.381))</f>
        <v/>
      </c>
      <c r="G7105">
        <f>IF(F7105="","",IF(F7105&lt;0,10*F7105^2,0))</f>
        <v/>
      </c>
      <c r="H7105">
        <f>IF(F7105="","",IF(F7105&gt;0,10*F7105^2,0))</f>
        <v/>
      </c>
    </row>
    <row r="7106">
      <c r="A7106">
        <f>Input!A7106</f>
        <v/>
      </c>
      <c r="B7106">
        <f>IF(ISNUMBER(Input!B7106),IF(AND(Input!B7106&gt;=20,Input!B7106&lt;=700),Input!B7106,""),"")</f>
        <v/>
      </c>
      <c r="C7106">
        <f>IF(B7106="","",INT(A7106))</f>
        <v/>
      </c>
      <c r="D7106">
        <f>IF(B7106="","",HOUR(A7106))</f>
        <v/>
      </c>
      <c r="E7106">
        <f>IF(B7106="","",IF(INPUT!$I$1="","",IF(C7106&lt;(INT(INPUT!$I$1)-INPUT!$I$2),"Off Meds",IF(C7106&lt;=(INT(INPUT!$I$1)+INPUT!$I$2),"Washout","On Meds"))))</f>
        <v/>
      </c>
      <c r="F7106">
        <f>IF(B7106="","",1.509*(LN(B7106)^1.084-5.381))</f>
        <v/>
      </c>
      <c r="G7106">
        <f>IF(F7106="","",IF(F7106&lt;0,10*F7106^2,0))</f>
        <v/>
      </c>
      <c r="H7106">
        <f>IF(F7106="","",IF(F7106&gt;0,10*F7106^2,0))</f>
        <v/>
      </c>
    </row>
    <row r="7107">
      <c r="A7107">
        <f>Input!A7107</f>
        <v/>
      </c>
      <c r="B7107">
        <f>IF(ISNUMBER(Input!B7107),IF(AND(Input!B7107&gt;=20,Input!B7107&lt;=700),Input!B7107,""),"")</f>
        <v/>
      </c>
      <c r="C7107">
        <f>IF(B7107="","",INT(A7107))</f>
        <v/>
      </c>
      <c r="D7107">
        <f>IF(B7107="","",HOUR(A7107))</f>
        <v/>
      </c>
      <c r="E7107">
        <f>IF(B7107="","",IF(INPUT!$I$1="","",IF(C7107&lt;(INT(INPUT!$I$1)-INPUT!$I$2),"Off Meds",IF(C7107&lt;=(INT(INPUT!$I$1)+INPUT!$I$2),"Washout","On Meds"))))</f>
        <v/>
      </c>
      <c r="F7107">
        <f>IF(B7107="","",1.509*(LN(B7107)^1.084-5.381))</f>
        <v/>
      </c>
      <c r="G7107">
        <f>IF(F7107="","",IF(F7107&lt;0,10*F7107^2,0))</f>
        <v/>
      </c>
      <c r="H7107">
        <f>IF(F7107="","",IF(F7107&gt;0,10*F7107^2,0))</f>
        <v/>
      </c>
    </row>
    <row r="7108">
      <c r="A7108">
        <f>Input!A7108</f>
        <v/>
      </c>
      <c r="B7108">
        <f>IF(ISNUMBER(Input!B7108),IF(AND(Input!B7108&gt;=20,Input!B7108&lt;=700),Input!B7108,""),"")</f>
        <v/>
      </c>
      <c r="C7108">
        <f>IF(B7108="","",INT(A7108))</f>
        <v/>
      </c>
      <c r="D7108">
        <f>IF(B7108="","",HOUR(A7108))</f>
        <v/>
      </c>
      <c r="E7108">
        <f>IF(B7108="","",IF(INPUT!$I$1="","",IF(C7108&lt;(INT(INPUT!$I$1)-INPUT!$I$2),"Off Meds",IF(C7108&lt;=(INT(INPUT!$I$1)+INPUT!$I$2),"Washout","On Meds"))))</f>
        <v/>
      </c>
      <c r="F7108">
        <f>IF(B7108="","",1.509*(LN(B7108)^1.084-5.381))</f>
        <v/>
      </c>
      <c r="G7108">
        <f>IF(F7108="","",IF(F7108&lt;0,10*F7108^2,0))</f>
        <v/>
      </c>
      <c r="H7108">
        <f>IF(F7108="","",IF(F7108&gt;0,10*F7108^2,0))</f>
        <v/>
      </c>
    </row>
    <row r="7109">
      <c r="A7109">
        <f>Input!A7109</f>
        <v/>
      </c>
      <c r="B7109">
        <f>IF(ISNUMBER(Input!B7109),IF(AND(Input!B7109&gt;=20,Input!B7109&lt;=700),Input!B7109,""),"")</f>
        <v/>
      </c>
      <c r="C7109">
        <f>IF(B7109="","",INT(A7109))</f>
        <v/>
      </c>
      <c r="D7109">
        <f>IF(B7109="","",HOUR(A7109))</f>
        <v/>
      </c>
      <c r="E7109">
        <f>IF(B7109="","",IF(INPUT!$I$1="","",IF(C7109&lt;(INT(INPUT!$I$1)-INPUT!$I$2),"Off Meds",IF(C7109&lt;=(INT(INPUT!$I$1)+INPUT!$I$2),"Washout","On Meds"))))</f>
        <v/>
      </c>
      <c r="F7109">
        <f>IF(B7109="","",1.509*(LN(B7109)^1.084-5.381))</f>
        <v/>
      </c>
      <c r="G7109">
        <f>IF(F7109="","",IF(F7109&lt;0,10*F7109^2,0))</f>
        <v/>
      </c>
      <c r="H7109">
        <f>IF(F7109="","",IF(F7109&gt;0,10*F7109^2,0))</f>
        <v/>
      </c>
    </row>
    <row r="7110">
      <c r="A7110">
        <f>Input!A7110</f>
        <v/>
      </c>
      <c r="B7110">
        <f>IF(ISNUMBER(Input!B7110),IF(AND(Input!B7110&gt;=20,Input!B7110&lt;=700),Input!B7110,""),"")</f>
        <v/>
      </c>
      <c r="C7110">
        <f>IF(B7110="","",INT(A7110))</f>
        <v/>
      </c>
      <c r="D7110">
        <f>IF(B7110="","",HOUR(A7110))</f>
        <v/>
      </c>
      <c r="E7110">
        <f>IF(B7110="","",IF(INPUT!$I$1="","",IF(C7110&lt;(INT(INPUT!$I$1)-INPUT!$I$2),"Off Meds",IF(C7110&lt;=(INT(INPUT!$I$1)+INPUT!$I$2),"Washout","On Meds"))))</f>
        <v/>
      </c>
      <c r="F7110">
        <f>IF(B7110="","",1.509*(LN(B7110)^1.084-5.381))</f>
        <v/>
      </c>
      <c r="G7110">
        <f>IF(F7110="","",IF(F7110&lt;0,10*F7110^2,0))</f>
        <v/>
      </c>
      <c r="H7110">
        <f>IF(F7110="","",IF(F7110&gt;0,10*F7110^2,0))</f>
        <v/>
      </c>
    </row>
    <row r="7111">
      <c r="A7111">
        <f>Input!A7111</f>
        <v/>
      </c>
      <c r="B7111">
        <f>IF(ISNUMBER(Input!B7111),IF(AND(Input!B7111&gt;=20,Input!B7111&lt;=700),Input!B7111,""),"")</f>
        <v/>
      </c>
      <c r="C7111">
        <f>IF(B7111="","",INT(A7111))</f>
        <v/>
      </c>
      <c r="D7111">
        <f>IF(B7111="","",HOUR(A7111))</f>
        <v/>
      </c>
      <c r="E7111">
        <f>IF(B7111="","",IF(INPUT!$I$1="","",IF(C7111&lt;(INT(INPUT!$I$1)-INPUT!$I$2),"Off Meds",IF(C7111&lt;=(INT(INPUT!$I$1)+INPUT!$I$2),"Washout","On Meds"))))</f>
        <v/>
      </c>
      <c r="F7111">
        <f>IF(B7111="","",1.509*(LN(B7111)^1.084-5.381))</f>
        <v/>
      </c>
      <c r="G7111">
        <f>IF(F7111="","",IF(F7111&lt;0,10*F7111^2,0))</f>
        <v/>
      </c>
      <c r="H7111">
        <f>IF(F7111="","",IF(F7111&gt;0,10*F7111^2,0))</f>
        <v/>
      </c>
    </row>
    <row r="7112">
      <c r="A7112">
        <f>Input!A7112</f>
        <v/>
      </c>
      <c r="B7112">
        <f>IF(ISNUMBER(Input!B7112),IF(AND(Input!B7112&gt;=20,Input!B7112&lt;=700),Input!B7112,""),"")</f>
        <v/>
      </c>
      <c r="C7112">
        <f>IF(B7112="","",INT(A7112))</f>
        <v/>
      </c>
      <c r="D7112">
        <f>IF(B7112="","",HOUR(A7112))</f>
        <v/>
      </c>
      <c r="E7112">
        <f>IF(B7112="","",IF(INPUT!$I$1="","",IF(C7112&lt;(INT(INPUT!$I$1)-INPUT!$I$2),"Off Meds",IF(C7112&lt;=(INT(INPUT!$I$1)+INPUT!$I$2),"Washout","On Meds"))))</f>
        <v/>
      </c>
      <c r="F7112">
        <f>IF(B7112="","",1.509*(LN(B7112)^1.084-5.381))</f>
        <v/>
      </c>
      <c r="G7112">
        <f>IF(F7112="","",IF(F7112&lt;0,10*F7112^2,0))</f>
        <v/>
      </c>
      <c r="H7112">
        <f>IF(F7112="","",IF(F7112&gt;0,10*F7112^2,0))</f>
        <v/>
      </c>
    </row>
    <row r="7113">
      <c r="A7113">
        <f>Input!A7113</f>
        <v/>
      </c>
      <c r="B7113">
        <f>IF(ISNUMBER(Input!B7113),IF(AND(Input!B7113&gt;=20,Input!B7113&lt;=700),Input!B7113,""),"")</f>
        <v/>
      </c>
      <c r="C7113">
        <f>IF(B7113="","",INT(A7113))</f>
        <v/>
      </c>
      <c r="D7113">
        <f>IF(B7113="","",HOUR(A7113))</f>
        <v/>
      </c>
      <c r="E7113">
        <f>IF(B7113="","",IF(INPUT!$I$1="","",IF(C7113&lt;(INT(INPUT!$I$1)-INPUT!$I$2),"Off Meds",IF(C7113&lt;=(INT(INPUT!$I$1)+INPUT!$I$2),"Washout","On Meds"))))</f>
        <v/>
      </c>
      <c r="F7113">
        <f>IF(B7113="","",1.509*(LN(B7113)^1.084-5.381))</f>
        <v/>
      </c>
      <c r="G7113">
        <f>IF(F7113="","",IF(F7113&lt;0,10*F7113^2,0))</f>
        <v/>
      </c>
      <c r="H7113">
        <f>IF(F7113="","",IF(F7113&gt;0,10*F7113^2,0))</f>
        <v/>
      </c>
    </row>
    <row r="7114">
      <c r="A7114">
        <f>Input!A7114</f>
        <v/>
      </c>
      <c r="B7114">
        <f>IF(ISNUMBER(Input!B7114),IF(AND(Input!B7114&gt;=20,Input!B7114&lt;=700),Input!B7114,""),"")</f>
        <v/>
      </c>
      <c r="C7114">
        <f>IF(B7114="","",INT(A7114))</f>
        <v/>
      </c>
      <c r="D7114">
        <f>IF(B7114="","",HOUR(A7114))</f>
        <v/>
      </c>
      <c r="E7114">
        <f>IF(B7114="","",IF(INPUT!$I$1="","",IF(C7114&lt;(INT(INPUT!$I$1)-INPUT!$I$2),"Off Meds",IF(C7114&lt;=(INT(INPUT!$I$1)+INPUT!$I$2),"Washout","On Meds"))))</f>
        <v/>
      </c>
      <c r="F7114">
        <f>IF(B7114="","",1.509*(LN(B7114)^1.084-5.381))</f>
        <v/>
      </c>
      <c r="G7114">
        <f>IF(F7114="","",IF(F7114&lt;0,10*F7114^2,0))</f>
        <v/>
      </c>
      <c r="H7114">
        <f>IF(F7114="","",IF(F7114&gt;0,10*F7114^2,0))</f>
        <v/>
      </c>
    </row>
    <row r="7115">
      <c r="A7115">
        <f>Input!A7115</f>
        <v/>
      </c>
      <c r="B7115">
        <f>IF(ISNUMBER(Input!B7115),IF(AND(Input!B7115&gt;=20,Input!B7115&lt;=700),Input!B7115,""),"")</f>
        <v/>
      </c>
      <c r="C7115">
        <f>IF(B7115="","",INT(A7115))</f>
        <v/>
      </c>
      <c r="D7115">
        <f>IF(B7115="","",HOUR(A7115))</f>
        <v/>
      </c>
      <c r="E7115">
        <f>IF(B7115="","",IF(INPUT!$I$1="","",IF(C7115&lt;(INT(INPUT!$I$1)-INPUT!$I$2),"Off Meds",IF(C7115&lt;=(INT(INPUT!$I$1)+INPUT!$I$2),"Washout","On Meds"))))</f>
        <v/>
      </c>
      <c r="F7115">
        <f>IF(B7115="","",1.509*(LN(B7115)^1.084-5.381))</f>
        <v/>
      </c>
      <c r="G7115">
        <f>IF(F7115="","",IF(F7115&lt;0,10*F7115^2,0))</f>
        <v/>
      </c>
      <c r="H7115">
        <f>IF(F7115="","",IF(F7115&gt;0,10*F7115^2,0))</f>
        <v/>
      </c>
    </row>
    <row r="7116">
      <c r="A7116">
        <f>Input!A7116</f>
        <v/>
      </c>
      <c r="B7116">
        <f>IF(ISNUMBER(Input!B7116),IF(AND(Input!B7116&gt;=20,Input!B7116&lt;=700),Input!B7116,""),"")</f>
        <v/>
      </c>
      <c r="C7116">
        <f>IF(B7116="","",INT(A7116))</f>
        <v/>
      </c>
      <c r="D7116">
        <f>IF(B7116="","",HOUR(A7116))</f>
        <v/>
      </c>
      <c r="E7116">
        <f>IF(B7116="","",IF(INPUT!$I$1="","",IF(C7116&lt;(INT(INPUT!$I$1)-INPUT!$I$2),"Off Meds",IF(C7116&lt;=(INT(INPUT!$I$1)+INPUT!$I$2),"Washout","On Meds"))))</f>
        <v/>
      </c>
      <c r="F7116">
        <f>IF(B7116="","",1.509*(LN(B7116)^1.084-5.381))</f>
        <v/>
      </c>
      <c r="G7116">
        <f>IF(F7116="","",IF(F7116&lt;0,10*F7116^2,0))</f>
        <v/>
      </c>
      <c r="H7116">
        <f>IF(F7116="","",IF(F7116&gt;0,10*F7116^2,0))</f>
        <v/>
      </c>
    </row>
    <row r="7117">
      <c r="A7117">
        <f>Input!A7117</f>
        <v/>
      </c>
      <c r="B7117">
        <f>IF(ISNUMBER(Input!B7117),IF(AND(Input!B7117&gt;=20,Input!B7117&lt;=700),Input!B7117,""),"")</f>
        <v/>
      </c>
      <c r="C7117">
        <f>IF(B7117="","",INT(A7117))</f>
        <v/>
      </c>
      <c r="D7117">
        <f>IF(B7117="","",HOUR(A7117))</f>
        <v/>
      </c>
      <c r="E7117">
        <f>IF(B7117="","",IF(INPUT!$I$1="","",IF(C7117&lt;(INT(INPUT!$I$1)-INPUT!$I$2),"Off Meds",IF(C7117&lt;=(INT(INPUT!$I$1)+INPUT!$I$2),"Washout","On Meds"))))</f>
        <v/>
      </c>
      <c r="F7117">
        <f>IF(B7117="","",1.509*(LN(B7117)^1.084-5.381))</f>
        <v/>
      </c>
      <c r="G7117">
        <f>IF(F7117="","",IF(F7117&lt;0,10*F7117^2,0))</f>
        <v/>
      </c>
      <c r="H7117">
        <f>IF(F7117="","",IF(F7117&gt;0,10*F7117^2,0))</f>
        <v/>
      </c>
    </row>
    <row r="7118">
      <c r="A7118">
        <f>Input!A7118</f>
        <v/>
      </c>
      <c r="B7118">
        <f>IF(ISNUMBER(Input!B7118),IF(AND(Input!B7118&gt;=20,Input!B7118&lt;=700),Input!B7118,""),"")</f>
        <v/>
      </c>
      <c r="C7118">
        <f>IF(B7118="","",INT(A7118))</f>
        <v/>
      </c>
      <c r="D7118">
        <f>IF(B7118="","",HOUR(A7118))</f>
        <v/>
      </c>
      <c r="E7118">
        <f>IF(B7118="","",IF(INPUT!$I$1="","",IF(C7118&lt;(INT(INPUT!$I$1)-INPUT!$I$2),"Off Meds",IF(C7118&lt;=(INT(INPUT!$I$1)+INPUT!$I$2),"Washout","On Meds"))))</f>
        <v/>
      </c>
      <c r="F7118">
        <f>IF(B7118="","",1.509*(LN(B7118)^1.084-5.381))</f>
        <v/>
      </c>
      <c r="G7118">
        <f>IF(F7118="","",IF(F7118&lt;0,10*F7118^2,0))</f>
        <v/>
      </c>
      <c r="H7118">
        <f>IF(F7118="","",IF(F7118&gt;0,10*F7118^2,0))</f>
        <v/>
      </c>
    </row>
    <row r="7119">
      <c r="A7119">
        <f>Input!A7119</f>
        <v/>
      </c>
      <c r="B7119">
        <f>IF(ISNUMBER(Input!B7119),IF(AND(Input!B7119&gt;=20,Input!B7119&lt;=700),Input!B7119,""),"")</f>
        <v/>
      </c>
      <c r="C7119">
        <f>IF(B7119="","",INT(A7119))</f>
        <v/>
      </c>
      <c r="D7119">
        <f>IF(B7119="","",HOUR(A7119))</f>
        <v/>
      </c>
      <c r="E7119">
        <f>IF(B7119="","",IF(INPUT!$I$1="","",IF(C7119&lt;(INT(INPUT!$I$1)-INPUT!$I$2),"Off Meds",IF(C7119&lt;=(INT(INPUT!$I$1)+INPUT!$I$2),"Washout","On Meds"))))</f>
        <v/>
      </c>
      <c r="F7119">
        <f>IF(B7119="","",1.509*(LN(B7119)^1.084-5.381))</f>
        <v/>
      </c>
      <c r="G7119">
        <f>IF(F7119="","",IF(F7119&lt;0,10*F7119^2,0))</f>
        <v/>
      </c>
      <c r="H7119">
        <f>IF(F7119="","",IF(F7119&gt;0,10*F7119^2,0))</f>
        <v/>
      </c>
    </row>
    <row r="7120">
      <c r="A7120">
        <f>Input!A7120</f>
        <v/>
      </c>
      <c r="B7120">
        <f>IF(ISNUMBER(Input!B7120),IF(AND(Input!B7120&gt;=20,Input!B7120&lt;=700),Input!B7120,""),"")</f>
        <v/>
      </c>
      <c r="C7120">
        <f>IF(B7120="","",INT(A7120))</f>
        <v/>
      </c>
      <c r="D7120">
        <f>IF(B7120="","",HOUR(A7120))</f>
        <v/>
      </c>
      <c r="E7120">
        <f>IF(B7120="","",IF(INPUT!$I$1="","",IF(C7120&lt;(INT(INPUT!$I$1)-INPUT!$I$2),"Off Meds",IF(C7120&lt;=(INT(INPUT!$I$1)+INPUT!$I$2),"Washout","On Meds"))))</f>
        <v/>
      </c>
      <c r="F7120">
        <f>IF(B7120="","",1.509*(LN(B7120)^1.084-5.381))</f>
        <v/>
      </c>
      <c r="G7120">
        <f>IF(F7120="","",IF(F7120&lt;0,10*F7120^2,0))</f>
        <v/>
      </c>
      <c r="H7120">
        <f>IF(F7120="","",IF(F7120&gt;0,10*F7120^2,0))</f>
        <v/>
      </c>
    </row>
    <row r="7121">
      <c r="A7121">
        <f>Input!A7121</f>
        <v/>
      </c>
      <c r="B7121">
        <f>IF(ISNUMBER(Input!B7121),IF(AND(Input!B7121&gt;=20,Input!B7121&lt;=700),Input!B7121,""),"")</f>
        <v/>
      </c>
      <c r="C7121">
        <f>IF(B7121="","",INT(A7121))</f>
        <v/>
      </c>
      <c r="D7121">
        <f>IF(B7121="","",HOUR(A7121))</f>
        <v/>
      </c>
      <c r="E7121">
        <f>IF(B7121="","",IF(INPUT!$I$1="","",IF(C7121&lt;(INT(INPUT!$I$1)-INPUT!$I$2),"Off Meds",IF(C7121&lt;=(INT(INPUT!$I$1)+INPUT!$I$2),"Washout","On Meds"))))</f>
        <v/>
      </c>
      <c r="F7121">
        <f>IF(B7121="","",1.509*(LN(B7121)^1.084-5.381))</f>
        <v/>
      </c>
      <c r="G7121">
        <f>IF(F7121="","",IF(F7121&lt;0,10*F7121^2,0))</f>
        <v/>
      </c>
      <c r="H7121">
        <f>IF(F7121="","",IF(F7121&gt;0,10*F7121^2,0))</f>
        <v/>
      </c>
    </row>
    <row r="7122">
      <c r="A7122">
        <f>Input!A7122</f>
        <v/>
      </c>
      <c r="B7122">
        <f>IF(ISNUMBER(Input!B7122),IF(AND(Input!B7122&gt;=20,Input!B7122&lt;=700),Input!B7122,""),"")</f>
        <v/>
      </c>
      <c r="C7122">
        <f>IF(B7122="","",INT(A7122))</f>
        <v/>
      </c>
      <c r="D7122">
        <f>IF(B7122="","",HOUR(A7122))</f>
        <v/>
      </c>
      <c r="E7122">
        <f>IF(B7122="","",IF(INPUT!$I$1="","",IF(C7122&lt;(INT(INPUT!$I$1)-INPUT!$I$2),"Off Meds",IF(C7122&lt;=(INT(INPUT!$I$1)+INPUT!$I$2),"Washout","On Meds"))))</f>
        <v/>
      </c>
      <c r="F7122">
        <f>IF(B7122="","",1.509*(LN(B7122)^1.084-5.381))</f>
        <v/>
      </c>
      <c r="G7122">
        <f>IF(F7122="","",IF(F7122&lt;0,10*F7122^2,0))</f>
        <v/>
      </c>
      <c r="H7122">
        <f>IF(F7122="","",IF(F7122&gt;0,10*F7122^2,0))</f>
        <v/>
      </c>
    </row>
    <row r="7123">
      <c r="A7123">
        <f>Input!A7123</f>
        <v/>
      </c>
      <c r="B7123">
        <f>IF(ISNUMBER(Input!B7123),IF(AND(Input!B7123&gt;=20,Input!B7123&lt;=700),Input!B7123,""),"")</f>
        <v/>
      </c>
      <c r="C7123">
        <f>IF(B7123="","",INT(A7123))</f>
        <v/>
      </c>
      <c r="D7123">
        <f>IF(B7123="","",HOUR(A7123))</f>
        <v/>
      </c>
      <c r="E7123">
        <f>IF(B7123="","",IF(INPUT!$I$1="","",IF(C7123&lt;(INT(INPUT!$I$1)-INPUT!$I$2),"Off Meds",IF(C7123&lt;=(INT(INPUT!$I$1)+INPUT!$I$2),"Washout","On Meds"))))</f>
        <v/>
      </c>
      <c r="F7123">
        <f>IF(B7123="","",1.509*(LN(B7123)^1.084-5.381))</f>
        <v/>
      </c>
      <c r="G7123">
        <f>IF(F7123="","",IF(F7123&lt;0,10*F7123^2,0))</f>
        <v/>
      </c>
      <c r="H7123">
        <f>IF(F7123="","",IF(F7123&gt;0,10*F7123^2,0))</f>
        <v/>
      </c>
    </row>
    <row r="7124">
      <c r="A7124">
        <f>Input!A7124</f>
        <v/>
      </c>
      <c r="B7124">
        <f>IF(ISNUMBER(Input!B7124),IF(AND(Input!B7124&gt;=20,Input!B7124&lt;=700),Input!B7124,""),"")</f>
        <v/>
      </c>
      <c r="C7124">
        <f>IF(B7124="","",INT(A7124))</f>
        <v/>
      </c>
      <c r="D7124">
        <f>IF(B7124="","",HOUR(A7124))</f>
        <v/>
      </c>
      <c r="E7124">
        <f>IF(B7124="","",IF(INPUT!$I$1="","",IF(C7124&lt;(INT(INPUT!$I$1)-INPUT!$I$2),"Off Meds",IF(C7124&lt;=(INT(INPUT!$I$1)+INPUT!$I$2),"Washout","On Meds"))))</f>
        <v/>
      </c>
      <c r="F7124">
        <f>IF(B7124="","",1.509*(LN(B7124)^1.084-5.381))</f>
        <v/>
      </c>
      <c r="G7124">
        <f>IF(F7124="","",IF(F7124&lt;0,10*F7124^2,0))</f>
        <v/>
      </c>
      <c r="H7124">
        <f>IF(F7124="","",IF(F7124&gt;0,10*F7124^2,0))</f>
        <v/>
      </c>
    </row>
    <row r="7125">
      <c r="A7125">
        <f>Input!A7125</f>
        <v/>
      </c>
      <c r="B7125">
        <f>IF(ISNUMBER(Input!B7125),IF(AND(Input!B7125&gt;=20,Input!B7125&lt;=700),Input!B7125,""),"")</f>
        <v/>
      </c>
      <c r="C7125">
        <f>IF(B7125="","",INT(A7125))</f>
        <v/>
      </c>
      <c r="D7125">
        <f>IF(B7125="","",HOUR(A7125))</f>
        <v/>
      </c>
      <c r="E7125">
        <f>IF(B7125="","",IF(INPUT!$I$1="","",IF(C7125&lt;(INT(INPUT!$I$1)-INPUT!$I$2),"Off Meds",IF(C7125&lt;=(INT(INPUT!$I$1)+INPUT!$I$2),"Washout","On Meds"))))</f>
        <v/>
      </c>
      <c r="F7125">
        <f>IF(B7125="","",1.509*(LN(B7125)^1.084-5.381))</f>
        <v/>
      </c>
      <c r="G7125">
        <f>IF(F7125="","",IF(F7125&lt;0,10*F7125^2,0))</f>
        <v/>
      </c>
      <c r="H7125">
        <f>IF(F7125="","",IF(F7125&gt;0,10*F7125^2,0))</f>
        <v/>
      </c>
    </row>
    <row r="7126">
      <c r="A7126">
        <f>Input!A7126</f>
        <v/>
      </c>
      <c r="B7126">
        <f>IF(ISNUMBER(Input!B7126),IF(AND(Input!B7126&gt;=20,Input!B7126&lt;=700),Input!B7126,""),"")</f>
        <v/>
      </c>
      <c r="C7126">
        <f>IF(B7126="","",INT(A7126))</f>
        <v/>
      </c>
      <c r="D7126">
        <f>IF(B7126="","",HOUR(A7126))</f>
        <v/>
      </c>
      <c r="E7126">
        <f>IF(B7126="","",IF(INPUT!$I$1="","",IF(C7126&lt;(INT(INPUT!$I$1)-INPUT!$I$2),"Off Meds",IF(C7126&lt;=(INT(INPUT!$I$1)+INPUT!$I$2),"Washout","On Meds"))))</f>
        <v/>
      </c>
      <c r="F7126">
        <f>IF(B7126="","",1.509*(LN(B7126)^1.084-5.381))</f>
        <v/>
      </c>
      <c r="G7126">
        <f>IF(F7126="","",IF(F7126&lt;0,10*F7126^2,0))</f>
        <v/>
      </c>
      <c r="H7126">
        <f>IF(F7126="","",IF(F7126&gt;0,10*F7126^2,0))</f>
        <v/>
      </c>
    </row>
    <row r="7127">
      <c r="A7127">
        <f>Input!A7127</f>
        <v/>
      </c>
      <c r="B7127">
        <f>IF(ISNUMBER(Input!B7127),IF(AND(Input!B7127&gt;=20,Input!B7127&lt;=700),Input!B7127,""),"")</f>
        <v/>
      </c>
      <c r="C7127">
        <f>IF(B7127="","",INT(A7127))</f>
        <v/>
      </c>
      <c r="D7127">
        <f>IF(B7127="","",HOUR(A7127))</f>
        <v/>
      </c>
      <c r="E7127">
        <f>IF(B7127="","",IF(INPUT!$I$1="","",IF(C7127&lt;(INT(INPUT!$I$1)-INPUT!$I$2),"Off Meds",IF(C7127&lt;=(INT(INPUT!$I$1)+INPUT!$I$2),"Washout","On Meds"))))</f>
        <v/>
      </c>
      <c r="F7127">
        <f>IF(B7127="","",1.509*(LN(B7127)^1.084-5.381))</f>
        <v/>
      </c>
      <c r="G7127">
        <f>IF(F7127="","",IF(F7127&lt;0,10*F7127^2,0))</f>
        <v/>
      </c>
      <c r="H7127">
        <f>IF(F7127="","",IF(F7127&gt;0,10*F7127^2,0))</f>
        <v/>
      </c>
    </row>
    <row r="7128">
      <c r="A7128">
        <f>Input!A7128</f>
        <v/>
      </c>
      <c r="B7128">
        <f>IF(ISNUMBER(Input!B7128),IF(AND(Input!B7128&gt;=20,Input!B7128&lt;=700),Input!B7128,""),"")</f>
        <v/>
      </c>
      <c r="C7128">
        <f>IF(B7128="","",INT(A7128))</f>
        <v/>
      </c>
      <c r="D7128">
        <f>IF(B7128="","",HOUR(A7128))</f>
        <v/>
      </c>
      <c r="E7128">
        <f>IF(B7128="","",IF(INPUT!$I$1="","",IF(C7128&lt;(INT(INPUT!$I$1)-INPUT!$I$2),"Off Meds",IF(C7128&lt;=(INT(INPUT!$I$1)+INPUT!$I$2),"Washout","On Meds"))))</f>
        <v/>
      </c>
      <c r="F7128">
        <f>IF(B7128="","",1.509*(LN(B7128)^1.084-5.381))</f>
        <v/>
      </c>
      <c r="G7128">
        <f>IF(F7128="","",IF(F7128&lt;0,10*F7128^2,0))</f>
        <v/>
      </c>
      <c r="H7128">
        <f>IF(F7128="","",IF(F7128&gt;0,10*F7128^2,0))</f>
        <v/>
      </c>
    </row>
    <row r="7129">
      <c r="A7129">
        <f>Input!A7129</f>
        <v/>
      </c>
      <c r="B7129">
        <f>IF(ISNUMBER(Input!B7129),IF(AND(Input!B7129&gt;=20,Input!B7129&lt;=700),Input!B7129,""),"")</f>
        <v/>
      </c>
      <c r="C7129">
        <f>IF(B7129="","",INT(A7129))</f>
        <v/>
      </c>
      <c r="D7129">
        <f>IF(B7129="","",HOUR(A7129))</f>
        <v/>
      </c>
      <c r="E7129">
        <f>IF(B7129="","",IF(INPUT!$I$1="","",IF(C7129&lt;(INT(INPUT!$I$1)-INPUT!$I$2),"Off Meds",IF(C7129&lt;=(INT(INPUT!$I$1)+INPUT!$I$2),"Washout","On Meds"))))</f>
        <v/>
      </c>
      <c r="F7129">
        <f>IF(B7129="","",1.509*(LN(B7129)^1.084-5.381))</f>
        <v/>
      </c>
      <c r="G7129">
        <f>IF(F7129="","",IF(F7129&lt;0,10*F7129^2,0))</f>
        <v/>
      </c>
      <c r="H7129">
        <f>IF(F7129="","",IF(F7129&gt;0,10*F7129^2,0))</f>
        <v/>
      </c>
    </row>
    <row r="7130">
      <c r="A7130">
        <f>Input!A7130</f>
        <v/>
      </c>
      <c r="B7130">
        <f>IF(ISNUMBER(Input!B7130),IF(AND(Input!B7130&gt;=20,Input!B7130&lt;=700),Input!B7130,""),"")</f>
        <v/>
      </c>
      <c r="C7130">
        <f>IF(B7130="","",INT(A7130))</f>
        <v/>
      </c>
      <c r="D7130">
        <f>IF(B7130="","",HOUR(A7130))</f>
        <v/>
      </c>
      <c r="E7130">
        <f>IF(B7130="","",IF(INPUT!$I$1="","",IF(C7130&lt;(INT(INPUT!$I$1)-INPUT!$I$2),"Off Meds",IF(C7130&lt;=(INT(INPUT!$I$1)+INPUT!$I$2),"Washout","On Meds"))))</f>
        <v/>
      </c>
      <c r="F7130">
        <f>IF(B7130="","",1.509*(LN(B7130)^1.084-5.381))</f>
        <v/>
      </c>
      <c r="G7130">
        <f>IF(F7130="","",IF(F7130&lt;0,10*F7130^2,0))</f>
        <v/>
      </c>
      <c r="H7130">
        <f>IF(F7130="","",IF(F7130&gt;0,10*F7130^2,0))</f>
        <v/>
      </c>
    </row>
    <row r="7131">
      <c r="A7131">
        <f>Input!A7131</f>
        <v/>
      </c>
      <c r="B7131">
        <f>IF(ISNUMBER(Input!B7131),IF(AND(Input!B7131&gt;=20,Input!B7131&lt;=700),Input!B7131,""),"")</f>
        <v/>
      </c>
      <c r="C7131">
        <f>IF(B7131="","",INT(A7131))</f>
        <v/>
      </c>
      <c r="D7131">
        <f>IF(B7131="","",HOUR(A7131))</f>
        <v/>
      </c>
      <c r="E7131">
        <f>IF(B7131="","",IF(INPUT!$I$1="","",IF(C7131&lt;(INT(INPUT!$I$1)-INPUT!$I$2),"Off Meds",IF(C7131&lt;=(INT(INPUT!$I$1)+INPUT!$I$2),"Washout","On Meds"))))</f>
        <v/>
      </c>
      <c r="F7131">
        <f>IF(B7131="","",1.509*(LN(B7131)^1.084-5.381))</f>
        <v/>
      </c>
      <c r="G7131">
        <f>IF(F7131="","",IF(F7131&lt;0,10*F7131^2,0))</f>
        <v/>
      </c>
      <c r="H7131">
        <f>IF(F7131="","",IF(F7131&gt;0,10*F7131^2,0))</f>
        <v/>
      </c>
    </row>
    <row r="7132">
      <c r="A7132">
        <f>Input!A7132</f>
        <v/>
      </c>
      <c r="B7132">
        <f>IF(ISNUMBER(Input!B7132),IF(AND(Input!B7132&gt;=20,Input!B7132&lt;=700),Input!B7132,""),"")</f>
        <v/>
      </c>
      <c r="C7132">
        <f>IF(B7132="","",INT(A7132))</f>
        <v/>
      </c>
      <c r="D7132">
        <f>IF(B7132="","",HOUR(A7132))</f>
        <v/>
      </c>
      <c r="E7132">
        <f>IF(B7132="","",IF(INPUT!$I$1="","",IF(C7132&lt;(INT(INPUT!$I$1)-INPUT!$I$2),"Off Meds",IF(C7132&lt;=(INT(INPUT!$I$1)+INPUT!$I$2),"Washout","On Meds"))))</f>
        <v/>
      </c>
      <c r="F7132">
        <f>IF(B7132="","",1.509*(LN(B7132)^1.084-5.381))</f>
        <v/>
      </c>
      <c r="G7132">
        <f>IF(F7132="","",IF(F7132&lt;0,10*F7132^2,0))</f>
        <v/>
      </c>
      <c r="H7132">
        <f>IF(F7132="","",IF(F7132&gt;0,10*F7132^2,0))</f>
        <v/>
      </c>
    </row>
    <row r="7133">
      <c r="A7133">
        <f>Input!A7133</f>
        <v/>
      </c>
      <c r="B7133">
        <f>IF(ISNUMBER(Input!B7133),IF(AND(Input!B7133&gt;=20,Input!B7133&lt;=700),Input!B7133,""),"")</f>
        <v/>
      </c>
      <c r="C7133">
        <f>IF(B7133="","",INT(A7133))</f>
        <v/>
      </c>
      <c r="D7133">
        <f>IF(B7133="","",HOUR(A7133))</f>
        <v/>
      </c>
      <c r="E7133">
        <f>IF(B7133="","",IF(INPUT!$I$1="","",IF(C7133&lt;(INT(INPUT!$I$1)-INPUT!$I$2),"Off Meds",IF(C7133&lt;=(INT(INPUT!$I$1)+INPUT!$I$2),"Washout","On Meds"))))</f>
        <v/>
      </c>
      <c r="F7133">
        <f>IF(B7133="","",1.509*(LN(B7133)^1.084-5.381))</f>
        <v/>
      </c>
      <c r="G7133">
        <f>IF(F7133="","",IF(F7133&lt;0,10*F7133^2,0))</f>
        <v/>
      </c>
      <c r="H7133">
        <f>IF(F7133="","",IF(F7133&gt;0,10*F7133^2,0))</f>
        <v/>
      </c>
    </row>
    <row r="7134">
      <c r="A7134">
        <f>Input!A7134</f>
        <v/>
      </c>
      <c r="B7134">
        <f>IF(ISNUMBER(Input!B7134),IF(AND(Input!B7134&gt;=20,Input!B7134&lt;=700),Input!B7134,""),"")</f>
        <v/>
      </c>
      <c r="C7134">
        <f>IF(B7134="","",INT(A7134))</f>
        <v/>
      </c>
      <c r="D7134">
        <f>IF(B7134="","",HOUR(A7134))</f>
        <v/>
      </c>
      <c r="E7134">
        <f>IF(B7134="","",IF(INPUT!$I$1="","",IF(C7134&lt;(INT(INPUT!$I$1)-INPUT!$I$2),"Off Meds",IF(C7134&lt;=(INT(INPUT!$I$1)+INPUT!$I$2),"Washout","On Meds"))))</f>
        <v/>
      </c>
      <c r="F7134">
        <f>IF(B7134="","",1.509*(LN(B7134)^1.084-5.381))</f>
        <v/>
      </c>
      <c r="G7134">
        <f>IF(F7134="","",IF(F7134&lt;0,10*F7134^2,0))</f>
        <v/>
      </c>
      <c r="H7134">
        <f>IF(F7134="","",IF(F7134&gt;0,10*F7134^2,0))</f>
        <v/>
      </c>
    </row>
    <row r="7135">
      <c r="A7135">
        <f>Input!A7135</f>
        <v/>
      </c>
      <c r="B7135">
        <f>IF(ISNUMBER(Input!B7135),IF(AND(Input!B7135&gt;=20,Input!B7135&lt;=700),Input!B7135,""),"")</f>
        <v/>
      </c>
      <c r="C7135">
        <f>IF(B7135="","",INT(A7135))</f>
        <v/>
      </c>
      <c r="D7135">
        <f>IF(B7135="","",HOUR(A7135))</f>
        <v/>
      </c>
      <c r="E7135">
        <f>IF(B7135="","",IF(INPUT!$I$1="","",IF(C7135&lt;(INT(INPUT!$I$1)-INPUT!$I$2),"Off Meds",IF(C7135&lt;=(INT(INPUT!$I$1)+INPUT!$I$2),"Washout","On Meds"))))</f>
        <v/>
      </c>
      <c r="F7135">
        <f>IF(B7135="","",1.509*(LN(B7135)^1.084-5.381))</f>
        <v/>
      </c>
      <c r="G7135">
        <f>IF(F7135="","",IF(F7135&lt;0,10*F7135^2,0))</f>
        <v/>
      </c>
      <c r="H7135">
        <f>IF(F7135="","",IF(F7135&gt;0,10*F7135^2,0))</f>
        <v/>
      </c>
    </row>
    <row r="7136">
      <c r="A7136">
        <f>Input!A7136</f>
        <v/>
      </c>
      <c r="B7136">
        <f>IF(ISNUMBER(Input!B7136),IF(AND(Input!B7136&gt;=20,Input!B7136&lt;=700),Input!B7136,""),"")</f>
        <v/>
      </c>
      <c r="C7136">
        <f>IF(B7136="","",INT(A7136))</f>
        <v/>
      </c>
      <c r="D7136">
        <f>IF(B7136="","",HOUR(A7136))</f>
        <v/>
      </c>
      <c r="E7136">
        <f>IF(B7136="","",IF(INPUT!$I$1="","",IF(C7136&lt;(INT(INPUT!$I$1)-INPUT!$I$2),"Off Meds",IF(C7136&lt;=(INT(INPUT!$I$1)+INPUT!$I$2),"Washout","On Meds"))))</f>
        <v/>
      </c>
      <c r="F7136">
        <f>IF(B7136="","",1.509*(LN(B7136)^1.084-5.381))</f>
        <v/>
      </c>
      <c r="G7136">
        <f>IF(F7136="","",IF(F7136&lt;0,10*F7136^2,0))</f>
        <v/>
      </c>
      <c r="H7136">
        <f>IF(F7136="","",IF(F7136&gt;0,10*F7136^2,0))</f>
        <v/>
      </c>
    </row>
    <row r="7137">
      <c r="A7137">
        <f>Input!A7137</f>
        <v/>
      </c>
      <c r="B7137">
        <f>IF(ISNUMBER(Input!B7137),IF(AND(Input!B7137&gt;=20,Input!B7137&lt;=700),Input!B7137,""),"")</f>
        <v/>
      </c>
      <c r="C7137">
        <f>IF(B7137="","",INT(A7137))</f>
        <v/>
      </c>
      <c r="D7137">
        <f>IF(B7137="","",HOUR(A7137))</f>
        <v/>
      </c>
      <c r="E7137">
        <f>IF(B7137="","",IF(INPUT!$I$1="","",IF(C7137&lt;(INT(INPUT!$I$1)-INPUT!$I$2),"Off Meds",IF(C7137&lt;=(INT(INPUT!$I$1)+INPUT!$I$2),"Washout","On Meds"))))</f>
        <v/>
      </c>
      <c r="F7137">
        <f>IF(B7137="","",1.509*(LN(B7137)^1.084-5.381))</f>
        <v/>
      </c>
      <c r="G7137">
        <f>IF(F7137="","",IF(F7137&lt;0,10*F7137^2,0))</f>
        <v/>
      </c>
      <c r="H7137">
        <f>IF(F7137="","",IF(F7137&gt;0,10*F7137^2,0))</f>
        <v/>
      </c>
    </row>
    <row r="7138">
      <c r="A7138">
        <f>Input!A7138</f>
        <v/>
      </c>
      <c r="B7138">
        <f>IF(ISNUMBER(Input!B7138),IF(AND(Input!B7138&gt;=20,Input!B7138&lt;=700),Input!B7138,""),"")</f>
        <v/>
      </c>
      <c r="C7138">
        <f>IF(B7138="","",INT(A7138))</f>
        <v/>
      </c>
      <c r="D7138">
        <f>IF(B7138="","",HOUR(A7138))</f>
        <v/>
      </c>
      <c r="E7138">
        <f>IF(B7138="","",IF(INPUT!$I$1="","",IF(C7138&lt;(INT(INPUT!$I$1)-INPUT!$I$2),"Off Meds",IF(C7138&lt;=(INT(INPUT!$I$1)+INPUT!$I$2),"Washout","On Meds"))))</f>
        <v/>
      </c>
      <c r="F7138">
        <f>IF(B7138="","",1.509*(LN(B7138)^1.084-5.381))</f>
        <v/>
      </c>
      <c r="G7138">
        <f>IF(F7138="","",IF(F7138&lt;0,10*F7138^2,0))</f>
        <v/>
      </c>
      <c r="H7138">
        <f>IF(F7138="","",IF(F7138&gt;0,10*F7138^2,0))</f>
        <v/>
      </c>
    </row>
    <row r="7139">
      <c r="A7139">
        <f>Input!A7139</f>
        <v/>
      </c>
      <c r="B7139">
        <f>IF(ISNUMBER(Input!B7139),IF(AND(Input!B7139&gt;=20,Input!B7139&lt;=700),Input!B7139,""),"")</f>
        <v/>
      </c>
      <c r="C7139">
        <f>IF(B7139="","",INT(A7139))</f>
        <v/>
      </c>
      <c r="D7139">
        <f>IF(B7139="","",HOUR(A7139))</f>
        <v/>
      </c>
      <c r="E7139">
        <f>IF(B7139="","",IF(INPUT!$I$1="","",IF(C7139&lt;(INT(INPUT!$I$1)-INPUT!$I$2),"Off Meds",IF(C7139&lt;=(INT(INPUT!$I$1)+INPUT!$I$2),"Washout","On Meds"))))</f>
        <v/>
      </c>
      <c r="F7139">
        <f>IF(B7139="","",1.509*(LN(B7139)^1.084-5.381))</f>
        <v/>
      </c>
      <c r="G7139">
        <f>IF(F7139="","",IF(F7139&lt;0,10*F7139^2,0))</f>
        <v/>
      </c>
      <c r="H7139">
        <f>IF(F7139="","",IF(F7139&gt;0,10*F7139^2,0))</f>
        <v/>
      </c>
    </row>
    <row r="7140">
      <c r="A7140">
        <f>Input!A7140</f>
        <v/>
      </c>
      <c r="B7140">
        <f>IF(ISNUMBER(Input!B7140),IF(AND(Input!B7140&gt;=20,Input!B7140&lt;=700),Input!B7140,""),"")</f>
        <v/>
      </c>
      <c r="C7140">
        <f>IF(B7140="","",INT(A7140))</f>
        <v/>
      </c>
      <c r="D7140">
        <f>IF(B7140="","",HOUR(A7140))</f>
        <v/>
      </c>
      <c r="E7140">
        <f>IF(B7140="","",IF(INPUT!$I$1="","",IF(C7140&lt;(INT(INPUT!$I$1)-INPUT!$I$2),"Off Meds",IF(C7140&lt;=(INT(INPUT!$I$1)+INPUT!$I$2),"Washout","On Meds"))))</f>
        <v/>
      </c>
      <c r="F7140">
        <f>IF(B7140="","",1.509*(LN(B7140)^1.084-5.381))</f>
        <v/>
      </c>
      <c r="G7140">
        <f>IF(F7140="","",IF(F7140&lt;0,10*F7140^2,0))</f>
        <v/>
      </c>
      <c r="H7140">
        <f>IF(F7140="","",IF(F7140&gt;0,10*F7140^2,0))</f>
        <v/>
      </c>
    </row>
    <row r="7141">
      <c r="A7141">
        <f>Input!A7141</f>
        <v/>
      </c>
      <c r="B7141">
        <f>IF(ISNUMBER(Input!B7141),IF(AND(Input!B7141&gt;=20,Input!B7141&lt;=700),Input!B7141,""),"")</f>
        <v/>
      </c>
      <c r="C7141">
        <f>IF(B7141="","",INT(A7141))</f>
        <v/>
      </c>
      <c r="D7141">
        <f>IF(B7141="","",HOUR(A7141))</f>
        <v/>
      </c>
      <c r="E7141">
        <f>IF(B7141="","",IF(INPUT!$I$1="","",IF(C7141&lt;(INT(INPUT!$I$1)-INPUT!$I$2),"Off Meds",IF(C7141&lt;=(INT(INPUT!$I$1)+INPUT!$I$2),"Washout","On Meds"))))</f>
        <v/>
      </c>
      <c r="F7141">
        <f>IF(B7141="","",1.509*(LN(B7141)^1.084-5.381))</f>
        <v/>
      </c>
      <c r="G7141">
        <f>IF(F7141="","",IF(F7141&lt;0,10*F7141^2,0))</f>
        <v/>
      </c>
      <c r="H7141">
        <f>IF(F7141="","",IF(F7141&gt;0,10*F7141^2,0))</f>
        <v/>
      </c>
    </row>
    <row r="7142">
      <c r="A7142">
        <f>Input!A7142</f>
        <v/>
      </c>
      <c r="B7142">
        <f>IF(ISNUMBER(Input!B7142),IF(AND(Input!B7142&gt;=20,Input!B7142&lt;=700),Input!B7142,""),"")</f>
        <v/>
      </c>
      <c r="C7142">
        <f>IF(B7142="","",INT(A7142))</f>
        <v/>
      </c>
      <c r="D7142">
        <f>IF(B7142="","",HOUR(A7142))</f>
        <v/>
      </c>
      <c r="E7142">
        <f>IF(B7142="","",IF(INPUT!$I$1="","",IF(C7142&lt;(INT(INPUT!$I$1)-INPUT!$I$2),"Off Meds",IF(C7142&lt;=(INT(INPUT!$I$1)+INPUT!$I$2),"Washout","On Meds"))))</f>
        <v/>
      </c>
      <c r="F7142">
        <f>IF(B7142="","",1.509*(LN(B7142)^1.084-5.381))</f>
        <v/>
      </c>
      <c r="G7142">
        <f>IF(F7142="","",IF(F7142&lt;0,10*F7142^2,0))</f>
        <v/>
      </c>
      <c r="H7142">
        <f>IF(F7142="","",IF(F7142&gt;0,10*F7142^2,0))</f>
        <v/>
      </c>
    </row>
    <row r="7143">
      <c r="A7143">
        <f>Input!A7143</f>
        <v/>
      </c>
      <c r="B7143">
        <f>IF(ISNUMBER(Input!B7143),IF(AND(Input!B7143&gt;=20,Input!B7143&lt;=700),Input!B7143,""),"")</f>
        <v/>
      </c>
      <c r="C7143">
        <f>IF(B7143="","",INT(A7143))</f>
        <v/>
      </c>
      <c r="D7143">
        <f>IF(B7143="","",HOUR(A7143))</f>
        <v/>
      </c>
      <c r="E7143">
        <f>IF(B7143="","",IF(INPUT!$I$1="","",IF(C7143&lt;(INT(INPUT!$I$1)-INPUT!$I$2),"Off Meds",IF(C7143&lt;=(INT(INPUT!$I$1)+INPUT!$I$2),"Washout","On Meds"))))</f>
        <v/>
      </c>
      <c r="F7143">
        <f>IF(B7143="","",1.509*(LN(B7143)^1.084-5.381))</f>
        <v/>
      </c>
      <c r="G7143">
        <f>IF(F7143="","",IF(F7143&lt;0,10*F7143^2,0))</f>
        <v/>
      </c>
      <c r="H7143">
        <f>IF(F7143="","",IF(F7143&gt;0,10*F7143^2,0))</f>
        <v/>
      </c>
    </row>
    <row r="7144">
      <c r="A7144">
        <f>Input!A7144</f>
        <v/>
      </c>
      <c r="B7144">
        <f>IF(ISNUMBER(Input!B7144),IF(AND(Input!B7144&gt;=20,Input!B7144&lt;=700),Input!B7144,""),"")</f>
        <v/>
      </c>
      <c r="C7144">
        <f>IF(B7144="","",INT(A7144))</f>
        <v/>
      </c>
      <c r="D7144">
        <f>IF(B7144="","",HOUR(A7144))</f>
        <v/>
      </c>
      <c r="E7144">
        <f>IF(B7144="","",IF(INPUT!$I$1="","",IF(C7144&lt;(INT(INPUT!$I$1)-INPUT!$I$2),"Off Meds",IF(C7144&lt;=(INT(INPUT!$I$1)+INPUT!$I$2),"Washout","On Meds"))))</f>
        <v/>
      </c>
      <c r="F7144">
        <f>IF(B7144="","",1.509*(LN(B7144)^1.084-5.381))</f>
        <v/>
      </c>
      <c r="G7144">
        <f>IF(F7144="","",IF(F7144&lt;0,10*F7144^2,0))</f>
        <v/>
      </c>
      <c r="H7144">
        <f>IF(F7144="","",IF(F7144&gt;0,10*F7144^2,0))</f>
        <v/>
      </c>
    </row>
    <row r="7145">
      <c r="A7145">
        <f>Input!A7145</f>
        <v/>
      </c>
      <c r="B7145">
        <f>IF(ISNUMBER(Input!B7145),IF(AND(Input!B7145&gt;=20,Input!B7145&lt;=700),Input!B7145,""),"")</f>
        <v/>
      </c>
      <c r="C7145">
        <f>IF(B7145="","",INT(A7145))</f>
        <v/>
      </c>
      <c r="D7145">
        <f>IF(B7145="","",HOUR(A7145))</f>
        <v/>
      </c>
      <c r="E7145">
        <f>IF(B7145="","",IF(INPUT!$I$1="","",IF(C7145&lt;(INT(INPUT!$I$1)-INPUT!$I$2),"Off Meds",IF(C7145&lt;=(INT(INPUT!$I$1)+INPUT!$I$2),"Washout","On Meds"))))</f>
        <v/>
      </c>
      <c r="F7145">
        <f>IF(B7145="","",1.509*(LN(B7145)^1.084-5.381))</f>
        <v/>
      </c>
      <c r="G7145">
        <f>IF(F7145="","",IF(F7145&lt;0,10*F7145^2,0))</f>
        <v/>
      </c>
      <c r="H7145">
        <f>IF(F7145="","",IF(F7145&gt;0,10*F7145^2,0))</f>
        <v/>
      </c>
    </row>
    <row r="7146">
      <c r="A7146">
        <f>Input!A7146</f>
        <v/>
      </c>
      <c r="B7146">
        <f>IF(ISNUMBER(Input!B7146),IF(AND(Input!B7146&gt;=20,Input!B7146&lt;=700),Input!B7146,""),"")</f>
        <v/>
      </c>
      <c r="C7146">
        <f>IF(B7146="","",INT(A7146))</f>
        <v/>
      </c>
      <c r="D7146">
        <f>IF(B7146="","",HOUR(A7146))</f>
        <v/>
      </c>
      <c r="E7146">
        <f>IF(B7146="","",IF(INPUT!$I$1="","",IF(C7146&lt;(INT(INPUT!$I$1)-INPUT!$I$2),"Off Meds",IF(C7146&lt;=(INT(INPUT!$I$1)+INPUT!$I$2),"Washout","On Meds"))))</f>
        <v/>
      </c>
      <c r="F7146">
        <f>IF(B7146="","",1.509*(LN(B7146)^1.084-5.381))</f>
        <v/>
      </c>
      <c r="G7146">
        <f>IF(F7146="","",IF(F7146&lt;0,10*F7146^2,0))</f>
        <v/>
      </c>
      <c r="H7146">
        <f>IF(F7146="","",IF(F7146&gt;0,10*F7146^2,0))</f>
        <v/>
      </c>
    </row>
    <row r="7147">
      <c r="A7147">
        <f>Input!A7147</f>
        <v/>
      </c>
      <c r="B7147">
        <f>IF(ISNUMBER(Input!B7147),IF(AND(Input!B7147&gt;=20,Input!B7147&lt;=700),Input!B7147,""),"")</f>
        <v/>
      </c>
      <c r="C7147">
        <f>IF(B7147="","",INT(A7147))</f>
        <v/>
      </c>
      <c r="D7147">
        <f>IF(B7147="","",HOUR(A7147))</f>
        <v/>
      </c>
      <c r="E7147">
        <f>IF(B7147="","",IF(INPUT!$I$1="","",IF(C7147&lt;(INT(INPUT!$I$1)-INPUT!$I$2),"Off Meds",IF(C7147&lt;=(INT(INPUT!$I$1)+INPUT!$I$2),"Washout","On Meds"))))</f>
        <v/>
      </c>
      <c r="F7147">
        <f>IF(B7147="","",1.509*(LN(B7147)^1.084-5.381))</f>
        <v/>
      </c>
      <c r="G7147">
        <f>IF(F7147="","",IF(F7147&lt;0,10*F7147^2,0))</f>
        <v/>
      </c>
      <c r="H7147">
        <f>IF(F7147="","",IF(F7147&gt;0,10*F7147^2,0))</f>
        <v/>
      </c>
    </row>
    <row r="7148">
      <c r="A7148">
        <f>Input!A7148</f>
        <v/>
      </c>
      <c r="B7148">
        <f>IF(ISNUMBER(Input!B7148),IF(AND(Input!B7148&gt;=20,Input!B7148&lt;=700),Input!B7148,""),"")</f>
        <v/>
      </c>
      <c r="C7148">
        <f>IF(B7148="","",INT(A7148))</f>
        <v/>
      </c>
      <c r="D7148">
        <f>IF(B7148="","",HOUR(A7148))</f>
        <v/>
      </c>
      <c r="E7148">
        <f>IF(B7148="","",IF(INPUT!$I$1="","",IF(C7148&lt;(INT(INPUT!$I$1)-INPUT!$I$2),"Off Meds",IF(C7148&lt;=(INT(INPUT!$I$1)+INPUT!$I$2),"Washout","On Meds"))))</f>
        <v/>
      </c>
      <c r="F7148">
        <f>IF(B7148="","",1.509*(LN(B7148)^1.084-5.381))</f>
        <v/>
      </c>
      <c r="G7148">
        <f>IF(F7148="","",IF(F7148&lt;0,10*F7148^2,0))</f>
        <v/>
      </c>
      <c r="H7148">
        <f>IF(F7148="","",IF(F7148&gt;0,10*F7148^2,0))</f>
        <v/>
      </c>
    </row>
    <row r="7149">
      <c r="A7149">
        <f>Input!A7149</f>
        <v/>
      </c>
      <c r="B7149">
        <f>IF(ISNUMBER(Input!B7149),IF(AND(Input!B7149&gt;=20,Input!B7149&lt;=700),Input!B7149,""),"")</f>
        <v/>
      </c>
      <c r="C7149">
        <f>IF(B7149="","",INT(A7149))</f>
        <v/>
      </c>
      <c r="D7149">
        <f>IF(B7149="","",HOUR(A7149))</f>
        <v/>
      </c>
      <c r="E7149">
        <f>IF(B7149="","",IF(INPUT!$I$1="","",IF(C7149&lt;(INT(INPUT!$I$1)-INPUT!$I$2),"Off Meds",IF(C7149&lt;=(INT(INPUT!$I$1)+INPUT!$I$2),"Washout","On Meds"))))</f>
        <v/>
      </c>
      <c r="F7149">
        <f>IF(B7149="","",1.509*(LN(B7149)^1.084-5.381))</f>
        <v/>
      </c>
      <c r="G7149">
        <f>IF(F7149="","",IF(F7149&lt;0,10*F7149^2,0))</f>
        <v/>
      </c>
      <c r="H7149">
        <f>IF(F7149="","",IF(F7149&gt;0,10*F7149^2,0))</f>
        <v/>
      </c>
    </row>
    <row r="7150">
      <c r="A7150">
        <f>Input!A7150</f>
        <v/>
      </c>
      <c r="B7150">
        <f>IF(ISNUMBER(Input!B7150),IF(AND(Input!B7150&gt;=20,Input!B7150&lt;=700),Input!B7150,""),"")</f>
        <v/>
      </c>
      <c r="C7150">
        <f>IF(B7150="","",INT(A7150))</f>
        <v/>
      </c>
      <c r="D7150">
        <f>IF(B7150="","",HOUR(A7150))</f>
        <v/>
      </c>
      <c r="E7150">
        <f>IF(B7150="","",IF(INPUT!$I$1="","",IF(C7150&lt;(INT(INPUT!$I$1)-INPUT!$I$2),"Off Meds",IF(C7150&lt;=(INT(INPUT!$I$1)+INPUT!$I$2),"Washout","On Meds"))))</f>
        <v/>
      </c>
      <c r="F7150">
        <f>IF(B7150="","",1.509*(LN(B7150)^1.084-5.381))</f>
        <v/>
      </c>
      <c r="G7150">
        <f>IF(F7150="","",IF(F7150&lt;0,10*F7150^2,0))</f>
        <v/>
      </c>
      <c r="H7150">
        <f>IF(F7150="","",IF(F7150&gt;0,10*F7150^2,0))</f>
        <v/>
      </c>
    </row>
    <row r="7151">
      <c r="A7151">
        <f>Input!A7151</f>
        <v/>
      </c>
      <c r="B7151">
        <f>IF(ISNUMBER(Input!B7151),IF(AND(Input!B7151&gt;=20,Input!B7151&lt;=700),Input!B7151,""),"")</f>
        <v/>
      </c>
      <c r="C7151">
        <f>IF(B7151="","",INT(A7151))</f>
        <v/>
      </c>
      <c r="D7151">
        <f>IF(B7151="","",HOUR(A7151))</f>
        <v/>
      </c>
      <c r="E7151">
        <f>IF(B7151="","",IF(INPUT!$I$1="","",IF(C7151&lt;(INT(INPUT!$I$1)-INPUT!$I$2),"Off Meds",IF(C7151&lt;=(INT(INPUT!$I$1)+INPUT!$I$2),"Washout","On Meds"))))</f>
        <v/>
      </c>
      <c r="F7151">
        <f>IF(B7151="","",1.509*(LN(B7151)^1.084-5.381))</f>
        <v/>
      </c>
      <c r="G7151">
        <f>IF(F7151="","",IF(F7151&lt;0,10*F7151^2,0))</f>
        <v/>
      </c>
      <c r="H7151">
        <f>IF(F7151="","",IF(F7151&gt;0,10*F7151^2,0))</f>
        <v/>
      </c>
    </row>
    <row r="7152">
      <c r="A7152">
        <f>Input!A7152</f>
        <v/>
      </c>
      <c r="B7152">
        <f>IF(ISNUMBER(Input!B7152),IF(AND(Input!B7152&gt;=20,Input!B7152&lt;=700),Input!B7152,""),"")</f>
        <v/>
      </c>
      <c r="C7152">
        <f>IF(B7152="","",INT(A7152))</f>
        <v/>
      </c>
      <c r="D7152">
        <f>IF(B7152="","",HOUR(A7152))</f>
        <v/>
      </c>
      <c r="E7152">
        <f>IF(B7152="","",IF(INPUT!$I$1="","",IF(C7152&lt;(INT(INPUT!$I$1)-INPUT!$I$2),"Off Meds",IF(C7152&lt;=(INT(INPUT!$I$1)+INPUT!$I$2),"Washout","On Meds"))))</f>
        <v/>
      </c>
      <c r="F7152">
        <f>IF(B7152="","",1.509*(LN(B7152)^1.084-5.381))</f>
        <v/>
      </c>
      <c r="G7152">
        <f>IF(F7152="","",IF(F7152&lt;0,10*F7152^2,0))</f>
        <v/>
      </c>
      <c r="H7152">
        <f>IF(F7152="","",IF(F7152&gt;0,10*F7152^2,0))</f>
        <v/>
      </c>
    </row>
    <row r="7153">
      <c r="A7153">
        <f>Input!A7153</f>
        <v/>
      </c>
      <c r="B7153">
        <f>IF(ISNUMBER(Input!B7153),IF(AND(Input!B7153&gt;=20,Input!B7153&lt;=700),Input!B7153,""),"")</f>
        <v/>
      </c>
      <c r="C7153">
        <f>IF(B7153="","",INT(A7153))</f>
        <v/>
      </c>
      <c r="D7153">
        <f>IF(B7153="","",HOUR(A7153))</f>
        <v/>
      </c>
      <c r="E7153">
        <f>IF(B7153="","",IF(INPUT!$I$1="","",IF(C7153&lt;(INT(INPUT!$I$1)-INPUT!$I$2),"Off Meds",IF(C7153&lt;=(INT(INPUT!$I$1)+INPUT!$I$2),"Washout","On Meds"))))</f>
        <v/>
      </c>
      <c r="F7153">
        <f>IF(B7153="","",1.509*(LN(B7153)^1.084-5.381))</f>
        <v/>
      </c>
      <c r="G7153">
        <f>IF(F7153="","",IF(F7153&lt;0,10*F7153^2,0))</f>
        <v/>
      </c>
      <c r="H7153">
        <f>IF(F7153="","",IF(F7153&gt;0,10*F7153^2,0))</f>
        <v/>
      </c>
    </row>
    <row r="7154">
      <c r="A7154">
        <f>Input!A7154</f>
        <v/>
      </c>
      <c r="B7154">
        <f>IF(ISNUMBER(Input!B7154),IF(AND(Input!B7154&gt;=20,Input!B7154&lt;=700),Input!B7154,""),"")</f>
        <v/>
      </c>
      <c r="C7154">
        <f>IF(B7154="","",INT(A7154))</f>
        <v/>
      </c>
      <c r="D7154">
        <f>IF(B7154="","",HOUR(A7154))</f>
        <v/>
      </c>
      <c r="E7154">
        <f>IF(B7154="","",IF(INPUT!$I$1="","",IF(C7154&lt;(INT(INPUT!$I$1)-INPUT!$I$2),"Off Meds",IF(C7154&lt;=(INT(INPUT!$I$1)+INPUT!$I$2),"Washout","On Meds"))))</f>
        <v/>
      </c>
      <c r="F7154">
        <f>IF(B7154="","",1.509*(LN(B7154)^1.084-5.381))</f>
        <v/>
      </c>
      <c r="G7154">
        <f>IF(F7154="","",IF(F7154&lt;0,10*F7154^2,0))</f>
        <v/>
      </c>
      <c r="H7154">
        <f>IF(F7154="","",IF(F7154&gt;0,10*F7154^2,0))</f>
        <v/>
      </c>
    </row>
    <row r="7155">
      <c r="A7155">
        <f>Input!A7155</f>
        <v/>
      </c>
      <c r="B7155">
        <f>IF(ISNUMBER(Input!B7155),IF(AND(Input!B7155&gt;=20,Input!B7155&lt;=700),Input!B7155,""),"")</f>
        <v/>
      </c>
      <c r="C7155">
        <f>IF(B7155="","",INT(A7155))</f>
        <v/>
      </c>
      <c r="D7155">
        <f>IF(B7155="","",HOUR(A7155))</f>
        <v/>
      </c>
      <c r="E7155">
        <f>IF(B7155="","",IF(INPUT!$I$1="","",IF(C7155&lt;(INT(INPUT!$I$1)-INPUT!$I$2),"Off Meds",IF(C7155&lt;=(INT(INPUT!$I$1)+INPUT!$I$2),"Washout","On Meds"))))</f>
        <v/>
      </c>
      <c r="F7155">
        <f>IF(B7155="","",1.509*(LN(B7155)^1.084-5.381))</f>
        <v/>
      </c>
      <c r="G7155">
        <f>IF(F7155="","",IF(F7155&lt;0,10*F7155^2,0))</f>
        <v/>
      </c>
      <c r="H7155">
        <f>IF(F7155="","",IF(F7155&gt;0,10*F7155^2,0))</f>
        <v/>
      </c>
    </row>
    <row r="7156">
      <c r="A7156">
        <f>Input!A7156</f>
        <v/>
      </c>
      <c r="B7156">
        <f>IF(ISNUMBER(Input!B7156),IF(AND(Input!B7156&gt;=20,Input!B7156&lt;=700),Input!B7156,""),"")</f>
        <v/>
      </c>
      <c r="C7156">
        <f>IF(B7156="","",INT(A7156))</f>
        <v/>
      </c>
      <c r="D7156">
        <f>IF(B7156="","",HOUR(A7156))</f>
        <v/>
      </c>
      <c r="E7156">
        <f>IF(B7156="","",IF(INPUT!$I$1="","",IF(C7156&lt;(INT(INPUT!$I$1)-INPUT!$I$2),"Off Meds",IF(C7156&lt;=(INT(INPUT!$I$1)+INPUT!$I$2),"Washout","On Meds"))))</f>
        <v/>
      </c>
      <c r="F7156">
        <f>IF(B7156="","",1.509*(LN(B7156)^1.084-5.381))</f>
        <v/>
      </c>
      <c r="G7156">
        <f>IF(F7156="","",IF(F7156&lt;0,10*F7156^2,0))</f>
        <v/>
      </c>
      <c r="H7156">
        <f>IF(F7156="","",IF(F7156&gt;0,10*F7156^2,0))</f>
        <v/>
      </c>
    </row>
    <row r="7157">
      <c r="A7157">
        <f>Input!A7157</f>
        <v/>
      </c>
      <c r="B7157">
        <f>IF(ISNUMBER(Input!B7157),IF(AND(Input!B7157&gt;=20,Input!B7157&lt;=700),Input!B7157,""),"")</f>
        <v/>
      </c>
      <c r="C7157">
        <f>IF(B7157="","",INT(A7157))</f>
        <v/>
      </c>
      <c r="D7157">
        <f>IF(B7157="","",HOUR(A7157))</f>
        <v/>
      </c>
      <c r="E7157">
        <f>IF(B7157="","",IF(INPUT!$I$1="","",IF(C7157&lt;(INT(INPUT!$I$1)-INPUT!$I$2),"Off Meds",IF(C7157&lt;=(INT(INPUT!$I$1)+INPUT!$I$2),"Washout","On Meds"))))</f>
        <v/>
      </c>
      <c r="F7157">
        <f>IF(B7157="","",1.509*(LN(B7157)^1.084-5.381))</f>
        <v/>
      </c>
      <c r="G7157">
        <f>IF(F7157="","",IF(F7157&lt;0,10*F7157^2,0))</f>
        <v/>
      </c>
      <c r="H7157">
        <f>IF(F7157="","",IF(F7157&gt;0,10*F7157^2,0))</f>
        <v/>
      </c>
    </row>
    <row r="7158">
      <c r="A7158">
        <f>Input!A7158</f>
        <v/>
      </c>
      <c r="B7158">
        <f>IF(ISNUMBER(Input!B7158),IF(AND(Input!B7158&gt;=20,Input!B7158&lt;=700),Input!B7158,""),"")</f>
        <v/>
      </c>
      <c r="C7158">
        <f>IF(B7158="","",INT(A7158))</f>
        <v/>
      </c>
      <c r="D7158">
        <f>IF(B7158="","",HOUR(A7158))</f>
        <v/>
      </c>
      <c r="E7158">
        <f>IF(B7158="","",IF(INPUT!$I$1="","",IF(C7158&lt;(INT(INPUT!$I$1)-INPUT!$I$2),"Off Meds",IF(C7158&lt;=(INT(INPUT!$I$1)+INPUT!$I$2),"Washout","On Meds"))))</f>
        <v/>
      </c>
      <c r="F7158">
        <f>IF(B7158="","",1.509*(LN(B7158)^1.084-5.381))</f>
        <v/>
      </c>
      <c r="G7158">
        <f>IF(F7158="","",IF(F7158&lt;0,10*F7158^2,0))</f>
        <v/>
      </c>
      <c r="H7158">
        <f>IF(F7158="","",IF(F7158&gt;0,10*F7158^2,0))</f>
        <v/>
      </c>
    </row>
    <row r="7159">
      <c r="A7159">
        <f>Input!A7159</f>
        <v/>
      </c>
      <c r="B7159">
        <f>IF(ISNUMBER(Input!B7159),IF(AND(Input!B7159&gt;=20,Input!B7159&lt;=700),Input!B7159,""),"")</f>
        <v/>
      </c>
      <c r="C7159">
        <f>IF(B7159="","",INT(A7159))</f>
        <v/>
      </c>
      <c r="D7159">
        <f>IF(B7159="","",HOUR(A7159))</f>
        <v/>
      </c>
      <c r="E7159">
        <f>IF(B7159="","",IF(INPUT!$I$1="","",IF(C7159&lt;(INT(INPUT!$I$1)-INPUT!$I$2),"Off Meds",IF(C7159&lt;=(INT(INPUT!$I$1)+INPUT!$I$2),"Washout","On Meds"))))</f>
        <v/>
      </c>
      <c r="F7159">
        <f>IF(B7159="","",1.509*(LN(B7159)^1.084-5.381))</f>
        <v/>
      </c>
      <c r="G7159">
        <f>IF(F7159="","",IF(F7159&lt;0,10*F7159^2,0))</f>
        <v/>
      </c>
      <c r="H7159">
        <f>IF(F7159="","",IF(F7159&gt;0,10*F7159^2,0))</f>
        <v/>
      </c>
    </row>
    <row r="7160">
      <c r="A7160">
        <f>Input!A7160</f>
        <v/>
      </c>
      <c r="B7160">
        <f>IF(ISNUMBER(Input!B7160),IF(AND(Input!B7160&gt;=20,Input!B7160&lt;=700),Input!B7160,""),"")</f>
        <v/>
      </c>
      <c r="C7160">
        <f>IF(B7160="","",INT(A7160))</f>
        <v/>
      </c>
      <c r="D7160">
        <f>IF(B7160="","",HOUR(A7160))</f>
        <v/>
      </c>
      <c r="E7160">
        <f>IF(B7160="","",IF(INPUT!$I$1="","",IF(C7160&lt;(INT(INPUT!$I$1)-INPUT!$I$2),"Off Meds",IF(C7160&lt;=(INT(INPUT!$I$1)+INPUT!$I$2),"Washout","On Meds"))))</f>
        <v/>
      </c>
      <c r="F7160">
        <f>IF(B7160="","",1.509*(LN(B7160)^1.084-5.381))</f>
        <v/>
      </c>
      <c r="G7160">
        <f>IF(F7160="","",IF(F7160&lt;0,10*F7160^2,0))</f>
        <v/>
      </c>
      <c r="H7160">
        <f>IF(F7160="","",IF(F7160&gt;0,10*F7160^2,0))</f>
        <v/>
      </c>
    </row>
    <row r="7161">
      <c r="A7161">
        <f>Input!A7161</f>
        <v/>
      </c>
      <c r="B7161">
        <f>IF(ISNUMBER(Input!B7161),IF(AND(Input!B7161&gt;=20,Input!B7161&lt;=700),Input!B7161,""),"")</f>
        <v/>
      </c>
      <c r="C7161">
        <f>IF(B7161="","",INT(A7161))</f>
        <v/>
      </c>
      <c r="D7161">
        <f>IF(B7161="","",HOUR(A7161))</f>
        <v/>
      </c>
      <c r="E7161">
        <f>IF(B7161="","",IF(INPUT!$I$1="","",IF(C7161&lt;(INT(INPUT!$I$1)-INPUT!$I$2),"Off Meds",IF(C7161&lt;=(INT(INPUT!$I$1)+INPUT!$I$2),"Washout","On Meds"))))</f>
        <v/>
      </c>
      <c r="F7161">
        <f>IF(B7161="","",1.509*(LN(B7161)^1.084-5.381))</f>
        <v/>
      </c>
      <c r="G7161">
        <f>IF(F7161="","",IF(F7161&lt;0,10*F7161^2,0))</f>
        <v/>
      </c>
      <c r="H7161">
        <f>IF(F7161="","",IF(F7161&gt;0,10*F7161^2,0))</f>
        <v/>
      </c>
    </row>
    <row r="7162">
      <c r="A7162">
        <f>Input!A7162</f>
        <v/>
      </c>
      <c r="B7162">
        <f>IF(ISNUMBER(Input!B7162),IF(AND(Input!B7162&gt;=20,Input!B7162&lt;=700),Input!B7162,""),"")</f>
        <v/>
      </c>
      <c r="C7162">
        <f>IF(B7162="","",INT(A7162))</f>
        <v/>
      </c>
      <c r="D7162">
        <f>IF(B7162="","",HOUR(A7162))</f>
        <v/>
      </c>
      <c r="E7162">
        <f>IF(B7162="","",IF(INPUT!$I$1="","",IF(C7162&lt;(INT(INPUT!$I$1)-INPUT!$I$2),"Off Meds",IF(C7162&lt;=(INT(INPUT!$I$1)+INPUT!$I$2),"Washout","On Meds"))))</f>
        <v/>
      </c>
      <c r="F7162">
        <f>IF(B7162="","",1.509*(LN(B7162)^1.084-5.381))</f>
        <v/>
      </c>
      <c r="G7162">
        <f>IF(F7162="","",IF(F7162&lt;0,10*F7162^2,0))</f>
        <v/>
      </c>
      <c r="H7162">
        <f>IF(F7162="","",IF(F7162&gt;0,10*F7162^2,0))</f>
        <v/>
      </c>
    </row>
    <row r="7163">
      <c r="A7163">
        <f>Input!A7163</f>
        <v/>
      </c>
      <c r="B7163">
        <f>IF(ISNUMBER(Input!B7163),IF(AND(Input!B7163&gt;=20,Input!B7163&lt;=700),Input!B7163,""),"")</f>
        <v/>
      </c>
      <c r="C7163">
        <f>IF(B7163="","",INT(A7163))</f>
        <v/>
      </c>
      <c r="D7163">
        <f>IF(B7163="","",HOUR(A7163))</f>
        <v/>
      </c>
      <c r="E7163">
        <f>IF(B7163="","",IF(INPUT!$I$1="","",IF(C7163&lt;(INT(INPUT!$I$1)-INPUT!$I$2),"Off Meds",IF(C7163&lt;=(INT(INPUT!$I$1)+INPUT!$I$2),"Washout","On Meds"))))</f>
        <v/>
      </c>
      <c r="F7163">
        <f>IF(B7163="","",1.509*(LN(B7163)^1.084-5.381))</f>
        <v/>
      </c>
      <c r="G7163">
        <f>IF(F7163="","",IF(F7163&lt;0,10*F7163^2,0))</f>
        <v/>
      </c>
      <c r="H7163">
        <f>IF(F7163="","",IF(F7163&gt;0,10*F7163^2,0))</f>
        <v/>
      </c>
    </row>
    <row r="7164">
      <c r="A7164">
        <f>Input!A7164</f>
        <v/>
      </c>
      <c r="B7164">
        <f>IF(ISNUMBER(Input!B7164),IF(AND(Input!B7164&gt;=20,Input!B7164&lt;=700),Input!B7164,""),"")</f>
        <v/>
      </c>
      <c r="C7164">
        <f>IF(B7164="","",INT(A7164))</f>
        <v/>
      </c>
      <c r="D7164">
        <f>IF(B7164="","",HOUR(A7164))</f>
        <v/>
      </c>
      <c r="E7164">
        <f>IF(B7164="","",IF(INPUT!$I$1="","",IF(C7164&lt;(INT(INPUT!$I$1)-INPUT!$I$2),"Off Meds",IF(C7164&lt;=(INT(INPUT!$I$1)+INPUT!$I$2),"Washout","On Meds"))))</f>
        <v/>
      </c>
      <c r="F7164">
        <f>IF(B7164="","",1.509*(LN(B7164)^1.084-5.381))</f>
        <v/>
      </c>
      <c r="G7164">
        <f>IF(F7164="","",IF(F7164&lt;0,10*F7164^2,0))</f>
        <v/>
      </c>
      <c r="H7164">
        <f>IF(F7164="","",IF(F7164&gt;0,10*F7164^2,0))</f>
        <v/>
      </c>
    </row>
    <row r="7165">
      <c r="A7165">
        <f>Input!A7165</f>
        <v/>
      </c>
      <c r="B7165">
        <f>IF(ISNUMBER(Input!B7165),IF(AND(Input!B7165&gt;=20,Input!B7165&lt;=700),Input!B7165,""),"")</f>
        <v/>
      </c>
      <c r="C7165">
        <f>IF(B7165="","",INT(A7165))</f>
        <v/>
      </c>
      <c r="D7165">
        <f>IF(B7165="","",HOUR(A7165))</f>
        <v/>
      </c>
      <c r="E7165">
        <f>IF(B7165="","",IF(INPUT!$I$1="","",IF(C7165&lt;(INT(INPUT!$I$1)-INPUT!$I$2),"Off Meds",IF(C7165&lt;=(INT(INPUT!$I$1)+INPUT!$I$2),"Washout","On Meds"))))</f>
        <v/>
      </c>
      <c r="F7165">
        <f>IF(B7165="","",1.509*(LN(B7165)^1.084-5.381))</f>
        <v/>
      </c>
      <c r="G7165">
        <f>IF(F7165="","",IF(F7165&lt;0,10*F7165^2,0))</f>
        <v/>
      </c>
      <c r="H7165">
        <f>IF(F7165="","",IF(F7165&gt;0,10*F7165^2,0))</f>
        <v/>
      </c>
    </row>
    <row r="7166">
      <c r="A7166">
        <f>Input!A7166</f>
        <v/>
      </c>
      <c r="B7166">
        <f>IF(ISNUMBER(Input!B7166),IF(AND(Input!B7166&gt;=20,Input!B7166&lt;=700),Input!B7166,""),"")</f>
        <v/>
      </c>
      <c r="C7166">
        <f>IF(B7166="","",INT(A7166))</f>
        <v/>
      </c>
      <c r="D7166">
        <f>IF(B7166="","",HOUR(A7166))</f>
        <v/>
      </c>
      <c r="E7166">
        <f>IF(B7166="","",IF(INPUT!$I$1="","",IF(C7166&lt;(INT(INPUT!$I$1)-INPUT!$I$2),"Off Meds",IF(C7166&lt;=(INT(INPUT!$I$1)+INPUT!$I$2),"Washout","On Meds"))))</f>
        <v/>
      </c>
      <c r="F7166">
        <f>IF(B7166="","",1.509*(LN(B7166)^1.084-5.381))</f>
        <v/>
      </c>
      <c r="G7166">
        <f>IF(F7166="","",IF(F7166&lt;0,10*F7166^2,0))</f>
        <v/>
      </c>
      <c r="H7166">
        <f>IF(F7166="","",IF(F7166&gt;0,10*F7166^2,0))</f>
        <v/>
      </c>
    </row>
    <row r="7167">
      <c r="A7167">
        <f>Input!A7167</f>
        <v/>
      </c>
      <c r="B7167">
        <f>IF(ISNUMBER(Input!B7167),IF(AND(Input!B7167&gt;=20,Input!B7167&lt;=700),Input!B7167,""),"")</f>
        <v/>
      </c>
      <c r="C7167">
        <f>IF(B7167="","",INT(A7167))</f>
        <v/>
      </c>
      <c r="D7167">
        <f>IF(B7167="","",HOUR(A7167))</f>
        <v/>
      </c>
      <c r="E7167">
        <f>IF(B7167="","",IF(INPUT!$I$1="","",IF(C7167&lt;(INT(INPUT!$I$1)-INPUT!$I$2),"Off Meds",IF(C7167&lt;=(INT(INPUT!$I$1)+INPUT!$I$2),"Washout","On Meds"))))</f>
        <v/>
      </c>
      <c r="F7167">
        <f>IF(B7167="","",1.509*(LN(B7167)^1.084-5.381))</f>
        <v/>
      </c>
      <c r="G7167">
        <f>IF(F7167="","",IF(F7167&lt;0,10*F7167^2,0))</f>
        <v/>
      </c>
      <c r="H7167">
        <f>IF(F7167="","",IF(F7167&gt;0,10*F7167^2,0))</f>
        <v/>
      </c>
    </row>
    <row r="7168">
      <c r="A7168">
        <f>Input!A7168</f>
        <v/>
      </c>
      <c r="B7168">
        <f>IF(ISNUMBER(Input!B7168),IF(AND(Input!B7168&gt;=20,Input!B7168&lt;=700),Input!B7168,""),"")</f>
        <v/>
      </c>
      <c r="C7168">
        <f>IF(B7168="","",INT(A7168))</f>
        <v/>
      </c>
      <c r="D7168">
        <f>IF(B7168="","",HOUR(A7168))</f>
        <v/>
      </c>
      <c r="E7168">
        <f>IF(B7168="","",IF(INPUT!$I$1="","",IF(C7168&lt;(INT(INPUT!$I$1)-INPUT!$I$2),"Off Meds",IF(C7168&lt;=(INT(INPUT!$I$1)+INPUT!$I$2),"Washout","On Meds"))))</f>
        <v/>
      </c>
      <c r="F7168">
        <f>IF(B7168="","",1.509*(LN(B7168)^1.084-5.381))</f>
        <v/>
      </c>
      <c r="G7168">
        <f>IF(F7168="","",IF(F7168&lt;0,10*F7168^2,0))</f>
        <v/>
      </c>
      <c r="H7168">
        <f>IF(F7168="","",IF(F7168&gt;0,10*F7168^2,0))</f>
        <v/>
      </c>
    </row>
    <row r="7169">
      <c r="A7169">
        <f>Input!A7169</f>
        <v/>
      </c>
      <c r="B7169">
        <f>IF(ISNUMBER(Input!B7169),IF(AND(Input!B7169&gt;=20,Input!B7169&lt;=700),Input!B7169,""),"")</f>
        <v/>
      </c>
      <c r="C7169">
        <f>IF(B7169="","",INT(A7169))</f>
        <v/>
      </c>
      <c r="D7169">
        <f>IF(B7169="","",HOUR(A7169))</f>
        <v/>
      </c>
      <c r="E7169">
        <f>IF(B7169="","",IF(INPUT!$I$1="","",IF(C7169&lt;(INT(INPUT!$I$1)-INPUT!$I$2),"Off Meds",IF(C7169&lt;=(INT(INPUT!$I$1)+INPUT!$I$2),"Washout","On Meds"))))</f>
        <v/>
      </c>
      <c r="F7169">
        <f>IF(B7169="","",1.509*(LN(B7169)^1.084-5.381))</f>
        <v/>
      </c>
      <c r="G7169">
        <f>IF(F7169="","",IF(F7169&lt;0,10*F7169^2,0))</f>
        <v/>
      </c>
      <c r="H7169">
        <f>IF(F7169="","",IF(F7169&gt;0,10*F7169^2,0))</f>
        <v/>
      </c>
    </row>
    <row r="7170">
      <c r="A7170">
        <f>Input!A7170</f>
        <v/>
      </c>
      <c r="B7170">
        <f>IF(ISNUMBER(Input!B7170),IF(AND(Input!B7170&gt;=20,Input!B7170&lt;=700),Input!B7170,""),"")</f>
        <v/>
      </c>
      <c r="C7170">
        <f>IF(B7170="","",INT(A7170))</f>
        <v/>
      </c>
      <c r="D7170">
        <f>IF(B7170="","",HOUR(A7170))</f>
        <v/>
      </c>
      <c r="E7170">
        <f>IF(B7170="","",IF(INPUT!$I$1="","",IF(C7170&lt;(INT(INPUT!$I$1)-INPUT!$I$2),"Off Meds",IF(C7170&lt;=(INT(INPUT!$I$1)+INPUT!$I$2),"Washout","On Meds"))))</f>
        <v/>
      </c>
      <c r="F7170">
        <f>IF(B7170="","",1.509*(LN(B7170)^1.084-5.381))</f>
        <v/>
      </c>
      <c r="G7170">
        <f>IF(F7170="","",IF(F7170&lt;0,10*F7170^2,0))</f>
        <v/>
      </c>
      <c r="H7170">
        <f>IF(F7170="","",IF(F7170&gt;0,10*F7170^2,0))</f>
        <v/>
      </c>
    </row>
    <row r="7171">
      <c r="A7171">
        <f>Input!A7171</f>
        <v/>
      </c>
      <c r="B7171">
        <f>IF(ISNUMBER(Input!B7171),IF(AND(Input!B7171&gt;=20,Input!B7171&lt;=700),Input!B7171,""),"")</f>
        <v/>
      </c>
      <c r="C7171">
        <f>IF(B7171="","",INT(A7171))</f>
        <v/>
      </c>
      <c r="D7171">
        <f>IF(B7171="","",HOUR(A7171))</f>
        <v/>
      </c>
      <c r="E7171">
        <f>IF(B7171="","",IF(INPUT!$I$1="","",IF(C7171&lt;(INT(INPUT!$I$1)-INPUT!$I$2),"Off Meds",IF(C7171&lt;=(INT(INPUT!$I$1)+INPUT!$I$2),"Washout","On Meds"))))</f>
        <v/>
      </c>
      <c r="F7171">
        <f>IF(B7171="","",1.509*(LN(B7171)^1.084-5.381))</f>
        <v/>
      </c>
      <c r="G7171">
        <f>IF(F7171="","",IF(F7171&lt;0,10*F7171^2,0))</f>
        <v/>
      </c>
      <c r="H7171">
        <f>IF(F7171="","",IF(F7171&gt;0,10*F7171^2,0))</f>
        <v/>
      </c>
    </row>
    <row r="7172">
      <c r="A7172">
        <f>Input!A7172</f>
        <v/>
      </c>
      <c r="B7172">
        <f>IF(ISNUMBER(Input!B7172),IF(AND(Input!B7172&gt;=20,Input!B7172&lt;=700),Input!B7172,""),"")</f>
        <v/>
      </c>
      <c r="C7172">
        <f>IF(B7172="","",INT(A7172))</f>
        <v/>
      </c>
      <c r="D7172">
        <f>IF(B7172="","",HOUR(A7172))</f>
        <v/>
      </c>
      <c r="E7172">
        <f>IF(B7172="","",IF(INPUT!$I$1="","",IF(C7172&lt;(INT(INPUT!$I$1)-INPUT!$I$2),"Off Meds",IF(C7172&lt;=(INT(INPUT!$I$1)+INPUT!$I$2),"Washout","On Meds"))))</f>
        <v/>
      </c>
      <c r="F7172">
        <f>IF(B7172="","",1.509*(LN(B7172)^1.084-5.381))</f>
        <v/>
      </c>
      <c r="G7172">
        <f>IF(F7172="","",IF(F7172&lt;0,10*F7172^2,0))</f>
        <v/>
      </c>
      <c r="H7172">
        <f>IF(F7172="","",IF(F7172&gt;0,10*F7172^2,0))</f>
        <v/>
      </c>
    </row>
    <row r="7173">
      <c r="A7173">
        <f>Input!A7173</f>
        <v/>
      </c>
      <c r="B7173">
        <f>IF(ISNUMBER(Input!B7173),IF(AND(Input!B7173&gt;=20,Input!B7173&lt;=700),Input!B7173,""),"")</f>
        <v/>
      </c>
      <c r="C7173">
        <f>IF(B7173="","",INT(A7173))</f>
        <v/>
      </c>
      <c r="D7173">
        <f>IF(B7173="","",HOUR(A7173))</f>
        <v/>
      </c>
      <c r="E7173">
        <f>IF(B7173="","",IF(INPUT!$I$1="","",IF(C7173&lt;(INT(INPUT!$I$1)-INPUT!$I$2),"Off Meds",IF(C7173&lt;=(INT(INPUT!$I$1)+INPUT!$I$2),"Washout","On Meds"))))</f>
        <v/>
      </c>
      <c r="F7173">
        <f>IF(B7173="","",1.509*(LN(B7173)^1.084-5.381))</f>
        <v/>
      </c>
      <c r="G7173">
        <f>IF(F7173="","",IF(F7173&lt;0,10*F7173^2,0))</f>
        <v/>
      </c>
      <c r="H7173">
        <f>IF(F7173="","",IF(F7173&gt;0,10*F7173^2,0))</f>
        <v/>
      </c>
    </row>
    <row r="7174">
      <c r="A7174">
        <f>Input!A7174</f>
        <v/>
      </c>
      <c r="B7174">
        <f>IF(ISNUMBER(Input!B7174),IF(AND(Input!B7174&gt;=20,Input!B7174&lt;=700),Input!B7174,""),"")</f>
        <v/>
      </c>
      <c r="C7174">
        <f>IF(B7174="","",INT(A7174))</f>
        <v/>
      </c>
      <c r="D7174">
        <f>IF(B7174="","",HOUR(A7174))</f>
        <v/>
      </c>
      <c r="E7174">
        <f>IF(B7174="","",IF(INPUT!$I$1="","",IF(C7174&lt;(INT(INPUT!$I$1)-INPUT!$I$2),"Off Meds",IF(C7174&lt;=(INT(INPUT!$I$1)+INPUT!$I$2),"Washout","On Meds"))))</f>
        <v/>
      </c>
      <c r="F7174">
        <f>IF(B7174="","",1.509*(LN(B7174)^1.084-5.381))</f>
        <v/>
      </c>
      <c r="G7174">
        <f>IF(F7174="","",IF(F7174&lt;0,10*F7174^2,0))</f>
        <v/>
      </c>
      <c r="H7174">
        <f>IF(F7174="","",IF(F7174&gt;0,10*F7174^2,0))</f>
        <v/>
      </c>
    </row>
    <row r="7175">
      <c r="A7175">
        <f>Input!A7175</f>
        <v/>
      </c>
      <c r="B7175">
        <f>IF(ISNUMBER(Input!B7175),IF(AND(Input!B7175&gt;=20,Input!B7175&lt;=700),Input!B7175,""),"")</f>
        <v/>
      </c>
      <c r="C7175">
        <f>IF(B7175="","",INT(A7175))</f>
        <v/>
      </c>
      <c r="D7175">
        <f>IF(B7175="","",HOUR(A7175))</f>
        <v/>
      </c>
      <c r="E7175">
        <f>IF(B7175="","",IF(INPUT!$I$1="","",IF(C7175&lt;(INT(INPUT!$I$1)-INPUT!$I$2),"Off Meds",IF(C7175&lt;=(INT(INPUT!$I$1)+INPUT!$I$2),"Washout","On Meds"))))</f>
        <v/>
      </c>
      <c r="F7175">
        <f>IF(B7175="","",1.509*(LN(B7175)^1.084-5.381))</f>
        <v/>
      </c>
      <c r="G7175">
        <f>IF(F7175="","",IF(F7175&lt;0,10*F7175^2,0))</f>
        <v/>
      </c>
      <c r="H7175">
        <f>IF(F7175="","",IF(F7175&gt;0,10*F7175^2,0))</f>
        <v/>
      </c>
    </row>
    <row r="7176">
      <c r="A7176">
        <f>Input!A7176</f>
        <v/>
      </c>
      <c r="B7176">
        <f>IF(ISNUMBER(Input!B7176),IF(AND(Input!B7176&gt;=20,Input!B7176&lt;=700),Input!B7176,""),"")</f>
        <v/>
      </c>
      <c r="C7176">
        <f>IF(B7176="","",INT(A7176))</f>
        <v/>
      </c>
      <c r="D7176">
        <f>IF(B7176="","",HOUR(A7176))</f>
        <v/>
      </c>
      <c r="E7176">
        <f>IF(B7176="","",IF(INPUT!$I$1="","",IF(C7176&lt;(INT(INPUT!$I$1)-INPUT!$I$2),"Off Meds",IF(C7176&lt;=(INT(INPUT!$I$1)+INPUT!$I$2),"Washout","On Meds"))))</f>
        <v/>
      </c>
      <c r="F7176">
        <f>IF(B7176="","",1.509*(LN(B7176)^1.084-5.381))</f>
        <v/>
      </c>
      <c r="G7176">
        <f>IF(F7176="","",IF(F7176&lt;0,10*F7176^2,0))</f>
        <v/>
      </c>
      <c r="H7176">
        <f>IF(F7176="","",IF(F7176&gt;0,10*F7176^2,0))</f>
        <v/>
      </c>
    </row>
    <row r="7177">
      <c r="A7177">
        <f>Input!A7177</f>
        <v/>
      </c>
      <c r="B7177">
        <f>IF(ISNUMBER(Input!B7177),IF(AND(Input!B7177&gt;=20,Input!B7177&lt;=700),Input!B7177,""),"")</f>
        <v/>
      </c>
      <c r="C7177">
        <f>IF(B7177="","",INT(A7177))</f>
        <v/>
      </c>
      <c r="D7177">
        <f>IF(B7177="","",HOUR(A7177))</f>
        <v/>
      </c>
      <c r="E7177">
        <f>IF(B7177="","",IF(INPUT!$I$1="","",IF(C7177&lt;(INT(INPUT!$I$1)-INPUT!$I$2),"Off Meds",IF(C7177&lt;=(INT(INPUT!$I$1)+INPUT!$I$2),"Washout","On Meds"))))</f>
        <v/>
      </c>
      <c r="F7177">
        <f>IF(B7177="","",1.509*(LN(B7177)^1.084-5.381))</f>
        <v/>
      </c>
      <c r="G7177">
        <f>IF(F7177="","",IF(F7177&lt;0,10*F7177^2,0))</f>
        <v/>
      </c>
      <c r="H7177">
        <f>IF(F7177="","",IF(F7177&gt;0,10*F7177^2,0))</f>
        <v/>
      </c>
    </row>
    <row r="7178">
      <c r="A7178">
        <f>Input!A7178</f>
        <v/>
      </c>
      <c r="B7178">
        <f>IF(ISNUMBER(Input!B7178),IF(AND(Input!B7178&gt;=20,Input!B7178&lt;=700),Input!B7178,""),"")</f>
        <v/>
      </c>
      <c r="C7178">
        <f>IF(B7178="","",INT(A7178))</f>
        <v/>
      </c>
      <c r="D7178">
        <f>IF(B7178="","",HOUR(A7178))</f>
        <v/>
      </c>
      <c r="E7178">
        <f>IF(B7178="","",IF(INPUT!$I$1="","",IF(C7178&lt;(INT(INPUT!$I$1)-INPUT!$I$2),"Off Meds",IF(C7178&lt;=(INT(INPUT!$I$1)+INPUT!$I$2),"Washout","On Meds"))))</f>
        <v/>
      </c>
      <c r="F7178">
        <f>IF(B7178="","",1.509*(LN(B7178)^1.084-5.381))</f>
        <v/>
      </c>
      <c r="G7178">
        <f>IF(F7178="","",IF(F7178&lt;0,10*F7178^2,0))</f>
        <v/>
      </c>
      <c r="H7178">
        <f>IF(F7178="","",IF(F7178&gt;0,10*F7178^2,0))</f>
        <v/>
      </c>
    </row>
    <row r="7179">
      <c r="A7179">
        <f>Input!A7179</f>
        <v/>
      </c>
      <c r="B7179">
        <f>IF(ISNUMBER(Input!B7179),IF(AND(Input!B7179&gt;=20,Input!B7179&lt;=700),Input!B7179,""),"")</f>
        <v/>
      </c>
      <c r="C7179">
        <f>IF(B7179="","",INT(A7179))</f>
        <v/>
      </c>
      <c r="D7179">
        <f>IF(B7179="","",HOUR(A7179))</f>
        <v/>
      </c>
      <c r="E7179">
        <f>IF(B7179="","",IF(INPUT!$I$1="","",IF(C7179&lt;(INT(INPUT!$I$1)-INPUT!$I$2),"Off Meds",IF(C7179&lt;=(INT(INPUT!$I$1)+INPUT!$I$2),"Washout","On Meds"))))</f>
        <v/>
      </c>
      <c r="F7179">
        <f>IF(B7179="","",1.509*(LN(B7179)^1.084-5.381))</f>
        <v/>
      </c>
      <c r="G7179">
        <f>IF(F7179="","",IF(F7179&lt;0,10*F7179^2,0))</f>
        <v/>
      </c>
      <c r="H7179">
        <f>IF(F7179="","",IF(F7179&gt;0,10*F7179^2,0))</f>
        <v/>
      </c>
    </row>
    <row r="7180">
      <c r="A7180">
        <f>Input!A7180</f>
        <v/>
      </c>
      <c r="B7180">
        <f>IF(ISNUMBER(Input!B7180),IF(AND(Input!B7180&gt;=20,Input!B7180&lt;=700),Input!B7180,""),"")</f>
        <v/>
      </c>
      <c r="C7180">
        <f>IF(B7180="","",INT(A7180))</f>
        <v/>
      </c>
      <c r="D7180">
        <f>IF(B7180="","",HOUR(A7180))</f>
        <v/>
      </c>
      <c r="E7180">
        <f>IF(B7180="","",IF(INPUT!$I$1="","",IF(C7180&lt;(INT(INPUT!$I$1)-INPUT!$I$2),"Off Meds",IF(C7180&lt;=(INT(INPUT!$I$1)+INPUT!$I$2),"Washout","On Meds"))))</f>
        <v/>
      </c>
      <c r="F7180">
        <f>IF(B7180="","",1.509*(LN(B7180)^1.084-5.381))</f>
        <v/>
      </c>
      <c r="G7180">
        <f>IF(F7180="","",IF(F7180&lt;0,10*F7180^2,0))</f>
        <v/>
      </c>
      <c r="H7180">
        <f>IF(F7180="","",IF(F7180&gt;0,10*F7180^2,0))</f>
        <v/>
      </c>
    </row>
    <row r="7181">
      <c r="A7181">
        <f>Input!A7181</f>
        <v/>
      </c>
      <c r="B7181">
        <f>IF(ISNUMBER(Input!B7181),IF(AND(Input!B7181&gt;=20,Input!B7181&lt;=700),Input!B7181,""),"")</f>
        <v/>
      </c>
      <c r="C7181">
        <f>IF(B7181="","",INT(A7181))</f>
        <v/>
      </c>
      <c r="D7181">
        <f>IF(B7181="","",HOUR(A7181))</f>
        <v/>
      </c>
      <c r="E7181">
        <f>IF(B7181="","",IF(INPUT!$I$1="","",IF(C7181&lt;(INT(INPUT!$I$1)-INPUT!$I$2),"Off Meds",IF(C7181&lt;=(INT(INPUT!$I$1)+INPUT!$I$2),"Washout","On Meds"))))</f>
        <v/>
      </c>
      <c r="F7181">
        <f>IF(B7181="","",1.509*(LN(B7181)^1.084-5.381))</f>
        <v/>
      </c>
      <c r="G7181">
        <f>IF(F7181="","",IF(F7181&lt;0,10*F7181^2,0))</f>
        <v/>
      </c>
      <c r="H7181">
        <f>IF(F7181="","",IF(F7181&gt;0,10*F7181^2,0))</f>
        <v/>
      </c>
    </row>
    <row r="7182">
      <c r="A7182">
        <f>Input!A7182</f>
        <v/>
      </c>
      <c r="B7182">
        <f>IF(ISNUMBER(Input!B7182),IF(AND(Input!B7182&gt;=20,Input!B7182&lt;=700),Input!B7182,""),"")</f>
        <v/>
      </c>
      <c r="C7182">
        <f>IF(B7182="","",INT(A7182))</f>
        <v/>
      </c>
      <c r="D7182">
        <f>IF(B7182="","",HOUR(A7182))</f>
        <v/>
      </c>
      <c r="E7182">
        <f>IF(B7182="","",IF(INPUT!$I$1="","",IF(C7182&lt;(INT(INPUT!$I$1)-INPUT!$I$2),"Off Meds",IF(C7182&lt;=(INT(INPUT!$I$1)+INPUT!$I$2),"Washout","On Meds"))))</f>
        <v/>
      </c>
      <c r="F7182">
        <f>IF(B7182="","",1.509*(LN(B7182)^1.084-5.381))</f>
        <v/>
      </c>
      <c r="G7182">
        <f>IF(F7182="","",IF(F7182&lt;0,10*F7182^2,0))</f>
        <v/>
      </c>
      <c r="H7182">
        <f>IF(F7182="","",IF(F7182&gt;0,10*F7182^2,0))</f>
        <v/>
      </c>
    </row>
    <row r="7183">
      <c r="A7183">
        <f>Input!A7183</f>
        <v/>
      </c>
      <c r="B7183">
        <f>IF(ISNUMBER(Input!B7183),IF(AND(Input!B7183&gt;=20,Input!B7183&lt;=700),Input!B7183,""),"")</f>
        <v/>
      </c>
      <c r="C7183">
        <f>IF(B7183="","",INT(A7183))</f>
        <v/>
      </c>
      <c r="D7183">
        <f>IF(B7183="","",HOUR(A7183))</f>
        <v/>
      </c>
      <c r="E7183">
        <f>IF(B7183="","",IF(INPUT!$I$1="","",IF(C7183&lt;(INT(INPUT!$I$1)-INPUT!$I$2),"Off Meds",IF(C7183&lt;=(INT(INPUT!$I$1)+INPUT!$I$2),"Washout","On Meds"))))</f>
        <v/>
      </c>
      <c r="F7183">
        <f>IF(B7183="","",1.509*(LN(B7183)^1.084-5.381))</f>
        <v/>
      </c>
      <c r="G7183">
        <f>IF(F7183="","",IF(F7183&lt;0,10*F7183^2,0))</f>
        <v/>
      </c>
      <c r="H7183">
        <f>IF(F7183="","",IF(F7183&gt;0,10*F7183^2,0))</f>
        <v/>
      </c>
    </row>
    <row r="7184">
      <c r="A7184">
        <f>Input!A7184</f>
        <v/>
      </c>
      <c r="B7184">
        <f>IF(ISNUMBER(Input!B7184),IF(AND(Input!B7184&gt;=20,Input!B7184&lt;=700),Input!B7184,""),"")</f>
        <v/>
      </c>
      <c r="C7184">
        <f>IF(B7184="","",INT(A7184))</f>
        <v/>
      </c>
      <c r="D7184">
        <f>IF(B7184="","",HOUR(A7184))</f>
        <v/>
      </c>
      <c r="E7184">
        <f>IF(B7184="","",IF(INPUT!$I$1="","",IF(C7184&lt;(INT(INPUT!$I$1)-INPUT!$I$2),"Off Meds",IF(C7184&lt;=(INT(INPUT!$I$1)+INPUT!$I$2),"Washout","On Meds"))))</f>
        <v/>
      </c>
      <c r="F7184">
        <f>IF(B7184="","",1.509*(LN(B7184)^1.084-5.381))</f>
        <v/>
      </c>
      <c r="G7184">
        <f>IF(F7184="","",IF(F7184&lt;0,10*F7184^2,0))</f>
        <v/>
      </c>
      <c r="H7184">
        <f>IF(F7184="","",IF(F7184&gt;0,10*F7184^2,0))</f>
        <v/>
      </c>
    </row>
    <row r="7185">
      <c r="A7185">
        <f>Input!A7185</f>
        <v/>
      </c>
      <c r="B7185">
        <f>IF(ISNUMBER(Input!B7185),IF(AND(Input!B7185&gt;=20,Input!B7185&lt;=700),Input!B7185,""),"")</f>
        <v/>
      </c>
      <c r="C7185">
        <f>IF(B7185="","",INT(A7185))</f>
        <v/>
      </c>
      <c r="D7185">
        <f>IF(B7185="","",HOUR(A7185))</f>
        <v/>
      </c>
      <c r="E7185">
        <f>IF(B7185="","",IF(INPUT!$I$1="","",IF(C7185&lt;(INT(INPUT!$I$1)-INPUT!$I$2),"Off Meds",IF(C7185&lt;=(INT(INPUT!$I$1)+INPUT!$I$2),"Washout","On Meds"))))</f>
        <v/>
      </c>
      <c r="F7185">
        <f>IF(B7185="","",1.509*(LN(B7185)^1.084-5.381))</f>
        <v/>
      </c>
      <c r="G7185">
        <f>IF(F7185="","",IF(F7185&lt;0,10*F7185^2,0))</f>
        <v/>
      </c>
      <c r="H7185">
        <f>IF(F7185="","",IF(F7185&gt;0,10*F7185^2,0))</f>
        <v/>
      </c>
    </row>
    <row r="7186">
      <c r="A7186">
        <f>Input!A7186</f>
        <v/>
      </c>
      <c r="B7186">
        <f>IF(ISNUMBER(Input!B7186),IF(AND(Input!B7186&gt;=20,Input!B7186&lt;=700),Input!B7186,""),"")</f>
        <v/>
      </c>
      <c r="C7186">
        <f>IF(B7186="","",INT(A7186))</f>
        <v/>
      </c>
      <c r="D7186">
        <f>IF(B7186="","",HOUR(A7186))</f>
        <v/>
      </c>
      <c r="E7186">
        <f>IF(B7186="","",IF(INPUT!$I$1="","",IF(C7186&lt;(INT(INPUT!$I$1)-INPUT!$I$2),"Off Meds",IF(C7186&lt;=(INT(INPUT!$I$1)+INPUT!$I$2),"Washout","On Meds"))))</f>
        <v/>
      </c>
      <c r="F7186">
        <f>IF(B7186="","",1.509*(LN(B7186)^1.084-5.381))</f>
        <v/>
      </c>
      <c r="G7186">
        <f>IF(F7186="","",IF(F7186&lt;0,10*F7186^2,0))</f>
        <v/>
      </c>
      <c r="H7186">
        <f>IF(F7186="","",IF(F7186&gt;0,10*F7186^2,0))</f>
        <v/>
      </c>
    </row>
    <row r="7187">
      <c r="A7187">
        <f>Input!A7187</f>
        <v/>
      </c>
      <c r="B7187">
        <f>IF(ISNUMBER(Input!B7187),IF(AND(Input!B7187&gt;=20,Input!B7187&lt;=700),Input!B7187,""),"")</f>
        <v/>
      </c>
      <c r="C7187">
        <f>IF(B7187="","",INT(A7187))</f>
        <v/>
      </c>
      <c r="D7187">
        <f>IF(B7187="","",HOUR(A7187))</f>
        <v/>
      </c>
      <c r="E7187">
        <f>IF(B7187="","",IF(INPUT!$I$1="","",IF(C7187&lt;(INT(INPUT!$I$1)-INPUT!$I$2),"Off Meds",IF(C7187&lt;=(INT(INPUT!$I$1)+INPUT!$I$2),"Washout","On Meds"))))</f>
        <v/>
      </c>
      <c r="F7187">
        <f>IF(B7187="","",1.509*(LN(B7187)^1.084-5.381))</f>
        <v/>
      </c>
      <c r="G7187">
        <f>IF(F7187="","",IF(F7187&lt;0,10*F7187^2,0))</f>
        <v/>
      </c>
      <c r="H7187">
        <f>IF(F7187="","",IF(F7187&gt;0,10*F7187^2,0))</f>
        <v/>
      </c>
    </row>
    <row r="7188">
      <c r="A7188">
        <f>Input!A7188</f>
        <v/>
      </c>
      <c r="B7188">
        <f>IF(ISNUMBER(Input!B7188),IF(AND(Input!B7188&gt;=20,Input!B7188&lt;=700),Input!B7188,""),"")</f>
        <v/>
      </c>
      <c r="C7188">
        <f>IF(B7188="","",INT(A7188))</f>
        <v/>
      </c>
      <c r="D7188">
        <f>IF(B7188="","",HOUR(A7188))</f>
        <v/>
      </c>
      <c r="E7188">
        <f>IF(B7188="","",IF(INPUT!$I$1="","",IF(C7188&lt;(INT(INPUT!$I$1)-INPUT!$I$2),"Off Meds",IF(C7188&lt;=(INT(INPUT!$I$1)+INPUT!$I$2),"Washout","On Meds"))))</f>
        <v/>
      </c>
      <c r="F7188">
        <f>IF(B7188="","",1.509*(LN(B7188)^1.084-5.381))</f>
        <v/>
      </c>
      <c r="G7188">
        <f>IF(F7188="","",IF(F7188&lt;0,10*F7188^2,0))</f>
        <v/>
      </c>
      <c r="H7188">
        <f>IF(F7188="","",IF(F7188&gt;0,10*F7188^2,0))</f>
        <v/>
      </c>
    </row>
    <row r="7189">
      <c r="A7189">
        <f>Input!A7189</f>
        <v/>
      </c>
      <c r="B7189">
        <f>IF(ISNUMBER(Input!B7189),IF(AND(Input!B7189&gt;=20,Input!B7189&lt;=700),Input!B7189,""),"")</f>
        <v/>
      </c>
      <c r="C7189">
        <f>IF(B7189="","",INT(A7189))</f>
        <v/>
      </c>
      <c r="D7189">
        <f>IF(B7189="","",HOUR(A7189))</f>
        <v/>
      </c>
      <c r="E7189">
        <f>IF(B7189="","",IF(INPUT!$I$1="","",IF(C7189&lt;(INT(INPUT!$I$1)-INPUT!$I$2),"Off Meds",IF(C7189&lt;=(INT(INPUT!$I$1)+INPUT!$I$2),"Washout","On Meds"))))</f>
        <v/>
      </c>
      <c r="F7189">
        <f>IF(B7189="","",1.509*(LN(B7189)^1.084-5.381))</f>
        <v/>
      </c>
      <c r="G7189">
        <f>IF(F7189="","",IF(F7189&lt;0,10*F7189^2,0))</f>
        <v/>
      </c>
      <c r="H7189">
        <f>IF(F7189="","",IF(F7189&gt;0,10*F7189^2,0))</f>
        <v/>
      </c>
    </row>
    <row r="7190">
      <c r="A7190">
        <f>Input!A7190</f>
        <v/>
      </c>
      <c r="B7190">
        <f>IF(ISNUMBER(Input!B7190),IF(AND(Input!B7190&gt;=20,Input!B7190&lt;=700),Input!B7190,""),"")</f>
        <v/>
      </c>
      <c r="C7190">
        <f>IF(B7190="","",INT(A7190))</f>
        <v/>
      </c>
      <c r="D7190">
        <f>IF(B7190="","",HOUR(A7190))</f>
        <v/>
      </c>
      <c r="E7190">
        <f>IF(B7190="","",IF(INPUT!$I$1="","",IF(C7190&lt;(INT(INPUT!$I$1)-INPUT!$I$2),"Off Meds",IF(C7190&lt;=(INT(INPUT!$I$1)+INPUT!$I$2),"Washout","On Meds"))))</f>
        <v/>
      </c>
      <c r="F7190">
        <f>IF(B7190="","",1.509*(LN(B7190)^1.084-5.381))</f>
        <v/>
      </c>
      <c r="G7190">
        <f>IF(F7190="","",IF(F7190&lt;0,10*F7190^2,0))</f>
        <v/>
      </c>
      <c r="H7190">
        <f>IF(F7190="","",IF(F7190&gt;0,10*F7190^2,0))</f>
        <v/>
      </c>
    </row>
    <row r="7191">
      <c r="A7191">
        <f>Input!A7191</f>
        <v/>
      </c>
      <c r="B7191">
        <f>IF(ISNUMBER(Input!B7191),IF(AND(Input!B7191&gt;=20,Input!B7191&lt;=700),Input!B7191,""),"")</f>
        <v/>
      </c>
      <c r="C7191">
        <f>IF(B7191="","",INT(A7191))</f>
        <v/>
      </c>
      <c r="D7191">
        <f>IF(B7191="","",HOUR(A7191))</f>
        <v/>
      </c>
      <c r="E7191">
        <f>IF(B7191="","",IF(INPUT!$I$1="","",IF(C7191&lt;(INT(INPUT!$I$1)-INPUT!$I$2),"Off Meds",IF(C7191&lt;=(INT(INPUT!$I$1)+INPUT!$I$2),"Washout","On Meds"))))</f>
        <v/>
      </c>
      <c r="F7191">
        <f>IF(B7191="","",1.509*(LN(B7191)^1.084-5.381))</f>
        <v/>
      </c>
      <c r="G7191">
        <f>IF(F7191="","",IF(F7191&lt;0,10*F7191^2,0))</f>
        <v/>
      </c>
      <c r="H7191">
        <f>IF(F7191="","",IF(F7191&gt;0,10*F7191^2,0))</f>
        <v/>
      </c>
    </row>
    <row r="7192">
      <c r="A7192">
        <f>Input!A7192</f>
        <v/>
      </c>
      <c r="B7192">
        <f>IF(ISNUMBER(Input!B7192),IF(AND(Input!B7192&gt;=20,Input!B7192&lt;=700),Input!B7192,""),"")</f>
        <v/>
      </c>
      <c r="C7192">
        <f>IF(B7192="","",INT(A7192))</f>
        <v/>
      </c>
      <c r="D7192">
        <f>IF(B7192="","",HOUR(A7192))</f>
        <v/>
      </c>
      <c r="E7192">
        <f>IF(B7192="","",IF(INPUT!$I$1="","",IF(C7192&lt;(INT(INPUT!$I$1)-INPUT!$I$2),"Off Meds",IF(C7192&lt;=(INT(INPUT!$I$1)+INPUT!$I$2),"Washout","On Meds"))))</f>
        <v/>
      </c>
      <c r="F7192">
        <f>IF(B7192="","",1.509*(LN(B7192)^1.084-5.381))</f>
        <v/>
      </c>
      <c r="G7192">
        <f>IF(F7192="","",IF(F7192&lt;0,10*F7192^2,0))</f>
        <v/>
      </c>
      <c r="H7192">
        <f>IF(F7192="","",IF(F7192&gt;0,10*F7192^2,0))</f>
        <v/>
      </c>
    </row>
    <row r="7193">
      <c r="A7193">
        <f>Input!A7193</f>
        <v/>
      </c>
      <c r="B7193">
        <f>IF(ISNUMBER(Input!B7193),IF(AND(Input!B7193&gt;=20,Input!B7193&lt;=700),Input!B7193,""),"")</f>
        <v/>
      </c>
      <c r="C7193">
        <f>IF(B7193="","",INT(A7193))</f>
        <v/>
      </c>
      <c r="D7193">
        <f>IF(B7193="","",HOUR(A7193))</f>
        <v/>
      </c>
      <c r="E7193">
        <f>IF(B7193="","",IF(INPUT!$I$1="","",IF(C7193&lt;(INT(INPUT!$I$1)-INPUT!$I$2),"Off Meds",IF(C7193&lt;=(INT(INPUT!$I$1)+INPUT!$I$2),"Washout","On Meds"))))</f>
        <v/>
      </c>
      <c r="F7193">
        <f>IF(B7193="","",1.509*(LN(B7193)^1.084-5.381))</f>
        <v/>
      </c>
      <c r="G7193">
        <f>IF(F7193="","",IF(F7193&lt;0,10*F7193^2,0))</f>
        <v/>
      </c>
      <c r="H7193">
        <f>IF(F7193="","",IF(F7193&gt;0,10*F7193^2,0))</f>
        <v/>
      </c>
    </row>
    <row r="7194">
      <c r="A7194">
        <f>Input!A7194</f>
        <v/>
      </c>
      <c r="B7194">
        <f>IF(ISNUMBER(Input!B7194),IF(AND(Input!B7194&gt;=20,Input!B7194&lt;=700),Input!B7194,""),"")</f>
        <v/>
      </c>
      <c r="C7194">
        <f>IF(B7194="","",INT(A7194))</f>
        <v/>
      </c>
      <c r="D7194">
        <f>IF(B7194="","",HOUR(A7194))</f>
        <v/>
      </c>
      <c r="E7194">
        <f>IF(B7194="","",IF(INPUT!$I$1="","",IF(C7194&lt;(INT(INPUT!$I$1)-INPUT!$I$2),"Off Meds",IF(C7194&lt;=(INT(INPUT!$I$1)+INPUT!$I$2),"Washout","On Meds"))))</f>
        <v/>
      </c>
      <c r="F7194">
        <f>IF(B7194="","",1.509*(LN(B7194)^1.084-5.381))</f>
        <v/>
      </c>
      <c r="G7194">
        <f>IF(F7194="","",IF(F7194&lt;0,10*F7194^2,0))</f>
        <v/>
      </c>
      <c r="H7194">
        <f>IF(F7194="","",IF(F7194&gt;0,10*F7194^2,0))</f>
        <v/>
      </c>
    </row>
    <row r="7195">
      <c r="A7195">
        <f>Input!A7195</f>
        <v/>
      </c>
      <c r="B7195">
        <f>IF(ISNUMBER(Input!B7195),IF(AND(Input!B7195&gt;=20,Input!B7195&lt;=700),Input!B7195,""),"")</f>
        <v/>
      </c>
      <c r="C7195">
        <f>IF(B7195="","",INT(A7195))</f>
        <v/>
      </c>
      <c r="D7195">
        <f>IF(B7195="","",HOUR(A7195))</f>
        <v/>
      </c>
      <c r="E7195">
        <f>IF(B7195="","",IF(INPUT!$I$1="","",IF(C7195&lt;(INT(INPUT!$I$1)-INPUT!$I$2),"Off Meds",IF(C7195&lt;=(INT(INPUT!$I$1)+INPUT!$I$2),"Washout","On Meds"))))</f>
        <v/>
      </c>
      <c r="F7195">
        <f>IF(B7195="","",1.509*(LN(B7195)^1.084-5.381))</f>
        <v/>
      </c>
      <c r="G7195">
        <f>IF(F7195="","",IF(F7195&lt;0,10*F7195^2,0))</f>
        <v/>
      </c>
      <c r="H7195">
        <f>IF(F7195="","",IF(F7195&gt;0,10*F7195^2,0))</f>
        <v/>
      </c>
    </row>
    <row r="7196">
      <c r="A7196">
        <f>Input!A7196</f>
        <v/>
      </c>
      <c r="B7196">
        <f>IF(ISNUMBER(Input!B7196),IF(AND(Input!B7196&gt;=20,Input!B7196&lt;=700),Input!B7196,""),"")</f>
        <v/>
      </c>
      <c r="C7196">
        <f>IF(B7196="","",INT(A7196))</f>
        <v/>
      </c>
      <c r="D7196">
        <f>IF(B7196="","",HOUR(A7196))</f>
        <v/>
      </c>
      <c r="E7196">
        <f>IF(B7196="","",IF(INPUT!$I$1="","",IF(C7196&lt;(INT(INPUT!$I$1)-INPUT!$I$2),"Off Meds",IF(C7196&lt;=(INT(INPUT!$I$1)+INPUT!$I$2),"Washout","On Meds"))))</f>
        <v/>
      </c>
      <c r="F7196">
        <f>IF(B7196="","",1.509*(LN(B7196)^1.084-5.381))</f>
        <v/>
      </c>
      <c r="G7196">
        <f>IF(F7196="","",IF(F7196&lt;0,10*F7196^2,0))</f>
        <v/>
      </c>
      <c r="H7196">
        <f>IF(F7196="","",IF(F7196&gt;0,10*F7196^2,0))</f>
        <v/>
      </c>
    </row>
    <row r="7197">
      <c r="A7197">
        <f>Input!A7197</f>
        <v/>
      </c>
      <c r="B7197">
        <f>IF(ISNUMBER(Input!B7197),IF(AND(Input!B7197&gt;=20,Input!B7197&lt;=700),Input!B7197,""),"")</f>
        <v/>
      </c>
      <c r="C7197">
        <f>IF(B7197="","",INT(A7197))</f>
        <v/>
      </c>
      <c r="D7197">
        <f>IF(B7197="","",HOUR(A7197))</f>
        <v/>
      </c>
      <c r="E7197">
        <f>IF(B7197="","",IF(INPUT!$I$1="","",IF(C7197&lt;(INT(INPUT!$I$1)-INPUT!$I$2),"Off Meds",IF(C7197&lt;=(INT(INPUT!$I$1)+INPUT!$I$2),"Washout","On Meds"))))</f>
        <v/>
      </c>
      <c r="F7197">
        <f>IF(B7197="","",1.509*(LN(B7197)^1.084-5.381))</f>
        <v/>
      </c>
      <c r="G7197">
        <f>IF(F7197="","",IF(F7197&lt;0,10*F7197^2,0))</f>
        <v/>
      </c>
      <c r="H7197">
        <f>IF(F7197="","",IF(F7197&gt;0,10*F7197^2,0))</f>
        <v/>
      </c>
    </row>
    <row r="7198">
      <c r="A7198">
        <f>Input!A7198</f>
        <v/>
      </c>
      <c r="B7198">
        <f>IF(ISNUMBER(Input!B7198),IF(AND(Input!B7198&gt;=20,Input!B7198&lt;=700),Input!B7198,""),"")</f>
        <v/>
      </c>
      <c r="C7198">
        <f>IF(B7198="","",INT(A7198))</f>
        <v/>
      </c>
      <c r="D7198">
        <f>IF(B7198="","",HOUR(A7198))</f>
        <v/>
      </c>
      <c r="E7198">
        <f>IF(B7198="","",IF(INPUT!$I$1="","",IF(C7198&lt;(INT(INPUT!$I$1)-INPUT!$I$2),"Off Meds",IF(C7198&lt;=(INT(INPUT!$I$1)+INPUT!$I$2),"Washout","On Meds"))))</f>
        <v/>
      </c>
      <c r="F7198">
        <f>IF(B7198="","",1.509*(LN(B7198)^1.084-5.381))</f>
        <v/>
      </c>
      <c r="G7198">
        <f>IF(F7198="","",IF(F7198&lt;0,10*F7198^2,0))</f>
        <v/>
      </c>
      <c r="H7198">
        <f>IF(F7198="","",IF(F7198&gt;0,10*F7198^2,0))</f>
        <v/>
      </c>
    </row>
    <row r="7199">
      <c r="A7199">
        <f>Input!A7199</f>
        <v/>
      </c>
      <c r="B7199">
        <f>IF(ISNUMBER(Input!B7199),IF(AND(Input!B7199&gt;=20,Input!B7199&lt;=700),Input!B7199,""),"")</f>
        <v/>
      </c>
      <c r="C7199">
        <f>IF(B7199="","",INT(A7199))</f>
        <v/>
      </c>
      <c r="D7199">
        <f>IF(B7199="","",HOUR(A7199))</f>
        <v/>
      </c>
      <c r="E7199">
        <f>IF(B7199="","",IF(INPUT!$I$1="","",IF(C7199&lt;(INT(INPUT!$I$1)-INPUT!$I$2),"Off Meds",IF(C7199&lt;=(INT(INPUT!$I$1)+INPUT!$I$2),"Washout","On Meds"))))</f>
        <v/>
      </c>
      <c r="F7199">
        <f>IF(B7199="","",1.509*(LN(B7199)^1.084-5.381))</f>
        <v/>
      </c>
      <c r="G7199">
        <f>IF(F7199="","",IF(F7199&lt;0,10*F7199^2,0))</f>
        <v/>
      </c>
      <c r="H7199">
        <f>IF(F7199="","",IF(F7199&gt;0,10*F7199^2,0))</f>
        <v/>
      </c>
    </row>
    <row r="7200">
      <c r="A7200">
        <f>Input!A7200</f>
        <v/>
      </c>
      <c r="B7200">
        <f>IF(ISNUMBER(Input!B7200),IF(AND(Input!B7200&gt;=20,Input!B7200&lt;=700),Input!B7200,""),"")</f>
        <v/>
      </c>
      <c r="C7200">
        <f>IF(B7200="","",INT(A7200))</f>
        <v/>
      </c>
      <c r="D7200">
        <f>IF(B7200="","",HOUR(A7200))</f>
        <v/>
      </c>
      <c r="E7200">
        <f>IF(B7200="","",IF(INPUT!$I$1="","",IF(C7200&lt;(INT(INPUT!$I$1)-INPUT!$I$2),"Off Meds",IF(C7200&lt;=(INT(INPUT!$I$1)+INPUT!$I$2),"Washout","On Meds"))))</f>
        <v/>
      </c>
      <c r="F7200">
        <f>IF(B7200="","",1.509*(LN(B7200)^1.084-5.381))</f>
        <v/>
      </c>
      <c r="G7200">
        <f>IF(F7200="","",IF(F7200&lt;0,10*F7200^2,0))</f>
        <v/>
      </c>
      <c r="H7200">
        <f>IF(F7200="","",IF(F7200&gt;0,10*F7200^2,0))</f>
        <v/>
      </c>
    </row>
    <row r="7201">
      <c r="A7201">
        <f>Input!A7201</f>
        <v/>
      </c>
      <c r="B7201">
        <f>IF(ISNUMBER(Input!B7201),IF(AND(Input!B7201&gt;=20,Input!B7201&lt;=700),Input!B7201,""),"")</f>
        <v/>
      </c>
      <c r="C7201">
        <f>IF(B7201="","",INT(A7201))</f>
        <v/>
      </c>
      <c r="D7201">
        <f>IF(B7201="","",HOUR(A7201))</f>
        <v/>
      </c>
      <c r="E7201">
        <f>IF(B7201="","",IF(INPUT!$I$1="","",IF(C7201&lt;(INT(INPUT!$I$1)-INPUT!$I$2),"Off Meds",IF(C7201&lt;=(INT(INPUT!$I$1)+INPUT!$I$2),"Washout","On Meds"))))</f>
        <v/>
      </c>
      <c r="F7201">
        <f>IF(B7201="","",1.509*(LN(B7201)^1.084-5.381))</f>
        <v/>
      </c>
      <c r="G7201">
        <f>IF(F7201="","",IF(F7201&lt;0,10*F7201^2,0))</f>
        <v/>
      </c>
      <c r="H7201">
        <f>IF(F7201="","",IF(F7201&gt;0,10*F7201^2,0))</f>
        <v/>
      </c>
    </row>
    <row r="7202">
      <c r="A7202">
        <f>Input!A7202</f>
        <v/>
      </c>
      <c r="B7202">
        <f>IF(ISNUMBER(Input!B7202),IF(AND(Input!B7202&gt;=20,Input!B7202&lt;=700),Input!B7202,""),"")</f>
        <v/>
      </c>
      <c r="C7202">
        <f>IF(B7202="","",INT(A7202))</f>
        <v/>
      </c>
      <c r="D7202">
        <f>IF(B7202="","",HOUR(A7202))</f>
        <v/>
      </c>
      <c r="E7202">
        <f>IF(B7202="","",IF(INPUT!$I$1="","",IF(C7202&lt;(INT(INPUT!$I$1)-INPUT!$I$2),"Off Meds",IF(C7202&lt;=(INT(INPUT!$I$1)+INPUT!$I$2),"Washout","On Meds"))))</f>
        <v/>
      </c>
      <c r="F7202">
        <f>IF(B7202="","",1.509*(LN(B7202)^1.084-5.381))</f>
        <v/>
      </c>
      <c r="G7202">
        <f>IF(F7202="","",IF(F7202&lt;0,10*F7202^2,0))</f>
        <v/>
      </c>
      <c r="H7202">
        <f>IF(F7202="","",IF(F7202&gt;0,10*F7202^2,0))</f>
        <v/>
      </c>
    </row>
    <row r="7203">
      <c r="A7203">
        <f>Input!A7203</f>
        <v/>
      </c>
      <c r="B7203">
        <f>IF(ISNUMBER(Input!B7203),IF(AND(Input!B7203&gt;=20,Input!B7203&lt;=700),Input!B7203,""),"")</f>
        <v/>
      </c>
      <c r="C7203">
        <f>IF(B7203="","",INT(A7203))</f>
        <v/>
      </c>
      <c r="D7203">
        <f>IF(B7203="","",HOUR(A7203))</f>
        <v/>
      </c>
      <c r="E7203">
        <f>IF(B7203="","",IF(INPUT!$I$1="","",IF(C7203&lt;(INT(INPUT!$I$1)-INPUT!$I$2),"Off Meds",IF(C7203&lt;=(INT(INPUT!$I$1)+INPUT!$I$2),"Washout","On Meds"))))</f>
        <v/>
      </c>
      <c r="F7203">
        <f>IF(B7203="","",1.509*(LN(B7203)^1.084-5.381))</f>
        <v/>
      </c>
      <c r="G7203">
        <f>IF(F7203="","",IF(F7203&lt;0,10*F7203^2,0))</f>
        <v/>
      </c>
      <c r="H7203">
        <f>IF(F7203="","",IF(F7203&gt;0,10*F7203^2,0))</f>
        <v/>
      </c>
    </row>
    <row r="7204">
      <c r="A7204">
        <f>Input!A7204</f>
        <v/>
      </c>
      <c r="B7204">
        <f>IF(ISNUMBER(Input!B7204),IF(AND(Input!B7204&gt;=20,Input!B7204&lt;=700),Input!B7204,""),"")</f>
        <v/>
      </c>
      <c r="C7204">
        <f>IF(B7204="","",INT(A7204))</f>
        <v/>
      </c>
      <c r="D7204">
        <f>IF(B7204="","",HOUR(A7204))</f>
        <v/>
      </c>
      <c r="E7204">
        <f>IF(B7204="","",IF(INPUT!$I$1="","",IF(C7204&lt;(INT(INPUT!$I$1)-INPUT!$I$2),"Off Meds",IF(C7204&lt;=(INT(INPUT!$I$1)+INPUT!$I$2),"Washout","On Meds"))))</f>
        <v/>
      </c>
      <c r="F7204">
        <f>IF(B7204="","",1.509*(LN(B7204)^1.084-5.381))</f>
        <v/>
      </c>
      <c r="G7204">
        <f>IF(F7204="","",IF(F7204&lt;0,10*F7204^2,0))</f>
        <v/>
      </c>
      <c r="H7204">
        <f>IF(F7204="","",IF(F7204&gt;0,10*F7204^2,0))</f>
        <v/>
      </c>
    </row>
    <row r="7205">
      <c r="A7205">
        <f>Input!A7205</f>
        <v/>
      </c>
      <c r="B7205">
        <f>IF(ISNUMBER(Input!B7205),IF(AND(Input!B7205&gt;=20,Input!B7205&lt;=700),Input!B7205,""),"")</f>
        <v/>
      </c>
      <c r="C7205">
        <f>IF(B7205="","",INT(A7205))</f>
        <v/>
      </c>
      <c r="D7205">
        <f>IF(B7205="","",HOUR(A7205))</f>
        <v/>
      </c>
      <c r="E7205">
        <f>IF(B7205="","",IF(INPUT!$I$1="","",IF(C7205&lt;(INT(INPUT!$I$1)-INPUT!$I$2),"Off Meds",IF(C7205&lt;=(INT(INPUT!$I$1)+INPUT!$I$2),"Washout","On Meds"))))</f>
        <v/>
      </c>
      <c r="F7205">
        <f>IF(B7205="","",1.509*(LN(B7205)^1.084-5.381))</f>
        <v/>
      </c>
      <c r="G7205">
        <f>IF(F7205="","",IF(F7205&lt;0,10*F7205^2,0))</f>
        <v/>
      </c>
      <c r="H7205">
        <f>IF(F7205="","",IF(F7205&gt;0,10*F7205^2,0))</f>
        <v/>
      </c>
    </row>
    <row r="7206">
      <c r="A7206">
        <f>Input!A7206</f>
        <v/>
      </c>
      <c r="B7206">
        <f>IF(ISNUMBER(Input!B7206),IF(AND(Input!B7206&gt;=20,Input!B7206&lt;=700),Input!B7206,""),"")</f>
        <v/>
      </c>
      <c r="C7206">
        <f>IF(B7206="","",INT(A7206))</f>
        <v/>
      </c>
      <c r="D7206">
        <f>IF(B7206="","",HOUR(A7206))</f>
        <v/>
      </c>
      <c r="E7206">
        <f>IF(B7206="","",IF(INPUT!$I$1="","",IF(C7206&lt;(INT(INPUT!$I$1)-INPUT!$I$2),"Off Meds",IF(C7206&lt;=(INT(INPUT!$I$1)+INPUT!$I$2),"Washout","On Meds"))))</f>
        <v/>
      </c>
      <c r="F7206">
        <f>IF(B7206="","",1.509*(LN(B7206)^1.084-5.381))</f>
        <v/>
      </c>
      <c r="G7206">
        <f>IF(F7206="","",IF(F7206&lt;0,10*F7206^2,0))</f>
        <v/>
      </c>
      <c r="H7206">
        <f>IF(F7206="","",IF(F7206&gt;0,10*F7206^2,0))</f>
        <v/>
      </c>
    </row>
    <row r="7207">
      <c r="A7207">
        <f>Input!A7207</f>
        <v/>
      </c>
      <c r="B7207">
        <f>IF(ISNUMBER(Input!B7207),IF(AND(Input!B7207&gt;=20,Input!B7207&lt;=700),Input!B7207,""),"")</f>
        <v/>
      </c>
      <c r="C7207">
        <f>IF(B7207="","",INT(A7207))</f>
        <v/>
      </c>
      <c r="D7207">
        <f>IF(B7207="","",HOUR(A7207))</f>
        <v/>
      </c>
      <c r="E7207">
        <f>IF(B7207="","",IF(INPUT!$I$1="","",IF(C7207&lt;(INT(INPUT!$I$1)-INPUT!$I$2),"Off Meds",IF(C7207&lt;=(INT(INPUT!$I$1)+INPUT!$I$2),"Washout","On Meds"))))</f>
        <v/>
      </c>
      <c r="F7207">
        <f>IF(B7207="","",1.509*(LN(B7207)^1.084-5.381))</f>
        <v/>
      </c>
      <c r="G7207">
        <f>IF(F7207="","",IF(F7207&lt;0,10*F7207^2,0))</f>
        <v/>
      </c>
      <c r="H7207">
        <f>IF(F7207="","",IF(F7207&gt;0,10*F7207^2,0))</f>
        <v/>
      </c>
    </row>
    <row r="7208">
      <c r="A7208">
        <f>Input!A7208</f>
        <v/>
      </c>
      <c r="B7208">
        <f>IF(ISNUMBER(Input!B7208),IF(AND(Input!B7208&gt;=20,Input!B7208&lt;=700),Input!B7208,""),"")</f>
        <v/>
      </c>
      <c r="C7208">
        <f>IF(B7208="","",INT(A7208))</f>
        <v/>
      </c>
      <c r="D7208">
        <f>IF(B7208="","",HOUR(A7208))</f>
        <v/>
      </c>
      <c r="E7208">
        <f>IF(B7208="","",IF(INPUT!$I$1="","",IF(C7208&lt;(INT(INPUT!$I$1)-INPUT!$I$2),"Off Meds",IF(C7208&lt;=(INT(INPUT!$I$1)+INPUT!$I$2),"Washout","On Meds"))))</f>
        <v/>
      </c>
      <c r="F7208">
        <f>IF(B7208="","",1.509*(LN(B7208)^1.084-5.381))</f>
        <v/>
      </c>
      <c r="G7208">
        <f>IF(F7208="","",IF(F7208&lt;0,10*F7208^2,0))</f>
        <v/>
      </c>
      <c r="H7208">
        <f>IF(F7208="","",IF(F7208&gt;0,10*F7208^2,0))</f>
        <v/>
      </c>
    </row>
    <row r="7209">
      <c r="A7209">
        <f>Input!A7209</f>
        <v/>
      </c>
      <c r="B7209">
        <f>IF(ISNUMBER(Input!B7209),IF(AND(Input!B7209&gt;=20,Input!B7209&lt;=700),Input!B7209,""),"")</f>
        <v/>
      </c>
      <c r="C7209">
        <f>IF(B7209="","",INT(A7209))</f>
        <v/>
      </c>
      <c r="D7209">
        <f>IF(B7209="","",HOUR(A7209))</f>
        <v/>
      </c>
      <c r="E7209">
        <f>IF(B7209="","",IF(INPUT!$I$1="","",IF(C7209&lt;(INT(INPUT!$I$1)-INPUT!$I$2),"Off Meds",IF(C7209&lt;=(INT(INPUT!$I$1)+INPUT!$I$2),"Washout","On Meds"))))</f>
        <v/>
      </c>
      <c r="F7209">
        <f>IF(B7209="","",1.509*(LN(B7209)^1.084-5.381))</f>
        <v/>
      </c>
      <c r="G7209">
        <f>IF(F7209="","",IF(F7209&lt;0,10*F7209^2,0))</f>
        <v/>
      </c>
      <c r="H7209">
        <f>IF(F7209="","",IF(F7209&gt;0,10*F7209^2,0))</f>
        <v/>
      </c>
    </row>
    <row r="7210">
      <c r="A7210">
        <f>Input!A7210</f>
        <v/>
      </c>
      <c r="B7210">
        <f>IF(ISNUMBER(Input!B7210),IF(AND(Input!B7210&gt;=20,Input!B7210&lt;=700),Input!B7210,""),"")</f>
        <v/>
      </c>
      <c r="C7210">
        <f>IF(B7210="","",INT(A7210))</f>
        <v/>
      </c>
      <c r="D7210">
        <f>IF(B7210="","",HOUR(A7210))</f>
        <v/>
      </c>
      <c r="E7210">
        <f>IF(B7210="","",IF(INPUT!$I$1="","",IF(C7210&lt;(INT(INPUT!$I$1)-INPUT!$I$2),"Off Meds",IF(C7210&lt;=(INT(INPUT!$I$1)+INPUT!$I$2),"Washout","On Meds"))))</f>
        <v/>
      </c>
      <c r="F7210">
        <f>IF(B7210="","",1.509*(LN(B7210)^1.084-5.381))</f>
        <v/>
      </c>
      <c r="G7210">
        <f>IF(F7210="","",IF(F7210&lt;0,10*F7210^2,0))</f>
        <v/>
      </c>
      <c r="H7210">
        <f>IF(F7210="","",IF(F7210&gt;0,10*F7210^2,0))</f>
        <v/>
      </c>
    </row>
    <row r="7211">
      <c r="A7211">
        <f>Input!A7211</f>
        <v/>
      </c>
      <c r="B7211">
        <f>IF(ISNUMBER(Input!B7211),IF(AND(Input!B7211&gt;=20,Input!B7211&lt;=700),Input!B7211,""),"")</f>
        <v/>
      </c>
      <c r="C7211">
        <f>IF(B7211="","",INT(A7211))</f>
        <v/>
      </c>
      <c r="D7211">
        <f>IF(B7211="","",HOUR(A7211))</f>
        <v/>
      </c>
      <c r="E7211">
        <f>IF(B7211="","",IF(INPUT!$I$1="","",IF(C7211&lt;(INT(INPUT!$I$1)-INPUT!$I$2),"Off Meds",IF(C7211&lt;=(INT(INPUT!$I$1)+INPUT!$I$2),"Washout","On Meds"))))</f>
        <v/>
      </c>
      <c r="F7211">
        <f>IF(B7211="","",1.509*(LN(B7211)^1.084-5.381))</f>
        <v/>
      </c>
      <c r="G7211">
        <f>IF(F7211="","",IF(F7211&lt;0,10*F7211^2,0))</f>
        <v/>
      </c>
      <c r="H7211">
        <f>IF(F7211="","",IF(F7211&gt;0,10*F7211^2,0))</f>
        <v/>
      </c>
    </row>
    <row r="7212">
      <c r="A7212">
        <f>Input!A7212</f>
        <v/>
      </c>
      <c r="B7212">
        <f>IF(ISNUMBER(Input!B7212),IF(AND(Input!B7212&gt;=20,Input!B7212&lt;=700),Input!B7212,""),"")</f>
        <v/>
      </c>
      <c r="C7212">
        <f>IF(B7212="","",INT(A7212))</f>
        <v/>
      </c>
      <c r="D7212">
        <f>IF(B7212="","",HOUR(A7212))</f>
        <v/>
      </c>
      <c r="E7212">
        <f>IF(B7212="","",IF(INPUT!$I$1="","",IF(C7212&lt;(INT(INPUT!$I$1)-INPUT!$I$2),"Off Meds",IF(C7212&lt;=(INT(INPUT!$I$1)+INPUT!$I$2),"Washout","On Meds"))))</f>
        <v/>
      </c>
      <c r="F7212">
        <f>IF(B7212="","",1.509*(LN(B7212)^1.084-5.381))</f>
        <v/>
      </c>
      <c r="G7212">
        <f>IF(F7212="","",IF(F7212&lt;0,10*F7212^2,0))</f>
        <v/>
      </c>
      <c r="H7212">
        <f>IF(F7212="","",IF(F7212&gt;0,10*F7212^2,0))</f>
        <v/>
      </c>
    </row>
    <row r="7213">
      <c r="A7213">
        <f>Input!A7213</f>
        <v/>
      </c>
      <c r="B7213">
        <f>IF(ISNUMBER(Input!B7213),IF(AND(Input!B7213&gt;=20,Input!B7213&lt;=700),Input!B7213,""),"")</f>
        <v/>
      </c>
      <c r="C7213">
        <f>IF(B7213="","",INT(A7213))</f>
        <v/>
      </c>
      <c r="D7213">
        <f>IF(B7213="","",HOUR(A7213))</f>
        <v/>
      </c>
      <c r="E7213">
        <f>IF(B7213="","",IF(INPUT!$I$1="","",IF(C7213&lt;(INT(INPUT!$I$1)-INPUT!$I$2),"Off Meds",IF(C7213&lt;=(INT(INPUT!$I$1)+INPUT!$I$2),"Washout","On Meds"))))</f>
        <v/>
      </c>
      <c r="F7213">
        <f>IF(B7213="","",1.509*(LN(B7213)^1.084-5.381))</f>
        <v/>
      </c>
      <c r="G7213">
        <f>IF(F7213="","",IF(F7213&lt;0,10*F7213^2,0))</f>
        <v/>
      </c>
      <c r="H7213">
        <f>IF(F7213="","",IF(F7213&gt;0,10*F7213^2,0))</f>
        <v/>
      </c>
    </row>
    <row r="7214">
      <c r="A7214">
        <f>Input!A7214</f>
        <v/>
      </c>
      <c r="B7214">
        <f>IF(ISNUMBER(Input!B7214),IF(AND(Input!B7214&gt;=20,Input!B7214&lt;=700),Input!B7214,""),"")</f>
        <v/>
      </c>
      <c r="C7214">
        <f>IF(B7214="","",INT(A7214))</f>
        <v/>
      </c>
      <c r="D7214">
        <f>IF(B7214="","",HOUR(A7214))</f>
        <v/>
      </c>
      <c r="E7214">
        <f>IF(B7214="","",IF(INPUT!$I$1="","",IF(C7214&lt;(INT(INPUT!$I$1)-INPUT!$I$2),"Off Meds",IF(C7214&lt;=(INT(INPUT!$I$1)+INPUT!$I$2),"Washout","On Meds"))))</f>
        <v/>
      </c>
      <c r="F7214">
        <f>IF(B7214="","",1.509*(LN(B7214)^1.084-5.381))</f>
        <v/>
      </c>
      <c r="G7214">
        <f>IF(F7214="","",IF(F7214&lt;0,10*F7214^2,0))</f>
        <v/>
      </c>
      <c r="H7214">
        <f>IF(F7214="","",IF(F7214&gt;0,10*F7214^2,0))</f>
        <v/>
      </c>
    </row>
    <row r="7215">
      <c r="A7215">
        <f>Input!A7215</f>
        <v/>
      </c>
      <c r="B7215">
        <f>IF(ISNUMBER(Input!B7215),IF(AND(Input!B7215&gt;=20,Input!B7215&lt;=700),Input!B7215,""),"")</f>
        <v/>
      </c>
      <c r="C7215">
        <f>IF(B7215="","",INT(A7215))</f>
        <v/>
      </c>
      <c r="D7215">
        <f>IF(B7215="","",HOUR(A7215))</f>
        <v/>
      </c>
      <c r="E7215">
        <f>IF(B7215="","",IF(INPUT!$I$1="","",IF(C7215&lt;(INT(INPUT!$I$1)-INPUT!$I$2),"Off Meds",IF(C7215&lt;=(INT(INPUT!$I$1)+INPUT!$I$2),"Washout","On Meds"))))</f>
        <v/>
      </c>
      <c r="F7215">
        <f>IF(B7215="","",1.509*(LN(B7215)^1.084-5.381))</f>
        <v/>
      </c>
      <c r="G7215">
        <f>IF(F7215="","",IF(F7215&lt;0,10*F7215^2,0))</f>
        <v/>
      </c>
      <c r="H7215">
        <f>IF(F7215="","",IF(F7215&gt;0,10*F7215^2,0))</f>
        <v/>
      </c>
    </row>
    <row r="7216">
      <c r="A7216">
        <f>Input!A7216</f>
        <v/>
      </c>
      <c r="B7216">
        <f>IF(ISNUMBER(Input!B7216),IF(AND(Input!B7216&gt;=20,Input!B7216&lt;=700),Input!B7216,""),"")</f>
        <v/>
      </c>
      <c r="C7216">
        <f>IF(B7216="","",INT(A7216))</f>
        <v/>
      </c>
      <c r="D7216">
        <f>IF(B7216="","",HOUR(A7216))</f>
        <v/>
      </c>
      <c r="E7216">
        <f>IF(B7216="","",IF(INPUT!$I$1="","",IF(C7216&lt;(INT(INPUT!$I$1)-INPUT!$I$2),"Off Meds",IF(C7216&lt;=(INT(INPUT!$I$1)+INPUT!$I$2),"Washout","On Meds"))))</f>
        <v/>
      </c>
      <c r="F7216">
        <f>IF(B7216="","",1.509*(LN(B7216)^1.084-5.381))</f>
        <v/>
      </c>
      <c r="G7216">
        <f>IF(F7216="","",IF(F7216&lt;0,10*F7216^2,0))</f>
        <v/>
      </c>
      <c r="H7216">
        <f>IF(F7216="","",IF(F7216&gt;0,10*F7216^2,0))</f>
        <v/>
      </c>
    </row>
    <row r="7217">
      <c r="A7217">
        <f>Input!A7217</f>
        <v/>
      </c>
      <c r="B7217">
        <f>IF(ISNUMBER(Input!B7217),IF(AND(Input!B7217&gt;=20,Input!B7217&lt;=700),Input!B7217,""),"")</f>
        <v/>
      </c>
      <c r="C7217">
        <f>IF(B7217="","",INT(A7217))</f>
        <v/>
      </c>
      <c r="D7217">
        <f>IF(B7217="","",HOUR(A7217))</f>
        <v/>
      </c>
      <c r="E7217">
        <f>IF(B7217="","",IF(INPUT!$I$1="","",IF(C7217&lt;(INT(INPUT!$I$1)-INPUT!$I$2),"Off Meds",IF(C7217&lt;=(INT(INPUT!$I$1)+INPUT!$I$2),"Washout","On Meds"))))</f>
        <v/>
      </c>
      <c r="F7217">
        <f>IF(B7217="","",1.509*(LN(B7217)^1.084-5.381))</f>
        <v/>
      </c>
      <c r="G7217">
        <f>IF(F7217="","",IF(F7217&lt;0,10*F7217^2,0))</f>
        <v/>
      </c>
      <c r="H7217">
        <f>IF(F7217="","",IF(F7217&gt;0,10*F7217^2,0))</f>
        <v/>
      </c>
    </row>
    <row r="7218">
      <c r="A7218">
        <f>Input!A7218</f>
        <v/>
      </c>
      <c r="B7218">
        <f>IF(ISNUMBER(Input!B7218),IF(AND(Input!B7218&gt;=20,Input!B7218&lt;=700),Input!B7218,""),"")</f>
        <v/>
      </c>
      <c r="C7218">
        <f>IF(B7218="","",INT(A7218))</f>
        <v/>
      </c>
      <c r="D7218">
        <f>IF(B7218="","",HOUR(A7218))</f>
        <v/>
      </c>
      <c r="E7218">
        <f>IF(B7218="","",IF(INPUT!$I$1="","",IF(C7218&lt;(INT(INPUT!$I$1)-INPUT!$I$2),"Off Meds",IF(C7218&lt;=(INT(INPUT!$I$1)+INPUT!$I$2),"Washout","On Meds"))))</f>
        <v/>
      </c>
      <c r="F7218">
        <f>IF(B7218="","",1.509*(LN(B7218)^1.084-5.381))</f>
        <v/>
      </c>
      <c r="G7218">
        <f>IF(F7218="","",IF(F7218&lt;0,10*F7218^2,0))</f>
        <v/>
      </c>
      <c r="H7218">
        <f>IF(F7218="","",IF(F7218&gt;0,10*F7218^2,0))</f>
        <v/>
      </c>
    </row>
    <row r="7219">
      <c r="A7219">
        <f>Input!A7219</f>
        <v/>
      </c>
      <c r="B7219">
        <f>IF(ISNUMBER(Input!B7219),IF(AND(Input!B7219&gt;=20,Input!B7219&lt;=700),Input!B7219,""),"")</f>
        <v/>
      </c>
      <c r="C7219">
        <f>IF(B7219="","",INT(A7219))</f>
        <v/>
      </c>
      <c r="D7219">
        <f>IF(B7219="","",HOUR(A7219))</f>
        <v/>
      </c>
      <c r="E7219">
        <f>IF(B7219="","",IF(INPUT!$I$1="","",IF(C7219&lt;(INT(INPUT!$I$1)-INPUT!$I$2),"Off Meds",IF(C7219&lt;=(INT(INPUT!$I$1)+INPUT!$I$2),"Washout","On Meds"))))</f>
        <v/>
      </c>
      <c r="F7219">
        <f>IF(B7219="","",1.509*(LN(B7219)^1.084-5.381))</f>
        <v/>
      </c>
      <c r="G7219">
        <f>IF(F7219="","",IF(F7219&lt;0,10*F7219^2,0))</f>
        <v/>
      </c>
      <c r="H7219">
        <f>IF(F7219="","",IF(F7219&gt;0,10*F7219^2,0))</f>
        <v/>
      </c>
    </row>
    <row r="7220">
      <c r="A7220">
        <f>Input!A7220</f>
        <v/>
      </c>
      <c r="B7220">
        <f>IF(ISNUMBER(Input!B7220),IF(AND(Input!B7220&gt;=20,Input!B7220&lt;=700),Input!B7220,""),"")</f>
        <v/>
      </c>
      <c r="C7220">
        <f>IF(B7220="","",INT(A7220))</f>
        <v/>
      </c>
      <c r="D7220">
        <f>IF(B7220="","",HOUR(A7220))</f>
        <v/>
      </c>
      <c r="E7220">
        <f>IF(B7220="","",IF(INPUT!$I$1="","",IF(C7220&lt;(INT(INPUT!$I$1)-INPUT!$I$2),"Off Meds",IF(C7220&lt;=(INT(INPUT!$I$1)+INPUT!$I$2),"Washout","On Meds"))))</f>
        <v/>
      </c>
      <c r="F7220">
        <f>IF(B7220="","",1.509*(LN(B7220)^1.084-5.381))</f>
        <v/>
      </c>
      <c r="G7220">
        <f>IF(F7220="","",IF(F7220&lt;0,10*F7220^2,0))</f>
        <v/>
      </c>
      <c r="H7220">
        <f>IF(F7220="","",IF(F7220&gt;0,10*F7220^2,0))</f>
        <v/>
      </c>
    </row>
    <row r="7221">
      <c r="A7221">
        <f>Input!A7221</f>
        <v/>
      </c>
      <c r="B7221">
        <f>IF(ISNUMBER(Input!B7221),IF(AND(Input!B7221&gt;=20,Input!B7221&lt;=700),Input!B7221,""),"")</f>
        <v/>
      </c>
      <c r="C7221">
        <f>IF(B7221="","",INT(A7221))</f>
        <v/>
      </c>
      <c r="D7221">
        <f>IF(B7221="","",HOUR(A7221))</f>
        <v/>
      </c>
      <c r="E7221">
        <f>IF(B7221="","",IF(INPUT!$I$1="","",IF(C7221&lt;(INT(INPUT!$I$1)-INPUT!$I$2),"Off Meds",IF(C7221&lt;=(INT(INPUT!$I$1)+INPUT!$I$2),"Washout","On Meds"))))</f>
        <v/>
      </c>
      <c r="F7221">
        <f>IF(B7221="","",1.509*(LN(B7221)^1.084-5.381))</f>
        <v/>
      </c>
      <c r="G7221">
        <f>IF(F7221="","",IF(F7221&lt;0,10*F7221^2,0))</f>
        <v/>
      </c>
      <c r="H7221">
        <f>IF(F7221="","",IF(F7221&gt;0,10*F7221^2,0))</f>
        <v/>
      </c>
    </row>
    <row r="7222">
      <c r="A7222">
        <f>Input!A7222</f>
        <v/>
      </c>
      <c r="B7222">
        <f>IF(ISNUMBER(Input!B7222),IF(AND(Input!B7222&gt;=20,Input!B7222&lt;=700),Input!B7222,""),"")</f>
        <v/>
      </c>
      <c r="C7222">
        <f>IF(B7222="","",INT(A7222))</f>
        <v/>
      </c>
      <c r="D7222">
        <f>IF(B7222="","",HOUR(A7222))</f>
        <v/>
      </c>
      <c r="E7222">
        <f>IF(B7222="","",IF(INPUT!$I$1="","",IF(C7222&lt;(INT(INPUT!$I$1)-INPUT!$I$2),"Off Meds",IF(C7222&lt;=(INT(INPUT!$I$1)+INPUT!$I$2),"Washout","On Meds"))))</f>
        <v/>
      </c>
      <c r="F7222">
        <f>IF(B7222="","",1.509*(LN(B7222)^1.084-5.381))</f>
        <v/>
      </c>
      <c r="G7222">
        <f>IF(F7222="","",IF(F7222&lt;0,10*F7222^2,0))</f>
        <v/>
      </c>
      <c r="H7222">
        <f>IF(F7222="","",IF(F7222&gt;0,10*F7222^2,0))</f>
        <v/>
      </c>
    </row>
    <row r="7223">
      <c r="A7223">
        <f>Input!A7223</f>
        <v/>
      </c>
      <c r="B7223">
        <f>IF(ISNUMBER(Input!B7223),IF(AND(Input!B7223&gt;=20,Input!B7223&lt;=700),Input!B7223,""),"")</f>
        <v/>
      </c>
      <c r="C7223">
        <f>IF(B7223="","",INT(A7223))</f>
        <v/>
      </c>
      <c r="D7223">
        <f>IF(B7223="","",HOUR(A7223))</f>
        <v/>
      </c>
      <c r="E7223">
        <f>IF(B7223="","",IF(INPUT!$I$1="","",IF(C7223&lt;(INT(INPUT!$I$1)-INPUT!$I$2),"Off Meds",IF(C7223&lt;=(INT(INPUT!$I$1)+INPUT!$I$2),"Washout","On Meds"))))</f>
        <v/>
      </c>
      <c r="F7223">
        <f>IF(B7223="","",1.509*(LN(B7223)^1.084-5.381))</f>
        <v/>
      </c>
      <c r="G7223">
        <f>IF(F7223="","",IF(F7223&lt;0,10*F7223^2,0))</f>
        <v/>
      </c>
      <c r="H7223">
        <f>IF(F7223="","",IF(F7223&gt;0,10*F7223^2,0))</f>
        <v/>
      </c>
    </row>
    <row r="7224">
      <c r="A7224">
        <f>Input!A7224</f>
        <v/>
      </c>
      <c r="B7224">
        <f>IF(ISNUMBER(Input!B7224),IF(AND(Input!B7224&gt;=20,Input!B7224&lt;=700),Input!B7224,""),"")</f>
        <v/>
      </c>
      <c r="C7224">
        <f>IF(B7224="","",INT(A7224))</f>
        <v/>
      </c>
      <c r="D7224">
        <f>IF(B7224="","",HOUR(A7224))</f>
        <v/>
      </c>
      <c r="E7224">
        <f>IF(B7224="","",IF(INPUT!$I$1="","",IF(C7224&lt;(INT(INPUT!$I$1)-INPUT!$I$2),"Off Meds",IF(C7224&lt;=(INT(INPUT!$I$1)+INPUT!$I$2),"Washout","On Meds"))))</f>
        <v/>
      </c>
      <c r="F7224">
        <f>IF(B7224="","",1.509*(LN(B7224)^1.084-5.381))</f>
        <v/>
      </c>
      <c r="G7224">
        <f>IF(F7224="","",IF(F7224&lt;0,10*F7224^2,0))</f>
        <v/>
      </c>
      <c r="H7224">
        <f>IF(F7224="","",IF(F7224&gt;0,10*F7224^2,0))</f>
        <v/>
      </c>
    </row>
    <row r="7225">
      <c r="A7225">
        <f>Input!A7225</f>
        <v/>
      </c>
      <c r="B7225">
        <f>IF(ISNUMBER(Input!B7225),IF(AND(Input!B7225&gt;=20,Input!B7225&lt;=700),Input!B7225,""),"")</f>
        <v/>
      </c>
      <c r="C7225">
        <f>IF(B7225="","",INT(A7225))</f>
        <v/>
      </c>
      <c r="D7225">
        <f>IF(B7225="","",HOUR(A7225))</f>
        <v/>
      </c>
      <c r="E7225">
        <f>IF(B7225="","",IF(INPUT!$I$1="","",IF(C7225&lt;(INT(INPUT!$I$1)-INPUT!$I$2),"Off Meds",IF(C7225&lt;=(INT(INPUT!$I$1)+INPUT!$I$2),"Washout","On Meds"))))</f>
        <v/>
      </c>
      <c r="F7225">
        <f>IF(B7225="","",1.509*(LN(B7225)^1.084-5.381))</f>
        <v/>
      </c>
      <c r="G7225">
        <f>IF(F7225="","",IF(F7225&lt;0,10*F7225^2,0))</f>
        <v/>
      </c>
      <c r="H7225">
        <f>IF(F7225="","",IF(F7225&gt;0,10*F7225^2,0))</f>
        <v/>
      </c>
    </row>
    <row r="7226">
      <c r="A7226">
        <f>Input!A7226</f>
        <v/>
      </c>
      <c r="B7226">
        <f>IF(ISNUMBER(Input!B7226),IF(AND(Input!B7226&gt;=20,Input!B7226&lt;=700),Input!B7226,""),"")</f>
        <v/>
      </c>
      <c r="C7226">
        <f>IF(B7226="","",INT(A7226))</f>
        <v/>
      </c>
      <c r="D7226">
        <f>IF(B7226="","",HOUR(A7226))</f>
        <v/>
      </c>
      <c r="E7226">
        <f>IF(B7226="","",IF(INPUT!$I$1="","",IF(C7226&lt;(INT(INPUT!$I$1)-INPUT!$I$2),"Off Meds",IF(C7226&lt;=(INT(INPUT!$I$1)+INPUT!$I$2),"Washout","On Meds"))))</f>
        <v/>
      </c>
      <c r="F7226">
        <f>IF(B7226="","",1.509*(LN(B7226)^1.084-5.381))</f>
        <v/>
      </c>
      <c r="G7226">
        <f>IF(F7226="","",IF(F7226&lt;0,10*F7226^2,0))</f>
        <v/>
      </c>
      <c r="H7226">
        <f>IF(F7226="","",IF(F7226&gt;0,10*F7226^2,0))</f>
        <v/>
      </c>
    </row>
    <row r="7227">
      <c r="A7227">
        <f>Input!A7227</f>
        <v/>
      </c>
      <c r="B7227">
        <f>IF(ISNUMBER(Input!B7227),IF(AND(Input!B7227&gt;=20,Input!B7227&lt;=700),Input!B7227,""),"")</f>
        <v/>
      </c>
      <c r="C7227">
        <f>IF(B7227="","",INT(A7227))</f>
        <v/>
      </c>
      <c r="D7227">
        <f>IF(B7227="","",HOUR(A7227))</f>
        <v/>
      </c>
      <c r="E7227">
        <f>IF(B7227="","",IF(INPUT!$I$1="","",IF(C7227&lt;(INT(INPUT!$I$1)-INPUT!$I$2),"Off Meds",IF(C7227&lt;=(INT(INPUT!$I$1)+INPUT!$I$2),"Washout","On Meds"))))</f>
        <v/>
      </c>
      <c r="F7227">
        <f>IF(B7227="","",1.509*(LN(B7227)^1.084-5.381))</f>
        <v/>
      </c>
      <c r="G7227">
        <f>IF(F7227="","",IF(F7227&lt;0,10*F7227^2,0))</f>
        <v/>
      </c>
      <c r="H7227">
        <f>IF(F7227="","",IF(F7227&gt;0,10*F7227^2,0))</f>
        <v/>
      </c>
    </row>
    <row r="7228">
      <c r="A7228">
        <f>Input!A7228</f>
        <v/>
      </c>
      <c r="B7228">
        <f>IF(ISNUMBER(Input!B7228),IF(AND(Input!B7228&gt;=20,Input!B7228&lt;=700),Input!B7228,""),"")</f>
        <v/>
      </c>
      <c r="C7228">
        <f>IF(B7228="","",INT(A7228))</f>
        <v/>
      </c>
      <c r="D7228">
        <f>IF(B7228="","",HOUR(A7228))</f>
        <v/>
      </c>
      <c r="E7228">
        <f>IF(B7228="","",IF(INPUT!$I$1="","",IF(C7228&lt;(INT(INPUT!$I$1)-INPUT!$I$2),"Off Meds",IF(C7228&lt;=(INT(INPUT!$I$1)+INPUT!$I$2),"Washout","On Meds"))))</f>
        <v/>
      </c>
      <c r="F7228">
        <f>IF(B7228="","",1.509*(LN(B7228)^1.084-5.381))</f>
        <v/>
      </c>
      <c r="G7228">
        <f>IF(F7228="","",IF(F7228&lt;0,10*F7228^2,0))</f>
        <v/>
      </c>
      <c r="H7228">
        <f>IF(F7228="","",IF(F7228&gt;0,10*F7228^2,0))</f>
        <v/>
      </c>
    </row>
    <row r="7229">
      <c r="A7229">
        <f>Input!A7229</f>
        <v/>
      </c>
      <c r="B7229">
        <f>IF(ISNUMBER(Input!B7229),IF(AND(Input!B7229&gt;=20,Input!B7229&lt;=700),Input!B7229,""),"")</f>
        <v/>
      </c>
      <c r="C7229">
        <f>IF(B7229="","",INT(A7229))</f>
        <v/>
      </c>
      <c r="D7229">
        <f>IF(B7229="","",HOUR(A7229))</f>
        <v/>
      </c>
      <c r="E7229">
        <f>IF(B7229="","",IF(INPUT!$I$1="","",IF(C7229&lt;(INT(INPUT!$I$1)-INPUT!$I$2),"Off Meds",IF(C7229&lt;=(INT(INPUT!$I$1)+INPUT!$I$2),"Washout","On Meds"))))</f>
        <v/>
      </c>
      <c r="F7229">
        <f>IF(B7229="","",1.509*(LN(B7229)^1.084-5.381))</f>
        <v/>
      </c>
      <c r="G7229">
        <f>IF(F7229="","",IF(F7229&lt;0,10*F7229^2,0))</f>
        <v/>
      </c>
      <c r="H7229">
        <f>IF(F7229="","",IF(F7229&gt;0,10*F7229^2,0))</f>
        <v/>
      </c>
    </row>
    <row r="7230">
      <c r="A7230">
        <f>Input!A7230</f>
        <v/>
      </c>
      <c r="B7230">
        <f>IF(ISNUMBER(Input!B7230),IF(AND(Input!B7230&gt;=20,Input!B7230&lt;=700),Input!B7230,""),"")</f>
        <v/>
      </c>
      <c r="C7230">
        <f>IF(B7230="","",INT(A7230))</f>
        <v/>
      </c>
      <c r="D7230">
        <f>IF(B7230="","",HOUR(A7230))</f>
        <v/>
      </c>
      <c r="E7230">
        <f>IF(B7230="","",IF(INPUT!$I$1="","",IF(C7230&lt;(INT(INPUT!$I$1)-INPUT!$I$2),"Off Meds",IF(C7230&lt;=(INT(INPUT!$I$1)+INPUT!$I$2),"Washout","On Meds"))))</f>
        <v/>
      </c>
      <c r="F7230">
        <f>IF(B7230="","",1.509*(LN(B7230)^1.084-5.381))</f>
        <v/>
      </c>
      <c r="G7230">
        <f>IF(F7230="","",IF(F7230&lt;0,10*F7230^2,0))</f>
        <v/>
      </c>
      <c r="H7230">
        <f>IF(F7230="","",IF(F7230&gt;0,10*F7230^2,0))</f>
        <v/>
      </c>
    </row>
    <row r="7231">
      <c r="A7231">
        <f>Input!A7231</f>
        <v/>
      </c>
      <c r="B7231">
        <f>IF(ISNUMBER(Input!B7231),IF(AND(Input!B7231&gt;=20,Input!B7231&lt;=700),Input!B7231,""),"")</f>
        <v/>
      </c>
      <c r="C7231">
        <f>IF(B7231="","",INT(A7231))</f>
        <v/>
      </c>
      <c r="D7231">
        <f>IF(B7231="","",HOUR(A7231))</f>
        <v/>
      </c>
      <c r="E7231">
        <f>IF(B7231="","",IF(INPUT!$I$1="","",IF(C7231&lt;(INT(INPUT!$I$1)-INPUT!$I$2),"Off Meds",IF(C7231&lt;=(INT(INPUT!$I$1)+INPUT!$I$2),"Washout","On Meds"))))</f>
        <v/>
      </c>
      <c r="F7231">
        <f>IF(B7231="","",1.509*(LN(B7231)^1.084-5.381))</f>
        <v/>
      </c>
      <c r="G7231">
        <f>IF(F7231="","",IF(F7231&lt;0,10*F7231^2,0))</f>
        <v/>
      </c>
      <c r="H7231">
        <f>IF(F7231="","",IF(F7231&gt;0,10*F7231^2,0))</f>
        <v/>
      </c>
    </row>
    <row r="7232">
      <c r="A7232">
        <f>Input!A7232</f>
        <v/>
      </c>
      <c r="B7232">
        <f>IF(ISNUMBER(Input!B7232),IF(AND(Input!B7232&gt;=20,Input!B7232&lt;=700),Input!B7232,""),"")</f>
        <v/>
      </c>
      <c r="C7232">
        <f>IF(B7232="","",INT(A7232))</f>
        <v/>
      </c>
      <c r="D7232">
        <f>IF(B7232="","",HOUR(A7232))</f>
        <v/>
      </c>
      <c r="E7232">
        <f>IF(B7232="","",IF(INPUT!$I$1="","",IF(C7232&lt;(INT(INPUT!$I$1)-INPUT!$I$2),"Off Meds",IF(C7232&lt;=(INT(INPUT!$I$1)+INPUT!$I$2),"Washout","On Meds"))))</f>
        <v/>
      </c>
      <c r="F7232">
        <f>IF(B7232="","",1.509*(LN(B7232)^1.084-5.381))</f>
        <v/>
      </c>
      <c r="G7232">
        <f>IF(F7232="","",IF(F7232&lt;0,10*F7232^2,0))</f>
        <v/>
      </c>
      <c r="H7232">
        <f>IF(F7232="","",IF(F7232&gt;0,10*F7232^2,0))</f>
        <v/>
      </c>
    </row>
    <row r="7233">
      <c r="A7233">
        <f>Input!A7233</f>
        <v/>
      </c>
      <c r="B7233">
        <f>IF(ISNUMBER(Input!B7233),IF(AND(Input!B7233&gt;=20,Input!B7233&lt;=700),Input!B7233,""),"")</f>
        <v/>
      </c>
      <c r="C7233">
        <f>IF(B7233="","",INT(A7233))</f>
        <v/>
      </c>
      <c r="D7233">
        <f>IF(B7233="","",HOUR(A7233))</f>
        <v/>
      </c>
      <c r="E7233">
        <f>IF(B7233="","",IF(INPUT!$I$1="","",IF(C7233&lt;(INT(INPUT!$I$1)-INPUT!$I$2),"Off Meds",IF(C7233&lt;=(INT(INPUT!$I$1)+INPUT!$I$2),"Washout","On Meds"))))</f>
        <v/>
      </c>
      <c r="F7233">
        <f>IF(B7233="","",1.509*(LN(B7233)^1.084-5.381))</f>
        <v/>
      </c>
      <c r="G7233">
        <f>IF(F7233="","",IF(F7233&lt;0,10*F7233^2,0))</f>
        <v/>
      </c>
      <c r="H7233">
        <f>IF(F7233="","",IF(F7233&gt;0,10*F7233^2,0))</f>
        <v/>
      </c>
    </row>
    <row r="7234">
      <c r="A7234">
        <f>Input!A7234</f>
        <v/>
      </c>
      <c r="B7234">
        <f>IF(ISNUMBER(Input!B7234),IF(AND(Input!B7234&gt;=20,Input!B7234&lt;=700),Input!B7234,""),"")</f>
        <v/>
      </c>
      <c r="C7234">
        <f>IF(B7234="","",INT(A7234))</f>
        <v/>
      </c>
      <c r="D7234">
        <f>IF(B7234="","",HOUR(A7234))</f>
        <v/>
      </c>
      <c r="E7234">
        <f>IF(B7234="","",IF(INPUT!$I$1="","",IF(C7234&lt;(INT(INPUT!$I$1)-INPUT!$I$2),"Off Meds",IF(C7234&lt;=(INT(INPUT!$I$1)+INPUT!$I$2),"Washout","On Meds"))))</f>
        <v/>
      </c>
      <c r="F7234">
        <f>IF(B7234="","",1.509*(LN(B7234)^1.084-5.381))</f>
        <v/>
      </c>
      <c r="G7234">
        <f>IF(F7234="","",IF(F7234&lt;0,10*F7234^2,0))</f>
        <v/>
      </c>
      <c r="H7234">
        <f>IF(F7234="","",IF(F7234&gt;0,10*F7234^2,0))</f>
        <v/>
      </c>
    </row>
    <row r="7235">
      <c r="A7235">
        <f>Input!A7235</f>
        <v/>
      </c>
      <c r="B7235">
        <f>IF(ISNUMBER(Input!B7235),IF(AND(Input!B7235&gt;=20,Input!B7235&lt;=700),Input!B7235,""),"")</f>
        <v/>
      </c>
      <c r="C7235">
        <f>IF(B7235="","",INT(A7235))</f>
        <v/>
      </c>
      <c r="D7235">
        <f>IF(B7235="","",HOUR(A7235))</f>
        <v/>
      </c>
      <c r="E7235">
        <f>IF(B7235="","",IF(INPUT!$I$1="","",IF(C7235&lt;(INT(INPUT!$I$1)-INPUT!$I$2),"Off Meds",IF(C7235&lt;=(INT(INPUT!$I$1)+INPUT!$I$2),"Washout","On Meds"))))</f>
        <v/>
      </c>
      <c r="F7235">
        <f>IF(B7235="","",1.509*(LN(B7235)^1.084-5.381))</f>
        <v/>
      </c>
      <c r="G7235">
        <f>IF(F7235="","",IF(F7235&lt;0,10*F7235^2,0))</f>
        <v/>
      </c>
      <c r="H7235">
        <f>IF(F7235="","",IF(F7235&gt;0,10*F7235^2,0))</f>
        <v/>
      </c>
    </row>
    <row r="7236">
      <c r="A7236">
        <f>Input!A7236</f>
        <v/>
      </c>
      <c r="B7236">
        <f>IF(ISNUMBER(Input!B7236),IF(AND(Input!B7236&gt;=20,Input!B7236&lt;=700),Input!B7236,""),"")</f>
        <v/>
      </c>
      <c r="C7236">
        <f>IF(B7236="","",INT(A7236))</f>
        <v/>
      </c>
      <c r="D7236">
        <f>IF(B7236="","",HOUR(A7236))</f>
        <v/>
      </c>
      <c r="E7236">
        <f>IF(B7236="","",IF(INPUT!$I$1="","",IF(C7236&lt;(INT(INPUT!$I$1)-INPUT!$I$2),"Off Meds",IF(C7236&lt;=(INT(INPUT!$I$1)+INPUT!$I$2),"Washout","On Meds"))))</f>
        <v/>
      </c>
      <c r="F7236">
        <f>IF(B7236="","",1.509*(LN(B7236)^1.084-5.381))</f>
        <v/>
      </c>
      <c r="G7236">
        <f>IF(F7236="","",IF(F7236&lt;0,10*F7236^2,0))</f>
        <v/>
      </c>
      <c r="H7236">
        <f>IF(F7236="","",IF(F7236&gt;0,10*F7236^2,0))</f>
        <v/>
      </c>
    </row>
    <row r="7237">
      <c r="A7237">
        <f>Input!A7237</f>
        <v/>
      </c>
      <c r="B7237">
        <f>IF(ISNUMBER(Input!B7237),IF(AND(Input!B7237&gt;=20,Input!B7237&lt;=700),Input!B7237,""),"")</f>
        <v/>
      </c>
      <c r="C7237">
        <f>IF(B7237="","",INT(A7237))</f>
        <v/>
      </c>
      <c r="D7237">
        <f>IF(B7237="","",HOUR(A7237))</f>
        <v/>
      </c>
      <c r="E7237">
        <f>IF(B7237="","",IF(INPUT!$I$1="","",IF(C7237&lt;(INT(INPUT!$I$1)-INPUT!$I$2),"Off Meds",IF(C7237&lt;=(INT(INPUT!$I$1)+INPUT!$I$2),"Washout","On Meds"))))</f>
        <v/>
      </c>
      <c r="F7237">
        <f>IF(B7237="","",1.509*(LN(B7237)^1.084-5.381))</f>
        <v/>
      </c>
      <c r="G7237">
        <f>IF(F7237="","",IF(F7237&lt;0,10*F7237^2,0))</f>
        <v/>
      </c>
      <c r="H7237">
        <f>IF(F7237="","",IF(F7237&gt;0,10*F7237^2,0))</f>
        <v/>
      </c>
    </row>
    <row r="7238">
      <c r="A7238">
        <f>Input!A7238</f>
        <v/>
      </c>
      <c r="B7238">
        <f>IF(ISNUMBER(Input!B7238),IF(AND(Input!B7238&gt;=20,Input!B7238&lt;=700),Input!B7238,""),"")</f>
        <v/>
      </c>
      <c r="C7238">
        <f>IF(B7238="","",INT(A7238))</f>
        <v/>
      </c>
      <c r="D7238">
        <f>IF(B7238="","",HOUR(A7238))</f>
        <v/>
      </c>
      <c r="E7238">
        <f>IF(B7238="","",IF(INPUT!$I$1="","",IF(C7238&lt;(INT(INPUT!$I$1)-INPUT!$I$2),"Off Meds",IF(C7238&lt;=(INT(INPUT!$I$1)+INPUT!$I$2),"Washout","On Meds"))))</f>
        <v/>
      </c>
      <c r="F7238">
        <f>IF(B7238="","",1.509*(LN(B7238)^1.084-5.381))</f>
        <v/>
      </c>
      <c r="G7238">
        <f>IF(F7238="","",IF(F7238&lt;0,10*F7238^2,0))</f>
        <v/>
      </c>
      <c r="H7238">
        <f>IF(F7238="","",IF(F7238&gt;0,10*F7238^2,0))</f>
        <v/>
      </c>
    </row>
    <row r="7239">
      <c r="A7239">
        <f>Input!A7239</f>
        <v/>
      </c>
      <c r="B7239">
        <f>IF(ISNUMBER(Input!B7239),IF(AND(Input!B7239&gt;=20,Input!B7239&lt;=700),Input!B7239,""),"")</f>
        <v/>
      </c>
      <c r="C7239">
        <f>IF(B7239="","",INT(A7239))</f>
        <v/>
      </c>
      <c r="D7239">
        <f>IF(B7239="","",HOUR(A7239))</f>
        <v/>
      </c>
      <c r="E7239">
        <f>IF(B7239="","",IF(INPUT!$I$1="","",IF(C7239&lt;(INT(INPUT!$I$1)-INPUT!$I$2),"Off Meds",IF(C7239&lt;=(INT(INPUT!$I$1)+INPUT!$I$2),"Washout","On Meds"))))</f>
        <v/>
      </c>
      <c r="F7239">
        <f>IF(B7239="","",1.509*(LN(B7239)^1.084-5.381))</f>
        <v/>
      </c>
      <c r="G7239">
        <f>IF(F7239="","",IF(F7239&lt;0,10*F7239^2,0))</f>
        <v/>
      </c>
      <c r="H7239">
        <f>IF(F7239="","",IF(F7239&gt;0,10*F7239^2,0))</f>
        <v/>
      </c>
    </row>
    <row r="7240">
      <c r="A7240">
        <f>Input!A7240</f>
        <v/>
      </c>
      <c r="B7240">
        <f>IF(ISNUMBER(Input!B7240),IF(AND(Input!B7240&gt;=20,Input!B7240&lt;=700),Input!B7240,""),"")</f>
        <v/>
      </c>
      <c r="C7240">
        <f>IF(B7240="","",INT(A7240))</f>
        <v/>
      </c>
      <c r="D7240">
        <f>IF(B7240="","",HOUR(A7240))</f>
        <v/>
      </c>
      <c r="E7240">
        <f>IF(B7240="","",IF(INPUT!$I$1="","",IF(C7240&lt;(INT(INPUT!$I$1)-INPUT!$I$2),"Off Meds",IF(C7240&lt;=(INT(INPUT!$I$1)+INPUT!$I$2),"Washout","On Meds"))))</f>
        <v/>
      </c>
      <c r="F7240">
        <f>IF(B7240="","",1.509*(LN(B7240)^1.084-5.381))</f>
        <v/>
      </c>
      <c r="G7240">
        <f>IF(F7240="","",IF(F7240&lt;0,10*F7240^2,0))</f>
        <v/>
      </c>
      <c r="H7240">
        <f>IF(F7240="","",IF(F7240&gt;0,10*F7240^2,0))</f>
        <v/>
      </c>
    </row>
    <row r="7241">
      <c r="A7241">
        <f>Input!A7241</f>
        <v/>
      </c>
      <c r="B7241">
        <f>IF(ISNUMBER(Input!B7241),IF(AND(Input!B7241&gt;=20,Input!B7241&lt;=700),Input!B7241,""),"")</f>
        <v/>
      </c>
      <c r="C7241">
        <f>IF(B7241="","",INT(A7241))</f>
        <v/>
      </c>
      <c r="D7241">
        <f>IF(B7241="","",HOUR(A7241))</f>
        <v/>
      </c>
      <c r="E7241">
        <f>IF(B7241="","",IF(INPUT!$I$1="","",IF(C7241&lt;(INT(INPUT!$I$1)-INPUT!$I$2),"Off Meds",IF(C7241&lt;=(INT(INPUT!$I$1)+INPUT!$I$2),"Washout","On Meds"))))</f>
        <v/>
      </c>
      <c r="F7241">
        <f>IF(B7241="","",1.509*(LN(B7241)^1.084-5.381))</f>
        <v/>
      </c>
      <c r="G7241">
        <f>IF(F7241="","",IF(F7241&lt;0,10*F7241^2,0))</f>
        <v/>
      </c>
      <c r="H7241">
        <f>IF(F7241="","",IF(F7241&gt;0,10*F7241^2,0))</f>
        <v/>
      </c>
    </row>
    <row r="7242">
      <c r="A7242">
        <f>Input!A7242</f>
        <v/>
      </c>
      <c r="B7242">
        <f>IF(ISNUMBER(Input!B7242),IF(AND(Input!B7242&gt;=20,Input!B7242&lt;=700),Input!B7242,""),"")</f>
        <v/>
      </c>
      <c r="C7242">
        <f>IF(B7242="","",INT(A7242))</f>
        <v/>
      </c>
      <c r="D7242">
        <f>IF(B7242="","",HOUR(A7242))</f>
        <v/>
      </c>
      <c r="E7242">
        <f>IF(B7242="","",IF(INPUT!$I$1="","",IF(C7242&lt;(INT(INPUT!$I$1)-INPUT!$I$2),"Off Meds",IF(C7242&lt;=(INT(INPUT!$I$1)+INPUT!$I$2),"Washout","On Meds"))))</f>
        <v/>
      </c>
      <c r="F7242">
        <f>IF(B7242="","",1.509*(LN(B7242)^1.084-5.381))</f>
        <v/>
      </c>
      <c r="G7242">
        <f>IF(F7242="","",IF(F7242&lt;0,10*F7242^2,0))</f>
        <v/>
      </c>
      <c r="H7242">
        <f>IF(F7242="","",IF(F7242&gt;0,10*F7242^2,0))</f>
        <v/>
      </c>
    </row>
    <row r="7243">
      <c r="A7243">
        <f>Input!A7243</f>
        <v/>
      </c>
      <c r="B7243">
        <f>IF(ISNUMBER(Input!B7243),IF(AND(Input!B7243&gt;=20,Input!B7243&lt;=700),Input!B7243,""),"")</f>
        <v/>
      </c>
      <c r="C7243">
        <f>IF(B7243="","",INT(A7243))</f>
        <v/>
      </c>
      <c r="D7243">
        <f>IF(B7243="","",HOUR(A7243))</f>
        <v/>
      </c>
      <c r="E7243">
        <f>IF(B7243="","",IF(INPUT!$I$1="","",IF(C7243&lt;(INT(INPUT!$I$1)-INPUT!$I$2),"Off Meds",IF(C7243&lt;=(INT(INPUT!$I$1)+INPUT!$I$2),"Washout","On Meds"))))</f>
        <v/>
      </c>
      <c r="F7243">
        <f>IF(B7243="","",1.509*(LN(B7243)^1.084-5.381))</f>
        <v/>
      </c>
      <c r="G7243">
        <f>IF(F7243="","",IF(F7243&lt;0,10*F7243^2,0))</f>
        <v/>
      </c>
      <c r="H7243">
        <f>IF(F7243="","",IF(F7243&gt;0,10*F7243^2,0))</f>
        <v/>
      </c>
    </row>
    <row r="7244">
      <c r="A7244">
        <f>Input!A7244</f>
        <v/>
      </c>
      <c r="B7244">
        <f>IF(ISNUMBER(Input!B7244),IF(AND(Input!B7244&gt;=20,Input!B7244&lt;=700),Input!B7244,""),"")</f>
        <v/>
      </c>
      <c r="C7244">
        <f>IF(B7244="","",INT(A7244))</f>
        <v/>
      </c>
      <c r="D7244">
        <f>IF(B7244="","",HOUR(A7244))</f>
        <v/>
      </c>
      <c r="E7244">
        <f>IF(B7244="","",IF(INPUT!$I$1="","",IF(C7244&lt;(INT(INPUT!$I$1)-INPUT!$I$2),"Off Meds",IF(C7244&lt;=(INT(INPUT!$I$1)+INPUT!$I$2),"Washout","On Meds"))))</f>
        <v/>
      </c>
      <c r="F7244">
        <f>IF(B7244="","",1.509*(LN(B7244)^1.084-5.381))</f>
        <v/>
      </c>
      <c r="G7244">
        <f>IF(F7244="","",IF(F7244&lt;0,10*F7244^2,0))</f>
        <v/>
      </c>
      <c r="H7244">
        <f>IF(F7244="","",IF(F7244&gt;0,10*F7244^2,0))</f>
        <v/>
      </c>
    </row>
    <row r="7245">
      <c r="A7245">
        <f>Input!A7245</f>
        <v/>
      </c>
      <c r="B7245">
        <f>IF(ISNUMBER(Input!B7245),IF(AND(Input!B7245&gt;=20,Input!B7245&lt;=700),Input!B7245,""),"")</f>
        <v/>
      </c>
      <c r="C7245">
        <f>IF(B7245="","",INT(A7245))</f>
        <v/>
      </c>
      <c r="D7245">
        <f>IF(B7245="","",HOUR(A7245))</f>
        <v/>
      </c>
      <c r="E7245">
        <f>IF(B7245="","",IF(INPUT!$I$1="","",IF(C7245&lt;(INT(INPUT!$I$1)-INPUT!$I$2),"Off Meds",IF(C7245&lt;=(INT(INPUT!$I$1)+INPUT!$I$2),"Washout","On Meds"))))</f>
        <v/>
      </c>
      <c r="F7245">
        <f>IF(B7245="","",1.509*(LN(B7245)^1.084-5.381))</f>
        <v/>
      </c>
      <c r="G7245">
        <f>IF(F7245="","",IF(F7245&lt;0,10*F7245^2,0))</f>
        <v/>
      </c>
      <c r="H7245">
        <f>IF(F7245="","",IF(F7245&gt;0,10*F7245^2,0))</f>
        <v/>
      </c>
    </row>
    <row r="7246">
      <c r="A7246">
        <f>Input!A7246</f>
        <v/>
      </c>
      <c r="B7246">
        <f>IF(ISNUMBER(Input!B7246),IF(AND(Input!B7246&gt;=20,Input!B7246&lt;=700),Input!B7246,""),"")</f>
        <v/>
      </c>
      <c r="C7246">
        <f>IF(B7246="","",INT(A7246))</f>
        <v/>
      </c>
      <c r="D7246">
        <f>IF(B7246="","",HOUR(A7246))</f>
        <v/>
      </c>
      <c r="E7246">
        <f>IF(B7246="","",IF(INPUT!$I$1="","",IF(C7246&lt;(INT(INPUT!$I$1)-INPUT!$I$2),"Off Meds",IF(C7246&lt;=(INT(INPUT!$I$1)+INPUT!$I$2),"Washout","On Meds"))))</f>
        <v/>
      </c>
      <c r="F7246">
        <f>IF(B7246="","",1.509*(LN(B7246)^1.084-5.381))</f>
        <v/>
      </c>
      <c r="G7246">
        <f>IF(F7246="","",IF(F7246&lt;0,10*F7246^2,0))</f>
        <v/>
      </c>
      <c r="H7246">
        <f>IF(F7246="","",IF(F7246&gt;0,10*F7246^2,0))</f>
        <v/>
      </c>
    </row>
    <row r="7247">
      <c r="A7247">
        <f>Input!A7247</f>
        <v/>
      </c>
      <c r="B7247">
        <f>IF(ISNUMBER(Input!B7247),IF(AND(Input!B7247&gt;=20,Input!B7247&lt;=700),Input!B7247,""),"")</f>
        <v/>
      </c>
      <c r="C7247">
        <f>IF(B7247="","",INT(A7247))</f>
        <v/>
      </c>
      <c r="D7247">
        <f>IF(B7247="","",HOUR(A7247))</f>
        <v/>
      </c>
      <c r="E7247">
        <f>IF(B7247="","",IF(INPUT!$I$1="","",IF(C7247&lt;(INT(INPUT!$I$1)-INPUT!$I$2),"Off Meds",IF(C7247&lt;=(INT(INPUT!$I$1)+INPUT!$I$2),"Washout","On Meds"))))</f>
        <v/>
      </c>
      <c r="F7247">
        <f>IF(B7247="","",1.509*(LN(B7247)^1.084-5.381))</f>
        <v/>
      </c>
      <c r="G7247">
        <f>IF(F7247="","",IF(F7247&lt;0,10*F7247^2,0))</f>
        <v/>
      </c>
      <c r="H7247">
        <f>IF(F7247="","",IF(F7247&gt;0,10*F7247^2,0))</f>
        <v/>
      </c>
    </row>
    <row r="7248">
      <c r="A7248">
        <f>Input!A7248</f>
        <v/>
      </c>
      <c r="B7248">
        <f>IF(ISNUMBER(Input!B7248),IF(AND(Input!B7248&gt;=20,Input!B7248&lt;=700),Input!B7248,""),"")</f>
        <v/>
      </c>
      <c r="C7248">
        <f>IF(B7248="","",INT(A7248))</f>
        <v/>
      </c>
      <c r="D7248">
        <f>IF(B7248="","",HOUR(A7248))</f>
        <v/>
      </c>
      <c r="E7248">
        <f>IF(B7248="","",IF(INPUT!$I$1="","",IF(C7248&lt;(INT(INPUT!$I$1)-INPUT!$I$2),"Off Meds",IF(C7248&lt;=(INT(INPUT!$I$1)+INPUT!$I$2),"Washout","On Meds"))))</f>
        <v/>
      </c>
      <c r="F7248">
        <f>IF(B7248="","",1.509*(LN(B7248)^1.084-5.381))</f>
        <v/>
      </c>
      <c r="G7248">
        <f>IF(F7248="","",IF(F7248&lt;0,10*F7248^2,0))</f>
        <v/>
      </c>
      <c r="H7248">
        <f>IF(F7248="","",IF(F7248&gt;0,10*F7248^2,0))</f>
        <v/>
      </c>
    </row>
    <row r="7249">
      <c r="A7249">
        <f>Input!A7249</f>
        <v/>
      </c>
      <c r="B7249">
        <f>IF(ISNUMBER(Input!B7249),IF(AND(Input!B7249&gt;=20,Input!B7249&lt;=700),Input!B7249,""),"")</f>
        <v/>
      </c>
      <c r="C7249">
        <f>IF(B7249="","",INT(A7249))</f>
        <v/>
      </c>
      <c r="D7249">
        <f>IF(B7249="","",HOUR(A7249))</f>
        <v/>
      </c>
      <c r="E7249">
        <f>IF(B7249="","",IF(INPUT!$I$1="","",IF(C7249&lt;(INT(INPUT!$I$1)-INPUT!$I$2),"Off Meds",IF(C7249&lt;=(INT(INPUT!$I$1)+INPUT!$I$2),"Washout","On Meds"))))</f>
        <v/>
      </c>
      <c r="F7249">
        <f>IF(B7249="","",1.509*(LN(B7249)^1.084-5.381))</f>
        <v/>
      </c>
      <c r="G7249">
        <f>IF(F7249="","",IF(F7249&lt;0,10*F7249^2,0))</f>
        <v/>
      </c>
      <c r="H7249">
        <f>IF(F7249="","",IF(F7249&gt;0,10*F7249^2,0))</f>
        <v/>
      </c>
    </row>
    <row r="7250">
      <c r="A7250">
        <f>Input!A7250</f>
        <v/>
      </c>
      <c r="B7250">
        <f>IF(ISNUMBER(Input!B7250),IF(AND(Input!B7250&gt;=20,Input!B7250&lt;=700),Input!B7250,""),"")</f>
        <v/>
      </c>
      <c r="C7250">
        <f>IF(B7250="","",INT(A7250))</f>
        <v/>
      </c>
      <c r="D7250">
        <f>IF(B7250="","",HOUR(A7250))</f>
        <v/>
      </c>
      <c r="E7250">
        <f>IF(B7250="","",IF(INPUT!$I$1="","",IF(C7250&lt;(INT(INPUT!$I$1)-INPUT!$I$2),"Off Meds",IF(C7250&lt;=(INT(INPUT!$I$1)+INPUT!$I$2),"Washout","On Meds"))))</f>
        <v/>
      </c>
      <c r="F7250">
        <f>IF(B7250="","",1.509*(LN(B7250)^1.084-5.381))</f>
        <v/>
      </c>
      <c r="G7250">
        <f>IF(F7250="","",IF(F7250&lt;0,10*F7250^2,0))</f>
        <v/>
      </c>
      <c r="H7250">
        <f>IF(F7250="","",IF(F7250&gt;0,10*F7250^2,0))</f>
        <v/>
      </c>
    </row>
    <row r="7251">
      <c r="A7251">
        <f>Input!A7251</f>
        <v/>
      </c>
      <c r="B7251">
        <f>IF(ISNUMBER(Input!B7251),IF(AND(Input!B7251&gt;=20,Input!B7251&lt;=700),Input!B7251,""),"")</f>
        <v/>
      </c>
      <c r="C7251">
        <f>IF(B7251="","",INT(A7251))</f>
        <v/>
      </c>
      <c r="D7251">
        <f>IF(B7251="","",HOUR(A7251))</f>
        <v/>
      </c>
      <c r="E7251">
        <f>IF(B7251="","",IF(INPUT!$I$1="","",IF(C7251&lt;(INT(INPUT!$I$1)-INPUT!$I$2),"Off Meds",IF(C7251&lt;=(INT(INPUT!$I$1)+INPUT!$I$2),"Washout","On Meds"))))</f>
        <v/>
      </c>
      <c r="F7251">
        <f>IF(B7251="","",1.509*(LN(B7251)^1.084-5.381))</f>
        <v/>
      </c>
      <c r="G7251">
        <f>IF(F7251="","",IF(F7251&lt;0,10*F7251^2,0))</f>
        <v/>
      </c>
      <c r="H7251">
        <f>IF(F7251="","",IF(F7251&gt;0,10*F7251^2,0))</f>
        <v/>
      </c>
    </row>
    <row r="7252">
      <c r="A7252">
        <f>Input!A7252</f>
        <v/>
      </c>
      <c r="B7252">
        <f>IF(ISNUMBER(Input!B7252),IF(AND(Input!B7252&gt;=20,Input!B7252&lt;=700),Input!B7252,""),"")</f>
        <v/>
      </c>
      <c r="C7252">
        <f>IF(B7252="","",INT(A7252))</f>
        <v/>
      </c>
      <c r="D7252">
        <f>IF(B7252="","",HOUR(A7252))</f>
        <v/>
      </c>
      <c r="E7252">
        <f>IF(B7252="","",IF(INPUT!$I$1="","",IF(C7252&lt;(INT(INPUT!$I$1)-INPUT!$I$2),"Off Meds",IF(C7252&lt;=(INT(INPUT!$I$1)+INPUT!$I$2),"Washout","On Meds"))))</f>
        <v/>
      </c>
      <c r="F7252">
        <f>IF(B7252="","",1.509*(LN(B7252)^1.084-5.381))</f>
        <v/>
      </c>
      <c r="G7252">
        <f>IF(F7252="","",IF(F7252&lt;0,10*F7252^2,0))</f>
        <v/>
      </c>
      <c r="H7252">
        <f>IF(F7252="","",IF(F7252&gt;0,10*F7252^2,0))</f>
        <v/>
      </c>
    </row>
    <row r="7253">
      <c r="A7253">
        <f>Input!A7253</f>
        <v/>
      </c>
      <c r="B7253">
        <f>IF(ISNUMBER(Input!B7253),IF(AND(Input!B7253&gt;=20,Input!B7253&lt;=700),Input!B7253,""),"")</f>
        <v/>
      </c>
      <c r="C7253">
        <f>IF(B7253="","",INT(A7253))</f>
        <v/>
      </c>
      <c r="D7253">
        <f>IF(B7253="","",HOUR(A7253))</f>
        <v/>
      </c>
      <c r="E7253">
        <f>IF(B7253="","",IF(INPUT!$I$1="","",IF(C7253&lt;(INT(INPUT!$I$1)-INPUT!$I$2),"Off Meds",IF(C7253&lt;=(INT(INPUT!$I$1)+INPUT!$I$2),"Washout","On Meds"))))</f>
        <v/>
      </c>
      <c r="F7253">
        <f>IF(B7253="","",1.509*(LN(B7253)^1.084-5.381))</f>
        <v/>
      </c>
      <c r="G7253">
        <f>IF(F7253="","",IF(F7253&lt;0,10*F7253^2,0))</f>
        <v/>
      </c>
      <c r="H7253">
        <f>IF(F7253="","",IF(F7253&gt;0,10*F7253^2,0))</f>
        <v/>
      </c>
    </row>
    <row r="7254">
      <c r="A7254">
        <f>Input!A7254</f>
        <v/>
      </c>
      <c r="B7254">
        <f>IF(ISNUMBER(Input!B7254),IF(AND(Input!B7254&gt;=20,Input!B7254&lt;=700),Input!B7254,""),"")</f>
        <v/>
      </c>
      <c r="C7254">
        <f>IF(B7254="","",INT(A7254))</f>
        <v/>
      </c>
      <c r="D7254">
        <f>IF(B7254="","",HOUR(A7254))</f>
        <v/>
      </c>
      <c r="E7254">
        <f>IF(B7254="","",IF(INPUT!$I$1="","",IF(C7254&lt;(INT(INPUT!$I$1)-INPUT!$I$2),"Off Meds",IF(C7254&lt;=(INT(INPUT!$I$1)+INPUT!$I$2),"Washout","On Meds"))))</f>
        <v/>
      </c>
      <c r="F7254">
        <f>IF(B7254="","",1.509*(LN(B7254)^1.084-5.381))</f>
        <v/>
      </c>
      <c r="G7254">
        <f>IF(F7254="","",IF(F7254&lt;0,10*F7254^2,0))</f>
        <v/>
      </c>
      <c r="H7254">
        <f>IF(F7254="","",IF(F7254&gt;0,10*F7254^2,0))</f>
        <v/>
      </c>
    </row>
    <row r="7255">
      <c r="A7255">
        <f>Input!A7255</f>
        <v/>
      </c>
      <c r="B7255">
        <f>IF(ISNUMBER(Input!B7255),IF(AND(Input!B7255&gt;=20,Input!B7255&lt;=700),Input!B7255,""),"")</f>
        <v/>
      </c>
      <c r="C7255">
        <f>IF(B7255="","",INT(A7255))</f>
        <v/>
      </c>
      <c r="D7255">
        <f>IF(B7255="","",HOUR(A7255))</f>
        <v/>
      </c>
      <c r="E7255">
        <f>IF(B7255="","",IF(INPUT!$I$1="","",IF(C7255&lt;(INT(INPUT!$I$1)-INPUT!$I$2),"Off Meds",IF(C7255&lt;=(INT(INPUT!$I$1)+INPUT!$I$2),"Washout","On Meds"))))</f>
        <v/>
      </c>
      <c r="F7255">
        <f>IF(B7255="","",1.509*(LN(B7255)^1.084-5.381))</f>
        <v/>
      </c>
      <c r="G7255">
        <f>IF(F7255="","",IF(F7255&lt;0,10*F7255^2,0))</f>
        <v/>
      </c>
      <c r="H7255">
        <f>IF(F7255="","",IF(F7255&gt;0,10*F7255^2,0))</f>
        <v/>
      </c>
    </row>
    <row r="7256">
      <c r="A7256">
        <f>Input!A7256</f>
        <v/>
      </c>
      <c r="B7256">
        <f>IF(ISNUMBER(Input!B7256),IF(AND(Input!B7256&gt;=20,Input!B7256&lt;=700),Input!B7256,""),"")</f>
        <v/>
      </c>
      <c r="C7256">
        <f>IF(B7256="","",INT(A7256))</f>
        <v/>
      </c>
      <c r="D7256">
        <f>IF(B7256="","",HOUR(A7256))</f>
        <v/>
      </c>
      <c r="E7256">
        <f>IF(B7256="","",IF(INPUT!$I$1="","",IF(C7256&lt;(INT(INPUT!$I$1)-INPUT!$I$2),"Off Meds",IF(C7256&lt;=(INT(INPUT!$I$1)+INPUT!$I$2),"Washout","On Meds"))))</f>
        <v/>
      </c>
      <c r="F7256">
        <f>IF(B7256="","",1.509*(LN(B7256)^1.084-5.381))</f>
        <v/>
      </c>
      <c r="G7256">
        <f>IF(F7256="","",IF(F7256&lt;0,10*F7256^2,0))</f>
        <v/>
      </c>
      <c r="H7256">
        <f>IF(F7256="","",IF(F7256&gt;0,10*F7256^2,0))</f>
        <v/>
      </c>
    </row>
    <row r="7257">
      <c r="A7257">
        <f>Input!A7257</f>
        <v/>
      </c>
      <c r="B7257">
        <f>IF(ISNUMBER(Input!B7257),IF(AND(Input!B7257&gt;=20,Input!B7257&lt;=700),Input!B7257,""),"")</f>
        <v/>
      </c>
      <c r="C7257">
        <f>IF(B7257="","",INT(A7257))</f>
        <v/>
      </c>
      <c r="D7257">
        <f>IF(B7257="","",HOUR(A7257))</f>
        <v/>
      </c>
      <c r="E7257">
        <f>IF(B7257="","",IF(INPUT!$I$1="","",IF(C7257&lt;(INT(INPUT!$I$1)-INPUT!$I$2),"Off Meds",IF(C7257&lt;=(INT(INPUT!$I$1)+INPUT!$I$2),"Washout","On Meds"))))</f>
        <v/>
      </c>
      <c r="F7257">
        <f>IF(B7257="","",1.509*(LN(B7257)^1.084-5.381))</f>
        <v/>
      </c>
      <c r="G7257">
        <f>IF(F7257="","",IF(F7257&lt;0,10*F7257^2,0))</f>
        <v/>
      </c>
      <c r="H7257">
        <f>IF(F7257="","",IF(F7257&gt;0,10*F7257^2,0))</f>
        <v/>
      </c>
    </row>
    <row r="7258">
      <c r="A7258">
        <f>Input!A7258</f>
        <v/>
      </c>
      <c r="B7258">
        <f>IF(ISNUMBER(Input!B7258),IF(AND(Input!B7258&gt;=20,Input!B7258&lt;=700),Input!B7258,""),"")</f>
        <v/>
      </c>
      <c r="C7258">
        <f>IF(B7258="","",INT(A7258))</f>
        <v/>
      </c>
      <c r="D7258">
        <f>IF(B7258="","",HOUR(A7258))</f>
        <v/>
      </c>
      <c r="E7258">
        <f>IF(B7258="","",IF(INPUT!$I$1="","",IF(C7258&lt;(INT(INPUT!$I$1)-INPUT!$I$2),"Off Meds",IF(C7258&lt;=(INT(INPUT!$I$1)+INPUT!$I$2),"Washout","On Meds"))))</f>
        <v/>
      </c>
      <c r="F7258">
        <f>IF(B7258="","",1.509*(LN(B7258)^1.084-5.381))</f>
        <v/>
      </c>
      <c r="G7258">
        <f>IF(F7258="","",IF(F7258&lt;0,10*F7258^2,0))</f>
        <v/>
      </c>
      <c r="H7258">
        <f>IF(F7258="","",IF(F7258&gt;0,10*F7258^2,0))</f>
        <v/>
      </c>
    </row>
    <row r="7259">
      <c r="A7259">
        <f>Input!A7259</f>
        <v/>
      </c>
      <c r="B7259">
        <f>IF(ISNUMBER(Input!B7259),IF(AND(Input!B7259&gt;=20,Input!B7259&lt;=700),Input!B7259,""),"")</f>
        <v/>
      </c>
      <c r="C7259">
        <f>IF(B7259="","",INT(A7259))</f>
        <v/>
      </c>
      <c r="D7259">
        <f>IF(B7259="","",HOUR(A7259))</f>
        <v/>
      </c>
      <c r="E7259">
        <f>IF(B7259="","",IF(INPUT!$I$1="","",IF(C7259&lt;(INT(INPUT!$I$1)-INPUT!$I$2),"Off Meds",IF(C7259&lt;=(INT(INPUT!$I$1)+INPUT!$I$2),"Washout","On Meds"))))</f>
        <v/>
      </c>
      <c r="F7259">
        <f>IF(B7259="","",1.509*(LN(B7259)^1.084-5.381))</f>
        <v/>
      </c>
      <c r="G7259">
        <f>IF(F7259="","",IF(F7259&lt;0,10*F7259^2,0))</f>
        <v/>
      </c>
      <c r="H7259">
        <f>IF(F7259="","",IF(F7259&gt;0,10*F7259^2,0))</f>
        <v/>
      </c>
    </row>
    <row r="7260">
      <c r="A7260">
        <f>Input!A7260</f>
        <v/>
      </c>
      <c r="B7260">
        <f>IF(ISNUMBER(Input!B7260),IF(AND(Input!B7260&gt;=20,Input!B7260&lt;=700),Input!B7260,""),"")</f>
        <v/>
      </c>
      <c r="C7260">
        <f>IF(B7260="","",INT(A7260))</f>
        <v/>
      </c>
      <c r="D7260">
        <f>IF(B7260="","",HOUR(A7260))</f>
        <v/>
      </c>
      <c r="E7260">
        <f>IF(B7260="","",IF(INPUT!$I$1="","",IF(C7260&lt;(INT(INPUT!$I$1)-INPUT!$I$2),"Off Meds",IF(C7260&lt;=(INT(INPUT!$I$1)+INPUT!$I$2),"Washout","On Meds"))))</f>
        <v/>
      </c>
      <c r="F7260">
        <f>IF(B7260="","",1.509*(LN(B7260)^1.084-5.381))</f>
        <v/>
      </c>
      <c r="G7260">
        <f>IF(F7260="","",IF(F7260&lt;0,10*F7260^2,0))</f>
        <v/>
      </c>
      <c r="H7260">
        <f>IF(F7260="","",IF(F7260&gt;0,10*F7260^2,0))</f>
        <v/>
      </c>
    </row>
    <row r="7261">
      <c r="A7261">
        <f>Input!A7261</f>
        <v/>
      </c>
      <c r="B7261">
        <f>IF(ISNUMBER(Input!B7261),IF(AND(Input!B7261&gt;=20,Input!B7261&lt;=700),Input!B7261,""),"")</f>
        <v/>
      </c>
      <c r="C7261">
        <f>IF(B7261="","",INT(A7261))</f>
        <v/>
      </c>
      <c r="D7261">
        <f>IF(B7261="","",HOUR(A7261))</f>
        <v/>
      </c>
      <c r="E7261">
        <f>IF(B7261="","",IF(INPUT!$I$1="","",IF(C7261&lt;(INT(INPUT!$I$1)-INPUT!$I$2),"Off Meds",IF(C7261&lt;=(INT(INPUT!$I$1)+INPUT!$I$2),"Washout","On Meds"))))</f>
        <v/>
      </c>
      <c r="F7261">
        <f>IF(B7261="","",1.509*(LN(B7261)^1.084-5.381))</f>
        <v/>
      </c>
      <c r="G7261">
        <f>IF(F7261="","",IF(F7261&lt;0,10*F7261^2,0))</f>
        <v/>
      </c>
      <c r="H7261">
        <f>IF(F7261="","",IF(F7261&gt;0,10*F7261^2,0))</f>
        <v/>
      </c>
    </row>
    <row r="7262">
      <c r="A7262">
        <f>Input!A7262</f>
        <v/>
      </c>
      <c r="B7262">
        <f>IF(ISNUMBER(Input!B7262),IF(AND(Input!B7262&gt;=20,Input!B7262&lt;=700),Input!B7262,""),"")</f>
        <v/>
      </c>
      <c r="C7262">
        <f>IF(B7262="","",INT(A7262))</f>
        <v/>
      </c>
      <c r="D7262">
        <f>IF(B7262="","",HOUR(A7262))</f>
        <v/>
      </c>
      <c r="E7262">
        <f>IF(B7262="","",IF(INPUT!$I$1="","",IF(C7262&lt;(INT(INPUT!$I$1)-INPUT!$I$2),"Off Meds",IF(C7262&lt;=(INT(INPUT!$I$1)+INPUT!$I$2),"Washout","On Meds"))))</f>
        <v/>
      </c>
      <c r="F7262">
        <f>IF(B7262="","",1.509*(LN(B7262)^1.084-5.381))</f>
        <v/>
      </c>
      <c r="G7262">
        <f>IF(F7262="","",IF(F7262&lt;0,10*F7262^2,0))</f>
        <v/>
      </c>
      <c r="H7262">
        <f>IF(F7262="","",IF(F7262&gt;0,10*F7262^2,0))</f>
        <v/>
      </c>
    </row>
    <row r="7263">
      <c r="A7263">
        <f>Input!A7263</f>
        <v/>
      </c>
      <c r="B7263">
        <f>IF(ISNUMBER(Input!B7263),IF(AND(Input!B7263&gt;=20,Input!B7263&lt;=700),Input!B7263,""),"")</f>
        <v/>
      </c>
      <c r="C7263">
        <f>IF(B7263="","",INT(A7263))</f>
        <v/>
      </c>
      <c r="D7263">
        <f>IF(B7263="","",HOUR(A7263))</f>
        <v/>
      </c>
      <c r="E7263">
        <f>IF(B7263="","",IF(INPUT!$I$1="","",IF(C7263&lt;(INT(INPUT!$I$1)-INPUT!$I$2),"Off Meds",IF(C7263&lt;=(INT(INPUT!$I$1)+INPUT!$I$2),"Washout","On Meds"))))</f>
        <v/>
      </c>
      <c r="F7263">
        <f>IF(B7263="","",1.509*(LN(B7263)^1.084-5.381))</f>
        <v/>
      </c>
      <c r="G7263">
        <f>IF(F7263="","",IF(F7263&lt;0,10*F7263^2,0))</f>
        <v/>
      </c>
      <c r="H7263">
        <f>IF(F7263="","",IF(F7263&gt;0,10*F7263^2,0))</f>
        <v/>
      </c>
    </row>
    <row r="7264">
      <c r="A7264">
        <f>Input!A7264</f>
        <v/>
      </c>
      <c r="B7264">
        <f>IF(ISNUMBER(Input!B7264),IF(AND(Input!B7264&gt;=20,Input!B7264&lt;=700),Input!B7264,""),"")</f>
        <v/>
      </c>
      <c r="C7264">
        <f>IF(B7264="","",INT(A7264))</f>
        <v/>
      </c>
      <c r="D7264">
        <f>IF(B7264="","",HOUR(A7264))</f>
        <v/>
      </c>
      <c r="E7264">
        <f>IF(B7264="","",IF(INPUT!$I$1="","",IF(C7264&lt;(INT(INPUT!$I$1)-INPUT!$I$2),"Off Meds",IF(C7264&lt;=(INT(INPUT!$I$1)+INPUT!$I$2),"Washout","On Meds"))))</f>
        <v/>
      </c>
      <c r="F7264">
        <f>IF(B7264="","",1.509*(LN(B7264)^1.084-5.381))</f>
        <v/>
      </c>
      <c r="G7264">
        <f>IF(F7264="","",IF(F7264&lt;0,10*F7264^2,0))</f>
        <v/>
      </c>
      <c r="H7264">
        <f>IF(F7264="","",IF(F7264&gt;0,10*F7264^2,0))</f>
        <v/>
      </c>
    </row>
    <row r="7265">
      <c r="A7265">
        <f>Input!A7265</f>
        <v/>
      </c>
      <c r="B7265">
        <f>IF(ISNUMBER(Input!B7265),IF(AND(Input!B7265&gt;=20,Input!B7265&lt;=700),Input!B7265,""),"")</f>
        <v/>
      </c>
      <c r="C7265">
        <f>IF(B7265="","",INT(A7265))</f>
        <v/>
      </c>
      <c r="D7265">
        <f>IF(B7265="","",HOUR(A7265))</f>
        <v/>
      </c>
      <c r="E7265">
        <f>IF(B7265="","",IF(INPUT!$I$1="","",IF(C7265&lt;(INT(INPUT!$I$1)-INPUT!$I$2),"Off Meds",IF(C7265&lt;=(INT(INPUT!$I$1)+INPUT!$I$2),"Washout","On Meds"))))</f>
        <v/>
      </c>
      <c r="F7265">
        <f>IF(B7265="","",1.509*(LN(B7265)^1.084-5.381))</f>
        <v/>
      </c>
      <c r="G7265">
        <f>IF(F7265="","",IF(F7265&lt;0,10*F7265^2,0))</f>
        <v/>
      </c>
      <c r="H7265">
        <f>IF(F7265="","",IF(F7265&gt;0,10*F7265^2,0))</f>
        <v/>
      </c>
    </row>
    <row r="7266">
      <c r="A7266">
        <f>Input!A7266</f>
        <v/>
      </c>
      <c r="B7266">
        <f>IF(ISNUMBER(Input!B7266),IF(AND(Input!B7266&gt;=20,Input!B7266&lt;=700),Input!B7266,""),"")</f>
        <v/>
      </c>
      <c r="C7266">
        <f>IF(B7266="","",INT(A7266))</f>
        <v/>
      </c>
      <c r="D7266">
        <f>IF(B7266="","",HOUR(A7266))</f>
        <v/>
      </c>
      <c r="E7266">
        <f>IF(B7266="","",IF(INPUT!$I$1="","",IF(C7266&lt;(INT(INPUT!$I$1)-INPUT!$I$2),"Off Meds",IF(C7266&lt;=(INT(INPUT!$I$1)+INPUT!$I$2),"Washout","On Meds"))))</f>
        <v/>
      </c>
      <c r="F7266">
        <f>IF(B7266="","",1.509*(LN(B7266)^1.084-5.381))</f>
        <v/>
      </c>
      <c r="G7266">
        <f>IF(F7266="","",IF(F7266&lt;0,10*F7266^2,0))</f>
        <v/>
      </c>
      <c r="H7266">
        <f>IF(F7266="","",IF(F7266&gt;0,10*F7266^2,0))</f>
        <v/>
      </c>
    </row>
    <row r="7267">
      <c r="A7267">
        <f>Input!A7267</f>
        <v/>
      </c>
      <c r="B7267">
        <f>IF(ISNUMBER(Input!B7267),IF(AND(Input!B7267&gt;=20,Input!B7267&lt;=700),Input!B7267,""),"")</f>
        <v/>
      </c>
      <c r="C7267">
        <f>IF(B7267="","",INT(A7267))</f>
        <v/>
      </c>
      <c r="D7267">
        <f>IF(B7267="","",HOUR(A7267))</f>
        <v/>
      </c>
      <c r="E7267">
        <f>IF(B7267="","",IF(INPUT!$I$1="","",IF(C7267&lt;(INT(INPUT!$I$1)-INPUT!$I$2),"Off Meds",IF(C7267&lt;=(INT(INPUT!$I$1)+INPUT!$I$2),"Washout","On Meds"))))</f>
        <v/>
      </c>
      <c r="F7267">
        <f>IF(B7267="","",1.509*(LN(B7267)^1.084-5.381))</f>
        <v/>
      </c>
      <c r="G7267">
        <f>IF(F7267="","",IF(F7267&lt;0,10*F7267^2,0))</f>
        <v/>
      </c>
      <c r="H7267">
        <f>IF(F7267="","",IF(F7267&gt;0,10*F7267^2,0))</f>
        <v/>
      </c>
    </row>
    <row r="7268">
      <c r="A7268">
        <f>Input!A7268</f>
        <v/>
      </c>
      <c r="B7268">
        <f>IF(ISNUMBER(Input!B7268),IF(AND(Input!B7268&gt;=20,Input!B7268&lt;=700),Input!B7268,""),"")</f>
        <v/>
      </c>
      <c r="C7268">
        <f>IF(B7268="","",INT(A7268))</f>
        <v/>
      </c>
      <c r="D7268">
        <f>IF(B7268="","",HOUR(A7268))</f>
        <v/>
      </c>
      <c r="E7268">
        <f>IF(B7268="","",IF(INPUT!$I$1="","",IF(C7268&lt;(INT(INPUT!$I$1)-INPUT!$I$2),"Off Meds",IF(C7268&lt;=(INT(INPUT!$I$1)+INPUT!$I$2),"Washout","On Meds"))))</f>
        <v/>
      </c>
      <c r="F7268">
        <f>IF(B7268="","",1.509*(LN(B7268)^1.084-5.381))</f>
        <v/>
      </c>
      <c r="G7268">
        <f>IF(F7268="","",IF(F7268&lt;0,10*F7268^2,0))</f>
        <v/>
      </c>
      <c r="H7268">
        <f>IF(F7268="","",IF(F7268&gt;0,10*F7268^2,0))</f>
        <v/>
      </c>
    </row>
    <row r="7269">
      <c r="A7269">
        <f>Input!A7269</f>
        <v/>
      </c>
      <c r="B7269">
        <f>IF(ISNUMBER(Input!B7269),IF(AND(Input!B7269&gt;=20,Input!B7269&lt;=700),Input!B7269,""),"")</f>
        <v/>
      </c>
      <c r="C7269">
        <f>IF(B7269="","",INT(A7269))</f>
        <v/>
      </c>
      <c r="D7269">
        <f>IF(B7269="","",HOUR(A7269))</f>
        <v/>
      </c>
      <c r="E7269">
        <f>IF(B7269="","",IF(INPUT!$I$1="","",IF(C7269&lt;(INT(INPUT!$I$1)-INPUT!$I$2),"Off Meds",IF(C7269&lt;=(INT(INPUT!$I$1)+INPUT!$I$2),"Washout","On Meds"))))</f>
        <v/>
      </c>
      <c r="F7269">
        <f>IF(B7269="","",1.509*(LN(B7269)^1.084-5.381))</f>
        <v/>
      </c>
      <c r="G7269">
        <f>IF(F7269="","",IF(F7269&lt;0,10*F7269^2,0))</f>
        <v/>
      </c>
      <c r="H7269">
        <f>IF(F7269="","",IF(F7269&gt;0,10*F7269^2,0))</f>
        <v/>
      </c>
    </row>
    <row r="7270">
      <c r="A7270">
        <f>Input!A7270</f>
        <v/>
      </c>
      <c r="B7270">
        <f>IF(ISNUMBER(Input!B7270),IF(AND(Input!B7270&gt;=20,Input!B7270&lt;=700),Input!B7270,""),"")</f>
        <v/>
      </c>
      <c r="C7270">
        <f>IF(B7270="","",INT(A7270))</f>
        <v/>
      </c>
      <c r="D7270">
        <f>IF(B7270="","",HOUR(A7270))</f>
        <v/>
      </c>
      <c r="E7270">
        <f>IF(B7270="","",IF(INPUT!$I$1="","",IF(C7270&lt;(INT(INPUT!$I$1)-INPUT!$I$2),"Off Meds",IF(C7270&lt;=(INT(INPUT!$I$1)+INPUT!$I$2),"Washout","On Meds"))))</f>
        <v/>
      </c>
      <c r="F7270">
        <f>IF(B7270="","",1.509*(LN(B7270)^1.084-5.381))</f>
        <v/>
      </c>
      <c r="G7270">
        <f>IF(F7270="","",IF(F7270&lt;0,10*F7270^2,0))</f>
        <v/>
      </c>
      <c r="H7270">
        <f>IF(F7270="","",IF(F7270&gt;0,10*F7270^2,0))</f>
        <v/>
      </c>
    </row>
    <row r="7271">
      <c r="A7271">
        <f>Input!A7271</f>
        <v/>
      </c>
      <c r="B7271">
        <f>IF(ISNUMBER(Input!B7271),IF(AND(Input!B7271&gt;=20,Input!B7271&lt;=700),Input!B7271,""),"")</f>
        <v/>
      </c>
      <c r="C7271">
        <f>IF(B7271="","",INT(A7271))</f>
        <v/>
      </c>
      <c r="D7271">
        <f>IF(B7271="","",HOUR(A7271))</f>
        <v/>
      </c>
      <c r="E7271">
        <f>IF(B7271="","",IF(INPUT!$I$1="","",IF(C7271&lt;(INT(INPUT!$I$1)-INPUT!$I$2),"Off Meds",IF(C7271&lt;=(INT(INPUT!$I$1)+INPUT!$I$2),"Washout","On Meds"))))</f>
        <v/>
      </c>
      <c r="F7271">
        <f>IF(B7271="","",1.509*(LN(B7271)^1.084-5.381))</f>
        <v/>
      </c>
      <c r="G7271">
        <f>IF(F7271="","",IF(F7271&lt;0,10*F7271^2,0))</f>
        <v/>
      </c>
      <c r="H7271">
        <f>IF(F7271="","",IF(F7271&gt;0,10*F7271^2,0))</f>
        <v/>
      </c>
    </row>
    <row r="7272">
      <c r="A7272">
        <f>Input!A7272</f>
        <v/>
      </c>
      <c r="B7272">
        <f>IF(ISNUMBER(Input!B7272),IF(AND(Input!B7272&gt;=20,Input!B7272&lt;=700),Input!B7272,""),"")</f>
        <v/>
      </c>
      <c r="C7272">
        <f>IF(B7272="","",INT(A7272))</f>
        <v/>
      </c>
      <c r="D7272">
        <f>IF(B7272="","",HOUR(A7272))</f>
        <v/>
      </c>
      <c r="E7272">
        <f>IF(B7272="","",IF(INPUT!$I$1="","",IF(C7272&lt;(INT(INPUT!$I$1)-INPUT!$I$2),"Off Meds",IF(C7272&lt;=(INT(INPUT!$I$1)+INPUT!$I$2),"Washout","On Meds"))))</f>
        <v/>
      </c>
      <c r="F7272">
        <f>IF(B7272="","",1.509*(LN(B7272)^1.084-5.381))</f>
        <v/>
      </c>
      <c r="G7272">
        <f>IF(F7272="","",IF(F7272&lt;0,10*F7272^2,0))</f>
        <v/>
      </c>
      <c r="H7272">
        <f>IF(F7272="","",IF(F7272&gt;0,10*F7272^2,0))</f>
        <v/>
      </c>
    </row>
    <row r="7273">
      <c r="A7273">
        <f>Input!A7273</f>
        <v/>
      </c>
      <c r="B7273">
        <f>IF(ISNUMBER(Input!B7273),IF(AND(Input!B7273&gt;=20,Input!B7273&lt;=700),Input!B7273,""),"")</f>
        <v/>
      </c>
      <c r="C7273">
        <f>IF(B7273="","",INT(A7273))</f>
        <v/>
      </c>
      <c r="D7273">
        <f>IF(B7273="","",HOUR(A7273))</f>
        <v/>
      </c>
      <c r="E7273">
        <f>IF(B7273="","",IF(INPUT!$I$1="","",IF(C7273&lt;(INT(INPUT!$I$1)-INPUT!$I$2),"Off Meds",IF(C7273&lt;=(INT(INPUT!$I$1)+INPUT!$I$2),"Washout","On Meds"))))</f>
        <v/>
      </c>
      <c r="F7273">
        <f>IF(B7273="","",1.509*(LN(B7273)^1.084-5.381))</f>
        <v/>
      </c>
      <c r="G7273">
        <f>IF(F7273="","",IF(F7273&lt;0,10*F7273^2,0))</f>
        <v/>
      </c>
      <c r="H7273">
        <f>IF(F7273="","",IF(F7273&gt;0,10*F7273^2,0))</f>
        <v/>
      </c>
    </row>
    <row r="7274">
      <c r="A7274">
        <f>Input!A7274</f>
        <v/>
      </c>
      <c r="B7274">
        <f>IF(ISNUMBER(Input!B7274),IF(AND(Input!B7274&gt;=20,Input!B7274&lt;=700),Input!B7274,""),"")</f>
        <v/>
      </c>
      <c r="C7274">
        <f>IF(B7274="","",INT(A7274))</f>
        <v/>
      </c>
      <c r="D7274">
        <f>IF(B7274="","",HOUR(A7274))</f>
        <v/>
      </c>
      <c r="E7274">
        <f>IF(B7274="","",IF(INPUT!$I$1="","",IF(C7274&lt;(INT(INPUT!$I$1)-INPUT!$I$2),"Off Meds",IF(C7274&lt;=(INT(INPUT!$I$1)+INPUT!$I$2),"Washout","On Meds"))))</f>
        <v/>
      </c>
      <c r="F7274">
        <f>IF(B7274="","",1.509*(LN(B7274)^1.084-5.381))</f>
        <v/>
      </c>
      <c r="G7274">
        <f>IF(F7274="","",IF(F7274&lt;0,10*F7274^2,0))</f>
        <v/>
      </c>
      <c r="H7274">
        <f>IF(F7274="","",IF(F7274&gt;0,10*F7274^2,0))</f>
        <v/>
      </c>
    </row>
    <row r="7275">
      <c r="A7275">
        <f>Input!A7275</f>
        <v/>
      </c>
      <c r="B7275">
        <f>IF(ISNUMBER(Input!B7275),IF(AND(Input!B7275&gt;=20,Input!B7275&lt;=700),Input!B7275,""),"")</f>
        <v/>
      </c>
      <c r="C7275">
        <f>IF(B7275="","",INT(A7275))</f>
        <v/>
      </c>
      <c r="D7275">
        <f>IF(B7275="","",HOUR(A7275))</f>
        <v/>
      </c>
      <c r="E7275">
        <f>IF(B7275="","",IF(INPUT!$I$1="","",IF(C7275&lt;(INT(INPUT!$I$1)-INPUT!$I$2),"Off Meds",IF(C7275&lt;=(INT(INPUT!$I$1)+INPUT!$I$2),"Washout","On Meds"))))</f>
        <v/>
      </c>
      <c r="F7275">
        <f>IF(B7275="","",1.509*(LN(B7275)^1.084-5.381))</f>
        <v/>
      </c>
      <c r="G7275">
        <f>IF(F7275="","",IF(F7275&lt;0,10*F7275^2,0))</f>
        <v/>
      </c>
      <c r="H7275">
        <f>IF(F7275="","",IF(F7275&gt;0,10*F7275^2,0))</f>
        <v/>
      </c>
    </row>
    <row r="7276">
      <c r="A7276">
        <f>Input!A7276</f>
        <v/>
      </c>
      <c r="B7276">
        <f>IF(ISNUMBER(Input!B7276),IF(AND(Input!B7276&gt;=20,Input!B7276&lt;=700),Input!B7276,""),"")</f>
        <v/>
      </c>
      <c r="C7276">
        <f>IF(B7276="","",INT(A7276))</f>
        <v/>
      </c>
      <c r="D7276">
        <f>IF(B7276="","",HOUR(A7276))</f>
        <v/>
      </c>
      <c r="E7276">
        <f>IF(B7276="","",IF(INPUT!$I$1="","",IF(C7276&lt;(INT(INPUT!$I$1)-INPUT!$I$2),"Off Meds",IF(C7276&lt;=(INT(INPUT!$I$1)+INPUT!$I$2),"Washout","On Meds"))))</f>
        <v/>
      </c>
      <c r="F7276">
        <f>IF(B7276="","",1.509*(LN(B7276)^1.084-5.381))</f>
        <v/>
      </c>
      <c r="G7276">
        <f>IF(F7276="","",IF(F7276&lt;0,10*F7276^2,0))</f>
        <v/>
      </c>
      <c r="H7276">
        <f>IF(F7276="","",IF(F7276&gt;0,10*F7276^2,0))</f>
        <v/>
      </c>
    </row>
    <row r="7277">
      <c r="A7277">
        <f>Input!A7277</f>
        <v/>
      </c>
      <c r="B7277">
        <f>IF(ISNUMBER(Input!B7277),IF(AND(Input!B7277&gt;=20,Input!B7277&lt;=700),Input!B7277,""),"")</f>
        <v/>
      </c>
      <c r="C7277">
        <f>IF(B7277="","",INT(A7277))</f>
        <v/>
      </c>
      <c r="D7277">
        <f>IF(B7277="","",HOUR(A7277))</f>
        <v/>
      </c>
      <c r="E7277">
        <f>IF(B7277="","",IF(INPUT!$I$1="","",IF(C7277&lt;(INT(INPUT!$I$1)-INPUT!$I$2),"Off Meds",IF(C7277&lt;=(INT(INPUT!$I$1)+INPUT!$I$2),"Washout","On Meds"))))</f>
        <v/>
      </c>
      <c r="F7277">
        <f>IF(B7277="","",1.509*(LN(B7277)^1.084-5.381))</f>
        <v/>
      </c>
      <c r="G7277">
        <f>IF(F7277="","",IF(F7277&lt;0,10*F7277^2,0))</f>
        <v/>
      </c>
      <c r="H7277">
        <f>IF(F7277="","",IF(F7277&gt;0,10*F7277^2,0))</f>
        <v/>
      </c>
    </row>
    <row r="7278">
      <c r="A7278">
        <f>Input!A7278</f>
        <v/>
      </c>
      <c r="B7278">
        <f>IF(ISNUMBER(Input!B7278),IF(AND(Input!B7278&gt;=20,Input!B7278&lt;=700),Input!B7278,""),"")</f>
        <v/>
      </c>
      <c r="C7278">
        <f>IF(B7278="","",INT(A7278))</f>
        <v/>
      </c>
      <c r="D7278">
        <f>IF(B7278="","",HOUR(A7278))</f>
        <v/>
      </c>
      <c r="E7278">
        <f>IF(B7278="","",IF(INPUT!$I$1="","",IF(C7278&lt;(INT(INPUT!$I$1)-INPUT!$I$2),"Off Meds",IF(C7278&lt;=(INT(INPUT!$I$1)+INPUT!$I$2),"Washout","On Meds"))))</f>
        <v/>
      </c>
      <c r="F7278">
        <f>IF(B7278="","",1.509*(LN(B7278)^1.084-5.381))</f>
        <v/>
      </c>
      <c r="G7278">
        <f>IF(F7278="","",IF(F7278&lt;0,10*F7278^2,0))</f>
        <v/>
      </c>
      <c r="H7278">
        <f>IF(F7278="","",IF(F7278&gt;0,10*F7278^2,0))</f>
        <v/>
      </c>
    </row>
    <row r="7279">
      <c r="A7279">
        <f>Input!A7279</f>
        <v/>
      </c>
      <c r="B7279">
        <f>IF(ISNUMBER(Input!B7279),IF(AND(Input!B7279&gt;=20,Input!B7279&lt;=700),Input!B7279,""),"")</f>
        <v/>
      </c>
      <c r="C7279">
        <f>IF(B7279="","",INT(A7279))</f>
        <v/>
      </c>
      <c r="D7279">
        <f>IF(B7279="","",HOUR(A7279))</f>
        <v/>
      </c>
      <c r="E7279">
        <f>IF(B7279="","",IF(INPUT!$I$1="","",IF(C7279&lt;(INT(INPUT!$I$1)-INPUT!$I$2),"Off Meds",IF(C7279&lt;=(INT(INPUT!$I$1)+INPUT!$I$2),"Washout","On Meds"))))</f>
        <v/>
      </c>
      <c r="F7279">
        <f>IF(B7279="","",1.509*(LN(B7279)^1.084-5.381))</f>
        <v/>
      </c>
      <c r="G7279">
        <f>IF(F7279="","",IF(F7279&lt;0,10*F7279^2,0))</f>
        <v/>
      </c>
      <c r="H7279">
        <f>IF(F7279="","",IF(F7279&gt;0,10*F7279^2,0))</f>
        <v/>
      </c>
    </row>
    <row r="7280">
      <c r="A7280">
        <f>Input!A7280</f>
        <v/>
      </c>
      <c r="B7280">
        <f>IF(ISNUMBER(Input!B7280),IF(AND(Input!B7280&gt;=20,Input!B7280&lt;=700),Input!B7280,""),"")</f>
        <v/>
      </c>
      <c r="C7280">
        <f>IF(B7280="","",INT(A7280))</f>
        <v/>
      </c>
      <c r="D7280">
        <f>IF(B7280="","",HOUR(A7280))</f>
        <v/>
      </c>
      <c r="E7280">
        <f>IF(B7280="","",IF(INPUT!$I$1="","",IF(C7280&lt;(INT(INPUT!$I$1)-INPUT!$I$2),"Off Meds",IF(C7280&lt;=(INT(INPUT!$I$1)+INPUT!$I$2),"Washout","On Meds"))))</f>
        <v/>
      </c>
      <c r="F7280">
        <f>IF(B7280="","",1.509*(LN(B7280)^1.084-5.381))</f>
        <v/>
      </c>
      <c r="G7280">
        <f>IF(F7280="","",IF(F7280&lt;0,10*F7280^2,0))</f>
        <v/>
      </c>
      <c r="H7280">
        <f>IF(F7280="","",IF(F7280&gt;0,10*F7280^2,0))</f>
        <v/>
      </c>
    </row>
    <row r="7281">
      <c r="A7281">
        <f>Input!A7281</f>
        <v/>
      </c>
      <c r="B7281">
        <f>IF(ISNUMBER(Input!B7281),IF(AND(Input!B7281&gt;=20,Input!B7281&lt;=700),Input!B7281,""),"")</f>
        <v/>
      </c>
      <c r="C7281">
        <f>IF(B7281="","",INT(A7281))</f>
        <v/>
      </c>
      <c r="D7281">
        <f>IF(B7281="","",HOUR(A7281))</f>
        <v/>
      </c>
      <c r="E7281">
        <f>IF(B7281="","",IF(INPUT!$I$1="","",IF(C7281&lt;(INT(INPUT!$I$1)-INPUT!$I$2),"Off Meds",IF(C7281&lt;=(INT(INPUT!$I$1)+INPUT!$I$2),"Washout","On Meds"))))</f>
        <v/>
      </c>
      <c r="F7281">
        <f>IF(B7281="","",1.509*(LN(B7281)^1.084-5.381))</f>
        <v/>
      </c>
      <c r="G7281">
        <f>IF(F7281="","",IF(F7281&lt;0,10*F7281^2,0))</f>
        <v/>
      </c>
      <c r="H7281">
        <f>IF(F7281="","",IF(F7281&gt;0,10*F7281^2,0))</f>
        <v/>
      </c>
    </row>
    <row r="7282">
      <c r="A7282">
        <f>Input!A7282</f>
        <v/>
      </c>
      <c r="B7282">
        <f>IF(ISNUMBER(Input!B7282),IF(AND(Input!B7282&gt;=20,Input!B7282&lt;=700),Input!B7282,""),"")</f>
        <v/>
      </c>
      <c r="C7282">
        <f>IF(B7282="","",INT(A7282))</f>
        <v/>
      </c>
      <c r="D7282">
        <f>IF(B7282="","",HOUR(A7282))</f>
        <v/>
      </c>
      <c r="E7282">
        <f>IF(B7282="","",IF(INPUT!$I$1="","",IF(C7282&lt;(INT(INPUT!$I$1)-INPUT!$I$2),"Off Meds",IF(C7282&lt;=(INT(INPUT!$I$1)+INPUT!$I$2),"Washout","On Meds"))))</f>
        <v/>
      </c>
      <c r="F7282">
        <f>IF(B7282="","",1.509*(LN(B7282)^1.084-5.381))</f>
        <v/>
      </c>
      <c r="G7282">
        <f>IF(F7282="","",IF(F7282&lt;0,10*F7282^2,0))</f>
        <v/>
      </c>
      <c r="H7282">
        <f>IF(F7282="","",IF(F7282&gt;0,10*F7282^2,0))</f>
        <v/>
      </c>
    </row>
    <row r="7283">
      <c r="A7283">
        <f>Input!A7283</f>
        <v/>
      </c>
      <c r="B7283">
        <f>IF(ISNUMBER(Input!B7283),IF(AND(Input!B7283&gt;=20,Input!B7283&lt;=700),Input!B7283,""),"")</f>
        <v/>
      </c>
      <c r="C7283">
        <f>IF(B7283="","",INT(A7283))</f>
        <v/>
      </c>
      <c r="D7283">
        <f>IF(B7283="","",HOUR(A7283))</f>
        <v/>
      </c>
      <c r="E7283">
        <f>IF(B7283="","",IF(INPUT!$I$1="","",IF(C7283&lt;(INT(INPUT!$I$1)-INPUT!$I$2),"Off Meds",IF(C7283&lt;=(INT(INPUT!$I$1)+INPUT!$I$2),"Washout","On Meds"))))</f>
        <v/>
      </c>
      <c r="F7283">
        <f>IF(B7283="","",1.509*(LN(B7283)^1.084-5.381))</f>
        <v/>
      </c>
      <c r="G7283">
        <f>IF(F7283="","",IF(F7283&lt;0,10*F7283^2,0))</f>
        <v/>
      </c>
      <c r="H7283">
        <f>IF(F7283="","",IF(F7283&gt;0,10*F7283^2,0))</f>
        <v/>
      </c>
    </row>
    <row r="7284">
      <c r="A7284">
        <f>Input!A7284</f>
        <v/>
      </c>
      <c r="B7284">
        <f>IF(ISNUMBER(Input!B7284),IF(AND(Input!B7284&gt;=20,Input!B7284&lt;=700),Input!B7284,""),"")</f>
        <v/>
      </c>
      <c r="C7284">
        <f>IF(B7284="","",INT(A7284))</f>
        <v/>
      </c>
      <c r="D7284">
        <f>IF(B7284="","",HOUR(A7284))</f>
        <v/>
      </c>
      <c r="E7284">
        <f>IF(B7284="","",IF(INPUT!$I$1="","",IF(C7284&lt;(INT(INPUT!$I$1)-INPUT!$I$2),"Off Meds",IF(C7284&lt;=(INT(INPUT!$I$1)+INPUT!$I$2),"Washout","On Meds"))))</f>
        <v/>
      </c>
      <c r="F7284">
        <f>IF(B7284="","",1.509*(LN(B7284)^1.084-5.381))</f>
        <v/>
      </c>
      <c r="G7284">
        <f>IF(F7284="","",IF(F7284&lt;0,10*F7284^2,0))</f>
        <v/>
      </c>
      <c r="H7284">
        <f>IF(F7284="","",IF(F7284&gt;0,10*F7284^2,0))</f>
        <v/>
      </c>
    </row>
    <row r="7285">
      <c r="A7285">
        <f>Input!A7285</f>
        <v/>
      </c>
      <c r="B7285">
        <f>IF(ISNUMBER(Input!B7285),IF(AND(Input!B7285&gt;=20,Input!B7285&lt;=700),Input!B7285,""),"")</f>
        <v/>
      </c>
      <c r="C7285">
        <f>IF(B7285="","",INT(A7285))</f>
        <v/>
      </c>
      <c r="D7285">
        <f>IF(B7285="","",HOUR(A7285))</f>
        <v/>
      </c>
      <c r="E7285">
        <f>IF(B7285="","",IF(INPUT!$I$1="","",IF(C7285&lt;(INT(INPUT!$I$1)-INPUT!$I$2),"Off Meds",IF(C7285&lt;=(INT(INPUT!$I$1)+INPUT!$I$2),"Washout","On Meds"))))</f>
        <v/>
      </c>
      <c r="F7285">
        <f>IF(B7285="","",1.509*(LN(B7285)^1.084-5.381))</f>
        <v/>
      </c>
      <c r="G7285">
        <f>IF(F7285="","",IF(F7285&lt;0,10*F7285^2,0))</f>
        <v/>
      </c>
      <c r="H7285">
        <f>IF(F7285="","",IF(F7285&gt;0,10*F7285^2,0))</f>
        <v/>
      </c>
    </row>
    <row r="7286">
      <c r="A7286">
        <f>Input!A7286</f>
        <v/>
      </c>
      <c r="B7286">
        <f>IF(ISNUMBER(Input!B7286),IF(AND(Input!B7286&gt;=20,Input!B7286&lt;=700),Input!B7286,""),"")</f>
        <v/>
      </c>
      <c r="C7286">
        <f>IF(B7286="","",INT(A7286))</f>
        <v/>
      </c>
      <c r="D7286">
        <f>IF(B7286="","",HOUR(A7286))</f>
        <v/>
      </c>
      <c r="E7286">
        <f>IF(B7286="","",IF(INPUT!$I$1="","",IF(C7286&lt;(INT(INPUT!$I$1)-INPUT!$I$2),"Off Meds",IF(C7286&lt;=(INT(INPUT!$I$1)+INPUT!$I$2),"Washout","On Meds"))))</f>
        <v/>
      </c>
      <c r="F7286">
        <f>IF(B7286="","",1.509*(LN(B7286)^1.084-5.381))</f>
        <v/>
      </c>
      <c r="G7286">
        <f>IF(F7286="","",IF(F7286&lt;0,10*F7286^2,0))</f>
        <v/>
      </c>
      <c r="H7286">
        <f>IF(F7286="","",IF(F7286&gt;0,10*F7286^2,0))</f>
        <v/>
      </c>
    </row>
    <row r="7287">
      <c r="A7287">
        <f>Input!A7287</f>
        <v/>
      </c>
      <c r="B7287">
        <f>IF(ISNUMBER(Input!B7287),IF(AND(Input!B7287&gt;=20,Input!B7287&lt;=700),Input!B7287,""),"")</f>
        <v/>
      </c>
      <c r="C7287">
        <f>IF(B7287="","",INT(A7287))</f>
        <v/>
      </c>
      <c r="D7287">
        <f>IF(B7287="","",HOUR(A7287))</f>
        <v/>
      </c>
      <c r="E7287">
        <f>IF(B7287="","",IF(INPUT!$I$1="","",IF(C7287&lt;(INT(INPUT!$I$1)-INPUT!$I$2),"Off Meds",IF(C7287&lt;=(INT(INPUT!$I$1)+INPUT!$I$2),"Washout","On Meds"))))</f>
        <v/>
      </c>
      <c r="F7287">
        <f>IF(B7287="","",1.509*(LN(B7287)^1.084-5.381))</f>
        <v/>
      </c>
      <c r="G7287">
        <f>IF(F7287="","",IF(F7287&lt;0,10*F7287^2,0))</f>
        <v/>
      </c>
      <c r="H7287">
        <f>IF(F7287="","",IF(F7287&gt;0,10*F7287^2,0))</f>
        <v/>
      </c>
    </row>
    <row r="7288">
      <c r="A7288">
        <f>Input!A7288</f>
        <v/>
      </c>
      <c r="B7288">
        <f>IF(ISNUMBER(Input!B7288),IF(AND(Input!B7288&gt;=20,Input!B7288&lt;=700),Input!B7288,""),"")</f>
        <v/>
      </c>
      <c r="C7288">
        <f>IF(B7288="","",INT(A7288))</f>
        <v/>
      </c>
      <c r="D7288">
        <f>IF(B7288="","",HOUR(A7288))</f>
        <v/>
      </c>
      <c r="E7288">
        <f>IF(B7288="","",IF(INPUT!$I$1="","",IF(C7288&lt;(INT(INPUT!$I$1)-INPUT!$I$2),"Off Meds",IF(C7288&lt;=(INT(INPUT!$I$1)+INPUT!$I$2),"Washout","On Meds"))))</f>
        <v/>
      </c>
      <c r="F7288">
        <f>IF(B7288="","",1.509*(LN(B7288)^1.084-5.381))</f>
        <v/>
      </c>
      <c r="G7288">
        <f>IF(F7288="","",IF(F7288&lt;0,10*F7288^2,0))</f>
        <v/>
      </c>
      <c r="H7288">
        <f>IF(F7288="","",IF(F7288&gt;0,10*F7288^2,0))</f>
        <v/>
      </c>
    </row>
    <row r="7289">
      <c r="A7289">
        <f>Input!A7289</f>
        <v/>
      </c>
      <c r="B7289">
        <f>IF(ISNUMBER(Input!B7289),IF(AND(Input!B7289&gt;=20,Input!B7289&lt;=700),Input!B7289,""),"")</f>
        <v/>
      </c>
      <c r="C7289">
        <f>IF(B7289="","",INT(A7289))</f>
        <v/>
      </c>
      <c r="D7289">
        <f>IF(B7289="","",HOUR(A7289))</f>
        <v/>
      </c>
      <c r="E7289">
        <f>IF(B7289="","",IF(INPUT!$I$1="","",IF(C7289&lt;(INT(INPUT!$I$1)-INPUT!$I$2),"Off Meds",IF(C7289&lt;=(INT(INPUT!$I$1)+INPUT!$I$2),"Washout","On Meds"))))</f>
        <v/>
      </c>
      <c r="F7289">
        <f>IF(B7289="","",1.509*(LN(B7289)^1.084-5.381))</f>
        <v/>
      </c>
      <c r="G7289">
        <f>IF(F7289="","",IF(F7289&lt;0,10*F7289^2,0))</f>
        <v/>
      </c>
      <c r="H7289">
        <f>IF(F7289="","",IF(F7289&gt;0,10*F7289^2,0))</f>
        <v/>
      </c>
    </row>
    <row r="7290">
      <c r="A7290">
        <f>Input!A7290</f>
        <v/>
      </c>
      <c r="B7290">
        <f>IF(ISNUMBER(Input!B7290),IF(AND(Input!B7290&gt;=20,Input!B7290&lt;=700),Input!B7290,""),"")</f>
        <v/>
      </c>
      <c r="C7290">
        <f>IF(B7290="","",INT(A7290))</f>
        <v/>
      </c>
      <c r="D7290">
        <f>IF(B7290="","",HOUR(A7290))</f>
        <v/>
      </c>
      <c r="E7290">
        <f>IF(B7290="","",IF(INPUT!$I$1="","",IF(C7290&lt;(INT(INPUT!$I$1)-INPUT!$I$2),"Off Meds",IF(C7290&lt;=(INT(INPUT!$I$1)+INPUT!$I$2),"Washout","On Meds"))))</f>
        <v/>
      </c>
      <c r="F7290">
        <f>IF(B7290="","",1.509*(LN(B7290)^1.084-5.381))</f>
        <v/>
      </c>
      <c r="G7290">
        <f>IF(F7290="","",IF(F7290&lt;0,10*F7290^2,0))</f>
        <v/>
      </c>
      <c r="H7290">
        <f>IF(F7290="","",IF(F7290&gt;0,10*F7290^2,0))</f>
        <v/>
      </c>
    </row>
    <row r="7291">
      <c r="A7291">
        <f>Input!A7291</f>
        <v/>
      </c>
      <c r="B7291">
        <f>IF(ISNUMBER(Input!B7291),IF(AND(Input!B7291&gt;=20,Input!B7291&lt;=700),Input!B7291,""),"")</f>
        <v/>
      </c>
      <c r="C7291">
        <f>IF(B7291="","",INT(A7291))</f>
        <v/>
      </c>
      <c r="D7291">
        <f>IF(B7291="","",HOUR(A7291))</f>
        <v/>
      </c>
      <c r="E7291">
        <f>IF(B7291="","",IF(INPUT!$I$1="","",IF(C7291&lt;(INT(INPUT!$I$1)-INPUT!$I$2),"Off Meds",IF(C7291&lt;=(INT(INPUT!$I$1)+INPUT!$I$2),"Washout","On Meds"))))</f>
        <v/>
      </c>
      <c r="F7291">
        <f>IF(B7291="","",1.509*(LN(B7291)^1.084-5.381))</f>
        <v/>
      </c>
      <c r="G7291">
        <f>IF(F7291="","",IF(F7291&lt;0,10*F7291^2,0))</f>
        <v/>
      </c>
      <c r="H7291">
        <f>IF(F7291="","",IF(F7291&gt;0,10*F7291^2,0))</f>
        <v/>
      </c>
    </row>
    <row r="7292">
      <c r="A7292">
        <f>Input!A7292</f>
        <v/>
      </c>
      <c r="B7292">
        <f>IF(ISNUMBER(Input!B7292),IF(AND(Input!B7292&gt;=20,Input!B7292&lt;=700),Input!B7292,""),"")</f>
        <v/>
      </c>
      <c r="C7292">
        <f>IF(B7292="","",INT(A7292))</f>
        <v/>
      </c>
      <c r="D7292">
        <f>IF(B7292="","",HOUR(A7292))</f>
        <v/>
      </c>
      <c r="E7292">
        <f>IF(B7292="","",IF(INPUT!$I$1="","",IF(C7292&lt;(INT(INPUT!$I$1)-INPUT!$I$2),"Off Meds",IF(C7292&lt;=(INT(INPUT!$I$1)+INPUT!$I$2),"Washout","On Meds"))))</f>
        <v/>
      </c>
      <c r="F7292">
        <f>IF(B7292="","",1.509*(LN(B7292)^1.084-5.381))</f>
        <v/>
      </c>
      <c r="G7292">
        <f>IF(F7292="","",IF(F7292&lt;0,10*F7292^2,0))</f>
        <v/>
      </c>
      <c r="H7292">
        <f>IF(F7292="","",IF(F7292&gt;0,10*F7292^2,0))</f>
        <v/>
      </c>
    </row>
    <row r="7293">
      <c r="A7293">
        <f>Input!A7293</f>
        <v/>
      </c>
      <c r="B7293">
        <f>IF(ISNUMBER(Input!B7293),IF(AND(Input!B7293&gt;=20,Input!B7293&lt;=700),Input!B7293,""),"")</f>
        <v/>
      </c>
      <c r="C7293">
        <f>IF(B7293="","",INT(A7293))</f>
        <v/>
      </c>
      <c r="D7293">
        <f>IF(B7293="","",HOUR(A7293))</f>
        <v/>
      </c>
      <c r="E7293">
        <f>IF(B7293="","",IF(INPUT!$I$1="","",IF(C7293&lt;(INT(INPUT!$I$1)-INPUT!$I$2),"Off Meds",IF(C7293&lt;=(INT(INPUT!$I$1)+INPUT!$I$2),"Washout","On Meds"))))</f>
        <v/>
      </c>
      <c r="F7293">
        <f>IF(B7293="","",1.509*(LN(B7293)^1.084-5.381))</f>
        <v/>
      </c>
      <c r="G7293">
        <f>IF(F7293="","",IF(F7293&lt;0,10*F7293^2,0))</f>
        <v/>
      </c>
      <c r="H7293">
        <f>IF(F7293="","",IF(F7293&gt;0,10*F7293^2,0))</f>
        <v/>
      </c>
    </row>
    <row r="7294">
      <c r="A7294">
        <f>Input!A7294</f>
        <v/>
      </c>
      <c r="B7294">
        <f>IF(ISNUMBER(Input!B7294),IF(AND(Input!B7294&gt;=20,Input!B7294&lt;=700),Input!B7294,""),"")</f>
        <v/>
      </c>
      <c r="C7294">
        <f>IF(B7294="","",INT(A7294))</f>
        <v/>
      </c>
      <c r="D7294">
        <f>IF(B7294="","",HOUR(A7294))</f>
        <v/>
      </c>
      <c r="E7294">
        <f>IF(B7294="","",IF(INPUT!$I$1="","",IF(C7294&lt;(INT(INPUT!$I$1)-INPUT!$I$2),"Off Meds",IF(C7294&lt;=(INT(INPUT!$I$1)+INPUT!$I$2),"Washout","On Meds"))))</f>
        <v/>
      </c>
      <c r="F7294">
        <f>IF(B7294="","",1.509*(LN(B7294)^1.084-5.381))</f>
        <v/>
      </c>
      <c r="G7294">
        <f>IF(F7294="","",IF(F7294&lt;0,10*F7294^2,0))</f>
        <v/>
      </c>
      <c r="H7294">
        <f>IF(F7294="","",IF(F7294&gt;0,10*F7294^2,0))</f>
        <v/>
      </c>
    </row>
    <row r="7295">
      <c r="A7295">
        <f>Input!A7295</f>
        <v/>
      </c>
      <c r="B7295">
        <f>IF(ISNUMBER(Input!B7295),IF(AND(Input!B7295&gt;=20,Input!B7295&lt;=700),Input!B7295,""),"")</f>
        <v/>
      </c>
      <c r="C7295">
        <f>IF(B7295="","",INT(A7295))</f>
        <v/>
      </c>
      <c r="D7295">
        <f>IF(B7295="","",HOUR(A7295))</f>
        <v/>
      </c>
      <c r="E7295">
        <f>IF(B7295="","",IF(INPUT!$I$1="","",IF(C7295&lt;(INT(INPUT!$I$1)-INPUT!$I$2),"Off Meds",IF(C7295&lt;=(INT(INPUT!$I$1)+INPUT!$I$2),"Washout","On Meds"))))</f>
        <v/>
      </c>
      <c r="F7295">
        <f>IF(B7295="","",1.509*(LN(B7295)^1.084-5.381))</f>
        <v/>
      </c>
      <c r="G7295">
        <f>IF(F7295="","",IF(F7295&lt;0,10*F7295^2,0))</f>
        <v/>
      </c>
      <c r="H7295">
        <f>IF(F7295="","",IF(F7295&gt;0,10*F7295^2,0))</f>
        <v/>
      </c>
    </row>
    <row r="7296">
      <c r="A7296">
        <f>Input!A7296</f>
        <v/>
      </c>
      <c r="B7296">
        <f>IF(ISNUMBER(Input!B7296),IF(AND(Input!B7296&gt;=20,Input!B7296&lt;=700),Input!B7296,""),"")</f>
        <v/>
      </c>
      <c r="C7296">
        <f>IF(B7296="","",INT(A7296))</f>
        <v/>
      </c>
      <c r="D7296">
        <f>IF(B7296="","",HOUR(A7296))</f>
        <v/>
      </c>
      <c r="E7296">
        <f>IF(B7296="","",IF(INPUT!$I$1="","",IF(C7296&lt;(INT(INPUT!$I$1)-INPUT!$I$2),"Off Meds",IF(C7296&lt;=(INT(INPUT!$I$1)+INPUT!$I$2),"Washout","On Meds"))))</f>
        <v/>
      </c>
      <c r="F7296">
        <f>IF(B7296="","",1.509*(LN(B7296)^1.084-5.381))</f>
        <v/>
      </c>
      <c r="G7296">
        <f>IF(F7296="","",IF(F7296&lt;0,10*F7296^2,0))</f>
        <v/>
      </c>
      <c r="H7296">
        <f>IF(F7296="","",IF(F7296&gt;0,10*F7296^2,0))</f>
        <v/>
      </c>
    </row>
    <row r="7297">
      <c r="A7297">
        <f>Input!A7297</f>
        <v/>
      </c>
      <c r="B7297">
        <f>IF(ISNUMBER(Input!B7297),IF(AND(Input!B7297&gt;=20,Input!B7297&lt;=700),Input!B7297,""),"")</f>
        <v/>
      </c>
      <c r="C7297">
        <f>IF(B7297="","",INT(A7297))</f>
        <v/>
      </c>
      <c r="D7297">
        <f>IF(B7297="","",HOUR(A7297))</f>
        <v/>
      </c>
      <c r="E7297">
        <f>IF(B7297="","",IF(INPUT!$I$1="","",IF(C7297&lt;(INT(INPUT!$I$1)-INPUT!$I$2),"Off Meds",IF(C7297&lt;=(INT(INPUT!$I$1)+INPUT!$I$2),"Washout","On Meds"))))</f>
        <v/>
      </c>
      <c r="F7297">
        <f>IF(B7297="","",1.509*(LN(B7297)^1.084-5.381))</f>
        <v/>
      </c>
      <c r="G7297">
        <f>IF(F7297="","",IF(F7297&lt;0,10*F7297^2,0))</f>
        <v/>
      </c>
      <c r="H7297">
        <f>IF(F7297="","",IF(F7297&gt;0,10*F7297^2,0))</f>
        <v/>
      </c>
    </row>
    <row r="7298">
      <c r="A7298">
        <f>Input!A7298</f>
        <v/>
      </c>
      <c r="B7298">
        <f>IF(ISNUMBER(Input!B7298),IF(AND(Input!B7298&gt;=20,Input!B7298&lt;=700),Input!B7298,""),"")</f>
        <v/>
      </c>
      <c r="C7298">
        <f>IF(B7298="","",INT(A7298))</f>
        <v/>
      </c>
      <c r="D7298">
        <f>IF(B7298="","",HOUR(A7298))</f>
        <v/>
      </c>
      <c r="E7298">
        <f>IF(B7298="","",IF(INPUT!$I$1="","",IF(C7298&lt;(INT(INPUT!$I$1)-INPUT!$I$2),"Off Meds",IF(C7298&lt;=(INT(INPUT!$I$1)+INPUT!$I$2),"Washout","On Meds"))))</f>
        <v/>
      </c>
      <c r="F7298">
        <f>IF(B7298="","",1.509*(LN(B7298)^1.084-5.381))</f>
        <v/>
      </c>
      <c r="G7298">
        <f>IF(F7298="","",IF(F7298&lt;0,10*F7298^2,0))</f>
        <v/>
      </c>
      <c r="H7298">
        <f>IF(F7298="","",IF(F7298&gt;0,10*F7298^2,0))</f>
        <v/>
      </c>
    </row>
    <row r="7299">
      <c r="A7299">
        <f>Input!A7299</f>
        <v/>
      </c>
      <c r="B7299">
        <f>IF(ISNUMBER(Input!B7299),IF(AND(Input!B7299&gt;=20,Input!B7299&lt;=700),Input!B7299,""),"")</f>
        <v/>
      </c>
      <c r="C7299">
        <f>IF(B7299="","",INT(A7299))</f>
        <v/>
      </c>
      <c r="D7299">
        <f>IF(B7299="","",HOUR(A7299))</f>
        <v/>
      </c>
      <c r="E7299">
        <f>IF(B7299="","",IF(INPUT!$I$1="","",IF(C7299&lt;(INT(INPUT!$I$1)-INPUT!$I$2),"Off Meds",IF(C7299&lt;=(INT(INPUT!$I$1)+INPUT!$I$2),"Washout","On Meds"))))</f>
        <v/>
      </c>
      <c r="F7299">
        <f>IF(B7299="","",1.509*(LN(B7299)^1.084-5.381))</f>
        <v/>
      </c>
      <c r="G7299">
        <f>IF(F7299="","",IF(F7299&lt;0,10*F7299^2,0))</f>
        <v/>
      </c>
      <c r="H7299">
        <f>IF(F7299="","",IF(F7299&gt;0,10*F7299^2,0))</f>
        <v/>
      </c>
    </row>
    <row r="7300">
      <c r="A7300">
        <f>Input!A7300</f>
        <v/>
      </c>
      <c r="B7300">
        <f>IF(ISNUMBER(Input!B7300),IF(AND(Input!B7300&gt;=20,Input!B7300&lt;=700),Input!B7300,""),"")</f>
        <v/>
      </c>
      <c r="C7300">
        <f>IF(B7300="","",INT(A7300))</f>
        <v/>
      </c>
      <c r="D7300">
        <f>IF(B7300="","",HOUR(A7300))</f>
        <v/>
      </c>
      <c r="E7300">
        <f>IF(B7300="","",IF(INPUT!$I$1="","",IF(C7300&lt;(INT(INPUT!$I$1)-INPUT!$I$2),"Off Meds",IF(C7300&lt;=(INT(INPUT!$I$1)+INPUT!$I$2),"Washout","On Meds"))))</f>
        <v/>
      </c>
      <c r="F7300">
        <f>IF(B7300="","",1.509*(LN(B7300)^1.084-5.381))</f>
        <v/>
      </c>
      <c r="G7300">
        <f>IF(F7300="","",IF(F7300&lt;0,10*F7300^2,0))</f>
        <v/>
      </c>
      <c r="H7300">
        <f>IF(F7300="","",IF(F7300&gt;0,10*F7300^2,0))</f>
        <v/>
      </c>
    </row>
    <row r="7301">
      <c r="A7301">
        <f>Input!A7301</f>
        <v/>
      </c>
      <c r="B7301">
        <f>IF(ISNUMBER(Input!B7301),IF(AND(Input!B7301&gt;=20,Input!B7301&lt;=700),Input!B7301,""),"")</f>
        <v/>
      </c>
      <c r="C7301">
        <f>IF(B7301="","",INT(A7301))</f>
        <v/>
      </c>
      <c r="D7301">
        <f>IF(B7301="","",HOUR(A7301))</f>
        <v/>
      </c>
      <c r="E7301">
        <f>IF(B7301="","",IF(INPUT!$I$1="","",IF(C7301&lt;(INT(INPUT!$I$1)-INPUT!$I$2),"Off Meds",IF(C7301&lt;=(INT(INPUT!$I$1)+INPUT!$I$2),"Washout","On Meds"))))</f>
        <v/>
      </c>
      <c r="F7301">
        <f>IF(B7301="","",1.509*(LN(B7301)^1.084-5.381))</f>
        <v/>
      </c>
      <c r="G7301">
        <f>IF(F7301="","",IF(F7301&lt;0,10*F7301^2,0))</f>
        <v/>
      </c>
      <c r="H7301">
        <f>IF(F7301="","",IF(F7301&gt;0,10*F7301^2,0))</f>
        <v/>
      </c>
    </row>
    <row r="7302">
      <c r="A7302">
        <f>Input!A7302</f>
        <v/>
      </c>
      <c r="B7302">
        <f>IF(ISNUMBER(Input!B7302),IF(AND(Input!B7302&gt;=20,Input!B7302&lt;=700),Input!B7302,""),"")</f>
        <v/>
      </c>
      <c r="C7302">
        <f>IF(B7302="","",INT(A7302))</f>
        <v/>
      </c>
      <c r="D7302">
        <f>IF(B7302="","",HOUR(A7302))</f>
        <v/>
      </c>
      <c r="E7302">
        <f>IF(B7302="","",IF(INPUT!$I$1="","",IF(C7302&lt;(INT(INPUT!$I$1)-INPUT!$I$2),"Off Meds",IF(C7302&lt;=(INT(INPUT!$I$1)+INPUT!$I$2),"Washout","On Meds"))))</f>
        <v/>
      </c>
      <c r="F7302">
        <f>IF(B7302="","",1.509*(LN(B7302)^1.084-5.381))</f>
        <v/>
      </c>
      <c r="G7302">
        <f>IF(F7302="","",IF(F7302&lt;0,10*F7302^2,0))</f>
        <v/>
      </c>
      <c r="H7302">
        <f>IF(F7302="","",IF(F7302&gt;0,10*F7302^2,0))</f>
        <v/>
      </c>
    </row>
    <row r="7303">
      <c r="A7303">
        <f>Input!A7303</f>
        <v/>
      </c>
      <c r="B7303">
        <f>IF(ISNUMBER(Input!B7303),IF(AND(Input!B7303&gt;=20,Input!B7303&lt;=700),Input!B7303,""),"")</f>
        <v/>
      </c>
      <c r="C7303">
        <f>IF(B7303="","",INT(A7303))</f>
        <v/>
      </c>
      <c r="D7303">
        <f>IF(B7303="","",HOUR(A7303))</f>
        <v/>
      </c>
      <c r="E7303">
        <f>IF(B7303="","",IF(INPUT!$I$1="","",IF(C7303&lt;(INT(INPUT!$I$1)-INPUT!$I$2),"Off Meds",IF(C7303&lt;=(INT(INPUT!$I$1)+INPUT!$I$2),"Washout","On Meds"))))</f>
        <v/>
      </c>
      <c r="F7303">
        <f>IF(B7303="","",1.509*(LN(B7303)^1.084-5.381))</f>
        <v/>
      </c>
      <c r="G7303">
        <f>IF(F7303="","",IF(F7303&lt;0,10*F7303^2,0))</f>
        <v/>
      </c>
      <c r="H7303">
        <f>IF(F7303="","",IF(F7303&gt;0,10*F7303^2,0))</f>
        <v/>
      </c>
    </row>
    <row r="7304">
      <c r="A7304">
        <f>Input!A7304</f>
        <v/>
      </c>
      <c r="B7304">
        <f>IF(ISNUMBER(Input!B7304),IF(AND(Input!B7304&gt;=20,Input!B7304&lt;=700),Input!B7304,""),"")</f>
        <v/>
      </c>
      <c r="C7304">
        <f>IF(B7304="","",INT(A7304))</f>
        <v/>
      </c>
      <c r="D7304">
        <f>IF(B7304="","",HOUR(A7304))</f>
        <v/>
      </c>
      <c r="E7304">
        <f>IF(B7304="","",IF(INPUT!$I$1="","",IF(C7304&lt;(INT(INPUT!$I$1)-INPUT!$I$2),"Off Meds",IF(C7304&lt;=(INT(INPUT!$I$1)+INPUT!$I$2),"Washout","On Meds"))))</f>
        <v/>
      </c>
      <c r="F7304">
        <f>IF(B7304="","",1.509*(LN(B7304)^1.084-5.381))</f>
        <v/>
      </c>
      <c r="G7304">
        <f>IF(F7304="","",IF(F7304&lt;0,10*F7304^2,0))</f>
        <v/>
      </c>
      <c r="H7304">
        <f>IF(F7304="","",IF(F7304&gt;0,10*F7304^2,0))</f>
        <v/>
      </c>
    </row>
    <row r="7305">
      <c r="A7305">
        <f>Input!A7305</f>
        <v/>
      </c>
      <c r="B7305">
        <f>IF(ISNUMBER(Input!B7305),IF(AND(Input!B7305&gt;=20,Input!B7305&lt;=700),Input!B7305,""),"")</f>
        <v/>
      </c>
      <c r="C7305">
        <f>IF(B7305="","",INT(A7305))</f>
        <v/>
      </c>
      <c r="D7305">
        <f>IF(B7305="","",HOUR(A7305))</f>
        <v/>
      </c>
      <c r="E7305">
        <f>IF(B7305="","",IF(INPUT!$I$1="","",IF(C7305&lt;(INT(INPUT!$I$1)-INPUT!$I$2),"Off Meds",IF(C7305&lt;=(INT(INPUT!$I$1)+INPUT!$I$2),"Washout","On Meds"))))</f>
        <v/>
      </c>
      <c r="F7305">
        <f>IF(B7305="","",1.509*(LN(B7305)^1.084-5.381))</f>
        <v/>
      </c>
      <c r="G7305">
        <f>IF(F7305="","",IF(F7305&lt;0,10*F7305^2,0))</f>
        <v/>
      </c>
      <c r="H7305">
        <f>IF(F7305="","",IF(F7305&gt;0,10*F7305^2,0))</f>
        <v/>
      </c>
    </row>
    <row r="7306">
      <c r="A7306">
        <f>Input!A7306</f>
        <v/>
      </c>
      <c r="B7306">
        <f>IF(ISNUMBER(Input!B7306),IF(AND(Input!B7306&gt;=20,Input!B7306&lt;=700),Input!B7306,""),"")</f>
        <v/>
      </c>
      <c r="C7306">
        <f>IF(B7306="","",INT(A7306))</f>
        <v/>
      </c>
      <c r="D7306">
        <f>IF(B7306="","",HOUR(A7306))</f>
        <v/>
      </c>
      <c r="E7306">
        <f>IF(B7306="","",IF(INPUT!$I$1="","",IF(C7306&lt;(INT(INPUT!$I$1)-INPUT!$I$2),"Off Meds",IF(C7306&lt;=(INT(INPUT!$I$1)+INPUT!$I$2),"Washout","On Meds"))))</f>
        <v/>
      </c>
      <c r="F7306">
        <f>IF(B7306="","",1.509*(LN(B7306)^1.084-5.381))</f>
        <v/>
      </c>
      <c r="G7306">
        <f>IF(F7306="","",IF(F7306&lt;0,10*F7306^2,0))</f>
        <v/>
      </c>
      <c r="H7306">
        <f>IF(F7306="","",IF(F7306&gt;0,10*F7306^2,0))</f>
        <v/>
      </c>
    </row>
    <row r="7307">
      <c r="A7307">
        <f>Input!A7307</f>
        <v/>
      </c>
      <c r="B7307">
        <f>IF(ISNUMBER(Input!B7307),IF(AND(Input!B7307&gt;=20,Input!B7307&lt;=700),Input!B7307,""),"")</f>
        <v/>
      </c>
      <c r="C7307">
        <f>IF(B7307="","",INT(A7307))</f>
        <v/>
      </c>
      <c r="D7307">
        <f>IF(B7307="","",HOUR(A7307))</f>
        <v/>
      </c>
      <c r="E7307">
        <f>IF(B7307="","",IF(INPUT!$I$1="","",IF(C7307&lt;(INT(INPUT!$I$1)-INPUT!$I$2),"Off Meds",IF(C7307&lt;=(INT(INPUT!$I$1)+INPUT!$I$2),"Washout","On Meds"))))</f>
        <v/>
      </c>
      <c r="F7307">
        <f>IF(B7307="","",1.509*(LN(B7307)^1.084-5.381))</f>
        <v/>
      </c>
      <c r="G7307">
        <f>IF(F7307="","",IF(F7307&lt;0,10*F7307^2,0))</f>
        <v/>
      </c>
      <c r="H7307">
        <f>IF(F7307="","",IF(F7307&gt;0,10*F7307^2,0))</f>
        <v/>
      </c>
    </row>
    <row r="7308">
      <c r="A7308">
        <f>Input!A7308</f>
        <v/>
      </c>
      <c r="B7308">
        <f>IF(ISNUMBER(Input!B7308),IF(AND(Input!B7308&gt;=20,Input!B7308&lt;=700),Input!B7308,""),"")</f>
        <v/>
      </c>
      <c r="C7308">
        <f>IF(B7308="","",INT(A7308))</f>
        <v/>
      </c>
      <c r="D7308">
        <f>IF(B7308="","",HOUR(A7308))</f>
        <v/>
      </c>
      <c r="E7308">
        <f>IF(B7308="","",IF(INPUT!$I$1="","",IF(C7308&lt;(INT(INPUT!$I$1)-INPUT!$I$2),"Off Meds",IF(C7308&lt;=(INT(INPUT!$I$1)+INPUT!$I$2),"Washout","On Meds"))))</f>
        <v/>
      </c>
      <c r="F7308">
        <f>IF(B7308="","",1.509*(LN(B7308)^1.084-5.381))</f>
        <v/>
      </c>
      <c r="G7308">
        <f>IF(F7308="","",IF(F7308&lt;0,10*F7308^2,0))</f>
        <v/>
      </c>
      <c r="H7308">
        <f>IF(F7308="","",IF(F7308&gt;0,10*F7308^2,0))</f>
        <v/>
      </c>
    </row>
    <row r="7309">
      <c r="A7309">
        <f>Input!A7309</f>
        <v/>
      </c>
      <c r="B7309">
        <f>IF(ISNUMBER(Input!B7309),IF(AND(Input!B7309&gt;=20,Input!B7309&lt;=700),Input!B7309,""),"")</f>
        <v/>
      </c>
      <c r="C7309">
        <f>IF(B7309="","",INT(A7309))</f>
        <v/>
      </c>
      <c r="D7309">
        <f>IF(B7309="","",HOUR(A7309))</f>
        <v/>
      </c>
      <c r="E7309">
        <f>IF(B7309="","",IF(INPUT!$I$1="","",IF(C7309&lt;(INT(INPUT!$I$1)-INPUT!$I$2),"Off Meds",IF(C7309&lt;=(INT(INPUT!$I$1)+INPUT!$I$2),"Washout","On Meds"))))</f>
        <v/>
      </c>
      <c r="F7309">
        <f>IF(B7309="","",1.509*(LN(B7309)^1.084-5.381))</f>
        <v/>
      </c>
      <c r="G7309">
        <f>IF(F7309="","",IF(F7309&lt;0,10*F7309^2,0))</f>
        <v/>
      </c>
      <c r="H7309">
        <f>IF(F7309="","",IF(F7309&gt;0,10*F7309^2,0))</f>
        <v/>
      </c>
    </row>
    <row r="7310">
      <c r="A7310">
        <f>Input!A7310</f>
        <v/>
      </c>
      <c r="B7310">
        <f>IF(ISNUMBER(Input!B7310),IF(AND(Input!B7310&gt;=20,Input!B7310&lt;=700),Input!B7310,""),"")</f>
        <v/>
      </c>
      <c r="C7310">
        <f>IF(B7310="","",INT(A7310))</f>
        <v/>
      </c>
      <c r="D7310">
        <f>IF(B7310="","",HOUR(A7310))</f>
        <v/>
      </c>
      <c r="E7310">
        <f>IF(B7310="","",IF(INPUT!$I$1="","",IF(C7310&lt;(INT(INPUT!$I$1)-INPUT!$I$2),"Off Meds",IF(C7310&lt;=(INT(INPUT!$I$1)+INPUT!$I$2),"Washout","On Meds"))))</f>
        <v/>
      </c>
      <c r="F7310">
        <f>IF(B7310="","",1.509*(LN(B7310)^1.084-5.381))</f>
        <v/>
      </c>
      <c r="G7310">
        <f>IF(F7310="","",IF(F7310&lt;0,10*F7310^2,0))</f>
        <v/>
      </c>
      <c r="H7310">
        <f>IF(F7310="","",IF(F7310&gt;0,10*F7310^2,0))</f>
        <v/>
      </c>
    </row>
    <row r="7311">
      <c r="A7311">
        <f>Input!A7311</f>
        <v/>
      </c>
      <c r="B7311">
        <f>IF(ISNUMBER(Input!B7311),IF(AND(Input!B7311&gt;=20,Input!B7311&lt;=700),Input!B7311,""),"")</f>
        <v/>
      </c>
      <c r="C7311">
        <f>IF(B7311="","",INT(A7311))</f>
        <v/>
      </c>
      <c r="D7311">
        <f>IF(B7311="","",HOUR(A7311))</f>
        <v/>
      </c>
      <c r="E7311">
        <f>IF(B7311="","",IF(INPUT!$I$1="","",IF(C7311&lt;(INT(INPUT!$I$1)-INPUT!$I$2),"Off Meds",IF(C7311&lt;=(INT(INPUT!$I$1)+INPUT!$I$2),"Washout","On Meds"))))</f>
        <v/>
      </c>
      <c r="F7311">
        <f>IF(B7311="","",1.509*(LN(B7311)^1.084-5.381))</f>
        <v/>
      </c>
      <c r="G7311">
        <f>IF(F7311="","",IF(F7311&lt;0,10*F7311^2,0))</f>
        <v/>
      </c>
      <c r="H7311">
        <f>IF(F7311="","",IF(F7311&gt;0,10*F7311^2,0))</f>
        <v/>
      </c>
    </row>
    <row r="7312">
      <c r="A7312">
        <f>Input!A7312</f>
        <v/>
      </c>
      <c r="B7312">
        <f>IF(ISNUMBER(Input!B7312),IF(AND(Input!B7312&gt;=20,Input!B7312&lt;=700),Input!B7312,""),"")</f>
        <v/>
      </c>
      <c r="C7312">
        <f>IF(B7312="","",INT(A7312))</f>
        <v/>
      </c>
      <c r="D7312">
        <f>IF(B7312="","",HOUR(A7312))</f>
        <v/>
      </c>
      <c r="E7312">
        <f>IF(B7312="","",IF(INPUT!$I$1="","",IF(C7312&lt;(INT(INPUT!$I$1)-INPUT!$I$2),"Off Meds",IF(C7312&lt;=(INT(INPUT!$I$1)+INPUT!$I$2),"Washout","On Meds"))))</f>
        <v/>
      </c>
      <c r="F7312">
        <f>IF(B7312="","",1.509*(LN(B7312)^1.084-5.381))</f>
        <v/>
      </c>
      <c r="G7312">
        <f>IF(F7312="","",IF(F7312&lt;0,10*F7312^2,0))</f>
        <v/>
      </c>
      <c r="H7312">
        <f>IF(F7312="","",IF(F7312&gt;0,10*F7312^2,0))</f>
        <v/>
      </c>
    </row>
    <row r="7313">
      <c r="A7313">
        <f>Input!A7313</f>
        <v/>
      </c>
      <c r="B7313">
        <f>IF(ISNUMBER(Input!B7313),IF(AND(Input!B7313&gt;=20,Input!B7313&lt;=700),Input!B7313,""),"")</f>
        <v/>
      </c>
      <c r="C7313">
        <f>IF(B7313="","",INT(A7313))</f>
        <v/>
      </c>
      <c r="D7313">
        <f>IF(B7313="","",HOUR(A7313))</f>
        <v/>
      </c>
      <c r="E7313">
        <f>IF(B7313="","",IF(INPUT!$I$1="","",IF(C7313&lt;(INT(INPUT!$I$1)-INPUT!$I$2),"Off Meds",IF(C7313&lt;=(INT(INPUT!$I$1)+INPUT!$I$2),"Washout","On Meds"))))</f>
        <v/>
      </c>
      <c r="F7313">
        <f>IF(B7313="","",1.509*(LN(B7313)^1.084-5.381))</f>
        <v/>
      </c>
      <c r="G7313">
        <f>IF(F7313="","",IF(F7313&lt;0,10*F7313^2,0))</f>
        <v/>
      </c>
      <c r="H7313">
        <f>IF(F7313="","",IF(F7313&gt;0,10*F7313^2,0))</f>
        <v/>
      </c>
    </row>
    <row r="7314">
      <c r="A7314">
        <f>Input!A7314</f>
        <v/>
      </c>
      <c r="B7314">
        <f>IF(ISNUMBER(Input!B7314),IF(AND(Input!B7314&gt;=20,Input!B7314&lt;=700),Input!B7314,""),"")</f>
        <v/>
      </c>
      <c r="C7314">
        <f>IF(B7314="","",INT(A7314))</f>
        <v/>
      </c>
      <c r="D7314">
        <f>IF(B7314="","",HOUR(A7314))</f>
        <v/>
      </c>
      <c r="E7314">
        <f>IF(B7314="","",IF(INPUT!$I$1="","",IF(C7314&lt;(INT(INPUT!$I$1)-INPUT!$I$2),"Off Meds",IF(C7314&lt;=(INT(INPUT!$I$1)+INPUT!$I$2),"Washout","On Meds"))))</f>
        <v/>
      </c>
      <c r="F7314">
        <f>IF(B7314="","",1.509*(LN(B7314)^1.084-5.381))</f>
        <v/>
      </c>
      <c r="G7314">
        <f>IF(F7314="","",IF(F7314&lt;0,10*F7314^2,0))</f>
        <v/>
      </c>
      <c r="H7314">
        <f>IF(F7314="","",IF(F7314&gt;0,10*F7314^2,0))</f>
        <v/>
      </c>
    </row>
    <row r="7315">
      <c r="A7315">
        <f>Input!A7315</f>
        <v/>
      </c>
      <c r="B7315">
        <f>IF(ISNUMBER(Input!B7315),IF(AND(Input!B7315&gt;=20,Input!B7315&lt;=700),Input!B7315,""),"")</f>
        <v/>
      </c>
      <c r="C7315">
        <f>IF(B7315="","",INT(A7315))</f>
        <v/>
      </c>
      <c r="D7315">
        <f>IF(B7315="","",HOUR(A7315))</f>
        <v/>
      </c>
      <c r="E7315">
        <f>IF(B7315="","",IF(INPUT!$I$1="","",IF(C7315&lt;(INT(INPUT!$I$1)-INPUT!$I$2),"Off Meds",IF(C7315&lt;=(INT(INPUT!$I$1)+INPUT!$I$2),"Washout","On Meds"))))</f>
        <v/>
      </c>
      <c r="F7315">
        <f>IF(B7315="","",1.509*(LN(B7315)^1.084-5.381))</f>
        <v/>
      </c>
      <c r="G7315">
        <f>IF(F7315="","",IF(F7315&lt;0,10*F7315^2,0))</f>
        <v/>
      </c>
      <c r="H7315">
        <f>IF(F7315="","",IF(F7315&gt;0,10*F7315^2,0))</f>
        <v/>
      </c>
    </row>
    <row r="7316">
      <c r="A7316">
        <f>Input!A7316</f>
        <v/>
      </c>
      <c r="B7316">
        <f>IF(ISNUMBER(Input!B7316),IF(AND(Input!B7316&gt;=20,Input!B7316&lt;=700),Input!B7316,""),"")</f>
        <v/>
      </c>
      <c r="C7316">
        <f>IF(B7316="","",INT(A7316))</f>
        <v/>
      </c>
      <c r="D7316">
        <f>IF(B7316="","",HOUR(A7316))</f>
        <v/>
      </c>
      <c r="E7316">
        <f>IF(B7316="","",IF(INPUT!$I$1="","",IF(C7316&lt;(INT(INPUT!$I$1)-INPUT!$I$2),"Off Meds",IF(C7316&lt;=(INT(INPUT!$I$1)+INPUT!$I$2),"Washout","On Meds"))))</f>
        <v/>
      </c>
      <c r="F7316">
        <f>IF(B7316="","",1.509*(LN(B7316)^1.084-5.381))</f>
        <v/>
      </c>
      <c r="G7316">
        <f>IF(F7316="","",IF(F7316&lt;0,10*F7316^2,0))</f>
        <v/>
      </c>
      <c r="H7316">
        <f>IF(F7316="","",IF(F7316&gt;0,10*F7316^2,0))</f>
        <v/>
      </c>
    </row>
    <row r="7317">
      <c r="A7317">
        <f>Input!A7317</f>
        <v/>
      </c>
      <c r="B7317">
        <f>IF(ISNUMBER(Input!B7317),IF(AND(Input!B7317&gt;=20,Input!B7317&lt;=700),Input!B7317,""),"")</f>
        <v/>
      </c>
      <c r="C7317">
        <f>IF(B7317="","",INT(A7317))</f>
        <v/>
      </c>
      <c r="D7317">
        <f>IF(B7317="","",HOUR(A7317))</f>
        <v/>
      </c>
      <c r="E7317">
        <f>IF(B7317="","",IF(INPUT!$I$1="","",IF(C7317&lt;(INT(INPUT!$I$1)-INPUT!$I$2),"Off Meds",IF(C7317&lt;=(INT(INPUT!$I$1)+INPUT!$I$2),"Washout","On Meds"))))</f>
        <v/>
      </c>
      <c r="F7317">
        <f>IF(B7317="","",1.509*(LN(B7317)^1.084-5.381))</f>
        <v/>
      </c>
      <c r="G7317">
        <f>IF(F7317="","",IF(F7317&lt;0,10*F7317^2,0))</f>
        <v/>
      </c>
      <c r="H7317">
        <f>IF(F7317="","",IF(F7317&gt;0,10*F7317^2,0))</f>
        <v/>
      </c>
    </row>
    <row r="7318">
      <c r="A7318">
        <f>Input!A7318</f>
        <v/>
      </c>
      <c r="B7318">
        <f>IF(ISNUMBER(Input!B7318),IF(AND(Input!B7318&gt;=20,Input!B7318&lt;=700),Input!B7318,""),"")</f>
        <v/>
      </c>
      <c r="C7318">
        <f>IF(B7318="","",INT(A7318))</f>
        <v/>
      </c>
      <c r="D7318">
        <f>IF(B7318="","",HOUR(A7318))</f>
        <v/>
      </c>
      <c r="E7318">
        <f>IF(B7318="","",IF(INPUT!$I$1="","",IF(C7318&lt;(INT(INPUT!$I$1)-INPUT!$I$2),"Off Meds",IF(C7318&lt;=(INT(INPUT!$I$1)+INPUT!$I$2),"Washout","On Meds"))))</f>
        <v/>
      </c>
      <c r="F7318">
        <f>IF(B7318="","",1.509*(LN(B7318)^1.084-5.381))</f>
        <v/>
      </c>
      <c r="G7318">
        <f>IF(F7318="","",IF(F7318&lt;0,10*F7318^2,0))</f>
        <v/>
      </c>
      <c r="H7318">
        <f>IF(F7318="","",IF(F7318&gt;0,10*F7318^2,0))</f>
        <v/>
      </c>
    </row>
    <row r="7319">
      <c r="A7319">
        <f>Input!A7319</f>
        <v/>
      </c>
      <c r="B7319">
        <f>IF(ISNUMBER(Input!B7319),IF(AND(Input!B7319&gt;=20,Input!B7319&lt;=700),Input!B7319,""),"")</f>
        <v/>
      </c>
      <c r="C7319">
        <f>IF(B7319="","",INT(A7319))</f>
        <v/>
      </c>
      <c r="D7319">
        <f>IF(B7319="","",HOUR(A7319))</f>
        <v/>
      </c>
      <c r="E7319">
        <f>IF(B7319="","",IF(INPUT!$I$1="","",IF(C7319&lt;(INT(INPUT!$I$1)-INPUT!$I$2),"Off Meds",IF(C7319&lt;=(INT(INPUT!$I$1)+INPUT!$I$2),"Washout","On Meds"))))</f>
        <v/>
      </c>
      <c r="F7319">
        <f>IF(B7319="","",1.509*(LN(B7319)^1.084-5.381))</f>
        <v/>
      </c>
      <c r="G7319">
        <f>IF(F7319="","",IF(F7319&lt;0,10*F7319^2,0))</f>
        <v/>
      </c>
      <c r="H7319">
        <f>IF(F7319="","",IF(F7319&gt;0,10*F7319^2,0))</f>
        <v/>
      </c>
    </row>
    <row r="7320">
      <c r="A7320">
        <f>Input!A7320</f>
        <v/>
      </c>
      <c r="B7320">
        <f>IF(ISNUMBER(Input!B7320),IF(AND(Input!B7320&gt;=20,Input!B7320&lt;=700),Input!B7320,""),"")</f>
        <v/>
      </c>
      <c r="C7320">
        <f>IF(B7320="","",INT(A7320))</f>
        <v/>
      </c>
      <c r="D7320">
        <f>IF(B7320="","",HOUR(A7320))</f>
        <v/>
      </c>
      <c r="E7320">
        <f>IF(B7320="","",IF(INPUT!$I$1="","",IF(C7320&lt;(INT(INPUT!$I$1)-INPUT!$I$2),"Off Meds",IF(C7320&lt;=(INT(INPUT!$I$1)+INPUT!$I$2),"Washout","On Meds"))))</f>
        <v/>
      </c>
      <c r="F7320">
        <f>IF(B7320="","",1.509*(LN(B7320)^1.084-5.381))</f>
        <v/>
      </c>
      <c r="G7320">
        <f>IF(F7320="","",IF(F7320&lt;0,10*F7320^2,0))</f>
        <v/>
      </c>
      <c r="H7320">
        <f>IF(F7320="","",IF(F7320&gt;0,10*F7320^2,0))</f>
        <v/>
      </c>
    </row>
    <row r="7321">
      <c r="A7321">
        <f>Input!A7321</f>
        <v/>
      </c>
      <c r="B7321">
        <f>IF(ISNUMBER(Input!B7321),IF(AND(Input!B7321&gt;=20,Input!B7321&lt;=700),Input!B7321,""),"")</f>
        <v/>
      </c>
      <c r="C7321">
        <f>IF(B7321="","",INT(A7321))</f>
        <v/>
      </c>
      <c r="D7321">
        <f>IF(B7321="","",HOUR(A7321))</f>
        <v/>
      </c>
      <c r="E7321">
        <f>IF(B7321="","",IF(INPUT!$I$1="","",IF(C7321&lt;(INT(INPUT!$I$1)-INPUT!$I$2),"Off Meds",IF(C7321&lt;=(INT(INPUT!$I$1)+INPUT!$I$2),"Washout","On Meds"))))</f>
        <v/>
      </c>
      <c r="F7321">
        <f>IF(B7321="","",1.509*(LN(B7321)^1.084-5.381))</f>
        <v/>
      </c>
      <c r="G7321">
        <f>IF(F7321="","",IF(F7321&lt;0,10*F7321^2,0))</f>
        <v/>
      </c>
      <c r="H7321">
        <f>IF(F7321="","",IF(F7321&gt;0,10*F7321^2,0))</f>
        <v/>
      </c>
    </row>
    <row r="7322">
      <c r="A7322">
        <f>Input!A7322</f>
        <v/>
      </c>
      <c r="B7322">
        <f>IF(ISNUMBER(Input!B7322),IF(AND(Input!B7322&gt;=20,Input!B7322&lt;=700),Input!B7322,""),"")</f>
        <v/>
      </c>
      <c r="C7322">
        <f>IF(B7322="","",INT(A7322))</f>
        <v/>
      </c>
      <c r="D7322">
        <f>IF(B7322="","",HOUR(A7322))</f>
        <v/>
      </c>
      <c r="E7322">
        <f>IF(B7322="","",IF(INPUT!$I$1="","",IF(C7322&lt;(INT(INPUT!$I$1)-INPUT!$I$2),"Off Meds",IF(C7322&lt;=(INT(INPUT!$I$1)+INPUT!$I$2),"Washout","On Meds"))))</f>
        <v/>
      </c>
      <c r="F7322">
        <f>IF(B7322="","",1.509*(LN(B7322)^1.084-5.381))</f>
        <v/>
      </c>
      <c r="G7322">
        <f>IF(F7322="","",IF(F7322&lt;0,10*F7322^2,0))</f>
        <v/>
      </c>
      <c r="H7322">
        <f>IF(F7322="","",IF(F7322&gt;0,10*F7322^2,0))</f>
        <v/>
      </c>
    </row>
    <row r="7323">
      <c r="A7323">
        <f>Input!A7323</f>
        <v/>
      </c>
      <c r="B7323">
        <f>IF(ISNUMBER(Input!B7323),IF(AND(Input!B7323&gt;=20,Input!B7323&lt;=700),Input!B7323,""),"")</f>
        <v/>
      </c>
      <c r="C7323">
        <f>IF(B7323="","",INT(A7323))</f>
        <v/>
      </c>
      <c r="D7323">
        <f>IF(B7323="","",HOUR(A7323))</f>
        <v/>
      </c>
      <c r="E7323">
        <f>IF(B7323="","",IF(INPUT!$I$1="","",IF(C7323&lt;(INT(INPUT!$I$1)-INPUT!$I$2),"Off Meds",IF(C7323&lt;=(INT(INPUT!$I$1)+INPUT!$I$2),"Washout","On Meds"))))</f>
        <v/>
      </c>
      <c r="F7323">
        <f>IF(B7323="","",1.509*(LN(B7323)^1.084-5.381))</f>
        <v/>
      </c>
      <c r="G7323">
        <f>IF(F7323="","",IF(F7323&lt;0,10*F7323^2,0))</f>
        <v/>
      </c>
      <c r="H7323">
        <f>IF(F7323="","",IF(F7323&gt;0,10*F7323^2,0))</f>
        <v/>
      </c>
    </row>
    <row r="7324">
      <c r="A7324">
        <f>Input!A7324</f>
        <v/>
      </c>
      <c r="B7324">
        <f>IF(ISNUMBER(Input!B7324),IF(AND(Input!B7324&gt;=20,Input!B7324&lt;=700),Input!B7324,""),"")</f>
        <v/>
      </c>
      <c r="C7324">
        <f>IF(B7324="","",INT(A7324))</f>
        <v/>
      </c>
      <c r="D7324">
        <f>IF(B7324="","",HOUR(A7324))</f>
        <v/>
      </c>
      <c r="E7324">
        <f>IF(B7324="","",IF(INPUT!$I$1="","",IF(C7324&lt;(INT(INPUT!$I$1)-INPUT!$I$2),"Off Meds",IF(C7324&lt;=(INT(INPUT!$I$1)+INPUT!$I$2),"Washout","On Meds"))))</f>
        <v/>
      </c>
      <c r="F7324">
        <f>IF(B7324="","",1.509*(LN(B7324)^1.084-5.381))</f>
        <v/>
      </c>
      <c r="G7324">
        <f>IF(F7324="","",IF(F7324&lt;0,10*F7324^2,0))</f>
        <v/>
      </c>
      <c r="H7324">
        <f>IF(F7324="","",IF(F7324&gt;0,10*F7324^2,0))</f>
        <v/>
      </c>
    </row>
    <row r="7325">
      <c r="A7325">
        <f>Input!A7325</f>
        <v/>
      </c>
      <c r="B7325">
        <f>IF(ISNUMBER(Input!B7325),IF(AND(Input!B7325&gt;=20,Input!B7325&lt;=700),Input!B7325,""),"")</f>
        <v/>
      </c>
      <c r="C7325">
        <f>IF(B7325="","",INT(A7325))</f>
        <v/>
      </c>
      <c r="D7325">
        <f>IF(B7325="","",HOUR(A7325))</f>
        <v/>
      </c>
      <c r="E7325">
        <f>IF(B7325="","",IF(INPUT!$I$1="","",IF(C7325&lt;(INT(INPUT!$I$1)-INPUT!$I$2),"Off Meds",IF(C7325&lt;=(INT(INPUT!$I$1)+INPUT!$I$2),"Washout","On Meds"))))</f>
        <v/>
      </c>
      <c r="F7325">
        <f>IF(B7325="","",1.509*(LN(B7325)^1.084-5.381))</f>
        <v/>
      </c>
      <c r="G7325">
        <f>IF(F7325="","",IF(F7325&lt;0,10*F7325^2,0))</f>
        <v/>
      </c>
      <c r="H7325">
        <f>IF(F7325="","",IF(F7325&gt;0,10*F7325^2,0))</f>
        <v/>
      </c>
    </row>
    <row r="7326">
      <c r="A7326">
        <f>Input!A7326</f>
        <v/>
      </c>
      <c r="B7326">
        <f>IF(ISNUMBER(Input!B7326),IF(AND(Input!B7326&gt;=20,Input!B7326&lt;=700),Input!B7326,""),"")</f>
        <v/>
      </c>
      <c r="C7326">
        <f>IF(B7326="","",INT(A7326))</f>
        <v/>
      </c>
      <c r="D7326">
        <f>IF(B7326="","",HOUR(A7326))</f>
        <v/>
      </c>
      <c r="E7326">
        <f>IF(B7326="","",IF(INPUT!$I$1="","",IF(C7326&lt;(INT(INPUT!$I$1)-INPUT!$I$2),"Off Meds",IF(C7326&lt;=(INT(INPUT!$I$1)+INPUT!$I$2),"Washout","On Meds"))))</f>
        <v/>
      </c>
      <c r="F7326">
        <f>IF(B7326="","",1.509*(LN(B7326)^1.084-5.381))</f>
        <v/>
      </c>
      <c r="G7326">
        <f>IF(F7326="","",IF(F7326&lt;0,10*F7326^2,0))</f>
        <v/>
      </c>
      <c r="H7326">
        <f>IF(F7326="","",IF(F7326&gt;0,10*F7326^2,0))</f>
        <v/>
      </c>
    </row>
    <row r="7327">
      <c r="A7327">
        <f>Input!A7327</f>
        <v/>
      </c>
      <c r="B7327">
        <f>IF(ISNUMBER(Input!B7327),IF(AND(Input!B7327&gt;=20,Input!B7327&lt;=700),Input!B7327,""),"")</f>
        <v/>
      </c>
      <c r="C7327">
        <f>IF(B7327="","",INT(A7327))</f>
        <v/>
      </c>
      <c r="D7327">
        <f>IF(B7327="","",HOUR(A7327))</f>
        <v/>
      </c>
      <c r="E7327">
        <f>IF(B7327="","",IF(INPUT!$I$1="","",IF(C7327&lt;(INT(INPUT!$I$1)-INPUT!$I$2),"Off Meds",IF(C7327&lt;=(INT(INPUT!$I$1)+INPUT!$I$2),"Washout","On Meds"))))</f>
        <v/>
      </c>
      <c r="F7327">
        <f>IF(B7327="","",1.509*(LN(B7327)^1.084-5.381))</f>
        <v/>
      </c>
      <c r="G7327">
        <f>IF(F7327="","",IF(F7327&lt;0,10*F7327^2,0))</f>
        <v/>
      </c>
      <c r="H7327">
        <f>IF(F7327="","",IF(F7327&gt;0,10*F7327^2,0))</f>
        <v/>
      </c>
    </row>
    <row r="7328">
      <c r="A7328">
        <f>Input!A7328</f>
        <v/>
      </c>
      <c r="B7328">
        <f>IF(ISNUMBER(Input!B7328),IF(AND(Input!B7328&gt;=20,Input!B7328&lt;=700),Input!B7328,""),"")</f>
        <v/>
      </c>
      <c r="C7328">
        <f>IF(B7328="","",INT(A7328))</f>
        <v/>
      </c>
      <c r="D7328">
        <f>IF(B7328="","",HOUR(A7328))</f>
        <v/>
      </c>
      <c r="E7328">
        <f>IF(B7328="","",IF(INPUT!$I$1="","",IF(C7328&lt;(INT(INPUT!$I$1)-INPUT!$I$2),"Off Meds",IF(C7328&lt;=(INT(INPUT!$I$1)+INPUT!$I$2),"Washout","On Meds"))))</f>
        <v/>
      </c>
      <c r="F7328">
        <f>IF(B7328="","",1.509*(LN(B7328)^1.084-5.381))</f>
        <v/>
      </c>
      <c r="G7328">
        <f>IF(F7328="","",IF(F7328&lt;0,10*F7328^2,0))</f>
        <v/>
      </c>
      <c r="H7328">
        <f>IF(F7328="","",IF(F7328&gt;0,10*F7328^2,0))</f>
        <v/>
      </c>
    </row>
    <row r="7329">
      <c r="A7329">
        <f>Input!A7329</f>
        <v/>
      </c>
      <c r="B7329">
        <f>IF(ISNUMBER(Input!B7329),IF(AND(Input!B7329&gt;=20,Input!B7329&lt;=700),Input!B7329,""),"")</f>
        <v/>
      </c>
      <c r="C7329">
        <f>IF(B7329="","",INT(A7329))</f>
        <v/>
      </c>
      <c r="D7329">
        <f>IF(B7329="","",HOUR(A7329))</f>
        <v/>
      </c>
      <c r="E7329">
        <f>IF(B7329="","",IF(INPUT!$I$1="","",IF(C7329&lt;(INT(INPUT!$I$1)-INPUT!$I$2),"Off Meds",IF(C7329&lt;=(INT(INPUT!$I$1)+INPUT!$I$2),"Washout","On Meds"))))</f>
        <v/>
      </c>
      <c r="F7329">
        <f>IF(B7329="","",1.509*(LN(B7329)^1.084-5.381))</f>
        <v/>
      </c>
      <c r="G7329">
        <f>IF(F7329="","",IF(F7329&lt;0,10*F7329^2,0))</f>
        <v/>
      </c>
      <c r="H7329">
        <f>IF(F7329="","",IF(F7329&gt;0,10*F7329^2,0))</f>
        <v/>
      </c>
    </row>
    <row r="7330">
      <c r="A7330">
        <f>Input!A7330</f>
        <v/>
      </c>
      <c r="B7330">
        <f>IF(ISNUMBER(Input!B7330),IF(AND(Input!B7330&gt;=20,Input!B7330&lt;=700),Input!B7330,""),"")</f>
        <v/>
      </c>
      <c r="C7330">
        <f>IF(B7330="","",INT(A7330))</f>
        <v/>
      </c>
      <c r="D7330">
        <f>IF(B7330="","",HOUR(A7330))</f>
        <v/>
      </c>
      <c r="E7330">
        <f>IF(B7330="","",IF(INPUT!$I$1="","",IF(C7330&lt;(INT(INPUT!$I$1)-INPUT!$I$2),"Off Meds",IF(C7330&lt;=(INT(INPUT!$I$1)+INPUT!$I$2),"Washout","On Meds"))))</f>
        <v/>
      </c>
      <c r="F7330">
        <f>IF(B7330="","",1.509*(LN(B7330)^1.084-5.381))</f>
        <v/>
      </c>
      <c r="G7330">
        <f>IF(F7330="","",IF(F7330&lt;0,10*F7330^2,0))</f>
        <v/>
      </c>
      <c r="H7330">
        <f>IF(F7330="","",IF(F7330&gt;0,10*F7330^2,0))</f>
        <v/>
      </c>
    </row>
    <row r="7331">
      <c r="A7331">
        <f>Input!A7331</f>
        <v/>
      </c>
      <c r="B7331">
        <f>IF(ISNUMBER(Input!B7331),IF(AND(Input!B7331&gt;=20,Input!B7331&lt;=700),Input!B7331,""),"")</f>
        <v/>
      </c>
      <c r="C7331">
        <f>IF(B7331="","",INT(A7331))</f>
        <v/>
      </c>
      <c r="D7331">
        <f>IF(B7331="","",HOUR(A7331))</f>
        <v/>
      </c>
      <c r="E7331">
        <f>IF(B7331="","",IF(INPUT!$I$1="","",IF(C7331&lt;(INT(INPUT!$I$1)-INPUT!$I$2),"Off Meds",IF(C7331&lt;=(INT(INPUT!$I$1)+INPUT!$I$2),"Washout","On Meds"))))</f>
        <v/>
      </c>
      <c r="F7331">
        <f>IF(B7331="","",1.509*(LN(B7331)^1.084-5.381))</f>
        <v/>
      </c>
      <c r="G7331">
        <f>IF(F7331="","",IF(F7331&lt;0,10*F7331^2,0))</f>
        <v/>
      </c>
      <c r="H7331">
        <f>IF(F7331="","",IF(F7331&gt;0,10*F7331^2,0))</f>
        <v/>
      </c>
    </row>
    <row r="7332">
      <c r="A7332">
        <f>Input!A7332</f>
        <v/>
      </c>
      <c r="B7332">
        <f>IF(ISNUMBER(Input!B7332),IF(AND(Input!B7332&gt;=20,Input!B7332&lt;=700),Input!B7332,""),"")</f>
        <v/>
      </c>
      <c r="C7332">
        <f>IF(B7332="","",INT(A7332))</f>
        <v/>
      </c>
      <c r="D7332">
        <f>IF(B7332="","",HOUR(A7332))</f>
        <v/>
      </c>
      <c r="E7332">
        <f>IF(B7332="","",IF(INPUT!$I$1="","",IF(C7332&lt;(INT(INPUT!$I$1)-INPUT!$I$2),"Off Meds",IF(C7332&lt;=(INT(INPUT!$I$1)+INPUT!$I$2),"Washout","On Meds"))))</f>
        <v/>
      </c>
      <c r="F7332">
        <f>IF(B7332="","",1.509*(LN(B7332)^1.084-5.381))</f>
        <v/>
      </c>
      <c r="G7332">
        <f>IF(F7332="","",IF(F7332&lt;0,10*F7332^2,0))</f>
        <v/>
      </c>
      <c r="H7332">
        <f>IF(F7332="","",IF(F7332&gt;0,10*F7332^2,0))</f>
        <v/>
      </c>
    </row>
    <row r="7333">
      <c r="A7333">
        <f>Input!A7333</f>
        <v/>
      </c>
      <c r="B7333">
        <f>IF(ISNUMBER(Input!B7333),IF(AND(Input!B7333&gt;=20,Input!B7333&lt;=700),Input!B7333,""),"")</f>
        <v/>
      </c>
      <c r="C7333">
        <f>IF(B7333="","",INT(A7333))</f>
        <v/>
      </c>
      <c r="D7333">
        <f>IF(B7333="","",HOUR(A7333))</f>
        <v/>
      </c>
      <c r="E7333">
        <f>IF(B7333="","",IF(INPUT!$I$1="","",IF(C7333&lt;(INT(INPUT!$I$1)-INPUT!$I$2),"Off Meds",IF(C7333&lt;=(INT(INPUT!$I$1)+INPUT!$I$2),"Washout","On Meds"))))</f>
        <v/>
      </c>
      <c r="F7333">
        <f>IF(B7333="","",1.509*(LN(B7333)^1.084-5.381))</f>
        <v/>
      </c>
      <c r="G7333">
        <f>IF(F7333="","",IF(F7333&lt;0,10*F7333^2,0))</f>
        <v/>
      </c>
      <c r="H7333">
        <f>IF(F7333="","",IF(F7333&gt;0,10*F7333^2,0))</f>
        <v/>
      </c>
    </row>
    <row r="7334">
      <c r="A7334">
        <f>Input!A7334</f>
        <v/>
      </c>
      <c r="B7334">
        <f>IF(ISNUMBER(Input!B7334),IF(AND(Input!B7334&gt;=20,Input!B7334&lt;=700),Input!B7334,""),"")</f>
        <v/>
      </c>
      <c r="C7334">
        <f>IF(B7334="","",INT(A7334))</f>
        <v/>
      </c>
      <c r="D7334">
        <f>IF(B7334="","",HOUR(A7334))</f>
        <v/>
      </c>
      <c r="E7334">
        <f>IF(B7334="","",IF(INPUT!$I$1="","",IF(C7334&lt;(INT(INPUT!$I$1)-INPUT!$I$2),"Off Meds",IF(C7334&lt;=(INT(INPUT!$I$1)+INPUT!$I$2),"Washout","On Meds"))))</f>
        <v/>
      </c>
      <c r="F7334">
        <f>IF(B7334="","",1.509*(LN(B7334)^1.084-5.381))</f>
        <v/>
      </c>
      <c r="G7334">
        <f>IF(F7334="","",IF(F7334&lt;0,10*F7334^2,0))</f>
        <v/>
      </c>
      <c r="H7334">
        <f>IF(F7334="","",IF(F7334&gt;0,10*F7334^2,0))</f>
        <v/>
      </c>
    </row>
    <row r="7335">
      <c r="A7335">
        <f>Input!A7335</f>
        <v/>
      </c>
      <c r="B7335">
        <f>IF(ISNUMBER(Input!B7335),IF(AND(Input!B7335&gt;=20,Input!B7335&lt;=700),Input!B7335,""),"")</f>
        <v/>
      </c>
      <c r="C7335">
        <f>IF(B7335="","",INT(A7335))</f>
        <v/>
      </c>
      <c r="D7335">
        <f>IF(B7335="","",HOUR(A7335))</f>
        <v/>
      </c>
      <c r="E7335">
        <f>IF(B7335="","",IF(INPUT!$I$1="","",IF(C7335&lt;(INT(INPUT!$I$1)-INPUT!$I$2),"Off Meds",IF(C7335&lt;=(INT(INPUT!$I$1)+INPUT!$I$2),"Washout","On Meds"))))</f>
        <v/>
      </c>
      <c r="F7335">
        <f>IF(B7335="","",1.509*(LN(B7335)^1.084-5.381))</f>
        <v/>
      </c>
      <c r="G7335">
        <f>IF(F7335="","",IF(F7335&lt;0,10*F7335^2,0))</f>
        <v/>
      </c>
      <c r="H7335">
        <f>IF(F7335="","",IF(F7335&gt;0,10*F7335^2,0))</f>
        <v/>
      </c>
    </row>
    <row r="7336">
      <c r="A7336">
        <f>Input!A7336</f>
        <v/>
      </c>
      <c r="B7336">
        <f>IF(ISNUMBER(Input!B7336),IF(AND(Input!B7336&gt;=20,Input!B7336&lt;=700),Input!B7336,""),"")</f>
        <v/>
      </c>
      <c r="C7336">
        <f>IF(B7336="","",INT(A7336))</f>
        <v/>
      </c>
      <c r="D7336">
        <f>IF(B7336="","",HOUR(A7336))</f>
        <v/>
      </c>
      <c r="E7336">
        <f>IF(B7336="","",IF(INPUT!$I$1="","",IF(C7336&lt;(INT(INPUT!$I$1)-INPUT!$I$2),"Off Meds",IF(C7336&lt;=(INT(INPUT!$I$1)+INPUT!$I$2),"Washout","On Meds"))))</f>
        <v/>
      </c>
      <c r="F7336">
        <f>IF(B7336="","",1.509*(LN(B7336)^1.084-5.381))</f>
        <v/>
      </c>
      <c r="G7336">
        <f>IF(F7336="","",IF(F7336&lt;0,10*F7336^2,0))</f>
        <v/>
      </c>
      <c r="H7336">
        <f>IF(F7336="","",IF(F7336&gt;0,10*F7336^2,0))</f>
        <v/>
      </c>
    </row>
    <row r="7337">
      <c r="A7337">
        <f>Input!A7337</f>
        <v/>
      </c>
      <c r="B7337">
        <f>IF(ISNUMBER(Input!B7337),IF(AND(Input!B7337&gt;=20,Input!B7337&lt;=700),Input!B7337,""),"")</f>
        <v/>
      </c>
      <c r="C7337">
        <f>IF(B7337="","",INT(A7337))</f>
        <v/>
      </c>
      <c r="D7337">
        <f>IF(B7337="","",HOUR(A7337))</f>
        <v/>
      </c>
      <c r="E7337">
        <f>IF(B7337="","",IF(INPUT!$I$1="","",IF(C7337&lt;(INT(INPUT!$I$1)-INPUT!$I$2),"Off Meds",IF(C7337&lt;=(INT(INPUT!$I$1)+INPUT!$I$2),"Washout","On Meds"))))</f>
        <v/>
      </c>
      <c r="F7337">
        <f>IF(B7337="","",1.509*(LN(B7337)^1.084-5.381))</f>
        <v/>
      </c>
      <c r="G7337">
        <f>IF(F7337="","",IF(F7337&lt;0,10*F7337^2,0))</f>
        <v/>
      </c>
      <c r="H7337">
        <f>IF(F7337="","",IF(F7337&gt;0,10*F7337^2,0))</f>
        <v/>
      </c>
    </row>
    <row r="7338">
      <c r="A7338">
        <f>Input!A7338</f>
        <v/>
      </c>
      <c r="B7338">
        <f>IF(ISNUMBER(Input!B7338),IF(AND(Input!B7338&gt;=20,Input!B7338&lt;=700),Input!B7338,""),"")</f>
        <v/>
      </c>
      <c r="C7338">
        <f>IF(B7338="","",INT(A7338))</f>
        <v/>
      </c>
      <c r="D7338">
        <f>IF(B7338="","",HOUR(A7338))</f>
        <v/>
      </c>
      <c r="E7338">
        <f>IF(B7338="","",IF(INPUT!$I$1="","",IF(C7338&lt;(INT(INPUT!$I$1)-INPUT!$I$2),"Off Meds",IF(C7338&lt;=(INT(INPUT!$I$1)+INPUT!$I$2),"Washout","On Meds"))))</f>
        <v/>
      </c>
      <c r="F7338">
        <f>IF(B7338="","",1.509*(LN(B7338)^1.084-5.381))</f>
        <v/>
      </c>
      <c r="G7338">
        <f>IF(F7338="","",IF(F7338&lt;0,10*F7338^2,0))</f>
        <v/>
      </c>
      <c r="H7338">
        <f>IF(F7338="","",IF(F7338&gt;0,10*F7338^2,0))</f>
        <v/>
      </c>
    </row>
    <row r="7339">
      <c r="A7339">
        <f>Input!A7339</f>
        <v/>
      </c>
      <c r="B7339">
        <f>IF(ISNUMBER(Input!B7339),IF(AND(Input!B7339&gt;=20,Input!B7339&lt;=700),Input!B7339,""),"")</f>
        <v/>
      </c>
      <c r="C7339">
        <f>IF(B7339="","",INT(A7339))</f>
        <v/>
      </c>
      <c r="D7339">
        <f>IF(B7339="","",HOUR(A7339))</f>
        <v/>
      </c>
      <c r="E7339">
        <f>IF(B7339="","",IF(INPUT!$I$1="","",IF(C7339&lt;(INT(INPUT!$I$1)-INPUT!$I$2),"Off Meds",IF(C7339&lt;=(INT(INPUT!$I$1)+INPUT!$I$2),"Washout","On Meds"))))</f>
        <v/>
      </c>
      <c r="F7339">
        <f>IF(B7339="","",1.509*(LN(B7339)^1.084-5.381))</f>
        <v/>
      </c>
      <c r="G7339">
        <f>IF(F7339="","",IF(F7339&lt;0,10*F7339^2,0))</f>
        <v/>
      </c>
      <c r="H7339">
        <f>IF(F7339="","",IF(F7339&gt;0,10*F7339^2,0))</f>
        <v/>
      </c>
    </row>
    <row r="7340">
      <c r="A7340">
        <f>Input!A7340</f>
        <v/>
      </c>
      <c r="B7340">
        <f>IF(ISNUMBER(Input!B7340),IF(AND(Input!B7340&gt;=20,Input!B7340&lt;=700),Input!B7340,""),"")</f>
        <v/>
      </c>
      <c r="C7340">
        <f>IF(B7340="","",INT(A7340))</f>
        <v/>
      </c>
      <c r="D7340">
        <f>IF(B7340="","",HOUR(A7340))</f>
        <v/>
      </c>
      <c r="E7340">
        <f>IF(B7340="","",IF(INPUT!$I$1="","",IF(C7340&lt;(INT(INPUT!$I$1)-INPUT!$I$2),"Off Meds",IF(C7340&lt;=(INT(INPUT!$I$1)+INPUT!$I$2),"Washout","On Meds"))))</f>
        <v/>
      </c>
      <c r="F7340">
        <f>IF(B7340="","",1.509*(LN(B7340)^1.084-5.381))</f>
        <v/>
      </c>
      <c r="G7340">
        <f>IF(F7340="","",IF(F7340&lt;0,10*F7340^2,0))</f>
        <v/>
      </c>
      <c r="H7340">
        <f>IF(F7340="","",IF(F7340&gt;0,10*F7340^2,0))</f>
        <v/>
      </c>
    </row>
    <row r="7341">
      <c r="A7341">
        <f>Input!A7341</f>
        <v/>
      </c>
      <c r="B7341">
        <f>IF(ISNUMBER(Input!B7341),IF(AND(Input!B7341&gt;=20,Input!B7341&lt;=700),Input!B7341,""),"")</f>
        <v/>
      </c>
      <c r="C7341">
        <f>IF(B7341="","",INT(A7341))</f>
        <v/>
      </c>
      <c r="D7341">
        <f>IF(B7341="","",HOUR(A7341))</f>
        <v/>
      </c>
      <c r="E7341">
        <f>IF(B7341="","",IF(INPUT!$I$1="","",IF(C7341&lt;(INT(INPUT!$I$1)-INPUT!$I$2),"Off Meds",IF(C7341&lt;=(INT(INPUT!$I$1)+INPUT!$I$2),"Washout","On Meds"))))</f>
        <v/>
      </c>
      <c r="F7341">
        <f>IF(B7341="","",1.509*(LN(B7341)^1.084-5.381))</f>
        <v/>
      </c>
      <c r="G7341">
        <f>IF(F7341="","",IF(F7341&lt;0,10*F7341^2,0))</f>
        <v/>
      </c>
      <c r="H7341">
        <f>IF(F7341="","",IF(F7341&gt;0,10*F7341^2,0))</f>
        <v/>
      </c>
    </row>
    <row r="7342">
      <c r="A7342">
        <f>Input!A7342</f>
        <v/>
      </c>
      <c r="B7342">
        <f>IF(ISNUMBER(Input!B7342),IF(AND(Input!B7342&gt;=20,Input!B7342&lt;=700),Input!B7342,""),"")</f>
        <v/>
      </c>
      <c r="C7342">
        <f>IF(B7342="","",INT(A7342))</f>
        <v/>
      </c>
      <c r="D7342">
        <f>IF(B7342="","",HOUR(A7342))</f>
        <v/>
      </c>
      <c r="E7342">
        <f>IF(B7342="","",IF(INPUT!$I$1="","",IF(C7342&lt;(INT(INPUT!$I$1)-INPUT!$I$2),"Off Meds",IF(C7342&lt;=(INT(INPUT!$I$1)+INPUT!$I$2),"Washout","On Meds"))))</f>
        <v/>
      </c>
      <c r="F7342">
        <f>IF(B7342="","",1.509*(LN(B7342)^1.084-5.381))</f>
        <v/>
      </c>
      <c r="G7342">
        <f>IF(F7342="","",IF(F7342&lt;0,10*F7342^2,0))</f>
        <v/>
      </c>
      <c r="H7342">
        <f>IF(F7342="","",IF(F7342&gt;0,10*F7342^2,0))</f>
        <v/>
      </c>
    </row>
    <row r="7343">
      <c r="A7343">
        <f>Input!A7343</f>
        <v/>
      </c>
      <c r="B7343">
        <f>IF(ISNUMBER(Input!B7343),IF(AND(Input!B7343&gt;=20,Input!B7343&lt;=700),Input!B7343,""),"")</f>
        <v/>
      </c>
      <c r="C7343">
        <f>IF(B7343="","",INT(A7343))</f>
        <v/>
      </c>
      <c r="D7343">
        <f>IF(B7343="","",HOUR(A7343))</f>
        <v/>
      </c>
      <c r="E7343">
        <f>IF(B7343="","",IF(INPUT!$I$1="","",IF(C7343&lt;(INT(INPUT!$I$1)-INPUT!$I$2),"Off Meds",IF(C7343&lt;=(INT(INPUT!$I$1)+INPUT!$I$2),"Washout","On Meds"))))</f>
        <v/>
      </c>
      <c r="F7343">
        <f>IF(B7343="","",1.509*(LN(B7343)^1.084-5.381))</f>
        <v/>
      </c>
      <c r="G7343">
        <f>IF(F7343="","",IF(F7343&lt;0,10*F7343^2,0))</f>
        <v/>
      </c>
      <c r="H7343">
        <f>IF(F7343="","",IF(F7343&gt;0,10*F7343^2,0))</f>
        <v/>
      </c>
    </row>
    <row r="7344">
      <c r="A7344">
        <f>Input!A7344</f>
        <v/>
      </c>
      <c r="B7344">
        <f>IF(ISNUMBER(Input!B7344),IF(AND(Input!B7344&gt;=20,Input!B7344&lt;=700),Input!B7344,""),"")</f>
        <v/>
      </c>
      <c r="C7344">
        <f>IF(B7344="","",INT(A7344))</f>
        <v/>
      </c>
      <c r="D7344">
        <f>IF(B7344="","",HOUR(A7344))</f>
        <v/>
      </c>
      <c r="E7344">
        <f>IF(B7344="","",IF(INPUT!$I$1="","",IF(C7344&lt;(INT(INPUT!$I$1)-INPUT!$I$2),"Off Meds",IF(C7344&lt;=(INT(INPUT!$I$1)+INPUT!$I$2),"Washout","On Meds"))))</f>
        <v/>
      </c>
      <c r="F7344">
        <f>IF(B7344="","",1.509*(LN(B7344)^1.084-5.381))</f>
        <v/>
      </c>
      <c r="G7344">
        <f>IF(F7344="","",IF(F7344&lt;0,10*F7344^2,0))</f>
        <v/>
      </c>
      <c r="H7344">
        <f>IF(F7344="","",IF(F7344&gt;0,10*F7344^2,0))</f>
        <v/>
      </c>
    </row>
    <row r="7345">
      <c r="A7345">
        <f>Input!A7345</f>
        <v/>
      </c>
      <c r="B7345">
        <f>IF(ISNUMBER(Input!B7345),IF(AND(Input!B7345&gt;=20,Input!B7345&lt;=700),Input!B7345,""),"")</f>
        <v/>
      </c>
      <c r="C7345">
        <f>IF(B7345="","",INT(A7345))</f>
        <v/>
      </c>
      <c r="D7345">
        <f>IF(B7345="","",HOUR(A7345))</f>
        <v/>
      </c>
      <c r="E7345">
        <f>IF(B7345="","",IF(INPUT!$I$1="","",IF(C7345&lt;(INT(INPUT!$I$1)-INPUT!$I$2),"Off Meds",IF(C7345&lt;=(INT(INPUT!$I$1)+INPUT!$I$2),"Washout","On Meds"))))</f>
        <v/>
      </c>
      <c r="F7345">
        <f>IF(B7345="","",1.509*(LN(B7345)^1.084-5.381))</f>
        <v/>
      </c>
      <c r="G7345">
        <f>IF(F7345="","",IF(F7345&lt;0,10*F7345^2,0))</f>
        <v/>
      </c>
      <c r="H7345">
        <f>IF(F7345="","",IF(F7345&gt;0,10*F7345^2,0))</f>
        <v/>
      </c>
    </row>
    <row r="7346">
      <c r="A7346">
        <f>Input!A7346</f>
        <v/>
      </c>
      <c r="B7346">
        <f>IF(ISNUMBER(Input!B7346),IF(AND(Input!B7346&gt;=20,Input!B7346&lt;=700),Input!B7346,""),"")</f>
        <v/>
      </c>
      <c r="C7346">
        <f>IF(B7346="","",INT(A7346))</f>
        <v/>
      </c>
      <c r="D7346">
        <f>IF(B7346="","",HOUR(A7346))</f>
        <v/>
      </c>
      <c r="E7346">
        <f>IF(B7346="","",IF(INPUT!$I$1="","",IF(C7346&lt;(INT(INPUT!$I$1)-INPUT!$I$2),"Off Meds",IF(C7346&lt;=(INT(INPUT!$I$1)+INPUT!$I$2),"Washout","On Meds"))))</f>
        <v/>
      </c>
      <c r="F7346">
        <f>IF(B7346="","",1.509*(LN(B7346)^1.084-5.381))</f>
        <v/>
      </c>
      <c r="G7346">
        <f>IF(F7346="","",IF(F7346&lt;0,10*F7346^2,0))</f>
        <v/>
      </c>
      <c r="H7346">
        <f>IF(F7346="","",IF(F7346&gt;0,10*F7346^2,0))</f>
        <v/>
      </c>
    </row>
    <row r="7347">
      <c r="A7347">
        <f>Input!A7347</f>
        <v/>
      </c>
      <c r="B7347">
        <f>IF(ISNUMBER(Input!B7347),IF(AND(Input!B7347&gt;=20,Input!B7347&lt;=700),Input!B7347,""),"")</f>
        <v/>
      </c>
      <c r="C7347">
        <f>IF(B7347="","",INT(A7347))</f>
        <v/>
      </c>
      <c r="D7347">
        <f>IF(B7347="","",HOUR(A7347))</f>
        <v/>
      </c>
      <c r="E7347">
        <f>IF(B7347="","",IF(INPUT!$I$1="","",IF(C7347&lt;(INT(INPUT!$I$1)-INPUT!$I$2),"Off Meds",IF(C7347&lt;=(INT(INPUT!$I$1)+INPUT!$I$2),"Washout","On Meds"))))</f>
        <v/>
      </c>
      <c r="F7347">
        <f>IF(B7347="","",1.509*(LN(B7347)^1.084-5.381))</f>
        <v/>
      </c>
      <c r="G7347">
        <f>IF(F7347="","",IF(F7347&lt;0,10*F7347^2,0))</f>
        <v/>
      </c>
      <c r="H7347">
        <f>IF(F7347="","",IF(F7347&gt;0,10*F7347^2,0))</f>
        <v/>
      </c>
    </row>
    <row r="7348">
      <c r="A7348">
        <f>Input!A7348</f>
        <v/>
      </c>
      <c r="B7348">
        <f>IF(ISNUMBER(Input!B7348),IF(AND(Input!B7348&gt;=20,Input!B7348&lt;=700),Input!B7348,""),"")</f>
        <v/>
      </c>
      <c r="C7348">
        <f>IF(B7348="","",INT(A7348))</f>
        <v/>
      </c>
      <c r="D7348">
        <f>IF(B7348="","",HOUR(A7348))</f>
        <v/>
      </c>
      <c r="E7348">
        <f>IF(B7348="","",IF(INPUT!$I$1="","",IF(C7348&lt;(INT(INPUT!$I$1)-INPUT!$I$2),"Off Meds",IF(C7348&lt;=(INT(INPUT!$I$1)+INPUT!$I$2),"Washout","On Meds"))))</f>
        <v/>
      </c>
      <c r="F7348">
        <f>IF(B7348="","",1.509*(LN(B7348)^1.084-5.381))</f>
        <v/>
      </c>
      <c r="G7348">
        <f>IF(F7348="","",IF(F7348&lt;0,10*F7348^2,0))</f>
        <v/>
      </c>
      <c r="H7348">
        <f>IF(F7348="","",IF(F7348&gt;0,10*F7348^2,0))</f>
        <v/>
      </c>
    </row>
    <row r="7349">
      <c r="A7349">
        <f>Input!A7349</f>
        <v/>
      </c>
      <c r="B7349">
        <f>IF(ISNUMBER(Input!B7349),IF(AND(Input!B7349&gt;=20,Input!B7349&lt;=700),Input!B7349,""),"")</f>
        <v/>
      </c>
      <c r="C7349">
        <f>IF(B7349="","",INT(A7349))</f>
        <v/>
      </c>
      <c r="D7349">
        <f>IF(B7349="","",HOUR(A7349))</f>
        <v/>
      </c>
      <c r="E7349">
        <f>IF(B7349="","",IF(INPUT!$I$1="","",IF(C7349&lt;(INT(INPUT!$I$1)-INPUT!$I$2),"Off Meds",IF(C7349&lt;=(INT(INPUT!$I$1)+INPUT!$I$2),"Washout","On Meds"))))</f>
        <v/>
      </c>
      <c r="F7349">
        <f>IF(B7349="","",1.509*(LN(B7349)^1.084-5.381))</f>
        <v/>
      </c>
      <c r="G7349">
        <f>IF(F7349="","",IF(F7349&lt;0,10*F7349^2,0))</f>
        <v/>
      </c>
      <c r="H7349">
        <f>IF(F7349="","",IF(F7349&gt;0,10*F7349^2,0))</f>
        <v/>
      </c>
    </row>
    <row r="7350">
      <c r="A7350">
        <f>Input!A7350</f>
        <v/>
      </c>
      <c r="B7350">
        <f>IF(ISNUMBER(Input!B7350),IF(AND(Input!B7350&gt;=20,Input!B7350&lt;=700),Input!B7350,""),"")</f>
        <v/>
      </c>
      <c r="C7350">
        <f>IF(B7350="","",INT(A7350))</f>
        <v/>
      </c>
      <c r="D7350">
        <f>IF(B7350="","",HOUR(A7350))</f>
        <v/>
      </c>
      <c r="E7350">
        <f>IF(B7350="","",IF(INPUT!$I$1="","",IF(C7350&lt;(INT(INPUT!$I$1)-INPUT!$I$2),"Off Meds",IF(C7350&lt;=(INT(INPUT!$I$1)+INPUT!$I$2),"Washout","On Meds"))))</f>
        <v/>
      </c>
      <c r="F7350">
        <f>IF(B7350="","",1.509*(LN(B7350)^1.084-5.381))</f>
        <v/>
      </c>
      <c r="G7350">
        <f>IF(F7350="","",IF(F7350&lt;0,10*F7350^2,0))</f>
        <v/>
      </c>
      <c r="H7350">
        <f>IF(F7350="","",IF(F7350&gt;0,10*F7350^2,0))</f>
        <v/>
      </c>
    </row>
    <row r="7351">
      <c r="A7351">
        <f>Input!A7351</f>
        <v/>
      </c>
      <c r="B7351">
        <f>IF(ISNUMBER(Input!B7351),IF(AND(Input!B7351&gt;=20,Input!B7351&lt;=700),Input!B7351,""),"")</f>
        <v/>
      </c>
      <c r="C7351">
        <f>IF(B7351="","",INT(A7351))</f>
        <v/>
      </c>
      <c r="D7351">
        <f>IF(B7351="","",HOUR(A7351))</f>
        <v/>
      </c>
      <c r="E7351">
        <f>IF(B7351="","",IF(INPUT!$I$1="","",IF(C7351&lt;(INT(INPUT!$I$1)-INPUT!$I$2),"Off Meds",IF(C7351&lt;=(INT(INPUT!$I$1)+INPUT!$I$2),"Washout","On Meds"))))</f>
        <v/>
      </c>
      <c r="F7351">
        <f>IF(B7351="","",1.509*(LN(B7351)^1.084-5.381))</f>
        <v/>
      </c>
      <c r="G7351">
        <f>IF(F7351="","",IF(F7351&lt;0,10*F7351^2,0))</f>
        <v/>
      </c>
      <c r="H7351">
        <f>IF(F7351="","",IF(F7351&gt;0,10*F7351^2,0))</f>
        <v/>
      </c>
    </row>
    <row r="7352">
      <c r="A7352">
        <f>Input!A7352</f>
        <v/>
      </c>
      <c r="B7352">
        <f>IF(ISNUMBER(Input!B7352),IF(AND(Input!B7352&gt;=20,Input!B7352&lt;=700),Input!B7352,""),"")</f>
        <v/>
      </c>
      <c r="C7352">
        <f>IF(B7352="","",INT(A7352))</f>
        <v/>
      </c>
      <c r="D7352">
        <f>IF(B7352="","",HOUR(A7352))</f>
        <v/>
      </c>
      <c r="E7352">
        <f>IF(B7352="","",IF(INPUT!$I$1="","",IF(C7352&lt;(INT(INPUT!$I$1)-INPUT!$I$2),"Off Meds",IF(C7352&lt;=(INT(INPUT!$I$1)+INPUT!$I$2),"Washout","On Meds"))))</f>
        <v/>
      </c>
      <c r="F7352">
        <f>IF(B7352="","",1.509*(LN(B7352)^1.084-5.381))</f>
        <v/>
      </c>
      <c r="G7352">
        <f>IF(F7352="","",IF(F7352&lt;0,10*F7352^2,0))</f>
        <v/>
      </c>
      <c r="H7352">
        <f>IF(F7352="","",IF(F7352&gt;0,10*F7352^2,0))</f>
        <v/>
      </c>
    </row>
    <row r="7353">
      <c r="A7353">
        <f>Input!A7353</f>
        <v/>
      </c>
      <c r="B7353">
        <f>IF(ISNUMBER(Input!B7353),IF(AND(Input!B7353&gt;=20,Input!B7353&lt;=700),Input!B7353,""),"")</f>
        <v/>
      </c>
      <c r="C7353">
        <f>IF(B7353="","",INT(A7353))</f>
        <v/>
      </c>
      <c r="D7353">
        <f>IF(B7353="","",HOUR(A7353))</f>
        <v/>
      </c>
      <c r="E7353">
        <f>IF(B7353="","",IF(INPUT!$I$1="","",IF(C7353&lt;(INT(INPUT!$I$1)-INPUT!$I$2),"Off Meds",IF(C7353&lt;=(INT(INPUT!$I$1)+INPUT!$I$2),"Washout","On Meds"))))</f>
        <v/>
      </c>
      <c r="F7353">
        <f>IF(B7353="","",1.509*(LN(B7353)^1.084-5.381))</f>
        <v/>
      </c>
      <c r="G7353">
        <f>IF(F7353="","",IF(F7353&lt;0,10*F7353^2,0))</f>
        <v/>
      </c>
      <c r="H7353">
        <f>IF(F7353="","",IF(F7353&gt;0,10*F7353^2,0))</f>
        <v/>
      </c>
    </row>
    <row r="7354">
      <c r="A7354">
        <f>Input!A7354</f>
        <v/>
      </c>
      <c r="B7354">
        <f>IF(ISNUMBER(Input!B7354),IF(AND(Input!B7354&gt;=20,Input!B7354&lt;=700),Input!B7354,""),"")</f>
        <v/>
      </c>
      <c r="C7354">
        <f>IF(B7354="","",INT(A7354))</f>
        <v/>
      </c>
      <c r="D7354">
        <f>IF(B7354="","",HOUR(A7354))</f>
        <v/>
      </c>
      <c r="E7354">
        <f>IF(B7354="","",IF(INPUT!$I$1="","",IF(C7354&lt;(INT(INPUT!$I$1)-INPUT!$I$2),"Off Meds",IF(C7354&lt;=(INT(INPUT!$I$1)+INPUT!$I$2),"Washout","On Meds"))))</f>
        <v/>
      </c>
      <c r="F7354">
        <f>IF(B7354="","",1.509*(LN(B7354)^1.084-5.381))</f>
        <v/>
      </c>
      <c r="G7354">
        <f>IF(F7354="","",IF(F7354&lt;0,10*F7354^2,0))</f>
        <v/>
      </c>
      <c r="H7354">
        <f>IF(F7354="","",IF(F7354&gt;0,10*F7354^2,0))</f>
        <v/>
      </c>
    </row>
    <row r="7355">
      <c r="A7355">
        <f>Input!A7355</f>
        <v/>
      </c>
      <c r="B7355">
        <f>IF(ISNUMBER(Input!B7355),IF(AND(Input!B7355&gt;=20,Input!B7355&lt;=700),Input!B7355,""),"")</f>
        <v/>
      </c>
      <c r="C7355">
        <f>IF(B7355="","",INT(A7355))</f>
        <v/>
      </c>
      <c r="D7355">
        <f>IF(B7355="","",HOUR(A7355))</f>
        <v/>
      </c>
      <c r="E7355">
        <f>IF(B7355="","",IF(INPUT!$I$1="","",IF(C7355&lt;(INT(INPUT!$I$1)-INPUT!$I$2),"Off Meds",IF(C7355&lt;=(INT(INPUT!$I$1)+INPUT!$I$2),"Washout","On Meds"))))</f>
        <v/>
      </c>
      <c r="F7355">
        <f>IF(B7355="","",1.509*(LN(B7355)^1.084-5.381))</f>
        <v/>
      </c>
      <c r="G7355">
        <f>IF(F7355="","",IF(F7355&lt;0,10*F7355^2,0))</f>
        <v/>
      </c>
      <c r="H7355">
        <f>IF(F7355="","",IF(F7355&gt;0,10*F7355^2,0))</f>
        <v/>
      </c>
    </row>
    <row r="7356">
      <c r="A7356">
        <f>Input!A7356</f>
        <v/>
      </c>
      <c r="B7356">
        <f>IF(ISNUMBER(Input!B7356),IF(AND(Input!B7356&gt;=20,Input!B7356&lt;=700),Input!B7356,""),"")</f>
        <v/>
      </c>
      <c r="C7356">
        <f>IF(B7356="","",INT(A7356))</f>
        <v/>
      </c>
      <c r="D7356">
        <f>IF(B7356="","",HOUR(A7356))</f>
        <v/>
      </c>
      <c r="E7356">
        <f>IF(B7356="","",IF(INPUT!$I$1="","",IF(C7356&lt;(INT(INPUT!$I$1)-INPUT!$I$2),"Off Meds",IF(C7356&lt;=(INT(INPUT!$I$1)+INPUT!$I$2),"Washout","On Meds"))))</f>
        <v/>
      </c>
      <c r="F7356">
        <f>IF(B7356="","",1.509*(LN(B7356)^1.084-5.381))</f>
        <v/>
      </c>
      <c r="G7356">
        <f>IF(F7356="","",IF(F7356&lt;0,10*F7356^2,0))</f>
        <v/>
      </c>
      <c r="H7356">
        <f>IF(F7356="","",IF(F7356&gt;0,10*F7356^2,0))</f>
        <v/>
      </c>
    </row>
    <row r="7357">
      <c r="A7357">
        <f>Input!A7357</f>
        <v/>
      </c>
      <c r="B7357">
        <f>IF(ISNUMBER(Input!B7357),IF(AND(Input!B7357&gt;=20,Input!B7357&lt;=700),Input!B7357,""),"")</f>
        <v/>
      </c>
      <c r="C7357">
        <f>IF(B7357="","",INT(A7357))</f>
        <v/>
      </c>
      <c r="D7357">
        <f>IF(B7357="","",HOUR(A7357))</f>
        <v/>
      </c>
      <c r="E7357">
        <f>IF(B7357="","",IF(INPUT!$I$1="","",IF(C7357&lt;(INT(INPUT!$I$1)-INPUT!$I$2),"Off Meds",IF(C7357&lt;=(INT(INPUT!$I$1)+INPUT!$I$2),"Washout","On Meds"))))</f>
        <v/>
      </c>
      <c r="F7357">
        <f>IF(B7357="","",1.509*(LN(B7357)^1.084-5.381))</f>
        <v/>
      </c>
      <c r="G7357">
        <f>IF(F7357="","",IF(F7357&lt;0,10*F7357^2,0))</f>
        <v/>
      </c>
      <c r="H7357">
        <f>IF(F7357="","",IF(F7357&gt;0,10*F7357^2,0))</f>
        <v/>
      </c>
    </row>
    <row r="7358">
      <c r="A7358">
        <f>Input!A7358</f>
        <v/>
      </c>
      <c r="B7358">
        <f>IF(ISNUMBER(Input!B7358),IF(AND(Input!B7358&gt;=20,Input!B7358&lt;=700),Input!B7358,""),"")</f>
        <v/>
      </c>
      <c r="C7358">
        <f>IF(B7358="","",INT(A7358))</f>
        <v/>
      </c>
      <c r="D7358">
        <f>IF(B7358="","",HOUR(A7358))</f>
        <v/>
      </c>
      <c r="E7358">
        <f>IF(B7358="","",IF(INPUT!$I$1="","",IF(C7358&lt;(INT(INPUT!$I$1)-INPUT!$I$2),"Off Meds",IF(C7358&lt;=(INT(INPUT!$I$1)+INPUT!$I$2),"Washout","On Meds"))))</f>
        <v/>
      </c>
      <c r="F7358">
        <f>IF(B7358="","",1.509*(LN(B7358)^1.084-5.381))</f>
        <v/>
      </c>
      <c r="G7358">
        <f>IF(F7358="","",IF(F7358&lt;0,10*F7358^2,0))</f>
        <v/>
      </c>
      <c r="H7358">
        <f>IF(F7358="","",IF(F7358&gt;0,10*F7358^2,0))</f>
        <v/>
      </c>
    </row>
    <row r="7359">
      <c r="A7359">
        <f>Input!A7359</f>
        <v/>
      </c>
      <c r="B7359">
        <f>IF(ISNUMBER(Input!B7359),IF(AND(Input!B7359&gt;=20,Input!B7359&lt;=700),Input!B7359,""),"")</f>
        <v/>
      </c>
      <c r="C7359">
        <f>IF(B7359="","",INT(A7359))</f>
        <v/>
      </c>
      <c r="D7359">
        <f>IF(B7359="","",HOUR(A7359))</f>
        <v/>
      </c>
      <c r="E7359">
        <f>IF(B7359="","",IF(INPUT!$I$1="","",IF(C7359&lt;(INT(INPUT!$I$1)-INPUT!$I$2),"Off Meds",IF(C7359&lt;=(INT(INPUT!$I$1)+INPUT!$I$2),"Washout","On Meds"))))</f>
        <v/>
      </c>
      <c r="F7359">
        <f>IF(B7359="","",1.509*(LN(B7359)^1.084-5.381))</f>
        <v/>
      </c>
      <c r="G7359">
        <f>IF(F7359="","",IF(F7359&lt;0,10*F7359^2,0))</f>
        <v/>
      </c>
      <c r="H7359">
        <f>IF(F7359="","",IF(F7359&gt;0,10*F7359^2,0))</f>
        <v/>
      </c>
    </row>
    <row r="7360">
      <c r="A7360">
        <f>Input!A7360</f>
        <v/>
      </c>
      <c r="B7360">
        <f>IF(ISNUMBER(Input!B7360),IF(AND(Input!B7360&gt;=20,Input!B7360&lt;=700),Input!B7360,""),"")</f>
        <v/>
      </c>
      <c r="C7360">
        <f>IF(B7360="","",INT(A7360))</f>
        <v/>
      </c>
      <c r="D7360">
        <f>IF(B7360="","",HOUR(A7360))</f>
        <v/>
      </c>
      <c r="E7360">
        <f>IF(B7360="","",IF(INPUT!$I$1="","",IF(C7360&lt;(INT(INPUT!$I$1)-INPUT!$I$2),"Off Meds",IF(C7360&lt;=(INT(INPUT!$I$1)+INPUT!$I$2),"Washout","On Meds"))))</f>
        <v/>
      </c>
      <c r="F7360">
        <f>IF(B7360="","",1.509*(LN(B7360)^1.084-5.381))</f>
        <v/>
      </c>
      <c r="G7360">
        <f>IF(F7360="","",IF(F7360&lt;0,10*F7360^2,0))</f>
        <v/>
      </c>
      <c r="H7360">
        <f>IF(F7360="","",IF(F7360&gt;0,10*F7360^2,0))</f>
        <v/>
      </c>
    </row>
    <row r="7361">
      <c r="A7361">
        <f>Input!A7361</f>
        <v/>
      </c>
      <c r="B7361">
        <f>IF(ISNUMBER(Input!B7361),IF(AND(Input!B7361&gt;=20,Input!B7361&lt;=700),Input!B7361,""),"")</f>
        <v/>
      </c>
      <c r="C7361">
        <f>IF(B7361="","",INT(A7361))</f>
        <v/>
      </c>
      <c r="D7361">
        <f>IF(B7361="","",HOUR(A7361))</f>
        <v/>
      </c>
      <c r="E7361">
        <f>IF(B7361="","",IF(INPUT!$I$1="","",IF(C7361&lt;(INT(INPUT!$I$1)-INPUT!$I$2),"Off Meds",IF(C7361&lt;=(INT(INPUT!$I$1)+INPUT!$I$2),"Washout","On Meds"))))</f>
        <v/>
      </c>
      <c r="F7361">
        <f>IF(B7361="","",1.509*(LN(B7361)^1.084-5.381))</f>
        <v/>
      </c>
      <c r="G7361">
        <f>IF(F7361="","",IF(F7361&lt;0,10*F7361^2,0))</f>
        <v/>
      </c>
      <c r="H7361">
        <f>IF(F7361="","",IF(F7361&gt;0,10*F7361^2,0))</f>
        <v/>
      </c>
    </row>
    <row r="7362">
      <c r="A7362">
        <f>Input!A7362</f>
        <v/>
      </c>
      <c r="B7362">
        <f>IF(ISNUMBER(Input!B7362),IF(AND(Input!B7362&gt;=20,Input!B7362&lt;=700),Input!B7362,""),"")</f>
        <v/>
      </c>
      <c r="C7362">
        <f>IF(B7362="","",INT(A7362))</f>
        <v/>
      </c>
      <c r="D7362">
        <f>IF(B7362="","",HOUR(A7362))</f>
        <v/>
      </c>
      <c r="E7362">
        <f>IF(B7362="","",IF(INPUT!$I$1="","",IF(C7362&lt;(INT(INPUT!$I$1)-INPUT!$I$2),"Off Meds",IF(C7362&lt;=(INT(INPUT!$I$1)+INPUT!$I$2),"Washout","On Meds"))))</f>
        <v/>
      </c>
      <c r="F7362">
        <f>IF(B7362="","",1.509*(LN(B7362)^1.084-5.381))</f>
        <v/>
      </c>
      <c r="G7362">
        <f>IF(F7362="","",IF(F7362&lt;0,10*F7362^2,0))</f>
        <v/>
      </c>
      <c r="H7362">
        <f>IF(F7362="","",IF(F7362&gt;0,10*F7362^2,0))</f>
        <v/>
      </c>
    </row>
    <row r="7363">
      <c r="A7363">
        <f>Input!A7363</f>
        <v/>
      </c>
      <c r="B7363">
        <f>IF(ISNUMBER(Input!B7363),IF(AND(Input!B7363&gt;=20,Input!B7363&lt;=700),Input!B7363,""),"")</f>
        <v/>
      </c>
      <c r="C7363">
        <f>IF(B7363="","",INT(A7363))</f>
        <v/>
      </c>
      <c r="D7363">
        <f>IF(B7363="","",HOUR(A7363))</f>
        <v/>
      </c>
      <c r="E7363">
        <f>IF(B7363="","",IF(INPUT!$I$1="","",IF(C7363&lt;(INT(INPUT!$I$1)-INPUT!$I$2),"Off Meds",IF(C7363&lt;=(INT(INPUT!$I$1)+INPUT!$I$2),"Washout","On Meds"))))</f>
        <v/>
      </c>
      <c r="F7363">
        <f>IF(B7363="","",1.509*(LN(B7363)^1.084-5.381))</f>
        <v/>
      </c>
      <c r="G7363">
        <f>IF(F7363="","",IF(F7363&lt;0,10*F7363^2,0))</f>
        <v/>
      </c>
      <c r="H7363">
        <f>IF(F7363="","",IF(F7363&gt;0,10*F7363^2,0))</f>
        <v/>
      </c>
    </row>
    <row r="7364">
      <c r="A7364">
        <f>Input!A7364</f>
        <v/>
      </c>
      <c r="B7364">
        <f>IF(ISNUMBER(Input!B7364),IF(AND(Input!B7364&gt;=20,Input!B7364&lt;=700),Input!B7364,""),"")</f>
        <v/>
      </c>
      <c r="C7364">
        <f>IF(B7364="","",INT(A7364))</f>
        <v/>
      </c>
      <c r="D7364">
        <f>IF(B7364="","",HOUR(A7364))</f>
        <v/>
      </c>
      <c r="E7364">
        <f>IF(B7364="","",IF(INPUT!$I$1="","",IF(C7364&lt;(INT(INPUT!$I$1)-INPUT!$I$2),"Off Meds",IF(C7364&lt;=(INT(INPUT!$I$1)+INPUT!$I$2),"Washout","On Meds"))))</f>
        <v/>
      </c>
      <c r="F7364">
        <f>IF(B7364="","",1.509*(LN(B7364)^1.084-5.381))</f>
        <v/>
      </c>
      <c r="G7364">
        <f>IF(F7364="","",IF(F7364&lt;0,10*F7364^2,0))</f>
        <v/>
      </c>
      <c r="H7364">
        <f>IF(F7364="","",IF(F7364&gt;0,10*F7364^2,0))</f>
        <v/>
      </c>
    </row>
    <row r="7365">
      <c r="A7365">
        <f>Input!A7365</f>
        <v/>
      </c>
      <c r="B7365">
        <f>IF(ISNUMBER(Input!B7365),IF(AND(Input!B7365&gt;=20,Input!B7365&lt;=700),Input!B7365,""),"")</f>
        <v/>
      </c>
      <c r="C7365">
        <f>IF(B7365="","",INT(A7365))</f>
        <v/>
      </c>
      <c r="D7365">
        <f>IF(B7365="","",HOUR(A7365))</f>
        <v/>
      </c>
      <c r="E7365">
        <f>IF(B7365="","",IF(INPUT!$I$1="","",IF(C7365&lt;(INT(INPUT!$I$1)-INPUT!$I$2),"Off Meds",IF(C7365&lt;=(INT(INPUT!$I$1)+INPUT!$I$2),"Washout","On Meds"))))</f>
        <v/>
      </c>
      <c r="F7365">
        <f>IF(B7365="","",1.509*(LN(B7365)^1.084-5.381))</f>
        <v/>
      </c>
      <c r="G7365">
        <f>IF(F7365="","",IF(F7365&lt;0,10*F7365^2,0))</f>
        <v/>
      </c>
      <c r="H7365">
        <f>IF(F7365="","",IF(F7365&gt;0,10*F7365^2,0))</f>
        <v/>
      </c>
    </row>
    <row r="7366">
      <c r="A7366">
        <f>Input!A7366</f>
        <v/>
      </c>
      <c r="B7366">
        <f>IF(ISNUMBER(Input!B7366),IF(AND(Input!B7366&gt;=20,Input!B7366&lt;=700),Input!B7366,""),"")</f>
        <v/>
      </c>
      <c r="C7366">
        <f>IF(B7366="","",INT(A7366))</f>
        <v/>
      </c>
      <c r="D7366">
        <f>IF(B7366="","",HOUR(A7366))</f>
        <v/>
      </c>
      <c r="E7366">
        <f>IF(B7366="","",IF(INPUT!$I$1="","",IF(C7366&lt;(INT(INPUT!$I$1)-INPUT!$I$2),"Off Meds",IF(C7366&lt;=(INT(INPUT!$I$1)+INPUT!$I$2),"Washout","On Meds"))))</f>
        <v/>
      </c>
      <c r="F7366">
        <f>IF(B7366="","",1.509*(LN(B7366)^1.084-5.381))</f>
        <v/>
      </c>
      <c r="G7366">
        <f>IF(F7366="","",IF(F7366&lt;0,10*F7366^2,0))</f>
        <v/>
      </c>
      <c r="H7366">
        <f>IF(F7366="","",IF(F7366&gt;0,10*F7366^2,0))</f>
        <v/>
      </c>
    </row>
    <row r="7367">
      <c r="A7367">
        <f>Input!A7367</f>
        <v/>
      </c>
      <c r="B7367">
        <f>IF(ISNUMBER(Input!B7367),IF(AND(Input!B7367&gt;=20,Input!B7367&lt;=700),Input!B7367,""),"")</f>
        <v/>
      </c>
      <c r="C7367">
        <f>IF(B7367="","",INT(A7367))</f>
        <v/>
      </c>
      <c r="D7367">
        <f>IF(B7367="","",HOUR(A7367))</f>
        <v/>
      </c>
      <c r="E7367">
        <f>IF(B7367="","",IF(INPUT!$I$1="","",IF(C7367&lt;(INT(INPUT!$I$1)-INPUT!$I$2),"Off Meds",IF(C7367&lt;=(INT(INPUT!$I$1)+INPUT!$I$2),"Washout","On Meds"))))</f>
        <v/>
      </c>
      <c r="F7367">
        <f>IF(B7367="","",1.509*(LN(B7367)^1.084-5.381))</f>
        <v/>
      </c>
      <c r="G7367">
        <f>IF(F7367="","",IF(F7367&lt;0,10*F7367^2,0))</f>
        <v/>
      </c>
      <c r="H7367">
        <f>IF(F7367="","",IF(F7367&gt;0,10*F7367^2,0))</f>
        <v/>
      </c>
    </row>
    <row r="7368">
      <c r="A7368">
        <f>Input!A7368</f>
        <v/>
      </c>
      <c r="B7368">
        <f>IF(ISNUMBER(Input!B7368),IF(AND(Input!B7368&gt;=20,Input!B7368&lt;=700),Input!B7368,""),"")</f>
        <v/>
      </c>
      <c r="C7368">
        <f>IF(B7368="","",INT(A7368))</f>
        <v/>
      </c>
      <c r="D7368">
        <f>IF(B7368="","",HOUR(A7368))</f>
        <v/>
      </c>
      <c r="E7368">
        <f>IF(B7368="","",IF(INPUT!$I$1="","",IF(C7368&lt;(INT(INPUT!$I$1)-INPUT!$I$2),"Off Meds",IF(C7368&lt;=(INT(INPUT!$I$1)+INPUT!$I$2),"Washout","On Meds"))))</f>
        <v/>
      </c>
      <c r="F7368">
        <f>IF(B7368="","",1.509*(LN(B7368)^1.084-5.381))</f>
        <v/>
      </c>
      <c r="G7368">
        <f>IF(F7368="","",IF(F7368&lt;0,10*F7368^2,0))</f>
        <v/>
      </c>
      <c r="H7368">
        <f>IF(F7368="","",IF(F7368&gt;0,10*F7368^2,0))</f>
        <v/>
      </c>
    </row>
    <row r="7369">
      <c r="A7369">
        <f>Input!A7369</f>
        <v/>
      </c>
      <c r="B7369">
        <f>IF(ISNUMBER(Input!B7369),IF(AND(Input!B7369&gt;=20,Input!B7369&lt;=700),Input!B7369,""),"")</f>
        <v/>
      </c>
      <c r="C7369">
        <f>IF(B7369="","",INT(A7369))</f>
        <v/>
      </c>
      <c r="D7369">
        <f>IF(B7369="","",HOUR(A7369))</f>
        <v/>
      </c>
      <c r="E7369">
        <f>IF(B7369="","",IF(INPUT!$I$1="","",IF(C7369&lt;(INT(INPUT!$I$1)-INPUT!$I$2),"Off Meds",IF(C7369&lt;=(INT(INPUT!$I$1)+INPUT!$I$2),"Washout","On Meds"))))</f>
        <v/>
      </c>
      <c r="F7369">
        <f>IF(B7369="","",1.509*(LN(B7369)^1.084-5.381))</f>
        <v/>
      </c>
      <c r="G7369">
        <f>IF(F7369="","",IF(F7369&lt;0,10*F7369^2,0))</f>
        <v/>
      </c>
      <c r="H7369">
        <f>IF(F7369="","",IF(F7369&gt;0,10*F7369^2,0))</f>
        <v/>
      </c>
    </row>
    <row r="7370">
      <c r="A7370">
        <f>Input!A7370</f>
        <v/>
      </c>
      <c r="B7370">
        <f>IF(ISNUMBER(Input!B7370),IF(AND(Input!B7370&gt;=20,Input!B7370&lt;=700),Input!B7370,""),"")</f>
        <v/>
      </c>
      <c r="C7370">
        <f>IF(B7370="","",INT(A7370))</f>
        <v/>
      </c>
      <c r="D7370">
        <f>IF(B7370="","",HOUR(A7370))</f>
        <v/>
      </c>
      <c r="E7370">
        <f>IF(B7370="","",IF(INPUT!$I$1="","",IF(C7370&lt;(INT(INPUT!$I$1)-INPUT!$I$2),"Off Meds",IF(C7370&lt;=(INT(INPUT!$I$1)+INPUT!$I$2),"Washout","On Meds"))))</f>
        <v/>
      </c>
      <c r="F7370">
        <f>IF(B7370="","",1.509*(LN(B7370)^1.084-5.381))</f>
        <v/>
      </c>
      <c r="G7370">
        <f>IF(F7370="","",IF(F7370&lt;0,10*F7370^2,0))</f>
        <v/>
      </c>
      <c r="H7370">
        <f>IF(F7370="","",IF(F7370&gt;0,10*F7370^2,0))</f>
        <v/>
      </c>
    </row>
    <row r="7371">
      <c r="A7371">
        <f>Input!A7371</f>
        <v/>
      </c>
      <c r="B7371">
        <f>IF(ISNUMBER(Input!B7371),IF(AND(Input!B7371&gt;=20,Input!B7371&lt;=700),Input!B7371,""),"")</f>
        <v/>
      </c>
      <c r="C7371">
        <f>IF(B7371="","",INT(A7371))</f>
        <v/>
      </c>
      <c r="D7371">
        <f>IF(B7371="","",HOUR(A7371))</f>
        <v/>
      </c>
      <c r="E7371">
        <f>IF(B7371="","",IF(INPUT!$I$1="","",IF(C7371&lt;(INT(INPUT!$I$1)-INPUT!$I$2),"Off Meds",IF(C7371&lt;=(INT(INPUT!$I$1)+INPUT!$I$2),"Washout","On Meds"))))</f>
        <v/>
      </c>
      <c r="F7371">
        <f>IF(B7371="","",1.509*(LN(B7371)^1.084-5.381))</f>
        <v/>
      </c>
      <c r="G7371">
        <f>IF(F7371="","",IF(F7371&lt;0,10*F7371^2,0))</f>
        <v/>
      </c>
      <c r="H7371">
        <f>IF(F7371="","",IF(F7371&gt;0,10*F7371^2,0))</f>
        <v/>
      </c>
    </row>
    <row r="7372">
      <c r="A7372">
        <f>Input!A7372</f>
        <v/>
      </c>
      <c r="B7372">
        <f>IF(ISNUMBER(Input!B7372),IF(AND(Input!B7372&gt;=20,Input!B7372&lt;=700),Input!B7372,""),"")</f>
        <v/>
      </c>
      <c r="C7372">
        <f>IF(B7372="","",INT(A7372))</f>
        <v/>
      </c>
      <c r="D7372">
        <f>IF(B7372="","",HOUR(A7372))</f>
        <v/>
      </c>
      <c r="E7372">
        <f>IF(B7372="","",IF(INPUT!$I$1="","",IF(C7372&lt;(INT(INPUT!$I$1)-INPUT!$I$2),"Off Meds",IF(C7372&lt;=(INT(INPUT!$I$1)+INPUT!$I$2),"Washout","On Meds"))))</f>
        <v/>
      </c>
      <c r="F7372">
        <f>IF(B7372="","",1.509*(LN(B7372)^1.084-5.381))</f>
        <v/>
      </c>
      <c r="G7372">
        <f>IF(F7372="","",IF(F7372&lt;0,10*F7372^2,0))</f>
        <v/>
      </c>
      <c r="H7372">
        <f>IF(F7372="","",IF(F7372&gt;0,10*F7372^2,0))</f>
        <v/>
      </c>
    </row>
    <row r="7373">
      <c r="A7373">
        <f>Input!A7373</f>
        <v/>
      </c>
      <c r="B7373">
        <f>IF(ISNUMBER(Input!B7373),IF(AND(Input!B7373&gt;=20,Input!B7373&lt;=700),Input!B7373,""),"")</f>
        <v/>
      </c>
      <c r="C7373">
        <f>IF(B7373="","",INT(A7373))</f>
        <v/>
      </c>
      <c r="D7373">
        <f>IF(B7373="","",HOUR(A7373))</f>
        <v/>
      </c>
      <c r="E7373">
        <f>IF(B7373="","",IF(INPUT!$I$1="","",IF(C7373&lt;(INT(INPUT!$I$1)-INPUT!$I$2),"Off Meds",IF(C7373&lt;=(INT(INPUT!$I$1)+INPUT!$I$2),"Washout","On Meds"))))</f>
        <v/>
      </c>
      <c r="F7373">
        <f>IF(B7373="","",1.509*(LN(B7373)^1.084-5.381))</f>
        <v/>
      </c>
      <c r="G7373">
        <f>IF(F7373="","",IF(F7373&lt;0,10*F7373^2,0))</f>
        <v/>
      </c>
      <c r="H7373">
        <f>IF(F7373="","",IF(F7373&gt;0,10*F7373^2,0))</f>
        <v/>
      </c>
    </row>
    <row r="7374">
      <c r="A7374">
        <f>Input!A7374</f>
        <v/>
      </c>
      <c r="B7374">
        <f>IF(ISNUMBER(Input!B7374),IF(AND(Input!B7374&gt;=20,Input!B7374&lt;=700),Input!B7374,""),"")</f>
        <v/>
      </c>
      <c r="C7374">
        <f>IF(B7374="","",INT(A7374))</f>
        <v/>
      </c>
      <c r="D7374">
        <f>IF(B7374="","",HOUR(A7374))</f>
        <v/>
      </c>
      <c r="E7374">
        <f>IF(B7374="","",IF(INPUT!$I$1="","",IF(C7374&lt;(INT(INPUT!$I$1)-INPUT!$I$2),"Off Meds",IF(C7374&lt;=(INT(INPUT!$I$1)+INPUT!$I$2),"Washout","On Meds"))))</f>
        <v/>
      </c>
      <c r="F7374">
        <f>IF(B7374="","",1.509*(LN(B7374)^1.084-5.381))</f>
        <v/>
      </c>
      <c r="G7374">
        <f>IF(F7374="","",IF(F7374&lt;0,10*F7374^2,0))</f>
        <v/>
      </c>
      <c r="H7374">
        <f>IF(F7374="","",IF(F7374&gt;0,10*F7374^2,0))</f>
        <v/>
      </c>
    </row>
    <row r="7375">
      <c r="A7375">
        <f>Input!A7375</f>
        <v/>
      </c>
      <c r="B7375">
        <f>IF(ISNUMBER(Input!B7375),IF(AND(Input!B7375&gt;=20,Input!B7375&lt;=700),Input!B7375,""),"")</f>
        <v/>
      </c>
      <c r="C7375">
        <f>IF(B7375="","",INT(A7375))</f>
        <v/>
      </c>
      <c r="D7375">
        <f>IF(B7375="","",HOUR(A7375))</f>
        <v/>
      </c>
      <c r="E7375">
        <f>IF(B7375="","",IF(INPUT!$I$1="","",IF(C7375&lt;(INT(INPUT!$I$1)-INPUT!$I$2),"Off Meds",IF(C7375&lt;=(INT(INPUT!$I$1)+INPUT!$I$2),"Washout","On Meds"))))</f>
        <v/>
      </c>
      <c r="F7375">
        <f>IF(B7375="","",1.509*(LN(B7375)^1.084-5.381))</f>
        <v/>
      </c>
      <c r="G7375">
        <f>IF(F7375="","",IF(F7375&lt;0,10*F7375^2,0))</f>
        <v/>
      </c>
      <c r="H7375">
        <f>IF(F7375="","",IF(F7375&gt;0,10*F7375^2,0))</f>
        <v/>
      </c>
    </row>
    <row r="7376">
      <c r="A7376">
        <f>Input!A7376</f>
        <v/>
      </c>
      <c r="B7376">
        <f>IF(ISNUMBER(Input!B7376),IF(AND(Input!B7376&gt;=20,Input!B7376&lt;=700),Input!B7376,""),"")</f>
        <v/>
      </c>
      <c r="C7376">
        <f>IF(B7376="","",INT(A7376))</f>
        <v/>
      </c>
      <c r="D7376">
        <f>IF(B7376="","",HOUR(A7376))</f>
        <v/>
      </c>
      <c r="E7376">
        <f>IF(B7376="","",IF(INPUT!$I$1="","",IF(C7376&lt;(INT(INPUT!$I$1)-INPUT!$I$2),"Off Meds",IF(C7376&lt;=(INT(INPUT!$I$1)+INPUT!$I$2),"Washout","On Meds"))))</f>
        <v/>
      </c>
      <c r="F7376">
        <f>IF(B7376="","",1.509*(LN(B7376)^1.084-5.381))</f>
        <v/>
      </c>
      <c r="G7376">
        <f>IF(F7376="","",IF(F7376&lt;0,10*F7376^2,0))</f>
        <v/>
      </c>
      <c r="H7376">
        <f>IF(F7376="","",IF(F7376&gt;0,10*F7376^2,0))</f>
        <v/>
      </c>
    </row>
    <row r="7377">
      <c r="A7377">
        <f>Input!A7377</f>
        <v/>
      </c>
      <c r="B7377">
        <f>IF(ISNUMBER(Input!B7377),IF(AND(Input!B7377&gt;=20,Input!B7377&lt;=700),Input!B7377,""),"")</f>
        <v/>
      </c>
      <c r="C7377">
        <f>IF(B7377="","",INT(A7377))</f>
        <v/>
      </c>
      <c r="D7377">
        <f>IF(B7377="","",HOUR(A7377))</f>
        <v/>
      </c>
      <c r="E7377">
        <f>IF(B7377="","",IF(INPUT!$I$1="","",IF(C7377&lt;(INT(INPUT!$I$1)-INPUT!$I$2),"Off Meds",IF(C7377&lt;=(INT(INPUT!$I$1)+INPUT!$I$2),"Washout","On Meds"))))</f>
        <v/>
      </c>
      <c r="F7377">
        <f>IF(B7377="","",1.509*(LN(B7377)^1.084-5.381))</f>
        <v/>
      </c>
      <c r="G7377">
        <f>IF(F7377="","",IF(F7377&lt;0,10*F7377^2,0))</f>
        <v/>
      </c>
      <c r="H7377">
        <f>IF(F7377="","",IF(F7377&gt;0,10*F7377^2,0))</f>
        <v/>
      </c>
    </row>
    <row r="7378">
      <c r="A7378">
        <f>Input!A7378</f>
        <v/>
      </c>
      <c r="B7378">
        <f>IF(ISNUMBER(Input!B7378),IF(AND(Input!B7378&gt;=20,Input!B7378&lt;=700),Input!B7378,""),"")</f>
        <v/>
      </c>
      <c r="C7378">
        <f>IF(B7378="","",INT(A7378))</f>
        <v/>
      </c>
      <c r="D7378">
        <f>IF(B7378="","",HOUR(A7378))</f>
        <v/>
      </c>
      <c r="E7378">
        <f>IF(B7378="","",IF(INPUT!$I$1="","",IF(C7378&lt;(INT(INPUT!$I$1)-INPUT!$I$2),"Off Meds",IF(C7378&lt;=(INT(INPUT!$I$1)+INPUT!$I$2),"Washout","On Meds"))))</f>
        <v/>
      </c>
      <c r="F7378">
        <f>IF(B7378="","",1.509*(LN(B7378)^1.084-5.381))</f>
        <v/>
      </c>
      <c r="G7378">
        <f>IF(F7378="","",IF(F7378&lt;0,10*F7378^2,0))</f>
        <v/>
      </c>
      <c r="H7378">
        <f>IF(F7378="","",IF(F7378&gt;0,10*F7378^2,0))</f>
        <v/>
      </c>
    </row>
    <row r="7379">
      <c r="A7379">
        <f>Input!A7379</f>
        <v/>
      </c>
      <c r="B7379">
        <f>IF(ISNUMBER(Input!B7379),IF(AND(Input!B7379&gt;=20,Input!B7379&lt;=700),Input!B7379,""),"")</f>
        <v/>
      </c>
      <c r="C7379">
        <f>IF(B7379="","",INT(A7379))</f>
        <v/>
      </c>
      <c r="D7379">
        <f>IF(B7379="","",HOUR(A7379))</f>
        <v/>
      </c>
      <c r="E7379">
        <f>IF(B7379="","",IF(INPUT!$I$1="","",IF(C7379&lt;(INT(INPUT!$I$1)-INPUT!$I$2),"Off Meds",IF(C7379&lt;=(INT(INPUT!$I$1)+INPUT!$I$2),"Washout","On Meds"))))</f>
        <v/>
      </c>
      <c r="F7379">
        <f>IF(B7379="","",1.509*(LN(B7379)^1.084-5.381))</f>
        <v/>
      </c>
      <c r="G7379">
        <f>IF(F7379="","",IF(F7379&lt;0,10*F7379^2,0))</f>
        <v/>
      </c>
      <c r="H7379">
        <f>IF(F7379="","",IF(F7379&gt;0,10*F7379^2,0))</f>
        <v/>
      </c>
    </row>
    <row r="7380">
      <c r="A7380">
        <f>Input!A7380</f>
        <v/>
      </c>
      <c r="B7380">
        <f>IF(ISNUMBER(Input!B7380),IF(AND(Input!B7380&gt;=20,Input!B7380&lt;=700),Input!B7380,""),"")</f>
        <v/>
      </c>
      <c r="C7380">
        <f>IF(B7380="","",INT(A7380))</f>
        <v/>
      </c>
      <c r="D7380">
        <f>IF(B7380="","",HOUR(A7380))</f>
        <v/>
      </c>
      <c r="E7380">
        <f>IF(B7380="","",IF(INPUT!$I$1="","",IF(C7380&lt;(INT(INPUT!$I$1)-INPUT!$I$2),"Off Meds",IF(C7380&lt;=(INT(INPUT!$I$1)+INPUT!$I$2),"Washout","On Meds"))))</f>
        <v/>
      </c>
      <c r="F7380">
        <f>IF(B7380="","",1.509*(LN(B7380)^1.084-5.381))</f>
        <v/>
      </c>
      <c r="G7380">
        <f>IF(F7380="","",IF(F7380&lt;0,10*F7380^2,0))</f>
        <v/>
      </c>
      <c r="H7380">
        <f>IF(F7380="","",IF(F7380&gt;0,10*F7380^2,0))</f>
        <v/>
      </c>
    </row>
    <row r="7381">
      <c r="A7381">
        <f>Input!A7381</f>
        <v/>
      </c>
      <c r="B7381">
        <f>IF(ISNUMBER(Input!B7381),IF(AND(Input!B7381&gt;=20,Input!B7381&lt;=700),Input!B7381,""),"")</f>
        <v/>
      </c>
      <c r="C7381">
        <f>IF(B7381="","",INT(A7381))</f>
        <v/>
      </c>
      <c r="D7381">
        <f>IF(B7381="","",HOUR(A7381))</f>
        <v/>
      </c>
      <c r="E7381">
        <f>IF(B7381="","",IF(INPUT!$I$1="","",IF(C7381&lt;(INT(INPUT!$I$1)-INPUT!$I$2),"Off Meds",IF(C7381&lt;=(INT(INPUT!$I$1)+INPUT!$I$2),"Washout","On Meds"))))</f>
        <v/>
      </c>
      <c r="F7381">
        <f>IF(B7381="","",1.509*(LN(B7381)^1.084-5.381))</f>
        <v/>
      </c>
      <c r="G7381">
        <f>IF(F7381="","",IF(F7381&lt;0,10*F7381^2,0))</f>
        <v/>
      </c>
      <c r="H7381">
        <f>IF(F7381="","",IF(F7381&gt;0,10*F7381^2,0))</f>
        <v/>
      </c>
    </row>
    <row r="7382">
      <c r="A7382">
        <f>Input!A7382</f>
        <v/>
      </c>
      <c r="B7382">
        <f>IF(ISNUMBER(Input!B7382),IF(AND(Input!B7382&gt;=20,Input!B7382&lt;=700),Input!B7382,""),"")</f>
        <v/>
      </c>
      <c r="C7382">
        <f>IF(B7382="","",INT(A7382))</f>
        <v/>
      </c>
      <c r="D7382">
        <f>IF(B7382="","",HOUR(A7382))</f>
        <v/>
      </c>
      <c r="E7382">
        <f>IF(B7382="","",IF(INPUT!$I$1="","",IF(C7382&lt;(INT(INPUT!$I$1)-INPUT!$I$2),"Off Meds",IF(C7382&lt;=(INT(INPUT!$I$1)+INPUT!$I$2),"Washout","On Meds"))))</f>
        <v/>
      </c>
      <c r="F7382">
        <f>IF(B7382="","",1.509*(LN(B7382)^1.084-5.381))</f>
        <v/>
      </c>
      <c r="G7382">
        <f>IF(F7382="","",IF(F7382&lt;0,10*F7382^2,0))</f>
        <v/>
      </c>
      <c r="H7382">
        <f>IF(F7382="","",IF(F7382&gt;0,10*F7382^2,0))</f>
        <v/>
      </c>
    </row>
    <row r="7383">
      <c r="A7383">
        <f>Input!A7383</f>
        <v/>
      </c>
      <c r="B7383">
        <f>IF(ISNUMBER(Input!B7383),IF(AND(Input!B7383&gt;=20,Input!B7383&lt;=700),Input!B7383,""),"")</f>
        <v/>
      </c>
      <c r="C7383">
        <f>IF(B7383="","",INT(A7383))</f>
        <v/>
      </c>
      <c r="D7383">
        <f>IF(B7383="","",HOUR(A7383))</f>
        <v/>
      </c>
      <c r="E7383">
        <f>IF(B7383="","",IF(INPUT!$I$1="","",IF(C7383&lt;(INT(INPUT!$I$1)-INPUT!$I$2),"Off Meds",IF(C7383&lt;=(INT(INPUT!$I$1)+INPUT!$I$2),"Washout","On Meds"))))</f>
        <v/>
      </c>
      <c r="F7383">
        <f>IF(B7383="","",1.509*(LN(B7383)^1.084-5.381))</f>
        <v/>
      </c>
      <c r="G7383">
        <f>IF(F7383="","",IF(F7383&lt;0,10*F7383^2,0))</f>
        <v/>
      </c>
      <c r="H7383">
        <f>IF(F7383="","",IF(F7383&gt;0,10*F7383^2,0))</f>
        <v/>
      </c>
    </row>
    <row r="7384">
      <c r="A7384">
        <f>Input!A7384</f>
        <v/>
      </c>
      <c r="B7384">
        <f>IF(ISNUMBER(Input!B7384),IF(AND(Input!B7384&gt;=20,Input!B7384&lt;=700),Input!B7384,""),"")</f>
        <v/>
      </c>
      <c r="C7384">
        <f>IF(B7384="","",INT(A7384))</f>
        <v/>
      </c>
      <c r="D7384">
        <f>IF(B7384="","",HOUR(A7384))</f>
        <v/>
      </c>
      <c r="E7384">
        <f>IF(B7384="","",IF(INPUT!$I$1="","",IF(C7384&lt;(INT(INPUT!$I$1)-INPUT!$I$2),"Off Meds",IF(C7384&lt;=(INT(INPUT!$I$1)+INPUT!$I$2),"Washout","On Meds"))))</f>
        <v/>
      </c>
      <c r="F7384">
        <f>IF(B7384="","",1.509*(LN(B7384)^1.084-5.381))</f>
        <v/>
      </c>
      <c r="G7384">
        <f>IF(F7384="","",IF(F7384&lt;0,10*F7384^2,0))</f>
        <v/>
      </c>
      <c r="H7384">
        <f>IF(F7384="","",IF(F7384&gt;0,10*F7384^2,0))</f>
        <v/>
      </c>
    </row>
    <row r="7385">
      <c r="A7385">
        <f>Input!A7385</f>
        <v/>
      </c>
      <c r="B7385">
        <f>IF(ISNUMBER(Input!B7385),IF(AND(Input!B7385&gt;=20,Input!B7385&lt;=700),Input!B7385,""),"")</f>
        <v/>
      </c>
      <c r="C7385">
        <f>IF(B7385="","",INT(A7385))</f>
        <v/>
      </c>
      <c r="D7385">
        <f>IF(B7385="","",HOUR(A7385))</f>
        <v/>
      </c>
      <c r="E7385">
        <f>IF(B7385="","",IF(INPUT!$I$1="","",IF(C7385&lt;(INT(INPUT!$I$1)-INPUT!$I$2),"Off Meds",IF(C7385&lt;=(INT(INPUT!$I$1)+INPUT!$I$2),"Washout","On Meds"))))</f>
        <v/>
      </c>
      <c r="F7385">
        <f>IF(B7385="","",1.509*(LN(B7385)^1.084-5.381))</f>
        <v/>
      </c>
      <c r="G7385">
        <f>IF(F7385="","",IF(F7385&lt;0,10*F7385^2,0))</f>
        <v/>
      </c>
      <c r="H7385">
        <f>IF(F7385="","",IF(F7385&gt;0,10*F7385^2,0))</f>
        <v/>
      </c>
    </row>
    <row r="7386">
      <c r="A7386">
        <f>Input!A7386</f>
        <v/>
      </c>
      <c r="B7386">
        <f>IF(ISNUMBER(Input!B7386),IF(AND(Input!B7386&gt;=20,Input!B7386&lt;=700),Input!B7386,""),"")</f>
        <v/>
      </c>
      <c r="C7386">
        <f>IF(B7386="","",INT(A7386))</f>
        <v/>
      </c>
      <c r="D7386">
        <f>IF(B7386="","",HOUR(A7386))</f>
        <v/>
      </c>
      <c r="E7386">
        <f>IF(B7386="","",IF(INPUT!$I$1="","",IF(C7386&lt;(INT(INPUT!$I$1)-INPUT!$I$2),"Off Meds",IF(C7386&lt;=(INT(INPUT!$I$1)+INPUT!$I$2),"Washout","On Meds"))))</f>
        <v/>
      </c>
      <c r="F7386">
        <f>IF(B7386="","",1.509*(LN(B7386)^1.084-5.381))</f>
        <v/>
      </c>
      <c r="G7386">
        <f>IF(F7386="","",IF(F7386&lt;0,10*F7386^2,0))</f>
        <v/>
      </c>
      <c r="H7386">
        <f>IF(F7386="","",IF(F7386&gt;0,10*F7386^2,0))</f>
        <v/>
      </c>
    </row>
    <row r="7387">
      <c r="A7387">
        <f>Input!A7387</f>
        <v/>
      </c>
      <c r="B7387">
        <f>IF(ISNUMBER(Input!B7387),IF(AND(Input!B7387&gt;=20,Input!B7387&lt;=700),Input!B7387,""),"")</f>
        <v/>
      </c>
      <c r="C7387">
        <f>IF(B7387="","",INT(A7387))</f>
        <v/>
      </c>
      <c r="D7387">
        <f>IF(B7387="","",HOUR(A7387))</f>
        <v/>
      </c>
      <c r="E7387">
        <f>IF(B7387="","",IF(INPUT!$I$1="","",IF(C7387&lt;(INT(INPUT!$I$1)-INPUT!$I$2),"Off Meds",IF(C7387&lt;=(INT(INPUT!$I$1)+INPUT!$I$2),"Washout","On Meds"))))</f>
        <v/>
      </c>
      <c r="F7387">
        <f>IF(B7387="","",1.509*(LN(B7387)^1.084-5.381))</f>
        <v/>
      </c>
      <c r="G7387">
        <f>IF(F7387="","",IF(F7387&lt;0,10*F7387^2,0))</f>
        <v/>
      </c>
      <c r="H7387">
        <f>IF(F7387="","",IF(F7387&gt;0,10*F7387^2,0))</f>
        <v/>
      </c>
    </row>
    <row r="7388">
      <c r="A7388">
        <f>Input!A7388</f>
        <v/>
      </c>
      <c r="B7388">
        <f>IF(ISNUMBER(Input!B7388),IF(AND(Input!B7388&gt;=20,Input!B7388&lt;=700),Input!B7388,""),"")</f>
        <v/>
      </c>
      <c r="C7388">
        <f>IF(B7388="","",INT(A7388))</f>
        <v/>
      </c>
      <c r="D7388">
        <f>IF(B7388="","",HOUR(A7388))</f>
        <v/>
      </c>
      <c r="E7388">
        <f>IF(B7388="","",IF(INPUT!$I$1="","",IF(C7388&lt;(INT(INPUT!$I$1)-INPUT!$I$2),"Off Meds",IF(C7388&lt;=(INT(INPUT!$I$1)+INPUT!$I$2),"Washout","On Meds"))))</f>
        <v/>
      </c>
      <c r="F7388">
        <f>IF(B7388="","",1.509*(LN(B7388)^1.084-5.381))</f>
        <v/>
      </c>
      <c r="G7388">
        <f>IF(F7388="","",IF(F7388&lt;0,10*F7388^2,0))</f>
        <v/>
      </c>
      <c r="H7388">
        <f>IF(F7388="","",IF(F7388&gt;0,10*F7388^2,0))</f>
        <v/>
      </c>
    </row>
    <row r="7389">
      <c r="A7389">
        <f>Input!A7389</f>
        <v/>
      </c>
      <c r="B7389">
        <f>IF(ISNUMBER(Input!B7389),IF(AND(Input!B7389&gt;=20,Input!B7389&lt;=700),Input!B7389,""),"")</f>
        <v/>
      </c>
      <c r="C7389">
        <f>IF(B7389="","",INT(A7389))</f>
        <v/>
      </c>
      <c r="D7389">
        <f>IF(B7389="","",HOUR(A7389))</f>
        <v/>
      </c>
      <c r="E7389">
        <f>IF(B7389="","",IF(INPUT!$I$1="","",IF(C7389&lt;(INT(INPUT!$I$1)-INPUT!$I$2),"Off Meds",IF(C7389&lt;=(INT(INPUT!$I$1)+INPUT!$I$2),"Washout","On Meds"))))</f>
        <v/>
      </c>
      <c r="F7389">
        <f>IF(B7389="","",1.509*(LN(B7389)^1.084-5.381))</f>
        <v/>
      </c>
      <c r="G7389">
        <f>IF(F7389="","",IF(F7389&lt;0,10*F7389^2,0))</f>
        <v/>
      </c>
      <c r="H7389">
        <f>IF(F7389="","",IF(F7389&gt;0,10*F7389^2,0))</f>
        <v/>
      </c>
    </row>
    <row r="7390">
      <c r="A7390">
        <f>Input!A7390</f>
        <v/>
      </c>
      <c r="B7390">
        <f>IF(ISNUMBER(Input!B7390),IF(AND(Input!B7390&gt;=20,Input!B7390&lt;=700),Input!B7390,""),"")</f>
        <v/>
      </c>
      <c r="C7390">
        <f>IF(B7390="","",INT(A7390))</f>
        <v/>
      </c>
      <c r="D7390">
        <f>IF(B7390="","",HOUR(A7390))</f>
        <v/>
      </c>
      <c r="E7390">
        <f>IF(B7390="","",IF(INPUT!$I$1="","",IF(C7390&lt;(INT(INPUT!$I$1)-INPUT!$I$2),"Off Meds",IF(C7390&lt;=(INT(INPUT!$I$1)+INPUT!$I$2),"Washout","On Meds"))))</f>
        <v/>
      </c>
      <c r="F7390">
        <f>IF(B7390="","",1.509*(LN(B7390)^1.084-5.381))</f>
        <v/>
      </c>
      <c r="G7390">
        <f>IF(F7390="","",IF(F7390&lt;0,10*F7390^2,0))</f>
        <v/>
      </c>
      <c r="H7390">
        <f>IF(F7390="","",IF(F7390&gt;0,10*F7390^2,0))</f>
        <v/>
      </c>
    </row>
    <row r="7391">
      <c r="A7391">
        <f>Input!A7391</f>
        <v/>
      </c>
      <c r="B7391">
        <f>IF(ISNUMBER(Input!B7391),IF(AND(Input!B7391&gt;=20,Input!B7391&lt;=700),Input!B7391,""),"")</f>
        <v/>
      </c>
      <c r="C7391">
        <f>IF(B7391="","",INT(A7391))</f>
        <v/>
      </c>
      <c r="D7391">
        <f>IF(B7391="","",HOUR(A7391))</f>
        <v/>
      </c>
      <c r="E7391">
        <f>IF(B7391="","",IF(INPUT!$I$1="","",IF(C7391&lt;(INT(INPUT!$I$1)-INPUT!$I$2),"Off Meds",IF(C7391&lt;=(INT(INPUT!$I$1)+INPUT!$I$2),"Washout","On Meds"))))</f>
        <v/>
      </c>
      <c r="F7391">
        <f>IF(B7391="","",1.509*(LN(B7391)^1.084-5.381))</f>
        <v/>
      </c>
      <c r="G7391">
        <f>IF(F7391="","",IF(F7391&lt;0,10*F7391^2,0))</f>
        <v/>
      </c>
      <c r="H7391">
        <f>IF(F7391="","",IF(F7391&gt;0,10*F7391^2,0))</f>
        <v/>
      </c>
    </row>
    <row r="7392">
      <c r="A7392">
        <f>Input!A7392</f>
        <v/>
      </c>
      <c r="B7392">
        <f>IF(ISNUMBER(Input!B7392),IF(AND(Input!B7392&gt;=20,Input!B7392&lt;=700),Input!B7392,""),"")</f>
        <v/>
      </c>
      <c r="C7392">
        <f>IF(B7392="","",INT(A7392))</f>
        <v/>
      </c>
      <c r="D7392">
        <f>IF(B7392="","",HOUR(A7392))</f>
        <v/>
      </c>
      <c r="E7392">
        <f>IF(B7392="","",IF(INPUT!$I$1="","",IF(C7392&lt;(INT(INPUT!$I$1)-INPUT!$I$2),"Off Meds",IF(C7392&lt;=(INT(INPUT!$I$1)+INPUT!$I$2),"Washout","On Meds"))))</f>
        <v/>
      </c>
      <c r="F7392">
        <f>IF(B7392="","",1.509*(LN(B7392)^1.084-5.381))</f>
        <v/>
      </c>
      <c r="G7392">
        <f>IF(F7392="","",IF(F7392&lt;0,10*F7392^2,0))</f>
        <v/>
      </c>
      <c r="H7392">
        <f>IF(F7392="","",IF(F7392&gt;0,10*F7392^2,0))</f>
        <v/>
      </c>
    </row>
    <row r="7393">
      <c r="A7393">
        <f>Input!A7393</f>
        <v/>
      </c>
      <c r="B7393">
        <f>IF(ISNUMBER(Input!B7393),IF(AND(Input!B7393&gt;=20,Input!B7393&lt;=700),Input!B7393,""),"")</f>
        <v/>
      </c>
      <c r="C7393">
        <f>IF(B7393="","",INT(A7393))</f>
        <v/>
      </c>
      <c r="D7393">
        <f>IF(B7393="","",HOUR(A7393))</f>
        <v/>
      </c>
      <c r="E7393">
        <f>IF(B7393="","",IF(INPUT!$I$1="","",IF(C7393&lt;(INT(INPUT!$I$1)-INPUT!$I$2),"Off Meds",IF(C7393&lt;=(INT(INPUT!$I$1)+INPUT!$I$2),"Washout","On Meds"))))</f>
        <v/>
      </c>
      <c r="F7393">
        <f>IF(B7393="","",1.509*(LN(B7393)^1.084-5.381))</f>
        <v/>
      </c>
      <c r="G7393">
        <f>IF(F7393="","",IF(F7393&lt;0,10*F7393^2,0))</f>
        <v/>
      </c>
      <c r="H7393">
        <f>IF(F7393="","",IF(F7393&gt;0,10*F7393^2,0))</f>
        <v/>
      </c>
    </row>
    <row r="7394">
      <c r="A7394">
        <f>Input!A7394</f>
        <v/>
      </c>
      <c r="B7394">
        <f>IF(ISNUMBER(Input!B7394),IF(AND(Input!B7394&gt;=20,Input!B7394&lt;=700),Input!B7394,""),"")</f>
        <v/>
      </c>
      <c r="C7394">
        <f>IF(B7394="","",INT(A7394))</f>
        <v/>
      </c>
      <c r="D7394">
        <f>IF(B7394="","",HOUR(A7394))</f>
        <v/>
      </c>
      <c r="E7394">
        <f>IF(B7394="","",IF(INPUT!$I$1="","",IF(C7394&lt;(INT(INPUT!$I$1)-INPUT!$I$2),"Off Meds",IF(C7394&lt;=(INT(INPUT!$I$1)+INPUT!$I$2),"Washout","On Meds"))))</f>
        <v/>
      </c>
      <c r="F7394">
        <f>IF(B7394="","",1.509*(LN(B7394)^1.084-5.381))</f>
        <v/>
      </c>
      <c r="G7394">
        <f>IF(F7394="","",IF(F7394&lt;0,10*F7394^2,0))</f>
        <v/>
      </c>
      <c r="H7394">
        <f>IF(F7394="","",IF(F7394&gt;0,10*F7394^2,0))</f>
        <v/>
      </c>
    </row>
    <row r="7395">
      <c r="A7395">
        <f>Input!A7395</f>
        <v/>
      </c>
      <c r="B7395">
        <f>IF(ISNUMBER(Input!B7395),IF(AND(Input!B7395&gt;=20,Input!B7395&lt;=700),Input!B7395,""),"")</f>
        <v/>
      </c>
      <c r="C7395">
        <f>IF(B7395="","",INT(A7395))</f>
        <v/>
      </c>
      <c r="D7395">
        <f>IF(B7395="","",HOUR(A7395))</f>
        <v/>
      </c>
      <c r="E7395">
        <f>IF(B7395="","",IF(INPUT!$I$1="","",IF(C7395&lt;(INT(INPUT!$I$1)-INPUT!$I$2),"Off Meds",IF(C7395&lt;=(INT(INPUT!$I$1)+INPUT!$I$2),"Washout","On Meds"))))</f>
        <v/>
      </c>
      <c r="F7395">
        <f>IF(B7395="","",1.509*(LN(B7395)^1.084-5.381))</f>
        <v/>
      </c>
      <c r="G7395">
        <f>IF(F7395="","",IF(F7395&lt;0,10*F7395^2,0))</f>
        <v/>
      </c>
      <c r="H7395">
        <f>IF(F7395="","",IF(F7395&gt;0,10*F7395^2,0))</f>
        <v/>
      </c>
    </row>
    <row r="7396">
      <c r="A7396">
        <f>Input!A7396</f>
        <v/>
      </c>
      <c r="B7396">
        <f>IF(ISNUMBER(Input!B7396),IF(AND(Input!B7396&gt;=20,Input!B7396&lt;=700),Input!B7396,""),"")</f>
        <v/>
      </c>
      <c r="C7396">
        <f>IF(B7396="","",INT(A7396))</f>
        <v/>
      </c>
      <c r="D7396">
        <f>IF(B7396="","",HOUR(A7396))</f>
        <v/>
      </c>
      <c r="E7396">
        <f>IF(B7396="","",IF(INPUT!$I$1="","",IF(C7396&lt;(INT(INPUT!$I$1)-INPUT!$I$2),"Off Meds",IF(C7396&lt;=(INT(INPUT!$I$1)+INPUT!$I$2),"Washout","On Meds"))))</f>
        <v/>
      </c>
      <c r="F7396">
        <f>IF(B7396="","",1.509*(LN(B7396)^1.084-5.381))</f>
        <v/>
      </c>
      <c r="G7396">
        <f>IF(F7396="","",IF(F7396&lt;0,10*F7396^2,0))</f>
        <v/>
      </c>
      <c r="H7396">
        <f>IF(F7396="","",IF(F7396&gt;0,10*F7396^2,0))</f>
        <v/>
      </c>
    </row>
    <row r="7397">
      <c r="A7397">
        <f>Input!A7397</f>
        <v/>
      </c>
      <c r="B7397">
        <f>IF(ISNUMBER(Input!B7397),IF(AND(Input!B7397&gt;=20,Input!B7397&lt;=700),Input!B7397,""),"")</f>
        <v/>
      </c>
      <c r="C7397">
        <f>IF(B7397="","",INT(A7397))</f>
        <v/>
      </c>
      <c r="D7397">
        <f>IF(B7397="","",HOUR(A7397))</f>
        <v/>
      </c>
      <c r="E7397">
        <f>IF(B7397="","",IF(INPUT!$I$1="","",IF(C7397&lt;(INT(INPUT!$I$1)-INPUT!$I$2),"Off Meds",IF(C7397&lt;=(INT(INPUT!$I$1)+INPUT!$I$2),"Washout","On Meds"))))</f>
        <v/>
      </c>
      <c r="F7397">
        <f>IF(B7397="","",1.509*(LN(B7397)^1.084-5.381))</f>
        <v/>
      </c>
      <c r="G7397">
        <f>IF(F7397="","",IF(F7397&lt;0,10*F7397^2,0))</f>
        <v/>
      </c>
      <c r="H7397">
        <f>IF(F7397="","",IF(F7397&gt;0,10*F7397^2,0))</f>
        <v/>
      </c>
    </row>
    <row r="7398">
      <c r="A7398">
        <f>Input!A7398</f>
        <v/>
      </c>
      <c r="B7398">
        <f>IF(ISNUMBER(Input!B7398),IF(AND(Input!B7398&gt;=20,Input!B7398&lt;=700),Input!B7398,""),"")</f>
        <v/>
      </c>
      <c r="C7398">
        <f>IF(B7398="","",INT(A7398))</f>
        <v/>
      </c>
      <c r="D7398">
        <f>IF(B7398="","",HOUR(A7398))</f>
        <v/>
      </c>
      <c r="E7398">
        <f>IF(B7398="","",IF(INPUT!$I$1="","",IF(C7398&lt;(INT(INPUT!$I$1)-INPUT!$I$2),"Off Meds",IF(C7398&lt;=(INT(INPUT!$I$1)+INPUT!$I$2),"Washout","On Meds"))))</f>
        <v/>
      </c>
      <c r="F7398">
        <f>IF(B7398="","",1.509*(LN(B7398)^1.084-5.381))</f>
        <v/>
      </c>
      <c r="G7398">
        <f>IF(F7398="","",IF(F7398&lt;0,10*F7398^2,0))</f>
        <v/>
      </c>
      <c r="H7398">
        <f>IF(F7398="","",IF(F7398&gt;0,10*F7398^2,0))</f>
        <v/>
      </c>
    </row>
    <row r="7399">
      <c r="A7399">
        <f>Input!A7399</f>
        <v/>
      </c>
      <c r="B7399">
        <f>IF(ISNUMBER(Input!B7399),IF(AND(Input!B7399&gt;=20,Input!B7399&lt;=700),Input!B7399,""),"")</f>
        <v/>
      </c>
      <c r="C7399">
        <f>IF(B7399="","",INT(A7399))</f>
        <v/>
      </c>
      <c r="D7399">
        <f>IF(B7399="","",HOUR(A7399))</f>
        <v/>
      </c>
      <c r="E7399">
        <f>IF(B7399="","",IF(INPUT!$I$1="","",IF(C7399&lt;(INT(INPUT!$I$1)-INPUT!$I$2),"Off Meds",IF(C7399&lt;=(INT(INPUT!$I$1)+INPUT!$I$2),"Washout","On Meds"))))</f>
        <v/>
      </c>
      <c r="F7399">
        <f>IF(B7399="","",1.509*(LN(B7399)^1.084-5.381))</f>
        <v/>
      </c>
      <c r="G7399">
        <f>IF(F7399="","",IF(F7399&lt;0,10*F7399^2,0))</f>
        <v/>
      </c>
      <c r="H7399">
        <f>IF(F7399="","",IF(F7399&gt;0,10*F7399^2,0))</f>
        <v/>
      </c>
    </row>
    <row r="7400">
      <c r="A7400">
        <f>Input!A7400</f>
        <v/>
      </c>
      <c r="B7400">
        <f>IF(ISNUMBER(Input!B7400),IF(AND(Input!B7400&gt;=20,Input!B7400&lt;=700),Input!B7400,""),"")</f>
        <v/>
      </c>
      <c r="C7400">
        <f>IF(B7400="","",INT(A7400))</f>
        <v/>
      </c>
      <c r="D7400">
        <f>IF(B7400="","",HOUR(A7400))</f>
        <v/>
      </c>
      <c r="E7400">
        <f>IF(B7400="","",IF(INPUT!$I$1="","",IF(C7400&lt;(INT(INPUT!$I$1)-INPUT!$I$2),"Off Meds",IF(C7400&lt;=(INT(INPUT!$I$1)+INPUT!$I$2),"Washout","On Meds"))))</f>
        <v/>
      </c>
      <c r="F7400">
        <f>IF(B7400="","",1.509*(LN(B7400)^1.084-5.381))</f>
        <v/>
      </c>
      <c r="G7400">
        <f>IF(F7400="","",IF(F7400&lt;0,10*F7400^2,0))</f>
        <v/>
      </c>
      <c r="H7400">
        <f>IF(F7400="","",IF(F7400&gt;0,10*F7400^2,0))</f>
        <v/>
      </c>
    </row>
    <row r="7401">
      <c r="A7401">
        <f>Input!A7401</f>
        <v/>
      </c>
      <c r="B7401">
        <f>IF(ISNUMBER(Input!B7401),IF(AND(Input!B7401&gt;=20,Input!B7401&lt;=700),Input!B7401,""),"")</f>
        <v/>
      </c>
      <c r="C7401">
        <f>IF(B7401="","",INT(A7401))</f>
        <v/>
      </c>
      <c r="D7401">
        <f>IF(B7401="","",HOUR(A7401))</f>
        <v/>
      </c>
      <c r="E7401">
        <f>IF(B7401="","",IF(INPUT!$I$1="","",IF(C7401&lt;(INT(INPUT!$I$1)-INPUT!$I$2),"Off Meds",IF(C7401&lt;=(INT(INPUT!$I$1)+INPUT!$I$2),"Washout","On Meds"))))</f>
        <v/>
      </c>
      <c r="F7401">
        <f>IF(B7401="","",1.509*(LN(B7401)^1.084-5.381))</f>
        <v/>
      </c>
      <c r="G7401">
        <f>IF(F7401="","",IF(F7401&lt;0,10*F7401^2,0))</f>
        <v/>
      </c>
      <c r="H7401">
        <f>IF(F7401="","",IF(F7401&gt;0,10*F7401^2,0))</f>
        <v/>
      </c>
    </row>
    <row r="7402">
      <c r="A7402">
        <f>Input!A7402</f>
        <v/>
      </c>
      <c r="B7402">
        <f>IF(ISNUMBER(Input!B7402),IF(AND(Input!B7402&gt;=20,Input!B7402&lt;=700),Input!B7402,""),"")</f>
        <v/>
      </c>
      <c r="C7402">
        <f>IF(B7402="","",INT(A7402))</f>
        <v/>
      </c>
      <c r="D7402">
        <f>IF(B7402="","",HOUR(A7402))</f>
        <v/>
      </c>
      <c r="E7402">
        <f>IF(B7402="","",IF(INPUT!$I$1="","",IF(C7402&lt;(INT(INPUT!$I$1)-INPUT!$I$2),"Off Meds",IF(C7402&lt;=(INT(INPUT!$I$1)+INPUT!$I$2),"Washout","On Meds"))))</f>
        <v/>
      </c>
      <c r="F7402">
        <f>IF(B7402="","",1.509*(LN(B7402)^1.084-5.381))</f>
        <v/>
      </c>
      <c r="G7402">
        <f>IF(F7402="","",IF(F7402&lt;0,10*F7402^2,0))</f>
        <v/>
      </c>
      <c r="H7402">
        <f>IF(F7402="","",IF(F7402&gt;0,10*F7402^2,0))</f>
        <v/>
      </c>
    </row>
    <row r="7403">
      <c r="A7403">
        <f>Input!A7403</f>
        <v/>
      </c>
      <c r="B7403">
        <f>IF(ISNUMBER(Input!B7403),IF(AND(Input!B7403&gt;=20,Input!B7403&lt;=700),Input!B7403,""),"")</f>
        <v/>
      </c>
      <c r="C7403">
        <f>IF(B7403="","",INT(A7403))</f>
        <v/>
      </c>
      <c r="D7403">
        <f>IF(B7403="","",HOUR(A7403))</f>
        <v/>
      </c>
      <c r="E7403">
        <f>IF(B7403="","",IF(INPUT!$I$1="","",IF(C7403&lt;(INT(INPUT!$I$1)-INPUT!$I$2),"Off Meds",IF(C7403&lt;=(INT(INPUT!$I$1)+INPUT!$I$2),"Washout","On Meds"))))</f>
        <v/>
      </c>
      <c r="F7403">
        <f>IF(B7403="","",1.509*(LN(B7403)^1.084-5.381))</f>
        <v/>
      </c>
      <c r="G7403">
        <f>IF(F7403="","",IF(F7403&lt;0,10*F7403^2,0))</f>
        <v/>
      </c>
      <c r="H7403">
        <f>IF(F7403="","",IF(F7403&gt;0,10*F7403^2,0))</f>
        <v/>
      </c>
    </row>
    <row r="7404">
      <c r="A7404">
        <f>Input!A7404</f>
        <v/>
      </c>
      <c r="B7404">
        <f>IF(ISNUMBER(Input!B7404),IF(AND(Input!B7404&gt;=20,Input!B7404&lt;=700),Input!B7404,""),"")</f>
        <v/>
      </c>
      <c r="C7404">
        <f>IF(B7404="","",INT(A7404))</f>
        <v/>
      </c>
      <c r="D7404">
        <f>IF(B7404="","",HOUR(A7404))</f>
        <v/>
      </c>
      <c r="E7404">
        <f>IF(B7404="","",IF(INPUT!$I$1="","",IF(C7404&lt;(INT(INPUT!$I$1)-INPUT!$I$2),"Off Meds",IF(C7404&lt;=(INT(INPUT!$I$1)+INPUT!$I$2),"Washout","On Meds"))))</f>
        <v/>
      </c>
      <c r="F7404">
        <f>IF(B7404="","",1.509*(LN(B7404)^1.084-5.381))</f>
        <v/>
      </c>
      <c r="G7404">
        <f>IF(F7404="","",IF(F7404&lt;0,10*F7404^2,0))</f>
        <v/>
      </c>
      <c r="H7404">
        <f>IF(F7404="","",IF(F7404&gt;0,10*F7404^2,0))</f>
        <v/>
      </c>
    </row>
    <row r="7405">
      <c r="A7405">
        <f>Input!A7405</f>
        <v/>
      </c>
      <c r="B7405">
        <f>IF(ISNUMBER(Input!B7405),IF(AND(Input!B7405&gt;=20,Input!B7405&lt;=700),Input!B7405,""),"")</f>
        <v/>
      </c>
      <c r="C7405">
        <f>IF(B7405="","",INT(A7405))</f>
        <v/>
      </c>
      <c r="D7405">
        <f>IF(B7405="","",HOUR(A7405))</f>
        <v/>
      </c>
      <c r="E7405">
        <f>IF(B7405="","",IF(INPUT!$I$1="","",IF(C7405&lt;(INT(INPUT!$I$1)-INPUT!$I$2),"Off Meds",IF(C7405&lt;=(INT(INPUT!$I$1)+INPUT!$I$2),"Washout","On Meds"))))</f>
        <v/>
      </c>
      <c r="F7405">
        <f>IF(B7405="","",1.509*(LN(B7405)^1.084-5.381))</f>
        <v/>
      </c>
      <c r="G7405">
        <f>IF(F7405="","",IF(F7405&lt;0,10*F7405^2,0))</f>
        <v/>
      </c>
      <c r="H7405">
        <f>IF(F7405="","",IF(F7405&gt;0,10*F7405^2,0))</f>
        <v/>
      </c>
    </row>
    <row r="7406">
      <c r="A7406">
        <f>Input!A7406</f>
        <v/>
      </c>
      <c r="B7406">
        <f>IF(ISNUMBER(Input!B7406),IF(AND(Input!B7406&gt;=20,Input!B7406&lt;=700),Input!B7406,""),"")</f>
        <v/>
      </c>
      <c r="C7406">
        <f>IF(B7406="","",INT(A7406))</f>
        <v/>
      </c>
      <c r="D7406">
        <f>IF(B7406="","",HOUR(A7406))</f>
        <v/>
      </c>
      <c r="E7406">
        <f>IF(B7406="","",IF(INPUT!$I$1="","",IF(C7406&lt;(INT(INPUT!$I$1)-INPUT!$I$2),"Off Meds",IF(C7406&lt;=(INT(INPUT!$I$1)+INPUT!$I$2),"Washout","On Meds"))))</f>
        <v/>
      </c>
      <c r="F7406">
        <f>IF(B7406="","",1.509*(LN(B7406)^1.084-5.381))</f>
        <v/>
      </c>
      <c r="G7406">
        <f>IF(F7406="","",IF(F7406&lt;0,10*F7406^2,0))</f>
        <v/>
      </c>
      <c r="H7406">
        <f>IF(F7406="","",IF(F7406&gt;0,10*F7406^2,0))</f>
        <v/>
      </c>
    </row>
    <row r="7407">
      <c r="A7407">
        <f>Input!A7407</f>
        <v/>
      </c>
      <c r="B7407">
        <f>IF(ISNUMBER(Input!B7407),IF(AND(Input!B7407&gt;=20,Input!B7407&lt;=700),Input!B7407,""),"")</f>
        <v/>
      </c>
      <c r="C7407">
        <f>IF(B7407="","",INT(A7407))</f>
        <v/>
      </c>
      <c r="D7407">
        <f>IF(B7407="","",HOUR(A7407))</f>
        <v/>
      </c>
      <c r="E7407">
        <f>IF(B7407="","",IF(INPUT!$I$1="","",IF(C7407&lt;(INT(INPUT!$I$1)-INPUT!$I$2),"Off Meds",IF(C7407&lt;=(INT(INPUT!$I$1)+INPUT!$I$2),"Washout","On Meds"))))</f>
        <v/>
      </c>
      <c r="F7407">
        <f>IF(B7407="","",1.509*(LN(B7407)^1.084-5.381))</f>
        <v/>
      </c>
      <c r="G7407">
        <f>IF(F7407="","",IF(F7407&lt;0,10*F7407^2,0))</f>
        <v/>
      </c>
      <c r="H7407">
        <f>IF(F7407="","",IF(F7407&gt;0,10*F7407^2,0))</f>
        <v/>
      </c>
    </row>
    <row r="7408">
      <c r="A7408">
        <f>Input!A7408</f>
        <v/>
      </c>
      <c r="B7408">
        <f>IF(ISNUMBER(Input!B7408),IF(AND(Input!B7408&gt;=20,Input!B7408&lt;=700),Input!B7408,""),"")</f>
        <v/>
      </c>
      <c r="C7408">
        <f>IF(B7408="","",INT(A7408))</f>
        <v/>
      </c>
      <c r="D7408">
        <f>IF(B7408="","",HOUR(A7408))</f>
        <v/>
      </c>
      <c r="E7408">
        <f>IF(B7408="","",IF(INPUT!$I$1="","",IF(C7408&lt;(INT(INPUT!$I$1)-INPUT!$I$2),"Off Meds",IF(C7408&lt;=(INT(INPUT!$I$1)+INPUT!$I$2),"Washout","On Meds"))))</f>
        <v/>
      </c>
      <c r="F7408">
        <f>IF(B7408="","",1.509*(LN(B7408)^1.084-5.381))</f>
        <v/>
      </c>
      <c r="G7408">
        <f>IF(F7408="","",IF(F7408&lt;0,10*F7408^2,0))</f>
        <v/>
      </c>
      <c r="H7408">
        <f>IF(F7408="","",IF(F7408&gt;0,10*F7408^2,0))</f>
        <v/>
      </c>
    </row>
    <row r="7409">
      <c r="A7409">
        <f>Input!A7409</f>
        <v/>
      </c>
      <c r="B7409">
        <f>IF(ISNUMBER(Input!B7409),IF(AND(Input!B7409&gt;=20,Input!B7409&lt;=700),Input!B7409,""),"")</f>
        <v/>
      </c>
      <c r="C7409">
        <f>IF(B7409="","",INT(A7409))</f>
        <v/>
      </c>
      <c r="D7409">
        <f>IF(B7409="","",HOUR(A7409))</f>
        <v/>
      </c>
      <c r="E7409">
        <f>IF(B7409="","",IF(INPUT!$I$1="","",IF(C7409&lt;(INT(INPUT!$I$1)-INPUT!$I$2),"Off Meds",IF(C7409&lt;=(INT(INPUT!$I$1)+INPUT!$I$2),"Washout","On Meds"))))</f>
        <v/>
      </c>
      <c r="F7409">
        <f>IF(B7409="","",1.509*(LN(B7409)^1.084-5.381))</f>
        <v/>
      </c>
      <c r="G7409">
        <f>IF(F7409="","",IF(F7409&lt;0,10*F7409^2,0))</f>
        <v/>
      </c>
      <c r="H7409">
        <f>IF(F7409="","",IF(F7409&gt;0,10*F7409^2,0))</f>
        <v/>
      </c>
    </row>
    <row r="7410">
      <c r="A7410">
        <f>Input!A7410</f>
        <v/>
      </c>
      <c r="B7410">
        <f>IF(ISNUMBER(Input!B7410),IF(AND(Input!B7410&gt;=20,Input!B7410&lt;=700),Input!B7410,""),"")</f>
        <v/>
      </c>
      <c r="C7410">
        <f>IF(B7410="","",INT(A7410))</f>
        <v/>
      </c>
      <c r="D7410">
        <f>IF(B7410="","",HOUR(A7410))</f>
        <v/>
      </c>
      <c r="E7410">
        <f>IF(B7410="","",IF(INPUT!$I$1="","",IF(C7410&lt;(INT(INPUT!$I$1)-INPUT!$I$2),"Off Meds",IF(C7410&lt;=(INT(INPUT!$I$1)+INPUT!$I$2),"Washout","On Meds"))))</f>
        <v/>
      </c>
      <c r="F7410">
        <f>IF(B7410="","",1.509*(LN(B7410)^1.084-5.381))</f>
        <v/>
      </c>
      <c r="G7410">
        <f>IF(F7410="","",IF(F7410&lt;0,10*F7410^2,0))</f>
        <v/>
      </c>
      <c r="H7410">
        <f>IF(F7410="","",IF(F7410&gt;0,10*F7410^2,0))</f>
        <v/>
      </c>
    </row>
    <row r="7411">
      <c r="A7411">
        <f>Input!A7411</f>
        <v/>
      </c>
      <c r="B7411">
        <f>IF(ISNUMBER(Input!B7411),IF(AND(Input!B7411&gt;=20,Input!B7411&lt;=700),Input!B7411,""),"")</f>
        <v/>
      </c>
      <c r="C7411">
        <f>IF(B7411="","",INT(A7411))</f>
        <v/>
      </c>
      <c r="D7411">
        <f>IF(B7411="","",HOUR(A7411))</f>
        <v/>
      </c>
      <c r="E7411">
        <f>IF(B7411="","",IF(INPUT!$I$1="","",IF(C7411&lt;(INT(INPUT!$I$1)-INPUT!$I$2),"Off Meds",IF(C7411&lt;=(INT(INPUT!$I$1)+INPUT!$I$2),"Washout","On Meds"))))</f>
        <v/>
      </c>
      <c r="F7411">
        <f>IF(B7411="","",1.509*(LN(B7411)^1.084-5.381))</f>
        <v/>
      </c>
      <c r="G7411">
        <f>IF(F7411="","",IF(F7411&lt;0,10*F7411^2,0))</f>
        <v/>
      </c>
      <c r="H7411">
        <f>IF(F7411="","",IF(F7411&gt;0,10*F7411^2,0))</f>
        <v/>
      </c>
    </row>
    <row r="7412">
      <c r="A7412">
        <f>Input!A7412</f>
        <v/>
      </c>
      <c r="B7412">
        <f>IF(ISNUMBER(Input!B7412),IF(AND(Input!B7412&gt;=20,Input!B7412&lt;=700),Input!B7412,""),"")</f>
        <v/>
      </c>
      <c r="C7412">
        <f>IF(B7412="","",INT(A7412))</f>
        <v/>
      </c>
      <c r="D7412">
        <f>IF(B7412="","",HOUR(A7412))</f>
        <v/>
      </c>
      <c r="E7412">
        <f>IF(B7412="","",IF(INPUT!$I$1="","",IF(C7412&lt;(INT(INPUT!$I$1)-INPUT!$I$2),"Off Meds",IF(C7412&lt;=(INT(INPUT!$I$1)+INPUT!$I$2),"Washout","On Meds"))))</f>
        <v/>
      </c>
      <c r="F7412">
        <f>IF(B7412="","",1.509*(LN(B7412)^1.084-5.381))</f>
        <v/>
      </c>
      <c r="G7412">
        <f>IF(F7412="","",IF(F7412&lt;0,10*F7412^2,0))</f>
        <v/>
      </c>
      <c r="H7412">
        <f>IF(F7412="","",IF(F7412&gt;0,10*F7412^2,0))</f>
        <v/>
      </c>
    </row>
    <row r="7413">
      <c r="A7413">
        <f>Input!A7413</f>
        <v/>
      </c>
      <c r="B7413">
        <f>IF(ISNUMBER(Input!B7413),IF(AND(Input!B7413&gt;=20,Input!B7413&lt;=700),Input!B7413,""),"")</f>
        <v/>
      </c>
      <c r="C7413">
        <f>IF(B7413="","",INT(A7413))</f>
        <v/>
      </c>
      <c r="D7413">
        <f>IF(B7413="","",HOUR(A7413))</f>
        <v/>
      </c>
      <c r="E7413">
        <f>IF(B7413="","",IF(INPUT!$I$1="","",IF(C7413&lt;(INT(INPUT!$I$1)-INPUT!$I$2),"Off Meds",IF(C7413&lt;=(INT(INPUT!$I$1)+INPUT!$I$2),"Washout","On Meds"))))</f>
        <v/>
      </c>
      <c r="F7413">
        <f>IF(B7413="","",1.509*(LN(B7413)^1.084-5.381))</f>
        <v/>
      </c>
      <c r="G7413">
        <f>IF(F7413="","",IF(F7413&lt;0,10*F7413^2,0))</f>
        <v/>
      </c>
      <c r="H7413">
        <f>IF(F7413="","",IF(F7413&gt;0,10*F7413^2,0))</f>
        <v/>
      </c>
    </row>
    <row r="7414">
      <c r="A7414">
        <f>Input!A7414</f>
        <v/>
      </c>
      <c r="B7414">
        <f>IF(ISNUMBER(Input!B7414),IF(AND(Input!B7414&gt;=20,Input!B7414&lt;=700),Input!B7414,""),"")</f>
        <v/>
      </c>
      <c r="C7414">
        <f>IF(B7414="","",INT(A7414))</f>
        <v/>
      </c>
      <c r="D7414">
        <f>IF(B7414="","",HOUR(A7414))</f>
        <v/>
      </c>
      <c r="E7414">
        <f>IF(B7414="","",IF(INPUT!$I$1="","",IF(C7414&lt;(INT(INPUT!$I$1)-INPUT!$I$2),"Off Meds",IF(C7414&lt;=(INT(INPUT!$I$1)+INPUT!$I$2),"Washout","On Meds"))))</f>
        <v/>
      </c>
      <c r="F7414">
        <f>IF(B7414="","",1.509*(LN(B7414)^1.084-5.381))</f>
        <v/>
      </c>
      <c r="G7414">
        <f>IF(F7414="","",IF(F7414&lt;0,10*F7414^2,0))</f>
        <v/>
      </c>
      <c r="H7414">
        <f>IF(F7414="","",IF(F7414&gt;0,10*F7414^2,0))</f>
        <v/>
      </c>
    </row>
    <row r="7415">
      <c r="A7415">
        <f>Input!A7415</f>
        <v/>
      </c>
      <c r="B7415">
        <f>IF(ISNUMBER(Input!B7415),IF(AND(Input!B7415&gt;=20,Input!B7415&lt;=700),Input!B7415,""),"")</f>
        <v/>
      </c>
      <c r="C7415">
        <f>IF(B7415="","",INT(A7415))</f>
        <v/>
      </c>
      <c r="D7415">
        <f>IF(B7415="","",HOUR(A7415))</f>
        <v/>
      </c>
      <c r="E7415">
        <f>IF(B7415="","",IF(INPUT!$I$1="","",IF(C7415&lt;(INT(INPUT!$I$1)-INPUT!$I$2),"Off Meds",IF(C7415&lt;=(INT(INPUT!$I$1)+INPUT!$I$2),"Washout","On Meds"))))</f>
        <v/>
      </c>
      <c r="F7415">
        <f>IF(B7415="","",1.509*(LN(B7415)^1.084-5.381))</f>
        <v/>
      </c>
      <c r="G7415">
        <f>IF(F7415="","",IF(F7415&lt;0,10*F7415^2,0))</f>
        <v/>
      </c>
      <c r="H7415">
        <f>IF(F7415="","",IF(F7415&gt;0,10*F7415^2,0))</f>
        <v/>
      </c>
    </row>
    <row r="7416">
      <c r="A7416">
        <f>Input!A7416</f>
        <v/>
      </c>
      <c r="B7416">
        <f>IF(ISNUMBER(Input!B7416),IF(AND(Input!B7416&gt;=20,Input!B7416&lt;=700),Input!B7416,""),"")</f>
        <v/>
      </c>
      <c r="C7416">
        <f>IF(B7416="","",INT(A7416))</f>
        <v/>
      </c>
      <c r="D7416">
        <f>IF(B7416="","",HOUR(A7416))</f>
        <v/>
      </c>
      <c r="E7416">
        <f>IF(B7416="","",IF(INPUT!$I$1="","",IF(C7416&lt;(INT(INPUT!$I$1)-INPUT!$I$2),"Off Meds",IF(C7416&lt;=(INT(INPUT!$I$1)+INPUT!$I$2),"Washout","On Meds"))))</f>
        <v/>
      </c>
      <c r="F7416">
        <f>IF(B7416="","",1.509*(LN(B7416)^1.084-5.381))</f>
        <v/>
      </c>
      <c r="G7416">
        <f>IF(F7416="","",IF(F7416&lt;0,10*F7416^2,0))</f>
        <v/>
      </c>
      <c r="H7416">
        <f>IF(F7416="","",IF(F7416&gt;0,10*F7416^2,0))</f>
        <v/>
      </c>
    </row>
    <row r="7417">
      <c r="A7417">
        <f>Input!A7417</f>
        <v/>
      </c>
      <c r="B7417">
        <f>IF(ISNUMBER(Input!B7417),IF(AND(Input!B7417&gt;=20,Input!B7417&lt;=700),Input!B7417,""),"")</f>
        <v/>
      </c>
      <c r="C7417">
        <f>IF(B7417="","",INT(A7417))</f>
        <v/>
      </c>
      <c r="D7417">
        <f>IF(B7417="","",HOUR(A7417))</f>
        <v/>
      </c>
      <c r="E7417">
        <f>IF(B7417="","",IF(INPUT!$I$1="","",IF(C7417&lt;(INT(INPUT!$I$1)-INPUT!$I$2),"Off Meds",IF(C7417&lt;=(INT(INPUT!$I$1)+INPUT!$I$2),"Washout","On Meds"))))</f>
        <v/>
      </c>
      <c r="F7417">
        <f>IF(B7417="","",1.509*(LN(B7417)^1.084-5.381))</f>
        <v/>
      </c>
      <c r="G7417">
        <f>IF(F7417="","",IF(F7417&lt;0,10*F7417^2,0))</f>
        <v/>
      </c>
      <c r="H7417">
        <f>IF(F7417="","",IF(F7417&gt;0,10*F7417^2,0))</f>
        <v/>
      </c>
    </row>
    <row r="7418">
      <c r="A7418">
        <f>Input!A7418</f>
        <v/>
      </c>
      <c r="B7418">
        <f>IF(ISNUMBER(Input!B7418),IF(AND(Input!B7418&gt;=20,Input!B7418&lt;=700),Input!B7418,""),"")</f>
        <v/>
      </c>
      <c r="C7418">
        <f>IF(B7418="","",INT(A7418))</f>
        <v/>
      </c>
      <c r="D7418">
        <f>IF(B7418="","",HOUR(A7418))</f>
        <v/>
      </c>
      <c r="E7418">
        <f>IF(B7418="","",IF(INPUT!$I$1="","",IF(C7418&lt;(INT(INPUT!$I$1)-INPUT!$I$2),"Off Meds",IF(C7418&lt;=(INT(INPUT!$I$1)+INPUT!$I$2),"Washout","On Meds"))))</f>
        <v/>
      </c>
      <c r="F7418">
        <f>IF(B7418="","",1.509*(LN(B7418)^1.084-5.381))</f>
        <v/>
      </c>
      <c r="G7418">
        <f>IF(F7418="","",IF(F7418&lt;0,10*F7418^2,0))</f>
        <v/>
      </c>
      <c r="H7418">
        <f>IF(F7418="","",IF(F7418&gt;0,10*F7418^2,0))</f>
        <v/>
      </c>
    </row>
    <row r="7419">
      <c r="A7419">
        <f>Input!A7419</f>
        <v/>
      </c>
      <c r="B7419">
        <f>IF(ISNUMBER(Input!B7419),IF(AND(Input!B7419&gt;=20,Input!B7419&lt;=700),Input!B7419,""),"")</f>
        <v/>
      </c>
      <c r="C7419">
        <f>IF(B7419="","",INT(A7419))</f>
        <v/>
      </c>
      <c r="D7419">
        <f>IF(B7419="","",HOUR(A7419))</f>
        <v/>
      </c>
      <c r="E7419">
        <f>IF(B7419="","",IF(INPUT!$I$1="","",IF(C7419&lt;(INT(INPUT!$I$1)-INPUT!$I$2),"Off Meds",IF(C7419&lt;=(INT(INPUT!$I$1)+INPUT!$I$2),"Washout","On Meds"))))</f>
        <v/>
      </c>
      <c r="F7419">
        <f>IF(B7419="","",1.509*(LN(B7419)^1.084-5.381))</f>
        <v/>
      </c>
      <c r="G7419">
        <f>IF(F7419="","",IF(F7419&lt;0,10*F7419^2,0))</f>
        <v/>
      </c>
      <c r="H7419">
        <f>IF(F7419="","",IF(F7419&gt;0,10*F7419^2,0))</f>
        <v/>
      </c>
    </row>
    <row r="7420">
      <c r="A7420">
        <f>Input!A7420</f>
        <v/>
      </c>
      <c r="B7420">
        <f>IF(ISNUMBER(Input!B7420),IF(AND(Input!B7420&gt;=20,Input!B7420&lt;=700),Input!B7420,""),"")</f>
        <v/>
      </c>
      <c r="C7420">
        <f>IF(B7420="","",INT(A7420))</f>
        <v/>
      </c>
      <c r="D7420">
        <f>IF(B7420="","",HOUR(A7420))</f>
        <v/>
      </c>
      <c r="E7420">
        <f>IF(B7420="","",IF(INPUT!$I$1="","",IF(C7420&lt;(INT(INPUT!$I$1)-INPUT!$I$2),"Off Meds",IF(C7420&lt;=(INT(INPUT!$I$1)+INPUT!$I$2),"Washout","On Meds"))))</f>
        <v/>
      </c>
      <c r="F7420">
        <f>IF(B7420="","",1.509*(LN(B7420)^1.084-5.381))</f>
        <v/>
      </c>
      <c r="G7420">
        <f>IF(F7420="","",IF(F7420&lt;0,10*F7420^2,0))</f>
        <v/>
      </c>
      <c r="H7420">
        <f>IF(F7420="","",IF(F7420&gt;0,10*F7420^2,0))</f>
        <v/>
      </c>
    </row>
    <row r="7421">
      <c r="A7421">
        <f>Input!A7421</f>
        <v/>
      </c>
      <c r="B7421">
        <f>IF(ISNUMBER(Input!B7421),IF(AND(Input!B7421&gt;=20,Input!B7421&lt;=700),Input!B7421,""),"")</f>
        <v/>
      </c>
      <c r="C7421">
        <f>IF(B7421="","",INT(A7421))</f>
        <v/>
      </c>
      <c r="D7421">
        <f>IF(B7421="","",HOUR(A7421))</f>
        <v/>
      </c>
      <c r="E7421">
        <f>IF(B7421="","",IF(INPUT!$I$1="","",IF(C7421&lt;(INT(INPUT!$I$1)-INPUT!$I$2),"Off Meds",IF(C7421&lt;=(INT(INPUT!$I$1)+INPUT!$I$2),"Washout","On Meds"))))</f>
        <v/>
      </c>
      <c r="F7421">
        <f>IF(B7421="","",1.509*(LN(B7421)^1.084-5.381))</f>
        <v/>
      </c>
      <c r="G7421">
        <f>IF(F7421="","",IF(F7421&lt;0,10*F7421^2,0))</f>
        <v/>
      </c>
      <c r="H7421">
        <f>IF(F7421="","",IF(F7421&gt;0,10*F7421^2,0))</f>
        <v/>
      </c>
    </row>
    <row r="7422">
      <c r="A7422">
        <f>Input!A7422</f>
        <v/>
      </c>
      <c r="B7422">
        <f>IF(ISNUMBER(Input!B7422),IF(AND(Input!B7422&gt;=20,Input!B7422&lt;=700),Input!B7422,""),"")</f>
        <v/>
      </c>
      <c r="C7422">
        <f>IF(B7422="","",INT(A7422))</f>
        <v/>
      </c>
      <c r="D7422">
        <f>IF(B7422="","",HOUR(A7422))</f>
        <v/>
      </c>
      <c r="E7422">
        <f>IF(B7422="","",IF(INPUT!$I$1="","",IF(C7422&lt;(INT(INPUT!$I$1)-INPUT!$I$2),"Off Meds",IF(C7422&lt;=(INT(INPUT!$I$1)+INPUT!$I$2),"Washout","On Meds"))))</f>
        <v/>
      </c>
      <c r="F7422">
        <f>IF(B7422="","",1.509*(LN(B7422)^1.084-5.381))</f>
        <v/>
      </c>
      <c r="G7422">
        <f>IF(F7422="","",IF(F7422&lt;0,10*F7422^2,0))</f>
        <v/>
      </c>
      <c r="H7422">
        <f>IF(F7422="","",IF(F7422&gt;0,10*F7422^2,0))</f>
        <v/>
      </c>
    </row>
    <row r="7423">
      <c r="A7423">
        <f>Input!A7423</f>
        <v/>
      </c>
      <c r="B7423">
        <f>IF(ISNUMBER(Input!B7423),IF(AND(Input!B7423&gt;=20,Input!B7423&lt;=700),Input!B7423,""),"")</f>
        <v/>
      </c>
      <c r="C7423">
        <f>IF(B7423="","",INT(A7423))</f>
        <v/>
      </c>
      <c r="D7423">
        <f>IF(B7423="","",HOUR(A7423))</f>
        <v/>
      </c>
      <c r="E7423">
        <f>IF(B7423="","",IF(INPUT!$I$1="","",IF(C7423&lt;(INT(INPUT!$I$1)-INPUT!$I$2),"Off Meds",IF(C7423&lt;=(INT(INPUT!$I$1)+INPUT!$I$2),"Washout","On Meds"))))</f>
        <v/>
      </c>
      <c r="F7423">
        <f>IF(B7423="","",1.509*(LN(B7423)^1.084-5.381))</f>
        <v/>
      </c>
      <c r="G7423">
        <f>IF(F7423="","",IF(F7423&lt;0,10*F7423^2,0))</f>
        <v/>
      </c>
      <c r="H7423">
        <f>IF(F7423="","",IF(F7423&gt;0,10*F7423^2,0))</f>
        <v/>
      </c>
    </row>
    <row r="7424">
      <c r="A7424">
        <f>Input!A7424</f>
        <v/>
      </c>
      <c r="B7424">
        <f>IF(ISNUMBER(Input!B7424),IF(AND(Input!B7424&gt;=20,Input!B7424&lt;=700),Input!B7424,""),"")</f>
        <v/>
      </c>
      <c r="C7424">
        <f>IF(B7424="","",INT(A7424))</f>
        <v/>
      </c>
      <c r="D7424">
        <f>IF(B7424="","",HOUR(A7424))</f>
        <v/>
      </c>
      <c r="E7424">
        <f>IF(B7424="","",IF(INPUT!$I$1="","",IF(C7424&lt;(INT(INPUT!$I$1)-INPUT!$I$2),"Off Meds",IF(C7424&lt;=(INT(INPUT!$I$1)+INPUT!$I$2),"Washout","On Meds"))))</f>
        <v/>
      </c>
      <c r="F7424">
        <f>IF(B7424="","",1.509*(LN(B7424)^1.084-5.381))</f>
        <v/>
      </c>
      <c r="G7424">
        <f>IF(F7424="","",IF(F7424&lt;0,10*F7424^2,0))</f>
        <v/>
      </c>
      <c r="H7424">
        <f>IF(F7424="","",IF(F7424&gt;0,10*F7424^2,0))</f>
        <v/>
      </c>
    </row>
    <row r="7425">
      <c r="A7425">
        <f>Input!A7425</f>
        <v/>
      </c>
      <c r="B7425">
        <f>IF(ISNUMBER(Input!B7425),IF(AND(Input!B7425&gt;=20,Input!B7425&lt;=700),Input!B7425,""),"")</f>
        <v/>
      </c>
      <c r="C7425">
        <f>IF(B7425="","",INT(A7425))</f>
        <v/>
      </c>
      <c r="D7425">
        <f>IF(B7425="","",HOUR(A7425))</f>
        <v/>
      </c>
      <c r="E7425">
        <f>IF(B7425="","",IF(INPUT!$I$1="","",IF(C7425&lt;(INT(INPUT!$I$1)-INPUT!$I$2),"Off Meds",IF(C7425&lt;=(INT(INPUT!$I$1)+INPUT!$I$2),"Washout","On Meds"))))</f>
        <v/>
      </c>
      <c r="F7425">
        <f>IF(B7425="","",1.509*(LN(B7425)^1.084-5.381))</f>
        <v/>
      </c>
      <c r="G7425">
        <f>IF(F7425="","",IF(F7425&lt;0,10*F7425^2,0))</f>
        <v/>
      </c>
      <c r="H7425">
        <f>IF(F7425="","",IF(F7425&gt;0,10*F7425^2,0))</f>
        <v/>
      </c>
    </row>
    <row r="7426">
      <c r="A7426">
        <f>Input!A7426</f>
        <v/>
      </c>
      <c r="B7426">
        <f>IF(ISNUMBER(Input!B7426),IF(AND(Input!B7426&gt;=20,Input!B7426&lt;=700),Input!B7426,""),"")</f>
        <v/>
      </c>
      <c r="C7426">
        <f>IF(B7426="","",INT(A7426))</f>
        <v/>
      </c>
      <c r="D7426">
        <f>IF(B7426="","",HOUR(A7426))</f>
        <v/>
      </c>
      <c r="E7426">
        <f>IF(B7426="","",IF(INPUT!$I$1="","",IF(C7426&lt;(INT(INPUT!$I$1)-INPUT!$I$2),"Off Meds",IF(C7426&lt;=(INT(INPUT!$I$1)+INPUT!$I$2),"Washout","On Meds"))))</f>
        <v/>
      </c>
      <c r="F7426">
        <f>IF(B7426="","",1.509*(LN(B7426)^1.084-5.381))</f>
        <v/>
      </c>
      <c r="G7426">
        <f>IF(F7426="","",IF(F7426&lt;0,10*F7426^2,0))</f>
        <v/>
      </c>
      <c r="H7426">
        <f>IF(F7426="","",IF(F7426&gt;0,10*F7426^2,0))</f>
        <v/>
      </c>
    </row>
    <row r="7427">
      <c r="A7427">
        <f>Input!A7427</f>
        <v/>
      </c>
      <c r="B7427">
        <f>IF(ISNUMBER(Input!B7427),IF(AND(Input!B7427&gt;=20,Input!B7427&lt;=700),Input!B7427,""),"")</f>
        <v/>
      </c>
      <c r="C7427">
        <f>IF(B7427="","",INT(A7427))</f>
        <v/>
      </c>
      <c r="D7427">
        <f>IF(B7427="","",HOUR(A7427))</f>
        <v/>
      </c>
      <c r="E7427">
        <f>IF(B7427="","",IF(INPUT!$I$1="","",IF(C7427&lt;(INT(INPUT!$I$1)-INPUT!$I$2),"Off Meds",IF(C7427&lt;=(INT(INPUT!$I$1)+INPUT!$I$2),"Washout","On Meds"))))</f>
        <v/>
      </c>
      <c r="F7427">
        <f>IF(B7427="","",1.509*(LN(B7427)^1.084-5.381))</f>
        <v/>
      </c>
      <c r="G7427">
        <f>IF(F7427="","",IF(F7427&lt;0,10*F7427^2,0))</f>
        <v/>
      </c>
      <c r="H7427">
        <f>IF(F7427="","",IF(F7427&gt;0,10*F7427^2,0))</f>
        <v/>
      </c>
    </row>
    <row r="7428">
      <c r="A7428">
        <f>Input!A7428</f>
        <v/>
      </c>
      <c r="B7428">
        <f>IF(ISNUMBER(Input!B7428),IF(AND(Input!B7428&gt;=20,Input!B7428&lt;=700),Input!B7428,""),"")</f>
        <v/>
      </c>
      <c r="C7428">
        <f>IF(B7428="","",INT(A7428))</f>
        <v/>
      </c>
      <c r="D7428">
        <f>IF(B7428="","",HOUR(A7428))</f>
        <v/>
      </c>
      <c r="E7428">
        <f>IF(B7428="","",IF(INPUT!$I$1="","",IF(C7428&lt;(INT(INPUT!$I$1)-INPUT!$I$2),"Off Meds",IF(C7428&lt;=(INT(INPUT!$I$1)+INPUT!$I$2),"Washout","On Meds"))))</f>
        <v/>
      </c>
      <c r="F7428">
        <f>IF(B7428="","",1.509*(LN(B7428)^1.084-5.381))</f>
        <v/>
      </c>
      <c r="G7428">
        <f>IF(F7428="","",IF(F7428&lt;0,10*F7428^2,0))</f>
        <v/>
      </c>
      <c r="H7428">
        <f>IF(F7428="","",IF(F7428&gt;0,10*F7428^2,0))</f>
        <v/>
      </c>
    </row>
    <row r="7429">
      <c r="A7429">
        <f>Input!A7429</f>
        <v/>
      </c>
      <c r="B7429">
        <f>IF(ISNUMBER(Input!B7429),IF(AND(Input!B7429&gt;=20,Input!B7429&lt;=700),Input!B7429,""),"")</f>
        <v/>
      </c>
      <c r="C7429">
        <f>IF(B7429="","",INT(A7429))</f>
        <v/>
      </c>
      <c r="D7429">
        <f>IF(B7429="","",HOUR(A7429))</f>
        <v/>
      </c>
      <c r="E7429">
        <f>IF(B7429="","",IF(INPUT!$I$1="","",IF(C7429&lt;(INT(INPUT!$I$1)-INPUT!$I$2),"Off Meds",IF(C7429&lt;=(INT(INPUT!$I$1)+INPUT!$I$2),"Washout","On Meds"))))</f>
        <v/>
      </c>
      <c r="F7429">
        <f>IF(B7429="","",1.509*(LN(B7429)^1.084-5.381))</f>
        <v/>
      </c>
      <c r="G7429">
        <f>IF(F7429="","",IF(F7429&lt;0,10*F7429^2,0))</f>
        <v/>
      </c>
      <c r="H7429">
        <f>IF(F7429="","",IF(F7429&gt;0,10*F7429^2,0))</f>
        <v/>
      </c>
    </row>
    <row r="7430">
      <c r="A7430">
        <f>Input!A7430</f>
        <v/>
      </c>
      <c r="B7430">
        <f>IF(ISNUMBER(Input!B7430),IF(AND(Input!B7430&gt;=20,Input!B7430&lt;=700),Input!B7430,""),"")</f>
        <v/>
      </c>
      <c r="C7430">
        <f>IF(B7430="","",INT(A7430))</f>
        <v/>
      </c>
      <c r="D7430">
        <f>IF(B7430="","",HOUR(A7430))</f>
        <v/>
      </c>
      <c r="E7430">
        <f>IF(B7430="","",IF(INPUT!$I$1="","",IF(C7430&lt;(INT(INPUT!$I$1)-INPUT!$I$2),"Off Meds",IF(C7430&lt;=(INT(INPUT!$I$1)+INPUT!$I$2),"Washout","On Meds"))))</f>
        <v/>
      </c>
      <c r="F7430">
        <f>IF(B7430="","",1.509*(LN(B7430)^1.084-5.381))</f>
        <v/>
      </c>
      <c r="G7430">
        <f>IF(F7430="","",IF(F7430&lt;0,10*F7430^2,0))</f>
        <v/>
      </c>
      <c r="H7430">
        <f>IF(F7430="","",IF(F7430&gt;0,10*F7430^2,0))</f>
        <v/>
      </c>
    </row>
    <row r="7431">
      <c r="A7431">
        <f>Input!A7431</f>
        <v/>
      </c>
      <c r="B7431">
        <f>IF(ISNUMBER(Input!B7431),IF(AND(Input!B7431&gt;=20,Input!B7431&lt;=700),Input!B7431,""),"")</f>
        <v/>
      </c>
      <c r="C7431">
        <f>IF(B7431="","",INT(A7431))</f>
        <v/>
      </c>
      <c r="D7431">
        <f>IF(B7431="","",HOUR(A7431))</f>
        <v/>
      </c>
      <c r="E7431">
        <f>IF(B7431="","",IF(INPUT!$I$1="","",IF(C7431&lt;(INT(INPUT!$I$1)-INPUT!$I$2),"Off Meds",IF(C7431&lt;=(INT(INPUT!$I$1)+INPUT!$I$2),"Washout","On Meds"))))</f>
        <v/>
      </c>
      <c r="F7431">
        <f>IF(B7431="","",1.509*(LN(B7431)^1.084-5.381))</f>
        <v/>
      </c>
      <c r="G7431">
        <f>IF(F7431="","",IF(F7431&lt;0,10*F7431^2,0))</f>
        <v/>
      </c>
      <c r="H7431">
        <f>IF(F7431="","",IF(F7431&gt;0,10*F7431^2,0))</f>
        <v/>
      </c>
    </row>
    <row r="7432">
      <c r="A7432">
        <f>Input!A7432</f>
        <v/>
      </c>
      <c r="B7432">
        <f>IF(ISNUMBER(Input!B7432),IF(AND(Input!B7432&gt;=20,Input!B7432&lt;=700),Input!B7432,""),"")</f>
        <v/>
      </c>
      <c r="C7432">
        <f>IF(B7432="","",INT(A7432))</f>
        <v/>
      </c>
      <c r="D7432">
        <f>IF(B7432="","",HOUR(A7432))</f>
        <v/>
      </c>
      <c r="E7432">
        <f>IF(B7432="","",IF(INPUT!$I$1="","",IF(C7432&lt;(INT(INPUT!$I$1)-INPUT!$I$2),"Off Meds",IF(C7432&lt;=(INT(INPUT!$I$1)+INPUT!$I$2),"Washout","On Meds"))))</f>
        <v/>
      </c>
      <c r="F7432">
        <f>IF(B7432="","",1.509*(LN(B7432)^1.084-5.381))</f>
        <v/>
      </c>
      <c r="G7432">
        <f>IF(F7432="","",IF(F7432&lt;0,10*F7432^2,0))</f>
        <v/>
      </c>
      <c r="H7432">
        <f>IF(F7432="","",IF(F7432&gt;0,10*F7432^2,0))</f>
        <v/>
      </c>
    </row>
    <row r="7433">
      <c r="A7433">
        <f>Input!A7433</f>
        <v/>
      </c>
      <c r="B7433">
        <f>IF(ISNUMBER(Input!B7433),IF(AND(Input!B7433&gt;=20,Input!B7433&lt;=700),Input!B7433,""),"")</f>
        <v/>
      </c>
      <c r="C7433">
        <f>IF(B7433="","",INT(A7433))</f>
        <v/>
      </c>
      <c r="D7433">
        <f>IF(B7433="","",HOUR(A7433))</f>
        <v/>
      </c>
      <c r="E7433">
        <f>IF(B7433="","",IF(INPUT!$I$1="","",IF(C7433&lt;(INT(INPUT!$I$1)-INPUT!$I$2),"Off Meds",IF(C7433&lt;=(INT(INPUT!$I$1)+INPUT!$I$2),"Washout","On Meds"))))</f>
        <v/>
      </c>
      <c r="F7433">
        <f>IF(B7433="","",1.509*(LN(B7433)^1.084-5.381))</f>
        <v/>
      </c>
      <c r="G7433">
        <f>IF(F7433="","",IF(F7433&lt;0,10*F7433^2,0))</f>
        <v/>
      </c>
      <c r="H7433">
        <f>IF(F7433="","",IF(F7433&gt;0,10*F7433^2,0))</f>
        <v/>
      </c>
    </row>
    <row r="7434">
      <c r="A7434">
        <f>Input!A7434</f>
        <v/>
      </c>
      <c r="B7434">
        <f>IF(ISNUMBER(Input!B7434),IF(AND(Input!B7434&gt;=20,Input!B7434&lt;=700),Input!B7434,""),"")</f>
        <v/>
      </c>
      <c r="C7434">
        <f>IF(B7434="","",INT(A7434))</f>
        <v/>
      </c>
      <c r="D7434">
        <f>IF(B7434="","",HOUR(A7434))</f>
        <v/>
      </c>
      <c r="E7434">
        <f>IF(B7434="","",IF(INPUT!$I$1="","",IF(C7434&lt;(INT(INPUT!$I$1)-INPUT!$I$2),"Off Meds",IF(C7434&lt;=(INT(INPUT!$I$1)+INPUT!$I$2),"Washout","On Meds"))))</f>
        <v/>
      </c>
      <c r="F7434">
        <f>IF(B7434="","",1.509*(LN(B7434)^1.084-5.381))</f>
        <v/>
      </c>
      <c r="G7434">
        <f>IF(F7434="","",IF(F7434&lt;0,10*F7434^2,0))</f>
        <v/>
      </c>
      <c r="H7434">
        <f>IF(F7434="","",IF(F7434&gt;0,10*F7434^2,0))</f>
        <v/>
      </c>
    </row>
    <row r="7435">
      <c r="A7435">
        <f>Input!A7435</f>
        <v/>
      </c>
      <c r="B7435">
        <f>IF(ISNUMBER(Input!B7435),IF(AND(Input!B7435&gt;=20,Input!B7435&lt;=700),Input!B7435,""),"")</f>
        <v/>
      </c>
      <c r="C7435">
        <f>IF(B7435="","",INT(A7435))</f>
        <v/>
      </c>
      <c r="D7435">
        <f>IF(B7435="","",HOUR(A7435))</f>
        <v/>
      </c>
      <c r="E7435">
        <f>IF(B7435="","",IF(INPUT!$I$1="","",IF(C7435&lt;(INT(INPUT!$I$1)-INPUT!$I$2),"Off Meds",IF(C7435&lt;=(INT(INPUT!$I$1)+INPUT!$I$2),"Washout","On Meds"))))</f>
        <v/>
      </c>
      <c r="F7435">
        <f>IF(B7435="","",1.509*(LN(B7435)^1.084-5.381))</f>
        <v/>
      </c>
      <c r="G7435">
        <f>IF(F7435="","",IF(F7435&lt;0,10*F7435^2,0))</f>
        <v/>
      </c>
      <c r="H7435">
        <f>IF(F7435="","",IF(F7435&gt;0,10*F7435^2,0))</f>
        <v/>
      </c>
    </row>
    <row r="7436">
      <c r="A7436">
        <f>Input!A7436</f>
        <v/>
      </c>
      <c r="B7436">
        <f>IF(ISNUMBER(Input!B7436),IF(AND(Input!B7436&gt;=20,Input!B7436&lt;=700),Input!B7436,""),"")</f>
        <v/>
      </c>
      <c r="C7436">
        <f>IF(B7436="","",INT(A7436))</f>
        <v/>
      </c>
      <c r="D7436">
        <f>IF(B7436="","",HOUR(A7436))</f>
        <v/>
      </c>
      <c r="E7436">
        <f>IF(B7436="","",IF(INPUT!$I$1="","",IF(C7436&lt;(INT(INPUT!$I$1)-INPUT!$I$2),"Off Meds",IF(C7436&lt;=(INT(INPUT!$I$1)+INPUT!$I$2),"Washout","On Meds"))))</f>
        <v/>
      </c>
      <c r="F7436">
        <f>IF(B7436="","",1.509*(LN(B7436)^1.084-5.381))</f>
        <v/>
      </c>
      <c r="G7436">
        <f>IF(F7436="","",IF(F7436&lt;0,10*F7436^2,0))</f>
        <v/>
      </c>
      <c r="H7436">
        <f>IF(F7436="","",IF(F7436&gt;0,10*F7436^2,0))</f>
        <v/>
      </c>
    </row>
    <row r="7437">
      <c r="A7437">
        <f>Input!A7437</f>
        <v/>
      </c>
      <c r="B7437">
        <f>IF(ISNUMBER(Input!B7437),IF(AND(Input!B7437&gt;=20,Input!B7437&lt;=700),Input!B7437,""),"")</f>
        <v/>
      </c>
      <c r="C7437">
        <f>IF(B7437="","",INT(A7437))</f>
        <v/>
      </c>
      <c r="D7437">
        <f>IF(B7437="","",HOUR(A7437))</f>
        <v/>
      </c>
      <c r="E7437">
        <f>IF(B7437="","",IF(INPUT!$I$1="","",IF(C7437&lt;(INT(INPUT!$I$1)-INPUT!$I$2),"Off Meds",IF(C7437&lt;=(INT(INPUT!$I$1)+INPUT!$I$2),"Washout","On Meds"))))</f>
        <v/>
      </c>
      <c r="F7437">
        <f>IF(B7437="","",1.509*(LN(B7437)^1.084-5.381))</f>
        <v/>
      </c>
      <c r="G7437">
        <f>IF(F7437="","",IF(F7437&lt;0,10*F7437^2,0))</f>
        <v/>
      </c>
      <c r="H7437">
        <f>IF(F7437="","",IF(F7437&gt;0,10*F7437^2,0))</f>
        <v/>
      </c>
    </row>
    <row r="7438">
      <c r="A7438">
        <f>Input!A7438</f>
        <v/>
      </c>
      <c r="B7438">
        <f>IF(ISNUMBER(Input!B7438),IF(AND(Input!B7438&gt;=20,Input!B7438&lt;=700),Input!B7438,""),"")</f>
        <v/>
      </c>
      <c r="C7438">
        <f>IF(B7438="","",INT(A7438))</f>
        <v/>
      </c>
      <c r="D7438">
        <f>IF(B7438="","",HOUR(A7438))</f>
        <v/>
      </c>
      <c r="E7438">
        <f>IF(B7438="","",IF(INPUT!$I$1="","",IF(C7438&lt;(INT(INPUT!$I$1)-INPUT!$I$2),"Off Meds",IF(C7438&lt;=(INT(INPUT!$I$1)+INPUT!$I$2),"Washout","On Meds"))))</f>
        <v/>
      </c>
      <c r="F7438">
        <f>IF(B7438="","",1.509*(LN(B7438)^1.084-5.381))</f>
        <v/>
      </c>
      <c r="G7438">
        <f>IF(F7438="","",IF(F7438&lt;0,10*F7438^2,0))</f>
        <v/>
      </c>
      <c r="H7438">
        <f>IF(F7438="","",IF(F7438&gt;0,10*F7438^2,0))</f>
        <v/>
      </c>
    </row>
    <row r="7439">
      <c r="A7439">
        <f>Input!A7439</f>
        <v/>
      </c>
      <c r="B7439">
        <f>IF(ISNUMBER(Input!B7439),IF(AND(Input!B7439&gt;=20,Input!B7439&lt;=700),Input!B7439,""),"")</f>
        <v/>
      </c>
      <c r="C7439">
        <f>IF(B7439="","",INT(A7439))</f>
        <v/>
      </c>
      <c r="D7439">
        <f>IF(B7439="","",HOUR(A7439))</f>
        <v/>
      </c>
      <c r="E7439">
        <f>IF(B7439="","",IF(INPUT!$I$1="","",IF(C7439&lt;(INT(INPUT!$I$1)-INPUT!$I$2),"Off Meds",IF(C7439&lt;=(INT(INPUT!$I$1)+INPUT!$I$2),"Washout","On Meds"))))</f>
        <v/>
      </c>
      <c r="F7439">
        <f>IF(B7439="","",1.509*(LN(B7439)^1.084-5.381))</f>
        <v/>
      </c>
      <c r="G7439">
        <f>IF(F7439="","",IF(F7439&lt;0,10*F7439^2,0))</f>
        <v/>
      </c>
      <c r="H7439">
        <f>IF(F7439="","",IF(F7439&gt;0,10*F7439^2,0))</f>
        <v/>
      </c>
    </row>
    <row r="7440">
      <c r="A7440">
        <f>Input!A7440</f>
        <v/>
      </c>
      <c r="B7440">
        <f>IF(ISNUMBER(Input!B7440),IF(AND(Input!B7440&gt;=20,Input!B7440&lt;=700),Input!B7440,""),"")</f>
        <v/>
      </c>
      <c r="C7440">
        <f>IF(B7440="","",INT(A7440))</f>
        <v/>
      </c>
      <c r="D7440">
        <f>IF(B7440="","",HOUR(A7440))</f>
        <v/>
      </c>
      <c r="E7440">
        <f>IF(B7440="","",IF(INPUT!$I$1="","",IF(C7440&lt;(INT(INPUT!$I$1)-INPUT!$I$2),"Off Meds",IF(C7440&lt;=(INT(INPUT!$I$1)+INPUT!$I$2),"Washout","On Meds"))))</f>
        <v/>
      </c>
      <c r="F7440">
        <f>IF(B7440="","",1.509*(LN(B7440)^1.084-5.381))</f>
        <v/>
      </c>
      <c r="G7440">
        <f>IF(F7440="","",IF(F7440&lt;0,10*F7440^2,0))</f>
        <v/>
      </c>
      <c r="H7440">
        <f>IF(F7440="","",IF(F7440&gt;0,10*F7440^2,0))</f>
        <v/>
      </c>
    </row>
    <row r="7441">
      <c r="A7441">
        <f>Input!A7441</f>
        <v/>
      </c>
      <c r="B7441">
        <f>IF(ISNUMBER(Input!B7441),IF(AND(Input!B7441&gt;=20,Input!B7441&lt;=700),Input!B7441,""),"")</f>
        <v/>
      </c>
      <c r="C7441">
        <f>IF(B7441="","",INT(A7441))</f>
        <v/>
      </c>
      <c r="D7441">
        <f>IF(B7441="","",HOUR(A7441))</f>
        <v/>
      </c>
      <c r="E7441">
        <f>IF(B7441="","",IF(INPUT!$I$1="","",IF(C7441&lt;(INT(INPUT!$I$1)-INPUT!$I$2),"Off Meds",IF(C7441&lt;=(INT(INPUT!$I$1)+INPUT!$I$2),"Washout","On Meds"))))</f>
        <v/>
      </c>
      <c r="F7441">
        <f>IF(B7441="","",1.509*(LN(B7441)^1.084-5.381))</f>
        <v/>
      </c>
      <c r="G7441">
        <f>IF(F7441="","",IF(F7441&lt;0,10*F7441^2,0))</f>
        <v/>
      </c>
      <c r="H7441">
        <f>IF(F7441="","",IF(F7441&gt;0,10*F7441^2,0))</f>
        <v/>
      </c>
    </row>
    <row r="7442">
      <c r="A7442">
        <f>Input!A7442</f>
        <v/>
      </c>
      <c r="B7442">
        <f>IF(ISNUMBER(Input!B7442),IF(AND(Input!B7442&gt;=20,Input!B7442&lt;=700),Input!B7442,""),"")</f>
        <v/>
      </c>
      <c r="C7442">
        <f>IF(B7442="","",INT(A7442))</f>
        <v/>
      </c>
      <c r="D7442">
        <f>IF(B7442="","",HOUR(A7442))</f>
        <v/>
      </c>
      <c r="E7442">
        <f>IF(B7442="","",IF(INPUT!$I$1="","",IF(C7442&lt;(INT(INPUT!$I$1)-INPUT!$I$2),"Off Meds",IF(C7442&lt;=(INT(INPUT!$I$1)+INPUT!$I$2),"Washout","On Meds"))))</f>
        <v/>
      </c>
      <c r="F7442">
        <f>IF(B7442="","",1.509*(LN(B7442)^1.084-5.381))</f>
        <v/>
      </c>
      <c r="G7442">
        <f>IF(F7442="","",IF(F7442&lt;0,10*F7442^2,0))</f>
        <v/>
      </c>
      <c r="H7442">
        <f>IF(F7442="","",IF(F7442&gt;0,10*F7442^2,0))</f>
        <v/>
      </c>
    </row>
    <row r="7443">
      <c r="A7443">
        <f>Input!A7443</f>
        <v/>
      </c>
      <c r="B7443">
        <f>IF(ISNUMBER(Input!B7443),IF(AND(Input!B7443&gt;=20,Input!B7443&lt;=700),Input!B7443,""),"")</f>
        <v/>
      </c>
      <c r="C7443">
        <f>IF(B7443="","",INT(A7443))</f>
        <v/>
      </c>
      <c r="D7443">
        <f>IF(B7443="","",HOUR(A7443))</f>
        <v/>
      </c>
      <c r="E7443">
        <f>IF(B7443="","",IF(INPUT!$I$1="","",IF(C7443&lt;(INT(INPUT!$I$1)-INPUT!$I$2),"Off Meds",IF(C7443&lt;=(INT(INPUT!$I$1)+INPUT!$I$2),"Washout","On Meds"))))</f>
        <v/>
      </c>
      <c r="F7443">
        <f>IF(B7443="","",1.509*(LN(B7443)^1.084-5.381))</f>
        <v/>
      </c>
      <c r="G7443">
        <f>IF(F7443="","",IF(F7443&lt;0,10*F7443^2,0))</f>
        <v/>
      </c>
      <c r="H7443">
        <f>IF(F7443="","",IF(F7443&gt;0,10*F7443^2,0))</f>
        <v/>
      </c>
    </row>
    <row r="7444">
      <c r="A7444">
        <f>Input!A7444</f>
        <v/>
      </c>
      <c r="B7444">
        <f>IF(ISNUMBER(Input!B7444),IF(AND(Input!B7444&gt;=20,Input!B7444&lt;=700),Input!B7444,""),"")</f>
        <v/>
      </c>
      <c r="C7444">
        <f>IF(B7444="","",INT(A7444))</f>
        <v/>
      </c>
      <c r="D7444">
        <f>IF(B7444="","",HOUR(A7444))</f>
        <v/>
      </c>
      <c r="E7444">
        <f>IF(B7444="","",IF(INPUT!$I$1="","",IF(C7444&lt;(INT(INPUT!$I$1)-INPUT!$I$2),"Off Meds",IF(C7444&lt;=(INT(INPUT!$I$1)+INPUT!$I$2),"Washout","On Meds"))))</f>
        <v/>
      </c>
      <c r="F7444">
        <f>IF(B7444="","",1.509*(LN(B7444)^1.084-5.381))</f>
        <v/>
      </c>
      <c r="G7444">
        <f>IF(F7444="","",IF(F7444&lt;0,10*F7444^2,0))</f>
        <v/>
      </c>
      <c r="H7444">
        <f>IF(F7444="","",IF(F7444&gt;0,10*F7444^2,0))</f>
        <v/>
      </c>
    </row>
    <row r="7445">
      <c r="A7445">
        <f>Input!A7445</f>
        <v/>
      </c>
      <c r="B7445">
        <f>IF(ISNUMBER(Input!B7445),IF(AND(Input!B7445&gt;=20,Input!B7445&lt;=700),Input!B7445,""),"")</f>
        <v/>
      </c>
      <c r="C7445">
        <f>IF(B7445="","",INT(A7445))</f>
        <v/>
      </c>
      <c r="D7445">
        <f>IF(B7445="","",HOUR(A7445))</f>
        <v/>
      </c>
      <c r="E7445">
        <f>IF(B7445="","",IF(INPUT!$I$1="","",IF(C7445&lt;(INT(INPUT!$I$1)-INPUT!$I$2),"Off Meds",IF(C7445&lt;=(INT(INPUT!$I$1)+INPUT!$I$2),"Washout","On Meds"))))</f>
        <v/>
      </c>
      <c r="F7445">
        <f>IF(B7445="","",1.509*(LN(B7445)^1.084-5.381))</f>
        <v/>
      </c>
      <c r="G7445">
        <f>IF(F7445="","",IF(F7445&lt;0,10*F7445^2,0))</f>
        <v/>
      </c>
      <c r="H7445">
        <f>IF(F7445="","",IF(F7445&gt;0,10*F7445^2,0))</f>
        <v/>
      </c>
    </row>
    <row r="7446">
      <c r="A7446">
        <f>Input!A7446</f>
        <v/>
      </c>
      <c r="B7446">
        <f>IF(ISNUMBER(Input!B7446),IF(AND(Input!B7446&gt;=20,Input!B7446&lt;=700),Input!B7446,""),"")</f>
        <v/>
      </c>
      <c r="C7446">
        <f>IF(B7446="","",INT(A7446))</f>
        <v/>
      </c>
      <c r="D7446">
        <f>IF(B7446="","",HOUR(A7446))</f>
        <v/>
      </c>
      <c r="E7446">
        <f>IF(B7446="","",IF(INPUT!$I$1="","",IF(C7446&lt;(INT(INPUT!$I$1)-INPUT!$I$2),"Off Meds",IF(C7446&lt;=(INT(INPUT!$I$1)+INPUT!$I$2),"Washout","On Meds"))))</f>
        <v/>
      </c>
      <c r="F7446">
        <f>IF(B7446="","",1.509*(LN(B7446)^1.084-5.381))</f>
        <v/>
      </c>
      <c r="G7446">
        <f>IF(F7446="","",IF(F7446&lt;0,10*F7446^2,0))</f>
        <v/>
      </c>
      <c r="H7446">
        <f>IF(F7446="","",IF(F7446&gt;0,10*F7446^2,0))</f>
        <v/>
      </c>
    </row>
    <row r="7447">
      <c r="A7447">
        <f>Input!A7447</f>
        <v/>
      </c>
      <c r="B7447">
        <f>IF(ISNUMBER(Input!B7447),IF(AND(Input!B7447&gt;=20,Input!B7447&lt;=700),Input!B7447,""),"")</f>
        <v/>
      </c>
      <c r="C7447">
        <f>IF(B7447="","",INT(A7447))</f>
        <v/>
      </c>
      <c r="D7447">
        <f>IF(B7447="","",HOUR(A7447))</f>
        <v/>
      </c>
      <c r="E7447">
        <f>IF(B7447="","",IF(INPUT!$I$1="","",IF(C7447&lt;(INT(INPUT!$I$1)-INPUT!$I$2),"Off Meds",IF(C7447&lt;=(INT(INPUT!$I$1)+INPUT!$I$2),"Washout","On Meds"))))</f>
        <v/>
      </c>
      <c r="F7447">
        <f>IF(B7447="","",1.509*(LN(B7447)^1.084-5.381))</f>
        <v/>
      </c>
      <c r="G7447">
        <f>IF(F7447="","",IF(F7447&lt;0,10*F7447^2,0))</f>
        <v/>
      </c>
      <c r="H7447">
        <f>IF(F7447="","",IF(F7447&gt;0,10*F7447^2,0))</f>
        <v/>
      </c>
    </row>
    <row r="7448">
      <c r="A7448">
        <f>Input!A7448</f>
        <v/>
      </c>
      <c r="B7448">
        <f>IF(ISNUMBER(Input!B7448),IF(AND(Input!B7448&gt;=20,Input!B7448&lt;=700),Input!B7448,""),"")</f>
        <v/>
      </c>
      <c r="C7448">
        <f>IF(B7448="","",INT(A7448))</f>
        <v/>
      </c>
      <c r="D7448">
        <f>IF(B7448="","",HOUR(A7448))</f>
        <v/>
      </c>
      <c r="E7448">
        <f>IF(B7448="","",IF(INPUT!$I$1="","",IF(C7448&lt;(INT(INPUT!$I$1)-INPUT!$I$2),"Off Meds",IF(C7448&lt;=(INT(INPUT!$I$1)+INPUT!$I$2),"Washout","On Meds"))))</f>
        <v/>
      </c>
      <c r="F7448">
        <f>IF(B7448="","",1.509*(LN(B7448)^1.084-5.381))</f>
        <v/>
      </c>
      <c r="G7448">
        <f>IF(F7448="","",IF(F7448&lt;0,10*F7448^2,0))</f>
        <v/>
      </c>
      <c r="H7448">
        <f>IF(F7448="","",IF(F7448&gt;0,10*F7448^2,0))</f>
        <v/>
      </c>
    </row>
    <row r="7449">
      <c r="A7449">
        <f>Input!A7449</f>
        <v/>
      </c>
      <c r="B7449">
        <f>IF(ISNUMBER(Input!B7449),IF(AND(Input!B7449&gt;=20,Input!B7449&lt;=700),Input!B7449,""),"")</f>
        <v/>
      </c>
      <c r="C7449">
        <f>IF(B7449="","",INT(A7449))</f>
        <v/>
      </c>
      <c r="D7449">
        <f>IF(B7449="","",HOUR(A7449))</f>
        <v/>
      </c>
      <c r="E7449">
        <f>IF(B7449="","",IF(INPUT!$I$1="","",IF(C7449&lt;(INT(INPUT!$I$1)-INPUT!$I$2),"Off Meds",IF(C7449&lt;=(INT(INPUT!$I$1)+INPUT!$I$2),"Washout","On Meds"))))</f>
        <v/>
      </c>
      <c r="F7449">
        <f>IF(B7449="","",1.509*(LN(B7449)^1.084-5.381))</f>
        <v/>
      </c>
      <c r="G7449">
        <f>IF(F7449="","",IF(F7449&lt;0,10*F7449^2,0))</f>
        <v/>
      </c>
      <c r="H7449">
        <f>IF(F7449="","",IF(F7449&gt;0,10*F7449^2,0))</f>
        <v/>
      </c>
    </row>
    <row r="7450">
      <c r="A7450">
        <f>Input!A7450</f>
        <v/>
      </c>
      <c r="B7450">
        <f>IF(ISNUMBER(Input!B7450),IF(AND(Input!B7450&gt;=20,Input!B7450&lt;=700),Input!B7450,""),"")</f>
        <v/>
      </c>
      <c r="C7450">
        <f>IF(B7450="","",INT(A7450))</f>
        <v/>
      </c>
      <c r="D7450">
        <f>IF(B7450="","",HOUR(A7450))</f>
        <v/>
      </c>
      <c r="E7450">
        <f>IF(B7450="","",IF(INPUT!$I$1="","",IF(C7450&lt;(INT(INPUT!$I$1)-INPUT!$I$2),"Off Meds",IF(C7450&lt;=(INT(INPUT!$I$1)+INPUT!$I$2),"Washout","On Meds"))))</f>
        <v/>
      </c>
      <c r="F7450">
        <f>IF(B7450="","",1.509*(LN(B7450)^1.084-5.381))</f>
        <v/>
      </c>
      <c r="G7450">
        <f>IF(F7450="","",IF(F7450&lt;0,10*F7450^2,0))</f>
        <v/>
      </c>
      <c r="H7450">
        <f>IF(F7450="","",IF(F7450&gt;0,10*F7450^2,0))</f>
        <v/>
      </c>
    </row>
    <row r="7451">
      <c r="A7451">
        <f>Input!A7451</f>
        <v/>
      </c>
      <c r="B7451">
        <f>IF(ISNUMBER(Input!B7451),IF(AND(Input!B7451&gt;=20,Input!B7451&lt;=700),Input!B7451,""),"")</f>
        <v/>
      </c>
      <c r="C7451">
        <f>IF(B7451="","",INT(A7451))</f>
        <v/>
      </c>
      <c r="D7451">
        <f>IF(B7451="","",HOUR(A7451))</f>
        <v/>
      </c>
      <c r="E7451">
        <f>IF(B7451="","",IF(INPUT!$I$1="","",IF(C7451&lt;(INT(INPUT!$I$1)-INPUT!$I$2),"Off Meds",IF(C7451&lt;=(INT(INPUT!$I$1)+INPUT!$I$2),"Washout","On Meds"))))</f>
        <v/>
      </c>
      <c r="F7451">
        <f>IF(B7451="","",1.509*(LN(B7451)^1.084-5.381))</f>
        <v/>
      </c>
      <c r="G7451">
        <f>IF(F7451="","",IF(F7451&lt;0,10*F7451^2,0))</f>
        <v/>
      </c>
      <c r="H7451">
        <f>IF(F7451="","",IF(F7451&gt;0,10*F7451^2,0))</f>
        <v/>
      </c>
    </row>
    <row r="7452">
      <c r="A7452">
        <f>Input!A7452</f>
        <v/>
      </c>
      <c r="B7452">
        <f>IF(ISNUMBER(Input!B7452),IF(AND(Input!B7452&gt;=20,Input!B7452&lt;=700),Input!B7452,""),"")</f>
        <v/>
      </c>
      <c r="C7452">
        <f>IF(B7452="","",INT(A7452))</f>
        <v/>
      </c>
      <c r="D7452">
        <f>IF(B7452="","",HOUR(A7452))</f>
        <v/>
      </c>
      <c r="E7452">
        <f>IF(B7452="","",IF(INPUT!$I$1="","",IF(C7452&lt;(INT(INPUT!$I$1)-INPUT!$I$2),"Off Meds",IF(C7452&lt;=(INT(INPUT!$I$1)+INPUT!$I$2),"Washout","On Meds"))))</f>
        <v/>
      </c>
      <c r="F7452">
        <f>IF(B7452="","",1.509*(LN(B7452)^1.084-5.381))</f>
        <v/>
      </c>
      <c r="G7452">
        <f>IF(F7452="","",IF(F7452&lt;0,10*F7452^2,0))</f>
        <v/>
      </c>
      <c r="H7452">
        <f>IF(F7452="","",IF(F7452&gt;0,10*F7452^2,0))</f>
        <v/>
      </c>
    </row>
    <row r="7453">
      <c r="A7453">
        <f>Input!A7453</f>
        <v/>
      </c>
      <c r="B7453">
        <f>IF(ISNUMBER(Input!B7453),IF(AND(Input!B7453&gt;=20,Input!B7453&lt;=700),Input!B7453,""),"")</f>
        <v/>
      </c>
      <c r="C7453">
        <f>IF(B7453="","",INT(A7453))</f>
        <v/>
      </c>
      <c r="D7453">
        <f>IF(B7453="","",HOUR(A7453))</f>
        <v/>
      </c>
      <c r="E7453">
        <f>IF(B7453="","",IF(INPUT!$I$1="","",IF(C7453&lt;(INT(INPUT!$I$1)-INPUT!$I$2),"Off Meds",IF(C7453&lt;=(INT(INPUT!$I$1)+INPUT!$I$2),"Washout","On Meds"))))</f>
        <v/>
      </c>
      <c r="F7453">
        <f>IF(B7453="","",1.509*(LN(B7453)^1.084-5.381))</f>
        <v/>
      </c>
      <c r="G7453">
        <f>IF(F7453="","",IF(F7453&lt;0,10*F7453^2,0))</f>
        <v/>
      </c>
      <c r="H7453">
        <f>IF(F7453="","",IF(F7453&gt;0,10*F7453^2,0))</f>
        <v/>
      </c>
    </row>
    <row r="7454">
      <c r="A7454">
        <f>Input!A7454</f>
        <v/>
      </c>
      <c r="B7454">
        <f>IF(ISNUMBER(Input!B7454),IF(AND(Input!B7454&gt;=20,Input!B7454&lt;=700),Input!B7454,""),"")</f>
        <v/>
      </c>
      <c r="C7454">
        <f>IF(B7454="","",INT(A7454))</f>
        <v/>
      </c>
      <c r="D7454">
        <f>IF(B7454="","",HOUR(A7454))</f>
        <v/>
      </c>
      <c r="E7454">
        <f>IF(B7454="","",IF(INPUT!$I$1="","",IF(C7454&lt;(INT(INPUT!$I$1)-INPUT!$I$2),"Off Meds",IF(C7454&lt;=(INT(INPUT!$I$1)+INPUT!$I$2),"Washout","On Meds"))))</f>
        <v/>
      </c>
      <c r="F7454">
        <f>IF(B7454="","",1.509*(LN(B7454)^1.084-5.381))</f>
        <v/>
      </c>
      <c r="G7454">
        <f>IF(F7454="","",IF(F7454&lt;0,10*F7454^2,0))</f>
        <v/>
      </c>
      <c r="H7454">
        <f>IF(F7454="","",IF(F7454&gt;0,10*F7454^2,0))</f>
        <v/>
      </c>
    </row>
    <row r="7455">
      <c r="A7455">
        <f>Input!A7455</f>
        <v/>
      </c>
      <c r="B7455">
        <f>IF(ISNUMBER(Input!B7455),IF(AND(Input!B7455&gt;=20,Input!B7455&lt;=700),Input!B7455,""),"")</f>
        <v/>
      </c>
      <c r="C7455">
        <f>IF(B7455="","",INT(A7455))</f>
        <v/>
      </c>
      <c r="D7455">
        <f>IF(B7455="","",HOUR(A7455))</f>
        <v/>
      </c>
      <c r="E7455">
        <f>IF(B7455="","",IF(INPUT!$I$1="","",IF(C7455&lt;(INT(INPUT!$I$1)-INPUT!$I$2),"Off Meds",IF(C7455&lt;=(INT(INPUT!$I$1)+INPUT!$I$2),"Washout","On Meds"))))</f>
        <v/>
      </c>
      <c r="F7455">
        <f>IF(B7455="","",1.509*(LN(B7455)^1.084-5.381))</f>
        <v/>
      </c>
      <c r="G7455">
        <f>IF(F7455="","",IF(F7455&lt;0,10*F7455^2,0))</f>
        <v/>
      </c>
      <c r="H7455">
        <f>IF(F7455="","",IF(F7455&gt;0,10*F7455^2,0))</f>
        <v/>
      </c>
    </row>
    <row r="7456">
      <c r="A7456">
        <f>Input!A7456</f>
        <v/>
      </c>
      <c r="B7456">
        <f>IF(ISNUMBER(Input!B7456),IF(AND(Input!B7456&gt;=20,Input!B7456&lt;=700),Input!B7456,""),"")</f>
        <v/>
      </c>
      <c r="C7456">
        <f>IF(B7456="","",INT(A7456))</f>
        <v/>
      </c>
      <c r="D7456">
        <f>IF(B7456="","",HOUR(A7456))</f>
        <v/>
      </c>
      <c r="E7456">
        <f>IF(B7456="","",IF(INPUT!$I$1="","",IF(C7456&lt;(INT(INPUT!$I$1)-INPUT!$I$2),"Off Meds",IF(C7456&lt;=(INT(INPUT!$I$1)+INPUT!$I$2),"Washout","On Meds"))))</f>
        <v/>
      </c>
      <c r="F7456">
        <f>IF(B7456="","",1.509*(LN(B7456)^1.084-5.381))</f>
        <v/>
      </c>
      <c r="G7456">
        <f>IF(F7456="","",IF(F7456&lt;0,10*F7456^2,0))</f>
        <v/>
      </c>
      <c r="H7456">
        <f>IF(F7456="","",IF(F7456&gt;0,10*F7456^2,0))</f>
        <v/>
      </c>
    </row>
    <row r="7457">
      <c r="A7457">
        <f>Input!A7457</f>
        <v/>
      </c>
      <c r="B7457">
        <f>IF(ISNUMBER(Input!B7457),IF(AND(Input!B7457&gt;=20,Input!B7457&lt;=700),Input!B7457,""),"")</f>
        <v/>
      </c>
      <c r="C7457">
        <f>IF(B7457="","",INT(A7457))</f>
        <v/>
      </c>
      <c r="D7457">
        <f>IF(B7457="","",HOUR(A7457))</f>
        <v/>
      </c>
      <c r="E7457">
        <f>IF(B7457="","",IF(INPUT!$I$1="","",IF(C7457&lt;(INT(INPUT!$I$1)-INPUT!$I$2),"Off Meds",IF(C7457&lt;=(INT(INPUT!$I$1)+INPUT!$I$2),"Washout","On Meds"))))</f>
        <v/>
      </c>
      <c r="F7457">
        <f>IF(B7457="","",1.509*(LN(B7457)^1.084-5.381))</f>
        <v/>
      </c>
      <c r="G7457">
        <f>IF(F7457="","",IF(F7457&lt;0,10*F7457^2,0))</f>
        <v/>
      </c>
      <c r="H7457">
        <f>IF(F7457="","",IF(F7457&gt;0,10*F7457^2,0))</f>
        <v/>
      </c>
    </row>
    <row r="7458">
      <c r="A7458">
        <f>Input!A7458</f>
        <v/>
      </c>
      <c r="B7458">
        <f>IF(ISNUMBER(Input!B7458),IF(AND(Input!B7458&gt;=20,Input!B7458&lt;=700),Input!B7458,""),"")</f>
        <v/>
      </c>
      <c r="C7458">
        <f>IF(B7458="","",INT(A7458))</f>
        <v/>
      </c>
      <c r="D7458">
        <f>IF(B7458="","",HOUR(A7458))</f>
        <v/>
      </c>
      <c r="E7458">
        <f>IF(B7458="","",IF(INPUT!$I$1="","",IF(C7458&lt;(INT(INPUT!$I$1)-INPUT!$I$2),"Off Meds",IF(C7458&lt;=(INT(INPUT!$I$1)+INPUT!$I$2),"Washout","On Meds"))))</f>
        <v/>
      </c>
      <c r="F7458">
        <f>IF(B7458="","",1.509*(LN(B7458)^1.084-5.381))</f>
        <v/>
      </c>
      <c r="G7458">
        <f>IF(F7458="","",IF(F7458&lt;0,10*F7458^2,0))</f>
        <v/>
      </c>
      <c r="H7458">
        <f>IF(F7458="","",IF(F7458&gt;0,10*F7458^2,0))</f>
        <v/>
      </c>
    </row>
    <row r="7459">
      <c r="A7459">
        <f>Input!A7459</f>
        <v/>
      </c>
      <c r="B7459">
        <f>IF(ISNUMBER(Input!B7459),IF(AND(Input!B7459&gt;=20,Input!B7459&lt;=700),Input!B7459,""),"")</f>
        <v/>
      </c>
      <c r="C7459">
        <f>IF(B7459="","",INT(A7459))</f>
        <v/>
      </c>
      <c r="D7459">
        <f>IF(B7459="","",HOUR(A7459))</f>
        <v/>
      </c>
      <c r="E7459">
        <f>IF(B7459="","",IF(INPUT!$I$1="","",IF(C7459&lt;(INT(INPUT!$I$1)-INPUT!$I$2),"Off Meds",IF(C7459&lt;=(INT(INPUT!$I$1)+INPUT!$I$2),"Washout","On Meds"))))</f>
        <v/>
      </c>
      <c r="F7459">
        <f>IF(B7459="","",1.509*(LN(B7459)^1.084-5.381))</f>
        <v/>
      </c>
      <c r="G7459">
        <f>IF(F7459="","",IF(F7459&lt;0,10*F7459^2,0))</f>
        <v/>
      </c>
      <c r="H7459">
        <f>IF(F7459="","",IF(F7459&gt;0,10*F7459^2,0))</f>
        <v/>
      </c>
    </row>
    <row r="7460">
      <c r="A7460">
        <f>Input!A7460</f>
        <v/>
      </c>
      <c r="B7460">
        <f>IF(ISNUMBER(Input!B7460),IF(AND(Input!B7460&gt;=20,Input!B7460&lt;=700),Input!B7460,""),"")</f>
        <v/>
      </c>
      <c r="C7460">
        <f>IF(B7460="","",INT(A7460))</f>
        <v/>
      </c>
      <c r="D7460">
        <f>IF(B7460="","",HOUR(A7460))</f>
        <v/>
      </c>
      <c r="E7460">
        <f>IF(B7460="","",IF(INPUT!$I$1="","",IF(C7460&lt;(INT(INPUT!$I$1)-INPUT!$I$2),"Off Meds",IF(C7460&lt;=(INT(INPUT!$I$1)+INPUT!$I$2),"Washout","On Meds"))))</f>
        <v/>
      </c>
      <c r="F7460">
        <f>IF(B7460="","",1.509*(LN(B7460)^1.084-5.381))</f>
        <v/>
      </c>
      <c r="G7460">
        <f>IF(F7460="","",IF(F7460&lt;0,10*F7460^2,0))</f>
        <v/>
      </c>
      <c r="H7460">
        <f>IF(F7460="","",IF(F7460&gt;0,10*F7460^2,0))</f>
        <v/>
      </c>
    </row>
    <row r="7461">
      <c r="A7461">
        <f>Input!A7461</f>
        <v/>
      </c>
      <c r="B7461">
        <f>IF(ISNUMBER(Input!B7461),IF(AND(Input!B7461&gt;=20,Input!B7461&lt;=700),Input!B7461,""),"")</f>
        <v/>
      </c>
      <c r="C7461">
        <f>IF(B7461="","",INT(A7461))</f>
        <v/>
      </c>
      <c r="D7461">
        <f>IF(B7461="","",HOUR(A7461))</f>
        <v/>
      </c>
      <c r="E7461">
        <f>IF(B7461="","",IF(INPUT!$I$1="","",IF(C7461&lt;(INT(INPUT!$I$1)-INPUT!$I$2),"Off Meds",IF(C7461&lt;=(INT(INPUT!$I$1)+INPUT!$I$2),"Washout","On Meds"))))</f>
        <v/>
      </c>
      <c r="F7461">
        <f>IF(B7461="","",1.509*(LN(B7461)^1.084-5.381))</f>
        <v/>
      </c>
      <c r="G7461">
        <f>IF(F7461="","",IF(F7461&lt;0,10*F7461^2,0))</f>
        <v/>
      </c>
      <c r="H7461">
        <f>IF(F7461="","",IF(F7461&gt;0,10*F7461^2,0))</f>
        <v/>
      </c>
    </row>
    <row r="7462">
      <c r="A7462">
        <f>Input!A7462</f>
        <v/>
      </c>
      <c r="B7462">
        <f>IF(ISNUMBER(Input!B7462),IF(AND(Input!B7462&gt;=20,Input!B7462&lt;=700),Input!B7462,""),"")</f>
        <v/>
      </c>
      <c r="C7462">
        <f>IF(B7462="","",INT(A7462))</f>
        <v/>
      </c>
      <c r="D7462">
        <f>IF(B7462="","",HOUR(A7462))</f>
        <v/>
      </c>
      <c r="E7462">
        <f>IF(B7462="","",IF(INPUT!$I$1="","",IF(C7462&lt;(INT(INPUT!$I$1)-INPUT!$I$2),"Off Meds",IF(C7462&lt;=(INT(INPUT!$I$1)+INPUT!$I$2),"Washout","On Meds"))))</f>
        <v/>
      </c>
      <c r="F7462">
        <f>IF(B7462="","",1.509*(LN(B7462)^1.084-5.381))</f>
        <v/>
      </c>
      <c r="G7462">
        <f>IF(F7462="","",IF(F7462&lt;0,10*F7462^2,0))</f>
        <v/>
      </c>
      <c r="H7462">
        <f>IF(F7462="","",IF(F7462&gt;0,10*F7462^2,0))</f>
        <v/>
      </c>
    </row>
    <row r="7463">
      <c r="A7463">
        <f>Input!A7463</f>
        <v/>
      </c>
      <c r="B7463">
        <f>IF(ISNUMBER(Input!B7463),IF(AND(Input!B7463&gt;=20,Input!B7463&lt;=700),Input!B7463,""),"")</f>
        <v/>
      </c>
      <c r="C7463">
        <f>IF(B7463="","",INT(A7463))</f>
        <v/>
      </c>
      <c r="D7463">
        <f>IF(B7463="","",HOUR(A7463))</f>
        <v/>
      </c>
      <c r="E7463">
        <f>IF(B7463="","",IF(INPUT!$I$1="","",IF(C7463&lt;(INT(INPUT!$I$1)-INPUT!$I$2),"Off Meds",IF(C7463&lt;=(INT(INPUT!$I$1)+INPUT!$I$2),"Washout","On Meds"))))</f>
        <v/>
      </c>
      <c r="F7463">
        <f>IF(B7463="","",1.509*(LN(B7463)^1.084-5.381))</f>
        <v/>
      </c>
      <c r="G7463">
        <f>IF(F7463="","",IF(F7463&lt;0,10*F7463^2,0))</f>
        <v/>
      </c>
      <c r="H7463">
        <f>IF(F7463="","",IF(F7463&gt;0,10*F7463^2,0))</f>
        <v/>
      </c>
    </row>
    <row r="7464">
      <c r="A7464">
        <f>Input!A7464</f>
        <v/>
      </c>
      <c r="B7464">
        <f>IF(ISNUMBER(Input!B7464),IF(AND(Input!B7464&gt;=20,Input!B7464&lt;=700),Input!B7464,""),"")</f>
        <v/>
      </c>
      <c r="C7464">
        <f>IF(B7464="","",INT(A7464))</f>
        <v/>
      </c>
      <c r="D7464">
        <f>IF(B7464="","",HOUR(A7464))</f>
        <v/>
      </c>
      <c r="E7464">
        <f>IF(B7464="","",IF(INPUT!$I$1="","",IF(C7464&lt;(INT(INPUT!$I$1)-INPUT!$I$2),"Off Meds",IF(C7464&lt;=(INT(INPUT!$I$1)+INPUT!$I$2),"Washout","On Meds"))))</f>
        <v/>
      </c>
      <c r="F7464">
        <f>IF(B7464="","",1.509*(LN(B7464)^1.084-5.381))</f>
        <v/>
      </c>
      <c r="G7464">
        <f>IF(F7464="","",IF(F7464&lt;0,10*F7464^2,0))</f>
        <v/>
      </c>
      <c r="H7464">
        <f>IF(F7464="","",IF(F7464&gt;0,10*F7464^2,0))</f>
        <v/>
      </c>
    </row>
    <row r="7465">
      <c r="A7465">
        <f>Input!A7465</f>
        <v/>
      </c>
      <c r="B7465">
        <f>IF(ISNUMBER(Input!B7465),IF(AND(Input!B7465&gt;=20,Input!B7465&lt;=700),Input!B7465,""),"")</f>
        <v/>
      </c>
      <c r="C7465">
        <f>IF(B7465="","",INT(A7465))</f>
        <v/>
      </c>
      <c r="D7465">
        <f>IF(B7465="","",HOUR(A7465))</f>
        <v/>
      </c>
      <c r="E7465">
        <f>IF(B7465="","",IF(INPUT!$I$1="","",IF(C7465&lt;(INT(INPUT!$I$1)-INPUT!$I$2),"Off Meds",IF(C7465&lt;=(INT(INPUT!$I$1)+INPUT!$I$2),"Washout","On Meds"))))</f>
        <v/>
      </c>
      <c r="F7465">
        <f>IF(B7465="","",1.509*(LN(B7465)^1.084-5.381))</f>
        <v/>
      </c>
      <c r="G7465">
        <f>IF(F7465="","",IF(F7465&lt;0,10*F7465^2,0))</f>
        <v/>
      </c>
      <c r="H7465">
        <f>IF(F7465="","",IF(F7465&gt;0,10*F7465^2,0))</f>
        <v/>
      </c>
    </row>
    <row r="7466">
      <c r="A7466">
        <f>Input!A7466</f>
        <v/>
      </c>
      <c r="B7466">
        <f>IF(ISNUMBER(Input!B7466),IF(AND(Input!B7466&gt;=20,Input!B7466&lt;=700),Input!B7466,""),"")</f>
        <v/>
      </c>
      <c r="C7466">
        <f>IF(B7466="","",INT(A7466))</f>
        <v/>
      </c>
      <c r="D7466">
        <f>IF(B7466="","",HOUR(A7466))</f>
        <v/>
      </c>
      <c r="E7466">
        <f>IF(B7466="","",IF(INPUT!$I$1="","",IF(C7466&lt;(INT(INPUT!$I$1)-INPUT!$I$2),"Off Meds",IF(C7466&lt;=(INT(INPUT!$I$1)+INPUT!$I$2),"Washout","On Meds"))))</f>
        <v/>
      </c>
      <c r="F7466">
        <f>IF(B7466="","",1.509*(LN(B7466)^1.084-5.381))</f>
        <v/>
      </c>
      <c r="G7466">
        <f>IF(F7466="","",IF(F7466&lt;0,10*F7466^2,0))</f>
        <v/>
      </c>
      <c r="H7466">
        <f>IF(F7466="","",IF(F7466&gt;0,10*F7466^2,0))</f>
        <v/>
      </c>
    </row>
    <row r="7467">
      <c r="A7467">
        <f>Input!A7467</f>
        <v/>
      </c>
      <c r="B7467">
        <f>IF(ISNUMBER(Input!B7467),IF(AND(Input!B7467&gt;=20,Input!B7467&lt;=700),Input!B7467,""),"")</f>
        <v/>
      </c>
      <c r="C7467">
        <f>IF(B7467="","",INT(A7467))</f>
        <v/>
      </c>
      <c r="D7467">
        <f>IF(B7467="","",HOUR(A7467))</f>
        <v/>
      </c>
      <c r="E7467">
        <f>IF(B7467="","",IF(INPUT!$I$1="","",IF(C7467&lt;(INT(INPUT!$I$1)-INPUT!$I$2),"Off Meds",IF(C7467&lt;=(INT(INPUT!$I$1)+INPUT!$I$2),"Washout","On Meds"))))</f>
        <v/>
      </c>
      <c r="F7467">
        <f>IF(B7467="","",1.509*(LN(B7467)^1.084-5.381))</f>
        <v/>
      </c>
      <c r="G7467">
        <f>IF(F7467="","",IF(F7467&lt;0,10*F7467^2,0))</f>
        <v/>
      </c>
      <c r="H7467">
        <f>IF(F7467="","",IF(F7467&gt;0,10*F7467^2,0))</f>
        <v/>
      </c>
    </row>
    <row r="7468">
      <c r="A7468">
        <f>Input!A7468</f>
        <v/>
      </c>
      <c r="B7468">
        <f>IF(ISNUMBER(Input!B7468),IF(AND(Input!B7468&gt;=20,Input!B7468&lt;=700),Input!B7468,""),"")</f>
        <v/>
      </c>
      <c r="C7468">
        <f>IF(B7468="","",INT(A7468))</f>
        <v/>
      </c>
      <c r="D7468">
        <f>IF(B7468="","",HOUR(A7468))</f>
        <v/>
      </c>
      <c r="E7468">
        <f>IF(B7468="","",IF(INPUT!$I$1="","",IF(C7468&lt;(INT(INPUT!$I$1)-INPUT!$I$2),"Off Meds",IF(C7468&lt;=(INT(INPUT!$I$1)+INPUT!$I$2),"Washout","On Meds"))))</f>
        <v/>
      </c>
      <c r="F7468">
        <f>IF(B7468="","",1.509*(LN(B7468)^1.084-5.381))</f>
        <v/>
      </c>
      <c r="G7468">
        <f>IF(F7468="","",IF(F7468&lt;0,10*F7468^2,0))</f>
        <v/>
      </c>
      <c r="H7468">
        <f>IF(F7468="","",IF(F7468&gt;0,10*F7468^2,0))</f>
        <v/>
      </c>
    </row>
    <row r="7469">
      <c r="A7469">
        <f>Input!A7469</f>
        <v/>
      </c>
      <c r="B7469">
        <f>IF(ISNUMBER(Input!B7469),IF(AND(Input!B7469&gt;=20,Input!B7469&lt;=700),Input!B7469,""),"")</f>
        <v/>
      </c>
      <c r="C7469">
        <f>IF(B7469="","",INT(A7469))</f>
        <v/>
      </c>
      <c r="D7469">
        <f>IF(B7469="","",HOUR(A7469))</f>
        <v/>
      </c>
      <c r="E7469">
        <f>IF(B7469="","",IF(INPUT!$I$1="","",IF(C7469&lt;(INT(INPUT!$I$1)-INPUT!$I$2),"Off Meds",IF(C7469&lt;=(INT(INPUT!$I$1)+INPUT!$I$2),"Washout","On Meds"))))</f>
        <v/>
      </c>
      <c r="F7469">
        <f>IF(B7469="","",1.509*(LN(B7469)^1.084-5.381))</f>
        <v/>
      </c>
      <c r="G7469">
        <f>IF(F7469="","",IF(F7469&lt;0,10*F7469^2,0))</f>
        <v/>
      </c>
      <c r="H7469">
        <f>IF(F7469="","",IF(F7469&gt;0,10*F7469^2,0))</f>
        <v/>
      </c>
    </row>
    <row r="7470">
      <c r="A7470">
        <f>Input!A7470</f>
        <v/>
      </c>
      <c r="B7470">
        <f>IF(ISNUMBER(Input!B7470),IF(AND(Input!B7470&gt;=20,Input!B7470&lt;=700),Input!B7470,""),"")</f>
        <v/>
      </c>
      <c r="C7470">
        <f>IF(B7470="","",INT(A7470))</f>
        <v/>
      </c>
      <c r="D7470">
        <f>IF(B7470="","",HOUR(A7470))</f>
        <v/>
      </c>
      <c r="E7470">
        <f>IF(B7470="","",IF(INPUT!$I$1="","",IF(C7470&lt;(INT(INPUT!$I$1)-INPUT!$I$2),"Off Meds",IF(C7470&lt;=(INT(INPUT!$I$1)+INPUT!$I$2),"Washout","On Meds"))))</f>
        <v/>
      </c>
      <c r="F7470">
        <f>IF(B7470="","",1.509*(LN(B7470)^1.084-5.381))</f>
        <v/>
      </c>
      <c r="G7470">
        <f>IF(F7470="","",IF(F7470&lt;0,10*F7470^2,0))</f>
        <v/>
      </c>
      <c r="H7470">
        <f>IF(F7470="","",IF(F7470&gt;0,10*F7470^2,0))</f>
        <v/>
      </c>
    </row>
    <row r="7471">
      <c r="A7471">
        <f>Input!A7471</f>
        <v/>
      </c>
      <c r="B7471">
        <f>IF(ISNUMBER(Input!B7471),IF(AND(Input!B7471&gt;=20,Input!B7471&lt;=700),Input!B7471,""),"")</f>
        <v/>
      </c>
      <c r="C7471">
        <f>IF(B7471="","",INT(A7471))</f>
        <v/>
      </c>
      <c r="D7471">
        <f>IF(B7471="","",HOUR(A7471))</f>
        <v/>
      </c>
      <c r="E7471">
        <f>IF(B7471="","",IF(INPUT!$I$1="","",IF(C7471&lt;(INT(INPUT!$I$1)-INPUT!$I$2),"Off Meds",IF(C7471&lt;=(INT(INPUT!$I$1)+INPUT!$I$2),"Washout","On Meds"))))</f>
        <v/>
      </c>
      <c r="F7471">
        <f>IF(B7471="","",1.509*(LN(B7471)^1.084-5.381))</f>
        <v/>
      </c>
      <c r="G7471">
        <f>IF(F7471="","",IF(F7471&lt;0,10*F7471^2,0))</f>
        <v/>
      </c>
      <c r="H7471">
        <f>IF(F7471="","",IF(F7471&gt;0,10*F7471^2,0))</f>
        <v/>
      </c>
    </row>
    <row r="7472">
      <c r="A7472">
        <f>Input!A7472</f>
        <v/>
      </c>
      <c r="B7472">
        <f>IF(ISNUMBER(Input!B7472),IF(AND(Input!B7472&gt;=20,Input!B7472&lt;=700),Input!B7472,""),"")</f>
        <v/>
      </c>
      <c r="C7472">
        <f>IF(B7472="","",INT(A7472))</f>
        <v/>
      </c>
      <c r="D7472">
        <f>IF(B7472="","",HOUR(A7472))</f>
        <v/>
      </c>
      <c r="E7472">
        <f>IF(B7472="","",IF(INPUT!$I$1="","",IF(C7472&lt;(INT(INPUT!$I$1)-INPUT!$I$2),"Off Meds",IF(C7472&lt;=(INT(INPUT!$I$1)+INPUT!$I$2),"Washout","On Meds"))))</f>
        <v/>
      </c>
      <c r="F7472">
        <f>IF(B7472="","",1.509*(LN(B7472)^1.084-5.381))</f>
        <v/>
      </c>
      <c r="G7472">
        <f>IF(F7472="","",IF(F7472&lt;0,10*F7472^2,0))</f>
        <v/>
      </c>
      <c r="H7472">
        <f>IF(F7472="","",IF(F7472&gt;0,10*F7472^2,0))</f>
        <v/>
      </c>
    </row>
    <row r="7473">
      <c r="A7473">
        <f>Input!A7473</f>
        <v/>
      </c>
      <c r="B7473">
        <f>IF(ISNUMBER(Input!B7473),IF(AND(Input!B7473&gt;=20,Input!B7473&lt;=700),Input!B7473,""),"")</f>
        <v/>
      </c>
      <c r="C7473">
        <f>IF(B7473="","",INT(A7473))</f>
        <v/>
      </c>
      <c r="D7473">
        <f>IF(B7473="","",HOUR(A7473))</f>
        <v/>
      </c>
      <c r="E7473">
        <f>IF(B7473="","",IF(INPUT!$I$1="","",IF(C7473&lt;(INT(INPUT!$I$1)-INPUT!$I$2),"Off Meds",IF(C7473&lt;=(INT(INPUT!$I$1)+INPUT!$I$2),"Washout","On Meds"))))</f>
        <v/>
      </c>
      <c r="F7473">
        <f>IF(B7473="","",1.509*(LN(B7473)^1.084-5.381))</f>
        <v/>
      </c>
      <c r="G7473">
        <f>IF(F7473="","",IF(F7473&lt;0,10*F7473^2,0))</f>
        <v/>
      </c>
      <c r="H7473">
        <f>IF(F7473="","",IF(F7473&gt;0,10*F7473^2,0))</f>
        <v/>
      </c>
    </row>
    <row r="7474">
      <c r="A7474">
        <f>Input!A7474</f>
        <v/>
      </c>
      <c r="B7474">
        <f>IF(ISNUMBER(Input!B7474),IF(AND(Input!B7474&gt;=20,Input!B7474&lt;=700),Input!B7474,""),"")</f>
        <v/>
      </c>
      <c r="C7474">
        <f>IF(B7474="","",INT(A7474))</f>
        <v/>
      </c>
      <c r="D7474">
        <f>IF(B7474="","",HOUR(A7474))</f>
        <v/>
      </c>
      <c r="E7474">
        <f>IF(B7474="","",IF(INPUT!$I$1="","",IF(C7474&lt;(INT(INPUT!$I$1)-INPUT!$I$2),"Off Meds",IF(C7474&lt;=(INT(INPUT!$I$1)+INPUT!$I$2),"Washout","On Meds"))))</f>
        <v/>
      </c>
      <c r="F7474">
        <f>IF(B7474="","",1.509*(LN(B7474)^1.084-5.381))</f>
        <v/>
      </c>
      <c r="G7474">
        <f>IF(F7474="","",IF(F7474&lt;0,10*F7474^2,0))</f>
        <v/>
      </c>
      <c r="H7474">
        <f>IF(F7474="","",IF(F7474&gt;0,10*F7474^2,0))</f>
        <v/>
      </c>
    </row>
    <row r="7475">
      <c r="A7475">
        <f>Input!A7475</f>
        <v/>
      </c>
      <c r="B7475">
        <f>IF(ISNUMBER(Input!B7475),IF(AND(Input!B7475&gt;=20,Input!B7475&lt;=700),Input!B7475,""),"")</f>
        <v/>
      </c>
      <c r="C7475">
        <f>IF(B7475="","",INT(A7475))</f>
        <v/>
      </c>
      <c r="D7475">
        <f>IF(B7475="","",HOUR(A7475))</f>
        <v/>
      </c>
      <c r="E7475">
        <f>IF(B7475="","",IF(INPUT!$I$1="","",IF(C7475&lt;(INT(INPUT!$I$1)-INPUT!$I$2),"Off Meds",IF(C7475&lt;=(INT(INPUT!$I$1)+INPUT!$I$2),"Washout","On Meds"))))</f>
        <v/>
      </c>
      <c r="F7475">
        <f>IF(B7475="","",1.509*(LN(B7475)^1.084-5.381))</f>
        <v/>
      </c>
      <c r="G7475">
        <f>IF(F7475="","",IF(F7475&lt;0,10*F7475^2,0))</f>
        <v/>
      </c>
      <c r="H7475">
        <f>IF(F7475="","",IF(F7475&gt;0,10*F7475^2,0))</f>
        <v/>
      </c>
    </row>
    <row r="7476">
      <c r="A7476">
        <f>Input!A7476</f>
        <v/>
      </c>
      <c r="B7476">
        <f>IF(ISNUMBER(Input!B7476),IF(AND(Input!B7476&gt;=20,Input!B7476&lt;=700),Input!B7476,""),"")</f>
        <v/>
      </c>
      <c r="C7476">
        <f>IF(B7476="","",INT(A7476))</f>
        <v/>
      </c>
      <c r="D7476">
        <f>IF(B7476="","",HOUR(A7476))</f>
        <v/>
      </c>
      <c r="E7476">
        <f>IF(B7476="","",IF(INPUT!$I$1="","",IF(C7476&lt;(INT(INPUT!$I$1)-INPUT!$I$2),"Off Meds",IF(C7476&lt;=(INT(INPUT!$I$1)+INPUT!$I$2),"Washout","On Meds"))))</f>
        <v/>
      </c>
      <c r="F7476">
        <f>IF(B7476="","",1.509*(LN(B7476)^1.084-5.381))</f>
        <v/>
      </c>
      <c r="G7476">
        <f>IF(F7476="","",IF(F7476&lt;0,10*F7476^2,0))</f>
        <v/>
      </c>
      <c r="H7476">
        <f>IF(F7476="","",IF(F7476&gt;0,10*F7476^2,0))</f>
        <v/>
      </c>
    </row>
    <row r="7477">
      <c r="A7477">
        <f>Input!A7477</f>
        <v/>
      </c>
      <c r="B7477">
        <f>IF(ISNUMBER(Input!B7477),IF(AND(Input!B7477&gt;=20,Input!B7477&lt;=700),Input!B7477,""),"")</f>
        <v/>
      </c>
      <c r="C7477">
        <f>IF(B7477="","",INT(A7477))</f>
        <v/>
      </c>
      <c r="D7477">
        <f>IF(B7477="","",HOUR(A7477))</f>
        <v/>
      </c>
      <c r="E7477">
        <f>IF(B7477="","",IF(INPUT!$I$1="","",IF(C7477&lt;(INT(INPUT!$I$1)-INPUT!$I$2),"Off Meds",IF(C7477&lt;=(INT(INPUT!$I$1)+INPUT!$I$2),"Washout","On Meds"))))</f>
        <v/>
      </c>
      <c r="F7477">
        <f>IF(B7477="","",1.509*(LN(B7477)^1.084-5.381))</f>
        <v/>
      </c>
      <c r="G7477">
        <f>IF(F7477="","",IF(F7477&lt;0,10*F7477^2,0))</f>
        <v/>
      </c>
      <c r="H7477">
        <f>IF(F7477="","",IF(F7477&gt;0,10*F7477^2,0))</f>
        <v/>
      </c>
    </row>
    <row r="7478">
      <c r="A7478">
        <f>Input!A7478</f>
        <v/>
      </c>
      <c r="B7478">
        <f>IF(ISNUMBER(Input!B7478),IF(AND(Input!B7478&gt;=20,Input!B7478&lt;=700),Input!B7478,""),"")</f>
        <v/>
      </c>
      <c r="C7478">
        <f>IF(B7478="","",INT(A7478))</f>
        <v/>
      </c>
      <c r="D7478">
        <f>IF(B7478="","",HOUR(A7478))</f>
        <v/>
      </c>
      <c r="E7478">
        <f>IF(B7478="","",IF(INPUT!$I$1="","",IF(C7478&lt;(INT(INPUT!$I$1)-INPUT!$I$2),"Off Meds",IF(C7478&lt;=(INT(INPUT!$I$1)+INPUT!$I$2),"Washout","On Meds"))))</f>
        <v/>
      </c>
      <c r="F7478">
        <f>IF(B7478="","",1.509*(LN(B7478)^1.084-5.381))</f>
        <v/>
      </c>
      <c r="G7478">
        <f>IF(F7478="","",IF(F7478&lt;0,10*F7478^2,0))</f>
        <v/>
      </c>
      <c r="H7478">
        <f>IF(F7478="","",IF(F7478&gt;0,10*F7478^2,0))</f>
        <v/>
      </c>
    </row>
    <row r="7479">
      <c r="A7479">
        <f>Input!A7479</f>
        <v/>
      </c>
      <c r="B7479">
        <f>IF(ISNUMBER(Input!B7479),IF(AND(Input!B7479&gt;=20,Input!B7479&lt;=700),Input!B7479,""),"")</f>
        <v/>
      </c>
      <c r="C7479">
        <f>IF(B7479="","",INT(A7479))</f>
        <v/>
      </c>
      <c r="D7479">
        <f>IF(B7479="","",HOUR(A7479))</f>
        <v/>
      </c>
      <c r="E7479">
        <f>IF(B7479="","",IF(INPUT!$I$1="","",IF(C7479&lt;(INT(INPUT!$I$1)-INPUT!$I$2),"Off Meds",IF(C7479&lt;=(INT(INPUT!$I$1)+INPUT!$I$2),"Washout","On Meds"))))</f>
        <v/>
      </c>
      <c r="F7479">
        <f>IF(B7479="","",1.509*(LN(B7479)^1.084-5.381))</f>
        <v/>
      </c>
      <c r="G7479">
        <f>IF(F7479="","",IF(F7479&lt;0,10*F7479^2,0))</f>
        <v/>
      </c>
      <c r="H7479">
        <f>IF(F7479="","",IF(F7479&gt;0,10*F7479^2,0))</f>
        <v/>
      </c>
    </row>
    <row r="7480">
      <c r="A7480">
        <f>Input!A7480</f>
        <v/>
      </c>
      <c r="B7480">
        <f>IF(ISNUMBER(Input!B7480),IF(AND(Input!B7480&gt;=20,Input!B7480&lt;=700),Input!B7480,""),"")</f>
        <v/>
      </c>
      <c r="C7480">
        <f>IF(B7480="","",INT(A7480))</f>
        <v/>
      </c>
      <c r="D7480">
        <f>IF(B7480="","",HOUR(A7480))</f>
        <v/>
      </c>
      <c r="E7480">
        <f>IF(B7480="","",IF(INPUT!$I$1="","",IF(C7480&lt;(INT(INPUT!$I$1)-INPUT!$I$2),"Off Meds",IF(C7480&lt;=(INT(INPUT!$I$1)+INPUT!$I$2),"Washout","On Meds"))))</f>
        <v/>
      </c>
      <c r="F7480">
        <f>IF(B7480="","",1.509*(LN(B7480)^1.084-5.381))</f>
        <v/>
      </c>
      <c r="G7480">
        <f>IF(F7480="","",IF(F7480&lt;0,10*F7480^2,0))</f>
        <v/>
      </c>
      <c r="H7480">
        <f>IF(F7480="","",IF(F7480&gt;0,10*F7480^2,0))</f>
        <v/>
      </c>
    </row>
    <row r="7481">
      <c r="A7481">
        <f>Input!A7481</f>
        <v/>
      </c>
      <c r="B7481">
        <f>IF(ISNUMBER(Input!B7481),IF(AND(Input!B7481&gt;=20,Input!B7481&lt;=700),Input!B7481,""),"")</f>
        <v/>
      </c>
      <c r="C7481">
        <f>IF(B7481="","",INT(A7481))</f>
        <v/>
      </c>
      <c r="D7481">
        <f>IF(B7481="","",HOUR(A7481))</f>
        <v/>
      </c>
      <c r="E7481">
        <f>IF(B7481="","",IF(INPUT!$I$1="","",IF(C7481&lt;(INT(INPUT!$I$1)-INPUT!$I$2),"Off Meds",IF(C7481&lt;=(INT(INPUT!$I$1)+INPUT!$I$2),"Washout","On Meds"))))</f>
        <v/>
      </c>
      <c r="F7481">
        <f>IF(B7481="","",1.509*(LN(B7481)^1.084-5.381))</f>
        <v/>
      </c>
      <c r="G7481">
        <f>IF(F7481="","",IF(F7481&lt;0,10*F7481^2,0))</f>
        <v/>
      </c>
      <c r="H7481">
        <f>IF(F7481="","",IF(F7481&gt;0,10*F7481^2,0))</f>
        <v/>
      </c>
    </row>
    <row r="7482">
      <c r="A7482">
        <f>Input!A7482</f>
        <v/>
      </c>
      <c r="B7482">
        <f>IF(ISNUMBER(Input!B7482),IF(AND(Input!B7482&gt;=20,Input!B7482&lt;=700),Input!B7482,""),"")</f>
        <v/>
      </c>
      <c r="C7482">
        <f>IF(B7482="","",INT(A7482))</f>
        <v/>
      </c>
      <c r="D7482">
        <f>IF(B7482="","",HOUR(A7482))</f>
        <v/>
      </c>
      <c r="E7482">
        <f>IF(B7482="","",IF(INPUT!$I$1="","",IF(C7482&lt;(INT(INPUT!$I$1)-INPUT!$I$2),"Off Meds",IF(C7482&lt;=(INT(INPUT!$I$1)+INPUT!$I$2),"Washout","On Meds"))))</f>
        <v/>
      </c>
      <c r="F7482">
        <f>IF(B7482="","",1.509*(LN(B7482)^1.084-5.381))</f>
        <v/>
      </c>
      <c r="G7482">
        <f>IF(F7482="","",IF(F7482&lt;0,10*F7482^2,0))</f>
        <v/>
      </c>
      <c r="H7482">
        <f>IF(F7482="","",IF(F7482&gt;0,10*F7482^2,0))</f>
        <v/>
      </c>
    </row>
    <row r="7483">
      <c r="A7483">
        <f>Input!A7483</f>
        <v/>
      </c>
      <c r="B7483">
        <f>IF(ISNUMBER(Input!B7483),IF(AND(Input!B7483&gt;=20,Input!B7483&lt;=700),Input!B7483,""),"")</f>
        <v/>
      </c>
      <c r="C7483">
        <f>IF(B7483="","",INT(A7483))</f>
        <v/>
      </c>
      <c r="D7483">
        <f>IF(B7483="","",HOUR(A7483))</f>
        <v/>
      </c>
      <c r="E7483">
        <f>IF(B7483="","",IF(INPUT!$I$1="","",IF(C7483&lt;(INT(INPUT!$I$1)-INPUT!$I$2),"Off Meds",IF(C7483&lt;=(INT(INPUT!$I$1)+INPUT!$I$2),"Washout","On Meds"))))</f>
        <v/>
      </c>
      <c r="F7483">
        <f>IF(B7483="","",1.509*(LN(B7483)^1.084-5.381))</f>
        <v/>
      </c>
      <c r="G7483">
        <f>IF(F7483="","",IF(F7483&lt;0,10*F7483^2,0))</f>
        <v/>
      </c>
      <c r="H7483">
        <f>IF(F7483="","",IF(F7483&gt;0,10*F7483^2,0))</f>
        <v/>
      </c>
    </row>
    <row r="7484">
      <c r="A7484">
        <f>Input!A7484</f>
        <v/>
      </c>
      <c r="B7484">
        <f>IF(ISNUMBER(Input!B7484),IF(AND(Input!B7484&gt;=20,Input!B7484&lt;=700),Input!B7484,""),"")</f>
        <v/>
      </c>
      <c r="C7484">
        <f>IF(B7484="","",INT(A7484))</f>
        <v/>
      </c>
      <c r="D7484">
        <f>IF(B7484="","",HOUR(A7484))</f>
        <v/>
      </c>
      <c r="E7484">
        <f>IF(B7484="","",IF(INPUT!$I$1="","",IF(C7484&lt;(INT(INPUT!$I$1)-INPUT!$I$2),"Off Meds",IF(C7484&lt;=(INT(INPUT!$I$1)+INPUT!$I$2),"Washout","On Meds"))))</f>
        <v/>
      </c>
      <c r="F7484">
        <f>IF(B7484="","",1.509*(LN(B7484)^1.084-5.381))</f>
        <v/>
      </c>
      <c r="G7484">
        <f>IF(F7484="","",IF(F7484&lt;0,10*F7484^2,0))</f>
        <v/>
      </c>
      <c r="H7484">
        <f>IF(F7484="","",IF(F7484&gt;0,10*F7484^2,0))</f>
        <v/>
      </c>
    </row>
    <row r="7485">
      <c r="A7485">
        <f>Input!A7485</f>
        <v/>
      </c>
      <c r="B7485">
        <f>IF(ISNUMBER(Input!B7485),IF(AND(Input!B7485&gt;=20,Input!B7485&lt;=700),Input!B7485,""),"")</f>
        <v/>
      </c>
      <c r="C7485">
        <f>IF(B7485="","",INT(A7485))</f>
        <v/>
      </c>
      <c r="D7485">
        <f>IF(B7485="","",HOUR(A7485))</f>
        <v/>
      </c>
      <c r="E7485">
        <f>IF(B7485="","",IF(INPUT!$I$1="","",IF(C7485&lt;(INT(INPUT!$I$1)-INPUT!$I$2),"Off Meds",IF(C7485&lt;=(INT(INPUT!$I$1)+INPUT!$I$2),"Washout","On Meds"))))</f>
        <v/>
      </c>
      <c r="F7485">
        <f>IF(B7485="","",1.509*(LN(B7485)^1.084-5.381))</f>
        <v/>
      </c>
      <c r="G7485">
        <f>IF(F7485="","",IF(F7485&lt;0,10*F7485^2,0))</f>
        <v/>
      </c>
      <c r="H7485">
        <f>IF(F7485="","",IF(F7485&gt;0,10*F7485^2,0))</f>
        <v/>
      </c>
    </row>
    <row r="7486">
      <c r="A7486">
        <f>Input!A7486</f>
        <v/>
      </c>
      <c r="B7486">
        <f>IF(ISNUMBER(Input!B7486),IF(AND(Input!B7486&gt;=20,Input!B7486&lt;=700),Input!B7486,""),"")</f>
        <v/>
      </c>
      <c r="C7486">
        <f>IF(B7486="","",INT(A7486))</f>
        <v/>
      </c>
      <c r="D7486">
        <f>IF(B7486="","",HOUR(A7486))</f>
        <v/>
      </c>
      <c r="E7486">
        <f>IF(B7486="","",IF(INPUT!$I$1="","",IF(C7486&lt;(INT(INPUT!$I$1)-INPUT!$I$2),"Off Meds",IF(C7486&lt;=(INT(INPUT!$I$1)+INPUT!$I$2),"Washout","On Meds"))))</f>
        <v/>
      </c>
      <c r="F7486">
        <f>IF(B7486="","",1.509*(LN(B7486)^1.084-5.381))</f>
        <v/>
      </c>
      <c r="G7486">
        <f>IF(F7486="","",IF(F7486&lt;0,10*F7486^2,0))</f>
        <v/>
      </c>
      <c r="H7486">
        <f>IF(F7486="","",IF(F7486&gt;0,10*F7486^2,0))</f>
        <v/>
      </c>
    </row>
    <row r="7487">
      <c r="A7487">
        <f>Input!A7487</f>
        <v/>
      </c>
      <c r="B7487">
        <f>IF(ISNUMBER(Input!B7487),IF(AND(Input!B7487&gt;=20,Input!B7487&lt;=700),Input!B7487,""),"")</f>
        <v/>
      </c>
      <c r="C7487">
        <f>IF(B7487="","",INT(A7487))</f>
        <v/>
      </c>
      <c r="D7487">
        <f>IF(B7487="","",HOUR(A7487))</f>
        <v/>
      </c>
      <c r="E7487">
        <f>IF(B7487="","",IF(INPUT!$I$1="","",IF(C7487&lt;(INT(INPUT!$I$1)-INPUT!$I$2),"Off Meds",IF(C7487&lt;=(INT(INPUT!$I$1)+INPUT!$I$2),"Washout","On Meds"))))</f>
        <v/>
      </c>
      <c r="F7487">
        <f>IF(B7487="","",1.509*(LN(B7487)^1.084-5.381))</f>
        <v/>
      </c>
      <c r="G7487">
        <f>IF(F7487="","",IF(F7487&lt;0,10*F7487^2,0))</f>
        <v/>
      </c>
      <c r="H7487">
        <f>IF(F7487="","",IF(F7487&gt;0,10*F7487^2,0))</f>
        <v/>
      </c>
    </row>
    <row r="7488">
      <c r="A7488">
        <f>Input!A7488</f>
        <v/>
      </c>
      <c r="B7488">
        <f>IF(ISNUMBER(Input!B7488),IF(AND(Input!B7488&gt;=20,Input!B7488&lt;=700),Input!B7488,""),"")</f>
        <v/>
      </c>
      <c r="C7488">
        <f>IF(B7488="","",INT(A7488))</f>
        <v/>
      </c>
      <c r="D7488">
        <f>IF(B7488="","",HOUR(A7488))</f>
        <v/>
      </c>
      <c r="E7488">
        <f>IF(B7488="","",IF(INPUT!$I$1="","",IF(C7488&lt;(INT(INPUT!$I$1)-INPUT!$I$2),"Off Meds",IF(C7488&lt;=(INT(INPUT!$I$1)+INPUT!$I$2),"Washout","On Meds"))))</f>
        <v/>
      </c>
      <c r="F7488">
        <f>IF(B7488="","",1.509*(LN(B7488)^1.084-5.381))</f>
        <v/>
      </c>
      <c r="G7488">
        <f>IF(F7488="","",IF(F7488&lt;0,10*F7488^2,0))</f>
        <v/>
      </c>
      <c r="H7488">
        <f>IF(F7488="","",IF(F7488&gt;0,10*F7488^2,0))</f>
        <v/>
      </c>
    </row>
    <row r="7489">
      <c r="A7489">
        <f>Input!A7489</f>
        <v/>
      </c>
      <c r="B7489">
        <f>IF(ISNUMBER(Input!B7489),IF(AND(Input!B7489&gt;=20,Input!B7489&lt;=700),Input!B7489,""),"")</f>
        <v/>
      </c>
      <c r="C7489">
        <f>IF(B7489="","",INT(A7489))</f>
        <v/>
      </c>
      <c r="D7489">
        <f>IF(B7489="","",HOUR(A7489))</f>
        <v/>
      </c>
      <c r="E7489">
        <f>IF(B7489="","",IF(INPUT!$I$1="","",IF(C7489&lt;(INT(INPUT!$I$1)-INPUT!$I$2),"Off Meds",IF(C7489&lt;=(INT(INPUT!$I$1)+INPUT!$I$2),"Washout","On Meds"))))</f>
        <v/>
      </c>
      <c r="F7489">
        <f>IF(B7489="","",1.509*(LN(B7489)^1.084-5.381))</f>
        <v/>
      </c>
      <c r="G7489">
        <f>IF(F7489="","",IF(F7489&lt;0,10*F7489^2,0))</f>
        <v/>
      </c>
      <c r="H7489">
        <f>IF(F7489="","",IF(F7489&gt;0,10*F7489^2,0))</f>
        <v/>
      </c>
    </row>
    <row r="7490">
      <c r="A7490">
        <f>Input!A7490</f>
        <v/>
      </c>
      <c r="B7490">
        <f>IF(ISNUMBER(Input!B7490),IF(AND(Input!B7490&gt;=20,Input!B7490&lt;=700),Input!B7490,""),"")</f>
        <v/>
      </c>
      <c r="C7490">
        <f>IF(B7490="","",INT(A7490))</f>
        <v/>
      </c>
      <c r="D7490">
        <f>IF(B7490="","",HOUR(A7490))</f>
        <v/>
      </c>
      <c r="E7490">
        <f>IF(B7490="","",IF(INPUT!$I$1="","",IF(C7490&lt;(INT(INPUT!$I$1)-INPUT!$I$2),"Off Meds",IF(C7490&lt;=(INT(INPUT!$I$1)+INPUT!$I$2),"Washout","On Meds"))))</f>
        <v/>
      </c>
      <c r="F7490">
        <f>IF(B7490="","",1.509*(LN(B7490)^1.084-5.381))</f>
        <v/>
      </c>
      <c r="G7490">
        <f>IF(F7490="","",IF(F7490&lt;0,10*F7490^2,0))</f>
        <v/>
      </c>
      <c r="H7490">
        <f>IF(F7490="","",IF(F7490&gt;0,10*F7490^2,0))</f>
        <v/>
      </c>
    </row>
    <row r="7491">
      <c r="A7491">
        <f>Input!A7491</f>
        <v/>
      </c>
      <c r="B7491">
        <f>IF(ISNUMBER(Input!B7491),IF(AND(Input!B7491&gt;=20,Input!B7491&lt;=700),Input!B7491,""),"")</f>
        <v/>
      </c>
      <c r="C7491">
        <f>IF(B7491="","",INT(A7491))</f>
        <v/>
      </c>
      <c r="D7491">
        <f>IF(B7491="","",HOUR(A7491))</f>
        <v/>
      </c>
      <c r="E7491">
        <f>IF(B7491="","",IF(INPUT!$I$1="","",IF(C7491&lt;(INT(INPUT!$I$1)-INPUT!$I$2),"Off Meds",IF(C7491&lt;=(INT(INPUT!$I$1)+INPUT!$I$2),"Washout","On Meds"))))</f>
        <v/>
      </c>
      <c r="F7491">
        <f>IF(B7491="","",1.509*(LN(B7491)^1.084-5.381))</f>
        <v/>
      </c>
      <c r="G7491">
        <f>IF(F7491="","",IF(F7491&lt;0,10*F7491^2,0))</f>
        <v/>
      </c>
      <c r="H7491">
        <f>IF(F7491="","",IF(F7491&gt;0,10*F7491^2,0))</f>
        <v/>
      </c>
    </row>
    <row r="7492">
      <c r="A7492">
        <f>Input!A7492</f>
        <v/>
      </c>
      <c r="B7492">
        <f>IF(ISNUMBER(Input!B7492),IF(AND(Input!B7492&gt;=20,Input!B7492&lt;=700),Input!B7492,""),"")</f>
        <v/>
      </c>
      <c r="C7492">
        <f>IF(B7492="","",INT(A7492))</f>
        <v/>
      </c>
      <c r="D7492">
        <f>IF(B7492="","",HOUR(A7492))</f>
        <v/>
      </c>
      <c r="E7492">
        <f>IF(B7492="","",IF(INPUT!$I$1="","",IF(C7492&lt;(INT(INPUT!$I$1)-INPUT!$I$2),"Off Meds",IF(C7492&lt;=(INT(INPUT!$I$1)+INPUT!$I$2),"Washout","On Meds"))))</f>
        <v/>
      </c>
      <c r="F7492">
        <f>IF(B7492="","",1.509*(LN(B7492)^1.084-5.381))</f>
        <v/>
      </c>
      <c r="G7492">
        <f>IF(F7492="","",IF(F7492&lt;0,10*F7492^2,0))</f>
        <v/>
      </c>
      <c r="H7492">
        <f>IF(F7492="","",IF(F7492&gt;0,10*F7492^2,0))</f>
        <v/>
      </c>
    </row>
    <row r="7493">
      <c r="A7493">
        <f>Input!A7493</f>
        <v/>
      </c>
      <c r="B7493">
        <f>IF(ISNUMBER(Input!B7493),IF(AND(Input!B7493&gt;=20,Input!B7493&lt;=700),Input!B7493,""),"")</f>
        <v/>
      </c>
      <c r="C7493">
        <f>IF(B7493="","",INT(A7493))</f>
        <v/>
      </c>
      <c r="D7493">
        <f>IF(B7493="","",HOUR(A7493))</f>
        <v/>
      </c>
      <c r="E7493">
        <f>IF(B7493="","",IF(INPUT!$I$1="","",IF(C7493&lt;(INT(INPUT!$I$1)-INPUT!$I$2),"Off Meds",IF(C7493&lt;=(INT(INPUT!$I$1)+INPUT!$I$2),"Washout","On Meds"))))</f>
        <v/>
      </c>
      <c r="F7493">
        <f>IF(B7493="","",1.509*(LN(B7493)^1.084-5.381))</f>
        <v/>
      </c>
      <c r="G7493">
        <f>IF(F7493="","",IF(F7493&lt;0,10*F7493^2,0))</f>
        <v/>
      </c>
      <c r="H7493">
        <f>IF(F7493="","",IF(F7493&gt;0,10*F7493^2,0))</f>
        <v/>
      </c>
    </row>
    <row r="7494">
      <c r="A7494">
        <f>Input!A7494</f>
        <v/>
      </c>
      <c r="B7494">
        <f>IF(ISNUMBER(Input!B7494),IF(AND(Input!B7494&gt;=20,Input!B7494&lt;=700),Input!B7494,""),"")</f>
        <v/>
      </c>
      <c r="C7494">
        <f>IF(B7494="","",INT(A7494))</f>
        <v/>
      </c>
      <c r="D7494">
        <f>IF(B7494="","",HOUR(A7494))</f>
        <v/>
      </c>
      <c r="E7494">
        <f>IF(B7494="","",IF(INPUT!$I$1="","",IF(C7494&lt;(INT(INPUT!$I$1)-INPUT!$I$2),"Off Meds",IF(C7494&lt;=(INT(INPUT!$I$1)+INPUT!$I$2),"Washout","On Meds"))))</f>
        <v/>
      </c>
      <c r="F7494">
        <f>IF(B7494="","",1.509*(LN(B7494)^1.084-5.381))</f>
        <v/>
      </c>
      <c r="G7494">
        <f>IF(F7494="","",IF(F7494&lt;0,10*F7494^2,0))</f>
        <v/>
      </c>
      <c r="H7494">
        <f>IF(F7494="","",IF(F7494&gt;0,10*F7494^2,0))</f>
        <v/>
      </c>
    </row>
    <row r="7495">
      <c r="A7495">
        <f>Input!A7495</f>
        <v/>
      </c>
      <c r="B7495">
        <f>IF(ISNUMBER(Input!B7495),IF(AND(Input!B7495&gt;=20,Input!B7495&lt;=700),Input!B7495,""),"")</f>
        <v/>
      </c>
      <c r="C7495">
        <f>IF(B7495="","",INT(A7495))</f>
        <v/>
      </c>
      <c r="D7495">
        <f>IF(B7495="","",HOUR(A7495))</f>
        <v/>
      </c>
      <c r="E7495">
        <f>IF(B7495="","",IF(INPUT!$I$1="","",IF(C7495&lt;(INT(INPUT!$I$1)-INPUT!$I$2),"Off Meds",IF(C7495&lt;=(INT(INPUT!$I$1)+INPUT!$I$2),"Washout","On Meds"))))</f>
        <v/>
      </c>
      <c r="F7495">
        <f>IF(B7495="","",1.509*(LN(B7495)^1.084-5.381))</f>
        <v/>
      </c>
      <c r="G7495">
        <f>IF(F7495="","",IF(F7495&lt;0,10*F7495^2,0))</f>
        <v/>
      </c>
      <c r="H7495">
        <f>IF(F7495="","",IF(F7495&gt;0,10*F7495^2,0))</f>
        <v/>
      </c>
    </row>
    <row r="7496">
      <c r="A7496">
        <f>Input!A7496</f>
        <v/>
      </c>
      <c r="B7496">
        <f>IF(ISNUMBER(Input!B7496),IF(AND(Input!B7496&gt;=20,Input!B7496&lt;=700),Input!B7496,""),"")</f>
        <v/>
      </c>
      <c r="C7496">
        <f>IF(B7496="","",INT(A7496))</f>
        <v/>
      </c>
      <c r="D7496">
        <f>IF(B7496="","",HOUR(A7496))</f>
        <v/>
      </c>
      <c r="E7496">
        <f>IF(B7496="","",IF(INPUT!$I$1="","",IF(C7496&lt;(INT(INPUT!$I$1)-INPUT!$I$2),"Off Meds",IF(C7496&lt;=(INT(INPUT!$I$1)+INPUT!$I$2),"Washout","On Meds"))))</f>
        <v/>
      </c>
      <c r="F7496">
        <f>IF(B7496="","",1.509*(LN(B7496)^1.084-5.381))</f>
        <v/>
      </c>
      <c r="G7496">
        <f>IF(F7496="","",IF(F7496&lt;0,10*F7496^2,0))</f>
        <v/>
      </c>
      <c r="H7496">
        <f>IF(F7496="","",IF(F7496&gt;0,10*F7496^2,0))</f>
        <v/>
      </c>
    </row>
    <row r="7497">
      <c r="A7497">
        <f>Input!A7497</f>
        <v/>
      </c>
      <c r="B7497">
        <f>IF(ISNUMBER(Input!B7497),IF(AND(Input!B7497&gt;=20,Input!B7497&lt;=700),Input!B7497,""),"")</f>
        <v/>
      </c>
      <c r="C7497">
        <f>IF(B7497="","",INT(A7497))</f>
        <v/>
      </c>
      <c r="D7497">
        <f>IF(B7497="","",HOUR(A7497))</f>
        <v/>
      </c>
      <c r="E7497">
        <f>IF(B7497="","",IF(INPUT!$I$1="","",IF(C7497&lt;(INT(INPUT!$I$1)-INPUT!$I$2),"Off Meds",IF(C7497&lt;=(INT(INPUT!$I$1)+INPUT!$I$2),"Washout","On Meds"))))</f>
        <v/>
      </c>
      <c r="F7497">
        <f>IF(B7497="","",1.509*(LN(B7497)^1.084-5.381))</f>
        <v/>
      </c>
      <c r="G7497">
        <f>IF(F7497="","",IF(F7497&lt;0,10*F7497^2,0))</f>
        <v/>
      </c>
      <c r="H7497">
        <f>IF(F7497="","",IF(F7497&gt;0,10*F7497^2,0))</f>
        <v/>
      </c>
    </row>
    <row r="7498">
      <c r="A7498">
        <f>Input!A7498</f>
        <v/>
      </c>
      <c r="B7498">
        <f>IF(ISNUMBER(Input!B7498),IF(AND(Input!B7498&gt;=20,Input!B7498&lt;=700),Input!B7498,""),"")</f>
        <v/>
      </c>
      <c r="C7498">
        <f>IF(B7498="","",INT(A7498))</f>
        <v/>
      </c>
      <c r="D7498">
        <f>IF(B7498="","",HOUR(A7498))</f>
        <v/>
      </c>
      <c r="E7498">
        <f>IF(B7498="","",IF(INPUT!$I$1="","",IF(C7498&lt;(INT(INPUT!$I$1)-INPUT!$I$2),"Off Meds",IF(C7498&lt;=(INT(INPUT!$I$1)+INPUT!$I$2),"Washout","On Meds"))))</f>
        <v/>
      </c>
      <c r="F7498">
        <f>IF(B7498="","",1.509*(LN(B7498)^1.084-5.381))</f>
        <v/>
      </c>
      <c r="G7498">
        <f>IF(F7498="","",IF(F7498&lt;0,10*F7498^2,0))</f>
        <v/>
      </c>
      <c r="H7498">
        <f>IF(F7498="","",IF(F7498&gt;0,10*F7498^2,0))</f>
        <v/>
      </c>
    </row>
    <row r="7499">
      <c r="A7499">
        <f>Input!A7499</f>
        <v/>
      </c>
      <c r="B7499">
        <f>IF(ISNUMBER(Input!B7499),IF(AND(Input!B7499&gt;=20,Input!B7499&lt;=700),Input!B7499,""),"")</f>
        <v/>
      </c>
      <c r="C7499">
        <f>IF(B7499="","",INT(A7499))</f>
        <v/>
      </c>
      <c r="D7499">
        <f>IF(B7499="","",HOUR(A7499))</f>
        <v/>
      </c>
      <c r="E7499">
        <f>IF(B7499="","",IF(INPUT!$I$1="","",IF(C7499&lt;(INT(INPUT!$I$1)-INPUT!$I$2),"Off Meds",IF(C7499&lt;=(INT(INPUT!$I$1)+INPUT!$I$2),"Washout","On Meds"))))</f>
        <v/>
      </c>
      <c r="F7499">
        <f>IF(B7499="","",1.509*(LN(B7499)^1.084-5.381))</f>
        <v/>
      </c>
      <c r="G7499">
        <f>IF(F7499="","",IF(F7499&lt;0,10*F7499^2,0))</f>
        <v/>
      </c>
      <c r="H7499">
        <f>IF(F7499="","",IF(F7499&gt;0,10*F7499^2,0))</f>
        <v/>
      </c>
    </row>
    <row r="7500">
      <c r="A7500">
        <f>Input!A7500</f>
        <v/>
      </c>
      <c r="B7500">
        <f>IF(ISNUMBER(Input!B7500),IF(AND(Input!B7500&gt;=20,Input!B7500&lt;=700),Input!B7500,""),"")</f>
        <v/>
      </c>
      <c r="C7500">
        <f>IF(B7500="","",INT(A7500))</f>
        <v/>
      </c>
      <c r="D7500">
        <f>IF(B7500="","",HOUR(A7500))</f>
        <v/>
      </c>
      <c r="E7500">
        <f>IF(B7500="","",IF(INPUT!$I$1="","",IF(C7500&lt;(INT(INPUT!$I$1)-INPUT!$I$2),"Off Meds",IF(C7500&lt;=(INT(INPUT!$I$1)+INPUT!$I$2),"Washout","On Meds"))))</f>
        <v/>
      </c>
      <c r="F7500">
        <f>IF(B7500="","",1.509*(LN(B7500)^1.084-5.381))</f>
        <v/>
      </c>
      <c r="G7500">
        <f>IF(F7500="","",IF(F7500&lt;0,10*F7500^2,0))</f>
        <v/>
      </c>
      <c r="H7500">
        <f>IF(F7500="","",IF(F7500&gt;0,10*F7500^2,0))</f>
        <v/>
      </c>
    </row>
    <row r="7501">
      <c r="A7501">
        <f>Input!A7501</f>
        <v/>
      </c>
      <c r="B7501">
        <f>IF(ISNUMBER(Input!B7501),IF(AND(Input!B7501&gt;=20,Input!B7501&lt;=700),Input!B7501,""),"")</f>
        <v/>
      </c>
      <c r="C7501">
        <f>IF(B7501="","",INT(A7501))</f>
        <v/>
      </c>
      <c r="D7501">
        <f>IF(B7501="","",HOUR(A7501))</f>
        <v/>
      </c>
      <c r="E7501">
        <f>IF(B7501="","",IF(INPUT!$I$1="","",IF(C7501&lt;(INT(INPUT!$I$1)-INPUT!$I$2),"Off Meds",IF(C7501&lt;=(INT(INPUT!$I$1)+INPUT!$I$2),"Washout","On Meds"))))</f>
        <v/>
      </c>
      <c r="F7501">
        <f>IF(B7501="","",1.509*(LN(B7501)^1.084-5.381))</f>
        <v/>
      </c>
      <c r="G7501">
        <f>IF(F7501="","",IF(F7501&lt;0,10*F7501^2,0))</f>
        <v/>
      </c>
      <c r="H7501">
        <f>IF(F7501="","",IF(F7501&gt;0,10*F7501^2,0))</f>
        <v/>
      </c>
    </row>
    <row r="7502">
      <c r="A7502">
        <f>Input!A7502</f>
        <v/>
      </c>
      <c r="B7502">
        <f>IF(ISNUMBER(Input!B7502),IF(AND(Input!B7502&gt;=20,Input!B7502&lt;=700),Input!B7502,""),"")</f>
        <v/>
      </c>
      <c r="C7502">
        <f>IF(B7502="","",INT(A7502))</f>
        <v/>
      </c>
      <c r="D7502">
        <f>IF(B7502="","",HOUR(A7502))</f>
        <v/>
      </c>
      <c r="E7502">
        <f>IF(B7502="","",IF(INPUT!$I$1="","",IF(C7502&lt;(INT(INPUT!$I$1)-INPUT!$I$2),"Off Meds",IF(C7502&lt;=(INT(INPUT!$I$1)+INPUT!$I$2),"Washout","On Meds"))))</f>
        <v/>
      </c>
      <c r="F7502">
        <f>IF(B7502="","",1.509*(LN(B7502)^1.084-5.381))</f>
        <v/>
      </c>
      <c r="G7502">
        <f>IF(F7502="","",IF(F7502&lt;0,10*F7502^2,0))</f>
        <v/>
      </c>
      <c r="H7502">
        <f>IF(F7502="","",IF(F7502&gt;0,10*F7502^2,0))</f>
        <v/>
      </c>
    </row>
    <row r="7503">
      <c r="A7503">
        <f>Input!A7503</f>
        <v/>
      </c>
      <c r="B7503">
        <f>IF(ISNUMBER(Input!B7503),IF(AND(Input!B7503&gt;=20,Input!B7503&lt;=700),Input!B7503,""),"")</f>
        <v/>
      </c>
      <c r="C7503">
        <f>IF(B7503="","",INT(A7503))</f>
        <v/>
      </c>
      <c r="D7503">
        <f>IF(B7503="","",HOUR(A7503))</f>
        <v/>
      </c>
      <c r="E7503">
        <f>IF(B7503="","",IF(INPUT!$I$1="","",IF(C7503&lt;(INT(INPUT!$I$1)-INPUT!$I$2),"Off Meds",IF(C7503&lt;=(INT(INPUT!$I$1)+INPUT!$I$2),"Washout","On Meds"))))</f>
        <v/>
      </c>
      <c r="F7503">
        <f>IF(B7503="","",1.509*(LN(B7503)^1.084-5.381))</f>
        <v/>
      </c>
      <c r="G7503">
        <f>IF(F7503="","",IF(F7503&lt;0,10*F7503^2,0))</f>
        <v/>
      </c>
      <c r="H7503">
        <f>IF(F7503="","",IF(F7503&gt;0,10*F7503^2,0))</f>
        <v/>
      </c>
    </row>
    <row r="7504">
      <c r="A7504">
        <f>Input!A7504</f>
        <v/>
      </c>
      <c r="B7504">
        <f>IF(ISNUMBER(Input!B7504),IF(AND(Input!B7504&gt;=20,Input!B7504&lt;=700),Input!B7504,""),"")</f>
        <v/>
      </c>
      <c r="C7504">
        <f>IF(B7504="","",INT(A7504))</f>
        <v/>
      </c>
      <c r="D7504">
        <f>IF(B7504="","",HOUR(A7504))</f>
        <v/>
      </c>
      <c r="E7504">
        <f>IF(B7504="","",IF(INPUT!$I$1="","",IF(C7504&lt;(INT(INPUT!$I$1)-INPUT!$I$2),"Off Meds",IF(C7504&lt;=(INT(INPUT!$I$1)+INPUT!$I$2),"Washout","On Meds"))))</f>
        <v/>
      </c>
      <c r="F7504">
        <f>IF(B7504="","",1.509*(LN(B7504)^1.084-5.381))</f>
        <v/>
      </c>
      <c r="G7504">
        <f>IF(F7504="","",IF(F7504&lt;0,10*F7504^2,0))</f>
        <v/>
      </c>
      <c r="H7504">
        <f>IF(F7504="","",IF(F7504&gt;0,10*F7504^2,0))</f>
        <v/>
      </c>
    </row>
    <row r="7505">
      <c r="A7505">
        <f>Input!A7505</f>
        <v/>
      </c>
      <c r="B7505">
        <f>IF(ISNUMBER(Input!B7505),IF(AND(Input!B7505&gt;=20,Input!B7505&lt;=700),Input!B7505,""),"")</f>
        <v/>
      </c>
      <c r="C7505">
        <f>IF(B7505="","",INT(A7505))</f>
        <v/>
      </c>
      <c r="D7505">
        <f>IF(B7505="","",HOUR(A7505))</f>
        <v/>
      </c>
      <c r="E7505">
        <f>IF(B7505="","",IF(INPUT!$I$1="","",IF(C7505&lt;(INT(INPUT!$I$1)-INPUT!$I$2),"Off Meds",IF(C7505&lt;=(INT(INPUT!$I$1)+INPUT!$I$2),"Washout","On Meds"))))</f>
        <v/>
      </c>
      <c r="F7505">
        <f>IF(B7505="","",1.509*(LN(B7505)^1.084-5.381))</f>
        <v/>
      </c>
      <c r="G7505">
        <f>IF(F7505="","",IF(F7505&lt;0,10*F7505^2,0))</f>
        <v/>
      </c>
      <c r="H7505">
        <f>IF(F7505="","",IF(F7505&gt;0,10*F7505^2,0))</f>
        <v/>
      </c>
    </row>
    <row r="7506">
      <c r="A7506">
        <f>Input!A7506</f>
        <v/>
      </c>
      <c r="B7506">
        <f>IF(ISNUMBER(Input!B7506),IF(AND(Input!B7506&gt;=20,Input!B7506&lt;=700),Input!B7506,""),"")</f>
        <v/>
      </c>
      <c r="C7506">
        <f>IF(B7506="","",INT(A7506))</f>
        <v/>
      </c>
      <c r="D7506">
        <f>IF(B7506="","",HOUR(A7506))</f>
        <v/>
      </c>
      <c r="E7506">
        <f>IF(B7506="","",IF(INPUT!$I$1="","",IF(C7506&lt;(INT(INPUT!$I$1)-INPUT!$I$2),"Off Meds",IF(C7506&lt;=(INT(INPUT!$I$1)+INPUT!$I$2),"Washout","On Meds"))))</f>
        <v/>
      </c>
      <c r="F7506">
        <f>IF(B7506="","",1.509*(LN(B7506)^1.084-5.381))</f>
        <v/>
      </c>
      <c r="G7506">
        <f>IF(F7506="","",IF(F7506&lt;0,10*F7506^2,0))</f>
        <v/>
      </c>
      <c r="H7506">
        <f>IF(F7506="","",IF(F7506&gt;0,10*F7506^2,0))</f>
        <v/>
      </c>
    </row>
    <row r="7507">
      <c r="A7507">
        <f>Input!A7507</f>
        <v/>
      </c>
      <c r="B7507">
        <f>IF(ISNUMBER(Input!B7507),IF(AND(Input!B7507&gt;=20,Input!B7507&lt;=700),Input!B7507,""),"")</f>
        <v/>
      </c>
      <c r="C7507">
        <f>IF(B7507="","",INT(A7507))</f>
        <v/>
      </c>
      <c r="D7507">
        <f>IF(B7507="","",HOUR(A7507))</f>
        <v/>
      </c>
      <c r="E7507">
        <f>IF(B7507="","",IF(INPUT!$I$1="","",IF(C7507&lt;(INT(INPUT!$I$1)-INPUT!$I$2),"Off Meds",IF(C7507&lt;=(INT(INPUT!$I$1)+INPUT!$I$2),"Washout","On Meds"))))</f>
        <v/>
      </c>
      <c r="F7507">
        <f>IF(B7507="","",1.509*(LN(B7507)^1.084-5.381))</f>
        <v/>
      </c>
      <c r="G7507">
        <f>IF(F7507="","",IF(F7507&lt;0,10*F7507^2,0))</f>
        <v/>
      </c>
      <c r="H7507">
        <f>IF(F7507="","",IF(F7507&gt;0,10*F7507^2,0))</f>
        <v/>
      </c>
    </row>
    <row r="7508">
      <c r="A7508">
        <f>Input!A7508</f>
        <v/>
      </c>
      <c r="B7508">
        <f>IF(ISNUMBER(Input!B7508),IF(AND(Input!B7508&gt;=20,Input!B7508&lt;=700),Input!B7508,""),"")</f>
        <v/>
      </c>
      <c r="C7508">
        <f>IF(B7508="","",INT(A7508))</f>
        <v/>
      </c>
      <c r="D7508">
        <f>IF(B7508="","",HOUR(A7508))</f>
        <v/>
      </c>
      <c r="E7508">
        <f>IF(B7508="","",IF(INPUT!$I$1="","",IF(C7508&lt;(INT(INPUT!$I$1)-INPUT!$I$2),"Off Meds",IF(C7508&lt;=(INT(INPUT!$I$1)+INPUT!$I$2),"Washout","On Meds"))))</f>
        <v/>
      </c>
      <c r="F7508">
        <f>IF(B7508="","",1.509*(LN(B7508)^1.084-5.381))</f>
        <v/>
      </c>
      <c r="G7508">
        <f>IF(F7508="","",IF(F7508&lt;0,10*F7508^2,0))</f>
        <v/>
      </c>
      <c r="H7508">
        <f>IF(F7508="","",IF(F7508&gt;0,10*F7508^2,0))</f>
        <v/>
      </c>
    </row>
    <row r="7509">
      <c r="A7509">
        <f>Input!A7509</f>
        <v/>
      </c>
      <c r="B7509">
        <f>IF(ISNUMBER(Input!B7509),IF(AND(Input!B7509&gt;=20,Input!B7509&lt;=700),Input!B7509,""),"")</f>
        <v/>
      </c>
      <c r="C7509">
        <f>IF(B7509="","",INT(A7509))</f>
        <v/>
      </c>
      <c r="D7509">
        <f>IF(B7509="","",HOUR(A7509))</f>
        <v/>
      </c>
      <c r="E7509">
        <f>IF(B7509="","",IF(INPUT!$I$1="","",IF(C7509&lt;(INT(INPUT!$I$1)-INPUT!$I$2),"Off Meds",IF(C7509&lt;=(INT(INPUT!$I$1)+INPUT!$I$2),"Washout","On Meds"))))</f>
        <v/>
      </c>
      <c r="F7509">
        <f>IF(B7509="","",1.509*(LN(B7509)^1.084-5.381))</f>
        <v/>
      </c>
      <c r="G7509">
        <f>IF(F7509="","",IF(F7509&lt;0,10*F7509^2,0))</f>
        <v/>
      </c>
      <c r="H7509">
        <f>IF(F7509="","",IF(F7509&gt;0,10*F7509^2,0))</f>
        <v/>
      </c>
    </row>
    <row r="7510">
      <c r="A7510">
        <f>Input!A7510</f>
        <v/>
      </c>
      <c r="B7510">
        <f>IF(ISNUMBER(Input!B7510),IF(AND(Input!B7510&gt;=20,Input!B7510&lt;=700),Input!B7510,""),"")</f>
        <v/>
      </c>
      <c r="C7510">
        <f>IF(B7510="","",INT(A7510))</f>
        <v/>
      </c>
      <c r="D7510">
        <f>IF(B7510="","",HOUR(A7510))</f>
        <v/>
      </c>
      <c r="E7510">
        <f>IF(B7510="","",IF(INPUT!$I$1="","",IF(C7510&lt;(INT(INPUT!$I$1)-INPUT!$I$2),"Off Meds",IF(C7510&lt;=(INT(INPUT!$I$1)+INPUT!$I$2),"Washout","On Meds"))))</f>
        <v/>
      </c>
      <c r="F7510">
        <f>IF(B7510="","",1.509*(LN(B7510)^1.084-5.381))</f>
        <v/>
      </c>
      <c r="G7510">
        <f>IF(F7510="","",IF(F7510&lt;0,10*F7510^2,0))</f>
        <v/>
      </c>
      <c r="H7510">
        <f>IF(F7510="","",IF(F7510&gt;0,10*F7510^2,0))</f>
        <v/>
      </c>
    </row>
    <row r="7511">
      <c r="A7511">
        <f>Input!A7511</f>
        <v/>
      </c>
      <c r="B7511">
        <f>IF(ISNUMBER(Input!B7511),IF(AND(Input!B7511&gt;=20,Input!B7511&lt;=700),Input!B7511,""),"")</f>
        <v/>
      </c>
      <c r="C7511">
        <f>IF(B7511="","",INT(A7511))</f>
        <v/>
      </c>
      <c r="D7511">
        <f>IF(B7511="","",HOUR(A7511))</f>
        <v/>
      </c>
      <c r="E7511">
        <f>IF(B7511="","",IF(INPUT!$I$1="","",IF(C7511&lt;(INT(INPUT!$I$1)-INPUT!$I$2),"Off Meds",IF(C7511&lt;=(INT(INPUT!$I$1)+INPUT!$I$2),"Washout","On Meds"))))</f>
        <v/>
      </c>
      <c r="F7511">
        <f>IF(B7511="","",1.509*(LN(B7511)^1.084-5.381))</f>
        <v/>
      </c>
      <c r="G7511">
        <f>IF(F7511="","",IF(F7511&lt;0,10*F7511^2,0))</f>
        <v/>
      </c>
      <c r="H7511">
        <f>IF(F7511="","",IF(F7511&gt;0,10*F7511^2,0))</f>
        <v/>
      </c>
    </row>
    <row r="7512">
      <c r="A7512">
        <f>Input!A7512</f>
        <v/>
      </c>
      <c r="B7512">
        <f>IF(ISNUMBER(Input!B7512),IF(AND(Input!B7512&gt;=20,Input!B7512&lt;=700),Input!B7512,""),"")</f>
        <v/>
      </c>
      <c r="C7512">
        <f>IF(B7512="","",INT(A7512))</f>
        <v/>
      </c>
      <c r="D7512">
        <f>IF(B7512="","",HOUR(A7512))</f>
        <v/>
      </c>
      <c r="E7512">
        <f>IF(B7512="","",IF(INPUT!$I$1="","",IF(C7512&lt;(INT(INPUT!$I$1)-INPUT!$I$2),"Off Meds",IF(C7512&lt;=(INT(INPUT!$I$1)+INPUT!$I$2),"Washout","On Meds"))))</f>
        <v/>
      </c>
      <c r="F7512">
        <f>IF(B7512="","",1.509*(LN(B7512)^1.084-5.381))</f>
        <v/>
      </c>
      <c r="G7512">
        <f>IF(F7512="","",IF(F7512&lt;0,10*F7512^2,0))</f>
        <v/>
      </c>
      <c r="H7512">
        <f>IF(F7512="","",IF(F7512&gt;0,10*F7512^2,0))</f>
        <v/>
      </c>
    </row>
    <row r="7513">
      <c r="A7513">
        <f>Input!A7513</f>
        <v/>
      </c>
      <c r="B7513">
        <f>IF(ISNUMBER(Input!B7513),IF(AND(Input!B7513&gt;=20,Input!B7513&lt;=700),Input!B7513,""),"")</f>
        <v/>
      </c>
      <c r="C7513">
        <f>IF(B7513="","",INT(A7513))</f>
        <v/>
      </c>
      <c r="D7513">
        <f>IF(B7513="","",HOUR(A7513))</f>
        <v/>
      </c>
      <c r="E7513">
        <f>IF(B7513="","",IF(INPUT!$I$1="","",IF(C7513&lt;(INT(INPUT!$I$1)-INPUT!$I$2),"Off Meds",IF(C7513&lt;=(INT(INPUT!$I$1)+INPUT!$I$2),"Washout","On Meds"))))</f>
        <v/>
      </c>
      <c r="F7513">
        <f>IF(B7513="","",1.509*(LN(B7513)^1.084-5.381))</f>
        <v/>
      </c>
      <c r="G7513">
        <f>IF(F7513="","",IF(F7513&lt;0,10*F7513^2,0))</f>
        <v/>
      </c>
      <c r="H7513">
        <f>IF(F7513="","",IF(F7513&gt;0,10*F7513^2,0))</f>
        <v/>
      </c>
    </row>
    <row r="7514">
      <c r="A7514">
        <f>Input!A7514</f>
        <v/>
      </c>
      <c r="B7514">
        <f>IF(ISNUMBER(Input!B7514),IF(AND(Input!B7514&gt;=20,Input!B7514&lt;=700),Input!B7514,""),"")</f>
        <v/>
      </c>
      <c r="C7514">
        <f>IF(B7514="","",INT(A7514))</f>
        <v/>
      </c>
      <c r="D7514">
        <f>IF(B7514="","",HOUR(A7514))</f>
        <v/>
      </c>
      <c r="E7514">
        <f>IF(B7514="","",IF(INPUT!$I$1="","",IF(C7514&lt;(INT(INPUT!$I$1)-INPUT!$I$2),"Off Meds",IF(C7514&lt;=(INT(INPUT!$I$1)+INPUT!$I$2),"Washout","On Meds"))))</f>
        <v/>
      </c>
      <c r="F7514">
        <f>IF(B7514="","",1.509*(LN(B7514)^1.084-5.381))</f>
        <v/>
      </c>
      <c r="G7514">
        <f>IF(F7514="","",IF(F7514&lt;0,10*F7514^2,0))</f>
        <v/>
      </c>
      <c r="H7514">
        <f>IF(F7514="","",IF(F7514&gt;0,10*F7514^2,0))</f>
        <v/>
      </c>
    </row>
    <row r="7515">
      <c r="A7515">
        <f>Input!A7515</f>
        <v/>
      </c>
      <c r="B7515">
        <f>IF(ISNUMBER(Input!B7515),IF(AND(Input!B7515&gt;=20,Input!B7515&lt;=700),Input!B7515,""),"")</f>
        <v/>
      </c>
      <c r="C7515">
        <f>IF(B7515="","",INT(A7515))</f>
        <v/>
      </c>
      <c r="D7515">
        <f>IF(B7515="","",HOUR(A7515))</f>
        <v/>
      </c>
      <c r="E7515">
        <f>IF(B7515="","",IF(INPUT!$I$1="","",IF(C7515&lt;(INT(INPUT!$I$1)-INPUT!$I$2),"Off Meds",IF(C7515&lt;=(INT(INPUT!$I$1)+INPUT!$I$2),"Washout","On Meds"))))</f>
        <v/>
      </c>
      <c r="F7515">
        <f>IF(B7515="","",1.509*(LN(B7515)^1.084-5.381))</f>
        <v/>
      </c>
      <c r="G7515">
        <f>IF(F7515="","",IF(F7515&lt;0,10*F7515^2,0))</f>
        <v/>
      </c>
      <c r="H7515">
        <f>IF(F7515="","",IF(F7515&gt;0,10*F7515^2,0))</f>
        <v/>
      </c>
    </row>
    <row r="7516">
      <c r="A7516">
        <f>Input!A7516</f>
        <v/>
      </c>
      <c r="B7516">
        <f>IF(ISNUMBER(Input!B7516),IF(AND(Input!B7516&gt;=20,Input!B7516&lt;=700),Input!B7516,""),"")</f>
        <v/>
      </c>
      <c r="C7516">
        <f>IF(B7516="","",INT(A7516))</f>
        <v/>
      </c>
      <c r="D7516">
        <f>IF(B7516="","",HOUR(A7516))</f>
        <v/>
      </c>
      <c r="E7516">
        <f>IF(B7516="","",IF(INPUT!$I$1="","",IF(C7516&lt;(INT(INPUT!$I$1)-INPUT!$I$2),"Off Meds",IF(C7516&lt;=(INT(INPUT!$I$1)+INPUT!$I$2),"Washout","On Meds"))))</f>
        <v/>
      </c>
      <c r="F7516">
        <f>IF(B7516="","",1.509*(LN(B7516)^1.084-5.381))</f>
        <v/>
      </c>
      <c r="G7516">
        <f>IF(F7516="","",IF(F7516&lt;0,10*F7516^2,0))</f>
        <v/>
      </c>
      <c r="H7516">
        <f>IF(F7516="","",IF(F7516&gt;0,10*F7516^2,0))</f>
        <v/>
      </c>
    </row>
    <row r="7517">
      <c r="A7517">
        <f>Input!A7517</f>
        <v/>
      </c>
      <c r="B7517">
        <f>IF(ISNUMBER(Input!B7517),IF(AND(Input!B7517&gt;=20,Input!B7517&lt;=700),Input!B7517,""),"")</f>
        <v/>
      </c>
      <c r="C7517">
        <f>IF(B7517="","",INT(A7517))</f>
        <v/>
      </c>
      <c r="D7517">
        <f>IF(B7517="","",HOUR(A7517))</f>
        <v/>
      </c>
      <c r="E7517">
        <f>IF(B7517="","",IF(INPUT!$I$1="","",IF(C7517&lt;(INT(INPUT!$I$1)-INPUT!$I$2),"Off Meds",IF(C7517&lt;=(INT(INPUT!$I$1)+INPUT!$I$2),"Washout","On Meds"))))</f>
        <v/>
      </c>
      <c r="F7517">
        <f>IF(B7517="","",1.509*(LN(B7517)^1.084-5.381))</f>
        <v/>
      </c>
      <c r="G7517">
        <f>IF(F7517="","",IF(F7517&lt;0,10*F7517^2,0))</f>
        <v/>
      </c>
      <c r="H7517">
        <f>IF(F7517="","",IF(F7517&gt;0,10*F7517^2,0))</f>
        <v/>
      </c>
    </row>
    <row r="7518">
      <c r="A7518">
        <f>Input!A7518</f>
        <v/>
      </c>
      <c r="B7518">
        <f>IF(ISNUMBER(Input!B7518),IF(AND(Input!B7518&gt;=20,Input!B7518&lt;=700),Input!B7518,""),"")</f>
        <v/>
      </c>
      <c r="C7518">
        <f>IF(B7518="","",INT(A7518))</f>
        <v/>
      </c>
      <c r="D7518">
        <f>IF(B7518="","",HOUR(A7518))</f>
        <v/>
      </c>
      <c r="E7518">
        <f>IF(B7518="","",IF(INPUT!$I$1="","",IF(C7518&lt;(INT(INPUT!$I$1)-INPUT!$I$2),"Off Meds",IF(C7518&lt;=(INT(INPUT!$I$1)+INPUT!$I$2),"Washout","On Meds"))))</f>
        <v/>
      </c>
      <c r="F7518">
        <f>IF(B7518="","",1.509*(LN(B7518)^1.084-5.381))</f>
        <v/>
      </c>
      <c r="G7518">
        <f>IF(F7518="","",IF(F7518&lt;0,10*F7518^2,0))</f>
        <v/>
      </c>
      <c r="H7518">
        <f>IF(F7518="","",IF(F7518&gt;0,10*F7518^2,0))</f>
        <v/>
      </c>
    </row>
    <row r="7519">
      <c r="A7519">
        <f>Input!A7519</f>
        <v/>
      </c>
      <c r="B7519">
        <f>IF(ISNUMBER(Input!B7519),IF(AND(Input!B7519&gt;=20,Input!B7519&lt;=700),Input!B7519,""),"")</f>
        <v/>
      </c>
      <c r="C7519">
        <f>IF(B7519="","",INT(A7519))</f>
        <v/>
      </c>
      <c r="D7519">
        <f>IF(B7519="","",HOUR(A7519))</f>
        <v/>
      </c>
      <c r="E7519">
        <f>IF(B7519="","",IF(INPUT!$I$1="","",IF(C7519&lt;(INT(INPUT!$I$1)-INPUT!$I$2),"Off Meds",IF(C7519&lt;=(INT(INPUT!$I$1)+INPUT!$I$2),"Washout","On Meds"))))</f>
        <v/>
      </c>
      <c r="F7519">
        <f>IF(B7519="","",1.509*(LN(B7519)^1.084-5.381))</f>
        <v/>
      </c>
      <c r="G7519">
        <f>IF(F7519="","",IF(F7519&lt;0,10*F7519^2,0))</f>
        <v/>
      </c>
      <c r="H7519">
        <f>IF(F7519="","",IF(F7519&gt;0,10*F7519^2,0))</f>
        <v/>
      </c>
    </row>
    <row r="7520">
      <c r="A7520">
        <f>Input!A7520</f>
        <v/>
      </c>
      <c r="B7520">
        <f>IF(ISNUMBER(Input!B7520),IF(AND(Input!B7520&gt;=20,Input!B7520&lt;=700),Input!B7520,""),"")</f>
        <v/>
      </c>
      <c r="C7520">
        <f>IF(B7520="","",INT(A7520))</f>
        <v/>
      </c>
      <c r="D7520">
        <f>IF(B7520="","",HOUR(A7520))</f>
        <v/>
      </c>
      <c r="E7520">
        <f>IF(B7520="","",IF(INPUT!$I$1="","",IF(C7520&lt;(INT(INPUT!$I$1)-INPUT!$I$2),"Off Meds",IF(C7520&lt;=(INT(INPUT!$I$1)+INPUT!$I$2),"Washout","On Meds"))))</f>
        <v/>
      </c>
      <c r="F7520">
        <f>IF(B7520="","",1.509*(LN(B7520)^1.084-5.381))</f>
        <v/>
      </c>
      <c r="G7520">
        <f>IF(F7520="","",IF(F7520&lt;0,10*F7520^2,0))</f>
        <v/>
      </c>
      <c r="H7520">
        <f>IF(F7520="","",IF(F7520&gt;0,10*F7520^2,0))</f>
        <v/>
      </c>
    </row>
    <row r="7521">
      <c r="A7521">
        <f>Input!A7521</f>
        <v/>
      </c>
      <c r="B7521">
        <f>IF(ISNUMBER(Input!B7521),IF(AND(Input!B7521&gt;=20,Input!B7521&lt;=700),Input!B7521,""),"")</f>
        <v/>
      </c>
      <c r="C7521">
        <f>IF(B7521="","",INT(A7521))</f>
        <v/>
      </c>
      <c r="D7521">
        <f>IF(B7521="","",HOUR(A7521))</f>
        <v/>
      </c>
      <c r="E7521">
        <f>IF(B7521="","",IF(INPUT!$I$1="","",IF(C7521&lt;(INT(INPUT!$I$1)-INPUT!$I$2),"Off Meds",IF(C7521&lt;=(INT(INPUT!$I$1)+INPUT!$I$2),"Washout","On Meds"))))</f>
        <v/>
      </c>
      <c r="F7521">
        <f>IF(B7521="","",1.509*(LN(B7521)^1.084-5.381))</f>
        <v/>
      </c>
      <c r="G7521">
        <f>IF(F7521="","",IF(F7521&lt;0,10*F7521^2,0))</f>
        <v/>
      </c>
      <c r="H7521">
        <f>IF(F7521="","",IF(F7521&gt;0,10*F7521^2,0))</f>
        <v/>
      </c>
    </row>
    <row r="7522">
      <c r="A7522">
        <f>Input!A7522</f>
        <v/>
      </c>
      <c r="B7522">
        <f>IF(ISNUMBER(Input!B7522),IF(AND(Input!B7522&gt;=20,Input!B7522&lt;=700),Input!B7522,""),"")</f>
        <v/>
      </c>
      <c r="C7522">
        <f>IF(B7522="","",INT(A7522))</f>
        <v/>
      </c>
      <c r="D7522">
        <f>IF(B7522="","",HOUR(A7522))</f>
        <v/>
      </c>
      <c r="E7522">
        <f>IF(B7522="","",IF(INPUT!$I$1="","",IF(C7522&lt;(INT(INPUT!$I$1)-INPUT!$I$2),"Off Meds",IF(C7522&lt;=(INT(INPUT!$I$1)+INPUT!$I$2),"Washout","On Meds"))))</f>
        <v/>
      </c>
      <c r="F7522">
        <f>IF(B7522="","",1.509*(LN(B7522)^1.084-5.381))</f>
        <v/>
      </c>
      <c r="G7522">
        <f>IF(F7522="","",IF(F7522&lt;0,10*F7522^2,0))</f>
        <v/>
      </c>
      <c r="H7522">
        <f>IF(F7522="","",IF(F7522&gt;0,10*F7522^2,0))</f>
        <v/>
      </c>
    </row>
    <row r="7523">
      <c r="A7523">
        <f>Input!A7523</f>
        <v/>
      </c>
      <c r="B7523">
        <f>IF(ISNUMBER(Input!B7523),IF(AND(Input!B7523&gt;=20,Input!B7523&lt;=700),Input!B7523,""),"")</f>
        <v/>
      </c>
      <c r="C7523">
        <f>IF(B7523="","",INT(A7523))</f>
        <v/>
      </c>
      <c r="D7523">
        <f>IF(B7523="","",HOUR(A7523))</f>
        <v/>
      </c>
      <c r="E7523">
        <f>IF(B7523="","",IF(INPUT!$I$1="","",IF(C7523&lt;(INT(INPUT!$I$1)-INPUT!$I$2),"Off Meds",IF(C7523&lt;=(INT(INPUT!$I$1)+INPUT!$I$2),"Washout","On Meds"))))</f>
        <v/>
      </c>
      <c r="F7523">
        <f>IF(B7523="","",1.509*(LN(B7523)^1.084-5.381))</f>
        <v/>
      </c>
      <c r="G7523">
        <f>IF(F7523="","",IF(F7523&lt;0,10*F7523^2,0))</f>
        <v/>
      </c>
      <c r="H7523">
        <f>IF(F7523="","",IF(F7523&gt;0,10*F7523^2,0))</f>
        <v/>
      </c>
    </row>
    <row r="7524">
      <c r="A7524">
        <f>Input!A7524</f>
        <v/>
      </c>
      <c r="B7524">
        <f>IF(ISNUMBER(Input!B7524),IF(AND(Input!B7524&gt;=20,Input!B7524&lt;=700),Input!B7524,""),"")</f>
        <v/>
      </c>
      <c r="C7524">
        <f>IF(B7524="","",INT(A7524))</f>
        <v/>
      </c>
      <c r="D7524">
        <f>IF(B7524="","",HOUR(A7524))</f>
        <v/>
      </c>
      <c r="E7524">
        <f>IF(B7524="","",IF(INPUT!$I$1="","",IF(C7524&lt;(INT(INPUT!$I$1)-INPUT!$I$2),"Off Meds",IF(C7524&lt;=(INT(INPUT!$I$1)+INPUT!$I$2),"Washout","On Meds"))))</f>
        <v/>
      </c>
      <c r="F7524">
        <f>IF(B7524="","",1.509*(LN(B7524)^1.084-5.381))</f>
        <v/>
      </c>
      <c r="G7524">
        <f>IF(F7524="","",IF(F7524&lt;0,10*F7524^2,0))</f>
        <v/>
      </c>
      <c r="H7524">
        <f>IF(F7524="","",IF(F7524&gt;0,10*F7524^2,0))</f>
        <v/>
      </c>
    </row>
    <row r="7525">
      <c r="A7525">
        <f>Input!A7525</f>
        <v/>
      </c>
      <c r="B7525">
        <f>IF(ISNUMBER(Input!B7525),IF(AND(Input!B7525&gt;=20,Input!B7525&lt;=700),Input!B7525,""),"")</f>
        <v/>
      </c>
      <c r="C7525">
        <f>IF(B7525="","",INT(A7525))</f>
        <v/>
      </c>
      <c r="D7525">
        <f>IF(B7525="","",HOUR(A7525))</f>
        <v/>
      </c>
      <c r="E7525">
        <f>IF(B7525="","",IF(INPUT!$I$1="","",IF(C7525&lt;(INT(INPUT!$I$1)-INPUT!$I$2),"Off Meds",IF(C7525&lt;=(INT(INPUT!$I$1)+INPUT!$I$2),"Washout","On Meds"))))</f>
        <v/>
      </c>
      <c r="F7525">
        <f>IF(B7525="","",1.509*(LN(B7525)^1.084-5.381))</f>
        <v/>
      </c>
      <c r="G7525">
        <f>IF(F7525="","",IF(F7525&lt;0,10*F7525^2,0))</f>
        <v/>
      </c>
      <c r="H7525">
        <f>IF(F7525="","",IF(F7525&gt;0,10*F7525^2,0))</f>
        <v/>
      </c>
    </row>
    <row r="7526">
      <c r="A7526">
        <f>Input!A7526</f>
        <v/>
      </c>
      <c r="B7526">
        <f>IF(ISNUMBER(Input!B7526),IF(AND(Input!B7526&gt;=20,Input!B7526&lt;=700),Input!B7526,""),"")</f>
        <v/>
      </c>
      <c r="C7526">
        <f>IF(B7526="","",INT(A7526))</f>
        <v/>
      </c>
      <c r="D7526">
        <f>IF(B7526="","",HOUR(A7526))</f>
        <v/>
      </c>
      <c r="E7526">
        <f>IF(B7526="","",IF(INPUT!$I$1="","",IF(C7526&lt;(INT(INPUT!$I$1)-INPUT!$I$2),"Off Meds",IF(C7526&lt;=(INT(INPUT!$I$1)+INPUT!$I$2),"Washout","On Meds"))))</f>
        <v/>
      </c>
      <c r="F7526">
        <f>IF(B7526="","",1.509*(LN(B7526)^1.084-5.381))</f>
        <v/>
      </c>
      <c r="G7526">
        <f>IF(F7526="","",IF(F7526&lt;0,10*F7526^2,0))</f>
        <v/>
      </c>
      <c r="H7526">
        <f>IF(F7526="","",IF(F7526&gt;0,10*F7526^2,0))</f>
        <v/>
      </c>
    </row>
    <row r="7527">
      <c r="A7527">
        <f>Input!A7527</f>
        <v/>
      </c>
      <c r="B7527">
        <f>IF(ISNUMBER(Input!B7527),IF(AND(Input!B7527&gt;=20,Input!B7527&lt;=700),Input!B7527,""),"")</f>
        <v/>
      </c>
      <c r="C7527">
        <f>IF(B7527="","",INT(A7527))</f>
        <v/>
      </c>
      <c r="D7527">
        <f>IF(B7527="","",HOUR(A7527))</f>
        <v/>
      </c>
      <c r="E7527">
        <f>IF(B7527="","",IF(INPUT!$I$1="","",IF(C7527&lt;(INT(INPUT!$I$1)-INPUT!$I$2),"Off Meds",IF(C7527&lt;=(INT(INPUT!$I$1)+INPUT!$I$2),"Washout","On Meds"))))</f>
        <v/>
      </c>
      <c r="F7527">
        <f>IF(B7527="","",1.509*(LN(B7527)^1.084-5.381))</f>
        <v/>
      </c>
      <c r="G7527">
        <f>IF(F7527="","",IF(F7527&lt;0,10*F7527^2,0))</f>
        <v/>
      </c>
      <c r="H7527">
        <f>IF(F7527="","",IF(F7527&gt;0,10*F7527^2,0))</f>
        <v/>
      </c>
    </row>
    <row r="7528">
      <c r="A7528">
        <f>Input!A7528</f>
        <v/>
      </c>
      <c r="B7528">
        <f>IF(ISNUMBER(Input!B7528),IF(AND(Input!B7528&gt;=20,Input!B7528&lt;=700),Input!B7528,""),"")</f>
        <v/>
      </c>
      <c r="C7528">
        <f>IF(B7528="","",INT(A7528))</f>
        <v/>
      </c>
      <c r="D7528">
        <f>IF(B7528="","",HOUR(A7528))</f>
        <v/>
      </c>
      <c r="E7528">
        <f>IF(B7528="","",IF(INPUT!$I$1="","",IF(C7528&lt;(INT(INPUT!$I$1)-INPUT!$I$2),"Off Meds",IF(C7528&lt;=(INT(INPUT!$I$1)+INPUT!$I$2),"Washout","On Meds"))))</f>
        <v/>
      </c>
      <c r="F7528">
        <f>IF(B7528="","",1.509*(LN(B7528)^1.084-5.381))</f>
        <v/>
      </c>
      <c r="G7528">
        <f>IF(F7528="","",IF(F7528&lt;0,10*F7528^2,0))</f>
        <v/>
      </c>
      <c r="H7528">
        <f>IF(F7528="","",IF(F7528&gt;0,10*F7528^2,0))</f>
        <v/>
      </c>
    </row>
    <row r="7529">
      <c r="A7529">
        <f>Input!A7529</f>
        <v/>
      </c>
      <c r="B7529">
        <f>IF(ISNUMBER(Input!B7529),IF(AND(Input!B7529&gt;=20,Input!B7529&lt;=700),Input!B7529,""),"")</f>
        <v/>
      </c>
      <c r="C7529">
        <f>IF(B7529="","",INT(A7529))</f>
        <v/>
      </c>
      <c r="D7529">
        <f>IF(B7529="","",HOUR(A7529))</f>
        <v/>
      </c>
      <c r="E7529">
        <f>IF(B7529="","",IF(INPUT!$I$1="","",IF(C7529&lt;(INT(INPUT!$I$1)-INPUT!$I$2),"Off Meds",IF(C7529&lt;=(INT(INPUT!$I$1)+INPUT!$I$2),"Washout","On Meds"))))</f>
        <v/>
      </c>
      <c r="F7529">
        <f>IF(B7529="","",1.509*(LN(B7529)^1.084-5.381))</f>
        <v/>
      </c>
      <c r="G7529">
        <f>IF(F7529="","",IF(F7529&lt;0,10*F7529^2,0))</f>
        <v/>
      </c>
      <c r="H7529">
        <f>IF(F7529="","",IF(F7529&gt;0,10*F7529^2,0))</f>
        <v/>
      </c>
    </row>
    <row r="7530">
      <c r="A7530">
        <f>Input!A7530</f>
        <v/>
      </c>
      <c r="B7530">
        <f>IF(ISNUMBER(Input!B7530),IF(AND(Input!B7530&gt;=20,Input!B7530&lt;=700),Input!B7530,""),"")</f>
        <v/>
      </c>
      <c r="C7530">
        <f>IF(B7530="","",INT(A7530))</f>
        <v/>
      </c>
      <c r="D7530">
        <f>IF(B7530="","",HOUR(A7530))</f>
        <v/>
      </c>
      <c r="E7530">
        <f>IF(B7530="","",IF(INPUT!$I$1="","",IF(C7530&lt;(INT(INPUT!$I$1)-INPUT!$I$2),"Off Meds",IF(C7530&lt;=(INT(INPUT!$I$1)+INPUT!$I$2),"Washout","On Meds"))))</f>
        <v/>
      </c>
      <c r="F7530">
        <f>IF(B7530="","",1.509*(LN(B7530)^1.084-5.381))</f>
        <v/>
      </c>
      <c r="G7530">
        <f>IF(F7530="","",IF(F7530&lt;0,10*F7530^2,0))</f>
        <v/>
      </c>
      <c r="H7530">
        <f>IF(F7530="","",IF(F7530&gt;0,10*F7530^2,0))</f>
        <v/>
      </c>
    </row>
    <row r="7531">
      <c r="A7531">
        <f>Input!A7531</f>
        <v/>
      </c>
      <c r="B7531">
        <f>IF(ISNUMBER(Input!B7531),IF(AND(Input!B7531&gt;=20,Input!B7531&lt;=700),Input!B7531,""),"")</f>
        <v/>
      </c>
      <c r="C7531">
        <f>IF(B7531="","",INT(A7531))</f>
        <v/>
      </c>
      <c r="D7531">
        <f>IF(B7531="","",HOUR(A7531))</f>
        <v/>
      </c>
      <c r="E7531">
        <f>IF(B7531="","",IF(INPUT!$I$1="","",IF(C7531&lt;(INT(INPUT!$I$1)-INPUT!$I$2),"Off Meds",IF(C7531&lt;=(INT(INPUT!$I$1)+INPUT!$I$2),"Washout","On Meds"))))</f>
        <v/>
      </c>
      <c r="F7531">
        <f>IF(B7531="","",1.509*(LN(B7531)^1.084-5.381))</f>
        <v/>
      </c>
      <c r="G7531">
        <f>IF(F7531="","",IF(F7531&lt;0,10*F7531^2,0))</f>
        <v/>
      </c>
      <c r="H7531">
        <f>IF(F7531="","",IF(F7531&gt;0,10*F7531^2,0))</f>
        <v/>
      </c>
    </row>
    <row r="7532">
      <c r="A7532">
        <f>Input!A7532</f>
        <v/>
      </c>
      <c r="B7532">
        <f>IF(ISNUMBER(Input!B7532),IF(AND(Input!B7532&gt;=20,Input!B7532&lt;=700),Input!B7532,""),"")</f>
        <v/>
      </c>
      <c r="C7532">
        <f>IF(B7532="","",INT(A7532))</f>
        <v/>
      </c>
      <c r="D7532">
        <f>IF(B7532="","",HOUR(A7532))</f>
        <v/>
      </c>
      <c r="E7532">
        <f>IF(B7532="","",IF(INPUT!$I$1="","",IF(C7532&lt;(INT(INPUT!$I$1)-INPUT!$I$2),"Off Meds",IF(C7532&lt;=(INT(INPUT!$I$1)+INPUT!$I$2),"Washout","On Meds"))))</f>
        <v/>
      </c>
      <c r="F7532">
        <f>IF(B7532="","",1.509*(LN(B7532)^1.084-5.381))</f>
        <v/>
      </c>
      <c r="G7532">
        <f>IF(F7532="","",IF(F7532&lt;0,10*F7532^2,0))</f>
        <v/>
      </c>
      <c r="H7532">
        <f>IF(F7532="","",IF(F7532&gt;0,10*F7532^2,0))</f>
        <v/>
      </c>
    </row>
    <row r="7533">
      <c r="A7533">
        <f>Input!A7533</f>
        <v/>
      </c>
      <c r="B7533">
        <f>IF(ISNUMBER(Input!B7533),IF(AND(Input!B7533&gt;=20,Input!B7533&lt;=700),Input!B7533,""),"")</f>
        <v/>
      </c>
      <c r="C7533">
        <f>IF(B7533="","",INT(A7533))</f>
        <v/>
      </c>
      <c r="D7533">
        <f>IF(B7533="","",HOUR(A7533))</f>
        <v/>
      </c>
      <c r="E7533">
        <f>IF(B7533="","",IF(INPUT!$I$1="","",IF(C7533&lt;(INT(INPUT!$I$1)-INPUT!$I$2),"Off Meds",IF(C7533&lt;=(INT(INPUT!$I$1)+INPUT!$I$2),"Washout","On Meds"))))</f>
        <v/>
      </c>
      <c r="F7533">
        <f>IF(B7533="","",1.509*(LN(B7533)^1.084-5.381))</f>
        <v/>
      </c>
      <c r="G7533">
        <f>IF(F7533="","",IF(F7533&lt;0,10*F7533^2,0))</f>
        <v/>
      </c>
      <c r="H7533">
        <f>IF(F7533="","",IF(F7533&gt;0,10*F7533^2,0))</f>
        <v/>
      </c>
    </row>
    <row r="7534">
      <c r="A7534">
        <f>Input!A7534</f>
        <v/>
      </c>
      <c r="B7534">
        <f>IF(ISNUMBER(Input!B7534),IF(AND(Input!B7534&gt;=20,Input!B7534&lt;=700),Input!B7534,""),"")</f>
        <v/>
      </c>
      <c r="C7534">
        <f>IF(B7534="","",INT(A7534))</f>
        <v/>
      </c>
      <c r="D7534">
        <f>IF(B7534="","",HOUR(A7534))</f>
        <v/>
      </c>
      <c r="E7534">
        <f>IF(B7534="","",IF(INPUT!$I$1="","",IF(C7534&lt;(INT(INPUT!$I$1)-INPUT!$I$2),"Off Meds",IF(C7534&lt;=(INT(INPUT!$I$1)+INPUT!$I$2),"Washout","On Meds"))))</f>
        <v/>
      </c>
      <c r="F7534">
        <f>IF(B7534="","",1.509*(LN(B7534)^1.084-5.381))</f>
        <v/>
      </c>
      <c r="G7534">
        <f>IF(F7534="","",IF(F7534&lt;0,10*F7534^2,0))</f>
        <v/>
      </c>
      <c r="H7534">
        <f>IF(F7534="","",IF(F7534&gt;0,10*F7534^2,0))</f>
        <v/>
      </c>
    </row>
    <row r="7535">
      <c r="A7535">
        <f>Input!A7535</f>
        <v/>
      </c>
      <c r="B7535">
        <f>IF(ISNUMBER(Input!B7535),IF(AND(Input!B7535&gt;=20,Input!B7535&lt;=700),Input!B7535,""),"")</f>
        <v/>
      </c>
      <c r="C7535">
        <f>IF(B7535="","",INT(A7535))</f>
        <v/>
      </c>
      <c r="D7535">
        <f>IF(B7535="","",HOUR(A7535))</f>
        <v/>
      </c>
      <c r="E7535">
        <f>IF(B7535="","",IF(INPUT!$I$1="","",IF(C7535&lt;(INT(INPUT!$I$1)-INPUT!$I$2),"Off Meds",IF(C7535&lt;=(INT(INPUT!$I$1)+INPUT!$I$2),"Washout","On Meds"))))</f>
        <v/>
      </c>
      <c r="F7535">
        <f>IF(B7535="","",1.509*(LN(B7535)^1.084-5.381))</f>
        <v/>
      </c>
      <c r="G7535">
        <f>IF(F7535="","",IF(F7535&lt;0,10*F7535^2,0))</f>
        <v/>
      </c>
      <c r="H7535">
        <f>IF(F7535="","",IF(F7535&gt;0,10*F7535^2,0))</f>
        <v/>
      </c>
    </row>
    <row r="7536">
      <c r="A7536">
        <f>Input!A7536</f>
        <v/>
      </c>
      <c r="B7536">
        <f>IF(ISNUMBER(Input!B7536),IF(AND(Input!B7536&gt;=20,Input!B7536&lt;=700),Input!B7536,""),"")</f>
        <v/>
      </c>
      <c r="C7536">
        <f>IF(B7536="","",INT(A7536))</f>
        <v/>
      </c>
      <c r="D7536">
        <f>IF(B7536="","",HOUR(A7536))</f>
        <v/>
      </c>
      <c r="E7536">
        <f>IF(B7536="","",IF(INPUT!$I$1="","",IF(C7536&lt;(INT(INPUT!$I$1)-INPUT!$I$2),"Off Meds",IF(C7536&lt;=(INT(INPUT!$I$1)+INPUT!$I$2),"Washout","On Meds"))))</f>
        <v/>
      </c>
      <c r="F7536">
        <f>IF(B7536="","",1.509*(LN(B7536)^1.084-5.381))</f>
        <v/>
      </c>
      <c r="G7536">
        <f>IF(F7536="","",IF(F7536&lt;0,10*F7536^2,0))</f>
        <v/>
      </c>
      <c r="H7536">
        <f>IF(F7536="","",IF(F7536&gt;0,10*F7536^2,0))</f>
        <v/>
      </c>
    </row>
    <row r="7537">
      <c r="A7537">
        <f>Input!A7537</f>
        <v/>
      </c>
      <c r="B7537">
        <f>IF(ISNUMBER(Input!B7537),IF(AND(Input!B7537&gt;=20,Input!B7537&lt;=700),Input!B7537,""),"")</f>
        <v/>
      </c>
      <c r="C7537">
        <f>IF(B7537="","",INT(A7537))</f>
        <v/>
      </c>
      <c r="D7537">
        <f>IF(B7537="","",HOUR(A7537))</f>
        <v/>
      </c>
      <c r="E7537">
        <f>IF(B7537="","",IF(INPUT!$I$1="","",IF(C7537&lt;(INT(INPUT!$I$1)-INPUT!$I$2),"Off Meds",IF(C7537&lt;=(INT(INPUT!$I$1)+INPUT!$I$2),"Washout","On Meds"))))</f>
        <v/>
      </c>
      <c r="F7537">
        <f>IF(B7537="","",1.509*(LN(B7537)^1.084-5.381))</f>
        <v/>
      </c>
      <c r="G7537">
        <f>IF(F7537="","",IF(F7537&lt;0,10*F7537^2,0))</f>
        <v/>
      </c>
      <c r="H7537">
        <f>IF(F7537="","",IF(F7537&gt;0,10*F7537^2,0))</f>
        <v/>
      </c>
    </row>
    <row r="7538">
      <c r="A7538">
        <f>Input!A7538</f>
        <v/>
      </c>
      <c r="B7538">
        <f>IF(ISNUMBER(Input!B7538),IF(AND(Input!B7538&gt;=20,Input!B7538&lt;=700),Input!B7538,""),"")</f>
        <v/>
      </c>
      <c r="C7538">
        <f>IF(B7538="","",INT(A7538))</f>
        <v/>
      </c>
      <c r="D7538">
        <f>IF(B7538="","",HOUR(A7538))</f>
        <v/>
      </c>
      <c r="E7538">
        <f>IF(B7538="","",IF(INPUT!$I$1="","",IF(C7538&lt;(INT(INPUT!$I$1)-INPUT!$I$2),"Off Meds",IF(C7538&lt;=(INT(INPUT!$I$1)+INPUT!$I$2),"Washout","On Meds"))))</f>
        <v/>
      </c>
      <c r="F7538">
        <f>IF(B7538="","",1.509*(LN(B7538)^1.084-5.381))</f>
        <v/>
      </c>
      <c r="G7538">
        <f>IF(F7538="","",IF(F7538&lt;0,10*F7538^2,0))</f>
        <v/>
      </c>
      <c r="H7538">
        <f>IF(F7538="","",IF(F7538&gt;0,10*F7538^2,0))</f>
        <v/>
      </c>
    </row>
    <row r="7539">
      <c r="A7539">
        <f>Input!A7539</f>
        <v/>
      </c>
      <c r="B7539">
        <f>IF(ISNUMBER(Input!B7539),IF(AND(Input!B7539&gt;=20,Input!B7539&lt;=700),Input!B7539,""),"")</f>
        <v/>
      </c>
      <c r="C7539">
        <f>IF(B7539="","",INT(A7539))</f>
        <v/>
      </c>
      <c r="D7539">
        <f>IF(B7539="","",HOUR(A7539))</f>
        <v/>
      </c>
      <c r="E7539">
        <f>IF(B7539="","",IF(INPUT!$I$1="","",IF(C7539&lt;(INT(INPUT!$I$1)-INPUT!$I$2),"Off Meds",IF(C7539&lt;=(INT(INPUT!$I$1)+INPUT!$I$2),"Washout","On Meds"))))</f>
        <v/>
      </c>
      <c r="F7539">
        <f>IF(B7539="","",1.509*(LN(B7539)^1.084-5.381))</f>
        <v/>
      </c>
      <c r="G7539">
        <f>IF(F7539="","",IF(F7539&lt;0,10*F7539^2,0))</f>
        <v/>
      </c>
      <c r="H7539">
        <f>IF(F7539="","",IF(F7539&gt;0,10*F7539^2,0))</f>
        <v/>
      </c>
    </row>
    <row r="7540">
      <c r="A7540">
        <f>Input!A7540</f>
        <v/>
      </c>
      <c r="B7540">
        <f>IF(ISNUMBER(Input!B7540),IF(AND(Input!B7540&gt;=20,Input!B7540&lt;=700),Input!B7540,""),"")</f>
        <v/>
      </c>
      <c r="C7540">
        <f>IF(B7540="","",INT(A7540))</f>
        <v/>
      </c>
      <c r="D7540">
        <f>IF(B7540="","",HOUR(A7540))</f>
        <v/>
      </c>
      <c r="E7540">
        <f>IF(B7540="","",IF(INPUT!$I$1="","",IF(C7540&lt;(INT(INPUT!$I$1)-INPUT!$I$2),"Off Meds",IF(C7540&lt;=(INT(INPUT!$I$1)+INPUT!$I$2),"Washout","On Meds"))))</f>
        <v/>
      </c>
      <c r="F7540">
        <f>IF(B7540="","",1.509*(LN(B7540)^1.084-5.381))</f>
        <v/>
      </c>
      <c r="G7540">
        <f>IF(F7540="","",IF(F7540&lt;0,10*F7540^2,0))</f>
        <v/>
      </c>
      <c r="H7540">
        <f>IF(F7540="","",IF(F7540&gt;0,10*F7540^2,0))</f>
        <v/>
      </c>
    </row>
    <row r="7541">
      <c r="A7541">
        <f>Input!A7541</f>
        <v/>
      </c>
      <c r="B7541">
        <f>IF(ISNUMBER(Input!B7541),IF(AND(Input!B7541&gt;=20,Input!B7541&lt;=700),Input!B7541,""),"")</f>
        <v/>
      </c>
      <c r="C7541">
        <f>IF(B7541="","",INT(A7541))</f>
        <v/>
      </c>
      <c r="D7541">
        <f>IF(B7541="","",HOUR(A7541))</f>
        <v/>
      </c>
      <c r="E7541">
        <f>IF(B7541="","",IF(INPUT!$I$1="","",IF(C7541&lt;(INT(INPUT!$I$1)-INPUT!$I$2),"Off Meds",IF(C7541&lt;=(INT(INPUT!$I$1)+INPUT!$I$2),"Washout","On Meds"))))</f>
        <v/>
      </c>
      <c r="F7541">
        <f>IF(B7541="","",1.509*(LN(B7541)^1.084-5.381))</f>
        <v/>
      </c>
      <c r="G7541">
        <f>IF(F7541="","",IF(F7541&lt;0,10*F7541^2,0))</f>
        <v/>
      </c>
      <c r="H7541">
        <f>IF(F7541="","",IF(F7541&gt;0,10*F7541^2,0))</f>
        <v/>
      </c>
    </row>
    <row r="7542">
      <c r="A7542">
        <f>Input!A7542</f>
        <v/>
      </c>
      <c r="B7542">
        <f>IF(ISNUMBER(Input!B7542),IF(AND(Input!B7542&gt;=20,Input!B7542&lt;=700),Input!B7542,""),"")</f>
        <v/>
      </c>
      <c r="C7542">
        <f>IF(B7542="","",INT(A7542))</f>
        <v/>
      </c>
      <c r="D7542">
        <f>IF(B7542="","",HOUR(A7542))</f>
        <v/>
      </c>
      <c r="E7542">
        <f>IF(B7542="","",IF(INPUT!$I$1="","",IF(C7542&lt;(INT(INPUT!$I$1)-INPUT!$I$2),"Off Meds",IF(C7542&lt;=(INT(INPUT!$I$1)+INPUT!$I$2),"Washout","On Meds"))))</f>
        <v/>
      </c>
      <c r="F7542">
        <f>IF(B7542="","",1.509*(LN(B7542)^1.084-5.381))</f>
        <v/>
      </c>
      <c r="G7542">
        <f>IF(F7542="","",IF(F7542&lt;0,10*F7542^2,0))</f>
        <v/>
      </c>
      <c r="H7542">
        <f>IF(F7542="","",IF(F7542&gt;0,10*F7542^2,0))</f>
        <v/>
      </c>
    </row>
    <row r="7543">
      <c r="A7543">
        <f>Input!A7543</f>
        <v/>
      </c>
      <c r="B7543">
        <f>IF(ISNUMBER(Input!B7543),IF(AND(Input!B7543&gt;=20,Input!B7543&lt;=700),Input!B7543,""),"")</f>
        <v/>
      </c>
      <c r="C7543">
        <f>IF(B7543="","",INT(A7543))</f>
        <v/>
      </c>
      <c r="D7543">
        <f>IF(B7543="","",HOUR(A7543))</f>
        <v/>
      </c>
      <c r="E7543">
        <f>IF(B7543="","",IF(INPUT!$I$1="","",IF(C7543&lt;(INT(INPUT!$I$1)-INPUT!$I$2),"Off Meds",IF(C7543&lt;=(INT(INPUT!$I$1)+INPUT!$I$2),"Washout","On Meds"))))</f>
        <v/>
      </c>
      <c r="F7543">
        <f>IF(B7543="","",1.509*(LN(B7543)^1.084-5.381))</f>
        <v/>
      </c>
      <c r="G7543">
        <f>IF(F7543="","",IF(F7543&lt;0,10*F7543^2,0))</f>
        <v/>
      </c>
      <c r="H7543">
        <f>IF(F7543="","",IF(F7543&gt;0,10*F7543^2,0))</f>
        <v/>
      </c>
    </row>
    <row r="7544">
      <c r="A7544">
        <f>Input!A7544</f>
        <v/>
      </c>
      <c r="B7544">
        <f>IF(ISNUMBER(Input!B7544),IF(AND(Input!B7544&gt;=20,Input!B7544&lt;=700),Input!B7544,""),"")</f>
        <v/>
      </c>
      <c r="C7544">
        <f>IF(B7544="","",INT(A7544))</f>
        <v/>
      </c>
      <c r="D7544">
        <f>IF(B7544="","",HOUR(A7544))</f>
        <v/>
      </c>
      <c r="E7544">
        <f>IF(B7544="","",IF(INPUT!$I$1="","",IF(C7544&lt;(INT(INPUT!$I$1)-INPUT!$I$2),"Off Meds",IF(C7544&lt;=(INT(INPUT!$I$1)+INPUT!$I$2),"Washout","On Meds"))))</f>
        <v/>
      </c>
      <c r="F7544">
        <f>IF(B7544="","",1.509*(LN(B7544)^1.084-5.381))</f>
        <v/>
      </c>
      <c r="G7544">
        <f>IF(F7544="","",IF(F7544&lt;0,10*F7544^2,0))</f>
        <v/>
      </c>
      <c r="H7544">
        <f>IF(F7544="","",IF(F7544&gt;0,10*F7544^2,0))</f>
        <v/>
      </c>
    </row>
    <row r="7545">
      <c r="A7545">
        <f>Input!A7545</f>
        <v/>
      </c>
      <c r="B7545">
        <f>IF(ISNUMBER(Input!B7545),IF(AND(Input!B7545&gt;=20,Input!B7545&lt;=700),Input!B7545,""),"")</f>
        <v/>
      </c>
      <c r="C7545">
        <f>IF(B7545="","",INT(A7545))</f>
        <v/>
      </c>
      <c r="D7545">
        <f>IF(B7545="","",HOUR(A7545))</f>
        <v/>
      </c>
      <c r="E7545">
        <f>IF(B7545="","",IF(INPUT!$I$1="","",IF(C7545&lt;(INT(INPUT!$I$1)-INPUT!$I$2),"Off Meds",IF(C7545&lt;=(INT(INPUT!$I$1)+INPUT!$I$2),"Washout","On Meds"))))</f>
        <v/>
      </c>
      <c r="F7545">
        <f>IF(B7545="","",1.509*(LN(B7545)^1.084-5.381))</f>
        <v/>
      </c>
      <c r="G7545">
        <f>IF(F7545="","",IF(F7545&lt;0,10*F7545^2,0))</f>
        <v/>
      </c>
      <c r="H7545">
        <f>IF(F7545="","",IF(F7545&gt;0,10*F7545^2,0))</f>
        <v/>
      </c>
    </row>
    <row r="7546">
      <c r="A7546">
        <f>Input!A7546</f>
        <v/>
      </c>
      <c r="B7546">
        <f>IF(ISNUMBER(Input!B7546),IF(AND(Input!B7546&gt;=20,Input!B7546&lt;=700),Input!B7546,""),"")</f>
        <v/>
      </c>
      <c r="C7546">
        <f>IF(B7546="","",INT(A7546))</f>
        <v/>
      </c>
      <c r="D7546">
        <f>IF(B7546="","",HOUR(A7546))</f>
        <v/>
      </c>
      <c r="E7546">
        <f>IF(B7546="","",IF(INPUT!$I$1="","",IF(C7546&lt;(INT(INPUT!$I$1)-INPUT!$I$2),"Off Meds",IF(C7546&lt;=(INT(INPUT!$I$1)+INPUT!$I$2),"Washout","On Meds"))))</f>
        <v/>
      </c>
      <c r="F7546">
        <f>IF(B7546="","",1.509*(LN(B7546)^1.084-5.381))</f>
        <v/>
      </c>
      <c r="G7546">
        <f>IF(F7546="","",IF(F7546&lt;0,10*F7546^2,0))</f>
        <v/>
      </c>
      <c r="H7546">
        <f>IF(F7546="","",IF(F7546&gt;0,10*F7546^2,0))</f>
        <v/>
      </c>
    </row>
    <row r="7547">
      <c r="A7547">
        <f>Input!A7547</f>
        <v/>
      </c>
      <c r="B7547">
        <f>IF(ISNUMBER(Input!B7547),IF(AND(Input!B7547&gt;=20,Input!B7547&lt;=700),Input!B7547,""),"")</f>
        <v/>
      </c>
      <c r="C7547">
        <f>IF(B7547="","",INT(A7547))</f>
        <v/>
      </c>
      <c r="D7547">
        <f>IF(B7547="","",HOUR(A7547))</f>
        <v/>
      </c>
      <c r="E7547">
        <f>IF(B7547="","",IF(INPUT!$I$1="","",IF(C7547&lt;(INT(INPUT!$I$1)-INPUT!$I$2),"Off Meds",IF(C7547&lt;=(INT(INPUT!$I$1)+INPUT!$I$2),"Washout","On Meds"))))</f>
        <v/>
      </c>
      <c r="F7547">
        <f>IF(B7547="","",1.509*(LN(B7547)^1.084-5.381))</f>
        <v/>
      </c>
      <c r="G7547">
        <f>IF(F7547="","",IF(F7547&lt;0,10*F7547^2,0))</f>
        <v/>
      </c>
      <c r="H7547">
        <f>IF(F7547="","",IF(F7547&gt;0,10*F7547^2,0))</f>
        <v/>
      </c>
    </row>
    <row r="7548">
      <c r="A7548">
        <f>Input!A7548</f>
        <v/>
      </c>
      <c r="B7548">
        <f>IF(ISNUMBER(Input!B7548),IF(AND(Input!B7548&gt;=20,Input!B7548&lt;=700),Input!B7548,""),"")</f>
        <v/>
      </c>
      <c r="C7548">
        <f>IF(B7548="","",INT(A7548))</f>
        <v/>
      </c>
      <c r="D7548">
        <f>IF(B7548="","",HOUR(A7548))</f>
        <v/>
      </c>
      <c r="E7548">
        <f>IF(B7548="","",IF(INPUT!$I$1="","",IF(C7548&lt;(INT(INPUT!$I$1)-INPUT!$I$2),"Off Meds",IF(C7548&lt;=(INT(INPUT!$I$1)+INPUT!$I$2),"Washout","On Meds"))))</f>
        <v/>
      </c>
      <c r="F7548">
        <f>IF(B7548="","",1.509*(LN(B7548)^1.084-5.381))</f>
        <v/>
      </c>
      <c r="G7548">
        <f>IF(F7548="","",IF(F7548&lt;0,10*F7548^2,0))</f>
        <v/>
      </c>
      <c r="H7548">
        <f>IF(F7548="","",IF(F7548&gt;0,10*F7548^2,0))</f>
        <v/>
      </c>
    </row>
    <row r="7549">
      <c r="A7549">
        <f>Input!A7549</f>
        <v/>
      </c>
      <c r="B7549">
        <f>IF(ISNUMBER(Input!B7549),IF(AND(Input!B7549&gt;=20,Input!B7549&lt;=700),Input!B7549,""),"")</f>
        <v/>
      </c>
      <c r="C7549">
        <f>IF(B7549="","",INT(A7549))</f>
        <v/>
      </c>
      <c r="D7549">
        <f>IF(B7549="","",HOUR(A7549))</f>
        <v/>
      </c>
      <c r="E7549">
        <f>IF(B7549="","",IF(INPUT!$I$1="","",IF(C7549&lt;(INT(INPUT!$I$1)-INPUT!$I$2),"Off Meds",IF(C7549&lt;=(INT(INPUT!$I$1)+INPUT!$I$2),"Washout","On Meds"))))</f>
        <v/>
      </c>
      <c r="F7549">
        <f>IF(B7549="","",1.509*(LN(B7549)^1.084-5.381))</f>
        <v/>
      </c>
      <c r="G7549">
        <f>IF(F7549="","",IF(F7549&lt;0,10*F7549^2,0))</f>
        <v/>
      </c>
      <c r="H7549">
        <f>IF(F7549="","",IF(F7549&gt;0,10*F7549^2,0))</f>
        <v/>
      </c>
    </row>
    <row r="7550">
      <c r="A7550">
        <f>Input!A7550</f>
        <v/>
      </c>
      <c r="B7550">
        <f>IF(ISNUMBER(Input!B7550),IF(AND(Input!B7550&gt;=20,Input!B7550&lt;=700),Input!B7550,""),"")</f>
        <v/>
      </c>
      <c r="C7550">
        <f>IF(B7550="","",INT(A7550))</f>
        <v/>
      </c>
      <c r="D7550">
        <f>IF(B7550="","",HOUR(A7550))</f>
        <v/>
      </c>
      <c r="E7550">
        <f>IF(B7550="","",IF(INPUT!$I$1="","",IF(C7550&lt;(INT(INPUT!$I$1)-INPUT!$I$2),"Off Meds",IF(C7550&lt;=(INT(INPUT!$I$1)+INPUT!$I$2),"Washout","On Meds"))))</f>
        <v/>
      </c>
      <c r="F7550">
        <f>IF(B7550="","",1.509*(LN(B7550)^1.084-5.381))</f>
        <v/>
      </c>
      <c r="G7550">
        <f>IF(F7550="","",IF(F7550&lt;0,10*F7550^2,0))</f>
        <v/>
      </c>
      <c r="H7550">
        <f>IF(F7550="","",IF(F7550&gt;0,10*F7550^2,0))</f>
        <v/>
      </c>
    </row>
    <row r="7551">
      <c r="A7551">
        <f>Input!A7551</f>
        <v/>
      </c>
      <c r="B7551">
        <f>IF(ISNUMBER(Input!B7551),IF(AND(Input!B7551&gt;=20,Input!B7551&lt;=700),Input!B7551,""),"")</f>
        <v/>
      </c>
      <c r="C7551">
        <f>IF(B7551="","",INT(A7551))</f>
        <v/>
      </c>
      <c r="D7551">
        <f>IF(B7551="","",HOUR(A7551))</f>
        <v/>
      </c>
      <c r="E7551">
        <f>IF(B7551="","",IF(INPUT!$I$1="","",IF(C7551&lt;(INT(INPUT!$I$1)-INPUT!$I$2),"Off Meds",IF(C7551&lt;=(INT(INPUT!$I$1)+INPUT!$I$2),"Washout","On Meds"))))</f>
        <v/>
      </c>
      <c r="F7551">
        <f>IF(B7551="","",1.509*(LN(B7551)^1.084-5.381))</f>
        <v/>
      </c>
      <c r="G7551">
        <f>IF(F7551="","",IF(F7551&lt;0,10*F7551^2,0))</f>
        <v/>
      </c>
      <c r="H7551">
        <f>IF(F7551="","",IF(F7551&gt;0,10*F7551^2,0))</f>
        <v/>
      </c>
    </row>
    <row r="7552">
      <c r="A7552">
        <f>Input!A7552</f>
        <v/>
      </c>
      <c r="B7552">
        <f>IF(ISNUMBER(Input!B7552),IF(AND(Input!B7552&gt;=20,Input!B7552&lt;=700),Input!B7552,""),"")</f>
        <v/>
      </c>
      <c r="C7552">
        <f>IF(B7552="","",INT(A7552))</f>
        <v/>
      </c>
      <c r="D7552">
        <f>IF(B7552="","",HOUR(A7552))</f>
        <v/>
      </c>
      <c r="E7552">
        <f>IF(B7552="","",IF(INPUT!$I$1="","",IF(C7552&lt;(INT(INPUT!$I$1)-INPUT!$I$2),"Off Meds",IF(C7552&lt;=(INT(INPUT!$I$1)+INPUT!$I$2),"Washout","On Meds"))))</f>
        <v/>
      </c>
      <c r="F7552">
        <f>IF(B7552="","",1.509*(LN(B7552)^1.084-5.381))</f>
        <v/>
      </c>
      <c r="G7552">
        <f>IF(F7552="","",IF(F7552&lt;0,10*F7552^2,0))</f>
        <v/>
      </c>
      <c r="H7552">
        <f>IF(F7552="","",IF(F7552&gt;0,10*F7552^2,0))</f>
        <v/>
      </c>
    </row>
    <row r="7553">
      <c r="A7553">
        <f>Input!A7553</f>
        <v/>
      </c>
      <c r="B7553">
        <f>IF(ISNUMBER(Input!B7553),IF(AND(Input!B7553&gt;=20,Input!B7553&lt;=700),Input!B7553,""),"")</f>
        <v/>
      </c>
      <c r="C7553">
        <f>IF(B7553="","",INT(A7553))</f>
        <v/>
      </c>
      <c r="D7553">
        <f>IF(B7553="","",HOUR(A7553))</f>
        <v/>
      </c>
      <c r="E7553">
        <f>IF(B7553="","",IF(INPUT!$I$1="","",IF(C7553&lt;(INT(INPUT!$I$1)-INPUT!$I$2),"Off Meds",IF(C7553&lt;=(INT(INPUT!$I$1)+INPUT!$I$2),"Washout","On Meds"))))</f>
        <v/>
      </c>
      <c r="F7553">
        <f>IF(B7553="","",1.509*(LN(B7553)^1.084-5.381))</f>
        <v/>
      </c>
      <c r="G7553">
        <f>IF(F7553="","",IF(F7553&lt;0,10*F7553^2,0))</f>
        <v/>
      </c>
      <c r="H7553">
        <f>IF(F7553="","",IF(F7553&gt;0,10*F7553^2,0))</f>
        <v/>
      </c>
    </row>
    <row r="7554">
      <c r="A7554">
        <f>Input!A7554</f>
        <v/>
      </c>
      <c r="B7554">
        <f>IF(ISNUMBER(Input!B7554),IF(AND(Input!B7554&gt;=20,Input!B7554&lt;=700),Input!B7554,""),"")</f>
        <v/>
      </c>
      <c r="C7554">
        <f>IF(B7554="","",INT(A7554))</f>
        <v/>
      </c>
      <c r="D7554">
        <f>IF(B7554="","",HOUR(A7554))</f>
        <v/>
      </c>
      <c r="E7554">
        <f>IF(B7554="","",IF(INPUT!$I$1="","",IF(C7554&lt;(INT(INPUT!$I$1)-INPUT!$I$2),"Off Meds",IF(C7554&lt;=(INT(INPUT!$I$1)+INPUT!$I$2),"Washout","On Meds"))))</f>
        <v/>
      </c>
      <c r="F7554">
        <f>IF(B7554="","",1.509*(LN(B7554)^1.084-5.381))</f>
        <v/>
      </c>
      <c r="G7554">
        <f>IF(F7554="","",IF(F7554&lt;0,10*F7554^2,0))</f>
        <v/>
      </c>
      <c r="H7554">
        <f>IF(F7554="","",IF(F7554&gt;0,10*F7554^2,0))</f>
        <v/>
      </c>
    </row>
    <row r="7555">
      <c r="A7555">
        <f>Input!A7555</f>
        <v/>
      </c>
      <c r="B7555">
        <f>IF(ISNUMBER(Input!B7555),IF(AND(Input!B7555&gt;=20,Input!B7555&lt;=700),Input!B7555,""),"")</f>
        <v/>
      </c>
      <c r="C7555">
        <f>IF(B7555="","",INT(A7555))</f>
        <v/>
      </c>
      <c r="D7555">
        <f>IF(B7555="","",HOUR(A7555))</f>
        <v/>
      </c>
      <c r="E7555">
        <f>IF(B7555="","",IF(INPUT!$I$1="","",IF(C7555&lt;(INT(INPUT!$I$1)-INPUT!$I$2),"Off Meds",IF(C7555&lt;=(INT(INPUT!$I$1)+INPUT!$I$2),"Washout","On Meds"))))</f>
        <v/>
      </c>
      <c r="F7555">
        <f>IF(B7555="","",1.509*(LN(B7555)^1.084-5.381))</f>
        <v/>
      </c>
      <c r="G7555">
        <f>IF(F7555="","",IF(F7555&lt;0,10*F7555^2,0))</f>
        <v/>
      </c>
      <c r="H7555">
        <f>IF(F7555="","",IF(F7555&gt;0,10*F7555^2,0))</f>
        <v/>
      </c>
    </row>
    <row r="7556">
      <c r="A7556">
        <f>Input!A7556</f>
        <v/>
      </c>
      <c r="B7556">
        <f>IF(ISNUMBER(Input!B7556),IF(AND(Input!B7556&gt;=20,Input!B7556&lt;=700),Input!B7556,""),"")</f>
        <v/>
      </c>
      <c r="C7556">
        <f>IF(B7556="","",INT(A7556))</f>
        <v/>
      </c>
      <c r="D7556">
        <f>IF(B7556="","",HOUR(A7556))</f>
        <v/>
      </c>
      <c r="E7556">
        <f>IF(B7556="","",IF(INPUT!$I$1="","",IF(C7556&lt;(INT(INPUT!$I$1)-INPUT!$I$2),"Off Meds",IF(C7556&lt;=(INT(INPUT!$I$1)+INPUT!$I$2),"Washout","On Meds"))))</f>
        <v/>
      </c>
      <c r="F7556">
        <f>IF(B7556="","",1.509*(LN(B7556)^1.084-5.381))</f>
        <v/>
      </c>
      <c r="G7556">
        <f>IF(F7556="","",IF(F7556&lt;0,10*F7556^2,0))</f>
        <v/>
      </c>
      <c r="H7556">
        <f>IF(F7556="","",IF(F7556&gt;0,10*F7556^2,0))</f>
        <v/>
      </c>
    </row>
    <row r="7557">
      <c r="A7557">
        <f>Input!A7557</f>
        <v/>
      </c>
      <c r="B7557">
        <f>IF(ISNUMBER(Input!B7557),IF(AND(Input!B7557&gt;=20,Input!B7557&lt;=700),Input!B7557,""),"")</f>
        <v/>
      </c>
      <c r="C7557">
        <f>IF(B7557="","",INT(A7557))</f>
        <v/>
      </c>
      <c r="D7557">
        <f>IF(B7557="","",HOUR(A7557))</f>
        <v/>
      </c>
      <c r="E7557">
        <f>IF(B7557="","",IF(INPUT!$I$1="","",IF(C7557&lt;(INT(INPUT!$I$1)-INPUT!$I$2),"Off Meds",IF(C7557&lt;=(INT(INPUT!$I$1)+INPUT!$I$2),"Washout","On Meds"))))</f>
        <v/>
      </c>
      <c r="F7557">
        <f>IF(B7557="","",1.509*(LN(B7557)^1.084-5.381))</f>
        <v/>
      </c>
      <c r="G7557">
        <f>IF(F7557="","",IF(F7557&lt;0,10*F7557^2,0))</f>
        <v/>
      </c>
      <c r="H7557">
        <f>IF(F7557="","",IF(F7557&gt;0,10*F7557^2,0))</f>
        <v/>
      </c>
    </row>
    <row r="7558">
      <c r="A7558">
        <f>Input!A7558</f>
        <v/>
      </c>
      <c r="B7558">
        <f>IF(ISNUMBER(Input!B7558),IF(AND(Input!B7558&gt;=20,Input!B7558&lt;=700),Input!B7558,""),"")</f>
        <v/>
      </c>
      <c r="C7558">
        <f>IF(B7558="","",INT(A7558))</f>
        <v/>
      </c>
      <c r="D7558">
        <f>IF(B7558="","",HOUR(A7558))</f>
        <v/>
      </c>
      <c r="E7558">
        <f>IF(B7558="","",IF(INPUT!$I$1="","",IF(C7558&lt;(INT(INPUT!$I$1)-INPUT!$I$2),"Off Meds",IF(C7558&lt;=(INT(INPUT!$I$1)+INPUT!$I$2),"Washout","On Meds"))))</f>
        <v/>
      </c>
      <c r="F7558">
        <f>IF(B7558="","",1.509*(LN(B7558)^1.084-5.381))</f>
        <v/>
      </c>
      <c r="G7558">
        <f>IF(F7558="","",IF(F7558&lt;0,10*F7558^2,0))</f>
        <v/>
      </c>
      <c r="H7558">
        <f>IF(F7558="","",IF(F7558&gt;0,10*F7558^2,0))</f>
        <v/>
      </c>
    </row>
    <row r="7559">
      <c r="A7559">
        <f>Input!A7559</f>
        <v/>
      </c>
      <c r="B7559">
        <f>IF(ISNUMBER(Input!B7559),IF(AND(Input!B7559&gt;=20,Input!B7559&lt;=700),Input!B7559,""),"")</f>
        <v/>
      </c>
      <c r="C7559">
        <f>IF(B7559="","",INT(A7559))</f>
        <v/>
      </c>
      <c r="D7559">
        <f>IF(B7559="","",HOUR(A7559))</f>
        <v/>
      </c>
      <c r="E7559">
        <f>IF(B7559="","",IF(INPUT!$I$1="","",IF(C7559&lt;(INT(INPUT!$I$1)-INPUT!$I$2),"Off Meds",IF(C7559&lt;=(INT(INPUT!$I$1)+INPUT!$I$2),"Washout","On Meds"))))</f>
        <v/>
      </c>
      <c r="F7559">
        <f>IF(B7559="","",1.509*(LN(B7559)^1.084-5.381))</f>
        <v/>
      </c>
      <c r="G7559">
        <f>IF(F7559="","",IF(F7559&lt;0,10*F7559^2,0))</f>
        <v/>
      </c>
      <c r="H7559">
        <f>IF(F7559="","",IF(F7559&gt;0,10*F7559^2,0))</f>
        <v/>
      </c>
    </row>
    <row r="7560">
      <c r="A7560">
        <f>Input!A7560</f>
        <v/>
      </c>
      <c r="B7560">
        <f>IF(ISNUMBER(Input!B7560),IF(AND(Input!B7560&gt;=20,Input!B7560&lt;=700),Input!B7560,""),"")</f>
        <v/>
      </c>
      <c r="C7560">
        <f>IF(B7560="","",INT(A7560))</f>
        <v/>
      </c>
      <c r="D7560">
        <f>IF(B7560="","",HOUR(A7560))</f>
        <v/>
      </c>
      <c r="E7560">
        <f>IF(B7560="","",IF(INPUT!$I$1="","",IF(C7560&lt;(INT(INPUT!$I$1)-INPUT!$I$2),"Off Meds",IF(C7560&lt;=(INT(INPUT!$I$1)+INPUT!$I$2),"Washout","On Meds"))))</f>
        <v/>
      </c>
      <c r="F7560">
        <f>IF(B7560="","",1.509*(LN(B7560)^1.084-5.381))</f>
        <v/>
      </c>
      <c r="G7560">
        <f>IF(F7560="","",IF(F7560&lt;0,10*F7560^2,0))</f>
        <v/>
      </c>
      <c r="H7560">
        <f>IF(F7560="","",IF(F7560&gt;0,10*F7560^2,0))</f>
        <v/>
      </c>
    </row>
    <row r="7561">
      <c r="A7561">
        <f>Input!A7561</f>
        <v/>
      </c>
      <c r="B7561">
        <f>IF(ISNUMBER(Input!B7561),IF(AND(Input!B7561&gt;=20,Input!B7561&lt;=700),Input!B7561,""),"")</f>
        <v/>
      </c>
      <c r="C7561">
        <f>IF(B7561="","",INT(A7561))</f>
        <v/>
      </c>
      <c r="D7561">
        <f>IF(B7561="","",HOUR(A7561))</f>
        <v/>
      </c>
      <c r="E7561">
        <f>IF(B7561="","",IF(INPUT!$I$1="","",IF(C7561&lt;(INT(INPUT!$I$1)-INPUT!$I$2),"Off Meds",IF(C7561&lt;=(INT(INPUT!$I$1)+INPUT!$I$2),"Washout","On Meds"))))</f>
        <v/>
      </c>
      <c r="F7561">
        <f>IF(B7561="","",1.509*(LN(B7561)^1.084-5.381))</f>
        <v/>
      </c>
      <c r="G7561">
        <f>IF(F7561="","",IF(F7561&lt;0,10*F7561^2,0))</f>
        <v/>
      </c>
      <c r="H7561">
        <f>IF(F7561="","",IF(F7561&gt;0,10*F7561^2,0))</f>
        <v/>
      </c>
    </row>
    <row r="7562">
      <c r="A7562">
        <f>Input!A7562</f>
        <v/>
      </c>
      <c r="B7562">
        <f>IF(ISNUMBER(Input!B7562),IF(AND(Input!B7562&gt;=20,Input!B7562&lt;=700),Input!B7562,""),"")</f>
        <v/>
      </c>
      <c r="C7562">
        <f>IF(B7562="","",INT(A7562))</f>
        <v/>
      </c>
      <c r="D7562">
        <f>IF(B7562="","",HOUR(A7562))</f>
        <v/>
      </c>
      <c r="E7562">
        <f>IF(B7562="","",IF(INPUT!$I$1="","",IF(C7562&lt;(INT(INPUT!$I$1)-INPUT!$I$2),"Off Meds",IF(C7562&lt;=(INT(INPUT!$I$1)+INPUT!$I$2),"Washout","On Meds"))))</f>
        <v/>
      </c>
      <c r="F7562">
        <f>IF(B7562="","",1.509*(LN(B7562)^1.084-5.381))</f>
        <v/>
      </c>
      <c r="G7562">
        <f>IF(F7562="","",IF(F7562&lt;0,10*F7562^2,0))</f>
        <v/>
      </c>
      <c r="H7562">
        <f>IF(F7562="","",IF(F7562&gt;0,10*F7562^2,0))</f>
        <v/>
      </c>
    </row>
    <row r="7563">
      <c r="A7563">
        <f>Input!A7563</f>
        <v/>
      </c>
      <c r="B7563">
        <f>IF(ISNUMBER(Input!B7563),IF(AND(Input!B7563&gt;=20,Input!B7563&lt;=700),Input!B7563,""),"")</f>
        <v/>
      </c>
      <c r="C7563">
        <f>IF(B7563="","",INT(A7563))</f>
        <v/>
      </c>
      <c r="D7563">
        <f>IF(B7563="","",HOUR(A7563))</f>
        <v/>
      </c>
      <c r="E7563">
        <f>IF(B7563="","",IF(INPUT!$I$1="","",IF(C7563&lt;(INT(INPUT!$I$1)-INPUT!$I$2),"Off Meds",IF(C7563&lt;=(INT(INPUT!$I$1)+INPUT!$I$2),"Washout","On Meds"))))</f>
        <v/>
      </c>
      <c r="F7563">
        <f>IF(B7563="","",1.509*(LN(B7563)^1.084-5.381))</f>
        <v/>
      </c>
      <c r="G7563">
        <f>IF(F7563="","",IF(F7563&lt;0,10*F7563^2,0))</f>
        <v/>
      </c>
      <c r="H7563">
        <f>IF(F7563="","",IF(F7563&gt;0,10*F7563^2,0))</f>
        <v/>
      </c>
    </row>
    <row r="7564">
      <c r="A7564">
        <f>Input!A7564</f>
        <v/>
      </c>
      <c r="B7564">
        <f>IF(ISNUMBER(Input!B7564),IF(AND(Input!B7564&gt;=20,Input!B7564&lt;=700),Input!B7564,""),"")</f>
        <v/>
      </c>
      <c r="C7564">
        <f>IF(B7564="","",INT(A7564))</f>
        <v/>
      </c>
      <c r="D7564">
        <f>IF(B7564="","",HOUR(A7564))</f>
        <v/>
      </c>
      <c r="E7564">
        <f>IF(B7564="","",IF(INPUT!$I$1="","",IF(C7564&lt;(INT(INPUT!$I$1)-INPUT!$I$2),"Off Meds",IF(C7564&lt;=(INT(INPUT!$I$1)+INPUT!$I$2),"Washout","On Meds"))))</f>
        <v/>
      </c>
      <c r="F7564">
        <f>IF(B7564="","",1.509*(LN(B7564)^1.084-5.381))</f>
        <v/>
      </c>
      <c r="G7564">
        <f>IF(F7564="","",IF(F7564&lt;0,10*F7564^2,0))</f>
        <v/>
      </c>
      <c r="H7564">
        <f>IF(F7564="","",IF(F7564&gt;0,10*F7564^2,0))</f>
        <v/>
      </c>
    </row>
    <row r="7565">
      <c r="A7565">
        <f>Input!A7565</f>
        <v/>
      </c>
      <c r="B7565">
        <f>IF(ISNUMBER(Input!B7565),IF(AND(Input!B7565&gt;=20,Input!B7565&lt;=700),Input!B7565,""),"")</f>
        <v/>
      </c>
      <c r="C7565">
        <f>IF(B7565="","",INT(A7565))</f>
        <v/>
      </c>
      <c r="D7565">
        <f>IF(B7565="","",HOUR(A7565))</f>
        <v/>
      </c>
      <c r="E7565">
        <f>IF(B7565="","",IF(INPUT!$I$1="","",IF(C7565&lt;(INT(INPUT!$I$1)-INPUT!$I$2),"Off Meds",IF(C7565&lt;=(INT(INPUT!$I$1)+INPUT!$I$2),"Washout","On Meds"))))</f>
        <v/>
      </c>
      <c r="F7565">
        <f>IF(B7565="","",1.509*(LN(B7565)^1.084-5.381))</f>
        <v/>
      </c>
      <c r="G7565">
        <f>IF(F7565="","",IF(F7565&lt;0,10*F7565^2,0))</f>
        <v/>
      </c>
      <c r="H7565">
        <f>IF(F7565="","",IF(F7565&gt;0,10*F7565^2,0))</f>
        <v/>
      </c>
    </row>
    <row r="7566">
      <c r="A7566">
        <f>Input!A7566</f>
        <v/>
      </c>
      <c r="B7566">
        <f>IF(ISNUMBER(Input!B7566),IF(AND(Input!B7566&gt;=20,Input!B7566&lt;=700),Input!B7566,""),"")</f>
        <v/>
      </c>
      <c r="C7566">
        <f>IF(B7566="","",INT(A7566))</f>
        <v/>
      </c>
      <c r="D7566">
        <f>IF(B7566="","",HOUR(A7566))</f>
        <v/>
      </c>
      <c r="E7566">
        <f>IF(B7566="","",IF(INPUT!$I$1="","",IF(C7566&lt;(INT(INPUT!$I$1)-INPUT!$I$2),"Off Meds",IF(C7566&lt;=(INT(INPUT!$I$1)+INPUT!$I$2),"Washout","On Meds"))))</f>
        <v/>
      </c>
      <c r="F7566">
        <f>IF(B7566="","",1.509*(LN(B7566)^1.084-5.381))</f>
        <v/>
      </c>
      <c r="G7566">
        <f>IF(F7566="","",IF(F7566&lt;0,10*F7566^2,0))</f>
        <v/>
      </c>
      <c r="H7566">
        <f>IF(F7566="","",IF(F7566&gt;0,10*F7566^2,0))</f>
        <v/>
      </c>
    </row>
    <row r="7567">
      <c r="A7567">
        <f>Input!A7567</f>
        <v/>
      </c>
      <c r="B7567">
        <f>IF(ISNUMBER(Input!B7567),IF(AND(Input!B7567&gt;=20,Input!B7567&lt;=700),Input!B7567,""),"")</f>
        <v/>
      </c>
      <c r="C7567">
        <f>IF(B7567="","",INT(A7567))</f>
        <v/>
      </c>
      <c r="D7567">
        <f>IF(B7567="","",HOUR(A7567))</f>
        <v/>
      </c>
      <c r="E7567">
        <f>IF(B7567="","",IF(INPUT!$I$1="","",IF(C7567&lt;(INT(INPUT!$I$1)-INPUT!$I$2),"Off Meds",IF(C7567&lt;=(INT(INPUT!$I$1)+INPUT!$I$2),"Washout","On Meds"))))</f>
        <v/>
      </c>
      <c r="F7567">
        <f>IF(B7567="","",1.509*(LN(B7567)^1.084-5.381))</f>
        <v/>
      </c>
      <c r="G7567">
        <f>IF(F7567="","",IF(F7567&lt;0,10*F7567^2,0))</f>
        <v/>
      </c>
      <c r="H7567">
        <f>IF(F7567="","",IF(F7567&gt;0,10*F7567^2,0))</f>
        <v/>
      </c>
    </row>
    <row r="7568">
      <c r="A7568">
        <f>Input!A7568</f>
        <v/>
      </c>
      <c r="B7568">
        <f>IF(ISNUMBER(Input!B7568),IF(AND(Input!B7568&gt;=20,Input!B7568&lt;=700),Input!B7568,""),"")</f>
        <v/>
      </c>
      <c r="C7568">
        <f>IF(B7568="","",INT(A7568))</f>
        <v/>
      </c>
      <c r="D7568">
        <f>IF(B7568="","",HOUR(A7568))</f>
        <v/>
      </c>
      <c r="E7568">
        <f>IF(B7568="","",IF(INPUT!$I$1="","",IF(C7568&lt;(INT(INPUT!$I$1)-INPUT!$I$2),"Off Meds",IF(C7568&lt;=(INT(INPUT!$I$1)+INPUT!$I$2),"Washout","On Meds"))))</f>
        <v/>
      </c>
      <c r="F7568">
        <f>IF(B7568="","",1.509*(LN(B7568)^1.084-5.381))</f>
        <v/>
      </c>
      <c r="G7568">
        <f>IF(F7568="","",IF(F7568&lt;0,10*F7568^2,0))</f>
        <v/>
      </c>
      <c r="H7568">
        <f>IF(F7568="","",IF(F7568&gt;0,10*F7568^2,0))</f>
        <v/>
      </c>
    </row>
    <row r="7569">
      <c r="A7569">
        <f>Input!A7569</f>
        <v/>
      </c>
      <c r="B7569">
        <f>IF(ISNUMBER(Input!B7569),IF(AND(Input!B7569&gt;=20,Input!B7569&lt;=700),Input!B7569,""),"")</f>
        <v/>
      </c>
      <c r="C7569">
        <f>IF(B7569="","",INT(A7569))</f>
        <v/>
      </c>
      <c r="D7569">
        <f>IF(B7569="","",HOUR(A7569))</f>
        <v/>
      </c>
      <c r="E7569">
        <f>IF(B7569="","",IF(INPUT!$I$1="","",IF(C7569&lt;(INT(INPUT!$I$1)-INPUT!$I$2),"Off Meds",IF(C7569&lt;=(INT(INPUT!$I$1)+INPUT!$I$2),"Washout","On Meds"))))</f>
        <v/>
      </c>
      <c r="F7569">
        <f>IF(B7569="","",1.509*(LN(B7569)^1.084-5.381))</f>
        <v/>
      </c>
      <c r="G7569">
        <f>IF(F7569="","",IF(F7569&lt;0,10*F7569^2,0))</f>
        <v/>
      </c>
      <c r="H7569">
        <f>IF(F7569="","",IF(F7569&gt;0,10*F7569^2,0))</f>
        <v/>
      </c>
    </row>
    <row r="7570">
      <c r="A7570">
        <f>Input!A7570</f>
        <v/>
      </c>
      <c r="B7570">
        <f>IF(ISNUMBER(Input!B7570),IF(AND(Input!B7570&gt;=20,Input!B7570&lt;=700),Input!B7570,""),"")</f>
        <v/>
      </c>
      <c r="C7570">
        <f>IF(B7570="","",INT(A7570))</f>
        <v/>
      </c>
      <c r="D7570">
        <f>IF(B7570="","",HOUR(A7570))</f>
        <v/>
      </c>
      <c r="E7570">
        <f>IF(B7570="","",IF(INPUT!$I$1="","",IF(C7570&lt;(INT(INPUT!$I$1)-INPUT!$I$2),"Off Meds",IF(C7570&lt;=(INT(INPUT!$I$1)+INPUT!$I$2),"Washout","On Meds"))))</f>
        <v/>
      </c>
      <c r="F7570">
        <f>IF(B7570="","",1.509*(LN(B7570)^1.084-5.381))</f>
        <v/>
      </c>
      <c r="G7570">
        <f>IF(F7570="","",IF(F7570&lt;0,10*F7570^2,0))</f>
        <v/>
      </c>
      <c r="H7570">
        <f>IF(F7570="","",IF(F7570&gt;0,10*F7570^2,0))</f>
        <v/>
      </c>
    </row>
    <row r="7571">
      <c r="A7571">
        <f>Input!A7571</f>
        <v/>
      </c>
      <c r="B7571">
        <f>IF(ISNUMBER(Input!B7571),IF(AND(Input!B7571&gt;=20,Input!B7571&lt;=700),Input!B7571,""),"")</f>
        <v/>
      </c>
      <c r="C7571">
        <f>IF(B7571="","",INT(A7571))</f>
        <v/>
      </c>
      <c r="D7571">
        <f>IF(B7571="","",HOUR(A7571))</f>
        <v/>
      </c>
      <c r="E7571">
        <f>IF(B7571="","",IF(INPUT!$I$1="","",IF(C7571&lt;(INT(INPUT!$I$1)-INPUT!$I$2),"Off Meds",IF(C7571&lt;=(INT(INPUT!$I$1)+INPUT!$I$2),"Washout","On Meds"))))</f>
        <v/>
      </c>
      <c r="F7571">
        <f>IF(B7571="","",1.509*(LN(B7571)^1.084-5.381))</f>
        <v/>
      </c>
      <c r="G7571">
        <f>IF(F7571="","",IF(F7571&lt;0,10*F7571^2,0))</f>
        <v/>
      </c>
      <c r="H7571">
        <f>IF(F7571="","",IF(F7571&gt;0,10*F7571^2,0))</f>
        <v/>
      </c>
    </row>
    <row r="7572">
      <c r="A7572">
        <f>Input!A7572</f>
        <v/>
      </c>
      <c r="B7572">
        <f>IF(ISNUMBER(Input!B7572),IF(AND(Input!B7572&gt;=20,Input!B7572&lt;=700),Input!B7572,""),"")</f>
        <v/>
      </c>
      <c r="C7572">
        <f>IF(B7572="","",INT(A7572))</f>
        <v/>
      </c>
      <c r="D7572">
        <f>IF(B7572="","",HOUR(A7572))</f>
        <v/>
      </c>
      <c r="E7572">
        <f>IF(B7572="","",IF(INPUT!$I$1="","",IF(C7572&lt;(INT(INPUT!$I$1)-INPUT!$I$2),"Off Meds",IF(C7572&lt;=(INT(INPUT!$I$1)+INPUT!$I$2),"Washout","On Meds"))))</f>
        <v/>
      </c>
      <c r="F7572">
        <f>IF(B7572="","",1.509*(LN(B7572)^1.084-5.381))</f>
        <v/>
      </c>
      <c r="G7572">
        <f>IF(F7572="","",IF(F7572&lt;0,10*F7572^2,0))</f>
        <v/>
      </c>
      <c r="H7572">
        <f>IF(F7572="","",IF(F7572&gt;0,10*F7572^2,0))</f>
        <v/>
      </c>
    </row>
    <row r="7573">
      <c r="A7573">
        <f>Input!A7573</f>
        <v/>
      </c>
      <c r="B7573">
        <f>IF(ISNUMBER(Input!B7573),IF(AND(Input!B7573&gt;=20,Input!B7573&lt;=700),Input!B7573,""),"")</f>
        <v/>
      </c>
      <c r="C7573">
        <f>IF(B7573="","",INT(A7573))</f>
        <v/>
      </c>
      <c r="D7573">
        <f>IF(B7573="","",HOUR(A7573))</f>
        <v/>
      </c>
      <c r="E7573">
        <f>IF(B7573="","",IF(INPUT!$I$1="","",IF(C7573&lt;(INT(INPUT!$I$1)-INPUT!$I$2),"Off Meds",IF(C7573&lt;=(INT(INPUT!$I$1)+INPUT!$I$2),"Washout","On Meds"))))</f>
        <v/>
      </c>
      <c r="F7573">
        <f>IF(B7573="","",1.509*(LN(B7573)^1.084-5.381))</f>
        <v/>
      </c>
      <c r="G7573">
        <f>IF(F7573="","",IF(F7573&lt;0,10*F7573^2,0))</f>
        <v/>
      </c>
      <c r="H7573">
        <f>IF(F7573="","",IF(F7573&gt;0,10*F7573^2,0))</f>
        <v/>
      </c>
    </row>
    <row r="7574">
      <c r="A7574">
        <f>Input!A7574</f>
        <v/>
      </c>
      <c r="B7574">
        <f>IF(ISNUMBER(Input!B7574),IF(AND(Input!B7574&gt;=20,Input!B7574&lt;=700),Input!B7574,""),"")</f>
        <v/>
      </c>
      <c r="C7574">
        <f>IF(B7574="","",INT(A7574))</f>
        <v/>
      </c>
      <c r="D7574">
        <f>IF(B7574="","",HOUR(A7574))</f>
        <v/>
      </c>
      <c r="E7574">
        <f>IF(B7574="","",IF(INPUT!$I$1="","",IF(C7574&lt;(INT(INPUT!$I$1)-INPUT!$I$2),"Off Meds",IF(C7574&lt;=(INT(INPUT!$I$1)+INPUT!$I$2),"Washout","On Meds"))))</f>
        <v/>
      </c>
      <c r="F7574">
        <f>IF(B7574="","",1.509*(LN(B7574)^1.084-5.381))</f>
        <v/>
      </c>
      <c r="G7574">
        <f>IF(F7574="","",IF(F7574&lt;0,10*F7574^2,0))</f>
        <v/>
      </c>
      <c r="H7574">
        <f>IF(F7574="","",IF(F7574&gt;0,10*F7574^2,0))</f>
        <v/>
      </c>
    </row>
    <row r="7575">
      <c r="A7575">
        <f>Input!A7575</f>
        <v/>
      </c>
      <c r="B7575">
        <f>IF(ISNUMBER(Input!B7575),IF(AND(Input!B7575&gt;=20,Input!B7575&lt;=700),Input!B7575,""),"")</f>
        <v/>
      </c>
      <c r="C7575">
        <f>IF(B7575="","",INT(A7575))</f>
        <v/>
      </c>
      <c r="D7575">
        <f>IF(B7575="","",HOUR(A7575))</f>
        <v/>
      </c>
      <c r="E7575">
        <f>IF(B7575="","",IF(INPUT!$I$1="","",IF(C7575&lt;(INT(INPUT!$I$1)-INPUT!$I$2),"Off Meds",IF(C7575&lt;=(INT(INPUT!$I$1)+INPUT!$I$2),"Washout","On Meds"))))</f>
        <v/>
      </c>
      <c r="F7575">
        <f>IF(B7575="","",1.509*(LN(B7575)^1.084-5.381))</f>
        <v/>
      </c>
      <c r="G7575">
        <f>IF(F7575="","",IF(F7575&lt;0,10*F7575^2,0))</f>
        <v/>
      </c>
      <c r="H7575">
        <f>IF(F7575="","",IF(F7575&gt;0,10*F7575^2,0))</f>
        <v/>
      </c>
    </row>
    <row r="7576">
      <c r="A7576">
        <f>Input!A7576</f>
        <v/>
      </c>
      <c r="B7576">
        <f>IF(ISNUMBER(Input!B7576),IF(AND(Input!B7576&gt;=20,Input!B7576&lt;=700),Input!B7576,""),"")</f>
        <v/>
      </c>
      <c r="C7576">
        <f>IF(B7576="","",INT(A7576))</f>
        <v/>
      </c>
      <c r="D7576">
        <f>IF(B7576="","",HOUR(A7576))</f>
        <v/>
      </c>
      <c r="E7576">
        <f>IF(B7576="","",IF(INPUT!$I$1="","",IF(C7576&lt;(INT(INPUT!$I$1)-INPUT!$I$2),"Off Meds",IF(C7576&lt;=(INT(INPUT!$I$1)+INPUT!$I$2),"Washout","On Meds"))))</f>
        <v/>
      </c>
      <c r="F7576">
        <f>IF(B7576="","",1.509*(LN(B7576)^1.084-5.381))</f>
        <v/>
      </c>
      <c r="G7576">
        <f>IF(F7576="","",IF(F7576&lt;0,10*F7576^2,0))</f>
        <v/>
      </c>
      <c r="H7576">
        <f>IF(F7576="","",IF(F7576&gt;0,10*F7576^2,0))</f>
        <v/>
      </c>
    </row>
    <row r="7577">
      <c r="A7577">
        <f>Input!A7577</f>
        <v/>
      </c>
      <c r="B7577">
        <f>IF(ISNUMBER(Input!B7577),IF(AND(Input!B7577&gt;=20,Input!B7577&lt;=700),Input!B7577,""),"")</f>
        <v/>
      </c>
      <c r="C7577">
        <f>IF(B7577="","",INT(A7577))</f>
        <v/>
      </c>
      <c r="D7577">
        <f>IF(B7577="","",HOUR(A7577))</f>
        <v/>
      </c>
      <c r="E7577">
        <f>IF(B7577="","",IF(INPUT!$I$1="","",IF(C7577&lt;(INT(INPUT!$I$1)-INPUT!$I$2),"Off Meds",IF(C7577&lt;=(INT(INPUT!$I$1)+INPUT!$I$2),"Washout","On Meds"))))</f>
        <v/>
      </c>
      <c r="F7577">
        <f>IF(B7577="","",1.509*(LN(B7577)^1.084-5.381))</f>
        <v/>
      </c>
      <c r="G7577">
        <f>IF(F7577="","",IF(F7577&lt;0,10*F7577^2,0))</f>
        <v/>
      </c>
      <c r="H7577">
        <f>IF(F7577="","",IF(F7577&gt;0,10*F7577^2,0))</f>
        <v/>
      </c>
    </row>
    <row r="7578">
      <c r="A7578">
        <f>Input!A7578</f>
        <v/>
      </c>
      <c r="B7578">
        <f>IF(ISNUMBER(Input!B7578),IF(AND(Input!B7578&gt;=20,Input!B7578&lt;=700),Input!B7578,""),"")</f>
        <v/>
      </c>
      <c r="C7578">
        <f>IF(B7578="","",INT(A7578))</f>
        <v/>
      </c>
      <c r="D7578">
        <f>IF(B7578="","",HOUR(A7578))</f>
        <v/>
      </c>
      <c r="E7578">
        <f>IF(B7578="","",IF(INPUT!$I$1="","",IF(C7578&lt;(INT(INPUT!$I$1)-INPUT!$I$2),"Off Meds",IF(C7578&lt;=(INT(INPUT!$I$1)+INPUT!$I$2),"Washout","On Meds"))))</f>
        <v/>
      </c>
      <c r="F7578">
        <f>IF(B7578="","",1.509*(LN(B7578)^1.084-5.381))</f>
        <v/>
      </c>
      <c r="G7578">
        <f>IF(F7578="","",IF(F7578&lt;0,10*F7578^2,0))</f>
        <v/>
      </c>
      <c r="H7578">
        <f>IF(F7578="","",IF(F7578&gt;0,10*F7578^2,0))</f>
        <v/>
      </c>
    </row>
    <row r="7579">
      <c r="A7579">
        <f>Input!A7579</f>
        <v/>
      </c>
      <c r="B7579">
        <f>IF(ISNUMBER(Input!B7579),IF(AND(Input!B7579&gt;=20,Input!B7579&lt;=700),Input!B7579,""),"")</f>
        <v/>
      </c>
      <c r="C7579">
        <f>IF(B7579="","",INT(A7579))</f>
        <v/>
      </c>
      <c r="D7579">
        <f>IF(B7579="","",HOUR(A7579))</f>
        <v/>
      </c>
      <c r="E7579">
        <f>IF(B7579="","",IF(INPUT!$I$1="","",IF(C7579&lt;(INT(INPUT!$I$1)-INPUT!$I$2),"Off Meds",IF(C7579&lt;=(INT(INPUT!$I$1)+INPUT!$I$2),"Washout","On Meds"))))</f>
        <v/>
      </c>
      <c r="F7579">
        <f>IF(B7579="","",1.509*(LN(B7579)^1.084-5.381))</f>
        <v/>
      </c>
      <c r="G7579">
        <f>IF(F7579="","",IF(F7579&lt;0,10*F7579^2,0))</f>
        <v/>
      </c>
      <c r="H7579">
        <f>IF(F7579="","",IF(F7579&gt;0,10*F7579^2,0))</f>
        <v/>
      </c>
    </row>
    <row r="7580">
      <c r="A7580">
        <f>Input!A7580</f>
        <v/>
      </c>
      <c r="B7580">
        <f>IF(ISNUMBER(Input!B7580),IF(AND(Input!B7580&gt;=20,Input!B7580&lt;=700),Input!B7580,""),"")</f>
        <v/>
      </c>
      <c r="C7580">
        <f>IF(B7580="","",INT(A7580))</f>
        <v/>
      </c>
      <c r="D7580">
        <f>IF(B7580="","",HOUR(A7580))</f>
        <v/>
      </c>
      <c r="E7580">
        <f>IF(B7580="","",IF(INPUT!$I$1="","",IF(C7580&lt;(INT(INPUT!$I$1)-INPUT!$I$2),"Off Meds",IF(C7580&lt;=(INT(INPUT!$I$1)+INPUT!$I$2),"Washout","On Meds"))))</f>
        <v/>
      </c>
      <c r="F7580">
        <f>IF(B7580="","",1.509*(LN(B7580)^1.084-5.381))</f>
        <v/>
      </c>
      <c r="G7580">
        <f>IF(F7580="","",IF(F7580&lt;0,10*F7580^2,0))</f>
        <v/>
      </c>
      <c r="H7580">
        <f>IF(F7580="","",IF(F7580&gt;0,10*F7580^2,0))</f>
        <v/>
      </c>
    </row>
    <row r="7581">
      <c r="A7581">
        <f>Input!A7581</f>
        <v/>
      </c>
      <c r="B7581">
        <f>IF(ISNUMBER(Input!B7581),IF(AND(Input!B7581&gt;=20,Input!B7581&lt;=700),Input!B7581,""),"")</f>
        <v/>
      </c>
      <c r="C7581">
        <f>IF(B7581="","",INT(A7581))</f>
        <v/>
      </c>
      <c r="D7581">
        <f>IF(B7581="","",HOUR(A7581))</f>
        <v/>
      </c>
      <c r="E7581">
        <f>IF(B7581="","",IF(INPUT!$I$1="","",IF(C7581&lt;(INT(INPUT!$I$1)-INPUT!$I$2),"Off Meds",IF(C7581&lt;=(INT(INPUT!$I$1)+INPUT!$I$2),"Washout","On Meds"))))</f>
        <v/>
      </c>
      <c r="F7581">
        <f>IF(B7581="","",1.509*(LN(B7581)^1.084-5.381))</f>
        <v/>
      </c>
      <c r="G7581">
        <f>IF(F7581="","",IF(F7581&lt;0,10*F7581^2,0))</f>
        <v/>
      </c>
      <c r="H7581">
        <f>IF(F7581="","",IF(F7581&gt;0,10*F7581^2,0))</f>
        <v/>
      </c>
    </row>
    <row r="7582">
      <c r="A7582">
        <f>Input!A7582</f>
        <v/>
      </c>
      <c r="B7582">
        <f>IF(ISNUMBER(Input!B7582),IF(AND(Input!B7582&gt;=20,Input!B7582&lt;=700),Input!B7582,""),"")</f>
        <v/>
      </c>
      <c r="C7582">
        <f>IF(B7582="","",INT(A7582))</f>
        <v/>
      </c>
      <c r="D7582">
        <f>IF(B7582="","",HOUR(A7582))</f>
        <v/>
      </c>
      <c r="E7582">
        <f>IF(B7582="","",IF(INPUT!$I$1="","",IF(C7582&lt;(INT(INPUT!$I$1)-INPUT!$I$2),"Off Meds",IF(C7582&lt;=(INT(INPUT!$I$1)+INPUT!$I$2),"Washout","On Meds"))))</f>
        <v/>
      </c>
      <c r="F7582">
        <f>IF(B7582="","",1.509*(LN(B7582)^1.084-5.381))</f>
        <v/>
      </c>
      <c r="G7582">
        <f>IF(F7582="","",IF(F7582&lt;0,10*F7582^2,0))</f>
        <v/>
      </c>
      <c r="H7582">
        <f>IF(F7582="","",IF(F7582&gt;0,10*F7582^2,0))</f>
        <v/>
      </c>
    </row>
    <row r="7583">
      <c r="A7583">
        <f>Input!A7583</f>
        <v/>
      </c>
      <c r="B7583">
        <f>IF(ISNUMBER(Input!B7583),IF(AND(Input!B7583&gt;=20,Input!B7583&lt;=700),Input!B7583,""),"")</f>
        <v/>
      </c>
      <c r="C7583">
        <f>IF(B7583="","",INT(A7583))</f>
        <v/>
      </c>
      <c r="D7583">
        <f>IF(B7583="","",HOUR(A7583))</f>
        <v/>
      </c>
      <c r="E7583">
        <f>IF(B7583="","",IF(INPUT!$I$1="","",IF(C7583&lt;(INT(INPUT!$I$1)-INPUT!$I$2),"Off Meds",IF(C7583&lt;=(INT(INPUT!$I$1)+INPUT!$I$2),"Washout","On Meds"))))</f>
        <v/>
      </c>
      <c r="F7583">
        <f>IF(B7583="","",1.509*(LN(B7583)^1.084-5.381))</f>
        <v/>
      </c>
      <c r="G7583">
        <f>IF(F7583="","",IF(F7583&lt;0,10*F7583^2,0))</f>
        <v/>
      </c>
      <c r="H7583">
        <f>IF(F7583="","",IF(F7583&gt;0,10*F7583^2,0))</f>
        <v/>
      </c>
    </row>
    <row r="7584">
      <c r="A7584">
        <f>Input!A7584</f>
        <v/>
      </c>
      <c r="B7584">
        <f>IF(ISNUMBER(Input!B7584),IF(AND(Input!B7584&gt;=20,Input!B7584&lt;=700),Input!B7584,""),"")</f>
        <v/>
      </c>
      <c r="C7584">
        <f>IF(B7584="","",INT(A7584))</f>
        <v/>
      </c>
      <c r="D7584">
        <f>IF(B7584="","",HOUR(A7584))</f>
        <v/>
      </c>
      <c r="E7584">
        <f>IF(B7584="","",IF(INPUT!$I$1="","",IF(C7584&lt;(INT(INPUT!$I$1)-INPUT!$I$2),"Off Meds",IF(C7584&lt;=(INT(INPUT!$I$1)+INPUT!$I$2),"Washout","On Meds"))))</f>
        <v/>
      </c>
      <c r="F7584">
        <f>IF(B7584="","",1.509*(LN(B7584)^1.084-5.381))</f>
        <v/>
      </c>
      <c r="G7584">
        <f>IF(F7584="","",IF(F7584&lt;0,10*F7584^2,0))</f>
        <v/>
      </c>
      <c r="H7584">
        <f>IF(F7584="","",IF(F7584&gt;0,10*F7584^2,0))</f>
        <v/>
      </c>
    </row>
    <row r="7585">
      <c r="A7585">
        <f>Input!A7585</f>
        <v/>
      </c>
      <c r="B7585">
        <f>IF(ISNUMBER(Input!B7585),IF(AND(Input!B7585&gt;=20,Input!B7585&lt;=700),Input!B7585,""),"")</f>
        <v/>
      </c>
      <c r="C7585">
        <f>IF(B7585="","",INT(A7585))</f>
        <v/>
      </c>
      <c r="D7585">
        <f>IF(B7585="","",HOUR(A7585))</f>
        <v/>
      </c>
      <c r="E7585">
        <f>IF(B7585="","",IF(INPUT!$I$1="","",IF(C7585&lt;(INT(INPUT!$I$1)-INPUT!$I$2),"Off Meds",IF(C7585&lt;=(INT(INPUT!$I$1)+INPUT!$I$2),"Washout","On Meds"))))</f>
        <v/>
      </c>
      <c r="F7585">
        <f>IF(B7585="","",1.509*(LN(B7585)^1.084-5.381))</f>
        <v/>
      </c>
      <c r="G7585">
        <f>IF(F7585="","",IF(F7585&lt;0,10*F7585^2,0))</f>
        <v/>
      </c>
      <c r="H7585">
        <f>IF(F7585="","",IF(F7585&gt;0,10*F7585^2,0))</f>
        <v/>
      </c>
    </row>
    <row r="7586">
      <c r="A7586">
        <f>Input!A7586</f>
        <v/>
      </c>
      <c r="B7586">
        <f>IF(ISNUMBER(Input!B7586),IF(AND(Input!B7586&gt;=20,Input!B7586&lt;=700),Input!B7586,""),"")</f>
        <v/>
      </c>
      <c r="C7586">
        <f>IF(B7586="","",INT(A7586))</f>
        <v/>
      </c>
      <c r="D7586">
        <f>IF(B7586="","",HOUR(A7586))</f>
        <v/>
      </c>
      <c r="E7586">
        <f>IF(B7586="","",IF(INPUT!$I$1="","",IF(C7586&lt;(INT(INPUT!$I$1)-INPUT!$I$2),"Off Meds",IF(C7586&lt;=(INT(INPUT!$I$1)+INPUT!$I$2),"Washout","On Meds"))))</f>
        <v/>
      </c>
      <c r="F7586">
        <f>IF(B7586="","",1.509*(LN(B7586)^1.084-5.381))</f>
        <v/>
      </c>
      <c r="G7586">
        <f>IF(F7586="","",IF(F7586&lt;0,10*F7586^2,0))</f>
        <v/>
      </c>
      <c r="H7586">
        <f>IF(F7586="","",IF(F7586&gt;0,10*F7586^2,0))</f>
        <v/>
      </c>
    </row>
    <row r="7587">
      <c r="A7587">
        <f>Input!A7587</f>
        <v/>
      </c>
      <c r="B7587">
        <f>IF(ISNUMBER(Input!B7587),IF(AND(Input!B7587&gt;=20,Input!B7587&lt;=700),Input!B7587,""),"")</f>
        <v/>
      </c>
      <c r="C7587">
        <f>IF(B7587="","",INT(A7587))</f>
        <v/>
      </c>
      <c r="D7587">
        <f>IF(B7587="","",HOUR(A7587))</f>
        <v/>
      </c>
      <c r="E7587">
        <f>IF(B7587="","",IF(INPUT!$I$1="","",IF(C7587&lt;(INT(INPUT!$I$1)-INPUT!$I$2),"Off Meds",IF(C7587&lt;=(INT(INPUT!$I$1)+INPUT!$I$2),"Washout","On Meds"))))</f>
        <v/>
      </c>
      <c r="F7587">
        <f>IF(B7587="","",1.509*(LN(B7587)^1.084-5.381))</f>
        <v/>
      </c>
      <c r="G7587">
        <f>IF(F7587="","",IF(F7587&lt;0,10*F7587^2,0))</f>
        <v/>
      </c>
      <c r="H7587">
        <f>IF(F7587="","",IF(F7587&gt;0,10*F7587^2,0))</f>
        <v/>
      </c>
    </row>
    <row r="7588">
      <c r="A7588">
        <f>Input!A7588</f>
        <v/>
      </c>
      <c r="B7588">
        <f>IF(ISNUMBER(Input!B7588),IF(AND(Input!B7588&gt;=20,Input!B7588&lt;=700),Input!B7588,""),"")</f>
        <v/>
      </c>
      <c r="C7588">
        <f>IF(B7588="","",INT(A7588))</f>
        <v/>
      </c>
      <c r="D7588">
        <f>IF(B7588="","",HOUR(A7588))</f>
        <v/>
      </c>
      <c r="E7588">
        <f>IF(B7588="","",IF(INPUT!$I$1="","",IF(C7588&lt;(INT(INPUT!$I$1)-INPUT!$I$2),"Off Meds",IF(C7588&lt;=(INT(INPUT!$I$1)+INPUT!$I$2),"Washout","On Meds"))))</f>
        <v/>
      </c>
      <c r="F7588">
        <f>IF(B7588="","",1.509*(LN(B7588)^1.084-5.381))</f>
        <v/>
      </c>
      <c r="G7588">
        <f>IF(F7588="","",IF(F7588&lt;0,10*F7588^2,0))</f>
        <v/>
      </c>
      <c r="H7588">
        <f>IF(F7588="","",IF(F7588&gt;0,10*F7588^2,0))</f>
        <v/>
      </c>
    </row>
    <row r="7589">
      <c r="A7589">
        <f>Input!A7589</f>
        <v/>
      </c>
      <c r="B7589">
        <f>IF(ISNUMBER(Input!B7589),IF(AND(Input!B7589&gt;=20,Input!B7589&lt;=700),Input!B7589,""),"")</f>
        <v/>
      </c>
      <c r="C7589">
        <f>IF(B7589="","",INT(A7589))</f>
        <v/>
      </c>
      <c r="D7589">
        <f>IF(B7589="","",HOUR(A7589))</f>
        <v/>
      </c>
      <c r="E7589">
        <f>IF(B7589="","",IF(INPUT!$I$1="","",IF(C7589&lt;(INT(INPUT!$I$1)-INPUT!$I$2),"Off Meds",IF(C7589&lt;=(INT(INPUT!$I$1)+INPUT!$I$2),"Washout","On Meds"))))</f>
        <v/>
      </c>
      <c r="F7589">
        <f>IF(B7589="","",1.509*(LN(B7589)^1.084-5.381))</f>
        <v/>
      </c>
      <c r="G7589">
        <f>IF(F7589="","",IF(F7589&lt;0,10*F7589^2,0))</f>
        <v/>
      </c>
      <c r="H7589">
        <f>IF(F7589="","",IF(F7589&gt;0,10*F7589^2,0))</f>
        <v/>
      </c>
    </row>
    <row r="7590">
      <c r="A7590">
        <f>Input!A7590</f>
        <v/>
      </c>
      <c r="B7590">
        <f>IF(ISNUMBER(Input!B7590),IF(AND(Input!B7590&gt;=20,Input!B7590&lt;=700),Input!B7590,""),"")</f>
        <v/>
      </c>
      <c r="C7590">
        <f>IF(B7590="","",INT(A7590))</f>
        <v/>
      </c>
      <c r="D7590">
        <f>IF(B7590="","",HOUR(A7590))</f>
        <v/>
      </c>
      <c r="E7590">
        <f>IF(B7590="","",IF(INPUT!$I$1="","",IF(C7590&lt;(INT(INPUT!$I$1)-INPUT!$I$2),"Off Meds",IF(C7590&lt;=(INT(INPUT!$I$1)+INPUT!$I$2),"Washout","On Meds"))))</f>
        <v/>
      </c>
      <c r="F7590">
        <f>IF(B7590="","",1.509*(LN(B7590)^1.084-5.381))</f>
        <v/>
      </c>
      <c r="G7590">
        <f>IF(F7590="","",IF(F7590&lt;0,10*F7590^2,0))</f>
        <v/>
      </c>
      <c r="H7590">
        <f>IF(F7590="","",IF(F7590&gt;0,10*F7590^2,0))</f>
        <v/>
      </c>
    </row>
    <row r="7591">
      <c r="A7591">
        <f>Input!A7591</f>
        <v/>
      </c>
      <c r="B7591">
        <f>IF(ISNUMBER(Input!B7591),IF(AND(Input!B7591&gt;=20,Input!B7591&lt;=700),Input!B7591,""),"")</f>
        <v/>
      </c>
      <c r="C7591">
        <f>IF(B7591="","",INT(A7591))</f>
        <v/>
      </c>
      <c r="D7591">
        <f>IF(B7591="","",HOUR(A7591))</f>
        <v/>
      </c>
      <c r="E7591">
        <f>IF(B7591="","",IF(INPUT!$I$1="","",IF(C7591&lt;(INT(INPUT!$I$1)-INPUT!$I$2),"Off Meds",IF(C7591&lt;=(INT(INPUT!$I$1)+INPUT!$I$2),"Washout","On Meds"))))</f>
        <v/>
      </c>
      <c r="F7591">
        <f>IF(B7591="","",1.509*(LN(B7591)^1.084-5.381))</f>
        <v/>
      </c>
      <c r="G7591">
        <f>IF(F7591="","",IF(F7591&lt;0,10*F7591^2,0))</f>
        <v/>
      </c>
      <c r="H7591">
        <f>IF(F7591="","",IF(F7591&gt;0,10*F7591^2,0))</f>
        <v/>
      </c>
    </row>
    <row r="7592">
      <c r="A7592">
        <f>Input!A7592</f>
        <v/>
      </c>
      <c r="B7592">
        <f>IF(ISNUMBER(Input!B7592),IF(AND(Input!B7592&gt;=20,Input!B7592&lt;=700),Input!B7592,""),"")</f>
        <v/>
      </c>
      <c r="C7592">
        <f>IF(B7592="","",INT(A7592))</f>
        <v/>
      </c>
      <c r="D7592">
        <f>IF(B7592="","",HOUR(A7592))</f>
        <v/>
      </c>
      <c r="E7592">
        <f>IF(B7592="","",IF(INPUT!$I$1="","",IF(C7592&lt;(INT(INPUT!$I$1)-INPUT!$I$2),"Off Meds",IF(C7592&lt;=(INT(INPUT!$I$1)+INPUT!$I$2),"Washout","On Meds"))))</f>
        <v/>
      </c>
      <c r="F7592">
        <f>IF(B7592="","",1.509*(LN(B7592)^1.084-5.381))</f>
        <v/>
      </c>
      <c r="G7592">
        <f>IF(F7592="","",IF(F7592&lt;0,10*F7592^2,0))</f>
        <v/>
      </c>
      <c r="H7592">
        <f>IF(F7592="","",IF(F7592&gt;0,10*F7592^2,0))</f>
        <v/>
      </c>
    </row>
    <row r="7593">
      <c r="A7593">
        <f>Input!A7593</f>
        <v/>
      </c>
      <c r="B7593">
        <f>IF(ISNUMBER(Input!B7593),IF(AND(Input!B7593&gt;=20,Input!B7593&lt;=700),Input!B7593,""),"")</f>
        <v/>
      </c>
      <c r="C7593">
        <f>IF(B7593="","",INT(A7593))</f>
        <v/>
      </c>
      <c r="D7593">
        <f>IF(B7593="","",HOUR(A7593))</f>
        <v/>
      </c>
      <c r="E7593">
        <f>IF(B7593="","",IF(INPUT!$I$1="","",IF(C7593&lt;(INT(INPUT!$I$1)-INPUT!$I$2),"Off Meds",IF(C7593&lt;=(INT(INPUT!$I$1)+INPUT!$I$2),"Washout","On Meds"))))</f>
        <v/>
      </c>
      <c r="F7593">
        <f>IF(B7593="","",1.509*(LN(B7593)^1.084-5.381))</f>
        <v/>
      </c>
      <c r="G7593">
        <f>IF(F7593="","",IF(F7593&lt;0,10*F7593^2,0))</f>
        <v/>
      </c>
      <c r="H7593">
        <f>IF(F7593="","",IF(F7593&gt;0,10*F7593^2,0))</f>
        <v/>
      </c>
    </row>
    <row r="7594">
      <c r="A7594">
        <f>Input!A7594</f>
        <v/>
      </c>
      <c r="B7594">
        <f>IF(ISNUMBER(Input!B7594),IF(AND(Input!B7594&gt;=20,Input!B7594&lt;=700),Input!B7594,""),"")</f>
        <v/>
      </c>
      <c r="C7594">
        <f>IF(B7594="","",INT(A7594))</f>
        <v/>
      </c>
      <c r="D7594">
        <f>IF(B7594="","",HOUR(A7594))</f>
        <v/>
      </c>
      <c r="E7594">
        <f>IF(B7594="","",IF(INPUT!$I$1="","",IF(C7594&lt;(INT(INPUT!$I$1)-INPUT!$I$2),"Off Meds",IF(C7594&lt;=(INT(INPUT!$I$1)+INPUT!$I$2),"Washout","On Meds"))))</f>
        <v/>
      </c>
      <c r="F7594">
        <f>IF(B7594="","",1.509*(LN(B7594)^1.084-5.381))</f>
        <v/>
      </c>
      <c r="G7594">
        <f>IF(F7594="","",IF(F7594&lt;0,10*F7594^2,0))</f>
        <v/>
      </c>
      <c r="H7594">
        <f>IF(F7594="","",IF(F7594&gt;0,10*F7594^2,0))</f>
        <v/>
      </c>
    </row>
    <row r="7595">
      <c r="A7595">
        <f>Input!A7595</f>
        <v/>
      </c>
      <c r="B7595">
        <f>IF(ISNUMBER(Input!B7595),IF(AND(Input!B7595&gt;=20,Input!B7595&lt;=700),Input!B7595,""),"")</f>
        <v/>
      </c>
      <c r="C7595">
        <f>IF(B7595="","",INT(A7595))</f>
        <v/>
      </c>
      <c r="D7595">
        <f>IF(B7595="","",HOUR(A7595))</f>
        <v/>
      </c>
      <c r="E7595">
        <f>IF(B7595="","",IF(INPUT!$I$1="","",IF(C7595&lt;(INT(INPUT!$I$1)-INPUT!$I$2),"Off Meds",IF(C7595&lt;=(INT(INPUT!$I$1)+INPUT!$I$2),"Washout","On Meds"))))</f>
        <v/>
      </c>
      <c r="F7595">
        <f>IF(B7595="","",1.509*(LN(B7595)^1.084-5.381))</f>
        <v/>
      </c>
      <c r="G7595">
        <f>IF(F7595="","",IF(F7595&lt;0,10*F7595^2,0))</f>
        <v/>
      </c>
      <c r="H7595">
        <f>IF(F7595="","",IF(F7595&gt;0,10*F7595^2,0))</f>
        <v/>
      </c>
    </row>
    <row r="7596">
      <c r="A7596">
        <f>Input!A7596</f>
        <v/>
      </c>
      <c r="B7596">
        <f>IF(ISNUMBER(Input!B7596),IF(AND(Input!B7596&gt;=20,Input!B7596&lt;=700),Input!B7596,""),"")</f>
        <v/>
      </c>
      <c r="C7596">
        <f>IF(B7596="","",INT(A7596))</f>
        <v/>
      </c>
      <c r="D7596">
        <f>IF(B7596="","",HOUR(A7596))</f>
        <v/>
      </c>
      <c r="E7596">
        <f>IF(B7596="","",IF(INPUT!$I$1="","",IF(C7596&lt;(INT(INPUT!$I$1)-INPUT!$I$2),"Off Meds",IF(C7596&lt;=(INT(INPUT!$I$1)+INPUT!$I$2),"Washout","On Meds"))))</f>
        <v/>
      </c>
      <c r="F7596">
        <f>IF(B7596="","",1.509*(LN(B7596)^1.084-5.381))</f>
        <v/>
      </c>
      <c r="G7596">
        <f>IF(F7596="","",IF(F7596&lt;0,10*F7596^2,0))</f>
        <v/>
      </c>
      <c r="H7596">
        <f>IF(F7596="","",IF(F7596&gt;0,10*F7596^2,0))</f>
        <v/>
      </c>
    </row>
    <row r="7597">
      <c r="A7597">
        <f>Input!A7597</f>
        <v/>
      </c>
      <c r="B7597">
        <f>IF(ISNUMBER(Input!B7597),IF(AND(Input!B7597&gt;=20,Input!B7597&lt;=700),Input!B7597,""),"")</f>
        <v/>
      </c>
      <c r="C7597">
        <f>IF(B7597="","",INT(A7597))</f>
        <v/>
      </c>
      <c r="D7597">
        <f>IF(B7597="","",HOUR(A7597))</f>
        <v/>
      </c>
      <c r="E7597">
        <f>IF(B7597="","",IF(INPUT!$I$1="","",IF(C7597&lt;(INT(INPUT!$I$1)-INPUT!$I$2),"Off Meds",IF(C7597&lt;=(INT(INPUT!$I$1)+INPUT!$I$2),"Washout","On Meds"))))</f>
        <v/>
      </c>
      <c r="F7597">
        <f>IF(B7597="","",1.509*(LN(B7597)^1.084-5.381))</f>
        <v/>
      </c>
      <c r="G7597">
        <f>IF(F7597="","",IF(F7597&lt;0,10*F7597^2,0))</f>
        <v/>
      </c>
      <c r="H7597">
        <f>IF(F7597="","",IF(F7597&gt;0,10*F7597^2,0))</f>
        <v/>
      </c>
    </row>
    <row r="7598">
      <c r="A7598">
        <f>Input!A7598</f>
        <v/>
      </c>
      <c r="B7598">
        <f>IF(ISNUMBER(Input!B7598),IF(AND(Input!B7598&gt;=20,Input!B7598&lt;=700),Input!B7598,""),"")</f>
        <v/>
      </c>
      <c r="C7598">
        <f>IF(B7598="","",INT(A7598))</f>
        <v/>
      </c>
      <c r="D7598">
        <f>IF(B7598="","",HOUR(A7598))</f>
        <v/>
      </c>
      <c r="E7598">
        <f>IF(B7598="","",IF(INPUT!$I$1="","",IF(C7598&lt;(INT(INPUT!$I$1)-INPUT!$I$2),"Off Meds",IF(C7598&lt;=(INT(INPUT!$I$1)+INPUT!$I$2),"Washout","On Meds"))))</f>
        <v/>
      </c>
      <c r="F7598">
        <f>IF(B7598="","",1.509*(LN(B7598)^1.084-5.381))</f>
        <v/>
      </c>
      <c r="G7598">
        <f>IF(F7598="","",IF(F7598&lt;0,10*F7598^2,0))</f>
        <v/>
      </c>
      <c r="H7598">
        <f>IF(F7598="","",IF(F7598&gt;0,10*F7598^2,0))</f>
        <v/>
      </c>
    </row>
    <row r="7599">
      <c r="A7599">
        <f>Input!A7599</f>
        <v/>
      </c>
      <c r="B7599">
        <f>IF(ISNUMBER(Input!B7599),IF(AND(Input!B7599&gt;=20,Input!B7599&lt;=700),Input!B7599,""),"")</f>
        <v/>
      </c>
      <c r="C7599">
        <f>IF(B7599="","",INT(A7599))</f>
        <v/>
      </c>
      <c r="D7599">
        <f>IF(B7599="","",HOUR(A7599))</f>
        <v/>
      </c>
      <c r="E7599">
        <f>IF(B7599="","",IF(INPUT!$I$1="","",IF(C7599&lt;(INT(INPUT!$I$1)-INPUT!$I$2),"Off Meds",IF(C7599&lt;=(INT(INPUT!$I$1)+INPUT!$I$2),"Washout","On Meds"))))</f>
        <v/>
      </c>
      <c r="F7599">
        <f>IF(B7599="","",1.509*(LN(B7599)^1.084-5.381))</f>
        <v/>
      </c>
      <c r="G7599">
        <f>IF(F7599="","",IF(F7599&lt;0,10*F7599^2,0))</f>
        <v/>
      </c>
      <c r="H7599">
        <f>IF(F7599="","",IF(F7599&gt;0,10*F7599^2,0))</f>
        <v/>
      </c>
    </row>
    <row r="7600">
      <c r="A7600">
        <f>Input!A7600</f>
        <v/>
      </c>
      <c r="B7600">
        <f>IF(ISNUMBER(Input!B7600),IF(AND(Input!B7600&gt;=20,Input!B7600&lt;=700),Input!B7600,""),"")</f>
        <v/>
      </c>
      <c r="C7600">
        <f>IF(B7600="","",INT(A7600))</f>
        <v/>
      </c>
      <c r="D7600">
        <f>IF(B7600="","",HOUR(A7600))</f>
        <v/>
      </c>
      <c r="E7600">
        <f>IF(B7600="","",IF(INPUT!$I$1="","",IF(C7600&lt;(INT(INPUT!$I$1)-INPUT!$I$2),"Off Meds",IF(C7600&lt;=(INT(INPUT!$I$1)+INPUT!$I$2),"Washout","On Meds"))))</f>
        <v/>
      </c>
      <c r="F7600">
        <f>IF(B7600="","",1.509*(LN(B7600)^1.084-5.381))</f>
        <v/>
      </c>
      <c r="G7600">
        <f>IF(F7600="","",IF(F7600&lt;0,10*F7600^2,0))</f>
        <v/>
      </c>
      <c r="H7600">
        <f>IF(F7600="","",IF(F7600&gt;0,10*F7600^2,0))</f>
        <v/>
      </c>
    </row>
    <row r="7601">
      <c r="A7601">
        <f>Input!A7601</f>
        <v/>
      </c>
      <c r="B7601">
        <f>IF(ISNUMBER(Input!B7601),IF(AND(Input!B7601&gt;=20,Input!B7601&lt;=700),Input!B7601,""),"")</f>
        <v/>
      </c>
      <c r="C7601">
        <f>IF(B7601="","",INT(A7601))</f>
        <v/>
      </c>
      <c r="D7601">
        <f>IF(B7601="","",HOUR(A7601))</f>
        <v/>
      </c>
      <c r="E7601">
        <f>IF(B7601="","",IF(INPUT!$I$1="","",IF(C7601&lt;(INT(INPUT!$I$1)-INPUT!$I$2),"Off Meds",IF(C7601&lt;=(INT(INPUT!$I$1)+INPUT!$I$2),"Washout","On Meds"))))</f>
        <v/>
      </c>
      <c r="F7601">
        <f>IF(B7601="","",1.509*(LN(B7601)^1.084-5.381))</f>
        <v/>
      </c>
      <c r="G7601">
        <f>IF(F7601="","",IF(F7601&lt;0,10*F7601^2,0))</f>
        <v/>
      </c>
      <c r="H7601">
        <f>IF(F7601="","",IF(F7601&gt;0,10*F7601^2,0))</f>
        <v/>
      </c>
    </row>
    <row r="7602">
      <c r="A7602">
        <f>Input!A7602</f>
        <v/>
      </c>
      <c r="B7602">
        <f>IF(ISNUMBER(Input!B7602),IF(AND(Input!B7602&gt;=20,Input!B7602&lt;=700),Input!B7602,""),"")</f>
        <v/>
      </c>
      <c r="C7602">
        <f>IF(B7602="","",INT(A7602))</f>
        <v/>
      </c>
      <c r="D7602">
        <f>IF(B7602="","",HOUR(A7602))</f>
        <v/>
      </c>
      <c r="E7602">
        <f>IF(B7602="","",IF(INPUT!$I$1="","",IF(C7602&lt;(INT(INPUT!$I$1)-INPUT!$I$2),"Off Meds",IF(C7602&lt;=(INT(INPUT!$I$1)+INPUT!$I$2),"Washout","On Meds"))))</f>
        <v/>
      </c>
      <c r="F7602">
        <f>IF(B7602="","",1.509*(LN(B7602)^1.084-5.381))</f>
        <v/>
      </c>
      <c r="G7602">
        <f>IF(F7602="","",IF(F7602&lt;0,10*F7602^2,0))</f>
        <v/>
      </c>
      <c r="H7602">
        <f>IF(F7602="","",IF(F7602&gt;0,10*F7602^2,0))</f>
        <v/>
      </c>
    </row>
    <row r="7603">
      <c r="A7603">
        <f>Input!A7603</f>
        <v/>
      </c>
      <c r="B7603">
        <f>IF(ISNUMBER(Input!B7603),IF(AND(Input!B7603&gt;=20,Input!B7603&lt;=700),Input!B7603,""),"")</f>
        <v/>
      </c>
      <c r="C7603">
        <f>IF(B7603="","",INT(A7603))</f>
        <v/>
      </c>
      <c r="D7603">
        <f>IF(B7603="","",HOUR(A7603))</f>
        <v/>
      </c>
      <c r="E7603">
        <f>IF(B7603="","",IF(INPUT!$I$1="","",IF(C7603&lt;(INT(INPUT!$I$1)-INPUT!$I$2),"Off Meds",IF(C7603&lt;=(INT(INPUT!$I$1)+INPUT!$I$2),"Washout","On Meds"))))</f>
        <v/>
      </c>
      <c r="F7603">
        <f>IF(B7603="","",1.509*(LN(B7603)^1.084-5.381))</f>
        <v/>
      </c>
      <c r="G7603">
        <f>IF(F7603="","",IF(F7603&lt;0,10*F7603^2,0))</f>
        <v/>
      </c>
      <c r="H7603">
        <f>IF(F7603="","",IF(F7603&gt;0,10*F7603^2,0))</f>
        <v/>
      </c>
    </row>
    <row r="7604">
      <c r="A7604">
        <f>Input!A7604</f>
        <v/>
      </c>
      <c r="B7604">
        <f>IF(ISNUMBER(Input!B7604),IF(AND(Input!B7604&gt;=20,Input!B7604&lt;=700),Input!B7604,""),"")</f>
        <v/>
      </c>
      <c r="C7604">
        <f>IF(B7604="","",INT(A7604))</f>
        <v/>
      </c>
      <c r="D7604">
        <f>IF(B7604="","",HOUR(A7604))</f>
        <v/>
      </c>
      <c r="E7604">
        <f>IF(B7604="","",IF(INPUT!$I$1="","",IF(C7604&lt;(INT(INPUT!$I$1)-INPUT!$I$2),"Off Meds",IF(C7604&lt;=(INT(INPUT!$I$1)+INPUT!$I$2),"Washout","On Meds"))))</f>
        <v/>
      </c>
      <c r="F7604">
        <f>IF(B7604="","",1.509*(LN(B7604)^1.084-5.381))</f>
        <v/>
      </c>
      <c r="G7604">
        <f>IF(F7604="","",IF(F7604&lt;0,10*F7604^2,0))</f>
        <v/>
      </c>
      <c r="H7604">
        <f>IF(F7604="","",IF(F7604&gt;0,10*F7604^2,0))</f>
        <v/>
      </c>
    </row>
    <row r="7605">
      <c r="A7605">
        <f>Input!A7605</f>
        <v/>
      </c>
      <c r="B7605">
        <f>IF(ISNUMBER(Input!B7605),IF(AND(Input!B7605&gt;=20,Input!B7605&lt;=700),Input!B7605,""),"")</f>
        <v/>
      </c>
      <c r="C7605">
        <f>IF(B7605="","",INT(A7605))</f>
        <v/>
      </c>
      <c r="D7605">
        <f>IF(B7605="","",HOUR(A7605))</f>
        <v/>
      </c>
      <c r="E7605">
        <f>IF(B7605="","",IF(INPUT!$I$1="","",IF(C7605&lt;(INT(INPUT!$I$1)-INPUT!$I$2),"Off Meds",IF(C7605&lt;=(INT(INPUT!$I$1)+INPUT!$I$2),"Washout","On Meds"))))</f>
        <v/>
      </c>
      <c r="F7605">
        <f>IF(B7605="","",1.509*(LN(B7605)^1.084-5.381))</f>
        <v/>
      </c>
      <c r="G7605">
        <f>IF(F7605="","",IF(F7605&lt;0,10*F7605^2,0))</f>
        <v/>
      </c>
      <c r="H7605">
        <f>IF(F7605="","",IF(F7605&gt;0,10*F7605^2,0))</f>
        <v/>
      </c>
    </row>
    <row r="7606">
      <c r="A7606">
        <f>Input!A7606</f>
        <v/>
      </c>
      <c r="B7606">
        <f>IF(ISNUMBER(Input!B7606),IF(AND(Input!B7606&gt;=20,Input!B7606&lt;=700),Input!B7606,""),"")</f>
        <v/>
      </c>
      <c r="C7606">
        <f>IF(B7606="","",INT(A7606))</f>
        <v/>
      </c>
      <c r="D7606">
        <f>IF(B7606="","",HOUR(A7606))</f>
        <v/>
      </c>
      <c r="E7606">
        <f>IF(B7606="","",IF(INPUT!$I$1="","",IF(C7606&lt;(INT(INPUT!$I$1)-INPUT!$I$2),"Off Meds",IF(C7606&lt;=(INT(INPUT!$I$1)+INPUT!$I$2),"Washout","On Meds"))))</f>
        <v/>
      </c>
      <c r="F7606">
        <f>IF(B7606="","",1.509*(LN(B7606)^1.084-5.381))</f>
        <v/>
      </c>
      <c r="G7606">
        <f>IF(F7606="","",IF(F7606&lt;0,10*F7606^2,0))</f>
        <v/>
      </c>
      <c r="H7606">
        <f>IF(F7606="","",IF(F7606&gt;0,10*F7606^2,0))</f>
        <v/>
      </c>
    </row>
    <row r="7607">
      <c r="A7607">
        <f>Input!A7607</f>
        <v/>
      </c>
      <c r="B7607">
        <f>IF(ISNUMBER(Input!B7607),IF(AND(Input!B7607&gt;=20,Input!B7607&lt;=700),Input!B7607,""),"")</f>
        <v/>
      </c>
      <c r="C7607">
        <f>IF(B7607="","",INT(A7607))</f>
        <v/>
      </c>
      <c r="D7607">
        <f>IF(B7607="","",HOUR(A7607))</f>
        <v/>
      </c>
      <c r="E7607">
        <f>IF(B7607="","",IF(INPUT!$I$1="","",IF(C7607&lt;(INT(INPUT!$I$1)-INPUT!$I$2),"Off Meds",IF(C7607&lt;=(INT(INPUT!$I$1)+INPUT!$I$2),"Washout","On Meds"))))</f>
        <v/>
      </c>
      <c r="F7607">
        <f>IF(B7607="","",1.509*(LN(B7607)^1.084-5.381))</f>
        <v/>
      </c>
      <c r="G7607">
        <f>IF(F7607="","",IF(F7607&lt;0,10*F7607^2,0))</f>
        <v/>
      </c>
      <c r="H7607">
        <f>IF(F7607="","",IF(F7607&gt;0,10*F7607^2,0))</f>
        <v/>
      </c>
    </row>
    <row r="7608">
      <c r="A7608">
        <f>Input!A7608</f>
        <v/>
      </c>
      <c r="B7608">
        <f>IF(ISNUMBER(Input!B7608),IF(AND(Input!B7608&gt;=20,Input!B7608&lt;=700),Input!B7608,""),"")</f>
        <v/>
      </c>
      <c r="C7608">
        <f>IF(B7608="","",INT(A7608))</f>
        <v/>
      </c>
      <c r="D7608">
        <f>IF(B7608="","",HOUR(A7608))</f>
        <v/>
      </c>
      <c r="E7608">
        <f>IF(B7608="","",IF(INPUT!$I$1="","",IF(C7608&lt;(INT(INPUT!$I$1)-INPUT!$I$2),"Off Meds",IF(C7608&lt;=(INT(INPUT!$I$1)+INPUT!$I$2),"Washout","On Meds"))))</f>
        <v/>
      </c>
      <c r="F7608">
        <f>IF(B7608="","",1.509*(LN(B7608)^1.084-5.381))</f>
        <v/>
      </c>
      <c r="G7608">
        <f>IF(F7608="","",IF(F7608&lt;0,10*F7608^2,0))</f>
        <v/>
      </c>
      <c r="H7608">
        <f>IF(F7608="","",IF(F7608&gt;0,10*F7608^2,0))</f>
        <v/>
      </c>
    </row>
    <row r="7609">
      <c r="A7609">
        <f>Input!A7609</f>
        <v/>
      </c>
      <c r="B7609">
        <f>IF(ISNUMBER(Input!B7609),IF(AND(Input!B7609&gt;=20,Input!B7609&lt;=700),Input!B7609,""),"")</f>
        <v/>
      </c>
      <c r="C7609">
        <f>IF(B7609="","",INT(A7609))</f>
        <v/>
      </c>
      <c r="D7609">
        <f>IF(B7609="","",HOUR(A7609))</f>
        <v/>
      </c>
      <c r="E7609">
        <f>IF(B7609="","",IF(INPUT!$I$1="","",IF(C7609&lt;(INT(INPUT!$I$1)-INPUT!$I$2),"Off Meds",IF(C7609&lt;=(INT(INPUT!$I$1)+INPUT!$I$2),"Washout","On Meds"))))</f>
        <v/>
      </c>
      <c r="F7609">
        <f>IF(B7609="","",1.509*(LN(B7609)^1.084-5.381))</f>
        <v/>
      </c>
      <c r="G7609">
        <f>IF(F7609="","",IF(F7609&lt;0,10*F7609^2,0))</f>
        <v/>
      </c>
      <c r="H7609">
        <f>IF(F7609="","",IF(F7609&gt;0,10*F7609^2,0))</f>
        <v/>
      </c>
    </row>
    <row r="7610">
      <c r="A7610">
        <f>Input!A7610</f>
        <v/>
      </c>
      <c r="B7610">
        <f>IF(ISNUMBER(Input!B7610),IF(AND(Input!B7610&gt;=20,Input!B7610&lt;=700),Input!B7610,""),"")</f>
        <v/>
      </c>
      <c r="C7610">
        <f>IF(B7610="","",INT(A7610))</f>
        <v/>
      </c>
      <c r="D7610">
        <f>IF(B7610="","",HOUR(A7610))</f>
        <v/>
      </c>
      <c r="E7610">
        <f>IF(B7610="","",IF(INPUT!$I$1="","",IF(C7610&lt;(INT(INPUT!$I$1)-INPUT!$I$2),"Off Meds",IF(C7610&lt;=(INT(INPUT!$I$1)+INPUT!$I$2),"Washout","On Meds"))))</f>
        <v/>
      </c>
      <c r="F7610">
        <f>IF(B7610="","",1.509*(LN(B7610)^1.084-5.381))</f>
        <v/>
      </c>
      <c r="G7610">
        <f>IF(F7610="","",IF(F7610&lt;0,10*F7610^2,0))</f>
        <v/>
      </c>
      <c r="H7610">
        <f>IF(F7610="","",IF(F7610&gt;0,10*F7610^2,0))</f>
        <v/>
      </c>
    </row>
    <row r="7611">
      <c r="A7611">
        <f>Input!A7611</f>
        <v/>
      </c>
      <c r="B7611">
        <f>IF(ISNUMBER(Input!B7611),IF(AND(Input!B7611&gt;=20,Input!B7611&lt;=700),Input!B7611,""),"")</f>
        <v/>
      </c>
      <c r="C7611">
        <f>IF(B7611="","",INT(A7611))</f>
        <v/>
      </c>
      <c r="D7611">
        <f>IF(B7611="","",HOUR(A7611))</f>
        <v/>
      </c>
      <c r="E7611">
        <f>IF(B7611="","",IF(INPUT!$I$1="","",IF(C7611&lt;(INT(INPUT!$I$1)-INPUT!$I$2),"Off Meds",IF(C7611&lt;=(INT(INPUT!$I$1)+INPUT!$I$2),"Washout","On Meds"))))</f>
        <v/>
      </c>
      <c r="F7611">
        <f>IF(B7611="","",1.509*(LN(B7611)^1.084-5.381))</f>
        <v/>
      </c>
      <c r="G7611">
        <f>IF(F7611="","",IF(F7611&lt;0,10*F7611^2,0))</f>
        <v/>
      </c>
      <c r="H7611">
        <f>IF(F7611="","",IF(F7611&gt;0,10*F7611^2,0))</f>
        <v/>
      </c>
    </row>
    <row r="7612">
      <c r="A7612">
        <f>Input!A7612</f>
        <v/>
      </c>
      <c r="B7612">
        <f>IF(ISNUMBER(Input!B7612),IF(AND(Input!B7612&gt;=20,Input!B7612&lt;=700),Input!B7612,""),"")</f>
        <v/>
      </c>
      <c r="C7612">
        <f>IF(B7612="","",INT(A7612))</f>
        <v/>
      </c>
      <c r="D7612">
        <f>IF(B7612="","",HOUR(A7612))</f>
        <v/>
      </c>
      <c r="E7612">
        <f>IF(B7612="","",IF(INPUT!$I$1="","",IF(C7612&lt;(INT(INPUT!$I$1)-INPUT!$I$2),"Off Meds",IF(C7612&lt;=(INT(INPUT!$I$1)+INPUT!$I$2),"Washout","On Meds"))))</f>
        <v/>
      </c>
      <c r="F7612">
        <f>IF(B7612="","",1.509*(LN(B7612)^1.084-5.381))</f>
        <v/>
      </c>
      <c r="G7612">
        <f>IF(F7612="","",IF(F7612&lt;0,10*F7612^2,0))</f>
        <v/>
      </c>
      <c r="H7612">
        <f>IF(F7612="","",IF(F7612&gt;0,10*F7612^2,0))</f>
        <v/>
      </c>
    </row>
    <row r="7613">
      <c r="A7613">
        <f>Input!A7613</f>
        <v/>
      </c>
      <c r="B7613">
        <f>IF(ISNUMBER(Input!B7613),IF(AND(Input!B7613&gt;=20,Input!B7613&lt;=700),Input!B7613,""),"")</f>
        <v/>
      </c>
      <c r="C7613">
        <f>IF(B7613="","",INT(A7613))</f>
        <v/>
      </c>
      <c r="D7613">
        <f>IF(B7613="","",HOUR(A7613))</f>
        <v/>
      </c>
      <c r="E7613">
        <f>IF(B7613="","",IF(INPUT!$I$1="","",IF(C7613&lt;(INT(INPUT!$I$1)-INPUT!$I$2),"Off Meds",IF(C7613&lt;=(INT(INPUT!$I$1)+INPUT!$I$2),"Washout","On Meds"))))</f>
        <v/>
      </c>
      <c r="F7613">
        <f>IF(B7613="","",1.509*(LN(B7613)^1.084-5.381))</f>
        <v/>
      </c>
      <c r="G7613">
        <f>IF(F7613="","",IF(F7613&lt;0,10*F7613^2,0))</f>
        <v/>
      </c>
      <c r="H7613">
        <f>IF(F7613="","",IF(F7613&gt;0,10*F7613^2,0))</f>
        <v/>
      </c>
    </row>
    <row r="7614">
      <c r="A7614">
        <f>Input!A7614</f>
        <v/>
      </c>
      <c r="B7614">
        <f>IF(ISNUMBER(Input!B7614),IF(AND(Input!B7614&gt;=20,Input!B7614&lt;=700),Input!B7614,""),"")</f>
        <v/>
      </c>
      <c r="C7614">
        <f>IF(B7614="","",INT(A7614))</f>
        <v/>
      </c>
      <c r="D7614">
        <f>IF(B7614="","",HOUR(A7614))</f>
        <v/>
      </c>
      <c r="E7614">
        <f>IF(B7614="","",IF(INPUT!$I$1="","",IF(C7614&lt;(INT(INPUT!$I$1)-INPUT!$I$2),"Off Meds",IF(C7614&lt;=(INT(INPUT!$I$1)+INPUT!$I$2),"Washout","On Meds"))))</f>
        <v/>
      </c>
      <c r="F7614">
        <f>IF(B7614="","",1.509*(LN(B7614)^1.084-5.381))</f>
        <v/>
      </c>
      <c r="G7614">
        <f>IF(F7614="","",IF(F7614&lt;0,10*F7614^2,0))</f>
        <v/>
      </c>
      <c r="H7614">
        <f>IF(F7614="","",IF(F7614&gt;0,10*F7614^2,0))</f>
        <v/>
      </c>
    </row>
    <row r="7615">
      <c r="A7615">
        <f>Input!A7615</f>
        <v/>
      </c>
      <c r="B7615">
        <f>IF(ISNUMBER(Input!B7615),IF(AND(Input!B7615&gt;=20,Input!B7615&lt;=700),Input!B7615,""),"")</f>
        <v/>
      </c>
      <c r="C7615">
        <f>IF(B7615="","",INT(A7615))</f>
        <v/>
      </c>
      <c r="D7615">
        <f>IF(B7615="","",HOUR(A7615))</f>
        <v/>
      </c>
      <c r="E7615">
        <f>IF(B7615="","",IF(INPUT!$I$1="","",IF(C7615&lt;(INT(INPUT!$I$1)-INPUT!$I$2),"Off Meds",IF(C7615&lt;=(INT(INPUT!$I$1)+INPUT!$I$2),"Washout","On Meds"))))</f>
        <v/>
      </c>
      <c r="F7615">
        <f>IF(B7615="","",1.509*(LN(B7615)^1.084-5.381))</f>
        <v/>
      </c>
      <c r="G7615">
        <f>IF(F7615="","",IF(F7615&lt;0,10*F7615^2,0))</f>
        <v/>
      </c>
      <c r="H7615">
        <f>IF(F7615="","",IF(F7615&gt;0,10*F7615^2,0))</f>
        <v/>
      </c>
    </row>
    <row r="7616">
      <c r="A7616">
        <f>Input!A7616</f>
        <v/>
      </c>
      <c r="B7616">
        <f>IF(ISNUMBER(Input!B7616),IF(AND(Input!B7616&gt;=20,Input!B7616&lt;=700),Input!B7616,""),"")</f>
        <v/>
      </c>
      <c r="C7616">
        <f>IF(B7616="","",INT(A7616))</f>
        <v/>
      </c>
      <c r="D7616">
        <f>IF(B7616="","",HOUR(A7616))</f>
        <v/>
      </c>
      <c r="E7616">
        <f>IF(B7616="","",IF(INPUT!$I$1="","",IF(C7616&lt;(INT(INPUT!$I$1)-INPUT!$I$2),"Off Meds",IF(C7616&lt;=(INT(INPUT!$I$1)+INPUT!$I$2),"Washout","On Meds"))))</f>
        <v/>
      </c>
      <c r="F7616">
        <f>IF(B7616="","",1.509*(LN(B7616)^1.084-5.381))</f>
        <v/>
      </c>
      <c r="G7616">
        <f>IF(F7616="","",IF(F7616&lt;0,10*F7616^2,0))</f>
        <v/>
      </c>
      <c r="H7616">
        <f>IF(F7616="","",IF(F7616&gt;0,10*F7616^2,0))</f>
        <v/>
      </c>
    </row>
    <row r="7617">
      <c r="A7617">
        <f>Input!A7617</f>
        <v/>
      </c>
      <c r="B7617">
        <f>IF(ISNUMBER(Input!B7617),IF(AND(Input!B7617&gt;=20,Input!B7617&lt;=700),Input!B7617,""),"")</f>
        <v/>
      </c>
      <c r="C7617">
        <f>IF(B7617="","",INT(A7617))</f>
        <v/>
      </c>
      <c r="D7617">
        <f>IF(B7617="","",HOUR(A7617))</f>
        <v/>
      </c>
      <c r="E7617">
        <f>IF(B7617="","",IF(INPUT!$I$1="","",IF(C7617&lt;(INT(INPUT!$I$1)-INPUT!$I$2),"Off Meds",IF(C7617&lt;=(INT(INPUT!$I$1)+INPUT!$I$2),"Washout","On Meds"))))</f>
        <v/>
      </c>
      <c r="F7617">
        <f>IF(B7617="","",1.509*(LN(B7617)^1.084-5.381))</f>
        <v/>
      </c>
      <c r="G7617">
        <f>IF(F7617="","",IF(F7617&lt;0,10*F7617^2,0))</f>
        <v/>
      </c>
      <c r="H7617">
        <f>IF(F7617="","",IF(F7617&gt;0,10*F7617^2,0))</f>
        <v/>
      </c>
    </row>
    <row r="7618">
      <c r="A7618">
        <f>Input!A7618</f>
        <v/>
      </c>
      <c r="B7618">
        <f>IF(ISNUMBER(Input!B7618),IF(AND(Input!B7618&gt;=20,Input!B7618&lt;=700),Input!B7618,""),"")</f>
        <v/>
      </c>
      <c r="C7618">
        <f>IF(B7618="","",INT(A7618))</f>
        <v/>
      </c>
      <c r="D7618">
        <f>IF(B7618="","",HOUR(A7618))</f>
        <v/>
      </c>
      <c r="E7618">
        <f>IF(B7618="","",IF(INPUT!$I$1="","",IF(C7618&lt;(INT(INPUT!$I$1)-INPUT!$I$2),"Off Meds",IF(C7618&lt;=(INT(INPUT!$I$1)+INPUT!$I$2),"Washout","On Meds"))))</f>
        <v/>
      </c>
      <c r="F7618">
        <f>IF(B7618="","",1.509*(LN(B7618)^1.084-5.381))</f>
        <v/>
      </c>
      <c r="G7618">
        <f>IF(F7618="","",IF(F7618&lt;0,10*F7618^2,0))</f>
        <v/>
      </c>
      <c r="H7618">
        <f>IF(F7618="","",IF(F7618&gt;0,10*F7618^2,0))</f>
        <v/>
      </c>
    </row>
    <row r="7619">
      <c r="A7619">
        <f>Input!A7619</f>
        <v/>
      </c>
      <c r="B7619">
        <f>IF(ISNUMBER(Input!B7619),IF(AND(Input!B7619&gt;=20,Input!B7619&lt;=700),Input!B7619,""),"")</f>
        <v/>
      </c>
      <c r="C7619">
        <f>IF(B7619="","",INT(A7619))</f>
        <v/>
      </c>
      <c r="D7619">
        <f>IF(B7619="","",HOUR(A7619))</f>
        <v/>
      </c>
      <c r="E7619">
        <f>IF(B7619="","",IF(INPUT!$I$1="","",IF(C7619&lt;(INT(INPUT!$I$1)-INPUT!$I$2),"Off Meds",IF(C7619&lt;=(INT(INPUT!$I$1)+INPUT!$I$2),"Washout","On Meds"))))</f>
        <v/>
      </c>
      <c r="F7619">
        <f>IF(B7619="","",1.509*(LN(B7619)^1.084-5.381))</f>
        <v/>
      </c>
      <c r="G7619">
        <f>IF(F7619="","",IF(F7619&lt;0,10*F7619^2,0))</f>
        <v/>
      </c>
      <c r="H7619">
        <f>IF(F7619="","",IF(F7619&gt;0,10*F7619^2,0))</f>
        <v/>
      </c>
    </row>
    <row r="7620">
      <c r="A7620">
        <f>Input!A7620</f>
        <v/>
      </c>
      <c r="B7620">
        <f>IF(ISNUMBER(Input!B7620),IF(AND(Input!B7620&gt;=20,Input!B7620&lt;=700),Input!B7620,""),"")</f>
        <v/>
      </c>
      <c r="C7620">
        <f>IF(B7620="","",INT(A7620))</f>
        <v/>
      </c>
      <c r="D7620">
        <f>IF(B7620="","",HOUR(A7620))</f>
        <v/>
      </c>
      <c r="E7620">
        <f>IF(B7620="","",IF(INPUT!$I$1="","",IF(C7620&lt;(INT(INPUT!$I$1)-INPUT!$I$2),"Off Meds",IF(C7620&lt;=(INT(INPUT!$I$1)+INPUT!$I$2),"Washout","On Meds"))))</f>
        <v/>
      </c>
      <c r="F7620">
        <f>IF(B7620="","",1.509*(LN(B7620)^1.084-5.381))</f>
        <v/>
      </c>
      <c r="G7620">
        <f>IF(F7620="","",IF(F7620&lt;0,10*F7620^2,0))</f>
        <v/>
      </c>
      <c r="H7620">
        <f>IF(F7620="","",IF(F7620&gt;0,10*F7620^2,0))</f>
        <v/>
      </c>
    </row>
    <row r="7621">
      <c r="A7621">
        <f>Input!A7621</f>
        <v/>
      </c>
      <c r="B7621">
        <f>IF(ISNUMBER(Input!B7621),IF(AND(Input!B7621&gt;=20,Input!B7621&lt;=700),Input!B7621,""),"")</f>
        <v/>
      </c>
      <c r="C7621">
        <f>IF(B7621="","",INT(A7621))</f>
        <v/>
      </c>
      <c r="D7621">
        <f>IF(B7621="","",HOUR(A7621))</f>
        <v/>
      </c>
      <c r="E7621">
        <f>IF(B7621="","",IF(INPUT!$I$1="","",IF(C7621&lt;(INT(INPUT!$I$1)-INPUT!$I$2),"Off Meds",IF(C7621&lt;=(INT(INPUT!$I$1)+INPUT!$I$2),"Washout","On Meds"))))</f>
        <v/>
      </c>
      <c r="F7621">
        <f>IF(B7621="","",1.509*(LN(B7621)^1.084-5.381))</f>
        <v/>
      </c>
      <c r="G7621">
        <f>IF(F7621="","",IF(F7621&lt;0,10*F7621^2,0))</f>
        <v/>
      </c>
      <c r="H7621">
        <f>IF(F7621="","",IF(F7621&gt;0,10*F7621^2,0))</f>
        <v/>
      </c>
    </row>
    <row r="7622">
      <c r="A7622">
        <f>Input!A7622</f>
        <v/>
      </c>
      <c r="B7622">
        <f>IF(ISNUMBER(Input!B7622),IF(AND(Input!B7622&gt;=20,Input!B7622&lt;=700),Input!B7622,""),"")</f>
        <v/>
      </c>
      <c r="C7622">
        <f>IF(B7622="","",INT(A7622))</f>
        <v/>
      </c>
      <c r="D7622">
        <f>IF(B7622="","",HOUR(A7622))</f>
        <v/>
      </c>
      <c r="E7622">
        <f>IF(B7622="","",IF(INPUT!$I$1="","",IF(C7622&lt;(INT(INPUT!$I$1)-INPUT!$I$2),"Off Meds",IF(C7622&lt;=(INT(INPUT!$I$1)+INPUT!$I$2),"Washout","On Meds"))))</f>
        <v/>
      </c>
      <c r="F7622">
        <f>IF(B7622="","",1.509*(LN(B7622)^1.084-5.381))</f>
        <v/>
      </c>
      <c r="G7622">
        <f>IF(F7622="","",IF(F7622&lt;0,10*F7622^2,0))</f>
        <v/>
      </c>
      <c r="H7622">
        <f>IF(F7622="","",IF(F7622&gt;0,10*F7622^2,0))</f>
        <v/>
      </c>
    </row>
    <row r="7623">
      <c r="A7623">
        <f>Input!A7623</f>
        <v/>
      </c>
      <c r="B7623">
        <f>IF(ISNUMBER(Input!B7623),IF(AND(Input!B7623&gt;=20,Input!B7623&lt;=700),Input!B7623,""),"")</f>
        <v/>
      </c>
      <c r="C7623">
        <f>IF(B7623="","",INT(A7623))</f>
        <v/>
      </c>
      <c r="D7623">
        <f>IF(B7623="","",HOUR(A7623))</f>
        <v/>
      </c>
      <c r="E7623">
        <f>IF(B7623="","",IF(INPUT!$I$1="","",IF(C7623&lt;(INT(INPUT!$I$1)-INPUT!$I$2),"Off Meds",IF(C7623&lt;=(INT(INPUT!$I$1)+INPUT!$I$2),"Washout","On Meds"))))</f>
        <v/>
      </c>
      <c r="F7623">
        <f>IF(B7623="","",1.509*(LN(B7623)^1.084-5.381))</f>
        <v/>
      </c>
      <c r="G7623">
        <f>IF(F7623="","",IF(F7623&lt;0,10*F7623^2,0))</f>
        <v/>
      </c>
      <c r="H7623">
        <f>IF(F7623="","",IF(F7623&gt;0,10*F7623^2,0))</f>
        <v/>
      </c>
    </row>
    <row r="7624">
      <c r="A7624">
        <f>Input!A7624</f>
        <v/>
      </c>
      <c r="B7624">
        <f>IF(ISNUMBER(Input!B7624),IF(AND(Input!B7624&gt;=20,Input!B7624&lt;=700),Input!B7624,""),"")</f>
        <v/>
      </c>
      <c r="C7624">
        <f>IF(B7624="","",INT(A7624))</f>
        <v/>
      </c>
      <c r="D7624">
        <f>IF(B7624="","",HOUR(A7624))</f>
        <v/>
      </c>
      <c r="E7624">
        <f>IF(B7624="","",IF(INPUT!$I$1="","",IF(C7624&lt;(INT(INPUT!$I$1)-INPUT!$I$2),"Off Meds",IF(C7624&lt;=(INT(INPUT!$I$1)+INPUT!$I$2),"Washout","On Meds"))))</f>
        <v/>
      </c>
      <c r="F7624">
        <f>IF(B7624="","",1.509*(LN(B7624)^1.084-5.381))</f>
        <v/>
      </c>
      <c r="G7624">
        <f>IF(F7624="","",IF(F7624&lt;0,10*F7624^2,0))</f>
        <v/>
      </c>
      <c r="H7624">
        <f>IF(F7624="","",IF(F7624&gt;0,10*F7624^2,0))</f>
        <v/>
      </c>
    </row>
    <row r="7625">
      <c r="A7625">
        <f>Input!A7625</f>
        <v/>
      </c>
      <c r="B7625">
        <f>IF(ISNUMBER(Input!B7625),IF(AND(Input!B7625&gt;=20,Input!B7625&lt;=700),Input!B7625,""),"")</f>
        <v/>
      </c>
      <c r="C7625">
        <f>IF(B7625="","",INT(A7625))</f>
        <v/>
      </c>
      <c r="D7625">
        <f>IF(B7625="","",HOUR(A7625))</f>
        <v/>
      </c>
      <c r="E7625">
        <f>IF(B7625="","",IF(INPUT!$I$1="","",IF(C7625&lt;(INT(INPUT!$I$1)-INPUT!$I$2),"Off Meds",IF(C7625&lt;=(INT(INPUT!$I$1)+INPUT!$I$2),"Washout","On Meds"))))</f>
        <v/>
      </c>
      <c r="F7625">
        <f>IF(B7625="","",1.509*(LN(B7625)^1.084-5.381))</f>
        <v/>
      </c>
      <c r="G7625">
        <f>IF(F7625="","",IF(F7625&lt;0,10*F7625^2,0))</f>
        <v/>
      </c>
      <c r="H7625">
        <f>IF(F7625="","",IF(F7625&gt;0,10*F7625^2,0))</f>
        <v/>
      </c>
    </row>
    <row r="7626">
      <c r="A7626">
        <f>Input!A7626</f>
        <v/>
      </c>
      <c r="B7626">
        <f>IF(ISNUMBER(Input!B7626),IF(AND(Input!B7626&gt;=20,Input!B7626&lt;=700),Input!B7626,""),"")</f>
        <v/>
      </c>
      <c r="C7626">
        <f>IF(B7626="","",INT(A7626))</f>
        <v/>
      </c>
      <c r="D7626">
        <f>IF(B7626="","",HOUR(A7626))</f>
        <v/>
      </c>
      <c r="E7626">
        <f>IF(B7626="","",IF(INPUT!$I$1="","",IF(C7626&lt;(INT(INPUT!$I$1)-INPUT!$I$2),"Off Meds",IF(C7626&lt;=(INT(INPUT!$I$1)+INPUT!$I$2),"Washout","On Meds"))))</f>
        <v/>
      </c>
      <c r="F7626">
        <f>IF(B7626="","",1.509*(LN(B7626)^1.084-5.381))</f>
        <v/>
      </c>
      <c r="G7626">
        <f>IF(F7626="","",IF(F7626&lt;0,10*F7626^2,0))</f>
        <v/>
      </c>
      <c r="H7626">
        <f>IF(F7626="","",IF(F7626&gt;0,10*F7626^2,0))</f>
        <v/>
      </c>
    </row>
    <row r="7627">
      <c r="A7627">
        <f>Input!A7627</f>
        <v/>
      </c>
      <c r="B7627">
        <f>IF(ISNUMBER(Input!B7627),IF(AND(Input!B7627&gt;=20,Input!B7627&lt;=700),Input!B7627,""),"")</f>
        <v/>
      </c>
      <c r="C7627">
        <f>IF(B7627="","",INT(A7627))</f>
        <v/>
      </c>
      <c r="D7627">
        <f>IF(B7627="","",HOUR(A7627))</f>
        <v/>
      </c>
      <c r="E7627">
        <f>IF(B7627="","",IF(INPUT!$I$1="","",IF(C7627&lt;(INT(INPUT!$I$1)-INPUT!$I$2),"Off Meds",IF(C7627&lt;=(INT(INPUT!$I$1)+INPUT!$I$2),"Washout","On Meds"))))</f>
        <v/>
      </c>
      <c r="F7627">
        <f>IF(B7627="","",1.509*(LN(B7627)^1.084-5.381))</f>
        <v/>
      </c>
      <c r="G7627">
        <f>IF(F7627="","",IF(F7627&lt;0,10*F7627^2,0))</f>
        <v/>
      </c>
      <c r="H7627">
        <f>IF(F7627="","",IF(F7627&gt;0,10*F7627^2,0))</f>
        <v/>
      </c>
    </row>
    <row r="7628">
      <c r="A7628">
        <f>Input!A7628</f>
        <v/>
      </c>
      <c r="B7628">
        <f>IF(ISNUMBER(Input!B7628),IF(AND(Input!B7628&gt;=20,Input!B7628&lt;=700),Input!B7628,""),"")</f>
        <v/>
      </c>
      <c r="C7628">
        <f>IF(B7628="","",INT(A7628))</f>
        <v/>
      </c>
      <c r="D7628">
        <f>IF(B7628="","",HOUR(A7628))</f>
        <v/>
      </c>
      <c r="E7628">
        <f>IF(B7628="","",IF(INPUT!$I$1="","",IF(C7628&lt;(INT(INPUT!$I$1)-INPUT!$I$2),"Off Meds",IF(C7628&lt;=(INT(INPUT!$I$1)+INPUT!$I$2),"Washout","On Meds"))))</f>
        <v/>
      </c>
      <c r="F7628">
        <f>IF(B7628="","",1.509*(LN(B7628)^1.084-5.381))</f>
        <v/>
      </c>
      <c r="G7628">
        <f>IF(F7628="","",IF(F7628&lt;0,10*F7628^2,0))</f>
        <v/>
      </c>
      <c r="H7628">
        <f>IF(F7628="","",IF(F7628&gt;0,10*F7628^2,0))</f>
        <v/>
      </c>
    </row>
    <row r="7629">
      <c r="A7629">
        <f>Input!A7629</f>
        <v/>
      </c>
      <c r="B7629">
        <f>IF(ISNUMBER(Input!B7629),IF(AND(Input!B7629&gt;=20,Input!B7629&lt;=700),Input!B7629,""),"")</f>
        <v/>
      </c>
      <c r="C7629">
        <f>IF(B7629="","",INT(A7629))</f>
        <v/>
      </c>
      <c r="D7629">
        <f>IF(B7629="","",HOUR(A7629))</f>
        <v/>
      </c>
      <c r="E7629">
        <f>IF(B7629="","",IF(INPUT!$I$1="","",IF(C7629&lt;(INT(INPUT!$I$1)-INPUT!$I$2),"Off Meds",IF(C7629&lt;=(INT(INPUT!$I$1)+INPUT!$I$2),"Washout","On Meds"))))</f>
        <v/>
      </c>
      <c r="F7629">
        <f>IF(B7629="","",1.509*(LN(B7629)^1.084-5.381))</f>
        <v/>
      </c>
      <c r="G7629">
        <f>IF(F7629="","",IF(F7629&lt;0,10*F7629^2,0))</f>
        <v/>
      </c>
      <c r="H7629">
        <f>IF(F7629="","",IF(F7629&gt;0,10*F7629^2,0))</f>
        <v/>
      </c>
    </row>
    <row r="7630">
      <c r="A7630">
        <f>Input!A7630</f>
        <v/>
      </c>
      <c r="B7630">
        <f>IF(ISNUMBER(Input!B7630),IF(AND(Input!B7630&gt;=20,Input!B7630&lt;=700),Input!B7630,""),"")</f>
        <v/>
      </c>
      <c r="C7630">
        <f>IF(B7630="","",INT(A7630))</f>
        <v/>
      </c>
      <c r="D7630">
        <f>IF(B7630="","",HOUR(A7630))</f>
        <v/>
      </c>
      <c r="E7630">
        <f>IF(B7630="","",IF(INPUT!$I$1="","",IF(C7630&lt;(INT(INPUT!$I$1)-INPUT!$I$2),"Off Meds",IF(C7630&lt;=(INT(INPUT!$I$1)+INPUT!$I$2),"Washout","On Meds"))))</f>
        <v/>
      </c>
      <c r="F7630">
        <f>IF(B7630="","",1.509*(LN(B7630)^1.084-5.381))</f>
        <v/>
      </c>
      <c r="G7630">
        <f>IF(F7630="","",IF(F7630&lt;0,10*F7630^2,0))</f>
        <v/>
      </c>
      <c r="H7630">
        <f>IF(F7630="","",IF(F7630&gt;0,10*F7630^2,0))</f>
        <v/>
      </c>
    </row>
    <row r="7631">
      <c r="A7631">
        <f>Input!A7631</f>
        <v/>
      </c>
      <c r="B7631">
        <f>IF(ISNUMBER(Input!B7631),IF(AND(Input!B7631&gt;=20,Input!B7631&lt;=700),Input!B7631,""),"")</f>
        <v/>
      </c>
      <c r="C7631">
        <f>IF(B7631="","",INT(A7631))</f>
        <v/>
      </c>
      <c r="D7631">
        <f>IF(B7631="","",HOUR(A7631))</f>
        <v/>
      </c>
      <c r="E7631">
        <f>IF(B7631="","",IF(INPUT!$I$1="","",IF(C7631&lt;(INT(INPUT!$I$1)-INPUT!$I$2),"Off Meds",IF(C7631&lt;=(INT(INPUT!$I$1)+INPUT!$I$2),"Washout","On Meds"))))</f>
        <v/>
      </c>
      <c r="F7631">
        <f>IF(B7631="","",1.509*(LN(B7631)^1.084-5.381))</f>
        <v/>
      </c>
      <c r="G7631">
        <f>IF(F7631="","",IF(F7631&lt;0,10*F7631^2,0))</f>
        <v/>
      </c>
      <c r="H7631">
        <f>IF(F7631="","",IF(F7631&gt;0,10*F7631^2,0))</f>
        <v/>
      </c>
    </row>
    <row r="7632">
      <c r="A7632">
        <f>Input!A7632</f>
        <v/>
      </c>
      <c r="B7632">
        <f>IF(ISNUMBER(Input!B7632),IF(AND(Input!B7632&gt;=20,Input!B7632&lt;=700),Input!B7632,""),"")</f>
        <v/>
      </c>
      <c r="C7632">
        <f>IF(B7632="","",INT(A7632))</f>
        <v/>
      </c>
      <c r="D7632">
        <f>IF(B7632="","",HOUR(A7632))</f>
        <v/>
      </c>
      <c r="E7632">
        <f>IF(B7632="","",IF(INPUT!$I$1="","",IF(C7632&lt;(INT(INPUT!$I$1)-INPUT!$I$2),"Off Meds",IF(C7632&lt;=(INT(INPUT!$I$1)+INPUT!$I$2),"Washout","On Meds"))))</f>
        <v/>
      </c>
      <c r="F7632">
        <f>IF(B7632="","",1.509*(LN(B7632)^1.084-5.381))</f>
        <v/>
      </c>
      <c r="G7632">
        <f>IF(F7632="","",IF(F7632&lt;0,10*F7632^2,0))</f>
        <v/>
      </c>
      <c r="H7632">
        <f>IF(F7632="","",IF(F7632&gt;0,10*F7632^2,0))</f>
        <v/>
      </c>
    </row>
    <row r="7633">
      <c r="A7633">
        <f>Input!A7633</f>
        <v/>
      </c>
      <c r="B7633">
        <f>IF(ISNUMBER(Input!B7633),IF(AND(Input!B7633&gt;=20,Input!B7633&lt;=700),Input!B7633,""),"")</f>
        <v/>
      </c>
      <c r="C7633">
        <f>IF(B7633="","",INT(A7633))</f>
        <v/>
      </c>
      <c r="D7633">
        <f>IF(B7633="","",HOUR(A7633))</f>
        <v/>
      </c>
      <c r="E7633">
        <f>IF(B7633="","",IF(INPUT!$I$1="","",IF(C7633&lt;(INT(INPUT!$I$1)-INPUT!$I$2),"Off Meds",IF(C7633&lt;=(INT(INPUT!$I$1)+INPUT!$I$2),"Washout","On Meds"))))</f>
        <v/>
      </c>
      <c r="F7633">
        <f>IF(B7633="","",1.509*(LN(B7633)^1.084-5.381))</f>
        <v/>
      </c>
      <c r="G7633">
        <f>IF(F7633="","",IF(F7633&lt;0,10*F7633^2,0))</f>
        <v/>
      </c>
      <c r="H7633">
        <f>IF(F7633="","",IF(F7633&gt;0,10*F7633^2,0))</f>
        <v/>
      </c>
    </row>
    <row r="7634">
      <c r="A7634">
        <f>Input!A7634</f>
        <v/>
      </c>
      <c r="B7634">
        <f>IF(ISNUMBER(Input!B7634),IF(AND(Input!B7634&gt;=20,Input!B7634&lt;=700),Input!B7634,""),"")</f>
        <v/>
      </c>
      <c r="C7634">
        <f>IF(B7634="","",INT(A7634))</f>
        <v/>
      </c>
      <c r="D7634">
        <f>IF(B7634="","",HOUR(A7634))</f>
        <v/>
      </c>
      <c r="E7634">
        <f>IF(B7634="","",IF(INPUT!$I$1="","",IF(C7634&lt;(INT(INPUT!$I$1)-INPUT!$I$2),"Off Meds",IF(C7634&lt;=(INT(INPUT!$I$1)+INPUT!$I$2),"Washout","On Meds"))))</f>
        <v/>
      </c>
      <c r="F7634">
        <f>IF(B7634="","",1.509*(LN(B7634)^1.084-5.381))</f>
        <v/>
      </c>
      <c r="G7634">
        <f>IF(F7634="","",IF(F7634&lt;0,10*F7634^2,0))</f>
        <v/>
      </c>
      <c r="H7634">
        <f>IF(F7634="","",IF(F7634&gt;0,10*F7634^2,0))</f>
        <v/>
      </c>
    </row>
    <row r="7635">
      <c r="A7635">
        <f>Input!A7635</f>
        <v/>
      </c>
      <c r="B7635">
        <f>IF(ISNUMBER(Input!B7635),IF(AND(Input!B7635&gt;=20,Input!B7635&lt;=700),Input!B7635,""),"")</f>
        <v/>
      </c>
      <c r="C7635">
        <f>IF(B7635="","",INT(A7635))</f>
        <v/>
      </c>
      <c r="D7635">
        <f>IF(B7635="","",HOUR(A7635))</f>
        <v/>
      </c>
      <c r="E7635">
        <f>IF(B7635="","",IF(INPUT!$I$1="","",IF(C7635&lt;(INT(INPUT!$I$1)-INPUT!$I$2),"Off Meds",IF(C7635&lt;=(INT(INPUT!$I$1)+INPUT!$I$2),"Washout","On Meds"))))</f>
        <v/>
      </c>
      <c r="F7635">
        <f>IF(B7635="","",1.509*(LN(B7635)^1.084-5.381))</f>
        <v/>
      </c>
      <c r="G7635">
        <f>IF(F7635="","",IF(F7635&lt;0,10*F7635^2,0))</f>
        <v/>
      </c>
      <c r="H7635">
        <f>IF(F7635="","",IF(F7635&gt;0,10*F7635^2,0))</f>
        <v/>
      </c>
    </row>
    <row r="7636">
      <c r="A7636">
        <f>Input!A7636</f>
        <v/>
      </c>
      <c r="B7636">
        <f>IF(ISNUMBER(Input!B7636),IF(AND(Input!B7636&gt;=20,Input!B7636&lt;=700),Input!B7636,""),"")</f>
        <v/>
      </c>
      <c r="C7636">
        <f>IF(B7636="","",INT(A7636))</f>
        <v/>
      </c>
      <c r="D7636">
        <f>IF(B7636="","",HOUR(A7636))</f>
        <v/>
      </c>
      <c r="E7636">
        <f>IF(B7636="","",IF(INPUT!$I$1="","",IF(C7636&lt;(INT(INPUT!$I$1)-INPUT!$I$2),"Off Meds",IF(C7636&lt;=(INT(INPUT!$I$1)+INPUT!$I$2),"Washout","On Meds"))))</f>
        <v/>
      </c>
      <c r="F7636">
        <f>IF(B7636="","",1.509*(LN(B7636)^1.084-5.381))</f>
        <v/>
      </c>
      <c r="G7636">
        <f>IF(F7636="","",IF(F7636&lt;0,10*F7636^2,0))</f>
        <v/>
      </c>
      <c r="H7636">
        <f>IF(F7636="","",IF(F7636&gt;0,10*F7636^2,0))</f>
        <v/>
      </c>
    </row>
    <row r="7637">
      <c r="A7637">
        <f>Input!A7637</f>
        <v/>
      </c>
      <c r="B7637">
        <f>IF(ISNUMBER(Input!B7637),IF(AND(Input!B7637&gt;=20,Input!B7637&lt;=700),Input!B7637,""),"")</f>
        <v/>
      </c>
      <c r="C7637">
        <f>IF(B7637="","",INT(A7637))</f>
        <v/>
      </c>
      <c r="D7637">
        <f>IF(B7637="","",HOUR(A7637))</f>
        <v/>
      </c>
      <c r="E7637">
        <f>IF(B7637="","",IF(INPUT!$I$1="","",IF(C7637&lt;(INT(INPUT!$I$1)-INPUT!$I$2),"Off Meds",IF(C7637&lt;=(INT(INPUT!$I$1)+INPUT!$I$2),"Washout","On Meds"))))</f>
        <v/>
      </c>
      <c r="F7637">
        <f>IF(B7637="","",1.509*(LN(B7637)^1.084-5.381))</f>
        <v/>
      </c>
      <c r="G7637">
        <f>IF(F7637="","",IF(F7637&lt;0,10*F7637^2,0))</f>
        <v/>
      </c>
      <c r="H7637">
        <f>IF(F7637="","",IF(F7637&gt;0,10*F7637^2,0))</f>
        <v/>
      </c>
    </row>
    <row r="7638">
      <c r="A7638">
        <f>Input!A7638</f>
        <v/>
      </c>
      <c r="B7638">
        <f>IF(ISNUMBER(Input!B7638),IF(AND(Input!B7638&gt;=20,Input!B7638&lt;=700),Input!B7638,""),"")</f>
        <v/>
      </c>
      <c r="C7638">
        <f>IF(B7638="","",INT(A7638))</f>
        <v/>
      </c>
      <c r="D7638">
        <f>IF(B7638="","",HOUR(A7638))</f>
        <v/>
      </c>
      <c r="E7638">
        <f>IF(B7638="","",IF(INPUT!$I$1="","",IF(C7638&lt;(INT(INPUT!$I$1)-INPUT!$I$2),"Off Meds",IF(C7638&lt;=(INT(INPUT!$I$1)+INPUT!$I$2),"Washout","On Meds"))))</f>
        <v/>
      </c>
      <c r="F7638">
        <f>IF(B7638="","",1.509*(LN(B7638)^1.084-5.381))</f>
        <v/>
      </c>
      <c r="G7638">
        <f>IF(F7638="","",IF(F7638&lt;0,10*F7638^2,0))</f>
        <v/>
      </c>
      <c r="H7638">
        <f>IF(F7638="","",IF(F7638&gt;0,10*F7638^2,0))</f>
        <v/>
      </c>
    </row>
    <row r="7639">
      <c r="A7639">
        <f>Input!A7639</f>
        <v/>
      </c>
      <c r="B7639">
        <f>IF(ISNUMBER(Input!B7639),IF(AND(Input!B7639&gt;=20,Input!B7639&lt;=700),Input!B7639,""),"")</f>
        <v/>
      </c>
      <c r="C7639">
        <f>IF(B7639="","",INT(A7639))</f>
        <v/>
      </c>
      <c r="D7639">
        <f>IF(B7639="","",HOUR(A7639))</f>
        <v/>
      </c>
      <c r="E7639">
        <f>IF(B7639="","",IF(INPUT!$I$1="","",IF(C7639&lt;(INT(INPUT!$I$1)-INPUT!$I$2),"Off Meds",IF(C7639&lt;=(INT(INPUT!$I$1)+INPUT!$I$2),"Washout","On Meds"))))</f>
        <v/>
      </c>
      <c r="F7639">
        <f>IF(B7639="","",1.509*(LN(B7639)^1.084-5.381))</f>
        <v/>
      </c>
      <c r="G7639">
        <f>IF(F7639="","",IF(F7639&lt;0,10*F7639^2,0))</f>
        <v/>
      </c>
      <c r="H7639">
        <f>IF(F7639="","",IF(F7639&gt;0,10*F7639^2,0))</f>
        <v/>
      </c>
    </row>
    <row r="7640">
      <c r="A7640">
        <f>Input!A7640</f>
        <v/>
      </c>
      <c r="B7640">
        <f>IF(ISNUMBER(Input!B7640),IF(AND(Input!B7640&gt;=20,Input!B7640&lt;=700),Input!B7640,""),"")</f>
        <v/>
      </c>
      <c r="C7640">
        <f>IF(B7640="","",INT(A7640))</f>
        <v/>
      </c>
      <c r="D7640">
        <f>IF(B7640="","",HOUR(A7640))</f>
        <v/>
      </c>
      <c r="E7640">
        <f>IF(B7640="","",IF(INPUT!$I$1="","",IF(C7640&lt;(INT(INPUT!$I$1)-INPUT!$I$2),"Off Meds",IF(C7640&lt;=(INT(INPUT!$I$1)+INPUT!$I$2),"Washout","On Meds"))))</f>
        <v/>
      </c>
      <c r="F7640">
        <f>IF(B7640="","",1.509*(LN(B7640)^1.084-5.381))</f>
        <v/>
      </c>
      <c r="G7640">
        <f>IF(F7640="","",IF(F7640&lt;0,10*F7640^2,0))</f>
        <v/>
      </c>
      <c r="H7640">
        <f>IF(F7640="","",IF(F7640&gt;0,10*F7640^2,0))</f>
        <v/>
      </c>
    </row>
    <row r="7641">
      <c r="A7641">
        <f>Input!A7641</f>
        <v/>
      </c>
      <c r="B7641">
        <f>IF(ISNUMBER(Input!B7641),IF(AND(Input!B7641&gt;=20,Input!B7641&lt;=700),Input!B7641,""),"")</f>
        <v/>
      </c>
      <c r="C7641">
        <f>IF(B7641="","",INT(A7641))</f>
        <v/>
      </c>
      <c r="D7641">
        <f>IF(B7641="","",HOUR(A7641))</f>
        <v/>
      </c>
      <c r="E7641">
        <f>IF(B7641="","",IF(INPUT!$I$1="","",IF(C7641&lt;(INT(INPUT!$I$1)-INPUT!$I$2),"Off Meds",IF(C7641&lt;=(INT(INPUT!$I$1)+INPUT!$I$2),"Washout","On Meds"))))</f>
        <v/>
      </c>
      <c r="F7641">
        <f>IF(B7641="","",1.509*(LN(B7641)^1.084-5.381))</f>
        <v/>
      </c>
      <c r="G7641">
        <f>IF(F7641="","",IF(F7641&lt;0,10*F7641^2,0))</f>
        <v/>
      </c>
      <c r="H7641">
        <f>IF(F7641="","",IF(F7641&gt;0,10*F7641^2,0))</f>
        <v/>
      </c>
    </row>
    <row r="7642">
      <c r="A7642">
        <f>Input!A7642</f>
        <v/>
      </c>
      <c r="B7642">
        <f>IF(ISNUMBER(Input!B7642),IF(AND(Input!B7642&gt;=20,Input!B7642&lt;=700),Input!B7642,""),"")</f>
        <v/>
      </c>
      <c r="C7642">
        <f>IF(B7642="","",INT(A7642))</f>
        <v/>
      </c>
      <c r="D7642">
        <f>IF(B7642="","",HOUR(A7642))</f>
        <v/>
      </c>
      <c r="E7642">
        <f>IF(B7642="","",IF(INPUT!$I$1="","",IF(C7642&lt;(INT(INPUT!$I$1)-INPUT!$I$2),"Off Meds",IF(C7642&lt;=(INT(INPUT!$I$1)+INPUT!$I$2),"Washout","On Meds"))))</f>
        <v/>
      </c>
      <c r="F7642">
        <f>IF(B7642="","",1.509*(LN(B7642)^1.084-5.381))</f>
        <v/>
      </c>
      <c r="G7642">
        <f>IF(F7642="","",IF(F7642&lt;0,10*F7642^2,0))</f>
        <v/>
      </c>
      <c r="H7642">
        <f>IF(F7642="","",IF(F7642&gt;0,10*F7642^2,0))</f>
        <v/>
      </c>
    </row>
    <row r="7643">
      <c r="A7643">
        <f>Input!A7643</f>
        <v/>
      </c>
      <c r="B7643">
        <f>IF(ISNUMBER(Input!B7643),IF(AND(Input!B7643&gt;=20,Input!B7643&lt;=700),Input!B7643,""),"")</f>
        <v/>
      </c>
      <c r="C7643">
        <f>IF(B7643="","",INT(A7643))</f>
        <v/>
      </c>
      <c r="D7643">
        <f>IF(B7643="","",HOUR(A7643))</f>
        <v/>
      </c>
      <c r="E7643">
        <f>IF(B7643="","",IF(INPUT!$I$1="","",IF(C7643&lt;(INT(INPUT!$I$1)-INPUT!$I$2),"Off Meds",IF(C7643&lt;=(INT(INPUT!$I$1)+INPUT!$I$2),"Washout","On Meds"))))</f>
        <v/>
      </c>
      <c r="F7643">
        <f>IF(B7643="","",1.509*(LN(B7643)^1.084-5.381))</f>
        <v/>
      </c>
      <c r="G7643">
        <f>IF(F7643="","",IF(F7643&lt;0,10*F7643^2,0))</f>
        <v/>
      </c>
      <c r="H7643">
        <f>IF(F7643="","",IF(F7643&gt;0,10*F7643^2,0))</f>
        <v/>
      </c>
    </row>
    <row r="7644">
      <c r="A7644">
        <f>Input!A7644</f>
        <v/>
      </c>
      <c r="B7644">
        <f>IF(ISNUMBER(Input!B7644),IF(AND(Input!B7644&gt;=20,Input!B7644&lt;=700),Input!B7644,""),"")</f>
        <v/>
      </c>
      <c r="C7644">
        <f>IF(B7644="","",INT(A7644))</f>
        <v/>
      </c>
      <c r="D7644">
        <f>IF(B7644="","",HOUR(A7644))</f>
        <v/>
      </c>
      <c r="E7644">
        <f>IF(B7644="","",IF(INPUT!$I$1="","",IF(C7644&lt;(INT(INPUT!$I$1)-INPUT!$I$2),"Off Meds",IF(C7644&lt;=(INT(INPUT!$I$1)+INPUT!$I$2),"Washout","On Meds"))))</f>
        <v/>
      </c>
      <c r="F7644">
        <f>IF(B7644="","",1.509*(LN(B7644)^1.084-5.381))</f>
        <v/>
      </c>
      <c r="G7644">
        <f>IF(F7644="","",IF(F7644&lt;0,10*F7644^2,0))</f>
        <v/>
      </c>
      <c r="H7644">
        <f>IF(F7644="","",IF(F7644&gt;0,10*F7644^2,0))</f>
        <v/>
      </c>
    </row>
    <row r="7645">
      <c r="A7645">
        <f>Input!A7645</f>
        <v/>
      </c>
      <c r="B7645">
        <f>IF(ISNUMBER(Input!B7645),IF(AND(Input!B7645&gt;=20,Input!B7645&lt;=700),Input!B7645,""),"")</f>
        <v/>
      </c>
      <c r="C7645">
        <f>IF(B7645="","",INT(A7645))</f>
        <v/>
      </c>
      <c r="D7645">
        <f>IF(B7645="","",HOUR(A7645))</f>
        <v/>
      </c>
      <c r="E7645">
        <f>IF(B7645="","",IF(INPUT!$I$1="","",IF(C7645&lt;(INT(INPUT!$I$1)-INPUT!$I$2),"Off Meds",IF(C7645&lt;=(INT(INPUT!$I$1)+INPUT!$I$2),"Washout","On Meds"))))</f>
        <v/>
      </c>
      <c r="F7645">
        <f>IF(B7645="","",1.509*(LN(B7645)^1.084-5.381))</f>
        <v/>
      </c>
      <c r="G7645">
        <f>IF(F7645="","",IF(F7645&lt;0,10*F7645^2,0))</f>
        <v/>
      </c>
      <c r="H7645">
        <f>IF(F7645="","",IF(F7645&gt;0,10*F7645^2,0))</f>
        <v/>
      </c>
    </row>
    <row r="7646">
      <c r="A7646">
        <f>Input!A7646</f>
        <v/>
      </c>
      <c r="B7646">
        <f>IF(ISNUMBER(Input!B7646),IF(AND(Input!B7646&gt;=20,Input!B7646&lt;=700),Input!B7646,""),"")</f>
        <v/>
      </c>
      <c r="C7646">
        <f>IF(B7646="","",INT(A7646))</f>
        <v/>
      </c>
      <c r="D7646">
        <f>IF(B7646="","",HOUR(A7646))</f>
        <v/>
      </c>
      <c r="E7646">
        <f>IF(B7646="","",IF(INPUT!$I$1="","",IF(C7646&lt;(INT(INPUT!$I$1)-INPUT!$I$2),"Off Meds",IF(C7646&lt;=(INT(INPUT!$I$1)+INPUT!$I$2),"Washout","On Meds"))))</f>
        <v/>
      </c>
      <c r="F7646">
        <f>IF(B7646="","",1.509*(LN(B7646)^1.084-5.381))</f>
        <v/>
      </c>
      <c r="G7646">
        <f>IF(F7646="","",IF(F7646&lt;0,10*F7646^2,0))</f>
        <v/>
      </c>
      <c r="H7646">
        <f>IF(F7646="","",IF(F7646&gt;0,10*F7646^2,0))</f>
        <v/>
      </c>
    </row>
    <row r="7647">
      <c r="A7647">
        <f>Input!A7647</f>
        <v/>
      </c>
      <c r="B7647">
        <f>IF(ISNUMBER(Input!B7647),IF(AND(Input!B7647&gt;=20,Input!B7647&lt;=700),Input!B7647,""),"")</f>
        <v/>
      </c>
      <c r="C7647">
        <f>IF(B7647="","",INT(A7647))</f>
        <v/>
      </c>
      <c r="D7647">
        <f>IF(B7647="","",HOUR(A7647))</f>
        <v/>
      </c>
      <c r="E7647">
        <f>IF(B7647="","",IF(INPUT!$I$1="","",IF(C7647&lt;(INT(INPUT!$I$1)-INPUT!$I$2),"Off Meds",IF(C7647&lt;=(INT(INPUT!$I$1)+INPUT!$I$2),"Washout","On Meds"))))</f>
        <v/>
      </c>
      <c r="F7647">
        <f>IF(B7647="","",1.509*(LN(B7647)^1.084-5.381))</f>
        <v/>
      </c>
      <c r="G7647">
        <f>IF(F7647="","",IF(F7647&lt;0,10*F7647^2,0))</f>
        <v/>
      </c>
      <c r="H7647">
        <f>IF(F7647="","",IF(F7647&gt;0,10*F7647^2,0))</f>
        <v/>
      </c>
    </row>
    <row r="7648">
      <c r="A7648">
        <f>Input!A7648</f>
        <v/>
      </c>
      <c r="B7648">
        <f>IF(ISNUMBER(Input!B7648),IF(AND(Input!B7648&gt;=20,Input!B7648&lt;=700),Input!B7648,""),"")</f>
        <v/>
      </c>
      <c r="C7648">
        <f>IF(B7648="","",INT(A7648))</f>
        <v/>
      </c>
      <c r="D7648">
        <f>IF(B7648="","",HOUR(A7648))</f>
        <v/>
      </c>
      <c r="E7648">
        <f>IF(B7648="","",IF(INPUT!$I$1="","",IF(C7648&lt;(INT(INPUT!$I$1)-INPUT!$I$2),"Off Meds",IF(C7648&lt;=(INT(INPUT!$I$1)+INPUT!$I$2),"Washout","On Meds"))))</f>
        <v/>
      </c>
      <c r="F7648">
        <f>IF(B7648="","",1.509*(LN(B7648)^1.084-5.381))</f>
        <v/>
      </c>
      <c r="G7648">
        <f>IF(F7648="","",IF(F7648&lt;0,10*F7648^2,0))</f>
        <v/>
      </c>
      <c r="H7648">
        <f>IF(F7648="","",IF(F7648&gt;0,10*F7648^2,0))</f>
        <v/>
      </c>
    </row>
    <row r="7649">
      <c r="A7649">
        <f>Input!A7649</f>
        <v/>
      </c>
      <c r="B7649">
        <f>IF(ISNUMBER(Input!B7649),IF(AND(Input!B7649&gt;=20,Input!B7649&lt;=700),Input!B7649,""),"")</f>
        <v/>
      </c>
      <c r="C7649">
        <f>IF(B7649="","",INT(A7649))</f>
        <v/>
      </c>
      <c r="D7649">
        <f>IF(B7649="","",HOUR(A7649))</f>
        <v/>
      </c>
      <c r="E7649">
        <f>IF(B7649="","",IF(INPUT!$I$1="","",IF(C7649&lt;(INT(INPUT!$I$1)-INPUT!$I$2),"Off Meds",IF(C7649&lt;=(INT(INPUT!$I$1)+INPUT!$I$2),"Washout","On Meds"))))</f>
        <v/>
      </c>
      <c r="F7649">
        <f>IF(B7649="","",1.509*(LN(B7649)^1.084-5.381))</f>
        <v/>
      </c>
      <c r="G7649">
        <f>IF(F7649="","",IF(F7649&lt;0,10*F7649^2,0))</f>
        <v/>
      </c>
      <c r="H7649">
        <f>IF(F7649="","",IF(F7649&gt;0,10*F7649^2,0))</f>
        <v/>
      </c>
    </row>
    <row r="7650">
      <c r="A7650">
        <f>Input!A7650</f>
        <v/>
      </c>
      <c r="B7650">
        <f>IF(ISNUMBER(Input!B7650),IF(AND(Input!B7650&gt;=20,Input!B7650&lt;=700),Input!B7650,""),"")</f>
        <v/>
      </c>
      <c r="C7650">
        <f>IF(B7650="","",INT(A7650))</f>
        <v/>
      </c>
      <c r="D7650">
        <f>IF(B7650="","",HOUR(A7650))</f>
        <v/>
      </c>
      <c r="E7650">
        <f>IF(B7650="","",IF(INPUT!$I$1="","",IF(C7650&lt;(INT(INPUT!$I$1)-INPUT!$I$2),"Off Meds",IF(C7650&lt;=(INT(INPUT!$I$1)+INPUT!$I$2),"Washout","On Meds"))))</f>
        <v/>
      </c>
      <c r="F7650">
        <f>IF(B7650="","",1.509*(LN(B7650)^1.084-5.381))</f>
        <v/>
      </c>
      <c r="G7650">
        <f>IF(F7650="","",IF(F7650&lt;0,10*F7650^2,0))</f>
        <v/>
      </c>
      <c r="H7650">
        <f>IF(F7650="","",IF(F7650&gt;0,10*F7650^2,0))</f>
        <v/>
      </c>
    </row>
    <row r="7651">
      <c r="A7651">
        <f>Input!A7651</f>
        <v/>
      </c>
      <c r="B7651">
        <f>IF(ISNUMBER(Input!B7651),IF(AND(Input!B7651&gt;=20,Input!B7651&lt;=700),Input!B7651,""),"")</f>
        <v/>
      </c>
      <c r="C7651">
        <f>IF(B7651="","",INT(A7651))</f>
        <v/>
      </c>
      <c r="D7651">
        <f>IF(B7651="","",HOUR(A7651))</f>
        <v/>
      </c>
      <c r="E7651">
        <f>IF(B7651="","",IF(INPUT!$I$1="","",IF(C7651&lt;(INT(INPUT!$I$1)-INPUT!$I$2),"Off Meds",IF(C7651&lt;=(INT(INPUT!$I$1)+INPUT!$I$2),"Washout","On Meds"))))</f>
        <v/>
      </c>
      <c r="F7651">
        <f>IF(B7651="","",1.509*(LN(B7651)^1.084-5.381))</f>
        <v/>
      </c>
      <c r="G7651">
        <f>IF(F7651="","",IF(F7651&lt;0,10*F7651^2,0))</f>
        <v/>
      </c>
      <c r="H7651">
        <f>IF(F7651="","",IF(F7651&gt;0,10*F7651^2,0))</f>
        <v/>
      </c>
    </row>
    <row r="7652">
      <c r="A7652">
        <f>Input!A7652</f>
        <v/>
      </c>
      <c r="B7652">
        <f>IF(ISNUMBER(Input!B7652),IF(AND(Input!B7652&gt;=20,Input!B7652&lt;=700),Input!B7652,""),"")</f>
        <v/>
      </c>
      <c r="C7652">
        <f>IF(B7652="","",INT(A7652))</f>
        <v/>
      </c>
      <c r="D7652">
        <f>IF(B7652="","",HOUR(A7652))</f>
        <v/>
      </c>
      <c r="E7652">
        <f>IF(B7652="","",IF(INPUT!$I$1="","",IF(C7652&lt;(INT(INPUT!$I$1)-INPUT!$I$2),"Off Meds",IF(C7652&lt;=(INT(INPUT!$I$1)+INPUT!$I$2),"Washout","On Meds"))))</f>
        <v/>
      </c>
      <c r="F7652">
        <f>IF(B7652="","",1.509*(LN(B7652)^1.084-5.381))</f>
        <v/>
      </c>
      <c r="G7652">
        <f>IF(F7652="","",IF(F7652&lt;0,10*F7652^2,0))</f>
        <v/>
      </c>
      <c r="H7652">
        <f>IF(F7652="","",IF(F7652&gt;0,10*F7652^2,0))</f>
        <v/>
      </c>
    </row>
    <row r="7653">
      <c r="A7653">
        <f>Input!A7653</f>
        <v/>
      </c>
      <c r="B7653">
        <f>IF(ISNUMBER(Input!B7653),IF(AND(Input!B7653&gt;=20,Input!B7653&lt;=700),Input!B7653,""),"")</f>
        <v/>
      </c>
      <c r="C7653">
        <f>IF(B7653="","",INT(A7653))</f>
        <v/>
      </c>
      <c r="D7653">
        <f>IF(B7653="","",HOUR(A7653))</f>
        <v/>
      </c>
      <c r="E7653">
        <f>IF(B7653="","",IF(INPUT!$I$1="","",IF(C7653&lt;(INT(INPUT!$I$1)-INPUT!$I$2),"Off Meds",IF(C7653&lt;=(INT(INPUT!$I$1)+INPUT!$I$2),"Washout","On Meds"))))</f>
        <v/>
      </c>
      <c r="F7653">
        <f>IF(B7653="","",1.509*(LN(B7653)^1.084-5.381))</f>
        <v/>
      </c>
      <c r="G7653">
        <f>IF(F7653="","",IF(F7653&lt;0,10*F7653^2,0))</f>
        <v/>
      </c>
      <c r="H7653">
        <f>IF(F7653="","",IF(F7653&gt;0,10*F7653^2,0))</f>
        <v/>
      </c>
    </row>
    <row r="7654">
      <c r="A7654">
        <f>Input!A7654</f>
        <v/>
      </c>
      <c r="B7654">
        <f>IF(ISNUMBER(Input!B7654),IF(AND(Input!B7654&gt;=20,Input!B7654&lt;=700),Input!B7654,""),"")</f>
        <v/>
      </c>
      <c r="C7654">
        <f>IF(B7654="","",INT(A7654))</f>
        <v/>
      </c>
      <c r="D7654">
        <f>IF(B7654="","",HOUR(A7654))</f>
        <v/>
      </c>
      <c r="E7654">
        <f>IF(B7654="","",IF(INPUT!$I$1="","",IF(C7654&lt;(INT(INPUT!$I$1)-INPUT!$I$2),"Off Meds",IF(C7654&lt;=(INT(INPUT!$I$1)+INPUT!$I$2),"Washout","On Meds"))))</f>
        <v/>
      </c>
      <c r="F7654">
        <f>IF(B7654="","",1.509*(LN(B7654)^1.084-5.381))</f>
        <v/>
      </c>
      <c r="G7654">
        <f>IF(F7654="","",IF(F7654&lt;0,10*F7654^2,0))</f>
        <v/>
      </c>
      <c r="H7654">
        <f>IF(F7654="","",IF(F7654&gt;0,10*F7654^2,0))</f>
        <v/>
      </c>
    </row>
    <row r="7655">
      <c r="A7655">
        <f>Input!A7655</f>
        <v/>
      </c>
      <c r="B7655">
        <f>IF(ISNUMBER(Input!B7655),IF(AND(Input!B7655&gt;=20,Input!B7655&lt;=700),Input!B7655,""),"")</f>
        <v/>
      </c>
      <c r="C7655">
        <f>IF(B7655="","",INT(A7655))</f>
        <v/>
      </c>
      <c r="D7655">
        <f>IF(B7655="","",HOUR(A7655))</f>
        <v/>
      </c>
      <c r="E7655">
        <f>IF(B7655="","",IF(INPUT!$I$1="","",IF(C7655&lt;(INT(INPUT!$I$1)-INPUT!$I$2),"Off Meds",IF(C7655&lt;=(INT(INPUT!$I$1)+INPUT!$I$2),"Washout","On Meds"))))</f>
        <v/>
      </c>
      <c r="F7655">
        <f>IF(B7655="","",1.509*(LN(B7655)^1.084-5.381))</f>
        <v/>
      </c>
      <c r="G7655">
        <f>IF(F7655="","",IF(F7655&lt;0,10*F7655^2,0))</f>
        <v/>
      </c>
      <c r="H7655">
        <f>IF(F7655="","",IF(F7655&gt;0,10*F7655^2,0))</f>
        <v/>
      </c>
    </row>
    <row r="7656">
      <c r="A7656">
        <f>Input!A7656</f>
        <v/>
      </c>
      <c r="B7656">
        <f>IF(ISNUMBER(Input!B7656),IF(AND(Input!B7656&gt;=20,Input!B7656&lt;=700),Input!B7656,""),"")</f>
        <v/>
      </c>
      <c r="C7656">
        <f>IF(B7656="","",INT(A7656))</f>
        <v/>
      </c>
      <c r="D7656">
        <f>IF(B7656="","",HOUR(A7656))</f>
        <v/>
      </c>
      <c r="E7656">
        <f>IF(B7656="","",IF(INPUT!$I$1="","",IF(C7656&lt;(INT(INPUT!$I$1)-INPUT!$I$2),"Off Meds",IF(C7656&lt;=(INT(INPUT!$I$1)+INPUT!$I$2),"Washout","On Meds"))))</f>
        <v/>
      </c>
      <c r="F7656">
        <f>IF(B7656="","",1.509*(LN(B7656)^1.084-5.381))</f>
        <v/>
      </c>
      <c r="G7656">
        <f>IF(F7656="","",IF(F7656&lt;0,10*F7656^2,0))</f>
        <v/>
      </c>
      <c r="H7656">
        <f>IF(F7656="","",IF(F7656&gt;0,10*F7656^2,0))</f>
        <v/>
      </c>
    </row>
    <row r="7657">
      <c r="A7657">
        <f>Input!A7657</f>
        <v/>
      </c>
      <c r="B7657">
        <f>IF(ISNUMBER(Input!B7657),IF(AND(Input!B7657&gt;=20,Input!B7657&lt;=700),Input!B7657,""),"")</f>
        <v/>
      </c>
      <c r="C7657">
        <f>IF(B7657="","",INT(A7657))</f>
        <v/>
      </c>
      <c r="D7657">
        <f>IF(B7657="","",HOUR(A7657))</f>
        <v/>
      </c>
      <c r="E7657">
        <f>IF(B7657="","",IF(INPUT!$I$1="","",IF(C7657&lt;(INT(INPUT!$I$1)-INPUT!$I$2),"Off Meds",IF(C7657&lt;=(INT(INPUT!$I$1)+INPUT!$I$2),"Washout","On Meds"))))</f>
        <v/>
      </c>
      <c r="F7657">
        <f>IF(B7657="","",1.509*(LN(B7657)^1.084-5.381))</f>
        <v/>
      </c>
      <c r="G7657">
        <f>IF(F7657="","",IF(F7657&lt;0,10*F7657^2,0))</f>
        <v/>
      </c>
      <c r="H7657">
        <f>IF(F7657="","",IF(F7657&gt;0,10*F7657^2,0))</f>
        <v/>
      </c>
    </row>
    <row r="7658">
      <c r="A7658">
        <f>Input!A7658</f>
        <v/>
      </c>
      <c r="B7658">
        <f>IF(ISNUMBER(Input!B7658),IF(AND(Input!B7658&gt;=20,Input!B7658&lt;=700),Input!B7658,""),"")</f>
        <v/>
      </c>
      <c r="C7658">
        <f>IF(B7658="","",INT(A7658))</f>
        <v/>
      </c>
      <c r="D7658">
        <f>IF(B7658="","",HOUR(A7658))</f>
        <v/>
      </c>
      <c r="E7658">
        <f>IF(B7658="","",IF(INPUT!$I$1="","",IF(C7658&lt;(INT(INPUT!$I$1)-INPUT!$I$2),"Off Meds",IF(C7658&lt;=(INT(INPUT!$I$1)+INPUT!$I$2),"Washout","On Meds"))))</f>
        <v/>
      </c>
      <c r="F7658">
        <f>IF(B7658="","",1.509*(LN(B7658)^1.084-5.381))</f>
        <v/>
      </c>
      <c r="G7658">
        <f>IF(F7658="","",IF(F7658&lt;0,10*F7658^2,0))</f>
        <v/>
      </c>
      <c r="H7658">
        <f>IF(F7658="","",IF(F7658&gt;0,10*F7658^2,0))</f>
        <v/>
      </c>
    </row>
    <row r="7659">
      <c r="A7659">
        <f>Input!A7659</f>
        <v/>
      </c>
      <c r="B7659">
        <f>IF(ISNUMBER(Input!B7659),IF(AND(Input!B7659&gt;=20,Input!B7659&lt;=700),Input!B7659,""),"")</f>
        <v/>
      </c>
      <c r="C7659">
        <f>IF(B7659="","",INT(A7659))</f>
        <v/>
      </c>
      <c r="D7659">
        <f>IF(B7659="","",HOUR(A7659))</f>
        <v/>
      </c>
      <c r="E7659">
        <f>IF(B7659="","",IF(INPUT!$I$1="","",IF(C7659&lt;(INT(INPUT!$I$1)-INPUT!$I$2),"Off Meds",IF(C7659&lt;=(INT(INPUT!$I$1)+INPUT!$I$2),"Washout","On Meds"))))</f>
        <v/>
      </c>
      <c r="F7659">
        <f>IF(B7659="","",1.509*(LN(B7659)^1.084-5.381))</f>
        <v/>
      </c>
      <c r="G7659">
        <f>IF(F7659="","",IF(F7659&lt;0,10*F7659^2,0))</f>
        <v/>
      </c>
      <c r="H7659">
        <f>IF(F7659="","",IF(F7659&gt;0,10*F7659^2,0))</f>
        <v/>
      </c>
    </row>
    <row r="7660">
      <c r="A7660">
        <f>Input!A7660</f>
        <v/>
      </c>
      <c r="B7660">
        <f>IF(ISNUMBER(Input!B7660),IF(AND(Input!B7660&gt;=20,Input!B7660&lt;=700),Input!B7660,""),"")</f>
        <v/>
      </c>
      <c r="C7660">
        <f>IF(B7660="","",INT(A7660))</f>
        <v/>
      </c>
      <c r="D7660">
        <f>IF(B7660="","",HOUR(A7660))</f>
        <v/>
      </c>
      <c r="E7660">
        <f>IF(B7660="","",IF(INPUT!$I$1="","",IF(C7660&lt;(INT(INPUT!$I$1)-INPUT!$I$2),"Off Meds",IF(C7660&lt;=(INT(INPUT!$I$1)+INPUT!$I$2),"Washout","On Meds"))))</f>
        <v/>
      </c>
      <c r="F7660">
        <f>IF(B7660="","",1.509*(LN(B7660)^1.084-5.381))</f>
        <v/>
      </c>
      <c r="G7660">
        <f>IF(F7660="","",IF(F7660&lt;0,10*F7660^2,0))</f>
        <v/>
      </c>
      <c r="H7660">
        <f>IF(F7660="","",IF(F7660&gt;0,10*F7660^2,0))</f>
        <v/>
      </c>
    </row>
    <row r="7661">
      <c r="A7661">
        <f>Input!A7661</f>
        <v/>
      </c>
      <c r="B7661">
        <f>IF(ISNUMBER(Input!B7661),IF(AND(Input!B7661&gt;=20,Input!B7661&lt;=700),Input!B7661,""),"")</f>
        <v/>
      </c>
      <c r="C7661">
        <f>IF(B7661="","",INT(A7661))</f>
        <v/>
      </c>
      <c r="D7661">
        <f>IF(B7661="","",HOUR(A7661))</f>
        <v/>
      </c>
      <c r="E7661">
        <f>IF(B7661="","",IF(INPUT!$I$1="","",IF(C7661&lt;(INT(INPUT!$I$1)-INPUT!$I$2),"Off Meds",IF(C7661&lt;=(INT(INPUT!$I$1)+INPUT!$I$2),"Washout","On Meds"))))</f>
        <v/>
      </c>
      <c r="F7661">
        <f>IF(B7661="","",1.509*(LN(B7661)^1.084-5.381))</f>
        <v/>
      </c>
      <c r="G7661">
        <f>IF(F7661="","",IF(F7661&lt;0,10*F7661^2,0))</f>
        <v/>
      </c>
      <c r="H7661">
        <f>IF(F7661="","",IF(F7661&gt;0,10*F7661^2,0))</f>
        <v/>
      </c>
    </row>
    <row r="7662">
      <c r="A7662">
        <f>Input!A7662</f>
        <v/>
      </c>
      <c r="B7662">
        <f>IF(ISNUMBER(Input!B7662),IF(AND(Input!B7662&gt;=20,Input!B7662&lt;=700),Input!B7662,""),"")</f>
        <v/>
      </c>
      <c r="C7662">
        <f>IF(B7662="","",INT(A7662))</f>
        <v/>
      </c>
      <c r="D7662">
        <f>IF(B7662="","",HOUR(A7662))</f>
        <v/>
      </c>
      <c r="E7662">
        <f>IF(B7662="","",IF(INPUT!$I$1="","",IF(C7662&lt;(INT(INPUT!$I$1)-INPUT!$I$2),"Off Meds",IF(C7662&lt;=(INT(INPUT!$I$1)+INPUT!$I$2),"Washout","On Meds"))))</f>
        <v/>
      </c>
      <c r="F7662">
        <f>IF(B7662="","",1.509*(LN(B7662)^1.084-5.381))</f>
        <v/>
      </c>
      <c r="G7662">
        <f>IF(F7662="","",IF(F7662&lt;0,10*F7662^2,0))</f>
        <v/>
      </c>
      <c r="H7662">
        <f>IF(F7662="","",IF(F7662&gt;0,10*F7662^2,0))</f>
        <v/>
      </c>
    </row>
    <row r="7663">
      <c r="A7663">
        <f>Input!A7663</f>
        <v/>
      </c>
      <c r="B7663">
        <f>IF(ISNUMBER(Input!B7663),IF(AND(Input!B7663&gt;=20,Input!B7663&lt;=700),Input!B7663,""),"")</f>
        <v/>
      </c>
      <c r="C7663">
        <f>IF(B7663="","",INT(A7663))</f>
        <v/>
      </c>
      <c r="D7663">
        <f>IF(B7663="","",HOUR(A7663))</f>
        <v/>
      </c>
      <c r="E7663">
        <f>IF(B7663="","",IF(INPUT!$I$1="","",IF(C7663&lt;(INT(INPUT!$I$1)-INPUT!$I$2),"Off Meds",IF(C7663&lt;=(INT(INPUT!$I$1)+INPUT!$I$2),"Washout","On Meds"))))</f>
        <v/>
      </c>
      <c r="F7663">
        <f>IF(B7663="","",1.509*(LN(B7663)^1.084-5.381))</f>
        <v/>
      </c>
      <c r="G7663">
        <f>IF(F7663="","",IF(F7663&lt;0,10*F7663^2,0))</f>
        <v/>
      </c>
      <c r="H7663">
        <f>IF(F7663="","",IF(F7663&gt;0,10*F7663^2,0))</f>
        <v/>
      </c>
    </row>
    <row r="7664">
      <c r="A7664">
        <f>Input!A7664</f>
        <v/>
      </c>
      <c r="B7664">
        <f>IF(ISNUMBER(Input!B7664),IF(AND(Input!B7664&gt;=20,Input!B7664&lt;=700),Input!B7664,""),"")</f>
        <v/>
      </c>
      <c r="C7664">
        <f>IF(B7664="","",INT(A7664))</f>
        <v/>
      </c>
      <c r="D7664">
        <f>IF(B7664="","",HOUR(A7664))</f>
        <v/>
      </c>
      <c r="E7664">
        <f>IF(B7664="","",IF(INPUT!$I$1="","",IF(C7664&lt;(INT(INPUT!$I$1)-INPUT!$I$2),"Off Meds",IF(C7664&lt;=(INT(INPUT!$I$1)+INPUT!$I$2),"Washout","On Meds"))))</f>
        <v/>
      </c>
      <c r="F7664">
        <f>IF(B7664="","",1.509*(LN(B7664)^1.084-5.381))</f>
        <v/>
      </c>
      <c r="G7664">
        <f>IF(F7664="","",IF(F7664&lt;0,10*F7664^2,0))</f>
        <v/>
      </c>
      <c r="H7664">
        <f>IF(F7664="","",IF(F7664&gt;0,10*F7664^2,0))</f>
        <v/>
      </c>
    </row>
    <row r="7665">
      <c r="A7665">
        <f>Input!A7665</f>
        <v/>
      </c>
      <c r="B7665">
        <f>IF(ISNUMBER(Input!B7665),IF(AND(Input!B7665&gt;=20,Input!B7665&lt;=700),Input!B7665,""),"")</f>
        <v/>
      </c>
      <c r="C7665">
        <f>IF(B7665="","",INT(A7665))</f>
        <v/>
      </c>
      <c r="D7665">
        <f>IF(B7665="","",HOUR(A7665))</f>
        <v/>
      </c>
      <c r="E7665">
        <f>IF(B7665="","",IF(INPUT!$I$1="","",IF(C7665&lt;(INT(INPUT!$I$1)-INPUT!$I$2),"Off Meds",IF(C7665&lt;=(INT(INPUT!$I$1)+INPUT!$I$2),"Washout","On Meds"))))</f>
        <v/>
      </c>
      <c r="F7665">
        <f>IF(B7665="","",1.509*(LN(B7665)^1.084-5.381))</f>
        <v/>
      </c>
      <c r="G7665">
        <f>IF(F7665="","",IF(F7665&lt;0,10*F7665^2,0))</f>
        <v/>
      </c>
      <c r="H7665">
        <f>IF(F7665="","",IF(F7665&gt;0,10*F7665^2,0))</f>
        <v/>
      </c>
    </row>
    <row r="7666">
      <c r="A7666">
        <f>Input!A7666</f>
        <v/>
      </c>
      <c r="B7666">
        <f>IF(ISNUMBER(Input!B7666),IF(AND(Input!B7666&gt;=20,Input!B7666&lt;=700),Input!B7666,""),"")</f>
        <v/>
      </c>
      <c r="C7666">
        <f>IF(B7666="","",INT(A7666))</f>
        <v/>
      </c>
      <c r="D7666">
        <f>IF(B7666="","",HOUR(A7666))</f>
        <v/>
      </c>
      <c r="E7666">
        <f>IF(B7666="","",IF(INPUT!$I$1="","",IF(C7666&lt;(INT(INPUT!$I$1)-INPUT!$I$2),"Off Meds",IF(C7666&lt;=(INT(INPUT!$I$1)+INPUT!$I$2),"Washout","On Meds"))))</f>
        <v/>
      </c>
      <c r="F7666">
        <f>IF(B7666="","",1.509*(LN(B7666)^1.084-5.381))</f>
        <v/>
      </c>
      <c r="G7666">
        <f>IF(F7666="","",IF(F7666&lt;0,10*F7666^2,0))</f>
        <v/>
      </c>
      <c r="H7666">
        <f>IF(F7666="","",IF(F7666&gt;0,10*F7666^2,0))</f>
        <v/>
      </c>
    </row>
    <row r="7667">
      <c r="A7667">
        <f>Input!A7667</f>
        <v/>
      </c>
      <c r="B7667">
        <f>IF(ISNUMBER(Input!B7667),IF(AND(Input!B7667&gt;=20,Input!B7667&lt;=700),Input!B7667,""),"")</f>
        <v/>
      </c>
      <c r="C7667">
        <f>IF(B7667="","",INT(A7667))</f>
        <v/>
      </c>
      <c r="D7667">
        <f>IF(B7667="","",HOUR(A7667))</f>
        <v/>
      </c>
      <c r="E7667">
        <f>IF(B7667="","",IF(INPUT!$I$1="","",IF(C7667&lt;(INT(INPUT!$I$1)-INPUT!$I$2),"Off Meds",IF(C7667&lt;=(INT(INPUT!$I$1)+INPUT!$I$2),"Washout","On Meds"))))</f>
        <v/>
      </c>
      <c r="F7667">
        <f>IF(B7667="","",1.509*(LN(B7667)^1.084-5.381))</f>
        <v/>
      </c>
      <c r="G7667">
        <f>IF(F7667="","",IF(F7667&lt;0,10*F7667^2,0))</f>
        <v/>
      </c>
      <c r="H7667">
        <f>IF(F7667="","",IF(F7667&gt;0,10*F7667^2,0))</f>
        <v/>
      </c>
    </row>
    <row r="7668">
      <c r="A7668">
        <f>Input!A7668</f>
        <v/>
      </c>
      <c r="B7668">
        <f>IF(ISNUMBER(Input!B7668),IF(AND(Input!B7668&gt;=20,Input!B7668&lt;=700),Input!B7668,""),"")</f>
        <v/>
      </c>
      <c r="C7668">
        <f>IF(B7668="","",INT(A7668))</f>
        <v/>
      </c>
      <c r="D7668">
        <f>IF(B7668="","",HOUR(A7668))</f>
        <v/>
      </c>
      <c r="E7668">
        <f>IF(B7668="","",IF(INPUT!$I$1="","",IF(C7668&lt;(INT(INPUT!$I$1)-INPUT!$I$2),"Off Meds",IF(C7668&lt;=(INT(INPUT!$I$1)+INPUT!$I$2),"Washout","On Meds"))))</f>
        <v/>
      </c>
      <c r="F7668">
        <f>IF(B7668="","",1.509*(LN(B7668)^1.084-5.381))</f>
        <v/>
      </c>
      <c r="G7668">
        <f>IF(F7668="","",IF(F7668&lt;0,10*F7668^2,0))</f>
        <v/>
      </c>
      <c r="H7668">
        <f>IF(F7668="","",IF(F7668&gt;0,10*F7668^2,0))</f>
        <v/>
      </c>
    </row>
    <row r="7669">
      <c r="A7669">
        <f>Input!A7669</f>
        <v/>
      </c>
      <c r="B7669">
        <f>IF(ISNUMBER(Input!B7669),IF(AND(Input!B7669&gt;=20,Input!B7669&lt;=700),Input!B7669,""),"")</f>
        <v/>
      </c>
      <c r="C7669">
        <f>IF(B7669="","",INT(A7669))</f>
        <v/>
      </c>
      <c r="D7669">
        <f>IF(B7669="","",HOUR(A7669))</f>
        <v/>
      </c>
      <c r="E7669">
        <f>IF(B7669="","",IF(INPUT!$I$1="","",IF(C7669&lt;(INT(INPUT!$I$1)-INPUT!$I$2),"Off Meds",IF(C7669&lt;=(INT(INPUT!$I$1)+INPUT!$I$2),"Washout","On Meds"))))</f>
        <v/>
      </c>
      <c r="F7669">
        <f>IF(B7669="","",1.509*(LN(B7669)^1.084-5.381))</f>
        <v/>
      </c>
      <c r="G7669">
        <f>IF(F7669="","",IF(F7669&lt;0,10*F7669^2,0))</f>
        <v/>
      </c>
      <c r="H7669">
        <f>IF(F7669="","",IF(F7669&gt;0,10*F7669^2,0))</f>
        <v/>
      </c>
    </row>
    <row r="7670">
      <c r="A7670">
        <f>Input!A7670</f>
        <v/>
      </c>
      <c r="B7670">
        <f>IF(ISNUMBER(Input!B7670),IF(AND(Input!B7670&gt;=20,Input!B7670&lt;=700),Input!B7670,""),"")</f>
        <v/>
      </c>
      <c r="C7670">
        <f>IF(B7670="","",INT(A7670))</f>
        <v/>
      </c>
      <c r="D7670">
        <f>IF(B7670="","",HOUR(A7670))</f>
        <v/>
      </c>
      <c r="E7670">
        <f>IF(B7670="","",IF(INPUT!$I$1="","",IF(C7670&lt;(INT(INPUT!$I$1)-INPUT!$I$2),"Off Meds",IF(C7670&lt;=(INT(INPUT!$I$1)+INPUT!$I$2),"Washout","On Meds"))))</f>
        <v/>
      </c>
      <c r="F7670">
        <f>IF(B7670="","",1.509*(LN(B7670)^1.084-5.381))</f>
        <v/>
      </c>
      <c r="G7670">
        <f>IF(F7670="","",IF(F7670&lt;0,10*F7670^2,0))</f>
        <v/>
      </c>
      <c r="H7670">
        <f>IF(F7670="","",IF(F7670&gt;0,10*F7670^2,0))</f>
        <v/>
      </c>
    </row>
    <row r="7671">
      <c r="A7671">
        <f>Input!A7671</f>
        <v/>
      </c>
      <c r="B7671">
        <f>IF(ISNUMBER(Input!B7671),IF(AND(Input!B7671&gt;=20,Input!B7671&lt;=700),Input!B7671,""),"")</f>
        <v/>
      </c>
      <c r="C7671">
        <f>IF(B7671="","",INT(A7671))</f>
        <v/>
      </c>
      <c r="D7671">
        <f>IF(B7671="","",HOUR(A7671))</f>
        <v/>
      </c>
      <c r="E7671">
        <f>IF(B7671="","",IF(INPUT!$I$1="","",IF(C7671&lt;(INT(INPUT!$I$1)-INPUT!$I$2),"Off Meds",IF(C7671&lt;=(INT(INPUT!$I$1)+INPUT!$I$2),"Washout","On Meds"))))</f>
        <v/>
      </c>
      <c r="F7671">
        <f>IF(B7671="","",1.509*(LN(B7671)^1.084-5.381))</f>
        <v/>
      </c>
      <c r="G7671">
        <f>IF(F7671="","",IF(F7671&lt;0,10*F7671^2,0))</f>
        <v/>
      </c>
      <c r="H7671">
        <f>IF(F7671="","",IF(F7671&gt;0,10*F7671^2,0))</f>
        <v/>
      </c>
    </row>
    <row r="7672">
      <c r="A7672">
        <f>Input!A7672</f>
        <v/>
      </c>
      <c r="B7672">
        <f>IF(ISNUMBER(Input!B7672),IF(AND(Input!B7672&gt;=20,Input!B7672&lt;=700),Input!B7672,""),"")</f>
        <v/>
      </c>
      <c r="C7672">
        <f>IF(B7672="","",INT(A7672))</f>
        <v/>
      </c>
      <c r="D7672">
        <f>IF(B7672="","",HOUR(A7672))</f>
        <v/>
      </c>
      <c r="E7672">
        <f>IF(B7672="","",IF(INPUT!$I$1="","",IF(C7672&lt;(INT(INPUT!$I$1)-INPUT!$I$2),"Off Meds",IF(C7672&lt;=(INT(INPUT!$I$1)+INPUT!$I$2),"Washout","On Meds"))))</f>
        <v/>
      </c>
      <c r="F7672">
        <f>IF(B7672="","",1.509*(LN(B7672)^1.084-5.381))</f>
        <v/>
      </c>
      <c r="G7672">
        <f>IF(F7672="","",IF(F7672&lt;0,10*F7672^2,0))</f>
        <v/>
      </c>
      <c r="H7672">
        <f>IF(F7672="","",IF(F7672&gt;0,10*F7672^2,0))</f>
        <v/>
      </c>
    </row>
    <row r="7673">
      <c r="A7673">
        <f>Input!A7673</f>
        <v/>
      </c>
      <c r="B7673">
        <f>IF(ISNUMBER(Input!B7673),IF(AND(Input!B7673&gt;=20,Input!B7673&lt;=700),Input!B7673,""),"")</f>
        <v/>
      </c>
      <c r="C7673">
        <f>IF(B7673="","",INT(A7673))</f>
        <v/>
      </c>
      <c r="D7673">
        <f>IF(B7673="","",HOUR(A7673))</f>
        <v/>
      </c>
      <c r="E7673">
        <f>IF(B7673="","",IF(INPUT!$I$1="","",IF(C7673&lt;(INT(INPUT!$I$1)-INPUT!$I$2),"Off Meds",IF(C7673&lt;=(INT(INPUT!$I$1)+INPUT!$I$2),"Washout","On Meds"))))</f>
        <v/>
      </c>
      <c r="F7673">
        <f>IF(B7673="","",1.509*(LN(B7673)^1.084-5.381))</f>
        <v/>
      </c>
      <c r="G7673">
        <f>IF(F7673="","",IF(F7673&lt;0,10*F7673^2,0))</f>
        <v/>
      </c>
      <c r="H7673">
        <f>IF(F7673="","",IF(F7673&gt;0,10*F7673^2,0))</f>
        <v/>
      </c>
    </row>
    <row r="7674">
      <c r="A7674">
        <f>Input!A7674</f>
        <v/>
      </c>
      <c r="B7674">
        <f>IF(ISNUMBER(Input!B7674),IF(AND(Input!B7674&gt;=20,Input!B7674&lt;=700),Input!B7674,""),"")</f>
        <v/>
      </c>
      <c r="C7674">
        <f>IF(B7674="","",INT(A7674))</f>
        <v/>
      </c>
      <c r="D7674">
        <f>IF(B7674="","",HOUR(A7674))</f>
        <v/>
      </c>
      <c r="E7674">
        <f>IF(B7674="","",IF(INPUT!$I$1="","",IF(C7674&lt;(INT(INPUT!$I$1)-INPUT!$I$2),"Off Meds",IF(C7674&lt;=(INT(INPUT!$I$1)+INPUT!$I$2),"Washout","On Meds"))))</f>
        <v/>
      </c>
      <c r="F7674">
        <f>IF(B7674="","",1.509*(LN(B7674)^1.084-5.381))</f>
        <v/>
      </c>
      <c r="G7674">
        <f>IF(F7674="","",IF(F7674&lt;0,10*F7674^2,0))</f>
        <v/>
      </c>
      <c r="H7674">
        <f>IF(F7674="","",IF(F7674&gt;0,10*F7674^2,0))</f>
        <v/>
      </c>
    </row>
    <row r="7675">
      <c r="A7675">
        <f>Input!A7675</f>
        <v/>
      </c>
      <c r="B7675">
        <f>IF(ISNUMBER(Input!B7675),IF(AND(Input!B7675&gt;=20,Input!B7675&lt;=700),Input!B7675,""),"")</f>
        <v/>
      </c>
      <c r="C7675">
        <f>IF(B7675="","",INT(A7675))</f>
        <v/>
      </c>
      <c r="D7675">
        <f>IF(B7675="","",HOUR(A7675))</f>
        <v/>
      </c>
      <c r="E7675">
        <f>IF(B7675="","",IF(INPUT!$I$1="","",IF(C7675&lt;(INT(INPUT!$I$1)-INPUT!$I$2),"Off Meds",IF(C7675&lt;=(INT(INPUT!$I$1)+INPUT!$I$2),"Washout","On Meds"))))</f>
        <v/>
      </c>
      <c r="F7675">
        <f>IF(B7675="","",1.509*(LN(B7675)^1.084-5.381))</f>
        <v/>
      </c>
      <c r="G7675">
        <f>IF(F7675="","",IF(F7675&lt;0,10*F7675^2,0))</f>
        <v/>
      </c>
      <c r="H7675">
        <f>IF(F7675="","",IF(F7675&gt;0,10*F7675^2,0))</f>
        <v/>
      </c>
    </row>
    <row r="7676">
      <c r="A7676">
        <f>Input!A7676</f>
        <v/>
      </c>
      <c r="B7676">
        <f>IF(ISNUMBER(Input!B7676),IF(AND(Input!B7676&gt;=20,Input!B7676&lt;=700),Input!B7676,""),"")</f>
        <v/>
      </c>
      <c r="C7676">
        <f>IF(B7676="","",INT(A7676))</f>
        <v/>
      </c>
      <c r="D7676">
        <f>IF(B7676="","",HOUR(A7676))</f>
        <v/>
      </c>
      <c r="E7676">
        <f>IF(B7676="","",IF(INPUT!$I$1="","",IF(C7676&lt;(INT(INPUT!$I$1)-INPUT!$I$2),"Off Meds",IF(C7676&lt;=(INT(INPUT!$I$1)+INPUT!$I$2),"Washout","On Meds"))))</f>
        <v/>
      </c>
      <c r="F7676">
        <f>IF(B7676="","",1.509*(LN(B7676)^1.084-5.381))</f>
        <v/>
      </c>
      <c r="G7676">
        <f>IF(F7676="","",IF(F7676&lt;0,10*F7676^2,0))</f>
        <v/>
      </c>
      <c r="H7676">
        <f>IF(F7676="","",IF(F7676&gt;0,10*F7676^2,0))</f>
        <v/>
      </c>
    </row>
    <row r="7677">
      <c r="A7677">
        <f>Input!A7677</f>
        <v/>
      </c>
      <c r="B7677">
        <f>IF(ISNUMBER(Input!B7677),IF(AND(Input!B7677&gt;=20,Input!B7677&lt;=700),Input!B7677,""),"")</f>
        <v/>
      </c>
      <c r="C7677">
        <f>IF(B7677="","",INT(A7677))</f>
        <v/>
      </c>
      <c r="D7677">
        <f>IF(B7677="","",HOUR(A7677))</f>
        <v/>
      </c>
      <c r="E7677">
        <f>IF(B7677="","",IF(INPUT!$I$1="","",IF(C7677&lt;(INT(INPUT!$I$1)-INPUT!$I$2),"Off Meds",IF(C7677&lt;=(INT(INPUT!$I$1)+INPUT!$I$2),"Washout","On Meds"))))</f>
        <v/>
      </c>
      <c r="F7677">
        <f>IF(B7677="","",1.509*(LN(B7677)^1.084-5.381))</f>
        <v/>
      </c>
      <c r="G7677">
        <f>IF(F7677="","",IF(F7677&lt;0,10*F7677^2,0))</f>
        <v/>
      </c>
      <c r="H7677">
        <f>IF(F7677="","",IF(F7677&gt;0,10*F7677^2,0))</f>
        <v/>
      </c>
    </row>
    <row r="7678">
      <c r="A7678">
        <f>Input!A7678</f>
        <v/>
      </c>
      <c r="B7678">
        <f>IF(ISNUMBER(Input!B7678),IF(AND(Input!B7678&gt;=20,Input!B7678&lt;=700),Input!B7678,""),"")</f>
        <v/>
      </c>
      <c r="C7678">
        <f>IF(B7678="","",INT(A7678))</f>
        <v/>
      </c>
      <c r="D7678">
        <f>IF(B7678="","",HOUR(A7678))</f>
        <v/>
      </c>
      <c r="E7678">
        <f>IF(B7678="","",IF(INPUT!$I$1="","",IF(C7678&lt;(INT(INPUT!$I$1)-INPUT!$I$2),"Off Meds",IF(C7678&lt;=(INT(INPUT!$I$1)+INPUT!$I$2),"Washout","On Meds"))))</f>
        <v/>
      </c>
      <c r="F7678">
        <f>IF(B7678="","",1.509*(LN(B7678)^1.084-5.381))</f>
        <v/>
      </c>
      <c r="G7678">
        <f>IF(F7678="","",IF(F7678&lt;0,10*F7678^2,0))</f>
        <v/>
      </c>
      <c r="H7678">
        <f>IF(F7678="","",IF(F7678&gt;0,10*F7678^2,0))</f>
        <v/>
      </c>
    </row>
    <row r="7679">
      <c r="A7679">
        <f>Input!A7679</f>
        <v/>
      </c>
      <c r="B7679">
        <f>IF(ISNUMBER(Input!B7679),IF(AND(Input!B7679&gt;=20,Input!B7679&lt;=700),Input!B7679,""),"")</f>
        <v/>
      </c>
      <c r="C7679">
        <f>IF(B7679="","",INT(A7679))</f>
        <v/>
      </c>
      <c r="D7679">
        <f>IF(B7679="","",HOUR(A7679))</f>
        <v/>
      </c>
      <c r="E7679">
        <f>IF(B7679="","",IF(INPUT!$I$1="","",IF(C7679&lt;(INT(INPUT!$I$1)-INPUT!$I$2),"Off Meds",IF(C7679&lt;=(INT(INPUT!$I$1)+INPUT!$I$2),"Washout","On Meds"))))</f>
        <v/>
      </c>
      <c r="F7679">
        <f>IF(B7679="","",1.509*(LN(B7679)^1.084-5.381))</f>
        <v/>
      </c>
      <c r="G7679">
        <f>IF(F7679="","",IF(F7679&lt;0,10*F7679^2,0))</f>
        <v/>
      </c>
      <c r="H7679">
        <f>IF(F7679="","",IF(F7679&gt;0,10*F7679^2,0))</f>
        <v/>
      </c>
    </row>
    <row r="7680">
      <c r="A7680">
        <f>Input!A7680</f>
        <v/>
      </c>
      <c r="B7680">
        <f>IF(ISNUMBER(Input!B7680),IF(AND(Input!B7680&gt;=20,Input!B7680&lt;=700),Input!B7680,""),"")</f>
        <v/>
      </c>
      <c r="C7680">
        <f>IF(B7680="","",INT(A7680))</f>
        <v/>
      </c>
      <c r="D7680">
        <f>IF(B7680="","",HOUR(A7680))</f>
        <v/>
      </c>
      <c r="E7680">
        <f>IF(B7680="","",IF(INPUT!$I$1="","",IF(C7680&lt;(INT(INPUT!$I$1)-INPUT!$I$2),"Off Meds",IF(C7680&lt;=(INT(INPUT!$I$1)+INPUT!$I$2),"Washout","On Meds"))))</f>
        <v/>
      </c>
      <c r="F7680">
        <f>IF(B7680="","",1.509*(LN(B7680)^1.084-5.381))</f>
        <v/>
      </c>
      <c r="G7680">
        <f>IF(F7680="","",IF(F7680&lt;0,10*F7680^2,0))</f>
        <v/>
      </c>
      <c r="H7680">
        <f>IF(F7680="","",IF(F7680&gt;0,10*F7680^2,0))</f>
        <v/>
      </c>
    </row>
    <row r="7681">
      <c r="A7681">
        <f>Input!A7681</f>
        <v/>
      </c>
      <c r="B7681">
        <f>IF(ISNUMBER(Input!B7681),IF(AND(Input!B7681&gt;=20,Input!B7681&lt;=700),Input!B7681,""),"")</f>
        <v/>
      </c>
      <c r="C7681">
        <f>IF(B7681="","",INT(A7681))</f>
        <v/>
      </c>
      <c r="D7681">
        <f>IF(B7681="","",HOUR(A7681))</f>
        <v/>
      </c>
      <c r="E7681">
        <f>IF(B7681="","",IF(INPUT!$I$1="","",IF(C7681&lt;(INT(INPUT!$I$1)-INPUT!$I$2),"Off Meds",IF(C7681&lt;=(INT(INPUT!$I$1)+INPUT!$I$2),"Washout","On Meds"))))</f>
        <v/>
      </c>
      <c r="F7681">
        <f>IF(B7681="","",1.509*(LN(B7681)^1.084-5.381))</f>
        <v/>
      </c>
      <c r="G7681">
        <f>IF(F7681="","",IF(F7681&lt;0,10*F7681^2,0))</f>
        <v/>
      </c>
      <c r="H7681">
        <f>IF(F7681="","",IF(F7681&gt;0,10*F7681^2,0))</f>
        <v/>
      </c>
    </row>
    <row r="7682">
      <c r="A7682">
        <f>Input!A7682</f>
        <v/>
      </c>
      <c r="B7682">
        <f>IF(ISNUMBER(Input!B7682),IF(AND(Input!B7682&gt;=20,Input!B7682&lt;=700),Input!B7682,""),"")</f>
        <v/>
      </c>
      <c r="C7682">
        <f>IF(B7682="","",INT(A7682))</f>
        <v/>
      </c>
      <c r="D7682">
        <f>IF(B7682="","",HOUR(A7682))</f>
        <v/>
      </c>
      <c r="E7682">
        <f>IF(B7682="","",IF(INPUT!$I$1="","",IF(C7682&lt;(INT(INPUT!$I$1)-INPUT!$I$2),"Off Meds",IF(C7682&lt;=(INT(INPUT!$I$1)+INPUT!$I$2),"Washout","On Meds"))))</f>
        <v/>
      </c>
      <c r="F7682">
        <f>IF(B7682="","",1.509*(LN(B7682)^1.084-5.381))</f>
        <v/>
      </c>
      <c r="G7682">
        <f>IF(F7682="","",IF(F7682&lt;0,10*F7682^2,0))</f>
        <v/>
      </c>
      <c r="H7682">
        <f>IF(F7682="","",IF(F7682&gt;0,10*F7682^2,0))</f>
        <v/>
      </c>
    </row>
    <row r="7683">
      <c r="A7683">
        <f>Input!A7683</f>
        <v/>
      </c>
      <c r="B7683">
        <f>IF(ISNUMBER(Input!B7683),IF(AND(Input!B7683&gt;=20,Input!B7683&lt;=700),Input!B7683,""),"")</f>
        <v/>
      </c>
      <c r="C7683">
        <f>IF(B7683="","",INT(A7683))</f>
        <v/>
      </c>
      <c r="D7683">
        <f>IF(B7683="","",HOUR(A7683))</f>
        <v/>
      </c>
      <c r="E7683">
        <f>IF(B7683="","",IF(INPUT!$I$1="","",IF(C7683&lt;(INT(INPUT!$I$1)-INPUT!$I$2),"Off Meds",IF(C7683&lt;=(INT(INPUT!$I$1)+INPUT!$I$2),"Washout","On Meds"))))</f>
        <v/>
      </c>
      <c r="F7683">
        <f>IF(B7683="","",1.509*(LN(B7683)^1.084-5.381))</f>
        <v/>
      </c>
      <c r="G7683">
        <f>IF(F7683="","",IF(F7683&lt;0,10*F7683^2,0))</f>
        <v/>
      </c>
      <c r="H7683">
        <f>IF(F7683="","",IF(F7683&gt;0,10*F7683^2,0))</f>
        <v/>
      </c>
    </row>
    <row r="7684">
      <c r="A7684">
        <f>Input!A7684</f>
        <v/>
      </c>
      <c r="B7684">
        <f>IF(ISNUMBER(Input!B7684),IF(AND(Input!B7684&gt;=20,Input!B7684&lt;=700),Input!B7684,""),"")</f>
        <v/>
      </c>
      <c r="C7684">
        <f>IF(B7684="","",INT(A7684))</f>
        <v/>
      </c>
      <c r="D7684">
        <f>IF(B7684="","",HOUR(A7684))</f>
        <v/>
      </c>
      <c r="E7684">
        <f>IF(B7684="","",IF(INPUT!$I$1="","",IF(C7684&lt;(INT(INPUT!$I$1)-INPUT!$I$2),"Off Meds",IF(C7684&lt;=(INT(INPUT!$I$1)+INPUT!$I$2),"Washout","On Meds"))))</f>
        <v/>
      </c>
      <c r="F7684">
        <f>IF(B7684="","",1.509*(LN(B7684)^1.084-5.381))</f>
        <v/>
      </c>
      <c r="G7684">
        <f>IF(F7684="","",IF(F7684&lt;0,10*F7684^2,0))</f>
        <v/>
      </c>
      <c r="H7684">
        <f>IF(F7684="","",IF(F7684&gt;0,10*F7684^2,0))</f>
        <v/>
      </c>
    </row>
    <row r="7685">
      <c r="A7685">
        <f>Input!A7685</f>
        <v/>
      </c>
      <c r="B7685">
        <f>IF(ISNUMBER(Input!B7685),IF(AND(Input!B7685&gt;=20,Input!B7685&lt;=700),Input!B7685,""),"")</f>
        <v/>
      </c>
      <c r="C7685">
        <f>IF(B7685="","",INT(A7685))</f>
        <v/>
      </c>
      <c r="D7685">
        <f>IF(B7685="","",HOUR(A7685))</f>
        <v/>
      </c>
      <c r="E7685">
        <f>IF(B7685="","",IF(INPUT!$I$1="","",IF(C7685&lt;(INT(INPUT!$I$1)-INPUT!$I$2),"Off Meds",IF(C7685&lt;=(INT(INPUT!$I$1)+INPUT!$I$2),"Washout","On Meds"))))</f>
        <v/>
      </c>
      <c r="F7685">
        <f>IF(B7685="","",1.509*(LN(B7685)^1.084-5.381))</f>
        <v/>
      </c>
      <c r="G7685">
        <f>IF(F7685="","",IF(F7685&lt;0,10*F7685^2,0))</f>
        <v/>
      </c>
      <c r="H7685">
        <f>IF(F7685="","",IF(F7685&gt;0,10*F7685^2,0))</f>
        <v/>
      </c>
    </row>
    <row r="7686">
      <c r="A7686">
        <f>Input!A7686</f>
        <v/>
      </c>
      <c r="B7686">
        <f>IF(ISNUMBER(Input!B7686),IF(AND(Input!B7686&gt;=20,Input!B7686&lt;=700),Input!B7686,""),"")</f>
        <v/>
      </c>
      <c r="C7686">
        <f>IF(B7686="","",INT(A7686))</f>
        <v/>
      </c>
      <c r="D7686">
        <f>IF(B7686="","",HOUR(A7686))</f>
        <v/>
      </c>
      <c r="E7686">
        <f>IF(B7686="","",IF(INPUT!$I$1="","",IF(C7686&lt;(INT(INPUT!$I$1)-INPUT!$I$2),"Off Meds",IF(C7686&lt;=(INT(INPUT!$I$1)+INPUT!$I$2),"Washout","On Meds"))))</f>
        <v/>
      </c>
      <c r="F7686">
        <f>IF(B7686="","",1.509*(LN(B7686)^1.084-5.381))</f>
        <v/>
      </c>
      <c r="G7686">
        <f>IF(F7686="","",IF(F7686&lt;0,10*F7686^2,0))</f>
        <v/>
      </c>
      <c r="H7686">
        <f>IF(F7686="","",IF(F7686&gt;0,10*F7686^2,0))</f>
        <v/>
      </c>
    </row>
    <row r="7687">
      <c r="A7687">
        <f>Input!A7687</f>
        <v/>
      </c>
      <c r="B7687">
        <f>IF(ISNUMBER(Input!B7687),IF(AND(Input!B7687&gt;=20,Input!B7687&lt;=700),Input!B7687,""),"")</f>
        <v/>
      </c>
      <c r="C7687">
        <f>IF(B7687="","",INT(A7687))</f>
        <v/>
      </c>
      <c r="D7687">
        <f>IF(B7687="","",HOUR(A7687))</f>
        <v/>
      </c>
      <c r="E7687">
        <f>IF(B7687="","",IF(INPUT!$I$1="","",IF(C7687&lt;(INT(INPUT!$I$1)-INPUT!$I$2),"Off Meds",IF(C7687&lt;=(INT(INPUT!$I$1)+INPUT!$I$2),"Washout","On Meds"))))</f>
        <v/>
      </c>
      <c r="F7687">
        <f>IF(B7687="","",1.509*(LN(B7687)^1.084-5.381))</f>
        <v/>
      </c>
      <c r="G7687">
        <f>IF(F7687="","",IF(F7687&lt;0,10*F7687^2,0))</f>
        <v/>
      </c>
      <c r="H7687">
        <f>IF(F7687="","",IF(F7687&gt;0,10*F7687^2,0))</f>
        <v/>
      </c>
    </row>
    <row r="7688">
      <c r="A7688">
        <f>Input!A7688</f>
        <v/>
      </c>
      <c r="B7688">
        <f>IF(ISNUMBER(Input!B7688),IF(AND(Input!B7688&gt;=20,Input!B7688&lt;=700),Input!B7688,""),"")</f>
        <v/>
      </c>
      <c r="C7688">
        <f>IF(B7688="","",INT(A7688))</f>
        <v/>
      </c>
      <c r="D7688">
        <f>IF(B7688="","",HOUR(A7688))</f>
        <v/>
      </c>
      <c r="E7688">
        <f>IF(B7688="","",IF(INPUT!$I$1="","",IF(C7688&lt;(INT(INPUT!$I$1)-INPUT!$I$2),"Off Meds",IF(C7688&lt;=(INT(INPUT!$I$1)+INPUT!$I$2),"Washout","On Meds"))))</f>
        <v/>
      </c>
      <c r="F7688">
        <f>IF(B7688="","",1.509*(LN(B7688)^1.084-5.381))</f>
        <v/>
      </c>
      <c r="G7688">
        <f>IF(F7688="","",IF(F7688&lt;0,10*F7688^2,0))</f>
        <v/>
      </c>
      <c r="H7688">
        <f>IF(F7688="","",IF(F7688&gt;0,10*F7688^2,0))</f>
        <v/>
      </c>
    </row>
    <row r="7689">
      <c r="A7689">
        <f>Input!A7689</f>
        <v/>
      </c>
      <c r="B7689">
        <f>IF(ISNUMBER(Input!B7689),IF(AND(Input!B7689&gt;=20,Input!B7689&lt;=700),Input!B7689,""),"")</f>
        <v/>
      </c>
      <c r="C7689">
        <f>IF(B7689="","",INT(A7689))</f>
        <v/>
      </c>
      <c r="D7689">
        <f>IF(B7689="","",HOUR(A7689))</f>
        <v/>
      </c>
      <c r="E7689">
        <f>IF(B7689="","",IF(INPUT!$I$1="","",IF(C7689&lt;(INT(INPUT!$I$1)-INPUT!$I$2),"Off Meds",IF(C7689&lt;=(INT(INPUT!$I$1)+INPUT!$I$2),"Washout","On Meds"))))</f>
        <v/>
      </c>
      <c r="F7689">
        <f>IF(B7689="","",1.509*(LN(B7689)^1.084-5.381))</f>
        <v/>
      </c>
      <c r="G7689">
        <f>IF(F7689="","",IF(F7689&lt;0,10*F7689^2,0))</f>
        <v/>
      </c>
      <c r="H7689">
        <f>IF(F7689="","",IF(F7689&gt;0,10*F7689^2,0))</f>
        <v/>
      </c>
    </row>
    <row r="7690">
      <c r="A7690">
        <f>Input!A7690</f>
        <v/>
      </c>
      <c r="B7690">
        <f>IF(ISNUMBER(Input!B7690),IF(AND(Input!B7690&gt;=20,Input!B7690&lt;=700),Input!B7690,""),"")</f>
        <v/>
      </c>
      <c r="C7690">
        <f>IF(B7690="","",INT(A7690))</f>
        <v/>
      </c>
      <c r="D7690">
        <f>IF(B7690="","",HOUR(A7690))</f>
        <v/>
      </c>
      <c r="E7690">
        <f>IF(B7690="","",IF(INPUT!$I$1="","",IF(C7690&lt;(INT(INPUT!$I$1)-INPUT!$I$2),"Off Meds",IF(C7690&lt;=(INT(INPUT!$I$1)+INPUT!$I$2),"Washout","On Meds"))))</f>
        <v/>
      </c>
      <c r="F7690">
        <f>IF(B7690="","",1.509*(LN(B7690)^1.084-5.381))</f>
        <v/>
      </c>
      <c r="G7690">
        <f>IF(F7690="","",IF(F7690&lt;0,10*F7690^2,0))</f>
        <v/>
      </c>
      <c r="H7690">
        <f>IF(F7690="","",IF(F7690&gt;0,10*F7690^2,0))</f>
        <v/>
      </c>
    </row>
    <row r="7691">
      <c r="A7691">
        <f>Input!A7691</f>
        <v/>
      </c>
      <c r="B7691">
        <f>IF(ISNUMBER(Input!B7691),IF(AND(Input!B7691&gt;=20,Input!B7691&lt;=700),Input!B7691,""),"")</f>
        <v/>
      </c>
      <c r="C7691">
        <f>IF(B7691="","",INT(A7691))</f>
        <v/>
      </c>
      <c r="D7691">
        <f>IF(B7691="","",HOUR(A7691))</f>
        <v/>
      </c>
      <c r="E7691">
        <f>IF(B7691="","",IF(INPUT!$I$1="","",IF(C7691&lt;(INT(INPUT!$I$1)-INPUT!$I$2),"Off Meds",IF(C7691&lt;=(INT(INPUT!$I$1)+INPUT!$I$2),"Washout","On Meds"))))</f>
        <v/>
      </c>
      <c r="F7691">
        <f>IF(B7691="","",1.509*(LN(B7691)^1.084-5.381))</f>
        <v/>
      </c>
      <c r="G7691">
        <f>IF(F7691="","",IF(F7691&lt;0,10*F7691^2,0))</f>
        <v/>
      </c>
      <c r="H7691">
        <f>IF(F7691="","",IF(F7691&gt;0,10*F7691^2,0))</f>
        <v/>
      </c>
    </row>
    <row r="7692">
      <c r="A7692">
        <f>Input!A7692</f>
        <v/>
      </c>
      <c r="B7692">
        <f>IF(ISNUMBER(Input!B7692),IF(AND(Input!B7692&gt;=20,Input!B7692&lt;=700),Input!B7692,""),"")</f>
        <v/>
      </c>
      <c r="C7692">
        <f>IF(B7692="","",INT(A7692))</f>
        <v/>
      </c>
      <c r="D7692">
        <f>IF(B7692="","",HOUR(A7692))</f>
        <v/>
      </c>
      <c r="E7692">
        <f>IF(B7692="","",IF(INPUT!$I$1="","",IF(C7692&lt;(INT(INPUT!$I$1)-INPUT!$I$2),"Off Meds",IF(C7692&lt;=(INT(INPUT!$I$1)+INPUT!$I$2),"Washout","On Meds"))))</f>
        <v/>
      </c>
      <c r="F7692">
        <f>IF(B7692="","",1.509*(LN(B7692)^1.084-5.381))</f>
        <v/>
      </c>
      <c r="G7692">
        <f>IF(F7692="","",IF(F7692&lt;0,10*F7692^2,0))</f>
        <v/>
      </c>
      <c r="H7692">
        <f>IF(F7692="","",IF(F7692&gt;0,10*F7692^2,0))</f>
        <v/>
      </c>
    </row>
    <row r="7693">
      <c r="A7693">
        <f>Input!A7693</f>
        <v/>
      </c>
      <c r="B7693">
        <f>IF(ISNUMBER(Input!B7693),IF(AND(Input!B7693&gt;=20,Input!B7693&lt;=700),Input!B7693,""),"")</f>
        <v/>
      </c>
      <c r="C7693">
        <f>IF(B7693="","",INT(A7693))</f>
        <v/>
      </c>
      <c r="D7693">
        <f>IF(B7693="","",HOUR(A7693))</f>
        <v/>
      </c>
      <c r="E7693">
        <f>IF(B7693="","",IF(INPUT!$I$1="","",IF(C7693&lt;(INT(INPUT!$I$1)-INPUT!$I$2),"Off Meds",IF(C7693&lt;=(INT(INPUT!$I$1)+INPUT!$I$2),"Washout","On Meds"))))</f>
        <v/>
      </c>
      <c r="F7693">
        <f>IF(B7693="","",1.509*(LN(B7693)^1.084-5.381))</f>
        <v/>
      </c>
      <c r="G7693">
        <f>IF(F7693="","",IF(F7693&lt;0,10*F7693^2,0))</f>
        <v/>
      </c>
      <c r="H7693">
        <f>IF(F7693="","",IF(F7693&gt;0,10*F7693^2,0))</f>
        <v/>
      </c>
    </row>
    <row r="7694">
      <c r="A7694">
        <f>Input!A7694</f>
        <v/>
      </c>
      <c r="B7694">
        <f>IF(ISNUMBER(Input!B7694),IF(AND(Input!B7694&gt;=20,Input!B7694&lt;=700),Input!B7694,""),"")</f>
        <v/>
      </c>
      <c r="C7694">
        <f>IF(B7694="","",INT(A7694))</f>
        <v/>
      </c>
      <c r="D7694">
        <f>IF(B7694="","",HOUR(A7694))</f>
        <v/>
      </c>
      <c r="E7694">
        <f>IF(B7694="","",IF(INPUT!$I$1="","",IF(C7694&lt;(INT(INPUT!$I$1)-INPUT!$I$2),"Off Meds",IF(C7694&lt;=(INT(INPUT!$I$1)+INPUT!$I$2),"Washout","On Meds"))))</f>
        <v/>
      </c>
      <c r="F7694">
        <f>IF(B7694="","",1.509*(LN(B7694)^1.084-5.381))</f>
        <v/>
      </c>
      <c r="G7694">
        <f>IF(F7694="","",IF(F7694&lt;0,10*F7694^2,0))</f>
        <v/>
      </c>
      <c r="H7694">
        <f>IF(F7694="","",IF(F7694&gt;0,10*F7694^2,0))</f>
        <v/>
      </c>
    </row>
    <row r="7695">
      <c r="A7695">
        <f>Input!A7695</f>
        <v/>
      </c>
      <c r="B7695">
        <f>IF(ISNUMBER(Input!B7695),IF(AND(Input!B7695&gt;=20,Input!B7695&lt;=700),Input!B7695,""),"")</f>
        <v/>
      </c>
      <c r="C7695">
        <f>IF(B7695="","",INT(A7695))</f>
        <v/>
      </c>
      <c r="D7695">
        <f>IF(B7695="","",HOUR(A7695))</f>
        <v/>
      </c>
      <c r="E7695">
        <f>IF(B7695="","",IF(INPUT!$I$1="","",IF(C7695&lt;(INT(INPUT!$I$1)-INPUT!$I$2),"Off Meds",IF(C7695&lt;=(INT(INPUT!$I$1)+INPUT!$I$2),"Washout","On Meds"))))</f>
        <v/>
      </c>
      <c r="F7695">
        <f>IF(B7695="","",1.509*(LN(B7695)^1.084-5.381))</f>
        <v/>
      </c>
      <c r="G7695">
        <f>IF(F7695="","",IF(F7695&lt;0,10*F7695^2,0))</f>
        <v/>
      </c>
      <c r="H7695">
        <f>IF(F7695="","",IF(F7695&gt;0,10*F7695^2,0))</f>
        <v/>
      </c>
    </row>
    <row r="7696">
      <c r="A7696">
        <f>Input!A7696</f>
        <v/>
      </c>
      <c r="B7696">
        <f>IF(ISNUMBER(Input!B7696),IF(AND(Input!B7696&gt;=20,Input!B7696&lt;=700),Input!B7696,""),"")</f>
        <v/>
      </c>
      <c r="C7696">
        <f>IF(B7696="","",INT(A7696))</f>
        <v/>
      </c>
      <c r="D7696">
        <f>IF(B7696="","",HOUR(A7696))</f>
        <v/>
      </c>
      <c r="E7696">
        <f>IF(B7696="","",IF(INPUT!$I$1="","",IF(C7696&lt;(INT(INPUT!$I$1)-INPUT!$I$2),"Off Meds",IF(C7696&lt;=(INT(INPUT!$I$1)+INPUT!$I$2),"Washout","On Meds"))))</f>
        <v/>
      </c>
      <c r="F7696">
        <f>IF(B7696="","",1.509*(LN(B7696)^1.084-5.381))</f>
        <v/>
      </c>
      <c r="G7696">
        <f>IF(F7696="","",IF(F7696&lt;0,10*F7696^2,0))</f>
        <v/>
      </c>
      <c r="H7696">
        <f>IF(F7696="","",IF(F7696&gt;0,10*F7696^2,0))</f>
        <v/>
      </c>
    </row>
    <row r="7697">
      <c r="A7697">
        <f>Input!A7697</f>
        <v/>
      </c>
      <c r="B7697">
        <f>IF(ISNUMBER(Input!B7697),IF(AND(Input!B7697&gt;=20,Input!B7697&lt;=700),Input!B7697,""),"")</f>
        <v/>
      </c>
      <c r="C7697">
        <f>IF(B7697="","",INT(A7697))</f>
        <v/>
      </c>
      <c r="D7697">
        <f>IF(B7697="","",HOUR(A7697))</f>
        <v/>
      </c>
      <c r="E7697">
        <f>IF(B7697="","",IF(INPUT!$I$1="","",IF(C7697&lt;(INT(INPUT!$I$1)-INPUT!$I$2),"Off Meds",IF(C7697&lt;=(INT(INPUT!$I$1)+INPUT!$I$2),"Washout","On Meds"))))</f>
        <v/>
      </c>
      <c r="F7697">
        <f>IF(B7697="","",1.509*(LN(B7697)^1.084-5.381))</f>
        <v/>
      </c>
      <c r="G7697">
        <f>IF(F7697="","",IF(F7697&lt;0,10*F7697^2,0))</f>
        <v/>
      </c>
      <c r="H7697">
        <f>IF(F7697="","",IF(F7697&gt;0,10*F7697^2,0))</f>
        <v/>
      </c>
    </row>
    <row r="7698">
      <c r="A7698">
        <f>Input!A7698</f>
        <v/>
      </c>
      <c r="B7698">
        <f>IF(ISNUMBER(Input!B7698),IF(AND(Input!B7698&gt;=20,Input!B7698&lt;=700),Input!B7698,""),"")</f>
        <v/>
      </c>
      <c r="C7698">
        <f>IF(B7698="","",INT(A7698))</f>
        <v/>
      </c>
      <c r="D7698">
        <f>IF(B7698="","",HOUR(A7698))</f>
        <v/>
      </c>
      <c r="E7698">
        <f>IF(B7698="","",IF(INPUT!$I$1="","",IF(C7698&lt;(INT(INPUT!$I$1)-INPUT!$I$2),"Off Meds",IF(C7698&lt;=(INT(INPUT!$I$1)+INPUT!$I$2),"Washout","On Meds"))))</f>
        <v/>
      </c>
      <c r="F7698">
        <f>IF(B7698="","",1.509*(LN(B7698)^1.084-5.381))</f>
        <v/>
      </c>
      <c r="G7698">
        <f>IF(F7698="","",IF(F7698&lt;0,10*F7698^2,0))</f>
        <v/>
      </c>
      <c r="H7698">
        <f>IF(F7698="","",IF(F7698&gt;0,10*F7698^2,0))</f>
        <v/>
      </c>
    </row>
    <row r="7699">
      <c r="A7699">
        <f>Input!A7699</f>
        <v/>
      </c>
      <c r="B7699">
        <f>IF(ISNUMBER(Input!B7699),IF(AND(Input!B7699&gt;=20,Input!B7699&lt;=700),Input!B7699,""),"")</f>
        <v/>
      </c>
      <c r="C7699">
        <f>IF(B7699="","",INT(A7699))</f>
        <v/>
      </c>
      <c r="D7699">
        <f>IF(B7699="","",HOUR(A7699))</f>
        <v/>
      </c>
      <c r="E7699">
        <f>IF(B7699="","",IF(INPUT!$I$1="","",IF(C7699&lt;(INT(INPUT!$I$1)-INPUT!$I$2),"Off Meds",IF(C7699&lt;=(INT(INPUT!$I$1)+INPUT!$I$2),"Washout","On Meds"))))</f>
        <v/>
      </c>
      <c r="F7699">
        <f>IF(B7699="","",1.509*(LN(B7699)^1.084-5.381))</f>
        <v/>
      </c>
      <c r="G7699">
        <f>IF(F7699="","",IF(F7699&lt;0,10*F7699^2,0))</f>
        <v/>
      </c>
      <c r="H7699">
        <f>IF(F7699="","",IF(F7699&gt;0,10*F7699^2,0))</f>
        <v/>
      </c>
    </row>
    <row r="7700">
      <c r="A7700">
        <f>Input!A7700</f>
        <v/>
      </c>
      <c r="B7700">
        <f>IF(ISNUMBER(Input!B7700),IF(AND(Input!B7700&gt;=20,Input!B7700&lt;=700),Input!B7700,""),"")</f>
        <v/>
      </c>
      <c r="C7700">
        <f>IF(B7700="","",INT(A7700))</f>
        <v/>
      </c>
      <c r="D7700">
        <f>IF(B7700="","",HOUR(A7700))</f>
        <v/>
      </c>
      <c r="E7700">
        <f>IF(B7700="","",IF(INPUT!$I$1="","",IF(C7700&lt;(INT(INPUT!$I$1)-INPUT!$I$2),"Off Meds",IF(C7700&lt;=(INT(INPUT!$I$1)+INPUT!$I$2),"Washout","On Meds"))))</f>
        <v/>
      </c>
      <c r="F7700">
        <f>IF(B7700="","",1.509*(LN(B7700)^1.084-5.381))</f>
        <v/>
      </c>
      <c r="G7700">
        <f>IF(F7700="","",IF(F7700&lt;0,10*F7700^2,0))</f>
        <v/>
      </c>
      <c r="H7700">
        <f>IF(F7700="","",IF(F7700&gt;0,10*F7700^2,0))</f>
        <v/>
      </c>
    </row>
    <row r="7701">
      <c r="A7701">
        <f>Input!A7701</f>
        <v/>
      </c>
      <c r="B7701">
        <f>IF(ISNUMBER(Input!B7701),IF(AND(Input!B7701&gt;=20,Input!B7701&lt;=700),Input!B7701,""),"")</f>
        <v/>
      </c>
      <c r="C7701">
        <f>IF(B7701="","",INT(A7701))</f>
        <v/>
      </c>
      <c r="D7701">
        <f>IF(B7701="","",HOUR(A7701))</f>
        <v/>
      </c>
      <c r="E7701">
        <f>IF(B7701="","",IF(INPUT!$I$1="","",IF(C7701&lt;(INT(INPUT!$I$1)-INPUT!$I$2),"Off Meds",IF(C7701&lt;=(INT(INPUT!$I$1)+INPUT!$I$2),"Washout","On Meds"))))</f>
        <v/>
      </c>
      <c r="F7701">
        <f>IF(B7701="","",1.509*(LN(B7701)^1.084-5.381))</f>
        <v/>
      </c>
      <c r="G7701">
        <f>IF(F7701="","",IF(F7701&lt;0,10*F7701^2,0))</f>
        <v/>
      </c>
      <c r="H7701">
        <f>IF(F7701="","",IF(F7701&gt;0,10*F7701^2,0))</f>
        <v/>
      </c>
    </row>
    <row r="7702">
      <c r="A7702">
        <f>Input!A7702</f>
        <v/>
      </c>
      <c r="B7702">
        <f>IF(ISNUMBER(Input!B7702),IF(AND(Input!B7702&gt;=20,Input!B7702&lt;=700),Input!B7702,""),"")</f>
        <v/>
      </c>
      <c r="C7702">
        <f>IF(B7702="","",INT(A7702))</f>
        <v/>
      </c>
      <c r="D7702">
        <f>IF(B7702="","",HOUR(A7702))</f>
        <v/>
      </c>
      <c r="E7702">
        <f>IF(B7702="","",IF(INPUT!$I$1="","",IF(C7702&lt;(INT(INPUT!$I$1)-INPUT!$I$2),"Off Meds",IF(C7702&lt;=(INT(INPUT!$I$1)+INPUT!$I$2),"Washout","On Meds"))))</f>
        <v/>
      </c>
      <c r="F7702">
        <f>IF(B7702="","",1.509*(LN(B7702)^1.084-5.381))</f>
        <v/>
      </c>
      <c r="G7702">
        <f>IF(F7702="","",IF(F7702&lt;0,10*F7702^2,0))</f>
        <v/>
      </c>
      <c r="H7702">
        <f>IF(F7702="","",IF(F7702&gt;0,10*F7702^2,0))</f>
        <v/>
      </c>
    </row>
    <row r="7703">
      <c r="A7703">
        <f>Input!A7703</f>
        <v/>
      </c>
      <c r="B7703">
        <f>IF(ISNUMBER(Input!B7703),IF(AND(Input!B7703&gt;=20,Input!B7703&lt;=700),Input!B7703,""),"")</f>
        <v/>
      </c>
      <c r="C7703">
        <f>IF(B7703="","",INT(A7703))</f>
        <v/>
      </c>
      <c r="D7703">
        <f>IF(B7703="","",HOUR(A7703))</f>
        <v/>
      </c>
      <c r="E7703">
        <f>IF(B7703="","",IF(INPUT!$I$1="","",IF(C7703&lt;(INT(INPUT!$I$1)-INPUT!$I$2),"Off Meds",IF(C7703&lt;=(INT(INPUT!$I$1)+INPUT!$I$2),"Washout","On Meds"))))</f>
        <v/>
      </c>
      <c r="F7703">
        <f>IF(B7703="","",1.509*(LN(B7703)^1.084-5.381))</f>
        <v/>
      </c>
      <c r="G7703">
        <f>IF(F7703="","",IF(F7703&lt;0,10*F7703^2,0))</f>
        <v/>
      </c>
      <c r="H7703">
        <f>IF(F7703="","",IF(F7703&gt;0,10*F7703^2,0))</f>
        <v/>
      </c>
    </row>
    <row r="7704">
      <c r="A7704">
        <f>Input!A7704</f>
        <v/>
      </c>
      <c r="B7704">
        <f>IF(ISNUMBER(Input!B7704),IF(AND(Input!B7704&gt;=20,Input!B7704&lt;=700),Input!B7704,""),"")</f>
        <v/>
      </c>
      <c r="C7704">
        <f>IF(B7704="","",INT(A7704))</f>
        <v/>
      </c>
      <c r="D7704">
        <f>IF(B7704="","",HOUR(A7704))</f>
        <v/>
      </c>
      <c r="E7704">
        <f>IF(B7704="","",IF(INPUT!$I$1="","",IF(C7704&lt;(INT(INPUT!$I$1)-INPUT!$I$2),"Off Meds",IF(C7704&lt;=(INT(INPUT!$I$1)+INPUT!$I$2),"Washout","On Meds"))))</f>
        <v/>
      </c>
      <c r="F7704">
        <f>IF(B7704="","",1.509*(LN(B7704)^1.084-5.381))</f>
        <v/>
      </c>
      <c r="G7704">
        <f>IF(F7704="","",IF(F7704&lt;0,10*F7704^2,0))</f>
        <v/>
      </c>
      <c r="H7704">
        <f>IF(F7704="","",IF(F7704&gt;0,10*F7704^2,0))</f>
        <v/>
      </c>
    </row>
    <row r="7705">
      <c r="A7705">
        <f>Input!A7705</f>
        <v/>
      </c>
      <c r="B7705">
        <f>IF(ISNUMBER(Input!B7705),IF(AND(Input!B7705&gt;=20,Input!B7705&lt;=700),Input!B7705,""),"")</f>
        <v/>
      </c>
      <c r="C7705">
        <f>IF(B7705="","",INT(A7705))</f>
        <v/>
      </c>
      <c r="D7705">
        <f>IF(B7705="","",HOUR(A7705))</f>
        <v/>
      </c>
      <c r="E7705">
        <f>IF(B7705="","",IF(INPUT!$I$1="","",IF(C7705&lt;(INT(INPUT!$I$1)-INPUT!$I$2),"Off Meds",IF(C7705&lt;=(INT(INPUT!$I$1)+INPUT!$I$2),"Washout","On Meds"))))</f>
        <v/>
      </c>
      <c r="F7705">
        <f>IF(B7705="","",1.509*(LN(B7705)^1.084-5.381))</f>
        <v/>
      </c>
      <c r="G7705">
        <f>IF(F7705="","",IF(F7705&lt;0,10*F7705^2,0))</f>
        <v/>
      </c>
      <c r="H7705">
        <f>IF(F7705="","",IF(F7705&gt;0,10*F7705^2,0))</f>
        <v/>
      </c>
    </row>
    <row r="7706">
      <c r="A7706">
        <f>Input!A7706</f>
        <v/>
      </c>
      <c r="B7706">
        <f>IF(ISNUMBER(Input!B7706),IF(AND(Input!B7706&gt;=20,Input!B7706&lt;=700),Input!B7706,""),"")</f>
        <v/>
      </c>
      <c r="C7706">
        <f>IF(B7706="","",INT(A7706))</f>
        <v/>
      </c>
      <c r="D7706">
        <f>IF(B7706="","",HOUR(A7706))</f>
        <v/>
      </c>
      <c r="E7706">
        <f>IF(B7706="","",IF(INPUT!$I$1="","",IF(C7706&lt;(INT(INPUT!$I$1)-INPUT!$I$2),"Off Meds",IF(C7706&lt;=(INT(INPUT!$I$1)+INPUT!$I$2),"Washout","On Meds"))))</f>
        <v/>
      </c>
      <c r="F7706">
        <f>IF(B7706="","",1.509*(LN(B7706)^1.084-5.381))</f>
        <v/>
      </c>
      <c r="G7706">
        <f>IF(F7706="","",IF(F7706&lt;0,10*F7706^2,0))</f>
        <v/>
      </c>
      <c r="H7706">
        <f>IF(F7706="","",IF(F7706&gt;0,10*F7706^2,0))</f>
        <v/>
      </c>
    </row>
    <row r="7707">
      <c r="A7707">
        <f>Input!A7707</f>
        <v/>
      </c>
      <c r="B7707">
        <f>IF(ISNUMBER(Input!B7707),IF(AND(Input!B7707&gt;=20,Input!B7707&lt;=700),Input!B7707,""),"")</f>
        <v/>
      </c>
      <c r="C7707">
        <f>IF(B7707="","",INT(A7707))</f>
        <v/>
      </c>
      <c r="D7707">
        <f>IF(B7707="","",HOUR(A7707))</f>
        <v/>
      </c>
      <c r="E7707">
        <f>IF(B7707="","",IF(INPUT!$I$1="","",IF(C7707&lt;(INT(INPUT!$I$1)-INPUT!$I$2),"Off Meds",IF(C7707&lt;=(INT(INPUT!$I$1)+INPUT!$I$2),"Washout","On Meds"))))</f>
        <v/>
      </c>
      <c r="F7707">
        <f>IF(B7707="","",1.509*(LN(B7707)^1.084-5.381))</f>
        <v/>
      </c>
      <c r="G7707">
        <f>IF(F7707="","",IF(F7707&lt;0,10*F7707^2,0))</f>
        <v/>
      </c>
      <c r="H7707">
        <f>IF(F7707="","",IF(F7707&gt;0,10*F7707^2,0))</f>
        <v/>
      </c>
    </row>
    <row r="7708">
      <c r="A7708">
        <f>Input!A7708</f>
        <v/>
      </c>
      <c r="B7708">
        <f>IF(ISNUMBER(Input!B7708),IF(AND(Input!B7708&gt;=20,Input!B7708&lt;=700),Input!B7708,""),"")</f>
        <v/>
      </c>
      <c r="C7708">
        <f>IF(B7708="","",INT(A7708))</f>
        <v/>
      </c>
      <c r="D7708">
        <f>IF(B7708="","",HOUR(A7708))</f>
        <v/>
      </c>
      <c r="E7708">
        <f>IF(B7708="","",IF(INPUT!$I$1="","",IF(C7708&lt;(INT(INPUT!$I$1)-INPUT!$I$2),"Off Meds",IF(C7708&lt;=(INT(INPUT!$I$1)+INPUT!$I$2),"Washout","On Meds"))))</f>
        <v/>
      </c>
      <c r="F7708">
        <f>IF(B7708="","",1.509*(LN(B7708)^1.084-5.381))</f>
        <v/>
      </c>
      <c r="G7708">
        <f>IF(F7708="","",IF(F7708&lt;0,10*F7708^2,0))</f>
        <v/>
      </c>
      <c r="H7708">
        <f>IF(F7708="","",IF(F7708&gt;0,10*F7708^2,0))</f>
        <v/>
      </c>
    </row>
    <row r="7709">
      <c r="A7709">
        <f>Input!A7709</f>
        <v/>
      </c>
      <c r="B7709">
        <f>IF(ISNUMBER(Input!B7709),IF(AND(Input!B7709&gt;=20,Input!B7709&lt;=700),Input!B7709,""),"")</f>
        <v/>
      </c>
      <c r="C7709">
        <f>IF(B7709="","",INT(A7709))</f>
        <v/>
      </c>
      <c r="D7709">
        <f>IF(B7709="","",HOUR(A7709))</f>
        <v/>
      </c>
      <c r="E7709">
        <f>IF(B7709="","",IF(INPUT!$I$1="","",IF(C7709&lt;(INT(INPUT!$I$1)-INPUT!$I$2),"Off Meds",IF(C7709&lt;=(INT(INPUT!$I$1)+INPUT!$I$2),"Washout","On Meds"))))</f>
        <v/>
      </c>
      <c r="F7709">
        <f>IF(B7709="","",1.509*(LN(B7709)^1.084-5.381))</f>
        <v/>
      </c>
      <c r="G7709">
        <f>IF(F7709="","",IF(F7709&lt;0,10*F7709^2,0))</f>
        <v/>
      </c>
      <c r="H7709">
        <f>IF(F7709="","",IF(F7709&gt;0,10*F7709^2,0))</f>
        <v/>
      </c>
    </row>
    <row r="7710">
      <c r="A7710">
        <f>Input!A7710</f>
        <v/>
      </c>
      <c r="B7710">
        <f>IF(ISNUMBER(Input!B7710),IF(AND(Input!B7710&gt;=20,Input!B7710&lt;=700),Input!B7710,""),"")</f>
        <v/>
      </c>
      <c r="C7710">
        <f>IF(B7710="","",INT(A7710))</f>
        <v/>
      </c>
      <c r="D7710">
        <f>IF(B7710="","",HOUR(A7710))</f>
        <v/>
      </c>
      <c r="E7710">
        <f>IF(B7710="","",IF(INPUT!$I$1="","",IF(C7710&lt;(INT(INPUT!$I$1)-INPUT!$I$2),"Off Meds",IF(C7710&lt;=(INT(INPUT!$I$1)+INPUT!$I$2),"Washout","On Meds"))))</f>
        <v/>
      </c>
      <c r="F7710">
        <f>IF(B7710="","",1.509*(LN(B7710)^1.084-5.381))</f>
        <v/>
      </c>
      <c r="G7710">
        <f>IF(F7710="","",IF(F7710&lt;0,10*F7710^2,0))</f>
        <v/>
      </c>
      <c r="H7710">
        <f>IF(F7710="","",IF(F7710&gt;0,10*F7710^2,0))</f>
        <v/>
      </c>
    </row>
    <row r="7711">
      <c r="A7711">
        <f>Input!A7711</f>
        <v/>
      </c>
      <c r="B7711">
        <f>IF(ISNUMBER(Input!B7711),IF(AND(Input!B7711&gt;=20,Input!B7711&lt;=700),Input!B7711,""),"")</f>
        <v/>
      </c>
      <c r="C7711">
        <f>IF(B7711="","",INT(A7711))</f>
        <v/>
      </c>
      <c r="D7711">
        <f>IF(B7711="","",HOUR(A7711))</f>
        <v/>
      </c>
      <c r="E7711">
        <f>IF(B7711="","",IF(INPUT!$I$1="","",IF(C7711&lt;(INT(INPUT!$I$1)-INPUT!$I$2),"Off Meds",IF(C7711&lt;=(INT(INPUT!$I$1)+INPUT!$I$2),"Washout","On Meds"))))</f>
        <v/>
      </c>
      <c r="F7711">
        <f>IF(B7711="","",1.509*(LN(B7711)^1.084-5.381))</f>
        <v/>
      </c>
      <c r="G7711">
        <f>IF(F7711="","",IF(F7711&lt;0,10*F7711^2,0))</f>
        <v/>
      </c>
      <c r="H7711">
        <f>IF(F7711="","",IF(F7711&gt;0,10*F7711^2,0))</f>
        <v/>
      </c>
    </row>
    <row r="7712">
      <c r="A7712">
        <f>Input!A7712</f>
        <v/>
      </c>
      <c r="B7712">
        <f>IF(ISNUMBER(Input!B7712),IF(AND(Input!B7712&gt;=20,Input!B7712&lt;=700),Input!B7712,""),"")</f>
        <v/>
      </c>
      <c r="C7712">
        <f>IF(B7712="","",INT(A7712))</f>
        <v/>
      </c>
      <c r="D7712">
        <f>IF(B7712="","",HOUR(A7712))</f>
        <v/>
      </c>
      <c r="E7712">
        <f>IF(B7712="","",IF(INPUT!$I$1="","",IF(C7712&lt;(INT(INPUT!$I$1)-INPUT!$I$2),"Off Meds",IF(C7712&lt;=(INT(INPUT!$I$1)+INPUT!$I$2),"Washout","On Meds"))))</f>
        <v/>
      </c>
      <c r="F7712">
        <f>IF(B7712="","",1.509*(LN(B7712)^1.084-5.381))</f>
        <v/>
      </c>
      <c r="G7712">
        <f>IF(F7712="","",IF(F7712&lt;0,10*F7712^2,0))</f>
        <v/>
      </c>
      <c r="H7712">
        <f>IF(F7712="","",IF(F7712&gt;0,10*F7712^2,0))</f>
        <v/>
      </c>
    </row>
    <row r="7713">
      <c r="A7713">
        <f>Input!A7713</f>
        <v/>
      </c>
      <c r="B7713">
        <f>IF(ISNUMBER(Input!B7713),IF(AND(Input!B7713&gt;=20,Input!B7713&lt;=700),Input!B7713,""),"")</f>
        <v/>
      </c>
      <c r="C7713">
        <f>IF(B7713="","",INT(A7713))</f>
        <v/>
      </c>
      <c r="D7713">
        <f>IF(B7713="","",HOUR(A7713))</f>
        <v/>
      </c>
      <c r="E7713">
        <f>IF(B7713="","",IF(INPUT!$I$1="","",IF(C7713&lt;(INT(INPUT!$I$1)-INPUT!$I$2),"Off Meds",IF(C7713&lt;=(INT(INPUT!$I$1)+INPUT!$I$2),"Washout","On Meds"))))</f>
        <v/>
      </c>
      <c r="F7713">
        <f>IF(B7713="","",1.509*(LN(B7713)^1.084-5.381))</f>
        <v/>
      </c>
      <c r="G7713">
        <f>IF(F7713="","",IF(F7713&lt;0,10*F7713^2,0))</f>
        <v/>
      </c>
      <c r="H7713">
        <f>IF(F7713="","",IF(F7713&gt;0,10*F7713^2,0))</f>
        <v/>
      </c>
    </row>
    <row r="7714">
      <c r="A7714">
        <f>Input!A7714</f>
        <v/>
      </c>
      <c r="B7714">
        <f>IF(ISNUMBER(Input!B7714),IF(AND(Input!B7714&gt;=20,Input!B7714&lt;=700),Input!B7714,""),"")</f>
        <v/>
      </c>
      <c r="C7714">
        <f>IF(B7714="","",INT(A7714))</f>
        <v/>
      </c>
      <c r="D7714">
        <f>IF(B7714="","",HOUR(A7714))</f>
        <v/>
      </c>
      <c r="E7714">
        <f>IF(B7714="","",IF(INPUT!$I$1="","",IF(C7714&lt;(INT(INPUT!$I$1)-INPUT!$I$2),"Off Meds",IF(C7714&lt;=(INT(INPUT!$I$1)+INPUT!$I$2),"Washout","On Meds"))))</f>
        <v/>
      </c>
      <c r="F7714">
        <f>IF(B7714="","",1.509*(LN(B7714)^1.084-5.381))</f>
        <v/>
      </c>
      <c r="G7714">
        <f>IF(F7714="","",IF(F7714&lt;0,10*F7714^2,0))</f>
        <v/>
      </c>
      <c r="H7714">
        <f>IF(F7714="","",IF(F7714&gt;0,10*F7714^2,0))</f>
        <v/>
      </c>
    </row>
    <row r="7715">
      <c r="A7715">
        <f>Input!A7715</f>
        <v/>
      </c>
      <c r="B7715">
        <f>IF(ISNUMBER(Input!B7715),IF(AND(Input!B7715&gt;=20,Input!B7715&lt;=700),Input!B7715,""),"")</f>
        <v/>
      </c>
      <c r="C7715">
        <f>IF(B7715="","",INT(A7715))</f>
        <v/>
      </c>
      <c r="D7715">
        <f>IF(B7715="","",HOUR(A7715))</f>
        <v/>
      </c>
      <c r="E7715">
        <f>IF(B7715="","",IF(INPUT!$I$1="","",IF(C7715&lt;(INT(INPUT!$I$1)-INPUT!$I$2),"Off Meds",IF(C7715&lt;=(INT(INPUT!$I$1)+INPUT!$I$2),"Washout","On Meds"))))</f>
        <v/>
      </c>
      <c r="F7715">
        <f>IF(B7715="","",1.509*(LN(B7715)^1.084-5.381))</f>
        <v/>
      </c>
      <c r="G7715">
        <f>IF(F7715="","",IF(F7715&lt;0,10*F7715^2,0))</f>
        <v/>
      </c>
      <c r="H7715">
        <f>IF(F7715="","",IF(F7715&gt;0,10*F7715^2,0))</f>
        <v/>
      </c>
    </row>
    <row r="7716">
      <c r="A7716">
        <f>Input!A7716</f>
        <v/>
      </c>
      <c r="B7716">
        <f>IF(ISNUMBER(Input!B7716),IF(AND(Input!B7716&gt;=20,Input!B7716&lt;=700),Input!B7716,""),"")</f>
        <v/>
      </c>
      <c r="C7716">
        <f>IF(B7716="","",INT(A7716))</f>
        <v/>
      </c>
      <c r="D7716">
        <f>IF(B7716="","",HOUR(A7716))</f>
        <v/>
      </c>
      <c r="E7716">
        <f>IF(B7716="","",IF(INPUT!$I$1="","",IF(C7716&lt;(INT(INPUT!$I$1)-INPUT!$I$2),"Off Meds",IF(C7716&lt;=(INT(INPUT!$I$1)+INPUT!$I$2),"Washout","On Meds"))))</f>
        <v/>
      </c>
      <c r="F7716">
        <f>IF(B7716="","",1.509*(LN(B7716)^1.084-5.381))</f>
        <v/>
      </c>
      <c r="G7716">
        <f>IF(F7716="","",IF(F7716&lt;0,10*F7716^2,0))</f>
        <v/>
      </c>
      <c r="H7716">
        <f>IF(F7716="","",IF(F7716&gt;0,10*F7716^2,0))</f>
        <v/>
      </c>
    </row>
    <row r="7717">
      <c r="A7717">
        <f>Input!A7717</f>
        <v/>
      </c>
      <c r="B7717">
        <f>IF(ISNUMBER(Input!B7717),IF(AND(Input!B7717&gt;=20,Input!B7717&lt;=700),Input!B7717,""),"")</f>
        <v/>
      </c>
      <c r="C7717">
        <f>IF(B7717="","",INT(A7717))</f>
        <v/>
      </c>
      <c r="D7717">
        <f>IF(B7717="","",HOUR(A7717))</f>
        <v/>
      </c>
      <c r="E7717">
        <f>IF(B7717="","",IF(INPUT!$I$1="","",IF(C7717&lt;(INT(INPUT!$I$1)-INPUT!$I$2),"Off Meds",IF(C7717&lt;=(INT(INPUT!$I$1)+INPUT!$I$2),"Washout","On Meds"))))</f>
        <v/>
      </c>
      <c r="F7717">
        <f>IF(B7717="","",1.509*(LN(B7717)^1.084-5.381))</f>
        <v/>
      </c>
      <c r="G7717">
        <f>IF(F7717="","",IF(F7717&lt;0,10*F7717^2,0))</f>
        <v/>
      </c>
      <c r="H7717">
        <f>IF(F7717="","",IF(F7717&gt;0,10*F7717^2,0))</f>
        <v/>
      </c>
    </row>
    <row r="7718">
      <c r="A7718">
        <f>Input!A7718</f>
        <v/>
      </c>
      <c r="B7718">
        <f>IF(ISNUMBER(Input!B7718),IF(AND(Input!B7718&gt;=20,Input!B7718&lt;=700),Input!B7718,""),"")</f>
        <v/>
      </c>
      <c r="C7718">
        <f>IF(B7718="","",INT(A7718))</f>
        <v/>
      </c>
      <c r="D7718">
        <f>IF(B7718="","",HOUR(A7718))</f>
        <v/>
      </c>
      <c r="E7718">
        <f>IF(B7718="","",IF(INPUT!$I$1="","",IF(C7718&lt;(INT(INPUT!$I$1)-INPUT!$I$2),"Off Meds",IF(C7718&lt;=(INT(INPUT!$I$1)+INPUT!$I$2),"Washout","On Meds"))))</f>
        <v/>
      </c>
      <c r="F7718">
        <f>IF(B7718="","",1.509*(LN(B7718)^1.084-5.381))</f>
        <v/>
      </c>
      <c r="G7718">
        <f>IF(F7718="","",IF(F7718&lt;0,10*F7718^2,0))</f>
        <v/>
      </c>
      <c r="H7718">
        <f>IF(F7718="","",IF(F7718&gt;0,10*F7718^2,0))</f>
        <v/>
      </c>
    </row>
    <row r="7719">
      <c r="A7719">
        <f>Input!A7719</f>
        <v/>
      </c>
      <c r="B7719">
        <f>IF(ISNUMBER(Input!B7719),IF(AND(Input!B7719&gt;=20,Input!B7719&lt;=700),Input!B7719,""),"")</f>
        <v/>
      </c>
      <c r="C7719">
        <f>IF(B7719="","",INT(A7719))</f>
        <v/>
      </c>
      <c r="D7719">
        <f>IF(B7719="","",HOUR(A7719))</f>
        <v/>
      </c>
      <c r="E7719">
        <f>IF(B7719="","",IF(INPUT!$I$1="","",IF(C7719&lt;(INT(INPUT!$I$1)-INPUT!$I$2),"Off Meds",IF(C7719&lt;=(INT(INPUT!$I$1)+INPUT!$I$2),"Washout","On Meds"))))</f>
        <v/>
      </c>
      <c r="F7719">
        <f>IF(B7719="","",1.509*(LN(B7719)^1.084-5.381))</f>
        <v/>
      </c>
      <c r="G7719">
        <f>IF(F7719="","",IF(F7719&lt;0,10*F7719^2,0))</f>
        <v/>
      </c>
      <c r="H7719">
        <f>IF(F7719="","",IF(F7719&gt;0,10*F7719^2,0))</f>
        <v/>
      </c>
    </row>
    <row r="7720">
      <c r="A7720">
        <f>Input!A7720</f>
        <v/>
      </c>
      <c r="B7720">
        <f>IF(ISNUMBER(Input!B7720),IF(AND(Input!B7720&gt;=20,Input!B7720&lt;=700),Input!B7720,""),"")</f>
        <v/>
      </c>
      <c r="C7720">
        <f>IF(B7720="","",INT(A7720))</f>
        <v/>
      </c>
      <c r="D7720">
        <f>IF(B7720="","",HOUR(A7720))</f>
        <v/>
      </c>
      <c r="E7720">
        <f>IF(B7720="","",IF(INPUT!$I$1="","",IF(C7720&lt;(INT(INPUT!$I$1)-INPUT!$I$2),"Off Meds",IF(C7720&lt;=(INT(INPUT!$I$1)+INPUT!$I$2),"Washout","On Meds"))))</f>
        <v/>
      </c>
      <c r="F7720">
        <f>IF(B7720="","",1.509*(LN(B7720)^1.084-5.381))</f>
        <v/>
      </c>
      <c r="G7720">
        <f>IF(F7720="","",IF(F7720&lt;0,10*F7720^2,0))</f>
        <v/>
      </c>
      <c r="H7720">
        <f>IF(F7720="","",IF(F7720&gt;0,10*F7720^2,0))</f>
        <v/>
      </c>
    </row>
    <row r="7721">
      <c r="A7721">
        <f>Input!A7721</f>
        <v/>
      </c>
      <c r="B7721">
        <f>IF(ISNUMBER(Input!B7721),IF(AND(Input!B7721&gt;=20,Input!B7721&lt;=700),Input!B7721,""),"")</f>
        <v/>
      </c>
      <c r="C7721">
        <f>IF(B7721="","",INT(A7721))</f>
        <v/>
      </c>
      <c r="D7721">
        <f>IF(B7721="","",HOUR(A7721))</f>
        <v/>
      </c>
      <c r="E7721">
        <f>IF(B7721="","",IF(INPUT!$I$1="","",IF(C7721&lt;(INT(INPUT!$I$1)-INPUT!$I$2),"Off Meds",IF(C7721&lt;=(INT(INPUT!$I$1)+INPUT!$I$2),"Washout","On Meds"))))</f>
        <v/>
      </c>
      <c r="F7721">
        <f>IF(B7721="","",1.509*(LN(B7721)^1.084-5.381))</f>
        <v/>
      </c>
      <c r="G7721">
        <f>IF(F7721="","",IF(F7721&lt;0,10*F7721^2,0))</f>
        <v/>
      </c>
      <c r="H7721">
        <f>IF(F7721="","",IF(F7721&gt;0,10*F7721^2,0))</f>
        <v/>
      </c>
    </row>
    <row r="7722">
      <c r="A7722">
        <f>Input!A7722</f>
        <v/>
      </c>
      <c r="B7722">
        <f>IF(ISNUMBER(Input!B7722),IF(AND(Input!B7722&gt;=20,Input!B7722&lt;=700),Input!B7722,""),"")</f>
        <v/>
      </c>
      <c r="C7722">
        <f>IF(B7722="","",INT(A7722))</f>
        <v/>
      </c>
      <c r="D7722">
        <f>IF(B7722="","",HOUR(A7722))</f>
        <v/>
      </c>
      <c r="E7722">
        <f>IF(B7722="","",IF(INPUT!$I$1="","",IF(C7722&lt;(INT(INPUT!$I$1)-INPUT!$I$2),"Off Meds",IF(C7722&lt;=(INT(INPUT!$I$1)+INPUT!$I$2),"Washout","On Meds"))))</f>
        <v/>
      </c>
      <c r="F7722">
        <f>IF(B7722="","",1.509*(LN(B7722)^1.084-5.381))</f>
        <v/>
      </c>
      <c r="G7722">
        <f>IF(F7722="","",IF(F7722&lt;0,10*F7722^2,0))</f>
        <v/>
      </c>
      <c r="H7722">
        <f>IF(F7722="","",IF(F7722&gt;0,10*F7722^2,0))</f>
        <v/>
      </c>
    </row>
    <row r="7723">
      <c r="A7723">
        <f>Input!A7723</f>
        <v/>
      </c>
      <c r="B7723">
        <f>IF(ISNUMBER(Input!B7723),IF(AND(Input!B7723&gt;=20,Input!B7723&lt;=700),Input!B7723,""),"")</f>
        <v/>
      </c>
      <c r="C7723">
        <f>IF(B7723="","",INT(A7723))</f>
        <v/>
      </c>
      <c r="D7723">
        <f>IF(B7723="","",HOUR(A7723))</f>
        <v/>
      </c>
      <c r="E7723">
        <f>IF(B7723="","",IF(INPUT!$I$1="","",IF(C7723&lt;(INT(INPUT!$I$1)-INPUT!$I$2),"Off Meds",IF(C7723&lt;=(INT(INPUT!$I$1)+INPUT!$I$2),"Washout","On Meds"))))</f>
        <v/>
      </c>
      <c r="F7723">
        <f>IF(B7723="","",1.509*(LN(B7723)^1.084-5.381))</f>
        <v/>
      </c>
      <c r="G7723">
        <f>IF(F7723="","",IF(F7723&lt;0,10*F7723^2,0))</f>
        <v/>
      </c>
      <c r="H7723">
        <f>IF(F7723="","",IF(F7723&gt;0,10*F7723^2,0))</f>
        <v/>
      </c>
    </row>
    <row r="7724">
      <c r="A7724">
        <f>Input!A7724</f>
        <v/>
      </c>
      <c r="B7724">
        <f>IF(ISNUMBER(Input!B7724),IF(AND(Input!B7724&gt;=20,Input!B7724&lt;=700),Input!B7724,""),"")</f>
        <v/>
      </c>
      <c r="C7724">
        <f>IF(B7724="","",INT(A7724))</f>
        <v/>
      </c>
      <c r="D7724">
        <f>IF(B7724="","",HOUR(A7724))</f>
        <v/>
      </c>
      <c r="E7724">
        <f>IF(B7724="","",IF(INPUT!$I$1="","",IF(C7724&lt;(INT(INPUT!$I$1)-INPUT!$I$2),"Off Meds",IF(C7724&lt;=(INT(INPUT!$I$1)+INPUT!$I$2),"Washout","On Meds"))))</f>
        <v/>
      </c>
      <c r="F7724">
        <f>IF(B7724="","",1.509*(LN(B7724)^1.084-5.381))</f>
        <v/>
      </c>
      <c r="G7724">
        <f>IF(F7724="","",IF(F7724&lt;0,10*F7724^2,0))</f>
        <v/>
      </c>
      <c r="H7724">
        <f>IF(F7724="","",IF(F7724&gt;0,10*F7724^2,0))</f>
        <v/>
      </c>
    </row>
    <row r="7725">
      <c r="A7725">
        <f>Input!A7725</f>
        <v/>
      </c>
      <c r="B7725">
        <f>IF(ISNUMBER(Input!B7725),IF(AND(Input!B7725&gt;=20,Input!B7725&lt;=700),Input!B7725,""),"")</f>
        <v/>
      </c>
      <c r="C7725">
        <f>IF(B7725="","",INT(A7725))</f>
        <v/>
      </c>
      <c r="D7725">
        <f>IF(B7725="","",HOUR(A7725))</f>
        <v/>
      </c>
      <c r="E7725">
        <f>IF(B7725="","",IF(INPUT!$I$1="","",IF(C7725&lt;(INT(INPUT!$I$1)-INPUT!$I$2),"Off Meds",IF(C7725&lt;=(INT(INPUT!$I$1)+INPUT!$I$2),"Washout","On Meds"))))</f>
        <v/>
      </c>
      <c r="F7725">
        <f>IF(B7725="","",1.509*(LN(B7725)^1.084-5.381))</f>
        <v/>
      </c>
      <c r="G7725">
        <f>IF(F7725="","",IF(F7725&lt;0,10*F7725^2,0))</f>
        <v/>
      </c>
      <c r="H7725">
        <f>IF(F7725="","",IF(F7725&gt;0,10*F7725^2,0))</f>
        <v/>
      </c>
    </row>
    <row r="7726">
      <c r="A7726">
        <f>Input!A7726</f>
        <v/>
      </c>
      <c r="B7726">
        <f>IF(ISNUMBER(Input!B7726),IF(AND(Input!B7726&gt;=20,Input!B7726&lt;=700),Input!B7726,""),"")</f>
        <v/>
      </c>
      <c r="C7726">
        <f>IF(B7726="","",INT(A7726))</f>
        <v/>
      </c>
      <c r="D7726">
        <f>IF(B7726="","",HOUR(A7726))</f>
        <v/>
      </c>
      <c r="E7726">
        <f>IF(B7726="","",IF(INPUT!$I$1="","",IF(C7726&lt;(INT(INPUT!$I$1)-INPUT!$I$2),"Off Meds",IF(C7726&lt;=(INT(INPUT!$I$1)+INPUT!$I$2),"Washout","On Meds"))))</f>
        <v/>
      </c>
      <c r="F7726">
        <f>IF(B7726="","",1.509*(LN(B7726)^1.084-5.381))</f>
        <v/>
      </c>
      <c r="G7726">
        <f>IF(F7726="","",IF(F7726&lt;0,10*F7726^2,0))</f>
        <v/>
      </c>
      <c r="H7726">
        <f>IF(F7726="","",IF(F7726&gt;0,10*F7726^2,0))</f>
        <v/>
      </c>
    </row>
    <row r="7727">
      <c r="A7727">
        <f>Input!A7727</f>
        <v/>
      </c>
      <c r="B7727">
        <f>IF(ISNUMBER(Input!B7727),IF(AND(Input!B7727&gt;=20,Input!B7727&lt;=700),Input!B7727,""),"")</f>
        <v/>
      </c>
      <c r="C7727">
        <f>IF(B7727="","",INT(A7727))</f>
        <v/>
      </c>
      <c r="D7727">
        <f>IF(B7727="","",HOUR(A7727))</f>
        <v/>
      </c>
      <c r="E7727">
        <f>IF(B7727="","",IF(INPUT!$I$1="","",IF(C7727&lt;(INT(INPUT!$I$1)-INPUT!$I$2),"Off Meds",IF(C7727&lt;=(INT(INPUT!$I$1)+INPUT!$I$2),"Washout","On Meds"))))</f>
        <v/>
      </c>
      <c r="F7727">
        <f>IF(B7727="","",1.509*(LN(B7727)^1.084-5.381))</f>
        <v/>
      </c>
      <c r="G7727">
        <f>IF(F7727="","",IF(F7727&lt;0,10*F7727^2,0))</f>
        <v/>
      </c>
      <c r="H7727">
        <f>IF(F7727="","",IF(F7727&gt;0,10*F7727^2,0))</f>
        <v/>
      </c>
    </row>
    <row r="7728">
      <c r="A7728">
        <f>Input!A7728</f>
        <v/>
      </c>
      <c r="B7728">
        <f>IF(ISNUMBER(Input!B7728),IF(AND(Input!B7728&gt;=20,Input!B7728&lt;=700),Input!B7728,""),"")</f>
        <v/>
      </c>
      <c r="C7728">
        <f>IF(B7728="","",INT(A7728))</f>
        <v/>
      </c>
      <c r="D7728">
        <f>IF(B7728="","",HOUR(A7728))</f>
        <v/>
      </c>
      <c r="E7728">
        <f>IF(B7728="","",IF(INPUT!$I$1="","",IF(C7728&lt;(INT(INPUT!$I$1)-INPUT!$I$2),"Off Meds",IF(C7728&lt;=(INT(INPUT!$I$1)+INPUT!$I$2),"Washout","On Meds"))))</f>
        <v/>
      </c>
      <c r="F7728">
        <f>IF(B7728="","",1.509*(LN(B7728)^1.084-5.381))</f>
        <v/>
      </c>
      <c r="G7728">
        <f>IF(F7728="","",IF(F7728&lt;0,10*F7728^2,0))</f>
        <v/>
      </c>
      <c r="H7728">
        <f>IF(F7728="","",IF(F7728&gt;0,10*F7728^2,0))</f>
        <v/>
      </c>
    </row>
    <row r="7729">
      <c r="A7729">
        <f>Input!A7729</f>
        <v/>
      </c>
      <c r="B7729">
        <f>IF(ISNUMBER(Input!B7729),IF(AND(Input!B7729&gt;=20,Input!B7729&lt;=700),Input!B7729,""),"")</f>
        <v/>
      </c>
      <c r="C7729">
        <f>IF(B7729="","",INT(A7729))</f>
        <v/>
      </c>
      <c r="D7729">
        <f>IF(B7729="","",HOUR(A7729))</f>
        <v/>
      </c>
      <c r="E7729">
        <f>IF(B7729="","",IF(INPUT!$I$1="","",IF(C7729&lt;(INT(INPUT!$I$1)-INPUT!$I$2),"Off Meds",IF(C7729&lt;=(INT(INPUT!$I$1)+INPUT!$I$2),"Washout","On Meds"))))</f>
        <v/>
      </c>
      <c r="F7729">
        <f>IF(B7729="","",1.509*(LN(B7729)^1.084-5.381))</f>
        <v/>
      </c>
      <c r="G7729">
        <f>IF(F7729="","",IF(F7729&lt;0,10*F7729^2,0))</f>
        <v/>
      </c>
      <c r="H7729">
        <f>IF(F7729="","",IF(F7729&gt;0,10*F7729^2,0))</f>
        <v/>
      </c>
    </row>
    <row r="7730">
      <c r="A7730">
        <f>Input!A7730</f>
        <v/>
      </c>
      <c r="B7730">
        <f>IF(ISNUMBER(Input!B7730),IF(AND(Input!B7730&gt;=20,Input!B7730&lt;=700),Input!B7730,""),"")</f>
        <v/>
      </c>
      <c r="C7730">
        <f>IF(B7730="","",INT(A7730))</f>
        <v/>
      </c>
      <c r="D7730">
        <f>IF(B7730="","",HOUR(A7730))</f>
        <v/>
      </c>
      <c r="E7730">
        <f>IF(B7730="","",IF(INPUT!$I$1="","",IF(C7730&lt;(INT(INPUT!$I$1)-INPUT!$I$2),"Off Meds",IF(C7730&lt;=(INT(INPUT!$I$1)+INPUT!$I$2),"Washout","On Meds"))))</f>
        <v/>
      </c>
      <c r="F7730">
        <f>IF(B7730="","",1.509*(LN(B7730)^1.084-5.381))</f>
        <v/>
      </c>
      <c r="G7730">
        <f>IF(F7730="","",IF(F7730&lt;0,10*F7730^2,0))</f>
        <v/>
      </c>
      <c r="H7730">
        <f>IF(F7730="","",IF(F7730&gt;0,10*F7730^2,0))</f>
        <v/>
      </c>
    </row>
    <row r="7731">
      <c r="A7731">
        <f>Input!A7731</f>
        <v/>
      </c>
      <c r="B7731">
        <f>IF(ISNUMBER(Input!B7731),IF(AND(Input!B7731&gt;=20,Input!B7731&lt;=700),Input!B7731,""),"")</f>
        <v/>
      </c>
      <c r="C7731">
        <f>IF(B7731="","",INT(A7731))</f>
        <v/>
      </c>
      <c r="D7731">
        <f>IF(B7731="","",HOUR(A7731))</f>
        <v/>
      </c>
      <c r="E7731">
        <f>IF(B7731="","",IF(INPUT!$I$1="","",IF(C7731&lt;(INT(INPUT!$I$1)-INPUT!$I$2),"Off Meds",IF(C7731&lt;=(INT(INPUT!$I$1)+INPUT!$I$2),"Washout","On Meds"))))</f>
        <v/>
      </c>
      <c r="F7731">
        <f>IF(B7731="","",1.509*(LN(B7731)^1.084-5.381))</f>
        <v/>
      </c>
      <c r="G7731">
        <f>IF(F7731="","",IF(F7731&lt;0,10*F7731^2,0))</f>
        <v/>
      </c>
      <c r="H7731">
        <f>IF(F7731="","",IF(F7731&gt;0,10*F7731^2,0))</f>
        <v/>
      </c>
    </row>
    <row r="7732">
      <c r="A7732">
        <f>Input!A7732</f>
        <v/>
      </c>
      <c r="B7732">
        <f>IF(ISNUMBER(Input!B7732),IF(AND(Input!B7732&gt;=20,Input!B7732&lt;=700),Input!B7732,""),"")</f>
        <v/>
      </c>
      <c r="C7732">
        <f>IF(B7732="","",INT(A7732))</f>
        <v/>
      </c>
      <c r="D7732">
        <f>IF(B7732="","",HOUR(A7732))</f>
        <v/>
      </c>
      <c r="E7732">
        <f>IF(B7732="","",IF(INPUT!$I$1="","",IF(C7732&lt;(INT(INPUT!$I$1)-INPUT!$I$2),"Off Meds",IF(C7732&lt;=(INT(INPUT!$I$1)+INPUT!$I$2),"Washout","On Meds"))))</f>
        <v/>
      </c>
      <c r="F7732">
        <f>IF(B7732="","",1.509*(LN(B7732)^1.084-5.381))</f>
        <v/>
      </c>
      <c r="G7732">
        <f>IF(F7732="","",IF(F7732&lt;0,10*F7732^2,0))</f>
        <v/>
      </c>
      <c r="H7732">
        <f>IF(F7732="","",IF(F7732&gt;0,10*F7732^2,0))</f>
        <v/>
      </c>
    </row>
    <row r="7733">
      <c r="A7733">
        <f>Input!A7733</f>
        <v/>
      </c>
      <c r="B7733">
        <f>IF(ISNUMBER(Input!B7733),IF(AND(Input!B7733&gt;=20,Input!B7733&lt;=700),Input!B7733,""),"")</f>
        <v/>
      </c>
      <c r="C7733">
        <f>IF(B7733="","",INT(A7733))</f>
        <v/>
      </c>
      <c r="D7733">
        <f>IF(B7733="","",HOUR(A7733))</f>
        <v/>
      </c>
      <c r="E7733">
        <f>IF(B7733="","",IF(INPUT!$I$1="","",IF(C7733&lt;(INT(INPUT!$I$1)-INPUT!$I$2),"Off Meds",IF(C7733&lt;=(INT(INPUT!$I$1)+INPUT!$I$2),"Washout","On Meds"))))</f>
        <v/>
      </c>
      <c r="F7733">
        <f>IF(B7733="","",1.509*(LN(B7733)^1.084-5.381))</f>
        <v/>
      </c>
      <c r="G7733">
        <f>IF(F7733="","",IF(F7733&lt;0,10*F7733^2,0))</f>
        <v/>
      </c>
      <c r="H7733">
        <f>IF(F7733="","",IF(F7733&gt;0,10*F7733^2,0))</f>
        <v/>
      </c>
    </row>
    <row r="7734">
      <c r="A7734">
        <f>Input!A7734</f>
        <v/>
      </c>
      <c r="B7734">
        <f>IF(ISNUMBER(Input!B7734),IF(AND(Input!B7734&gt;=20,Input!B7734&lt;=700),Input!B7734,""),"")</f>
        <v/>
      </c>
      <c r="C7734">
        <f>IF(B7734="","",INT(A7734))</f>
        <v/>
      </c>
      <c r="D7734">
        <f>IF(B7734="","",HOUR(A7734))</f>
        <v/>
      </c>
      <c r="E7734">
        <f>IF(B7734="","",IF(INPUT!$I$1="","",IF(C7734&lt;(INT(INPUT!$I$1)-INPUT!$I$2),"Off Meds",IF(C7734&lt;=(INT(INPUT!$I$1)+INPUT!$I$2),"Washout","On Meds"))))</f>
        <v/>
      </c>
      <c r="F7734">
        <f>IF(B7734="","",1.509*(LN(B7734)^1.084-5.381))</f>
        <v/>
      </c>
      <c r="G7734">
        <f>IF(F7734="","",IF(F7734&lt;0,10*F7734^2,0))</f>
        <v/>
      </c>
      <c r="H7734">
        <f>IF(F7734="","",IF(F7734&gt;0,10*F7734^2,0))</f>
        <v/>
      </c>
    </row>
    <row r="7735">
      <c r="A7735">
        <f>Input!A7735</f>
        <v/>
      </c>
      <c r="B7735">
        <f>IF(ISNUMBER(Input!B7735),IF(AND(Input!B7735&gt;=20,Input!B7735&lt;=700),Input!B7735,""),"")</f>
        <v/>
      </c>
      <c r="C7735">
        <f>IF(B7735="","",INT(A7735))</f>
        <v/>
      </c>
      <c r="D7735">
        <f>IF(B7735="","",HOUR(A7735))</f>
        <v/>
      </c>
      <c r="E7735">
        <f>IF(B7735="","",IF(INPUT!$I$1="","",IF(C7735&lt;(INT(INPUT!$I$1)-INPUT!$I$2),"Off Meds",IF(C7735&lt;=(INT(INPUT!$I$1)+INPUT!$I$2),"Washout","On Meds"))))</f>
        <v/>
      </c>
      <c r="F7735">
        <f>IF(B7735="","",1.509*(LN(B7735)^1.084-5.381))</f>
        <v/>
      </c>
      <c r="G7735">
        <f>IF(F7735="","",IF(F7735&lt;0,10*F7735^2,0))</f>
        <v/>
      </c>
      <c r="H7735">
        <f>IF(F7735="","",IF(F7735&gt;0,10*F7735^2,0))</f>
        <v/>
      </c>
    </row>
    <row r="7736">
      <c r="A7736">
        <f>Input!A7736</f>
        <v/>
      </c>
      <c r="B7736">
        <f>IF(ISNUMBER(Input!B7736),IF(AND(Input!B7736&gt;=20,Input!B7736&lt;=700),Input!B7736,""),"")</f>
        <v/>
      </c>
      <c r="C7736">
        <f>IF(B7736="","",INT(A7736))</f>
        <v/>
      </c>
      <c r="D7736">
        <f>IF(B7736="","",HOUR(A7736))</f>
        <v/>
      </c>
      <c r="E7736">
        <f>IF(B7736="","",IF(INPUT!$I$1="","",IF(C7736&lt;(INT(INPUT!$I$1)-INPUT!$I$2),"Off Meds",IF(C7736&lt;=(INT(INPUT!$I$1)+INPUT!$I$2),"Washout","On Meds"))))</f>
        <v/>
      </c>
      <c r="F7736">
        <f>IF(B7736="","",1.509*(LN(B7736)^1.084-5.381))</f>
        <v/>
      </c>
      <c r="G7736">
        <f>IF(F7736="","",IF(F7736&lt;0,10*F7736^2,0))</f>
        <v/>
      </c>
      <c r="H7736">
        <f>IF(F7736="","",IF(F7736&gt;0,10*F7736^2,0))</f>
        <v/>
      </c>
    </row>
    <row r="7737">
      <c r="A7737">
        <f>Input!A7737</f>
        <v/>
      </c>
      <c r="B7737">
        <f>IF(ISNUMBER(Input!B7737),IF(AND(Input!B7737&gt;=20,Input!B7737&lt;=700),Input!B7737,""),"")</f>
        <v/>
      </c>
      <c r="C7737">
        <f>IF(B7737="","",INT(A7737))</f>
        <v/>
      </c>
      <c r="D7737">
        <f>IF(B7737="","",HOUR(A7737))</f>
        <v/>
      </c>
      <c r="E7737">
        <f>IF(B7737="","",IF(INPUT!$I$1="","",IF(C7737&lt;(INT(INPUT!$I$1)-INPUT!$I$2),"Off Meds",IF(C7737&lt;=(INT(INPUT!$I$1)+INPUT!$I$2),"Washout","On Meds"))))</f>
        <v/>
      </c>
      <c r="F7737">
        <f>IF(B7737="","",1.509*(LN(B7737)^1.084-5.381))</f>
        <v/>
      </c>
      <c r="G7737">
        <f>IF(F7737="","",IF(F7737&lt;0,10*F7737^2,0))</f>
        <v/>
      </c>
      <c r="H7737">
        <f>IF(F7737="","",IF(F7737&gt;0,10*F7737^2,0))</f>
        <v/>
      </c>
    </row>
    <row r="7738">
      <c r="A7738">
        <f>Input!A7738</f>
        <v/>
      </c>
      <c r="B7738">
        <f>IF(ISNUMBER(Input!B7738),IF(AND(Input!B7738&gt;=20,Input!B7738&lt;=700),Input!B7738,""),"")</f>
        <v/>
      </c>
      <c r="C7738">
        <f>IF(B7738="","",INT(A7738))</f>
        <v/>
      </c>
      <c r="D7738">
        <f>IF(B7738="","",HOUR(A7738))</f>
        <v/>
      </c>
      <c r="E7738">
        <f>IF(B7738="","",IF(INPUT!$I$1="","",IF(C7738&lt;(INT(INPUT!$I$1)-INPUT!$I$2),"Off Meds",IF(C7738&lt;=(INT(INPUT!$I$1)+INPUT!$I$2),"Washout","On Meds"))))</f>
        <v/>
      </c>
      <c r="F7738">
        <f>IF(B7738="","",1.509*(LN(B7738)^1.084-5.381))</f>
        <v/>
      </c>
      <c r="G7738">
        <f>IF(F7738="","",IF(F7738&lt;0,10*F7738^2,0))</f>
        <v/>
      </c>
      <c r="H7738">
        <f>IF(F7738="","",IF(F7738&gt;0,10*F7738^2,0))</f>
        <v/>
      </c>
    </row>
    <row r="7739">
      <c r="A7739">
        <f>Input!A7739</f>
        <v/>
      </c>
      <c r="B7739">
        <f>IF(ISNUMBER(Input!B7739),IF(AND(Input!B7739&gt;=20,Input!B7739&lt;=700),Input!B7739,""),"")</f>
        <v/>
      </c>
      <c r="C7739">
        <f>IF(B7739="","",INT(A7739))</f>
        <v/>
      </c>
      <c r="D7739">
        <f>IF(B7739="","",HOUR(A7739))</f>
        <v/>
      </c>
      <c r="E7739">
        <f>IF(B7739="","",IF(INPUT!$I$1="","",IF(C7739&lt;(INT(INPUT!$I$1)-INPUT!$I$2),"Off Meds",IF(C7739&lt;=(INT(INPUT!$I$1)+INPUT!$I$2),"Washout","On Meds"))))</f>
        <v/>
      </c>
      <c r="F7739">
        <f>IF(B7739="","",1.509*(LN(B7739)^1.084-5.381))</f>
        <v/>
      </c>
      <c r="G7739">
        <f>IF(F7739="","",IF(F7739&lt;0,10*F7739^2,0))</f>
        <v/>
      </c>
      <c r="H7739">
        <f>IF(F7739="","",IF(F7739&gt;0,10*F7739^2,0))</f>
        <v/>
      </c>
    </row>
    <row r="7740">
      <c r="A7740">
        <f>Input!A7740</f>
        <v/>
      </c>
      <c r="B7740">
        <f>IF(ISNUMBER(Input!B7740),IF(AND(Input!B7740&gt;=20,Input!B7740&lt;=700),Input!B7740,""),"")</f>
        <v/>
      </c>
      <c r="C7740">
        <f>IF(B7740="","",INT(A7740))</f>
        <v/>
      </c>
      <c r="D7740">
        <f>IF(B7740="","",HOUR(A7740))</f>
        <v/>
      </c>
      <c r="E7740">
        <f>IF(B7740="","",IF(INPUT!$I$1="","",IF(C7740&lt;(INT(INPUT!$I$1)-INPUT!$I$2),"Off Meds",IF(C7740&lt;=(INT(INPUT!$I$1)+INPUT!$I$2),"Washout","On Meds"))))</f>
        <v/>
      </c>
      <c r="F7740">
        <f>IF(B7740="","",1.509*(LN(B7740)^1.084-5.381))</f>
        <v/>
      </c>
      <c r="G7740">
        <f>IF(F7740="","",IF(F7740&lt;0,10*F7740^2,0))</f>
        <v/>
      </c>
      <c r="H7740">
        <f>IF(F7740="","",IF(F7740&gt;0,10*F7740^2,0))</f>
        <v/>
      </c>
    </row>
    <row r="7741">
      <c r="A7741">
        <f>Input!A7741</f>
        <v/>
      </c>
      <c r="B7741">
        <f>IF(ISNUMBER(Input!B7741),IF(AND(Input!B7741&gt;=20,Input!B7741&lt;=700),Input!B7741,""),"")</f>
        <v/>
      </c>
      <c r="C7741">
        <f>IF(B7741="","",INT(A7741))</f>
        <v/>
      </c>
      <c r="D7741">
        <f>IF(B7741="","",HOUR(A7741))</f>
        <v/>
      </c>
      <c r="E7741">
        <f>IF(B7741="","",IF(INPUT!$I$1="","",IF(C7741&lt;(INT(INPUT!$I$1)-INPUT!$I$2),"Off Meds",IF(C7741&lt;=(INT(INPUT!$I$1)+INPUT!$I$2),"Washout","On Meds"))))</f>
        <v/>
      </c>
      <c r="F7741">
        <f>IF(B7741="","",1.509*(LN(B7741)^1.084-5.381))</f>
        <v/>
      </c>
      <c r="G7741">
        <f>IF(F7741="","",IF(F7741&lt;0,10*F7741^2,0))</f>
        <v/>
      </c>
      <c r="H7741">
        <f>IF(F7741="","",IF(F7741&gt;0,10*F7741^2,0))</f>
        <v/>
      </c>
    </row>
    <row r="7742">
      <c r="A7742">
        <f>Input!A7742</f>
        <v/>
      </c>
      <c r="B7742">
        <f>IF(ISNUMBER(Input!B7742),IF(AND(Input!B7742&gt;=20,Input!B7742&lt;=700),Input!B7742,""),"")</f>
        <v/>
      </c>
      <c r="C7742">
        <f>IF(B7742="","",INT(A7742))</f>
        <v/>
      </c>
      <c r="D7742">
        <f>IF(B7742="","",HOUR(A7742))</f>
        <v/>
      </c>
      <c r="E7742">
        <f>IF(B7742="","",IF(INPUT!$I$1="","",IF(C7742&lt;(INT(INPUT!$I$1)-INPUT!$I$2),"Off Meds",IF(C7742&lt;=(INT(INPUT!$I$1)+INPUT!$I$2),"Washout","On Meds"))))</f>
        <v/>
      </c>
      <c r="F7742">
        <f>IF(B7742="","",1.509*(LN(B7742)^1.084-5.381))</f>
        <v/>
      </c>
      <c r="G7742">
        <f>IF(F7742="","",IF(F7742&lt;0,10*F7742^2,0))</f>
        <v/>
      </c>
      <c r="H7742">
        <f>IF(F7742="","",IF(F7742&gt;0,10*F7742^2,0))</f>
        <v/>
      </c>
    </row>
    <row r="7743">
      <c r="A7743">
        <f>Input!A7743</f>
        <v/>
      </c>
      <c r="B7743">
        <f>IF(ISNUMBER(Input!B7743),IF(AND(Input!B7743&gt;=20,Input!B7743&lt;=700),Input!B7743,""),"")</f>
        <v/>
      </c>
      <c r="C7743">
        <f>IF(B7743="","",INT(A7743))</f>
        <v/>
      </c>
      <c r="D7743">
        <f>IF(B7743="","",HOUR(A7743))</f>
        <v/>
      </c>
      <c r="E7743">
        <f>IF(B7743="","",IF(INPUT!$I$1="","",IF(C7743&lt;(INT(INPUT!$I$1)-INPUT!$I$2),"Off Meds",IF(C7743&lt;=(INT(INPUT!$I$1)+INPUT!$I$2),"Washout","On Meds"))))</f>
        <v/>
      </c>
      <c r="F7743">
        <f>IF(B7743="","",1.509*(LN(B7743)^1.084-5.381))</f>
        <v/>
      </c>
      <c r="G7743">
        <f>IF(F7743="","",IF(F7743&lt;0,10*F7743^2,0))</f>
        <v/>
      </c>
      <c r="H7743">
        <f>IF(F7743="","",IF(F7743&gt;0,10*F7743^2,0))</f>
        <v/>
      </c>
    </row>
    <row r="7744">
      <c r="A7744">
        <f>Input!A7744</f>
        <v/>
      </c>
      <c r="B7744">
        <f>IF(ISNUMBER(Input!B7744),IF(AND(Input!B7744&gt;=20,Input!B7744&lt;=700),Input!B7744,""),"")</f>
        <v/>
      </c>
      <c r="C7744">
        <f>IF(B7744="","",INT(A7744))</f>
        <v/>
      </c>
      <c r="D7744">
        <f>IF(B7744="","",HOUR(A7744))</f>
        <v/>
      </c>
      <c r="E7744">
        <f>IF(B7744="","",IF(INPUT!$I$1="","",IF(C7744&lt;(INT(INPUT!$I$1)-INPUT!$I$2),"Off Meds",IF(C7744&lt;=(INT(INPUT!$I$1)+INPUT!$I$2),"Washout","On Meds"))))</f>
        <v/>
      </c>
      <c r="F7744">
        <f>IF(B7744="","",1.509*(LN(B7744)^1.084-5.381))</f>
        <v/>
      </c>
      <c r="G7744">
        <f>IF(F7744="","",IF(F7744&lt;0,10*F7744^2,0))</f>
        <v/>
      </c>
      <c r="H7744">
        <f>IF(F7744="","",IF(F7744&gt;0,10*F7744^2,0))</f>
        <v/>
      </c>
    </row>
    <row r="7745">
      <c r="A7745">
        <f>Input!A7745</f>
        <v/>
      </c>
      <c r="B7745">
        <f>IF(ISNUMBER(Input!B7745),IF(AND(Input!B7745&gt;=20,Input!B7745&lt;=700),Input!B7745,""),"")</f>
        <v/>
      </c>
      <c r="C7745">
        <f>IF(B7745="","",INT(A7745))</f>
        <v/>
      </c>
      <c r="D7745">
        <f>IF(B7745="","",HOUR(A7745))</f>
        <v/>
      </c>
      <c r="E7745">
        <f>IF(B7745="","",IF(INPUT!$I$1="","",IF(C7745&lt;(INT(INPUT!$I$1)-INPUT!$I$2),"Off Meds",IF(C7745&lt;=(INT(INPUT!$I$1)+INPUT!$I$2),"Washout","On Meds"))))</f>
        <v/>
      </c>
      <c r="F7745">
        <f>IF(B7745="","",1.509*(LN(B7745)^1.084-5.381))</f>
        <v/>
      </c>
      <c r="G7745">
        <f>IF(F7745="","",IF(F7745&lt;0,10*F7745^2,0))</f>
        <v/>
      </c>
      <c r="H7745">
        <f>IF(F7745="","",IF(F7745&gt;0,10*F7745^2,0))</f>
        <v/>
      </c>
    </row>
    <row r="7746">
      <c r="A7746">
        <f>Input!A7746</f>
        <v/>
      </c>
      <c r="B7746">
        <f>IF(ISNUMBER(Input!B7746),IF(AND(Input!B7746&gt;=20,Input!B7746&lt;=700),Input!B7746,""),"")</f>
        <v/>
      </c>
      <c r="C7746">
        <f>IF(B7746="","",INT(A7746))</f>
        <v/>
      </c>
      <c r="D7746">
        <f>IF(B7746="","",HOUR(A7746))</f>
        <v/>
      </c>
      <c r="E7746">
        <f>IF(B7746="","",IF(INPUT!$I$1="","",IF(C7746&lt;(INT(INPUT!$I$1)-INPUT!$I$2),"Off Meds",IF(C7746&lt;=(INT(INPUT!$I$1)+INPUT!$I$2),"Washout","On Meds"))))</f>
        <v/>
      </c>
      <c r="F7746">
        <f>IF(B7746="","",1.509*(LN(B7746)^1.084-5.381))</f>
        <v/>
      </c>
      <c r="G7746">
        <f>IF(F7746="","",IF(F7746&lt;0,10*F7746^2,0))</f>
        <v/>
      </c>
      <c r="H7746">
        <f>IF(F7746="","",IF(F7746&gt;0,10*F7746^2,0))</f>
        <v/>
      </c>
    </row>
    <row r="7747">
      <c r="A7747">
        <f>Input!A7747</f>
        <v/>
      </c>
      <c r="B7747">
        <f>IF(ISNUMBER(Input!B7747),IF(AND(Input!B7747&gt;=20,Input!B7747&lt;=700),Input!B7747,""),"")</f>
        <v/>
      </c>
      <c r="C7747">
        <f>IF(B7747="","",INT(A7747))</f>
        <v/>
      </c>
      <c r="D7747">
        <f>IF(B7747="","",HOUR(A7747))</f>
        <v/>
      </c>
      <c r="E7747">
        <f>IF(B7747="","",IF(INPUT!$I$1="","",IF(C7747&lt;(INT(INPUT!$I$1)-INPUT!$I$2),"Off Meds",IF(C7747&lt;=(INT(INPUT!$I$1)+INPUT!$I$2),"Washout","On Meds"))))</f>
        <v/>
      </c>
      <c r="F7747">
        <f>IF(B7747="","",1.509*(LN(B7747)^1.084-5.381))</f>
        <v/>
      </c>
      <c r="G7747">
        <f>IF(F7747="","",IF(F7747&lt;0,10*F7747^2,0))</f>
        <v/>
      </c>
      <c r="H7747">
        <f>IF(F7747="","",IF(F7747&gt;0,10*F7747^2,0))</f>
        <v/>
      </c>
    </row>
    <row r="7748">
      <c r="A7748">
        <f>Input!A7748</f>
        <v/>
      </c>
      <c r="B7748">
        <f>IF(ISNUMBER(Input!B7748),IF(AND(Input!B7748&gt;=20,Input!B7748&lt;=700),Input!B7748,""),"")</f>
        <v/>
      </c>
      <c r="C7748">
        <f>IF(B7748="","",INT(A7748))</f>
        <v/>
      </c>
      <c r="D7748">
        <f>IF(B7748="","",HOUR(A7748))</f>
        <v/>
      </c>
      <c r="E7748">
        <f>IF(B7748="","",IF(INPUT!$I$1="","",IF(C7748&lt;(INT(INPUT!$I$1)-INPUT!$I$2),"Off Meds",IF(C7748&lt;=(INT(INPUT!$I$1)+INPUT!$I$2),"Washout","On Meds"))))</f>
        <v/>
      </c>
      <c r="F7748">
        <f>IF(B7748="","",1.509*(LN(B7748)^1.084-5.381))</f>
        <v/>
      </c>
      <c r="G7748">
        <f>IF(F7748="","",IF(F7748&lt;0,10*F7748^2,0))</f>
        <v/>
      </c>
      <c r="H7748">
        <f>IF(F7748="","",IF(F7748&gt;0,10*F7748^2,0))</f>
        <v/>
      </c>
    </row>
    <row r="7749">
      <c r="A7749">
        <f>Input!A7749</f>
        <v/>
      </c>
      <c r="B7749">
        <f>IF(ISNUMBER(Input!B7749),IF(AND(Input!B7749&gt;=20,Input!B7749&lt;=700),Input!B7749,""),"")</f>
        <v/>
      </c>
      <c r="C7749">
        <f>IF(B7749="","",INT(A7749))</f>
        <v/>
      </c>
      <c r="D7749">
        <f>IF(B7749="","",HOUR(A7749))</f>
        <v/>
      </c>
      <c r="E7749">
        <f>IF(B7749="","",IF(INPUT!$I$1="","",IF(C7749&lt;(INT(INPUT!$I$1)-INPUT!$I$2),"Off Meds",IF(C7749&lt;=(INT(INPUT!$I$1)+INPUT!$I$2),"Washout","On Meds"))))</f>
        <v/>
      </c>
      <c r="F7749">
        <f>IF(B7749="","",1.509*(LN(B7749)^1.084-5.381))</f>
        <v/>
      </c>
      <c r="G7749">
        <f>IF(F7749="","",IF(F7749&lt;0,10*F7749^2,0))</f>
        <v/>
      </c>
      <c r="H7749">
        <f>IF(F7749="","",IF(F7749&gt;0,10*F7749^2,0))</f>
        <v/>
      </c>
    </row>
    <row r="7750">
      <c r="A7750">
        <f>Input!A7750</f>
        <v/>
      </c>
      <c r="B7750">
        <f>IF(ISNUMBER(Input!B7750),IF(AND(Input!B7750&gt;=20,Input!B7750&lt;=700),Input!B7750,""),"")</f>
        <v/>
      </c>
      <c r="C7750">
        <f>IF(B7750="","",INT(A7750))</f>
        <v/>
      </c>
      <c r="D7750">
        <f>IF(B7750="","",HOUR(A7750))</f>
        <v/>
      </c>
      <c r="E7750">
        <f>IF(B7750="","",IF(INPUT!$I$1="","",IF(C7750&lt;(INT(INPUT!$I$1)-INPUT!$I$2),"Off Meds",IF(C7750&lt;=(INT(INPUT!$I$1)+INPUT!$I$2),"Washout","On Meds"))))</f>
        <v/>
      </c>
      <c r="F7750">
        <f>IF(B7750="","",1.509*(LN(B7750)^1.084-5.381))</f>
        <v/>
      </c>
      <c r="G7750">
        <f>IF(F7750="","",IF(F7750&lt;0,10*F7750^2,0))</f>
        <v/>
      </c>
      <c r="H7750">
        <f>IF(F7750="","",IF(F7750&gt;0,10*F7750^2,0))</f>
        <v/>
      </c>
    </row>
    <row r="7751">
      <c r="A7751">
        <f>Input!A7751</f>
        <v/>
      </c>
      <c r="B7751">
        <f>IF(ISNUMBER(Input!B7751),IF(AND(Input!B7751&gt;=20,Input!B7751&lt;=700),Input!B7751,""),"")</f>
        <v/>
      </c>
      <c r="C7751">
        <f>IF(B7751="","",INT(A7751))</f>
        <v/>
      </c>
      <c r="D7751">
        <f>IF(B7751="","",HOUR(A7751))</f>
        <v/>
      </c>
      <c r="E7751">
        <f>IF(B7751="","",IF(INPUT!$I$1="","",IF(C7751&lt;(INT(INPUT!$I$1)-INPUT!$I$2),"Off Meds",IF(C7751&lt;=(INT(INPUT!$I$1)+INPUT!$I$2),"Washout","On Meds"))))</f>
        <v/>
      </c>
      <c r="F7751">
        <f>IF(B7751="","",1.509*(LN(B7751)^1.084-5.381))</f>
        <v/>
      </c>
      <c r="G7751">
        <f>IF(F7751="","",IF(F7751&lt;0,10*F7751^2,0))</f>
        <v/>
      </c>
      <c r="H7751">
        <f>IF(F7751="","",IF(F7751&gt;0,10*F7751^2,0))</f>
        <v/>
      </c>
    </row>
    <row r="7752">
      <c r="A7752">
        <f>Input!A7752</f>
        <v/>
      </c>
      <c r="B7752">
        <f>IF(ISNUMBER(Input!B7752),IF(AND(Input!B7752&gt;=20,Input!B7752&lt;=700),Input!B7752,""),"")</f>
        <v/>
      </c>
      <c r="C7752">
        <f>IF(B7752="","",INT(A7752))</f>
        <v/>
      </c>
      <c r="D7752">
        <f>IF(B7752="","",HOUR(A7752))</f>
        <v/>
      </c>
      <c r="E7752">
        <f>IF(B7752="","",IF(INPUT!$I$1="","",IF(C7752&lt;(INT(INPUT!$I$1)-INPUT!$I$2),"Off Meds",IF(C7752&lt;=(INT(INPUT!$I$1)+INPUT!$I$2),"Washout","On Meds"))))</f>
        <v/>
      </c>
      <c r="F7752">
        <f>IF(B7752="","",1.509*(LN(B7752)^1.084-5.381))</f>
        <v/>
      </c>
      <c r="G7752">
        <f>IF(F7752="","",IF(F7752&lt;0,10*F7752^2,0))</f>
        <v/>
      </c>
      <c r="H7752">
        <f>IF(F7752="","",IF(F7752&gt;0,10*F7752^2,0))</f>
        <v/>
      </c>
    </row>
    <row r="7753">
      <c r="A7753">
        <f>Input!A7753</f>
        <v/>
      </c>
      <c r="B7753">
        <f>IF(ISNUMBER(Input!B7753),IF(AND(Input!B7753&gt;=20,Input!B7753&lt;=700),Input!B7753,""),"")</f>
        <v/>
      </c>
      <c r="C7753">
        <f>IF(B7753="","",INT(A7753))</f>
        <v/>
      </c>
      <c r="D7753">
        <f>IF(B7753="","",HOUR(A7753))</f>
        <v/>
      </c>
      <c r="E7753">
        <f>IF(B7753="","",IF(INPUT!$I$1="","",IF(C7753&lt;(INT(INPUT!$I$1)-INPUT!$I$2),"Off Meds",IF(C7753&lt;=(INT(INPUT!$I$1)+INPUT!$I$2),"Washout","On Meds"))))</f>
        <v/>
      </c>
      <c r="F7753">
        <f>IF(B7753="","",1.509*(LN(B7753)^1.084-5.381))</f>
        <v/>
      </c>
      <c r="G7753">
        <f>IF(F7753="","",IF(F7753&lt;0,10*F7753^2,0))</f>
        <v/>
      </c>
      <c r="H7753">
        <f>IF(F7753="","",IF(F7753&gt;0,10*F7753^2,0))</f>
        <v/>
      </c>
    </row>
    <row r="7754">
      <c r="A7754">
        <f>Input!A7754</f>
        <v/>
      </c>
      <c r="B7754">
        <f>IF(ISNUMBER(Input!B7754),IF(AND(Input!B7754&gt;=20,Input!B7754&lt;=700),Input!B7754,""),"")</f>
        <v/>
      </c>
      <c r="C7754">
        <f>IF(B7754="","",INT(A7754))</f>
        <v/>
      </c>
      <c r="D7754">
        <f>IF(B7754="","",HOUR(A7754))</f>
        <v/>
      </c>
      <c r="E7754">
        <f>IF(B7754="","",IF(INPUT!$I$1="","",IF(C7754&lt;(INT(INPUT!$I$1)-INPUT!$I$2),"Off Meds",IF(C7754&lt;=(INT(INPUT!$I$1)+INPUT!$I$2),"Washout","On Meds"))))</f>
        <v/>
      </c>
      <c r="F7754">
        <f>IF(B7754="","",1.509*(LN(B7754)^1.084-5.381))</f>
        <v/>
      </c>
      <c r="G7754">
        <f>IF(F7754="","",IF(F7754&lt;0,10*F7754^2,0))</f>
        <v/>
      </c>
      <c r="H7754">
        <f>IF(F7754="","",IF(F7754&gt;0,10*F7754^2,0))</f>
        <v/>
      </c>
    </row>
    <row r="7755">
      <c r="A7755">
        <f>Input!A7755</f>
        <v/>
      </c>
      <c r="B7755">
        <f>IF(ISNUMBER(Input!B7755),IF(AND(Input!B7755&gt;=20,Input!B7755&lt;=700),Input!B7755,""),"")</f>
        <v/>
      </c>
      <c r="C7755">
        <f>IF(B7755="","",INT(A7755))</f>
        <v/>
      </c>
      <c r="D7755">
        <f>IF(B7755="","",HOUR(A7755))</f>
        <v/>
      </c>
      <c r="E7755">
        <f>IF(B7755="","",IF(INPUT!$I$1="","",IF(C7755&lt;(INT(INPUT!$I$1)-INPUT!$I$2),"Off Meds",IF(C7755&lt;=(INT(INPUT!$I$1)+INPUT!$I$2),"Washout","On Meds"))))</f>
        <v/>
      </c>
      <c r="F7755">
        <f>IF(B7755="","",1.509*(LN(B7755)^1.084-5.381))</f>
        <v/>
      </c>
      <c r="G7755">
        <f>IF(F7755="","",IF(F7755&lt;0,10*F7755^2,0))</f>
        <v/>
      </c>
      <c r="H7755">
        <f>IF(F7755="","",IF(F7755&gt;0,10*F7755^2,0))</f>
        <v/>
      </c>
    </row>
    <row r="7756">
      <c r="A7756">
        <f>Input!A7756</f>
        <v/>
      </c>
      <c r="B7756">
        <f>IF(ISNUMBER(Input!B7756),IF(AND(Input!B7756&gt;=20,Input!B7756&lt;=700),Input!B7756,""),"")</f>
        <v/>
      </c>
      <c r="C7756">
        <f>IF(B7756="","",INT(A7756))</f>
        <v/>
      </c>
      <c r="D7756">
        <f>IF(B7756="","",HOUR(A7756))</f>
        <v/>
      </c>
      <c r="E7756">
        <f>IF(B7756="","",IF(INPUT!$I$1="","",IF(C7756&lt;(INT(INPUT!$I$1)-INPUT!$I$2),"Off Meds",IF(C7756&lt;=(INT(INPUT!$I$1)+INPUT!$I$2),"Washout","On Meds"))))</f>
        <v/>
      </c>
      <c r="F7756">
        <f>IF(B7756="","",1.509*(LN(B7756)^1.084-5.381))</f>
        <v/>
      </c>
      <c r="G7756">
        <f>IF(F7756="","",IF(F7756&lt;0,10*F7756^2,0))</f>
        <v/>
      </c>
      <c r="H7756">
        <f>IF(F7756="","",IF(F7756&gt;0,10*F7756^2,0))</f>
        <v/>
      </c>
    </row>
    <row r="7757">
      <c r="A7757">
        <f>Input!A7757</f>
        <v/>
      </c>
      <c r="B7757">
        <f>IF(ISNUMBER(Input!B7757),IF(AND(Input!B7757&gt;=20,Input!B7757&lt;=700),Input!B7757,""),"")</f>
        <v/>
      </c>
      <c r="C7757">
        <f>IF(B7757="","",INT(A7757))</f>
        <v/>
      </c>
      <c r="D7757">
        <f>IF(B7757="","",HOUR(A7757))</f>
        <v/>
      </c>
      <c r="E7757">
        <f>IF(B7757="","",IF(INPUT!$I$1="","",IF(C7757&lt;(INT(INPUT!$I$1)-INPUT!$I$2),"Off Meds",IF(C7757&lt;=(INT(INPUT!$I$1)+INPUT!$I$2),"Washout","On Meds"))))</f>
        <v/>
      </c>
      <c r="F7757">
        <f>IF(B7757="","",1.509*(LN(B7757)^1.084-5.381))</f>
        <v/>
      </c>
      <c r="G7757">
        <f>IF(F7757="","",IF(F7757&lt;0,10*F7757^2,0))</f>
        <v/>
      </c>
      <c r="H7757">
        <f>IF(F7757="","",IF(F7757&gt;0,10*F7757^2,0))</f>
        <v/>
      </c>
    </row>
    <row r="7758">
      <c r="A7758">
        <f>Input!A7758</f>
        <v/>
      </c>
      <c r="B7758">
        <f>IF(ISNUMBER(Input!B7758),IF(AND(Input!B7758&gt;=20,Input!B7758&lt;=700),Input!B7758,""),"")</f>
        <v/>
      </c>
      <c r="C7758">
        <f>IF(B7758="","",INT(A7758))</f>
        <v/>
      </c>
      <c r="D7758">
        <f>IF(B7758="","",HOUR(A7758))</f>
        <v/>
      </c>
      <c r="E7758">
        <f>IF(B7758="","",IF(INPUT!$I$1="","",IF(C7758&lt;(INT(INPUT!$I$1)-INPUT!$I$2),"Off Meds",IF(C7758&lt;=(INT(INPUT!$I$1)+INPUT!$I$2),"Washout","On Meds"))))</f>
        <v/>
      </c>
      <c r="F7758">
        <f>IF(B7758="","",1.509*(LN(B7758)^1.084-5.381))</f>
        <v/>
      </c>
      <c r="G7758">
        <f>IF(F7758="","",IF(F7758&lt;0,10*F7758^2,0))</f>
        <v/>
      </c>
      <c r="H7758">
        <f>IF(F7758="","",IF(F7758&gt;0,10*F7758^2,0))</f>
        <v/>
      </c>
    </row>
    <row r="7759">
      <c r="A7759">
        <f>Input!A7759</f>
        <v/>
      </c>
      <c r="B7759">
        <f>IF(ISNUMBER(Input!B7759),IF(AND(Input!B7759&gt;=20,Input!B7759&lt;=700),Input!B7759,""),"")</f>
        <v/>
      </c>
      <c r="C7759">
        <f>IF(B7759="","",INT(A7759))</f>
        <v/>
      </c>
      <c r="D7759">
        <f>IF(B7759="","",HOUR(A7759))</f>
        <v/>
      </c>
      <c r="E7759">
        <f>IF(B7759="","",IF(INPUT!$I$1="","",IF(C7759&lt;(INT(INPUT!$I$1)-INPUT!$I$2),"Off Meds",IF(C7759&lt;=(INT(INPUT!$I$1)+INPUT!$I$2),"Washout","On Meds"))))</f>
        <v/>
      </c>
      <c r="F7759">
        <f>IF(B7759="","",1.509*(LN(B7759)^1.084-5.381))</f>
        <v/>
      </c>
      <c r="G7759">
        <f>IF(F7759="","",IF(F7759&lt;0,10*F7759^2,0))</f>
        <v/>
      </c>
      <c r="H7759">
        <f>IF(F7759="","",IF(F7759&gt;0,10*F7759^2,0))</f>
        <v/>
      </c>
    </row>
    <row r="7760">
      <c r="A7760">
        <f>Input!A7760</f>
        <v/>
      </c>
      <c r="B7760">
        <f>IF(ISNUMBER(Input!B7760),IF(AND(Input!B7760&gt;=20,Input!B7760&lt;=700),Input!B7760,""),"")</f>
        <v/>
      </c>
      <c r="C7760">
        <f>IF(B7760="","",INT(A7760))</f>
        <v/>
      </c>
      <c r="D7760">
        <f>IF(B7760="","",HOUR(A7760))</f>
        <v/>
      </c>
      <c r="E7760">
        <f>IF(B7760="","",IF(INPUT!$I$1="","",IF(C7760&lt;(INT(INPUT!$I$1)-INPUT!$I$2),"Off Meds",IF(C7760&lt;=(INT(INPUT!$I$1)+INPUT!$I$2),"Washout","On Meds"))))</f>
        <v/>
      </c>
      <c r="F7760">
        <f>IF(B7760="","",1.509*(LN(B7760)^1.084-5.381))</f>
        <v/>
      </c>
      <c r="G7760">
        <f>IF(F7760="","",IF(F7760&lt;0,10*F7760^2,0))</f>
        <v/>
      </c>
      <c r="H7760">
        <f>IF(F7760="","",IF(F7760&gt;0,10*F7760^2,0))</f>
        <v/>
      </c>
    </row>
    <row r="7761">
      <c r="A7761">
        <f>Input!A7761</f>
        <v/>
      </c>
      <c r="B7761">
        <f>IF(ISNUMBER(Input!B7761),IF(AND(Input!B7761&gt;=20,Input!B7761&lt;=700),Input!B7761,""),"")</f>
        <v/>
      </c>
      <c r="C7761">
        <f>IF(B7761="","",INT(A7761))</f>
        <v/>
      </c>
      <c r="D7761">
        <f>IF(B7761="","",HOUR(A7761))</f>
        <v/>
      </c>
      <c r="E7761">
        <f>IF(B7761="","",IF(INPUT!$I$1="","",IF(C7761&lt;(INT(INPUT!$I$1)-INPUT!$I$2),"Off Meds",IF(C7761&lt;=(INT(INPUT!$I$1)+INPUT!$I$2),"Washout","On Meds"))))</f>
        <v/>
      </c>
      <c r="F7761">
        <f>IF(B7761="","",1.509*(LN(B7761)^1.084-5.381))</f>
        <v/>
      </c>
      <c r="G7761">
        <f>IF(F7761="","",IF(F7761&lt;0,10*F7761^2,0))</f>
        <v/>
      </c>
      <c r="H7761">
        <f>IF(F7761="","",IF(F7761&gt;0,10*F7761^2,0))</f>
        <v/>
      </c>
    </row>
    <row r="7762">
      <c r="A7762">
        <f>Input!A7762</f>
        <v/>
      </c>
      <c r="B7762">
        <f>IF(ISNUMBER(Input!B7762),IF(AND(Input!B7762&gt;=20,Input!B7762&lt;=700),Input!B7762,""),"")</f>
        <v/>
      </c>
      <c r="C7762">
        <f>IF(B7762="","",INT(A7762))</f>
        <v/>
      </c>
      <c r="D7762">
        <f>IF(B7762="","",HOUR(A7762))</f>
        <v/>
      </c>
      <c r="E7762">
        <f>IF(B7762="","",IF(INPUT!$I$1="","",IF(C7762&lt;(INT(INPUT!$I$1)-INPUT!$I$2),"Off Meds",IF(C7762&lt;=(INT(INPUT!$I$1)+INPUT!$I$2),"Washout","On Meds"))))</f>
        <v/>
      </c>
      <c r="F7762">
        <f>IF(B7762="","",1.509*(LN(B7762)^1.084-5.381))</f>
        <v/>
      </c>
      <c r="G7762">
        <f>IF(F7762="","",IF(F7762&lt;0,10*F7762^2,0))</f>
        <v/>
      </c>
      <c r="H7762">
        <f>IF(F7762="","",IF(F7762&gt;0,10*F7762^2,0))</f>
        <v/>
      </c>
    </row>
    <row r="7763">
      <c r="A7763">
        <f>Input!A7763</f>
        <v/>
      </c>
      <c r="B7763">
        <f>IF(ISNUMBER(Input!B7763),IF(AND(Input!B7763&gt;=20,Input!B7763&lt;=700),Input!B7763,""),"")</f>
        <v/>
      </c>
      <c r="C7763">
        <f>IF(B7763="","",INT(A7763))</f>
        <v/>
      </c>
      <c r="D7763">
        <f>IF(B7763="","",HOUR(A7763))</f>
        <v/>
      </c>
      <c r="E7763">
        <f>IF(B7763="","",IF(INPUT!$I$1="","",IF(C7763&lt;(INT(INPUT!$I$1)-INPUT!$I$2),"Off Meds",IF(C7763&lt;=(INT(INPUT!$I$1)+INPUT!$I$2),"Washout","On Meds"))))</f>
        <v/>
      </c>
      <c r="F7763">
        <f>IF(B7763="","",1.509*(LN(B7763)^1.084-5.381))</f>
        <v/>
      </c>
      <c r="G7763">
        <f>IF(F7763="","",IF(F7763&lt;0,10*F7763^2,0))</f>
        <v/>
      </c>
      <c r="H7763">
        <f>IF(F7763="","",IF(F7763&gt;0,10*F7763^2,0))</f>
        <v/>
      </c>
    </row>
    <row r="7764">
      <c r="A7764">
        <f>Input!A7764</f>
        <v/>
      </c>
      <c r="B7764">
        <f>IF(ISNUMBER(Input!B7764),IF(AND(Input!B7764&gt;=20,Input!B7764&lt;=700),Input!B7764,""),"")</f>
        <v/>
      </c>
      <c r="C7764">
        <f>IF(B7764="","",INT(A7764))</f>
        <v/>
      </c>
      <c r="D7764">
        <f>IF(B7764="","",HOUR(A7764))</f>
        <v/>
      </c>
      <c r="E7764">
        <f>IF(B7764="","",IF(INPUT!$I$1="","",IF(C7764&lt;(INT(INPUT!$I$1)-INPUT!$I$2),"Off Meds",IF(C7764&lt;=(INT(INPUT!$I$1)+INPUT!$I$2),"Washout","On Meds"))))</f>
        <v/>
      </c>
      <c r="F7764">
        <f>IF(B7764="","",1.509*(LN(B7764)^1.084-5.381))</f>
        <v/>
      </c>
      <c r="G7764">
        <f>IF(F7764="","",IF(F7764&lt;0,10*F7764^2,0))</f>
        <v/>
      </c>
      <c r="H7764">
        <f>IF(F7764="","",IF(F7764&gt;0,10*F7764^2,0))</f>
        <v/>
      </c>
    </row>
    <row r="7765">
      <c r="A7765">
        <f>Input!A7765</f>
        <v/>
      </c>
      <c r="B7765">
        <f>IF(ISNUMBER(Input!B7765),IF(AND(Input!B7765&gt;=20,Input!B7765&lt;=700),Input!B7765,""),"")</f>
        <v/>
      </c>
      <c r="C7765">
        <f>IF(B7765="","",INT(A7765))</f>
        <v/>
      </c>
      <c r="D7765">
        <f>IF(B7765="","",HOUR(A7765))</f>
        <v/>
      </c>
      <c r="E7765">
        <f>IF(B7765="","",IF(INPUT!$I$1="","",IF(C7765&lt;(INT(INPUT!$I$1)-INPUT!$I$2),"Off Meds",IF(C7765&lt;=(INT(INPUT!$I$1)+INPUT!$I$2),"Washout","On Meds"))))</f>
        <v/>
      </c>
      <c r="F7765">
        <f>IF(B7765="","",1.509*(LN(B7765)^1.084-5.381))</f>
        <v/>
      </c>
      <c r="G7765">
        <f>IF(F7765="","",IF(F7765&lt;0,10*F7765^2,0))</f>
        <v/>
      </c>
      <c r="H7765">
        <f>IF(F7765="","",IF(F7765&gt;0,10*F7765^2,0))</f>
        <v/>
      </c>
    </row>
    <row r="7766">
      <c r="A7766">
        <f>Input!A7766</f>
        <v/>
      </c>
      <c r="B7766">
        <f>IF(ISNUMBER(Input!B7766),IF(AND(Input!B7766&gt;=20,Input!B7766&lt;=700),Input!B7766,""),"")</f>
        <v/>
      </c>
      <c r="C7766">
        <f>IF(B7766="","",INT(A7766))</f>
        <v/>
      </c>
      <c r="D7766">
        <f>IF(B7766="","",HOUR(A7766))</f>
        <v/>
      </c>
      <c r="E7766">
        <f>IF(B7766="","",IF(INPUT!$I$1="","",IF(C7766&lt;(INT(INPUT!$I$1)-INPUT!$I$2),"Off Meds",IF(C7766&lt;=(INT(INPUT!$I$1)+INPUT!$I$2),"Washout","On Meds"))))</f>
        <v/>
      </c>
      <c r="F7766">
        <f>IF(B7766="","",1.509*(LN(B7766)^1.084-5.381))</f>
        <v/>
      </c>
      <c r="G7766">
        <f>IF(F7766="","",IF(F7766&lt;0,10*F7766^2,0))</f>
        <v/>
      </c>
      <c r="H7766">
        <f>IF(F7766="","",IF(F7766&gt;0,10*F7766^2,0))</f>
        <v/>
      </c>
    </row>
    <row r="7767">
      <c r="A7767">
        <f>Input!A7767</f>
        <v/>
      </c>
      <c r="B7767">
        <f>IF(ISNUMBER(Input!B7767),IF(AND(Input!B7767&gt;=20,Input!B7767&lt;=700),Input!B7767,""),"")</f>
        <v/>
      </c>
      <c r="C7767">
        <f>IF(B7767="","",INT(A7767))</f>
        <v/>
      </c>
      <c r="D7767">
        <f>IF(B7767="","",HOUR(A7767))</f>
        <v/>
      </c>
      <c r="E7767">
        <f>IF(B7767="","",IF(INPUT!$I$1="","",IF(C7767&lt;(INT(INPUT!$I$1)-INPUT!$I$2),"Off Meds",IF(C7767&lt;=(INT(INPUT!$I$1)+INPUT!$I$2),"Washout","On Meds"))))</f>
        <v/>
      </c>
      <c r="F7767">
        <f>IF(B7767="","",1.509*(LN(B7767)^1.084-5.381))</f>
        <v/>
      </c>
      <c r="G7767">
        <f>IF(F7767="","",IF(F7767&lt;0,10*F7767^2,0))</f>
        <v/>
      </c>
      <c r="H7767">
        <f>IF(F7767="","",IF(F7767&gt;0,10*F7767^2,0))</f>
        <v/>
      </c>
    </row>
    <row r="7768">
      <c r="A7768">
        <f>Input!A7768</f>
        <v/>
      </c>
      <c r="B7768">
        <f>IF(ISNUMBER(Input!B7768),IF(AND(Input!B7768&gt;=20,Input!B7768&lt;=700),Input!B7768,""),"")</f>
        <v/>
      </c>
      <c r="C7768">
        <f>IF(B7768="","",INT(A7768))</f>
        <v/>
      </c>
      <c r="D7768">
        <f>IF(B7768="","",HOUR(A7768))</f>
        <v/>
      </c>
      <c r="E7768">
        <f>IF(B7768="","",IF(INPUT!$I$1="","",IF(C7768&lt;(INT(INPUT!$I$1)-INPUT!$I$2),"Off Meds",IF(C7768&lt;=(INT(INPUT!$I$1)+INPUT!$I$2),"Washout","On Meds"))))</f>
        <v/>
      </c>
      <c r="F7768">
        <f>IF(B7768="","",1.509*(LN(B7768)^1.084-5.381))</f>
        <v/>
      </c>
      <c r="G7768">
        <f>IF(F7768="","",IF(F7768&lt;0,10*F7768^2,0))</f>
        <v/>
      </c>
      <c r="H7768">
        <f>IF(F7768="","",IF(F7768&gt;0,10*F7768^2,0))</f>
        <v/>
      </c>
    </row>
    <row r="7769">
      <c r="A7769">
        <f>Input!A7769</f>
        <v/>
      </c>
      <c r="B7769">
        <f>IF(ISNUMBER(Input!B7769),IF(AND(Input!B7769&gt;=20,Input!B7769&lt;=700),Input!B7769,""),"")</f>
        <v/>
      </c>
      <c r="C7769">
        <f>IF(B7769="","",INT(A7769))</f>
        <v/>
      </c>
      <c r="D7769">
        <f>IF(B7769="","",HOUR(A7769))</f>
        <v/>
      </c>
      <c r="E7769">
        <f>IF(B7769="","",IF(INPUT!$I$1="","",IF(C7769&lt;(INT(INPUT!$I$1)-INPUT!$I$2),"Off Meds",IF(C7769&lt;=(INT(INPUT!$I$1)+INPUT!$I$2),"Washout","On Meds"))))</f>
        <v/>
      </c>
      <c r="F7769">
        <f>IF(B7769="","",1.509*(LN(B7769)^1.084-5.381))</f>
        <v/>
      </c>
      <c r="G7769">
        <f>IF(F7769="","",IF(F7769&lt;0,10*F7769^2,0))</f>
        <v/>
      </c>
      <c r="H7769">
        <f>IF(F7769="","",IF(F7769&gt;0,10*F7769^2,0))</f>
        <v/>
      </c>
    </row>
    <row r="7770">
      <c r="A7770">
        <f>Input!A7770</f>
        <v/>
      </c>
      <c r="B7770">
        <f>IF(ISNUMBER(Input!B7770),IF(AND(Input!B7770&gt;=20,Input!B7770&lt;=700),Input!B7770,""),"")</f>
        <v/>
      </c>
      <c r="C7770">
        <f>IF(B7770="","",INT(A7770))</f>
        <v/>
      </c>
      <c r="D7770">
        <f>IF(B7770="","",HOUR(A7770))</f>
        <v/>
      </c>
      <c r="E7770">
        <f>IF(B7770="","",IF(INPUT!$I$1="","",IF(C7770&lt;(INT(INPUT!$I$1)-INPUT!$I$2),"Off Meds",IF(C7770&lt;=(INT(INPUT!$I$1)+INPUT!$I$2),"Washout","On Meds"))))</f>
        <v/>
      </c>
      <c r="F7770">
        <f>IF(B7770="","",1.509*(LN(B7770)^1.084-5.381))</f>
        <v/>
      </c>
      <c r="G7770">
        <f>IF(F7770="","",IF(F7770&lt;0,10*F7770^2,0))</f>
        <v/>
      </c>
      <c r="H7770">
        <f>IF(F7770="","",IF(F7770&gt;0,10*F7770^2,0))</f>
        <v/>
      </c>
    </row>
    <row r="7771">
      <c r="A7771">
        <f>Input!A7771</f>
        <v/>
      </c>
      <c r="B7771">
        <f>IF(ISNUMBER(Input!B7771),IF(AND(Input!B7771&gt;=20,Input!B7771&lt;=700),Input!B7771,""),"")</f>
        <v/>
      </c>
      <c r="C7771">
        <f>IF(B7771="","",INT(A7771))</f>
        <v/>
      </c>
      <c r="D7771">
        <f>IF(B7771="","",HOUR(A7771))</f>
        <v/>
      </c>
      <c r="E7771">
        <f>IF(B7771="","",IF(INPUT!$I$1="","",IF(C7771&lt;(INT(INPUT!$I$1)-INPUT!$I$2),"Off Meds",IF(C7771&lt;=(INT(INPUT!$I$1)+INPUT!$I$2),"Washout","On Meds"))))</f>
        <v/>
      </c>
      <c r="F7771">
        <f>IF(B7771="","",1.509*(LN(B7771)^1.084-5.381))</f>
        <v/>
      </c>
      <c r="G7771">
        <f>IF(F7771="","",IF(F7771&lt;0,10*F7771^2,0))</f>
        <v/>
      </c>
      <c r="H7771">
        <f>IF(F7771="","",IF(F7771&gt;0,10*F7771^2,0))</f>
        <v/>
      </c>
    </row>
    <row r="7772">
      <c r="A7772">
        <f>Input!A7772</f>
        <v/>
      </c>
      <c r="B7772">
        <f>IF(ISNUMBER(Input!B7772),IF(AND(Input!B7772&gt;=20,Input!B7772&lt;=700),Input!B7772,""),"")</f>
        <v/>
      </c>
      <c r="C7772">
        <f>IF(B7772="","",INT(A7772))</f>
        <v/>
      </c>
      <c r="D7772">
        <f>IF(B7772="","",HOUR(A7772))</f>
        <v/>
      </c>
      <c r="E7772">
        <f>IF(B7772="","",IF(INPUT!$I$1="","",IF(C7772&lt;(INT(INPUT!$I$1)-INPUT!$I$2),"Off Meds",IF(C7772&lt;=(INT(INPUT!$I$1)+INPUT!$I$2),"Washout","On Meds"))))</f>
        <v/>
      </c>
      <c r="F7772">
        <f>IF(B7772="","",1.509*(LN(B7772)^1.084-5.381))</f>
        <v/>
      </c>
      <c r="G7772">
        <f>IF(F7772="","",IF(F7772&lt;0,10*F7772^2,0))</f>
        <v/>
      </c>
      <c r="H7772">
        <f>IF(F7772="","",IF(F7772&gt;0,10*F7772^2,0))</f>
        <v/>
      </c>
    </row>
    <row r="7773">
      <c r="A7773">
        <f>Input!A7773</f>
        <v/>
      </c>
      <c r="B7773">
        <f>IF(ISNUMBER(Input!B7773),IF(AND(Input!B7773&gt;=20,Input!B7773&lt;=700),Input!B7773,""),"")</f>
        <v/>
      </c>
      <c r="C7773">
        <f>IF(B7773="","",INT(A7773))</f>
        <v/>
      </c>
      <c r="D7773">
        <f>IF(B7773="","",HOUR(A7773))</f>
        <v/>
      </c>
      <c r="E7773">
        <f>IF(B7773="","",IF(INPUT!$I$1="","",IF(C7773&lt;(INT(INPUT!$I$1)-INPUT!$I$2),"Off Meds",IF(C7773&lt;=(INT(INPUT!$I$1)+INPUT!$I$2),"Washout","On Meds"))))</f>
        <v/>
      </c>
      <c r="F7773">
        <f>IF(B7773="","",1.509*(LN(B7773)^1.084-5.381))</f>
        <v/>
      </c>
      <c r="G7773">
        <f>IF(F7773="","",IF(F7773&lt;0,10*F7773^2,0))</f>
        <v/>
      </c>
      <c r="H7773">
        <f>IF(F7773="","",IF(F7773&gt;0,10*F7773^2,0))</f>
        <v/>
      </c>
    </row>
    <row r="7774">
      <c r="A7774">
        <f>Input!A7774</f>
        <v/>
      </c>
      <c r="B7774">
        <f>IF(ISNUMBER(Input!B7774),IF(AND(Input!B7774&gt;=20,Input!B7774&lt;=700),Input!B7774,""),"")</f>
        <v/>
      </c>
      <c r="C7774">
        <f>IF(B7774="","",INT(A7774))</f>
        <v/>
      </c>
      <c r="D7774">
        <f>IF(B7774="","",HOUR(A7774))</f>
        <v/>
      </c>
      <c r="E7774">
        <f>IF(B7774="","",IF(INPUT!$I$1="","",IF(C7774&lt;(INT(INPUT!$I$1)-INPUT!$I$2),"Off Meds",IF(C7774&lt;=(INT(INPUT!$I$1)+INPUT!$I$2),"Washout","On Meds"))))</f>
        <v/>
      </c>
      <c r="F7774">
        <f>IF(B7774="","",1.509*(LN(B7774)^1.084-5.381))</f>
        <v/>
      </c>
      <c r="G7774">
        <f>IF(F7774="","",IF(F7774&lt;0,10*F7774^2,0))</f>
        <v/>
      </c>
      <c r="H7774">
        <f>IF(F7774="","",IF(F7774&gt;0,10*F7774^2,0))</f>
        <v/>
      </c>
    </row>
    <row r="7775">
      <c r="A7775">
        <f>Input!A7775</f>
        <v/>
      </c>
      <c r="B7775">
        <f>IF(ISNUMBER(Input!B7775),IF(AND(Input!B7775&gt;=20,Input!B7775&lt;=700),Input!B7775,""),"")</f>
        <v/>
      </c>
      <c r="C7775">
        <f>IF(B7775="","",INT(A7775))</f>
        <v/>
      </c>
      <c r="D7775">
        <f>IF(B7775="","",HOUR(A7775))</f>
        <v/>
      </c>
      <c r="E7775">
        <f>IF(B7775="","",IF(INPUT!$I$1="","",IF(C7775&lt;(INT(INPUT!$I$1)-INPUT!$I$2),"Off Meds",IF(C7775&lt;=(INT(INPUT!$I$1)+INPUT!$I$2),"Washout","On Meds"))))</f>
        <v/>
      </c>
      <c r="F7775">
        <f>IF(B7775="","",1.509*(LN(B7775)^1.084-5.381))</f>
        <v/>
      </c>
      <c r="G7775">
        <f>IF(F7775="","",IF(F7775&lt;0,10*F7775^2,0))</f>
        <v/>
      </c>
      <c r="H7775">
        <f>IF(F7775="","",IF(F7775&gt;0,10*F7775^2,0))</f>
        <v/>
      </c>
    </row>
    <row r="7776">
      <c r="A7776">
        <f>Input!A7776</f>
        <v/>
      </c>
      <c r="B7776">
        <f>IF(ISNUMBER(Input!B7776),IF(AND(Input!B7776&gt;=20,Input!B7776&lt;=700),Input!B7776,""),"")</f>
        <v/>
      </c>
      <c r="C7776">
        <f>IF(B7776="","",INT(A7776))</f>
        <v/>
      </c>
      <c r="D7776">
        <f>IF(B7776="","",HOUR(A7776))</f>
        <v/>
      </c>
      <c r="E7776">
        <f>IF(B7776="","",IF(INPUT!$I$1="","",IF(C7776&lt;(INT(INPUT!$I$1)-INPUT!$I$2),"Off Meds",IF(C7776&lt;=(INT(INPUT!$I$1)+INPUT!$I$2),"Washout","On Meds"))))</f>
        <v/>
      </c>
      <c r="F7776">
        <f>IF(B7776="","",1.509*(LN(B7776)^1.084-5.381))</f>
        <v/>
      </c>
      <c r="G7776">
        <f>IF(F7776="","",IF(F7776&lt;0,10*F7776^2,0))</f>
        <v/>
      </c>
      <c r="H7776">
        <f>IF(F7776="","",IF(F7776&gt;0,10*F7776^2,0))</f>
        <v/>
      </c>
    </row>
    <row r="7777">
      <c r="A7777">
        <f>Input!A7777</f>
        <v/>
      </c>
      <c r="B7777">
        <f>IF(ISNUMBER(Input!B7777),IF(AND(Input!B7777&gt;=20,Input!B7777&lt;=700),Input!B7777,""),"")</f>
        <v/>
      </c>
      <c r="C7777">
        <f>IF(B7777="","",INT(A7777))</f>
        <v/>
      </c>
      <c r="D7777">
        <f>IF(B7777="","",HOUR(A7777))</f>
        <v/>
      </c>
      <c r="E7777">
        <f>IF(B7777="","",IF(INPUT!$I$1="","",IF(C7777&lt;(INT(INPUT!$I$1)-INPUT!$I$2),"Off Meds",IF(C7777&lt;=(INT(INPUT!$I$1)+INPUT!$I$2),"Washout","On Meds"))))</f>
        <v/>
      </c>
      <c r="F7777">
        <f>IF(B7777="","",1.509*(LN(B7777)^1.084-5.381))</f>
        <v/>
      </c>
      <c r="G7777">
        <f>IF(F7777="","",IF(F7777&lt;0,10*F7777^2,0))</f>
        <v/>
      </c>
      <c r="H7777">
        <f>IF(F7777="","",IF(F7777&gt;0,10*F7777^2,0))</f>
        <v/>
      </c>
    </row>
    <row r="7778">
      <c r="A7778">
        <f>Input!A7778</f>
        <v/>
      </c>
      <c r="B7778">
        <f>IF(ISNUMBER(Input!B7778),IF(AND(Input!B7778&gt;=20,Input!B7778&lt;=700),Input!B7778,""),"")</f>
        <v/>
      </c>
      <c r="C7778">
        <f>IF(B7778="","",INT(A7778))</f>
        <v/>
      </c>
      <c r="D7778">
        <f>IF(B7778="","",HOUR(A7778))</f>
        <v/>
      </c>
      <c r="E7778">
        <f>IF(B7778="","",IF(INPUT!$I$1="","",IF(C7778&lt;(INT(INPUT!$I$1)-INPUT!$I$2),"Off Meds",IF(C7778&lt;=(INT(INPUT!$I$1)+INPUT!$I$2),"Washout","On Meds"))))</f>
        <v/>
      </c>
      <c r="F7778">
        <f>IF(B7778="","",1.509*(LN(B7778)^1.084-5.381))</f>
        <v/>
      </c>
      <c r="G7778">
        <f>IF(F7778="","",IF(F7778&lt;0,10*F7778^2,0))</f>
        <v/>
      </c>
      <c r="H7778">
        <f>IF(F7778="","",IF(F7778&gt;0,10*F7778^2,0))</f>
        <v/>
      </c>
    </row>
    <row r="7779">
      <c r="A7779">
        <f>Input!A7779</f>
        <v/>
      </c>
      <c r="B7779">
        <f>IF(ISNUMBER(Input!B7779),IF(AND(Input!B7779&gt;=20,Input!B7779&lt;=700),Input!B7779,""),"")</f>
        <v/>
      </c>
      <c r="C7779">
        <f>IF(B7779="","",INT(A7779))</f>
        <v/>
      </c>
      <c r="D7779">
        <f>IF(B7779="","",HOUR(A7779))</f>
        <v/>
      </c>
      <c r="E7779">
        <f>IF(B7779="","",IF(INPUT!$I$1="","",IF(C7779&lt;(INT(INPUT!$I$1)-INPUT!$I$2),"Off Meds",IF(C7779&lt;=(INT(INPUT!$I$1)+INPUT!$I$2),"Washout","On Meds"))))</f>
        <v/>
      </c>
      <c r="F7779">
        <f>IF(B7779="","",1.509*(LN(B7779)^1.084-5.381))</f>
        <v/>
      </c>
      <c r="G7779">
        <f>IF(F7779="","",IF(F7779&lt;0,10*F7779^2,0))</f>
        <v/>
      </c>
      <c r="H7779">
        <f>IF(F7779="","",IF(F7779&gt;0,10*F7779^2,0))</f>
        <v/>
      </c>
    </row>
    <row r="7780">
      <c r="A7780">
        <f>Input!A7780</f>
        <v/>
      </c>
      <c r="B7780">
        <f>IF(ISNUMBER(Input!B7780),IF(AND(Input!B7780&gt;=20,Input!B7780&lt;=700),Input!B7780,""),"")</f>
        <v/>
      </c>
      <c r="C7780">
        <f>IF(B7780="","",INT(A7780))</f>
        <v/>
      </c>
      <c r="D7780">
        <f>IF(B7780="","",HOUR(A7780))</f>
        <v/>
      </c>
      <c r="E7780">
        <f>IF(B7780="","",IF(INPUT!$I$1="","",IF(C7780&lt;(INT(INPUT!$I$1)-INPUT!$I$2),"Off Meds",IF(C7780&lt;=(INT(INPUT!$I$1)+INPUT!$I$2),"Washout","On Meds"))))</f>
        <v/>
      </c>
      <c r="F7780">
        <f>IF(B7780="","",1.509*(LN(B7780)^1.084-5.381))</f>
        <v/>
      </c>
      <c r="G7780">
        <f>IF(F7780="","",IF(F7780&lt;0,10*F7780^2,0))</f>
        <v/>
      </c>
      <c r="H7780">
        <f>IF(F7780="","",IF(F7780&gt;0,10*F7780^2,0))</f>
        <v/>
      </c>
    </row>
    <row r="7781">
      <c r="A7781">
        <f>Input!A7781</f>
        <v/>
      </c>
      <c r="B7781">
        <f>IF(ISNUMBER(Input!B7781),IF(AND(Input!B7781&gt;=20,Input!B7781&lt;=700),Input!B7781,""),"")</f>
        <v/>
      </c>
      <c r="C7781">
        <f>IF(B7781="","",INT(A7781))</f>
        <v/>
      </c>
      <c r="D7781">
        <f>IF(B7781="","",HOUR(A7781))</f>
        <v/>
      </c>
      <c r="E7781">
        <f>IF(B7781="","",IF(INPUT!$I$1="","",IF(C7781&lt;(INT(INPUT!$I$1)-INPUT!$I$2),"Off Meds",IF(C7781&lt;=(INT(INPUT!$I$1)+INPUT!$I$2),"Washout","On Meds"))))</f>
        <v/>
      </c>
      <c r="F7781">
        <f>IF(B7781="","",1.509*(LN(B7781)^1.084-5.381))</f>
        <v/>
      </c>
      <c r="G7781">
        <f>IF(F7781="","",IF(F7781&lt;0,10*F7781^2,0))</f>
        <v/>
      </c>
      <c r="H7781">
        <f>IF(F7781="","",IF(F7781&gt;0,10*F7781^2,0))</f>
        <v/>
      </c>
    </row>
    <row r="7782">
      <c r="A7782">
        <f>Input!A7782</f>
        <v/>
      </c>
      <c r="B7782">
        <f>IF(ISNUMBER(Input!B7782),IF(AND(Input!B7782&gt;=20,Input!B7782&lt;=700),Input!B7782,""),"")</f>
        <v/>
      </c>
      <c r="C7782">
        <f>IF(B7782="","",INT(A7782))</f>
        <v/>
      </c>
      <c r="D7782">
        <f>IF(B7782="","",HOUR(A7782))</f>
        <v/>
      </c>
      <c r="E7782">
        <f>IF(B7782="","",IF(INPUT!$I$1="","",IF(C7782&lt;(INT(INPUT!$I$1)-INPUT!$I$2),"Off Meds",IF(C7782&lt;=(INT(INPUT!$I$1)+INPUT!$I$2),"Washout","On Meds"))))</f>
        <v/>
      </c>
      <c r="F7782">
        <f>IF(B7782="","",1.509*(LN(B7782)^1.084-5.381))</f>
        <v/>
      </c>
      <c r="G7782">
        <f>IF(F7782="","",IF(F7782&lt;0,10*F7782^2,0))</f>
        <v/>
      </c>
      <c r="H7782">
        <f>IF(F7782="","",IF(F7782&gt;0,10*F7782^2,0))</f>
        <v/>
      </c>
    </row>
    <row r="7783">
      <c r="A7783">
        <f>Input!A7783</f>
        <v/>
      </c>
      <c r="B7783">
        <f>IF(ISNUMBER(Input!B7783),IF(AND(Input!B7783&gt;=20,Input!B7783&lt;=700),Input!B7783,""),"")</f>
        <v/>
      </c>
      <c r="C7783">
        <f>IF(B7783="","",INT(A7783))</f>
        <v/>
      </c>
      <c r="D7783">
        <f>IF(B7783="","",HOUR(A7783))</f>
        <v/>
      </c>
      <c r="E7783">
        <f>IF(B7783="","",IF(INPUT!$I$1="","",IF(C7783&lt;(INT(INPUT!$I$1)-INPUT!$I$2),"Off Meds",IF(C7783&lt;=(INT(INPUT!$I$1)+INPUT!$I$2),"Washout","On Meds"))))</f>
        <v/>
      </c>
      <c r="F7783">
        <f>IF(B7783="","",1.509*(LN(B7783)^1.084-5.381))</f>
        <v/>
      </c>
      <c r="G7783">
        <f>IF(F7783="","",IF(F7783&lt;0,10*F7783^2,0))</f>
        <v/>
      </c>
      <c r="H7783">
        <f>IF(F7783="","",IF(F7783&gt;0,10*F7783^2,0))</f>
        <v/>
      </c>
    </row>
    <row r="7784">
      <c r="A7784">
        <f>Input!A7784</f>
        <v/>
      </c>
      <c r="B7784">
        <f>IF(ISNUMBER(Input!B7784),IF(AND(Input!B7784&gt;=20,Input!B7784&lt;=700),Input!B7784,""),"")</f>
        <v/>
      </c>
      <c r="C7784">
        <f>IF(B7784="","",INT(A7784))</f>
        <v/>
      </c>
      <c r="D7784">
        <f>IF(B7784="","",HOUR(A7784))</f>
        <v/>
      </c>
      <c r="E7784">
        <f>IF(B7784="","",IF(INPUT!$I$1="","",IF(C7784&lt;(INT(INPUT!$I$1)-INPUT!$I$2),"Off Meds",IF(C7784&lt;=(INT(INPUT!$I$1)+INPUT!$I$2),"Washout","On Meds"))))</f>
        <v/>
      </c>
      <c r="F7784">
        <f>IF(B7784="","",1.509*(LN(B7784)^1.084-5.381))</f>
        <v/>
      </c>
      <c r="G7784">
        <f>IF(F7784="","",IF(F7784&lt;0,10*F7784^2,0))</f>
        <v/>
      </c>
      <c r="H7784">
        <f>IF(F7784="","",IF(F7784&gt;0,10*F7784^2,0))</f>
        <v/>
      </c>
    </row>
    <row r="7785">
      <c r="A7785">
        <f>Input!A7785</f>
        <v/>
      </c>
      <c r="B7785">
        <f>IF(ISNUMBER(Input!B7785),IF(AND(Input!B7785&gt;=20,Input!B7785&lt;=700),Input!B7785,""),"")</f>
        <v/>
      </c>
      <c r="C7785">
        <f>IF(B7785="","",INT(A7785))</f>
        <v/>
      </c>
      <c r="D7785">
        <f>IF(B7785="","",HOUR(A7785))</f>
        <v/>
      </c>
      <c r="E7785">
        <f>IF(B7785="","",IF(INPUT!$I$1="","",IF(C7785&lt;(INT(INPUT!$I$1)-INPUT!$I$2),"Off Meds",IF(C7785&lt;=(INT(INPUT!$I$1)+INPUT!$I$2),"Washout","On Meds"))))</f>
        <v/>
      </c>
      <c r="F7785">
        <f>IF(B7785="","",1.509*(LN(B7785)^1.084-5.381))</f>
        <v/>
      </c>
      <c r="G7785">
        <f>IF(F7785="","",IF(F7785&lt;0,10*F7785^2,0))</f>
        <v/>
      </c>
      <c r="H7785">
        <f>IF(F7785="","",IF(F7785&gt;0,10*F7785^2,0))</f>
        <v/>
      </c>
    </row>
    <row r="7786">
      <c r="A7786">
        <f>Input!A7786</f>
        <v/>
      </c>
      <c r="B7786">
        <f>IF(ISNUMBER(Input!B7786),IF(AND(Input!B7786&gt;=20,Input!B7786&lt;=700),Input!B7786,""),"")</f>
        <v/>
      </c>
      <c r="C7786">
        <f>IF(B7786="","",INT(A7786))</f>
        <v/>
      </c>
      <c r="D7786">
        <f>IF(B7786="","",HOUR(A7786))</f>
        <v/>
      </c>
      <c r="E7786">
        <f>IF(B7786="","",IF(INPUT!$I$1="","",IF(C7786&lt;(INT(INPUT!$I$1)-INPUT!$I$2),"Off Meds",IF(C7786&lt;=(INT(INPUT!$I$1)+INPUT!$I$2),"Washout","On Meds"))))</f>
        <v/>
      </c>
      <c r="F7786">
        <f>IF(B7786="","",1.509*(LN(B7786)^1.084-5.381))</f>
        <v/>
      </c>
      <c r="G7786">
        <f>IF(F7786="","",IF(F7786&lt;0,10*F7786^2,0))</f>
        <v/>
      </c>
      <c r="H7786">
        <f>IF(F7786="","",IF(F7786&gt;0,10*F7786^2,0))</f>
        <v/>
      </c>
    </row>
    <row r="7787">
      <c r="A7787">
        <f>Input!A7787</f>
        <v/>
      </c>
      <c r="B7787">
        <f>IF(ISNUMBER(Input!B7787),IF(AND(Input!B7787&gt;=20,Input!B7787&lt;=700),Input!B7787,""),"")</f>
        <v/>
      </c>
      <c r="C7787">
        <f>IF(B7787="","",INT(A7787))</f>
        <v/>
      </c>
      <c r="D7787">
        <f>IF(B7787="","",HOUR(A7787))</f>
        <v/>
      </c>
      <c r="E7787">
        <f>IF(B7787="","",IF(INPUT!$I$1="","",IF(C7787&lt;(INT(INPUT!$I$1)-INPUT!$I$2),"Off Meds",IF(C7787&lt;=(INT(INPUT!$I$1)+INPUT!$I$2),"Washout","On Meds"))))</f>
        <v/>
      </c>
      <c r="F7787">
        <f>IF(B7787="","",1.509*(LN(B7787)^1.084-5.381))</f>
        <v/>
      </c>
      <c r="G7787">
        <f>IF(F7787="","",IF(F7787&lt;0,10*F7787^2,0))</f>
        <v/>
      </c>
      <c r="H7787">
        <f>IF(F7787="","",IF(F7787&gt;0,10*F7787^2,0))</f>
        <v/>
      </c>
    </row>
    <row r="7788">
      <c r="A7788">
        <f>Input!A7788</f>
        <v/>
      </c>
      <c r="B7788">
        <f>IF(ISNUMBER(Input!B7788),IF(AND(Input!B7788&gt;=20,Input!B7788&lt;=700),Input!B7788,""),"")</f>
        <v/>
      </c>
      <c r="C7788">
        <f>IF(B7788="","",INT(A7788))</f>
        <v/>
      </c>
      <c r="D7788">
        <f>IF(B7788="","",HOUR(A7788))</f>
        <v/>
      </c>
      <c r="E7788">
        <f>IF(B7788="","",IF(INPUT!$I$1="","",IF(C7788&lt;(INT(INPUT!$I$1)-INPUT!$I$2),"Off Meds",IF(C7788&lt;=(INT(INPUT!$I$1)+INPUT!$I$2),"Washout","On Meds"))))</f>
        <v/>
      </c>
      <c r="F7788">
        <f>IF(B7788="","",1.509*(LN(B7788)^1.084-5.381))</f>
        <v/>
      </c>
      <c r="G7788">
        <f>IF(F7788="","",IF(F7788&lt;0,10*F7788^2,0))</f>
        <v/>
      </c>
      <c r="H7788">
        <f>IF(F7788="","",IF(F7788&gt;0,10*F7788^2,0))</f>
        <v/>
      </c>
    </row>
    <row r="7789">
      <c r="A7789">
        <f>Input!A7789</f>
        <v/>
      </c>
      <c r="B7789">
        <f>IF(ISNUMBER(Input!B7789),IF(AND(Input!B7789&gt;=20,Input!B7789&lt;=700),Input!B7789,""),"")</f>
        <v/>
      </c>
      <c r="C7789">
        <f>IF(B7789="","",INT(A7789))</f>
        <v/>
      </c>
      <c r="D7789">
        <f>IF(B7789="","",HOUR(A7789))</f>
        <v/>
      </c>
      <c r="E7789">
        <f>IF(B7789="","",IF(INPUT!$I$1="","",IF(C7789&lt;(INT(INPUT!$I$1)-INPUT!$I$2),"Off Meds",IF(C7789&lt;=(INT(INPUT!$I$1)+INPUT!$I$2),"Washout","On Meds"))))</f>
        <v/>
      </c>
      <c r="F7789">
        <f>IF(B7789="","",1.509*(LN(B7789)^1.084-5.381))</f>
        <v/>
      </c>
      <c r="G7789">
        <f>IF(F7789="","",IF(F7789&lt;0,10*F7789^2,0))</f>
        <v/>
      </c>
      <c r="H7789">
        <f>IF(F7789="","",IF(F7789&gt;0,10*F7789^2,0))</f>
        <v/>
      </c>
    </row>
    <row r="7790">
      <c r="A7790">
        <f>Input!A7790</f>
        <v/>
      </c>
      <c r="B7790">
        <f>IF(ISNUMBER(Input!B7790),IF(AND(Input!B7790&gt;=20,Input!B7790&lt;=700),Input!B7790,""),"")</f>
        <v/>
      </c>
      <c r="C7790">
        <f>IF(B7790="","",INT(A7790))</f>
        <v/>
      </c>
      <c r="D7790">
        <f>IF(B7790="","",HOUR(A7790))</f>
        <v/>
      </c>
      <c r="E7790">
        <f>IF(B7790="","",IF(INPUT!$I$1="","",IF(C7790&lt;(INT(INPUT!$I$1)-INPUT!$I$2),"Off Meds",IF(C7790&lt;=(INT(INPUT!$I$1)+INPUT!$I$2),"Washout","On Meds"))))</f>
        <v/>
      </c>
      <c r="F7790">
        <f>IF(B7790="","",1.509*(LN(B7790)^1.084-5.381))</f>
        <v/>
      </c>
      <c r="G7790">
        <f>IF(F7790="","",IF(F7790&lt;0,10*F7790^2,0))</f>
        <v/>
      </c>
      <c r="H7790">
        <f>IF(F7790="","",IF(F7790&gt;0,10*F7790^2,0))</f>
        <v/>
      </c>
    </row>
    <row r="7791">
      <c r="A7791">
        <f>Input!A7791</f>
        <v/>
      </c>
      <c r="B7791">
        <f>IF(ISNUMBER(Input!B7791),IF(AND(Input!B7791&gt;=20,Input!B7791&lt;=700),Input!B7791,""),"")</f>
        <v/>
      </c>
      <c r="C7791">
        <f>IF(B7791="","",INT(A7791))</f>
        <v/>
      </c>
      <c r="D7791">
        <f>IF(B7791="","",HOUR(A7791))</f>
        <v/>
      </c>
      <c r="E7791">
        <f>IF(B7791="","",IF(INPUT!$I$1="","",IF(C7791&lt;(INT(INPUT!$I$1)-INPUT!$I$2),"Off Meds",IF(C7791&lt;=(INT(INPUT!$I$1)+INPUT!$I$2),"Washout","On Meds"))))</f>
        <v/>
      </c>
      <c r="F7791">
        <f>IF(B7791="","",1.509*(LN(B7791)^1.084-5.381))</f>
        <v/>
      </c>
      <c r="G7791">
        <f>IF(F7791="","",IF(F7791&lt;0,10*F7791^2,0))</f>
        <v/>
      </c>
      <c r="H7791">
        <f>IF(F7791="","",IF(F7791&gt;0,10*F7791^2,0))</f>
        <v/>
      </c>
    </row>
    <row r="7792">
      <c r="A7792">
        <f>Input!A7792</f>
        <v/>
      </c>
      <c r="B7792">
        <f>IF(ISNUMBER(Input!B7792),IF(AND(Input!B7792&gt;=20,Input!B7792&lt;=700),Input!B7792,""),"")</f>
        <v/>
      </c>
      <c r="C7792">
        <f>IF(B7792="","",INT(A7792))</f>
        <v/>
      </c>
      <c r="D7792">
        <f>IF(B7792="","",HOUR(A7792))</f>
        <v/>
      </c>
      <c r="E7792">
        <f>IF(B7792="","",IF(INPUT!$I$1="","",IF(C7792&lt;(INT(INPUT!$I$1)-INPUT!$I$2),"Off Meds",IF(C7792&lt;=(INT(INPUT!$I$1)+INPUT!$I$2),"Washout","On Meds"))))</f>
        <v/>
      </c>
      <c r="F7792">
        <f>IF(B7792="","",1.509*(LN(B7792)^1.084-5.381))</f>
        <v/>
      </c>
      <c r="G7792">
        <f>IF(F7792="","",IF(F7792&lt;0,10*F7792^2,0))</f>
        <v/>
      </c>
      <c r="H7792">
        <f>IF(F7792="","",IF(F7792&gt;0,10*F7792^2,0))</f>
        <v/>
      </c>
    </row>
    <row r="7793">
      <c r="A7793">
        <f>Input!A7793</f>
        <v/>
      </c>
      <c r="B7793">
        <f>IF(ISNUMBER(Input!B7793),IF(AND(Input!B7793&gt;=20,Input!B7793&lt;=700),Input!B7793,""),"")</f>
        <v/>
      </c>
      <c r="C7793">
        <f>IF(B7793="","",INT(A7793))</f>
        <v/>
      </c>
      <c r="D7793">
        <f>IF(B7793="","",HOUR(A7793))</f>
        <v/>
      </c>
      <c r="E7793">
        <f>IF(B7793="","",IF(INPUT!$I$1="","",IF(C7793&lt;(INT(INPUT!$I$1)-INPUT!$I$2),"Off Meds",IF(C7793&lt;=(INT(INPUT!$I$1)+INPUT!$I$2),"Washout","On Meds"))))</f>
        <v/>
      </c>
      <c r="F7793">
        <f>IF(B7793="","",1.509*(LN(B7793)^1.084-5.381))</f>
        <v/>
      </c>
      <c r="G7793">
        <f>IF(F7793="","",IF(F7793&lt;0,10*F7793^2,0))</f>
        <v/>
      </c>
      <c r="H7793">
        <f>IF(F7793="","",IF(F7793&gt;0,10*F7793^2,0))</f>
        <v/>
      </c>
    </row>
    <row r="7794">
      <c r="A7794">
        <f>Input!A7794</f>
        <v/>
      </c>
      <c r="B7794">
        <f>IF(ISNUMBER(Input!B7794),IF(AND(Input!B7794&gt;=20,Input!B7794&lt;=700),Input!B7794,""),"")</f>
        <v/>
      </c>
      <c r="C7794">
        <f>IF(B7794="","",INT(A7794))</f>
        <v/>
      </c>
      <c r="D7794">
        <f>IF(B7794="","",HOUR(A7794))</f>
        <v/>
      </c>
      <c r="E7794">
        <f>IF(B7794="","",IF(INPUT!$I$1="","",IF(C7794&lt;(INT(INPUT!$I$1)-INPUT!$I$2),"Off Meds",IF(C7794&lt;=(INT(INPUT!$I$1)+INPUT!$I$2),"Washout","On Meds"))))</f>
        <v/>
      </c>
      <c r="F7794">
        <f>IF(B7794="","",1.509*(LN(B7794)^1.084-5.381))</f>
        <v/>
      </c>
      <c r="G7794">
        <f>IF(F7794="","",IF(F7794&lt;0,10*F7794^2,0))</f>
        <v/>
      </c>
      <c r="H7794">
        <f>IF(F7794="","",IF(F7794&gt;0,10*F7794^2,0))</f>
        <v/>
      </c>
    </row>
    <row r="7795">
      <c r="A7795">
        <f>Input!A7795</f>
        <v/>
      </c>
      <c r="B7795">
        <f>IF(ISNUMBER(Input!B7795),IF(AND(Input!B7795&gt;=20,Input!B7795&lt;=700),Input!B7795,""),"")</f>
        <v/>
      </c>
      <c r="C7795">
        <f>IF(B7795="","",INT(A7795))</f>
        <v/>
      </c>
      <c r="D7795">
        <f>IF(B7795="","",HOUR(A7795))</f>
        <v/>
      </c>
      <c r="E7795">
        <f>IF(B7795="","",IF(INPUT!$I$1="","",IF(C7795&lt;(INT(INPUT!$I$1)-INPUT!$I$2),"Off Meds",IF(C7795&lt;=(INT(INPUT!$I$1)+INPUT!$I$2),"Washout","On Meds"))))</f>
        <v/>
      </c>
      <c r="F7795">
        <f>IF(B7795="","",1.509*(LN(B7795)^1.084-5.381))</f>
        <v/>
      </c>
      <c r="G7795">
        <f>IF(F7795="","",IF(F7795&lt;0,10*F7795^2,0))</f>
        <v/>
      </c>
      <c r="H7795">
        <f>IF(F7795="","",IF(F7795&gt;0,10*F7795^2,0))</f>
        <v/>
      </c>
    </row>
    <row r="7796">
      <c r="A7796">
        <f>Input!A7796</f>
        <v/>
      </c>
      <c r="B7796">
        <f>IF(ISNUMBER(Input!B7796),IF(AND(Input!B7796&gt;=20,Input!B7796&lt;=700),Input!B7796,""),"")</f>
        <v/>
      </c>
      <c r="C7796">
        <f>IF(B7796="","",INT(A7796))</f>
        <v/>
      </c>
      <c r="D7796">
        <f>IF(B7796="","",HOUR(A7796))</f>
        <v/>
      </c>
      <c r="E7796">
        <f>IF(B7796="","",IF(INPUT!$I$1="","",IF(C7796&lt;(INT(INPUT!$I$1)-INPUT!$I$2),"Off Meds",IF(C7796&lt;=(INT(INPUT!$I$1)+INPUT!$I$2),"Washout","On Meds"))))</f>
        <v/>
      </c>
      <c r="F7796">
        <f>IF(B7796="","",1.509*(LN(B7796)^1.084-5.381))</f>
        <v/>
      </c>
      <c r="G7796">
        <f>IF(F7796="","",IF(F7796&lt;0,10*F7796^2,0))</f>
        <v/>
      </c>
      <c r="H7796">
        <f>IF(F7796="","",IF(F7796&gt;0,10*F7796^2,0))</f>
        <v/>
      </c>
    </row>
    <row r="7797">
      <c r="A7797">
        <f>Input!A7797</f>
        <v/>
      </c>
      <c r="B7797">
        <f>IF(ISNUMBER(Input!B7797),IF(AND(Input!B7797&gt;=20,Input!B7797&lt;=700),Input!B7797,""),"")</f>
        <v/>
      </c>
      <c r="C7797">
        <f>IF(B7797="","",INT(A7797))</f>
        <v/>
      </c>
      <c r="D7797">
        <f>IF(B7797="","",HOUR(A7797))</f>
        <v/>
      </c>
      <c r="E7797">
        <f>IF(B7797="","",IF(INPUT!$I$1="","",IF(C7797&lt;(INT(INPUT!$I$1)-INPUT!$I$2),"Off Meds",IF(C7797&lt;=(INT(INPUT!$I$1)+INPUT!$I$2),"Washout","On Meds"))))</f>
        <v/>
      </c>
      <c r="F7797">
        <f>IF(B7797="","",1.509*(LN(B7797)^1.084-5.381))</f>
        <v/>
      </c>
      <c r="G7797">
        <f>IF(F7797="","",IF(F7797&lt;0,10*F7797^2,0))</f>
        <v/>
      </c>
      <c r="H7797">
        <f>IF(F7797="","",IF(F7797&gt;0,10*F7797^2,0))</f>
        <v/>
      </c>
    </row>
    <row r="7798">
      <c r="A7798">
        <f>Input!A7798</f>
        <v/>
      </c>
      <c r="B7798">
        <f>IF(ISNUMBER(Input!B7798),IF(AND(Input!B7798&gt;=20,Input!B7798&lt;=700),Input!B7798,""),"")</f>
        <v/>
      </c>
      <c r="C7798">
        <f>IF(B7798="","",INT(A7798))</f>
        <v/>
      </c>
      <c r="D7798">
        <f>IF(B7798="","",HOUR(A7798))</f>
        <v/>
      </c>
      <c r="E7798">
        <f>IF(B7798="","",IF(INPUT!$I$1="","",IF(C7798&lt;(INT(INPUT!$I$1)-INPUT!$I$2),"Off Meds",IF(C7798&lt;=(INT(INPUT!$I$1)+INPUT!$I$2),"Washout","On Meds"))))</f>
        <v/>
      </c>
      <c r="F7798">
        <f>IF(B7798="","",1.509*(LN(B7798)^1.084-5.381))</f>
        <v/>
      </c>
      <c r="G7798">
        <f>IF(F7798="","",IF(F7798&lt;0,10*F7798^2,0))</f>
        <v/>
      </c>
      <c r="H7798">
        <f>IF(F7798="","",IF(F7798&gt;0,10*F7798^2,0))</f>
        <v/>
      </c>
    </row>
    <row r="7799">
      <c r="A7799">
        <f>Input!A7799</f>
        <v/>
      </c>
      <c r="B7799">
        <f>IF(ISNUMBER(Input!B7799),IF(AND(Input!B7799&gt;=20,Input!B7799&lt;=700),Input!B7799,""),"")</f>
        <v/>
      </c>
      <c r="C7799">
        <f>IF(B7799="","",INT(A7799))</f>
        <v/>
      </c>
      <c r="D7799">
        <f>IF(B7799="","",HOUR(A7799))</f>
        <v/>
      </c>
      <c r="E7799">
        <f>IF(B7799="","",IF(INPUT!$I$1="","",IF(C7799&lt;(INT(INPUT!$I$1)-INPUT!$I$2),"Off Meds",IF(C7799&lt;=(INT(INPUT!$I$1)+INPUT!$I$2),"Washout","On Meds"))))</f>
        <v/>
      </c>
      <c r="F7799">
        <f>IF(B7799="","",1.509*(LN(B7799)^1.084-5.381))</f>
        <v/>
      </c>
      <c r="G7799">
        <f>IF(F7799="","",IF(F7799&lt;0,10*F7799^2,0))</f>
        <v/>
      </c>
      <c r="H7799">
        <f>IF(F7799="","",IF(F7799&gt;0,10*F7799^2,0))</f>
        <v/>
      </c>
    </row>
    <row r="7800">
      <c r="A7800">
        <f>Input!A7800</f>
        <v/>
      </c>
      <c r="B7800">
        <f>IF(ISNUMBER(Input!B7800),IF(AND(Input!B7800&gt;=20,Input!B7800&lt;=700),Input!B7800,""),"")</f>
        <v/>
      </c>
      <c r="C7800">
        <f>IF(B7800="","",INT(A7800))</f>
        <v/>
      </c>
      <c r="D7800">
        <f>IF(B7800="","",HOUR(A7800))</f>
        <v/>
      </c>
      <c r="E7800">
        <f>IF(B7800="","",IF(INPUT!$I$1="","",IF(C7800&lt;(INT(INPUT!$I$1)-INPUT!$I$2),"Off Meds",IF(C7800&lt;=(INT(INPUT!$I$1)+INPUT!$I$2),"Washout","On Meds"))))</f>
        <v/>
      </c>
      <c r="F7800">
        <f>IF(B7800="","",1.509*(LN(B7800)^1.084-5.381))</f>
        <v/>
      </c>
      <c r="G7800">
        <f>IF(F7800="","",IF(F7800&lt;0,10*F7800^2,0))</f>
        <v/>
      </c>
      <c r="H7800">
        <f>IF(F7800="","",IF(F7800&gt;0,10*F7800^2,0))</f>
        <v/>
      </c>
    </row>
    <row r="7801">
      <c r="A7801">
        <f>Input!A7801</f>
        <v/>
      </c>
      <c r="B7801">
        <f>IF(ISNUMBER(Input!B7801),IF(AND(Input!B7801&gt;=20,Input!B7801&lt;=700),Input!B7801,""),"")</f>
        <v/>
      </c>
      <c r="C7801">
        <f>IF(B7801="","",INT(A7801))</f>
        <v/>
      </c>
      <c r="D7801">
        <f>IF(B7801="","",HOUR(A7801))</f>
        <v/>
      </c>
      <c r="E7801">
        <f>IF(B7801="","",IF(INPUT!$I$1="","",IF(C7801&lt;(INT(INPUT!$I$1)-INPUT!$I$2),"Off Meds",IF(C7801&lt;=(INT(INPUT!$I$1)+INPUT!$I$2),"Washout","On Meds"))))</f>
        <v/>
      </c>
      <c r="F7801">
        <f>IF(B7801="","",1.509*(LN(B7801)^1.084-5.381))</f>
        <v/>
      </c>
      <c r="G7801">
        <f>IF(F7801="","",IF(F7801&lt;0,10*F7801^2,0))</f>
        <v/>
      </c>
      <c r="H7801">
        <f>IF(F7801="","",IF(F7801&gt;0,10*F7801^2,0))</f>
        <v/>
      </c>
    </row>
    <row r="7802">
      <c r="A7802">
        <f>Input!A7802</f>
        <v/>
      </c>
      <c r="B7802">
        <f>IF(ISNUMBER(Input!B7802),IF(AND(Input!B7802&gt;=20,Input!B7802&lt;=700),Input!B7802,""),"")</f>
        <v/>
      </c>
      <c r="C7802">
        <f>IF(B7802="","",INT(A7802))</f>
        <v/>
      </c>
      <c r="D7802">
        <f>IF(B7802="","",HOUR(A7802))</f>
        <v/>
      </c>
      <c r="E7802">
        <f>IF(B7802="","",IF(INPUT!$I$1="","",IF(C7802&lt;(INT(INPUT!$I$1)-INPUT!$I$2),"Off Meds",IF(C7802&lt;=(INT(INPUT!$I$1)+INPUT!$I$2),"Washout","On Meds"))))</f>
        <v/>
      </c>
      <c r="F7802">
        <f>IF(B7802="","",1.509*(LN(B7802)^1.084-5.381))</f>
        <v/>
      </c>
      <c r="G7802">
        <f>IF(F7802="","",IF(F7802&lt;0,10*F7802^2,0))</f>
        <v/>
      </c>
      <c r="H7802">
        <f>IF(F7802="","",IF(F7802&gt;0,10*F7802^2,0))</f>
        <v/>
      </c>
    </row>
    <row r="7803">
      <c r="A7803">
        <f>Input!A7803</f>
        <v/>
      </c>
      <c r="B7803">
        <f>IF(ISNUMBER(Input!B7803),IF(AND(Input!B7803&gt;=20,Input!B7803&lt;=700),Input!B7803,""),"")</f>
        <v/>
      </c>
      <c r="C7803">
        <f>IF(B7803="","",INT(A7803))</f>
        <v/>
      </c>
      <c r="D7803">
        <f>IF(B7803="","",HOUR(A7803))</f>
        <v/>
      </c>
      <c r="E7803">
        <f>IF(B7803="","",IF(INPUT!$I$1="","",IF(C7803&lt;(INT(INPUT!$I$1)-INPUT!$I$2),"Off Meds",IF(C7803&lt;=(INT(INPUT!$I$1)+INPUT!$I$2),"Washout","On Meds"))))</f>
        <v/>
      </c>
      <c r="F7803">
        <f>IF(B7803="","",1.509*(LN(B7803)^1.084-5.381))</f>
        <v/>
      </c>
      <c r="G7803">
        <f>IF(F7803="","",IF(F7803&lt;0,10*F7803^2,0))</f>
        <v/>
      </c>
      <c r="H7803">
        <f>IF(F7803="","",IF(F7803&gt;0,10*F7803^2,0))</f>
        <v/>
      </c>
    </row>
    <row r="7804">
      <c r="A7804">
        <f>Input!A7804</f>
        <v/>
      </c>
      <c r="B7804">
        <f>IF(ISNUMBER(Input!B7804),IF(AND(Input!B7804&gt;=20,Input!B7804&lt;=700),Input!B7804,""),"")</f>
        <v/>
      </c>
      <c r="C7804">
        <f>IF(B7804="","",INT(A7804))</f>
        <v/>
      </c>
      <c r="D7804">
        <f>IF(B7804="","",HOUR(A7804))</f>
        <v/>
      </c>
      <c r="E7804">
        <f>IF(B7804="","",IF(INPUT!$I$1="","",IF(C7804&lt;(INT(INPUT!$I$1)-INPUT!$I$2),"Off Meds",IF(C7804&lt;=(INT(INPUT!$I$1)+INPUT!$I$2),"Washout","On Meds"))))</f>
        <v/>
      </c>
      <c r="F7804">
        <f>IF(B7804="","",1.509*(LN(B7804)^1.084-5.381))</f>
        <v/>
      </c>
      <c r="G7804">
        <f>IF(F7804="","",IF(F7804&lt;0,10*F7804^2,0))</f>
        <v/>
      </c>
      <c r="H7804">
        <f>IF(F7804="","",IF(F7804&gt;0,10*F7804^2,0))</f>
        <v/>
      </c>
    </row>
    <row r="7805">
      <c r="A7805">
        <f>Input!A7805</f>
        <v/>
      </c>
      <c r="B7805">
        <f>IF(ISNUMBER(Input!B7805),IF(AND(Input!B7805&gt;=20,Input!B7805&lt;=700),Input!B7805,""),"")</f>
        <v/>
      </c>
      <c r="C7805">
        <f>IF(B7805="","",INT(A7805))</f>
        <v/>
      </c>
      <c r="D7805">
        <f>IF(B7805="","",HOUR(A7805))</f>
        <v/>
      </c>
      <c r="E7805">
        <f>IF(B7805="","",IF(INPUT!$I$1="","",IF(C7805&lt;(INT(INPUT!$I$1)-INPUT!$I$2),"Off Meds",IF(C7805&lt;=(INT(INPUT!$I$1)+INPUT!$I$2),"Washout","On Meds"))))</f>
        <v/>
      </c>
      <c r="F7805">
        <f>IF(B7805="","",1.509*(LN(B7805)^1.084-5.381))</f>
        <v/>
      </c>
      <c r="G7805">
        <f>IF(F7805="","",IF(F7805&lt;0,10*F7805^2,0))</f>
        <v/>
      </c>
      <c r="H7805">
        <f>IF(F7805="","",IF(F7805&gt;0,10*F7805^2,0))</f>
        <v/>
      </c>
    </row>
    <row r="7806">
      <c r="A7806">
        <f>Input!A7806</f>
        <v/>
      </c>
      <c r="B7806">
        <f>IF(ISNUMBER(Input!B7806),IF(AND(Input!B7806&gt;=20,Input!B7806&lt;=700),Input!B7806,""),"")</f>
        <v/>
      </c>
      <c r="C7806">
        <f>IF(B7806="","",INT(A7806))</f>
        <v/>
      </c>
      <c r="D7806">
        <f>IF(B7806="","",HOUR(A7806))</f>
        <v/>
      </c>
      <c r="E7806">
        <f>IF(B7806="","",IF(INPUT!$I$1="","",IF(C7806&lt;(INT(INPUT!$I$1)-INPUT!$I$2),"Off Meds",IF(C7806&lt;=(INT(INPUT!$I$1)+INPUT!$I$2),"Washout","On Meds"))))</f>
        <v/>
      </c>
      <c r="F7806">
        <f>IF(B7806="","",1.509*(LN(B7806)^1.084-5.381))</f>
        <v/>
      </c>
      <c r="G7806">
        <f>IF(F7806="","",IF(F7806&lt;0,10*F7806^2,0))</f>
        <v/>
      </c>
      <c r="H7806">
        <f>IF(F7806="","",IF(F7806&gt;0,10*F7806^2,0))</f>
        <v/>
      </c>
    </row>
    <row r="7807">
      <c r="A7807">
        <f>Input!A7807</f>
        <v/>
      </c>
      <c r="B7807">
        <f>IF(ISNUMBER(Input!B7807),IF(AND(Input!B7807&gt;=20,Input!B7807&lt;=700),Input!B7807,""),"")</f>
        <v/>
      </c>
      <c r="C7807">
        <f>IF(B7807="","",INT(A7807))</f>
        <v/>
      </c>
      <c r="D7807">
        <f>IF(B7807="","",HOUR(A7807))</f>
        <v/>
      </c>
      <c r="E7807">
        <f>IF(B7807="","",IF(INPUT!$I$1="","",IF(C7807&lt;(INT(INPUT!$I$1)-INPUT!$I$2),"Off Meds",IF(C7807&lt;=(INT(INPUT!$I$1)+INPUT!$I$2),"Washout","On Meds"))))</f>
        <v/>
      </c>
      <c r="F7807">
        <f>IF(B7807="","",1.509*(LN(B7807)^1.084-5.381))</f>
        <v/>
      </c>
      <c r="G7807">
        <f>IF(F7807="","",IF(F7807&lt;0,10*F7807^2,0))</f>
        <v/>
      </c>
      <c r="H7807">
        <f>IF(F7807="","",IF(F7807&gt;0,10*F7807^2,0))</f>
        <v/>
      </c>
    </row>
    <row r="7808">
      <c r="A7808">
        <f>Input!A7808</f>
        <v/>
      </c>
      <c r="B7808">
        <f>IF(ISNUMBER(Input!B7808),IF(AND(Input!B7808&gt;=20,Input!B7808&lt;=700),Input!B7808,""),"")</f>
        <v/>
      </c>
      <c r="C7808">
        <f>IF(B7808="","",INT(A7808))</f>
        <v/>
      </c>
      <c r="D7808">
        <f>IF(B7808="","",HOUR(A7808))</f>
        <v/>
      </c>
      <c r="E7808">
        <f>IF(B7808="","",IF(INPUT!$I$1="","",IF(C7808&lt;(INT(INPUT!$I$1)-INPUT!$I$2),"Off Meds",IF(C7808&lt;=(INT(INPUT!$I$1)+INPUT!$I$2),"Washout","On Meds"))))</f>
        <v/>
      </c>
      <c r="F7808">
        <f>IF(B7808="","",1.509*(LN(B7808)^1.084-5.381))</f>
        <v/>
      </c>
      <c r="G7808">
        <f>IF(F7808="","",IF(F7808&lt;0,10*F7808^2,0))</f>
        <v/>
      </c>
      <c r="H7808">
        <f>IF(F7808="","",IF(F7808&gt;0,10*F7808^2,0))</f>
        <v/>
      </c>
    </row>
    <row r="7809">
      <c r="A7809">
        <f>Input!A7809</f>
        <v/>
      </c>
      <c r="B7809">
        <f>IF(ISNUMBER(Input!B7809),IF(AND(Input!B7809&gt;=20,Input!B7809&lt;=700),Input!B7809,""),"")</f>
        <v/>
      </c>
      <c r="C7809">
        <f>IF(B7809="","",INT(A7809))</f>
        <v/>
      </c>
      <c r="D7809">
        <f>IF(B7809="","",HOUR(A7809))</f>
        <v/>
      </c>
      <c r="E7809">
        <f>IF(B7809="","",IF(INPUT!$I$1="","",IF(C7809&lt;(INT(INPUT!$I$1)-INPUT!$I$2),"Off Meds",IF(C7809&lt;=(INT(INPUT!$I$1)+INPUT!$I$2),"Washout","On Meds"))))</f>
        <v/>
      </c>
      <c r="F7809">
        <f>IF(B7809="","",1.509*(LN(B7809)^1.084-5.381))</f>
        <v/>
      </c>
      <c r="G7809">
        <f>IF(F7809="","",IF(F7809&lt;0,10*F7809^2,0))</f>
        <v/>
      </c>
      <c r="H7809">
        <f>IF(F7809="","",IF(F7809&gt;0,10*F7809^2,0))</f>
        <v/>
      </c>
    </row>
    <row r="7810">
      <c r="A7810">
        <f>Input!A7810</f>
        <v/>
      </c>
      <c r="B7810">
        <f>IF(ISNUMBER(Input!B7810),IF(AND(Input!B7810&gt;=20,Input!B7810&lt;=700),Input!B7810,""),"")</f>
        <v/>
      </c>
      <c r="C7810">
        <f>IF(B7810="","",INT(A7810))</f>
        <v/>
      </c>
      <c r="D7810">
        <f>IF(B7810="","",HOUR(A7810))</f>
        <v/>
      </c>
      <c r="E7810">
        <f>IF(B7810="","",IF(INPUT!$I$1="","",IF(C7810&lt;(INT(INPUT!$I$1)-INPUT!$I$2),"Off Meds",IF(C7810&lt;=(INT(INPUT!$I$1)+INPUT!$I$2),"Washout","On Meds"))))</f>
        <v/>
      </c>
      <c r="F7810">
        <f>IF(B7810="","",1.509*(LN(B7810)^1.084-5.381))</f>
        <v/>
      </c>
      <c r="G7810">
        <f>IF(F7810="","",IF(F7810&lt;0,10*F7810^2,0))</f>
        <v/>
      </c>
      <c r="H7810">
        <f>IF(F7810="","",IF(F7810&gt;0,10*F7810^2,0))</f>
        <v/>
      </c>
    </row>
    <row r="7811">
      <c r="A7811">
        <f>Input!A7811</f>
        <v/>
      </c>
      <c r="B7811">
        <f>IF(ISNUMBER(Input!B7811),IF(AND(Input!B7811&gt;=20,Input!B7811&lt;=700),Input!B7811,""),"")</f>
        <v/>
      </c>
      <c r="C7811">
        <f>IF(B7811="","",INT(A7811))</f>
        <v/>
      </c>
      <c r="D7811">
        <f>IF(B7811="","",HOUR(A7811))</f>
        <v/>
      </c>
      <c r="E7811">
        <f>IF(B7811="","",IF(INPUT!$I$1="","",IF(C7811&lt;(INT(INPUT!$I$1)-INPUT!$I$2),"Off Meds",IF(C7811&lt;=(INT(INPUT!$I$1)+INPUT!$I$2),"Washout","On Meds"))))</f>
        <v/>
      </c>
      <c r="F7811">
        <f>IF(B7811="","",1.509*(LN(B7811)^1.084-5.381))</f>
        <v/>
      </c>
      <c r="G7811">
        <f>IF(F7811="","",IF(F7811&lt;0,10*F7811^2,0))</f>
        <v/>
      </c>
      <c r="H7811">
        <f>IF(F7811="","",IF(F7811&gt;0,10*F7811^2,0))</f>
        <v/>
      </c>
    </row>
    <row r="7812">
      <c r="A7812">
        <f>Input!A7812</f>
        <v/>
      </c>
      <c r="B7812">
        <f>IF(ISNUMBER(Input!B7812),IF(AND(Input!B7812&gt;=20,Input!B7812&lt;=700),Input!B7812,""),"")</f>
        <v/>
      </c>
      <c r="C7812">
        <f>IF(B7812="","",INT(A7812))</f>
        <v/>
      </c>
      <c r="D7812">
        <f>IF(B7812="","",HOUR(A7812))</f>
        <v/>
      </c>
      <c r="E7812">
        <f>IF(B7812="","",IF(INPUT!$I$1="","",IF(C7812&lt;(INT(INPUT!$I$1)-INPUT!$I$2),"Off Meds",IF(C7812&lt;=(INT(INPUT!$I$1)+INPUT!$I$2),"Washout","On Meds"))))</f>
        <v/>
      </c>
      <c r="F7812">
        <f>IF(B7812="","",1.509*(LN(B7812)^1.084-5.381))</f>
        <v/>
      </c>
      <c r="G7812">
        <f>IF(F7812="","",IF(F7812&lt;0,10*F7812^2,0))</f>
        <v/>
      </c>
      <c r="H7812">
        <f>IF(F7812="","",IF(F7812&gt;0,10*F7812^2,0))</f>
        <v/>
      </c>
    </row>
    <row r="7813">
      <c r="A7813">
        <f>Input!A7813</f>
        <v/>
      </c>
      <c r="B7813">
        <f>IF(ISNUMBER(Input!B7813),IF(AND(Input!B7813&gt;=20,Input!B7813&lt;=700),Input!B7813,""),"")</f>
        <v/>
      </c>
      <c r="C7813">
        <f>IF(B7813="","",INT(A7813))</f>
        <v/>
      </c>
      <c r="D7813">
        <f>IF(B7813="","",HOUR(A7813))</f>
        <v/>
      </c>
      <c r="E7813">
        <f>IF(B7813="","",IF(INPUT!$I$1="","",IF(C7813&lt;(INT(INPUT!$I$1)-INPUT!$I$2),"Off Meds",IF(C7813&lt;=(INT(INPUT!$I$1)+INPUT!$I$2),"Washout","On Meds"))))</f>
        <v/>
      </c>
      <c r="F7813">
        <f>IF(B7813="","",1.509*(LN(B7813)^1.084-5.381))</f>
        <v/>
      </c>
      <c r="G7813">
        <f>IF(F7813="","",IF(F7813&lt;0,10*F7813^2,0))</f>
        <v/>
      </c>
      <c r="H7813">
        <f>IF(F7813="","",IF(F7813&gt;0,10*F7813^2,0))</f>
        <v/>
      </c>
    </row>
    <row r="7814">
      <c r="A7814">
        <f>Input!A7814</f>
        <v/>
      </c>
      <c r="B7814">
        <f>IF(ISNUMBER(Input!B7814),IF(AND(Input!B7814&gt;=20,Input!B7814&lt;=700),Input!B7814,""),"")</f>
        <v/>
      </c>
      <c r="C7814">
        <f>IF(B7814="","",INT(A7814))</f>
        <v/>
      </c>
      <c r="D7814">
        <f>IF(B7814="","",HOUR(A7814))</f>
        <v/>
      </c>
      <c r="E7814">
        <f>IF(B7814="","",IF(INPUT!$I$1="","",IF(C7814&lt;(INT(INPUT!$I$1)-INPUT!$I$2),"Off Meds",IF(C7814&lt;=(INT(INPUT!$I$1)+INPUT!$I$2),"Washout","On Meds"))))</f>
        <v/>
      </c>
      <c r="F7814">
        <f>IF(B7814="","",1.509*(LN(B7814)^1.084-5.381))</f>
        <v/>
      </c>
      <c r="G7814">
        <f>IF(F7814="","",IF(F7814&lt;0,10*F7814^2,0))</f>
        <v/>
      </c>
      <c r="H7814">
        <f>IF(F7814="","",IF(F7814&gt;0,10*F7814^2,0))</f>
        <v/>
      </c>
    </row>
    <row r="7815">
      <c r="A7815">
        <f>Input!A7815</f>
        <v/>
      </c>
      <c r="B7815">
        <f>IF(ISNUMBER(Input!B7815),IF(AND(Input!B7815&gt;=20,Input!B7815&lt;=700),Input!B7815,""),"")</f>
        <v/>
      </c>
      <c r="C7815">
        <f>IF(B7815="","",INT(A7815))</f>
        <v/>
      </c>
      <c r="D7815">
        <f>IF(B7815="","",HOUR(A7815))</f>
        <v/>
      </c>
      <c r="E7815">
        <f>IF(B7815="","",IF(INPUT!$I$1="","",IF(C7815&lt;(INT(INPUT!$I$1)-INPUT!$I$2),"Off Meds",IF(C7815&lt;=(INT(INPUT!$I$1)+INPUT!$I$2),"Washout","On Meds"))))</f>
        <v/>
      </c>
      <c r="F7815">
        <f>IF(B7815="","",1.509*(LN(B7815)^1.084-5.381))</f>
        <v/>
      </c>
      <c r="G7815">
        <f>IF(F7815="","",IF(F7815&lt;0,10*F7815^2,0))</f>
        <v/>
      </c>
      <c r="H7815">
        <f>IF(F7815="","",IF(F7815&gt;0,10*F7815^2,0))</f>
        <v/>
      </c>
    </row>
    <row r="7816">
      <c r="A7816">
        <f>Input!A7816</f>
        <v/>
      </c>
      <c r="B7816">
        <f>IF(ISNUMBER(Input!B7816),IF(AND(Input!B7816&gt;=20,Input!B7816&lt;=700),Input!B7816,""),"")</f>
        <v/>
      </c>
      <c r="C7816">
        <f>IF(B7816="","",INT(A7816))</f>
        <v/>
      </c>
      <c r="D7816">
        <f>IF(B7816="","",HOUR(A7816))</f>
        <v/>
      </c>
      <c r="E7816">
        <f>IF(B7816="","",IF(INPUT!$I$1="","",IF(C7816&lt;(INT(INPUT!$I$1)-INPUT!$I$2),"Off Meds",IF(C7816&lt;=(INT(INPUT!$I$1)+INPUT!$I$2),"Washout","On Meds"))))</f>
        <v/>
      </c>
      <c r="F7816">
        <f>IF(B7816="","",1.509*(LN(B7816)^1.084-5.381))</f>
        <v/>
      </c>
      <c r="G7816">
        <f>IF(F7816="","",IF(F7816&lt;0,10*F7816^2,0))</f>
        <v/>
      </c>
      <c r="H7816">
        <f>IF(F7816="","",IF(F7816&gt;0,10*F7816^2,0))</f>
        <v/>
      </c>
    </row>
    <row r="7817">
      <c r="A7817">
        <f>Input!A7817</f>
        <v/>
      </c>
      <c r="B7817">
        <f>IF(ISNUMBER(Input!B7817),IF(AND(Input!B7817&gt;=20,Input!B7817&lt;=700),Input!B7817,""),"")</f>
        <v/>
      </c>
      <c r="C7817">
        <f>IF(B7817="","",INT(A7817))</f>
        <v/>
      </c>
      <c r="D7817">
        <f>IF(B7817="","",HOUR(A7817))</f>
        <v/>
      </c>
      <c r="E7817">
        <f>IF(B7817="","",IF(INPUT!$I$1="","",IF(C7817&lt;(INT(INPUT!$I$1)-INPUT!$I$2),"Off Meds",IF(C7817&lt;=(INT(INPUT!$I$1)+INPUT!$I$2),"Washout","On Meds"))))</f>
        <v/>
      </c>
      <c r="F7817">
        <f>IF(B7817="","",1.509*(LN(B7817)^1.084-5.381))</f>
        <v/>
      </c>
      <c r="G7817">
        <f>IF(F7817="","",IF(F7817&lt;0,10*F7817^2,0))</f>
        <v/>
      </c>
      <c r="H7817">
        <f>IF(F7817="","",IF(F7817&gt;0,10*F7817^2,0))</f>
        <v/>
      </c>
    </row>
    <row r="7818">
      <c r="A7818">
        <f>Input!A7818</f>
        <v/>
      </c>
      <c r="B7818">
        <f>IF(ISNUMBER(Input!B7818),IF(AND(Input!B7818&gt;=20,Input!B7818&lt;=700),Input!B7818,""),"")</f>
        <v/>
      </c>
      <c r="C7818">
        <f>IF(B7818="","",INT(A7818))</f>
        <v/>
      </c>
      <c r="D7818">
        <f>IF(B7818="","",HOUR(A7818))</f>
        <v/>
      </c>
      <c r="E7818">
        <f>IF(B7818="","",IF(INPUT!$I$1="","",IF(C7818&lt;(INT(INPUT!$I$1)-INPUT!$I$2),"Off Meds",IF(C7818&lt;=(INT(INPUT!$I$1)+INPUT!$I$2),"Washout","On Meds"))))</f>
        <v/>
      </c>
      <c r="F7818">
        <f>IF(B7818="","",1.509*(LN(B7818)^1.084-5.381))</f>
        <v/>
      </c>
      <c r="G7818">
        <f>IF(F7818="","",IF(F7818&lt;0,10*F7818^2,0))</f>
        <v/>
      </c>
      <c r="H7818">
        <f>IF(F7818="","",IF(F7818&gt;0,10*F7818^2,0))</f>
        <v/>
      </c>
    </row>
    <row r="7819">
      <c r="A7819">
        <f>Input!A7819</f>
        <v/>
      </c>
      <c r="B7819">
        <f>IF(ISNUMBER(Input!B7819),IF(AND(Input!B7819&gt;=20,Input!B7819&lt;=700),Input!B7819,""),"")</f>
        <v/>
      </c>
      <c r="C7819">
        <f>IF(B7819="","",INT(A7819))</f>
        <v/>
      </c>
      <c r="D7819">
        <f>IF(B7819="","",HOUR(A7819))</f>
        <v/>
      </c>
      <c r="E7819">
        <f>IF(B7819="","",IF(INPUT!$I$1="","",IF(C7819&lt;(INT(INPUT!$I$1)-INPUT!$I$2),"Off Meds",IF(C7819&lt;=(INT(INPUT!$I$1)+INPUT!$I$2),"Washout","On Meds"))))</f>
        <v/>
      </c>
      <c r="F7819">
        <f>IF(B7819="","",1.509*(LN(B7819)^1.084-5.381))</f>
        <v/>
      </c>
      <c r="G7819">
        <f>IF(F7819="","",IF(F7819&lt;0,10*F7819^2,0))</f>
        <v/>
      </c>
      <c r="H7819">
        <f>IF(F7819="","",IF(F7819&gt;0,10*F7819^2,0))</f>
        <v/>
      </c>
    </row>
    <row r="7820">
      <c r="A7820">
        <f>Input!A7820</f>
        <v/>
      </c>
      <c r="B7820">
        <f>IF(ISNUMBER(Input!B7820),IF(AND(Input!B7820&gt;=20,Input!B7820&lt;=700),Input!B7820,""),"")</f>
        <v/>
      </c>
      <c r="C7820">
        <f>IF(B7820="","",INT(A7820))</f>
        <v/>
      </c>
      <c r="D7820">
        <f>IF(B7820="","",HOUR(A7820))</f>
        <v/>
      </c>
      <c r="E7820">
        <f>IF(B7820="","",IF(INPUT!$I$1="","",IF(C7820&lt;(INT(INPUT!$I$1)-INPUT!$I$2),"Off Meds",IF(C7820&lt;=(INT(INPUT!$I$1)+INPUT!$I$2),"Washout","On Meds"))))</f>
        <v/>
      </c>
      <c r="F7820">
        <f>IF(B7820="","",1.509*(LN(B7820)^1.084-5.381))</f>
        <v/>
      </c>
      <c r="G7820">
        <f>IF(F7820="","",IF(F7820&lt;0,10*F7820^2,0))</f>
        <v/>
      </c>
      <c r="H7820">
        <f>IF(F7820="","",IF(F7820&gt;0,10*F7820^2,0))</f>
        <v/>
      </c>
    </row>
    <row r="7821">
      <c r="A7821">
        <f>Input!A7821</f>
        <v/>
      </c>
      <c r="B7821">
        <f>IF(ISNUMBER(Input!B7821),IF(AND(Input!B7821&gt;=20,Input!B7821&lt;=700),Input!B7821,""),"")</f>
        <v/>
      </c>
      <c r="C7821">
        <f>IF(B7821="","",INT(A7821))</f>
        <v/>
      </c>
      <c r="D7821">
        <f>IF(B7821="","",HOUR(A7821))</f>
        <v/>
      </c>
      <c r="E7821">
        <f>IF(B7821="","",IF(INPUT!$I$1="","",IF(C7821&lt;(INT(INPUT!$I$1)-INPUT!$I$2),"Off Meds",IF(C7821&lt;=(INT(INPUT!$I$1)+INPUT!$I$2),"Washout","On Meds"))))</f>
        <v/>
      </c>
      <c r="F7821">
        <f>IF(B7821="","",1.509*(LN(B7821)^1.084-5.381))</f>
        <v/>
      </c>
      <c r="G7821">
        <f>IF(F7821="","",IF(F7821&lt;0,10*F7821^2,0))</f>
        <v/>
      </c>
      <c r="H7821">
        <f>IF(F7821="","",IF(F7821&gt;0,10*F7821^2,0))</f>
        <v/>
      </c>
    </row>
    <row r="7822">
      <c r="A7822">
        <f>Input!A7822</f>
        <v/>
      </c>
      <c r="B7822">
        <f>IF(ISNUMBER(Input!B7822),IF(AND(Input!B7822&gt;=20,Input!B7822&lt;=700),Input!B7822,""),"")</f>
        <v/>
      </c>
      <c r="C7822">
        <f>IF(B7822="","",INT(A7822))</f>
        <v/>
      </c>
      <c r="D7822">
        <f>IF(B7822="","",HOUR(A7822))</f>
        <v/>
      </c>
      <c r="E7822">
        <f>IF(B7822="","",IF(INPUT!$I$1="","",IF(C7822&lt;(INT(INPUT!$I$1)-INPUT!$I$2),"Off Meds",IF(C7822&lt;=(INT(INPUT!$I$1)+INPUT!$I$2),"Washout","On Meds"))))</f>
        <v/>
      </c>
      <c r="F7822">
        <f>IF(B7822="","",1.509*(LN(B7822)^1.084-5.381))</f>
        <v/>
      </c>
      <c r="G7822">
        <f>IF(F7822="","",IF(F7822&lt;0,10*F7822^2,0))</f>
        <v/>
      </c>
      <c r="H7822">
        <f>IF(F7822="","",IF(F7822&gt;0,10*F7822^2,0))</f>
        <v/>
      </c>
    </row>
    <row r="7823">
      <c r="A7823">
        <f>Input!A7823</f>
        <v/>
      </c>
      <c r="B7823">
        <f>IF(ISNUMBER(Input!B7823),IF(AND(Input!B7823&gt;=20,Input!B7823&lt;=700),Input!B7823,""),"")</f>
        <v/>
      </c>
      <c r="C7823">
        <f>IF(B7823="","",INT(A7823))</f>
        <v/>
      </c>
      <c r="D7823">
        <f>IF(B7823="","",HOUR(A7823))</f>
        <v/>
      </c>
      <c r="E7823">
        <f>IF(B7823="","",IF(INPUT!$I$1="","",IF(C7823&lt;(INT(INPUT!$I$1)-INPUT!$I$2),"Off Meds",IF(C7823&lt;=(INT(INPUT!$I$1)+INPUT!$I$2),"Washout","On Meds"))))</f>
        <v/>
      </c>
      <c r="F7823">
        <f>IF(B7823="","",1.509*(LN(B7823)^1.084-5.381))</f>
        <v/>
      </c>
      <c r="G7823">
        <f>IF(F7823="","",IF(F7823&lt;0,10*F7823^2,0))</f>
        <v/>
      </c>
      <c r="H7823">
        <f>IF(F7823="","",IF(F7823&gt;0,10*F7823^2,0))</f>
        <v/>
      </c>
    </row>
    <row r="7824">
      <c r="A7824">
        <f>Input!A7824</f>
        <v/>
      </c>
      <c r="B7824">
        <f>IF(ISNUMBER(Input!B7824),IF(AND(Input!B7824&gt;=20,Input!B7824&lt;=700),Input!B7824,""),"")</f>
        <v/>
      </c>
      <c r="C7824">
        <f>IF(B7824="","",INT(A7824))</f>
        <v/>
      </c>
      <c r="D7824">
        <f>IF(B7824="","",HOUR(A7824))</f>
        <v/>
      </c>
      <c r="E7824">
        <f>IF(B7824="","",IF(INPUT!$I$1="","",IF(C7824&lt;(INT(INPUT!$I$1)-INPUT!$I$2),"Off Meds",IF(C7824&lt;=(INT(INPUT!$I$1)+INPUT!$I$2),"Washout","On Meds"))))</f>
        <v/>
      </c>
      <c r="F7824">
        <f>IF(B7824="","",1.509*(LN(B7824)^1.084-5.381))</f>
        <v/>
      </c>
      <c r="G7824">
        <f>IF(F7824="","",IF(F7824&lt;0,10*F7824^2,0))</f>
        <v/>
      </c>
      <c r="H7824">
        <f>IF(F7824="","",IF(F7824&gt;0,10*F7824^2,0))</f>
        <v/>
      </c>
    </row>
    <row r="7825">
      <c r="A7825">
        <f>Input!A7825</f>
        <v/>
      </c>
      <c r="B7825">
        <f>IF(ISNUMBER(Input!B7825),IF(AND(Input!B7825&gt;=20,Input!B7825&lt;=700),Input!B7825,""),"")</f>
        <v/>
      </c>
      <c r="C7825">
        <f>IF(B7825="","",INT(A7825))</f>
        <v/>
      </c>
      <c r="D7825">
        <f>IF(B7825="","",HOUR(A7825))</f>
        <v/>
      </c>
      <c r="E7825">
        <f>IF(B7825="","",IF(INPUT!$I$1="","",IF(C7825&lt;(INT(INPUT!$I$1)-INPUT!$I$2),"Off Meds",IF(C7825&lt;=(INT(INPUT!$I$1)+INPUT!$I$2),"Washout","On Meds"))))</f>
        <v/>
      </c>
      <c r="F7825">
        <f>IF(B7825="","",1.509*(LN(B7825)^1.084-5.381))</f>
        <v/>
      </c>
      <c r="G7825">
        <f>IF(F7825="","",IF(F7825&lt;0,10*F7825^2,0))</f>
        <v/>
      </c>
      <c r="H7825">
        <f>IF(F7825="","",IF(F7825&gt;0,10*F7825^2,0))</f>
        <v/>
      </c>
    </row>
    <row r="7826">
      <c r="A7826">
        <f>Input!A7826</f>
        <v/>
      </c>
      <c r="B7826">
        <f>IF(ISNUMBER(Input!B7826),IF(AND(Input!B7826&gt;=20,Input!B7826&lt;=700),Input!B7826,""),"")</f>
        <v/>
      </c>
      <c r="C7826">
        <f>IF(B7826="","",INT(A7826))</f>
        <v/>
      </c>
      <c r="D7826">
        <f>IF(B7826="","",HOUR(A7826))</f>
        <v/>
      </c>
      <c r="E7826">
        <f>IF(B7826="","",IF(INPUT!$I$1="","",IF(C7826&lt;(INT(INPUT!$I$1)-INPUT!$I$2),"Off Meds",IF(C7826&lt;=(INT(INPUT!$I$1)+INPUT!$I$2),"Washout","On Meds"))))</f>
        <v/>
      </c>
      <c r="F7826">
        <f>IF(B7826="","",1.509*(LN(B7826)^1.084-5.381))</f>
        <v/>
      </c>
      <c r="G7826">
        <f>IF(F7826="","",IF(F7826&lt;0,10*F7826^2,0))</f>
        <v/>
      </c>
      <c r="H7826">
        <f>IF(F7826="","",IF(F7826&gt;0,10*F7826^2,0))</f>
        <v/>
      </c>
    </row>
    <row r="7827">
      <c r="A7827">
        <f>Input!A7827</f>
        <v/>
      </c>
      <c r="B7827">
        <f>IF(ISNUMBER(Input!B7827),IF(AND(Input!B7827&gt;=20,Input!B7827&lt;=700),Input!B7827,""),"")</f>
        <v/>
      </c>
      <c r="C7827">
        <f>IF(B7827="","",INT(A7827))</f>
        <v/>
      </c>
      <c r="D7827">
        <f>IF(B7827="","",HOUR(A7827))</f>
        <v/>
      </c>
      <c r="E7827">
        <f>IF(B7827="","",IF(INPUT!$I$1="","",IF(C7827&lt;(INT(INPUT!$I$1)-INPUT!$I$2),"Off Meds",IF(C7827&lt;=(INT(INPUT!$I$1)+INPUT!$I$2),"Washout","On Meds"))))</f>
        <v/>
      </c>
      <c r="F7827">
        <f>IF(B7827="","",1.509*(LN(B7827)^1.084-5.381))</f>
        <v/>
      </c>
      <c r="G7827">
        <f>IF(F7827="","",IF(F7827&lt;0,10*F7827^2,0))</f>
        <v/>
      </c>
      <c r="H7827">
        <f>IF(F7827="","",IF(F7827&gt;0,10*F7827^2,0))</f>
        <v/>
      </c>
    </row>
    <row r="7828">
      <c r="A7828">
        <f>Input!A7828</f>
        <v/>
      </c>
      <c r="B7828">
        <f>IF(ISNUMBER(Input!B7828),IF(AND(Input!B7828&gt;=20,Input!B7828&lt;=700),Input!B7828,""),"")</f>
        <v/>
      </c>
      <c r="C7828">
        <f>IF(B7828="","",INT(A7828))</f>
        <v/>
      </c>
      <c r="D7828">
        <f>IF(B7828="","",HOUR(A7828))</f>
        <v/>
      </c>
      <c r="E7828">
        <f>IF(B7828="","",IF(INPUT!$I$1="","",IF(C7828&lt;(INT(INPUT!$I$1)-INPUT!$I$2),"Off Meds",IF(C7828&lt;=(INT(INPUT!$I$1)+INPUT!$I$2),"Washout","On Meds"))))</f>
        <v/>
      </c>
      <c r="F7828">
        <f>IF(B7828="","",1.509*(LN(B7828)^1.084-5.381))</f>
        <v/>
      </c>
      <c r="G7828">
        <f>IF(F7828="","",IF(F7828&lt;0,10*F7828^2,0))</f>
        <v/>
      </c>
      <c r="H7828">
        <f>IF(F7828="","",IF(F7828&gt;0,10*F7828^2,0))</f>
        <v/>
      </c>
    </row>
    <row r="7829">
      <c r="A7829">
        <f>Input!A7829</f>
        <v/>
      </c>
      <c r="B7829">
        <f>IF(ISNUMBER(Input!B7829),IF(AND(Input!B7829&gt;=20,Input!B7829&lt;=700),Input!B7829,""),"")</f>
        <v/>
      </c>
      <c r="C7829">
        <f>IF(B7829="","",INT(A7829))</f>
        <v/>
      </c>
      <c r="D7829">
        <f>IF(B7829="","",HOUR(A7829))</f>
        <v/>
      </c>
      <c r="E7829">
        <f>IF(B7829="","",IF(INPUT!$I$1="","",IF(C7829&lt;(INT(INPUT!$I$1)-INPUT!$I$2),"Off Meds",IF(C7829&lt;=(INT(INPUT!$I$1)+INPUT!$I$2),"Washout","On Meds"))))</f>
        <v/>
      </c>
      <c r="F7829">
        <f>IF(B7829="","",1.509*(LN(B7829)^1.084-5.381))</f>
        <v/>
      </c>
      <c r="G7829">
        <f>IF(F7829="","",IF(F7829&lt;0,10*F7829^2,0))</f>
        <v/>
      </c>
      <c r="H7829">
        <f>IF(F7829="","",IF(F7829&gt;0,10*F7829^2,0))</f>
        <v/>
      </c>
    </row>
    <row r="7830">
      <c r="A7830">
        <f>Input!A7830</f>
        <v/>
      </c>
      <c r="B7830">
        <f>IF(ISNUMBER(Input!B7830),IF(AND(Input!B7830&gt;=20,Input!B7830&lt;=700),Input!B7830,""),"")</f>
        <v/>
      </c>
      <c r="C7830">
        <f>IF(B7830="","",INT(A7830))</f>
        <v/>
      </c>
      <c r="D7830">
        <f>IF(B7830="","",HOUR(A7830))</f>
        <v/>
      </c>
      <c r="E7830">
        <f>IF(B7830="","",IF(INPUT!$I$1="","",IF(C7830&lt;(INT(INPUT!$I$1)-INPUT!$I$2),"Off Meds",IF(C7830&lt;=(INT(INPUT!$I$1)+INPUT!$I$2),"Washout","On Meds"))))</f>
        <v/>
      </c>
      <c r="F7830">
        <f>IF(B7830="","",1.509*(LN(B7830)^1.084-5.381))</f>
        <v/>
      </c>
      <c r="G7830">
        <f>IF(F7830="","",IF(F7830&lt;0,10*F7830^2,0))</f>
        <v/>
      </c>
      <c r="H7830">
        <f>IF(F7830="","",IF(F7830&gt;0,10*F7830^2,0))</f>
        <v/>
      </c>
    </row>
    <row r="7831">
      <c r="A7831">
        <f>Input!A7831</f>
        <v/>
      </c>
      <c r="B7831">
        <f>IF(ISNUMBER(Input!B7831),IF(AND(Input!B7831&gt;=20,Input!B7831&lt;=700),Input!B7831,""),"")</f>
        <v/>
      </c>
      <c r="C7831">
        <f>IF(B7831="","",INT(A7831))</f>
        <v/>
      </c>
      <c r="D7831">
        <f>IF(B7831="","",HOUR(A7831))</f>
        <v/>
      </c>
      <c r="E7831">
        <f>IF(B7831="","",IF(INPUT!$I$1="","",IF(C7831&lt;(INT(INPUT!$I$1)-INPUT!$I$2),"Off Meds",IF(C7831&lt;=(INT(INPUT!$I$1)+INPUT!$I$2),"Washout","On Meds"))))</f>
        <v/>
      </c>
      <c r="F7831">
        <f>IF(B7831="","",1.509*(LN(B7831)^1.084-5.381))</f>
        <v/>
      </c>
      <c r="G7831">
        <f>IF(F7831="","",IF(F7831&lt;0,10*F7831^2,0))</f>
        <v/>
      </c>
      <c r="H7831">
        <f>IF(F7831="","",IF(F7831&gt;0,10*F7831^2,0))</f>
        <v/>
      </c>
    </row>
    <row r="7832">
      <c r="A7832">
        <f>Input!A7832</f>
        <v/>
      </c>
      <c r="B7832">
        <f>IF(ISNUMBER(Input!B7832),IF(AND(Input!B7832&gt;=20,Input!B7832&lt;=700),Input!B7832,""),"")</f>
        <v/>
      </c>
      <c r="C7832">
        <f>IF(B7832="","",INT(A7832))</f>
        <v/>
      </c>
      <c r="D7832">
        <f>IF(B7832="","",HOUR(A7832))</f>
        <v/>
      </c>
      <c r="E7832">
        <f>IF(B7832="","",IF(INPUT!$I$1="","",IF(C7832&lt;(INT(INPUT!$I$1)-INPUT!$I$2),"Off Meds",IF(C7832&lt;=(INT(INPUT!$I$1)+INPUT!$I$2),"Washout","On Meds"))))</f>
        <v/>
      </c>
      <c r="F7832">
        <f>IF(B7832="","",1.509*(LN(B7832)^1.084-5.381))</f>
        <v/>
      </c>
      <c r="G7832">
        <f>IF(F7832="","",IF(F7832&lt;0,10*F7832^2,0))</f>
        <v/>
      </c>
      <c r="H7832">
        <f>IF(F7832="","",IF(F7832&gt;0,10*F7832^2,0))</f>
        <v/>
      </c>
    </row>
    <row r="7833">
      <c r="A7833">
        <f>Input!A7833</f>
        <v/>
      </c>
      <c r="B7833">
        <f>IF(ISNUMBER(Input!B7833),IF(AND(Input!B7833&gt;=20,Input!B7833&lt;=700),Input!B7833,""),"")</f>
        <v/>
      </c>
      <c r="C7833">
        <f>IF(B7833="","",INT(A7833))</f>
        <v/>
      </c>
      <c r="D7833">
        <f>IF(B7833="","",HOUR(A7833))</f>
        <v/>
      </c>
      <c r="E7833">
        <f>IF(B7833="","",IF(INPUT!$I$1="","",IF(C7833&lt;(INT(INPUT!$I$1)-INPUT!$I$2),"Off Meds",IF(C7833&lt;=(INT(INPUT!$I$1)+INPUT!$I$2),"Washout","On Meds"))))</f>
        <v/>
      </c>
      <c r="F7833">
        <f>IF(B7833="","",1.509*(LN(B7833)^1.084-5.381))</f>
        <v/>
      </c>
      <c r="G7833">
        <f>IF(F7833="","",IF(F7833&lt;0,10*F7833^2,0))</f>
        <v/>
      </c>
      <c r="H7833">
        <f>IF(F7833="","",IF(F7833&gt;0,10*F7833^2,0))</f>
        <v/>
      </c>
    </row>
    <row r="7834">
      <c r="A7834">
        <f>Input!A7834</f>
        <v/>
      </c>
      <c r="B7834">
        <f>IF(ISNUMBER(Input!B7834),IF(AND(Input!B7834&gt;=20,Input!B7834&lt;=700),Input!B7834,""),"")</f>
        <v/>
      </c>
      <c r="C7834">
        <f>IF(B7834="","",INT(A7834))</f>
        <v/>
      </c>
      <c r="D7834">
        <f>IF(B7834="","",HOUR(A7834))</f>
        <v/>
      </c>
      <c r="E7834">
        <f>IF(B7834="","",IF(INPUT!$I$1="","",IF(C7834&lt;(INT(INPUT!$I$1)-INPUT!$I$2),"Off Meds",IF(C7834&lt;=(INT(INPUT!$I$1)+INPUT!$I$2),"Washout","On Meds"))))</f>
        <v/>
      </c>
      <c r="F7834">
        <f>IF(B7834="","",1.509*(LN(B7834)^1.084-5.381))</f>
        <v/>
      </c>
      <c r="G7834">
        <f>IF(F7834="","",IF(F7834&lt;0,10*F7834^2,0))</f>
        <v/>
      </c>
      <c r="H7834">
        <f>IF(F7834="","",IF(F7834&gt;0,10*F7834^2,0))</f>
        <v/>
      </c>
    </row>
    <row r="7835">
      <c r="A7835">
        <f>Input!A7835</f>
        <v/>
      </c>
      <c r="B7835">
        <f>IF(ISNUMBER(Input!B7835),IF(AND(Input!B7835&gt;=20,Input!B7835&lt;=700),Input!B7835,""),"")</f>
        <v/>
      </c>
      <c r="C7835">
        <f>IF(B7835="","",INT(A7835))</f>
        <v/>
      </c>
      <c r="D7835">
        <f>IF(B7835="","",HOUR(A7835))</f>
        <v/>
      </c>
      <c r="E7835">
        <f>IF(B7835="","",IF(INPUT!$I$1="","",IF(C7835&lt;(INT(INPUT!$I$1)-INPUT!$I$2),"Off Meds",IF(C7835&lt;=(INT(INPUT!$I$1)+INPUT!$I$2),"Washout","On Meds"))))</f>
        <v/>
      </c>
      <c r="F7835">
        <f>IF(B7835="","",1.509*(LN(B7835)^1.084-5.381))</f>
        <v/>
      </c>
      <c r="G7835">
        <f>IF(F7835="","",IF(F7835&lt;0,10*F7835^2,0))</f>
        <v/>
      </c>
      <c r="H7835">
        <f>IF(F7835="","",IF(F7835&gt;0,10*F7835^2,0))</f>
        <v/>
      </c>
    </row>
    <row r="7836">
      <c r="A7836">
        <f>Input!A7836</f>
        <v/>
      </c>
      <c r="B7836">
        <f>IF(ISNUMBER(Input!B7836),IF(AND(Input!B7836&gt;=20,Input!B7836&lt;=700),Input!B7836,""),"")</f>
        <v/>
      </c>
      <c r="C7836">
        <f>IF(B7836="","",INT(A7836))</f>
        <v/>
      </c>
      <c r="D7836">
        <f>IF(B7836="","",HOUR(A7836))</f>
        <v/>
      </c>
      <c r="E7836">
        <f>IF(B7836="","",IF(INPUT!$I$1="","",IF(C7836&lt;(INT(INPUT!$I$1)-INPUT!$I$2),"Off Meds",IF(C7836&lt;=(INT(INPUT!$I$1)+INPUT!$I$2),"Washout","On Meds"))))</f>
        <v/>
      </c>
      <c r="F7836">
        <f>IF(B7836="","",1.509*(LN(B7836)^1.084-5.381))</f>
        <v/>
      </c>
      <c r="G7836">
        <f>IF(F7836="","",IF(F7836&lt;0,10*F7836^2,0))</f>
        <v/>
      </c>
      <c r="H7836">
        <f>IF(F7836="","",IF(F7836&gt;0,10*F7836^2,0))</f>
        <v/>
      </c>
    </row>
    <row r="7837">
      <c r="A7837">
        <f>Input!A7837</f>
        <v/>
      </c>
      <c r="B7837">
        <f>IF(ISNUMBER(Input!B7837),IF(AND(Input!B7837&gt;=20,Input!B7837&lt;=700),Input!B7837,""),"")</f>
        <v/>
      </c>
      <c r="C7837">
        <f>IF(B7837="","",INT(A7837))</f>
        <v/>
      </c>
      <c r="D7837">
        <f>IF(B7837="","",HOUR(A7837))</f>
        <v/>
      </c>
      <c r="E7837">
        <f>IF(B7837="","",IF(INPUT!$I$1="","",IF(C7837&lt;(INT(INPUT!$I$1)-INPUT!$I$2),"Off Meds",IF(C7837&lt;=(INT(INPUT!$I$1)+INPUT!$I$2),"Washout","On Meds"))))</f>
        <v/>
      </c>
      <c r="F7837">
        <f>IF(B7837="","",1.509*(LN(B7837)^1.084-5.381))</f>
        <v/>
      </c>
      <c r="G7837">
        <f>IF(F7837="","",IF(F7837&lt;0,10*F7837^2,0))</f>
        <v/>
      </c>
      <c r="H7837">
        <f>IF(F7837="","",IF(F7837&gt;0,10*F7837^2,0))</f>
        <v/>
      </c>
    </row>
    <row r="7838">
      <c r="A7838">
        <f>Input!A7838</f>
        <v/>
      </c>
      <c r="B7838">
        <f>IF(ISNUMBER(Input!B7838),IF(AND(Input!B7838&gt;=20,Input!B7838&lt;=700),Input!B7838,""),"")</f>
        <v/>
      </c>
      <c r="C7838">
        <f>IF(B7838="","",INT(A7838))</f>
        <v/>
      </c>
      <c r="D7838">
        <f>IF(B7838="","",HOUR(A7838))</f>
        <v/>
      </c>
      <c r="E7838">
        <f>IF(B7838="","",IF(INPUT!$I$1="","",IF(C7838&lt;(INT(INPUT!$I$1)-INPUT!$I$2),"Off Meds",IF(C7838&lt;=(INT(INPUT!$I$1)+INPUT!$I$2),"Washout","On Meds"))))</f>
        <v/>
      </c>
      <c r="F7838">
        <f>IF(B7838="","",1.509*(LN(B7838)^1.084-5.381))</f>
        <v/>
      </c>
      <c r="G7838">
        <f>IF(F7838="","",IF(F7838&lt;0,10*F7838^2,0))</f>
        <v/>
      </c>
      <c r="H7838">
        <f>IF(F7838="","",IF(F7838&gt;0,10*F7838^2,0))</f>
        <v/>
      </c>
    </row>
    <row r="7839">
      <c r="A7839">
        <f>Input!A7839</f>
        <v/>
      </c>
      <c r="B7839">
        <f>IF(ISNUMBER(Input!B7839),IF(AND(Input!B7839&gt;=20,Input!B7839&lt;=700),Input!B7839,""),"")</f>
        <v/>
      </c>
      <c r="C7839">
        <f>IF(B7839="","",INT(A7839))</f>
        <v/>
      </c>
      <c r="D7839">
        <f>IF(B7839="","",HOUR(A7839))</f>
        <v/>
      </c>
      <c r="E7839">
        <f>IF(B7839="","",IF(INPUT!$I$1="","",IF(C7839&lt;(INT(INPUT!$I$1)-INPUT!$I$2),"Off Meds",IF(C7839&lt;=(INT(INPUT!$I$1)+INPUT!$I$2),"Washout","On Meds"))))</f>
        <v/>
      </c>
      <c r="F7839">
        <f>IF(B7839="","",1.509*(LN(B7839)^1.084-5.381))</f>
        <v/>
      </c>
      <c r="G7839">
        <f>IF(F7839="","",IF(F7839&lt;0,10*F7839^2,0))</f>
        <v/>
      </c>
      <c r="H7839">
        <f>IF(F7839="","",IF(F7839&gt;0,10*F7839^2,0))</f>
        <v/>
      </c>
    </row>
    <row r="7840">
      <c r="A7840">
        <f>Input!A7840</f>
        <v/>
      </c>
      <c r="B7840">
        <f>IF(ISNUMBER(Input!B7840),IF(AND(Input!B7840&gt;=20,Input!B7840&lt;=700),Input!B7840,""),"")</f>
        <v/>
      </c>
      <c r="C7840">
        <f>IF(B7840="","",INT(A7840))</f>
        <v/>
      </c>
      <c r="D7840">
        <f>IF(B7840="","",HOUR(A7840))</f>
        <v/>
      </c>
      <c r="E7840">
        <f>IF(B7840="","",IF(INPUT!$I$1="","",IF(C7840&lt;(INT(INPUT!$I$1)-INPUT!$I$2),"Off Meds",IF(C7840&lt;=(INT(INPUT!$I$1)+INPUT!$I$2),"Washout","On Meds"))))</f>
        <v/>
      </c>
      <c r="F7840">
        <f>IF(B7840="","",1.509*(LN(B7840)^1.084-5.381))</f>
        <v/>
      </c>
      <c r="G7840">
        <f>IF(F7840="","",IF(F7840&lt;0,10*F7840^2,0))</f>
        <v/>
      </c>
      <c r="H7840">
        <f>IF(F7840="","",IF(F7840&gt;0,10*F7840^2,0))</f>
        <v/>
      </c>
    </row>
    <row r="7841">
      <c r="A7841">
        <f>Input!A7841</f>
        <v/>
      </c>
      <c r="B7841">
        <f>IF(ISNUMBER(Input!B7841),IF(AND(Input!B7841&gt;=20,Input!B7841&lt;=700),Input!B7841,""),"")</f>
        <v/>
      </c>
      <c r="C7841">
        <f>IF(B7841="","",INT(A7841))</f>
        <v/>
      </c>
      <c r="D7841">
        <f>IF(B7841="","",HOUR(A7841))</f>
        <v/>
      </c>
      <c r="E7841">
        <f>IF(B7841="","",IF(INPUT!$I$1="","",IF(C7841&lt;(INT(INPUT!$I$1)-INPUT!$I$2),"Off Meds",IF(C7841&lt;=(INT(INPUT!$I$1)+INPUT!$I$2),"Washout","On Meds"))))</f>
        <v/>
      </c>
      <c r="F7841">
        <f>IF(B7841="","",1.509*(LN(B7841)^1.084-5.381))</f>
        <v/>
      </c>
      <c r="G7841">
        <f>IF(F7841="","",IF(F7841&lt;0,10*F7841^2,0))</f>
        <v/>
      </c>
      <c r="H7841">
        <f>IF(F7841="","",IF(F7841&gt;0,10*F7841^2,0))</f>
        <v/>
      </c>
    </row>
    <row r="7842">
      <c r="A7842">
        <f>Input!A7842</f>
        <v/>
      </c>
      <c r="B7842">
        <f>IF(ISNUMBER(Input!B7842),IF(AND(Input!B7842&gt;=20,Input!B7842&lt;=700),Input!B7842,""),"")</f>
        <v/>
      </c>
      <c r="C7842">
        <f>IF(B7842="","",INT(A7842))</f>
        <v/>
      </c>
      <c r="D7842">
        <f>IF(B7842="","",HOUR(A7842))</f>
        <v/>
      </c>
      <c r="E7842">
        <f>IF(B7842="","",IF(INPUT!$I$1="","",IF(C7842&lt;(INT(INPUT!$I$1)-INPUT!$I$2),"Off Meds",IF(C7842&lt;=(INT(INPUT!$I$1)+INPUT!$I$2),"Washout","On Meds"))))</f>
        <v/>
      </c>
      <c r="F7842">
        <f>IF(B7842="","",1.509*(LN(B7842)^1.084-5.381))</f>
        <v/>
      </c>
      <c r="G7842">
        <f>IF(F7842="","",IF(F7842&lt;0,10*F7842^2,0))</f>
        <v/>
      </c>
      <c r="H7842">
        <f>IF(F7842="","",IF(F7842&gt;0,10*F7842^2,0))</f>
        <v/>
      </c>
    </row>
    <row r="7843">
      <c r="A7843">
        <f>Input!A7843</f>
        <v/>
      </c>
      <c r="B7843">
        <f>IF(ISNUMBER(Input!B7843),IF(AND(Input!B7843&gt;=20,Input!B7843&lt;=700),Input!B7843,""),"")</f>
        <v/>
      </c>
      <c r="C7843">
        <f>IF(B7843="","",INT(A7843))</f>
        <v/>
      </c>
      <c r="D7843">
        <f>IF(B7843="","",HOUR(A7843))</f>
        <v/>
      </c>
      <c r="E7843">
        <f>IF(B7843="","",IF(INPUT!$I$1="","",IF(C7843&lt;(INT(INPUT!$I$1)-INPUT!$I$2),"Off Meds",IF(C7843&lt;=(INT(INPUT!$I$1)+INPUT!$I$2),"Washout","On Meds"))))</f>
        <v/>
      </c>
      <c r="F7843">
        <f>IF(B7843="","",1.509*(LN(B7843)^1.084-5.381))</f>
        <v/>
      </c>
      <c r="G7843">
        <f>IF(F7843="","",IF(F7843&lt;0,10*F7843^2,0))</f>
        <v/>
      </c>
      <c r="H7843">
        <f>IF(F7843="","",IF(F7843&gt;0,10*F7843^2,0))</f>
        <v/>
      </c>
    </row>
    <row r="7844">
      <c r="A7844">
        <f>Input!A7844</f>
        <v/>
      </c>
      <c r="B7844">
        <f>IF(ISNUMBER(Input!B7844),IF(AND(Input!B7844&gt;=20,Input!B7844&lt;=700),Input!B7844,""),"")</f>
        <v/>
      </c>
      <c r="C7844">
        <f>IF(B7844="","",INT(A7844))</f>
        <v/>
      </c>
      <c r="D7844">
        <f>IF(B7844="","",HOUR(A7844))</f>
        <v/>
      </c>
      <c r="E7844">
        <f>IF(B7844="","",IF(INPUT!$I$1="","",IF(C7844&lt;(INT(INPUT!$I$1)-INPUT!$I$2),"Off Meds",IF(C7844&lt;=(INT(INPUT!$I$1)+INPUT!$I$2),"Washout","On Meds"))))</f>
        <v/>
      </c>
      <c r="F7844">
        <f>IF(B7844="","",1.509*(LN(B7844)^1.084-5.381))</f>
        <v/>
      </c>
      <c r="G7844">
        <f>IF(F7844="","",IF(F7844&lt;0,10*F7844^2,0))</f>
        <v/>
      </c>
      <c r="H7844">
        <f>IF(F7844="","",IF(F7844&gt;0,10*F7844^2,0))</f>
        <v/>
      </c>
    </row>
    <row r="7845">
      <c r="A7845">
        <f>Input!A7845</f>
        <v/>
      </c>
      <c r="B7845">
        <f>IF(ISNUMBER(Input!B7845),IF(AND(Input!B7845&gt;=20,Input!B7845&lt;=700),Input!B7845,""),"")</f>
        <v/>
      </c>
      <c r="C7845">
        <f>IF(B7845="","",INT(A7845))</f>
        <v/>
      </c>
      <c r="D7845">
        <f>IF(B7845="","",HOUR(A7845))</f>
        <v/>
      </c>
      <c r="E7845">
        <f>IF(B7845="","",IF(INPUT!$I$1="","",IF(C7845&lt;(INT(INPUT!$I$1)-INPUT!$I$2),"Off Meds",IF(C7845&lt;=(INT(INPUT!$I$1)+INPUT!$I$2),"Washout","On Meds"))))</f>
        <v/>
      </c>
      <c r="F7845">
        <f>IF(B7845="","",1.509*(LN(B7845)^1.084-5.381))</f>
        <v/>
      </c>
      <c r="G7845">
        <f>IF(F7845="","",IF(F7845&lt;0,10*F7845^2,0))</f>
        <v/>
      </c>
      <c r="H7845">
        <f>IF(F7845="","",IF(F7845&gt;0,10*F7845^2,0))</f>
        <v/>
      </c>
    </row>
    <row r="7846">
      <c r="A7846">
        <f>Input!A7846</f>
        <v/>
      </c>
      <c r="B7846">
        <f>IF(ISNUMBER(Input!B7846),IF(AND(Input!B7846&gt;=20,Input!B7846&lt;=700),Input!B7846,""),"")</f>
        <v/>
      </c>
      <c r="C7846">
        <f>IF(B7846="","",INT(A7846))</f>
        <v/>
      </c>
      <c r="D7846">
        <f>IF(B7846="","",HOUR(A7846))</f>
        <v/>
      </c>
      <c r="E7846">
        <f>IF(B7846="","",IF(INPUT!$I$1="","",IF(C7846&lt;(INT(INPUT!$I$1)-INPUT!$I$2),"Off Meds",IF(C7846&lt;=(INT(INPUT!$I$1)+INPUT!$I$2),"Washout","On Meds"))))</f>
        <v/>
      </c>
      <c r="F7846">
        <f>IF(B7846="","",1.509*(LN(B7846)^1.084-5.381))</f>
        <v/>
      </c>
      <c r="G7846">
        <f>IF(F7846="","",IF(F7846&lt;0,10*F7846^2,0))</f>
        <v/>
      </c>
      <c r="H7846">
        <f>IF(F7846="","",IF(F7846&gt;0,10*F7846^2,0))</f>
        <v/>
      </c>
    </row>
    <row r="7847">
      <c r="A7847">
        <f>Input!A7847</f>
        <v/>
      </c>
      <c r="B7847">
        <f>IF(ISNUMBER(Input!B7847),IF(AND(Input!B7847&gt;=20,Input!B7847&lt;=700),Input!B7847,""),"")</f>
        <v/>
      </c>
      <c r="C7847">
        <f>IF(B7847="","",INT(A7847))</f>
        <v/>
      </c>
      <c r="D7847">
        <f>IF(B7847="","",HOUR(A7847))</f>
        <v/>
      </c>
      <c r="E7847">
        <f>IF(B7847="","",IF(INPUT!$I$1="","",IF(C7847&lt;(INT(INPUT!$I$1)-INPUT!$I$2),"Off Meds",IF(C7847&lt;=(INT(INPUT!$I$1)+INPUT!$I$2),"Washout","On Meds"))))</f>
        <v/>
      </c>
      <c r="F7847">
        <f>IF(B7847="","",1.509*(LN(B7847)^1.084-5.381))</f>
        <v/>
      </c>
      <c r="G7847">
        <f>IF(F7847="","",IF(F7847&lt;0,10*F7847^2,0))</f>
        <v/>
      </c>
      <c r="H7847">
        <f>IF(F7847="","",IF(F7847&gt;0,10*F7847^2,0))</f>
        <v/>
      </c>
    </row>
    <row r="7848">
      <c r="A7848">
        <f>Input!A7848</f>
        <v/>
      </c>
      <c r="B7848">
        <f>IF(ISNUMBER(Input!B7848),IF(AND(Input!B7848&gt;=20,Input!B7848&lt;=700),Input!B7848,""),"")</f>
        <v/>
      </c>
      <c r="C7848">
        <f>IF(B7848="","",INT(A7848))</f>
        <v/>
      </c>
      <c r="D7848">
        <f>IF(B7848="","",HOUR(A7848))</f>
        <v/>
      </c>
      <c r="E7848">
        <f>IF(B7848="","",IF(INPUT!$I$1="","",IF(C7848&lt;(INT(INPUT!$I$1)-INPUT!$I$2),"Off Meds",IF(C7848&lt;=(INT(INPUT!$I$1)+INPUT!$I$2),"Washout","On Meds"))))</f>
        <v/>
      </c>
      <c r="F7848">
        <f>IF(B7848="","",1.509*(LN(B7848)^1.084-5.381))</f>
        <v/>
      </c>
      <c r="G7848">
        <f>IF(F7848="","",IF(F7848&lt;0,10*F7848^2,0))</f>
        <v/>
      </c>
      <c r="H7848">
        <f>IF(F7848="","",IF(F7848&gt;0,10*F7848^2,0))</f>
        <v/>
      </c>
    </row>
    <row r="7849">
      <c r="A7849">
        <f>Input!A7849</f>
        <v/>
      </c>
      <c r="B7849">
        <f>IF(ISNUMBER(Input!B7849),IF(AND(Input!B7849&gt;=20,Input!B7849&lt;=700),Input!B7849,""),"")</f>
        <v/>
      </c>
      <c r="C7849">
        <f>IF(B7849="","",INT(A7849))</f>
        <v/>
      </c>
      <c r="D7849">
        <f>IF(B7849="","",HOUR(A7849))</f>
        <v/>
      </c>
      <c r="E7849">
        <f>IF(B7849="","",IF(INPUT!$I$1="","",IF(C7849&lt;(INT(INPUT!$I$1)-INPUT!$I$2),"Off Meds",IF(C7849&lt;=(INT(INPUT!$I$1)+INPUT!$I$2),"Washout","On Meds"))))</f>
        <v/>
      </c>
      <c r="F7849">
        <f>IF(B7849="","",1.509*(LN(B7849)^1.084-5.381))</f>
        <v/>
      </c>
      <c r="G7849">
        <f>IF(F7849="","",IF(F7849&lt;0,10*F7849^2,0))</f>
        <v/>
      </c>
      <c r="H7849">
        <f>IF(F7849="","",IF(F7849&gt;0,10*F7849^2,0))</f>
        <v/>
      </c>
    </row>
    <row r="7850">
      <c r="A7850">
        <f>Input!A7850</f>
        <v/>
      </c>
      <c r="B7850">
        <f>IF(ISNUMBER(Input!B7850),IF(AND(Input!B7850&gt;=20,Input!B7850&lt;=700),Input!B7850,""),"")</f>
        <v/>
      </c>
      <c r="C7850">
        <f>IF(B7850="","",INT(A7850))</f>
        <v/>
      </c>
      <c r="D7850">
        <f>IF(B7850="","",HOUR(A7850))</f>
        <v/>
      </c>
      <c r="E7850">
        <f>IF(B7850="","",IF(INPUT!$I$1="","",IF(C7850&lt;(INT(INPUT!$I$1)-INPUT!$I$2),"Off Meds",IF(C7850&lt;=(INT(INPUT!$I$1)+INPUT!$I$2),"Washout","On Meds"))))</f>
        <v/>
      </c>
      <c r="F7850">
        <f>IF(B7850="","",1.509*(LN(B7850)^1.084-5.381))</f>
        <v/>
      </c>
      <c r="G7850">
        <f>IF(F7850="","",IF(F7850&lt;0,10*F7850^2,0))</f>
        <v/>
      </c>
      <c r="H7850">
        <f>IF(F7850="","",IF(F7850&gt;0,10*F7850^2,0))</f>
        <v/>
      </c>
    </row>
    <row r="7851">
      <c r="A7851">
        <f>Input!A7851</f>
        <v/>
      </c>
      <c r="B7851">
        <f>IF(ISNUMBER(Input!B7851),IF(AND(Input!B7851&gt;=20,Input!B7851&lt;=700),Input!B7851,""),"")</f>
        <v/>
      </c>
      <c r="C7851">
        <f>IF(B7851="","",INT(A7851))</f>
        <v/>
      </c>
      <c r="D7851">
        <f>IF(B7851="","",HOUR(A7851))</f>
        <v/>
      </c>
      <c r="E7851">
        <f>IF(B7851="","",IF(INPUT!$I$1="","",IF(C7851&lt;(INT(INPUT!$I$1)-INPUT!$I$2),"Off Meds",IF(C7851&lt;=(INT(INPUT!$I$1)+INPUT!$I$2),"Washout","On Meds"))))</f>
        <v/>
      </c>
      <c r="F7851">
        <f>IF(B7851="","",1.509*(LN(B7851)^1.084-5.381))</f>
        <v/>
      </c>
      <c r="G7851">
        <f>IF(F7851="","",IF(F7851&lt;0,10*F7851^2,0))</f>
        <v/>
      </c>
      <c r="H7851">
        <f>IF(F7851="","",IF(F7851&gt;0,10*F7851^2,0))</f>
        <v/>
      </c>
    </row>
    <row r="7852">
      <c r="A7852">
        <f>Input!A7852</f>
        <v/>
      </c>
      <c r="B7852">
        <f>IF(ISNUMBER(Input!B7852),IF(AND(Input!B7852&gt;=20,Input!B7852&lt;=700),Input!B7852,""),"")</f>
        <v/>
      </c>
      <c r="C7852">
        <f>IF(B7852="","",INT(A7852))</f>
        <v/>
      </c>
      <c r="D7852">
        <f>IF(B7852="","",HOUR(A7852))</f>
        <v/>
      </c>
      <c r="E7852">
        <f>IF(B7852="","",IF(INPUT!$I$1="","",IF(C7852&lt;(INT(INPUT!$I$1)-INPUT!$I$2),"Off Meds",IF(C7852&lt;=(INT(INPUT!$I$1)+INPUT!$I$2),"Washout","On Meds"))))</f>
        <v/>
      </c>
      <c r="F7852">
        <f>IF(B7852="","",1.509*(LN(B7852)^1.084-5.381))</f>
        <v/>
      </c>
      <c r="G7852">
        <f>IF(F7852="","",IF(F7852&lt;0,10*F7852^2,0))</f>
        <v/>
      </c>
      <c r="H7852">
        <f>IF(F7852="","",IF(F7852&gt;0,10*F7852^2,0))</f>
        <v/>
      </c>
    </row>
    <row r="7853">
      <c r="A7853">
        <f>Input!A7853</f>
        <v/>
      </c>
      <c r="B7853">
        <f>IF(ISNUMBER(Input!B7853),IF(AND(Input!B7853&gt;=20,Input!B7853&lt;=700),Input!B7853,""),"")</f>
        <v/>
      </c>
      <c r="C7853">
        <f>IF(B7853="","",INT(A7853))</f>
        <v/>
      </c>
      <c r="D7853">
        <f>IF(B7853="","",HOUR(A7853))</f>
        <v/>
      </c>
      <c r="E7853">
        <f>IF(B7853="","",IF(INPUT!$I$1="","",IF(C7853&lt;(INT(INPUT!$I$1)-INPUT!$I$2),"Off Meds",IF(C7853&lt;=(INT(INPUT!$I$1)+INPUT!$I$2),"Washout","On Meds"))))</f>
        <v/>
      </c>
      <c r="F7853">
        <f>IF(B7853="","",1.509*(LN(B7853)^1.084-5.381))</f>
        <v/>
      </c>
      <c r="G7853">
        <f>IF(F7853="","",IF(F7853&lt;0,10*F7853^2,0))</f>
        <v/>
      </c>
      <c r="H7853">
        <f>IF(F7853="","",IF(F7853&gt;0,10*F7853^2,0))</f>
        <v/>
      </c>
    </row>
    <row r="7854">
      <c r="A7854">
        <f>Input!A7854</f>
        <v/>
      </c>
      <c r="B7854">
        <f>IF(ISNUMBER(Input!B7854),IF(AND(Input!B7854&gt;=20,Input!B7854&lt;=700),Input!B7854,""),"")</f>
        <v/>
      </c>
      <c r="C7854">
        <f>IF(B7854="","",INT(A7854))</f>
        <v/>
      </c>
      <c r="D7854">
        <f>IF(B7854="","",HOUR(A7854))</f>
        <v/>
      </c>
      <c r="E7854">
        <f>IF(B7854="","",IF(INPUT!$I$1="","",IF(C7854&lt;(INT(INPUT!$I$1)-INPUT!$I$2),"Off Meds",IF(C7854&lt;=(INT(INPUT!$I$1)+INPUT!$I$2),"Washout","On Meds"))))</f>
        <v/>
      </c>
      <c r="F7854">
        <f>IF(B7854="","",1.509*(LN(B7854)^1.084-5.381))</f>
        <v/>
      </c>
      <c r="G7854">
        <f>IF(F7854="","",IF(F7854&lt;0,10*F7854^2,0))</f>
        <v/>
      </c>
      <c r="H7854">
        <f>IF(F7854="","",IF(F7854&gt;0,10*F7854^2,0))</f>
        <v/>
      </c>
    </row>
    <row r="7855">
      <c r="A7855">
        <f>Input!A7855</f>
        <v/>
      </c>
      <c r="B7855">
        <f>IF(ISNUMBER(Input!B7855),IF(AND(Input!B7855&gt;=20,Input!B7855&lt;=700),Input!B7855,""),"")</f>
        <v/>
      </c>
      <c r="C7855">
        <f>IF(B7855="","",INT(A7855))</f>
        <v/>
      </c>
      <c r="D7855">
        <f>IF(B7855="","",HOUR(A7855))</f>
        <v/>
      </c>
      <c r="E7855">
        <f>IF(B7855="","",IF(INPUT!$I$1="","",IF(C7855&lt;(INT(INPUT!$I$1)-INPUT!$I$2),"Off Meds",IF(C7855&lt;=(INT(INPUT!$I$1)+INPUT!$I$2),"Washout","On Meds"))))</f>
        <v/>
      </c>
      <c r="F7855">
        <f>IF(B7855="","",1.509*(LN(B7855)^1.084-5.381))</f>
        <v/>
      </c>
      <c r="G7855">
        <f>IF(F7855="","",IF(F7855&lt;0,10*F7855^2,0))</f>
        <v/>
      </c>
      <c r="H7855">
        <f>IF(F7855="","",IF(F7855&gt;0,10*F7855^2,0))</f>
        <v/>
      </c>
    </row>
    <row r="7856">
      <c r="A7856">
        <f>Input!A7856</f>
        <v/>
      </c>
      <c r="B7856">
        <f>IF(ISNUMBER(Input!B7856),IF(AND(Input!B7856&gt;=20,Input!B7856&lt;=700),Input!B7856,""),"")</f>
        <v/>
      </c>
      <c r="C7856">
        <f>IF(B7856="","",INT(A7856))</f>
        <v/>
      </c>
      <c r="D7856">
        <f>IF(B7856="","",HOUR(A7856))</f>
        <v/>
      </c>
      <c r="E7856">
        <f>IF(B7856="","",IF(INPUT!$I$1="","",IF(C7856&lt;(INT(INPUT!$I$1)-INPUT!$I$2),"Off Meds",IF(C7856&lt;=(INT(INPUT!$I$1)+INPUT!$I$2),"Washout","On Meds"))))</f>
        <v/>
      </c>
      <c r="F7856">
        <f>IF(B7856="","",1.509*(LN(B7856)^1.084-5.381))</f>
        <v/>
      </c>
      <c r="G7856">
        <f>IF(F7856="","",IF(F7856&lt;0,10*F7856^2,0))</f>
        <v/>
      </c>
      <c r="H7856">
        <f>IF(F7856="","",IF(F7856&gt;0,10*F7856^2,0))</f>
        <v/>
      </c>
    </row>
    <row r="7857">
      <c r="A7857">
        <f>Input!A7857</f>
        <v/>
      </c>
      <c r="B7857">
        <f>IF(ISNUMBER(Input!B7857),IF(AND(Input!B7857&gt;=20,Input!B7857&lt;=700),Input!B7857,""),"")</f>
        <v/>
      </c>
      <c r="C7857">
        <f>IF(B7857="","",INT(A7857))</f>
        <v/>
      </c>
      <c r="D7857">
        <f>IF(B7857="","",HOUR(A7857))</f>
        <v/>
      </c>
      <c r="E7857">
        <f>IF(B7857="","",IF(INPUT!$I$1="","",IF(C7857&lt;(INT(INPUT!$I$1)-INPUT!$I$2),"Off Meds",IF(C7857&lt;=(INT(INPUT!$I$1)+INPUT!$I$2),"Washout","On Meds"))))</f>
        <v/>
      </c>
      <c r="F7857">
        <f>IF(B7857="","",1.509*(LN(B7857)^1.084-5.381))</f>
        <v/>
      </c>
      <c r="G7857">
        <f>IF(F7857="","",IF(F7857&lt;0,10*F7857^2,0))</f>
        <v/>
      </c>
      <c r="H7857">
        <f>IF(F7857="","",IF(F7857&gt;0,10*F7857^2,0))</f>
        <v/>
      </c>
    </row>
    <row r="7858">
      <c r="A7858">
        <f>Input!A7858</f>
        <v/>
      </c>
      <c r="B7858">
        <f>IF(ISNUMBER(Input!B7858),IF(AND(Input!B7858&gt;=20,Input!B7858&lt;=700),Input!B7858,""),"")</f>
        <v/>
      </c>
      <c r="C7858">
        <f>IF(B7858="","",INT(A7858))</f>
        <v/>
      </c>
      <c r="D7858">
        <f>IF(B7858="","",HOUR(A7858))</f>
        <v/>
      </c>
      <c r="E7858">
        <f>IF(B7858="","",IF(INPUT!$I$1="","",IF(C7858&lt;(INT(INPUT!$I$1)-INPUT!$I$2),"Off Meds",IF(C7858&lt;=(INT(INPUT!$I$1)+INPUT!$I$2),"Washout","On Meds"))))</f>
        <v/>
      </c>
      <c r="F7858">
        <f>IF(B7858="","",1.509*(LN(B7858)^1.084-5.381))</f>
        <v/>
      </c>
      <c r="G7858">
        <f>IF(F7858="","",IF(F7858&lt;0,10*F7858^2,0))</f>
        <v/>
      </c>
      <c r="H7858">
        <f>IF(F7858="","",IF(F7858&gt;0,10*F7858^2,0))</f>
        <v/>
      </c>
    </row>
    <row r="7859">
      <c r="A7859">
        <f>Input!A7859</f>
        <v/>
      </c>
      <c r="B7859">
        <f>IF(ISNUMBER(Input!B7859),IF(AND(Input!B7859&gt;=20,Input!B7859&lt;=700),Input!B7859,""),"")</f>
        <v/>
      </c>
      <c r="C7859">
        <f>IF(B7859="","",INT(A7859))</f>
        <v/>
      </c>
      <c r="D7859">
        <f>IF(B7859="","",HOUR(A7859))</f>
        <v/>
      </c>
      <c r="E7859">
        <f>IF(B7859="","",IF(INPUT!$I$1="","",IF(C7859&lt;(INT(INPUT!$I$1)-INPUT!$I$2),"Off Meds",IF(C7859&lt;=(INT(INPUT!$I$1)+INPUT!$I$2),"Washout","On Meds"))))</f>
        <v/>
      </c>
      <c r="F7859">
        <f>IF(B7859="","",1.509*(LN(B7859)^1.084-5.381))</f>
        <v/>
      </c>
      <c r="G7859">
        <f>IF(F7859="","",IF(F7859&lt;0,10*F7859^2,0))</f>
        <v/>
      </c>
      <c r="H7859">
        <f>IF(F7859="","",IF(F7859&gt;0,10*F7859^2,0))</f>
        <v/>
      </c>
    </row>
    <row r="7860">
      <c r="A7860">
        <f>Input!A7860</f>
        <v/>
      </c>
      <c r="B7860">
        <f>IF(ISNUMBER(Input!B7860),IF(AND(Input!B7860&gt;=20,Input!B7860&lt;=700),Input!B7860,""),"")</f>
        <v/>
      </c>
      <c r="C7860">
        <f>IF(B7860="","",INT(A7860))</f>
        <v/>
      </c>
      <c r="D7860">
        <f>IF(B7860="","",HOUR(A7860))</f>
        <v/>
      </c>
      <c r="E7860">
        <f>IF(B7860="","",IF(INPUT!$I$1="","",IF(C7860&lt;(INT(INPUT!$I$1)-INPUT!$I$2),"Off Meds",IF(C7860&lt;=(INT(INPUT!$I$1)+INPUT!$I$2),"Washout","On Meds"))))</f>
        <v/>
      </c>
      <c r="F7860">
        <f>IF(B7860="","",1.509*(LN(B7860)^1.084-5.381))</f>
        <v/>
      </c>
      <c r="G7860">
        <f>IF(F7860="","",IF(F7860&lt;0,10*F7860^2,0))</f>
        <v/>
      </c>
      <c r="H7860">
        <f>IF(F7860="","",IF(F7860&gt;0,10*F7860^2,0))</f>
        <v/>
      </c>
    </row>
    <row r="7861">
      <c r="A7861">
        <f>Input!A7861</f>
        <v/>
      </c>
      <c r="B7861">
        <f>IF(ISNUMBER(Input!B7861),IF(AND(Input!B7861&gt;=20,Input!B7861&lt;=700),Input!B7861,""),"")</f>
        <v/>
      </c>
      <c r="C7861">
        <f>IF(B7861="","",INT(A7861))</f>
        <v/>
      </c>
      <c r="D7861">
        <f>IF(B7861="","",HOUR(A7861))</f>
        <v/>
      </c>
      <c r="E7861">
        <f>IF(B7861="","",IF(INPUT!$I$1="","",IF(C7861&lt;(INT(INPUT!$I$1)-INPUT!$I$2),"Off Meds",IF(C7861&lt;=(INT(INPUT!$I$1)+INPUT!$I$2),"Washout","On Meds"))))</f>
        <v/>
      </c>
      <c r="F7861">
        <f>IF(B7861="","",1.509*(LN(B7861)^1.084-5.381))</f>
        <v/>
      </c>
      <c r="G7861">
        <f>IF(F7861="","",IF(F7861&lt;0,10*F7861^2,0))</f>
        <v/>
      </c>
      <c r="H7861">
        <f>IF(F7861="","",IF(F7861&gt;0,10*F7861^2,0))</f>
        <v/>
      </c>
    </row>
    <row r="7862">
      <c r="A7862">
        <f>Input!A7862</f>
        <v/>
      </c>
      <c r="B7862">
        <f>IF(ISNUMBER(Input!B7862),IF(AND(Input!B7862&gt;=20,Input!B7862&lt;=700),Input!B7862,""),"")</f>
        <v/>
      </c>
      <c r="C7862">
        <f>IF(B7862="","",INT(A7862))</f>
        <v/>
      </c>
      <c r="D7862">
        <f>IF(B7862="","",HOUR(A7862))</f>
        <v/>
      </c>
      <c r="E7862">
        <f>IF(B7862="","",IF(INPUT!$I$1="","",IF(C7862&lt;(INT(INPUT!$I$1)-INPUT!$I$2),"Off Meds",IF(C7862&lt;=(INT(INPUT!$I$1)+INPUT!$I$2),"Washout","On Meds"))))</f>
        <v/>
      </c>
      <c r="F7862">
        <f>IF(B7862="","",1.509*(LN(B7862)^1.084-5.381))</f>
        <v/>
      </c>
      <c r="G7862">
        <f>IF(F7862="","",IF(F7862&lt;0,10*F7862^2,0))</f>
        <v/>
      </c>
      <c r="H7862">
        <f>IF(F7862="","",IF(F7862&gt;0,10*F7862^2,0))</f>
        <v/>
      </c>
    </row>
    <row r="7863">
      <c r="A7863">
        <f>Input!A7863</f>
        <v/>
      </c>
      <c r="B7863">
        <f>IF(ISNUMBER(Input!B7863),IF(AND(Input!B7863&gt;=20,Input!B7863&lt;=700),Input!B7863,""),"")</f>
        <v/>
      </c>
      <c r="C7863">
        <f>IF(B7863="","",INT(A7863))</f>
        <v/>
      </c>
      <c r="D7863">
        <f>IF(B7863="","",HOUR(A7863))</f>
        <v/>
      </c>
      <c r="E7863">
        <f>IF(B7863="","",IF(INPUT!$I$1="","",IF(C7863&lt;(INT(INPUT!$I$1)-INPUT!$I$2),"Off Meds",IF(C7863&lt;=(INT(INPUT!$I$1)+INPUT!$I$2),"Washout","On Meds"))))</f>
        <v/>
      </c>
      <c r="F7863">
        <f>IF(B7863="","",1.509*(LN(B7863)^1.084-5.381))</f>
        <v/>
      </c>
      <c r="G7863">
        <f>IF(F7863="","",IF(F7863&lt;0,10*F7863^2,0))</f>
        <v/>
      </c>
      <c r="H7863">
        <f>IF(F7863="","",IF(F7863&gt;0,10*F7863^2,0))</f>
        <v/>
      </c>
    </row>
    <row r="7864">
      <c r="A7864">
        <f>Input!A7864</f>
        <v/>
      </c>
      <c r="B7864">
        <f>IF(ISNUMBER(Input!B7864),IF(AND(Input!B7864&gt;=20,Input!B7864&lt;=700),Input!B7864,""),"")</f>
        <v/>
      </c>
      <c r="C7864">
        <f>IF(B7864="","",INT(A7864))</f>
        <v/>
      </c>
      <c r="D7864">
        <f>IF(B7864="","",HOUR(A7864))</f>
        <v/>
      </c>
      <c r="E7864">
        <f>IF(B7864="","",IF(INPUT!$I$1="","",IF(C7864&lt;(INT(INPUT!$I$1)-INPUT!$I$2),"Off Meds",IF(C7864&lt;=(INT(INPUT!$I$1)+INPUT!$I$2),"Washout","On Meds"))))</f>
        <v/>
      </c>
      <c r="F7864">
        <f>IF(B7864="","",1.509*(LN(B7864)^1.084-5.381))</f>
        <v/>
      </c>
      <c r="G7864">
        <f>IF(F7864="","",IF(F7864&lt;0,10*F7864^2,0))</f>
        <v/>
      </c>
      <c r="H7864">
        <f>IF(F7864="","",IF(F7864&gt;0,10*F7864^2,0))</f>
        <v/>
      </c>
    </row>
    <row r="7865">
      <c r="A7865">
        <f>Input!A7865</f>
        <v/>
      </c>
      <c r="B7865">
        <f>IF(ISNUMBER(Input!B7865),IF(AND(Input!B7865&gt;=20,Input!B7865&lt;=700),Input!B7865,""),"")</f>
        <v/>
      </c>
      <c r="C7865">
        <f>IF(B7865="","",INT(A7865))</f>
        <v/>
      </c>
      <c r="D7865">
        <f>IF(B7865="","",HOUR(A7865))</f>
        <v/>
      </c>
      <c r="E7865">
        <f>IF(B7865="","",IF(INPUT!$I$1="","",IF(C7865&lt;(INT(INPUT!$I$1)-INPUT!$I$2),"Off Meds",IF(C7865&lt;=(INT(INPUT!$I$1)+INPUT!$I$2),"Washout","On Meds"))))</f>
        <v/>
      </c>
      <c r="F7865">
        <f>IF(B7865="","",1.509*(LN(B7865)^1.084-5.381))</f>
        <v/>
      </c>
      <c r="G7865">
        <f>IF(F7865="","",IF(F7865&lt;0,10*F7865^2,0))</f>
        <v/>
      </c>
      <c r="H7865">
        <f>IF(F7865="","",IF(F7865&gt;0,10*F7865^2,0))</f>
        <v/>
      </c>
    </row>
    <row r="7866">
      <c r="A7866">
        <f>Input!A7866</f>
        <v/>
      </c>
      <c r="B7866">
        <f>IF(ISNUMBER(Input!B7866),IF(AND(Input!B7866&gt;=20,Input!B7866&lt;=700),Input!B7866,""),"")</f>
        <v/>
      </c>
      <c r="C7866">
        <f>IF(B7866="","",INT(A7866))</f>
        <v/>
      </c>
      <c r="D7866">
        <f>IF(B7866="","",HOUR(A7866))</f>
        <v/>
      </c>
      <c r="E7866">
        <f>IF(B7866="","",IF(INPUT!$I$1="","",IF(C7866&lt;(INT(INPUT!$I$1)-INPUT!$I$2),"Off Meds",IF(C7866&lt;=(INT(INPUT!$I$1)+INPUT!$I$2),"Washout","On Meds"))))</f>
        <v/>
      </c>
      <c r="F7866">
        <f>IF(B7866="","",1.509*(LN(B7866)^1.084-5.381))</f>
        <v/>
      </c>
      <c r="G7866">
        <f>IF(F7866="","",IF(F7866&lt;0,10*F7866^2,0))</f>
        <v/>
      </c>
      <c r="H7866">
        <f>IF(F7866="","",IF(F7866&gt;0,10*F7866^2,0))</f>
        <v/>
      </c>
    </row>
    <row r="7867">
      <c r="A7867">
        <f>Input!A7867</f>
        <v/>
      </c>
      <c r="B7867">
        <f>IF(ISNUMBER(Input!B7867),IF(AND(Input!B7867&gt;=20,Input!B7867&lt;=700),Input!B7867,""),"")</f>
        <v/>
      </c>
      <c r="C7867">
        <f>IF(B7867="","",INT(A7867))</f>
        <v/>
      </c>
      <c r="D7867">
        <f>IF(B7867="","",HOUR(A7867))</f>
        <v/>
      </c>
      <c r="E7867">
        <f>IF(B7867="","",IF(INPUT!$I$1="","",IF(C7867&lt;(INT(INPUT!$I$1)-INPUT!$I$2),"Off Meds",IF(C7867&lt;=(INT(INPUT!$I$1)+INPUT!$I$2),"Washout","On Meds"))))</f>
        <v/>
      </c>
      <c r="F7867">
        <f>IF(B7867="","",1.509*(LN(B7867)^1.084-5.381))</f>
        <v/>
      </c>
      <c r="G7867">
        <f>IF(F7867="","",IF(F7867&lt;0,10*F7867^2,0))</f>
        <v/>
      </c>
      <c r="H7867">
        <f>IF(F7867="","",IF(F7867&gt;0,10*F7867^2,0))</f>
        <v/>
      </c>
    </row>
    <row r="7868">
      <c r="A7868">
        <f>Input!A7868</f>
        <v/>
      </c>
      <c r="B7868">
        <f>IF(ISNUMBER(Input!B7868),IF(AND(Input!B7868&gt;=20,Input!B7868&lt;=700),Input!B7868,""),"")</f>
        <v/>
      </c>
      <c r="C7868">
        <f>IF(B7868="","",INT(A7868))</f>
        <v/>
      </c>
      <c r="D7868">
        <f>IF(B7868="","",HOUR(A7868))</f>
        <v/>
      </c>
      <c r="E7868">
        <f>IF(B7868="","",IF(INPUT!$I$1="","",IF(C7868&lt;(INT(INPUT!$I$1)-INPUT!$I$2),"Off Meds",IF(C7868&lt;=(INT(INPUT!$I$1)+INPUT!$I$2),"Washout","On Meds"))))</f>
        <v/>
      </c>
      <c r="F7868">
        <f>IF(B7868="","",1.509*(LN(B7868)^1.084-5.381))</f>
        <v/>
      </c>
      <c r="G7868">
        <f>IF(F7868="","",IF(F7868&lt;0,10*F7868^2,0))</f>
        <v/>
      </c>
      <c r="H7868">
        <f>IF(F7868="","",IF(F7868&gt;0,10*F7868^2,0))</f>
        <v/>
      </c>
    </row>
    <row r="7869">
      <c r="A7869">
        <f>Input!A7869</f>
        <v/>
      </c>
      <c r="B7869">
        <f>IF(ISNUMBER(Input!B7869),IF(AND(Input!B7869&gt;=20,Input!B7869&lt;=700),Input!B7869,""),"")</f>
        <v/>
      </c>
      <c r="C7869">
        <f>IF(B7869="","",INT(A7869))</f>
        <v/>
      </c>
      <c r="D7869">
        <f>IF(B7869="","",HOUR(A7869))</f>
        <v/>
      </c>
      <c r="E7869">
        <f>IF(B7869="","",IF(INPUT!$I$1="","",IF(C7869&lt;(INT(INPUT!$I$1)-INPUT!$I$2),"Off Meds",IF(C7869&lt;=(INT(INPUT!$I$1)+INPUT!$I$2),"Washout","On Meds"))))</f>
        <v/>
      </c>
      <c r="F7869">
        <f>IF(B7869="","",1.509*(LN(B7869)^1.084-5.381))</f>
        <v/>
      </c>
      <c r="G7869">
        <f>IF(F7869="","",IF(F7869&lt;0,10*F7869^2,0))</f>
        <v/>
      </c>
      <c r="H7869">
        <f>IF(F7869="","",IF(F7869&gt;0,10*F7869^2,0))</f>
        <v/>
      </c>
    </row>
    <row r="7870">
      <c r="A7870">
        <f>Input!A7870</f>
        <v/>
      </c>
      <c r="B7870">
        <f>IF(ISNUMBER(Input!B7870),IF(AND(Input!B7870&gt;=20,Input!B7870&lt;=700),Input!B7870,""),"")</f>
        <v/>
      </c>
      <c r="C7870">
        <f>IF(B7870="","",INT(A7870))</f>
        <v/>
      </c>
      <c r="D7870">
        <f>IF(B7870="","",HOUR(A7870))</f>
        <v/>
      </c>
      <c r="E7870">
        <f>IF(B7870="","",IF(INPUT!$I$1="","",IF(C7870&lt;(INT(INPUT!$I$1)-INPUT!$I$2),"Off Meds",IF(C7870&lt;=(INT(INPUT!$I$1)+INPUT!$I$2),"Washout","On Meds"))))</f>
        <v/>
      </c>
      <c r="F7870">
        <f>IF(B7870="","",1.509*(LN(B7870)^1.084-5.381))</f>
        <v/>
      </c>
      <c r="G7870">
        <f>IF(F7870="","",IF(F7870&lt;0,10*F7870^2,0))</f>
        <v/>
      </c>
      <c r="H7870">
        <f>IF(F7870="","",IF(F7870&gt;0,10*F7870^2,0))</f>
        <v/>
      </c>
    </row>
    <row r="7871">
      <c r="A7871">
        <f>Input!A7871</f>
        <v/>
      </c>
      <c r="B7871">
        <f>IF(ISNUMBER(Input!B7871),IF(AND(Input!B7871&gt;=20,Input!B7871&lt;=700),Input!B7871,""),"")</f>
        <v/>
      </c>
      <c r="C7871">
        <f>IF(B7871="","",INT(A7871))</f>
        <v/>
      </c>
      <c r="D7871">
        <f>IF(B7871="","",HOUR(A7871))</f>
        <v/>
      </c>
      <c r="E7871">
        <f>IF(B7871="","",IF(INPUT!$I$1="","",IF(C7871&lt;(INT(INPUT!$I$1)-INPUT!$I$2),"Off Meds",IF(C7871&lt;=(INT(INPUT!$I$1)+INPUT!$I$2),"Washout","On Meds"))))</f>
        <v/>
      </c>
      <c r="F7871">
        <f>IF(B7871="","",1.509*(LN(B7871)^1.084-5.381))</f>
        <v/>
      </c>
      <c r="G7871">
        <f>IF(F7871="","",IF(F7871&lt;0,10*F7871^2,0))</f>
        <v/>
      </c>
      <c r="H7871">
        <f>IF(F7871="","",IF(F7871&gt;0,10*F7871^2,0))</f>
        <v/>
      </c>
    </row>
    <row r="7872">
      <c r="A7872">
        <f>Input!A7872</f>
        <v/>
      </c>
      <c r="B7872">
        <f>IF(ISNUMBER(Input!B7872),IF(AND(Input!B7872&gt;=20,Input!B7872&lt;=700),Input!B7872,""),"")</f>
        <v/>
      </c>
      <c r="C7872">
        <f>IF(B7872="","",INT(A7872))</f>
        <v/>
      </c>
      <c r="D7872">
        <f>IF(B7872="","",HOUR(A7872))</f>
        <v/>
      </c>
      <c r="E7872">
        <f>IF(B7872="","",IF(INPUT!$I$1="","",IF(C7872&lt;(INT(INPUT!$I$1)-INPUT!$I$2),"Off Meds",IF(C7872&lt;=(INT(INPUT!$I$1)+INPUT!$I$2),"Washout","On Meds"))))</f>
        <v/>
      </c>
      <c r="F7872">
        <f>IF(B7872="","",1.509*(LN(B7872)^1.084-5.381))</f>
        <v/>
      </c>
      <c r="G7872">
        <f>IF(F7872="","",IF(F7872&lt;0,10*F7872^2,0))</f>
        <v/>
      </c>
      <c r="H7872">
        <f>IF(F7872="","",IF(F7872&gt;0,10*F7872^2,0))</f>
        <v/>
      </c>
    </row>
    <row r="7873">
      <c r="A7873">
        <f>Input!A7873</f>
        <v/>
      </c>
      <c r="B7873">
        <f>IF(ISNUMBER(Input!B7873),IF(AND(Input!B7873&gt;=20,Input!B7873&lt;=700),Input!B7873,""),"")</f>
        <v/>
      </c>
      <c r="C7873">
        <f>IF(B7873="","",INT(A7873))</f>
        <v/>
      </c>
      <c r="D7873">
        <f>IF(B7873="","",HOUR(A7873))</f>
        <v/>
      </c>
      <c r="E7873">
        <f>IF(B7873="","",IF(INPUT!$I$1="","",IF(C7873&lt;(INT(INPUT!$I$1)-INPUT!$I$2),"Off Meds",IF(C7873&lt;=(INT(INPUT!$I$1)+INPUT!$I$2),"Washout","On Meds"))))</f>
        <v/>
      </c>
      <c r="F7873">
        <f>IF(B7873="","",1.509*(LN(B7873)^1.084-5.381))</f>
        <v/>
      </c>
      <c r="G7873">
        <f>IF(F7873="","",IF(F7873&lt;0,10*F7873^2,0))</f>
        <v/>
      </c>
      <c r="H7873">
        <f>IF(F7873="","",IF(F7873&gt;0,10*F7873^2,0))</f>
        <v/>
      </c>
    </row>
    <row r="7874">
      <c r="A7874">
        <f>Input!A7874</f>
        <v/>
      </c>
      <c r="B7874">
        <f>IF(ISNUMBER(Input!B7874),IF(AND(Input!B7874&gt;=20,Input!B7874&lt;=700),Input!B7874,""),"")</f>
        <v/>
      </c>
      <c r="C7874">
        <f>IF(B7874="","",INT(A7874))</f>
        <v/>
      </c>
      <c r="D7874">
        <f>IF(B7874="","",HOUR(A7874))</f>
        <v/>
      </c>
      <c r="E7874">
        <f>IF(B7874="","",IF(INPUT!$I$1="","",IF(C7874&lt;(INT(INPUT!$I$1)-INPUT!$I$2),"Off Meds",IF(C7874&lt;=(INT(INPUT!$I$1)+INPUT!$I$2),"Washout","On Meds"))))</f>
        <v/>
      </c>
      <c r="F7874">
        <f>IF(B7874="","",1.509*(LN(B7874)^1.084-5.381))</f>
        <v/>
      </c>
      <c r="G7874">
        <f>IF(F7874="","",IF(F7874&lt;0,10*F7874^2,0))</f>
        <v/>
      </c>
      <c r="H7874">
        <f>IF(F7874="","",IF(F7874&gt;0,10*F7874^2,0))</f>
        <v/>
      </c>
    </row>
    <row r="7875">
      <c r="A7875">
        <f>Input!A7875</f>
        <v/>
      </c>
      <c r="B7875">
        <f>IF(ISNUMBER(Input!B7875),IF(AND(Input!B7875&gt;=20,Input!B7875&lt;=700),Input!B7875,""),"")</f>
        <v/>
      </c>
      <c r="C7875">
        <f>IF(B7875="","",INT(A7875))</f>
        <v/>
      </c>
      <c r="D7875">
        <f>IF(B7875="","",HOUR(A7875))</f>
        <v/>
      </c>
      <c r="E7875">
        <f>IF(B7875="","",IF(INPUT!$I$1="","",IF(C7875&lt;(INT(INPUT!$I$1)-INPUT!$I$2),"Off Meds",IF(C7875&lt;=(INT(INPUT!$I$1)+INPUT!$I$2),"Washout","On Meds"))))</f>
        <v/>
      </c>
      <c r="F7875">
        <f>IF(B7875="","",1.509*(LN(B7875)^1.084-5.381))</f>
        <v/>
      </c>
      <c r="G7875">
        <f>IF(F7875="","",IF(F7875&lt;0,10*F7875^2,0))</f>
        <v/>
      </c>
      <c r="H7875">
        <f>IF(F7875="","",IF(F7875&gt;0,10*F7875^2,0))</f>
        <v/>
      </c>
    </row>
    <row r="7876">
      <c r="A7876">
        <f>Input!A7876</f>
        <v/>
      </c>
      <c r="B7876">
        <f>IF(ISNUMBER(Input!B7876),IF(AND(Input!B7876&gt;=20,Input!B7876&lt;=700),Input!B7876,""),"")</f>
        <v/>
      </c>
      <c r="C7876">
        <f>IF(B7876="","",INT(A7876))</f>
        <v/>
      </c>
      <c r="D7876">
        <f>IF(B7876="","",HOUR(A7876))</f>
        <v/>
      </c>
      <c r="E7876">
        <f>IF(B7876="","",IF(INPUT!$I$1="","",IF(C7876&lt;(INT(INPUT!$I$1)-INPUT!$I$2),"Off Meds",IF(C7876&lt;=(INT(INPUT!$I$1)+INPUT!$I$2),"Washout","On Meds"))))</f>
        <v/>
      </c>
      <c r="F7876">
        <f>IF(B7876="","",1.509*(LN(B7876)^1.084-5.381))</f>
        <v/>
      </c>
      <c r="G7876">
        <f>IF(F7876="","",IF(F7876&lt;0,10*F7876^2,0))</f>
        <v/>
      </c>
      <c r="H7876">
        <f>IF(F7876="","",IF(F7876&gt;0,10*F7876^2,0))</f>
        <v/>
      </c>
    </row>
    <row r="7877">
      <c r="A7877">
        <f>Input!A7877</f>
        <v/>
      </c>
      <c r="B7877">
        <f>IF(ISNUMBER(Input!B7877),IF(AND(Input!B7877&gt;=20,Input!B7877&lt;=700),Input!B7877,""),"")</f>
        <v/>
      </c>
      <c r="C7877">
        <f>IF(B7877="","",INT(A7877))</f>
        <v/>
      </c>
      <c r="D7877">
        <f>IF(B7877="","",HOUR(A7877))</f>
        <v/>
      </c>
      <c r="E7877">
        <f>IF(B7877="","",IF(INPUT!$I$1="","",IF(C7877&lt;(INT(INPUT!$I$1)-INPUT!$I$2),"Off Meds",IF(C7877&lt;=(INT(INPUT!$I$1)+INPUT!$I$2),"Washout","On Meds"))))</f>
        <v/>
      </c>
      <c r="F7877">
        <f>IF(B7877="","",1.509*(LN(B7877)^1.084-5.381))</f>
        <v/>
      </c>
      <c r="G7877">
        <f>IF(F7877="","",IF(F7877&lt;0,10*F7877^2,0))</f>
        <v/>
      </c>
      <c r="H7877">
        <f>IF(F7877="","",IF(F7877&gt;0,10*F7877^2,0))</f>
        <v/>
      </c>
    </row>
    <row r="7878">
      <c r="A7878">
        <f>Input!A7878</f>
        <v/>
      </c>
      <c r="B7878">
        <f>IF(ISNUMBER(Input!B7878),IF(AND(Input!B7878&gt;=20,Input!B7878&lt;=700),Input!B7878,""),"")</f>
        <v/>
      </c>
      <c r="C7878">
        <f>IF(B7878="","",INT(A7878))</f>
        <v/>
      </c>
      <c r="D7878">
        <f>IF(B7878="","",HOUR(A7878))</f>
        <v/>
      </c>
      <c r="E7878">
        <f>IF(B7878="","",IF(INPUT!$I$1="","",IF(C7878&lt;(INT(INPUT!$I$1)-INPUT!$I$2),"Off Meds",IF(C7878&lt;=(INT(INPUT!$I$1)+INPUT!$I$2),"Washout","On Meds"))))</f>
        <v/>
      </c>
      <c r="F7878">
        <f>IF(B7878="","",1.509*(LN(B7878)^1.084-5.381))</f>
        <v/>
      </c>
      <c r="G7878">
        <f>IF(F7878="","",IF(F7878&lt;0,10*F7878^2,0))</f>
        <v/>
      </c>
      <c r="H7878">
        <f>IF(F7878="","",IF(F7878&gt;0,10*F7878^2,0))</f>
        <v/>
      </c>
    </row>
    <row r="7879">
      <c r="A7879">
        <f>Input!A7879</f>
        <v/>
      </c>
      <c r="B7879">
        <f>IF(ISNUMBER(Input!B7879),IF(AND(Input!B7879&gt;=20,Input!B7879&lt;=700),Input!B7879,""),"")</f>
        <v/>
      </c>
      <c r="C7879">
        <f>IF(B7879="","",INT(A7879))</f>
        <v/>
      </c>
      <c r="D7879">
        <f>IF(B7879="","",HOUR(A7879))</f>
        <v/>
      </c>
      <c r="E7879">
        <f>IF(B7879="","",IF(INPUT!$I$1="","",IF(C7879&lt;(INT(INPUT!$I$1)-INPUT!$I$2),"Off Meds",IF(C7879&lt;=(INT(INPUT!$I$1)+INPUT!$I$2),"Washout","On Meds"))))</f>
        <v/>
      </c>
      <c r="F7879">
        <f>IF(B7879="","",1.509*(LN(B7879)^1.084-5.381))</f>
        <v/>
      </c>
      <c r="G7879">
        <f>IF(F7879="","",IF(F7879&lt;0,10*F7879^2,0))</f>
        <v/>
      </c>
      <c r="H7879">
        <f>IF(F7879="","",IF(F7879&gt;0,10*F7879^2,0))</f>
        <v/>
      </c>
    </row>
    <row r="7880">
      <c r="A7880">
        <f>Input!A7880</f>
        <v/>
      </c>
      <c r="B7880">
        <f>IF(ISNUMBER(Input!B7880),IF(AND(Input!B7880&gt;=20,Input!B7880&lt;=700),Input!B7880,""),"")</f>
        <v/>
      </c>
      <c r="C7880">
        <f>IF(B7880="","",INT(A7880))</f>
        <v/>
      </c>
      <c r="D7880">
        <f>IF(B7880="","",HOUR(A7880))</f>
        <v/>
      </c>
      <c r="E7880">
        <f>IF(B7880="","",IF(INPUT!$I$1="","",IF(C7880&lt;(INT(INPUT!$I$1)-INPUT!$I$2),"Off Meds",IF(C7880&lt;=(INT(INPUT!$I$1)+INPUT!$I$2),"Washout","On Meds"))))</f>
        <v/>
      </c>
      <c r="F7880">
        <f>IF(B7880="","",1.509*(LN(B7880)^1.084-5.381))</f>
        <v/>
      </c>
      <c r="G7880">
        <f>IF(F7880="","",IF(F7880&lt;0,10*F7880^2,0))</f>
        <v/>
      </c>
      <c r="H7880">
        <f>IF(F7880="","",IF(F7880&gt;0,10*F7880^2,0))</f>
        <v/>
      </c>
    </row>
    <row r="7881">
      <c r="A7881">
        <f>Input!A7881</f>
        <v/>
      </c>
      <c r="B7881">
        <f>IF(ISNUMBER(Input!B7881),IF(AND(Input!B7881&gt;=20,Input!B7881&lt;=700),Input!B7881,""),"")</f>
        <v/>
      </c>
      <c r="C7881">
        <f>IF(B7881="","",INT(A7881))</f>
        <v/>
      </c>
      <c r="D7881">
        <f>IF(B7881="","",HOUR(A7881))</f>
        <v/>
      </c>
      <c r="E7881">
        <f>IF(B7881="","",IF(INPUT!$I$1="","",IF(C7881&lt;(INT(INPUT!$I$1)-INPUT!$I$2),"Off Meds",IF(C7881&lt;=(INT(INPUT!$I$1)+INPUT!$I$2),"Washout","On Meds"))))</f>
        <v/>
      </c>
      <c r="F7881">
        <f>IF(B7881="","",1.509*(LN(B7881)^1.084-5.381))</f>
        <v/>
      </c>
      <c r="G7881">
        <f>IF(F7881="","",IF(F7881&lt;0,10*F7881^2,0))</f>
        <v/>
      </c>
      <c r="H7881">
        <f>IF(F7881="","",IF(F7881&gt;0,10*F7881^2,0))</f>
        <v/>
      </c>
    </row>
    <row r="7882">
      <c r="A7882">
        <f>Input!A7882</f>
        <v/>
      </c>
      <c r="B7882">
        <f>IF(ISNUMBER(Input!B7882),IF(AND(Input!B7882&gt;=20,Input!B7882&lt;=700),Input!B7882,""),"")</f>
        <v/>
      </c>
      <c r="C7882">
        <f>IF(B7882="","",INT(A7882))</f>
        <v/>
      </c>
      <c r="D7882">
        <f>IF(B7882="","",HOUR(A7882))</f>
        <v/>
      </c>
      <c r="E7882">
        <f>IF(B7882="","",IF(INPUT!$I$1="","",IF(C7882&lt;(INT(INPUT!$I$1)-INPUT!$I$2),"Off Meds",IF(C7882&lt;=(INT(INPUT!$I$1)+INPUT!$I$2),"Washout","On Meds"))))</f>
        <v/>
      </c>
      <c r="F7882">
        <f>IF(B7882="","",1.509*(LN(B7882)^1.084-5.381))</f>
        <v/>
      </c>
      <c r="G7882">
        <f>IF(F7882="","",IF(F7882&lt;0,10*F7882^2,0))</f>
        <v/>
      </c>
      <c r="H7882">
        <f>IF(F7882="","",IF(F7882&gt;0,10*F7882^2,0))</f>
        <v/>
      </c>
    </row>
    <row r="7883">
      <c r="A7883">
        <f>Input!A7883</f>
        <v/>
      </c>
      <c r="B7883">
        <f>IF(ISNUMBER(Input!B7883),IF(AND(Input!B7883&gt;=20,Input!B7883&lt;=700),Input!B7883,""),"")</f>
        <v/>
      </c>
      <c r="C7883">
        <f>IF(B7883="","",INT(A7883))</f>
        <v/>
      </c>
      <c r="D7883">
        <f>IF(B7883="","",HOUR(A7883))</f>
        <v/>
      </c>
      <c r="E7883">
        <f>IF(B7883="","",IF(INPUT!$I$1="","",IF(C7883&lt;(INT(INPUT!$I$1)-INPUT!$I$2),"Off Meds",IF(C7883&lt;=(INT(INPUT!$I$1)+INPUT!$I$2),"Washout","On Meds"))))</f>
        <v/>
      </c>
      <c r="F7883">
        <f>IF(B7883="","",1.509*(LN(B7883)^1.084-5.381))</f>
        <v/>
      </c>
      <c r="G7883">
        <f>IF(F7883="","",IF(F7883&lt;0,10*F7883^2,0))</f>
        <v/>
      </c>
      <c r="H7883">
        <f>IF(F7883="","",IF(F7883&gt;0,10*F7883^2,0))</f>
        <v/>
      </c>
    </row>
    <row r="7884">
      <c r="A7884">
        <f>Input!A7884</f>
        <v/>
      </c>
      <c r="B7884">
        <f>IF(ISNUMBER(Input!B7884),IF(AND(Input!B7884&gt;=20,Input!B7884&lt;=700),Input!B7884,""),"")</f>
        <v/>
      </c>
      <c r="C7884">
        <f>IF(B7884="","",INT(A7884))</f>
        <v/>
      </c>
      <c r="D7884">
        <f>IF(B7884="","",HOUR(A7884))</f>
        <v/>
      </c>
      <c r="E7884">
        <f>IF(B7884="","",IF(INPUT!$I$1="","",IF(C7884&lt;(INT(INPUT!$I$1)-INPUT!$I$2),"Off Meds",IF(C7884&lt;=(INT(INPUT!$I$1)+INPUT!$I$2),"Washout","On Meds"))))</f>
        <v/>
      </c>
      <c r="F7884">
        <f>IF(B7884="","",1.509*(LN(B7884)^1.084-5.381))</f>
        <v/>
      </c>
      <c r="G7884">
        <f>IF(F7884="","",IF(F7884&lt;0,10*F7884^2,0))</f>
        <v/>
      </c>
      <c r="H7884">
        <f>IF(F7884="","",IF(F7884&gt;0,10*F7884^2,0))</f>
        <v/>
      </c>
    </row>
    <row r="7885">
      <c r="A7885">
        <f>Input!A7885</f>
        <v/>
      </c>
      <c r="B7885">
        <f>IF(ISNUMBER(Input!B7885),IF(AND(Input!B7885&gt;=20,Input!B7885&lt;=700),Input!B7885,""),"")</f>
        <v/>
      </c>
      <c r="C7885">
        <f>IF(B7885="","",INT(A7885))</f>
        <v/>
      </c>
      <c r="D7885">
        <f>IF(B7885="","",HOUR(A7885))</f>
        <v/>
      </c>
      <c r="E7885">
        <f>IF(B7885="","",IF(INPUT!$I$1="","",IF(C7885&lt;(INT(INPUT!$I$1)-INPUT!$I$2),"Off Meds",IF(C7885&lt;=(INT(INPUT!$I$1)+INPUT!$I$2),"Washout","On Meds"))))</f>
        <v/>
      </c>
      <c r="F7885">
        <f>IF(B7885="","",1.509*(LN(B7885)^1.084-5.381))</f>
        <v/>
      </c>
      <c r="G7885">
        <f>IF(F7885="","",IF(F7885&lt;0,10*F7885^2,0))</f>
        <v/>
      </c>
      <c r="H7885">
        <f>IF(F7885="","",IF(F7885&gt;0,10*F7885^2,0))</f>
        <v/>
      </c>
    </row>
    <row r="7886">
      <c r="A7886">
        <f>Input!A7886</f>
        <v/>
      </c>
      <c r="B7886">
        <f>IF(ISNUMBER(Input!B7886),IF(AND(Input!B7886&gt;=20,Input!B7886&lt;=700),Input!B7886,""),"")</f>
        <v/>
      </c>
      <c r="C7886">
        <f>IF(B7886="","",INT(A7886))</f>
        <v/>
      </c>
      <c r="D7886">
        <f>IF(B7886="","",HOUR(A7886))</f>
        <v/>
      </c>
      <c r="E7886">
        <f>IF(B7886="","",IF(INPUT!$I$1="","",IF(C7886&lt;(INT(INPUT!$I$1)-INPUT!$I$2),"Off Meds",IF(C7886&lt;=(INT(INPUT!$I$1)+INPUT!$I$2),"Washout","On Meds"))))</f>
        <v/>
      </c>
      <c r="F7886">
        <f>IF(B7886="","",1.509*(LN(B7886)^1.084-5.381))</f>
        <v/>
      </c>
      <c r="G7886">
        <f>IF(F7886="","",IF(F7886&lt;0,10*F7886^2,0))</f>
        <v/>
      </c>
      <c r="H7886">
        <f>IF(F7886="","",IF(F7886&gt;0,10*F7886^2,0))</f>
        <v/>
      </c>
    </row>
    <row r="7887">
      <c r="A7887">
        <f>Input!A7887</f>
        <v/>
      </c>
      <c r="B7887">
        <f>IF(ISNUMBER(Input!B7887),IF(AND(Input!B7887&gt;=20,Input!B7887&lt;=700),Input!B7887,""),"")</f>
        <v/>
      </c>
      <c r="C7887">
        <f>IF(B7887="","",INT(A7887))</f>
        <v/>
      </c>
      <c r="D7887">
        <f>IF(B7887="","",HOUR(A7887))</f>
        <v/>
      </c>
      <c r="E7887">
        <f>IF(B7887="","",IF(INPUT!$I$1="","",IF(C7887&lt;(INT(INPUT!$I$1)-INPUT!$I$2),"Off Meds",IF(C7887&lt;=(INT(INPUT!$I$1)+INPUT!$I$2),"Washout","On Meds"))))</f>
        <v/>
      </c>
      <c r="F7887">
        <f>IF(B7887="","",1.509*(LN(B7887)^1.084-5.381))</f>
        <v/>
      </c>
      <c r="G7887">
        <f>IF(F7887="","",IF(F7887&lt;0,10*F7887^2,0))</f>
        <v/>
      </c>
      <c r="H7887">
        <f>IF(F7887="","",IF(F7887&gt;0,10*F7887^2,0))</f>
        <v/>
      </c>
    </row>
    <row r="7888">
      <c r="A7888">
        <f>Input!A7888</f>
        <v/>
      </c>
      <c r="B7888">
        <f>IF(ISNUMBER(Input!B7888),IF(AND(Input!B7888&gt;=20,Input!B7888&lt;=700),Input!B7888,""),"")</f>
        <v/>
      </c>
      <c r="C7888">
        <f>IF(B7888="","",INT(A7888))</f>
        <v/>
      </c>
      <c r="D7888">
        <f>IF(B7888="","",HOUR(A7888))</f>
        <v/>
      </c>
      <c r="E7888">
        <f>IF(B7888="","",IF(INPUT!$I$1="","",IF(C7888&lt;(INT(INPUT!$I$1)-INPUT!$I$2),"Off Meds",IF(C7888&lt;=(INT(INPUT!$I$1)+INPUT!$I$2),"Washout","On Meds"))))</f>
        <v/>
      </c>
      <c r="F7888">
        <f>IF(B7888="","",1.509*(LN(B7888)^1.084-5.381))</f>
        <v/>
      </c>
      <c r="G7888">
        <f>IF(F7888="","",IF(F7888&lt;0,10*F7888^2,0))</f>
        <v/>
      </c>
      <c r="H7888">
        <f>IF(F7888="","",IF(F7888&gt;0,10*F7888^2,0))</f>
        <v/>
      </c>
    </row>
    <row r="7889">
      <c r="A7889">
        <f>Input!A7889</f>
        <v/>
      </c>
      <c r="B7889">
        <f>IF(ISNUMBER(Input!B7889),IF(AND(Input!B7889&gt;=20,Input!B7889&lt;=700),Input!B7889,""),"")</f>
        <v/>
      </c>
      <c r="C7889">
        <f>IF(B7889="","",INT(A7889))</f>
        <v/>
      </c>
      <c r="D7889">
        <f>IF(B7889="","",HOUR(A7889))</f>
        <v/>
      </c>
      <c r="E7889">
        <f>IF(B7889="","",IF(INPUT!$I$1="","",IF(C7889&lt;(INT(INPUT!$I$1)-INPUT!$I$2),"Off Meds",IF(C7889&lt;=(INT(INPUT!$I$1)+INPUT!$I$2),"Washout","On Meds"))))</f>
        <v/>
      </c>
      <c r="F7889">
        <f>IF(B7889="","",1.509*(LN(B7889)^1.084-5.381))</f>
        <v/>
      </c>
      <c r="G7889">
        <f>IF(F7889="","",IF(F7889&lt;0,10*F7889^2,0))</f>
        <v/>
      </c>
      <c r="H7889">
        <f>IF(F7889="","",IF(F7889&gt;0,10*F7889^2,0))</f>
        <v/>
      </c>
    </row>
    <row r="7890">
      <c r="A7890">
        <f>Input!A7890</f>
        <v/>
      </c>
      <c r="B7890">
        <f>IF(ISNUMBER(Input!B7890),IF(AND(Input!B7890&gt;=20,Input!B7890&lt;=700),Input!B7890,""),"")</f>
        <v/>
      </c>
      <c r="C7890">
        <f>IF(B7890="","",INT(A7890))</f>
        <v/>
      </c>
      <c r="D7890">
        <f>IF(B7890="","",HOUR(A7890))</f>
        <v/>
      </c>
      <c r="E7890">
        <f>IF(B7890="","",IF(INPUT!$I$1="","",IF(C7890&lt;(INT(INPUT!$I$1)-INPUT!$I$2),"Off Meds",IF(C7890&lt;=(INT(INPUT!$I$1)+INPUT!$I$2),"Washout","On Meds"))))</f>
        <v/>
      </c>
      <c r="F7890">
        <f>IF(B7890="","",1.509*(LN(B7890)^1.084-5.381))</f>
        <v/>
      </c>
      <c r="G7890">
        <f>IF(F7890="","",IF(F7890&lt;0,10*F7890^2,0))</f>
        <v/>
      </c>
      <c r="H7890">
        <f>IF(F7890="","",IF(F7890&gt;0,10*F7890^2,0))</f>
        <v/>
      </c>
    </row>
    <row r="7891">
      <c r="A7891">
        <f>Input!A7891</f>
        <v/>
      </c>
      <c r="B7891">
        <f>IF(ISNUMBER(Input!B7891),IF(AND(Input!B7891&gt;=20,Input!B7891&lt;=700),Input!B7891,""),"")</f>
        <v/>
      </c>
      <c r="C7891">
        <f>IF(B7891="","",INT(A7891))</f>
        <v/>
      </c>
      <c r="D7891">
        <f>IF(B7891="","",HOUR(A7891))</f>
        <v/>
      </c>
      <c r="E7891">
        <f>IF(B7891="","",IF(INPUT!$I$1="","",IF(C7891&lt;(INT(INPUT!$I$1)-INPUT!$I$2),"Off Meds",IF(C7891&lt;=(INT(INPUT!$I$1)+INPUT!$I$2),"Washout","On Meds"))))</f>
        <v/>
      </c>
      <c r="F7891">
        <f>IF(B7891="","",1.509*(LN(B7891)^1.084-5.381))</f>
        <v/>
      </c>
      <c r="G7891">
        <f>IF(F7891="","",IF(F7891&lt;0,10*F7891^2,0))</f>
        <v/>
      </c>
      <c r="H7891">
        <f>IF(F7891="","",IF(F7891&gt;0,10*F7891^2,0))</f>
        <v/>
      </c>
    </row>
    <row r="7892">
      <c r="A7892">
        <f>Input!A7892</f>
        <v/>
      </c>
      <c r="B7892">
        <f>IF(ISNUMBER(Input!B7892),IF(AND(Input!B7892&gt;=20,Input!B7892&lt;=700),Input!B7892,""),"")</f>
        <v/>
      </c>
      <c r="C7892">
        <f>IF(B7892="","",INT(A7892))</f>
        <v/>
      </c>
      <c r="D7892">
        <f>IF(B7892="","",HOUR(A7892))</f>
        <v/>
      </c>
      <c r="E7892">
        <f>IF(B7892="","",IF(INPUT!$I$1="","",IF(C7892&lt;(INT(INPUT!$I$1)-INPUT!$I$2),"Off Meds",IF(C7892&lt;=(INT(INPUT!$I$1)+INPUT!$I$2),"Washout","On Meds"))))</f>
        <v/>
      </c>
      <c r="F7892">
        <f>IF(B7892="","",1.509*(LN(B7892)^1.084-5.381))</f>
        <v/>
      </c>
      <c r="G7892">
        <f>IF(F7892="","",IF(F7892&lt;0,10*F7892^2,0))</f>
        <v/>
      </c>
      <c r="H7892">
        <f>IF(F7892="","",IF(F7892&gt;0,10*F7892^2,0))</f>
        <v/>
      </c>
    </row>
    <row r="7893">
      <c r="A7893">
        <f>Input!A7893</f>
        <v/>
      </c>
      <c r="B7893">
        <f>IF(ISNUMBER(Input!B7893),IF(AND(Input!B7893&gt;=20,Input!B7893&lt;=700),Input!B7893,""),"")</f>
        <v/>
      </c>
      <c r="C7893">
        <f>IF(B7893="","",INT(A7893))</f>
        <v/>
      </c>
      <c r="D7893">
        <f>IF(B7893="","",HOUR(A7893))</f>
        <v/>
      </c>
      <c r="E7893">
        <f>IF(B7893="","",IF(INPUT!$I$1="","",IF(C7893&lt;(INT(INPUT!$I$1)-INPUT!$I$2),"Off Meds",IF(C7893&lt;=(INT(INPUT!$I$1)+INPUT!$I$2),"Washout","On Meds"))))</f>
        <v/>
      </c>
      <c r="F7893">
        <f>IF(B7893="","",1.509*(LN(B7893)^1.084-5.381))</f>
        <v/>
      </c>
      <c r="G7893">
        <f>IF(F7893="","",IF(F7893&lt;0,10*F7893^2,0))</f>
        <v/>
      </c>
      <c r="H7893">
        <f>IF(F7893="","",IF(F7893&gt;0,10*F7893^2,0))</f>
        <v/>
      </c>
    </row>
    <row r="7894">
      <c r="A7894">
        <f>Input!A7894</f>
        <v/>
      </c>
      <c r="B7894">
        <f>IF(ISNUMBER(Input!B7894),IF(AND(Input!B7894&gt;=20,Input!B7894&lt;=700),Input!B7894,""),"")</f>
        <v/>
      </c>
      <c r="C7894">
        <f>IF(B7894="","",INT(A7894))</f>
        <v/>
      </c>
      <c r="D7894">
        <f>IF(B7894="","",HOUR(A7894))</f>
        <v/>
      </c>
      <c r="E7894">
        <f>IF(B7894="","",IF(INPUT!$I$1="","",IF(C7894&lt;(INT(INPUT!$I$1)-INPUT!$I$2),"Off Meds",IF(C7894&lt;=(INT(INPUT!$I$1)+INPUT!$I$2),"Washout","On Meds"))))</f>
        <v/>
      </c>
      <c r="F7894">
        <f>IF(B7894="","",1.509*(LN(B7894)^1.084-5.381))</f>
        <v/>
      </c>
      <c r="G7894">
        <f>IF(F7894="","",IF(F7894&lt;0,10*F7894^2,0))</f>
        <v/>
      </c>
      <c r="H7894">
        <f>IF(F7894="","",IF(F7894&gt;0,10*F7894^2,0))</f>
        <v/>
      </c>
    </row>
    <row r="7895">
      <c r="A7895">
        <f>Input!A7895</f>
        <v/>
      </c>
      <c r="B7895">
        <f>IF(ISNUMBER(Input!B7895),IF(AND(Input!B7895&gt;=20,Input!B7895&lt;=700),Input!B7895,""),"")</f>
        <v/>
      </c>
      <c r="C7895">
        <f>IF(B7895="","",INT(A7895))</f>
        <v/>
      </c>
      <c r="D7895">
        <f>IF(B7895="","",HOUR(A7895))</f>
        <v/>
      </c>
      <c r="E7895">
        <f>IF(B7895="","",IF(INPUT!$I$1="","",IF(C7895&lt;(INT(INPUT!$I$1)-INPUT!$I$2),"Off Meds",IF(C7895&lt;=(INT(INPUT!$I$1)+INPUT!$I$2),"Washout","On Meds"))))</f>
        <v/>
      </c>
      <c r="F7895">
        <f>IF(B7895="","",1.509*(LN(B7895)^1.084-5.381))</f>
        <v/>
      </c>
      <c r="G7895">
        <f>IF(F7895="","",IF(F7895&lt;0,10*F7895^2,0))</f>
        <v/>
      </c>
      <c r="H7895">
        <f>IF(F7895="","",IF(F7895&gt;0,10*F7895^2,0))</f>
        <v/>
      </c>
    </row>
    <row r="7896">
      <c r="A7896">
        <f>Input!A7896</f>
        <v/>
      </c>
      <c r="B7896">
        <f>IF(ISNUMBER(Input!B7896),IF(AND(Input!B7896&gt;=20,Input!B7896&lt;=700),Input!B7896,""),"")</f>
        <v/>
      </c>
      <c r="C7896">
        <f>IF(B7896="","",INT(A7896))</f>
        <v/>
      </c>
      <c r="D7896">
        <f>IF(B7896="","",HOUR(A7896))</f>
        <v/>
      </c>
      <c r="E7896">
        <f>IF(B7896="","",IF(INPUT!$I$1="","",IF(C7896&lt;(INT(INPUT!$I$1)-INPUT!$I$2),"Off Meds",IF(C7896&lt;=(INT(INPUT!$I$1)+INPUT!$I$2),"Washout","On Meds"))))</f>
        <v/>
      </c>
      <c r="F7896">
        <f>IF(B7896="","",1.509*(LN(B7896)^1.084-5.381))</f>
        <v/>
      </c>
      <c r="G7896">
        <f>IF(F7896="","",IF(F7896&lt;0,10*F7896^2,0))</f>
        <v/>
      </c>
      <c r="H7896">
        <f>IF(F7896="","",IF(F7896&gt;0,10*F7896^2,0))</f>
        <v/>
      </c>
    </row>
    <row r="7897">
      <c r="A7897">
        <f>Input!A7897</f>
        <v/>
      </c>
      <c r="B7897">
        <f>IF(ISNUMBER(Input!B7897),IF(AND(Input!B7897&gt;=20,Input!B7897&lt;=700),Input!B7897,""),"")</f>
        <v/>
      </c>
      <c r="C7897">
        <f>IF(B7897="","",INT(A7897))</f>
        <v/>
      </c>
      <c r="D7897">
        <f>IF(B7897="","",HOUR(A7897))</f>
        <v/>
      </c>
      <c r="E7897">
        <f>IF(B7897="","",IF(INPUT!$I$1="","",IF(C7897&lt;(INT(INPUT!$I$1)-INPUT!$I$2),"Off Meds",IF(C7897&lt;=(INT(INPUT!$I$1)+INPUT!$I$2),"Washout","On Meds"))))</f>
        <v/>
      </c>
      <c r="F7897">
        <f>IF(B7897="","",1.509*(LN(B7897)^1.084-5.381))</f>
        <v/>
      </c>
      <c r="G7897">
        <f>IF(F7897="","",IF(F7897&lt;0,10*F7897^2,0))</f>
        <v/>
      </c>
      <c r="H7897">
        <f>IF(F7897="","",IF(F7897&gt;0,10*F7897^2,0))</f>
        <v/>
      </c>
    </row>
    <row r="7898">
      <c r="A7898">
        <f>Input!A7898</f>
        <v/>
      </c>
      <c r="B7898">
        <f>IF(ISNUMBER(Input!B7898),IF(AND(Input!B7898&gt;=20,Input!B7898&lt;=700),Input!B7898,""),"")</f>
        <v/>
      </c>
      <c r="C7898">
        <f>IF(B7898="","",INT(A7898))</f>
        <v/>
      </c>
      <c r="D7898">
        <f>IF(B7898="","",HOUR(A7898))</f>
        <v/>
      </c>
      <c r="E7898">
        <f>IF(B7898="","",IF(INPUT!$I$1="","",IF(C7898&lt;(INT(INPUT!$I$1)-INPUT!$I$2),"Off Meds",IF(C7898&lt;=(INT(INPUT!$I$1)+INPUT!$I$2),"Washout","On Meds"))))</f>
        <v/>
      </c>
      <c r="F7898">
        <f>IF(B7898="","",1.509*(LN(B7898)^1.084-5.381))</f>
        <v/>
      </c>
      <c r="G7898">
        <f>IF(F7898="","",IF(F7898&lt;0,10*F7898^2,0))</f>
        <v/>
      </c>
      <c r="H7898">
        <f>IF(F7898="","",IF(F7898&gt;0,10*F7898^2,0))</f>
        <v/>
      </c>
    </row>
    <row r="7899">
      <c r="A7899">
        <f>Input!A7899</f>
        <v/>
      </c>
      <c r="B7899">
        <f>IF(ISNUMBER(Input!B7899),IF(AND(Input!B7899&gt;=20,Input!B7899&lt;=700),Input!B7899,""),"")</f>
        <v/>
      </c>
      <c r="C7899">
        <f>IF(B7899="","",INT(A7899))</f>
        <v/>
      </c>
      <c r="D7899">
        <f>IF(B7899="","",HOUR(A7899))</f>
        <v/>
      </c>
      <c r="E7899">
        <f>IF(B7899="","",IF(INPUT!$I$1="","",IF(C7899&lt;(INT(INPUT!$I$1)-INPUT!$I$2),"Off Meds",IF(C7899&lt;=(INT(INPUT!$I$1)+INPUT!$I$2),"Washout","On Meds"))))</f>
        <v/>
      </c>
      <c r="F7899">
        <f>IF(B7899="","",1.509*(LN(B7899)^1.084-5.381))</f>
        <v/>
      </c>
      <c r="G7899">
        <f>IF(F7899="","",IF(F7899&lt;0,10*F7899^2,0))</f>
        <v/>
      </c>
      <c r="H7899">
        <f>IF(F7899="","",IF(F7899&gt;0,10*F7899^2,0))</f>
        <v/>
      </c>
    </row>
    <row r="7900">
      <c r="A7900">
        <f>Input!A7900</f>
        <v/>
      </c>
      <c r="B7900">
        <f>IF(ISNUMBER(Input!B7900),IF(AND(Input!B7900&gt;=20,Input!B7900&lt;=700),Input!B7900,""),"")</f>
        <v/>
      </c>
      <c r="C7900">
        <f>IF(B7900="","",INT(A7900))</f>
        <v/>
      </c>
      <c r="D7900">
        <f>IF(B7900="","",HOUR(A7900))</f>
        <v/>
      </c>
      <c r="E7900">
        <f>IF(B7900="","",IF(INPUT!$I$1="","",IF(C7900&lt;(INT(INPUT!$I$1)-INPUT!$I$2),"Off Meds",IF(C7900&lt;=(INT(INPUT!$I$1)+INPUT!$I$2),"Washout","On Meds"))))</f>
        <v/>
      </c>
      <c r="F7900">
        <f>IF(B7900="","",1.509*(LN(B7900)^1.084-5.381))</f>
        <v/>
      </c>
      <c r="G7900">
        <f>IF(F7900="","",IF(F7900&lt;0,10*F7900^2,0))</f>
        <v/>
      </c>
      <c r="H7900">
        <f>IF(F7900="","",IF(F7900&gt;0,10*F7900^2,0))</f>
        <v/>
      </c>
    </row>
    <row r="7901">
      <c r="A7901">
        <f>Input!A7901</f>
        <v/>
      </c>
      <c r="B7901">
        <f>IF(ISNUMBER(Input!B7901),IF(AND(Input!B7901&gt;=20,Input!B7901&lt;=700),Input!B7901,""),"")</f>
        <v/>
      </c>
      <c r="C7901">
        <f>IF(B7901="","",INT(A7901))</f>
        <v/>
      </c>
      <c r="D7901">
        <f>IF(B7901="","",HOUR(A7901))</f>
        <v/>
      </c>
      <c r="E7901">
        <f>IF(B7901="","",IF(INPUT!$I$1="","",IF(C7901&lt;(INT(INPUT!$I$1)-INPUT!$I$2),"Off Meds",IF(C7901&lt;=(INT(INPUT!$I$1)+INPUT!$I$2),"Washout","On Meds"))))</f>
        <v/>
      </c>
      <c r="F7901">
        <f>IF(B7901="","",1.509*(LN(B7901)^1.084-5.381))</f>
        <v/>
      </c>
      <c r="G7901">
        <f>IF(F7901="","",IF(F7901&lt;0,10*F7901^2,0))</f>
        <v/>
      </c>
      <c r="H7901">
        <f>IF(F7901="","",IF(F7901&gt;0,10*F7901^2,0))</f>
        <v/>
      </c>
    </row>
    <row r="7902">
      <c r="A7902">
        <f>Input!A7902</f>
        <v/>
      </c>
      <c r="B7902">
        <f>IF(ISNUMBER(Input!B7902),IF(AND(Input!B7902&gt;=20,Input!B7902&lt;=700),Input!B7902,""),"")</f>
        <v/>
      </c>
      <c r="C7902">
        <f>IF(B7902="","",INT(A7902))</f>
        <v/>
      </c>
      <c r="D7902">
        <f>IF(B7902="","",HOUR(A7902))</f>
        <v/>
      </c>
      <c r="E7902">
        <f>IF(B7902="","",IF(INPUT!$I$1="","",IF(C7902&lt;(INT(INPUT!$I$1)-INPUT!$I$2),"Off Meds",IF(C7902&lt;=(INT(INPUT!$I$1)+INPUT!$I$2),"Washout","On Meds"))))</f>
        <v/>
      </c>
      <c r="F7902">
        <f>IF(B7902="","",1.509*(LN(B7902)^1.084-5.381))</f>
        <v/>
      </c>
      <c r="G7902">
        <f>IF(F7902="","",IF(F7902&lt;0,10*F7902^2,0))</f>
        <v/>
      </c>
      <c r="H7902">
        <f>IF(F7902="","",IF(F7902&gt;0,10*F7902^2,0))</f>
        <v/>
      </c>
    </row>
    <row r="7903">
      <c r="A7903">
        <f>Input!A7903</f>
        <v/>
      </c>
      <c r="B7903">
        <f>IF(ISNUMBER(Input!B7903),IF(AND(Input!B7903&gt;=20,Input!B7903&lt;=700),Input!B7903,""),"")</f>
        <v/>
      </c>
      <c r="C7903">
        <f>IF(B7903="","",INT(A7903))</f>
        <v/>
      </c>
      <c r="D7903">
        <f>IF(B7903="","",HOUR(A7903))</f>
        <v/>
      </c>
      <c r="E7903">
        <f>IF(B7903="","",IF(INPUT!$I$1="","",IF(C7903&lt;(INT(INPUT!$I$1)-INPUT!$I$2),"Off Meds",IF(C7903&lt;=(INT(INPUT!$I$1)+INPUT!$I$2),"Washout","On Meds"))))</f>
        <v/>
      </c>
      <c r="F7903">
        <f>IF(B7903="","",1.509*(LN(B7903)^1.084-5.381))</f>
        <v/>
      </c>
      <c r="G7903">
        <f>IF(F7903="","",IF(F7903&lt;0,10*F7903^2,0))</f>
        <v/>
      </c>
      <c r="H7903">
        <f>IF(F7903="","",IF(F7903&gt;0,10*F7903^2,0))</f>
        <v/>
      </c>
    </row>
    <row r="7904">
      <c r="A7904">
        <f>Input!A7904</f>
        <v/>
      </c>
      <c r="B7904">
        <f>IF(ISNUMBER(Input!B7904),IF(AND(Input!B7904&gt;=20,Input!B7904&lt;=700),Input!B7904,""),"")</f>
        <v/>
      </c>
      <c r="C7904">
        <f>IF(B7904="","",INT(A7904))</f>
        <v/>
      </c>
      <c r="D7904">
        <f>IF(B7904="","",HOUR(A7904))</f>
        <v/>
      </c>
      <c r="E7904">
        <f>IF(B7904="","",IF(INPUT!$I$1="","",IF(C7904&lt;(INT(INPUT!$I$1)-INPUT!$I$2),"Off Meds",IF(C7904&lt;=(INT(INPUT!$I$1)+INPUT!$I$2),"Washout","On Meds"))))</f>
        <v/>
      </c>
      <c r="F7904">
        <f>IF(B7904="","",1.509*(LN(B7904)^1.084-5.381))</f>
        <v/>
      </c>
      <c r="G7904">
        <f>IF(F7904="","",IF(F7904&lt;0,10*F7904^2,0))</f>
        <v/>
      </c>
      <c r="H7904">
        <f>IF(F7904="","",IF(F7904&gt;0,10*F7904^2,0))</f>
        <v/>
      </c>
    </row>
    <row r="7905">
      <c r="A7905">
        <f>Input!A7905</f>
        <v/>
      </c>
      <c r="B7905">
        <f>IF(ISNUMBER(Input!B7905),IF(AND(Input!B7905&gt;=20,Input!B7905&lt;=700),Input!B7905,""),"")</f>
        <v/>
      </c>
      <c r="C7905">
        <f>IF(B7905="","",INT(A7905))</f>
        <v/>
      </c>
      <c r="D7905">
        <f>IF(B7905="","",HOUR(A7905))</f>
        <v/>
      </c>
      <c r="E7905">
        <f>IF(B7905="","",IF(INPUT!$I$1="","",IF(C7905&lt;(INT(INPUT!$I$1)-INPUT!$I$2),"Off Meds",IF(C7905&lt;=(INT(INPUT!$I$1)+INPUT!$I$2),"Washout","On Meds"))))</f>
        <v/>
      </c>
      <c r="F7905">
        <f>IF(B7905="","",1.509*(LN(B7905)^1.084-5.381))</f>
        <v/>
      </c>
      <c r="G7905">
        <f>IF(F7905="","",IF(F7905&lt;0,10*F7905^2,0))</f>
        <v/>
      </c>
      <c r="H7905">
        <f>IF(F7905="","",IF(F7905&gt;0,10*F7905^2,0))</f>
        <v/>
      </c>
    </row>
    <row r="7906">
      <c r="A7906">
        <f>Input!A7906</f>
        <v/>
      </c>
      <c r="B7906">
        <f>IF(ISNUMBER(Input!B7906),IF(AND(Input!B7906&gt;=20,Input!B7906&lt;=700),Input!B7906,""),"")</f>
        <v/>
      </c>
      <c r="C7906">
        <f>IF(B7906="","",INT(A7906))</f>
        <v/>
      </c>
      <c r="D7906">
        <f>IF(B7906="","",HOUR(A7906))</f>
        <v/>
      </c>
      <c r="E7906">
        <f>IF(B7906="","",IF(INPUT!$I$1="","",IF(C7906&lt;(INT(INPUT!$I$1)-INPUT!$I$2),"Off Meds",IF(C7906&lt;=(INT(INPUT!$I$1)+INPUT!$I$2),"Washout","On Meds"))))</f>
        <v/>
      </c>
      <c r="F7906">
        <f>IF(B7906="","",1.509*(LN(B7906)^1.084-5.381))</f>
        <v/>
      </c>
      <c r="G7906">
        <f>IF(F7906="","",IF(F7906&lt;0,10*F7906^2,0))</f>
        <v/>
      </c>
      <c r="H7906">
        <f>IF(F7906="","",IF(F7906&gt;0,10*F7906^2,0))</f>
        <v/>
      </c>
    </row>
    <row r="7907">
      <c r="A7907">
        <f>Input!A7907</f>
        <v/>
      </c>
      <c r="B7907">
        <f>IF(ISNUMBER(Input!B7907),IF(AND(Input!B7907&gt;=20,Input!B7907&lt;=700),Input!B7907,""),"")</f>
        <v/>
      </c>
      <c r="C7907">
        <f>IF(B7907="","",INT(A7907))</f>
        <v/>
      </c>
      <c r="D7907">
        <f>IF(B7907="","",HOUR(A7907))</f>
        <v/>
      </c>
      <c r="E7907">
        <f>IF(B7907="","",IF(INPUT!$I$1="","",IF(C7907&lt;(INT(INPUT!$I$1)-INPUT!$I$2),"Off Meds",IF(C7907&lt;=(INT(INPUT!$I$1)+INPUT!$I$2),"Washout","On Meds"))))</f>
        <v/>
      </c>
      <c r="F7907">
        <f>IF(B7907="","",1.509*(LN(B7907)^1.084-5.381))</f>
        <v/>
      </c>
      <c r="G7907">
        <f>IF(F7907="","",IF(F7907&lt;0,10*F7907^2,0))</f>
        <v/>
      </c>
      <c r="H7907">
        <f>IF(F7907="","",IF(F7907&gt;0,10*F7907^2,0))</f>
        <v/>
      </c>
    </row>
    <row r="7908">
      <c r="A7908">
        <f>Input!A7908</f>
        <v/>
      </c>
      <c r="B7908">
        <f>IF(ISNUMBER(Input!B7908),IF(AND(Input!B7908&gt;=20,Input!B7908&lt;=700),Input!B7908,""),"")</f>
        <v/>
      </c>
      <c r="C7908">
        <f>IF(B7908="","",INT(A7908))</f>
        <v/>
      </c>
      <c r="D7908">
        <f>IF(B7908="","",HOUR(A7908))</f>
        <v/>
      </c>
      <c r="E7908">
        <f>IF(B7908="","",IF(INPUT!$I$1="","",IF(C7908&lt;(INT(INPUT!$I$1)-INPUT!$I$2),"Off Meds",IF(C7908&lt;=(INT(INPUT!$I$1)+INPUT!$I$2),"Washout","On Meds"))))</f>
        <v/>
      </c>
      <c r="F7908">
        <f>IF(B7908="","",1.509*(LN(B7908)^1.084-5.381))</f>
        <v/>
      </c>
      <c r="G7908">
        <f>IF(F7908="","",IF(F7908&lt;0,10*F7908^2,0))</f>
        <v/>
      </c>
      <c r="H7908">
        <f>IF(F7908="","",IF(F7908&gt;0,10*F7908^2,0))</f>
        <v/>
      </c>
    </row>
    <row r="7909">
      <c r="A7909">
        <f>Input!A7909</f>
        <v/>
      </c>
      <c r="B7909">
        <f>IF(ISNUMBER(Input!B7909),IF(AND(Input!B7909&gt;=20,Input!B7909&lt;=700),Input!B7909,""),"")</f>
        <v/>
      </c>
      <c r="C7909">
        <f>IF(B7909="","",INT(A7909))</f>
        <v/>
      </c>
      <c r="D7909">
        <f>IF(B7909="","",HOUR(A7909))</f>
        <v/>
      </c>
      <c r="E7909">
        <f>IF(B7909="","",IF(INPUT!$I$1="","",IF(C7909&lt;(INT(INPUT!$I$1)-INPUT!$I$2),"Off Meds",IF(C7909&lt;=(INT(INPUT!$I$1)+INPUT!$I$2),"Washout","On Meds"))))</f>
        <v/>
      </c>
      <c r="F7909">
        <f>IF(B7909="","",1.509*(LN(B7909)^1.084-5.381))</f>
        <v/>
      </c>
      <c r="G7909">
        <f>IF(F7909="","",IF(F7909&lt;0,10*F7909^2,0))</f>
        <v/>
      </c>
      <c r="H7909">
        <f>IF(F7909="","",IF(F7909&gt;0,10*F7909^2,0))</f>
        <v/>
      </c>
    </row>
    <row r="7910">
      <c r="A7910">
        <f>Input!A7910</f>
        <v/>
      </c>
      <c r="B7910">
        <f>IF(ISNUMBER(Input!B7910),IF(AND(Input!B7910&gt;=20,Input!B7910&lt;=700),Input!B7910,""),"")</f>
        <v/>
      </c>
      <c r="C7910">
        <f>IF(B7910="","",INT(A7910))</f>
        <v/>
      </c>
      <c r="D7910">
        <f>IF(B7910="","",HOUR(A7910))</f>
        <v/>
      </c>
      <c r="E7910">
        <f>IF(B7910="","",IF(INPUT!$I$1="","",IF(C7910&lt;(INT(INPUT!$I$1)-INPUT!$I$2),"Off Meds",IF(C7910&lt;=(INT(INPUT!$I$1)+INPUT!$I$2),"Washout","On Meds"))))</f>
        <v/>
      </c>
      <c r="F7910">
        <f>IF(B7910="","",1.509*(LN(B7910)^1.084-5.381))</f>
        <v/>
      </c>
      <c r="G7910">
        <f>IF(F7910="","",IF(F7910&lt;0,10*F7910^2,0))</f>
        <v/>
      </c>
      <c r="H7910">
        <f>IF(F7910="","",IF(F7910&gt;0,10*F7910^2,0))</f>
        <v/>
      </c>
    </row>
    <row r="7911">
      <c r="A7911">
        <f>Input!A7911</f>
        <v/>
      </c>
      <c r="B7911">
        <f>IF(ISNUMBER(Input!B7911),IF(AND(Input!B7911&gt;=20,Input!B7911&lt;=700),Input!B7911,""),"")</f>
        <v/>
      </c>
      <c r="C7911">
        <f>IF(B7911="","",INT(A7911))</f>
        <v/>
      </c>
      <c r="D7911">
        <f>IF(B7911="","",HOUR(A7911))</f>
        <v/>
      </c>
      <c r="E7911">
        <f>IF(B7911="","",IF(INPUT!$I$1="","",IF(C7911&lt;(INT(INPUT!$I$1)-INPUT!$I$2),"Off Meds",IF(C7911&lt;=(INT(INPUT!$I$1)+INPUT!$I$2),"Washout","On Meds"))))</f>
        <v/>
      </c>
      <c r="F7911">
        <f>IF(B7911="","",1.509*(LN(B7911)^1.084-5.381))</f>
        <v/>
      </c>
      <c r="G7911">
        <f>IF(F7911="","",IF(F7911&lt;0,10*F7911^2,0))</f>
        <v/>
      </c>
      <c r="H7911">
        <f>IF(F7911="","",IF(F7911&gt;0,10*F7911^2,0))</f>
        <v/>
      </c>
    </row>
    <row r="7912">
      <c r="A7912">
        <f>Input!A7912</f>
        <v/>
      </c>
      <c r="B7912">
        <f>IF(ISNUMBER(Input!B7912),IF(AND(Input!B7912&gt;=20,Input!B7912&lt;=700),Input!B7912,""),"")</f>
        <v/>
      </c>
      <c r="C7912">
        <f>IF(B7912="","",INT(A7912))</f>
        <v/>
      </c>
      <c r="D7912">
        <f>IF(B7912="","",HOUR(A7912))</f>
        <v/>
      </c>
      <c r="E7912">
        <f>IF(B7912="","",IF(INPUT!$I$1="","",IF(C7912&lt;(INT(INPUT!$I$1)-INPUT!$I$2),"Off Meds",IF(C7912&lt;=(INT(INPUT!$I$1)+INPUT!$I$2),"Washout","On Meds"))))</f>
        <v/>
      </c>
      <c r="F7912">
        <f>IF(B7912="","",1.509*(LN(B7912)^1.084-5.381))</f>
        <v/>
      </c>
      <c r="G7912">
        <f>IF(F7912="","",IF(F7912&lt;0,10*F7912^2,0))</f>
        <v/>
      </c>
      <c r="H7912">
        <f>IF(F7912="","",IF(F7912&gt;0,10*F7912^2,0))</f>
        <v/>
      </c>
    </row>
    <row r="7913">
      <c r="A7913">
        <f>Input!A7913</f>
        <v/>
      </c>
      <c r="B7913">
        <f>IF(ISNUMBER(Input!B7913),IF(AND(Input!B7913&gt;=20,Input!B7913&lt;=700),Input!B7913,""),"")</f>
        <v/>
      </c>
      <c r="C7913">
        <f>IF(B7913="","",INT(A7913))</f>
        <v/>
      </c>
      <c r="D7913">
        <f>IF(B7913="","",HOUR(A7913))</f>
        <v/>
      </c>
      <c r="E7913">
        <f>IF(B7913="","",IF(INPUT!$I$1="","",IF(C7913&lt;(INT(INPUT!$I$1)-INPUT!$I$2),"Off Meds",IF(C7913&lt;=(INT(INPUT!$I$1)+INPUT!$I$2),"Washout","On Meds"))))</f>
        <v/>
      </c>
      <c r="F7913">
        <f>IF(B7913="","",1.509*(LN(B7913)^1.084-5.381))</f>
        <v/>
      </c>
      <c r="G7913">
        <f>IF(F7913="","",IF(F7913&lt;0,10*F7913^2,0))</f>
        <v/>
      </c>
      <c r="H7913">
        <f>IF(F7913="","",IF(F7913&gt;0,10*F7913^2,0))</f>
        <v/>
      </c>
    </row>
    <row r="7914">
      <c r="A7914">
        <f>Input!A7914</f>
        <v/>
      </c>
      <c r="B7914">
        <f>IF(ISNUMBER(Input!B7914),IF(AND(Input!B7914&gt;=20,Input!B7914&lt;=700),Input!B7914,""),"")</f>
        <v/>
      </c>
      <c r="C7914">
        <f>IF(B7914="","",INT(A7914))</f>
        <v/>
      </c>
      <c r="D7914">
        <f>IF(B7914="","",HOUR(A7914))</f>
        <v/>
      </c>
      <c r="E7914">
        <f>IF(B7914="","",IF(INPUT!$I$1="","",IF(C7914&lt;(INT(INPUT!$I$1)-INPUT!$I$2),"Off Meds",IF(C7914&lt;=(INT(INPUT!$I$1)+INPUT!$I$2),"Washout","On Meds"))))</f>
        <v/>
      </c>
      <c r="F7914">
        <f>IF(B7914="","",1.509*(LN(B7914)^1.084-5.381))</f>
        <v/>
      </c>
      <c r="G7914">
        <f>IF(F7914="","",IF(F7914&lt;0,10*F7914^2,0))</f>
        <v/>
      </c>
      <c r="H7914">
        <f>IF(F7914="","",IF(F7914&gt;0,10*F7914^2,0))</f>
        <v/>
      </c>
    </row>
    <row r="7915">
      <c r="A7915">
        <f>Input!A7915</f>
        <v/>
      </c>
      <c r="B7915">
        <f>IF(ISNUMBER(Input!B7915),IF(AND(Input!B7915&gt;=20,Input!B7915&lt;=700),Input!B7915,""),"")</f>
        <v/>
      </c>
      <c r="C7915">
        <f>IF(B7915="","",INT(A7915))</f>
        <v/>
      </c>
      <c r="D7915">
        <f>IF(B7915="","",HOUR(A7915))</f>
        <v/>
      </c>
      <c r="E7915">
        <f>IF(B7915="","",IF(INPUT!$I$1="","",IF(C7915&lt;(INT(INPUT!$I$1)-INPUT!$I$2),"Off Meds",IF(C7915&lt;=(INT(INPUT!$I$1)+INPUT!$I$2),"Washout","On Meds"))))</f>
        <v/>
      </c>
      <c r="F7915">
        <f>IF(B7915="","",1.509*(LN(B7915)^1.084-5.381))</f>
        <v/>
      </c>
      <c r="G7915">
        <f>IF(F7915="","",IF(F7915&lt;0,10*F7915^2,0))</f>
        <v/>
      </c>
      <c r="H7915">
        <f>IF(F7915="","",IF(F7915&gt;0,10*F7915^2,0))</f>
        <v/>
      </c>
    </row>
    <row r="7916">
      <c r="A7916">
        <f>Input!A7916</f>
        <v/>
      </c>
      <c r="B7916">
        <f>IF(ISNUMBER(Input!B7916),IF(AND(Input!B7916&gt;=20,Input!B7916&lt;=700),Input!B7916,""),"")</f>
        <v/>
      </c>
      <c r="C7916">
        <f>IF(B7916="","",INT(A7916))</f>
        <v/>
      </c>
      <c r="D7916">
        <f>IF(B7916="","",HOUR(A7916))</f>
        <v/>
      </c>
      <c r="E7916">
        <f>IF(B7916="","",IF(INPUT!$I$1="","",IF(C7916&lt;(INT(INPUT!$I$1)-INPUT!$I$2),"Off Meds",IF(C7916&lt;=(INT(INPUT!$I$1)+INPUT!$I$2),"Washout","On Meds"))))</f>
        <v/>
      </c>
      <c r="F7916">
        <f>IF(B7916="","",1.509*(LN(B7916)^1.084-5.381))</f>
        <v/>
      </c>
      <c r="G7916">
        <f>IF(F7916="","",IF(F7916&lt;0,10*F7916^2,0))</f>
        <v/>
      </c>
      <c r="H7916">
        <f>IF(F7916="","",IF(F7916&gt;0,10*F7916^2,0))</f>
        <v/>
      </c>
    </row>
    <row r="7917">
      <c r="A7917">
        <f>Input!A7917</f>
        <v/>
      </c>
      <c r="B7917">
        <f>IF(ISNUMBER(Input!B7917),IF(AND(Input!B7917&gt;=20,Input!B7917&lt;=700),Input!B7917,""),"")</f>
        <v/>
      </c>
      <c r="C7917">
        <f>IF(B7917="","",INT(A7917))</f>
        <v/>
      </c>
      <c r="D7917">
        <f>IF(B7917="","",HOUR(A7917))</f>
        <v/>
      </c>
      <c r="E7917">
        <f>IF(B7917="","",IF(INPUT!$I$1="","",IF(C7917&lt;(INT(INPUT!$I$1)-INPUT!$I$2),"Off Meds",IF(C7917&lt;=(INT(INPUT!$I$1)+INPUT!$I$2),"Washout","On Meds"))))</f>
        <v/>
      </c>
      <c r="F7917">
        <f>IF(B7917="","",1.509*(LN(B7917)^1.084-5.381))</f>
        <v/>
      </c>
      <c r="G7917">
        <f>IF(F7917="","",IF(F7917&lt;0,10*F7917^2,0))</f>
        <v/>
      </c>
      <c r="H7917">
        <f>IF(F7917="","",IF(F7917&gt;0,10*F7917^2,0))</f>
        <v/>
      </c>
    </row>
    <row r="7918">
      <c r="A7918">
        <f>Input!A7918</f>
        <v/>
      </c>
      <c r="B7918">
        <f>IF(ISNUMBER(Input!B7918),IF(AND(Input!B7918&gt;=20,Input!B7918&lt;=700),Input!B7918,""),"")</f>
        <v/>
      </c>
      <c r="C7918">
        <f>IF(B7918="","",INT(A7918))</f>
        <v/>
      </c>
      <c r="D7918">
        <f>IF(B7918="","",HOUR(A7918))</f>
        <v/>
      </c>
      <c r="E7918">
        <f>IF(B7918="","",IF(INPUT!$I$1="","",IF(C7918&lt;(INT(INPUT!$I$1)-INPUT!$I$2),"Off Meds",IF(C7918&lt;=(INT(INPUT!$I$1)+INPUT!$I$2),"Washout","On Meds"))))</f>
        <v/>
      </c>
      <c r="F7918">
        <f>IF(B7918="","",1.509*(LN(B7918)^1.084-5.381))</f>
        <v/>
      </c>
      <c r="G7918">
        <f>IF(F7918="","",IF(F7918&lt;0,10*F7918^2,0))</f>
        <v/>
      </c>
      <c r="H7918">
        <f>IF(F7918="","",IF(F7918&gt;0,10*F7918^2,0))</f>
        <v/>
      </c>
    </row>
    <row r="7919">
      <c r="A7919">
        <f>Input!A7919</f>
        <v/>
      </c>
      <c r="B7919">
        <f>IF(ISNUMBER(Input!B7919),IF(AND(Input!B7919&gt;=20,Input!B7919&lt;=700),Input!B7919,""),"")</f>
        <v/>
      </c>
      <c r="C7919">
        <f>IF(B7919="","",INT(A7919))</f>
        <v/>
      </c>
      <c r="D7919">
        <f>IF(B7919="","",HOUR(A7919))</f>
        <v/>
      </c>
      <c r="E7919">
        <f>IF(B7919="","",IF(INPUT!$I$1="","",IF(C7919&lt;(INT(INPUT!$I$1)-INPUT!$I$2),"Off Meds",IF(C7919&lt;=(INT(INPUT!$I$1)+INPUT!$I$2),"Washout","On Meds"))))</f>
        <v/>
      </c>
      <c r="F7919">
        <f>IF(B7919="","",1.509*(LN(B7919)^1.084-5.381))</f>
        <v/>
      </c>
      <c r="G7919">
        <f>IF(F7919="","",IF(F7919&lt;0,10*F7919^2,0))</f>
        <v/>
      </c>
      <c r="H7919">
        <f>IF(F7919="","",IF(F7919&gt;0,10*F7919^2,0))</f>
        <v/>
      </c>
    </row>
    <row r="7920">
      <c r="A7920">
        <f>Input!A7920</f>
        <v/>
      </c>
      <c r="B7920">
        <f>IF(ISNUMBER(Input!B7920),IF(AND(Input!B7920&gt;=20,Input!B7920&lt;=700),Input!B7920,""),"")</f>
        <v/>
      </c>
      <c r="C7920">
        <f>IF(B7920="","",INT(A7920))</f>
        <v/>
      </c>
      <c r="D7920">
        <f>IF(B7920="","",HOUR(A7920))</f>
        <v/>
      </c>
      <c r="E7920">
        <f>IF(B7920="","",IF(INPUT!$I$1="","",IF(C7920&lt;(INT(INPUT!$I$1)-INPUT!$I$2),"Off Meds",IF(C7920&lt;=(INT(INPUT!$I$1)+INPUT!$I$2),"Washout","On Meds"))))</f>
        <v/>
      </c>
      <c r="F7920">
        <f>IF(B7920="","",1.509*(LN(B7920)^1.084-5.381))</f>
        <v/>
      </c>
      <c r="G7920">
        <f>IF(F7920="","",IF(F7920&lt;0,10*F7920^2,0))</f>
        <v/>
      </c>
      <c r="H7920">
        <f>IF(F7920="","",IF(F7920&gt;0,10*F7920^2,0))</f>
        <v/>
      </c>
    </row>
    <row r="7921">
      <c r="A7921">
        <f>Input!A7921</f>
        <v/>
      </c>
      <c r="B7921">
        <f>IF(ISNUMBER(Input!B7921),IF(AND(Input!B7921&gt;=20,Input!B7921&lt;=700),Input!B7921,""),"")</f>
        <v/>
      </c>
      <c r="C7921">
        <f>IF(B7921="","",INT(A7921))</f>
        <v/>
      </c>
      <c r="D7921">
        <f>IF(B7921="","",HOUR(A7921))</f>
        <v/>
      </c>
      <c r="E7921">
        <f>IF(B7921="","",IF(INPUT!$I$1="","",IF(C7921&lt;(INT(INPUT!$I$1)-INPUT!$I$2),"Off Meds",IF(C7921&lt;=(INT(INPUT!$I$1)+INPUT!$I$2),"Washout","On Meds"))))</f>
        <v/>
      </c>
      <c r="F7921">
        <f>IF(B7921="","",1.509*(LN(B7921)^1.084-5.381))</f>
        <v/>
      </c>
      <c r="G7921">
        <f>IF(F7921="","",IF(F7921&lt;0,10*F7921^2,0))</f>
        <v/>
      </c>
      <c r="H7921">
        <f>IF(F7921="","",IF(F7921&gt;0,10*F7921^2,0))</f>
        <v/>
      </c>
    </row>
    <row r="7922">
      <c r="A7922">
        <f>Input!A7922</f>
        <v/>
      </c>
      <c r="B7922">
        <f>IF(ISNUMBER(Input!B7922),IF(AND(Input!B7922&gt;=20,Input!B7922&lt;=700),Input!B7922,""),"")</f>
        <v/>
      </c>
      <c r="C7922">
        <f>IF(B7922="","",INT(A7922))</f>
        <v/>
      </c>
      <c r="D7922">
        <f>IF(B7922="","",HOUR(A7922))</f>
        <v/>
      </c>
      <c r="E7922">
        <f>IF(B7922="","",IF(INPUT!$I$1="","",IF(C7922&lt;(INT(INPUT!$I$1)-INPUT!$I$2),"Off Meds",IF(C7922&lt;=(INT(INPUT!$I$1)+INPUT!$I$2),"Washout","On Meds"))))</f>
        <v/>
      </c>
      <c r="F7922">
        <f>IF(B7922="","",1.509*(LN(B7922)^1.084-5.381))</f>
        <v/>
      </c>
      <c r="G7922">
        <f>IF(F7922="","",IF(F7922&lt;0,10*F7922^2,0))</f>
        <v/>
      </c>
      <c r="H7922">
        <f>IF(F7922="","",IF(F7922&gt;0,10*F7922^2,0))</f>
        <v/>
      </c>
    </row>
    <row r="7923">
      <c r="A7923">
        <f>Input!A7923</f>
        <v/>
      </c>
      <c r="B7923">
        <f>IF(ISNUMBER(Input!B7923),IF(AND(Input!B7923&gt;=20,Input!B7923&lt;=700),Input!B7923,""),"")</f>
        <v/>
      </c>
      <c r="C7923">
        <f>IF(B7923="","",INT(A7923))</f>
        <v/>
      </c>
      <c r="D7923">
        <f>IF(B7923="","",HOUR(A7923))</f>
        <v/>
      </c>
      <c r="E7923">
        <f>IF(B7923="","",IF(INPUT!$I$1="","",IF(C7923&lt;(INT(INPUT!$I$1)-INPUT!$I$2),"Off Meds",IF(C7923&lt;=(INT(INPUT!$I$1)+INPUT!$I$2),"Washout","On Meds"))))</f>
        <v/>
      </c>
      <c r="F7923">
        <f>IF(B7923="","",1.509*(LN(B7923)^1.084-5.381))</f>
        <v/>
      </c>
      <c r="G7923">
        <f>IF(F7923="","",IF(F7923&lt;0,10*F7923^2,0))</f>
        <v/>
      </c>
      <c r="H7923">
        <f>IF(F7923="","",IF(F7923&gt;0,10*F7923^2,0))</f>
        <v/>
      </c>
    </row>
    <row r="7924">
      <c r="A7924">
        <f>Input!A7924</f>
        <v/>
      </c>
      <c r="B7924">
        <f>IF(ISNUMBER(Input!B7924),IF(AND(Input!B7924&gt;=20,Input!B7924&lt;=700),Input!B7924,""),"")</f>
        <v/>
      </c>
      <c r="C7924">
        <f>IF(B7924="","",INT(A7924))</f>
        <v/>
      </c>
      <c r="D7924">
        <f>IF(B7924="","",HOUR(A7924))</f>
        <v/>
      </c>
      <c r="E7924">
        <f>IF(B7924="","",IF(INPUT!$I$1="","",IF(C7924&lt;(INT(INPUT!$I$1)-INPUT!$I$2),"Off Meds",IF(C7924&lt;=(INT(INPUT!$I$1)+INPUT!$I$2),"Washout","On Meds"))))</f>
        <v/>
      </c>
      <c r="F7924">
        <f>IF(B7924="","",1.509*(LN(B7924)^1.084-5.381))</f>
        <v/>
      </c>
      <c r="G7924">
        <f>IF(F7924="","",IF(F7924&lt;0,10*F7924^2,0))</f>
        <v/>
      </c>
      <c r="H7924">
        <f>IF(F7924="","",IF(F7924&gt;0,10*F7924^2,0))</f>
        <v/>
      </c>
    </row>
    <row r="7925">
      <c r="A7925">
        <f>Input!A7925</f>
        <v/>
      </c>
      <c r="B7925">
        <f>IF(ISNUMBER(Input!B7925),IF(AND(Input!B7925&gt;=20,Input!B7925&lt;=700),Input!B7925,""),"")</f>
        <v/>
      </c>
      <c r="C7925">
        <f>IF(B7925="","",INT(A7925))</f>
        <v/>
      </c>
      <c r="D7925">
        <f>IF(B7925="","",HOUR(A7925))</f>
        <v/>
      </c>
      <c r="E7925">
        <f>IF(B7925="","",IF(INPUT!$I$1="","",IF(C7925&lt;(INT(INPUT!$I$1)-INPUT!$I$2),"Off Meds",IF(C7925&lt;=(INT(INPUT!$I$1)+INPUT!$I$2),"Washout","On Meds"))))</f>
        <v/>
      </c>
      <c r="F7925">
        <f>IF(B7925="","",1.509*(LN(B7925)^1.084-5.381))</f>
        <v/>
      </c>
      <c r="G7925">
        <f>IF(F7925="","",IF(F7925&lt;0,10*F7925^2,0))</f>
        <v/>
      </c>
      <c r="H7925">
        <f>IF(F7925="","",IF(F7925&gt;0,10*F7925^2,0))</f>
        <v/>
      </c>
    </row>
    <row r="7926">
      <c r="A7926">
        <f>Input!A7926</f>
        <v/>
      </c>
      <c r="B7926">
        <f>IF(ISNUMBER(Input!B7926),IF(AND(Input!B7926&gt;=20,Input!B7926&lt;=700),Input!B7926,""),"")</f>
        <v/>
      </c>
      <c r="C7926">
        <f>IF(B7926="","",INT(A7926))</f>
        <v/>
      </c>
      <c r="D7926">
        <f>IF(B7926="","",HOUR(A7926))</f>
        <v/>
      </c>
      <c r="E7926">
        <f>IF(B7926="","",IF(INPUT!$I$1="","",IF(C7926&lt;(INT(INPUT!$I$1)-INPUT!$I$2),"Off Meds",IF(C7926&lt;=(INT(INPUT!$I$1)+INPUT!$I$2),"Washout","On Meds"))))</f>
        <v/>
      </c>
      <c r="F7926">
        <f>IF(B7926="","",1.509*(LN(B7926)^1.084-5.381))</f>
        <v/>
      </c>
      <c r="G7926">
        <f>IF(F7926="","",IF(F7926&lt;0,10*F7926^2,0))</f>
        <v/>
      </c>
      <c r="H7926">
        <f>IF(F7926="","",IF(F7926&gt;0,10*F7926^2,0))</f>
        <v/>
      </c>
    </row>
    <row r="7927">
      <c r="A7927">
        <f>Input!A7927</f>
        <v/>
      </c>
      <c r="B7927">
        <f>IF(ISNUMBER(Input!B7927),IF(AND(Input!B7927&gt;=20,Input!B7927&lt;=700),Input!B7927,""),"")</f>
        <v/>
      </c>
      <c r="C7927">
        <f>IF(B7927="","",INT(A7927))</f>
        <v/>
      </c>
      <c r="D7927">
        <f>IF(B7927="","",HOUR(A7927))</f>
        <v/>
      </c>
      <c r="E7927">
        <f>IF(B7927="","",IF(INPUT!$I$1="","",IF(C7927&lt;(INT(INPUT!$I$1)-INPUT!$I$2),"Off Meds",IF(C7927&lt;=(INT(INPUT!$I$1)+INPUT!$I$2),"Washout","On Meds"))))</f>
        <v/>
      </c>
      <c r="F7927">
        <f>IF(B7927="","",1.509*(LN(B7927)^1.084-5.381))</f>
        <v/>
      </c>
      <c r="G7927">
        <f>IF(F7927="","",IF(F7927&lt;0,10*F7927^2,0))</f>
        <v/>
      </c>
      <c r="H7927">
        <f>IF(F7927="","",IF(F7927&gt;0,10*F7927^2,0))</f>
        <v/>
      </c>
    </row>
    <row r="7928">
      <c r="A7928">
        <f>Input!A7928</f>
        <v/>
      </c>
      <c r="B7928">
        <f>IF(ISNUMBER(Input!B7928),IF(AND(Input!B7928&gt;=20,Input!B7928&lt;=700),Input!B7928,""),"")</f>
        <v/>
      </c>
      <c r="C7928">
        <f>IF(B7928="","",INT(A7928))</f>
        <v/>
      </c>
      <c r="D7928">
        <f>IF(B7928="","",HOUR(A7928))</f>
        <v/>
      </c>
      <c r="E7928">
        <f>IF(B7928="","",IF(INPUT!$I$1="","",IF(C7928&lt;(INT(INPUT!$I$1)-INPUT!$I$2),"Off Meds",IF(C7928&lt;=(INT(INPUT!$I$1)+INPUT!$I$2),"Washout","On Meds"))))</f>
        <v/>
      </c>
      <c r="F7928">
        <f>IF(B7928="","",1.509*(LN(B7928)^1.084-5.381))</f>
        <v/>
      </c>
      <c r="G7928">
        <f>IF(F7928="","",IF(F7928&lt;0,10*F7928^2,0))</f>
        <v/>
      </c>
      <c r="H7928">
        <f>IF(F7928="","",IF(F7928&gt;0,10*F7928^2,0))</f>
        <v/>
      </c>
    </row>
    <row r="7929">
      <c r="A7929">
        <f>Input!A7929</f>
        <v/>
      </c>
      <c r="B7929">
        <f>IF(ISNUMBER(Input!B7929),IF(AND(Input!B7929&gt;=20,Input!B7929&lt;=700),Input!B7929,""),"")</f>
        <v/>
      </c>
      <c r="C7929">
        <f>IF(B7929="","",INT(A7929))</f>
        <v/>
      </c>
      <c r="D7929">
        <f>IF(B7929="","",HOUR(A7929))</f>
        <v/>
      </c>
      <c r="E7929">
        <f>IF(B7929="","",IF(INPUT!$I$1="","",IF(C7929&lt;(INT(INPUT!$I$1)-INPUT!$I$2),"Off Meds",IF(C7929&lt;=(INT(INPUT!$I$1)+INPUT!$I$2),"Washout","On Meds"))))</f>
        <v/>
      </c>
      <c r="F7929">
        <f>IF(B7929="","",1.509*(LN(B7929)^1.084-5.381))</f>
        <v/>
      </c>
      <c r="G7929">
        <f>IF(F7929="","",IF(F7929&lt;0,10*F7929^2,0))</f>
        <v/>
      </c>
      <c r="H7929">
        <f>IF(F7929="","",IF(F7929&gt;0,10*F7929^2,0))</f>
        <v/>
      </c>
    </row>
    <row r="7930">
      <c r="A7930">
        <f>Input!A7930</f>
        <v/>
      </c>
      <c r="B7930">
        <f>IF(ISNUMBER(Input!B7930),IF(AND(Input!B7930&gt;=20,Input!B7930&lt;=700),Input!B7930,""),"")</f>
        <v/>
      </c>
      <c r="C7930">
        <f>IF(B7930="","",INT(A7930))</f>
        <v/>
      </c>
      <c r="D7930">
        <f>IF(B7930="","",HOUR(A7930))</f>
        <v/>
      </c>
      <c r="E7930">
        <f>IF(B7930="","",IF(INPUT!$I$1="","",IF(C7930&lt;(INT(INPUT!$I$1)-INPUT!$I$2),"Off Meds",IF(C7930&lt;=(INT(INPUT!$I$1)+INPUT!$I$2),"Washout","On Meds"))))</f>
        <v/>
      </c>
      <c r="F7930">
        <f>IF(B7930="","",1.509*(LN(B7930)^1.084-5.381))</f>
        <v/>
      </c>
      <c r="G7930">
        <f>IF(F7930="","",IF(F7930&lt;0,10*F7930^2,0))</f>
        <v/>
      </c>
      <c r="H7930">
        <f>IF(F7930="","",IF(F7930&gt;0,10*F7930^2,0))</f>
        <v/>
      </c>
    </row>
    <row r="7931">
      <c r="A7931">
        <f>Input!A7931</f>
        <v/>
      </c>
      <c r="B7931">
        <f>IF(ISNUMBER(Input!B7931),IF(AND(Input!B7931&gt;=20,Input!B7931&lt;=700),Input!B7931,""),"")</f>
        <v/>
      </c>
      <c r="C7931">
        <f>IF(B7931="","",INT(A7931))</f>
        <v/>
      </c>
      <c r="D7931">
        <f>IF(B7931="","",HOUR(A7931))</f>
        <v/>
      </c>
      <c r="E7931">
        <f>IF(B7931="","",IF(INPUT!$I$1="","",IF(C7931&lt;(INT(INPUT!$I$1)-INPUT!$I$2),"Off Meds",IF(C7931&lt;=(INT(INPUT!$I$1)+INPUT!$I$2),"Washout","On Meds"))))</f>
        <v/>
      </c>
      <c r="F7931">
        <f>IF(B7931="","",1.509*(LN(B7931)^1.084-5.381))</f>
        <v/>
      </c>
      <c r="G7931">
        <f>IF(F7931="","",IF(F7931&lt;0,10*F7931^2,0))</f>
        <v/>
      </c>
      <c r="H7931">
        <f>IF(F7931="","",IF(F7931&gt;0,10*F7931^2,0))</f>
        <v/>
      </c>
    </row>
    <row r="7932">
      <c r="A7932">
        <f>Input!A7932</f>
        <v/>
      </c>
      <c r="B7932">
        <f>IF(ISNUMBER(Input!B7932),IF(AND(Input!B7932&gt;=20,Input!B7932&lt;=700),Input!B7932,""),"")</f>
        <v/>
      </c>
      <c r="C7932">
        <f>IF(B7932="","",INT(A7932))</f>
        <v/>
      </c>
      <c r="D7932">
        <f>IF(B7932="","",HOUR(A7932))</f>
        <v/>
      </c>
      <c r="E7932">
        <f>IF(B7932="","",IF(INPUT!$I$1="","",IF(C7932&lt;(INT(INPUT!$I$1)-INPUT!$I$2),"Off Meds",IF(C7932&lt;=(INT(INPUT!$I$1)+INPUT!$I$2),"Washout","On Meds"))))</f>
        <v/>
      </c>
      <c r="F7932">
        <f>IF(B7932="","",1.509*(LN(B7932)^1.084-5.381))</f>
        <v/>
      </c>
      <c r="G7932">
        <f>IF(F7932="","",IF(F7932&lt;0,10*F7932^2,0))</f>
        <v/>
      </c>
      <c r="H7932">
        <f>IF(F7932="","",IF(F7932&gt;0,10*F7932^2,0))</f>
        <v/>
      </c>
    </row>
    <row r="7933">
      <c r="A7933">
        <f>Input!A7933</f>
        <v/>
      </c>
      <c r="B7933">
        <f>IF(ISNUMBER(Input!B7933),IF(AND(Input!B7933&gt;=20,Input!B7933&lt;=700),Input!B7933,""),"")</f>
        <v/>
      </c>
      <c r="C7933">
        <f>IF(B7933="","",INT(A7933))</f>
        <v/>
      </c>
      <c r="D7933">
        <f>IF(B7933="","",HOUR(A7933))</f>
        <v/>
      </c>
      <c r="E7933">
        <f>IF(B7933="","",IF(INPUT!$I$1="","",IF(C7933&lt;(INT(INPUT!$I$1)-INPUT!$I$2),"Off Meds",IF(C7933&lt;=(INT(INPUT!$I$1)+INPUT!$I$2),"Washout","On Meds"))))</f>
        <v/>
      </c>
      <c r="F7933">
        <f>IF(B7933="","",1.509*(LN(B7933)^1.084-5.381))</f>
        <v/>
      </c>
      <c r="G7933">
        <f>IF(F7933="","",IF(F7933&lt;0,10*F7933^2,0))</f>
        <v/>
      </c>
      <c r="H7933">
        <f>IF(F7933="","",IF(F7933&gt;0,10*F7933^2,0))</f>
        <v/>
      </c>
    </row>
    <row r="7934">
      <c r="A7934">
        <f>Input!A7934</f>
        <v/>
      </c>
      <c r="B7934">
        <f>IF(ISNUMBER(Input!B7934),IF(AND(Input!B7934&gt;=20,Input!B7934&lt;=700),Input!B7934,""),"")</f>
        <v/>
      </c>
      <c r="C7934">
        <f>IF(B7934="","",INT(A7934))</f>
        <v/>
      </c>
      <c r="D7934">
        <f>IF(B7934="","",HOUR(A7934))</f>
        <v/>
      </c>
      <c r="E7934">
        <f>IF(B7934="","",IF(INPUT!$I$1="","",IF(C7934&lt;(INT(INPUT!$I$1)-INPUT!$I$2),"Off Meds",IF(C7934&lt;=(INT(INPUT!$I$1)+INPUT!$I$2),"Washout","On Meds"))))</f>
        <v/>
      </c>
      <c r="F7934">
        <f>IF(B7934="","",1.509*(LN(B7934)^1.084-5.381))</f>
        <v/>
      </c>
      <c r="G7934">
        <f>IF(F7934="","",IF(F7934&lt;0,10*F7934^2,0))</f>
        <v/>
      </c>
      <c r="H7934">
        <f>IF(F7934="","",IF(F7934&gt;0,10*F7934^2,0))</f>
        <v/>
      </c>
    </row>
    <row r="7935">
      <c r="A7935">
        <f>Input!A7935</f>
        <v/>
      </c>
      <c r="B7935">
        <f>IF(ISNUMBER(Input!B7935),IF(AND(Input!B7935&gt;=20,Input!B7935&lt;=700),Input!B7935,""),"")</f>
        <v/>
      </c>
      <c r="C7935">
        <f>IF(B7935="","",INT(A7935))</f>
        <v/>
      </c>
      <c r="D7935">
        <f>IF(B7935="","",HOUR(A7935))</f>
        <v/>
      </c>
      <c r="E7935">
        <f>IF(B7935="","",IF(INPUT!$I$1="","",IF(C7935&lt;(INT(INPUT!$I$1)-INPUT!$I$2),"Off Meds",IF(C7935&lt;=(INT(INPUT!$I$1)+INPUT!$I$2),"Washout","On Meds"))))</f>
        <v/>
      </c>
      <c r="F7935">
        <f>IF(B7935="","",1.509*(LN(B7935)^1.084-5.381))</f>
        <v/>
      </c>
      <c r="G7935">
        <f>IF(F7935="","",IF(F7935&lt;0,10*F7935^2,0))</f>
        <v/>
      </c>
      <c r="H7935">
        <f>IF(F7935="","",IF(F7935&gt;0,10*F7935^2,0))</f>
        <v/>
      </c>
    </row>
    <row r="7936">
      <c r="A7936">
        <f>Input!A7936</f>
        <v/>
      </c>
      <c r="B7936">
        <f>IF(ISNUMBER(Input!B7936),IF(AND(Input!B7936&gt;=20,Input!B7936&lt;=700),Input!B7936,""),"")</f>
        <v/>
      </c>
      <c r="C7936">
        <f>IF(B7936="","",INT(A7936))</f>
        <v/>
      </c>
      <c r="D7936">
        <f>IF(B7936="","",HOUR(A7936))</f>
        <v/>
      </c>
      <c r="E7936">
        <f>IF(B7936="","",IF(INPUT!$I$1="","",IF(C7936&lt;(INT(INPUT!$I$1)-INPUT!$I$2),"Off Meds",IF(C7936&lt;=(INT(INPUT!$I$1)+INPUT!$I$2),"Washout","On Meds"))))</f>
        <v/>
      </c>
      <c r="F7936">
        <f>IF(B7936="","",1.509*(LN(B7936)^1.084-5.381))</f>
        <v/>
      </c>
      <c r="G7936">
        <f>IF(F7936="","",IF(F7936&lt;0,10*F7936^2,0))</f>
        <v/>
      </c>
      <c r="H7936">
        <f>IF(F7936="","",IF(F7936&gt;0,10*F7936^2,0))</f>
        <v/>
      </c>
    </row>
    <row r="7937">
      <c r="A7937">
        <f>Input!A7937</f>
        <v/>
      </c>
      <c r="B7937">
        <f>IF(ISNUMBER(Input!B7937),IF(AND(Input!B7937&gt;=20,Input!B7937&lt;=700),Input!B7937,""),"")</f>
        <v/>
      </c>
      <c r="C7937">
        <f>IF(B7937="","",INT(A7937))</f>
        <v/>
      </c>
      <c r="D7937">
        <f>IF(B7937="","",HOUR(A7937))</f>
        <v/>
      </c>
      <c r="E7937">
        <f>IF(B7937="","",IF(INPUT!$I$1="","",IF(C7937&lt;(INT(INPUT!$I$1)-INPUT!$I$2),"Off Meds",IF(C7937&lt;=(INT(INPUT!$I$1)+INPUT!$I$2),"Washout","On Meds"))))</f>
        <v/>
      </c>
      <c r="F7937">
        <f>IF(B7937="","",1.509*(LN(B7937)^1.084-5.381))</f>
        <v/>
      </c>
      <c r="G7937">
        <f>IF(F7937="","",IF(F7937&lt;0,10*F7937^2,0))</f>
        <v/>
      </c>
      <c r="H7937">
        <f>IF(F7937="","",IF(F7937&gt;0,10*F7937^2,0))</f>
        <v/>
      </c>
    </row>
    <row r="7938">
      <c r="A7938">
        <f>Input!A7938</f>
        <v/>
      </c>
      <c r="B7938">
        <f>IF(ISNUMBER(Input!B7938),IF(AND(Input!B7938&gt;=20,Input!B7938&lt;=700),Input!B7938,""),"")</f>
        <v/>
      </c>
      <c r="C7938">
        <f>IF(B7938="","",INT(A7938))</f>
        <v/>
      </c>
      <c r="D7938">
        <f>IF(B7938="","",HOUR(A7938))</f>
        <v/>
      </c>
      <c r="E7938">
        <f>IF(B7938="","",IF(INPUT!$I$1="","",IF(C7938&lt;(INT(INPUT!$I$1)-INPUT!$I$2),"Off Meds",IF(C7938&lt;=(INT(INPUT!$I$1)+INPUT!$I$2),"Washout","On Meds"))))</f>
        <v/>
      </c>
      <c r="F7938">
        <f>IF(B7938="","",1.509*(LN(B7938)^1.084-5.381))</f>
        <v/>
      </c>
      <c r="G7938">
        <f>IF(F7938="","",IF(F7938&lt;0,10*F7938^2,0))</f>
        <v/>
      </c>
      <c r="H7938">
        <f>IF(F7938="","",IF(F7938&gt;0,10*F7938^2,0))</f>
        <v/>
      </c>
    </row>
    <row r="7939">
      <c r="A7939">
        <f>Input!A7939</f>
        <v/>
      </c>
      <c r="B7939">
        <f>IF(ISNUMBER(Input!B7939),IF(AND(Input!B7939&gt;=20,Input!B7939&lt;=700),Input!B7939,""),"")</f>
        <v/>
      </c>
      <c r="C7939">
        <f>IF(B7939="","",INT(A7939))</f>
        <v/>
      </c>
      <c r="D7939">
        <f>IF(B7939="","",HOUR(A7939))</f>
        <v/>
      </c>
      <c r="E7939">
        <f>IF(B7939="","",IF(INPUT!$I$1="","",IF(C7939&lt;(INT(INPUT!$I$1)-INPUT!$I$2),"Off Meds",IF(C7939&lt;=(INT(INPUT!$I$1)+INPUT!$I$2),"Washout","On Meds"))))</f>
        <v/>
      </c>
      <c r="F7939">
        <f>IF(B7939="","",1.509*(LN(B7939)^1.084-5.381))</f>
        <v/>
      </c>
      <c r="G7939">
        <f>IF(F7939="","",IF(F7939&lt;0,10*F7939^2,0))</f>
        <v/>
      </c>
      <c r="H7939">
        <f>IF(F7939="","",IF(F7939&gt;0,10*F7939^2,0))</f>
        <v/>
      </c>
    </row>
    <row r="7940">
      <c r="A7940">
        <f>Input!A7940</f>
        <v/>
      </c>
      <c r="B7940">
        <f>IF(ISNUMBER(Input!B7940),IF(AND(Input!B7940&gt;=20,Input!B7940&lt;=700),Input!B7940,""),"")</f>
        <v/>
      </c>
      <c r="C7940">
        <f>IF(B7940="","",INT(A7940))</f>
        <v/>
      </c>
      <c r="D7940">
        <f>IF(B7940="","",HOUR(A7940))</f>
        <v/>
      </c>
      <c r="E7940">
        <f>IF(B7940="","",IF(INPUT!$I$1="","",IF(C7940&lt;(INT(INPUT!$I$1)-INPUT!$I$2),"Off Meds",IF(C7940&lt;=(INT(INPUT!$I$1)+INPUT!$I$2),"Washout","On Meds"))))</f>
        <v/>
      </c>
      <c r="F7940">
        <f>IF(B7940="","",1.509*(LN(B7940)^1.084-5.381))</f>
        <v/>
      </c>
      <c r="G7940">
        <f>IF(F7940="","",IF(F7940&lt;0,10*F7940^2,0))</f>
        <v/>
      </c>
      <c r="H7940">
        <f>IF(F7940="","",IF(F7940&gt;0,10*F7940^2,0))</f>
        <v/>
      </c>
    </row>
    <row r="7941">
      <c r="A7941">
        <f>Input!A7941</f>
        <v/>
      </c>
      <c r="B7941">
        <f>IF(ISNUMBER(Input!B7941),IF(AND(Input!B7941&gt;=20,Input!B7941&lt;=700),Input!B7941,""),"")</f>
        <v/>
      </c>
      <c r="C7941">
        <f>IF(B7941="","",INT(A7941))</f>
        <v/>
      </c>
      <c r="D7941">
        <f>IF(B7941="","",HOUR(A7941))</f>
        <v/>
      </c>
      <c r="E7941">
        <f>IF(B7941="","",IF(INPUT!$I$1="","",IF(C7941&lt;(INT(INPUT!$I$1)-INPUT!$I$2),"Off Meds",IF(C7941&lt;=(INT(INPUT!$I$1)+INPUT!$I$2),"Washout","On Meds"))))</f>
        <v/>
      </c>
      <c r="F7941">
        <f>IF(B7941="","",1.509*(LN(B7941)^1.084-5.381))</f>
        <v/>
      </c>
      <c r="G7941">
        <f>IF(F7941="","",IF(F7941&lt;0,10*F7941^2,0))</f>
        <v/>
      </c>
      <c r="H7941">
        <f>IF(F7941="","",IF(F7941&gt;0,10*F7941^2,0))</f>
        <v/>
      </c>
    </row>
    <row r="7942">
      <c r="A7942">
        <f>Input!A7942</f>
        <v/>
      </c>
      <c r="B7942">
        <f>IF(ISNUMBER(Input!B7942),IF(AND(Input!B7942&gt;=20,Input!B7942&lt;=700),Input!B7942,""),"")</f>
        <v/>
      </c>
      <c r="C7942">
        <f>IF(B7942="","",INT(A7942))</f>
        <v/>
      </c>
      <c r="D7942">
        <f>IF(B7942="","",HOUR(A7942))</f>
        <v/>
      </c>
      <c r="E7942">
        <f>IF(B7942="","",IF(INPUT!$I$1="","",IF(C7942&lt;(INT(INPUT!$I$1)-INPUT!$I$2),"Off Meds",IF(C7942&lt;=(INT(INPUT!$I$1)+INPUT!$I$2),"Washout","On Meds"))))</f>
        <v/>
      </c>
      <c r="F7942">
        <f>IF(B7942="","",1.509*(LN(B7942)^1.084-5.381))</f>
        <v/>
      </c>
      <c r="G7942">
        <f>IF(F7942="","",IF(F7942&lt;0,10*F7942^2,0))</f>
        <v/>
      </c>
      <c r="H7942">
        <f>IF(F7942="","",IF(F7942&gt;0,10*F7942^2,0))</f>
        <v/>
      </c>
    </row>
    <row r="7943">
      <c r="A7943">
        <f>Input!A7943</f>
        <v/>
      </c>
      <c r="B7943">
        <f>IF(ISNUMBER(Input!B7943),IF(AND(Input!B7943&gt;=20,Input!B7943&lt;=700),Input!B7943,""),"")</f>
        <v/>
      </c>
      <c r="C7943">
        <f>IF(B7943="","",INT(A7943))</f>
        <v/>
      </c>
      <c r="D7943">
        <f>IF(B7943="","",HOUR(A7943))</f>
        <v/>
      </c>
      <c r="E7943">
        <f>IF(B7943="","",IF(INPUT!$I$1="","",IF(C7943&lt;(INT(INPUT!$I$1)-INPUT!$I$2),"Off Meds",IF(C7943&lt;=(INT(INPUT!$I$1)+INPUT!$I$2),"Washout","On Meds"))))</f>
        <v/>
      </c>
      <c r="F7943">
        <f>IF(B7943="","",1.509*(LN(B7943)^1.084-5.381))</f>
        <v/>
      </c>
      <c r="G7943">
        <f>IF(F7943="","",IF(F7943&lt;0,10*F7943^2,0))</f>
        <v/>
      </c>
      <c r="H7943">
        <f>IF(F7943="","",IF(F7943&gt;0,10*F7943^2,0))</f>
        <v/>
      </c>
    </row>
    <row r="7944">
      <c r="A7944">
        <f>Input!A7944</f>
        <v/>
      </c>
      <c r="B7944">
        <f>IF(ISNUMBER(Input!B7944),IF(AND(Input!B7944&gt;=20,Input!B7944&lt;=700),Input!B7944,""),"")</f>
        <v/>
      </c>
      <c r="C7944">
        <f>IF(B7944="","",INT(A7944))</f>
        <v/>
      </c>
      <c r="D7944">
        <f>IF(B7944="","",HOUR(A7944))</f>
        <v/>
      </c>
      <c r="E7944">
        <f>IF(B7944="","",IF(INPUT!$I$1="","",IF(C7944&lt;(INT(INPUT!$I$1)-INPUT!$I$2),"Off Meds",IF(C7944&lt;=(INT(INPUT!$I$1)+INPUT!$I$2),"Washout","On Meds"))))</f>
        <v/>
      </c>
      <c r="F7944">
        <f>IF(B7944="","",1.509*(LN(B7944)^1.084-5.381))</f>
        <v/>
      </c>
      <c r="G7944">
        <f>IF(F7944="","",IF(F7944&lt;0,10*F7944^2,0))</f>
        <v/>
      </c>
      <c r="H7944">
        <f>IF(F7944="","",IF(F7944&gt;0,10*F7944^2,0))</f>
        <v/>
      </c>
    </row>
    <row r="7945">
      <c r="A7945">
        <f>Input!A7945</f>
        <v/>
      </c>
      <c r="B7945">
        <f>IF(ISNUMBER(Input!B7945),IF(AND(Input!B7945&gt;=20,Input!B7945&lt;=700),Input!B7945,""),"")</f>
        <v/>
      </c>
      <c r="C7945">
        <f>IF(B7945="","",INT(A7945))</f>
        <v/>
      </c>
      <c r="D7945">
        <f>IF(B7945="","",HOUR(A7945))</f>
        <v/>
      </c>
      <c r="E7945">
        <f>IF(B7945="","",IF(INPUT!$I$1="","",IF(C7945&lt;(INT(INPUT!$I$1)-INPUT!$I$2),"Off Meds",IF(C7945&lt;=(INT(INPUT!$I$1)+INPUT!$I$2),"Washout","On Meds"))))</f>
        <v/>
      </c>
      <c r="F7945">
        <f>IF(B7945="","",1.509*(LN(B7945)^1.084-5.381))</f>
        <v/>
      </c>
      <c r="G7945">
        <f>IF(F7945="","",IF(F7945&lt;0,10*F7945^2,0))</f>
        <v/>
      </c>
      <c r="H7945">
        <f>IF(F7945="","",IF(F7945&gt;0,10*F7945^2,0))</f>
        <v/>
      </c>
    </row>
    <row r="7946">
      <c r="A7946">
        <f>Input!A7946</f>
        <v/>
      </c>
      <c r="B7946">
        <f>IF(ISNUMBER(Input!B7946),IF(AND(Input!B7946&gt;=20,Input!B7946&lt;=700),Input!B7946,""),"")</f>
        <v/>
      </c>
      <c r="C7946">
        <f>IF(B7946="","",INT(A7946))</f>
        <v/>
      </c>
      <c r="D7946">
        <f>IF(B7946="","",HOUR(A7946))</f>
        <v/>
      </c>
      <c r="E7946">
        <f>IF(B7946="","",IF(INPUT!$I$1="","",IF(C7946&lt;(INT(INPUT!$I$1)-INPUT!$I$2),"Off Meds",IF(C7946&lt;=(INT(INPUT!$I$1)+INPUT!$I$2),"Washout","On Meds"))))</f>
        <v/>
      </c>
      <c r="F7946">
        <f>IF(B7946="","",1.509*(LN(B7946)^1.084-5.381))</f>
        <v/>
      </c>
      <c r="G7946">
        <f>IF(F7946="","",IF(F7946&lt;0,10*F7946^2,0))</f>
        <v/>
      </c>
      <c r="H7946">
        <f>IF(F7946="","",IF(F7946&gt;0,10*F7946^2,0))</f>
        <v/>
      </c>
    </row>
    <row r="7947">
      <c r="A7947">
        <f>Input!A7947</f>
        <v/>
      </c>
      <c r="B7947">
        <f>IF(ISNUMBER(Input!B7947),IF(AND(Input!B7947&gt;=20,Input!B7947&lt;=700),Input!B7947,""),"")</f>
        <v/>
      </c>
      <c r="C7947">
        <f>IF(B7947="","",INT(A7947))</f>
        <v/>
      </c>
      <c r="D7947">
        <f>IF(B7947="","",HOUR(A7947))</f>
        <v/>
      </c>
      <c r="E7947">
        <f>IF(B7947="","",IF(INPUT!$I$1="","",IF(C7947&lt;(INT(INPUT!$I$1)-INPUT!$I$2),"Off Meds",IF(C7947&lt;=(INT(INPUT!$I$1)+INPUT!$I$2),"Washout","On Meds"))))</f>
        <v/>
      </c>
      <c r="F7947">
        <f>IF(B7947="","",1.509*(LN(B7947)^1.084-5.381))</f>
        <v/>
      </c>
      <c r="G7947">
        <f>IF(F7947="","",IF(F7947&lt;0,10*F7947^2,0))</f>
        <v/>
      </c>
      <c r="H7947">
        <f>IF(F7947="","",IF(F7947&gt;0,10*F7947^2,0))</f>
        <v/>
      </c>
    </row>
    <row r="7948">
      <c r="A7948">
        <f>Input!A7948</f>
        <v/>
      </c>
      <c r="B7948">
        <f>IF(ISNUMBER(Input!B7948),IF(AND(Input!B7948&gt;=20,Input!B7948&lt;=700),Input!B7948,""),"")</f>
        <v/>
      </c>
      <c r="C7948">
        <f>IF(B7948="","",INT(A7948))</f>
        <v/>
      </c>
      <c r="D7948">
        <f>IF(B7948="","",HOUR(A7948))</f>
        <v/>
      </c>
      <c r="E7948">
        <f>IF(B7948="","",IF(INPUT!$I$1="","",IF(C7948&lt;(INT(INPUT!$I$1)-INPUT!$I$2),"Off Meds",IF(C7948&lt;=(INT(INPUT!$I$1)+INPUT!$I$2),"Washout","On Meds"))))</f>
        <v/>
      </c>
      <c r="F7948">
        <f>IF(B7948="","",1.509*(LN(B7948)^1.084-5.381))</f>
        <v/>
      </c>
      <c r="G7948">
        <f>IF(F7948="","",IF(F7948&lt;0,10*F7948^2,0))</f>
        <v/>
      </c>
      <c r="H7948">
        <f>IF(F7948="","",IF(F7948&gt;0,10*F7948^2,0))</f>
        <v/>
      </c>
    </row>
    <row r="7949">
      <c r="A7949">
        <f>Input!A7949</f>
        <v/>
      </c>
      <c r="B7949">
        <f>IF(ISNUMBER(Input!B7949),IF(AND(Input!B7949&gt;=20,Input!B7949&lt;=700),Input!B7949,""),"")</f>
        <v/>
      </c>
      <c r="C7949">
        <f>IF(B7949="","",INT(A7949))</f>
        <v/>
      </c>
      <c r="D7949">
        <f>IF(B7949="","",HOUR(A7949))</f>
        <v/>
      </c>
      <c r="E7949">
        <f>IF(B7949="","",IF(INPUT!$I$1="","",IF(C7949&lt;(INT(INPUT!$I$1)-INPUT!$I$2),"Off Meds",IF(C7949&lt;=(INT(INPUT!$I$1)+INPUT!$I$2),"Washout","On Meds"))))</f>
        <v/>
      </c>
      <c r="F7949">
        <f>IF(B7949="","",1.509*(LN(B7949)^1.084-5.381))</f>
        <v/>
      </c>
      <c r="G7949">
        <f>IF(F7949="","",IF(F7949&lt;0,10*F7949^2,0))</f>
        <v/>
      </c>
      <c r="H7949">
        <f>IF(F7949="","",IF(F7949&gt;0,10*F7949^2,0))</f>
        <v/>
      </c>
    </row>
    <row r="7950">
      <c r="A7950">
        <f>Input!A7950</f>
        <v/>
      </c>
      <c r="B7950">
        <f>IF(ISNUMBER(Input!B7950),IF(AND(Input!B7950&gt;=20,Input!B7950&lt;=700),Input!B7950,""),"")</f>
        <v/>
      </c>
      <c r="C7950">
        <f>IF(B7950="","",INT(A7950))</f>
        <v/>
      </c>
      <c r="D7950">
        <f>IF(B7950="","",HOUR(A7950))</f>
        <v/>
      </c>
      <c r="E7950">
        <f>IF(B7950="","",IF(INPUT!$I$1="","",IF(C7950&lt;(INT(INPUT!$I$1)-INPUT!$I$2),"Off Meds",IF(C7950&lt;=(INT(INPUT!$I$1)+INPUT!$I$2),"Washout","On Meds"))))</f>
        <v/>
      </c>
      <c r="F7950">
        <f>IF(B7950="","",1.509*(LN(B7950)^1.084-5.381))</f>
        <v/>
      </c>
      <c r="G7950">
        <f>IF(F7950="","",IF(F7950&lt;0,10*F7950^2,0))</f>
        <v/>
      </c>
      <c r="H7950">
        <f>IF(F7950="","",IF(F7950&gt;0,10*F7950^2,0))</f>
        <v/>
      </c>
    </row>
    <row r="7951">
      <c r="A7951">
        <f>Input!A7951</f>
        <v/>
      </c>
      <c r="B7951">
        <f>IF(ISNUMBER(Input!B7951),IF(AND(Input!B7951&gt;=20,Input!B7951&lt;=700),Input!B7951,""),"")</f>
        <v/>
      </c>
      <c r="C7951">
        <f>IF(B7951="","",INT(A7951))</f>
        <v/>
      </c>
      <c r="D7951">
        <f>IF(B7951="","",HOUR(A7951))</f>
        <v/>
      </c>
      <c r="E7951">
        <f>IF(B7951="","",IF(INPUT!$I$1="","",IF(C7951&lt;(INT(INPUT!$I$1)-INPUT!$I$2),"Off Meds",IF(C7951&lt;=(INT(INPUT!$I$1)+INPUT!$I$2),"Washout","On Meds"))))</f>
        <v/>
      </c>
      <c r="F7951">
        <f>IF(B7951="","",1.509*(LN(B7951)^1.084-5.381))</f>
        <v/>
      </c>
      <c r="G7951">
        <f>IF(F7951="","",IF(F7951&lt;0,10*F7951^2,0))</f>
        <v/>
      </c>
      <c r="H7951">
        <f>IF(F7951="","",IF(F7951&gt;0,10*F7951^2,0))</f>
        <v/>
      </c>
    </row>
    <row r="7952">
      <c r="A7952">
        <f>Input!A7952</f>
        <v/>
      </c>
      <c r="B7952">
        <f>IF(ISNUMBER(Input!B7952),IF(AND(Input!B7952&gt;=20,Input!B7952&lt;=700),Input!B7952,""),"")</f>
        <v/>
      </c>
      <c r="C7952">
        <f>IF(B7952="","",INT(A7952))</f>
        <v/>
      </c>
      <c r="D7952">
        <f>IF(B7952="","",HOUR(A7952))</f>
        <v/>
      </c>
      <c r="E7952">
        <f>IF(B7952="","",IF(INPUT!$I$1="","",IF(C7952&lt;(INT(INPUT!$I$1)-INPUT!$I$2),"Off Meds",IF(C7952&lt;=(INT(INPUT!$I$1)+INPUT!$I$2),"Washout","On Meds"))))</f>
        <v/>
      </c>
      <c r="F7952">
        <f>IF(B7952="","",1.509*(LN(B7952)^1.084-5.381))</f>
        <v/>
      </c>
      <c r="G7952">
        <f>IF(F7952="","",IF(F7952&lt;0,10*F7952^2,0))</f>
        <v/>
      </c>
      <c r="H7952">
        <f>IF(F7952="","",IF(F7952&gt;0,10*F7952^2,0))</f>
        <v/>
      </c>
    </row>
    <row r="7953">
      <c r="A7953">
        <f>Input!A7953</f>
        <v/>
      </c>
      <c r="B7953">
        <f>IF(ISNUMBER(Input!B7953),IF(AND(Input!B7953&gt;=20,Input!B7953&lt;=700),Input!B7953,""),"")</f>
        <v/>
      </c>
      <c r="C7953">
        <f>IF(B7953="","",INT(A7953))</f>
        <v/>
      </c>
      <c r="D7953">
        <f>IF(B7953="","",HOUR(A7953))</f>
        <v/>
      </c>
      <c r="E7953">
        <f>IF(B7953="","",IF(INPUT!$I$1="","",IF(C7953&lt;(INT(INPUT!$I$1)-INPUT!$I$2),"Off Meds",IF(C7953&lt;=(INT(INPUT!$I$1)+INPUT!$I$2),"Washout","On Meds"))))</f>
        <v/>
      </c>
      <c r="F7953">
        <f>IF(B7953="","",1.509*(LN(B7953)^1.084-5.381))</f>
        <v/>
      </c>
      <c r="G7953">
        <f>IF(F7953="","",IF(F7953&lt;0,10*F7953^2,0))</f>
        <v/>
      </c>
      <c r="H7953">
        <f>IF(F7953="","",IF(F7953&gt;0,10*F7953^2,0))</f>
        <v/>
      </c>
    </row>
    <row r="7954">
      <c r="A7954">
        <f>Input!A7954</f>
        <v/>
      </c>
      <c r="B7954">
        <f>IF(ISNUMBER(Input!B7954),IF(AND(Input!B7954&gt;=20,Input!B7954&lt;=700),Input!B7954,""),"")</f>
        <v/>
      </c>
      <c r="C7954">
        <f>IF(B7954="","",INT(A7954))</f>
        <v/>
      </c>
      <c r="D7954">
        <f>IF(B7954="","",HOUR(A7954))</f>
        <v/>
      </c>
      <c r="E7954">
        <f>IF(B7954="","",IF(INPUT!$I$1="","",IF(C7954&lt;(INT(INPUT!$I$1)-INPUT!$I$2),"Off Meds",IF(C7954&lt;=(INT(INPUT!$I$1)+INPUT!$I$2),"Washout","On Meds"))))</f>
        <v/>
      </c>
      <c r="F7954">
        <f>IF(B7954="","",1.509*(LN(B7954)^1.084-5.381))</f>
        <v/>
      </c>
      <c r="G7954">
        <f>IF(F7954="","",IF(F7954&lt;0,10*F7954^2,0))</f>
        <v/>
      </c>
      <c r="H7954">
        <f>IF(F7954="","",IF(F7954&gt;0,10*F7954^2,0))</f>
        <v/>
      </c>
    </row>
    <row r="7955">
      <c r="A7955">
        <f>Input!A7955</f>
        <v/>
      </c>
      <c r="B7955">
        <f>IF(ISNUMBER(Input!B7955),IF(AND(Input!B7955&gt;=20,Input!B7955&lt;=700),Input!B7955,""),"")</f>
        <v/>
      </c>
      <c r="C7955">
        <f>IF(B7955="","",INT(A7955))</f>
        <v/>
      </c>
      <c r="D7955">
        <f>IF(B7955="","",HOUR(A7955))</f>
        <v/>
      </c>
      <c r="E7955">
        <f>IF(B7955="","",IF(INPUT!$I$1="","",IF(C7955&lt;(INT(INPUT!$I$1)-INPUT!$I$2),"Off Meds",IF(C7955&lt;=(INT(INPUT!$I$1)+INPUT!$I$2),"Washout","On Meds"))))</f>
        <v/>
      </c>
      <c r="F7955">
        <f>IF(B7955="","",1.509*(LN(B7955)^1.084-5.381))</f>
        <v/>
      </c>
      <c r="G7955">
        <f>IF(F7955="","",IF(F7955&lt;0,10*F7955^2,0))</f>
        <v/>
      </c>
      <c r="H7955">
        <f>IF(F7955="","",IF(F7955&gt;0,10*F7955^2,0))</f>
        <v/>
      </c>
    </row>
    <row r="7956">
      <c r="A7956">
        <f>Input!A7956</f>
        <v/>
      </c>
      <c r="B7956">
        <f>IF(ISNUMBER(Input!B7956),IF(AND(Input!B7956&gt;=20,Input!B7956&lt;=700),Input!B7956,""),"")</f>
        <v/>
      </c>
      <c r="C7956">
        <f>IF(B7956="","",INT(A7956))</f>
        <v/>
      </c>
      <c r="D7956">
        <f>IF(B7956="","",HOUR(A7956))</f>
        <v/>
      </c>
      <c r="E7956">
        <f>IF(B7956="","",IF(INPUT!$I$1="","",IF(C7956&lt;(INT(INPUT!$I$1)-INPUT!$I$2),"Off Meds",IF(C7956&lt;=(INT(INPUT!$I$1)+INPUT!$I$2),"Washout","On Meds"))))</f>
        <v/>
      </c>
      <c r="F7956">
        <f>IF(B7956="","",1.509*(LN(B7956)^1.084-5.381))</f>
        <v/>
      </c>
      <c r="G7956">
        <f>IF(F7956="","",IF(F7956&lt;0,10*F7956^2,0))</f>
        <v/>
      </c>
      <c r="H7956">
        <f>IF(F7956="","",IF(F7956&gt;0,10*F7956^2,0))</f>
        <v/>
      </c>
    </row>
    <row r="7957">
      <c r="A7957">
        <f>Input!A7957</f>
        <v/>
      </c>
      <c r="B7957">
        <f>IF(ISNUMBER(Input!B7957),IF(AND(Input!B7957&gt;=20,Input!B7957&lt;=700),Input!B7957,""),"")</f>
        <v/>
      </c>
      <c r="C7957">
        <f>IF(B7957="","",INT(A7957))</f>
        <v/>
      </c>
      <c r="D7957">
        <f>IF(B7957="","",HOUR(A7957))</f>
        <v/>
      </c>
      <c r="E7957">
        <f>IF(B7957="","",IF(INPUT!$I$1="","",IF(C7957&lt;(INT(INPUT!$I$1)-INPUT!$I$2),"Off Meds",IF(C7957&lt;=(INT(INPUT!$I$1)+INPUT!$I$2),"Washout","On Meds"))))</f>
        <v/>
      </c>
      <c r="F7957">
        <f>IF(B7957="","",1.509*(LN(B7957)^1.084-5.381))</f>
        <v/>
      </c>
      <c r="G7957">
        <f>IF(F7957="","",IF(F7957&lt;0,10*F7957^2,0))</f>
        <v/>
      </c>
      <c r="H7957">
        <f>IF(F7957="","",IF(F7957&gt;0,10*F7957^2,0))</f>
        <v/>
      </c>
    </row>
    <row r="7958">
      <c r="A7958">
        <f>Input!A7958</f>
        <v/>
      </c>
      <c r="B7958">
        <f>IF(ISNUMBER(Input!B7958),IF(AND(Input!B7958&gt;=20,Input!B7958&lt;=700),Input!B7958,""),"")</f>
        <v/>
      </c>
      <c r="C7958">
        <f>IF(B7958="","",INT(A7958))</f>
        <v/>
      </c>
      <c r="D7958">
        <f>IF(B7958="","",HOUR(A7958))</f>
        <v/>
      </c>
      <c r="E7958">
        <f>IF(B7958="","",IF(INPUT!$I$1="","",IF(C7958&lt;(INT(INPUT!$I$1)-INPUT!$I$2),"Off Meds",IF(C7958&lt;=(INT(INPUT!$I$1)+INPUT!$I$2),"Washout","On Meds"))))</f>
        <v/>
      </c>
      <c r="F7958">
        <f>IF(B7958="","",1.509*(LN(B7958)^1.084-5.381))</f>
        <v/>
      </c>
      <c r="G7958">
        <f>IF(F7958="","",IF(F7958&lt;0,10*F7958^2,0))</f>
        <v/>
      </c>
      <c r="H7958">
        <f>IF(F7958="","",IF(F7958&gt;0,10*F7958^2,0))</f>
        <v/>
      </c>
    </row>
    <row r="7959">
      <c r="A7959">
        <f>Input!A7959</f>
        <v/>
      </c>
      <c r="B7959">
        <f>IF(ISNUMBER(Input!B7959),IF(AND(Input!B7959&gt;=20,Input!B7959&lt;=700),Input!B7959,""),"")</f>
        <v/>
      </c>
      <c r="C7959">
        <f>IF(B7959="","",INT(A7959))</f>
        <v/>
      </c>
      <c r="D7959">
        <f>IF(B7959="","",HOUR(A7959))</f>
        <v/>
      </c>
      <c r="E7959">
        <f>IF(B7959="","",IF(INPUT!$I$1="","",IF(C7959&lt;(INT(INPUT!$I$1)-INPUT!$I$2),"Off Meds",IF(C7959&lt;=(INT(INPUT!$I$1)+INPUT!$I$2),"Washout","On Meds"))))</f>
        <v/>
      </c>
      <c r="F7959">
        <f>IF(B7959="","",1.509*(LN(B7959)^1.084-5.381))</f>
        <v/>
      </c>
      <c r="G7959">
        <f>IF(F7959="","",IF(F7959&lt;0,10*F7959^2,0))</f>
        <v/>
      </c>
      <c r="H7959">
        <f>IF(F7959="","",IF(F7959&gt;0,10*F7959^2,0))</f>
        <v/>
      </c>
    </row>
    <row r="7960">
      <c r="A7960">
        <f>Input!A7960</f>
        <v/>
      </c>
      <c r="B7960">
        <f>IF(ISNUMBER(Input!B7960),IF(AND(Input!B7960&gt;=20,Input!B7960&lt;=700),Input!B7960,""),"")</f>
        <v/>
      </c>
      <c r="C7960">
        <f>IF(B7960="","",INT(A7960))</f>
        <v/>
      </c>
      <c r="D7960">
        <f>IF(B7960="","",HOUR(A7960))</f>
        <v/>
      </c>
      <c r="E7960">
        <f>IF(B7960="","",IF(INPUT!$I$1="","",IF(C7960&lt;(INT(INPUT!$I$1)-INPUT!$I$2),"Off Meds",IF(C7960&lt;=(INT(INPUT!$I$1)+INPUT!$I$2),"Washout","On Meds"))))</f>
        <v/>
      </c>
      <c r="F7960">
        <f>IF(B7960="","",1.509*(LN(B7960)^1.084-5.381))</f>
        <v/>
      </c>
      <c r="G7960">
        <f>IF(F7960="","",IF(F7960&lt;0,10*F7960^2,0))</f>
        <v/>
      </c>
      <c r="H7960">
        <f>IF(F7960="","",IF(F7960&gt;0,10*F7960^2,0))</f>
        <v/>
      </c>
    </row>
    <row r="7961">
      <c r="A7961">
        <f>Input!A7961</f>
        <v/>
      </c>
      <c r="B7961">
        <f>IF(ISNUMBER(Input!B7961),IF(AND(Input!B7961&gt;=20,Input!B7961&lt;=700),Input!B7961,""),"")</f>
        <v/>
      </c>
      <c r="C7961">
        <f>IF(B7961="","",INT(A7961))</f>
        <v/>
      </c>
      <c r="D7961">
        <f>IF(B7961="","",HOUR(A7961))</f>
        <v/>
      </c>
      <c r="E7961">
        <f>IF(B7961="","",IF(INPUT!$I$1="","",IF(C7961&lt;(INT(INPUT!$I$1)-INPUT!$I$2),"Off Meds",IF(C7961&lt;=(INT(INPUT!$I$1)+INPUT!$I$2),"Washout","On Meds"))))</f>
        <v/>
      </c>
      <c r="F7961">
        <f>IF(B7961="","",1.509*(LN(B7961)^1.084-5.381))</f>
        <v/>
      </c>
      <c r="G7961">
        <f>IF(F7961="","",IF(F7961&lt;0,10*F7961^2,0))</f>
        <v/>
      </c>
      <c r="H7961">
        <f>IF(F7961="","",IF(F7961&gt;0,10*F7961^2,0))</f>
        <v/>
      </c>
    </row>
    <row r="7962">
      <c r="A7962">
        <f>Input!A7962</f>
        <v/>
      </c>
      <c r="B7962">
        <f>IF(ISNUMBER(Input!B7962),IF(AND(Input!B7962&gt;=20,Input!B7962&lt;=700),Input!B7962,""),"")</f>
        <v/>
      </c>
      <c r="C7962">
        <f>IF(B7962="","",INT(A7962))</f>
        <v/>
      </c>
      <c r="D7962">
        <f>IF(B7962="","",HOUR(A7962))</f>
        <v/>
      </c>
      <c r="E7962">
        <f>IF(B7962="","",IF(INPUT!$I$1="","",IF(C7962&lt;(INT(INPUT!$I$1)-INPUT!$I$2),"Off Meds",IF(C7962&lt;=(INT(INPUT!$I$1)+INPUT!$I$2),"Washout","On Meds"))))</f>
        <v/>
      </c>
      <c r="F7962">
        <f>IF(B7962="","",1.509*(LN(B7962)^1.084-5.381))</f>
        <v/>
      </c>
      <c r="G7962">
        <f>IF(F7962="","",IF(F7962&lt;0,10*F7962^2,0))</f>
        <v/>
      </c>
      <c r="H7962">
        <f>IF(F7962="","",IF(F7962&gt;0,10*F7962^2,0))</f>
        <v/>
      </c>
    </row>
    <row r="7963">
      <c r="A7963">
        <f>Input!A7963</f>
        <v/>
      </c>
      <c r="B7963">
        <f>IF(ISNUMBER(Input!B7963),IF(AND(Input!B7963&gt;=20,Input!B7963&lt;=700),Input!B7963,""),"")</f>
        <v/>
      </c>
      <c r="C7963">
        <f>IF(B7963="","",INT(A7963))</f>
        <v/>
      </c>
      <c r="D7963">
        <f>IF(B7963="","",HOUR(A7963))</f>
        <v/>
      </c>
      <c r="E7963">
        <f>IF(B7963="","",IF(INPUT!$I$1="","",IF(C7963&lt;(INT(INPUT!$I$1)-INPUT!$I$2),"Off Meds",IF(C7963&lt;=(INT(INPUT!$I$1)+INPUT!$I$2),"Washout","On Meds"))))</f>
        <v/>
      </c>
      <c r="F7963">
        <f>IF(B7963="","",1.509*(LN(B7963)^1.084-5.381))</f>
        <v/>
      </c>
      <c r="G7963">
        <f>IF(F7963="","",IF(F7963&lt;0,10*F7963^2,0))</f>
        <v/>
      </c>
      <c r="H7963">
        <f>IF(F7963="","",IF(F7963&gt;0,10*F7963^2,0))</f>
        <v/>
      </c>
    </row>
    <row r="7964">
      <c r="A7964">
        <f>Input!A7964</f>
        <v/>
      </c>
      <c r="B7964">
        <f>IF(ISNUMBER(Input!B7964),IF(AND(Input!B7964&gt;=20,Input!B7964&lt;=700),Input!B7964,""),"")</f>
        <v/>
      </c>
      <c r="C7964">
        <f>IF(B7964="","",INT(A7964))</f>
        <v/>
      </c>
      <c r="D7964">
        <f>IF(B7964="","",HOUR(A7964))</f>
        <v/>
      </c>
      <c r="E7964">
        <f>IF(B7964="","",IF(INPUT!$I$1="","",IF(C7964&lt;(INT(INPUT!$I$1)-INPUT!$I$2),"Off Meds",IF(C7964&lt;=(INT(INPUT!$I$1)+INPUT!$I$2),"Washout","On Meds"))))</f>
        <v/>
      </c>
      <c r="F7964">
        <f>IF(B7964="","",1.509*(LN(B7964)^1.084-5.381))</f>
        <v/>
      </c>
      <c r="G7964">
        <f>IF(F7964="","",IF(F7964&lt;0,10*F7964^2,0))</f>
        <v/>
      </c>
      <c r="H7964">
        <f>IF(F7964="","",IF(F7964&gt;0,10*F7964^2,0))</f>
        <v/>
      </c>
    </row>
    <row r="7965">
      <c r="A7965">
        <f>Input!A7965</f>
        <v/>
      </c>
      <c r="B7965">
        <f>IF(ISNUMBER(Input!B7965),IF(AND(Input!B7965&gt;=20,Input!B7965&lt;=700),Input!B7965,""),"")</f>
        <v/>
      </c>
      <c r="C7965">
        <f>IF(B7965="","",INT(A7965))</f>
        <v/>
      </c>
      <c r="D7965">
        <f>IF(B7965="","",HOUR(A7965))</f>
        <v/>
      </c>
      <c r="E7965">
        <f>IF(B7965="","",IF(INPUT!$I$1="","",IF(C7965&lt;(INT(INPUT!$I$1)-INPUT!$I$2),"Off Meds",IF(C7965&lt;=(INT(INPUT!$I$1)+INPUT!$I$2),"Washout","On Meds"))))</f>
        <v/>
      </c>
      <c r="F7965">
        <f>IF(B7965="","",1.509*(LN(B7965)^1.084-5.381))</f>
        <v/>
      </c>
      <c r="G7965">
        <f>IF(F7965="","",IF(F7965&lt;0,10*F7965^2,0))</f>
        <v/>
      </c>
      <c r="H7965">
        <f>IF(F7965="","",IF(F7965&gt;0,10*F7965^2,0))</f>
        <v/>
      </c>
    </row>
    <row r="7966">
      <c r="A7966">
        <f>Input!A7966</f>
        <v/>
      </c>
      <c r="B7966">
        <f>IF(ISNUMBER(Input!B7966),IF(AND(Input!B7966&gt;=20,Input!B7966&lt;=700),Input!B7966,""),"")</f>
        <v/>
      </c>
      <c r="C7966">
        <f>IF(B7966="","",INT(A7966))</f>
        <v/>
      </c>
      <c r="D7966">
        <f>IF(B7966="","",HOUR(A7966))</f>
        <v/>
      </c>
      <c r="E7966">
        <f>IF(B7966="","",IF(INPUT!$I$1="","",IF(C7966&lt;(INT(INPUT!$I$1)-INPUT!$I$2),"Off Meds",IF(C7966&lt;=(INT(INPUT!$I$1)+INPUT!$I$2),"Washout","On Meds"))))</f>
        <v/>
      </c>
      <c r="F7966">
        <f>IF(B7966="","",1.509*(LN(B7966)^1.084-5.381))</f>
        <v/>
      </c>
      <c r="G7966">
        <f>IF(F7966="","",IF(F7966&lt;0,10*F7966^2,0))</f>
        <v/>
      </c>
      <c r="H7966">
        <f>IF(F7966="","",IF(F7966&gt;0,10*F7966^2,0))</f>
        <v/>
      </c>
    </row>
    <row r="7967">
      <c r="A7967">
        <f>Input!A7967</f>
        <v/>
      </c>
      <c r="B7967">
        <f>IF(ISNUMBER(Input!B7967),IF(AND(Input!B7967&gt;=20,Input!B7967&lt;=700),Input!B7967,""),"")</f>
        <v/>
      </c>
      <c r="C7967">
        <f>IF(B7967="","",INT(A7967))</f>
        <v/>
      </c>
      <c r="D7967">
        <f>IF(B7967="","",HOUR(A7967))</f>
        <v/>
      </c>
      <c r="E7967">
        <f>IF(B7967="","",IF(INPUT!$I$1="","",IF(C7967&lt;(INT(INPUT!$I$1)-INPUT!$I$2),"Off Meds",IF(C7967&lt;=(INT(INPUT!$I$1)+INPUT!$I$2),"Washout","On Meds"))))</f>
        <v/>
      </c>
      <c r="F7967">
        <f>IF(B7967="","",1.509*(LN(B7967)^1.084-5.381))</f>
        <v/>
      </c>
      <c r="G7967">
        <f>IF(F7967="","",IF(F7967&lt;0,10*F7967^2,0))</f>
        <v/>
      </c>
      <c r="H7967">
        <f>IF(F7967="","",IF(F7967&gt;0,10*F7967^2,0))</f>
        <v/>
      </c>
    </row>
    <row r="7968">
      <c r="A7968">
        <f>Input!A7968</f>
        <v/>
      </c>
      <c r="B7968">
        <f>IF(ISNUMBER(Input!B7968),IF(AND(Input!B7968&gt;=20,Input!B7968&lt;=700),Input!B7968,""),"")</f>
        <v/>
      </c>
      <c r="C7968">
        <f>IF(B7968="","",INT(A7968))</f>
        <v/>
      </c>
      <c r="D7968">
        <f>IF(B7968="","",HOUR(A7968))</f>
        <v/>
      </c>
      <c r="E7968">
        <f>IF(B7968="","",IF(INPUT!$I$1="","",IF(C7968&lt;(INT(INPUT!$I$1)-INPUT!$I$2),"Off Meds",IF(C7968&lt;=(INT(INPUT!$I$1)+INPUT!$I$2),"Washout","On Meds"))))</f>
        <v/>
      </c>
      <c r="F7968">
        <f>IF(B7968="","",1.509*(LN(B7968)^1.084-5.381))</f>
        <v/>
      </c>
      <c r="G7968">
        <f>IF(F7968="","",IF(F7968&lt;0,10*F7968^2,0))</f>
        <v/>
      </c>
      <c r="H7968">
        <f>IF(F7968="","",IF(F7968&gt;0,10*F7968^2,0))</f>
        <v/>
      </c>
    </row>
    <row r="7969">
      <c r="A7969">
        <f>Input!A7969</f>
        <v/>
      </c>
      <c r="B7969">
        <f>IF(ISNUMBER(Input!B7969),IF(AND(Input!B7969&gt;=20,Input!B7969&lt;=700),Input!B7969,""),"")</f>
        <v/>
      </c>
      <c r="C7969">
        <f>IF(B7969="","",INT(A7969))</f>
        <v/>
      </c>
      <c r="D7969">
        <f>IF(B7969="","",HOUR(A7969))</f>
        <v/>
      </c>
      <c r="E7969">
        <f>IF(B7969="","",IF(INPUT!$I$1="","",IF(C7969&lt;(INT(INPUT!$I$1)-INPUT!$I$2),"Off Meds",IF(C7969&lt;=(INT(INPUT!$I$1)+INPUT!$I$2),"Washout","On Meds"))))</f>
        <v/>
      </c>
      <c r="F7969">
        <f>IF(B7969="","",1.509*(LN(B7969)^1.084-5.381))</f>
        <v/>
      </c>
      <c r="G7969">
        <f>IF(F7969="","",IF(F7969&lt;0,10*F7969^2,0))</f>
        <v/>
      </c>
      <c r="H7969">
        <f>IF(F7969="","",IF(F7969&gt;0,10*F7969^2,0))</f>
        <v/>
      </c>
    </row>
    <row r="7970">
      <c r="A7970">
        <f>Input!A7970</f>
        <v/>
      </c>
      <c r="B7970">
        <f>IF(ISNUMBER(Input!B7970),IF(AND(Input!B7970&gt;=20,Input!B7970&lt;=700),Input!B7970,""),"")</f>
        <v/>
      </c>
      <c r="C7970">
        <f>IF(B7970="","",INT(A7970))</f>
        <v/>
      </c>
      <c r="D7970">
        <f>IF(B7970="","",HOUR(A7970))</f>
        <v/>
      </c>
      <c r="E7970">
        <f>IF(B7970="","",IF(INPUT!$I$1="","",IF(C7970&lt;(INT(INPUT!$I$1)-INPUT!$I$2),"Off Meds",IF(C7970&lt;=(INT(INPUT!$I$1)+INPUT!$I$2),"Washout","On Meds"))))</f>
        <v/>
      </c>
      <c r="F7970">
        <f>IF(B7970="","",1.509*(LN(B7970)^1.084-5.381))</f>
        <v/>
      </c>
      <c r="G7970">
        <f>IF(F7970="","",IF(F7970&lt;0,10*F7970^2,0))</f>
        <v/>
      </c>
      <c r="H7970">
        <f>IF(F7970="","",IF(F7970&gt;0,10*F7970^2,0))</f>
        <v/>
      </c>
    </row>
    <row r="7971">
      <c r="A7971">
        <f>Input!A7971</f>
        <v/>
      </c>
      <c r="B7971">
        <f>IF(ISNUMBER(Input!B7971),IF(AND(Input!B7971&gt;=20,Input!B7971&lt;=700),Input!B7971,""),"")</f>
        <v/>
      </c>
      <c r="C7971">
        <f>IF(B7971="","",INT(A7971))</f>
        <v/>
      </c>
      <c r="D7971">
        <f>IF(B7971="","",HOUR(A7971))</f>
        <v/>
      </c>
      <c r="E7971">
        <f>IF(B7971="","",IF(INPUT!$I$1="","",IF(C7971&lt;(INT(INPUT!$I$1)-INPUT!$I$2),"Off Meds",IF(C7971&lt;=(INT(INPUT!$I$1)+INPUT!$I$2),"Washout","On Meds"))))</f>
        <v/>
      </c>
      <c r="F7971">
        <f>IF(B7971="","",1.509*(LN(B7971)^1.084-5.381))</f>
        <v/>
      </c>
      <c r="G7971">
        <f>IF(F7971="","",IF(F7971&lt;0,10*F7971^2,0))</f>
        <v/>
      </c>
      <c r="H7971">
        <f>IF(F7971="","",IF(F7971&gt;0,10*F7971^2,0))</f>
        <v/>
      </c>
    </row>
    <row r="7972">
      <c r="A7972">
        <f>Input!A7972</f>
        <v/>
      </c>
      <c r="B7972">
        <f>IF(ISNUMBER(Input!B7972),IF(AND(Input!B7972&gt;=20,Input!B7972&lt;=700),Input!B7972,""),"")</f>
        <v/>
      </c>
      <c r="C7972">
        <f>IF(B7972="","",INT(A7972))</f>
        <v/>
      </c>
      <c r="D7972">
        <f>IF(B7972="","",HOUR(A7972))</f>
        <v/>
      </c>
      <c r="E7972">
        <f>IF(B7972="","",IF(INPUT!$I$1="","",IF(C7972&lt;(INT(INPUT!$I$1)-INPUT!$I$2),"Off Meds",IF(C7972&lt;=(INT(INPUT!$I$1)+INPUT!$I$2),"Washout","On Meds"))))</f>
        <v/>
      </c>
      <c r="F7972">
        <f>IF(B7972="","",1.509*(LN(B7972)^1.084-5.381))</f>
        <v/>
      </c>
      <c r="G7972">
        <f>IF(F7972="","",IF(F7972&lt;0,10*F7972^2,0))</f>
        <v/>
      </c>
      <c r="H7972">
        <f>IF(F7972="","",IF(F7972&gt;0,10*F7972^2,0))</f>
        <v/>
      </c>
    </row>
    <row r="7973">
      <c r="A7973">
        <f>Input!A7973</f>
        <v/>
      </c>
      <c r="B7973">
        <f>IF(ISNUMBER(Input!B7973),IF(AND(Input!B7973&gt;=20,Input!B7973&lt;=700),Input!B7973,""),"")</f>
        <v/>
      </c>
      <c r="C7973">
        <f>IF(B7973="","",INT(A7973))</f>
        <v/>
      </c>
      <c r="D7973">
        <f>IF(B7973="","",HOUR(A7973))</f>
        <v/>
      </c>
      <c r="E7973">
        <f>IF(B7973="","",IF(INPUT!$I$1="","",IF(C7973&lt;(INT(INPUT!$I$1)-INPUT!$I$2),"Off Meds",IF(C7973&lt;=(INT(INPUT!$I$1)+INPUT!$I$2),"Washout","On Meds"))))</f>
        <v/>
      </c>
      <c r="F7973">
        <f>IF(B7973="","",1.509*(LN(B7973)^1.084-5.381))</f>
        <v/>
      </c>
      <c r="G7973">
        <f>IF(F7973="","",IF(F7973&lt;0,10*F7973^2,0))</f>
        <v/>
      </c>
      <c r="H7973">
        <f>IF(F7973="","",IF(F7973&gt;0,10*F7973^2,0))</f>
        <v/>
      </c>
    </row>
    <row r="7974">
      <c r="A7974">
        <f>Input!A7974</f>
        <v/>
      </c>
      <c r="B7974">
        <f>IF(ISNUMBER(Input!B7974),IF(AND(Input!B7974&gt;=20,Input!B7974&lt;=700),Input!B7974,""),"")</f>
        <v/>
      </c>
      <c r="C7974">
        <f>IF(B7974="","",INT(A7974))</f>
        <v/>
      </c>
      <c r="D7974">
        <f>IF(B7974="","",HOUR(A7974))</f>
        <v/>
      </c>
      <c r="E7974">
        <f>IF(B7974="","",IF(INPUT!$I$1="","",IF(C7974&lt;(INT(INPUT!$I$1)-INPUT!$I$2),"Off Meds",IF(C7974&lt;=(INT(INPUT!$I$1)+INPUT!$I$2),"Washout","On Meds"))))</f>
        <v/>
      </c>
      <c r="F7974">
        <f>IF(B7974="","",1.509*(LN(B7974)^1.084-5.381))</f>
        <v/>
      </c>
      <c r="G7974">
        <f>IF(F7974="","",IF(F7974&lt;0,10*F7974^2,0))</f>
        <v/>
      </c>
      <c r="H7974">
        <f>IF(F7974="","",IF(F7974&gt;0,10*F7974^2,0))</f>
        <v/>
      </c>
    </row>
    <row r="7975">
      <c r="A7975">
        <f>Input!A7975</f>
        <v/>
      </c>
      <c r="B7975">
        <f>IF(ISNUMBER(Input!B7975),IF(AND(Input!B7975&gt;=20,Input!B7975&lt;=700),Input!B7975,""),"")</f>
        <v/>
      </c>
      <c r="C7975">
        <f>IF(B7975="","",INT(A7975))</f>
        <v/>
      </c>
      <c r="D7975">
        <f>IF(B7975="","",HOUR(A7975))</f>
        <v/>
      </c>
      <c r="E7975">
        <f>IF(B7975="","",IF(INPUT!$I$1="","",IF(C7975&lt;(INT(INPUT!$I$1)-INPUT!$I$2),"Off Meds",IF(C7975&lt;=(INT(INPUT!$I$1)+INPUT!$I$2),"Washout","On Meds"))))</f>
        <v/>
      </c>
      <c r="F7975">
        <f>IF(B7975="","",1.509*(LN(B7975)^1.084-5.381))</f>
        <v/>
      </c>
      <c r="G7975">
        <f>IF(F7975="","",IF(F7975&lt;0,10*F7975^2,0))</f>
        <v/>
      </c>
      <c r="H7975">
        <f>IF(F7975="","",IF(F7975&gt;0,10*F7975^2,0))</f>
        <v/>
      </c>
    </row>
    <row r="7976">
      <c r="A7976">
        <f>Input!A7976</f>
        <v/>
      </c>
      <c r="B7976">
        <f>IF(ISNUMBER(Input!B7976),IF(AND(Input!B7976&gt;=20,Input!B7976&lt;=700),Input!B7976,""),"")</f>
        <v/>
      </c>
      <c r="C7976">
        <f>IF(B7976="","",INT(A7976))</f>
        <v/>
      </c>
      <c r="D7976">
        <f>IF(B7976="","",HOUR(A7976))</f>
        <v/>
      </c>
      <c r="E7976">
        <f>IF(B7976="","",IF(INPUT!$I$1="","",IF(C7976&lt;(INT(INPUT!$I$1)-INPUT!$I$2),"Off Meds",IF(C7976&lt;=(INT(INPUT!$I$1)+INPUT!$I$2),"Washout","On Meds"))))</f>
        <v/>
      </c>
      <c r="F7976">
        <f>IF(B7976="","",1.509*(LN(B7976)^1.084-5.381))</f>
        <v/>
      </c>
      <c r="G7976">
        <f>IF(F7976="","",IF(F7976&lt;0,10*F7976^2,0))</f>
        <v/>
      </c>
      <c r="H7976">
        <f>IF(F7976="","",IF(F7976&gt;0,10*F7976^2,0))</f>
        <v/>
      </c>
    </row>
    <row r="7977">
      <c r="A7977">
        <f>Input!A7977</f>
        <v/>
      </c>
      <c r="B7977">
        <f>IF(ISNUMBER(Input!B7977),IF(AND(Input!B7977&gt;=20,Input!B7977&lt;=700),Input!B7977,""),"")</f>
        <v/>
      </c>
      <c r="C7977">
        <f>IF(B7977="","",INT(A7977))</f>
        <v/>
      </c>
      <c r="D7977">
        <f>IF(B7977="","",HOUR(A7977))</f>
        <v/>
      </c>
      <c r="E7977">
        <f>IF(B7977="","",IF(INPUT!$I$1="","",IF(C7977&lt;(INT(INPUT!$I$1)-INPUT!$I$2),"Off Meds",IF(C7977&lt;=(INT(INPUT!$I$1)+INPUT!$I$2),"Washout","On Meds"))))</f>
        <v/>
      </c>
      <c r="F7977">
        <f>IF(B7977="","",1.509*(LN(B7977)^1.084-5.381))</f>
        <v/>
      </c>
      <c r="G7977">
        <f>IF(F7977="","",IF(F7977&lt;0,10*F7977^2,0))</f>
        <v/>
      </c>
      <c r="H7977">
        <f>IF(F7977="","",IF(F7977&gt;0,10*F7977^2,0))</f>
        <v/>
      </c>
    </row>
    <row r="7978">
      <c r="A7978">
        <f>Input!A7978</f>
        <v/>
      </c>
      <c r="B7978">
        <f>IF(ISNUMBER(Input!B7978),IF(AND(Input!B7978&gt;=20,Input!B7978&lt;=700),Input!B7978,""),"")</f>
        <v/>
      </c>
      <c r="C7978">
        <f>IF(B7978="","",INT(A7978))</f>
        <v/>
      </c>
      <c r="D7978">
        <f>IF(B7978="","",HOUR(A7978))</f>
        <v/>
      </c>
      <c r="E7978">
        <f>IF(B7978="","",IF(INPUT!$I$1="","",IF(C7978&lt;(INT(INPUT!$I$1)-INPUT!$I$2),"Off Meds",IF(C7978&lt;=(INT(INPUT!$I$1)+INPUT!$I$2),"Washout","On Meds"))))</f>
        <v/>
      </c>
      <c r="F7978">
        <f>IF(B7978="","",1.509*(LN(B7978)^1.084-5.381))</f>
        <v/>
      </c>
      <c r="G7978">
        <f>IF(F7978="","",IF(F7978&lt;0,10*F7978^2,0))</f>
        <v/>
      </c>
      <c r="H7978">
        <f>IF(F7978="","",IF(F7978&gt;0,10*F7978^2,0))</f>
        <v/>
      </c>
    </row>
    <row r="7979">
      <c r="A7979">
        <f>Input!A7979</f>
        <v/>
      </c>
      <c r="B7979">
        <f>IF(ISNUMBER(Input!B7979),IF(AND(Input!B7979&gt;=20,Input!B7979&lt;=700),Input!B7979,""),"")</f>
        <v/>
      </c>
      <c r="C7979">
        <f>IF(B7979="","",INT(A7979))</f>
        <v/>
      </c>
      <c r="D7979">
        <f>IF(B7979="","",HOUR(A7979))</f>
        <v/>
      </c>
      <c r="E7979">
        <f>IF(B7979="","",IF(INPUT!$I$1="","",IF(C7979&lt;(INT(INPUT!$I$1)-INPUT!$I$2),"Off Meds",IF(C7979&lt;=(INT(INPUT!$I$1)+INPUT!$I$2),"Washout","On Meds"))))</f>
        <v/>
      </c>
      <c r="F7979">
        <f>IF(B7979="","",1.509*(LN(B7979)^1.084-5.381))</f>
        <v/>
      </c>
      <c r="G7979">
        <f>IF(F7979="","",IF(F7979&lt;0,10*F7979^2,0))</f>
        <v/>
      </c>
      <c r="H7979">
        <f>IF(F7979="","",IF(F7979&gt;0,10*F7979^2,0))</f>
        <v/>
      </c>
    </row>
    <row r="7980">
      <c r="A7980">
        <f>Input!A7980</f>
        <v/>
      </c>
      <c r="B7980">
        <f>IF(ISNUMBER(Input!B7980),IF(AND(Input!B7980&gt;=20,Input!B7980&lt;=700),Input!B7980,""),"")</f>
        <v/>
      </c>
      <c r="C7980">
        <f>IF(B7980="","",INT(A7980))</f>
        <v/>
      </c>
      <c r="D7980">
        <f>IF(B7980="","",HOUR(A7980))</f>
        <v/>
      </c>
      <c r="E7980">
        <f>IF(B7980="","",IF(INPUT!$I$1="","",IF(C7980&lt;(INT(INPUT!$I$1)-INPUT!$I$2),"Off Meds",IF(C7980&lt;=(INT(INPUT!$I$1)+INPUT!$I$2),"Washout","On Meds"))))</f>
        <v/>
      </c>
      <c r="F7980">
        <f>IF(B7980="","",1.509*(LN(B7980)^1.084-5.381))</f>
        <v/>
      </c>
      <c r="G7980">
        <f>IF(F7980="","",IF(F7980&lt;0,10*F7980^2,0))</f>
        <v/>
      </c>
      <c r="H7980">
        <f>IF(F7980="","",IF(F7980&gt;0,10*F7980^2,0))</f>
        <v/>
      </c>
    </row>
    <row r="7981">
      <c r="A7981">
        <f>Input!A7981</f>
        <v/>
      </c>
      <c r="B7981">
        <f>IF(ISNUMBER(Input!B7981),IF(AND(Input!B7981&gt;=20,Input!B7981&lt;=700),Input!B7981,""),"")</f>
        <v/>
      </c>
      <c r="C7981">
        <f>IF(B7981="","",INT(A7981))</f>
        <v/>
      </c>
      <c r="D7981">
        <f>IF(B7981="","",HOUR(A7981))</f>
        <v/>
      </c>
      <c r="E7981">
        <f>IF(B7981="","",IF(INPUT!$I$1="","",IF(C7981&lt;(INT(INPUT!$I$1)-INPUT!$I$2),"Off Meds",IF(C7981&lt;=(INT(INPUT!$I$1)+INPUT!$I$2),"Washout","On Meds"))))</f>
        <v/>
      </c>
      <c r="F7981">
        <f>IF(B7981="","",1.509*(LN(B7981)^1.084-5.381))</f>
        <v/>
      </c>
      <c r="G7981">
        <f>IF(F7981="","",IF(F7981&lt;0,10*F7981^2,0))</f>
        <v/>
      </c>
      <c r="H7981">
        <f>IF(F7981="","",IF(F7981&gt;0,10*F7981^2,0))</f>
        <v/>
      </c>
    </row>
    <row r="7982">
      <c r="A7982">
        <f>Input!A7982</f>
        <v/>
      </c>
      <c r="B7982">
        <f>IF(ISNUMBER(Input!B7982),IF(AND(Input!B7982&gt;=20,Input!B7982&lt;=700),Input!B7982,""),"")</f>
        <v/>
      </c>
      <c r="C7982">
        <f>IF(B7982="","",INT(A7982))</f>
        <v/>
      </c>
      <c r="D7982">
        <f>IF(B7982="","",HOUR(A7982))</f>
        <v/>
      </c>
      <c r="E7982">
        <f>IF(B7982="","",IF(INPUT!$I$1="","",IF(C7982&lt;(INT(INPUT!$I$1)-INPUT!$I$2),"Off Meds",IF(C7982&lt;=(INT(INPUT!$I$1)+INPUT!$I$2),"Washout","On Meds"))))</f>
        <v/>
      </c>
      <c r="F7982">
        <f>IF(B7982="","",1.509*(LN(B7982)^1.084-5.381))</f>
        <v/>
      </c>
      <c r="G7982">
        <f>IF(F7982="","",IF(F7982&lt;0,10*F7982^2,0))</f>
        <v/>
      </c>
      <c r="H7982">
        <f>IF(F7982="","",IF(F7982&gt;0,10*F7982^2,0))</f>
        <v/>
      </c>
    </row>
    <row r="7983">
      <c r="A7983">
        <f>Input!A7983</f>
        <v/>
      </c>
      <c r="B7983">
        <f>IF(ISNUMBER(Input!B7983),IF(AND(Input!B7983&gt;=20,Input!B7983&lt;=700),Input!B7983,""),"")</f>
        <v/>
      </c>
      <c r="C7983">
        <f>IF(B7983="","",INT(A7983))</f>
        <v/>
      </c>
      <c r="D7983">
        <f>IF(B7983="","",HOUR(A7983))</f>
        <v/>
      </c>
      <c r="E7983">
        <f>IF(B7983="","",IF(INPUT!$I$1="","",IF(C7983&lt;(INT(INPUT!$I$1)-INPUT!$I$2),"Off Meds",IF(C7983&lt;=(INT(INPUT!$I$1)+INPUT!$I$2),"Washout","On Meds"))))</f>
        <v/>
      </c>
      <c r="F7983">
        <f>IF(B7983="","",1.509*(LN(B7983)^1.084-5.381))</f>
        <v/>
      </c>
      <c r="G7983">
        <f>IF(F7983="","",IF(F7983&lt;0,10*F7983^2,0))</f>
        <v/>
      </c>
      <c r="H7983">
        <f>IF(F7983="","",IF(F7983&gt;0,10*F7983^2,0))</f>
        <v/>
      </c>
    </row>
    <row r="7984">
      <c r="A7984">
        <f>Input!A7984</f>
        <v/>
      </c>
      <c r="B7984">
        <f>IF(ISNUMBER(Input!B7984),IF(AND(Input!B7984&gt;=20,Input!B7984&lt;=700),Input!B7984,""),"")</f>
        <v/>
      </c>
      <c r="C7984">
        <f>IF(B7984="","",INT(A7984))</f>
        <v/>
      </c>
      <c r="D7984">
        <f>IF(B7984="","",HOUR(A7984))</f>
        <v/>
      </c>
      <c r="E7984">
        <f>IF(B7984="","",IF(INPUT!$I$1="","",IF(C7984&lt;(INT(INPUT!$I$1)-INPUT!$I$2),"Off Meds",IF(C7984&lt;=(INT(INPUT!$I$1)+INPUT!$I$2),"Washout","On Meds"))))</f>
        <v/>
      </c>
      <c r="F7984">
        <f>IF(B7984="","",1.509*(LN(B7984)^1.084-5.381))</f>
        <v/>
      </c>
      <c r="G7984">
        <f>IF(F7984="","",IF(F7984&lt;0,10*F7984^2,0))</f>
        <v/>
      </c>
      <c r="H7984">
        <f>IF(F7984="","",IF(F7984&gt;0,10*F7984^2,0))</f>
        <v/>
      </c>
    </row>
    <row r="7985">
      <c r="A7985">
        <f>Input!A7985</f>
        <v/>
      </c>
      <c r="B7985">
        <f>IF(ISNUMBER(Input!B7985),IF(AND(Input!B7985&gt;=20,Input!B7985&lt;=700),Input!B7985,""),"")</f>
        <v/>
      </c>
      <c r="C7985">
        <f>IF(B7985="","",INT(A7985))</f>
        <v/>
      </c>
      <c r="D7985">
        <f>IF(B7985="","",HOUR(A7985))</f>
        <v/>
      </c>
      <c r="E7985">
        <f>IF(B7985="","",IF(INPUT!$I$1="","",IF(C7985&lt;(INT(INPUT!$I$1)-INPUT!$I$2),"Off Meds",IF(C7985&lt;=(INT(INPUT!$I$1)+INPUT!$I$2),"Washout","On Meds"))))</f>
        <v/>
      </c>
      <c r="F7985">
        <f>IF(B7985="","",1.509*(LN(B7985)^1.084-5.381))</f>
        <v/>
      </c>
      <c r="G7985">
        <f>IF(F7985="","",IF(F7985&lt;0,10*F7985^2,0))</f>
        <v/>
      </c>
      <c r="H7985">
        <f>IF(F7985="","",IF(F7985&gt;0,10*F7985^2,0))</f>
        <v/>
      </c>
    </row>
    <row r="7986">
      <c r="A7986">
        <f>Input!A7986</f>
        <v/>
      </c>
      <c r="B7986">
        <f>IF(ISNUMBER(Input!B7986),IF(AND(Input!B7986&gt;=20,Input!B7986&lt;=700),Input!B7986,""),"")</f>
        <v/>
      </c>
      <c r="C7986">
        <f>IF(B7986="","",INT(A7986))</f>
        <v/>
      </c>
      <c r="D7986">
        <f>IF(B7986="","",HOUR(A7986))</f>
        <v/>
      </c>
      <c r="E7986">
        <f>IF(B7986="","",IF(INPUT!$I$1="","",IF(C7986&lt;(INT(INPUT!$I$1)-INPUT!$I$2),"Off Meds",IF(C7986&lt;=(INT(INPUT!$I$1)+INPUT!$I$2),"Washout","On Meds"))))</f>
        <v/>
      </c>
      <c r="F7986">
        <f>IF(B7986="","",1.509*(LN(B7986)^1.084-5.381))</f>
        <v/>
      </c>
      <c r="G7986">
        <f>IF(F7986="","",IF(F7986&lt;0,10*F7986^2,0))</f>
        <v/>
      </c>
      <c r="H7986">
        <f>IF(F7986="","",IF(F7986&gt;0,10*F7986^2,0))</f>
        <v/>
      </c>
    </row>
    <row r="7987">
      <c r="A7987">
        <f>Input!A7987</f>
        <v/>
      </c>
      <c r="B7987">
        <f>IF(ISNUMBER(Input!B7987),IF(AND(Input!B7987&gt;=20,Input!B7987&lt;=700),Input!B7987,""),"")</f>
        <v/>
      </c>
      <c r="C7987">
        <f>IF(B7987="","",INT(A7987))</f>
        <v/>
      </c>
      <c r="D7987">
        <f>IF(B7987="","",HOUR(A7987))</f>
        <v/>
      </c>
      <c r="E7987">
        <f>IF(B7987="","",IF(INPUT!$I$1="","",IF(C7987&lt;(INT(INPUT!$I$1)-INPUT!$I$2),"Off Meds",IF(C7987&lt;=(INT(INPUT!$I$1)+INPUT!$I$2),"Washout","On Meds"))))</f>
        <v/>
      </c>
      <c r="F7987">
        <f>IF(B7987="","",1.509*(LN(B7987)^1.084-5.381))</f>
        <v/>
      </c>
      <c r="G7987">
        <f>IF(F7987="","",IF(F7987&lt;0,10*F7987^2,0))</f>
        <v/>
      </c>
      <c r="H7987">
        <f>IF(F7987="","",IF(F7987&gt;0,10*F7987^2,0))</f>
        <v/>
      </c>
    </row>
    <row r="7988">
      <c r="A7988">
        <f>Input!A7988</f>
        <v/>
      </c>
      <c r="B7988">
        <f>IF(ISNUMBER(Input!B7988),IF(AND(Input!B7988&gt;=20,Input!B7988&lt;=700),Input!B7988,""),"")</f>
        <v/>
      </c>
      <c r="C7988">
        <f>IF(B7988="","",INT(A7988))</f>
        <v/>
      </c>
      <c r="D7988">
        <f>IF(B7988="","",HOUR(A7988))</f>
        <v/>
      </c>
      <c r="E7988">
        <f>IF(B7988="","",IF(INPUT!$I$1="","",IF(C7988&lt;(INT(INPUT!$I$1)-INPUT!$I$2),"Off Meds",IF(C7988&lt;=(INT(INPUT!$I$1)+INPUT!$I$2),"Washout","On Meds"))))</f>
        <v/>
      </c>
      <c r="F7988">
        <f>IF(B7988="","",1.509*(LN(B7988)^1.084-5.381))</f>
        <v/>
      </c>
      <c r="G7988">
        <f>IF(F7988="","",IF(F7988&lt;0,10*F7988^2,0))</f>
        <v/>
      </c>
      <c r="H7988">
        <f>IF(F7988="","",IF(F7988&gt;0,10*F7988^2,0))</f>
        <v/>
      </c>
    </row>
    <row r="7989">
      <c r="A7989">
        <f>Input!A7989</f>
        <v/>
      </c>
      <c r="B7989">
        <f>IF(ISNUMBER(Input!B7989),IF(AND(Input!B7989&gt;=20,Input!B7989&lt;=700),Input!B7989,""),"")</f>
        <v/>
      </c>
      <c r="C7989">
        <f>IF(B7989="","",INT(A7989))</f>
        <v/>
      </c>
      <c r="D7989">
        <f>IF(B7989="","",HOUR(A7989))</f>
        <v/>
      </c>
      <c r="E7989">
        <f>IF(B7989="","",IF(INPUT!$I$1="","",IF(C7989&lt;(INT(INPUT!$I$1)-INPUT!$I$2),"Off Meds",IF(C7989&lt;=(INT(INPUT!$I$1)+INPUT!$I$2),"Washout","On Meds"))))</f>
        <v/>
      </c>
      <c r="F7989">
        <f>IF(B7989="","",1.509*(LN(B7989)^1.084-5.381))</f>
        <v/>
      </c>
      <c r="G7989">
        <f>IF(F7989="","",IF(F7989&lt;0,10*F7989^2,0))</f>
        <v/>
      </c>
      <c r="H7989">
        <f>IF(F7989="","",IF(F7989&gt;0,10*F7989^2,0))</f>
        <v/>
      </c>
    </row>
    <row r="7990">
      <c r="A7990">
        <f>Input!A7990</f>
        <v/>
      </c>
      <c r="B7990">
        <f>IF(ISNUMBER(Input!B7990),IF(AND(Input!B7990&gt;=20,Input!B7990&lt;=700),Input!B7990,""),"")</f>
        <v/>
      </c>
      <c r="C7990">
        <f>IF(B7990="","",INT(A7990))</f>
        <v/>
      </c>
      <c r="D7990">
        <f>IF(B7990="","",HOUR(A7990))</f>
        <v/>
      </c>
      <c r="E7990">
        <f>IF(B7990="","",IF(INPUT!$I$1="","",IF(C7990&lt;(INT(INPUT!$I$1)-INPUT!$I$2),"Off Meds",IF(C7990&lt;=(INT(INPUT!$I$1)+INPUT!$I$2),"Washout","On Meds"))))</f>
        <v/>
      </c>
      <c r="F7990">
        <f>IF(B7990="","",1.509*(LN(B7990)^1.084-5.381))</f>
        <v/>
      </c>
      <c r="G7990">
        <f>IF(F7990="","",IF(F7990&lt;0,10*F7990^2,0))</f>
        <v/>
      </c>
      <c r="H7990">
        <f>IF(F7990="","",IF(F7990&gt;0,10*F7990^2,0))</f>
        <v/>
      </c>
    </row>
    <row r="7991">
      <c r="A7991">
        <f>Input!A7991</f>
        <v/>
      </c>
      <c r="B7991">
        <f>IF(ISNUMBER(Input!B7991),IF(AND(Input!B7991&gt;=20,Input!B7991&lt;=700),Input!B7991,""),"")</f>
        <v/>
      </c>
      <c r="C7991">
        <f>IF(B7991="","",INT(A7991))</f>
        <v/>
      </c>
      <c r="D7991">
        <f>IF(B7991="","",HOUR(A7991))</f>
        <v/>
      </c>
      <c r="E7991">
        <f>IF(B7991="","",IF(INPUT!$I$1="","",IF(C7991&lt;(INT(INPUT!$I$1)-INPUT!$I$2),"Off Meds",IF(C7991&lt;=(INT(INPUT!$I$1)+INPUT!$I$2),"Washout","On Meds"))))</f>
        <v/>
      </c>
      <c r="F7991">
        <f>IF(B7991="","",1.509*(LN(B7991)^1.084-5.381))</f>
        <v/>
      </c>
      <c r="G7991">
        <f>IF(F7991="","",IF(F7991&lt;0,10*F7991^2,0))</f>
        <v/>
      </c>
      <c r="H7991">
        <f>IF(F7991="","",IF(F7991&gt;0,10*F7991^2,0))</f>
        <v/>
      </c>
    </row>
    <row r="7992">
      <c r="A7992">
        <f>Input!A7992</f>
        <v/>
      </c>
      <c r="B7992">
        <f>IF(ISNUMBER(Input!B7992),IF(AND(Input!B7992&gt;=20,Input!B7992&lt;=700),Input!B7992,""),"")</f>
        <v/>
      </c>
      <c r="C7992">
        <f>IF(B7992="","",INT(A7992))</f>
        <v/>
      </c>
      <c r="D7992">
        <f>IF(B7992="","",HOUR(A7992))</f>
        <v/>
      </c>
      <c r="E7992">
        <f>IF(B7992="","",IF(INPUT!$I$1="","",IF(C7992&lt;(INT(INPUT!$I$1)-INPUT!$I$2),"Off Meds",IF(C7992&lt;=(INT(INPUT!$I$1)+INPUT!$I$2),"Washout","On Meds"))))</f>
        <v/>
      </c>
      <c r="F7992">
        <f>IF(B7992="","",1.509*(LN(B7992)^1.084-5.381))</f>
        <v/>
      </c>
      <c r="G7992">
        <f>IF(F7992="","",IF(F7992&lt;0,10*F7992^2,0))</f>
        <v/>
      </c>
      <c r="H7992">
        <f>IF(F7992="","",IF(F7992&gt;0,10*F7992^2,0))</f>
        <v/>
      </c>
    </row>
    <row r="7993">
      <c r="A7993">
        <f>Input!A7993</f>
        <v/>
      </c>
      <c r="B7993">
        <f>IF(ISNUMBER(Input!B7993),IF(AND(Input!B7993&gt;=20,Input!B7993&lt;=700),Input!B7993,""),"")</f>
        <v/>
      </c>
      <c r="C7993">
        <f>IF(B7993="","",INT(A7993))</f>
        <v/>
      </c>
      <c r="D7993">
        <f>IF(B7993="","",HOUR(A7993))</f>
        <v/>
      </c>
      <c r="E7993">
        <f>IF(B7993="","",IF(INPUT!$I$1="","",IF(C7993&lt;(INT(INPUT!$I$1)-INPUT!$I$2),"Off Meds",IF(C7993&lt;=(INT(INPUT!$I$1)+INPUT!$I$2),"Washout","On Meds"))))</f>
        <v/>
      </c>
      <c r="F7993">
        <f>IF(B7993="","",1.509*(LN(B7993)^1.084-5.381))</f>
        <v/>
      </c>
      <c r="G7993">
        <f>IF(F7993="","",IF(F7993&lt;0,10*F7993^2,0))</f>
        <v/>
      </c>
      <c r="H7993">
        <f>IF(F7993="","",IF(F7993&gt;0,10*F7993^2,0))</f>
        <v/>
      </c>
    </row>
    <row r="7994">
      <c r="A7994">
        <f>Input!A7994</f>
        <v/>
      </c>
      <c r="B7994">
        <f>IF(ISNUMBER(Input!B7994),IF(AND(Input!B7994&gt;=20,Input!B7994&lt;=700),Input!B7994,""),"")</f>
        <v/>
      </c>
      <c r="C7994">
        <f>IF(B7994="","",INT(A7994))</f>
        <v/>
      </c>
      <c r="D7994">
        <f>IF(B7994="","",HOUR(A7994))</f>
        <v/>
      </c>
      <c r="E7994">
        <f>IF(B7994="","",IF(INPUT!$I$1="","",IF(C7994&lt;(INT(INPUT!$I$1)-INPUT!$I$2),"Off Meds",IF(C7994&lt;=(INT(INPUT!$I$1)+INPUT!$I$2),"Washout","On Meds"))))</f>
        <v/>
      </c>
      <c r="F7994">
        <f>IF(B7994="","",1.509*(LN(B7994)^1.084-5.381))</f>
        <v/>
      </c>
      <c r="G7994">
        <f>IF(F7994="","",IF(F7994&lt;0,10*F7994^2,0))</f>
        <v/>
      </c>
      <c r="H7994">
        <f>IF(F7994="","",IF(F7994&gt;0,10*F7994^2,0))</f>
        <v/>
      </c>
    </row>
    <row r="7995">
      <c r="A7995">
        <f>Input!A7995</f>
        <v/>
      </c>
      <c r="B7995">
        <f>IF(ISNUMBER(Input!B7995),IF(AND(Input!B7995&gt;=20,Input!B7995&lt;=700),Input!B7995,""),"")</f>
        <v/>
      </c>
      <c r="C7995">
        <f>IF(B7995="","",INT(A7995))</f>
        <v/>
      </c>
      <c r="D7995">
        <f>IF(B7995="","",HOUR(A7995))</f>
        <v/>
      </c>
      <c r="E7995">
        <f>IF(B7995="","",IF(INPUT!$I$1="","",IF(C7995&lt;(INT(INPUT!$I$1)-INPUT!$I$2),"Off Meds",IF(C7995&lt;=(INT(INPUT!$I$1)+INPUT!$I$2),"Washout","On Meds"))))</f>
        <v/>
      </c>
      <c r="F7995">
        <f>IF(B7995="","",1.509*(LN(B7995)^1.084-5.381))</f>
        <v/>
      </c>
      <c r="G7995">
        <f>IF(F7995="","",IF(F7995&lt;0,10*F7995^2,0))</f>
        <v/>
      </c>
      <c r="H7995">
        <f>IF(F7995="","",IF(F7995&gt;0,10*F7995^2,0))</f>
        <v/>
      </c>
    </row>
    <row r="7996">
      <c r="A7996">
        <f>Input!A7996</f>
        <v/>
      </c>
      <c r="B7996">
        <f>IF(ISNUMBER(Input!B7996),IF(AND(Input!B7996&gt;=20,Input!B7996&lt;=700),Input!B7996,""),"")</f>
        <v/>
      </c>
      <c r="C7996">
        <f>IF(B7996="","",INT(A7996))</f>
        <v/>
      </c>
      <c r="D7996">
        <f>IF(B7996="","",HOUR(A7996))</f>
        <v/>
      </c>
      <c r="E7996">
        <f>IF(B7996="","",IF(INPUT!$I$1="","",IF(C7996&lt;(INT(INPUT!$I$1)-INPUT!$I$2),"Off Meds",IF(C7996&lt;=(INT(INPUT!$I$1)+INPUT!$I$2),"Washout","On Meds"))))</f>
        <v/>
      </c>
      <c r="F7996">
        <f>IF(B7996="","",1.509*(LN(B7996)^1.084-5.381))</f>
        <v/>
      </c>
      <c r="G7996">
        <f>IF(F7996="","",IF(F7996&lt;0,10*F7996^2,0))</f>
        <v/>
      </c>
      <c r="H7996">
        <f>IF(F7996="","",IF(F7996&gt;0,10*F7996^2,0))</f>
        <v/>
      </c>
    </row>
    <row r="7997">
      <c r="A7997">
        <f>Input!A7997</f>
        <v/>
      </c>
      <c r="B7997">
        <f>IF(ISNUMBER(Input!B7997),IF(AND(Input!B7997&gt;=20,Input!B7997&lt;=700),Input!B7997,""),"")</f>
        <v/>
      </c>
      <c r="C7997">
        <f>IF(B7997="","",INT(A7997))</f>
        <v/>
      </c>
      <c r="D7997">
        <f>IF(B7997="","",HOUR(A7997))</f>
        <v/>
      </c>
      <c r="E7997">
        <f>IF(B7997="","",IF(INPUT!$I$1="","",IF(C7997&lt;(INT(INPUT!$I$1)-INPUT!$I$2),"Off Meds",IF(C7997&lt;=(INT(INPUT!$I$1)+INPUT!$I$2),"Washout","On Meds"))))</f>
        <v/>
      </c>
      <c r="F7997">
        <f>IF(B7997="","",1.509*(LN(B7997)^1.084-5.381))</f>
        <v/>
      </c>
      <c r="G7997">
        <f>IF(F7997="","",IF(F7997&lt;0,10*F7997^2,0))</f>
        <v/>
      </c>
      <c r="H7997">
        <f>IF(F7997="","",IF(F7997&gt;0,10*F7997^2,0))</f>
        <v/>
      </c>
    </row>
    <row r="7998">
      <c r="A7998">
        <f>Input!A7998</f>
        <v/>
      </c>
      <c r="B7998">
        <f>IF(ISNUMBER(Input!B7998),IF(AND(Input!B7998&gt;=20,Input!B7998&lt;=700),Input!B7998,""),"")</f>
        <v/>
      </c>
      <c r="C7998">
        <f>IF(B7998="","",INT(A7998))</f>
        <v/>
      </c>
      <c r="D7998">
        <f>IF(B7998="","",HOUR(A7998))</f>
        <v/>
      </c>
      <c r="E7998">
        <f>IF(B7998="","",IF(INPUT!$I$1="","",IF(C7998&lt;(INT(INPUT!$I$1)-INPUT!$I$2),"Off Meds",IF(C7998&lt;=(INT(INPUT!$I$1)+INPUT!$I$2),"Washout","On Meds"))))</f>
        <v/>
      </c>
      <c r="F7998">
        <f>IF(B7998="","",1.509*(LN(B7998)^1.084-5.381))</f>
        <v/>
      </c>
      <c r="G7998">
        <f>IF(F7998="","",IF(F7998&lt;0,10*F7998^2,0))</f>
        <v/>
      </c>
      <c r="H7998">
        <f>IF(F7998="","",IF(F7998&gt;0,10*F7998^2,0))</f>
        <v/>
      </c>
    </row>
    <row r="7999">
      <c r="A7999">
        <f>Input!A7999</f>
        <v/>
      </c>
      <c r="B7999">
        <f>IF(ISNUMBER(Input!B7999),IF(AND(Input!B7999&gt;=20,Input!B7999&lt;=700),Input!B7999,""),"")</f>
        <v/>
      </c>
      <c r="C7999">
        <f>IF(B7999="","",INT(A7999))</f>
        <v/>
      </c>
      <c r="D7999">
        <f>IF(B7999="","",HOUR(A7999))</f>
        <v/>
      </c>
      <c r="E7999">
        <f>IF(B7999="","",IF(INPUT!$I$1="","",IF(C7999&lt;(INT(INPUT!$I$1)-INPUT!$I$2),"Off Meds",IF(C7999&lt;=(INT(INPUT!$I$1)+INPUT!$I$2),"Washout","On Meds"))))</f>
        <v/>
      </c>
      <c r="F7999">
        <f>IF(B7999="","",1.509*(LN(B7999)^1.084-5.381))</f>
        <v/>
      </c>
      <c r="G7999">
        <f>IF(F7999="","",IF(F7999&lt;0,10*F7999^2,0))</f>
        <v/>
      </c>
      <c r="H7999">
        <f>IF(F7999="","",IF(F7999&gt;0,10*F7999^2,0))</f>
        <v/>
      </c>
    </row>
    <row r="8000">
      <c r="A8000">
        <f>Input!A8000</f>
        <v/>
      </c>
      <c r="B8000">
        <f>IF(ISNUMBER(Input!B8000),IF(AND(Input!B8000&gt;=20,Input!B8000&lt;=700),Input!B8000,""),"")</f>
        <v/>
      </c>
      <c r="C8000">
        <f>IF(B8000="","",INT(A8000))</f>
        <v/>
      </c>
      <c r="D8000">
        <f>IF(B8000="","",HOUR(A8000))</f>
        <v/>
      </c>
      <c r="E8000">
        <f>IF(B8000="","",IF(INPUT!$I$1="","",IF(C8000&lt;(INT(INPUT!$I$1)-INPUT!$I$2),"Off Meds",IF(C8000&lt;=(INT(INPUT!$I$1)+INPUT!$I$2),"Washout","On Meds"))))</f>
        <v/>
      </c>
      <c r="F8000">
        <f>IF(B8000="","",1.509*(LN(B8000)^1.084-5.381))</f>
        <v/>
      </c>
      <c r="G8000">
        <f>IF(F8000="","",IF(F8000&lt;0,10*F8000^2,0))</f>
        <v/>
      </c>
      <c r="H8000">
        <f>IF(F8000="","",IF(F8000&gt;0,10*F8000^2,0))</f>
        <v/>
      </c>
    </row>
    <row r="8001">
      <c r="A8001">
        <f>Input!A8001</f>
        <v/>
      </c>
      <c r="B8001">
        <f>IF(ISNUMBER(Input!B8001),IF(AND(Input!B8001&gt;=20,Input!B8001&lt;=700),Input!B8001,""),"")</f>
        <v/>
      </c>
      <c r="C8001">
        <f>IF(B8001="","",INT(A8001))</f>
        <v/>
      </c>
      <c r="D8001">
        <f>IF(B8001="","",HOUR(A8001))</f>
        <v/>
      </c>
      <c r="E8001">
        <f>IF(B8001="","",IF(INPUT!$I$1="","",IF(C8001&lt;(INT(INPUT!$I$1)-INPUT!$I$2),"Off Meds",IF(C8001&lt;=(INT(INPUT!$I$1)+INPUT!$I$2),"Washout","On Meds"))))</f>
        <v/>
      </c>
      <c r="F8001">
        <f>IF(B8001="","",1.509*(LN(B8001)^1.084-5.381))</f>
        <v/>
      </c>
      <c r="G8001">
        <f>IF(F8001="","",IF(F8001&lt;0,10*F8001^2,0))</f>
        <v/>
      </c>
      <c r="H8001">
        <f>IF(F8001="","",IF(F8001&gt;0,10*F8001^2,0))</f>
        <v/>
      </c>
    </row>
    <row r="8002">
      <c r="A8002">
        <f>Input!A8002</f>
        <v/>
      </c>
      <c r="B8002">
        <f>IF(ISNUMBER(Input!B8002),IF(AND(Input!B8002&gt;=20,Input!B8002&lt;=700),Input!B8002,""),"")</f>
        <v/>
      </c>
      <c r="C8002">
        <f>IF(B8002="","",INT(A8002))</f>
        <v/>
      </c>
      <c r="D8002">
        <f>IF(B8002="","",HOUR(A8002))</f>
        <v/>
      </c>
      <c r="E8002">
        <f>IF(B8002="","",IF(INPUT!$I$1="","",IF(C8002&lt;(INT(INPUT!$I$1)-INPUT!$I$2),"Off Meds",IF(C8002&lt;=(INT(INPUT!$I$1)+INPUT!$I$2),"Washout","On Meds"))))</f>
        <v/>
      </c>
      <c r="F8002">
        <f>IF(B8002="","",1.509*(LN(B8002)^1.084-5.381))</f>
        <v/>
      </c>
      <c r="G8002">
        <f>IF(F8002="","",IF(F8002&lt;0,10*F8002^2,0))</f>
        <v/>
      </c>
      <c r="H8002">
        <f>IF(F8002="","",IF(F8002&gt;0,10*F8002^2,0))</f>
        <v/>
      </c>
    </row>
    <row r="8003">
      <c r="A8003">
        <f>Input!A8003</f>
        <v/>
      </c>
      <c r="B8003">
        <f>IF(ISNUMBER(Input!B8003),IF(AND(Input!B8003&gt;=20,Input!B8003&lt;=700),Input!B8003,""),"")</f>
        <v/>
      </c>
      <c r="C8003">
        <f>IF(B8003="","",INT(A8003))</f>
        <v/>
      </c>
      <c r="D8003">
        <f>IF(B8003="","",HOUR(A8003))</f>
        <v/>
      </c>
      <c r="E8003">
        <f>IF(B8003="","",IF(INPUT!$I$1="","",IF(C8003&lt;(INT(INPUT!$I$1)-INPUT!$I$2),"Off Meds",IF(C8003&lt;=(INT(INPUT!$I$1)+INPUT!$I$2),"Washout","On Meds"))))</f>
        <v/>
      </c>
      <c r="F8003">
        <f>IF(B8003="","",1.509*(LN(B8003)^1.084-5.381))</f>
        <v/>
      </c>
      <c r="G8003">
        <f>IF(F8003="","",IF(F8003&lt;0,10*F8003^2,0))</f>
        <v/>
      </c>
      <c r="H8003">
        <f>IF(F8003="","",IF(F8003&gt;0,10*F8003^2,0))</f>
        <v/>
      </c>
    </row>
    <row r="8004">
      <c r="A8004">
        <f>Input!A8004</f>
        <v/>
      </c>
      <c r="B8004">
        <f>IF(ISNUMBER(Input!B8004),IF(AND(Input!B8004&gt;=20,Input!B8004&lt;=700),Input!B8004,""),"")</f>
        <v/>
      </c>
      <c r="C8004">
        <f>IF(B8004="","",INT(A8004))</f>
        <v/>
      </c>
      <c r="D8004">
        <f>IF(B8004="","",HOUR(A8004))</f>
        <v/>
      </c>
      <c r="E8004">
        <f>IF(B8004="","",IF(INPUT!$I$1="","",IF(C8004&lt;(INT(INPUT!$I$1)-INPUT!$I$2),"Off Meds",IF(C8004&lt;=(INT(INPUT!$I$1)+INPUT!$I$2),"Washout","On Meds"))))</f>
        <v/>
      </c>
      <c r="F8004">
        <f>IF(B8004="","",1.509*(LN(B8004)^1.084-5.381))</f>
        <v/>
      </c>
      <c r="G8004">
        <f>IF(F8004="","",IF(F8004&lt;0,10*F8004^2,0))</f>
        <v/>
      </c>
      <c r="H8004">
        <f>IF(F8004="","",IF(F8004&gt;0,10*F8004^2,0))</f>
        <v/>
      </c>
    </row>
    <row r="8005">
      <c r="A8005">
        <f>Input!A8005</f>
        <v/>
      </c>
      <c r="B8005">
        <f>IF(ISNUMBER(Input!B8005),IF(AND(Input!B8005&gt;=20,Input!B8005&lt;=700),Input!B8005,""),"")</f>
        <v/>
      </c>
      <c r="C8005">
        <f>IF(B8005="","",INT(A8005))</f>
        <v/>
      </c>
      <c r="D8005">
        <f>IF(B8005="","",HOUR(A8005))</f>
        <v/>
      </c>
      <c r="E8005">
        <f>IF(B8005="","",IF(INPUT!$I$1="","",IF(C8005&lt;(INT(INPUT!$I$1)-INPUT!$I$2),"Off Meds",IF(C8005&lt;=(INT(INPUT!$I$1)+INPUT!$I$2),"Washout","On Meds"))))</f>
        <v/>
      </c>
      <c r="F8005">
        <f>IF(B8005="","",1.509*(LN(B8005)^1.084-5.381))</f>
        <v/>
      </c>
      <c r="G8005">
        <f>IF(F8005="","",IF(F8005&lt;0,10*F8005^2,0))</f>
        <v/>
      </c>
      <c r="H8005">
        <f>IF(F8005="","",IF(F8005&gt;0,10*F8005^2,0))</f>
        <v/>
      </c>
    </row>
    <row r="8006">
      <c r="A8006">
        <f>Input!A8006</f>
        <v/>
      </c>
      <c r="B8006">
        <f>IF(ISNUMBER(Input!B8006),IF(AND(Input!B8006&gt;=20,Input!B8006&lt;=700),Input!B8006,""),"")</f>
        <v/>
      </c>
      <c r="C8006">
        <f>IF(B8006="","",INT(A8006))</f>
        <v/>
      </c>
      <c r="D8006">
        <f>IF(B8006="","",HOUR(A8006))</f>
        <v/>
      </c>
      <c r="E8006">
        <f>IF(B8006="","",IF(INPUT!$I$1="","",IF(C8006&lt;(INT(INPUT!$I$1)-INPUT!$I$2),"Off Meds",IF(C8006&lt;=(INT(INPUT!$I$1)+INPUT!$I$2),"Washout","On Meds"))))</f>
        <v/>
      </c>
      <c r="F8006">
        <f>IF(B8006="","",1.509*(LN(B8006)^1.084-5.381))</f>
        <v/>
      </c>
      <c r="G8006">
        <f>IF(F8006="","",IF(F8006&lt;0,10*F8006^2,0))</f>
        <v/>
      </c>
      <c r="H8006">
        <f>IF(F8006="","",IF(F8006&gt;0,10*F8006^2,0))</f>
        <v/>
      </c>
    </row>
    <row r="8007">
      <c r="A8007">
        <f>Input!A8007</f>
        <v/>
      </c>
      <c r="B8007">
        <f>IF(ISNUMBER(Input!B8007),IF(AND(Input!B8007&gt;=20,Input!B8007&lt;=700),Input!B8007,""),"")</f>
        <v/>
      </c>
      <c r="C8007">
        <f>IF(B8007="","",INT(A8007))</f>
        <v/>
      </c>
      <c r="D8007">
        <f>IF(B8007="","",HOUR(A8007))</f>
        <v/>
      </c>
      <c r="E8007">
        <f>IF(B8007="","",IF(INPUT!$I$1="","",IF(C8007&lt;(INT(INPUT!$I$1)-INPUT!$I$2),"Off Meds",IF(C8007&lt;=(INT(INPUT!$I$1)+INPUT!$I$2),"Washout","On Meds"))))</f>
        <v/>
      </c>
      <c r="F8007">
        <f>IF(B8007="","",1.509*(LN(B8007)^1.084-5.381))</f>
        <v/>
      </c>
      <c r="G8007">
        <f>IF(F8007="","",IF(F8007&lt;0,10*F8007^2,0))</f>
        <v/>
      </c>
      <c r="H8007">
        <f>IF(F8007="","",IF(F8007&gt;0,10*F8007^2,0))</f>
        <v/>
      </c>
    </row>
    <row r="8008">
      <c r="A8008">
        <f>Input!A8008</f>
        <v/>
      </c>
      <c r="B8008">
        <f>IF(ISNUMBER(Input!B8008),IF(AND(Input!B8008&gt;=20,Input!B8008&lt;=700),Input!B8008,""),"")</f>
        <v/>
      </c>
      <c r="C8008">
        <f>IF(B8008="","",INT(A8008))</f>
        <v/>
      </c>
      <c r="D8008">
        <f>IF(B8008="","",HOUR(A8008))</f>
        <v/>
      </c>
      <c r="E8008">
        <f>IF(B8008="","",IF(INPUT!$I$1="","",IF(C8008&lt;(INT(INPUT!$I$1)-INPUT!$I$2),"Off Meds",IF(C8008&lt;=(INT(INPUT!$I$1)+INPUT!$I$2),"Washout","On Meds"))))</f>
        <v/>
      </c>
      <c r="F8008">
        <f>IF(B8008="","",1.509*(LN(B8008)^1.084-5.381))</f>
        <v/>
      </c>
      <c r="G8008">
        <f>IF(F8008="","",IF(F8008&lt;0,10*F8008^2,0))</f>
        <v/>
      </c>
      <c r="H8008">
        <f>IF(F8008="","",IF(F8008&gt;0,10*F8008^2,0))</f>
        <v/>
      </c>
    </row>
    <row r="8009">
      <c r="A8009">
        <f>Input!A8009</f>
        <v/>
      </c>
      <c r="B8009">
        <f>IF(ISNUMBER(Input!B8009),IF(AND(Input!B8009&gt;=20,Input!B8009&lt;=700),Input!B8009,""),"")</f>
        <v/>
      </c>
      <c r="C8009">
        <f>IF(B8009="","",INT(A8009))</f>
        <v/>
      </c>
      <c r="D8009">
        <f>IF(B8009="","",HOUR(A8009))</f>
        <v/>
      </c>
      <c r="E8009">
        <f>IF(B8009="","",IF(INPUT!$I$1="","",IF(C8009&lt;(INT(INPUT!$I$1)-INPUT!$I$2),"Off Meds",IF(C8009&lt;=(INT(INPUT!$I$1)+INPUT!$I$2),"Washout","On Meds"))))</f>
        <v/>
      </c>
      <c r="F8009">
        <f>IF(B8009="","",1.509*(LN(B8009)^1.084-5.381))</f>
        <v/>
      </c>
      <c r="G8009">
        <f>IF(F8009="","",IF(F8009&lt;0,10*F8009^2,0))</f>
        <v/>
      </c>
      <c r="H8009">
        <f>IF(F8009="","",IF(F8009&gt;0,10*F8009^2,0))</f>
        <v/>
      </c>
    </row>
    <row r="8010">
      <c r="A8010">
        <f>Input!A8010</f>
        <v/>
      </c>
      <c r="B8010">
        <f>IF(ISNUMBER(Input!B8010),IF(AND(Input!B8010&gt;=20,Input!B8010&lt;=700),Input!B8010,""),"")</f>
        <v/>
      </c>
      <c r="C8010">
        <f>IF(B8010="","",INT(A8010))</f>
        <v/>
      </c>
      <c r="D8010">
        <f>IF(B8010="","",HOUR(A8010))</f>
        <v/>
      </c>
      <c r="E8010">
        <f>IF(B8010="","",IF(INPUT!$I$1="","",IF(C8010&lt;(INT(INPUT!$I$1)-INPUT!$I$2),"Off Meds",IF(C8010&lt;=(INT(INPUT!$I$1)+INPUT!$I$2),"Washout","On Meds"))))</f>
        <v/>
      </c>
      <c r="F8010">
        <f>IF(B8010="","",1.509*(LN(B8010)^1.084-5.381))</f>
        <v/>
      </c>
      <c r="G8010">
        <f>IF(F8010="","",IF(F8010&lt;0,10*F8010^2,0))</f>
        <v/>
      </c>
      <c r="H8010">
        <f>IF(F8010="","",IF(F8010&gt;0,10*F8010^2,0))</f>
        <v/>
      </c>
    </row>
    <row r="8011">
      <c r="A8011">
        <f>Input!A8011</f>
        <v/>
      </c>
      <c r="B8011">
        <f>IF(ISNUMBER(Input!B8011),IF(AND(Input!B8011&gt;=20,Input!B8011&lt;=700),Input!B8011,""),"")</f>
        <v/>
      </c>
      <c r="C8011">
        <f>IF(B8011="","",INT(A8011))</f>
        <v/>
      </c>
      <c r="D8011">
        <f>IF(B8011="","",HOUR(A8011))</f>
        <v/>
      </c>
      <c r="E8011">
        <f>IF(B8011="","",IF(INPUT!$I$1="","",IF(C8011&lt;(INT(INPUT!$I$1)-INPUT!$I$2),"Off Meds",IF(C8011&lt;=(INT(INPUT!$I$1)+INPUT!$I$2),"Washout","On Meds"))))</f>
        <v/>
      </c>
      <c r="F8011">
        <f>IF(B8011="","",1.509*(LN(B8011)^1.084-5.381))</f>
        <v/>
      </c>
      <c r="G8011">
        <f>IF(F8011="","",IF(F8011&lt;0,10*F8011^2,0))</f>
        <v/>
      </c>
      <c r="H8011">
        <f>IF(F8011="","",IF(F8011&gt;0,10*F8011^2,0))</f>
        <v/>
      </c>
    </row>
    <row r="8012">
      <c r="A8012">
        <f>Input!A8012</f>
        <v/>
      </c>
      <c r="B8012">
        <f>IF(ISNUMBER(Input!B8012),IF(AND(Input!B8012&gt;=20,Input!B8012&lt;=700),Input!B8012,""),"")</f>
        <v/>
      </c>
      <c r="C8012">
        <f>IF(B8012="","",INT(A8012))</f>
        <v/>
      </c>
      <c r="D8012">
        <f>IF(B8012="","",HOUR(A8012))</f>
        <v/>
      </c>
      <c r="E8012">
        <f>IF(B8012="","",IF(INPUT!$I$1="","",IF(C8012&lt;(INT(INPUT!$I$1)-INPUT!$I$2),"Off Meds",IF(C8012&lt;=(INT(INPUT!$I$1)+INPUT!$I$2),"Washout","On Meds"))))</f>
        <v/>
      </c>
      <c r="F8012">
        <f>IF(B8012="","",1.509*(LN(B8012)^1.084-5.381))</f>
        <v/>
      </c>
      <c r="G8012">
        <f>IF(F8012="","",IF(F8012&lt;0,10*F8012^2,0))</f>
        <v/>
      </c>
      <c r="H8012">
        <f>IF(F8012="","",IF(F8012&gt;0,10*F8012^2,0))</f>
        <v/>
      </c>
    </row>
    <row r="8013">
      <c r="A8013">
        <f>Input!A8013</f>
        <v/>
      </c>
      <c r="B8013">
        <f>IF(ISNUMBER(Input!B8013),IF(AND(Input!B8013&gt;=20,Input!B8013&lt;=700),Input!B8013,""),"")</f>
        <v/>
      </c>
      <c r="C8013">
        <f>IF(B8013="","",INT(A8013))</f>
        <v/>
      </c>
      <c r="D8013">
        <f>IF(B8013="","",HOUR(A8013))</f>
        <v/>
      </c>
      <c r="E8013">
        <f>IF(B8013="","",IF(INPUT!$I$1="","",IF(C8013&lt;(INT(INPUT!$I$1)-INPUT!$I$2),"Off Meds",IF(C8013&lt;=(INT(INPUT!$I$1)+INPUT!$I$2),"Washout","On Meds"))))</f>
        <v/>
      </c>
      <c r="F8013">
        <f>IF(B8013="","",1.509*(LN(B8013)^1.084-5.381))</f>
        <v/>
      </c>
      <c r="G8013">
        <f>IF(F8013="","",IF(F8013&lt;0,10*F8013^2,0))</f>
        <v/>
      </c>
      <c r="H8013">
        <f>IF(F8013="","",IF(F8013&gt;0,10*F8013^2,0))</f>
        <v/>
      </c>
    </row>
    <row r="8014">
      <c r="A8014">
        <f>Input!A8014</f>
        <v/>
      </c>
      <c r="B8014">
        <f>IF(ISNUMBER(Input!B8014),IF(AND(Input!B8014&gt;=20,Input!B8014&lt;=700),Input!B8014,""),"")</f>
        <v/>
      </c>
      <c r="C8014">
        <f>IF(B8014="","",INT(A8014))</f>
        <v/>
      </c>
      <c r="D8014">
        <f>IF(B8014="","",HOUR(A8014))</f>
        <v/>
      </c>
      <c r="E8014">
        <f>IF(B8014="","",IF(INPUT!$I$1="","",IF(C8014&lt;(INT(INPUT!$I$1)-INPUT!$I$2),"Off Meds",IF(C8014&lt;=(INT(INPUT!$I$1)+INPUT!$I$2),"Washout","On Meds"))))</f>
        <v/>
      </c>
      <c r="F8014">
        <f>IF(B8014="","",1.509*(LN(B8014)^1.084-5.381))</f>
        <v/>
      </c>
      <c r="G8014">
        <f>IF(F8014="","",IF(F8014&lt;0,10*F8014^2,0))</f>
        <v/>
      </c>
      <c r="H8014">
        <f>IF(F8014="","",IF(F8014&gt;0,10*F8014^2,0))</f>
        <v/>
      </c>
    </row>
    <row r="8015">
      <c r="A8015">
        <f>Input!A8015</f>
        <v/>
      </c>
      <c r="B8015">
        <f>IF(ISNUMBER(Input!B8015),IF(AND(Input!B8015&gt;=20,Input!B8015&lt;=700),Input!B8015,""),"")</f>
        <v/>
      </c>
      <c r="C8015">
        <f>IF(B8015="","",INT(A8015))</f>
        <v/>
      </c>
      <c r="D8015">
        <f>IF(B8015="","",HOUR(A8015))</f>
        <v/>
      </c>
      <c r="E8015">
        <f>IF(B8015="","",IF(INPUT!$I$1="","",IF(C8015&lt;(INT(INPUT!$I$1)-INPUT!$I$2),"Off Meds",IF(C8015&lt;=(INT(INPUT!$I$1)+INPUT!$I$2),"Washout","On Meds"))))</f>
        <v/>
      </c>
      <c r="F8015">
        <f>IF(B8015="","",1.509*(LN(B8015)^1.084-5.381))</f>
        <v/>
      </c>
      <c r="G8015">
        <f>IF(F8015="","",IF(F8015&lt;0,10*F8015^2,0))</f>
        <v/>
      </c>
      <c r="H8015">
        <f>IF(F8015="","",IF(F8015&gt;0,10*F8015^2,0))</f>
        <v/>
      </c>
    </row>
    <row r="8016">
      <c r="A8016">
        <f>Input!A8016</f>
        <v/>
      </c>
      <c r="B8016">
        <f>IF(ISNUMBER(Input!B8016),IF(AND(Input!B8016&gt;=20,Input!B8016&lt;=700),Input!B8016,""),"")</f>
        <v/>
      </c>
      <c r="C8016">
        <f>IF(B8016="","",INT(A8016))</f>
        <v/>
      </c>
      <c r="D8016">
        <f>IF(B8016="","",HOUR(A8016))</f>
        <v/>
      </c>
      <c r="E8016">
        <f>IF(B8016="","",IF(INPUT!$I$1="","",IF(C8016&lt;(INT(INPUT!$I$1)-INPUT!$I$2),"Off Meds",IF(C8016&lt;=(INT(INPUT!$I$1)+INPUT!$I$2),"Washout","On Meds"))))</f>
        <v/>
      </c>
      <c r="F8016">
        <f>IF(B8016="","",1.509*(LN(B8016)^1.084-5.381))</f>
        <v/>
      </c>
      <c r="G8016">
        <f>IF(F8016="","",IF(F8016&lt;0,10*F8016^2,0))</f>
        <v/>
      </c>
      <c r="H8016">
        <f>IF(F8016="","",IF(F8016&gt;0,10*F8016^2,0))</f>
        <v/>
      </c>
    </row>
    <row r="8017">
      <c r="A8017">
        <f>Input!A8017</f>
        <v/>
      </c>
      <c r="B8017">
        <f>IF(ISNUMBER(Input!B8017),IF(AND(Input!B8017&gt;=20,Input!B8017&lt;=700),Input!B8017,""),"")</f>
        <v/>
      </c>
      <c r="C8017">
        <f>IF(B8017="","",INT(A8017))</f>
        <v/>
      </c>
      <c r="D8017">
        <f>IF(B8017="","",HOUR(A8017))</f>
        <v/>
      </c>
      <c r="E8017">
        <f>IF(B8017="","",IF(INPUT!$I$1="","",IF(C8017&lt;(INT(INPUT!$I$1)-INPUT!$I$2),"Off Meds",IF(C8017&lt;=(INT(INPUT!$I$1)+INPUT!$I$2),"Washout","On Meds"))))</f>
        <v/>
      </c>
      <c r="F8017">
        <f>IF(B8017="","",1.509*(LN(B8017)^1.084-5.381))</f>
        <v/>
      </c>
      <c r="G8017">
        <f>IF(F8017="","",IF(F8017&lt;0,10*F8017^2,0))</f>
        <v/>
      </c>
      <c r="H8017">
        <f>IF(F8017="","",IF(F8017&gt;0,10*F8017^2,0))</f>
        <v/>
      </c>
    </row>
    <row r="8018">
      <c r="A8018">
        <f>Input!A8018</f>
        <v/>
      </c>
      <c r="B8018">
        <f>IF(ISNUMBER(Input!B8018),IF(AND(Input!B8018&gt;=20,Input!B8018&lt;=700),Input!B8018,""),"")</f>
        <v/>
      </c>
      <c r="C8018">
        <f>IF(B8018="","",INT(A8018))</f>
        <v/>
      </c>
      <c r="D8018">
        <f>IF(B8018="","",HOUR(A8018))</f>
        <v/>
      </c>
      <c r="E8018">
        <f>IF(B8018="","",IF(INPUT!$I$1="","",IF(C8018&lt;(INT(INPUT!$I$1)-INPUT!$I$2),"Off Meds",IF(C8018&lt;=(INT(INPUT!$I$1)+INPUT!$I$2),"Washout","On Meds"))))</f>
        <v/>
      </c>
      <c r="F8018">
        <f>IF(B8018="","",1.509*(LN(B8018)^1.084-5.381))</f>
        <v/>
      </c>
      <c r="G8018">
        <f>IF(F8018="","",IF(F8018&lt;0,10*F8018^2,0))</f>
        <v/>
      </c>
      <c r="H8018">
        <f>IF(F8018="","",IF(F8018&gt;0,10*F8018^2,0))</f>
        <v/>
      </c>
    </row>
    <row r="8019">
      <c r="A8019">
        <f>Input!A8019</f>
        <v/>
      </c>
      <c r="B8019">
        <f>IF(ISNUMBER(Input!B8019),IF(AND(Input!B8019&gt;=20,Input!B8019&lt;=700),Input!B8019,""),"")</f>
        <v/>
      </c>
      <c r="C8019">
        <f>IF(B8019="","",INT(A8019))</f>
        <v/>
      </c>
      <c r="D8019">
        <f>IF(B8019="","",HOUR(A8019))</f>
        <v/>
      </c>
      <c r="E8019">
        <f>IF(B8019="","",IF(INPUT!$I$1="","",IF(C8019&lt;(INT(INPUT!$I$1)-INPUT!$I$2),"Off Meds",IF(C8019&lt;=(INT(INPUT!$I$1)+INPUT!$I$2),"Washout","On Meds"))))</f>
        <v/>
      </c>
      <c r="F8019">
        <f>IF(B8019="","",1.509*(LN(B8019)^1.084-5.381))</f>
        <v/>
      </c>
      <c r="G8019">
        <f>IF(F8019="","",IF(F8019&lt;0,10*F8019^2,0))</f>
        <v/>
      </c>
      <c r="H8019">
        <f>IF(F8019="","",IF(F8019&gt;0,10*F8019^2,0))</f>
        <v/>
      </c>
    </row>
    <row r="8020">
      <c r="A8020">
        <f>Input!A8020</f>
        <v/>
      </c>
      <c r="B8020">
        <f>IF(ISNUMBER(Input!B8020),IF(AND(Input!B8020&gt;=20,Input!B8020&lt;=700),Input!B8020,""),"")</f>
        <v/>
      </c>
      <c r="C8020">
        <f>IF(B8020="","",INT(A8020))</f>
        <v/>
      </c>
      <c r="D8020">
        <f>IF(B8020="","",HOUR(A8020))</f>
        <v/>
      </c>
      <c r="E8020">
        <f>IF(B8020="","",IF(INPUT!$I$1="","",IF(C8020&lt;(INT(INPUT!$I$1)-INPUT!$I$2),"Off Meds",IF(C8020&lt;=(INT(INPUT!$I$1)+INPUT!$I$2),"Washout","On Meds"))))</f>
        <v/>
      </c>
      <c r="F8020">
        <f>IF(B8020="","",1.509*(LN(B8020)^1.084-5.381))</f>
        <v/>
      </c>
      <c r="G8020">
        <f>IF(F8020="","",IF(F8020&lt;0,10*F8020^2,0))</f>
        <v/>
      </c>
      <c r="H8020">
        <f>IF(F8020="","",IF(F8020&gt;0,10*F8020^2,0))</f>
        <v/>
      </c>
    </row>
    <row r="8021">
      <c r="A8021">
        <f>Input!A8021</f>
        <v/>
      </c>
      <c r="B8021">
        <f>IF(ISNUMBER(Input!B8021),IF(AND(Input!B8021&gt;=20,Input!B8021&lt;=700),Input!B8021,""),"")</f>
        <v/>
      </c>
      <c r="C8021">
        <f>IF(B8021="","",INT(A8021))</f>
        <v/>
      </c>
      <c r="D8021">
        <f>IF(B8021="","",HOUR(A8021))</f>
        <v/>
      </c>
      <c r="E8021">
        <f>IF(B8021="","",IF(INPUT!$I$1="","",IF(C8021&lt;(INT(INPUT!$I$1)-INPUT!$I$2),"Off Meds",IF(C8021&lt;=(INT(INPUT!$I$1)+INPUT!$I$2),"Washout","On Meds"))))</f>
        <v/>
      </c>
      <c r="F8021">
        <f>IF(B8021="","",1.509*(LN(B8021)^1.084-5.381))</f>
        <v/>
      </c>
      <c r="G8021">
        <f>IF(F8021="","",IF(F8021&lt;0,10*F8021^2,0))</f>
        <v/>
      </c>
      <c r="H8021">
        <f>IF(F8021="","",IF(F8021&gt;0,10*F8021^2,0))</f>
        <v/>
      </c>
    </row>
    <row r="8022">
      <c r="A8022">
        <f>Input!A8022</f>
        <v/>
      </c>
      <c r="B8022">
        <f>IF(ISNUMBER(Input!B8022),IF(AND(Input!B8022&gt;=20,Input!B8022&lt;=700),Input!B8022,""),"")</f>
        <v/>
      </c>
      <c r="C8022">
        <f>IF(B8022="","",INT(A8022))</f>
        <v/>
      </c>
      <c r="D8022">
        <f>IF(B8022="","",HOUR(A8022))</f>
        <v/>
      </c>
      <c r="E8022">
        <f>IF(B8022="","",IF(INPUT!$I$1="","",IF(C8022&lt;(INT(INPUT!$I$1)-INPUT!$I$2),"Off Meds",IF(C8022&lt;=(INT(INPUT!$I$1)+INPUT!$I$2),"Washout","On Meds"))))</f>
        <v/>
      </c>
      <c r="F8022">
        <f>IF(B8022="","",1.509*(LN(B8022)^1.084-5.381))</f>
        <v/>
      </c>
      <c r="G8022">
        <f>IF(F8022="","",IF(F8022&lt;0,10*F8022^2,0))</f>
        <v/>
      </c>
      <c r="H8022">
        <f>IF(F8022="","",IF(F8022&gt;0,10*F8022^2,0))</f>
        <v/>
      </c>
    </row>
    <row r="8023">
      <c r="A8023">
        <f>Input!A8023</f>
        <v/>
      </c>
      <c r="B8023">
        <f>IF(ISNUMBER(Input!B8023),IF(AND(Input!B8023&gt;=20,Input!B8023&lt;=700),Input!B8023,""),"")</f>
        <v/>
      </c>
      <c r="C8023">
        <f>IF(B8023="","",INT(A8023))</f>
        <v/>
      </c>
      <c r="D8023">
        <f>IF(B8023="","",HOUR(A8023))</f>
        <v/>
      </c>
      <c r="E8023">
        <f>IF(B8023="","",IF(INPUT!$I$1="","",IF(C8023&lt;(INT(INPUT!$I$1)-INPUT!$I$2),"Off Meds",IF(C8023&lt;=(INT(INPUT!$I$1)+INPUT!$I$2),"Washout","On Meds"))))</f>
        <v/>
      </c>
      <c r="F8023">
        <f>IF(B8023="","",1.509*(LN(B8023)^1.084-5.381))</f>
        <v/>
      </c>
      <c r="G8023">
        <f>IF(F8023="","",IF(F8023&lt;0,10*F8023^2,0))</f>
        <v/>
      </c>
      <c r="H8023">
        <f>IF(F8023="","",IF(F8023&gt;0,10*F8023^2,0))</f>
        <v/>
      </c>
    </row>
    <row r="8024">
      <c r="A8024">
        <f>Input!A8024</f>
        <v/>
      </c>
      <c r="B8024">
        <f>IF(ISNUMBER(Input!B8024),IF(AND(Input!B8024&gt;=20,Input!B8024&lt;=700),Input!B8024,""),"")</f>
        <v/>
      </c>
      <c r="C8024">
        <f>IF(B8024="","",INT(A8024))</f>
        <v/>
      </c>
      <c r="D8024">
        <f>IF(B8024="","",HOUR(A8024))</f>
        <v/>
      </c>
      <c r="E8024">
        <f>IF(B8024="","",IF(INPUT!$I$1="","",IF(C8024&lt;(INT(INPUT!$I$1)-INPUT!$I$2),"Off Meds",IF(C8024&lt;=(INT(INPUT!$I$1)+INPUT!$I$2),"Washout","On Meds"))))</f>
        <v/>
      </c>
      <c r="F8024">
        <f>IF(B8024="","",1.509*(LN(B8024)^1.084-5.381))</f>
        <v/>
      </c>
      <c r="G8024">
        <f>IF(F8024="","",IF(F8024&lt;0,10*F8024^2,0))</f>
        <v/>
      </c>
      <c r="H8024">
        <f>IF(F8024="","",IF(F8024&gt;0,10*F8024^2,0))</f>
        <v/>
      </c>
    </row>
    <row r="8025">
      <c r="A8025">
        <f>Input!A8025</f>
        <v/>
      </c>
      <c r="B8025">
        <f>IF(ISNUMBER(Input!B8025),IF(AND(Input!B8025&gt;=20,Input!B8025&lt;=700),Input!B8025,""),"")</f>
        <v/>
      </c>
      <c r="C8025">
        <f>IF(B8025="","",INT(A8025))</f>
        <v/>
      </c>
      <c r="D8025">
        <f>IF(B8025="","",HOUR(A8025))</f>
        <v/>
      </c>
      <c r="E8025">
        <f>IF(B8025="","",IF(INPUT!$I$1="","",IF(C8025&lt;(INT(INPUT!$I$1)-INPUT!$I$2),"Off Meds",IF(C8025&lt;=(INT(INPUT!$I$1)+INPUT!$I$2),"Washout","On Meds"))))</f>
        <v/>
      </c>
      <c r="F8025">
        <f>IF(B8025="","",1.509*(LN(B8025)^1.084-5.381))</f>
        <v/>
      </c>
      <c r="G8025">
        <f>IF(F8025="","",IF(F8025&lt;0,10*F8025^2,0))</f>
        <v/>
      </c>
      <c r="H8025">
        <f>IF(F8025="","",IF(F8025&gt;0,10*F8025^2,0))</f>
        <v/>
      </c>
    </row>
    <row r="8026">
      <c r="A8026">
        <f>Input!A8026</f>
        <v/>
      </c>
      <c r="B8026">
        <f>IF(ISNUMBER(Input!B8026),IF(AND(Input!B8026&gt;=20,Input!B8026&lt;=700),Input!B8026,""),"")</f>
        <v/>
      </c>
      <c r="C8026">
        <f>IF(B8026="","",INT(A8026))</f>
        <v/>
      </c>
      <c r="D8026">
        <f>IF(B8026="","",HOUR(A8026))</f>
        <v/>
      </c>
      <c r="E8026">
        <f>IF(B8026="","",IF(INPUT!$I$1="","",IF(C8026&lt;(INT(INPUT!$I$1)-INPUT!$I$2),"Off Meds",IF(C8026&lt;=(INT(INPUT!$I$1)+INPUT!$I$2),"Washout","On Meds"))))</f>
        <v/>
      </c>
      <c r="F8026">
        <f>IF(B8026="","",1.509*(LN(B8026)^1.084-5.381))</f>
        <v/>
      </c>
      <c r="G8026">
        <f>IF(F8026="","",IF(F8026&lt;0,10*F8026^2,0))</f>
        <v/>
      </c>
      <c r="H8026">
        <f>IF(F8026="","",IF(F8026&gt;0,10*F8026^2,0))</f>
        <v/>
      </c>
    </row>
    <row r="8027">
      <c r="A8027">
        <f>Input!A8027</f>
        <v/>
      </c>
      <c r="B8027">
        <f>IF(ISNUMBER(Input!B8027),IF(AND(Input!B8027&gt;=20,Input!B8027&lt;=700),Input!B8027,""),"")</f>
        <v/>
      </c>
      <c r="C8027">
        <f>IF(B8027="","",INT(A8027))</f>
        <v/>
      </c>
      <c r="D8027">
        <f>IF(B8027="","",HOUR(A8027))</f>
        <v/>
      </c>
      <c r="E8027">
        <f>IF(B8027="","",IF(INPUT!$I$1="","",IF(C8027&lt;(INT(INPUT!$I$1)-INPUT!$I$2),"Off Meds",IF(C8027&lt;=(INT(INPUT!$I$1)+INPUT!$I$2),"Washout","On Meds"))))</f>
        <v/>
      </c>
      <c r="F8027">
        <f>IF(B8027="","",1.509*(LN(B8027)^1.084-5.381))</f>
        <v/>
      </c>
      <c r="G8027">
        <f>IF(F8027="","",IF(F8027&lt;0,10*F8027^2,0))</f>
        <v/>
      </c>
      <c r="H8027">
        <f>IF(F8027="","",IF(F8027&gt;0,10*F8027^2,0))</f>
        <v/>
      </c>
    </row>
    <row r="8028">
      <c r="A8028">
        <f>Input!A8028</f>
        <v/>
      </c>
      <c r="B8028">
        <f>IF(ISNUMBER(Input!B8028),IF(AND(Input!B8028&gt;=20,Input!B8028&lt;=700),Input!B8028,""),"")</f>
        <v/>
      </c>
      <c r="C8028">
        <f>IF(B8028="","",INT(A8028))</f>
        <v/>
      </c>
      <c r="D8028">
        <f>IF(B8028="","",HOUR(A8028))</f>
        <v/>
      </c>
      <c r="E8028">
        <f>IF(B8028="","",IF(INPUT!$I$1="","",IF(C8028&lt;(INT(INPUT!$I$1)-INPUT!$I$2),"Off Meds",IF(C8028&lt;=(INT(INPUT!$I$1)+INPUT!$I$2),"Washout","On Meds"))))</f>
        <v/>
      </c>
      <c r="F8028">
        <f>IF(B8028="","",1.509*(LN(B8028)^1.084-5.381))</f>
        <v/>
      </c>
      <c r="G8028">
        <f>IF(F8028="","",IF(F8028&lt;0,10*F8028^2,0))</f>
        <v/>
      </c>
      <c r="H8028">
        <f>IF(F8028="","",IF(F8028&gt;0,10*F8028^2,0))</f>
        <v/>
      </c>
    </row>
    <row r="8029">
      <c r="A8029">
        <f>Input!A8029</f>
        <v/>
      </c>
      <c r="B8029">
        <f>IF(ISNUMBER(Input!B8029),IF(AND(Input!B8029&gt;=20,Input!B8029&lt;=700),Input!B8029,""),"")</f>
        <v/>
      </c>
      <c r="C8029">
        <f>IF(B8029="","",INT(A8029))</f>
        <v/>
      </c>
      <c r="D8029">
        <f>IF(B8029="","",HOUR(A8029))</f>
        <v/>
      </c>
      <c r="E8029">
        <f>IF(B8029="","",IF(INPUT!$I$1="","",IF(C8029&lt;(INT(INPUT!$I$1)-INPUT!$I$2),"Off Meds",IF(C8029&lt;=(INT(INPUT!$I$1)+INPUT!$I$2),"Washout","On Meds"))))</f>
        <v/>
      </c>
      <c r="F8029">
        <f>IF(B8029="","",1.509*(LN(B8029)^1.084-5.381))</f>
        <v/>
      </c>
      <c r="G8029">
        <f>IF(F8029="","",IF(F8029&lt;0,10*F8029^2,0))</f>
        <v/>
      </c>
      <c r="H8029">
        <f>IF(F8029="","",IF(F8029&gt;0,10*F8029^2,0))</f>
        <v/>
      </c>
    </row>
    <row r="8030">
      <c r="A8030">
        <f>Input!A8030</f>
        <v/>
      </c>
      <c r="B8030">
        <f>IF(ISNUMBER(Input!B8030),IF(AND(Input!B8030&gt;=20,Input!B8030&lt;=700),Input!B8030,""),"")</f>
        <v/>
      </c>
      <c r="C8030">
        <f>IF(B8030="","",INT(A8030))</f>
        <v/>
      </c>
      <c r="D8030">
        <f>IF(B8030="","",HOUR(A8030))</f>
        <v/>
      </c>
      <c r="E8030">
        <f>IF(B8030="","",IF(INPUT!$I$1="","",IF(C8030&lt;(INT(INPUT!$I$1)-INPUT!$I$2),"Off Meds",IF(C8030&lt;=(INT(INPUT!$I$1)+INPUT!$I$2),"Washout","On Meds"))))</f>
        <v/>
      </c>
      <c r="F8030">
        <f>IF(B8030="","",1.509*(LN(B8030)^1.084-5.381))</f>
        <v/>
      </c>
      <c r="G8030">
        <f>IF(F8030="","",IF(F8030&lt;0,10*F8030^2,0))</f>
        <v/>
      </c>
      <c r="H8030">
        <f>IF(F8030="","",IF(F8030&gt;0,10*F8030^2,0))</f>
        <v/>
      </c>
    </row>
    <row r="8031">
      <c r="A8031">
        <f>Input!A8031</f>
        <v/>
      </c>
      <c r="B8031">
        <f>IF(ISNUMBER(Input!B8031),IF(AND(Input!B8031&gt;=20,Input!B8031&lt;=700),Input!B8031,""),"")</f>
        <v/>
      </c>
      <c r="C8031">
        <f>IF(B8031="","",INT(A8031))</f>
        <v/>
      </c>
      <c r="D8031">
        <f>IF(B8031="","",HOUR(A8031))</f>
        <v/>
      </c>
      <c r="E8031">
        <f>IF(B8031="","",IF(INPUT!$I$1="","",IF(C8031&lt;(INT(INPUT!$I$1)-INPUT!$I$2),"Off Meds",IF(C8031&lt;=(INT(INPUT!$I$1)+INPUT!$I$2),"Washout","On Meds"))))</f>
        <v/>
      </c>
      <c r="F8031">
        <f>IF(B8031="","",1.509*(LN(B8031)^1.084-5.381))</f>
        <v/>
      </c>
      <c r="G8031">
        <f>IF(F8031="","",IF(F8031&lt;0,10*F8031^2,0))</f>
        <v/>
      </c>
      <c r="H8031">
        <f>IF(F8031="","",IF(F8031&gt;0,10*F8031^2,0))</f>
        <v/>
      </c>
    </row>
    <row r="8032">
      <c r="A8032">
        <f>Input!A8032</f>
        <v/>
      </c>
      <c r="B8032">
        <f>IF(ISNUMBER(Input!B8032),IF(AND(Input!B8032&gt;=20,Input!B8032&lt;=700),Input!B8032,""),"")</f>
        <v/>
      </c>
      <c r="C8032">
        <f>IF(B8032="","",INT(A8032))</f>
        <v/>
      </c>
      <c r="D8032">
        <f>IF(B8032="","",HOUR(A8032))</f>
        <v/>
      </c>
      <c r="E8032">
        <f>IF(B8032="","",IF(INPUT!$I$1="","",IF(C8032&lt;(INT(INPUT!$I$1)-INPUT!$I$2),"Off Meds",IF(C8032&lt;=(INT(INPUT!$I$1)+INPUT!$I$2),"Washout","On Meds"))))</f>
        <v/>
      </c>
      <c r="F8032">
        <f>IF(B8032="","",1.509*(LN(B8032)^1.084-5.381))</f>
        <v/>
      </c>
      <c r="G8032">
        <f>IF(F8032="","",IF(F8032&lt;0,10*F8032^2,0))</f>
        <v/>
      </c>
      <c r="H8032">
        <f>IF(F8032="","",IF(F8032&gt;0,10*F8032^2,0))</f>
        <v/>
      </c>
    </row>
    <row r="8033">
      <c r="A8033">
        <f>Input!A8033</f>
        <v/>
      </c>
      <c r="B8033">
        <f>IF(ISNUMBER(Input!B8033),IF(AND(Input!B8033&gt;=20,Input!B8033&lt;=700),Input!B8033,""),"")</f>
        <v/>
      </c>
      <c r="C8033">
        <f>IF(B8033="","",INT(A8033))</f>
        <v/>
      </c>
      <c r="D8033">
        <f>IF(B8033="","",HOUR(A8033))</f>
        <v/>
      </c>
      <c r="E8033">
        <f>IF(B8033="","",IF(INPUT!$I$1="","",IF(C8033&lt;(INT(INPUT!$I$1)-INPUT!$I$2),"Off Meds",IF(C8033&lt;=(INT(INPUT!$I$1)+INPUT!$I$2),"Washout","On Meds"))))</f>
        <v/>
      </c>
      <c r="F8033">
        <f>IF(B8033="","",1.509*(LN(B8033)^1.084-5.381))</f>
        <v/>
      </c>
      <c r="G8033">
        <f>IF(F8033="","",IF(F8033&lt;0,10*F8033^2,0))</f>
        <v/>
      </c>
      <c r="H8033">
        <f>IF(F8033="","",IF(F8033&gt;0,10*F8033^2,0))</f>
        <v/>
      </c>
    </row>
    <row r="8034">
      <c r="A8034">
        <f>Input!A8034</f>
        <v/>
      </c>
      <c r="B8034">
        <f>IF(ISNUMBER(Input!B8034),IF(AND(Input!B8034&gt;=20,Input!B8034&lt;=700),Input!B8034,""),"")</f>
        <v/>
      </c>
      <c r="C8034">
        <f>IF(B8034="","",INT(A8034))</f>
        <v/>
      </c>
      <c r="D8034">
        <f>IF(B8034="","",HOUR(A8034))</f>
        <v/>
      </c>
      <c r="E8034">
        <f>IF(B8034="","",IF(INPUT!$I$1="","",IF(C8034&lt;(INT(INPUT!$I$1)-INPUT!$I$2),"Off Meds",IF(C8034&lt;=(INT(INPUT!$I$1)+INPUT!$I$2),"Washout","On Meds"))))</f>
        <v/>
      </c>
      <c r="F8034">
        <f>IF(B8034="","",1.509*(LN(B8034)^1.084-5.381))</f>
        <v/>
      </c>
      <c r="G8034">
        <f>IF(F8034="","",IF(F8034&lt;0,10*F8034^2,0))</f>
        <v/>
      </c>
      <c r="H8034">
        <f>IF(F8034="","",IF(F8034&gt;0,10*F8034^2,0))</f>
        <v/>
      </c>
    </row>
    <row r="8035">
      <c r="A8035">
        <f>Input!A8035</f>
        <v/>
      </c>
      <c r="B8035">
        <f>IF(ISNUMBER(Input!B8035),IF(AND(Input!B8035&gt;=20,Input!B8035&lt;=700),Input!B8035,""),"")</f>
        <v/>
      </c>
      <c r="C8035">
        <f>IF(B8035="","",INT(A8035))</f>
        <v/>
      </c>
      <c r="D8035">
        <f>IF(B8035="","",HOUR(A8035))</f>
        <v/>
      </c>
      <c r="E8035">
        <f>IF(B8035="","",IF(INPUT!$I$1="","",IF(C8035&lt;(INT(INPUT!$I$1)-INPUT!$I$2),"Off Meds",IF(C8035&lt;=(INT(INPUT!$I$1)+INPUT!$I$2),"Washout","On Meds"))))</f>
        <v/>
      </c>
      <c r="F8035">
        <f>IF(B8035="","",1.509*(LN(B8035)^1.084-5.381))</f>
        <v/>
      </c>
      <c r="G8035">
        <f>IF(F8035="","",IF(F8035&lt;0,10*F8035^2,0))</f>
        <v/>
      </c>
      <c r="H8035">
        <f>IF(F8035="","",IF(F8035&gt;0,10*F8035^2,0))</f>
        <v/>
      </c>
    </row>
    <row r="8036">
      <c r="A8036">
        <f>Input!A8036</f>
        <v/>
      </c>
      <c r="B8036">
        <f>IF(ISNUMBER(Input!B8036),IF(AND(Input!B8036&gt;=20,Input!B8036&lt;=700),Input!B8036,""),"")</f>
        <v/>
      </c>
      <c r="C8036">
        <f>IF(B8036="","",INT(A8036))</f>
        <v/>
      </c>
      <c r="D8036">
        <f>IF(B8036="","",HOUR(A8036))</f>
        <v/>
      </c>
      <c r="E8036">
        <f>IF(B8036="","",IF(INPUT!$I$1="","",IF(C8036&lt;(INT(INPUT!$I$1)-INPUT!$I$2),"Off Meds",IF(C8036&lt;=(INT(INPUT!$I$1)+INPUT!$I$2),"Washout","On Meds"))))</f>
        <v/>
      </c>
      <c r="F8036">
        <f>IF(B8036="","",1.509*(LN(B8036)^1.084-5.381))</f>
        <v/>
      </c>
      <c r="G8036">
        <f>IF(F8036="","",IF(F8036&lt;0,10*F8036^2,0))</f>
        <v/>
      </c>
      <c r="H8036">
        <f>IF(F8036="","",IF(F8036&gt;0,10*F8036^2,0))</f>
        <v/>
      </c>
    </row>
    <row r="8037">
      <c r="A8037">
        <f>Input!A8037</f>
        <v/>
      </c>
      <c r="B8037">
        <f>IF(ISNUMBER(Input!B8037),IF(AND(Input!B8037&gt;=20,Input!B8037&lt;=700),Input!B8037,""),"")</f>
        <v/>
      </c>
      <c r="C8037">
        <f>IF(B8037="","",INT(A8037))</f>
        <v/>
      </c>
      <c r="D8037">
        <f>IF(B8037="","",HOUR(A8037))</f>
        <v/>
      </c>
      <c r="E8037">
        <f>IF(B8037="","",IF(INPUT!$I$1="","",IF(C8037&lt;(INT(INPUT!$I$1)-INPUT!$I$2),"Off Meds",IF(C8037&lt;=(INT(INPUT!$I$1)+INPUT!$I$2),"Washout","On Meds"))))</f>
        <v/>
      </c>
      <c r="F8037">
        <f>IF(B8037="","",1.509*(LN(B8037)^1.084-5.381))</f>
        <v/>
      </c>
      <c r="G8037">
        <f>IF(F8037="","",IF(F8037&lt;0,10*F8037^2,0))</f>
        <v/>
      </c>
      <c r="H8037">
        <f>IF(F8037="","",IF(F8037&gt;0,10*F8037^2,0))</f>
        <v/>
      </c>
    </row>
    <row r="8038">
      <c r="A8038">
        <f>Input!A8038</f>
        <v/>
      </c>
      <c r="B8038">
        <f>IF(ISNUMBER(Input!B8038),IF(AND(Input!B8038&gt;=20,Input!B8038&lt;=700),Input!B8038,""),"")</f>
        <v/>
      </c>
      <c r="C8038">
        <f>IF(B8038="","",INT(A8038))</f>
        <v/>
      </c>
      <c r="D8038">
        <f>IF(B8038="","",HOUR(A8038))</f>
        <v/>
      </c>
      <c r="E8038">
        <f>IF(B8038="","",IF(INPUT!$I$1="","",IF(C8038&lt;(INT(INPUT!$I$1)-INPUT!$I$2),"Off Meds",IF(C8038&lt;=(INT(INPUT!$I$1)+INPUT!$I$2),"Washout","On Meds"))))</f>
        <v/>
      </c>
      <c r="F8038">
        <f>IF(B8038="","",1.509*(LN(B8038)^1.084-5.381))</f>
        <v/>
      </c>
      <c r="G8038">
        <f>IF(F8038="","",IF(F8038&lt;0,10*F8038^2,0))</f>
        <v/>
      </c>
      <c r="H8038">
        <f>IF(F8038="","",IF(F8038&gt;0,10*F8038^2,0))</f>
        <v/>
      </c>
    </row>
    <row r="8039">
      <c r="A8039">
        <f>Input!A8039</f>
        <v/>
      </c>
      <c r="B8039">
        <f>IF(ISNUMBER(Input!B8039),IF(AND(Input!B8039&gt;=20,Input!B8039&lt;=700),Input!B8039,""),"")</f>
        <v/>
      </c>
      <c r="C8039">
        <f>IF(B8039="","",INT(A8039))</f>
        <v/>
      </c>
      <c r="D8039">
        <f>IF(B8039="","",HOUR(A8039))</f>
        <v/>
      </c>
      <c r="E8039">
        <f>IF(B8039="","",IF(INPUT!$I$1="","",IF(C8039&lt;(INT(INPUT!$I$1)-INPUT!$I$2),"Off Meds",IF(C8039&lt;=(INT(INPUT!$I$1)+INPUT!$I$2),"Washout","On Meds"))))</f>
        <v/>
      </c>
      <c r="F8039">
        <f>IF(B8039="","",1.509*(LN(B8039)^1.084-5.381))</f>
        <v/>
      </c>
      <c r="G8039">
        <f>IF(F8039="","",IF(F8039&lt;0,10*F8039^2,0))</f>
        <v/>
      </c>
      <c r="H8039">
        <f>IF(F8039="","",IF(F8039&gt;0,10*F8039^2,0))</f>
        <v/>
      </c>
    </row>
    <row r="8040">
      <c r="A8040">
        <f>Input!A8040</f>
        <v/>
      </c>
      <c r="B8040">
        <f>IF(ISNUMBER(Input!B8040),IF(AND(Input!B8040&gt;=20,Input!B8040&lt;=700),Input!B8040,""),"")</f>
        <v/>
      </c>
      <c r="C8040">
        <f>IF(B8040="","",INT(A8040))</f>
        <v/>
      </c>
      <c r="D8040">
        <f>IF(B8040="","",HOUR(A8040))</f>
        <v/>
      </c>
      <c r="E8040">
        <f>IF(B8040="","",IF(INPUT!$I$1="","",IF(C8040&lt;(INT(INPUT!$I$1)-INPUT!$I$2),"Off Meds",IF(C8040&lt;=(INT(INPUT!$I$1)+INPUT!$I$2),"Washout","On Meds"))))</f>
        <v/>
      </c>
      <c r="F8040">
        <f>IF(B8040="","",1.509*(LN(B8040)^1.084-5.381))</f>
        <v/>
      </c>
      <c r="G8040">
        <f>IF(F8040="","",IF(F8040&lt;0,10*F8040^2,0))</f>
        <v/>
      </c>
      <c r="H8040">
        <f>IF(F8040="","",IF(F8040&gt;0,10*F8040^2,0))</f>
        <v/>
      </c>
    </row>
    <row r="8041">
      <c r="A8041">
        <f>Input!A8041</f>
        <v/>
      </c>
      <c r="B8041">
        <f>IF(ISNUMBER(Input!B8041),IF(AND(Input!B8041&gt;=20,Input!B8041&lt;=700),Input!B8041,""),"")</f>
        <v/>
      </c>
      <c r="C8041">
        <f>IF(B8041="","",INT(A8041))</f>
        <v/>
      </c>
      <c r="D8041">
        <f>IF(B8041="","",HOUR(A8041))</f>
        <v/>
      </c>
      <c r="E8041">
        <f>IF(B8041="","",IF(INPUT!$I$1="","",IF(C8041&lt;(INT(INPUT!$I$1)-INPUT!$I$2),"Off Meds",IF(C8041&lt;=(INT(INPUT!$I$1)+INPUT!$I$2),"Washout","On Meds"))))</f>
        <v/>
      </c>
      <c r="F8041">
        <f>IF(B8041="","",1.509*(LN(B8041)^1.084-5.381))</f>
        <v/>
      </c>
      <c r="G8041">
        <f>IF(F8041="","",IF(F8041&lt;0,10*F8041^2,0))</f>
        <v/>
      </c>
      <c r="H8041">
        <f>IF(F8041="","",IF(F8041&gt;0,10*F8041^2,0))</f>
        <v/>
      </c>
    </row>
    <row r="8042">
      <c r="A8042">
        <f>Input!A8042</f>
        <v/>
      </c>
      <c r="B8042">
        <f>IF(ISNUMBER(Input!B8042),IF(AND(Input!B8042&gt;=20,Input!B8042&lt;=700),Input!B8042,""),"")</f>
        <v/>
      </c>
      <c r="C8042">
        <f>IF(B8042="","",INT(A8042))</f>
        <v/>
      </c>
      <c r="D8042">
        <f>IF(B8042="","",HOUR(A8042))</f>
        <v/>
      </c>
      <c r="E8042">
        <f>IF(B8042="","",IF(INPUT!$I$1="","",IF(C8042&lt;(INT(INPUT!$I$1)-INPUT!$I$2),"Off Meds",IF(C8042&lt;=(INT(INPUT!$I$1)+INPUT!$I$2),"Washout","On Meds"))))</f>
        <v/>
      </c>
      <c r="F8042">
        <f>IF(B8042="","",1.509*(LN(B8042)^1.084-5.381))</f>
        <v/>
      </c>
      <c r="G8042">
        <f>IF(F8042="","",IF(F8042&lt;0,10*F8042^2,0))</f>
        <v/>
      </c>
      <c r="H8042">
        <f>IF(F8042="","",IF(F8042&gt;0,10*F8042^2,0))</f>
        <v/>
      </c>
    </row>
    <row r="8043">
      <c r="A8043">
        <f>Input!A8043</f>
        <v/>
      </c>
      <c r="B8043">
        <f>IF(ISNUMBER(Input!B8043),IF(AND(Input!B8043&gt;=20,Input!B8043&lt;=700),Input!B8043,""),"")</f>
        <v/>
      </c>
      <c r="C8043">
        <f>IF(B8043="","",INT(A8043))</f>
        <v/>
      </c>
      <c r="D8043">
        <f>IF(B8043="","",HOUR(A8043))</f>
        <v/>
      </c>
      <c r="E8043">
        <f>IF(B8043="","",IF(INPUT!$I$1="","",IF(C8043&lt;(INT(INPUT!$I$1)-INPUT!$I$2),"Off Meds",IF(C8043&lt;=(INT(INPUT!$I$1)+INPUT!$I$2),"Washout","On Meds"))))</f>
        <v/>
      </c>
      <c r="F8043">
        <f>IF(B8043="","",1.509*(LN(B8043)^1.084-5.381))</f>
        <v/>
      </c>
      <c r="G8043">
        <f>IF(F8043="","",IF(F8043&lt;0,10*F8043^2,0))</f>
        <v/>
      </c>
      <c r="H8043">
        <f>IF(F8043="","",IF(F8043&gt;0,10*F8043^2,0))</f>
        <v/>
      </c>
    </row>
    <row r="8044">
      <c r="A8044">
        <f>Input!A8044</f>
        <v/>
      </c>
      <c r="B8044">
        <f>IF(ISNUMBER(Input!B8044),IF(AND(Input!B8044&gt;=20,Input!B8044&lt;=700),Input!B8044,""),"")</f>
        <v/>
      </c>
      <c r="C8044">
        <f>IF(B8044="","",INT(A8044))</f>
        <v/>
      </c>
      <c r="D8044">
        <f>IF(B8044="","",HOUR(A8044))</f>
        <v/>
      </c>
      <c r="E8044">
        <f>IF(B8044="","",IF(INPUT!$I$1="","",IF(C8044&lt;(INT(INPUT!$I$1)-INPUT!$I$2),"Off Meds",IF(C8044&lt;=(INT(INPUT!$I$1)+INPUT!$I$2),"Washout","On Meds"))))</f>
        <v/>
      </c>
      <c r="F8044">
        <f>IF(B8044="","",1.509*(LN(B8044)^1.084-5.381))</f>
        <v/>
      </c>
      <c r="G8044">
        <f>IF(F8044="","",IF(F8044&lt;0,10*F8044^2,0))</f>
        <v/>
      </c>
      <c r="H8044">
        <f>IF(F8044="","",IF(F8044&gt;0,10*F8044^2,0))</f>
        <v/>
      </c>
    </row>
    <row r="8045">
      <c r="A8045">
        <f>Input!A8045</f>
        <v/>
      </c>
      <c r="B8045">
        <f>IF(ISNUMBER(Input!B8045),IF(AND(Input!B8045&gt;=20,Input!B8045&lt;=700),Input!B8045,""),"")</f>
        <v/>
      </c>
      <c r="C8045">
        <f>IF(B8045="","",INT(A8045))</f>
        <v/>
      </c>
      <c r="D8045">
        <f>IF(B8045="","",HOUR(A8045))</f>
        <v/>
      </c>
      <c r="E8045">
        <f>IF(B8045="","",IF(INPUT!$I$1="","",IF(C8045&lt;(INT(INPUT!$I$1)-INPUT!$I$2),"Off Meds",IF(C8045&lt;=(INT(INPUT!$I$1)+INPUT!$I$2),"Washout","On Meds"))))</f>
        <v/>
      </c>
      <c r="F8045">
        <f>IF(B8045="","",1.509*(LN(B8045)^1.084-5.381))</f>
        <v/>
      </c>
      <c r="G8045">
        <f>IF(F8045="","",IF(F8045&lt;0,10*F8045^2,0))</f>
        <v/>
      </c>
      <c r="H8045">
        <f>IF(F8045="","",IF(F8045&gt;0,10*F8045^2,0))</f>
        <v/>
      </c>
    </row>
    <row r="8046">
      <c r="A8046">
        <f>Input!A8046</f>
        <v/>
      </c>
      <c r="B8046">
        <f>IF(ISNUMBER(Input!B8046),IF(AND(Input!B8046&gt;=20,Input!B8046&lt;=700),Input!B8046,""),"")</f>
        <v/>
      </c>
      <c r="C8046">
        <f>IF(B8046="","",INT(A8046))</f>
        <v/>
      </c>
      <c r="D8046">
        <f>IF(B8046="","",HOUR(A8046))</f>
        <v/>
      </c>
      <c r="E8046">
        <f>IF(B8046="","",IF(INPUT!$I$1="","",IF(C8046&lt;(INT(INPUT!$I$1)-INPUT!$I$2),"Off Meds",IF(C8046&lt;=(INT(INPUT!$I$1)+INPUT!$I$2),"Washout","On Meds"))))</f>
        <v/>
      </c>
      <c r="F8046">
        <f>IF(B8046="","",1.509*(LN(B8046)^1.084-5.381))</f>
        <v/>
      </c>
      <c r="G8046">
        <f>IF(F8046="","",IF(F8046&lt;0,10*F8046^2,0))</f>
        <v/>
      </c>
      <c r="H8046">
        <f>IF(F8046="","",IF(F8046&gt;0,10*F8046^2,0))</f>
        <v/>
      </c>
    </row>
    <row r="8047">
      <c r="A8047">
        <f>Input!A8047</f>
        <v/>
      </c>
      <c r="B8047">
        <f>IF(ISNUMBER(Input!B8047),IF(AND(Input!B8047&gt;=20,Input!B8047&lt;=700),Input!B8047,""),"")</f>
        <v/>
      </c>
      <c r="C8047">
        <f>IF(B8047="","",INT(A8047))</f>
        <v/>
      </c>
      <c r="D8047">
        <f>IF(B8047="","",HOUR(A8047))</f>
        <v/>
      </c>
      <c r="E8047">
        <f>IF(B8047="","",IF(INPUT!$I$1="","",IF(C8047&lt;(INT(INPUT!$I$1)-INPUT!$I$2),"Off Meds",IF(C8047&lt;=(INT(INPUT!$I$1)+INPUT!$I$2),"Washout","On Meds"))))</f>
        <v/>
      </c>
      <c r="F8047">
        <f>IF(B8047="","",1.509*(LN(B8047)^1.084-5.381))</f>
        <v/>
      </c>
      <c r="G8047">
        <f>IF(F8047="","",IF(F8047&lt;0,10*F8047^2,0))</f>
        <v/>
      </c>
      <c r="H8047">
        <f>IF(F8047="","",IF(F8047&gt;0,10*F8047^2,0))</f>
        <v/>
      </c>
    </row>
    <row r="8048">
      <c r="A8048">
        <f>Input!A8048</f>
        <v/>
      </c>
      <c r="B8048">
        <f>IF(ISNUMBER(Input!B8048),IF(AND(Input!B8048&gt;=20,Input!B8048&lt;=700),Input!B8048,""),"")</f>
        <v/>
      </c>
      <c r="C8048">
        <f>IF(B8048="","",INT(A8048))</f>
        <v/>
      </c>
      <c r="D8048">
        <f>IF(B8048="","",HOUR(A8048))</f>
        <v/>
      </c>
      <c r="E8048">
        <f>IF(B8048="","",IF(INPUT!$I$1="","",IF(C8048&lt;(INT(INPUT!$I$1)-INPUT!$I$2),"Off Meds",IF(C8048&lt;=(INT(INPUT!$I$1)+INPUT!$I$2),"Washout","On Meds"))))</f>
        <v/>
      </c>
      <c r="F8048">
        <f>IF(B8048="","",1.509*(LN(B8048)^1.084-5.381))</f>
        <v/>
      </c>
      <c r="G8048">
        <f>IF(F8048="","",IF(F8048&lt;0,10*F8048^2,0))</f>
        <v/>
      </c>
      <c r="H8048">
        <f>IF(F8048="","",IF(F8048&gt;0,10*F8048^2,0))</f>
        <v/>
      </c>
    </row>
    <row r="8049">
      <c r="A8049">
        <f>Input!A8049</f>
        <v/>
      </c>
      <c r="B8049">
        <f>IF(ISNUMBER(Input!B8049),IF(AND(Input!B8049&gt;=20,Input!B8049&lt;=700),Input!B8049,""),"")</f>
        <v/>
      </c>
      <c r="C8049">
        <f>IF(B8049="","",INT(A8049))</f>
        <v/>
      </c>
      <c r="D8049">
        <f>IF(B8049="","",HOUR(A8049))</f>
        <v/>
      </c>
      <c r="E8049">
        <f>IF(B8049="","",IF(INPUT!$I$1="","",IF(C8049&lt;(INT(INPUT!$I$1)-INPUT!$I$2),"Off Meds",IF(C8049&lt;=(INT(INPUT!$I$1)+INPUT!$I$2),"Washout","On Meds"))))</f>
        <v/>
      </c>
      <c r="F8049">
        <f>IF(B8049="","",1.509*(LN(B8049)^1.084-5.381))</f>
        <v/>
      </c>
      <c r="G8049">
        <f>IF(F8049="","",IF(F8049&lt;0,10*F8049^2,0))</f>
        <v/>
      </c>
      <c r="H8049">
        <f>IF(F8049="","",IF(F8049&gt;0,10*F8049^2,0))</f>
        <v/>
      </c>
    </row>
    <row r="8050">
      <c r="A8050">
        <f>Input!A8050</f>
        <v/>
      </c>
      <c r="B8050">
        <f>IF(ISNUMBER(Input!B8050),IF(AND(Input!B8050&gt;=20,Input!B8050&lt;=700),Input!B8050,""),"")</f>
        <v/>
      </c>
      <c r="C8050">
        <f>IF(B8050="","",INT(A8050))</f>
        <v/>
      </c>
      <c r="D8050">
        <f>IF(B8050="","",HOUR(A8050))</f>
        <v/>
      </c>
      <c r="E8050">
        <f>IF(B8050="","",IF(INPUT!$I$1="","",IF(C8050&lt;(INT(INPUT!$I$1)-INPUT!$I$2),"Off Meds",IF(C8050&lt;=(INT(INPUT!$I$1)+INPUT!$I$2),"Washout","On Meds"))))</f>
        <v/>
      </c>
      <c r="F8050">
        <f>IF(B8050="","",1.509*(LN(B8050)^1.084-5.381))</f>
        <v/>
      </c>
      <c r="G8050">
        <f>IF(F8050="","",IF(F8050&lt;0,10*F8050^2,0))</f>
        <v/>
      </c>
      <c r="H8050">
        <f>IF(F8050="","",IF(F8050&gt;0,10*F8050^2,0))</f>
        <v/>
      </c>
    </row>
    <row r="8051">
      <c r="A8051">
        <f>Input!A8051</f>
        <v/>
      </c>
      <c r="B8051">
        <f>IF(ISNUMBER(Input!B8051),IF(AND(Input!B8051&gt;=20,Input!B8051&lt;=700),Input!B8051,""),"")</f>
        <v/>
      </c>
      <c r="C8051">
        <f>IF(B8051="","",INT(A8051))</f>
        <v/>
      </c>
      <c r="D8051">
        <f>IF(B8051="","",HOUR(A8051))</f>
        <v/>
      </c>
      <c r="E8051">
        <f>IF(B8051="","",IF(INPUT!$I$1="","",IF(C8051&lt;(INT(INPUT!$I$1)-INPUT!$I$2),"Off Meds",IF(C8051&lt;=(INT(INPUT!$I$1)+INPUT!$I$2),"Washout","On Meds"))))</f>
        <v/>
      </c>
      <c r="F8051">
        <f>IF(B8051="","",1.509*(LN(B8051)^1.084-5.381))</f>
        <v/>
      </c>
      <c r="G8051">
        <f>IF(F8051="","",IF(F8051&lt;0,10*F8051^2,0))</f>
        <v/>
      </c>
      <c r="H8051">
        <f>IF(F8051="","",IF(F8051&gt;0,10*F8051^2,0))</f>
        <v/>
      </c>
    </row>
    <row r="8052">
      <c r="A8052">
        <f>Input!A8052</f>
        <v/>
      </c>
      <c r="B8052">
        <f>IF(ISNUMBER(Input!B8052),IF(AND(Input!B8052&gt;=20,Input!B8052&lt;=700),Input!B8052,""),"")</f>
        <v/>
      </c>
      <c r="C8052">
        <f>IF(B8052="","",INT(A8052))</f>
        <v/>
      </c>
      <c r="D8052">
        <f>IF(B8052="","",HOUR(A8052))</f>
        <v/>
      </c>
      <c r="E8052">
        <f>IF(B8052="","",IF(INPUT!$I$1="","",IF(C8052&lt;(INT(INPUT!$I$1)-INPUT!$I$2),"Off Meds",IF(C8052&lt;=(INT(INPUT!$I$1)+INPUT!$I$2),"Washout","On Meds"))))</f>
        <v/>
      </c>
      <c r="F8052">
        <f>IF(B8052="","",1.509*(LN(B8052)^1.084-5.381))</f>
        <v/>
      </c>
      <c r="G8052">
        <f>IF(F8052="","",IF(F8052&lt;0,10*F8052^2,0))</f>
        <v/>
      </c>
      <c r="H8052">
        <f>IF(F8052="","",IF(F8052&gt;0,10*F8052^2,0))</f>
        <v/>
      </c>
    </row>
    <row r="8053">
      <c r="A8053">
        <f>Input!A8053</f>
        <v/>
      </c>
      <c r="B8053">
        <f>IF(ISNUMBER(Input!B8053),IF(AND(Input!B8053&gt;=20,Input!B8053&lt;=700),Input!B8053,""),"")</f>
        <v/>
      </c>
      <c r="C8053">
        <f>IF(B8053="","",INT(A8053))</f>
        <v/>
      </c>
      <c r="D8053">
        <f>IF(B8053="","",HOUR(A8053))</f>
        <v/>
      </c>
      <c r="E8053">
        <f>IF(B8053="","",IF(INPUT!$I$1="","",IF(C8053&lt;(INT(INPUT!$I$1)-INPUT!$I$2),"Off Meds",IF(C8053&lt;=(INT(INPUT!$I$1)+INPUT!$I$2),"Washout","On Meds"))))</f>
        <v/>
      </c>
      <c r="F8053">
        <f>IF(B8053="","",1.509*(LN(B8053)^1.084-5.381))</f>
        <v/>
      </c>
      <c r="G8053">
        <f>IF(F8053="","",IF(F8053&lt;0,10*F8053^2,0))</f>
        <v/>
      </c>
      <c r="H8053">
        <f>IF(F8053="","",IF(F8053&gt;0,10*F8053^2,0))</f>
        <v/>
      </c>
    </row>
    <row r="8054">
      <c r="A8054">
        <f>Input!A8054</f>
        <v/>
      </c>
      <c r="B8054">
        <f>IF(ISNUMBER(Input!B8054),IF(AND(Input!B8054&gt;=20,Input!B8054&lt;=700),Input!B8054,""),"")</f>
        <v/>
      </c>
      <c r="C8054">
        <f>IF(B8054="","",INT(A8054))</f>
        <v/>
      </c>
      <c r="D8054">
        <f>IF(B8054="","",HOUR(A8054))</f>
        <v/>
      </c>
      <c r="E8054">
        <f>IF(B8054="","",IF(INPUT!$I$1="","",IF(C8054&lt;(INT(INPUT!$I$1)-INPUT!$I$2),"Off Meds",IF(C8054&lt;=(INT(INPUT!$I$1)+INPUT!$I$2),"Washout","On Meds"))))</f>
        <v/>
      </c>
      <c r="F8054">
        <f>IF(B8054="","",1.509*(LN(B8054)^1.084-5.381))</f>
        <v/>
      </c>
      <c r="G8054">
        <f>IF(F8054="","",IF(F8054&lt;0,10*F8054^2,0))</f>
        <v/>
      </c>
      <c r="H8054">
        <f>IF(F8054="","",IF(F8054&gt;0,10*F8054^2,0))</f>
        <v/>
      </c>
    </row>
    <row r="8055">
      <c r="A8055">
        <f>Input!A8055</f>
        <v/>
      </c>
      <c r="B8055">
        <f>IF(ISNUMBER(Input!B8055),IF(AND(Input!B8055&gt;=20,Input!B8055&lt;=700),Input!B8055,""),"")</f>
        <v/>
      </c>
      <c r="C8055">
        <f>IF(B8055="","",INT(A8055))</f>
        <v/>
      </c>
      <c r="D8055">
        <f>IF(B8055="","",HOUR(A8055))</f>
        <v/>
      </c>
      <c r="E8055">
        <f>IF(B8055="","",IF(INPUT!$I$1="","",IF(C8055&lt;(INT(INPUT!$I$1)-INPUT!$I$2),"Off Meds",IF(C8055&lt;=(INT(INPUT!$I$1)+INPUT!$I$2),"Washout","On Meds"))))</f>
        <v/>
      </c>
      <c r="F8055">
        <f>IF(B8055="","",1.509*(LN(B8055)^1.084-5.381))</f>
        <v/>
      </c>
      <c r="G8055">
        <f>IF(F8055="","",IF(F8055&lt;0,10*F8055^2,0))</f>
        <v/>
      </c>
      <c r="H8055">
        <f>IF(F8055="","",IF(F8055&gt;0,10*F8055^2,0))</f>
        <v/>
      </c>
    </row>
    <row r="8056">
      <c r="A8056">
        <f>Input!A8056</f>
        <v/>
      </c>
      <c r="B8056">
        <f>IF(ISNUMBER(Input!B8056),IF(AND(Input!B8056&gt;=20,Input!B8056&lt;=700),Input!B8056,""),"")</f>
        <v/>
      </c>
      <c r="C8056">
        <f>IF(B8056="","",INT(A8056))</f>
        <v/>
      </c>
      <c r="D8056">
        <f>IF(B8056="","",HOUR(A8056))</f>
        <v/>
      </c>
      <c r="E8056">
        <f>IF(B8056="","",IF(INPUT!$I$1="","",IF(C8056&lt;(INT(INPUT!$I$1)-INPUT!$I$2),"Off Meds",IF(C8056&lt;=(INT(INPUT!$I$1)+INPUT!$I$2),"Washout","On Meds"))))</f>
        <v/>
      </c>
      <c r="F8056">
        <f>IF(B8056="","",1.509*(LN(B8056)^1.084-5.381))</f>
        <v/>
      </c>
      <c r="G8056">
        <f>IF(F8056="","",IF(F8056&lt;0,10*F8056^2,0))</f>
        <v/>
      </c>
      <c r="H8056">
        <f>IF(F8056="","",IF(F8056&gt;0,10*F8056^2,0))</f>
        <v/>
      </c>
    </row>
    <row r="8057">
      <c r="A8057">
        <f>Input!A8057</f>
        <v/>
      </c>
      <c r="B8057">
        <f>IF(ISNUMBER(Input!B8057),IF(AND(Input!B8057&gt;=20,Input!B8057&lt;=700),Input!B8057,""),"")</f>
        <v/>
      </c>
      <c r="C8057">
        <f>IF(B8057="","",INT(A8057))</f>
        <v/>
      </c>
      <c r="D8057">
        <f>IF(B8057="","",HOUR(A8057))</f>
        <v/>
      </c>
      <c r="E8057">
        <f>IF(B8057="","",IF(INPUT!$I$1="","",IF(C8057&lt;(INT(INPUT!$I$1)-INPUT!$I$2),"Off Meds",IF(C8057&lt;=(INT(INPUT!$I$1)+INPUT!$I$2),"Washout","On Meds"))))</f>
        <v/>
      </c>
      <c r="F8057">
        <f>IF(B8057="","",1.509*(LN(B8057)^1.084-5.381))</f>
        <v/>
      </c>
      <c r="G8057">
        <f>IF(F8057="","",IF(F8057&lt;0,10*F8057^2,0))</f>
        <v/>
      </c>
      <c r="H8057">
        <f>IF(F8057="","",IF(F8057&gt;0,10*F8057^2,0))</f>
        <v/>
      </c>
    </row>
    <row r="8058">
      <c r="A8058">
        <f>Input!A8058</f>
        <v/>
      </c>
      <c r="B8058">
        <f>IF(ISNUMBER(Input!B8058),IF(AND(Input!B8058&gt;=20,Input!B8058&lt;=700),Input!B8058,""),"")</f>
        <v/>
      </c>
      <c r="C8058">
        <f>IF(B8058="","",INT(A8058))</f>
        <v/>
      </c>
      <c r="D8058">
        <f>IF(B8058="","",HOUR(A8058))</f>
        <v/>
      </c>
      <c r="E8058">
        <f>IF(B8058="","",IF(INPUT!$I$1="","",IF(C8058&lt;(INT(INPUT!$I$1)-INPUT!$I$2),"Off Meds",IF(C8058&lt;=(INT(INPUT!$I$1)+INPUT!$I$2),"Washout","On Meds"))))</f>
        <v/>
      </c>
      <c r="F8058">
        <f>IF(B8058="","",1.509*(LN(B8058)^1.084-5.381))</f>
        <v/>
      </c>
      <c r="G8058">
        <f>IF(F8058="","",IF(F8058&lt;0,10*F8058^2,0))</f>
        <v/>
      </c>
      <c r="H8058">
        <f>IF(F8058="","",IF(F8058&gt;0,10*F8058^2,0))</f>
        <v/>
      </c>
    </row>
    <row r="8059">
      <c r="A8059">
        <f>Input!A8059</f>
        <v/>
      </c>
      <c r="B8059">
        <f>IF(ISNUMBER(Input!B8059),IF(AND(Input!B8059&gt;=20,Input!B8059&lt;=700),Input!B8059,""),"")</f>
        <v/>
      </c>
      <c r="C8059">
        <f>IF(B8059="","",INT(A8059))</f>
        <v/>
      </c>
      <c r="D8059">
        <f>IF(B8059="","",HOUR(A8059))</f>
        <v/>
      </c>
      <c r="E8059">
        <f>IF(B8059="","",IF(INPUT!$I$1="","",IF(C8059&lt;(INT(INPUT!$I$1)-INPUT!$I$2),"Off Meds",IF(C8059&lt;=(INT(INPUT!$I$1)+INPUT!$I$2),"Washout","On Meds"))))</f>
        <v/>
      </c>
      <c r="F8059">
        <f>IF(B8059="","",1.509*(LN(B8059)^1.084-5.381))</f>
        <v/>
      </c>
      <c r="G8059">
        <f>IF(F8059="","",IF(F8059&lt;0,10*F8059^2,0))</f>
        <v/>
      </c>
      <c r="H8059">
        <f>IF(F8059="","",IF(F8059&gt;0,10*F8059^2,0))</f>
        <v/>
      </c>
    </row>
    <row r="8060">
      <c r="A8060">
        <f>Input!A8060</f>
        <v/>
      </c>
      <c r="B8060">
        <f>IF(ISNUMBER(Input!B8060),IF(AND(Input!B8060&gt;=20,Input!B8060&lt;=700),Input!B8060,""),"")</f>
        <v/>
      </c>
      <c r="C8060">
        <f>IF(B8060="","",INT(A8060))</f>
        <v/>
      </c>
      <c r="D8060">
        <f>IF(B8060="","",HOUR(A8060))</f>
        <v/>
      </c>
      <c r="E8060">
        <f>IF(B8060="","",IF(INPUT!$I$1="","",IF(C8060&lt;(INT(INPUT!$I$1)-INPUT!$I$2),"Off Meds",IF(C8060&lt;=(INT(INPUT!$I$1)+INPUT!$I$2),"Washout","On Meds"))))</f>
        <v/>
      </c>
      <c r="F8060">
        <f>IF(B8060="","",1.509*(LN(B8060)^1.084-5.381))</f>
        <v/>
      </c>
      <c r="G8060">
        <f>IF(F8060="","",IF(F8060&lt;0,10*F8060^2,0))</f>
        <v/>
      </c>
      <c r="H8060">
        <f>IF(F8060="","",IF(F8060&gt;0,10*F8060^2,0))</f>
        <v/>
      </c>
    </row>
    <row r="8061">
      <c r="A8061">
        <f>Input!A8061</f>
        <v/>
      </c>
      <c r="B8061">
        <f>IF(ISNUMBER(Input!B8061),IF(AND(Input!B8061&gt;=20,Input!B8061&lt;=700),Input!B8061,""),"")</f>
        <v/>
      </c>
      <c r="C8061">
        <f>IF(B8061="","",INT(A8061))</f>
        <v/>
      </c>
      <c r="D8061">
        <f>IF(B8061="","",HOUR(A8061))</f>
        <v/>
      </c>
      <c r="E8061">
        <f>IF(B8061="","",IF(INPUT!$I$1="","",IF(C8061&lt;(INT(INPUT!$I$1)-INPUT!$I$2),"Off Meds",IF(C8061&lt;=(INT(INPUT!$I$1)+INPUT!$I$2),"Washout","On Meds"))))</f>
        <v/>
      </c>
      <c r="F8061">
        <f>IF(B8061="","",1.509*(LN(B8061)^1.084-5.381))</f>
        <v/>
      </c>
      <c r="G8061">
        <f>IF(F8061="","",IF(F8061&lt;0,10*F8061^2,0))</f>
        <v/>
      </c>
      <c r="H8061">
        <f>IF(F8061="","",IF(F8061&gt;0,10*F8061^2,0))</f>
        <v/>
      </c>
    </row>
    <row r="8062">
      <c r="A8062">
        <f>Input!A8062</f>
        <v/>
      </c>
      <c r="B8062">
        <f>IF(ISNUMBER(Input!B8062),IF(AND(Input!B8062&gt;=20,Input!B8062&lt;=700),Input!B8062,""),"")</f>
        <v/>
      </c>
      <c r="C8062">
        <f>IF(B8062="","",INT(A8062))</f>
        <v/>
      </c>
      <c r="D8062">
        <f>IF(B8062="","",HOUR(A8062))</f>
        <v/>
      </c>
      <c r="E8062">
        <f>IF(B8062="","",IF(INPUT!$I$1="","",IF(C8062&lt;(INT(INPUT!$I$1)-INPUT!$I$2),"Off Meds",IF(C8062&lt;=(INT(INPUT!$I$1)+INPUT!$I$2),"Washout","On Meds"))))</f>
        <v/>
      </c>
      <c r="F8062">
        <f>IF(B8062="","",1.509*(LN(B8062)^1.084-5.381))</f>
        <v/>
      </c>
      <c r="G8062">
        <f>IF(F8062="","",IF(F8062&lt;0,10*F8062^2,0))</f>
        <v/>
      </c>
      <c r="H8062">
        <f>IF(F8062="","",IF(F8062&gt;0,10*F8062^2,0))</f>
        <v/>
      </c>
    </row>
    <row r="8063">
      <c r="A8063">
        <f>Input!A8063</f>
        <v/>
      </c>
      <c r="B8063">
        <f>IF(ISNUMBER(Input!B8063),IF(AND(Input!B8063&gt;=20,Input!B8063&lt;=700),Input!B8063,""),"")</f>
        <v/>
      </c>
      <c r="C8063">
        <f>IF(B8063="","",INT(A8063))</f>
        <v/>
      </c>
      <c r="D8063">
        <f>IF(B8063="","",HOUR(A8063))</f>
        <v/>
      </c>
      <c r="E8063">
        <f>IF(B8063="","",IF(INPUT!$I$1="","",IF(C8063&lt;(INT(INPUT!$I$1)-INPUT!$I$2),"Off Meds",IF(C8063&lt;=(INT(INPUT!$I$1)+INPUT!$I$2),"Washout","On Meds"))))</f>
        <v/>
      </c>
      <c r="F8063">
        <f>IF(B8063="","",1.509*(LN(B8063)^1.084-5.381))</f>
        <v/>
      </c>
      <c r="G8063">
        <f>IF(F8063="","",IF(F8063&lt;0,10*F8063^2,0))</f>
        <v/>
      </c>
      <c r="H8063">
        <f>IF(F8063="","",IF(F8063&gt;0,10*F8063^2,0))</f>
        <v/>
      </c>
    </row>
    <row r="8064">
      <c r="A8064">
        <f>Input!A8064</f>
        <v/>
      </c>
      <c r="B8064">
        <f>IF(ISNUMBER(Input!B8064),IF(AND(Input!B8064&gt;=20,Input!B8064&lt;=700),Input!B8064,""),"")</f>
        <v/>
      </c>
      <c r="C8064">
        <f>IF(B8064="","",INT(A8064))</f>
        <v/>
      </c>
      <c r="D8064">
        <f>IF(B8064="","",HOUR(A8064))</f>
        <v/>
      </c>
      <c r="E8064">
        <f>IF(B8064="","",IF(INPUT!$I$1="","",IF(C8064&lt;(INT(INPUT!$I$1)-INPUT!$I$2),"Off Meds",IF(C8064&lt;=(INT(INPUT!$I$1)+INPUT!$I$2),"Washout","On Meds"))))</f>
        <v/>
      </c>
      <c r="F8064">
        <f>IF(B8064="","",1.509*(LN(B8064)^1.084-5.381))</f>
        <v/>
      </c>
      <c r="G8064">
        <f>IF(F8064="","",IF(F8064&lt;0,10*F8064^2,0))</f>
        <v/>
      </c>
      <c r="H8064">
        <f>IF(F8064="","",IF(F8064&gt;0,10*F8064^2,0))</f>
        <v/>
      </c>
    </row>
    <row r="8065">
      <c r="A8065">
        <f>Input!A8065</f>
        <v/>
      </c>
      <c r="B8065">
        <f>IF(ISNUMBER(Input!B8065),IF(AND(Input!B8065&gt;=20,Input!B8065&lt;=700),Input!B8065,""),"")</f>
        <v/>
      </c>
      <c r="C8065">
        <f>IF(B8065="","",INT(A8065))</f>
        <v/>
      </c>
      <c r="D8065">
        <f>IF(B8065="","",HOUR(A8065))</f>
        <v/>
      </c>
      <c r="E8065">
        <f>IF(B8065="","",IF(INPUT!$I$1="","",IF(C8065&lt;(INT(INPUT!$I$1)-INPUT!$I$2),"Off Meds",IF(C8065&lt;=(INT(INPUT!$I$1)+INPUT!$I$2),"Washout","On Meds"))))</f>
        <v/>
      </c>
      <c r="F8065">
        <f>IF(B8065="","",1.509*(LN(B8065)^1.084-5.381))</f>
        <v/>
      </c>
      <c r="G8065">
        <f>IF(F8065="","",IF(F8065&lt;0,10*F8065^2,0))</f>
        <v/>
      </c>
      <c r="H8065">
        <f>IF(F8065="","",IF(F8065&gt;0,10*F8065^2,0))</f>
        <v/>
      </c>
    </row>
    <row r="8066">
      <c r="A8066">
        <f>Input!A8066</f>
        <v/>
      </c>
      <c r="B8066">
        <f>IF(ISNUMBER(Input!B8066),IF(AND(Input!B8066&gt;=20,Input!B8066&lt;=700),Input!B8066,""),"")</f>
        <v/>
      </c>
      <c r="C8066">
        <f>IF(B8066="","",INT(A8066))</f>
        <v/>
      </c>
      <c r="D8066">
        <f>IF(B8066="","",HOUR(A8066))</f>
        <v/>
      </c>
      <c r="E8066">
        <f>IF(B8066="","",IF(INPUT!$I$1="","",IF(C8066&lt;(INT(INPUT!$I$1)-INPUT!$I$2),"Off Meds",IF(C8066&lt;=(INT(INPUT!$I$1)+INPUT!$I$2),"Washout","On Meds"))))</f>
        <v/>
      </c>
      <c r="F8066">
        <f>IF(B8066="","",1.509*(LN(B8066)^1.084-5.381))</f>
        <v/>
      </c>
      <c r="G8066">
        <f>IF(F8066="","",IF(F8066&lt;0,10*F8066^2,0))</f>
        <v/>
      </c>
      <c r="H8066">
        <f>IF(F8066="","",IF(F8066&gt;0,10*F8066^2,0))</f>
        <v/>
      </c>
    </row>
    <row r="8067">
      <c r="A8067">
        <f>Input!A8067</f>
        <v/>
      </c>
      <c r="B8067">
        <f>IF(ISNUMBER(Input!B8067),IF(AND(Input!B8067&gt;=20,Input!B8067&lt;=700),Input!B8067,""),"")</f>
        <v/>
      </c>
      <c r="C8067">
        <f>IF(B8067="","",INT(A8067))</f>
        <v/>
      </c>
      <c r="D8067">
        <f>IF(B8067="","",HOUR(A8067))</f>
        <v/>
      </c>
      <c r="E8067">
        <f>IF(B8067="","",IF(INPUT!$I$1="","",IF(C8067&lt;(INT(INPUT!$I$1)-INPUT!$I$2),"Off Meds",IF(C8067&lt;=(INT(INPUT!$I$1)+INPUT!$I$2),"Washout","On Meds"))))</f>
        <v/>
      </c>
      <c r="F8067">
        <f>IF(B8067="","",1.509*(LN(B8067)^1.084-5.381))</f>
        <v/>
      </c>
      <c r="G8067">
        <f>IF(F8067="","",IF(F8067&lt;0,10*F8067^2,0))</f>
        <v/>
      </c>
      <c r="H8067">
        <f>IF(F8067="","",IF(F8067&gt;0,10*F8067^2,0))</f>
        <v/>
      </c>
    </row>
    <row r="8068">
      <c r="A8068">
        <f>Input!A8068</f>
        <v/>
      </c>
      <c r="B8068">
        <f>IF(ISNUMBER(Input!B8068),IF(AND(Input!B8068&gt;=20,Input!B8068&lt;=700),Input!B8068,""),"")</f>
        <v/>
      </c>
      <c r="C8068">
        <f>IF(B8068="","",INT(A8068))</f>
        <v/>
      </c>
      <c r="D8068">
        <f>IF(B8068="","",HOUR(A8068))</f>
        <v/>
      </c>
      <c r="E8068">
        <f>IF(B8068="","",IF(INPUT!$I$1="","",IF(C8068&lt;(INT(INPUT!$I$1)-INPUT!$I$2),"Off Meds",IF(C8068&lt;=(INT(INPUT!$I$1)+INPUT!$I$2),"Washout","On Meds"))))</f>
        <v/>
      </c>
      <c r="F8068">
        <f>IF(B8068="","",1.509*(LN(B8068)^1.084-5.381))</f>
        <v/>
      </c>
      <c r="G8068">
        <f>IF(F8068="","",IF(F8068&lt;0,10*F8068^2,0))</f>
        <v/>
      </c>
      <c r="H8068">
        <f>IF(F8068="","",IF(F8068&gt;0,10*F8068^2,0))</f>
        <v/>
      </c>
    </row>
    <row r="8069">
      <c r="A8069">
        <f>Input!A8069</f>
        <v/>
      </c>
      <c r="B8069">
        <f>IF(ISNUMBER(Input!B8069),IF(AND(Input!B8069&gt;=20,Input!B8069&lt;=700),Input!B8069,""),"")</f>
        <v/>
      </c>
      <c r="C8069">
        <f>IF(B8069="","",INT(A8069))</f>
        <v/>
      </c>
      <c r="D8069">
        <f>IF(B8069="","",HOUR(A8069))</f>
        <v/>
      </c>
      <c r="E8069">
        <f>IF(B8069="","",IF(INPUT!$I$1="","",IF(C8069&lt;(INT(INPUT!$I$1)-INPUT!$I$2),"Off Meds",IF(C8069&lt;=(INT(INPUT!$I$1)+INPUT!$I$2),"Washout","On Meds"))))</f>
        <v/>
      </c>
      <c r="F8069">
        <f>IF(B8069="","",1.509*(LN(B8069)^1.084-5.381))</f>
        <v/>
      </c>
      <c r="G8069">
        <f>IF(F8069="","",IF(F8069&lt;0,10*F8069^2,0))</f>
        <v/>
      </c>
      <c r="H8069">
        <f>IF(F8069="","",IF(F8069&gt;0,10*F8069^2,0))</f>
        <v/>
      </c>
    </row>
    <row r="8070">
      <c r="A8070">
        <f>Input!A8070</f>
        <v/>
      </c>
      <c r="B8070">
        <f>IF(ISNUMBER(Input!B8070),IF(AND(Input!B8070&gt;=20,Input!B8070&lt;=700),Input!B8070,""),"")</f>
        <v/>
      </c>
      <c r="C8070">
        <f>IF(B8070="","",INT(A8070))</f>
        <v/>
      </c>
      <c r="D8070">
        <f>IF(B8070="","",HOUR(A8070))</f>
        <v/>
      </c>
      <c r="E8070">
        <f>IF(B8070="","",IF(INPUT!$I$1="","",IF(C8070&lt;(INT(INPUT!$I$1)-INPUT!$I$2),"Off Meds",IF(C8070&lt;=(INT(INPUT!$I$1)+INPUT!$I$2),"Washout","On Meds"))))</f>
        <v/>
      </c>
      <c r="F8070">
        <f>IF(B8070="","",1.509*(LN(B8070)^1.084-5.381))</f>
        <v/>
      </c>
      <c r="G8070">
        <f>IF(F8070="","",IF(F8070&lt;0,10*F8070^2,0))</f>
        <v/>
      </c>
      <c r="H8070">
        <f>IF(F8070="","",IF(F8070&gt;0,10*F8070^2,0))</f>
        <v/>
      </c>
    </row>
    <row r="8071">
      <c r="A8071">
        <f>Input!A8071</f>
        <v/>
      </c>
      <c r="B8071">
        <f>IF(ISNUMBER(Input!B8071),IF(AND(Input!B8071&gt;=20,Input!B8071&lt;=700),Input!B8071,""),"")</f>
        <v/>
      </c>
      <c r="C8071">
        <f>IF(B8071="","",INT(A8071))</f>
        <v/>
      </c>
      <c r="D8071">
        <f>IF(B8071="","",HOUR(A8071))</f>
        <v/>
      </c>
      <c r="E8071">
        <f>IF(B8071="","",IF(INPUT!$I$1="","",IF(C8071&lt;(INT(INPUT!$I$1)-INPUT!$I$2),"Off Meds",IF(C8071&lt;=(INT(INPUT!$I$1)+INPUT!$I$2),"Washout","On Meds"))))</f>
        <v/>
      </c>
      <c r="F8071">
        <f>IF(B8071="","",1.509*(LN(B8071)^1.084-5.381))</f>
        <v/>
      </c>
      <c r="G8071">
        <f>IF(F8071="","",IF(F8071&lt;0,10*F8071^2,0))</f>
        <v/>
      </c>
      <c r="H8071">
        <f>IF(F8071="","",IF(F8071&gt;0,10*F8071^2,0))</f>
        <v/>
      </c>
    </row>
    <row r="8072">
      <c r="A8072">
        <f>Input!A8072</f>
        <v/>
      </c>
      <c r="B8072">
        <f>IF(ISNUMBER(Input!B8072),IF(AND(Input!B8072&gt;=20,Input!B8072&lt;=700),Input!B8072,""),"")</f>
        <v/>
      </c>
      <c r="C8072">
        <f>IF(B8072="","",INT(A8072))</f>
        <v/>
      </c>
      <c r="D8072">
        <f>IF(B8072="","",HOUR(A8072))</f>
        <v/>
      </c>
      <c r="E8072">
        <f>IF(B8072="","",IF(INPUT!$I$1="","",IF(C8072&lt;(INT(INPUT!$I$1)-INPUT!$I$2),"Off Meds",IF(C8072&lt;=(INT(INPUT!$I$1)+INPUT!$I$2),"Washout","On Meds"))))</f>
        <v/>
      </c>
      <c r="F8072">
        <f>IF(B8072="","",1.509*(LN(B8072)^1.084-5.381))</f>
        <v/>
      </c>
      <c r="G8072">
        <f>IF(F8072="","",IF(F8072&lt;0,10*F8072^2,0))</f>
        <v/>
      </c>
      <c r="H8072">
        <f>IF(F8072="","",IF(F8072&gt;0,10*F8072^2,0))</f>
        <v/>
      </c>
    </row>
    <row r="8073">
      <c r="A8073">
        <f>Input!A8073</f>
        <v/>
      </c>
      <c r="B8073">
        <f>IF(ISNUMBER(Input!B8073),IF(AND(Input!B8073&gt;=20,Input!B8073&lt;=700),Input!B8073,""),"")</f>
        <v/>
      </c>
      <c r="C8073">
        <f>IF(B8073="","",INT(A8073))</f>
        <v/>
      </c>
      <c r="D8073">
        <f>IF(B8073="","",HOUR(A8073))</f>
        <v/>
      </c>
      <c r="E8073">
        <f>IF(B8073="","",IF(INPUT!$I$1="","",IF(C8073&lt;(INT(INPUT!$I$1)-INPUT!$I$2),"Off Meds",IF(C8073&lt;=(INT(INPUT!$I$1)+INPUT!$I$2),"Washout","On Meds"))))</f>
        <v/>
      </c>
      <c r="F8073">
        <f>IF(B8073="","",1.509*(LN(B8073)^1.084-5.381))</f>
        <v/>
      </c>
      <c r="G8073">
        <f>IF(F8073="","",IF(F8073&lt;0,10*F8073^2,0))</f>
        <v/>
      </c>
      <c r="H8073">
        <f>IF(F8073="","",IF(F8073&gt;0,10*F8073^2,0))</f>
        <v/>
      </c>
    </row>
    <row r="8074">
      <c r="A8074">
        <f>Input!A8074</f>
        <v/>
      </c>
      <c r="B8074">
        <f>IF(ISNUMBER(Input!B8074),IF(AND(Input!B8074&gt;=20,Input!B8074&lt;=700),Input!B8074,""),"")</f>
        <v/>
      </c>
      <c r="C8074">
        <f>IF(B8074="","",INT(A8074))</f>
        <v/>
      </c>
      <c r="D8074">
        <f>IF(B8074="","",HOUR(A8074))</f>
        <v/>
      </c>
      <c r="E8074">
        <f>IF(B8074="","",IF(INPUT!$I$1="","",IF(C8074&lt;(INT(INPUT!$I$1)-INPUT!$I$2),"Off Meds",IF(C8074&lt;=(INT(INPUT!$I$1)+INPUT!$I$2),"Washout","On Meds"))))</f>
        <v/>
      </c>
      <c r="F8074">
        <f>IF(B8074="","",1.509*(LN(B8074)^1.084-5.381))</f>
        <v/>
      </c>
      <c r="G8074">
        <f>IF(F8074="","",IF(F8074&lt;0,10*F8074^2,0))</f>
        <v/>
      </c>
      <c r="H8074">
        <f>IF(F8074="","",IF(F8074&gt;0,10*F8074^2,0))</f>
        <v/>
      </c>
    </row>
    <row r="8075">
      <c r="A8075">
        <f>Input!A8075</f>
        <v/>
      </c>
      <c r="B8075">
        <f>IF(ISNUMBER(Input!B8075),IF(AND(Input!B8075&gt;=20,Input!B8075&lt;=700),Input!B8075,""),"")</f>
        <v/>
      </c>
      <c r="C8075">
        <f>IF(B8075="","",INT(A8075))</f>
        <v/>
      </c>
      <c r="D8075">
        <f>IF(B8075="","",HOUR(A8075))</f>
        <v/>
      </c>
      <c r="E8075">
        <f>IF(B8075="","",IF(INPUT!$I$1="","",IF(C8075&lt;(INT(INPUT!$I$1)-INPUT!$I$2),"Off Meds",IF(C8075&lt;=(INT(INPUT!$I$1)+INPUT!$I$2),"Washout","On Meds"))))</f>
        <v/>
      </c>
      <c r="F8075">
        <f>IF(B8075="","",1.509*(LN(B8075)^1.084-5.381))</f>
        <v/>
      </c>
      <c r="G8075">
        <f>IF(F8075="","",IF(F8075&lt;0,10*F8075^2,0))</f>
        <v/>
      </c>
      <c r="H8075">
        <f>IF(F8075="","",IF(F8075&gt;0,10*F8075^2,0))</f>
        <v/>
      </c>
    </row>
    <row r="8076">
      <c r="A8076">
        <f>Input!A8076</f>
        <v/>
      </c>
      <c r="B8076">
        <f>IF(ISNUMBER(Input!B8076),IF(AND(Input!B8076&gt;=20,Input!B8076&lt;=700),Input!B8076,""),"")</f>
        <v/>
      </c>
      <c r="C8076">
        <f>IF(B8076="","",INT(A8076))</f>
        <v/>
      </c>
      <c r="D8076">
        <f>IF(B8076="","",HOUR(A8076))</f>
        <v/>
      </c>
      <c r="E8076">
        <f>IF(B8076="","",IF(INPUT!$I$1="","",IF(C8076&lt;(INT(INPUT!$I$1)-INPUT!$I$2),"Off Meds",IF(C8076&lt;=(INT(INPUT!$I$1)+INPUT!$I$2),"Washout","On Meds"))))</f>
        <v/>
      </c>
      <c r="F8076">
        <f>IF(B8076="","",1.509*(LN(B8076)^1.084-5.381))</f>
        <v/>
      </c>
      <c r="G8076">
        <f>IF(F8076="","",IF(F8076&lt;0,10*F8076^2,0))</f>
        <v/>
      </c>
      <c r="H8076">
        <f>IF(F8076="","",IF(F8076&gt;0,10*F8076^2,0))</f>
        <v/>
      </c>
    </row>
    <row r="8077">
      <c r="A8077">
        <f>Input!A8077</f>
        <v/>
      </c>
      <c r="B8077">
        <f>IF(ISNUMBER(Input!B8077),IF(AND(Input!B8077&gt;=20,Input!B8077&lt;=700),Input!B8077,""),"")</f>
        <v/>
      </c>
      <c r="C8077">
        <f>IF(B8077="","",INT(A8077))</f>
        <v/>
      </c>
      <c r="D8077">
        <f>IF(B8077="","",HOUR(A8077))</f>
        <v/>
      </c>
      <c r="E8077">
        <f>IF(B8077="","",IF(INPUT!$I$1="","",IF(C8077&lt;(INT(INPUT!$I$1)-INPUT!$I$2),"Off Meds",IF(C8077&lt;=(INT(INPUT!$I$1)+INPUT!$I$2),"Washout","On Meds"))))</f>
        <v/>
      </c>
      <c r="F8077">
        <f>IF(B8077="","",1.509*(LN(B8077)^1.084-5.381))</f>
        <v/>
      </c>
      <c r="G8077">
        <f>IF(F8077="","",IF(F8077&lt;0,10*F8077^2,0))</f>
        <v/>
      </c>
      <c r="H8077">
        <f>IF(F8077="","",IF(F8077&gt;0,10*F8077^2,0))</f>
        <v/>
      </c>
    </row>
    <row r="8078">
      <c r="A8078">
        <f>Input!A8078</f>
        <v/>
      </c>
      <c r="B8078">
        <f>IF(ISNUMBER(Input!B8078),IF(AND(Input!B8078&gt;=20,Input!B8078&lt;=700),Input!B8078,""),"")</f>
        <v/>
      </c>
      <c r="C8078">
        <f>IF(B8078="","",INT(A8078))</f>
        <v/>
      </c>
      <c r="D8078">
        <f>IF(B8078="","",HOUR(A8078))</f>
        <v/>
      </c>
      <c r="E8078">
        <f>IF(B8078="","",IF(INPUT!$I$1="","",IF(C8078&lt;(INT(INPUT!$I$1)-INPUT!$I$2),"Off Meds",IF(C8078&lt;=(INT(INPUT!$I$1)+INPUT!$I$2),"Washout","On Meds"))))</f>
        <v/>
      </c>
      <c r="F8078">
        <f>IF(B8078="","",1.509*(LN(B8078)^1.084-5.381))</f>
        <v/>
      </c>
      <c r="G8078">
        <f>IF(F8078="","",IF(F8078&lt;0,10*F8078^2,0))</f>
        <v/>
      </c>
      <c r="H8078">
        <f>IF(F8078="","",IF(F8078&gt;0,10*F8078^2,0))</f>
        <v/>
      </c>
    </row>
    <row r="8079">
      <c r="A8079">
        <f>Input!A8079</f>
        <v/>
      </c>
      <c r="B8079">
        <f>IF(ISNUMBER(Input!B8079),IF(AND(Input!B8079&gt;=20,Input!B8079&lt;=700),Input!B8079,""),"")</f>
        <v/>
      </c>
      <c r="C8079">
        <f>IF(B8079="","",INT(A8079))</f>
        <v/>
      </c>
      <c r="D8079">
        <f>IF(B8079="","",HOUR(A8079))</f>
        <v/>
      </c>
      <c r="E8079">
        <f>IF(B8079="","",IF(INPUT!$I$1="","",IF(C8079&lt;(INT(INPUT!$I$1)-INPUT!$I$2),"Off Meds",IF(C8079&lt;=(INT(INPUT!$I$1)+INPUT!$I$2),"Washout","On Meds"))))</f>
        <v/>
      </c>
      <c r="F8079">
        <f>IF(B8079="","",1.509*(LN(B8079)^1.084-5.381))</f>
        <v/>
      </c>
      <c r="G8079">
        <f>IF(F8079="","",IF(F8079&lt;0,10*F8079^2,0))</f>
        <v/>
      </c>
      <c r="H8079">
        <f>IF(F8079="","",IF(F8079&gt;0,10*F8079^2,0))</f>
        <v/>
      </c>
    </row>
    <row r="8080">
      <c r="A8080">
        <f>Input!A8080</f>
        <v/>
      </c>
      <c r="B8080">
        <f>IF(ISNUMBER(Input!B8080),IF(AND(Input!B8080&gt;=20,Input!B8080&lt;=700),Input!B8080,""),"")</f>
        <v/>
      </c>
      <c r="C8080">
        <f>IF(B8080="","",INT(A8080))</f>
        <v/>
      </c>
      <c r="D8080">
        <f>IF(B8080="","",HOUR(A8080))</f>
        <v/>
      </c>
      <c r="E8080">
        <f>IF(B8080="","",IF(INPUT!$I$1="","",IF(C8080&lt;(INT(INPUT!$I$1)-INPUT!$I$2),"Off Meds",IF(C8080&lt;=(INT(INPUT!$I$1)+INPUT!$I$2),"Washout","On Meds"))))</f>
        <v/>
      </c>
      <c r="F8080">
        <f>IF(B8080="","",1.509*(LN(B8080)^1.084-5.381))</f>
        <v/>
      </c>
      <c r="G8080">
        <f>IF(F8080="","",IF(F8080&lt;0,10*F8080^2,0))</f>
        <v/>
      </c>
      <c r="H8080">
        <f>IF(F8080="","",IF(F8080&gt;0,10*F8080^2,0))</f>
        <v/>
      </c>
    </row>
    <row r="8081">
      <c r="A8081">
        <f>Input!A8081</f>
        <v/>
      </c>
      <c r="B8081">
        <f>IF(ISNUMBER(Input!B8081),IF(AND(Input!B8081&gt;=20,Input!B8081&lt;=700),Input!B8081,""),"")</f>
        <v/>
      </c>
      <c r="C8081">
        <f>IF(B8081="","",INT(A8081))</f>
        <v/>
      </c>
      <c r="D8081">
        <f>IF(B8081="","",HOUR(A8081))</f>
        <v/>
      </c>
      <c r="E8081">
        <f>IF(B8081="","",IF(INPUT!$I$1="","",IF(C8081&lt;(INT(INPUT!$I$1)-INPUT!$I$2),"Off Meds",IF(C8081&lt;=(INT(INPUT!$I$1)+INPUT!$I$2),"Washout","On Meds"))))</f>
        <v/>
      </c>
      <c r="F8081">
        <f>IF(B8081="","",1.509*(LN(B8081)^1.084-5.381))</f>
        <v/>
      </c>
      <c r="G8081">
        <f>IF(F8081="","",IF(F8081&lt;0,10*F8081^2,0))</f>
        <v/>
      </c>
      <c r="H8081">
        <f>IF(F8081="","",IF(F8081&gt;0,10*F8081^2,0))</f>
        <v/>
      </c>
    </row>
    <row r="8082">
      <c r="A8082">
        <f>Input!A8082</f>
        <v/>
      </c>
      <c r="B8082">
        <f>IF(ISNUMBER(Input!B8082),IF(AND(Input!B8082&gt;=20,Input!B8082&lt;=700),Input!B8082,""),"")</f>
        <v/>
      </c>
      <c r="C8082">
        <f>IF(B8082="","",INT(A8082))</f>
        <v/>
      </c>
      <c r="D8082">
        <f>IF(B8082="","",HOUR(A8082))</f>
        <v/>
      </c>
      <c r="E8082">
        <f>IF(B8082="","",IF(INPUT!$I$1="","",IF(C8082&lt;(INT(INPUT!$I$1)-INPUT!$I$2),"Off Meds",IF(C8082&lt;=(INT(INPUT!$I$1)+INPUT!$I$2),"Washout","On Meds"))))</f>
        <v/>
      </c>
      <c r="F8082">
        <f>IF(B8082="","",1.509*(LN(B8082)^1.084-5.381))</f>
        <v/>
      </c>
      <c r="G8082">
        <f>IF(F8082="","",IF(F8082&lt;0,10*F8082^2,0))</f>
        <v/>
      </c>
      <c r="H8082">
        <f>IF(F8082="","",IF(F8082&gt;0,10*F8082^2,0))</f>
        <v/>
      </c>
    </row>
    <row r="8083">
      <c r="A8083">
        <f>Input!A8083</f>
        <v/>
      </c>
      <c r="B8083">
        <f>IF(ISNUMBER(Input!B8083),IF(AND(Input!B8083&gt;=20,Input!B8083&lt;=700),Input!B8083,""),"")</f>
        <v/>
      </c>
      <c r="C8083">
        <f>IF(B8083="","",INT(A8083))</f>
        <v/>
      </c>
      <c r="D8083">
        <f>IF(B8083="","",HOUR(A8083))</f>
        <v/>
      </c>
      <c r="E8083">
        <f>IF(B8083="","",IF(INPUT!$I$1="","",IF(C8083&lt;(INT(INPUT!$I$1)-INPUT!$I$2),"Off Meds",IF(C8083&lt;=(INT(INPUT!$I$1)+INPUT!$I$2),"Washout","On Meds"))))</f>
        <v/>
      </c>
      <c r="F8083">
        <f>IF(B8083="","",1.509*(LN(B8083)^1.084-5.381))</f>
        <v/>
      </c>
      <c r="G8083">
        <f>IF(F8083="","",IF(F8083&lt;0,10*F8083^2,0))</f>
        <v/>
      </c>
      <c r="H8083">
        <f>IF(F8083="","",IF(F8083&gt;0,10*F8083^2,0))</f>
        <v/>
      </c>
    </row>
    <row r="8084">
      <c r="A8084">
        <f>Input!A8084</f>
        <v/>
      </c>
      <c r="B8084">
        <f>IF(ISNUMBER(Input!B8084),IF(AND(Input!B8084&gt;=20,Input!B8084&lt;=700),Input!B8084,""),"")</f>
        <v/>
      </c>
      <c r="C8084">
        <f>IF(B8084="","",INT(A8084))</f>
        <v/>
      </c>
      <c r="D8084">
        <f>IF(B8084="","",HOUR(A8084))</f>
        <v/>
      </c>
      <c r="E8084">
        <f>IF(B8084="","",IF(INPUT!$I$1="","",IF(C8084&lt;(INT(INPUT!$I$1)-INPUT!$I$2),"Off Meds",IF(C8084&lt;=(INT(INPUT!$I$1)+INPUT!$I$2),"Washout","On Meds"))))</f>
        <v/>
      </c>
      <c r="F8084">
        <f>IF(B8084="","",1.509*(LN(B8084)^1.084-5.381))</f>
        <v/>
      </c>
      <c r="G8084">
        <f>IF(F8084="","",IF(F8084&lt;0,10*F8084^2,0))</f>
        <v/>
      </c>
      <c r="H8084">
        <f>IF(F8084="","",IF(F8084&gt;0,10*F8084^2,0))</f>
        <v/>
      </c>
    </row>
    <row r="8085">
      <c r="A8085">
        <f>Input!A8085</f>
        <v/>
      </c>
      <c r="B8085">
        <f>IF(ISNUMBER(Input!B8085),IF(AND(Input!B8085&gt;=20,Input!B8085&lt;=700),Input!B8085,""),"")</f>
        <v/>
      </c>
      <c r="C8085">
        <f>IF(B8085="","",INT(A8085))</f>
        <v/>
      </c>
      <c r="D8085">
        <f>IF(B8085="","",HOUR(A8085))</f>
        <v/>
      </c>
      <c r="E8085">
        <f>IF(B8085="","",IF(INPUT!$I$1="","",IF(C8085&lt;(INT(INPUT!$I$1)-INPUT!$I$2),"Off Meds",IF(C8085&lt;=(INT(INPUT!$I$1)+INPUT!$I$2),"Washout","On Meds"))))</f>
        <v/>
      </c>
      <c r="F8085">
        <f>IF(B8085="","",1.509*(LN(B8085)^1.084-5.381))</f>
        <v/>
      </c>
      <c r="G8085">
        <f>IF(F8085="","",IF(F8085&lt;0,10*F8085^2,0))</f>
        <v/>
      </c>
      <c r="H8085">
        <f>IF(F8085="","",IF(F8085&gt;0,10*F8085^2,0))</f>
        <v/>
      </c>
    </row>
    <row r="8086">
      <c r="A8086">
        <f>Input!A8086</f>
        <v/>
      </c>
      <c r="B8086">
        <f>IF(ISNUMBER(Input!B8086),IF(AND(Input!B8086&gt;=20,Input!B8086&lt;=700),Input!B8086,""),"")</f>
        <v/>
      </c>
      <c r="C8086">
        <f>IF(B8086="","",INT(A8086))</f>
        <v/>
      </c>
      <c r="D8086">
        <f>IF(B8086="","",HOUR(A8086))</f>
        <v/>
      </c>
      <c r="E8086">
        <f>IF(B8086="","",IF(INPUT!$I$1="","",IF(C8086&lt;(INT(INPUT!$I$1)-INPUT!$I$2),"Off Meds",IF(C8086&lt;=(INT(INPUT!$I$1)+INPUT!$I$2),"Washout","On Meds"))))</f>
        <v/>
      </c>
      <c r="F8086">
        <f>IF(B8086="","",1.509*(LN(B8086)^1.084-5.381))</f>
        <v/>
      </c>
      <c r="G8086">
        <f>IF(F8086="","",IF(F8086&lt;0,10*F8086^2,0))</f>
        <v/>
      </c>
      <c r="H8086">
        <f>IF(F8086="","",IF(F8086&gt;0,10*F8086^2,0))</f>
        <v/>
      </c>
    </row>
    <row r="8087">
      <c r="A8087">
        <f>Input!A8087</f>
        <v/>
      </c>
      <c r="B8087">
        <f>IF(ISNUMBER(Input!B8087),IF(AND(Input!B8087&gt;=20,Input!B8087&lt;=700),Input!B8087,""),"")</f>
        <v/>
      </c>
      <c r="C8087">
        <f>IF(B8087="","",INT(A8087))</f>
        <v/>
      </c>
      <c r="D8087">
        <f>IF(B8087="","",HOUR(A8087))</f>
        <v/>
      </c>
      <c r="E8087">
        <f>IF(B8087="","",IF(INPUT!$I$1="","",IF(C8087&lt;(INT(INPUT!$I$1)-INPUT!$I$2),"Off Meds",IF(C8087&lt;=(INT(INPUT!$I$1)+INPUT!$I$2),"Washout","On Meds"))))</f>
        <v/>
      </c>
      <c r="F8087">
        <f>IF(B8087="","",1.509*(LN(B8087)^1.084-5.381))</f>
        <v/>
      </c>
      <c r="G8087">
        <f>IF(F8087="","",IF(F8087&lt;0,10*F8087^2,0))</f>
        <v/>
      </c>
      <c r="H8087">
        <f>IF(F8087="","",IF(F8087&gt;0,10*F8087^2,0))</f>
        <v/>
      </c>
    </row>
    <row r="8088">
      <c r="A8088">
        <f>Input!A8088</f>
        <v/>
      </c>
      <c r="B8088">
        <f>IF(ISNUMBER(Input!B8088),IF(AND(Input!B8088&gt;=20,Input!B8088&lt;=700),Input!B8088,""),"")</f>
        <v/>
      </c>
      <c r="C8088">
        <f>IF(B8088="","",INT(A8088))</f>
        <v/>
      </c>
      <c r="D8088">
        <f>IF(B8088="","",HOUR(A8088))</f>
        <v/>
      </c>
      <c r="E8088">
        <f>IF(B8088="","",IF(INPUT!$I$1="","",IF(C8088&lt;(INT(INPUT!$I$1)-INPUT!$I$2),"Off Meds",IF(C8088&lt;=(INT(INPUT!$I$1)+INPUT!$I$2),"Washout","On Meds"))))</f>
        <v/>
      </c>
      <c r="F8088">
        <f>IF(B8088="","",1.509*(LN(B8088)^1.084-5.381))</f>
        <v/>
      </c>
      <c r="G8088">
        <f>IF(F8088="","",IF(F8088&lt;0,10*F8088^2,0))</f>
        <v/>
      </c>
      <c r="H8088">
        <f>IF(F8088="","",IF(F8088&gt;0,10*F8088^2,0))</f>
        <v/>
      </c>
    </row>
    <row r="8089">
      <c r="A8089">
        <f>Input!A8089</f>
        <v/>
      </c>
      <c r="B8089">
        <f>IF(ISNUMBER(Input!B8089),IF(AND(Input!B8089&gt;=20,Input!B8089&lt;=700),Input!B8089,""),"")</f>
        <v/>
      </c>
      <c r="C8089">
        <f>IF(B8089="","",INT(A8089))</f>
        <v/>
      </c>
      <c r="D8089">
        <f>IF(B8089="","",HOUR(A8089))</f>
        <v/>
      </c>
      <c r="E8089">
        <f>IF(B8089="","",IF(INPUT!$I$1="","",IF(C8089&lt;(INT(INPUT!$I$1)-INPUT!$I$2),"Off Meds",IF(C8089&lt;=(INT(INPUT!$I$1)+INPUT!$I$2),"Washout","On Meds"))))</f>
        <v/>
      </c>
      <c r="F8089">
        <f>IF(B8089="","",1.509*(LN(B8089)^1.084-5.381))</f>
        <v/>
      </c>
      <c r="G8089">
        <f>IF(F8089="","",IF(F8089&lt;0,10*F8089^2,0))</f>
        <v/>
      </c>
      <c r="H8089">
        <f>IF(F8089="","",IF(F8089&gt;0,10*F8089^2,0))</f>
        <v/>
      </c>
    </row>
    <row r="8090">
      <c r="A8090">
        <f>Input!A8090</f>
        <v/>
      </c>
      <c r="B8090">
        <f>IF(ISNUMBER(Input!B8090),IF(AND(Input!B8090&gt;=20,Input!B8090&lt;=700),Input!B8090,""),"")</f>
        <v/>
      </c>
      <c r="C8090">
        <f>IF(B8090="","",INT(A8090))</f>
        <v/>
      </c>
      <c r="D8090">
        <f>IF(B8090="","",HOUR(A8090))</f>
        <v/>
      </c>
      <c r="E8090">
        <f>IF(B8090="","",IF(INPUT!$I$1="","",IF(C8090&lt;(INT(INPUT!$I$1)-INPUT!$I$2),"Off Meds",IF(C8090&lt;=(INT(INPUT!$I$1)+INPUT!$I$2),"Washout","On Meds"))))</f>
        <v/>
      </c>
      <c r="F8090">
        <f>IF(B8090="","",1.509*(LN(B8090)^1.084-5.381))</f>
        <v/>
      </c>
      <c r="G8090">
        <f>IF(F8090="","",IF(F8090&lt;0,10*F8090^2,0))</f>
        <v/>
      </c>
      <c r="H8090">
        <f>IF(F8090="","",IF(F8090&gt;0,10*F8090^2,0))</f>
        <v/>
      </c>
    </row>
    <row r="8091">
      <c r="A8091">
        <f>Input!A8091</f>
        <v/>
      </c>
      <c r="B8091">
        <f>IF(ISNUMBER(Input!B8091),IF(AND(Input!B8091&gt;=20,Input!B8091&lt;=700),Input!B8091,""),"")</f>
        <v/>
      </c>
      <c r="C8091">
        <f>IF(B8091="","",INT(A8091))</f>
        <v/>
      </c>
      <c r="D8091">
        <f>IF(B8091="","",HOUR(A8091))</f>
        <v/>
      </c>
      <c r="E8091">
        <f>IF(B8091="","",IF(INPUT!$I$1="","",IF(C8091&lt;(INT(INPUT!$I$1)-INPUT!$I$2),"Off Meds",IF(C8091&lt;=(INT(INPUT!$I$1)+INPUT!$I$2),"Washout","On Meds"))))</f>
        <v/>
      </c>
      <c r="F8091">
        <f>IF(B8091="","",1.509*(LN(B8091)^1.084-5.381))</f>
        <v/>
      </c>
      <c r="G8091">
        <f>IF(F8091="","",IF(F8091&lt;0,10*F8091^2,0))</f>
        <v/>
      </c>
      <c r="H8091">
        <f>IF(F8091="","",IF(F8091&gt;0,10*F8091^2,0))</f>
        <v/>
      </c>
    </row>
    <row r="8092">
      <c r="A8092">
        <f>Input!A8092</f>
        <v/>
      </c>
      <c r="B8092">
        <f>IF(ISNUMBER(Input!B8092),IF(AND(Input!B8092&gt;=20,Input!B8092&lt;=700),Input!B8092,""),"")</f>
        <v/>
      </c>
      <c r="C8092">
        <f>IF(B8092="","",INT(A8092))</f>
        <v/>
      </c>
      <c r="D8092">
        <f>IF(B8092="","",HOUR(A8092))</f>
        <v/>
      </c>
      <c r="E8092">
        <f>IF(B8092="","",IF(INPUT!$I$1="","",IF(C8092&lt;(INT(INPUT!$I$1)-INPUT!$I$2),"Off Meds",IF(C8092&lt;=(INT(INPUT!$I$1)+INPUT!$I$2),"Washout","On Meds"))))</f>
        <v/>
      </c>
      <c r="F8092">
        <f>IF(B8092="","",1.509*(LN(B8092)^1.084-5.381))</f>
        <v/>
      </c>
      <c r="G8092">
        <f>IF(F8092="","",IF(F8092&lt;0,10*F8092^2,0))</f>
        <v/>
      </c>
      <c r="H8092">
        <f>IF(F8092="","",IF(F8092&gt;0,10*F8092^2,0))</f>
        <v/>
      </c>
    </row>
    <row r="8093">
      <c r="A8093">
        <f>Input!A8093</f>
        <v/>
      </c>
      <c r="B8093">
        <f>IF(ISNUMBER(Input!B8093),IF(AND(Input!B8093&gt;=20,Input!B8093&lt;=700),Input!B8093,""),"")</f>
        <v/>
      </c>
      <c r="C8093">
        <f>IF(B8093="","",INT(A8093))</f>
        <v/>
      </c>
      <c r="D8093">
        <f>IF(B8093="","",HOUR(A8093))</f>
        <v/>
      </c>
      <c r="E8093">
        <f>IF(B8093="","",IF(INPUT!$I$1="","",IF(C8093&lt;(INT(INPUT!$I$1)-INPUT!$I$2),"Off Meds",IF(C8093&lt;=(INT(INPUT!$I$1)+INPUT!$I$2),"Washout","On Meds"))))</f>
        <v/>
      </c>
      <c r="F8093">
        <f>IF(B8093="","",1.509*(LN(B8093)^1.084-5.381))</f>
        <v/>
      </c>
      <c r="G8093">
        <f>IF(F8093="","",IF(F8093&lt;0,10*F8093^2,0))</f>
        <v/>
      </c>
      <c r="H8093">
        <f>IF(F8093="","",IF(F8093&gt;0,10*F8093^2,0))</f>
        <v/>
      </c>
    </row>
    <row r="8094">
      <c r="A8094">
        <f>Input!A8094</f>
        <v/>
      </c>
      <c r="B8094">
        <f>IF(ISNUMBER(Input!B8094),IF(AND(Input!B8094&gt;=20,Input!B8094&lt;=700),Input!B8094,""),"")</f>
        <v/>
      </c>
      <c r="C8094">
        <f>IF(B8094="","",INT(A8094))</f>
        <v/>
      </c>
      <c r="D8094">
        <f>IF(B8094="","",HOUR(A8094))</f>
        <v/>
      </c>
      <c r="E8094">
        <f>IF(B8094="","",IF(INPUT!$I$1="","",IF(C8094&lt;(INT(INPUT!$I$1)-INPUT!$I$2),"Off Meds",IF(C8094&lt;=(INT(INPUT!$I$1)+INPUT!$I$2),"Washout","On Meds"))))</f>
        <v/>
      </c>
      <c r="F8094">
        <f>IF(B8094="","",1.509*(LN(B8094)^1.084-5.381))</f>
        <v/>
      </c>
      <c r="G8094">
        <f>IF(F8094="","",IF(F8094&lt;0,10*F8094^2,0))</f>
        <v/>
      </c>
      <c r="H8094">
        <f>IF(F8094="","",IF(F8094&gt;0,10*F8094^2,0))</f>
        <v/>
      </c>
    </row>
    <row r="8095">
      <c r="A8095">
        <f>Input!A8095</f>
        <v/>
      </c>
      <c r="B8095">
        <f>IF(ISNUMBER(Input!B8095),IF(AND(Input!B8095&gt;=20,Input!B8095&lt;=700),Input!B8095,""),"")</f>
        <v/>
      </c>
      <c r="C8095">
        <f>IF(B8095="","",INT(A8095))</f>
        <v/>
      </c>
      <c r="D8095">
        <f>IF(B8095="","",HOUR(A8095))</f>
        <v/>
      </c>
      <c r="E8095">
        <f>IF(B8095="","",IF(INPUT!$I$1="","",IF(C8095&lt;(INT(INPUT!$I$1)-INPUT!$I$2),"Off Meds",IF(C8095&lt;=(INT(INPUT!$I$1)+INPUT!$I$2),"Washout","On Meds"))))</f>
        <v/>
      </c>
      <c r="F8095">
        <f>IF(B8095="","",1.509*(LN(B8095)^1.084-5.381))</f>
        <v/>
      </c>
      <c r="G8095">
        <f>IF(F8095="","",IF(F8095&lt;0,10*F8095^2,0))</f>
        <v/>
      </c>
      <c r="H8095">
        <f>IF(F8095="","",IF(F8095&gt;0,10*F8095^2,0))</f>
        <v/>
      </c>
    </row>
    <row r="8096">
      <c r="A8096">
        <f>Input!A8096</f>
        <v/>
      </c>
      <c r="B8096">
        <f>IF(ISNUMBER(Input!B8096),IF(AND(Input!B8096&gt;=20,Input!B8096&lt;=700),Input!B8096,""),"")</f>
        <v/>
      </c>
      <c r="C8096">
        <f>IF(B8096="","",INT(A8096))</f>
        <v/>
      </c>
      <c r="D8096">
        <f>IF(B8096="","",HOUR(A8096))</f>
        <v/>
      </c>
      <c r="E8096">
        <f>IF(B8096="","",IF(INPUT!$I$1="","",IF(C8096&lt;(INT(INPUT!$I$1)-INPUT!$I$2),"Off Meds",IF(C8096&lt;=(INT(INPUT!$I$1)+INPUT!$I$2),"Washout","On Meds"))))</f>
        <v/>
      </c>
      <c r="F8096">
        <f>IF(B8096="","",1.509*(LN(B8096)^1.084-5.381))</f>
        <v/>
      </c>
      <c r="G8096">
        <f>IF(F8096="","",IF(F8096&lt;0,10*F8096^2,0))</f>
        <v/>
      </c>
      <c r="H8096">
        <f>IF(F8096="","",IF(F8096&gt;0,10*F8096^2,0))</f>
        <v/>
      </c>
    </row>
    <row r="8097">
      <c r="A8097">
        <f>Input!A8097</f>
        <v/>
      </c>
      <c r="B8097">
        <f>IF(ISNUMBER(Input!B8097),IF(AND(Input!B8097&gt;=20,Input!B8097&lt;=700),Input!B8097,""),"")</f>
        <v/>
      </c>
      <c r="C8097">
        <f>IF(B8097="","",INT(A8097))</f>
        <v/>
      </c>
      <c r="D8097">
        <f>IF(B8097="","",HOUR(A8097))</f>
        <v/>
      </c>
      <c r="E8097">
        <f>IF(B8097="","",IF(INPUT!$I$1="","",IF(C8097&lt;(INT(INPUT!$I$1)-INPUT!$I$2),"Off Meds",IF(C8097&lt;=(INT(INPUT!$I$1)+INPUT!$I$2),"Washout","On Meds"))))</f>
        <v/>
      </c>
      <c r="F8097">
        <f>IF(B8097="","",1.509*(LN(B8097)^1.084-5.381))</f>
        <v/>
      </c>
      <c r="G8097">
        <f>IF(F8097="","",IF(F8097&lt;0,10*F8097^2,0))</f>
        <v/>
      </c>
      <c r="H8097">
        <f>IF(F8097="","",IF(F8097&gt;0,10*F8097^2,0))</f>
        <v/>
      </c>
    </row>
    <row r="8098">
      <c r="A8098">
        <f>Input!A8098</f>
        <v/>
      </c>
      <c r="B8098">
        <f>IF(ISNUMBER(Input!B8098),IF(AND(Input!B8098&gt;=20,Input!B8098&lt;=700),Input!B8098,""),"")</f>
        <v/>
      </c>
      <c r="C8098">
        <f>IF(B8098="","",INT(A8098))</f>
        <v/>
      </c>
      <c r="D8098">
        <f>IF(B8098="","",HOUR(A8098))</f>
        <v/>
      </c>
      <c r="E8098">
        <f>IF(B8098="","",IF(INPUT!$I$1="","",IF(C8098&lt;(INT(INPUT!$I$1)-INPUT!$I$2),"Off Meds",IF(C8098&lt;=(INT(INPUT!$I$1)+INPUT!$I$2),"Washout","On Meds"))))</f>
        <v/>
      </c>
      <c r="F8098">
        <f>IF(B8098="","",1.509*(LN(B8098)^1.084-5.381))</f>
        <v/>
      </c>
      <c r="G8098">
        <f>IF(F8098="","",IF(F8098&lt;0,10*F8098^2,0))</f>
        <v/>
      </c>
      <c r="H8098">
        <f>IF(F8098="","",IF(F8098&gt;0,10*F8098^2,0))</f>
        <v/>
      </c>
    </row>
    <row r="8099">
      <c r="A8099">
        <f>Input!A8099</f>
        <v/>
      </c>
      <c r="B8099">
        <f>IF(ISNUMBER(Input!B8099),IF(AND(Input!B8099&gt;=20,Input!B8099&lt;=700),Input!B8099,""),"")</f>
        <v/>
      </c>
      <c r="C8099">
        <f>IF(B8099="","",INT(A8099))</f>
        <v/>
      </c>
      <c r="D8099">
        <f>IF(B8099="","",HOUR(A8099))</f>
        <v/>
      </c>
      <c r="E8099">
        <f>IF(B8099="","",IF(INPUT!$I$1="","",IF(C8099&lt;(INT(INPUT!$I$1)-INPUT!$I$2),"Off Meds",IF(C8099&lt;=(INT(INPUT!$I$1)+INPUT!$I$2),"Washout","On Meds"))))</f>
        <v/>
      </c>
      <c r="F8099">
        <f>IF(B8099="","",1.509*(LN(B8099)^1.084-5.381))</f>
        <v/>
      </c>
      <c r="G8099">
        <f>IF(F8099="","",IF(F8099&lt;0,10*F8099^2,0))</f>
        <v/>
      </c>
      <c r="H8099">
        <f>IF(F8099="","",IF(F8099&gt;0,10*F8099^2,0))</f>
        <v/>
      </c>
    </row>
    <row r="8100">
      <c r="A8100">
        <f>Input!A8100</f>
        <v/>
      </c>
      <c r="B8100">
        <f>IF(ISNUMBER(Input!B8100),IF(AND(Input!B8100&gt;=20,Input!B8100&lt;=700),Input!B8100,""),"")</f>
        <v/>
      </c>
      <c r="C8100">
        <f>IF(B8100="","",INT(A8100))</f>
        <v/>
      </c>
      <c r="D8100">
        <f>IF(B8100="","",HOUR(A8100))</f>
        <v/>
      </c>
      <c r="E8100">
        <f>IF(B8100="","",IF(INPUT!$I$1="","",IF(C8100&lt;(INT(INPUT!$I$1)-INPUT!$I$2),"Off Meds",IF(C8100&lt;=(INT(INPUT!$I$1)+INPUT!$I$2),"Washout","On Meds"))))</f>
        <v/>
      </c>
      <c r="F8100">
        <f>IF(B8100="","",1.509*(LN(B8100)^1.084-5.381))</f>
        <v/>
      </c>
      <c r="G8100">
        <f>IF(F8100="","",IF(F8100&lt;0,10*F8100^2,0))</f>
        <v/>
      </c>
      <c r="H8100">
        <f>IF(F8100="","",IF(F8100&gt;0,10*F8100^2,0))</f>
        <v/>
      </c>
    </row>
    <row r="8101">
      <c r="A8101">
        <f>Input!A8101</f>
        <v/>
      </c>
      <c r="B8101">
        <f>IF(ISNUMBER(Input!B8101),IF(AND(Input!B8101&gt;=20,Input!B8101&lt;=700),Input!B8101,""),"")</f>
        <v/>
      </c>
      <c r="C8101">
        <f>IF(B8101="","",INT(A8101))</f>
        <v/>
      </c>
      <c r="D8101">
        <f>IF(B8101="","",HOUR(A8101))</f>
        <v/>
      </c>
      <c r="E8101">
        <f>IF(B8101="","",IF(INPUT!$I$1="","",IF(C8101&lt;(INT(INPUT!$I$1)-INPUT!$I$2),"Off Meds",IF(C8101&lt;=(INT(INPUT!$I$1)+INPUT!$I$2),"Washout","On Meds"))))</f>
        <v/>
      </c>
      <c r="F8101">
        <f>IF(B8101="","",1.509*(LN(B8101)^1.084-5.381))</f>
        <v/>
      </c>
      <c r="G8101">
        <f>IF(F8101="","",IF(F8101&lt;0,10*F8101^2,0))</f>
        <v/>
      </c>
      <c r="H8101">
        <f>IF(F8101="","",IF(F8101&gt;0,10*F8101^2,0))</f>
        <v/>
      </c>
    </row>
    <row r="8102">
      <c r="A8102">
        <f>Input!A8102</f>
        <v/>
      </c>
      <c r="B8102">
        <f>IF(ISNUMBER(Input!B8102),IF(AND(Input!B8102&gt;=20,Input!B8102&lt;=700),Input!B8102,""),"")</f>
        <v/>
      </c>
      <c r="C8102">
        <f>IF(B8102="","",INT(A8102))</f>
        <v/>
      </c>
      <c r="D8102">
        <f>IF(B8102="","",HOUR(A8102))</f>
        <v/>
      </c>
      <c r="E8102">
        <f>IF(B8102="","",IF(INPUT!$I$1="","",IF(C8102&lt;(INT(INPUT!$I$1)-INPUT!$I$2),"Off Meds",IF(C8102&lt;=(INT(INPUT!$I$1)+INPUT!$I$2),"Washout","On Meds"))))</f>
        <v/>
      </c>
      <c r="F8102">
        <f>IF(B8102="","",1.509*(LN(B8102)^1.084-5.381))</f>
        <v/>
      </c>
      <c r="G8102">
        <f>IF(F8102="","",IF(F8102&lt;0,10*F8102^2,0))</f>
        <v/>
      </c>
      <c r="H8102">
        <f>IF(F8102="","",IF(F8102&gt;0,10*F8102^2,0))</f>
        <v/>
      </c>
    </row>
    <row r="8103">
      <c r="A8103">
        <f>Input!A8103</f>
        <v/>
      </c>
      <c r="B8103">
        <f>IF(ISNUMBER(Input!B8103),IF(AND(Input!B8103&gt;=20,Input!B8103&lt;=700),Input!B8103,""),"")</f>
        <v/>
      </c>
      <c r="C8103">
        <f>IF(B8103="","",INT(A8103))</f>
        <v/>
      </c>
      <c r="D8103">
        <f>IF(B8103="","",HOUR(A8103))</f>
        <v/>
      </c>
      <c r="E8103">
        <f>IF(B8103="","",IF(INPUT!$I$1="","",IF(C8103&lt;(INT(INPUT!$I$1)-INPUT!$I$2),"Off Meds",IF(C8103&lt;=(INT(INPUT!$I$1)+INPUT!$I$2),"Washout","On Meds"))))</f>
        <v/>
      </c>
      <c r="F8103">
        <f>IF(B8103="","",1.509*(LN(B8103)^1.084-5.381))</f>
        <v/>
      </c>
      <c r="G8103">
        <f>IF(F8103="","",IF(F8103&lt;0,10*F8103^2,0))</f>
        <v/>
      </c>
      <c r="H8103">
        <f>IF(F8103="","",IF(F8103&gt;0,10*F8103^2,0))</f>
        <v/>
      </c>
    </row>
    <row r="8104">
      <c r="A8104">
        <f>Input!A8104</f>
        <v/>
      </c>
      <c r="B8104">
        <f>IF(ISNUMBER(Input!B8104),IF(AND(Input!B8104&gt;=20,Input!B8104&lt;=700),Input!B8104,""),"")</f>
        <v/>
      </c>
      <c r="C8104">
        <f>IF(B8104="","",INT(A8104))</f>
        <v/>
      </c>
      <c r="D8104">
        <f>IF(B8104="","",HOUR(A8104))</f>
        <v/>
      </c>
      <c r="E8104">
        <f>IF(B8104="","",IF(INPUT!$I$1="","",IF(C8104&lt;(INT(INPUT!$I$1)-INPUT!$I$2),"Off Meds",IF(C8104&lt;=(INT(INPUT!$I$1)+INPUT!$I$2),"Washout","On Meds"))))</f>
        <v/>
      </c>
      <c r="F8104">
        <f>IF(B8104="","",1.509*(LN(B8104)^1.084-5.381))</f>
        <v/>
      </c>
      <c r="G8104">
        <f>IF(F8104="","",IF(F8104&lt;0,10*F8104^2,0))</f>
        <v/>
      </c>
      <c r="H8104">
        <f>IF(F8104="","",IF(F8104&gt;0,10*F8104^2,0))</f>
        <v/>
      </c>
    </row>
    <row r="8105">
      <c r="A8105">
        <f>Input!A8105</f>
        <v/>
      </c>
      <c r="B8105">
        <f>IF(ISNUMBER(Input!B8105),IF(AND(Input!B8105&gt;=20,Input!B8105&lt;=700),Input!B8105,""),"")</f>
        <v/>
      </c>
      <c r="C8105">
        <f>IF(B8105="","",INT(A8105))</f>
        <v/>
      </c>
      <c r="D8105">
        <f>IF(B8105="","",HOUR(A8105))</f>
        <v/>
      </c>
      <c r="E8105">
        <f>IF(B8105="","",IF(INPUT!$I$1="","",IF(C8105&lt;(INT(INPUT!$I$1)-INPUT!$I$2),"Off Meds",IF(C8105&lt;=(INT(INPUT!$I$1)+INPUT!$I$2),"Washout","On Meds"))))</f>
        <v/>
      </c>
      <c r="F8105">
        <f>IF(B8105="","",1.509*(LN(B8105)^1.084-5.381))</f>
        <v/>
      </c>
      <c r="G8105">
        <f>IF(F8105="","",IF(F8105&lt;0,10*F8105^2,0))</f>
        <v/>
      </c>
      <c r="H8105">
        <f>IF(F8105="","",IF(F8105&gt;0,10*F8105^2,0))</f>
        <v/>
      </c>
    </row>
    <row r="8106">
      <c r="A8106">
        <f>Input!A8106</f>
        <v/>
      </c>
      <c r="B8106">
        <f>IF(ISNUMBER(Input!B8106),IF(AND(Input!B8106&gt;=20,Input!B8106&lt;=700),Input!B8106,""),"")</f>
        <v/>
      </c>
      <c r="C8106">
        <f>IF(B8106="","",INT(A8106))</f>
        <v/>
      </c>
      <c r="D8106">
        <f>IF(B8106="","",HOUR(A8106))</f>
        <v/>
      </c>
      <c r="E8106">
        <f>IF(B8106="","",IF(INPUT!$I$1="","",IF(C8106&lt;(INT(INPUT!$I$1)-INPUT!$I$2),"Off Meds",IF(C8106&lt;=(INT(INPUT!$I$1)+INPUT!$I$2),"Washout","On Meds"))))</f>
        <v/>
      </c>
      <c r="F8106">
        <f>IF(B8106="","",1.509*(LN(B8106)^1.084-5.381))</f>
        <v/>
      </c>
      <c r="G8106">
        <f>IF(F8106="","",IF(F8106&lt;0,10*F8106^2,0))</f>
        <v/>
      </c>
      <c r="H8106">
        <f>IF(F8106="","",IF(F8106&gt;0,10*F8106^2,0))</f>
        <v/>
      </c>
    </row>
    <row r="8107">
      <c r="A8107">
        <f>Input!A8107</f>
        <v/>
      </c>
      <c r="B8107">
        <f>IF(ISNUMBER(Input!B8107),IF(AND(Input!B8107&gt;=20,Input!B8107&lt;=700),Input!B8107,""),"")</f>
        <v/>
      </c>
      <c r="C8107">
        <f>IF(B8107="","",INT(A8107))</f>
        <v/>
      </c>
      <c r="D8107">
        <f>IF(B8107="","",HOUR(A8107))</f>
        <v/>
      </c>
      <c r="E8107">
        <f>IF(B8107="","",IF(INPUT!$I$1="","",IF(C8107&lt;(INT(INPUT!$I$1)-INPUT!$I$2),"Off Meds",IF(C8107&lt;=(INT(INPUT!$I$1)+INPUT!$I$2),"Washout","On Meds"))))</f>
        <v/>
      </c>
      <c r="F8107">
        <f>IF(B8107="","",1.509*(LN(B8107)^1.084-5.381))</f>
        <v/>
      </c>
      <c r="G8107">
        <f>IF(F8107="","",IF(F8107&lt;0,10*F8107^2,0))</f>
        <v/>
      </c>
      <c r="H8107">
        <f>IF(F8107="","",IF(F8107&gt;0,10*F8107^2,0))</f>
        <v/>
      </c>
    </row>
    <row r="8108">
      <c r="A8108">
        <f>Input!A8108</f>
        <v/>
      </c>
      <c r="B8108">
        <f>IF(ISNUMBER(Input!B8108),IF(AND(Input!B8108&gt;=20,Input!B8108&lt;=700),Input!B8108,""),"")</f>
        <v/>
      </c>
      <c r="C8108">
        <f>IF(B8108="","",INT(A8108))</f>
        <v/>
      </c>
      <c r="D8108">
        <f>IF(B8108="","",HOUR(A8108))</f>
        <v/>
      </c>
      <c r="E8108">
        <f>IF(B8108="","",IF(INPUT!$I$1="","",IF(C8108&lt;(INT(INPUT!$I$1)-INPUT!$I$2),"Off Meds",IF(C8108&lt;=(INT(INPUT!$I$1)+INPUT!$I$2),"Washout","On Meds"))))</f>
        <v/>
      </c>
      <c r="F8108">
        <f>IF(B8108="","",1.509*(LN(B8108)^1.084-5.381))</f>
        <v/>
      </c>
      <c r="G8108">
        <f>IF(F8108="","",IF(F8108&lt;0,10*F8108^2,0))</f>
        <v/>
      </c>
      <c r="H8108">
        <f>IF(F8108="","",IF(F8108&gt;0,10*F8108^2,0))</f>
        <v/>
      </c>
    </row>
    <row r="8109">
      <c r="A8109">
        <f>Input!A8109</f>
        <v/>
      </c>
      <c r="B8109">
        <f>IF(ISNUMBER(Input!B8109),IF(AND(Input!B8109&gt;=20,Input!B8109&lt;=700),Input!B8109,""),"")</f>
        <v/>
      </c>
      <c r="C8109">
        <f>IF(B8109="","",INT(A8109))</f>
        <v/>
      </c>
      <c r="D8109">
        <f>IF(B8109="","",HOUR(A8109))</f>
        <v/>
      </c>
      <c r="E8109">
        <f>IF(B8109="","",IF(INPUT!$I$1="","",IF(C8109&lt;(INT(INPUT!$I$1)-INPUT!$I$2),"Off Meds",IF(C8109&lt;=(INT(INPUT!$I$1)+INPUT!$I$2),"Washout","On Meds"))))</f>
        <v/>
      </c>
      <c r="F8109">
        <f>IF(B8109="","",1.509*(LN(B8109)^1.084-5.381))</f>
        <v/>
      </c>
      <c r="G8109">
        <f>IF(F8109="","",IF(F8109&lt;0,10*F8109^2,0))</f>
        <v/>
      </c>
      <c r="H8109">
        <f>IF(F8109="","",IF(F8109&gt;0,10*F8109^2,0))</f>
        <v/>
      </c>
    </row>
    <row r="8110">
      <c r="A8110">
        <f>Input!A8110</f>
        <v/>
      </c>
      <c r="B8110">
        <f>IF(ISNUMBER(Input!B8110),IF(AND(Input!B8110&gt;=20,Input!B8110&lt;=700),Input!B8110,""),"")</f>
        <v/>
      </c>
      <c r="C8110">
        <f>IF(B8110="","",INT(A8110))</f>
        <v/>
      </c>
      <c r="D8110">
        <f>IF(B8110="","",HOUR(A8110))</f>
        <v/>
      </c>
      <c r="E8110">
        <f>IF(B8110="","",IF(INPUT!$I$1="","",IF(C8110&lt;(INT(INPUT!$I$1)-INPUT!$I$2),"Off Meds",IF(C8110&lt;=(INT(INPUT!$I$1)+INPUT!$I$2),"Washout","On Meds"))))</f>
        <v/>
      </c>
      <c r="F8110">
        <f>IF(B8110="","",1.509*(LN(B8110)^1.084-5.381))</f>
        <v/>
      </c>
      <c r="G8110">
        <f>IF(F8110="","",IF(F8110&lt;0,10*F8110^2,0))</f>
        <v/>
      </c>
      <c r="H8110">
        <f>IF(F8110="","",IF(F8110&gt;0,10*F8110^2,0))</f>
        <v/>
      </c>
    </row>
    <row r="8111">
      <c r="A8111">
        <f>Input!A8111</f>
        <v/>
      </c>
      <c r="B8111">
        <f>IF(ISNUMBER(Input!B8111),IF(AND(Input!B8111&gt;=20,Input!B8111&lt;=700),Input!B8111,""),"")</f>
        <v/>
      </c>
      <c r="C8111">
        <f>IF(B8111="","",INT(A8111))</f>
        <v/>
      </c>
      <c r="D8111">
        <f>IF(B8111="","",HOUR(A8111))</f>
        <v/>
      </c>
      <c r="E8111">
        <f>IF(B8111="","",IF(INPUT!$I$1="","",IF(C8111&lt;(INT(INPUT!$I$1)-INPUT!$I$2),"Off Meds",IF(C8111&lt;=(INT(INPUT!$I$1)+INPUT!$I$2),"Washout","On Meds"))))</f>
        <v/>
      </c>
      <c r="F8111">
        <f>IF(B8111="","",1.509*(LN(B8111)^1.084-5.381))</f>
        <v/>
      </c>
      <c r="G8111">
        <f>IF(F8111="","",IF(F8111&lt;0,10*F8111^2,0))</f>
        <v/>
      </c>
      <c r="H8111">
        <f>IF(F8111="","",IF(F8111&gt;0,10*F8111^2,0))</f>
        <v/>
      </c>
    </row>
    <row r="8112">
      <c r="A8112">
        <f>Input!A8112</f>
        <v/>
      </c>
      <c r="B8112">
        <f>IF(ISNUMBER(Input!B8112),IF(AND(Input!B8112&gt;=20,Input!B8112&lt;=700),Input!B8112,""),"")</f>
        <v/>
      </c>
      <c r="C8112">
        <f>IF(B8112="","",INT(A8112))</f>
        <v/>
      </c>
      <c r="D8112">
        <f>IF(B8112="","",HOUR(A8112))</f>
        <v/>
      </c>
      <c r="E8112">
        <f>IF(B8112="","",IF(INPUT!$I$1="","",IF(C8112&lt;(INT(INPUT!$I$1)-INPUT!$I$2),"Off Meds",IF(C8112&lt;=(INT(INPUT!$I$1)+INPUT!$I$2),"Washout","On Meds"))))</f>
        <v/>
      </c>
      <c r="F8112">
        <f>IF(B8112="","",1.509*(LN(B8112)^1.084-5.381))</f>
        <v/>
      </c>
      <c r="G8112">
        <f>IF(F8112="","",IF(F8112&lt;0,10*F8112^2,0))</f>
        <v/>
      </c>
      <c r="H8112">
        <f>IF(F8112="","",IF(F8112&gt;0,10*F8112^2,0))</f>
        <v/>
      </c>
    </row>
    <row r="8113">
      <c r="A8113">
        <f>Input!A8113</f>
        <v/>
      </c>
      <c r="B8113">
        <f>IF(ISNUMBER(Input!B8113),IF(AND(Input!B8113&gt;=20,Input!B8113&lt;=700),Input!B8113,""),"")</f>
        <v/>
      </c>
      <c r="C8113">
        <f>IF(B8113="","",INT(A8113))</f>
        <v/>
      </c>
      <c r="D8113">
        <f>IF(B8113="","",HOUR(A8113))</f>
        <v/>
      </c>
      <c r="E8113">
        <f>IF(B8113="","",IF(INPUT!$I$1="","",IF(C8113&lt;(INT(INPUT!$I$1)-INPUT!$I$2),"Off Meds",IF(C8113&lt;=(INT(INPUT!$I$1)+INPUT!$I$2),"Washout","On Meds"))))</f>
        <v/>
      </c>
      <c r="F8113">
        <f>IF(B8113="","",1.509*(LN(B8113)^1.084-5.381))</f>
        <v/>
      </c>
      <c r="G8113">
        <f>IF(F8113="","",IF(F8113&lt;0,10*F8113^2,0))</f>
        <v/>
      </c>
      <c r="H8113">
        <f>IF(F8113="","",IF(F8113&gt;0,10*F8113^2,0))</f>
        <v/>
      </c>
    </row>
    <row r="8114">
      <c r="A8114">
        <f>Input!A8114</f>
        <v/>
      </c>
      <c r="B8114">
        <f>IF(ISNUMBER(Input!B8114),IF(AND(Input!B8114&gt;=20,Input!B8114&lt;=700),Input!B8114,""),"")</f>
        <v/>
      </c>
      <c r="C8114">
        <f>IF(B8114="","",INT(A8114))</f>
        <v/>
      </c>
      <c r="D8114">
        <f>IF(B8114="","",HOUR(A8114))</f>
        <v/>
      </c>
      <c r="E8114">
        <f>IF(B8114="","",IF(INPUT!$I$1="","",IF(C8114&lt;(INT(INPUT!$I$1)-INPUT!$I$2),"Off Meds",IF(C8114&lt;=(INT(INPUT!$I$1)+INPUT!$I$2),"Washout","On Meds"))))</f>
        <v/>
      </c>
      <c r="F8114">
        <f>IF(B8114="","",1.509*(LN(B8114)^1.084-5.381))</f>
        <v/>
      </c>
      <c r="G8114">
        <f>IF(F8114="","",IF(F8114&lt;0,10*F8114^2,0))</f>
        <v/>
      </c>
      <c r="H8114">
        <f>IF(F8114="","",IF(F8114&gt;0,10*F8114^2,0))</f>
        <v/>
      </c>
    </row>
    <row r="8115">
      <c r="A8115">
        <f>Input!A8115</f>
        <v/>
      </c>
      <c r="B8115">
        <f>IF(ISNUMBER(Input!B8115),IF(AND(Input!B8115&gt;=20,Input!B8115&lt;=700),Input!B8115,""),"")</f>
        <v/>
      </c>
      <c r="C8115">
        <f>IF(B8115="","",INT(A8115))</f>
        <v/>
      </c>
      <c r="D8115">
        <f>IF(B8115="","",HOUR(A8115))</f>
        <v/>
      </c>
      <c r="E8115">
        <f>IF(B8115="","",IF(INPUT!$I$1="","",IF(C8115&lt;(INT(INPUT!$I$1)-INPUT!$I$2),"Off Meds",IF(C8115&lt;=(INT(INPUT!$I$1)+INPUT!$I$2),"Washout","On Meds"))))</f>
        <v/>
      </c>
      <c r="F8115">
        <f>IF(B8115="","",1.509*(LN(B8115)^1.084-5.381))</f>
        <v/>
      </c>
      <c r="G8115">
        <f>IF(F8115="","",IF(F8115&lt;0,10*F8115^2,0))</f>
        <v/>
      </c>
      <c r="H8115">
        <f>IF(F8115="","",IF(F8115&gt;0,10*F8115^2,0))</f>
        <v/>
      </c>
    </row>
    <row r="8116">
      <c r="A8116">
        <f>Input!A8116</f>
        <v/>
      </c>
      <c r="B8116">
        <f>IF(ISNUMBER(Input!B8116),IF(AND(Input!B8116&gt;=20,Input!B8116&lt;=700),Input!B8116,""),"")</f>
        <v/>
      </c>
      <c r="C8116">
        <f>IF(B8116="","",INT(A8116))</f>
        <v/>
      </c>
      <c r="D8116">
        <f>IF(B8116="","",HOUR(A8116))</f>
        <v/>
      </c>
      <c r="E8116">
        <f>IF(B8116="","",IF(INPUT!$I$1="","",IF(C8116&lt;(INT(INPUT!$I$1)-INPUT!$I$2),"Off Meds",IF(C8116&lt;=(INT(INPUT!$I$1)+INPUT!$I$2),"Washout","On Meds"))))</f>
        <v/>
      </c>
      <c r="F8116">
        <f>IF(B8116="","",1.509*(LN(B8116)^1.084-5.381))</f>
        <v/>
      </c>
      <c r="G8116">
        <f>IF(F8116="","",IF(F8116&lt;0,10*F8116^2,0))</f>
        <v/>
      </c>
      <c r="H8116">
        <f>IF(F8116="","",IF(F8116&gt;0,10*F8116^2,0))</f>
        <v/>
      </c>
    </row>
    <row r="8117">
      <c r="A8117">
        <f>Input!A8117</f>
        <v/>
      </c>
      <c r="B8117">
        <f>IF(ISNUMBER(Input!B8117),IF(AND(Input!B8117&gt;=20,Input!B8117&lt;=700),Input!B8117,""),"")</f>
        <v/>
      </c>
      <c r="C8117">
        <f>IF(B8117="","",INT(A8117))</f>
        <v/>
      </c>
      <c r="D8117">
        <f>IF(B8117="","",HOUR(A8117))</f>
        <v/>
      </c>
      <c r="E8117">
        <f>IF(B8117="","",IF(INPUT!$I$1="","",IF(C8117&lt;(INT(INPUT!$I$1)-INPUT!$I$2),"Off Meds",IF(C8117&lt;=(INT(INPUT!$I$1)+INPUT!$I$2),"Washout","On Meds"))))</f>
        <v/>
      </c>
      <c r="F8117">
        <f>IF(B8117="","",1.509*(LN(B8117)^1.084-5.381))</f>
        <v/>
      </c>
      <c r="G8117">
        <f>IF(F8117="","",IF(F8117&lt;0,10*F8117^2,0))</f>
        <v/>
      </c>
      <c r="H8117">
        <f>IF(F8117="","",IF(F8117&gt;0,10*F8117^2,0))</f>
        <v/>
      </c>
    </row>
    <row r="8118">
      <c r="A8118">
        <f>Input!A8118</f>
        <v/>
      </c>
      <c r="B8118">
        <f>IF(ISNUMBER(Input!B8118),IF(AND(Input!B8118&gt;=20,Input!B8118&lt;=700),Input!B8118,""),"")</f>
        <v/>
      </c>
      <c r="C8118">
        <f>IF(B8118="","",INT(A8118))</f>
        <v/>
      </c>
      <c r="D8118">
        <f>IF(B8118="","",HOUR(A8118))</f>
        <v/>
      </c>
      <c r="E8118">
        <f>IF(B8118="","",IF(INPUT!$I$1="","",IF(C8118&lt;(INT(INPUT!$I$1)-INPUT!$I$2),"Off Meds",IF(C8118&lt;=(INT(INPUT!$I$1)+INPUT!$I$2),"Washout","On Meds"))))</f>
        <v/>
      </c>
      <c r="F8118">
        <f>IF(B8118="","",1.509*(LN(B8118)^1.084-5.381))</f>
        <v/>
      </c>
      <c r="G8118">
        <f>IF(F8118="","",IF(F8118&lt;0,10*F8118^2,0))</f>
        <v/>
      </c>
      <c r="H8118">
        <f>IF(F8118="","",IF(F8118&gt;0,10*F8118^2,0))</f>
        <v/>
      </c>
    </row>
    <row r="8119">
      <c r="A8119">
        <f>Input!A8119</f>
        <v/>
      </c>
      <c r="B8119">
        <f>IF(ISNUMBER(Input!B8119),IF(AND(Input!B8119&gt;=20,Input!B8119&lt;=700),Input!B8119,""),"")</f>
        <v/>
      </c>
      <c r="C8119">
        <f>IF(B8119="","",INT(A8119))</f>
        <v/>
      </c>
      <c r="D8119">
        <f>IF(B8119="","",HOUR(A8119))</f>
        <v/>
      </c>
      <c r="E8119">
        <f>IF(B8119="","",IF(INPUT!$I$1="","",IF(C8119&lt;(INT(INPUT!$I$1)-INPUT!$I$2),"Off Meds",IF(C8119&lt;=(INT(INPUT!$I$1)+INPUT!$I$2),"Washout","On Meds"))))</f>
        <v/>
      </c>
      <c r="F8119">
        <f>IF(B8119="","",1.509*(LN(B8119)^1.084-5.381))</f>
        <v/>
      </c>
      <c r="G8119">
        <f>IF(F8119="","",IF(F8119&lt;0,10*F8119^2,0))</f>
        <v/>
      </c>
      <c r="H8119">
        <f>IF(F8119="","",IF(F8119&gt;0,10*F8119^2,0))</f>
        <v/>
      </c>
    </row>
    <row r="8120">
      <c r="A8120">
        <f>Input!A8120</f>
        <v/>
      </c>
      <c r="B8120">
        <f>IF(ISNUMBER(Input!B8120),IF(AND(Input!B8120&gt;=20,Input!B8120&lt;=700),Input!B8120,""),"")</f>
        <v/>
      </c>
      <c r="C8120">
        <f>IF(B8120="","",INT(A8120))</f>
        <v/>
      </c>
      <c r="D8120">
        <f>IF(B8120="","",HOUR(A8120))</f>
        <v/>
      </c>
      <c r="E8120">
        <f>IF(B8120="","",IF(INPUT!$I$1="","",IF(C8120&lt;(INT(INPUT!$I$1)-INPUT!$I$2),"Off Meds",IF(C8120&lt;=(INT(INPUT!$I$1)+INPUT!$I$2),"Washout","On Meds"))))</f>
        <v/>
      </c>
      <c r="F8120">
        <f>IF(B8120="","",1.509*(LN(B8120)^1.084-5.381))</f>
        <v/>
      </c>
      <c r="G8120">
        <f>IF(F8120="","",IF(F8120&lt;0,10*F8120^2,0))</f>
        <v/>
      </c>
      <c r="H8120">
        <f>IF(F8120="","",IF(F8120&gt;0,10*F8120^2,0))</f>
        <v/>
      </c>
    </row>
    <row r="8121">
      <c r="A8121">
        <f>Input!A8121</f>
        <v/>
      </c>
      <c r="B8121">
        <f>IF(ISNUMBER(Input!B8121),IF(AND(Input!B8121&gt;=20,Input!B8121&lt;=700),Input!B8121,""),"")</f>
        <v/>
      </c>
      <c r="C8121">
        <f>IF(B8121="","",INT(A8121))</f>
        <v/>
      </c>
      <c r="D8121">
        <f>IF(B8121="","",HOUR(A8121))</f>
        <v/>
      </c>
      <c r="E8121">
        <f>IF(B8121="","",IF(INPUT!$I$1="","",IF(C8121&lt;(INT(INPUT!$I$1)-INPUT!$I$2),"Off Meds",IF(C8121&lt;=(INT(INPUT!$I$1)+INPUT!$I$2),"Washout","On Meds"))))</f>
        <v/>
      </c>
      <c r="F8121">
        <f>IF(B8121="","",1.509*(LN(B8121)^1.084-5.381))</f>
        <v/>
      </c>
      <c r="G8121">
        <f>IF(F8121="","",IF(F8121&lt;0,10*F8121^2,0))</f>
        <v/>
      </c>
      <c r="H8121">
        <f>IF(F8121="","",IF(F8121&gt;0,10*F8121^2,0))</f>
        <v/>
      </c>
    </row>
    <row r="8122">
      <c r="A8122">
        <f>Input!A8122</f>
        <v/>
      </c>
      <c r="B8122">
        <f>IF(ISNUMBER(Input!B8122),IF(AND(Input!B8122&gt;=20,Input!B8122&lt;=700),Input!B8122,""),"")</f>
        <v/>
      </c>
      <c r="C8122">
        <f>IF(B8122="","",INT(A8122))</f>
        <v/>
      </c>
      <c r="D8122">
        <f>IF(B8122="","",HOUR(A8122))</f>
        <v/>
      </c>
      <c r="E8122">
        <f>IF(B8122="","",IF(INPUT!$I$1="","",IF(C8122&lt;(INT(INPUT!$I$1)-INPUT!$I$2),"Off Meds",IF(C8122&lt;=(INT(INPUT!$I$1)+INPUT!$I$2),"Washout","On Meds"))))</f>
        <v/>
      </c>
      <c r="F8122">
        <f>IF(B8122="","",1.509*(LN(B8122)^1.084-5.381))</f>
        <v/>
      </c>
      <c r="G8122">
        <f>IF(F8122="","",IF(F8122&lt;0,10*F8122^2,0))</f>
        <v/>
      </c>
      <c r="H8122">
        <f>IF(F8122="","",IF(F8122&gt;0,10*F8122^2,0))</f>
        <v/>
      </c>
    </row>
    <row r="8123">
      <c r="A8123">
        <f>Input!A8123</f>
        <v/>
      </c>
      <c r="B8123">
        <f>IF(ISNUMBER(Input!B8123),IF(AND(Input!B8123&gt;=20,Input!B8123&lt;=700),Input!B8123,""),"")</f>
        <v/>
      </c>
      <c r="C8123">
        <f>IF(B8123="","",INT(A8123))</f>
        <v/>
      </c>
      <c r="D8123">
        <f>IF(B8123="","",HOUR(A8123))</f>
        <v/>
      </c>
      <c r="E8123">
        <f>IF(B8123="","",IF(INPUT!$I$1="","",IF(C8123&lt;(INT(INPUT!$I$1)-INPUT!$I$2),"Off Meds",IF(C8123&lt;=(INT(INPUT!$I$1)+INPUT!$I$2),"Washout","On Meds"))))</f>
        <v/>
      </c>
      <c r="F8123">
        <f>IF(B8123="","",1.509*(LN(B8123)^1.084-5.381))</f>
        <v/>
      </c>
      <c r="G8123">
        <f>IF(F8123="","",IF(F8123&lt;0,10*F8123^2,0))</f>
        <v/>
      </c>
      <c r="H8123">
        <f>IF(F8123="","",IF(F8123&gt;0,10*F8123^2,0))</f>
        <v/>
      </c>
    </row>
    <row r="8124">
      <c r="A8124">
        <f>Input!A8124</f>
        <v/>
      </c>
      <c r="B8124">
        <f>IF(ISNUMBER(Input!B8124),IF(AND(Input!B8124&gt;=20,Input!B8124&lt;=700),Input!B8124,""),"")</f>
        <v/>
      </c>
      <c r="C8124">
        <f>IF(B8124="","",INT(A8124))</f>
        <v/>
      </c>
      <c r="D8124">
        <f>IF(B8124="","",HOUR(A8124))</f>
        <v/>
      </c>
      <c r="E8124">
        <f>IF(B8124="","",IF(INPUT!$I$1="","",IF(C8124&lt;(INT(INPUT!$I$1)-INPUT!$I$2),"Off Meds",IF(C8124&lt;=(INT(INPUT!$I$1)+INPUT!$I$2),"Washout","On Meds"))))</f>
        <v/>
      </c>
      <c r="F8124">
        <f>IF(B8124="","",1.509*(LN(B8124)^1.084-5.381))</f>
        <v/>
      </c>
      <c r="G8124">
        <f>IF(F8124="","",IF(F8124&lt;0,10*F8124^2,0))</f>
        <v/>
      </c>
      <c r="H8124">
        <f>IF(F8124="","",IF(F8124&gt;0,10*F8124^2,0))</f>
        <v/>
      </c>
    </row>
    <row r="8125">
      <c r="A8125">
        <f>Input!A8125</f>
        <v/>
      </c>
      <c r="B8125">
        <f>IF(ISNUMBER(Input!B8125),IF(AND(Input!B8125&gt;=20,Input!B8125&lt;=700),Input!B8125,""),"")</f>
        <v/>
      </c>
      <c r="C8125">
        <f>IF(B8125="","",INT(A8125))</f>
        <v/>
      </c>
      <c r="D8125">
        <f>IF(B8125="","",HOUR(A8125))</f>
        <v/>
      </c>
      <c r="E8125">
        <f>IF(B8125="","",IF(INPUT!$I$1="","",IF(C8125&lt;(INT(INPUT!$I$1)-INPUT!$I$2),"Off Meds",IF(C8125&lt;=(INT(INPUT!$I$1)+INPUT!$I$2),"Washout","On Meds"))))</f>
        <v/>
      </c>
      <c r="F8125">
        <f>IF(B8125="","",1.509*(LN(B8125)^1.084-5.381))</f>
        <v/>
      </c>
      <c r="G8125">
        <f>IF(F8125="","",IF(F8125&lt;0,10*F8125^2,0))</f>
        <v/>
      </c>
      <c r="H8125">
        <f>IF(F8125="","",IF(F8125&gt;0,10*F8125^2,0))</f>
        <v/>
      </c>
    </row>
    <row r="8126">
      <c r="A8126">
        <f>Input!A8126</f>
        <v/>
      </c>
      <c r="B8126">
        <f>IF(ISNUMBER(Input!B8126),IF(AND(Input!B8126&gt;=20,Input!B8126&lt;=700),Input!B8126,""),"")</f>
        <v/>
      </c>
      <c r="C8126">
        <f>IF(B8126="","",INT(A8126))</f>
        <v/>
      </c>
      <c r="D8126">
        <f>IF(B8126="","",HOUR(A8126))</f>
        <v/>
      </c>
      <c r="E8126">
        <f>IF(B8126="","",IF(INPUT!$I$1="","",IF(C8126&lt;(INT(INPUT!$I$1)-INPUT!$I$2),"Off Meds",IF(C8126&lt;=(INT(INPUT!$I$1)+INPUT!$I$2),"Washout","On Meds"))))</f>
        <v/>
      </c>
      <c r="F8126">
        <f>IF(B8126="","",1.509*(LN(B8126)^1.084-5.381))</f>
        <v/>
      </c>
      <c r="G8126">
        <f>IF(F8126="","",IF(F8126&lt;0,10*F8126^2,0))</f>
        <v/>
      </c>
      <c r="H8126">
        <f>IF(F8126="","",IF(F8126&gt;0,10*F8126^2,0))</f>
        <v/>
      </c>
    </row>
    <row r="8127">
      <c r="A8127">
        <f>Input!A8127</f>
        <v/>
      </c>
      <c r="B8127">
        <f>IF(ISNUMBER(Input!B8127),IF(AND(Input!B8127&gt;=20,Input!B8127&lt;=700),Input!B8127,""),"")</f>
        <v/>
      </c>
      <c r="C8127">
        <f>IF(B8127="","",INT(A8127))</f>
        <v/>
      </c>
      <c r="D8127">
        <f>IF(B8127="","",HOUR(A8127))</f>
        <v/>
      </c>
      <c r="E8127">
        <f>IF(B8127="","",IF(INPUT!$I$1="","",IF(C8127&lt;(INT(INPUT!$I$1)-INPUT!$I$2),"Off Meds",IF(C8127&lt;=(INT(INPUT!$I$1)+INPUT!$I$2),"Washout","On Meds"))))</f>
        <v/>
      </c>
      <c r="F8127">
        <f>IF(B8127="","",1.509*(LN(B8127)^1.084-5.381))</f>
        <v/>
      </c>
      <c r="G8127">
        <f>IF(F8127="","",IF(F8127&lt;0,10*F8127^2,0))</f>
        <v/>
      </c>
      <c r="H8127">
        <f>IF(F8127="","",IF(F8127&gt;0,10*F8127^2,0))</f>
        <v/>
      </c>
    </row>
    <row r="8128">
      <c r="A8128">
        <f>Input!A8128</f>
        <v/>
      </c>
      <c r="B8128">
        <f>IF(ISNUMBER(Input!B8128),IF(AND(Input!B8128&gt;=20,Input!B8128&lt;=700),Input!B8128,""),"")</f>
        <v/>
      </c>
      <c r="C8128">
        <f>IF(B8128="","",INT(A8128))</f>
        <v/>
      </c>
      <c r="D8128">
        <f>IF(B8128="","",HOUR(A8128))</f>
        <v/>
      </c>
      <c r="E8128">
        <f>IF(B8128="","",IF(INPUT!$I$1="","",IF(C8128&lt;(INT(INPUT!$I$1)-INPUT!$I$2),"Off Meds",IF(C8128&lt;=(INT(INPUT!$I$1)+INPUT!$I$2),"Washout","On Meds"))))</f>
        <v/>
      </c>
      <c r="F8128">
        <f>IF(B8128="","",1.509*(LN(B8128)^1.084-5.381))</f>
        <v/>
      </c>
      <c r="G8128">
        <f>IF(F8128="","",IF(F8128&lt;0,10*F8128^2,0))</f>
        <v/>
      </c>
      <c r="H8128">
        <f>IF(F8128="","",IF(F8128&gt;0,10*F8128^2,0))</f>
        <v/>
      </c>
    </row>
    <row r="8129">
      <c r="A8129">
        <f>Input!A8129</f>
        <v/>
      </c>
      <c r="B8129">
        <f>IF(ISNUMBER(Input!B8129),IF(AND(Input!B8129&gt;=20,Input!B8129&lt;=700),Input!B8129,""),"")</f>
        <v/>
      </c>
      <c r="C8129">
        <f>IF(B8129="","",INT(A8129))</f>
        <v/>
      </c>
      <c r="D8129">
        <f>IF(B8129="","",HOUR(A8129))</f>
        <v/>
      </c>
      <c r="E8129">
        <f>IF(B8129="","",IF(INPUT!$I$1="","",IF(C8129&lt;(INT(INPUT!$I$1)-INPUT!$I$2),"Off Meds",IF(C8129&lt;=(INT(INPUT!$I$1)+INPUT!$I$2),"Washout","On Meds"))))</f>
        <v/>
      </c>
      <c r="F8129">
        <f>IF(B8129="","",1.509*(LN(B8129)^1.084-5.381))</f>
        <v/>
      </c>
      <c r="G8129">
        <f>IF(F8129="","",IF(F8129&lt;0,10*F8129^2,0))</f>
        <v/>
      </c>
      <c r="H8129">
        <f>IF(F8129="","",IF(F8129&gt;0,10*F8129^2,0))</f>
        <v/>
      </c>
    </row>
    <row r="8130">
      <c r="A8130">
        <f>Input!A8130</f>
        <v/>
      </c>
      <c r="B8130">
        <f>IF(ISNUMBER(Input!B8130),IF(AND(Input!B8130&gt;=20,Input!B8130&lt;=700),Input!B8130,""),"")</f>
        <v/>
      </c>
      <c r="C8130">
        <f>IF(B8130="","",INT(A8130))</f>
        <v/>
      </c>
      <c r="D8130">
        <f>IF(B8130="","",HOUR(A8130))</f>
        <v/>
      </c>
      <c r="E8130">
        <f>IF(B8130="","",IF(INPUT!$I$1="","",IF(C8130&lt;(INT(INPUT!$I$1)-INPUT!$I$2),"Off Meds",IF(C8130&lt;=(INT(INPUT!$I$1)+INPUT!$I$2),"Washout","On Meds"))))</f>
        <v/>
      </c>
      <c r="F8130">
        <f>IF(B8130="","",1.509*(LN(B8130)^1.084-5.381))</f>
        <v/>
      </c>
      <c r="G8130">
        <f>IF(F8130="","",IF(F8130&lt;0,10*F8130^2,0))</f>
        <v/>
      </c>
      <c r="H8130">
        <f>IF(F8130="","",IF(F8130&gt;0,10*F8130^2,0))</f>
        <v/>
      </c>
    </row>
    <row r="8131">
      <c r="A8131">
        <f>Input!A8131</f>
        <v/>
      </c>
      <c r="B8131">
        <f>IF(ISNUMBER(Input!B8131),IF(AND(Input!B8131&gt;=20,Input!B8131&lt;=700),Input!B8131,""),"")</f>
        <v/>
      </c>
      <c r="C8131">
        <f>IF(B8131="","",INT(A8131))</f>
        <v/>
      </c>
      <c r="D8131">
        <f>IF(B8131="","",HOUR(A8131))</f>
        <v/>
      </c>
      <c r="E8131">
        <f>IF(B8131="","",IF(INPUT!$I$1="","",IF(C8131&lt;(INT(INPUT!$I$1)-INPUT!$I$2),"Off Meds",IF(C8131&lt;=(INT(INPUT!$I$1)+INPUT!$I$2),"Washout","On Meds"))))</f>
        <v/>
      </c>
      <c r="F8131">
        <f>IF(B8131="","",1.509*(LN(B8131)^1.084-5.381))</f>
        <v/>
      </c>
      <c r="G8131">
        <f>IF(F8131="","",IF(F8131&lt;0,10*F8131^2,0))</f>
        <v/>
      </c>
      <c r="H8131">
        <f>IF(F8131="","",IF(F8131&gt;0,10*F8131^2,0))</f>
        <v/>
      </c>
    </row>
    <row r="8132">
      <c r="A8132">
        <f>Input!A8132</f>
        <v/>
      </c>
      <c r="B8132">
        <f>IF(ISNUMBER(Input!B8132),IF(AND(Input!B8132&gt;=20,Input!B8132&lt;=700),Input!B8132,""),"")</f>
        <v/>
      </c>
      <c r="C8132">
        <f>IF(B8132="","",INT(A8132))</f>
        <v/>
      </c>
      <c r="D8132">
        <f>IF(B8132="","",HOUR(A8132))</f>
        <v/>
      </c>
      <c r="E8132">
        <f>IF(B8132="","",IF(INPUT!$I$1="","",IF(C8132&lt;(INT(INPUT!$I$1)-INPUT!$I$2),"Off Meds",IF(C8132&lt;=(INT(INPUT!$I$1)+INPUT!$I$2),"Washout","On Meds"))))</f>
        <v/>
      </c>
      <c r="F8132">
        <f>IF(B8132="","",1.509*(LN(B8132)^1.084-5.381))</f>
        <v/>
      </c>
      <c r="G8132">
        <f>IF(F8132="","",IF(F8132&lt;0,10*F8132^2,0))</f>
        <v/>
      </c>
      <c r="H8132">
        <f>IF(F8132="","",IF(F8132&gt;0,10*F8132^2,0))</f>
        <v/>
      </c>
    </row>
    <row r="8133">
      <c r="A8133">
        <f>Input!A8133</f>
        <v/>
      </c>
      <c r="B8133">
        <f>IF(ISNUMBER(Input!B8133),IF(AND(Input!B8133&gt;=20,Input!B8133&lt;=700),Input!B8133,""),"")</f>
        <v/>
      </c>
      <c r="C8133">
        <f>IF(B8133="","",INT(A8133))</f>
        <v/>
      </c>
      <c r="D8133">
        <f>IF(B8133="","",HOUR(A8133))</f>
        <v/>
      </c>
      <c r="E8133">
        <f>IF(B8133="","",IF(INPUT!$I$1="","",IF(C8133&lt;(INT(INPUT!$I$1)-INPUT!$I$2),"Off Meds",IF(C8133&lt;=(INT(INPUT!$I$1)+INPUT!$I$2),"Washout","On Meds"))))</f>
        <v/>
      </c>
      <c r="F8133">
        <f>IF(B8133="","",1.509*(LN(B8133)^1.084-5.381))</f>
        <v/>
      </c>
      <c r="G8133">
        <f>IF(F8133="","",IF(F8133&lt;0,10*F8133^2,0))</f>
        <v/>
      </c>
      <c r="H8133">
        <f>IF(F8133="","",IF(F8133&gt;0,10*F8133^2,0))</f>
        <v/>
      </c>
    </row>
    <row r="8134">
      <c r="A8134">
        <f>Input!A8134</f>
        <v/>
      </c>
      <c r="B8134">
        <f>IF(ISNUMBER(Input!B8134),IF(AND(Input!B8134&gt;=20,Input!B8134&lt;=700),Input!B8134,""),"")</f>
        <v/>
      </c>
      <c r="C8134">
        <f>IF(B8134="","",INT(A8134))</f>
        <v/>
      </c>
      <c r="D8134">
        <f>IF(B8134="","",HOUR(A8134))</f>
        <v/>
      </c>
      <c r="E8134">
        <f>IF(B8134="","",IF(INPUT!$I$1="","",IF(C8134&lt;(INT(INPUT!$I$1)-INPUT!$I$2),"Off Meds",IF(C8134&lt;=(INT(INPUT!$I$1)+INPUT!$I$2),"Washout","On Meds"))))</f>
        <v/>
      </c>
      <c r="F8134">
        <f>IF(B8134="","",1.509*(LN(B8134)^1.084-5.381))</f>
        <v/>
      </c>
      <c r="G8134">
        <f>IF(F8134="","",IF(F8134&lt;0,10*F8134^2,0))</f>
        <v/>
      </c>
      <c r="H8134">
        <f>IF(F8134="","",IF(F8134&gt;0,10*F8134^2,0))</f>
        <v/>
      </c>
    </row>
    <row r="8135">
      <c r="A8135">
        <f>Input!A8135</f>
        <v/>
      </c>
      <c r="B8135">
        <f>IF(ISNUMBER(Input!B8135),IF(AND(Input!B8135&gt;=20,Input!B8135&lt;=700),Input!B8135,""),"")</f>
        <v/>
      </c>
      <c r="C8135">
        <f>IF(B8135="","",INT(A8135))</f>
        <v/>
      </c>
      <c r="D8135">
        <f>IF(B8135="","",HOUR(A8135))</f>
        <v/>
      </c>
      <c r="E8135">
        <f>IF(B8135="","",IF(INPUT!$I$1="","",IF(C8135&lt;(INT(INPUT!$I$1)-INPUT!$I$2),"Off Meds",IF(C8135&lt;=(INT(INPUT!$I$1)+INPUT!$I$2),"Washout","On Meds"))))</f>
        <v/>
      </c>
      <c r="F8135">
        <f>IF(B8135="","",1.509*(LN(B8135)^1.084-5.381))</f>
        <v/>
      </c>
      <c r="G8135">
        <f>IF(F8135="","",IF(F8135&lt;0,10*F8135^2,0))</f>
        <v/>
      </c>
      <c r="H8135">
        <f>IF(F8135="","",IF(F8135&gt;0,10*F8135^2,0))</f>
        <v/>
      </c>
    </row>
    <row r="8136">
      <c r="A8136">
        <f>Input!A8136</f>
        <v/>
      </c>
      <c r="B8136">
        <f>IF(ISNUMBER(Input!B8136),IF(AND(Input!B8136&gt;=20,Input!B8136&lt;=700),Input!B8136,""),"")</f>
        <v/>
      </c>
      <c r="C8136">
        <f>IF(B8136="","",INT(A8136))</f>
        <v/>
      </c>
      <c r="D8136">
        <f>IF(B8136="","",HOUR(A8136))</f>
        <v/>
      </c>
      <c r="E8136">
        <f>IF(B8136="","",IF(INPUT!$I$1="","",IF(C8136&lt;(INT(INPUT!$I$1)-INPUT!$I$2),"Off Meds",IF(C8136&lt;=(INT(INPUT!$I$1)+INPUT!$I$2),"Washout","On Meds"))))</f>
        <v/>
      </c>
      <c r="F8136">
        <f>IF(B8136="","",1.509*(LN(B8136)^1.084-5.381))</f>
        <v/>
      </c>
      <c r="G8136">
        <f>IF(F8136="","",IF(F8136&lt;0,10*F8136^2,0))</f>
        <v/>
      </c>
      <c r="H8136">
        <f>IF(F8136="","",IF(F8136&gt;0,10*F8136^2,0))</f>
        <v/>
      </c>
    </row>
    <row r="8137">
      <c r="A8137">
        <f>Input!A8137</f>
        <v/>
      </c>
      <c r="B8137">
        <f>IF(ISNUMBER(Input!B8137),IF(AND(Input!B8137&gt;=20,Input!B8137&lt;=700),Input!B8137,""),"")</f>
        <v/>
      </c>
      <c r="C8137">
        <f>IF(B8137="","",INT(A8137))</f>
        <v/>
      </c>
      <c r="D8137">
        <f>IF(B8137="","",HOUR(A8137))</f>
        <v/>
      </c>
      <c r="E8137">
        <f>IF(B8137="","",IF(INPUT!$I$1="","",IF(C8137&lt;(INT(INPUT!$I$1)-INPUT!$I$2),"Off Meds",IF(C8137&lt;=(INT(INPUT!$I$1)+INPUT!$I$2),"Washout","On Meds"))))</f>
        <v/>
      </c>
      <c r="F8137">
        <f>IF(B8137="","",1.509*(LN(B8137)^1.084-5.381))</f>
        <v/>
      </c>
      <c r="G8137">
        <f>IF(F8137="","",IF(F8137&lt;0,10*F8137^2,0))</f>
        <v/>
      </c>
      <c r="H8137">
        <f>IF(F8137="","",IF(F8137&gt;0,10*F8137^2,0))</f>
        <v/>
      </c>
    </row>
    <row r="8138">
      <c r="A8138">
        <f>Input!A8138</f>
        <v/>
      </c>
      <c r="B8138">
        <f>IF(ISNUMBER(Input!B8138),IF(AND(Input!B8138&gt;=20,Input!B8138&lt;=700),Input!B8138,""),"")</f>
        <v/>
      </c>
      <c r="C8138">
        <f>IF(B8138="","",INT(A8138))</f>
        <v/>
      </c>
      <c r="D8138">
        <f>IF(B8138="","",HOUR(A8138))</f>
        <v/>
      </c>
      <c r="E8138">
        <f>IF(B8138="","",IF(INPUT!$I$1="","",IF(C8138&lt;(INT(INPUT!$I$1)-INPUT!$I$2),"Off Meds",IF(C8138&lt;=(INT(INPUT!$I$1)+INPUT!$I$2),"Washout","On Meds"))))</f>
        <v/>
      </c>
      <c r="F8138">
        <f>IF(B8138="","",1.509*(LN(B8138)^1.084-5.381))</f>
        <v/>
      </c>
      <c r="G8138">
        <f>IF(F8138="","",IF(F8138&lt;0,10*F8138^2,0))</f>
        <v/>
      </c>
      <c r="H8138">
        <f>IF(F8138="","",IF(F8138&gt;0,10*F8138^2,0))</f>
        <v/>
      </c>
    </row>
    <row r="8139">
      <c r="A8139">
        <f>Input!A8139</f>
        <v/>
      </c>
      <c r="B8139">
        <f>IF(ISNUMBER(Input!B8139),IF(AND(Input!B8139&gt;=20,Input!B8139&lt;=700),Input!B8139,""),"")</f>
        <v/>
      </c>
      <c r="C8139">
        <f>IF(B8139="","",INT(A8139))</f>
        <v/>
      </c>
      <c r="D8139">
        <f>IF(B8139="","",HOUR(A8139))</f>
        <v/>
      </c>
      <c r="E8139">
        <f>IF(B8139="","",IF(INPUT!$I$1="","",IF(C8139&lt;(INT(INPUT!$I$1)-INPUT!$I$2),"Off Meds",IF(C8139&lt;=(INT(INPUT!$I$1)+INPUT!$I$2),"Washout","On Meds"))))</f>
        <v/>
      </c>
      <c r="F8139">
        <f>IF(B8139="","",1.509*(LN(B8139)^1.084-5.381))</f>
        <v/>
      </c>
      <c r="G8139">
        <f>IF(F8139="","",IF(F8139&lt;0,10*F8139^2,0))</f>
        <v/>
      </c>
      <c r="H8139">
        <f>IF(F8139="","",IF(F8139&gt;0,10*F8139^2,0))</f>
        <v/>
      </c>
    </row>
    <row r="8140">
      <c r="A8140">
        <f>Input!A8140</f>
        <v/>
      </c>
      <c r="B8140">
        <f>IF(ISNUMBER(Input!B8140),IF(AND(Input!B8140&gt;=20,Input!B8140&lt;=700),Input!B8140,""),"")</f>
        <v/>
      </c>
      <c r="C8140">
        <f>IF(B8140="","",INT(A8140))</f>
        <v/>
      </c>
      <c r="D8140">
        <f>IF(B8140="","",HOUR(A8140))</f>
        <v/>
      </c>
      <c r="E8140">
        <f>IF(B8140="","",IF(INPUT!$I$1="","",IF(C8140&lt;(INT(INPUT!$I$1)-INPUT!$I$2),"Off Meds",IF(C8140&lt;=(INT(INPUT!$I$1)+INPUT!$I$2),"Washout","On Meds"))))</f>
        <v/>
      </c>
      <c r="F8140">
        <f>IF(B8140="","",1.509*(LN(B8140)^1.084-5.381))</f>
        <v/>
      </c>
      <c r="G8140">
        <f>IF(F8140="","",IF(F8140&lt;0,10*F8140^2,0))</f>
        <v/>
      </c>
      <c r="H8140">
        <f>IF(F8140="","",IF(F8140&gt;0,10*F8140^2,0))</f>
        <v/>
      </c>
    </row>
    <row r="8141">
      <c r="A8141">
        <f>Input!A8141</f>
        <v/>
      </c>
      <c r="B8141">
        <f>IF(ISNUMBER(Input!B8141),IF(AND(Input!B8141&gt;=20,Input!B8141&lt;=700),Input!B8141,""),"")</f>
        <v/>
      </c>
      <c r="C8141">
        <f>IF(B8141="","",INT(A8141))</f>
        <v/>
      </c>
      <c r="D8141">
        <f>IF(B8141="","",HOUR(A8141))</f>
        <v/>
      </c>
      <c r="E8141">
        <f>IF(B8141="","",IF(INPUT!$I$1="","",IF(C8141&lt;(INT(INPUT!$I$1)-INPUT!$I$2),"Off Meds",IF(C8141&lt;=(INT(INPUT!$I$1)+INPUT!$I$2),"Washout","On Meds"))))</f>
        <v/>
      </c>
      <c r="F8141">
        <f>IF(B8141="","",1.509*(LN(B8141)^1.084-5.381))</f>
        <v/>
      </c>
      <c r="G8141">
        <f>IF(F8141="","",IF(F8141&lt;0,10*F8141^2,0))</f>
        <v/>
      </c>
      <c r="H8141">
        <f>IF(F8141="","",IF(F8141&gt;0,10*F8141^2,0))</f>
        <v/>
      </c>
    </row>
    <row r="8142">
      <c r="A8142">
        <f>Input!A8142</f>
        <v/>
      </c>
      <c r="B8142">
        <f>IF(ISNUMBER(Input!B8142),IF(AND(Input!B8142&gt;=20,Input!B8142&lt;=700),Input!B8142,""),"")</f>
        <v/>
      </c>
      <c r="C8142">
        <f>IF(B8142="","",INT(A8142))</f>
        <v/>
      </c>
      <c r="D8142">
        <f>IF(B8142="","",HOUR(A8142))</f>
        <v/>
      </c>
      <c r="E8142">
        <f>IF(B8142="","",IF(INPUT!$I$1="","",IF(C8142&lt;(INT(INPUT!$I$1)-INPUT!$I$2),"Off Meds",IF(C8142&lt;=(INT(INPUT!$I$1)+INPUT!$I$2),"Washout","On Meds"))))</f>
        <v/>
      </c>
      <c r="F8142">
        <f>IF(B8142="","",1.509*(LN(B8142)^1.084-5.381))</f>
        <v/>
      </c>
      <c r="G8142">
        <f>IF(F8142="","",IF(F8142&lt;0,10*F8142^2,0))</f>
        <v/>
      </c>
      <c r="H8142">
        <f>IF(F8142="","",IF(F8142&gt;0,10*F8142^2,0))</f>
        <v/>
      </c>
    </row>
    <row r="8143">
      <c r="A8143">
        <f>Input!A8143</f>
        <v/>
      </c>
      <c r="B8143">
        <f>IF(ISNUMBER(Input!B8143),IF(AND(Input!B8143&gt;=20,Input!B8143&lt;=700),Input!B8143,""),"")</f>
        <v/>
      </c>
      <c r="C8143">
        <f>IF(B8143="","",INT(A8143))</f>
        <v/>
      </c>
      <c r="D8143">
        <f>IF(B8143="","",HOUR(A8143))</f>
        <v/>
      </c>
      <c r="E8143">
        <f>IF(B8143="","",IF(INPUT!$I$1="","",IF(C8143&lt;(INT(INPUT!$I$1)-INPUT!$I$2),"Off Meds",IF(C8143&lt;=(INT(INPUT!$I$1)+INPUT!$I$2),"Washout","On Meds"))))</f>
        <v/>
      </c>
      <c r="F8143">
        <f>IF(B8143="","",1.509*(LN(B8143)^1.084-5.381))</f>
        <v/>
      </c>
      <c r="G8143">
        <f>IF(F8143="","",IF(F8143&lt;0,10*F8143^2,0))</f>
        <v/>
      </c>
      <c r="H8143">
        <f>IF(F8143="","",IF(F8143&gt;0,10*F8143^2,0))</f>
        <v/>
      </c>
    </row>
    <row r="8144">
      <c r="A8144">
        <f>Input!A8144</f>
        <v/>
      </c>
      <c r="B8144">
        <f>IF(ISNUMBER(Input!B8144),IF(AND(Input!B8144&gt;=20,Input!B8144&lt;=700),Input!B8144,""),"")</f>
        <v/>
      </c>
      <c r="C8144">
        <f>IF(B8144="","",INT(A8144))</f>
        <v/>
      </c>
      <c r="D8144">
        <f>IF(B8144="","",HOUR(A8144))</f>
        <v/>
      </c>
      <c r="E8144">
        <f>IF(B8144="","",IF(INPUT!$I$1="","",IF(C8144&lt;(INT(INPUT!$I$1)-INPUT!$I$2),"Off Meds",IF(C8144&lt;=(INT(INPUT!$I$1)+INPUT!$I$2),"Washout","On Meds"))))</f>
        <v/>
      </c>
      <c r="F8144">
        <f>IF(B8144="","",1.509*(LN(B8144)^1.084-5.381))</f>
        <v/>
      </c>
      <c r="G8144">
        <f>IF(F8144="","",IF(F8144&lt;0,10*F8144^2,0))</f>
        <v/>
      </c>
      <c r="H8144">
        <f>IF(F8144="","",IF(F8144&gt;0,10*F8144^2,0))</f>
        <v/>
      </c>
    </row>
    <row r="8145">
      <c r="A8145">
        <f>Input!A8145</f>
        <v/>
      </c>
      <c r="B8145">
        <f>IF(ISNUMBER(Input!B8145),IF(AND(Input!B8145&gt;=20,Input!B8145&lt;=700),Input!B8145,""),"")</f>
        <v/>
      </c>
      <c r="C8145">
        <f>IF(B8145="","",INT(A8145))</f>
        <v/>
      </c>
      <c r="D8145">
        <f>IF(B8145="","",HOUR(A8145))</f>
        <v/>
      </c>
      <c r="E8145">
        <f>IF(B8145="","",IF(INPUT!$I$1="","",IF(C8145&lt;(INT(INPUT!$I$1)-INPUT!$I$2),"Off Meds",IF(C8145&lt;=(INT(INPUT!$I$1)+INPUT!$I$2),"Washout","On Meds"))))</f>
        <v/>
      </c>
      <c r="F8145">
        <f>IF(B8145="","",1.509*(LN(B8145)^1.084-5.381))</f>
        <v/>
      </c>
      <c r="G8145">
        <f>IF(F8145="","",IF(F8145&lt;0,10*F8145^2,0))</f>
        <v/>
      </c>
      <c r="H8145">
        <f>IF(F8145="","",IF(F8145&gt;0,10*F8145^2,0))</f>
        <v/>
      </c>
    </row>
    <row r="8146">
      <c r="A8146">
        <f>Input!A8146</f>
        <v/>
      </c>
      <c r="B8146">
        <f>IF(ISNUMBER(Input!B8146),IF(AND(Input!B8146&gt;=20,Input!B8146&lt;=700),Input!B8146,""),"")</f>
        <v/>
      </c>
      <c r="C8146">
        <f>IF(B8146="","",INT(A8146))</f>
        <v/>
      </c>
      <c r="D8146">
        <f>IF(B8146="","",HOUR(A8146))</f>
        <v/>
      </c>
      <c r="E8146">
        <f>IF(B8146="","",IF(INPUT!$I$1="","",IF(C8146&lt;(INT(INPUT!$I$1)-INPUT!$I$2),"Off Meds",IF(C8146&lt;=(INT(INPUT!$I$1)+INPUT!$I$2),"Washout","On Meds"))))</f>
        <v/>
      </c>
      <c r="F8146">
        <f>IF(B8146="","",1.509*(LN(B8146)^1.084-5.381))</f>
        <v/>
      </c>
      <c r="G8146">
        <f>IF(F8146="","",IF(F8146&lt;0,10*F8146^2,0))</f>
        <v/>
      </c>
      <c r="H8146">
        <f>IF(F8146="","",IF(F8146&gt;0,10*F8146^2,0))</f>
        <v/>
      </c>
    </row>
    <row r="8147">
      <c r="A8147">
        <f>Input!A8147</f>
        <v/>
      </c>
      <c r="B8147">
        <f>IF(ISNUMBER(Input!B8147),IF(AND(Input!B8147&gt;=20,Input!B8147&lt;=700),Input!B8147,""),"")</f>
        <v/>
      </c>
      <c r="C8147">
        <f>IF(B8147="","",INT(A8147))</f>
        <v/>
      </c>
      <c r="D8147">
        <f>IF(B8147="","",HOUR(A8147))</f>
        <v/>
      </c>
      <c r="E8147">
        <f>IF(B8147="","",IF(INPUT!$I$1="","",IF(C8147&lt;(INT(INPUT!$I$1)-INPUT!$I$2),"Off Meds",IF(C8147&lt;=(INT(INPUT!$I$1)+INPUT!$I$2),"Washout","On Meds"))))</f>
        <v/>
      </c>
      <c r="F8147">
        <f>IF(B8147="","",1.509*(LN(B8147)^1.084-5.381))</f>
        <v/>
      </c>
      <c r="G8147">
        <f>IF(F8147="","",IF(F8147&lt;0,10*F8147^2,0))</f>
        <v/>
      </c>
      <c r="H8147">
        <f>IF(F8147="","",IF(F8147&gt;0,10*F8147^2,0))</f>
        <v/>
      </c>
    </row>
    <row r="8148">
      <c r="A8148">
        <f>Input!A8148</f>
        <v/>
      </c>
      <c r="B8148">
        <f>IF(ISNUMBER(Input!B8148),IF(AND(Input!B8148&gt;=20,Input!B8148&lt;=700),Input!B8148,""),"")</f>
        <v/>
      </c>
      <c r="C8148">
        <f>IF(B8148="","",INT(A8148))</f>
        <v/>
      </c>
      <c r="D8148">
        <f>IF(B8148="","",HOUR(A8148))</f>
        <v/>
      </c>
      <c r="E8148">
        <f>IF(B8148="","",IF(INPUT!$I$1="","",IF(C8148&lt;(INT(INPUT!$I$1)-INPUT!$I$2),"Off Meds",IF(C8148&lt;=(INT(INPUT!$I$1)+INPUT!$I$2),"Washout","On Meds"))))</f>
        <v/>
      </c>
      <c r="F8148">
        <f>IF(B8148="","",1.509*(LN(B8148)^1.084-5.381))</f>
        <v/>
      </c>
      <c r="G8148">
        <f>IF(F8148="","",IF(F8148&lt;0,10*F8148^2,0))</f>
        <v/>
      </c>
      <c r="H8148">
        <f>IF(F8148="","",IF(F8148&gt;0,10*F8148^2,0))</f>
        <v/>
      </c>
    </row>
    <row r="8149">
      <c r="A8149">
        <f>Input!A8149</f>
        <v/>
      </c>
      <c r="B8149">
        <f>IF(ISNUMBER(Input!B8149),IF(AND(Input!B8149&gt;=20,Input!B8149&lt;=700),Input!B8149,""),"")</f>
        <v/>
      </c>
      <c r="C8149">
        <f>IF(B8149="","",INT(A8149))</f>
        <v/>
      </c>
      <c r="D8149">
        <f>IF(B8149="","",HOUR(A8149))</f>
        <v/>
      </c>
      <c r="E8149">
        <f>IF(B8149="","",IF(INPUT!$I$1="","",IF(C8149&lt;(INT(INPUT!$I$1)-INPUT!$I$2),"Off Meds",IF(C8149&lt;=(INT(INPUT!$I$1)+INPUT!$I$2),"Washout","On Meds"))))</f>
        <v/>
      </c>
      <c r="F8149">
        <f>IF(B8149="","",1.509*(LN(B8149)^1.084-5.381))</f>
        <v/>
      </c>
      <c r="G8149">
        <f>IF(F8149="","",IF(F8149&lt;0,10*F8149^2,0))</f>
        <v/>
      </c>
      <c r="H8149">
        <f>IF(F8149="","",IF(F8149&gt;0,10*F8149^2,0))</f>
        <v/>
      </c>
    </row>
    <row r="8150">
      <c r="A8150">
        <f>Input!A8150</f>
        <v/>
      </c>
      <c r="B8150">
        <f>IF(ISNUMBER(Input!B8150),IF(AND(Input!B8150&gt;=20,Input!B8150&lt;=700),Input!B8150,""),"")</f>
        <v/>
      </c>
      <c r="C8150">
        <f>IF(B8150="","",INT(A8150))</f>
        <v/>
      </c>
      <c r="D8150">
        <f>IF(B8150="","",HOUR(A8150))</f>
        <v/>
      </c>
      <c r="E8150">
        <f>IF(B8150="","",IF(INPUT!$I$1="","",IF(C8150&lt;(INT(INPUT!$I$1)-INPUT!$I$2),"Off Meds",IF(C8150&lt;=(INT(INPUT!$I$1)+INPUT!$I$2),"Washout","On Meds"))))</f>
        <v/>
      </c>
      <c r="F8150">
        <f>IF(B8150="","",1.509*(LN(B8150)^1.084-5.381))</f>
        <v/>
      </c>
      <c r="G8150">
        <f>IF(F8150="","",IF(F8150&lt;0,10*F8150^2,0))</f>
        <v/>
      </c>
      <c r="H8150">
        <f>IF(F8150="","",IF(F8150&gt;0,10*F8150^2,0))</f>
        <v/>
      </c>
    </row>
    <row r="8151">
      <c r="A8151">
        <f>Input!A8151</f>
        <v/>
      </c>
      <c r="B8151">
        <f>IF(ISNUMBER(Input!B8151),IF(AND(Input!B8151&gt;=20,Input!B8151&lt;=700),Input!B8151,""),"")</f>
        <v/>
      </c>
      <c r="C8151">
        <f>IF(B8151="","",INT(A8151))</f>
        <v/>
      </c>
      <c r="D8151">
        <f>IF(B8151="","",HOUR(A8151))</f>
        <v/>
      </c>
      <c r="E8151">
        <f>IF(B8151="","",IF(INPUT!$I$1="","",IF(C8151&lt;(INT(INPUT!$I$1)-INPUT!$I$2),"Off Meds",IF(C8151&lt;=(INT(INPUT!$I$1)+INPUT!$I$2),"Washout","On Meds"))))</f>
        <v/>
      </c>
      <c r="F8151">
        <f>IF(B8151="","",1.509*(LN(B8151)^1.084-5.381))</f>
        <v/>
      </c>
      <c r="G8151">
        <f>IF(F8151="","",IF(F8151&lt;0,10*F8151^2,0))</f>
        <v/>
      </c>
      <c r="H8151">
        <f>IF(F8151="","",IF(F8151&gt;0,10*F8151^2,0))</f>
        <v/>
      </c>
    </row>
    <row r="8152">
      <c r="A8152">
        <f>Input!A8152</f>
        <v/>
      </c>
      <c r="B8152">
        <f>IF(ISNUMBER(Input!B8152),IF(AND(Input!B8152&gt;=20,Input!B8152&lt;=700),Input!B8152,""),"")</f>
        <v/>
      </c>
      <c r="C8152">
        <f>IF(B8152="","",INT(A8152))</f>
        <v/>
      </c>
      <c r="D8152">
        <f>IF(B8152="","",HOUR(A8152))</f>
        <v/>
      </c>
      <c r="E8152">
        <f>IF(B8152="","",IF(INPUT!$I$1="","",IF(C8152&lt;(INT(INPUT!$I$1)-INPUT!$I$2),"Off Meds",IF(C8152&lt;=(INT(INPUT!$I$1)+INPUT!$I$2),"Washout","On Meds"))))</f>
        <v/>
      </c>
      <c r="F8152">
        <f>IF(B8152="","",1.509*(LN(B8152)^1.084-5.381))</f>
        <v/>
      </c>
      <c r="G8152">
        <f>IF(F8152="","",IF(F8152&lt;0,10*F8152^2,0))</f>
        <v/>
      </c>
      <c r="H8152">
        <f>IF(F8152="","",IF(F8152&gt;0,10*F8152^2,0))</f>
        <v/>
      </c>
    </row>
    <row r="8153">
      <c r="A8153">
        <f>Input!A8153</f>
        <v/>
      </c>
      <c r="B8153">
        <f>IF(ISNUMBER(Input!B8153),IF(AND(Input!B8153&gt;=20,Input!B8153&lt;=700),Input!B8153,""),"")</f>
        <v/>
      </c>
      <c r="C8153">
        <f>IF(B8153="","",INT(A8153))</f>
        <v/>
      </c>
      <c r="D8153">
        <f>IF(B8153="","",HOUR(A8153))</f>
        <v/>
      </c>
      <c r="E8153">
        <f>IF(B8153="","",IF(INPUT!$I$1="","",IF(C8153&lt;(INT(INPUT!$I$1)-INPUT!$I$2),"Off Meds",IF(C8153&lt;=(INT(INPUT!$I$1)+INPUT!$I$2),"Washout","On Meds"))))</f>
        <v/>
      </c>
      <c r="F8153">
        <f>IF(B8153="","",1.509*(LN(B8153)^1.084-5.381))</f>
        <v/>
      </c>
      <c r="G8153">
        <f>IF(F8153="","",IF(F8153&lt;0,10*F8153^2,0))</f>
        <v/>
      </c>
      <c r="H8153">
        <f>IF(F8153="","",IF(F8153&gt;0,10*F8153^2,0))</f>
        <v/>
      </c>
    </row>
    <row r="8154">
      <c r="A8154">
        <f>Input!A8154</f>
        <v/>
      </c>
      <c r="B8154">
        <f>IF(ISNUMBER(Input!B8154),IF(AND(Input!B8154&gt;=20,Input!B8154&lt;=700),Input!B8154,""),"")</f>
        <v/>
      </c>
      <c r="C8154">
        <f>IF(B8154="","",INT(A8154))</f>
        <v/>
      </c>
      <c r="D8154">
        <f>IF(B8154="","",HOUR(A8154))</f>
        <v/>
      </c>
      <c r="E8154">
        <f>IF(B8154="","",IF(INPUT!$I$1="","",IF(C8154&lt;(INT(INPUT!$I$1)-INPUT!$I$2),"Off Meds",IF(C8154&lt;=(INT(INPUT!$I$1)+INPUT!$I$2),"Washout","On Meds"))))</f>
        <v/>
      </c>
      <c r="F8154">
        <f>IF(B8154="","",1.509*(LN(B8154)^1.084-5.381))</f>
        <v/>
      </c>
      <c r="G8154">
        <f>IF(F8154="","",IF(F8154&lt;0,10*F8154^2,0))</f>
        <v/>
      </c>
      <c r="H8154">
        <f>IF(F8154="","",IF(F8154&gt;0,10*F8154^2,0))</f>
        <v/>
      </c>
    </row>
    <row r="8155">
      <c r="A8155">
        <f>Input!A8155</f>
        <v/>
      </c>
      <c r="B8155">
        <f>IF(ISNUMBER(Input!B8155),IF(AND(Input!B8155&gt;=20,Input!B8155&lt;=700),Input!B8155,""),"")</f>
        <v/>
      </c>
      <c r="C8155">
        <f>IF(B8155="","",INT(A8155))</f>
        <v/>
      </c>
      <c r="D8155">
        <f>IF(B8155="","",HOUR(A8155))</f>
        <v/>
      </c>
      <c r="E8155">
        <f>IF(B8155="","",IF(INPUT!$I$1="","",IF(C8155&lt;(INT(INPUT!$I$1)-INPUT!$I$2),"Off Meds",IF(C8155&lt;=(INT(INPUT!$I$1)+INPUT!$I$2),"Washout","On Meds"))))</f>
        <v/>
      </c>
      <c r="F8155">
        <f>IF(B8155="","",1.509*(LN(B8155)^1.084-5.381))</f>
        <v/>
      </c>
      <c r="G8155">
        <f>IF(F8155="","",IF(F8155&lt;0,10*F8155^2,0))</f>
        <v/>
      </c>
      <c r="H8155">
        <f>IF(F8155="","",IF(F8155&gt;0,10*F8155^2,0))</f>
        <v/>
      </c>
    </row>
    <row r="8156">
      <c r="A8156">
        <f>Input!A8156</f>
        <v/>
      </c>
      <c r="B8156">
        <f>IF(ISNUMBER(Input!B8156),IF(AND(Input!B8156&gt;=20,Input!B8156&lt;=700),Input!B8156,""),"")</f>
        <v/>
      </c>
      <c r="C8156">
        <f>IF(B8156="","",INT(A8156))</f>
        <v/>
      </c>
      <c r="D8156">
        <f>IF(B8156="","",HOUR(A8156))</f>
        <v/>
      </c>
      <c r="E8156">
        <f>IF(B8156="","",IF(INPUT!$I$1="","",IF(C8156&lt;(INT(INPUT!$I$1)-INPUT!$I$2),"Off Meds",IF(C8156&lt;=(INT(INPUT!$I$1)+INPUT!$I$2),"Washout","On Meds"))))</f>
        <v/>
      </c>
      <c r="F8156">
        <f>IF(B8156="","",1.509*(LN(B8156)^1.084-5.381))</f>
        <v/>
      </c>
      <c r="G8156">
        <f>IF(F8156="","",IF(F8156&lt;0,10*F8156^2,0))</f>
        <v/>
      </c>
      <c r="H8156">
        <f>IF(F8156="","",IF(F8156&gt;0,10*F8156^2,0))</f>
        <v/>
      </c>
    </row>
    <row r="8157">
      <c r="A8157">
        <f>Input!A8157</f>
        <v/>
      </c>
      <c r="B8157">
        <f>IF(ISNUMBER(Input!B8157),IF(AND(Input!B8157&gt;=20,Input!B8157&lt;=700),Input!B8157,""),"")</f>
        <v/>
      </c>
      <c r="C8157">
        <f>IF(B8157="","",INT(A8157))</f>
        <v/>
      </c>
      <c r="D8157">
        <f>IF(B8157="","",HOUR(A8157))</f>
        <v/>
      </c>
      <c r="E8157">
        <f>IF(B8157="","",IF(INPUT!$I$1="","",IF(C8157&lt;(INT(INPUT!$I$1)-INPUT!$I$2),"Off Meds",IF(C8157&lt;=(INT(INPUT!$I$1)+INPUT!$I$2),"Washout","On Meds"))))</f>
        <v/>
      </c>
      <c r="F8157">
        <f>IF(B8157="","",1.509*(LN(B8157)^1.084-5.381))</f>
        <v/>
      </c>
      <c r="G8157">
        <f>IF(F8157="","",IF(F8157&lt;0,10*F8157^2,0))</f>
        <v/>
      </c>
      <c r="H8157">
        <f>IF(F8157="","",IF(F8157&gt;0,10*F8157^2,0))</f>
        <v/>
      </c>
    </row>
    <row r="8158">
      <c r="A8158">
        <f>Input!A8158</f>
        <v/>
      </c>
      <c r="B8158">
        <f>IF(ISNUMBER(Input!B8158),IF(AND(Input!B8158&gt;=20,Input!B8158&lt;=700),Input!B8158,""),"")</f>
        <v/>
      </c>
      <c r="C8158">
        <f>IF(B8158="","",INT(A8158))</f>
        <v/>
      </c>
      <c r="D8158">
        <f>IF(B8158="","",HOUR(A8158))</f>
        <v/>
      </c>
      <c r="E8158">
        <f>IF(B8158="","",IF(INPUT!$I$1="","",IF(C8158&lt;(INT(INPUT!$I$1)-INPUT!$I$2),"Off Meds",IF(C8158&lt;=(INT(INPUT!$I$1)+INPUT!$I$2),"Washout","On Meds"))))</f>
        <v/>
      </c>
      <c r="F8158">
        <f>IF(B8158="","",1.509*(LN(B8158)^1.084-5.381))</f>
        <v/>
      </c>
      <c r="G8158">
        <f>IF(F8158="","",IF(F8158&lt;0,10*F8158^2,0))</f>
        <v/>
      </c>
      <c r="H8158">
        <f>IF(F8158="","",IF(F8158&gt;0,10*F8158^2,0))</f>
        <v/>
      </c>
    </row>
    <row r="8159">
      <c r="A8159">
        <f>Input!A8159</f>
        <v/>
      </c>
      <c r="B8159">
        <f>IF(ISNUMBER(Input!B8159),IF(AND(Input!B8159&gt;=20,Input!B8159&lt;=700),Input!B8159,""),"")</f>
        <v/>
      </c>
      <c r="C8159">
        <f>IF(B8159="","",INT(A8159))</f>
        <v/>
      </c>
      <c r="D8159">
        <f>IF(B8159="","",HOUR(A8159))</f>
        <v/>
      </c>
      <c r="E8159">
        <f>IF(B8159="","",IF(INPUT!$I$1="","",IF(C8159&lt;(INT(INPUT!$I$1)-INPUT!$I$2),"Off Meds",IF(C8159&lt;=(INT(INPUT!$I$1)+INPUT!$I$2),"Washout","On Meds"))))</f>
        <v/>
      </c>
      <c r="F8159">
        <f>IF(B8159="","",1.509*(LN(B8159)^1.084-5.381))</f>
        <v/>
      </c>
      <c r="G8159">
        <f>IF(F8159="","",IF(F8159&lt;0,10*F8159^2,0))</f>
        <v/>
      </c>
      <c r="H8159">
        <f>IF(F8159="","",IF(F8159&gt;0,10*F8159^2,0))</f>
        <v/>
      </c>
    </row>
    <row r="8160">
      <c r="A8160">
        <f>Input!A8160</f>
        <v/>
      </c>
      <c r="B8160">
        <f>IF(ISNUMBER(Input!B8160),IF(AND(Input!B8160&gt;=20,Input!B8160&lt;=700),Input!B8160,""),"")</f>
        <v/>
      </c>
      <c r="C8160">
        <f>IF(B8160="","",INT(A8160))</f>
        <v/>
      </c>
      <c r="D8160">
        <f>IF(B8160="","",HOUR(A8160))</f>
        <v/>
      </c>
      <c r="E8160">
        <f>IF(B8160="","",IF(INPUT!$I$1="","",IF(C8160&lt;(INT(INPUT!$I$1)-INPUT!$I$2),"Off Meds",IF(C8160&lt;=(INT(INPUT!$I$1)+INPUT!$I$2),"Washout","On Meds"))))</f>
        <v/>
      </c>
      <c r="F8160">
        <f>IF(B8160="","",1.509*(LN(B8160)^1.084-5.381))</f>
        <v/>
      </c>
      <c r="G8160">
        <f>IF(F8160="","",IF(F8160&lt;0,10*F8160^2,0))</f>
        <v/>
      </c>
      <c r="H8160">
        <f>IF(F8160="","",IF(F8160&gt;0,10*F8160^2,0))</f>
        <v/>
      </c>
    </row>
    <row r="8161">
      <c r="A8161">
        <f>Input!A8161</f>
        <v/>
      </c>
      <c r="B8161">
        <f>IF(ISNUMBER(Input!B8161),IF(AND(Input!B8161&gt;=20,Input!B8161&lt;=700),Input!B8161,""),"")</f>
        <v/>
      </c>
      <c r="C8161">
        <f>IF(B8161="","",INT(A8161))</f>
        <v/>
      </c>
      <c r="D8161">
        <f>IF(B8161="","",HOUR(A8161))</f>
        <v/>
      </c>
      <c r="E8161">
        <f>IF(B8161="","",IF(INPUT!$I$1="","",IF(C8161&lt;(INT(INPUT!$I$1)-INPUT!$I$2),"Off Meds",IF(C8161&lt;=(INT(INPUT!$I$1)+INPUT!$I$2),"Washout","On Meds"))))</f>
        <v/>
      </c>
      <c r="F8161">
        <f>IF(B8161="","",1.509*(LN(B8161)^1.084-5.381))</f>
        <v/>
      </c>
      <c r="G8161">
        <f>IF(F8161="","",IF(F8161&lt;0,10*F8161^2,0))</f>
        <v/>
      </c>
      <c r="H8161">
        <f>IF(F8161="","",IF(F8161&gt;0,10*F8161^2,0))</f>
        <v/>
      </c>
    </row>
    <row r="8162">
      <c r="A8162">
        <f>Input!A8162</f>
        <v/>
      </c>
      <c r="B8162">
        <f>IF(ISNUMBER(Input!B8162),IF(AND(Input!B8162&gt;=20,Input!B8162&lt;=700),Input!B8162,""),"")</f>
        <v/>
      </c>
      <c r="C8162">
        <f>IF(B8162="","",INT(A8162))</f>
        <v/>
      </c>
      <c r="D8162">
        <f>IF(B8162="","",HOUR(A8162))</f>
        <v/>
      </c>
      <c r="E8162">
        <f>IF(B8162="","",IF(INPUT!$I$1="","",IF(C8162&lt;(INT(INPUT!$I$1)-INPUT!$I$2),"Off Meds",IF(C8162&lt;=(INT(INPUT!$I$1)+INPUT!$I$2),"Washout","On Meds"))))</f>
        <v/>
      </c>
      <c r="F8162">
        <f>IF(B8162="","",1.509*(LN(B8162)^1.084-5.381))</f>
        <v/>
      </c>
      <c r="G8162">
        <f>IF(F8162="","",IF(F8162&lt;0,10*F8162^2,0))</f>
        <v/>
      </c>
      <c r="H8162">
        <f>IF(F8162="","",IF(F8162&gt;0,10*F8162^2,0))</f>
        <v/>
      </c>
    </row>
    <row r="8163">
      <c r="A8163">
        <f>Input!A8163</f>
        <v/>
      </c>
      <c r="B8163">
        <f>IF(ISNUMBER(Input!B8163),IF(AND(Input!B8163&gt;=20,Input!B8163&lt;=700),Input!B8163,""),"")</f>
        <v/>
      </c>
      <c r="C8163">
        <f>IF(B8163="","",INT(A8163))</f>
        <v/>
      </c>
      <c r="D8163">
        <f>IF(B8163="","",HOUR(A8163))</f>
        <v/>
      </c>
      <c r="E8163">
        <f>IF(B8163="","",IF(INPUT!$I$1="","",IF(C8163&lt;(INT(INPUT!$I$1)-INPUT!$I$2),"Off Meds",IF(C8163&lt;=(INT(INPUT!$I$1)+INPUT!$I$2),"Washout","On Meds"))))</f>
        <v/>
      </c>
      <c r="F8163">
        <f>IF(B8163="","",1.509*(LN(B8163)^1.084-5.381))</f>
        <v/>
      </c>
      <c r="G8163">
        <f>IF(F8163="","",IF(F8163&lt;0,10*F8163^2,0))</f>
        <v/>
      </c>
      <c r="H8163">
        <f>IF(F8163="","",IF(F8163&gt;0,10*F8163^2,0))</f>
        <v/>
      </c>
    </row>
    <row r="8164">
      <c r="A8164">
        <f>Input!A8164</f>
        <v/>
      </c>
      <c r="B8164">
        <f>IF(ISNUMBER(Input!B8164),IF(AND(Input!B8164&gt;=20,Input!B8164&lt;=700),Input!B8164,""),"")</f>
        <v/>
      </c>
      <c r="C8164">
        <f>IF(B8164="","",INT(A8164))</f>
        <v/>
      </c>
      <c r="D8164">
        <f>IF(B8164="","",HOUR(A8164))</f>
        <v/>
      </c>
      <c r="E8164">
        <f>IF(B8164="","",IF(INPUT!$I$1="","",IF(C8164&lt;(INT(INPUT!$I$1)-INPUT!$I$2),"Off Meds",IF(C8164&lt;=(INT(INPUT!$I$1)+INPUT!$I$2),"Washout","On Meds"))))</f>
        <v/>
      </c>
      <c r="F8164">
        <f>IF(B8164="","",1.509*(LN(B8164)^1.084-5.381))</f>
        <v/>
      </c>
      <c r="G8164">
        <f>IF(F8164="","",IF(F8164&lt;0,10*F8164^2,0))</f>
        <v/>
      </c>
      <c r="H8164">
        <f>IF(F8164="","",IF(F8164&gt;0,10*F8164^2,0))</f>
        <v/>
      </c>
    </row>
    <row r="8165">
      <c r="A8165">
        <f>Input!A8165</f>
        <v/>
      </c>
      <c r="B8165">
        <f>IF(ISNUMBER(Input!B8165),IF(AND(Input!B8165&gt;=20,Input!B8165&lt;=700),Input!B8165,""),"")</f>
        <v/>
      </c>
      <c r="C8165">
        <f>IF(B8165="","",INT(A8165))</f>
        <v/>
      </c>
      <c r="D8165">
        <f>IF(B8165="","",HOUR(A8165))</f>
        <v/>
      </c>
      <c r="E8165">
        <f>IF(B8165="","",IF(INPUT!$I$1="","",IF(C8165&lt;(INT(INPUT!$I$1)-INPUT!$I$2),"Off Meds",IF(C8165&lt;=(INT(INPUT!$I$1)+INPUT!$I$2),"Washout","On Meds"))))</f>
        <v/>
      </c>
      <c r="F8165">
        <f>IF(B8165="","",1.509*(LN(B8165)^1.084-5.381))</f>
        <v/>
      </c>
      <c r="G8165">
        <f>IF(F8165="","",IF(F8165&lt;0,10*F8165^2,0))</f>
        <v/>
      </c>
      <c r="H8165">
        <f>IF(F8165="","",IF(F8165&gt;0,10*F8165^2,0))</f>
        <v/>
      </c>
    </row>
    <row r="8166">
      <c r="A8166">
        <f>Input!A8166</f>
        <v/>
      </c>
      <c r="B8166">
        <f>IF(ISNUMBER(Input!B8166),IF(AND(Input!B8166&gt;=20,Input!B8166&lt;=700),Input!B8166,""),"")</f>
        <v/>
      </c>
      <c r="C8166">
        <f>IF(B8166="","",INT(A8166))</f>
        <v/>
      </c>
      <c r="D8166">
        <f>IF(B8166="","",HOUR(A8166))</f>
        <v/>
      </c>
      <c r="E8166">
        <f>IF(B8166="","",IF(INPUT!$I$1="","",IF(C8166&lt;(INT(INPUT!$I$1)-INPUT!$I$2),"Off Meds",IF(C8166&lt;=(INT(INPUT!$I$1)+INPUT!$I$2),"Washout","On Meds"))))</f>
        <v/>
      </c>
      <c r="F8166">
        <f>IF(B8166="","",1.509*(LN(B8166)^1.084-5.381))</f>
        <v/>
      </c>
      <c r="G8166">
        <f>IF(F8166="","",IF(F8166&lt;0,10*F8166^2,0))</f>
        <v/>
      </c>
      <c r="H8166">
        <f>IF(F8166="","",IF(F8166&gt;0,10*F8166^2,0))</f>
        <v/>
      </c>
    </row>
    <row r="8167">
      <c r="A8167">
        <f>Input!A8167</f>
        <v/>
      </c>
      <c r="B8167">
        <f>IF(ISNUMBER(Input!B8167),IF(AND(Input!B8167&gt;=20,Input!B8167&lt;=700),Input!B8167,""),"")</f>
        <v/>
      </c>
      <c r="C8167">
        <f>IF(B8167="","",INT(A8167))</f>
        <v/>
      </c>
      <c r="D8167">
        <f>IF(B8167="","",HOUR(A8167))</f>
        <v/>
      </c>
      <c r="E8167">
        <f>IF(B8167="","",IF(INPUT!$I$1="","",IF(C8167&lt;(INT(INPUT!$I$1)-INPUT!$I$2),"Off Meds",IF(C8167&lt;=(INT(INPUT!$I$1)+INPUT!$I$2),"Washout","On Meds"))))</f>
        <v/>
      </c>
      <c r="F8167">
        <f>IF(B8167="","",1.509*(LN(B8167)^1.084-5.381))</f>
        <v/>
      </c>
      <c r="G8167">
        <f>IF(F8167="","",IF(F8167&lt;0,10*F8167^2,0))</f>
        <v/>
      </c>
      <c r="H8167">
        <f>IF(F8167="","",IF(F8167&gt;0,10*F8167^2,0))</f>
        <v/>
      </c>
    </row>
    <row r="8168">
      <c r="A8168">
        <f>Input!A8168</f>
        <v/>
      </c>
      <c r="B8168">
        <f>IF(ISNUMBER(Input!B8168),IF(AND(Input!B8168&gt;=20,Input!B8168&lt;=700),Input!B8168,""),"")</f>
        <v/>
      </c>
      <c r="C8168">
        <f>IF(B8168="","",INT(A8168))</f>
        <v/>
      </c>
      <c r="D8168">
        <f>IF(B8168="","",HOUR(A8168))</f>
        <v/>
      </c>
      <c r="E8168">
        <f>IF(B8168="","",IF(INPUT!$I$1="","",IF(C8168&lt;(INT(INPUT!$I$1)-INPUT!$I$2),"Off Meds",IF(C8168&lt;=(INT(INPUT!$I$1)+INPUT!$I$2),"Washout","On Meds"))))</f>
        <v/>
      </c>
      <c r="F8168">
        <f>IF(B8168="","",1.509*(LN(B8168)^1.084-5.381))</f>
        <v/>
      </c>
      <c r="G8168">
        <f>IF(F8168="","",IF(F8168&lt;0,10*F8168^2,0))</f>
        <v/>
      </c>
      <c r="H8168">
        <f>IF(F8168="","",IF(F8168&gt;0,10*F8168^2,0))</f>
        <v/>
      </c>
    </row>
    <row r="8169">
      <c r="A8169">
        <f>Input!A8169</f>
        <v/>
      </c>
      <c r="B8169">
        <f>IF(ISNUMBER(Input!B8169),IF(AND(Input!B8169&gt;=20,Input!B8169&lt;=700),Input!B8169,""),"")</f>
        <v/>
      </c>
      <c r="C8169">
        <f>IF(B8169="","",INT(A8169))</f>
        <v/>
      </c>
      <c r="D8169">
        <f>IF(B8169="","",HOUR(A8169))</f>
        <v/>
      </c>
      <c r="E8169">
        <f>IF(B8169="","",IF(INPUT!$I$1="","",IF(C8169&lt;(INT(INPUT!$I$1)-INPUT!$I$2),"Off Meds",IF(C8169&lt;=(INT(INPUT!$I$1)+INPUT!$I$2),"Washout","On Meds"))))</f>
        <v/>
      </c>
      <c r="F8169">
        <f>IF(B8169="","",1.509*(LN(B8169)^1.084-5.381))</f>
        <v/>
      </c>
      <c r="G8169">
        <f>IF(F8169="","",IF(F8169&lt;0,10*F8169^2,0))</f>
        <v/>
      </c>
      <c r="H8169">
        <f>IF(F8169="","",IF(F8169&gt;0,10*F8169^2,0))</f>
        <v/>
      </c>
    </row>
    <row r="8170">
      <c r="A8170">
        <f>Input!A8170</f>
        <v/>
      </c>
      <c r="B8170">
        <f>IF(ISNUMBER(Input!B8170),IF(AND(Input!B8170&gt;=20,Input!B8170&lt;=700),Input!B8170,""),"")</f>
        <v/>
      </c>
      <c r="C8170">
        <f>IF(B8170="","",INT(A8170))</f>
        <v/>
      </c>
      <c r="D8170">
        <f>IF(B8170="","",HOUR(A8170))</f>
        <v/>
      </c>
      <c r="E8170">
        <f>IF(B8170="","",IF(INPUT!$I$1="","",IF(C8170&lt;(INT(INPUT!$I$1)-INPUT!$I$2),"Off Meds",IF(C8170&lt;=(INT(INPUT!$I$1)+INPUT!$I$2),"Washout","On Meds"))))</f>
        <v/>
      </c>
      <c r="F8170">
        <f>IF(B8170="","",1.509*(LN(B8170)^1.084-5.381))</f>
        <v/>
      </c>
      <c r="G8170">
        <f>IF(F8170="","",IF(F8170&lt;0,10*F8170^2,0))</f>
        <v/>
      </c>
      <c r="H8170">
        <f>IF(F8170="","",IF(F8170&gt;0,10*F8170^2,0))</f>
        <v/>
      </c>
    </row>
    <row r="8171">
      <c r="A8171">
        <f>Input!A8171</f>
        <v/>
      </c>
      <c r="B8171">
        <f>IF(ISNUMBER(Input!B8171),IF(AND(Input!B8171&gt;=20,Input!B8171&lt;=700),Input!B8171,""),"")</f>
        <v/>
      </c>
      <c r="C8171">
        <f>IF(B8171="","",INT(A8171))</f>
        <v/>
      </c>
      <c r="D8171">
        <f>IF(B8171="","",HOUR(A8171))</f>
        <v/>
      </c>
      <c r="E8171">
        <f>IF(B8171="","",IF(INPUT!$I$1="","",IF(C8171&lt;(INT(INPUT!$I$1)-INPUT!$I$2),"Off Meds",IF(C8171&lt;=(INT(INPUT!$I$1)+INPUT!$I$2),"Washout","On Meds"))))</f>
        <v/>
      </c>
      <c r="F8171">
        <f>IF(B8171="","",1.509*(LN(B8171)^1.084-5.381))</f>
        <v/>
      </c>
      <c r="G8171">
        <f>IF(F8171="","",IF(F8171&lt;0,10*F8171^2,0))</f>
        <v/>
      </c>
      <c r="H8171">
        <f>IF(F8171="","",IF(F8171&gt;0,10*F8171^2,0))</f>
        <v/>
      </c>
    </row>
    <row r="8172">
      <c r="A8172">
        <f>Input!A8172</f>
        <v/>
      </c>
      <c r="B8172">
        <f>IF(ISNUMBER(Input!B8172),IF(AND(Input!B8172&gt;=20,Input!B8172&lt;=700),Input!B8172,""),"")</f>
        <v/>
      </c>
      <c r="C8172">
        <f>IF(B8172="","",INT(A8172))</f>
        <v/>
      </c>
      <c r="D8172">
        <f>IF(B8172="","",HOUR(A8172))</f>
        <v/>
      </c>
      <c r="E8172">
        <f>IF(B8172="","",IF(INPUT!$I$1="","",IF(C8172&lt;(INT(INPUT!$I$1)-INPUT!$I$2),"Off Meds",IF(C8172&lt;=(INT(INPUT!$I$1)+INPUT!$I$2),"Washout","On Meds"))))</f>
        <v/>
      </c>
      <c r="F8172">
        <f>IF(B8172="","",1.509*(LN(B8172)^1.084-5.381))</f>
        <v/>
      </c>
      <c r="G8172">
        <f>IF(F8172="","",IF(F8172&lt;0,10*F8172^2,0))</f>
        <v/>
      </c>
      <c r="H8172">
        <f>IF(F8172="","",IF(F8172&gt;0,10*F8172^2,0))</f>
        <v/>
      </c>
    </row>
    <row r="8173">
      <c r="A8173">
        <f>Input!A8173</f>
        <v/>
      </c>
      <c r="B8173">
        <f>IF(ISNUMBER(Input!B8173),IF(AND(Input!B8173&gt;=20,Input!B8173&lt;=700),Input!B8173,""),"")</f>
        <v/>
      </c>
      <c r="C8173">
        <f>IF(B8173="","",INT(A8173))</f>
        <v/>
      </c>
      <c r="D8173">
        <f>IF(B8173="","",HOUR(A8173))</f>
        <v/>
      </c>
      <c r="E8173">
        <f>IF(B8173="","",IF(INPUT!$I$1="","",IF(C8173&lt;(INT(INPUT!$I$1)-INPUT!$I$2),"Off Meds",IF(C8173&lt;=(INT(INPUT!$I$1)+INPUT!$I$2),"Washout","On Meds"))))</f>
        <v/>
      </c>
      <c r="F8173">
        <f>IF(B8173="","",1.509*(LN(B8173)^1.084-5.381))</f>
        <v/>
      </c>
      <c r="G8173">
        <f>IF(F8173="","",IF(F8173&lt;0,10*F8173^2,0))</f>
        <v/>
      </c>
      <c r="H8173">
        <f>IF(F8173="","",IF(F8173&gt;0,10*F8173^2,0))</f>
        <v/>
      </c>
    </row>
    <row r="8174">
      <c r="A8174">
        <f>Input!A8174</f>
        <v/>
      </c>
      <c r="B8174">
        <f>IF(ISNUMBER(Input!B8174),IF(AND(Input!B8174&gt;=20,Input!B8174&lt;=700),Input!B8174,""),"")</f>
        <v/>
      </c>
      <c r="C8174">
        <f>IF(B8174="","",INT(A8174))</f>
        <v/>
      </c>
      <c r="D8174">
        <f>IF(B8174="","",HOUR(A8174))</f>
        <v/>
      </c>
      <c r="E8174">
        <f>IF(B8174="","",IF(INPUT!$I$1="","",IF(C8174&lt;(INT(INPUT!$I$1)-INPUT!$I$2),"Off Meds",IF(C8174&lt;=(INT(INPUT!$I$1)+INPUT!$I$2),"Washout","On Meds"))))</f>
        <v/>
      </c>
      <c r="F8174">
        <f>IF(B8174="","",1.509*(LN(B8174)^1.084-5.381))</f>
        <v/>
      </c>
      <c r="G8174">
        <f>IF(F8174="","",IF(F8174&lt;0,10*F8174^2,0))</f>
        <v/>
      </c>
      <c r="H8174">
        <f>IF(F8174="","",IF(F8174&gt;0,10*F8174^2,0))</f>
        <v/>
      </c>
    </row>
    <row r="8175">
      <c r="A8175">
        <f>Input!A8175</f>
        <v/>
      </c>
      <c r="B8175">
        <f>IF(ISNUMBER(Input!B8175),IF(AND(Input!B8175&gt;=20,Input!B8175&lt;=700),Input!B8175,""),"")</f>
        <v/>
      </c>
      <c r="C8175">
        <f>IF(B8175="","",INT(A8175))</f>
        <v/>
      </c>
      <c r="D8175">
        <f>IF(B8175="","",HOUR(A8175))</f>
        <v/>
      </c>
      <c r="E8175">
        <f>IF(B8175="","",IF(INPUT!$I$1="","",IF(C8175&lt;(INT(INPUT!$I$1)-INPUT!$I$2),"Off Meds",IF(C8175&lt;=(INT(INPUT!$I$1)+INPUT!$I$2),"Washout","On Meds"))))</f>
        <v/>
      </c>
      <c r="F8175">
        <f>IF(B8175="","",1.509*(LN(B8175)^1.084-5.381))</f>
        <v/>
      </c>
      <c r="G8175">
        <f>IF(F8175="","",IF(F8175&lt;0,10*F8175^2,0))</f>
        <v/>
      </c>
      <c r="H8175">
        <f>IF(F8175="","",IF(F8175&gt;0,10*F8175^2,0))</f>
        <v/>
      </c>
    </row>
    <row r="8176">
      <c r="A8176">
        <f>Input!A8176</f>
        <v/>
      </c>
      <c r="B8176">
        <f>IF(ISNUMBER(Input!B8176),IF(AND(Input!B8176&gt;=20,Input!B8176&lt;=700),Input!B8176,""),"")</f>
        <v/>
      </c>
      <c r="C8176">
        <f>IF(B8176="","",INT(A8176))</f>
        <v/>
      </c>
      <c r="D8176">
        <f>IF(B8176="","",HOUR(A8176))</f>
        <v/>
      </c>
      <c r="E8176">
        <f>IF(B8176="","",IF(INPUT!$I$1="","",IF(C8176&lt;(INT(INPUT!$I$1)-INPUT!$I$2),"Off Meds",IF(C8176&lt;=(INT(INPUT!$I$1)+INPUT!$I$2),"Washout","On Meds"))))</f>
        <v/>
      </c>
      <c r="F8176">
        <f>IF(B8176="","",1.509*(LN(B8176)^1.084-5.381))</f>
        <v/>
      </c>
      <c r="G8176">
        <f>IF(F8176="","",IF(F8176&lt;0,10*F8176^2,0))</f>
        <v/>
      </c>
      <c r="H8176">
        <f>IF(F8176="","",IF(F8176&gt;0,10*F8176^2,0))</f>
        <v/>
      </c>
    </row>
    <row r="8177">
      <c r="A8177">
        <f>Input!A8177</f>
        <v/>
      </c>
      <c r="B8177">
        <f>IF(ISNUMBER(Input!B8177),IF(AND(Input!B8177&gt;=20,Input!B8177&lt;=700),Input!B8177,""),"")</f>
        <v/>
      </c>
      <c r="C8177">
        <f>IF(B8177="","",INT(A8177))</f>
        <v/>
      </c>
      <c r="D8177">
        <f>IF(B8177="","",HOUR(A8177))</f>
        <v/>
      </c>
      <c r="E8177">
        <f>IF(B8177="","",IF(INPUT!$I$1="","",IF(C8177&lt;(INT(INPUT!$I$1)-INPUT!$I$2),"Off Meds",IF(C8177&lt;=(INT(INPUT!$I$1)+INPUT!$I$2),"Washout","On Meds"))))</f>
        <v/>
      </c>
      <c r="F8177">
        <f>IF(B8177="","",1.509*(LN(B8177)^1.084-5.381))</f>
        <v/>
      </c>
      <c r="G8177">
        <f>IF(F8177="","",IF(F8177&lt;0,10*F8177^2,0))</f>
        <v/>
      </c>
      <c r="H8177">
        <f>IF(F8177="","",IF(F8177&gt;0,10*F8177^2,0))</f>
        <v/>
      </c>
    </row>
    <row r="8178">
      <c r="A8178">
        <f>Input!A8178</f>
        <v/>
      </c>
      <c r="B8178">
        <f>IF(ISNUMBER(Input!B8178),IF(AND(Input!B8178&gt;=20,Input!B8178&lt;=700),Input!B8178,""),"")</f>
        <v/>
      </c>
      <c r="C8178">
        <f>IF(B8178="","",INT(A8178))</f>
        <v/>
      </c>
      <c r="D8178">
        <f>IF(B8178="","",HOUR(A8178))</f>
        <v/>
      </c>
      <c r="E8178">
        <f>IF(B8178="","",IF(INPUT!$I$1="","",IF(C8178&lt;(INT(INPUT!$I$1)-INPUT!$I$2),"Off Meds",IF(C8178&lt;=(INT(INPUT!$I$1)+INPUT!$I$2),"Washout","On Meds"))))</f>
        <v/>
      </c>
      <c r="F8178">
        <f>IF(B8178="","",1.509*(LN(B8178)^1.084-5.381))</f>
        <v/>
      </c>
      <c r="G8178">
        <f>IF(F8178="","",IF(F8178&lt;0,10*F8178^2,0))</f>
        <v/>
      </c>
      <c r="H8178">
        <f>IF(F8178="","",IF(F8178&gt;0,10*F8178^2,0))</f>
        <v/>
      </c>
    </row>
    <row r="8179">
      <c r="A8179">
        <f>Input!A8179</f>
        <v/>
      </c>
      <c r="B8179">
        <f>IF(ISNUMBER(Input!B8179),IF(AND(Input!B8179&gt;=20,Input!B8179&lt;=700),Input!B8179,""),"")</f>
        <v/>
      </c>
      <c r="C8179">
        <f>IF(B8179="","",INT(A8179))</f>
        <v/>
      </c>
      <c r="D8179">
        <f>IF(B8179="","",HOUR(A8179))</f>
        <v/>
      </c>
      <c r="E8179">
        <f>IF(B8179="","",IF(INPUT!$I$1="","",IF(C8179&lt;(INT(INPUT!$I$1)-INPUT!$I$2),"Off Meds",IF(C8179&lt;=(INT(INPUT!$I$1)+INPUT!$I$2),"Washout","On Meds"))))</f>
        <v/>
      </c>
      <c r="F8179">
        <f>IF(B8179="","",1.509*(LN(B8179)^1.084-5.381))</f>
        <v/>
      </c>
      <c r="G8179">
        <f>IF(F8179="","",IF(F8179&lt;0,10*F8179^2,0))</f>
        <v/>
      </c>
      <c r="H8179">
        <f>IF(F8179="","",IF(F8179&gt;0,10*F8179^2,0))</f>
        <v/>
      </c>
    </row>
    <row r="8180">
      <c r="A8180">
        <f>Input!A8180</f>
        <v/>
      </c>
      <c r="B8180">
        <f>IF(ISNUMBER(Input!B8180),IF(AND(Input!B8180&gt;=20,Input!B8180&lt;=700),Input!B8180,""),"")</f>
        <v/>
      </c>
      <c r="C8180">
        <f>IF(B8180="","",INT(A8180))</f>
        <v/>
      </c>
      <c r="D8180">
        <f>IF(B8180="","",HOUR(A8180))</f>
        <v/>
      </c>
      <c r="E8180">
        <f>IF(B8180="","",IF(INPUT!$I$1="","",IF(C8180&lt;(INT(INPUT!$I$1)-INPUT!$I$2),"Off Meds",IF(C8180&lt;=(INT(INPUT!$I$1)+INPUT!$I$2),"Washout","On Meds"))))</f>
        <v/>
      </c>
      <c r="F8180">
        <f>IF(B8180="","",1.509*(LN(B8180)^1.084-5.381))</f>
        <v/>
      </c>
      <c r="G8180">
        <f>IF(F8180="","",IF(F8180&lt;0,10*F8180^2,0))</f>
        <v/>
      </c>
      <c r="H8180">
        <f>IF(F8180="","",IF(F8180&gt;0,10*F8180^2,0))</f>
        <v/>
      </c>
    </row>
    <row r="8181">
      <c r="A8181">
        <f>Input!A8181</f>
        <v/>
      </c>
      <c r="B8181">
        <f>IF(ISNUMBER(Input!B8181),IF(AND(Input!B8181&gt;=20,Input!B8181&lt;=700),Input!B8181,""),"")</f>
        <v/>
      </c>
      <c r="C8181">
        <f>IF(B8181="","",INT(A8181))</f>
        <v/>
      </c>
      <c r="D8181">
        <f>IF(B8181="","",HOUR(A8181))</f>
        <v/>
      </c>
      <c r="E8181">
        <f>IF(B8181="","",IF(INPUT!$I$1="","",IF(C8181&lt;(INT(INPUT!$I$1)-INPUT!$I$2),"Off Meds",IF(C8181&lt;=(INT(INPUT!$I$1)+INPUT!$I$2),"Washout","On Meds"))))</f>
        <v/>
      </c>
      <c r="F8181">
        <f>IF(B8181="","",1.509*(LN(B8181)^1.084-5.381))</f>
        <v/>
      </c>
      <c r="G8181">
        <f>IF(F8181="","",IF(F8181&lt;0,10*F8181^2,0))</f>
        <v/>
      </c>
      <c r="H8181">
        <f>IF(F8181="","",IF(F8181&gt;0,10*F8181^2,0))</f>
        <v/>
      </c>
    </row>
    <row r="8182">
      <c r="A8182">
        <f>Input!A8182</f>
        <v/>
      </c>
      <c r="B8182">
        <f>IF(ISNUMBER(Input!B8182),IF(AND(Input!B8182&gt;=20,Input!B8182&lt;=700),Input!B8182,""),"")</f>
        <v/>
      </c>
      <c r="C8182">
        <f>IF(B8182="","",INT(A8182))</f>
        <v/>
      </c>
      <c r="D8182">
        <f>IF(B8182="","",HOUR(A8182))</f>
        <v/>
      </c>
      <c r="E8182">
        <f>IF(B8182="","",IF(INPUT!$I$1="","",IF(C8182&lt;(INT(INPUT!$I$1)-INPUT!$I$2),"Off Meds",IF(C8182&lt;=(INT(INPUT!$I$1)+INPUT!$I$2),"Washout","On Meds"))))</f>
        <v/>
      </c>
      <c r="F8182">
        <f>IF(B8182="","",1.509*(LN(B8182)^1.084-5.381))</f>
        <v/>
      </c>
      <c r="G8182">
        <f>IF(F8182="","",IF(F8182&lt;0,10*F8182^2,0))</f>
        <v/>
      </c>
      <c r="H8182">
        <f>IF(F8182="","",IF(F8182&gt;0,10*F8182^2,0))</f>
        <v/>
      </c>
    </row>
    <row r="8183">
      <c r="A8183">
        <f>Input!A8183</f>
        <v/>
      </c>
      <c r="B8183">
        <f>IF(ISNUMBER(Input!B8183),IF(AND(Input!B8183&gt;=20,Input!B8183&lt;=700),Input!B8183,""),"")</f>
        <v/>
      </c>
      <c r="C8183">
        <f>IF(B8183="","",INT(A8183))</f>
        <v/>
      </c>
      <c r="D8183">
        <f>IF(B8183="","",HOUR(A8183))</f>
        <v/>
      </c>
      <c r="E8183">
        <f>IF(B8183="","",IF(INPUT!$I$1="","",IF(C8183&lt;(INT(INPUT!$I$1)-INPUT!$I$2),"Off Meds",IF(C8183&lt;=(INT(INPUT!$I$1)+INPUT!$I$2),"Washout","On Meds"))))</f>
        <v/>
      </c>
      <c r="F8183">
        <f>IF(B8183="","",1.509*(LN(B8183)^1.084-5.381))</f>
        <v/>
      </c>
      <c r="G8183">
        <f>IF(F8183="","",IF(F8183&lt;0,10*F8183^2,0))</f>
        <v/>
      </c>
      <c r="H8183">
        <f>IF(F8183="","",IF(F8183&gt;0,10*F8183^2,0))</f>
        <v/>
      </c>
    </row>
    <row r="8184">
      <c r="A8184">
        <f>Input!A8184</f>
        <v/>
      </c>
      <c r="B8184">
        <f>IF(ISNUMBER(Input!B8184),IF(AND(Input!B8184&gt;=20,Input!B8184&lt;=700),Input!B8184,""),"")</f>
        <v/>
      </c>
      <c r="C8184">
        <f>IF(B8184="","",INT(A8184))</f>
        <v/>
      </c>
      <c r="D8184">
        <f>IF(B8184="","",HOUR(A8184))</f>
        <v/>
      </c>
      <c r="E8184">
        <f>IF(B8184="","",IF(INPUT!$I$1="","",IF(C8184&lt;(INT(INPUT!$I$1)-INPUT!$I$2),"Off Meds",IF(C8184&lt;=(INT(INPUT!$I$1)+INPUT!$I$2),"Washout","On Meds"))))</f>
        <v/>
      </c>
      <c r="F8184">
        <f>IF(B8184="","",1.509*(LN(B8184)^1.084-5.381))</f>
        <v/>
      </c>
      <c r="G8184">
        <f>IF(F8184="","",IF(F8184&lt;0,10*F8184^2,0))</f>
        <v/>
      </c>
      <c r="H8184">
        <f>IF(F8184="","",IF(F8184&gt;0,10*F8184^2,0))</f>
        <v/>
      </c>
    </row>
    <row r="8185">
      <c r="A8185">
        <f>Input!A8185</f>
        <v/>
      </c>
      <c r="B8185">
        <f>IF(ISNUMBER(Input!B8185),IF(AND(Input!B8185&gt;=20,Input!B8185&lt;=700),Input!B8185,""),"")</f>
        <v/>
      </c>
      <c r="C8185">
        <f>IF(B8185="","",INT(A8185))</f>
        <v/>
      </c>
      <c r="D8185">
        <f>IF(B8185="","",HOUR(A8185))</f>
        <v/>
      </c>
      <c r="E8185">
        <f>IF(B8185="","",IF(INPUT!$I$1="","",IF(C8185&lt;(INT(INPUT!$I$1)-INPUT!$I$2),"Off Meds",IF(C8185&lt;=(INT(INPUT!$I$1)+INPUT!$I$2),"Washout","On Meds"))))</f>
        <v/>
      </c>
      <c r="F8185">
        <f>IF(B8185="","",1.509*(LN(B8185)^1.084-5.381))</f>
        <v/>
      </c>
      <c r="G8185">
        <f>IF(F8185="","",IF(F8185&lt;0,10*F8185^2,0))</f>
        <v/>
      </c>
      <c r="H8185">
        <f>IF(F8185="","",IF(F8185&gt;0,10*F8185^2,0))</f>
        <v/>
      </c>
    </row>
    <row r="8186">
      <c r="A8186">
        <f>Input!A8186</f>
        <v/>
      </c>
      <c r="B8186">
        <f>IF(ISNUMBER(Input!B8186),IF(AND(Input!B8186&gt;=20,Input!B8186&lt;=700),Input!B8186,""),"")</f>
        <v/>
      </c>
      <c r="C8186">
        <f>IF(B8186="","",INT(A8186))</f>
        <v/>
      </c>
      <c r="D8186">
        <f>IF(B8186="","",HOUR(A8186))</f>
        <v/>
      </c>
      <c r="E8186">
        <f>IF(B8186="","",IF(INPUT!$I$1="","",IF(C8186&lt;(INT(INPUT!$I$1)-INPUT!$I$2),"Off Meds",IF(C8186&lt;=(INT(INPUT!$I$1)+INPUT!$I$2),"Washout","On Meds"))))</f>
        <v/>
      </c>
      <c r="F8186">
        <f>IF(B8186="","",1.509*(LN(B8186)^1.084-5.381))</f>
        <v/>
      </c>
      <c r="G8186">
        <f>IF(F8186="","",IF(F8186&lt;0,10*F8186^2,0))</f>
        <v/>
      </c>
      <c r="H8186">
        <f>IF(F8186="","",IF(F8186&gt;0,10*F8186^2,0))</f>
        <v/>
      </c>
    </row>
    <row r="8187">
      <c r="A8187">
        <f>Input!A8187</f>
        <v/>
      </c>
      <c r="B8187">
        <f>IF(ISNUMBER(Input!B8187),IF(AND(Input!B8187&gt;=20,Input!B8187&lt;=700),Input!B8187,""),"")</f>
        <v/>
      </c>
      <c r="C8187">
        <f>IF(B8187="","",INT(A8187))</f>
        <v/>
      </c>
      <c r="D8187">
        <f>IF(B8187="","",HOUR(A8187))</f>
        <v/>
      </c>
      <c r="E8187">
        <f>IF(B8187="","",IF(INPUT!$I$1="","",IF(C8187&lt;(INT(INPUT!$I$1)-INPUT!$I$2),"Off Meds",IF(C8187&lt;=(INT(INPUT!$I$1)+INPUT!$I$2),"Washout","On Meds"))))</f>
        <v/>
      </c>
      <c r="F8187">
        <f>IF(B8187="","",1.509*(LN(B8187)^1.084-5.381))</f>
        <v/>
      </c>
      <c r="G8187">
        <f>IF(F8187="","",IF(F8187&lt;0,10*F8187^2,0))</f>
        <v/>
      </c>
      <c r="H8187">
        <f>IF(F8187="","",IF(F8187&gt;0,10*F8187^2,0))</f>
        <v/>
      </c>
    </row>
    <row r="8188">
      <c r="A8188">
        <f>Input!A8188</f>
        <v/>
      </c>
      <c r="B8188">
        <f>IF(ISNUMBER(Input!B8188),IF(AND(Input!B8188&gt;=20,Input!B8188&lt;=700),Input!B8188,""),"")</f>
        <v/>
      </c>
      <c r="C8188">
        <f>IF(B8188="","",INT(A8188))</f>
        <v/>
      </c>
      <c r="D8188">
        <f>IF(B8188="","",HOUR(A8188))</f>
        <v/>
      </c>
      <c r="E8188">
        <f>IF(B8188="","",IF(INPUT!$I$1="","",IF(C8188&lt;(INT(INPUT!$I$1)-INPUT!$I$2),"Off Meds",IF(C8188&lt;=(INT(INPUT!$I$1)+INPUT!$I$2),"Washout","On Meds"))))</f>
        <v/>
      </c>
      <c r="F8188">
        <f>IF(B8188="","",1.509*(LN(B8188)^1.084-5.381))</f>
        <v/>
      </c>
      <c r="G8188">
        <f>IF(F8188="","",IF(F8188&lt;0,10*F8188^2,0))</f>
        <v/>
      </c>
      <c r="H8188">
        <f>IF(F8188="","",IF(F8188&gt;0,10*F8188^2,0))</f>
        <v/>
      </c>
    </row>
    <row r="8189">
      <c r="A8189">
        <f>Input!A8189</f>
        <v/>
      </c>
      <c r="B8189">
        <f>IF(ISNUMBER(Input!B8189),IF(AND(Input!B8189&gt;=20,Input!B8189&lt;=700),Input!B8189,""),"")</f>
        <v/>
      </c>
      <c r="C8189">
        <f>IF(B8189="","",INT(A8189))</f>
        <v/>
      </c>
      <c r="D8189">
        <f>IF(B8189="","",HOUR(A8189))</f>
        <v/>
      </c>
      <c r="E8189">
        <f>IF(B8189="","",IF(INPUT!$I$1="","",IF(C8189&lt;(INT(INPUT!$I$1)-INPUT!$I$2),"Off Meds",IF(C8189&lt;=(INT(INPUT!$I$1)+INPUT!$I$2),"Washout","On Meds"))))</f>
        <v/>
      </c>
      <c r="F8189">
        <f>IF(B8189="","",1.509*(LN(B8189)^1.084-5.381))</f>
        <v/>
      </c>
      <c r="G8189">
        <f>IF(F8189="","",IF(F8189&lt;0,10*F8189^2,0))</f>
        <v/>
      </c>
      <c r="H8189">
        <f>IF(F8189="","",IF(F8189&gt;0,10*F8189^2,0))</f>
        <v/>
      </c>
    </row>
    <row r="8190">
      <c r="A8190">
        <f>Input!A8190</f>
        <v/>
      </c>
      <c r="B8190">
        <f>IF(ISNUMBER(Input!B8190),IF(AND(Input!B8190&gt;=20,Input!B8190&lt;=700),Input!B8190,""),"")</f>
        <v/>
      </c>
      <c r="C8190">
        <f>IF(B8190="","",INT(A8190))</f>
        <v/>
      </c>
      <c r="D8190">
        <f>IF(B8190="","",HOUR(A8190))</f>
        <v/>
      </c>
      <c r="E8190">
        <f>IF(B8190="","",IF(INPUT!$I$1="","",IF(C8190&lt;(INT(INPUT!$I$1)-INPUT!$I$2),"Off Meds",IF(C8190&lt;=(INT(INPUT!$I$1)+INPUT!$I$2),"Washout","On Meds"))))</f>
        <v/>
      </c>
      <c r="F8190">
        <f>IF(B8190="","",1.509*(LN(B8190)^1.084-5.381))</f>
        <v/>
      </c>
      <c r="G8190">
        <f>IF(F8190="","",IF(F8190&lt;0,10*F8190^2,0))</f>
        <v/>
      </c>
      <c r="H8190">
        <f>IF(F8190="","",IF(F8190&gt;0,10*F8190^2,0))</f>
        <v/>
      </c>
    </row>
    <row r="8191">
      <c r="A8191">
        <f>Input!A8191</f>
        <v/>
      </c>
      <c r="B8191">
        <f>IF(ISNUMBER(Input!B8191),IF(AND(Input!B8191&gt;=20,Input!B8191&lt;=700),Input!B8191,""),"")</f>
        <v/>
      </c>
      <c r="C8191">
        <f>IF(B8191="","",INT(A8191))</f>
        <v/>
      </c>
      <c r="D8191">
        <f>IF(B8191="","",HOUR(A8191))</f>
        <v/>
      </c>
      <c r="E8191">
        <f>IF(B8191="","",IF(INPUT!$I$1="","",IF(C8191&lt;(INT(INPUT!$I$1)-INPUT!$I$2),"Off Meds",IF(C8191&lt;=(INT(INPUT!$I$1)+INPUT!$I$2),"Washout","On Meds"))))</f>
        <v/>
      </c>
      <c r="F8191">
        <f>IF(B8191="","",1.509*(LN(B8191)^1.084-5.381))</f>
        <v/>
      </c>
      <c r="G8191">
        <f>IF(F8191="","",IF(F8191&lt;0,10*F8191^2,0))</f>
        <v/>
      </c>
      <c r="H8191">
        <f>IF(F8191="","",IF(F8191&gt;0,10*F8191^2,0))</f>
        <v/>
      </c>
    </row>
    <row r="8192">
      <c r="A8192">
        <f>Input!A8192</f>
        <v/>
      </c>
      <c r="B8192">
        <f>IF(ISNUMBER(Input!B8192),IF(AND(Input!B8192&gt;=20,Input!B8192&lt;=700),Input!B8192,""),"")</f>
        <v/>
      </c>
      <c r="C8192">
        <f>IF(B8192="","",INT(A8192))</f>
        <v/>
      </c>
      <c r="D8192">
        <f>IF(B8192="","",HOUR(A8192))</f>
        <v/>
      </c>
      <c r="E8192">
        <f>IF(B8192="","",IF(INPUT!$I$1="","",IF(C8192&lt;(INT(INPUT!$I$1)-INPUT!$I$2),"Off Meds",IF(C8192&lt;=(INT(INPUT!$I$1)+INPUT!$I$2),"Washout","On Meds"))))</f>
        <v/>
      </c>
      <c r="F8192">
        <f>IF(B8192="","",1.509*(LN(B8192)^1.084-5.381))</f>
        <v/>
      </c>
      <c r="G8192">
        <f>IF(F8192="","",IF(F8192&lt;0,10*F8192^2,0))</f>
        <v/>
      </c>
      <c r="H8192">
        <f>IF(F8192="","",IF(F8192&gt;0,10*F8192^2,0))</f>
        <v/>
      </c>
    </row>
    <row r="8193">
      <c r="A8193">
        <f>Input!A8193</f>
        <v/>
      </c>
      <c r="B8193">
        <f>IF(ISNUMBER(Input!B8193),IF(AND(Input!B8193&gt;=20,Input!B8193&lt;=700),Input!B8193,""),"")</f>
        <v/>
      </c>
      <c r="C8193">
        <f>IF(B8193="","",INT(A8193))</f>
        <v/>
      </c>
      <c r="D8193">
        <f>IF(B8193="","",HOUR(A8193))</f>
        <v/>
      </c>
      <c r="E8193">
        <f>IF(B8193="","",IF(INPUT!$I$1="","",IF(C8193&lt;(INT(INPUT!$I$1)-INPUT!$I$2),"Off Meds",IF(C8193&lt;=(INT(INPUT!$I$1)+INPUT!$I$2),"Washout","On Meds"))))</f>
        <v/>
      </c>
      <c r="F8193">
        <f>IF(B8193="","",1.509*(LN(B8193)^1.084-5.381))</f>
        <v/>
      </c>
      <c r="G8193">
        <f>IF(F8193="","",IF(F8193&lt;0,10*F8193^2,0))</f>
        <v/>
      </c>
      <c r="H8193">
        <f>IF(F8193="","",IF(F8193&gt;0,10*F8193^2,0))</f>
        <v/>
      </c>
    </row>
    <row r="8194">
      <c r="A8194">
        <f>Input!A8194</f>
        <v/>
      </c>
      <c r="B8194">
        <f>IF(ISNUMBER(Input!B8194),IF(AND(Input!B8194&gt;=20,Input!B8194&lt;=700),Input!B8194,""),"")</f>
        <v/>
      </c>
      <c r="C8194">
        <f>IF(B8194="","",INT(A8194))</f>
        <v/>
      </c>
      <c r="D8194">
        <f>IF(B8194="","",HOUR(A8194))</f>
        <v/>
      </c>
      <c r="E8194">
        <f>IF(B8194="","",IF(INPUT!$I$1="","",IF(C8194&lt;(INT(INPUT!$I$1)-INPUT!$I$2),"Off Meds",IF(C8194&lt;=(INT(INPUT!$I$1)+INPUT!$I$2),"Washout","On Meds"))))</f>
        <v/>
      </c>
      <c r="F8194">
        <f>IF(B8194="","",1.509*(LN(B8194)^1.084-5.381))</f>
        <v/>
      </c>
      <c r="G8194">
        <f>IF(F8194="","",IF(F8194&lt;0,10*F8194^2,0))</f>
        <v/>
      </c>
      <c r="H8194">
        <f>IF(F8194="","",IF(F8194&gt;0,10*F8194^2,0))</f>
        <v/>
      </c>
    </row>
    <row r="8195">
      <c r="A8195">
        <f>Input!A8195</f>
        <v/>
      </c>
      <c r="B8195">
        <f>IF(ISNUMBER(Input!B8195),IF(AND(Input!B8195&gt;=20,Input!B8195&lt;=700),Input!B8195,""),"")</f>
        <v/>
      </c>
      <c r="C8195">
        <f>IF(B8195="","",INT(A8195))</f>
        <v/>
      </c>
      <c r="D8195">
        <f>IF(B8195="","",HOUR(A8195))</f>
        <v/>
      </c>
      <c r="E8195">
        <f>IF(B8195="","",IF(INPUT!$I$1="","",IF(C8195&lt;(INT(INPUT!$I$1)-INPUT!$I$2),"Off Meds",IF(C8195&lt;=(INT(INPUT!$I$1)+INPUT!$I$2),"Washout","On Meds"))))</f>
        <v/>
      </c>
      <c r="F8195">
        <f>IF(B8195="","",1.509*(LN(B8195)^1.084-5.381))</f>
        <v/>
      </c>
      <c r="G8195">
        <f>IF(F8195="","",IF(F8195&lt;0,10*F8195^2,0))</f>
        <v/>
      </c>
      <c r="H8195">
        <f>IF(F8195="","",IF(F8195&gt;0,10*F8195^2,0))</f>
        <v/>
      </c>
    </row>
    <row r="8196">
      <c r="A8196">
        <f>Input!A8196</f>
        <v/>
      </c>
      <c r="B8196">
        <f>IF(ISNUMBER(Input!B8196),IF(AND(Input!B8196&gt;=20,Input!B8196&lt;=700),Input!B8196,""),"")</f>
        <v/>
      </c>
      <c r="C8196">
        <f>IF(B8196="","",INT(A8196))</f>
        <v/>
      </c>
      <c r="D8196">
        <f>IF(B8196="","",HOUR(A8196))</f>
        <v/>
      </c>
      <c r="E8196">
        <f>IF(B8196="","",IF(INPUT!$I$1="","",IF(C8196&lt;(INT(INPUT!$I$1)-INPUT!$I$2),"Off Meds",IF(C8196&lt;=(INT(INPUT!$I$1)+INPUT!$I$2),"Washout","On Meds"))))</f>
        <v/>
      </c>
      <c r="F8196">
        <f>IF(B8196="","",1.509*(LN(B8196)^1.084-5.381))</f>
        <v/>
      </c>
      <c r="G8196">
        <f>IF(F8196="","",IF(F8196&lt;0,10*F8196^2,0))</f>
        <v/>
      </c>
      <c r="H8196">
        <f>IF(F8196="","",IF(F8196&gt;0,10*F8196^2,0))</f>
        <v/>
      </c>
    </row>
    <row r="8197">
      <c r="A8197">
        <f>Input!A8197</f>
        <v/>
      </c>
      <c r="B8197">
        <f>IF(ISNUMBER(Input!B8197),IF(AND(Input!B8197&gt;=20,Input!B8197&lt;=700),Input!B8197,""),"")</f>
        <v/>
      </c>
      <c r="C8197">
        <f>IF(B8197="","",INT(A8197))</f>
        <v/>
      </c>
      <c r="D8197">
        <f>IF(B8197="","",HOUR(A8197))</f>
        <v/>
      </c>
      <c r="E8197">
        <f>IF(B8197="","",IF(INPUT!$I$1="","",IF(C8197&lt;(INT(INPUT!$I$1)-INPUT!$I$2),"Off Meds",IF(C8197&lt;=(INT(INPUT!$I$1)+INPUT!$I$2),"Washout","On Meds"))))</f>
        <v/>
      </c>
      <c r="F8197">
        <f>IF(B8197="","",1.509*(LN(B8197)^1.084-5.381))</f>
        <v/>
      </c>
      <c r="G8197">
        <f>IF(F8197="","",IF(F8197&lt;0,10*F8197^2,0))</f>
        <v/>
      </c>
      <c r="H8197">
        <f>IF(F8197="","",IF(F8197&gt;0,10*F8197^2,0))</f>
        <v/>
      </c>
    </row>
    <row r="8198">
      <c r="A8198">
        <f>Input!A8198</f>
        <v/>
      </c>
      <c r="B8198">
        <f>IF(ISNUMBER(Input!B8198),IF(AND(Input!B8198&gt;=20,Input!B8198&lt;=700),Input!B8198,""),"")</f>
        <v/>
      </c>
      <c r="C8198">
        <f>IF(B8198="","",INT(A8198))</f>
        <v/>
      </c>
      <c r="D8198">
        <f>IF(B8198="","",HOUR(A8198))</f>
        <v/>
      </c>
      <c r="E8198">
        <f>IF(B8198="","",IF(INPUT!$I$1="","",IF(C8198&lt;(INT(INPUT!$I$1)-INPUT!$I$2),"Off Meds",IF(C8198&lt;=(INT(INPUT!$I$1)+INPUT!$I$2),"Washout","On Meds"))))</f>
        <v/>
      </c>
      <c r="F8198">
        <f>IF(B8198="","",1.509*(LN(B8198)^1.084-5.381))</f>
        <v/>
      </c>
      <c r="G8198">
        <f>IF(F8198="","",IF(F8198&lt;0,10*F8198^2,0))</f>
        <v/>
      </c>
      <c r="H8198">
        <f>IF(F8198="","",IF(F8198&gt;0,10*F8198^2,0))</f>
        <v/>
      </c>
    </row>
    <row r="8199">
      <c r="A8199">
        <f>Input!A8199</f>
        <v/>
      </c>
      <c r="B8199">
        <f>IF(ISNUMBER(Input!B8199),IF(AND(Input!B8199&gt;=20,Input!B8199&lt;=700),Input!B8199,""),"")</f>
        <v/>
      </c>
      <c r="C8199">
        <f>IF(B8199="","",INT(A8199))</f>
        <v/>
      </c>
      <c r="D8199">
        <f>IF(B8199="","",HOUR(A8199))</f>
        <v/>
      </c>
      <c r="E8199">
        <f>IF(B8199="","",IF(INPUT!$I$1="","",IF(C8199&lt;(INT(INPUT!$I$1)-INPUT!$I$2),"Off Meds",IF(C8199&lt;=(INT(INPUT!$I$1)+INPUT!$I$2),"Washout","On Meds"))))</f>
        <v/>
      </c>
      <c r="F8199">
        <f>IF(B8199="","",1.509*(LN(B8199)^1.084-5.381))</f>
        <v/>
      </c>
      <c r="G8199">
        <f>IF(F8199="","",IF(F8199&lt;0,10*F8199^2,0))</f>
        <v/>
      </c>
      <c r="H8199">
        <f>IF(F8199="","",IF(F8199&gt;0,10*F8199^2,0))</f>
        <v/>
      </c>
    </row>
    <row r="8200">
      <c r="A8200">
        <f>Input!A8200</f>
        <v/>
      </c>
      <c r="B8200">
        <f>IF(ISNUMBER(Input!B8200),IF(AND(Input!B8200&gt;=20,Input!B8200&lt;=700),Input!B8200,""),"")</f>
        <v/>
      </c>
      <c r="C8200">
        <f>IF(B8200="","",INT(A8200))</f>
        <v/>
      </c>
      <c r="D8200">
        <f>IF(B8200="","",HOUR(A8200))</f>
        <v/>
      </c>
      <c r="E8200">
        <f>IF(B8200="","",IF(INPUT!$I$1="","",IF(C8200&lt;(INT(INPUT!$I$1)-INPUT!$I$2),"Off Meds",IF(C8200&lt;=(INT(INPUT!$I$1)+INPUT!$I$2),"Washout","On Meds"))))</f>
        <v/>
      </c>
      <c r="F8200">
        <f>IF(B8200="","",1.509*(LN(B8200)^1.084-5.381))</f>
        <v/>
      </c>
      <c r="G8200">
        <f>IF(F8200="","",IF(F8200&lt;0,10*F8200^2,0))</f>
        <v/>
      </c>
      <c r="H8200">
        <f>IF(F8200="","",IF(F8200&gt;0,10*F8200^2,0))</f>
        <v/>
      </c>
    </row>
    <row r="8201">
      <c r="A8201">
        <f>Input!A8201</f>
        <v/>
      </c>
      <c r="B8201">
        <f>IF(ISNUMBER(Input!B8201),IF(AND(Input!B8201&gt;=20,Input!B8201&lt;=700),Input!B8201,""),"")</f>
        <v/>
      </c>
      <c r="C8201">
        <f>IF(B8201="","",INT(A8201))</f>
        <v/>
      </c>
      <c r="D8201">
        <f>IF(B8201="","",HOUR(A8201))</f>
        <v/>
      </c>
      <c r="E8201">
        <f>IF(B8201="","",IF(INPUT!$I$1="","",IF(C8201&lt;(INT(INPUT!$I$1)-INPUT!$I$2),"Off Meds",IF(C8201&lt;=(INT(INPUT!$I$1)+INPUT!$I$2),"Washout","On Meds"))))</f>
        <v/>
      </c>
      <c r="F8201">
        <f>IF(B8201="","",1.509*(LN(B8201)^1.084-5.381))</f>
        <v/>
      </c>
      <c r="G8201">
        <f>IF(F8201="","",IF(F8201&lt;0,10*F8201^2,0))</f>
        <v/>
      </c>
      <c r="H8201">
        <f>IF(F8201="","",IF(F8201&gt;0,10*F8201^2,0))</f>
        <v/>
      </c>
    </row>
    <row r="8202">
      <c r="A8202">
        <f>Input!A8202</f>
        <v/>
      </c>
      <c r="B8202">
        <f>IF(ISNUMBER(Input!B8202),IF(AND(Input!B8202&gt;=20,Input!B8202&lt;=700),Input!B8202,""),"")</f>
        <v/>
      </c>
      <c r="C8202">
        <f>IF(B8202="","",INT(A8202))</f>
        <v/>
      </c>
      <c r="D8202">
        <f>IF(B8202="","",HOUR(A8202))</f>
        <v/>
      </c>
      <c r="E8202">
        <f>IF(B8202="","",IF(INPUT!$I$1="","",IF(C8202&lt;(INT(INPUT!$I$1)-INPUT!$I$2),"Off Meds",IF(C8202&lt;=(INT(INPUT!$I$1)+INPUT!$I$2),"Washout","On Meds"))))</f>
        <v/>
      </c>
      <c r="F8202">
        <f>IF(B8202="","",1.509*(LN(B8202)^1.084-5.381))</f>
        <v/>
      </c>
      <c r="G8202">
        <f>IF(F8202="","",IF(F8202&lt;0,10*F8202^2,0))</f>
        <v/>
      </c>
      <c r="H8202">
        <f>IF(F8202="","",IF(F8202&gt;0,10*F8202^2,0))</f>
        <v/>
      </c>
    </row>
    <row r="8203">
      <c r="A8203">
        <f>Input!A8203</f>
        <v/>
      </c>
      <c r="B8203">
        <f>IF(ISNUMBER(Input!B8203),IF(AND(Input!B8203&gt;=20,Input!B8203&lt;=700),Input!B8203,""),"")</f>
        <v/>
      </c>
      <c r="C8203">
        <f>IF(B8203="","",INT(A8203))</f>
        <v/>
      </c>
      <c r="D8203">
        <f>IF(B8203="","",HOUR(A8203))</f>
        <v/>
      </c>
      <c r="E8203">
        <f>IF(B8203="","",IF(INPUT!$I$1="","",IF(C8203&lt;(INT(INPUT!$I$1)-INPUT!$I$2),"Off Meds",IF(C8203&lt;=(INT(INPUT!$I$1)+INPUT!$I$2),"Washout","On Meds"))))</f>
        <v/>
      </c>
      <c r="F8203">
        <f>IF(B8203="","",1.509*(LN(B8203)^1.084-5.381))</f>
        <v/>
      </c>
      <c r="G8203">
        <f>IF(F8203="","",IF(F8203&lt;0,10*F8203^2,0))</f>
        <v/>
      </c>
      <c r="H8203">
        <f>IF(F8203="","",IF(F8203&gt;0,10*F8203^2,0))</f>
        <v/>
      </c>
    </row>
    <row r="8204">
      <c r="A8204">
        <f>Input!A8204</f>
        <v/>
      </c>
      <c r="B8204">
        <f>IF(ISNUMBER(Input!B8204),IF(AND(Input!B8204&gt;=20,Input!B8204&lt;=700),Input!B8204,""),"")</f>
        <v/>
      </c>
      <c r="C8204">
        <f>IF(B8204="","",INT(A8204))</f>
        <v/>
      </c>
      <c r="D8204">
        <f>IF(B8204="","",HOUR(A8204))</f>
        <v/>
      </c>
      <c r="E8204">
        <f>IF(B8204="","",IF(INPUT!$I$1="","",IF(C8204&lt;(INT(INPUT!$I$1)-INPUT!$I$2),"Off Meds",IF(C8204&lt;=(INT(INPUT!$I$1)+INPUT!$I$2),"Washout","On Meds"))))</f>
        <v/>
      </c>
      <c r="F8204">
        <f>IF(B8204="","",1.509*(LN(B8204)^1.084-5.381))</f>
        <v/>
      </c>
      <c r="G8204">
        <f>IF(F8204="","",IF(F8204&lt;0,10*F8204^2,0))</f>
        <v/>
      </c>
      <c r="H8204">
        <f>IF(F8204="","",IF(F8204&gt;0,10*F8204^2,0))</f>
        <v/>
      </c>
    </row>
    <row r="8205">
      <c r="A8205">
        <f>Input!A8205</f>
        <v/>
      </c>
      <c r="B8205">
        <f>IF(ISNUMBER(Input!B8205),IF(AND(Input!B8205&gt;=20,Input!B8205&lt;=700),Input!B8205,""),"")</f>
        <v/>
      </c>
      <c r="C8205">
        <f>IF(B8205="","",INT(A8205))</f>
        <v/>
      </c>
      <c r="D8205">
        <f>IF(B8205="","",HOUR(A8205))</f>
        <v/>
      </c>
      <c r="E8205">
        <f>IF(B8205="","",IF(INPUT!$I$1="","",IF(C8205&lt;(INT(INPUT!$I$1)-INPUT!$I$2),"Off Meds",IF(C8205&lt;=(INT(INPUT!$I$1)+INPUT!$I$2),"Washout","On Meds"))))</f>
        <v/>
      </c>
      <c r="F8205">
        <f>IF(B8205="","",1.509*(LN(B8205)^1.084-5.381))</f>
        <v/>
      </c>
      <c r="G8205">
        <f>IF(F8205="","",IF(F8205&lt;0,10*F8205^2,0))</f>
        <v/>
      </c>
      <c r="H8205">
        <f>IF(F8205="","",IF(F8205&gt;0,10*F8205^2,0))</f>
        <v/>
      </c>
    </row>
    <row r="8206">
      <c r="A8206">
        <f>Input!A8206</f>
        <v/>
      </c>
      <c r="B8206">
        <f>IF(ISNUMBER(Input!B8206),IF(AND(Input!B8206&gt;=20,Input!B8206&lt;=700),Input!B8206,""),"")</f>
        <v/>
      </c>
      <c r="C8206">
        <f>IF(B8206="","",INT(A8206))</f>
        <v/>
      </c>
      <c r="D8206">
        <f>IF(B8206="","",HOUR(A8206))</f>
        <v/>
      </c>
      <c r="E8206">
        <f>IF(B8206="","",IF(INPUT!$I$1="","",IF(C8206&lt;(INT(INPUT!$I$1)-INPUT!$I$2),"Off Meds",IF(C8206&lt;=(INT(INPUT!$I$1)+INPUT!$I$2),"Washout","On Meds"))))</f>
        <v/>
      </c>
      <c r="F8206">
        <f>IF(B8206="","",1.509*(LN(B8206)^1.084-5.381))</f>
        <v/>
      </c>
      <c r="G8206">
        <f>IF(F8206="","",IF(F8206&lt;0,10*F8206^2,0))</f>
        <v/>
      </c>
      <c r="H8206">
        <f>IF(F8206="","",IF(F8206&gt;0,10*F8206^2,0))</f>
        <v/>
      </c>
    </row>
    <row r="8207">
      <c r="A8207">
        <f>Input!A8207</f>
        <v/>
      </c>
      <c r="B8207">
        <f>IF(ISNUMBER(Input!B8207),IF(AND(Input!B8207&gt;=20,Input!B8207&lt;=700),Input!B8207,""),"")</f>
        <v/>
      </c>
      <c r="C8207">
        <f>IF(B8207="","",INT(A8207))</f>
        <v/>
      </c>
      <c r="D8207">
        <f>IF(B8207="","",HOUR(A8207))</f>
        <v/>
      </c>
      <c r="E8207">
        <f>IF(B8207="","",IF(INPUT!$I$1="","",IF(C8207&lt;(INT(INPUT!$I$1)-INPUT!$I$2),"Off Meds",IF(C8207&lt;=(INT(INPUT!$I$1)+INPUT!$I$2),"Washout","On Meds"))))</f>
        <v/>
      </c>
      <c r="F8207">
        <f>IF(B8207="","",1.509*(LN(B8207)^1.084-5.381))</f>
        <v/>
      </c>
      <c r="G8207">
        <f>IF(F8207="","",IF(F8207&lt;0,10*F8207^2,0))</f>
        <v/>
      </c>
      <c r="H8207">
        <f>IF(F8207="","",IF(F8207&gt;0,10*F8207^2,0))</f>
        <v/>
      </c>
    </row>
    <row r="8208">
      <c r="A8208">
        <f>Input!A8208</f>
        <v/>
      </c>
      <c r="B8208">
        <f>IF(ISNUMBER(Input!B8208),IF(AND(Input!B8208&gt;=20,Input!B8208&lt;=700),Input!B8208,""),"")</f>
        <v/>
      </c>
      <c r="C8208">
        <f>IF(B8208="","",INT(A8208))</f>
        <v/>
      </c>
      <c r="D8208">
        <f>IF(B8208="","",HOUR(A8208))</f>
        <v/>
      </c>
      <c r="E8208">
        <f>IF(B8208="","",IF(INPUT!$I$1="","",IF(C8208&lt;(INT(INPUT!$I$1)-INPUT!$I$2),"Off Meds",IF(C8208&lt;=(INT(INPUT!$I$1)+INPUT!$I$2),"Washout","On Meds"))))</f>
        <v/>
      </c>
      <c r="F8208">
        <f>IF(B8208="","",1.509*(LN(B8208)^1.084-5.381))</f>
        <v/>
      </c>
      <c r="G8208">
        <f>IF(F8208="","",IF(F8208&lt;0,10*F8208^2,0))</f>
        <v/>
      </c>
      <c r="H8208">
        <f>IF(F8208="","",IF(F8208&gt;0,10*F8208^2,0))</f>
        <v/>
      </c>
    </row>
    <row r="8209">
      <c r="A8209">
        <f>Input!A8209</f>
        <v/>
      </c>
      <c r="B8209">
        <f>IF(ISNUMBER(Input!B8209),IF(AND(Input!B8209&gt;=20,Input!B8209&lt;=700),Input!B8209,""),"")</f>
        <v/>
      </c>
      <c r="C8209">
        <f>IF(B8209="","",INT(A8209))</f>
        <v/>
      </c>
      <c r="D8209">
        <f>IF(B8209="","",HOUR(A8209))</f>
        <v/>
      </c>
      <c r="E8209">
        <f>IF(B8209="","",IF(INPUT!$I$1="","",IF(C8209&lt;(INT(INPUT!$I$1)-INPUT!$I$2),"Off Meds",IF(C8209&lt;=(INT(INPUT!$I$1)+INPUT!$I$2),"Washout","On Meds"))))</f>
        <v/>
      </c>
      <c r="F8209">
        <f>IF(B8209="","",1.509*(LN(B8209)^1.084-5.381))</f>
        <v/>
      </c>
      <c r="G8209">
        <f>IF(F8209="","",IF(F8209&lt;0,10*F8209^2,0))</f>
        <v/>
      </c>
      <c r="H8209">
        <f>IF(F8209="","",IF(F8209&gt;0,10*F8209^2,0))</f>
        <v/>
      </c>
    </row>
    <row r="8210">
      <c r="A8210">
        <f>Input!A8210</f>
        <v/>
      </c>
      <c r="B8210">
        <f>IF(ISNUMBER(Input!B8210),IF(AND(Input!B8210&gt;=20,Input!B8210&lt;=700),Input!B8210,""),"")</f>
        <v/>
      </c>
      <c r="C8210">
        <f>IF(B8210="","",INT(A8210))</f>
        <v/>
      </c>
      <c r="D8210">
        <f>IF(B8210="","",HOUR(A8210))</f>
        <v/>
      </c>
      <c r="E8210">
        <f>IF(B8210="","",IF(INPUT!$I$1="","",IF(C8210&lt;(INT(INPUT!$I$1)-INPUT!$I$2),"Off Meds",IF(C8210&lt;=(INT(INPUT!$I$1)+INPUT!$I$2),"Washout","On Meds"))))</f>
        <v/>
      </c>
      <c r="F8210">
        <f>IF(B8210="","",1.509*(LN(B8210)^1.084-5.381))</f>
        <v/>
      </c>
      <c r="G8210">
        <f>IF(F8210="","",IF(F8210&lt;0,10*F8210^2,0))</f>
        <v/>
      </c>
      <c r="H8210">
        <f>IF(F8210="","",IF(F8210&gt;0,10*F8210^2,0))</f>
        <v/>
      </c>
    </row>
    <row r="8211">
      <c r="A8211">
        <f>Input!A8211</f>
        <v/>
      </c>
      <c r="B8211">
        <f>IF(ISNUMBER(Input!B8211),IF(AND(Input!B8211&gt;=20,Input!B8211&lt;=700),Input!B8211,""),"")</f>
        <v/>
      </c>
      <c r="C8211">
        <f>IF(B8211="","",INT(A8211))</f>
        <v/>
      </c>
      <c r="D8211">
        <f>IF(B8211="","",HOUR(A8211))</f>
        <v/>
      </c>
      <c r="E8211">
        <f>IF(B8211="","",IF(INPUT!$I$1="","",IF(C8211&lt;(INT(INPUT!$I$1)-INPUT!$I$2),"Off Meds",IF(C8211&lt;=(INT(INPUT!$I$1)+INPUT!$I$2),"Washout","On Meds"))))</f>
        <v/>
      </c>
      <c r="F8211">
        <f>IF(B8211="","",1.509*(LN(B8211)^1.084-5.381))</f>
        <v/>
      </c>
      <c r="G8211">
        <f>IF(F8211="","",IF(F8211&lt;0,10*F8211^2,0))</f>
        <v/>
      </c>
      <c r="H8211">
        <f>IF(F8211="","",IF(F8211&gt;0,10*F8211^2,0))</f>
        <v/>
      </c>
    </row>
    <row r="8212">
      <c r="A8212">
        <f>Input!A8212</f>
        <v/>
      </c>
      <c r="B8212">
        <f>IF(ISNUMBER(Input!B8212),IF(AND(Input!B8212&gt;=20,Input!B8212&lt;=700),Input!B8212,""),"")</f>
        <v/>
      </c>
      <c r="C8212">
        <f>IF(B8212="","",INT(A8212))</f>
        <v/>
      </c>
      <c r="D8212">
        <f>IF(B8212="","",HOUR(A8212))</f>
        <v/>
      </c>
      <c r="E8212">
        <f>IF(B8212="","",IF(INPUT!$I$1="","",IF(C8212&lt;(INT(INPUT!$I$1)-INPUT!$I$2),"Off Meds",IF(C8212&lt;=(INT(INPUT!$I$1)+INPUT!$I$2),"Washout","On Meds"))))</f>
        <v/>
      </c>
      <c r="F8212">
        <f>IF(B8212="","",1.509*(LN(B8212)^1.084-5.381))</f>
        <v/>
      </c>
      <c r="G8212">
        <f>IF(F8212="","",IF(F8212&lt;0,10*F8212^2,0))</f>
        <v/>
      </c>
      <c r="H8212">
        <f>IF(F8212="","",IF(F8212&gt;0,10*F8212^2,0))</f>
        <v/>
      </c>
    </row>
    <row r="8213">
      <c r="A8213">
        <f>Input!A8213</f>
        <v/>
      </c>
      <c r="B8213">
        <f>IF(ISNUMBER(Input!B8213),IF(AND(Input!B8213&gt;=20,Input!B8213&lt;=700),Input!B8213,""),"")</f>
        <v/>
      </c>
      <c r="C8213">
        <f>IF(B8213="","",INT(A8213))</f>
        <v/>
      </c>
      <c r="D8213">
        <f>IF(B8213="","",HOUR(A8213))</f>
        <v/>
      </c>
      <c r="E8213">
        <f>IF(B8213="","",IF(INPUT!$I$1="","",IF(C8213&lt;(INT(INPUT!$I$1)-INPUT!$I$2),"Off Meds",IF(C8213&lt;=(INT(INPUT!$I$1)+INPUT!$I$2),"Washout","On Meds"))))</f>
        <v/>
      </c>
      <c r="F8213">
        <f>IF(B8213="","",1.509*(LN(B8213)^1.084-5.381))</f>
        <v/>
      </c>
      <c r="G8213">
        <f>IF(F8213="","",IF(F8213&lt;0,10*F8213^2,0))</f>
        <v/>
      </c>
      <c r="H8213">
        <f>IF(F8213="","",IF(F8213&gt;0,10*F8213^2,0))</f>
        <v/>
      </c>
    </row>
    <row r="8214">
      <c r="A8214">
        <f>Input!A8214</f>
        <v/>
      </c>
      <c r="B8214">
        <f>IF(ISNUMBER(Input!B8214),IF(AND(Input!B8214&gt;=20,Input!B8214&lt;=700),Input!B8214,""),"")</f>
        <v/>
      </c>
      <c r="C8214">
        <f>IF(B8214="","",INT(A8214))</f>
        <v/>
      </c>
      <c r="D8214">
        <f>IF(B8214="","",HOUR(A8214))</f>
        <v/>
      </c>
      <c r="E8214">
        <f>IF(B8214="","",IF(INPUT!$I$1="","",IF(C8214&lt;(INT(INPUT!$I$1)-INPUT!$I$2),"Off Meds",IF(C8214&lt;=(INT(INPUT!$I$1)+INPUT!$I$2),"Washout","On Meds"))))</f>
        <v/>
      </c>
      <c r="F8214">
        <f>IF(B8214="","",1.509*(LN(B8214)^1.084-5.381))</f>
        <v/>
      </c>
      <c r="G8214">
        <f>IF(F8214="","",IF(F8214&lt;0,10*F8214^2,0))</f>
        <v/>
      </c>
      <c r="H8214">
        <f>IF(F8214="","",IF(F8214&gt;0,10*F8214^2,0))</f>
        <v/>
      </c>
    </row>
    <row r="8215">
      <c r="A8215">
        <f>Input!A8215</f>
        <v/>
      </c>
      <c r="B8215">
        <f>IF(ISNUMBER(Input!B8215),IF(AND(Input!B8215&gt;=20,Input!B8215&lt;=700),Input!B8215,""),"")</f>
        <v/>
      </c>
      <c r="C8215">
        <f>IF(B8215="","",INT(A8215))</f>
        <v/>
      </c>
      <c r="D8215">
        <f>IF(B8215="","",HOUR(A8215))</f>
        <v/>
      </c>
      <c r="E8215">
        <f>IF(B8215="","",IF(INPUT!$I$1="","",IF(C8215&lt;(INT(INPUT!$I$1)-INPUT!$I$2),"Off Meds",IF(C8215&lt;=(INT(INPUT!$I$1)+INPUT!$I$2),"Washout","On Meds"))))</f>
        <v/>
      </c>
      <c r="F8215">
        <f>IF(B8215="","",1.509*(LN(B8215)^1.084-5.381))</f>
        <v/>
      </c>
      <c r="G8215">
        <f>IF(F8215="","",IF(F8215&lt;0,10*F8215^2,0))</f>
        <v/>
      </c>
      <c r="H8215">
        <f>IF(F8215="","",IF(F8215&gt;0,10*F8215^2,0))</f>
        <v/>
      </c>
    </row>
    <row r="8216">
      <c r="A8216">
        <f>Input!A8216</f>
        <v/>
      </c>
      <c r="B8216">
        <f>IF(ISNUMBER(Input!B8216),IF(AND(Input!B8216&gt;=20,Input!B8216&lt;=700),Input!B8216,""),"")</f>
        <v/>
      </c>
      <c r="C8216">
        <f>IF(B8216="","",INT(A8216))</f>
        <v/>
      </c>
      <c r="D8216">
        <f>IF(B8216="","",HOUR(A8216))</f>
        <v/>
      </c>
      <c r="E8216">
        <f>IF(B8216="","",IF(INPUT!$I$1="","",IF(C8216&lt;(INT(INPUT!$I$1)-INPUT!$I$2),"Off Meds",IF(C8216&lt;=(INT(INPUT!$I$1)+INPUT!$I$2),"Washout","On Meds"))))</f>
        <v/>
      </c>
      <c r="F8216">
        <f>IF(B8216="","",1.509*(LN(B8216)^1.084-5.381))</f>
        <v/>
      </c>
      <c r="G8216">
        <f>IF(F8216="","",IF(F8216&lt;0,10*F8216^2,0))</f>
        <v/>
      </c>
      <c r="H8216">
        <f>IF(F8216="","",IF(F8216&gt;0,10*F8216^2,0))</f>
        <v/>
      </c>
    </row>
    <row r="8217">
      <c r="A8217">
        <f>Input!A8217</f>
        <v/>
      </c>
      <c r="B8217">
        <f>IF(ISNUMBER(Input!B8217),IF(AND(Input!B8217&gt;=20,Input!B8217&lt;=700),Input!B8217,""),"")</f>
        <v/>
      </c>
      <c r="C8217">
        <f>IF(B8217="","",INT(A8217))</f>
        <v/>
      </c>
      <c r="D8217">
        <f>IF(B8217="","",HOUR(A8217))</f>
        <v/>
      </c>
      <c r="E8217">
        <f>IF(B8217="","",IF(INPUT!$I$1="","",IF(C8217&lt;(INT(INPUT!$I$1)-INPUT!$I$2),"Off Meds",IF(C8217&lt;=(INT(INPUT!$I$1)+INPUT!$I$2),"Washout","On Meds"))))</f>
        <v/>
      </c>
      <c r="F8217">
        <f>IF(B8217="","",1.509*(LN(B8217)^1.084-5.381))</f>
        <v/>
      </c>
      <c r="G8217">
        <f>IF(F8217="","",IF(F8217&lt;0,10*F8217^2,0))</f>
        <v/>
      </c>
      <c r="H8217">
        <f>IF(F8217="","",IF(F8217&gt;0,10*F8217^2,0))</f>
        <v/>
      </c>
    </row>
    <row r="8218">
      <c r="A8218">
        <f>Input!A8218</f>
        <v/>
      </c>
      <c r="B8218">
        <f>IF(ISNUMBER(Input!B8218),IF(AND(Input!B8218&gt;=20,Input!B8218&lt;=700),Input!B8218,""),"")</f>
        <v/>
      </c>
      <c r="C8218">
        <f>IF(B8218="","",INT(A8218))</f>
        <v/>
      </c>
      <c r="D8218">
        <f>IF(B8218="","",HOUR(A8218))</f>
        <v/>
      </c>
      <c r="E8218">
        <f>IF(B8218="","",IF(INPUT!$I$1="","",IF(C8218&lt;(INT(INPUT!$I$1)-INPUT!$I$2),"Off Meds",IF(C8218&lt;=(INT(INPUT!$I$1)+INPUT!$I$2),"Washout","On Meds"))))</f>
        <v/>
      </c>
      <c r="F8218">
        <f>IF(B8218="","",1.509*(LN(B8218)^1.084-5.381))</f>
        <v/>
      </c>
      <c r="G8218">
        <f>IF(F8218="","",IF(F8218&lt;0,10*F8218^2,0))</f>
        <v/>
      </c>
      <c r="H8218">
        <f>IF(F8218="","",IF(F8218&gt;0,10*F8218^2,0))</f>
        <v/>
      </c>
    </row>
    <row r="8219">
      <c r="A8219">
        <f>Input!A8219</f>
        <v/>
      </c>
      <c r="B8219">
        <f>IF(ISNUMBER(Input!B8219),IF(AND(Input!B8219&gt;=20,Input!B8219&lt;=700),Input!B8219,""),"")</f>
        <v/>
      </c>
      <c r="C8219">
        <f>IF(B8219="","",INT(A8219))</f>
        <v/>
      </c>
      <c r="D8219">
        <f>IF(B8219="","",HOUR(A8219))</f>
        <v/>
      </c>
      <c r="E8219">
        <f>IF(B8219="","",IF(INPUT!$I$1="","",IF(C8219&lt;(INT(INPUT!$I$1)-INPUT!$I$2),"Off Meds",IF(C8219&lt;=(INT(INPUT!$I$1)+INPUT!$I$2),"Washout","On Meds"))))</f>
        <v/>
      </c>
      <c r="F8219">
        <f>IF(B8219="","",1.509*(LN(B8219)^1.084-5.381))</f>
        <v/>
      </c>
      <c r="G8219">
        <f>IF(F8219="","",IF(F8219&lt;0,10*F8219^2,0))</f>
        <v/>
      </c>
      <c r="H8219">
        <f>IF(F8219="","",IF(F8219&gt;0,10*F8219^2,0))</f>
        <v/>
      </c>
    </row>
    <row r="8220">
      <c r="A8220">
        <f>Input!A8220</f>
        <v/>
      </c>
      <c r="B8220">
        <f>IF(ISNUMBER(Input!B8220),IF(AND(Input!B8220&gt;=20,Input!B8220&lt;=700),Input!B8220,""),"")</f>
        <v/>
      </c>
      <c r="C8220">
        <f>IF(B8220="","",INT(A8220))</f>
        <v/>
      </c>
      <c r="D8220">
        <f>IF(B8220="","",HOUR(A8220))</f>
        <v/>
      </c>
      <c r="E8220">
        <f>IF(B8220="","",IF(INPUT!$I$1="","",IF(C8220&lt;(INT(INPUT!$I$1)-INPUT!$I$2),"Off Meds",IF(C8220&lt;=(INT(INPUT!$I$1)+INPUT!$I$2),"Washout","On Meds"))))</f>
        <v/>
      </c>
      <c r="F8220">
        <f>IF(B8220="","",1.509*(LN(B8220)^1.084-5.381))</f>
        <v/>
      </c>
      <c r="G8220">
        <f>IF(F8220="","",IF(F8220&lt;0,10*F8220^2,0))</f>
        <v/>
      </c>
      <c r="H8220">
        <f>IF(F8220="","",IF(F8220&gt;0,10*F8220^2,0))</f>
        <v/>
      </c>
    </row>
    <row r="8221">
      <c r="A8221">
        <f>Input!A8221</f>
        <v/>
      </c>
      <c r="B8221">
        <f>IF(ISNUMBER(Input!B8221),IF(AND(Input!B8221&gt;=20,Input!B8221&lt;=700),Input!B8221,""),"")</f>
        <v/>
      </c>
      <c r="C8221">
        <f>IF(B8221="","",INT(A8221))</f>
        <v/>
      </c>
      <c r="D8221">
        <f>IF(B8221="","",HOUR(A8221))</f>
        <v/>
      </c>
      <c r="E8221">
        <f>IF(B8221="","",IF(INPUT!$I$1="","",IF(C8221&lt;(INT(INPUT!$I$1)-INPUT!$I$2),"Off Meds",IF(C8221&lt;=(INT(INPUT!$I$1)+INPUT!$I$2),"Washout","On Meds"))))</f>
        <v/>
      </c>
      <c r="F8221">
        <f>IF(B8221="","",1.509*(LN(B8221)^1.084-5.381))</f>
        <v/>
      </c>
      <c r="G8221">
        <f>IF(F8221="","",IF(F8221&lt;0,10*F8221^2,0))</f>
        <v/>
      </c>
      <c r="H8221">
        <f>IF(F8221="","",IF(F8221&gt;0,10*F8221^2,0))</f>
        <v/>
      </c>
    </row>
    <row r="8222">
      <c r="A8222">
        <f>Input!A8222</f>
        <v/>
      </c>
      <c r="B8222">
        <f>IF(ISNUMBER(Input!B8222),IF(AND(Input!B8222&gt;=20,Input!B8222&lt;=700),Input!B8222,""),"")</f>
        <v/>
      </c>
      <c r="C8222">
        <f>IF(B8222="","",INT(A8222))</f>
        <v/>
      </c>
      <c r="D8222">
        <f>IF(B8222="","",HOUR(A8222))</f>
        <v/>
      </c>
      <c r="E8222">
        <f>IF(B8222="","",IF(INPUT!$I$1="","",IF(C8222&lt;(INT(INPUT!$I$1)-INPUT!$I$2),"Off Meds",IF(C8222&lt;=(INT(INPUT!$I$1)+INPUT!$I$2),"Washout","On Meds"))))</f>
        <v/>
      </c>
      <c r="F8222">
        <f>IF(B8222="","",1.509*(LN(B8222)^1.084-5.381))</f>
        <v/>
      </c>
      <c r="G8222">
        <f>IF(F8222="","",IF(F8222&lt;0,10*F8222^2,0))</f>
        <v/>
      </c>
      <c r="H8222">
        <f>IF(F8222="","",IF(F8222&gt;0,10*F8222^2,0))</f>
        <v/>
      </c>
    </row>
    <row r="8223">
      <c r="A8223">
        <f>Input!A8223</f>
        <v/>
      </c>
      <c r="B8223">
        <f>IF(ISNUMBER(Input!B8223),IF(AND(Input!B8223&gt;=20,Input!B8223&lt;=700),Input!B8223,""),"")</f>
        <v/>
      </c>
      <c r="C8223">
        <f>IF(B8223="","",INT(A8223))</f>
        <v/>
      </c>
      <c r="D8223">
        <f>IF(B8223="","",HOUR(A8223))</f>
        <v/>
      </c>
      <c r="E8223">
        <f>IF(B8223="","",IF(INPUT!$I$1="","",IF(C8223&lt;(INT(INPUT!$I$1)-INPUT!$I$2),"Off Meds",IF(C8223&lt;=(INT(INPUT!$I$1)+INPUT!$I$2),"Washout","On Meds"))))</f>
        <v/>
      </c>
      <c r="F8223">
        <f>IF(B8223="","",1.509*(LN(B8223)^1.084-5.381))</f>
        <v/>
      </c>
      <c r="G8223">
        <f>IF(F8223="","",IF(F8223&lt;0,10*F8223^2,0))</f>
        <v/>
      </c>
      <c r="H8223">
        <f>IF(F8223="","",IF(F8223&gt;0,10*F8223^2,0))</f>
        <v/>
      </c>
    </row>
    <row r="8224">
      <c r="A8224">
        <f>Input!A8224</f>
        <v/>
      </c>
      <c r="B8224">
        <f>IF(ISNUMBER(Input!B8224),IF(AND(Input!B8224&gt;=20,Input!B8224&lt;=700),Input!B8224,""),"")</f>
        <v/>
      </c>
      <c r="C8224">
        <f>IF(B8224="","",INT(A8224))</f>
        <v/>
      </c>
      <c r="D8224">
        <f>IF(B8224="","",HOUR(A8224))</f>
        <v/>
      </c>
      <c r="E8224">
        <f>IF(B8224="","",IF(INPUT!$I$1="","",IF(C8224&lt;(INT(INPUT!$I$1)-INPUT!$I$2),"Off Meds",IF(C8224&lt;=(INT(INPUT!$I$1)+INPUT!$I$2),"Washout","On Meds"))))</f>
        <v/>
      </c>
      <c r="F8224">
        <f>IF(B8224="","",1.509*(LN(B8224)^1.084-5.381))</f>
        <v/>
      </c>
      <c r="G8224">
        <f>IF(F8224="","",IF(F8224&lt;0,10*F8224^2,0))</f>
        <v/>
      </c>
      <c r="H8224">
        <f>IF(F8224="","",IF(F8224&gt;0,10*F8224^2,0))</f>
        <v/>
      </c>
    </row>
    <row r="8225">
      <c r="A8225">
        <f>Input!A8225</f>
        <v/>
      </c>
      <c r="B8225">
        <f>IF(ISNUMBER(Input!B8225),IF(AND(Input!B8225&gt;=20,Input!B8225&lt;=700),Input!B8225,""),"")</f>
        <v/>
      </c>
      <c r="C8225">
        <f>IF(B8225="","",INT(A8225))</f>
        <v/>
      </c>
      <c r="D8225">
        <f>IF(B8225="","",HOUR(A8225))</f>
        <v/>
      </c>
      <c r="E8225">
        <f>IF(B8225="","",IF(INPUT!$I$1="","",IF(C8225&lt;(INT(INPUT!$I$1)-INPUT!$I$2),"Off Meds",IF(C8225&lt;=(INT(INPUT!$I$1)+INPUT!$I$2),"Washout","On Meds"))))</f>
        <v/>
      </c>
      <c r="F8225">
        <f>IF(B8225="","",1.509*(LN(B8225)^1.084-5.381))</f>
        <v/>
      </c>
      <c r="G8225">
        <f>IF(F8225="","",IF(F8225&lt;0,10*F8225^2,0))</f>
        <v/>
      </c>
      <c r="H8225">
        <f>IF(F8225="","",IF(F8225&gt;0,10*F8225^2,0))</f>
        <v/>
      </c>
    </row>
    <row r="8226">
      <c r="A8226">
        <f>Input!A8226</f>
        <v/>
      </c>
      <c r="B8226">
        <f>IF(ISNUMBER(Input!B8226),IF(AND(Input!B8226&gt;=20,Input!B8226&lt;=700),Input!B8226,""),"")</f>
        <v/>
      </c>
      <c r="C8226">
        <f>IF(B8226="","",INT(A8226))</f>
        <v/>
      </c>
      <c r="D8226">
        <f>IF(B8226="","",HOUR(A8226))</f>
        <v/>
      </c>
      <c r="E8226">
        <f>IF(B8226="","",IF(INPUT!$I$1="","",IF(C8226&lt;(INT(INPUT!$I$1)-INPUT!$I$2),"Off Meds",IF(C8226&lt;=(INT(INPUT!$I$1)+INPUT!$I$2),"Washout","On Meds"))))</f>
        <v/>
      </c>
      <c r="F8226">
        <f>IF(B8226="","",1.509*(LN(B8226)^1.084-5.381))</f>
        <v/>
      </c>
      <c r="G8226">
        <f>IF(F8226="","",IF(F8226&lt;0,10*F8226^2,0))</f>
        <v/>
      </c>
      <c r="H8226">
        <f>IF(F8226="","",IF(F8226&gt;0,10*F8226^2,0))</f>
        <v/>
      </c>
    </row>
    <row r="8227">
      <c r="A8227">
        <f>Input!A8227</f>
        <v/>
      </c>
      <c r="B8227">
        <f>IF(ISNUMBER(Input!B8227),IF(AND(Input!B8227&gt;=20,Input!B8227&lt;=700),Input!B8227,""),"")</f>
        <v/>
      </c>
      <c r="C8227">
        <f>IF(B8227="","",INT(A8227))</f>
        <v/>
      </c>
      <c r="D8227">
        <f>IF(B8227="","",HOUR(A8227))</f>
        <v/>
      </c>
      <c r="E8227">
        <f>IF(B8227="","",IF(INPUT!$I$1="","",IF(C8227&lt;(INT(INPUT!$I$1)-INPUT!$I$2),"Off Meds",IF(C8227&lt;=(INT(INPUT!$I$1)+INPUT!$I$2),"Washout","On Meds"))))</f>
        <v/>
      </c>
      <c r="F8227">
        <f>IF(B8227="","",1.509*(LN(B8227)^1.084-5.381))</f>
        <v/>
      </c>
      <c r="G8227">
        <f>IF(F8227="","",IF(F8227&lt;0,10*F8227^2,0))</f>
        <v/>
      </c>
      <c r="H8227">
        <f>IF(F8227="","",IF(F8227&gt;0,10*F8227^2,0))</f>
        <v/>
      </c>
    </row>
    <row r="8228">
      <c r="A8228">
        <f>Input!A8228</f>
        <v/>
      </c>
      <c r="B8228">
        <f>IF(ISNUMBER(Input!B8228),IF(AND(Input!B8228&gt;=20,Input!B8228&lt;=700),Input!B8228,""),"")</f>
        <v/>
      </c>
      <c r="C8228">
        <f>IF(B8228="","",INT(A8228))</f>
        <v/>
      </c>
      <c r="D8228">
        <f>IF(B8228="","",HOUR(A8228))</f>
        <v/>
      </c>
      <c r="E8228">
        <f>IF(B8228="","",IF(INPUT!$I$1="","",IF(C8228&lt;(INT(INPUT!$I$1)-INPUT!$I$2),"Off Meds",IF(C8228&lt;=(INT(INPUT!$I$1)+INPUT!$I$2),"Washout","On Meds"))))</f>
        <v/>
      </c>
      <c r="F8228">
        <f>IF(B8228="","",1.509*(LN(B8228)^1.084-5.381))</f>
        <v/>
      </c>
      <c r="G8228">
        <f>IF(F8228="","",IF(F8228&lt;0,10*F8228^2,0))</f>
        <v/>
      </c>
      <c r="H8228">
        <f>IF(F8228="","",IF(F8228&gt;0,10*F8228^2,0))</f>
        <v/>
      </c>
    </row>
    <row r="8229">
      <c r="A8229">
        <f>Input!A8229</f>
        <v/>
      </c>
      <c r="B8229">
        <f>IF(ISNUMBER(Input!B8229),IF(AND(Input!B8229&gt;=20,Input!B8229&lt;=700),Input!B8229,""),"")</f>
        <v/>
      </c>
      <c r="C8229">
        <f>IF(B8229="","",INT(A8229))</f>
        <v/>
      </c>
      <c r="D8229">
        <f>IF(B8229="","",HOUR(A8229))</f>
        <v/>
      </c>
      <c r="E8229">
        <f>IF(B8229="","",IF(INPUT!$I$1="","",IF(C8229&lt;(INT(INPUT!$I$1)-INPUT!$I$2),"Off Meds",IF(C8229&lt;=(INT(INPUT!$I$1)+INPUT!$I$2),"Washout","On Meds"))))</f>
        <v/>
      </c>
      <c r="F8229">
        <f>IF(B8229="","",1.509*(LN(B8229)^1.084-5.381))</f>
        <v/>
      </c>
      <c r="G8229">
        <f>IF(F8229="","",IF(F8229&lt;0,10*F8229^2,0))</f>
        <v/>
      </c>
      <c r="H8229">
        <f>IF(F8229="","",IF(F8229&gt;0,10*F8229^2,0))</f>
        <v/>
      </c>
    </row>
    <row r="8230">
      <c r="A8230">
        <f>Input!A8230</f>
        <v/>
      </c>
      <c r="B8230">
        <f>IF(ISNUMBER(Input!B8230),IF(AND(Input!B8230&gt;=20,Input!B8230&lt;=700),Input!B8230,""),"")</f>
        <v/>
      </c>
      <c r="C8230">
        <f>IF(B8230="","",INT(A8230))</f>
        <v/>
      </c>
      <c r="D8230">
        <f>IF(B8230="","",HOUR(A8230))</f>
        <v/>
      </c>
      <c r="E8230">
        <f>IF(B8230="","",IF(INPUT!$I$1="","",IF(C8230&lt;(INT(INPUT!$I$1)-INPUT!$I$2),"Off Meds",IF(C8230&lt;=(INT(INPUT!$I$1)+INPUT!$I$2),"Washout","On Meds"))))</f>
        <v/>
      </c>
      <c r="F8230">
        <f>IF(B8230="","",1.509*(LN(B8230)^1.084-5.381))</f>
        <v/>
      </c>
      <c r="G8230">
        <f>IF(F8230="","",IF(F8230&lt;0,10*F8230^2,0))</f>
        <v/>
      </c>
      <c r="H8230">
        <f>IF(F8230="","",IF(F8230&gt;0,10*F8230^2,0))</f>
        <v/>
      </c>
    </row>
    <row r="8231">
      <c r="A8231">
        <f>Input!A8231</f>
        <v/>
      </c>
      <c r="B8231">
        <f>IF(ISNUMBER(Input!B8231),IF(AND(Input!B8231&gt;=20,Input!B8231&lt;=700),Input!B8231,""),"")</f>
        <v/>
      </c>
      <c r="C8231">
        <f>IF(B8231="","",INT(A8231))</f>
        <v/>
      </c>
      <c r="D8231">
        <f>IF(B8231="","",HOUR(A8231))</f>
        <v/>
      </c>
      <c r="E8231">
        <f>IF(B8231="","",IF(INPUT!$I$1="","",IF(C8231&lt;(INT(INPUT!$I$1)-INPUT!$I$2),"Off Meds",IF(C8231&lt;=(INT(INPUT!$I$1)+INPUT!$I$2),"Washout","On Meds"))))</f>
        <v/>
      </c>
      <c r="F8231">
        <f>IF(B8231="","",1.509*(LN(B8231)^1.084-5.381))</f>
        <v/>
      </c>
      <c r="G8231">
        <f>IF(F8231="","",IF(F8231&lt;0,10*F8231^2,0))</f>
        <v/>
      </c>
      <c r="H8231">
        <f>IF(F8231="","",IF(F8231&gt;0,10*F8231^2,0))</f>
        <v/>
      </c>
    </row>
    <row r="8232">
      <c r="A8232">
        <f>Input!A8232</f>
        <v/>
      </c>
      <c r="B8232">
        <f>IF(ISNUMBER(Input!B8232),IF(AND(Input!B8232&gt;=20,Input!B8232&lt;=700),Input!B8232,""),"")</f>
        <v/>
      </c>
      <c r="C8232">
        <f>IF(B8232="","",INT(A8232))</f>
        <v/>
      </c>
      <c r="D8232">
        <f>IF(B8232="","",HOUR(A8232))</f>
        <v/>
      </c>
      <c r="E8232">
        <f>IF(B8232="","",IF(INPUT!$I$1="","",IF(C8232&lt;(INT(INPUT!$I$1)-INPUT!$I$2),"Off Meds",IF(C8232&lt;=(INT(INPUT!$I$1)+INPUT!$I$2),"Washout","On Meds"))))</f>
        <v/>
      </c>
      <c r="F8232">
        <f>IF(B8232="","",1.509*(LN(B8232)^1.084-5.381))</f>
        <v/>
      </c>
      <c r="G8232">
        <f>IF(F8232="","",IF(F8232&lt;0,10*F8232^2,0))</f>
        <v/>
      </c>
      <c r="H8232">
        <f>IF(F8232="","",IF(F8232&gt;0,10*F8232^2,0))</f>
        <v/>
      </c>
    </row>
    <row r="8233">
      <c r="A8233">
        <f>Input!A8233</f>
        <v/>
      </c>
      <c r="B8233">
        <f>IF(ISNUMBER(Input!B8233),IF(AND(Input!B8233&gt;=20,Input!B8233&lt;=700),Input!B8233,""),"")</f>
        <v/>
      </c>
      <c r="C8233">
        <f>IF(B8233="","",INT(A8233))</f>
        <v/>
      </c>
      <c r="D8233">
        <f>IF(B8233="","",HOUR(A8233))</f>
        <v/>
      </c>
      <c r="E8233">
        <f>IF(B8233="","",IF(INPUT!$I$1="","",IF(C8233&lt;(INT(INPUT!$I$1)-INPUT!$I$2),"Off Meds",IF(C8233&lt;=(INT(INPUT!$I$1)+INPUT!$I$2),"Washout","On Meds"))))</f>
        <v/>
      </c>
      <c r="F8233">
        <f>IF(B8233="","",1.509*(LN(B8233)^1.084-5.381))</f>
        <v/>
      </c>
      <c r="G8233">
        <f>IF(F8233="","",IF(F8233&lt;0,10*F8233^2,0))</f>
        <v/>
      </c>
      <c r="H8233">
        <f>IF(F8233="","",IF(F8233&gt;0,10*F8233^2,0))</f>
        <v/>
      </c>
    </row>
    <row r="8234">
      <c r="A8234">
        <f>Input!A8234</f>
        <v/>
      </c>
      <c r="B8234">
        <f>IF(ISNUMBER(Input!B8234),IF(AND(Input!B8234&gt;=20,Input!B8234&lt;=700),Input!B8234,""),"")</f>
        <v/>
      </c>
      <c r="C8234">
        <f>IF(B8234="","",INT(A8234))</f>
        <v/>
      </c>
      <c r="D8234">
        <f>IF(B8234="","",HOUR(A8234))</f>
        <v/>
      </c>
      <c r="E8234">
        <f>IF(B8234="","",IF(INPUT!$I$1="","",IF(C8234&lt;(INT(INPUT!$I$1)-INPUT!$I$2),"Off Meds",IF(C8234&lt;=(INT(INPUT!$I$1)+INPUT!$I$2),"Washout","On Meds"))))</f>
        <v/>
      </c>
      <c r="F8234">
        <f>IF(B8234="","",1.509*(LN(B8234)^1.084-5.381))</f>
        <v/>
      </c>
      <c r="G8234">
        <f>IF(F8234="","",IF(F8234&lt;0,10*F8234^2,0))</f>
        <v/>
      </c>
      <c r="H8234">
        <f>IF(F8234="","",IF(F8234&gt;0,10*F8234^2,0))</f>
        <v/>
      </c>
    </row>
    <row r="8235">
      <c r="A8235">
        <f>Input!A8235</f>
        <v/>
      </c>
      <c r="B8235">
        <f>IF(ISNUMBER(Input!B8235),IF(AND(Input!B8235&gt;=20,Input!B8235&lt;=700),Input!B8235,""),"")</f>
        <v/>
      </c>
      <c r="C8235">
        <f>IF(B8235="","",INT(A8235))</f>
        <v/>
      </c>
      <c r="D8235">
        <f>IF(B8235="","",HOUR(A8235))</f>
        <v/>
      </c>
      <c r="E8235">
        <f>IF(B8235="","",IF(INPUT!$I$1="","",IF(C8235&lt;(INT(INPUT!$I$1)-INPUT!$I$2),"Off Meds",IF(C8235&lt;=(INT(INPUT!$I$1)+INPUT!$I$2),"Washout","On Meds"))))</f>
        <v/>
      </c>
      <c r="F8235">
        <f>IF(B8235="","",1.509*(LN(B8235)^1.084-5.381))</f>
        <v/>
      </c>
      <c r="G8235">
        <f>IF(F8235="","",IF(F8235&lt;0,10*F8235^2,0))</f>
        <v/>
      </c>
      <c r="H8235">
        <f>IF(F8235="","",IF(F8235&gt;0,10*F8235^2,0))</f>
        <v/>
      </c>
    </row>
    <row r="8236">
      <c r="A8236">
        <f>Input!A8236</f>
        <v/>
      </c>
      <c r="B8236">
        <f>IF(ISNUMBER(Input!B8236),IF(AND(Input!B8236&gt;=20,Input!B8236&lt;=700),Input!B8236,""),"")</f>
        <v/>
      </c>
      <c r="C8236">
        <f>IF(B8236="","",INT(A8236))</f>
        <v/>
      </c>
      <c r="D8236">
        <f>IF(B8236="","",HOUR(A8236))</f>
        <v/>
      </c>
      <c r="E8236">
        <f>IF(B8236="","",IF(INPUT!$I$1="","",IF(C8236&lt;(INT(INPUT!$I$1)-INPUT!$I$2),"Off Meds",IF(C8236&lt;=(INT(INPUT!$I$1)+INPUT!$I$2),"Washout","On Meds"))))</f>
        <v/>
      </c>
      <c r="F8236">
        <f>IF(B8236="","",1.509*(LN(B8236)^1.084-5.381))</f>
        <v/>
      </c>
      <c r="G8236">
        <f>IF(F8236="","",IF(F8236&lt;0,10*F8236^2,0))</f>
        <v/>
      </c>
      <c r="H8236">
        <f>IF(F8236="","",IF(F8236&gt;0,10*F8236^2,0))</f>
        <v/>
      </c>
    </row>
    <row r="8237">
      <c r="A8237">
        <f>Input!A8237</f>
        <v/>
      </c>
      <c r="B8237">
        <f>IF(ISNUMBER(Input!B8237),IF(AND(Input!B8237&gt;=20,Input!B8237&lt;=700),Input!B8237,""),"")</f>
        <v/>
      </c>
      <c r="C8237">
        <f>IF(B8237="","",INT(A8237))</f>
        <v/>
      </c>
      <c r="D8237">
        <f>IF(B8237="","",HOUR(A8237))</f>
        <v/>
      </c>
      <c r="E8237">
        <f>IF(B8237="","",IF(INPUT!$I$1="","",IF(C8237&lt;(INT(INPUT!$I$1)-INPUT!$I$2),"Off Meds",IF(C8237&lt;=(INT(INPUT!$I$1)+INPUT!$I$2),"Washout","On Meds"))))</f>
        <v/>
      </c>
      <c r="F8237">
        <f>IF(B8237="","",1.509*(LN(B8237)^1.084-5.381))</f>
        <v/>
      </c>
      <c r="G8237">
        <f>IF(F8237="","",IF(F8237&lt;0,10*F8237^2,0))</f>
        <v/>
      </c>
      <c r="H8237">
        <f>IF(F8237="","",IF(F8237&gt;0,10*F8237^2,0))</f>
        <v/>
      </c>
    </row>
    <row r="8238">
      <c r="A8238">
        <f>Input!A8238</f>
        <v/>
      </c>
      <c r="B8238">
        <f>IF(ISNUMBER(Input!B8238),IF(AND(Input!B8238&gt;=20,Input!B8238&lt;=700),Input!B8238,""),"")</f>
        <v/>
      </c>
      <c r="C8238">
        <f>IF(B8238="","",INT(A8238))</f>
        <v/>
      </c>
      <c r="D8238">
        <f>IF(B8238="","",HOUR(A8238))</f>
        <v/>
      </c>
      <c r="E8238">
        <f>IF(B8238="","",IF(INPUT!$I$1="","",IF(C8238&lt;(INT(INPUT!$I$1)-INPUT!$I$2),"Off Meds",IF(C8238&lt;=(INT(INPUT!$I$1)+INPUT!$I$2),"Washout","On Meds"))))</f>
        <v/>
      </c>
      <c r="F8238">
        <f>IF(B8238="","",1.509*(LN(B8238)^1.084-5.381))</f>
        <v/>
      </c>
      <c r="G8238">
        <f>IF(F8238="","",IF(F8238&lt;0,10*F8238^2,0))</f>
        <v/>
      </c>
      <c r="H8238">
        <f>IF(F8238="","",IF(F8238&gt;0,10*F8238^2,0))</f>
        <v/>
      </c>
    </row>
    <row r="8239">
      <c r="A8239">
        <f>Input!A8239</f>
        <v/>
      </c>
      <c r="B8239">
        <f>IF(ISNUMBER(Input!B8239),IF(AND(Input!B8239&gt;=20,Input!B8239&lt;=700),Input!B8239,""),"")</f>
        <v/>
      </c>
      <c r="C8239">
        <f>IF(B8239="","",INT(A8239))</f>
        <v/>
      </c>
      <c r="D8239">
        <f>IF(B8239="","",HOUR(A8239))</f>
        <v/>
      </c>
      <c r="E8239">
        <f>IF(B8239="","",IF(INPUT!$I$1="","",IF(C8239&lt;(INT(INPUT!$I$1)-INPUT!$I$2),"Off Meds",IF(C8239&lt;=(INT(INPUT!$I$1)+INPUT!$I$2),"Washout","On Meds"))))</f>
        <v/>
      </c>
      <c r="F8239">
        <f>IF(B8239="","",1.509*(LN(B8239)^1.084-5.381))</f>
        <v/>
      </c>
      <c r="G8239">
        <f>IF(F8239="","",IF(F8239&lt;0,10*F8239^2,0))</f>
        <v/>
      </c>
      <c r="H8239">
        <f>IF(F8239="","",IF(F8239&gt;0,10*F8239^2,0))</f>
        <v/>
      </c>
    </row>
    <row r="8240">
      <c r="A8240">
        <f>Input!A8240</f>
        <v/>
      </c>
      <c r="B8240">
        <f>IF(ISNUMBER(Input!B8240),IF(AND(Input!B8240&gt;=20,Input!B8240&lt;=700),Input!B8240,""),"")</f>
        <v/>
      </c>
      <c r="C8240">
        <f>IF(B8240="","",INT(A8240))</f>
        <v/>
      </c>
      <c r="D8240">
        <f>IF(B8240="","",HOUR(A8240))</f>
        <v/>
      </c>
      <c r="E8240">
        <f>IF(B8240="","",IF(INPUT!$I$1="","",IF(C8240&lt;(INT(INPUT!$I$1)-INPUT!$I$2),"Off Meds",IF(C8240&lt;=(INT(INPUT!$I$1)+INPUT!$I$2),"Washout","On Meds"))))</f>
        <v/>
      </c>
      <c r="F8240">
        <f>IF(B8240="","",1.509*(LN(B8240)^1.084-5.381))</f>
        <v/>
      </c>
      <c r="G8240">
        <f>IF(F8240="","",IF(F8240&lt;0,10*F8240^2,0))</f>
        <v/>
      </c>
      <c r="H8240">
        <f>IF(F8240="","",IF(F8240&gt;0,10*F8240^2,0))</f>
        <v/>
      </c>
    </row>
    <row r="8241">
      <c r="A8241">
        <f>Input!A8241</f>
        <v/>
      </c>
      <c r="B8241">
        <f>IF(ISNUMBER(Input!B8241),IF(AND(Input!B8241&gt;=20,Input!B8241&lt;=700),Input!B8241,""),"")</f>
        <v/>
      </c>
      <c r="C8241">
        <f>IF(B8241="","",INT(A8241))</f>
        <v/>
      </c>
      <c r="D8241">
        <f>IF(B8241="","",HOUR(A8241))</f>
        <v/>
      </c>
      <c r="E8241">
        <f>IF(B8241="","",IF(INPUT!$I$1="","",IF(C8241&lt;(INT(INPUT!$I$1)-INPUT!$I$2),"Off Meds",IF(C8241&lt;=(INT(INPUT!$I$1)+INPUT!$I$2),"Washout","On Meds"))))</f>
        <v/>
      </c>
      <c r="F8241">
        <f>IF(B8241="","",1.509*(LN(B8241)^1.084-5.381))</f>
        <v/>
      </c>
      <c r="G8241">
        <f>IF(F8241="","",IF(F8241&lt;0,10*F8241^2,0))</f>
        <v/>
      </c>
      <c r="H8241">
        <f>IF(F8241="","",IF(F8241&gt;0,10*F8241^2,0))</f>
        <v/>
      </c>
    </row>
    <row r="8242">
      <c r="A8242">
        <f>Input!A8242</f>
        <v/>
      </c>
      <c r="B8242">
        <f>IF(ISNUMBER(Input!B8242),IF(AND(Input!B8242&gt;=20,Input!B8242&lt;=700),Input!B8242,""),"")</f>
        <v/>
      </c>
      <c r="C8242">
        <f>IF(B8242="","",INT(A8242))</f>
        <v/>
      </c>
      <c r="D8242">
        <f>IF(B8242="","",HOUR(A8242))</f>
        <v/>
      </c>
      <c r="E8242">
        <f>IF(B8242="","",IF(INPUT!$I$1="","",IF(C8242&lt;(INT(INPUT!$I$1)-INPUT!$I$2),"Off Meds",IF(C8242&lt;=(INT(INPUT!$I$1)+INPUT!$I$2),"Washout","On Meds"))))</f>
        <v/>
      </c>
      <c r="F8242">
        <f>IF(B8242="","",1.509*(LN(B8242)^1.084-5.381))</f>
        <v/>
      </c>
      <c r="G8242">
        <f>IF(F8242="","",IF(F8242&lt;0,10*F8242^2,0))</f>
        <v/>
      </c>
      <c r="H8242">
        <f>IF(F8242="","",IF(F8242&gt;0,10*F8242^2,0))</f>
        <v/>
      </c>
    </row>
    <row r="8243">
      <c r="A8243">
        <f>Input!A8243</f>
        <v/>
      </c>
      <c r="B8243">
        <f>IF(ISNUMBER(Input!B8243),IF(AND(Input!B8243&gt;=20,Input!B8243&lt;=700),Input!B8243,""),"")</f>
        <v/>
      </c>
      <c r="C8243">
        <f>IF(B8243="","",INT(A8243))</f>
        <v/>
      </c>
      <c r="D8243">
        <f>IF(B8243="","",HOUR(A8243))</f>
        <v/>
      </c>
      <c r="E8243">
        <f>IF(B8243="","",IF(INPUT!$I$1="","",IF(C8243&lt;(INT(INPUT!$I$1)-INPUT!$I$2),"Off Meds",IF(C8243&lt;=(INT(INPUT!$I$1)+INPUT!$I$2),"Washout","On Meds"))))</f>
        <v/>
      </c>
      <c r="F8243">
        <f>IF(B8243="","",1.509*(LN(B8243)^1.084-5.381))</f>
        <v/>
      </c>
      <c r="G8243">
        <f>IF(F8243="","",IF(F8243&lt;0,10*F8243^2,0))</f>
        <v/>
      </c>
      <c r="H8243">
        <f>IF(F8243="","",IF(F8243&gt;0,10*F8243^2,0))</f>
        <v/>
      </c>
    </row>
    <row r="8244">
      <c r="A8244">
        <f>Input!A8244</f>
        <v/>
      </c>
      <c r="B8244">
        <f>IF(ISNUMBER(Input!B8244),IF(AND(Input!B8244&gt;=20,Input!B8244&lt;=700),Input!B8244,""),"")</f>
        <v/>
      </c>
      <c r="C8244">
        <f>IF(B8244="","",INT(A8244))</f>
        <v/>
      </c>
      <c r="D8244">
        <f>IF(B8244="","",HOUR(A8244))</f>
        <v/>
      </c>
      <c r="E8244">
        <f>IF(B8244="","",IF(INPUT!$I$1="","",IF(C8244&lt;(INT(INPUT!$I$1)-INPUT!$I$2),"Off Meds",IF(C8244&lt;=(INT(INPUT!$I$1)+INPUT!$I$2),"Washout","On Meds"))))</f>
        <v/>
      </c>
      <c r="F8244">
        <f>IF(B8244="","",1.509*(LN(B8244)^1.084-5.381))</f>
        <v/>
      </c>
      <c r="G8244">
        <f>IF(F8244="","",IF(F8244&lt;0,10*F8244^2,0))</f>
        <v/>
      </c>
      <c r="H8244">
        <f>IF(F8244="","",IF(F8244&gt;0,10*F8244^2,0))</f>
        <v/>
      </c>
    </row>
    <row r="8245">
      <c r="A8245">
        <f>Input!A8245</f>
        <v/>
      </c>
      <c r="B8245">
        <f>IF(ISNUMBER(Input!B8245),IF(AND(Input!B8245&gt;=20,Input!B8245&lt;=700),Input!B8245,""),"")</f>
        <v/>
      </c>
      <c r="C8245">
        <f>IF(B8245="","",INT(A8245))</f>
        <v/>
      </c>
      <c r="D8245">
        <f>IF(B8245="","",HOUR(A8245))</f>
        <v/>
      </c>
      <c r="E8245">
        <f>IF(B8245="","",IF(INPUT!$I$1="","",IF(C8245&lt;(INT(INPUT!$I$1)-INPUT!$I$2),"Off Meds",IF(C8245&lt;=(INT(INPUT!$I$1)+INPUT!$I$2),"Washout","On Meds"))))</f>
        <v/>
      </c>
      <c r="F8245">
        <f>IF(B8245="","",1.509*(LN(B8245)^1.084-5.381))</f>
        <v/>
      </c>
      <c r="G8245">
        <f>IF(F8245="","",IF(F8245&lt;0,10*F8245^2,0))</f>
        <v/>
      </c>
      <c r="H8245">
        <f>IF(F8245="","",IF(F8245&gt;0,10*F8245^2,0))</f>
        <v/>
      </c>
    </row>
    <row r="8246">
      <c r="A8246">
        <f>Input!A8246</f>
        <v/>
      </c>
      <c r="B8246">
        <f>IF(ISNUMBER(Input!B8246),IF(AND(Input!B8246&gt;=20,Input!B8246&lt;=700),Input!B8246,""),"")</f>
        <v/>
      </c>
      <c r="C8246">
        <f>IF(B8246="","",INT(A8246))</f>
        <v/>
      </c>
      <c r="D8246">
        <f>IF(B8246="","",HOUR(A8246))</f>
        <v/>
      </c>
      <c r="E8246">
        <f>IF(B8246="","",IF(INPUT!$I$1="","",IF(C8246&lt;(INT(INPUT!$I$1)-INPUT!$I$2),"Off Meds",IF(C8246&lt;=(INT(INPUT!$I$1)+INPUT!$I$2),"Washout","On Meds"))))</f>
        <v/>
      </c>
      <c r="F8246">
        <f>IF(B8246="","",1.509*(LN(B8246)^1.084-5.381))</f>
        <v/>
      </c>
      <c r="G8246">
        <f>IF(F8246="","",IF(F8246&lt;0,10*F8246^2,0))</f>
        <v/>
      </c>
      <c r="H8246">
        <f>IF(F8246="","",IF(F8246&gt;0,10*F8246^2,0))</f>
        <v/>
      </c>
    </row>
    <row r="8247">
      <c r="A8247">
        <f>Input!A8247</f>
        <v/>
      </c>
      <c r="B8247">
        <f>IF(ISNUMBER(Input!B8247),IF(AND(Input!B8247&gt;=20,Input!B8247&lt;=700),Input!B8247,""),"")</f>
        <v/>
      </c>
      <c r="C8247">
        <f>IF(B8247="","",INT(A8247))</f>
        <v/>
      </c>
      <c r="D8247">
        <f>IF(B8247="","",HOUR(A8247))</f>
        <v/>
      </c>
      <c r="E8247">
        <f>IF(B8247="","",IF(INPUT!$I$1="","",IF(C8247&lt;(INT(INPUT!$I$1)-INPUT!$I$2),"Off Meds",IF(C8247&lt;=(INT(INPUT!$I$1)+INPUT!$I$2),"Washout","On Meds"))))</f>
        <v/>
      </c>
      <c r="F8247">
        <f>IF(B8247="","",1.509*(LN(B8247)^1.084-5.381))</f>
        <v/>
      </c>
      <c r="G8247">
        <f>IF(F8247="","",IF(F8247&lt;0,10*F8247^2,0))</f>
        <v/>
      </c>
      <c r="H8247">
        <f>IF(F8247="","",IF(F8247&gt;0,10*F8247^2,0))</f>
        <v/>
      </c>
    </row>
    <row r="8248">
      <c r="A8248">
        <f>Input!A8248</f>
        <v/>
      </c>
      <c r="B8248">
        <f>IF(ISNUMBER(Input!B8248),IF(AND(Input!B8248&gt;=20,Input!B8248&lt;=700),Input!B8248,""),"")</f>
        <v/>
      </c>
      <c r="C8248">
        <f>IF(B8248="","",INT(A8248))</f>
        <v/>
      </c>
      <c r="D8248">
        <f>IF(B8248="","",HOUR(A8248))</f>
        <v/>
      </c>
      <c r="E8248">
        <f>IF(B8248="","",IF(INPUT!$I$1="","",IF(C8248&lt;(INT(INPUT!$I$1)-INPUT!$I$2),"Off Meds",IF(C8248&lt;=(INT(INPUT!$I$1)+INPUT!$I$2),"Washout","On Meds"))))</f>
        <v/>
      </c>
      <c r="F8248">
        <f>IF(B8248="","",1.509*(LN(B8248)^1.084-5.381))</f>
        <v/>
      </c>
      <c r="G8248">
        <f>IF(F8248="","",IF(F8248&lt;0,10*F8248^2,0))</f>
        <v/>
      </c>
      <c r="H8248">
        <f>IF(F8248="","",IF(F8248&gt;0,10*F8248^2,0))</f>
        <v/>
      </c>
    </row>
    <row r="8249">
      <c r="A8249">
        <f>Input!A8249</f>
        <v/>
      </c>
      <c r="B8249">
        <f>IF(ISNUMBER(Input!B8249),IF(AND(Input!B8249&gt;=20,Input!B8249&lt;=700),Input!B8249,""),"")</f>
        <v/>
      </c>
      <c r="C8249">
        <f>IF(B8249="","",INT(A8249))</f>
        <v/>
      </c>
      <c r="D8249">
        <f>IF(B8249="","",HOUR(A8249))</f>
        <v/>
      </c>
      <c r="E8249">
        <f>IF(B8249="","",IF(INPUT!$I$1="","",IF(C8249&lt;(INT(INPUT!$I$1)-INPUT!$I$2),"Off Meds",IF(C8249&lt;=(INT(INPUT!$I$1)+INPUT!$I$2),"Washout","On Meds"))))</f>
        <v/>
      </c>
      <c r="F8249">
        <f>IF(B8249="","",1.509*(LN(B8249)^1.084-5.381))</f>
        <v/>
      </c>
      <c r="G8249">
        <f>IF(F8249="","",IF(F8249&lt;0,10*F8249^2,0))</f>
        <v/>
      </c>
      <c r="H8249">
        <f>IF(F8249="","",IF(F8249&gt;0,10*F8249^2,0))</f>
        <v/>
      </c>
    </row>
    <row r="8250">
      <c r="A8250">
        <f>Input!A8250</f>
        <v/>
      </c>
      <c r="B8250">
        <f>IF(ISNUMBER(Input!B8250),IF(AND(Input!B8250&gt;=20,Input!B8250&lt;=700),Input!B8250,""),"")</f>
        <v/>
      </c>
      <c r="C8250">
        <f>IF(B8250="","",INT(A8250))</f>
        <v/>
      </c>
      <c r="D8250">
        <f>IF(B8250="","",HOUR(A8250))</f>
        <v/>
      </c>
      <c r="E8250">
        <f>IF(B8250="","",IF(INPUT!$I$1="","",IF(C8250&lt;(INT(INPUT!$I$1)-INPUT!$I$2),"Off Meds",IF(C8250&lt;=(INT(INPUT!$I$1)+INPUT!$I$2),"Washout","On Meds"))))</f>
        <v/>
      </c>
      <c r="F8250">
        <f>IF(B8250="","",1.509*(LN(B8250)^1.084-5.381))</f>
        <v/>
      </c>
      <c r="G8250">
        <f>IF(F8250="","",IF(F8250&lt;0,10*F8250^2,0))</f>
        <v/>
      </c>
      <c r="H8250">
        <f>IF(F8250="","",IF(F8250&gt;0,10*F8250^2,0))</f>
        <v/>
      </c>
    </row>
    <row r="8251">
      <c r="A8251">
        <f>Input!A8251</f>
        <v/>
      </c>
      <c r="B8251">
        <f>IF(ISNUMBER(Input!B8251),IF(AND(Input!B8251&gt;=20,Input!B8251&lt;=700),Input!B8251,""),"")</f>
        <v/>
      </c>
      <c r="C8251">
        <f>IF(B8251="","",INT(A8251))</f>
        <v/>
      </c>
      <c r="D8251">
        <f>IF(B8251="","",HOUR(A8251))</f>
        <v/>
      </c>
      <c r="E8251">
        <f>IF(B8251="","",IF(INPUT!$I$1="","",IF(C8251&lt;(INT(INPUT!$I$1)-INPUT!$I$2),"Off Meds",IF(C8251&lt;=(INT(INPUT!$I$1)+INPUT!$I$2),"Washout","On Meds"))))</f>
        <v/>
      </c>
      <c r="F8251">
        <f>IF(B8251="","",1.509*(LN(B8251)^1.084-5.381))</f>
        <v/>
      </c>
      <c r="G8251">
        <f>IF(F8251="","",IF(F8251&lt;0,10*F8251^2,0))</f>
        <v/>
      </c>
      <c r="H8251">
        <f>IF(F8251="","",IF(F8251&gt;0,10*F8251^2,0))</f>
        <v/>
      </c>
    </row>
    <row r="8252">
      <c r="A8252">
        <f>Input!A8252</f>
        <v/>
      </c>
      <c r="B8252">
        <f>IF(ISNUMBER(Input!B8252),IF(AND(Input!B8252&gt;=20,Input!B8252&lt;=700),Input!B8252,""),"")</f>
        <v/>
      </c>
      <c r="C8252">
        <f>IF(B8252="","",INT(A8252))</f>
        <v/>
      </c>
      <c r="D8252">
        <f>IF(B8252="","",HOUR(A8252))</f>
        <v/>
      </c>
      <c r="E8252">
        <f>IF(B8252="","",IF(INPUT!$I$1="","",IF(C8252&lt;(INT(INPUT!$I$1)-INPUT!$I$2),"Off Meds",IF(C8252&lt;=(INT(INPUT!$I$1)+INPUT!$I$2),"Washout","On Meds"))))</f>
        <v/>
      </c>
      <c r="F8252">
        <f>IF(B8252="","",1.509*(LN(B8252)^1.084-5.381))</f>
        <v/>
      </c>
      <c r="G8252">
        <f>IF(F8252="","",IF(F8252&lt;0,10*F8252^2,0))</f>
        <v/>
      </c>
      <c r="H8252">
        <f>IF(F8252="","",IF(F8252&gt;0,10*F8252^2,0))</f>
        <v/>
      </c>
    </row>
    <row r="8253">
      <c r="A8253">
        <f>Input!A8253</f>
        <v/>
      </c>
      <c r="B8253">
        <f>IF(ISNUMBER(Input!B8253),IF(AND(Input!B8253&gt;=20,Input!B8253&lt;=700),Input!B8253,""),"")</f>
        <v/>
      </c>
      <c r="C8253">
        <f>IF(B8253="","",INT(A8253))</f>
        <v/>
      </c>
      <c r="D8253">
        <f>IF(B8253="","",HOUR(A8253))</f>
        <v/>
      </c>
      <c r="E8253">
        <f>IF(B8253="","",IF(INPUT!$I$1="","",IF(C8253&lt;(INT(INPUT!$I$1)-INPUT!$I$2),"Off Meds",IF(C8253&lt;=(INT(INPUT!$I$1)+INPUT!$I$2),"Washout","On Meds"))))</f>
        <v/>
      </c>
      <c r="F8253">
        <f>IF(B8253="","",1.509*(LN(B8253)^1.084-5.381))</f>
        <v/>
      </c>
      <c r="G8253">
        <f>IF(F8253="","",IF(F8253&lt;0,10*F8253^2,0))</f>
        <v/>
      </c>
      <c r="H8253">
        <f>IF(F8253="","",IF(F8253&gt;0,10*F8253^2,0))</f>
        <v/>
      </c>
    </row>
    <row r="8254">
      <c r="A8254">
        <f>Input!A8254</f>
        <v/>
      </c>
      <c r="B8254">
        <f>IF(ISNUMBER(Input!B8254),IF(AND(Input!B8254&gt;=20,Input!B8254&lt;=700),Input!B8254,""),"")</f>
        <v/>
      </c>
      <c r="C8254">
        <f>IF(B8254="","",INT(A8254))</f>
        <v/>
      </c>
      <c r="D8254">
        <f>IF(B8254="","",HOUR(A8254))</f>
        <v/>
      </c>
      <c r="E8254">
        <f>IF(B8254="","",IF(INPUT!$I$1="","",IF(C8254&lt;(INT(INPUT!$I$1)-INPUT!$I$2),"Off Meds",IF(C8254&lt;=(INT(INPUT!$I$1)+INPUT!$I$2),"Washout","On Meds"))))</f>
        <v/>
      </c>
      <c r="F8254">
        <f>IF(B8254="","",1.509*(LN(B8254)^1.084-5.381))</f>
        <v/>
      </c>
      <c r="G8254">
        <f>IF(F8254="","",IF(F8254&lt;0,10*F8254^2,0))</f>
        <v/>
      </c>
      <c r="H8254">
        <f>IF(F8254="","",IF(F8254&gt;0,10*F8254^2,0))</f>
        <v/>
      </c>
    </row>
    <row r="8255">
      <c r="A8255">
        <f>Input!A8255</f>
        <v/>
      </c>
      <c r="B8255">
        <f>IF(ISNUMBER(Input!B8255),IF(AND(Input!B8255&gt;=20,Input!B8255&lt;=700),Input!B8255,""),"")</f>
        <v/>
      </c>
      <c r="C8255">
        <f>IF(B8255="","",INT(A8255))</f>
        <v/>
      </c>
      <c r="D8255">
        <f>IF(B8255="","",HOUR(A8255))</f>
        <v/>
      </c>
      <c r="E8255">
        <f>IF(B8255="","",IF(INPUT!$I$1="","",IF(C8255&lt;(INT(INPUT!$I$1)-INPUT!$I$2),"Off Meds",IF(C8255&lt;=(INT(INPUT!$I$1)+INPUT!$I$2),"Washout","On Meds"))))</f>
        <v/>
      </c>
      <c r="F8255">
        <f>IF(B8255="","",1.509*(LN(B8255)^1.084-5.381))</f>
        <v/>
      </c>
      <c r="G8255">
        <f>IF(F8255="","",IF(F8255&lt;0,10*F8255^2,0))</f>
        <v/>
      </c>
      <c r="H8255">
        <f>IF(F8255="","",IF(F8255&gt;0,10*F8255^2,0))</f>
        <v/>
      </c>
    </row>
    <row r="8256">
      <c r="A8256">
        <f>Input!A8256</f>
        <v/>
      </c>
      <c r="B8256">
        <f>IF(ISNUMBER(Input!B8256),IF(AND(Input!B8256&gt;=20,Input!B8256&lt;=700),Input!B8256,""),"")</f>
        <v/>
      </c>
      <c r="C8256">
        <f>IF(B8256="","",INT(A8256))</f>
        <v/>
      </c>
      <c r="D8256">
        <f>IF(B8256="","",HOUR(A8256))</f>
        <v/>
      </c>
      <c r="E8256">
        <f>IF(B8256="","",IF(INPUT!$I$1="","",IF(C8256&lt;(INT(INPUT!$I$1)-INPUT!$I$2),"Off Meds",IF(C8256&lt;=(INT(INPUT!$I$1)+INPUT!$I$2),"Washout","On Meds"))))</f>
        <v/>
      </c>
      <c r="F8256">
        <f>IF(B8256="","",1.509*(LN(B8256)^1.084-5.381))</f>
        <v/>
      </c>
      <c r="G8256">
        <f>IF(F8256="","",IF(F8256&lt;0,10*F8256^2,0))</f>
        <v/>
      </c>
      <c r="H8256">
        <f>IF(F8256="","",IF(F8256&gt;0,10*F8256^2,0))</f>
        <v/>
      </c>
    </row>
    <row r="8257">
      <c r="A8257">
        <f>Input!A8257</f>
        <v/>
      </c>
      <c r="B8257">
        <f>IF(ISNUMBER(Input!B8257),IF(AND(Input!B8257&gt;=20,Input!B8257&lt;=700),Input!B8257,""),"")</f>
        <v/>
      </c>
      <c r="C8257">
        <f>IF(B8257="","",INT(A8257))</f>
        <v/>
      </c>
      <c r="D8257">
        <f>IF(B8257="","",HOUR(A8257))</f>
        <v/>
      </c>
      <c r="E8257">
        <f>IF(B8257="","",IF(INPUT!$I$1="","",IF(C8257&lt;(INT(INPUT!$I$1)-INPUT!$I$2),"Off Meds",IF(C8257&lt;=(INT(INPUT!$I$1)+INPUT!$I$2),"Washout","On Meds"))))</f>
        <v/>
      </c>
      <c r="F8257">
        <f>IF(B8257="","",1.509*(LN(B8257)^1.084-5.381))</f>
        <v/>
      </c>
      <c r="G8257">
        <f>IF(F8257="","",IF(F8257&lt;0,10*F8257^2,0))</f>
        <v/>
      </c>
      <c r="H8257">
        <f>IF(F8257="","",IF(F8257&gt;0,10*F8257^2,0))</f>
        <v/>
      </c>
    </row>
    <row r="8258">
      <c r="A8258">
        <f>Input!A8258</f>
        <v/>
      </c>
      <c r="B8258">
        <f>IF(ISNUMBER(Input!B8258),IF(AND(Input!B8258&gt;=20,Input!B8258&lt;=700),Input!B8258,""),"")</f>
        <v/>
      </c>
      <c r="C8258">
        <f>IF(B8258="","",INT(A8258))</f>
        <v/>
      </c>
      <c r="D8258">
        <f>IF(B8258="","",HOUR(A8258))</f>
        <v/>
      </c>
      <c r="E8258">
        <f>IF(B8258="","",IF(INPUT!$I$1="","",IF(C8258&lt;(INT(INPUT!$I$1)-INPUT!$I$2),"Off Meds",IF(C8258&lt;=(INT(INPUT!$I$1)+INPUT!$I$2),"Washout","On Meds"))))</f>
        <v/>
      </c>
      <c r="F8258">
        <f>IF(B8258="","",1.509*(LN(B8258)^1.084-5.381))</f>
        <v/>
      </c>
      <c r="G8258">
        <f>IF(F8258="","",IF(F8258&lt;0,10*F8258^2,0))</f>
        <v/>
      </c>
      <c r="H8258">
        <f>IF(F8258="","",IF(F8258&gt;0,10*F8258^2,0))</f>
        <v/>
      </c>
    </row>
    <row r="8259">
      <c r="A8259">
        <f>Input!A8259</f>
        <v/>
      </c>
      <c r="B8259">
        <f>IF(ISNUMBER(Input!B8259),IF(AND(Input!B8259&gt;=20,Input!B8259&lt;=700),Input!B8259,""),"")</f>
        <v/>
      </c>
      <c r="C8259">
        <f>IF(B8259="","",INT(A8259))</f>
        <v/>
      </c>
      <c r="D8259">
        <f>IF(B8259="","",HOUR(A8259))</f>
        <v/>
      </c>
      <c r="E8259">
        <f>IF(B8259="","",IF(INPUT!$I$1="","",IF(C8259&lt;(INT(INPUT!$I$1)-INPUT!$I$2),"Off Meds",IF(C8259&lt;=(INT(INPUT!$I$1)+INPUT!$I$2),"Washout","On Meds"))))</f>
        <v/>
      </c>
      <c r="F8259">
        <f>IF(B8259="","",1.509*(LN(B8259)^1.084-5.381))</f>
        <v/>
      </c>
      <c r="G8259">
        <f>IF(F8259="","",IF(F8259&lt;0,10*F8259^2,0))</f>
        <v/>
      </c>
      <c r="H8259">
        <f>IF(F8259="","",IF(F8259&gt;0,10*F8259^2,0))</f>
        <v/>
      </c>
    </row>
    <row r="8260">
      <c r="A8260">
        <f>Input!A8260</f>
        <v/>
      </c>
      <c r="B8260">
        <f>IF(ISNUMBER(Input!B8260),IF(AND(Input!B8260&gt;=20,Input!B8260&lt;=700),Input!B8260,""),"")</f>
        <v/>
      </c>
      <c r="C8260">
        <f>IF(B8260="","",INT(A8260))</f>
        <v/>
      </c>
      <c r="D8260">
        <f>IF(B8260="","",HOUR(A8260))</f>
        <v/>
      </c>
      <c r="E8260">
        <f>IF(B8260="","",IF(INPUT!$I$1="","",IF(C8260&lt;(INT(INPUT!$I$1)-INPUT!$I$2),"Off Meds",IF(C8260&lt;=(INT(INPUT!$I$1)+INPUT!$I$2),"Washout","On Meds"))))</f>
        <v/>
      </c>
      <c r="F8260">
        <f>IF(B8260="","",1.509*(LN(B8260)^1.084-5.381))</f>
        <v/>
      </c>
      <c r="G8260">
        <f>IF(F8260="","",IF(F8260&lt;0,10*F8260^2,0))</f>
        <v/>
      </c>
      <c r="H8260">
        <f>IF(F8260="","",IF(F8260&gt;0,10*F8260^2,0))</f>
        <v/>
      </c>
    </row>
    <row r="8261">
      <c r="A8261">
        <f>Input!A8261</f>
        <v/>
      </c>
      <c r="B8261">
        <f>IF(ISNUMBER(Input!B8261),IF(AND(Input!B8261&gt;=20,Input!B8261&lt;=700),Input!B8261,""),"")</f>
        <v/>
      </c>
      <c r="C8261">
        <f>IF(B8261="","",INT(A8261))</f>
        <v/>
      </c>
      <c r="D8261">
        <f>IF(B8261="","",HOUR(A8261))</f>
        <v/>
      </c>
      <c r="E8261">
        <f>IF(B8261="","",IF(INPUT!$I$1="","",IF(C8261&lt;(INT(INPUT!$I$1)-INPUT!$I$2),"Off Meds",IF(C8261&lt;=(INT(INPUT!$I$1)+INPUT!$I$2),"Washout","On Meds"))))</f>
        <v/>
      </c>
      <c r="F8261">
        <f>IF(B8261="","",1.509*(LN(B8261)^1.084-5.381))</f>
        <v/>
      </c>
      <c r="G8261">
        <f>IF(F8261="","",IF(F8261&lt;0,10*F8261^2,0))</f>
        <v/>
      </c>
      <c r="H8261">
        <f>IF(F8261="","",IF(F8261&gt;0,10*F8261^2,0))</f>
        <v/>
      </c>
    </row>
    <row r="8262">
      <c r="A8262">
        <f>Input!A8262</f>
        <v/>
      </c>
      <c r="B8262">
        <f>IF(ISNUMBER(Input!B8262),IF(AND(Input!B8262&gt;=20,Input!B8262&lt;=700),Input!B8262,""),"")</f>
        <v/>
      </c>
      <c r="C8262">
        <f>IF(B8262="","",INT(A8262))</f>
        <v/>
      </c>
      <c r="D8262">
        <f>IF(B8262="","",HOUR(A8262))</f>
        <v/>
      </c>
      <c r="E8262">
        <f>IF(B8262="","",IF(INPUT!$I$1="","",IF(C8262&lt;(INT(INPUT!$I$1)-INPUT!$I$2),"Off Meds",IF(C8262&lt;=(INT(INPUT!$I$1)+INPUT!$I$2),"Washout","On Meds"))))</f>
        <v/>
      </c>
      <c r="F8262">
        <f>IF(B8262="","",1.509*(LN(B8262)^1.084-5.381))</f>
        <v/>
      </c>
      <c r="G8262">
        <f>IF(F8262="","",IF(F8262&lt;0,10*F8262^2,0))</f>
        <v/>
      </c>
      <c r="H8262">
        <f>IF(F8262="","",IF(F8262&gt;0,10*F8262^2,0))</f>
        <v/>
      </c>
    </row>
    <row r="8263">
      <c r="A8263">
        <f>Input!A8263</f>
        <v/>
      </c>
      <c r="B8263">
        <f>IF(ISNUMBER(Input!B8263),IF(AND(Input!B8263&gt;=20,Input!B8263&lt;=700),Input!B8263,""),"")</f>
        <v/>
      </c>
      <c r="C8263">
        <f>IF(B8263="","",INT(A8263))</f>
        <v/>
      </c>
      <c r="D8263">
        <f>IF(B8263="","",HOUR(A8263))</f>
        <v/>
      </c>
      <c r="E8263">
        <f>IF(B8263="","",IF(INPUT!$I$1="","",IF(C8263&lt;(INT(INPUT!$I$1)-INPUT!$I$2),"Off Meds",IF(C8263&lt;=(INT(INPUT!$I$1)+INPUT!$I$2),"Washout","On Meds"))))</f>
        <v/>
      </c>
      <c r="F8263">
        <f>IF(B8263="","",1.509*(LN(B8263)^1.084-5.381))</f>
        <v/>
      </c>
      <c r="G8263">
        <f>IF(F8263="","",IF(F8263&lt;0,10*F8263^2,0))</f>
        <v/>
      </c>
      <c r="H8263">
        <f>IF(F8263="","",IF(F8263&gt;0,10*F8263^2,0))</f>
        <v/>
      </c>
    </row>
    <row r="8264">
      <c r="A8264">
        <f>Input!A8264</f>
        <v/>
      </c>
      <c r="B8264">
        <f>IF(ISNUMBER(Input!B8264),IF(AND(Input!B8264&gt;=20,Input!B8264&lt;=700),Input!B8264,""),"")</f>
        <v/>
      </c>
      <c r="C8264">
        <f>IF(B8264="","",INT(A8264))</f>
        <v/>
      </c>
      <c r="D8264">
        <f>IF(B8264="","",HOUR(A8264))</f>
        <v/>
      </c>
      <c r="E8264">
        <f>IF(B8264="","",IF(INPUT!$I$1="","",IF(C8264&lt;(INT(INPUT!$I$1)-INPUT!$I$2),"Off Meds",IF(C8264&lt;=(INT(INPUT!$I$1)+INPUT!$I$2),"Washout","On Meds"))))</f>
        <v/>
      </c>
      <c r="F8264">
        <f>IF(B8264="","",1.509*(LN(B8264)^1.084-5.381))</f>
        <v/>
      </c>
      <c r="G8264">
        <f>IF(F8264="","",IF(F8264&lt;0,10*F8264^2,0))</f>
        <v/>
      </c>
      <c r="H8264">
        <f>IF(F8264="","",IF(F8264&gt;0,10*F8264^2,0))</f>
        <v/>
      </c>
    </row>
    <row r="8265">
      <c r="A8265">
        <f>Input!A8265</f>
        <v/>
      </c>
      <c r="B8265">
        <f>IF(ISNUMBER(Input!B8265),IF(AND(Input!B8265&gt;=20,Input!B8265&lt;=700),Input!B8265,""),"")</f>
        <v/>
      </c>
      <c r="C8265">
        <f>IF(B8265="","",INT(A8265))</f>
        <v/>
      </c>
      <c r="D8265">
        <f>IF(B8265="","",HOUR(A8265))</f>
        <v/>
      </c>
      <c r="E8265">
        <f>IF(B8265="","",IF(INPUT!$I$1="","",IF(C8265&lt;(INT(INPUT!$I$1)-INPUT!$I$2),"Off Meds",IF(C8265&lt;=(INT(INPUT!$I$1)+INPUT!$I$2),"Washout","On Meds"))))</f>
        <v/>
      </c>
      <c r="F8265">
        <f>IF(B8265="","",1.509*(LN(B8265)^1.084-5.381))</f>
        <v/>
      </c>
      <c r="G8265">
        <f>IF(F8265="","",IF(F8265&lt;0,10*F8265^2,0))</f>
        <v/>
      </c>
      <c r="H8265">
        <f>IF(F8265="","",IF(F8265&gt;0,10*F8265^2,0))</f>
        <v/>
      </c>
    </row>
    <row r="8266">
      <c r="A8266">
        <f>Input!A8266</f>
        <v/>
      </c>
      <c r="B8266">
        <f>IF(ISNUMBER(Input!B8266),IF(AND(Input!B8266&gt;=20,Input!B8266&lt;=700),Input!B8266,""),"")</f>
        <v/>
      </c>
      <c r="C8266">
        <f>IF(B8266="","",INT(A8266))</f>
        <v/>
      </c>
      <c r="D8266">
        <f>IF(B8266="","",HOUR(A8266))</f>
        <v/>
      </c>
      <c r="E8266">
        <f>IF(B8266="","",IF(INPUT!$I$1="","",IF(C8266&lt;(INT(INPUT!$I$1)-INPUT!$I$2),"Off Meds",IF(C8266&lt;=(INT(INPUT!$I$1)+INPUT!$I$2),"Washout","On Meds"))))</f>
        <v/>
      </c>
      <c r="F8266">
        <f>IF(B8266="","",1.509*(LN(B8266)^1.084-5.381))</f>
        <v/>
      </c>
      <c r="G8266">
        <f>IF(F8266="","",IF(F8266&lt;0,10*F8266^2,0))</f>
        <v/>
      </c>
      <c r="H8266">
        <f>IF(F8266="","",IF(F8266&gt;0,10*F8266^2,0))</f>
        <v/>
      </c>
    </row>
    <row r="8267">
      <c r="A8267">
        <f>Input!A8267</f>
        <v/>
      </c>
      <c r="B8267">
        <f>IF(ISNUMBER(Input!B8267),IF(AND(Input!B8267&gt;=20,Input!B8267&lt;=700),Input!B8267,""),"")</f>
        <v/>
      </c>
      <c r="C8267">
        <f>IF(B8267="","",INT(A8267))</f>
        <v/>
      </c>
      <c r="D8267">
        <f>IF(B8267="","",HOUR(A8267))</f>
        <v/>
      </c>
      <c r="E8267">
        <f>IF(B8267="","",IF(INPUT!$I$1="","",IF(C8267&lt;(INT(INPUT!$I$1)-INPUT!$I$2),"Off Meds",IF(C8267&lt;=(INT(INPUT!$I$1)+INPUT!$I$2),"Washout","On Meds"))))</f>
        <v/>
      </c>
      <c r="F8267">
        <f>IF(B8267="","",1.509*(LN(B8267)^1.084-5.381))</f>
        <v/>
      </c>
      <c r="G8267">
        <f>IF(F8267="","",IF(F8267&lt;0,10*F8267^2,0))</f>
        <v/>
      </c>
      <c r="H8267">
        <f>IF(F8267="","",IF(F8267&gt;0,10*F8267^2,0))</f>
        <v/>
      </c>
    </row>
    <row r="8268">
      <c r="A8268">
        <f>Input!A8268</f>
        <v/>
      </c>
      <c r="B8268">
        <f>IF(ISNUMBER(Input!B8268),IF(AND(Input!B8268&gt;=20,Input!B8268&lt;=700),Input!B8268,""),"")</f>
        <v/>
      </c>
      <c r="C8268">
        <f>IF(B8268="","",INT(A8268))</f>
        <v/>
      </c>
      <c r="D8268">
        <f>IF(B8268="","",HOUR(A8268))</f>
        <v/>
      </c>
      <c r="E8268">
        <f>IF(B8268="","",IF(INPUT!$I$1="","",IF(C8268&lt;(INT(INPUT!$I$1)-INPUT!$I$2),"Off Meds",IF(C8268&lt;=(INT(INPUT!$I$1)+INPUT!$I$2),"Washout","On Meds"))))</f>
        <v/>
      </c>
      <c r="F8268">
        <f>IF(B8268="","",1.509*(LN(B8268)^1.084-5.381))</f>
        <v/>
      </c>
      <c r="G8268">
        <f>IF(F8268="","",IF(F8268&lt;0,10*F8268^2,0))</f>
        <v/>
      </c>
      <c r="H8268">
        <f>IF(F8268="","",IF(F8268&gt;0,10*F8268^2,0))</f>
        <v/>
      </c>
    </row>
    <row r="8269">
      <c r="A8269">
        <f>Input!A8269</f>
        <v/>
      </c>
      <c r="B8269">
        <f>IF(ISNUMBER(Input!B8269),IF(AND(Input!B8269&gt;=20,Input!B8269&lt;=700),Input!B8269,""),"")</f>
        <v/>
      </c>
      <c r="C8269">
        <f>IF(B8269="","",INT(A8269))</f>
        <v/>
      </c>
      <c r="D8269">
        <f>IF(B8269="","",HOUR(A8269))</f>
        <v/>
      </c>
      <c r="E8269">
        <f>IF(B8269="","",IF(INPUT!$I$1="","",IF(C8269&lt;(INT(INPUT!$I$1)-INPUT!$I$2),"Off Meds",IF(C8269&lt;=(INT(INPUT!$I$1)+INPUT!$I$2),"Washout","On Meds"))))</f>
        <v/>
      </c>
      <c r="F8269">
        <f>IF(B8269="","",1.509*(LN(B8269)^1.084-5.381))</f>
        <v/>
      </c>
      <c r="G8269">
        <f>IF(F8269="","",IF(F8269&lt;0,10*F8269^2,0))</f>
        <v/>
      </c>
      <c r="H8269">
        <f>IF(F8269="","",IF(F8269&gt;0,10*F8269^2,0))</f>
        <v/>
      </c>
    </row>
    <row r="8270">
      <c r="A8270">
        <f>Input!A8270</f>
        <v/>
      </c>
      <c r="B8270">
        <f>IF(ISNUMBER(Input!B8270),IF(AND(Input!B8270&gt;=20,Input!B8270&lt;=700),Input!B8270,""),"")</f>
        <v/>
      </c>
      <c r="C8270">
        <f>IF(B8270="","",INT(A8270))</f>
        <v/>
      </c>
      <c r="D8270">
        <f>IF(B8270="","",HOUR(A8270))</f>
        <v/>
      </c>
      <c r="E8270">
        <f>IF(B8270="","",IF(INPUT!$I$1="","",IF(C8270&lt;(INT(INPUT!$I$1)-INPUT!$I$2),"Off Meds",IF(C8270&lt;=(INT(INPUT!$I$1)+INPUT!$I$2),"Washout","On Meds"))))</f>
        <v/>
      </c>
      <c r="F8270">
        <f>IF(B8270="","",1.509*(LN(B8270)^1.084-5.381))</f>
        <v/>
      </c>
      <c r="G8270">
        <f>IF(F8270="","",IF(F8270&lt;0,10*F8270^2,0))</f>
        <v/>
      </c>
      <c r="H8270">
        <f>IF(F8270="","",IF(F8270&gt;0,10*F8270^2,0))</f>
        <v/>
      </c>
    </row>
    <row r="8271">
      <c r="A8271">
        <f>Input!A8271</f>
        <v/>
      </c>
      <c r="B8271">
        <f>IF(ISNUMBER(Input!B8271),IF(AND(Input!B8271&gt;=20,Input!B8271&lt;=700),Input!B8271,""),"")</f>
        <v/>
      </c>
      <c r="C8271">
        <f>IF(B8271="","",INT(A8271))</f>
        <v/>
      </c>
      <c r="D8271">
        <f>IF(B8271="","",HOUR(A8271))</f>
        <v/>
      </c>
      <c r="E8271">
        <f>IF(B8271="","",IF(INPUT!$I$1="","",IF(C8271&lt;(INT(INPUT!$I$1)-INPUT!$I$2),"Off Meds",IF(C8271&lt;=(INT(INPUT!$I$1)+INPUT!$I$2),"Washout","On Meds"))))</f>
        <v/>
      </c>
      <c r="F8271">
        <f>IF(B8271="","",1.509*(LN(B8271)^1.084-5.381))</f>
        <v/>
      </c>
      <c r="G8271">
        <f>IF(F8271="","",IF(F8271&lt;0,10*F8271^2,0))</f>
        <v/>
      </c>
      <c r="H8271">
        <f>IF(F8271="","",IF(F8271&gt;0,10*F8271^2,0))</f>
        <v/>
      </c>
    </row>
    <row r="8272">
      <c r="A8272">
        <f>Input!A8272</f>
        <v/>
      </c>
      <c r="B8272">
        <f>IF(ISNUMBER(Input!B8272),IF(AND(Input!B8272&gt;=20,Input!B8272&lt;=700),Input!B8272,""),"")</f>
        <v/>
      </c>
      <c r="C8272">
        <f>IF(B8272="","",INT(A8272))</f>
        <v/>
      </c>
      <c r="D8272">
        <f>IF(B8272="","",HOUR(A8272))</f>
        <v/>
      </c>
      <c r="E8272">
        <f>IF(B8272="","",IF(INPUT!$I$1="","",IF(C8272&lt;(INT(INPUT!$I$1)-INPUT!$I$2),"Off Meds",IF(C8272&lt;=(INT(INPUT!$I$1)+INPUT!$I$2),"Washout","On Meds"))))</f>
        <v/>
      </c>
      <c r="F8272">
        <f>IF(B8272="","",1.509*(LN(B8272)^1.084-5.381))</f>
        <v/>
      </c>
      <c r="G8272">
        <f>IF(F8272="","",IF(F8272&lt;0,10*F8272^2,0))</f>
        <v/>
      </c>
      <c r="H8272">
        <f>IF(F8272="","",IF(F8272&gt;0,10*F8272^2,0))</f>
        <v/>
      </c>
    </row>
    <row r="8273">
      <c r="A8273">
        <f>Input!A8273</f>
        <v/>
      </c>
      <c r="B8273">
        <f>IF(ISNUMBER(Input!B8273),IF(AND(Input!B8273&gt;=20,Input!B8273&lt;=700),Input!B8273,""),"")</f>
        <v/>
      </c>
      <c r="C8273">
        <f>IF(B8273="","",INT(A8273))</f>
        <v/>
      </c>
      <c r="D8273">
        <f>IF(B8273="","",HOUR(A8273))</f>
        <v/>
      </c>
      <c r="E8273">
        <f>IF(B8273="","",IF(INPUT!$I$1="","",IF(C8273&lt;(INT(INPUT!$I$1)-INPUT!$I$2),"Off Meds",IF(C8273&lt;=(INT(INPUT!$I$1)+INPUT!$I$2),"Washout","On Meds"))))</f>
        <v/>
      </c>
      <c r="F8273">
        <f>IF(B8273="","",1.509*(LN(B8273)^1.084-5.381))</f>
        <v/>
      </c>
      <c r="G8273">
        <f>IF(F8273="","",IF(F8273&lt;0,10*F8273^2,0))</f>
        <v/>
      </c>
      <c r="H8273">
        <f>IF(F8273="","",IF(F8273&gt;0,10*F8273^2,0))</f>
        <v/>
      </c>
    </row>
    <row r="8274">
      <c r="A8274">
        <f>Input!A8274</f>
        <v/>
      </c>
      <c r="B8274">
        <f>IF(ISNUMBER(Input!B8274),IF(AND(Input!B8274&gt;=20,Input!B8274&lt;=700),Input!B8274,""),"")</f>
        <v/>
      </c>
      <c r="C8274">
        <f>IF(B8274="","",INT(A8274))</f>
        <v/>
      </c>
      <c r="D8274">
        <f>IF(B8274="","",HOUR(A8274))</f>
        <v/>
      </c>
      <c r="E8274">
        <f>IF(B8274="","",IF(INPUT!$I$1="","",IF(C8274&lt;(INT(INPUT!$I$1)-INPUT!$I$2),"Off Meds",IF(C8274&lt;=(INT(INPUT!$I$1)+INPUT!$I$2),"Washout","On Meds"))))</f>
        <v/>
      </c>
      <c r="F8274">
        <f>IF(B8274="","",1.509*(LN(B8274)^1.084-5.381))</f>
        <v/>
      </c>
      <c r="G8274">
        <f>IF(F8274="","",IF(F8274&lt;0,10*F8274^2,0))</f>
        <v/>
      </c>
      <c r="H8274">
        <f>IF(F8274="","",IF(F8274&gt;0,10*F8274^2,0))</f>
        <v/>
      </c>
    </row>
    <row r="8275">
      <c r="A8275">
        <f>Input!A8275</f>
        <v/>
      </c>
      <c r="B8275">
        <f>IF(ISNUMBER(Input!B8275),IF(AND(Input!B8275&gt;=20,Input!B8275&lt;=700),Input!B8275,""),"")</f>
        <v/>
      </c>
      <c r="C8275">
        <f>IF(B8275="","",INT(A8275))</f>
        <v/>
      </c>
      <c r="D8275">
        <f>IF(B8275="","",HOUR(A8275))</f>
        <v/>
      </c>
      <c r="E8275">
        <f>IF(B8275="","",IF(INPUT!$I$1="","",IF(C8275&lt;(INT(INPUT!$I$1)-INPUT!$I$2),"Off Meds",IF(C8275&lt;=(INT(INPUT!$I$1)+INPUT!$I$2),"Washout","On Meds"))))</f>
        <v/>
      </c>
      <c r="F8275">
        <f>IF(B8275="","",1.509*(LN(B8275)^1.084-5.381))</f>
        <v/>
      </c>
      <c r="G8275">
        <f>IF(F8275="","",IF(F8275&lt;0,10*F8275^2,0))</f>
        <v/>
      </c>
      <c r="H8275">
        <f>IF(F8275="","",IF(F8275&gt;0,10*F8275^2,0))</f>
        <v/>
      </c>
    </row>
    <row r="8276">
      <c r="A8276">
        <f>Input!A8276</f>
        <v/>
      </c>
      <c r="B8276">
        <f>IF(ISNUMBER(Input!B8276),IF(AND(Input!B8276&gt;=20,Input!B8276&lt;=700),Input!B8276,""),"")</f>
        <v/>
      </c>
      <c r="C8276">
        <f>IF(B8276="","",INT(A8276))</f>
        <v/>
      </c>
      <c r="D8276">
        <f>IF(B8276="","",HOUR(A8276))</f>
        <v/>
      </c>
      <c r="E8276">
        <f>IF(B8276="","",IF(INPUT!$I$1="","",IF(C8276&lt;(INT(INPUT!$I$1)-INPUT!$I$2),"Off Meds",IF(C8276&lt;=(INT(INPUT!$I$1)+INPUT!$I$2),"Washout","On Meds"))))</f>
        <v/>
      </c>
      <c r="F8276">
        <f>IF(B8276="","",1.509*(LN(B8276)^1.084-5.381))</f>
        <v/>
      </c>
      <c r="G8276">
        <f>IF(F8276="","",IF(F8276&lt;0,10*F8276^2,0))</f>
        <v/>
      </c>
      <c r="H8276">
        <f>IF(F8276="","",IF(F8276&gt;0,10*F8276^2,0))</f>
        <v/>
      </c>
    </row>
    <row r="8277">
      <c r="A8277">
        <f>Input!A8277</f>
        <v/>
      </c>
      <c r="B8277">
        <f>IF(ISNUMBER(Input!B8277),IF(AND(Input!B8277&gt;=20,Input!B8277&lt;=700),Input!B8277,""),"")</f>
        <v/>
      </c>
      <c r="C8277">
        <f>IF(B8277="","",INT(A8277))</f>
        <v/>
      </c>
      <c r="D8277">
        <f>IF(B8277="","",HOUR(A8277))</f>
        <v/>
      </c>
      <c r="E8277">
        <f>IF(B8277="","",IF(INPUT!$I$1="","",IF(C8277&lt;(INT(INPUT!$I$1)-INPUT!$I$2),"Off Meds",IF(C8277&lt;=(INT(INPUT!$I$1)+INPUT!$I$2),"Washout","On Meds"))))</f>
        <v/>
      </c>
      <c r="F8277">
        <f>IF(B8277="","",1.509*(LN(B8277)^1.084-5.381))</f>
        <v/>
      </c>
      <c r="G8277">
        <f>IF(F8277="","",IF(F8277&lt;0,10*F8277^2,0))</f>
        <v/>
      </c>
      <c r="H8277">
        <f>IF(F8277="","",IF(F8277&gt;0,10*F8277^2,0))</f>
        <v/>
      </c>
    </row>
    <row r="8278">
      <c r="A8278">
        <f>Input!A8278</f>
        <v/>
      </c>
      <c r="B8278">
        <f>IF(ISNUMBER(Input!B8278),IF(AND(Input!B8278&gt;=20,Input!B8278&lt;=700),Input!B8278,""),"")</f>
        <v/>
      </c>
      <c r="C8278">
        <f>IF(B8278="","",INT(A8278))</f>
        <v/>
      </c>
      <c r="D8278">
        <f>IF(B8278="","",HOUR(A8278))</f>
        <v/>
      </c>
      <c r="E8278">
        <f>IF(B8278="","",IF(INPUT!$I$1="","",IF(C8278&lt;(INT(INPUT!$I$1)-INPUT!$I$2),"Off Meds",IF(C8278&lt;=(INT(INPUT!$I$1)+INPUT!$I$2),"Washout","On Meds"))))</f>
        <v/>
      </c>
      <c r="F8278">
        <f>IF(B8278="","",1.509*(LN(B8278)^1.084-5.381))</f>
        <v/>
      </c>
      <c r="G8278">
        <f>IF(F8278="","",IF(F8278&lt;0,10*F8278^2,0))</f>
        <v/>
      </c>
      <c r="H8278">
        <f>IF(F8278="","",IF(F8278&gt;0,10*F8278^2,0))</f>
        <v/>
      </c>
    </row>
    <row r="8279">
      <c r="A8279">
        <f>Input!A8279</f>
        <v/>
      </c>
      <c r="B8279">
        <f>IF(ISNUMBER(Input!B8279),IF(AND(Input!B8279&gt;=20,Input!B8279&lt;=700),Input!B8279,""),"")</f>
        <v/>
      </c>
      <c r="C8279">
        <f>IF(B8279="","",INT(A8279))</f>
        <v/>
      </c>
      <c r="D8279">
        <f>IF(B8279="","",HOUR(A8279))</f>
        <v/>
      </c>
      <c r="E8279">
        <f>IF(B8279="","",IF(INPUT!$I$1="","",IF(C8279&lt;(INT(INPUT!$I$1)-INPUT!$I$2),"Off Meds",IF(C8279&lt;=(INT(INPUT!$I$1)+INPUT!$I$2),"Washout","On Meds"))))</f>
        <v/>
      </c>
      <c r="F8279">
        <f>IF(B8279="","",1.509*(LN(B8279)^1.084-5.381))</f>
        <v/>
      </c>
      <c r="G8279">
        <f>IF(F8279="","",IF(F8279&lt;0,10*F8279^2,0))</f>
        <v/>
      </c>
      <c r="H8279">
        <f>IF(F8279="","",IF(F8279&gt;0,10*F8279^2,0))</f>
        <v/>
      </c>
    </row>
    <row r="8280">
      <c r="A8280">
        <f>Input!A8280</f>
        <v/>
      </c>
      <c r="B8280">
        <f>IF(ISNUMBER(Input!B8280),IF(AND(Input!B8280&gt;=20,Input!B8280&lt;=700),Input!B8280,""),"")</f>
        <v/>
      </c>
      <c r="C8280">
        <f>IF(B8280="","",INT(A8280))</f>
        <v/>
      </c>
      <c r="D8280">
        <f>IF(B8280="","",HOUR(A8280))</f>
        <v/>
      </c>
      <c r="E8280">
        <f>IF(B8280="","",IF(INPUT!$I$1="","",IF(C8280&lt;(INT(INPUT!$I$1)-INPUT!$I$2),"Off Meds",IF(C8280&lt;=(INT(INPUT!$I$1)+INPUT!$I$2),"Washout","On Meds"))))</f>
        <v/>
      </c>
      <c r="F8280">
        <f>IF(B8280="","",1.509*(LN(B8280)^1.084-5.381))</f>
        <v/>
      </c>
      <c r="G8280">
        <f>IF(F8280="","",IF(F8280&lt;0,10*F8280^2,0))</f>
        <v/>
      </c>
      <c r="H8280">
        <f>IF(F8280="","",IF(F8280&gt;0,10*F8280^2,0))</f>
        <v/>
      </c>
    </row>
    <row r="8281">
      <c r="A8281">
        <f>Input!A8281</f>
        <v/>
      </c>
      <c r="B8281">
        <f>IF(ISNUMBER(Input!B8281),IF(AND(Input!B8281&gt;=20,Input!B8281&lt;=700),Input!B8281,""),"")</f>
        <v/>
      </c>
      <c r="C8281">
        <f>IF(B8281="","",INT(A8281))</f>
        <v/>
      </c>
      <c r="D8281">
        <f>IF(B8281="","",HOUR(A8281))</f>
        <v/>
      </c>
      <c r="E8281">
        <f>IF(B8281="","",IF(INPUT!$I$1="","",IF(C8281&lt;(INT(INPUT!$I$1)-INPUT!$I$2),"Off Meds",IF(C8281&lt;=(INT(INPUT!$I$1)+INPUT!$I$2),"Washout","On Meds"))))</f>
        <v/>
      </c>
      <c r="F8281">
        <f>IF(B8281="","",1.509*(LN(B8281)^1.084-5.381))</f>
        <v/>
      </c>
      <c r="G8281">
        <f>IF(F8281="","",IF(F8281&lt;0,10*F8281^2,0))</f>
        <v/>
      </c>
      <c r="H8281">
        <f>IF(F8281="","",IF(F8281&gt;0,10*F8281^2,0))</f>
        <v/>
      </c>
    </row>
    <row r="8282">
      <c r="A8282">
        <f>Input!A8282</f>
        <v/>
      </c>
      <c r="B8282">
        <f>IF(ISNUMBER(Input!B8282),IF(AND(Input!B8282&gt;=20,Input!B8282&lt;=700),Input!B8282,""),"")</f>
        <v/>
      </c>
      <c r="C8282">
        <f>IF(B8282="","",INT(A8282))</f>
        <v/>
      </c>
      <c r="D8282">
        <f>IF(B8282="","",HOUR(A8282))</f>
        <v/>
      </c>
      <c r="E8282">
        <f>IF(B8282="","",IF(INPUT!$I$1="","",IF(C8282&lt;(INT(INPUT!$I$1)-INPUT!$I$2),"Off Meds",IF(C8282&lt;=(INT(INPUT!$I$1)+INPUT!$I$2),"Washout","On Meds"))))</f>
        <v/>
      </c>
      <c r="F8282">
        <f>IF(B8282="","",1.509*(LN(B8282)^1.084-5.381))</f>
        <v/>
      </c>
      <c r="G8282">
        <f>IF(F8282="","",IF(F8282&lt;0,10*F8282^2,0))</f>
        <v/>
      </c>
      <c r="H8282">
        <f>IF(F8282="","",IF(F8282&gt;0,10*F8282^2,0))</f>
        <v/>
      </c>
    </row>
    <row r="8283">
      <c r="A8283">
        <f>Input!A8283</f>
        <v/>
      </c>
      <c r="B8283">
        <f>IF(ISNUMBER(Input!B8283),IF(AND(Input!B8283&gt;=20,Input!B8283&lt;=700),Input!B8283,""),"")</f>
        <v/>
      </c>
      <c r="C8283">
        <f>IF(B8283="","",INT(A8283))</f>
        <v/>
      </c>
      <c r="D8283">
        <f>IF(B8283="","",HOUR(A8283))</f>
        <v/>
      </c>
      <c r="E8283">
        <f>IF(B8283="","",IF(INPUT!$I$1="","",IF(C8283&lt;(INT(INPUT!$I$1)-INPUT!$I$2),"Off Meds",IF(C8283&lt;=(INT(INPUT!$I$1)+INPUT!$I$2),"Washout","On Meds"))))</f>
        <v/>
      </c>
      <c r="F8283">
        <f>IF(B8283="","",1.509*(LN(B8283)^1.084-5.381))</f>
        <v/>
      </c>
      <c r="G8283">
        <f>IF(F8283="","",IF(F8283&lt;0,10*F8283^2,0))</f>
        <v/>
      </c>
      <c r="H8283">
        <f>IF(F8283="","",IF(F8283&gt;0,10*F8283^2,0))</f>
        <v/>
      </c>
    </row>
    <row r="8284">
      <c r="A8284">
        <f>Input!A8284</f>
        <v/>
      </c>
      <c r="B8284">
        <f>IF(ISNUMBER(Input!B8284),IF(AND(Input!B8284&gt;=20,Input!B8284&lt;=700),Input!B8284,""),"")</f>
        <v/>
      </c>
      <c r="C8284">
        <f>IF(B8284="","",INT(A8284))</f>
        <v/>
      </c>
      <c r="D8284">
        <f>IF(B8284="","",HOUR(A8284))</f>
        <v/>
      </c>
      <c r="E8284">
        <f>IF(B8284="","",IF(INPUT!$I$1="","",IF(C8284&lt;(INT(INPUT!$I$1)-INPUT!$I$2),"Off Meds",IF(C8284&lt;=(INT(INPUT!$I$1)+INPUT!$I$2),"Washout","On Meds"))))</f>
        <v/>
      </c>
      <c r="F8284">
        <f>IF(B8284="","",1.509*(LN(B8284)^1.084-5.381))</f>
        <v/>
      </c>
      <c r="G8284">
        <f>IF(F8284="","",IF(F8284&lt;0,10*F8284^2,0))</f>
        <v/>
      </c>
      <c r="H8284">
        <f>IF(F8284="","",IF(F8284&gt;0,10*F8284^2,0))</f>
        <v/>
      </c>
    </row>
    <row r="8285">
      <c r="A8285">
        <f>Input!A8285</f>
        <v/>
      </c>
      <c r="B8285">
        <f>IF(ISNUMBER(Input!B8285),IF(AND(Input!B8285&gt;=20,Input!B8285&lt;=700),Input!B8285,""),"")</f>
        <v/>
      </c>
      <c r="C8285">
        <f>IF(B8285="","",INT(A8285))</f>
        <v/>
      </c>
      <c r="D8285">
        <f>IF(B8285="","",HOUR(A8285))</f>
        <v/>
      </c>
      <c r="E8285">
        <f>IF(B8285="","",IF(INPUT!$I$1="","",IF(C8285&lt;(INT(INPUT!$I$1)-INPUT!$I$2),"Off Meds",IF(C8285&lt;=(INT(INPUT!$I$1)+INPUT!$I$2),"Washout","On Meds"))))</f>
        <v/>
      </c>
      <c r="F8285">
        <f>IF(B8285="","",1.509*(LN(B8285)^1.084-5.381))</f>
        <v/>
      </c>
      <c r="G8285">
        <f>IF(F8285="","",IF(F8285&lt;0,10*F8285^2,0))</f>
        <v/>
      </c>
      <c r="H8285">
        <f>IF(F8285="","",IF(F8285&gt;0,10*F8285^2,0))</f>
        <v/>
      </c>
    </row>
    <row r="8286">
      <c r="A8286">
        <f>Input!A8286</f>
        <v/>
      </c>
      <c r="B8286">
        <f>IF(ISNUMBER(Input!B8286),IF(AND(Input!B8286&gt;=20,Input!B8286&lt;=700),Input!B8286,""),"")</f>
        <v/>
      </c>
      <c r="C8286">
        <f>IF(B8286="","",INT(A8286))</f>
        <v/>
      </c>
      <c r="D8286">
        <f>IF(B8286="","",HOUR(A8286))</f>
        <v/>
      </c>
      <c r="E8286">
        <f>IF(B8286="","",IF(INPUT!$I$1="","",IF(C8286&lt;(INT(INPUT!$I$1)-INPUT!$I$2),"Off Meds",IF(C8286&lt;=(INT(INPUT!$I$1)+INPUT!$I$2),"Washout","On Meds"))))</f>
        <v/>
      </c>
      <c r="F8286">
        <f>IF(B8286="","",1.509*(LN(B8286)^1.084-5.381))</f>
        <v/>
      </c>
      <c r="G8286">
        <f>IF(F8286="","",IF(F8286&lt;0,10*F8286^2,0))</f>
        <v/>
      </c>
      <c r="H8286">
        <f>IF(F8286="","",IF(F8286&gt;0,10*F8286^2,0))</f>
        <v/>
      </c>
    </row>
    <row r="8287">
      <c r="A8287">
        <f>Input!A8287</f>
        <v/>
      </c>
      <c r="B8287">
        <f>IF(ISNUMBER(Input!B8287),IF(AND(Input!B8287&gt;=20,Input!B8287&lt;=700),Input!B8287,""),"")</f>
        <v/>
      </c>
      <c r="C8287">
        <f>IF(B8287="","",INT(A8287))</f>
        <v/>
      </c>
      <c r="D8287">
        <f>IF(B8287="","",HOUR(A8287))</f>
        <v/>
      </c>
      <c r="E8287">
        <f>IF(B8287="","",IF(INPUT!$I$1="","",IF(C8287&lt;(INT(INPUT!$I$1)-INPUT!$I$2),"Off Meds",IF(C8287&lt;=(INT(INPUT!$I$1)+INPUT!$I$2),"Washout","On Meds"))))</f>
        <v/>
      </c>
      <c r="F8287">
        <f>IF(B8287="","",1.509*(LN(B8287)^1.084-5.381))</f>
        <v/>
      </c>
      <c r="G8287">
        <f>IF(F8287="","",IF(F8287&lt;0,10*F8287^2,0))</f>
        <v/>
      </c>
      <c r="H8287">
        <f>IF(F8287="","",IF(F8287&gt;0,10*F8287^2,0))</f>
        <v/>
      </c>
    </row>
    <row r="8288">
      <c r="A8288">
        <f>Input!A8288</f>
        <v/>
      </c>
      <c r="B8288">
        <f>IF(ISNUMBER(Input!B8288),IF(AND(Input!B8288&gt;=20,Input!B8288&lt;=700),Input!B8288,""),"")</f>
        <v/>
      </c>
      <c r="C8288">
        <f>IF(B8288="","",INT(A8288))</f>
        <v/>
      </c>
      <c r="D8288">
        <f>IF(B8288="","",HOUR(A8288))</f>
        <v/>
      </c>
      <c r="E8288">
        <f>IF(B8288="","",IF(INPUT!$I$1="","",IF(C8288&lt;(INT(INPUT!$I$1)-INPUT!$I$2),"Off Meds",IF(C8288&lt;=(INT(INPUT!$I$1)+INPUT!$I$2),"Washout","On Meds"))))</f>
        <v/>
      </c>
      <c r="F8288">
        <f>IF(B8288="","",1.509*(LN(B8288)^1.084-5.381))</f>
        <v/>
      </c>
      <c r="G8288">
        <f>IF(F8288="","",IF(F8288&lt;0,10*F8288^2,0))</f>
        <v/>
      </c>
      <c r="H8288">
        <f>IF(F8288="","",IF(F8288&gt;0,10*F8288^2,0))</f>
        <v/>
      </c>
    </row>
    <row r="8289">
      <c r="A8289">
        <f>Input!A8289</f>
        <v/>
      </c>
      <c r="B8289">
        <f>IF(ISNUMBER(Input!B8289),IF(AND(Input!B8289&gt;=20,Input!B8289&lt;=700),Input!B8289,""),"")</f>
        <v/>
      </c>
      <c r="C8289">
        <f>IF(B8289="","",INT(A8289))</f>
        <v/>
      </c>
      <c r="D8289">
        <f>IF(B8289="","",HOUR(A8289))</f>
        <v/>
      </c>
      <c r="E8289">
        <f>IF(B8289="","",IF(INPUT!$I$1="","",IF(C8289&lt;(INT(INPUT!$I$1)-INPUT!$I$2),"Off Meds",IF(C8289&lt;=(INT(INPUT!$I$1)+INPUT!$I$2),"Washout","On Meds"))))</f>
        <v/>
      </c>
      <c r="F8289">
        <f>IF(B8289="","",1.509*(LN(B8289)^1.084-5.381))</f>
        <v/>
      </c>
      <c r="G8289">
        <f>IF(F8289="","",IF(F8289&lt;0,10*F8289^2,0))</f>
        <v/>
      </c>
      <c r="H8289">
        <f>IF(F8289="","",IF(F8289&gt;0,10*F8289^2,0))</f>
        <v/>
      </c>
    </row>
    <row r="8290">
      <c r="A8290">
        <f>Input!A8290</f>
        <v/>
      </c>
      <c r="B8290">
        <f>IF(ISNUMBER(Input!B8290),IF(AND(Input!B8290&gt;=20,Input!B8290&lt;=700),Input!B8290,""),"")</f>
        <v/>
      </c>
      <c r="C8290">
        <f>IF(B8290="","",INT(A8290))</f>
        <v/>
      </c>
      <c r="D8290">
        <f>IF(B8290="","",HOUR(A8290))</f>
        <v/>
      </c>
      <c r="E8290">
        <f>IF(B8290="","",IF(INPUT!$I$1="","",IF(C8290&lt;(INT(INPUT!$I$1)-INPUT!$I$2),"Off Meds",IF(C8290&lt;=(INT(INPUT!$I$1)+INPUT!$I$2),"Washout","On Meds"))))</f>
        <v/>
      </c>
      <c r="F8290">
        <f>IF(B8290="","",1.509*(LN(B8290)^1.084-5.381))</f>
        <v/>
      </c>
      <c r="G8290">
        <f>IF(F8290="","",IF(F8290&lt;0,10*F8290^2,0))</f>
        <v/>
      </c>
      <c r="H8290">
        <f>IF(F8290="","",IF(F8290&gt;0,10*F8290^2,0))</f>
        <v/>
      </c>
    </row>
    <row r="8291">
      <c r="A8291">
        <f>Input!A8291</f>
        <v/>
      </c>
      <c r="B8291">
        <f>IF(ISNUMBER(Input!B8291),IF(AND(Input!B8291&gt;=20,Input!B8291&lt;=700),Input!B8291,""),"")</f>
        <v/>
      </c>
      <c r="C8291">
        <f>IF(B8291="","",INT(A8291))</f>
        <v/>
      </c>
      <c r="D8291">
        <f>IF(B8291="","",HOUR(A8291))</f>
        <v/>
      </c>
      <c r="E8291">
        <f>IF(B8291="","",IF(INPUT!$I$1="","",IF(C8291&lt;(INT(INPUT!$I$1)-INPUT!$I$2),"Off Meds",IF(C8291&lt;=(INT(INPUT!$I$1)+INPUT!$I$2),"Washout","On Meds"))))</f>
        <v/>
      </c>
      <c r="F8291">
        <f>IF(B8291="","",1.509*(LN(B8291)^1.084-5.381))</f>
        <v/>
      </c>
      <c r="G8291">
        <f>IF(F8291="","",IF(F8291&lt;0,10*F8291^2,0))</f>
        <v/>
      </c>
      <c r="H8291">
        <f>IF(F8291="","",IF(F8291&gt;0,10*F8291^2,0))</f>
        <v/>
      </c>
    </row>
    <row r="8292">
      <c r="A8292">
        <f>Input!A8292</f>
        <v/>
      </c>
      <c r="B8292">
        <f>IF(ISNUMBER(Input!B8292),IF(AND(Input!B8292&gt;=20,Input!B8292&lt;=700),Input!B8292,""),"")</f>
        <v/>
      </c>
      <c r="C8292">
        <f>IF(B8292="","",INT(A8292))</f>
        <v/>
      </c>
      <c r="D8292">
        <f>IF(B8292="","",HOUR(A8292))</f>
        <v/>
      </c>
      <c r="E8292">
        <f>IF(B8292="","",IF(INPUT!$I$1="","",IF(C8292&lt;(INT(INPUT!$I$1)-INPUT!$I$2),"Off Meds",IF(C8292&lt;=(INT(INPUT!$I$1)+INPUT!$I$2),"Washout","On Meds"))))</f>
        <v/>
      </c>
      <c r="F8292">
        <f>IF(B8292="","",1.509*(LN(B8292)^1.084-5.381))</f>
        <v/>
      </c>
      <c r="G8292">
        <f>IF(F8292="","",IF(F8292&lt;0,10*F8292^2,0))</f>
        <v/>
      </c>
      <c r="H8292">
        <f>IF(F8292="","",IF(F8292&gt;0,10*F8292^2,0))</f>
        <v/>
      </c>
    </row>
    <row r="8293">
      <c r="A8293">
        <f>Input!A8293</f>
        <v/>
      </c>
      <c r="B8293">
        <f>IF(ISNUMBER(Input!B8293),IF(AND(Input!B8293&gt;=20,Input!B8293&lt;=700),Input!B8293,""),"")</f>
        <v/>
      </c>
      <c r="C8293">
        <f>IF(B8293="","",INT(A8293))</f>
        <v/>
      </c>
      <c r="D8293">
        <f>IF(B8293="","",HOUR(A8293))</f>
        <v/>
      </c>
      <c r="E8293">
        <f>IF(B8293="","",IF(INPUT!$I$1="","",IF(C8293&lt;(INT(INPUT!$I$1)-INPUT!$I$2),"Off Meds",IF(C8293&lt;=(INT(INPUT!$I$1)+INPUT!$I$2),"Washout","On Meds"))))</f>
        <v/>
      </c>
      <c r="F8293">
        <f>IF(B8293="","",1.509*(LN(B8293)^1.084-5.381))</f>
        <v/>
      </c>
      <c r="G8293">
        <f>IF(F8293="","",IF(F8293&lt;0,10*F8293^2,0))</f>
        <v/>
      </c>
      <c r="H8293">
        <f>IF(F8293="","",IF(F8293&gt;0,10*F8293^2,0))</f>
        <v/>
      </c>
    </row>
    <row r="8294">
      <c r="A8294">
        <f>Input!A8294</f>
        <v/>
      </c>
      <c r="B8294">
        <f>IF(ISNUMBER(Input!B8294),IF(AND(Input!B8294&gt;=20,Input!B8294&lt;=700),Input!B8294,""),"")</f>
        <v/>
      </c>
      <c r="C8294">
        <f>IF(B8294="","",INT(A8294))</f>
        <v/>
      </c>
      <c r="D8294">
        <f>IF(B8294="","",HOUR(A8294))</f>
        <v/>
      </c>
      <c r="E8294">
        <f>IF(B8294="","",IF(INPUT!$I$1="","",IF(C8294&lt;(INT(INPUT!$I$1)-INPUT!$I$2),"Off Meds",IF(C8294&lt;=(INT(INPUT!$I$1)+INPUT!$I$2),"Washout","On Meds"))))</f>
        <v/>
      </c>
      <c r="F8294">
        <f>IF(B8294="","",1.509*(LN(B8294)^1.084-5.381))</f>
        <v/>
      </c>
      <c r="G8294">
        <f>IF(F8294="","",IF(F8294&lt;0,10*F8294^2,0))</f>
        <v/>
      </c>
      <c r="H8294">
        <f>IF(F8294="","",IF(F8294&gt;0,10*F8294^2,0))</f>
        <v/>
      </c>
    </row>
    <row r="8295">
      <c r="A8295">
        <f>Input!A8295</f>
        <v/>
      </c>
      <c r="B8295">
        <f>IF(ISNUMBER(Input!B8295),IF(AND(Input!B8295&gt;=20,Input!B8295&lt;=700),Input!B8295,""),"")</f>
        <v/>
      </c>
      <c r="C8295">
        <f>IF(B8295="","",INT(A8295))</f>
        <v/>
      </c>
      <c r="D8295">
        <f>IF(B8295="","",HOUR(A8295))</f>
        <v/>
      </c>
      <c r="E8295">
        <f>IF(B8295="","",IF(INPUT!$I$1="","",IF(C8295&lt;(INT(INPUT!$I$1)-INPUT!$I$2),"Off Meds",IF(C8295&lt;=(INT(INPUT!$I$1)+INPUT!$I$2),"Washout","On Meds"))))</f>
        <v/>
      </c>
      <c r="F8295">
        <f>IF(B8295="","",1.509*(LN(B8295)^1.084-5.381))</f>
        <v/>
      </c>
      <c r="G8295">
        <f>IF(F8295="","",IF(F8295&lt;0,10*F8295^2,0))</f>
        <v/>
      </c>
      <c r="H8295">
        <f>IF(F8295="","",IF(F8295&gt;0,10*F8295^2,0))</f>
        <v/>
      </c>
    </row>
    <row r="8296">
      <c r="A8296">
        <f>Input!A8296</f>
        <v/>
      </c>
      <c r="B8296">
        <f>IF(ISNUMBER(Input!B8296),IF(AND(Input!B8296&gt;=20,Input!B8296&lt;=700),Input!B8296,""),"")</f>
        <v/>
      </c>
      <c r="C8296">
        <f>IF(B8296="","",INT(A8296))</f>
        <v/>
      </c>
      <c r="D8296">
        <f>IF(B8296="","",HOUR(A8296))</f>
        <v/>
      </c>
      <c r="E8296">
        <f>IF(B8296="","",IF(INPUT!$I$1="","",IF(C8296&lt;(INT(INPUT!$I$1)-INPUT!$I$2),"Off Meds",IF(C8296&lt;=(INT(INPUT!$I$1)+INPUT!$I$2),"Washout","On Meds"))))</f>
        <v/>
      </c>
      <c r="F8296">
        <f>IF(B8296="","",1.509*(LN(B8296)^1.084-5.381))</f>
        <v/>
      </c>
      <c r="G8296">
        <f>IF(F8296="","",IF(F8296&lt;0,10*F8296^2,0))</f>
        <v/>
      </c>
      <c r="H8296">
        <f>IF(F8296="","",IF(F8296&gt;0,10*F8296^2,0))</f>
        <v/>
      </c>
    </row>
    <row r="8297">
      <c r="A8297">
        <f>Input!A8297</f>
        <v/>
      </c>
      <c r="B8297">
        <f>IF(ISNUMBER(Input!B8297),IF(AND(Input!B8297&gt;=20,Input!B8297&lt;=700),Input!B8297,""),"")</f>
        <v/>
      </c>
      <c r="C8297">
        <f>IF(B8297="","",INT(A8297))</f>
        <v/>
      </c>
      <c r="D8297">
        <f>IF(B8297="","",HOUR(A8297))</f>
        <v/>
      </c>
      <c r="E8297">
        <f>IF(B8297="","",IF(INPUT!$I$1="","",IF(C8297&lt;(INT(INPUT!$I$1)-INPUT!$I$2),"Off Meds",IF(C8297&lt;=(INT(INPUT!$I$1)+INPUT!$I$2),"Washout","On Meds"))))</f>
        <v/>
      </c>
      <c r="F8297">
        <f>IF(B8297="","",1.509*(LN(B8297)^1.084-5.381))</f>
        <v/>
      </c>
      <c r="G8297">
        <f>IF(F8297="","",IF(F8297&lt;0,10*F8297^2,0))</f>
        <v/>
      </c>
      <c r="H8297">
        <f>IF(F8297="","",IF(F8297&gt;0,10*F8297^2,0))</f>
        <v/>
      </c>
    </row>
    <row r="8298">
      <c r="A8298">
        <f>Input!A8298</f>
        <v/>
      </c>
      <c r="B8298">
        <f>IF(ISNUMBER(Input!B8298),IF(AND(Input!B8298&gt;=20,Input!B8298&lt;=700),Input!B8298,""),"")</f>
        <v/>
      </c>
      <c r="C8298">
        <f>IF(B8298="","",INT(A8298))</f>
        <v/>
      </c>
      <c r="D8298">
        <f>IF(B8298="","",HOUR(A8298))</f>
        <v/>
      </c>
      <c r="E8298">
        <f>IF(B8298="","",IF(INPUT!$I$1="","",IF(C8298&lt;(INT(INPUT!$I$1)-INPUT!$I$2),"Off Meds",IF(C8298&lt;=(INT(INPUT!$I$1)+INPUT!$I$2),"Washout","On Meds"))))</f>
        <v/>
      </c>
      <c r="F8298">
        <f>IF(B8298="","",1.509*(LN(B8298)^1.084-5.381))</f>
        <v/>
      </c>
      <c r="G8298">
        <f>IF(F8298="","",IF(F8298&lt;0,10*F8298^2,0))</f>
        <v/>
      </c>
      <c r="H8298">
        <f>IF(F8298="","",IF(F8298&gt;0,10*F8298^2,0))</f>
        <v/>
      </c>
    </row>
    <row r="8299">
      <c r="A8299">
        <f>Input!A8299</f>
        <v/>
      </c>
      <c r="B8299">
        <f>IF(ISNUMBER(Input!B8299),IF(AND(Input!B8299&gt;=20,Input!B8299&lt;=700),Input!B8299,""),"")</f>
        <v/>
      </c>
      <c r="C8299">
        <f>IF(B8299="","",INT(A8299))</f>
        <v/>
      </c>
      <c r="D8299">
        <f>IF(B8299="","",HOUR(A8299))</f>
        <v/>
      </c>
      <c r="E8299">
        <f>IF(B8299="","",IF(INPUT!$I$1="","",IF(C8299&lt;(INT(INPUT!$I$1)-INPUT!$I$2),"Off Meds",IF(C8299&lt;=(INT(INPUT!$I$1)+INPUT!$I$2),"Washout","On Meds"))))</f>
        <v/>
      </c>
      <c r="F8299">
        <f>IF(B8299="","",1.509*(LN(B8299)^1.084-5.381))</f>
        <v/>
      </c>
      <c r="G8299">
        <f>IF(F8299="","",IF(F8299&lt;0,10*F8299^2,0))</f>
        <v/>
      </c>
      <c r="H8299">
        <f>IF(F8299="","",IF(F8299&gt;0,10*F8299^2,0))</f>
        <v/>
      </c>
    </row>
    <row r="8300">
      <c r="A8300">
        <f>Input!A8300</f>
        <v/>
      </c>
      <c r="B8300">
        <f>IF(ISNUMBER(Input!B8300),IF(AND(Input!B8300&gt;=20,Input!B8300&lt;=700),Input!B8300,""),"")</f>
        <v/>
      </c>
      <c r="C8300">
        <f>IF(B8300="","",INT(A8300))</f>
        <v/>
      </c>
      <c r="D8300">
        <f>IF(B8300="","",HOUR(A8300))</f>
        <v/>
      </c>
      <c r="E8300">
        <f>IF(B8300="","",IF(INPUT!$I$1="","",IF(C8300&lt;(INT(INPUT!$I$1)-INPUT!$I$2),"Off Meds",IF(C8300&lt;=(INT(INPUT!$I$1)+INPUT!$I$2),"Washout","On Meds"))))</f>
        <v/>
      </c>
      <c r="F8300">
        <f>IF(B8300="","",1.509*(LN(B8300)^1.084-5.381))</f>
        <v/>
      </c>
      <c r="G8300">
        <f>IF(F8300="","",IF(F8300&lt;0,10*F8300^2,0))</f>
        <v/>
      </c>
      <c r="H8300">
        <f>IF(F8300="","",IF(F8300&gt;0,10*F8300^2,0))</f>
        <v/>
      </c>
    </row>
    <row r="8301">
      <c r="A8301">
        <f>Input!A8301</f>
        <v/>
      </c>
      <c r="B8301">
        <f>IF(ISNUMBER(Input!B8301),IF(AND(Input!B8301&gt;=20,Input!B8301&lt;=700),Input!B8301,""),"")</f>
        <v/>
      </c>
      <c r="C8301">
        <f>IF(B8301="","",INT(A8301))</f>
        <v/>
      </c>
      <c r="D8301">
        <f>IF(B8301="","",HOUR(A8301))</f>
        <v/>
      </c>
      <c r="E8301">
        <f>IF(B8301="","",IF(INPUT!$I$1="","",IF(C8301&lt;(INT(INPUT!$I$1)-INPUT!$I$2),"Off Meds",IF(C8301&lt;=(INT(INPUT!$I$1)+INPUT!$I$2),"Washout","On Meds"))))</f>
        <v/>
      </c>
      <c r="F8301">
        <f>IF(B8301="","",1.509*(LN(B8301)^1.084-5.381))</f>
        <v/>
      </c>
      <c r="G8301">
        <f>IF(F8301="","",IF(F8301&lt;0,10*F8301^2,0))</f>
        <v/>
      </c>
      <c r="H8301">
        <f>IF(F8301="","",IF(F8301&gt;0,10*F8301^2,0))</f>
        <v/>
      </c>
    </row>
    <row r="8302">
      <c r="A8302">
        <f>Input!A8302</f>
        <v/>
      </c>
      <c r="B8302">
        <f>IF(ISNUMBER(Input!B8302),IF(AND(Input!B8302&gt;=20,Input!B8302&lt;=700),Input!B8302,""),"")</f>
        <v/>
      </c>
      <c r="C8302">
        <f>IF(B8302="","",INT(A8302))</f>
        <v/>
      </c>
      <c r="D8302">
        <f>IF(B8302="","",HOUR(A8302))</f>
        <v/>
      </c>
      <c r="E8302">
        <f>IF(B8302="","",IF(INPUT!$I$1="","",IF(C8302&lt;(INT(INPUT!$I$1)-INPUT!$I$2),"Off Meds",IF(C8302&lt;=(INT(INPUT!$I$1)+INPUT!$I$2),"Washout","On Meds"))))</f>
        <v/>
      </c>
      <c r="F8302">
        <f>IF(B8302="","",1.509*(LN(B8302)^1.084-5.381))</f>
        <v/>
      </c>
      <c r="G8302">
        <f>IF(F8302="","",IF(F8302&lt;0,10*F8302^2,0))</f>
        <v/>
      </c>
      <c r="H8302">
        <f>IF(F8302="","",IF(F8302&gt;0,10*F8302^2,0))</f>
        <v/>
      </c>
    </row>
    <row r="8303">
      <c r="A8303">
        <f>Input!A8303</f>
        <v/>
      </c>
      <c r="B8303">
        <f>IF(ISNUMBER(Input!B8303),IF(AND(Input!B8303&gt;=20,Input!B8303&lt;=700),Input!B8303,""),"")</f>
        <v/>
      </c>
      <c r="C8303">
        <f>IF(B8303="","",INT(A8303))</f>
        <v/>
      </c>
      <c r="D8303">
        <f>IF(B8303="","",HOUR(A8303))</f>
        <v/>
      </c>
      <c r="E8303">
        <f>IF(B8303="","",IF(INPUT!$I$1="","",IF(C8303&lt;(INT(INPUT!$I$1)-INPUT!$I$2),"Off Meds",IF(C8303&lt;=(INT(INPUT!$I$1)+INPUT!$I$2),"Washout","On Meds"))))</f>
        <v/>
      </c>
      <c r="F8303">
        <f>IF(B8303="","",1.509*(LN(B8303)^1.084-5.381))</f>
        <v/>
      </c>
      <c r="G8303">
        <f>IF(F8303="","",IF(F8303&lt;0,10*F8303^2,0))</f>
        <v/>
      </c>
      <c r="H8303">
        <f>IF(F8303="","",IF(F8303&gt;0,10*F8303^2,0))</f>
        <v/>
      </c>
    </row>
    <row r="8304">
      <c r="A8304">
        <f>Input!A8304</f>
        <v/>
      </c>
      <c r="B8304">
        <f>IF(ISNUMBER(Input!B8304),IF(AND(Input!B8304&gt;=20,Input!B8304&lt;=700),Input!B8304,""),"")</f>
        <v/>
      </c>
      <c r="C8304">
        <f>IF(B8304="","",INT(A8304))</f>
        <v/>
      </c>
      <c r="D8304">
        <f>IF(B8304="","",HOUR(A8304))</f>
        <v/>
      </c>
      <c r="E8304">
        <f>IF(B8304="","",IF(INPUT!$I$1="","",IF(C8304&lt;(INT(INPUT!$I$1)-INPUT!$I$2),"Off Meds",IF(C8304&lt;=(INT(INPUT!$I$1)+INPUT!$I$2),"Washout","On Meds"))))</f>
        <v/>
      </c>
      <c r="F8304">
        <f>IF(B8304="","",1.509*(LN(B8304)^1.084-5.381))</f>
        <v/>
      </c>
      <c r="G8304">
        <f>IF(F8304="","",IF(F8304&lt;0,10*F8304^2,0))</f>
        <v/>
      </c>
      <c r="H8304">
        <f>IF(F8304="","",IF(F8304&gt;0,10*F8304^2,0))</f>
        <v/>
      </c>
    </row>
    <row r="8305">
      <c r="A8305">
        <f>Input!A8305</f>
        <v/>
      </c>
      <c r="B8305">
        <f>IF(ISNUMBER(Input!B8305),IF(AND(Input!B8305&gt;=20,Input!B8305&lt;=700),Input!B8305,""),"")</f>
        <v/>
      </c>
      <c r="C8305">
        <f>IF(B8305="","",INT(A8305))</f>
        <v/>
      </c>
      <c r="D8305">
        <f>IF(B8305="","",HOUR(A8305))</f>
        <v/>
      </c>
      <c r="E8305">
        <f>IF(B8305="","",IF(INPUT!$I$1="","",IF(C8305&lt;(INT(INPUT!$I$1)-INPUT!$I$2),"Off Meds",IF(C8305&lt;=(INT(INPUT!$I$1)+INPUT!$I$2),"Washout","On Meds"))))</f>
        <v/>
      </c>
      <c r="F8305">
        <f>IF(B8305="","",1.509*(LN(B8305)^1.084-5.381))</f>
        <v/>
      </c>
      <c r="G8305">
        <f>IF(F8305="","",IF(F8305&lt;0,10*F8305^2,0))</f>
        <v/>
      </c>
      <c r="H8305">
        <f>IF(F8305="","",IF(F8305&gt;0,10*F8305^2,0))</f>
        <v/>
      </c>
    </row>
    <row r="8306">
      <c r="A8306">
        <f>Input!A8306</f>
        <v/>
      </c>
      <c r="B8306">
        <f>IF(ISNUMBER(Input!B8306),IF(AND(Input!B8306&gt;=20,Input!B8306&lt;=700),Input!B8306,""),"")</f>
        <v/>
      </c>
      <c r="C8306">
        <f>IF(B8306="","",INT(A8306))</f>
        <v/>
      </c>
      <c r="D8306">
        <f>IF(B8306="","",HOUR(A8306))</f>
        <v/>
      </c>
      <c r="E8306">
        <f>IF(B8306="","",IF(INPUT!$I$1="","",IF(C8306&lt;(INT(INPUT!$I$1)-INPUT!$I$2),"Off Meds",IF(C8306&lt;=(INT(INPUT!$I$1)+INPUT!$I$2),"Washout","On Meds"))))</f>
        <v/>
      </c>
      <c r="F8306">
        <f>IF(B8306="","",1.509*(LN(B8306)^1.084-5.381))</f>
        <v/>
      </c>
      <c r="G8306">
        <f>IF(F8306="","",IF(F8306&lt;0,10*F8306^2,0))</f>
        <v/>
      </c>
      <c r="H8306">
        <f>IF(F8306="","",IF(F8306&gt;0,10*F8306^2,0))</f>
        <v/>
      </c>
    </row>
    <row r="8307">
      <c r="A8307">
        <f>Input!A8307</f>
        <v/>
      </c>
      <c r="B8307">
        <f>IF(ISNUMBER(Input!B8307),IF(AND(Input!B8307&gt;=20,Input!B8307&lt;=700),Input!B8307,""),"")</f>
        <v/>
      </c>
      <c r="C8307">
        <f>IF(B8307="","",INT(A8307))</f>
        <v/>
      </c>
      <c r="D8307">
        <f>IF(B8307="","",HOUR(A8307))</f>
        <v/>
      </c>
      <c r="E8307">
        <f>IF(B8307="","",IF(INPUT!$I$1="","",IF(C8307&lt;(INT(INPUT!$I$1)-INPUT!$I$2),"Off Meds",IF(C8307&lt;=(INT(INPUT!$I$1)+INPUT!$I$2),"Washout","On Meds"))))</f>
        <v/>
      </c>
      <c r="F8307">
        <f>IF(B8307="","",1.509*(LN(B8307)^1.084-5.381))</f>
        <v/>
      </c>
      <c r="G8307">
        <f>IF(F8307="","",IF(F8307&lt;0,10*F8307^2,0))</f>
        <v/>
      </c>
      <c r="H8307">
        <f>IF(F8307="","",IF(F8307&gt;0,10*F8307^2,0))</f>
        <v/>
      </c>
    </row>
    <row r="8308">
      <c r="A8308">
        <f>Input!A8308</f>
        <v/>
      </c>
      <c r="B8308">
        <f>IF(ISNUMBER(Input!B8308),IF(AND(Input!B8308&gt;=20,Input!B8308&lt;=700),Input!B8308,""),"")</f>
        <v/>
      </c>
      <c r="C8308">
        <f>IF(B8308="","",INT(A8308))</f>
        <v/>
      </c>
      <c r="D8308">
        <f>IF(B8308="","",HOUR(A8308))</f>
        <v/>
      </c>
      <c r="E8308">
        <f>IF(B8308="","",IF(INPUT!$I$1="","",IF(C8308&lt;(INT(INPUT!$I$1)-INPUT!$I$2),"Off Meds",IF(C8308&lt;=(INT(INPUT!$I$1)+INPUT!$I$2),"Washout","On Meds"))))</f>
        <v/>
      </c>
      <c r="F8308">
        <f>IF(B8308="","",1.509*(LN(B8308)^1.084-5.381))</f>
        <v/>
      </c>
      <c r="G8308">
        <f>IF(F8308="","",IF(F8308&lt;0,10*F8308^2,0))</f>
        <v/>
      </c>
      <c r="H8308">
        <f>IF(F8308="","",IF(F8308&gt;0,10*F8308^2,0))</f>
        <v/>
      </c>
    </row>
    <row r="8309">
      <c r="A8309">
        <f>Input!A8309</f>
        <v/>
      </c>
      <c r="B8309">
        <f>IF(ISNUMBER(Input!B8309),IF(AND(Input!B8309&gt;=20,Input!B8309&lt;=700),Input!B8309,""),"")</f>
        <v/>
      </c>
      <c r="C8309">
        <f>IF(B8309="","",INT(A8309))</f>
        <v/>
      </c>
      <c r="D8309">
        <f>IF(B8309="","",HOUR(A8309))</f>
        <v/>
      </c>
      <c r="E8309">
        <f>IF(B8309="","",IF(INPUT!$I$1="","",IF(C8309&lt;(INT(INPUT!$I$1)-INPUT!$I$2),"Off Meds",IF(C8309&lt;=(INT(INPUT!$I$1)+INPUT!$I$2),"Washout","On Meds"))))</f>
        <v/>
      </c>
      <c r="F8309">
        <f>IF(B8309="","",1.509*(LN(B8309)^1.084-5.381))</f>
        <v/>
      </c>
      <c r="G8309">
        <f>IF(F8309="","",IF(F8309&lt;0,10*F8309^2,0))</f>
        <v/>
      </c>
      <c r="H8309">
        <f>IF(F8309="","",IF(F8309&gt;0,10*F8309^2,0))</f>
        <v/>
      </c>
    </row>
    <row r="8310">
      <c r="A8310">
        <f>Input!A8310</f>
        <v/>
      </c>
      <c r="B8310">
        <f>IF(ISNUMBER(Input!B8310),IF(AND(Input!B8310&gt;=20,Input!B8310&lt;=700),Input!B8310,""),"")</f>
        <v/>
      </c>
      <c r="C8310">
        <f>IF(B8310="","",INT(A8310))</f>
        <v/>
      </c>
      <c r="D8310">
        <f>IF(B8310="","",HOUR(A8310))</f>
        <v/>
      </c>
      <c r="E8310">
        <f>IF(B8310="","",IF(INPUT!$I$1="","",IF(C8310&lt;(INT(INPUT!$I$1)-INPUT!$I$2),"Off Meds",IF(C8310&lt;=(INT(INPUT!$I$1)+INPUT!$I$2),"Washout","On Meds"))))</f>
        <v/>
      </c>
      <c r="F8310">
        <f>IF(B8310="","",1.509*(LN(B8310)^1.084-5.381))</f>
        <v/>
      </c>
      <c r="G8310">
        <f>IF(F8310="","",IF(F8310&lt;0,10*F8310^2,0))</f>
        <v/>
      </c>
      <c r="H8310">
        <f>IF(F8310="","",IF(F8310&gt;0,10*F8310^2,0))</f>
        <v/>
      </c>
    </row>
    <row r="8311">
      <c r="A8311">
        <f>Input!A8311</f>
        <v/>
      </c>
      <c r="B8311">
        <f>IF(ISNUMBER(Input!B8311),IF(AND(Input!B8311&gt;=20,Input!B8311&lt;=700),Input!B8311,""),"")</f>
        <v/>
      </c>
      <c r="C8311">
        <f>IF(B8311="","",INT(A8311))</f>
        <v/>
      </c>
      <c r="D8311">
        <f>IF(B8311="","",HOUR(A8311))</f>
        <v/>
      </c>
      <c r="E8311">
        <f>IF(B8311="","",IF(INPUT!$I$1="","",IF(C8311&lt;(INT(INPUT!$I$1)-INPUT!$I$2),"Off Meds",IF(C8311&lt;=(INT(INPUT!$I$1)+INPUT!$I$2),"Washout","On Meds"))))</f>
        <v/>
      </c>
      <c r="F8311">
        <f>IF(B8311="","",1.509*(LN(B8311)^1.084-5.381))</f>
        <v/>
      </c>
      <c r="G8311">
        <f>IF(F8311="","",IF(F8311&lt;0,10*F8311^2,0))</f>
        <v/>
      </c>
      <c r="H8311">
        <f>IF(F8311="","",IF(F8311&gt;0,10*F8311^2,0))</f>
        <v/>
      </c>
    </row>
    <row r="8312">
      <c r="A8312">
        <f>Input!A8312</f>
        <v/>
      </c>
      <c r="B8312">
        <f>IF(ISNUMBER(Input!B8312),IF(AND(Input!B8312&gt;=20,Input!B8312&lt;=700),Input!B8312,""),"")</f>
        <v/>
      </c>
      <c r="C8312">
        <f>IF(B8312="","",INT(A8312))</f>
        <v/>
      </c>
      <c r="D8312">
        <f>IF(B8312="","",HOUR(A8312))</f>
        <v/>
      </c>
      <c r="E8312">
        <f>IF(B8312="","",IF(INPUT!$I$1="","",IF(C8312&lt;(INT(INPUT!$I$1)-INPUT!$I$2),"Off Meds",IF(C8312&lt;=(INT(INPUT!$I$1)+INPUT!$I$2),"Washout","On Meds"))))</f>
        <v/>
      </c>
      <c r="F8312">
        <f>IF(B8312="","",1.509*(LN(B8312)^1.084-5.381))</f>
        <v/>
      </c>
      <c r="G8312">
        <f>IF(F8312="","",IF(F8312&lt;0,10*F8312^2,0))</f>
        <v/>
      </c>
      <c r="H8312">
        <f>IF(F8312="","",IF(F8312&gt;0,10*F8312^2,0))</f>
        <v/>
      </c>
    </row>
    <row r="8313">
      <c r="A8313">
        <f>Input!A8313</f>
        <v/>
      </c>
      <c r="B8313">
        <f>IF(ISNUMBER(Input!B8313),IF(AND(Input!B8313&gt;=20,Input!B8313&lt;=700),Input!B8313,""),"")</f>
        <v/>
      </c>
      <c r="C8313">
        <f>IF(B8313="","",INT(A8313))</f>
        <v/>
      </c>
      <c r="D8313">
        <f>IF(B8313="","",HOUR(A8313))</f>
        <v/>
      </c>
      <c r="E8313">
        <f>IF(B8313="","",IF(INPUT!$I$1="","",IF(C8313&lt;(INT(INPUT!$I$1)-INPUT!$I$2),"Off Meds",IF(C8313&lt;=(INT(INPUT!$I$1)+INPUT!$I$2),"Washout","On Meds"))))</f>
        <v/>
      </c>
      <c r="F8313">
        <f>IF(B8313="","",1.509*(LN(B8313)^1.084-5.381))</f>
        <v/>
      </c>
      <c r="G8313">
        <f>IF(F8313="","",IF(F8313&lt;0,10*F8313^2,0))</f>
        <v/>
      </c>
      <c r="H8313">
        <f>IF(F8313="","",IF(F8313&gt;0,10*F8313^2,0))</f>
        <v/>
      </c>
    </row>
    <row r="8314">
      <c r="A8314">
        <f>Input!A8314</f>
        <v/>
      </c>
      <c r="B8314">
        <f>IF(ISNUMBER(Input!B8314),IF(AND(Input!B8314&gt;=20,Input!B8314&lt;=700),Input!B8314,""),"")</f>
        <v/>
      </c>
      <c r="C8314">
        <f>IF(B8314="","",INT(A8314))</f>
        <v/>
      </c>
      <c r="D8314">
        <f>IF(B8314="","",HOUR(A8314))</f>
        <v/>
      </c>
      <c r="E8314">
        <f>IF(B8314="","",IF(INPUT!$I$1="","",IF(C8314&lt;(INT(INPUT!$I$1)-INPUT!$I$2),"Off Meds",IF(C8314&lt;=(INT(INPUT!$I$1)+INPUT!$I$2),"Washout","On Meds"))))</f>
        <v/>
      </c>
      <c r="F8314">
        <f>IF(B8314="","",1.509*(LN(B8314)^1.084-5.381))</f>
        <v/>
      </c>
      <c r="G8314">
        <f>IF(F8314="","",IF(F8314&lt;0,10*F8314^2,0))</f>
        <v/>
      </c>
      <c r="H8314">
        <f>IF(F8314="","",IF(F8314&gt;0,10*F8314^2,0))</f>
        <v/>
      </c>
    </row>
    <row r="8315">
      <c r="A8315">
        <f>Input!A8315</f>
        <v/>
      </c>
      <c r="B8315">
        <f>IF(ISNUMBER(Input!B8315),IF(AND(Input!B8315&gt;=20,Input!B8315&lt;=700),Input!B8315,""),"")</f>
        <v/>
      </c>
      <c r="C8315">
        <f>IF(B8315="","",INT(A8315))</f>
        <v/>
      </c>
      <c r="D8315">
        <f>IF(B8315="","",HOUR(A8315))</f>
        <v/>
      </c>
      <c r="E8315">
        <f>IF(B8315="","",IF(INPUT!$I$1="","",IF(C8315&lt;(INT(INPUT!$I$1)-INPUT!$I$2),"Off Meds",IF(C8315&lt;=(INT(INPUT!$I$1)+INPUT!$I$2),"Washout","On Meds"))))</f>
        <v/>
      </c>
      <c r="F8315">
        <f>IF(B8315="","",1.509*(LN(B8315)^1.084-5.381))</f>
        <v/>
      </c>
      <c r="G8315">
        <f>IF(F8315="","",IF(F8315&lt;0,10*F8315^2,0))</f>
        <v/>
      </c>
      <c r="H8315">
        <f>IF(F8315="","",IF(F8315&gt;0,10*F8315^2,0))</f>
        <v/>
      </c>
    </row>
    <row r="8316">
      <c r="A8316">
        <f>Input!A8316</f>
        <v/>
      </c>
      <c r="B8316">
        <f>IF(ISNUMBER(Input!B8316),IF(AND(Input!B8316&gt;=20,Input!B8316&lt;=700),Input!B8316,""),"")</f>
        <v/>
      </c>
      <c r="C8316">
        <f>IF(B8316="","",INT(A8316))</f>
        <v/>
      </c>
      <c r="D8316">
        <f>IF(B8316="","",HOUR(A8316))</f>
        <v/>
      </c>
      <c r="E8316">
        <f>IF(B8316="","",IF(INPUT!$I$1="","",IF(C8316&lt;(INT(INPUT!$I$1)-INPUT!$I$2),"Off Meds",IF(C8316&lt;=(INT(INPUT!$I$1)+INPUT!$I$2),"Washout","On Meds"))))</f>
        <v/>
      </c>
      <c r="F8316">
        <f>IF(B8316="","",1.509*(LN(B8316)^1.084-5.381))</f>
        <v/>
      </c>
      <c r="G8316">
        <f>IF(F8316="","",IF(F8316&lt;0,10*F8316^2,0))</f>
        <v/>
      </c>
      <c r="H8316">
        <f>IF(F8316="","",IF(F8316&gt;0,10*F8316^2,0))</f>
        <v/>
      </c>
    </row>
    <row r="8317">
      <c r="A8317">
        <f>Input!A8317</f>
        <v/>
      </c>
      <c r="B8317">
        <f>IF(ISNUMBER(Input!B8317),IF(AND(Input!B8317&gt;=20,Input!B8317&lt;=700),Input!B8317,""),"")</f>
        <v/>
      </c>
      <c r="C8317">
        <f>IF(B8317="","",INT(A8317))</f>
        <v/>
      </c>
      <c r="D8317">
        <f>IF(B8317="","",HOUR(A8317))</f>
        <v/>
      </c>
      <c r="E8317">
        <f>IF(B8317="","",IF(INPUT!$I$1="","",IF(C8317&lt;(INT(INPUT!$I$1)-INPUT!$I$2),"Off Meds",IF(C8317&lt;=(INT(INPUT!$I$1)+INPUT!$I$2),"Washout","On Meds"))))</f>
        <v/>
      </c>
      <c r="F8317">
        <f>IF(B8317="","",1.509*(LN(B8317)^1.084-5.381))</f>
        <v/>
      </c>
      <c r="G8317">
        <f>IF(F8317="","",IF(F8317&lt;0,10*F8317^2,0))</f>
        <v/>
      </c>
      <c r="H8317">
        <f>IF(F8317="","",IF(F8317&gt;0,10*F8317^2,0))</f>
        <v/>
      </c>
    </row>
    <row r="8318">
      <c r="A8318">
        <f>Input!A8318</f>
        <v/>
      </c>
      <c r="B8318">
        <f>IF(ISNUMBER(Input!B8318),IF(AND(Input!B8318&gt;=20,Input!B8318&lt;=700),Input!B8318,""),"")</f>
        <v/>
      </c>
      <c r="C8318">
        <f>IF(B8318="","",INT(A8318))</f>
        <v/>
      </c>
      <c r="D8318">
        <f>IF(B8318="","",HOUR(A8318))</f>
        <v/>
      </c>
      <c r="E8318">
        <f>IF(B8318="","",IF(INPUT!$I$1="","",IF(C8318&lt;(INT(INPUT!$I$1)-INPUT!$I$2),"Off Meds",IF(C8318&lt;=(INT(INPUT!$I$1)+INPUT!$I$2),"Washout","On Meds"))))</f>
        <v/>
      </c>
      <c r="F8318">
        <f>IF(B8318="","",1.509*(LN(B8318)^1.084-5.381))</f>
        <v/>
      </c>
      <c r="G8318">
        <f>IF(F8318="","",IF(F8318&lt;0,10*F8318^2,0))</f>
        <v/>
      </c>
      <c r="H8318">
        <f>IF(F8318="","",IF(F8318&gt;0,10*F8318^2,0))</f>
        <v/>
      </c>
    </row>
    <row r="8319">
      <c r="A8319">
        <f>Input!A8319</f>
        <v/>
      </c>
      <c r="B8319">
        <f>IF(ISNUMBER(Input!B8319),IF(AND(Input!B8319&gt;=20,Input!B8319&lt;=700),Input!B8319,""),"")</f>
        <v/>
      </c>
      <c r="C8319">
        <f>IF(B8319="","",INT(A8319))</f>
        <v/>
      </c>
      <c r="D8319">
        <f>IF(B8319="","",HOUR(A8319))</f>
        <v/>
      </c>
      <c r="E8319">
        <f>IF(B8319="","",IF(INPUT!$I$1="","",IF(C8319&lt;(INT(INPUT!$I$1)-INPUT!$I$2),"Off Meds",IF(C8319&lt;=(INT(INPUT!$I$1)+INPUT!$I$2),"Washout","On Meds"))))</f>
        <v/>
      </c>
      <c r="F8319">
        <f>IF(B8319="","",1.509*(LN(B8319)^1.084-5.381))</f>
        <v/>
      </c>
      <c r="G8319">
        <f>IF(F8319="","",IF(F8319&lt;0,10*F8319^2,0))</f>
        <v/>
      </c>
      <c r="H8319">
        <f>IF(F8319="","",IF(F8319&gt;0,10*F8319^2,0))</f>
        <v/>
      </c>
    </row>
    <row r="8320">
      <c r="A8320">
        <f>Input!A8320</f>
        <v/>
      </c>
      <c r="B8320">
        <f>IF(ISNUMBER(Input!B8320),IF(AND(Input!B8320&gt;=20,Input!B8320&lt;=700),Input!B8320,""),"")</f>
        <v/>
      </c>
      <c r="C8320">
        <f>IF(B8320="","",INT(A8320))</f>
        <v/>
      </c>
      <c r="D8320">
        <f>IF(B8320="","",HOUR(A8320))</f>
        <v/>
      </c>
      <c r="E8320">
        <f>IF(B8320="","",IF(INPUT!$I$1="","",IF(C8320&lt;(INT(INPUT!$I$1)-INPUT!$I$2),"Off Meds",IF(C8320&lt;=(INT(INPUT!$I$1)+INPUT!$I$2),"Washout","On Meds"))))</f>
        <v/>
      </c>
      <c r="F8320">
        <f>IF(B8320="","",1.509*(LN(B8320)^1.084-5.381))</f>
        <v/>
      </c>
      <c r="G8320">
        <f>IF(F8320="","",IF(F8320&lt;0,10*F8320^2,0))</f>
        <v/>
      </c>
      <c r="H8320">
        <f>IF(F8320="","",IF(F8320&gt;0,10*F8320^2,0))</f>
        <v/>
      </c>
    </row>
    <row r="8321">
      <c r="A8321">
        <f>Input!A8321</f>
        <v/>
      </c>
      <c r="B8321">
        <f>IF(ISNUMBER(Input!B8321),IF(AND(Input!B8321&gt;=20,Input!B8321&lt;=700),Input!B8321,""),"")</f>
        <v/>
      </c>
      <c r="C8321">
        <f>IF(B8321="","",INT(A8321))</f>
        <v/>
      </c>
      <c r="D8321">
        <f>IF(B8321="","",HOUR(A8321))</f>
        <v/>
      </c>
      <c r="E8321">
        <f>IF(B8321="","",IF(INPUT!$I$1="","",IF(C8321&lt;(INT(INPUT!$I$1)-INPUT!$I$2),"Off Meds",IF(C8321&lt;=(INT(INPUT!$I$1)+INPUT!$I$2),"Washout","On Meds"))))</f>
        <v/>
      </c>
      <c r="F8321">
        <f>IF(B8321="","",1.509*(LN(B8321)^1.084-5.381))</f>
        <v/>
      </c>
      <c r="G8321">
        <f>IF(F8321="","",IF(F8321&lt;0,10*F8321^2,0))</f>
        <v/>
      </c>
      <c r="H8321">
        <f>IF(F8321="","",IF(F8321&gt;0,10*F8321^2,0))</f>
        <v/>
      </c>
    </row>
    <row r="8322">
      <c r="A8322">
        <f>Input!A8322</f>
        <v/>
      </c>
      <c r="B8322">
        <f>IF(ISNUMBER(Input!B8322),IF(AND(Input!B8322&gt;=20,Input!B8322&lt;=700),Input!B8322,""),"")</f>
        <v/>
      </c>
      <c r="C8322">
        <f>IF(B8322="","",INT(A8322))</f>
        <v/>
      </c>
      <c r="D8322">
        <f>IF(B8322="","",HOUR(A8322))</f>
        <v/>
      </c>
      <c r="E8322">
        <f>IF(B8322="","",IF(INPUT!$I$1="","",IF(C8322&lt;(INT(INPUT!$I$1)-INPUT!$I$2),"Off Meds",IF(C8322&lt;=(INT(INPUT!$I$1)+INPUT!$I$2),"Washout","On Meds"))))</f>
        <v/>
      </c>
      <c r="F8322">
        <f>IF(B8322="","",1.509*(LN(B8322)^1.084-5.381))</f>
        <v/>
      </c>
      <c r="G8322">
        <f>IF(F8322="","",IF(F8322&lt;0,10*F8322^2,0))</f>
        <v/>
      </c>
      <c r="H8322">
        <f>IF(F8322="","",IF(F8322&gt;0,10*F8322^2,0))</f>
        <v/>
      </c>
    </row>
    <row r="8323">
      <c r="A8323">
        <f>Input!A8323</f>
        <v/>
      </c>
      <c r="B8323">
        <f>IF(ISNUMBER(Input!B8323),IF(AND(Input!B8323&gt;=20,Input!B8323&lt;=700),Input!B8323,""),"")</f>
        <v/>
      </c>
      <c r="C8323">
        <f>IF(B8323="","",INT(A8323))</f>
        <v/>
      </c>
      <c r="D8323">
        <f>IF(B8323="","",HOUR(A8323))</f>
        <v/>
      </c>
      <c r="E8323">
        <f>IF(B8323="","",IF(INPUT!$I$1="","",IF(C8323&lt;(INT(INPUT!$I$1)-INPUT!$I$2),"Off Meds",IF(C8323&lt;=(INT(INPUT!$I$1)+INPUT!$I$2),"Washout","On Meds"))))</f>
        <v/>
      </c>
      <c r="F8323">
        <f>IF(B8323="","",1.509*(LN(B8323)^1.084-5.381))</f>
        <v/>
      </c>
      <c r="G8323">
        <f>IF(F8323="","",IF(F8323&lt;0,10*F8323^2,0))</f>
        <v/>
      </c>
      <c r="H8323">
        <f>IF(F8323="","",IF(F8323&gt;0,10*F8323^2,0))</f>
        <v/>
      </c>
    </row>
    <row r="8324">
      <c r="A8324">
        <f>Input!A8324</f>
        <v/>
      </c>
      <c r="B8324">
        <f>IF(ISNUMBER(Input!B8324),IF(AND(Input!B8324&gt;=20,Input!B8324&lt;=700),Input!B8324,""),"")</f>
        <v/>
      </c>
      <c r="C8324">
        <f>IF(B8324="","",INT(A8324))</f>
        <v/>
      </c>
      <c r="D8324">
        <f>IF(B8324="","",HOUR(A8324))</f>
        <v/>
      </c>
      <c r="E8324">
        <f>IF(B8324="","",IF(INPUT!$I$1="","",IF(C8324&lt;(INT(INPUT!$I$1)-INPUT!$I$2),"Off Meds",IF(C8324&lt;=(INT(INPUT!$I$1)+INPUT!$I$2),"Washout","On Meds"))))</f>
        <v/>
      </c>
      <c r="F8324">
        <f>IF(B8324="","",1.509*(LN(B8324)^1.084-5.381))</f>
        <v/>
      </c>
      <c r="G8324">
        <f>IF(F8324="","",IF(F8324&lt;0,10*F8324^2,0))</f>
        <v/>
      </c>
      <c r="H8324">
        <f>IF(F8324="","",IF(F8324&gt;0,10*F8324^2,0))</f>
        <v/>
      </c>
    </row>
    <row r="8325">
      <c r="A8325">
        <f>Input!A8325</f>
        <v/>
      </c>
      <c r="B8325">
        <f>IF(ISNUMBER(Input!B8325),IF(AND(Input!B8325&gt;=20,Input!B8325&lt;=700),Input!B8325,""),"")</f>
        <v/>
      </c>
      <c r="C8325">
        <f>IF(B8325="","",INT(A8325))</f>
        <v/>
      </c>
      <c r="D8325">
        <f>IF(B8325="","",HOUR(A8325))</f>
        <v/>
      </c>
      <c r="E8325">
        <f>IF(B8325="","",IF(INPUT!$I$1="","",IF(C8325&lt;(INT(INPUT!$I$1)-INPUT!$I$2),"Off Meds",IF(C8325&lt;=(INT(INPUT!$I$1)+INPUT!$I$2),"Washout","On Meds"))))</f>
        <v/>
      </c>
      <c r="F8325">
        <f>IF(B8325="","",1.509*(LN(B8325)^1.084-5.381))</f>
        <v/>
      </c>
      <c r="G8325">
        <f>IF(F8325="","",IF(F8325&lt;0,10*F8325^2,0))</f>
        <v/>
      </c>
      <c r="H8325">
        <f>IF(F8325="","",IF(F8325&gt;0,10*F8325^2,0))</f>
        <v/>
      </c>
    </row>
    <row r="8326">
      <c r="A8326">
        <f>Input!A8326</f>
        <v/>
      </c>
      <c r="B8326">
        <f>IF(ISNUMBER(Input!B8326),IF(AND(Input!B8326&gt;=20,Input!B8326&lt;=700),Input!B8326,""),"")</f>
        <v/>
      </c>
      <c r="C8326">
        <f>IF(B8326="","",INT(A8326))</f>
        <v/>
      </c>
      <c r="D8326">
        <f>IF(B8326="","",HOUR(A8326))</f>
        <v/>
      </c>
      <c r="E8326">
        <f>IF(B8326="","",IF(INPUT!$I$1="","",IF(C8326&lt;(INT(INPUT!$I$1)-INPUT!$I$2),"Off Meds",IF(C8326&lt;=(INT(INPUT!$I$1)+INPUT!$I$2),"Washout","On Meds"))))</f>
        <v/>
      </c>
      <c r="F8326">
        <f>IF(B8326="","",1.509*(LN(B8326)^1.084-5.381))</f>
        <v/>
      </c>
      <c r="G8326">
        <f>IF(F8326="","",IF(F8326&lt;0,10*F8326^2,0))</f>
        <v/>
      </c>
      <c r="H8326">
        <f>IF(F8326="","",IF(F8326&gt;0,10*F8326^2,0))</f>
        <v/>
      </c>
    </row>
    <row r="8327">
      <c r="A8327">
        <f>Input!A8327</f>
        <v/>
      </c>
      <c r="B8327">
        <f>IF(ISNUMBER(Input!B8327),IF(AND(Input!B8327&gt;=20,Input!B8327&lt;=700),Input!B8327,""),"")</f>
        <v/>
      </c>
      <c r="C8327">
        <f>IF(B8327="","",INT(A8327))</f>
        <v/>
      </c>
      <c r="D8327">
        <f>IF(B8327="","",HOUR(A8327))</f>
        <v/>
      </c>
      <c r="E8327">
        <f>IF(B8327="","",IF(INPUT!$I$1="","",IF(C8327&lt;(INT(INPUT!$I$1)-INPUT!$I$2),"Off Meds",IF(C8327&lt;=(INT(INPUT!$I$1)+INPUT!$I$2),"Washout","On Meds"))))</f>
        <v/>
      </c>
      <c r="F8327">
        <f>IF(B8327="","",1.509*(LN(B8327)^1.084-5.381))</f>
        <v/>
      </c>
      <c r="G8327">
        <f>IF(F8327="","",IF(F8327&lt;0,10*F8327^2,0))</f>
        <v/>
      </c>
      <c r="H8327">
        <f>IF(F8327="","",IF(F8327&gt;0,10*F8327^2,0))</f>
        <v/>
      </c>
    </row>
    <row r="8328">
      <c r="A8328">
        <f>Input!A8328</f>
        <v/>
      </c>
      <c r="B8328">
        <f>IF(ISNUMBER(Input!B8328),IF(AND(Input!B8328&gt;=20,Input!B8328&lt;=700),Input!B8328,""),"")</f>
        <v/>
      </c>
      <c r="C8328">
        <f>IF(B8328="","",INT(A8328))</f>
        <v/>
      </c>
      <c r="D8328">
        <f>IF(B8328="","",HOUR(A8328))</f>
        <v/>
      </c>
      <c r="E8328">
        <f>IF(B8328="","",IF(INPUT!$I$1="","",IF(C8328&lt;(INT(INPUT!$I$1)-INPUT!$I$2),"Off Meds",IF(C8328&lt;=(INT(INPUT!$I$1)+INPUT!$I$2),"Washout","On Meds"))))</f>
        <v/>
      </c>
      <c r="F8328">
        <f>IF(B8328="","",1.509*(LN(B8328)^1.084-5.381))</f>
        <v/>
      </c>
      <c r="G8328">
        <f>IF(F8328="","",IF(F8328&lt;0,10*F8328^2,0))</f>
        <v/>
      </c>
      <c r="H8328">
        <f>IF(F8328="","",IF(F8328&gt;0,10*F8328^2,0))</f>
        <v/>
      </c>
    </row>
    <row r="8329">
      <c r="A8329">
        <f>Input!A8329</f>
        <v/>
      </c>
      <c r="B8329">
        <f>IF(ISNUMBER(Input!B8329),IF(AND(Input!B8329&gt;=20,Input!B8329&lt;=700),Input!B8329,""),"")</f>
        <v/>
      </c>
      <c r="C8329">
        <f>IF(B8329="","",INT(A8329))</f>
        <v/>
      </c>
      <c r="D8329">
        <f>IF(B8329="","",HOUR(A8329))</f>
        <v/>
      </c>
      <c r="E8329">
        <f>IF(B8329="","",IF(INPUT!$I$1="","",IF(C8329&lt;(INT(INPUT!$I$1)-INPUT!$I$2),"Off Meds",IF(C8329&lt;=(INT(INPUT!$I$1)+INPUT!$I$2),"Washout","On Meds"))))</f>
        <v/>
      </c>
      <c r="F8329">
        <f>IF(B8329="","",1.509*(LN(B8329)^1.084-5.381))</f>
        <v/>
      </c>
      <c r="G8329">
        <f>IF(F8329="","",IF(F8329&lt;0,10*F8329^2,0))</f>
        <v/>
      </c>
      <c r="H8329">
        <f>IF(F8329="","",IF(F8329&gt;0,10*F8329^2,0))</f>
        <v/>
      </c>
    </row>
    <row r="8330">
      <c r="A8330">
        <f>Input!A8330</f>
        <v/>
      </c>
      <c r="B8330">
        <f>IF(ISNUMBER(Input!B8330),IF(AND(Input!B8330&gt;=20,Input!B8330&lt;=700),Input!B8330,""),"")</f>
        <v/>
      </c>
      <c r="C8330">
        <f>IF(B8330="","",INT(A8330))</f>
        <v/>
      </c>
      <c r="D8330">
        <f>IF(B8330="","",HOUR(A8330))</f>
        <v/>
      </c>
      <c r="E8330">
        <f>IF(B8330="","",IF(INPUT!$I$1="","",IF(C8330&lt;(INT(INPUT!$I$1)-INPUT!$I$2),"Off Meds",IF(C8330&lt;=(INT(INPUT!$I$1)+INPUT!$I$2),"Washout","On Meds"))))</f>
        <v/>
      </c>
      <c r="F8330">
        <f>IF(B8330="","",1.509*(LN(B8330)^1.084-5.381))</f>
        <v/>
      </c>
      <c r="G8330">
        <f>IF(F8330="","",IF(F8330&lt;0,10*F8330^2,0))</f>
        <v/>
      </c>
      <c r="H8330">
        <f>IF(F8330="","",IF(F8330&gt;0,10*F8330^2,0))</f>
        <v/>
      </c>
    </row>
    <row r="8331">
      <c r="A8331">
        <f>Input!A8331</f>
        <v/>
      </c>
      <c r="B8331">
        <f>IF(ISNUMBER(Input!B8331),IF(AND(Input!B8331&gt;=20,Input!B8331&lt;=700),Input!B8331,""),"")</f>
        <v/>
      </c>
      <c r="C8331">
        <f>IF(B8331="","",INT(A8331))</f>
        <v/>
      </c>
      <c r="D8331">
        <f>IF(B8331="","",HOUR(A8331))</f>
        <v/>
      </c>
      <c r="E8331">
        <f>IF(B8331="","",IF(INPUT!$I$1="","",IF(C8331&lt;(INT(INPUT!$I$1)-INPUT!$I$2),"Off Meds",IF(C8331&lt;=(INT(INPUT!$I$1)+INPUT!$I$2),"Washout","On Meds"))))</f>
        <v/>
      </c>
      <c r="F8331">
        <f>IF(B8331="","",1.509*(LN(B8331)^1.084-5.381))</f>
        <v/>
      </c>
      <c r="G8331">
        <f>IF(F8331="","",IF(F8331&lt;0,10*F8331^2,0))</f>
        <v/>
      </c>
      <c r="H8331">
        <f>IF(F8331="","",IF(F8331&gt;0,10*F8331^2,0))</f>
        <v/>
      </c>
    </row>
    <row r="8332">
      <c r="A8332">
        <f>Input!A8332</f>
        <v/>
      </c>
      <c r="B8332">
        <f>IF(ISNUMBER(Input!B8332),IF(AND(Input!B8332&gt;=20,Input!B8332&lt;=700),Input!B8332,""),"")</f>
        <v/>
      </c>
      <c r="C8332">
        <f>IF(B8332="","",INT(A8332))</f>
        <v/>
      </c>
      <c r="D8332">
        <f>IF(B8332="","",HOUR(A8332))</f>
        <v/>
      </c>
      <c r="E8332">
        <f>IF(B8332="","",IF(INPUT!$I$1="","",IF(C8332&lt;(INT(INPUT!$I$1)-INPUT!$I$2),"Off Meds",IF(C8332&lt;=(INT(INPUT!$I$1)+INPUT!$I$2),"Washout","On Meds"))))</f>
        <v/>
      </c>
      <c r="F8332">
        <f>IF(B8332="","",1.509*(LN(B8332)^1.084-5.381))</f>
        <v/>
      </c>
      <c r="G8332">
        <f>IF(F8332="","",IF(F8332&lt;0,10*F8332^2,0))</f>
        <v/>
      </c>
      <c r="H8332">
        <f>IF(F8332="","",IF(F8332&gt;0,10*F8332^2,0))</f>
        <v/>
      </c>
    </row>
    <row r="8333">
      <c r="A8333">
        <f>Input!A8333</f>
        <v/>
      </c>
      <c r="B8333">
        <f>IF(ISNUMBER(Input!B8333),IF(AND(Input!B8333&gt;=20,Input!B8333&lt;=700),Input!B8333,""),"")</f>
        <v/>
      </c>
      <c r="C8333">
        <f>IF(B8333="","",INT(A8333))</f>
        <v/>
      </c>
      <c r="D8333">
        <f>IF(B8333="","",HOUR(A8333))</f>
        <v/>
      </c>
      <c r="E8333">
        <f>IF(B8333="","",IF(INPUT!$I$1="","",IF(C8333&lt;(INT(INPUT!$I$1)-INPUT!$I$2),"Off Meds",IF(C8333&lt;=(INT(INPUT!$I$1)+INPUT!$I$2),"Washout","On Meds"))))</f>
        <v/>
      </c>
      <c r="F8333">
        <f>IF(B8333="","",1.509*(LN(B8333)^1.084-5.381))</f>
        <v/>
      </c>
      <c r="G8333">
        <f>IF(F8333="","",IF(F8333&lt;0,10*F8333^2,0))</f>
        <v/>
      </c>
      <c r="H8333">
        <f>IF(F8333="","",IF(F8333&gt;0,10*F8333^2,0))</f>
        <v/>
      </c>
    </row>
    <row r="8334">
      <c r="A8334">
        <f>Input!A8334</f>
        <v/>
      </c>
      <c r="B8334">
        <f>IF(ISNUMBER(Input!B8334),IF(AND(Input!B8334&gt;=20,Input!B8334&lt;=700),Input!B8334,""),"")</f>
        <v/>
      </c>
      <c r="C8334">
        <f>IF(B8334="","",INT(A8334))</f>
        <v/>
      </c>
      <c r="D8334">
        <f>IF(B8334="","",HOUR(A8334))</f>
        <v/>
      </c>
      <c r="E8334">
        <f>IF(B8334="","",IF(INPUT!$I$1="","",IF(C8334&lt;(INT(INPUT!$I$1)-INPUT!$I$2),"Off Meds",IF(C8334&lt;=(INT(INPUT!$I$1)+INPUT!$I$2),"Washout","On Meds"))))</f>
        <v/>
      </c>
      <c r="F8334">
        <f>IF(B8334="","",1.509*(LN(B8334)^1.084-5.381))</f>
        <v/>
      </c>
      <c r="G8334">
        <f>IF(F8334="","",IF(F8334&lt;0,10*F8334^2,0))</f>
        <v/>
      </c>
      <c r="H8334">
        <f>IF(F8334="","",IF(F8334&gt;0,10*F8334^2,0))</f>
        <v/>
      </c>
    </row>
    <row r="8335">
      <c r="A8335">
        <f>Input!A8335</f>
        <v/>
      </c>
      <c r="B8335">
        <f>IF(ISNUMBER(Input!B8335),IF(AND(Input!B8335&gt;=20,Input!B8335&lt;=700),Input!B8335,""),"")</f>
        <v/>
      </c>
      <c r="C8335">
        <f>IF(B8335="","",INT(A8335))</f>
        <v/>
      </c>
      <c r="D8335">
        <f>IF(B8335="","",HOUR(A8335))</f>
        <v/>
      </c>
      <c r="E8335">
        <f>IF(B8335="","",IF(INPUT!$I$1="","",IF(C8335&lt;(INT(INPUT!$I$1)-INPUT!$I$2),"Off Meds",IF(C8335&lt;=(INT(INPUT!$I$1)+INPUT!$I$2),"Washout","On Meds"))))</f>
        <v/>
      </c>
      <c r="F8335">
        <f>IF(B8335="","",1.509*(LN(B8335)^1.084-5.381))</f>
        <v/>
      </c>
      <c r="G8335">
        <f>IF(F8335="","",IF(F8335&lt;0,10*F8335^2,0))</f>
        <v/>
      </c>
      <c r="H8335">
        <f>IF(F8335="","",IF(F8335&gt;0,10*F8335^2,0))</f>
        <v/>
      </c>
    </row>
    <row r="8336">
      <c r="A8336">
        <f>Input!A8336</f>
        <v/>
      </c>
      <c r="B8336">
        <f>IF(ISNUMBER(Input!B8336),IF(AND(Input!B8336&gt;=20,Input!B8336&lt;=700),Input!B8336,""),"")</f>
        <v/>
      </c>
      <c r="C8336">
        <f>IF(B8336="","",INT(A8336))</f>
        <v/>
      </c>
      <c r="D8336">
        <f>IF(B8336="","",HOUR(A8336))</f>
        <v/>
      </c>
      <c r="E8336">
        <f>IF(B8336="","",IF(INPUT!$I$1="","",IF(C8336&lt;(INT(INPUT!$I$1)-INPUT!$I$2),"Off Meds",IF(C8336&lt;=(INT(INPUT!$I$1)+INPUT!$I$2),"Washout","On Meds"))))</f>
        <v/>
      </c>
      <c r="F8336">
        <f>IF(B8336="","",1.509*(LN(B8336)^1.084-5.381))</f>
        <v/>
      </c>
      <c r="G8336">
        <f>IF(F8336="","",IF(F8336&lt;0,10*F8336^2,0))</f>
        <v/>
      </c>
      <c r="H8336">
        <f>IF(F8336="","",IF(F8336&gt;0,10*F8336^2,0))</f>
        <v/>
      </c>
    </row>
    <row r="8337">
      <c r="A8337">
        <f>Input!A8337</f>
        <v/>
      </c>
      <c r="B8337">
        <f>IF(ISNUMBER(Input!B8337),IF(AND(Input!B8337&gt;=20,Input!B8337&lt;=700),Input!B8337,""),"")</f>
        <v/>
      </c>
      <c r="C8337">
        <f>IF(B8337="","",INT(A8337))</f>
        <v/>
      </c>
      <c r="D8337">
        <f>IF(B8337="","",HOUR(A8337))</f>
        <v/>
      </c>
      <c r="E8337">
        <f>IF(B8337="","",IF(INPUT!$I$1="","",IF(C8337&lt;(INT(INPUT!$I$1)-INPUT!$I$2),"Off Meds",IF(C8337&lt;=(INT(INPUT!$I$1)+INPUT!$I$2),"Washout","On Meds"))))</f>
        <v/>
      </c>
      <c r="F8337">
        <f>IF(B8337="","",1.509*(LN(B8337)^1.084-5.381))</f>
        <v/>
      </c>
      <c r="G8337">
        <f>IF(F8337="","",IF(F8337&lt;0,10*F8337^2,0))</f>
        <v/>
      </c>
      <c r="H8337">
        <f>IF(F8337="","",IF(F8337&gt;0,10*F8337^2,0))</f>
        <v/>
      </c>
    </row>
    <row r="8338">
      <c r="A8338">
        <f>Input!A8338</f>
        <v/>
      </c>
      <c r="B8338">
        <f>IF(ISNUMBER(Input!B8338),IF(AND(Input!B8338&gt;=20,Input!B8338&lt;=700),Input!B8338,""),"")</f>
        <v/>
      </c>
      <c r="C8338">
        <f>IF(B8338="","",INT(A8338))</f>
        <v/>
      </c>
      <c r="D8338">
        <f>IF(B8338="","",HOUR(A8338))</f>
        <v/>
      </c>
      <c r="E8338">
        <f>IF(B8338="","",IF(INPUT!$I$1="","",IF(C8338&lt;(INT(INPUT!$I$1)-INPUT!$I$2),"Off Meds",IF(C8338&lt;=(INT(INPUT!$I$1)+INPUT!$I$2),"Washout","On Meds"))))</f>
        <v/>
      </c>
      <c r="F8338">
        <f>IF(B8338="","",1.509*(LN(B8338)^1.084-5.381))</f>
        <v/>
      </c>
      <c r="G8338">
        <f>IF(F8338="","",IF(F8338&lt;0,10*F8338^2,0))</f>
        <v/>
      </c>
      <c r="H8338">
        <f>IF(F8338="","",IF(F8338&gt;0,10*F8338^2,0))</f>
        <v/>
      </c>
    </row>
    <row r="8339">
      <c r="A8339">
        <f>Input!A8339</f>
        <v/>
      </c>
      <c r="B8339">
        <f>IF(ISNUMBER(Input!B8339),IF(AND(Input!B8339&gt;=20,Input!B8339&lt;=700),Input!B8339,""),"")</f>
        <v/>
      </c>
      <c r="C8339">
        <f>IF(B8339="","",INT(A8339))</f>
        <v/>
      </c>
      <c r="D8339">
        <f>IF(B8339="","",HOUR(A8339))</f>
        <v/>
      </c>
      <c r="E8339">
        <f>IF(B8339="","",IF(INPUT!$I$1="","",IF(C8339&lt;(INT(INPUT!$I$1)-INPUT!$I$2),"Off Meds",IF(C8339&lt;=(INT(INPUT!$I$1)+INPUT!$I$2),"Washout","On Meds"))))</f>
        <v/>
      </c>
      <c r="F8339">
        <f>IF(B8339="","",1.509*(LN(B8339)^1.084-5.381))</f>
        <v/>
      </c>
      <c r="G8339">
        <f>IF(F8339="","",IF(F8339&lt;0,10*F8339^2,0))</f>
        <v/>
      </c>
      <c r="H8339">
        <f>IF(F8339="","",IF(F8339&gt;0,10*F8339^2,0))</f>
        <v/>
      </c>
    </row>
    <row r="8340">
      <c r="A8340">
        <f>Input!A8340</f>
        <v/>
      </c>
      <c r="B8340">
        <f>IF(ISNUMBER(Input!B8340),IF(AND(Input!B8340&gt;=20,Input!B8340&lt;=700),Input!B8340,""),"")</f>
        <v/>
      </c>
      <c r="C8340">
        <f>IF(B8340="","",INT(A8340))</f>
        <v/>
      </c>
      <c r="D8340">
        <f>IF(B8340="","",HOUR(A8340))</f>
        <v/>
      </c>
      <c r="E8340">
        <f>IF(B8340="","",IF(INPUT!$I$1="","",IF(C8340&lt;(INT(INPUT!$I$1)-INPUT!$I$2),"Off Meds",IF(C8340&lt;=(INT(INPUT!$I$1)+INPUT!$I$2),"Washout","On Meds"))))</f>
        <v/>
      </c>
      <c r="F8340">
        <f>IF(B8340="","",1.509*(LN(B8340)^1.084-5.381))</f>
        <v/>
      </c>
      <c r="G8340">
        <f>IF(F8340="","",IF(F8340&lt;0,10*F8340^2,0))</f>
        <v/>
      </c>
      <c r="H8340">
        <f>IF(F8340="","",IF(F8340&gt;0,10*F8340^2,0))</f>
        <v/>
      </c>
    </row>
    <row r="8341">
      <c r="A8341">
        <f>Input!A8341</f>
        <v/>
      </c>
      <c r="B8341">
        <f>IF(ISNUMBER(Input!B8341),IF(AND(Input!B8341&gt;=20,Input!B8341&lt;=700),Input!B8341,""),"")</f>
        <v/>
      </c>
      <c r="C8341">
        <f>IF(B8341="","",INT(A8341))</f>
        <v/>
      </c>
      <c r="D8341">
        <f>IF(B8341="","",HOUR(A8341))</f>
        <v/>
      </c>
      <c r="E8341">
        <f>IF(B8341="","",IF(INPUT!$I$1="","",IF(C8341&lt;(INT(INPUT!$I$1)-INPUT!$I$2),"Off Meds",IF(C8341&lt;=(INT(INPUT!$I$1)+INPUT!$I$2),"Washout","On Meds"))))</f>
        <v/>
      </c>
      <c r="F8341">
        <f>IF(B8341="","",1.509*(LN(B8341)^1.084-5.381))</f>
        <v/>
      </c>
      <c r="G8341">
        <f>IF(F8341="","",IF(F8341&lt;0,10*F8341^2,0))</f>
        <v/>
      </c>
      <c r="H8341">
        <f>IF(F8341="","",IF(F8341&gt;0,10*F8341^2,0))</f>
        <v/>
      </c>
    </row>
    <row r="8342">
      <c r="A8342">
        <f>Input!A8342</f>
        <v/>
      </c>
      <c r="B8342">
        <f>IF(ISNUMBER(Input!B8342),IF(AND(Input!B8342&gt;=20,Input!B8342&lt;=700),Input!B8342,""),"")</f>
        <v/>
      </c>
      <c r="C8342">
        <f>IF(B8342="","",INT(A8342))</f>
        <v/>
      </c>
      <c r="D8342">
        <f>IF(B8342="","",HOUR(A8342))</f>
        <v/>
      </c>
      <c r="E8342">
        <f>IF(B8342="","",IF(INPUT!$I$1="","",IF(C8342&lt;(INT(INPUT!$I$1)-INPUT!$I$2),"Off Meds",IF(C8342&lt;=(INT(INPUT!$I$1)+INPUT!$I$2),"Washout","On Meds"))))</f>
        <v/>
      </c>
      <c r="F8342">
        <f>IF(B8342="","",1.509*(LN(B8342)^1.084-5.381))</f>
        <v/>
      </c>
      <c r="G8342">
        <f>IF(F8342="","",IF(F8342&lt;0,10*F8342^2,0))</f>
        <v/>
      </c>
      <c r="H8342">
        <f>IF(F8342="","",IF(F8342&gt;0,10*F8342^2,0))</f>
        <v/>
      </c>
    </row>
    <row r="8343">
      <c r="A8343">
        <f>Input!A8343</f>
        <v/>
      </c>
      <c r="B8343">
        <f>IF(ISNUMBER(Input!B8343),IF(AND(Input!B8343&gt;=20,Input!B8343&lt;=700),Input!B8343,""),"")</f>
        <v/>
      </c>
      <c r="C8343">
        <f>IF(B8343="","",INT(A8343))</f>
        <v/>
      </c>
      <c r="D8343">
        <f>IF(B8343="","",HOUR(A8343))</f>
        <v/>
      </c>
      <c r="E8343">
        <f>IF(B8343="","",IF(INPUT!$I$1="","",IF(C8343&lt;(INT(INPUT!$I$1)-INPUT!$I$2),"Off Meds",IF(C8343&lt;=(INT(INPUT!$I$1)+INPUT!$I$2),"Washout","On Meds"))))</f>
        <v/>
      </c>
      <c r="F8343">
        <f>IF(B8343="","",1.509*(LN(B8343)^1.084-5.381))</f>
        <v/>
      </c>
      <c r="G8343">
        <f>IF(F8343="","",IF(F8343&lt;0,10*F8343^2,0))</f>
        <v/>
      </c>
      <c r="H8343">
        <f>IF(F8343="","",IF(F8343&gt;0,10*F8343^2,0))</f>
        <v/>
      </c>
    </row>
    <row r="8344">
      <c r="A8344">
        <f>Input!A8344</f>
        <v/>
      </c>
      <c r="B8344">
        <f>IF(ISNUMBER(Input!B8344),IF(AND(Input!B8344&gt;=20,Input!B8344&lt;=700),Input!B8344,""),"")</f>
        <v/>
      </c>
      <c r="C8344">
        <f>IF(B8344="","",INT(A8344))</f>
        <v/>
      </c>
      <c r="D8344">
        <f>IF(B8344="","",HOUR(A8344))</f>
        <v/>
      </c>
      <c r="E8344">
        <f>IF(B8344="","",IF(INPUT!$I$1="","",IF(C8344&lt;(INT(INPUT!$I$1)-INPUT!$I$2),"Off Meds",IF(C8344&lt;=(INT(INPUT!$I$1)+INPUT!$I$2),"Washout","On Meds"))))</f>
        <v/>
      </c>
      <c r="F8344">
        <f>IF(B8344="","",1.509*(LN(B8344)^1.084-5.381))</f>
        <v/>
      </c>
      <c r="G8344">
        <f>IF(F8344="","",IF(F8344&lt;0,10*F8344^2,0))</f>
        <v/>
      </c>
      <c r="H8344">
        <f>IF(F8344="","",IF(F8344&gt;0,10*F8344^2,0))</f>
        <v/>
      </c>
    </row>
    <row r="8345">
      <c r="A8345">
        <f>Input!A8345</f>
        <v/>
      </c>
      <c r="B8345">
        <f>IF(ISNUMBER(Input!B8345),IF(AND(Input!B8345&gt;=20,Input!B8345&lt;=700),Input!B8345,""),"")</f>
        <v/>
      </c>
      <c r="C8345">
        <f>IF(B8345="","",INT(A8345))</f>
        <v/>
      </c>
      <c r="D8345">
        <f>IF(B8345="","",HOUR(A8345))</f>
        <v/>
      </c>
      <c r="E8345">
        <f>IF(B8345="","",IF(INPUT!$I$1="","",IF(C8345&lt;(INT(INPUT!$I$1)-INPUT!$I$2),"Off Meds",IF(C8345&lt;=(INT(INPUT!$I$1)+INPUT!$I$2),"Washout","On Meds"))))</f>
        <v/>
      </c>
      <c r="F8345">
        <f>IF(B8345="","",1.509*(LN(B8345)^1.084-5.381))</f>
        <v/>
      </c>
      <c r="G8345">
        <f>IF(F8345="","",IF(F8345&lt;0,10*F8345^2,0))</f>
        <v/>
      </c>
      <c r="H8345">
        <f>IF(F8345="","",IF(F8345&gt;0,10*F8345^2,0))</f>
        <v/>
      </c>
    </row>
    <row r="8346">
      <c r="A8346">
        <f>Input!A8346</f>
        <v/>
      </c>
      <c r="B8346">
        <f>IF(ISNUMBER(Input!B8346),IF(AND(Input!B8346&gt;=20,Input!B8346&lt;=700),Input!B8346,""),"")</f>
        <v/>
      </c>
      <c r="C8346">
        <f>IF(B8346="","",INT(A8346))</f>
        <v/>
      </c>
      <c r="D8346">
        <f>IF(B8346="","",HOUR(A8346))</f>
        <v/>
      </c>
      <c r="E8346">
        <f>IF(B8346="","",IF(INPUT!$I$1="","",IF(C8346&lt;(INT(INPUT!$I$1)-INPUT!$I$2),"Off Meds",IF(C8346&lt;=(INT(INPUT!$I$1)+INPUT!$I$2),"Washout","On Meds"))))</f>
        <v/>
      </c>
      <c r="F8346">
        <f>IF(B8346="","",1.509*(LN(B8346)^1.084-5.381))</f>
        <v/>
      </c>
      <c r="G8346">
        <f>IF(F8346="","",IF(F8346&lt;0,10*F8346^2,0))</f>
        <v/>
      </c>
      <c r="H8346">
        <f>IF(F8346="","",IF(F8346&gt;0,10*F8346^2,0))</f>
        <v/>
      </c>
    </row>
    <row r="8347">
      <c r="A8347">
        <f>Input!A8347</f>
        <v/>
      </c>
      <c r="B8347">
        <f>IF(ISNUMBER(Input!B8347),IF(AND(Input!B8347&gt;=20,Input!B8347&lt;=700),Input!B8347,""),"")</f>
        <v/>
      </c>
      <c r="C8347">
        <f>IF(B8347="","",INT(A8347))</f>
        <v/>
      </c>
      <c r="D8347">
        <f>IF(B8347="","",HOUR(A8347))</f>
        <v/>
      </c>
      <c r="E8347">
        <f>IF(B8347="","",IF(INPUT!$I$1="","",IF(C8347&lt;(INT(INPUT!$I$1)-INPUT!$I$2),"Off Meds",IF(C8347&lt;=(INT(INPUT!$I$1)+INPUT!$I$2),"Washout","On Meds"))))</f>
        <v/>
      </c>
      <c r="F8347">
        <f>IF(B8347="","",1.509*(LN(B8347)^1.084-5.381))</f>
        <v/>
      </c>
      <c r="G8347">
        <f>IF(F8347="","",IF(F8347&lt;0,10*F8347^2,0))</f>
        <v/>
      </c>
      <c r="H8347">
        <f>IF(F8347="","",IF(F8347&gt;0,10*F8347^2,0))</f>
        <v/>
      </c>
    </row>
    <row r="8348">
      <c r="A8348">
        <f>Input!A8348</f>
        <v/>
      </c>
      <c r="B8348">
        <f>IF(ISNUMBER(Input!B8348),IF(AND(Input!B8348&gt;=20,Input!B8348&lt;=700),Input!B8348,""),"")</f>
        <v/>
      </c>
      <c r="C8348">
        <f>IF(B8348="","",INT(A8348))</f>
        <v/>
      </c>
      <c r="D8348">
        <f>IF(B8348="","",HOUR(A8348))</f>
        <v/>
      </c>
      <c r="E8348">
        <f>IF(B8348="","",IF(INPUT!$I$1="","",IF(C8348&lt;(INT(INPUT!$I$1)-INPUT!$I$2),"Off Meds",IF(C8348&lt;=(INT(INPUT!$I$1)+INPUT!$I$2),"Washout","On Meds"))))</f>
        <v/>
      </c>
      <c r="F8348">
        <f>IF(B8348="","",1.509*(LN(B8348)^1.084-5.381))</f>
        <v/>
      </c>
      <c r="G8348">
        <f>IF(F8348="","",IF(F8348&lt;0,10*F8348^2,0))</f>
        <v/>
      </c>
      <c r="H8348">
        <f>IF(F8348="","",IF(F8348&gt;0,10*F8348^2,0))</f>
        <v/>
      </c>
    </row>
    <row r="8349">
      <c r="A8349">
        <f>Input!A8349</f>
        <v/>
      </c>
      <c r="B8349">
        <f>IF(ISNUMBER(Input!B8349),IF(AND(Input!B8349&gt;=20,Input!B8349&lt;=700),Input!B8349,""),"")</f>
        <v/>
      </c>
      <c r="C8349">
        <f>IF(B8349="","",INT(A8349))</f>
        <v/>
      </c>
      <c r="D8349">
        <f>IF(B8349="","",HOUR(A8349))</f>
        <v/>
      </c>
      <c r="E8349">
        <f>IF(B8349="","",IF(INPUT!$I$1="","",IF(C8349&lt;(INT(INPUT!$I$1)-INPUT!$I$2),"Off Meds",IF(C8349&lt;=(INT(INPUT!$I$1)+INPUT!$I$2),"Washout","On Meds"))))</f>
        <v/>
      </c>
      <c r="F8349">
        <f>IF(B8349="","",1.509*(LN(B8349)^1.084-5.381))</f>
        <v/>
      </c>
      <c r="G8349">
        <f>IF(F8349="","",IF(F8349&lt;0,10*F8349^2,0))</f>
        <v/>
      </c>
      <c r="H8349">
        <f>IF(F8349="","",IF(F8349&gt;0,10*F8349^2,0))</f>
        <v/>
      </c>
    </row>
    <row r="8350">
      <c r="A8350">
        <f>Input!A8350</f>
        <v/>
      </c>
      <c r="B8350">
        <f>IF(ISNUMBER(Input!B8350),IF(AND(Input!B8350&gt;=20,Input!B8350&lt;=700),Input!B8350,""),"")</f>
        <v/>
      </c>
      <c r="C8350">
        <f>IF(B8350="","",INT(A8350))</f>
        <v/>
      </c>
      <c r="D8350">
        <f>IF(B8350="","",HOUR(A8350))</f>
        <v/>
      </c>
      <c r="E8350">
        <f>IF(B8350="","",IF(INPUT!$I$1="","",IF(C8350&lt;(INT(INPUT!$I$1)-INPUT!$I$2),"Off Meds",IF(C8350&lt;=(INT(INPUT!$I$1)+INPUT!$I$2),"Washout","On Meds"))))</f>
        <v/>
      </c>
      <c r="F8350">
        <f>IF(B8350="","",1.509*(LN(B8350)^1.084-5.381))</f>
        <v/>
      </c>
      <c r="G8350">
        <f>IF(F8350="","",IF(F8350&lt;0,10*F8350^2,0))</f>
        <v/>
      </c>
      <c r="H8350">
        <f>IF(F8350="","",IF(F8350&gt;0,10*F8350^2,0))</f>
        <v/>
      </c>
    </row>
    <row r="8351">
      <c r="A8351">
        <f>Input!A8351</f>
        <v/>
      </c>
      <c r="B8351">
        <f>IF(ISNUMBER(Input!B8351),IF(AND(Input!B8351&gt;=20,Input!B8351&lt;=700),Input!B8351,""),"")</f>
        <v/>
      </c>
      <c r="C8351">
        <f>IF(B8351="","",INT(A8351))</f>
        <v/>
      </c>
      <c r="D8351">
        <f>IF(B8351="","",HOUR(A8351))</f>
        <v/>
      </c>
      <c r="E8351">
        <f>IF(B8351="","",IF(INPUT!$I$1="","",IF(C8351&lt;(INT(INPUT!$I$1)-INPUT!$I$2),"Off Meds",IF(C8351&lt;=(INT(INPUT!$I$1)+INPUT!$I$2),"Washout","On Meds"))))</f>
        <v/>
      </c>
      <c r="F8351">
        <f>IF(B8351="","",1.509*(LN(B8351)^1.084-5.381))</f>
        <v/>
      </c>
      <c r="G8351">
        <f>IF(F8351="","",IF(F8351&lt;0,10*F8351^2,0))</f>
        <v/>
      </c>
      <c r="H8351">
        <f>IF(F8351="","",IF(F8351&gt;0,10*F8351^2,0))</f>
        <v/>
      </c>
    </row>
    <row r="8352">
      <c r="A8352">
        <f>Input!A8352</f>
        <v/>
      </c>
      <c r="B8352">
        <f>IF(ISNUMBER(Input!B8352),IF(AND(Input!B8352&gt;=20,Input!B8352&lt;=700),Input!B8352,""),"")</f>
        <v/>
      </c>
      <c r="C8352">
        <f>IF(B8352="","",INT(A8352))</f>
        <v/>
      </c>
      <c r="D8352">
        <f>IF(B8352="","",HOUR(A8352))</f>
        <v/>
      </c>
      <c r="E8352">
        <f>IF(B8352="","",IF(INPUT!$I$1="","",IF(C8352&lt;(INT(INPUT!$I$1)-INPUT!$I$2),"Off Meds",IF(C8352&lt;=(INT(INPUT!$I$1)+INPUT!$I$2),"Washout","On Meds"))))</f>
        <v/>
      </c>
      <c r="F8352">
        <f>IF(B8352="","",1.509*(LN(B8352)^1.084-5.381))</f>
        <v/>
      </c>
      <c r="G8352">
        <f>IF(F8352="","",IF(F8352&lt;0,10*F8352^2,0))</f>
        <v/>
      </c>
      <c r="H8352">
        <f>IF(F8352="","",IF(F8352&gt;0,10*F8352^2,0))</f>
        <v/>
      </c>
    </row>
    <row r="8353">
      <c r="A8353">
        <f>Input!A8353</f>
        <v/>
      </c>
      <c r="B8353">
        <f>IF(ISNUMBER(Input!B8353),IF(AND(Input!B8353&gt;=20,Input!B8353&lt;=700),Input!B8353,""),"")</f>
        <v/>
      </c>
      <c r="C8353">
        <f>IF(B8353="","",INT(A8353))</f>
        <v/>
      </c>
      <c r="D8353">
        <f>IF(B8353="","",HOUR(A8353))</f>
        <v/>
      </c>
      <c r="E8353">
        <f>IF(B8353="","",IF(INPUT!$I$1="","",IF(C8353&lt;(INT(INPUT!$I$1)-INPUT!$I$2),"Off Meds",IF(C8353&lt;=(INT(INPUT!$I$1)+INPUT!$I$2),"Washout","On Meds"))))</f>
        <v/>
      </c>
      <c r="F8353">
        <f>IF(B8353="","",1.509*(LN(B8353)^1.084-5.381))</f>
        <v/>
      </c>
      <c r="G8353">
        <f>IF(F8353="","",IF(F8353&lt;0,10*F8353^2,0))</f>
        <v/>
      </c>
      <c r="H8353">
        <f>IF(F8353="","",IF(F8353&gt;0,10*F8353^2,0))</f>
        <v/>
      </c>
    </row>
    <row r="8354">
      <c r="A8354">
        <f>Input!A8354</f>
        <v/>
      </c>
      <c r="B8354">
        <f>IF(ISNUMBER(Input!B8354),IF(AND(Input!B8354&gt;=20,Input!B8354&lt;=700),Input!B8354,""),"")</f>
        <v/>
      </c>
      <c r="C8354">
        <f>IF(B8354="","",INT(A8354))</f>
        <v/>
      </c>
      <c r="D8354">
        <f>IF(B8354="","",HOUR(A8354))</f>
        <v/>
      </c>
      <c r="E8354">
        <f>IF(B8354="","",IF(INPUT!$I$1="","",IF(C8354&lt;(INT(INPUT!$I$1)-INPUT!$I$2),"Off Meds",IF(C8354&lt;=(INT(INPUT!$I$1)+INPUT!$I$2),"Washout","On Meds"))))</f>
        <v/>
      </c>
      <c r="F8354">
        <f>IF(B8354="","",1.509*(LN(B8354)^1.084-5.381))</f>
        <v/>
      </c>
      <c r="G8354">
        <f>IF(F8354="","",IF(F8354&lt;0,10*F8354^2,0))</f>
        <v/>
      </c>
      <c r="H8354">
        <f>IF(F8354="","",IF(F8354&gt;0,10*F8354^2,0))</f>
        <v/>
      </c>
    </row>
    <row r="8355">
      <c r="A8355">
        <f>Input!A8355</f>
        <v/>
      </c>
      <c r="B8355">
        <f>IF(ISNUMBER(Input!B8355),IF(AND(Input!B8355&gt;=20,Input!B8355&lt;=700),Input!B8355,""),"")</f>
        <v/>
      </c>
      <c r="C8355">
        <f>IF(B8355="","",INT(A8355))</f>
        <v/>
      </c>
      <c r="D8355">
        <f>IF(B8355="","",HOUR(A8355))</f>
        <v/>
      </c>
      <c r="E8355">
        <f>IF(B8355="","",IF(INPUT!$I$1="","",IF(C8355&lt;(INT(INPUT!$I$1)-INPUT!$I$2),"Off Meds",IF(C8355&lt;=(INT(INPUT!$I$1)+INPUT!$I$2),"Washout","On Meds"))))</f>
        <v/>
      </c>
      <c r="F8355">
        <f>IF(B8355="","",1.509*(LN(B8355)^1.084-5.381))</f>
        <v/>
      </c>
      <c r="G8355">
        <f>IF(F8355="","",IF(F8355&lt;0,10*F8355^2,0))</f>
        <v/>
      </c>
      <c r="H8355">
        <f>IF(F8355="","",IF(F8355&gt;0,10*F8355^2,0))</f>
        <v/>
      </c>
    </row>
    <row r="8356">
      <c r="A8356">
        <f>Input!A8356</f>
        <v/>
      </c>
      <c r="B8356">
        <f>IF(ISNUMBER(Input!B8356),IF(AND(Input!B8356&gt;=20,Input!B8356&lt;=700),Input!B8356,""),"")</f>
        <v/>
      </c>
      <c r="C8356">
        <f>IF(B8356="","",INT(A8356))</f>
        <v/>
      </c>
      <c r="D8356">
        <f>IF(B8356="","",HOUR(A8356))</f>
        <v/>
      </c>
      <c r="E8356">
        <f>IF(B8356="","",IF(INPUT!$I$1="","",IF(C8356&lt;(INT(INPUT!$I$1)-INPUT!$I$2),"Off Meds",IF(C8356&lt;=(INT(INPUT!$I$1)+INPUT!$I$2),"Washout","On Meds"))))</f>
        <v/>
      </c>
      <c r="F8356">
        <f>IF(B8356="","",1.509*(LN(B8356)^1.084-5.381))</f>
        <v/>
      </c>
      <c r="G8356">
        <f>IF(F8356="","",IF(F8356&lt;0,10*F8356^2,0))</f>
        <v/>
      </c>
      <c r="H8356">
        <f>IF(F8356="","",IF(F8356&gt;0,10*F8356^2,0))</f>
        <v/>
      </c>
    </row>
    <row r="8357">
      <c r="A8357">
        <f>Input!A8357</f>
        <v/>
      </c>
      <c r="B8357">
        <f>IF(ISNUMBER(Input!B8357),IF(AND(Input!B8357&gt;=20,Input!B8357&lt;=700),Input!B8357,""),"")</f>
        <v/>
      </c>
      <c r="C8357">
        <f>IF(B8357="","",INT(A8357))</f>
        <v/>
      </c>
      <c r="D8357">
        <f>IF(B8357="","",HOUR(A8357))</f>
        <v/>
      </c>
      <c r="E8357">
        <f>IF(B8357="","",IF(INPUT!$I$1="","",IF(C8357&lt;(INT(INPUT!$I$1)-INPUT!$I$2),"Off Meds",IF(C8357&lt;=(INT(INPUT!$I$1)+INPUT!$I$2),"Washout","On Meds"))))</f>
        <v/>
      </c>
      <c r="F8357">
        <f>IF(B8357="","",1.509*(LN(B8357)^1.084-5.381))</f>
        <v/>
      </c>
      <c r="G8357">
        <f>IF(F8357="","",IF(F8357&lt;0,10*F8357^2,0))</f>
        <v/>
      </c>
      <c r="H8357">
        <f>IF(F8357="","",IF(F8357&gt;0,10*F8357^2,0))</f>
        <v/>
      </c>
    </row>
    <row r="8358">
      <c r="A8358">
        <f>Input!A8358</f>
        <v/>
      </c>
      <c r="B8358">
        <f>IF(ISNUMBER(Input!B8358),IF(AND(Input!B8358&gt;=20,Input!B8358&lt;=700),Input!B8358,""),"")</f>
        <v/>
      </c>
      <c r="C8358">
        <f>IF(B8358="","",INT(A8358))</f>
        <v/>
      </c>
      <c r="D8358">
        <f>IF(B8358="","",HOUR(A8358))</f>
        <v/>
      </c>
      <c r="E8358">
        <f>IF(B8358="","",IF(INPUT!$I$1="","",IF(C8358&lt;(INT(INPUT!$I$1)-INPUT!$I$2),"Off Meds",IF(C8358&lt;=(INT(INPUT!$I$1)+INPUT!$I$2),"Washout","On Meds"))))</f>
        <v/>
      </c>
      <c r="F8358">
        <f>IF(B8358="","",1.509*(LN(B8358)^1.084-5.381))</f>
        <v/>
      </c>
      <c r="G8358">
        <f>IF(F8358="","",IF(F8358&lt;0,10*F8358^2,0))</f>
        <v/>
      </c>
      <c r="H8358">
        <f>IF(F8358="","",IF(F8358&gt;0,10*F8358^2,0))</f>
        <v/>
      </c>
    </row>
    <row r="8359">
      <c r="A8359">
        <f>Input!A8359</f>
        <v/>
      </c>
      <c r="B8359">
        <f>IF(ISNUMBER(Input!B8359),IF(AND(Input!B8359&gt;=20,Input!B8359&lt;=700),Input!B8359,""),"")</f>
        <v/>
      </c>
      <c r="C8359">
        <f>IF(B8359="","",INT(A8359))</f>
        <v/>
      </c>
      <c r="D8359">
        <f>IF(B8359="","",HOUR(A8359))</f>
        <v/>
      </c>
      <c r="E8359">
        <f>IF(B8359="","",IF(INPUT!$I$1="","",IF(C8359&lt;(INT(INPUT!$I$1)-INPUT!$I$2),"Off Meds",IF(C8359&lt;=(INT(INPUT!$I$1)+INPUT!$I$2),"Washout","On Meds"))))</f>
        <v/>
      </c>
      <c r="F8359">
        <f>IF(B8359="","",1.509*(LN(B8359)^1.084-5.381))</f>
        <v/>
      </c>
      <c r="G8359">
        <f>IF(F8359="","",IF(F8359&lt;0,10*F8359^2,0))</f>
        <v/>
      </c>
      <c r="H8359">
        <f>IF(F8359="","",IF(F8359&gt;0,10*F8359^2,0))</f>
        <v/>
      </c>
    </row>
    <row r="8360">
      <c r="A8360">
        <f>Input!A8360</f>
        <v/>
      </c>
      <c r="B8360">
        <f>IF(ISNUMBER(Input!B8360),IF(AND(Input!B8360&gt;=20,Input!B8360&lt;=700),Input!B8360,""),"")</f>
        <v/>
      </c>
      <c r="C8360">
        <f>IF(B8360="","",INT(A8360))</f>
        <v/>
      </c>
      <c r="D8360">
        <f>IF(B8360="","",HOUR(A8360))</f>
        <v/>
      </c>
      <c r="E8360">
        <f>IF(B8360="","",IF(INPUT!$I$1="","",IF(C8360&lt;(INT(INPUT!$I$1)-INPUT!$I$2),"Off Meds",IF(C8360&lt;=(INT(INPUT!$I$1)+INPUT!$I$2),"Washout","On Meds"))))</f>
        <v/>
      </c>
      <c r="F8360">
        <f>IF(B8360="","",1.509*(LN(B8360)^1.084-5.381))</f>
        <v/>
      </c>
      <c r="G8360">
        <f>IF(F8360="","",IF(F8360&lt;0,10*F8360^2,0))</f>
        <v/>
      </c>
      <c r="H8360">
        <f>IF(F8360="","",IF(F8360&gt;0,10*F8360^2,0))</f>
        <v/>
      </c>
    </row>
    <row r="8361">
      <c r="A8361">
        <f>Input!A8361</f>
        <v/>
      </c>
      <c r="B8361">
        <f>IF(ISNUMBER(Input!B8361),IF(AND(Input!B8361&gt;=20,Input!B8361&lt;=700),Input!B8361,""),"")</f>
        <v/>
      </c>
      <c r="C8361">
        <f>IF(B8361="","",INT(A8361))</f>
        <v/>
      </c>
      <c r="D8361">
        <f>IF(B8361="","",HOUR(A8361))</f>
        <v/>
      </c>
      <c r="E8361">
        <f>IF(B8361="","",IF(INPUT!$I$1="","",IF(C8361&lt;(INT(INPUT!$I$1)-INPUT!$I$2),"Off Meds",IF(C8361&lt;=(INT(INPUT!$I$1)+INPUT!$I$2),"Washout","On Meds"))))</f>
        <v/>
      </c>
      <c r="F8361">
        <f>IF(B8361="","",1.509*(LN(B8361)^1.084-5.381))</f>
        <v/>
      </c>
      <c r="G8361">
        <f>IF(F8361="","",IF(F8361&lt;0,10*F8361^2,0))</f>
        <v/>
      </c>
      <c r="H8361">
        <f>IF(F8361="","",IF(F8361&gt;0,10*F8361^2,0))</f>
        <v/>
      </c>
    </row>
    <row r="8362">
      <c r="A8362">
        <f>Input!A8362</f>
        <v/>
      </c>
      <c r="B8362">
        <f>IF(ISNUMBER(Input!B8362),IF(AND(Input!B8362&gt;=20,Input!B8362&lt;=700),Input!B8362,""),"")</f>
        <v/>
      </c>
      <c r="C8362">
        <f>IF(B8362="","",INT(A8362))</f>
        <v/>
      </c>
      <c r="D8362">
        <f>IF(B8362="","",HOUR(A8362))</f>
        <v/>
      </c>
      <c r="E8362">
        <f>IF(B8362="","",IF(INPUT!$I$1="","",IF(C8362&lt;(INT(INPUT!$I$1)-INPUT!$I$2),"Off Meds",IF(C8362&lt;=(INT(INPUT!$I$1)+INPUT!$I$2),"Washout","On Meds"))))</f>
        <v/>
      </c>
      <c r="F8362">
        <f>IF(B8362="","",1.509*(LN(B8362)^1.084-5.381))</f>
        <v/>
      </c>
      <c r="G8362">
        <f>IF(F8362="","",IF(F8362&lt;0,10*F8362^2,0))</f>
        <v/>
      </c>
      <c r="H8362">
        <f>IF(F8362="","",IF(F8362&gt;0,10*F8362^2,0))</f>
        <v/>
      </c>
    </row>
    <row r="8363">
      <c r="A8363">
        <f>Input!A8363</f>
        <v/>
      </c>
      <c r="B8363">
        <f>IF(ISNUMBER(Input!B8363),IF(AND(Input!B8363&gt;=20,Input!B8363&lt;=700),Input!B8363,""),"")</f>
        <v/>
      </c>
      <c r="C8363">
        <f>IF(B8363="","",INT(A8363))</f>
        <v/>
      </c>
      <c r="D8363">
        <f>IF(B8363="","",HOUR(A8363))</f>
        <v/>
      </c>
      <c r="E8363">
        <f>IF(B8363="","",IF(INPUT!$I$1="","",IF(C8363&lt;(INT(INPUT!$I$1)-INPUT!$I$2),"Off Meds",IF(C8363&lt;=(INT(INPUT!$I$1)+INPUT!$I$2),"Washout","On Meds"))))</f>
        <v/>
      </c>
      <c r="F8363">
        <f>IF(B8363="","",1.509*(LN(B8363)^1.084-5.381))</f>
        <v/>
      </c>
      <c r="G8363">
        <f>IF(F8363="","",IF(F8363&lt;0,10*F8363^2,0))</f>
        <v/>
      </c>
      <c r="H8363">
        <f>IF(F8363="","",IF(F8363&gt;0,10*F8363^2,0))</f>
        <v/>
      </c>
    </row>
    <row r="8364">
      <c r="A8364">
        <f>Input!A8364</f>
        <v/>
      </c>
      <c r="B8364">
        <f>IF(ISNUMBER(Input!B8364),IF(AND(Input!B8364&gt;=20,Input!B8364&lt;=700),Input!B8364,""),"")</f>
        <v/>
      </c>
      <c r="C8364">
        <f>IF(B8364="","",INT(A8364))</f>
        <v/>
      </c>
      <c r="D8364">
        <f>IF(B8364="","",HOUR(A8364))</f>
        <v/>
      </c>
      <c r="E8364">
        <f>IF(B8364="","",IF(INPUT!$I$1="","",IF(C8364&lt;(INT(INPUT!$I$1)-INPUT!$I$2),"Off Meds",IF(C8364&lt;=(INT(INPUT!$I$1)+INPUT!$I$2),"Washout","On Meds"))))</f>
        <v/>
      </c>
      <c r="F8364">
        <f>IF(B8364="","",1.509*(LN(B8364)^1.084-5.381))</f>
        <v/>
      </c>
      <c r="G8364">
        <f>IF(F8364="","",IF(F8364&lt;0,10*F8364^2,0))</f>
        <v/>
      </c>
      <c r="H8364">
        <f>IF(F8364="","",IF(F8364&gt;0,10*F8364^2,0))</f>
        <v/>
      </c>
    </row>
    <row r="8365">
      <c r="A8365">
        <f>Input!A8365</f>
        <v/>
      </c>
      <c r="B8365">
        <f>IF(ISNUMBER(Input!B8365),IF(AND(Input!B8365&gt;=20,Input!B8365&lt;=700),Input!B8365,""),"")</f>
        <v/>
      </c>
      <c r="C8365">
        <f>IF(B8365="","",INT(A8365))</f>
        <v/>
      </c>
      <c r="D8365">
        <f>IF(B8365="","",HOUR(A8365))</f>
        <v/>
      </c>
      <c r="E8365">
        <f>IF(B8365="","",IF(INPUT!$I$1="","",IF(C8365&lt;(INT(INPUT!$I$1)-INPUT!$I$2),"Off Meds",IF(C8365&lt;=(INT(INPUT!$I$1)+INPUT!$I$2),"Washout","On Meds"))))</f>
        <v/>
      </c>
      <c r="F8365">
        <f>IF(B8365="","",1.509*(LN(B8365)^1.084-5.381))</f>
        <v/>
      </c>
      <c r="G8365">
        <f>IF(F8365="","",IF(F8365&lt;0,10*F8365^2,0))</f>
        <v/>
      </c>
      <c r="H8365">
        <f>IF(F8365="","",IF(F8365&gt;0,10*F8365^2,0))</f>
        <v/>
      </c>
    </row>
    <row r="8366">
      <c r="A8366">
        <f>Input!A8366</f>
        <v/>
      </c>
      <c r="B8366">
        <f>IF(ISNUMBER(Input!B8366),IF(AND(Input!B8366&gt;=20,Input!B8366&lt;=700),Input!B8366,""),"")</f>
        <v/>
      </c>
      <c r="C8366">
        <f>IF(B8366="","",INT(A8366))</f>
        <v/>
      </c>
      <c r="D8366">
        <f>IF(B8366="","",HOUR(A8366))</f>
        <v/>
      </c>
      <c r="E8366">
        <f>IF(B8366="","",IF(INPUT!$I$1="","",IF(C8366&lt;(INT(INPUT!$I$1)-INPUT!$I$2),"Off Meds",IF(C8366&lt;=(INT(INPUT!$I$1)+INPUT!$I$2),"Washout","On Meds"))))</f>
        <v/>
      </c>
      <c r="F8366">
        <f>IF(B8366="","",1.509*(LN(B8366)^1.084-5.381))</f>
        <v/>
      </c>
      <c r="G8366">
        <f>IF(F8366="","",IF(F8366&lt;0,10*F8366^2,0))</f>
        <v/>
      </c>
      <c r="H8366">
        <f>IF(F8366="","",IF(F8366&gt;0,10*F8366^2,0))</f>
        <v/>
      </c>
    </row>
    <row r="8367">
      <c r="A8367">
        <f>Input!A8367</f>
        <v/>
      </c>
      <c r="B8367">
        <f>IF(ISNUMBER(Input!B8367),IF(AND(Input!B8367&gt;=20,Input!B8367&lt;=700),Input!B8367,""),"")</f>
        <v/>
      </c>
      <c r="C8367">
        <f>IF(B8367="","",INT(A8367))</f>
        <v/>
      </c>
      <c r="D8367">
        <f>IF(B8367="","",HOUR(A8367))</f>
        <v/>
      </c>
      <c r="E8367">
        <f>IF(B8367="","",IF(INPUT!$I$1="","",IF(C8367&lt;(INT(INPUT!$I$1)-INPUT!$I$2),"Off Meds",IF(C8367&lt;=(INT(INPUT!$I$1)+INPUT!$I$2),"Washout","On Meds"))))</f>
        <v/>
      </c>
      <c r="F8367">
        <f>IF(B8367="","",1.509*(LN(B8367)^1.084-5.381))</f>
        <v/>
      </c>
      <c r="G8367">
        <f>IF(F8367="","",IF(F8367&lt;0,10*F8367^2,0))</f>
        <v/>
      </c>
      <c r="H8367">
        <f>IF(F8367="","",IF(F8367&gt;0,10*F8367^2,0))</f>
        <v/>
      </c>
    </row>
    <row r="8368">
      <c r="A8368">
        <f>Input!A8368</f>
        <v/>
      </c>
      <c r="B8368">
        <f>IF(ISNUMBER(Input!B8368),IF(AND(Input!B8368&gt;=20,Input!B8368&lt;=700),Input!B8368,""),"")</f>
        <v/>
      </c>
      <c r="C8368">
        <f>IF(B8368="","",INT(A8368))</f>
        <v/>
      </c>
      <c r="D8368">
        <f>IF(B8368="","",HOUR(A8368))</f>
        <v/>
      </c>
      <c r="E8368">
        <f>IF(B8368="","",IF(INPUT!$I$1="","",IF(C8368&lt;(INT(INPUT!$I$1)-INPUT!$I$2),"Off Meds",IF(C8368&lt;=(INT(INPUT!$I$1)+INPUT!$I$2),"Washout","On Meds"))))</f>
        <v/>
      </c>
      <c r="F8368">
        <f>IF(B8368="","",1.509*(LN(B8368)^1.084-5.381))</f>
        <v/>
      </c>
      <c r="G8368">
        <f>IF(F8368="","",IF(F8368&lt;0,10*F8368^2,0))</f>
        <v/>
      </c>
      <c r="H8368">
        <f>IF(F8368="","",IF(F8368&gt;0,10*F8368^2,0))</f>
        <v/>
      </c>
    </row>
    <row r="8369">
      <c r="A8369">
        <f>Input!A8369</f>
        <v/>
      </c>
      <c r="B8369">
        <f>IF(ISNUMBER(Input!B8369),IF(AND(Input!B8369&gt;=20,Input!B8369&lt;=700),Input!B8369,""),"")</f>
        <v/>
      </c>
      <c r="C8369">
        <f>IF(B8369="","",INT(A8369))</f>
        <v/>
      </c>
      <c r="D8369">
        <f>IF(B8369="","",HOUR(A8369))</f>
        <v/>
      </c>
      <c r="E8369">
        <f>IF(B8369="","",IF(INPUT!$I$1="","",IF(C8369&lt;(INT(INPUT!$I$1)-INPUT!$I$2),"Off Meds",IF(C8369&lt;=(INT(INPUT!$I$1)+INPUT!$I$2),"Washout","On Meds"))))</f>
        <v/>
      </c>
      <c r="F8369">
        <f>IF(B8369="","",1.509*(LN(B8369)^1.084-5.381))</f>
        <v/>
      </c>
      <c r="G8369">
        <f>IF(F8369="","",IF(F8369&lt;0,10*F8369^2,0))</f>
        <v/>
      </c>
      <c r="H8369">
        <f>IF(F8369="","",IF(F8369&gt;0,10*F8369^2,0))</f>
        <v/>
      </c>
    </row>
    <row r="8370">
      <c r="A8370">
        <f>Input!A8370</f>
        <v/>
      </c>
      <c r="B8370">
        <f>IF(ISNUMBER(Input!B8370),IF(AND(Input!B8370&gt;=20,Input!B8370&lt;=700),Input!B8370,""),"")</f>
        <v/>
      </c>
      <c r="C8370">
        <f>IF(B8370="","",INT(A8370))</f>
        <v/>
      </c>
      <c r="D8370">
        <f>IF(B8370="","",HOUR(A8370))</f>
        <v/>
      </c>
      <c r="E8370">
        <f>IF(B8370="","",IF(INPUT!$I$1="","",IF(C8370&lt;(INT(INPUT!$I$1)-INPUT!$I$2),"Off Meds",IF(C8370&lt;=(INT(INPUT!$I$1)+INPUT!$I$2),"Washout","On Meds"))))</f>
        <v/>
      </c>
      <c r="F8370">
        <f>IF(B8370="","",1.509*(LN(B8370)^1.084-5.381))</f>
        <v/>
      </c>
      <c r="G8370">
        <f>IF(F8370="","",IF(F8370&lt;0,10*F8370^2,0))</f>
        <v/>
      </c>
      <c r="H8370">
        <f>IF(F8370="","",IF(F8370&gt;0,10*F8370^2,0))</f>
        <v/>
      </c>
    </row>
    <row r="8371">
      <c r="A8371">
        <f>Input!A8371</f>
        <v/>
      </c>
      <c r="B8371">
        <f>IF(ISNUMBER(Input!B8371),IF(AND(Input!B8371&gt;=20,Input!B8371&lt;=700),Input!B8371,""),"")</f>
        <v/>
      </c>
      <c r="C8371">
        <f>IF(B8371="","",INT(A8371))</f>
        <v/>
      </c>
      <c r="D8371">
        <f>IF(B8371="","",HOUR(A8371))</f>
        <v/>
      </c>
      <c r="E8371">
        <f>IF(B8371="","",IF(INPUT!$I$1="","",IF(C8371&lt;(INT(INPUT!$I$1)-INPUT!$I$2),"Off Meds",IF(C8371&lt;=(INT(INPUT!$I$1)+INPUT!$I$2),"Washout","On Meds"))))</f>
        <v/>
      </c>
      <c r="F8371">
        <f>IF(B8371="","",1.509*(LN(B8371)^1.084-5.381))</f>
        <v/>
      </c>
      <c r="G8371">
        <f>IF(F8371="","",IF(F8371&lt;0,10*F8371^2,0))</f>
        <v/>
      </c>
      <c r="H8371">
        <f>IF(F8371="","",IF(F8371&gt;0,10*F8371^2,0))</f>
        <v/>
      </c>
    </row>
    <row r="8372">
      <c r="A8372">
        <f>Input!A8372</f>
        <v/>
      </c>
      <c r="B8372">
        <f>IF(ISNUMBER(Input!B8372),IF(AND(Input!B8372&gt;=20,Input!B8372&lt;=700),Input!B8372,""),"")</f>
        <v/>
      </c>
      <c r="C8372">
        <f>IF(B8372="","",INT(A8372))</f>
        <v/>
      </c>
      <c r="D8372">
        <f>IF(B8372="","",HOUR(A8372))</f>
        <v/>
      </c>
      <c r="E8372">
        <f>IF(B8372="","",IF(INPUT!$I$1="","",IF(C8372&lt;(INT(INPUT!$I$1)-INPUT!$I$2),"Off Meds",IF(C8372&lt;=(INT(INPUT!$I$1)+INPUT!$I$2),"Washout","On Meds"))))</f>
        <v/>
      </c>
      <c r="F8372">
        <f>IF(B8372="","",1.509*(LN(B8372)^1.084-5.381))</f>
        <v/>
      </c>
      <c r="G8372">
        <f>IF(F8372="","",IF(F8372&lt;0,10*F8372^2,0))</f>
        <v/>
      </c>
      <c r="H8372">
        <f>IF(F8372="","",IF(F8372&gt;0,10*F8372^2,0))</f>
        <v/>
      </c>
    </row>
    <row r="8373">
      <c r="A8373">
        <f>Input!A8373</f>
        <v/>
      </c>
      <c r="B8373">
        <f>IF(ISNUMBER(Input!B8373),IF(AND(Input!B8373&gt;=20,Input!B8373&lt;=700),Input!B8373,""),"")</f>
        <v/>
      </c>
      <c r="C8373">
        <f>IF(B8373="","",INT(A8373))</f>
        <v/>
      </c>
      <c r="D8373">
        <f>IF(B8373="","",HOUR(A8373))</f>
        <v/>
      </c>
      <c r="E8373">
        <f>IF(B8373="","",IF(INPUT!$I$1="","",IF(C8373&lt;(INT(INPUT!$I$1)-INPUT!$I$2),"Off Meds",IF(C8373&lt;=(INT(INPUT!$I$1)+INPUT!$I$2),"Washout","On Meds"))))</f>
        <v/>
      </c>
      <c r="F8373">
        <f>IF(B8373="","",1.509*(LN(B8373)^1.084-5.381))</f>
        <v/>
      </c>
      <c r="G8373">
        <f>IF(F8373="","",IF(F8373&lt;0,10*F8373^2,0))</f>
        <v/>
      </c>
      <c r="H8373">
        <f>IF(F8373="","",IF(F8373&gt;0,10*F8373^2,0))</f>
        <v/>
      </c>
    </row>
    <row r="8374">
      <c r="A8374">
        <f>Input!A8374</f>
        <v/>
      </c>
      <c r="B8374">
        <f>IF(ISNUMBER(Input!B8374),IF(AND(Input!B8374&gt;=20,Input!B8374&lt;=700),Input!B8374,""),"")</f>
        <v/>
      </c>
      <c r="C8374">
        <f>IF(B8374="","",INT(A8374))</f>
        <v/>
      </c>
      <c r="D8374">
        <f>IF(B8374="","",HOUR(A8374))</f>
        <v/>
      </c>
      <c r="E8374">
        <f>IF(B8374="","",IF(INPUT!$I$1="","",IF(C8374&lt;(INT(INPUT!$I$1)-INPUT!$I$2),"Off Meds",IF(C8374&lt;=(INT(INPUT!$I$1)+INPUT!$I$2),"Washout","On Meds"))))</f>
        <v/>
      </c>
      <c r="F8374">
        <f>IF(B8374="","",1.509*(LN(B8374)^1.084-5.381))</f>
        <v/>
      </c>
      <c r="G8374">
        <f>IF(F8374="","",IF(F8374&lt;0,10*F8374^2,0))</f>
        <v/>
      </c>
      <c r="H8374">
        <f>IF(F8374="","",IF(F8374&gt;0,10*F8374^2,0))</f>
        <v/>
      </c>
    </row>
    <row r="8375">
      <c r="A8375">
        <f>Input!A8375</f>
        <v/>
      </c>
      <c r="B8375">
        <f>IF(ISNUMBER(Input!B8375),IF(AND(Input!B8375&gt;=20,Input!B8375&lt;=700),Input!B8375,""),"")</f>
        <v/>
      </c>
      <c r="C8375">
        <f>IF(B8375="","",INT(A8375))</f>
        <v/>
      </c>
      <c r="D8375">
        <f>IF(B8375="","",HOUR(A8375))</f>
        <v/>
      </c>
      <c r="E8375">
        <f>IF(B8375="","",IF(INPUT!$I$1="","",IF(C8375&lt;(INT(INPUT!$I$1)-INPUT!$I$2),"Off Meds",IF(C8375&lt;=(INT(INPUT!$I$1)+INPUT!$I$2),"Washout","On Meds"))))</f>
        <v/>
      </c>
      <c r="F8375">
        <f>IF(B8375="","",1.509*(LN(B8375)^1.084-5.381))</f>
        <v/>
      </c>
      <c r="G8375">
        <f>IF(F8375="","",IF(F8375&lt;0,10*F8375^2,0))</f>
        <v/>
      </c>
      <c r="H8375">
        <f>IF(F8375="","",IF(F8375&gt;0,10*F8375^2,0))</f>
        <v/>
      </c>
    </row>
    <row r="8376">
      <c r="A8376">
        <f>Input!A8376</f>
        <v/>
      </c>
      <c r="B8376">
        <f>IF(ISNUMBER(Input!B8376),IF(AND(Input!B8376&gt;=20,Input!B8376&lt;=700),Input!B8376,""),"")</f>
        <v/>
      </c>
      <c r="C8376">
        <f>IF(B8376="","",INT(A8376))</f>
        <v/>
      </c>
      <c r="D8376">
        <f>IF(B8376="","",HOUR(A8376))</f>
        <v/>
      </c>
      <c r="E8376">
        <f>IF(B8376="","",IF(INPUT!$I$1="","",IF(C8376&lt;(INT(INPUT!$I$1)-INPUT!$I$2),"Off Meds",IF(C8376&lt;=(INT(INPUT!$I$1)+INPUT!$I$2),"Washout","On Meds"))))</f>
        <v/>
      </c>
      <c r="F8376">
        <f>IF(B8376="","",1.509*(LN(B8376)^1.084-5.381))</f>
        <v/>
      </c>
      <c r="G8376">
        <f>IF(F8376="","",IF(F8376&lt;0,10*F8376^2,0))</f>
        <v/>
      </c>
      <c r="H8376">
        <f>IF(F8376="","",IF(F8376&gt;0,10*F8376^2,0))</f>
        <v/>
      </c>
    </row>
    <row r="8377">
      <c r="A8377">
        <f>Input!A8377</f>
        <v/>
      </c>
      <c r="B8377">
        <f>IF(ISNUMBER(Input!B8377),IF(AND(Input!B8377&gt;=20,Input!B8377&lt;=700),Input!B8377,""),"")</f>
        <v/>
      </c>
      <c r="C8377">
        <f>IF(B8377="","",INT(A8377))</f>
        <v/>
      </c>
      <c r="D8377">
        <f>IF(B8377="","",HOUR(A8377))</f>
        <v/>
      </c>
      <c r="E8377">
        <f>IF(B8377="","",IF(INPUT!$I$1="","",IF(C8377&lt;(INT(INPUT!$I$1)-INPUT!$I$2),"Off Meds",IF(C8377&lt;=(INT(INPUT!$I$1)+INPUT!$I$2),"Washout","On Meds"))))</f>
        <v/>
      </c>
      <c r="F8377">
        <f>IF(B8377="","",1.509*(LN(B8377)^1.084-5.381))</f>
        <v/>
      </c>
      <c r="G8377">
        <f>IF(F8377="","",IF(F8377&lt;0,10*F8377^2,0))</f>
        <v/>
      </c>
      <c r="H8377">
        <f>IF(F8377="","",IF(F8377&gt;0,10*F8377^2,0))</f>
        <v/>
      </c>
    </row>
    <row r="8378">
      <c r="A8378">
        <f>Input!A8378</f>
        <v/>
      </c>
      <c r="B8378">
        <f>IF(ISNUMBER(Input!B8378),IF(AND(Input!B8378&gt;=20,Input!B8378&lt;=700),Input!B8378,""),"")</f>
        <v/>
      </c>
      <c r="C8378">
        <f>IF(B8378="","",INT(A8378))</f>
        <v/>
      </c>
      <c r="D8378">
        <f>IF(B8378="","",HOUR(A8378))</f>
        <v/>
      </c>
      <c r="E8378">
        <f>IF(B8378="","",IF(INPUT!$I$1="","",IF(C8378&lt;(INT(INPUT!$I$1)-INPUT!$I$2),"Off Meds",IF(C8378&lt;=(INT(INPUT!$I$1)+INPUT!$I$2),"Washout","On Meds"))))</f>
        <v/>
      </c>
      <c r="F8378">
        <f>IF(B8378="","",1.509*(LN(B8378)^1.084-5.381))</f>
        <v/>
      </c>
      <c r="G8378">
        <f>IF(F8378="","",IF(F8378&lt;0,10*F8378^2,0))</f>
        <v/>
      </c>
      <c r="H8378">
        <f>IF(F8378="","",IF(F8378&gt;0,10*F8378^2,0))</f>
        <v/>
      </c>
    </row>
    <row r="8379">
      <c r="A8379">
        <f>Input!A8379</f>
        <v/>
      </c>
      <c r="B8379">
        <f>IF(ISNUMBER(Input!B8379),IF(AND(Input!B8379&gt;=20,Input!B8379&lt;=700),Input!B8379,""),"")</f>
        <v/>
      </c>
      <c r="C8379">
        <f>IF(B8379="","",INT(A8379))</f>
        <v/>
      </c>
      <c r="D8379">
        <f>IF(B8379="","",HOUR(A8379))</f>
        <v/>
      </c>
      <c r="E8379">
        <f>IF(B8379="","",IF(INPUT!$I$1="","",IF(C8379&lt;(INT(INPUT!$I$1)-INPUT!$I$2),"Off Meds",IF(C8379&lt;=(INT(INPUT!$I$1)+INPUT!$I$2),"Washout","On Meds"))))</f>
        <v/>
      </c>
      <c r="F8379">
        <f>IF(B8379="","",1.509*(LN(B8379)^1.084-5.381))</f>
        <v/>
      </c>
      <c r="G8379">
        <f>IF(F8379="","",IF(F8379&lt;0,10*F8379^2,0))</f>
        <v/>
      </c>
      <c r="H8379">
        <f>IF(F8379="","",IF(F8379&gt;0,10*F8379^2,0))</f>
        <v/>
      </c>
    </row>
    <row r="8380">
      <c r="A8380">
        <f>Input!A8380</f>
        <v/>
      </c>
      <c r="B8380">
        <f>IF(ISNUMBER(Input!B8380),IF(AND(Input!B8380&gt;=20,Input!B8380&lt;=700),Input!B8380,""),"")</f>
        <v/>
      </c>
      <c r="C8380">
        <f>IF(B8380="","",INT(A8380))</f>
        <v/>
      </c>
      <c r="D8380">
        <f>IF(B8380="","",HOUR(A8380))</f>
        <v/>
      </c>
      <c r="E8380">
        <f>IF(B8380="","",IF(INPUT!$I$1="","",IF(C8380&lt;(INT(INPUT!$I$1)-INPUT!$I$2),"Off Meds",IF(C8380&lt;=(INT(INPUT!$I$1)+INPUT!$I$2),"Washout","On Meds"))))</f>
        <v/>
      </c>
      <c r="F8380">
        <f>IF(B8380="","",1.509*(LN(B8380)^1.084-5.381))</f>
        <v/>
      </c>
      <c r="G8380">
        <f>IF(F8380="","",IF(F8380&lt;0,10*F8380^2,0))</f>
        <v/>
      </c>
      <c r="H8380">
        <f>IF(F8380="","",IF(F8380&gt;0,10*F8380^2,0))</f>
        <v/>
      </c>
    </row>
    <row r="8381">
      <c r="A8381">
        <f>Input!A8381</f>
        <v/>
      </c>
      <c r="B8381">
        <f>IF(ISNUMBER(Input!B8381),IF(AND(Input!B8381&gt;=20,Input!B8381&lt;=700),Input!B8381,""),"")</f>
        <v/>
      </c>
      <c r="C8381">
        <f>IF(B8381="","",INT(A8381))</f>
        <v/>
      </c>
      <c r="D8381">
        <f>IF(B8381="","",HOUR(A8381))</f>
        <v/>
      </c>
      <c r="E8381">
        <f>IF(B8381="","",IF(INPUT!$I$1="","",IF(C8381&lt;(INT(INPUT!$I$1)-INPUT!$I$2),"Off Meds",IF(C8381&lt;=(INT(INPUT!$I$1)+INPUT!$I$2),"Washout","On Meds"))))</f>
        <v/>
      </c>
      <c r="F8381">
        <f>IF(B8381="","",1.509*(LN(B8381)^1.084-5.381))</f>
        <v/>
      </c>
      <c r="G8381">
        <f>IF(F8381="","",IF(F8381&lt;0,10*F8381^2,0))</f>
        <v/>
      </c>
      <c r="H8381">
        <f>IF(F8381="","",IF(F8381&gt;0,10*F8381^2,0))</f>
        <v/>
      </c>
    </row>
    <row r="8382">
      <c r="A8382">
        <f>Input!A8382</f>
        <v/>
      </c>
      <c r="B8382">
        <f>IF(ISNUMBER(Input!B8382),IF(AND(Input!B8382&gt;=20,Input!B8382&lt;=700),Input!B8382,""),"")</f>
        <v/>
      </c>
      <c r="C8382">
        <f>IF(B8382="","",INT(A8382))</f>
        <v/>
      </c>
      <c r="D8382">
        <f>IF(B8382="","",HOUR(A8382))</f>
        <v/>
      </c>
      <c r="E8382">
        <f>IF(B8382="","",IF(INPUT!$I$1="","",IF(C8382&lt;(INT(INPUT!$I$1)-INPUT!$I$2),"Off Meds",IF(C8382&lt;=(INT(INPUT!$I$1)+INPUT!$I$2),"Washout","On Meds"))))</f>
        <v/>
      </c>
      <c r="F8382">
        <f>IF(B8382="","",1.509*(LN(B8382)^1.084-5.381))</f>
        <v/>
      </c>
      <c r="G8382">
        <f>IF(F8382="","",IF(F8382&lt;0,10*F8382^2,0))</f>
        <v/>
      </c>
      <c r="H8382">
        <f>IF(F8382="","",IF(F8382&gt;0,10*F8382^2,0))</f>
        <v/>
      </c>
    </row>
    <row r="8383">
      <c r="A8383">
        <f>Input!A8383</f>
        <v/>
      </c>
      <c r="B8383">
        <f>IF(ISNUMBER(Input!B8383),IF(AND(Input!B8383&gt;=20,Input!B8383&lt;=700),Input!B8383,""),"")</f>
        <v/>
      </c>
      <c r="C8383">
        <f>IF(B8383="","",INT(A8383))</f>
        <v/>
      </c>
      <c r="D8383">
        <f>IF(B8383="","",HOUR(A8383))</f>
        <v/>
      </c>
      <c r="E8383">
        <f>IF(B8383="","",IF(INPUT!$I$1="","",IF(C8383&lt;(INT(INPUT!$I$1)-INPUT!$I$2),"Off Meds",IF(C8383&lt;=(INT(INPUT!$I$1)+INPUT!$I$2),"Washout","On Meds"))))</f>
        <v/>
      </c>
      <c r="F8383">
        <f>IF(B8383="","",1.509*(LN(B8383)^1.084-5.381))</f>
        <v/>
      </c>
      <c r="G8383">
        <f>IF(F8383="","",IF(F8383&lt;0,10*F8383^2,0))</f>
        <v/>
      </c>
      <c r="H8383">
        <f>IF(F8383="","",IF(F8383&gt;0,10*F8383^2,0))</f>
        <v/>
      </c>
    </row>
    <row r="8384">
      <c r="A8384">
        <f>Input!A8384</f>
        <v/>
      </c>
      <c r="B8384">
        <f>IF(ISNUMBER(Input!B8384),IF(AND(Input!B8384&gt;=20,Input!B8384&lt;=700),Input!B8384,""),"")</f>
        <v/>
      </c>
      <c r="C8384">
        <f>IF(B8384="","",INT(A8384))</f>
        <v/>
      </c>
      <c r="D8384">
        <f>IF(B8384="","",HOUR(A8384))</f>
        <v/>
      </c>
      <c r="E8384">
        <f>IF(B8384="","",IF(INPUT!$I$1="","",IF(C8384&lt;(INT(INPUT!$I$1)-INPUT!$I$2),"Off Meds",IF(C8384&lt;=(INT(INPUT!$I$1)+INPUT!$I$2),"Washout","On Meds"))))</f>
        <v/>
      </c>
      <c r="F8384">
        <f>IF(B8384="","",1.509*(LN(B8384)^1.084-5.381))</f>
        <v/>
      </c>
      <c r="G8384">
        <f>IF(F8384="","",IF(F8384&lt;0,10*F8384^2,0))</f>
        <v/>
      </c>
      <c r="H8384">
        <f>IF(F8384="","",IF(F8384&gt;0,10*F8384^2,0))</f>
        <v/>
      </c>
    </row>
    <row r="8385">
      <c r="A8385">
        <f>Input!A8385</f>
        <v/>
      </c>
      <c r="B8385">
        <f>IF(ISNUMBER(Input!B8385),IF(AND(Input!B8385&gt;=20,Input!B8385&lt;=700),Input!B8385,""),"")</f>
        <v/>
      </c>
      <c r="C8385">
        <f>IF(B8385="","",INT(A8385))</f>
        <v/>
      </c>
      <c r="D8385">
        <f>IF(B8385="","",HOUR(A8385))</f>
        <v/>
      </c>
      <c r="E8385">
        <f>IF(B8385="","",IF(INPUT!$I$1="","",IF(C8385&lt;(INT(INPUT!$I$1)-INPUT!$I$2),"Off Meds",IF(C8385&lt;=(INT(INPUT!$I$1)+INPUT!$I$2),"Washout","On Meds"))))</f>
        <v/>
      </c>
      <c r="F8385">
        <f>IF(B8385="","",1.509*(LN(B8385)^1.084-5.381))</f>
        <v/>
      </c>
      <c r="G8385">
        <f>IF(F8385="","",IF(F8385&lt;0,10*F8385^2,0))</f>
        <v/>
      </c>
      <c r="H8385">
        <f>IF(F8385="","",IF(F8385&gt;0,10*F8385^2,0))</f>
        <v/>
      </c>
    </row>
    <row r="8386">
      <c r="A8386">
        <f>Input!A8386</f>
        <v/>
      </c>
      <c r="B8386">
        <f>IF(ISNUMBER(Input!B8386),IF(AND(Input!B8386&gt;=20,Input!B8386&lt;=700),Input!B8386,""),"")</f>
        <v/>
      </c>
      <c r="C8386">
        <f>IF(B8386="","",INT(A8386))</f>
        <v/>
      </c>
      <c r="D8386">
        <f>IF(B8386="","",HOUR(A8386))</f>
        <v/>
      </c>
      <c r="E8386">
        <f>IF(B8386="","",IF(INPUT!$I$1="","",IF(C8386&lt;(INT(INPUT!$I$1)-INPUT!$I$2),"Off Meds",IF(C8386&lt;=(INT(INPUT!$I$1)+INPUT!$I$2),"Washout","On Meds"))))</f>
        <v/>
      </c>
      <c r="F8386">
        <f>IF(B8386="","",1.509*(LN(B8386)^1.084-5.381))</f>
        <v/>
      </c>
      <c r="G8386">
        <f>IF(F8386="","",IF(F8386&lt;0,10*F8386^2,0))</f>
        <v/>
      </c>
      <c r="H8386">
        <f>IF(F8386="","",IF(F8386&gt;0,10*F8386^2,0))</f>
        <v/>
      </c>
    </row>
    <row r="8387">
      <c r="A8387">
        <f>Input!A8387</f>
        <v/>
      </c>
      <c r="B8387">
        <f>IF(ISNUMBER(Input!B8387),IF(AND(Input!B8387&gt;=20,Input!B8387&lt;=700),Input!B8387,""),"")</f>
        <v/>
      </c>
      <c r="C8387">
        <f>IF(B8387="","",INT(A8387))</f>
        <v/>
      </c>
      <c r="D8387">
        <f>IF(B8387="","",HOUR(A8387))</f>
        <v/>
      </c>
      <c r="E8387">
        <f>IF(B8387="","",IF(INPUT!$I$1="","",IF(C8387&lt;(INT(INPUT!$I$1)-INPUT!$I$2),"Off Meds",IF(C8387&lt;=(INT(INPUT!$I$1)+INPUT!$I$2),"Washout","On Meds"))))</f>
        <v/>
      </c>
      <c r="F8387">
        <f>IF(B8387="","",1.509*(LN(B8387)^1.084-5.381))</f>
        <v/>
      </c>
      <c r="G8387">
        <f>IF(F8387="","",IF(F8387&lt;0,10*F8387^2,0))</f>
        <v/>
      </c>
      <c r="H8387">
        <f>IF(F8387="","",IF(F8387&gt;0,10*F8387^2,0))</f>
        <v/>
      </c>
    </row>
    <row r="8388">
      <c r="A8388">
        <f>Input!A8388</f>
        <v/>
      </c>
      <c r="B8388">
        <f>IF(ISNUMBER(Input!B8388),IF(AND(Input!B8388&gt;=20,Input!B8388&lt;=700),Input!B8388,""),"")</f>
        <v/>
      </c>
      <c r="C8388">
        <f>IF(B8388="","",INT(A8388))</f>
        <v/>
      </c>
      <c r="D8388">
        <f>IF(B8388="","",HOUR(A8388))</f>
        <v/>
      </c>
      <c r="E8388">
        <f>IF(B8388="","",IF(INPUT!$I$1="","",IF(C8388&lt;(INT(INPUT!$I$1)-INPUT!$I$2),"Off Meds",IF(C8388&lt;=(INT(INPUT!$I$1)+INPUT!$I$2),"Washout","On Meds"))))</f>
        <v/>
      </c>
      <c r="F8388">
        <f>IF(B8388="","",1.509*(LN(B8388)^1.084-5.381))</f>
        <v/>
      </c>
      <c r="G8388">
        <f>IF(F8388="","",IF(F8388&lt;0,10*F8388^2,0))</f>
        <v/>
      </c>
      <c r="H8388">
        <f>IF(F8388="","",IF(F8388&gt;0,10*F8388^2,0))</f>
        <v/>
      </c>
    </row>
    <row r="8389">
      <c r="A8389">
        <f>Input!A8389</f>
        <v/>
      </c>
      <c r="B8389">
        <f>IF(ISNUMBER(Input!B8389),IF(AND(Input!B8389&gt;=20,Input!B8389&lt;=700),Input!B8389,""),"")</f>
        <v/>
      </c>
      <c r="C8389">
        <f>IF(B8389="","",INT(A8389))</f>
        <v/>
      </c>
      <c r="D8389">
        <f>IF(B8389="","",HOUR(A8389))</f>
        <v/>
      </c>
      <c r="E8389">
        <f>IF(B8389="","",IF(INPUT!$I$1="","",IF(C8389&lt;(INT(INPUT!$I$1)-INPUT!$I$2),"Off Meds",IF(C8389&lt;=(INT(INPUT!$I$1)+INPUT!$I$2),"Washout","On Meds"))))</f>
        <v/>
      </c>
      <c r="F8389">
        <f>IF(B8389="","",1.509*(LN(B8389)^1.084-5.381))</f>
        <v/>
      </c>
      <c r="G8389">
        <f>IF(F8389="","",IF(F8389&lt;0,10*F8389^2,0))</f>
        <v/>
      </c>
      <c r="H8389">
        <f>IF(F8389="","",IF(F8389&gt;0,10*F8389^2,0))</f>
        <v/>
      </c>
    </row>
    <row r="8390">
      <c r="A8390">
        <f>Input!A8390</f>
        <v/>
      </c>
      <c r="B8390">
        <f>IF(ISNUMBER(Input!B8390),IF(AND(Input!B8390&gt;=20,Input!B8390&lt;=700),Input!B8390,""),"")</f>
        <v/>
      </c>
      <c r="C8390">
        <f>IF(B8390="","",INT(A8390))</f>
        <v/>
      </c>
      <c r="D8390">
        <f>IF(B8390="","",HOUR(A8390))</f>
        <v/>
      </c>
      <c r="E8390">
        <f>IF(B8390="","",IF(INPUT!$I$1="","",IF(C8390&lt;(INT(INPUT!$I$1)-INPUT!$I$2),"Off Meds",IF(C8390&lt;=(INT(INPUT!$I$1)+INPUT!$I$2),"Washout","On Meds"))))</f>
        <v/>
      </c>
      <c r="F8390">
        <f>IF(B8390="","",1.509*(LN(B8390)^1.084-5.381))</f>
        <v/>
      </c>
      <c r="G8390">
        <f>IF(F8390="","",IF(F8390&lt;0,10*F8390^2,0))</f>
        <v/>
      </c>
      <c r="H8390">
        <f>IF(F8390="","",IF(F8390&gt;0,10*F8390^2,0))</f>
        <v/>
      </c>
    </row>
    <row r="8391">
      <c r="A8391">
        <f>Input!A8391</f>
        <v/>
      </c>
      <c r="B8391">
        <f>IF(ISNUMBER(Input!B8391),IF(AND(Input!B8391&gt;=20,Input!B8391&lt;=700),Input!B8391,""),"")</f>
        <v/>
      </c>
      <c r="C8391">
        <f>IF(B8391="","",INT(A8391))</f>
        <v/>
      </c>
      <c r="D8391">
        <f>IF(B8391="","",HOUR(A8391))</f>
        <v/>
      </c>
      <c r="E8391">
        <f>IF(B8391="","",IF(INPUT!$I$1="","",IF(C8391&lt;(INT(INPUT!$I$1)-INPUT!$I$2),"Off Meds",IF(C8391&lt;=(INT(INPUT!$I$1)+INPUT!$I$2),"Washout","On Meds"))))</f>
        <v/>
      </c>
      <c r="F8391">
        <f>IF(B8391="","",1.509*(LN(B8391)^1.084-5.381))</f>
        <v/>
      </c>
      <c r="G8391">
        <f>IF(F8391="","",IF(F8391&lt;0,10*F8391^2,0))</f>
        <v/>
      </c>
      <c r="H8391">
        <f>IF(F8391="","",IF(F8391&gt;0,10*F8391^2,0))</f>
        <v/>
      </c>
    </row>
    <row r="8392">
      <c r="A8392">
        <f>Input!A8392</f>
        <v/>
      </c>
      <c r="B8392">
        <f>IF(ISNUMBER(Input!B8392),IF(AND(Input!B8392&gt;=20,Input!B8392&lt;=700),Input!B8392,""),"")</f>
        <v/>
      </c>
      <c r="C8392">
        <f>IF(B8392="","",INT(A8392))</f>
        <v/>
      </c>
      <c r="D8392">
        <f>IF(B8392="","",HOUR(A8392))</f>
        <v/>
      </c>
      <c r="E8392">
        <f>IF(B8392="","",IF(INPUT!$I$1="","",IF(C8392&lt;(INT(INPUT!$I$1)-INPUT!$I$2),"Off Meds",IF(C8392&lt;=(INT(INPUT!$I$1)+INPUT!$I$2),"Washout","On Meds"))))</f>
        <v/>
      </c>
      <c r="F8392">
        <f>IF(B8392="","",1.509*(LN(B8392)^1.084-5.381))</f>
        <v/>
      </c>
      <c r="G8392">
        <f>IF(F8392="","",IF(F8392&lt;0,10*F8392^2,0))</f>
        <v/>
      </c>
      <c r="H8392">
        <f>IF(F8392="","",IF(F8392&gt;0,10*F8392^2,0))</f>
        <v/>
      </c>
    </row>
    <row r="8393">
      <c r="A8393">
        <f>Input!A8393</f>
        <v/>
      </c>
      <c r="B8393">
        <f>IF(ISNUMBER(Input!B8393),IF(AND(Input!B8393&gt;=20,Input!B8393&lt;=700),Input!B8393,""),"")</f>
        <v/>
      </c>
      <c r="C8393">
        <f>IF(B8393="","",INT(A8393))</f>
        <v/>
      </c>
      <c r="D8393">
        <f>IF(B8393="","",HOUR(A8393))</f>
        <v/>
      </c>
      <c r="E8393">
        <f>IF(B8393="","",IF(INPUT!$I$1="","",IF(C8393&lt;(INT(INPUT!$I$1)-INPUT!$I$2),"Off Meds",IF(C8393&lt;=(INT(INPUT!$I$1)+INPUT!$I$2),"Washout","On Meds"))))</f>
        <v/>
      </c>
      <c r="F8393">
        <f>IF(B8393="","",1.509*(LN(B8393)^1.084-5.381))</f>
        <v/>
      </c>
      <c r="G8393">
        <f>IF(F8393="","",IF(F8393&lt;0,10*F8393^2,0))</f>
        <v/>
      </c>
      <c r="H8393">
        <f>IF(F8393="","",IF(F8393&gt;0,10*F8393^2,0))</f>
        <v/>
      </c>
    </row>
    <row r="8394">
      <c r="A8394">
        <f>Input!A8394</f>
        <v/>
      </c>
      <c r="B8394">
        <f>IF(ISNUMBER(Input!B8394),IF(AND(Input!B8394&gt;=20,Input!B8394&lt;=700),Input!B8394,""),"")</f>
        <v/>
      </c>
      <c r="C8394">
        <f>IF(B8394="","",INT(A8394))</f>
        <v/>
      </c>
      <c r="D8394">
        <f>IF(B8394="","",HOUR(A8394))</f>
        <v/>
      </c>
      <c r="E8394">
        <f>IF(B8394="","",IF(INPUT!$I$1="","",IF(C8394&lt;(INT(INPUT!$I$1)-INPUT!$I$2),"Off Meds",IF(C8394&lt;=(INT(INPUT!$I$1)+INPUT!$I$2),"Washout","On Meds"))))</f>
        <v/>
      </c>
      <c r="F8394">
        <f>IF(B8394="","",1.509*(LN(B8394)^1.084-5.381))</f>
        <v/>
      </c>
      <c r="G8394">
        <f>IF(F8394="","",IF(F8394&lt;0,10*F8394^2,0))</f>
        <v/>
      </c>
      <c r="H8394">
        <f>IF(F8394="","",IF(F8394&gt;0,10*F8394^2,0))</f>
        <v/>
      </c>
    </row>
    <row r="8395">
      <c r="A8395">
        <f>Input!A8395</f>
        <v/>
      </c>
      <c r="B8395">
        <f>IF(ISNUMBER(Input!B8395),IF(AND(Input!B8395&gt;=20,Input!B8395&lt;=700),Input!B8395,""),"")</f>
        <v/>
      </c>
      <c r="C8395">
        <f>IF(B8395="","",INT(A8395))</f>
        <v/>
      </c>
      <c r="D8395">
        <f>IF(B8395="","",HOUR(A8395))</f>
        <v/>
      </c>
      <c r="E8395">
        <f>IF(B8395="","",IF(INPUT!$I$1="","",IF(C8395&lt;(INT(INPUT!$I$1)-INPUT!$I$2),"Off Meds",IF(C8395&lt;=(INT(INPUT!$I$1)+INPUT!$I$2),"Washout","On Meds"))))</f>
        <v/>
      </c>
      <c r="F8395">
        <f>IF(B8395="","",1.509*(LN(B8395)^1.084-5.381))</f>
        <v/>
      </c>
      <c r="G8395">
        <f>IF(F8395="","",IF(F8395&lt;0,10*F8395^2,0))</f>
        <v/>
      </c>
      <c r="H8395">
        <f>IF(F8395="","",IF(F8395&gt;0,10*F8395^2,0))</f>
        <v/>
      </c>
    </row>
    <row r="8396">
      <c r="A8396">
        <f>Input!A8396</f>
        <v/>
      </c>
      <c r="B8396">
        <f>IF(ISNUMBER(Input!B8396),IF(AND(Input!B8396&gt;=20,Input!B8396&lt;=700),Input!B8396,""),"")</f>
        <v/>
      </c>
      <c r="C8396">
        <f>IF(B8396="","",INT(A8396))</f>
        <v/>
      </c>
      <c r="D8396">
        <f>IF(B8396="","",HOUR(A8396))</f>
        <v/>
      </c>
      <c r="E8396">
        <f>IF(B8396="","",IF(INPUT!$I$1="","",IF(C8396&lt;(INT(INPUT!$I$1)-INPUT!$I$2),"Off Meds",IF(C8396&lt;=(INT(INPUT!$I$1)+INPUT!$I$2),"Washout","On Meds"))))</f>
        <v/>
      </c>
      <c r="F8396">
        <f>IF(B8396="","",1.509*(LN(B8396)^1.084-5.381))</f>
        <v/>
      </c>
      <c r="G8396">
        <f>IF(F8396="","",IF(F8396&lt;0,10*F8396^2,0))</f>
        <v/>
      </c>
      <c r="H8396">
        <f>IF(F8396="","",IF(F8396&gt;0,10*F8396^2,0))</f>
        <v/>
      </c>
    </row>
    <row r="8397">
      <c r="A8397">
        <f>Input!A8397</f>
        <v/>
      </c>
      <c r="B8397">
        <f>IF(ISNUMBER(Input!B8397),IF(AND(Input!B8397&gt;=20,Input!B8397&lt;=700),Input!B8397,""),"")</f>
        <v/>
      </c>
      <c r="C8397">
        <f>IF(B8397="","",INT(A8397))</f>
        <v/>
      </c>
      <c r="D8397">
        <f>IF(B8397="","",HOUR(A8397))</f>
        <v/>
      </c>
      <c r="E8397">
        <f>IF(B8397="","",IF(INPUT!$I$1="","",IF(C8397&lt;(INT(INPUT!$I$1)-INPUT!$I$2),"Off Meds",IF(C8397&lt;=(INT(INPUT!$I$1)+INPUT!$I$2),"Washout","On Meds"))))</f>
        <v/>
      </c>
      <c r="F8397">
        <f>IF(B8397="","",1.509*(LN(B8397)^1.084-5.381))</f>
        <v/>
      </c>
      <c r="G8397">
        <f>IF(F8397="","",IF(F8397&lt;0,10*F8397^2,0))</f>
        <v/>
      </c>
      <c r="H8397">
        <f>IF(F8397="","",IF(F8397&gt;0,10*F8397^2,0))</f>
        <v/>
      </c>
    </row>
    <row r="8398">
      <c r="A8398">
        <f>Input!A8398</f>
        <v/>
      </c>
      <c r="B8398">
        <f>IF(ISNUMBER(Input!B8398),IF(AND(Input!B8398&gt;=20,Input!B8398&lt;=700),Input!B8398,""),"")</f>
        <v/>
      </c>
      <c r="C8398">
        <f>IF(B8398="","",INT(A8398))</f>
        <v/>
      </c>
      <c r="D8398">
        <f>IF(B8398="","",HOUR(A8398))</f>
        <v/>
      </c>
      <c r="E8398">
        <f>IF(B8398="","",IF(INPUT!$I$1="","",IF(C8398&lt;(INT(INPUT!$I$1)-INPUT!$I$2),"Off Meds",IF(C8398&lt;=(INT(INPUT!$I$1)+INPUT!$I$2),"Washout","On Meds"))))</f>
        <v/>
      </c>
      <c r="F8398">
        <f>IF(B8398="","",1.509*(LN(B8398)^1.084-5.381))</f>
        <v/>
      </c>
      <c r="G8398">
        <f>IF(F8398="","",IF(F8398&lt;0,10*F8398^2,0))</f>
        <v/>
      </c>
      <c r="H8398">
        <f>IF(F8398="","",IF(F8398&gt;0,10*F8398^2,0))</f>
        <v/>
      </c>
    </row>
    <row r="8399">
      <c r="A8399">
        <f>Input!A8399</f>
        <v/>
      </c>
      <c r="B8399">
        <f>IF(ISNUMBER(Input!B8399),IF(AND(Input!B8399&gt;=20,Input!B8399&lt;=700),Input!B8399,""),"")</f>
        <v/>
      </c>
      <c r="C8399">
        <f>IF(B8399="","",INT(A8399))</f>
        <v/>
      </c>
      <c r="D8399">
        <f>IF(B8399="","",HOUR(A8399))</f>
        <v/>
      </c>
      <c r="E8399">
        <f>IF(B8399="","",IF(INPUT!$I$1="","",IF(C8399&lt;(INT(INPUT!$I$1)-INPUT!$I$2),"Off Meds",IF(C8399&lt;=(INT(INPUT!$I$1)+INPUT!$I$2),"Washout","On Meds"))))</f>
        <v/>
      </c>
      <c r="F8399">
        <f>IF(B8399="","",1.509*(LN(B8399)^1.084-5.381))</f>
        <v/>
      </c>
      <c r="G8399">
        <f>IF(F8399="","",IF(F8399&lt;0,10*F8399^2,0))</f>
        <v/>
      </c>
      <c r="H8399">
        <f>IF(F8399="","",IF(F8399&gt;0,10*F8399^2,0))</f>
        <v/>
      </c>
    </row>
    <row r="8400">
      <c r="A8400">
        <f>Input!A8400</f>
        <v/>
      </c>
      <c r="B8400">
        <f>IF(ISNUMBER(Input!B8400),IF(AND(Input!B8400&gt;=20,Input!B8400&lt;=700),Input!B8400,""),"")</f>
        <v/>
      </c>
      <c r="C8400">
        <f>IF(B8400="","",INT(A8400))</f>
        <v/>
      </c>
      <c r="D8400">
        <f>IF(B8400="","",HOUR(A8400))</f>
        <v/>
      </c>
      <c r="E8400">
        <f>IF(B8400="","",IF(INPUT!$I$1="","",IF(C8400&lt;(INT(INPUT!$I$1)-INPUT!$I$2),"Off Meds",IF(C8400&lt;=(INT(INPUT!$I$1)+INPUT!$I$2),"Washout","On Meds"))))</f>
        <v/>
      </c>
      <c r="F8400">
        <f>IF(B8400="","",1.509*(LN(B8400)^1.084-5.381))</f>
        <v/>
      </c>
      <c r="G8400">
        <f>IF(F8400="","",IF(F8400&lt;0,10*F8400^2,0))</f>
        <v/>
      </c>
      <c r="H8400">
        <f>IF(F8400="","",IF(F8400&gt;0,10*F8400^2,0))</f>
        <v/>
      </c>
    </row>
    <row r="8401">
      <c r="A8401">
        <f>Input!A8401</f>
        <v/>
      </c>
      <c r="B8401">
        <f>IF(ISNUMBER(Input!B8401),IF(AND(Input!B8401&gt;=20,Input!B8401&lt;=700),Input!B8401,""),"")</f>
        <v/>
      </c>
      <c r="C8401">
        <f>IF(B8401="","",INT(A8401))</f>
        <v/>
      </c>
      <c r="D8401">
        <f>IF(B8401="","",HOUR(A8401))</f>
        <v/>
      </c>
      <c r="E8401">
        <f>IF(B8401="","",IF(INPUT!$I$1="","",IF(C8401&lt;(INT(INPUT!$I$1)-INPUT!$I$2),"Off Meds",IF(C8401&lt;=(INT(INPUT!$I$1)+INPUT!$I$2),"Washout","On Meds"))))</f>
        <v/>
      </c>
      <c r="F8401">
        <f>IF(B8401="","",1.509*(LN(B8401)^1.084-5.381))</f>
        <v/>
      </c>
      <c r="G8401">
        <f>IF(F8401="","",IF(F8401&lt;0,10*F8401^2,0))</f>
        <v/>
      </c>
      <c r="H8401">
        <f>IF(F8401="","",IF(F8401&gt;0,10*F8401^2,0))</f>
        <v/>
      </c>
    </row>
    <row r="8402">
      <c r="A8402">
        <f>Input!A8402</f>
        <v/>
      </c>
      <c r="B8402">
        <f>IF(ISNUMBER(Input!B8402),IF(AND(Input!B8402&gt;=20,Input!B8402&lt;=700),Input!B8402,""),"")</f>
        <v/>
      </c>
      <c r="C8402">
        <f>IF(B8402="","",INT(A8402))</f>
        <v/>
      </c>
      <c r="D8402">
        <f>IF(B8402="","",HOUR(A8402))</f>
        <v/>
      </c>
      <c r="E8402">
        <f>IF(B8402="","",IF(INPUT!$I$1="","",IF(C8402&lt;(INT(INPUT!$I$1)-INPUT!$I$2),"Off Meds",IF(C8402&lt;=(INT(INPUT!$I$1)+INPUT!$I$2),"Washout","On Meds"))))</f>
        <v/>
      </c>
      <c r="F8402">
        <f>IF(B8402="","",1.509*(LN(B8402)^1.084-5.381))</f>
        <v/>
      </c>
      <c r="G8402">
        <f>IF(F8402="","",IF(F8402&lt;0,10*F8402^2,0))</f>
        <v/>
      </c>
      <c r="H8402">
        <f>IF(F8402="","",IF(F8402&gt;0,10*F8402^2,0))</f>
        <v/>
      </c>
    </row>
    <row r="8403">
      <c r="A8403">
        <f>Input!A8403</f>
        <v/>
      </c>
      <c r="B8403">
        <f>IF(ISNUMBER(Input!B8403),IF(AND(Input!B8403&gt;=20,Input!B8403&lt;=700),Input!B8403,""),"")</f>
        <v/>
      </c>
      <c r="C8403">
        <f>IF(B8403="","",INT(A8403))</f>
        <v/>
      </c>
      <c r="D8403">
        <f>IF(B8403="","",HOUR(A8403))</f>
        <v/>
      </c>
      <c r="E8403">
        <f>IF(B8403="","",IF(INPUT!$I$1="","",IF(C8403&lt;(INT(INPUT!$I$1)-INPUT!$I$2),"Off Meds",IF(C8403&lt;=(INT(INPUT!$I$1)+INPUT!$I$2),"Washout","On Meds"))))</f>
        <v/>
      </c>
      <c r="F8403">
        <f>IF(B8403="","",1.509*(LN(B8403)^1.084-5.381))</f>
        <v/>
      </c>
      <c r="G8403">
        <f>IF(F8403="","",IF(F8403&lt;0,10*F8403^2,0))</f>
        <v/>
      </c>
      <c r="H8403">
        <f>IF(F8403="","",IF(F8403&gt;0,10*F8403^2,0))</f>
        <v/>
      </c>
    </row>
    <row r="8404">
      <c r="A8404">
        <f>Input!A8404</f>
        <v/>
      </c>
      <c r="B8404">
        <f>IF(ISNUMBER(Input!B8404),IF(AND(Input!B8404&gt;=20,Input!B8404&lt;=700),Input!B8404,""),"")</f>
        <v/>
      </c>
      <c r="C8404">
        <f>IF(B8404="","",INT(A8404))</f>
        <v/>
      </c>
      <c r="D8404">
        <f>IF(B8404="","",HOUR(A8404))</f>
        <v/>
      </c>
      <c r="E8404">
        <f>IF(B8404="","",IF(INPUT!$I$1="","",IF(C8404&lt;(INT(INPUT!$I$1)-INPUT!$I$2),"Off Meds",IF(C8404&lt;=(INT(INPUT!$I$1)+INPUT!$I$2),"Washout","On Meds"))))</f>
        <v/>
      </c>
      <c r="F8404">
        <f>IF(B8404="","",1.509*(LN(B8404)^1.084-5.381))</f>
        <v/>
      </c>
      <c r="G8404">
        <f>IF(F8404="","",IF(F8404&lt;0,10*F8404^2,0))</f>
        <v/>
      </c>
      <c r="H8404">
        <f>IF(F8404="","",IF(F8404&gt;0,10*F8404^2,0))</f>
        <v/>
      </c>
    </row>
    <row r="8405">
      <c r="A8405">
        <f>Input!A8405</f>
        <v/>
      </c>
      <c r="B8405">
        <f>IF(ISNUMBER(Input!B8405),IF(AND(Input!B8405&gt;=20,Input!B8405&lt;=700),Input!B8405,""),"")</f>
        <v/>
      </c>
      <c r="C8405">
        <f>IF(B8405="","",INT(A8405))</f>
        <v/>
      </c>
      <c r="D8405">
        <f>IF(B8405="","",HOUR(A8405))</f>
        <v/>
      </c>
      <c r="E8405">
        <f>IF(B8405="","",IF(INPUT!$I$1="","",IF(C8405&lt;(INT(INPUT!$I$1)-INPUT!$I$2),"Off Meds",IF(C8405&lt;=(INT(INPUT!$I$1)+INPUT!$I$2),"Washout","On Meds"))))</f>
        <v/>
      </c>
      <c r="F8405">
        <f>IF(B8405="","",1.509*(LN(B8405)^1.084-5.381))</f>
        <v/>
      </c>
      <c r="G8405">
        <f>IF(F8405="","",IF(F8405&lt;0,10*F8405^2,0))</f>
        <v/>
      </c>
      <c r="H8405">
        <f>IF(F8405="","",IF(F8405&gt;0,10*F8405^2,0))</f>
        <v/>
      </c>
    </row>
    <row r="8406">
      <c r="A8406">
        <f>Input!A8406</f>
        <v/>
      </c>
      <c r="B8406">
        <f>IF(ISNUMBER(Input!B8406),IF(AND(Input!B8406&gt;=20,Input!B8406&lt;=700),Input!B8406,""),"")</f>
        <v/>
      </c>
      <c r="C8406">
        <f>IF(B8406="","",INT(A8406))</f>
        <v/>
      </c>
      <c r="D8406">
        <f>IF(B8406="","",HOUR(A8406))</f>
        <v/>
      </c>
      <c r="E8406">
        <f>IF(B8406="","",IF(INPUT!$I$1="","",IF(C8406&lt;(INT(INPUT!$I$1)-INPUT!$I$2),"Off Meds",IF(C8406&lt;=(INT(INPUT!$I$1)+INPUT!$I$2),"Washout","On Meds"))))</f>
        <v/>
      </c>
      <c r="F8406">
        <f>IF(B8406="","",1.509*(LN(B8406)^1.084-5.381))</f>
        <v/>
      </c>
      <c r="G8406">
        <f>IF(F8406="","",IF(F8406&lt;0,10*F8406^2,0))</f>
        <v/>
      </c>
      <c r="H8406">
        <f>IF(F8406="","",IF(F8406&gt;0,10*F8406^2,0))</f>
        <v/>
      </c>
    </row>
    <row r="8407">
      <c r="A8407">
        <f>Input!A8407</f>
        <v/>
      </c>
      <c r="B8407">
        <f>IF(ISNUMBER(Input!B8407),IF(AND(Input!B8407&gt;=20,Input!B8407&lt;=700),Input!B8407,""),"")</f>
        <v/>
      </c>
      <c r="C8407">
        <f>IF(B8407="","",INT(A8407))</f>
        <v/>
      </c>
      <c r="D8407">
        <f>IF(B8407="","",HOUR(A8407))</f>
        <v/>
      </c>
      <c r="E8407">
        <f>IF(B8407="","",IF(INPUT!$I$1="","",IF(C8407&lt;(INT(INPUT!$I$1)-INPUT!$I$2),"Off Meds",IF(C8407&lt;=(INT(INPUT!$I$1)+INPUT!$I$2),"Washout","On Meds"))))</f>
        <v/>
      </c>
      <c r="F8407">
        <f>IF(B8407="","",1.509*(LN(B8407)^1.084-5.381))</f>
        <v/>
      </c>
      <c r="G8407">
        <f>IF(F8407="","",IF(F8407&lt;0,10*F8407^2,0))</f>
        <v/>
      </c>
      <c r="H8407">
        <f>IF(F8407="","",IF(F8407&gt;0,10*F8407^2,0))</f>
        <v/>
      </c>
    </row>
    <row r="8408">
      <c r="A8408">
        <f>Input!A8408</f>
        <v/>
      </c>
      <c r="B8408">
        <f>IF(ISNUMBER(Input!B8408),IF(AND(Input!B8408&gt;=20,Input!B8408&lt;=700),Input!B8408,""),"")</f>
        <v/>
      </c>
      <c r="C8408">
        <f>IF(B8408="","",INT(A8408))</f>
        <v/>
      </c>
      <c r="D8408">
        <f>IF(B8408="","",HOUR(A8408))</f>
        <v/>
      </c>
      <c r="E8408">
        <f>IF(B8408="","",IF(INPUT!$I$1="","",IF(C8408&lt;(INT(INPUT!$I$1)-INPUT!$I$2),"Off Meds",IF(C8408&lt;=(INT(INPUT!$I$1)+INPUT!$I$2),"Washout","On Meds"))))</f>
        <v/>
      </c>
      <c r="F8408">
        <f>IF(B8408="","",1.509*(LN(B8408)^1.084-5.381))</f>
        <v/>
      </c>
      <c r="G8408">
        <f>IF(F8408="","",IF(F8408&lt;0,10*F8408^2,0))</f>
        <v/>
      </c>
      <c r="H8408">
        <f>IF(F8408="","",IF(F8408&gt;0,10*F8408^2,0))</f>
        <v/>
      </c>
    </row>
    <row r="8409">
      <c r="A8409">
        <f>Input!A8409</f>
        <v/>
      </c>
      <c r="B8409">
        <f>IF(ISNUMBER(Input!B8409),IF(AND(Input!B8409&gt;=20,Input!B8409&lt;=700),Input!B8409,""),"")</f>
        <v/>
      </c>
      <c r="C8409">
        <f>IF(B8409="","",INT(A8409))</f>
        <v/>
      </c>
      <c r="D8409">
        <f>IF(B8409="","",HOUR(A8409))</f>
        <v/>
      </c>
      <c r="E8409">
        <f>IF(B8409="","",IF(INPUT!$I$1="","",IF(C8409&lt;(INT(INPUT!$I$1)-INPUT!$I$2),"Off Meds",IF(C8409&lt;=(INT(INPUT!$I$1)+INPUT!$I$2),"Washout","On Meds"))))</f>
        <v/>
      </c>
      <c r="F8409">
        <f>IF(B8409="","",1.509*(LN(B8409)^1.084-5.381))</f>
        <v/>
      </c>
      <c r="G8409">
        <f>IF(F8409="","",IF(F8409&lt;0,10*F8409^2,0))</f>
        <v/>
      </c>
      <c r="H8409">
        <f>IF(F8409="","",IF(F8409&gt;0,10*F8409^2,0))</f>
        <v/>
      </c>
    </row>
    <row r="8410">
      <c r="A8410">
        <f>Input!A8410</f>
        <v/>
      </c>
      <c r="B8410">
        <f>IF(ISNUMBER(Input!B8410),IF(AND(Input!B8410&gt;=20,Input!B8410&lt;=700),Input!B8410,""),"")</f>
        <v/>
      </c>
      <c r="C8410">
        <f>IF(B8410="","",INT(A8410))</f>
        <v/>
      </c>
      <c r="D8410">
        <f>IF(B8410="","",HOUR(A8410))</f>
        <v/>
      </c>
      <c r="E8410">
        <f>IF(B8410="","",IF(INPUT!$I$1="","",IF(C8410&lt;(INT(INPUT!$I$1)-INPUT!$I$2),"Off Meds",IF(C8410&lt;=(INT(INPUT!$I$1)+INPUT!$I$2),"Washout","On Meds"))))</f>
        <v/>
      </c>
      <c r="F8410">
        <f>IF(B8410="","",1.509*(LN(B8410)^1.084-5.381))</f>
        <v/>
      </c>
      <c r="G8410">
        <f>IF(F8410="","",IF(F8410&lt;0,10*F8410^2,0))</f>
        <v/>
      </c>
      <c r="H8410">
        <f>IF(F8410="","",IF(F8410&gt;0,10*F8410^2,0))</f>
        <v/>
      </c>
    </row>
    <row r="8411">
      <c r="A8411">
        <f>Input!A8411</f>
        <v/>
      </c>
      <c r="B8411">
        <f>IF(ISNUMBER(Input!B8411),IF(AND(Input!B8411&gt;=20,Input!B8411&lt;=700),Input!B8411,""),"")</f>
        <v/>
      </c>
      <c r="C8411">
        <f>IF(B8411="","",INT(A8411))</f>
        <v/>
      </c>
      <c r="D8411">
        <f>IF(B8411="","",HOUR(A8411))</f>
        <v/>
      </c>
      <c r="E8411">
        <f>IF(B8411="","",IF(INPUT!$I$1="","",IF(C8411&lt;(INT(INPUT!$I$1)-INPUT!$I$2),"Off Meds",IF(C8411&lt;=(INT(INPUT!$I$1)+INPUT!$I$2),"Washout","On Meds"))))</f>
        <v/>
      </c>
      <c r="F8411">
        <f>IF(B8411="","",1.509*(LN(B8411)^1.084-5.381))</f>
        <v/>
      </c>
      <c r="G8411">
        <f>IF(F8411="","",IF(F8411&lt;0,10*F8411^2,0))</f>
        <v/>
      </c>
      <c r="H8411">
        <f>IF(F8411="","",IF(F8411&gt;0,10*F8411^2,0))</f>
        <v/>
      </c>
    </row>
    <row r="8412">
      <c r="A8412">
        <f>Input!A8412</f>
        <v/>
      </c>
      <c r="B8412">
        <f>IF(ISNUMBER(Input!B8412),IF(AND(Input!B8412&gt;=20,Input!B8412&lt;=700),Input!B8412,""),"")</f>
        <v/>
      </c>
      <c r="C8412">
        <f>IF(B8412="","",INT(A8412))</f>
        <v/>
      </c>
      <c r="D8412">
        <f>IF(B8412="","",HOUR(A8412))</f>
        <v/>
      </c>
      <c r="E8412">
        <f>IF(B8412="","",IF(INPUT!$I$1="","",IF(C8412&lt;(INT(INPUT!$I$1)-INPUT!$I$2),"Off Meds",IF(C8412&lt;=(INT(INPUT!$I$1)+INPUT!$I$2),"Washout","On Meds"))))</f>
        <v/>
      </c>
      <c r="F8412">
        <f>IF(B8412="","",1.509*(LN(B8412)^1.084-5.381))</f>
        <v/>
      </c>
      <c r="G8412">
        <f>IF(F8412="","",IF(F8412&lt;0,10*F8412^2,0))</f>
        <v/>
      </c>
      <c r="H8412">
        <f>IF(F8412="","",IF(F8412&gt;0,10*F8412^2,0))</f>
        <v/>
      </c>
    </row>
    <row r="8413">
      <c r="A8413">
        <f>Input!A8413</f>
        <v/>
      </c>
      <c r="B8413">
        <f>IF(ISNUMBER(Input!B8413),IF(AND(Input!B8413&gt;=20,Input!B8413&lt;=700),Input!B8413,""),"")</f>
        <v/>
      </c>
      <c r="C8413">
        <f>IF(B8413="","",INT(A8413))</f>
        <v/>
      </c>
      <c r="D8413">
        <f>IF(B8413="","",HOUR(A8413))</f>
        <v/>
      </c>
      <c r="E8413">
        <f>IF(B8413="","",IF(INPUT!$I$1="","",IF(C8413&lt;(INT(INPUT!$I$1)-INPUT!$I$2),"Off Meds",IF(C8413&lt;=(INT(INPUT!$I$1)+INPUT!$I$2),"Washout","On Meds"))))</f>
        <v/>
      </c>
      <c r="F8413">
        <f>IF(B8413="","",1.509*(LN(B8413)^1.084-5.381))</f>
        <v/>
      </c>
      <c r="G8413">
        <f>IF(F8413="","",IF(F8413&lt;0,10*F8413^2,0))</f>
        <v/>
      </c>
      <c r="H8413">
        <f>IF(F8413="","",IF(F8413&gt;0,10*F8413^2,0))</f>
        <v/>
      </c>
    </row>
    <row r="8414">
      <c r="A8414">
        <f>Input!A8414</f>
        <v/>
      </c>
      <c r="B8414">
        <f>IF(ISNUMBER(Input!B8414),IF(AND(Input!B8414&gt;=20,Input!B8414&lt;=700),Input!B8414,""),"")</f>
        <v/>
      </c>
      <c r="C8414">
        <f>IF(B8414="","",INT(A8414))</f>
        <v/>
      </c>
      <c r="D8414">
        <f>IF(B8414="","",HOUR(A8414))</f>
        <v/>
      </c>
      <c r="E8414">
        <f>IF(B8414="","",IF(INPUT!$I$1="","",IF(C8414&lt;(INT(INPUT!$I$1)-INPUT!$I$2),"Off Meds",IF(C8414&lt;=(INT(INPUT!$I$1)+INPUT!$I$2),"Washout","On Meds"))))</f>
        <v/>
      </c>
      <c r="F8414">
        <f>IF(B8414="","",1.509*(LN(B8414)^1.084-5.381))</f>
        <v/>
      </c>
      <c r="G8414">
        <f>IF(F8414="","",IF(F8414&lt;0,10*F8414^2,0))</f>
        <v/>
      </c>
      <c r="H8414">
        <f>IF(F8414="","",IF(F8414&gt;0,10*F8414^2,0))</f>
        <v/>
      </c>
    </row>
    <row r="8415">
      <c r="A8415">
        <f>Input!A8415</f>
        <v/>
      </c>
      <c r="B8415">
        <f>IF(ISNUMBER(Input!B8415),IF(AND(Input!B8415&gt;=20,Input!B8415&lt;=700),Input!B8415,""),"")</f>
        <v/>
      </c>
      <c r="C8415">
        <f>IF(B8415="","",INT(A8415))</f>
        <v/>
      </c>
      <c r="D8415">
        <f>IF(B8415="","",HOUR(A8415))</f>
        <v/>
      </c>
      <c r="E8415">
        <f>IF(B8415="","",IF(INPUT!$I$1="","",IF(C8415&lt;(INT(INPUT!$I$1)-INPUT!$I$2),"Off Meds",IF(C8415&lt;=(INT(INPUT!$I$1)+INPUT!$I$2),"Washout","On Meds"))))</f>
        <v/>
      </c>
      <c r="F8415">
        <f>IF(B8415="","",1.509*(LN(B8415)^1.084-5.381))</f>
        <v/>
      </c>
      <c r="G8415">
        <f>IF(F8415="","",IF(F8415&lt;0,10*F8415^2,0))</f>
        <v/>
      </c>
      <c r="H8415">
        <f>IF(F8415="","",IF(F8415&gt;0,10*F8415^2,0))</f>
        <v/>
      </c>
    </row>
    <row r="8416">
      <c r="A8416">
        <f>Input!A8416</f>
        <v/>
      </c>
      <c r="B8416">
        <f>IF(ISNUMBER(Input!B8416),IF(AND(Input!B8416&gt;=20,Input!B8416&lt;=700),Input!B8416,""),"")</f>
        <v/>
      </c>
      <c r="C8416">
        <f>IF(B8416="","",INT(A8416))</f>
        <v/>
      </c>
      <c r="D8416">
        <f>IF(B8416="","",HOUR(A8416))</f>
        <v/>
      </c>
      <c r="E8416">
        <f>IF(B8416="","",IF(INPUT!$I$1="","",IF(C8416&lt;(INT(INPUT!$I$1)-INPUT!$I$2),"Off Meds",IF(C8416&lt;=(INT(INPUT!$I$1)+INPUT!$I$2),"Washout","On Meds"))))</f>
        <v/>
      </c>
      <c r="F8416">
        <f>IF(B8416="","",1.509*(LN(B8416)^1.084-5.381))</f>
        <v/>
      </c>
      <c r="G8416">
        <f>IF(F8416="","",IF(F8416&lt;0,10*F8416^2,0))</f>
        <v/>
      </c>
      <c r="H8416">
        <f>IF(F8416="","",IF(F8416&gt;0,10*F8416^2,0))</f>
        <v/>
      </c>
    </row>
    <row r="8417">
      <c r="A8417">
        <f>Input!A8417</f>
        <v/>
      </c>
      <c r="B8417">
        <f>IF(ISNUMBER(Input!B8417),IF(AND(Input!B8417&gt;=20,Input!B8417&lt;=700),Input!B8417,""),"")</f>
        <v/>
      </c>
      <c r="C8417">
        <f>IF(B8417="","",INT(A8417))</f>
        <v/>
      </c>
      <c r="D8417">
        <f>IF(B8417="","",HOUR(A8417))</f>
        <v/>
      </c>
      <c r="E8417">
        <f>IF(B8417="","",IF(INPUT!$I$1="","",IF(C8417&lt;(INT(INPUT!$I$1)-INPUT!$I$2),"Off Meds",IF(C8417&lt;=(INT(INPUT!$I$1)+INPUT!$I$2),"Washout","On Meds"))))</f>
        <v/>
      </c>
      <c r="F8417">
        <f>IF(B8417="","",1.509*(LN(B8417)^1.084-5.381))</f>
        <v/>
      </c>
      <c r="G8417">
        <f>IF(F8417="","",IF(F8417&lt;0,10*F8417^2,0))</f>
        <v/>
      </c>
      <c r="H8417">
        <f>IF(F8417="","",IF(F8417&gt;0,10*F8417^2,0))</f>
        <v/>
      </c>
    </row>
    <row r="8418">
      <c r="A8418">
        <f>Input!A8418</f>
        <v/>
      </c>
      <c r="B8418">
        <f>IF(ISNUMBER(Input!B8418),IF(AND(Input!B8418&gt;=20,Input!B8418&lt;=700),Input!B8418,""),"")</f>
        <v/>
      </c>
      <c r="C8418">
        <f>IF(B8418="","",INT(A8418))</f>
        <v/>
      </c>
      <c r="D8418">
        <f>IF(B8418="","",HOUR(A8418))</f>
        <v/>
      </c>
      <c r="E8418">
        <f>IF(B8418="","",IF(INPUT!$I$1="","",IF(C8418&lt;(INT(INPUT!$I$1)-INPUT!$I$2),"Off Meds",IF(C8418&lt;=(INT(INPUT!$I$1)+INPUT!$I$2),"Washout","On Meds"))))</f>
        <v/>
      </c>
      <c r="F8418">
        <f>IF(B8418="","",1.509*(LN(B8418)^1.084-5.381))</f>
        <v/>
      </c>
      <c r="G8418">
        <f>IF(F8418="","",IF(F8418&lt;0,10*F8418^2,0))</f>
        <v/>
      </c>
      <c r="H8418">
        <f>IF(F8418="","",IF(F8418&gt;0,10*F8418^2,0))</f>
        <v/>
      </c>
    </row>
    <row r="8419">
      <c r="A8419">
        <f>Input!A8419</f>
        <v/>
      </c>
      <c r="B8419">
        <f>IF(ISNUMBER(Input!B8419),IF(AND(Input!B8419&gt;=20,Input!B8419&lt;=700),Input!B8419,""),"")</f>
        <v/>
      </c>
      <c r="C8419">
        <f>IF(B8419="","",INT(A8419))</f>
        <v/>
      </c>
      <c r="D8419">
        <f>IF(B8419="","",HOUR(A8419))</f>
        <v/>
      </c>
      <c r="E8419">
        <f>IF(B8419="","",IF(INPUT!$I$1="","",IF(C8419&lt;(INT(INPUT!$I$1)-INPUT!$I$2),"Off Meds",IF(C8419&lt;=(INT(INPUT!$I$1)+INPUT!$I$2),"Washout","On Meds"))))</f>
        <v/>
      </c>
      <c r="F8419">
        <f>IF(B8419="","",1.509*(LN(B8419)^1.084-5.381))</f>
        <v/>
      </c>
      <c r="G8419">
        <f>IF(F8419="","",IF(F8419&lt;0,10*F8419^2,0))</f>
        <v/>
      </c>
      <c r="H8419">
        <f>IF(F8419="","",IF(F8419&gt;0,10*F8419^2,0))</f>
        <v/>
      </c>
    </row>
    <row r="8420">
      <c r="A8420">
        <f>Input!A8420</f>
        <v/>
      </c>
      <c r="B8420">
        <f>IF(ISNUMBER(Input!B8420),IF(AND(Input!B8420&gt;=20,Input!B8420&lt;=700),Input!B8420,""),"")</f>
        <v/>
      </c>
      <c r="C8420">
        <f>IF(B8420="","",INT(A8420))</f>
        <v/>
      </c>
      <c r="D8420">
        <f>IF(B8420="","",HOUR(A8420))</f>
        <v/>
      </c>
      <c r="E8420">
        <f>IF(B8420="","",IF(INPUT!$I$1="","",IF(C8420&lt;(INT(INPUT!$I$1)-INPUT!$I$2),"Off Meds",IF(C8420&lt;=(INT(INPUT!$I$1)+INPUT!$I$2),"Washout","On Meds"))))</f>
        <v/>
      </c>
      <c r="F8420">
        <f>IF(B8420="","",1.509*(LN(B8420)^1.084-5.381))</f>
        <v/>
      </c>
      <c r="G8420">
        <f>IF(F8420="","",IF(F8420&lt;0,10*F8420^2,0))</f>
        <v/>
      </c>
      <c r="H8420">
        <f>IF(F8420="","",IF(F8420&gt;0,10*F8420^2,0))</f>
        <v/>
      </c>
    </row>
    <row r="8421">
      <c r="A8421">
        <f>Input!A8421</f>
        <v/>
      </c>
      <c r="B8421">
        <f>IF(ISNUMBER(Input!B8421),IF(AND(Input!B8421&gt;=20,Input!B8421&lt;=700),Input!B8421,""),"")</f>
        <v/>
      </c>
      <c r="C8421">
        <f>IF(B8421="","",INT(A8421))</f>
        <v/>
      </c>
      <c r="D8421">
        <f>IF(B8421="","",HOUR(A8421))</f>
        <v/>
      </c>
      <c r="E8421">
        <f>IF(B8421="","",IF(INPUT!$I$1="","",IF(C8421&lt;(INT(INPUT!$I$1)-INPUT!$I$2),"Off Meds",IF(C8421&lt;=(INT(INPUT!$I$1)+INPUT!$I$2),"Washout","On Meds"))))</f>
        <v/>
      </c>
      <c r="F8421">
        <f>IF(B8421="","",1.509*(LN(B8421)^1.084-5.381))</f>
        <v/>
      </c>
      <c r="G8421">
        <f>IF(F8421="","",IF(F8421&lt;0,10*F8421^2,0))</f>
        <v/>
      </c>
      <c r="H8421">
        <f>IF(F8421="","",IF(F8421&gt;0,10*F8421^2,0))</f>
        <v/>
      </c>
    </row>
    <row r="8422">
      <c r="A8422">
        <f>Input!A8422</f>
        <v/>
      </c>
      <c r="B8422">
        <f>IF(ISNUMBER(Input!B8422),IF(AND(Input!B8422&gt;=20,Input!B8422&lt;=700),Input!B8422,""),"")</f>
        <v/>
      </c>
      <c r="C8422">
        <f>IF(B8422="","",INT(A8422))</f>
        <v/>
      </c>
      <c r="D8422">
        <f>IF(B8422="","",HOUR(A8422))</f>
        <v/>
      </c>
      <c r="E8422">
        <f>IF(B8422="","",IF(INPUT!$I$1="","",IF(C8422&lt;(INT(INPUT!$I$1)-INPUT!$I$2),"Off Meds",IF(C8422&lt;=(INT(INPUT!$I$1)+INPUT!$I$2),"Washout","On Meds"))))</f>
        <v/>
      </c>
      <c r="F8422">
        <f>IF(B8422="","",1.509*(LN(B8422)^1.084-5.381))</f>
        <v/>
      </c>
      <c r="G8422">
        <f>IF(F8422="","",IF(F8422&lt;0,10*F8422^2,0))</f>
        <v/>
      </c>
      <c r="H8422">
        <f>IF(F8422="","",IF(F8422&gt;0,10*F8422^2,0))</f>
        <v/>
      </c>
    </row>
    <row r="8423">
      <c r="A8423">
        <f>Input!A8423</f>
        <v/>
      </c>
      <c r="B8423">
        <f>IF(ISNUMBER(Input!B8423),IF(AND(Input!B8423&gt;=20,Input!B8423&lt;=700),Input!B8423,""),"")</f>
        <v/>
      </c>
      <c r="C8423">
        <f>IF(B8423="","",INT(A8423))</f>
        <v/>
      </c>
      <c r="D8423">
        <f>IF(B8423="","",HOUR(A8423))</f>
        <v/>
      </c>
      <c r="E8423">
        <f>IF(B8423="","",IF(INPUT!$I$1="","",IF(C8423&lt;(INT(INPUT!$I$1)-INPUT!$I$2),"Off Meds",IF(C8423&lt;=(INT(INPUT!$I$1)+INPUT!$I$2),"Washout","On Meds"))))</f>
        <v/>
      </c>
      <c r="F8423">
        <f>IF(B8423="","",1.509*(LN(B8423)^1.084-5.381))</f>
        <v/>
      </c>
      <c r="G8423">
        <f>IF(F8423="","",IF(F8423&lt;0,10*F8423^2,0))</f>
        <v/>
      </c>
      <c r="H8423">
        <f>IF(F8423="","",IF(F8423&gt;0,10*F8423^2,0))</f>
        <v/>
      </c>
    </row>
    <row r="8424">
      <c r="A8424">
        <f>Input!A8424</f>
        <v/>
      </c>
      <c r="B8424">
        <f>IF(ISNUMBER(Input!B8424),IF(AND(Input!B8424&gt;=20,Input!B8424&lt;=700),Input!B8424,""),"")</f>
        <v/>
      </c>
      <c r="C8424">
        <f>IF(B8424="","",INT(A8424))</f>
        <v/>
      </c>
      <c r="D8424">
        <f>IF(B8424="","",HOUR(A8424))</f>
        <v/>
      </c>
      <c r="E8424">
        <f>IF(B8424="","",IF(INPUT!$I$1="","",IF(C8424&lt;(INT(INPUT!$I$1)-INPUT!$I$2),"Off Meds",IF(C8424&lt;=(INT(INPUT!$I$1)+INPUT!$I$2),"Washout","On Meds"))))</f>
        <v/>
      </c>
      <c r="F8424">
        <f>IF(B8424="","",1.509*(LN(B8424)^1.084-5.381))</f>
        <v/>
      </c>
      <c r="G8424">
        <f>IF(F8424="","",IF(F8424&lt;0,10*F8424^2,0))</f>
        <v/>
      </c>
      <c r="H8424">
        <f>IF(F8424="","",IF(F8424&gt;0,10*F8424^2,0))</f>
        <v/>
      </c>
    </row>
    <row r="8425">
      <c r="A8425">
        <f>Input!A8425</f>
        <v/>
      </c>
      <c r="B8425">
        <f>IF(ISNUMBER(Input!B8425),IF(AND(Input!B8425&gt;=20,Input!B8425&lt;=700),Input!B8425,""),"")</f>
        <v/>
      </c>
      <c r="C8425">
        <f>IF(B8425="","",INT(A8425))</f>
        <v/>
      </c>
      <c r="D8425">
        <f>IF(B8425="","",HOUR(A8425))</f>
        <v/>
      </c>
      <c r="E8425">
        <f>IF(B8425="","",IF(INPUT!$I$1="","",IF(C8425&lt;(INT(INPUT!$I$1)-INPUT!$I$2),"Off Meds",IF(C8425&lt;=(INT(INPUT!$I$1)+INPUT!$I$2),"Washout","On Meds"))))</f>
        <v/>
      </c>
      <c r="F8425">
        <f>IF(B8425="","",1.509*(LN(B8425)^1.084-5.381))</f>
        <v/>
      </c>
      <c r="G8425">
        <f>IF(F8425="","",IF(F8425&lt;0,10*F8425^2,0))</f>
        <v/>
      </c>
      <c r="H8425">
        <f>IF(F8425="","",IF(F8425&gt;0,10*F8425^2,0))</f>
        <v/>
      </c>
    </row>
    <row r="8426">
      <c r="A8426">
        <f>Input!A8426</f>
        <v/>
      </c>
      <c r="B8426">
        <f>IF(ISNUMBER(Input!B8426),IF(AND(Input!B8426&gt;=20,Input!B8426&lt;=700),Input!B8426,""),"")</f>
        <v/>
      </c>
      <c r="C8426">
        <f>IF(B8426="","",INT(A8426))</f>
        <v/>
      </c>
      <c r="D8426">
        <f>IF(B8426="","",HOUR(A8426))</f>
        <v/>
      </c>
      <c r="E8426">
        <f>IF(B8426="","",IF(INPUT!$I$1="","",IF(C8426&lt;(INT(INPUT!$I$1)-INPUT!$I$2),"Off Meds",IF(C8426&lt;=(INT(INPUT!$I$1)+INPUT!$I$2),"Washout","On Meds"))))</f>
        <v/>
      </c>
      <c r="F8426">
        <f>IF(B8426="","",1.509*(LN(B8426)^1.084-5.381))</f>
        <v/>
      </c>
      <c r="G8426">
        <f>IF(F8426="","",IF(F8426&lt;0,10*F8426^2,0))</f>
        <v/>
      </c>
      <c r="H8426">
        <f>IF(F8426="","",IF(F8426&gt;0,10*F8426^2,0))</f>
        <v/>
      </c>
    </row>
    <row r="8427">
      <c r="A8427">
        <f>Input!A8427</f>
        <v/>
      </c>
      <c r="B8427">
        <f>IF(ISNUMBER(Input!B8427),IF(AND(Input!B8427&gt;=20,Input!B8427&lt;=700),Input!B8427,""),"")</f>
        <v/>
      </c>
      <c r="C8427">
        <f>IF(B8427="","",INT(A8427))</f>
        <v/>
      </c>
      <c r="D8427">
        <f>IF(B8427="","",HOUR(A8427))</f>
        <v/>
      </c>
      <c r="E8427">
        <f>IF(B8427="","",IF(INPUT!$I$1="","",IF(C8427&lt;(INT(INPUT!$I$1)-INPUT!$I$2),"Off Meds",IF(C8427&lt;=(INT(INPUT!$I$1)+INPUT!$I$2),"Washout","On Meds"))))</f>
        <v/>
      </c>
      <c r="F8427">
        <f>IF(B8427="","",1.509*(LN(B8427)^1.084-5.381))</f>
        <v/>
      </c>
      <c r="G8427">
        <f>IF(F8427="","",IF(F8427&lt;0,10*F8427^2,0))</f>
        <v/>
      </c>
      <c r="H8427">
        <f>IF(F8427="","",IF(F8427&gt;0,10*F8427^2,0))</f>
        <v/>
      </c>
    </row>
    <row r="8428">
      <c r="A8428">
        <f>Input!A8428</f>
        <v/>
      </c>
      <c r="B8428">
        <f>IF(ISNUMBER(Input!B8428),IF(AND(Input!B8428&gt;=20,Input!B8428&lt;=700),Input!B8428,""),"")</f>
        <v/>
      </c>
      <c r="C8428">
        <f>IF(B8428="","",INT(A8428))</f>
        <v/>
      </c>
      <c r="D8428">
        <f>IF(B8428="","",HOUR(A8428))</f>
        <v/>
      </c>
      <c r="E8428">
        <f>IF(B8428="","",IF(INPUT!$I$1="","",IF(C8428&lt;(INT(INPUT!$I$1)-INPUT!$I$2),"Off Meds",IF(C8428&lt;=(INT(INPUT!$I$1)+INPUT!$I$2),"Washout","On Meds"))))</f>
        <v/>
      </c>
      <c r="F8428">
        <f>IF(B8428="","",1.509*(LN(B8428)^1.084-5.381))</f>
        <v/>
      </c>
      <c r="G8428">
        <f>IF(F8428="","",IF(F8428&lt;0,10*F8428^2,0))</f>
        <v/>
      </c>
      <c r="H8428">
        <f>IF(F8428="","",IF(F8428&gt;0,10*F8428^2,0))</f>
        <v/>
      </c>
    </row>
    <row r="8429">
      <c r="A8429">
        <f>Input!A8429</f>
        <v/>
      </c>
      <c r="B8429">
        <f>IF(ISNUMBER(Input!B8429),IF(AND(Input!B8429&gt;=20,Input!B8429&lt;=700),Input!B8429,""),"")</f>
        <v/>
      </c>
      <c r="C8429">
        <f>IF(B8429="","",INT(A8429))</f>
        <v/>
      </c>
      <c r="D8429">
        <f>IF(B8429="","",HOUR(A8429))</f>
        <v/>
      </c>
      <c r="E8429">
        <f>IF(B8429="","",IF(INPUT!$I$1="","",IF(C8429&lt;(INT(INPUT!$I$1)-INPUT!$I$2),"Off Meds",IF(C8429&lt;=(INT(INPUT!$I$1)+INPUT!$I$2),"Washout","On Meds"))))</f>
        <v/>
      </c>
      <c r="F8429">
        <f>IF(B8429="","",1.509*(LN(B8429)^1.084-5.381))</f>
        <v/>
      </c>
      <c r="G8429">
        <f>IF(F8429="","",IF(F8429&lt;0,10*F8429^2,0))</f>
        <v/>
      </c>
      <c r="H8429">
        <f>IF(F8429="","",IF(F8429&gt;0,10*F8429^2,0))</f>
        <v/>
      </c>
    </row>
    <row r="8430">
      <c r="A8430">
        <f>Input!A8430</f>
        <v/>
      </c>
      <c r="B8430">
        <f>IF(ISNUMBER(Input!B8430),IF(AND(Input!B8430&gt;=20,Input!B8430&lt;=700),Input!B8430,""),"")</f>
        <v/>
      </c>
      <c r="C8430">
        <f>IF(B8430="","",INT(A8430))</f>
        <v/>
      </c>
      <c r="D8430">
        <f>IF(B8430="","",HOUR(A8430))</f>
        <v/>
      </c>
      <c r="E8430">
        <f>IF(B8430="","",IF(INPUT!$I$1="","",IF(C8430&lt;(INT(INPUT!$I$1)-INPUT!$I$2),"Off Meds",IF(C8430&lt;=(INT(INPUT!$I$1)+INPUT!$I$2),"Washout","On Meds"))))</f>
        <v/>
      </c>
      <c r="F8430">
        <f>IF(B8430="","",1.509*(LN(B8430)^1.084-5.381))</f>
        <v/>
      </c>
      <c r="G8430">
        <f>IF(F8430="","",IF(F8430&lt;0,10*F8430^2,0))</f>
        <v/>
      </c>
      <c r="H8430">
        <f>IF(F8430="","",IF(F8430&gt;0,10*F8430^2,0))</f>
        <v/>
      </c>
    </row>
    <row r="8431">
      <c r="A8431">
        <f>Input!A8431</f>
        <v/>
      </c>
      <c r="B8431">
        <f>IF(ISNUMBER(Input!B8431),IF(AND(Input!B8431&gt;=20,Input!B8431&lt;=700),Input!B8431,""),"")</f>
        <v/>
      </c>
      <c r="C8431">
        <f>IF(B8431="","",INT(A8431))</f>
        <v/>
      </c>
      <c r="D8431">
        <f>IF(B8431="","",HOUR(A8431))</f>
        <v/>
      </c>
      <c r="E8431">
        <f>IF(B8431="","",IF(INPUT!$I$1="","",IF(C8431&lt;(INT(INPUT!$I$1)-INPUT!$I$2),"Off Meds",IF(C8431&lt;=(INT(INPUT!$I$1)+INPUT!$I$2),"Washout","On Meds"))))</f>
        <v/>
      </c>
      <c r="F8431">
        <f>IF(B8431="","",1.509*(LN(B8431)^1.084-5.381))</f>
        <v/>
      </c>
      <c r="G8431">
        <f>IF(F8431="","",IF(F8431&lt;0,10*F8431^2,0))</f>
        <v/>
      </c>
      <c r="H8431">
        <f>IF(F8431="","",IF(F8431&gt;0,10*F8431^2,0))</f>
        <v/>
      </c>
    </row>
    <row r="8432">
      <c r="A8432">
        <f>Input!A8432</f>
        <v/>
      </c>
      <c r="B8432">
        <f>IF(ISNUMBER(Input!B8432),IF(AND(Input!B8432&gt;=20,Input!B8432&lt;=700),Input!B8432,""),"")</f>
        <v/>
      </c>
      <c r="C8432">
        <f>IF(B8432="","",INT(A8432))</f>
        <v/>
      </c>
      <c r="D8432">
        <f>IF(B8432="","",HOUR(A8432))</f>
        <v/>
      </c>
      <c r="E8432">
        <f>IF(B8432="","",IF(INPUT!$I$1="","",IF(C8432&lt;(INT(INPUT!$I$1)-INPUT!$I$2),"Off Meds",IF(C8432&lt;=(INT(INPUT!$I$1)+INPUT!$I$2),"Washout","On Meds"))))</f>
        <v/>
      </c>
      <c r="F8432">
        <f>IF(B8432="","",1.509*(LN(B8432)^1.084-5.381))</f>
        <v/>
      </c>
      <c r="G8432">
        <f>IF(F8432="","",IF(F8432&lt;0,10*F8432^2,0))</f>
        <v/>
      </c>
      <c r="H8432">
        <f>IF(F8432="","",IF(F8432&gt;0,10*F8432^2,0))</f>
        <v/>
      </c>
    </row>
    <row r="8433">
      <c r="A8433">
        <f>Input!A8433</f>
        <v/>
      </c>
      <c r="B8433">
        <f>IF(ISNUMBER(Input!B8433),IF(AND(Input!B8433&gt;=20,Input!B8433&lt;=700),Input!B8433,""),"")</f>
        <v/>
      </c>
      <c r="C8433">
        <f>IF(B8433="","",INT(A8433))</f>
        <v/>
      </c>
      <c r="D8433">
        <f>IF(B8433="","",HOUR(A8433))</f>
        <v/>
      </c>
      <c r="E8433">
        <f>IF(B8433="","",IF(INPUT!$I$1="","",IF(C8433&lt;(INT(INPUT!$I$1)-INPUT!$I$2),"Off Meds",IF(C8433&lt;=(INT(INPUT!$I$1)+INPUT!$I$2),"Washout","On Meds"))))</f>
        <v/>
      </c>
      <c r="F8433">
        <f>IF(B8433="","",1.509*(LN(B8433)^1.084-5.381))</f>
        <v/>
      </c>
      <c r="G8433">
        <f>IF(F8433="","",IF(F8433&lt;0,10*F8433^2,0))</f>
        <v/>
      </c>
      <c r="H8433">
        <f>IF(F8433="","",IF(F8433&gt;0,10*F8433^2,0))</f>
        <v/>
      </c>
    </row>
    <row r="8434">
      <c r="A8434">
        <f>Input!A8434</f>
        <v/>
      </c>
      <c r="B8434">
        <f>IF(ISNUMBER(Input!B8434),IF(AND(Input!B8434&gt;=20,Input!B8434&lt;=700),Input!B8434,""),"")</f>
        <v/>
      </c>
      <c r="C8434">
        <f>IF(B8434="","",INT(A8434))</f>
        <v/>
      </c>
      <c r="D8434">
        <f>IF(B8434="","",HOUR(A8434))</f>
        <v/>
      </c>
      <c r="E8434">
        <f>IF(B8434="","",IF(INPUT!$I$1="","",IF(C8434&lt;(INT(INPUT!$I$1)-INPUT!$I$2),"Off Meds",IF(C8434&lt;=(INT(INPUT!$I$1)+INPUT!$I$2),"Washout","On Meds"))))</f>
        <v/>
      </c>
      <c r="F8434">
        <f>IF(B8434="","",1.509*(LN(B8434)^1.084-5.381))</f>
        <v/>
      </c>
      <c r="G8434">
        <f>IF(F8434="","",IF(F8434&lt;0,10*F8434^2,0))</f>
        <v/>
      </c>
      <c r="H8434">
        <f>IF(F8434="","",IF(F8434&gt;0,10*F8434^2,0))</f>
        <v/>
      </c>
    </row>
    <row r="8435">
      <c r="A8435">
        <f>Input!A8435</f>
        <v/>
      </c>
      <c r="B8435">
        <f>IF(ISNUMBER(Input!B8435),IF(AND(Input!B8435&gt;=20,Input!B8435&lt;=700),Input!B8435,""),"")</f>
        <v/>
      </c>
      <c r="C8435">
        <f>IF(B8435="","",INT(A8435))</f>
        <v/>
      </c>
      <c r="D8435">
        <f>IF(B8435="","",HOUR(A8435))</f>
        <v/>
      </c>
      <c r="E8435">
        <f>IF(B8435="","",IF(INPUT!$I$1="","",IF(C8435&lt;(INT(INPUT!$I$1)-INPUT!$I$2),"Off Meds",IF(C8435&lt;=(INT(INPUT!$I$1)+INPUT!$I$2),"Washout","On Meds"))))</f>
        <v/>
      </c>
      <c r="F8435">
        <f>IF(B8435="","",1.509*(LN(B8435)^1.084-5.381))</f>
        <v/>
      </c>
      <c r="G8435">
        <f>IF(F8435="","",IF(F8435&lt;0,10*F8435^2,0))</f>
        <v/>
      </c>
      <c r="H8435">
        <f>IF(F8435="","",IF(F8435&gt;0,10*F8435^2,0))</f>
        <v/>
      </c>
    </row>
    <row r="8436">
      <c r="A8436">
        <f>Input!A8436</f>
        <v/>
      </c>
      <c r="B8436">
        <f>IF(ISNUMBER(Input!B8436),IF(AND(Input!B8436&gt;=20,Input!B8436&lt;=700),Input!B8436,""),"")</f>
        <v/>
      </c>
      <c r="C8436">
        <f>IF(B8436="","",INT(A8436))</f>
        <v/>
      </c>
      <c r="D8436">
        <f>IF(B8436="","",HOUR(A8436))</f>
        <v/>
      </c>
      <c r="E8436">
        <f>IF(B8436="","",IF(INPUT!$I$1="","",IF(C8436&lt;(INT(INPUT!$I$1)-INPUT!$I$2),"Off Meds",IF(C8436&lt;=(INT(INPUT!$I$1)+INPUT!$I$2),"Washout","On Meds"))))</f>
        <v/>
      </c>
      <c r="F8436">
        <f>IF(B8436="","",1.509*(LN(B8436)^1.084-5.381))</f>
        <v/>
      </c>
      <c r="G8436">
        <f>IF(F8436="","",IF(F8436&lt;0,10*F8436^2,0))</f>
        <v/>
      </c>
      <c r="H8436">
        <f>IF(F8436="","",IF(F8436&gt;0,10*F8436^2,0))</f>
        <v/>
      </c>
    </row>
    <row r="8437">
      <c r="A8437">
        <f>Input!A8437</f>
        <v/>
      </c>
      <c r="B8437">
        <f>IF(ISNUMBER(Input!B8437),IF(AND(Input!B8437&gt;=20,Input!B8437&lt;=700),Input!B8437,""),"")</f>
        <v/>
      </c>
      <c r="C8437">
        <f>IF(B8437="","",INT(A8437))</f>
        <v/>
      </c>
      <c r="D8437">
        <f>IF(B8437="","",HOUR(A8437))</f>
        <v/>
      </c>
      <c r="E8437">
        <f>IF(B8437="","",IF(INPUT!$I$1="","",IF(C8437&lt;(INT(INPUT!$I$1)-INPUT!$I$2),"Off Meds",IF(C8437&lt;=(INT(INPUT!$I$1)+INPUT!$I$2),"Washout","On Meds"))))</f>
        <v/>
      </c>
      <c r="F8437">
        <f>IF(B8437="","",1.509*(LN(B8437)^1.084-5.381))</f>
        <v/>
      </c>
      <c r="G8437">
        <f>IF(F8437="","",IF(F8437&lt;0,10*F8437^2,0))</f>
        <v/>
      </c>
      <c r="H8437">
        <f>IF(F8437="","",IF(F8437&gt;0,10*F8437^2,0))</f>
        <v/>
      </c>
    </row>
    <row r="8438">
      <c r="A8438">
        <f>Input!A8438</f>
        <v/>
      </c>
      <c r="B8438">
        <f>IF(ISNUMBER(Input!B8438),IF(AND(Input!B8438&gt;=20,Input!B8438&lt;=700),Input!B8438,""),"")</f>
        <v/>
      </c>
      <c r="C8438">
        <f>IF(B8438="","",INT(A8438))</f>
        <v/>
      </c>
      <c r="D8438">
        <f>IF(B8438="","",HOUR(A8438))</f>
        <v/>
      </c>
      <c r="E8438">
        <f>IF(B8438="","",IF(INPUT!$I$1="","",IF(C8438&lt;(INT(INPUT!$I$1)-INPUT!$I$2),"Off Meds",IF(C8438&lt;=(INT(INPUT!$I$1)+INPUT!$I$2),"Washout","On Meds"))))</f>
        <v/>
      </c>
      <c r="F8438">
        <f>IF(B8438="","",1.509*(LN(B8438)^1.084-5.381))</f>
        <v/>
      </c>
      <c r="G8438">
        <f>IF(F8438="","",IF(F8438&lt;0,10*F8438^2,0))</f>
        <v/>
      </c>
      <c r="H8438">
        <f>IF(F8438="","",IF(F8438&gt;0,10*F8438^2,0))</f>
        <v/>
      </c>
    </row>
    <row r="8439">
      <c r="A8439">
        <f>Input!A8439</f>
        <v/>
      </c>
      <c r="B8439">
        <f>IF(ISNUMBER(Input!B8439),IF(AND(Input!B8439&gt;=20,Input!B8439&lt;=700),Input!B8439,""),"")</f>
        <v/>
      </c>
      <c r="C8439">
        <f>IF(B8439="","",INT(A8439))</f>
        <v/>
      </c>
      <c r="D8439">
        <f>IF(B8439="","",HOUR(A8439))</f>
        <v/>
      </c>
      <c r="E8439">
        <f>IF(B8439="","",IF(INPUT!$I$1="","",IF(C8439&lt;(INT(INPUT!$I$1)-INPUT!$I$2),"Off Meds",IF(C8439&lt;=(INT(INPUT!$I$1)+INPUT!$I$2),"Washout","On Meds"))))</f>
        <v/>
      </c>
      <c r="F8439">
        <f>IF(B8439="","",1.509*(LN(B8439)^1.084-5.381))</f>
        <v/>
      </c>
      <c r="G8439">
        <f>IF(F8439="","",IF(F8439&lt;0,10*F8439^2,0))</f>
        <v/>
      </c>
      <c r="H8439">
        <f>IF(F8439="","",IF(F8439&gt;0,10*F8439^2,0))</f>
        <v/>
      </c>
    </row>
    <row r="8440">
      <c r="A8440">
        <f>Input!A8440</f>
        <v/>
      </c>
      <c r="B8440">
        <f>IF(ISNUMBER(Input!B8440),IF(AND(Input!B8440&gt;=20,Input!B8440&lt;=700),Input!B8440,""),"")</f>
        <v/>
      </c>
      <c r="C8440">
        <f>IF(B8440="","",INT(A8440))</f>
        <v/>
      </c>
      <c r="D8440">
        <f>IF(B8440="","",HOUR(A8440))</f>
        <v/>
      </c>
      <c r="E8440">
        <f>IF(B8440="","",IF(INPUT!$I$1="","",IF(C8440&lt;(INT(INPUT!$I$1)-INPUT!$I$2),"Off Meds",IF(C8440&lt;=(INT(INPUT!$I$1)+INPUT!$I$2),"Washout","On Meds"))))</f>
        <v/>
      </c>
      <c r="F8440">
        <f>IF(B8440="","",1.509*(LN(B8440)^1.084-5.381))</f>
        <v/>
      </c>
      <c r="G8440">
        <f>IF(F8440="","",IF(F8440&lt;0,10*F8440^2,0))</f>
        <v/>
      </c>
      <c r="H8440">
        <f>IF(F8440="","",IF(F8440&gt;0,10*F8440^2,0))</f>
        <v/>
      </c>
    </row>
    <row r="8441">
      <c r="A8441">
        <f>Input!A8441</f>
        <v/>
      </c>
      <c r="B8441">
        <f>IF(ISNUMBER(Input!B8441),IF(AND(Input!B8441&gt;=20,Input!B8441&lt;=700),Input!B8441,""),"")</f>
        <v/>
      </c>
      <c r="C8441">
        <f>IF(B8441="","",INT(A8441))</f>
        <v/>
      </c>
      <c r="D8441">
        <f>IF(B8441="","",HOUR(A8441))</f>
        <v/>
      </c>
      <c r="E8441">
        <f>IF(B8441="","",IF(INPUT!$I$1="","",IF(C8441&lt;(INT(INPUT!$I$1)-INPUT!$I$2),"Off Meds",IF(C8441&lt;=(INT(INPUT!$I$1)+INPUT!$I$2),"Washout","On Meds"))))</f>
        <v/>
      </c>
      <c r="F8441">
        <f>IF(B8441="","",1.509*(LN(B8441)^1.084-5.381))</f>
        <v/>
      </c>
      <c r="G8441">
        <f>IF(F8441="","",IF(F8441&lt;0,10*F8441^2,0))</f>
        <v/>
      </c>
      <c r="H8441">
        <f>IF(F8441="","",IF(F8441&gt;0,10*F8441^2,0))</f>
        <v/>
      </c>
    </row>
    <row r="8442">
      <c r="A8442">
        <f>Input!A8442</f>
        <v/>
      </c>
      <c r="B8442">
        <f>IF(ISNUMBER(Input!B8442),IF(AND(Input!B8442&gt;=20,Input!B8442&lt;=700),Input!B8442,""),"")</f>
        <v/>
      </c>
      <c r="C8442">
        <f>IF(B8442="","",INT(A8442))</f>
        <v/>
      </c>
      <c r="D8442">
        <f>IF(B8442="","",HOUR(A8442))</f>
        <v/>
      </c>
      <c r="E8442">
        <f>IF(B8442="","",IF(INPUT!$I$1="","",IF(C8442&lt;(INT(INPUT!$I$1)-INPUT!$I$2),"Off Meds",IF(C8442&lt;=(INT(INPUT!$I$1)+INPUT!$I$2),"Washout","On Meds"))))</f>
        <v/>
      </c>
      <c r="F8442">
        <f>IF(B8442="","",1.509*(LN(B8442)^1.084-5.381))</f>
        <v/>
      </c>
      <c r="G8442">
        <f>IF(F8442="","",IF(F8442&lt;0,10*F8442^2,0))</f>
        <v/>
      </c>
      <c r="H8442">
        <f>IF(F8442="","",IF(F8442&gt;0,10*F8442^2,0))</f>
        <v/>
      </c>
    </row>
    <row r="8443">
      <c r="A8443">
        <f>Input!A8443</f>
        <v/>
      </c>
      <c r="B8443">
        <f>IF(ISNUMBER(Input!B8443),IF(AND(Input!B8443&gt;=20,Input!B8443&lt;=700),Input!B8443,""),"")</f>
        <v/>
      </c>
      <c r="C8443">
        <f>IF(B8443="","",INT(A8443))</f>
        <v/>
      </c>
      <c r="D8443">
        <f>IF(B8443="","",HOUR(A8443))</f>
        <v/>
      </c>
      <c r="E8443">
        <f>IF(B8443="","",IF(INPUT!$I$1="","",IF(C8443&lt;(INT(INPUT!$I$1)-INPUT!$I$2),"Off Meds",IF(C8443&lt;=(INT(INPUT!$I$1)+INPUT!$I$2),"Washout","On Meds"))))</f>
        <v/>
      </c>
      <c r="F8443">
        <f>IF(B8443="","",1.509*(LN(B8443)^1.084-5.381))</f>
        <v/>
      </c>
      <c r="G8443">
        <f>IF(F8443="","",IF(F8443&lt;0,10*F8443^2,0))</f>
        <v/>
      </c>
      <c r="H8443">
        <f>IF(F8443="","",IF(F8443&gt;0,10*F8443^2,0))</f>
        <v/>
      </c>
    </row>
    <row r="8444">
      <c r="A8444">
        <f>Input!A8444</f>
        <v/>
      </c>
      <c r="B8444">
        <f>IF(ISNUMBER(Input!B8444),IF(AND(Input!B8444&gt;=20,Input!B8444&lt;=700),Input!B8444,""),"")</f>
        <v/>
      </c>
      <c r="C8444">
        <f>IF(B8444="","",INT(A8444))</f>
        <v/>
      </c>
      <c r="D8444">
        <f>IF(B8444="","",HOUR(A8444))</f>
        <v/>
      </c>
      <c r="E8444">
        <f>IF(B8444="","",IF(INPUT!$I$1="","",IF(C8444&lt;(INT(INPUT!$I$1)-INPUT!$I$2),"Off Meds",IF(C8444&lt;=(INT(INPUT!$I$1)+INPUT!$I$2),"Washout","On Meds"))))</f>
        <v/>
      </c>
      <c r="F8444">
        <f>IF(B8444="","",1.509*(LN(B8444)^1.084-5.381))</f>
        <v/>
      </c>
      <c r="G8444">
        <f>IF(F8444="","",IF(F8444&lt;0,10*F8444^2,0))</f>
        <v/>
      </c>
      <c r="H8444">
        <f>IF(F8444="","",IF(F8444&gt;0,10*F8444^2,0))</f>
        <v/>
      </c>
    </row>
    <row r="8445">
      <c r="A8445">
        <f>Input!A8445</f>
        <v/>
      </c>
      <c r="B8445">
        <f>IF(ISNUMBER(Input!B8445),IF(AND(Input!B8445&gt;=20,Input!B8445&lt;=700),Input!B8445,""),"")</f>
        <v/>
      </c>
      <c r="C8445">
        <f>IF(B8445="","",INT(A8445))</f>
        <v/>
      </c>
      <c r="D8445">
        <f>IF(B8445="","",HOUR(A8445))</f>
        <v/>
      </c>
      <c r="E8445">
        <f>IF(B8445="","",IF(INPUT!$I$1="","",IF(C8445&lt;(INT(INPUT!$I$1)-INPUT!$I$2),"Off Meds",IF(C8445&lt;=(INT(INPUT!$I$1)+INPUT!$I$2),"Washout","On Meds"))))</f>
        <v/>
      </c>
      <c r="F8445">
        <f>IF(B8445="","",1.509*(LN(B8445)^1.084-5.381))</f>
        <v/>
      </c>
      <c r="G8445">
        <f>IF(F8445="","",IF(F8445&lt;0,10*F8445^2,0))</f>
        <v/>
      </c>
      <c r="H8445">
        <f>IF(F8445="","",IF(F8445&gt;0,10*F8445^2,0))</f>
        <v/>
      </c>
    </row>
    <row r="8446">
      <c r="A8446">
        <f>Input!A8446</f>
        <v/>
      </c>
      <c r="B8446">
        <f>IF(ISNUMBER(Input!B8446),IF(AND(Input!B8446&gt;=20,Input!B8446&lt;=700),Input!B8446,""),"")</f>
        <v/>
      </c>
      <c r="C8446">
        <f>IF(B8446="","",INT(A8446))</f>
        <v/>
      </c>
      <c r="D8446">
        <f>IF(B8446="","",HOUR(A8446))</f>
        <v/>
      </c>
      <c r="E8446">
        <f>IF(B8446="","",IF(INPUT!$I$1="","",IF(C8446&lt;(INT(INPUT!$I$1)-INPUT!$I$2),"Off Meds",IF(C8446&lt;=(INT(INPUT!$I$1)+INPUT!$I$2),"Washout","On Meds"))))</f>
        <v/>
      </c>
      <c r="F8446">
        <f>IF(B8446="","",1.509*(LN(B8446)^1.084-5.381))</f>
        <v/>
      </c>
      <c r="G8446">
        <f>IF(F8446="","",IF(F8446&lt;0,10*F8446^2,0))</f>
        <v/>
      </c>
      <c r="H8446">
        <f>IF(F8446="","",IF(F8446&gt;0,10*F8446^2,0))</f>
        <v/>
      </c>
    </row>
    <row r="8447">
      <c r="A8447">
        <f>Input!A8447</f>
        <v/>
      </c>
      <c r="B8447">
        <f>IF(ISNUMBER(Input!B8447),IF(AND(Input!B8447&gt;=20,Input!B8447&lt;=700),Input!B8447,""),"")</f>
        <v/>
      </c>
      <c r="C8447">
        <f>IF(B8447="","",INT(A8447))</f>
        <v/>
      </c>
      <c r="D8447">
        <f>IF(B8447="","",HOUR(A8447))</f>
        <v/>
      </c>
      <c r="E8447">
        <f>IF(B8447="","",IF(INPUT!$I$1="","",IF(C8447&lt;(INT(INPUT!$I$1)-INPUT!$I$2),"Off Meds",IF(C8447&lt;=(INT(INPUT!$I$1)+INPUT!$I$2),"Washout","On Meds"))))</f>
        <v/>
      </c>
      <c r="F8447">
        <f>IF(B8447="","",1.509*(LN(B8447)^1.084-5.381))</f>
        <v/>
      </c>
      <c r="G8447">
        <f>IF(F8447="","",IF(F8447&lt;0,10*F8447^2,0))</f>
        <v/>
      </c>
      <c r="H8447">
        <f>IF(F8447="","",IF(F8447&gt;0,10*F8447^2,0))</f>
        <v/>
      </c>
    </row>
    <row r="8448">
      <c r="A8448">
        <f>Input!A8448</f>
        <v/>
      </c>
      <c r="B8448">
        <f>IF(ISNUMBER(Input!B8448),IF(AND(Input!B8448&gt;=20,Input!B8448&lt;=700),Input!B8448,""),"")</f>
        <v/>
      </c>
      <c r="C8448">
        <f>IF(B8448="","",INT(A8448))</f>
        <v/>
      </c>
      <c r="D8448">
        <f>IF(B8448="","",HOUR(A8448))</f>
        <v/>
      </c>
      <c r="E8448">
        <f>IF(B8448="","",IF(INPUT!$I$1="","",IF(C8448&lt;(INT(INPUT!$I$1)-INPUT!$I$2),"Off Meds",IF(C8448&lt;=(INT(INPUT!$I$1)+INPUT!$I$2),"Washout","On Meds"))))</f>
        <v/>
      </c>
      <c r="F8448">
        <f>IF(B8448="","",1.509*(LN(B8448)^1.084-5.381))</f>
        <v/>
      </c>
      <c r="G8448">
        <f>IF(F8448="","",IF(F8448&lt;0,10*F8448^2,0))</f>
        <v/>
      </c>
      <c r="H8448">
        <f>IF(F8448="","",IF(F8448&gt;0,10*F8448^2,0))</f>
        <v/>
      </c>
    </row>
    <row r="8449">
      <c r="A8449">
        <f>Input!A8449</f>
        <v/>
      </c>
      <c r="B8449">
        <f>IF(ISNUMBER(Input!B8449),IF(AND(Input!B8449&gt;=20,Input!B8449&lt;=700),Input!B8449,""),"")</f>
        <v/>
      </c>
      <c r="C8449">
        <f>IF(B8449="","",INT(A8449))</f>
        <v/>
      </c>
      <c r="D8449">
        <f>IF(B8449="","",HOUR(A8449))</f>
        <v/>
      </c>
      <c r="E8449">
        <f>IF(B8449="","",IF(INPUT!$I$1="","",IF(C8449&lt;(INT(INPUT!$I$1)-INPUT!$I$2),"Off Meds",IF(C8449&lt;=(INT(INPUT!$I$1)+INPUT!$I$2),"Washout","On Meds"))))</f>
        <v/>
      </c>
      <c r="F8449">
        <f>IF(B8449="","",1.509*(LN(B8449)^1.084-5.381))</f>
        <v/>
      </c>
      <c r="G8449">
        <f>IF(F8449="","",IF(F8449&lt;0,10*F8449^2,0))</f>
        <v/>
      </c>
      <c r="H8449">
        <f>IF(F8449="","",IF(F8449&gt;0,10*F8449^2,0))</f>
        <v/>
      </c>
    </row>
    <row r="8450">
      <c r="A8450">
        <f>Input!A8450</f>
        <v/>
      </c>
      <c r="B8450">
        <f>IF(ISNUMBER(Input!B8450),IF(AND(Input!B8450&gt;=20,Input!B8450&lt;=700),Input!B8450,""),"")</f>
        <v/>
      </c>
      <c r="C8450">
        <f>IF(B8450="","",INT(A8450))</f>
        <v/>
      </c>
      <c r="D8450">
        <f>IF(B8450="","",HOUR(A8450))</f>
        <v/>
      </c>
      <c r="E8450">
        <f>IF(B8450="","",IF(INPUT!$I$1="","",IF(C8450&lt;(INT(INPUT!$I$1)-INPUT!$I$2),"Off Meds",IF(C8450&lt;=(INT(INPUT!$I$1)+INPUT!$I$2),"Washout","On Meds"))))</f>
        <v/>
      </c>
      <c r="F8450">
        <f>IF(B8450="","",1.509*(LN(B8450)^1.084-5.381))</f>
        <v/>
      </c>
      <c r="G8450">
        <f>IF(F8450="","",IF(F8450&lt;0,10*F8450^2,0))</f>
        <v/>
      </c>
      <c r="H8450">
        <f>IF(F8450="","",IF(F8450&gt;0,10*F8450^2,0))</f>
        <v/>
      </c>
    </row>
    <row r="8451">
      <c r="A8451">
        <f>Input!A8451</f>
        <v/>
      </c>
      <c r="B8451">
        <f>IF(ISNUMBER(Input!B8451),IF(AND(Input!B8451&gt;=20,Input!B8451&lt;=700),Input!B8451,""),"")</f>
        <v/>
      </c>
      <c r="C8451">
        <f>IF(B8451="","",INT(A8451))</f>
        <v/>
      </c>
      <c r="D8451">
        <f>IF(B8451="","",HOUR(A8451))</f>
        <v/>
      </c>
      <c r="E8451">
        <f>IF(B8451="","",IF(INPUT!$I$1="","",IF(C8451&lt;(INT(INPUT!$I$1)-INPUT!$I$2),"Off Meds",IF(C8451&lt;=(INT(INPUT!$I$1)+INPUT!$I$2),"Washout","On Meds"))))</f>
        <v/>
      </c>
      <c r="F8451">
        <f>IF(B8451="","",1.509*(LN(B8451)^1.084-5.381))</f>
        <v/>
      </c>
      <c r="G8451">
        <f>IF(F8451="","",IF(F8451&lt;0,10*F8451^2,0))</f>
        <v/>
      </c>
      <c r="H8451">
        <f>IF(F8451="","",IF(F8451&gt;0,10*F8451^2,0))</f>
        <v/>
      </c>
    </row>
    <row r="8452">
      <c r="A8452">
        <f>Input!A8452</f>
        <v/>
      </c>
      <c r="B8452">
        <f>IF(ISNUMBER(Input!B8452),IF(AND(Input!B8452&gt;=20,Input!B8452&lt;=700),Input!B8452,""),"")</f>
        <v/>
      </c>
      <c r="C8452">
        <f>IF(B8452="","",INT(A8452))</f>
        <v/>
      </c>
      <c r="D8452">
        <f>IF(B8452="","",HOUR(A8452))</f>
        <v/>
      </c>
      <c r="E8452">
        <f>IF(B8452="","",IF(INPUT!$I$1="","",IF(C8452&lt;(INT(INPUT!$I$1)-INPUT!$I$2),"Off Meds",IF(C8452&lt;=(INT(INPUT!$I$1)+INPUT!$I$2),"Washout","On Meds"))))</f>
        <v/>
      </c>
      <c r="F8452">
        <f>IF(B8452="","",1.509*(LN(B8452)^1.084-5.381))</f>
        <v/>
      </c>
      <c r="G8452">
        <f>IF(F8452="","",IF(F8452&lt;0,10*F8452^2,0))</f>
        <v/>
      </c>
      <c r="H8452">
        <f>IF(F8452="","",IF(F8452&gt;0,10*F8452^2,0))</f>
        <v/>
      </c>
    </row>
    <row r="8453">
      <c r="A8453">
        <f>Input!A8453</f>
        <v/>
      </c>
      <c r="B8453">
        <f>IF(ISNUMBER(Input!B8453),IF(AND(Input!B8453&gt;=20,Input!B8453&lt;=700),Input!B8453,""),"")</f>
        <v/>
      </c>
      <c r="C8453">
        <f>IF(B8453="","",INT(A8453))</f>
        <v/>
      </c>
      <c r="D8453">
        <f>IF(B8453="","",HOUR(A8453))</f>
        <v/>
      </c>
      <c r="E8453">
        <f>IF(B8453="","",IF(INPUT!$I$1="","",IF(C8453&lt;(INT(INPUT!$I$1)-INPUT!$I$2),"Off Meds",IF(C8453&lt;=(INT(INPUT!$I$1)+INPUT!$I$2),"Washout","On Meds"))))</f>
        <v/>
      </c>
      <c r="F8453">
        <f>IF(B8453="","",1.509*(LN(B8453)^1.084-5.381))</f>
        <v/>
      </c>
      <c r="G8453">
        <f>IF(F8453="","",IF(F8453&lt;0,10*F8453^2,0))</f>
        <v/>
      </c>
      <c r="H8453">
        <f>IF(F8453="","",IF(F8453&gt;0,10*F8453^2,0))</f>
        <v/>
      </c>
    </row>
    <row r="8454">
      <c r="A8454">
        <f>Input!A8454</f>
        <v/>
      </c>
      <c r="B8454">
        <f>IF(ISNUMBER(Input!B8454),IF(AND(Input!B8454&gt;=20,Input!B8454&lt;=700),Input!B8454,""),"")</f>
        <v/>
      </c>
      <c r="C8454">
        <f>IF(B8454="","",INT(A8454))</f>
        <v/>
      </c>
      <c r="D8454">
        <f>IF(B8454="","",HOUR(A8454))</f>
        <v/>
      </c>
      <c r="E8454">
        <f>IF(B8454="","",IF(INPUT!$I$1="","",IF(C8454&lt;(INT(INPUT!$I$1)-INPUT!$I$2),"Off Meds",IF(C8454&lt;=(INT(INPUT!$I$1)+INPUT!$I$2),"Washout","On Meds"))))</f>
        <v/>
      </c>
      <c r="F8454">
        <f>IF(B8454="","",1.509*(LN(B8454)^1.084-5.381))</f>
        <v/>
      </c>
      <c r="G8454">
        <f>IF(F8454="","",IF(F8454&lt;0,10*F8454^2,0))</f>
        <v/>
      </c>
      <c r="H8454">
        <f>IF(F8454="","",IF(F8454&gt;0,10*F8454^2,0))</f>
        <v/>
      </c>
    </row>
    <row r="8455">
      <c r="A8455">
        <f>Input!A8455</f>
        <v/>
      </c>
      <c r="B8455">
        <f>IF(ISNUMBER(Input!B8455),IF(AND(Input!B8455&gt;=20,Input!B8455&lt;=700),Input!B8455,""),"")</f>
        <v/>
      </c>
      <c r="C8455">
        <f>IF(B8455="","",INT(A8455))</f>
        <v/>
      </c>
      <c r="D8455">
        <f>IF(B8455="","",HOUR(A8455))</f>
        <v/>
      </c>
      <c r="E8455">
        <f>IF(B8455="","",IF(INPUT!$I$1="","",IF(C8455&lt;(INT(INPUT!$I$1)-INPUT!$I$2),"Off Meds",IF(C8455&lt;=(INT(INPUT!$I$1)+INPUT!$I$2),"Washout","On Meds"))))</f>
        <v/>
      </c>
      <c r="F8455">
        <f>IF(B8455="","",1.509*(LN(B8455)^1.084-5.381))</f>
        <v/>
      </c>
      <c r="G8455">
        <f>IF(F8455="","",IF(F8455&lt;0,10*F8455^2,0))</f>
        <v/>
      </c>
      <c r="H8455">
        <f>IF(F8455="","",IF(F8455&gt;0,10*F8455^2,0))</f>
        <v/>
      </c>
    </row>
    <row r="8456">
      <c r="A8456">
        <f>Input!A8456</f>
        <v/>
      </c>
      <c r="B8456">
        <f>IF(ISNUMBER(Input!B8456),IF(AND(Input!B8456&gt;=20,Input!B8456&lt;=700),Input!B8456,""),"")</f>
        <v/>
      </c>
      <c r="C8456">
        <f>IF(B8456="","",INT(A8456))</f>
        <v/>
      </c>
      <c r="D8456">
        <f>IF(B8456="","",HOUR(A8456))</f>
        <v/>
      </c>
      <c r="E8456">
        <f>IF(B8456="","",IF(INPUT!$I$1="","",IF(C8456&lt;(INT(INPUT!$I$1)-INPUT!$I$2),"Off Meds",IF(C8456&lt;=(INT(INPUT!$I$1)+INPUT!$I$2),"Washout","On Meds"))))</f>
        <v/>
      </c>
      <c r="F8456">
        <f>IF(B8456="","",1.509*(LN(B8456)^1.084-5.381))</f>
        <v/>
      </c>
      <c r="G8456">
        <f>IF(F8456="","",IF(F8456&lt;0,10*F8456^2,0))</f>
        <v/>
      </c>
      <c r="H8456">
        <f>IF(F8456="","",IF(F8456&gt;0,10*F8456^2,0))</f>
        <v/>
      </c>
    </row>
    <row r="8457">
      <c r="A8457">
        <f>Input!A8457</f>
        <v/>
      </c>
      <c r="B8457">
        <f>IF(ISNUMBER(Input!B8457),IF(AND(Input!B8457&gt;=20,Input!B8457&lt;=700),Input!B8457,""),"")</f>
        <v/>
      </c>
      <c r="C8457">
        <f>IF(B8457="","",INT(A8457))</f>
        <v/>
      </c>
      <c r="D8457">
        <f>IF(B8457="","",HOUR(A8457))</f>
        <v/>
      </c>
      <c r="E8457">
        <f>IF(B8457="","",IF(INPUT!$I$1="","",IF(C8457&lt;(INT(INPUT!$I$1)-INPUT!$I$2),"Off Meds",IF(C8457&lt;=(INT(INPUT!$I$1)+INPUT!$I$2),"Washout","On Meds"))))</f>
        <v/>
      </c>
      <c r="F8457">
        <f>IF(B8457="","",1.509*(LN(B8457)^1.084-5.381))</f>
        <v/>
      </c>
      <c r="G8457">
        <f>IF(F8457="","",IF(F8457&lt;0,10*F8457^2,0))</f>
        <v/>
      </c>
      <c r="H8457">
        <f>IF(F8457="","",IF(F8457&gt;0,10*F8457^2,0))</f>
        <v/>
      </c>
    </row>
    <row r="8458">
      <c r="A8458">
        <f>Input!A8458</f>
        <v/>
      </c>
      <c r="B8458">
        <f>IF(ISNUMBER(Input!B8458),IF(AND(Input!B8458&gt;=20,Input!B8458&lt;=700),Input!B8458,""),"")</f>
        <v/>
      </c>
      <c r="C8458">
        <f>IF(B8458="","",INT(A8458))</f>
        <v/>
      </c>
      <c r="D8458">
        <f>IF(B8458="","",HOUR(A8458))</f>
        <v/>
      </c>
      <c r="E8458">
        <f>IF(B8458="","",IF(INPUT!$I$1="","",IF(C8458&lt;(INT(INPUT!$I$1)-INPUT!$I$2),"Off Meds",IF(C8458&lt;=(INT(INPUT!$I$1)+INPUT!$I$2),"Washout","On Meds"))))</f>
        <v/>
      </c>
      <c r="F8458">
        <f>IF(B8458="","",1.509*(LN(B8458)^1.084-5.381))</f>
        <v/>
      </c>
      <c r="G8458">
        <f>IF(F8458="","",IF(F8458&lt;0,10*F8458^2,0))</f>
        <v/>
      </c>
      <c r="H8458">
        <f>IF(F8458="","",IF(F8458&gt;0,10*F8458^2,0))</f>
        <v/>
      </c>
    </row>
    <row r="8459">
      <c r="A8459">
        <f>Input!A8459</f>
        <v/>
      </c>
      <c r="B8459">
        <f>IF(ISNUMBER(Input!B8459),IF(AND(Input!B8459&gt;=20,Input!B8459&lt;=700),Input!B8459,""),"")</f>
        <v/>
      </c>
      <c r="C8459">
        <f>IF(B8459="","",INT(A8459))</f>
        <v/>
      </c>
      <c r="D8459">
        <f>IF(B8459="","",HOUR(A8459))</f>
        <v/>
      </c>
      <c r="E8459">
        <f>IF(B8459="","",IF(INPUT!$I$1="","",IF(C8459&lt;(INT(INPUT!$I$1)-INPUT!$I$2),"Off Meds",IF(C8459&lt;=(INT(INPUT!$I$1)+INPUT!$I$2),"Washout","On Meds"))))</f>
        <v/>
      </c>
      <c r="F8459">
        <f>IF(B8459="","",1.509*(LN(B8459)^1.084-5.381))</f>
        <v/>
      </c>
      <c r="G8459">
        <f>IF(F8459="","",IF(F8459&lt;0,10*F8459^2,0))</f>
        <v/>
      </c>
      <c r="H8459">
        <f>IF(F8459="","",IF(F8459&gt;0,10*F8459^2,0))</f>
        <v/>
      </c>
    </row>
    <row r="8460">
      <c r="A8460">
        <f>Input!A8460</f>
        <v/>
      </c>
      <c r="B8460">
        <f>IF(ISNUMBER(Input!B8460),IF(AND(Input!B8460&gt;=20,Input!B8460&lt;=700),Input!B8460,""),"")</f>
        <v/>
      </c>
      <c r="C8460">
        <f>IF(B8460="","",INT(A8460))</f>
        <v/>
      </c>
      <c r="D8460">
        <f>IF(B8460="","",HOUR(A8460))</f>
        <v/>
      </c>
      <c r="E8460">
        <f>IF(B8460="","",IF(INPUT!$I$1="","",IF(C8460&lt;(INT(INPUT!$I$1)-INPUT!$I$2),"Off Meds",IF(C8460&lt;=(INT(INPUT!$I$1)+INPUT!$I$2),"Washout","On Meds"))))</f>
        <v/>
      </c>
      <c r="F8460">
        <f>IF(B8460="","",1.509*(LN(B8460)^1.084-5.381))</f>
        <v/>
      </c>
      <c r="G8460">
        <f>IF(F8460="","",IF(F8460&lt;0,10*F8460^2,0))</f>
        <v/>
      </c>
      <c r="H8460">
        <f>IF(F8460="","",IF(F8460&gt;0,10*F8460^2,0))</f>
        <v/>
      </c>
    </row>
    <row r="8461">
      <c r="A8461">
        <f>Input!A8461</f>
        <v/>
      </c>
      <c r="B8461">
        <f>IF(ISNUMBER(Input!B8461),IF(AND(Input!B8461&gt;=20,Input!B8461&lt;=700),Input!B8461,""),"")</f>
        <v/>
      </c>
      <c r="C8461">
        <f>IF(B8461="","",INT(A8461))</f>
        <v/>
      </c>
      <c r="D8461">
        <f>IF(B8461="","",HOUR(A8461))</f>
        <v/>
      </c>
      <c r="E8461">
        <f>IF(B8461="","",IF(INPUT!$I$1="","",IF(C8461&lt;(INT(INPUT!$I$1)-INPUT!$I$2),"Off Meds",IF(C8461&lt;=(INT(INPUT!$I$1)+INPUT!$I$2),"Washout","On Meds"))))</f>
        <v/>
      </c>
      <c r="F8461">
        <f>IF(B8461="","",1.509*(LN(B8461)^1.084-5.381))</f>
        <v/>
      </c>
      <c r="G8461">
        <f>IF(F8461="","",IF(F8461&lt;0,10*F8461^2,0))</f>
        <v/>
      </c>
      <c r="H8461">
        <f>IF(F8461="","",IF(F8461&gt;0,10*F8461^2,0))</f>
        <v/>
      </c>
    </row>
    <row r="8462">
      <c r="A8462">
        <f>Input!A8462</f>
        <v/>
      </c>
      <c r="B8462">
        <f>IF(ISNUMBER(Input!B8462),IF(AND(Input!B8462&gt;=20,Input!B8462&lt;=700),Input!B8462,""),"")</f>
        <v/>
      </c>
      <c r="C8462">
        <f>IF(B8462="","",INT(A8462))</f>
        <v/>
      </c>
      <c r="D8462">
        <f>IF(B8462="","",HOUR(A8462))</f>
        <v/>
      </c>
      <c r="E8462">
        <f>IF(B8462="","",IF(INPUT!$I$1="","",IF(C8462&lt;(INT(INPUT!$I$1)-INPUT!$I$2),"Off Meds",IF(C8462&lt;=(INT(INPUT!$I$1)+INPUT!$I$2),"Washout","On Meds"))))</f>
        <v/>
      </c>
      <c r="F8462">
        <f>IF(B8462="","",1.509*(LN(B8462)^1.084-5.381))</f>
        <v/>
      </c>
      <c r="G8462">
        <f>IF(F8462="","",IF(F8462&lt;0,10*F8462^2,0))</f>
        <v/>
      </c>
      <c r="H8462">
        <f>IF(F8462="","",IF(F8462&gt;0,10*F8462^2,0))</f>
        <v/>
      </c>
    </row>
    <row r="8463">
      <c r="A8463">
        <f>Input!A8463</f>
        <v/>
      </c>
      <c r="B8463">
        <f>IF(ISNUMBER(Input!B8463),IF(AND(Input!B8463&gt;=20,Input!B8463&lt;=700),Input!B8463,""),"")</f>
        <v/>
      </c>
      <c r="C8463">
        <f>IF(B8463="","",INT(A8463))</f>
        <v/>
      </c>
      <c r="D8463">
        <f>IF(B8463="","",HOUR(A8463))</f>
        <v/>
      </c>
      <c r="E8463">
        <f>IF(B8463="","",IF(INPUT!$I$1="","",IF(C8463&lt;(INT(INPUT!$I$1)-INPUT!$I$2),"Off Meds",IF(C8463&lt;=(INT(INPUT!$I$1)+INPUT!$I$2),"Washout","On Meds"))))</f>
        <v/>
      </c>
      <c r="F8463">
        <f>IF(B8463="","",1.509*(LN(B8463)^1.084-5.381))</f>
        <v/>
      </c>
      <c r="G8463">
        <f>IF(F8463="","",IF(F8463&lt;0,10*F8463^2,0))</f>
        <v/>
      </c>
      <c r="H8463">
        <f>IF(F8463="","",IF(F8463&gt;0,10*F8463^2,0))</f>
        <v/>
      </c>
    </row>
    <row r="8464">
      <c r="A8464">
        <f>Input!A8464</f>
        <v/>
      </c>
      <c r="B8464">
        <f>IF(ISNUMBER(Input!B8464),IF(AND(Input!B8464&gt;=20,Input!B8464&lt;=700),Input!B8464,""),"")</f>
        <v/>
      </c>
      <c r="C8464">
        <f>IF(B8464="","",INT(A8464))</f>
        <v/>
      </c>
      <c r="D8464">
        <f>IF(B8464="","",HOUR(A8464))</f>
        <v/>
      </c>
      <c r="E8464">
        <f>IF(B8464="","",IF(INPUT!$I$1="","",IF(C8464&lt;(INT(INPUT!$I$1)-INPUT!$I$2),"Off Meds",IF(C8464&lt;=(INT(INPUT!$I$1)+INPUT!$I$2),"Washout","On Meds"))))</f>
        <v/>
      </c>
      <c r="F8464">
        <f>IF(B8464="","",1.509*(LN(B8464)^1.084-5.381))</f>
        <v/>
      </c>
      <c r="G8464">
        <f>IF(F8464="","",IF(F8464&lt;0,10*F8464^2,0))</f>
        <v/>
      </c>
      <c r="H8464">
        <f>IF(F8464="","",IF(F8464&gt;0,10*F8464^2,0))</f>
        <v/>
      </c>
    </row>
    <row r="8465">
      <c r="A8465">
        <f>Input!A8465</f>
        <v/>
      </c>
      <c r="B8465">
        <f>IF(ISNUMBER(Input!B8465),IF(AND(Input!B8465&gt;=20,Input!B8465&lt;=700),Input!B8465,""),"")</f>
        <v/>
      </c>
      <c r="C8465">
        <f>IF(B8465="","",INT(A8465))</f>
        <v/>
      </c>
      <c r="D8465">
        <f>IF(B8465="","",HOUR(A8465))</f>
        <v/>
      </c>
      <c r="E8465">
        <f>IF(B8465="","",IF(INPUT!$I$1="","",IF(C8465&lt;(INT(INPUT!$I$1)-INPUT!$I$2),"Off Meds",IF(C8465&lt;=(INT(INPUT!$I$1)+INPUT!$I$2),"Washout","On Meds"))))</f>
        <v/>
      </c>
      <c r="F8465">
        <f>IF(B8465="","",1.509*(LN(B8465)^1.084-5.381))</f>
        <v/>
      </c>
      <c r="G8465">
        <f>IF(F8465="","",IF(F8465&lt;0,10*F8465^2,0))</f>
        <v/>
      </c>
      <c r="H8465">
        <f>IF(F8465="","",IF(F8465&gt;0,10*F8465^2,0))</f>
        <v/>
      </c>
    </row>
    <row r="8466">
      <c r="A8466">
        <f>Input!A8466</f>
        <v/>
      </c>
      <c r="B8466">
        <f>IF(ISNUMBER(Input!B8466),IF(AND(Input!B8466&gt;=20,Input!B8466&lt;=700),Input!B8466,""),"")</f>
        <v/>
      </c>
      <c r="C8466">
        <f>IF(B8466="","",INT(A8466))</f>
        <v/>
      </c>
      <c r="D8466">
        <f>IF(B8466="","",HOUR(A8466))</f>
        <v/>
      </c>
      <c r="E8466">
        <f>IF(B8466="","",IF(INPUT!$I$1="","",IF(C8466&lt;(INT(INPUT!$I$1)-INPUT!$I$2),"Off Meds",IF(C8466&lt;=(INT(INPUT!$I$1)+INPUT!$I$2),"Washout","On Meds"))))</f>
        <v/>
      </c>
      <c r="F8466">
        <f>IF(B8466="","",1.509*(LN(B8466)^1.084-5.381))</f>
        <v/>
      </c>
      <c r="G8466">
        <f>IF(F8466="","",IF(F8466&lt;0,10*F8466^2,0))</f>
        <v/>
      </c>
      <c r="H8466">
        <f>IF(F8466="","",IF(F8466&gt;0,10*F8466^2,0))</f>
        <v/>
      </c>
    </row>
    <row r="8467">
      <c r="A8467">
        <f>Input!A8467</f>
        <v/>
      </c>
      <c r="B8467">
        <f>IF(ISNUMBER(Input!B8467),IF(AND(Input!B8467&gt;=20,Input!B8467&lt;=700),Input!B8467,""),"")</f>
        <v/>
      </c>
      <c r="C8467">
        <f>IF(B8467="","",INT(A8467))</f>
        <v/>
      </c>
      <c r="D8467">
        <f>IF(B8467="","",HOUR(A8467))</f>
        <v/>
      </c>
      <c r="E8467">
        <f>IF(B8467="","",IF(INPUT!$I$1="","",IF(C8467&lt;(INT(INPUT!$I$1)-INPUT!$I$2),"Off Meds",IF(C8467&lt;=(INT(INPUT!$I$1)+INPUT!$I$2),"Washout","On Meds"))))</f>
        <v/>
      </c>
      <c r="F8467">
        <f>IF(B8467="","",1.509*(LN(B8467)^1.084-5.381))</f>
        <v/>
      </c>
      <c r="G8467">
        <f>IF(F8467="","",IF(F8467&lt;0,10*F8467^2,0))</f>
        <v/>
      </c>
      <c r="H8467">
        <f>IF(F8467="","",IF(F8467&gt;0,10*F8467^2,0))</f>
        <v/>
      </c>
    </row>
    <row r="8468">
      <c r="A8468">
        <f>Input!A8468</f>
        <v/>
      </c>
      <c r="B8468">
        <f>IF(ISNUMBER(Input!B8468),IF(AND(Input!B8468&gt;=20,Input!B8468&lt;=700),Input!B8468,""),"")</f>
        <v/>
      </c>
      <c r="C8468">
        <f>IF(B8468="","",INT(A8468))</f>
        <v/>
      </c>
      <c r="D8468">
        <f>IF(B8468="","",HOUR(A8468))</f>
        <v/>
      </c>
      <c r="E8468">
        <f>IF(B8468="","",IF(INPUT!$I$1="","",IF(C8468&lt;(INT(INPUT!$I$1)-INPUT!$I$2),"Off Meds",IF(C8468&lt;=(INT(INPUT!$I$1)+INPUT!$I$2),"Washout","On Meds"))))</f>
        <v/>
      </c>
      <c r="F8468">
        <f>IF(B8468="","",1.509*(LN(B8468)^1.084-5.381))</f>
        <v/>
      </c>
      <c r="G8468">
        <f>IF(F8468="","",IF(F8468&lt;0,10*F8468^2,0))</f>
        <v/>
      </c>
      <c r="H8468">
        <f>IF(F8468="","",IF(F8468&gt;0,10*F8468^2,0))</f>
        <v/>
      </c>
    </row>
    <row r="8469">
      <c r="A8469">
        <f>Input!A8469</f>
        <v/>
      </c>
      <c r="B8469">
        <f>IF(ISNUMBER(Input!B8469),IF(AND(Input!B8469&gt;=20,Input!B8469&lt;=700),Input!B8469,""),"")</f>
        <v/>
      </c>
      <c r="C8469">
        <f>IF(B8469="","",INT(A8469))</f>
        <v/>
      </c>
      <c r="D8469">
        <f>IF(B8469="","",HOUR(A8469))</f>
        <v/>
      </c>
      <c r="E8469">
        <f>IF(B8469="","",IF(INPUT!$I$1="","",IF(C8469&lt;(INT(INPUT!$I$1)-INPUT!$I$2),"Off Meds",IF(C8469&lt;=(INT(INPUT!$I$1)+INPUT!$I$2),"Washout","On Meds"))))</f>
        <v/>
      </c>
      <c r="F8469">
        <f>IF(B8469="","",1.509*(LN(B8469)^1.084-5.381))</f>
        <v/>
      </c>
      <c r="G8469">
        <f>IF(F8469="","",IF(F8469&lt;0,10*F8469^2,0))</f>
        <v/>
      </c>
      <c r="H8469">
        <f>IF(F8469="","",IF(F8469&gt;0,10*F8469^2,0))</f>
        <v/>
      </c>
    </row>
    <row r="8470">
      <c r="A8470">
        <f>Input!A8470</f>
        <v/>
      </c>
      <c r="B8470">
        <f>IF(ISNUMBER(Input!B8470),IF(AND(Input!B8470&gt;=20,Input!B8470&lt;=700),Input!B8470,""),"")</f>
        <v/>
      </c>
      <c r="C8470">
        <f>IF(B8470="","",INT(A8470))</f>
        <v/>
      </c>
      <c r="D8470">
        <f>IF(B8470="","",HOUR(A8470))</f>
        <v/>
      </c>
      <c r="E8470">
        <f>IF(B8470="","",IF(INPUT!$I$1="","",IF(C8470&lt;(INT(INPUT!$I$1)-INPUT!$I$2),"Off Meds",IF(C8470&lt;=(INT(INPUT!$I$1)+INPUT!$I$2),"Washout","On Meds"))))</f>
        <v/>
      </c>
      <c r="F8470">
        <f>IF(B8470="","",1.509*(LN(B8470)^1.084-5.381))</f>
        <v/>
      </c>
      <c r="G8470">
        <f>IF(F8470="","",IF(F8470&lt;0,10*F8470^2,0))</f>
        <v/>
      </c>
      <c r="H8470">
        <f>IF(F8470="","",IF(F8470&gt;0,10*F8470^2,0))</f>
        <v/>
      </c>
    </row>
    <row r="8471">
      <c r="A8471">
        <f>Input!A8471</f>
        <v/>
      </c>
      <c r="B8471">
        <f>IF(ISNUMBER(Input!B8471),IF(AND(Input!B8471&gt;=20,Input!B8471&lt;=700),Input!B8471,""),"")</f>
        <v/>
      </c>
      <c r="C8471">
        <f>IF(B8471="","",INT(A8471))</f>
        <v/>
      </c>
      <c r="D8471">
        <f>IF(B8471="","",HOUR(A8471))</f>
        <v/>
      </c>
      <c r="E8471">
        <f>IF(B8471="","",IF(INPUT!$I$1="","",IF(C8471&lt;(INT(INPUT!$I$1)-INPUT!$I$2),"Off Meds",IF(C8471&lt;=(INT(INPUT!$I$1)+INPUT!$I$2),"Washout","On Meds"))))</f>
        <v/>
      </c>
      <c r="F8471">
        <f>IF(B8471="","",1.509*(LN(B8471)^1.084-5.381))</f>
        <v/>
      </c>
      <c r="G8471">
        <f>IF(F8471="","",IF(F8471&lt;0,10*F8471^2,0))</f>
        <v/>
      </c>
      <c r="H8471">
        <f>IF(F8471="","",IF(F8471&gt;0,10*F8471^2,0))</f>
        <v/>
      </c>
    </row>
    <row r="8472">
      <c r="A8472">
        <f>Input!A8472</f>
        <v/>
      </c>
      <c r="B8472">
        <f>IF(ISNUMBER(Input!B8472),IF(AND(Input!B8472&gt;=20,Input!B8472&lt;=700),Input!B8472,""),"")</f>
        <v/>
      </c>
      <c r="C8472">
        <f>IF(B8472="","",INT(A8472))</f>
        <v/>
      </c>
      <c r="D8472">
        <f>IF(B8472="","",HOUR(A8472))</f>
        <v/>
      </c>
      <c r="E8472">
        <f>IF(B8472="","",IF(INPUT!$I$1="","",IF(C8472&lt;(INT(INPUT!$I$1)-INPUT!$I$2),"Off Meds",IF(C8472&lt;=(INT(INPUT!$I$1)+INPUT!$I$2),"Washout","On Meds"))))</f>
        <v/>
      </c>
      <c r="F8472">
        <f>IF(B8472="","",1.509*(LN(B8472)^1.084-5.381))</f>
        <v/>
      </c>
      <c r="G8472">
        <f>IF(F8472="","",IF(F8472&lt;0,10*F8472^2,0))</f>
        <v/>
      </c>
      <c r="H8472">
        <f>IF(F8472="","",IF(F8472&gt;0,10*F8472^2,0))</f>
        <v/>
      </c>
    </row>
    <row r="8473">
      <c r="A8473">
        <f>Input!A8473</f>
        <v/>
      </c>
      <c r="B8473">
        <f>IF(ISNUMBER(Input!B8473),IF(AND(Input!B8473&gt;=20,Input!B8473&lt;=700),Input!B8473,""),"")</f>
        <v/>
      </c>
      <c r="C8473">
        <f>IF(B8473="","",INT(A8473))</f>
        <v/>
      </c>
      <c r="D8473">
        <f>IF(B8473="","",HOUR(A8473))</f>
        <v/>
      </c>
      <c r="E8473">
        <f>IF(B8473="","",IF(INPUT!$I$1="","",IF(C8473&lt;(INT(INPUT!$I$1)-INPUT!$I$2),"Off Meds",IF(C8473&lt;=(INT(INPUT!$I$1)+INPUT!$I$2),"Washout","On Meds"))))</f>
        <v/>
      </c>
      <c r="F8473">
        <f>IF(B8473="","",1.509*(LN(B8473)^1.084-5.381))</f>
        <v/>
      </c>
      <c r="G8473">
        <f>IF(F8473="","",IF(F8473&lt;0,10*F8473^2,0))</f>
        <v/>
      </c>
      <c r="H8473">
        <f>IF(F8473="","",IF(F8473&gt;0,10*F8473^2,0))</f>
        <v/>
      </c>
    </row>
    <row r="8474">
      <c r="A8474">
        <f>Input!A8474</f>
        <v/>
      </c>
      <c r="B8474">
        <f>IF(ISNUMBER(Input!B8474),IF(AND(Input!B8474&gt;=20,Input!B8474&lt;=700),Input!B8474,""),"")</f>
        <v/>
      </c>
      <c r="C8474">
        <f>IF(B8474="","",INT(A8474))</f>
        <v/>
      </c>
      <c r="D8474">
        <f>IF(B8474="","",HOUR(A8474))</f>
        <v/>
      </c>
      <c r="E8474">
        <f>IF(B8474="","",IF(INPUT!$I$1="","",IF(C8474&lt;(INT(INPUT!$I$1)-INPUT!$I$2),"Off Meds",IF(C8474&lt;=(INT(INPUT!$I$1)+INPUT!$I$2),"Washout","On Meds"))))</f>
        <v/>
      </c>
      <c r="F8474">
        <f>IF(B8474="","",1.509*(LN(B8474)^1.084-5.381))</f>
        <v/>
      </c>
      <c r="G8474">
        <f>IF(F8474="","",IF(F8474&lt;0,10*F8474^2,0))</f>
        <v/>
      </c>
      <c r="H8474">
        <f>IF(F8474="","",IF(F8474&gt;0,10*F8474^2,0))</f>
        <v/>
      </c>
    </row>
    <row r="8475">
      <c r="A8475">
        <f>Input!A8475</f>
        <v/>
      </c>
      <c r="B8475">
        <f>IF(ISNUMBER(Input!B8475),IF(AND(Input!B8475&gt;=20,Input!B8475&lt;=700),Input!B8475,""),"")</f>
        <v/>
      </c>
      <c r="C8475">
        <f>IF(B8475="","",INT(A8475))</f>
        <v/>
      </c>
      <c r="D8475">
        <f>IF(B8475="","",HOUR(A8475))</f>
        <v/>
      </c>
      <c r="E8475">
        <f>IF(B8475="","",IF(INPUT!$I$1="","",IF(C8475&lt;(INT(INPUT!$I$1)-INPUT!$I$2),"Off Meds",IF(C8475&lt;=(INT(INPUT!$I$1)+INPUT!$I$2),"Washout","On Meds"))))</f>
        <v/>
      </c>
      <c r="F8475">
        <f>IF(B8475="","",1.509*(LN(B8475)^1.084-5.381))</f>
        <v/>
      </c>
      <c r="G8475">
        <f>IF(F8475="","",IF(F8475&lt;0,10*F8475^2,0))</f>
        <v/>
      </c>
      <c r="H8475">
        <f>IF(F8475="","",IF(F8475&gt;0,10*F8475^2,0))</f>
        <v/>
      </c>
    </row>
    <row r="8476">
      <c r="A8476">
        <f>Input!A8476</f>
        <v/>
      </c>
      <c r="B8476">
        <f>IF(ISNUMBER(Input!B8476),IF(AND(Input!B8476&gt;=20,Input!B8476&lt;=700),Input!B8476,""),"")</f>
        <v/>
      </c>
      <c r="C8476">
        <f>IF(B8476="","",INT(A8476))</f>
        <v/>
      </c>
      <c r="D8476">
        <f>IF(B8476="","",HOUR(A8476))</f>
        <v/>
      </c>
      <c r="E8476">
        <f>IF(B8476="","",IF(INPUT!$I$1="","",IF(C8476&lt;(INT(INPUT!$I$1)-INPUT!$I$2),"Off Meds",IF(C8476&lt;=(INT(INPUT!$I$1)+INPUT!$I$2),"Washout","On Meds"))))</f>
        <v/>
      </c>
      <c r="F8476">
        <f>IF(B8476="","",1.509*(LN(B8476)^1.084-5.381))</f>
        <v/>
      </c>
      <c r="G8476">
        <f>IF(F8476="","",IF(F8476&lt;0,10*F8476^2,0))</f>
        <v/>
      </c>
      <c r="H8476">
        <f>IF(F8476="","",IF(F8476&gt;0,10*F8476^2,0))</f>
        <v/>
      </c>
    </row>
    <row r="8477">
      <c r="A8477">
        <f>Input!A8477</f>
        <v/>
      </c>
      <c r="B8477">
        <f>IF(ISNUMBER(Input!B8477),IF(AND(Input!B8477&gt;=20,Input!B8477&lt;=700),Input!B8477,""),"")</f>
        <v/>
      </c>
      <c r="C8477">
        <f>IF(B8477="","",INT(A8477))</f>
        <v/>
      </c>
      <c r="D8477">
        <f>IF(B8477="","",HOUR(A8477))</f>
        <v/>
      </c>
      <c r="E8477">
        <f>IF(B8477="","",IF(INPUT!$I$1="","",IF(C8477&lt;(INT(INPUT!$I$1)-INPUT!$I$2),"Off Meds",IF(C8477&lt;=(INT(INPUT!$I$1)+INPUT!$I$2),"Washout","On Meds"))))</f>
        <v/>
      </c>
      <c r="F8477">
        <f>IF(B8477="","",1.509*(LN(B8477)^1.084-5.381))</f>
        <v/>
      </c>
      <c r="G8477">
        <f>IF(F8477="","",IF(F8477&lt;0,10*F8477^2,0))</f>
        <v/>
      </c>
      <c r="H8477">
        <f>IF(F8477="","",IF(F8477&gt;0,10*F8477^2,0))</f>
        <v/>
      </c>
    </row>
    <row r="8478">
      <c r="A8478">
        <f>Input!A8478</f>
        <v/>
      </c>
      <c r="B8478">
        <f>IF(ISNUMBER(Input!B8478),IF(AND(Input!B8478&gt;=20,Input!B8478&lt;=700),Input!B8478,""),"")</f>
        <v/>
      </c>
      <c r="C8478">
        <f>IF(B8478="","",INT(A8478))</f>
        <v/>
      </c>
      <c r="D8478">
        <f>IF(B8478="","",HOUR(A8478))</f>
        <v/>
      </c>
      <c r="E8478">
        <f>IF(B8478="","",IF(INPUT!$I$1="","",IF(C8478&lt;(INT(INPUT!$I$1)-INPUT!$I$2),"Off Meds",IF(C8478&lt;=(INT(INPUT!$I$1)+INPUT!$I$2),"Washout","On Meds"))))</f>
        <v/>
      </c>
      <c r="F8478">
        <f>IF(B8478="","",1.509*(LN(B8478)^1.084-5.381))</f>
        <v/>
      </c>
      <c r="G8478">
        <f>IF(F8478="","",IF(F8478&lt;0,10*F8478^2,0))</f>
        <v/>
      </c>
      <c r="H8478">
        <f>IF(F8478="","",IF(F8478&gt;0,10*F8478^2,0))</f>
        <v/>
      </c>
    </row>
    <row r="8479">
      <c r="A8479">
        <f>Input!A8479</f>
        <v/>
      </c>
      <c r="B8479">
        <f>IF(ISNUMBER(Input!B8479),IF(AND(Input!B8479&gt;=20,Input!B8479&lt;=700),Input!B8479,""),"")</f>
        <v/>
      </c>
      <c r="C8479">
        <f>IF(B8479="","",INT(A8479))</f>
        <v/>
      </c>
      <c r="D8479">
        <f>IF(B8479="","",HOUR(A8479))</f>
        <v/>
      </c>
      <c r="E8479">
        <f>IF(B8479="","",IF(INPUT!$I$1="","",IF(C8479&lt;(INT(INPUT!$I$1)-INPUT!$I$2),"Off Meds",IF(C8479&lt;=(INT(INPUT!$I$1)+INPUT!$I$2),"Washout","On Meds"))))</f>
        <v/>
      </c>
      <c r="F8479">
        <f>IF(B8479="","",1.509*(LN(B8479)^1.084-5.381))</f>
        <v/>
      </c>
      <c r="G8479">
        <f>IF(F8479="","",IF(F8479&lt;0,10*F8479^2,0))</f>
        <v/>
      </c>
      <c r="H8479">
        <f>IF(F8479="","",IF(F8479&gt;0,10*F8479^2,0))</f>
        <v/>
      </c>
    </row>
    <row r="8480">
      <c r="A8480">
        <f>Input!A8480</f>
        <v/>
      </c>
      <c r="B8480">
        <f>IF(ISNUMBER(Input!B8480),IF(AND(Input!B8480&gt;=20,Input!B8480&lt;=700),Input!B8480,""),"")</f>
        <v/>
      </c>
      <c r="C8480">
        <f>IF(B8480="","",INT(A8480))</f>
        <v/>
      </c>
      <c r="D8480">
        <f>IF(B8480="","",HOUR(A8480))</f>
        <v/>
      </c>
      <c r="E8480">
        <f>IF(B8480="","",IF(INPUT!$I$1="","",IF(C8480&lt;(INT(INPUT!$I$1)-INPUT!$I$2),"Off Meds",IF(C8480&lt;=(INT(INPUT!$I$1)+INPUT!$I$2),"Washout","On Meds"))))</f>
        <v/>
      </c>
      <c r="F8480">
        <f>IF(B8480="","",1.509*(LN(B8480)^1.084-5.381))</f>
        <v/>
      </c>
      <c r="G8480">
        <f>IF(F8480="","",IF(F8480&lt;0,10*F8480^2,0))</f>
        <v/>
      </c>
      <c r="H8480">
        <f>IF(F8480="","",IF(F8480&gt;0,10*F8480^2,0))</f>
        <v/>
      </c>
    </row>
    <row r="8481">
      <c r="A8481">
        <f>Input!A8481</f>
        <v/>
      </c>
      <c r="B8481">
        <f>IF(ISNUMBER(Input!B8481),IF(AND(Input!B8481&gt;=20,Input!B8481&lt;=700),Input!B8481,""),"")</f>
        <v/>
      </c>
      <c r="C8481">
        <f>IF(B8481="","",INT(A8481))</f>
        <v/>
      </c>
      <c r="D8481">
        <f>IF(B8481="","",HOUR(A8481))</f>
        <v/>
      </c>
      <c r="E8481">
        <f>IF(B8481="","",IF(INPUT!$I$1="","",IF(C8481&lt;(INT(INPUT!$I$1)-INPUT!$I$2),"Off Meds",IF(C8481&lt;=(INT(INPUT!$I$1)+INPUT!$I$2),"Washout","On Meds"))))</f>
        <v/>
      </c>
      <c r="F8481">
        <f>IF(B8481="","",1.509*(LN(B8481)^1.084-5.381))</f>
        <v/>
      </c>
      <c r="G8481">
        <f>IF(F8481="","",IF(F8481&lt;0,10*F8481^2,0))</f>
        <v/>
      </c>
      <c r="H8481">
        <f>IF(F8481="","",IF(F8481&gt;0,10*F8481^2,0))</f>
        <v/>
      </c>
    </row>
    <row r="8482">
      <c r="A8482">
        <f>Input!A8482</f>
        <v/>
      </c>
      <c r="B8482">
        <f>IF(ISNUMBER(Input!B8482),IF(AND(Input!B8482&gt;=20,Input!B8482&lt;=700),Input!B8482,""),"")</f>
        <v/>
      </c>
      <c r="C8482">
        <f>IF(B8482="","",INT(A8482))</f>
        <v/>
      </c>
      <c r="D8482">
        <f>IF(B8482="","",HOUR(A8482))</f>
        <v/>
      </c>
      <c r="E8482">
        <f>IF(B8482="","",IF(INPUT!$I$1="","",IF(C8482&lt;(INT(INPUT!$I$1)-INPUT!$I$2),"Off Meds",IF(C8482&lt;=(INT(INPUT!$I$1)+INPUT!$I$2),"Washout","On Meds"))))</f>
        <v/>
      </c>
      <c r="F8482">
        <f>IF(B8482="","",1.509*(LN(B8482)^1.084-5.381))</f>
        <v/>
      </c>
      <c r="G8482">
        <f>IF(F8482="","",IF(F8482&lt;0,10*F8482^2,0))</f>
        <v/>
      </c>
      <c r="H8482">
        <f>IF(F8482="","",IF(F8482&gt;0,10*F8482^2,0))</f>
        <v/>
      </c>
    </row>
    <row r="8483">
      <c r="A8483">
        <f>Input!A8483</f>
        <v/>
      </c>
      <c r="B8483">
        <f>IF(ISNUMBER(Input!B8483),IF(AND(Input!B8483&gt;=20,Input!B8483&lt;=700),Input!B8483,""),"")</f>
        <v/>
      </c>
      <c r="C8483">
        <f>IF(B8483="","",INT(A8483))</f>
        <v/>
      </c>
      <c r="D8483">
        <f>IF(B8483="","",HOUR(A8483))</f>
        <v/>
      </c>
      <c r="E8483">
        <f>IF(B8483="","",IF(INPUT!$I$1="","",IF(C8483&lt;(INT(INPUT!$I$1)-INPUT!$I$2),"Off Meds",IF(C8483&lt;=(INT(INPUT!$I$1)+INPUT!$I$2),"Washout","On Meds"))))</f>
        <v/>
      </c>
      <c r="F8483">
        <f>IF(B8483="","",1.509*(LN(B8483)^1.084-5.381))</f>
        <v/>
      </c>
      <c r="G8483">
        <f>IF(F8483="","",IF(F8483&lt;0,10*F8483^2,0))</f>
        <v/>
      </c>
      <c r="H8483">
        <f>IF(F8483="","",IF(F8483&gt;0,10*F8483^2,0))</f>
        <v/>
      </c>
    </row>
    <row r="8484">
      <c r="A8484">
        <f>Input!A8484</f>
        <v/>
      </c>
      <c r="B8484">
        <f>IF(ISNUMBER(Input!B8484),IF(AND(Input!B8484&gt;=20,Input!B8484&lt;=700),Input!B8484,""),"")</f>
        <v/>
      </c>
      <c r="C8484">
        <f>IF(B8484="","",INT(A8484))</f>
        <v/>
      </c>
      <c r="D8484">
        <f>IF(B8484="","",HOUR(A8484))</f>
        <v/>
      </c>
      <c r="E8484">
        <f>IF(B8484="","",IF(INPUT!$I$1="","",IF(C8484&lt;(INT(INPUT!$I$1)-INPUT!$I$2),"Off Meds",IF(C8484&lt;=(INT(INPUT!$I$1)+INPUT!$I$2),"Washout","On Meds"))))</f>
        <v/>
      </c>
      <c r="F8484">
        <f>IF(B8484="","",1.509*(LN(B8484)^1.084-5.381))</f>
        <v/>
      </c>
      <c r="G8484">
        <f>IF(F8484="","",IF(F8484&lt;0,10*F8484^2,0))</f>
        <v/>
      </c>
      <c r="H8484">
        <f>IF(F8484="","",IF(F8484&gt;0,10*F8484^2,0))</f>
        <v/>
      </c>
    </row>
    <row r="8485">
      <c r="A8485">
        <f>Input!A8485</f>
        <v/>
      </c>
      <c r="B8485">
        <f>IF(ISNUMBER(Input!B8485),IF(AND(Input!B8485&gt;=20,Input!B8485&lt;=700),Input!B8485,""),"")</f>
        <v/>
      </c>
      <c r="C8485">
        <f>IF(B8485="","",INT(A8485))</f>
        <v/>
      </c>
      <c r="D8485">
        <f>IF(B8485="","",HOUR(A8485))</f>
        <v/>
      </c>
      <c r="E8485">
        <f>IF(B8485="","",IF(INPUT!$I$1="","",IF(C8485&lt;(INT(INPUT!$I$1)-INPUT!$I$2),"Off Meds",IF(C8485&lt;=(INT(INPUT!$I$1)+INPUT!$I$2),"Washout","On Meds"))))</f>
        <v/>
      </c>
      <c r="F8485">
        <f>IF(B8485="","",1.509*(LN(B8485)^1.084-5.381))</f>
        <v/>
      </c>
      <c r="G8485">
        <f>IF(F8485="","",IF(F8485&lt;0,10*F8485^2,0))</f>
        <v/>
      </c>
      <c r="H8485">
        <f>IF(F8485="","",IF(F8485&gt;0,10*F8485^2,0))</f>
        <v/>
      </c>
    </row>
    <row r="8486">
      <c r="A8486">
        <f>Input!A8486</f>
        <v/>
      </c>
      <c r="B8486">
        <f>IF(ISNUMBER(Input!B8486),IF(AND(Input!B8486&gt;=20,Input!B8486&lt;=700),Input!B8486,""),"")</f>
        <v/>
      </c>
      <c r="C8486">
        <f>IF(B8486="","",INT(A8486))</f>
        <v/>
      </c>
      <c r="D8486">
        <f>IF(B8486="","",HOUR(A8486))</f>
        <v/>
      </c>
      <c r="E8486">
        <f>IF(B8486="","",IF(INPUT!$I$1="","",IF(C8486&lt;(INT(INPUT!$I$1)-INPUT!$I$2),"Off Meds",IF(C8486&lt;=(INT(INPUT!$I$1)+INPUT!$I$2),"Washout","On Meds"))))</f>
        <v/>
      </c>
      <c r="F8486">
        <f>IF(B8486="","",1.509*(LN(B8486)^1.084-5.381))</f>
        <v/>
      </c>
      <c r="G8486">
        <f>IF(F8486="","",IF(F8486&lt;0,10*F8486^2,0))</f>
        <v/>
      </c>
      <c r="H8486">
        <f>IF(F8486="","",IF(F8486&gt;0,10*F8486^2,0))</f>
        <v/>
      </c>
    </row>
    <row r="8487">
      <c r="A8487">
        <f>Input!A8487</f>
        <v/>
      </c>
      <c r="B8487">
        <f>IF(ISNUMBER(Input!B8487),IF(AND(Input!B8487&gt;=20,Input!B8487&lt;=700),Input!B8487,""),"")</f>
        <v/>
      </c>
      <c r="C8487">
        <f>IF(B8487="","",INT(A8487))</f>
        <v/>
      </c>
      <c r="D8487">
        <f>IF(B8487="","",HOUR(A8487))</f>
        <v/>
      </c>
      <c r="E8487">
        <f>IF(B8487="","",IF(INPUT!$I$1="","",IF(C8487&lt;(INT(INPUT!$I$1)-INPUT!$I$2),"Off Meds",IF(C8487&lt;=(INT(INPUT!$I$1)+INPUT!$I$2),"Washout","On Meds"))))</f>
        <v/>
      </c>
      <c r="F8487">
        <f>IF(B8487="","",1.509*(LN(B8487)^1.084-5.381))</f>
        <v/>
      </c>
      <c r="G8487">
        <f>IF(F8487="","",IF(F8487&lt;0,10*F8487^2,0))</f>
        <v/>
      </c>
      <c r="H8487">
        <f>IF(F8487="","",IF(F8487&gt;0,10*F8487^2,0))</f>
        <v/>
      </c>
    </row>
    <row r="8488">
      <c r="A8488">
        <f>Input!A8488</f>
        <v/>
      </c>
      <c r="B8488">
        <f>IF(ISNUMBER(Input!B8488),IF(AND(Input!B8488&gt;=20,Input!B8488&lt;=700),Input!B8488,""),"")</f>
        <v/>
      </c>
      <c r="C8488">
        <f>IF(B8488="","",INT(A8488))</f>
        <v/>
      </c>
      <c r="D8488">
        <f>IF(B8488="","",HOUR(A8488))</f>
        <v/>
      </c>
      <c r="E8488">
        <f>IF(B8488="","",IF(INPUT!$I$1="","",IF(C8488&lt;(INT(INPUT!$I$1)-INPUT!$I$2),"Off Meds",IF(C8488&lt;=(INT(INPUT!$I$1)+INPUT!$I$2),"Washout","On Meds"))))</f>
        <v/>
      </c>
      <c r="F8488">
        <f>IF(B8488="","",1.509*(LN(B8488)^1.084-5.381))</f>
        <v/>
      </c>
      <c r="G8488">
        <f>IF(F8488="","",IF(F8488&lt;0,10*F8488^2,0))</f>
        <v/>
      </c>
      <c r="H8488">
        <f>IF(F8488="","",IF(F8488&gt;0,10*F8488^2,0))</f>
        <v/>
      </c>
    </row>
    <row r="8489">
      <c r="A8489">
        <f>Input!A8489</f>
        <v/>
      </c>
      <c r="B8489">
        <f>IF(ISNUMBER(Input!B8489),IF(AND(Input!B8489&gt;=20,Input!B8489&lt;=700),Input!B8489,""),"")</f>
        <v/>
      </c>
      <c r="C8489">
        <f>IF(B8489="","",INT(A8489))</f>
        <v/>
      </c>
      <c r="D8489">
        <f>IF(B8489="","",HOUR(A8489))</f>
        <v/>
      </c>
      <c r="E8489">
        <f>IF(B8489="","",IF(INPUT!$I$1="","",IF(C8489&lt;(INT(INPUT!$I$1)-INPUT!$I$2),"Off Meds",IF(C8489&lt;=(INT(INPUT!$I$1)+INPUT!$I$2),"Washout","On Meds"))))</f>
        <v/>
      </c>
      <c r="F8489">
        <f>IF(B8489="","",1.509*(LN(B8489)^1.084-5.381))</f>
        <v/>
      </c>
      <c r="G8489">
        <f>IF(F8489="","",IF(F8489&lt;0,10*F8489^2,0))</f>
        <v/>
      </c>
      <c r="H8489">
        <f>IF(F8489="","",IF(F8489&gt;0,10*F8489^2,0))</f>
        <v/>
      </c>
    </row>
    <row r="8490">
      <c r="A8490">
        <f>Input!A8490</f>
        <v/>
      </c>
      <c r="B8490">
        <f>IF(ISNUMBER(Input!B8490),IF(AND(Input!B8490&gt;=20,Input!B8490&lt;=700),Input!B8490,""),"")</f>
        <v/>
      </c>
      <c r="C8490">
        <f>IF(B8490="","",INT(A8490))</f>
        <v/>
      </c>
      <c r="D8490">
        <f>IF(B8490="","",HOUR(A8490))</f>
        <v/>
      </c>
      <c r="E8490">
        <f>IF(B8490="","",IF(INPUT!$I$1="","",IF(C8490&lt;(INT(INPUT!$I$1)-INPUT!$I$2),"Off Meds",IF(C8490&lt;=(INT(INPUT!$I$1)+INPUT!$I$2),"Washout","On Meds"))))</f>
        <v/>
      </c>
      <c r="F8490">
        <f>IF(B8490="","",1.509*(LN(B8490)^1.084-5.381))</f>
        <v/>
      </c>
      <c r="G8490">
        <f>IF(F8490="","",IF(F8490&lt;0,10*F8490^2,0))</f>
        <v/>
      </c>
      <c r="H8490">
        <f>IF(F8490="","",IF(F8490&gt;0,10*F8490^2,0))</f>
        <v/>
      </c>
    </row>
    <row r="8491">
      <c r="A8491">
        <f>Input!A8491</f>
        <v/>
      </c>
      <c r="B8491">
        <f>IF(ISNUMBER(Input!B8491),IF(AND(Input!B8491&gt;=20,Input!B8491&lt;=700),Input!B8491,""),"")</f>
        <v/>
      </c>
      <c r="C8491">
        <f>IF(B8491="","",INT(A8491))</f>
        <v/>
      </c>
      <c r="D8491">
        <f>IF(B8491="","",HOUR(A8491))</f>
        <v/>
      </c>
      <c r="E8491">
        <f>IF(B8491="","",IF(INPUT!$I$1="","",IF(C8491&lt;(INT(INPUT!$I$1)-INPUT!$I$2),"Off Meds",IF(C8491&lt;=(INT(INPUT!$I$1)+INPUT!$I$2),"Washout","On Meds"))))</f>
        <v/>
      </c>
      <c r="F8491">
        <f>IF(B8491="","",1.509*(LN(B8491)^1.084-5.381))</f>
        <v/>
      </c>
      <c r="G8491">
        <f>IF(F8491="","",IF(F8491&lt;0,10*F8491^2,0))</f>
        <v/>
      </c>
      <c r="H8491">
        <f>IF(F8491="","",IF(F8491&gt;0,10*F8491^2,0))</f>
        <v/>
      </c>
    </row>
    <row r="8492">
      <c r="A8492">
        <f>Input!A8492</f>
        <v/>
      </c>
      <c r="B8492">
        <f>IF(ISNUMBER(Input!B8492),IF(AND(Input!B8492&gt;=20,Input!B8492&lt;=700),Input!B8492,""),"")</f>
        <v/>
      </c>
      <c r="C8492">
        <f>IF(B8492="","",INT(A8492))</f>
        <v/>
      </c>
      <c r="D8492">
        <f>IF(B8492="","",HOUR(A8492))</f>
        <v/>
      </c>
      <c r="E8492">
        <f>IF(B8492="","",IF(INPUT!$I$1="","",IF(C8492&lt;(INT(INPUT!$I$1)-INPUT!$I$2),"Off Meds",IF(C8492&lt;=(INT(INPUT!$I$1)+INPUT!$I$2),"Washout","On Meds"))))</f>
        <v/>
      </c>
      <c r="F8492">
        <f>IF(B8492="","",1.509*(LN(B8492)^1.084-5.381))</f>
        <v/>
      </c>
      <c r="G8492">
        <f>IF(F8492="","",IF(F8492&lt;0,10*F8492^2,0))</f>
        <v/>
      </c>
      <c r="H8492">
        <f>IF(F8492="","",IF(F8492&gt;0,10*F8492^2,0))</f>
        <v/>
      </c>
    </row>
    <row r="8493">
      <c r="A8493">
        <f>Input!A8493</f>
        <v/>
      </c>
      <c r="B8493">
        <f>IF(ISNUMBER(Input!B8493),IF(AND(Input!B8493&gt;=20,Input!B8493&lt;=700),Input!B8493,""),"")</f>
        <v/>
      </c>
      <c r="C8493">
        <f>IF(B8493="","",INT(A8493))</f>
        <v/>
      </c>
      <c r="D8493">
        <f>IF(B8493="","",HOUR(A8493))</f>
        <v/>
      </c>
      <c r="E8493">
        <f>IF(B8493="","",IF(INPUT!$I$1="","",IF(C8493&lt;(INT(INPUT!$I$1)-INPUT!$I$2),"Off Meds",IF(C8493&lt;=(INT(INPUT!$I$1)+INPUT!$I$2),"Washout","On Meds"))))</f>
        <v/>
      </c>
      <c r="F8493">
        <f>IF(B8493="","",1.509*(LN(B8493)^1.084-5.381))</f>
        <v/>
      </c>
      <c r="G8493">
        <f>IF(F8493="","",IF(F8493&lt;0,10*F8493^2,0))</f>
        <v/>
      </c>
      <c r="H8493">
        <f>IF(F8493="","",IF(F8493&gt;0,10*F8493^2,0))</f>
        <v/>
      </c>
    </row>
    <row r="8494">
      <c r="A8494">
        <f>Input!A8494</f>
        <v/>
      </c>
      <c r="B8494">
        <f>IF(ISNUMBER(Input!B8494),IF(AND(Input!B8494&gt;=20,Input!B8494&lt;=700),Input!B8494,""),"")</f>
        <v/>
      </c>
      <c r="C8494">
        <f>IF(B8494="","",INT(A8494))</f>
        <v/>
      </c>
      <c r="D8494">
        <f>IF(B8494="","",HOUR(A8494))</f>
        <v/>
      </c>
      <c r="E8494">
        <f>IF(B8494="","",IF(INPUT!$I$1="","",IF(C8494&lt;(INT(INPUT!$I$1)-INPUT!$I$2),"Off Meds",IF(C8494&lt;=(INT(INPUT!$I$1)+INPUT!$I$2),"Washout","On Meds"))))</f>
        <v/>
      </c>
      <c r="F8494">
        <f>IF(B8494="","",1.509*(LN(B8494)^1.084-5.381))</f>
        <v/>
      </c>
      <c r="G8494">
        <f>IF(F8494="","",IF(F8494&lt;0,10*F8494^2,0))</f>
        <v/>
      </c>
      <c r="H8494">
        <f>IF(F8494="","",IF(F8494&gt;0,10*F8494^2,0))</f>
        <v/>
      </c>
    </row>
    <row r="8495">
      <c r="A8495">
        <f>Input!A8495</f>
        <v/>
      </c>
      <c r="B8495">
        <f>IF(ISNUMBER(Input!B8495),IF(AND(Input!B8495&gt;=20,Input!B8495&lt;=700),Input!B8495,""),"")</f>
        <v/>
      </c>
      <c r="C8495">
        <f>IF(B8495="","",INT(A8495))</f>
        <v/>
      </c>
      <c r="D8495">
        <f>IF(B8495="","",HOUR(A8495))</f>
        <v/>
      </c>
      <c r="E8495">
        <f>IF(B8495="","",IF(INPUT!$I$1="","",IF(C8495&lt;(INT(INPUT!$I$1)-INPUT!$I$2),"Off Meds",IF(C8495&lt;=(INT(INPUT!$I$1)+INPUT!$I$2),"Washout","On Meds"))))</f>
        <v/>
      </c>
      <c r="F8495">
        <f>IF(B8495="","",1.509*(LN(B8495)^1.084-5.381))</f>
        <v/>
      </c>
      <c r="G8495">
        <f>IF(F8495="","",IF(F8495&lt;0,10*F8495^2,0))</f>
        <v/>
      </c>
      <c r="H8495">
        <f>IF(F8495="","",IF(F8495&gt;0,10*F8495^2,0))</f>
        <v/>
      </c>
    </row>
    <row r="8496">
      <c r="A8496">
        <f>Input!A8496</f>
        <v/>
      </c>
      <c r="B8496">
        <f>IF(ISNUMBER(Input!B8496),IF(AND(Input!B8496&gt;=20,Input!B8496&lt;=700),Input!B8496,""),"")</f>
        <v/>
      </c>
      <c r="C8496">
        <f>IF(B8496="","",INT(A8496))</f>
        <v/>
      </c>
      <c r="D8496">
        <f>IF(B8496="","",HOUR(A8496))</f>
        <v/>
      </c>
      <c r="E8496">
        <f>IF(B8496="","",IF(INPUT!$I$1="","",IF(C8496&lt;(INT(INPUT!$I$1)-INPUT!$I$2),"Off Meds",IF(C8496&lt;=(INT(INPUT!$I$1)+INPUT!$I$2),"Washout","On Meds"))))</f>
        <v/>
      </c>
      <c r="F8496">
        <f>IF(B8496="","",1.509*(LN(B8496)^1.084-5.381))</f>
        <v/>
      </c>
      <c r="G8496">
        <f>IF(F8496="","",IF(F8496&lt;0,10*F8496^2,0))</f>
        <v/>
      </c>
      <c r="H8496">
        <f>IF(F8496="","",IF(F8496&gt;0,10*F8496^2,0))</f>
        <v/>
      </c>
    </row>
    <row r="8497">
      <c r="A8497">
        <f>Input!A8497</f>
        <v/>
      </c>
      <c r="B8497">
        <f>IF(ISNUMBER(Input!B8497),IF(AND(Input!B8497&gt;=20,Input!B8497&lt;=700),Input!B8497,""),"")</f>
        <v/>
      </c>
      <c r="C8497">
        <f>IF(B8497="","",INT(A8497))</f>
        <v/>
      </c>
      <c r="D8497">
        <f>IF(B8497="","",HOUR(A8497))</f>
        <v/>
      </c>
      <c r="E8497">
        <f>IF(B8497="","",IF(INPUT!$I$1="","",IF(C8497&lt;(INT(INPUT!$I$1)-INPUT!$I$2),"Off Meds",IF(C8497&lt;=(INT(INPUT!$I$1)+INPUT!$I$2),"Washout","On Meds"))))</f>
        <v/>
      </c>
      <c r="F8497">
        <f>IF(B8497="","",1.509*(LN(B8497)^1.084-5.381))</f>
        <v/>
      </c>
      <c r="G8497">
        <f>IF(F8497="","",IF(F8497&lt;0,10*F8497^2,0))</f>
        <v/>
      </c>
      <c r="H8497">
        <f>IF(F8497="","",IF(F8497&gt;0,10*F8497^2,0))</f>
        <v/>
      </c>
    </row>
    <row r="8498">
      <c r="A8498">
        <f>Input!A8498</f>
        <v/>
      </c>
      <c r="B8498">
        <f>IF(ISNUMBER(Input!B8498),IF(AND(Input!B8498&gt;=20,Input!B8498&lt;=700),Input!B8498,""),"")</f>
        <v/>
      </c>
      <c r="C8498">
        <f>IF(B8498="","",INT(A8498))</f>
        <v/>
      </c>
      <c r="D8498">
        <f>IF(B8498="","",HOUR(A8498))</f>
        <v/>
      </c>
      <c r="E8498">
        <f>IF(B8498="","",IF(INPUT!$I$1="","",IF(C8498&lt;(INT(INPUT!$I$1)-INPUT!$I$2),"Off Meds",IF(C8498&lt;=(INT(INPUT!$I$1)+INPUT!$I$2),"Washout","On Meds"))))</f>
        <v/>
      </c>
      <c r="F8498">
        <f>IF(B8498="","",1.509*(LN(B8498)^1.084-5.381))</f>
        <v/>
      </c>
      <c r="G8498">
        <f>IF(F8498="","",IF(F8498&lt;0,10*F8498^2,0))</f>
        <v/>
      </c>
      <c r="H8498">
        <f>IF(F8498="","",IF(F8498&gt;0,10*F8498^2,0))</f>
        <v/>
      </c>
    </row>
    <row r="8499">
      <c r="A8499">
        <f>Input!A8499</f>
        <v/>
      </c>
      <c r="B8499">
        <f>IF(ISNUMBER(Input!B8499),IF(AND(Input!B8499&gt;=20,Input!B8499&lt;=700),Input!B8499,""),"")</f>
        <v/>
      </c>
      <c r="C8499">
        <f>IF(B8499="","",INT(A8499))</f>
        <v/>
      </c>
      <c r="D8499">
        <f>IF(B8499="","",HOUR(A8499))</f>
        <v/>
      </c>
      <c r="E8499">
        <f>IF(B8499="","",IF(INPUT!$I$1="","",IF(C8499&lt;(INT(INPUT!$I$1)-INPUT!$I$2),"Off Meds",IF(C8499&lt;=(INT(INPUT!$I$1)+INPUT!$I$2),"Washout","On Meds"))))</f>
        <v/>
      </c>
      <c r="F8499">
        <f>IF(B8499="","",1.509*(LN(B8499)^1.084-5.381))</f>
        <v/>
      </c>
      <c r="G8499">
        <f>IF(F8499="","",IF(F8499&lt;0,10*F8499^2,0))</f>
        <v/>
      </c>
      <c r="H8499">
        <f>IF(F8499="","",IF(F8499&gt;0,10*F8499^2,0))</f>
        <v/>
      </c>
    </row>
    <row r="8500">
      <c r="A8500">
        <f>Input!A8500</f>
        <v/>
      </c>
      <c r="B8500">
        <f>IF(ISNUMBER(Input!B8500),IF(AND(Input!B8500&gt;=20,Input!B8500&lt;=700),Input!B8500,""),"")</f>
        <v/>
      </c>
      <c r="C8500">
        <f>IF(B8500="","",INT(A8500))</f>
        <v/>
      </c>
      <c r="D8500">
        <f>IF(B8500="","",HOUR(A8500))</f>
        <v/>
      </c>
      <c r="E8500">
        <f>IF(B8500="","",IF(INPUT!$I$1="","",IF(C8500&lt;(INT(INPUT!$I$1)-INPUT!$I$2),"Off Meds",IF(C8500&lt;=(INT(INPUT!$I$1)+INPUT!$I$2),"Washout","On Meds"))))</f>
        <v/>
      </c>
      <c r="F8500">
        <f>IF(B8500="","",1.509*(LN(B8500)^1.084-5.381))</f>
        <v/>
      </c>
      <c r="G8500">
        <f>IF(F8500="","",IF(F8500&lt;0,10*F8500^2,0))</f>
        <v/>
      </c>
      <c r="H8500">
        <f>IF(F8500="","",IF(F8500&gt;0,10*F8500^2,0))</f>
        <v/>
      </c>
    </row>
    <row r="8501">
      <c r="A8501">
        <f>Input!A8501</f>
        <v/>
      </c>
      <c r="B8501">
        <f>IF(ISNUMBER(Input!B8501),IF(AND(Input!B8501&gt;=20,Input!B8501&lt;=700),Input!B8501,""),"")</f>
        <v/>
      </c>
      <c r="C8501">
        <f>IF(B8501="","",INT(A8501))</f>
        <v/>
      </c>
      <c r="D8501">
        <f>IF(B8501="","",HOUR(A8501))</f>
        <v/>
      </c>
      <c r="E8501">
        <f>IF(B8501="","",IF(INPUT!$I$1="","",IF(C8501&lt;(INT(INPUT!$I$1)-INPUT!$I$2),"Off Meds",IF(C8501&lt;=(INT(INPUT!$I$1)+INPUT!$I$2),"Washout","On Meds"))))</f>
        <v/>
      </c>
      <c r="F8501">
        <f>IF(B8501="","",1.509*(LN(B8501)^1.084-5.381))</f>
        <v/>
      </c>
      <c r="G8501">
        <f>IF(F8501="","",IF(F8501&lt;0,10*F8501^2,0))</f>
        <v/>
      </c>
      <c r="H8501">
        <f>IF(F8501="","",IF(F8501&gt;0,10*F8501^2,0))</f>
        <v/>
      </c>
    </row>
    <row r="8502">
      <c r="A8502">
        <f>Input!A8502</f>
        <v/>
      </c>
      <c r="B8502">
        <f>IF(ISNUMBER(Input!B8502),IF(AND(Input!B8502&gt;=20,Input!B8502&lt;=700),Input!B8502,""),"")</f>
        <v/>
      </c>
      <c r="C8502">
        <f>IF(B8502="","",INT(A8502))</f>
        <v/>
      </c>
      <c r="D8502">
        <f>IF(B8502="","",HOUR(A8502))</f>
        <v/>
      </c>
      <c r="E8502">
        <f>IF(B8502="","",IF(INPUT!$I$1="","",IF(C8502&lt;(INT(INPUT!$I$1)-INPUT!$I$2),"Off Meds",IF(C8502&lt;=(INT(INPUT!$I$1)+INPUT!$I$2),"Washout","On Meds"))))</f>
        <v/>
      </c>
      <c r="F8502">
        <f>IF(B8502="","",1.509*(LN(B8502)^1.084-5.381))</f>
        <v/>
      </c>
      <c r="G8502">
        <f>IF(F8502="","",IF(F8502&lt;0,10*F8502^2,0))</f>
        <v/>
      </c>
      <c r="H8502">
        <f>IF(F8502="","",IF(F8502&gt;0,10*F8502^2,0))</f>
        <v/>
      </c>
    </row>
    <row r="8503">
      <c r="A8503">
        <f>Input!A8503</f>
        <v/>
      </c>
      <c r="B8503">
        <f>IF(ISNUMBER(Input!B8503),IF(AND(Input!B8503&gt;=20,Input!B8503&lt;=700),Input!B8503,""),"")</f>
        <v/>
      </c>
      <c r="C8503">
        <f>IF(B8503="","",INT(A8503))</f>
        <v/>
      </c>
      <c r="D8503">
        <f>IF(B8503="","",HOUR(A8503))</f>
        <v/>
      </c>
      <c r="E8503">
        <f>IF(B8503="","",IF(INPUT!$I$1="","",IF(C8503&lt;(INT(INPUT!$I$1)-INPUT!$I$2),"Off Meds",IF(C8503&lt;=(INT(INPUT!$I$1)+INPUT!$I$2),"Washout","On Meds"))))</f>
        <v/>
      </c>
      <c r="F8503">
        <f>IF(B8503="","",1.509*(LN(B8503)^1.084-5.381))</f>
        <v/>
      </c>
      <c r="G8503">
        <f>IF(F8503="","",IF(F8503&lt;0,10*F8503^2,0))</f>
        <v/>
      </c>
      <c r="H8503">
        <f>IF(F8503="","",IF(F8503&gt;0,10*F8503^2,0))</f>
        <v/>
      </c>
    </row>
    <row r="8504">
      <c r="A8504">
        <f>Input!A8504</f>
        <v/>
      </c>
      <c r="B8504">
        <f>IF(ISNUMBER(Input!B8504),IF(AND(Input!B8504&gt;=20,Input!B8504&lt;=700),Input!B8504,""),"")</f>
        <v/>
      </c>
      <c r="C8504">
        <f>IF(B8504="","",INT(A8504))</f>
        <v/>
      </c>
      <c r="D8504">
        <f>IF(B8504="","",HOUR(A8504))</f>
        <v/>
      </c>
      <c r="E8504">
        <f>IF(B8504="","",IF(INPUT!$I$1="","",IF(C8504&lt;(INT(INPUT!$I$1)-INPUT!$I$2),"Off Meds",IF(C8504&lt;=(INT(INPUT!$I$1)+INPUT!$I$2),"Washout","On Meds"))))</f>
        <v/>
      </c>
      <c r="F8504">
        <f>IF(B8504="","",1.509*(LN(B8504)^1.084-5.381))</f>
        <v/>
      </c>
      <c r="G8504">
        <f>IF(F8504="","",IF(F8504&lt;0,10*F8504^2,0))</f>
        <v/>
      </c>
      <c r="H8504">
        <f>IF(F8504="","",IF(F8504&gt;0,10*F8504^2,0))</f>
        <v/>
      </c>
    </row>
    <row r="8505">
      <c r="A8505">
        <f>Input!A8505</f>
        <v/>
      </c>
      <c r="B8505">
        <f>IF(ISNUMBER(Input!B8505),IF(AND(Input!B8505&gt;=20,Input!B8505&lt;=700),Input!B8505,""),"")</f>
        <v/>
      </c>
      <c r="C8505">
        <f>IF(B8505="","",INT(A8505))</f>
        <v/>
      </c>
      <c r="D8505">
        <f>IF(B8505="","",HOUR(A8505))</f>
        <v/>
      </c>
      <c r="E8505">
        <f>IF(B8505="","",IF(INPUT!$I$1="","",IF(C8505&lt;(INT(INPUT!$I$1)-INPUT!$I$2),"Off Meds",IF(C8505&lt;=(INT(INPUT!$I$1)+INPUT!$I$2),"Washout","On Meds"))))</f>
        <v/>
      </c>
      <c r="F8505">
        <f>IF(B8505="","",1.509*(LN(B8505)^1.084-5.381))</f>
        <v/>
      </c>
      <c r="G8505">
        <f>IF(F8505="","",IF(F8505&lt;0,10*F8505^2,0))</f>
        <v/>
      </c>
      <c r="H8505">
        <f>IF(F8505="","",IF(F8505&gt;0,10*F8505^2,0))</f>
        <v/>
      </c>
    </row>
    <row r="8506">
      <c r="A8506">
        <f>Input!A8506</f>
        <v/>
      </c>
      <c r="B8506">
        <f>IF(ISNUMBER(Input!B8506),IF(AND(Input!B8506&gt;=20,Input!B8506&lt;=700),Input!B8506,""),"")</f>
        <v/>
      </c>
      <c r="C8506">
        <f>IF(B8506="","",INT(A8506))</f>
        <v/>
      </c>
      <c r="D8506">
        <f>IF(B8506="","",HOUR(A8506))</f>
        <v/>
      </c>
      <c r="E8506">
        <f>IF(B8506="","",IF(INPUT!$I$1="","",IF(C8506&lt;(INT(INPUT!$I$1)-INPUT!$I$2),"Off Meds",IF(C8506&lt;=(INT(INPUT!$I$1)+INPUT!$I$2),"Washout","On Meds"))))</f>
        <v/>
      </c>
      <c r="F8506">
        <f>IF(B8506="","",1.509*(LN(B8506)^1.084-5.381))</f>
        <v/>
      </c>
      <c r="G8506">
        <f>IF(F8506="","",IF(F8506&lt;0,10*F8506^2,0))</f>
        <v/>
      </c>
      <c r="H8506">
        <f>IF(F8506="","",IF(F8506&gt;0,10*F8506^2,0))</f>
        <v/>
      </c>
    </row>
    <row r="8507">
      <c r="A8507">
        <f>Input!A8507</f>
        <v/>
      </c>
      <c r="B8507">
        <f>IF(ISNUMBER(Input!B8507),IF(AND(Input!B8507&gt;=20,Input!B8507&lt;=700),Input!B8507,""),"")</f>
        <v/>
      </c>
      <c r="C8507">
        <f>IF(B8507="","",INT(A8507))</f>
        <v/>
      </c>
      <c r="D8507">
        <f>IF(B8507="","",HOUR(A8507))</f>
        <v/>
      </c>
      <c r="E8507">
        <f>IF(B8507="","",IF(INPUT!$I$1="","",IF(C8507&lt;(INT(INPUT!$I$1)-INPUT!$I$2),"Off Meds",IF(C8507&lt;=(INT(INPUT!$I$1)+INPUT!$I$2),"Washout","On Meds"))))</f>
        <v/>
      </c>
      <c r="F8507">
        <f>IF(B8507="","",1.509*(LN(B8507)^1.084-5.381))</f>
        <v/>
      </c>
      <c r="G8507">
        <f>IF(F8507="","",IF(F8507&lt;0,10*F8507^2,0))</f>
        <v/>
      </c>
      <c r="H8507">
        <f>IF(F8507="","",IF(F8507&gt;0,10*F8507^2,0))</f>
        <v/>
      </c>
    </row>
    <row r="8508">
      <c r="A8508">
        <f>Input!A8508</f>
        <v/>
      </c>
      <c r="B8508">
        <f>IF(ISNUMBER(Input!B8508),IF(AND(Input!B8508&gt;=20,Input!B8508&lt;=700),Input!B8508,""),"")</f>
        <v/>
      </c>
      <c r="C8508">
        <f>IF(B8508="","",INT(A8508))</f>
        <v/>
      </c>
      <c r="D8508">
        <f>IF(B8508="","",HOUR(A8508))</f>
        <v/>
      </c>
      <c r="E8508">
        <f>IF(B8508="","",IF(INPUT!$I$1="","",IF(C8508&lt;(INT(INPUT!$I$1)-INPUT!$I$2),"Off Meds",IF(C8508&lt;=(INT(INPUT!$I$1)+INPUT!$I$2),"Washout","On Meds"))))</f>
        <v/>
      </c>
      <c r="F8508">
        <f>IF(B8508="","",1.509*(LN(B8508)^1.084-5.381))</f>
        <v/>
      </c>
      <c r="G8508">
        <f>IF(F8508="","",IF(F8508&lt;0,10*F8508^2,0))</f>
        <v/>
      </c>
      <c r="H8508">
        <f>IF(F8508="","",IF(F8508&gt;0,10*F8508^2,0))</f>
        <v/>
      </c>
    </row>
    <row r="8509">
      <c r="A8509">
        <f>Input!A8509</f>
        <v/>
      </c>
      <c r="B8509">
        <f>IF(ISNUMBER(Input!B8509),IF(AND(Input!B8509&gt;=20,Input!B8509&lt;=700),Input!B8509,""),"")</f>
        <v/>
      </c>
      <c r="C8509">
        <f>IF(B8509="","",INT(A8509))</f>
        <v/>
      </c>
      <c r="D8509">
        <f>IF(B8509="","",HOUR(A8509))</f>
        <v/>
      </c>
      <c r="E8509">
        <f>IF(B8509="","",IF(INPUT!$I$1="","",IF(C8509&lt;(INT(INPUT!$I$1)-INPUT!$I$2),"Off Meds",IF(C8509&lt;=(INT(INPUT!$I$1)+INPUT!$I$2),"Washout","On Meds"))))</f>
        <v/>
      </c>
      <c r="F8509">
        <f>IF(B8509="","",1.509*(LN(B8509)^1.084-5.381))</f>
        <v/>
      </c>
      <c r="G8509">
        <f>IF(F8509="","",IF(F8509&lt;0,10*F8509^2,0))</f>
        <v/>
      </c>
      <c r="H8509">
        <f>IF(F8509="","",IF(F8509&gt;0,10*F8509^2,0))</f>
        <v/>
      </c>
    </row>
    <row r="8510">
      <c r="A8510">
        <f>Input!A8510</f>
        <v/>
      </c>
      <c r="B8510">
        <f>IF(ISNUMBER(Input!B8510),IF(AND(Input!B8510&gt;=20,Input!B8510&lt;=700),Input!B8510,""),"")</f>
        <v/>
      </c>
      <c r="C8510">
        <f>IF(B8510="","",INT(A8510))</f>
        <v/>
      </c>
      <c r="D8510">
        <f>IF(B8510="","",HOUR(A8510))</f>
        <v/>
      </c>
      <c r="E8510">
        <f>IF(B8510="","",IF(INPUT!$I$1="","",IF(C8510&lt;(INT(INPUT!$I$1)-INPUT!$I$2),"Off Meds",IF(C8510&lt;=(INT(INPUT!$I$1)+INPUT!$I$2),"Washout","On Meds"))))</f>
        <v/>
      </c>
      <c r="F8510">
        <f>IF(B8510="","",1.509*(LN(B8510)^1.084-5.381))</f>
        <v/>
      </c>
      <c r="G8510">
        <f>IF(F8510="","",IF(F8510&lt;0,10*F8510^2,0))</f>
        <v/>
      </c>
      <c r="H8510">
        <f>IF(F8510="","",IF(F8510&gt;0,10*F8510^2,0))</f>
        <v/>
      </c>
    </row>
    <row r="8511">
      <c r="A8511">
        <f>Input!A8511</f>
        <v/>
      </c>
      <c r="B8511">
        <f>IF(ISNUMBER(Input!B8511),IF(AND(Input!B8511&gt;=20,Input!B8511&lt;=700),Input!B8511,""),"")</f>
        <v/>
      </c>
      <c r="C8511">
        <f>IF(B8511="","",INT(A8511))</f>
        <v/>
      </c>
      <c r="D8511">
        <f>IF(B8511="","",HOUR(A8511))</f>
        <v/>
      </c>
      <c r="E8511">
        <f>IF(B8511="","",IF(INPUT!$I$1="","",IF(C8511&lt;(INT(INPUT!$I$1)-INPUT!$I$2),"Off Meds",IF(C8511&lt;=(INT(INPUT!$I$1)+INPUT!$I$2),"Washout","On Meds"))))</f>
        <v/>
      </c>
      <c r="F8511">
        <f>IF(B8511="","",1.509*(LN(B8511)^1.084-5.381))</f>
        <v/>
      </c>
      <c r="G8511">
        <f>IF(F8511="","",IF(F8511&lt;0,10*F8511^2,0))</f>
        <v/>
      </c>
      <c r="H8511">
        <f>IF(F8511="","",IF(F8511&gt;0,10*F8511^2,0))</f>
        <v/>
      </c>
    </row>
    <row r="8512">
      <c r="A8512">
        <f>Input!A8512</f>
        <v/>
      </c>
      <c r="B8512">
        <f>IF(ISNUMBER(Input!B8512),IF(AND(Input!B8512&gt;=20,Input!B8512&lt;=700),Input!B8512,""),"")</f>
        <v/>
      </c>
      <c r="C8512">
        <f>IF(B8512="","",INT(A8512))</f>
        <v/>
      </c>
      <c r="D8512">
        <f>IF(B8512="","",HOUR(A8512))</f>
        <v/>
      </c>
      <c r="E8512">
        <f>IF(B8512="","",IF(INPUT!$I$1="","",IF(C8512&lt;(INT(INPUT!$I$1)-INPUT!$I$2),"Off Meds",IF(C8512&lt;=(INT(INPUT!$I$1)+INPUT!$I$2),"Washout","On Meds"))))</f>
        <v/>
      </c>
      <c r="F8512">
        <f>IF(B8512="","",1.509*(LN(B8512)^1.084-5.381))</f>
        <v/>
      </c>
      <c r="G8512">
        <f>IF(F8512="","",IF(F8512&lt;0,10*F8512^2,0))</f>
        <v/>
      </c>
      <c r="H8512">
        <f>IF(F8512="","",IF(F8512&gt;0,10*F8512^2,0))</f>
        <v/>
      </c>
    </row>
    <row r="8513">
      <c r="A8513">
        <f>Input!A8513</f>
        <v/>
      </c>
      <c r="B8513">
        <f>IF(ISNUMBER(Input!B8513),IF(AND(Input!B8513&gt;=20,Input!B8513&lt;=700),Input!B8513,""),"")</f>
        <v/>
      </c>
      <c r="C8513">
        <f>IF(B8513="","",INT(A8513))</f>
        <v/>
      </c>
      <c r="D8513">
        <f>IF(B8513="","",HOUR(A8513))</f>
        <v/>
      </c>
      <c r="E8513">
        <f>IF(B8513="","",IF(INPUT!$I$1="","",IF(C8513&lt;(INT(INPUT!$I$1)-INPUT!$I$2),"Off Meds",IF(C8513&lt;=(INT(INPUT!$I$1)+INPUT!$I$2),"Washout","On Meds"))))</f>
        <v/>
      </c>
      <c r="F8513">
        <f>IF(B8513="","",1.509*(LN(B8513)^1.084-5.381))</f>
        <v/>
      </c>
      <c r="G8513">
        <f>IF(F8513="","",IF(F8513&lt;0,10*F8513^2,0))</f>
        <v/>
      </c>
      <c r="H8513">
        <f>IF(F8513="","",IF(F8513&gt;0,10*F8513^2,0))</f>
        <v/>
      </c>
    </row>
    <row r="8514">
      <c r="A8514">
        <f>Input!A8514</f>
        <v/>
      </c>
      <c r="B8514">
        <f>IF(ISNUMBER(Input!B8514),IF(AND(Input!B8514&gt;=20,Input!B8514&lt;=700),Input!B8514,""),"")</f>
        <v/>
      </c>
      <c r="C8514">
        <f>IF(B8514="","",INT(A8514))</f>
        <v/>
      </c>
      <c r="D8514">
        <f>IF(B8514="","",HOUR(A8514))</f>
        <v/>
      </c>
      <c r="E8514">
        <f>IF(B8514="","",IF(INPUT!$I$1="","",IF(C8514&lt;(INT(INPUT!$I$1)-INPUT!$I$2),"Off Meds",IF(C8514&lt;=(INT(INPUT!$I$1)+INPUT!$I$2),"Washout","On Meds"))))</f>
        <v/>
      </c>
      <c r="F8514">
        <f>IF(B8514="","",1.509*(LN(B8514)^1.084-5.381))</f>
        <v/>
      </c>
      <c r="G8514">
        <f>IF(F8514="","",IF(F8514&lt;0,10*F8514^2,0))</f>
        <v/>
      </c>
      <c r="H8514">
        <f>IF(F8514="","",IF(F8514&gt;0,10*F8514^2,0))</f>
        <v/>
      </c>
    </row>
    <row r="8515">
      <c r="A8515">
        <f>Input!A8515</f>
        <v/>
      </c>
      <c r="B8515">
        <f>IF(ISNUMBER(Input!B8515),IF(AND(Input!B8515&gt;=20,Input!B8515&lt;=700),Input!B8515,""),"")</f>
        <v/>
      </c>
      <c r="C8515">
        <f>IF(B8515="","",INT(A8515))</f>
        <v/>
      </c>
      <c r="D8515">
        <f>IF(B8515="","",HOUR(A8515))</f>
        <v/>
      </c>
      <c r="E8515">
        <f>IF(B8515="","",IF(INPUT!$I$1="","",IF(C8515&lt;(INT(INPUT!$I$1)-INPUT!$I$2),"Off Meds",IF(C8515&lt;=(INT(INPUT!$I$1)+INPUT!$I$2),"Washout","On Meds"))))</f>
        <v/>
      </c>
      <c r="F8515">
        <f>IF(B8515="","",1.509*(LN(B8515)^1.084-5.381))</f>
        <v/>
      </c>
      <c r="G8515">
        <f>IF(F8515="","",IF(F8515&lt;0,10*F8515^2,0))</f>
        <v/>
      </c>
      <c r="H8515">
        <f>IF(F8515="","",IF(F8515&gt;0,10*F8515^2,0))</f>
        <v/>
      </c>
    </row>
    <row r="8516">
      <c r="A8516">
        <f>Input!A8516</f>
        <v/>
      </c>
      <c r="B8516">
        <f>IF(ISNUMBER(Input!B8516),IF(AND(Input!B8516&gt;=20,Input!B8516&lt;=700),Input!B8516,""),"")</f>
        <v/>
      </c>
      <c r="C8516">
        <f>IF(B8516="","",INT(A8516))</f>
        <v/>
      </c>
      <c r="D8516">
        <f>IF(B8516="","",HOUR(A8516))</f>
        <v/>
      </c>
      <c r="E8516">
        <f>IF(B8516="","",IF(INPUT!$I$1="","",IF(C8516&lt;(INT(INPUT!$I$1)-INPUT!$I$2),"Off Meds",IF(C8516&lt;=(INT(INPUT!$I$1)+INPUT!$I$2),"Washout","On Meds"))))</f>
        <v/>
      </c>
      <c r="F8516">
        <f>IF(B8516="","",1.509*(LN(B8516)^1.084-5.381))</f>
        <v/>
      </c>
      <c r="G8516">
        <f>IF(F8516="","",IF(F8516&lt;0,10*F8516^2,0))</f>
        <v/>
      </c>
      <c r="H8516">
        <f>IF(F8516="","",IF(F8516&gt;0,10*F8516^2,0))</f>
        <v/>
      </c>
    </row>
    <row r="8517">
      <c r="A8517">
        <f>Input!A8517</f>
        <v/>
      </c>
      <c r="B8517">
        <f>IF(ISNUMBER(Input!B8517),IF(AND(Input!B8517&gt;=20,Input!B8517&lt;=700),Input!B8517,""),"")</f>
        <v/>
      </c>
      <c r="C8517">
        <f>IF(B8517="","",INT(A8517))</f>
        <v/>
      </c>
      <c r="D8517">
        <f>IF(B8517="","",HOUR(A8517))</f>
        <v/>
      </c>
      <c r="E8517">
        <f>IF(B8517="","",IF(INPUT!$I$1="","",IF(C8517&lt;(INT(INPUT!$I$1)-INPUT!$I$2),"Off Meds",IF(C8517&lt;=(INT(INPUT!$I$1)+INPUT!$I$2),"Washout","On Meds"))))</f>
        <v/>
      </c>
      <c r="F8517">
        <f>IF(B8517="","",1.509*(LN(B8517)^1.084-5.381))</f>
        <v/>
      </c>
      <c r="G8517">
        <f>IF(F8517="","",IF(F8517&lt;0,10*F8517^2,0))</f>
        <v/>
      </c>
      <c r="H8517">
        <f>IF(F8517="","",IF(F8517&gt;0,10*F8517^2,0))</f>
        <v/>
      </c>
    </row>
    <row r="8518">
      <c r="A8518">
        <f>Input!A8518</f>
        <v/>
      </c>
      <c r="B8518">
        <f>IF(ISNUMBER(Input!B8518),IF(AND(Input!B8518&gt;=20,Input!B8518&lt;=700),Input!B8518,""),"")</f>
        <v/>
      </c>
      <c r="C8518">
        <f>IF(B8518="","",INT(A8518))</f>
        <v/>
      </c>
      <c r="D8518">
        <f>IF(B8518="","",HOUR(A8518))</f>
        <v/>
      </c>
      <c r="E8518">
        <f>IF(B8518="","",IF(INPUT!$I$1="","",IF(C8518&lt;(INT(INPUT!$I$1)-INPUT!$I$2),"Off Meds",IF(C8518&lt;=(INT(INPUT!$I$1)+INPUT!$I$2),"Washout","On Meds"))))</f>
        <v/>
      </c>
      <c r="F8518">
        <f>IF(B8518="","",1.509*(LN(B8518)^1.084-5.381))</f>
        <v/>
      </c>
      <c r="G8518">
        <f>IF(F8518="","",IF(F8518&lt;0,10*F8518^2,0))</f>
        <v/>
      </c>
      <c r="H8518">
        <f>IF(F8518="","",IF(F8518&gt;0,10*F8518^2,0))</f>
        <v/>
      </c>
    </row>
    <row r="8519">
      <c r="A8519">
        <f>Input!A8519</f>
        <v/>
      </c>
      <c r="B8519">
        <f>IF(ISNUMBER(Input!B8519),IF(AND(Input!B8519&gt;=20,Input!B8519&lt;=700),Input!B8519,""),"")</f>
        <v/>
      </c>
      <c r="C8519">
        <f>IF(B8519="","",INT(A8519))</f>
        <v/>
      </c>
      <c r="D8519">
        <f>IF(B8519="","",HOUR(A8519))</f>
        <v/>
      </c>
      <c r="E8519">
        <f>IF(B8519="","",IF(INPUT!$I$1="","",IF(C8519&lt;(INT(INPUT!$I$1)-INPUT!$I$2),"Off Meds",IF(C8519&lt;=(INT(INPUT!$I$1)+INPUT!$I$2),"Washout","On Meds"))))</f>
        <v/>
      </c>
      <c r="F8519">
        <f>IF(B8519="","",1.509*(LN(B8519)^1.084-5.381))</f>
        <v/>
      </c>
      <c r="G8519">
        <f>IF(F8519="","",IF(F8519&lt;0,10*F8519^2,0))</f>
        <v/>
      </c>
      <c r="H8519">
        <f>IF(F8519="","",IF(F8519&gt;0,10*F8519^2,0))</f>
        <v/>
      </c>
    </row>
    <row r="8520">
      <c r="A8520">
        <f>Input!A8520</f>
        <v/>
      </c>
      <c r="B8520">
        <f>IF(ISNUMBER(Input!B8520),IF(AND(Input!B8520&gt;=20,Input!B8520&lt;=700),Input!B8520,""),"")</f>
        <v/>
      </c>
      <c r="C8520">
        <f>IF(B8520="","",INT(A8520))</f>
        <v/>
      </c>
      <c r="D8520">
        <f>IF(B8520="","",HOUR(A8520))</f>
        <v/>
      </c>
      <c r="E8520">
        <f>IF(B8520="","",IF(INPUT!$I$1="","",IF(C8520&lt;(INT(INPUT!$I$1)-INPUT!$I$2),"Off Meds",IF(C8520&lt;=(INT(INPUT!$I$1)+INPUT!$I$2),"Washout","On Meds"))))</f>
        <v/>
      </c>
      <c r="F8520">
        <f>IF(B8520="","",1.509*(LN(B8520)^1.084-5.381))</f>
        <v/>
      </c>
      <c r="G8520">
        <f>IF(F8520="","",IF(F8520&lt;0,10*F8520^2,0))</f>
        <v/>
      </c>
      <c r="H8520">
        <f>IF(F8520="","",IF(F8520&gt;0,10*F8520^2,0))</f>
        <v/>
      </c>
    </row>
    <row r="8521">
      <c r="A8521">
        <f>Input!A8521</f>
        <v/>
      </c>
      <c r="B8521">
        <f>IF(ISNUMBER(Input!B8521),IF(AND(Input!B8521&gt;=20,Input!B8521&lt;=700),Input!B8521,""),"")</f>
        <v/>
      </c>
      <c r="C8521">
        <f>IF(B8521="","",INT(A8521))</f>
        <v/>
      </c>
      <c r="D8521">
        <f>IF(B8521="","",HOUR(A8521))</f>
        <v/>
      </c>
      <c r="E8521">
        <f>IF(B8521="","",IF(INPUT!$I$1="","",IF(C8521&lt;(INT(INPUT!$I$1)-INPUT!$I$2),"Off Meds",IF(C8521&lt;=(INT(INPUT!$I$1)+INPUT!$I$2),"Washout","On Meds"))))</f>
        <v/>
      </c>
      <c r="F8521">
        <f>IF(B8521="","",1.509*(LN(B8521)^1.084-5.381))</f>
        <v/>
      </c>
      <c r="G8521">
        <f>IF(F8521="","",IF(F8521&lt;0,10*F8521^2,0))</f>
        <v/>
      </c>
      <c r="H8521">
        <f>IF(F8521="","",IF(F8521&gt;0,10*F8521^2,0))</f>
        <v/>
      </c>
    </row>
    <row r="8522">
      <c r="A8522">
        <f>Input!A8522</f>
        <v/>
      </c>
      <c r="B8522">
        <f>IF(ISNUMBER(Input!B8522),IF(AND(Input!B8522&gt;=20,Input!B8522&lt;=700),Input!B8522,""),"")</f>
        <v/>
      </c>
      <c r="C8522">
        <f>IF(B8522="","",INT(A8522))</f>
        <v/>
      </c>
      <c r="D8522">
        <f>IF(B8522="","",HOUR(A8522))</f>
        <v/>
      </c>
      <c r="E8522">
        <f>IF(B8522="","",IF(INPUT!$I$1="","",IF(C8522&lt;(INT(INPUT!$I$1)-INPUT!$I$2),"Off Meds",IF(C8522&lt;=(INT(INPUT!$I$1)+INPUT!$I$2),"Washout","On Meds"))))</f>
        <v/>
      </c>
      <c r="F8522">
        <f>IF(B8522="","",1.509*(LN(B8522)^1.084-5.381))</f>
        <v/>
      </c>
      <c r="G8522">
        <f>IF(F8522="","",IF(F8522&lt;0,10*F8522^2,0))</f>
        <v/>
      </c>
      <c r="H8522">
        <f>IF(F8522="","",IF(F8522&gt;0,10*F8522^2,0))</f>
        <v/>
      </c>
    </row>
    <row r="8523">
      <c r="A8523">
        <f>Input!A8523</f>
        <v/>
      </c>
      <c r="B8523">
        <f>IF(ISNUMBER(Input!B8523),IF(AND(Input!B8523&gt;=20,Input!B8523&lt;=700),Input!B8523,""),"")</f>
        <v/>
      </c>
      <c r="C8523">
        <f>IF(B8523="","",INT(A8523))</f>
        <v/>
      </c>
      <c r="D8523">
        <f>IF(B8523="","",HOUR(A8523))</f>
        <v/>
      </c>
      <c r="E8523">
        <f>IF(B8523="","",IF(INPUT!$I$1="","",IF(C8523&lt;(INT(INPUT!$I$1)-INPUT!$I$2),"Off Meds",IF(C8523&lt;=(INT(INPUT!$I$1)+INPUT!$I$2),"Washout","On Meds"))))</f>
        <v/>
      </c>
      <c r="F8523">
        <f>IF(B8523="","",1.509*(LN(B8523)^1.084-5.381))</f>
        <v/>
      </c>
      <c r="G8523">
        <f>IF(F8523="","",IF(F8523&lt;0,10*F8523^2,0))</f>
        <v/>
      </c>
      <c r="H8523">
        <f>IF(F8523="","",IF(F8523&gt;0,10*F8523^2,0))</f>
        <v/>
      </c>
    </row>
    <row r="8524">
      <c r="A8524">
        <f>Input!A8524</f>
        <v/>
      </c>
      <c r="B8524">
        <f>IF(ISNUMBER(Input!B8524),IF(AND(Input!B8524&gt;=20,Input!B8524&lt;=700),Input!B8524,""),"")</f>
        <v/>
      </c>
      <c r="C8524">
        <f>IF(B8524="","",INT(A8524))</f>
        <v/>
      </c>
      <c r="D8524">
        <f>IF(B8524="","",HOUR(A8524))</f>
        <v/>
      </c>
      <c r="E8524">
        <f>IF(B8524="","",IF(INPUT!$I$1="","",IF(C8524&lt;(INT(INPUT!$I$1)-INPUT!$I$2),"Off Meds",IF(C8524&lt;=(INT(INPUT!$I$1)+INPUT!$I$2),"Washout","On Meds"))))</f>
        <v/>
      </c>
      <c r="F8524">
        <f>IF(B8524="","",1.509*(LN(B8524)^1.084-5.381))</f>
        <v/>
      </c>
      <c r="G8524">
        <f>IF(F8524="","",IF(F8524&lt;0,10*F8524^2,0))</f>
        <v/>
      </c>
      <c r="H8524">
        <f>IF(F8524="","",IF(F8524&gt;0,10*F8524^2,0))</f>
        <v/>
      </c>
    </row>
    <row r="8525">
      <c r="A8525">
        <f>Input!A8525</f>
        <v/>
      </c>
      <c r="B8525">
        <f>IF(ISNUMBER(Input!B8525),IF(AND(Input!B8525&gt;=20,Input!B8525&lt;=700),Input!B8525,""),"")</f>
        <v/>
      </c>
      <c r="C8525">
        <f>IF(B8525="","",INT(A8525))</f>
        <v/>
      </c>
      <c r="D8525">
        <f>IF(B8525="","",HOUR(A8525))</f>
        <v/>
      </c>
      <c r="E8525">
        <f>IF(B8525="","",IF(INPUT!$I$1="","",IF(C8525&lt;(INT(INPUT!$I$1)-INPUT!$I$2),"Off Meds",IF(C8525&lt;=(INT(INPUT!$I$1)+INPUT!$I$2),"Washout","On Meds"))))</f>
        <v/>
      </c>
      <c r="F8525">
        <f>IF(B8525="","",1.509*(LN(B8525)^1.084-5.381))</f>
        <v/>
      </c>
      <c r="G8525">
        <f>IF(F8525="","",IF(F8525&lt;0,10*F8525^2,0))</f>
        <v/>
      </c>
      <c r="H8525">
        <f>IF(F8525="","",IF(F8525&gt;0,10*F8525^2,0))</f>
        <v/>
      </c>
    </row>
    <row r="8526">
      <c r="A8526">
        <f>Input!A8526</f>
        <v/>
      </c>
      <c r="B8526">
        <f>IF(ISNUMBER(Input!B8526),IF(AND(Input!B8526&gt;=20,Input!B8526&lt;=700),Input!B8526,""),"")</f>
        <v/>
      </c>
      <c r="C8526">
        <f>IF(B8526="","",INT(A8526))</f>
        <v/>
      </c>
      <c r="D8526">
        <f>IF(B8526="","",HOUR(A8526))</f>
        <v/>
      </c>
      <c r="E8526">
        <f>IF(B8526="","",IF(INPUT!$I$1="","",IF(C8526&lt;(INT(INPUT!$I$1)-INPUT!$I$2),"Off Meds",IF(C8526&lt;=(INT(INPUT!$I$1)+INPUT!$I$2),"Washout","On Meds"))))</f>
        <v/>
      </c>
      <c r="F8526">
        <f>IF(B8526="","",1.509*(LN(B8526)^1.084-5.381))</f>
        <v/>
      </c>
      <c r="G8526">
        <f>IF(F8526="","",IF(F8526&lt;0,10*F8526^2,0))</f>
        <v/>
      </c>
      <c r="H8526">
        <f>IF(F8526="","",IF(F8526&gt;0,10*F8526^2,0))</f>
        <v/>
      </c>
    </row>
    <row r="8527">
      <c r="A8527">
        <f>Input!A8527</f>
        <v/>
      </c>
      <c r="B8527">
        <f>IF(ISNUMBER(Input!B8527),IF(AND(Input!B8527&gt;=20,Input!B8527&lt;=700),Input!B8527,""),"")</f>
        <v/>
      </c>
      <c r="C8527">
        <f>IF(B8527="","",INT(A8527))</f>
        <v/>
      </c>
      <c r="D8527">
        <f>IF(B8527="","",HOUR(A8527))</f>
        <v/>
      </c>
      <c r="E8527">
        <f>IF(B8527="","",IF(INPUT!$I$1="","",IF(C8527&lt;(INT(INPUT!$I$1)-INPUT!$I$2),"Off Meds",IF(C8527&lt;=(INT(INPUT!$I$1)+INPUT!$I$2),"Washout","On Meds"))))</f>
        <v/>
      </c>
      <c r="F8527">
        <f>IF(B8527="","",1.509*(LN(B8527)^1.084-5.381))</f>
        <v/>
      </c>
      <c r="G8527">
        <f>IF(F8527="","",IF(F8527&lt;0,10*F8527^2,0))</f>
        <v/>
      </c>
      <c r="H8527">
        <f>IF(F8527="","",IF(F8527&gt;0,10*F8527^2,0))</f>
        <v/>
      </c>
    </row>
    <row r="8528">
      <c r="A8528">
        <f>Input!A8528</f>
        <v/>
      </c>
      <c r="B8528">
        <f>IF(ISNUMBER(Input!B8528),IF(AND(Input!B8528&gt;=20,Input!B8528&lt;=700),Input!B8528,""),"")</f>
        <v/>
      </c>
      <c r="C8528">
        <f>IF(B8528="","",INT(A8528))</f>
        <v/>
      </c>
      <c r="D8528">
        <f>IF(B8528="","",HOUR(A8528))</f>
        <v/>
      </c>
      <c r="E8528">
        <f>IF(B8528="","",IF(INPUT!$I$1="","",IF(C8528&lt;(INT(INPUT!$I$1)-INPUT!$I$2),"Off Meds",IF(C8528&lt;=(INT(INPUT!$I$1)+INPUT!$I$2),"Washout","On Meds"))))</f>
        <v/>
      </c>
      <c r="F8528">
        <f>IF(B8528="","",1.509*(LN(B8528)^1.084-5.381))</f>
        <v/>
      </c>
      <c r="G8528">
        <f>IF(F8528="","",IF(F8528&lt;0,10*F8528^2,0))</f>
        <v/>
      </c>
      <c r="H8528">
        <f>IF(F8528="","",IF(F8528&gt;0,10*F8528^2,0))</f>
        <v/>
      </c>
    </row>
    <row r="8529">
      <c r="A8529">
        <f>Input!A8529</f>
        <v/>
      </c>
      <c r="B8529">
        <f>IF(ISNUMBER(Input!B8529),IF(AND(Input!B8529&gt;=20,Input!B8529&lt;=700),Input!B8529,""),"")</f>
        <v/>
      </c>
      <c r="C8529">
        <f>IF(B8529="","",INT(A8529))</f>
        <v/>
      </c>
      <c r="D8529">
        <f>IF(B8529="","",HOUR(A8529))</f>
        <v/>
      </c>
      <c r="E8529">
        <f>IF(B8529="","",IF(INPUT!$I$1="","",IF(C8529&lt;(INT(INPUT!$I$1)-INPUT!$I$2),"Off Meds",IF(C8529&lt;=(INT(INPUT!$I$1)+INPUT!$I$2),"Washout","On Meds"))))</f>
        <v/>
      </c>
      <c r="F8529">
        <f>IF(B8529="","",1.509*(LN(B8529)^1.084-5.381))</f>
        <v/>
      </c>
      <c r="G8529">
        <f>IF(F8529="","",IF(F8529&lt;0,10*F8529^2,0))</f>
        <v/>
      </c>
      <c r="H8529">
        <f>IF(F8529="","",IF(F8529&gt;0,10*F8529^2,0))</f>
        <v/>
      </c>
    </row>
    <row r="8530">
      <c r="A8530">
        <f>Input!A8530</f>
        <v/>
      </c>
      <c r="B8530">
        <f>IF(ISNUMBER(Input!B8530),IF(AND(Input!B8530&gt;=20,Input!B8530&lt;=700),Input!B8530,""),"")</f>
        <v/>
      </c>
      <c r="C8530">
        <f>IF(B8530="","",INT(A8530))</f>
        <v/>
      </c>
      <c r="D8530">
        <f>IF(B8530="","",HOUR(A8530))</f>
        <v/>
      </c>
      <c r="E8530">
        <f>IF(B8530="","",IF(INPUT!$I$1="","",IF(C8530&lt;(INT(INPUT!$I$1)-INPUT!$I$2),"Off Meds",IF(C8530&lt;=(INT(INPUT!$I$1)+INPUT!$I$2),"Washout","On Meds"))))</f>
        <v/>
      </c>
      <c r="F8530">
        <f>IF(B8530="","",1.509*(LN(B8530)^1.084-5.381))</f>
        <v/>
      </c>
      <c r="G8530">
        <f>IF(F8530="","",IF(F8530&lt;0,10*F8530^2,0))</f>
        <v/>
      </c>
      <c r="H8530">
        <f>IF(F8530="","",IF(F8530&gt;0,10*F8530^2,0))</f>
        <v/>
      </c>
    </row>
    <row r="8531">
      <c r="A8531">
        <f>Input!A8531</f>
        <v/>
      </c>
      <c r="B8531">
        <f>IF(ISNUMBER(Input!B8531),IF(AND(Input!B8531&gt;=20,Input!B8531&lt;=700),Input!B8531,""),"")</f>
        <v/>
      </c>
      <c r="C8531">
        <f>IF(B8531="","",INT(A8531))</f>
        <v/>
      </c>
      <c r="D8531">
        <f>IF(B8531="","",HOUR(A8531))</f>
        <v/>
      </c>
      <c r="E8531">
        <f>IF(B8531="","",IF(INPUT!$I$1="","",IF(C8531&lt;(INT(INPUT!$I$1)-INPUT!$I$2),"Off Meds",IF(C8531&lt;=(INT(INPUT!$I$1)+INPUT!$I$2),"Washout","On Meds"))))</f>
        <v/>
      </c>
      <c r="F8531">
        <f>IF(B8531="","",1.509*(LN(B8531)^1.084-5.381))</f>
        <v/>
      </c>
      <c r="G8531">
        <f>IF(F8531="","",IF(F8531&lt;0,10*F8531^2,0))</f>
        <v/>
      </c>
      <c r="H8531">
        <f>IF(F8531="","",IF(F8531&gt;0,10*F8531^2,0))</f>
        <v/>
      </c>
    </row>
    <row r="8532">
      <c r="A8532">
        <f>Input!A8532</f>
        <v/>
      </c>
      <c r="B8532">
        <f>IF(ISNUMBER(Input!B8532),IF(AND(Input!B8532&gt;=20,Input!B8532&lt;=700),Input!B8532,""),"")</f>
        <v/>
      </c>
      <c r="C8532">
        <f>IF(B8532="","",INT(A8532))</f>
        <v/>
      </c>
      <c r="D8532">
        <f>IF(B8532="","",HOUR(A8532))</f>
        <v/>
      </c>
      <c r="E8532">
        <f>IF(B8532="","",IF(INPUT!$I$1="","",IF(C8532&lt;(INT(INPUT!$I$1)-INPUT!$I$2),"Off Meds",IF(C8532&lt;=(INT(INPUT!$I$1)+INPUT!$I$2),"Washout","On Meds"))))</f>
        <v/>
      </c>
      <c r="F8532">
        <f>IF(B8532="","",1.509*(LN(B8532)^1.084-5.381))</f>
        <v/>
      </c>
      <c r="G8532">
        <f>IF(F8532="","",IF(F8532&lt;0,10*F8532^2,0))</f>
        <v/>
      </c>
      <c r="H8532">
        <f>IF(F8532="","",IF(F8532&gt;0,10*F8532^2,0))</f>
        <v/>
      </c>
    </row>
    <row r="8533">
      <c r="A8533">
        <f>Input!A8533</f>
        <v/>
      </c>
      <c r="B8533">
        <f>IF(ISNUMBER(Input!B8533),IF(AND(Input!B8533&gt;=20,Input!B8533&lt;=700),Input!B8533,""),"")</f>
        <v/>
      </c>
      <c r="C8533">
        <f>IF(B8533="","",INT(A8533))</f>
        <v/>
      </c>
      <c r="D8533">
        <f>IF(B8533="","",HOUR(A8533))</f>
        <v/>
      </c>
      <c r="E8533">
        <f>IF(B8533="","",IF(INPUT!$I$1="","",IF(C8533&lt;(INT(INPUT!$I$1)-INPUT!$I$2),"Off Meds",IF(C8533&lt;=(INT(INPUT!$I$1)+INPUT!$I$2),"Washout","On Meds"))))</f>
        <v/>
      </c>
      <c r="F8533">
        <f>IF(B8533="","",1.509*(LN(B8533)^1.084-5.381))</f>
        <v/>
      </c>
      <c r="G8533">
        <f>IF(F8533="","",IF(F8533&lt;0,10*F8533^2,0))</f>
        <v/>
      </c>
      <c r="H8533">
        <f>IF(F8533="","",IF(F8533&gt;0,10*F8533^2,0))</f>
        <v/>
      </c>
    </row>
    <row r="8534">
      <c r="A8534">
        <f>Input!A8534</f>
        <v/>
      </c>
      <c r="B8534">
        <f>IF(ISNUMBER(Input!B8534),IF(AND(Input!B8534&gt;=20,Input!B8534&lt;=700),Input!B8534,""),"")</f>
        <v/>
      </c>
      <c r="C8534">
        <f>IF(B8534="","",INT(A8534))</f>
        <v/>
      </c>
      <c r="D8534">
        <f>IF(B8534="","",HOUR(A8534))</f>
        <v/>
      </c>
      <c r="E8534">
        <f>IF(B8534="","",IF(INPUT!$I$1="","",IF(C8534&lt;(INT(INPUT!$I$1)-INPUT!$I$2),"Off Meds",IF(C8534&lt;=(INT(INPUT!$I$1)+INPUT!$I$2),"Washout","On Meds"))))</f>
        <v/>
      </c>
      <c r="F8534">
        <f>IF(B8534="","",1.509*(LN(B8534)^1.084-5.381))</f>
        <v/>
      </c>
      <c r="G8534">
        <f>IF(F8534="","",IF(F8534&lt;0,10*F8534^2,0))</f>
        <v/>
      </c>
      <c r="H8534">
        <f>IF(F8534="","",IF(F8534&gt;0,10*F8534^2,0))</f>
        <v/>
      </c>
    </row>
    <row r="8535">
      <c r="A8535">
        <f>Input!A8535</f>
        <v/>
      </c>
      <c r="B8535">
        <f>IF(ISNUMBER(Input!B8535),IF(AND(Input!B8535&gt;=20,Input!B8535&lt;=700),Input!B8535,""),"")</f>
        <v/>
      </c>
      <c r="C8535">
        <f>IF(B8535="","",INT(A8535))</f>
        <v/>
      </c>
      <c r="D8535">
        <f>IF(B8535="","",HOUR(A8535))</f>
        <v/>
      </c>
      <c r="E8535">
        <f>IF(B8535="","",IF(INPUT!$I$1="","",IF(C8535&lt;(INT(INPUT!$I$1)-INPUT!$I$2),"Off Meds",IF(C8535&lt;=(INT(INPUT!$I$1)+INPUT!$I$2),"Washout","On Meds"))))</f>
        <v/>
      </c>
      <c r="F8535">
        <f>IF(B8535="","",1.509*(LN(B8535)^1.084-5.381))</f>
        <v/>
      </c>
      <c r="G8535">
        <f>IF(F8535="","",IF(F8535&lt;0,10*F8535^2,0))</f>
        <v/>
      </c>
      <c r="H8535">
        <f>IF(F8535="","",IF(F8535&gt;0,10*F8535^2,0))</f>
        <v/>
      </c>
    </row>
    <row r="8536">
      <c r="A8536">
        <f>Input!A8536</f>
        <v/>
      </c>
      <c r="B8536">
        <f>IF(ISNUMBER(Input!B8536),IF(AND(Input!B8536&gt;=20,Input!B8536&lt;=700),Input!B8536,""),"")</f>
        <v/>
      </c>
      <c r="C8536">
        <f>IF(B8536="","",INT(A8536))</f>
        <v/>
      </c>
      <c r="D8536">
        <f>IF(B8536="","",HOUR(A8536))</f>
        <v/>
      </c>
      <c r="E8536">
        <f>IF(B8536="","",IF(INPUT!$I$1="","",IF(C8536&lt;(INT(INPUT!$I$1)-INPUT!$I$2),"Off Meds",IF(C8536&lt;=(INT(INPUT!$I$1)+INPUT!$I$2),"Washout","On Meds"))))</f>
        <v/>
      </c>
      <c r="F8536">
        <f>IF(B8536="","",1.509*(LN(B8536)^1.084-5.381))</f>
        <v/>
      </c>
      <c r="G8536">
        <f>IF(F8536="","",IF(F8536&lt;0,10*F8536^2,0))</f>
        <v/>
      </c>
      <c r="H8536">
        <f>IF(F8536="","",IF(F8536&gt;0,10*F8536^2,0))</f>
        <v/>
      </c>
    </row>
    <row r="8537">
      <c r="A8537">
        <f>Input!A8537</f>
        <v/>
      </c>
      <c r="B8537">
        <f>IF(ISNUMBER(Input!B8537),IF(AND(Input!B8537&gt;=20,Input!B8537&lt;=700),Input!B8537,""),"")</f>
        <v/>
      </c>
      <c r="C8537">
        <f>IF(B8537="","",INT(A8537))</f>
        <v/>
      </c>
      <c r="D8537">
        <f>IF(B8537="","",HOUR(A8537))</f>
        <v/>
      </c>
      <c r="E8537">
        <f>IF(B8537="","",IF(INPUT!$I$1="","",IF(C8537&lt;(INT(INPUT!$I$1)-INPUT!$I$2),"Off Meds",IF(C8537&lt;=(INT(INPUT!$I$1)+INPUT!$I$2),"Washout","On Meds"))))</f>
        <v/>
      </c>
      <c r="F8537">
        <f>IF(B8537="","",1.509*(LN(B8537)^1.084-5.381))</f>
        <v/>
      </c>
      <c r="G8537">
        <f>IF(F8537="","",IF(F8537&lt;0,10*F8537^2,0))</f>
        <v/>
      </c>
      <c r="H8537">
        <f>IF(F8537="","",IF(F8537&gt;0,10*F8537^2,0))</f>
        <v/>
      </c>
    </row>
    <row r="8538">
      <c r="A8538">
        <f>Input!A8538</f>
        <v/>
      </c>
      <c r="B8538">
        <f>IF(ISNUMBER(Input!B8538),IF(AND(Input!B8538&gt;=20,Input!B8538&lt;=700),Input!B8538,""),"")</f>
        <v/>
      </c>
      <c r="C8538">
        <f>IF(B8538="","",INT(A8538))</f>
        <v/>
      </c>
      <c r="D8538">
        <f>IF(B8538="","",HOUR(A8538))</f>
        <v/>
      </c>
      <c r="E8538">
        <f>IF(B8538="","",IF(INPUT!$I$1="","",IF(C8538&lt;(INT(INPUT!$I$1)-INPUT!$I$2),"Off Meds",IF(C8538&lt;=(INT(INPUT!$I$1)+INPUT!$I$2),"Washout","On Meds"))))</f>
        <v/>
      </c>
      <c r="F8538">
        <f>IF(B8538="","",1.509*(LN(B8538)^1.084-5.381))</f>
        <v/>
      </c>
      <c r="G8538">
        <f>IF(F8538="","",IF(F8538&lt;0,10*F8538^2,0))</f>
        <v/>
      </c>
      <c r="H8538">
        <f>IF(F8538="","",IF(F8538&gt;0,10*F8538^2,0))</f>
        <v/>
      </c>
    </row>
    <row r="8539">
      <c r="A8539">
        <f>Input!A8539</f>
        <v/>
      </c>
      <c r="B8539">
        <f>IF(ISNUMBER(Input!B8539),IF(AND(Input!B8539&gt;=20,Input!B8539&lt;=700),Input!B8539,""),"")</f>
        <v/>
      </c>
      <c r="C8539">
        <f>IF(B8539="","",INT(A8539))</f>
        <v/>
      </c>
      <c r="D8539">
        <f>IF(B8539="","",HOUR(A8539))</f>
        <v/>
      </c>
      <c r="E8539">
        <f>IF(B8539="","",IF(INPUT!$I$1="","",IF(C8539&lt;(INT(INPUT!$I$1)-INPUT!$I$2),"Off Meds",IF(C8539&lt;=(INT(INPUT!$I$1)+INPUT!$I$2),"Washout","On Meds"))))</f>
        <v/>
      </c>
      <c r="F8539">
        <f>IF(B8539="","",1.509*(LN(B8539)^1.084-5.381))</f>
        <v/>
      </c>
      <c r="G8539">
        <f>IF(F8539="","",IF(F8539&lt;0,10*F8539^2,0))</f>
        <v/>
      </c>
      <c r="H8539">
        <f>IF(F8539="","",IF(F8539&gt;0,10*F8539^2,0))</f>
        <v/>
      </c>
    </row>
    <row r="8540">
      <c r="A8540">
        <f>Input!A8540</f>
        <v/>
      </c>
      <c r="B8540">
        <f>IF(ISNUMBER(Input!B8540),IF(AND(Input!B8540&gt;=20,Input!B8540&lt;=700),Input!B8540,""),"")</f>
        <v/>
      </c>
      <c r="C8540">
        <f>IF(B8540="","",INT(A8540))</f>
        <v/>
      </c>
      <c r="D8540">
        <f>IF(B8540="","",HOUR(A8540))</f>
        <v/>
      </c>
      <c r="E8540">
        <f>IF(B8540="","",IF(INPUT!$I$1="","",IF(C8540&lt;(INT(INPUT!$I$1)-INPUT!$I$2),"Off Meds",IF(C8540&lt;=(INT(INPUT!$I$1)+INPUT!$I$2),"Washout","On Meds"))))</f>
        <v/>
      </c>
      <c r="F8540">
        <f>IF(B8540="","",1.509*(LN(B8540)^1.084-5.381))</f>
        <v/>
      </c>
      <c r="G8540">
        <f>IF(F8540="","",IF(F8540&lt;0,10*F8540^2,0))</f>
        <v/>
      </c>
      <c r="H8540">
        <f>IF(F8540="","",IF(F8540&gt;0,10*F8540^2,0))</f>
        <v/>
      </c>
    </row>
    <row r="8541">
      <c r="A8541">
        <f>Input!A8541</f>
        <v/>
      </c>
      <c r="B8541">
        <f>IF(ISNUMBER(Input!B8541),IF(AND(Input!B8541&gt;=20,Input!B8541&lt;=700),Input!B8541,""),"")</f>
        <v/>
      </c>
      <c r="C8541">
        <f>IF(B8541="","",INT(A8541))</f>
        <v/>
      </c>
      <c r="D8541">
        <f>IF(B8541="","",HOUR(A8541))</f>
        <v/>
      </c>
      <c r="E8541">
        <f>IF(B8541="","",IF(INPUT!$I$1="","",IF(C8541&lt;(INT(INPUT!$I$1)-INPUT!$I$2),"Off Meds",IF(C8541&lt;=(INT(INPUT!$I$1)+INPUT!$I$2),"Washout","On Meds"))))</f>
        <v/>
      </c>
      <c r="F8541">
        <f>IF(B8541="","",1.509*(LN(B8541)^1.084-5.381))</f>
        <v/>
      </c>
      <c r="G8541">
        <f>IF(F8541="","",IF(F8541&lt;0,10*F8541^2,0))</f>
        <v/>
      </c>
      <c r="H8541">
        <f>IF(F8541="","",IF(F8541&gt;0,10*F8541^2,0))</f>
        <v/>
      </c>
    </row>
    <row r="8542">
      <c r="A8542">
        <f>Input!A8542</f>
        <v/>
      </c>
      <c r="B8542">
        <f>IF(ISNUMBER(Input!B8542),IF(AND(Input!B8542&gt;=20,Input!B8542&lt;=700),Input!B8542,""),"")</f>
        <v/>
      </c>
      <c r="C8542">
        <f>IF(B8542="","",INT(A8542))</f>
        <v/>
      </c>
      <c r="D8542">
        <f>IF(B8542="","",HOUR(A8542))</f>
        <v/>
      </c>
      <c r="E8542">
        <f>IF(B8542="","",IF(INPUT!$I$1="","",IF(C8542&lt;(INT(INPUT!$I$1)-INPUT!$I$2),"Off Meds",IF(C8542&lt;=(INT(INPUT!$I$1)+INPUT!$I$2),"Washout","On Meds"))))</f>
        <v/>
      </c>
      <c r="F8542">
        <f>IF(B8542="","",1.509*(LN(B8542)^1.084-5.381))</f>
        <v/>
      </c>
      <c r="G8542">
        <f>IF(F8542="","",IF(F8542&lt;0,10*F8542^2,0))</f>
        <v/>
      </c>
      <c r="H8542">
        <f>IF(F8542="","",IF(F8542&gt;0,10*F8542^2,0))</f>
        <v/>
      </c>
    </row>
    <row r="8543">
      <c r="A8543">
        <f>Input!A8543</f>
        <v/>
      </c>
      <c r="B8543">
        <f>IF(ISNUMBER(Input!B8543),IF(AND(Input!B8543&gt;=20,Input!B8543&lt;=700),Input!B8543,""),"")</f>
        <v/>
      </c>
      <c r="C8543">
        <f>IF(B8543="","",INT(A8543))</f>
        <v/>
      </c>
      <c r="D8543">
        <f>IF(B8543="","",HOUR(A8543))</f>
        <v/>
      </c>
      <c r="E8543">
        <f>IF(B8543="","",IF(INPUT!$I$1="","",IF(C8543&lt;(INT(INPUT!$I$1)-INPUT!$I$2),"Off Meds",IF(C8543&lt;=(INT(INPUT!$I$1)+INPUT!$I$2),"Washout","On Meds"))))</f>
        <v/>
      </c>
      <c r="F8543">
        <f>IF(B8543="","",1.509*(LN(B8543)^1.084-5.381))</f>
        <v/>
      </c>
      <c r="G8543">
        <f>IF(F8543="","",IF(F8543&lt;0,10*F8543^2,0))</f>
        <v/>
      </c>
      <c r="H8543">
        <f>IF(F8543="","",IF(F8543&gt;0,10*F8543^2,0))</f>
        <v/>
      </c>
    </row>
    <row r="8544">
      <c r="A8544">
        <f>Input!A8544</f>
        <v/>
      </c>
      <c r="B8544">
        <f>IF(ISNUMBER(Input!B8544),IF(AND(Input!B8544&gt;=20,Input!B8544&lt;=700),Input!B8544,""),"")</f>
        <v/>
      </c>
      <c r="C8544">
        <f>IF(B8544="","",INT(A8544))</f>
        <v/>
      </c>
      <c r="D8544">
        <f>IF(B8544="","",HOUR(A8544))</f>
        <v/>
      </c>
      <c r="E8544">
        <f>IF(B8544="","",IF(INPUT!$I$1="","",IF(C8544&lt;(INT(INPUT!$I$1)-INPUT!$I$2),"Off Meds",IF(C8544&lt;=(INT(INPUT!$I$1)+INPUT!$I$2),"Washout","On Meds"))))</f>
        <v/>
      </c>
      <c r="F8544">
        <f>IF(B8544="","",1.509*(LN(B8544)^1.084-5.381))</f>
        <v/>
      </c>
      <c r="G8544">
        <f>IF(F8544="","",IF(F8544&lt;0,10*F8544^2,0))</f>
        <v/>
      </c>
      <c r="H8544">
        <f>IF(F8544="","",IF(F8544&gt;0,10*F8544^2,0))</f>
        <v/>
      </c>
    </row>
    <row r="8545">
      <c r="A8545">
        <f>Input!A8545</f>
        <v/>
      </c>
      <c r="B8545">
        <f>IF(ISNUMBER(Input!B8545),IF(AND(Input!B8545&gt;=20,Input!B8545&lt;=700),Input!B8545,""),"")</f>
        <v/>
      </c>
      <c r="C8545">
        <f>IF(B8545="","",INT(A8545))</f>
        <v/>
      </c>
      <c r="D8545">
        <f>IF(B8545="","",HOUR(A8545))</f>
        <v/>
      </c>
      <c r="E8545">
        <f>IF(B8545="","",IF(INPUT!$I$1="","",IF(C8545&lt;(INT(INPUT!$I$1)-INPUT!$I$2),"Off Meds",IF(C8545&lt;=(INT(INPUT!$I$1)+INPUT!$I$2),"Washout","On Meds"))))</f>
        <v/>
      </c>
      <c r="F8545">
        <f>IF(B8545="","",1.509*(LN(B8545)^1.084-5.381))</f>
        <v/>
      </c>
      <c r="G8545">
        <f>IF(F8545="","",IF(F8545&lt;0,10*F8545^2,0))</f>
        <v/>
      </c>
      <c r="H8545">
        <f>IF(F8545="","",IF(F8545&gt;0,10*F8545^2,0))</f>
        <v/>
      </c>
    </row>
    <row r="8546">
      <c r="A8546">
        <f>Input!A8546</f>
        <v/>
      </c>
      <c r="B8546">
        <f>IF(ISNUMBER(Input!B8546),IF(AND(Input!B8546&gt;=20,Input!B8546&lt;=700),Input!B8546,""),"")</f>
        <v/>
      </c>
      <c r="C8546">
        <f>IF(B8546="","",INT(A8546))</f>
        <v/>
      </c>
      <c r="D8546">
        <f>IF(B8546="","",HOUR(A8546))</f>
        <v/>
      </c>
      <c r="E8546">
        <f>IF(B8546="","",IF(INPUT!$I$1="","",IF(C8546&lt;(INT(INPUT!$I$1)-INPUT!$I$2),"Off Meds",IF(C8546&lt;=(INT(INPUT!$I$1)+INPUT!$I$2),"Washout","On Meds"))))</f>
        <v/>
      </c>
      <c r="F8546">
        <f>IF(B8546="","",1.509*(LN(B8546)^1.084-5.381))</f>
        <v/>
      </c>
      <c r="G8546">
        <f>IF(F8546="","",IF(F8546&lt;0,10*F8546^2,0))</f>
        <v/>
      </c>
      <c r="H8546">
        <f>IF(F8546="","",IF(F8546&gt;0,10*F8546^2,0))</f>
        <v/>
      </c>
    </row>
    <row r="8547">
      <c r="A8547">
        <f>Input!A8547</f>
        <v/>
      </c>
      <c r="B8547">
        <f>IF(ISNUMBER(Input!B8547),IF(AND(Input!B8547&gt;=20,Input!B8547&lt;=700),Input!B8547,""),"")</f>
        <v/>
      </c>
      <c r="C8547">
        <f>IF(B8547="","",INT(A8547))</f>
        <v/>
      </c>
      <c r="D8547">
        <f>IF(B8547="","",HOUR(A8547))</f>
        <v/>
      </c>
      <c r="E8547">
        <f>IF(B8547="","",IF(INPUT!$I$1="","",IF(C8547&lt;(INT(INPUT!$I$1)-INPUT!$I$2),"Off Meds",IF(C8547&lt;=(INT(INPUT!$I$1)+INPUT!$I$2),"Washout","On Meds"))))</f>
        <v/>
      </c>
      <c r="F8547">
        <f>IF(B8547="","",1.509*(LN(B8547)^1.084-5.381))</f>
        <v/>
      </c>
      <c r="G8547">
        <f>IF(F8547="","",IF(F8547&lt;0,10*F8547^2,0))</f>
        <v/>
      </c>
      <c r="H8547">
        <f>IF(F8547="","",IF(F8547&gt;0,10*F8547^2,0))</f>
        <v/>
      </c>
    </row>
    <row r="8548">
      <c r="A8548">
        <f>Input!A8548</f>
        <v/>
      </c>
      <c r="B8548">
        <f>IF(ISNUMBER(Input!B8548),IF(AND(Input!B8548&gt;=20,Input!B8548&lt;=700),Input!B8548,""),"")</f>
        <v/>
      </c>
      <c r="C8548">
        <f>IF(B8548="","",INT(A8548))</f>
        <v/>
      </c>
      <c r="D8548">
        <f>IF(B8548="","",HOUR(A8548))</f>
        <v/>
      </c>
      <c r="E8548">
        <f>IF(B8548="","",IF(INPUT!$I$1="","",IF(C8548&lt;(INT(INPUT!$I$1)-INPUT!$I$2),"Off Meds",IF(C8548&lt;=(INT(INPUT!$I$1)+INPUT!$I$2),"Washout","On Meds"))))</f>
        <v/>
      </c>
      <c r="F8548">
        <f>IF(B8548="","",1.509*(LN(B8548)^1.084-5.381))</f>
        <v/>
      </c>
      <c r="G8548">
        <f>IF(F8548="","",IF(F8548&lt;0,10*F8548^2,0))</f>
        <v/>
      </c>
      <c r="H8548">
        <f>IF(F8548="","",IF(F8548&gt;0,10*F8548^2,0))</f>
        <v/>
      </c>
    </row>
    <row r="8549">
      <c r="A8549">
        <f>Input!A8549</f>
        <v/>
      </c>
      <c r="B8549">
        <f>IF(ISNUMBER(Input!B8549),IF(AND(Input!B8549&gt;=20,Input!B8549&lt;=700),Input!B8549,""),"")</f>
        <v/>
      </c>
      <c r="C8549">
        <f>IF(B8549="","",INT(A8549))</f>
        <v/>
      </c>
      <c r="D8549">
        <f>IF(B8549="","",HOUR(A8549))</f>
        <v/>
      </c>
      <c r="E8549">
        <f>IF(B8549="","",IF(INPUT!$I$1="","",IF(C8549&lt;(INT(INPUT!$I$1)-INPUT!$I$2),"Off Meds",IF(C8549&lt;=(INT(INPUT!$I$1)+INPUT!$I$2),"Washout","On Meds"))))</f>
        <v/>
      </c>
      <c r="F8549">
        <f>IF(B8549="","",1.509*(LN(B8549)^1.084-5.381))</f>
        <v/>
      </c>
      <c r="G8549">
        <f>IF(F8549="","",IF(F8549&lt;0,10*F8549^2,0))</f>
        <v/>
      </c>
      <c r="H8549">
        <f>IF(F8549="","",IF(F8549&gt;0,10*F8549^2,0))</f>
        <v/>
      </c>
    </row>
    <row r="8550">
      <c r="A8550">
        <f>Input!A8550</f>
        <v/>
      </c>
      <c r="B8550">
        <f>IF(ISNUMBER(Input!B8550),IF(AND(Input!B8550&gt;=20,Input!B8550&lt;=700),Input!B8550,""),"")</f>
        <v/>
      </c>
      <c r="C8550">
        <f>IF(B8550="","",INT(A8550))</f>
        <v/>
      </c>
      <c r="D8550">
        <f>IF(B8550="","",HOUR(A8550))</f>
        <v/>
      </c>
      <c r="E8550">
        <f>IF(B8550="","",IF(INPUT!$I$1="","",IF(C8550&lt;(INT(INPUT!$I$1)-INPUT!$I$2),"Off Meds",IF(C8550&lt;=(INT(INPUT!$I$1)+INPUT!$I$2),"Washout","On Meds"))))</f>
        <v/>
      </c>
      <c r="F8550">
        <f>IF(B8550="","",1.509*(LN(B8550)^1.084-5.381))</f>
        <v/>
      </c>
      <c r="G8550">
        <f>IF(F8550="","",IF(F8550&lt;0,10*F8550^2,0))</f>
        <v/>
      </c>
      <c r="H8550">
        <f>IF(F8550="","",IF(F8550&gt;0,10*F8550^2,0))</f>
        <v/>
      </c>
    </row>
    <row r="8551">
      <c r="A8551">
        <f>Input!A8551</f>
        <v/>
      </c>
      <c r="B8551">
        <f>IF(ISNUMBER(Input!B8551),IF(AND(Input!B8551&gt;=20,Input!B8551&lt;=700),Input!B8551,""),"")</f>
        <v/>
      </c>
      <c r="C8551">
        <f>IF(B8551="","",INT(A8551))</f>
        <v/>
      </c>
      <c r="D8551">
        <f>IF(B8551="","",HOUR(A8551))</f>
        <v/>
      </c>
      <c r="E8551">
        <f>IF(B8551="","",IF(INPUT!$I$1="","",IF(C8551&lt;(INT(INPUT!$I$1)-INPUT!$I$2),"Off Meds",IF(C8551&lt;=(INT(INPUT!$I$1)+INPUT!$I$2),"Washout","On Meds"))))</f>
        <v/>
      </c>
      <c r="F8551">
        <f>IF(B8551="","",1.509*(LN(B8551)^1.084-5.381))</f>
        <v/>
      </c>
      <c r="G8551">
        <f>IF(F8551="","",IF(F8551&lt;0,10*F8551^2,0))</f>
        <v/>
      </c>
      <c r="H8551">
        <f>IF(F8551="","",IF(F8551&gt;0,10*F8551^2,0))</f>
        <v/>
      </c>
    </row>
    <row r="8552">
      <c r="A8552">
        <f>Input!A8552</f>
        <v/>
      </c>
      <c r="B8552">
        <f>IF(ISNUMBER(Input!B8552),IF(AND(Input!B8552&gt;=20,Input!B8552&lt;=700),Input!B8552,""),"")</f>
        <v/>
      </c>
      <c r="C8552">
        <f>IF(B8552="","",INT(A8552))</f>
        <v/>
      </c>
      <c r="D8552">
        <f>IF(B8552="","",HOUR(A8552))</f>
        <v/>
      </c>
      <c r="E8552">
        <f>IF(B8552="","",IF(INPUT!$I$1="","",IF(C8552&lt;(INT(INPUT!$I$1)-INPUT!$I$2),"Off Meds",IF(C8552&lt;=(INT(INPUT!$I$1)+INPUT!$I$2),"Washout","On Meds"))))</f>
        <v/>
      </c>
      <c r="F8552">
        <f>IF(B8552="","",1.509*(LN(B8552)^1.084-5.381))</f>
        <v/>
      </c>
      <c r="G8552">
        <f>IF(F8552="","",IF(F8552&lt;0,10*F8552^2,0))</f>
        <v/>
      </c>
      <c r="H8552">
        <f>IF(F8552="","",IF(F8552&gt;0,10*F8552^2,0))</f>
        <v/>
      </c>
    </row>
    <row r="8553">
      <c r="A8553">
        <f>Input!A8553</f>
        <v/>
      </c>
      <c r="B8553">
        <f>IF(ISNUMBER(Input!B8553),IF(AND(Input!B8553&gt;=20,Input!B8553&lt;=700),Input!B8553,""),"")</f>
        <v/>
      </c>
      <c r="C8553">
        <f>IF(B8553="","",INT(A8553))</f>
        <v/>
      </c>
      <c r="D8553">
        <f>IF(B8553="","",HOUR(A8553))</f>
        <v/>
      </c>
      <c r="E8553">
        <f>IF(B8553="","",IF(INPUT!$I$1="","",IF(C8553&lt;(INT(INPUT!$I$1)-INPUT!$I$2),"Off Meds",IF(C8553&lt;=(INT(INPUT!$I$1)+INPUT!$I$2),"Washout","On Meds"))))</f>
        <v/>
      </c>
      <c r="F8553">
        <f>IF(B8553="","",1.509*(LN(B8553)^1.084-5.381))</f>
        <v/>
      </c>
      <c r="G8553">
        <f>IF(F8553="","",IF(F8553&lt;0,10*F8553^2,0))</f>
        <v/>
      </c>
      <c r="H8553">
        <f>IF(F8553="","",IF(F8553&gt;0,10*F8553^2,0))</f>
        <v/>
      </c>
    </row>
    <row r="8554">
      <c r="A8554">
        <f>Input!A8554</f>
        <v/>
      </c>
      <c r="B8554">
        <f>IF(ISNUMBER(Input!B8554),IF(AND(Input!B8554&gt;=20,Input!B8554&lt;=700),Input!B8554,""),"")</f>
        <v/>
      </c>
      <c r="C8554">
        <f>IF(B8554="","",INT(A8554))</f>
        <v/>
      </c>
      <c r="D8554">
        <f>IF(B8554="","",HOUR(A8554))</f>
        <v/>
      </c>
      <c r="E8554">
        <f>IF(B8554="","",IF(INPUT!$I$1="","",IF(C8554&lt;(INT(INPUT!$I$1)-INPUT!$I$2),"Off Meds",IF(C8554&lt;=(INT(INPUT!$I$1)+INPUT!$I$2),"Washout","On Meds"))))</f>
        <v/>
      </c>
      <c r="F8554">
        <f>IF(B8554="","",1.509*(LN(B8554)^1.084-5.381))</f>
        <v/>
      </c>
      <c r="G8554">
        <f>IF(F8554="","",IF(F8554&lt;0,10*F8554^2,0))</f>
        <v/>
      </c>
      <c r="H8554">
        <f>IF(F8554="","",IF(F8554&gt;0,10*F8554^2,0))</f>
        <v/>
      </c>
    </row>
    <row r="8555">
      <c r="A8555">
        <f>Input!A8555</f>
        <v/>
      </c>
      <c r="B8555">
        <f>IF(ISNUMBER(Input!B8555),IF(AND(Input!B8555&gt;=20,Input!B8555&lt;=700),Input!B8555,""),"")</f>
        <v/>
      </c>
      <c r="C8555">
        <f>IF(B8555="","",INT(A8555))</f>
        <v/>
      </c>
      <c r="D8555">
        <f>IF(B8555="","",HOUR(A8555))</f>
        <v/>
      </c>
      <c r="E8555">
        <f>IF(B8555="","",IF(INPUT!$I$1="","",IF(C8555&lt;(INT(INPUT!$I$1)-INPUT!$I$2),"Off Meds",IF(C8555&lt;=(INT(INPUT!$I$1)+INPUT!$I$2),"Washout","On Meds"))))</f>
        <v/>
      </c>
      <c r="F8555">
        <f>IF(B8555="","",1.509*(LN(B8555)^1.084-5.381))</f>
        <v/>
      </c>
      <c r="G8555">
        <f>IF(F8555="","",IF(F8555&lt;0,10*F8555^2,0))</f>
        <v/>
      </c>
      <c r="H8555">
        <f>IF(F8555="","",IF(F8555&gt;0,10*F8555^2,0))</f>
        <v/>
      </c>
    </row>
    <row r="8556">
      <c r="A8556">
        <f>Input!A8556</f>
        <v/>
      </c>
      <c r="B8556">
        <f>IF(ISNUMBER(Input!B8556),IF(AND(Input!B8556&gt;=20,Input!B8556&lt;=700),Input!B8556,""),"")</f>
        <v/>
      </c>
      <c r="C8556">
        <f>IF(B8556="","",INT(A8556))</f>
        <v/>
      </c>
      <c r="D8556">
        <f>IF(B8556="","",HOUR(A8556))</f>
        <v/>
      </c>
      <c r="E8556">
        <f>IF(B8556="","",IF(INPUT!$I$1="","",IF(C8556&lt;(INT(INPUT!$I$1)-INPUT!$I$2),"Off Meds",IF(C8556&lt;=(INT(INPUT!$I$1)+INPUT!$I$2),"Washout","On Meds"))))</f>
        <v/>
      </c>
      <c r="F8556">
        <f>IF(B8556="","",1.509*(LN(B8556)^1.084-5.381))</f>
        <v/>
      </c>
      <c r="G8556">
        <f>IF(F8556="","",IF(F8556&lt;0,10*F8556^2,0))</f>
        <v/>
      </c>
      <c r="H8556">
        <f>IF(F8556="","",IF(F8556&gt;0,10*F8556^2,0))</f>
        <v/>
      </c>
    </row>
    <row r="8557">
      <c r="A8557">
        <f>Input!A8557</f>
        <v/>
      </c>
      <c r="B8557">
        <f>IF(ISNUMBER(Input!B8557),IF(AND(Input!B8557&gt;=20,Input!B8557&lt;=700),Input!B8557,""),"")</f>
        <v/>
      </c>
      <c r="C8557">
        <f>IF(B8557="","",INT(A8557))</f>
        <v/>
      </c>
      <c r="D8557">
        <f>IF(B8557="","",HOUR(A8557))</f>
        <v/>
      </c>
      <c r="E8557">
        <f>IF(B8557="","",IF(INPUT!$I$1="","",IF(C8557&lt;(INT(INPUT!$I$1)-INPUT!$I$2),"Off Meds",IF(C8557&lt;=(INT(INPUT!$I$1)+INPUT!$I$2),"Washout","On Meds"))))</f>
        <v/>
      </c>
      <c r="F8557">
        <f>IF(B8557="","",1.509*(LN(B8557)^1.084-5.381))</f>
        <v/>
      </c>
      <c r="G8557">
        <f>IF(F8557="","",IF(F8557&lt;0,10*F8557^2,0))</f>
        <v/>
      </c>
      <c r="H8557">
        <f>IF(F8557="","",IF(F8557&gt;0,10*F8557^2,0))</f>
        <v/>
      </c>
    </row>
    <row r="8558">
      <c r="A8558">
        <f>Input!A8558</f>
        <v/>
      </c>
      <c r="B8558">
        <f>IF(ISNUMBER(Input!B8558),IF(AND(Input!B8558&gt;=20,Input!B8558&lt;=700),Input!B8558,""),"")</f>
        <v/>
      </c>
      <c r="C8558">
        <f>IF(B8558="","",INT(A8558))</f>
        <v/>
      </c>
      <c r="D8558">
        <f>IF(B8558="","",HOUR(A8558))</f>
        <v/>
      </c>
      <c r="E8558">
        <f>IF(B8558="","",IF(INPUT!$I$1="","",IF(C8558&lt;(INT(INPUT!$I$1)-INPUT!$I$2),"Off Meds",IF(C8558&lt;=(INT(INPUT!$I$1)+INPUT!$I$2),"Washout","On Meds"))))</f>
        <v/>
      </c>
      <c r="F8558">
        <f>IF(B8558="","",1.509*(LN(B8558)^1.084-5.381))</f>
        <v/>
      </c>
      <c r="G8558">
        <f>IF(F8558="","",IF(F8558&lt;0,10*F8558^2,0))</f>
        <v/>
      </c>
      <c r="H8558">
        <f>IF(F8558="","",IF(F8558&gt;0,10*F8558^2,0))</f>
        <v/>
      </c>
    </row>
    <row r="8559">
      <c r="A8559">
        <f>Input!A8559</f>
        <v/>
      </c>
      <c r="B8559">
        <f>IF(ISNUMBER(Input!B8559),IF(AND(Input!B8559&gt;=20,Input!B8559&lt;=700),Input!B8559,""),"")</f>
        <v/>
      </c>
      <c r="C8559">
        <f>IF(B8559="","",INT(A8559))</f>
        <v/>
      </c>
      <c r="D8559">
        <f>IF(B8559="","",HOUR(A8559))</f>
        <v/>
      </c>
      <c r="E8559">
        <f>IF(B8559="","",IF(INPUT!$I$1="","",IF(C8559&lt;(INT(INPUT!$I$1)-INPUT!$I$2),"Off Meds",IF(C8559&lt;=(INT(INPUT!$I$1)+INPUT!$I$2),"Washout","On Meds"))))</f>
        <v/>
      </c>
      <c r="F8559">
        <f>IF(B8559="","",1.509*(LN(B8559)^1.084-5.381))</f>
        <v/>
      </c>
      <c r="G8559">
        <f>IF(F8559="","",IF(F8559&lt;0,10*F8559^2,0))</f>
        <v/>
      </c>
      <c r="H8559">
        <f>IF(F8559="","",IF(F8559&gt;0,10*F8559^2,0))</f>
        <v/>
      </c>
    </row>
    <row r="8560">
      <c r="A8560">
        <f>Input!A8560</f>
        <v/>
      </c>
      <c r="B8560">
        <f>IF(ISNUMBER(Input!B8560),IF(AND(Input!B8560&gt;=20,Input!B8560&lt;=700),Input!B8560,""),"")</f>
        <v/>
      </c>
      <c r="C8560">
        <f>IF(B8560="","",INT(A8560))</f>
        <v/>
      </c>
      <c r="D8560">
        <f>IF(B8560="","",HOUR(A8560))</f>
        <v/>
      </c>
      <c r="E8560">
        <f>IF(B8560="","",IF(INPUT!$I$1="","",IF(C8560&lt;(INT(INPUT!$I$1)-INPUT!$I$2),"Off Meds",IF(C8560&lt;=(INT(INPUT!$I$1)+INPUT!$I$2),"Washout","On Meds"))))</f>
        <v/>
      </c>
      <c r="F8560">
        <f>IF(B8560="","",1.509*(LN(B8560)^1.084-5.381))</f>
        <v/>
      </c>
      <c r="G8560">
        <f>IF(F8560="","",IF(F8560&lt;0,10*F8560^2,0))</f>
        <v/>
      </c>
      <c r="H8560">
        <f>IF(F8560="","",IF(F8560&gt;0,10*F8560^2,0))</f>
        <v/>
      </c>
    </row>
    <row r="8561">
      <c r="A8561">
        <f>Input!A8561</f>
        <v/>
      </c>
      <c r="B8561">
        <f>IF(ISNUMBER(Input!B8561),IF(AND(Input!B8561&gt;=20,Input!B8561&lt;=700),Input!B8561,""),"")</f>
        <v/>
      </c>
      <c r="C8561">
        <f>IF(B8561="","",INT(A8561))</f>
        <v/>
      </c>
      <c r="D8561">
        <f>IF(B8561="","",HOUR(A8561))</f>
        <v/>
      </c>
      <c r="E8561">
        <f>IF(B8561="","",IF(INPUT!$I$1="","",IF(C8561&lt;(INT(INPUT!$I$1)-INPUT!$I$2),"Off Meds",IF(C8561&lt;=(INT(INPUT!$I$1)+INPUT!$I$2),"Washout","On Meds"))))</f>
        <v/>
      </c>
      <c r="F8561">
        <f>IF(B8561="","",1.509*(LN(B8561)^1.084-5.381))</f>
        <v/>
      </c>
      <c r="G8561">
        <f>IF(F8561="","",IF(F8561&lt;0,10*F8561^2,0))</f>
        <v/>
      </c>
      <c r="H8561">
        <f>IF(F8561="","",IF(F8561&gt;0,10*F8561^2,0))</f>
        <v/>
      </c>
    </row>
    <row r="8562">
      <c r="A8562">
        <f>Input!A8562</f>
        <v/>
      </c>
      <c r="B8562">
        <f>IF(ISNUMBER(Input!B8562),IF(AND(Input!B8562&gt;=20,Input!B8562&lt;=700),Input!B8562,""),"")</f>
        <v/>
      </c>
      <c r="C8562">
        <f>IF(B8562="","",INT(A8562))</f>
        <v/>
      </c>
      <c r="D8562">
        <f>IF(B8562="","",HOUR(A8562))</f>
        <v/>
      </c>
      <c r="E8562">
        <f>IF(B8562="","",IF(INPUT!$I$1="","",IF(C8562&lt;(INT(INPUT!$I$1)-INPUT!$I$2),"Off Meds",IF(C8562&lt;=(INT(INPUT!$I$1)+INPUT!$I$2),"Washout","On Meds"))))</f>
        <v/>
      </c>
      <c r="F8562">
        <f>IF(B8562="","",1.509*(LN(B8562)^1.084-5.381))</f>
        <v/>
      </c>
      <c r="G8562">
        <f>IF(F8562="","",IF(F8562&lt;0,10*F8562^2,0))</f>
        <v/>
      </c>
      <c r="H8562">
        <f>IF(F8562="","",IF(F8562&gt;0,10*F8562^2,0))</f>
        <v/>
      </c>
    </row>
    <row r="8563">
      <c r="A8563">
        <f>Input!A8563</f>
        <v/>
      </c>
      <c r="B8563">
        <f>IF(ISNUMBER(Input!B8563),IF(AND(Input!B8563&gt;=20,Input!B8563&lt;=700),Input!B8563,""),"")</f>
        <v/>
      </c>
      <c r="C8563">
        <f>IF(B8563="","",INT(A8563))</f>
        <v/>
      </c>
      <c r="D8563">
        <f>IF(B8563="","",HOUR(A8563))</f>
        <v/>
      </c>
      <c r="E8563">
        <f>IF(B8563="","",IF(INPUT!$I$1="","",IF(C8563&lt;(INT(INPUT!$I$1)-INPUT!$I$2),"Off Meds",IF(C8563&lt;=(INT(INPUT!$I$1)+INPUT!$I$2),"Washout","On Meds"))))</f>
        <v/>
      </c>
      <c r="F8563">
        <f>IF(B8563="","",1.509*(LN(B8563)^1.084-5.381))</f>
        <v/>
      </c>
      <c r="G8563">
        <f>IF(F8563="","",IF(F8563&lt;0,10*F8563^2,0))</f>
        <v/>
      </c>
      <c r="H8563">
        <f>IF(F8563="","",IF(F8563&gt;0,10*F8563^2,0))</f>
        <v/>
      </c>
    </row>
    <row r="8564">
      <c r="A8564">
        <f>Input!A8564</f>
        <v/>
      </c>
      <c r="B8564">
        <f>IF(ISNUMBER(Input!B8564),IF(AND(Input!B8564&gt;=20,Input!B8564&lt;=700),Input!B8564,""),"")</f>
        <v/>
      </c>
      <c r="C8564">
        <f>IF(B8564="","",INT(A8564))</f>
        <v/>
      </c>
      <c r="D8564">
        <f>IF(B8564="","",HOUR(A8564))</f>
        <v/>
      </c>
      <c r="E8564">
        <f>IF(B8564="","",IF(INPUT!$I$1="","",IF(C8564&lt;(INT(INPUT!$I$1)-INPUT!$I$2),"Off Meds",IF(C8564&lt;=(INT(INPUT!$I$1)+INPUT!$I$2),"Washout","On Meds"))))</f>
        <v/>
      </c>
      <c r="F8564">
        <f>IF(B8564="","",1.509*(LN(B8564)^1.084-5.381))</f>
        <v/>
      </c>
      <c r="G8564">
        <f>IF(F8564="","",IF(F8564&lt;0,10*F8564^2,0))</f>
        <v/>
      </c>
      <c r="H8564">
        <f>IF(F8564="","",IF(F8564&gt;0,10*F8564^2,0))</f>
        <v/>
      </c>
    </row>
    <row r="8565">
      <c r="A8565">
        <f>Input!A8565</f>
        <v/>
      </c>
      <c r="B8565">
        <f>IF(ISNUMBER(Input!B8565),IF(AND(Input!B8565&gt;=20,Input!B8565&lt;=700),Input!B8565,""),"")</f>
        <v/>
      </c>
      <c r="C8565">
        <f>IF(B8565="","",INT(A8565))</f>
        <v/>
      </c>
      <c r="D8565">
        <f>IF(B8565="","",HOUR(A8565))</f>
        <v/>
      </c>
      <c r="E8565">
        <f>IF(B8565="","",IF(INPUT!$I$1="","",IF(C8565&lt;(INT(INPUT!$I$1)-INPUT!$I$2),"Off Meds",IF(C8565&lt;=(INT(INPUT!$I$1)+INPUT!$I$2),"Washout","On Meds"))))</f>
        <v/>
      </c>
      <c r="F8565">
        <f>IF(B8565="","",1.509*(LN(B8565)^1.084-5.381))</f>
        <v/>
      </c>
      <c r="G8565">
        <f>IF(F8565="","",IF(F8565&lt;0,10*F8565^2,0))</f>
        <v/>
      </c>
      <c r="H8565">
        <f>IF(F8565="","",IF(F8565&gt;0,10*F8565^2,0))</f>
        <v/>
      </c>
    </row>
    <row r="8566">
      <c r="A8566">
        <f>Input!A8566</f>
        <v/>
      </c>
      <c r="B8566">
        <f>IF(ISNUMBER(Input!B8566),IF(AND(Input!B8566&gt;=20,Input!B8566&lt;=700),Input!B8566,""),"")</f>
        <v/>
      </c>
      <c r="C8566">
        <f>IF(B8566="","",INT(A8566))</f>
        <v/>
      </c>
      <c r="D8566">
        <f>IF(B8566="","",HOUR(A8566))</f>
        <v/>
      </c>
      <c r="E8566">
        <f>IF(B8566="","",IF(INPUT!$I$1="","",IF(C8566&lt;(INT(INPUT!$I$1)-INPUT!$I$2),"Off Meds",IF(C8566&lt;=(INT(INPUT!$I$1)+INPUT!$I$2),"Washout","On Meds"))))</f>
        <v/>
      </c>
      <c r="F8566">
        <f>IF(B8566="","",1.509*(LN(B8566)^1.084-5.381))</f>
        <v/>
      </c>
      <c r="G8566">
        <f>IF(F8566="","",IF(F8566&lt;0,10*F8566^2,0))</f>
        <v/>
      </c>
      <c r="H8566">
        <f>IF(F8566="","",IF(F8566&gt;0,10*F8566^2,0))</f>
        <v/>
      </c>
    </row>
    <row r="8567">
      <c r="A8567">
        <f>Input!A8567</f>
        <v/>
      </c>
      <c r="B8567">
        <f>IF(ISNUMBER(Input!B8567),IF(AND(Input!B8567&gt;=20,Input!B8567&lt;=700),Input!B8567,""),"")</f>
        <v/>
      </c>
      <c r="C8567">
        <f>IF(B8567="","",INT(A8567))</f>
        <v/>
      </c>
      <c r="D8567">
        <f>IF(B8567="","",HOUR(A8567))</f>
        <v/>
      </c>
      <c r="E8567">
        <f>IF(B8567="","",IF(INPUT!$I$1="","",IF(C8567&lt;(INT(INPUT!$I$1)-INPUT!$I$2),"Off Meds",IF(C8567&lt;=(INT(INPUT!$I$1)+INPUT!$I$2),"Washout","On Meds"))))</f>
        <v/>
      </c>
      <c r="F8567">
        <f>IF(B8567="","",1.509*(LN(B8567)^1.084-5.381))</f>
        <v/>
      </c>
      <c r="G8567">
        <f>IF(F8567="","",IF(F8567&lt;0,10*F8567^2,0))</f>
        <v/>
      </c>
      <c r="H8567">
        <f>IF(F8567="","",IF(F8567&gt;0,10*F8567^2,0))</f>
        <v/>
      </c>
    </row>
    <row r="8568">
      <c r="A8568">
        <f>Input!A8568</f>
        <v/>
      </c>
      <c r="B8568">
        <f>IF(ISNUMBER(Input!B8568),IF(AND(Input!B8568&gt;=20,Input!B8568&lt;=700),Input!B8568,""),"")</f>
        <v/>
      </c>
      <c r="C8568">
        <f>IF(B8568="","",INT(A8568))</f>
        <v/>
      </c>
      <c r="D8568">
        <f>IF(B8568="","",HOUR(A8568))</f>
        <v/>
      </c>
      <c r="E8568">
        <f>IF(B8568="","",IF(INPUT!$I$1="","",IF(C8568&lt;(INT(INPUT!$I$1)-INPUT!$I$2),"Off Meds",IF(C8568&lt;=(INT(INPUT!$I$1)+INPUT!$I$2),"Washout","On Meds"))))</f>
        <v/>
      </c>
      <c r="F8568">
        <f>IF(B8568="","",1.509*(LN(B8568)^1.084-5.381))</f>
        <v/>
      </c>
      <c r="G8568">
        <f>IF(F8568="","",IF(F8568&lt;0,10*F8568^2,0))</f>
        <v/>
      </c>
      <c r="H8568">
        <f>IF(F8568="","",IF(F8568&gt;0,10*F8568^2,0))</f>
        <v/>
      </c>
    </row>
    <row r="8569">
      <c r="A8569">
        <f>Input!A8569</f>
        <v/>
      </c>
      <c r="B8569">
        <f>IF(ISNUMBER(Input!B8569),IF(AND(Input!B8569&gt;=20,Input!B8569&lt;=700),Input!B8569,""),"")</f>
        <v/>
      </c>
      <c r="C8569">
        <f>IF(B8569="","",INT(A8569))</f>
        <v/>
      </c>
      <c r="D8569">
        <f>IF(B8569="","",HOUR(A8569))</f>
        <v/>
      </c>
      <c r="E8569">
        <f>IF(B8569="","",IF(INPUT!$I$1="","",IF(C8569&lt;(INT(INPUT!$I$1)-INPUT!$I$2),"Off Meds",IF(C8569&lt;=(INT(INPUT!$I$1)+INPUT!$I$2),"Washout","On Meds"))))</f>
        <v/>
      </c>
      <c r="F8569">
        <f>IF(B8569="","",1.509*(LN(B8569)^1.084-5.381))</f>
        <v/>
      </c>
      <c r="G8569">
        <f>IF(F8569="","",IF(F8569&lt;0,10*F8569^2,0))</f>
        <v/>
      </c>
      <c r="H8569">
        <f>IF(F8569="","",IF(F8569&gt;0,10*F8569^2,0))</f>
        <v/>
      </c>
    </row>
    <row r="8570">
      <c r="A8570">
        <f>Input!A8570</f>
        <v/>
      </c>
      <c r="B8570">
        <f>IF(ISNUMBER(Input!B8570),IF(AND(Input!B8570&gt;=20,Input!B8570&lt;=700),Input!B8570,""),"")</f>
        <v/>
      </c>
      <c r="C8570">
        <f>IF(B8570="","",INT(A8570))</f>
        <v/>
      </c>
      <c r="D8570">
        <f>IF(B8570="","",HOUR(A8570))</f>
        <v/>
      </c>
      <c r="E8570">
        <f>IF(B8570="","",IF(INPUT!$I$1="","",IF(C8570&lt;(INT(INPUT!$I$1)-INPUT!$I$2),"Off Meds",IF(C8570&lt;=(INT(INPUT!$I$1)+INPUT!$I$2),"Washout","On Meds"))))</f>
        <v/>
      </c>
      <c r="F8570">
        <f>IF(B8570="","",1.509*(LN(B8570)^1.084-5.381))</f>
        <v/>
      </c>
      <c r="G8570">
        <f>IF(F8570="","",IF(F8570&lt;0,10*F8570^2,0))</f>
        <v/>
      </c>
      <c r="H8570">
        <f>IF(F8570="","",IF(F8570&gt;0,10*F8570^2,0))</f>
        <v/>
      </c>
    </row>
    <row r="8571">
      <c r="A8571">
        <f>Input!A8571</f>
        <v/>
      </c>
      <c r="B8571">
        <f>IF(ISNUMBER(Input!B8571),IF(AND(Input!B8571&gt;=20,Input!B8571&lt;=700),Input!B8571,""),"")</f>
        <v/>
      </c>
      <c r="C8571">
        <f>IF(B8571="","",INT(A8571))</f>
        <v/>
      </c>
      <c r="D8571">
        <f>IF(B8571="","",HOUR(A8571))</f>
        <v/>
      </c>
      <c r="E8571">
        <f>IF(B8571="","",IF(INPUT!$I$1="","",IF(C8571&lt;(INT(INPUT!$I$1)-INPUT!$I$2),"Off Meds",IF(C8571&lt;=(INT(INPUT!$I$1)+INPUT!$I$2),"Washout","On Meds"))))</f>
        <v/>
      </c>
      <c r="F8571">
        <f>IF(B8571="","",1.509*(LN(B8571)^1.084-5.381))</f>
        <v/>
      </c>
      <c r="G8571">
        <f>IF(F8571="","",IF(F8571&lt;0,10*F8571^2,0))</f>
        <v/>
      </c>
      <c r="H8571">
        <f>IF(F8571="","",IF(F8571&gt;0,10*F8571^2,0))</f>
        <v/>
      </c>
    </row>
    <row r="8572">
      <c r="A8572">
        <f>Input!A8572</f>
        <v/>
      </c>
      <c r="B8572">
        <f>IF(ISNUMBER(Input!B8572),IF(AND(Input!B8572&gt;=20,Input!B8572&lt;=700),Input!B8572,""),"")</f>
        <v/>
      </c>
      <c r="C8572">
        <f>IF(B8572="","",INT(A8572))</f>
        <v/>
      </c>
      <c r="D8572">
        <f>IF(B8572="","",HOUR(A8572))</f>
        <v/>
      </c>
      <c r="E8572">
        <f>IF(B8572="","",IF(INPUT!$I$1="","",IF(C8572&lt;(INT(INPUT!$I$1)-INPUT!$I$2),"Off Meds",IF(C8572&lt;=(INT(INPUT!$I$1)+INPUT!$I$2),"Washout","On Meds"))))</f>
        <v/>
      </c>
      <c r="F8572">
        <f>IF(B8572="","",1.509*(LN(B8572)^1.084-5.381))</f>
        <v/>
      </c>
      <c r="G8572">
        <f>IF(F8572="","",IF(F8572&lt;0,10*F8572^2,0))</f>
        <v/>
      </c>
      <c r="H8572">
        <f>IF(F8572="","",IF(F8572&gt;0,10*F8572^2,0))</f>
        <v/>
      </c>
    </row>
    <row r="8573">
      <c r="A8573">
        <f>Input!A8573</f>
        <v/>
      </c>
      <c r="B8573">
        <f>IF(ISNUMBER(Input!B8573),IF(AND(Input!B8573&gt;=20,Input!B8573&lt;=700),Input!B8573,""),"")</f>
        <v/>
      </c>
      <c r="C8573">
        <f>IF(B8573="","",INT(A8573))</f>
        <v/>
      </c>
      <c r="D8573">
        <f>IF(B8573="","",HOUR(A8573))</f>
        <v/>
      </c>
      <c r="E8573">
        <f>IF(B8573="","",IF(INPUT!$I$1="","",IF(C8573&lt;(INT(INPUT!$I$1)-INPUT!$I$2),"Off Meds",IF(C8573&lt;=(INT(INPUT!$I$1)+INPUT!$I$2),"Washout","On Meds"))))</f>
        <v/>
      </c>
      <c r="F8573">
        <f>IF(B8573="","",1.509*(LN(B8573)^1.084-5.381))</f>
        <v/>
      </c>
      <c r="G8573">
        <f>IF(F8573="","",IF(F8573&lt;0,10*F8573^2,0))</f>
        <v/>
      </c>
      <c r="H8573">
        <f>IF(F8573="","",IF(F8573&gt;0,10*F8573^2,0))</f>
        <v/>
      </c>
    </row>
    <row r="8574">
      <c r="A8574">
        <f>Input!A8574</f>
        <v/>
      </c>
      <c r="B8574">
        <f>IF(ISNUMBER(Input!B8574),IF(AND(Input!B8574&gt;=20,Input!B8574&lt;=700),Input!B8574,""),"")</f>
        <v/>
      </c>
      <c r="C8574">
        <f>IF(B8574="","",INT(A8574))</f>
        <v/>
      </c>
      <c r="D8574">
        <f>IF(B8574="","",HOUR(A8574))</f>
        <v/>
      </c>
      <c r="E8574">
        <f>IF(B8574="","",IF(INPUT!$I$1="","",IF(C8574&lt;(INT(INPUT!$I$1)-INPUT!$I$2),"Off Meds",IF(C8574&lt;=(INT(INPUT!$I$1)+INPUT!$I$2),"Washout","On Meds"))))</f>
        <v/>
      </c>
      <c r="F8574">
        <f>IF(B8574="","",1.509*(LN(B8574)^1.084-5.381))</f>
        <v/>
      </c>
      <c r="G8574">
        <f>IF(F8574="","",IF(F8574&lt;0,10*F8574^2,0))</f>
        <v/>
      </c>
      <c r="H8574">
        <f>IF(F8574="","",IF(F8574&gt;0,10*F8574^2,0))</f>
        <v/>
      </c>
    </row>
    <row r="8575">
      <c r="A8575">
        <f>Input!A8575</f>
        <v/>
      </c>
      <c r="B8575">
        <f>IF(ISNUMBER(Input!B8575),IF(AND(Input!B8575&gt;=20,Input!B8575&lt;=700),Input!B8575,""),"")</f>
        <v/>
      </c>
      <c r="C8575">
        <f>IF(B8575="","",INT(A8575))</f>
        <v/>
      </c>
      <c r="D8575">
        <f>IF(B8575="","",HOUR(A8575))</f>
        <v/>
      </c>
      <c r="E8575">
        <f>IF(B8575="","",IF(INPUT!$I$1="","",IF(C8575&lt;(INT(INPUT!$I$1)-INPUT!$I$2),"Off Meds",IF(C8575&lt;=(INT(INPUT!$I$1)+INPUT!$I$2),"Washout","On Meds"))))</f>
        <v/>
      </c>
      <c r="F8575">
        <f>IF(B8575="","",1.509*(LN(B8575)^1.084-5.381))</f>
        <v/>
      </c>
      <c r="G8575">
        <f>IF(F8575="","",IF(F8575&lt;0,10*F8575^2,0))</f>
        <v/>
      </c>
      <c r="H8575">
        <f>IF(F8575="","",IF(F8575&gt;0,10*F8575^2,0))</f>
        <v/>
      </c>
    </row>
    <row r="8576">
      <c r="A8576">
        <f>Input!A8576</f>
        <v/>
      </c>
      <c r="B8576">
        <f>IF(ISNUMBER(Input!B8576),IF(AND(Input!B8576&gt;=20,Input!B8576&lt;=700),Input!B8576,""),"")</f>
        <v/>
      </c>
      <c r="C8576">
        <f>IF(B8576="","",INT(A8576))</f>
        <v/>
      </c>
      <c r="D8576">
        <f>IF(B8576="","",HOUR(A8576))</f>
        <v/>
      </c>
      <c r="E8576">
        <f>IF(B8576="","",IF(INPUT!$I$1="","",IF(C8576&lt;(INT(INPUT!$I$1)-INPUT!$I$2),"Off Meds",IF(C8576&lt;=(INT(INPUT!$I$1)+INPUT!$I$2),"Washout","On Meds"))))</f>
        <v/>
      </c>
      <c r="F8576">
        <f>IF(B8576="","",1.509*(LN(B8576)^1.084-5.381))</f>
        <v/>
      </c>
      <c r="G8576">
        <f>IF(F8576="","",IF(F8576&lt;0,10*F8576^2,0))</f>
        <v/>
      </c>
      <c r="H8576">
        <f>IF(F8576="","",IF(F8576&gt;0,10*F8576^2,0))</f>
        <v/>
      </c>
    </row>
    <row r="8577">
      <c r="A8577">
        <f>Input!A8577</f>
        <v/>
      </c>
      <c r="B8577">
        <f>IF(ISNUMBER(Input!B8577),IF(AND(Input!B8577&gt;=20,Input!B8577&lt;=700),Input!B8577,""),"")</f>
        <v/>
      </c>
      <c r="C8577">
        <f>IF(B8577="","",INT(A8577))</f>
        <v/>
      </c>
      <c r="D8577">
        <f>IF(B8577="","",HOUR(A8577))</f>
        <v/>
      </c>
      <c r="E8577">
        <f>IF(B8577="","",IF(INPUT!$I$1="","",IF(C8577&lt;(INT(INPUT!$I$1)-INPUT!$I$2),"Off Meds",IF(C8577&lt;=(INT(INPUT!$I$1)+INPUT!$I$2),"Washout","On Meds"))))</f>
        <v/>
      </c>
      <c r="F8577">
        <f>IF(B8577="","",1.509*(LN(B8577)^1.084-5.381))</f>
        <v/>
      </c>
      <c r="G8577">
        <f>IF(F8577="","",IF(F8577&lt;0,10*F8577^2,0))</f>
        <v/>
      </c>
      <c r="H8577">
        <f>IF(F8577="","",IF(F8577&gt;0,10*F8577^2,0))</f>
        <v/>
      </c>
    </row>
    <row r="8578">
      <c r="A8578">
        <f>Input!A8578</f>
        <v/>
      </c>
      <c r="B8578">
        <f>IF(ISNUMBER(Input!B8578),IF(AND(Input!B8578&gt;=20,Input!B8578&lt;=700),Input!B8578,""),"")</f>
        <v/>
      </c>
      <c r="C8578">
        <f>IF(B8578="","",INT(A8578))</f>
        <v/>
      </c>
      <c r="D8578">
        <f>IF(B8578="","",HOUR(A8578))</f>
        <v/>
      </c>
      <c r="E8578">
        <f>IF(B8578="","",IF(INPUT!$I$1="","",IF(C8578&lt;(INT(INPUT!$I$1)-INPUT!$I$2),"Off Meds",IF(C8578&lt;=(INT(INPUT!$I$1)+INPUT!$I$2),"Washout","On Meds"))))</f>
        <v/>
      </c>
      <c r="F8578">
        <f>IF(B8578="","",1.509*(LN(B8578)^1.084-5.381))</f>
        <v/>
      </c>
      <c r="G8578">
        <f>IF(F8578="","",IF(F8578&lt;0,10*F8578^2,0))</f>
        <v/>
      </c>
      <c r="H8578">
        <f>IF(F8578="","",IF(F8578&gt;0,10*F8578^2,0))</f>
        <v/>
      </c>
    </row>
    <row r="8579">
      <c r="A8579">
        <f>Input!A8579</f>
        <v/>
      </c>
      <c r="B8579">
        <f>IF(ISNUMBER(Input!B8579),IF(AND(Input!B8579&gt;=20,Input!B8579&lt;=700),Input!B8579,""),"")</f>
        <v/>
      </c>
      <c r="C8579">
        <f>IF(B8579="","",INT(A8579))</f>
        <v/>
      </c>
      <c r="D8579">
        <f>IF(B8579="","",HOUR(A8579))</f>
        <v/>
      </c>
      <c r="E8579">
        <f>IF(B8579="","",IF(INPUT!$I$1="","",IF(C8579&lt;(INT(INPUT!$I$1)-INPUT!$I$2),"Off Meds",IF(C8579&lt;=(INT(INPUT!$I$1)+INPUT!$I$2),"Washout","On Meds"))))</f>
        <v/>
      </c>
      <c r="F8579">
        <f>IF(B8579="","",1.509*(LN(B8579)^1.084-5.381))</f>
        <v/>
      </c>
      <c r="G8579">
        <f>IF(F8579="","",IF(F8579&lt;0,10*F8579^2,0))</f>
        <v/>
      </c>
      <c r="H8579">
        <f>IF(F8579="","",IF(F8579&gt;0,10*F8579^2,0))</f>
        <v/>
      </c>
    </row>
    <row r="8580">
      <c r="A8580">
        <f>Input!A8580</f>
        <v/>
      </c>
      <c r="B8580">
        <f>IF(ISNUMBER(Input!B8580),IF(AND(Input!B8580&gt;=20,Input!B8580&lt;=700),Input!B8580,""),"")</f>
        <v/>
      </c>
      <c r="C8580">
        <f>IF(B8580="","",INT(A8580))</f>
        <v/>
      </c>
      <c r="D8580">
        <f>IF(B8580="","",HOUR(A8580))</f>
        <v/>
      </c>
      <c r="E8580">
        <f>IF(B8580="","",IF(INPUT!$I$1="","",IF(C8580&lt;(INT(INPUT!$I$1)-INPUT!$I$2),"Off Meds",IF(C8580&lt;=(INT(INPUT!$I$1)+INPUT!$I$2),"Washout","On Meds"))))</f>
        <v/>
      </c>
      <c r="F8580">
        <f>IF(B8580="","",1.509*(LN(B8580)^1.084-5.381))</f>
        <v/>
      </c>
      <c r="G8580">
        <f>IF(F8580="","",IF(F8580&lt;0,10*F8580^2,0))</f>
        <v/>
      </c>
      <c r="H8580">
        <f>IF(F8580="","",IF(F8580&gt;0,10*F8580^2,0))</f>
        <v/>
      </c>
    </row>
    <row r="8581">
      <c r="A8581">
        <f>Input!A8581</f>
        <v/>
      </c>
      <c r="B8581">
        <f>IF(ISNUMBER(Input!B8581),IF(AND(Input!B8581&gt;=20,Input!B8581&lt;=700),Input!B8581,""),"")</f>
        <v/>
      </c>
      <c r="C8581">
        <f>IF(B8581="","",INT(A8581))</f>
        <v/>
      </c>
      <c r="D8581">
        <f>IF(B8581="","",HOUR(A8581))</f>
        <v/>
      </c>
      <c r="E8581">
        <f>IF(B8581="","",IF(INPUT!$I$1="","",IF(C8581&lt;(INT(INPUT!$I$1)-INPUT!$I$2),"Off Meds",IF(C8581&lt;=(INT(INPUT!$I$1)+INPUT!$I$2),"Washout","On Meds"))))</f>
        <v/>
      </c>
      <c r="F8581">
        <f>IF(B8581="","",1.509*(LN(B8581)^1.084-5.381))</f>
        <v/>
      </c>
      <c r="G8581">
        <f>IF(F8581="","",IF(F8581&lt;0,10*F8581^2,0))</f>
        <v/>
      </c>
      <c r="H8581">
        <f>IF(F8581="","",IF(F8581&gt;0,10*F8581^2,0))</f>
        <v/>
      </c>
    </row>
    <row r="8582">
      <c r="A8582">
        <f>Input!A8582</f>
        <v/>
      </c>
      <c r="B8582">
        <f>IF(ISNUMBER(Input!B8582),IF(AND(Input!B8582&gt;=20,Input!B8582&lt;=700),Input!B8582,""),"")</f>
        <v/>
      </c>
      <c r="C8582">
        <f>IF(B8582="","",INT(A8582))</f>
        <v/>
      </c>
      <c r="D8582">
        <f>IF(B8582="","",HOUR(A8582))</f>
        <v/>
      </c>
      <c r="E8582">
        <f>IF(B8582="","",IF(INPUT!$I$1="","",IF(C8582&lt;(INT(INPUT!$I$1)-INPUT!$I$2),"Off Meds",IF(C8582&lt;=(INT(INPUT!$I$1)+INPUT!$I$2),"Washout","On Meds"))))</f>
        <v/>
      </c>
      <c r="F8582">
        <f>IF(B8582="","",1.509*(LN(B8582)^1.084-5.381))</f>
        <v/>
      </c>
      <c r="G8582">
        <f>IF(F8582="","",IF(F8582&lt;0,10*F8582^2,0))</f>
        <v/>
      </c>
      <c r="H8582">
        <f>IF(F8582="","",IF(F8582&gt;0,10*F8582^2,0))</f>
        <v/>
      </c>
    </row>
    <row r="8583">
      <c r="A8583">
        <f>Input!A8583</f>
        <v/>
      </c>
      <c r="B8583">
        <f>IF(ISNUMBER(Input!B8583),IF(AND(Input!B8583&gt;=20,Input!B8583&lt;=700),Input!B8583,""),"")</f>
        <v/>
      </c>
      <c r="C8583">
        <f>IF(B8583="","",INT(A8583))</f>
        <v/>
      </c>
      <c r="D8583">
        <f>IF(B8583="","",HOUR(A8583))</f>
        <v/>
      </c>
      <c r="E8583">
        <f>IF(B8583="","",IF(INPUT!$I$1="","",IF(C8583&lt;(INT(INPUT!$I$1)-INPUT!$I$2),"Off Meds",IF(C8583&lt;=(INT(INPUT!$I$1)+INPUT!$I$2),"Washout","On Meds"))))</f>
        <v/>
      </c>
      <c r="F8583">
        <f>IF(B8583="","",1.509*(LN(B8583)^1.084-5.381))</f>
        <v/>
      </c>
      <c r="G8583">
        <f>IF(F8583="","",IF(F8583&lt;0,10*F8583^2,0))</f>
        <v/>
      </c>
      <c r="H8583">
        <f>IF(F8583="","",IF(F8583&gt;0,10*F8583^2,0))</f>
        <v/>
      </c>
    </row>
    <row r="8584">
      <c r="A8584">
        <f>Input!A8584</f>
        <v/>
      </c>
      <c r="B8584">
        <f>IF(ISNUMBER(Input!B8584),IF(AND(Input!B8584&gt;=20,Input!B8584&lt;=700),Input!B8584,""),"")</f>
        <v/>
      </c>
      <c r="C8584">
        <f>IF(B8584="","",INT(A8584))</f>
        <v/>
      </c>
      <c r="D8584">
        <f>IF(B8584="","",HOUR(A8584))</f>
        <v/>
      </c>
      <c r="E8584">
        <f>IF(B8584="","",IF(INPUT!$I$1="","",IF(C8584&lt;(INT(INPUT!$I$1)-INPUT!$I$2),"Off Meds",IF(C8584&lt;=(INT(INPUT!$I$1)+INPUT!$I$2),"Washout","On Meds"))))</f>
        <v/>
      </c>
      <c r="F8584">
        <f>IF(B8584="","",1.509*(LN(B8584)^1.084-5.381))</f>
        <v/>
      </c>
      <c r="G8584">
        <f>IF(F8584="","",IF(F8584&lt;0,10*F8584^2,0))</f>
        <v/>
      </c>
      <c r="H8584">
        <f>IF(F8584="","",IF(F8584&gt;0,10*F8584^2,0))</f>
        <v/>
      </c>
    </row>
    <row r="8585">
      <c r="A8585">
        <f>Input!A8585</f>
        <v/>
      </c>
      <c r="B8585">
        <f>IF(ISNUMBER(Input!B8585),IF(AND(Input!B8585&gt;=20,Input!B8585&lt;=700),Input!B8585,""),"")</f>
        <v/>
      </c>
      <c r="C8585">
        <f>IF(B8585="","",INT(A8585))</f>
        <v/>
      </c>
      <c r="D8585">
        <f>IF(B8585="","",HOUR(A8585))</f>
        <v/>
      </c>
      <c r="E8585">
        <f>IF(B8585="","",IF(INPUT!$I$1="","",IF(C8585&lt;(INT(INPUT!$I$1)-INPUT!$I$2),"Off Meds",IF(C8585&lt;=(INT(INPUT!$I$1)+INPUT!$I$2),"Washout","On Meds"))))</f>
        <v/>
      </c>
      <c r="F8585">
        <f>IF(B8585="","",1.509*(LN(B8585)^1.084-5.381))</f>
        <v/>
      </c>
      <c r="G8585">
        <f>IF(F8585="","",IF(F8585&lt;0,10*F8585^2,0))</f>
        <v/>
      </c>
      <c r="H8585">
        <f>IF(F8585="","",IF(F8585&gt;0,10*F8585^2,0))</f>
        <v/>
      </c>
    </row>
    <row r="8586">
      <c r="A8586">
        <f>Input!A8586</f>
        <v/>
      </c>
      <c r="B8586">
        <f>IF(ISNUMBER(Input!B8586),IF(AND(Input!B8586&gt;=20,Input!B8586&lt;=700),Input!B8586,""),"")</f>
        <v/>
      </c>
      <c r="C8586">
        <f>IF(B8586="","",INT(A8586))</f>
        <v/>
      </c>
      <c r="D8586">
        <f>IF(B8586="","",HOUR(A8586))</f>
        <v/>
      </c>
      <c r="E8586">
        <f>IF(B8586="","",IF(INPUT!$I$1="","",IF(C8586&lt;(INT(INPUT!$I$1)-INPUT!$I$2),"Off Meds",IF(C8586&lt;=(INT(INPUT!$I$1)+INPUT!$I$2),"Washout","On Meds"))))</f>
        <v/>
      </c>
      <c r="F8586">
        <f>IF(B8586="","",1.509*(LN(B8586)^1.084-5.381))</f>
        <v/>
      </c>
      <c r="G8586">
        <f>IF(F8586="","",IF(F8586&lt;0,10*F8586^2,0))</f>
        <v/>
      </c>
      <c r="H8586">
        <f>IF(F8586="","",IF(F8586&gt;0,10*F8586^2,0))</f>
        <v/>
      </c>
    </row>
    <row r="8587">
      <c r="A8587">
        <f>Input!A8587</f>
        <v/>
      </c>
      <c r="B8587">
        <f>IF(ISNUMBER(Input!B8587),IF(AND(Input!B8587&gt;=20,Input!B8587&lt;=700),Input!B8587,""),"")</f>
        <v/>
      </c>
      <c r="C8587">
        <f>IF(B8587="","",INT(A8587))</f>
        <v/>
      </c>
      <c r="D8587">
        <f>IF(B8587="","",HOUR(A8587))</f>
        <v/>
      </c>
      <c r="E8587">
        <f>IF(B8587="","",IF(INPUT!$I$1="","",IF(C8587&lt;(INT(INPUT!$I$1)-INPUT!$I$2),"Off Meds",IF(C8587&lt;=(INT(INPUT!$I$1)+INPUT!$I$2),"Washout","On Meds"))))</f>
        <v/>
      </c>
      <c r="F8587">
        <f>IF(B8587="","",1.509*(LN(B8587)^1.084-5.381))</f>
        <v/>
      </c>
      <c r="G8587">
        <f>IF(F8587="","",IF(F8587&lt;0,10*F8587^2,0))</f>
        <v/>
      </c>
      <c r="H8587">
        <f>IF(F8587="","",IF(F8587&gt;0,10*F8587^2,0))</f>
        <v/>
      </c>
    </row>
    <row r="8588">
      <c r="A8588">
        <f>Input!A8588</f>
        <v/>
      </c>
      <c r="B8588">
        <f>IF(ISNUMBER(Input!B8588),IF(AND(Input!B8588&gt;=20,Input!B8588&lt;=700),Input!B8588,""),"")</f>
        <v/>
      </c>
      <c r="C8588">
        <f>IF(B8588="","",INT(A8588))</f>
        <v/>
      </c>
      <c r="D8588">
        <f>IF(B8588="","",HOUR(A8588))</f>
        <v/>
      </c>
      <c r="E8588">
        <f>IF(B8588="","",IF(INPUT!$I$1="","",IF(C8588&lt;(INT(INPUT!$I$1)-INPUT!$I$2),"Off Meds",IF(C8588&lt;=(INT(INPUT!$I$1)+INPUT!$I$2),"Washout","On Meds"))))</f>
        <v/>
      </c>
      <c r="F8588">
        <f>IF(B8588="","",1.509*(LN(B8588)^1.084-5.381))</f>
        <v/>
      </c>
      <c r="G8588">
        <f>IF(F8588="","",IF(F8588&lt;0,10*F8588^2,0))</f>
        <v/>
      </c>
      <c r="H8588">
        <f>IF(F8588="","",IF(F8588&gt;0,10*F8588^2,0))</f>
        <v/>
      </c>
    </row>
    <row r="8589">
      <c r="A8589">
        <f>Input!A8589</f>
        <v/>
      </c>
      <c r="B8589">
        <f>IF(ISNUMBER(Input!B8589),IF(AND(Input!B8589&gt;=20,Input!B8589&lt;=700),Input!B8589,""),"")</f>
        <v/>
      </c>
      <c r="C8589">
        <f>IF(B8589="","",INT(A8589))</f>
        <v/>
      </c>
      <c r="D8589">
        <f>IF(B8589="","",HOUR(A8589))</f>
        <v/>
      </c>
      <c r="E8589">
        <f>IF(B8589="","",IF(INPUT!$I$1="","",IF(C8589&lt;(INT(INPUT!$I$1)-INPUT!$I$2),"Off Meds",IF(C8589&lt;=(INT(INPUT!$I$1)+INPUT!$I$2),"Washout","On Meds"))))</f>
        <v/>
      </c>
      <c r="F8589">
        <f>IF(B8589="","",1.509*(LN(B8589)^1.084-5.381))</f>
        <v/>
      </c>
      <c r="G8589">
        <f>IF(F8589="","",IF(F8589&lt;0,10*F8589^2,0))</f>
        <v/>
      </c>
      <c r="H8589">
        <f>IF(F8589="","",IF(F8589&gt;0,10*F8589^2,0))</f>
        <v/>
      </c>
    </row>
    <row r="8590">
      <c r="A8590">
        <f>Input!A8590</f>
        <v/>
      </c>
      <c r="B8590">
        <f>IF(ISNUMBER(Input!B8590),IF(AND(Input!B8590&gt;=20,Input!B8590&lt;=700),Input!B8590,""),"")</f>
        <v/>
      </c>
      <c r="C8590">
        <f>IF(B8590="","",INT(A8590))</f>
        <v/>
      </c>
      <c r="D8590">
        <f>IF(B8590="","",HOUR(A8590))</f>
        <v/>
      </c>
      <c r="E8590">
        <f>IF(B8590="","",IF(INPUT!$I$1="","",IF(C8590&lt;(INT(INPUT!$I$1)-INPUT!$I$2),"Off Meds",IF(C8590&lt;=(INT(INPUT!$I$1)+INPUT!$I$2),"Washout","On Meds"))))</f>
        <v/>
      </c>
      <c r="F8590">
        <f>IF(B8590="","",1.509*(LN(B8590)^1.084-5.381))</f>
        <v/>
      </c>
      <c r="G8590">
        <f>IF(F8590="","",IF(F8590&lt;0,10*F8590^2,0))</f>
        <v/>
      </c>
      <c r="H8590">
        <f>IF(F8590="","",IF(F8590&gt;0,10*F8590^2,0))</f>
        <v/>
      </c>
    </row>
    <row r="8591">
      <c r="A8591">
        <f>Input!A8591</f>
        <v/>
      </c>
      <c r="B8591">
        <f>IF(ISNUMBER(Input!B8591),IF(AND(Input!B8591&gt;=20,Input!B8591&lt;=700),Input!B8591,""),"")</f>
        <v/>
      </c>
      <c r="C8591">
        <f>IF(B8591="","",INT(A8591))</f>
        <v/>
      </c>
      <c r="D8591">
        <f>IF(B8591="","",HOUR(A8591))</f>
        <v/>
      </c>
      <c r="E8591">
        <f>IF(B8591="","",IF(INPUT!$I$1="","",IF(C8591&lt;(INT(INPUT!$I$1)-INPUT!$I$2),"Off Meds",IF(C8591&lt;=(INT(INPUT!$I$1)+INPUT!$I$2),"Washout","On Meds"))))</f>
        <v/>
      </c>
      <c r="F8591">
        <f>IF(B8591="","",1.509*(LN(B8591)^1.084-5.381))</f>
        <v/>
      </c>
      <c r="G8591">
        <f>IF(F8591="","",IF(F8591&lt;0,10*F8591^2,0))</f>
        <v/>
      </c>
      <c r="H8591">
        <f>IF(F8591="","",IF(F8591&gt;0,10*F8591^2,0))</f>
        <v/>
      </c>
    </row>
    <row r="8592">
      <c r="A8592">
        <f>Input!A8592</f>
        <v/>
      </c>
      <c r="B8592">
        <f>IF(ISNUMBER(Input!B8592),IF(AND(Input!B8592&gt;=20,Input!B8592&lt;=700),Input!B8592,""),"")</f>
        <v/>
      </c>
      <c r="C8592">
        <f>IF(B8592="","",INT(A8592))</f>
        <v/>
      </c>
      <c r="D8592">
        <f>IF(B8592="","",HOUR(A8592))</f>
        <v/>
      </c>
      <c r="E8592">
        <f>IF(B8592="","",IF(INPUT!$I$1="","",IF(C8592&lt;(INT(INPUT!$I$1)-INPUT!$I$2),"Off Meds",IF(C8592&lt;=(INT(INPUT!$I$1)+INPUT!$I$2),"Washout","On Meds"))))</f>
        <v/>
      </c>
      <c r="F8592">
        <f>IF(B8592="","",1.509*(LN(B8592)^1.084-5.381))</f>
        <v/>
      </c>
      <c r="G8592">
        <f>IF(F8592="","",IF(F8592&lt;0,10*F8592^2,0))</f>
        <v/>
      </c>
      <c r="H8592">
        <f>IF(F8592="","",IF(F8592&gt;0,10*F8592^2,0))</f>
        <v/>
      </c>
    </row>
    <row r="8593">
      <c r="A8593">
        <f>Input!A8593</f>
        <v/>
      </c>
      <c r="B8593">
        <f>IF(ISNUMBER(Input!B8593),IF(AND(Input!B8593&gt;=20,Input!B8593&lt;=700),Input!B8593,""),"")</f>
        <v/>
      </c>
      <c r="C8593">
        <f>IF(B8593="","",INT(A8593))</f>
        <v/>
      </c>
      <c r="D8593">
        <f>IF(B8593="","",HOUR(A8593))</f>
        <v/>
      </c>
      <c r="E8593">
        <f>IF(B8593="","",IF(INPUT!$I$1="","",IF(C8593&lt;(INT(INPUT!$I$1)-INPUT!$I$2),"Off Meds",IF(C8593&lt;=(INT(INPUT!$I$1)+INPUT!$I$2),"Washout","On Meds"))))</f>
        <v/>
      </c>
      <c r="F8593">
        <f>IF(B8593="","",1.509*(LN(B8593)^1.084-5.381))</f>
        <v/>
      </c>
      <c r="G8593">
        <f>IF(F8593="","",IF(F8593&lt;0,10*F8593^2,0))</f>
        <v/>
      </c>
      <c r="H8593">
        <f>IF(F8593="","",IF(F8593&gt;0,10*F8593^2,0))</f>
        <v/>
      </c>
    </row>
    <row r="8594">
      <c r="A8594">
        <f>Input!A8594</f>
        <v/>
      </c>
      <c r="B8594">
        <f>IF(ISNUMBER(Input!B8594),IF(AND(Input!B8594&gt;=20,Input!B8594&lt;=700),Input!B8594,""),"")</f>
        <v/>
      </c>
      <c r="C8594">
        <f>IF(B8594="","",INT(A8594))</f>
        <v/>
      </c>
      <c r="D8594">
        <f>IF(B8594="","",HOUR(A8594))</f>
        <v/>
      </c>
      <c r="E8594">
        <f>IF(B8594="","",IF(INPUT!$I$1="","",IF(C8594&lt;(INT(INPUT!$I$1)-INPUT!$I$2),"Off Meds",IF(C8594&lt;=(INT(INPUT!$I$1)+INPUT!$I$2),"Washout","On Meds"))))</f>
        <v/>
      </c>
      <c r="F8594">
        <f>IF(B8594="","",1.509*(LN(B8594)^1.084-5.381))</f>
        <v/>
      </c>
      <c r="G8594">
        <f>IF(F8594="","",IF(F8594&lt;0,10*F8594^2,0))</f>
        <v/>
      </c>
      <c r="H8594">
        <f>IF(F8594="","",IF(F8594&gt;0,10*F8594^2,0))</f>
        <v/>
      </c>
    </row>
    <row r="8595">
      <c r="A8595">
        <f>Input!A8595</f>
        <v/>
      </c>
      <c r="B8595">
        <f>IF(ISNUMBER(Input!B8595),IF(AND(Input!B8595&gt;=20,Input!B8595&lt;=700),Input!B8595,""),"")</f>
        <v/>
      </c>
      <c r="C8595">
        <f>IF(B8595="","",INT(A8595))</f>
        <v/>
      </c>
      <c r="D8595">
        <f>IF(B8595="","",HOUR(A8595))</f>
        <v/>
      </c>
      <c r="E8595">
        <f>IF(B8595="","",IF(INPUT!$I$1="","",IF(C8595&lt;(INT(INPUT!$I$1)-INPUT!$I$2),"Off Meds",IF(C8595&lt;=(INT(INPUT!$I$1)+INPUT!$I$2),"Washout","On Meds"))))</f>
        <v/>
      </c>
      <c r="F8595">
        <f>IF(B8595="","",1.509*(LN(B8595)^1.084-5.381))</f>
        <v/>
      </c>
      <c r="G8595">
        <f>IF(F8595="","",IF(F8595&lt;0,10*F8595^2,0))</f>
        <v/>
      </c>
      <c r="H8595">
        <f>IF(F8595="","",IF(F8595&gt;0,10*F8595^2,0))</f>
        <v/>
      </c>
    </row>
    <row r="8596">
      <c r="A8596">
        <f>Input!A8596</f>
        <v/>
      </c>
      <c r="B8596">
        <f>IF(ISNUMBER(Input!B8596),IF(AND(Input!B8596&gt;=20,Input!B8596&lt;=700),Input!B8596,""),"")</f>
        <v/>
      </c>
      <c r="C8596">
        <f>IF(B8596="","",INT(A8596))</f>
        <v/>
      </c>
      <c r="D8596">
        <f>IF(B8596="","",HOUR(A8596))</f>
        <v/>
      </c>
      <c r="E8596">
        <f>IF(B8596="","",IF(INPUT!$I$1="","",IF(C8596&lt;(INT(INPUT!$I$1)-INPUT!$I$2),"Off Meds",IF(C8596&lt;=(INT(INPUT!$I$1)+INPUT!$I$2),"Washout","On Meds"))))</f>
        <v/>
      </c>
      <c r="F8596">
        <f>IF(B8596="","",1.509*(LN(B8596)^1.084-5.381))</f>
        <v/>
      </c>
      <c r="G8596">
        <f>IF(F8596="","",IF(F8596&lt;0,10*F8596^2,0))</f>
        <v/>
      </c>
      <c r="H8596">
        <f>IF(F8596="","",IF(F8596&gt;0,10*F8596^2,0))</f>
        <v/>
      </c>
    </row>
    <row r="8597">
      <c r="A8597">
        <f>Input!A8597</f>
        <v/>
      </c>
      <c r="B8597">
        <f>IF(ISNUMBER(Input!B8597),IF(AND(Input!B8597&gt;=20,Input!B8597&lt;=700),Input!B8597,""),"")</f>
        <v/>
      </c>
      <c r="C8597">
        <f>IF(B8597="","",INT(A8597))</f>
        <v/>
      </c>
      <c r="D8597">
        <f>IF(B8597="","",HOUR(A8597))</f>
        <v/>
      </c>
      <c r="E8597">
        <f>IF(B8597="","",IF(INPUT!$I$1="","",IF(C8597&lt;(INT(INPUT!$I$1)-INPUT!$I$2),"Off Meds",IF(C8597&lt;=(INT(INPUT!$I$1)+INPUT!$I$2),"Washout","On Meds"))))</f>
        <v/>
      </c>
      <c r="F8597">
        <f>IF(B8597="","",1.509*(LN(B8597)^1.084-5.381))</f>
        <v/>
      </c>
      <c r="G8597">
        <f>IF(F8597="","",IF(F8597&lt;0,10*F8597^2,0))</f>
        <v/>
      </c>
      <c r="H8597">
        <f>IF(F8597="","",IF(F8597&gt;0,10*F8597^2,0))</f>
        <v/>
      </c>
    </row>
    <row r="8598">
      <c r="A8598">
        <f>Input!A8598</f>
        <v/>
      </c>
      <c r="B8598">
        <f>IF(ISNUMBER(Input!B8598),IF(AND(Input!B8598&gt;=20,Input!B8598&lt;=700),Input!B8598,""),"")</f>
        <v/>
      </c>
      <c r="C8598">
        <f>IF(B8598="","",INT(A8598))</f>
        <v/>
      </c>
      <c r="D8598">
        <f>IF(B8598="","",HOUR(A8598))</f>
        <v/>
      </c>
      <c r="E8598">
        <f>IF(B8598="","",IF(INPUT!$I$1="","",IF(C8598&lt;(INT(INPUT!$I$1)-INPUT!$I$2),"Off Meds",IF(C8598&lt;=(INT(INPUT!$I$1)+INPUT!$I$2),"Washout","On Meds"))))</f>
        <v/>
      </c>
      <c r="F8598">
        <f>IF(B8598="","",1.509*(LN(B8598)^1.084-5.381))</f>
        <v/>
      </c>
      <c r="G8598">
        <f>IF(F8598="","",IF(F8598&lt;0,10*F8598^2,0))</f>
        <v/>
      </c>
      <c r="H8598">
        <f>IF(F8598="","",IF(F8598&gt;0,10*F8598^2,0))</f>
        <v/>
      </c>
    </row>
    <row r="8599">
      <c r="A8599">
        <f>Input!A8599</f>
        <v/>
      </c>
      <c r="B8599">
        <f>IF(ISNUMBER(Input!B8599),IF(AND(Input!B8599&gt;=20,Input!B8599&lt;=700),Input!B8599,""),"")</f>
        <v/>
      </c>
      <c r="C8599">
        <f>IF(B8599="","",INT(A8599))</f>
        <v/>
      </c>
      <c r="D8599">
        <f>IF(B8599="","",HOUR(A8599))</f>
        <v/>
      </c>
      <c r="E8599">
        <f>IF(B8599="","",IF(INPUT!$I$1="","",IF(C8599&lt;(INT(INPUT!$I$1)-INPUT!$I$2),"Off Meds",IF(C8599&lt;=(INT(INPUT!$I$1)+INPUT!$I$2),"Washout","On Meds"))))</f>
        <v/>
      </c>
      <c r="F8599">
        <f>IF(B8599="","",1.509*(LN(B8599)^1.084-5.381))</f>
        <v/>
      </c>
      <c r="G8599">
        <f>IF(F8599="","",IF(F8599&lt;0,10*F8599^2,0))</f>
        <v/>
      </c>
      <c r="H8599">
        <f>IF(F8599="","",IF(F8599&gt;0,10*F8599^2,0))</f>
        <v/>
      </c>
    </row>
    <row r="8600">
      <c r="A8600">
        <f>Input!A8600</f>
        <v/>
      </c>
      <c r="B8600">
        <f>IF(ISNUMBER(Input!B8600),IF(AND(Input!B8600&gt;=20,Input!B8600&lt;=700),Input!B8600,""),"")</f>
        <v/>
      </c>
      <c r="C8600">
        <f>IF(B8600="","",INT(A8600))</f>
        <v/>
      </c>
      <c r="D8600">
        <f>IF(B8600="","",HOUR(A8600))</f>
        <v/>
      </c>
      <c r="E8600">
        <f>IF(B8600="","",IF(INPUT!$I$1="","",IF(C8600&lt;(INT(INPUT!$I$1)-INPUT!$I$2),"Off Meds",IF(C8600&lt;=(INT(INPUT!$I$1)+INPUT!$I$2),"Washout","On Meds"))))</f>
        <v/>
      </c>
      <c r="F8600">
        <f>IF(B8600="","",1.509*(LN(B8600)^1.084-5.381))</f>
        <v/>
      </c>
      <c r="G8600">
        <f>IF(F8600="","",IF(F8600&lt;0,10*F8600^2,0))</f>
        <v/>
      </c>
      <c r="H8600">
        <f>IF(F8600="","",IF(F8600&gt;0,10*F8600^2,0))</f>
        <v/>
      </c>
    </row>
    <row r="8601">
      <c r="A8601">
        <f>Input!A8601</f>
        <v/>
      </c>
      <c r="B8601">
        <f>IF(ISNUMBER(Input!B8601),IF(AND(Input!B8601&gt;=20,Input!B8601&lt;=700),Input!B8601,""),"")</f>
        <v/>
      </c>
      <c r="C8601">
        <f>IF(B8601="","",INT(A8601))</f>
        <v/>
      </c>
      <c r="D8601">
        <f>IF(B8601="","",HOUR(A8601))</f>
        <v/>
      </c>
      <c r="E8601">
        <f>IF(B8601="","",IF(INPUT!$I$1="","",IF(C8601&lt;(INT(INPUT!$I$1)-INPUT!$I$2),"Off Meds",IF(C8601&lt;=(INT(INPUT!$I$1)+INPUT!$I$2),"Washout","On Meds"))))</f>
        <v/>
      </c>
      <c r="F8601">
        <f>IF(B8601="","",1.509*(LN(B8601)^1.084-5.381))</f>
        <v/>
      </c>
      <c r="G8601">
        <f>IF(F8601="","",IF(F8601&lt;0,10*F8601^2,0))</f>
        <v/>
      </c>
      <c r="H8601">
        <f>IF(F8601="","",IF(F8601&gt;0,10*F8601^2,0))</f>
        <v/>
      </c>
    </row>
    <row r="8602">
      <c r="A8602">
        <f>Input!A8602</f>
        <v/>
      </c>
      <c r="B8602">
        <f>IF(ISNUMBER(Input!B8602),IF(AND(Input!B8602&gt;=20,Input!B8602&lt;=700),Input!B8602,""),"")</f>
        <v/>
      </c>
      <c r="C8602">
        <f>IF(B8602="","",INT(A8602))</f>
        <v/>
      </c>
      <c r="D8602">
        <f>IF(B8602="","",HOUR(A8602))</f>
        <v/>
      </c>
      <c r="E8602">
        <f>IF(B8602="","",IF(INPUT!$I$1="","",IF(C8602&lt;(INT(INPUT!$I$1)-INPUT!$I$2),"Off Meds",IF(C8602&lt;=(INT(INPUT!$I$1)+INPUT!$I$2),"Washout","On Meds"))))</f>
        <v/>
      </c>
      <c r="F8602">
        <f>IF(B8602="","",1.509*(LN(B8602)^1.084-5.381))</f>
        <v/>
      </c>
      <c r="G8602">
        <f>IF(F8602="","",IF(F8602&lt;0,10*F8602^2,0))</f>
        <v/>
      </c>
      <c r="H8602">
        <f>IF(F8602="","",IF(F8602&gt;0,10*F8602^2,0))</f>
        <v/>
      </c>
    </row>
    <row r="8603">
      <c r="A8603">
        <f>Input!A8603</f>
        <v/>
      </c>
      <c r="B8603">
        <f>IF(ISNUMBER(Input!B8603),IF(AND(Input!B8603&gt;=20,Input!B8603&lt;=700),Input!B8603,""),"")</f>
        <v/>
      </c>
      <c r="C8603">
        <f>IF(B8603="","",INT(A8603))</f>
        <v/>
      </c>
      <c r="D8603">
        <f>IF(B8603="","",HOUR(A8603))</f>
        <v/>
      </c>
      <c r="E8603">
        <f>IF(B8603="","",IF(INPUT!$I$1="","",IF(C8603&lt;(INT(INPUT!$I$1)-INPUT!$I$2),"Off Meds",IF(C8603&lt;=(INT(INPUT!$I$1)+INPUT!$I$2),"Washout","On Meds"))))</f>
        <v/>
      </c>
      <c r="F8603">
        <f>IF(B8603="","",1.509*(LN(B8603)^1.084-5.381))</f>
        <v/>
      </c>
      <c r="G8603">
        <f>IF(F8603="","",IF(F8603&lt;0,10*F8603^2,0))</f>
        <v/>
      </c>
      <c r="H8603">
        <f>IF(F8603="","",IF(F8603&gt;0,10*F8603^2,0))</f>
        <v/>
      </c>
    </row>
    <row r="8604">
      <c r="A8604">
        <f>Input!A8604</f>
        <v/>
      </c>
      <c r="B8604">
        <f>IF(ISNUMBER(Input!B8604),IF(AND(Input!B8604&gt;=20,Input!B8604&lt;=700),Input!B8604,""),"")</f>
        <v/>
      </c>
      <c r="C8604">
        <f>IF(B8604="","",INT(A8604))</f>
        <v/>
      </c>
      <c r="D8604">
        <f>IF(B8604="","",HOUR(A8604))</f>
        <v/>
      </c>
      <c r="E8604">
        <f>IF(B8604="","",IF(INPUT!$I$1="","",IF(C8604&lt;(INT(INPUT!$I$1)-INPUT!$I$2),"Off Meds",IF(C8604&lt;=(INT(INPUT!$I$1)+INPUT!$I$2),"Washout","On Meds"))))</f>
        <v/>
      </c>
      <c r="F8604">
        <f>IF(B8604="","",1.509*(LN(B8604)^1.084-5.381))</f>
        <v/>
      </c>
      <c r="G8604">
        <f>IF(F8604="","",IF(F8604&lt;0,10*F8604^2,0))</f>
        <v/>
      </c>
      <c r="H8604">
        <f>IF(F8604="","",IF(F8604&gt;0,10*F8604^2,0))</f>
        <v/>
      </c>
    </row>
    <row r="8605">
      <c r="A8605">
        <f>Input!A8605</f>
        <v/>
      </c>
      <c r="B8605">
        <f>IF(ISNUMBER(Input!B8605),IF(AND(Input!B8605&gt;=20,Input!B8605&lt;=700),Input!B8605,""),"")</f>
        <v/>
      </c>
      <c r="C8605">
        <f>IF(B8605="","",INT(A8605))</f>
        <v/>
      </c>
      <c r="D8605">
        <f>IF(B8605="","",HOUR(A8605))</f>
        <v/>
      </c>
      <c r="E8605">
        <f>IF(B8605="","",IF(INPUT!$I$1="","",IF(C8605&lt;(INT(INPUT!$I$1)-INPUT!$I$2),"Off Meds",IF(C8605&lt;=(INT(INPUT!$I$1)+INPUT!$I$2),"Washout","On Meds"))))</f>
        <v/>
      </c>
      <c r="F8605">
        <f>IF(B8605="","",1.509*(LN(B8605)^1.084-5.381))</f>
        <v/>
      </c>
      <c r="G8605">
        <f>IF(F8605="","",IF(F8605&lt;0,10*F8605^2,0))</f>
        <v/>
      </c>
      <c r="H8605">
        <f>IF(F8605="","",IF(F8605&gt;0,10*F8605^2,0))</f>
        <v/>
      </c>
    </row>
    <row r="8606">
      <c r="A8606">
        <f>Input!A8606</f>
        <v/>
      </c>
      <c r="B8606">
        <f>IF(ISNUMBER(Input!B8606),IF(AND(Input!B8606&gt;=20,Input!B8606&lt;=700),Input!B8606,""),"")</f>
        <v/>
      </c>
      <c r="C8606">
        <f>IF(B8606="","",INT(A8606))</f>
        <v/>
      </c>
      <c r="D8606">
        <f>IF(B8606="","",HOUR(A8606))</f>
        <v/>
      </c>
      <c r="E8606">
        <f>IF(B8606="","",IF(INPUT!$I$1="","",IF(C8606&lt;(INT(INPUT!$I$1)-INPUT!$I$2),"Off Meds",IF(C8606&lt;=(INT(INPUT!$I$1)+INPUT!$I$2),"Washout","On Meds"))))</f>
        <v/>
      </c>
      <c r="F8606">
        <f>IF(B8606="","",1.509*(LN(B8606)^1.084-5.381))</f>
        <v/>
      </c>
      <c r="G8606">
        <f>IF(F8606="","",IF(F8606&lt;0,10*F8606^2,0))</f>
        <v/>
      </c>
      <c r="H8606">
        <f>IF(F8606="","",IF(F8606&gt;0,10*F8606^2,0))</f>
        <v/>
      </c>
    </row>
    <row r="8607">
      <c r="A8607">
        <f>Input!A8607</f>
        <v/>
      </c>
      <c r="B8607">
        <f>IF(ISNUMBER(Input!B8607),IF(AND(Input!B8607&gt;=20,Input!B8607&lt;=700),Input!B8607,""),"")</f>
        <v/>
      </c>
      <c r="C8607">
        <f>IF(B8607="","",INT(A8607))</f>
        <v/>
      </c>
      <c r="D8607">
        <f>IF(B8607="","",HOUR(A8607))</f>
        <v/>
      </c>
      <c r="E8607">
        <f>IF(B8607="","",IF(INPUT!$I$1="","",IF(C8607&lt;(INT(INPUT!$I$1)-INPUT!$I$2),"Off Meds",IF(C8607&lt;=(INT(INPUT!$I$1)+INPUT!$I$2),"Washout","On Meds"))))</f>
        <v/>
      </c>
      <c r="F8607">
        <f>IF(B8607="","",1.509*(LN(B8607)^1.084-5.381))</f>
        <v/>
      </c>
      <c r="G8607">
        <f>IF(F8607="","",IF(F8607&lt;0,10*F8607^2,0))</f>
        <v/>
      </c>
      <c r="H8607">
        <f>IF(F8607="","",IF(F8607&gt;0,10*F8607^2,0))</f>
        <v/>
      </c>
    </row>
    <row r="8608">
      <c r="A8608">
        <f>Input!A8608</f>
        <v/>
      </c>
      <c r="B8608">
        <f>IF(ISNUMBER(Input!B8608),IF(AND(Input!B8608&gt;=20,Input!B8608&lt;=700),Input!B8608,""),"")</f>
        <v/>
      </c>
      <c r="C8608">
        <f>IF(B8608="","",INT(A8608))</f>
        <v/>
      </c>
      <c r="D8608">
        <f>IF(B8608="","",HOUR(A8608))</f>
        <v/>
      </c>
      <c r="E8608">
        <f>IF(B8608="","",IF(INPUT!$I$1="","",IF(C8608&lt;(INT(INPUT!$I$1)-INPUT!$I$2),"Off Meds",IF(C8608&lt;=(INT(INPUT!$I$1)+INPUT!$I$2),"Washout","On Meds"))))</f>
        <v/>
      </c>
      <c r="F8608">
        <f>IF(B8608="","",1.509*(LN(B8608)^1.084-5.381))</f>
        <v/>
      </c>
      <c r="G8608">
        <f>IF(F8608="","",IF(F8608&lt;0,10*F8608^2,0))</f>
        <v/>
      </c>
      <c r="H8608">
        <f>IF(F8608="","",IF(F8608&gt;0,10*F8608^2,0))</f>
        <v/>
      </c>
    </row>
    <row r="8609">
      <c r="A8609">
        <f>Input!A8609</f>
        <v/>
      </c>
      <c r="B8609">
        <f>IF(ISNUMBER(Input!B8609),IF(AND(Input!B8609&gt;=20,Input!B8609&lt;=700),Input!B8609,""),"")</f>
        <v/>
      </c>
      <c r="C8609">
        <f>IF(B8609="","",INT(A8609))</f>
        <v/>
      </c>
      <c r="D8609">
        <f>IF(B8609="","",HOUR(A8609))</f>
        <v/>
      </c>
      <c r="E8609">
        <f>IF(B8609="","",IF(INPUT!$I$1="","",IF(C8609&lt;(INT(INPUT!$I$1)-INPUT!$I$2),"Off Meds",IF(C8609&lt;=(INT(INPUT!$I$1)+INPUT!$I$2),"Washout","On Meds"))))</f>
        <v/>
      </c>
      <c r="F8609">
        <f>IF(B8609="","",1.509*(LN(B8609)^1.084-5.381))</f>
        <v/>
      </c>
      <c r="G8609">
        <f>IF(F8609="","",IF(F8609&lt;0,10*F8609^2,0))</f>
        <v/>
      </c>
      <c r="H8609">
        <f>IF(F8609="","",IF(F8609&gt;0,10*F8609^2,0))</f>
        <v/>
      </c>
    </row>
    <row r="8610">
      <c r="A8610">
        <f>Input!A8610</f>
        <v/>
      </c>
      <c r="B8610">
        <f>IF(ISNUMBER(Input!B8610),IF(AND(Input!B8610&gt;=20,Input!B8610&lt;=700),Input!B8610,""),"")</f>
        <v/>
      </c>
      <c r="C8610">
        <f>IF(B8610="","",INT(A8610))</f>
        <v/>
      </c>
      <c r="D8610">
        <f>IF(B8610="","",HOUR(A8610))</f>
        <v/>
      </c>
      <c r="E8610">
        <f>IF(B8610="","",IF(INPUT!$I$1="","",IF(C8610&lt;(INT(INPUT!$I$1)-INPUT!$I$2),"Off Meds",IF(C8610&lt;=(INT(INPUT!$I$1)+INPUT!$I$2),"Washout","On Meds"))))</f>
        <v/>
      </c>
      <c r="F8610">
        <f>IF(B8610="","",1.509*(LN(B8610)^1.084-5.381))</f>
        <v/>
      </c>
      <c r="G8610">
        <f>IF(F8610="","",IF(F8610&lt;0,10*F8610^2,0))</f>
        <v/>
      </c>
      <c r="H8610">
        <f>IF(F8610="","",IF(F8610&gt;0,10*F8610^2,0))</f>
        <v/>
      </c>
    </row>
    <row r="8611">
      <c r="A8611">
        <f>Input!A8611</f>
        <v/>
      </c>
      <c r="B8611">
        <f>IF(ISNUMBER(Input!B8611),IF(AND(Input!B8611&gt;=20,Input!B8611&lt;=700),Input!B8611,""),"")</f>
        <v/>
      </c>
      <c r="C8611">
        <f>IF(B8611="","",INT(A8611))</f>
        <v/>
      </c>
      <c r="D8611">
        <f>IF(B8611="","",HOUR(A8611))</f>
        <v/>
      </c>
      <c r="E8611">
        <f>IF(B8611="","",IF(INPUT!$I$1="","",IF(C8611&lt;(INT(INPUT!$I$1)-INPUT!$I$2),"Off Meds",IF(C8611&lt;=(INT(INPUT!$I$1)+INPUT!$I$2),"Washout","On Meds"))))</f>
        <v/>
      </c>
      <c r="F8611">
        <f>IF(B8611="","",1.509*(LN(B8611)^1.084-5.381))</f>
        <v/>
      </c>
      <c r="G8611">
        <f>IF(F8611="","",IF(F8611&lt;0,10*F8611^2,0))</f>
        <v/>
      </c>
      <c r="H8611">
        <f>IF(F8611="","",IF(F8611&gt;0,10*F8611^2,0))</f>
        <v/>
      </c>
    </row>
    <row r="8612">
      <c r="A8612">
        <f>Input!A8612</f>
        <v/>
      </c>
      <c r="B8612">
        <f>IF(ISNUMBER(Input!B8612),IF(AND(Input!B8612&gt;=20,Input!B8612&lt;=700),Input!B8612,""),"")</f>
        <v/>
      </c>
      <c r="C8612">
        <f>IF(B8612="","",INT(A8612))</f>
        <v/>
      </c>
      <c r="D8612">
        <f>IF(B8612="","",HOUR(A8612))</f>
        <v/>
      </c>
      <c r="E8612">
        <f>IF(B8612="","",IF(INPUT!$I$1="","",IF(C8612&lt;(INT(INPUT!$I$1)-INPUT!$I$2),"Off Meds",IF(C8612&lt;=(INT(INPUT!$I$1)+INPUT!$I$2),"Washout","On Meds"))))</f>
        <v/>
      </c>
      <c r="F8612">
        <f>IF(B8612="","",1.509*(LN(B8612)^1.084-5.381))</f>
        <v/>
      </c>
      <c r="G8612">
        <f>IF(F8612="","",IF(F8612&lt;0,10*F8612^2,0))</f>
        <v/>
      </c>
      <c r="H8612">
        <f>IF(F8612="","",IF(F8612&gt;0,10*F8612^2,0))</f>
        <v/>
      </c>
    </row>
    <row r="8613">
      <c r="A8613">
        <f>Input!A8613</f>
        <v/>
      </c>
      <c r="B8613">
        <f>IF(ISNUMBER(Input!B8613),IF(AND(Input!B8613&gt;=20,Input!B8613&lt;=700),Input!B8613,""),"")</f>
        <v/>
      </c>
      <c r="C8613">
        <f>IF(B8613="","",INT(A8613))</f>
        <v/>
      </c>
      <c r="D8613">
        <f>IF(B8613="","",HOUR(A8613))</f>
        <v/>
      </c>
      <c r="E8613">
        <f>IF(B8613="","",IF(INPUT!$I$1="","",IF(C8613&lt;(INT(INPUT!$I$1)-INPUT!$I$2),"Off Meds",IF(C8613&lt;=(INT(INPUT!$I$1)+INPUT!$I$2),"Washout","On Meds"))))</f>
        <v/>
      </c>
      <c r="F8613">
        <f>IF(B8613="","",1.509*(LN(B8613)^1.084-5.381))</f>
        <v/>
      </c>
      <c r="G8613">
        <f>IF(F8613="","",IF(F8613&lt;0,10*F8613^2,0))</f>
        <v/>
      </c>
      <c r="H8613">
        <f>IF(F8613="","",IF(F8613&gt;0,10*F8613^2,0))</f>
        <v/>
      </c>
    </row>
    <row r="8614">
      <c r="A8614">
        <f>Input!A8614</f>
        <v/>
      </c>
      <c r="B8614">
        <f>IF(ISNUMBER(Input!B8614),IF(AND(Input!B8614&gt;=20,Input!B8614&lt;=700),Input!B8614,""),"")</f>
        <v/>
      </c>
      <c r="C8614">
        <f>IF(B8614="","",INT(A8614))</f>
        <v/>
      </c>
      <c r="D8614">
        <f>IF(B8614="","",HOUR(A8614))</f>
        <v/>
      </c>
      <c r="E8614">
        <f>IF(B8614="","",IF(INPUT!$I$1="","",IF(C8614&lt;(INT(INPUT!$I$1)-INPUT!$I$2),"Off Meds",IF(C8614&lt;=(INT(INPUT!$I$1)+INPUT!$I$2),"Washout","On Meds"))))</f>
        <v/>
      </c>
      <c r="F8614">
        <f>IF(B8614="","",1.509*(LN(B8614)^1.084-5.381))</f>
        <v/>
      </c>
      <c r="G8614">
        <f>IF(F8614="","",IF(F8614&lt;0,10*F8614^2,0))</f>
        <v/>
      </c>
      <c r="H8614">
        <f>IF(F8614="","",IF(F8614&gt;0,10*F8614^2,0))</f>
        <v/>
      </c>
    </row>
    <row r="8615">
      <c r="A8615">
        <f>Input!A8615</f>
        <v/>
      </c>
      <c r="B8615">
        <f>IF(ISNUMBER(Input!B8615),IF(AND(Input!B8615&gt;=20,Input!B8615&lt;=700),Input!B8615,""),"")</f>
        <v/>
      </c>
      <c r="C8615">
        <f>IF(B8615="","",INT(A8615))</f>
        <v/>
      </c>
      <c r="D8615">
        <f>IF(B8615="","",HOUR(A8615))</f>
        <v/>
      </c>
      <c r="E8615">
        <f>IF(B8615="","",IF(INPUT!$I$1="","",IF(C8615&lt;(INT(INPUT!$I$1)-INPUT!$I$2),"Off Meds",IF(C8615&lt;=(INT(INPUT!$I$1)+INPUT!$I$2),"Washout","On Meds"))))</f>
        <v/>
      </c>
      <c r="F8615">
        <f>IF(B8615="","",1.509*(LN(B8615)^1.084-5.381))</f>
        <v/>
      </c>
      <c r="G8615">
        <f>IF(F8615="","",IF(F8615&lt;0,10*F8615^2,0))</f>
        <v/>
      </c>
      <c r="H8615">
        <f>IF(F8615="","",IF(F8615&gt;0,10*F8615^2,0))</f>
        <v/>
      </c>
    </row>
    <row r="8616">
      <c r="A8616">
        <f>Input!A8616</f>
        <v/>
      </c>
      <c r="B8616">
        <f>IF(ISNUMBER(Input!B8616),IF(AND(Input!B8616&gt;=20,Input!B8616&lt;=700),Input!B8616,""),"")</f>
        <v/>
      </c>
      <c r="C8616">
        <f>IF(B8616="","",INT(A8616))</f>
        <v/>
      </c>
      <c r="D8616">
        <f>IF(B8616="","",HOUR(A8616))</f>
        <v/>
      </c>
      <c r="E8616">
        <f>IF(B8616="","",IF(INPUT!$I$1="","",IF(C8616&lt;(INT(INPUT!$I$1)-INPUT!$I$2),"Off Meds",IF(C8616&lt;=(INT(INPUT!$I$1)+INPUT!$I$2),"Washout","On Meds"))))</f>
        <v/>
      </c>
      <c r="F8616">
        <f>IF(B8616="","",1.509*(LN(B8616)^1.084-5.381))</f>
        <v/>
      </c>
      <c r="G8616">
        <f>IF(F8616="","",IF(F8616&lt;0,10*F8616^2,0))</f>
        <v/>
      </c>
      <c r="H8616">
        <f>IF(F8616="","",IF(F8616&gt;0,10*F8616^2,0))</f>
        <v/>
      </c>
    </row>
    <row r="8617">
      <c r="A8617">
        <f>Input!A8617</f>
        <v/>
      </c>
      <c r="B8617">
        <f>IF(ISNUMBER(Input!B8617),IF(AND(Input!B8617&gt;=20,Input!B8617&lt;=700),Input!B8617,""),"")</f>
        <v/>
      </c>
      <c r="C8617">
        <f>IF(B8617="","",INT(A8617))</f>
        <v/>
      </c>
      <c r="D8617">
        <f>IF(B8617="","",HOUR(A8617))</f>
        <v/>
      </c>
      <c r="E8617">
        <f>IF(B8617="","",IF(INPUT!$I$1="","",IF(C8617&lt;(INT(INPUT!$I$1)-INPUT!$I$2),"Off Meds",IF(C8617&lt;=(INT(INPUT!$I$1)+INPUT!$I$2),"Washout","On Meds"))))</f>
        <v/>
      </c>
      <c r="F8617">
        <f>IF(B8617="","",1.509*(LN(B8617)^1.084-5.381))</f>
        <v/>
      </c>
      <c r="G8617">
        <f>IF(F8617="","",IF(F8617&lt;0,10*F8617^2,0))</f>
        <v/>
      </c>
      <c r="H8617">
        <f>IF(F8617="","",IF(F8617&gt;0,10*F8617^2,0))</f>
        <v/>
      </c>
    </row>
    <row r="8618">
      <c r="A8618">
        <f>Input!A8618</f>
        <v/>
      </c>
      <c r="B8618">
        <f>IF(ISNUMBER(Input!B8618),IF(AND(Input!B8618&gt;=20,Input!B8618&lt;=700),Input!B8618,""),"")</f>
        <v/>
      </c>
      <c r="C8618">
        <f>IF(B8618="","",INT(A8618))</f>
        <v/>
      </c>
      <c r="D8618">
        <f>IF(B8618="","",HOUR(A8618))</f>
        <v/>
      </c>
      <c r="E8618">
        <f>IF(B8618="","",IF(INPUT!$I$1="","",IF(C8618&lt;(INT(INPUT!$I$1)-INPUT!$I$2),"Off Meds",IF(C8618&lt;=(INT(INPUT!$I$1)+INPUT!$I$2),"Washout","On Meds"))))</f>
        <v/>
      </c>
      <c r="F8618">
        <f>IF(B8618="","",1.509*(LN(B8618)^1.084-5.381))</f>
        <v/>
      </c>
      <c r="G8618">
        <f>IF(F8618="","",IF(F8618&lt;0,10*F8618^2,0))</f>
        <v/>
      </c>
      <c r="H8618">
        <f>IF(F8618="","",IF(F8618&gt;0,10*F8618^2,0))</f>
        <v/>
      </c>
    </row>
    <row r="8619">
      <c r="A8619">
        <f>Input!A8619</f>
        <v/>
      </c>
      <c r="B8619">
        <f>IF(ISNUMBER(Input!B8619),IF(AND(Input!B8619&gt;=20,Input!B8619&lt;=700),Input!B8619,""),"")</f>
        <v/>
      </c>
      <c r="C8619">
        <f>IF(B8619="","",INT(A8619))</f>
        <v/>
      </c>
      <c r="D8619">
        <f>IF(B8619="","",HOUR(A8619))</f>
        <v/>
      </c>
      <c r="E8619">
        <f>IF(B8619="","",IF(INPUT!$I$1="","",IF(C8619&lt;(INT(INPUT!$I$1)-INPUT!$I$2),"Off Meds",IF(C8619&lt;=(INT(INPUT!$I$1)+INPUT!$I$2),"Washout","On Meds"))))</f>
        <v/>
      </c>
      <c r="F8619">
        <f>IF(B8619="","",1.509*(LN(B8619)^1.084-5.381))</f>
        <v/>
      </c>
      <c r="G8619">
        <f>IF(F8619="","",IF(F8619&lt;0,10*F8619^2,0))</f>
        <v/>
      </c>
      <c r="H8619">
        <f>IF(F8619="","",IF(F8619&gt;0,10*F8619^2,0))</f>
        <v/>
      </c>
    </row>
    <row r="8620">
      <c r="A8620">
        <f>Input!A8620</f>
        <v/>
      </c>
      <c r="B8620">
        <f>IF(ISNUMBER(Input!B8620),IF(AND(Input!B8620&gt;=20,Input!B8620&lt;=700),Input!B8620,""),"")</f>
        <v/>
      </c>
      <c r="C8620">
        <f>IF(B8620="","",INT(A8620))</f>
        <v/>
      </c>
      <c r="D8620">
        <f>IF(B8620="","",HOUR(A8620))</f>
        <v/>
      </c>
      <c r="E8620">
        <f>IF(B8620="","",IF(INPUT!$I$1="","",IF(C8620&lt;(INT(INPUT!$I$1)-INPUT!$I$2),"Off Meds",IF(C8620&lt;=(INT(INPUT!$I$1)+INPUT!$I$2),"Washout","On Meds"))))</f>
        <v/>
      </c>
      <c r="F8620">
        <f>IF(B8620="","",1.509*(LN(B8620)^1.084-5.381))</f>
        <v/>
      </c>
      <c r="G8620">
        <f>IF(F8620="","",IF(F8620&lt;0,10*F8620^2,0))</f>
        <v/>
      </c>
      <c r="H8620">
        <f>IF(F8620="","",IF(F8620&gt;0,10*F8620^2,0))</f>
        <v/>
      </c>
    </row>
    <row r="8621">
      <c r="A8621">
        <f>Input!A8621</f>
        <v/>
      </c>
      <c r="B8621">
        <f>IF(ISNUMBER(Input!B8621),IF(AND(Input!B8621&gt;=20,Input!B8621&lt;=700),Input!B8621,""),"")</f>
        <v/>
      </c>
      <c r="C8621">
        <f>IF(B8621="","",INT(A8621))</f>
        <v/>
      </c>
      <c r="D8621">
        <f>IF(B8621="","",HOUR(A8621))</f>
        <v/>
      </c>
      <c r="E8621">
        <f>IF(B8621="","",IF(INPUT!$I$1="","",IF(C8621&lt;(INT(INPUT!$I$1)-INPUT!$I$2),"Off Meds",IF(C8621&lt;=(INT(INPUT!$I$1)+INPUT!$I$2),"Washout","On Meds"))))</f>
        <v/>
      </c>
      <c r="F8621">
        <f>IF(B8621="","",1.509*(LN(B8621)^1.084-5.381))</f>
        <v/>
      </c>
      <c r="G8621">
        <f>IF(F8621="","",IF(F8621&lt;0,10*F8621^2,0))</f>
        <v/>
      </c>
      <c r="H8621">
        <f>IF(F8621="","",IF(F8621&gt;0,10*F8621^2,0))</f>
        <v/>
      </c>
    </row>
    <row r="8622">
      <c r="A8622">
        <f>Input!A8622</f>
        <v/>
      </c>
      <c r="B8622">
        <f>IF(ISNUMBER(Input!B8622),IF(AND(Input!B8622&gt;=20,Input!B8622&lt;=700),Input!B8622,""),"")</f>
        <v/>
      </c>
      <c r="C8622">
        <f>IF(B8622="","",INT(A8622))</f>
        <v/>
      </c>
      <c r="D8622">
        <f>IF(B8622="","",HOUR(A8622))</f>
        <v/>
      </c>
      <c r="E8622">
        <f>IF(B8622="","",IF(INPUT!$I$1="","",IF(C8622&lt;(INT(INPUT!$I$1)-INPUT!$I$2),"Off Meds",IF(C8622&lt;=(INT(INPUT!$I$1)+INPUT!$I$2),"Washout","On Meds"))))</f>
        <v/>
      </c>
      <c r="F8622">
        <f>IF(B8622="","",1.509*(LN(B8622)^1.084-5.381))</f>
        <v/>
      </c>
      <c r="G8622">
        <f>IF(F8622="","",IF(F8622&lt;0,10*F8622^2,0))</f>
        <v/>
      </c>
      <c r="H8622">
        <f>IF(F8622="","",IF(F8622&gt;0,10*F8622^2,0))</f>
        <v/>
      </c>
    </row>
    <row r="8623">
      <c r="A8623">
        <f>Input!A8623</f>
        <v/>
      </c>
      <c r="B8623">
        <f>IF(ISNUMBER(Input!B8623),IF(AND(Input!B8623&gt;=20,Input!B8623&lt;=700),Input!B8623,""),"")</f>
        <v/>
      </c>
      <c r="C8623">
        <f>IF(B8623="","",INT(A8623))</f>
        <v/>
      </c>
      <c r="D8623">
        <f>IF(B8623="","",HOUR(A8623))</f>
        <v/>
      </c>
      <c r="E8623">
        <f>IF(B8623="","",IF(INPUT!$I$1="","",IF(C8623&lt;(INT(INPUT!$I$1)-INPUT!$I$2),"Off Meds",IF(C8623&lt;=(INT(INPUT!$I$1)+INPUT!$I$2),"Washout","On Meds"))))</f>
        <v/>
      </c>
      <c r="F8623">
        <f>IF(B8623="","",1.509*(LN(B8623)^1.084-5.381))</f>
        <v/>
      </c>
      <c r="G8623">
        <f>IF(F8623="","",IF(F8623&lt;0,10*F8623^2,0))</f>
        <v/>
      </c>
      <c r="H8623">
        <f>IF(F8623="","",IF(F8623&gt;0,10*F8623^2,0))</f>
        <v/>
      </c>
    </row>
    <row r="8624">
      <c r="A8624">
        <f>Input!A8624</f>
        <v/>
      </c>
      <c r="B8624">
        <f>IF(ISNUMBER(Input!B8624),IF(AND(Input!B8624&gt;=20,Input!B8624&lt;=700),Input!B8624,""),"")</f>
        <v/>
      </c>
      <c r="C8624">
        <f>IF(B8624="","",INT(A8624))</f>
        <v/>
      </c>
      <c r="D8624">
        <f>IF(B8624="","",HOUR(A8624))</f>
        <v/>
      </c>
      <c r="E8624">
        <f>IF(B8624="","",IF(INPUT!$I$1="","",IF(C8624&lt;(INT(INPUT!$I$1)-INPUT!$I$2),"Off Meds",IF(C8624&lt;=(INT(INPUT!$I$1)+INPUT!$I$2),"Washout","On Meds"))))</f>
        <v/>
      </c>
      <c r="F8624">
        <f>IF(B8624="","",1.509*(LN(B8624)^1.084-5.381))</f>
        <v/>
      </c>
      <c r="G8624">
        <f>IF(F8624="","",IF(F8624&lt;0,10*F8624^2,0))</f>
        <v/>
      </c>
      <c r="H8624">
        <f>IF(F8624="","",IF(F8624&gt;0,10*F8624^2,0))</f>
        <v/>
      </c>
    </row>
    <row r="8625">
      <c r="A8625">
        <f>Input!A8625</f>
        <v/>
      </c>
      <c r="B8625">
        <f>IF(ISNUMBER(Input!B8625),IF(AND(Input!B8625&gt;=20,Input!B8625&lt;=700),Input!B8625,""),"")</f>
        <v/>
      </c>
      <c r="C8625">
        <f>IF(B8625="","",INT(A8625))</f>
        <v/>
      </c>
      <c r="D8625">
        <f>IF(B8625="","",HOUR(A8625))</f>
        <v/>
      </c>
      <c r="E8625">
        <f>IF(B8625="","",IF(INPUT!$I$1="","",IF(C8625&lt;(INT(INPUT!$I$1)-INPUT!$I$2),"Off Meds",IF(C8625&lt;=(INT(INPUT!$I$1)+INPUT!$I$2),"Washout","On Meds"))))</f>
        <v/>
      </c>
      <c r="F8625">
        <f>IF(B8625="","",1.509*(LN(B8625)^1.084-5.381))</f>
        <v/>
      </c>
      <c r="G8625">
        <f>IF(F8625="","",IF(F8625&lt;0,10*F8625^2,0))</f>
        <v/>
      </c>
      <c r="H8625">
        <f>IF(F8625="","",IF(F8625&gt;0,10*F8625^2,0))</f>
        <v/>
      </c>
    </row>
    <row r="8626">
      <c r="A8626">
        <f>Input!A8626</f>
        <v/>
      </c>
      <c r="B8626">
        <f>IF(ISNUMBER(Input!B8626),IF(AND(Input!B8626&gt;=20,Input!B8626&lt;=700),Input!B8626,""),"")</f>
        <v/>
      </c>
      <c r="C8626">
        <f>IF(B8626="","",INT(A8626))</f>
        <v/>
      </c>
      <c r="D8626">
        <f>IF(B8626="","",HOUR(A8626))</f>
        <v/>
      </c>
      <c r="E8626">
        <f>IF(B8626="","",IF(INPUT!$I$1="","",IF(C8626&lt;(INT(INPUT!$I$1)-INPUT!$I$2),"Off Meds",IF(C8626&lt;=(INT(INPUT!$I$1)+INPUT!$I$2),"Washout","On Meds"))))</f>
        <v/>
      </c>
      <c r="F8626">
        <f>IF(B8626="","",1.509*(LN(B8626)^1.084-5.381))</f>
        <v/>
      </c>
      <c r="G8626">
        <f>IF(F8626="","",IF(F8626&lt;0,10*F8626^2,0))</f>
        <v/>
      </c>
      <c r="H8626">
        <f>IF(F8626="","",IF(F8626&gt;0,10*F8626^2,0))</f>
        <v/>
      </c>
    </row>
    <row r="8627">
      <c r="A8627">
        <f>Input!A8627</f>
        <v/>
      </c>
      <c r="B8627">
        <f>IF(ISNUMBER(Input!B8627),IF(AND(Input!B8627&gt;=20,Input!B8627&lt;=700),Input!B8627,""),"")</f>
        <v/>
      </c>
      <c r="C8627">
        <f>IF(B8627="","",INT(A8627))</f>
        <v/>
      </c>
      <c r="D8627">
        <f>IF(B8627="","",HOUR(A8627))</f>
        <v/>
      </c>
      <c r="E8627">
        <f>IF(B8627="","",IF(INPUT!$I$1="","",IF(C8627&lt;(INT(INPUT!$I$1)-INPUT!$I$2),"Off Meds",IF(C8627&lt;=(INT(INPUT!$I$1)+INPUT!$I$2),"Washout","On Meds"))))</f>
        <v/>
      </c>
      <c r="F8627">
        <f>IF(B8627="","",1.509*(LN(B8627)^1.084-5.381))</f>
        <v/>
      </c>
      <c r="G8627">
        <f>IF(F8627="","",IF(F8627&lt;0,10*F8627^2,0))</f>
        <v/>
      </c>
      <c r="H8627">
        <f>IF(F8627="","",IF(F8627&gt;0,10*F8627^2,0))</f>
        <v/>
      </c>
    </row>
    <row r="8628">
      <c r="A8628">
        <f>Input!A8628</f>
        <v/>
      </c>
      <c r="B8628">
        <f>IF(ISNUMBER(Input!B8628),IF(AND(Input!B8628&gt;=20,Input!B8628&lt;=700),Input!B8628,""),"")</f>
        <v/>
      </c>
      <c r="C8628">
        <f>IF(B8628="","",INT(A8628))</f>
        <v/>
      </c>
      <c r="D8628">
        <f>IF(B8628="","",HOUR(A8628))</f>
        <v/>
      </c>
      <c r="E8628">
        <f>IF(B8628="","",IF(INPUT!$I$1="","",IF(C8628&lt;(INT(INPUT!$I$1)-INPUT!$I$2),"Off Meds",IF(C8628&lt;=(INT(INPUT!$I$1)+INPUT!$I$2),"Washout","On Meds"))))</f>
        <v/>
      </c>
      <c r="F8628">
        <f>IF(B8628="","",1.509*(LN(B8628)^1.084-5.381))</f>
        <v/>
      </c>
      <c r="G8628">
        <f>IF(F8628="","",IF(F8628&lt;0,10*F8628^2,0))</f>
        <v/>
      </c>
      <c r="H8628">
        <f>IF(F8628="","",IF(F8628&gt;0,10*F8628^2,0))</f>
        <v/>
      </c>
    </row>
    <row r="8629">
      <c r="A8629">
        <f>Input!A8629</f>
        <v/>
      </c>
      <c r="B8629">
        <f>IF(ISNUMBER(Input!B8629),IF(AND(Input!B8629&gt;=20,Input!B8629&lt;=700),Input!B8629,""),"")</f>
        <v/>
      </c>
      <c r="C8629">
        <f>IF(B8629="","",INT(A8629))</f>
        <v/>
      </c>
      <c r="D8629">
        <f>IF(B8629="","",HOUR(A8629))</f>
        <v/>
      </c>
      <c r="E8629">
        <f>IF(B8629="","",IF(INPUT!$I$1="","",IF(C8629&lt;(INT(INPUT!$I$1)-INPUT!$I$2),"Off Meds",IF(C8629&lt;=(INT(INPUT!$I$1)+INPUT!$I$2),"Washout","On Meds"))))</f>
        <v/>
      </c>
      <c r="F8629">
        <f>IF(B8629="","",1.509*(LN(B8629)^1.084-5.381))</f>
        <v/>
      </c>
      <c r="G8629">
        <f>IF(F8629="","",IF(F8629&lt;0,10*F8629^2,0))</f>
        <v/>
      </c>
      <c r="H8629">
        <f>IF(F8629="","",IF(F8629&gt;0,10*F8629^2,0))</f>
        <v/>
      </c>
    </row>
    <row r="8630">
      <c r="A8630">
        <f>Input!A8630</f>
        <v/>
      </c>
      <c r="B8630">
        <f>IF(ISNUMBER(Input!B8630),IF(AND(Input!B8630&gt;=20,Input!B8630&lt;=700),Input!B8630,""),"")</f>
        <v/>
      </c>
      <c r="C8630">
        <f>IF(B8630="","",INT(A8630))</f>
        <v/>
      </c>
      <c r="D8630">
        <f>IF(B8630="","",HOUR(A8630))</f>
        <v/>
      </c>
      <c r="E8630">
        <f>IF(B8630="","",IF(INPUT!$I$1="","",IF(C8630&lt;(INT(INPUT!$I$1)-INPUT!$I$2),"Off Meds",IF(C8630&lt;=(INT(INPUT!$I$1)+INPUT!$I$2),"Washout","On Meds"))))</f>
        <v/>
      </c>
      <c r="F8630">
        <f>IF(B8630="","",1.509*(LN(B8630)^1.084-5.381))</f>
        <v/>
      </c>
      <c r="G8630">
        <f>IF(F8630="","",IF(F8630&lt;0,10*F8630^2,0))</f>
        <v/>
      </c>
      <c r="H8630">
        <f>IF(F8630="","",IF(F8630&gt;0,10*F8630^2,0))</f>
        <v/>
      </c>
    </row>
    <row r="8631">
      <c r="A8631">
        <f>Input!A8631</f>
        <v/>
      </c>
      <c r="B8631">
        <f>IF(ISNUMBER(Input!B8631),IF(AND(Input!B8631&gt;=20,Input!B8631&lt;=700),Input!B8631,""),"")</f>
        <v/>
      </c>
      <c r="C8631">
        <f>IF(B8631="","",INT(A8631))</f>
        <v/>
      </c>
      <c r="D8631">
        <f>IF(B8631="","",HOUR(A8631))</f>
        <v/>
      </c>
      <c r="E8631">
        <f>IF(B8631="","",IF(INPUT!$I$1="","",IF(C8631&lt;(INT(INPUT!$I$1)-INPUT!$I$2),"Off Meds",IF(C8631&lt;=(INT(INPUT!$I$1)+INPUT!$I$2),"Washout","On Meds"))))</f>
        <v/>
      </c>
      <c r="F8631">
        <f>IF(B8631="","",1.509*(LN(B8631)^1.084-5.381))</f>
        <v/>
      </c>
      <c r="G8631">
        <f>IF(F8631="","",IF(F8631&lt;0,10*F8631^2,0))</f>
        <v/>
      </c>
      <c r="H8631">
        <f>IF(F8631="","",IF(F8631&gt;0,10*F8631^2,0))</f>
        <v/>
      </c>
    </row>
    <row r="8632">
      <c r="A8632">
        <f>Input!A8632</f>
        <v/>
      </c>
      <c r="B8632">
        <f>IF(ISNUMBER(Input!B8632),IF(AND(Input!B8632&gt;=20,Input!B8632&lt;=700),Input!B8632,""),"")</f>
        <v/>
      </c>
      <c r="C8632">
        <f>IF(B8632="","",INT(A8632))</f>
        <v/>
      </c>
      <c r="D8632">
        <f>IF(B8632="","",HOUR(A8632))</f>
        <v/>
      </c>
      <c r="E8632">
        <f>IF(B8632="","",IF(INPUT!$I$1="","",IF(C8632&lt;(INT(INPUT!$I$1)-INPUT!$I$2),"Off Meds",IF(C8632&lt;=(INT(INPUT!$I$1)+INPUT!$I$2),"Washout","On Meds"))))</f>
        <v/>
      </c>
      <c r="F8632">
        <f>IF(B8632="","",1.509*(LN(B8632)^1.084-5.381))</f>
        <v/>
      </c>
      <c r="G8632">
        <f>IF(F8632="","",IF(F8632&lt;0,10*F8632^2,0))</f>
        <v/>
      </c>
      <c r="H8632">
        <f>IF(F8632="","",IF(F8632&gt;0,10*F8632^2,0))</f>
        <v/>
      </c>
    </row>
    <row r="8633">
      <c r="A8633">
        <f>Input!A8633</f>
        <v/>
      </c>
      <c r="B8633">
        <f>IF(ISNUMBER(Input!B8633),IF(AND(Input!B8633&gt;=20,Input!B8633&lt;=700),Input!B8633,""),"")</f>
        <v/>
      </c>
      <c r="C8633">
        <f>IF(B8633="","",INT(A8633))</f>
        <v/>
      </c>
      <c r="D8633">
        <f>IF(B8633="","",HOUR(A8633))</f>
        <v/>
      </c>
      <c r="E8633">
        <f>IF(B8633="","",IF(INPUT!$I$1="","",IF(C8633&lt;(INT(INPUT!$I$1)-INPUT!$I$2),"Off Meds",IF(C8633&lt;=(INT(INPUT!$I$1)+INPUT!$I$2),"Washout","On Meds"))))</f>
        <v/>
      </c>
      <c r="F8633">
        <f>IF(B8633="","",1.509*(LN(B8633)^1.084-5.381))</f>
        <v/>
      </c>
      <c r="G8633">
        <f>IF(F8633="","",IF(F8633&lt;0,10*F8633^2,0))</f>
        <v/>
      </c>
      <c r="H8633">
        <f>IF(F8633="","",IF(F8633&gt;0,10*F8633^2,0))</f>
        <v/>
      </c>
    </row>
    <row r="8634">
      <c r="A8634">
        <f>Input!A8634</f>
        <v/>
      </c>
      <c r="B8634">
        <f>IF(ISNUMBER(Input!B8634),IF(AND(Input!B8634&gt;=20,Input!B8634&lt;=700),Input!B8634,""),"")</f>
        <v/>
      </c>
      <c r="C8634">
        <f>IF(B8634="","",INT(A8634))</f>
        <v/>
      </c>
      <c r="D8634">
        <f>IF(B8634="","",HOUR(A8634))</f>
        <v/>
      </c>
      <c r="E8634">
        <f>IF(B8634="","",IF(INPUT!$I$1="","",IF(C8634&lt;(INT(INPUT!$I$1)-INPUT!$I$2),"Off Meds",IF(C8634&lt;=(INT(INPUT!$I$1)+INPUT!$I$2),"Washout","On Meds"))))</f>
        <v/>
      </c>
      <c r="F8634">
        <f>IF(B8634="","",1.509*(LN(B8634)^1.084-5.381))</f>
        <v/>
      </c>
      <c r="G8634">
        <f>IF(F8634="","",IF(F8634&lt;0,10*F8634^2,0))</f>
        <v/>
      </c>
      <c r="H8634">
        <f>IF(F8634="","",IF(F8634&gt;0,10*F8634^2,0))</f>
        <v/>
      </c>
    </row>
    <row r="8635">
      <c r="A8635">
        <f>Input!A8635</f>
        <v/>
      </c>
      <c r="B8635">
        <f>IF(ISNUMBER(Input!B8635),IF(AND(Input!B8635&gt;=20,Input!B8635&lt;=700),Input!B8635,""),"")</f>
        <v/>
      </c>
      <c r="C8635">
        <f>IF(B8635="","",INT(A8635))</f>
        <v/>
      </c>
      <c r="D8635">
        <f>IF(B8635="","",HOUR(A8635))</f>
        <v/>
      </c>
      <c r="E8635">
        <f>IF(B8635="","",IF(INPUT!$I$1="","",IF(C8635&lt;(INT(INPUT!$I$1)-INPUT!$I$2),"Off Meds",IF(C8635&lt;=(INT(INPUT!$I$1)+INPUT!$I$2),"Washout","On Meds"))))</f>
        <v/>
      </c>
      <c r="F8635">
        <f>IF(B8635="","",1.509*(LN(B8635)^1.084-5.381))</f>
        <v/>
      </c>
      <c r="G8635">
        <f>IF(F8635="","",IF(F8635&lt;0,10*F8635^2,0))</f>
        <v/>
      </c>
      <c r="H8635">
        <f>IF(F8635="","",IF(F8635&gt;0,10*F8635^2,0))</f>
        <v/>
      </c>
    </row>
    <row r="8636">
      <c r="A8636">
        <f>Input!A8636</f>
        <v/>
      </c>
      <c r="B8636">
        <f>IF(ISNUMBER(Input!B8636),IF(AND(Input!B8636&gt;=20,Input!B8636&lt;=700),Input!B8636,""),"")</f>
        <v/>
      </c>
      <c r="C8636">
        <f>IF(B8636="","",INT(A8636))</f>
        <v/>
      </c>
      <c r="D8636">
        <f>IF(B8636="","",HOUR(A8636))</f>
        <v/>
      </c>
      <c r="E8636">
        <f>IF(B8636="","",IF(INPUT!$I$1="","",IF(C8636&lt;(INT(INPUT!$I$1)-INPUT!$I$2),"Off Meds",IF(C8636&lt;=(INT(INPUT!$I$1)+INPUT!$I$2),"Washout","On Meds"))))</f>
        <v/>
      </c>
      <c r="F8636">
        <f>IF(B8636="","",1.509*(LN(B8636)^1.084-5.381))</f>
        <v/>
      </c>
      <c r="G8636">
        <f>IF(F8636="","",IF(F8636&lt;0,10*F8636^2,0))</f>
        <v/>
      </c>
      <c r="H8636">
        <f>IF(F8636="","",IF(F8636&gt;0,10*F8636^2,0))</f>
        <v/>
      </c>
    </row>
    <row r="8637">
      <c r="A8637">
        <f>Input!A8637</f>
        <v/>
      </c>
      <c r="B8637">
        <f>IF(ISNUMBER(Input!B8637),IF(AND(Input!B8637&gt;=20,Input!B8637&lt;=700),Input!B8637,""),"")</f>
        <v/>
      </c>
      <c r="C8637">
        <f>IF(B8637="","",INT(A8637))</f>
        <v/>
      </c>
      <c r="D8637">
        <f>IF(B8637="","",HOUR(A8637))</f>
        <v/>
      </c>
      <c r="E8637">
        <f>IF(B8637="","",IF(INPUT!$I$1="","",IF(C8637&lt;(INT(INPUT!$I$1)-INPUT!$I$2),"Off Meds",IF(C8637&lt;=(INT(INPUT!$I$1)+INPUT!$I$2),"Washout","On Meds"))))</f>
        <v/>
      </c>
      <c r="F8637">
        <f>IF(B8637="","",1.509*(LN(B8637)^1.084-5.381))</f>
        <v/>
      </c>
      <c r="G8637">
        <f>IF(F8637="","",IF(F8637&lt;0,10*F8637^2,0))</f>
        <v/>
      </c>
      <c r="H8637">
        <f>IF(F8637="","",IF(F8637&gt;0,10*F8637^2,0))</f>
        <v/>
      </c>
    </row>
    <row r="8638">
      <c r="A8638">
        <f>Input!A8638</f>
        <v/>
      </c>
      <c r="B8638">
        <f>IF(ISNUMBER(Input!B8638),IF(AND(Input!B8638&gt;=20,Input!B8638&lt;=700),Input!B8638,""),"")</f>
        <v/>
      </c>
      <c r="C8638">
        <f>IF(B8638="","",INT(A8638))</f>
        <v/>
      </c>
      <c r="D8638">
        <f>IF(B8638="","",HOUR(A8638))</f>
        <v/>
      </c>
      <c r="E8638">
        <f>IF(B8638="","",IF(INPUT!$I$1="","",IF(C8638&lt;(INT(INPUT!$I$1)-INPUT!$I$2),"Off Meds",IF(C8638&lt;=(INT(INPUT!$I$1)+INPUT!$I$2),"Washout","On Meds"))))</f>
        <v/>
      </c>
      <c r="F8638">
        <f>IF(B8638="","",1.509*(LN(B8638)^1.084-5.381))</f>
        <v/>
      </c>
      <c r="G8638">
        <f>IF(F8638="","",IF(F8638&lt;0,10*F8638^2,0))</f>
        <v/>
      </c>
      <c r="H8638">
        <f>IF(F8638="","",IF(F8638&gt;0,10*F8638^2,0))</f>
        <v/>
      </c>
    </row>
    <row r="8639">
      <c r="A8639">
        <f>Input!A8639</f>
        <v/>
      </c>
      <c r="B8639">
        <f>IF(ISNUMBER(Input!B8639),IF(AND(Input!B8639&gt;=20,Input!B8639&lt;=700),Input!B8639,""),"")</f>
        <v/>
      </c>
      <c r="C8639">
        <f>IF(B8639="","",INT(A8639))</f>
        <v/>
      </c>
      <c r="D8639">
        <f>IF(B8639="","",HOUR(A8639))</f>
        <v/>
      </c>
      <c r="E8639">
        <f>IF(B8639="","",IF(INPUT!$I$1="","",IF(C8639&lt;(INT(INPUT!$I$1)-INPUT!$I$2),"Off Meds",IF(C8639&lt;=(INT(INPUT!$I$1)+INPUT!$I$2),"Washout","On Meds"))))</f>
        <v/>
      </c>
      <c r="F8639">
        <f>IF(B8639="","",1.509*(LN(B8639)^1.084-5.381))</f>
        <v/>
      </c>
      <c r="G8639">
        <f>IF(F8639="","",IF(F8639&lt;0,10*F8639^2,0))</f>
        <v/>
      </c>
      <c r="H8639">
        <f>IF(F8639="","",IF(F8639&gt;0,10*F8639^2,0))</f>
        <v/>
      </c>
    </row>
    <row r="8640">
      <c r="A8640">
        <f>Input!A8640</f>
        <v/>
      </c>
      <c r="B8640">
        <f>IF(ISNUMBER(Input!B8640),IF(AND(Input!B8640&gt;=20,Input!B8640&lt;=700),Input!B8640,""),"")</f>
        <v/>
      </c>
      <c r="C8640">
        <f>IF(B8640="","",INT(A8640))</f>
        <v/>
      </c>
      <c r="D8640">
        <f>IF(B8640="","",HOUR(A8640))</f>
        <v/>
      </c>
      <c r="E8640">
        <f>IF(B8640="","",IF(INPUT!$I$1="","",IF(C8640&lt;(INT(INPUT!$I$1)-INPUT!$I$2),"Off Meds",IF(C8640&lt;=(INT(INPUT!$I$1)+INPUT!$I$2),"Washout","On Meds"))))</f>
        <v/>
      </c>
      <c r="F8640">
        <f>IF(B8640="","",1.509*(LN(B8640)^1.084-5.381))</f>
        <v/>
      </c>
      <c r="G8640">
        <f>IF(F8640="","",IF(F8640&lt;0,10*F8640^2,0))</f>
        <v/>
      </c>
      <c r="H8640">
        <f>IF(F8640="","",IF(F8640&gt;0,10*F8640^2,0))</f>
        <v/>
      </c>
    </row>
    <row r="8641">
      <c r="A8641">
        <f>Input!A8641</f>
        <v/>
      </c>
      <c r="B8641">
        <f>IF(ISNUMBER(Input!B8641),IF(AND(Input!B8641&gt;=20,Input!B8641&lt;=700),Input!B8641,""),"")</f>
        <v/>
      </c>
      <c r="C8641">
        <f>IF(B8641="","",INT(A8641))</f>
        <v/>
      </c>
      <c r="D8641">
        <f>IF(B8641="","",HOUR(A8641))</f>
        <v/>
      </c>
      <c r="E8641">
        <f>IF(B8641="","",IF(INPUT!$I$1="","",IF(C8641&lt;(INT(INPUT!$I$1)-INPUT!$I$2),"Off Meds",IF(C8641&lt;=(INT(INPUT!$I$1)+INPUT!$I$2),"Washout","On Meds"))))</f>
        <v/>
      </c>
      <c r="F8641">
        <f>IF(B8641="","",1.509*(LN(B8641)^1.084-5.381))</f>
        <v/>
      </c>
      <c r="G8641">
        <f>IF(F8641="","",IF(F8641&lt;0,10*F8641^2,0))</f>
        <v/>
      </c>
      <c r="H8641">
        <f>IF(F8641="","",IF(F8641&gt;0,10*F8641^2,0))</f>
        <v/>
      </c>
    </row>
    <row r="8642">
      <c r="A8642">
        <f>Input!A8642</f>
        <v/>
      </c>
      <c r="B8642">
        <f>IF(ISNUMBER(Input!B8642),IF(AND(Input!B8642&gt;=20,Input!B8642&lt;=700),Input!B8642,""),"")</f>
        <v/>
      </c>
      <c r="C8642">
        <f>IF(B8642="","",INT(A8642))</f>
        <v/>
      </c>
      <c r="D8642">
        <f>IF(B8642="","",HOUR(A8642))</f>
        <v/>
      </c>
      <c r="E8642">
        <f>IF(B8642="","",IF(INPUT!$I$1="","",IF(C8642&lt;(INT(INPUT!$I$1)-INPUT!$I$2),"Off Meds",IF(C8642&lt;=(INT(INPUT!$I$1)+INPUT!$I$2),"Washout","On Meds"))))</f>
        <v/>
      </c>
      <c r="F8642">
        <f>IF(B8642="","",1.509*(LN(B8642)^1.084-5.381))</f>
        <v/>
      </c>
      <c r="G8642">
        <f>IF(F8642="","",IF(F8642&lt;0,10*F8642^2,0))</f>
        <v/>
      </c>
      <c r="H8642">
        <f>IF(F8642="","",IF(F8642&gt;0,10*F8642^2,0))</f>
        <v/>
      </c>
    </row>
    <row r="8643">
      <c r="A8643">
        <f>Input!A8643</f>
        <v/>
      </c>
      <c r="B8643">
        <f>IF(ISNUMBER(Input!B8643),IF(AND(Input!B8643&gt;=20,Input!B8643&lt;=700),Input!B8643,""),"")</f>
        <v/>
      </c>
      <c r="C8643">
        <f>IF(B8643="","",INT(A8643))</f>
        <v/>
      </c>
      <c r="D8643">
        <f>IF(B8643="","",HOUR(A8643))</f>
        <v/>
      </c>
      <c r="E8643">
        <f>IF(B8643="","",IF(INPUT!$I$1="","",IF(C8643&lt;(INT(INPUT!$I$1)-INPUT!$I$2),"Off Meds",IF(C8643&lt;=(INT(INPUT!$I$1)+INPUT!$I$2),"Washout","On Meds"))))</f>
        <v/>
      </c>
      <c r="F8643">
        <f>IF(B8643="","",1.509*(LN(B8643)^1.084-5.381))</f>
        <v/>
      </c>
      <c r="G8643">
        <f>IF(F8643="","",IF(F8643&lt;0,10*F8643^2,0))</f>
        <v/>
      </c>
      <c r="H8643">
        <f>IF(F8643="","",IF(F8643&gt;0,10*F8643^2,0))</f>
        <v/>
      </c>
    </row>
    <row r="8644">
      <c r="A8644">
        <f>Input!A8644</f>
        <v/>
      </c>
      <c r="B8644">
        <f>IF(ISNUMBER(Input!B8644),IF(AND(Input!B8644&gt;=20,Input!B8644&lt;=700),Input!B8644,""),"")</f>
        <v/>
      </c>
      <c r="C8644">
        <f>IF(B8644="","",INT(A8644))</f>
        <v/>
      </c>
      <c r="D8644">
        <f>IF(B8644="","",HOUR(A8644))</f>
        <v/>
      </c>
      <c r="E8644">
        <f>IF(B8644="","",IF(INPUT!$I$1="","",IF(C8644&lt;(INT(INPUT!$I$1)-INPUT!$I$2),"Off Meds",IF(C8644&lt;=(INT(INPUT!$I$1)+INPUT!$I$2),"Washout","On Meds"))))</f>
        <v/>
      </c>
      <c r="F8644">
        <f>IF(B8644="","",1.509*(LN(B8644)^1.084-5.381))</f>
        <v/>
      </c>
      <c r="G8644">
        <f>IF(F8644="","",IF(F8644&lt;0,10*F8644^2,0))</f>
        <v/>
      </c>
      <c r="H8644">
        <f>IF(F8644="","",IF(F8644&gt;0,10*F8644^2,0))</f>
        <v/>
      </c>
    </row>
    <row r="8645">
      <c r="A8645">
        <f>Input!A8645</f>
        <v/>
      </c>
      <c r="B8645">
        <f>IF(ISNUMBER(Input!B8645),IF(AND(Input!B8645&gt;=20,Input!B8645&lt;=700),Input!B8645,""),"")</f>
        <v/>
      </c>
      <c r="C8645">
        <f>IF(B8645="","",INT(A8645))</f>
        <v/>
      </c>
      <c r="D8645">
        <f>IF(B8645="","",HOUR(A8645))</f>
        <v/>
      </c>
      <c r="E8645">
        <f>IF(B8645="","",IF(INPUT!$I$1="","",IF(C8645&lt;(INT(INPUT!$I$1)-INPUT!$I$2),"Off Meds",IF(C8645&lt;=(INT(INPUT!$I$1)+INPUT!$I$2),"Washout","On Meds"))))</f>
        <v/>
      </c>
      <c r="F8645">
        <f>IF(B8645="","",1.509*(LN(B8645)^1.084-5.381))</f>
        <v/>
      </c>
      <c r="G8645">
        <f>IF(F8645="","",IF(F8645&lt;0,10*F8645^2,0))</f>
        <v/>
      </c>
      <c r="H8645">
        <f>IF(F8645="","",IF(F8645&gt;0,10*F8645^2,0))</f>
        <v/>
      </c>
    </row>
    <row r="8646">
      <c r="A8646">
        <f>Input!A8646</f>
        <v/>
      </c>
      <c r="B8646">
        <f>IF(ISNUMBER(Input!B8646),IF(AND(Input!B8646&gt;=20,Input!B8646&lt;=700),Input!B8646,""),"")</f>
        <v/>
      </c>
      <c r="C8646">
        <f>IF(B8646="","",INT(A8646))</f>
        <v/>
      </c>
      <c r="D8646">
        <f>IF(B8646="","",HOUR(A8646))</f>
        <v/>
      </c>
      <c r="E8646">
        <f>IF(B8646="","",IF(INPUT!$I$1="","",IF(C8646&lt;(INT(INPUT!$I$1)-INPUT!$I$2),"Off Meds",IF(C8646&lt;=(INT(INPUT!$I$1)+INPUT!$I$2),"Washout","On Meds"))))</f>
        <v/>
      </c>
      <c r="F8646">
        <f>IF(B8646="","",1.509*(LN(B8646)^1.084-5.381))</f>
        <v/>
      </c>
      <c r="G8646">
        <f>IF(F8646="","",IF(F8646&lt;0,10*F8646^2,0))</f>
        <v/>
      </c>
      <c r="H8646">
        <f>IF(F8646="","",IF(F8646&gt;0,10*F8646^2,0))</f>
        <v/>
      </c>
    </row>
    <row r="8647">
      <c r="A8647">
        <f>Input!A8647</f>
        <v/>
      </c>
      <c r="B8647">
        <f>IF(ISNUMBER(Input!B8647),IF(AND(Input!B8647&gt;=20,Input!B8647&lt;=700),Input!B8647,""),"")</f>
        <v/>
      </c>
      <c r="C8647">
        <f>IF(B8647="","",INT(A8647))</f>
        <v/>
      </c>
      <c r="D8647">
        <f>IF(B8647="","",HOUR(A8647))</f>
        <v/>
      </c>
      <c r="E8647">
        <f>IF(B8647="","",IF(INPUT!$I$1="","",IF(C8647&lt;(INT(INPUT!$I$1)-INPUT!$I$2),"Off Meds",IF(C8647&lt;=(INT(INPUT!$I$1)+INPUT!$I$2),"Washout","On Meds"))))</f>
        <v/>
      </c>
      <c r="F8647">
        <f>IF(B8647="","",1.509*(LN(B8647)^1.084-5.381))</f>
        <v/>
      </c>
      <c r="G8647">
        <f>IF(F8647="","",IF(F8647&lt;0,10*F8647^2,0))</f>
        <v/>
      </c>
      <c r="H8647">
        <f>IF(F8647="","",IF(F8647&gt;0,10*F8647^2,0))</f>
        <v/>
      </c>
    </row>
    <row r="8648">
      <c r="A8648">
        <f>Input!A8648</f>
        <v/>
      </c>
      <c r="B8648">
        <f>IF(ISNUMBER(Input!B8648),IF(AND(Input!B8648&gt;=20,Input!B8648&lt;=700),Input!B8648,""),"")</f>
        <v/>
      </c>
      <c r="C8648">
        <f>IF(B8648="","",INT(A8648))</f>
        <v/>
      </c>
      <c r="D8648">
        <f>IF(B8648="","",HOUR(A8648))</f>
        <v/>
      </c>
      <c r="E8648">
        <f>IF(B8648="","",IF(INPUT!$I$1="","",IF(C8648&lt;(INT(INPUT!$I$1)-INPUT!$I$2),"Off Meds",IF(C8648&lt;=(INT(INPUT!$I$1)+INPUT!$I$2),"Washout","On Meds"))))</f>
        <v/>
      </c>
      <c r="F8648">
        <f>IF(B8648="","",1.509*(LN(B8648)^1.084-5.381))</f>
        <v/>
      </c>
      <c r="G8648">
        <f>IF(F8648="","",IF(F8648&lt;0,10*F8648^2,0))</f>
        <v/>
      </c>
      <c r="H8648">
        <f>IF(F8648="","",IF(F8648&gt;0,10*F8648^2,0))</f>
        <v/>
      </c>
    </row>
    <row r="8649">
      <c r="A8649">
        <f>Input!A8649</f>
        <v/>
      </c>
      <c r="B8649">
        <f>IF(ISNUMBER(Input!B8649),IF(AND(Input!B8649&gt;=20,Input!B8649&lt;=700),Input!B8649,""),"")</f>
        <v/>
      </c>
      <c r="C8649">
        <f>IF(B8649="","",INT(A8649))</f>
        <v/>
      </c>
      <c r="D8649">
        <f>IF(B8649="","",HOUR(A8649))</f>
        <v/>
      </c>
      <c r="E8649">
        <f>IF(B8649="","",IF(INPUT!$I$1="","",IF(C8649&lt;(INT(INPUT!$I$1)-INPUT!$I$2),"Off Meds",IF(C8649&lt;=(INT(INPUT!$I$1)+INPUT!$I$2),"Washout","On Meds"))))</f>
        <v/>
      </c>
      <c r="F8649">
        <f>IF(B8649="","",1.509*(LN(B8649)^1.084-5.381))</f>
        <v/>
      </c>
      <c r="G8649">
        <f>IF(F8649="","",IF(F8649&lt;0,10*F8649^2,0))</f>
        <v/>
      </c>
      <c r="H8649">
        <f>IF(F8649="","",IF(F8649&gt;0,10*F8649^2,0))</f>
        <v/>
      </c>
    </row>
    <row r="8650">
      <c r="A8650">
        <f>Input!A8650</f>
        <v/>
      </c>
      <c r="B8650">
        <f>IF(ISNUMBER(Input!B8650),IF(AND(Input!B8650&gt;=20,Input!B8650&lt;=700),Input!B8650,""),"")</f>
        <v/>
      </c>
      <c r="C8650">
        <f>IF(B8650="","",INT(A8650))</f>
        <v/>
      </c>
      <c r="D8650">
        <f>IF(B8650="","",HOUR(A8650))</f>
        <v/>
      </c>
      <c r="E8650">
        <f>IF(B8650="","",IF(INPUT!$I$1="","",IF(C8650&lt;(INT(INPUT!$I$1)-INPUT!$I$2),"Off Meds",IF(C8650&lt;=(INT(INPUT!$I$1)+INPUT!$I$2),"Washout","On Meds"))))</f>
        <v/>
      </c>
      <c r="F8650">
        <f>IF(B8650="","",1.509*(LN(B8650)^1.084-5.381))</f>
        <v/>
      </c>
      <c r="G8650">
        <f>IF(F8650="","",IF(F8650&lt;0,10*F8650^2,0))</f>
        <v/>
      </c>
      <c r="H8650">
        <f>IF(F8650="","",IF(F8650&gt;0,10*F8650^2,0))</f>
        <v/>
      </c>
    </row>
    <row r="8651">
      <c r="A8651">
        <f>Input!A8651</f>
        <v/>
      </c>
      <c r="B8651">
        <f>IF(ISNUMBER(Input!B8651),IF(AND(Input!B8651&gt;=20,Input!B8651&lt;=700),Input!B8651,""),"")</f>
        <v/>
      </c>
      <c r="C8651">
        <f>IF(B8651="","",INT(A8651))</f>
        <v/>
      </c>
      <c r="D8651">
        <f>IF(B8651="","",HOUR(A8651))</f>
        <v/>
      </c>
      <c r="E8651">
        <f>IF(B8651="","",IF(INPUT!$I$1="","",IF(C8651&lt;(INT(INPUT!$I$1)-INPUT!$I$2),"Off Meds",IF(C8651&lt;=(INT(INPUT!$I$1)+INPUT!$I$2),"Washout","On Meds"))))</f>
        <v/>
      </c>
      <c r="F8651">
        <f>IF(B8651="","",1.509*(LN(B8651)^1.084-5.381))</f>
        <v/>
      </c>
      <c r="G8651">
        <f>IF(F8651="","",IF(F8651&lt;0,10*F8651^2,0))</f>
        <v/>
      </c>
      <c r="H8651">
        <f>IF(F8651="","",IF(F8651&gt;0,10*F8651^2,0))</f>
        <v/>
      </c>
    </row>
    <row r="8652">
      <c r="A8652">
        <f>Input!A8652</f>
        <v/>
      </c>
      <c r="B8652">
        <f>IF(ISNUMBER(Input!B8652),IF(AND(Input!B8652&gt;=20,Input!B8652&lt;=700),Input!B8652,""),"")</f>
        <v/>
      </c>
      <c r="C8652">
        <f>IF(B8652="","",INT(A8652))</f>
        <v/>
      </c>
      <c r="D8652">
        <f>IF(B8652="","",HOUR(A8652))</f>
        <v/>
      </c>
      <c r="E8652">
        <f>IF(B8652="","",IF(INPUT!$I$1="","",IF(C8652&lt;(INT(INPUT!$I$1)-INPUT!$I$2),"Off Meds",IF(C8652&lt;=(INT(INPUT!$I$1)+INPUT!$I$2),"Washout","On Meds"))))</f>
        <v/>
      </c>
      <c r="F8652">
        <f>IF(B8652="","",1.509*(LN(B8652)^1.084-5.381))</f>
        <v/>
      </c>
      <c r="G8652">
        <f>IF(F8652="","",IF(F8652&lt;0,10*F8652^2,0))</f>
        <v/>
      </c>
      <c r="H8652">
        <f>IF(F8652="","",IF(F8652&gt;0,10*F8652^2,0))</f>
        <v/>
      </c>
    </row>
    <row r="8653">
      <c r="A8653">
        <f>Input!A8653</f>
        <v/>
      </c>
      <c r="B8653">
        <f>IF(ISNUMBER(Input!B8653),IF(AND(Input!B8653&gt;=20,Input!B8653&lt;=700),Input!B8653,""),"")</f>
        <v/>
      </c>
      <c r="C8653">
        <f>IF(B8653="","",INT(A8653))</f>
        <v/>
      </c>
      <c r="D8653">
        <f>IF(B8653="","",HOUR(A8653))</f>
        <v/>
      </c>
      <c r="E8653">
        <f>IF(B8653="","",IF(INPUT!$I$1="","",IF(C8653&lt;(INT(INPUT!$I$1)-INPUT!$I$2),"Off Meds",IF(C8653&lt;=(INT(INPUT!$I$1)+INPUT!$I$2),"Washout","On Meds"))))</f>
        <v/>
      </c>
      <c r="F8653">
        <f>IF(B8653="","",1.509*(LN(B8653)^1.084-5.381))</f>
        <v/>
      </c>
      <c r="G8653">
        <f>IF(F8653="","",IF(F8653&lt;0,10*F8653^2,0))</f>
        <v/>
      </c>
      <c r="H8653">
        <f>IF(F8653="","",IF(F8653&gt;0,10*F8653^2,0))</f>
        <v/>
      </c>
    </row>
    <row r="8654">
      <c r="A8654">
        <f>Input!A8654</f>
        <v/>
      </c>
      <c r="B8654">
        <f>IF(ISNUMBER(Input!B8654),IF(AND(Input!B8654&gt;=20,Input!B8654&lt;=700),Input!B8654,""),"")</f>
        <v/>
      </c>
      <c r="C8654">
        <f>IF(B8654="","",INT(A8654))</f>
        <v/>
      </c>
      <c r="D8654">
        <f>IF(B8654="","",HOUR(A8654))</f>
        <v/>
      </c>
      <c r="E8654">
        <f>IF(B8654="","",IF(INPUT!$I$1="","",IF(C8654&lt;(INT(INPUT!$I$1)-INPUT!$I$2),"Off Meds",IF(C8654&lt;=(INT(INPUT!$I$1)+INPUT!$I$2),"Washout","On Meds"))))</f>
        <v/>
      </c>
      <c r="F8654">
        <f>IF(B8654="","",1.509*(LN(B8654)^1.084-5.381))</f>
        <v/>
      </c>
      <c r="G8654">
        <f>IF(F8654="","",IF(F8654&lt;0,10*F8654^2,0))</f>
        <v/>
      </c>
      <c r="H8654">
        <f>IF(F8654="","",IF(F8654&gt;0,10*F8654^2,0))</f>
        <v/>
      </c>
    </row>
    <row r="8655">
      <c r="A8655">
        <f>Input!A8655</f>
        <v/>
      </c>
      <c r="B8655">
        <f>IF(ISNUMBER(Input!B8655),IF(AND(Input!B8655&gt;=20,Input!B8655&lt;=700),Input!B8655,""),"")</f>
        <v/>
      </c>
      <c r="C8655">
        <f>IF(B8655="","",INT(A8655))</f>
        <v/>
      </c>
      <c r="D8655">
        <f>IF(B8655="","",HOUR(A8655))</f>
        <v/>
      </c>
      <c r="E8655">
        <f>IF(B8655="","",IF(INPUT!$I$1="","",IF(C8655&lt;(INT(INPUT!$I$1)-INPUT!$I$2),"Off Meds",IF(C8655&lt;=(INT(INPUT!$I$1)+INPUT!$I$2),"Washout","On Meds"))))</f>
        <v/>
      </c>
      <c r="F8655">
        <f>IF(B8655="","",1.509*(LN(B8655)^1.084-5.381))</f>
        <v/>
      </c>
      <c r="G8655">
        <f>IF(F8655="","",IF(F8655&lt;0,10*F8655^2,0))</f>
        <v/>
      </c>
      <c r="H8655">
        <f>IF(F8655="","",IF(F8655&gt;0,10*F8655^2,0))</f>
        <v/>
      </c>
    </row>
    <row r="8656">
      <c r="A8656">
        <f>Input!A8656</f>
        <v/>
      </c>
      <c r="B8656">
        <f>IF(ISNUMBER(Input!B8656),IF(AND(Input!B8656&gt;=20,Input!B8656&lt;=700),Input!B8656,""),"")</f>
        <v/>
      </c>
      <c r="C8656">
        <f>IF(B8656="","",INT(A8656))</f>
        <v/>
      </c>
      <c r="D8656">
        <f>IF(B8656="","",HOUR(A8656))</f>
        <v/>
      </c>
      <c r="E8656">
        <f>IF(B8656="","",IF(INPUT!$I$1="","",IF(C8656&lt;(INT(INPUT!$I$1)-INPUT!$I$2),"Off Meds",IF(C8656&lt;=(INT(INPUT!$I$1)+INPUT!$I$2),"Washout","On Meds"))))</f>
        <v/>
      </c>
      <c r="F8656">
        <f>IF(B8656="","",1.509*(LN(B8656)^1.084-5.381))</f>
        <v/>
      </c>
      <c r="G8656">
        <f>IF(F8656="","",IF(F8656&lt;0,10*F8656^2,0))</f>
        <v/>
      </c>
      <c r="H8656">
        <f>IF(F8656="","",IF(F8656&gt;0,10*F8656^2,0))</f>
        <v/>
      </c>
    </row>
    <row r="8657">
      <c r="A8657">
        <f>Input!A8657</f>
        <v/>
      </c>
      <c r="B8657">
        <f>IF(ISNUMBER(Input!B8657),IF(AND(Input!B8657&gt;=20,Input!B8657&lt;=700),Input!B8657,""),"")</f>
        <v/>
      </c>
      <c r="C8657">
        <f>IF(B8657="","",INT(A8657))</f>
        <v/>
      </c>
      <c r="D8657">
        <f>IF(B8657="","",HOUR(A8657))</f>
        <v/>
      </c>
      <c r="E8657">
        <f>IF(B8657="","",IF(INPUT!$I$1="","",IF(C8657&lt;(INT(INPUT!$I$1)-INPUT!$I$2),"Off Meds",IF(C8657&lt;=(INT(INPUT!$I$1)+INPUT!$I$2),"Washout","On Meds"))))</f>
        <v/>
      </c>
      <c r="F8657">
        <f>IF(B8657="","",1.509*(LN(B8657)^1.084-5.381))</f>
        <v/>
      </c>
      <c r="G8657">
        <f>IF(F8657="","",IF(F8657&lt;0,10*F8657^2,0))</f>
        <v/>
      </c>
      <c r="H8657">
        <f>IF(F8657="","",IF(F8657&gt;0,10*F8657^2,0))</f>
        <v/>
      </c>
    </row>
    <row r="8658">
      <c r="A8658">
        <f>Input!A8658</f>
        <v/>
      </c>
      <c r="B8658">
        <f>IF(ISNUMBER(Input!B8658),IF(AND(Input!B8658&gt;=20,Input!B8658&lt;=700),Input!B8658,""),"")</f>
        <v/>
      </c>
      <c r="C8658">
        <f>IF(B8658="","",INT(A8658))</f>
        <v/>
      </c>
      <c r="D8658">
        <f>IF(B8658="","",HOUR(A8658))</f>
        <v/>
      </c>
      <c r="E8658">
        <f>IF(B8658="","",IF(INPUT!$I$1="","",IF(C8658&lt;(INT(INPUT!$I$1)-INPUT!$I$2),"Off Meds",IF(C8658&lt;=(INT(INPUT!$I$1)+INPUT!$I$2),"Washout","On Meds"))))</f>
        <v/>
      </c>
      <c r="F8658">
        <f>IF(B8658="","",1.509*(LN(B8658)^1.084-5.381))</f>
        <v/>
      </c>
      <c r="G8658">
        <f>IF(F8658="","",IF(F8658&lt;0,10*F8658^2,0))</f>
        <v/>
      </c>
      <c r="H8658">
        <f>IF(F8658="","",IF(F8658&gt;0,10*F8658^2,0))</f>
        <v/>
      </c>
    </row>
    <row r="8659">
      <c r="A8659">
        <f>Input!A8659</f>
        <v/>
      </c>
      <c r="B8659">
        <f>IF(ISNUMBER(Input!B8659),IF(AND(Input!B8659&gt;=20,Input!B8659&lt;=700),Input!B8659,""),"")</f>
        <v/>
      </c>
      <c r="C8659">
        <f>IF(B8659="","",INT(A8659))</f>
        <v/>
      </c>
      <c r="D8659">
        <f>IF(B8659="","",HOUR(A8659))</f>
        <v/>
      </c>
      <c r="E8659">
        <f>IF(B8659="","",IF(INPUT!$I$1="","",IF(C8659&lt;(INT(INPUT!$I$1)-INPUT!$I$2),"Off Meds",IF(C8659&lt;=(INT(INPUT!$I$1)+INPUT!$I$2),"Washout","On Meds"))))</f>
        <v/>
      </c>
      <c r="F8659">
        <f>IF(B8659="","",1.509*(LN(B8659)^1.084-5.381))</f>
        <v/>
      </c>
      <c r="G8659">
        <f>IF(F8659="","",IF(F8659&lt;0,10*F8659^2,0))</f>
        <v/>
      </c>
      <c r="H8659">
        <f>IF(F8659="","",IF(F8659&gt;0,10*F8659^2,0))</f>
        <v/>
      </c>
    </row>
    <row r="8660">
      <c r="A8660">
        <f>Input!A8660</f>
        <v/>
      </c>
      <c r="B8660">
        <f>IF(ISNUMBER(Input!B8660),IF(AND(Input!B8660&gt;=20,Input!B8660&lt;=700),Input!B8660,""),"")</f>
        <v/>
      </c>
      <c r="C8660">
        <f>IF(B8660="","",INT(A8660))</f>
        <v/>
      </c>
      <c r="D8660">
        <f>IF(B8660="","",HOUR(A8660))</f>
        <v/>
      </c>
      <c r="E8660">
        <f>IF(B8660="","",IF(INPUT!$I$1="","",IF(C8660&lt;(INT(INPUT!$I$1)-INPUT!$I$2),"Off Meds",IF(C8660&lt;=(INT(INPUT!$I$1)+INPUT!$I$2),"Washout","On Meds"))))</f>
        <v/>
      </c>
      <c r="F8660">
        <f>IF(B8660="","",1.509*(LN(B8660)^1.084-5.381))</f>
        <v/>
      </c>
      <c r="G8660">
        <f>IF(F8660="","",IF(F8660&lt;0,10*F8660^2,0))</f>
        <v/>
      </c>
      <c r="H8660">
        <f>IF(F8660="","",IF(F8660&gt;0,10*F8660^2,0))</f>
        <v/>
      </c>
    </row>
    <row r="8661">
      <c r="A8661">
        <f>Input!A8661</f>
        <v/>
      </c>
      <c r="B8661">
        <f>IF(ISNUMBER(Input!B8661),IF(AND(Input!B8661&gt;=20,Input!B8661&lt;=700),Input!B8661,""),"")</f>
        <v/>
      </c>
      <c r="C8661">
        <f>IF(B8661="","",INT(A8661))</f>
        <v/>
      </c>
      <c r="D8661">
        <f>IF(B8661="","",HOUR(A8661))</f>
        <v/>
      </c>
      <c r="E8661">
        <f>IF(B8661="","",IF(INPUT!$I$1="","",IF(C8661&lt;(INT(INPUT!$I$1)-INPUT!$I$2),"Off Meds",IF(C8661&lt;=(INT(INPUT!$I$1)+INPUT!$I$2),"Washout","On Meds"))))</f>
        <v/>
      </c>
      <c r="F8661">
        <f>IF(B8661="","",1.509*(LN(B8661)^1.084-5.381))</f>
        <v/>
      </c>
      <c r="G8661">
        <f>IF(F8661="","",IF(F8661&lt;0,10*F8661^2,0))</f>
        <v/>
      </c>
      <c r="H8661">
        <f>IF(F8661="","",IF(F8661&gt;0,10*F8661^2,0))</f>
        <v/>
      </c>
    </row>
    <row r="8662">
      <c r="A8662">
        <f>Input!A8662</f>
        <v/>
      </c>
      <c r="B8662">
        <f>IF(ISNUMBER(Input!B8662),IF(AND(Input!B8662&gt;=20,Input!B8662&lt;=700),Input!B8662,""),"")</f>
        <v/>
      </c>
      <c r="C8662">
        <f>IF(B8662="","",INT(A8662))</f>
        <v/>
      </c>
      <c r="D8662">
        <f>IF(B8662="","",HOUR(A8662))</f>
        <v/>
      </c>
      <c r="E8662">
        <f>IF(B8662="","",IF(INPUT!$I$1="","",IF(C8662&lt;(INT(INPUT!$I$1)-INPUT!$I$2),"Off Meds",IF(C8662&lt;=(INT(INPUT!$I$1)+INPUT!$I$2),"Washout","On Meds"))))</f>
        <v/>
      </c>
      <c r="F8662">
        <f>IF(B8662="","",1.509*(LN(B8662)^1.084-5.381))</f>
        <v/>
      </c>
      <c r="G8662">
        <f>IF(F8662="","",IF(F8662&lt;0,10*F8662^2,0))</f>
        <v/>
      </c>
      <c r="H8662">
        <f>IF(F8662="","",IF(F8662&gt;0,10*F8662^2,0))</f>
        <v/>
      </c>
    </row>
    <row r="8663">
      <c r="A8663">
        <f>Input!A8663</f>
        <v/>
      </c>
      <c r="B8663">
        <f>IF(ISNUMBER(Input!B8663),IF(AND(Input!B8663&gt;=20,Input!B8663&lt;=700),Input!B8663,""),"")</f>
        <v/>
      </c>
      <c r="C8663">
        <f>IF(B8663="","",INT(A8663))</f>
        <v/>
      </c>
      <c r="D8663">
        <f>IF(B8663="","",HOUR(A8663))</f>
        <v/>
      </c>
      <c r="E8663">
        <f>IF(B8663="","",IF(INPUT!$I$1="","",IF(C8663&lt;(INT(INPUT!$I$1)-INPUT!$I$2),"Off Meds",IF(C8663&lt;=(INT(INPUT!$I$1)+INPUT!$I$2),"Washout","On Meds"))))</f>
        <v/>
      </c>
      <c r="F8663">
        <f>IF(B8663="","",1.509*(LN(B8663)^1.084-5.381))</f>
        <v/>
      </c>
      <c r="G8663">
        <f>IF(F8663="","",IF(F8663&lt;0,10*F8663^2,0))</f>
        <v/>
      </c>
      <c r="H8663">
        <f>IF(F8663="","",IF(F8663&gt;0,10*F8663^2,0))</f>
        <v/>
      </c>
    </row>
    <row r="8664">
      <c r="A8664">
        <f>Input!A8664</f>
        <v/>
      </c>
      <c r="B8664">
        <f>IF(ISNUMBER(Input!B8664),IF(AND(Input!B8664&gt;=20,Input!B8664&lt;=700),Input!B8664,""),"")</f>
        <v/>
      </c>
      <c r="C8664">
        <f>IF(B8664="","",INT(A8664))</f>
        <v/>
      </c>
      <c r="D8664">
        <f>IF(B8664="","",HOUR(A8664))</f>
        <v/>
      </c>
      <c r="E8664">
        <f>IF(B8664="","",IF(INPUT!$I$1="","",IF(C8664&lt;(INT(INPUT!$I$1)-INPUT!$I$2),"Off Meds",IF(C8664&lt;=(INT(INPUT!$I$1)+INPUT!$I$2),"Washout","On Meds"))))</f>
        <v/>
      </c>
      <c r="F8664">
        <f>IF(B8664="","",1.509*(LN(B8664)^1.084-5.381))</f>
        <v/>
      </c>
      <c r="G8664">
        <f>IF(F8664="","",IF(F8664&lt;0,10*F8664^2,0))</f>
        <v/>
      </c>
      <c r="H8664">
        <f>IF(F8664="","",IF(F8664&gt;0,10*F8664^2,0))</f>
        <v/>
      </c>
    </row>
    <row r="8665">
      <c r="A8665">
        <f>Input!A8665</f>
        <v/>
      </c>
      <c r="B8665">
        <f>IF(ISNUMBER(Input!B8665),IF(AND(Input!B8665&gt;=20,Input!B8665&lt;=700),Input!B8665,""),"")</f>
        <v/>
      </c>
      <c r="C8665">
        <f>IF(B8665="","",INT(A8665))</f>
        <v/>
      </c>
      <c r="D8665">
        <f>IF(B8665="","",HOUR(A8665))</f>
        <v/>
      </c>
      <c r="E8665">
        <f>IF(B8665="","",IF(INPUT!$I$1="","",IF(C8665&lt;(INT(INPUT!$I$1)-INPUT!$I$2),"Off Meds",IF(C8665&lt;=(INT(INPUT!$I$1)+INPUT!$I$2),"Washout","On Meds"))))</f>
        <v/>
      </c>
      <c r="F8665">
        <f>IF(B8665="","",1.509*(LN(B8665)^1.084-5.381))</f>
        <v/>
      </c>
      <c r="G8665">
        <f>IF(F8665="","",IF(F8665&lt;0,10*F8665^2,0))</f>
        <v/>
      </c>
      <c r="H8665">
        <f>IF(F8665="","",IF(F8665&gt;0,10*F8665^2,0))</f>
        <v/>
      </c>
    </row>
    <row r="8666">
      <c r="A8666">
        <f>Input!A8666</f>
        <v/>
      </c>
      <c r="B8666">
        <f>IF(ISNUMBER(Input!B8666),IF(AND(Input!B8666&gt;=20,Input!B8666&lt;=700),Input!B8666,""),"")</f>
        <v/>
      </c>
      <c r="C8666">
        <f>IF(B8666="","",INT(A8666))</f>
        <v/>
      </c>
      <c r="D8666">
        <f>IF(B8666="","",HOUR(A8666))</f>
        <v/>
      </c>
      <c r="E8666">
        <f>IF(B8666="","",IF(INPUT!$I$1="","",IF(C8666&lt;(INT(INPUT!$I$1)-INPUT!$I$2),"Off Meds",IF(C8666&lt;=(INT(INPUT!$I$1)+INPUT!$I$2),"Washout","On Meds"))))</f>
        <v/>
      </c>
      <c r="F8666">
        <f>IF(B8666="","",1.509*(LN(B8666)^1.084-5.381))</f>
        <v/>
      </c>
      <c r="G8666">
        <f>IF(F8666="","",IF(F8666&lt;0,10*F8666^2,0))</f>
        <v/>
      </c>
      <c r="H8666">
        <f>IF(F8666="","",IF(F8666&gt;0,10*F8666^2,0))</f>
        <v/>
      </c>
    </row>
    <row r="8667">
      <c r="A8667">
        <f>Input!A8667</f>
        <v/>
      </c>
      <c r="B8667">
        <f>IF(ISNUMBER(Input!B8667),IF(AND(Input!B8667&gt;=20,Input!B8667&lt;=700),Input!B8667,""),"")</f>
        <v/>
      </c>
      <c r="C8667">
        <f>IF(B8667="","",INT(A8667))</f>
        <v/>
      </c>
      <c r="D8667">
        <f>IF(B8667="","",HOUR(A8667))</f>
        <v/>
      </c>
      <c r="E8667">
        <f>IF(B8667="","",IF(INPUT!$I$1="","",IF(C8667&lt;(INT(INPUT!$I$1)-INPUT!$I$2),"Off Meds",IF(C8667&lt;=(INT(INPUT!$I$1)+INPUT!$I$2),"Washout","On Meds"))))</f>
        <v/>
      </c>
      <c r="F8667">
        <f>IF(B8667="","",1.509*(LN(B8667)^1.084-5.381))</f>
        <v/>
      </c>
      <c r="G8667">
        <f>IF(F8667="","",IF(F8667&lt;0,10*F8667^2,0))</f>
        <v/>
      </c>
      <c r="H8667">
        <f>IF(F8667="","",IF(F8667&gt;0,10*F8667^2,0))</f>
        <v/>
      </c>
    </row>
    <row r="8668">
      <c r="A8668">
        <f>Input!A8668</f>
        <v/>
      </c>
      <c r="B8668">
        <f>IF(ISNUMBER(Input!B8668),IF(AND(Input!B8668&gt;=20,Input!B8668&lt;=700),Input!B8668,""),"")</f>
        <v/>
      </c>
      <c r="C8668">
        <f>IF(B8668="","",INT(A8668))</f>
        <v/>
      </c>
      <c r="D8668">
        <f>IF(B8668="","",HOUR(A8668))</f>
        <v/>
      </c>
      <c r="E8668">
        <f>IF(B8668="","",IF(INPUT!$I$1="","",IF(C8668&lt;(INT(INPUT!$I$1)-INPUT!$I$2),"Off Meds",IF(C8668&lt;=(INT(INPUT!$I$1)+INPUT!$I$2),"Washout","On Meds"))))</f>
        <v/>
      </c>
      <c r="F8668">
        <f>IF(B8668="","",1.509*(LN(B8668)^1.084-5.381))</f>
        <v/>
      </c>
      <c r="G8668">
        <f>IF(F8668="","",IF(F8668&lt;0,10*F8668^2,0))</f>
        <v/>
      </c>
      <c r="H8668">
        <f>IF(F8668="","",IF(F8668&gt;0,10*F8668^2,0))</f>
        <v/>
      </c>
    </row>
    <row r="8669">
      <c r="A8669">
        <f>Input!A8669</f>
        <v/>
      </c>
      <c r="B8669">
        <f>IF(ISNUMBER(Input!B8669),IF(AND(Input!B8669&gt;=20,Input!B8669&lt;=700),Input!B8669,""),"")</f>
        <v/>
      </c>
      <c r="C8669">
        <f>IF(B8669="","",INT(A8669))</f>
        <v/>
      </c>
      <c r="D8669">
        <f>IF(B8669="","",HOUR(A8669))</f>
        <v/>
      </c>
      <c r="E8669">
        <f>IF(B8669="","",IF(INPUT!$I$1="","",IF(C8669&lt;(INT(INPUT!$I$1)-INPUT!$I$2),"Off Meds",IF(C8669&lt;=(INT(INPUT!$I$1)+INPUT!$I$2),"Washout","On Meds"))))</f>
        <v/>
      </c>
      <c r="F8669">
        <f>IF(B8669="","",1.509*(LN(B8669)^1.084-5.381))</f>
        <v/>
      </c>
      <c r="G8669">
        <f>IF(F8669="","",IF(F8669&lt;0,10*F8669^2,0))</f>
        <v/>
      </c>
      <c r="H8669">
        <f>IF(F8669="","",IF(F8669&gt;0,10*F8669^2,0))</f>
        <v/>
      </c>
    </row>
    <row r="8670">
      <c r="A8670">
        <f>Input!A8670</f>
        <v/>
      </c>
      <c r="B8670">
        <f>IF(ISNUMBER(Input!B8670),IF(AND(Input!B8670&gt;=20,Input!B8670&lt;=700),Input!B8670,""),"")</f>
        <v/>
      </c>
      <c r="C8670">
        <f>IF(B8670="","",INT(A8670))</f>
        <v/>
      </c>
      <c r="D8670">
        <f>IF(B8670="","",HOUR(A8670))</f>
        <v/>
      </c>
      <c r="E8670">
        <f>IF(B8670="","",IF(INPUT!$I$1="","",IF(C8670&lt;(INT(INPUT!$I$1)-INPUT!$I$2),"Off Meds",IF(C8670&lt;=(INT(INPUT!$I$1)+INPUT!$I$2),"Washout","On Meds"))))</f>
        <v/>
      </c>
      <c r="F8670">
        <f>IF(B8670="","",1.509*(LN(B8670)^1.084-5.381))</f>
        <v/>
      </c>
      <c r="G8670">
        <f>IF(F8670="","",IF(F8670&lt;0,10*F8670^2,0))</f>
        <v/>
      </c>
      <c r="H8670">
        <f>IF(F8670="","",IF(F8670&gt;0,10*F8670^2,0))</f>
        <v/>
      </c>
    </row>
    <row r="8671">
      <c r="A8671">
        <f>Input!A8671</f>
        <v/>
      </c>
      <c r="B8671">
        <f>IF(ISNUMBER(Input!B8671),IF(AND(Input!B8671&gt;=20,Input!B8671&lt;=700),Input!B8671,""),"")</f>
        <v/>
      </c>
      <c r="C8671">
        <f>IF(B8671="","",INT(A8671))</f>
        <v/>
      </c>
      <c r="D8671">
        <f>IF(B8671="","",HOUR(A8671))</f>
        <v/>
      </c>
      <c r="E8671">
        <f>IF(B8671="","",IF(INPUT!$I$1="","",IF(C8671&lt;(INT(INPUT!$I$1)-INPUT!$I$2),"Off Meds",IF(C8671&lt;=(INT(INPUT!$I$1)+INPUT!$I$2),"Washout","On Meds"))))</f>
        <v/>
      </c>
      <c r="F8671">
        <f>IF(B8671="","",1.509*(LN(B8671)^1.084-5.381))</f>
        <v/>
      </c>
      <c r="G8671">
        <f>IF(F8671="","",IF(F8671&lt;0,10*F8671^2,0))</f>
        <v/>
      </c>
      <c r="H8671">
        <f>IF(F8671="","",IF(F8671&gt;0,10*F8671^2,0))</f>
        <v/>
      </c>
    </row>
    <row r="8672">
      <c r="A8672">
        <f>Input!A8672</f>
        <v/>
      </c>
      <c r="B8672">
        <f>IF(ISNUMBER(Input!B8672),IF(AND(Input!B8672&gt;=20,Input!B8672&lt;=700),Input!B8672,""),"")</f>
        <v/>
      </c>
      <c r="C8672">
        <f>IF(B8672="","",INT(A8672))</f>
        <v/>
      </c>
      <c r="D8672">
        <f>IF(B8672="","",HOUR(A8672))</f>
        <v/>
      </c>
      <c r="E8672">
        <f>IF(B8672="","",IF(INPUT!$I$1="","",IF(C8672&lt;(INT(INPUT!$I$1)-INPUT!$I$2),"Off Meds",IF(C8672&lt;=(INT(INPUT!$I$1)+INPUT!$I$2),"Washout","On Meds"))))</f>
        <v/>
      </c>
      <c r="F8672">
        <f>IF(B8672="","",1.509*(LN(B8672)^1.084-5.381))</f>
        <v/>
      </c>
      <c r="G8672">
        <f>IF(F8672="","",IF(F8672&lt;0,10*F8672^2,0))</f>
        <v/>
      </c>
      <c r="H8672">
        <f>IF(F8672="","",IF(F8672&gt;0,10*F8672^2,0))</f>
        <v/>
      </c>
    </row>
    <row r="8673">
      <c r="A8673">
        <f>Input!A8673</f>
        <v/>
      </c>
      <c r="B8673">
        <f>IF(ISNUMBER(Input!B8673),IF(AND(Input!B8673&gt;=20,Input!B8673&lt;=700),Input!B8673,""),"")</f>
        <v/>
      </c>
      <c r="C8673">
        <f>IF(B8673="","",INT(A8673))</f>
        <v/>
      </c>
      <c r="D8673">
        <f>IF(B8673="","",HOUR(A8673))</f>
        <v/>
      </c>
      <c r="E8673">
        <f>IF(B8673="","",IF(INPUT!$I$1="","",IF(C8673&lt;(INT(INPUT!$I$1)-INPUT!$I$2),"Off Meds",IF(C8673&lt;=(INT(INPUT!$I$1)+INPUT!$I$2),"Washout","On Meds"))))</f>
        <v/>
      </c>
      <c r="F8673">
        <f>IF(B8673="","",1.509*(LN(B8673)^1.084-5.381))</f>
        <v/>
      </c>
      <c r="G8673">
        <f>IF(F8673="","",IF(F8673&lt;0,10*F8673^2,0))</f>
        <v/>
      </c>
      <c r="H8673">
        <f>IF(F8673="","",IF(F8673&gt;0,10*F8673^2,0))</f>
        <v/>
      </c>
    </row>
    <row r="8674">
      <c r="A8674">
        <f>Input!A8674</f>
        <v/>
      </c>
      <c r="B8674">
        <f>IF(ISNUMBER(Input!B8674),IF(AND(Input!B8674&gt;=20,Input!B8674&lt;=700),Input!B8674,""),"")</f>
        <v/>
      </c>
      <c r="C8674">
        <f>IF(B8674="","",INT(A8674))</f>
        <v/>
      </c>
      <c r="D8674">
        <f>IF(B8674="","",HOUR(A8674))</f>
        <v/>
      </c>
      <c r="E8674">
        <f>IF(B8674="","",IF(INPUT!$I$1="","",IF(C8674&lt;(INT(INPUT!$I$1)-INPUT!$I$2),"Off Meds",IF(C8674&lt;=(INT(INPUT!$I$1)+INPUT!$I$2),"Washout","On Meds"))))</f>
        <v/>
      </c>
      <c r="F8674">
        <f>IF(B8674="","",1.509*(LN(B8674)^1.084-5.381))</f>
        <v/>
      </c>
      <c r="G8674">
        <f>IF(F8674="","",IF(F8674&lt;0,10*F8674^2,0))</f>
        <v/>
      </c>
      <c r="H8674">
        <f>IF(F8674="","",IF(F8674&gt;0,10*F8674^2,0))</f>
        <v/>
      </c>
    </row>
    <row r="8675">
      <c r="A8675">
        <f>Input!A8675</f>
        <v/>
      </c>
      <c r="B8675">
        <f>IF(ISNUMBER(Input!B8675),IF(AND(Input!B8675&gt;=20,Input!B8675&lt;=700),Input!B8675,""),"")</f>
        <v/>
      </c>
      <c r="C8675">
        <f>IF(B8675="","",INT(A8675))</f>
        <v/>
      </c>
      <c r="D8675">
        <f>IF(B8675="","",HOUR(A8675))</f>
        <v/>
      </c>
      <c r="E8675">
        <f>IF(B8675="","",IF(INPUT!$I$1="","",IF(C8675&lt;(INT(INPUT!$I$1)-INPUT!$I$2),"Off Meds",IF(C8675&lt;=(INT(INPUT!$I$1)+INPUT!$I$2),"Washout","On Meds"))))</f>
        <v/>
      </c>
      <c r="F8675">
        <f>IF(B8675="","",1.509*(LN(B8675)^1.084-5.381))</f>
        <v/>
      </c>
      <c r="G8675">
        <f>IF(F8675="","",IF(F8675&lt;0,10*F8675^2,0))</f>
        <v/>
      </c>
      <c r="H8675">
        <f>IF(F8675="","",IF(F8675&gt;0,10*F8675^2,0))</f>
        <v/>
      </c>
    </row>
    <row r="8676">
      <c r="A8676">
        <f>Input!A8676</f>
        <v/>
      </c>
      <c r="B8676">
        <f>IF(ISNUMBER(Input!B8676),IF(AND(Input!B8676&gt;=20,Input!B8676&lt;=700),Input!B8676,""),"")</f>
        <v/>
      </c>
      <c r="C8676">
        <f>IF(B8676="","",INT(A8676))</f>
        <v/>
      </c>
      <c r="D8676">
        <f>IF(B8676="","",HOUR(A8676))</f>
        <v/>
      </c>
      <c r="E8676">
        <f>IF(B8676="","",IF(INPUT!$I$1="","",IF(C8676&lt;(INT(INPUT!$I$1)-INPUT!$I$2),"Off Meds",IF(C8676&lt;=(INT(INPUT!$I$1)+INPUT!$I$2),"Washout","On Meds"))))</f>
        <v/>
      </c>
      <c r="F8676">
        <f>IF(B8676="","",1.509*(LN(B8676)^1.084-5.381))</f>
        <v/>
      </c>
      <c r="G8676">
        <f>IF(F8676="","",IF(F8676&lt;0,10*F8676^2,0))</f>
        <v/>
      </c>
      <c r="H8676">
        <f>IF(F8676="","",IF(F8676&gt;0,10*F8676^2,0))</f>
        <v/>
      </c>
    </row>
    <row r="8677">
      <c r="A8677">
        <f>Input!A8677</f>
        <v/>
      </c>
      <c r="B8677">
        <f>IF(ISNUMBER(Input!B8677),IF(AND(Input!B8677&gt;=20,Input!B8677&lt;=700),Input!B8677,""),"")</f>
        <v/>
      </c>
      <c r="C8677">
        <f>IF(B8677="","",INT(A8677))</f>
        <v/>
      </c>
      <c r="D8677">
        <f>IF(B8677="","",HOUR(A8677))</f>
        <v/>
      </c>
      <c r="E8677">
        <f>IF(B8677="","",IF(INPUT!$I$1="","",IF(C8677&lt;(INT(INPUT!$I$1)-INPUT!$I$2),"Off Meds",IF(C8677&lt;=(INT(INPUT!$I$1)+INPUT!$I$2),"Washout","On Meds"))))</f>
        <v/>
      </c>
      <c r="F8677">
        <f>IF(B8677="","",1.509*(LN(B8677)^1.084-5.381))</f>
        <v/>
      </c>
      <c r="G8677">
        <f>IF(F8677="","",IF(F8677&lt;0,10*F8677^2,0))</f>
        <v/>
      </c>
      <c r="H8677">
        <f>IF(F8677="","",IF(F8677&gt;0,10*F8677^2,0))</f>
        <v/>
      </c>
    </row>
    <row r="8678">
      <c r="A8678">
        <f>Input!A8678</f>
        <v/>
      </c>
      <c r="B8678">
        <f>IF(ISNUMBER(Input!B8678),IF(AND(Input!B8678&gt;=20,Input!B8678&lt;=700),Input!B8678,""),"")</f>
        <v/>
      </c>
      <c r="C8678">
        <f>IF(B8678="","",INT(A8678))</f>
        <v/>
      </c>
      <c r="D8678">
        <f>IF(B8678="","",HOUR(A8678))</f>
        <v/>
      </c>
      <c r="E8678">
        <f>IF(B8678="","",IF(INPUT!$I$1="","",IF(C8678&lt;(INT(INPUT!$I$1)-INPUT!$I$2),"Off Meds",IF(C8678&lt;=(INT(INPUT!$I$1)+INPUT!$I$2),"Washout","On Meds"))))</f>
        <v/>
      </c>
      <c r="F8678">
        <f>IF(B8678="","",1.509*(LN(B8678)^1.084-5.381))</f>
        <v/>
      </c>
      <c r="G8678">
        <f>IF(F8678="","",IF(F8678&lt;0,10*F8678^2,0))</f>
        <v/>
      </c>
      <c r="H8678">
        <f>IF(F8678="","",IF(F8678&gt;0,10*F8678^2,0))</f>
        <v/>
      </c>
    </row>
    <row r="8679">
      <c r="A8679">
        <f>Input!A8679</f>
        <v/>
      </c>
      <c r="B8679">
        <f>IF(ISNUMBER(Input!B8679),IF(AND(Input!B8679&gt;=20,Input!B8679&lt;=700),Input!B8679,""),"")</f>
        <v/>
      </c>
      <c r="C8679">
        <f>IF(B8679="","",INT(A8679))</f>
        <v/>
      </c>
      <c r="D8679">
        <f>IF(B8679="","",HOUR(A8679))</f>
        <v/>
      </c>
      <c r="E8679">
        <f>IF(B8679="","",IF(INPUT!$I$1="","",IF(C8679&lt;(INT(INPUT!$I$1)-INPUT!$I$2),"Off Meds",IF(C8679&lt;=(INT(INPUT!$I$1)+INPUT!$I$2),"Washout","On Meds"))))</f>
        <v/>
      </c>
      <c r="F8679">
        <f>IF(B8679="","",1.509*(LN(B8679)^1.084-5.381))</f>
        <v/>
      </c>
      <c r="G8679">
        <f>IF(F8679="","",IF(F8679&lt;0,10*F8679^2,0))</f>
        <v/>
      </c>
      <c r="H8679">
        <f>IF(F8679="","",IF(F8679&gt;0,10*F8679^2,0))</f>
        <v/>
      </c>
    </row>
    <row r="8680">
      <c r="A8680">
        <f>Input!A8680</f>
        <v/>
      </c>
      <c r="B8680">
        <f>IF(ISNUMBER(Input!B8680),IF(AND(Input!B8680&gt;=20,Input!B8680&lt;=700),Input!B8680,""),"")</f>
        <v/>
      </c>
      <c r="C8680">
        <f>IF(B8680="","",INT(A8680))</f>
        <v/>
      </c>
      <c r="D8680">
        <f>IF(B8680="","",HOUR(A8680))</f>
        <v/>
      </c>
      <c r="E8680">
        <f>IF(B8680="","",IF(INPUT!$I$1="","",IF(C8680&lt;(INT(INPUT!$I$1)-INPUT!$I$2),"Off Meds",IF(C8680&lt;=(INT(INPUT!$I$1)+INPUT!$I$2),"Washout","On Meds"))))</f>
        <v/>
      </c>
      <c r="F8680">
        <f>IF(B8680="","",1.509*(LN(B8680)^1.084-5.381))</f>
        <v/>
      </c>
      <c r="G8680">
        <f>IF(F8680="","",IF(F8680&lt;0,10*F8680^2,0))</f>
        <v/>
      </c>
      <c r="H8680">
        <f>IF(F8680="","",IF(F8680&gt;0,10*F8680^2,0))</f>
        <v/>
      </c>
    </row>
    <row r="8681">
      <c r="A8681">
        <f>Input!A8681</f>
        <v/>
      </c>
      <c r="B8681">
        <f>IF(ISNUMBER(Input!B8681),IF(AND(Input!B8681&gt;=20,Input!B8681&lt;=700),Input!B8681,""),"")</f>
        <v/>
      </c>
      <c r="C8681">
        <f>IF(B8681="","",INT(A8681))</f>
        <v/>
      </c>
      <c r="D8681">
        <f>IF(B8681="","",HOUR(A8681))</f>
        <v/>
      </c>
      <c r="E8681">
        <f>IF(B8681="","",IF(INPUT!$I$1="","",IF(C8681&lt;(INT(INPUT!$I$1)-INPUT!$I$2),"Off Meds",IF(C8681&lt;=(INT(INPUT!$I$1)+INPUT!$I$2),"Washout","On Meds"))))</f>
        <v/>
      </c>
      <c r="F8681">
        <f>IF(B8681="","",1.509*(LN(B8681)^1.084-5.381))</f>
        <v/>
      </c>
      <c r="G8681">
        <f>IF(F8681="","",IF(F8681&lt;0,10*F8681^2,0))</f>
        <v/>
      </c>
      <c r="H8681">
        <f>IF(F8681="","",IF(F8681&gt;0,10*F8681^2,0))</f>
        <v/>
      </c>
    </row>
    <row r="8682">
      <c r="A8682">
        <f>Input!A8682</f>
        <v/>
      </c>
      <c r="B8682">
        <f>IF(ISNUMBER(Input!B8682),IF(AND(Input!B8682&gt;=20,Input!B8682&lt;=700),Input!B8682,""),"")</f>
        <v/>
      </c>
      <c r="C8682">
        <f>IF(B8682="","",INT(A8682))</f>
        <v/>
      </c>
      <c r="D8682">
        <f>IF(B8682="","",HOUR(A8682))</f>
        <v/>
      </c>
      <c r="E8682">
        <f>IF(B8682="","",IF(INPUT!$I$1="","",IF(C8682&lt;(INT(INPUT!$I$1)-INPUT!$I$2),"Off Meds",IF(C8682&lt;=(INT(INPUT!$I$1)+INPUT!$I$2),"Washout","On Meds"))))</f>
        <v/>
      </c>
      <c r="F8682">
        <f>IF(B8682="","",1.509*(LN(B8682)^1.084-5.381))</f>
        <v/>
      </c>
      <c r="G8682">
        <f>IF(F8682="","",IF(F8682&lt;0,10*F8682^2,0))</f>
        <v/>
      </c>
      <c r="H8682">
        <f>IF(F8682="","",IF(F8682&gt;0,10*F8682^2,0))</f>
        <v/>
      </c>
    </row>
    <row r="8683">
      <c r="A8683">
        <f>Input!A8683</f>
        <v/>
      </c>
      <c r="B8683">
        <f>IF(ISNUMBER(Input!B8683),IF(AND(Input!B8683&gt;=20,Input!B8683&lt;=700),Input!B8683,""),"")</f>
        <v/>
      </c>
      <c r="C8683">
        <f>IF(B8683="","",INT(A8683))</f>
        <v/>
      </c>
      <c r="D8683">
        <f>IF(B8683="","",HOUR(A8683))</f>
        <v/>
      </c>
      <c r="E8683">
        <f>IF(B8683="","",IF(INPUT!$I$1="","",IF(C8683&lt;(INT(INPUT!$I$1)-INPUT!$I$2),"Off Meds",IF(C8683&lt;=(INT(INPUT!$I$1)+INPUT!$I$2),"Washout","On Meds"))))</f>
        <v/>
      </c>
      <c r="F8683">
        <f>IF(B8683="","",1.509*(LN(B8683)^1.084-5.381))</f>
        <v/>
      </c>
      <c r="G8683">
        <f>IF(F8683="","",IF(F8683&lt;0,10*F8683^2,0))</f>
        <v/>
      </c>
      <c r="H8683">
        <f>IF(F8683="","",IF(F8683&gt;0,10*F8683^2,0))</f>
        <v/>
      </c>
    </row>
    <row r="8684">
      <c r="A8684">
        <f>Input!A8684</f>
        <v/>
      </c>
      <c r="B8684">
        <f>IF(ISNUMBER(Input!B8684),IF(AND(Input!B8684&gt;=20,Input!B8684&lt;=700),Input!B8684,""),"")</f>
        <v/>
      </c>
      <c r="C8684">
        <f>IF(B8684="","",INT(A8684))</f>
        <v/>
      </c>
      <c r="D8684">
        <f>IF(B8684="","",HOUR(A8684))</f>
        <v/>
      </c>
      <c r="E8684">
        <f>IF(B8684="","",IF(INPUT!$I$1="","",IF(C8684&lt;(INT(INPUT!$I$1)-INPUT!$I$2),"Off Meds",IF(C8684&lt;=(INT(INPUT!$I$1)+INPUT!$I$2),"Washout","On Meds"))))</f>
        <v/>
      </c>
      <c r="F8684">
        <f>IF(B8684="","",1.509*(LN(B8684)^1.084-5.381))</f>
        <v/>
      </c>
      <c r="G8684">
        <f>IF(F8684="","",IF(F8684&lt;0,10*F8684^2,0))</f>
        <v/>
      </c>
      <c r="H8684">
        <f>IF(F8684="","",IF(F8684&gt;0,10*F8684^2,0))</f>
        <v/>
      </c>
    </row>
    <row r="8685">
      <c r="A8685">
        <f>Input!A8685</f>
        <v/>
      </c>
      <c r="B8685">
        <f>IF(ISNUMBER(Input!B8685),IF(AND(Input!B8685&gt;=20,Input!B8685&lt;=700),Input!B8685,""),"")</f>
        <v/>
      </c>
      <c r="C8685">
        <f>IF(B8685="","",INT(A8685))</f>
        <v/>
      </c>
      <c r="D8685">
        <f>IF(B8685="","",HOUR(A8685))</f>
        <v/>
      </c>
      <c r="E8685">
        <f>IF(B8685="","",IF(INPUT!$I$1="","",IF(C8685&lt;(INT(INPUT!$I$1)-INPUT!$I$2),"Off Meds",IF(C8685&lt;=(INT(INPUT!$I$1)+INPUT!$I$2),"Washout","On Meds"))))</f>
        <v/>
      </c>
      <c r="F8685">
        <f>IF(B8685="","",1.509*(LN(B8685)^1.084-5.381))</f>
        <v/>
      </c>
      <c r="G8685">
        <f>IF(F8685="","",IF(F8685&lt;0,10*F8685^2,0))</f>
        <v/>
      </c>
      <c r="H8685">
        <f>IF(F8685="","",IF(F8685&gt;0,10*F8685^2,0))</f>
        <v/>
      </c>
    </row>
    <row r="8686">
      <c r="A8686">
        <f>Input!A8686</f>
        <v/>
      </c>
      <c r="B8686">
        <f>IF(ISNUMBER(Input!B8686),IF(AND(Input!B8686&gt;=20,Input!B8686&lt;=700),Input!B8686,""),"")</f>
        <v/>
      </c>
      <c r="C8686">
        <f>IF(B8686="","",INT(A8686))</f>
        <v/>
      </c>
      <c r="D8686">
        <f>IF(B8686="","",HOUR(A8686))</f>
        <v/>
      </c>
      <c r="E8686">
        <f>IF(B8686="","",IF(INPUT!$I$1="","",IF(C8686&lt;(INT(INPUT!$I$1)-INPUT!$I$2),"Off Meds",IF(C8686&lt;=(INT(INPUT!$I$1)+INPUT!$I$2),"Washout","On Meds"))))</f>
        <v/>
      </c>
      <c r="F8686">
        <f>IF(B8686="","",1.509*(LN(B8686)^1.084-5.381))</f>
        <v/>
      </c>
      <c r="G8686">
        <f>IF(F8686="","",IF(F8686&lt;0,10*F8686^2,0))</f>
        <v/>
      </c>
      <c r="H8686">
        <f>IF(F8686="","",IF(F8686&gt;0,10*F8686^2,0))</f>
        <v/>
      </c>
    </row>
    <row r="8687">
      <c r="A8687">
        <f>Input!A8687</f>
        <v/>
      </c>
      <c r="B8687">
        <f>IF(ISNUMBER(Input!B8687),IF(AND(Input!B8687&gt;=20,Input!B8687&lt;=700),Input!B8687,""),"")</f>
        <v/>
      </c>
      <c r="C8687">
        <f>IF(B8687="","",INT(A8687))</f>
        <v/>
      </c>
      <c r="D8687">
        <f>IF(B8687="","",HOUR(A8687))</f>
        <v/>
      </c>
      <c r="E8687">
        <f>IF(B8687="","",IF(INPUT!$I$1="","",IF(C8687&lt;(INT(INPUT!$I$1)-INPUT!$I$2),"Off Meds",IF(C8687&lt;=(INT(INPUT!$I$1)+INPUT!$I$2),"Washout","On Meds"))))</f>
        <v/>
      </c>
      <c r="F8687">
        <f>IF(B8687="","",1.509*(LN(B8687)^1.084-5.381))</f>
        <v/>
      </c>
      <c r="G8687">
        <f>IF(F8687="","",IF(F8687&lt;0,10*F8687^2,0))</f>
        <v/>
      </c>
      <c r="H8687">
        <f>IF(F8687="","",IF(F8687&gt;0,10*F8687^2,0))</f>
        <v/>
      </c>
    </row>
    <row r="8688">
      <c r="A8688">
        <f>Input!A8688</f>
        <v/>
      </c>
      <c r="B8688">
        <f>IF(ISNUMBER(Input!B8688),IF(AND(Input!B8688&gt;=20,Input!B8688&lt;=700),Input!B8688,""),"")</f>
        <v/>
      </c>
      <c r="C8688">
        <f>IF(B8688="","",INT(A8688))</f>
        <v/>
      </c>
      <c r="D8688">
        <f>IF(B8688="","",HOUR(A8688))</f>
        <v/>
      </c>
      <c r="E8688">
        <f>IF(B8688="","",IF(INPUT!$I$1="","",IF(C8688&lt;(INT(INPUT!$I$1)-INPUT!$I$2),"Off Meds",IF(C8688&lt;=(INT(INPUT!$I$1)+INPUT!$I$2),"Washout","On Meds"))))</f>
        <v/>
      </c>
      <c r="F8688">
        <f>IF(B8688="","",1.509*(LN(B8688)^1.084-5.381))</f>
        <v/>
      </c>
      <c r="G8688">
        <f>IF(F8688="","",IF(F8688&lt;0,10*F8688^2,0))</f>
        <v/>
      </c>
      <c r="H8688">
        <f>IF(F8688="","",IF(F8688&gt;0,10*F8688^2,0))</f>
        <v/>
      </c>
    </row>
    <row r="8689">
      <c r="A8689">
        <f>Input!A8689</f>
        <v/>
      </c>
      <c r="B8689">
        <f>IF(ISNUMBER(Input!B8689),IF(AND(Input!B8689&gt;=20,Input!B8689&lt;=700),Input!B8689,""),"")</f>
        <v/>
      </c>
      <c r="C8689">
        <f>IF(B8689="","",INT(A8689))</f>
        <v/>
      </c>
      <c r="D8689">
        <f>IF(B8689="","",HOUR(A8689))</f>
        <v/>
      </c>
      <c r="E8689">
        <f>IF(B8689="","",IF(INPUT!$I$1="","",IF(C8689&lt;(INT(INPUT!$I$1)-INPUT!$I$2),"Off Meds",IF(C8689&lt;=(INT(INPUT!$I$1)+INPUT!$I$2),"Washout","On Meds"))))</f>
        <v/>
      </c>
      <c r="F8689">
        <f>IF(B8689="","",1.509*(LN(B8689)^1.084-5.381))</f>
        <v/>
      </c>
      <c r="G8689">
        <f>IF(F8689="","",IF(F8689&lt;0,10*F8689^2,0))</f>
        <v/>
      </c>
      <c r="H8689">
        <f>IF(F8689="","",IF(F8689&gt;0,10*F8689^2,0))</f>
        <v/>
      </c>
    </row>
    <row r="8690">
      <c r="A8690">
        <f>Input!A8690</f>
        <v/>
      </c>
      <c r="B8690">
        <f>IF(ISNUMBER(Input!B8690),IF(AND(Input!B8690&gt;=20,Input!B8690&lt;=700),Input!B8690,""),"")</f>
        <v/>
      </c>
      <c r="C8690">
        <f>IF(B8690="","",INT(A8690))</f>
        <v/>
      </c>
      <c r="D8690">
        <f>IF(B8690="","",HOUR(A8690))</f>
        <v/>
      </c>
      <c r="E8690">
        <f>IF(B8690="","",IF(INPUT!$I$1="","",IF(C8690&lt;(INT(INPUT!$I$1)-INPUT!$I$2),"Off Meds",IF(C8690&lt;=(INT(INPUT!$I$1)+INPUT!$I$2),"Washout","On Meds"))))</f>
        <v/>
      </c>
      <c r="F8690">
        <f>IF(B8690="","",1.509*(LN(B8690)^1.084-5.381))</f>
        <v/>
      </c>
      <c r="G8690">
        <f>IF(F8690="","",IF(F8690&lt;0,10*F8690^2,0))</f>
        <v/>
      </c>
      <c r="H8690">
        <f>IF(F8690="","",IF(F8690&gt;0,10*F8690^2,0))</f>
        <v/>
      </c>
    </row>
    <row r="8691">
      <c r="A8691">
        <f>Input!A8691</f>
        <v/>
      </c>
      <c r="B8691">
        <f>IF(ISNUMBER(Input!B8691),IF(AND(Input!B8691&gt;=20,Input!B8691&lt;=700),Input!B8691,""),"")</f>
        <v/>
      </c>
      <c r="C8691">
        <f>IF(B8691="","",INT(A8691))</f>
        <v/>
      </c>
      <c r="D8691">
        <f>IF(B8691="","",HOUR(A8691))</f>
        <v/>
      </c>
      <c r="E8691">
        <f>IF(B8691="","",IF(INPUT!$I$1="","",IF(C8691&lt;(INT(INPUT!$I$1)-INPUT!$I$2),"Off Meds",IF(C8691&lt;=(INT(INPUT!$I$1)+INPUT!$I$2),"Washout","On Meds"))))</f>
        <v/>
      </c>
      <c r="F8691">
        <f>IF(B8691="","",1.509*(LN(B8691)^1.084-5.381))</f>
        <v/>
      </c>
      <c r="G8691">
        <f>IF(F8691="","",IF(F8691&lt;0,10*F8691^2,0))</f>
        <v/>
      </c>
      <c r="H8691">
        <f>IF(F8691="","",IF(F8691&gt;0,10*F8691^2,0))</f>
        <v/>
      </c>
    </row>
    <row r="8692">
      <c r="A8692">
        <f>Input!A8692</f>
        <v/>
      </c>
      <c r="B8692">
        <f>IF(ISNUMBER(Input!B8692),IF(AND(Input!B8692&gt;=20,Input!B8692&lt;=700),Input!B8692,""),"")</f>
        <v/>
      </c>
      <c r="C8692">
        <f>IF(B8692="","",INT(A8692))</f>
        <v/>
      </c>
      <c r="D8692">
        <f>IF(B8692="","",HOUR(A8692))</f>
        <v/>
      </c>
      <c r="E8692">
        <f>IF(B8692="","",IF(INPUT!$I$1="","",IF(C8692&lt;(INT(INPUT!$I$1)-INPUT!$I$2),"Off Meds",IF(C8692&lt;=(INT(INPUT!$I$1)+INPUT!$I$2),"Washout","On Meds"))))</f>
        <v/>
      </c>
      <c r="F8692">
        <f>IF(B8692="","",1.509*(LN(B8692)^1.084-5.381))</f>
        <v/>
      </c>
      <c r="G8692">
        <f>IF(F8692="","",IF(F8692&lt;0,10*F8692^2,0))</f>
        <v/>
      </c>
      <c r="H8692">
        <f>IF(F8692="","",IF(F8692&gt;0,10*F8692^2,0))</f>
        <v/>
      </c>
    </row>
    <row r="8693">
      <c r="A8693">
        <f>Input!A8693</f>
        <v/>
      </c>
      <c r="B8693">
        <f>IF(ISNUMBER(Input!B8693),IF(AND(Input!B8693&gt;=20,Input!B8693&lt;=700),Input!B8693,""),"")</f>
        <v/>
      </c>
      <c r="C8693">
        <f>IF(B8693="","",INT(A8693))</f>
        <v/>
      </c>
      <c r="D8693">
        <f>IF(B8693="","",HOUR(A8693))</f>
        <v/>
      </c>
      <c r="E8693">
        <f>IF(B8693="","",IF(INPUT!$I$1="","",IF(C8693&lt;(INT(INPUT!$I$1)-INPUT!$I$2),"Off Meds",IF(C8693&lt;=(INT(INPUT!$I$1)+INPUT!$I$2),"Washout","On Meds"))))</f>
        <v/>
      </c>
      <c r="F8693">
        <f>IF(B8693="","",1.509*(LN(B8693)^1.084-5.381))</f>
        <v/>
      </c>
      <c r="G8693">
        <f>IF(F8693="","",IF(F8693&lt;0,10*F8693^2,0))</f>
        <v/>
      </c>
      <c r="H8693">
        <f>IF(F8693="","",IF(F8693&gt;0,10*F8693^2,0))</f>
        <v/>
      </c>
    </row>
    <row r="8694">
      <c r="A8694">
        <f>Input!A8694</f>
        <v/>
      </c>
      <c r="B8694">
        <f>IF(ISNUMBER(Input!B8694),IF(AND(Input!B8694&gt;=20,Input!B8694&lt;=700),Input!B8694,""),"")</f>
        <v/>
      </c>
      <c r="C8694">
        <f>IF(B8694="","",INT(A8694))</f>
        <v/>
      </c>
      <c r="D8694">
        <f>IF(B8694="","",HOUR(A8694))</f>
        <v/>
      </c>
      <c r="E8694">
        <f>IF(B8694="","",IF(INPUT!$I$1="","",IF(C8694&lt;(INT(INPUT!$I$1)-INPUT!$I$2),"Off Meds",IF(C8694&lt;=(INT(INPUT!$I$1)+INPUT!$I$2),"Washout","On Meds"))))</f>
        <v/>
      </c>
      <c r="F8694">
        <f>IF(B8694="","",1.509*(LN(B8694)^1.084-5.381))</f>
        <v/>
      </c>
      <c r="G8694">
        <f>IF(F8694="","",IF(F8694&lt;0,10*F8694^2,0))</f>
        <v/>
      </c>
      <c r="H8694">
        <f>IF(F8694="","",IF(F8694&gt;0,10*F8694^2,0))</f>
        <v/>
      </c>
    </row>
    <row r="8695">
      <c r="A8695">
        <f>Input!A8695</f>
        <v/>
      </c>
      <c r="B8695">
        <f>IF(ISNUMBER(Input!B8695),IF(AND(Input!B8695&gt;=20,Input!B8695&lt;=700),Input!B8695,""),"")</f>
        <v/>
      </c>
      <c r="C8695">
        <f>IF(B8695="","",INT(A8695))</f>
        <v/>
      </c>
      <c r="D8695">
        <f>IF(B8695="","",HOUR(A8695))</f>
        <v/>
      </c>
      <c r="E8695">
        <f>IF(B8695="","",IF(INPUT!$I$1="","",IF(C8695&lt;(INT(INPUT!$I$1)-INPUT!$I$2),"Off Meds",IF(C8695&lt;=(INT(INPUT!$I$1)+INPUT!$I$2),"Washout","On Meds"))))</f>
        <v/>
      </c>
      <c r="F8695">
        <f>IF(B8695="","",1.509*(LN(B8695)^1.084-5.381))</f>
        <v/>
      </c>
      <c r="G8695">
        <f>IF(F8695="","",IF(F8695&lt;0,10*F8695^2,0))</f>
        <v/>
      </c>
      <c r="H8695">
        <f>IF(F8695="","",IF(F8695&gt;0,10*F8695^2,0))</f>
        <v/>
      </c>
    </row>
    <row r="8696">
      <c r="A8696">
        <f>Input!A8696</f>
        <v/>
      </c>
      <c r="B8696">
        <f>IF(ISNUMBER(Input!B8696),IF(AND(Input!B8696&gt;=20,Input!B8696&lt;=700),Input!B8696,""),"")</f>
        <v/>
      </c>
      <c r="C8696">
        <f>IF(B8696="","",INT(A8696))</f>
        <v/>
      </c>
      <c r="D8696">
        <f>IF(B8696="","",HOUR(A8696))</f>
        <v/>
      </c>
      <c r="E8696">
        <f>IF(B8696="","",IF(INPUT!$I$1="","",IF(C8696&lt;(INT(INPUT!$I$1)-INPUT!$I$2),"Off Meds",IF(C8696&lt;=(INT(INPUT!$I$1)+INPUT!$I$2),"Washout","On Meds"))))</f>
        <v/>
      </c>
      <c r="F8696">
        <f>IF(B8696="","",1.509*(LN(B8696)^1.084-5.381))</f>
        <v/>
      </c>
      <c r="G8696">
        <f>IF(F8696="","",IF(F8696&lt;0,10*F8696^2,0))</f>
        <v/>
      </c>
      <c r="H8696">
        <f>IF(F8696="","",IF(F8696&gt;0,10*F8696^2,0))</f>
        <v/>
      </c>
    </row>
    <row r="8697">
      <c r="A8697">
        <f>Input!A8697</f>
        <v/>
      </c>
      <c r="B8697">
        <f>IF(ISNUMBER(Input!B8697),IF(AND(Input!B8697&gt;=20,Input!B8697&lt;=700),Input!B8697,""),"")</f>
        <v/>
      </c>
      <c r="C8697">
        <f>IF(B8697="","",INT(A8697))</f>
        <v/>
      </c>
      <c r="D8697">
        <f>IF(B8697="","",HOUR(A8697))</f>
        <v/>
      </c>
      <c r="E8697">
        <f>IF(B8697="","",IF(INPUT!$I$1="","",IF(C8697&lt;(INT(INPUT!$I$1)-INPUT!$I$2),"Off Meds",IF(C8697&lt;=(INT(INPUT!$I$1)+INPUT!$I$2),"Washout","On Meds"))))</f>
        <v/>
      </c>
      <c r="F8697">
        <f>IF(B8697="","",1.509*(LN(B8697)^1.084-5.381))</f>
        <v/>
      </c>
      <c r="G8697">
        <f>IF(F8697="","",IF(F8697&lt;0,10*F8697^2,0))</f>
        <v/>
      </c>
      <c r="H8697">
        <f>IF(F8697="","",IF(F8697&gt;0,10*F8697^2,0))</f>
        <v/>
      </c>
    </row>
    <row r="8698">
      <c r="A8698">
        <f>Input!A8698</f>
        <v/>
      </c>
      <c r="B8698">
        <f>IF(ISNUMBER(Input!B8698),IF(AND(Input!B8698&gt;=20,Input!B8698&lt;=700),Input!B8698,""),"")</f>
        <v/>
      </c>
      <c r="C8698">
        <f>IF(B8698="","",INT(A8698))</f>
        <v/>
      </c>
      <c r="D8698">
        <f>IF(B8698="","",HOUR(A8698))</f>
        <v/>
      </c>
      <c r="E8698">
        <f>IF(B8698="","",IF(INPUT!$I$1="","",IF(C8698&lt;(INT(INPUT!$I$1)-INPUT!$I$2),"Off Meds",IF(C8698&lt;=(INT(INPUT!$I$1)+INPUT!$I$2),"Washout","On Meds"))))</f>
        <v/>
      </c>
      <c r="F8698">
        <f>IF(B8698="","",1.509*(LN(B8698)^1.084-5.381))</f>
        <v/>
      </c>
      <c r="G8698">
        <f>IF(F8698="","",IF(F8698&lt;0,10*F8698^2,0))</f>
        <v/>
      </c>
      <c r="H8698">
        <f>IF(F8698="","",IF(F8698&gt;0,10*F8698^2,0))</f>
        <v/>
      </c>
    </row>
    <row r="8699">
      <c r="A8699">
        <f>Input!A8699</f>
        <v/>
      </c>
      <c r="B8699">
        <f>IF(ISNUMBER(Input!B8699),IF(AND(Input!B8699&gt;=20,Input!B8699&lt;=700),Input!B8699,""),"")</f>
        <v/>
      </c>
      <c r="C8699">
        <f>IF(B8699="","",INT(A8699))</f>
        <v/>
      </c>
      <c r="D8699">
        <f>IF(B8699="","",HOUR(A8699))</f>
        <v/>
      </c>
      <c r="E8699">
        <f>IF(B8699="","",IF(INPUT!$I$1="","",IF(C8699&lt;(INT(INPUT!$I$1)-INPUT!$I$2),"Off Meds",IF(C8699&lt;=(INT(INPUT!$I$1)+INPUT!$I$2),"Washout","On Meds"))))</f>
        <v/>
      </c>
      <c r="F8699">
        <f>IF(B8699="","",1.509*(LN(B8699)^1.084-5.381))</f>
        <v/>
      </c>
      <c r="G8699">
        <f>IF(F8699="","",IF(F8699&lt;0,10*F8699^2,0))</f>
        <v/>
      </c>
      <c r="H8699">
        <f>IF(F8699="","",IF(F8699&gt;0,10*F8699^2,0))</f>
        <v/>
      </c>
    </row>
    <row r="8700">
      <c r="A8700">
        <f>Input!A8700</f>
        <v/>
      </c>
      <c r="B8700">
        <f>IF(ISNUMBER(Input!B8700),IF(AND(Input!B8700&gt;=20,Input!B8700&lt;=700),Input!B8700,""),"")</f>
        <v/>
      </c>
      <c r="C8700">
        <f>IF(B8700="","",INT(A8700))</f>
        <v/>
      </c>
      <c r="D8700">
        <f>IF(B8700="","",HOUR(A8700))</f>
        <v/>
      </c>
      <c r="E8700">
        <f>IF(B8700="","",IF(INPUT!$I$1="","",IF(C8700&lt;(INT(INPUT!$I$1)-INPUT!$I$2),"Off Meds",IF(C8700&lt;=(INT(INPUT!$I$1)+INPUT!$I$2),"Washout","On Meds"))))</f>
        <v/>
      </c>
      <c r="F8700">
        <f>IF(B8700="","",1.509*(LN(B8700)^1.084-5.381))</f>
        <v/>
      </c>
      <c r="G8700">
        <f>IF(F8700="","",IF(F8700&lt;0,10*F8700^2,0))</f>
        <v/>
      </c>
      <c r="H8700">
        <f>IF(F8700="","",IF(F8700&gt;0,10*F8700^2,0))</f>
        <v/>
      </c>
    </row>
    <row r="8701">
      <c r="A8701">
        <f>Input!A8701</f>
        <v/>
      </c>
      <c r="B8701">
        <f>IF(ISNUMBER(Input!B8701),IF(AND(Input!B8701&gt;=20,Input!B8701&lt;=700),Input!B8701,""),"")</f>
        <v/>
      </c>
      <c r="C8701">
        <f>IF(B8701="","",INT(A8701))</f>
        <v/>
      </c>
      <c r="D8701">
        <f>IF(B8701="","",HOUR(A8701))</f>
        <v/>
      </c>
      <c r="E8701">
        <f>IF(B8701="","",IF(INPUT!$I$1="","",IF(C8701&lt;(INT(INPUT!$I$1)-INPUT!$I$2),"Off Meds",IF(C8701&lt;=(INT(INPUT!$I$1)+INPUT!$I$2),"Washout","On Meds"))))</f>
        <v/>
      </c>
      <c r="F8701">
        <f>IF(B8701="","",1.509*(LN(B8701)^1.084-5.381))</f>
        <v/>
      </c>
      <c r="G8701">
        <f>IF(F8701="","",IF(F8701&lt;0,10*F8701^2,0))</f>
        <v/>
      </c>
      <c r="H8701">
        <f>IF(F8701="","",IF(F8701&gt;0,10*F8701^2,0))</f>
        <v/>
      </c>
    </row>
    <row r="8702">
      <c r="A8702">
        <f>Input!A8702</f>
        <v/>
      </c>
      <c r="B8702">
        <f>IF(ISNUMBER(Input!B8702),IF(AND(Input!B8702&gt;=20,Input!B8702&lt;=700),Input!B8702,""),"")</f>
        <v/>
      </c>
      <c r="C8702">
        <f>IF(B8702="","",INT(A8702))</f>
        <v/>
      </c>
      <c r="D8702">
        <f>IF(B8702="","",HOUR(A8702))</f>
        <v/>
      </c>
      <c r="E8702">
        <f>IF(B8702="","",IF(INPUT!$I$1="","",IF(C8702&lt;(INT(INPUT!$I$1)-INPUT!$I$2),"Off Meds",IF(C8702&lt;=(INT(INPUT!$I$1)+INPUT!$I$2),"Washout","On Meds"))))</f>
        <v/>
      </c>
      <c r="F8702">
        <f>IF(B8702="","",1.509*(LN(B8702)^1.084-5.381))</f>
        <v/>
      </c>
      <c r="G8702">
        <f>IF(F8702="","",IF(F8702&lt;0,10*F8702^2,0))</f>
        <v/>
      </c>
      <c r="H8702">
        <f>IF(F8702="","",IF(F8702&gt;0,10*F8702^2,0))</f>
        <v/>
      </c>
    </row>
    <row r="8703">
      <c r="A8703">
        <f>Input!A8703</f>
        <v/>
      </c>
      <c r="B8703">
        <f>IF(ISNUMBER(Input!B8703),IF(AND(Input!B8703&gt;=20,Input!B8703&lt;=700),Input!B8703,""),"")</f>
        <v/>
      </c>
      <c r="C8703">
        <f>IF(B8703="","",INT(A8703))</f>
        <v/>
      </c>
      <c r="D8703">
        <f>IF(B8703="","",HOUR(A8703))</f>
        <v/>
      </c>
      <c r="E8703">
        <f>IF(B8703="","",IF(INPUT!$I$1="","",IF(C8703&lt;(INT(INPUT!$I$1)-INPUT!$I$2),"Off Meds",IF(C8703&lt;=(INT(INPUT!$I$1)+INPUT!$I$2),"Washout","On Meds"))))</f>
        <v/>
      </c>
      <c r="F8703">
        <f>IF(B8703="","",1.509*(LN(B8703)^1.084-5.381))</f>
        <v/>
      </c>
      <c r="G8703">
        <f>IF(F8703="","",IF(F8703&lt;0,10*F8703^2,0))</f>
        <v/>
      </c>
      <c r="H8703">
        <f>IF(F8703="","",IF(F8703&gt;0,10*F8703^2,0))</f>
        <v/>
      </c>
    </row>
    <row r="8704">
      <c r="A8704">
        <f>Input!A8704</f>
        <v/>
      </c>
      <c r="B8704">
        <f>IF(ISNUMBER(Input!B8704),IF(AND(Input!B8704&gt;=20,Input!B8704&lt;=700),Input!B8704,""),"")</f>
        <v/>
      </c>
      <c r="C8704">
        <f>IF(B8704="","",INT(A8704))</f>
        <v/>
      </c>
      <c r="D8704">
        <f>IF(B8704="","",HOUR(A8704))</f>
        <v/>
      </c>
      <c r="E8704">
        <f>IF(B8704="","",IF(INPUT!$I$1="","",IF(C8704&lt;(INT(INPUT!$I$1)-INPUT!$I$2),"Off Meds",IF(C8704&lt;=(INT(INPUT!$I$1)+INPUT!$I$2),"Washout","On Meds"))))</f>
        <v/>
      </c>
      <c r="F8704">
        <f>IF(B8704="","",1.509*(LN(B8704)^1.084-5.381))</f>
        <v/>
      </c>
      <c r="G8704">
        <f>IF(F8704="","",IF(F8704&lt;0,10*F8704^2,0))</f>
        <v/>
      </c>
      <c r="H8704">
        <f>IF(F8704="","",IF(F8704&gt;0,10*F8704^2,0))</f>
        <v/>
      </c>
    </row>
    <row r="8705">
      <c r="A8705">
        <f>Input!A8705</f>
        <v/>
      </c>
      <c r="B8705">
        <f>IF(ISNUMBER(Input!B8705),IF(AND(Input!B8705&gt;=20,Input!B8705&lt;=700),Input!B8705,""),"")</f>
        <v/>
      </c>
      <c r="C8705">
        <f>IF(B8705="","",INT(A8705))</f>
        <v/>
      </c>
      <c r="D8705">
        <f>IF(B8705="","",HOUR(A8705))</f>
        <v/>
      </c>
      <c r="E8705">
        <f>IF(B8705="","",IF(INPUT!$I$1="","",IF(C8705&lt;(INT(INPUT!$I$1)-INPUT!$I$2),"Off Meds",IF(C8705&lt;=(INT(INPUT!$I$1)+INPUT!$I$2),"Washout","On Meds"))))</f>
        <v/>
      </c>
      <c r="F8705">
        <f>IF(B8705="","",1.509*(LN(B8705)^1.084-5.381))</f>
        <v/>
      </c>
      <c r="G8705">
        <f>IF(F8705="","",IF(F8705&lt;0,10*F8705^2,0))</f>
        <v/>
      </c>
      <c r="H8705">
        <f>IF(F8705="","",IF(F8705&gt;0,10*F8705^2,0))</f>
        <v/>
      </c>
    </row>
    <row r="8706">
      <c r="A8706">
        <f>Input!A8706</f>
        <v/>
      </c>
      <c r="B8706">
        <f>IF(ISNUMBER(Input!B8706),IF(AND(Input!B8706&gt;=20,Input!B8706&lt;=700),Input!B8706,""),"")</f>
        <v/>
      </c>
      <c r="C8706">
        <f>IF(B8706="","",INT(A8706))</f>
        <v/>
      </c>
      <c r="D8706">
        <f>IF(B8706="","",HOUR(A8706))</f>
        <v/>
      </c>
      <c r="E8706">
        <f>IF(B8706="","",IF(INPUT!$I$1="","",IF(C8706&lt;(INT(INPUT!$I$1)-INPUT!$I$2),"Off Meds",IF(C8706&lt;=(INT(INPUT!$I$1)+INPUT!$I$2),"Washout","On Meds"))))</f>
        <v/>
      </c>
      <c r="F8706">
        <f>IF(B8706="","",1.509*(LN(B8706)^1.084-5.381))</f>
        <v/>
      </c>
      <c r="G8706">
        <f>IF(F8706="","",IF(F8706&lt;0,10*F8706^2,0))</f>
        <v/>
      </c>
      <c r="H8706">
        <f>IF(F8706="","",IF(F8706&gt;0,10*F8706^2,0))</f>
        <v/>
      </c>
    </row>
    <row r="8707">
      <c r="A8707">
        <f>Input!A8707</f>
        <v/>
      </c>
      <c r="B8707">
        <f>IF(ISNUMBER(Input!B8707),IF(AND(Input!B8707&gt;=20,Input!B8707&lt;=700),Input!B8707,""),"")</f>
        <v/>
      </c>
      <c r="C8707">
        <f>IF(B8707="","",INT(A8707))</f>
        <v/>
      </c>
      <c r="D8707">
        <f>IF(B8707="","",HOUR(A8707))</f>
        <v/>
      </c>
      <c r="E8707">
        <f>IF(B8707="","",IF(INPUT!$I$1="","",IF(C8707&lt;(INT(INPUT!$I$1)-INPUT!$I$2),"Off Meds",IF(C8707&lt;=(INT(INPUT!$I$1)+INPUT!$I$2),"Washout","On Meds"))))</f>
        <v/>
      </c>
      <c r="F8707">
        <f>IF(B8707="","",1.509*(LN(B8707)^1.084-5.381))</f>
        <v/>
      </c>
      <c r="G8707">
        <f>IF(F8707="","",IF(F8707&lt;0,10*F8707^2,0))</f>
        <v/>
      </c>
      <c r="H8707">
        <f>IF(F8707="","",IF(F8707&gt;0,10*F8707^2,0))</f>
        <v/>
      </c>
    </row>
    <row r="8708">
      <c r="A8708">
        <f>Input!A8708</f>
        <v/>
      </c>
      <c r="B8708">
        <f>IF(ISNUMBER(Input!B8708),IF(AND(Input!B8708&gt;=20,Input!B8708&lt;=700),Input!B8708,""),"")</f>
        <v/>
      </c>
      <c r="C8708">
        <f>IF(B8708="","",INT(A8708))</f>
        <v/>
      </c>
      <c r="D8708">
        <f>IF(B8708="","",HOUR(A8708))</f>
        <v/>
      </c>
      <c r="E8708">
        <f>IF(B8708="","",IF(INPUT!$I$1="","",IF(C8708&lt;(INT(INPUT!$I$1)-INPUT!$I$2),"Off Meds",IF(C8708&lt;=(INT(INPUT!$I$1)+INPUT!$I$2),"Washout","On Meds"))))</f>
        <v/>
      </c>
      <c r="F8708">
        <f>IF(B8708="","",1.509*(LN(B8708)^1.084-5.381))</f>
        <v/>
      </c>
      <c r="G8708">
        <f>IF(F8708="","",IF(F8708&lt;0,10*F8708^2,0))</f>
        <v/>
      </c>
      <c r="H8708">
        <f>IF(F8708="","",IF(F8708&gt;0,10*F8708^2,0))</f>
        <v/>
      </c>
    </row>
    <row r="8709">
      <c r="A8709">
        <f>Input!A8709</f>
        <v/>
      </c>
      <c r="B8709">
        <f>IF(ISNUMBER(Input!B8709),IF(AND(Input!B8709&gt;=20,Input!B8709&lt;=700),Input!B8709,""),"")</f>
        <v/>
      </c>
      <c r="C8709">
        <f>IF(B8709="","",INT(A8709))</f>
        <v/>
      </c>
      <c r="D8709">
        <f>IF(B8709="","",HOUR(A8709))</f>
        <v/>
      </c>
      <c r="E8709">
        <f>IF(B8709="","",IF(INPUT!$I$1="","",IF(C8709&lt;(INT(INPUT!$I$1)-INPUT!$I$2),"Off Meds",IF(C8709&lt;=(INT(INPUT!$I$1)+INPUT!$I$2),"Washout","On Meds"))))</f>
        <v/>
      </c>
      <c r="F8709">
        <f>IF(B8709="","",1.509*(LN(B8709)^1.084-5.381))</f>
        <v/>
      </c>
      <c r="G8709">
        <f>IF(F8709="","",IF(F8709&lt;0,10*F8709^2,0))</f>
        <v/>
      </c>
      <c r="H8709">
        <f>IF(F8709="","",IF(F8709&gt;0,10*F8709^2,0))</f>
        <v/>
      </c>
    </row>
    <row r="8710">
      <c r="A8710">
        <f>Input!A8710</f>
        <v/>
      </c>
      <c r="B8710">
        <f>IF(ISNUMBER(Input!B8710),IF(AND(Input!B8710&gt;=20,Input!B8710&lt;=700),Input!B8710,""),"")</f>
        <v/>
      </c>
      <c r="C8710">
        <f>IF(B8710="","",INT(A8710))</f>
        <v/>
      </c>
      <c r="D8710">
        <f>IF(B8710="","",HOUR(A8710))</f>
        <v/>
      </c>
      <c r="E8710">
        <f>IF(B8710="","",IF(INPUT!$I$1="","",IF(C8710&lt;(INT(INPUT!$I$1)-INPUT!$I$2),"Off Meds",IF(C8710&lt;=(INT(INPUT!$I$1)+INPUT!$I$2),"Washout","On Meds"))))</f>
        <v/>
      </c>
      <c r="F8710">
        <f>IF(B8710="","",1.509*(LN(B8710)^1.084-5.381))</f>
        <v/>
      </c>
      <c r="G8710">
        <f>IF(F8710="","",IF(F8710&lt;0,10*F8710^2,0))</f>
        <v/>
      </c>
      <c r="H8710">
        <f>IF(F8710="","",IF(F8710&gt;0,10*F8710^2,0))</f>
        <v/>
      </c>
    </row>
    <row r="8711">
      <c r="A8711">
        <f>Input!A8711</f>
        <v/>
      </c>
      <c r="B8711">
        <f>IF(ISNUMBER(Input!B8711),IF(AND(Input!B8711&gt;=20,Input!B8711&lt;=700),Input!B8711,""),"")</f>
        <v/>
      </c>
      <c r="C8711">
        <f>IF(B8711="","",INT(A8711))</f>
        <v/>
      </c>
      <c r="D8711">
        <f>IF(B8711="","",HOUR(A8711))</f>
        <v/>
      </c>
      <c r="E8711">
        <f>IF(B8711="","",IF(INPUT!$I$1="","",IF(C8711&lt;(INT(INPUT!$I$1)-INPUT!$I$2),"Off Meds",IF(C8711&lt;=(INT(INPUT!$I$1)+INPUT!$I$2),"Washout","On Meds"))))</f>
        <v/>
      </c>
      <c r="F8711">
        <f>IF(B8711="","",1.509*(LN(B8711)^1.084-5.381))</f>
        <v/>
      </c>
      <c r="G8711">
        <f>IF(F8711="","",IF(F8711&lt;0,10*F8711^2,0))</f>
        <v/>
      </c>
      <c r="H8711">
        <f>IF(F8711="","",IF(F8711&gt;0,10*F8711^2,0))</f>
        <v/>
      </c>
    </row>
    <row r="8712">
      <c r="A8712">
        <f>Input!A8712</f>
        <v/>
      </c>
      <c r="B8712">
        <f>IF(ISNUMBER(Input!B8712),IF(AND(Input!B8712&gt;=20,Input!B8712&lt;=700),Input!B8712,""),"")</f>
        <v/>
      </c>
      <c r="C8712">
        <f>IF(B8712="","",INT(A8712))</f>
        <v/>
      </c>
      <c r="D8712">
        <f>IF(B8712="","",HOUR(A8712))</f>
        <v/>
      </c>
      <c r="E8712">
        <f>IF(B8712="","",IF(INPUT!$I$1="","",IF(C8712&lt;(INT(INPUT!$I$1)-INPUT!$I$2),"Off Meds",IF(C8712&lt;=(INT(INPUT!$I$1)+INPUT!$I$2),"Washout","On Meds"))))</f>
        <v/>
      </c>
      <c r="F8712">
        <f>IF(B8712="","",1.509*(LN(B8712)^1.084-5.381))</f>
        <v/>
      </c>
      <c r="G8712">
        <f>IF(F8712="","",IF(F8712&lt;0,10*F8712^2,0))</f>
        <v/>
      </c>
      <c r="H8712">
        <f>IF(F8712="","",IF(F8712&gt;0,10*F8712^2,0))</f>
        <v/>
      </c>
    </row>
    <row r="8713">
      <c r="A8713">
        <f>Input!A8713</f>
        <v/>
      </c>
      <c r="B8713">
        <f>IF(ISNUMBER(Input!B8713),IF(AND(Input!B8713&gt;=20,Input!B8713&lt;=700),Input!B8713,""),"")</f>
        <v/>
      </c>
      <c r="C8713">
        <f>IF(B8713="","",INT(A8713))</f>
        <v/>
      </c>
      <c r="D8713">
        <f>IF(B8713="","",HOUR(A8713))</f>
        <v/>
      </c>
      <c r="E8713">
        <f>IF(B8713="","",IF(INPUT!$I$1="","",IF(C8713&lt;(INT(INPUT!$I$1)-INPUT!$I$2),"Off Meds",IF(C8713&lt;=(INT(INPUT!$I$1)+INPUT!$I$2),"Washout","On Meds"))))</f>
        <v/>
      </c>
      <c r="F8713">
        <f>IF(B8713="","",1.509*(LN(B8713)^1.084-5.381))</f>
        <v/>
      </c>
      <c r="G8713">
        <f>IF(F8713="","",IF(F8713&lt;0,10*F8713^2,0))</f>
        <v/>
      </c>
      <c r="H8713">
        <f>IF(F8713="","",IF(F8713&gt;0,10*F8713^2,0))</f>
        <v/>
      </c>
    </row>
    <row r="8714">
      <c r="A8714">
        <f>Input!A8714</f>
        <v/>
      </c>
      <c r="B8714">
        <f>IF(ISNUMBER(Input!B8714),IF(AND(Input!B8714&gt;=20,Input!B8714&lt;=700),Input!B8714,""),"")</f>
        <v/>
      </c>
      <c r="C8714">
        <f>IF(B8714="","",INT(A8714))</f>
        <v/>
      </c>
      <c r="D8714">
        <f>IF(B8714="","",HOUR(A8714))</f>
        <v/>
      </c>
      <c r="E8714">
        <f>IF(B8714="","",IF(INPUT!$I$1="","",IF(C8714&lt;(INT(INPUT!$I$1)-INPUT!$I$2),"Off Meds",IF(C8714&lt;=(INT(INPUT!$I$1)+INPUT!$I$2),"Washout","On Meds"))))</f>
        <v/>
      </c>
      <c r="F8714">
        <f>IF(B8714="","",1.509*(LN(B8714)^1.084-5.381))</f>
        <v/>
      </c>
      <c r="G8714">
        <f>IF(F8714="","",IF(F8714&lt;0,10*F8714^2,0))</f>
        <v/>
      </c>
      <c r="H8714">
        <f>IF(F8714="","",IF(F8714&gt;0,10*F8714^2,0))</f>
        <v/>
      </c>
    </row>
    <row r="8715">
      <c r="A8715">
        <f>Input!A8715</f>
        <v/>
      </c>
      <c r="B8715">
        <f>IF(ISNUMBER(Input!B8715),IF(AND(Input!B8715&gt;=20,Input!B8715&lt;=700),Input!B8715,""),"")</f>
        <v/>
      </c>
      <c r="C8715">
        <f>IF(B8715="","",INT(A8715))</f>
        <v/>
      </c>
      <c r="D8715">
        <f>IF(B8715="","",HOUR(A8715))</f>
        <v/>
      </c>
      <c r="E8715">
        <f>IF(B8715="","",IF(INPUT!$I$1="","",IF(C8715&lt;(INT(INPUT!$I$1)-INPUT!$I$2),"Off Meds",IF(C8715&lt;=(INT(INPUT!$I$1)+INPUT!$I$2),"Washout","On Meds"))))</f>
        <v/>
      </c>
      <c r="F8715">
        <f>IF(B8715="","",1.509*(LN(B8715)^1.084-5.381))</f>
        <v/>
      </c>
      <c r="G8715">
        <f>IF(F8715="","",IF(F8715&lt;0,10*F8715^2,0))</f>
        <v/>
      </c>
      <c r="H8715">
        <f>IF(F8715="","",IF(F8715&gt;0,10*F8715^2,0))</f>
        <v/>
      </c>
    </row>
    <row r="8716">
      <c r="A8716">
        <f>Input!A8716</f>
        <v/>
      </c>
      <c r="B8716">
        <f>IF(ISNUMBER(Input!B8716),IF(AND(Input!B8716&gt;=20,Input!B8716&lt;=700),Input!B8716,""),"")</f>
        <v/>
      </c>
      <c r="C8716">
        <f>IF(B8716="","",INT(A8716))</f>
        <v/>
      </c>
      <c r="D8716">
        <f>IF(B8716="","",HOUR(A8716))</f>
        <v/>
      </c>
      <c r="E8716">
        <f>IF(B8716="","",IF(INPUT!$I$1="","",IF(C8716&lt;(INT(INPUT!$I$1)-INPUT!$I$2),"Off Meds",IF(C8716&lt;=(INT(INPUT!$I$1)+INPUT!$I$2),"Washout","On Meds"))))</f>
        <v/>
      </c>
      <c r="F8716">
        <f>IF(B8716="","",1.509*(LN(B8716)^1.084-5.381))</f>
        <v/>
      </c>
      <c r="G8716">
        <f>IF(F8716="","",IF(F8716&lt;0,10*F8716^2,0))</f>
        <v/>
      </c>
      <c r="H8716">
        <f>IF(F8716="","",IF(F8716&gt;0,10*F8716^2,0))</f>
        <v/>
      </c>
    </row>
    <row r="8717">
      <c r="A8717">
        <f>Input!A8717</f>
        <v/>
      </c>
      <c r="B8717">
        <f>IF(ISNUMBER(Input!B8717),IF(AND(Input!B8717&gt;=20,Input!B8717&lt;=700),Input!B8717,""),"")</f>
        <v/>
      </c>
      <c r="C8717">
        <f>IF(B8717="","",INT(A8717))</f>
        <v/>
      </c>
      <c r="D8717">
        <f>IF(B8717="","",HOUR(A8717))</f>
        <v/>
      </c>
      <c r="E8717">
        <f>IF(B8717="","",IF(INPUT!$I$1="","",IF(C8717&lt;(INT(INPUT!$I$1)-INPUT!$I$2),"Off Meds",IF(C8717&lt;=(INT(INPUT!$I$1)+INPUT!$I$2),"Washout","On Meds"))))</f>
        <v/>
      </c>
      <c r="F8717">
        <f>IF(B8717="","",1.509*(LN(B8717)^1.084-5.381))</f>
        <v/>
      </c>
      <c r="G8717">
        <f>IF(F8717="","",IF(F8717&lt;0,10*F8717^2,0))</f>
        <v/>
      </c>
      <c r="H8717">
        <f>IF(F8717="","",IF(F8717&gt;0,10*F8717^2,0))</f>
        <v/>
      </c>
    </row>
    <row r="8718">
      <c r="A8718">
        <f>Input!A8718</f>
        <v/>
      </c>
      <c r="B8718">
        <f>IF(ISNUMBER(Input!B8718),IF(AND(Input!B8718&gt;=20,Input!B8718&lt;=700),Input!B8718,""),"")</f>
        <v/>
      </c>
      <c r="C8718">
        <f>IF(B8718="","",INT(A8718))</f>
        <v/>
      </c>
      <c r="D8718">
        <f>IF(B8718="","",HOUR(A8718))</f>
        <v/>
      </c>
      <c r="E8718">
        <f>IF(B8718="","",IF(INPUT!$I$1="","",IF(C8718&lt;(INT(INPUT!$I$1)-INPUT!$I$2),"Off Meds",IF(C8718&lt;=(INT(INPUT!$I$1)+INPUT!$I$2),"Washout","On Meds"))))</f>
        <v/>
      </c>
      <c r="F8718">
        <f>IF(B8718="","",1.509*(LN(B8718)^1.084-5.381))</f>
        <v/>
      </c>
      <c r="G8718">
        <f>IF(F8718="","",IF(F8718&lt;0,10*F8718^2,0))</f>
        <v/>
      </c>
      <c r="H8718">
        <f>IF(F8718="","",IF(F8718&gt;0,10*F8718^2,0))</f>
        <v/>
      </c>
    </row>
    <row r="8719">
      <c r="A8719">
        <f>Input!A8719</f>
        <v/>
      </c>
      <c r="B8719">
        <f>IF(ISNUMBER(Input!B8719),IF(AND(Input!B8719&gt;=20,Input!B8719&lt;=700),Input!B8719,""),"")</f>
        <v/>
      </c>
      <c r="C8719">
        <f>IF(B8719="","",INT(A8719))</f>
        <v/>
      </c>
      <c r="D8719">
        <f>IF(B8719="","",HOUR(A8719))</f>
        <v/>
      </c>
      <c r="E8719">
        <f>IF(B8719="","",IF(INPUT!$I$1="","",IF(C8719&lt;(INT(INPUT!$I$1)-INPUT!$I$2),"Off Meds",IF(C8719&lt;=(INT(INPUT!$I$1)+INPUT!$I$2),"Washout","On Meds"))))</f>
        <v/>
      </c>
      <c r="F8719">
        <f>IF(B8719="","",1.509*(LN(B8719)^1.084-5.381))</f>
        <v/>
      </c>
      <c r="G8719">
        <f>IF(F8719="","",IF(F8719&lt;0,10*F8719^2,0))</f>
        <v/>
      </c>
      <c r="H8719">
        <f>IF(F8719="","",IF(F8719&gt;0,10*F8719^2,0))</f>
        <v/>
      </c>
    </row>
    <row r="8720">
      <c r="A8720">
        <f>Input!A8720</f>
        <v/>
      </c>
      <c r="B8720">
        <f>IF(ISNUMBER(Input!B8720),IF(AND(Input!B8720&gt;=20,Input!B8720&lt;=700),Input!B8720,""),"")</f>
        <v/>
      </c>
      <c r="C8720">
        <f>IF(B8720="","",INT(A8720))</f>
        <v/>
      </c>
      <c r="D8720">
        <f>IF(B8720="","",HOUR(A8720))</f>
        <v/>
      </c>
      <c r="E8720">
        <f>IF(B8720="","",IF(INPUT!$I$1="","",IF(C8720&lt;(INT(INPUT!$I$1)-INPUT!$I$2),"Off Meds",IF(C8720&lt;=(INT(INPUT!$I$1)+INPUT!$I$2),"Washout","On Meds"))))</f>
        <v/>
      </c>
      <c r="F8720">
        <f>IF(B8720="","",1.509*(LN(B8720)^1.084-5.381))</f>
        <v/>
      </c>
      <c r="G8720">
        <f>IF(F8720="","",IF(F8720&lt;0,10*F8720^2,0))</f>
        <v/>
      </c>
      <c r="H8720">
        <f>IF(F8720="","",IF(F8720&gt;0,10*F8720^2,0))</f>
        <v/>
      </c>
    </row>
    <row r="8721">
      <c r="A8721">
        <f>Input!A8721</f>
        <v/>
      </c>
      <c r="B8721">
        <f>IF(ISNUMBER(Input!B8721),IF(AND(Input!B8721&gt;=20,Input!B8721&lt;=700),Input!B8721,""),"")</f>
        <v/>
      </c>
      <c r="C8721">
        <f>IF(B8721="","",INT(A8721))</f>
        <v/>
      </c>
      <c r="D8721">
        <f>IF(B8721="","",HOUR(A8721))</f>
        <v/>
      </c>
      <c r="E8721">
        <f>IF(B8721="","",IF(INPUT!$I$1="","",IF(C8721&lt;(INT(INPUT!$I$1)-INPUT!$I$2),"Off Meds",IF(C8721&lt;=(INT(INPUT!$I$1)+INPUT!$I$2),"Washout","On Meds"))))</f>
        <v/>
      </c>
      <c r="F8721">
        <f>IF(B8721="","",1.509*(LN(B8721)^1.084-5.381))</f>
        <v/>
      </c>
      <c r="G8721">
        <f>IF(F8721="","",IF(F8721&lt;0,10*F8721^2,0))</f>
        <v/>
      </c>
      <c r="H8721">
        <f>IF(F8721="","",IF(F8721&gt;0,10*F8721^2,0))</f>
        <v/>
      </c>
    </row>
    <row r="8722">
      <c r="A8722">
        <f>Input!A8722</f>
        <v/>
      </c>
      <c r="B8722">
        <f>IF(ISNUMBER(Input!B8722),IF(AND(Input!B8722&gt;=20,Input!B8722&lt;=700),Input!B8722,""),"")</f>
        <v/>
      </c>
      <c r="C8722">
        <f>IF(B8722="","",INT(A8722))</f>
        <v/>
      </c>
      <c r="D8722">
        <f>IF(B8722="","",HOUR(A8722))</f>
        <v/>
      </c>
      <c r="E8722">
        <f>IF(B8722="","",IF(INPUT!$I$1="","",IF(C8722&lt;(INT(INPUT!$I$1)-INPUT!$I$2),"Off Meds",IF(C8722&lt;=(INT(INPUT!$I$1)+INPUT!$I$2),"Washout","On Meds"))))</f>
        <v/>
      </c>
      <c r="F8722">
        <f>IF(B8722="","",1.509*(LN(B8722)^1.084-5.381))</f>
        <v/>
      </c>
      <c r="G8722">
        <f>IF(F8722="","",IF(F8722&lt;0,10*F8722^2,0))</f>
        <v/>
      </c>
      <c r="H8722">
        <f>IF(F8722="","",IF(F8722&gt;0,10*F8722^2,0))</f>
        <v/>
      </c>
    </row>
    <row r="8723">
      <c r="A8723">
        <f>Input!A8723</f>
        <v/>
      </c>
      <c r="B8723">
        <f>IF(ISNUMBER(Input!B8723),IF(AND(Input!B8723&gt;=20,Input!B8723&lt;=700),Input!B8723,""),"")</f>
        <v/>
      </c>
      <c r="C8723">
        <f>IF(B8723="","",INT(A8723))</f>
        <v/>
      </c>
      <c r="D8723">
        <f>IF(B8723="","",HOUR(A8723))</f>
        <v/>
      </c>
      <c r="E8723">
        <f>IF(B8723="","",IF(INPUT!$I$1="","",IF(C8723&lt;(INT(INPUT!$I$1)-INPUT!$I$2),"Off Meds",IF(C8723&lt;=(INT(INPUT!$I$1)+INPUT!$I$2),"Washout","On Meds"))))</f>
        <v/>
      </c>
      <c r="F8723">
        <f>IF(B8723="","",1.509*(LN(B8723)^1.084-5.381))</f>
        <v/>
      </c>
      <c r="G8723">
        <f>IF(F8723="","",IF(F8723&lt;0,10*F8723^2,0))</f>
        <v/>
      </c>
      <c r="H8723">
        <f>IF(F8723="","",IF(F8723&gt;0,10*F8723^2,0))</f>
        <v/>
      </c>
    </row>
    <row r="8724">
      <c r="A8724">
        <f>Input!A8724</f>
        <v/>
      </c>
      <c r="B8724">
        <f>IF(ISNUMBER(Input!B8724),IF(AND(Input!B8724&gt;=20,Input!B8724&lt;=700),Input!B8724,""),"")</f>
        <v/>
      </c>
      <c r="C8724">
        <f>IF(B8724="","",INT(A8724))</f>
        <v/>
      </c>
      <c r="D8724">
        <f>IF(B8724="","",HOUR(A8724))</f>
        <v/>
      </c>
      <c r="E8724">
        <f>IF(B8724="","",IF(INPUT!$I$1="","",IF(C8724&lt;(INT(INPUT!$I$1)-INPUT!$I$2),"Off Meds",IF(C8724&lt;=(INT(INPUT!$I$1)+INPUT!$I$2),"Washout","On Meds"))))</f>
        <v/>
      </c>
      <c r="F8724">
        <f>IF(B8724="","",1.509*(LN(B8724)^1.084-5.381))</f>
        <v/>
      </c>
      <c r="G8724">
        <f>IF(F8724="","",IF(F8724&lt;0,10*F8724^2,0))</f>
        <v/>
      </c>
      <c r="H8724">
        <f>IF(F8724="","",IF(F8724&gt;0,10*F8724^2,0))</f>
        <v/>
      </c>
    </row>
    <row r="8725">
      <c r="A8725">
        <f>Input!A8725</f>
        <v/>
      </c>
      <c r="B8725">
        <f>IF(ISNUMBER(Input!B8725),IF(AND(Input!B8725&gt;=20,Input!B8725&lt;=700),Input!B8725,""),"")</f>
        <v/>
      </c>
      <c r="C8725">
        <f>IF(B8725="","",INT(A8725))</f>
        <v/>
      </c>
      <c r="D8725">
        <f>IF(B8725="","",HOUR(A8725))</f>
        <v/>
      </c>
      <c r="E8725">
        <f>IF(B8725="","",IF(INPUT!$I$1="","",IF(C8725&lt;(INT(INPUT!$I$1)-INPUT!$I$2),"Off Meds",IF(C8725&lt;=(INT(INPUT!$I$1)+INPUT!$I$2),"Washout","On Meds"))))</f>
        <v/>
      </c>
      <c r="F8725">
        <f>IF(B8725="","",1.509*(LN(B8725)^1.084-5.381))</f>
        <v/>
      </c>
      <c r="G8725">
        <f>IF(F8725="","",IF(F8725&lt;0,10*F8725^2,0))</f>
        <v/>
      </c>
      <c r="H8725">
        <f>IF(F8725="","",IF(F8725&gt;0,10*F8725^2,0))</f>
        <v/>
      </c>
    </row>
    <row r="8726">
      <c r="A8726">
        <f>Input!A8726</f>
        <v/>
      </c>
      <c r="B8726">
        <f>IF(ISNUMBER(Input!B8726),IF(AND(Input!B8726&gt;=20,Input!B8726&lt;=700),Input!B8726,""),"")</f>
        <v/>
      </c>
      <c r="C8726">
        <f>IF(B8726="","",INT(A8726))</f>
        <v/>
      </c>
      <c r="D8726">
        <f>IF(B8726="","",HOUR(A8726))</f>
        <v/>
      </c>
      <c r="E8726">
        <f>IF(B8726="","",IF(INPUT!$I$1="","",IF(C8726&lt;(INT(INPUT!$I$1)-INPUT!$I$2),"Off Meds",IF(C8726&lt;=(INT(INPUT!$I$1)+INPUT!$I$2),"Washout","On Meds"))))</f>
        <v/>
      </c>
      <c r="F8726">
        <f>IF(B8726="","",1.509*(LN(B8726)^1.084-5.381))</f>
        <v/>
      </c>
      <c r="G8726">
        <f>IF(F8726="","",IF(F8726&lt;0,10*F8726^2,0))</f>
        <v/>
      </c>
      <c r="H8726">
        <f>IF(F8726="","",IF(F8726&gt;0,10*F8726^2,0))</f>
        <v/>
      </c>
    </row>
    <row r="8727">
      <c r="A8727">
        <f>Input!A8727</f>
        <v/>
      </c>
      <c r="B8727">
        <f>IF(ISNUMBER(Input!B8727),IF(AND(Input!B8727&gt;=20,Input!B8727&lt;=700),Input!B8727,""),"")</f>
        <v/>
      </c>
      <c r="C8727">
        <f>IF(B8727="","",INT(A8727))</f>
        <v/>
      </c>
      <c r="D8727">
        <f>IF(B8727="","",HOUR(A8727))</f>
        <v/>
      </c>
      <c r="E8727">
        <f>IF(B8727="","",IF(INPUT!$I$1="","",IF(C8727&lt;(INT(INPUT!$I$1)-INPUT!$I$2),"Off Meds",IF(C8727&lt;=(INT(INPUT!$I$1)+INPUT!$I$2),"Washout","On Meds"))))</f>
        <v/>
      </c>
      <c r="F8727">
        <f>IF(B8727="","",1.509*(LN(B8727)^1.084-5.381))</f>
        <v/>
      </c>
      <c r="G8727">
        <f>IF(F8727="","",IF(F8727&lt;0,10*F8727^2,0))</f>
        <v/>
      </c>
      <c r="H8727">
        <f>IF(F8727="","",IF(F8727&gt;0,10*F8727^2,0))</f>
        <v/>
      </c>
    </row>
    <row r="8728">
      <c r="A8728">
        <f>Input!A8728</f>
        <v/>
      </c>
      <c r="B8728">
        <f>IF(ISNUMBER(Input!B8728),IF(AND(Input!B8728&gt;=20,Input!B8728&lt;=700),Input!B8728,""),"")</f>
        <v/>
      </c>
      <c r="C8728">
        <f>IF(B8728="","",INT(A8728))</f>
        <v/>
      </c>
      <c r="D8728">
        <f>IF(B8728="","",HOUR(A8728))</f>
        <v/>
      </c>
      <c r="E8728">
        <f>IF(B8728="","",IF(INPUT!$I$1="","",IF(C8728&lt;(INT(INPUT!$I$1)-INPUT!$I$2),"Off Meds",IF(C8728&lt;=(INT(INPUT!$I$1)+INPUT!$I$2),"Washout","On Meds"))))</f>
        <v/>
      </c>
      <c r="F8728">
        <f>IF(B8728="","",1.509*(LN(B8728)^1.084-5.381))</f>
        <v/>
      </c>
      <c r="G8728">
        <f>IF(F8728="","",IF(F8728&lt;0,10*F8728^2,0))</f>
        <v/>
      </c>
      <c r="H8728">
        <f>IF(F8728="","",IF(F8728&gt;0,10*F8728^2,0))</f>
        <v/>
      </c>
    </row>
    <row r="8729">
      <c r="A8729">
        <f>Input!A8729</f>
        <v/>
      </c>
      <c r="B8729">
        <f>IF(ISNUMBER(Input!B8729),IF(AND(Input!B8729&gt;=20,Input!B8729&lt;=700),Input!B8729,""),"")</f>
        <v/>
      </c>
      <c r="C8729">
        <f>IF(B8729="","",INT(A8729))</f>
        <v/>
      </c>
      <c r="D8729">
        <f>IF(B8729="","",HOUR(A8729))</f>
        <v/>
      </c>
      <c r="E8729">
        <f>IF(B8729="","",IF(INPUT!$I$1="","",IF(C8729&lt;(INT(INPUT!$I$1)-INPUT!$I$2),"Off Meds",IF(C8729&lt;=(INT(INPUT!$I$1)+INPUT!$I$2),"Washout","On Meds"))))</f>
        <v/>
      </c>
      <c r="F8729">
        <f>IF(B8729="","",1.509*(LN(B8729)^1.084-5.381))</f>
        <v/>
      </c>
      <c r="G8729">
        <f>IF(F8729="","",IF(F8729&lt;0,10*F8729^2,0))</f>
        <v/>
      </c>
      <c r="H8729">
        <f>IF(F8729="","",IF(F8729&gt;0,10*F8729^2,0))</f>
        <v/>
      </c>
    </row>
    <row r="8730">
      <c r="A8730">
        <f>Input!A8730</f>
        <v/>
      </c>
      <c r="B8730">
        <f>IF(ISNUMBER(Input!B8730),IF(AND(Input!B8730&gt;=20,Input!B8730&lt;=700),Input!B8730,""),"")</f>
        <v/>
      </c>
      <c r="C8730">
        <f>IF(B8730="","",INT(A8730))</f>
        <v/>
      </c>
      <c r="D8730">
        <f>IF(B8730="","",HOUR(A8730))</f>
        <v/>
      </c>
      <c r="E8730">
        <f>IF(B8730="","",IF(INPUT!$I$1="","",IF(C8730&lt;(INT(INPUT!$I$1)-INPUT!$I$2),"Off Meds",IF(C8730&lt;=(INT(INPUT!$I$1)+INPUT!$I$2),"Washout","On Meds"))))</f>
        <v/>
      </c>
      <c r="F8730">
        <f>IF(B8730="","",1.509*(LN(B8730)^1.084-5.381))</f>
        <v/>
      </c>
      <c r="G8730">
        <f>IF(F8730="","",IF(F8730&lt;0,10*F8730^2,0))</f>
        <v/>
      </c>
      <c r="H8730">
        <f>IF(F8730="","",IF(F8730&gt;0,10*F8730^2,0))</f>
        <v/>
      </c>
    </row>
    <row r="8731">
      <c r="A8731">
        <f>Input!A8731</f>
        <v/>
      </c>
      <c r="B8731">
        <f>IF(ISNUMBER(Input!B8731),IF(AND(Input!B8731&gt;=20,Input!B8731&lt;=700),Input!B8731,""),"")</f>
        <v/>
      </c>
      <c r="C8731">
        <f>IF(B8731="","",INT(A8731))</f>
        <v/>
      </c>
      <c r="D8731">
        <f>IF(B8731="","",HOUR(A8731))</f>
        <v/>
      </c>
      <c r="E8731">
        <f>IF(B8731="","",IF(INPUT!$I$1="","",IF(C8731&lt;(INT(INPUT!$I$1)-INPUT!$I$2),"Off Meds",IF(C8731&lt;=(INT(INPUT!$I$1)+INPUT!$I$2),"Washout","On Meds"))))</f>
        <v/>
      </c>
      <c r="F8731">
        <f>IF(B8731="","",1.509*(LN(B8731)^1.084-5.381))</f>
        <v/>
      </c>
      <c r="G8731">
        <f>IF(F8731="","",IF(F8731&lt;0,10*F8731^2,0))</f>
        <v/>
      </c>
      <c r="H8731">
        <f>IF(F8731="","",IF(F8731&gt;0,10*F8731^2,0))</f>
        <v/>
      </c>
    </row>
    <row r="8732">
      <c r="A8732">
        <f>Input!A8732</f>
        <v/>
      </c>
      <c r="B8732">
        <f>IF(ISNUMBER(Input!B8732),IF(AND(Input!B8732&gt;=20,Input!B8732&lt;=700),Input!B8732,""),"")</f>
        <v/>
      </c>
      <c r="C8732">
        <f>IF(B8732="","",INT(A8732))</f>
        <v/>
      </c>
      <c r="D8732">
        <f>IF(B8732="","",HOUR(A8732))</f>
        <v/>
      </c>
      <c r="E8732">
        <f>IF(B8732="","",IF(INPUT!$I$1="","",IF(C8732&lt;(INT(INPUT!$I$1)-INPUT!$I$2),"Off Meds",IF(C8732&lt;=(INT(INPUT!$I$1)+INPUT!$I$2),"Washout","On Meds"))))</f>
        <v/>
      </c>
      <c r="F8732">
        <f>IF(B8732="","",1.509*(LN(B8732)^1.084-5.381))</f>
        <v/>
      </c>
      <c r="G8732">
        <f>IF(F8732="","",IF(F8732&lt;0,10*F8732^2,0))</f>
        <v/>
      </c>
      <c r="H8732">
        <f>IF(F8732="","",IF(F8732&gt;0,10*F8732^2,0))</f>
        <v/>
      </c>
    </row>
    <row r="8733">
      <c r="A8733">
        <f>Input!A8733</f>
        <v/>
      </c>
      <c r="B8733">
        <f>IF(ISNUMBER(Input!B8733),IF(AND(Input!B8733&gt;=20,Input!B8733&lt;=700),Input!B8733,""),"")</f>
        <v/>
      </c>
      <c r="C8733">
        <f>IF(B8733="","",INT(A8733))</f>
        <v/>
      </c>
      <c r="D8733">
        <f>IF(B8733="","",HOUR(A8733))</f>
        <v/>
      </c>
      <c r="E8733">
        <f>IF(B8733="","",IF(INPUT!$I$1="","",IF(C8733&lt;(INT(INPUT!$I$1)-INPUT!$I$2),"Off Meds",IF(C8733&lt;=(INT(INPUT!$I$1)+INPUT!$I$2),"Washout","On Meds"))))</f>
        <v/>
      </c>
      <c r="F8733">
        <f>IF(B8733="","",1.509*(LN(B8733)^1.084-5.381))</f>
        <v/>
      </c>
      <c r="G8733">
        <f>IF(F8733="","",IF(F8733&lt;0,10*F8733^2,0))</f>
        <v/>
      </c>
      <c r="H8733">
        <f>IF(F8733="","",IF(F8733&gt;0,10*F8733^2,0))</f>
        <v/>
      </c>
    </row>
    <row r="8734">
      <c r="A8734">
        <f>Input!A8734</f>
        <v/>
      </c>
      <c r="B8734">
        <f>IF(ISNUMBER(Input!B8734),IF(AND(Input!B8734&gt;=20,Input!B8734&lt;=700),Input!B8734,""),"")</f>
        <v/>
      </c>
      <c r="C8734">
        <f>IF(B8734="","",INT(A8734))</f>
        <v/>
      </c>
      <c r="D8734">
        <f>IF(B8734="","",HOUR(A8734))</f>
        <v/>
      </c>
      <c r="E8734">
        <f>IF(B8734="","",IF(INPUT!$I$1="","",IF(C8734&lt;(INT(INPUT!$I$1)-INPUT!$I$2),"Off Meds",IF(C8734&lt;=(INT(INPUT!$I$1)+INPUT!$I$2),"Washout","On Meds"))))</f>
        <v/>
      </c>
      <c r="F8734">
        <f>IF(B8734="","",1.509*(LN(B8734)^1.084-5.381))</f>
        <v/>
      </c>
      <c r="G8734">
        <f>IF(F8734="","",IF(F8734&lt;0,10*F8734^2,0))</f>
        <v/>
      </c>
      <c r="H8734">
        <f>IF(F8734="","",IF(F8734&gt;0,10*F8734^2,0))</f>
        <v/>
      </c>
    </row>
    <row r="8735">
      <c r="A8735">
        <f>Input!A8735</f>
        <v/>
      </c>
      <c r="B8735">
        <f>IF(ISNUMBER(Input!B8735),IF(AND(Input!B8735&gt;=20,Input!B8735&lt;=700),Input!B8735,""),"")</f>
        <v/>
      </c>
      <c r="C8735">
        <f>IF(B8735="","",INT(A8735))</f>
        <v/>
      </c>
      <c r="D8735">
        <f>IF(B8735="","",HOUR(A8735))</f>
        <v/>
      </c>
      <c r="E8735">
        <f>IF(B8735="","",IF(INPUT!$I$1="","",IF(C8735&lt;(INT(INPUT!$I$1)-INPUT!$I$2),"Off Meds",IF(C8735&lt;=(INT(INPUT!$I$1)+INPUT!$I$2),"Washout","On Meds"))))</f>
        <v/>
      </c>
      <c r="F8735">
        <f>IF(B8735="","",1.509*(LN(B8735)^1.084-5.381))</f>
        <v/>
      </c>
      <c r="G8735">
        <f>IF(F8735="","",IF(F8735&lt;0,10*F8735^2,0))</f>
        <v/>
      </c>
      <c r="H8735">
        <f>IF(F8735="","",IF(F8735&gt;0,10*F8735^2,0))</f>
        <v/>
      </c>
    </row>
    <row r="8736">
      <c r="A8736">
        <f>Input!A8736</f>
        <v/>
      </c>
      <c r="B8736">
        <f>IF(ISNUMBER(Input!B8736),IF(AND(Input!B8736&gt;=20,Input!B8736&lt;=700),Input!B8736,""),"")</f>
        <v/>
      </c>
      <c r="C8736">
        <f>IF(B8736="","",INT(A8736))</f>
        <v/>
      </c>
      <c r="D8736">
        <f>IF(B8736="","",HOUR(A8736))</f>
        <v/>
      </c>
      <c r="E8736">
        <f>IF(B8736="","",IF(INPUT!$I$1="","",IF(C8736&lt;(INT(INPUT!$I$1)-INPUT!$I$2),"Off Meds",IF(C8736&lt;=(INT(INPUT!$I$1)+INPUT!$I$2),"Washout","On Meds"))))</f>
        <v/>
      </c>
      <c r="F8736">
        <f>IF(B8736="","",1.509*(LN(B8736)^1.084-5.381))</f>
        <v/>
      </c>
      <c r="G8736">
        <f>IF(F8736="","",IF(F8736&lt;0,10*F8736^2,0))</f>
        <v/>
      </c>
      <c r="H8736">
        <f>IF(F8736="","",IF(F8736&gt;0,10*F8736^2,0))</f>
        <v/>
      </c>
    </row>
    <row r="8737">
      <c r="A8737">
        <f>Input!A8737</f>
        <v/>
      </c>
      <c r="B8737">
        <f>IF(ISNUMBER(Input!B8737),IF(AND(Input!B8737&gt;=20,Input!B8737&lt;=700),Input!B8737,""),"")</f>
        <v/>
      </c>
      <c r="C8737">
        <f>IF(B8737="","",INT(A8737))</f>
        <v/>
      </c>
      <c r="D8737">
        <f>IF(B8737="","",HOUR(A8737))</f>
        <v/>
      </c>
      <c r="E8737">
        <f>IF(B8737="","",IF(INPUT!$I$1="","",IF(C8737&lt;(INT(INPUT!$I$1)-INPUT!$I$2),"Off Meds",IF(C8737&lt;=(INT(INPUT!$I$1)+INPUT!$I$2),"Washout","On Meds"))))</f>
        <v/>
      </c>
      <c r="F8737">
        <f>IF(B8737="","",1.509*(LN(B8737)^1.084-5.381))</f>
        <v/>
      </c>
      <c r="G8737">
        <f>IF(F8737="","",IF(F8737&lt;0,10*F8737^2,0))</f>
        <v/>
      </c>
      <c r="H8737">
        <f>IF(F8737="","",IF(F8737&gt;0,10*F8737^2,0))</f>
        <v/>
      </c>
    </row>
    <row r="8738">
      <c r="A8738">
        <f>Input!A8738</f>
        <v/>
      </c>
      <c r="B8738">
        <f>IF(ISNUMBER(Input!B8738),IF(AND(Input!B8738&gt;=20,Input!B8738&lt;=700),Input!B8738,""),"")</f>
        <v/>
      </c>
      <c r="C8738">
        <f>IF(B8738="","",INT(A8738))</f>
        <v/>
      </c>
      <c r="D8738">
        <f>IF(B8738="","",HOUR(A8738))</f>
        <v/>
      </c>
      <c r="E8738">
        <f>IF(B8738="","",IF(INPUT!$I$1="","",IF(C8738&lt;(INT(INPUT!$I$1)-INPUT!$I$2),"Off Meds",IF(C8738&lt;=(INT(INPUT!$I$1)+INPUT!$I$2),"Washout","On Meds"))))</f>
        <v/>
      </c>
      <c r="F8738">
        <f>IF(B8738="","",1.509*(LN(B8738)^1.084-5.381))</f>
        <v/>
      </c>
      <c r="G8738">
        <f>IF(F8738="","",IF(F8738&lt;0,10*F8738^2,0))</f>
        <v/>
      </c>
      <c r="H8738">
        <f>IF(F8738="","",IF(F8738&gt;0,10*F8738^2,0))</f>
        <v/>
      </c>
    </row>
    <row r="8739">
      <c r="A8739">
        <f>Input!A8739</f>
        <v/>
      </c>
      <c r="B8739">
        <f>IF(ISNUMBER(Input!B8739),IF(AND(Input!B8739&gt;=20,Input!B8739&lt;=700),Input!B8739,""),"")</f>
        <v/>
      </c>
      <c r="C8739">
        <f>IF(B8739="","",INT(A8739))</f>
        <v/>
      </c>
      <c r="D8739">
        <f>IF(B8739="","",HOUR(A8739))</f>
        <v/>
      </c>
      <c r="E8739">
        <f>IF(B8739="","",IF(INPUT!$I$1="","",IF(C8739&lt;(INT(INPUT!$I$1)-INPUT!$I$2),"Off Meds",IF(C8739&lt;=(INT(INPUT!$I$1)+INPUT!$I$2),"Washout","On Meds"))))</f>
        <v/>
      </c>
      <c r="F8739">
        <f>IF(B8739="","",1.509*(LN(B8739)^1.084-5.381))</f>
        <v/>
      </c>
      <c r="G8739">
        <f>IF(F8739="","",IF(F8739&lt;0,10*F8739^2,0))</f>
        <v/>
      </c>
      <c r="H8739">
        <f>IF(F8739="","",IF(F8739&gt;0,10*F8739^2,0))</f>
        <v/>
      </c>
    </row>
    <row r="8740">
      <c r="A8740">
        <f>Input!A8740</f>
        <v/>
      </c>
      <c r="B8740">
        <f>IF(ISNUMBER(Input!B8740),IF(AND(Input!B8740&gt;=20,Input!B8740&lt;=700),Input!B8740,""),"")</f>
        <v/>
      </c>
      <c r="C8740">
        <f>IF(B8740="","",INT(A8740))</f>
        <v/>
      </c>
      <c r="D8740">
        <f>IF(B8740="","",HOUR(A8740))</f>
        <v/>
      </c>
      <c r="E8740">
        <f>IF(B8740="","",IF(INPUT!$I$1="","",IF(C8740&lt;(INT(INPUT!$I$1)-INPUT!$I$2),"Off Meds",IF(C8740&lt;=(INT(INPUT!$I$1)+INPUT!$I$2),"Washout","On Meds"))))</f>
        <v/>
      </c>
      <c r="F8740">
        <f>IF(B8740="","",1.509*(LN(B8740)^1.084-5.381))</f>
        <v/>
      </c>
      <c r="G8740">
        <f>IF(F8740="","",IF(F8740&lt;0,10*F8740^2,0))</f>
        <v/>
      </c>
      <c r="H8740">
        <f>IF(F8740="","",IF(F8740&gt;0,10*F8740^2,0))</f>
        <v/>
      </c>
    </row>
    <row r="8741">
      <c r="A8741">
        <f>Input!A8741</f>
        <v/>
      </c>
      <c r="B8741">
        <f>IF(ISNUMBER(Input!B8741),IF(AND(Input!B8741&gt;=20,Input!B8741&lt;=700),Input!B8741,""),"")</f>
        <v/>
      </c>
      <c r="C8741">
        <f>IF(B8741="","",INT(A8741))</f>
        <v/>
      </c>
      <c r="D8741">
        <f>IF(B8741="","",HOUR(A8741))</f>
        <v/>
      </c>
      <c r="E8741">
        <f>IF(B8741="","",IF(INPUT!$I$1="","",IF(C8741&lt;(INT(INPUT!$I$1)-INPUT!$I$2),"Off Meds",IF(C8741&lt;=(INT(INPUT!$I$1)+INPUT!$I$2),"Washout","On Meds"))))</f>
        <v/>
      </c>
      <c r="F8741">
        <f>IF(B8741="","",1.509*(LN(B8741)^1.084-5.381))</f>
        <v/>
      </c>
      <c r="G8741">
        <f>IF(F8741="","",IF(F8741&lt;0,10*F8741^2,0))</f>
        <v/>
      </c>
      <c r="H8741">
        <f>IF(F8741="","",IF(F8741&gt;0,10*F8741^2,0))</f>
        <v/>
      </c>
    </row>
    <row r="8742">
      <c r="A8742">
        <f>Input!A8742</f>
        <v/>
      </c>
      <c r="B8742">
        <f>IF(ISNUMBER(Input!B8742),IF(AND(Input!B8742&gt;=20,Input!B8742&lt;=700),Input!B8742,""),"")</f>
        <v/>
      </c>
      <c r="C8742">
        <f>IF(B8742="","",INT(A8742))</f>
        <v/>
      </c>
      <c r="D8742">
        <f>IF(B8742="","",HOUR(A8742))</f>
        <v/>
      </c>
      <c r="E8742">
        <f>IF(B8742="","",IF(INPUT!$I$1="","",IF(C8742&lt;(INT(INPUT!$I$1)-INPUT!$I$2),"Off Meds",IF(C8742&lt;=(INT(INPUT!$I$1)+INPUT!$I$2),"Washout","On Meds"))))</f>
        <v/>
      </c>
      <c r="F8742">
        <f>IF(B8742="","",1.509*(LN(B8742)^1.084-5.381))</f>
        <v/>
      </c>
      <c r="G8742">
        <f>IF(F8742="","",IF(F8742&lt;0,10*F8742^2,0))</f>
        <v/>
      </c>
      <c r="H8742">
        <f>IF(F8742="","",IF(F8742&gt;0,10*F8742^2,0))</f>
        <v/>
      </c>
    </row>
    <row r="8743">
      <c r="A8743">
        <f>Input!A8743</f>
        <v/>
      </c>
      <c r="B8743">
        <f>IF(ISNUMBER(Input!B8743),IF(AND(Input!B8743&gt;=20,Input!B8743&lt;=700),Input!B8743,""),"")</f>
        <v/>
      </c>
      <c r="C8743">
        <f>IF(B8743="","",INT(A8743))</f>
        <v/>
      </c>
      <c r="D8743">
        <f>IF(B8743="","",HOUR(A8743))</f>
        <v/>
      </c>
      <c r="E8743">
        <f>IF(B8743="","",IF(INPUT!$I$1="","",IF(C8743&lt;(INT(INPUT!$I$1)-INPUT!$I$2),"Off Meds",IF(C8743&lt;=(INT(INPUT!$I$1)+INPUT!$I$2),"Washout","On Meds"))))</f>
        <v/>
      </c>
      <c r="F8743">
        <f>IF(B8743="","",1.509*(LN(B8743)^1.084-5.381))</f>
        <v/>
      </c>
      <c r="G8743">
        <f>IF(F8743="","",IF(F8743&lt;0,10*F8743^2,0))</f>
        <v/>
      </c>
      <c r="H8743">
        <f>IF(F8743="","",IF(F8743&gt;0,10*F8743^2,0))</f>
        <v/>
      </c>
    </row>
    <row r="8744">
      <c r="A8744">
        <f>Input!A8744</f>
        <v/>
      </c>
      <c r="B8744">
        <f>IF(ISNUMBER(Input!B8744),IF(AND(Input!B8744&gt;=20,Input!B8744&lt;=700),Input!B8744,""),"")</f>
        <v/>
      </c>
      <c r="C8744">
        <f>IF(B8744="","",INT(A8744))</f>
        <v/>
      </c>
      <c r="D8744">
        <f>IF(B8744="","",HOUR(A8744))</f>
        <v/>
      </c>
      <c r="E8744">
        <f>IF(B8744="","",IF(INPUT!$I$1="","",IF(C8744&lt;(INT(INPUT!$I$1)-INPUT!$I$2),"Off Meds",IF(C8744&lt;=(INT(INPUT!$I$1)+INPUT!$I$2),"Washout","On Meds"))))</f>
        <v/>
      </c>
      <c r="F8744">
        <f>IF(B8744="","",1.509*(LN(B8744)^1.084-5.381))</f>
        <v/>
      </c>
      <c r="G8744">
        <f>IF(F8744="","",IF(F8744&lt;0,10*F8744^2,0))</f>
        <v/>
      </c>
      <c r="H8744">
        <f>IF(F8744="","",IF(F8744&gt;0,10*F8744^2,0))</f>
        <v/>
      </c>
    </row>
    <row r="8745">
      <c r="A8745">
        <f>Input!A8745</f>
        <v/>
      </c>
      <c r="B8745">
        <f>IF(ISNUMBER(Input!B8745),IF(AND(Input!B8745&gt;=20,Input!B8745&lt;=700),Input!B8745,""),"")</f>
        <v/>
      </c>
      <c r="C8745">
        <f>IF(B8745="","",INT(A8745))</f>
        <v/>
      </c>
      <c r="D8745">
        <f>IF(B8745="","",HOUR(A8745))</f>
        <v/>
      </c>
      <c r="E8745">
        <f>IF(B8745="","",IF(INPUT!$I$1="","",IF(C8745&lt;(INT(INPUT!$I$1)-INPUT!$I$2),"Off Meds",IF(C8745&lt;=(INT(INPUT!$I$1)+INPUT!$I$2),"Washout","On Meds"))))</f>
        <v/>
      </c>
      <c r="F8745">
        <f>IF(B8745="","",1.509*(LN(B8745)^1.084-5.381))</f>
        <v/>
      </c>
      <c r="G8745">
        <f>IF(F8745="","",IF(F8745&lt;0,10*F8745^2,0))</f>
        <v/>
      </c>
      <c r="H8745">
        <f>IF(F8745="","",IF(F8745&gt;0,10*F8745^2,0))</f>
        <v/>
      </c>
    </row>
    <row r="8746">
      <c r="A8746">
        <f>Input!A8746</f>
        <v/>
      </c>
      <c r="B8746">
        <f>IF(ISNUMBER(Input!B8746),IF(AND(Input!B8746&gt;=20,Input!B8746&lt;=700),Input!B8746,""),"")</f>
        <v/>
      </c>
      <c r="C8746">
        <f>IF(B8746="","",INT(A8746))</f>
        <v/>
      </c>
      <c r="D8746">
        <f>IF(B8746="","",HOUR(A8746))</f>
        <v/>
      </c>
      <c r="E8746">
        <f>IF(B8746="","",IF(INPUT!$I$1="","",IF(C8746&lt;(INT(INPUT!$I$1)-INPUT!$I$2),"Off Meds",IF(C8746&lt;=(INT(INPUT!$I$1)+INPUT!$I$2),"Washout","On Meds"))))</f>
        <v/>
      </c>
      <c r="F8746">
        <f>IF(B8746="","",1.509*(LN(B8746)^1.084-5.381))</f>
        <v/>
      </c>
      <c r="G8746">
        <f>IF(F8746="","",IF(F8746&lt;0,10*F8746^2,0))</f>
        <v/>
      </c>
      <c r="H8746">
        <f>IF(F8746="","",IF(F8746&gt;0,10*F8746^2,0))</f>
        <v/>
      </c>
    </row>
    <row r="8747">
      <c r="A8747">
        <f>Input!A8747</f>
        <v/>
      </c>
      <c r="B8747">
        <f>IF(ISNUMBER(Input!B8747),IF(AND(Input!B8747&gt;=20,Input!B8747&lt;=700),Input!B8747,""),"")</f>
        <v/>
      </c>
      <c r="C8747">
        <f>IF(B8747="","",INT(A8747))</f>
        <v/>
      </c>
      <c r="D8747">
        <f>IF(B8747="","",HOUR(A8747))</f>
        <v/>
      </c>
      <c r="E8747">
        <f>IF(B8747="","",IF(INPUT!$I$1="","",IF(C8747&lt;(INT(INPUT!$I$1)-INPUT!$I$2),"Off Meds",IF(C8747&lt;=(INT(INPUT!$I$1)+INPUT!$I$2),"Washout","On Meds"))))</f>
        <v/>
      </c>
      <c r="F8747">
        <f>IF(B8747="","",1.509*(LN(B8747)^1.084-5.381))</f>
        <v/>
      </c>
      <c r="G8747">
        <f>IF(F8747="","",IF(F8747&lt;0,10*F8747^2,0))</f>
        <v/>
      </c>
      <c r="H8747">
        <f>IF(F8747="","",IF(F8747&gt;0,10*F8747^2,0))</f>
        <v/>
      </c>
    </row>
    <row r="8748">
      <c r="A8748">
        <f>Input!A8748</f>
        <v/>
      </c>
      <c r="B8748">
        <f>IF(ISNUMBER(Input!B8748),IF(AND(Input!B8748&gt;=20,Input!B8748&lt;=700),Input!B8748,""),"")</f>
        <v/>
      </c>
      <c r="C8748">
        <f>IF(B8748="","",INT(A8748))</f>
        <v/>
      </c>
      <c r="D8748">
        <f>IF(B8748="","",HOUR(A8748))</f>
        <v/>
      </c>
      <c r="E8748">
        <f>IF(B8748="","",IF(INPUT!$I$1="","",IF(C8748&lt;(INT(INPUT!$I$1)-INPUT!$I$2),"Off Meds",IF(C8748&lt;=(INT(INPUT!$I$1)+INPUT!$I$2),"Washout","On Meds"))))</f>
        <v/>
      </c>
      <c r="F8748">
        <f>IF(B8748="","",1.509*(LN(B8748)^1.084-5.381))</f>
        <v/>
      </c>
      <c r="G8748">
        <f>IF(F8748="","",IF(F8748&lt;0,10*F8748^2,0))</f>
        <v/>
      </c>
      <c r="H8748">
        <f>IF(F8748="","",IF(F8748&gt;0,10*F8748^2,0))</f>
        <v/>
      </c>
    </row>
    <row r="8749">
      <c r="A8749">
        <f>Input!A8749</f>
        <v/>
      </c>
      <c r="B8749">
        <f>IF(ISNUMBER(Input!B8749),IF(AND(Input!B8749&gt;=20,Input!B8749&lt;=700),Input!B8749,""),"")</f>
        <v/>
      </c>
      <c r="C8749">
        <f>IF(B8749="","",INT(A8749))</f>
        <v/>
      </c>
      <c r="D8749">
        <f>IF(B8749="","",HOUR(A8749))</f>
        <v/>
      </c>
      <c r="E8749">
        <f>IF(B8749="","",IF(INPUT!$I$1="","",IF(C8749&lt;(INT(INPUT!$I$1)-INPUT!$I$2),"Off Meds",IF(C8749&lt;=(INT(INPUT!$I$1)+INPUT!$I$2),"Washout","On Meds"))))</f>
        <v/>
      </c>
      <c r="F8749">
        <f>IF(B8749="","",1.509*(LN(B8749)^1.084-5.381))</f>
        <v/>
      </c>
      <c r="G8749">
        <f>IF(F8749="","",IF(F8749&lt;0,10*F8749^2,0))</f>
        <v/>
      </c>
      <c r="H8749">
        <f>IF(F8749="","",IF(F8749&gt;0,10*F8749^2,0))</f>
        <v/>
      </c>
    </row>
    <row r="8750">
      <c r="A8750">
        <f>Input!A8750</f>
        <v/>
      </c>
      <c r="B8750">
        <f>IF(ISNUMBER(Input!B8750),IF(AND(Input!B8750&gt;=20,Input!B8750&lt;=700),Input!B8750,""),"")</f>
        <v/>
      </c>
      <c r="C8750">
        <f>IF(B8750="","",INT(A8750))</f>
        <v/>
      </c>
      <c r="D8750">
        <f>IF(B8750="","",HOUR(A8750))</f>
        <v/>
      </c>
      <c r="E8750">
        <f>IF(B8750="","",IF(INPUT!$I$1="","",IF(C8750&lt;(INT(INPUT!$I$1)-INPUT!$I$2),"Off Meds",IF(C8750&lt;=(INT(INPUT!$I$1)+INPUT!$I$2),"Washout","On Meds"))))</f>
        <v/>
      </c>
      <c r="F8750">
        <f>IF(B8750="","",1.509*(LN(B8750)^1.084-5.381))</f>
        <v/>
      </c>
      <c r="G8750">
        <f>IF(F8750="","",IF(F8750&lt;0,10*F8750^2,0))</f>
        <v/>
      </c>
      <c r="H8750">
        <f>IF(F8750="","",IF(F8750&gt;0,10*F8750^2,0))</f>
        <v/>
      </c>
    </row>
    <row r="8751">
      <c r="A8751">
        <f>Input!A8751</f>
        <v/>
      </c>
      <c r="B8751">
        <f>IF(ISNUMBER(Input!B8751),IF(AND(Input!B8751&gt;=20,Input!B8751&lt;=700),Input!B8751,""),"")</f>
        <v/>
      </c>
      <c r="C8751">
        <f>IF(B8751="","",INT(A8751))</f>
        <v/>
      </c>
      <c r="D8751">
        <f>IF(B8751="","",HOUR(A8751))</f>
        <v/>
      </c>
      <c r="E8751">
        <f>IF(B8751="","",IF(INPUT!$I$1="","",IF(C8751&lt;(INT(INPUT!$I$1)-INPUT!$I$2),"Off Meds",IF(C8751&lt;=(INT(INPUT!$I$1)+INPUT!$I$2),"Washout","On Meds"))))</f>
        <v/>
      </c>
      <c r="F8751">
        <f>IF(B8751="","",1.509*(LN(B8751)^1.084-5.381))</f>
        <v/>
      </c>
      <c r="G8751">
        <f>IF(F8751="","",IF(F8751&lt;0,10*F8751^2,0))</f>
        <v/>
      </c>
      <c r="H8751">
        <f>IF(F8751="","",IF(F8751&gt;0,10*F8751^2,0))</f>
        <v/>
      </c>
    </row>
    <row r="8752">
      <c r="A8752">
        <f>Input!A8752</f>
        <v/>
      </c>
      <c r="B8752">
        <f>IF(ISNUMBER(Input!B8752),IF(AND(Input!B8752&gt;=20,Input!B8752&lt;=700),Input!B8752,""),"")</f>
        <v/>
      </c>
      <c r="C8752">
        <f>IF(B8752="","",INT(A8752))</f>
        <v/>
      </c>
      <c r="D8752">
        <f>IF(B8752="","",HOUR(A8752))</f>
        <v/>
      </c>
      <c r="E8752">
        <f>IF(B8752="","",IF(INPUT!$I$1="","",IF(C8752&lt;(INT(INPUT!$I$1)-INPUT!$I$2),"Off Meds",IF(C8752&lt;=(INT(INPUT!$I$1)+INPUT!$I$2),"Washout","On Meds"))))</f>
        <v/>
      </c>
      <c r="F8752">
        <f>IF(B8752="","",1.509*(LN(B8752)^1.084-5.381))</f>
        <v/>
      </c>
      <c r="G8752">
        <f>IF(F8752="","",IF(F8752&lt;0,10*F8752^2,0))</f>
        <v/>
      </c>
      <c r="H8752">
        <f>IF(F8752="","",IF(F8752&gt;0,10*F8752^2,0))</f>
        <v/>
      </c>
    </row>
    <row r="8753">
      <c r="A8753">
        <f>Input!A8753</f>
        <v/>
      </c>
      <c r="B8753">
        <f>IF(ISNUMBER(Input!B8753),IF(AND(Input!B8753&gt;=20,Input!B8753&lt;=700),Input!B8753,""),"")</f>
        <v/>
      </c>
      <c r="C8753">
        <f>IF(B8753="","",INT(A8753))</f>
        <v/>
      </c>
      <c r="D8753">
        <f>IF(B8753="","",HOUR(A8753))</f>
        <v/>
      </c>
      <c r="E8753">
        <f>IF(B8753="","",IF(INPUT!$I$1="","",IF(C8753&lt;(INT(INPUT!$I$1)-INPUT!$I$2),"Off Meds",IF(C8753&lt;=(INT(INPUT!$I$1)+INPUT!$I$2),"Washout","On Meds"))))</f>
        <v/>
      </c>
      <c r="F8753">
        <f>IF(B8753="","",1.509*(LN(B8753)^1.084-5.381))</f>
        <v/>
      </c>
      <c r="G8753">
        <f>IF(F8753="","",IF(F8753&lt;0,10*F8753^2,0))</f>
        <v/>
      </c>
      <c r="H8753">
        <f>IF(F8753="","",IF(F8753&gt;0,10*F8753^2,0))</f>
        <v/>
      </c>
    </row>
    <row r="8754">
      <c r="A8754">
        <f>Input!A8754</f>
        <v/>
      </c>
      <c r="B8754">
        <f>IF(ISNUMBER(Input!B8754),IF(AND(Input!B8754&gt;=20,Input!B8754&lt;=700),Input!B8754,""),"")</f>
        <v/>
      </c>
      <c r="C8754">
        <f>IF(B8754="","",INT(A8754))</f>
        <v/>
      </c>
      <c r="D8754">
        <f>IF(B8754="","",HOUR(A8754))</f>
        <v/>
      </c>
      <c r="E8754">
        <f>IF(B8754="","",IF(INPUT!$I$1="","",IF(C8754&lt;(INT(INPUT!$I$1)-INPUT!$I$2),"Off Meds",IF(C8754&lt;=(INT(INPUT!$I$1)+INPUT!$I$2),"Washout","On Meds"))))</f>
        <v/>
      </c>
      <c r="F8754">
        <f>IF(B8754="","",1.509*(LN(B8754)^1.084-5.381))</f>
        <v/>
      </c>
      <c r="G8754">
        <f>IF(F8754="","",IF(F8754&lt;0,10*F8754^2,0))</f>
        <v/>
      </c>
      <c r="H8754">
        <f>IF(F8754="","",IF(F8754&gt;0,10*F8754^2,0))</f>
        <v/>
      </c>
    </row>
    <row r="8755">
      <c r="A8755">
        <f>Input!A8755</f>
        <v/>
      </c>
      <c r="B8755">
        <f>IF(ISNUMBER(Input!B8755),IF(AND(Input!B8755&gt;=20,Input!B8755&lt;=700),Input!B8755,""),"")</f>
        <v/>
      </c>
      <c r="C8755">
        <f>IF(B8755="","",INT(A8755))</f>
        <v/>
      </c>
      <c r="D8755">
        <f>IF(B8755="","",HOUR(A8755))</f>
        <v/>
      </c>
      <c r="E8755">
        <f>IF(B8755="","",IF(INPUT!$I$1="","",IF(C8755&lt;(INT(INPUT!$I$1)-INPUT!$I$2),"Off Meds",IF(C8755&lt;=(INT(INPUT!$I$1)+INPUT!$I$2),"Washout","On Meds"))))</f>
        <v/>
      </c>
      <c r="F8755">
        <f>IF(B8755="","",1.509*(LN(B8755)^1.084-5.381))</f>
        <v/>
      </c>
      <c r="G8755">
        <f>IF(F8755="","",IF(F8755&lt;0,10*F8755^2,0))</f>
        <v/>
      </c>
      <c r="H8755">
        <f>IF(F8755="","",IF(F8755&gt;0,10*F8755^2,0))</f>
        <v/>
      </c>
    </row>
    <row r="8756">
      <c r="A8756">
        <f>Input!A8756</f>
        <v/>
      </c>
      <c r="B8756">
        <f>IF(ISNUMBER(Input!B8756),IF(AND(Input!B8756&gt;=20,Input!B8756&lt;=700),Input!B8756,""),"")</f>
        <v/>
      </c>
      <c r="C8756">
        <f>IF(B8756="","",INT(A8756))</f>
        <v/>
      </c>
      <c r="D8756">
        <f>IF(B8756="","",HOUR(A8756))</f>
        <v/>
      </c>
      <c r="E8756">
        <f>IF(B8756="","",IF(INPUT!$I$1="","",IF(C8756&lt;(INT(INPUT!$I$1)-INPUT!$I$2),"Off Meds",IF(C8756&lt;=(INT(INPUT!$I$1)+INPUT!$I$2),"Washout","On Meds"))))</f>
        <v/>
      </c>
      <c r="F8756">
        <f>IF(B8756="","",1.509*(LN(B8756)^1.084-5.381))</f>
        <v/>
      </c>
      <c r="G8756">
        <f>IF(F8756="","",IF(F8756&lt;0,10*F8756^2,0))</f>
        <v/>
      </c>
      <c r="H8756">
        <f>IF(F8756="","",IF(F8756&gt;0,10*F8756^2,0))</f>
        <v/>
      </c>
    </row>
    <row r="8757">
      <c r="A8757">
        <f>Input!A8757</f>
        <v/>
      </c>
      <c r="B8757">
        <f>IF(ISNUMBER(Input!B8757),IF(AND(Input!B8757&gt;=20,Input!B8757&lt;=700),Input!B8757,""),"")</f>
        <v/>
      </c>
      <c r="C8757">
        <f>IF(B8757="","",INT(A8757))</f>
        <v/>
      </c>
      <c r="D8757">
        <f>IF(B8757="","",HOUR(A8757))</f>
        <v/>
      </c>
      <c r="E8757">
        <f>IF(B8757="","",IF(INPUT!$I$1="","",IF(C8757&lt;(INT(INPUT!$I$1)-INPUT!$I$2),"Off Meds",IF(C8757&lt;=(INT(INPUT!$I$1)+INPUT!$I$2),"Washout","On Meds"))))</f>
        <v/>
      </c>
      <c r="F8757">
        <f>IF(B8757="","",1.509*(LN(B8757)^1.084-5.381))</f>
        <v/>
      </c>
      <c r="G8757">
        <f>IF(F8757="","",IF(F8757&lt;0,10*F8757^2,0))</f>
        <v/>
      </c>
      <c r="H8757">
        <f>IF(F8757="","",IF(F8757&gt;0,10*F8757^2,0))</f>
        <v/>
      </c>
    </row>
    <row r="8758">
      <c r="A8758">
        <f>Input!A8758</f>
        <v/>
      </c>
      <c r="B8758">
        <f>IF(ISNUMBER(Input!B8758),IF(AND(Input!B8758&gt;=20,Input!B8758&lt;=700),Input!B8758,""),"")</f>
        <v/>
      </c>
      <c r="C8758">
        <f>IF(B8758="","",INT(A8758))</f>
        <v/>
      </c>
      <c r="D8758">
        <f>IF(B8758="","",HOUR(A8758))</f>
        <v/>
      </c>
      <c r="E8758">
        <f>IF(B8758="","",IF(INPUT!$I$1="","",IF(C8758&lt;(INT(INPUT!$I$1)-INPUT!$I$2),"Off Meds",IF(C8758&lt;=(INT(INPUT!$I$1)+INPUT!$I$2),"Washout","On Meds"))))</f>
        <v/>
      </c>
      <c r="F8758">
        <f>IF(B8758="","",1.509*(LN(B8758)^1.084-5.381))</f>
        <v/>
      </c>
      <c r="G8758">
        <f>IF(F8758="","",IF(F8758&lt;0,10*F8758^2,0))</f>
        <v/>
      </c>
      <c r="H8758">
        <f>IF(F8758="","",IF(F8758&gt;0,10*F8758^2,0))</f>
        <v/>
      </c>
    </row>
    <row r="8759">
      <c r="A8759">
        <f>Input!A8759</f>
        <v/>
      </c>
      <c r="B8759">
        <f>IF(ISNUMBER(Input!B8759),IF(AND(Input!B8759&gt;=20,Input!B8759&lt;=700),Input!B8759,""),"")</f>
        <v/>
      </c>
      <c r="C8759">
        <f>IF(B8759="","",INT(A8759))</f>
        <v/>
      </c>
      <c r="D8759">
        <f>IF(B8759="","",HOUR(A8759))</f>
        <v/>
      </c>
      <c r="E8759">
        <f>IF(B8759="","",IF(INPUT!$I$1="","",IF(C8759&lt;(INT(INPUT!$I$1)-INPUT!$I$2),"Off Meds",IF(C8759&lt;=(INT(INPUT!$I$1)+INPUT!$I$2),"Washout","On Meds"))))</f>
        <v/>
      </c>
      <c r="F8759">
        <f>IF(B8759="","",1.509*(LN(B8759)^1.084-5.381))</f>
        <v/>
      </c>
      <c r="G8759">
        <f>IF(F8759="","",IF(F8759&lt;0,10*F8759^2,0))</f>
        <v/>
      </c>
      <c r="H8759">
        <f>IF(F8759="","",IF(F8759&gt;0,10*F8759^2,0))</f>
        <v/>
      </c>
    </row>
    <row r="8760">
      <c r="A8760">
        <f>Input!A8760</f>
        <v/>
      </c>
      <c r="B8760">
        <f>IF(ISNUMBER(Input!B8760),IF(AND(Input!B8760&gt;=20,Input!B8760&lt;=700),Input!B8760,""),"")</f>
        <v/>
      </c>
      <c r="C8760">
        <f>IF(B8760="","",INT(A8760))</f>
        <v/>
      </c>
      <c r="D8760">
        <f>IF(B8760="","",HOUR(A8760))</f>
        <v/>
      </c>
      <c r="E8760">
        <f>IF(B8760="","",IF(INPUT!$I$1="","",IF(C8760&lt;(INT(INPUT!$I$1)-INPUT!$I$2),"Off Meds",IF(C8760&lt;=(INT(INPUT!$I$1)+INPUT!$I$2),"Washout","On Meds"))))</f>
        <v/>
      </c>
      <c r="F8760">
        <f>IF(B8760="","",1.509*(LN(B8760)^1.084-5.381))</f>
        <v/>
      </c>
      <c r="G8760">
        <f>IF(F8760="","",IF(F8760&lt;0,10*F8760^2,0))</f>
        <v/>
      </c>
      <c r="H8760">
        <f>IF(F8760="","",IF(F8760&gt;0,10*F8760^2,0))</f>
        <v/>
      </c>
    </row>
    <row r="8761">
      <c r="A8761">
        <f>Input!A8761</f>
        <v/>
      </c>
      <c r="B8761">
        <f>IF(ISNUMBER(Input!B8761),IF(AND(Input!B8761&gt;=20,Input!B8761&lt;=700),Input!B8761,""),"")</f>
        <v/>
      </c>
      <c r="C8761">
        <f>IF(B8761="","",INT(A8761))</f>
        <v/>
      </c>
      <c r="D8761">
        <f>IF(B8761="","",HOUR(A8761))</f>
        <v/>
      </c>
      <c r="E8761">
        <f>IF(B8761="","",IF(INPUT!$I$1="","",IF(C8761&lt;(INT(INPUT!$I$1)-INPUT!$I$2),"Off Meds",IF(C8761&lt;=(INT(INPUT!$I$1)+INPUT!$I$2),"Washout","On Meds"))))</f>
        <v/>
      </c>
      <c r="F8761">
        <f>IF(B8761="","",1.509*(LN(B8761)^1.084-5.381))</f>
        <v/>
      </c>
      <c r="G8761">
        <f>IF(F8761="","",IF(F8761&lt;0,10*F8761^2,0))</f>
        <v/>
      </c>
      <c r="H8761">
        <f>IF(F8761="","",IF(F8761&gt;0,10*F8761^2,0))</f>
        <v/>
      </c>
    </row>
    <row r="8762">
      <c r="A8762">
        <f>Input!A8762</f>
        <v/>
      </c>
      <c r="B8762">
        <f>IF(ISNUMBER(Input!B8762),IF(AND(Input!B8762&gt;=20,Input!B8762&lt;=700),Input!B8762,""),"")</f>
        <v/>
      </c>
      <c r="C8762">
        <f>IF(B8762="","",INT(A8762))</f>
        <v/>
      </c>
      <c r="D8762">
        <f>IF(B8762="","",HOUR(A8762))</f>
        <v/>
      </c>
      <c r="E8762">
        <f>IF(B8762="","",IF(INPUT!$I$1="","",IF(C8762&lt;(INT(INPUT!$I$1)-INPUT!$I$2),"Off Meds",IF(C8762&lt;=(INT(INPUT!$I$1)+INPUT!$I$2),"Washout","On Meds"))))</f>
        <v/>
      </c>
      <c r="F8762">
        <f>IF(B8762="","",1.509*(LN(B8762)^1.084-5.381))</f>
        <v/>
      </c>
      <c r="G8762">
        <f>IF(F8762="","",IF(F8762&lt;0,10*F8762^2,0))</f>
        <v/>
      </c>
      <c r="H8762">
        <f>IF(F8762="","",IF(F8762&gt;0,10*F8762^2,0))</f>
        <v/>
      </c>
    </row>
    <row r="8763">
      <c r="A8763">
        <f>Input!A8763</f>
        <v/>
      </c>
      <c r="B8763">
        <f>IF(ISNUMBER(Input!B8763),IF(AND(Input!B8763&gt;=20,Input!B8763&lt;=700),Input!B8763,""),"")</f>
        <v/>
      </c>
      <c r="C8763">
        <f>IF(B8763="","",INT(A8763))</f>
        <v/>
      </c>
      <c r="D8763">
        <f>IF(B8763="","",HOUR(A8763))</f>
        <v/>
      </c>
      <c r="E8763">
        <f>IF(B8763="","",IF(INPUT!$I$1="","",IF(C8763&lt;(INT(INPUT!$I$1)-INPUT!$I$2),"Off Meds",IF(C8763&lt;=(INT(INPUT!$I$1)+INPUT!$I$2),"Washout","On Meds"))))</f>
        <v/>
      </c>
      <c r="F8763">
        <f>IF(B8763="","",1.509*(LN(B8763)^1.084-5.381))</f>
        <v/>
      </c>
      <c r="G8763">
        <f>IF(F8763="","",IF(F8763&lt;0,10*F8763^2,0))</f>
        <v/>
      </c>
      <c r="H8763">
        <f>IF(F8763="","",IF(F8763&gt;0,10*F8763^2,0))</f>
        <v/>
      </c>
    </row>
    <row r="8764">
      <c r="A8764">
        <f>Input!A8764</f>
        <v/>
      </c>
      <c r="B8764">
        <f>IF(ISNUMBER(Input!B8764),IF(AND(Input!B8764&gt;=20,Input!B8764&lt;=700),Input!B8764,""),"")</f>
        <v/>
      </c>
      <c r="C8764">
        <f>IF(B8764="","",INT(A8764))</f>
        <v/>
      </c>
      <c r="D8764">
        <f>IF(B8764="","",HOUR(A8764))</f>
        <v/>
      </c>
      <c r="E8764">
        <f>IF(B8764="","",IF(INPUT!$I$1="","",IF(C8764&lt;(INT(INPUT!$I$1)-INPUT!$I$2),"Off Meds",IF(C8764&lt;=(INT(INPUT!$I$1)+INPUT!$I$2),"Washout","On Meds"))))</f>
        <v/>
      </c>
      <c r="F8764">
        <f>IF(B8764="","",1.509*(LN(B8764)^1.084-5.381))</f>
        <v/>
      </c>
      <c r="G8764">
        <f>IF(F8764="","",IF(F8764&lt;0,10*F8764^2,0))</f>
        <v/>
      </c>
      <c r="H8764">
        <f>IF(F8764="","",IF(F8764&gt;0,10*F8764^2,0))</f>
        <v/>
      </c>
    </row>
    <row r="8765">
      <c r="A8765">
        <f>Input!A8765</f>
        <v/>
      </c>
      <c r="B8765">
        <f>IF(ISNUMBER(Input!B8765),IF(AND(Input!B8765&gt;=20,Input!B8765&lt;=700),Input!B8765,""),"")</f>
        <v/>
      </c>
      <c r="C8765">
        <f>IF(B8765="","",INT(A8765))</f>
        <v/>
      </c>
      <c r="D8765">
        <f>IF(B8765="","",HOUR(A8765))</f>
        <v/>
      </c>
      <c r="E8765">
        <f>IF(B8765="","",IF(INPUT!$I$1="","",IF(C8765&lt;(INT(INPUT!$I$1)-INPUT!$I$2),"Off Meds",IF(C8765&lt;=(INT(INPUT!$I$1)+INPUT!$I$2),"Washout","On Meds"))))</f>
        <v/>
      </c>
      <c r="F8765">
        <f>IF(B8765="","",1.509*(LN(B8765)^1.084-5.381))</f>
        <v/>
      </c>
      <c r="G8765">
        <f>IF(F8765="","",IF(F8765&lt;0,10*F8765^2,0))</f>
        <v/>
      </c>
      <c r="H8765">
        <f>IF(F8765="","",IF(F8765&gt;0,10*F8765^2,0))</f>
        <v/>
      </c>
    </row>
    <row r="8766">
      <c r="A8766">
        <f>Input!A8766</f>
        <v/>
      </c>
      <c r="B8766">
        <f>IF(ISNUMBER(Input!B8766),IF(AND(Input!B8766&gt;=20,Input!B8766&lt;=700),Input!B8766,""),"")</f>
        <v/>
      </c>
      <c r="C8766">
        <f>IF(B8766="","",INT(A8766))</f>
        <v/>
      </c>
      <c r="D8766">
        <f>IF(B8766="","",HOUR(A8766))</f>
        <v/>
      </c>
      <c r="E8766">
        <f>IF(B8766="","",IF(INPUT!$I$1="","",IF(C8766&lt;(INT(INPUT!$I$1)-INPUT!$I$2),"Off Meds",IF(C8766&lt;=(INT(INPUT!$I$1)+INPUT!$I$2),"Washout","On Meds"))))</f>
        <v/>
      </c>
      <c r="F8766">
        <f>IF(B8766="","",1.509*(LN(B8766)^1.084-5.381))</f>
        <v/>
      </c>
      <c r="G8766">
        <f>IF(F8766="","",IF(F8766&lt;0,10*F8766^2,0))</f>
        <v/>
      </c>
      <c r="H8766">
        <f>IF(F8766="","",IF(F8766&gt;0,10*F8766^2,0))</f>
        <v/>
      </c>
    </row>
    <row r="8767">
      <c r="A8767">
        <f>Input!A8767</f>
        <v/>
      </c>
      <c r="B8767">
        <f>IF(ISNUMBER(Input!B8767),IF(AND(Input!B8767&gt;=20,Input!B8767&lt;=700),Input!B8767,""),"")</f>
        <v/>
      </c>
      <c r="C8767">
        <f>IF(B8767="","",INT(A8767))</f>
        <v/>
      </c>
      <c r="D8767">
        <f>IF(B8767="","",HOUR(A8767))</f>
        <v/>
      </c>
      <c r="E8767">
        <f>IF(B8767="","",IF(INPUT!$I$1="","",IF(C8767&lt;(INT(INPUT!$I$1)-INPUT!$I$2),"Off Meds",IF(C8767&lt;=(INT(INPUT!$I$1)+INPUT!$I$2),"Washout","On Meds"))))</f>
        <v/>
      </c>
      <c r="F8767">
        <f>IF(B8767="","",1.509*(LN(B8767)^1.084-5.381))</f>
        <v/>
      </c>
      <c r="G8767">
        <f>IF(F8767="","",IF(F8767&lt;0,10*F8767^2,0))</f>
        <v/>
      </c>
      <c r="H8767">
        <f>IF(F8767="","",IF(F8767&gt;0,10*F8767^2,0))</f>
        <v/>
      </c>
    </row>
    <row r="8768">
      <c r="A8768">
        <f>Input!A8768</f>
        <v/>
      </c>
      <c r="B8768">
        <f>IF(ISNUMBER(Input!B8768),IF(AND(Input!B8768&gt;=20,Input!B8768&lt;=700),Input!B8768,""),"")</f>
        <v/>
      </c>
      <c r="C8768">
        <f>IF(B8768="","",INT(A8768))</f>
        <v/>
      </c>
      <c r="D8768">
        <f>IF(B8768="","",HOUR(A8768))</f>
        <v/>
      </c>
      <c r="E8768">
        <f>IF(B8768="","",IF(INPUT!$I$1="","",IF(C8768&lt;(INT(INPUT!$I$1)-INPUT!$I$2),"Off Meds",IF(C8768&lt;=(INT(INPUT!$I$1)+INPUT!$I$2),"Washout","On Meds"))))</f>
        <v/>
      </c>
      <c r="F8768">
        <f>IF(B8768="","",1.509*(LN(B8768)^1.084-5.381))</f>
        <v/>
      </c>
      <c r="G8768">
        <f>IF(F8768="","",IF(F8768&lt;0,10*F8768^2,0))</f>
        <v/>
      </c>
      <c r="H8768">
        <f>IF(F8768="","",IF(F8768&gt;0,10*F8768^2,0))</f>
        <v/>
      </c>
    </row>
    <row r="8769">
      <c r="A8769">
        <f>Input!A8769</f>
        <v/>
      </c>
      <c r="B8769">
        <f>IF(ISNUMBER(Input!B8769),IF(AND(Input!B8769&gt;=20,Input!B8769&lt;=700),Input!B8769,""),"")</f>
        <v/>
      </c>
      <c r="C8769">
        <f>IF(B8769="","",INT(A8769))</f>
        <v/>
      </c>
      <c r="D8769">
        <f>IF(B8769="","",HOUR(A8769))</f>
        <v/>
      </c>
      <c r="E8769">
        <f>IF(B8769="","",IF(INPUT!$I$1="","",IF(C8769&lt;(INT(INPUT!$I$1)-INPUT!$I$2),"Off Meds",IF(C8769&lt;=(INT(INPUT!$I$1)+INPUT!$I$2),"Washout","On Meds"))))</f>
        <v/>
      </c>
      <c r="F8769">
        <f>IF(B8769="","",1.509*(LN(B8769)^1.084-5.381))</f>
        <v/>
      </c>
      <c r="G8769">
        <f>IF(F8769="","",IF(F8769&lt;0,10*F8769^2,0))</f>
        <v/>
      </c>
      <c r="H8769">
        <f>IF(F8769="","",IF(F8769&gt;0,10*F8769^2,0))</f>
        <v/>
      </c>
    </row>
    <row r="8770">
      <c r="A8770">
        <f>Input!A8770</f>
        <v/>
      </c>
      <c r="B8770">
        <f>IF(ISNUMBER(Input!B8770),IF(AND(Input!B8770&gt;=20,Input!B8770&lt;=700),Input!B8770,""),"")</f>
        <v/>
      </c>
      <c r="C8770">
        <f>IF(B8770="","",INT(A8770))</f>
        <v/>
      </c>
      <c r="D8770">
        <f>IF(B8770="","",HOUR(A8770))</f>
        <v/>
      </c>
      <c r="E8770">
        <f>IF(B8770="","",IF(INPUT!$I$1="","",IF(C8770&lt;(INT(INPUT!$I$1)-INPUT!$I$2),"Off Meds",IF(C8770&lt;=(INT(INPUT!$I$1)+INPUT!$I$2),"Washout","On Meds"))))</f>
        <v/>
      </c>
      <c r="F8770">
        <f>IF(B8770="","",1.509*(LN(B8770)^1.084-5.381))</f>
        <v/>
      </c>
      <c r="G8770">
        <f>IF(F8770="","",IF(F8770&lt;0,10*F8770^2,0))</f>
        <v/>
      </c>
      <c r="H8770">
        <f>IF(F8770="","",IF(F8770&gt;0,10*F8770^2,0))</f>
        <v/>
      </c>
    </row>
    <row r="8771">
      <c r="A8771">
        <f>Input!A8771</f>
        <v/>
      </c>
      <c r="B8771">
        <f>IF(ISNUMBER(Input!B8771),IF(AND(Input!B8771&gt;=20,Input!B8771&lt;=700),Input!B8771,""),"")</f>
        <v/>
      </c>
      <c r="C8771">
        <f>IF(B8771="","",INT(A8771))</f>
        <v/>
      </c>
      <c r="D8771">
        <f>IF(B8771="","",HOUR(A8771))</f>
        <v/>
      </c>
      <c r="E8771">
        <f>IF(B8771="","",IF(INPUT!$I$1="","",IF(C8771&lt;(INT(INPUT!$I$1)-INPUT!$I$2),"Off Meds",IF(C8771&lt;=(INT(INPUT!$I$1)+INPUT!$I$2),"Washout","On Meds"))))</f>
        <v/>
      </c>
      <c r="F8771">
        <f>IF(B8771="","",1.509*(LN(B8771)^1.084-5.381))</f>
        <v/>
      </c>
      <c r="G8771">
        <f>IF(F8771="","",IF(F8771&lt;0,10*F8771^2,0))</f>
        <v/>
      </c>
      <c r="H8771">
        <f>IF(F8771="","",IF(F8771&gt;0,10*F8771^2,0))</f>
        <v/>
      </c>
    </row>
    <row r="8772">
      <c r="A8772">
        <f>Input!A8772</f>
        <v/>
      </c>
      <c r="B8772">
        <f>IF(ISNUMBER(Input!B8772),IF(AND(Input!B8772&gt;=20,Input!B8772&lt;=700),Input!B8772,""),"")</f>
        <v/>
      </c>
      <c r="C8772">
        <f>IF(B8772="","",INT(A8772))</f>
        <v/>
      </c>
      <c r="D8772">
        <f>IF(B8772="","",HOUR(A8772))</f>
        <v/>
      </c>
      <c r="E8772">
        <f>IF(B8772="","",IF(INPUT!$I$1="","",IF(C8772&lt;(INT(INPUT!$I$1)-INPUT!$I$2),"Off Meds",IF(C8772&lt;=(INT(INPUT!$I$1)+INPUT!$I$2),"Washout","On Meds"))))</f>
        <v/>
      </c>
      <c r="F8772">
        <f>IF(B8772="","",1.509*(LN(B8772)^1.084-5.381))</f>
        <v/>
      </c>
      <c r="G8772">
        <f>IF(F8772="","",IF(F8772&lt;0,10*F8772^2,0))</f>
        <v/>
      </c>
      <c r="H8772">
        <f>IF(F8772="","",IF(F8772&gt;0,10*F8772^2,0))</f>
        <v/>
      </c>
    </row>
    <row r="8773">
      <c r="A8773">
        <f>Input!A8773</f>
        <v/>
      </c>
      <c r="B8773">
        <f>IF(ISNUMBER(Input!B8773),IF(AND(Input!B8773&gt;=20,Input!B8773&lt;=700),Input!B8773,""),"")</f>
        <v/>
      </c>
      <c r="C8773">
        <f>IF(B8773="","",INT(A8773))</f>
        <v/>
      </c>
      <c r="D8773">
        <f>IF(B8773="","",HOUR(A8773))</f>
        <v/>
      </c>
      <c r="E8773">
        <f>IF(B8773="","",IF(INPUT!$I$1="","",IF(C8773&lt;(INT(INPUT!$I$1)-INPUT!$I$2),"Off Meds",IF(C8773&lt;=(INT(INPUT!$I$1)+INPUT!$I$2),"Washout","On Meds"))))</f>
        <v/>
      </c>
      <c r="F8773">
        <f>IF(B8773="","",1.509*(LN(B8773)^1.084-5.381))</f>
        <v/>
      </c>
      <c r="G8773">
        <f>IF(F8773="","",IF(F8773&lt;0,10*F8773^2,0))</f>
        <v/>
      </c>
      <c r="H8773">
        <f>IF(F8773="","",IF(F8773&gt;0,10*F8773^2,0))</f>
        <v/>
      </c>
    </row>
    <row r="8774">
      <c r="A8774">
        <f>Input!A8774</f>
        <v/>
      </c>
      <c r="B8774">
        <f>IF(ISNUMBER(Input!B8774),IF(AND(Input!B8774&gt;=20,Input!B8774&lt;=700),Input!B8774,""),"")</f>
        <v/>
      </c>
      <c r="C8774">
        <f>IF(B8774="","",INT(A8774))</f>
        <v/>
      </c>
      <c r="D8774">
        <f>IF(B8774="","",HOUR(A8774))</f>
        <v/>
      </c>
      <c r="E8774">
        <f>IF(B8774="","",IF(INPUT!$I$1="","",IF(C8774&lt;(INT(INPUT!$I$1)-INPUT!$I$2),"Off Meds",IF(C8774&lt;=(INT(INPUT!$I$1)+INPUT!$I$2),"Washout","On Meds"))))</f>
        <v/>
      </c>
      <c r="F8774">
        <f>IF(B8774="","",1.509*(LN(B8774)^1.084-5.381))</f>
        <v/>
      </c>
      <c r="G8774">
        <f>IF(F8774="","",IF(F8774&lt;0,10*F8774^2,0))</f>
        <v/>
      </c>
      <c r="H8774">
        <f>IF(F8774="","",IF(F8774&gt;0,10*F8774^2,0))</f>
        <v/>
      </c>
    </row>
    <row r="8775">
      <c r="A8775">
        <f>Input!A8775</f>
        <v/>
      </c>
      <c r="B8775">
        <f>IF(ISNUMBER(Input!B8775),IF(AND(Input!B8775&gt;=20,Input!B8775&lt;=700),Input!B8775,""),"")</f>
        <v/>
      </c>
      <c r="C8775">
        <f>IF(B8775="","",INT(A8775))</f>
        <v/>
      </c>
      <c r="D8775">
        <f>IF(B8775="","",HOUR(A8775))</f>
        <v/>
      </c>
      <c r="E8775">
        <f>IF(B8775="","",IF(INPUT!$I$1="","",IF(C8775&lt;(INT(INPUT!$I$1)-INPUT!$I$2),"Off Meds",IF(C8775&lt;=(INT(INPUT!$I$1)+INPUT!$I$2),"Washout","On Meds"))))</f>
        <v/>
      </c>
      <c r="F8775">
        <f>IF(B8775="","",1.509*(LN(B8775)^1.084-5.381))</f>
        <v/>
      </c>
      <c r="G8775">
        <f>IF(F8775="","",IF(F8775&lt;0,10*F8775^2,0))</f>
        <v/>
      </c>
      <c r="H8775">
        <f>IF(F8775="","",IF(F8775&gt;0,10*F8775^2,0))</f>
        <v/>
      </c>
    </row>
    <row r="8776">
      <c r="A8776">
        <f>Input!A8776</f>
        <v/>
      </c>
      <c r="B8776">
        <f>IF(ISNUMBER(Input!B8776),IF(AND(Input!B8776&gt;=20,Input!B8776&lt;=700),Input!B8776,""),"")</f>
        <v/>
      </c>
      <c r="C8776">
        <f>IF(B8776="","",INT(A8776))</f>
        <v/>
      </c>
      <c r="D8776">
        <f>IF(B8776="","",HOUR(A8776))</f>
        <v/>
      </c>
      <c r="E8776">
        <f>IF(B8776="","",IF(INPUT!$I$1="","",IF(C8776&lt;(INT(INPUT!$I$1)-INPUT!$I$2),"Off Meds",IF(C8776&lt;=(INT(INPUT!$I$1)+INPUT!$I$2),"Washout","On Meds"))))</f>
        <v/>
      </c>
      <c r="F8776">
        <f>IF(B8776="","",1.509*(LN(B8776)^1.084-5.381))</f>
        <v/>
      </c>
      <c r="G8776">
        <f>IF(F8776="","",IF(F8776&lt;0,10*F8776^2,0))</f>
        <v/>
      </c>
      <c r="H8776">
        <f>IF(F8776="","",IF(F8776&gt;0,10*F8776^2,0))</f>
        <v/>
      </c>
    </row>
    <row r="8777">
      <c r="A8777">
        <f>Input!A8777</f>
        <v/>
      </c>
      <c r="B8777">
        <f>IF(ISNUMBER(Input!B8777),IF(AND(Input!B8777&gt;=20,Input!B8777&lt;=700),Input!B8777,""),"")</f>
        <v/>
      </c>
      <c r="C8777">
        <f>IF(B8777="","",INT(A8777))</f>
        <v/>
      </c>
      <c r="D8777">
        <f>IF(B8777="","",HOUR(A8777))</f>
        <v/>
      </c>
      <c r="E8777">
        <f>IF(B8777="","",IF(INPUT!$I$1="","",IF(C8777&lt;(INT(INPUT!$I$1)-INPUT!$I$2),"Off Meds",IF(C8777&lt;=(INT(INPUT!$I$1)+INPUT!$I$2),"Washout","On Meds"))))</f>
        <v/>
      </c>
      <c r="F8777">
        <f>IF(B8777="","",1.509*(LN(B8777)^1.084-5.381))</f>
        <v/>
      </c>
      <c r="G8777">
        <f>IF(F8777="","",IF(F8777&lt;0,10*F8777^2,0))</f>
        <v/>
      </c>
      <c r="H8777">
        <f>IF(F8777="","",IF(F8777&gt;0,10*F8777^2,0))</f>
        <v/>
      </c>
    </row>
    <row r="8778">
      <c r="A8778">
        <f>Input!A8778</f>
        <v/>
      </c>
      <c r="B8778">
        <f>IF(ISNUMBER(Input!B8778),IF(AND(Input!B8778&gt;=20,Input!B8778&lt;=700),Input!B8778,""),"")</f>
        <v/>
      </c>
      <c r="C8778">
        <f>IF(B8778="","",INT(A8778))</f>
        <v/>
      </c>
      <c r="D8778">
        <f>IF(B8778="","",HOUR(A8778))</f>
        <v/>
      </c>
      <c r="E8778">
        <f>IF(B8778="","",IF(INPUT!$I$1="","",IF(C8778&lt;(INT(INPUT!$I$1)-INPUT!$I$2),"Off Meds",IF(C8778&lt;=(INT(INPUT!$I$1)+INPUT!$I$2),"Washout","On Meds"))))</f>
        <v/>
      </c>
      <c r="F8778">
        <f>IF(B8778="","",1.509*(LN(B8778)^1.084-5.381))</f>
        <v/>
      </c>
      <c r="G8778">
        <f>IF(F8778="","",IF(F8778&lt;0,10*F8778^2,0))</f>
        <v/>
      </c>
      <c r="H8778">
        <f>IF(F8778="","",IF(F8778&gt;0,10*F8778^2,0))</f>
        <v/>
      </c>
    </row>
    <row r="8779">
      <c r="A8779">
        <f>Input!A8779</f>
        <v/>
      </c>
      <c r="B8779">
        <f>IF(ISNUMBER(Input!B8779),IF(AND(Input!B8779&gt;=20,Input!B8779&lt;=700),Input!B8779,""),"")</f>
        <v/>
      </c>
      <c r="C8779">
        <f>IF(B8779="","",INT(A8779))</f>
        <v/>
      </c>
      <c r="D8779">
        <f>IF(B8779="","",HOUR(A8779))</f>
        <v/>
      </c>
      <c r="E8779">
        <f>IF(B8779="","",IF(INPUT!$I$1="","",IF(C8779&lt;(INT(INPUT!$I$1)-INPUT!$I$2),"Off Meds",IF(C8779&lt;=(INT(INPUT!$I$1)+INPUT!$I$2),"Washout","On Meds"))))</f>
        <v/>
      </c>
      <c r="F8779">
        <f>IF(B8779="","",1.509*(LN(B8779)^1.084-5.381))</f>
        <v/>
      </c>
      <c r="G8779">
        <f>IF(F8779="","",IF(F8779&lt;0,10*F8779^2,0))</f>
        <v/>
      </c>
      <c r="H8779">
        <f>IF(F8779="","",IF(F8779&gt;0,10*F8779^2,0))</f>
        <v/>
      </c>
    </row>
    <row r="8780">
      <c r="A8780">
        <f>Input!A8780</f>
        <v/>
      </c>
      <c r="B8780">
        <f>IF(ISNUMBER(Input!B8780),IF(AND(Input!B8780&gt;=20,Input!B8780&lt;=700),Input!B8780,""),"")</f>
        <v/>
      </c>
      <c r="C8780">
        <f>IF(B8780="","",INT(A8780))</f>
        <v/>
      </c>
      <c r="D8780">
        <f>IF(B8780="","",HOUR(A8780))</f>
        <v/>
      </c>
      <c r="E8780">
        <f>IF(B8780="","",IF(INPUT!$I$1="","",IF(C8780&lt;(INT(INPUT!$I$1)-INPUT!$I$2),"Off Meds",IF(C8780&lt;=(INT(INPUT!$I$1)+INPUT!$I$2),"Washout","On Meds"))))</f>
        <v/>
      </c>
      <c r="F8780">
        <f>IF(B8780="","",1.509*(LN(B8780)^1.084-5.381))</f>
        <v/>
      </c>
      <c r="G8780">
        <f>IF(F8780="","",IF(F8780&lt;0,10*F8780^2,0))</f>
        <v/>
      </c>
      <c r="H8780">
        <f>IF(F8780="","",IF(F8780&gt;0,10*F8780^2,0))</f>
        <v/>
      </c>
    </row>
    <row r="8781">
      <c r="A8781">
        <f>Input!A8781</f>
        <v/>
      </c>
      <c r="B8781">
        <f>IF(ISNUMBER(Input!B8781),IF(AND(Input!B8781&gt;=20,Input!B8781&lt;=700),Input!B8781,""),"")</f>
        <v/>
      </c>
      <c r="C8781">
        <f>IF(B8781="","",INT(A8781))</f>
        <v/>
      </c>
      <c r="D8781">
        <f>IF(B8781="","",HOUR(A8781))</f>
        <v/>
      </c>
      <c r="E8781">
        <f>IF(B8781="","",IF(INPUT!$I$1="","",IF(C8781&lt;(INT(INPUT!$I$1)-INPUT!$I$2),"Off Meds",IF(C8781&lt;=(INT(INPUT!$I$1)+INPUT!$I$2),"Washout","On Meds"))))</f>
        <v/>
      </c>
      <c r="F8781">
        <f>IF(B8781="","",1.509*(LN(B8781)^1.084-5.381))</f>
        <v/>
      </c>
      <c r="G8781">
        <f>IF(F8781="","",IF(F8781&lt;0,10*F8781^2,0))</f>
        <v/>
      </c>
      <c r="H8781">
        <f>IF(F8781="","",IF(F8781&gt;0,10*F8781^2,0))</f>
        <v/>
      </c>
    </row>
    <row r="8782">
      <c r="A8782">
        <f>Input!A8782</f>
        <v/>
      </c>
      <c r="B8782">
        <f>IF(ISNUMBER(Input!B8782),IF(AND(Input!B8782&gt;=20,Input!B8782&lt;=700),Input!B8782,""),"")</f>
        <v/>
      </c>
      <c r="C8782">
        <f>IF(B8782="","",INT(A8782))</f>
        <v/>
      </c>
      <c r="D8782">
        <f>IF(B8782="","",HOUR(A8782))</f>
        <v/>
      </c>
      <c r="E8782">
        <f>IF(B8782="","",IF(INPUT!$I$1="","",IF(C8782&lt;(INT(INPUT!$I$1)-INPUT!$I$2),"Off Meds",IF(C8782&lt;=(INT(INPUT!$I$1)+INPUT!$I$2),"Washout","On Meds"))))</f>
        <v/>
      </c>
      <c r="F8782">
        <f>IF(B8782="","",1.509*(LN(B8782)^1.084-5.381))</f>
        <v/>
      </c>
      <c r="G8782">
        <f>IF(F8782="","",IF(F8782&lt;0,10*F8782^2,0))</f>
        <v/>
      </c>
      <c r="H8782">
        <f>IF(F8782="","",IF(F8782&gt;0,10*F8782^2,0))</f>
        <v/>
      </c>
    </row>
    <row r="8783">
      <c r="A8783">
        <f>Input!A8783</f>
        <v/>
      </c>
      <c r="B8783">
        <f>IF(ISNUMBER(Input!B8783),IF(AND(Input!B8783&gt;=20,Input!B8783&lt;=700),Input!B8783,""),"")</f>
        <v/>
      </c>
      <c r="C8783">
        <f>IF(B8783="","",INT(A8783))</f>
        <v/>
      </c>
      <c r="D8783">
        <f>IF(B8783="","",HOUR(A8783))</f>
        <v/>
      </c>
      <c r="E8783">
        <f>IF(B8783="","",IF(INPUT!$I$1="","",IF(C8783&lt;(INT(INPUT!$I$1)-INPUT!$I$2),"Off Meds",IF(C8783&lt;=(INT(INPUT!$I$1)+INPUT!$I$2),"Washout","On Meds"))))</f>
        <v/>
      </c>
      <c r="F8783">
        <f>IF(B8783="","",1.509*(LN(B8783)^1.084-5.381))</f>
        <v/>
      </c>
      <c r="G8783">
        <f>IF(F8783="","",IF(F8783&lt;0,10*F8783^2,0))</f>
        <v/>
      </c>
      <c r="H8783">
        <f>IF(F8783="","",IF(F8783&gt;0,10*F8783^2,0))</f>
        <v/>
      </c>
    </row>
    <row r="8784">
      <c r="A8784">
        <f>Input!A8784</f>
        <v/>
      </c>
      <c r="B8784">
        <f>IF(ISNUMBER(Input!B8784),IF(AND(Input!B8784&gt;=20,Input!B8784&lt;=700),Input!B8784,""),"")</f>
        <v/>
      </c>
      <c r="C8784">
        <f>IF(B8784="","",INT(A8784))</f>
        <v/>
      </c>
      <c r="D8784">
        <f>IF(B8784="","",HOUR(A8784))</f>
        <v/>
      </c>
      <c r="E8784">
        <f>IF(B8784="","",IF(INPUT!$I$1="","",IF(C8784&lt;(INT(INPUT!$I$1)-INPUT!$I$2),"Off Meds",IF(C8784&lt;=(INT(INPUT!$I$1)+INPUT!$I$2),"Washout","On Meds"))))</f>
        <v/>
      </c>
      <c r="F8784">
        <f>IF(B8784="","",1.509*(LN(B8784)^1.084-5.381))</f>
        <v/>
      </c>
      <c r="G8784">
        <f>IF(F8784="","",IF(F8784&lt;0,10*F8784^2,0))</f>
        <v/>
      </c>
      <c r="H8784">
        <f>IF(F8784="","",IF(F8784&gt;0,10*F8784^2,0))</f>
        <v/>
      </c>
    </row>
    <row r="8785">
      <c r="A8785">
        <f>Input!A8785</f>
        <v/>
      </c>
      <c r="B8785">
        <f>IF(ISNUMBER(Input!B8785),IF(AND(Input!B8785&gt;=20,Input!B8785&lt;=700),Input!B8785,""),"")</f>
        <v/>
      </c>
      <c r="C8785">
        <f>IF(B8785="","",INT(A8785))</f>
        <v/>
      </c>
      <c r="D8785">
        <f>IF(B8785="","",HOUR(A8785))</f>
        <v/>
      </c>
      <c r="E8785">
        <f>IF(B8785="","",IF(INPUT!$I$1="","",IF(C8785&lt;(INT(INPUT!$I$1)-INPUT!$I$2),"Off Meds",IF(C8785&lt;=(INT(INPUT!$I$1)+INPUT!$I$2),"Washout","On Meds"))))</f>
        <v/>
      </c>
      <c r="F8785">
        <f>IF(B8785="","",1.509*(LN(B8785)^1.084-5.381))</f>
        <v/>
      </c>
      <c r="G8785">
        <f>IF(F8785="","",IF(F8785&lt;0,10*F8785^2,0))</f>
        <v/>
      </c>
      <c r="H8785">
        <f>IF(F8785="","",IF(F8785&gt;0,10*F8785^2,0))</f>
        <v/>
      </c>
    </row>
    <row r="8786">
      <c r="A8786">
        <f>Input!A8786</f>
        <v/>
      </c>
      <c r="B8786">
        <f>IF(ISNUMBER(Input!B8786),IF(AND(Input!B8786&gt;=20,Input!B8786&lt;=700),Input!B8786,""),"")</f>
        <v/>
      </c>
      <c r="C8786">
        <f>IF(B8786="","",INT(A8786))</f>
        <v/>
      </c>
      <c r="D8786">
        <f>IF(B8786="","",HOUR(A8786))</f>
        <v/>
      </c>
      <c r="E8786">
        <f>IF(B8786="","",IF(INPUT!$I$1="","",IF(C8786&lt;(INT(INPUT!$I$1)-INPUT!$I$2),"Off Meds",IF(C8786&lt;=(INT(INPUT!$I$1)+INPUT!$I$2),"Washout","On Meds"))))</f>
        <v/>
      </c>
      <c r="F8786">
        <f>IF(B8786="","",1.509*(LN(B8786)^1.084-5.381))</f>
        <v/>
      </c>
      <c r="G8786">
        <f>IF(F8786="","",IF(F8786&lt;0,10*F8786^2,0))</f>
        <v/>
      </c>
      <c r="H8786">
        <f>IF(F8786="","",IF(F8786&gt;0,10*F8786^2,0))</f>
        <v/>
      </c>
    </row>
    <row r="8787">
      <c r="A8787">
        <f>Input!A8787</f>
        <v/>
      </c>
      <c r="B8787">
        <f>IF(ISNUMBER(Input!B8787),IF(AND(Input!B8787&gt;=20,Input!B8787&lt;=700),Input!B8787,""),"")</f>
        <v/>
      </c>
      <c r="C8787">
        <f>IF(B8787="","",INT(A8787))</f>
        <v/>
      </c>
      <c r="D8787">
        <f>IF(B8787="","",HOUR(A8787))</f>
        <v/>
      </c>
      <c r="E8787">
        <f>IF(B8787="","",IF(INPUT!$I$1="","",IF(C8787&lt;(INT(INPUT!$I$1)-INPUT!$I$2),"Off Meds",IF(C8787&lt;=(INT(INPUT!$I$1)+INPUT!$I$2),"Washout","On Meds"))))</f>
        <v/>
      </c>
      <c r="F8787">
        <f>IF(B8787="","",1.509*(LN(B8787)^1.084-5.381))</f>
        <v/>
      </c>
      <c r="G8787">
        <f>IF(F8787="","",IF(F8787&lt;0,10*F8787^2,0))</f>
        <v/>
      </c>
      <c r="H8787">
        <f>IF(F8787="","",IF(F8787&gt;0,10*F8787^2,0))</f>
        <v/>
      </c>
    </row>
    <row r="8788">
      <c r="A8788">
        <f>Input!A8788</f>
        <v/>
      </c>
      <c r="B8788">
        <f>IF(ISNUMBER(Input!B8788),IF(AND(Input!B8788&gt;=20,Input!B8788&lt;=700),Input!B8788,""),"")</f>
        <v/>
      </c>
      <c r="C8788">
        <f>IF(B8788="","",INT(A8788))</f>
        <v/>
      </c>
      <c r="D8788">
        <f>IF(B8788="","",HOUR(A8788))</f>
        <v/>
      </c>
      <c r="E8788">
        <f>IF(B8788="","",IF(INPUT!$I$1="","",IF(C8788&lt;(INT(INPUT!$I$1)-INPUT!$I$2),"Off Meds",IF(C8788&lt;=(INT(INPUT!$I$1)+INPUT!$I$2),"Washout","On Meds"))))</f>
        <v/>
      </c>
      <c r="F8788">
        <f>IF(B8788="","",1.509*(LN(B8788)^1.084-5.381))</f>
        <v/>
      </c>
      <c r="G8788">
        <f>IF(F8788="","",IF(F8788&lt;0,10*F8788^2,0))</f>
        <v/>
      </c>
      <c r="H8788">
        <f>IF(F8788="","",IF(F8788&gt;0,10*F8788^2,0))</f>
        <v/>
      </c>
    </row>
    <row r="8789">
      <c r="A8789">
        <f>Input!A8789</f>
        <v/>
      </c>
      <c r="B8789">
        <f>IF(ISNUMBER(Input!B8789),IF(AND(Input!B8789&gt;=20,Input!B8789&lt;=700),Input!B8789,""),"")</f>
        <v/>
      </c>
      <c r="C8789">
        <f>IF(B8789="","",INT(A8789))</f>
        <v/>
      </c>
      <c r="D8789">
        <f>IF(B8789="","",HOUR(A8789))</f>
        <v/>
      </c>
      <c r="E8789">
        <f>IF(B8789="","",IF(INPUT!$I$1="","",IF(C8789&lt;(INT(INPUT!$I$1)-INPUT!$I$2),"Off Meds",IF(C8789&lt;=(INT(INPUT!$I$1)+INPUT!$I$2),"Washout","On Meds"))))</f>
        <v/>
      </c>
      <c r="F8789">
        <f>IF(B8789="","",1.509*(LN(B8789)^1.084-5.381))</f>
        <v/>
      </c>
      <c r="G8789">
        <f>IF(F8789="","",IF(F8789&lt;0,10*F8789^2,0))</f>
        <v/>
      </c>
      <c r="H8789">
        <f>IF(F8789="","",IF(F8789&gt;0,10*F8789^2,0))</f>
        <v/>
      </c>
    </row>
    <row r="8790">
      <c r="A8790">
        <f>Input!A8790</f>
        <v/>
      </c>
      <c r="B8790">
        <f>IF(ISNUMBER(Input!B8790),IF(AND(Input!B8790&gt;=20,Input!B8790&lt;=700),Input!B8790,""),"")</f>
        <v/>
      </c>
      <c r="C8790">
        <f>IF(B8790="","",INT(A8790))</f>
        <v/>
      </c>
      <c r="D8790">
        <f>IF(B8790="","",HOUR(A8790))</f>
        <v/>
      </c>
      <c r="E8790">
        <f>IF(B8790="","",IF(INPUT!$I$1="","",IF(C8790&lt;(INT(INPUT!$I$1)-INPUT!$I$2),"Off Meds",IF(C8790&lt;=(INT(INPUT!$I$1)+INPUT!$I$2),"Washout","On Meds"))))</f>
        <v/>
      </c>
      <c r="F8790">
        <f>IF(B8790="","",1.509*(LN(B8790)^1.084-5.381))</f>
        <v/>
      </c>
      <c r="G8790">
        <f>IF(F8790="","",IF(F8790&lt;0,10*F8790^2,0))</f>
        <v/>
      </c>
      <c r="H8790">
        <f>IF(F8790="","",IF(F8790&gt;0,10*F8790^2,0))</f>
        <v/>
      </c>
    </row>
    <row r="8791">
      <c r="A8791">
        <f>Input!A8791</f>
        <v/>
      </c>
      <c r="B8791">
        <f>IF(ISNUMBER(Input!B8791),IF(AND(Input!B8791&gt;=20,Input!B8791&lt;=700),Input!B8791,""),"")</f>
        <v/>
      </c>
      <c r="C8791">
        <f>IF(B8791="","",INT(A8791))</f>
        <v/>
      </c>
      <c r="D8791">
        <f>IF(B8791="","",HOUR(A8791))</f>
        <v/>
      </c>
      <c r="E8791">
        <f>IF(B8791="","",IF(INPUT!$I$1="","",IF(C8791&lt;(INT(INPUT!$I$1)-INPUT!$I$2),"Off Meds",IF(C8791&lt;=(INT(INPUT!$I$1)+INPUT!$I$2),"Washout","On Meds"))))</f>
        <v/>
      </c>
      <c r="F8791">
        <f>IF(B8791="","",1.509*(LN(B8791)^1.084-5.381))</f>
        <v/>
      </c>
      <c r="G8791">
        <f>IF(F8791="","",IF(F8791&lt;0,10*F8791^2,0))</f>
        <v/>
      </c>
      <c r="H8791">
        <f>IF(F8791="","",IF(F8791&gt;0,10*F8791^2,0))</f>
        <v/>
      </c>
    </row>
    <row r="8792">
      <c r="A8792">
        <f>Input!A8792</f>
        <v/>
      </c>
      <c r="B8792">
        <f>IF(ISNUMBER(Input!B8792),IF(AND(Input!B8792&gt;=20,Input!B8792&lt;=700),Input!B8792,""),"")</f>
        <v/>
      </c>
      <c r="C8792">
        <f>IF(B8792="","",INT(A8792))</f>
        <v/>
      </c>
      <c r="D8792">
        <f>IF(B8792="","",HOUR(A8792))</f>
        <v/>
      </c>
      <c r="E8792">
        <f>IF(B8792="","",IF(INPUT!$I$1="","",IF(C8792&lt;(INT(INPUT!$I$1)-INPUT!$I$2),"Off Meds",IF(C8792&lt;=(INT(INPUT!$I$1)+INPUT!$I$2),"Washout","On Meds"))))</f>
        <v/>
      </c>
      <c r="F8792">
        <f>IF(B8792="","",1.509*(LN(B8792)^1.084-5.381))</f>
        <v/>
      </c>
      <c r="G8792">
        <f>IF(F8792="","",IF(F8792&lt;0,10*F8792^2,0))</f>
        <v/>
      </c>
      <c r="H8792">
        <f>IF(F8792="","",IF(F8792&gt;0,10*F8792^2,0))</f>
        <v/>
      </c>
    </row>
    <row r="8793">
      <c r="A8793">
        <f>Input!A8793</f>
        <v/>
      </c>
      <c r="B8793">
        <f>IF(ISNUMBER(Input!B8793),IF(AND(Input!B8793&gt;=20,Input!B8793&lt;=700),Input!B8793,""),"")</f>
        <v/>
      </c>
      <c r="C8793">
        <f>IF(B8793="","",INT(A8793))</f>
        <v/>
      </c>
      <c r="D8793">
        <f>IF(B8793="","",HOUR(A8793))</f>
        <v/>
      </c>
      <c r="E8793">
        <f>IF(B8793="","",IF(INPUT!$I$1="","",IF(C8793&lt;(INT(INPUT!$I$1)-INPUT!$I$2),"Off Meds",IF(C8793&lt;=(INT(INPUT!$I$1)+INPUT!$I$2),"Washout","On Meds"))))</f>
        <v/>
      </c>
      <c r="F8793">
        <f>IF(B8793="","",1.509*(LN(B8793)^1.084-5.381))</f>
        <v/>
      </c>
      <c r="G8793">
        <f>IF(F8793="","",IF(F8793&lt;0,10*F8793^2,0))</f>
        <v/>
      </c>
      <c r="H8793">
        <f>IF(F8793="","",IF(F8793&gt;0,10*F8793^2,0))</f>
        <v/>
      </c>
    </row>
    <row r="8794">
      <c r="A8794">
        <f>Input!A8794</f>
        <v/>
      </c>
      <c r="B8794">
        <f>IF(ISNUMBER(Input!B8794),IF(AND(Input!B8794&gt;=20,Input!B8794&lt;=700),Input!B8794,""),"")</f>
        <v/>
      </c>
      <c r="C8794">
        <f>IF(B8794="","",INT(A8794))</f>
        <v/>
      </c>
      <c r="D8794">
        <f>IF(B8794="","",HOUR(A8794))</f>
        <v/>
      </c>
      <c r="E8794">
        <f>IF(B8794="","",IF(INPUT!$I$1="","",IF(C8794&lt;(INT(INPUT!$I$1)-INPUT!$I$2),"Off Meds",IF(C8794&lt;=(INT(INPUT!$I$1)+INPUT!$I$2),"Washout","On Meds"))))</f>
        <v/>
      </c>
      <c r="F8794">
        <f>IF(B8794="","",1.509*(LN(B8794)^1.084-5.381))</f>
        <v/>
      </c>
      <c r="G8794">
        <f>IF(F8794="","",IF(F8794&lt;0,10*F8794^2,0))</f>
        <v/>
      </c>
      <c r="H8794">
        <f>IF(F8794="","",IF(F8794&gt;0,10*F8794^2,0))</f>
        <v/>
      </c>
    </row>
    <row r="8795">
      <c r="A8795">
        <f>Input!A8795</f>
        <v/>
      </c>
      <c r="B8795">
        <f>IF(ISNUMBER(Input!B8795),IF(AND(Input!B8795&gt;=20,Input!B8795&lt;=700),Input!B8795,""),"")</f>
        <v/>
      </c>
      <c r="C8795">
        <f>IF(B8795="","",INT(A8795))</f>
        <v/>
      </c>
      <c r="D8795">
        <f>IF(B8795="","",HOUR(A8795))</f>
        <v/>
      </c>
      <c r="E8795">
        <f>IF(B8795="","",IF(INPUT!$I$1="","",IF(C8795&lt;(INT(INPUT!$I$1)-INPUT!$I$2),"Off Meds",IF(C8795&lt;=(INT(INPUT!$I$1)+INPUT!$I$2),"Washout","On Meds"))))</f>
        <v/>
      </c>
      <c r="F8795">
        <f>IF(B8795="","",1.509*(LN(B8795)^1.084-5.381))</f>
        <v/>
      </c>
      <c r="G8795">
        <f>IF(F8795="","",IF(F8795&lt;0,10*F8795^2,0))</f>
        <v/>
      </c>
      <c r="H8795">
        <f>IF(F8795="","",IF(F8795&gt;0,10*F8795^2,0))</f>
        <v/>
      </c>
    </row>
    <row r="8796">
      <c r="A8796">
        <f>Input!A8796</f>
        <v/>
      </c>
      <c r="B8796">
        <f>IF(ISNUMBER(Input!B8796),IF(AND(Input!B8796&gt;=20,Input!B8796&lt;=700),Input!B8796,""),"")</f>
        <v/>
      </c>
      <c r="C8796">
        <f>IF(B8796="","",INT(A8796))</f>
        <v/>
      </c>
      <c r="D8796">
        <f>IF(B8796="","",HOUR(A8796))</f>
        <v/>
      </c>
      <c r="E8796">
        <f>IF(B8796="","",IF(INPUT!$I$1="","",IF(C8796&lt;(INT(INPUT!$I$1)-INPUT!$I$2),"Off Meds",IF(C8796&lt;=(INT(INPUT!$I$1)+INPUT!$I$2),"Washout","On Meds"))))</f>
        <v/>
      </c>
      <c r="F8796">
        <f>IF(B8796="","",1.509*(LN(B8796)^1.084-5.381))</f>
        <v/>
      </c>
      <c r="G8796">
        <f>IF(F8796="","",IF(F8796&lt;0,10*F8796^2,0))</f>
        <v/>
      </c>
      <c r="H8796">
        <f>IF(F8796="","",IF(F8796&gt;0,10*F8796^2,0))</f>
        <v/>
      </c>
    </row>
    <row r="8797">
      <c r="A8797">
        <f>Input!A8797</f>
        <v/>
      </c>
      <c r="B8797">
        <f>IF(ISNUMBER(Input!B8797),IF(AND(Input!B8797&gt;=20,Input!B8797&lt;=700),Input!B8797,""),"")</f>
        <v/>
      </c>
      <c r="C8797">
        <f>IF(B8797="","",INT(A8797))</f>
        <v/>
      </c>
      <c r="D8797">
        <f>IF(B8797="","",HOUR(A8797))</f>
        <v/>
      </c>
      <c r="E8797">
        <f>IF(B8797="","",IF(INPUT!$I$1="","",IF(C8797&lt;(INT(INPUT!$I$1)-INPUT!$I$2),"Off Meds",IF(C8797&lt;=(INT(INPUT!$I$1)+INPUT!$I$2),"Washout","On Meds"))))</f>
        <v/>
      </c>
      <c r="F8797">
        <f>IF(B8797="","",1.509*(LN(B8797)^1.084-5.381))</f>
        <v/>
      </c>
      <c r="G8797">
        <f>IF(F8797="","",IF(F8797&lt;0,10*F8797^2,0))</f>
        <v/>
      </c>
      <c r="H8797">
        <f>IF(F8797="","",IF(F8797&gt;0,10*F8797^2,0))</f>
        <v/>
      </c>
    </row>
    <row r="8798">
      <c r="A8798">
        <f>Input!A8798</f>
        <v/>
      </c>
      <c r="B8798">
        <f>IF(ISNUMBER(Input!B8798),IF(AND(Input!B8798&gt;=20,Input!B8798&lt;=700),Input!B8798,""),"")</f>
        <v/>
      </c>
      <c r="C8798">
        <f>IF(B8798="","",INT(A8798))</f>
        <v/>
      </c>
      <c r="D8798">
        <f>IF(B8798="","",HOUR(A8798))</f>
        <v/>
      </c>
      <c r="E8798">
        <f>IF(B8798="","",IF(INPUT!$I$1="","",IF(C8798&lt;(INT(INPUT!$I$1)-INPUT!$I$2),"Off Meds",IF(C8798&lt;=(INT(INPUT!$I$1)+INPUT!$I$2),"Washout","On Meds"))))</f>
        <v/>
      </c>
      <c r="F8798">
        <f>IF(B8798="","",1.509*(LN(B8798)^1.084-5.381))</f>
        <v/>
      </c>
      <c r="G8798">
        <f>IF(F8798="","",IF(F8798&lt;0,10*F8798^2,0))</f>
        <v/>
      </c>
      <c r="H8798">
        <f>IF(F8798="","",IF(F8798&gt;0,10*F8798^2,0))</f>
        <v/>
      </c>
    </row>
    <row r="8799">
      <c r="A8799">
        <f>Input!A8799</f>
        <v/>
      </c>
      <c r="B8799">
        <f>IF(ISNUMBER(Input!B8799),IF(AND(Input!B8799&gt;=20,Input!B8799&lt;=700),Input!B8799,""),"")</f>
        <v/>
      </c>
      <c r="C8799">
        <f>IF(B8799="","",INT(A8799))</f>
        <v/>
      </c>
      <c r="D8799">
        <f>IF(B8799="","",HOUR(A8799))</f>
        <v/>
      </c>
      <c r="E8799">
        <f>IF(B8799="","",IF(INPUT!$I$1="","",IF(C8799&lt;(INT(INPUT!$I$1)-INPUT!$I$2),"Off Meds",IF(C8799&lt;=(INT(INPUT!$I$1)+INPUT!$I$2),"Washout","On Meds"))))</f>
        <v/>
      </c>
      <c r="F8799">
        <f>IF(B8799="","",1.509*(LN(B8799)^1.084-5.381))</f>
        <v/>
      </c>
      <c r="G8799">
        <f>IF(F8799="","",IF(F8799&lt;0,10*F8799^2,0))</f>
        <v/>
      </c>
      <c r="H8799">
        <f>IF(F8799="","",IF(F8799&gt;0,10*F8799^2,0))</f>
        <v/>
      </c>
    </row>
    <row r="8800">
      <c r="A8800">
        <f>Input!A8800</f>
        <v/>
      </c>
      <c r="B8800">
        <f>IF(ISNUMBER(Input!B8800),IF(AND(Input!B8800&gt;=20,Input!B8800&lt;=700),Input!B8800,""),"")</f>
        <v/>
      </c>
      <c r="C8800">
        <f>IF(B8800="","",INT(A8800))</f>
        <v/>
      </c>
      <c r="D8800">
        <f>IF(B8800="","",HOUR(A8800))</f>
        <v/>
      </c>
      <c r="E8800">
        <f>IF(B8800="","",IF(INPUT!$I$1="","",IF(C8800&lt;(INT(INPUT!$I$1)-INPUT!$I$2),"Off Meds",IF(C8800&lt;=(INT(INPUT!$I$1)+INPUT!$I$2),"Washout","On Meds"))))</f>
        <v/>
      </c>
      <c r="F8800">
        <f>IF(B8800="","",1.509*(LN(B8800)^1.084-5.381))</f>
        <v/>
      </c>
      <c r="G8800">
        <f>IF(F8800="","",IF(F8800&lt;0,10*F8800^2,0))</f>
        <v/>
      </c>
      <c r="H8800">
        <f>IF(F8800="","",IF(F8800&gt;0,10*F8800^2,0))</f>
        <v/>
      </c>
    </row>
    <row r="8801">
      <c r="A8801">
        <f>Input!A8801</f>
        <v/>
      </c>
      <c r="B8801">
        <f>IF(ISNUMBER(Input!B8801),IF(AND(Input!B8801&gt;=20,Input!B8801&lt;=700),Input!B8801,""),"")</f>
        <v/>
      </c>
      <c r="C8801">
        <f>IF(B8801="","",INT(A8801))</f>
        <v/>
      </c>
      <c r="D8801">
        <f>IF(B8801="","",HOUR(A8801))</f>
        <v/>
      </c>
      <c r="E8801">
        <f>IF(B8801="","",IF(INPUT!$I$1="","",IF(C8801&lt;(INT(INPUT!$I$1)-INPUT!$I$2),"Off Meds",IF(C8801&lt;=(INT(INPUT!$I$1)+INPUT!$I$2),"Washout","On Meds"))))</f>
        <v/>
      </c>
      <c r="F8801">
        <f>IF(B8801="","",1.509*(LN(B8801)^1.084-5.381))</f>
        <v/>
      </c>
      <c r="G8801">
        <f>IF(F8801="","",IF(F8801&lt;0,10*F8801^2,0))</f>
        <v/>
      </c>
      <c r="H8801">
        <f>IF(F8801="","",IF(F8801&gt;0,10*F8801^2,0))</f>
        <v/>
      </c>
    </row>
    <row r="8802">
      <c r="A8802">
        <f>Input!A8802</f>
        <v/>
      </c>
      <c r="B8802">
        <f>IF(ISNUMBER(Input!B8802),IF(AND(Input!B8802&gt;=20,Input!B8802&lt;=700),Input!B8802,""),"")</f>
        <v/>
      </c>
      <c r="C8802">
        <f>IF(B8802="","",INT(A8802))</f>
        <v/>
      </c>
      <c r="D8802">
        <f>IF(B8802="","",HOUR(A8802))</f>
        <v/>
      </c>
      <c r="E8802">
        <f>IF(B8802="","",IF(INPUT!$I$1="","",IF(C8802&lt;(INT(INPUT!$I$1)-INPUT!$I$2),"Off Meds",IF(C8802&lt;=(INT(INPUT!$I$1)+INPUT!$I$2),"Washout","On Meds"))))</f>
        <v/>
      </c>
      <c r="F8802">
        <f>IF(B8802="","",1.509*(LN(B8802)^1.084-5.381))</f>
        <v/>
      </c>
      <c r="G8802">
        <f>IF(F8802="","",IF(F8802&lt;0,10*F8802^2,0))</f>
        <v/>
      </c>
      <c r="H8802">
        <f>IF(F8802="","",IF(F8802&gt;0,10*F8802^2,0))</f>
        <v/>
      </c>
    </row>
    <row r="8803">
      <c r="A8803">
        <f>Input!A8803</f>
        <v/>
      </c>
      <c r="B8803">
        <f>IF(ISNUMBER(Input!B8803),IF(AND(Input!B8803&gt;=20,Input!B8803&lt;=700),Input!B8803,""),"")</f>
        <v/>
      </c>
      <c r="C8803">
        <f>IF(B8803="","",INT(A8803))</f>
        <v/>
      </c>
      <c r="D8803">
        <f>IF(B8803="","",HOUR(A8803))</f>
        <v/>
      </c>
      <c r="E8803">
        <f>IF(B8803="","",IF(INPUT!$I$1="","",IF(C8803&lt;(INT(INPUT!$I$1)-INPUT!$I$2),"Off Meds",IF(C8803&lt;=(INT(INPUT!$I$1)+INPUT!$I$2),"Washout","On Meds"))))</f>
        <v/>
      </c>
      <c r="F8803">
        <f>IF(B8803="","",1.509*(LN(B8803)^1.084-5.381))</f>
        <v/>
      </c>
      <c r="G8803">
        <f>IF(F8803="","",IF(F8803&lt;0,10*F8803^2,0))</f>
        <v/>
      </c>
      <c r="H8803">
        <f>IF(F8803="","",IF(F8803&gt;0,10*F8803^2,0))</f>
        <v/>
      </c>
    </row>
    <row r="8804">
      <c r="A8804">
        <f>Input!A8804</f>
        <v/>
      </c>
      <c r="B8804">
        <f>IF(ISNUMBER(Input!B8804),IF(AND(Input!B8804&gt;=20,Input!B8804&lt;=700),Input!B8804,""),"")</f>
        <v/>
      </c>
      <c r="C8804">
        <f>IF(B8804="","",INT(A8804))</f>
        <v/>
      </c>
      <c r="D8804">
        <f>IF(B8804="","",HOUR(A8804))</f>
        <v/>
      </c>
      <c r="E8804">
        <f>IF(B8804="","",IF(INPUT!$I$1="","",IF(C8804&lt;(INT(INPUT!$I$1)-INPUT!$I$2),"Off Meds",IF(C8804&lt;=(INT(INPUT!$I$1)+INPUT!$I$2),"Washout","On Meds"))))</f>
        <v/>
      </c>
      <c r="F8804">
        <f>IF(B8804="","",1.509*(LN(B8804)^1.084-5.381))</f>
        <v/>
      </c>
      <c r="G8804">
        <f>IF(F8804="","",IF(F8804&lt;0,10*F8804^2,0))</f>
        <v/>
      </c>
      <c r="H8804">
        <f>IF(F8804="","",IF(F8804&gt;0,10*F8804^2,0))</f>
        <v/>
      </c>
    </row>
    <row r="8805">
      <c r="A8805">
        <f>Input!A8805</f>
        <v/>
      </c>
      <c r="B8805">
        <f>IF(ISNUMBER(Input!B8805),IF(AND(Input!B8805&gt;=20,Input!B8805&lt;=700),Input!B8805,""),"")</f>
        <v/>
      </c>
      <c r="C8805">
        <f>IF(B8805="","",INT(A8805))</f>
        <v/>
      </c>
      <c r="D8805">
        <f>IF(B8805="","",HOUR(A8805))</f>
        <v/>
      </c>
      <c r="E8805">
        <f>IF(B8805="","",IF(INPUT!$I$1="","",IF(C8805&lt;(INT(INPUT!$I$1)-INPUT!$I$2),"Off Meds",IF(C8805&lt;=(INT(INPUT!$I$1)+INPUT!$I$2),"Washout","On Meds"))))</f>
        <v/>
      </c>
      <c r="F8805">
        <f>IF(B8805="","",1.509*(LN(B8805)^1.084-5.381))</f>
        <v/>
      </c>
      <c r="G8805">
        <f>IF(F8805="","",IF(F8805&lt;0,10*F8805^2,0))</f>
        <v/>
      </c>
      <c r="H8805">
        <f>IF(F8805="","",IF(F8805&gt;0,10*F8805^2,0))</f>
        <v/>
      </c>
    </row>
    <row r="8806">
      <c r="A8806">
        <f>Input!A8806</f>
        <v/>
      </c>
      <c r="B8806">
        <f>IF(ISNUMBER(Input!B8806),IF(AND(Input!B8806&gt;=20,Input!B8806&lt;=700),Input!B8806,""),"")</f>
        <v/>
      </c>
      <c r="C8806">
        <f>IF(B8806="","",INT(A8806))</f>
        <v/>
      </c>
      <c r="D8806">
        <f>IF(B8806="","",HOUR(A8806))</f>
        <v/>
      </c>
      <c r="E8806">
        <f>IF(B8806="","",IF(INPUT!$I$1="","",IF(C8806&lt;(INT(INPUT!$I$1)-INPUT!$I$2),"Off Meds",IF(C8806&lt;=(INT(INPUT!$I$1)+INPUT!$I$2),"Washout","On Meds"))))</f>
        <v/>
      </c>
      <c r="F8806">
        <f>IF(B8806="","",1.509*(LN(B8806)^1.084-5.381))</f>
        <v/>
      </c>
      <c r="G8806">
        <f>IF(F8806="","",IF(F8806&lt;0,10*F8806^2,0))</f>
        <v/>
      </c>
      <c r="H8806">
        <f>IF(F8806="","",IF(F8806&gt;0,10*F8806^2,0))</f>
        <v/>
      </c>
    </row>
    <row r="8807">
      <c r="A8807">
        <f>Input!A8807</f>
        <v/>
      </c>
      <c r="B8807">
        <f>IF(ISNUMBER(Input!B8807),IF(AND(Input!B8807&gt;=20,Input!B8807&lt;=700),Input!B8807,""),"")</f>
        <v/>
      </c>
      <c r="C8807">
        <f>IF(B8807="","",INT(A8807))</f>
        <v/>
      </c>
      <c r="D8807">
        <f>IF(B8807="","",HOUR(A8807))</f>
        <v/>
      </c>
      <c r="E8807">
        <f>IF(B8807="","",IF(INPUT!$I$1="","",IF(C8807&lt;(INT(INPUT!$I$1)-INPUT!$I$2),"Off Meds",IF(C8807&lt;=(INT(INPUT!$I$1)+INPUT!$I$2),"Washout","On Meds"))))</f>
        <v/>
      </c>
      <c r="F8807">
        <f>IF(B8807="","",1.509*(LN(B8807)^1.084-5.381))</f>
        <v/>
      </c>
      <c r="G8807">
        <f>IF(F8807="","",IF(F8807&lt;0,10*F8807^2,0))</f>
        <v/>
      </c>
      <c r="H8807">
        <f>IF(F8807="","",IF(F8807&gt;0,10*F8807^2,0))</f>
        <v/>
      </c>
    </row>
    <row r="8808">
      <c r="A8808">
        <f>Input!A8808</f>
        <v/>
      </c>
      <c r="B8808">
        <f>IF(ISNUMBER(Input!B8808),IF(AND(Input!B8808&gt;=20,Input!B8808&lt;=700),Input!B8808,""),"")</f>
        <v/>
      </c>
      <c r="C8808">
        <f>IF(B8808="","",INT(A8808))</f>
        <v/>
      </c>
      <c r="D8808">
        <f>IF(B8808="","",HOUR(A8808))</f>
        <v/>
      </c>
      <c r="E8808">
        <f>IF(B8808="","",IF(INPUT!$I$1="","",IF(C8808&lt;(INT(INPUT!$I$1)-INPUT!$I$2),"Off Meds",IF(C8808&lt;=(INT(INPUT!$I$1)+INPUT!$I$2),"Washout","On Meds"))))</f>
        <v/>
      </c>
      <c r="F8808">
        <f>IF(B8808="","",1.509*(LN(B8808)^1.084-5.381))</f>
        <v/>
      </c>
      <c r="G8808">
        <f>IF(F8808="","",IF(F8808&lt;0,10*F8808^2,0))</f>
        <v/>
      </c>
      <c r="H8808">
        <f>IF(F8808="","",IF(F8808&gt;0,10*F8808^2,0))</f>
        <v/>
      </c>
    </row>
    <row r="8809">
      <c r="A8809">
        <f>Input!A8809</f>
        <v/>
      </c>
      <c r="B8809">
        <f>IF(ISNUMBER(Input!B8809),IF(AND(Input!B8809&gt;=20,Input!B8809&lt;=700),Input!B8809,""),"")</f>
        <v/>
      </c>
      <c r="C8809">
        <f>IF(B8809="","",INT(A8809))</f>
        <v/>
      </c>
      <c r="D8809">
        <f>IF(B8809="","",HOUR(A8809))</f>
        <v/>
      </c>
      <c r="E8809">
        <f>IF(B8809="","",IF(INPUT!$I$1="","",IF(C8809&lt;(INT(INPUT!$I$1)-INPUT!$I$2),"Off Meds",IF(C8809&lt;=(INT(INPUT!$I$1)+INPUT!$I$2),"Washout","On Meds"))))</f>
        <v/>
      </c>
      <c r="F8809">
        <f>IF(B8809="","",1.509*(LN(B8809)^1.084-5.381))</f>
        <v/>
      </c>
      <c r="G8809">
        <f>IF(F8809="","",IF(F8809&lt;0,10*F8809^2,0))</f>
        <v/>
      </c>
      <c r="H8809">
        <f>IF(F8809="","",IF(F8809&gt;0,10*F8809^2,0))</f>
        <v/>
      </c>
    </row>
    <row r="8810">
      <c r="A8810">
        <f>Input!A8810</f>
        <v/>
      </c>
      <c r="B8810">
        <f>IF(ISNUMBER(Input!B8810),IF(AND(Input!B8810&gt;=20,Input!B8810&lt;=700),Input!B8810,""),"")</f>
        <v/>
      </c>
      <c r="C8810">
        <f>IF(B8810="","",INT(A8810))</f>
        <v/>
      </c>
      <c r="D8810">
        <f>IF(B8810="","",HOUR(A8810))</f>
        <v/>
      </c>
      <c r="E8810">
        <f>IF(B8810="","",IF(INPUT!$I$1="","",IF(C8810&lt;(INT(INPUT!$I$1)-INPUT!$I$2),"Off Meds",IF(C8810&lt;=(INT(INPUT!$I$1)+INPUT!$I$2),"Washout","On Meds"))))</f>
        <v/>
      </c>
      <c r="F8810">
        <f>IF(B8810="","",1.509*(LN(B8810)^1.084-5.381))</f>
        <v/>
      </c>
      <c r="G8810">
        <f>IF(F8810="","",IF(F8810&lt;0,10*F8810^2,0))</f>
        <v/>
      </c>
      <c r="H8810">
        <f>IF(F8810="","",IF(F8810&gt;0,10*F8810^2,0))</f>
        <v/>
      </c>
    </row>
    <row r="8811">
      <c r="A8811">
        <f>Input!A8811</f>
        <v/>
      </c>
      <c r="B8811">
        <f>IF(ISNUMBER(Input!B8811),IF(AND(Input!B8811&gt;=20,Input!B8811&lt;=700),Input!B8811,""),"")</f>
        <v/>
      </c>
      <c r="C8811">
        <f>IF(B8811="","",INT(A8811))</f>
        <v/>
      </c>
      <c r="D8811">
        <f>IF(B8811="","",HOUR(A8811))</f>
        <v/>
      </c>
      <c r="E8811">
        <f>IF(B8811="","",IF(INPUT!$I$1="","",IF(C8811&lt;(INT(INPUT!$I$1)-INPUT!$I$2),"Off Meds",IF(C8811&lt;=(INT(INPUT!$I$1)+INPUT!$I$2),"Washout","On Meds"))))</f>
        <v/>
      </c>
      <c r="F8811">
        <f>IF(B8811="","",1.509*(LN(B8811)^1.084-5.381))</f>
        <v/>
      </c>
      <c r="G8811">
        <f>IF(F8811="","",IF(F8811&lt;0,10*F8811^2,0))</f>
        <v/>
      </c>
      <c r="H8811">
        <f>IF(F8811="","",IF(F8811&gt;0,10*F8811^2,0))</f>
        <v/>
      </c>
    </row>
    <row r="8812">
      <c r="A8812">
        <f>Input!A8812</f>
        <v/>
      </c>
      <c r="B8812">
        <f>IF(ISNUMBER(Input!B8812),IF(AND(Input!B8812&gt;=20,Input!B8812&lt;=700),Input!B8812,""),"")</f>
        <v/>
      </c>
      <c r="C8812">
        <f>IF(B8812="","",INT(A8812))</f>
        <v/>
      </c>
      <c r="D8812">
        <f>IF(B8812="","",HOUR(A8812))</f>
        <v/>
      </c>
      <c r="E8812">
        <f>IF(B8812="","",IF(INPUT!$I$1="","",IF(C8812&lt;(INT(INPUT!$I$1)-INPUT!$I$2),"Off Meds",IF(C8812&lt;=(INT(INPUT!$I$1)+INPUT!$I$2),"Washout","On Meds"))))</f>
        <v/>
      </c>
      <c r="F8812">
        <f>IF(B8812="","",1.509*(LN(B8812)^1.084-5.381))</f>
        <v/>
      </c>
      <c r="G8812">
        <f>IF(F8812="","",IF(F8812&lt;0,10*F8812^2,0))</f>
        <v/>
      </c>
      <c r="H8812">
        <f>IF(F8812="","",IF(F8812&gt;0,10*F8812^2,0))</f>
        <v/>
      </c>
    </row>
    <row r="8813">
      <c r="A8813">
        <f>Input!A8813</f>
        <v/>
      </c>
      <c r="B8813">
        <f>IF(ISNUMBER(Input!B8813),IF(AND(Input!B8813&gt;=20,Input!B8813&lt;=700),Input!B8813,""),"")</f>
        <v/>
      </c>
      <c r="C8813">
        <f>IF(B8813="","",INT(A8813))</f>
        <v/>
      </c>
      <c r="D8813">
        <f>IF(B8813="","",HOUR(A8813))</f>
        <v/>
      </c>
      <c r="E8813">
        <f>IF(B8813="","",IF(INPUT!$I$1="","",IF(C8813&lt;(INT(INPUT!$I$1)-INPUT!$I$2),"Off Meds",IF(C8813&lt;=(INT(INPUT!$I$1)+INPUT!$I$2),"Washout","On Meds"))))</f>
        <v/>
      </c>
      <c r="F8813">
        <f>IF(B8813="","",1.509*(LN(B8813)^1.084-5.381))</f>
        <v/>
      </c>
      <c r="G8813">
        <f>IF(F8813="","",IF(F8813&lt;0,10*F8813^2,0))</f>
        <v/>
      </c>
      <c r="H8813">
        <f>IF(F8813="","",IF(F8813&gt;0,10*F8813^2,0))</f>
        <v/>
      </c>
    </row>
    <row r="8814">
      <c r="A8814">
        <f>Input!A8814</f>
        <v/>
      </c>
      <c r="B8814">
        <f>IF(ISNUMBER(Input!B8814),IF(AND(Input!B8814&gt;=20,Input!B8814&lt;=700),Input!B8814,""),"")</f>
        <v/>
      </c>
      <c r="C8814">
        <f>IF(B8814="","",INT(A8814))</f>
        <v/>
      </c>
      <c r="D8814">
        <f>IF(B8814="","",HOUR(A8814))</f>
        <v/>
      </c>
      <c r="E8814">
        <f>IF(B8814="","",IF(INPUT!$I$1="","",IF(C8814&lt;(INT(INPUT!$I$1)-INPUT!$I$2),"Off Meds",IF(C8814&lt;=(INT(INPUT!$I$1)+INPUT!$I$2),"Washout","On Meds"))))</f>
        <v/>
      </c>
      <c r="F8814">
        <f>IF(B8814="","",1.509*(LN(B8814)^1.084-5.381))</f>
        <v/>
      </c>
      <c r="G8814">
        <f>IF(F8814="","",IF(F8814&lt;0,10*F8814^2,0))</f>
        <v/>
      </c>
      <c r="H8814">
        <f>IF(F8814="","",IF(F8814&gt;0,10*F8814^2,0))</f>
        <v/>
      </c>
    </row>
    <row r="8815">
      <c r="A8815">
        <f>Input!A8815</f>
        <v/>
      </c>
      <c r="B8815">
        <f>IF(ISNUMBER(Input!B8815),IF(AND(Input!B8815&gt;=20,Input!B8815&lt;=700),Input!B8815,""),"")</f>
        <v/>
      </c>
      <c r="C8815">
        <f>IF(B8815="","",INT(A8815))</f>
        <v/>
      </c>
      <c r="D8815">
        <f>IF(B8815="","",HOUR(A8815))</f>
        <v/>
      </c>
      <c r="E8815">
        <f>IF(B8815="","",IF(INPUT!$I$1="","",IF(C8815&lt;(INT(INPUT!$I$1)-INPUT!$I$2),"Off Meds",IF(C8815&lt;=(INT(INPUT!$I$1)+INPUT!$I$2),"Washout","On Meds"))))</f>
        <v/>
      </c>
      <c r="F8815">
        <f>IF(B8815="","",1.509*(LN(B8815)^1.084-5.381))</f>
        <v/>
      </c>
      <c r="G8815">
        <f>IF(F8815="","",IF(F8815&lt;0,10*F8815^2,0))</f>
        <v/>
      </c>
      <c r="H8815">
        <f>IF(F8815="","",IF(F8815&gt;0,10*F8815^2,0))</f>
        <v/>
      </c>
    </row>
    <row r="8816">
      <c r="A8816">
        <f>Input!A8816</f>
        <v/>
      </c>
      <c r="B8816">
        <f>IF(ISNUMBER(Input!B8816),IF(AND(Input!B8816&gt;=20,Input!B8816&lt;=700),Input!B8816,""),"")</f>
        <v/>
      </c>
      <c r="C8816">
        <f>IF(B8816="","",INT(A8816))</f>
        <v/>
      </c>
      <c r="D8816">
        <f>IF(B8816="","",HOUR(A8816))</f>
        <v/>
      </c>
      <c r="E8816">
        <f>IF(B8816="","",IF(INPUT!$I$1="","",IF(C8816&lt;(INT(INPUT!$I$1)-INPUT!$I$2),"Off Meds",IF(C8816&lt;=(INT(INPUT!$I$1)+INPUT!$I$2),"Washout","On Meds"))))</f>
        <v/>
      </c>
      <c r="F8816">
        <f>IF(B8816="","",1.509*(LN(B8816)^1.084-5.381))</f>
        <v/>
      </c>
      <c r="G8816">
        <f>IF(F8816="","",IF(F8816&lt;0,10*F8816^2,0))</f>
        <v/>
      </c>
      <c r="H8816">
        <f>IF(F8816="","",IF(F8816&gt;0,10*F8816^2,0))</f>
        <v/>
      </c>
    </row>
    <row r="8817">
      <c r="A8817">
        <f>Input!A8817</f>
        <v/>
      </c>
      <c r="B8817">
        <f>IF(ISNUMBER(Input!B8817),IF(AND(Input!B8817&gt;=20,Input!B8817&lt;=700),Input!B8817,""),"")</f>
        <v/>
      </c>
      <c r="C8817">
        <f>IF(B8817="","",INT(A8817))</f>
        <v/>
      </c>
      <c r="D8817">
        <f>IF(B8817="","",HOUR(A8817))</f>
        <v/>
      </c>
      <c r="E8817">
        <f>IF(B8817="","",IF(INPUT!$I$1="","",IF(C8817&lt;(INT(INPUT!$I$1)-INPUT!$I$2),"Off Meds",IF(C8817&lt;=(INT(INPUT!$I$1)+INPUT!$I$2),"Washout","On Meds"))))</f>
        <v/>
      </c>
      <c r="F8817">
        <f>IF(B8817="","",1.509*(LN(B8817)^1.084-5.381))</f>
        <v/>
      </c>
      <c r="G8817">
        <f>IF(F8817="","",IF(F8817&lt;0,10*F8817^2,0))</f>
        <v/>
      </c>
      <c r="H8817">
        <f>IF(F8817="","",IF(F8817&gt;0,10*F8817^2,0))</f>
        <v/>
      </c>
    </row>
    <row r="8818">
      <c r="A8818">
        <f>Input!A8818</f>
        <v/>
      </c>
      <c r="B8818">
        <f>IF(ISNUMBER(Input!B8818),IF(AND(Input!B8818&gt;=20,Input!B8818&lt;=700),Input!B8818,""),"")</f>
        <v/>
      </c>
      <c r="C8818">
        <f>IF(B8818="","",INT(A8818))</f>
        <v/>
      </c>
      <c r="D8818">
        <f>IF(B8818="","",HOUR(A8818))</f>
        <v/>
      </c>
      <c r="E8818">
        <f>IF(B8818="","",IF(INPUT!$I$1="","",IF(C8818&lt;(INT(INPUT!$I$1)-INPUT!$I$2),"Off Meds",IF(C8818&lt;=(INT(INPUT!$I$1)+INPUT!$I$2),"Washout","On Meds"))))</f>
        <v/>
      </c>
      <c r="F8818">
        <f>IF(B8818="","",1.509*(LN(B8818)^1.084-5.381))</f>
        <v/>
      </c>
      <c r="G8818">
        <f>IF(F8818="","",IF(F8818&lt;0,10*F8818^2,0))</f>
        <v/>
      </c>
      <c r="H8818">
        <f>IF(F8818="","",IF(F8818&gt;0,10*F8818^2,0))</f>
        <v/>
      </c>
    </row>
    <row r="8819">
      <c r="A8819">
        <f>Input!A8819</f>
        <v/>
      </c>
      <c r="B8819">
        <f>IF(ISNUMBER(Input!B8819),IF(AND(Input!B8819&gt;=20,Input!B8819&lt;=700),Input!B8819,""),"")</f>
        <v/>
      </c>
      <c r="C8819">
        <f>IF(B8819="","",INT(A8819))</f>
        <v/>
      </c>
      <c r="D8819">
        <f>IF(B8819="","",HOUR(A8819))</f>
        <v/>
      </c>
      <c r="E8819">
        <f>IF(B8819="","",IF(INPUT!$I$1="","",IF(C8819&lt;(INT(INPUT!$I$1)-INPUT!$I$2),"Off Meds",IF(C8819&lt;=(INT(INPUT!$I$1)+INPUT!$I$2),"Washout","On Meds"))))</f>
        <v/>
      </c>
      <c r="F8819">
        <f>IF(B8819="","",1.509*(LN(B8819)^1.084-5.381))</f>
        <v/>
      </c>
      <c r="G8819">
        <f>IF(F8819="","",IF(F8819&lt;0,10*F8819^2,0))</f>
        <v/>
      </c>
      <c r="H8819">
        <f>IF(F8819="","",IF(F8819&gt;0,10*F8819^2,0))</f>
        <v/>
      </c>
    </row>
    <row r="8820">
      <c r="A8820">
        <f>Input!A8820</f>
        <v/>
      </c>
      <c r="B8820">
        <f>IF(ISNUMBER(Input!B8820),IF(AND(Input!B8820&gt;=20,Input!B8820&lt;=700),Input!B8820,""),"")</f>
        <v/>
      </c>
      <c r="C8820">
        <f>IF(B8820="","",INT(A8820))</f>
        <v/>
      </c>
      <c r="D8820">
        <f>IF(B8820="","",HOUR(A8820))</f>
        <v/>
      </c>
      <c r="E8820">
        <f>IF(B8820="","",IF(INPUT!$I$1="","",IF(C8820&lt;(INT(INPUT!$I$1)-INPUT!$I$2),"Off Meds",IF(C8820&lt;=(INT(INPUT!$I$1)+INPUT!$I$2),"Washout","On Meds"))))</f>
        <v/>
      </c>
      <c r="F8820">
        <f>IF(B8820="","",1.509*(LN(B8820)^1.084-5.381))</f>
        <v/>
      </c>
      <c r="G8820">
        <f>IF(F8820="","",IF(F8820&lt;0,10*F8820^2,0))</f>
        <v/>
      </c>
      <c r="H8820">
        <f>IF(F8820="","",IF(F8820&gt;0,10*F8820^2,0))</f>
        <v/>
      </c>
    </row>
    <row r="8821">
      <c r="A8821">
        <f>Input!A8821</f>
        <v/>
      </c>
      <c r="B8821">
        <f>IF(ISNUMBER(Input!B8821),IF(AND(Input!B8821&gt;=20,Input!B8821&lt;=700),Input!B8821,""),"")</f>
        <v/>
      </c>
      <c r="C8821">
        <f>IF(B8821="","",INT(A8821))</f>
        <v/>
      </c>
      <c r="D8821">
        <f>IF(B8821="","",HOUR(A8821))</f>
        <v/>
      </c>
      <c r="E8821">
        <f>IF(B8821="","",IF(INPUT!$I$1="","",IF(C8821&lt;(INT(INPUT!$I$1)-INPUT!$I$2),"Off Meds",IF(C8821&lt;=(INT(INPUT!$I$1)+INPUT!$I$2),"Washout","On Meds"))))</f>
        <v/>
      </c>
      <c r="F8821">
        <f>IF(B8821="","",1.509*(LN(B8821)^1.084-5.381))</f>
        <v/>
      </c>
      <c r="G8821">
        <f>IF(F8821="","",IF(F8821&lt;0,10*F8821^2,0))</f>
        <v/>
      </c>
      <c r="H8821">
        <f>IF(F8821="","",IF(F8821&gt;0,10*F8821^2,0))</f>
        <v/>
      </c>
    </row>
    <row r="8822">
      <c r="A8822">
        <f>Input!A8822</f>
        <v/>
      </c>
      <c r="B8822">
        <f>IF(ISNUMBER(Input!B8822),IF(AND(Input!B8822&gt;=20,Input!B8822&lt;=700),Input!B8822,""),"")</f>
        <v/>
      </c>
      <c r="C8822">
        <f>IF(B8822="","",INT(A8822))</f>
        <v/>
      </c>
      <c r="D8822">
        <f>IF(B8822="","",HOUR(A8822))</f>
        <v/>
      </c>
      <c r="E8822">
        <f>IF(B8822="","",IF(INPUT!$I$1="","",IF(C8822&lt;(INT(INPUT!$I$1)-INPUT!$I$2),"Off Meds",IF(C8822&lt;=(INT(INPUT!$I$1)+INPUT!$I$2),"Washout","On Meds"))))</f>
        <v/>
      </c>
      <c r="F8822">
        <f>IF(B8822="","",1.509*(LN(B8822)^1.084-5.381))</f>
        <v/>
      </c>
      <c r="G8822">
        <f>IF(F8822="","",IF(F8822&lt;0,10*F8822^2,0))</f>
        <v/>
      </c>
      <c r="H8822">
        <f>IF(F8822="","",IF(F8822&gt;0,10*F8822^2,0))</f>
        <v/>
      </c>
    </row>
    <row r="8823">
      <c r="A8823">
        <f>Input!A8823</f>
        <v/>
      </c>
      <c r="B8823">
        <f>IF(ISNUMBER(Input!B8823),IF(AND(Input!B8823&gt;=20,Input!B8823&lt;=700),Input!B8823,""),"")</f>
        <v/>
      </c>
      <c r="C8823">
        <f>IF(B8823="","",INT(A8823))</f>
        <v/>
      </c>
      <c r="D8823">
        <f>IF(B8823="","",HOUR(A8823))</f>
        <v/>
      </c>
      <c r="E8823">
        <f>IF(B8823="","",IF(INPUT!$I$1="","",IF(C8823&lt;(INT(INPUT!$I$1)-INPUT!$I$2),"Off Meds",IF(C8823&lt;=(INT(INPUT!$I$1)+INPUT!$I$2),"Washout","On Meds"))))</f>
        <v/>
      </c>
      <c r="F8823">
        <f>IF(B8823="","",1.509*(LN(B8823)^1.084-5.381))</f>
        <v/>
      </c>
      <c r="G8823">
        <f>IF(F8823="","",IF(F8823&lt;0,10*F8823^2,0))</f>
        <v/>
      </c>
      <c r="H8823">
        <f>IF(F8823="","",IF(F8823&gt;0,10*F8823^2,0))</f>
        <v/>
      </c>
    </row>
    <row r="8824">
      <c r="A8824">
        <f>Input!A8824</f>
        <v/>
      </c>
      <c r="B8824">
        <f>IF(ISNUMBER(Input!B8824),IF(AND(Input!B8824&gt;=20,Input!B8824&lt;=700),Input!B8824,""),"")</f>
        <v/>
      </c>
      <c r="C8824">
        <f>IF(B8824="","",INT(A8824))</f>
        <v/>
      </c>
      <c r="D8824">
        <f>IF(B8824="","",HOUR(A8824))</f>
        <v/>
      </c>
      <c r="E8824">
        <f>IF(B8824="","",IF(INPUT!$I$1="","",IF(C8824&lt;(INT(INPUT!$I$1)-INPUT!$I$2),"Off Meds",IF(C8824&lt;=(INT(INPUT!$I$1)+INPUT!$I$2),"Washout","On Meds"))))</f>
        <v/>
      </c>
      <c r="F8824">
        <f>IF(B8824="","",1.509*(LN(B8824)^1.084-5.381))</f>
        <v/>
      </c>
      <c r="G8824">
        <f>IF(F8824="","",IF(F8824&lt;0,10*F8824^2,0))</f>
        <v/>
      </c>
      <c r="H8824">
        <f>IF(F8824="","",IF(F8824&gt;0,10*F8824^2,0))</f>
        <v/>
      </c>
    </row>
    <row r="8825">
      <c r="A8825">
        <f>Input!A8825</f>
        <v/>
      </c>
      <c r="B8825">
        <f>IF(ISNUMBER(Input!B8825),IF(AND(Input!B8825&gt;=20,Input!B8825&lt;=700),Input!B8825,""),"")</f>
        <v/>
      </c>
      <c r="C8825">
        <f>IF(B8825="","",INT(A8825))</f>
        <v/>
      </c>
      <c r="D8825">
        <f>IF(B8825="","",HOUR(A8825))</f>
        <v/>
      </c>
      <c r="E8825">
        <f>IF(B8825="","",IF(INPUT!$I$1="","",IF(C8825&lt;(INT(INPUT!$I$1)-INPUT!$I$2),"Off Meds",IF(C8825&lt;=(INT(INPUT!$I$1)+INPUT!$I$2),"Washout","On Meds"))))</f>
        <v/>
      </c>
      <c r="F8825">
        <f>IF(B8825="","",1.509*(LN(B8825)^1.084-5.381))</f>
        <v/>
      </c>
      <c r="G8825">
        <f>IF(F8825="","",IF(F8825&lt;0,10*F8825^2,0))</f>
        <v/>
      </c>
      <c r="H8825">
        <f>IF(F8825="","",IF(F8825&gt;0,10*F8825^2,0))</f>
        <v/>
      </c>
    </row>
    <row r="8826">
      <c r="A8826">
        <f>Input!A8826</f>
        <v/>
      </c>
      <c r="B8826">
        <f>IF(ISNUMBER(Input!B8826),IF(AND(Input!B8826&gt;=20,Input!B8826&lt;=700),Input!B8826,""),"")</f>
        <v/>
      </c>
      <c r="C8826">
        <f>IF(B8826="","",INT(A8826))</f>
        <v/>
      </c>
      <c r="D8826">
        <f>IF(B8826="","",HOUR(A8826))</f>
        <v/>
      </c>
      <c r="E8826">
        <f>IF(B8826="","",IF(INPUT!$I$1="","",IF(C8826&lt;(INT(INPUT!$I$1)-INPUT!$I$2),"Off Meds",IF(C8826&lt;=(INT(INPUT!$I$1)+INPUT!$I$2),"Washout","On Meds"))))</f>
        <v/>
      </c>
      <c r="F8826">
        <f>IF(B8826="","",1.509*(LN(B8826)^1.084-5.381))</f>
        <v/>
      </c>
      <c r="G8826">
        <f>IF(F8826="","",IF(F8826&lt;0,10*F8826^2,0))</f>
        <v/>
      </c>
      <c r="H8826">
        <f>IF(F8826="","",IF(F8826&gt;0,10*F8826^2,0))</f>
        <v/>
      </c>
    </row>
    <row r="8827">
      <c r="A8827">
        <f>Input!A8827</f>
        <v/>
      </c>
      <c r="B8827">
        <f>IF(ISNUMBER(Input!B8827),IF(AND(Input!B8827&gt;=20,Input!B8827&lt;=700),Input!B8827,""),"")</f>
        <v/>
      </c>
      <c r="C8827">
        <f>IF(B8827="","",INT(A8827))</f>
        <v/>
      </c>
      <c r="D8827">
        <f>IF(B8827="","",HOUR(A8827))</f>
        <v/>
      </c>
      <c r="E8827">
        <f>IF(B8827="","",IF(INPUT!$I$1="","",IF(C8827&lt;(INT(INPUT!$I$1)-INPUT!$I$2),"Off Meds",IF(C8827&lt;=(INT(INPUT!$I$1)+INPUT!$I$2),"Washout","On Meds"))))</f>
        <v/>
      </c>
      <c r="F8827">
        <f>IF(B8827="","",1.509*(LN(B8827)^1.084-5.381))</f>
        <v/>
      </c>
      <c r="G8827">
        <f>IF(F8827="","",IF(F8827&lt;0,10*F8827^2,0))</f>
        <v/>
      </c>
      <c r="H8827">
        <f>IF(F8827="","",IF(F8827&gt;0,10*F8827^2,0))</f>
        <v/>
      </c>
    </row>
    <row r="8828">
      <c r="A8828">
        <f>Input!A8828</f>
        <v/>
      </c>
      <c r="B8828">
        <f>IF(ISNUMBER(Input!B8828),IF(AND(Input!B8828&gt;=20,Input!B8828&lt;=700),Input!B8828,""),"")</f>
        <v/>
      </c>
      <c r="C8828">
        <f>IF(B8828="","",INT(A8828))</f>
        <v/>
      </c>
      <c r="D8828">
        <f>IF(B8828="","",HOUR(A8828))</f>
        <v/>
      </c>
      <c r="E8828">
        <f>IF(B8828="","",IF(INPUT!$I$1="","",IF(C8828&lt;(INT(INPUT!$I$1)-INPUT!$I$2),"Off Meds",IF(C8828&lt;=(INT(INPUT!$I$1)+INPUT!$I$2),"Washout","On Meds"))))</f>
        <v/>
      </c>
      <c r="F8828">
        <f>IF(B8828="","",1.509*(LN(B8828)^1.084-5.381))</f>
        <v/>
      </c>
      <c r="G8828">
        <f>IF(F8828="","",IF(F8828&lt;0,10*F8828^2,0))</f>
        <v/>
      </c>
      <c r="H8828">
        <f>IF(F8828="","",IF(F8828&gt;0,10*F8828^2,0))</f>
        <v/>
      </c>
    </row>
    <row r="8829">
      <c r="A8829">
        <f>Input!A8829</f>
        <v/>
      </c>
      <c r="B8829">
        <f>IF(ISNUMBER(Input!B8829),IF(AND(Input!B8829&gt;=20,Input!B8829&lt;=700),Input!B8829,""),"")</f>
        <v/>
      </c>
      <c r="C8829">
        <f>IF(B8829="","",INT(A8829))</f>
        <v/>
      </c>
      <c r="D8829">
        <f>IF(B8829="","",HOUR(A8829))</f>
        <v/>
      </c>
      <c r="E8829">
        <f>IF(B8829="","",IF(INPUT!$I$1="","",IF(C8829&lt;(INT(INPUT!$I$1)-INPUT!$I$2),"Off Meds",IF(C8829&lt;=(INT(INPUT!$I$1)+INPUT!$I$2),"Washout","On Meds"))))</f>
        <v/>
      </c>
      <c r="F8829">
        <f>IF(B8829="","",1.509*(LN(B8829)^1.084-5.381))</f>
        <v/>
      </c>
      <c r="G8829">
        <f>IF(F8829="","",IF(F8829&lt;0,10*F8829^2,0))</f>
        <v/>
      </c>
      <c r="H8829">
        <f>IF(F8829="","",IF(F8829&gt;0,10*F8829^2,0))</f>
        <v/>
      </c>
    </row>
    <row r="8830">
      <c r="A8830">
        <f>Input!A8830</f>
        <v/>
      </c>
      <c r="B8830">
        <f>IF(ISNUMBER(Input!B8830),IF(AND(Input!B8830&gt;=20,Input!B8830&lt;=700),Input!B8830,""),"")</f>
        <v/>
      </c>
      <c r="C8830">
        <f>IF(B8830="","",INT(A8830))</f>
        <v/>
      </c>
      <c r="D8830">
        <f>IF(B8830="","",HOUR(A8830))</f>
        <v/>
      </c>
      <c r="E8830">
        <f>IF(B8830="","",IF(INPUT!$I$1="","",IF(C8830&lt;(INT(INPUT!$I$1)-INPUT!$I$2),"Off Meds",IF(C8830&lt;=(INT(INPUT!$I$1)+INPUT!$I$2),"Washout","On Meds"))))</f>
        <v/>
      </c>
      <c r="F8830">
        <f>IF(B8830="","",1.509*(LN(B8830)^1.084-5.381))</f>
        <v/>
      </c>
      <c r="G8830">
        <f>IF(F8830="","",IF(F8830&lt;0,10*F8830^2,0))</f>
        <v/>
      </c>
      <c r="H8830">
        <f>IF(F8830="","",IF(F8830&gt;0,10*F8830^2,0))</f>
        <v/>
      </c>
    </row>
    <row r="8831">
      <c r="A8831">
        <f>Input!A8831</f>
        <v/>
      </c>
      <c r="B8831">
        <f>IF(ISNUMBER(Input!B8831),IF(AND(Input!B8831&gt;=20,Input!B8831&lt;=700),Input!B8831,""),"")</f>
        <v/>
      </c>
      <c r="C8831">
        <f>IF(B8831="","",INT(A8831))</f>
        <v/>
      </c>
      <c r="D8831">
        <f>IF(B8831="","",HOUR(A8831))</f>
        <v/>
      </c>
      <c r="E8831">
        <f>IF(B8831="","",IF(INPUT!$I$1="","",IF(C8831&lt;(INT(INPUT!$I$1)-INPUT!$I$2),"Off Meds",IF(C8831&lt;=(INT(INPUT!$I$1)+INPUT!$I$2),"Washout","On Meds"))))</f>
        <v/>
      </c>
      <c r="F8831">
        <f>IF(B8831="","",1.509*(LN(B8831)^1.084-5.381))</f>
        <v/>
      </c>
      <c r="G8831">
        <f>IF(F8831="","",IF(F8831&lt;0,10*F8831^2,0))</f>
        <v/>
      </c>
      <c r="H8831">
        <f>IF(F8831="","",IF(F8831&gt;0,10*F8831^2,0))</f>
        <v/>
      </c>
    </row>
    <row r="8832">
      <c r="A8832">
        <f>Input!A8832</f>
        <v/>
      </c>
      <c r="B8832">
        <f>IF(ISNUMBER(Input!B8832),IF(AND(Input!B8832&gt;=20,Input!B8832&lt;=700),Input!B8832,""),"")</f>
        <v/>
      </c>
      <c r="C8832">
        <f>IF(B8832="","",INT(A8832))</f>
        <v/>
      </c>
      <c r="D8832">
        <f>IF(B8832="","",HOUR(A8832))</f>
        <v/>
      </c>
      <c r="E8832">
        <f>IF(B8832="","",IF(INPUT!$I$1="","",IF(C8832&lt;(INT(INPUT!$I$1)-INPUT!$I$2),"Off Meds",IF(C8832&lt;=(INT(INPUT!$I$1)+INPUT!$I$2),"Washout","On Meds"))))</f>
        <v/>
      </c>
      <c r="F8832">
        <f>IF(B8832="","",1.509*(LN(B8832)^1.084-5.381))</f>
        <v/>
      </c>
      <c r="G8832">
        <f>IF(F8832="","",IF(F8832&lt;0,10*F8832^2,0))</f>
        <v/>
      </c>
      <c r="H8832">
        <f>IF(F8832="","",IF(F8832&gt;0,10*F8832^2,0))</f>
        <v/>
      </c>
    </row>
    <row r="8833">
      <c r="A8833">
        <f>Input!A8833</f>
        <v/>
      </c>
      <c r="B8833">
        <f>IF(ISNUMBER(Input!B8833),IF(AND(Input!B8833&gt;=20,Input!B8833&lt;=700),Input!B8833,""),"")</f>
        <v/>
      </c>
      <c r="C8833">
        <f>IF(B8833="","",INT(A8833))</f>
        <v/>
      </c>
      <c r="D8833">
        <f>IF(B8833="","",HOUR(A8833))</f>
        <v/>
      </c>
      <c r="E8833">
        <f>IF(B8833="","",IF(INPUT!$I$1="","",IF(C8833&lt;(INT(INPUT!$I$1)-INPUT!$I$2),"Off Meds",IF(C8833&lt;=(INT(INPUT!$I$1)+INPUT!$I$2),"Washout","On Meds"))))</f>
        <v/>
      </c>
      <c r="F8833">
        <f>IF(B8833="","",1.509*(LN(B8833)^1.084-5.381))</f>
        <v/>
      </c>
      <c r="G8833">
        <f>IF(F8833="","",IF(F8833&lt;0,10*F8833^2,0))</f>
        <v/>
      </c>
      <c r="H8833">
        <f>IF(F8833="","",IF(F8833&gt;0,10*F8833^2,0))</f>
        <v/>
      </c>
    </row>
    <row r="8834">
      <c r="A8834">
        <f>Input!A8834</f>
        <v/>
      </c>
      <c r="B8834">
        <f>IF(ISNUMBER(Input!B8834),IF(AND(Input!B8834&gt;=20,Input!B8834&lt;=700),Input!B8834,""),"")</f>
        <v/>
      </c>
      <c r="C8834">
        <f>IF(B8834="","",INT(A8834))</f>
        <v/>
      </c>
      <c r="D8834">
        <f>IF(B8834="","",HOUR(A8834))</f>
        <v/>
      </c>
      <c r="E8834">
        <f>IF(B8834="","",IF(INPUT!$I$1="","",IF(C8834&lt;(INT(INPUT!$I$1)-INPUT!$I$2),"Off Meds",IF(C8834&lt;=(INT(INPUT!$I$1)+INPUT!$I$2),"Washout","On Meds"))))</f>
        <v/>
      </c>
      <c r="F8834">
        <f>IF(B8834="","",1.509*(LN(B8834)^1.084-5.381))</f>
        <v/>
      </c>
      <c r="G8834">
        <f>IF(F8834="","",IF(F8834&lt;0,10*F8834^2,0))</f>
        <v/>
      </c>
      <c r="H8834">
        <f>IF(F8834="","",IF(F8834&gt;0,10*F8834^2,0))</f>
        <v/>
      </c>
    </row>
    <row r="8835">
      <c r="A8835">
        <f>Input!A8835</f>
        <v/>
      </c>
      <c r="B8835">
        <f>IF(ISNUMBER(Input!B8835),IF(AND(Input!B8835&gt;=20,Input!B8835&lt;=700),Input!B8835,""),"")</f>
        <v/>
      </c>
      <c r="C8835">
        <f>IF(B8835="","",INT(A8835))</f>
        <v/>
      </c>
      <c r="D8835">
        <f>IF(B8835="","",HOUR(A8835))</f>
        <v/>
      </c>
      <c r="E8835">
        <f>IF(B8835="","",IF(INPUT!$I$1="","",IF(C8835&lt;(INT(INPUT!$I$1)-INPUT!$I$2),"Off Meds",IF(C8835&lt;=(INT(INPUT!$I$1)+INPUT!$I$2),"Washout","On Meds"))))</f>
        <v/>
      </c>
      <c r="F8835">
        <f>IF(B8835="","",1.509*(LN(B8835)^1.084-5.381))</f>
        <v/>
      </c>
      <c r="G8835">
        <f>IF(F8835="","",IF(F8835&lt;0,10*F8835^2,0))</f>
        <v/>
      </c>
      <c r="H8835">
        <f>IF(F8835="","",IF(F8835&gt;0,10*F8835^2,0))</f>
        <v/>
      </c>
    </row>
    <row r="8836">
      <c r="A8836">
        <f>Input!A8836</f>
        <v/>
      </c>
      <c r="B8836">
        <f>IF(ISNUMBER(Input!B8836),IF(AND(Input!B8836&gt;=20,Input!B8836&lt;=700),Input!B8836,""),"")</f>
        <v/>
      </c>
      <c r="C8836">
        <f>IF(B8836="","",INT(A8836))</f>
        <v/>
      </c>
      <c r="D8836">
        <f>IF(B8836="","",HOUR(A8836))</f>
        <v/>
      </c>
      <c r="E8836">
        <f>IF(B8836="","",IF(INPUT!$I$1="","",IF(C8836&lt;(INT(INPUT!$I$1)-INPUT!$I$2),"Off Meds",IF(C8836&lt;=(INT(INPUT!$I$1)+INPUT!$I$2),"Washout","On Meds"))))</f>
        <v/>
      </c>
      <c r="F8836">
        <f>IF(B8836="","",1.509*(LN(B8836)^1.084-5.381))</f>
        <v/>
      </c>
      <c r="G8836">
        <f>IF(F8836="","",IF(F8836&lt;0,10*F8836^2,0))</f>
        <v/>
      </c>
      <c r="H8836">
        <f>IF(F8836="","",IF(F8836&gt;0,10*F8836^2,0))</f>
        <v/>
      </c>
    </row>
    <row r="8837">
      <c r="A8837">
        <f>Input!A8837</f>
        <v/>
      </c>
      <c r="B8837">
        <f>IF(ISNUMBER(Input!B8837),IF(AND(Input!B8837&gt;=20,Input!B8837&lt;=700),Input!B8837,""),"")</f>
        <v/>
      </c>
      <c r="C8837">
        <f>IF(B8837="","",INT(A8837))</f>
        <v/>
      </c>
      <c r="D8837">
        <f>IF(B8837="","",HOUR(A8837))</f>
        <v/>
      </c>
      <c r="E8837">
        <f>IF(B8837="","",IF(INPUT!$I$1="","",IF(C8837&lt;(INT(INPUT!$I$1)-INPUT!$I$2),"Off Meds",IF(C8837&lt;=(INT(INPUT!$I$1)+INPUT!$I$2),"Washout","On Meds"))))</f>
        <v/>
      </c>
      <c r="F8837">
        <f>IF(B8837="","",1.509*(LN(B8837)^1.084-5.381))</f>
        <v/>
      </c>
      <c r="G8837">
        <f>IF(F8837="","",IF(F8837&lt;0,10*F8837^2,0))</f>
        <v/>
      </c>
      <c r="H8837">
        <f>IF(F8837="","",IF(F8837&gt;0,10*F8837^2,0))</f>
        <v/>
      </c>
    </row>
    <row r="8838">
      <c r="A8838">
        <f>Input!A8838</f>
        <v/>
      </c>
      <c r="B8838">
        <f>IF(ISNUMBER(Input!B8838),IF(AND(Input!B8838&gt;=20,Input!B8838&lt;=700),Input!B8838,""),"")</f>
        <v/>
      </c>
      <c r="C8838">
        <f>IF(B8838="","",INT(A8838))</f>
        <v/>
      </c>
      <c r="D8838">
        <f>IF(B8838="","",HOUR(A8838))</f>
        <v/>
      </c>
      <c r="E8838">
        <f>IF(B8838="","",IF(INPUT!$I$1="","",IF(C8838&lt;(INT(INPUT!$I$1)-INPUT!$I$2),"Off Meds",IF(C8838&lt;=(INT(INPUT!$I$1)+INPUT!$I$2),"Washout","On Meds"))))</f>
        <v/>
      </c>
      <c r="F8838">
        <f>IF(B8838="","",1.509*(LN(B8838)^1.084-5.381))</f>
        <v/>
      </c>
      <c r="G8838">
        <f>IF(F8838="","",IF(F8838&lt;0,10*F8838^2,0))</f>
        <v/>
      </c>
      <c r="H8838">
        <f>IF(F8838="","",IF(F8838&gt;0,10*F8838^2,0))</f>
        <v/>
      </c>
    </row>
    <row r="8839">
      <c r="A8839">
        <f>Input!A8839</f>
        <v/>
      </c>
      <c r="B8839">
        <f>IF(ISNUMBER(Input!B8839),IF(AND(Input!B8839&gt;=20,Input!B8839&lt;=700),Input!B8839,""),"")</f>
        <v/>
      </c>
      <c r="C8839">
        <f>IF(B8839="","",INT(A8839))</f>
        <v/>
      </c>
      <c r="D8839">
        <f>IF(B8839="","",HOUR(A8839))</f>
        <v/>
      </c>
      <c r="E8839">
        <f>IF(B8839="","",IF(INPUT!$I$1="","",IF(C8839&lt;(INT(INPUT!$I$1)-INPUT!$I$2),"Off Meds",IF(C8839&lt;=(INT(INPUT!$I$1)+INPUT!$I$2),"Washout","On Meds"))))</f>
        <v/>
      </c>
      <c r="F8839">
        <f>IF(B8839="","",1.509*(LN(B8839)^1.084-5.381))</f>
        <v/>
      </c>
      <c r="G8839">
        <f>IF(F8839="","",IF(F8839&lt;0,10*F8839^2,0))</f>
        <v/>
      </c>
      <c r="H8839">
        <f>IF(F8839="","",IF(F8839&gt;0,10*F8839^2,0))</f>
        <v/>
      </c>
    </row>
    <row r="8840">
      <c r="A8840">
        <f>Input!A8840</f>
        <v/>
      </c>
      <c r="B8840">
        <f>IF(ISNUMBER(Input!B8840),IF(AND(Input!B8840&gt;=20,Input!B8840&lt;=700),Input!B8840,""),"")</f>
        <v/>
      </c>
      <c r="C8840">
        <f>IF(B8840="","",INT(A8840))</f>
        <v/>
      </c>
      <c r="D8840">
        <f>IF(B8840="","",HOUR(A8840))</f>
        <v/>
      </c>
      <c r="E8840">
        <f>IF(B8840="","",IF(INPUT!$I$1="","",IF(C8840&lt;(INT(INPUT!$I$1)-INPUT!$I$2),"Off Meds",IF(C8840&lt;=(INT(INPUT!$I$1)+INPUT!$I$2),"Washout","On Meds"))))</f>
        <v/>
      </c>
      <c r="F8840">
        <f>IF(B8840="","",1.509*(LN(B8840)^1.084-5.381))</f>
        <v/>
      </c>
      <c r="G8840">
        <f>IF(F8840="","",IF(F8840&lt;0,10*F8840^2,0))</f>
        <v/>
      </c>
      <c r="H8840">
        <f>IF(F8840="","",IF(F8840&gt;0,10*F8840^2,0))</f>
        <v/>
      </c>
    </row>
    <row r="8841">
      <c r="A8841">
        <f>Input!A8841</f>
        <v/>
      </c>
      <c r="B8841">
        <f>IF(ISNUMBER(Input!B8841),IF(AND(Input!B8841&gt;=20,Input!B8841&lt;=700),Input!B8841,""),"")</f>
        <v/>
      </c>
      <c r="C8841">
        <f>IF(B8841="","",INT(A8841))</f>
        <v/>
      </c>
      <c r="D8841">
        <f>IF(B8841="","",HOUR(A8841))</f>
        <v/>
      </c>
      <c r="E8841">
        <f>IF(B8841="","",IF(INPUT!$I$1="","",IF(C8841&lt;(INT(INPUT!$I$1)-INPUT!$I$2),"Off Meds",IF(C8841&lt;=(INT(INPUT!$I$1)+INPUT!$I$2),"Washout","On Meds"))))</f>
        <v/>
      </c>
      <c r="F8841">
        <f>IF(B8841="","",1.509*(LN(B8841)^1.084-5.381))</f>
        <v/>
      </c>
      <c r="G8841">
        <f>IF(F8841="","",IF(F8841&lt;0,10*F8841^2,0))</f>
        <v/>
      </c>
      <c r="H8841">
        <f>IF(F8841="","",IF(F8841&gt;0,10*F8841^2,0))</f>
        <v/>
      </c>
    </row>
    <row r="8842">
      <c r="A8842">
        <f>Input!A8842</f>
        <v/>
      </c>
      <c r="B8842">
        <f>IF(ISNUMBER(Input!B8842),IF(AND(Input!B8842&gt;=20,Input!B8842&lt;=700),Input!B8842,""),"")</f>
        <v/>
      </c>
      <c r="C8842">
        <f>IF(B8842="","",INT(A8842))</f>
        <v/>
      </c>
      <c r="D8842">
        <f>IF(B8842="","",HOUR(A8842))</f>
        <v/>
      </c>
      <c r="E8842">
        <f>IF(B8842="","",IF(INPUT!$I$1="","",IF(C8842&lt;(INT(INPUT!$I$1)-INPUT!$I$2),"Off Meds",IF(C8842&lt;=(INT(INPUT!$I$1)+INPUT!$I$2),"Washout","On Meds"))))</f>
        <v/>
      </c>
      <c r="F8842">
        <f>IF(B8842="","",1.509*(LN(B8842)^1.084-5.381))</f>
        <v/>
      </c>
      <c r="G8842">
        <f>IF(F8842="","",IF(F8842&lt;0,10*F8842^2,0))</f>
        <v/>
      </c>
      <c r="H8842">
        <f>IF(F8842="","",IF(F8842&gt;0,10*F8842^2,0))</f>
        <v/>
      </c>
    </row>
    <row r="8843">
      <c r="A8843">
        <f>Input!A8843</f>
        <v/>
      </c>
      <c r="B8843">
        <f>IF(ISNUMBER(Input!B8843),IF(AND(Input!B8843&gt;=20,Input!B8843&lt;=700),Input!B8843,""),"")</f>
        <v/>
      </c>
      <c r="C8843">
        <f>IF(B8843="","",INT(A8843))</f>
        <v/>
      </c>
      <c r="D8843">
        <f>IF(B8843="","",HOUR(A8843))</f>
        <v/>
      </c>
      <c r="E8843">
        <f>IF(B8843="","",IF(INPUT!$I$1="","",IF(C8843&lt;(INT(INPUT!$I$1)-INPUT!$I$2),"Off Meds",IF(C8843&lt;=(INT(INPUT!$I$1)+INPUT!$I$2),"Washout","On Meds"))))</f>
        <v/>
      </c>
      <c r="F8843">
        <f>IF(B8843="","",1.509*(LN(B8843)^1.084-5.381))</f>
        <v/>
      </c>
      <c r="G8843">
        <f>IF(F8843="","",IF(F8843&lt;0,10*F8843^2,0))</f>
        <v/>
      </c>
      <c r="H8843">
        <f>IF(F8843="","",IF(F8843&gt;0,10*F8843^2,0))</f>
        <v/>
      </c>
    </row>
    <row r="8844">
      <c r="A8844">
        <f>Input!A8844</f>
        <v/>
      </c>
      <c r="B8844">
        <f>IF(ISNUMBER(Input!B8844),IF(AND(Input!B8844&gt;=20,Input!B8844&lt;=700),Input!B8844,""),"")</f>
        <v/>
      </c>
      <c r="C8844">
        <f>IF(B8844="","",INT(A8844))</f>
        <v/>
      </c>
      <c r="D8844">
        <f>IF(B8844="","",HOUR(A8844))</f>
        <v/>
      </c>
      <c r="E8844">
        <f>IF(B8844="","",IF(INPUT!$I$1="","",IF(C8844&lt;(INT(INPUT!$I$1)-INPUT!$I$2),"Off Meds",IF(C8844&lt;=(INT(INPUT!$I$1)+INPUT!$I$2),"Washout","On Meds"))))</f>
        <v/>
      </c>
      <c r="F8844">
        <f>IF(B8844="","",1.509*(LN(B8844)^1.084-5.381))</f>
        <v/>
      </c>
      <c r="G8844">
        <f>IF(F8844="","",IF(F8844&lt;0,10*F8844^2,0))</f>
        <v/>
      </c>
      <c r="H8844">
        <f>IF(F8844="","",IF(F8844&gt;0,10*F8844^2,0))</f>
        <v/>
      </c>
    </row>
    <row r="8845">
      <c r="A8845">
        <f>Input!A8845</f>
        <v/>
      </c>
      <c r="B8845">
        <f>IF(ISNUMBER(Input!B8845),IF(AND(Input!B8845&gt;=20,Input!B8845&lt;=700),Input!B8845,""),"")</f>
        <v/>
      </c>
      <c r="C8845">
        <f>IF(B8845="","",INT(A8845))</f>
        <v/>
      </c>
      <c r="D8845">
        <f>IF(B8845="","",HOUR(A8845))</f>
        <v/>
      </c>
      <c r="E8845">
        <f>IF(B8845="","",IF(INPUT!$I$1="","",IF(C8845&lt;(INT(INPUT!$I$1)-INPUT!$I$2),"Off Meds",IF(C8845&lt;=(INT(INPUT!$I$1)+INPUT!$I$2),"Washout","On Meds"))))</f>
        <v/>
      </c>
      <c r="F8845">
        <f>IF(B8845="","",1.509*(LN(B8845)^1.084-5.381))</f>
        <v/>
      </c>
      <c r="G8845">
        <f>IF(F8845="","",IF(F8845&lt;0,10*F8845^2,0))</f>
        <v/>
      </c>
      <c r="H8845">
        <f>IF(F8845="","",IF(F8845&gt;0,10*F8845^2,0))</f>
        <v/>
      </c>
    </row>
    <row r="8846">
      <c r="A8846">
        <f>Input!A8846</f>
        <v/>
      </c>
      <c r="B8846">
        <f>IF(ISNUMBER(Input!B8846),IF(AND(Input!B8846&gt;=20,Input!B8846&lt;=700),Input!B8846,""),"")</f>
        <v/>
      </c>
      <c r="C8846">
        <f>IF(B8846="","",INT(A8846))</f>
        <v/>
      </c>
      <c r="D8846">
        <f>IF(B8846="","",HOUR(A8846))</f>
        <v/>
      </c>
      <c r="E8846">
        <f>IF(B8846="","",IF(INPUT!$I$1="","",IF(C8846&lt;(INT(INPUT!$I$1)-INPUT!$I$2),"Off Meds",IF(C8846&lt;=(INT(INPUT!$I$1)+INPUT!$I$2),"Washout","On Meds"))))</f>
        <v/>
      </c>
      <c r="F8846">
        <f>IF(B8846="","",1.509*(LN(B8846)^1.084-5.381))</f>
        <v/>
      </c>
      <c r="G8846">
        <f>IF(F8846="","",IF(F8846&lt;0,10*F8846^2,0))</f>
        <v/>
      </c>
      <c r="H8846">
        <f>IF(F8846="","",IF(F8846&gt;0,10*F8846^2,0))</f>
        <v/>
      </c>
    </row>
    <row r="8847">
      <c r="A8847">
        <f>Input!A8847</f>
        <v/>
      </c>
      <c r="B8847">
        <f>IF(ISNUMBER(Input!B8847),IF(AND(Input!B8847&gt;=20,Input!B8847&lt;=700),Input!B8847,""),"")</f>
        <v/>
      </c>
      <c r="C8847">
        <f>IF(B8847="","",INT(A8847))</f>
        <v/>
      </c>
      <c r="D8847">
        <f>IF(B8847="","",HOUR(A8847))</f>
        <v/>
      </c>
      <c r="E8847">
        <f>IF(B8847="","",IF(INPUT!$I$1="","",IF(C8847&lt;(INT(INPUT!$I$1)-INPUT!$I$2),"Off Meds",IF(C8847&lt;=(INT(INPUT!$I$1)+INPUT!$I$2),"Washout","On Meds"))))</f>
        <v/>
      </c>
      <c r="F8847">
        <f>IF(B8847="","",1.509*(LN(B8847)^1.084-5.381))</f>
        <v/>
      </c>
      <c r="G8847">
        <f>IF(F8847="","",IF(F8847&lt;0,10*F8847^2,0))</f>
        <v/>
      </c>
      <c r="H8847">
        <f>IF(F8847="","",IF(F8847&gt;0,10*F8847^2,0))</f>
        <v/>
      </c>
    </row>
    <row r="8848">
      <c r="A8848">
        <f>Input!A8848</f>
        <v/>
      </c>
      <c r="B8848">
        <f>IF(ISNUMBER(Input!B8848),IF(AND(Input!B8848&gt;=20,Input!B8848&lt;=700),Input!B8848,""),"")</f>
        <v/>
      </c>
      <c r="C8848">
        <f>IF(B8848="","",INT(A8848))</f>
        <v/>
      </c>
      <c r="D8848">
        <f>IF(B8848="","",HOUR(A8848))</f>
        <v/>
      </c>
      <c r="E8848">
        <f>IF(B8848="","",IF(INPUT!$I$1="","",IF(C8848&lt;(INT(INPUT!$I$1)-INPUT!$I$2),"Off Meds",IF(C8848&lt;=(INT(INPUT!$I$1)+INPUT!$I$2),"Washout","On Meds"))))</f>
        <v/>
      </c>
      <c r="F8848">
        <f>IF(B8848="","",1.509*(LN(B8848)^1.084-5.381))</f>
        <v/>
      </c>
      <c r="G8848">
        <f>IF(F8848="","",IF(F8848&lt;0,10*F8848^2,0))</f>
        <v/>
      </c>
      <c r="H8848">
        <f>IF(F8848="","",IF(F8848&gt;0,10*F8848^2,0))</f>
        <v/>
      </c>
    </row>
    <row r="8849">
      <c r="A8849">
        <f>Input!A8849</f>
        <v/>
      </c>
      <c r="B8849">
        <f>IF(ISNUMBER(Input!B8849),IF(AND(Input!B8849&gt;=20,Input!B8849&lt;=700),Input!B8849,""),"")</f>
        <v/>
      </c>
      <c r="C8849">
        <f>IF(B8849="","",INT(A8849))</f>
        <v/>
      </c>
      <c r="D8849">
        <f>IF(B8849="","",HOUR(A8849))</f>
        <v/>
      </c>
      <c r="E8849">
        <f>IF(B8849="","",IF(INPUT!$I$1="","",IF(C8849&lt;(INT(INPUT!$I$1)-INPUT!$I$2),"Off Meds",IF(C8849&lt;=(INT(INPUT!$I$1)+INPUT!$I$2),"Washout","On Meds"))))</f>
        <v/>
      </c>
      <c r="F8849">
        <f>IF(B8849="","",1.509*(LN(B8849)^1.084-5.381))</f>
        <v/>
      </c>
      <c r="G8849">
        <f>IF(F8849="","",IF(F8849&lt;0,10*F8849^2,0))</f>
        <v/>
      </c>
      <c r="H8849">
        <f>IF(F8849="","",IF(F8849&gt;0,10*F8849^2,0))</f>
        <v/>
      </c>
    </row>
    <row r="8850">
      <c r="A8850">
        <f>Input!A8850</f>
        <v/>
      </c>
      <c r="B8850">
        <f>IF(ISNUMBER(Input!B8850),IF(AND(Input!B8850&gt;=20,Input!B8850&lt;=700),Input!B8850,""),"")</f>
        <v/>
      </c>
      <c r="C8850">
        <f>IF(B8850="","",INT(A8850))</f>
        <v/>
      </c>
      <c r="D8850">
        <f>IF(B8850="","",HOUR(A8850))</f>
        <v/>
      </c>
      <c r="E8850">
        <f>IF(B8850="","",IF(INPUT!$I$1="","",IF(C8850&lt;(INT(INPUT!$I$1)-INPUT!$I$2),"Off Meds",IF(C8850&lt;=(INT(INPUT!$I$1)+INPUT!$I$2),"Washout","On Meds"))))</f>
        <v/>
      </c>
      <c r="F8850">
        <f>IF(B8850="","",1.509*(LN(B8850)^1.084-5.381))</f>
        <v/>
      </c>
      <c r="G8850">
        <f>IF(F8850="","",IF(F8850&lt;0,10*F8850^2,0))</f>
        <v/>
      </c>
      <c r="H8850">
        <f>IF(F8850="","",IF(F8850&gt;0,10*F8850^2,0))</f>
        <v/>
      </c>
    </row>
    <row r="8851">
      <c r="A8851">
        <f>Input!A8851</f>
        <v/>
      </c>
      <c r="B8851">
        <f>IF(ISNUMBER(Input!B8851),IF(AND(Input!B8851&gt;=20,Input!B8851&lt;=700),Input!B8851,""),"")</f>
        <v/>
      </c>
      <c r="C8851">
        <f>IF(B8851="","",INT(A8851))</f>
        <v/>
      </c>
      <c r="D8851">
        <f>IF(B8851="","",HOUR(A8851))</f>
        <v/>
      </c>
      <c r="E8851">
        <f>IF(B8851="","",IF(INPUT!$I$1="","",IF(C8851&lt;(INT(INPUT!$I$1)-INPUT!$I$2),"Off Meds",IF(C8851&lt;=(INT(INPUT!$I$1)+INPUT!$I$2),"Washout","On Meds"))))</f>
        <v/>
      </c>
      <c r="F8851">
        <f>IF(B8851="","",1.509*(LN(B8851)^1.084-5.381))</f>
        <v/>
      </c>
      <c r="G8851">
        <f>IF(F8851="","",IF(F8851&lt;0,10*F8851^2,0))</f>
        <v/>
      </c>
      <c r="H8851">
        <f>IF(F8851="","",IF(F8851&gt;0,10*F8851^2,0))</f>
        <v/>
      </c>
    </row>
    <row r="8852">
      <c r="A8852">
        <f>Input!A8852</f>
        <v/>
      </c>
      <c r="B8852">
        <f>IF(ISNUMBER(Input!B8852),IF(AND(Input!B8852&gt;=20,Input!B8852&lt;=700),Input!B8852,""),"")</f>
        <v/>
      </c>
      <c r="C8852">
        <f>IF(B8852="","",INT(A8852))</f>
        <v/>
      </c>
      <c r="D8852">
        <f>IF(B8852="","",HOUR(A8852))</f>
        <v/>
      </c>
      <c r="E8852">
        <f>IF(B8852="","",IF(INPUT!$I$1="","",IF(C8852&lt;(INT(INPUT!$I$1)-INPUT!$I$2),"Off Meds",IF(C8852&lt;=(INT(INPUT!$I$1)+INPUT!$I$2),"Washout","On Meds"))))</f>
        <v/>
      </c>
      <c r="F8852">
        <f>IF(B8852="","",1.509*(LN(B8852)^1.084-5.381))</f>
        <v/>
      </c>
      <c r="G8852">
        <f>IF(F8852="","",IF(F8852&lt;0,10*F8852^2,0))</f>
        <v/>
      </c>
      <c r="H8852">
        <f>IF(F8852="","",IF(F8852&gt;0,10*F8852^2,0))</f>
        <v/>
      </c>
    </row>
    <row r="8853">
      <c r="A8853">
        <f>Input!A8853</f>
        <v/>
      </c>
      <c r="B8853">
        <f>IF(ISNUMBER(Input!B8853),IF(AND(Input!B8853&gt;=20,Input!B8853&lt;=700),Input!B8853,""),"")</f>
        <v/>
      </c>
      <c r="C8853">
        <f>IF(B8853="","",INT(A8853))</f>
        <v/>
      </c>
      <c r="D8853">
        <f>IF(B8853="","",HOUR(A8853))</f>
        <v/>
      </c>
      <c r="E8853">
        <f>IF(B8853="","",IF(INPUT!$I$1="","",IF(C8853&lt;(INT(INPUT!$I$1)-INPUT!$I$2),"Off Meds",IF(C8853&lt;=(INT(INPUT!$I$1)+INPUT!$I$2),"Washout","On Meds"))))</f>
        <v/>
      </c>
      <c r="F8853">
        <f>IF(B8853="","",1.509*(LN(B8853)^1.084-5.381))</f>
        <v/>
      </c>
      <c r="G8853">
        <f>IF(F8853="","",IF(F8853&lt;0,10*F8853^2,0))</f>
        <v/>
      </c>
      <c r="H8853">
        <f>IF(F8853="","",IF(F8853&gt;0,10*F8853^2,0))</f>
        <v/>
      </c>
    </row>
    <row r="8854">
      <c r="A8854">
        <f>Input!A8854</f>
        <v/>
      </c>
      <c r="B8854">
        <f>IF(ISNUMBER(Input!B8854),IF(AND(Input!B8854&gt;=20,Input!B8854&lt;=700),Input!B8854,""),"")</f>
        <v/>
      </c>
      <c r="C8854">
        <f>IF(B8854="","",INT(A8854))</f>
        <v/>
      </c>
      <c r="D8854">
        <f>IF(B8854="","",HOUR(A8854))</f>
        <v/>
      </c>
      <c r="E8854">
        <f>IF(B8854="","",IF(INPUT!$I$1="","",IF(C8854&lt;(INT(INPUT!$I$1)-INPUT!$I$2),"Off Meds",IF(C8854&lt;=(INT(INPUT!$I$1)+INPUT!$I$2),"Washout","On Meds"))))</f>
        <v/>
      </c>
      <c r="F8854">
        <f>IF(B8854="","",1.509*(LN(B8854)^1.084-5.381))</f>
        <v/>
      </c>
      <c r="G8854">
        <f>IF(F8854="","",IF(F8854&lt;0,10*F8854^2,0))</f>
        <v/>
      </c>
      <c r="H8854">
        <f>IF(F8854="","",IF(F8854&gt;0,10*F8854^2,0))</f>
        <v/>
      </c>
    </row>
    <row r="8855">
      <c r="A8855">
        <f>Input!A8855</f>
        <v/>
      </c>
      <c r="B8855">
        <f>IF(ISNUMBER(Input!B8855),IF(AND(Input!B8855&gt;=20,Input!B8855&lt;=700),Input!B8855,""),"")</f>
        <v/>
      </c>
      <c r="C8855">
        <f>IF(B8855="","",INT(A8855))</f>
        <v/>
      </c>
      <c r="D8855">
        <f>IF(B8855="","",HOUR(A8855))</f>
        <v/>
      </c>
      <c r="E8855">
        <f>IF(B8855="","",IF(INPUT!$I$1="","",IF(C8855&lt;(INT(INPUT!$I$1)-INPUT!$I$2),"Off Meds",IF(C8855&lt;=(INT(INPUT!$I$1)+INPUT!$I$2),"Washout","On Meds"))))</f>
        <v/>
      </c>
      <c r="F8855">
        <f>IF(B8855="","",1.509*(LN(B8855)^1.084-5.381))</f>
        <v/>
      </c>
      <c r="G8855">
        <f>IF(F8855="","",IF(F8855&lt;0,10*F8855^2,0))</f>
        <v/>
      </c>
      <c r="H8855">
        <f>IF(F8855="","",IF(F8855&gt;0,10*F8855^2,0))</f>
        <v/>
      </c>
    </row>
    <row r="8856">
      <c r="A8856">
        <f>Input!A8856</f>
        <v/>
      </c>
      <c r="B8856">
        <f>IF(ISNUMBER(Input!B8856),IF(AND(Input!B8856&gt;=20,Input!B8856&lt;=700),Input!B8856,""),"")</f>
        <v/>
      </c>
      <c r="C8856">
        <f>IF(B8856="","",INT(A8856))</f>
        <v/>
      </c>
      <c r="D8856">
        <f>IF(B8856="","",HOUR(A8856))</f>
        <v/>
      </c>
      <c r="E8856">
        <f>IF(B8856="","",IF(INPUT!$I$1="","",IF(C8856&lt;(INT(INPUT!$I$1)-INPUT!$I$2),"Off Meds",IF(C8856&lt;=(INT(INPUT!$I$1)+INPUT!$I$2),"Washout","On Meds"))))</f>
        <v/>
      </c>
      <c r="F8856">
        <f>IF(B8856="","",1.509*(LN(B8856)^1.084-5.381))</f>
        <v/>
      </c>
      <c r="G8856">
        <f>IF(F8856="","",IF(F8856&lt;0,10*F8856^2,0))</f>
        <v/>
      </c>
      <c r="H8856">
        <f>IF(F8856="","",IF(F8856&gt;0,10*F8856^2,0))</f>
        <v/>
      </c>
    </row>
    <row r="8857">
      <c r="A8857">
        <f>Input!A8857</f>
        <v/>
      </c>
      <c r="B8857">
        <f>IF(ISNUMBER(Input!B8857),IF(AND(Input!B8857&gt;=20,Input!B8857&lt;=700),Input!B8857,""),"")</f>
        <v/>
      </c>
      <c r="C8857">
        <f>IF(B8857="","",INT(A8857))</f>
        <v/>
      </c>
      <c r="D8857">
        <f>IF(B8857="","",HOUR(A8857))</f>
        <v/>
      </c>
      <c r="E8857">
        <f>IF(B8857="","",IF(INPUT!$I$1="","",IF(C8857&lt;(INT(INPUT!$I$1)-INPUT!$I$2),"Off Meds",IF(C8857&lt;=(INT(INPUT!$I$1)+INPUT!$I$2),"Washout","On Meds"))))</f>
        <v/>
      </c>
      <c r="F8857">
        <f>IF(B8857="","",1.509*(LN(B8857)^1.084-5.381))</f>
        <v/>
      </c>
      <c r="G8857">
        <f>IF(F8857="","",IF(F8857&lt;0,10*F8857^2,0))</f>
        <v/>
      </c>
      <c r="H8857">
        <f>IF(F8857="","",IF(F8857&gt;0,10*F8857^2,0))</f>
        <v/>
      </c>
    </row>
    <row r="8858">
      <c r="A8858">
        <f>Input!A8858</f>
        <v/>
      </c>
      <c r="B8858">
        <f>IF(ISNUMBER(Input!B8858),IF(AND(Input!B8858&gt;=20,Input!B8858&lt;=700),Input!B8858,""),"")</f>
        <v/>
      </c>
      <c r="C8858">
        <f>IF(B8858="","",INT(A8858))</f>
        <v/>
      </c>
      <c r="D8858">
        <f>IF(B8858="","",HOUR(A8858))</f>
        <v/>
      </c>
      <c r="E8858">
        <f>IF(B8858="","",IF(INPUT!$I$1="","",IF(C8858&lt;(INT(INPUT!$I$1)-INPUT!$I$2),"Off Meds",IF(C8858&lt;=(INT(INPUT!$I$1)+INPUT!$I$2),"Washout","On Meds"))))</f>
        <v/>
      </c>
      <c r="F8858">
        <f>IF(B8858="","",1.509*(LN(B8858)^1.084-5.381))</f>
        <v/>
      </c>
      <c r="G8858">
        <f>IF(F8858="","",IF(F8858&lt;0,10*F8858^2,0))</f>
        <v/>
      </c>
      <c r="H8858">
        <f>IF(F8858="","",IF(F8858&gt;0,10*F8858^2,0))</f>
        <v/>
      </c>
    </row>
    <row r="8859">
      <c r="A8859">
        <f>Input!A8859</f>
        <v/>
      </c>
      <c r="B8859">
        <f>IF(ISNUMBER(Input!B8859),IF(AND(Input!B8859&gt;=20,Input!B8859&lt;=700),Input!B8859,""),"")</f>
        <v/>
      </c>
      <c r="C8859">
        <f>IF(B8859="","",INT(A8859))</f>
        <v/>
      </c>
      <c r="D8859">
        <f>IF(B8859="","",HOUR(A8859))</f>
        <v/>
      </c>
      <c r="E8859">
        <f>IF(B8859="","",IF(INPUT!$I$1="","",IF(C8859&lt;(INT(INPUT!$I$1)-INPUT!$I$2),"Off Meds",IF(C8859&lt;=(INT(INPUT!$I$1)+INPUT!$I$2),"Washout","On Meds"))))</f>
        <v/>
      </c>
      <c r="F8859">
        <f>IF(B8859="","",1.509*(LN(B8859)^1.084-5.381))</f>
        <v/>
      </c>
      <c r="G8859">
        <f>IF(F8859="","",IF(F8859&lt;0,10*F8859^2,0))</f>
        <v/>
      </c>
      <c r="H8859">
        <f>IF(F8859="","",IF(F8859&gt;0,10*F8859^2,0))</f>
        <v/>
      </c>
    </row>
    <row r="8860">
      <c r="A8860">
        <f>Input!A8860</f>
        <v/>
      </c>
      <c r="B8860">
        <f>IF(ISNUMBER(Input!B8860),IF(AND(Input!B8860&gt;=20,Input!B8860&lt;=700),Input!B8860,""),"")</f>
        <v/>
      </c>
      <c r="C8860">
        <f>IF(B8860="","",INT(A8860))</f>
        <v/>
      </c>
      <c r="D8860">
        <f>IF(B8860="","",HOUR(A8860))</f>
        <v/>
      </c>
      <c r="E8860">
        <f>IF(B8860="","",IF(INPUT!$I$1="","",IF(C8860&lt;(INT(INPUT!$I$1)-INPUT!$I$2),"Off Meds",IF(C8860&lt;=(INT(INPUT!$I$1)+INPUT!$I$2),"Washout","On Meds"))))</f>
        <v/>
      </c>
      <c r="F8860">
        <f>IF(B8860="","",1.509*(LN(B8860)^1.084-5.381))</f>
        <v/>
      </c>
      <c r="G8860">
        <f>IF(F8860="","",IF(F8860&lt;0,10*F8860^2,0))</f>
        <v/>
      </c>
      <c r="H8860">
        <f>IF(F8860="","",IF(F8860&gt;0,10*F8860^2,0))</f>
        <v/>
      </c>
    </row>
    <row r="8861">
      <c r="A8861">
        <f>Input!A8861</f>
        <v/>
      </c>
      <c r="B8861">
        <f>IF(ISNUMBER(Input!B8861),IF(AND(Input!B8861&gt;=20,Input!B8861&lt;=700),Input!B8861,""),"")</f>
        <v/>
      </c>
      <c r="C8861">
        <f>IF(B8861="","",INT(A8861))</f>
        <v/>
      </c>
      <c r="D8861">
        <f>IF(B8861="","",HOUR(A8861))</f>
        <v/>
      </c>
      <c r="E8861">
        <f>IF(B8861="","",IF(INPUT!$I$1="","",IF(C8861&lt;(INT(INPUT!$I$1)-INPUT!$I$2),"Off Meds",IF(C8861&lt;=(INT(INPUT!$I$1)+INPUT!$I$2),"Washout","On Meds"))))</f>
        <v/>
      </c>
      <c r="F8861">
        <f>IF(B8861="","",1.509*(LN(B8861)^1.084-5.381))</f>
        <v/>
      </c>
      <c r="G8861">
        <f>IF(F8861="","",IF(F8861&lt;0,10*F8861^2,0))</f>
        <v/>
      </c>
      <c r="H8861">
        <f>IF(F8861="","",IF(F8861&gt;0,10*F8861^2,0))</f>
        <v/>
      </c>
    </row>
    <row r="8862">
      <c r="A8862">
        <f>Input!A8862</f>
        <v/>
      </c>
      <c r="B8862">
        <f>IF(ISNUMBER(Input!B8862),IF(AND(Input!B8862&gt;=20,Input!B8862&lt;=700),Input!B8862,""),"")</f>
        <v/>
      </c>
      <c r="C8862">
        <f>IF(B8862="","",INT(A8862))</f>
        <v/>
      </c>
      <c r="D8862">
        <f>IF(B8862="","",HOUR(A8862))</f>
        <v/>
      </c>
      <c r="E8862">
        <f>IF(B8862="","",IF(INPUT!$I$1="","",IF(C8862&lt;(INT(INPUT!$I$1)-INPUT!$I$2),"Off Meds",IF(C8862&lt;=(INT(INPUT!$I$1)+INPUT!$I$2),"Washout","On Meds"))))</f>
        <v/>
      </c>
      <c r="F8862">
        <f>IF(B8862="","",1.509*(LN(B8862)^1.084-5.381))</f>
        <v/>
      </c>
      <c r="G8862">
        <f>IF(F8862="","",IF(F8862&lt;0,10*F8862^2,0))</f>
        <v/>
      </c>
      <c r="H8862">
        <f>IF(F8862="","",IF(F8862&gt;0,10*F8862^2,0))</f>
        <v/>
      </c>
    </row>
    <row r="8863">
      <c r="A8863">
        <f>Input!A8863</f>
        <v/>
      </c>
      <c r="B8863">
        <f>IF(ISNUMBER(Input!B8863),IF(AND(Input!B8863&gt;=20,Input!B8863&lt;=700),Input!B8863,""),"")</f>
        <v/>
      </c>
      <c r="C8863">
        <f>IF(B8863="","",INT(A8863))</f>
        <v/>
      </c>
      <c r="D8863">
        <f>IF(B8863="","",HOUR(A8863))</f>
        <v/>
      </c>
      <c r="E8863">
        <f>IF(B8863="","",IF(INPUT!$I$1="","",IF(C8863&lt;(INT(INPUT!$I$1)-INPUT!$I$2),"Off Meds",IF(C8863&lt;=(INT(INPUT!$I$1)+INPUT!$I$2),"Washout","On Meds"))))</f>
        <v/>
      </c>
      <c r="F8863">
        <f>IF(B8863="","",1.509*(LN(B8863)^1.084-5.381))</f>
        <v/>
      </c>
      <c r="G8863">
        <f>IF(F8863="","",IF(F8863&lt;0,10*F8863^2,0))</f>
        <v/>
      </c>
      <c r="H8863">
        <f>IF(F8863="","",IF(F8863&gt;0,10*F8863^2,0))</f>
        <v/>
      </c>
    </row>
    <row r="8864">
      <c r="A8864">
        <f>Input!A8864</f>
        <v/>
      </c>
      <c r="B8864">
        <f>IF(ISNUMBER(Input!B8864),IF(AND(Input!B8864&gt;=20,Input!B8864&lt;=700),Input!B8864,""),"")</f>
        <v/>
      </c>
      <c r="C8864">
        <f>IF(B8864="","",INT(A8864))</f>
        <v/>
      </c>
      <c r="D8864">
        <f>IF(B8864="","",HOUR(A8864))</f>
        <v/>
      </c>
      <c r="E8864">
        <f>IF(B8864="","",IF(INPUT!$I$1="","",IF(C8864&lt;(INT(INPUT!$I$1)-INPUT!$I$2),"Off Meds",IF(C8864&lt;=(INT(INPUT!$I$1)+INPUT!$I$2),"Washout","On Meds"))))</f>
        <v/>
      </c>
      <c r="F8864">
        <f>IF(B8864="","",1.509*(LN(B8864)^1.084-5.381))</f>
        <v/>
      </c>
      <c r="G8864">
        <f>IF(F8864="","",IF(F8864&lt;0,10*F8864^2,0))</f>
        <v/>
      </c>
      <c r="H8864">
        <f>IF(F8864="","",IF(F8864&gt;0,10*F8864^2,0))</f>
        <v/>
      </c>
    </row>
    <row r="8865">
      <c r="A8865">
        <f>Input!A8865</f>
        <v/>
      </c>
      <c r="B8865">
        <f>IF(ISNUMBER(Input!B8865),IF(AND(Input!B8865&gt;=20,Input!B8865&lt;=700),Input!B8865,""),"")</f>
        <v/>
      </c>
      <c r="C8865">
        <f>IF(B8865="","",INT(A8865))</f>
        <v/>
      </c>
      <c r="D8865">
        <f>IF(B8865="","",HOUR(A8865))</f>
        <v/>
      </c>
      <c r="E8865">
        <f>IF(B8865="","",IF(INPUT!$I$1="","",IF(C8865&lt;(INT(INPUT!$I$1)-INPUT!$I$2),"Off Meds",IF(C8865&lt;=(INT(INPUT!$I$1)+INPUT!$I$2),"Washout","On Meds"))))</f>
        <v/>
      </c>
      <c r="F8865">
        <f>IF(B8865="","",1.509*(LN(B8865)^1.084-5.381))</f>
        <v/>
      </c>
      <c r="G8865">
        <f>IF(F8865="","",IF(F8865&lt;0,10*F8865^2,0))</f>
        <v/>
      </c>
      <c r="H8865">
        <f>IF(F8865="","",IF(F8865&gt;0,10*F8865^2,0))</f>
        <v/>
      </c>
    </row>
    <row r="8866">
      <c r="A8866">
        <f>Input!A8866</f>
        <v/>
      </c>
      <c r="B8866">
        <f>IF(ISNUMBER(Input!B8866),IF(AND(Input!B8866&gt;=20,Input!B8866&lt;=700),Input!B8866,""),"")</f>
        <v/>
      </c>
      <c r="C8866">
        <f>IF(B8866="","",INT(A8866))</f>
        <v/>
      </c>
      <c r="D8866">
        <f>IF(B8866="","",HOUR(A8866))</f>
        <v/>
      </c>
      <c r="E8866">
        <f>IF(B8866="","",IF(INPUT!$I$1="","",IF(C8866&lt;(INT(INPUT!$I$1)-INPUT!$I$2),"Off Meds",IF(C8866&lt;=(INT(INPUT!$I$1)+INPUT!$I$2),"Washout","On Meds"))))</f>
        <v/>
      </c>
      <c r="F8866">
        <f>IF(B8866="","",1.509*(LN(B8866)^1.084-5.381))</f>
        <v/>
      </c>
      <c r="G8866">
        <f>IF(F8866="","",IF(F8866&lt;0,10*F8866^2,0))</f>
        <v/>
      </c>
      <c r="H8866">
        <f>IF(F8866="","",IF(F8866&gt;0,10*F8866^2,0))</f>
        <v/>
      </c>
    </row>
    <row r="8867">
      <c r="A8867">
        <f>Input!A8867</f>
        <v/>
      </c>
      <c r="B8867">
        <f>IF(ISNUMBER(Input!B8867),IF(AND(Input!B8867&gt;=20,Input!B8867&lt;=700),Input!B8867,""),"")</f>
        <v/>
      </c>
      <c r="C8867">
        <f>IF(B8867="","",INT(A8867))</f>
        <v/>
      </c>
      <c r="D8867">
        <f>IF(B8867="","",HOUR(A8867))</f>
        <v/>
      </c>
      <c r="E8867">
        <f>IF(B8867="","",IF(INPUT!$I$1="","",IF(C8867&lt;(INT(INPUT!$I$1)-INPUT!$I$2),"Off Meds",IF(C8867&lt;=(INT(INPUT!$I$1)+INPUT!$I$2),"Washout","On Meds"))))</f>
        <v/>
      </c>
      <c r="F8867">
        <f>IF(B8867="","",1.509*(LN(B8867)^1.084-5.381))</f>
        <v/>
      </c>
      <c r="G8867">
        <f>IF(F8867="","",IF(F8867&lt;0,10*F8867^2,0))</f>
        <v/>
      </c>
      <c r="H8867">
        <f>IF(F8867="","",IF(F8867&gt;0,10*F8867^2,0))</f>
        <v/>
      </c>
    </row>
    <row r="8868">
      <c r="A8868">
        <f>Input!A8868</f>
        <v/>
      </c>
      <c r="B8868">
        <f>IF(ISNUMBER(Input!B8868),IF(AND(Input!B8868&gt;=20,Input!B8868&lt;=700),Input!B8868,""),"")</f>
        <v/>
      </c>
      <c r="C8868">
        <f>IF(B8868="","",INT(A8868))</f>
        <v/>
      </c>
      <c r="D8868">
        <f>IF(B8868="","",HOUR(A8868))</f>
        <v/>
      </c>
      <c r="E8868">
        <f>IF(B8868="","",IF(INPUT!$I$1="","",IF(C8868&lt;(INT(INPUT!$I$1)-INPUT!$I$2),"Off Meds",IF(C8868&lt;=(INT(INPUT!$I$1)+INPUT!$I$2),"Washout","On Meds"))))</f>
        <v/>
      </c>
      <c r="F8868">
        <f>IF(B8868="","",1.509*(LN(B8868)^1.084-5.381))</f>
        <v/>
      </c>
      <c r="G8868">
        <f>IF(F8868="","",IF(F8868&lt;0,10*F8868^2,0))</f>
        <v/>
      </c>
      <c r="H8868">
        <f>IF(F8868="","",IF(F8868&gt;0,10*F8868^2,0))</f>
        <v/>
      </c>
    </row>
    <row r="8869">
      <c r="A8869">
        <f>Input!A8869</f>
        <v/>
      </c>
      <c r="B8869">
        <f>IF(ISNUMBER(Input!B8869),IF(AND(Input!B8869&gt;=20,Input!B8869&lt;=700),Input!B8869,""),"")</f>
        <v/>
      </c>
      <c r="C8869">
        <f>IF(B8869="","",INT(A8869))</f>
        <v/>
      </c>
      <c r="D8869">
        <f>IF(B8869="","",HOUR(A8869))</f>
        <v/>
      </c>
      <c r="E8869">
        <f>IF(B8869="","",IF(INPUT!$I$1="","",IF(C8869&lt;(INT(INPUT!$I$1)-INPUT!$I$2),"Off Meds",IF(C8869&lt;=(INT(INPUT!$I$1)+INPUT!$I$2),"Washout","On Meds"))))</f>
        <v/>
      </c>
      <c r="F8869">
        <f>IF(B8869="","",1.509*(LN(B8869)^1.084-5.381))</f>
        <v/>
      </c>
      <c r="G8869">
        <f>IF(F8869="","",IF(F8869&lt;0,10*F8869^2,0))</f>
        <v/>
      </c>
      <c r="H8869">
        <f>IF(F8869="","",IF(F8869&gt;0,10*F8869^2,0))</f>
        <v/>
      </c>
    </row>
    <row r="8870">
      <c r="A8870">
        <f>Input!A8870</f>
        <v/>
      </c>
      <c r="B8870">
        <f>IF(ISNUMBER(Input!B8870),IF(AND(Input!B8870&gt;=20,Input!B8870&lt;=700),Input!B8870,""),"")</f>
        <v/>
      </c>
      <c r="C8870">
        <f>IF(B8870="","",INT(A8870))</f>
        <v/>
      </c>
      <c r="D8870">
        <f>IF(B8870="","",HOUR(A8870))</f>
        <v/>
      </c>
      <c r="E8870">
        <f>IF(B8870="","",IF(INPUT!$I$1="","",IF(C8870&lt;(INT(INPUT!$I$1)-INPUT!$I$2),"Off Meds",IF(C8870&lt;=(INT(INPUT!$I$1)+INPUT!$I$2),"Washout","On Meds"))))</f>
        <v/>
      </c>
      <c r="F8870">
        <f>IF(B8870="","",1.509*(LN(B8870)^1.084-5.381))</f>
        <v/>
      </c>
      <c r="G8870">
        <f>IF(F8870="","",IF(F8870&lt;0,10*F8870^2,0))</f>
        <v/>
      </c>
      <c r="H8870">
        <f>IF(F8870="","",IF(F8870&gt;0,10*F8870^2,0))</f>
        <v/>
      </c>
    </row>
    <row r="8871">
      <c r="A8871">
        <f>Input!A8871</f>
        <v/>
      </c>
      <c r="B8871">
        <f>IF(ISNUMBER(Input!B8871),IF(AND(Input!B8871&gt;=20,Input!B8871&lt;=700),Input!B8871,""),"")</f>
        <v/>
      </c>
      <c r="C8871">
        <f>IF(B8871="","",INT(A8871))</f>
        <v/>
      </c>
      <c r="D8871">
        <f>IF(B8871="","",HOUR(A8871))</f>
        <v/>
      </c>
      <c r="E8871">
        <f>IF(B8871="","",IF(INPUT!$I$1="","",IF(C8871&lt;(INT(INPUT!$I$1)-INPUT!$I$2),"Off Meds",IF(C8871&lt;=(INT(INPUT!$I$1)+INPUT!$I$2),"Washout","On Meds"))))</f>
        <v/>
      </c>
      <c r="F8871">
        <f>IF(B8871="","",1.509*(LN(B8871)^1.084-5.381))</f>
        <v/>
      </c>
      <c r="G8871">
        <f>IF(F8871="","",IF(F8871&lt;0,10*F8871^2,0))</f>
        <v/>
      </c>
      <c r="H8871">
        <f>IF(F8871="","",IF(F8871&gt;0,10*F8871^2,0))</f>
        <v/>
      </c>
    </row>
    <row r="8872">
      <c r="A8872">
        <f>Input!A8872</f>
        <v/>
      </c>
      <c r="B8872">
        <f>IF(ISNUMBER(Input!B8872),IF(AND(Input!B8872&gt;=20,Input!B8872&lt;=700),Input!B8872,""),"")</f>
        <v/>
      </c>
      <c r="C8872">
        <f>IF(B8872="","",INT(A8872))</f>
        <v/>
      </c>
      <c r="D8872">
        <f>IF(B8872="","",HOUR(A8872))</f>
        <v/>
      </c>
      <c r="E8872">
        <f>IF(B8872="","",IF(INPUT!$I$1="","",IF(C8872&lt;(INT(INPUT!$I$1)-INPUT!$I$2),"Off Meds",IF(C8872&lt;=(INT(INPUT!$I$1)+INPUT!$I$2),"Washout","On Meds"))))</f>
        <v/>
      </c>
      <c r="F8872">
        <f>IF(B8872="","",1.509*(LN(B8872)^1.084-5.381))</f>
        <v/>
      </c>
      <c r="G8872">
        <f>IF(F8872="","",IF(F8872&lt;0,10*F8872^2,0))</f>
        <v/>
      </c>
      <c r="H8872">
        <f>IF(F8872="","",IF(F8872&gt;0,10*F8872^2,0))</f>
        <v/>
      </c>
    </row>
    <row r="8873">
      <c r="A8873">
        <f>Input!A8873</f>
        <v/>
      </c>
      <c r="B8873">
        <f>IF(ISNUMBER(Input!B8873),IF(AND(Input!B8873&gt;=20,Input!B8873&lt;=700),Input!B8873,""),"")</f>
        <v/>
      </c>
      <c r="C8873">
        <f>IF(B8873="","",INT(A8873))</f>
        <v/>
      </c>
      <c r="D8873">
        <f>IF(B8873="","",HOUR(A8873))</f>
        <v/>
      </c>
      <c r="E8873">
        <f>IF(B8873="","",IF(INPUT!$I$1="","",IF(C8873&lt;(INT(INPUT!$I$1)-INPUT!$I$2),"Off Meds",IF(C8873&lt;=(INT(INPUT!$I$1)+INPUT!$I$2),"Washout","On Meds"))))</f>
        <v/>
      </c>
      <c r="F8873">
        <f>IF(B8873="","",1.509*(LN(B8873)^1.084-5.381))</f>
        <v/>
      </c>
      <c r="G8873">
        <f>IF(F8873="","",IF(F8873&lt;0,10*F8873^2,0))</f>
        <v/>
      </c>
      <c r="H8873">
        <f>IF(F8873="","",IF(F8873&gt;0,10*F8873^2,0))</f>
        <v/>
      </c>
    </row>
    <row r="8874">
      <c r="A8874">
        <f>Input!A8874</f>
        <v/>
      </c>
      <c r="B8874">
        <f>IF(ISNUMBER(Input!B8874),IF(AND(Input!B8874&gt;=20,Input!B8874&lt;=700),Input!B8874,""),"")</f>
        <v/>
      </c>
      <c r="C8874">
        <f>IF(B8874="","",INT(A8874))</f>
        <v/>
      </c>
      <c r="D8874">
        <f>IF(B8874="","",HOUR(A8874))</f>
        <v/>
      </c>
      <c r="E8874">
        <f>IF(B8874="","",IF(INPUT!$I$1="","",IF(C8874&lt;(INT(INPUT!$I$1)-INPUT!$I$2),"Off Meds",IF(C8874&lt;=(INT(INPUT!$I$1)+INPUT!$I$2),"Washout","On Meds"))))</f>
        <v/>
      </c>
      <c r="F8874">
        <f>IF(B8874="","",1.509*(LN(B8874)^1.084-5.381))</f>
        <v/>
      </c>
      <c r="G8874">
        <f>IF(F8874="","",IF(F8874&lt;0,10*F8874^2,0))</f>
        <v/>
      </c>
      <c r="H8874">
        <f>IF(F8874="","",IF(F8874&gt;0,10*F8874^2,0))</f>
        <v/>
      </c>
    </row>
    <row r="8875">
      <c r="A8875">
        <f>Input!A8875</f>
        <v/>
      </c>
      <c r="B8875">
        <f>IF(ISNUMBER(Input!B8875),IF(AND(Input!B8875&gt;=20,Input!B8875&lt;=700),Input!B8875,""),"")</f>
        <v/>
      </c>
      <c r="C8875">
        <f>IF(B8875="","",INT(A8875))</f>
        <v/>
      </c>
      <c r="D8875">
        <f>IF(B8875="","",HOUR(A8875))</f>
        <v/>
      </c>
      <c r="E8875">
        <f>IF(B8875="","",IF(INPUT!$I$1="","",IF(C8875&lt;(INT(INPUT!$I$1)-INPUT!$I$2),"Off Meds",IF(C8875&lt;=(INT(INPUT!$I$1)+INPUT!$I$2),"Washout","On Meds"))))</f>
        <v/>
      </c>
      <c r="F8875">
        <f>IF(B8875="","",1.509*(LN(B8875)^1.084-5.381))</f>
        <v/>
      </c>
      <c r="G8875">
        <f>IF(F8875="","",IF(F8875&lt;0,10*F8875^2,0))</f>
        <v/>
      </c>
      <c r="H8875">
        <f>IF(F8875="","",IF(F8875&gt;0,10*F8875^2,0))</f>
        <v/>
      </c>
    </row>
    <row r="8876">
      <c r="A8876">
        <f>Input!A8876</f>
        <v/>
      </c>
      <c r="B8876">
        <f>IF(ISNUMBER(Input!B8876),IF(AND(Input!B8876&gt;=20,Input!B8876&lt;=700),Input!B8876,""),"")</f>
        <v/>
      </c>
      <c r="C8876">
        <f>IF(B8876="","",INT(A8876))</f>
        <v/>
      </c>
      <c r="D8876">
        <f>IF(B8876="","",HOUR(A8876))</f>
        <v/>
      </c>
      <c r="E8876">
        <f>IF(B8876="","",IF(INPUT!$I$1="","",IF(C8876&lt;(INT(INPUT!$I$1)-INPUT!$I$2),"Off Meds",IF(C8876&lt;=(INT(INPUT!$I$1)+INPUT!$I$2),"Washout","On Meds"))))</f>
        <v/>
      </c>
      <c r="F8876">
        <f>IF(B8876="","",1.509*(LN(B8876)^1.084-5.381))</f>
        <v/>
      </c>
      <c r="G8876">
        <f>IF(F8876="","",IF(F8876&lt;0,10*F8876^2,0))</f>
        <v/>
      </c>
      <c r="H8876">
        <f>IF(F8876="","",IF(F8876&gt;0,10*F8876^2,0))</f>
        <v/>
      </c>
    </row>
    <row r="8877">
      <c r="A8877">
        <f>Input!A8877</f>
        <v/>
      </c>
      <c r="B8877">
        <f>IF(ISNUMBER(Input!B8877),IF(AND(Input!B8877&gt;=20,Input!B8877&lt;=700),Input!B8877,""),"")</f>
        <v/>
      </c>
      <c r="C8877">
        <f>IF(B8877="","",INT(A8877))</f>
        <v/>
      </c>
      <c r="D8877">
        <f>IF(B8877="","",HOUR(A8877))</f>
        <v/>
      </c>
      <c r="E8877">
        <f>IF(B8877="","",IF(INPUT!$I$1="","",IF(C8877&lt;(INT(INPUT!$I$1)-INPUT!$I$2),"Off Meds",IF(C8877&lt;=(INT(INPUT!$I$1)+INPUT!$I$2),"Washout","On Meds"))))</f>
        <v/>
      </c>
      <c r="F8877">
        <f>IF(B8877="","",1.509*(LN(B8877)^1.084-5.381))</f>
        <v/>
      </c>
      <c r="G8877">
        <f>IF(F8877="","",IF(F8877&lt;0,10*F8877^2,0))</f>
        <v/>
      </c>
      <c r="H8877">
        <f>IF(F8877="","",IF(F8877&gt;0,10*F8877^2,0))</f>
        <v/>
      </c>
    </row>
    <row r="8878">
      <c r="A8878">
        <f>Input!A8878</f>
        <v/>
      </c>
      <c r="B8878">
        <f>IF(ISNUMBER(Input!B8878),IF(AND(Input!B8878&gt;=20,Input!B8878&lt;=700),Input!B8878,""),"")</f>
        <v/>
      </c>
      <c r="C8878">
        <f>IF(B8878="","",INT(A8878))</f>
        <v/>
      </c>
      <c r="D8878">
        <f>IF(B8878="","",HOUR(A8878))</f>
        <v/>
      </c>
      <c r="E8878">
        <f>IF(B8878="","",IF(INPUT!$I$1="","",IF(C8878&lt;(INT(INPUT!$I$1)-INPUT!$I$2),"Off Meds",IF(C8878&lt;=(INT(INPUT!$I$1)+INPUT!$I$2),"Washout","On Meds"))))</f>
        <v/>
      </c>
      <c r="F8878">
        <f>IF(B8878="","",1.509*(LN(B8878)^1.084-5.381))</f>
        <v/>
      </c>
      <c r="G8878">
        <f>IF(F8878="","",IF(F8878&lt;0,10*F8878^2,0))</f>
        <v/>
      </c>
      <c r="H8878">
        <f>IF(F8878="","",IF(F8878&gt;0,10*F8878^2,0))</f>
        <v/>
      </c>
    </row>
    <row r="8879">
      <c r="A8879">
        <f>Input!A8879</f>
        <v/>
      </c>
      <c r="B8879">
        <f>IF(ISNUMBER(Input!B8879),IF(AND(Input!B8879&gt;=20,Input!B8879&lt;=700),Input!B8879,""),"")</f>
        <v/>
      </c>
      <c r="C8879">
        <f>IF(B8879="","",INT(A8879))</f>
        <v/>
      </c>
      <c r="D8879">
        <f>IF(B8879="","",HOUR(A8879))</f>
        <v/>
      </c>
      <c r="E8879">
        <f>IF(B8879="","",IF(INPUT!$I$1="","",IF(C8879&lt;(INT(INPUT!$I$1)-INPUT!$I$2),"Off Meds",IF(C8879&lt;=(INT(INPUT!$I$1)+INPUT!$I$2),"Washout","On Meds"))))</f>
        <v/>
      </c>
      <c r="F8879">
        <f>IF(B8879="","",1.509*(LN(B8879)^1.084-5.381))</f>
        <v/>
      </c>
      <c r="G8879">
        <f>IF(F8879="","",IF(F8879&lt;0,10*F8879^2,0))</f>
        <v/>
      </c>
      <c r="H8879">
        <f>IF(F8879="","",IF(F8879&gt;0,10*F8879^2,0))</f>
        <v/>
      </c>
    </row>
    <row r="8880">
      <c r="A8880">
        <f>Input!A8880</f>
        <v/>
      </c>
      <c r="B8880">
        <f>IF(ISNUMBER(Input!B8880),IF(AND(Input!B8880&gt;=20,Input!B8880&lt;=700),Input!B8880,""),"")</f>
        <v/>
      </c>
      <c r="C8880">
        <f>IF(B8880="","",INT(A8880))</f>
        <v/>
      </c>
      <c r="D8880">
        <f>IF(B8880="","",HOUR(A8880))</f>
        <v/>
      </c>
      <c r="E8880">
        <f>IF(B8880="","",IF(INPUT!$I$1="","",IF(C8880&lt;(INT(INPUT!$I$1)-INPUT!$I$2),"Off Meds",IF(C8880&lt;=(INT(INPUT!$I$1)+INPUT!$I$2),"Washout","On Meds"))))</f>
        <v/>
      </c>
      <c r="F8880">
        <f>IF(B8880="","",1.509*(LN(B8880)^1.084-5.381))</f>
        <v/>
      </c>
      <c r="G8880">
        <f>IF(F8880="","",IF(F8880&lt;0,10*F8880^2,0))</f>
        <v/>
      </c>
      <c r="H8880">
        <f>IF(F8880="","",IF(F8880&gt;0,10*F8880^2,0))</f>
        <v/>
      </c>
    </row>
    <row r="8881">
      <c r="A8881">
        <f>Input!A8881</f>
        <v/>
      </c>
      <c r="B8881">
        <f>IF(ISNUMBER(Input!B8881),IF(AND(Input!B8881&gt;=20,Input!B8881&lt;=700),Input!B8881,""),"")</f>
        <v/>
      </c>
      <c r="C8881">
        <f>IF(B8881="","",INT(A8881))</f>
        <v/>
      </c>
      <c r="D8881">
        <f>IF(B8881="","",HOUR(A8881))</f>
        <v/>
      </c>
      <c r="E8881">
        <f>IF(B8881="","",IF(INPUT!$I$1="","",IF(C8881&lt;(INT(INPUT!$I$1)-INPUT!$I$2),"Off Meds",IF(C8881&lt;=(INT(INPUT!$I$1)+INPUT!$I$2),"Washout","On Meds"))))</f>
        <v/>
      </c>
      <c r="F8881">
        <f>IF(B8881="","",1.509*(LN(B8881)^1.084-5.381))</f>
        <v/>
      </c>
      <c r="G8881">
        <f>IF(F8881="","",IF(F8881&lt;0,10*F8881^2,0))</f>
        <v/>
      </c>
      <c r="H8881">
        <f>IF(F8881="","",IF(F8881&gt;0,10*F8881^2,0))</f>
        <v/>
      </c>
    </row>
    <row r="8882">
      <c r="A8882">
        <f>Input!A8882</f>
        <v/>
      </c>
      <c r="B8882">
        <f>IF(ISNUMBER(Input!B8882),IF(AND(Input!B8882&gt;=20,Input!B8882&lt;=700),Input!B8882,""),"")</f>
        <v/>
      </c>
      <c r="C8882">
        <f>IF(B8882="","",INT(A8882))</f>
        <v/>
      </c>
      <c r="D8882">
        <f>IF(B8882="","",HOUR(A8882))</f>
        <v/>
      </c>
      <c r="E8882">
        <f>IF(B8882="","",IF(INPUT!$I$1="","",IF(C8882&lt;(INT(INPUT!$I$1)-INPUT!$I$2),"Off Meds",IF(C8882&lt;=(INT(INPUT!$I$1)+INPUT!$I$2),"Washout","On Meds"))))</f>
        <v/>
      </c>
      <c r="F8882">
        <f>IF(B8882="","",1.509*(LN(B8882)^1.084-5.381))</f>
        <v/>
      </c>
      <c r="G8882">
        <f>IF(F8882="","",IF(F8882&lt;0,10*F8882^2,0))</f>
        <v/>
      </c>
      <c r="H8882">
        <f>IF(F8882="","",IF(F8882&gt;0,10*F8882^2,0))</f>
        <v/>
      </c>
    </row>
    <row r="8883">
      <c r="A8883">
        <f>Input!A8883</f>
        <v/>
      </c>
      <c r="B8883">
        <f>IF(ISNUMBER(Input!B8883),IF(AND(Input!B8883&gt;=20,Input!B8883&lt;=700),Input!B8883,""),"")</f>
        <v/>
      </c>
      <c r="C8883">
        <f>IF(B8883="","",INT(A8883))</f>
        <v/>
      </c>
      <c r="D8883">
        <f>IF(B8883="","",HOUR(A8883))</f>
        <v/>
      </c>
      <c r="E8883">
        <f>IF(B8883="","",IF(INPUT!$I$1="","",IF(C8883&lt;(INT(INPUT!$I$1)-INPUT!$I$2),"Off Meds",IF(C8883&lt;=(INT(INPUT!$I$1)+INPUT!$I$2),"Washout","On Meds"))))</f>
        <v/>
      </c>
      <c r="F8883">
        <f>IF(B8883="","",1.509*(LN(B8883)^1.084-5.381))</f>
        <v/>
      </c>
      <c r="G8883">
        <f>IF(F8883="","",IF(F8883&lt;0,10*F8883^2,0))</f>
        <v/>
      </c>
      <c r="H8883">
        <f>IF(F8883="","",IF(F8883&gt;0,10*F8883^2,0))</f>
        <v/>
      </c>
    </row>
    <row r="8884">
      <c r="A8884">
        <f>Input!A8884</f>
        <v/>
      </c>
      <c r="B8884">
        <f>IF(ISNUMBER(Input!B8884),IF(AND(Input!B8884&gt;=20,Input!B8884&lt;=700),Input!B8884,""),"")</f>
        <v/>
      </c>
      <c r="C8884">
        <f>IF(B8884="","",INT(A8884))</f>
        <v/>
      </c>
      <c r="D8884">
        <f>IF(B8884="","",HOUR(A8884))</f>
        <v/>
      </c>
      <c r="E8884">
        <f>IF(B8884="","",IF(INPUT!$I$1="","",IF(C8884&lt;(INT(INPUT!$I$1)-INPUT!$I$2),"Off Meds",IF(C8884&lt;=(INT(INPUT!$I$1)+INPUT!$I$2),"Washout","On Meds"))))</f>
        <v/>
      </c>
      <c r="F8884">
        <f>IF(B8884="","",1.509*(LN(B8884)^1.084-5.381))</f>
        <v/>
      </c>
      <c r="G8884">
        <f>IF(F8884="","",IF(F8884&lt;0,10*F8884^2,0))</f>
        <v/>
      </c>
      <c r="H8884">
        <f>IF(F8884="","",IF(F8884&gt;0,10*F8884^2,0))</f>
        <v/>
      </c>
    </row>
    <row r="8885">
      <c r="A8885">
        <f>Input!A8885</f>
        <v/>
      </c>
      <c r="B8885">
        <f>IF(ISNUMBER(Input!B8885),IF(AND(Input!B8885&gt;=20,Input!B8885&lt;=700),Input!B8885,""),"")</f>
        <v/>
      </c>
      <c r="C8885">
        <f>IF(B8885="","",INT(A8885))</f>
        <v/>
      </c>
      <c r="D8885">
        <f>IF(B8885="","",HOUR(A8885))</f>
        <v/>
      </c>
      <c r="E8885">
        <f>IF(B8885="","",IF(INPUT!$I$1="","",IF(C8885&lt;(INT(INPUT!$I$1)-INPUT!$I$2),"Off Meds",IF(C8885&lt;=(INT(INPUT!$I$1)+INPUT!$I$2),"Washout","On Meds"))))</f>
        <v/>
      </c>
      <c r="F8885">
        <f>IF(B8885="","",1.509*(LN(B8885)^1.084-5.381))</f>
        <v/>
      </c>
      <c r="G8885">
        <f>IF(F8885="","",IF(F8885&lt;0,10*F8885^2,0))</f>
        <v/>
      </c>
      <c r="H8885">
        <f>IF(F8885="","",IF(F8885&gt;0,10*F8885^2,0))</f>
        <v/>
      </c>
    </row>
    <row r="8886">
      <c r="A8886">
        <f>Input!A8886</f>
        <v/>
      </c>
      <c r="B8886">
        <f>IF(ISNUMBER(Input!B8886),IF(AND(Input!B8886&gt;=20,Input!B8886&lt;=700),Input!B8886,""),"")</f>
        <v/>
      </c>
      <c r="C8886">
        <f>IF(B8886="","",INT(A8886))</f>
        <v/>
      </c>
      <c r="D8886">
        <f>IF(B8886="","",HOUR(A8886))</f>
        <v/>
      </c>
      <c r="E8886">
        <f>IF(B8886="","",IF(INPUT!$I$1="","",IF(C8886&lt;(INT(INPUT!$I$1)-INPUT!$I$2),"Off Meds",IF(C8886&lt;=(INT(INPUT!$I$1)+INPUT!$I$2),"Washout","On Meds"))))</f>
        <v/>
      </c>
      <c r="F8886">
        <f>IF(B8886="","",1.509*(LN(B8886)^1.084-5.381))</f>
        <v/>
      </c>
      <c r="G8886">
        <f>IF(F8886="","",IF(F8886&lt;0,10*F8886^2,0))</f>
        <v/>
      </c>
      <c r="H8886">
        <f>IF(F8886="","",IF(F8886&gt;0,10*F8886^2,0))</f>
        <v/>
      </c>
    </row>
    <row r="8887">
      <c r="A8887">
        <f>Input!A8887</f>
        <v/>
      </c>
      <c r="B8887">
        <f>IF(ISNUMBER(Input!B8887),IF(AND(Input!B8887&gt;=20,Input!B8887&lt;=700),Input!B8887,""),"")</f>
        <v/>
      </c>
      <c r="C8887">
        <f>IF(B8887="","",INT(A8887))</f>
        <v/>
      </c>
      <c r="D8887">
        <f>IF(B8887="","",HOUR(A8887))</f>
        <v/>
      </c>
      <c r="E8887">
        <f>IF(B8887="","",IF(INPUT!$I$1="","",IF(C8887&lt;(INT(INPUT!$I$1)-INPUT!$I$2),"Off Meds",IF(C8887&lt;=(INT(INPUT!$I$1)+INPUT!$I$2),"Washout","On Meds"))))</f>
        <v/>
      </c>
      <c r="F8887">
        <f>IF(B8887="","",1.509*(LN(B8887)^1.084-5.381))</f>
        <v/>
      </c>
      <c r="G8887">
        <f>IF(F8887="","",IF(F8887&lt;0,10*F8887^2,0))</f>
        <v/>
      </c>
      <c r="H8887">
        <f>IF(F8887="","",IF(F8887&gt;0,10*F8887^2,0))</f>
        <v/>
      </c>
    </row>
    <row r="8888">
      <c r="A8888">
        <f>Input!A8888</f>
        <v/>
      </c>
      <c r="B8888">
        <f>IF(ISNUMBER(Input!B8888),IF(AND(Input!B8888&gt;=20,Input!B8888&lt;=700),Input!B8888,""),"")</f>
        <v/>
      </c>
      <c r="C8888">
        <f>IF(B8888="","",INT(A8888))</f>
        <v/>
      </c>
      <c r="D8888">
        <f>IF(B8888="","",HOUR(A8888))</f>
        <v/>
      </c>
      <c r="E8888">
        <f>IF(B8888="","",IF(INPUT!$I$1="","",IF(C8888&lt;(INT(INPUT!$I$1)-INPUT!$I$2),"Off Meds",IF(C8888&lt;=(INT(INPUT!$I$1)+INPUT!$I$2),"Washout","On Meds"))))</f>
        <v/>
      </c>
      <c r="F8888">
        <f>IF(B8888="","",1.509*(LN(B8888)^1.084-5.381))</f>
        <v/>
      </c>
      <c r="G8888">
        <f>IF(F8888="","",IF(F8888&lt;0,10*F8888^2,0))</f>
        <v/>
      </c>
      <c r="H8888">
        <f>IF(F8888="","",IF(F8888&gt;0,10*F8888^2,0))</f>
        <v/>
      </c>
    </row>
    <row r="8889">
      <c r="A8889">
        <f>Input!A8889</f>
        <v/>
      </c>
      <c r="B8889">
        <f>IF(ISNUMBER(Input!B8889),IF(AND(Input!B8889&gt;=20,Input!B8889&lt;=700),Input!B8889,""),"")</f>
        <v/>
      </c>
      <c r="C8889">
        <f>IF(B8889="","",INT(A8889))</f>
        <v/>
      </c>
      <c r="D8889">
        <f>IF(B8889="","",HOUR(A8889))</f>
        <v/>
      </c>
      <c r="E8889">
        <f>IF(B8889="","",IF(INPUT!$I$1="","",IF(C8889&lt;(INT(INPUT!$I$1)-INPUT!$I$2),"Off Meds",IF(C8889&lt;=(INT(INPUT!$I$1)+INPUT!$I$2),"Washout","On Meds"))))</f>
        <v/>
      </c>
      <c r="F8889">
        <f>IF(B8889="","",1.509*(LN(B8889)^1.084-5.381))</f>
        <v/>
      </c>
      <c r="G8889">
        <f>IF(F8889="","",IF(F8889&lt;0,10*F8889^2,0))</f>
        <v/>
      </c>
      <c r="H8889">
        <f>IF(F8889="","",IF(F8889&gt;0,10*F8889^2,0))</f>
        <v/>
      </c>
    </row>
    <row r="8890">
      <c r="A8890">
        <f>Input!A8890</f>
        <v/>
      </c>
      <c r="B8890">
        <f>IF(ISNUMBER(Input!B8890),IF(AND(Input!B8890&gt;=20,Input!B8890&lt;=700),Input!B8890,""),"")</f>
        <v/>
      </c>
      <c r="C8890">
        <f>IF(B8890="","",INT(A8890))</f>
        <v/>
      </c>
      <c r="D8890">
        <f>IF(B8890="","",HOUR(A8890))</f>
        <v/>
      </c>
      <c r="E8890">
        <f>IF(B8890="","",IF(INPUT!$I$1="","",IF(C8890&lt;(INT(INPUT!$I$1)-INPUT!$I$2),"Off Meds",IF(C8890&lt;=(INT(INPUT!$I$1)+INPUT!$I$2),"Washout","On Meds"))))</f>
        <v/>
      </c>
      <c r="F8890">
        <f>IF(B8890="","",1.509*(LN(B8890)^1.084-5.381))</f>
        <v/>
      </c>
      <c r="G8890">
        <f>IF(F8890="","",IF(F8890&lt;0,10*F8890^2,0))</f>
        <v/>
      </c>
      <c r="H8890">
        <f>IF(F8890="","",IF(F8890&gt;0,10*F8890^2,0))</f>
        <v/>
      </c>
    </row>
    <row r="8891">
      <c r="A8891">
        <f>Input!A8891</f>
        <v/>
      </c>
      <c r="B8891">
        <f>IF(ISNUMBER(Input!B8891),IF(AND(Input!B8891&gt;=20,Input!B8891&lt;=700),Input!B8891,""),"")</f>
        <v/>
      </c>
      <c r="C8891">
        <f>IF(B8891="","",INT(A8891))</f>
        <v/>
      </c>
      <c r="D8891">
        <f>IF(B8891="","",HOUR(A8891))</f>
        <v/>
      </c>
      <c r="E8891">
        <f>IF(B8891="","",IF(INPUT!$I$1="","",IF(C8891&lt;(INT(INPUT!$I$1)-INPUT!$I$2),"Off Meds",IF(C8891&lt;=(INT(INPUT!$I$1)+INPUT!$I$2),"Washout","On Meds"))))</f>
        <v/>
      </c>
      <c r="F8891">
        <f>IF(B8891="","",1.509*(LN(B8891)^1.084-5.381))</f>
        <v/>
      </c>
      <c r="G8891">
        <f>IF(F8891="","",IF(F8891&lt;0,10*F8891^2,0))</f>
        <v/>
      </c>
      <c r="H8891">
        <f>IF(F8891="","",IF(F8891&gt;0,10*F8891^2,0))</f>
        <v/>
      </c>
    </row>
    <row r="8892">
      <c r="A8892">
        <f>Input!A8892</f>
        <v/>
      </c>
      <c r="B8892">
        <f>IF(ISNUMBER(Input!B8892),IF(AND(Input!B8892&gt;=20,Input!B8892&lt;=700),Input!B8892,""),"")</f>
        <v/>
      </c>
      <c r="C8892">
        <f>IF(B8892="","",INT(A8892))</f>
        <v/>
      </c>
      <c r="D8892">
        <f>IF(B8892="","",HOUR(A8892))</f>
        <v/>
      </c>
      <c r="E8892">
        <f>IF(B8892="","",IF(INPUT!$I$1="","",IF(C8892&lt;(INT(INPUT!$I$1)-INPUT!$I$2),"Off Meds",IF(C8892&lt;=(INT(INPUT!$I$1)+INPUT!$I$2),"Washout","On Meds"))))</f>
        <v/>
      </c>
      <c r="F8892">
        <f>IF(B8892="","",1.509*(LN(B8892)^1.084-5.381))</f>
        <v/>
      </c>
      <c r="G8892">
        <f>IF(F8892="","",IF(F8892&lt;0,10*F8892^2,0))</f>
        <v/>
      </c>
      <c r="H8892">
        <f>IF(F8892="","",IF(F8892&gt;0,10*F8892^2,0))</f>
        <v/>
      </c>
    </row>
    <row r="8893">
      <c r="A8893">
        <f>Input!A8893</f>
        <v/>
      </c>
      <c r="B8893">
        <f>IF(ISNUMBER(Input!B8893),IF(AND(Input!B8893&gt;=20,Input!B8893&lt;=700),Input!B8893,""),"")</f>
        <v/>
      </c>
      <c r="C8893">
        <f>IF(B8893="","",INT(A8893))</f>
        <v/>
      </c>
      <c r="D8893">
        <f>IF(B8893="","",HOUR(A8893))</f>
        <v/>
      </c>
      <c r="E8893">
        <f>IF(B8893="","",IF(INPUT!$I$1="","",IF(C8893&lt;(INT(INPUT!$I$1)-INPUT!$I$2),"Off Meds",IF(C8893&lt;=(INT(INPUT!$I$1)+INPUT!$I$2),"Washout","On Meds"))))</f>
        <v/>
      </c>
      <c r="F8893">
        <f>IF(B8893="","",1.509*(LN(B8893)^1.084-5.381))</f>
        <v/>
      </c>
      <c r="G8893">
        <f>IF(F8893="","",IF(F8893&lt;0,10*F8893^2,0))</f>
        <v/>
      </c>
      <c r="H8893">
        <f>IF(F8893="","",IF(F8893&gt;0,10*F8893^2,0))</f>
        <v/>
      </c>
    </row>
    <row r="8894">
      <c r="A8894">
        <f>Input!A8894</f>
        <v/>
      </c>
      <c r="B8894">
        <f>IF(ISNUMBER(Input!B8894),IF(AND(Input!B8894&gt;=20,Input!B8894&lt;=700),Input!B8894,""),"")</f>
        <v/>
      </c>
      <c r="C8894">
        <f>IF(B8894="","",INT(A8894))</f>
        <v/>
      </c>
      <c r="D8894">
        <f>IF(B8894="","",HOUR(A8894))</f>
        <v/>
      </c>
      <c r="E8894">
        <f>IF(B8894="","",IF(INPUT!$I$1="","",IF(C8894&lt;(INT(INPUT!$I$1)-INPUT!$I$2),"Off Meds",IF(C8894&lt;=(INT(INPUT!$I$1)+INPUT!$I$2),"Washout","On Meds"))))</f>
        <v/>
      </c>
      <c r="F8894">
        <f>IF(B8894="","",1.509*(LN(B8894)^1.084-5.381))</f>
        <v/>
      </c>
      <c r="G8894">
        <f>IF(F8894="","",IF(F8894&lt;0,10*F8894^2,0))</f>
        <v/>
      </c>
      <c r="H8894">
        <f>IF(F8894="","",IF(F8894&gt;0,10*F8894^2,0))</f>
        <v/>
      </c>
    </row>
    <row r="8895">
      <c r="A8895">
        <f>Input!A8895</f>
        <v/>
      </c>
      <c r="B8895">
        <f>IF(ISNUMBER(Input!B8895),IF(AND(Input!B8895&gt;=20,Input!B8895&lt;=700),Input!B8895,""),"")</f>
        <v/>
      </c>
      <c r="C8895">
        <f>IF(B8895="","",INT(A8895))</f>
        <v/>
      </c>
      <c r="D8895">
        <f>IF(B8895="","",HOUR(A8895))</f>
        <v/>
      </c>
      <c r="E8895">
        <f>IF(B8895="","",IF(INPUT!$I$1="","",IF(C8895&lt;(INT(INPUT!$I$1)-INPUT!$I$2),"Off Meds",IF(C8895&lt;=(INT(INPUT!$I$1)+INPUT!$I$2),"Washout","On Meds"))))</f>
        <v/>
      </c>
      <c r="F8895">
        <f>IF(B8895="","",1.509*(LN(B8895)^1.084-5.381))</f>
        <v/>
      </c>
      <c r="G8895">
        <f>IF(F8895="","",IF(F8895&lt;0,10*F8895^2,0))</f>
        <v/>
      </c>
      <c r="H8895">
        <f>IF(F8895="","",IF(F8895&gt;0,10*F8895^2,0))</f>
        <v/>
      </c>
    </row>
    <row r="8896">
      <c r="A8896">
        <f>Input!A8896</f>
        <v/>
      </c>
      <c r="B8896">
        <f>IF(ISNUMBER(Input!B8896),IF(AND(Input!B8896&gt;=20,Input!B8896&lt;=700),Input!B8896,""),"")</f>
        <v/>
      </c>
      <c r="C8896">
        <f>IF(B8896="","",INT(A8896))</f>
        <v/>
      </c>
      <c r="D8896">
        <f>IF(B8896="","",HOUR(A8896))</f>
        <v/>
      </c>
      <c r="E8896">
        <f>IF(B8896="","",IF(INPUT!$I$1="","",IF(C8896&lt;(INT(INPUT!$I$1)-INPUT!$I$2),"Off Meds",IF(C8896&lt;=(INT(INPUT!$I$1)+INPUT!$I$2),"Washout","On Meds"))))</f>
        <v/>
      </c>
      <c r="F8896">
        <f>IF(B8896="","",1.509*(LN(B8896)^1.084-5.381))</f>
        <v/>
      </c>
      <c r="G8896">
        <f>IF(F8896="","",IF(F8896&lt;0,10*F8896^2,0))</f>
        <v/>
      </c>
      <c r="H8896">
        <f>IF(F8896="","",IF(F8896&gt;0,10*F8896^2,0))</f>
        <v/>
      </c>
    </row>
    <row r="8897">
      <c r="A8897">
        <f>Input!A8897</f>
        <v/>
      </c>
      <c r="B8897">
        <f>IF(ISNUMBER(Input!B8897),IF(AND(Input!B8897&gt;=20,Input!B8897&lt;=700),Input!B8897,""),"")</f>
        <v/>
      </c>
      <c r="C8897">
        <f>IF(B8897="","",INT(A8897))</f>
        <v/>
      </c>
      <c r="D8897">
        <f>IF(B8897="","",HOUR(A8897))</f>
        <v/>
      </c>
      <c r="E8897">
        <f>IF(B8897="","",IF(INPUT!$I$1="","",IF(C8897&lt;(INT(INPUT!$I$1)-INPUT!$I$2),"Off Meds",IF(C8897&lt;=(INT(INPUT!$I$1)+INPUT!$I$2),"Washout","On Meds"))))</f>
        <v/>
      </c>
      <c r="F8897">
        <f>IF(B8897="","",1.509*(LN(B8897)^1.084-5.381))</f>
        <v/>
      </c>
      <c r="G8897">
        <f>IF(F8897="","",IF(F8897&lt;0,10*F8897^2,0))</f>
        <v/>
      </c>
      <c r="H8897">
        <f>IF(F8897="","",IF(F8897&gt;0,10*F8897^2,0))</f>
        <v/>
      </c>
    </row>
    <row r="8898">
      <c r="A8898">
        <f>Input!A8898</f>
        <v/>
      </c>
      <c r="B8898">
        <f>IF(ISNUMBER(Input!B8898),IF(AND(Input!B8898&gt;=20,Input!B8898&lt;=700),Input!B8898,""),"")</f>
        <v/>
      </c>
      <c r="C8898">
        <f>IF(B8898="","",INT(A8898))</f>
        <v/>
      </c>
      <c r="D8898">
        <f>IF(B8898="","",HOUR(A8898))</f>
        <v/>
      </c>
      <c r="E8898">
        <f>IF(B8898="","",IF(INPUT!$I$1="","",IF(C8898&lt;(INT(INPUT!$I$1)-INPUT!$I$2),"Off Meds",IF(C8898&lt;=(INT(INPUT!$I$1)+INPUT!$I$2),"Washout","On Meds"))))</f>
        <v/>
      </c>
      <c r="F8898">
        <f>IF(B8898="","",1.509*(LN(B8898)^1.084-5.381))</f>
        <v/>
      </c>
      <c r="G8898">
        <f>IF(F8898="","",IF(F8898&lt;0,10*F8898^2,0))</f>
        <v/>
      </c>
      <c r="H8898">
        <f>IF(F8898="","",IF(F8898&gt;0,10*F8898^2,0))</f>
        <v/>
      </c>
    </row>
    <row r="8899">
      <c r="A8899">
        <f>Input!A8899</f>
        <v/>
      </c>
      <c r="B8899">
        <f>IF(ISNUMBER(Input!B8899),IF(AND(Input!B8899&gt;=20,Input!B8899&lt;=700),Input!B8899,""),"")</f>
        <v/>
      </c>
      <c r="C8899">
        <f>IF(B8899="","",INT(A8899))</f>
        <v/>
      </c>
      <c r="D8899">
        <f>IF(B8899="","",HOUR(A8899))</f>
        <v/>
      </c>
      <c r="E8899">
        <f>IF(B8899="","",IF(INPUT!$I$1="","",IF(C8899&lt;(INT(INPUT!$I$1)-INPUT!$I$2),"Off Meds",IF(C8899&lt;=(INT(INPUT!$I$1)+INPUT!$I$2),"Washout","On Meds"))))</f>
        <v/>
      </c>
      <c r="F8899">
        <f>IF(B8899="","",1.509*(LN(B8899)^1.084-5.381))</f>
        <v/>
      </c>
      <c r="G8899">
        <f>IF(F8899="","",IF(F8899&lt;0,10*F8899^2,0))</f>
        <v/>
      </c>
      <c r="H8899">
        <f>IF(F8899="","",IF(F8899&gt;0,10*F8899^2,0))</f>
        <v/>
      </c>
    </row>
    <row r="8900">
      <c r="A8900">
        <f>Input!A8900</f>
        <v/>
      </c>
      <c r="B8900">
        <f>IF(ISNUMBER(Input!B8900),IF(AND(Input!B8900&gt;=20,Input!B8900&lt;=700),Input!B8900,""),"")</f>
        <v/>
      </c>
      <c r="C8900">
        <f>IF(B8900="","",INT(A8900))</f>
        <v/>
      </c>
      <c r="D8900">
        <f>IF(B8900="","",HOUR(A8900))</f>
        <v/>
      </c>
      <c r="E8900">
        <f>IF(B8900="","",IF(INPUT!$I$1="","",IF(C8900&lt;(INT(INPUT!$I$1)-INPUT!$I$2),"Off Meds",IF(C8900&lt;=(INT(INPUT!$I$1)+INPUT!$I$2),"Washout","On Meds"))))</f>
        <v/>
      </c>
      <c r="F8900">
        <f>IF(B8900="","",1.509*(LN(B8900)^1.084-5.381))</f>
        <v/>
      </c>
      <c r="G8900">
        <f>IF(F8900="","",IF(F8900&lt;0,10*F8900^2,0))</f>
        <v/>
      </c>
      <c r="H8900">
        <f>IF(F8900="","",IF(F8900&gt;0,10*F8900^2,0))</f>
        <v/>
      </c>
    </row>
    <row r="8901">
      <c r="A8901">
        <f>Input!A8901</f>
        <v/>
      </c>
      <c r="B8901">
        <f>IF(ISNUMBER(Input!B8901),IF(AND(Input!B8901&gt;=20,Input!B8901&lt;=700),Input!B8901,""),"")</f>
        <v/>
      </c>
      <c r="C8901">
        <f>IF(B8901="","",INT(A8901))</f>
        <v/>
      </c>
      <c r="D8901">
        <f>IF(B8901="","",HOUR(A8901))</f>
        <v/>
      </c>
      <c r="E8901">
        <f>IF(B8901="","",IF(INPUT!$I$1="","",IF(C8901&lt;(INT(INPUT!$I$1)-INPUT!$I$2),"Off Meds",IF(C8901&lt;=(INT(INPUT!$I$1)+INPUT!$I$2),"Washout","On Meds"))))</f>
        <v/>
      </c>
      <c r="F8901">
        <f>IF(B8901="","",1.509*(LN(B8901)^1.084-5.381))</f>
        <v/>
      </c>
      <c r="G8901">
        <f>IF(F8901="","",IF(F8901&lt;0,10*F8901^2,0))</f>
        <v/>
      </c>
      <c r="H8901">
        <f>IF(F8901="","",IF(F8901&gt;0,10*F8901^2,0))</f>
        <v/>
      </c>
    </row>
    <row r="8902">
      <c r="A8902">
        <f>Input!A8902</f>
        <v/>
      </c>
      <c r="B8902">
        <f>IF(ISNUMBER(Input!B8902),IF(AND(Input!B8902&gt;=20,Input!B8902&lt;=700),Input!B8902,""),"")</f>
        <v/>
      </c>
      <c r="C8902">
        <f>IF(B8902="","",INT(A8902))</f>
        <v/>
      </c>
      <c r="D8902">
        <f>IF(B8902="","",HOUR(A8902))</f>
        <v/>
      </c>
      <c r="E8902">
        <f>IF(B8902="","",IF(INPUT!$I$1="","",IF(C8902&lt;(INT(INPUT!$I$1)-INPUT!$I$2),"Off Meds",IF(C8902&lt;=(INT(INPUT!$I$1)+INPUT!$I$2),"Washout","On Meds"))))</f>
        <v/>
      </c>
      <c r="F8902">
        <f>IF(B8902="","",1.509*(LN(B8902)^1.084-5.381))</f>
        <v/>
      </c>
      <c r="G8902">
        <f>IF(F8902="","",IF(F8902&lt;0,10*F8902^2,0))</f>
        <v/>
      </c>
      <c r="H8902">
        <f>IF(F8902="","",IF(F8902&gt;0,10*F8902^2,0))</f>
        <v/>
      </c>
    </row>
    <row r="8903">
      <c r="A8903">
        <f>Input!A8903</f>
        <v/>
      </c>
      <c r="B8903">
        <f>IF(ISNUMBER(Input!B8903),IF(AND(Input!B8903&gt;=20,Input!B8903&lt;=700),Input!B8903,""),"")</f>
        <v/>
      </c>
      <c r="C8903">
        <f>IF(B8903="","",INT(A8903))</f>
        <v/>
      </c>
      <c r="D8903">
        <f>IF(B8903="","",HOUR(A8903))</f>
        <v/>
      </c>
      <c r="E8903">
        <f>IF(B8903="","",IF(INPUT!$I$1="","",IF(C8903&lt;(INT(INPUT!$I$1)-INPUT!$I$2),"Off Meds",IF(C8903&lt;=(INT(INPUT!$I$1)+INPUT!$I$2),"Washout","On Meds"))))</f>
        <v/>
      </c>
      <c r="F8903">
        <f>IF(B8903="","",1.509*(LN(B8903)^1.084-5.381))</f>
        <v/>
      </c>
      <c r="G8903">
        <f>IF(F8903="","",IF(F8903&lt;0,10*F8903^2,0))</f>
        <v/>
      </c>
      <c r="H8903">
        <f>IF(F8903="","",IF(F8903&gt;0,10*F8903^2,0))</f>
        <v/>
      </c>
    </row>
    <row r="8904">
      <c r="A8904">
        <f>Input!A8904</f>
        <v/>
      </c>
      <c r="B8904">
        <f>IF(ISNUMBER(Input!B8904),IF(AND(Input!B8904&gt;=20,Input!B8904&lt;=700),Input!B8904,""),"")</f>
        <v/>
      </c>
      <c r="C8904">
        <f>IF(B8904="","",INT(A8904))</f>
        <v/>
      </c>
      <c r="D8904">
        <f>IF(B8904="","",HOUR(A8904))</f>
        <v/>
      </c>
      <c r="E8904">
        <f>IF(B8904="","",IF(INPUT!$I$1="","",IF(C8904&lt;(INT(INPUT!$I$1)-INPUT!$I$2),"Off Meds",IF(C8904&lt;=(INT(INPUT!$I$1)+INPUT!$I$2),"Washout","On Meds"))))</f>
        <v/>
      </c>
      <c r="F8904">
        <f>IF(B8904="","",1.509*(LN(B8904)^1.084-5.381))</f>
        <v/>
      </c>
      <c r="G8904">
        <f>IF(F8904="","",IF(F8904&lt;0,10*F8904^2,0))</f>
        <v/>
      </c>
      <c r="H8904">
        <f>IF(F8904="","",IF(F8904&gt;0,10*F8904^2,0))</f>
        <v/>
      </c>
    </row>
    <row r="8905">
      <c r="A8905">
        <f>Input!A8905</f>
        <v/>
      </c>
      <c r="B8905">
        <f>IF(ISNUMBER(Input!B8905),IF(AND(Input!B8905&gt;=20,Input!B8905&lt;=700),Input!B8905,""),"")</f>
        <v/>
      </c>
      <c r="C8905">
        <f>IF(B8905="","",INT(A8905))</f>
        <v/>
      </c>
      <c r="D8905">
        <f>IF(B8905="","",HOUR(A8905))</f>
        <v/>
      </c>
      <c r="E8905">
        <f>IF(B8905="","",IF(INPUT!$I$1="","",IF(C8905&lt;(INT(INPUT!$I$1)-INPUT!$I$2),"Off Meds",IF(C8905&lt;=(INT(INPUT!$I$1)+INPUT!$I$2),"Washout","On Meds"))))</f>
        <v/>
      </c>
      <c r="F8905">
        <f>IF(B8905="","",1.509*(LN(B8905)^1.084-5.381))</f>
        <v/>
      </c>
      <c r="G8905">
        <f>IF(F8905="","",IF(F8905&lt;0,10*F8905^2,0))</f>
        <v/>
      </c>
      <c r="H8905">
        <f>IF(F8905="","",IF(F8905&gt;0,10*F8905^2,0))</f>
        <v/>
      </c>
    </row>
    <row r="8906">
      <c r="A8906">
        <f>Input!A8906</f>
        <v/>
      </c>
      <c r="B8906">
        <f>IF(ISNUMBER(Input!B8906),IF(AND(Input!B8906&gt;=20,Input!B8906&lt;=700),Input!B8906,""),"")</f>
        <v/>
      </c>
      <c r="C8906">
        <f>IF(B8906="","",INT(A8906))</f>
        <v/>
      </c>
      <c r="D8906">
        <f>IF(B8906="","",HOUR(A8906))</f>
        <v/>
      </c>
      <c r="E8906">
        <f>IF(B8906="","",IF(INPUT!$I$1="","",IF(C8906&lt;(INT(INPUT!$I$1)-INPUT!$I$2),"Off Meds",IF(C8906&lt;=(INT(INPUT!$I$1)+INPUT!$I$2),"Washout","On Meds"))))</f>
        <v/>
      </c>
      <c r="F8906">
        <f>IF(B8906="","",1.509*(LN(B8906)^1.084-5.381))</f>
        <v/>
      </c>
      <c r="G8906">
        <f>IF(F8906="","",IF(F8906&lt;0,10*F8906^2,0))</f>
        <v/>
      </c>
      <c r="H8906">
        <f>IF(F8906="","",IF(F8906&gt;0,10*F8906^2,0))</f>
        <v/>
      </c>
    </row>
    <row r="8907">
      <c r="A8907">
        <f>Input!A8907</f>
        <v/>
      </c>
      <c r="B8907">
        <f>IF(ISNUMBER(Input!B8907),IF(AND(Input!B8907&gt;=20,Input!B8907&lt;=700),Input!B8907,""),"")</f>
        <v/>
      </c>
      <c r="C8907">
        <f>IF(B8907="","",INT(A8907))</f>
        <v/>
      </c>
      <c r="D8907">
        <f>IF(B8907="","",HOUR(A8907))</f>
        <v/>
      </c>
      <c r="E8907">
        <f>IF(B8907="","",IF(INPUT!$I$1="","",IF(C8907&lt;(INT(INPUT!$I$1)-INPUT!$I$2),"Off Meds",IF(C8907&lt;=(INT(INPUT!$I$1)+INPUT!$I$2),"Washout","On Meds"))))</f>
        <v/>
      </c>
      <c r="F8907">
        <f>IF(B8907="","",1.509*(LN(B8907)^1.084-5.381))</f>
        <v/>
      </c>
      <c r="G8907">
        <f>IF(F8907="","",IF(F8907&lt;0,10*F8907^2,0))</f>
        <v/>
      </c>
      <c r="H8907">
        <f>IF(F8907="","",IF(F8907&gt;0,10*F8907^2,0))</f>
        <v/>
      </c>
    </row>
    <row r="8908">
      <c r="A8908">
        <f>Input!A8908</f>
        <v/>
      </c>
      <c r="B8908">
        <f>IF(ISNUMBER(Input!B8908),IF(AND(Input!B8908&gt;=20,Input!B8908&lt;=700),Input!B8908,""),"")</f>
        <v/>
      </c>
      <c r="C8908">
        <f>IF(B8908="","",INT(A8908))</f>
        <v/>
      </c>
      <c r="D8908">
        <f>IF(B8908="","",HOUR(A8908))</f>
        <v/>
      </c>
      <c r="E8908">
        <f>IF(B8908="","",IF(INPUT!$I$1="","",IF(C8908&lt;(INT(INPUT!$I$1)-INPUT!$I$2),"Off Meds",IF(C8908&lt;=(INT(INPUT!$I$1)+INPUT!$I$2),"Washout","On Meds"))))</f>
        <v/>
      </c>
      <c r="F8908">
        <f>IF(B8908="","",1.509*(LN(B8908)^1.084-5.381))</f>
        <v/>
      </c>
      <c r="G8908">
        <f>IF(F8908="","",IF(F8908&lt;0,10*F8908^2,0))</f>
        <v/>
      </c>
      <c r="H8908">
        <f>IF(F8908="","",IF(F8908&gt;0,10*F8908^2,0))</f>
        <v/>
      </c>
    </row>
    <row r="8909">
      <c r="A8909">
        <f>Input!A8909</f>
        <v/>
      </c>
      <c r="B8909">
        <f>IF(ISNUMBER(Input!B8909),IF(AND(Input!B8909&gt;=20,Input!B8909&lt;=700),Input!B8909,""),"")</f>
        <v/>
      </c>
      <c r="C8909">
        <f>IF(B8909="","",INT(A8909))</f>
        <v/>
      </c>
      <c r="D8909">
        <f>IF(B8909="","",HOUR(A8909))</f>
        <v/>
      </c>
      <c r="E8909">
        <f>IF(B8909="","",IF(INPUT!$I$1="","",IF(C8909&lt;(INT(INPUT!$I$1)-INPUT!$I$2),"Off Meds",IF(C8909&lt;=(INT(INPUT!$I$1)+INPUT!$I$2),"Washout","On Meds"))))</f>
        <v/>
      </c>
      <c r="F8909">
        <f>IF(B8909="","",1.509*(LN(B8909)^1.084-5.381))</f>
        <v/>
      </c>
      <c r="G8909">
        <f>IF(F8909="","",IF(F8909&lt;0,10*F8909^2,0))</f>
        <v/>
      </c>
      <c r="H8909">
        <f>IF(F8909="","",IF(F8909&gt;0,10*F8909^2,0))</f>
        <v/>
      </c>
    </row>
    <row r="8910">
      <c r="A8910">
        <f>Input!A8910</f>
        <v/>
      </c>
      <c r="B8910">
        <f>IF(ISNUMBER(Input!B8910),IF(AND(Input!B8910&gt;=20,Input!B8910&lt;=700),Input!B8910,""),"")</f>
        <v/>
      </c>
      <c r="C8910">
        <f>IF(B8910="","",INT(A8910))</f>
        <v/>
      </c>
      <c r="D8910">
        <f>IF(B8910="","",HOUR(A8910))</f>
        <v/>
      </c>
      <c r="E8910">
        <f>IF(B8910="","",IF(INPUT!$I$1="","",IF(C8910&lt;(INT(INPUT!$I$1)-INPUT!$I$2),"Off Meds",IF(C8910&lt;=(INT(INPUT!$I$1)+INPUT!$I$2),"Washout","On Meds"))))</f>
        <v/>
      </c>
      <c r="F8910">
        <f>IF(B8910="","",1.509*(LN(B8910)^1.084-5.381))</f>
        <v/>
      </c>
      <c r="G8910">
        <f>IF(F8910="","",IF(F8910&lt;0,10*F8910^2,0))</f>
        <v/>
      </c>
      <c r="H8910">
        <f>IF(F8910="","",IF(F8910&gt;0,10*F8910^2,0))</f>
        <v/>
      </c>
    </row>
    <row r="8911">
      <c r="A8911">
        <f>Input!A8911</f>
        <v/>
      </c>
      <c r="B8911">
        <f>IF(ISNUMBER(Input!B8911),IF(AND(Input!B8911&gt;=20,Input!B8911&lt;=700),Input!B8911,""),"")</f>
        <v/>
      </c>
      <c r="C8911">
        <f>IF(B8911="","",INT(A8911))</f>
        <v/>
      </c>
      <c r="D8911">
        <f>IF(B8911="","",HOUR(A8911))</f>
        <v/>
      </c>
      <c r="E8911">
        <f>IF(B8911="","",IF(INPUT!$I$1="","",IF(C8911&lt;(INT(INPUT!$I$1)-INPUT!$I$2),"Off Meds",IF(C8911&lt;=(INT(INPUT!$I$1)+INPUT!$I$2),"Washout","On Meds"))))</f>
        <v/>
      </c>
      <c r="F8911">
        <f>IF(B8911="","",1.509*(LN(B8911)^1.084-5.381))</f>
        <v/>
      </c>
      <c r="G8911">
        <f>IF(F8911="","",IF(F8911&lt;0,10*F8911^2,0))</f>
        <v/>
      </c>
      <c r="H8911">
        <f>IF(F8911="","",IF(F8911&gt;0,10*F8911^2,0))</f>
        <v/>
      </c>
    </row>
    <row r="8912">
      <c r="A8912">
        <f>Input!A8912</f>
        <v/>
      </c>
      <c r="B8912">
        <f>IF(ISNUMBER(Input!B8912),IF(AND(Input!B8912&gt;=20,Input!B8912&lt;=700),Input!B8912,""),"")</f>
        <v/>
      </c>
      <c r="C8912">
        <f>IF(B8912="","",INT(A8912))</f>
        <v/>
      </c>
      <c r="D8912">
        <f>IF(B8912="","",HOUR(A8912))</f>
        <v/>
      </c>
      <c r="E8912">
        <f>IF(B8912="","",IF(INPUT!$I$1="","",IF(C8912&lt;(INT(INPUT!$I$1)-INPUT!$I$2),"Off Meds",IF(C8912&lt;=(INT(INPUT!$I$1)+INPUT!$I$2),"Washout","On Meds"))))</f>
        <v/>
      </c>
      <c r="F8912">
        <f>IF(B8912="","",1.509*(LN(B8912)^1.084-5.381))</f>
        <v/>
      </c>
      <c r="G8912">
        <f>IF(F8912="","",IF(F8912&lt;0,10*F8912^2,0))</f>
        <v/>
      </c>
      <c r="H8912">
        <f>IF(F8912="","",IF(F8912&gt;0,10*F8912^2,0))</f>
        <v/>
      </c>
    </row>
    <row r="8913">
      <c r="A8913">
        <f>Input!A8913</f>
        <v/>
      </c>
      <c r="B8913">
        <f>IF(ISNUMBER(Input!B8913),IF(AND(Input!B8913&gt;=20,Input!B8913&lt;=700),Input!B8913,""),"")</f>
        <v/>
      </c>
      <c r="C8913">
        <f>IF(B8913="","",INT(A8913))</f>
        <v/>
      </c>
      <c r="D8913">
        <f>IF(B8913="","",HOUR(A8913))</f>
        <v/>
      </c>
      <c r="E8913">
        <f>IF(B8913="","",IF(INPUT!$I$1="","",IF(C8913&lt;(INT(INPUT!$I$1)-INPUT!$I$2),"Off Meds",IF(C8913&lt;=(INT(INPUT!$I$1)+INPUT!$I$2),"Washout","On Meds"))))</f>
        <v/>
      </c>
      <c r="F8913">
        <f>IF(B8913="","",1.509*(LN(B8913)^1.084-5.381))</f>
        <v/>
      </c>
      <c r="G8913">
        <f>IF(F8913="","",IF(F8913&lt;0,10*F8913^2,0))</f>
        <v/>
      </c>
      <c r="H8913">
        <f>IF(F8913="","",IF(F8913&gt;0,10*F8913^2,0))</f>
        <v/>
      </c>
    </row>
    <row r="8914">
      <c r="A8914">
        <f>Input!A8914</f>
        <v/>
      </c>
      <c r="B8914">
        <f>IF(ISNUMBER(Input!B8914),IF(AND(Input!B8914&gt;=20,Input!B8914&lt;=700),Input!B8914,""),"")</f>
        <v/>
      </c>
      <c r="C8914">
        <f>IF(B8914="","",INT(A8914))</f>
        <v/>
      </c>
      <c r="D8914">
        <f>IF(B8914="","",HOUR(A8914))</f>
        <v/>
      </c>
      <c r="E8914">
        <f>IF(B8914="","",IF(INPUT!$I$1="","",IF(C8914&lt;(INT(INPUT!$I$1)-INPUT!$I$2),"Off Meds",IF(C8914&lt;=(INT(INPUT!$I$1)+INPUT!$I$2),"Washout","On Meds"))))</f>
        <v/>
      </c>
      <c r="F8914">
        <f>IF(B8914="","",1.509*(LN(B8914)^1.084-5.381))</f>
        <v/>
      </c>
      <c r="G8914">
        <f>IF(F8914="","",IF(F8914&lt;0,10*F8914^2,0))</f>
        <v/>
      </c>
      <c r="H8914">
        <f>IF(F8914="","",IF(F8914&gt;0,10*F8914^2,0))</f>
        <v/>
      </c>
    </row>
    <row r="8915">
      <c r="A8915">
        <f>Input!A8915</f>
        <v/>
      </c>
      <c r="B8915">
        <f>IF(ISNUMBER(Input!B8915),IF(AND(Input!B8915&gt;=20,Input!B8915&lt;=700),Input!B8915,""),"")</f>
        <v/>
      </c>
      <c r="C8915">
        <f>IF(B8915="","",INT(A8915))</f>
        <v/>
      </c>
      <c r="D8915">
        <f>IF(B8915="","",HOUR(A8915))</f>
        <v/>
      </c>
      <c r="E8915">
        <f>IF(B8915="","",IF(INPUT!$I$1="","",IF(C8915&lt;(INT(INPUT!$I$1)-INPUT!$I$2),"Off Meds",IF(C8915&lt;=(INT(INPUT!$I$1)+INPUT!$I$2),"Washout","On Meds"))))</f>
        <v/>
      </c>
      <c r="F8915">
        <f>IF(B8915="","",1.509*(LN(B8915)^1.084-5.381))</f>
        <v/>
      </c>
      <c r="G8915">
        <f>IF(F8915="","",IF(F8915&lt;0,10*F8915^2,0))</f>
        <v/>
      </c>
      <c r="H8915">
        <f>IF(F8915="","",IF(F8915&gt;0,10*F8915^2,0))</f>
        <v/>
      </c>
    </row>
    <row r="8916">
      <c r="A8916">
        <f>Input!A8916</f>
        <v/>
      </c>
      <c r="B8916">
        <f>IF(ISNUMBER(Input!B8916),IF(AND(Input!B8916&gt;=20,Input!B8916&lt;=700),Input!B8916,""),"")</f>
        <v/>
      </c>
      <c r="C8916">
        <f>IF(B8916="","",INT(A8916))</f>
        <v/>
      </c>
      <c r="D8916">
        <f>IF(B8916="","",HOUR(A8916))</f>
        <v/>
      </c>
      <c r="E8916">
        <f>IF(B8916="","",IF(INPUT!$I$1="","",IF(C8916&lt;(INT(INPUT!$I$1)-INPUT!$I$2),"Off Meds",IF(C8916&lt;=(INT(INPUT!$I$1)+INPUT!$I$2),"Washout","On Meds"))))</f>
        <v/>
      </c>
      <c r="F8916">
        <f>IF(B8916="","",1.509*(LN(B8916)^1.084-5.381))</f>
        <v/>
      </c>
      <c r="G8916">
        <f>IF(F8916="","",IF(F8916&lt;0,10*F8916^2,0))</f>
        <v/>
      </c>
      <c r="H8916">
        <f>IF(F8916="","",IF(F8916&gt;0,10*F8916^2,0))</f>
        <v/>
      </c>
    </row>
    <row r="8917">
      <c r="A8917">
        <f>Input!A8917</f>
        <v/>
      </c>
      <c r="B8917">
        <f>IF(ISNUMBER(Input!B8917),IF(AND(Input!B8917&gt;=20,Input!B8917&lt;=700),Input!B8917,""),"")</f>
        <v/>
      </c>
      <c r="C8917">
        <f>IF(B8917="","",INT(A8917))</f>
        <v/>
      </c>
      <c r="D8917">
        <f>IF(B8917="","",HOUR(A8917))</f>
        <v/>
      </c>
      <c r="E8917">
        <f>IF(B8917="","",IF(INPUT!$I$1="","",IF(C8917&lt;(INT(INPUT!$I$1)-INPUT!$I$2),"Off Meds",IF(C8917&lt;=(INT(INPUT!$I$1)+INPUT!$I$2),"Washout","On Meds"))))</f>
        <v/>
      </c>
      <c r="F8917">
        <f>IF(B8917="","",1.509*(LN(B8917)^1.084-5.381))</f>
        <v/>
      </c>
      <c r="G8917">
        <f>IF(F8917="","",IF(F8917&lt;0,10*F8917^2,0))</f>
        <v/>
      </c>
      <c r="H8917">
        <f>IF(F8917="","",IF(F8917&gt;0,10*F8917^2,0))</f>
        <v/>
      </c>
    </row>
    <row r="8918">
      <c r="A8918">
        <f>Input!A8918</f>
        <v/>
      </c>
      <c r="B8918">
        <f>IF(ISNUMBER(Input!B8918),IF(AND(Input!B8918&gt;=20,Input!B8918&lt;=700),Input!B8918,""),"")</f>
        <v/>
      </c>
      <c r="C8918">
        <f>IF(B8918="","",INT(A8918))</f>
        <v/>
      </c>
      <c r="D8918">
        <f>IF(B8918="","",HOUR(A8918))</f>
        <v/>
      </c>
      <c r="E8918">
        <f>IF(B8918="","",IF(INPUT!$I$1="","",IF(C8918&lt;(INT(INPUT!$I$1)-INPUT!$I$2),"Off Meds",IF(C8918&lt;=(INT(INPUT!$I$1)+INPUT!$I$2),"Washout","On Meds"))))</f>
        <v/>
      </c>
      <c r="F8918">
        <f>IF(B8918="","",1.509*(LN(B8918)^1.084-5.381))</f>
        <v/>
      </c>
      <c r="G8918">
        <f>IF(F8918="","",IF(F8918&lt;0,10*F8918^2,0))</f>
        <v/>
      </c>
      <c r="H8918">
        <f>IF(F8918="","",IF(F8918&gt;0,10*F8918^2,0))</f>
        <v/>
      </c>
    </row>
    <row r="8919">
      <c r="A8919">
        <f>Input!A8919</f>
        <v/>
      </c>
      <c r="B8919">
        <f>IF(ISNUMBER(Input!B8919),IF(AND(Input!B8919&gt;=20,Input!B8919&lt;=700),Input!B8919,""),"")</f>
        <v/>
      </c>
      <c r="C8919">
        <f>IF(B8919="","",INT(A8919))</f>
        <v/>
      </c>
      <c r="D8919">
        <f>IF(B8919="","",HOUR(A8919))</f>
        <v/>
      </c>
      <c r="E8919">
        <f>IF(B8919="","",IF(INPUT!$I$1="","",IF(C8919&lt;(INT(INPUT!$I$1)-INPUT!$I$2),"Off Meds",IF(C8919&lt;=(INT(INPUT!$I$1)+INPUT!$I$2),"Washout","On Meds"))))</f>
        <v/>
      </c>
      <c r="F8919">
        <f>IF(B8919="","",1.509*(LN(B8919)^1.084-5.381))</f>
        <v/>
      </c>
      <c r="G8919">
        <f>IF(F8919="","",IF(F8919&lt;0,10*F8919^2,0))</f>
        <v/>
      </c>
      <c r="H8919">
        <f>IF(F8919="","",IF(F8919&gt;0,10*F8919^2,0))</f>
        <v/>
      </c>
    </row>
    <row r="8920">
      <c r="A8920">
        <f>Input!A8920</f>
        <v/>
      </c>
      <c r="B8920">
        <f>IF(ISNUMBER(Input!B8920),IF(AND(Input!B8920&gt;=20,Input!B8920&lt;=700),Input!B8920,""),"")</f>
        <v/>
      </c>
      <c r="C8920">
        <f>IF(B8920="","",INT(A8920))</f>
        <v/>
      </c>
      <c r="D8920">
        <f>IF(B8920="","",HOUR(A8920))</f>
        <v/>
      </c>
      <c r="E8920">
        <f>IF(B8920="","",IF(INPUT!$I$1="","",IF(C8920&lt;(INT(INPUT!$I$1)-INPUT!$I$2),"Off Meds",IF(C8920&lt;=(INT(INPUT!$I$1)+INPUT!$I$2),"Washout","On Meds"))))</f>
        <v/>
      </c>
      <c r="F8920">
        <f>IF(B8920="","",1.509*(LN(B8920)^1.084-5.381))</f>
        <v/>
      </c>
      <c r="G8920">
        <f>IF(F8920="","",IF(F8920&lt;0,10*F8920^2,0))</f>
        <v/>
      </c>
      <c r="H8920">
        <f>IF(F8920="","",IF(F8920&gt;0,10*F8920^2,0))</f>
        <v/>
      </c>
    </row>
    <row r="8921">
      <c r="A8921">
        <f>Input!A8921</f>
        <v/>
      </c>
      <c r="B8921">
        <f>IF(ISNUMBER(Input!B8921),IF(AND(Input!B8921&gt;=20,Input!B8921&lt;=700),Input!B8921,""),"")</f>
        <v/>
      </c>
      <c r="C8921">
        <f>IF(B8921="","",INT(A8921))</f>
        <v/>
      </c>
      <c r="D8921">
        <f>IF(B8921="","",HOUR(A8921))</f>
        <v/>
      </c>
      <c r="E8921">
        <f>IF(B8921="","",IF(INPUT!$I$1="","",IF(C8921&lt;(INT(INPUT!$I$1)-INPUT!$I$2),"Off Meds",IF(C8921&lt;=(INT(INPUT!$I$1)+INPUT!$I$2),"Washout","On Meds"))))</f>
        <v/>
      </c>
      <c r="F8921">
        <f>IF(B8921="","",1.509*(LN(B8921)^1.084-5.381))</f>
        <v/>
      </c>
      <c r="G8921">
        <f>IF(F8921="","",IF(F8921&lt;0,10*F8921^2,0))</f>
        <v/>
      </c>
      <c r="H8921">
        <f>IF(F8921="","",IF(F8921&gt;0,10*F8921^2,0))</f>
        <v/>
      </c>
    </row>
    <row r="8922">
      <c r="A8922">
        <f>Input!A8922</f>
        <v/>
      </c>
      <c r="B8922">
        <f>IF(ISNUMBER(Input!B8922),IF(AND(Input!B8922&gt;=20,Input!B8922&lt;=700),Input!B8922,""),"")</f>
        <v/>
      </c>
      <c r="C8922">
        <f>IF(B8922="","",INT(A8922))</f>
        <v/>
      </c>
      <c r="D8922">
        <f>IF(B8922="","",HOUR(A8922))</f>
        <v/>
      </c>
      <c r="E8922">
        <f>IF(B8922="","",IF(INPUT!$I$1="","",IF(C8922&lt;(INT(INPUT!$I$1)-INPUT!$I$2),"Off Meds",IF(C8922&lt;=(INT(INPUT!$I$1)+INPUT!$I$2),"Washout","On Meds"))))</f>
        <v/>
      </c>
      <c r="F8922">
        <f>IF(B8922="","",1.509*(LN(B8922)^1.084-5.381))</f>
        <v/>
      </c>
      <c r="G8922">
        <f>IF(F8922="","",IF(F8922&lt;0,10*F8922^2,0))</f>
        <v/>
      </c>
      <c r="H8922">
        <f>IF(F8922="","",IF(F8922&gt;0,10*F8922^2,0))</f>
        <v/>
      </c>
    </row>
    <row r="8923">
      <c r="A8923">
        <f>Input!A8923</f>
        <v/>
      </c>
      <c r="B8923">
        <f>IF(ISNUMBER(Input!B8923),IF(AND(Input!B8923&gt;=20,Input!B8923&lt;=700),Input!B8923,""),"")</f>
        <v/>
      </c>
      <c r="C8923">
        <f>IF(B8923="","",INT(A8923))</f>
        <v/>
      </c>
      <c r="D8923">
        <f>IF(B8923="","",HOUR(A8923))</f>
        <v/>
      </c>
      <c r="E8923">
        <f>IF(B8923="","",IF(INPUT!$I$1="","",IF(C8923&lt;(INT(INPUT!$I$1)-INPUT!$I$2),"Off Meds",IF(C8923&lt;=(INT(INPUT!$I$1)+INPUT!$I$2),"Washout","On Meds"))))</f>
        <v/>
      </c>
      <c r="F8923">
        <f>IF(B8923="","",1.509*(LN(B8923)^1.084-5.381))</f>
        <v/>
      </c>
      <c r="G8923">
        <f>IF(F8923="","",IF(F8923&lt;0,10*F8923^2,0))</f>
        <v/>
      </c>
      <c r="H8923">
        <f>IF(F8923="","",IF(F8923&gt;0,10*F8923^2,0))</f>
        <v/>
      </c>
    </row>
    <row r="8924">
      <c r="A8924">
        <f>Input!A8924</f>
        <v/>
      </c>
      <c r="B8924">
        <f>IF(ISNUMBER(Input!B8924),IF(AND(Input!B8924&gt;=20,Input!B8924&lt;=700),Input!B8924,""),"")</f>
        <v/>
      </c>
      <c r="C8924">
        <f>IF(B8924="","",INT(A8924))</f>
        <v/>
      </c>
      <c r="D8924">
        <f>IF(B8924="","",HOUR(A8924))</f>
        <v/>
      </c>
      <c r="E8924">
        <f>IF(B8924="","",IF(INPUT!$I$1="","",IF(C8924&lt;(INT(INPUT!$I$1)-INPUT!$I$2),"Off Meds",IF(C8924&lt;=(INT(INPUT!$I$1)+INPUT!$I$2),"Washout","On Meds"))))</f>
        <v/>
      </c>
      <c r="F8924">
        <f>IF(B8924="","",1.509*(LN(B8924)^1.084-5.381))</f>
        <v/>
      </c>
      <c r="G8924">
        <f>IF(F8924="","",IF(F8924&lt;0,10*F8924^2,0))</f>
        <v/>
      </c>
      <c r="H8924">
        <f>IF(F8924="","",IF(F8924&gt;0,10*F8924^2,0))</f>
        <v/>
      </c>
    </row>
    <row r="8925">
      <c r="A8925">
        <f>Input!A8925</f>
        <v/>
      </c>
      <c r="B8925">
        <f>IF(ISNUMBER(Input!B8925),IF(AND(Input!B8925&gt;=20,Input!B8925&lt;=700),Input!B8925,""),"")</f>
        <v/>
      </c>
      <c r="C8925">
        <f>IF(B8925="","",INT(A8925))</f>
        <v/>
      </c>
      <c r="D8925">
        <f>IF(B8925="","",HOUR(A8925))</f>
        <v/>
      </c>
      <c r="E8925">
        <f>IF(B8925="","",IF(INPUT!$I$1="","",IF(C8925&lt;(INT(INPUT!$I$1)-INPUT!$I$2),"Off Meds",IF(C8925&lt;=(INT(INPUT!$I$1)+INPUT!$I$2),"Washout","On Meds"))))</f>
        <v/>
      </c>
      <c r="F8925">
        <f>IF(B8925="","",1.509*(LN(B8925)^1.084-5.381))</f>
        <v/>
      </c>
      <c r="G8925">
        <f>IF(F8925="","",IF(F8925&lt;0,10*F8925^2,0))</f>
        <v/>
      </c>
      <c r="H8925">
        <f>IF(F8925="","",IF(F8925&gt;0,10*F8925^2,0))</f>
        <v/>
      </c>
    </row>
    <row r="8926">
      <c r="A8926">
        <f>Input!A8926</f>
        <v/>
      </c>
      <c r="B8926">
        <f>IF(ISNUMBER(Input!B8926),IF(AND(Input!B8926&gt;=20,Input!B8926&lt;=700),Input!B8926,""),"")</f>
        <v/>
      </c>
      <c r="C8926">
        <f>IF(B8926="","",INT(A8926))</f>
        <v/>
      </c>
      <c r="D8926">
        <f>IF(B8926="","",HOUR(A8926))</f>
        <v/>
      </c>
      <c r="E8926">
        <f>IF(B8926="","",IF(INPUT!$I$1="","",IF(C8926&lt;(INT(INPUT!$I$1)-INPUT!$I$2),"Off Meds",IF(C8926&lt;=(INT(INPUT!$I$1)+INPUT!$I$2),"Washout","On Meds"))))</f>
        <v/>
      </c>
      <c r="F8926">
        <f>IF(B8926="","",1.509*(LN(B8926)^1.084-5.381))</f>
        <v/>
      </c>
      <c r="G8926">
        <f>IF(F8926="","",IF(F8926&lt;0,10*F8926^2,0))</f>
        <v/>
      </c>
      <c r="H8926">
        <f>IF(F8926="","",IF(F8926&gt;0,10*F8926^2,0))</f>
        <v/>
      </c>
    </row>
    <row r="8927">
      <c r="A8927">
        <f>Input!A8927</f>
        <v/>
      </c>
      <c r="B8927">
        <f>IF(ISNUMBER(Input!B8927),IF(AND(Input!B8927&gt;=20,Input!B8927&lt;=700),Input!B8927,""),"")</f>
        <v/>
      </c>
      <c r="C8927">
        <f>IF(B8927="","",INT(A8927))</f>
        <v/>
      </c>
      <c r="D8927">
        <f>IF(B8927="","",HOUR(A8927))</f>
        <v/>
      </c>
      <c r="E8927">
        <f>IF(B8927="","",IF(INPUT!$I$1="","",IF(C8927&lt;(INT(INPUT!$I$1)-INPUT!$I$2),"Off Meds",IF(C8927&lt;=(INT(INPUT!$I$1)+INPUT!$I$2),"Washout","On Meds"))))</f>
        <v/>
      </c>
      <c r="F8927">
        <f>IF(B8927="","",1.509*(LN(B8927)^1.084-5.381))</f>
        <v/>
      </c>
      <c r="G8927">
        <f>IF(F8927="","",IF(F8927&lt;0,10*F8927^2,0))</f>
        <v/>
      </c>
      <c r="H8927">
        <f>IF(F8927="","",IF(F8927&gt;0,10*F8927^2,0))</f>
        <v/>
      </c>
    </row>
    <row r="8928">
      <c r="A8928">
        <f>Input!A8928</f>
        <v/>
      </c>
      <c r="B8928">
        <f>IF(ISNUMBER(Input!B8928),IF(AND(Input!B8928&gt;=20,Input!B8928&lt;=700),Input!B8928,""),"")</f>
        <v/>
      </c>
      <c r="C8928">
        <f>IF(B8928="","",INT(A8928))</f>
        <v/>
      </c>
      <c r="D8928">
        <f>IF(B8928="","",HOUR(A8928))</f>
        <v/>
      </c>
      <c r="E8928">
        <f>IF(B8928="","",IF(INPUT!$I$1="","",IF(C8928&lt;(INT(INPUT!$I$1)-INPUT!$I$2),"Off Meds",IF(C8928&lt;=(INT(INPUT!$I$1)+INPUT!$I$2),"Washout","On Meds"))))</f>
        <v/>
      </c>
      <c r="F8928">
        <f>IF(B8928="","",1.509*(LN(B8928)^1.084-5.381))</f>
        <v/>
      </c>
      <c r="G8928">
        <f>IF(F8928="","",IF(F8928&lt;0,10*F8928^2,0))</f>
        <v/>
      </c>
      <c r="H8928">
        <f>IF(F8928="","",IF(F8928&gt;0,10*F8928^2,0))</f>
        <v/>
      </c>
    </row>
    <row r="8929">
      <c r="A8929">
        <f>Input!A8929</f>
        <v/>
      </c>
      <c r="B8929">
        <f>IF(ISNUMBER(Input!B8929),IF(AND(Input!B8929&gt;=20,Input!B8929&lt;=700),Input!B8929,""),"")</f>
        <v/>
      </c>
      <c r="C8929">
        <f>IF(B8929="","",INT(A8929))</f>
        <v/>
      </c>
      <c r="D8929">
        <f>IF(B8929="","",HOUR(A8929))</f>
        <v/>
      </c>
      <c r="E8929">
        <f>IF(B8929="","",IF(INPUT!$I$1="","",IF(C8929&lt;(INT(INPUT!$I$1)-INPUT!$I$2),"Off Meds",IF(C8929&lt;=(INT(INPUT!$I$1)+INPUT!$I$2),"Washout","On Meds"))))</f>
        <v/>
      </c>
      <c r="F8929">
        <f>IF(B8929="","",1.509*(LN(B8929)^1.084-5.381))</f>
        <v/>
      </c>
      <c r="G8929">
        <f>IF(F8929="","",IF(F8929&lt;0,10*F8929^2,0))</f>
        <v/>
      </c>
      <c r="H8929">
        <f>IF(F8929="","",IF(F8929&gt;0,10*F8929^2,0))</f>
        <v/>
      </c>
    </row>
    <row r="8930">
      <c r="A8930">
        <f>Input!A8930</f>
        <v/>
      </c>
      <c r="B8930">
        <f>IF(ISNUMBER(Input!B8930),IF(AND(Input!B8930&gt;=20,Input!B8930&lt;=700),Input!B8930,""),"")</f>
        <v/>
      </c>
      <c r="C8930">
        <f>IF(B8930="","",INT(A8930))</f>
        <v/>
      </c>
      <c r="D8930">
        <f>IF(B8930="","",HOUR(A8930))</f>
        <v/>
      </c>
      <c r="E8930">
        <f>IF(B8930="","",IF(INPUT!$I$1="","",IF(C8930&lt;(INT(INPUT!$I$1)-INPUT!$I$2),"Off Meds",IF(C8930&lt;=(INT(INPUT!$I$1)+INPUT!$I$2),"Washout","On Meds"))))</f>
        <v/>
      </c>
      <c r="F8930">
        <f>IF(B8930="","",1.509*(LN(B8930)^1.084-5.381))</f>
        <v/>
      </c>
      <c r="G8930">
        <f>IF(F8930="","",IF(F8930&lt;0,10*F8930^2,0))</f>
        <v/>
      </c>
      <c r="H8930">
        <f>IF(F8930="","",IF(F8930&gt;0,10*F8930^2,0))</f>
        <v/>
      </c>
    </row>
    <row r="8931">
      <c r="A8931">
        <f>Input!A8931</f>
        <v/>
      </c>
      <c r="B8931">
        <f>IF(ISNUMBER(Input!B8931),IF(AND(Input!B8931&gt;=20,Input!B8931&lt;=700),Input!B8931,""),"")</f>
        <v/>
      </c>
      <c r="C8931">
        <f>IF(B8931="","",INT(A8931))</f>
        <v/>
      </c>
      <c r="D8931">
        <f>IF(B8931="","",HOUR(A8931))</f>
        <v/>
      </c>
      <c r="E8931">
        <f>IF(B8931="","",IF(INPUT!$I$1="","",IF(C8931&lt;(INT(INPUT!$I$1)-INPUT!$I$2),"Off Meds",IF(C8931&lt;=(INT(INPUT!$I$1)+INPUT!$I$2),"Washout","On Meds"))))</f>
        <v/>
      </c>
      <c r="F8931">
        <f>IF(B8931="","",1.509*(LN(B8931)^1.084-5.381))</f>
        <v/>
      </c>
      <c r="G8931">
        <f>IF(F8931="","",IF(F8931&lt;0,10*F8931^2,0))</f>
        <v/>
      </c>
      <c r="H8931">
        <f>IF(F8931="","",IF(F8931&gt;0,10*F8931^2,0))</f>
        <v/>
      </c>
    </row>
    <row r="8932">
      <c r="A8932">
        <f>Input!A8932</f>
        <v/>
      </c>
      <c r="B8932">
        <f>IF(ISNUMBER(Input!B8932),IF(AND(Input!B8932&gt;=20,Input!B8932&lt;=700),Input!B8932,""),"")</f>
        <v/>
      </c>
      <c r="C8932">
        <f>IF(B8932="","",INT(A8932))</f>
        <v/>
      </c>
      <c r="D8932">
        <f>IF(B8932="","",HOUR(A8932))</f>
        <v/>
      </c>
      <c r="E8932">
        <f>IF(B8932="","",IF(INPUT!$I$1="","",IF(C8932&lt;(INT(INPUT!$I$1)-INPUT!$I$2),"Off Meds",IF(C8932&lt;=(INT(INPUT!$I$1)+INPUT!$I$2),"Washout","On Meds"))))</f>
        <v/>
      </c>
      <c r="F8932">
        <f>IF(B8932="","",1.509*(LN(B8932)^1.084-5.381))</f>
        <v/>
      </c>
      <c r="G8932">
        <f>IF(F8932="","",IF(F8932&lt;0,10*F8932^2,0))</f>
        <v/>
      </c>
      <c r="H8932">
        <f>IF(F8932="","",IF(F8932&gt;0,10*F8932^2,0))</f>
        <v/>
      </c>
    </row>
    <row r="8933">
      <c r="A8933">
        <f>Input!A8933</f>
        <v/>
      </c>
      <c r="B8933">
        <f>IF(ISNUMBER(Input!B8933),IF(AND(Input!B8933&gt;=20,Input!B8933&lt;=700),Input!B8933,""),"")</f>
        <v/>
      </c>
      <c r="C8933">
        <f>IF(B8933="","",INT(A8933))</f>
        <v/>
      </c>
      <c r="D8933">
        <f>IF(B8933="","",HOUR(A8933))</f>
        <v/>
      </c>
      <c r="E8933">
        <f>IF(B8933="","",IF(INPUT!$I$1="","",IF(C8933&lt;(INT(INPUT!$I$1)-INPUT!$I$2),"Off Meds",IF(C8933&lt;=(INT(INPUT!$I$1)+INPUT!$I$2),"Washout","On Meds"))))</f>
        <v/>
      </c>
      <c r="F8933">
        <f>IF(B8933="","",1.509*(LN(B8933)^1.084-5.381))</f>
        <v/>
      </c>
      <c r="G8933">
        <f>IF(F8933="","",IF(F8933&lt;0,10*F8933^2,0))</f>
        <v/>
      </c>
      <c r="H8933">
        <f>IF(F8933="","",IF(F8933&gt;0,10*F8933^2,0))</f>
        <v/>
      </c>
    </row>
    <row r="8934">
      <c r="A8934">
        <f>Input!A8934</f>
        <v/>
      </c>
      <c r="B8934">
        <f>IF(ISNUMBER(Input!B8934),IF(AND(Input!B8934&gt;=20,Input!B8934&lt;=700),Input!B8934,""),"")</f>
        <v/>
      </c>
      <c r="C8934">
        <f>IF(B8934="","",INT(A8934))</f>
        <v/>
      </c>
      <c r="D8934">
        <f>IF(B8934="","",HOUR(A8934))</f>
        <v/>
      </c>
      <c r="E8934">
        <f>IF(B8934="","",IF(INPUT!$I$1="","",IF(C8934&lt;(INT(INPUT!$I$1)-INPUT!$I$2),"Off Meds",IF(C8934&lt;=(INT(INPUT!$I$1)+INPUT!$I$2),"Washout","On Meds"))))</f>
        <v/>
      </c>
      <c r="F8934">
        <f>IF(B8934="","",1.509*(LN(B8934)^1.084-5.381))</f>
        <v/>
      </c>
      <c r="G8934">
        <f>IF(F8934="","",IF(F8934&lt;0,10*F8934^2,0))</f>
        <v/>
      </c>
      <c r="H8934">
        <f>IF(F8934="","",IF(F8934&gt;0,10*F8934^2,0))</f>
        <v/>
      </c>
    </row>
    <row r="8935">
      <c r="A8935">
        <f>Input!A8935</f>
        <v/>
      </c>
      <c r="B8935">
        <f>IF(ISNUMBER(Input!B8935),IF(AND(Input!B8935&gt;=20,Input!B8935&lt;=700),Input!B8935,""),"")</f>
        <v/>
      </c>
      <c r="C8935">
        <f>IF(B8935="","",INT(A8935))</f>
        <v/>
      </c>
      <c r="D8935">
        <f>IF(B8935="","",HOUR(A8935))</f>
        <v/>
      </c>
      <c r="E8935">
        <f>IF(B8935="","",IF(INPUT!$I$1="","",IF(C8935&lt;(INT(INPUT!$I$1)-INPUT!$I$2),"Off Meds",IF(C8935&lt;=(INT(INPUT!$I$1)+INPUT!$I$2),"Washout","On Meds"))))</f>
        <v/>
      </c>
      <c r="F8935">
        <f>IF(B8935="","",1.509*(LN(B8935)^1.084-5.381))</f>
        <v/>
      </c>
      <c r="G8935">
        <f>IF(F8935="","",IF(F8935&lt;0,10*F8935^2,0))</f>
        <v/>
      </c>
      <c r="H8935">
        <f>IF(F8935="","",IF(F8935&gt;0,10*F8935^2,0))</f>
        <v/>
      </c>
    </row>
    <row r="8936">
      <c r="A8936">
        <f>Input!A8936</f>
        <v/>
      </c>
      <c r="B8936">
        <f>IF(ISNUMBER(Input!B8936),IF(AND(Input!B8936&gt;=20,Input!B8936&lt;=700),Input!B8936,""),"")</f>
        <v/>
      </c>
      <c r="C8936">
        <f>IF(B8936="","",INT(A8936))</f>
        <v/>
      </c>
      <c r="D8936">
        <f>IF(B8936="","",HOUR(A8936))</f>
        <v/>
      </c>
      <c r="E8936">
        <f>IF(B8936="","",IF(INPUT!$I$1="","",IF(C8936&lt;(INT(INPUT!$I$1)-INPUT!$I$2),"Off Meds",IF(C8936&lt;=(INT(INPUT!$I$1)+INPUT!$I$2),"Washout","On Meds"))))</f>
        <v/>
      </c>
      <c r="F8936">
        <f>IF(B8936="","",1.509*(LN(B8936)^1.084-5.381))</f>
        <v/>
      </c>
      <c r="G8936">
        <f>IF(F8936="","",IF(F8936&lt;0,10*F8936^2,0))</f>
        <v/>
      </c>
      <c r="H8936">
        <f>IF(F8936="","",IF(F8936&gt;0,10*F8936^2,0))</f>
        <v/>
      </c>
    </row>
    <row r="8937">
      <c r="A8937">
        <f>Input!A8937</f>
        <v/>
      </c>
      <c r="B8937">
        <f>IF(ISNUMBER(Input!B8937),IF(AND(Input!B8937&gt;=20,Input!B8937&lt;=700),Input!B8937,""),"")</f>
        <v/>
      </c>
      <c r="C8937">
        <f>IF(B8937="","",INT(A8937))</f>
        <v/>
      </c>
      <c r="D8937">
        <f>IF(B8937="","",HOUR(A8937))</f>
        <v/>
      </c>
      <c r="E8937">
        <f>IF(B8937="","",IF(INPUT!$I$1="","",IF(C8937&lt;(INT(INPUT!$I$1)-INPUT!$I$2),"Off Meds",IF(C8937&lt;=(INT(INPUT!$I$1)+INPUT!$I$2),"Washout","On Meds"))))</f>
        <v/>
      </c>
      <c r="F8937">
        <f>IF(B8937="","",1.509*(LN(B8937)^1.084-5.381))</f>
        <v/>
      </c>
      <c r="G8937">
        <f>IF(F8937="","",IF(F8937&lt;0,10*F8937^2,0))</f>
        <v/>
      </c>
      <c r="H8937">
        <f>IF(F8937="","",IF(F8937&gt;0,10*F8937^2,0))</f>
        <v/>
      </c>
    </row>
    <row r="8938">
      <c r="A8938">
        <f>Input!A8938</f>
        <v/>
      </c>
      <c r="B8938">
        <f>IF(ISNUMBER(Input!B8938),IF(AND(Input!B8938&gt;=20,Input!B8938&lt;=700),Input!B8938,""),"")</f>
        <v/>
      </c>
      <c r="C8938">
        <f>IF(B8938="","",INT(A8938))</f>
        <v/>
      </c>
      <c r="D8938">
        <f>IF(B8938="","",HOUR(A8938))</f>
        <v/>
      </c>
      <c r="E8938">
        <f>IF(B8938="","",IF(INPUT!$I$1="","",IF(C8938&lt;(INT(INPUT!$I$1)-INPUT!$I$2),"Off Meds",IF(C8938&lt;=(INT(INPUT!$I$1)+INPUT!$I$2),"Washout","On Meds"))))</f>
        <v/>
      </c>
      <c r="F8938">
        <f>IF(B8938="","",1.509*(LN(B8938)^1.084-5.381))</f>
        <v/>
      </c>
      <c r="G8938">
        <f>IF(F8938="","",IF(F8938&lt;0,10*F8938^2,0))</f>
        <v/>
      </c>
      <c r="H8938">
        <f>IF(F8938="","",IF(F8938&gt;0,10*F8938^2,0))</f>
        <v/>
      </c>
    </row>
    <row r="8939">
      <c r="A8939">
        <f>Input!A8939</f>
        <v/>
      </c>
      <c r="B8939">
        <f>IF(ISNUMBER(Input!B8939),IF(AND(Input!B8939&gt;=20,Input!B8939&lt;=700),Input!B8939,""),"")</f>
        <v/>
      </c>
      <c r="C8939">
        <f>IF(B8939="","",INT(A8939))</f>
        <v/>
      </c>
      <c r="D8939">
        <f>IF(B8939="","",HOUR(A8939))</f>
        <v/>
      </c>
      <c r="E8939">
        <f>IF(B8939="","",IF(INPUT!$I$1="","",IF(C8939&lt;(INT(INPUT!$I$1)-INPUT!$I$2),"Off Meds",IF(C8939&lt;=(INT(INPUT!$I$1)+INPUT!$I$2),"Washout","On Meds"))))</f>
        <v/>
      </c>
      <c r="F8939">
        <f>IF(B8939="","",1.509*(LN(B8939)^1.084-5.381))</f>
        <v/>
      </c>
      <c r="G8939">
        <f>IF(F8939="","",IF(F8939&lt;0,10*F8939^2,0))</f>
        <v/>
      </c>
      <c r="H8939">
        <f>IF(F8939="","",IF(F8939&gt;0,10*F8939^2,0))</f>
        <v/>
      </c>
    </row>
    <row r="8940">
      <c r="A8940">
        <f>Input!A8940</f>
        <v/>
      </c>
      <c r="B8940">
        <f>IF(ISNUMBER(Input!B8940),IF(AND(Input!B8940&gt;=20,Input!B8940&lt;=700),Input!B8940,""),"")</f>
        <v/>
      </c>
      <c r="C8940">
        <f>IF(B8940="","",INT(A8940))</f>
        <v/>
      </c>
      <c r="D8940">
        <f>IF(B8940="","",HOUR(A8940))</f>
        <v/>
      </c>
      <c r="E8940">
        <f>IF(B8940="","",IF(INPUT!$I$1="","",IF(C8940&lt;(INT(INPUT!$I$1)-INPUT!$I$2),"Off Meds",IF(C8940&lt;=(INT(INPUT!$I$1)+INPUT!$I$2),"Washout","On Meds"))))</f>
        <v/>
      </c>
      <c r="F8940">
        <f>IF(B8940="","",1.509*(LN(B8940)^1.084-5.381))</f>
        <v/>
      </c>
      <c r="G8940">
        <f>IF(F8940="","",IF(F8940&lt;0,10*F8940^2,0))</f>
        <v/>
      </c>
      <c r="H8940">
        <f>IF(F8940="","",IF(F8940&gt;0,10*F8940^2,0))</f>
        <v/>
      </c>
    </row>
    <row r="8941">
      <c r="A8941">
        <f>Input!A8941</f>
        <v/>
      </c>
      <c r="B8941">
        <f>IF(ISNUMBER(Input!B8941),IF(AND(Input!B8941&gt;=20,Input!B8941&lt;=700),Input!B8941,""),"")</f>
        <v/>
      </c>
      <c r="C8941">
        <f>IF(B8941="","",INT(A8941))</f>
        <v/>
      </c>
      <c r="D8941">
        <f>IF(B8941="","",HOUR(A8941))</f>
        <v/>
      </c>
      <c r="E8941">
        <f>IF(B8941="","",IF(INPUT!$I$1="","",IF(C8941&lt;(INT(INPUT!$I$1)-INPUT!$I$2),"Off Meds",IF(C8941&lt;=(INT(INPUT!$I$1)+INPUT!$I$2),"Washout","On Meds"))))</f>
        <v/>
      </c>
      <c r="F8941">
        <f>IF(B8941="","",1.509*(LN(B8941)^1.084-5.381))</f>
        <v/>
      </c>
      <c r="G8941">
        <f>IF(F8941="","",IF(F8941&lt;0,10*F8941^2,0))</f>
        <v/>
      </c>
      <c r="H8941">
        <f>IF(F8941="","",IF(F8941&gt;0,10*F8941^2,0))</f>
        <v/>
      </c>
    </row>
    <row r="8942">
      <c r="A8942">
        <f>Input!A8942</f>
        <v/>
      </c>
      <c r="B8942">
        <f>IF(ISNUMBER(Input!B8942),IF(AND(Input!B8942&gt;=20,Input!B8942&lt;=700),Input!B8942,""),"")</f>
        <v/>
      </c>
      <c r="C8942">
        <f>IF(B8942="","",INT(A8942))</f>
        <v/>
      </c>
      <c r="D8942">
        <f>IF(B8942="","",HOUR(A8942))</f>
        <v/>
      </c>
      <c r="E8942">
        <f>IF(B8942="","",IF(INPUT!$I$1="","",IF(C8942&lt;(INT(INPUT!$I$1)-INPUT!$I$2),"Off Meds",IF(C8942&lt;=(INT(INPUT!$I$1)+INPUT!$I$2),"Washout","On Meds"))))</f>
        <v/>
      </c>
      <c r="F8942">
        <f>IF(B8942="","",1.509*(LN(B8942)^1.084-5.381))</f>
        <v/>
      </c>
      <c r="G8942">
        <f>IF(F8942="","",IF(F8942&lt;0,10*F8942^2,0))</f>
        <v/>
      </c>
      <c r="H8942">
        <f>IF(F8942="","",IF(F8942&gt;0,10*F8942^2,0))</f>
        <v/>
      </c>
    </row>
    <row r="8943">
      <c r="A8943">
        <f>Input!A8943</f>
        <v/>
      </c>
      <c r="B8943">
        <f>IF(ISNUMBER(Input!B8943),IF(AND(Input!B8943&gt;=20,Input!B8943&lt;=700),Input!B8943,""),"")</f>
        <v/>
      </c>
      <c r="C8943">
        <f>IF(B8943="","",INT(A8943))</f>
        <v/>
      </c>
      <c r="D8943">
        <f>IF(B8943="","",HOUR(A8943))</f>
        <v/>
      </c>
      <c r="E8943">
        <f>IF(B8943="","",IF(INPUT!$I$1="","",IF(C8943&lt;(INT(INPUT!$I$1)-INPUT!$I$2),"Off Meds",IF(C8943&lt;=(INT(INPUT!$I$1)+INPUT!$I$2),"Washout","On Meds"))))</f>
        <v/>
      </c>
      <c r="F8943">
        <f>IF(B8943="","",1.509*(LN(B8943)^1.084-5.381))</f>
        <v/>
      </c>
      <c r="G8943">
        <f>IF(F8943="","",IF(F8943&lt;0,10*F8943^2,0))</f>
        <v/>
      </c>
      <c r="H8943">
        <f>IF(F8943="","",IF(F8943&gt;0,10*F8943^2,0))</f>
        <v/>
      </c>
    </row>
    <row r="8944">
      <c r="A8944">
        <f>Input!A8944</f>
        <v/>
      </c>
      <c r="B8944">
        <f>IF(ISNUMBER(Input!B8944),IF(AND(Input!B8944&gt;=20,Input!B8944&lt;=700),Input!B8944,""),"")</f>
        <v/>
      </c>
      <c r="C8944">
        <f>IF(B8944="","",INT(A8944))</f>
        <v/>
      </c>
      <c r="D8944">
        <f>IF(B8944="","",HOUR(A8944))</f>
        <v/>
      </c>
      <c r="E8944">
        <f>IF(B8944="","",IF(INPUT!$I$1="","",IF(C8944&lt;(INT(INPUT!$I$1)-INPUT!$I$2),"Off Meds",IF(C8944&lt;=(INT(INPUT!$I$1)+INPUT!$I$2),"Washout","On Meds"))))</f>
        <v/>
      </c>
      <c r="F8944">
        <f>IF(B8944="","",1.509*(LN(B8944)^1.084-5.381))</f>
        <v/>
      </c>
      <c r="G8944">
        <f>IF(F8944="","",IF(F8944&lt;0,10*F8944^2,0))</f>
        <v/>
      </c>
      <c r="H8944">
        <f>IF(F8944="","",IF(F8944&gt;0,10*F8944^2,0))</f>
        <v/>
      </c>
    </row>
    <row r="8945">
      <c r="A8945">
        <f>Input!A8945</f>
        <v/>
      </c>
      <c r="B8945">
        <f>IF(ISNUMBER(Input!B8945),IF(AND(Input!B8945&gt;=20,Input!B8945&lt;=700),Input!B8945,""),"")</f>
        <v/>
      </c>
      <c r="C8945">
        <f>IF(B8945="","",INT(A8945))</f>
        <v/>
      </c>
      <c r="D8945">
        <f>IF(B8945="","",HOUR(A8945))</f>
        <v/>
      </c>
      <c r="E8945">
        <f>IF(B8945="","",IF(INPUT!$I$1="","",IF(C8945&lt;(INT(INPUT!$I$1)-INPUT!$I$2),"Off Meds",IF(C8945&lt;=(INT(INPUT!$I$1)+INPUT!$I$2),"Washout","On Meds"))))</f>
        <v/>
      </c>
      <c r="F8945">
        <f>IF(B8945="","",1.509*(LN(B8945)^1.084-5.381))</f>
        <v/>
      </c>
      <c r="G8945">
        <f>IF(F8945="","",IF(F8945&lt;0,10*F8945^2,0))</f>
        <v/>
      </c>
      <c r="H8945">
        <f>IF(F8945="","",IF(F8945&gt;0,10*F8945^2,0))</f>
        <v/>
      </c>
    </row>
    <row r="8946">
      <c r="A8946">
        <f>Input!A8946</f>
        <v/>
      </c>
      <c r="B8946">
        <f>IF(ISNUMBER(Input!B8946),IF(AND(Input!B8946&gt;=20,Input!B8946&lt;=700),Input!B8946,""),"")</f>
        <v/>
      </c>
      <c r="C8946">
        <f>IF(B8946="","",INT(A8946))</f>
        <v/>
      </c>
      <c r="D8946">
        <f>IF(B8946="","",HOUR(A8946))</f>
        <v/>
      </c>
      <c r="E8946">
        <f>IF(B8946="","",IF(INPUT!$I$1="","",IF(C8946&lt;(INT(INPUT!$I$1)-INPUT!$I$2),"Off Meds",IF(C8946&lt;=(INT(INPUT!$I$1)+INPUT!$I$2),"Washout","On Meds"))))</f>
        <v/>
      </c>
      <c r="F8946">
        <f>IF(B8946="","",1.509*(LN(B8946)^1.084-5.381))</f>
        <v/>
      </c>
      <c r="G8946">
        <f>IF(F8946="","",IF(F8946&lt;0,10*F8946^2,0))</f>
        <v/>
      </c>
      <c r="H8946">
        <f>IF(F8946="","",IF(F8946&gt;0,10*F8946^2,0))</f>
        <v/>
      </c>
    </row>
    <row r="8947">
      <c r="A8947">
        <f>Input!A8947</f>
        <v/>
      </c>
      <c r="B8947">
        <f>IF(ISNUMBER(Input!B8947),IF(AND(Input!B8947&gt;=20,Input!B8947&lt;=700),Input!B8947,""),"")</f>
        <v/>
      </c>
      <c r="C8947">
        <f>IF(B8947="","",INT(A8947))</f>
        <v/>
      </c>
      <c r="D8947">
        <f>IF(B8947="","",HOUR(A8947))</f>
        <v/>
      </c>
      <c r="E8947">
        <f>IF(B8947="","",IF(INPUT!$I$1="","",IF(C8947&lt;(INT(INPUT!$I$1)-INPUT!$I$2),"Off Meds",IF(C8947&lt;=(INT(INPUT!$I$1)+INPUT!$I$2),"Washout","On Meds"))))</f>
        <v/>
      </c>
      <c r="F8947">
        <f>IF(B8947="","",1.509*(LN(B8947)^1.084-5.381))</f>
        <v/>
      </c>
      <c r="G8947">
        <f>IF(F8947="","",IF(F8947&lt;0,10*F8947^2,0))</f>
        <v/>
      </c>
      <c r="H8947">
        <f>IF(F8947="","",IF(F8947&gt;0,10*F8947^2,0))</f>
        <v/>
      </c>
    </row>
    <row r="8948">
      <c r="A8948">
        <f>Input!A8948</f>
        <v/>
      </c>
      <c r="B8948">
        <f>IF(ISNUMBER(Input!B8948),IF(AND(Input!B8948&gt;=20,Input!B8948&lt;=700),Input!B8948,""),"")</f>
        <v/>
      </c>
      <c r="C8948">
        <f>IF(B8948="","",INT(A8948))</f>
        <v/>
      </c>
      <c r="D8948">
        <f>IF(B8948="","",HOUR(A8948))</f>
        <v/>
      </c>
      <c r="E8948">
        <f>IF(B8948="","",IF(INPUT!$I$1="","",IF(C8948&lt;(INT(INPUT!$I$1)-INPUT!$I$2),"Off Meds",IF(C8948&lt;=(INT(INPUT!$I$1)+INPUT!$I$2),"Washout","On Meds"))))</f>
        <v/>
      </c>
      <c r="F8948">
        <f>IF(B8948="","",1.509*(LN(B8948)^1.084-5.381))</f>
        <v/>
      </c>
      <c r="G8948">
        <f>IF(F8948="","",IF(F8948&lt;0,10*F8948^2,0))</f>
        <v/>
      </c>
      <c r="H8948">
        <f>IF(F8948="","",IF(F8948&gt;0,10*F8948^2,0))</f>
        <v/>
      </c>
    </row>
    <row r="8949">
      <c r="A8949">
        <f>Input!A8949</f>
        <v/>
      </c>
      <c r="B8949">
        <f>IF(ISNUMBER(Input!B8949),IF(AND(Input!B8949&gt;=20,Input!B8949&lt;=700),Input!B8949,""),"")</f>
        <v/>
      </c>
      <c r="C8949">
        <f>IF(B8949="","",INT(A8949))</f>
        <v/>
      </c>
      <c r="D8949">
        <f>IF(B8949="","",HOUR(A8949))</f>
        <v/>
      </c>
      <c r="E8949">
        <f>IF(B8949="","",IF(INPUT!$I$1="","",IF(C8949&lt;(INT(INPUT!$I$1)-INPUT!$I$2),"Off Meds",IF(C8949&lt;=(INT(INPUT!$I$1)+INPUT!$I$2),"Washout","On Meds"))))</f>
        <v/>
      </c>
      <c r="F8949">
        <f>IF(B8949="","",1.509*(LN(B8949)^1.084-5.381))</f>
        <v/>
      </c>
      <c r="G8949">
        <f>IF(F8949="","",IF(F8949&lt;0,10*F8949^2,0))</f>
        <v/>
      </c>
      <c r="H8949">
        <f>IF(F8949="","",IF(F8949&gt;0,10*F8949^2,0))</f>
        <v/>
      </c>
    </row>
    <row r="8950">
      <c r="A8950">
        <f>Input!A8950</f>
        <v/>
      </c>
      <c r="B8950">
        <f>IF(ISNUMBER(Input!B8950),IF(AND(Input!B8950&gt;=20,Input!B8950&lt;=700),Input!B8950,""),"")</f>
        <v/>
      </c>
      <c r="C8950">
        <f>IF(B8950="","",INT(A8950))</f>
        <v/>
      </c>
      <c r="D8950">
        <f>IF(B8950="","",HOUR(A8950))</f>
        <v/>
      </c>
      <c r="E8950">
        <f>IF(B8950="","",IF(INPUT!$I$1="","",IF(C8950&lt;(INT(INPUT!$I$1)-INPUT!$I$2),"Off Meds",IF(C8950&lt;=(INT(INPUT!$I$1)+INPUT!$I$2),"Washout","On Meds"))))</f>
        <v/>
      </c>
      <c r="F8950">
        <f>IF(B8950="","",1.509*(LN(B8950)^1.084-5.381))</f>
        <v/>
      </c>
      <c r="G8950">
        <f>IF(F8950="","",IF(F8950&lt;0,10*F8950^2,0))</f>
        <v/>
      </c>
      <c r="H8950">
        <f>IF(F8950="","",IF(F8950&gt;0,10*F8950^2,0))</f>
        <v/>
      </c>
    </row>
    <row r="8951">
      <c r="A8951">
        <f>Input!A8951</f>
        <v/>
      </c>
      <c r="B8951">
        <f>IF(ISNUMBER(Input!B8951),IF(AND(Input!B8951&gt;=20,Input!B8951&lt;=700),Input!B8951,""),"")</f>
        <v/>
      </c>
      <c r="C8951">
        <f>IF(B8951="","",INT(A8951))</f>
        <v/>
      </c>
      <c r="D8951">
        <f>IF(B8951="","",HOUR(A8951))</f>
        <v/>
      </c>
      <c r="E8951">
        <f>IF(B8951="","",IF(INPUT!$I$1="","",IF(C8951&lt;(INT(INPUT!$I$1)-INPUT!$I$2),"Off Meds",IF(C8951&lt;=(INT(INPUT!$I$1)+INPUT!$I$2),"Washout","On Meds"))))</f>
        <v/>
      </c>
      <c r="F8951">
        <f>IF(B8951="","",1.509*(LN(B8951)^1.084-5.381))</f>
        <v/>
      </c>
      <c r="G8951">
        <f>IF(F8951="","",IF(F8951&lt;0,10*F8951^2,0))</f>
        <v/>
      </c>
      <c r="H8951">
        <f>IF(F8951="","",IF(F8951&gt;0,10*F8951^2,0))</f>
        <v/>
      </c>
    </row>
    <row r="8952">
      <c r="A8952">
        <f>Input!A8952</f>
        <v/>
      </c>
      <c r="B8952">
        <f>IF(ISNUMBER(Input!B8952),IF(AND(Input!B8952&gt;=20,Input!B8952&lt;=700),Input!B8952,""),"")</f>
        <v/>
      </c>
      <c r="C8952">
        <f>IF(B8952="","",INT(A8952))</f>
        <v/>
      </c>
      <c r="D8952">
        <f>IF(B8952="","",HOUR(A8952))</f>
        <v/>
      </c>
      <c r="E8952">
        <f>IF(B8952="","",IF(INPUT!$I$1="","",IF(C8952&lt;(INT(INPUT!$I$1)-INPUT!$I$2),"Off Meds",IF(C8952&lt;=(INT(INPUT!$I$1)+INPUT!$I$2),"Washout","On Meds"))))</f>
        <v/>
      </c>
      <c r="F8952">
        <f>IF(B8952="","",1.509*(LN(B8952)^1.084-5.381))</f>
        <v/>
      </c>
      <c r="G8952">
        <f>IF(F8952="","",IF(F8952&lt;0,10*F8952^2,0))</f>
        <v/>
      </c>
      <c r="H8952">
        <f>IF(F8952="","",IF(F8952&gt;0,10*F8952^2,0))</f>
        <v/>
      </c>
    </row>
    <row r="8953">
      <c r="A8953">
        <f>Input!A8953</f>
        <v/>
      </c>
      <c r="B8953">
        <f>IF(ISNUMBER(Input!B8953),IF(AND(Input!B8953&gt;=20,Input!B8953&lt;=700),Input!B8953,""),"")</f>
        <v/>
      </c>
      <c r="C8953">
        <f>IF(B8953="","",INT(A8953))</f>
        <v/>
      </c>
      <c r="D8953">
        <f>IF(B8953="","",HOUR(A8953))</f>
        <v/>
      </c>
      <c r="E8953">
        <f>IF(B8953="","",IF(INPUT!$I$1="","",IF(C8953&lt;(INT(INPUT!$I$1)-INPUT!$I$2),"Off Meds",IF(C8953&lt;=(INT(INPUT!$I$1)+INPUT!$I$2),"Washout","On Meds"))))</f>
        <v/>
      </c>
      <c r="F8953">
        <f>IF(B8953="","",1.509*(LN(B8953)^1.084-5.381))</f>
        <v/>
      </c>
      <c r="G8953">
        <f>IF(F8953="","",IF(F8953&lt;0,10*F8953^2,0))</f>
        <v/>
      </c>
      <c r="H8953">
        <f>IF(F8953="","",IF(F8953&gt;0,10*F8953^2,0))</f>
        <v/>
      </c>
    </row>
    <row r="8954">
      <c r="A8954">
        <f>Input!A8954</f>
        <v/>
      </c>
      <c r="B8954">
        <f>IF(ISNUMBER(Input!B8954),IF(AND(Input!B8954&gt;=20,Input!B8954&lt;=700),Input!B8954,""),"")</f>
        <v/>
      </c>
      <c r="C8954">
        <f>IF(B8954="","",INT(A8954))</f>
        <v/>
      </c>
      <c r="D8954">
        <f>IF(B8954="","",HOUR(A8954))</f>
        <v/>
      </c>
      <c r="E8954">
        <f>IF(B8954="","",IF(INPUT!$I$1="","",IF(C8954&lt;(INT(INPUT!$I$1)-INPUT!$I$2),"Off Meds",IF(C8954&lt;=(INT(INPUT!$I$1)+INPUT!$I$2),"Washout","On Meds"))))</f>
        <v/>
      </c>
      <c r="F8954">
        <f>IF(B8954="","",1.509*(LN(B8954)^1.084-5.381))</f>
        <v/>
      </c>
      <c r="G8954">
        <f>IF(F8954="","",IF(F8954&lt;0,10*F8954^2,0))</f>
        <v/>
      </c>
      <c r="H8954">
        <f>IF(F8954="","",IF(F8954&gt;0,10*F8954^2,0))</f>
        <v/>
      </c>
    </row>
    <row r="8955">
      <c r="A8955">
        <f>Input!A8955</f>
        <v/>
      </c>
      <c r="B8955">
        <f>IF(ISNUMBER(Input!B8955),IF(AND(Input!B8955&gt;=20,Input!B8955&lt;=700),Input!B8955,""),"")</f>
        <v/>
      </c>
      <c r="C8955">
        <f>IF(B8955="","",INT(A8955))</f>
        <v/>
      </c>
      <c r="D8955">
        <f>IF(B8955="","",HOUR(A8955))</f>
        <v/>
      </c>
      <c r="E8955">
        <f>IF(B8955="","",IF(INPUT!$I$1="","",IF(C8955&lt;(INT(INPUT!$I$1)-INPUT!$I$2),"Off Meds",IF(C8955&lt;=(INT(INPUT!$I$1)+INPUT!$I$2),"Washout","On Meds"))))</f>
        <v/>
      </c>
      <c r="F8955">
        <f>IF(B8955="","",1.509*(LN(B8955)^1.084-5.381))</f>
        <v/>
      </c>
      <c r="G8955">
        <f>IF(F8955="","",IF(F8955&lt;0,10*F8955^2,0))</f>
        <v/>
      </c>
      <c r="H8955">
        <f>IF(F8955="","",IF(F8955&gt;0,10*F8955^2,0))</f>
        <v/>
      </c>
    </row>
    <row r="8956">
      <c r="A8956">
        <f>Input!A8956</f>
        <v/>
      </c>
      <c r="B8956">
        <f>IF(ISNUMBER(Input!B8956),IF(AND(Input!B8956&gt;=20,Input!B8956&lt;=700),Input!B8956,""),"")</f>
        <v/>
      </c>
      <c r="C8956">
        <f>IF(B8956="","",INT(A8956))</f>
        <v/>
      </c>
      <c r="D8956">
        <f>IF(B8956="","",HOUR(A8956))</f>
        <v/>
      </c>
      <c r="E8956">
        <f>IF(B8956="","",IF(INPUT!$I$1="","",IF(C8956&lt;(INT(INPUT!$I$1)-INPUT!$I$2),"Off Meds",IF(C8956&lt;=(INT(INPUT!$I$1)+INPUT!$I$2),"Washout","On Meds"))))</f>
        <v/>
      </c>
      <c r="F8956">
        <f>IF(B8956="","",1.509*(LN(B8956)^1.084-5.381))</f>
        <v/>
      </c>
      <c r="G8956">
        <f>IF(F8956="","",IF(F8956&lt;0,10*F8956^2,0))</f>
        <v/>
      </c>
      <c r="H8956">
        <f>IF(F8956="","",IF(F8956&gt;0,10*F8956^2,0))</f>
        <v/>
      </c>
    </row>
    <row r="8957">
      <c r="A8957">
        <f>Input!A8957</f>
        <v/>
      </c>
      <c r="B8957">
        <f>IF(ISNUMBER(Input!B8957),IF(AND(Input!B8957&gt;=20,Input!B8957&lt;=700),Input!B8957,""),"")</f>
        <v/>
      </c>
      <c r="C8957">
        <f>IF(B8957="","",INT(A8957))</f>
        <v/>
      </c>
      <c r="D8957">
        <f>IF(B8957="","",HOUR(A8957))</f>
        <v/>
      </c>
      <c r="E8957">
        <f>IF(B8957="","",IF(INPUT!$I$1="","",IF(C8957&lt;(INT(INPUT!$I$1)-INPUT!$I$2),"Off Meds",IF(C8957&lt;=(INT(INPUT!$I$1)+INPUT!$I$2),"Washout","On Meds"))))</f>
        <v/>
      </c>
      <c r="F8957">
        <f>IF(B8957="","",1.509*(LN(B8957)^1.084-5.381))</f>
        <v/>
      </c>
      <c r="G8957">
        <f>IF(F8957="","",IF(F8957&lt;0,10*F8957^2,0))</f>
        <v/>
      </c>
      <c r="H8957">
        <f>IF(F8957="","",IF(F8957&gt;0,10*F8957^2,0))</f>
        <v/>
      </c>
    </row>
    <row r="8958">
      <c r="A8958">
        <f>Input!A8958</f>
        <v/>
      </c>
      <c r="B8958">
        <f>IF(ISNUMBER(Input!B8958),IF(AND(Input!B8958&gt;=20,Input!B8958&lt;=700),Input!B8958,""),"")</f>
        <v/>
      </c>
      <c r="C8958">
        <f>IF(B8958="","",INT(A8958))</f>
        <v/>
      </c>
      <c r="D8958">
        <f>IF(B8958="","",HOUR(A8958))</f>
        <v/>
      </c>
      <c r="E8958">
        <f>IF(B8958="","",IF(INPUT!$I$1="","",IF(C8958&lt;(INT(INPUT!$I$1)-INPUT!$I$2),"Off Meds",IF(C8958&lt;=(INT(INPUT!$I$1)+INPUT!$I$2),"Washout","On Meds"))))</f>
        <v/>
      </c>
      <c r="F8958">
        <f>IF(B8958="","",1.509*(LN(B8958)^1.084-5.381))</f>
        <v/>
      </c>
      <c r="G8958">
        <f>IF(F8958="","",IF(F8958&lt;0,10*F8958^2,0))</f>
        <v/>
      </c>
      <c r="H8958">
        <f>IF(F8958="","",IF(F8958&gt;0,10*F8958^2,0))</f>
        <v/>
      </c>
    </row>
    <row r="8959">
      <c r="A8959">
        <f>Input!A8959</f>
        <v/>
      </c>
      <c r="B8959">
        <f>IF(ISNUMBER(Input!B8959),IF(AND(Input!B8959&gt;=20,Input!B8959&lt;=700),Input!B8959,""),"")</f>
        <v/>
      </c>
      <c r="C8959">
        <f>IF(B8959="","",INT(A8959))</f>
        <v/>
      </c>
      <c r="D8959">
        <f>IF(B8959="","",HOUR(A8959))</f>
        <v/>
      </c>
      <c r="E8959">
        <f>IF(B8959="","",IF(INPUT!$I$1="","",IF(C8959&lt;(INT(INPUT!$I$1)-INPUT!$I$2),"Off Meds",IF(C8959&lt;=(INT(INPUT!$I$1)+INPUT!$I$2),"Washout","On Meds"))))</f>
        <v/>
      </c>
      <c r="F8959">
        <f>IF(B8959="","",1.509*(LN(B8959)^1.084-5.381))</f>
        <v/>
      </c>
      <c r="G8959">
        <f>IF(F8959="","",IF(F8959&lt;0,10*F8959^2,0))</f>
        <v/>
      </c>
      <c r="H8959">
        <f>IF(F8959="","",IF(F8959&gt;0,10*F8959^2,0))</f>
        <v/>
      </c>
    </row>
    <row r="8960">
      <c r="A8960">
        <f>Input!A8960</f>
        <v/>
      </c>
      <c r="B8960">
        <f>IF(ISNUMBER(Input!B8960),IF(AND(Input!B8960&gt;=20,Input!B8960&lt;=700),Input!B8960,""),"")</f>
        <v/>
      </c>
      <c r="C8960">
        <f>IF(B8960="","",INT(A8960))</f>
        <v/>
      </c>
      <c r="D8960">
        <f>IF(B8960="","",HOUR(A8960))</f>
        <v/>
      </c>
      <c r="E8960">
        <f>IF(B8960="","",IF(INPUT!$I$1="","",IF(C8960&lt;(INT(INPUT!$I$1)-INPUT!$I$2),"Off Meds",IF(C8960&lt;=(INT(INPUT!$I$1)+INPUT!$I$2),"Washout","On Meds"))))</f>
        <v/>
      </c>
      <c r="F8960">
        <f>IF(B8960="","",1.509*(LN(B8960)^1.084-5.381))</f>
        <v/>
      </c>
      <c r="G8960">
        <f>IF(F8960="","",IF(F8960&lt;0,10*F8960^2,0))</f>
        <v/>
      </c>
      <c r="H8960">
        <f>IF(F8960="","",IF(F8960&gt;0,10*F8960^2,0))</f>
        <v/>
      </c>
    </row>
    <row r="8961">
      <c r="A8961">
        <f>Input!A8961</f>
        <v/>
      </c>
      <c r="B8961">
        <f>IF(ISNUMBER(Input!B8961),IF(AND(Input!B8961&gt;=20,Input!B8961&lt;=700),Input!B8961,""),"")</f>
        <v/>
      </c>
      <c r="C8961">
        <f>IF(B8961="","",INT(A8961))</f>
        <v/>
      </c>
      <c r="D8961">
        <f>IF(B8961="","",HOUR(A8961))</f>
        <v/>
      </c>
      <c r="E8961">
        <f>IF(B8961="","",IF(INPUT!$I$1="","",IF(C8961&lt;(INT(INPUT!$I$1)-INPUT!$I$2),"Off Meds",IF(C8961&lt;=(INT(INPUT!$I$1)+INPUT!$I$2),"Washout","On Meds"))))</f>
        <v/>
      </c>
      <c r="F8961">
        <f>IF(B8961="","",1.509*(LN(B8961)^1.084-5.381))</f>
        <v/>
      </c>
      <c r="G8961">
        <f>IF(F8961="","",IF(F8961&lt;0,10*F8961^2,0))</f>
        <v/>
      </c>
      <c r="H8961">
        <f>IF(F8961="","",IF(F8961&gt;0,10*F8961^2,0))</f>
        <v/>
      </c>
    </row>
    <row r="8962">
      <c r="A8962">
        <f>Input!A8962</f>
        <v/>
      </c>
      <c r="B8962">
        <f>IF(ISNUMBER(Input!B8962),IF(AND(Input!B8962&gt;=20,Input!B8962&lt;=700),Input!B8962,""),"")</f>
        <v/>
      </c>
      <c r="C8962">
        <f>IF(B8962="","",INT(A8962))</f>
        <v/>
      </c>
      <c r="D8962">
        <f>IF(B8962="","",HOUR(A8962))</f>
        <v/>
      </c>
      <c r="E8962">
        <f>IF(B8962="","",IF(INPUT!$I$1="","",IF(C8962&lt;(INT(INPUT!$I$1)-INPUT!$I$2),"Off Meds",IF(C8962&lt;=(INT(INPUT!$I$1)+INPUT!$I$2),"Washout","On Meds"))))</f>
        <v/>
      </c>
      <c r="F8962">
        <f>IF(B8962="","",1.509*(LN(B8962)^1.084-5.381))</f>
        <v/>
      </c>
      <c r="G8962">
        <f>IF(F8962="","",IF(F8962&lt;0,10*F8962^2,0))</f>
        <v/>
      </c>
      <c r="H8962">
        <f>IF(F8962="","",IF(F8962&gt;0,10*F8962^2,0))</f>
        <v/>
      </c>
    </row>
    <row r="8963">
      <c r="A8963">
        <f>Input!A8963</f>
        <v/>
      </c>
      <c r="B8963">
        <f>IF(ISNUMBER(Input!B8963),IF(AND(Input!B8963&gt;=20,Input!B8963&lt;=700),Input!B8963,""),"")</f>
        <v/>
      </c>
      <c r="C8963">
        <f>IF(B8963="","",INT(A8963))</f>
        <v/>
      </c>
      <c r="D8963">
        <f>IF(B8963="","",HOUR(A8963))</f>
        <v/>
      </c>
      <c r="E8963">
        <f>IF(B8963="","",IF(INPUT!$I$1="","",IF(C8963&lt;(INT(INPUT!$I$1)-INPUT!$I$2),"Off Meds",IF(C8963&lt;=(INT(INPUT!$I$1)+INPUT!$I$2),"Washout","On Meds"))))</f>
        <v/>
      </c>
      <c r="F8963">
        <f>IF(B8963="","",1.509*(LN(B8963)^1.084-5.381))</f>
        <v/>
      </c>
      <c r="G8963">
        <f>IF(F8963="","",IF(F8963&lt;0,10*F8963^2,0))</f>
        <v/>
      </c>
      <c r="H8963">
        <f>IF(F8963="","",IF(F8963&gt;0,10*F8963^2,0))</f>
        <v/>
      </c>
    </row>
    <row r="8964">
      <c r="A8964">
        <f>Input!A8964</f>
        <v/>
      </c>
      <c r="B8964">
        <f>IF(ISNUMBER(Input!B8964),IF(AND(Input!B8964&gt;=20,Input!B8964&lt;=700),Input!B8964,""),"")</f>
        <v/>
      </c>
      <c r="C8964">
        <f>IF(B8964="","",INT(A8964))</f>
        <v/>
      </c>
      <c r="D8964">
        <f>IF(B8964="","",HOUR(A8964))</f>
        <v/>
      </c>
      <c r="E8964">
        <f>IF(B8964="","",IF(INPUT!$I$1="","",IF(C8964&lt;(INT(INPUT!$I$1)-INPUT!$I$2),"Off Meds",IF(C8964&lt;=(INT(INPUT!$I$1)+INPUT!$I$2),"Washout","On Meds"))))</f>
        <v/>
      </c>
      <c r="F8964">
        <f>IF(B8964="","",1.509*(LN(B8964)^1.084-5.381))</f>
        <v/>
      </c>
      <c r="G8964">
        <f>IF(F8964="","",IF(F8964&lt;0,10*F8964^2,0))</f>
        <v/>
      </c>
      <c r="H8964">
        <f>IF(F8964="","",IF(F8964&gt;0,10*F8964^2,0))</f>
        <v/>
      </c>
    </row>
    <row r="8965">
      <c r="A8965">
        <f>Input!A8965</f>
        <v/>
      </c>
      <c r="B8965">
        <f>IF(ISNUMBER(Input!B8965),IF(AND(Input!B8965&gt;=20,Input!B8965&lt;=700),Input!B8965,""),"")</f>
        <v/>
      </c>
      <c r="C8965">
        <f>IF(B8965="","",INT(A8965))</f>
        <v/>
      </c>
      <c r="D8965">
        <f>IF(B8965="","",HOUR(A8965))</f>
        <v/>
      </c>
      <c r="E8965">
        <f>IF(B8965="","",IF(INPUT!$I$1="","",IF(C8965&lt;(INT(INPUT!$I$1)-INPUT!$I$2),"Off Meds",IF(C8965&lt;=(INT(INPUT!$I$1)+INPUT!$I$2),"Washout","On Meds"))))</f>
        <v/>
      </c>
      <c r="F8965">
        <f>IF(B8965="","",1.509*(LN(B8965)^1.084-5.381))</f>
        <v/>
      </c>
      <c r="G8965">
        <f>IF(F8965="","",IF(F8965&lt;0,10*F8965^2,0))</f>
        <v/>
      </c>
      <c r="H8965">
        <f>IF(F8965="","",IF(F8965&gt;0,10*F8965^2,0))</f>
        <v/>
      </c>
    </row>
    <row r="8966">
      <c r="A8966">
        <f>Input!A8966</f>
        <v/>
      </c>
      <c r="B8966">
        <f>IF(ISNUMBER(Input!B8966),IF(AND(Input!B8966&gt;=20,Input!B8966&lt;=700),Input!B8966,""),"")</f>
        <v/>
      </c>
      <c r="C8966">
        <f>IF(B8966="","",INT(A8966))</f>
        <v/>
      </c>
      <c r="D8966">
        <f>IF(B8966="","",HOUR(A8966))</f>
        <v/>
      </c>
      <c r="E8966">
        <f>IF(B8966="","",IF(INPUT!$I$1="","",IF(C8966&lt;(INT(INPUT!$I$1)-INPUT!$I$2),"Off Meds",IF(C8966&lt;=(INT(INPUT!$I$1)+INPUT!$I$2),"Washout","On Meds"))))</f>
        <v/>
      </c>
      <c r="F8966">
        <f>IF(B8966="","",1.509*(LN(B8966)^1.084-5.381))</f>
        <v/>
      </c>
      <c r="G8966">
        <f>IF(F8966="","",IF(F8966&lt;0,10*F8966^2,0))</f>
        <v/>
      </c>
      <c r="H8966">
        <f>IF(F8966="","",IF(F8966&gt;0,10*F8966^2,0))</f>
        <v/>
      </c>
    </row>
    <row r="8967">
      <c r="A8967">
        <f>Input!A8967</f>
        <v/>
      </c>
      <c r="B8967">
        <f>IF(ISNUMBER(Input!B8967),IF(AND(Input!B8967&gt;=20,Input!B8967&lt;=700),Input!B8967,""),"")</f>
        <v/>
      </c>
      <c r="C8967">
        <f>IF(B8967="","",INT(A8967))</f>
        <v/>
      </c>
      <c r="D8967">
        <f>IF(B8967="","",HOUR(A8967))</f>
        <v/>
      </c>
      <c r="E8967">
        <f>IF(B8967="","",IF(INPUT!$I$1="","",IF(C8967&lt;(INT(INPUT!$I$1)-INPUT!$I$2),"Off Meds",IF(C8967&lt;=(INT(INPUT!$I$1)+INPUT!$I$2),"Washout","On Meds"))))</f>
        <v/>
      </c>
      <c r="F8967">
        <f>IF(B8967="","",1.509*(LN(B8967)^1.084-5.381))</f>
        <v/>
      </c>
      <c r="G8967">
        <f>IF(F8967="","",IF(F8967&lt;0,10*F8967^2,0))</f>
        <v/>
      </c>
      <c r="H8967">
        <f>IF(F8967="","",IF(F8967&gt;0,10*F8967^2,0))</f>
        <v/>
      </c>
    </row>
    <row r="8968">
      <c r="A8968">
        <f>Input!A8968</f>
        <v/>
      </c>
      <c r="B8968">
        <f>IF(ISNUMBER(Input!B8968),IF(AND(Input!B8968&gt;=20,Input!B8968&lt;=700),Input!B8968,""),"")</f>
        <v/>
      </c>
      <c r="C8968">
        <f>IF(B8968="","",INT(A8968))</f>
        <v/>
      </c>
      <c r="D8968">
        <f>IF(B8968="","",HOUR(A8968))</f>
        <v/>
      </c>
      <c r="E8968">
        <f>IF(B8968="","",IF(INPUT!$I$1="","",IF(C8968&lt;(INT(INPUT!$I$1)-INPUT!$I$2),"Off Meds",IF(C8968&lt;=(INT(INPUT!$I$1)+INPUT!$I$2),"Washout","On Meds"))))</f>
        <v/>
      </c>
      <c r="F8968">
        <f>IF(B8968="","",1.509*(LN(B8968)^1.084-5.381))</f>
        <v/>
      </c>
      <c r="G8968">
        <f>IF(F8968="","",IF(F8968&lt;0,10*F8968^2,0))</f>
        <v/>
      </c>
      <c r="H8968">
        <f>IF(F8968="","",IF(F8968&gt;0,10*F8968^2,0))</f>
        <v/>
      </c>
    </row>
    <row r="8969">
      <c r="A8969">
        <f>Input!A8969</f>
        <v/>
      </c>
      <c r="B8969">
        <f>IF(ISNUMBER(Input!B8969),IF(AND(Input!B8969&gt;=20,Input!B8969&lt;=700),Input!B8969,""),"")</f>
        <v/>
      </c>
      <c r="C8969">
        <f>IF(B8969="","",INT(A8969))</f>
        <v/>
      </c>
      <c r="D8969">
        <f>IF(B8969="","",HOUR(A8969))</f>
        <v/>
      </c>
      <c r="E8969">
        <f>IF(B8969="","",IF(INPUT!$I$1="","",IF(C8969&lt;(INT(INPUT!$I$1)-INPUT!$I$2),"Off Meds",IF(C8969&lt;=(INT(INPUT!$I$1)+INPUT!$I$2),"Washout","On Meds"))))</f>
        <v/>
      </c>
      <c r="F8969">
        <f>IF(B8969="","",1.509*(LN(B8969)^1.084-5.381))</f>
        <v/>
      </c>
      <c r="G8969">
        <f>IF(F8969="","",IF(F8969&lt;0,10*F8969^2,0))</f>
        <v/>
      </c>
      <c r="H8969">
        <f>IF(F8969="","",IF(F8969&gt;0,10*F8969^2,0))</f>
        <v/>
      </c>
    </row>
    <row r="8970">
      <c r="A8970">
        <f>Input!A8970</f>
        <v/>
      </c>
      <c r="B8970">
        <f>IF(ISNUMBER(Input!B8970),IF(AND(Input!B8970&gt;=20,Input!B8970&lt;=700),Input!B8970,""),"")</f>
        <v/>
      </c>
      <c r="C8970">
        <f>IF(B8970="","",INT(A8970))</f>
        <v/>
      </c>
      <c r="D8970">
        <f>IF(B8970="","",HOUR(A8970))</f>
        <v/>
      </c>
      <c r="E8970">
        <f>IF(B8970="","",IF(INPUT!$I$1="","",IF(C8970&lt;(INT(INPUT!$I$1)-INPUT!$I$2),"Off Meds",IF(C8970&lt;=(INT(INPUT!$I$1)+INPUT!$I$2),"Washout","On Meds"))))</f>
        <v/>
      </c>
      <c r="F8970">
        <f>IF(B8970="","",1.509*(LN(B8970)^1.084-5.381))</f>
        <v/>
      </c>
      <c r="G8970">
        <f>IF(F8970="","",IF(F8970&lt;0,10*F8970^2,0))</f>
        <v/>
      </c>
      <c r="H8970">
        <f>IF(F8970="","",IF(F8970&gt;0,10*F8970^2,0))</f>
        <v/>
      </c>
    </row>
    <row r="8971">
      <c r="A8971">
        <f>Input!A8971</f>
        <v/>
      </c>
      <c r="B8971">
        <f>IF(ISNUMBER(Input!B8971),IF(AND(Input!B8971&gt;=20,Input!B8971&lt;=700),Input!B8971,""),"")</f>
        <v/>
      </c>
      <c r="C8971">
        <f>IF(B8971="","",INT(A8971))</f>
        <v/>
      </c>
      <c r="D8971">
        <f>IF(B8971="","",HOUR(A8971))</f>
        <v/>
      </c>
      <c r="E8971">
        <f>IF(B8971="","",IF(INPUT!$I$1="","",IF(C8971&lt;(INT(INPUT!$I$1)-INPUT!$I$2),"Off Meds",IF(C8971&lt;=(INT(INPUT!$I$1)+INPUT!$I$2),"Washout","On Meds"))))</f>
        <v/>
      </c>
      <c r="F8971">
        <f>IF(B8971="","",1.509*(LN(B8971)^1.084-5.381))</f>
        <v/>
      </c>
      <c r="G8971">
        <f>IF(F8971="","",IF(F8971&lt;0,10*F8971^2,0))</f>
        <v/>
      </c>
      <c r="H8971">
        <f>IF(F8971="","",IF(F8971&gt;0,10*F8971^2,0))</f>
        <v/>
      </c>
    </row>
    <row r="8972">
      <c r="A8972">
        <f>Input!A8972</f>
        <v/>
      </c>
      <c r="B8972">
        <f>IF(ISNUMBER(Input!B8972),IF(AND(Input!B8972&gt;=20,Input!B8972&lt;=700),Input!B8972,""),"")</f>
        <v/>
      </c>
      <c r="C8972">
        <f>IF(B8972="","",INT(A8972))</f>
        <v/>
      </c>
      <c r="D8972">
        <f>IF(B8972="","",HOUR(A8972))</f>
        <v/>
      </c>
      <c r="E8972">
        <f>IF(B8972="","",IF(INPUT!$I$1="","",IF(C8972&lt;(INT(INPUT!$I$1)-INPUT!$I$2),"Off Meds",IF(C8972&lt;=(INT(INPUT!$I$1)+INPUT!$I$2),"Washout","On Meds"))))</f>
        <v/>
      </c>
      <c r="F8972">
        <f>IF(B8972="","",1.509*(LN(B8972)^1.084-5.381))</f>
        <v/>
      </c>
      <c r="G8972">
        <f>IF(F8972="","",IF(F8972&lt;0,10*F8972^2,0))</f>
        <v/>
      </c>
      <c r="H8972">
        <f>IF(F8972="","",IF(F8972&gt;0,10*F8972^2,0))</f>
        <v/>
      </c>
    </row>
    <row r="8973">
      <c r="A8973">
        <f>Input!A8973</f>
        <v/>
      </c>
      <c r="B8973">
        <f>IF(ISNUMBER(Input!B8973),IF(AND(Input!B8973&gt;=20,Input!B8973&lt;=700),Input!B8973,""),"")</f>
        <v/>
      </c>
      <c r="C8973">
        <f>IF(B8973="","",INT(A8973))</f>
        <v/>
      </c>
      <c r="D8973">
        <f>IF(B8973="","",HOUR(A8973))</f>
        <v/>
      </c>
      <c r="E8973">
        <f>IF(B8973="","",IF(INPUT!$I$1="","",IF(C8973&lt;(INT(INPUT!$I$1)-INPUT!$I$2),"Off Meds",IF(C8973&lt;=(INT(INPUT!$I$1)+INPUT!$I$2),"Washout","On Meds"))))</f>
        <v/>
      </c>
      <c r="F8973">
        <f>IF(B8973="","",1.509*(LN(B8973)^1.084-5.381))</f>
        <v/>
      </c>
      <c r="G8973">
        <f>IF(F8973="","",IF(F8973&lt;0,10*F8973^2,0))</f>
        <v/>
      </c>
      <c r="H8973">
        <f>IF(F8973="","",IF(F8973&gt;0,10*F8973^2,0))</f>
        <v/>
      </c>
    </row>
    <row r="8974">
      <c r="A8974">
        <f>Input!A8974</f>
        <v/>
      </c>
      <c r="B8974">
        <f>IF(ISNUMBER(Input!B8974),IF(AND(Input!B8974&gt;=20,Input!B8974&lt;=700),Input!B8974,""),"")</f>
        <v/>
      </c>
      <c r="C8974">
        <f>IF(B8974="","",INT(A8974))</f>
        <v/>
      </c>
      <c r="D8974">
        <f>IF(B8974="","",HOUR(A8974))</f>
        <v/>
      </c>
      <c r="E8974">
        <f>IF(B8974="","",IF(INPUT!$I$1="","",IF(C8974&lt;(INT(INPUT!$I$1)-INPUT!$I$2),"Off Meds",IF(C8974&lt;=(INT(INPUT!$I$1)+INPUT!$I$2),"Washout","On Meds"))))</f>
        <v/>
      </c>
      <c r="F8974">
        <f>IF(B8974="","",1.509*(LN(B8974)^1.084-5.381))</f>
        <v/>
      </c>
      <c r="G8974">
        <f>IF(F8974="","",IF(F8974&lt;0,10*F8974^2,0))</f>
        <v/>
      </c>
      <c r="H8974">
        <f>IF(F8974="","",IF(F8974&gt;0,10*F8974^2,0))</f>
        <v/>
      </c>
    </row>
    <row r="8975">
      <c r="A8975">
        <f>Input!A8975</f>
        <v/>
      </c>
      <c r="B8975">
        <f>IF(ISNUMBER(Input!B8975),IF(AND(Input!B8975&gt;=20,Input!B8975&lt;=700),Input!B8975,""),"")</f>
        <v/>
      </c>
      <c r="C8975">
        <f>IF(B8975="","",INT(A8975))</f>
        <v/>
      </c>
      <c r="D8975">
        <f>IF(B8975="","",HOUR(A8975))</f>
        <v/>
      </c>
      <c r="E8975">
        <f>IF(B8975="","",IF(INPUT!$I$1="","",IF(C8975&lt;(INT(INPUT!$I$1)-INPUT!$I$2),"Off Meds",IF(C8975&lt;=(INT(INPUT!$I$1)+INPUT!$I$2),"Washout","On Meds"))))</f>
        <v/>
      </c>
      <c r="F8975">
        <f>IF(B8975="","",1.509*(LN(B8975)^1.084-5.381))</f>
        <v/>
      </c>
      <c r="G8975">
        <f>IF(F8975="","",IF(F8975&lt;0,10*F8975^2,0))</f>
        <v/>
      </c>
      <c r="H8975">
        <f>IF(F8975="","",IF(F8975&gt;0,10*F8975^2,0))</f>
        <v/>
      </c>
    </row>
    <row r="8976">
      <c r="A8976">
        <f>Input!A8976</f>
        <v/>
      </c>
      <c r="B8976">
        <f>IF(ISNUMBER(Input!B8976),IF(AND(Input!B8976&gt;=20,Input!B8976&lt;=700),Input!B8976,""),"")</f>
        <v/>
      </c>
      <c r="C8976">
        <f>IF(B8976="","",INT(A8976))</f>
        <v/>
      </c>
      <c r="D8976">
        <f>IF(B8976="","",HOUR(A8976))</f>
        <v/>
      </c>
      <c r="E8976">
        <f>IF(B8976="","",IF(INPUT!$I$1="","",IF(C8976&lt;(INT(INPUT!$I$1)-INPUT!$I$2),"Off Meds",IF(C8976&lt;=(INT(INPUT!$I$1)+INPUT!$I$2),"Washout","On Meds"))))</f>
        <v/>
      </c>
      <c r="F8976">
        <f>IF(B8976="","",1.509*(LN(B8976)^1.084-5.381))</f>
        <v/>
      </c>
      <c r="G8976">
        <f>IF(F8976="","",IF(F8976&lt;0,10*F8976^2,0))</f>
        <v/>
      </c>
      <c r="H8976">
        <f>IF(F8976="","",IF(F8976&gt;0,10*F8976^2,0))</f>
        <v/>
      </c>
    </row>
    <row r="8977">
      <c r="A8977">
        <f>Input!A8977</f>
        <v/>
      </c>
      <c r="B8977">
        <f>IF(ISNUMBER(Input!B8977),IF(AND(Input!B8977&gt;=20,Input!B8977&lt;=700),Input!B8977,""),"")</f>
        <v/>
      </c>
      <c r="C8977">
        <f>IF(B8977="","",INT(A8977))</f>
        <v/>
      </c>
      <c r="D8977">
        <f>IF(B8977="","",HOUR(A8977))</f>
        <v/>
      </c>
      <c r="E8977">
        <f>IF(B8977="","",IF(INPUT!$I$1="","",IF(C8977&lt;(INT(INPUT!$I$1)-INPUT!$I$2),"Off Meds",IF(C8977&lt;=(INT(INPUT!$I$1)+INPUT!$I$2),"Washout","On Meds"))))</f>
        <v/>
      </c>
      <c r="F8977">
        <f>IF(B8977="","",1.509*(LN(B8977)^1.084-5.381))</f>
        <v/>
      </c>
      <c r="G8977">
        <f>IF(F8977="","",IF(F8977&lt;0,10*F8977^2,0))</f>
        <v/>
      </c>
      <c r="H8977">
        <f>IF(F8977="","",IF(F8977&gt;0,10*F8977^2,0))</f>
        <v/>
      </c>
    </row>
    <row r="8978">
      <c r="A8978">
        <f>Input!A8978</f>
        <v/>
      </c>
      <c r="B8978">
        <f>IF(ISNUMBER(Input!B8978),IF(AND(Input!B8978&gt;=20,Input!B8978&lt;=700),Input!B8978,""),"")</f>
        <v/>
      </c>
      <c r="C8978">
        <f>IF(B8978="","",INT(A8978))</f>
        <v/>
      </c>
      <c r="D8978">
        <f>IF(B8978="","",HOUR(A8978))</f>
        <v/>
      </c>
      <c r="E8978">
        <f>IF(B8978="","",IF(INPUT!$I$1="","",IF(C8978&lt;(INT(INPUT!$I$1)-INPUT!$I$2),"Off Meds",IF(C8978&lt;=(INT(INPUT!$I$1)+INPUT!$I$2),"Washout","On Meds"))))</f>
        <v/>
      </c>
      <c r="F8978">
        <f>IF(B8978="","",1.509*(LN(B8978)^1.084-5.381))</f>
        <v/>
      </c>
      <c r="G8978">
        <f>IF(F8978="","",IF(F8978&lt;0,10*F8978^2,0))</f>
        <v/>
      </c>
      <c r="H8978">
        <f>IF(F8978="","",IF(F8978&gt;0,10*F8978^2,0))</f>
        <v/>
      </c>
    </row>
    <row r="8979">
      <c r="A8979">
        <f>Input!A8979</f>
        <v/>
      </c>
      <c r="B8979">
        <f>IF(ISNUMBER(Input!B8979),IF(AND(Input!B8979&gt;=20,Input!B8979&lt;=700),Input!B8979,""),"")</f>
        <v/>
      </c>
      <c r="C8979">
        <f>IF(B8979="","",INT(A8979))</f>
        <v/>
      </c>
      <c r="D8979">
        <f>IF(B8979="","",HOUR(A8979))</f>
        <v/>
      </c>
      <c r="E8979">
        <f>IF(B8979="","",IF(INPUT!$I$1="","",IF(C8979&lt;(INT(INPUT!$I$1)-INPUT!$I$2),"Off Meds",IF(C8979&lt;=(INT(INPUT!$I$1)+INPUT!$I$2),"Washout","On Meds"))))</f>
        <v/>
      </c>
      <c r="F8979">
        <f>IF(B8979="","",1.509*(LN(B8979)^1.084-5.381))</f>
        <v/>
      </c>
      <c r="G8979">
        <f>IF(F8979="","",IF(F8979&lt;0,10*F8979^2,0))</f>
        <v/>
      </c>
      <c r="H8979">
        <f>IF(F8979="","",IF(F8979&gt;0,10*F8979^2,0))</f>
        <v/>
      </c>
    </row>
    <row r="8980">
      <c r="A8980">
        <f>Input!A8980</f>
        <v/>
      </c>
      <c r="B8980">
        <f>IF(ISNUMBER(Input!B8980),IF(AND(Input!B8980&gt;=20,Input!B8980&lt;=700),Input!B8980,""),"")</f>
        <v/>
      </c>
      <c r="C8980">
        <f>IF(B8980="","",INT(A8980))</f>
        <v/>
      </c>
      <c r="D8980">
        <f>IF(B8980="","",HOUR(A8980))</f>
        <v/>
      </c>
      <c r="E8980">
        <f>IF(B8980="","",IF(INPUT!$I$1="","",IF(C8980&lt;(INT(INPUT!$I$1)-INPUT!$I$2),"Off Meds",IF(C8980&lt;=(INT(INPUT!$I$1)+INPUT!$I$2),"Washout","On Meds"))))</f>
        <v/>
      </c>
      <c r="F8980">
        <f>IF(B8980="","",1.509*(LN(B8980)^1.084-5.381))</f>
        <v/>
      </c>
      <c r="G8980">
        <f>IF(F8980="","",IF(F8980&lt;0,10*F8980^2,0))</f>
        <v/>
      </c>
      <c r="H8980">
        <f>IF(F8980="","",IF(F8980&gt;0,10*F8980^2,0))</f>
        <v/>
      </c>
    </row>
    <row r="8981">
      <c r="A8981">
        <f>Input!A8981</f>
        <v/>
      </c>
      <c r="B8981">
        <f>IF(ISNUMBER(Input!B8981),IF(AND(Input!B8981&gt;=20,Input!B8981&lt;=700),Input!B8981,""),"")</f>
        <v/>
      </c>
      <c r="C8981">
        <f>IF(B8981="","",INT(A8981))</f>
        <v/>
      </c>
      <c r="D8981">
        <f>IF(B8981="","",HOUR(A8981))</f>
        <v/>
      </c>
      <c r="E8981">
        <f>IF(B8981="","",IF(INPUT!$I$1="","",IF(C8981&lt;(INT(INPUT!$I$1)-INPUT!$I$2),"Off Meds",IF(C8981&lt;=(INT(INPUT!$I$1)+INPUT!$I$2),"Washout","On Meds"))))</f>
        <v/>
      </c>
      <c r="F8981">
        <f>IF(B8981="","",1.509*(LN(B8981)^1.084-5.381))</f>
        <v/>
      </c>
      <c r="G8981">
        <f>IF(F8981="","",IF(F8981&lt;0,10*F8981^2,0))</f>
        <v/>
      </c>
      <c r="H8981">
        <f>IF(F8981="","",IF(F8981&gt;0,10*F8981^2,0))</f>
        <v/>
      </c>
    </row>
    <row r="8982">
      <c r="A8982">
        <f>Input!A8982</f>
        <v/>
      </c>
      <c r="B8982">
        <f>IF(ISNUMBER(Input!B8982),IF(AND(Input!B8982&gt;=20,Input!B8982&lt;=700),Input!B8982,""),"")</f>
        <v/>
      </c>
      <c r="C8982">
        <f>IF(B8982="","",INT(A8982))</f>
        <v/>
      </c>
      <c r="D8982">
        <f>IF(B8982="","",HOUR(A8982))</f>
        <v/>
      </c>
      <c r="E8982">
        <f>IF(B8982="","",IF(INPUT!$I$1="","",IF(C8982&lt;(INT(INPUT!$I$1)-INPUT!$I$2),"Off Meds",IF(C8982&lt;=(INT(INPUT!$I$1)+INPUT!$I$2),"Washout","On Meds"))))</f>
        <v/>
      </c>
      <c r="F8982">
        <f>IF(B8982="","",1.509*(LN(B8982)^1.084-5.381))</f>
        <v/>
      </c>
      <c r="G8982">
        <f>IF(F8982="","",IF(F8982&lt;0,10*F8982^2,0))</f>
        <v/>
      </c>
      <c r="H8982">
        <f>IF(F8982="","",IF(F8982&gt;0,10*F8982^2,0))</f>
        <v/>
      </c>
    </row>
    <row r="8983">
      <c r="A8983">
        <f>Input!A8983</f>
        <v/>
      </c>
      <c r="B8983">
        <f>IF(ISNUMBER(Input!B8983),IF(AND(Input!B8983&gt;=20,Input!B8983&lt;=700),Input!B8983,""),"")</f>
        <v/>
      </c>
      <c r="C8983">
        <f>IF(B8983="","",INT(A8983))</f>
        <v/>
      </c>
      <c r="D8983">
        <f>IF(B8983="","",HOUR(A8983))</f>
        <v/>
      </c>
      <c r="E8983">
        <f>IF(B8983="","",IF(INPUT!$I$1="","",IF(C8983&lt;(INT(INPUT!$I$1)-INPUT!$I$2),"Off Meds",IF(C8983&lt;=(INT(INPUT!$I$1)+INPUT!$I$2),"Washout","On Meds"))))</f>
        <v/>
      </c>
      <c r="F8983">
        <f>IF(B8983="","",1.509*(LN(B8983)^1.084-5.381))</f>
        <v/>
      </c>
      <c r="G8983">
        <f>IF(F8983="","",IF(F8983&lt;0,10*F8983^2,0))</f>
        <v/>
      </c>
      <c r="H8983">
        <f>IF(F8983="","",IF(F8983&gt;0,10*F8983^2,0))</f>
        <v/>
      </c>
    </row>
    <row r="8984">
      <c r="A8984">
        <f>Input!A8984</f>
        <v/>
      </c>
      <c r="B8984">
        <f>IF(ISNUMBER(Input!B8984),IF(AND(Input!B8984&gt;=20,Input!B8984&lt;=700),Input!B8984,""),"")</f>
        <v/>
      </c>
      <c r="C8984">
        <f>IF(B8984="","",INT(A8984))</f>
        <v/>
      </c>
      <c r="D8984">
        <f>IF(B8984="","",HOUR(A8984))</f>
        <v/>
      </c>
      <c r="E8984">
        <f>IF(B8984="","",IF(INPUT!$I$1="","",IF(C8984&lt;(INT(INPUT!$I$1)-INPUT!$I$2),"Off Meds",IF(C8984&lt;=(INT(INPUT!$I$1)+INPUT!$I$2),"Washout","On Meds"))))</f>
        <v/>
      </c>
      <c r="F8984">
        <f>IF(B8984="","",1.509*(LN(B8984)^1.084-5.381))</f>
        <v/>
      </c>
      <c r="G8984">
        <f>IF(F8984="","",IF(F8984&lt;0,10*F8984^2,0))</f>
        <v/>
      </c>
      <c r="H8984">
        <f>IF(F8984="","",IF(F8984&gt;0,10*F8984^2,0))</f>
        <v/>
      </c>
    </row>
    <row r="8985">
      <c r="A8985">
        <f>Input!A8985</f>
        <v/>
      </c>
      <c r="B8985">
        <f>IF(ISNUMBER(Input!B8985),IF(AND(Input!B8985&gt;=20,Input!B8985&lt;=700),Input!B8985,""),"")</f>
        <v/>
      </c>
      <c r="C8985">
        <f>IF(B8985="","",INT(A8985))</f>
        <v/>
      </c>
      <c r="D8985">
        <f>IF(B8985="","",HOUR(A8985))</f>
        <v/>
      </c>
      <c r="E8985">
        <f>IF(B8985="","",IF(INPUT!$I$1="","",IF(C8985&lt;(INT(INPUT!$I$1)-INPUT!$I$2),"Off Meds",IF(C8985&lt;=(INT(INPUT!$I$1)+INPUT!$I$2),"Washout","On Meds"))))</f>
        <v/>
      </c>
      <c r="F8985">
        <f>IF(B8985="","",1.509*(LN(B8985)^1.084-5.381))</f>
        <v/>
      </c>
      <c r="G8985">
        <f>IF(F8985="","",IF(F8985&lt;0,10*F8985^2,0))</f>
        <v/>
      </c>
      <c r="H8985">
        <f>IF(F8985="","",IF(F8985&gt;0,10*F8985^2,0))</f>
        <v/>
      </c>
    </row>
    <row r="8986">
      <c r="A8986">
        <f>Input!A8986</f>
        <v/>
      </c>
      <c r="B8986">
        <f>IF(ISNUMBER(Input!B8986),IF(AND(Input!B8986&gt;=20,Input!B8986&lt;=700),Input!B8986,""),"")</f>
        <v/>
      </c>
      <c r="C8986">
        <f>IF(B8986="","",INT(A8986))</f>
        <v/>
      </c>
      <c r="D8986">
        <f>IF(B8986="","",HOUR(A8986))</f>
        <v/>
      </c>
      <c r="E8986">
        <f>IF(B8986="","",IF(INPUT!$I$1="","",IF(C8986&lt;(INT(INPUT!$I$1)-INPUT!$I$2),"Off Meds",IF(C8986&lt;=(INT(INPUT!$I$1)+INPUT!$I$2),"Washout","On Meds"))))</f>
        <v/>
      </c>
      <c r="F8986">
        <f>IF(B8986="","",1.509*(LN(B8986)^1.084-5.381))</f>
        <v/>
      </c>
      <c r="G8986">
        <f>IF(F8986="","",IF(F8986&lt;0,10*F8986^2,0))</f>
        <v/>
      </c>
      <c r="H8986">
        <f>IF(F8986="","",IF(F8986&gt;0,10*F8986^2,0))</f>
        <v/>
      </c>
    </row>
    <row r="8987">
      <c r="A8987">
        <f>Input!A8987</f>
        <v/>
      </c>
      <c r="B8987">
        <f>IF(ISNUMBER(Input!B8987),IF(AND(Input!B8987&gt;=20,Input!B8987&lt;=700),Input!B8987,""),"")</f>
        <v/>
      </c>
      <c r="C8987">
        <f>IF(B8987="","",INT(A8987))</f>
        <v/>
      </c>
      <c r="D8987">
        <f>IF(B8987="","",HOUR(A8987))</f>
        <v/>
      </c>
      <c r="E8987">
        <f>IF(B8987="","",IF(INPUT!$I$1="","",IF(C8987&lt;(INT(INPUT!$I$1)-INPUT!$I$2),"Off Meds",IF(C8987&lt;=(INT(INPUT!$I$1)+INPUT!$I$2),"Washout","On Meds"))))</f>
        <v/>
      </c>
      <c r="F8987">
        <f>IF(B8987="","",1.509*(LN(B8987)^1.084-5.381))</f>
        <v/>
      </c>
      <c r="G8987">
        <f>IF(F8987="","",IF(F8987&lt;0,10*F8987^2,0))</f>
        <v/>
      </c>
      <c r="H8987">
        <f>IF(F8987="","",IF(F8987&gt;0,10*F8987^2,0))</f>
        <v/>
      </c>
    </row>
    <row r="8988">
      <c r="A8988">
        <f>Input!A8988</f>
        <v/>
      </c>
      <c r="B8988">
        <f>IF(ISNUMBER(Input!B8988),IF(AND(Input!B8988&gt;=20,Input!B8988&lt;=700),Input!B8988,""),"")</f>
        <v/>
      </c>
      <c r="C8988">
        <f>IF(B8988="","",INT(A8988))</f>
        <v/>
      </c>
      <c r="D8988">
        <f>IF(B8988="","",HOUR(A8988))</f>
        <v/>
      </c>
      <c r="E8988">
        <f>IF(B8988="","",IF(INPUT!$I$1="","",IF(C8988&lt;(INT(INPUT!$I$1)-INPUT!$I$2),"Off Meds",IF(C8988&lt;=(INT(INPUT!$I$1)+INPUT!$I$2),"Washout","On Meds"))))</f>
        <v/>
      </c>
      <c r="F8988">
        <f>IF(B8988="","",1.509*(LN(B8988)^1.084-5.381))</f>
        <v/>
      </c>
      <c r="G8988">
        <f>IF(F8988="","",IF(F8988&lt;0,10*F8988^2,0))</f>
        <v/>
      </c>
      <c r="H8988">
        <f>IF(F8988="","",IF(F8988&gt;0,10*F8988^2,0))</f>
        <v/>
      </c>
    </row>
    <row r="8989">
      <c r="A8989">
        <f>Input!A8989</f>
        <v/>
      </c>
      <c r="B8989">
        <f>IF(ISNUMBER(Input!B8989),IF(AND(Input!B8989&gt;=20,Input!B8989&lt;=700),Input!B8989,""),"")</f>
        <v/>
      </c>
      <c r="C8989">
        <f>IF(B8989="","",INT(A8989))</f>
        <v/>
      </c>
      <c r="D8989">
        <f>IF(B8989="","",HOUR(A8989))</f>
        <v/>
      </c>
      <c r="E8989">
        <f>IF(B8989="","",IF(INPUT!$I$1="","",IF(C8989&lt;(INT(INPUT!$I$1)-INPUT!$I$2),"Off Meds",IF(C8989&lt;=(INT(INPUT!$I$1)+INPUT!$I$2),"Washout","On Meds"))))</f>
        <v/>
      </c>
      <c r="F8989">
        <f>IF(B8989="","",1.509*(LN(B8989)^1.084-5.381))</f>
        <v/>
      </c>
      <c r="G8989">
        <f>IF(F8989="","",IF(F8989&lt;0,10*F8989^2,0))</f>
        <v/>
      </c>
      <c r="H8989">
        <f>IF(F8989="","",IF(F8989&gt;0,10*F8989^2,0))</f>
        <v/>
      </c>
    </row>
    <row r="8990">
      <c r="A8990">
        <f>Input!A8990</f>
        <v/>
      </c>
      <c r="B8990">
        <f>IF(ISNUMBER(Input!B8990),IF(AND(Input!B8990&gt;=20,Input!B8990&lt;=700),Input!B8990,""),"")</f>
        <v/>
      </c>
      <c r="C8990">
        <f>IF(B8990="","",INT(A8990))</f>
        <v/>
      </c>
      <c r="D8990">
        <f>IF(B8990="","",HOUR(A8990))</f>
        <v/>
      </c>
      <c r="E8990">
        <f>IF(B8990="","",IF(INPUT!$I$1="","",IF(C8990&lt;(INT(INPUT!$I$1)-INPUT!$I$2),"Off Meds",IF(C8990&lt;=(INT(INPUT!$I$1)+INPUT!$I$2),"Washout","On Meds"))))</f>
        <v/>
      </c>
      <c r="F8990">
        <f>IF(B8990="","",1.509*(LN(B8990)^1.084-5.381))</f>
        <v/>
      </c>
      <c r="G8990">
        <f>IF(F8990="","",IF(F8990&lt;0,10*F8990^2,0))</f>
        <v/>
      </c>
      <c r="H8990">
        <f>IF(F8990="","",IF(F8990&gt;0,10*F8990^2,0))</f>
        <v/>
      </c>
    </row>
    <row r="8991">
      <c r="A8991">
        <f>Input!A8991</f>
        <v/>
      </c>
      <c r="B8991">
        <f>IF(ISNUMBER(Input!B8991),IF(AND(Input!B8991&gt;=20,Input!B8991&lt;=700),Input!B8991,""),"")</f>
        <v/>
      </c>
      <c r="C8991">
        <f>IF(B8991="","",INT(A8991))</f>
        <v/>
      </c>
      <c r="D8991">
        <f>IF(B8991="","",HOUR(A8991))</f>
        <v/>
      </c>
      <c r="E8991">
        <f>IF(B8991="","",IF(INPUT!$I$1="","",IF(C8991&lt;(INT(INPUT!$I$1)-INPUT!$I$2),"Off Meds",IF(C8991&lt;=(INT(INPUT!$I$1)+INPUT!$I$2),"Washout","On Meds"))))</f>
        <v/>
      </c>
      <c r="F8991">
        <f>IF(B8991="","",1.509*(LN(B8991)^1.084-5.381))</f>
        <v/>
      </c>
      <c r="G8991">
        <f>IF(F8991="","",IF(F8991&lt;0,10*F8991^2,0))</f>
        <v/>
      </c>
      <c r="H8991">
        <f>IF(F8991="","",IF(F8991&gt;0,10*F8991^2,0))</f>
        <v/>
      </c>
    </row>
    <row r="8992">
      <c r="A8992">
        <f>Input!A8992</f>
        <v/>
      </c>
      <c r="B8992">
        <f>IF(ISNUMBER(Input!B8992),IF(AND(Input!B8992&gt;=20,Input!B8992&lt;=700),Input!B8992,""),"")</f>
        <v/>
      </c>
      <c r="C8992">
        <f>IF(B8992="","",INT(A8992))</f>
        <v/>
      </c>
      <c r="D8992">
        <f>IF(B8992="","",HOUR(A8992))</f>
        <v/>
      </c>
      <c r="E8992">
        <f>IF(B8992="","",IF(INPUT!$I$1="","",IF(C8992&lt;(INT(INPUT!$I$1)-INPUT!$I$2),"Off Meds",IF(C8992&lt;=(INT(INPUT!$I$1)+INPUT!$I$2),"Washout","On Meds"))))</f>
        <v/>
      </c>
      <c r="F8992">
        <f>IF(B8992="","",1.509*(LN(B8992)^1.084-5.381))</f>
        <v/>
      </c>
      <c r="G8992">
        <f>IF(F8992="","",IF(F8992&lt;0,10*F8992^2,0))</f>
        <v/>
      </c>
      <c r="H8992">
        <f>IF(F8992="","",IF(F8992&gt;0,10*F8992^2,0))</f>
        <v/>
      </c>
    </row>
    <row r="8993">
      <c r="A8993">
        <f>Input!A8993</f>
        <v/>
      </c>
      <c r="B8993">
        <f>IF(ISNUMBER(Input!B8993),IF(AND(Input!B8993&gt;=20,Input!B8993&lt;=700),Input!B8993,""),"")</f>
        <v/>
      </c>
      <c r="C8993">
        <f>IF(B8993="","",INT(A8993))</f>
        <v/>
      </c>
      <c r="D8993">
        <f>IF(B8993="","",HOUR(A8993))</f>
        <v/>
      </c>
      <c r="E8993">
        <f>IF(B8993="","",IF(INPUT!$I$1="","",IF(C8993&lt;(INT(INPUT!$I$1)-INPUT!$I$2),"Off Meds",IF(C8993&lt;=(INT(INPUT!$I$1)+INPUT!$I$2),"Washout","On Meds"))))</f>
        <v/>
      </c>
      <c r="F8993">
        <f>IF(B8993="","",1.509*(LN(B8993)^1.084-5.381))</f>
        <v/>
      </c>
      <c r="G8993">
        <f>IF(F8993="","",IF(F8993&lt;0,10*F8993^2,0))</f>
        <v/>
      </c>
      <c r="H8993">
        <f>IF(F8993="","",IF(F8993&gt;0,10*F8993^2,0))</f>
        <v/>
      </c>
    </row>
    <row r="8994">
      <c r="A8994">
        <f>Input!A8994</f>
        <v/>
      </c>
      <c r="B8994">
        <f>IF(ISNUMBER(Input!B8994),IF(AND(Input!B8994&gt;=20,Input!B8994&lt;=700),Input!B8994,""),"")</f>
        <v/>
      </c>
      <c r="C8994">
        <f>IF(B8994="","",INT(A8994))</f>
        <v/>
      </c>
      <c r="D8994">
        <f>IF(B8994="","",HOUR(A8994))</f>
        <v/>
      </c>
      <c r="E8994">
        <f>IF(B8994="","",IF(INPUT!$I$1="","",IF(C8994&lt;(INT(INPUT!$I$1)-INPUT!$I$2),"Off Meds",IF(C8994&lt;=(INT(INPUT!$I$1)+INPUT!$I$2),"Washout","On Meds"))))</f>
        <v/>
      </c>
      <c r="F8994">
        <f>IF(B8994="","",1.509*(LN(B8994)^1.084-5.381))</f>
        <v/>
      </c>
      <c r="G8994">
        <f>IF(F8994="","",IF(F8994&lt;0,10*F8994^2,0))</f>
        <v/>
      </c>
      <c r="H8994">
        <f>IF(F8994="","",IF(F8994&gt;0,10*F8994^2,0))</f>
        <v/>
      </c>
    </row>
    <row r="8995">
      <c r="A8995">
        <f>Input!A8995</f>
        <v/>
      </c>
      <c r="B8995">
        <f>IF(ISNUMBER(Input!B8995),IF(AND(Input!B8995&gt;=20,Input!B8995&lt;=700),Input!B8995,""),"")</f>
        <v/>
      </c>
      <c r="C8995">
        <f>IF(B8995="","",INT(A8995))</f>
        <v/>
      </c>
      <c r="D8995">
        <f>IF(B8995="","",HOUR(A8995))</f>
        <v/>
      </c>
      <c r="E8995">
        <f>IF(B8995="","",IF(INPUT!$I$1="","",IF(C8995&lt;(INT(INPUT!$I$1)-INPUT!$I$2),"Off Meds",IF(C8995&lt;=(INT(INPUT!$I$1)+INPUT!$I$2),"Washout","On Meds"))))</f>
        <v/>
      </c>
      <c r="F8995">
        <f>IF(B8995="","",1.509*(LN(B8995)^1.084-5.381))</f>
        <v/>
      </c>
      <c r="G8995">
        <f>IF(F8995="","",IF(F8995&lt;0,10*F8995^2,0))</f>
        <v/>
      </c>
      <c r="H8995">
        <f>IF(F8995="","",IF(F8995&gt;0,10*F8995^2,0))</f>
        <v/>
      </c>
    </row>
    <row r="8996">
      <c r="A8996">
        <f>Input!A8996</f>
        <v/>
      </c>
      <c r="B8996">
        <f>IF(ISNUMBER(Input!B8996),IF(AND(Input!B8996&gt;=20,Input!B8996&lt;=700),Input!B8996,""),"")</f>
        <v/>
      </c>
      <c r="C8996">
        <f>IF(B8996="","",INT(A8996))</f>
        <v/>
      </c>
      <c r="D8996">
        <f>IF(B8996="","",HOUR(A8996))</f>
        <v/>
      </c>
      <c r="E8996">
        <f>IF(B8996="","",IF(INPUT!$I$1="","",IF(C8996&lt;(INT(INPUT!$I$1)-INPUT!$I$2),"Off Meds",IF(C8996&lt;=(INT(INPUT!$I$1)+INPUT!$I$2),"Washout","On Meds"))))</f>
        <v/>
      </c>
      <c r="F8996">
        <f>IF(B8996="","",1.509*(LN(B8996)^1.084-5.381))</f>
        <v/>
      </c>
      <c r="G8996">
        <f>IF(F8996="","",IF(F8996&lt;0,10*F8996^2,0))</f>
        <v/>
      </c>
      <c r="H8996">
        <f>IF(F8996="","",IF(F8996&gt;0,10*F8996^2,0))</f>
        <v/>
      </c>
    </row>
    <row r="8997">
      <c r="A8997">
        <f>Input!A8997</f>
        <v/>
      </c>
      <c r="B8997">
        <f>IF(ISNUMBER(Input!B8997),IF(AND(Input!B8997&gt;=20,Input!B8997&lt;=700),Input!B8997,""),"")</f>
        <v/>
      </c>
      <c r="C8997">
        <f>IF(B8997="","",INT(A8997))</f>
        <v/>
      </c>
      <c r="D8997">
        <f>IF(B8997="","",HOUR(A8997))</f>
        <v/>
      </c>
      <c r="E8997">
        <f>IF(B8997="","",IF(INPUT!$I$1="","",IF(C8997&lt;(INT(INPUT!$I$1)-INPUT!$I$2),"Off Meds",IF(C8997&lt;=(INT(INPUT!$I$1)+INPUT!$I$2),"Washout","On Meds"))))</f>
        <v/>
      </c>
      <c r="F8997">
        <f>IF(B8997="","",1.509*(LN(B8997)^1.084-5.381))</f>
        <v/>
      </c>
      <c r="G8997">
        <f>IF(F8997="","",IF(F8997&lt;0,10*F8997^2,0))</f>
        <v/>
      </c>
      <c r="H8997">
        <f>IF(F8997="","",IF(F8997&gt;0,10*F8997^2,0))</f>
        <v/>
      </c>
    </row>
    <row r="8998">
      <c r="A8998">
        <f>Input!A8998</f>
        <v/>
      </c>
      <c r="B8998">
        <f>IF(ISNUMBER(Input!B8998),IF(AND(Input!B8998&gt;=20,Input!B8998&lt;=700),Input!B8998,""),"")</f>
        <v/>
      </c>
      <c r="C8998">
        <f>IF(B8998="","",INT(A8998))</f>
        <v/>
      </c>
      <c r="D8998">
        <f>IF(B8998="","",HOUR(A8998))</f>
        <v/>
      </c>
      <c r="E8998">
        <f>IF(B8998="","",IF(INPUT!$I$1="","",IF(C8998&lt;(INT(INPUT!$I$1)-INPUT!$I$2),"Off Meds",IF(C8998&lt;=(INT(INPUT!$I$1)+INPUT!$I$2),"Washout","On Meds"))))</f>
        <v/>
      </c>
      <c r="F8998">
        <f>IF(B8998="","",1.509*(LN(B8998)^1.084-5.381))</f>
        <v/>
      </c>
      <c r="G8998">
        <f>IF(F8998="","",IF(F8998&lt;0,10*F8998^2,0))</f>
        <v/>
      </c>
      <c r="H8998">
        <f>IF(F8998="","",IF(F8998&gt;0,10*F8998^2,0))</f>
        <v/>
      </c>
    </row>
    <row r="8999">
      <c r="A8999">
        <f>Input!A8999</f>
        <v/>
      </c>
      <c r="B8999">
        <f>IF(ISNUMBER(Input!B8999),IF(AND(Input!B8999&gt;=20,Input!B8999&lt;=700),Input!B8999,""),"")</f>
        <v/>
      </c>
      <c r="C8999">
        <f>IF(B8999="","",INT(A8999))</f>
        <v/>
      </c>
      <c r="D8999">
        <f>IF(B8999="","",HOUR(A8999))</f>
        <v/>
      </c>
      <c r="E8999">
        <f>IF(B8999="","",IF(INPUT!$I$1="","",IF(C8999&lt;(INT(INPUT!$I$1)-INPUT!$I$2),"Off Meds",IF(C8999&lt;=(INT(INPUT!$I$1)+INPUT!$I$2),"Washout","On Meds"))))</f>
        <v/>
      </c>
      <c r="F8999">
        <f>IF(B8999="","",1.509*(LN(B8999)^1.084-5.381))</f>
        <v/>
      </c>
      <c r="G8999">
        <f>IF(F8999="","",IF(F8999&lt;0,10*F8999^2,0))</f>
        <v/>
      </c>
      <c r="H8999">
        <f>IF(F8999="","",IF(F8999&gt;0,10*F8999^2,0))</f>
        <v/>
      </c>
    </row>
    <row r="9000">
      <c r="A9000">
        <f>Input!A9000</f>
        <v/>
      </c>
      <c r="B9000">
        <f>IF(ISNUMBER(Input!B9000),IF(AND(Input!B9000&gt;=20,Input!B9000&lt;=700),Input!B9000,""),"")</f>
        <v/>
      </c>
      <c r="C9000">
        <f>IF(B9000="","",INT(A9000))</f>
        <v/>
      </c>
      <c r="D9000">
        <f>IF(B9000="","",HOUR(A9000))</f>
        <v/>
      </c>
      <c r="E9000">
        <f>IF(B9000="","",IF(INPUT!$I$1="","",IF(C9000&lt;(INT(INPUT!$I$1)-INPUT!$I$2),"Off Meds",IF(C9000&lt;=(INT(INPUT!$I$1)+INPUT!$I$2),"Washout","On Meds"))))</f>
        <v/>
      </c>
      <c r="F9000">
        <f>IF(B9000="","",1.509*(LN(B9000)^1.084-5.381))</f>
        <v/>
      </c>
      <c r="G9000">
        <f>IF(F9000="","",IF(F9000&lt;0,10*F9000^2,0))</f>
        <v/>
      </c>
      <c r="H9000">
        <f>IF(F9000="","",IF(F9000&gt;0,10*F9000^2,0))</f>
        <v/>
      </c>
    </row>
    <row r="9001">
      <c r="A9001">
        <f>Input!A9001</f>
        <v/>
      </c>
      <c r="B9001">
        <f>IF(ISNUMBER(Input!B9001),IF(AND(Input!B9001&gt;=20,Input!B9001&lt;=700),Input!B9001,""),"")</f>
        <v/>
      </c>
      <c r="C9001">
        <f>IF(B9001="","",INT(A9001))</f>
        <v/>
      </c>
      <c r="D9001">
        <f>IF(B9001="","",HOUR(A9001))</f>
        <v/>
      </c>
      <c r="E9001">
        <f>IF(B9001="","",IF(INPUT!$I$1="","",IF(C9001&lt;(INT(INPUT!$I$1)-INPUT!$I$2),"Off Meds",IF(C9001&lt;=(INT(INPUT!$I$1)+INPUT!$I$2),"Washout","On Meds"))))</f>
        <v/>
      </c>
      <c r="F9001">
        <f>IF(B9001="","",1.509*(LN(B9001)^1.084-5.381))</f>
        <v/>
      </c>
      <c r="G9001">
        <f>IF(F9001="","",IF(F9001&lt;0,10*F9001^2,0))</f>
        <v/>
      </c>
      <c r="H9001">
        <f>IF(F9001="","",IF(F9001&gt;0,10*F9001^2,0))</f>
        <v/>
      </c>
    </row>
    <row r="9002">
      <c r="A9002">
        <f>Input!A9002</f>
        <v/>
      </c>
      <c r="B9002">
        <f>IF(ISNUMBER(Input!B9002),IF(AND(Input!B9002&gt;=20,Input!B9002&lt;=700),Input!B9002,""),"")</f>
        <v/>
      </c>
      <c r="C9002">
        <f>IF(B9002="","",INT(A9002))</f>
        <v/>
      </c>
      <c r="D9002">
        <f>IF(B9002="","",HOUR(A9002))</f>
        <v/>
      </c>
      <c r="E9002">
        <f>IF(B9002="","",IF(INPUT!$I$1="","",IF(C9002&lt;(INT(INPUT!$I$1)-INPUT!$I$2),"Off Meds",IF(C9002&lt;=(INT(INPUT!$I$1)+INPUT!$I$2),"Washout","On Meds"))))</f>
        <v/>
      </c>
      <c r="F9002">
        <f>IF(B9002="","",1.509*(LN(B9002)^1.084-5.381))</f>
        <v/>
      </c>
      <c r="G9002">
        <f>IF(F9002="","",IF(F9002&lt;0,10*F9002^2,0))</f>
        <v/>
      </c>
      <c r="H9002">
        <f>IF(F9002="","",IF(F9002&gt;0,10*F9002^2,0))</f>
        <v/>
      </c>
    </row>
    <row r="9003">
      <c r="A9003">
        <f>Input!A9003</f>
        <v/>
      </c>
      <c r="B9003">
        <f>IF(ISNUMBER(Input!B9003),IF(AND(Input!B9003&gt;=20,Input!B9003&lt;=700),Input!B9003,""),"")</f>
        <v/>
      </c>
      <c r="C9003">
        <f>IF(B9003="","",INT(A9003))</f>
        <v/>
      </c>
      <c r="D9003">
        <f>IF(B9003="","",HOUR(A9003))</f>
        <v/>
      </c>
      <c r="E9003">
        <f>IF(B9003="","",IF(INPUT!$I$1="","",IF(C9003&lt;(INT(INPUT!$I$1)-INPUT!$I$2),"Off Meds",IF(C9003&lt;=(INT(INPUT!$I$1)+INPUT!$I$2),"Washout","On Meds"))))</f>
        <v/>
      </c>
      <c r="F9003">
        <f>IF(B9003="","",1.509*(LN(B9003)^1.084-5.381))</f>
        <v/>
      </c>
      <c r="G9003">
        <f>IF(F9003="","",IF(F9003&lt;0,10*F9003^2,0))</f>
        <v/>
      </c>
      <c r="H9003">
        <f>IF(F9003="","",IF(F9003&gt;0,10*F9003^2,0))</f>
        <v/>
      </c>
    </row>
    <row r="9004">
      <c r="A9004">
        <f>Input!A9004</f>
        <v/>
      </c>
      <c r="B9004">
        <f>IF(ISNUMBER(Input!B9004),IF(AND(Input!B9004&gt;=20,Input!B9004&lt;=700),Input!B9004,""),"")</f>
        <v/>
      </c>
      <c r="C9004">
        <f>IF(B9004="","",INT(A9004))</f>
        <v/>
      </c>
      <c r="D9004">
        <f>IF(B9004="","",HOUR(A9004))</f>
        <v/>
      </c>
      <c r="E9004">
        <f>IF(B9004="","",IF(INPUT!$I$1="","",IF(C9004&lt;(INT(INPUT!$I$1)-INPUT!$I$2),"Off Meds",IF(C9004&lt;=(INT(INPUT!$I$1)+INPUT!$I$2),"Washout","On Meds"))))</f>
        <v/>
      </c>
      <c r="F9004">
        <f>IF(B9004="","",1.509*(LN(B9004)^1.084-5.381))</f>
        <v/>
      </c>
      <c r="G9004">
        <f>IF(F9004="","",IF(F9004&lt;0,10*F9004^2,0))</f>
        <v/>
      </c>
      <c r="H9004">
        <f>IF(F9004="","",IF(F9004&gt;0,10*F9004^2,0))</f>
        <v/>
      </c>
    </row>
    <row r="9005">
      <c r="A9005">
        <f>Input!A9005</f>
        <v/>
      </c>
      <c r="B9005">
        <f>IF(ISNUMBER(Input!B9005),IF(AND(Input!B9005&gt;=20,Input!B9005&lt;=700),Input!B9005,""),"")</f>
        <v/>
      </c>
      <c r="C9005">
        <f>IF(B9005="","",INT(A9005))</f>
        <v/>
      </c>
      <c r="D9005">
        <f>IF(B9005="","",HOUR(A9005))</f>
        <v/>
      </c>
      <c r="E9005">
        <f>IF(B9005="","",IF(INPUT!$I$1="","",IF(C9005&lt;(INT(INPUT!$I$1)-INPUT!$I$2),"Off Meds",IF(C9005&lt;=(INT(INPUT!$I$1)+INPUT!$I$2),"Washout","On Meds"))))</f>
        <v/>
      </c>
      <c r="F9005">
        <f>IF(B9005="","",1.509*(LN(B9005)^1.084-5.381))</f>
        <v/>
      </c>
      <c r="G9005">
        <f>IF(F9005="","",IF(F9005&lt;0,10*F9005^2,0))</f>
        <v/>
      </c>
      <c r="H9005">
        <f>IF(F9005="","",IF(F9005&gt;0,10*F9005^2,0))</f>
        <v/>
      </c>
    </row>
    <row r="9006">
      <c r="A9006">
        <f>Input!A9006</f>
        <v/>
      </c>
      <c r="B9006">
        <f>IF(ISNUMBER(Input!B9006),IF(AND(Input!B9006&gt;=20,Input!B9006&lt;=700),Input!B9006,""),"")</f>
        <v/>
      </c>
      <c r="C9006">
        <f>IF(B9006="","",INT(A9006))</f>
        <v/>
      </c>
      <c r="D9006">
        <f>IF(B9006="","",HOUR(A9006))</f>
        <v/>
      </c>
      <c r="E9006">
        <f>IF(B9006="","",IF(INPUT!$I$1="","",IF(C9006&lt;(INT(INPUT!$I$1)-INPUT!$I$2),"Off Meds",IF(C9006&lt;=(INT(INPUT!$I$1)+INPUT!$I$2),"Washout","On Meds"))))</f>
        <v/>
      </c>
      <c r="F9006">
        <f>IF(B9006="","",1.509*(LN(B9006)^1.084-5.381))</f>
        <v/>
      </c>
      <c r="G9006">
        <f>IF(F9006="","",IF(F9006&lt;0,10*F9006^2,0))</f>
        <v/>
      </c>
      <c r="H9006">
        <f>IF(F9006="","",IF(F9006&gt;0,10*F9006^2,0))</f>
        <v/>
      </c>
    </row>
    <row r="9007">
      <c r="A9007">
        <f>Input!A9007</f>
        <v/>
      </c>
      <c r="B9007">
        <f>IF(ISNUMBER(Input!B9007),IF(AND(Input!B9007&gt;=20,Input!B9007&lt;=700),Input!B9007,""),"")</f>
        <v/>
      </c>
      <c r="C9007">
        <f>IF(B9007="","",INT(A9007))</f>
        <v/>
      </c>
      <c r="D9007">
        <f>IF(B9007="","",HOUR(A9007))</f>
        <v/>
      </c>
      <c r="E9007">
        <f>IF(B9007="","",IF(INPUT!$I$1="","",IF(C9007&lt;(INT(INPUT!$I$1)-INPUT!$I$2),"Off Meds",IF(C9007&lt;=(INT(INPUT!$I$1)+INPUT!$I$2),"Washout","On Meds"))))</f>
        <v/>
      </c>
      <c r="F9007">
        <f>IF(B9007="","",1.509*(LN(B9007)^1.084-5.381))</f>
        <v/>
      </c>
      <c r="G9007">
        <f>IF(F9007="","",IF(F9007&lt;0,10*F9007^2,0))</f>
        <v/>
      </c>
      <c r="H9007">
        <f>IF(F9007="","",IF(F9007&gt;0,10*F9007^2,0))</f>
        <v/>
      </c>
    </row>
    <row r="9008">
      <c r="A9008">
        <f>Input!A9008</f>
        <v/>
      </c>
      <c r="B9008">
        <f>IF(ISNUMBER(Input!B9008),IF(AND(Input!B9008&gt;=20,Input!B9008&lt;=700),Input!B9008,""),"")</f>
        <v/>
      </c>
      <c r="C9008">
        <f>IF(B9008="","",INT(A9008))</f>
        <v/>
      </c>
      <c r="D9008">
        <f>IF(B9008="","",HOUR(A9008))</f>
        <v/>
      </c>
      <c r="E9008">
        <f>IF(B9008="","",IF(INPUT!$I$1="","",IF(C9008&lt;(INT(INPUT!$I$1)-INPUT!$I$2),"Off Meds",IF(C9008&lt;=(INT(INPUT!$I$1)+INPUT!$I$2),"Washout","On Meds"))))</f>
        <v/>
      </c>
      <c r="F9008">
        <f>IF(B9008="","",1.509*(LN(B9008)^1.084-5.381))</f>
        <v/>
      </c>
      <c r="G9008">
        <f>IF(F9008="","",IF(F9008&lt;0,10*F9008^2,0))</f>
        <v/>
      </c>
      <c r="H9008">
        <f>IF(F9008="","",IF(F9008&gt;0,10*F9008^2,0))</f>
        <v/>
      </c>
    </row>
    <row r="9009">
      <c r="A9009">
        <f>Input!A9009</f>
        <v/>
      </c>
      <c r="B9009">
        <f>IF(ISNUMBER(Input!B9009),IF(AND(Input!B9009&gt;=20,Input!B9009&lt;=700),Input!B9009,""),"")</f>
        <v/>
      </c>
      <c r="C9009">
        <f>IF(B9009="","",INT(A9009))</f>
        <v/>
      </c>
      <c r="D9009">
        <f>IF(B9009="","",HOUR(A9009))</f>
        <v/>
      </c>
      <c r="E9009">
        <f>IF(B9009="","",IF(INPUT!$I$1="","",IF(C9009&lt;(INT(INPUT!$I$1)-INPUT!$I$2),"Off Meds",IF(C9009&lt;=(INT(INPUT!$I$1)+INPUT!$I$2),"Washout","On Meds"))))</f>
        <v/>
      </c>
      <c r="F9009">
        <f>IF(B9009="","",1.509*(LN(B9009)^1.084-5.381))</f>
        <v/>
      </c>
      <c r="G9009">
        <f>IF(F9009="","",IF(F9009&lt;0,10*F9009^2,0))</f>
        <v/>
      </c>
      <c r="H9009">
        <f>IF(F9009="","",IF(F9009&gt;0,10*F9009^2,0))</f>
        <v/>
      </c>
    </row>
    <row r="9010">
      <c r="A9010">
        <f>Input!A9010</f>
        <v/>
      </c>
      <c r="B9010">
        <f>IF(ISNUMBER(Input!B9010),IF(AND(Input!B9010&gt;=20,Input!B9010&lt;=700),Input!B9010,""),"")</f>
        <v/>
      </c>
      <c r="C9010">
        <f>IF(B9010="","",INT(A9010))</f>
        <v/>
      </c>
      <c r="D9010">
        <f>IF(B9010="","",HOUR(A9010))</f>
        <v/>
      </c>
      <c r="E9010">
        <f>IF(B9010="","",IF(INPUT!$I$1="","",IF(C9010&lt;(INT(INPUT!$I$1)-INPUT!$I$2),"Off Meds",IF(C9010&lt;=(INT(INPUT!$I$1)+INPUT!$I$2),"Washout","On Meds"))))</f>
        <v/>
      </c>
      <c r="F9010">
        <f>IF(B9010="","",1.509*(LN(B9010)^1.084-5.381))</f>
        <v/>
      </c>
      <c r="G9010">
        <f>IF(F9010="","",IF(F9010&lt;0,10*F9010^2,0))</f>
        <v/>
      </c>
      <c r="H9010">
        <f>IF(F9010="","",IF(F9010&gt;0,10*F9010^2,0))</f>
        <v/>
      </c>
    </row>
    <row r="9011">
      <c r="A9011">
        <f>Input!A9011</f>
        <v/>
      </c>
      <c r="B9011">
        <f>IF(ISNUMBER(Input!B9011),IF(AND(Input!B9011&gt;=20,Input!B9011&lt;=700),Input!B9011,""),"")</f>
        <v/>
      </c>
      <c r="C9011">
        <f>IF(B9011="","",INT(A9011))</f>
        <v/>
      </c>
      <c r="D9011">
        <f>IF(B9011="","",HOUR(A9011))</f>
        <v/>
      </c>
      <c r="E9011">
        <f>IF(B9011="","",IF(INPUT!$I$1="","",IF(C9011&lt;(INT(INPUT!$I$1)-INPUT!$I$2),"Off Meds",IF(C9011&lt;=(INT(INPUT!$I$1)+INPUT!$I$2),"Washout","On Meds"))))</f>
        <v/>
      </c>
      <c r="F9011">
        <f>IF(B9011="","",1.509*(LN(B9011)^1.084-5.381))</f>
        <v/>
      </c>
      <c r="G9011">
        <f>IF(F9011="","",IF(F9011&lt;0,10*F9011^2,0))</f>
        <v/>
      </c>
      <c r="H9011">
        <f>IF(F9011="","",IF(F9011&gt;0,10*F9011^2,0))</f>
        <v/>
      </c>
    </row>
    <row r="9012">
      <c r="A9012">
        <f>Input!A9012</f>
        <v/>
      </c>
      <c r="B9012">
        <f>IF(ISNUMBER(Input!B9012),IF(AND(Input!B9012&gt;=20,Input!B9012&lt;=700),Input!B9012,""),"")</f>
        <v/>
      </c>
      <c r="C9012">
        <f>IF(B9012="","",INT(A9012))</f>
        <v/>
      </c>
      <c r="D9012">
        <f>IF(B9012="","",HOUR(A9012))</f>
        <v/>
      </c>
      <c r="E9012">
        <f>IF(B9012="","",IF(INPUT!$I$1="","",IF(C9012&lt;(INT(INPUT!$I$1)-INPUT!$I$2),"Off Meds",IF(C9012&lt;=(INT(INPUT!$I$1)+INPUT!$I$2),"Washout","On Meds"))))</f>
        <v/>
      </c>
      <c r="F9012">
        <f>IF(B9012="","",1.509*(LN(B9012)^1.084-5.381))</f>
        <v/>
      </c>
      <c r="G9012">
        <f>IF(F9012="","",IF(F9012&lt;0,10*F9012^2,0))</f>
        <v/>
      </c>
      <c r="H9012">
        <f>IF(F9012="","",IF(F9012&gt;0,10*F9012^2,0))</f>
        <v/>
      </c>
    </row>
    <row r="9013">
      <c r="A9013">
        <f>Input!A9013</f>
        <v/>
      </c>
      <c r="B9013">
        <f>IF(ISNUMBER(Input!B9013),IF(AND(Input!B9013&gt;=20,Input!B9013&lt;=700),Input!B9013,""),"")</f>
        <v/>
      </c>
      <c r="C9013">
        <f>IF(B9013="","",INT(A9013))</f>
        <v/>
      </c>
      <c r="D9013">
        <f>IF(B9013="","",HOUR(A9013))</f>
        <v/>
      </c>
      <c r="E9013">
        <f>IF(B9013="","",IF(INPUT!$I$1="","",IF(C9013&lt;(INT(INPUT!$I$1)-INPUT!$I$2),"Off Meds",IF(C9013&lt;=(INT(INPUT!$I$1)+INPUT!$I$2),"Washout","On Meds"))))</f>
        <v/>
      </c>
      <c r="F9013">
        <f>IF(B9013="","",1.509*(LN(B9013)^1.084-5.381))</f>
        <v/>
      </c>
      <c r="G9013">
        <f>IF(F9013="","",IF(F9013&lt;0,10*F9013^2,0))</f>
        <v/>
      </c>
      <c r="H9013">
        <f>IF(F9013="","",IF(F9013&gt;0,10*F9013^2,0))</f>
        <v/>
      </c>
    </row>
    <row r="9014">
      <c r="A9014">
        <f>Input!A9014</f>
        <v/>
      </c>
      <c r="B9014">
        <f>IF(ISNUMBER(Input!B9014),IF(AND(Input!B9014&gt;=20,Input!B9014&lt;=700),Input!B9014,""),"")</f>
        <v/>
      </c>
      <c r="C9014">
        <f>IF(B9014="","",INT(A9014))</f>
        <v/>
      </c>
      <c r="D9014">
        <f>IF(B9014="","",HOUR(A9014))</f>
        <v/>
      </c>
      <c r="E9014">
        <f>IF(B9014="","",IF(INPUT!$I$1="","",IF(C9014&lt;(INT(INPUT!$I$1)-INPUT!$I$2),"Off Meds",IF(C9014&lt;=(INT(INPUT!$I$1)+INPUT!$I$2),"Washout","On Meds"))))</f>
        <v/>
      </c>
      <c r="F9014">
        <f>IF(B9014="","",1.509*(LN(B9014)^1.084-5.381))</f>
        <v/>
      </c>
      <c r="G9014">
        <f>IF(F9014="","",IF(F9014&lt;0,10*F9014^2,0))</f>
        <v/>
      </c>
      <c r="H9014">
        <f>IF(F9014="","",IF(F9014&gt;0,10*F9014^2,0))</f>
        <v/>
      </c>
    </row>
    <row r="9015">
      <c r="A9015">
        <f>Input!A9015</f>
        <v/>
      </c>
      <c r="B9015">
        <f>IF(ISNUMBER(Input!B9015),IF(AND(Input!B9015&gt;=20,Input!B9015&lt;=700),Input!B9015,""),"")</f>
        <v/>
      </c>
      <c r="C9015">
        <f>IF(B9015="","",INT(A9015))</f>
        <v/>
      </c>
      <c r="D9015">
        <f>IF(B9015="","",HOUR(A9015))</f>
        <v/>
      </c>
      <c r="E9015">
        <f>IF(B9015="","",IF(INPUT!$I$1="","",IF(C9015&lt;(INT(INPUT!$I$1)-INPUT!$I$2),"Off Meds",IF(C9015&lt;=(INT(INPUT!$I$1)+INPUT!$I$2),"Washout","On Meds"))))</f>
        <v/>
      </c>
      <c r="F9015">
        <f>IF(B9015="","",1.509*(LN(B9015)^1.084-5.381))</f>
        <v/>
      </c>
      <c r="G9015">
        <f>IF(F9015="","",IF(F9015&lt;0,10*F9015^2,0))</f>
        <v/>
      </c>
      <c r="H9015">
        <f>IF(F9015="","",IF(F9015&gt;0,10*F9015^2,0))</f>
        <v/>
      </c>
    </row>
    <row r="9016">
      <c r="A9016">
        <f>Input!A9016</f>
        <v/>
      </c>
      <c r="B9016">
        <f>IF(ISNUMBER(Input!B9016),IF(AND(Input!B9016&gt;=20,Input!B9016&lt;=700),Input!B9016,""),"")</f>
        <v/>
      </c>
      <c r="C9016">
        <f>IF(B9016="","",INT(A9016))</f>
        <v/>
      </c>
      <c r="D9016">
        <f>IF(B9016="","",HOUR(A9016))</f>
        <v/>
      </c>
      <c r="E9016">
        <f>IF(B9016="","",IF(INPUT!$I$1="","",IF(C9016&lt;(INT(INPUT!$I$1)-INPUT!$I$2),"Off Meds",IF(C9016&lt;=(INT(INPUT!$I$1)+INPUT!$I$2),"Washout","On Meds"))))</f>
        <v/>
      </c>
      <c r="F9016">
        <f>IF(B9016="","",1.509*(LN(B9016)^1.084-5.381))</f>
        <v/>
      </c>
      <c r="G9016">
        <f>IF(F9016="","",IF(F9016&lt;0,10*F9016^2,0))</f>
        <v/>
      </c>
      <c r="H9016">
        <f>IF(F9016="","",IF(F9016&gt;0,10*F9016^2,0))</f>
        <v/>
      </c>
    </row>
    <row r="9017">
      <c r="A9017">
        <f>Input!A9017</f>
        <v/>
      </c>
      <c r="B9017">
        <f>IF(ISNUMBER(Input!B9017),IF(AND(Input!B9017&gt;=20,Input!B9017&lt;=700),Input!B9017,""),"")</f>
        <v/>
      </c>
      <c r="C9017">
        <f>IF(B9017="","",INT(A9017))</f>
        <v/>
      </c>
      <c r="D9017">
        <f>IF(B9017="","",HOUR(A9017))</f>
        <v/>
      </c>
      <c r="E9017">
        <f>IF(B9017="","",IF(INPUT!$I$1="","",IF(C9017&lt;(INT(INPUT!$I$1)-INPUT!$I$2),"Off Meds",IF(C9017&lt;=(INT(INPUT!$I$1)+INPUT!$I$2),"Washout","On Meds"))))</f>
        <v/>
      </c>
      <c r="F9017">
        <f>IF(B9017="","",1.509*(LN(B9017)^1.084-5.381))</f>
        <v/>
      </c>
      <c r="G9017">
        <f>IF(F9017="","",IF(F9017&lt;0,10*F9017^2,0))</f>
        <v/>
      </c>
      <c r="H9017">
        <f>IF(F9017="","",IF(F9017&gt;0,10*F9017^2,0))</f>
        <v/>
      </c>
    </row>
    <row r="9018">
      <c r="A9018">
        <f>Input!A9018</f>
        <v/>
      </c>
      <c r="B9018">
        <f>IF(ISNUMBER(Input!B9018),IF(AND(Input!B9018&gt;=20,Input!B9018&lt;=700),Input!B9018,""),"")</f>
        <v/>
      </c>
      <c r="C9018">
        <f>IF(B9018="","",INT(A9018))</f>
        <v/>
      </c>
      <c r="D9018">
        <f>IF(B9018="","",HOUR(A9018))</f>
        <v/>
      </c>
      <c r="E9018">
        <f>IF(B9018="","",IF(INPUT!$I$1="","",IF(C9018&lt;(INT(INPUT!$I$1)-INPUT!$I$2),"Off Meds",IF(C9018&lt;=(INT(INPUT!$I$1)+INPUT!$I$2),"Washout","On Meds"))))</f>
        <v/>
      </c>
      <c r="F9018">
        <f>IF(B9018="","",1.509*(LN(B9018)^1.084-5.381))</f>
        <v/>
      </c>
      <c r="G9018">
        <f>IF(F9018="","",IF(F9018&lt;0,10*F9018^2,0))</f>
        <v/>
      </c>
      <c r="H9018">
        <f>IF(F9018="","",IF(F9018&gt;0,10*F9018^2,0))</f>
        <v/>
      </c>
    </row>
    <row r="9019">
      <c r="A9019">
        <f>Input!A9019</f>
        <v/>
      </c>
      <c r="B9019">
        <f>IF(ISNUMBER(Input!B9019),IF(AND(Input!B9019&gt;=20,Input!B9019&lt;=700),Input!B9019,""),"")</f>
        <v/>
      </c>
      <c r="C9019">
        <f>IF(B9019="","",INT(A9019))</f>
        <v/>
      </c>
      <c r="D9019">
        <f>IF(B9019="","",HOUR(A9019))</f>
        <v/>
      </c>
      <c r="E9019">
        <f>IF(B9019="","",IF(INPUT!$I$1="","",IF(C9019&lt;(INT(INPUT!$I$1)-INPUT!$I$2),"Off Meds",IF(C9019&lt;=(INT(INPUT!$I$1)+INPUT!$I$2),"Washout","On Meds"))))</f>
        <v/>
      </c>
      <c r="F9019">
        <f>IF(B9019="","",1.509*(LN(B9019)^1.084-5.381))</f>
        <v/>
      </c>
      <c r="G9019">
        <f>IF(F9019="","",IF(F9019&lt;0,10*F9019^2,0))</f>
        <v/>
      </c>
      <c r="H9019">
        <f>IF(F9019="","",IF(F9019&gt;0,10*F9019^2,0))</f>
        <v/>
      </c>
    </row>
    <row r="9020">
      <c r="A9020">
        <f>Input!A9020</f>
        <v/>
      </c>
      <c r="B9020">
        <f>IF(ISNUMBER(Input!B9020),IF(AND(Input!B9020&gt;=20,Input!B9020&lt;=700),Input!B9020,""),"")</f>
        <v/>
      </c>
      <c r="C9020">
        <f>IF(B9020="","",INT(A9020))</f>
        <v/>
      </c>
      <c r="D9020">
        <f>IF(B9020="","",HOUR(A9020))</f>
        <v/>
      </c>
      <c r="E9020">
        <f>IF(B9020="","",IF(INPUT!$I$1="","",IF(C9020&lt;(INT(INPUT!$I$1)-INPUT!$I$2),"Off Meds",IF(C9020&lt;=(INT(INPUT!$I$1)+INPUT!$I$2),"Washout","On Meds"))))</f>
        <v/>
      </c>
      <c r="F9020">
        <f>IF(B9020="","",1.509*(LN(B9020)^1.084-5.381))</f>
        <v/>
      </c>
      <c r="G9020">
        <f>IF(F9020="","",IF(F9020&lt;0,10*F9020^2,0))</f>
        <v/>
      </c>
      <c r="H9020">
        <f>IF(F9020="","",IF(F9020&gt;0,10*F9020^2,0))</f>
        <v/>
      </c>
    </row>
    <row r="9021">
      <c r="A9021">
        <f>Input!A9021</f>
        <v/>
      </c>
      <c r="B9021">
        <f>IF(ISNUMBER(Input!B9021),IF(AND(Input!B9021&gt;=20,Input!B9021&lt;=700),Input!B9021,""),"")</f>
        <v/>
      </c>
      <c r="C9021">
        <f>IF(B9021="","",INT(A9021))</f>
        <v/>
      </c>
      <c r="D9021">
        <f>IF(B9021="","",HOUR(A9021))</f>
        <v/>
      </c>
      <c r="E9021">
        <f>IF(B9021="","",IF(INPUT!$I$1="","",IF(C9021&lt;(INT(INPUT!$I$1)-INPUT!$I$2),"Off Meds",IF(C9021&lt;=(INT(INPUT!$I$1)+INPUT!$I$2),"Washout","On Meds"))))</f>
        <v/>
      </c>
      <c r="F9021">
        <f>IF(B9021="","",1.509*(LN(B9021)^1.084-5.381))</f>
        <v/>
      </c>
      <c r="G9021">
        <f>IF(F9021="","",IF(F9021&lt;0,10*F9021^2,0))</f>
        <v/>
      </c>
      <c r="H9021">
        <f>IF(F9021="","",IF(F9021&gt;0,10*F9021^2,0))</f>
        <v/>
      </c>
    </row>
    <row r="9022">
      <c r="A9022">
        <f>Input!A9022</f>
        <v/>
      </c>
      <c r="B9022">
        <f>IF(ISNUMBER(Input!B9022),IF(AND(Input!B9022&gt;=20,Input!B9022&lt;=700),Input!B9022,""),"")</f>
        <v/>
      </c>
      <c r="C9022">
        <f>IF(B9022="","",INT(A9022))</f>
        <v/>
      </c>
      <c r="D9022">
        <f>IF(B9022="","",HOUR(A9022))</f>
        <v/>
      </c>
      <c r="E9022">
        <f>IF(B9022="","",IF(INPUT!$I$1="","",IF(C9022&lt;(INT(INPUT!$I$1)-INPUT!$I$2),"Off Meds",IF(C9022&lt;=(INT(INPUT!$I$1)+INPUT!$I$2),"Washout","On Meds"))))</f>
        <v/>
      </c>
      <c r="F9022">
        <f>IF(B9022="","",1.509*(LN(B9022)^1.084-5.381))</f>
        <v/>
      </c>
      <c r="G9022">
        <f>IF(F9022="","",IF(F9022&lt;0,10*F9022^2,0))</f>
        <v/>
      </c>
      <c r="H9022">
        <f>IF(F9022="","",IF(F9022&gt;0,10*F9022^2,0))</f>
        <v/>
      </c>
    </row>
    <row r="9023">
      <c r="A9023">
        <f>Input!A9023</f>
        <v/>
      </c>
      <c r="B9023">
        <f>IF(ISNUMBER(Input!B9023),IF(AND(Input!B9023&gt;=20,Input!B9023&lt;=700),Input!B9023,""),"")</f>
        <v/>
      </c>
      <c r="C9023">
        <f>IF(B9023="","",INT(A9023))</f>
        <v/>
      </c>
      <c r="D9023">
        <f>IF(B9023="","",HOUR(A9023))</f>
        <v/>
      </c>
      <c r="E9023">
        <f>IF(B9023="","",IF(INPUT!$I$1="","",IF(C9023&lt;(INT(INPUT!$I$1)-INPUT!$I$2),"Off Meds",IF(C9023&lt;=(INT(INPUT!$I$1)+INPUT!$I$2),"Washout","On Meds"))))</f>
        <v/>
      </c>
      <c r="F9023">
        <f>IF(B9023="","",1.509*(LN(B9023)^1.084-5.381))</f>
        <v/>
      </c>
      <c r="G9023">
        <f>IF(F9023="","",IF(F9023&lt;0,10*F9023^2,0))</f>
        <v/>
      </c>
      <c r="H9023">
        <f>IF(F9023="","",IF(F9023&gt;0,10*F9023^2,0))</f>
        <v/>
      </c>
    </row>
    <row r="9024">
      <c r="A9024">
        <f>Input!A9024</f>
        <v/>
      </c>
      <c r="B9024">
        <f>IF(ISNUMBER(Input!B9024),IF(AND(Input!B9024&gt;=20,Input!B9024&lt;=700),Input!B9024,""),"")</f>
        <v/>
      </c>
      <c r="C9024">
        <f>IF(B9024="","",INT(A9024))</f>
        <v/>
      </c>
      <c r="D9024">
        <f>IF(B9024="","",HOUR(A9024))</f>
        <v/>
      </c>
      <c r="E9024">
        <f>IF(B9024="","",IF(INPUT!$I$1="","",IF(C9024&lt;(INT(INPUT!$I$1)-INPUT!$I$2),"Off Meds",IF(C9024&lt;=(INT(INPUT!$I$1)+INPUT!$I$2),"Washout","On Meds"))))</f>
        <v/>
      </c>
      <c r="F9024">
        <f>IF(B9024="","",1.509*(LN(B9024)^1.084-5.381))</f>
        <v/>
      </c>
      <c r="G9024">
        <f>IF(F9024="","",IF(F9024&lt;0,10*F9024^2,0))</f>
        <v/>
      </c>
      <c r="H9024">
        <f>IF(F9024="","",IF(F9024&gt;0,10*F9024^2,0))</f>
        <v/>
      </c>
    </row>
    <row r="9025">
      <c r="A9025">
        <f>Input!A9025</f>
        <v/>
      </c>
      <c r="B9025">
        <f>IF(ISNUMBER(Input!B9025),IF(AND(Input!B9025&gt;=20,Input!B9025&lt;=700),Input!B9025,""),"")</f>
        <v/>
      </c>
      <c r="C9025">
        <f>IF(B9025="","",INT(A9025))</f>
        <v/>
      </c>
      <c r="D9025">
        <f>IF(B9025="","",HOUR(A9025))</f>
        <v/>
      </c>
      <c r="E9025">
        <f>IF(B9025="","",IF(INPUT!$I$1="","",IF(C9025&lt;(INT(INPUT!$I$1)-INPUT!$I$2),"Off Meds",IF(C9025&lt;=(INT(INPUT!$I$1)+INPUT!$I$2),"Washout","On Meds"))))</f>
        <v/>
      </c>
      <c r="F9025">
        <f>IF(B9025="","",1.509*(LN(B9025)^1.084-5.381))</f>
        <v/>
      </c>
      <c r="G9025">
        <f>IF(F9025="","",IF(F9025&lt;0,10*F9025^2,0))</f>
        <v/>
      </c>
      <c r="H9025">
        <f>IF(F9025="","",IF(F9025&gt;0,10*F9025^2,0))</f>
        <v/>
      </c>
    </row>
    <row r="9026">
      <c r="A9026">
        <f>Input!A9026</f>
        <v/>
      </c>
      <c r="B9026">
        <f>IF(ISNUMBER(Input!B9026),IF(AND(Input!B9026&gt;=20,Input!B9026&lt;=700),Input!B9026,""),"")</f>
        <v/>
      </c>
      <c r="C9026">
        <f>IF(B9026="","",INT(A9026))</f>
        <v/>
      </c>
      <c r="D9026">
        <f>IF(B9026="","",HOUR(A9026))</f>
        <v/>
      </c>
      <c r="E9026">
        <f>IF(B9026="","",IF(INPUT!$I$1="","",IF(C9026&lt;(INT(INPUT!$I$1)-INPUT!$I$2),"Off Meds",IF(C9026&lt;=(INT(INPUT!$I$1)+INPUT!$I$2),"Washout","On Meds"))))</f>
        <v/>
      </c>
      <c r="F9026">
        <f>IF(B9026="","",1.509*(LN(B9026)^1.084-5.381))</f>
        <v/>
      </c>
      <c r="G9026">
        <f>IF(F9026="","",IF(F9026&lt;0,10*F9026^2,0))</f>
        <v/>
      </c>
      <c r="H9026">
        <f>IF(F9026="","",IF(F9026&gt;0,10*F9026^2,0))</f>
        <v/>
      </c>
    </row>
    <row r="9027">
      <c r="A9027">
        <f>Input!A9027</f>
        <v/>
      </c>
      <c r="B9027">
        <f>IF(ISNUMBER(Input!B9027),IF(AND(Input!B9027&gt;=20,Input!B9027&lt;=700),Input!B9027,""),"")</f>
        <v/>
      </c>
      <c r="C9027">
        <f>IF(B9027="","",INT(A9027))</f>
        <v/>
      </c>
      <c r="D9027">
        <f>IF(B9027="","",HOUR(A9027))</f>
        <v/>
      </c>
      <c r="E9027">
        <f>IF(B9027="","",IF(INPUT!$I$1="","",IF(C9027&lt;(INT(INPUT!$I$1)-INPUT!$I$2),"Off Meds",IF(C9027&lt;=(INT(INPUT!$I$1)+INPUT!$I$2),"Washout","On Meds"))))</f>
        <v/>
      </c>
      <c r="F9027">
        <f>IF(B9027="","",1.509*(LN(B9027)^1.084-5.381))</f>
        <v/>
      </c>
      <c r="G9027">
        <f>IF(F9027="","",IF(F9027&lt;0,10*F9027^2,0))</f>
        <v/>
      </c>
      <c r="H9027">
        <f>IF(F9027="","",IF(F9027&gt;0,10*F9027^2,0))</f>
        <v/>
      </c>
    </row>
    <row r="9028">
      <c r="A9028">
        <f>Input!A9028</f>
        <v/>
      </c>
      <c r="B9028">
        <f>IF(ISNUMBER(Input!B9028),IF(AND(Input!B9028&gt;=20,Input!B9028&lt;=700),Input!B9028,""),"")</f>
        <v/>
      </c>
      <c r="C9028">
        <f>IF(B9028="","",INT(A9028))</f>
        <v/>
      </c>
      <c r="D9028">
        <f>IF(B9028="","",HOUR(A9028))</f>
        <v/>
      </c>
      <c r="E9028">
        <f>IF(B9028="","",IF(INPUT!$I$1="","",IF(C9028&lt;(INT(INPUT!$I$1)-INPUT!$I$2),"Off Meds",IF(C9028&lt;=(INT(INPUT!$I$1)+INPUT!$I$2),"Washout","On Meds"))))</f>
        <v/>
      </c>
      <c r="F9028">
        <f>IF(B9028="","",1.509*(LN(B9028)^1.084-5.381))</f>
        <v/>
      </c>
      <c r="G9028">
        <f>IF(F9028="","",IF(F9028&lt;0,10*F9028^2,0))</f>
        <v/>
      </c>
      <c r="H9028">
        <f>IF(F9028="","",IF(F9028&gt;0,10*F9028^2,0))</f>
        <v/>
      </c>
    </row>
    <row r="9029">
      <c r="A9029">
        <f>Input!A9029</f>
        <v/>
      </c>
      <c r="B9029">
        <f>IF(ISNUMBER(Input!B9029),IF(AND(Input!B9029&gt;=20,Input!B9029&lt;=700),Input!B9029,""),"")</f>
        <v/>
      </c>
      <c r="C9029">
        <f>IF(B9029="","",INT(A9029))</f>
        <v/>
      </c>
      <c r="D9029">
        <f>IF(B9029="","",HOUR(A9029))</f>
        <v/>
      </c>
      <c r="E9029">
        <f>IF(B9029="","",IF(INPUT!$I$1="","",IF(C9029&lt;(INT(INPUT!$I$1)-INPUT!$I$2),"Off Meds",IF(C9029&lt;=(INT(INPUT!$I$1)+INPUT!$I$2),"Washout","On Meds"))))</f>
        <v/>
      </c>
      <c r="F9029">
        <f>IF(B9029="","",1.509*(LN(B9029)^1.084-5.381))</f>
        <v/>
      </c>
      <c r="G9029">
        <f>IF(F9029="","",IF(F9029&lt;0,10*F9029^2,0))</f>
        <v/>
      </c>
      <c r="H9029">
        <f>IF(F9029="","",IF(F9029&gt;0,10*F9029^2,0))</f>
        <v/>
      </c>
    </row>
    <row r="9030">
      <c r="A9030">
        <f>Input!A9030</f>
        <v/>
      </c>
      <c r="B9030">
        <f>IF(ISNUMBER(Input!B9030),IF(AND(Input!B9030&gt;=20,Input!B9030&lt;=700),Input!B9030,""),"")</f>
        <v/>
      </c>
      <c r="C9030">
        <f>IF(B9030="","",INT(A9030))</f>
        <v/>
      </c>
      <c r="D9030">
        <f>IF(B9030="","",HOUR(A9030))</f>
        <v/>
      </c>
      <c r="E9030">
        <f>IF(B9030="","",IF(INPUT!$I$1="","",IF(C9030&lt;(INT(INPUT!$I$1)-INPUT!$I$2),"Off Meds",IF(C9030&lt;=(INT(INPUT!$I$1)+INPUT!$I$2),"Washout","On Meds"))))</f>
        <v/>
      </c>
      <c r="F9030">
        <f>IF(B9030="","",1.509*(LN(B9030)^1.084-5.381))</f>
        <v/>
      </c>
      <c r="G9030">
        <f>IF(F9030="","",IF(F9030&lt;0,10*F9030^2,0))</f>
        <v/>
      </c>
      <c r="H9030">
        <f>IF(F9030="","",IF(F9030&gt;0,10*F9030^2,0))</f>
        <v/>
      </c>
    </row>
    <row r="9031">
      <c r="A9031">
        <f>Input!A9031</f>
        <v/>
      </c>
      <c r="B9031">
        <f>IF(ISNUMBER(Input!B9031),IF(AND(Input!B9031&gt;=20,Input!B9031&lt;=700),Input!B9031,""),"")</f>
        <v/>
      </c>
      <c r="C9031">
        <f>IF(B9031="","",INT(A9031))</f>
        <v/>
      </c>
      <c r="D9031">
        <f>IF(B9031="","",HOUR(A9031))</f>
        <v/>
      </c>
      <c r="E9031">
        <f>IF(B9031="","",IF(INPUT!$I$1="","",IF(C9031&lt;(INT(INPUT!$I$1)-INPUT!$I$2),"Off Meds",IF(C9031&lt;=(INT(INPUT!$I$1)+INPUT!$I$2),"Washout","On Meds"))))</f>
        <v/>
      </c>
      <c r="F9031">
        <f>IF(B9031="","",1.509*(LN(B9031)^1.084-5.381))</f>
        <v/>
      </c>
      <c r="G9031">
        <f>IF(F9031="","",IF(F9031&lt;0,10*F9031^2,0))</f>
        <v/>
      </c>
      <c r="H9031">
        <f>IF(F9031="","",IF(F9031&gt;0,10*F9031^2,0))</f>
        <v/>
      </c>
    </row>
    <row r="9032">
      <c r="A9032">
        <f>Input!A9032</f>
        <v/>
      </c>
      <c r="B9032">
        <f>IF(ISNUMBER(Input!B9032),IF(AND(Input!B9032&gt;=20,Input!B9032&lt;=700),Input!B9032,""),"")</f>
        <v/>
      </c>
      <c r="C9032">
        <f>IF(B9032="","",INT(A9032))</f>
        <v/>
      </c>
      <c r="D9032">
        <f>IF(B9032="","",HOUR(A9032))</f>
        <v/>
      </c>
      <c r="E9032">
        <f>IF(B9032="","",IF(INPUT!$I$1="","",IF(C9032&lt;(INT(INPUT!$I$1)-INPUT!$I$2),"Off Meds",IF(C9032&lt;=(INT(INPUT!$I$1)+INPUT!$I$2),"Washout","On Meds"))))</f>
        <v/>
      </c>
      <c r="F9032">
        <f>IF(B9032="","",1.509*(LN(B9032)^1.084-5.381))</f>
        <v/>
      </c>
      <c r="G9032">
        <f>IF(F9032="","",IF(F9032&lt;0,10*F9032^2,0))</f>
        <v/>
      </c>
      <c r="H9032">
        <f>IF(F9032="","",IF(F9032&gt;0,10*F9032^2,0))</f>
        <v/>
      </c>
    </row>
    <row r="9033">
      <c r="A9033">
        <f>Input!A9033</f>
        <v/>
      </c>
      <c r="B9033">
        <f>IF(ISNUMBER(Input!B9033),IF(AND(Input!B9033&gt;=20,Input!B9033&lt;=700),Input!B9033,""),"")</f>
        <v/>
      </c>
      <c r="C9033">
        <f>IF(B9033="","",INT(A9033))</f>
        <v/>
      </c>
      <c r="D9033">
        <f>IF(B9033="","",HOUR(A9033))</f>
        <v/>
      </c>
      <c r="E9033">
        <f>IF(B9033="","",IF(INPUT!$I$1="","",IF(C9033&lt;(INT(INPUT!$I$1)-INPUT!$I$2),"Off Meds",IF(C9033&lt;=(INT(INPUT!$I$1)+INPUT!$I$2),"Washout","On Meds"))))</f>
        <v/>
      </c>
      <c r="F9033">
        <f>IF(B9033="","",1.509*(LN(B9033)^1.084-5.381))</f>
        <v/>
      </c>
      <c r="G9033">
        <f>IF(F9033="","",IF(F9033&lt;0,10*F9033^2,0))</f>
        <v/>
      </c>
      <c r="H9033">
        <f>IF(F9033="","",IF(F9033&gt;0,10*F9033^2,0))</f>
        <v/>
      </c>
    </row>
    <row r="9034">
      <c r="A9034">
        <f>Input!A9034</f>
        <v/>
      </c>
      <c r="B9034">
        <f>IF(ISNUMBER(Input!B9034),IF(AND(Input!B9034&gt;=20,Input!B9034&lt;=700),Input!B9034,""),"")</f>
        <v/>
      </c>
      <c r="C9034">
        <f>IF(B9034="","",INT(A9034))</f>
        <v/>
      </c>
      <c r="D9034">
        <f>IF(B9034="","",HOUR(A9034))</f>
        <v/>
      </c>
      <c r="E9034">
        <f>IF(B9034="","",IF(INPUT!$I$1="","",IF(C9034&lt;(INT(INPUT!$I$1)-INPUT!$I$2),"Off Meds",IF(C9034&lt;=(INT(INPUT!$I$1)+INPUT!$I$2),"Washout","On Meds"))))</f>
        <v/>
      </c>
      <c r="F9034">
        <f>IF(B9034="","",1.509*(LN(B9034)^1.084-5.381))</f>
        <v/>
      </c>
      <c r="G9034">
        <f>IF(F9034="","",IF(F9034&lt;0,10*F9034^2,0))</f>
        <v/>
      </c>
      <c r="H9034">
        <f>IF(F9034="","",IF(F9034&gt;0,10*F9034^2,0))</f>
        <v/>
      </c>
    </row>
    <row r="9035">
      <c r="A9035">
        <f>Input!A9035</f>
        <v/>
      </c>
      <c r="B9035">
        <f>IF(ISNUMBER(Input!B9035),IF(AND(Input!B9035&gt;=20,Input!B9035&lt;=700),Input!B9035,""),"")</f>
        <v/>
      </c>
      <c r="C9035">
        <f>IF(B9035="","",INT(A9035))</f>
        <v/>
      </c>
      <c r="D9035">
        <f>IF(B9035="","",HOUR(A9035))</f>
        <v/>
      </c>
      <c r="E9035">
        <f>IF(B9035="","",IF(INPUT!$I$1="","",IF(C9035&lt;(INT(INPUT!$I$1)-INPUT!$I$2),"Off Meds",IF(C9035&lt;=(INT(INPUT!$I$1)+INPUT!$I$2),"Washout","On Meds"))))</f>
        <v/>
      </c>
      <c r="F9035">
        <f>IF(B9035="","",1.509*(LN(B9035)^1.084-5.381))</f>
        <v/>
      </c>
      <c r="G9035">
        <f>IF(F9035="","",IF(F9035&lt;0,10*F9035^2,0))</f>
        <v/>
      </c>
      <c r="H9035">
        <f>IF(F9035="","",IF(F9035&gt;0,10*F9035^2,0))</f>
        <v/>
      </c>
    </row>
    <row r="9036">
      <c r="A9036">
        <f>Input!A9036</f>
        <v/>
      </c>
      <c r="B9036">
        <f>IF(ISNUMBER(Input!B9036),IF(AND(Input!B9036&gt;=20,Input!B9036&lt;=700),Input!B9036,""),"")</f>
        <v/>
      </c>
      <c r="C9036">
        <f>IF(B9036="","",INT(A9036))</f>
        <v/>
      </c>
      <c r="D9036">
        <f>IF(B9036="","",HOUR(A9036))</f>
        <v/>
      </c>
      <c r="E9036">
        <f>IF(B9036="","",IF(INPUT!$I$1="","",IF(C9036&lt;(INT(INPUT!$I$1)-INPUT!$I$2),"Off Meds",IF(C9036&lt;=(INT(INPUT!$I$1)+INPUT!$I$2),"Washout","On Meds"))))</f>
        <v/>
      </c>
      <c r="F9036">
        <f>IF(B9036="","",1.509*(LN(B9036)^1.084-5.381))</f>
        <v/>
      </c>
      <c r="G9036">
        <f>IF(F9036="","",IF(F9036&lt;0,10*F9036^2,0))</f>
        <v/>
      </c>
      <c r="H9036">
        <f>IF(F9036="","",IF(F9036&gt;0,10*F9036^2,0))</f>
        <v/>
      </c>
    </row>
    <row r="9037">
      <c r="A9037">
        <f>Input!A9037</f>
        <v/>
      </c>
      <c r="B9037">
        <f>IF(ISNUMBER(Input!B9037),IF(AND(Input!B9037&gt;=20,Input!B9037&lt;=700),Input!B9037,""),"")</f>
        <v/>
      </c>
      <c r="C9037">
        <f>IF(B9037="","",INT(A9037))</f>
        <v/>
      </c>
      <c r="D9037">
        <f>IF(B9037="","",HOUR(A9037))</f>
        <v/>
      </c>
      <c r="E9037">
        <f>IF(B9037="","",IF(INPUT!$I$1="","",IF(C9037&lt;(INT(INPUT!$I$1)-INPUT!$I$2),"Off Meds",IF(C9037&lt;=(INT(INPUT!$I$1)+INPUT!$I$2),"Washout","On Meds"))))</f>
        <v/>
      </c>
      <c r="F9037">
        <f>IF(B9037="","",1.509*(LN(B9037)^1.084-5.381))</f>
        <v/>
      </c>
      <c r="G9037">
        <f>IF(F9037="","",IF(F9037&lt;0,10*F9037^2,0))</f>
        <v/>
      </c>
      <c r="H9037">
        <f>IF(F9037="","",IF(F9037&gt;0,10*F9037^2,0))</f>
        <v/>
      </c>
    </row>
    <row r="9038">
      <c r="A9038">
        <f>Input!A9038</f>
        <v/>
      </c>
      <c r="B9038">
        <f>IF(ISNUMBER(Input!B9038),IF(AND(Input!B9038&gt;=20,Input!B9038&lt;=700),Input!B9038,""),"")</f>
        <v/>
      </c>
      <c r="C9038">
        <f>IF(B9038="","",INT(A9038))</f>
        <v/>
      </c>
      <c r="D9038">
        <f>IF(B9038="","",HOUR(A9038))</f>
        <v/>
      </c>
      <c r="E9038">
        <f>IF(B9038="","",IF(INPUT!$I$1="","",IF(C9038&lt;(INT(INPUT!$I$1)-INPUT!$I$2),"Off Meds",IF(C9038&lt;=(INT(INPUT!$I$1)+INPUT!$I$2),"Washout","On Meds"))))</f>
        <v/>
      </c>
      <c r="F9038">
        <f>IF(B9038="","",1.509*(LN(B9038)^1.084-5.381))</f>
        <v/>
      </c>
      <c r="G9038">
        <f>IF(F9038="","",IF(F9038&lt;0,10*F9038^2,0))</f>
        <v/>
      </c>
      <c r="H9038">
        <f>IF(F9038="","",IF(F9038&gt;0,10*F9038^2,0))</f>
        <v/>
      </c>
    </row>
    <row r="9039">
      <c r="A9039">
        <f>Input!A9039</f>
        <v/>
      </c>
      <c r="B9039">
        <f>IF(ISNUMBER(Input!B9039),IF(AND(Input!B9039&gt;=20,Input!B9039&lt;=700),Input!B9039,""),"")</f>
        <v/>
      </c>
      <c r="C9039">
        <f>IF(B9039="","",INT(A9039))</f>
        <v/>
      </c>
      <c r="D9039">
        <f>IF(B9039="","",HOUR(A9039))</f>
        <v/>
      </c>
      <c r="E9039">
        <f>IF(B9039="","",IF(INPUT!$I$1="","",IF(C9039&lt;(INT(INPUT!$I$1)-INPUT!$I$2),"Off Meds",IF(C9039&lt;=(INT(INPUT!$I$1)+INPUT!$I$2),"Washout","On Meds"))))</f>
        <v/>
      </c>
      <c r="F9039">
        <f>IF(B9039="","",1.509*(LN(B9039)^1.084-5.381))</f>
        <v/>
      </c>
      <c r="G9039">
        <f>IF(F9039="","",IF(F9039&lt;0,10*F9039^2,0))</f>
        <v/>
      </c>
      <c r="H9039">
        <f>IF(F9039="","",IF(F9039&gt;0,10*F9039^2,0))</f>
        <v/>
      </c>
    </row>
    <row r="9040">
      <c r="A9040">
        <f>Input!A9040</f>
        <v/>
      </c>
      <c r="B9040">
        <f>IF(ISNUMBER(Input!B9040),IF(AND(Input!B9040&gt;=20,Input!B9040&lt;=700),Input!B9040,""),"")</f>
        <v/>
      </c>
      <c r="C9040">
        <f>IF(B9040="","",INT(A9040))</f>
        <v/>
      </c>
      <c r="D9040">
        <f>IF(B9040="","",HOUR(A9040))</f>
        <v/>
      </c>
      <c r="E9040">
        <f>IF(B9040="","",IF(INPUT!$I$1="","",IF(C9040&lt;(INT(INPUT!$I$1)-INPUT!$I$2),"Off Meds",IF(C9040&lt;=(INT(INPUT!$I$1)+INPUT!$I$2),"Washout","On Meds"))))</f>
        <v/>
      </c>
      <c r="F9040">
        <f>IF(B9040="","",1.509*(LN(B9040)^1.084-5.381))</f>
        <v/>
      </c>
      <c r="G9040">
        <f>IF(F9040="","",IF(F9040&lt;0,10*F9040^2,0))</f>
        <v/>
      </c>
      <c r="H9040">
        <f>IF(F9040="","",IF(F9040&gt;0,10*F9040^2,0))</f>
        <v/>
      </c>
    </row>
    <row r="9041">
      <c r="A9041">
        <f>Input!A9041</f>
        <v/>
      </c>
      <c r="B9041">
        <f>IF(ISNUMBER(Input!B9041),IF(AND(Input!B9041&gt;=20,Input!B9041&lt;=700),Input!B9041,""),"")</f>
        <v/>
      </c>
      <c r="C9041">
        <f>IF(B9041="","",INT(A9041))</f>
        <v/>
      </c>
      <c r="D9041">
        <f>IF(B9041="","",HOUR(A9041))</f>
        <v/>
      </c>
      <c r="E9041">
        <f>IF(B9041="","",IF(INPUT!$I$1="","",IF(C9041&lt;(INT(INPUT!$I$1)-INPUT!$I$2),"Off Meds",IF(C9041&lt;=(INT(INPUT!$I$1)+INPUT!$I$2),"Washout","On Meds"))))</f>
        <v/>
      </c>
      <c r="F9041">
        <f>IF(B9041="","",1.509*(LN(B9041)^1.084-5.381))</f>
        <v/>
      </c>
      <c r="G9041">
        <f>IF(F9041="","",IF(F9041&lt;0,10*F9041^2,0))</f>
        <v/>
      </c>
      <c r="H9041">
        <f>IF(F9041="","",IF(F9041&gt;0,10*F9041^2,0))</f>
        <v/>
      </c>
    </row>
    <row r="9042">
      <c r="A9042">
        <f>Input!A9042</f>
        <v/>
      </c>
      <c r="B9042">
        <f>IF(ISNUMBER(Input!B9042),IF(AND(Input!B9042&gt;=20,Input!B9042&lt;=700),Input!B9042,""),"")</f>
        <v/>
      </c>
      <c r="C9042">
        <f>IF(B9042="","",INT(A9042))</f>
        <v/>
      </c>
      <c r="D9042">
        <f>IF(B9042="","",HOUR(A9042))</f>
        <v/>
      </c>
      <c r="E9042">
        <f>IF(B9042="","",IF(INPUT!$I$1="","",IF(C9042&lt;(INT(INPUT!$I$1)-INPUT!$I$2),"Off Meds",IF(C9042&lt;=(INT(INPUT!$I$1)+INPUT!$I$2),"Washout","On Meds"))))</f>
        <v/>
      </c>
      <c r="F9042">
        <f>IF(B9042="","",1.509*(LN(B9042)^1.084-5.381))</f>
        <v/>
      </c>
      <c r="G9042">
        <f>IF(F9042="","",IF(F9042&lt;0,10*F9042^2,0))</f>
        <v/>
      </c>
      <c r="H9042">
        <f>IF(F9042="","",IF(F9042&gt;0,10*F9042^2,0))</f>
        <v/>
      </c>
    </row>
    <row r="9043">
      <c r="A9043">
        <f>Input!A9043</f>
        <v/>
      </c>
      <c r="B9043">
        <f>IF(ISNUMBER(Input!B9043),IF(AND(Input!B9043&gt;=20,Input!B9043&lt;=700),Input!B9043,""),"")</f>
        <v/>
      </c>
      <c r="C9043">
        <f>IF(B9043="","",INT(A9043))</f>
        <v/>
      </c>
      <c r="D9043">
        <f>IF(B9043="","",HOUR(A9043))</f>
        <v/>
      </c>
      <c r="E9043">
        <f>IF(B9043="","",IF(INPUT!$I$1="","",IF(C9043&lt;(INT(INPUT!$I$1)-INPUT!$I$2),"Off Meds",IF(C9043&lt;=(INT(INPUT!$I$1)+INPUT!$I$2),"Washout","On Meds"))))</f>
        <v/>
      </c>
      <c r="F9043">
        <f>IF(B9043="","",1.509*(LN(B9043)^1.084-5.381))</f>
        <v/>
      </c>
      <c r="G9043">
        <f>IF(F9043="","",IF(F9043&lt;0,10*F9043^2,0))</f>
        <v/>
      </c>
      <c r="H9043">
        <f>IF(F9043="","",IF(F9043&gt;0,10*F9043^2,0))</f>
        <v/>
      </c>
    </row>
    <row r="9044">
      <c r="A9044">
        <f>Input!A9044</f>
        <v/>
      </c>
      <c r="B9044">
        <f>IF(ISNUMBER(Input!B9044),IF(AND(Input!B9044&gt;=20,Input!B9044&lt;=700),Input!B9044,""),"")</f>
        <v/>
      </c>
      <c r="C9044">
        <f>IF(B9044="","",INT(A9044))</f>
        <v/>
      </c>
      <c r="D9044">
        <f>IF(B9044="","",HOUR(A9044))</f>
        <v/>
      </c>
      <c r="E9044">
        <f>IF(B9044="","",IF(INPUT!$I$1="","",IF(C9044&lt;(INT(INPUT!$I$1)-INPUT!$I$2),"Off Meds",IF(C9044&lt;=(INT(INPUT!$I$1)+INPUT!$I$2),"Washout","On Meds"))))</f>
        <v/>
      </c>
      <c r="F9044">
        <f>IF(B9044="","",1.509*(LN(B9044)^1.084-5.381))</f>
        <v/>
      </c>
      <c r="G9044">
        <f>IF(F9044="","",IF(F9044&lt;0,10*F9044^2,0))</f>
        <v/>
      </c>
      <c r="H9044">
        <f>IF(F9044="","",IF(F9044&gt;0,10*F9044^2,0))</f>
        <v/>
      </c>
    </row>
    <row r="9045">
      <c r="A9045">
        <f>Input!A9045</f>
        <v/>
      </c>
      <c r="B9045">
        <f>IF(ISNUMBER(Input!B9045),IF(AND(Input!B9045&gt;=20,Input!B9045&lt;=700),Input!B9045,""),"")</f>
        <v/>
      </c>
      <c r="C9045">
        <f>IF(B9045="","",INT(A9045))</f>
        <v/>
      </c>
      <c r="D9045">
        <f>IF(B9045="","",HOUR(A9045))</f>
        <v/>
      </c>
      <c r="E9045">
        <f>IF(B9045="","",IF(INPUT!$I$1="","",IF(C9045&lt;(INT(INPUT!$I$1)-INPUT!$I$2),"Off Meds",IF(C9045&lt;=(INT(INPUT!$I$1)+INPUT!$I$2),"Washout","On Meds"))))</f>
        <v/>
      </c>
      <c r="F9045">
        <f>IF(B9045="","",1.509*(LN(B9045)^1.084-5.381))</f>
        <v/>
      </c>
      <c r="G9045">
        <f>IF(F9045="","",IF(F9045&lt;0,10*F9045^2,0))</f>
        <v/>
      </c>
      <c r="H9045">
        <f>IF(F9045="","",IF(F9045&gt;0,10*F9045^2,0))</f>
        <v/>
      </c>
    </row>
    <row r="9046">
      <c r="A9046">
        <f>Input!A9046</f>
        <v/>
      </c>
      <c r="B9046">
        <f>IF(ISNUMBER(Input!B9046),IF(AND(Input!B9046&gt;=20,Input!B9046&lt;=700),Input!B9046,""),"")</f>
        <v/>
      </c>
      <c r="C9046">
        <f>IF(B9046="","",INT(A9046))</f>
        <v/>
      </c>
      <c r="D9046">
        <f>IF(B9046="","",HOUR(A9046))</f>
        <v/>
      </c>
      <c r="E9046">
        <f>IF(B9046="","",IF(INPUT!$I$1="","",IF(C9046&lt;(INT(INPUT!$I$1)-INPUT!$I$2),"Off Meds",IF(C9046&lt;=(INT(INPUT!$I$1)+INPUT!$I$2),"Washout","On Meds"))))</f>
        <v/>
      </c>
      <c r="F9046">
        <f>IF(B9046="","",1.509*(LN(B9046)^1.084-5.381))</f>
        <v/>
      </c>
      <c r="G9046">
        <f>IF(F9046="","",IF(F9046&lt;0,10*F9046^2,0))</f>
        <v/>
      </c>
      <c r="H9046">
        <f>IF(F9046="","",IF(F9046&gt;0,10*F9046^2,0))</f>
        <v/>
      </c>
    </row>
    <row r="9047">
      <c r="A9047">
        <f>Input!A9047</f>
        <v/>
      </c>
      <c r="B9047">
        <f>IF(ISNUMBER(Input!B9047),IF(AND(Input!B9047&gt;=20,Input!B9047&lt;=700),Input!B9047,""),"")</f>
        <v/>
      </c>
      <c r="C9047">
        <f>IF(B9047="","",INT(A9047))</f>
        <v/>
      </c>
      <c r="D9047">
        <f>IF(B9047="","",HOUR(A9047))</f>
        <v/>
      </c>
      <c r="E9047">
        <f>IF(B9047="","",IF(INPUT!$I$1="","",IF(C9047&lt;(INT(INPUT!$I$1)-INPUT!$I$2),"Off Meds",IF(C9047&lt;=(INT(INPUT!$I$1)+INPUT!$I$2),"Washout","On Meds"))))</f>
        <v/>
      </c>
      <c r="F9047">
        <f>IF(B9047="","",1.509*(LN(B9047)^1.084-5.381))</f>
        <v/>
      </c>
      <c r="G9047">
        <f>IF(F9047="","",IF(F9047&lt;0,10*F9047^2,0))</f>
        <v/>
      </c>
      <c r="H9047">
        <f>IF(F9047="","",IF(F9047&gt;0,10*F9047^2,0))</f>
        <v/>
      </c>
    </row>
    <row r="9048">
      <c r="A9048">
        <f>Input!A9048</f>
        <v/>
      </c>
      <c r="B9048">
        <f>IF(ISNUMBER(Input!B9048),IF(AND(Input!B9048&gt;=20,Input!B9048&lt;=700),Input!B9048,""),"")</f>
        <v/>
      </c>
      <c r="C9048">
        <f>IF(B9048="","",INT(A9048))</f>
        <v/>
      </c>
      <c r="D9048">
        <f>IF(B9048="","",HOUR(A9048))</f>
        <v/>
      </c>
      <c r="E9048">
        <f>IF(B9048="","",IF(INPUT!$I$1="","",IF(C9048&lt;(INT(INPUT!$I$1)-INPUT!$I$2),"Off Meds",IF(C9048&lt;=(INT(INPUT!$I$1)+INPUT!$I$2),"Washout","On Meds"))))</f>
        <v/>
      </c>
      <c r="F9048">
        <f>IF(B9048="","",1.509*(LN(B9048)^1.084-5.381))</f>
        <v/>
      </c>
      <c r="G9048">
        <f>IF(F9048="","",IF(F9048&lt;0,10*F9048^2,0))</f>
        <v/>
      </c>
      <c r="H9048">
        <f>IF(F9048="","",IF(F9048&gt;0,10*F9048^2,0))</f>
        <v/>
      </c>
    </row>
    <row r="9049">
      <c r="A9049">
        <f>Input!A9049</f>
        <v/>
      </c>
      <c r="B9049">
        <f>IF(ISNUMBER(Input!B9049),IF(AND(Input!B9049&gt;=20,Input!B9049&lt;=700),Input!B9049,""),"")</f>
        <v/>
      </c>
      <c r="C9049">
        <f>IF(B9049="","",INT(A9049))</f>
        <v/>
      </c>
      <c r="D9049">
        <f>IF(B9049="","",HOUR(A9049))</f>
        <v/>
      </c>
      <c r="E9049">
        <f>IF(B9049="","",IF(INPUT!$I$1="","",IF(C9049&lt;(INT(INPUT!$I$1)-INPUT!$I$2),"Off Meds",IF(C9049&lt;=(INT(INPUT!$I$1)+INPUT!$I$2),"Washout","On Meds"))))</f>
        <v/>
      </c>
      <c r="F9049">
        <f>IF(B9049="","",1.509*(LN(B9049)^1.084-5.381))</f>
        <v/>
      </c>
      <c r="G9049">
        <f>IF(F9049="","",IF(F9049&lt;0,10*F9049^2,0))</f>
        <v/>
      </c>
      <c r="H9049">
        <f>IF(F9049="","",IF(F9049&gt;0,10*F9049^2,0))</f>
        <v/>
      </c>
    </row>
    <row r="9050">
      <c r="A9050">
        <f>Input!A9050</f>
        <v/>
      </c>
      <c r="B9050">
        <f>IF(ISNUMBER(Input!B9050),IF(AND(Input!B9050&gt;=20,Input!B9050&lt;=700),Input!B9050,""),"")</f>
        <v/>
      </c>
      <c r="C9050">
        <f>IF(B9050="","",INT(A9050))</f>
        <v/>
      </c>
      <c r="D9050">
        <f>IF(B9050="","",HOUR(A9050))</f>
        <v/>
      </c>
      <c r="E9050">
        <f>IF(B9050="","",IF(INPUT!$I$1="","",IF(C9050&lt;(INT(INPUT!$I$1)-INPUT!$I$2),"Off Meds",IF(C9050&lt;=(INT(INPUT!$I$1)+INPUT!$I$2),"Washout","On Meds"))))</f>
        <v/>
      </c>
      <c r="F9050">
        <f>IF(B9050="","",1.509*(LN(B9050)^1.084-5.381))</f>
        <v/>
      </c>
      <c r="G9050">
        <f>IF(F9050="","",IF(F9050&lt;0,10*F9050^2,0))</f>
        <v/>
      </c>
      <c r="H9050">
        <f>IF(F9050="","",IF(F9050&gt;0,10*F9050^2,0))</f>
        <v/>
      </c>
    </row>
    <row r="9051">
      <c r="A9051">
        <f>Input!A9051</f>
        <v/>
      </c>
      <c r="B9051">
        <f>IF(ISNUMBER(Input!B9051),IF(AND(Input!B9051&gt;=20,Input!B9051&lt;=700),Input!B9051,""),"")</f>
        <v/>
      </c>
      <c r="C9051">
        <f>IF(B9051="","",INT(A9051))</f>
        <v/>
      </c>
      <c r="D9051">
        <f>IF(B9051="","",HOUR(A9051))</f>
        <v/>
      </c>
      <c r="E9051">
        <f>IF(B9051="","",IF(INPUT!$I$1="","",IF(C9051&lt;(INT(INPUT!$I$1)-INPUT!$I$2),"Off Meds",IF(C9051&lt;=(INT(INPUT!$I$1)+INPUT!$I$2),"Washout","On Meds"))))</f>
        <v/>
      </c>
      <c r="F9051">
        <f>IF(B9051="","",1.509*(LN(B9051)^1.084-5.381))</f>
        <v/>
      </c>
      <c r="G9051">
        <f>IF(F9051="","",IF(F9051&lt;0,10*F9051^2,0))</f>
        <v/>
      </c>
      <c r="H9051">
        <f>IF(F9051="","",IF(F9051&gt;0,10*F9051^2,0))</f>
        <v/>
      </c>
    </row>
    <row r="9052">
      <c r="A9052">
        <f>Input!A9052</f>
        <v/>
      </c>
      <c r="B9052">
        <f>IF(ISNUMBER(Input!B9052),IF(AND(Input!B9052&gt;=20,Input!B9052&lt;=700),Input!B9052,""),"")</f>
        <v/>
      </c>
      <c r="C9052">
        <f>IF(B9052="","",INT(A9052))</f>
        <v/>
      </c>
      <c r="D9052">
        <f>IF(B9052="","",HOUR(A9052))</f>
        <v/>
      </c>
      <c r="E9052">
        <f>IF(B9052="","",IF(INPUT!$I$1="","",IF(C9052&lt;(INT(INPUT!$I$1)-INPUT!$I$2),"Off Meds",IF(C9052&lt;=(INT(INPUT!$I$1)+INPUT!$I$2),"Washout","On Meds"))))</f>
        <v/>
      </c>
      <c r="F9052">
        <f>IF(B9052="","",1.509*(LN(B9052)^1.084-5.381))</f>
        <v/>
      </c>
      <c r="G9052">
        <f>IF(F9052="","",IF(F9052&lt;0,10*F9052^2,0))</f>
        <v/>
      </c>
      <c r="H9052">
        <f>IF(F9052="","",IF(F9052&gt;0,10*F9052^2,0))</f>
        <v/>
      </c>
    </row>
    <row r="9053">
      <c r="A9053">
        <f>Input!A9053</f>
        <v/>
      </c>
      <c r="B9053">
        <f>IF(ISNUMBER(Input!B9053),IF(AND(Input!B9053&gt;=20,Input!B9053&lt;=700),Input!B9053,""),"")</f>
        <v/>
      </c>
      <c r="C9053">
        <f>IF(B9053="","",INT(A9053))</f>
        <v/>
      </c>
      <c r="D9053">
        <f>IF(B9053="","",HOUR(A9053))</f>
        <v/>
      </c>
      <c r="E9053">
        <f>IF(B9053="","",IF(INPUT!$I$1="","",IF(C9053&lt;(INT(INPUT!$I$1)-INPUT!$I$2),"Off Meds",IF(C9053&lt;=(INT(INPUT!$I$1)+INPUT!$I$2),"Washout","On Meds"))))</f>
        <v/>
      </c>
      <c r="F9053">
        <f>IF(B9053="","",1.509*(LN(B9053)^1.084-5.381))</f>
        <v/>
      </c>
      <c r="G9053">
        <f>IF(F9053="","",IF(F9053&lt;0,10*F9053^2,0))</f>
        <v/>
      </c>
      <c r="H9053">
        <f>IF(F9053="","",IF(F9053&gt;0,10*F9053^2,0))</f>
        <v/>
      </c>
    </row>
    <row r="9054">
      <c r="A9054">
        <f>Input!A9054</f>
        <v/>
      </c>
      <c r="B9054">
        <f>IF(ISNUMBER(Input!B9054),IF(AND(Input!B9054&gt;=20,Input!B9054&lt;=700),Input!B9054,""),"")</f>
        <v/>
      </c>
      <c r="C9054">
        <f>IF(B9054="","",INT(A9054))</f>
        <v/>
      </c>
      <c r="D9054">
        <f>IF(B9054="","",HOUR(A9054))</f>
        <v/>
      </c>
      <c r="E9054">
        <f>IF(B9054="","",IF(INPUT!$I$1="","",IF(C9054&lt;(INT(INPUT!$I$1)-INPUT!$I$2),"Off Meds",IF(C9054&lt;=(INT(INPUT!$I$1)+INPUT!$I$2),"Washout","On Meds"))))</f>
        <v/>
      </c>
      <c r="F9054">
        <f>IF(B9054="","",1.509*(LN(B9054)^1.084-5.381))</f>
        <v/>
      </c>
      <c r="G9054">
        <f>IF(F9054="","",IF(F9054&lt;0,10*F9054^2,0))</f>
        <v/>
      </c>
      <c r="H9054">
        <f>IF(F9054="","",IF(F9054&gt;0,10*F9054^2,0))</f>
        <v/>
      </c>
    </row>
    <row r="9055">
      <c r="A9055">
        <f>Input!A9055</f>
        <v/>
      </c>
      <c r="B9055">
        <f>IF(ISNUMBER(Input!B9055),IF(AND(Input!B9055&gt;=20,Input!B9055&lt;=700),Input!B9055,""),"")</f>
        <v/>
      </c>
      <c r="C9055">
        <f>IF(B9055="","",INT(A9055))</f>
        <v/>
      </c>
      <c r="D9055">
        <f>IF(B9055="","",HOUR(A9055))</f>
        <v/>
      </c>
      <c r="E9055">
        <f>IF(B9055="","",IF(INPUT!$I$1="","",IF(C9055&lt;(INT(INPUT!$I$1)-INPUT!$I$2),"Off Meds",IF(C9055&lt;=(INT(INPUT!$I$1)+INPUT!$I$2),"Washout","On Meds"))))</f>
        <v/>
      </c>
      <c r="F9055">
        <f>IF(B9055="","",1.509*(LN(B9055)^1.084-5.381))</f>
        <v/>
      </c>
      <c r="G9055">
        <f>IF(F9055="","",IF(F9055&lt;0,10*F9055^2,0))</f>
        <v/>
      </c>
      <c r="H9055">
        <f>IF(F9055="","",IF(F9055&gt;0,10*F9055^2,0))</f>
        <v/>
      </c>
    </row>
    <row r="9056">
      <c r="A9056">
        <f>Input!A9056</f>
        <v/>
      </c>
      <c r="B9056">
        <f>IF(ISNUMBER(Input!B9056),IF(AND(Input!B9056&gt;=20,Input!B9056&lt;=700),Input!B9056,""),"")</f>
        <v/>
      </c>
      <c r="C9056">
        <f>IF(B9056="","",INT(A9056))</f>
        <v/>
      </c>
      <c r="D9056">
        <f>IF(B9056="","",HOUR(A9056))</f>
        <v/>
      </c>
      <c r="E9056">
        <f>IF(B9056="","",IF(INPUT!$I$1="","",IF(C9056&lt;(INT(INPUT!$I$1)-INPUT!$I$2),"Off Meds",IF(C9056&lt;=(INT(INPUT!$I$1)+INPUT!$I$2),"Washout","On Meds"))))</f>
        <v/>
      </c>
      <c r="F9056">
        <f>IF(B9056="","",1.509*(LN(B9056)^1.084-5.381))</f>
        <v/>
      </c>
      <c r="G9056">
        <f>IF(F9056="","",IF(F9056&lt;0,10*F9056^2,0))</f>
        <v/>
      </c>
      <c r="H9056">
        <f>IF(F9056="","",IF(F9056&gt;0,10*F9056^2,0))</f>
        <v/>
      </c>
    </row>
    <row r="9057">
      <c r="A9057">
        <f>Input!A9057</f>
        <v/>
      </c>
      <c r="B9057">
        <f>IF(ISNUMBER(Input!B9057),IF(AND(Input!B9057&gt;=20,Input!B9057&lt;=700),Input!B9057,""),"")</f>
        <v/>
      </c>
      <c r="C9057">
        <f>IF(B9057="","",INT(A9057))</f>
        <v/>
      </c>
      <c r="D9057">
        <f>IF(B9057="","",HOUR(A9057))</f>
        <v/>
      </c>
      <c r="E9057">
        <f>IF(B9057="","",IF(INPUT!$I$1="","",IF(C9057&lt;(INT(INPUT!$I$1)-INPUT!$I$2),"Off Meds",IF(C9057&lt;=(INT(INPUT!$I$1)+INPUT!$I$2),"Washout","On Meds"))))</f>
        <v/>
      </c>
      <c r="F9057">
        <f>IF(B9057="","",1.509*(LN(B9057)^1.084-5.381))</f>
        <v/>
      </c>
      <c r="G9057">
        <f>IF(F9057="","",IF(F9057&lt;0,10*F9057^2,0))</f>
        <v/>
      </c>
      <c r="H9057">
        <f>IF(F9057="","",IF(F9057&gt;0,10*F9057^2,0))</f>
        <v/>
      </c>
    </row>
    <row r="9058">
      <c r="A9058">
        <f>Input!A9058</f>
        <v/>
      </c>
      <c r="B9058">
        <f>IF(ISNUMBER(Input!B9058),IF(AND(Input!B9058&gt;=20,Input!B9058&lt;=700),Input!B9058,""),"")</f>
        <v/>
      </c>
      <c r="C9058">
        <f>IF(B9058="","",INT(A9058))</f>
        <v/>
      </c>
      <c r="D9058">
        <f>IF(B9058="","",HOUR(A9058))</f>
        <v/>
      </c>
      <c r="E9058">
        <f>IF(B9058="","",IF(INPUT!$I$1="","",IF(C9058&lt;(INT(INPUT!$I$1)-INPUT!$I$2),"Off Meds",IF(C9058&lt;=(INT(INPUT!$I$1)+INPUT!$I$2),"Washout","On Meds"))))</f>
        <v/>
      </c>
      <c r="F9058">
        <f>IF(B9058="","",1.509*(LN(B9058)^1.084-5.381))</f>
        <v/>
      </c>
      <c r="G9058">
        <f>IF(F9058="","",IF(F9058&lt;0,10*F9058^2,0))</f>
        <v/>
      </c>
      <c r="H9058">
        <f>IF(F9058="","",IF(F9058&gt;0,10*F9058^2,0))</f>
        <v/>
      </c>
    </row>
    <row r="9059">
      <c r="A9059">
        <f>Input!A9059</f>
        <v/>
      </c>
      <c r="B9059">
        <f>IF(ISNUMBER(Input!B9059),IF(AND(Input!B9059&gt;=20,Input!B9059&lt;=700),Input!B9059,""),"")</f>
        <v/>
      </c>
      <c r="C9059">
        <f>IF(B9059="","",INT(A9059))</f>
        <v/>
      </c>
      <c r="D9059">
        <f>IF(B9059="","",HOUR(A9059))</f>
        <v/>
      </c>
      <c r="E9059">
        <f>IF(B9059="","",IF(INPUT!$I$1="","",IF(C9059&lt;(INT(INPUT!$I$1)-INPUT!$I$2),"Off Meds",IF(C9059&lt;=(INT(INPUT!$I$1)+INPUT!$I$2),"Washout","On Meds"))))</f>
        <v/>
      </c>
      <c r="F9059">
        <f>IF(B9059="","",1.509*(LN(B9059)^1.084-5.381))</f>
        <v/>
      </c>
      <c r="G9059">
        <f>IF(F9059="","",IF(F9059&lt;0,10*F9059^2,0))</f>
        <v/>
      </c>
      <c r="H9059">
        <f>IF(F9059="","",IF(F9059&gt;0,10*F9059^2,0))</f>
        <v/>
      </c>
    </row>
    <row r="9060">
      <c r="A9060">
        <f>Input!A9060</f>
        <v/>
      </c>
      <c r="B9060">
        <f>IF(ISNUMBER(Input!B9060),IF(AND(Input!B9060&gt;=20,Input!B9060&lt;=700),Input!B9060,""),"")</f>
        <v/>
      </c>
      <c r="C9060">
        <f>IF(B9060="","",INT(A9060))</f>
        <v/>
      </c>
      <c r="D9060">
        <f>IF(B9060="","",HOUR(A9060))</f>
        <v/>
      </c>
      <c r="E9060">
        <f>IF(B9060="","",IF(INPUT!$I$1="","",IF(C9060&lt;(INT(INPUT!$I$1)-INPUT!$I$2),"Off Meds",IF(C9060&lt;=(INT(INPUT!$I$1)+INPUT!$I$2),"Washout","On Meds"))))</f>
        <v/>
      </c>
      <c r="F9060">
        <f>IF(B9060="","",1.509*(LN(B9060)^1.084-5.381))</f>
        <v/>
      </c>
      <c r="G9060">
        <f>IF(F9060="","",IF(F9060&lt;0,10*F9060^2,0))</f>
        <v/>
      </c>
      <c r="H9060">
        <f>IF(F9060="","",IF(F9060&gt;0,10*F9060^2,0))</f>
        <v/>
      </c>
    </row>
    <row r="9061">
      <c r="A9061">
        <f>Input!A9061</f>
        <v/>
      </c>
      <c r="B9061">
        <f>IF(ISNUMBER(Input!B9061),IF(AND(Input!B9061&gt;=20,Input!B9061&lt;=700),Input!B9061,""),"")</f>
        <v/>
      </c>
      <c r="C9061">
        <f>IF(B9061="","",INT(A9061))</f>
        <v/>
      </c>
      <c r="D9061">
        <f>IF(B9061="","",HOUR(A9061))</f>
        <v/>
      </c>
      <c r="E9061">
        <f>IF(B9061="","",IF(INPUT!$I$1="","",IF(C9061&lt;(INT(INPUT!$I$1)-INPUT!$I$2),"Off Meds",IF(C9061&lt;=(INT(INPUT!$I$1)+INPUT!$I$2),"Washout","On Meds"))))</f>
        <v/>
      </c>
      <c r="F9061">
        <f>IF(B9061="","",1.509*(LN(B9061)^1.084-5.381))</f>
        <v/>
      </c>
      <c r="G9061">
        <f>IF(F9061="","",IF(F9061&lt;0,10*F9061^2,0))</f>
        <v/>
      </c>
      <c r="H9061">
        <f>IF(F9061="","",IF(F9061&gt;0,10*F9061^2,0))</f>
        <v/>
      </c>
    </row>
    <row r="9062">
      <c r="A9062">
        <f>Input!A9062</f>
        <v/>
      </c>
      <c r="B9062">
        <f>IF(ISNUMBER(Input!B9062),IF(AND(Input!B9062&gt;=20,Input!B9062&lt;=700),Input!B9062,""),"")</f>
        <v/>
      </c>
      <c r="C9062">
        <f>IF(B9062="","",INT(A9062))</f>
        <v/>
      </c>
      <c r="D9062">
        <f>IF(B9062="","",HOUR(A9062))</f>
        <v/>
      </c>
      <c r="E9062">
        <f>IF(B9062="","",IF(INPUT!$I$1="","",IF(C9062&lt;(INT(INPUT!$I$1)-INPUT!$I$2),"Off Meds",IF(C9062&lt;=(INT(INPUT!$I$1)+INPUT!$I$2),"Washout","On Meds"))))</f>
        <v/>
      </c>
      <c r="F9062">
        <f>IF(B9062="","",1.509*(LN(B9062)^1.084-5.381))</f>
        <v/>
      </c>
      <c r="G9062">
        <f>IF(F9062="","",IF(F9062&lt;0,10*F9062^2,0))</f>
        <v/>
      </c>
      <c r="H9062">
        <f>IF(F9062="","",IF(F9062&gt;0,10*F9062^2,0))</f>
        <v/>
      </c>
    </row>
    <row r="9063">
      <c r="A9063">
        <f>Input!A9063</f>
        <v/>
      </c>
      <c r="B9063">
        <f>IF(ISNUMBER(Input!B9063),IF(AND(Input!B9063&gt;=20,Input!B9063&lt;=700),Input!B9063,""),"")</f>
        <v/>
      </c>
      <c r="C9063">
        <f>IF(B9063="","",INT(A9063))</f>
        <v/>
      </c>
      <c r="D9063">
        <f>IF(B9063="","",HOUR(A9063))</f>
        <v/>
      </c>
      <c r="E9063">
        <f>IF(B9063="","",IF(INPUT!$I$1="","",IF(C9063&lt;(INT(INPUT!$I$1)-INPUT!$I$2),"Off Meds",IF(C9063&lt;=(INT(INPUT!$I$1)+INPUT!$I$2),"Washout","On Meds"))))</f>
        <v/>
      </c>
      <c r="F9063">
        <f>IF(B9063="","",1.509*(LN(B9063)^1.084-5.381))</f>
        <v/>
      </c>
      <c r="G9063">
        <f>IF(F9063="","",IF(F9063&lt;0,10*F9063^2,0))</f>
        <v/>
      </c>
      <c r="H9063">
        <f>IF(F9063="","",IF(F9063&gt;0,10*F9063^2,0))</f>
        <v/>
      </c>
    </row>
    <row r="9064">
      <c r="A9064">
        <f>Input!A9064</f>
        <v/>
      </c>
      <c r="B9064">
        <f>IF(ISNUMBER(Input!B9064),IF(AND(Input!B9064&gt;=20,Input!B9064&lt;=700),Input!B9064,""),"")</f>
        <v/>
      </c>
      <c r="C9064">
        <f>IF(B9064="","",INT(A9064))</f>
        <v/>
      </c>
      <c r="D9064">
        <f>IF(B9064="","",HOUR(A9064))</f>
        <v/>
      </c>
      <c r="E9064">
        <f>IF(B9064="","",IF(INPUT!$I$1="","",IF(C9064&lt;(INT(INPUT!$I$1)-INPUT!$I$2),"Off Meds",IF(C9064&lt;=(INT(INPUT!$I$1)+INPUT!$I$2),"Washout","On Meds"))))</f>
        <v/>
      </c>
      <c r="F9064">
        <f>IF(B9064="","",1.509*(LN(B9064)^1.084-5.381))</f>
        <v/>
      </c>
      <c r="G9064">
        <f>IF(F9064="","",IF(F9064&lt;0,10*F9064^2,0))</f>
        <v/>
      </c>
      <c r="H9064">
        <f>IF(F9064="","",IF(F9064&gt;0,10*F9064^2,0))</f>
        <v/>
      </c>
    </row>
    <row r="9065">
      <c r="A9065">
        <f>Input!A9065</f>
        <v/>
      </c>
      <c r="B9065">
        <f>IF(ISNUMBER(Input!B9065),IF(AND(Input!B9065&gt;=20,Input!B9065&lt;=700),Input!B9065,""),"")</f>
        <v/>
      </c>
      <c r="C9065">
        <f>IF(B9065="","",INT(A9065))</f>
        <v/>
      </c>
      <c r="D9065">
        <f>IF(B9065="","",HOUR(A9065))</f>
        <v/>
      </c>
      <c r="E9065">
        <f>IF(B9065="","",IF(INPUT!$I$1="","",IF(C9065&lt;(INT(INPUT!$I$1)-INPUT!$I$2),"Off Meds",IF(C9065&lt;=(INT(INPUT!$I$1)+INPUT!$I$2),"Washout","On Meds"))))</f>
        <v/>
      </c>
      <c r="F9065">
        <f>IF(B9065="","",1.509*(LN(B9065)^1.084-5.381))</f>
        <v/>
      </c>
      <c r="G9065">
        <f>IF(F9065="","",IF(F9065&lt;0,10*F9065^2,0))</f>
        <v/>
      </c>
      <c r="H9065">
        <f>IF(F9065="","",IF(F9065&gt;0,10*F9065^2,0))</f>
        <v/>
      </c>
    </row>
    <row r="9066">
      <c r="A9066">
        <f>Input!A9066</f>
        <v/>
      </c>
      <c r="B9066">
        <f>IF(ISNUMBER(Input!B9066),IF(AND(Input!B9066&gt;=20,Input!B9066&lt;=700),Input!B9066,""),"")</f>
        <v/>
      </c>
      <c r="C9066">
        <f>IF(B9066="","",INT(A9066))</f>
        <v/>
      </c>
      <c r="D9066">
        <f>IF(B9066="","",HOUR(A9066))</f>
        <v/>
      </c>
      <c r="E9066">
        <f>IF(B9066="","",IF(INPUT!$I$1="","",IF(C9066&lt;(INT(INPUT!$I$1)-INPUT!$I$2),"Off Meds",IF(C9066&lt;=(INT(INPUT!$I$1)+INPUT!$I$2),"Washout","On Meds"))))</f>
        <v/>
      </c>
      <c r="F9066">
        <f>IF(B9066="","",1.509*(LN(B9066)^1.084-5.381))</f>
        <v/>
      </c>
      <c r="G9066">
        <f>IF(F9066="","",IF(F9066&lt;0,10*F9066^2,0))</f>
        <v/>
      </c>
      <c r="H9066">
        <f>IF(F9066="","",IF(F9066&gt;0,10*F9066^2,0))</f>
        <v/>
      </c>
    </row>
    <row r="9067">
      <c r="A9067">
        <f>Input!A9067</f>
        <v/>
      </c>
      <c r="B9067">
        <f>IF(ISNUMBER(Input!B9067),IF(AND(Input!B9067&gt;=20,Input!B9067&lt;=700),Input!B9067,""),"")</f>
        <v/>
      </c>
      <c r="C9067">
        <f>IF(B9067="","",INT(A9067))</f>
        <v/>
      </c>
      <c r="D9067">
        <f>IF(B9067="","",HOUR(A9067))</f>
        <v/>
      </c>
      <c r="E9067">
        <f>IF(B9067="","",IF(INPUT!$I$1="","",IF(C9067&lt;(INT(INPUT!$I$1)-INPUT!$I$2),"Off Meds",IF(C9067&lt;=(INT(INPUT!$I$1)+INPUT!$I$2),"Washout","On Meds"))))</f>
        <v/>
      </c>
      <c r="F9067">
        <f>IF(B9067="","",1.509*(LN(B9067)^1.084-5.381))</f>
        <v/>
      </c>
      <c r="G9067">
        <f>IF(F9067="","",IF(F9067&lt;0,10*F9067^2,0))</f>
        <v/>
      </c>
      <c r="H9067">
        <f>IF(F9067="","",IF(F9067&gt;0,10*F9067^2,0))</f>
        <v/>
      </c>
    </row>
    <row r="9068">
      <c r="A9068">
        <f>Input!A9068</f>
        <v/>
      </c>
      <c r="B9068">
        <f>IF(ISNUMBER(Input!B9068),IF(AND(Input!B9068&gt;=20,Input!B9068&lt;=700),Input!B9068,""),"")</f>
        <v/>
      </c>
      <c r="C9068">
        <f>IF(B9068="","",INT(A9068))</f>
        <v/>
      </c>
      <c r="D9068">
        <f>IF(B9068="","",HOUR(A9068))</f>
        <v/>
      </c>
      <c r="E9068">
        <f>IF(B9068="","",IF(INPUT!$I$1="","",IF(C9068&lt;(INT(INPUT!$I$1)-INPUT!$I$2),"Off Meds",IF(C9068&lt;=(INT(INPUT!$I$1)+INPUT!$I$2),"Washout","On Meds"))))</f>
        <v/>
      </c>
      <c r="F9068">
        <f>IF(B9068="","",1.509*(LN(B9068)^1.084-5.381))</f>
        <v/>
      </c>
      <c r="G9068">
        <f>IF(F9068="","",IF(F9068&lt;0,10*F9068^2,0))</f>
        <v/>
      </c>
      <c r="H9068">
        <f>IF(F9068="","",IF(F9068&gt;0,10*F9068^2,0))</f>
        <v/>
      </c>
    </row>
    <row r="9069">
      <c r="A9069">
        <f>Input!A9069</f>
        <v/>
      </c>
      <c r="B9069">
        <f>IF(ISNUMBER(Input!B9069),IF(AND(Input!B9069&gt;=20,Input!B9069&lt;=700),Input!B9069,""),"")</f>
        <v/>
      </c>
      <c r="C9069">
        <f>IF(B9069="","",INT(A9069))</f>
        <v/>
      </c>
      <c r="D9069">
        <f>IF(B9069="","",HOUR(A9069))</f>
        <v/>
      </c>
      <c r="E9069">
        <f>IF(B9069="","",IF(INPUT!$I$1="","",IF(C9069&lt;(INT(INPUT!$I$1)-INPUT!$I$2),"Off Meds",IF(C9069&lt;=(INT(INPUT!$I$1)+INPUT!$I$2),"Washout","On Meds"))))</f>
        <v/>
      </c>
      <c r="F9069">
        <f>IF(B9069="","",1.509*(LN(B9069)^1.084-5.381))</f>
        <v/>
      </c>
      <c r="G9069">
        <f>IF(F9069="","",IF(F9069&lt;0,10*F9069^2,0))</f>
        <v/>
      </c>
      <c r="H9069">
        <f>IF(F9069="","",IF(F9069&gt;0,10*F9069^2,0))</f>
        <v/>
      </c>
    </row>
    <row r="9070">
      <c r="A9070">
        <f>Input!A9070</f>
        <v/>
      </c>
      <c r="B9070">
        <f>IF(ISNUMBER(Input!B9070),IF(AND(Input!B9070&gt;=20,Input!B9070&lt;=700),Input!B9070,""),"")</f>
        <v/>
      </c>
      <c r="C9070">
        <f>IF(B9070="","",INT(A9070))</f>
        <v/>
      </c>
      <c r="D9070">
        <f>IF(B9070="","",HOUR(A9070))</f>
        <v/>
      </c>
      <c r="E9070">
        <f>IF(B9070="","",IF(INPUT!$I$1="","",IF(C9070&lt;(INT(INPUT!$I$1)-INPUT!$I$2),"Off Meds",IF(C9070&lt;=(INT(INPUT!$I$1)+INPUT!$I$2),"Washout","On Meds"))))</f>
        <v/>
      </c>
      <c r="F9070">
        <f>IF(B9070="","",1.509*(LN(B9070)^1.084-5.381))</f>
        <v/>
      </c>
      <c r="G9070">
        <f>IF(F9070="","",IF(F9070&lt;0,10*F9070^2,0))</f>
        <v/>
      </c>
      <c r="H9070">
        <f>IF(F9070="","",IF(F9070&gt;0,10*F9070^2,0))</f>
        <v/>
      </c>
    </row>
    <row r="9071">
      <c r="A9071">
        <f>Input!A9071</f>
        <v/>
      </c>
      <c r="B9071">
        <f>IF(ISNUMBER(Input!B9071),IF(AND(Input!B9071&gt;=20,Input!B9071&lt;=700),Input!B9071,""),"")</f>
        <v/>
      </c>
      <c r="C9071">
        <f>IF(B9071="","",INT(A9071))</f>
        <v/>
      </c>
      <c r="D9071">
        <f>IF(B9071="","",HOUR(A9071))</f>
        <v/>
      </c>
      <c r="E9071">
        <f>IF(B9071="","",IF(INPUT!$I$1="","",IF(C9071&lt;(INT(INPUT!$I$1)-INPUT!$I$2),"Off Meds",IF(C9071&lt;=(INT(INPUT!$I$1)+INPUT!$I$2),"Washout","On Meds"))))</f>
        <v/>
      </c>
      <c r="F9071">
        <f>IF(B9071="","",1.509*(LN(B9071)^1.084-5.381))</f>
        <v/>
      </c>
      <c r="G9071">
        <f>IF(F9071="","",IF(F9071&lt;0,10*F9071^2,0))</f>
        <v/>
      </c>
      <c r="H9071">
        <f>IF(F9071="","",IF(F9071&gt;0,10*F9071^2,0))</f>
        <v/>
      </c>
    </row>
    <row r="9072">
      <c r="A9072">
        <f>Input!A9072</f>
        <v/>
      </c>
      <c r="B9072">
        <f>IF(ISNUMBER(Input!B9072),IF(AND(Input!B9072&gt;=20,Input!B9072&lt;=700),Input!B9072,""),"")</f>
        <v/>
      </c>
      <c r="C9072">
        <f>IF(B9072="","",INT(A9072))</f>
        <v/>
      </c>
      <c r="D9072">
        <f>IF(B9072="","",HOUR(A9072))</f>
        <v/>
      </c>
      <c r="E9072">
        <f>IF(B9072="","",IF(INPUT!$I$1="","",IF(C9072&lt;(INT(INPUT!$I$1)-INPUT!$I$2),"Off Meds",IF(C9072&lt;=(INT(INPUT!$I$1)+INPUT!$I$2),"Washout","On Meds"))))</f>
        <v/>
      </c>
      <c r="F9072">
        <f>IF(B9072="","",1.509*(LN(B9072)^1.084-5.381))</f>
        <v/>
      </c>
      <c r="G9072">
        <f>IF(F9072="","",IF(F9072&lt;0,10*F9072^2,0))</f>
        <v/>
      </c>
      <c r="H9072">
        <f>IF(F9072="","",IF(F9072&gt;0,10*F9072^2,0))</f>
        <v/>
      </c>
    </row>
    <row r="9073">
      <c r="A9073">
        <f>Input!A9073</f>
        <v/>
      </c>
      <c r="B9073">
        <f>IF(ISNUMBER(Input!B9073),IF(AND(Input!B9073&gt;=20,Input!B9073&lt;=700),Input!B9073,""),"")</f>
        <v/>
      </c>
      <c r="C9073">
        <f>IF(B9073="","",INT(A9073))</f>
        <v/>
      </c>
      <c r="D9073">
        <f>IF(B9073="","",HOUR(A9073))</f>
        <v/>
      </c>
      <c r="E9073">
        <f>IF(B9073="","",IF(INPUT!$I$1="","",IF(C9073&lt;(INT(INPUT!$I$1)-INPUT!$I$2),"Off Meds",IF(C9073&lt;=(INT(INPUT!$I$1)+INPUT!$I$2),"Washout","On Meds"))))</f>
        <v/>
      </c>
      <c r="F9073">
        <f>IF(B9073="","",1.509*(LN(B9073)^1.084-5.381))</f>
        <v/>
      </c>
      <c r="G9073">
        <f>IF(F9073="","",IF(F9073&lt;0,10*F9073^2,0))</f>
        <v/>
      </c>
      <c r="H9073">
        <f>IF(F9073="","",IF(F9073&gt;0,10*F9073^2,0))</f>
        <v/>
      </c>
    </row>
    <row r="9074">
      <c r="A9074">
        <f>Input!A9074</f>
        <v/>
      </c>
      <c r="B9074">
        <f>IF(ISNUMBER(Input!B9074),IF(AND(Input!B9074&gt;=20,Input!B9074&lt;=700),Input!B9074,""),"")</f>
        <v/>
      </c>
      <c r="C9074">
        <f>IF(B9074="","",INT(A9074))</f>
        <v/>
      </c>
      <c r="D9074">
        <f>IF(B9074="","",HOUR(A9074))</f>
        <v/>
      </c>
      <c r="E9074">
        <f>IF(B9074="","",IF(INPUT!$I$1="","",IF(C9074&lt;(INT(INPUT!$I$1)-INPUT!$I$2),"Off Meds",IF(C9074&lt;=(INT(INPUT!$I$1)+INPUT!$I$2),"Washout","On Meds"))))</f>
        <v/>
      </c>
      <c r="F9074">
        <f>IF(B9074="","",1.509*(LN(B9074)^1.084-5.381))</f>
        <v/>
      </c>
      <c r="G9074">
        <f>IF(F9074="","",IF(F9074&lt;0,10*F9074^2,0))</f>
        <v/>
      </c>
      <c r="H9074">
        <f>IF(F9074="","",IF(F9074&gt;0,10*F9074^2,0))</f>
        <v/>
      </c>
    </row>
    <row r="9075">
      <c r="A9075">
        <f>Input!A9075</f>
        <v/>
      </c>
      <c r="B9075">
        <f>IF(ISNUMBER(Input!B9075),IF(AND(Input!B9075&gt;=20,Input!B9075&lt;=700),Input!B9075,""),"")</f>
        <v/>
      </c>
      <c r="C9075">
        <f>IF(B9075="","",INT(A9075))</f>
        <v/>
      </c>
      <c r="D9075">
        <f>IF(B9075="","",HOUR(A9075))</f>
        <v/>
      </c>
      <c r="E9075">
        <f>IF(B9075="","",IF(INPUT!$I$1="","",IF(C9075&lt;(INT(INPUT!$I$1)-INPUT!$I$2),"Off Meds",IF(C9075&lt;=(INT(INPUT!$I$1)+INPUT!$I$2),"Washout","On Meds"))))</f>
        <v/>
      </c>
      <c r="F9075">
        <f>IF(B9075="","",1.509*(LN(B9075)^1.084-5.381))</f>
        <v/>
      </c>
      <c r="G9075">
        <f>IF(F9075="","",IF(F9075&lt;0,10*F9075^2,0))</f>
        <v/>
      </c>
      <c r="H9075">
        <f>IF(F9075="","",IF(F9075&gt;0,10*F9075^2,0))</f>
        <v/>
      </c>
    </row>
    <row r="9076">
      <c r="A9076">
        <f>Input!A9076</f>
        <v/>
      </c>
      <c r="B9076">
        <f>IF(ISNUMBER(Input!B9076),IF(AND(Input!B9076&gt;=20,Input!B9076&lt;=700),Input!B9076,""),"")</f>
        <v/>
      </c>
      <c r="C9076">
        <f>IF(B9076="","",INT(A9076))</f>
        <v/>
      </c>
      <c r="D9076">
        <f>IF(B9076="","",HOUR(A9076))</f>
        <v/>
      </c>
      <c r="E9076">
        <f>IF(B9076="","",IF(INPUT!$I$1="","",IF(C9076&lt;(INT(INPUT!$I$1)-INPUT!$I$2),"Off Meds",IF(C9076&lt;=(INT(INPUT!$I$1)+INPUT!$I$2),"Washout","On Meds"))))</f>
        <v/>
      </c>
      <c r="F9076">
        <f>IF(B9076="","",1.509*(LN(B9076)^1.084-5.381))</f>
        <v/>
      </c>
      <c r="G9076">
        <f>IF(F9076="","",IF(F9076&lt;0,10*F9076^2,0))</f>
        <v/>
      </c>
      <c r="H9076">
        <f>IF(F9076="","",IF(F9076&gt;0,10*F9076^2,0))</f>
        <v/>
      </c>
    </row>
    <row r="9077">
      <c r="A9077">
        <f>Input!A9077</f>
        <v/>
      </c>
      <c r="B9077">
        <f>IF(ISNUMBER(Input!B9077),IF(AND(Input!B9077&gt;=20,Input!B9077&lt;=700),Input!B9077,""),"")</f>
        <v/>
      </c>
      <c r="C9077">
        <f>IF(B9077="","",INT(A9077))</f>
        <v/>
      </c>
      <c r="D9077">
        <f>IF(B9077="","",HOUR(A9077))</f>
        <v/>
      </c>
      <c r="E9077">
        <f>IF(B9077="","",IF(INPUT!$I$1="","",IF(C9077&lt;(INT(INPUT!$I$1)-INPUT!$I$2),"Off Meds",IF(C9077&lt;=(INT(INPUT!$I$1)+INPUT!$I$2),"Washout","On Meds"))))</f>
        <v/>
      </c>
      <c r="F9077">
        <f>IF(B9077="","",1.509*(LN(B9077)^1.084-5.381))</f>
        <v/>
      </c>
      <c r="G9077">
        <f>IF(F9077="","",IF(F9077&lt;0,10*F9077^2,0))</f>
        <v/>
      </c>
      <c r="H9077">
        <f>IF(F9077="","",IF(F9077&gt;0,10*F9077^2,0))</f>
        <v/>
      </c>
    </row>
    <row r="9078">
      <c r="A9078">
        <f>Input!A9078</f>
        <v/>
      </c>
      <c r="B9078">
        <f>IF(ISNUMBER(Input!B9078),IF(AND(Input!B9078&gt;=20,Input!B9078&lt;=700),Input!B9078,""),"")</f>
        <v/>
      </c>
      <c r="C9078">
        <f>IF(B9078="","",INT(A9078))</f>
        <v/>
      </c>
      <c r="D9078">
        <f>IF(B9078="","",HOUR(A9078))</f>
        <v/>
      </c>
      <c r="E9078">
        <f>IF(B9078="","",IF(INPUT!$I$1="","",IF(C9078&lt;(INT(INPUT!$I$1)-INPUT!$I$2),"Off Meds",IF(C9078&lt;=(INT(INPUT!$I$1)+INPUT!$I$2),"Washout","On Meds"))))</f>
        <v/>
      </c>
      <c r="F9078">
        <f>IF(B9078="","",1.509*(LN(B9078)^1.084-5.381))</f>
        <v/>
      </c>
      <c r="G9078">
        <f>IF(F9078="","",IF(F9078&lt;0,10*F9078^2,0))</f>
        <v/>
      </c>
      <c r="H9078">
        <f>IF(F9078="","",IF(F9078&gt;0,10*F9078^2,0))</f>
        <v/>
      </c>
    </row>
    <row r="9079">
      <c r="A9079">
        <f>Input!A9079</f>
        <v/>
      </c>
      <c r="B9079">
        <f>IF(ISNUMBER(Input!B9079),IF(AND(Input!B9079&gt;=20,Input!B9079&lt;=700),Input!B9079,""),"")</f>
        <v/>
      </c>
      <c r="C9079">
        <f>IF(B9079="","",INT(A9079))</f>
        <v/>
      </c>
      <c r="D9079">
        <f>IF(B9079="","",HOUR(A9079))</f>
        <v/>
      </c>
      <c r="E9079">
        <f>IF(B9079="","",IF(INPUT!$I$1="","",IF(C9079&lt;(INT(INPUT!$I$1)-INPUT!$I$2),"Off Meds",IF(C9079&lt;=(INT(INPUT!$I$1)+INPUT!$I$2),"Washout","On Meds"))))</f>
        <v/>
      </c>
      <c r="F9079">
        <f>IF(B9079="","",1.509*(LN(B9079)^1.084-5.381))</f>
        <v/>
      </c>
      <c r="G9079">
        <f>IF(F9079="","",IF(F9079&lt;0,10*F9079^2,0))</f>
        <v/>
      </c>
      <c r="H9079">
        <f>IF(F9079="","",IF(F9079&gt;0,10*F9079^2,0))</f>
        <v/>
      </c>
    </row>
    <row r="9080">
      <c r="A9080">
        <f>Input!A9080</f>
        <v/>
      </c>
      <c r="B9080">
        <f>IF(ISNUMBER(Input!B9080),IF(AND(Input!B9080&gt;=20,Input!B9080&lt;=700),Input!B9080,""),"")</f>
        <v/>
      </c>
      <c r="C9080">
        <f>IF(B9080="","",INT(A9080))</f>
        <v/>
      </c>
      <c r="D9080">
        <f>IF(B9080="","",HOUR(A9080))</f>
        <v/>
      </c>
      <c r="E9080">
        <f>IF(B9080="","",IF(INPUT!$I$1="","",IF(C9080&lt;(INT(INPUT!$I$1)-INPUT!$I$2),"Off Meds",IF(C9080&lt;=(INT(INPUT!$I$1)+INPUT!$I$2),"Washout","On Meds"))))</f>
        <v/>
      </c>
      <c r="F9080">
        <f>IF(B9080="","",1.509*(LN(B9080)^1.084-5.381))</f>
        <v/>
      </c>
      <c r="G9080">
        <f>IF(F9080="","",IF(F9080&lt;0,10*F9080^2,0))</f>
        <v/>
      </c>
      <c r="H9080">
        <f>IF(F9080="","",IF(F9080&gt;0,10*F9080^2,0))</f>
        <v/>
      </c>
    </row>
    <row r="9081">
      <c r="A9081">
        <f>Input!A9081</f>
        <v/>
      </c>
      <c r="B9081">
        <f>IF(ISNUMBER(Input!B9081),IF(AND(Input!B9081&gt;=20,Input!B9081&lt;=700),Input!B9081,""),"")</f>
        <v/>
      </c>
      <c r="C9081">
        <f>IF(B9081="","",INT(A9081))</f>
        <v/>
      </c>
      <c r="D9081">
        <f>IF(B9081="","",HOUR(A9081))</f>
        <v/>
      </c>
      <c r="E9081">
        <f>IF(B9081="","",IF(INPUT!$I$1="","",IF(C9081&lt;(INT(INPUT!$I$1)-INPUT!$I$2),"Off Meds",IF(C9081&lt;=(INT(INPUT!$I$1)+INPUT!$I$2),"Washout","On Meds"))))</f>
        <v/>
      </c>
      <c r="F9081">
        <f>IF(B9081="","",1.509*(LN(B9081)^1.084-5.381))</f>
        <v/>
      </c>
      <c r="G9081">
        <f>IF(F9081="","",IF(F9081&lt;0,10*F9081^2,0))</f>
        <v/>
      </c>
      <c r="H9081">
        <f>IF(F9081="","",IF(F9081&gt;0,10*F9081^2,0))</f>
        <v/>
      </c>
    </row>
    <row r="9082">
      <c r="A9082">
        <f>Input!A9082</f>
        <v/>
      </c>
      <c r="B9082">
        <f>IF(ISNUMBER(Input!B9082),IF(AND(Input!B9082&gt;=20,Input!B9082&lt;=700),Input!B9082,""),"")</f>
        <v/>
      </c>
      <c r="C9082">
        <f>IF(B9082="","",INT(A9082))</f>
        <v/>
      </c>
      <c r="D9082">
        <f>IF(B9082="","",HOUR(A9082))</f>
        <v/>
      </c>
      <c r="E9082">
        <f>IF(B9082="","",IF(INPUT!$I$1="","",IF(C9082&lt;(INT(INPUT!$I$1)-INPUT!$I$2),"Off Meds",IF(C9082&lt;=(INT(INPUT!$I$1)+INPUT!$I$2),"Washout","On Meds"))))</f>
        <v/>
      </c>
      <c r="F9082">
        <f>IF(B9082="","",1.509*(LN(B9082)^1.084-5.381))</f>
        <v/>
      </c>
      <c r="G9082">
        <f>IF(F9082="","",IF(F9082&lt;0,10*F9082^2,0))</f>
        <v/>
      </c>
      <c r="H9082">
        <f>IF(F9082="","",IF(F9082&gt;0,10*F9082^2,0))</f>
        <v/>
      </c>
    </row>
    <row r="9083">
      <c r="A9083">
        <f>Input!A9083</f>
        <v/>
      </c>
      <c r="B9083">
        <f>IF(ISNUMBER(Input!B9083),IF(AND(Input!B9083&gt;=20,Input!B9083&lt;=700),Input!B9083,""),"")</f>
        <v/>
      </c>
      <c r="C9083">
        <f>IF(B9083="","",INT(A9083))</f>
        <v/>
      </c>
      <c r="D9083">
        <f>IF(B9083="","",HOUR(A9083))</f>
        <v/>
      </c>
      <c r="E9083">
        <f>IF(B9083="","",IF(INPUT!$I$1="","",IF(C9083&lt;(INT(INPUT!$I$1)-INPUT!$I$2),"Off Meds",IF(C9083&lt;=(INT(INPUT!$I$1)+INPUT!$I$2),"Washout","On Meds"))))</f>
        <v/>
      </c>
      <c r="F9083">
        <f>IF(B9083="","",1.509*(LN(B9083)^1.084-5.381))</f>
        <v/>
      </c>
      <c r="G9083">
        <f>IF(F9083="","",IF(F9083&lt;0,10*F9083^2,0))</f>
        <v/>
      </c>
      <c r="H9083">
        <f>IF(F9083="","",IF(F9083&gt;0,10*F9083^2,0))</f>
        <v/>
      </c>
    </row>
    <row r="9084">
      <c r="A9084">
        <f>Input!A9084</f>
        <v/>
      </c>
      <c r="B9084">
        <f>IF(ISNUMBER(Input!B9084),IF(AND(Input!B9084&gt;=20,Input!B9084&lt;=700),Input!B9084,""),"")</f>
        <v/>
      </c>
      <c r="C9084">
        <f>IF(B9084="","",INT(A9084))</f>
        <v/>
      </c>
      <c r="D9084">
        <f>IF(B9084="","",HOUR(A9084))</f>
        <v/>
      </c>
      <c r="E9084">
        <f>IF(B9084="","",IF(INPUT!$I$1="","",IF(C9084&lt;(INT(INPUT!$I$1)-INPUT!$I$2),"Off Meds",IF(C9084&lt;=(INT(INPUT!$I$1)+INPUT!$I$2),"Washout","On Meds"))))</f>
        <v/>
      </c>
      <c r="F9084">
        <f>IF(B9084="","",1.509*(LN(B9084)^1.084-5.381))</f>
        <v/>
      </c>
      <c r="G9084">
        <f>IF(F9084="","",IF(F9084&lt;0,10*F9084^2,0))</f>
        <v/>
      </c>
      <c r="H9084">
        <f>IF(F9084="","",IF(F9084&gt;0,10*F9084^2,0))</f>
        <v/>
      </c>
    </row>
    <row r="9085">
      <c r="A9085">
        <f>Input!A9085</f>
        <v/>
      </c>
      <c r="B9085">
        <f>IF(ISNUMBER(Input!B9085),IF(AND(Input!B9085&gt;=20,Input!B9085&lt;=700),Input!B9085,""),"")</f>
        <v/>
      </c>
      <c r="C9085">
        <f>IF(B9085="","",INT(A9085))</f>
        <v/>
      </c>
      <c r="D9085">
        <f>IF(B9085="","",HOUR(A9085))</f>
        <v/>
      </c>
      <c r="E9085">
        <f>IF(B9085="","",IF(INPUT!$I$1="","",IF(C9085&lt;(INT(INPUT!$I$1)-INPUT!$I$2),"Off Meds",IF(C9085&lt;=(INT(INPUT!$I$1)+INPUT!$I$2),"Washout","On Meds"))))</f>
        <v/>
      </c>
      <c r="F9085">
        <f>IF(B9085="","",1.509*(LN(B9085)^1.084-5.381))</f>
        <v/>
      </c>
      <c r="G9085">
        <f>IF(F9085="","",IF(F9085&lt;0,10*F9085^2,0))</f>
        <v/>
      </c>
      <c r="H9085">
        <f>IF(F9085="","",IF(F9085&gt;0,10*F9085^2,0))</f>
        <v/>
      </c>
    </row>
    <row r="9086">
      <c r="A9086">
        <f>Input!A9086</f>
        <v/>
      </c>
      <c r="B9086">
        <f>IF(ISNUMBER(Input!B9086),IF(AND(Input!B9086&gt;=20,Input!B9086&lt;=700),Input!B9086,""),"")</f>
        <v/>
      </c>
      <c r="C9086">
        <f>IF(B9086="","",INT(A9086))</f>
        <v/>
      </c>
      <c r="D9086">
        <f>IF(B9086="","",HOUR(A9086))</f>
        <v/>
      </c>
      <c r="E9086">
        <f>IF(B9086="","",IF(INPUT!$I$1="","",IF(C9086&lt;(INT(INPUT!$I$1)-INPUT!$I$2),"Off Meds",IF(C9086&lt;=(INT(INPUT!$I$1)+INPUT!$I$2),"Washout","On Meds"))))</f>
        <v/>
      </c>
      <c r="F9086">
        <f>IF(B9086="","",1.509*(LN(B9086)^1.084-5.381))</f>
        <v/>
      </c>
      <c r="G9086">
        <f>IF(F9086="","",IF(F9086&lt;0,10*F9086^2,0))</f>
        <v/>
      </c>
      <c r="H9086">
        <f>IF(F9086="","",IF(F9086&gt;0,10*F9086^2,0))</f>
        <v/>
      </c>
    </row>
    <row r="9087">
      <c r="A9087">
        <f>Input!A9087</f>
        <v/>
      </c>
      <c r="B9087">
        <f>IF(ISNUMBER(Input!B9087),IF(AND(Input!B9087&gt;=20,Input!B9087&lt;=700),Input!B9087,""),"")</f>
        <v/>
      </c>
      <c r="C9087">
        <f>IF(B9087="","",INT(A9087))</f>
        <v/>
      </c>
      <c r="D9087">
        <f>IF(B9087="","",HOUR(A9087))</f>
        <v/>
      </c>
      <c r="E9087">
        <f>IF(B9087="","",IF(INPUT!$I$1="","",IF(C9087&lt;(INT(INPUT!$I$1)-INPUT!$I$2),"Off Meds",IF(C9087&lt;=(INT(INPUT!$I$1)+INPUT!$I$2),"Washout","On Meds"))))</f>
        <v/>
      </c>
      <c r="F9087">
        <f>IF(B9087="","",1.509*(LN(B9087)^1.084-5.381))</f>
        <v/>
      </c>
      <c r="G9087">
        <f>IF(F9087="","",IF(F9087&lt;0,10*F9087^2,0))</f>
        <v/>
      </c>
      <c r="H9087">
        <f>IF(F9087="","",IF(F9087&gt;0,10*F9087^2,0))</f>
        <v/>
      </c>
    </row>
    <row r="9088">
      <c r="A9088">
        <f>Input!A9088</f>
        <v/>
      </c>
      <c r="B9088">
        <f>IF(ISNUMBER(Input!B9088),IF(AND(Input!B9088&gt;=20,Input!B9088&lt;=700),Input!B9088,""),"")</f>
        <v/>
      </c>
      <c r="C9088">
        <f>IF(B9088="","",INT(A9088))</f>
        <v/>
      </c>
      <c r="D9088">
        <f>IF(B9088="","",HOUR(A9088))</f>
        <v/>
      </c>
      <c r="E9088">
        <f>IF(B9088="","",IF(INPUT!$I$1="","",IF(C9088&lt;(INT(INPUT!$I$1)-INPUT!$I$2),"Off Meds",IF(C9088&lt;=(INT(INPUT!$I$1)+INPUT!$I$2),"Washout","On Meds"))))</f>
        <v/>
      </c>
      <c r="F9088">
        <f>IF(B9088="","",1.509*(LN(B9088)^1.084-5.381))</f>
        <v/>
      </c>
      <c r="G9088">
        <f>IF(F9088="","",IF(F9088&lt;0,10*F9088^2,0))</f>
        <v/>
      </c>
      <c r="H9088">
        <f>IF(F9088="","",IF(F9088&gt;0,10*F9088^2,0))</f>
        <v/>
      </c>
    </row>
    <row r="9089">
      <c r="A9089">
        <f>Input!A9089</f>
        <v/>
      </c>
      <c r="B9089">
        <f>IF(ISNUMBER(Input!B9089),IF(AND(Input!B9089&gt;=20,Input!B9089&lt;=700),Input!B9089,""),"")</f>
        <v/>
      </c>
      <c r="C9089">
        <f>IF(B9089="","",INT(A9089))</f>
        <v/>
      </c>
      <c r="D9089">
        <f>IF(B9089="","",HOUR(A9089))</f>
        <v/>
      </c>
      <c r="E9089">
        <f>IF(B9089="","",IF(INPUT!$I$1="","",IF(C9089&lt;(INT(INPUT!$I$1)-INPUT!$I$2),"Off Meds",IF(C9089&lt;=(INT(INPUT!$I$1)+INPUT!$I$2),"Washout","On Meds"))))</f>
        <v/>
      </c>
      <c r="F9089">
        <f>IF(B9089="","",1.509*(LN(B9089)^1.084-5.381))</f>
        <v/>
      </c>
      <c r="G9089">
        <f>IF(F9089="","",IF(F9089&lt;0,10*F9089^2,0))</f>
        <v/>
      </c>
      <c r="H9089">
        <f>IF(F9089="","",IF(F9089&gt;0,10*F9089^2,0))</f>
        <v/>
      </c>
    </row>
    <row r="9090">
      <c r="A9090">
        <f>Input!A9090</f>
        <v/>
      </c>
      <c r="B9090">
        <f>IF(ISNUMBER(Input!B9090),IF(AND(Input!B9090&gt;=20,Input!B9090&lt;=700),Input!B9090,""),"")</f>
        <v/>
      </c>
      <c r="C9090">
        <f>IF(B9090="","",INT(A9090))</f>
        <v/>
      </c>
      <c r="D9090">
        <f>IF(B9090="","",HOUR(A9090))</f>
        <v/>
      </c>
      <c r="E9090">
        <f>IF(B9090="","",IF(INPUT!$I$1="","",IF(C9090&lt;(INT(INPUT!$I$1)-INPUT!$I$2),"Off Meds",IF(C9090&lt;=(INT(INPUT!$I$1)+INPUT!$I$2),"Washout","On Meds"))))</f>
        <v/>
      </c>
      <c r="F9090">
        <f>IF(B9090="","",1.509*(LN(B9090)^1.084-5.381))</f>
        <v/>
      </c>
      <c r="G9090">
        <f>IF(F9090="","",IF(F9090&lt;0,10*F9090^2,0))</f>
        <v/>
      </c>
      <c r="H9090">
        <f>IF(F9090="","",IF(F9090&gt;0,10*F9090^2,0))</f>
        <v/>
      </c>
    </row>
    <row r="9091">
      <c r="A9091">
        <f>Input!A9091</f>
        <v/>
      </c>
      <c r="B9091">
        <f>IF(ISNUMBER(Input!B9091),IF(AND(Input!B9091&gt;=20,Input!B9091&lt;=700),Input!B9091,""),"")</f>
        <v/>
      </c>
      <c r="C9091">
        <f>IF(B9091="","",INT(A9091))</f>
        <v/>
      </c>
      <c r="D9091">
        <f>IF(B9091="","",HOUR(A9091))</f>
        <v/>
      </c>
      <c r="E9091">
        <f>IF(B9091="","",IF(INPUT!$I$1="","",IF(C9091&lt;(INT(INPUT!$I$1)-INPUT!$I$2),"Off Meds",IF(C9091&lt;=(INT(INPUT!$I$1)+INPUT!$I$2),"Washout","On Meds"))))</f>
        <v/>
      </c>
      <c r="F9091">
        <f>IF(B9091="","",1.509*(LN(B9091)^1.084-5.381))</f>
        <v/>
      </c>
      <c r="G9091">
        <f>IF(F9091="","",IF(F9091&lt;0,10*F9091^2,0))</f>
        <v/>
      </c>
      <c r="H9091">
        <f>IF(F9091="","",IF(F9091&gt;0,10*F9091^2,0))</f>
        <v/>
      </c>
    </row>
    <row r="9092">
      <c r="A9092">
        <f>Input!A9092</f>
        <v/>
      </c>
      <c r="B9092">
        <f>IF(ISNUMBER(Input!B9092),IF(AND(Input!B9092&gt;=20,Input!B9092&lt;=700),Input!B9092,""),"")</f>
        <v/>
      </c>
      <c r="C9092">
        <f>IF(B9092="","",INT(A9092))</f>
        <v/>
      </c>
      <c r="D9092">
        <f>IF(B9092="","",HOUR(A9092))</f>
        <v/>
      </c>
      <c r="E9092">
        <f>IF(B9092="","",IF(INPUT!$I$1="","",IF(C9092&lt;(INT(INPUT!$I$1)-INPUT!$I$2),"Off Meds",IF(C9092&lt;=(INT(INPUT!$I$1)+INPUT!$I$2),"Washout","On Meds"))))</f>
        <v/>
      </c>
      <c r="F9092">
        <f>IF(B9092="","",1.509*(LN(B9092)^1.084-5.381))</f>
        <v/>
      </c>
      <c r="G9092">
        <f>IF(F9092="","",IF(F9092&lt;0,10*F9092^2,0))</f>
        <v/>
      </c>
      <c r="H9092">
        <f>IF(F9092="","",IF(F9092&gt;0,10*F9092^2,0))</f>
        <v/>
      </c>
    </row>
    <row r="9093">
      <c r="A9093">
        <f>Input!A9093</f>
        <v/>
      </c>
      <c r="B9093">
        <f>IF(ISNUMBER(Input!B9093),IF(AND(Input!B9093&gt;=20,Input!B9093&lt;=700),Input!B9093,""),"")</f>
        <v/>
      </c>
      <c r="C9093">
        <f>IF(B9093="","",INT(A9093))</f>
        <v/>
      </c>
      <c r="D9093">
        <f>IF(B9093="","",HOUR(A9093))</f>
        <v/>
      </c>
      <c r="E9093">
        <f>IF(B9093="","",IF(INPUT!$I$1="","",IF(C9093&lt;(INT(INPUT!$I$1)-INPUT!$I$2),"Off Meds",IF(C9093&lt;=(INT(INPUT!$I$1)+INPUT!$I$2),"Washout","On Meds"))))</f>
        <v/>
      </c>
      <c r="F9093">
        <f>IF(B9093="","",1.509*(LN(B9093)^1.084-5.381))</f>
        <v/>
      </c>
      <c r="G9093">
        <f>IF(F9093="","",IF(F9093&lt;0,10*F9093^2,0))</f>
        <v/>
      </c>
      <c r="H9093">
        <f>IF(F9093="","",IF(F9093&gt;0,10*F9093^2,0))</f>
        <v/>
      </c>
    </row>
    <row r="9094">
      <c r="A9094">
        <f>Input!A9094</f>
        <v/>
      </c>
      <c r="B9094">
        <f>IF(ISNUMBER(Input!B9094),IF(AND(Input!B9094&gt;=20,Input!B9094&lt;=700),Input!B9094,""),"")</f>
        <v/>
      </c>
      <c r="C9094">
        <f>IF(B9094="","",INT(A9094))</f>
        <v/>
      </c>
      <c r="D9094">
        <f>IF(B9094="","",HOUR(A9094))</f>
        <v/>
      </c>
      <c r="E9094">
        <f>IF(B9094="","",IF(INPUT!$I$1="","",IF(C9094&lt;(INT(INPUT!$I$1)-INPUT!$I$2),"Off Meds",IF(C9094&lt;=(INT(INPUT!$I$1)+INPUT!$I$2),"Washout","On Meds"))))</f>
        <v/>
      </c>
      <c r="F9094">
        <f>IF(B9094="","",1.509*(LN(B9094)^1.084-5.381))</f>
        <v/>
      </c>
      <c r="G9094">
        <f>IF(F9094="","",IF(F9094&lt;0,10*F9094^2,0))</f>
        <v/>
      </c>
      <c r="H9094">
        <f>IF(F9094="","",IF(F9094&gt;0,10*F9094^2,0))</f>
        <v/>
      </c>
    </row>
    <row r="9095">
      <c r="A9095">
        <f>Input!A9095</f>
        <v/>
      </c>
      <c r="B9095">
        <f>IF(ISNUMBER(Input!B9095),IF(AND(Input!B9095&gt;=20,Input!B9095&lt;=700),Input!B9095,""),"")</f>
        <v/>
      </c>
      <c r="C9095">
        <f>IF(B9095="","",INT(A9095))</f>
        <v/>
      </c>
      <c r="D9095">
        <f>IF(B9095="","",HOUR(A9095))</f>
        <v/>
      </c>
      <c r="E9095">
        <f>IF(B9095="","",IF(INPUT!$I$1="","",IF(C9095&lt;(INT(INPUT!$I$1)-INPUT!$I$2),"Off Meds",IF(C9095&lt;=(INT(INPUT!$I$1)+INPUT!$I$2),"Washout","On Meds"))))</f>
        <v/>
      </c>
      <c r="F9095">
        <f>IF(B9095="","",1.509*(LN(B9095)^1.084-5.381))</f>
        <v/>
      </c>
      <c r="G9095">
        <f>IF(F9095="","",IF(F9095&lt;0,10*F9095^2,0))</f>
        <v/>
      </c>
      <c r="H9095">
        <f>IF(F9095="","",IF(F9095&gt;0,10*F9095^2,0))</f>
        <v/>
      </c>
    </row>
    <row r="9096">
      <c r="A9096">
        <f>Input!A9096</f>
        <v/>
      </c>
      <c r="B9096">
        <f>IF(ISNUMBER(Input!B9096),IF(AND(Input!B9096&gt;=20,Input!B9096&lt;=700),Input!B9096,""),"")</f>
        <v/>
      </c>
      <c r="C9096">
        <f>IF(B9096="","",INT(A9096))</f>
        <v/>
      </c>
      <c r="D9096">
        <f>IF(B9096="","",HOUR(A9096))</f>
        <v/>
      </c>
      <c r="E9096">
        <f>IF(B9096="","",IF(INPUT!$I$1="","",IF(C9096&lt;(INT(INPUT!$I$1)-INPUT!$I$2),"Off Meds",IF(C9096&lt;=(INT(INPUT!$I$1)+INPUT!$I$2),"Washout","On Meds"))))</f>
        <v/>
      </c>
      <c r="F9096">
        <f>IF(B9096="","",1.509*(LN(B9096)^1.084-5.381))</f>
        <v/>
      </c>
      <c r="G9096">
        <f>IF(F9096="","",IF(F9096&lt;0,10*F9096^2,0))</f>
        <v/>
      </c>
      <c r="H9096">
        <f>IF(F9096="","",IF(F9096&gt;0,10*F9096^2,0))</f>
        <v/>
      </c>
    </row>
    <row r="9097">
      <c r="A9097">
        <f>Input!A9097</f>
        <v/>
      </c>
      <c r="B9097">
        <f>IF(ISNUMBER(Input!B9097),IF(AND(Input!B9097&gt;=20,Input!B9097&lt;=700),Input!B9097,""),"")</f>
        <v/>
      </c>
      <c r="C9097">
        <f>IF(B9097="","",INT(A9097))</f>
        <v/>
      </c>
      <c r="D9097">
        <f>IF(B9097="","",HOUR(A9097))</f>
        <v/>
      </c>
      <c r="E9097">
        <f>IF(B9097="","",IF(INPUT!$I$1="","",IF(C9097&lt;(INT(INPUT!$I$1)-INPUT!$I$2),"Off Meds",IF(C9097&lt;=(INT(INPUT!$I$1)+INPUT!$I$2),"Washout","On Meds"))))</f>
        <v/>
      </c>
      <c r="F9097">
        <f>IF(B9097="","",1.509*(LN(B9097)^1.084-5.381))</f>
        <v/>
      </c>
      <c r="G9097">
        <f>IF(F9097="","",IF(F9097&lt;0,10*F9097^2,0))</f>
        <v/>
      </c>
      <c r="H9097">
        <f>IF(F9097="","",IF(F9097&gt;0,10*F9097^2,0))</f>
        <v/>
      </c>
    </row>
    <row r="9098">
      <c r="A9098">
        <f>Input!A9098</f>
        <v/>
      </c>
      <c r="B9098">
        <f>IF(ISNUMBER(Input!B9098),IF(AND(Input!B9098&gt;=20,Input!B9098&lt;=700),Input!B9098,""),"")</f>
        <v/>
      </c>
      <c r="C9098">
        <f>IF(B9098="","",INT(A9098))</f>
        <v/>
      </c>
      <c r="D9098">
        <f>IF(B9098="","",HOUR(A9098))</f>
        <v/>
      </c>
      <c r="E9098">
        <f>IF(B9098="","",IF(INPUT!$I$1="","",IF(C9098&lt;(INT(INPUT!$I$1)-INPUT!$I$2),"Off Meds",IF(C9098&lt;=(INT(INPUT!$I$1)+INPUT!$I$2),"Washout","On Meds"))))</f>
        <v/>
      </c>
      <c r="F9098">
        <f>IF(B9098="","",1.509*(LN(B9098)^1.084-5.381))</f>
        <v/>
      </c>
      <c r="G9098">
        <f>IF(F9098="","",IF(F9098&lt;0,10*F9098^2,0))</f>
        <v/>
      </c>
      <c r="H9098">
        <f>IF(F9098="","",IF(F9098&gt;0,10*F9098^2,0))</f>
        <v/>
      </c>
    </row>
    <row r="9099">
      <c r="A9099">
        <f>Input!A9099</f>
        <v/>
      </c>
      <c r="B9099">
        <f>IF(ISNUMBER(Input!B9099),IF(AND(Input!B9099&gt;=20,Input!B9099&lt;=700),Input!B9099,""),"")</f>
        <v/>
      </c>
      <c r="C9099">
        <f>IF(B9099="","",INT(A9099))</f>
        <v/>
      </c>
      <c r="D9099">
        <f>IF(B9099="","",HOUR(A9099))</f>
        <v/>
      </c>
      <c r="E9099">
        <f>IF(B9099="","",IF(INPUT!$I$1="","",IF(C9099&lt;(INT(INPUT!$I$1)-INPUT!$I$2),"Off Meds",IF(C9099&lt;=(INT(INPUT!$I$1)+INPUT!$I$2),"Washout","On Meds"))))</f>
        <v/>
      </c>
      <c r="F9099">
        <f>IF(B9099="","",1.509*(LN(B9099)^1.084-5.381))</f>
        <v/>
      </c>
      <c r="G9099">
        <f>IF(F9099="","",IF(F9099&lt;0,10*F9099^2,0))</f>
        <v/>
      </c>
      <c r="H9099">
        <f>IF(F9099="","",IF(F9099&gt;0,10*F9099^2,0))</f>
        <v/>
      </c>
    </row>
    <row r="9100">
      <c r="A9100">
        <f>Input!A9100</f>
        <v/>
      </c>
      <c r="B9100">
        <f>IF(ISNUMBER(Input!B9100),IF(AND(Input!B9100&gt;=20,Input!B9100&lt;=700),Input!B9100,""),"")</f>
        <v/>
      </c>
      <c r="C9100">
        <f>IF(B9100="","",INT(A9100))</f>
        <v/>
      </c>
      <c r="D9100">
        <f>IF(B9100="","",HOUR(A9100))</f>
        <v/>
      </c>
      <c r="E9100">
        <f>IF(B9100="","",IF(INPUT!$I$1="","",IF(C9100&lt;(INT(INPUT!$I$1)-INPUT!$I$2),"Off Meds",IF(C9100&lt;=(INT(INPUT!$I$1)+INPUT!$I$2),"Washout","On Meds"))))</f>
        <v/>
      </c>
      <c r="F9100">
        <f>IF(B9100="","",1.509*(LN(B9100)^1.084-5.381))</f>
        <v/>
      </c>
      <c r="G9100">
        <f>IF(F9100="","",IF(F9100&lt;0,10*F9100^2,0))</f>
        <v/>
      </c>
      <c r="H9100">
        <f>IF(F9100="","",IF(F9100&gt;0,10*F9100^2,0))</f>
        <v/>
      </c>
    </row>
    <row r="9101">
      <c r="A9101">
        <f>Input!A9101</f>
        <v/>
      </c>
      <c r="B9101">
        <f>IF(ISNUMBER(Input!B9101),IF(AND(Input!B9101&gt;=20,Input!B9101&lt;=700),Input!B9101,""),"")</f>
        <v/>
      </c>
      <c r="C9101">
        <f>IF(B9101="","",INT(A9101))</f>
        <v/>
      </c>
      <c r="D9101">
        <f>IF(B9101="","",HOUR(A9101))</f>
        <v/>
      </c>
      <c r="E9101">
        <f>IF(B9101="","",IF(INPUT!$I$1="","",IF(C9101&lt;(INT(INPUT!$I$1)-INPUT!$I$2),"Off Meds",IF(C9101&lt;=(INT(INPUT!$I$1)+INPUT!$I$2),"Washout","On Meds"))))</f>
        <v/>
      </c>
      <c r="F9101">
        <f>IF(B9101="","",1.509*(LN(B9101)^1.084-5.381))</f>
        <v/>
      </c>
      <c r="G9101">
        <f>IF(F9101="","",IF(F9101&lt;0,10*F9101^2,0))</f>
        <v/>
      </c>
      <c r="H9101">
        <f>IF(F9101="","",IF(F9101&gt;0,10*F9101^2,0))</f>
        <v/>
      </c>
    </row>
    <row r="9102">
      <c r="A9102">
        <f>Input!A9102</f>
        <v/>
      </c>
      <c r="B9102">
        <f>IF(ISNUMBER(Input!B9102),IF(AND(Input!B9102&gt;=20,Input!B9102&lt;=700),Input!B9102,""),"")</f>
        <v/>
      </c>
      <c r="C9102">
        <f>IF(B9102="","",INT(A9102))</f>
        <v/>
      </c>
      <c r="D9102">
        <f>IF(B9102="","",HOUR(A9102))</f>
        <v/>
      </c>
      <c r="E9102">
        <f>IF(B9102="","",IF(INPUT!$I$1="","",IF(C9102&lt;(INT(INPUT!$I$1)-INPUT!$I$2),"Off Meds",IF(C9102&lt;=(INT(INPUT!$I$1)+INPUT!$I$2),"Washout","On Meds"))))</f>
        <v/>
      </c>
      <c r="F9102">
        <f>IF(B9102="","",1.509*(LN(B9102)^1.084-5.381))</f>
        <v/>
      </c>
      <c r="G9102">
        <f>IF(F9102="","",IF(F9102&lt;0,10*F9102^2,0))</f>
        <v/>
      </c>
      <c r="H9102">
        <f>IF(F9102="","",IF(F9102&gt;0,10*F9102^2,0))</f>
        <v/>
      </c>
    </row>
    <row r="9103">
      <c r="A9103">
        <f>Input!A9103</f>
        <v/>
      </c>
      <c r="B9103">
        <f>IF(ISNUMBER(Input!B9103),IF(AND(Input!B9103&gt;=20,Input!B9103&lt;=700),Input!B9103,""),"")</f>
        <v/>
      </c>
      <c r="C9103">
        <f>IF(B9103="","",INT(A9103))</f>
        <v/>
      </c>
      <c r="D9103">
        <f>IF(B9103="","",HOUR(A9103))</f>
        <v/>
      </c>
      <c r="E9103">
        <f>IF(B9103="","",IF(INPUT!$I$1="","",IF(C9103&lt;(INT(INPUT!$I$1)-INPUT!$I$2),"Off Meds",IF(C9103&lt;=(INT(INPUT!$I$1)+INPUT!$I$2),"Washout","On Meds"))))</f>
        <v/>
      </c>
      <c r="F9103">
        <f>IF(B9103="","",1.509*(LN(B9103)^1.084-5.381))</f>
        <v/>
      </c>
      <c r="G9103">
        <f>IF(F9103="","",IF(F9103&lt;0,10*F9103^2,0))</f>
        <v/>
      </c>
      <c r="H9103">
        <f>IF(F9103="","",IF(F9103&gt;0,10*F9103^2,0))</f>
        <v/>
      </c>
    </row>
    <row r="9104">
      <c r="A9104">
        <f>Input!A9104</f>
        <v/>
      </c>
      <c r="B9104">
        <f>IF(ISNUMBER(Input!B9104),IF(AND(Input!B9104&gt;=20,Input!B9104&lt;=700),Input!B9104,""),"")</f>
        <v/>
      </c>
      <c r="C9104">
        <f>IF(B9104="","",INT(A9104))</f>
        <v/>
      </c>
      <c r="D9104">
        <f>IF(B9104="","",HOUR(A9104))</f>
        <v/>
      </c>
      <c r="E9104">
        <f>IF(B9104="","",IF(INPUT!$I$1="","",IF(C9104&lt;(INT(INPUT!$I$1)-INPUT!$I$2),"Off Meds",IF(C9104&lt;=(INT(INPUT!$I$1)+INPUT!$I$2),"Washout","On Meds"))))</f>
        <v/>
      </c>
      <c r="F9104">
        <f>IF(B9104="","",1.509*(LN(B9104)^1.084-5.381))</f>
        <v/>
      </c>
      <c r="G9104">
        <f>IF(F9104="","",IF(F9104&lt;0,10*F9104^2,0))</f>
        <v/>
      </c>
      <c r="H9104">
        <f>IF(F9104="","",IF(F9104&gt;0,10*F9104^2,0))</f>
        <v/>
      </c>
    </row>
    <row r="9105">
      <c r="A9105">
        <f>Input!A9105</f>
        <v/>
      </c>
      <c r="B9105">
        <f>IF(ISNUMBER(Input!B9105),IF(AND(Input!B9105&gt;=20,Input!B9105&lt;=700),Input!B9105,""),"")</f>
        <v/>
      </c>
      <c r="C9105">
        <f>IF(B9105="","",INT(A9105))</f>
        <v/>
      </c>
      <c r="D9105">
        <f>IF(B9105="","",HOUR(A9105))</f>
        <v/>
      </c>
      <c r="E9105">
        <f>IF(B9105="","",IF(INPUT!$I$1="","",IF(C9105&lt;(INT(INPUT!$I$1)-INPUT!$I$2),"Off Meds",IF(C9105&lt;=(INT(INPUT!$I$1)+INPUT!$I$2),"Washout","On Meds"))))</f>
        <v/>
      </c>
      <c r="F9105">
        <f>IF(B9105="","",1.509*(LN(B9105)^1.084-5.381))</f>
        <v/>
      </c>
      <c r="G9105">
        <f>IF(F9105="","",IF(F9105&lt;0,10*F9105^2,0))</f>
        <v/>
      </c>
      <c r="H9105">
        <f>IF(F9105="","",IF(F9105&gt;0,10*F9105^2,0))</f>
        <v/>
      </c>
    </row>
    <row r="9106">
      <c r="A9106">
        <f>Input!A9106</f>
        <v/>
      </c>
      <c r="B9106">
        <f>IF(ISNUMBER(Input!B9106),IF(AND(Input!B9106&gt;=20,Input!B9106&lt;=700),Input!B9106,""),"")</f>
        <v/>
      </c>
      <c r="C9106">
        <f>IF(B9106="","",INT(A9106))</f>
        <v/>
      </c>
      <c r="D9106">
        <f>IF(B9106="","",HOUR(A9106))</f>
        <v/>
      </c>
      <c r="E9106">
        <f>IF(B9106="","",IF(INPUT!$I$1="","",IF(C9106&lt;(INT(INPUT!$I$1)-INPUT!$I$2),"Off Meds",IF(C9106&lt;=(INT(INPUT!$I$1)+INPUT!$I$2),"Washout","On Meds"))))</f>
        <v/>
      </c>
      <c r="F9106">
        <f>IF(B9106="","",1.509*(LN(B9106)^1.084-5.381))</f>
        <v/>
      </c>
      <c r="G9106">
        <f>IF(F9106="","",IF(F9106&lt;0,10*F9106^2,0))</f>
        <v/>
      </c>
      <c r="H9106">
        <f>IF(F9106="","",IF(F9106&gt;0,10*F9106^2,0))</f>
        <v/>
      </c>
    </row>
    <row r="9107">
      <c r="A9107">
        <f>Input!A9107</f>
        <v/>
      </c>
      <c r="B9107">
        <f>IF(ISNUMBER(Input!B9107),IF(AND(Input!B9107&gt;=20,Input!B9107&lt;=700),Input!B9107,""),"")</f>
        <v/>
      </c>
      <c r="C9107">
        <f>IF(B9107="","",INT(A9107))</f>
        <v/>
      </c>
      <c r="D9107">
        <f>IF(B9107="","",HOUR(A9107))</f>
        <v/>
      </c>
      <c r="E9107">
        <f>IF(B9107="","",IF(INPUT!$I$1="","",IF(C9107&lt;(INT(INPUT!$I$1)-INPUT!$I$2),"Off Meds",IF(C9107&lt;=(INT(INPUT!$I$1)+INPUT!$I$2),"Washout","On Meds"))))</f>
        <v/>
      </c>
      <c r="F9107">
        <f>IF(B9107="","",1.509*(LN(B9107)^1.084-5.381))</f>
        <v/>
      </c>
      <c r="G9107">
        <f>IF(F9107="","",IF(F9107&lt;0,10*F9107^2,0))</f>
        <v/>
      </c>
      <c r="H9107">
        <f>IF(F9107="","",IF(F9107&gt;0,10*F9107^2,0))</f>
        <v/>
      </c>
    </row>
    <row r="9108">
      <c r="A9108">
        <f>Input!A9108</f>
        <v/>
      </c>
      <c r="B9108">
        <f>IF(ISNUMBER(Input!B9108),IF(AND(Input!B9108&gt;=20,Input!B9108&lt;=700),Input!B9108,""),"")</f>
        <v/>
      </c>
      <c r="C9108">
        <f>IF(B9108="","",INT(A9108))</f>
        <v/>
      </c>
      <c r="D9108">
        <f>IF(B9108="","",HOUR(A9108))</f>
        <v/>
      </c>
      <c r="E9108">
        <f>IF(B9108="","",IF(INPUT!$I$1="","",IF(C9108&lt;(INT(INPUT!$I$1)-INPUT!$I$2),"Off Meds",IF(C9108&lt;=(INT(INPUT!$I$1)+INPUT!$I$2),"Washout","On Meds"))))</f>
        <v/>
      </c>
      <c r="F9108">
        <f>IF(B9108="","",1.509*(LN(B9108)^1.084-5.381))</f>
        <v/>
      </c>
      <c r="G9108">
        <f>IF(F9108="","",IF(F9108&lt;0,10*F9108^2,0))</f>
        <v/>
      </c>
      <c r="H9108">
        <f>IF(F9108="","",IF(F9108&gt;0,10*F9108^2,0))</f>
        <v/>
      </c>
    </row>
    <row r="9109">
      <c r="A9109">
        <f>Input!A9109</f>
        <v/>
      </c>
      <c r="B9109">
        <f>IF(ISNUMBER(Input!B9109),IF(AND(Input!B9109&gt;=20,Input!B9109&lt;=700),Input!B9109,""),"")</f>
        <v/>
      </c>
      <c r="C9109">
        <f>IF(B9109="","",INT(A9109))</f>
        <v/>
      </c>
      <c r="D9109">
        <f>IF(B9109="","",HOUR(A9109))</f>
        <v/>
      </c>
      <c r="E9109">
        <f>IF(B9109="","",IF(INPUT!$I$1="","",IF(C9109&lt;(INT(INPUT!$I$1)-INPUT!$I$2),"Off Meds",IF(C9109&lt;=(INT(INPUT!$I$1)+INPUT!$I$2),"Washout","On Meds"))))</f>
        <v/>
      </c>
      <c r="F9109">
        <f>IF(B9109="","",1.509*(LN(B9109)^1.084-5.381))</f>
        <v/>
      </c>
      <c r="G9109">
        <f>IF(F9109="","",IF(F9109&lt;0,10*F9109^2,0))</f>
        <v/>
      </c>
      <c r="H9109">
        <f>IF(F9109="","",IF(F9109&gt;0,10*F9109^2,0))</f>
        <v/>
      </c>
    </row>
    <row r="9110">
      <c r="A9110">
        <f>Input!A9110</f>
        <v/>
      </c>
      <c r="B9110">
        <f>IF(ISNUMBER(Input!B9110),IF(AND(Input!B9110&gt;=20,Input!B9110&lt;=700),Input!B9110,""),"")</f>
        <v/>
      </c>
      <c r="C9110">
        <f>IF(B9110="","",INT(A9110))</f>
        <v/>
      </c>
      <c r="D9110">
        <f>IF(B9110="","",HOUR(A9110))</f>
        <v/>
      </c>
      <c r="E9110">
        <f>IF(B9110="","",IF(INPUT!$I$1="","",IF(C9110&lt;(INT(INPUT!$I$1)-INPUT!$I$2),"Off Meds",IF(C9110&lt;=(INT(INPUT!$I$1)+INPUT!$I$2),"Washout","On Meds"))))</f>
        <v/>
      </c>
      <c r="F9110">
        <f>IF(B9110="","",1.509*(LN(B9110)^1.084-5.381))</f>
        <v/>
      </c>
      <c r="G9110">
        <f>IF(F9110="","",IF(F9110&lt;0,10*F9110^2,0))</f>
        <v/>
      </c>
      <c r="H9110">
        <f>IF(F9110="","",IF(F9110&gt;0,10*F9110^2,0))</f>
        <v/>
      </c>
    </row>
    <row r="9111">
      <c r="A9111">
        <f>Input!A9111</f>
        <v/>
      </c>
      <c r="B9111">
        <f>IF(ISNUMBER(Input!B9111),IF(AND(Input!B9111&gt;=20,Input!B9111&lt;=700),Input!B9111,""),"")</f>
        <v/>
      </c>
      <c r="C9111">
        <f>IF(B9111="","",INT(A9111))</f>
        <v/>
      </c>
      <c r="D9111">
        <f>IF(B9111="","",HOUR(A9111))</f>
        <v/>
      </c>
      <c r="E9111">
        <f>IF(B9111="","",IF(INPUT!$I$1="","",IF(C9111&lt;(INT(INPUT!$I$1)-INPUT!$I$2),"Off Meds",IF(C9111&lt;=(INT(INPUT!$I$1)+INPUT!$I$2),"Washout","On Meds"))))</f>
        <v/>
      </c>
      <c r="F9111">
        <f>IF(B9111="","",1.509*(LN(B9111)^1.084-5.381))</f>
        <v/>
      </c>
      <c r="G9111">
        <f>IF(F9111="","",IF(F9111&lt;0,10*F9111^2,0))</f>
        <v/>
      </c>
      <c r="H9111">
        <f>IF(F9111="","",IF(F9111&gt;0,10*F9111^2,0))</f>
        <v/>
      </c>
    </row>
    <row r="9112">
      <c r="A9112">
        <f>Input!A9112</f>
        <v/>
      </c>
      <c r="B9112">
        <f>IF(ISNUMBER(Input!B9112),IF(AND(Input!B9112&gt;=20,Input!B9112&lt;=700),Input!B9112,""),"")</f>
        <v/>
      </c>
      <c r="C9112">
        <f>IF(B9112="","",INT(A9112))</f>
        <v/>
      </c>
      <c r="D9112">
        <f>IF(B9112="","",HOUR(A9112))</f>
        <v/>
      </c>
      <c r="E9112">
        <f>IF(B9112="","",IF(INPUT!$I$1="","",IF(C9112&lt;(INT(INPUT!$I$1)-INPUT!$I$2),"Off Meds",IF(C9112&lt;=(INT(INPUT!$I$1)+INPUT!$I$2),"Washout","On Meds"))))</f>
        <v/>
      </c>
      <c r="F9112">
        <f>IF(B9112="","",1.509*(LN(B9112)^1.084-5.381))</f>
        <v/>
      </c>
      <c r="G9112">
        <f>IF(F9112="","",IF(F9112&lt;0,10*F9112^2,0))</f>
        <v/>
      </c>
      <c r="H9112">
        <f>IF(F9112="","",IF(F9112&gt;0,10*F9112^2,0))</f>
        <v/>
      </c>
    </row>
    <row r="9113">
      <c r="A9113">
        <f>Input!A9113</f>
        <v/>
      </c>
      <c r="B9113">
        <f>IF(ISNUMBER(Input!B9113),IF(AND(Input!B9113&gt;=20,Input!B9113&lt;=700),Input!B9113,""),"")</f>
        <v/>
      </c>
      <c r="C9113">
        <f>IF(B9113="","",INT(A9113))</f>
        <v/>
      </c>
      <c r="D9113">
        <f>IF(B9113="","",HOUR(A9113))</f>
        <v/>
      </c>
      <c r="E9113">
        <f>IF(B9113="","",IF(INPUT!$I$1="","",IF(C9113&lt;(INT(INPUT!$I$1)-INPUT!$I$2),"Off Meds",IF(C9113&lt;=(INT(INPUT!$I$1)+INPUT!$I$2),"Washout","On Meds"))))</f>
        <v/>
      </c>
      <c r="F9113">
        <f>IF(B9113="","",1.509*(LN(B9113)^1.084-5.381))</f>
        <v/>
      </c>
      <c r="G9113">
        <f>IF(F9113="","",IF(F9113&lt;0,10*F9113^2,0))</f>
        <v/>
      </c>
      <c r="H9113">
        <f>IF(F9113="","",IF(F9113&gt;0,10*F9113^2,0))</f>
        <v/>
      </c>
    </row>
    <row r="9114">
      <c r="A9114">
        <f>Input!A9114</f>
        <v/>
      </c>
      <c r="B9114">
        <f>IF(ISNUMBER(Input!B9114),IF(AND(Input!B9114&gt;=20,Input!B9114&lt;=700),Input!B9114,""),"")</f>
        <v/>
      </c>
      <c r="C9114">
        <f>IF(B9114="","",INT(A9114))</f>
        <v/>
      </c>
      <c r="D9114">
        <f>IF(B9114="","",HOUR(A9114))</f>
        <v/>
      </c>
      <c r="E9114">
        <f>IF(B9114="","",IF(INPUT!$I$1="","",IF(C9114&lt;(INT(INPUT!$I$1)-INPUT!$I$2),"Off Meds",IF(C9114&lt;=(INT(INPUT!$I$1)+INPUT!$I$2),"Washout","On Meds"))))</f>
        <v/>
      </c>
      <c r="F9114">
        <f>IF(B9114="","",1.509*(LN(B9114)^1.084-5.381))</f>
        <v/>
      </c>
      <c r="G9114">
        <f>IF(F9114="","",IF(F9114&lt;0,10*F9114^2,0))</f>
        <v/>
      </c>
      <c r="H9114">
        <f>IF(F9114="","",IF(F9114&gt;0,10*F9114^2,0))</f>
        <v/>
      </c>
    </row>
    <row r="9115">
      <c r="A9115">
        <f>Input!A9115</f>
        <v/>
      </c>
      <c r="B9115">
        <f>IF(ISNUMBER(Input!B9115),IF(AND(Input!B9115&gt;=20,Input!B9115&lt;=700),Input!B9115,""),"")</f>
        <v/>
      </c>
      <c r="C9115">
        <f>IF(B9115="","",INT(A9115))</f>
        <v/>
      </c>
      <c r="D9115">
        <f>IF(B9115="","",HOUR(A9115))</f>
        <v/>
      </c>
      <c r="E9115">
        <f>IF(B9115="","",IF(INPUT!$I$1="","",IF(C9115&lt;(INT(INPUT!$I$1)-INPUT!$I$2),"Off Meds",IF(C9115&lt;=(INT(INPUT!$I$1)+INPUT!$I$2),"Washout","On Meds"))))</f>
        <v/>
      </c>
      <c r="F9115">
        <f>IF(B9115="","",1.509*(LN(B9115)^1.084-5.381))</f>
        <v/>
      </c>
      <c r="G9115">
        <f>IF(F9115="","",IF(F9115&lt;0,10*F9115^2,0))</f>
        <v/>
      </c>
      <c r="H9115">
        <f>IF(F9115="","",IF(F9115&gt;0,10*F9115^2,0))</f>
        <v/>
      </c>
    </row>
    <row r="9116">
      <c r="A9116">
        <f>Input!A9116</f>
        <v/>
      </c>
      <c r="B9116">
        <f>IF(ISNUMBER(Input!B9116),IF(AND(Input!B9116&gt;=20,Input!B9116&lt;=700),Input!B9116,""),"")</f>
        <v/>
      </c>
      <c r="C9116">
        <f>IF(B9116="","",INT(A9116))</f>
        <v/>
      </c>
      <c r="D9116">
        <f>IF(B9116="","",HOUR(A9116))</f>
        <v/>
      </c>
      <c r="E9116">
        <f>IF(B9116="","",IF(INPUT!$I$1="","",IF(C9116&lt;(INT(INPUT!$I$1)-INPUT!$I$2),"Off Meds",IF(C9116&lt;=(INT(INPUT!$I$1)+INPUT!$I$2),"Washout","On Meds"))))</f>
        <v/>
      </c>
      <c r="F9116">
        <f>IF(B9116="","",1.509*(LN(B9116)^1.084-5.381))</f>
        <v/>
      </c>
      <c r="G9116">
        <f>IF(F9116="","",IF(F9116&lt;0,10*F9116^2,0))</f>
        <v/>
      </c>
      <c r="H9116">
        <f>IF(F9116="","",IF(F9116&gt;0,10*F9116^2,0))</f>
        <v/>
      </c>
    </row>
    <row r="9117">
      <c r="A9117">
        <f>Input!A9117</f>
        <v/>
      </c>
      <c r="B9117">
        <f>IF(ISNUMBER(Input!B9117),IF(AND(Input!B9117&gt;=20,Input!B9117&lt;=700),Input!B9117,""),"")</f>
        <v/>
      </c>
      <c r="C9117">
        <f>IF(B9117="","",INT(A9117))</f>
        <v/>
      </c>
      <c r="D9117">
        <f>IF(B9117="","",HOUR(A9117))</f>
        <v/>
      </c>
      <c r="E9117">
        <f>IF(B9117="","",IF(INPUT!$I$1="","",IF(C9117&lt;(INT(INPUT!$I$1)-INPUT!$I$2),"Off Meds",IF(C9117&lt;=(INT(INPUT!$I$1)+INPUT!$I$2),"Washout","On Meds"))))</f>
        <v/>
      </c>
      <c r="F9117">
        <f>IF(B9117="","",1.509*(LN(B9117)^1.084-5.381))</f>
        <v/>
      </c>
      <c r="G9117">
        <f>IF(F9117="","",IF(F9117&lt;0,10*F9117^2,0))</f>
        <v/>
      </c>
      <c r="H9117">
        <f>IF(F9117="","",IF(F9117&gt;0,10*F9117^2,0))</f>
        <v/>
      </c>
    </row>
    <row r="9118">
      <c r="A9118">
        <f>Input!A9118</f>
        <v/>
      </c>
      <c r="B9118">
        <f>IF(ISNUMBER(Input!B9118),IF(AND(Input!B9118&gt;=20,Input!B9118&lt;=700),Input!B9118,""),"")</f>
        <v/>
      </c>
      <c r="C9118">
        <f>IF(B9118="","",INT(A9118))</f>
        <v/>
      </c>
      <c r="D9118">
        <f>IF(B9118="","",HOUR(A9118))</f>
        <v/>
      </c>
      <c r="E9118">
        <f>IF(B9118="","",IF(INPUT!$I$1="","",IF(C9118&lt;(INT(INPUT!$I$1)-INPUT!$I$2),"Off Meds",IF(C9118&lt;=(INT(INPUT!$I$1)+INPUT!$I$2),"Washout","On Meds"))))</f>
        <v/>
      </c>
      <c r="F9118">
        <f>IF(B9118="","",1.509*(LN(B9118)^1.084-5.381))</f>
        <v/>
      </c>
      <c r="G9118">
        <f>IF(F9118="","",IF(F9118&lt;0,10*F9118^2,0))</f>
        <v/>
      </c>
      <c r="H9118">
        <f>IF(F9118="","",IF(F9118&gt;0,10*F9118^2,0))</f>
        <v/>
      </c>
    </row>
    <row r="9119">
      <c r="A9119">
        <f>Input!A9119</f>
        <v/>
      </c>
      <c r="B9119">
        <f>IF(ISNUMBER(Input!B9119),IF(AND(Input!B9119&gt;=20,Input!B9119&lt;=700),Input!B9119,""),"")</f>
        <v/>
      </c>
      <c r="C9119">
        <f>IF(B9119="","",INT(A9119))</f>
        <v/>
      </c>
      <c r="D9119">
        <f>IF(B9119="","",HOUR(A9119))</f>
        <v/>
      </c>
      <c r="E9119">
        <f>IF(B9119="","",IF(INPUT!$I$1="","",IF(C9119&lt;(INT(INPUT!$I$1)-INPUT!$I$2),"Off Meds",IF(C9119&lt;=(INT(INPUT!$I$1)+INPUT!$I$2),"Washout","On Meds"))))</f>
        <v/>
      </c>
      <c r="F9119">
        <f>IF(B9119="","",1.509*(LN(B9119)^1.084-5.381))</f>
        <v/>
      </c>
      <c r="G9119">
        <f>IF(F9119="","",IF(F9119&lt;0,10*F9119^2,0))</f>
        <v/>
      </c>
      <c r="H9119">
        <f>IF(F9119="","",IF(F9119&gt;0,10*F9119^2,0))</f>
        <v/>
      </c>
    </row>
    <row r="9120">
      <c r="A9120">
        <f>Input!A9120</f>
        <v/>
      </c>
      <c r="B9120">
        <f>IF(ISNUMBER(Input!B9120),IF(AND(Input!B9120&gt;=20,Input!B9120&lt;=700),Input!B9120,""),"")</f>
        <v/>
      </c>
      <c r="C9120">
        <f>IF(B9120="","",INT(A9120))</f>
        <v/>
      </c>
      <c r="D9120">
        <f>IF(B9120="","",HOUR(A9120))</f>
        <v/>
      </c>
      <c r="E9120">
        <f>IF(B9120="","",IF(INPUT!$I$1="","",IF(C9120&lt;(INT(INPUT!$I$1)-INPUT!$I$2),"Off Meds",IF(C9120&lt;=(INT(INPUT!$I$1)+INPUT!$I$2),"Washout","On Meds"))))</f>
        <v/>
      </c>
      <c r="F9120">
        <f>IF(B9120="","",1.509*(LN(B9120)^1.084-5.381))</f>
        <v/>
      </c>
      <c r="G9120">
        <f>IF(F9120="","",IF(F9120&lt;0,10*F9120^2,0))</f>
        <v/>
      </c>
      <c r="H9120">
        <f>IF(F9120="","",IF(F9120&gt;0,10*F9120^2,0))</f>
        <v/>
      </c>
    </row>
    <row r="9121">
      <c r="A9121">
        <f>Input!A9121</f>
        <v/>
      </c>
      <c r="B9121">
        <f>IF(ISNUMBER(Input!B9121),IF(AND(Input!B9121&gt;=20,Input!B9121&lt;=700),Input!B9121,""),"")</f>
        <v/>
      </c>
      <c r="C9121">
        <f>IF(B9121="","",INT(A9121))</f>
        <v/>
      </c>
      <c r="D9121">
        <f>IF(B9121="","",HOUR(A9121))</f>
        <v/>
      </c>
      <c r="E9121">
        <f>IF(B9121="","",IF(INPUT!$I$1="","",IF(C9121&lt;(INT(INPUT!$I$1)-INPUT!$I$2),"Off Meds",IF(C9121&lt;=(INT(INPUT!$I$1)+INPUT!$I$2),"Washout","On Meds"))))</f>
        <v/>
      </c>
      <c r="F9121">
        <f>IF(B9121="","",1.509*(LN(B9121)^1.084-5.381))</f>
        <v/>
      </c>
      <c r="G9121">
        <f>IF(F9121="","",IF(F9121&lt;0,10*F9121^2,0))</f>
        <v/>
      </c>
      <c r="H9121">
        <f>IF(F9121="","",IF(F9121&gt;0,10*F9121^2,0))</f>
        <v/>
      </c>
    </row>
    <row r="9122">
      <c r="A9122">
        <f>Input!A9122</f>
        <v/>
      </c>
      <c r="B9122">
        <f>IF(ISNUMBER(Input!B9122),IF(AND(Input!B9122&gt;=20,Input!B9122&lt;=700),Input!B9122,""),"")</f>
        <v/>
      </c>
      <c r="C9122">
        <f>IF(B9122="","",INT(A9122))</f>
        <v/>
      </c>
      <c r="D9122">
        <f>IF(B9122="","",HOUR(A9122))</f>
        <v/>
      </c>
      <c r="E9122">
        <f>IF(B9122="","",IF(INPUT!$I$1="","",IF(C9122&lt;(INT(INPUT!$I$1)-INPUT!$I$2),"Off Meds",IF(C9122&lt;=(INT(INPUT!$I$1)+INPUT!$I$2),"Washout","On Meds"))))</f>
        <v/>
      </c>
      <c r="F9122">
        <f>IF(B9122="","",1.509*(LN(B9122)^1.084-5.381))</f>
        <v/>
      </c>
      <c r="G9122">
        <f>IF(F9122="","",IF(F9122&lt;0,10*F9122^2,0))</f>
        <v/>
      </c>
      <c r="H9122">
        <f>IF(F9122="","",IF(F9122&gt;0,10*F9122^2,0))</f>
        <v/>
      </c>
    </row>
    <row r="9123">
      <c r="A9123">
        <f>Input!A9123</f>
        <v/>
      </c>
      <c r="B9123">
        <f>IF(ISNUMBER(Input!B9123),IF(AND(Input!B9123&gt;=20,Input!B9123&lt;=700),Input!B9123,""),"")</f>
        <v/>
      </c>
      <c r="C9123">
        <f>IF(B9123="","",INT(A9123))</f>
        <v/>
      </c>
      <c r="D9123">
        <f>IF(B9123="","",HOUR(A9123))</f>
        <v/>
      </c>
      <c r="E9123">
        <f>IF(B9123="","",IF(INPUT!$I$1="","",IF(C9123&lt;(INT(INPUT!$I$1)-INPUT!$I$2),"Off Meds",IF(C9123&lt;=(INT(INPUT!$I$1)+INPUT!$I$2),"Washout","On Meds"))))</f>
        <v/>
      </c>
      <c r="F9123">
        <f>IF(B9123="","",1.509*(LN(B9123)^1.084-5.381))</f>
        <v/>
      </c>
      <c r="G9123">
        <f>IF(F9123="","",IF(F9123&lt;0,10*F9123^2,0))</f>
        <v/>
      </c>
      <c r="H9123">
        <f>IF(F9123="","",IF(F9123&gt;0,10*F9123^2,0))</f>
        <v/>
      </c>
    </row>
    <row r="9124">
      <c r="A9124">
        <f>Input!A9124</f>
        <v/>
      </c>
      <c r="B9124">
        <f>IF(ISNUMBER(Input!B9124),IF(AND(Input!B9124&gt;=20,Input!B9124&lt;=700),Input!B9124,""),"")</f>
        <v/>
      </c>
      <c r="C9124">
        <f>IF(B9124="","",INT(A9124))</f>
        <v/>
      </c>
      <c r="D9124">
        <f>IF(B9124="","",HOUR(A9124))</f>
        <v/>
      </c>
      <c r="E9124">
        <f>IF(B9124="","",IF(INPUT!$I$1="","",IF(C9124&lt;(INT(INPUT!$I$1)-INPUT!$I$2),"Off Meds",IF(C9124&lt;=(INT(INPUT!$I$1)+INPUT!$I$2),"Washout","On Meds"))))</f>
        <v/>
      </c>
      <c r="F9124">
        <f>IF(B9124="","",1.509*(LN(B9124)^1.084-5.381))</f>
        <v/>
      </c>
      <c r="G9124">
        <f>IF(F9124="","",IF(F9124&lt;0,10*F9124^2,0))</f>
        <v/>
      </c>
      <c r="H9124">
        <f>IF(F9124="","",IF(F9124&gt;0,10*F9124^2,0))</f>
        <v/>
      </c>
    </row>
    <row r="9125">
      <c r="A9125">
        <f>Input!A9125</f>
        <v/>
      </c>
      <c r="B9125">
        <f>IF(ISNUMBER(Input!B9125),IF(AND(Input!B9125&gt;=20,Input!B9125&lt;=700),Input!B9125,""),"")</f>
        <v/>
      </c>
      <c r="C9125">
        <f>IF(B9125="","",INT(A9125))</f>
        <v/>
      </c>
      <c r="D9125">
        <f>IF(B9125="","",HOUR(A9125))</f>
        <v/>
      </c>
      <c r="E9125">
        <f>IF(B9125="","",IF(INPUT!$I$1="","",IF(C9125&lt;(INT(INPUT!$I$1)-INPUT!$I$2),"Off Meds",IF(C9125&lt;=(INT(INPUT!$I$1)+INPUT!$I$2),"Washout","On Meds"))))</f>
        <v/>
      </c>
      <c r="F9125">
        <f>IF(B9125="","",1.509*(LN(B9125)^1.084-5.381))</f>
        <v/>
      </c>
      <c r="G9125">
        <f>IF(F9125="","",IF(F9125&lt;0,10*F9125^2,0))</f>
        <v/>
      </c>
      <c r="H9125">
        <f>IF(F9125="","",IF(F9125&gt;0,10*F9125^2,0))</f>
        <v/>
      </c>
    </row>
    <row r="9126">
      <c r="A9126">
        <f>Input!A9126</f>
        <v/>
      </c>
      <c r="B9126">
        <f>IF(ISNUMBER(Input!B9126),IF(AND(Input!B9126&gt;=20,Input!B9126&lt;=700),Input!B9126,""),"")</f>
        <v/>
      </c>
      <c r="C9126">
        <f>IF(B9126="","",INT(A9126))</f>
        <v/>
      </c>
      <c r="D9126">
        <f>IF(B9126="","",HOUR(A9126))</f>
        <v/>
      </c>
      <c r="E9126">
        <f>IF(B9126="","",IF(INPUT!$I$1="","",IF(C9126&lt;(INT(INPUT!$I$1)-INPUT!$I$2),"Off Meds",IF(C9126&lt;=(INT(INPUT!$I$1)+INPUT!$I$2),"Washout","On Meds"))))</f>
        <v/>
      </c>
      <c r="F9126">
        <f>IF(B9126="","",1.509*(LN(B9126)^1.084-5.381))</f>
        <v/>
      </c>
      <c r="G9126">
        <f>IF(F9126="","",IF(F9126&lt;0,10*F9126^2,0))</f>
        <v/>
      </c>
      <c r="H9126">
        <f>IF(F9126="","",IF(F9126&gt;0,10*F9126^2,0))</f>
        <v/>
      </c>
    </row>
    <row r="9127">
      <c r="A9127">
        <f>Input!A9127</f>
        <v/>
      </c>
      <c r="B9127">
        <f>IF(ISNUMBER(Input!B9127),IF(AND(Input!B9127&gt;=20,Input!B9127&lt;=700),Input!B9127,""),"")</f>
        <v/>
      </c>
      <c r="C9127">
        <f>IF(B9127="","",INT(A9127))</f>
        <v/>
      </c>
      <c r="D9127">
        <f>IF(B9127="","",HOUR(A9127))</f>
        <v/>
      </c>
      <c r="E9127">
        <f>IF(B9127="","",IF(INPUT!$I$1="","",IF(C9127&lt;(INT(INPUT!$I$1)-INPUT!$I$2),"Off Meds",IF(C9127&lt;=(INT(INPUT!$I$1)+INPUT!$I$2),"Washout","On Meds"))))</f>
        <v/>
      </c>
      <c r="F9127">
        <f>IF(B9127="","",1.509*(LN(B9127)^1.084-5.381))</f>
        <v/>
      </c>
      <c r="G9127">
        <f>IF(F9127="","",IF(F9127&lt;0,10*F9127^2,0))</f>
        <v/>
      </c>
      <c r="H9127">
        <f>IF(F9127="","",IF(F9127&gt;0,10*F9127^2,0))</f>
        <v/>
      </c>
    </row>
    <row r="9128">
      <c r="A9128">
        <f>Input!A9128</f>
        <v/>
      </c>
      <c r="B9128">
        <f>IF(ISNUMBER(Input!B9128),IF(AND(Input!B9128&gt;=20,Input!B9128&lt;=700),Input!B9128,""),"")</f>
        <v/>
      </c>
      <c r="C9128">
        <f>IF(B9128="","",INT(A9128))</f>
        <v/>
      </c>
      <c r="D9128">
        <f>IF(B9128="","",HOUR(A9128))</f>
        <v/>
      </c>
      <c r="E9128">
        <f>IF(B9128="","",IF(INPUT!$I$1="","",IF(C9128&lt;(INT(INPUT!$I$1)-INPUT!$I$2),"Off Meds",IF(C9128&lt;=(INT(INPUT!$I$1)+INPUT!$I$2),"Washout","On Meds"))))</f>
        <v/>
      </c>
      <c r="F9128">
        <f>IF(B9128="","",1.509*(LN(B9128)^1.084-5.381))</f>
        <v/>
      </c>
      <c r="G9128">
        <f>IF(F9128="","",IF(F9128&lt;0,10*F9128^2,0))</f>
        <v/>
      </c>
      <c r="H9128">
        <f>IF(F9128="","",IF(F9128&gt;0,10*F9128^2,0))</f>
        <v/>
      </c>
    </row>
    <row r="9129">
      <c r="A9129">
        <f>Input!A9129</f>
        <v/>
      </c>
      <c r="B9129">
        <f>IF(ISNUMBER(Input!B9129),IF(AND(Input!B9129&gt;=20,Input!B9129&lt;=700),Input!B9129,""),"")</f>
        <v/>
      </c>
      <c r="C9129">
        <f>IF(B9129="","",INT(A9129))</f>
        <v/>
      </c>
      <c r="D9129">
        <f>IF(B9129="","",HOUR(A9129))</f>
        <v/>
      </c>
      <c r="E9129">
        <f>IF(B9129="","",IF(INPUT!$I$1="","",IF(C9129&lt;(INT(INPUT!$I$1)-INPUT!$I$2),"Off Meds",IF(C9129&lt;=(INT(INPUT!$I$1)+INPUT!$I$2),"Washout","On Meds"))))</f>
        <v/>
      </c>
      <c r="F9129">
        <f>IF(B9129="","",1.509*(LN(B9129)^1.084-5.381))</f>
        <v/>
      </c>
      <c r="G9129">
        <f>IF(F9129="","",IF(F9129&lt;0,10*F9129^2,0))</f>
        <v/>
      </c>
      <c r="H9129">
        <f>IF(F9129="","",IF(F9129&gt;0,10*F9129^2,0))</f>
        <v/>
      </c>
    </row>
    <row r="9130">
      <c r="A9130">
        <f>Input!A9130</f>
        <v/>
      </c>
      <c r="B9130">
        <f>IF(ISNUMBER(Input!B9130),IF(AND(Input!B9130&gt;=20,Input!B9130&lt;=700),Input!B9130,""),"")</f>
        <v/>
      </c>
      <c r="C9130">
        <f>IF(B9130="","",INT(A9130))</f>
        <v/>
      </c>
      <c r="D9130">
        <f>IF(B9130="","",HOUR(A9130))</f>
        <v/>
      </c>
      <c r="E9130">
        <f>IF(B9130="","",IF(INPUT!$I$1="","",IF(C9130&lt;(INT(INPUT!$I$1)-INPUT!$I$2),"Off Meds",IF(C9130&lt;=(INT(INPUT!$I$1)+INPUT!$I$2),"Washout","On Meds"))))</f>
        <v/>
      </c>
      <c r="F9130">
        <f>IF(B9130="","",1.509*(LN(B9130)^1.084-5.381))</f>
        <v/>
      </c>
      <c r="G9130">
        <f>IF(F9130="","",IF(F9130&lt;0,10*F9130^2,0))</f>
        <v/>
      </c>
      <c r="H9130">
        <f>IF(F9130="","",IF(F9130&gt;0,10*F9130^2,0))</f>
        <v/>
      </c>
    </row>
    <row r="9131">
      <c r="A9131">
        <f>Input!A9131</f>
        <v/>
      </c>
      <c r="B9131">
        <f>IF(ISNUMBER(Input!B9131),IF(AND(Input!B9131&gt;=20,Input!B9131&lt;=700),Input!B9131,""),"")</f>
        <v/>
      </c>
      <c r="C9131">
        <f>IF(B9131="","",INT(A9131))</f>
        <v/>
      </c>
      <c r="D9131">
        <f>IF(B9131="","",HOUR(A9131))</f>
        <v/>
      </c>
      <c r="E9131">
        <f>IF(B9131="","",IF(INPUT!$I$1="","",IF(C9131&lt;(INT(INPUT!$I$1)-INPUT!$I$2),"Off Meds",IF(C9131&lt;=(INT(INPUT!$I$1)+INPUT!$I$2),"Washout","On Meds"))))</f>
        <v/>
      </c>
      <c r="F9131">
        <f>IF(B9131="","",1.509*(LN(B9131)^1.084-5.381))</f>
        <v/>
      </c>
      <c r="G9131">
        <f>IF(F9131="","",IF(F9131&lt;0,10*F9131^2,0))</f>
        <v/>
      </c>
      <c r="H9131">
        <f>IF(F9131="","",IF(F9131&gt;0,10*F9131^2,0))</f>
        <v/>
      </c>
    </row>
    <row r="9132">
      <c r="A9132">
        <f>Input!A9132</f>
        <v/>
      </c>
      <c r="B9132">
        <f>IF(ISNUMBER(Input!B9132),IF(AND(Input!B9132&gt;=20,Input!B9132&lt;=700),Input!B9132,""),"")</f>
        <v/>
      </c>
      <c r="C9132">
        <f>IF(B9132="","",INT(A9132))</f>
        <v/>
      </c>
      <c r="D9132">
        <f>IF(B9132="","",HOUR(A9132))</f>
        <v/>
      </c>
      <c r="E9132">
        <f>IF(B9132="","",IF(INPUT!$I$1="","",IF(C9132&lt;(INT(INPUT!$I$1)-INPUT!$I$2),"Off Meds",IF(C9132&lt;=(INT(INPUT!$I$1)+INPUT!$I$2),"Washout","On Meds"))))</f>
        <v/>
      </c>
      <c r="F9132">
        <f>IF(B9132="","",1.509*(LN(B9132)^1.084-5.381))</f>
        <v/>
      </c>
      <c r="G9132">
        <f>IF(F9132="","",IF(F9132&lt;0,10*F9132^2,0))</f>
        <v/>
      </c>
      <c r="H9132">
        <f>IF(F9132="","",IF(F9132&gt;0,10*F9132^2,0))</f>
        <v/>
      </c>
    </row>
    <row r="9133">
      <c r="A9133">
        <f>Input!A9133</f>
        <v/>
      </c>
      <c r="B9133">
        <f>IF(ISNUMBER(Input!B9133),IF(AND(Input!B9133&gt;=20,Input!B9133&lt;=700),Input!B9133,""),"")</f>
        <v/>
      </c>
      <c r="C9133">
        <f>IF(B9133="","",INT(A9133))</f>
        <v/>
      </c>
      <c r="D9133">
        <f>IF(B9133="","",HOUR(A9133))</f>
        <v/>
      </c>
      <c r="E9133">
        <f>IF(B9133="","",IF(INPUT!$I$1="","",IF(C9133&lt;(INT(INPUT!$I$1)-INPUT!$I$2),"Off Meds",IF(C9133&lt;=(INT(INPUT!$I$1)+INPUT!$I$2),"Washout","On Meds"))))</f>
        <v/>
      </c>
      <c r="F9133">
        <f>IF(B9133="","",1.509*(LN(B9133)^1.084-5.381))</f>
        <v/>
      </c>
      <c r="G9133">
        <f>IF(F9133="","",IF(F9133&lt;0,10*F9133^2,0))</f>
        <v/>
      </c>
      <c r="H9133">
        <f>IF(F9133="","",IF(F9133&gt;0,10*F9133^2,0))</f>
        <v/>
      </c>
    </row>
    <row r="9134">
      <c r="A9134">
        <f>Input!A9134</f>
        <v/>
      </c>
      <c r="B9134">
        <f>IF(ISNUMBER(Input!B9134),IF(AND(Input!B9134&gt;=20,Input!B9134&lt;=700),Input!B9134,""),"")</f>
        <v/>
      </c>
      <c r="C9134">
        <f>IF(B9134="","",INT(A9134))</f>
        <v/>
      </c>
      <c r="D9134">
        <f>IF(B9134="","",HOUR(A9134))</f>
        <v/>
      </c>
      <c r="E9134">
        <f>IF(B9134="","",IF(INPUT!$I$1="","",IF(C9134&lt;(INT(INPUT!$I$1)-INPUT!$I$2),"Off Meds",IF(C9134&lt;=(INT(INPUT!$I$1)+INPUT!$I$2),"Washout","On Meds"))))</f>
        <v/>
      </c>
      <c r="F9134">
        <f>IF(B9134="","",1.509*(LN(B9134)^1.084-5.381))</f>
        <v/>
      </c>
      <c r="G9134">
        <f>IF(F9134="","",IF(F9134&lt;0,10*F9134^2,0))</f>
        <v/>
      </c>
      <c r="H9134">
        <f>IF(F9134="","",IF(F9134&gt;0,10*F9134^2,0))</f>
        <v/>
      </c>
    </row>
    <row r="9135">
      <c r="A9135">
        <f>Input!A9135</f>
        <v/>
      </c>
      <c r="B9135">
        <f>IF(ISNUMBER(Input!B9135),IF(AND(Input!B9135&gt;=20,Input!B9135&lt;=700),Input!B9135,""),"")</f>
        <v/>
      </c>
      <c r="C9135">
        <f>IF(B9135="","",INT(A9135))</f>
        <v/>
      </c>
      <c r="D9135">
        <f>IF(B9135="","",HOUR(A9135))</f>
        <v/>
      </c>
      <c r="E9135">
        <f>IF(B9135="","",IF(INPUT!$I$1="","",IF(C9135&lt;(INT(INPUT!$I$1)-INPUT!$I$2),"Off Meds",IF(C9135&lt;=(INT(INPUT!$I$1)+INPUT!$I$2),"Washout","On Meds"))))</f>
        <v/>
      </c>
      <c r="F9135">
        <f>IF(B9135="","",1.509*(LN(B9135)^1.084-5.381))</f>
        <v/>
      </c>
      <c r="G9135">
        <f>IF(F9135="","",IF(F9135&lt;0,10*F9135^2,0))</f>
        <v/>
      </c>
      <c r="H9135">
        <f>IF(F9135="","",IF(F9135&gt;0,10*F9135^2,0))</f>
        <v/>
      </c>
    </row>
    <row r="9136">
      <c r="A9136">
        <f>Input!A9136</f>
        <v/>
      </c>
      <c r="B9136">
        <f>IF(ISNUMBER(Input!B9136),IF(AND(Input!B9136&gt;=20,Input!B9136&lt;=700),Input!B9136,""),"")</f>
        <v/>
      </c>
      <c r="C9136">
        <f>IF(B9136="","",INT(A9136))</f>
        <v/>
      </c>
      <c r="D9136">
        <f>IF(B9136="","",HOUR(A9136))</f>
        <v/>
      </c>
      <c r="E9136">
        <f>IF(B9136="","",IF(INPUT!$I$1="","",IF(C9136&lt;(INT(INPUT!$I$1)-INPUT!$I$2),"Off Meds",IF(C9136&lt;=(INT(INPUT!$I$1)+INPUT!$I$2),"Washout","On Meds"))))</f>
        <v/>
      </c>
      <c r="F9136">
        <f>IF(B9136="","",1.509*(LN(B9136)^1.084-5.381))</f>
        <v/>
      </c>
      <c r="G9136">
        <f>IF(F9136="","",IF(F9136&lt;0,10*F9136^2,0))</f>
        <v/>
      </c>
      <c r="H9136">
        <f>IF(F9136="","",IF(F9136&gt;0,10*F9136^2,0))</f>
        <v/>
      </c>
    </row>
    <row r="9137">
      <c r="A9137">
        <f>Input!A9137</f>
        <v/>
      </c>
      <c r="B9137">
        <f>IF(ISNUMBER(Input!B9137),IF(AND(Input!B9137&gt;=20,Input!B9137&lt;=700),Input!B9137,""),"")</f>
        <v/>
      </c>
      <c r="C9137">
        <f>IF(B9137="","",INT(A9137))</f>
        <v/>
      </c>
      <c r="D9137">
        <f>IF(B9137="","",HOUR(A9137))</f>
        <v/>
      </c>
      <c r="E9137">
        <f>IF(B9137="","",IF(INPUT!$I$1="","",IF(C9137&lt;(INT(INPUT!$I$1)-INPUT!$I$2),"Off Meds",IF(C9137&lt;=(INT(INPUT!$I$1)+INPUT!$I$2),"Washout","On Meds"))))</f>
        <v/>
      </c>
      <c r="F9137">
        <f>IF(B9137="","",1.509*(LN(B9137)^1.084-5.381))</f>
        <v/>
      </c>
      <c r="G9137">
        <f>IF(F9137="","",IF(F9137&lt;0,10*F9137^2,0))</f>
        <v/>
      </c>
      <c r="H9137">
        <f>IF(F9137="","",IF(F9137&gt;0,10*F9137^2,0))</f>
        <v/>
      </c>
    </row>
    <row r="9138">
      <c r="A9138">
        <f>Input!A9138</f>
        <v/>
      </c>
      <c r="B9138">
        <f>IF(ISNUMBER(Input!B9138),IF(AND(Input!B9138&gt;=20,Input!B9138&lt;=700),Input!B9138,""),"")</f>
        <v/>
      </c>
      <c r="C9138">
        <f>IF(B9138="","",INT(A9138))</f>
        <v/>
      </c>
      <c r="D9138">
        <f>IF(B9138="","",HOUR(A9138))</f>
        <v/>
      </c>
      <c r="E9138">
        <f>IF(B9138="","",IF(INPUT!$I$1="","",IF(C9138&lt;(INT(INPUT!$I$1)-INPUT!$I$2),"Off Meds",IF(C9138&lt;=(INT(INPUT!$I$1)+INPUT!$I$2),"Washout","On Meds"))))</f>
        <v/>
      </c>
      <c r="F9138">
        <f>IF(B9138="","",1.509*(LN(B9138)^1.084-5.381))</f>
        <v/>
      </c>
      <c r="G9138">
        <f>IF(F9138="","",IF(F9138&lt;0,10*F9138^2,0))</f>
        <v/>
      </c>
      <c r="H9138">
        <f>IF(F9138="","",IF(F9138&gt;0,10*F9138^2,0))</f>
        <v/>
      </c>
    </row>
    <row r="9139">
      <c r="A9139">
        <f>Input!A9139</f>
        <v/>
      </c>
      <c r="B9139">
        <f>IF(ISNUMBER(Input!B9139),IF(AND(Input!B9139&gt;=20,Input!B9139&lt;=700),Input!B9139,""),"")</f>
        <v/>
      </c>
      <c r="C9139">
        <f>IF(B9139="","",INT(A9139))</f>
        <v/>
      </c>
      <c r="D9139">
        <f>IF(B9139="","",HOUR(A9139))</f>
        <v/>
      </c>
      <c r="E9139">
        <f>IF(B9139="","",IF(INPUT!$I$1="","",IF(C9139&lt;(INT(INPUT!$I$1)-INPUT!$I$2),"Off Meds",IF(C9139&lt;=(INT(INPUT!$I$1)+INPUT!$I$2),"Washout","On Meds"))))</f>
        <v/>
      </c>
      <c r="F9139">
        <f>IF(B9139="","",1.509*(LN(B9139)^1.084-5.381))</f>
        <v/>
      </c>
      <c r="G9139">
        <f>IF(F9139="","",IF(F9139&lt;0,10*F9139^2,0))</f>
        <v/>
      </c>
      <c r="H9139">
        <f>IF(F9139="","",IF(F9139&gt;0,10*F9139^2,0))</f>
        <v/>
      </c>
    </row>
    <row r="9140">
      <c r="A9140">
        <f>Input!A9140</f>
        <v/>
      </c>
      <c r="B9140">
        <f>IF(ISNUMBER(Input!B9140),IF(AND(Input!B9140&gt;=20,Input!B9140&lt;=700),Input!B9140,""),"")</f>
        <v/>
      </c>
      <c r="C9140">
        <f>IF(B9140="","",INT(A9140))</f>
        <v/>
      </c>
      <c r="D9140">
        <f>IF(B9140="","",HOUR(A9140))</f>
        <v/>
      </c>
      <c r="E9140">
        <f>IF(B9140="","",IF(INPUT!$I$1="","",IF(C9140&lt;(INT(INPUT!$I$1)-INPUT!$I$2),"Off Meds",IF(C9140&lt;=(INT(INPUT!$I$1)+INPUT!$I$2),"Washout","On Meds"))))</f>
        <v/>
      </c>
      <c r="F9140">
        <f>IF(B9140="","",1.509*(LN(B9140)^1.084-5.381))</f>
        <v/>
      </c>
      <c r="G9140">
        <f>IF(F9140="","",IF(F9140&lt;0,10*F9140^2,0))</f>
        <v/>
      </c>
      <c r="H9140">
        <f>IF(F9140="","",IF(F9140&gt;0,10*F9140^2,0))</f>
        <v/>
      </c>
    </row>
    <row r="9141">
      <c r="A9141">
        <f>Input!A9141</f>
        <v/>
      </c>
      <c r="B9141">
        <f>IF(ISNUMBER(Input!B9141),IF(AND(Input!B9141&gt;=20,Input!B9141&lt;=700),Input!B9141,""),"")</f>
        <v/>
      </c>
      <c r="C9141">
        <f>IF(B9141="","",INT(A9141))</f>
        <v/>
      </c>
      <c r="D9141">
        <f>IF(B9141="","",HOUR(A9141))</f>
        <v/>
      </c>
      <c r="E9141">
        <f>IF(B9141="","",IF(INPUT!$I$1="","",IF(C9141&lt;(INT(INPUT!$I$1)-INPUT!$I$2),"Off Meds",IF(C9141&lt;=(INT(INPUT!$I$1)+INPUT!$I$2),"Washout","On Meds"))))</f>
        <v/>
      </c>
      <c r="F9141">
        <f>IF(B9141="","",1.509*(LN(B9141)^1.084-5.381))</f>
        <v/>
      </c>
      <c r="G9141">
        <f>IF(F9141="","",IF(F9141&lt;0,10*F9141^2,0))</f>
        <v/>
      </c>
      <c r="H9141">
        <f>IF(F9141="","",IF(F9141&gt;0,10*F9141^2,0))</f>
        <v/>
      </c>
    </row>
    <row r="9142">
      <c r="A9142">
        <f>Input!A9142</f>
        <v/>
      </c>
      <c r="B9142">
        <f>IF(ISNUMBER(Input!B9142),IF(AND(Input!B9142&gt;=20,Input!B9142&lt;=700),Input!B9142,""),"")</f>
        <v/>
      </c>
      <c r="C9142">
        <f>IF(B9142="","",INT(A9142))</f>
        <v/>
      </c>
      <c r="D9142">
        <f>IF(B9142="","",HOUR(A9142))</f>
        <v/>
      </c>
      <c r="E9142">
        <f>IF(B9142="","",IF(INPUT!$I$1="","",IF(C9142&lt;(INT(INPUT!$I$1)-INPUT!$I$2),"Off Meds",IF(C9142&lt;=(INT(INPUT!$I$1)+INPUT!$I$2),"Washout","On Meds"))))</f>
        <v/>
      </c>
      <c r="F9142">
        <f>IF(B9142="","",1.509*(LN(B9142)^1.084-5.381))</f>
        <v/>
      </c>
      <c r="G9142">
        <f>IF(F9142="","",IF(F9142&lt;0,10*F9142^2,0))</f>
        <v/>
      </c>
      <c r="H9142">
        <f>IF(F9142="","",IF(F9142&gt;0,10*F9142^2,0))</f>
        <v/>
      </c>
    </row>
    <row r="9143">
      <c r="A9143">
        <f>Input!A9143</f>
        <v/>
      </c>
      <c r="B9143">
        <f>IF(ISNUMBER(Input!B9143),IF(AND(Input!B9143&gt;=20,Input!B9143&lt;=700),Input!B9143,""),"")</f>
        <v/>
      </c>
      <c r="C9143">
        <f>IF(B9143="","",INT(A9143))</f>
        <v/>
      </c>
      <c r="D9143">
        <f>IF(B9143="","",HOUR(A9143))</f>
        <v/>
      </c>
      <c r="E9143">
        <f>IF(B9143="","",IF(INPUT!$I$1="","",IF(C9143&lt;(INT(INPUT!$I$1)-INPUT!$I$2),"Off Meds",IF(C9143&lt;=(INT(INPUT!$I$1)+INPUT!$I$2),"Washout","On Meds"))))</f>
        <v/>
      </c>
      <c r="F9143">
        <f>IF(B9143="","",1.509*(LN(B9143)^1.084-5.381))</f>
        <v/>
      </c>
      <c r="G9143">
        <f>IF(F9143="","",IF(F9143&lt;0,10*F9143^2,0))</f>
        <v/>
      </c>
      <c r="H9143">
        <f>IF(F9143="","",IF(F9143&gt;0,10*F9143^2,0))</f>
        <v/>
      </c>
    </row>
    <row r="9144">
      <c r="A9144">
        <f>Input!A9144</f>
        <v/>
      </c>
      <c r="B9144">
        <f>IF(ISNUMBER(Input!B9144),IF(AND(Input!B9144&gt;=20,Input!B9144&lt;=700),Input!B9144,""),"")</f>
        <v/>
      </c>
      <c r="C9144">
        <f>IF(B9144="","",INT(A9144))</f>
        <v/>
      </c>
      <c r="D9144">
        <f>IF(B9144="","",HOUR(A9144))</f>
        <v/>
      </c>
      <c r="E9144">
        <f>IF(B9144="","",IF(INPUT!$I$1="","",IF(C9144&lt;(INT(INPUT!$I$1)-INPUT!$I$2),"Off Meds",IF(C9144&lt;=(INT(INPUT!$I$1)+INPUT!$I$2),"Washout","On Meds"))))</f>
        <v/>
      </c>
      <c r="F9144">
        <f>IF(B9144="","",1.509*(LN(B9144)^1.084-5.381))</f>
        <v/>
      </c>
      <c r="G9144">
        <f>IF(F9144="","",IF(F9144&lt;0,10*F9144^2,0))</f>
        <v/>
      </c>
      <c r="H9144">
        <f>IF(F9144="","",IF(F9144&gt;0,10*F9144^2,0))</f>
        <v/>
      </c>
    </row>
    <row r="9145">
      <c r="A9145">
        <f>Input!A9145</f>
        <v/>
      </c>
      <c r="B9145">
        <f>IF(ISNUMBER(Input!B9145),IF(AND(Input!B9145&gt;=20,Input!B9145&lt;=700),Input!B9145,""),"")</f>
        <v/>
      </c>
      <c r="C9145">
        <f>IF(B9145="","",INT(A9145))</f>
        <v/>
      </c>
      <c r="D9145">
        <f>IF(B9145="","",HOUR(A9145))</f>
        <v/>
      </c>
      <c r="E9145">
        <f>IF(B9145="","",IF(INPUT!$I$1="","",IF(C9145&lt;(INT(INPUT!$I$1)-INPUT!$I$2),"Off Meds",IF(C9145&lt;=(INT(INPUT!$I$1)+INPUT!$I$2),"Washout","On Meds"))))</f>
        <v/>
      </c>
      <c r="F9145">
        <f>IF(B9145="","",1.509*(LN(B9145)^1.084-5.381))</f>
        <v/>
      </c>
      <c r="G9145">
        <f>IF(F9145="","",IF(F9145&lt;0,10*F9145^2,0))</f>
        <v/>
      </c>
      <c r="H9145">
        <f>IF(F9145="","",IF(F9145&gt;0,10*F9145^2,0))</f>
        <v/>
      </c>
    </row>
    <row r="9146">
      <c r="A9146">
        <f>Input!A9146</f>
        <v/>
      </c>
      <c r="B9146">
        <f>IF(ISNUMBER(Input!B9146),IF(AND(Input!B9146&gt;=20,Input!B9146&lt;=700),Input!B9146,""),"")</f>
        <v/>
      </c>
      <c r="C9146">
        <f>IF(B9146="","",INT(A9146))</f>
        <v/>
      </c>
      <c r="D9146">
        <f>IF(B9146="","",HOUR(A9146))</f>
        <v/>
      </c>
      <c r="E9146">
        <f>IF(B9146="","",IF(INPUT!$I$1="","",IF(C9146&lt;(INT(INPUT!$I$1)-INPUT!$I$2),"Off Meds",IF(C9146&lt;=(INT(INPUT!$I$1)+INPUT!$I$2),"Washout","On Meds"))))</f>
        <v/>
      </c>
      <c r="F9146">
        <f>IF(B9146="","",1.509*(LN(B9146)^1.084-5.381))</f>
        <v/>
      </c>
      <c r="G9146">
        <f>IF(F9146="","",IF(F9146&lt;0,10*F9146^2,0))</f>
        <v/>
      </c>
      <c r="H9146">
        <f>IF(F9146="","",IF(F9146&gt;0,10*F9146^2,0))</f>
        <v/>
      </c>
    </row>
    <row r="9147">
      <c r="A9147">
        <f>Input!A9147</f>
        <v/>
      </c>
      <c r="B9147">
        <f>IF(ISNUMBER(Input!B9147),IF(AND(Input!B9147&gt;=20,Input!B9147&lt;=700),Input!B9147,""),"")</f>
        <v/>
      </c>
      <c r="C9147">
        <f>IF(B9147="","",INT(A9147))</f>
        <v/>
      </c>
      <c r="D9147">
        <f>IF(B9147="","",HOUR(A9147))</f>
        <v/>
      </c>
      <c r="E9147">
        <f>IF(B9147="","",IF(INPUT!$I$1="","",IF(C9147&lt;(INT(INPUT!$I$1)-INPUT!$I$2),"Off Meds",IF(C9147&lt;=(INT(INPUT!$I$1)+INPUT!$I$2),"Washout","On Meds"))))</f>
        <v/>
      </c>
      <c r="F9147">
        <f>IF(B9147="","",1.509*(LN(B9147)^1.084-5.381))</f>
        <v/>
      </c>
      <c r="G9147">
        <f>IF(F9147="","",IF(F9147&lt;0,10*F9147^2,0))</f>
        <v/>
      </c>
      <c r="H9147">
        <f>IF(F9147="","",IF(F9147&gt;0,10*F9147^2,0))</f>
        <v/>
      </c>
    </row>
    <row r="9148">
      <c r="A9148">
        <f>Input!A9148</f>
        <v/>
      </c>
      <c r="B9148">
        <f>IF(ISNUMBER(Input!B9148),IF(AND(Input!B9148&gt;=20,Input!B9148&lt;=700),Input!B9148,""),"")</f>
        <v/>
      </c>
      <c r="C9148">
        <f>IF(B9148="","",INT(A9148))</f>
        <v/>
      </c>
      <c r="D9148">
        <f>IF(B9148="","",HOUR(A9148))</f>
        <v/>
      </c>
      <c r="E9148">
        <f>IF(B9148="","",IF(INPUT!$I$1="","",IF(C9148&lt;(INT(INPUT!$I$1)-INPUT!$I$2),"Off Meds",IF(C9148&lt;=(INT(INPUT!$I$1)+INPUT!$I$2),"Washout","On Meds"))))</f>
        <v/>
      </c>
      <c r="F9148">
        <f>IF(B9148="","",1.509*(LN(B9148)^1.084-5.381))</f>
        <v/>
      </c>
      <c r="G9148">
        <f>IF(F9148="","",IF(F9148&lt;0,10*F9148^2,0))</f>
        <v/>
      </c>
      <c r="H9148">
        <f>IF(F9148="","",IF(F9148&gt;0,10*F9148^2,0))</f>
        <v/>
      </c>
    </row>
    <row r="9149">
      <c r="A9149">
        <f>Input!A9149</f>
        <v/>
      </c>
      <c r="B9149">
        <f>IF(ISNUMBER(Input!B9149),IF(AND(Input!B9149&gt;=20,Input!B9149&lt;=700),Input!B9149,""),"")</f>
        <v/>
      </c>
      <c r="C9149">
        <f>IF(B9149="","",INT(A9149))</f>
        <v/>
      </c>
      <c r="D9149">
        <f>IF(B9149="","",HOUR(A9149))</f>
        <v/>
      </c>
      <c r="E9149">
        <f>IF(B9149="","",IF(INPUT!$I$1="","",IF(C9149&lt;(INT(INPUT!$I$1)-INPUT!$I$2),"Off Meds",IF(C9149&lt;=(INT(INPUT!$I$1)+INPUT!$I$2),"Washout","On Meds"))))</f>
        <v/>
      </c>
      <c r="F9149">
        <f>IF(B9149="","",1.509*(LN(B9149)^1.084-5.381))</f>
        <v/>
      </c>
      <c r="G9149">
        <f>IF(F9149="","",IF(F9149&lt;0,10*F9149^2,0))</f>
        <v/>
      </c>
      <c r="H9149">
        <f>IF(F9149="","",IF(F9149&gt;0,10*F9149^2,0))</f>
        <v/>
      </c>
    </row>
    <row r="9150">
      <c r="A9150">
        <f>Input!A9150</f>
        <v/>
      </c>
      <c r="B9150">
        <f>IF(ISNUMBER(Input!B9150),IF(AND(Input!B9150&gt;=20,Input!B9150&lt;=700),Input!B9150,""),"")</f>
        <v/>
      </c>
      <c r="C9150">
        <f>IF(B9150="","",INT(A9150))</f>
        <v/>
      </c>
      <c r="D9150">
        <f>IF(B9150="","",HOUR(A9150))</f>
        <v/>
      </c>
      <c r="E9150">
        <f>IF(B9150="","",IF(INPUT!$I$1="","",IF(C9150&lt;(INT(INPUT!$I$1)-INPUT!$I$2),"Off Meds",IF(C9150&lt;=(INT(INPUT!$I$1)+INPUT!$I$2),"Washout","On Meds"))))</f>
        <v/>
      </c>
      <c r="F9150">
        <f>IF(B9150="","",1.509*(LN(B9150)^1.084-5.381))</f>
        <v/>
      </c>
      <c r="G9150">
        <f>IF(F9150="","",IF(F9150&lt;0,10*F9150^2,0))</f>
        <v/>
      </c>
      <c r="H9150">
        <f>IF(F9150="","",IF(F9150&gt;0,10*F9150^2,0))</f>
        <v/>
      </c>
    </row>
    <row r="9151">
      <c r="A9151">
        <f>Input!A9151</f>
        <v/>
      </c>
      <c r="B9151">
        <f>IF(ISNUMBER(Input!B9151),IF(AND(Input!B9151&gt;=20,Input!B9151&lt;=700),Input!B9151,""),"")</f>
        <v/>
      </c>
      <c r="C9151">
        <f>IF(B9151="","",INT(A9151))</f>
        <v/>
      </c>
      <c r="D9151">
        <f>IF(B9151="","",HOUR(A9151))</f>
        <v/>
      </c>
      <c r="E9151">
        <f>IF(B9151="","",IF(INPUT!$I$1="","",IF(C9151&lt;(INT(INPUT!$I$1)-INPUT!$I$2),"Off Meds",IF(C9151&lt;=(INT(INPUT!$I$1)+INPUT!$I$2),"Washout","On Meds"))))</f>
        <v/>
      </c>
      <c r="F9151">
        <f>IF(B9151="","",1.509*(LN(B9151)^1.084-5.381))</f>
        <v/>
      </c>
      <c r="G9151">
        <f>IF(F9151="","",IF(F9151&lt;0,10*F9151^2,0))</f>
        <v/>
      </c>
      <c r="H9151">
        <f>IF(F9151="","",IF(F9151&gt;0,10*F9151^2,0))</f>
        <v/>
      </c>
    </row>
    <row r="9152">
      <c r="A9152">
        <f>Input!A9152</f>
        <v/>
      </c>
      <c r="B9152">
        <f>IF(ISNUMBER(Input!B9152),IF(AND(Input!B9152&gt;=20,Input!B9152&lt;=700),Input!B9152,""),"")</f>
        <v/>
      </c>
      <c r="C9152">
        <f>IF(B9152="","",INT(A9152))</f>
        <v/>
      </c>
      <c r="D9152">
        <f>IF(B9152="","",HOUR(A9152))</f>
        <v/>
      </c>
      <c r="E9152">
        <f>IF(B9152="","",IF(INPUT!$I$1="","",IF(C9152&lt;(INT(INPUT!$I$1)-INPUT!$I$2),"Off Meds",IF(C9152&lt;=(INT(INPUT!$I$1)+INPUT!$I$2),"Washout","On Meds"))))</f>
        <v/>
      </c>
      <c r="F9152">
        <f>IF(B9152="","",1.509*(LN(B9152)^1.084-5.381))</f>
        <v/>
      </c>
      <c r="G9152">
        <f>IF(F9152="","",IF(F9152&lt;0,10*F9152^2,0))</f>
        <v/>
      </c>
      <c r="H9152">
        <f>IF(F9152="","",IF(F9152&gt;0,10*F9152^2,0))</f>
        <v/>
      </c>
    </row>
    <row r="9153">
      <c r="A9153">
        <f>Input!A9153</f>
        <v/>
      </c>
      <c r="B9153">
        <f>IF(ISNUMBER(Input!B9153),IF(AND(Input!B9153&gt;=20,Input!B9153&lt;=700),Input!B9153,""),"")</f>
        <v/>
      </c>
      <c r="C9153">
        <f>IF(B9153="","",INT(A9153))</f>
        <v/>
      </c>
      <c r="D9153">
        <f>IF(B9153="","",HOUR(A9153))</f>
        <v/>
      </c>
      <c r="E9153">
        <f>IF(B9153="","",IF(INPUT!$I$1="","",IF(C9153&lt;(INT(INPUT!$I$1)-INPUT!$I$2),"Off Meds",IF(C9153&lt;=(INT(INPUT!$I$1)+INPUT!$I$2),"Washout","On Meds"))))</f>
        <v/>
      </c>
      <c r="F9153">
        <f>IF(B9153="","",1.509*(LN(B9153)^1.084-5.381))</f>
        <v/>
      </c>
      <c r="G9153">
        <f>IF(F9153="","",IF(F9153&lt;0,10*F9153^2,0))</f>
        <v/>
      </c>
      <c r="H9153">
        <f>IF(F9153="","",IF(F9153&gt;0,10*F9153^2,0))</f>
        <v/>
      </c>
    </row>
    <row r="9154">
      <c r="A9154">
        <f>Input!A9154</f>
        <v/>
      </c>
      <c r="B9154">
        <f>IF(ISNUMBER(Input!B9154),IF(AND(Input!B9154&gt;=20,Input!B9154&lt;=700),Input!B9154,""),"")</f>
        <v/>
      </c>
      <c r="C9154">
        <f>IF(B9154="","",INT(A9154))</f>
        <v/>
      </c>
      <c r="D9154">
        <f>IF(B9154="","",HOUR(A9154))</f>
        <v/>
      </c>
      <c r="E9154">
        <f>IF(B9154="","",IF(INPUT!$I$1="","",IF(C9154&lt;(INT(INPUT!$I$1)-INPUT!$I$2),"Off Meds",IF(C9154&lt;=(INT(INPUT!$I$1)+INPUT!$I$2),"Washout","On Meds"))))</f>
        <v/>
      </c>
      <c r="F9154">
        <f>IF(B9154="","",1.509*(LN(B9154)^1.084-5.381))</f>
        <v/>
      </c>
      <c r="G9154">
        <f>IF(F9154="","",IF(F9154&lt;0,10*F9154^2,0))</f>
        <v/>
      </c>
      <c r="H9154">
        <f>IF(F9154="","",IF(F9154&gt;0,10*F9154^2,0))</f>
        <v/>
      </c>
    </row>
    <row r="9155">
      <c r="A9155">
        <f>Input!A9155</f>
        <v/>
      </c>
      <c r="B9155">
        <f>IF(ISNUMBER(Input!B9155),IF(AND(Input!B9155&gt;=20,Input!B9155&lt;=700),Input!B9155,""),"")</f>
        <v/>
      </c>
      <c r="C9155">
        <f>IF(B9155="","",INT(A9155))</f>
        <v/>
      </c>
      <c r="D9155">
        <f>IF(B9155="","",HOUR(A9155))</f>
        <v/>
      </c>
      <c r="E9155">
        <f>IF(B9155="","",IF(INPUT!$I$1="","",IF(C9155&lt;(INT(INPUT!$I$1)-INPUT!$I$2),"Off Meds",IF(C9155&lt;=(INT(INPUT!$I$1)+INPUT!$I$2),"Washout","On Meds"))))</f>
        <v/>
      </c>
      <c r="F9155">
        <f>IF(B9155="","",1.509*(LN(B9155)^1.084-5.381))</f>
        <v/>
      </c>
      <c r="G9155">
        <f>IF(F9155="","",IF(F9155&lt;0,10*F9155^2,0))</f>
        <v/>
      </c>
      <c r="H9155">
        <f>IF(F9155="","",IF(F9155&gt;0,10*F9155^2,0))</f>
        <v/>
      </c>
    </row>
    <row r="9156">
      <c r="A9156">
        <f>Input!A9156</f>
        <v/>
      </c>
      <c r="B9156">
        <f>IF(ISNUMBER(Input!B9156),IF(AND(Input!B9156&gt;=20,Input!B9156&lt;=700),Input!B9156,""),"")</f>
        <v/>
      </c>
      <c r="C9156">
        <f>IF(B9156="","",INT(A9156))</f>
        <v/>
      </c>
      <c r="D9156">
        <f>IF(B9156="","",HOUR(A9156))</f>
        <v/>
      </c>
      <c r="E9156">
        <f>IF(B9156="","",IF(INPUT!$I$1="","",IF(C9156&lt;(INT(INPUT!$I$1)-INPUT!$I$2),"Off Meds",IF(C9156&lt;=(INT(INPUT!$I$1)+INPUT!$I$2),"Washout","On Meds"))))</f>
        <v/>
      </c>
      <c r="F9156">
        <f>IF(B9156="","",1.509*(LN(B9156)^1.084-5.381))</f>
        <v/>
      </c>
      <c r="G9156">
        <f>IF(F9156="","",IF(F9156&lt;0,10*F9156^2,0))</f>
        <v/>
      </c>
      <c r="H9156">
        <f>IF(F9156="","",IF(F9156&gt;0,10*F9156^2,0))</f>
        <v/>
      </c>
    </row>
    <row r="9157">
      <c r="A9157">
        <f>Input!A9157</f>
        <v/>
      </c>
      <c r="B9157">
        <f>IF(ISNUMBER(Input!B9157),IF(AND(Input!B9157&gt;=20,Input!B9157&lt;=700),Input!B9157,""),"")</f>
        <v/>
      </c>
      <c r="C9157">
        <f>IF(B9157="","",INT(A9157))</f>
        <v/>
      </c>
      <c r="D9157">
        <f>IF(B9157="","",HOUR(A9157))</f>
        <v/>
      </c>
      <c r="E9157">
        <f>IF(B9157="","",IF(INPUT!$I$1="","",IF(C9157&lt;(INT(INPUT!$I$1)-INPUT!$I$2),"Off Meds",IF(C9157&lt;=(INT(INPUT!$I$1)+INPUT!$I$2),"Washout","On Meds"))))</f>
        <v/>
      </c>
      <c r="F9157">
        <f>IF(B9157="","",1.509*(LN(B9157)^1.084-5.381))</f>
        <v/>
      </c>
      <c r="G9157">
        <f>IF(F9157="","",IF(F9157&lt;0,10*F9157^2,0))</f>
        <v/>
      </c>
      <c r="H9157">
        <f>IF(F9157="","",IF(F9157&gt;0,10*F9157^2,0))</f>
        <v/>
      </c>
    </row>
    <row r="9158">
      <c r="A9158">
        <f>Input!A9158</f>
        <v/>
      </c>
      <c r="B9158">
        <f>IF(ISNUMBER(Input!B9158),IF(AND(Input!B9158&gt;=20,Input!B9158&lt;=700),Input!B9158,""),"")</f>
        <v/>
      </c>
      <c r="C9158">
        <f>IF(B9158="","",INT(A9158))</f>
        <v/>
      </c>
      <c r="D9158">
        <f>IF(B9158="","",HOUR(A9158))</f>
        <v/>
      </c>
      <c r="E9158">
        <f>IF(B9158="","",IF(INPUT!$I$1="","",IF(C9158&lt;(INT(INPUT!$I$1)-INPUT!$I$2),"Off Meds",IF(C9158&lt;=(INT(INPUT!$I$1)+INPUT!$I$2),"Washout","On Meds"))))</f>
        <v/>
      </c>
      <c r="F9158">
        <f>IF(B9158="","",1.509*(LN(B9158)^1.084-5.381))</f>
        <v/>
      </c>
      <c r="G9158">
        <f>IF(F9158="","",IF(F9158&lt;0,10*F9158^2,0))</f>
        <v/>
      </c>
      <c r="H9158">
        <f>IF(F9158="","",IF(F9158&gt;0,10*F9158^2,0))</f>
        <v/>
      </c>
    </row>
    <row r="9159">
      <c r="A9159">
        <f>Input!A9159</f>
        <v/>
      </c>
      <c r="B9159">
        <f>IF(ISNUMBER(Input!B9159),IF(AND(Input!B9159&gt;=20,Input!B9159&lt;=700),Input!B9159,""),"")</f>
        <v/>
      </c>
      <c r="C9159">
        <f>IF(B9159="","",INT(A9159))</f>
        <v/>
      </c>
      <c r="D9159">
        <f>IF(B9159="","",HOUR(A9159))</f>
        <v/>
      </c>
      <c r="E9159">
        <f>IF(B9159="","",IF(INPUT!$I$1="","",IF(C9159&lt;(INT(INPUT!$I$1)-INPUT!$I$2),"Off Meds",IF(C9159&lt;=(INT(INPUT!$I$1)+INPUT!$I$2),"Washout","On Meds"))))</f>
        <v/>
      </c>
      <c r="F9159">
        <f>IF(B9159="","",1.509*(LN(B9159)^1.084-5.381))</f>
        <v/>
      </c>
      <c r="G9159">
        <f>IF(F9159="","",IF(F9159&lt;0,10*F9159^2,0))</f>
        <v/>
      </c>
      <c r="H9159">
        <f>IF(F9159="","",IF(F9159&gt;0,10*F9159^2,0))</f>
        <v/>
      </c>
    </row>
    <row r="9160">
      <c r="A9160">
        <f>Input!A9160</f>
        <v/>
      </c>
      <c r="B9160">
        <f>IF(ISNUMBER(Input!B9160),IF(AND(Input!B9160&gt;=20,Input!B9160&lt;=700),Input!B9160,""),"")</f>
        <v/>
      </c>
      <c r="C9160">
        <f>IF(B9160="","",INT(A9160))</f>
        <v/>
      </c>
      <c r="D9160">
        <f>IF(B9160="","",HOUR(A9160))</f>
        <v/>
      </c>
      <c r="E9160">
        <f>IF(B9160="","",IF(INPUT!$I$1="","",IF(C9160&lt;(INT(INPUT!$I$1)-INPUT!$I$2),"Off Meds",IF(C9160&lt;=(INT(INPUT!$I$1)+INPUT!$I$2),"Washout","On Meds"))))</f>
        <v/>
      </c>
      <c r="F9160">
        <f>IF(B9160="","",1.509*(LN(B9160)^1.084-5.381))</f>
        <v/>
      </c>
      <c r="G9160">
        <f>IF(F9160="","",IF(F9160&lt;0,10*F9160^2,0))</f>
        <v/>
      </c>
      <c r="H9160">
        <f>IF(F9160="","",IF(F9160&gt;0,10*F9160^2,0))</f>
        <v/>
      </c>
    </row>
    <row r="9161">
      <c r="A9161">
        <f>Input!A9161</f>
        <v/>
      </c>
      <c r="B9161">
        <f>IF(ISNUMBER(Input!B9161),IF(AND(Input!B9161&gt;=20,Input!B9161&lt;=700),Input!B9161,""),"")</f>
        <v/>
      </c>
      <c r="C9161">
        <f>IF(B9161="","",INT(A9161))</f>
        <v/>
      </c>
      <c r="D9161">
        <f>IF(B9161="","",HOUR(A9161))</f>
        <v/>
      </c>
      <c r="E9161">
        <f>IF(B9161="","",IF(INPUT!$I$1="","",IF(C9161&lt;(INT(INPUT!$I$1)-INPUT!$I$2),"Off Meds",IF(C9161&lt;=(INT(INPUT!$I$1)+INPUT!$I$2),"Washout","On Meds"))))</f>
        <v/>
      </c>
      <c r="F9161">
        <f>IF(B9161="","",1.509*(LN(B9161)^1.084-5.381))</f>
        <v/>
      </c>
      <c r="G9161">
        <f>IF(F9161="","",IF(F9161&lt;0,10*F9161^2,0))</f>
        <v/>
      </c>
      <c r="H9161">
        <f>IF(F9161="","",IF(F9161&gt;0,10*F9161^2,0))</f>
        <v/>
      </c>
    </row>
    <row r="9162">
      <c r="A9162">
        <f>Input!A9162</f>
        <v/>
      </c>
      <c r="B9162">
        <f>IF(ISNUMBER(Input!B9162),IF(AND(Input!B9162&gt;=20,Input!B9162&lt;=700),Input!B9162,""),"")</f>
        <v/>
      </c>
      <c r="C9162">
        <f>IF(B9162="","",INT(A9162))</f>
        <v/>
      </c>
      <c r="D9162">
        <f>IF(B9162="","",HOUR(A9162))</f>
        <v/>
      </c>
      <c r="E9162">
        <f>IF(B9162="","",IF(INPUT!$I$1="","",IF(C9162&lt;(INT(INPUT!$I$1)-INPUT!$I$2),"Off Meds",IF(C9162&lt;=(INT(INPUT!$I$1)+INPUT!$I$2),"Washout","On Meds"))))</f>
        <v/>
      </c>
      <c r="F9162">
        <f>IF(B9162="","",1.509*(LN(B9162)^1.084-5.381))</f>
        <v/>
      </c>
      <c r="G9162">
        <f>IF(F9162="","",IF(F9162&lt;0,10*F9162^2,0))</f>
        <v/>
      </c>
      <c r="H9162">
        <f>IF(F9162="","",IF(F9162&gt;0,10*F9162^2,0))</f>
        <v/>
      </c>
    </row>
    <row r="9163">
      <c r="A9163">
        <f>Input!A9163</f>
        <v/>
      </c>
      <c r="B9163">
        <f>IF(ISNUMBER(Input!B9163),IF(AND(Input!B9163&gt;=20,Input!B9163&lt;=700),Input!B9163,""),"")</f>
        <v/>
      </c>
      <c r="C9163">
        <f>IF(B9163="","",INT(A9163))</f>
        <v/>
      </c>
      <c r="D9163">
        <f>IF(B9163="","",HOUR(A9163))</f>
        <v/>
      </c>
      <c r="E9163">
        <f>IF(B9163="","",IF(INPUT!$I$1="","",IF(C9163&lt;(INT(INPUT!$I$1)-INPUT!$I$2),"Off Meds",IF(C9163&lt;=(INT(INPUT!$I$1)+INPUT!$I$2),"Washout","On Meds"))))</f>
        <v/>
      </c>
      <c r="F9163">
        <f>IF(B9163="","",1.509*(LN(B9163)^1.084-5.381))</f>
        <v/>
      </c>
      <c r="G9163">
        <f>IF(F9163="","",IF(F9163&lt;0,10*F9163^2,0))</f>
        <v/>
      </c>
      <c r="H9163">
        <f>IF(F9163="","",IF(F9163&gt;0,10*F9163^2,0))</f>
        <v/>
      </c>
    </row>
    <row r="9164">
      <c r="A9164">
        <f>Input!A9164</f>
        <v/>
      </c>
      <c r="B9164">
        <f>IF(ISNUMBER(Input!B9164),IF(AND(Input!B9164&gt;=20,Input!B9164&lt;=700),Input!B9164,""),"")</f>
        <v/>
      </c>
      <c r="C9164">
        <f>IF(B9164="","",INT(A9164))</f>
        <v/>
      </c>
      <c r="D9164">
        <f>IF(B9164="","",HOUR(A9164))</f>
        <v/>
      </c>
      <c r="E9164">
        <f>IF(B9164="","",IF(INPUT!$I$1="","",IF(C9164&lt;(INT(INPUT!$I$1)-INPUT!$I$2),"Off Meds",IF(C9164&lt;=(INT(INPUT!$I$1)+INPUT!$I$2),"Washout","On Meds"))))</f>
        <v/>
      </c>
      <c r="F9164">
        <f>IF(B9164="","",1.509*(LN(B9164)^1.084-5.381))</f>
        <v/>
      </c>
      <c r="G9164">
        <f>IF(F9164="","",IF(F9164&lt;0,10*F9164^2,0))</f>
        <v/>
      </c>
      <c r="H9164">
        <f>IF(F9164="","",IF(F9164&gt;0,10*F9164^2,0))</f>
        <v/>
      </c>
    </row>
    <row r="9165">
      <c r="A9165">
        <f>Input!A9165</f>
        <v/>
      </c>
      <c r="B9165">
        <f>IF(ISNUMBER(Input!B9165),IF(AND(Input!B9165&gt;=20,Input!B9165&lt;=700),Input!B9165,""),"")</f>
        <v/>
      </c>
      <c r="C9165">
        <f>IF(B9165="","",INT(A9165))</f>
        <v/>
      </c>
      <c r="D9165">
        <f>IF(B9165="","",HOUR(A9165))</f>
        <v/>
      </c>
      <c r="E9165">
        <f>IF(B9165="","",IF(INPUT!$I$1="","",IF(C9165&lt;(INT(INPUT!$I$1)-INPUT!$I$2),"Off Meds",IF(C9165&lt;=(INT(INPUT!$I$1)+INPUT!$I$2),"Washout","On Meds"))))</f>
        <v/>
      </c>
      <c r="F9165">
        <f>IF(B9165="","",1.509*(LN(B9165)^1.084-5.381))</f>
        <v/>
      </c>
      <c r="G9165">
        <f>IF(F9165="","",IF(F9165&lt;0,10*F9165^2,0))</f>
        <v/>
      </c>
      <c r="H9165">
        <f>IF(F9165="","",IF(F9165&gt;0,10*F9165^2,0))</f>
        <v/>
      </c>
    </row>
    <row r="9166">
      <c r="A9166">
        <f>Input!A9166</f>
        <v/>
      </c>
      <c r="B9166">
        <f>IF(ISNUMBER(Input!B9166),IF(AND(Input!B9166&gt;=20,Input!B9166&lt;=700),Input!B9166,""),"")</f>
        <v/>
      </c>
      <c r="C9166">
        <f>IF(B9166="","",INT(A9166))</f>
        <v/>
      </c>
      <c r="D9166">
        <f>IF(B9166="","",HOUR(A9166))</f>
        <v/>
      </c>
      <c r="E9166">
        <f>IF(B9166="","",IF(INPUT!$I$1="","",IF(C9166&lt;(INT(INPUT!$I$1)-INPUT!$I$2),"Off Meds",IF(C9166&lt;=(INT(INPUT!$I$1)+INPUT!$I$2),"Washout","On Meds"))))</f>
        <v/>
      </c>
      <c r="F9166">
        <f>IF(B9166="","",1.509*(LN(B9166)^1.084-5.381))</f>
        <v/>
      </c>
      <c r="G9166">
        <f>IF(F9166="","",IF(F9166&lt;0,10*F9166^2,0))</f>
        <v/>
      </c>
      <c r="H9166">
        <f>IF(F9166="","",IF(F9166&gt;0,10*F9166^2,0))</f>
        <v/>
      </c>
    </row>
    <row r="9167">
      <c r="A9167">
        <f>Input!A9167</f>
        <v/>
      </c>
      <c r="B9167">
        <f>IF(ISNUMBER(Input!B9167),IF(AND(Input!B9167&gt;=20,Input!B9167&lt;=700),Input!B9167,""),"")</f>
        <v/>
      </c>
      <c r="C9167">
        <f>IF(B9167="","",INT(A9167))</f>
        <v/>
      </c>
      <c r="D9167">
        <f>IF(B9167="","",HOUR(A9167))</f>
        <v/>
      </c>
      <c r="E9167">
        <f>IF(B9167="","",IF(INPUT!$I$1="","",IF(C9167&lt;(INT(INPUT!$I$1)-INPUT!$I$2),"Off Meds",IF(C9167&lt;=(INT(INPUT!$I$1)+INPUT!$I$2),"Washout","On Meds"))))</f>
        <v/>
      </c>
      <c r="F9167">
        <f>IF(B9167="","",1.509*(LN(B9167)^1.084-5.381))</f>
        <v/>
      </c>
      <c r="G9167">
        <f>IF(F9167="","",IF(F9167&lt;0,10*F9167^2,0))</f>
        <v/>
      </c>
      <c r="H9167">
        <f>IF(F9167="","",IF(F9167&gt;0,10*F9167^2,0))</f>
        <v/>
      </c>
    </row>
    <row r="9168">
      <c r="A9168">
        <f>Input!A9168</f>
        <v/>
      </c>
      <c r="B9168">
        <f>IF(ISNUMBER(Input!B9168),IF(AND(Input!B9168&gt;=20,Input!B9168&lt;=700),Input!B9168,""),"")</f>
        <v/>
      </c>
      <c r="C9168">
        <f>IF(B9168="","",INT(A9168))</f>
        <v/>
      </c>
      <c r="D9168">
        <f>IF(B9168="","",HOUR(A9168))</f>
        <v/>
      </c>
      <c r="E9168">
        <f>IF(B9168="","",IF(INPUT!$I$1="","",IF(C9168&lt;(INT(INPUT!$I$1)-INPUT!$I$2),"Off Meds",IF(C9168&lt;=(INT(INPUT!$I$1)+INPUT!$I$2),"Washout","On Meds"))))</f>
        <v/>
      </c>
      <c r="F9168">
        <f>IF(B9168="","",1.509*(LN(B9168)^1.084-5.381))</f>
        <v/>
      </c>
      <c r="G9168">
        <f>IF(F9168="","",IF(F9168&lt;0,10*F9168^2,0))</f>
        <v/>
      </c>
      <c r="H9168">
        <f>IF(F9168="","",IF(F9168&gt;0,10*F9168^2,0))</f>
        <v/>
      </c>
    </row>
    <row r="9169">
      <c r="A9169">
        <f>Input!A9169</f>
        <v/>
      </c>
      <c r="B9169">
        <f>IF(ISNUMBER(Input!B9169),IF(AND(Input!B9169&gt;=20,Input!B9169&lt;=700),Input!B9169,""),"")</f>
        <v/>
      </c>
      <c r="C9169">
        <f>IF(B9169="","",INT(A9169))</f>
        <v/>
      </c>
      <c r="D9169">
        <f>IF(B9169="","",HOUR(A9169))</f>
        <v/>
      </c>
      <c r="E9169">
        <f>IF(B9169="","",IF(INPUT!$I$1="","",IF(C9169&lt;(INT(INPUT!$I$1)-INPUT!$I$2),"Off Meds",IF(C9169&lt;=(INT(INPUT!$I$1)+INPUT!$I$2),"Washout","On Meds"))))</f>
        <v/>
      </c>
      <c r="F9169">
        <f>IF(B9169="","",1.509*(LN(B9169)^1.084-5.381))</f>
        <v/>
      </c>
      <c r="G9169">
        <f>IF(F9169="","",IF(F9169&lt;0,10*F9169^2,0))</f>
        <v/>
      </c>
      <c r="H9169">
        <f>IF(F9169="","",IF(F9169&gt;0,10*F9169^2,0))</f>
        <v/>
      </c>
    </row>
    <row r="9170">
      <c r="A9170">
        <f>Input!A9170</f>
        <v/>
      </c>
      <c r="B9170">
        <f>IF(ISNUMBER(Input!B9170),IF(AND(Input!B9170&gt;=20,Input!B9170&lt;=700),Input!B9170,""),"")</f>
        <v/>
      </c>
      <c r="C9170">
        <f>IF(B9170="","",INT(A9170))</f>
        <v/>
      </c>
      <c r="D9170">
        <f>IF(B9170="","",HOUR(A9170))</f>
        <v/>
      </c>
      <c r="E9170">
        <f>IF(B9170="","",IF(INPUT!$I$1="","",IF(C9170&lt;(INT(INPUT!$I$1)-INPUT!$I$2),"Off Meds",IF(C9170&lt;=(INT(INPUT!$I$1)+INPUT!$I$2),"Washout","On Meds"))))</f>
        <v/>
      </c>
      <c r="F9170">
        <f>IF(B9170="","",1.509*(LN(B9170)^1.084-5.381))</f>
        <v/>
      </c>
      <c r="G9170">
        <f>IF(F9170="","",IF(F9170&lt;0,10*F9170^2,0))</f>
        <v/>
      </c>
      <c r="H9170">
        <f>IF(F9170="","",IF(F9170&gt;0,10*F9170^2,0))</f>
        <v/>
      </c>
    </row>
    <row r="9171">
      <c r="A9171">
        <f>Input!A9171</f>
        <v/>
      </c>
      <c r="B9171">
        <f>IF(ISNUMBER(Input!B9171),IF(AND(Input!B9171&gt;=20,Input!B9171&lt;=700),Input!B9171,""),"")</f>
        <v/>
      </c>
      <c r="C9171">
        <f>IF(B9171="","",INT(A9171))</f>
        <v/>
      </c>
      <c r="D9171">
        <f>IF(B9171="","",HOUR(A9171))</f>
        <v/>
      </c>
      <c r="E9171">
        <f>IF(B9171="","",IF(INPUT!$I$1="","",IF(C9171&lt;(INT(INPUT!$I$1)-INPUT!$I$2),"Off Meds",IF(C9171&lt;=(INT(INPUT!$I$1)+INPUT!$I$2),"Washout","On Meds"))))</f>
        <v/>
      </c>
      <c r="F9171">
        <f>IF(B9171="","",1.509*(LN(B9171)^1.084-5.381))</f>
        <v/>
      </c>
      <c r="G9171">
        <f>IF(F9171="","",IF(F9171&lt;0,10*F9171^2,0))</f>
        <v/>
      </c>
      <c r="H9171">
        <f>IF(F9171="","",IF(F9171&gt;0,10*F9171^2,0))</f>
        <v/>
      </c>
    </row>
    <row r="9172">
      <c r="A9172">
        <f>Input!A9172</f>
        <v/>
      </c>
      <c r="B9172">
        <f>IF(ISNUMBER(Input!B9172),IF(AND(Input!B9172&gt;=20,Input!B9172&lt;=700),Input!B9172,""),"")</f>
        <v/>
      </c>
      <c r="C9172">
        <f>IF(B9172="","",INT(A9172))</f>
        <v/>
      </c>
      <c r="D9172">
        <f>IF(B9172="","",HOUR(A9172))</f>
        <v/>
      </c>
      <c r="E9172">
        <f>IF(B9172="","",IF(INPUT!$I$1="","",IF(C9172&lt;(INT(INPUT!$I$1)-INPUT!$I$2),"Off Meds",IF(C9172&lt;=(INT(INPUT!$I$1)+INPUT!$I$2),"Washout","On Meds"))))</f>
        <v/>
      </c>
      <c r="F9172">
        <f>IF(B9172="","",1.509*(LN(B9172)^1.084-5.381))</f>
        <v/>
      </c>
      <c r="G9172">
        <f>IF(F9172="","",IF(F9172&lt;0,10*F9172^2,0))</f>
        <v/>
      </c>
      <c r="H9172">
        <f>IF(F9172="","",IF(F9172&gt;0,10*F9172^2,0))</f>
        <v/>
      </c>
    </row>
    <row r="9173">
      <c r="A9173">
        <f>Input!A9173</f>
        <v/>
      </c>
      <c r="B9173">
        <f>IF(ISNUMBER(Input!B9173),IF(AND(Input!B9173&gt;=20,Input!B9173&lt;=700),Input!B9173,""),"")</f>
        <v/>
      </c>
      <c r="C9173">
        <f>IF(B9173="","",INT(A9173))</f>
        <v/>
      </c>
      <c r="D9173">
        <f>IF(B9173="","",HOUR(A9173))</f>
        <v/>
      </c>
      <c r="E9173">
        <f>IF(B9173="","",IF(INPUT!$I$1="","",IF(C9173&lt;(INT(INPUT!$I$1)-INPUT!$I$2),"Off Meds",IF(C9173&lt;=(INT(INPUT!$I$1)+INPUT!$I$2),"Washout","On Meds"))))</f>
        <v/>
      </c>
      <c r="F9173">
        <f>IF(B9173="","",1.509*(LN(B9173)^1.084-5.381))</f>
        <v/>
      </c>
      <c r="G9173">
        <f>IF(F9173="","",IF(F9173&lt;0,10*F9173^2,0))</f>
        <v/>
      </c>
      <c r="H9173">
        <f>IF(F9173="","",IF(F9173&gt;0,10*F9173^2,0))</f>
        <v/>
      </c>
    </row>
    <row r="9174">
      <c r="A9174">
        <f>Input!A9174</f>
        <v/>
      </c>
      <c r="B9174">
        <f>IF(ISNUMBER(Input!B9174),IF(AND(Input!B9174&gt;=20,Input!B9174&lt;=700),Input!B9174,""),"")</f>
        <v/>
      </c>
      <c r="C9174">
        <f>IF(B9174="","",INT(A9174))</f>
        <v/>
      </c>
      <c r="D9174">
        <f>IF(B9174="","",HOUR(A9174))</f>
        <v/>
      </c>
      <c r="E9174">
        <f>IF(B9174="","",IF(INPUT!$I$1="","",IF(C9174&lt;(INT(INPUT!$I$1)-INPUT!$I$2),"Off Meds",IF(C9174&lt;=(INT(INPUT!$I$1)+INPUT!$I$2),"Washout","On Meds"))))</f>
        <v/>
      </c>
      <c r="F9174">
        <f>IF(B9174="","",1.509*(LN(B9174)^1.084-5.381))</f>
        <v/>
      </c>
      <c r="G9174">
        <f>IF(F9174="","",IF(F9174&lt;0,10*F9174^2,0))</f>
        <v/>
      </c>
      <c r="H9174">
        <f>IF(F9174="","",IF(F9174&gt;0,10*F9174^2,0))</f>
        <v/>
      </c>
    </row>
    <row r="9175">
      <c r="A9175">
        <f>Input!A9175</f>
        <v/>
      </c>
      <c r="B9175">
        <f>IF(ISNUMBER(Input!B9175),IF(AND(Input!B9175&gt;=20,Input!B9175&lt;=700),Input!B9175,""),"")</f>
        <v/>
      </c>
      <c r="C9175">
        <f>IF(B9175="","",INT(A9175))</f>
        <v/>
      </c>
      <c r="D9175">
        <f>IF(B9175="","",HOUR(A9175))</f>
        <v/>
      </c>
      <c r="E9175">
        <f>IF(B9175="","",IF(INPUT!$I$1="","",IF(C9175&lt;(INT(INPUT!$I$1)-INPUT!$I$2),"Off Meds",IF(C9175&lt;=(INT(INPUT!$I$1)+INPUT!$I$2),"Washout","On Meds"))))</f>
        <v/>
      </c>
      <c r="F9175">
        <f>IF(B9175="","",1.509*(LN(B9175)^1.084-5.381))</f>
        <v/>
      </c>
      <c r="G9175">
        <f>IF(F9175="","",IF(F9175&lt;0,10*F9175^2,0))</f>
        <v/>
      </c>
      <c r="H9175">
        <f>IF(F9175="","",IF(F9175&gt;0,10*F9175^2,0))</f>
        <v/>
      </c>
    </row>
    <row r="9176">
      <c r="A9176">
        <f>Input!A9176</f>
        <v/>
      </c>
      <c r="B9176">
        <f>IF(ISNUMBER(Input!B9176),IF(AND(Input!B9176&gt;=20,Input!B9176&lt;=700),Input!B9176,""),"")</f>
        <v/>
      </c>
      <c r="C9176">
        <f>IF(B9176="","",INT(A9176))</f>
        <v/>
      </c>
      <c r="D9176">
        <f>IF(B9176="","",HOUR(A9176))</f>
        <v/>
      </c>
      <c r="E9176">
        <f>IF(B9176="","",IF(INPUT!$I$1="","",IF(C9176&lt;(INT(INPUT!$I$1)-INPUT!$I$2),"Off Meds",IF(C9176&lt;=(INT(INPUT!$I$1)+INPUT!$I$2),"Washout","On Meds"))))</f>
        <v/>
      </c>
      <c r="F9176">
        <f>IF(B9176="","",1.509*(LN(B9176)^1.084-5.381))</f>
        <v/>
      </c>
      <c r="G9176">
        <f>IF(F9176="","",IF(F9176&lt;0,10*F9176^2,0))</f>
        <v/>
      </c>
      <c r="H9176">
        <f>IF(F9176="","",IF(F9176&gt;0,10*F9176^2,0))</f>
        <v/>
      </c>
    </row>
    <row r="9177">
      <c r="A9177">
        <f>Input!A9177</f>
        <v/>
      </c>
      <c r="B9177">
        <f>IF(ISNUMBER(Input!B9177),IF(AND(Input!B9177&gt;=20,Input!B9177&lt;=700),Input!B9177,""),"")</f>
        <v/>
      </c>
      <c r="C9177">
        <f>IF(B9177="","",INT(A9177))</f>
        <v/>
      </c>
      <c r="D9177">
        <f>IF(B9177="","",HOUR(A9177))</f>
        <v/>
      </c>
      <c r="E9177">
        <f>IF(B9177="","",IF(INPUT!$I$1="","",IF(C9177&lt;(INT(INPUT!$I$1)-INPUT!$I$2),"Off Meds",IF(C9177&lt;=(INT(INPUT!$I$1)+INPUT!$I$2),"Washout","On Meds"))))</f>
        <v/>
      </c>
      <c r="F9177">
        <f>IF(B9177="","",1.509*(LN(B9177)^1.084-5.381))</f>
        <v/>
      </c>
      <c r="G9177">
        <f>IF(F9177="","",IF(F9177&lt;0,10*F9177^2,0))</f>
        <v/>
      </c>
      <c r="H9177">
        <f>IF(F9177="","",IF(F9177&gt;0,10*F9177^2,0))</f>
        <v/>
      </c>
    </row>
    <row r="9178">
      <c r="A9178">
        <f>Input!A9178</f>
        <v/>
      </c>
      <c r="B9178">
        <f>IF(ISNUMBER(Input!B9178),IF(AND(Input!B9178&gt;=20,Input!B9178&lt;=700),Input!B9178,""),"")</f>
        <v/>
      </c>
      <c r="C9178">
        <f>IF(B9178="","",INT(A9178))</f>
        <v/>
      </c>
      <c r="D9178">
        <f>IF(B9178="","",HOUR(A9178))</f>
        <v/>
      </c>
      <c r="E9178">
        <f>IF(B9178="","",IF(INPUT!$I$1="","",IF(C9178&lt;(INT(INPUT!$I$1)-INPUT!$I$2),"Off Meds",IF(C9178&lt;=(INT(INPUT!$I$1)+INPUT!$I$2),"Washout","On Meds"))))</f>
        <v/>
      </c>
      <c r="F9178">
        <f>IF(B9178="","",1.509*(LN(B9178)^1.084-5.381))</f>
        <v/>
      </c>
      <c r="G9178">
        <f>IF(F9178="","",IF(F9178&lt;0,10*F9178^2,0))</f>
        <v/>
      </c>
      <c r="H9178">
        <f>IF(F9178="","",IF(F9178&gt;0,10*F9178^2,0))</f>
        <v/>
      </c>
    </row>
    <row r="9179">
      <c r="A9179">
        <f>Input!A9179</f>
        <v/>
      </c>
      <c r="B9179">
        <f>IF(ISNUMBER(Input!B9179),IF(AND(Input!B9179&gt;=20,Input!B9179&lt;=700),Input!B9179,""),"")</f>
        <v/>
      </c>
      <c r="C9179">
        <f>IF(B9179="","",INT(A9179))</f>
        <v/>
      </c>
      <c r="D9179">
        <f>IF(B9179="","",HOUR(A9179))</f>
        <v/>
      </c>
      <c r="E9179">
        <f>IF(B9179="","",IF(INPUT!$I$1="","",IF(C9179&lt;(INT(INPUT!$I$1)-INPUT!$I$2),"Off Meds",IF(C9179&lt;=(INT(INPUT!$I$1)+INPUT!$I$2),"Washout","On Meds"))))</f>
        <v/>
      </c>
      <c r="F9179">
        <f>IF(B9179="","",1.509*(LN(B9179)^1.084-5.381))</f>
        <v/>
      </c>
      <c r="G9179">
        <f>IF(F9179="","",IF(F9179&lt;0,10*F9179^2,0))</f>
        <v/>
      </c>
      <c r="H9179">
        <f>IF(F9179="","",IF(F9179&gt;0,10*F9179^2,0))</f>
        <v/>
      </c>
    </row>
    <row r="9180">
      <c r="A9180">
        <f>Input!A9180</f>
        <v/>
      </c>
      <c r="B9180">
        <f>IF(ISNUMBER(Input!B9180),IF(AND(Input!B9180&gt;=20,Input!B9180&lt;=700),Input!B9180,""),"")</f>
        <v/>
      </c>
      <c r="C9180">
        <f>IF(B9180="","",INT(A9180))</f>
        <v/>
      </c>
      <c r="D9180">
        <f>IF(B9180="","",HOUR(A9180))</f>
        <v/>
      </c>
      <c r="E9180">
        <f>IF(B9180="","",IF(INPUT!$I$1="","",IF(C9180&lt;(INT(INPUT!$I$1)-INPUT!$I$2),"Off Meds",IF(C9180&lt;=(INT(INPUT!$I$1)+INPUT!$I$2),"Washout","On Meds"))))</f>
        <v/>
      </c>
      <c r="F9180">
        <f>IF(B9180="","",1.509*(LN(B9180)^1.084-5.381))</f>
        <v/>
      </c>
      <c r="G9180">
        <f>IF(F9180="","",IF(F9180&lt;0,10*F9180^2,0))</f>
        <v/>
      </c>
      <c r="H9180">
        <f>IF(F9180="","",IF(F9180&gt;0,10*F9180^2,0))</f>
        <v/>
      </c>
    </row>
    <row r="9181">
      <c r="A9181">
        <f>Input!A9181</f>
        <v/>
      </c>
      <c r="B9181">
        <f>IF(ISNUMBER(Input!B9181),IF(AND(Input!B9181&gt;=20,Input!B9181&lt;=700),Input!B9181,""),"")</f>
        <v/>
      </c>
      <c r="C9181">
        <f>IF(B9181="","",INT(A9181))</f>
        <v/>
      </c>
      <c r="D9181">
        <f>IF(B9181="","",HOUR(A9181))</f>
        <v/>
      </c>
      <c r="E9181">
        <f>IF(B9181="","",IF(INPUT!$I$1="","",IF(C9181&lt;(INT(INPUT!$I$1)-INPUT!$I$2),"Off Meds",IF(C9181&lt;=(INT(INPUT!$I$1)+INPUT!$I$2),"Washout","On Meds"))))</f>
        <v/>
      </c>
      <c r="F9181">
        <f>IF(B9181="","",1.509*(LN(B9181)^1.084-5.381))</f>
        <v/>
      </c>
      <c r="G9181">
        <f>IF(F9181="","",IF(F9181&lt;0,10*F9181^2,0))</f>
        <v/>
      </c>
      <c r="H9181">
        <f>IF(F9181="","",IF(F9181&gt;0,10*F9181^2,0))</f>
        <v/>
      </c>
    </row>
    <row r="9182">
      <c r="A9182">
        <f>Input!A9182</f>
        <v/>
      </c>
      <c r="B9182">
        <f>IF(ISNUMBER(Input!B9182),IF(AND(Input!B9182&gt;=20,Input!B9182&lt;=700),Input!B9182,""),"")</f>
        <v/>
      </c>
      <c r="C9182">
        <f>IF(B9182="","",INT(A9182))</f>
        <v/>
      </c>
      <c r="D9182">
        <f>IF(B9182="","",HOUR(A9182))</f>
        <v/>
      </c>
      <c r="E9182">
        <f>IF(B9182="","",IF(INPUT!$I$1="","",IF(C9182&lt;(INT(INPUT!$I$1)-INPUT!$I$2),"Off Meds",IF(C9182&lt;=(INT(INPUT!$I$1)+INPUT!$I$2),"Washout","On Meds"))))</f>
        <v/>
      </c>
      <c r="F9182">
        <f>IF(B9182="","",1.509*(LN(B9182)^1.084-5.381))</f>
        <v/>
      </c>
      <c r="G9182">
        <f>IF(F9182="","",IF(F9182&lt;0,10*F9182^2,0))</f>
        <v/>
      </c>
      <c r="H9182">
        <f>IF(F9182="","",IF(F9182&gt;0,10*F9182^2,0))</f>
        <v/>
      </c>
    </row>
    <row r="9183">
      <c r="A9183">
        <f>Input!A9183</f>
        <v/>
      </c>
      <c r="B9183">
        <f>IF(ISNUMBER(Input!B9183),IF(AND(Input!B9183&gt;=20,Input!B9183&lt;=700),Input!B9183,""),"")</f>
        <v/>
      </c>
      <c r="C9183">
        <f>IF(B9183="","",INT(A9183))</f>
        <v/>
      </c>
      <c r="D9183">
        <f>IF(B9183="","",HOUR(A9183))</f>
        <v/>
      </c>
      <c r="E9183">
        <f>IF(B9183="","",IF(INPUT!$I$1="","",IF(C9183&lt;(INT(INPUT!$I$1)-INPUT!$I$2),"Off Meds",IF(C9183&lt;=(INT(INPUT!$I$1)+INPUT!$I$2),"Washout","On Meds"))))</f>
        <v/>
      </c>
      <c r="F9183">
        <f>IF(B9183="","",1.509*(LN(B9183)^1.084-5.381))</f>
        <v/>
      </c>
      <c r="G9183">
        <f>IF(F9183="","",IF(F9183&lt;0,10*F9183^2,0))</f>
        <v/>
      </c>
      <c r="H9183">
        <f>IF(F9183="","",IF(F9183&gt;0,10*F9183^2,0))</f>
        <v/>
      </c>
    </row>
    <row r="9184">
      <c r="A9184">
        <f>Input!A9184</f>
        <v/>
      </c>
      <c r="B9184">
        <f>IF(ISNUMBER(Input!B9184),IF(AND(Input!B9184&gt;=20,Input!B9184&lt;=700),Input!B9184,""),"")</f>
        <v/>
      </c>
      <c r="C9184">
        <f>IF(B9184="","",INT(A9184))</f>
        <v/>
      </c>
      <c r="D9184">
        <f>IF(B9184="","",HOUR(A9184))</f>
        <v/>
      </c>
      <c r="E9184">
        <f>IF(B9184="","",IF(INPUT!$I$1="","",IF(C9184&lt;(INT(INPUT!$I$1)-INPUT!$I$2),"Off Meds",IF(C9184&lt;=(INT(INPUT!$I$1)+INPUT!$I$2),"Washout","On Meds"))))</f>
        <v/>
      </c>
      <c r="F9184">
        <f>IF(B9184="","",1.509*(LN(B9184)^1.084-5.381))</f>
        <v/>
      </c>
      <c r="G9184">
        <f>IF(F9184="","",IF(F9184&lt;0,10*F9184^2,0))</f>
        <v/>
      </c>
      <c r="H9184">
        <f>IF(F9184="","",IF(F9184&gt;0,10*F9184^2,0))</f>
        <v/>
      </c>
    </row>
    <row r="9185">
      <c r="A9185">
        <f>Input!A9185</f>
        <v/>
      </c>
      <c r="B9185">
        <f>IF(ISNUMBER(Input!B9185),IF(AND(Input!B9185&gt;=20,Input!B9185&lt;=700),Input!B9185,""),"")</f>
        <v/>
      </c>
      <c r="C9185">
        <f>IF(B9185="","",INT(A9185))</f>
        <v/>
      </c>
      <c r="D9185">
        <f>IF(B9185="","",HOUR(A9185))</f>
        <v/>
      </c>
      <c r="E9185">
        <f>IF(B9185="","",IF(INPUT!$I$1="","",IF(C9185&lt;(INT(INPUT!$I$1)-INPUT!$I$2),"Off Meds",IF(C9185&lt;=(INT(INPUT!$I$1)+INPUT!$I$2),"Washout","On Meds"))))</f>
        <v/>
      </c>
      <c r="F9185">
        <f>IF(B9185="","",1.509*(LN(B9185)^1.084-5.381))</f>
        <v/>
      </c>
      <c r="G9185">
        <f>IF(F9185="","",IF(F9185&lt;0,10*F9185^2,0))</f>
        <v/>
      </c>
      <c r="H9185">
        <f>IF(F9185="","",IF(F9185&gt;0,10*F9185^2,0))</f>
        <v/>
      </c>
    </row>
    <row r="9186">
      <c r="A9186">
        <f>Input!A9186</f>
        <v/>
      </c>
      <c r="B9186">
        <f>IF(ISNUMBER(Input!B9186),IF(AND(Input!B9186&gt;=20,Input!B9186&lt;=700),Input!B9186,""),"")</f>
        <v/>
      </c>
      <c r="C9186">
        <f>IF(B9186="","",INT(A9186))</f>
        <v/>
      </c>
      <c r="D9186">
        <f>IF(B9186="","",HOUR(A9186))</f>
        <v/>
      </c>
      <c r="E9186">
        <f>IF(B9186="","",IF(INPUT!$I$1="","",IF(C9186&lt;(INT(INPUT!$I$1)-INPUT!$I$2),"Off Meds",IF(C9186&lt;=(INT(INPUT!$I$1)+INPUT!$I$2),"Washout","On Meds"))))</f>
        <v/>
      </c>
      <c r="F9186">
        <f>IF(B9186="","",1.509*(LN(B9186)^1.084-5.381))</f>
        <v/>
      </c>
      <c r="G9186">
        <f>IF(F9186="","",IF(F9186&lt;0,10*F9186^2,0))</f>
        <v/>
      </c>
      <c r="H9186">
        <f>IF(F9186="","",IF(F9186&gt;0,10*F9186^2,0))</f>
        <v/>
      </c>
    </row>
    <row r="9187">
      <c r="A9187">
        <f>Input!A9187</f>
        <v/>
      </c>
      <c r="B9187">
        <f>IF(ISNUMBER(Input!B9187),IF(AND(Input!B9187&gt;=20,Input!B9187&lt;=700),Input!B9187,""),"")</f>
        <v/>
      </c>
      <c r="C9187">
        <f>IF(B9187="","",INT(A9187))</f>
        <v/>
      </c>
      <c r="D9187">
        <f>IF(B9187="","",HOUR(A9187))</f>
        <v/>
      </c>
      <c r="E9187">
        <f>IF(B9187="","",IF(INPUT!$I$1="","",IF(C9187&lt;(INT(INPUT!$I$1)-INPUT!$I$2),"Off Meds",IF(C9187&lt;=(INT(INPUT!$I$1)+INPUT!$I$2),"Washout","On Meds"))))</f>
        <v/>
      </c>
      <c r="F9187">
        <f>IF(B9187="","",1.509*(LN(B9187)^1.084-5.381))</f>
        <v/>
      </c>
      <c r="G9187">
        <f>IF(F9187="","",IF(F9187&lt;0,10*F9187^2,0))</f>
        <v/>
      </c>
      <c r="H9187">
        <f>IF(F9187="","",IF(F9187&gt;0,10*F9187^2,0))</f>
        <v/>
      </c>
    </row>
    <row r="9188">
      <c r="A9188">
        <f>Input!A9188</f>
        <v/>
      </c>
      <c r="B9188">
        <f>IF(ISNUMBER(Input!B9188),IF(AND(Input!B9188&gt;=20,Input!B9188&lt;=700),Input!B9188,""),"")</f>
        <v/>
      </c>
      <c r="C9188">
        <f>IF(B9188="","",INT(A9188))</f>
        <v/>
      </c>
      <c r="D9188">
        <f>IF(B9188="","",HOUR(A9188))</f>
        <v/>
      </c>
      <c r="E9188">
        <f>IF(B9188="","",IF(INPUT!$I$1="","",IF(C9188&lt;(INT(INPUT!$I$1)-INPUT!$I$2),"Off Meds",IF(C9188&lt;=(INT(INPUT!$I$1)+INPUT!$I$2),"Washout","On Meds"))))</f>
        <v/>
      </c>
      <c r="F9188">
        <f>IF(B9188="","",1.509*(LN(B9188)^1.084-5.381))</f>
        <v/>
      </c>
      <c r="G9188">
        <f>IF(F9188="","",IF(F9188&lt;0,10*F9188^2,0))</f>
        <v/>
      </c>
      <c r="H9188">
        <f>IF(F9188="","",IF(F9188&gt;0,10*F9188^2,0))</f>
        <v/>
      </c>
    </row>
    <row r="9189">
      <c r="A9189">
        <f>Input!A9189</f>
        <v/>
      </c>
      <c r="B9189">
        <f>IF(ISNUMBER(Input!B9189),IF(AND(Input!B9189&gt;=20,Input!B9189&lt;=700),Input!B9189,""),"")</f>
        <v/>
      </c>
      <c r="C9189">
        <f>IF(B9189="","",INT(A9189))</f>
        <v/>
      </c>
      <c r="D9189">
        <f>IF(B9189="","",HOUR(A9189))</f>
        <v/>
      </c>
      <c r="E9189">
        <f>IF(B9189="","",IF(INPUT!$I$1="","",IF(C9189&lt;(INT(INPUT!$I$1)-INPUT!$I$2),"Off Meds",IF(C9189&lt;=(INT(INPUT!$I$1)+INPUT!$I$2),"Washout","On Meds"))))</f>
        <v/>
      </c>
      <c r="F9189">
        <f>IF(B9189="","",1.509*(LN(B9189)^1.084-5.381))</f>
        <v/>
      </c>
      <c r="G9189">
        <f>IF(F9189="","",IF(F9189&lt;0,10*F9189^2,0))</f>
        <v/>
      </c>
      <c r="H9189">
        <f>IF(F9189="","",IF(F9189&gt;0,10*F9189^2,0))</f>
        <v/>
      </c>
    </row>
    <row r="9190">
      <c r="A9190">
        <f>Input!A9190</f>
        <v/>
      </c>
      <c r="B9190">
        <f>IF(ISNUMBER(Input!B9190),IF(AND(Input!B9190&gt;=20,Input!B9190&lt;=700),Input!B9190,""),"")</f>
        <v/>
      </c>
      <c r="C9190">
        <f>IF(B9190="","",INT(A9190))</f>
        <v/>
      </c>
      <c r="D9190">
        <f>IF(B9190="","",HOUR(A9190))</f>
        <v/>
      </c>
      <c r="E9190">
        <f>IF(B9190="","",IF(INPUT!$I$1="","",IF(C9190&lt;(INT(INPUT!$I$1)-INPUT!$I$2),"Off Meds",IF(C9190&lt;=(INT(INPUT!$I$1)+INPUT!$I$2),"Washout","On Meds"))))</f>
        <v/>
      </c>
      <c r="F9190">
        <f>IF(B9190="","",1.509*(LN(B9190)^1.084-5.381))</f>
        <v/>
      </c>
      <c r="G9190">
        <f>IF(F9190="","",IF(F9190&lt;0,10*F9190^2,0))</f>
        <v/>
      </c>
      <c r="H9190">
        <f>IF(F9190="","",IF(F9190&gt;0,10*F9190^2,0))</f>
        <v/>
      </c>
    </row>
    <row r="9191">
      <c r="A9191">
        <f>Input!A9191</f>
        <v/>
      </c>
      <c r="B9191">
        <f>IF(ISNUMBER(Input!B9191),IF(AND(Input!B9191&gt;=20,Input!B9191&lt;=700),Input!B9191,""),"")</f>
        <v/>
      </c>
      <c r="C9191">
        <f>IF(B9191="","",INT(A9191))</f>
        <v/>
      </c>
      <c r="D9191">
        <f>IF(B9191="","",HOUR(A9191))</f>
        <v/>
      </c>
      <c r="E9191">
        <f>IF(B9191="","",IF(INPUT!$I$1="","",IF(C9191&lt;(INT(INPUT!$I$1)-INPUT!$I$2),"Off Meds",IF(C9191&lt;=(INT(INPUT!$I$1)+INPUT!$I$2),"Washout","On Meds"))))</f>
        <v/>
      </c>
      <c r="F9191">
        <f>IF(B9191="","",1.509*(LN(B9191)^1.084-5.381))</f>
        <v/>
      </c>
      <c r="G9191">
        <f>IF(F9191="","",IF(F9191&lt;0,10*F9191^2,0))</f>
        <v/>
      </c>
      <c r="H9191">
        <f>IF(F9191="","",IF(F9191&gt;0,10*F9191^2,0))</f>
        <v/>
      </c>
    </row>
    <row r="9192">
      <c r="A9192">
        <f>Input!A9192</f>
        <v/>
      </c>
      <c r="B9192">
        <f>IF(ISNUMBER(Input!B9192),IF(AND(Input!B9192&gt;=20,Input!B9192&lt;=700),Input!B9192,""),"")</f>
        <v/>
      </c>
      <c r="C9192">
        <f>IF(B9192="","",INT(A9192))</f>
        <v/>
      </c>
      <c r="D9192">
        <f>IF(B9192="","",HOUR(A9192))</f>
        <v/>
      </c>
      <c r="E9192">
        <f>IF(B9192="","",IF(INPUT!$I$1="","",IF(C9192&lt;(INT(INPUT!$I$1)-INPUT!$I$2),"Off Meds",IF(C9192&lt;=(INT(INPUT!$I$1)+INPUT!$I$2),"Washout","On Meds"))))</f>
        <v/>
      </c>
      <c r="F9192">
        <f>IF(B9192="","",1.509*(LN(B9192)^1.084-5.381))</f>
        <v/>
      </c>
      <c r="G9192">
        <f>IF(F9192="","",IF(F9192&lt;0,10*F9192^2,0))</f>
        <v/>
      </c>
      <c r="H9192">
        <f>IF(F9192="","",IF(F9192&gt;0,10*F9192^2,0))</f>
        <v/>
      </c>
    </row>
    <row r="9193">
      <c r="A9193">
        <f>Input!A9193</f>
        <v/>
      </c>
      <c r="B9193">
        <f>IF(ISNUMBER(Input!B9193),IF(AND(Input!B9193&gt;=20,Input!B9193&lt;=700),Input!B9193,""),"")</f>
        <v/>
      </c>
      <c r="C9193">
        <f>IF(B9193="","",INT(A9193))</f>
        <v/>
      </c>
      <c r="D9193">
        <f>IF(B9193="","",HOUR(A9193))</f>
        <v/>
      </c>
      <c r="E9193">
        <f>IF(B9193="","",IF(INPUT!$I$1="","",IF(C9193&lt;(INT(INPUT!$I$1)-INPUT!$I$2),"Off Meds",IF(C9193&lt;=(INT(INPUT!$I$1)+INPUT!$I$2),"Washout","On Meds"))))</f>
        <v/>
      </c>
      <c r="F9193">
        <f>IF(B9193="","",1.509*(LN(B9193)^1.084-5.381))</f>
        <v/>
      </c>
      <c r="G9193">
        <f>IF(F9193="","",IF(F9193&lt;0,10*F9193^2,0))</f>
        <v/>
      </c>
      <c r="H9193">
        <f>IF(F9193="","",IF(F9193&gt;0,10*F9193^2,0))</f>
        <v/>
      </c>
    </row>
    <row r="9194">
      <c r="A9194">
        <f>Input!A9194</f>
        <v/>
      </c>
      <c r="B9194">
        <f>IF(ISNUMBER(Input!B9194),IF(AND(Input!B9194&gt;=20,Input!B9194&lt;=700),Input!B9194,""),"")</f>
        <v/>
      </c>
      <c r="C9194">
        <f>IF(B9194="","",INT(A9194))</f>
        <v/>
      </c>
      <c r="D9194">
        <f>IF(B9194="","",HOUR(A9194))</f>
        <v/>
      </c>
      <c r="E9194">
        <f>IF(B9194="","",IF(INPUT!$I$1="","",IF(C9194&lt;(INT(INPUT!$I$1)-INPUT!$I$2),"Off Meds",IF(C9194&lt;=(INT(INPUT!$I$1)+INPUT!$I$2),"Washout","On Meds"))))</f>
        <v/>
      </c>
      <c r="F9194">
        <f>IF(B9194="","",1.509*(LN(B9194)^1.084-5.381))</f>
        <v/>
      </c>
      <c r="G9194">
        <f>IF(F9194="","",IF(F9194&lt;0,10*F9194^2,0))</f>
        <v/>
      </c>
      <c r="H9194">
        <f>IF(F9194="","",IF(F9194&gt;0,10*F9194^2,0))</f>
        <v/>
      </c>
    </row>
    <row r="9195">
      <c r="A9195">
        <f>Input!A9195</f>
        <v/>
      </c>
      <c r="B9195">
        <f>IF(ISNUMBER(Input!B9195),IF(AND(Input!B9195&gt;=20,Input!B9195&lt;=700),Input!B9195,""),"")</f>
        <v/>
      </c>
      <c r="C9195">
        <f>IF(B9195="","",INT(A9195))</f>
        <v/>
      </c>
      <c r="D9195">
        <f>IF(B9195="","",HOUR(A9195))</f>
        <v/>
      </c>
      <c r="E9195">
        <f>IF(B9195="","",IF(INPUT!$I$1="","",IF(C9195&lt;(INT(INPUT!$I$1)-INPUT!$I$2),"Off Meds",IF(C9195&lt;=(INT(INPUT!$I$1)+INPUT!$I$2),"Washout","On Meds"))))</f>
        <v/>
      </c>
      <c r="F9195">
        <f>IF(B9195="","",1.509*(LN(B9195)^1.084-5.381))</f>
        <v/>
      </c>
      <c r="G9195">
        <f>IF(F9195="","",IF(F9195&lt;0,10*F9195^2,0))</f>
        <v/>
      </c>
      <c r="H9195">
        <f>IF(F9195="","",IF(F9195&gt;0,10*F9195^2,0))</f>
        <v/>
      </c>
    </row>
    <row r="9196">
      <c r="A9196">
        <f>Input!A9196</f>
        <v/>
      </c>
      <c r="B9196">
        <f>IF(ISNUMBER(Input!B9196),IF(AND(Input!B9196&gt;=20,Input!B9196&lt;=700),Input!B9196,""),"")</f>
        <v/>
      </c>
      <c r="C9196">
        <f>IF(B9196="","",INT(A9196))</f>
        <v/>
      </c>
      <c r="D9196">
        <f>IF(B9196="","",HOUR(A9196))</f>
        <v/>
      </c>
      <c r="E9196">
        <f>IF(B9196="","",IF(INPUT!$I$1="","",IF(C9196&lt;(INT(INPUT!$I$1)-INPUT!$I$2),"Off Meds",IF(C9196&lt;=(INT(INPUT!$I$1)+INPUT!$I$2),"Washout","On Meds"))))</f>
        <v/>
      </c>
      <c r="F9196">
        <f>IF(B9196="","",1.509*(LN(B9196)^1.084-5.381))</f>
        <v/>
      </c>
      <c r="G9196">
        <f>IF(F9196="","",IF(F9196&lt;0,10*F9196^2,0))</f>
        <v/>
      </c>
      <c r="H9196">
        <f>IF(F9196="","",IF(F9196&gt;0,10*F9196^2,0))</f>
        <v/>
      </c>
    </row>
    <row r="9197">
      <c r="A9197">
        <f>Input!A9197</f>
        <v/>
      </c>
      <c r="B9197">
        <f>IF(ISNUMBER(Input!B9197),IF(AND(Input!B9197&gt;=20,Input!B9197&lt;=700),Input!B9197,""),"")</f>
        <v/>
      </c>
      <c r="C9197">
        <f>IF(B9197="","",INT(A9197))</f>
        <v/>
      </c>
      <c r="D9197">
        <f>IF(B9197="","",HOUR(A9197))</f>
        <v/>
      </c>
      <c r="E9197">
        <f>IF(B9197="","",IF(INPUT!$I$1="","",IF(C9197&lt;(INT(INPUT!$I$1)-INPUT!$I$2),"Off Meds",IF(C9197&lt;=(INT(INPUT!$I$1)+INPUT!$I$2),"Washout","On Meds"))))</f>
        <v/>
      </c>
      <c r="F9197">
        <f>IF(B9197="","",1.509*(LN(B9197)^1.084-5.381))</f>
        <v/>
      </c>
      <c r="G9197">
        <f>IF(F9197="","",IF(F9197&lt;0,10*F9197^2,0))</f>
        <v/>
      </c>
      <c r="H9197">
        <f>IF(F9197="","",IF(F9197&gt;0,10*F9197^2,0))</f>
        <v/>
      </c>
    </row>
    <row r="9198">
      <c r="A9198">
        <f>Input!A9198</f>
        <v/>
      </c>
      <c r="B9198">
        <f>IF(ISNUMBER(Input!B9198),IF(AND(Input!B9198&gt;=20,Input!B9198&lt;=700),Input!B9198,""),"")</f>
        <v/>
      </c>
      <c r="C9198">
        <f>IF(B9198="","",INT(A9198))</f>
        <v/>
      </c>
      <c r="D9198">
        <f>IF(B9198="","",HOUR(A9198))</f>
        <v/>
      </c>
      <c r="E9198">
        <f>IF(B9198="","",IF(INPUT!$I$1="","",IF(C9198&lt;(INT(INPUT!$I$1)-INPUT!$I$2),"Off Meds",IF(C9198&lt;=(INT(INPUT!$I$1)+INPUT!$I$2),"Washout","On Meds"))))</f>
        <v/>
      </c>
      <c r="F9198">
        <f>IF(B9198="","",1.509*(LN(B9198)^1.084-5.381))</f>
        <v/>
      </c>
      <c r="G9198">
        <f>IF(F9198="","",IF(F9198&lt;0,10*F9198^2,0))</f>
        <v/>
      </c>
      <c r="H9198">
        <f>IF(F9198="","",IF(F9198&gt;0,10*F9198^2,0))</f>
        <v/>
      </c>
    </row>
    <row r="9199">
      <c r="A9199">
        <f>Input!A9199</f>
        <v/>
      </c>
      <c r="B9199">
        <f>IF(ISNUMBER(Input!B9199),IF(AND(Input!B9199&gt;=20,Input!B9199&lt;=700),Input!B9199,""),"")</f>
        <v/>
      </c>
      <c r="C9199">
        <f>IF(B9199="","",INT(A9199))</f>
        <v/>
      </c>
      <c r="D9199">
        <f>IF(B9199="","",HOUR(A9199))</f>
        <v/>
      </c>
      <c r="E9199">
        <f>IF(B9199="","",IF(INPUT!$I$1="","",IF(C9199&lt;(INT(INPUT!$I$1)-INPUT!$I$2),"Off Meds",IF(C9199&lt;=(INT(INPUT!$I$1)+INPUT!$I$2),"Washout","On Meds"))))</f>
        <v/>
      </c>
      <c r="F9199">
        <f>IF(B9199="","",1.509*(LN(B9199)^1.084-5.381))</f>
        <v/>
      </c>
      <c r="G9199">
        <f>IF(F9199="","",IF(F9199&lt;0,10*F9199^2,0))</f>
        <v/>
      </c>
      <c r="H9199">
        <f>IF(F9199="","",IF(F9199&gt;0,10*F9199^2,0))</f>
        <v/>
      </c>
    </row>
    <row r="9200">
      <c r="A9200">
        <f>Input!A9200</f>
        <v/>
      </c>
      <c r="B9200">
        <f>IF(ISNUMBER(Input!B9200),IF(AND(Input!B9200&gt;=20,Input!B9200&lt;=700),Input!B9200,""),"")</f>
        <v/>
      </c>
      <c r="C9200">
        <f>IF(B9200="","",INT(A9200))</f>
        <v/>
      </c>
      <c r="D9200">
        <f>IF(B9200="","",HOUR(A9200))</f>
        <v/>
      </c>
      <c r="E9200">
        <f>IF(B9200="","",IF(INPUT!$I$1="","",IF(C9200&lt;(INT(INPUT!$I$1)-INPUT!$I$2),"Off Meds",IF(C9200&lt;=(INT(INPUT!$I$1)+INPUT!$I$2),"Washout","On Meds"))))</f>
        <v/>
      </c>
      <c r="F9200">
        <f>IF(B9200="","",1.509*(LN(B9200)^1.084-5.381))</f>
        <v/>
      </c>
      <c r="G9200">
        <f>IF(F9200="","",IF(F9200&lt;0,10*F9200^2,0))</f>
        <v/>
      </c>
      <c r="H9200">
        <f>IF(F9200="","",IF(F9200&gt;0,10*F9200^2,0))</f>
        <v/>
      </c>
    </row>
    <row r="9201">
      <c r="A9201">
        <f>Input!A9201</f>
        <v/>
      </c>
      <c r="B9201">
        <f>IF(ISNUMBER(Input!B9201),IF(AND(Input!B9201&gt;=20,Input!B9201&lt;=700),Input!B9201,""),"")</f>
        <v/>
      </c>
      <c r="C9201">
        <f>IF(B9201="","",INT(A9201))</f>
        <v/>
      </c>
      <c r="D9201">
        <f>IF(B9201="","",HOUR(A9201))</f>
        <v/>
      </c>
      <c r="E9201">
        <f>IF(B9201="","",IF(INPUT!$I$1="","",IF(C9201&lt;(INT(INPUT!$I$1)-INPUT!$I$2),"Off Meds",IF(C9201&lt;=(INT(INPUT!$I$1)+INPUT!$I$2),"Washout","On Meds"))))</f>
        <v/>
      </c>
      <c r="F9201">
        <f>IF(B9201="","",1.509*(LN(B9201)^1.084-5.381))</f>
        <v/>
      </c>
      <c r="G9201">
        <f>IF(F9201="","",IF(F9201&lt;0,10*F9201^2,0))</f>
        <v/>
      </c>
      <c r="H9201">
        <f>IF(F9201="","",IF(F9201&gt;0,10*F9201^2,0))</f>
        <v/>
      </c>
    </row>
    <row r="9202">
      <c r="A9202">
        <f>Input!A9202</f>
        <v/>
      </c>
      <c r="B9202">
        <f>IF(ISNUMBER(Input!B9202),IF(AND(Input!B9202&gt;=20,Input!B9202&lt;=700),Input!B9202,""),"")</f>
        <v/>
      </c>
      <c r="C9202">
        <f>IF(B9202="","",INT(A9202))</f>
        <v/>
      </c>
      <c r="D9202">
        <f>IF(B9202="","",HOUR(A9202))</f>
        <v/>
      </c>
      <c r="E9202">
        <f>IF(B9202="","",IF(INPUT!$I$1="","",IF(C9202&lt;(INT(INPUT!$I$1)-INPUT!$I$2),"Off Meds",IF(C9202&lt;=(INT(INPUT!$I$1)+INPUT!$I$2),"Washout","On Meds"))))</f>
        <v/>
      </c>
      <c r="F9202">
        <f>IF(B9202="","",1.509*(LN(B9202)^1.084-5.381))</f>
        <v/>
      </c>
      <c r="G9202">
        <f>IF(F9202="","",IF(F9202&lt;0,10*F9202^2,0))</f>
        <v/>
      </c>
      <c r="H9202">
        <f>IF(F9202="","",IF(F9202&gt;0,10*F9202^2,0))</f>
        <v/>
      </c>
    </row>
    <row r="9203">
      <c r="A9203">
        <f>Input!A9203</f>
        <v/>
      </c>
      <c r="B9203">
        <f>IF(ISNUMBER(Input!B9203),IF(AND(Input!B9203&gt;=20,Input!B9203&lt;=700),Input!B9203,""),"")</f>
        <v/>
      </c>
      <c r="C9203">
        <f>IF(B9203="","",INT(A9203))</f>
        <v/>
      </c>
      <c r="D9203">
        <f>IF(B9203="","",HOUR(A9203))</f>
        <v/>
      </c>
      <c r="E9203">
        <f>IF(B9203="","",IF(INPUT!$I$1="","",IF(C9203&lt;(INT(INPUT!$I$1)-INPUT!$I$2),"Off Meds",IF(C9203&lt;=(INT(INPUT!$I$1)+INPUT!$I$2),"Washout","On Meds"))))</f>
        <v/>
      </c>
      <c r="F9203">
        <f>IF(B9203="","",1.509*(LN(B9203)^1.084-5.381))</f>
        <v/>
      </c>
      <c r="G9203">
        <f>IF(F9203="","",IF(F9203&lt;0,10*F9203^2,0))</f>
        <v/>
      </c>
      <c r="H9203">
        <f>IF(F9203="","",IF(F9203&gt;0,10*F9203^2,0))</f>
        <v/>
      </c>
    </row>
    <row r="9204">
      <c r="A9204">
        <f>Input!A9204</f>
        <v/>
      </c>
      <c r="B9204">
        <f>IF(ISNUMBER(Input!B9204),IF(AND(Input!B9204&gt;=20,Input!B9204&lt;=700),Input!B9204,""),"")</f>
        <v/>
      </c>
      <c r="C9204">
        <f>IF(B9204="","",INT(A9204))</f>
        <v/>
      </c>
      <c r="D9204">
        <f>IF(B9204="","",HOUR(A9204))</f>
        <v/>
      </c>
      <c r="E9204">
        <f>IF(B9204="","",IF(INPUT!$I$1="","",IF(C9204&lt;(INT(INPUT!$I$1)-INPUT!$I$2),"Off Meds",IF(C9204&lt;=(INT(INPUT!$I$1)+INPUT!$I$2),"Washout","On Meds"))))</f>
        <v/>
      </c>
      <c r="F9204">
        <f>IF(B9204="","",1.509*(LN(B9204)^1.084-5.381))</f>
        <v/>
      </c>
      <c r="G9204">
        <f>IF(F9204="","",IF(F9204&lt;0,10*F9204^2,0))</f>
        <v/>
      </c>
      <c r="H9204">
        <f>IF(F9204="","",IF(F9204&gt;0,10*F9204^2,0))</f>
        <v/>
      </c>
    </row>
    <row r="9205">
      <c r="A9205">
        <f>Input!A9205</f>
        <v/>
      </c>
      <c r="B9205">
        <f>IF(ISNUMBER(Input!B9205),IF(AND(Input!B9205&gt;=20,Input!B9205&lt;=700),Input!B9205,""),"")</f>
        <v/>
      </c>
      <c r="C9205">
        <f>IF(B9205="","",INT(A9205))</f>
        <v/>
      </c>
      <c r="D9205">
        <f>IF(B9205="","",HOUR(A9205))</f>
        <v/>
      </c>
      <c r="E9205">
        <f>IF(B9205="","",IF(INPUT!$I$1="","",IF(C9205&lt;(INT(INPUT!$I$1)-INPUT!$I$2),"Off Meds",IF(C9205&lt;=(INT(INPUT!$I$1)+INPUT!$I$2),"Washout","On Meds"))))</f>
        <v/>
      </c>
      <c r="F9205">
        <f>IF(B9205="","",1.509*(LN(B9205)^1.084-5.381))</f>
        <v/>
      </c>
      <c r="G9205">
        <f>IF(F9205="","",IF(F9205&lt;0,10*F9205^2,0))</f>
        <v/>
      </c>
      <c r="H9205">
        <f>IF(F9205="","",IF(F9205&gt;0,10*F9205^2,0))</f>
        <v/>
      </c>
    </row>
    <row r="9206">
      <c r="A9206">
        <f>Input!A9206</f>
        <v/>
      </c>
      <c r="B9206">
        <f>IF(ISNUMBER(Input!B9206),IF(AND(Input!B9206&gt;=20,Input!B9206&lt;=700),Input!B9206,""),"")</f>
        <v/>
      </c>
      <c r="C9206">
        <f>IF(B9206="","",INT(A9206))</f>
        <v/>
      </c>
      <c r="D9206">
        <f>IF(B9206="","",HOUR(A9206))</f>
        <v/>
      </c>
      <c r="E9206">
        <f>IF(B9206="","",IF(INPUT!$I$1="","",IF(C9206&lt;(INT(INPUT!$I$1)-INPUT!$I$2),"Off Meds",IF(C9206&lt;=(INT(INPUT!$I$1)+INPUT!$I$2),"Washout","On Meds"))))</f>
        <v/>
      </c>
      <c r="F9206">
        <f>IF(B9206="","",1.509*(LN(B9206)^1.084-5.381))</f>
        <v/>
      </c>
      <c r="G9206">
        <f>IF(F9206="","",IF(F9206&lt;0,10*F9206^2,0))</f>
        <v/>
      </c>
      <c r="H9206">
        <f>IF(F9206="","",IF(F9206&gt;0,10*F9206^2,0))</f>
        <v/>
      </c>
    </row>
    <row r="9207">
      <c r="A9207">
        <f>Input!A9207</f>
        <v/>
      </c>
      <c r="B9207">
        <f>IF(ISNUMBER(Input!B9207),IF(AND(Input!B9207&gt;=20,Input!B9207&lt;=700),Input!B9207,""),"")</f>
        <v/>
      </c>
      <c r="C9207">
        <f>IF(B9207="","",INT(A9207))</f>
        <v/>
      </c>
      <c r="D9207">
        <f>IF(B9207="","",HOUR(A9207))</f>
        <v/>
      </c>
      <c r="E9207">
        <f>IF(B9207="","",IF(INPUT!$I$1="","",IF(C9207&lt;(INT(INPUT!$I$1)-INPUT!$I$2),"Off Meds",IF(C9207&lt;=(INT(INPUT!$I$1)+INPUT!$I$2),"Washout","On Meds"))))</f>
        <v/>
      </c>
      <c r="F9207">
        <f>IF(B9207="","",1.509*(LN(B9207)^1.084-5.381))</f>
        <v/>
      </c>
      <c r="G9207">
        <f>IF(F9207="","",IF(F9207&lt;0,10*F9207^2,0))</f>
        <v/>
      </c>
      <c r="H9207">
        <f>IF(F9207="","",IF(F9207&gt;0,10*F9207^2,0))</f>
        <v/>
      </c>
    </row>
    <row r="9208">
      <c r="A9208">
        <f>Input!A9208</f>
        <v/>
      </c>
      <c r="B9208">
        <f>IF(ISNUMBER(Input!B9208),IF(AND(Input!B9208&gt;=20,Input!B9208&lt;=700),Input!B9208,""),"")</f>
        <v/>
      </c>
      <c r="C9208">
        <f>IF(B9208="","",INT(A9208))</f>
        <v/>
      </c>
      <c r="D9208">
        <f>IF(B9208="","",HOUR(A9208))</f>
        <v/>
      </c>
      <c r="E9208">
        <f>IF(B9208="","",IF(INPUT!$I$1="","",IF(C9208&lt;(INT(INPUT!$I$1)-INPUT!$I$2),"Off Meds",IF(C9208&lt;=(INT(INPUT!$I$1)+INPUT!$I$2),"Washout","On Meds"))))</f>
        <v/>
      </c>
      <c r="F9208">
        <f>IF(B9208="","",1.509*(LN(B9208)^1.084-5.381))</f>
        <v/>
      </c>
      <c r="G9208">
        <f>IF(F9208="","",IF(F9208&lt;0,10*F9208^2,0))</f>
        <v/>
      </c>
      <c r="H9208">
        <f>IF(F9208="","",IF(F9208&gt;0,10*F9208^2,0))</f>
        <v/>
      </c>
    </row>
    <row r="9209">
      <c r="A9209">
        <f>Input!A9209</f>
        <v/>
      </c>
      <c r="B9209">
        <f>IF(ISNUMBER(Input!B9209),IF(AND(Input!B9209&gt;=20,Input!B9209&lt;=700),Input!B9209,""),"")</f>
        <v/>
      </c>
      <c r="C9209">
        <f>IF(B9209="","",INT(A9209))</f>
        <v/>
      </c>
      <c r="D9209">
        <f>IF(B9209="","",HOUR(A9209))</f>
        <v/>
      </c>
      <c r="E9209">
        <f>IF(B9209="","",IF(INPUT!$I$1="","",IF(C9209&lt;(INT(INPUT!$I$1)-INPUT!$I$2),"Off Meds",IF(C9209&lt;=(INT(INPUT!$I$1)+INPUT!$I$2),"Washout","On Meds"))))</f>
        <v/>
      </c>
      <c r="F9209">
        <f>IF(B9209="","",1.509*(LN(B9209)^1.084-5.381))</f>
        <v/>
      </c>
      <c r="G9209">
        <f>IF(F9209="","",IF(F9209&lt;0,10*F9209^2,0))</f>
        <v/>
      </c>
      <c r="H9209">
        <f>IF(F9209="","",IF(F9209&gt;0,10*F9209^2,0))</f>
        <v/>
      </c>
    </row>
    <row r="9210">
      <c r="A9210">
        <f>Input!A9210</f>
        <v/>
      </c>
      <c r="B9210">
        <f>IF(ISNUMBER(Input!B9210),IF(AND(Input!B9210&gt;=20,Input!B9210&lt;=700),Input!B9210,""),"")</f>
        <v/>
      </c>
      <c r="C9210">
        <f>IF(B9210="","",INT(A9210))</f>
        <v/>
      </c>
      <c r="D9210">
        <f>IF(B9210="","",HOUR(A9210))</f>
        <v/>
      </c>
      <c r="E9210">
        <f>IF(B9210="","",IF(INPUT!$I$1="","",IF(C9210&lt;(INT(INPUT!$I$1)-INPUT!$I$2),"Off Meds",IF(C9210&lt;=(INT(INPUT!$I$1)+INPUT!$I$2),"Washout","On Meds"))))</f>
        <v/>
      </c>
      <c r="F9210">
        <f>IF(B9210="","",1.509*(LN(B9210)^1.084-5.381))</f>
        <v/>
      </c>
      <c r="G9210">
        <f>IF(F9210="","",IF(F9210&lt;0,10*F9210^2,0))</f>
        <v/>
      </c>
      <c r="H9210">
        <f>IF(F9210="","",IF(F9210&gt;0,10*F9210^2,0))</f>
        <v/>
      </c>
    </row>
    <row r="9211">
      <c r="A9211">
        <f>Input!A9211</f>
        <v/>
      </c>
      <c r="B9211">
        <f>IF(ISNUMBER(Input!B9211),IF(AND(Input!B9211&gt;=20,Input!B9211&lt;=700),Input!B9211,""),"")</f>
        <v/>
      </c>
      <c r="C9211">
        <f>IF(B9211="","",INT(A9211))</f>
        <v/>
      </c>
      <c r="D9211">
        <f>IF(B9211="","",HOUR(A9211))</f>
        <v/>
      </c>
      <c r="E9211">
        <f>IF(B9211="","",IF(INPUT!$I$1="","",IF(C9211&lt;(INT(INPUT!$I$1)-INPUT!$I$2),"Off Meds",IF(C9211&lt;=(INT(INPUT!$I$1)+INPUT!$I$2),"Washout","On Meds"))))</f>
        <v/>
      </c>
      <c r="F9211">
        <f>IF(B9211="","",1.509*(LN(B9211)^1.084-5.381))</f>
        <v/>
      </c>
      <c r="G9211">
        <f>IF(F9211="","",IF(F9211&lt;0,10*F9211^2,0))</f>
        <v/>
      </c>
      <c r="H9211">
        <f>IF(F9211="","",IF(F9211&gt;0,10*F9211^2,0))</f>
        <v/>
      </c>
    </row>
    <row r="9212">
      <c r="A9212">
        <f>Input!A9212</f>
        <v/>
      </c>
      <c r="B9212">
        <f>IF(ISNUMBER(Input!B9212),IF(AND(Input!B9212&gt;=20,Input!B9212&lt;=700),Input!B9212,""),"")</f>
        <v/>
      </c>
      <c r="C9212">
        <f>IF(B9212="","",INT(A9212))</f>
        <v/>
      </c>
      <c r="D9212">
        <f>IF(B9212="","",HOUR(A9212))</f>
        <v/>
      </c>
      <c r="E9212">
        <f>IF(B9212="","",IF(INPUT!$I$1="","",IF(C9212&lt;(INT(INPUT!$I$1)-INPUT!$I$2),"Off Meds",IF(C9212&lt;=(INT(INPUT!$I$1)+INPUT!$I$2),"Washout","On Meds"))))</f>
        <v/>
      </c>
      <c r="F9212">
        <f>IF(B9212="","",1.509*(LN(B9212)^1.084-5.381))</f>
        <v/>
      </c>
      <c r="G9212">
        <f>IF(F9212="","",IF(F9212&lt;0,10*F9212^2,0))</f>
        <v/>
      </c>
      <c r="H9212">
        <f>IF(F9212="","",IF(F9212&gt;0,10*F9212^2,0))</f>
        <v/>
      </c>
    </row>
    <row r="9213">
      <c r="A9213">
        <f>Input!A9213</f>
        <v/>
      </c>
      <c r="B9213">
        <f>IF(ISNUMBER(Input!B9213),IF(AND(Input!B9213&gt;=20,Input!B9213&lt;=700),Input!B9213,""),"")</f>
        <v/>
      </c>
      <c r="C9213">
        <f>IF(B9213="","",INT(A9213))</f>
        <v/>
      </c>
      <c r="D9213">
        <f>IF(B9213="","",HOUR(A9213))</f>
        <v/>
      </c>
      <c r="E9213">
        <f>IF(B9213="","",IF(INPUT!$I$1="","",IF(C9213&lt;(INT(INPUT!$I$1)-INPUT!$I$2),"Off Meds",IF(C9213&lt;=(INT(INPUT!$I$1)+INPUT!$I$2),"Washout","On Meds"))))</f>
        <v/>
      </c>
      <c r="F9213">
        <f>IF(B9213="","",1.509*(LN(B9213)^1.084-5.381))</f>
        <v/>
      </c>
      <c r="G9213">
        <f>IF(F9213="","",IF(F9213&lt;0,10*F9213^2,0))</f>
        <v/>
      </c>
      <c r="H9213">
        <f>IF(F9213="","",IF(F9213&gt;0,10*F9213^2,0))</f>
        <v/>
      </c>
    </row>
    <row r="9214">
      <c r="A9214">
        <f>Input!A9214</f>
        <v/>
      </c>
      <c r="B9214">
        <f>IF(ISNUMBER(Input!B9214),IF(AND(Input!B9214&gt;=20,Input!B9214&lt;=700),Input!B9214,""),"")</f>
        <v/>
      </c>
      <c r="C9214">
        <f>IF(B9214="","",INT(A9214))</f>
        <v/>
      </c>
      <c r="D9214">
        <f>IF(B9214="","",HOUR(A9214))</f>
        <v/>
      </c>
      <c r="E9214">
        <f>IF(B9214="","",IF(INPUT!$I$1="","",IF(C9214&lt;(INT(INPUT!$I$1)-INPUT!$I$2),"Off Meds",IF(C9214&lt;=(INT(INPUT!$I$1)+INPUT!$I$2),"Washout","On Meds"))))</f>
        <v/>
      </c>
      <c r="F9214">
        <f>IF(B9214="","",1.509*(LN(B9214)^1.084-5.381))</f>
        <v/>
      </c>
      <c r="G9214">
        <f>IF(F9214="","",IF(F9214&lt;0,10*F9214^2,0))</f>
        <v/>
      </c>
      <c r="H9214">
        <f>IF(F9214="","",IF(F9214&gt;0,10*F9214^2,0))</f>
        <v/>
      </c>
    </row>
    <row r="9215">
      <c r="A9215">
        <f>Input!A9215</f>
        <v/>
      </c>
      <c r="B9215">
        <f>IF(ISNUMBER(Input!B9215),IF(AND(Input!B9215&gt;=20,Input!B9215&lt;=700),Input!B9215,""),"")</f>
        <v/>
      </c>
      <c r="C9215">
        <f>IF(B9215="","",INT(A9215))</f>
        <v/>
      </c>
      <c r="D9215">
        <f>IF(B9215="","",HOUR(A9215))</f>
        <v/>
      </c>
      <c r="E9215">
        <f>IF(B9215="","",IF(INPUT!$I$1="","",IF(C9215&lt;(INT(INPUT!$I$1)-INPUT!$I$2),"Off Meds",IF(C9215&lt;=(INT(INPUT!$I$1)+INPUT!$I$2),"Washout","On Meds"))))</f>
        <v/>
      </c>
      <c r="F9215">
        <f>IF(B9215="","",1.509*(LN(B9215)^1.084-5.381))</f>
        <v/>
      </c>
      <c r="G9215">
        <f>IF(F9215="","",IF(F9215&lt;0,10*F9215^2,0))</f>
        <v/>
      </c>
      <c r="H9215">
        <f>IF(F9215="","",IF(F9215&gt;0,10*F9215^2,0))</f>
        <v/>
      </c>
    </row>
    <row r="9216">
      <c r="A9216">
        <f>Input!A9216</f>
        <v/>
      </c>
      <c r="B9216">
        <f>IF(ISNUMBER(Input!B9216),IF(AND(Input!B9216&gt;=20,Input!B9216&lt;=700),Input!B9216,""),"")</f>
        <v/>
      </c>
      <c r="C9216">
        <f>IF(B9216="","",INT(A9216))</f>
        <v/>
      </c>
      <c r="D9216">
        <f>IF(B9216="","",HOUR(A9216))</f>
        <v/>
      </c>
      <c r="E9216">
        <f>IF(B9216="","",IF(INPUT!$I$1="","",IF(C9216&lt;(INT(INPUT!$I$1)-INPUT!$I$2),"Off Meds",IF(C9216&lt;=(INT(INPUT!$I$1)+INPUT!$I$2),"Washout","On Meds"))))</f>
        <v/>
      </c>
      <c r="F9216">
        <f>IF(B9216="","",1.509*(LN(B9216)^1.084-5.381))</f>
        <v/>
      </c>
      <c r="G9216">
        <f>IF(F9216="","",IF(F9216&lt;0,10*F9216^2,0))</f>
        <v/>
      </c>
      <c r="H9216">
        <f>IF(F9216="","",IF(F9216&gt;0,10*F9216^2,0))</f>
        <v/>
      </c>
    </row>
    <row r="9217">
      <c r="A9217">
        <f>Input!A9217</f>
        <v/>
      </c>
      <c r="B9217">
        <f>IF(ISNUMBER(Input!B9217),IF(AND(Input!B9217&gt;=20,Input!B9217&lt;=700),Input!B9217,""),"")</f>
        <v/>
      </c>
      <c r="C9217">
        <f>IF(B9217="","",INT(A9217))</f>
        <v/>
      </c>
      <c r="D9217">
        <f>IF(B9217="","",HOUR(A9217))</f>
        <v/>
      </c>
      <c r="E9217">
        <f>IF(B9217="","",IF(INPUT!$I$1="","",IF(C9217&lt;(INT(INPUT!$I$1)-INPUT!$I$2),"Off Meds",IF(C9217&lt;=(INT(INPUT!$I$1)+INPUT!$I$2),"Washout","On Meds"))))</f>
        <v/>
      </c>
      <c r="F9217">
        <f>IF(B9217="","",1.509*(LN(B9217)^1.084-5.381))</f>
        <v/>
      </c>
      <c r="G9217">
        <f>IF(F9217="","",IF(F9217&lt;0,10*F9217^2,0))</f>
        <v/>
      </c>
      <c r="H9217">
        <f>IF(F9217="","",IF(F9217&gt;0,10*F9217^2,0))</f>
        <v/>
      </c>
    </row>
    <row r="9218">
      <c r="A9218">
        <f>Input!A9218</f>
        <v/>
      </c>
      <c r="B9218">
        <f>IF(ISNUMBER(Input!B9218),IF(AND(Input!B9218&gt;=20,Input!B9218&lt;=700),Input!B9218,""),"")</f>
        <v/>
      </c>
      <c r="C9218">
        <f>IF(B9218="","",INT(A9218))</f>
        <v/>
      </c>
      <c r="D9218">
        <f>IF(B9218="","",HOUR(A9218))</f>
        <v/>
      </c>
      <c r="E9218">
        <f>IF(B9218="","",IF(INPUT!$I$1="","",IF(C9218&lt;(INT(INPUT!$I$1)-INPUT!$I$2),"Off Meds",IF(C9218&lt;=(INT(INPUT!$I$1)+INPUT!$I$2),"Washout","On Meds"))))</f>
        <v/>
      </c>
      <c r="F9218">
        <f>IF(B9218="","",1.509*(LN(B9218)^1.084-5.381))</f>
        <v/>
      </c>
      <c r="G9218">
        <f>IF(F9218="","",IF(F9218&lt;0,10*F9218^2,0))</f>
        <v/>
      </c>
      <c r="H9218">
        <f>IF(F9218="","",IF(F9218&gt;0,10*F9218^2,0))</f>
        <v/>
      </c>
    </row>
    <row r="9219">
      <c r="A9219">
        <f>Input!A9219</f>
        <v/>
      </c>
      <c r="B9219">
        <f>IF(ISNUMBER(Input!B9219),IF(AND(Input!B9219&gt;=20,Input!B9219&lt;=700),Input!B9219,""),"")</f>
        <v/>
      </c>
      <c r="C9219">
        <f>IF(B9219="","",INT(A9219))</f>
        <v/>
      </c>
      <c r="D9219">
        <f>IF(B9219="","",HOUR(A9219))</f>
        <v/>
      </c>
      <c r="E9219">
        <f>IF(B9219="","",IF(INPUT!$I$1="","",IF(C9219&lt;(INT(INPUT!$I$1)-INPUT!$I$2),"Off Meds",IF(C9219&lt;=(INT(INPUT!$I$1)+INPUT!$I$2),"Washout","On Meds"))))</f>
        <v/>
      </c>
      <c r="F9219">
        <f>IF(B9219="","",1.509*(LN(B9219)^1.084-5.381))</f>
        <v/>
      </c>
      <c r="G9219">
        <f>IF(F9219="","",IF(F9219&lt;0,10*F9219^2,0))</f>
        <v/>
      </c>
      <c r="H9219">
        <f>IF(F9219="","",IF(F9219&gt;0,10*F9219^2,0))</f>
        <v/>
      </c>
    </row>
    <row r="9220">
      <c r="A9220">
        <f>Input!A9220</f>
        <v/>
      </c>
      <c r="B9220">
        <f>IF(ISNUMBER(Input!B9220),IF(AND(Input!B9220&gt;=20,Input!B9220&lt;=700),Input!B9220,""),"")</f>
        <v/>
      </c>
      <c r="C9220">
        <f>IF(B9220="","",INT(A9220))</f>
        <v/>
      </c>
      <c r="D9220">
        <f>IF(B9220="","",HOUR(A9220))</f>
        <v/>
      </c>
      <c r="E9220">
        <f>IF(B9220="","",IF(INPUT!$I$1="","",IF(C9220&lt;(INT(INPUT!$I$1)-INPUT!$I$2),"Off Meds",IF(C9220&lt;=(INT(INPUT!$I$1)+INPUT!$I$2),"Washout","On Meds"))))</f>
        <v/>
      </c>
      <c r="F9220">
        <f>IF(B9220="","",1.509*(LN(B9220)^1.084-5.381))</f>
        <v/>
      </c>
      <c r="G9220">
        <f>IF(F9220="","",IF(F9220&lt;0,10*F9220^2,0))</f>
        <v/>
      </c>
      <c r="H9220">
        <f>IF(F9220="","",IF(F9220&gt;0,10*F9220^2,0))</f>
        <v/>
      </c>
    </row>
    <row r="9221">
      <c r="A9221">
        <f>Input!A9221</f>
        <v/>
      </c>
      <c r="B9221">
        <f>IF(ISNUMBER(Input!B9221),IF(AND(Input!B9221&gt;=20,Input!B9221&lt;=700),Input!B9221,""),"")</f>
        <v/>
      </c>
      <c r="C9221">
        <f>IF(B9221="","",INT(A9221))</f>
        <v/>
      </c>
      <c r="D9221">
        <f>IF(B9221="","",HOUR(A9221))</f>
        <v/>
      </c>
      <c r="E9221">
        <f>IF(B9221="","",IF(INPUT!$I$1="","",IF(C9221&lt;(INT(INPUT!$I$1)-INPUT!$I$2),"Off Meds",IF(C9221&lt;=(INT(INPUT!$I$1)+INPUT!$I$2),"Washout","On Meds"))))</f>
        <v/>
      </c>
      <c r="F9221">
        <f>IF(B9221="","",1.509*(LN(B9221)^1.084-5.381))</f>
        <v/>
      </c>
      <c r="G9221">
        <f>IF(F9221="","",IF(F9221&lt;0,10*F9221^2,0))</f>
        <v/>
      </c>
      <c r="H9221">
        <f>IF(F9221="","",IF(F9221&gt;0,10*F9221^2,0))</f>
        <v/>
      </c>
    </row>
    <row r="9222">
      <c r="A9222">
        <f>Input!A9222</f>
        <v/>
      </c>
      <c r="B9222">
        <f>IF(ISNUMBER(Input!B9222),IF(AND(Input!B9222&gt;=20,Input!B9222&lt;=700),Input!B9222,""),"")</f>
        <v/>
      </c>
      <c r="C9222">
        <f>IF(B9222="","",INT(A9222))</f>
        <v/>
      </c>
      <c r="D9222">
        <f>IF(B9222="","",HOUR(A9222))</f>
        <v/>
      </c>
      <c r="E9222">
        <f>IF(B9222="","",IF(INPUT!$I$1="","",IF(C9222&lt;(INT(INPUT!$I$1)-INPUT!$I$2),"Off Meds",IF(C9222&lt;=(INT(INPUT!$I$1)+INPUT!$I$2),"Washout","On Meds"))))</f>
        <v/>
      </c>
      <c r="F9222">
        <f>IF(B9222="","",1.509*(LN(B9222)^1.084-5.381))</f>
        <v/>
      </c>
      <c r="G9222">
        <f>IF(F9222="","",IF(F9222&lt;0,10*F9222^2,0))</f>
        <v/>
      </c>
      <c r="H9222">
        <f>IF(F9222="","",IF(F9222&gt;0,10*F9222^2,0))</f>
        <v/>
      </c>
    </row>
    <row r="9223">
      <c r="A9223">
        <f>Input!A9223</f>
        <v/>
      </c>
      <c r="B9223">
        <f>IF(ISNUMBER(Input!B9223),IF(AND(Input!B9223&gt;=20,Input!B9223&lt;=700),Input!B9223,""),"")</f>
        <v/>
      </c>
      <c r="C9223">
        <f>IF(B9223="","",INT(A9223))</f>
        <v/>
      </c>
      <c r="D9223">
        <f>IF(B9223="","",HOUR(A9223))</f>
        <v/>
      </c>
      <c r="E9223">
        <f>IF(B9223="","",IF(INPUT!$I$1="","",IF(C9223&lt;(INT(INPUT!$I$1)-INPUT!$I$2),"Off Meds",IF(C9223&lt;=(INT(INPUT!$I$1)+INPUT!$I$2),"Washout","On Meds"))))</f>
        <v/>
      </c>
      <c r="F9223">
        <f>IF(B9223="","",1.509*(LN(B9223)^1.084-5.381))</f>
        <v/>
      </c>
      <c r="G9223">
        <f>IF(F9223="","",IF(F9223&lt;0,10*F9223^2,0))</f>
        <v/>
      </c>
      <c r="H9223">
        <f>IF(F9223="","",IF(F9223&gt;0,10*F9223^2,0))</f>
        <v/>
      </c>
    </row>
    <row r="9224">
      <c r="A9224">
        <f>Input!A9224</f>
        <v/>
      </c>
      <c r="B9224">
        <f>IF(ISNUMBER(Input!B9224),IF(AND(Input!B9224&gt;=20,Input!B9224&lt;=700),Input!B9224,""),"")</f>
        <v/>
      </c>
      <c r="C9224">
        <f>IF(B9224="","",INT(A9224))</f>
        <v/>
      </c>
      <c r="D9224">
        <f>IF(B9224="","",HOUR(A9224))</f>
        <v/>
      </c>
      <c r="E9224">
        <f>IF(B9224="","",IF(INPUT!$I$1="","",IF(C9224&lt;(INT(INPUT!$I$1)-INPUT!$I$2),"Off Meds",IF(C9224&lt;=(INT(INPUT!$I$1)+INPUT!$I$2),"Washout","On Meds"))))</f>
        <v/>
      </c>
      <c r="F9224">
        <f>IF(B9224="","",1.509*(LN(B9224)^1.084-5.381))</f>
        <v/>
      </c>
      <c r="G9224">
        <f>IF(F9224="","",IF(F9224&lt;0,10*F9224^2,0))</f>
        <v/>
      </c>
      <c r="H9224">
        <f>IF(F9224="","",IF(F9224&gt;0,10*F9224^2,0))</f>
        <v/>
      </c>
    </row>
    <row r="9225">
      <c r="A9225">
        <f>Input!A9225</f>
        <v/>
      </c>
      <c r="B9225">
        <f>IF(ISNUMBER(Input!B9225),IF(AND(Input!B9225&gt;=20,Input!B9225&lt;=700),Input!B9225,""),"")</f>
        <v/>
      </c>
      <c r="C9225">
        <f>IF(B9225="","",INT(A9225))</f>
        <v/>
      </c>
      <c r="D9225">
        <f>IF(B9225="","",HOUR(A9225))</f>
        <v/>
      </c>
      <c r="E9225">
        <f>IF(B9225="","",IF(INPUT!$I$1="","",IF(C9225&lt;(INT(INPUT!$I$1)-INPUT!$I$2),"Off Meds",IF(C9225&lt;=(INT(INPUT!$I$1)+INPUT!$I$2),"Washout","On Meds"))))</f>
        <v/>
      </c>
      <c r="F9225">
        <f>IF(B9225="","",1.509*(LN(B9225)^1.084-5.381))</f>
        <v/>
      </c>
      <c r="G9225">
        <f>IF(F9225="","",IF(F9225&lt;0,10*F9225^2,0))</f>
        <v/>
      </c>
      <c r="H9225">
        <f>IF(F9225="","",IF(F9225&gt;0,10*F9225^2,0))</f>
        <v/>
      </c>
    </row>
    <row r="9226">
      <c r="A9226">
        <f>Input!A9226</f>
        <v/>
      </c>
      <c r="B9226">
        <f>IF(ISNUMBER(Input!B9226),IF(AND(Input!B9226&gt;=20,Input!B9226&lt;=700),Input!B9226,""),"")</f>
        <v/>
      </c>
      <c r="C9226">
        <f>IF(B9226="","",INT(A9226))</f>
        <v/>
      </c>
      <c r="D9226">
        <f>IF(B9226="","",HOUR(A9226))</f>
        <v/>
      </c>
      <c r="E9226">
        <f>IF(B9226="","",IF(INPUT!$I$1="","",IF(C9226&lt;(INT(INPUT!$I$1)-INPUT!$I$2),"Off Meds",IF(C9226&lt;=(INT(INPUT!$I$1)+INPUT!$I$2),"Washout","On Meds"))))</f>
        <v/>
      </c>
      <c r="F9226">
        <f>IF(B9226="","",1.509*(LN(B9226)^1.084-5.381))</f>
        <v/>
      </c>
      <c r="G9226">
        <f>IF(F9226="","",IF(F9226&lt;0,10*F9226^2,0))</f>
        <v/>
      </c>
      <c r="H9226">
        <f>IF(F9226="","",IF(F9226&gt;0,10*F9226^2,0))</f>
        <v/>
      </c>
    </row>
    <row r="9227">
      <c r="A9227">
        <f>Input!A9227</f>
        <v/>
      </c>
      <c r="B9227">
        <f>IF(ISNUMBER(Input!B9227),IF(AND(Input!B9227&gt;=20,Input!B9227&lt;=700),Input!B9227,""),"")</f>
        <v/>
      </c>
      <c r="C9227">
        <f>IF(B9227="","",INT(A9227))</f>
        <v/>
      </c>
      <c r="D9227">
        <f>IF(B9227="","",HOUR(A9227))</f>
        <v/>
      </c>
      <c r="E9227">
        <f>IF(B9227="","",IF(INPUT!$I$1="","",IF(C9227&lt;(INT(INPUT!$I$1)-INPUT!$I$2),"Off Meds",IF(C9227&lt;=(INT(INPUT!$I$1)+INPUT!$I$2),"Washout","On Meds"))))</f>
        <v/>
      </c>
      <c r="F9227">
        <f>IF(B9227="","",1.509*(LN(B9227)^1.084-5.381))</f>
        <v/>
      </c>
      <c r="G9227">
        <f>IF(F9227="","",IF(F9227&lt;0,10*F9227^2,0))</f>
        <v/>
      </c>
      <c r="H9227">
        <f>IF(F9227="","",IF(F9227&gt;0,10*F9227^2,0))</f>
        <v/>
      </c>
    </row>
    <row r="9228">
      <c r="A9228">
        <f>Input!A9228</f>
        <v/>
      </c>
      <c r="B9228">
        <f>IF(ISNUMBER(Input!B9228),IF(AND(Input!B9228&gt;=20,Input!B9228&lt;=700),Input!B9228,""),"")</f>
        <v/>
      </c>
      <c r="C9228">
        <f>IF(B9228="","",INT(A9228))</f>
        <v/>
      </c>
      <c r="D9228">
        <f>IF(B9228="","",HOUR(A9228))</f>
        <v/>
      </c>
      <c r="E9228">
        <f>IF(B9228="","",IF(INPUT!$I$1="","",IF(C9228&lt;(INT(INPUT!$I$1)-INPUT!$I$2),"Off Meds",IF(C9228&lt;=(INT(INPUT!$I$1)+INPUT!$I$2),"Washout","On Meds"))))</f>
        <v/>
      </c>
      <c r="F9228">
        <f>IF(B9228="","",1.509*(LN(B9228)^1.084-5.381))</f>
        <v/>
      </c>
      <c r="G9228">
        <f>IF(F9228="","",IF(F9228&lt;0,10*F9228^2,0))</f>
        <v/>
      </c>
      <c r="H9228">
        <f>IF(F9228="","",IF(F9228&gt;0,10*F9228^2,0))</f>
        <v/>
      </c>
    </row>
    <row r="9229">
      <c r="A9229">
        <f>Input!A9229</f>
        <v/>
      </c>
      <c r="B9229">
        <f>IF(ISNUMBER(Input!B9229),IF(AND(Input!B9229&gt;=20,Input!B9229&lt;=700),Input!B9229,""),"")</f>
        <v/>
      </c>
      <c r="C9229">
        <f>IF(B9229="","",INT(A9229))</f>
        <v/>
      </c>
      <c r="D9229">
        <f>IF(B9229="","",HOUR(A9229))</f>
        <v/>
      </c>
      <c r="E9229">
        <f>IF(B9229="","",IF(INPUT!$I$1="","",IF(C9229&lt;(INT(INPUT!$I$1)-INPUT!$I$2),"Off Meds",IF(C9229&lt;=(INT(INPUT!$I$1)+INPUT!$I$2),"Washout","On Meds"))))</f>
        <v/>
      </c>
      <c r="F9229">
        <f>IF(B9229="","",1.509*(LN(B9229)^1.084-5.381))</f>
        <v/>
      </c>
      <c r="G9229">
        <f>IF(F9229="","",IF(F9229&lt;0,10*F9229^2,0))</f>
        <v/>
      </c>
      <c r="H9229">
        <f>IF(F9229="","",IF(F9229&gt;0,10*F9229^2,0))</f>
        <v/>
      </c>
    </row>
    <row r="9230">
      <c r="A9230">
        <f>Input!A9230</f>
        <v/>
      </c>
      <c r="B9230">
        <f>IF(ISNUMBER(Input!B9230),IF(AND(Input!B9230&gt;=20,Input!B9230&lt;=700),Input!B9230,""),"")</f>
        <v/>
      </c>
      <c r="C9230">
        <f>IF(B9230="","",INT(A9230))</f>
        <v/>
      </c>
      <c r="D9230">
        <f>IF(B9230="","",HOUR(A9230))</f>
        <v/>
      </c>
      <c r="E9230">
        <f>IF(B9230="","",IF(INPUT!$I$1="","",IF(C9230&lt;(INT(INPUT!$I$1)-INPUT!$I$2),"Off Meds",IF(C9230&lt;=(INT(INPUT!$I$1)+INPUT!$I$2),"Washout","On Meds"))))</f>
        <v/>
      </c>
      <c r="F9230">
        <f>IF(B9230="","",1.509*(LN(B9230)^1.084-5.381))</f>
        <v/>
      </c>
      <c r="G9230">
        <f>IF(F9230="","",IF(F9230&lt;0,10*F9230^2,0))</f>
        <v/>
      </c>
      <c r="H9230">
        <f>IF(F9230="","",IF(F9230&gt;0,10*F9230^2,0))</f>
        <v/>
      </c>
    </row>
    <row r="9231">
      <c r="A9231">
        <f>Input!A9231</f>
        <v/>
      </c>
      <c r="B9231">
        <f>IF(ISNUMBER(Input!B9231),IF(AND(Input!B9231&gt;=20,Input!B9231&lt;=700),Input!B9231,""),"")</f>
        <v/>
      </c>
      <c r="C9231">
        <f>IF(B9231="","",INT(A9231))</f>
        <v/>
      </c>
      <c r="D9231">
        <f>IF(B9231="","",HOUR(A9231))</f>
        <v/>
      </c>
      <c r="E9231">
        <f>IF(B9231="","",IF(INPUT!$I$1="","",IF(C9231&lt;(INT(INPUT!$I$1)-INPUT!$I$2),"Off Meds",IF(C9231&lt;=(INT(INPUT!$I$1)+INPUT!$I$2),"Washout","On Meds"))))</f>
        <v/>
      </c>
      <c r="F9231">
        <f>IF(B9231="","",1.509*(LN(B9231)^1.084-5.381))</f>
        <v/>
      </c>
      <c r="G9231">
        <f>IF(F9231="","",IF(F9231&lt;0,10*F9231^2,0))</f>
        <v/>
      </c>
      <c r="H9231">
        <f>IF(F9231="","",IF(F9231&gt;0,10*F9231^2,0))</f>
        <v/>
      </c>
    </row>
    <row r="9232">
      <c r="A9232">
        <f>Input!A9232</f>
        <v/>
      </c>
      <c r="B9232">
        <f>IF(ISNUMBER(Input!B9232),IF(AND(Input!B9232&gt;=20,Input!B9232&lt;=700),Input!B9232,""),"")</f>
        <v/>
      </c>
      <c r="C9232">
        <f>IF(B9232="","",INT(A9232))</f>
        <v/>
      </c>
      <c r="D9232">
        <f>IF(B9232="","",HOUR(A9232))</f>
        <v/>
      </c>
      <c r="E9232">
        <f>IF(B9232="","",IF(INPUT!$I$1="","",IF(C9232&lt;(INT(INPUT!$I$1)-INPUT!$I$2),"Off Meds",IF(C9232&lt;=(INT(INPUT!$I$1)+INPUT!$I$2),"Washout","On Meds"))))</f>
        <v/>
      </c>
      <c r="F9232">
        <f>IF(B9232="","",1.509*(LN(B9232)^1.084-5.381))</f>
        <v/>
      </c>
      <c r="G9232">
        <f>IF(F9232="","",IF(F9232&lt;0,10*F9232^2,0))</f>
        <v/>
      </c>
      <c r="H9232">
        <f>IF(F9232="","",IF(F9232&gt;0,10*F9232^2,0))</f>
        <v/>
      </c>
    </row>
    <row r="9233">
      <c r="A9233">
        <f>Input!A9233</f>
        <v/>
      </c>
      <c r="B9233">
        <f>IF(ISNUMBER(Input!B9233),IF(AND(Input!B9233&gt;=20,Input!B9233&lt;=700),Input!B9233,""),"")</f>
        <v/>
      </c>
      <c r="C9233">
        <f>IF(B9233="","",INT(A9233))</f>
        <v/>
      </c>
      <c r="D9233">
        <f>IF(B9233="","",HOUR(A9233))</f>
        <v/>
      </c>
      <c r="E9233">
        <f>IF(B9233="","",IF(INPUT!$I$1="","",IF(C9233&lt;(INT(INPUT!$I$1)-INPUT!$I$2),"Off Meds",IF(C9233&lt;=(INT(INPUT!$I$1)+INPUT!$I$2),"Washout","On Meds"))))</f>
        <v/>
      </c>
      <c r="F9233">
        <f>IF(B9233="","",1.509*(LN(B9233)^1.084-5.381))</f>
        <v/>
      </c>
      <c r="G9233">
        <f>IF(F9233="","",IF(F9233&lt;0,10*F9233^2,0))</f>
        <v/>
      </c>
      <c r="H9233">
        <f>IF(F9233="","",IF(F9233&gt;0,10*F9233^2,0))</f>
        <v/>
      </c>
    </row>
    <row r="9234">
      <c r="A9234">
        <f>Input!A9234</f>
        <v/>
      </c>
      <c r="B9234">
        <f>IF(ISNUMBER(Input!B9234),IF(AND(Input!B9234&gt;=20,Input!B9234&lt;=700),Input!B9234,""),"")</f>
        <v/>
      </c>
      <c r="C9234">
        <f>IF(B9234="","",INT(A9234))</f>
        <v/>
      </c>
      <c r="D9234">
        <f>IF(B9234="","",HOUR(A9234))</f>
        <v/>
      </c>
      <c r="E9234">
        <f>IF(B9234="","",IF(INPUT!$I$1="","",IF(C9234&lt;(INT(INPUT!$I$1)-INPUT!$I$2),"Off Meds",IF(C9234&lt;=(INT(INPUT!$I$1)+INPUT!$I$2),"Washout","On Meds"))))</f>
        <v/>
      </c>
      <c r="F9234">
        <f>IF(B9234="","",1.509*(LN(B9234)^1.084-5.381))</f>
        <v/>
      </c>
      <c r="G9234">
        <f>IF(F9234="","",IF(F9234&lt;0,10*F9234^2,0))</f>
        <v/>
      </c>
      <c r="H9234">
        <f>IF(F9234="","",IF(F9234&gt;0,10*F9234^2,0))</f>
        <v/>
      </c>
    </row>
    <row r="9235">
      <c r="A9235">
        <f>Input!A9235</f>
        <v/>
      </c>
      <c r="B9235">
        <f>IF(ISNUMBER(Input!B9235),IF(AND(Input!B9235&gt;=20,Input!B9235&lt;=700),Input!B9235,""),"")</f>
        <v/>
      </c>
      <c r="C9235">
        <f>IF(B9235="","",INT(A9235))</f>
        <v/>
      </c>
      <c r="D9235">
        <f>IF(B9235="","",HOUR(A9235))</f>
        <v/>
      </c>
      <c r="E9235">
        <f>IF(B9235="","",IF(INPUT!$I$1="","",IF(C9235&lt;(INT(INPUT!$I$1)-INPUT!$I$2),"Off Meds",IF(C9235&lt;=(INT(INPUT!$I$1)+INPUT!$I$2),"Washout","On Meds"))))</f>
        <v/>
      </c>
      <c r="F9235">
        <f>IF(B9235="","",1.509*(LN(B9235)^1.084-5.381))</f>
        <v/>
      </c>
      <c r="G9235">
        <f>IF(F9235="","",IF(F9235&lt;0,10*F9235^2,0))</f>
        <v/>
      </c>
      <c r="H9235">
        <f>IF(F9235="","",IF(F9235&gt;0,10*F9235^2,0))</f>
        <v/>
      </c>
    </row>
    <row r="9236">
      <c r="A9236">
        <f>Input!A9236</f>
        <v/>
      </c>
      <c r="B9236">
        <f>IF(ISNUMBER(Input!B9236),IF(AND(Input!B9236&gt;=20,Input!B9236&lt;=700),Input!B9236,""),"")</f>
        <v/>
      </c>
      <c r="C9236">
        <f>IF(B9236="","",INT(A9236))</f>
        <v/>
      </c>
      <c r="D9236">
        <f>IF(B9236="","",HOUR(A9236))</f>
        <v/>
      </c>
      <c r="E9236">
        <f>IF(B9236="","",IF(INPUT!$I$1="","",IF(C9236&lt;(INT(INPUT!$I$1)-INPUT!$I$2),"Off Meds",IF(C9236&lt;=(INT(INPUT!$I$1)+INPUT!$I$2),"Washout","On Meds"))))</f>
        <v/>
      </c>
      <c r="F9236">
        <f>IF(B9236="","",1.509*(LN(B9236)^1.084-5.381))</f>
        <v/>
      </c>
      <c r="G9236">
        <f>IF(F9236="","",IF(F9236&lt;0,10*F9236^2,0))</f>
        <v/>
      </c>
      <c r="H9236">
        <f>IF(F9236="","",IF(F9236&gt;0,10*F9236^2,0))</f>
        <v/>
      </c>
    </row>
    <row r="9237">
      <c r="A9237">
        <f>Input!A9237</f>
        <v/>
      </c>
      <c r="B9237">
        <f>IF(ISNUMBER(Input!B9237),IF(AND(Input!B9237&gt;=20,Input!B9237&lt;=700),Input!B9237,""),"")</f>
        <v/>
      </c>
      <c r="C9237">
        <f>IF(B9237="","",INT(A9237))</f>
        <v/>
      </c>
      <c r="D9237">
        <f>IF(B9237="","",HOUR(A9237))</f>
        <v/>
      </c>
      <c r="E9237">
        <f>IF(B9237="","",IF(INPUT!$I$1="","",IF(C9237&lt;(INT(INPUT!$I$1)-INPUT!$I$2),"Off Meds",IF(C9237&lt;=(INT(INPUT!$I$1)+INPUT!$I$2),"Washout","On Meds"))))</f>
        <v/>
      </c>
      <c r="F9237">
        <f>IF(B9237="","",1.509*(LN(B9237)^1.084-5.381))</f>
        <v/>
      </c>
      <c r="G9237">
        <f>IF(F9237="","",IF(F9237&lt;0,10*F9237^2,0))</f>
        <v/>
      </c>
      <c r="H9237">
        <f>IF(F9237="","",IF(F9237&gt;0,10*F9237^2,0))</f>
        <v/>
      </c>
    </row>
    <row r="9238">
      <c r="A9238">
        <f>Input!A9238</f>
        <v/>
      </c>
      <c r="B9238">
        <f>IF(ISNUMBER(Input!B9238),IF(AND(Input!B9238&gt;=20,Input!B9238&lt;=700),Input!B9238,""),"")</f>
        <v/>
      </c>
      <c r="C9238">
        <f>IF(B9238="","",INT(A9238))</f>
        <v/>
      </c>
      <c r="D9238">
        <f>IF(B9238="","",HOUR(A9238))</f>
        <v/>
      </c>
      <c r="E9238">
        <f>IF(B9238="","",IF(INPUT!$I$1="","",IF(C9238&lt;(INT(INPUT!$I$1)-INPUT!$I$2),"Off Meds",IF(C9238&lt;=(INT(INPUT!$I$1)+INPUT!$I$2),"Washout","On Meds"))))</f>
        <v/>
      </c>
      <c r="F9238">
        <f>IF(B9238="","",1.509*(LN(B9238)^1.084-5.381))</f>
        <v/>
      </c>
      <c r="G9238">
        <f>IF(F9238="","",IF(F9238&lt;0,10*F9238^2,0))</f>
        <v/>
      </c>
      <c r="H9238">
        <f>IF(F9238="","",IF(F9238&gt;0,10*F9238^2,0))</f>
        <v/>
      </c>
    </row>
    <row r="9239">
      <c r="A9239">
        <f>Input!A9239</f>
        <v/>
      </c>
      <c r="B9239">
        <f>IF(ISNUMBER(Input!B9239),IF(AND(Input!B9239&gt;=20,Input!B9239&lt;=700),Input!B9239,""),"")</f>
        <v/>
      </c>
      <c r="C9239">
        <f>IF(B9239="","",INT(A9239))</f>
        <v/>
      </c>
      <c r="D9239">
        <f>IF(B9239="","",HOUR(A9239))</f>
        <v/>
      </c>
      <c r="E9239">
        <f>IF(B9239="","",IF(INPUT!$I$1="","",IF(C9239&lt;(INT(INPUT!$I$1)-INPUT!$I$2),"Off Meds",IF(C9239&lt;=(INT(INPUT!$I$1)+INPUT!$I$2),"Washout","On Meds"))))</f>
        <v/>
      </c>
      <c r="F9239">
        <f>IF(B9239="","",1.509*(LN(B9239)^1.084-5.381))</f>
        <v/>
      </c>
      <c r="G9239">
        <f>IF(F9239="","",IF(F9239&lt;0,10*F9239^2,0))</f>
        <v/>
      </c>
      <c r="H9239">
        <f>IF(F9239="","",IF(F9239&gt;0,10*F9239^2,0))</f>
        <v/>
      </c>
    </row>
    <row r="9240">
      <c r="A9240">
        <f>Input!A9240</f>
        <v/>
      </c>
      <c r="B9240">
        <f>IF(ISNUMBER(Input!B9240),IF(AND(Input!B9240&gt;=20,Input!B9240&lt;=700),Input!B9240,""),"")</f>
        <v/>
      </c>
      <c r="C9240">
        <f>IF(B9240="","",INT(A9240))</f>
        <v/>
      </c>
      <c r="D9240">
        <f>IF(B9240="","",HOUR(A9240))</f>
        <v/>
      </c>
      <c r="E9240">
        <f>IF(B9240="","",IF(INPUT!$I$1="","",IF(C9240&lt;(INT(INPUT!$I$1)-INPUT!$I$2),"Off Meds",IF(C9240&lt;=(INT(INPUT!$I$1)+INPUT!$I$2),"Washout","On Meds"))))</f>
        <v/>
      </c>
      <c r="F9240">
        <f>IF(B9240="","",1.509*(LN(B9240)^1.084-5.381))</f>
        <v/>
      </c>
      <c r="G9240">
        <f>IF(F9240="","",IF(F9240&lt;0,10*F9240^2,0))</f>
        <v/>
      </c>
      <c r="H9240">
        <f>IF(F9240="","",IF(F9240&gt;0,10*F9240^2,0))</f>
        <v/>
      </c>
    </row>
    <row r="9241">
      <c r="A9241">
        <f>Input!A9241</f>
        <v/>
      </c>
      <c r="B9241">
        <f>IF(ISNUMBER(Input!B9241),IF(AND(Input!B9241&gt;=20,Input!B9241&lt;=700),Input!B9241,""),"")</f>
        <v/>
      </c>
      <c r="C9241">
        <f>IF(B9241="","",INT(A9241))</f>
        <v/>
      </c>
      <c r="D9241">
        <f>IF(B9241="","",HOUR(A9241))</f>
        <v/>
      </c>
      <c r="E9241">
        <f>IF(B9241="","",IF(INPUT!$I$1="","",IF(C9241&lt;(INT(INPUT!$I$1)-INPUT!$I$2),"Off Meds",IF(C9241&lt;=(INT(INPUT!$I$1)+INPUT!$I$2),"Washout","On Meds"))))</f>
        <v/>
      </c>
      <c r="F9241">
        <f>IF(B9241="","",1.509*(LN(B9241)^1.084-5.381))</f>
        <v/>
      </c>
      <c r="G9241">
        <f>IF(F9241="","",IF(F9241&lt;0,10*F9241^2,0))</f>
        <v/>
      </c>
      <c r="H9241">
        <f>IF(F9241="","",IF(F9241&gt;0,10*F9241^2,0))</f>
        <v/>
      </c>
    </row>
    <row r="9242">
      <c r="A9242">
        <f>Input!A9242</f>
        <v/>
      </c>
      <c r="B9242">
        <f>IF(ISNUMBER(Input!B9242),IF(AND(Input!B9242&gt;=20,Input!B9242&lt;=700),Input!B9242,""),"")</f>
        <v/>
      </c>
      <c r="C9242">
        <f>IF(B9242="","",INT(A9242))</f>
        <v/>
      </c>
      <c r="D9242">
        <f>IF(B9242="","",HOUR(A9242))</f>
        <v/>
      </c>
      <c r="E9242">
        <f>IF(B9242="","",IF(INPUT!$I$1="","",IF(C9242&lt;(INT(INPUT!$I$1)-INPUT!$I$2),"Off Meds",IF(C9242&lt;=(INT(INPUT!$I$1)+INPUT!$I$2),"Washout","On Meds"))))</f>
        <v/>
      </c>
      <c r="F9242">
        <f>IF(B9242="","",1.509*(LN(B9242)^1.084-5.381))</f>
        <v/>
      </c>
      <c r="G9242">
        <f>IF(F9242="","",IF(F9242&lt;0,10*F9242^2,0))</f>
        <v/>
      </c>
      <c r="H9242">
        <f>IF(F9242="","",IF(F9242&gt;0,10*F9242^2,0))</f>
        <v/>
      </c>
    </row>
    <row r="9243">
      <c r="A9243">
        <f>Input!A9243</f>
        <v/>
      </c>
      <c r="B9243">
        <f>IF(ISNUMBER(Input!B9243),IF(AND(Input!B9243&gt;=20,Input!B9243&lt;=700),Input!B9243,""),"")</f>
        <v/>
      </c>
      <c r="C9243">
        <f>IF(B9243="","",INT(A9243))</f>
        <v/>
      </c>
      <c r="D9243">
        <f>IF(B9243="","",HOUR(A9243))</f>
        <v/>
      </c>
      <c r="E9243">
        <f>IF(B9243="","",IF(INPUT!$I$1="","",IF(C9243&lt;(INT(INPUT!$I$1)-INPUT!$I$2),"Off Meds",IF(C9243&lt;=(INT(INPUT!$I$1)+INPUT!$I$2),"Washout","On Meds"))))</f>
        <v/>
      </c>
      <c r="F9243">
        <f>IF(B9243="","",1.509*(LN(B9243)^1.084-5.381))</f>
        <v/>
      </c>
      <c r="G9243">
        <f>IF(F9243="","",IF(F9243&lt;0,10*F9243^2,0))</f>
        <v/>
      </c>
      <c r="H9243">
        <f>IF(F9243="","",IF(F9243&gt;0,10*F9243^2,0))</f>
        <v/>
      </c>
    </row>
    <row r="9244">
      <c r="A9244">
        <f>Input!A9244</f>
        <v/>
      </c>
      <c r="B9244">
        <f>IF(ISNUMBER(Input!B9244),IF(AND(Input!B9244&gt;=20,Input!B9244&lt;=700),Input!B9244,""),"")</f>
        <v/>
      </c>
      <c r="C9244">
        <f>IF(B9244="","",INT(A9244))</f>
        <v/>
      </c>
      <c r="D9244">
        <f>IF(B9244="","",HOUR(A9244))</f>
        <v/>
      </c>
      <c r="E9244">
        <f>IF(B9244="","",IF(INPUT!$I$1="","",IF(C9244&lt;(INT(INPUT!$I$1)-INPUT!$I$2),"Off Meds",IF(C9244&lt;=(INT(INPUT!$I$1)+INPUT!$I$2),"Washout","On Meds"))))</f>
        <v/>
      </c>
      <c r="F9244">
        <f>IF(B9244="","",1.509*(LN(B9244)^1.084-5.381))</f>
        <v/>
      </c>
      <c r="G9244">
        <f>IF(F9244="","",IF(F9244&lt;0,10*F9244^2,0))</f>
        <v/>
      </c>
      <c r="H9244">
        <f>IF(F9244="","",IF(F9244&gt;0,10*F9244^2,0))</f>
        <v/>
      </c>
    </row>
    <row r="9245">
      <c r="A9245">
        <f>Input!A9245</f>
        <v/>
      </c>
      <c r="B9245">
        <f>IF(ISNUMBER(Input!B9245),IF(AND(Input!B9245&gt;=20,Input!B9245&lt;=700),Input!B9245,""),"")</f>
        <v/>
      </c>
      <c r="C9245">
        <f>IF(B9245="","",INT(A9245))</f>
        <v/>
      </c>
      <c r="D9245">
        <f>IF(B9245="","",HOUR(A9245))</f>
        <v/>
      </c>
      <c r="E9245">
        <f>IF(B9245="","",IF(INPUT!$I$1="","",IF(C9245&lt;(INT(INPUT!$I$1)-INPUT!$I$2),"Off Meds",IF(C9245&lt;=(INT(INPUT!$I$1)+INPUT!$I$2),"Washout","On Meds"))))</f>
        <v/>
      </c>
      <c r="F9245">
        <f>IF(B9245="","",1.509*(LN(B9245)^1.084-5.381))</f>
        <v/>
      </c>
      <c r="G9245">
        <f>IF(F9245="","",IF(F9245&lt;0,10*F9245^2,0))</f>
        <v/>
      </c>
      <c r="H9245">
        <f>IF(F9245="","",IF(F9245&gt;0,10*F9245^2,0))</f>
        <v/>
      </c>
    </row>
    <row r="9246">
      <c r="A9246">
        <f>Input!A9246</f>
        <v/>
      </c>
      <c r="B9246">
        <f>IF(ISNUMBER(Input!B9246),IF(AND(Input!B9246&gt;=20,Input!B9246&lt;=700),Input!B9246,""),"")</f>
        <v/>
      </c>
      <c r="C9246">
        <f>IF(B9246="","",INT(A9246))</f>
        <v/>
      </c>
      <c r="D9246">
        <f>IF(B9246="","",HOUR(A9246))</f>
        <v/>
      </c>
      <c r="E9246">
        <f>IF(B9246="","",IF(INPUT!$I$1="","",IF(C9246&lt;(INT(INPUT!$I$1)-INPUT!$I$2),"Off Meds",IF(C9246&lt;=(INT(INPUT!$I$1)+INPUT!$I$2),"Washout","On Meds"))))</f>
        <v/>
      </c>
      <c r="F9246">
        <f>IF(B9246="","",1.509*(LN(B9246)^1.084-5.381))</f>
        <v/>
      </c>
      <c r="G9246">
        <f>IF(F9246="","",IF(F9246&lt;0,10*F9246^2,0))</f>
        <v/>
      </c>
      <c r="H9246">
        <f>IF(F9246="","",IF(F9246&gt;0,10*F9246^2,0))</f>
        <v/>
      </c>
    </row>
    <row r="9247">
      <c r="A9247">
        <f>Input!A9247</f>
        <v/>
      </c>
      <c r="B9247">
        <f>IF(ISNUMBER(Input!B9247),IF(AND(Input!B9247&gt;=20,Input!B9247&lt;=700),Input!B9247,""),"")</f>
        <v/>
      </c>
      <c r="C9247">
        <f>IF(B9247="","",INT(A9247))</f>
        <v/>
      </c>
      <c r="D9247">
        <f>IF(B9247="","",HOUR(A9247))</f>
        <v/>
      </c>
      <c r="E9247">
        <f>IF(B9247="","",IF(INPUT!$I$1="","",IF(C9247&lt;(INT(INPUT!$I$1)-INPUT!$I$2),"Off Meds",IF(C9247&lt;=(INT(INPUT!$I$1)+INPUT!$I$2),"Washout","On Meds"))))</f>
        <v/>
      </c>
      <c r="F9247">
        <f>IF(B9247="","",1.509*(LN(B9247)^1.084-5.381))</f>
        <v/>
      </c>
      <c r="G9247">
        <f>IF(F9247="","",IF(F9247&lt;0,10*F9247^2,0))</f>
        <v/>
      </c>
      <c r="H9247">
        <f>IF(F9247="","",IF(F9247&gt;0,10*F9247^2,0))</f>
        <v/>
      </c>
    </row>
    <row r="9248">
      <c r="A9248">
        <f>Input!A9248</f>
        <v/>
      </c>
      <c r="B9248">
        <f>IF(ISNUMBER(Input!B9248),IF(AND(Input!B9248&gt;=20,Input!B9248&lt;=700),Input!B9248,""),"")</f>
        <v/>
      </c>
      <c r="C9248">
        <f>IF(B9248="","",INT(A9248))</f>
        <v/>
      </c>
      <c r="D9248">
        <f>IF(B9248="","",HOUR(A9248))</f>
        <v/>
      </c>
      <c r="E9248">
        <f>IF(B9248="","",IF(INPUT!$I$1="","",IF(C9248&lt;(INT(INPUT!$I$1)-INPUT!$I$2),"Off Meds",IF(C9248&lt;=(INT(INPUT!$I$1)+INPUT!$I$2),"Washout","On Meds"))))</f>
        <v/>
      </c>
      <c r="F9248">
        <f>IF(B9248="","",1.509*(LN(B9248)^1.084-5.381))</f>
        <v/>
      </c>
      <c r="G9248">
        <f>IF(F9248="","",IF(F9248&lt;0,10*F9248^2,0))</f>
        <v/>
      </c>
      <c r="H9248">
        <f>IF(F9248="","",IF(F9248&gt;0,10*F9248^2,0))</f>
        <v/>
      </c>
    </row>
    <row r="9249">
      <c r="A9249">
        <f>Input!A9249</f>
        <v/>
      </c>
      <c r="B9249">
        <f>IF(ISNUMBER(Input!B9249),IF(AND(Input!B9249&gt;=20,Input!B9249&lt;=700),Input!B9249,""),"")</f>
        <v/>
      </c>
      <c r="C9249">
        <f>IF(B9249="","",INT(A9249))</f>
        <v/>
      </c>
      <c r="D9249">
        <f>IF(B9249="","",HOUR(A9249))</f>
        <v/>
      </c>
      <c r="E9249">
        <f>IF(B9249="","",IF(INPUT!$I$1="","",IF(C9249&lt;(INT(INPUT!$I$1)-INPUT!$I$2),"Off Meds",IF(C9249&lt;=(INT(INPUT!$I$1)+INPUT!$I$2),"Washout","On Meds"))))</f>
        <v/>
      </c>
      <c r="F9249">
        <f>IF(B9249="","",1.509*(LN(B9249)^1.084-5.381))</f>
        <v/>
      </c>
      <c r="G9249">
        <f>IF(F9249="","",IF(F9249&lt;0,10*F9249^2,0))</f>
        <v/>
      </c>
      <c r="H9249">
        <f>IF(F9249="","",IF(F9249&gt;0,10*F9249^2,0))</f>
        <v/>
      </c>
    </row>
    <row r="9250">
      <c r="A9250">
        <f>Input!A9250</f>
        <v/>
      </c>
      <c r="B9250">
        <f>IF(ISNUMBER(Input!B9250),IF(AND(Input!B9250&gt;=20,Input!B9250&lt;=700),Input!B9250,""),"")</f>
        <v/>
      </c>
      <c r="C9250">
        <f>IF(B9250="","",INT(A9250))</f>
        <v/>
      </c>
      <c r="D9250">
        <f>IF(B9250="","",HOUR(A9250))</f>
        <v/>
      </c>
      <c r="E9250">
        <f>IF(B9250="","",IF(INPUT!$I$1="","",IF(C9250&lt;(INT(INPUT!$I$1)-INPUT!$I$2),"Off Meds",IF(C9250&lt;=(INT(INPUT!$I$1)+INPUT!$I$2),"Washout","On Meds"))))</f>
        <v/>
      </c>
      <c r="F9250">
        <f>IF(B9250="","",1.509*(LN(B9250)^1.084-5.381))</f>
        <v/>
      </c>
      <c r="G9250">
        <f>IF(F9250="","",IF(F9250&lt;0,10*F9250^2,0))</f>
        <v/>
      </c>
      <c r="H9250">
        <f>IF(F9250="","",IF(F9250&gt;0,10*F9250^2,0))</f>
        <v/>
      </c>
    </row>
    <row r="9251">
      <c r="A9251">
        <f>Input!A9251</f>
        <v/>
      </c>
      <c r="B9251">
        <f>IF(ISNUMBER(Input!B9251),IF(AND(Input!B9251&gt;=20,Input!B9251&lt;=700),Input!B9251,""),"")</f>
        <v/>
      </c>
      <c r="C9251">
        <f>IF(B9251="","",INT(A9251))</f>
        <v/>
      </c>
      <c r="D9251">
        <f>IF(B9251="","",HOUR(A9251))</f>
        <v/>
      </c>
      <c r="E9251">
        <f>IF(B9251="","",IF(INPUT!$I$1="","",IF(C9251&lt;(INT(INPUT!$I$1)-INPUT!$I$2),"Off Meds",IF(C9251&lt;=(INT(INPUT!$I$1)+INPUT!$I$2),"Washout","On Meds"))))</f>
        <v/>
      </c>
      <c r="F9251">
        <f>IF(B9251="","",1.509*(LN(B9251)^1.084-5.381))</f>
        <v/>
      </c>
      <c r="G9251">
        <f>IF(F9251="","",IF(F9251&lt;0,10*F9251^2,0))</f>
        <v/>
      </c>
      <c r="H9251">
        <f>IF(F9251="","",IF(F9251&gt;0,10*F9251^2,0))</f>
        <v/>
      </c>
    </row>
    <row r="9252">
      <c r="A9252">
        <f>Input!A9252</f>
        <v/>
      </c>
      <c r="B9252">
        <f>IF(ISNUMBER(Input!B9252),IF(AND(Input!B9252&gt;=20,Input!B9252&lt;=700),Input!B9252,""),"")</f>
        <v/>
      </c>
      <c r="C9252">
        <f>IF(B9252="","",INT(A9252))</f>
        <v/>
      </c>
      <c r="D9252">
        <f>IF(B9252="","",HOUR(A9252))</f>
        <v/>
      </c>
      <c r="E9252">
        <f>IF(B9252="","",IF(INPUT!$I$1="","",IF(C9252&lt;(INT(INPUT!$I$1)-INPUT!$I$2),"Off Meds",IF(C9252&lt;=(INT(INPUT!$I$1)+INPUT!$I$2),"Washout","On Meds"))))</f>
        <v/>
      </c>
      <c r="F9252">
        <f>IF(B9252="","",1.509*(LN(B9252)^1.084-5.381))</f>
        <v/>
      </c>
      <c r="G9252">
        <f>IF(F9252="","",IF(F9252&lt;0,10*F9252^2,0))</f>
        <v/>
      </c>
      <c r="H9252">
        <f>IF(F9252="","",IF(F9252&gt;0,10*F9252^2,0))</f>
        <v/>
      </c>
    </row>
    <row r="9253">
      <c r="A9253">
        <f>Input!A9253</f>
        <v/>
      </c>
      <c r="B9253">
        <f>IF(ISNUMBER(Input!B9253),IF(AND(Input!B9253&gt;=20,Input!B9253&lt;=700),Input!B9253,""),"")</f>
        <v/>
      </c>
      <c r="C9253">
        <f>IF(B9253="","",INT(A9253))</f>
        <v/>
      </c>
      <c r="D9253">
        <f>IF(B9253="","",HOUR(A9253))</f>
        <v/>
      </c>
      <c r="E9253">
        <f>IF(B9253="","",IF(INPUT!$I$1="","",IF(C9253&lt;(INT(INPUT!$I$1)-INPUT!$I$2),"Off Meds",IF(C9253&lt;=(INT(INPUT!$I$1)+INPUT!$I$2),"Washout","On Meds"))))</f>
        <v/>
      </c>
      <c r="F9253">
        <f>IF(B9253="","",1.509*(LN(B9253)^1.084-5.381))</f>
        <v/>
      </c>
      <c r="G9253">
        <f>IF(F9253="","",IF(F9253&lt;0,10*F9253^2,0))</f>
        <v/>
      </c>
      <c r="H9253">
        <f>IF(F9253="","",IF(F9253&gt;0,10*F9253^2,0))</f>
        <v/>
      </c>
    </row>
    <row r="9254">
      <c r="A9254">
        <f>Input!A9254</f>
        <v/>
      </c>
      <c r="B9254">
        <f>IF(ISNUMBER(Input!B9254),IF(AND(Input!B9254&gt;=20,Input!B9254&lt;=700),Input!B9254,""),"")</f>
        <v/>
      </c>
      <c r="C9254">
        <f>IF(B9254="","",INT(A9254))</f>
        <v/>
      </c>
      <c r="D9254">
        <f>IF(B9254="","",HOUR(A9254))</f>
        <v/>
      </c>
      <c r="E9254">
        <f>IF(B9254="","",IF(INPUT!$I$1="","",IF(C9254&lt;(INT(INPUT!$I$1)-INPUT!$I$2),"Off Meds",IF(C9254&lt;=(INT(INPUT!$I$1)+INPUT!$I$2),"Washout","On Meds"))))</f>
        <v/>
      </c>
      <c r="F9254">
        <f>IF(B9254="","",1.509*(LN(B9254)^1.084-5.381))</f>
        <v/>
      </c>
      <c r="G9254">
        <f>IF(F9254="","",IF(F9254&lt;0,10*F9254^2,0))</f>
        <v/>
      </c>
      <c r="H9254">
        <f>IF(F9254="","",IF(F9254&gt;0,10*F9254^2,0))</f>
        <v/>
      </c>
    </row>
    <row r="9255">
      <c r="A9255">
        <f>Input!A9255</f>
        <v/>
      </c>
      <c r="B9255">
        <f>IF(ISNUMBER(Input!B9255),IF(AND(Input!B9255&gt;=20,Input!B9255&lt;=700),Input!B9255,""),"")</f>
        <v/>
      </c>
      <c r="C9255">
        <f>IF(B9255="","",INT(A9255))</f>
        <v/>
      </c>
      <c r="D9255">
        <f>IF(B9255="","",HOUR(A9255))</f>
        <v/>
      </c>
      <c r="E9255">
        <f>IF(B9255="","",IF(INPUT!$I$1="","",IF(C9255&lt;(INT(INPUT!$I$1)-INPUT!$I$2),"Off Meds",IF(C9255&lt;=(INT(INPUT!$I$1)+INPUT!$I$2),"Washout","On Meds"))))</f>
        <v/>
      </c>
      <c r="F9255">
        <f>IF(B9255="","",1.509*(LN(B9255)^1.084-5.381))</f>
        <v/>
      </c>
      <c r="G9255">
        <f>IF(F9255="","",IF(F9255&lt;0,10*F9255^2,0))</f>
        <v/>
      </c>
      <c r="H9255">
        <f>IF(F9255="","",IF(F9255&gt;0,10*F9255^2,0))</f>
        <v/>
      </c>
    </row>
    <row r="9256">
      <c r="A9256">
        <f>Input!A9256</f>
        <v/>
      </c>
      <c r="B9256">
        <f>IF(ISNUMBER(Input!B9256),IF(AND(Input!B9256&gt;=20,Input!B9256&lt;=700),Input!B9256,""),"")</f>
        <v/>
      </c>
      <c r="C9256">
        <f>IF(B9256="","",INT(A9256))</f>
        <v/>
      </c>
      <c r="D9256">
        <f>IF(B9256="","",HOUR(A9256))</f>
        <v/>
      </c>
      <c r="E9256">
        <f>IF(B9256="","",IF(INPUT!$I$1="","",IF(C9256&lt;(INT(INPUT!$I$1)-INPUT!$I$2),"Off Meds",IF(C9256&lt;=(INT(INPUT!$I$1)+INPUT!$I$2),"Washout","On Meds"))))</f>
        <v/>
      </c>
      <c r="F9256">
        <f>IF(B9256="","",1.509*(LN(B9256)^1.084-5.381))</f>
        <v/>
      </c>
      <c r="G9256">
        <f>IF(F9256="","",IF(F9256&lt;0,10*F9256^2,0))</f>
        <v/>
      </c>
      <c r="H9256">
        <f>IF(F9256="","",IF(F9256&gt;0,10*F9256^2,0))</f>
        <v/>
      </c>
    </row>
    <row r="9257">
      <c r="A9257">
        <f>Input!A9257</f>
        <v/>
      </c>
      <c r="B9257">
        <f>IF(ISNUMBER(Input!B9257),IF(AND(Input!B9257&gt;=20,Input!B9257&lt;=700),Input!B9257,""),"")</f>
        <v/>
      </c>
      <c r="C9257">
        <f>IF(B9257="","",INT(A9257))</f>
        <v/>
      </c>
      <c r="D9257">
        <f>IF(B9257="","",HOUR(A9257))</f>
        <v/>
      </c>
      <c r="E9257">
        <f>IF(B9257="","",IF(INPUT!$I$1="","",IF(C9257&lt;(INT(INPUT!$I$1)-INPUT!$I$2),"Off Meds",IF(C9257&lt;=(INT(INPUT!$I$1)+INPUT!$I$2),"Washout","On Meds"))))</f>
        <v/>
      </c>
      <c r="F9257">
        <f>IF(B9257="","",1.509*(LN(B9257)^1.084-5.381))</f>
        <v/>
      </c>
      <c r="G9257">
        <f>IF(F9257="","",IF(F9257&lt;0,10*F9257^2,0))</f>
        <v/>
      </c>
      <c r="H9257">
        <f>IF(F9257="","",IF(F9257&gt;0,10*F9257^2,0))</f>
        <v/>
      </c>
    </row>
    <row r="9258">
      <c r="A9258">
        <f>Input!A9258</f>
        <v/>
      </c>
      <c r="B9258">
        <f>IF(ISNUMBER(Input!B9258),IF(AND(Input!B9258&gt;=20,Input!B9258&lt;=700),Input!B9258,""),"")</f>
        <v/>
      </c>
      <c r="C9258">
        <f>IF(B9258="","",INT(A9258))</f>
        <v/>
      </c>
      <c r="D9258">
        <f>IF(B9258="","",HOUR(A9258))</f>
        <v/>
      </c>
      <c r="E9258">
        <f>IF(B9258="","",IF(INPUT!$I$1="","",IF(C9258&lt;(INT(INPUT!$I$1)-INPUT!$I$2),"Off Meds",IF(C9258&lt;=(INT(INPUT!$I$1)+INPUT!$I$2),"Washout","On Meds"))))</f>
        <v/>
      </c>
      <c r="F9258">
        <f>IF(B9258="","",1.509*(LN(B9258)^1.084-5.381))</f>
        <v/>
      </c>
      <c r="G9258">
        <f>IF(F9258="","",IF(F9258&lt;0,10*F9258^2,0))</f>
        <v/>
      </c>
      <c r="H9258">
        <f>IF(F9258="","",IF(F9258&gt;0,10*F9258^2,0))</f>
        <v/>
      </c>
    </row>
    <row r="9259">
      <c r="A9259">
        <f>Input!A9259</f>
        <v/>
      </c>
      <c r="B9259">
        <f>IF(ISNUMBER(Input!B9259),IF(AND(Input!B9259&gt;=20,Input!B9259&lt;=700),Input!B9259,""),"")</f>
        <v/>
      </c>
      <c r="C9259">
        <f>IF(B9259="","",INT(A9259))</f>
        <v/>
      </c>
      <c r="D9259">
        <f>IF(B9259="","",HOUR(A9259))</f>
        <v/>
      </c>
      <c r="E9259">
        <f>IF(B9259="","",IF(INPUT!$I$1="","",IF(C9259&lt;(INT(INPUT!$I$1)-INPUT!$I$2),"Off Meds",IF(C9259&lt;=(INT(INPUT!$I$1)+INPUT!$I$2),"Washout","On Meds"))))</f>
        <v/>
      </c>
      <c r="F9259">
        <f>IF(B9259="","",1.509*(LN(B9259)^1.084-5.381))</f>
        <v/>
      </c>
      <c r="G9259">
        <f>IF(F9259="","",IF(F9259&lt;0,10*F9259^2,0))</f>
        <v/>
      </c>
      <c r="H9259">
        <f>IF(F9259="","",IF(F9259&gt;0,10*F9259^2,0))</f>
        <v/>
      </c>
    </row>
    <row r="9260">
      <c r="A9260">
        <f>Input!A9260</f>
        <v/>
      </c>
      <c r="B9260">
        <f>IF(ISNUMBER(Input!B9260),IF(AND(Input!B9260&gt;=20,Input!B9260&lt;=700),Input!B9260,""),"")</f>
        <v/>
      </c>
      <c r="C9260">
        <f>IF(B9260="","",INT(A9260))</f>
        <v/>
      </c>
      <c r="D9260">
        <f>IF(B9260="","",HOUR(A9260))</f>
        <v/>
      </c>
      <c r="E9260">
        <f>IF(B9260="","",IF(INPUT!$I$1="","",IF(C9260&lt;(INT(INPUT!$I$1)-INPUT!$I$2),"Off Meds",IF(C9260&lt;=(INT(INPUT!$I$1)+INPUT!$I$2),"Washout","On Meds"))))</f>
        <v/>
      </c>
      <c r="F9260">
        <f>IF(B9260="","",1.509*(LN(B9260)^1.084-5.381))</f>
        <v/>
      </c>
      <c r="G9260">
        <f>IF(F9260="","",IF(F9260&lt;0,10*F9260^2,0))</f>
        <v/>
      </c>
      <c r="H9260">
        <f>IF(F9260="","",IF(F9260&gt;0,10*F9260^2,0))</f>
        <v/>
      </c>
    </row>
    <row r="9261">
      <c r="A9261">
        <f>Input!A9261</f>
        <v/>
      </c>
      <c r="B9261">
        <f>IF(ISNUMBER(Input!B9261),IF(AND(Input!B9261&gt;=20,Input!B9261&lt;=700),Input!B9261,""),"")</f>
        <v/>
      </c>
      <c r="C9261">
        <f>IF(B9261="","",INT(A9261))</f>
        <v/>
      </c>
      <c r="D9261">
        <f>IF(B9261="","",HOUR(A9261))</f>
        <v/>
      </c>
      <c r="E9261">
        <f>IF(B9261="","",IF(INPUT!$I$1="","",IF(C9261&lt;(INT(INPUT!$I$1)-INPUT!$I$2),"Off Meds",IF(C9261&lt;=(INT(INPUT!$I$1)+INPUT!$I$2),"Washout","On Meds"))))</f>
        <v/>
      </c>
      <c r="F9261">
        <f>IF(B9261="","",1.509*(LN(B9261)^1.084-5.381))</f>
        <v/>
      </c>
      <c r="G9261">
        <f>IF(F9261="","",IF(F9261&lt;0,10*F9261^2,0))</f>
        <v/>
      </c>
      <c r="H9261">
        <f>IF(F9261="","",IF(F9261&gt;0,10*F9261^2,0))</f>
        <v/>
      </c>
    </row>
    <row r="9262">
      <c r="A9262">
        <f>Input!A9262</f>
        <v/>
      </c>
      <c r="B9262">
        <f>IF(ISNUMBER(Input!B9262),IF(AND(Input!B9262&gt;=20,Input!B9262&lt;=700),Input!B9262,""),"")</f>
        <v/>
      </c>
      <c r="C9262">
        <f>IF(B9262="","",INT(A9262))</f>
        <v/>
      </c>
      <c r="D9262">
        <f>IF(B9262="","",HOUR(A9262))</f>
        <v/>
      </c>
      <c r="E9262">
        <f>IF(B9262="","",IF(INPUT!$I$1="","",IF(C9262&lt;(INT(INPUT!$I$1)-INPUT!$I$2),"Off Meds",IF(C9262&lt;=(INT(INPUT!$I$1)+INPUT!$I$2),"Washout","On Meds"))))</f>
        <v/>
      </c>
      <c r="F9262">
        <f>IF(B9262="","",1.509*(LN(B9262)^1.084-5.381))</f>
        <v/>
      </c>
      <c r="G9262">
        <f>IF(F9262="","",IF(F9262&lt;0,10*F9262^2,0))</f>
        <v/>
      </c>
      <c r="H9262">
        <f>IF(F9262="","",IF(F9262&gt;0,10*F9262^2,0))</f>
        <v/>
      </c>
    </row>
    <row r="9263">
      <c r="A9263">
        <f>Input!A9263</f>
        <v/>
      </c>
      <c r="B9263">
        <f>IF(ISNUMBER(Input!B9263),IF(AND(Input!B9263&gt;=20,Input!B9263&lt;=700),Input!B9263,""),"")</f>
        <v/>
      </c>
      <c r="C9263">
        <f>IF(B9263="","",INT(A9263))</f>
        <v/>
      </c>
      <c r="D9263">
        <f>IF(B9263="","",HOUR(A9263))</f>
        <v/>
      </c>
      <c r="E9263">
        <f>IF(B9263="","",IF(INPUT!$I$1="","",IF(C9263&lt;(INT(INPUT!$I$1)-INPUT!$I$2),"Off Meds",IF(C9263&lt;=(INT(INPUT!$I$1)+INPUT!$I$2),"Washout","On Meds"))))</f>
        <v/>
      </c>
      <c r="F9263">
        <f>IF(B9263="","",1.509*(LN(B9263)^1.084-5.381))</f>
        <v/>
      </c>
      <c r="G9263">
        <f>IF(F9263="","",IF(F9263&lt;0,10*F9263^2,0))</f>
        <v/>
      </c>
      <c r="H9263">
        <f>IF(F9263="","",IF(F9263&gt;0,10*F9263^2,0))</f>
        <v/>
      </c>
    </row>
    <row r="9264">
      <c r="A9264">
        <f>Input!A9264</f>
        <v/>
      </c>
      <c r="B9264">
        <f>IF(ISNUMBER(Input!B9264),IF(AND(Input!B9264&gt;=20,Input!B9264&lt;=700),Input!B9264,""),"")</f>
        <v/>
      </c>
      <c r="C9264">
        <f>IF(B9264="","",INT(A9264))</f>
        <v/>
      </c>
      <c r="D9264">
        <f>IF(B9264="","",HOUR(A9264))</f>
        <v/>
      </c>
      <c r="E9264">
        <f>IF(B9264="","",IF(INPUT!$I$1="","",IF(C9264&lt;(INT(INPUT!$I$1)-INPUT!$I$2),"Off Meds",IF(C9264&lt;=(INT(INPUT!$I$1)+INPUT!$I$2),"Washout","On Meds"))))</f>
        <v/>
      </c>
      <c r="F9264">
        <f>IF(B9264="","",1.509*(LN(B9264)^1.084-5.381))</f>
        <v/>
      </c>
      <c r="G9264">
        <f>IF(F9264="","",IF(F9264&lt;0,10*F9264^2,0))</f>
        <v/>
      </c>
      <c r="H9264">
        <f>IF(F9264="","",IF(F9264&gt;0,10*F9264^2,0))</f>
        <v/>
      </c>
    </row>
    <row r="9265">
      <c r="A9265">
        <f>Input!A9265</f>
        <v/>
      </c>
      <c r="B9265">
        <f>IF(ISNUMBER(Input!B9265),IF(AND(Input!B9265&gt;=20,Input!B9265&lt;=700),Input!B9265,""),"")</f>
        <v/>
      </c>
      <c r="C9265">
        <f>IF(B9265="","",INT(A9265))</f>
        <v/>
      </c>
      <c r="D9265">
        <f>IF(B9265="","",HOUR(A9265))</f>
        <v/>
      </c>
      <c r="E9265">
        <f>IF(B9265="","",IF(INPUT!$I$1="","",IF(C9265&lt;(INT(INPUT!$I$1)-INPUT!$I$2),"Off Meds",IF(C9265&lt;=(INT(INPUT!$I$1)+INPUT!$I$2),"Washout","On Meds"))))</f>
        <v/>
      </c>
      <c r="F9265">
        <f>IF(B9265="","",1.509*(LN(B9265)^1.084-5.381))</f>
        <v/>
      </c>
      <c r="G9265">
        <f>IF(F9265="","",IF(F9265&lt;0,10*F9265^2,0))</f>
        <v/>
      </c>
      <c r="H9265">
        <f>IF(F9265="","",IF(F9265&gt;0,10*F9265^2,0))</f>
        <v/>
      </c>
    </row>
    <row r="9266">
      <c r="A9266">
        <f>Input!A9266</f>
        <v/>
      </c>
      <c r="B9266">
        <f>IF(ISNUMBER(Input!B9266),IF(AND(Input!B9266&gt;=20,Input!B9266&lt;=700),Input!B9266,""),"")</f>
        <v/>
      </c>
      <c r="C9266">
        <f>IF(B9266="","",INT(A9266))</f>
        <v/>
      </c>
      <c r="D9266">
        <f>IF(B9266="","",HOUR(A9266))</f>
        <v/>
      </c>
      <c r="E9266">
        <f>IF(B9266="","",IF(INPUT!$I$1="","",IF(C9266&lt;(INT(INPUT!$I$1)-INPUT!$I$2),"Off Meds",IF(C9266&lt;=(INT(INPUT!$I$1)+INPUT!$I$2),"Washout","On Meds"))))</f>
        <v/>
      </c>
      <c r="F9266">
        <f>IF(B9266="","",1.509*(LN(B9266)^1.084-5.381))</f>
        <v/>
      </c>
      <c r="G9266">
        <f>IF(F9266="","",IF(F9266&lt;0,10*F9266^2,0))</f>
        <v/>
      </c>
      <c r="H9266">
        <f>IF(F9266="","",IF(F9266&gt;0,10*F9266^2,0))</f>
        <v/>
      </c>
    </row>
    <row r="9267">
      <c r="A9267">
        <f>Input!A9267</f>
        <v/>
      </c>
      <c r="B9267">
        <f>IF(ISNUMBER(Input!B9267),IF(AND(Input!B9267&gt;=20,Input!B9267&lt;=700),Input!B9267,""),"")</f>
        <v/>
      </c>
      <c r="C9267">
        <f>IF(B9267="","",INT(A9267))</f>
        <v/>
      </c>
      <c r="D9267">
        <f>IF(B9267="","",HOUR(A9267))</f>
        <v/>
      </c>
      <c r="E9267">
        <f>IF(B9267="","",IF(INPUT!$I$1="","",IF(C9267&lt;(INT(INPUT!$I$1)-INPUT!$I$2),"Off Meds",IF(C9267&lt;=(INT(INPUT!$I$1)+INPUT!$I$2),"Washout","On Meds"))))</f>
        <v/>
      </c>
      <c r="F9267">
        <f>IF(B9267="","",1.509*(LN(B9267)^1.084-5.381))</f>
        <v/>
      </c>
      <c r="G9267">
        <f>IF(F9267="","",IF(F9267&lt;0,10*F9267^2,0))</f>
        <v/>
      </c>
      <c r="H9267">
        <f>IF(F9267="","",IF(F9267&gt;0,10*F9267^2,0))</f>
        <v/>
      </c>
    </row>
    <row r="9268">
      <c r="A9268">
        <f>Input!A9268</f>
        <v/>
      </c>
      <c r="B9268">
        <f>IF(ISNUMBER(Input!B9268),IF(AND(Input!B9268&gt;=20,Input!B9268&lt;=700),Input!B9268,""),"")</f>
        <v/>
      </c>
      <c r="C9268">
        <f>IF(B9268="","",INT(A9268))</f>
        <v/>
      </c>
      <c r="D9268">
        <f>IF(B9268="","",HOUR(A9268))</f>
        <v/>
      </c>
      <c r="E9268">
        <f>IF(B9268="","",IF(INPUT!$I$1="","",IF(C9268&lt;(INT(INPUT!$I$1)-INPUT!$I$2),"Off Meds",IF(C9268&lt;=(INT(INPUT!$I$1)+INPUT!$I$2),"Washout","On Meds"))))</f>
        <v/>
      </c>
      <c r="F9268">
        <f>IF(B9268="","",1.509*(LN(B9268)^1.084-5.381))</f>
        <v/>
      </c>
      <c r="G9268">
        <f>IF(F9268="","",IF(F9268&lt;0,10*F9268^2,0))</f>
        <v/>
      </c>
      <c r="H9268">
        <f>IF(F9268="","",IF(F9268&gt;0,10*F9268^2,0))</f>
        <v/>
      </c>
    </row>
    <row r="9269">
      <c r="A9269">
        <f>Input!A9269</f>
        <v/>
      </c>
      <c r="B9269">
        <f>IF(ISNUMBER(Input!B9269),IF(AND(Input!B9269&gt;=20,Input!B9269&lt;=700),Input!B9269,""),"")</f>
        <v/>
      </c>
      <c r="C9269">
        <f>IF(B9269="","",INT(A9269))</f>
        <v/>
      </c>
      <c r="D9269">
        <f>IF(B9269="","",HOUR(A9269))</f>
        <v/>
      </c>
      <c r="E9269">
        <f>IF(B9269="","",IF(INPUT!$I$1="","",IF(C9269&lt;(INT(INPUT!$I$1)-INPUT!$I$2),"Off Meds",IF(C9269&lt;=(INT(INPUT!$I$1)+INPUT!$I$2),"Washout","On Meds"))))</f>
        <v/>
      </c>
      <c r="F9269">
        <f>IF(B9269="","",1.509*(LN(B9269)^1.084-5.381))</f>
        <v/>
      </c>
      <c r="G9269">
        <f>IF(F9269="","",IF(F9269&lt;0,10*F9269^2,0))</f>
        <v/>
      </c>
      <c r="H9269">
        <f>IF(F9269="","",IF(F9269&gt;0,10*F9269^2,0))</f>
        <v/>
      </c>
    </row>
    <row r="9270">
      <c r="A9270">
        <f>Input!A9270</f>
        <v/>
      </c>
      <c r="B9270">
        <f>IF(ISNUMBER(Input!B9270),IF(AND(Input!B9270&gt;=20,Input!B9270&lt;=700),Input!B9270,""),"")</f>
        <v/>
      </c>
      <c r="C9270">
        <f>IF(B9270="","",INT(A9270))</f>
        <v/>
      </c>
      <c r="D9270">
        <f>IF(B9270="","",HOUR(A9270))</f>
        <v/>
      </c>
      <c r="E9270">
        <f>IF(B9270="","",IF(INPUT!$I$1="","",IF(C9270&lt;(INT(INPUT!$I$1)-INPUT!$I$2),"Off Meds",IF(C9270&lt;=(INT(INPUT!$I$1)+INPUT!$I$2),"Washout","On Meds"))))</f>
        <v/>
      </c>
      <c r="F9270">
        <f>IF(B9270="","",1.509*(LN(B9270)^1.084-5.381))</f>
        <v/>
      </c>
      <c r="G9270">
        <f>IF(F9270="","",IF(F9270&lt;0,10*F9270^2,0))</f>
        <v/>
      </c>
      <c r="H9270">
        <f>IF(F9270="","",IF(F9270&gt;0,10*F9270^2,0))</f>
        <v/>
      </c>
    </row>
    <row r="9271">
      <c r="A9271">
        <f>Input!A9271</f>
        <v/>
      </c>
      <c r="B9271">
        <f>IF(ISNUMBER(Input!B9271),IF(AND(Input!B9271&gt;=20,Input!B9271&lt;=700),Input!B9271,""),"")</f>
        <v/>
      </c>
      <c r="C9271">
        <f>IF(B9271="","",INT(A9271))</f>
        <v/>
      </c>
      <c r="D9271">
        <f>IF(B9271="","",HOUR(A9271))</f>
        <v/>
      </c>
      <c r="E9271">
        <f>IF(B9271="","",IF(INPUT!$I$1="","",IF(C9271&lt;(INT(INPUT!$I$1)-INPUT!$I$2),"Off Meds",IF(C9271&lt;=(INT(INPUT!$I$1)+INPUT!$I$2),"Washout","On Meds"))))</f>
        <v/>
      </c>
      <c r="F9271">
        <f>IF(B9271="","",1.509*(LN(B9271)^1.084-5.381))</f>
        <v/>
      </c>
      <c r="G9271">
        <f>IF(F9271="","",IF(F9271&lt;0,10*F9271^2,0))</f>
        <v/>
      </c>
      <c r="H9271">
        <f>IF(F9271="","",IF(F9271&gt;0,10*F9271^2,0))</f>
        <v/>
      </c>
    </row>
    <row r="9272">
      <c r="A9272">
        <f>Input!A9272</f>
        <v/>
      </c>
      <c r="B9272">
        <f>IF(ISNUMBER(Input!B9272),IF(AND(Input!B9272&gt;=20,Input!B9272&lt;=700),Input!B9272,""),"")</f>
        <v/>
      </c>
      <c r="C9272">
        <f>IF(B9272="","",INT(A9272))</f>
        <v/>
      </c>
      <c r="D9272">
        <f>IF(B9272="","",HOUR(A9272))</f>
        <v/>
      </c>
      <c r="E9272">
        <f>IF(B9272="","",IF(INPUT!$I$1="","",IF(C9272&lt;(INT(INPUT!$I$1)-INPUT!$I$2),"Off Meds",IF(C9272&lt;=(INT(INPUT!$I$1)+INPUT!$I$2),"Washout","On Meds"))))</f>
        <v/>
      </c>
      <c r="F9272">
        <f>IF(B9272="","",1.509*(LN(B9272)^1.084-5.381))</f>
        <v/>
      </c>
      <c r="G9272">
        <f>IF(F9272="","",IF(F9272&lt;0,10*F9272^2,0))</f>
        <v/>
      </c>
      <c r="H9272">
        <f>IF(F9272="","",IF(F9272&gt;0,10*F9272^2,0))</f>
        <v/>
      </c>
    </row>
    <row r="9273">
      <c r="A9273">
        <f>Input!A9273</f>
        <v/>
      </c>
      <c r="B9273">
        <f>IF(ISNUMBER(Input!B9273),IF(AND(Input!B9273&gt;=20,Input!B9273&lt;=700),Input!B9273,""),"")</f>
        <v/>
      </c>
      <c r="C9273">
        <f>IF(B9273="","",INT(A9273))</f>
        <v/>
      </c>
      <c r="D9273">
        <f>IF(B9273="","",HOUR(A9273))</f>
        <v/>
      </c>
      <c r="E9273">
        <f>IF(B9273="","",IF(INPUT!$I$1="","",IF(C9273&lt;(INT(INPUT!$I$1)-INPUT!$I$2),"Off Meds",IF(C9273&lt;=(INT(INPUT!$I$1)+INPUT!$I$2),"Washout","On Meds"))))</f>
        <v/>
      </c>
      <c r="F9273">
        <f>IF(B9273="","",1.509*(LN(B9273)^1.084-5.381))</f>
        <v/>
      </c>
      <c r="G9273">
        <f>IF(F9273="","",IF(F9273&lt;0,10*F9273^2,0))</f>
        <v/>
      </c>
      <c r="H9273">
        <f>IF(F9273="","",IF(F9273&gt;0,10*F9273^2,0))</f>
        <v/>
      </c>
    </row>
    <row r="9274">
      <c r="A9274">
        <f>Input!A9274</f>
        <v/>
      </c>
      <c r="B9274">
        <f>IF(ISNUMBER(Input!B9274),IF(AND(Input!B9274&gt;=20,Input!B9274&lt;=700),Input!B9274,""),"")</f>
        <v/>
      </c>
      <c r="C9274">
        <f>IF(B9274="","",INT(A9274))</f>
        <v/>
      </c>
      <c r="D9274">
        <f>IF(B9274="","",HOUR(A9274))</f>
        <v/>
      </c>
      <c r="E9274">
        <f>IF(B9274="","",IF(INPUT!$I$1="","",IF(C9274&lt;(INT(INPUT!$I$1)-INPUT!$I$2),"Off Meds",IF(C9274&lt;=(INT(INPUT!$I$1)+INPUT!$I$2),"Washout","On Meds"))))</f>
        <v/>
      </c>
      <c r="F9274">
        <f>IF(B9274="","",1.509*(LN(B9274)^1.084-5.381))</f>
        <v/>
      </c>
      <c r="G9274">
        <f>IF(F9274="","",IF(F9274&lt;0,10*F9274^2,0))</f>
        <v/>
      </c>
      <c r="H9274">
        <f>IF(F9274="","",IF(F9274&gt;0,10*F9274^2,0))</f>
        <v/>
      </c>
    </row>
    <row r="9275">
      <c r="A9275">
        <f>Input!A9275</f>
        <v/>
      </c>
      <c r="B9275">
        <f>IF(ISNUMBER(Input!B9275),IF(AND(Input!B9275&gt;=20,Input!B9275&lt;=700),Input!B9275,""),"")</f>
        <v/>
      </c>
      <c r="C9275">
        <f>IF(B9275="","",INT(A9275))</f>
        <v/>
      </c>
      <c r="D9275">
        <f>IF(B9275="","",HOUR(A9275))</f>
        <v/>
      </c>
      <c r="E9275">
        <f>IF(B9275="","",IF(INPUT!$I$1="","",IF(C9275&lt;(INT(INPUT!$I$1)-INPUT!$I$2),"Off Meds",IF(C9275&lt;=(INT(INPUT!$I$1)+INPUT!$I$2),"Washout","On Meds"))))</f>
        <v/>
      </c>
      <c r="F9275">
        <f>IF(B9275="","",1.509*(LN(B9275)^1.084-5.381))</f>
        <v/>
      </c>
      <c r="G9275">
        <f>IF(F9275="","",IF(F9275&lt;0,10*F9275^2,0))</f>
        <v/>
      </c>
      <c r="H9275">
        <f>IF(F9275="","",IF(F9275&gt;0,10*F9275^2,0))</f>
        <v/>
      </c>
    </row>
    <row r="9276">
      <c r="A9276">
        <f>Input!A9276</f>
        <v/>
      </c>
      <c r="B9276">
        <f>IF(ISNUMBER(Input!B9276),IF(AND(Input!B9276&gt;=20,Input!B9276&lt;=700),Input!B9276,""),"")</f>
        <v/>
      </c>
      <c r="C9276">
        <f>IF(B9276="","",INT(A9276))</f>
        <v/>
      </c>
      <c r="D9276">
        <f>IF(B9276="","",HOUR(A9276))</f>
        <v/>
      </c>
      <c r="E9276">
        <f>IF(B9276="","",IF(INPUT!$I$1="","",IF(C9276&lt;(INT(INPUT!$I$1)-INPUT!$I$2),"Off Meds",IF(C9276&lt;=(INT(INPUT!$I$1)+INPUT!$I$2),"Washout","On Meds"))))</f>
        <v/>
      </c>
      <c r="F9276">
        <f>IF(B9276="","",1.509*(LN(B9276)^1.084-5.381))</f>
        <v/>
      </c>
      <c r="G9276">
        <f>IF(F9276="","",IF(F9276&lt;0,10*F9276^2,0))</f>
        <v/>
      </c>
      <c r="H9276">
        <f>IF(F9276="","",IF(F9276&gt;0,10*F9276^2,0))</f>
        <v/>
      </c>
    </row>
    <row r="9277">
      <c r="A9277">
        <f>Input!A9277</f>
        <v/>
      </c>
      <c r="B9277">
        <f>IF(ISNUMBER(Input!B9277),IF(AND(Input!B9277&gt;=20,Input!B9277&lt;=700),Input!B9277,""),"")</f>
        <v/>
      </c>
      <c r="C9277">
        <f>IF(B9277="","",INT(A9277))</f>
        <v/>
      </c>
      <c r="D9277">
        <f>IF(B9277="","",HOUR(A9277))</f>
        <v/>
      </c>
      <c r="E9277">
        <f>IF(B9277="","",IF(INPUT!$I$1="","",IF(C9277&lt;(INT(INPUT!$I$1)-INPUT!$I$2),"Off Meds",IF(C9277&lt;=(INT(INPUT!$I$1)+INPUT!$I$2),"Washout","On Meds"))))</f>
        <v/>
      </c>
      <c r="F9277">
        <f>IF(B9277="","",1.509*(LN(B9277)^1.084-5.381))</f>
        <v/>
      </c>
      <c r="G9277">
        <f>IF(F9277="","",IF(F9277&lt;0,10*F9277^2,0))</f>
        <v/>
      </c>
      <c r="H9277">
        <f>IF(F9277="","",IF(F9277&gt;0,10*F9277^2,0))</f>
        <v/>
      </c>
    </row>
    <row r="9278">
      <c r="A9278">
        <f>Input!A9278</f>
        <v/>
      </c>
      <c r="B9278">
        <f>IF(ISNUMBER(Input!B9278),IF(AND(Input!B9278&gt;=20,Input!B9278&lt;=700),Input!B9278,""),"")</f>
        <v/>
      </c>
      <c r="C9278">
        <f>IF(B9278="","",INT(A9278))</f>
        <v/>
      </c>
      <c r="D9278">
        <f>IF(B9278="","",HOUR(A9278))</f>
        <v/>
      </c>
      <c r="E9278">
        <f>IF(B9278="","",IF(INPUT!$I$1="","",IF(C9278&lt;(INT(INPUT!$I$1)-INPUT!$I$2),"Off Meds",IF(C9278&lt;=(INT(INPUT!$I$1)+INPUT!$I$2),"Washout","On Meds"))))</f>
        <v/>
      </c>
      <c r="F9278">
        <f>IF(B9278="","",1.509*(LN(B9278)^1.084-5.381))</f>
        <v/>
      </c>
      <c r="G9278">
        <f>IF(F9278="","",IF(F9278&lt;0,10*F9278^2,0))</f>
        <v/>
      </c>
      <c r="H9278">
        <f>IF(F9278="","",IF(F9278&gt;0,10*F9278^2,0))</f>
        <v/>
      </c>
    </row>
    <row r="9279">
      <c r="A9279">
        <f>Input!A9279</f>
        <v/>
      </c>
      <c r="B9279">
        <f>IF(ISNUMBER(Input!B9279),IF(AND(Input!B9279&gt;=20,Input!B9279&lt;=700),Input!B9279,""),"")</f>
        <v/>
      </c>
      <c r="C9279">
        <f>IF(B9279="","",INT(A9279))</f>
        <v/>
      </c>
      <c r="D9279">
        <f>IF(B9279="","",HOUR(A9279))</f>
        <v/>
      </c>
      <c r="E9279">
        <f>IF(B9279="","",IF(INPUT!$I$1="","",IF(C9279&lt;(INT(INPUT!$I$1)-INPUT!$I$2),"Off Meds",IF(C9279&lt;=(INT(INPUT!$I$1)+INPUT!$I$2),"Washout","On Meds"))))</f>
        <v/>
      </c>
      <c r="F9279">
        <f>IF(B9279="","",1.509*(LN(B9279)^1.084-5.381))</f>
        <v/>
      </c>
      <c r="G9279">
        <f>IF(F9279="","",IF(F9279&lt;0,10*F9279^2,0))</f>
        <v/>
      </c>
      <c r="H9279">
        <f>IF(F9279="","",IF(F9279&gt;0,10*F9279^2,0))</f>
        <v/>
      </c>
    </row>
    <row r="9280">
      <c r="A9280">
        <f>Input!A9280</f>
        <v/>
      </c>
      <c r="B9280">
        <f>IF(ISNUMBER(Input!B9280),IF(AND(Input!B9280&gt;=20,Input!B9280&lt;=700),Input!B9280,""),"")</f>
        <v/>
      </c>
      <c r="C9280">
        <f>IF(B9280="","",INT(A9280))</f>
        <v/>
      </c>
      <c r="D9280">
        <f>IF(B9280="","",HOUR(A9280))</f>
        <v/>
      </c>
      <c r="E9280">
        <f>IF(B9280="","",IF(INPUT!$I$1="","",IF(C9280&lt;(INT(INPUT!$I$1)-INPUT!$I$2),"Off Meds",IF(C9280&lt;=(INT(INPUT!$I$1)+INPUT!$I$2),"Washout","On Meds"))))</f>
        <v/>
      </c>
      <c r="F9280">
        <f>IF(B9280="","",1.509*(LN(B9280)^1.084-5.381))</f>
        <v/>
      </c>
      <c r="G9280">
        <f>IF(F9280="","",IF(F9280&lt;0,10*F9280^2,0))</f>
        <v/>
      </c>
      <c r="H9280">
        <f>IF(F9280="","",IF(F9280&gt;0,10*F9280^2,0))</f>
        <v/>
      </c>
    </row>
    <row r="9281">
      <c r="A9281">
        <f>Input!A9281</f>
        <v/>
      </c>
      <c r="B9281">
        <f>IF(ISNUMBER(Input!B9281),IF(AND(Input!B9281&gt;=20,Input!B9281&lt;=700),Input!B9281,""),"")</f>
        <v/>
      </c>
      <c r="C9281">
        <f>IF(B9281="","",INT(A9281))</f>
        <v/>
      </c>
      <c r="D9281">
        <f>IF(B9281="","",HOUR(A9281))</f>
        <v/>
      </c>
      <c r="E9281">
        <f>IF(B9281="","",IF(INPUT!$I$1="","",IF(C9281&lt;(INT(INPUT!$I$1)-INPUT!$I$2),"Off Meds",IF(C9281&lt;=(INT(INPUT!$I$1)+INPUT!$I$2),"Washout","On Meds"))))</f>
        <v/>
      </c>
      <c r="F9281">
        <f>IF(B9281="","",1.509*(LN(B9281)^1.084-5.381))</f>
        <v/>
      </c>
      <c r="G9281">
        <f>IF(F9281="","",IF(F9281&lt;0,10*F9281^2,0))</f>
        <v/>
      </c>
      <c r="H9281">
        <f>IF(F9281="","",IF(F9281&gt;0,10*F9281^2,0))</f>
        <v/>
      </c>
    </row>
    <row r="9282">
      <c r="A9282">
        <f>Input!A9282</f>
        <v/>
      </c>
      <c r="B9282">
        <f>IF(ISNUMBER(Input!B9282),IF(AND(Input!B9282&gt;=20,Input!B9282&lt;=700),Input!B9282,""),"")</f>
        <v/>
      </c>
      <c r="C9282">
        <f>IF(B9282="","",INT(A9282))</f>
        <v/>
      </c>
      <c r="D9282">
        <f>IF(B9282="","",HOUR(A9282))</f>
        <v/>
      </c>
      <c r="E9282">
        <f>IF(B9282="","",IF(INPUT!$I$1="","",IF(C9282&lt;(INT(INPUT!$I$1)-INPUT!$I$2),"Off Meds",IF(C9282&lt;=(INT(INPUT!$I$1)+INPUT!$I$2),"Washout","On Meds"))))</f>
        <v/>
      </c>
      <c r="F9282">
        <f>IF(B9282="","",1.509*(LN(B9282)^1.084-5.381))</f>
        <v/>
      </c>
      <c r="G9282">
        <f>IF(F9282="","",IF(F9282&lt;0,10*F9282^2,0))</f>
        <v/>
      </c>
      <c r="H9282">
        <f>IF(F9282="","",IF(F9282&gt;0,10*F9282^2,0))</f>
        <v/>
      </c>
    </row>
    <row r="9283">
      <c r="A9283">
        <f>Input!A9283</f>
        <v/>
      </c>
      <c r="B9283">
        <f>IF(ISNUMBER(Input!B9283),IF(AND(Input!B9283&gt;=20,Input!B9283&lt;=700),Input!B9283,""),"")</f>
        <v/>
      </c>
      <c r="C9283">
        <f>IF(B9283="","",INT(A9283))</f>
        <v/>
      </c>
      <c r="D9283">
        <f>IF(B9283="","",HOUR(A9283))</f>
        <v/>
      </c>
      <c r="E9283">
        <f>IF(B9283="","",IF(INPUT!$I$1="","",IF(C9283&lt;(INT(INPUT!$I$1)-INPUT!$I$2),"Off Meds",IF(C9283&lt;=(INT(INPUT!$I$1)+INPUT!$I$2),"Washout","On Meds"))))</f>
        <v/>
      </c>
      <c r="F9283">
        <f>IF(B9283="","",1.509*(LN(B9283)^1.084-5.381))</f>
        <v/>
      </c>
      <c r="G9283">
        <f>IF(F9283="","",IF(F9283&lt;0,10*F9283^2,0))</f>
        <v/>
      </c>
      <c r="H9283">
        <f>IF(F9283="","",IF(F9283&gt;0,10*F9283^2,0))</f>
        <v/>
      </c>
    </row>
    <row r="9284">
      <c r="A9284">
        <f>Input!A9284</f>
        <v/>
      </c>
      <c r="B9284">
        <f>IF(ISNUMBER(Input!B9284),IF(AND(Input!B9284&gt;=20,Input!B9284&lt;=700),Input!B9284,""),"")</f>
        <v/>
      </c>
      <c r="C9284">
        <f>IF(B9284="","",INT(A9284))</f>
        <v/>
      </c>
      <c r="D9284">
        <f>IF(B9284="","",HOUR(A9284))</f>
        <v/>
      </c>
      <c r="E9284">
        <f>IF(B9284="","",IF(INPUT!$I$1="","",IF(C9284&lt;(INT(INPUT!$I$1)-INPUT!$I$2),"Off Meds",IF(C9284&lt;=(INT(INPUT!$I$1)+INPUT!$I$2),"Washout","On Meds"))))</f>
        <v/>
      </c>
      <c r="F9284">
        <f>IF(B9284="","",1.509*(LN(B9284)^1.084-5.381))</f>
        <v/>
      </c>
      <c r="G9284">
        <f>IF(F9284="","",IF(F9284&lt;0,10*F9284^2,0))</f>
        <v/>
      </c>
      <c r="H9284">
        <f>IF(F9284="","",IF(F9284&gt;0,10*F9284^2,0))</f>
        <v/>
      </c>
    </row>
    <row r="9285">
      <c r="A9285">
        <f>Input!A9285</f>
        <v/>
      </c>
      <c r="B9285">
        <f>IF(ISNUMBER(Input!B9285),IF(AND(Input!B9285&gt;=20,Input!B9285&lt;=700),Input!B9285,""),"")</f>
        <v/>
      </c>
      <c r="C9285">
        <f>IF(B9285="","",INT(A9285))</f>
        <v/>
      </c>
      <c r="D9285">
        <f>IF(B9285="","",HOUR(A9285))</f>
        <v/>
      </c>
      <c r="E9285">
        <f>IF(B9285="","",IF(INPUT!$I$1="","",IF(C9285&lt;(INT(INPUT!$I$1)-INPUT!$I$2),"Off Meds",IF(C9285&lt;=(INT(INPUT!$I$1)+INPUT!$I$2),"Washout","On Meds"))))</f>
        <v/>
      </c>
      <c r="F9285">
        <f>IF(B9285="","",1.509*(LN(B9285)^1.084-5.381))</f>
        <v/>
      </c>
      <c r="G9285">
        <f>IF(F9285="","",IF(F9285&lt;0,10*F9285^2,0))</f>
        <v/>
      </c>
      <c r="H9285">
        <f>IF(F9285="","",IF(F9285&gt;0,10*F9285^2,0))</f>
        <v/>
      </c>
    </row>
    <row r="9286">
      <c r="A9286">
        <f>Input!A9286</f>
        <v/>
      </c>
      <c r="B9286">
        <f>IF(ISNUMBER(Input!B9286),IF(AND(Input!B9286&gt;=20,Input!B9286&lt;=700),Input!B9286,""),"")</f>
        <v/>
      </c>
      <c r="C9286">
        <f>IF(B9286="","",INT(A9286))</f>
        <v/>
      </c>
      <c r="D9286">
        <f>IF(B9286="","",HOUR(A9286))</f>
        <v/>
      </c>
      <c r="E9286">
        <f>IF(B9286="","",IF(INPUT!$I$1="","",IF(C9286&lt;(INT(INPUT!$I$1)-INPUT!$I$2),"Off Meds",IF(C9286&lt;=(INT(INPUT!$I$1)+INPUT!$I$2),"Washout","On Meds"))))</f>
        <v/>
      </c>
      <c r="F9286">
        <f>IF(B9286="","",1.509*(LN(B9286)^1.084-5.381))</f>
        <v/>
      </c>
      <c r="G9286">
        <f>IF(F9286="","",IF(F9286&lt;0,10*F9286^2,0))</f>
        <v/>
      </c>
      <c r="H9286">
        <f>IF(F9286="","",IF(F9286&gt;0,10*F9286^2,0))</f>
        <v/>
      </c>
    </row>
    <row r="9287">
      <c r="A9287">
        <f>Input!A9287</f>
        <v/>
      </c>
      <c r="B9287">
        <f>IF(ISNUMBER(Input!B9287),IF(AND(Input!B9287&gt;=20,Input!B9287&lt;=700),Input!B9287,""),"")</f>
        <v/>
      </c>
      <c r="C9287">
        <f>IF(B9287="","",INT(A9287))</f>
        <v/>
      </c>
      <c r="D9287">
        <f>IF(B9287="","",HOUR(A9287))</f>
        <v/>
      </c>
      <c r="E9287">
        <f>IF(B9287="","",IF(INPUT!$I$1="","",IF(C9287&lt;(INT(INPUT!$I$1)-INPUT!$I$2),"Off Meds",IF(C9287&lt;=(INT(INPUT!$I$1)+INPUT!$I$2),"Washout","On Meds"))))</f>
        <v/>
      </c>
      <c r="F9287">
        <f>IF(B9287="","",1.509*(LN(B9287)^1.084-5.381))</f>
        <v/>
      </c>
      <c r="G9287">
        <f>IF(F9287="","",IF(F9287&lt;0,10*F9287^2,0))</f>
        <v/>
      </c>
      <c r="H9287">
        <f>IF(F9287="","",IF(F9287&gt;0,10*F9287^2,0))</f>
        <v/>
      </c>
    </row>
    <row r="9288">
      <c r="A9288">
        <f>Input!A9288</f>
        <v/>
      </c>
      <c r="B9288">
        <f>IF(ISNUMBER(Input!B9288),IF(AND(Input!B9288&gt;=20,Input!B9288&lt;=700),Input!B9288,""),"")</f>
        <v/>
      </c>
      <c r="C9288">
        <f>IF(B9288="","",INT(A9288))</f>
        <v/>
      </c>
      <c r="D9288">
        <f>IF(B9288="","",HOUR(A9288))</f>
        <v/>
      </c>
      <c r="E9288">
        <f>IF(B9288="","",IF(INPUT!$I$1="","",IF(C9288&lt;(INT(INPUT!$I$1)-INPUT!$I$2),"Off Meds",IF(C9288&lt;=(INT(INPUT!$I$1)+INPUT!$I$2),"Washout","On Meds"))))</f>
        <v/>
      </c>
      <c r="F9288">
        <f>IF(B9288="","",1.509*(LN(B9288)^1.084-5.381))</f>
        <v/>
      </c>
      <c r="G9288">
        <f>IF(F9288="","",IF(F9288&lt;0,10*F9288^2,0))</f>
        <v/>
      </c>
      <c r="H9288">
        <f>IF(F9288="","",IF(F9288&gt;0,10*F9288^2,0))</f>
        <v/>
      </c>
    </row>
    <row r="9289">
      <c r="A9289">
        <f>Input!A9289</f>
        <v/>
      </c>
      <c r="B9289">
        <f>IF(ISNUMBER(Input!B9289),IF(AND(Input!B9289&gt;=20,Input!B9289&lt;=700),Input!B9289,""),"")</f>
        <v/>
      </c>
      <c r="C9289">
        <f>IF(B9289="","",INT(A9289))</f>
        <v/>
      </c>
      <c r="D9289">
        <f>IF(B9289="","",HOUR(A9289))</f>
        <v/>
      </c>
      <c r="E9289">
        <f>IF(B9289="","",IF(INPUT!$I$1="","",IF(C9289&lt;(INT(INPUT!$I$1)-INPUT!$I$2),"Off Meds",IF(C9289&lt;=(INT(INPUT!$I$1)+INPUT!$I$2),"Washout","On Meds"))))</f>
        <v/>
      </c>
      <c r="F9289">
        <f>IF(B9289="","",1.509*(LN(B9289)^1.084-5.381))</f>
        <v/>
      </c>
      <c r="G9289">
        <f>IF(F9289="","",IF(F9289&lt;0,10*F9289^2,0))</f>
        <v/>
      </c>
      <c r="H9289">
        <f>IF(F9289="","",IF(F9289&gt;0,10*F9289^2,0))</f>
        <v/>
      </c>
    </row>
    <row r="9290">
      <c r="A9290">
        <f>Input!A9290</f>
        <v/>
      </c>
      <c r="B9290">
        <f>IF(ISNUMBER(Input!B9290),IF(AND(Input!B9290&gt;=20,Input!B9290&lt;=700),Input!B9290,""),"")</f>
        <v/>
      </c>
      <c r="C9290">
        <f>IF(B9290="","",INT(A9290))</f>
        <v/>
      </c>
      <c r="D9290">
        <f>IF(B9290="","",HOUR(A9290))</f>
        <v/>
      </c>
      <c r="E9290">
        <f>IF(B9290="","",IF(INPUT!$I$1="","",IF(C9290&lt;(INT(INPUT!$I$1)-INPUT!$I$2),"Off Meds",IF(C9290&lt;=(INT(INPUT!$I$1)+INPUT!$I$2),"Washout","On Meds"))))</f>
        <v/>
      </c>
      <c r="F9290">
        <f>IF(B9290="","",1.509*(LN(B9290)^1.084-5.381))</f>
        <v/>
      </c>
      <c r="G9290">
        <f>IF(F9290="","",IF(F9290&lt;0,10*F9290^2,0))</f>
        <v/>
      </c>
      <c r="H9290">
        <f>IF(F9290="","",IF(F9290&gt;0,10*F9290^2,0))</f>
        <v/>
      </c>
    </row>
    <row r="9291">
      <c r="A9291">
        <f>Input!A9291</f>
        <v/>
      </c>
      <c r="B9291">
        <f>IF(ISNUMBER(Input!B9291),IF(AND(Input!B9291&gt;=20,Input!B9291&lt;=700),Input!B9291,""),"")</f>
        <v/>
      </c>
      <c r="C9291">
        <f>IF(B9291="","",INT(A9291))</f>
        <v/>
      </c>
      <c r="D9291">
        <f>IF(B9291="","",HOUR(A9291))</f>
        <v/>
      </c>
      <c r="E9291">
        <f>IF(B9291="","",IF(INPUT!$I$1="","",IF(C9291&lt;(INT(INPUT!$I$1)-INPUT!$I$2),"Off Meds",IF(C9291&lt;=(INT(INPUT!$I$1)+INPUT!$I$2),"Washout","On Meds"))))</f>
        <v/>
      </c>
      <c r="F9291">
        <f>IF(B9291="","",1.509*(LN(B9291)^1.084-5.381))</f>
        <v/>
      </c>
      <c r="G9291">
        <f>IF(F9291="","",IF(F9291&lt;0,10*F9291^2,0))</f>
        <v/>
      </c>
      <c r="H9291">
        <f>IF(F9291="","",IF(F9291&gt;0,10*F9291^2,0))</f>
        <v/>
      </c>
    </row>
    <row r="9292">
      <c r="A9292">
        <f>Input!A9292</f>
        <v/>
      </c>
      <c r="B9292">
        <f>IF(ISNUMBER(Input!B9292),IF(AND(Input!B9292&gt;=20,Input!B9292&lt;=700),Input!B9292,""),"")</f>
        <v/>
      </c>
      <c r="C9292">
        <f>IF(B9292="","",INT(A9292))</f>
        <v/>
      </c>
      <c r="D9292">
        <f>IF(B9292="","",HOUR(A9292))</f>
        <v/>
      </c>
      <c r="E9292">
        <f>IF(B9292="","",IF(INPUT!$I$1="","",IF(C9292&lt;(INT(INPUT!$I$1)-INPUT!$I$2),"Off Meds",IF(C9292&lt;=(INT(INPUT!$I$1)+INPUT!$I$2),"Washout","On Meds"))))</f>
        <v/>
      </c>
      <c r="F9292">
        <f>IF(B9292="","",1.509*(LN(B9292)^1.084-5.381))</f>
        <v/>
      </c>
      <c r="G9292">
        <f>IF(F9292="","",IF(F9292&lt;0,10*F9292^2,0))</f>
        <v/>
      </c>
      <c r="H9292">
        <f>IF(F9292="","",IF(F9292&gt;0,10*F9292^2,0))</f>
        <v/>
      </c>
    </row>
    <row r="9293">
      <c r="A9293">
        <f>Input!A9293</f>
        <v/>
      </c>
      <c r="B9293">
        <f>IF(ISNUMBER(Input!B9293),IF(AND(Input!B9293&gt;=20,Input!B9293&lt;=700),Input!B9293,""),"")</f>
        <v/>
      </c>
      <c r="C9293">
        <f>IF(B9293="","",INT(A9293))</f>
        <v/>
      </c>
      <c r="D9293">
        <f>IF(B9293="","",HOUR(A9293))</f>
        <v/>
      </c>
      <c r="E9293">
        <f>IF(B9293="","",IF(INPUT!$I$1="","",IF(C9293&lt;(INT(INPUT!$I$1)-INPUT!$I$2),"Off Meds",IF(C9293&lt;=(INT(INPUT!$I$1)+INPUT!$I$2),"Washout","On Meds"))))</f>
        <v/>
      </c>
      <c r="F9293">
        <f>IF(B9293="","",1.509*(LN(B9293)^1.084-5.381))</f>
        <v/>
      </c>
      <c r="G9293">
        <f>IF(F9293="","",IF(F9293&lt;0,10*F9293^2,0))</f>
        <v/>
      </c>
      <c r="H9293">
        <f>IF(F9293="","",IF(F9293&gt;0,10*F9293^2,0))</f>
        <v/>
      </c>
    </row>
    <row r="9294">
      <c r="A9294">
        <f>Input!A9294</f>
        <v/>
      </c>
      <c r="B9294">
        <f>IF(ISNUMBER(Input!B9294),IF(AND(Input!B9294&gt;=20,Input!B9294&lt;=700),Input!B9294,""),"")</f>
        <v/>
      </c>
      <c r="C9294">
        <f>IF(B9294="","",INT(A9294))</f>
        <v/>
      </c>
      <c r="D9294">
        <f>IF(B9294="","",HOUR(A9294))</f>
        <v/>
      </c>
      <c r="E9294">
        <f>IF(B9294="","",IF(INPUT!$I$1="","",IF(C9294&lt;(INT(INPUT!$I$1)-INPUT!$I$2),"Off Meds",IF(C9294&lt;=(INT(INPUT!$I$1)+INPUT!$I$2),"Washout","On Meds"))))</f>
        <v/>
      </c>
      <c r="F9294">
        <f>IF(B9294="","",1.509*(LN(B9294)^1.084-5.381))</f>
        <v/>
      </c>
      <c r="G9294">
        <f>IF(F9294="","",IF(F9294&lt;0,10*F9294^2,0))</f>
        <v/>
      </c>
      <c r="H9294">
        <f>IF(F9294="","",IF(F9294&gt;0,10*F9294^2,0))</f>
        <v/>
      </c>
    </row>
    <row r="9295">
      <c r="A9295">
        <f>Input!A9295</f>
        <v/>
      </c>
      <c r="B9295">
        <f>IF(ISNUMBER(Input!B9295),IF(AND(Input!B9295&gt;=20,Input!B9295&lt;=700),Input!B9295,""),"")</f>
        <v/>
      </c>
      <c r="C9295">
        <f>IF(B9295="","",INT(A9295))</f>
        <v/>
      </c>
      <c r="D9295">
        <f>IF(B9295="","",HOUR(A9295))</f>
        <v/>
      </c>
      <c r="E9295">
        <f>IF(B9295="","",IF(INPUT!$I$1="","",IF(C9295&lt;(INT(INPUT!$I$1)-INPUT!$I$2),"Off Meds",IF(C9295&lt;=(INT(INPUT!$I$1)+INPUT!$I$2),"Washout","On Meds"))))</f>
        <v/>
      </c>
      <c r="F9295">
        <f>IF(B9295="","",1.509*(LN(B9295)^1.084-5.381))</f>
        <v/>
      </c>
      <c r="G9295">
        <f>IF(F9295="","",IF(F9295&lt;0,10*F9295^2,0))</f>
        <v/>
      </c>
      <c r="H9295">
        <f>IF(F9295="","",IF(F9295&gt;0,10*F9295^2,0))</f>
        <v/>
      </c>
    </row>
    <row r="9296">
      <c r="A9296">
        <f>Input!A9296</f>
        <v/>
      </c>
      <c r="B9296">
        <f>IF(ISNUMBER(Input!B9296),IF(AND(Input!B9296&gt;=20,Input!B9296&lt;=700),Input!B9296,""),"")</f>
        <v/>
      </c>
      <c r="C9296">
        <f>IF(B9296="","",INT(A9296))</f>
        <v/>
      </c>
      <c r="D9296">
        <f>IF(B9296="","",HOUR(A9296))</f>
        <v/>
      </c>
      <c r="E9296">
        <f>IF(B9296="","",IF(INPUT!$I$1="","",IF(C9296&lt;(INT(INPUT!$I$1)-INPUT!$I$2),"Off Meds",IF(C9296&lt;=(INT(INPUT!$I$1)+INPUT!$I$2),"Washout","On Meds"))))</f>
        <v/>
      </c>
      <c r="F9296">
        <f>IF(B9296="","",1.509*(LN(B9296)^1.084-5.381))</f>
        <v/>
      </c>
      <c r="G9296">
        <f>IF(F9296="","",IF(F9296&lt;0,10*F9296^2,0))</f>
        <v/>
      </c>
      <c r="H9296">
        <f>IF(F9296="","",IF(F9296&gt;0,10*F9296^2,0))</f>
        <v/>
      </c>
    </row>
    <row r="9297">
      <c r="A9297">
        <f>Input!A9297</f>
        <v/>
      </c>
      <c r="B9297">
        <f>IF(ISNUMBER(Input!B9297),IF(AND(Input!B9297&gt;=20,Input!B9297&lt;=700),Input!B9297,""),"")</f>
        <v/>
      </c>
      <c r="C9297">
        <f>IF(B9297="","",INT(A9297))</f>
        <v/>
      </c>
      <c r="D9297">
        <f>IF(B9297="","",HOUR(A9297))</f>
        <v/>
      </c>
      <c r="E9297">
        <f>IF(B9297="","",IF(INPUT!$I$1="","",IF(C9297&lt;(INT(INPUT!$I$1)-INPUT!$I$2),"Off Meds",IF(C9297&lt;=(INT(INPUT!$I$1)+INPUT!$I$2),"Washout","On Meds"))))</f>
        <v/>
      </c>
      <c r="F9297">
        <f>IF(B9297="","",1.509*(LN(B9297)^1.084-5.381))</f>
        <v/>
      </c>
      <c r="G9297">
        <f>IF(F9297="","",IF(F9297&lt;0,10*F9297^2,0))</f>
        <v/>
      </c>
      <c r="H9297">
        <f>IF(F9297="","",IF(F9297&gt;0,10*F9297^2,0))</f>
        <v/>
      </c>
    </row>
    <row r="9298">
      <c r="A9298">
        <f>Input!A9298</f>
        <v/>
      </c>
      <c r="B9298">
        <f>IF(ISNUMBER(Input!B9298),IF(AND(Input!B9298&gt;=20,Input!B9298&lt;=700),Input!B9298,""),"")</f>
        <v/>
      </c>
      <c r="C9298">
        <f>IF(B9298="","",INT(A9298))</f>
        <v/>
      </c>
      <c r="D9298">
        <f>IF(B9298="","",HOUR(A9298))</f>
        <v/>
      </c>
      <c r="E9298">
        <f>IF(B9298="","",IF(INPUT!$I$1="","",IF(C9298&lt;(INT(INPUT!$I$1)-INPUT!$I$2),"Off Meds",IF(C9298&lt;=(INT(INPUT!$I$1)+INPUT!$I$2),"Washout","On Meds"))))</f>
        <v/>
      </c>
      <c r="F9298">
        <f>IF(B9298="","",1.509*(LN(B9298)^1.084-5.381))</f>
        <v/>
      </c>
      <c r="G9298">
        <f>IF(F9298="","",IF(F9298&lt;0,10*F9298^2,0))</f>
        <v/>
      </c>
      <c r="H9298">
        <f>IF(F9298="","",IF(F9298&gt;0,10*F9298^2,0))</f>
        <v/>
      </c>
    </row>
    <row r="9299">
      <c r="A9299">
        <f>Input!A9299</f>
        <v/>
      </c>
      <c r="B9299">
        <f>IF(ISNUMBER(Input!B9299),IF(AND(Input!B9299&gt;=20,Input!B9299&lt;=700),Input!B9299,""),"")</f>
        <v/>
      </c>
      <c r="C9299">
        <f>IF(B9299="","",INT(A9299))</f>
        <v/>
      </c>
      <c r="D9299">
        <f>IF(B9299="","",HOUR(A9299))</f>
        <v/>
      </c>
      <c r="E9299">
        <f>IF(B9299="","",IF(INPUT!$I$1="","",IF(C9299&lt;(INT(INPUT!$I$1)-INPUT!$I$2),"Off Meds",IF(C9299&lt;=(INT(INPUT!$I$1)+INPUT!$I$2),"Washout","On Meds"))))</f>
        <v/>
      </c>
      <c r="F9299">
        <f>IF(B9299="","",1.509*(LN(B9299)^1.084-5.381))</f>
        <v/>
      </c>
      <c r="G9299">
        <f>IF(F9299="","",IF(F9299&lt;0,10*F9299^2,0))</f>
        <v/>
      </c>
      <c r="H9299">
        <f>IF(F9299="","",IF(F9299&gt;0,10*F9299^2,0))</f>
        <v/>
      </c>
    </row>
    <row r="9300">
      <c r="A9300">
        <f>Input!A9300</f>
        <v/>
      </c>
      <c r="B9300">
        <f>IF(ISNUMBER(Input!B9300),IF(AND(Input!B9300&gt;=20,Input!B9300&lt;=700),Input!B9300,""),"")</f>
        <v/>
      </c>
      <c r="C9300">
        <f>IF(B9300="","",INT(A9300))</f>
        <v/>
      </c>
      <c r="D9300">
        <f>IF(B9300="","",HOUR(A9300))</f>
        <v/>
      </c>
      <c r="E9300">
        <f>IF(B9300="","",IF(INPUT!$I$1="","",IF(C9300&lt;(INT(INPUT!$I$1)-INPUT!$I$2),"Off Meds",IF(C9300&lt;=(INT(INPUT!$I$1)+INPUT!$I$2),"Washout","On Meds"))))</f>
        <v/>
      </c>
      <c r="F9300">
        <f>IF(B9300="","",1.509*(LN(B9300)^1.084-5.381))</f>
        <v/>
      </c>
      <c r="G9300">
        <f>IF(F9300="","",IF(F9300&lt;0,10*F9300^2,0))</f>
        <v/>
      </c>
      <c r="H9300">
        <f>IF(F9300="","",IF(F9300&gt;0,10*F9300^2,0))</f>
        <v/>
      </c>
    </row>
    <row r="9301">
      <c r="A9301">
        <f>Input!A9301</f>
        <v/>
      </c>
      <c r="B9301">
        <f>IF(ISNUMBER(Input!B9301),IF(AND(Input!B9301&gt;=20,Input!B9301&lt;=700),Input!B9301,""),"")</f>
        <v/>
      </c>
      <c r="C9301">
        <f>IF(B9301="","",INT(A9301))</f>
        <v/>
      </c>
      <c r="D9301">
        <f>IF(B9301="","",HOUR(A9301))</f>
        <v/>
      </c>
      <c r="E9301">
        <f>IF(B9301="","",IF(INPUT!$I$1="","",IF(C9301&lt;(INT(INPUT!$I$1)-INPUT!$I$2),"Off Meds",IF(C9301&lt;=(INT(INPUT!$I$1)+INPUT!$I$2),"Washout","On Meds"))))</f>
        <v/>
      </c>
      <c r="F9301">
        <f>IF(B9301="","",1.509*(LN(B9301)^1.084-5.381))</f>
        <v/>
      </c>
      <c r="G9301">
        <f>IF(F9301="","",IF(F9301&lt;0,10*F9301^2,0))</f>
        <v/>
      </c>
      <c r="H9301">
        <f>IF(F9301="","",IF(F9301&gt;0,10*F9301^2,0))</f>
        <v/>
      </c>
    </row>
    <row r="9302">
      <c r="A9302">
        <f>Input!A9302</f>
        <v/>
      </c>
      <c r="B9302">
        <f>IF(ISNUMBER(Input!B9302),IF(AND(Input!B9302&gt;=20,Input!B9302&lt;=700),Input!B9302,""),"")</f>
        <v/>
      </c>
      <c r="C9302">
        <f>IF(B9302="","",INT(A9302))</f>
        <v/>
      </c>
      <c r="D9302">
        <f>IF(B9302="","",HOUR(A9302))</f>
        <v/>
      </c>
      <c r="E9302">
        <f>IF(B9302="","",IF(INPUT!$I$1="","",IF(C9302&lt;(INT(INPUT!$I$1)-INPUT!$I$2),"Off Meds",IF(C9302&lt;=(INT(INPUT!$I$1)+INPUT!$I$2),"Washout","On Meds"))))</f>
        <v/>
      </c>
      <c r="F9302">
        <f>IF(B9302="","",1.509*(LN(B9302)^1.084-5.381))</f>
        <v/>
      </c>
      <c r="G9302">
        <f>IF(F9302="","",IF(F9302&lt;0,10*F9302^2,0))</f>
        <v/>
      </c>
      <c r="H9302">
        <f>IF(F9302="","",IF(F9302&gt;0,10*F9302^2,0))</f>
        <v/>
      </c>
    </row>
    <row r="9303">
      <c r="A9303">
        <f>Input!A9303</f>
        <v/>
      </c>
      <c r="B9303">
        <f>IF(ISNUMBER(Input!B9303),IF(AND(Input!B9303&gt;=20,Input!B9303&lt;=700),Input!B9303,""),"")</f>
        <v/>
      </c>
      <c r="C9303">
        <f>IF(B9303="","",INT(A9303))</f>
        <v/>
      </c>
      <c r="D9303">
        <f>IF(B9303="","",HOUR(A9303))</f>
        <v/>
      </c>
      <c r="E9303">
        <f>IF(B9303="","",IF(INPUT!$I$1="","",IF(C9303&lt;(INT(INPUT!$I$1)-INPUT!$I$2),"Off Meds",IF(C9303&lt;=(INT(INPUT!$I$1)+INPUT!$I$2),"Washout","On Meds"))))</f>
        <v/>
      </c>
      <c r="F9303">
        <f>IF(B9303="","",1.509*(LN(B9303)^1.084-5.381))</f>
        <v/>
      </c>
      <c r="G9303">
        <f>IF(F9303="","",IF(F9303&lt;0,10*F9303^2,0))</f>
        <v/>
      </c>
      <c r="H9303">
        <f>IF(F9303="","",IF(F9303&gt;0,10*F9303^2,0))</f>
        <v/>
      </c>
    </row>
    <row r="9304">
      <c r="A9304">
        <f>Input!A9304</f>
        <v/>
      </c>
      <c r="B9304">
        <f>IF(ISNUMBER(Input!B9304),IF(AND(Input!B9304&gt;=20,Input!B9304&lt;=700),Input!B9304,""),"")</f>
        <v/>
      </c>
      <c r="C9304">
        <f>IF(B9304="","",INT(A9304))</f>
        <v/>
      </c>
      <c r="D9304">
        <f>IF(B9304="","",HOUR(A9304))</f>
        <v/>
      </c>
      <c r="E9304">
        <f>IF(B9304="","",IF(INPUT!$I$1="","",IF(C9304&lt;(INT(INPUT!$I$1)-INPUT!$I$2),"Off Meds",IF(C9304&lt;=(INT(INPUT!$I$1)+INPUT!$I$2),"Washout","On Meds"))))</f>
        <v/>
      </c>
      <c r="F9304">
        <f>IF(B9304="","",1.509*(LN(B9304)^1.084-5.381))</f>
        <v/>
      </c>
      <c r="G9304">
        <f>IF(F9304="","",IF(F9304&lt;0,10*F9304^2,0))</f>
        <v/>
      </c>
      <c r="H9304">
        <f>IF(F9304="","",IF(F9304&gt;0,10*F9304^2,0))</f>
        <v/>
      </c>
    </row>
    <row r="9305">
      <c r="A9305">
        <f>Input!A9305</f>
        <v/>
      </c>
      <c r="B9305">
        <f>IF(ISNUMBER(Input!B9305),IF(AND(Input!B9305&gt;=20,Input!B9305&lt;=700),Input!B9305,""),"")</f>
        <v/>
      </c>
      <c r="C9305">
        <f>IF(B9305="","",INT(A9305))</f>
        <v/>
      </c>
      <c r="D9305">
        <f>IF(B9305="","",HOUR(A9305))</f>
        <v/>
      </c>
      <c r="E9305">
        <f>IF(B9305="","",IF(INPUT!$I$1="","",IF(C9305&lt;(INT(INPUT!$I$1)-INPUT!$I$2),"Off Meds",IF(C9305&lt;=(INT(INPUT!$I$1)+INPUT!$I$2),"Washout","On Meds"))))</f>
        <v/>
      </c>
      <c r="F9305">
        <f>IF(B9305="","",1.509*(LN(B9305)^1.084-5.381))</f>
        <v/>
      </c>
      <c r="G9305">
        <f>IF(F9305="","",IF(F9305&lt;0,10*F9305^2,0))</f>
        <v/>
      </c>
      <c r="H9305">
        <f>IF(F9305="","",IF(F9305&gt;0,10*F9305^2,0))</f>
        <v/>
      </c>
    </row>
    <row r="9306">
      <c r="A9306">
        <f>Input!A9306</f>
        <v/>
      </c>
      <c r="B9306">
        <f>IF(ISNUMBER(Input!B9306),IF(AND(Input!B9306&gt;=20,Input!B9306&lt;=700),Input!B9306,""),"")</f>
        <v/>
      </c>
      <c r="C9306">
        <f>IF(B9306="","",INT(A9306))</f>
        <v/>
      </c>
      <c r="D9306">
        <f>IF(B9306="","",HOUR(A9306))</f>
        <v/>
      </c>
      <c r="E9306">
        <f>IF(B9306="","",IF(INPUT!$I$1="","",IF(C9306&lt;(INT(INPUT!$I$1)-INPUT!$I$2),"Off Meds",IF(C9306&lt;=(INT(INPUT!$I$1)+INPUT!$I$2),"Washout","On Meds"))))</f>
        <v/>
      </c>
      <c r="F9306">
        <f>IF(B9306="","",1.509*(LN(B9306)^1.084-5.381))</f>
        <v/>
      </c>
      <c r="G9306">
        <f>IF(F9306="","",IF(F9306&lt;0,10*F9306^2,0))</f>
        <v/>
      </c>
      <c r="H9306">
        <f>IF(F9306="","",IF(F9306&gt;0,10*F9306^2,0))</f>
        <v/>
      </c>
    </row>
    <row r="9307">
      <c r="A9307">
        <f>Input!A9307</f>
        <v/>
      </c>
      <c r="B9307">
        <f>IF(ISNUMBER(Input!B9307),IF(AND(Input!B9307&gt;=20,Input!B9307&lt;=700),Input!B9307,""),"")</f>
        <v/>
      </c>
      <c r="C9307">
        <f>IF(B9307="","",INT(A9307))</f>
        <v/>
      </c>
      <c r="D9307">
        <f>IF(B9307="","",HOUR(A9307))</f>
        <v/>
      </c>
      <c r="E9307">
        <f>IF(B9307="","",IF(INPUT!$I$1="","",IF(C9307&lt;(INT(INPUT!$I$1)-INPUT!$I$2),"Off Meds",IF(C9307&lt;=(INT(INPUT!$I$1)+INPUT!$I$2),"Washout","On Meds"))))</f>
        <v/>
      </c>
      <c r="F9307">
        <f>IF(B9307="","",1.509*(LN(B9307)^1.084-5.381))</f>
        <v/>
      </c>
      <c r="G9307">
        <f>IF(F9307="","",IF(F9307&lt;0,10*F9307^2,0))</f>
        <v/>
      </c>
      <c r="H9307">
        <f>IF(F9307="","",IF(F9307&gt;0,10*F9307^2,0))</f>
        <v/>
      </c>
    </row>
    <row r="9308">
      <c r="A9308">
        <f>Input!A9308</f>
        <v/>
      </c>
      <c r="B9308">
        <f>IF(ISNUMBER(Input!B9308),IF(AND(Input!B9308&gt;=20,Input!B9308&lt;=700),Input!B9308,""),"")</f>
        <v/>
      </c>
      <c r="C9308">
        <f>IF(B9308="","",INT(A9308))</f>
        <v/>
      </c>
      <c r="D9308">
        <f>IF(B9308="","",HOUR(A9308))</f>
        <v/>
      </c>
      <c r="E9308">
        <f>IF(B9308="","",IF(INPUT!$I$1="","",IF(C9308&lt;(INT(INPUT!$I$1)-INPUT!$I$2),"Off Meds",IF(C9308&lt;=(INT(INPUT!$I$1)+INPUT!$I$2),"Washout","On Meds"))))</f>
        <v/>
      </c>
      <c r="F9308">
        <f>IF(B9308="","",1.509*(LN(B9308)^1.084-5.381))</f>
        <v/>
      </c>
      <c r="G9308">
        <f>IF(F9308="","",IF(F9308&lt;0,10*F9308^2,0))</f>
        <v/>
      </c>
      <c r="H9308">
        <f>IF(F9308="","",IF(F9308&gt;0,10*F9308^2,0))</f>
        <v/>
      </c>
    </row>
    <row r="9309">
      <c r="A9309">
        <f>Input!A9309</f>
        <v/>
      </c>
      <c r="B9309">
        <f>IF(ISNUMBER(Input!B9309),IF(AND(Input!B9309&gt;=20,Input!B9309&lt;=700),Input!B9309,""),"")</f>
        <v/>
      </c>
      <c r="C9309">
        <f>IF(B9309="","",INT(A9309))</f>
        <v/>
      </c>
      <c r="D9309">
        <f>IF(B9309="","",HOUR(A9309))</f>
        <v/>
      </c>
      <c r="E9309">
        <f>IF(B9309="","",IF(INPUT!$I$1="","",IF(C9309&lt;(INT(INPUT!$I$1)-INPUT!$I$2),"Off Meds",IF(C9309&lt;=(INT(INPUT!$I$1)+INPUT!$I$2),"Washout","On Meds"))))</f>
        <v/>
      </c>
      <c r="F9309">
        <f>IF(B9309="","",1.509*(LN(B9309)^1.084-5.381))</f>
        <v/>
      </c>
      <c r="G9309">
        <f>IF(F9309="","",IF(F9309&lt;0,10*F9309^2,0))</f>
        <v/>
      </c>
      <c r="H9309">
        <f>IF(F9309="","",IF(F9309&gt;0,10*F9309^2,0))</f>
        <v/>
      </c>
    </row>
    <row r="9310">
      <c r="A9310">
        <f>Input!A9310</f>
        <v/>
      </c>
      <c r="B9310">
        <f>IF(ISNUMBER(Input!B9310),IF(AND(Input!B9310&gt;=20,Input!B9310&lt;=700),Input!B9310,""),"")</f>
        <v/>
      </c>
      <c r="C9310">
        <f>IF(B9310="","",INT(A9310))</f>
        <v/>
      </c>
      <c r="D9310">
        <f>IF(B9310="","",HOUR(A9310))</f>
        <v/>
      </c>
      <c r="E9310">
        <f>IF(B9310="","",IF(INPUT!$I$1="","",IF(C9310&lt;(INT(INPUT!$I$1)-INPUT!$I$2),"Off Meds",IF(C9310&lt;=(INT(INPUT!$I$1)+INPUT!$I$2),"Washout","On Meds"))))</f>
        <v/>
      </c>
      <c r="F9310">
        <f>IF(B9310="","",1.509*(LN(B9310)^1.084-5.381))</f>
        <v/>
      </c>
      <c r="G9310">
        <f>IF(F9310="","",IF(F9310&lt;0,10*F9310^2,0))</f>
        <v/>
      </c>
      <c r="H9310">
        <f>IF(F9310="","",IF(F9310&gt;0,10*F9310^2,0))</f>
        <v/>
      </c>
    </row>
    <row r="9311">
      <c r="A9311">
        <f>Input!A9311</f>
        <v/>
      </c>
      <c r="B9311">
        <f>IF(ISNUMBER(Input!B9311),IF(AND(Input!B9311&gt;=20,Input!B9311&lt;=700),Input!B9311,""),"")</f>
        <v/>
      </c>
      <c r="C9311">
        <f>IF(B9311="","",INT(A9311))</f>
        <v/>
      </c>
      <c r="D9311">
        <f>IF(B9311="","",HOUR(A9311))</f>
        <v/>
      </c>
      <c r="E9311">
        <f>IF(B9311="","",IF(INPUT!$I$1="","",IF(C9311&lt;(INT(INPUT!$I$1)-INPUT!$I$2),"Off Meds",IF(C9311&lt;=(INT(INPUT!$I$1)+INPUT!$I$2),"Washout","On Meds"))))</f>
        <v/>
      </c>
      <c r="F9311">
        <f>IF(B9311="","",1.509*(LN(B9311)^1.084-5.381))</f>
        <v/>
      </c>
      <c r="G9311">
        <f>IF(F9311="","",IF(F9311&lt;0,10*F9311^2,0))</f>
        <v/>
      </c>
      <c r="H9311">
        <f>IF(F9311="","",IF(F9311&gt;0,10*F9311^2,0))</f>
        <v/>
      </c>
    </row>
    <row r="9312">
      <c r="A9312">
        <f>Input!A9312</f>
        <v/>
      </c>
      <c r="B9312">
        <f>IF(ISNUMBER(Input!B9312),IF(AND(Input!B9312&gt;=20,Input!B9312&lt;=700),Input!B9312,""),"")</f>
        <v/>
      </c>
      <c r="C9312">
        <f>IF(B9312="","",INT(A9312))</f>
        <v/>
      </c>
      <c r="D9312">
        <f>IF(B9312="","",HOUR(A9312))</f>
        <v/>
      </c>
      <c r="E9312">
        <f>IF(B9312="","",IF(INPUT!$I$1="","",IF(C9312&lt;(INT(INPUT!$I$1)-INPUT!$I$2),"Off Meds",IF(C9312&lt;=(INT(INPUT!$I$1)+INPUT!$I$2),"Washout","On Meds"))))</f>
        <v/>
      </c>
      <c r="F9312">
        <f>IF(B9312="","",1.509*(LN(B9312)^1.084-5.381))</f>
        <v/>
      </c>
      <c r="G9312">
        <f>IF(F9312="","",IF(F9312&lt;0,10*F9312^2,0))</f>
        <v/>
      </c>
      <c r="H9312">
        <f>IF(F9312="","",IF(F9312&gt;0,10*F9312^2,0))</f>
        <v/>
      </c>
    </row>
    <row r="9313">
      <c r="A9313">
        <f>Input!A9313</f>
        <v/>
      </c>
      <c r="B9313">
        <f>IF(ISNUMBER(Input!B9313),IF(AND(Input!B9313&gt;=20,Input!B9313&lt;=700),Input!B9313,""),"")</f>
        <v/>
      </c>
      <c r="C9313">
        <f>IF(B9313="","",INT(A9313))</f>
        <v/>
      </c>
      <c r="D9313">
        <f>IF(B9313="","",HOUR(A9313))</f>
        <v/>
      </c>
      <c r="E9313">
        <f>IF(B9313="","",IF(INPUT!$I$1="","",IF(C9313&lt;(INT(INPUT!$I$1)-INPUT!$I$2),"Off Meds",IF(C9313&lt;=(INT(INPUT!$I$1)+INPUT!$I$2),"Washout","On Meds"))))</f>
        <v/>
      </c>
      <c r="F9313">
        <f>IF(B9313="","",1.509*(LN(B9313)^1.084-5.381))</f>
        <v/>
      </c>
      <c r="G9313">
        <f>IF(F9313="","",IF(F9313&lt;0,10*F9313^2,0))</f>
        <v/>
      </c>
      <c r="H9313">
        <f>IF(F9313="","",IF(F9313&gt;0,10*F9313^2,0))</f>
        <v/>
      </c>
    </row>
    <row r="9314">
      <c r="A9314">
        <f>Input!A9314</f>
        <v/>
      </c>
      <c r="B9314">
        <f>IF(ISNUMBER(Input!B9314),IF(AND(Input!B9314&gt;=20,Input!B9314&lt;=700),Input!B9314,""),"")</f>
        <v/>
      </c>
      <c r="C9314">
        <f>IF(B9314="","",INT(A9314))</f>
        <v/>
      </c>
      <c r="D9314">
        <f>IF(B9314="","",HOUR(A9314))</f>
        <v/>
      </c>
      <c r="E9314">
        <f>IF(B9314="","",IF(INPUT!$I$1="","",IF(C9314&lt;(INT(INPUT!$I$1)-INPUT!$I$2),"Off Meds",IF(C9314&lt;=(INT(INPUT!$I$1)+INPUT!$I$2),"Washout","On Meds"))))</f>
        <v/>
      </c>
      <c r="F9314">
        <f>IF(B9314="","",1.509*(LN(B9314)^1.084-5.381))</f>
        <v/>
      </c>
      <c r="G9314">
        <f>IF(F9314="","",IF(F9314&lt;0,10*F9314^2,0))</f>
        <v/>
      </c>
      <c r="H9314">
        <f>IF(F9314="","",IF(F9314&gt;0,10*F9314^2,0))</f>
        <v/>
      </c>
    </row>
    <row r="9315">
      <c r="A9315">
        <f>Input!A9315</f>
        <v/>
      </c>
      <c r="B9315">
        <f>IF(ISNUMBER(Input!B9315),IF(AND(Input!B9315&gt;=20,Input!B9315&lt;=700),Input!B9315,""),"")</f>
        <v/>
      </c>
      <c r="C9315">
        <f>IF(B9315="","",INT(A9315))</f>
        <v/>
      </c>
      <c r="D9315">
        <f>IF(B9315="","",HOUR(A9315))</f>
        <v/>
      </c>
      <c r="E9315">
        <f>IF(B9315="","",IF(INPUT!$I$1="","",IF(C9315&lt;(INT(INPUT!$I$1)-INPUT!$I$2),"Off Meds",IF(C9315&lt;=(INT(INPUT!$I$1)+INPUT!$I$2),"Washout","On Meds"))))</f>
        <v/>
      </c>
      <c r="F9315">
        <f>IF(B9315="","",1.509*(LN(B9315)^1.084-5.381))</f>
        <v/>
      </c>
      <c r="G9315">
        <f>IF(F9315="","",IF(F9315&lt;0,10*F9315^2,0))</f>
        <v/>
      </c>
      <c r="H9315">
        <f>IF(F9315="","",IF(F9315&gt;0,10*F9315^2,0))</f>
        <v/>
      </c>
    </row>
    <row r="9316">
      <c r="A9316">
        <f>Input!A9316</f>
        <v/>
      </c>
      <c r="B9316">
        <f>IF(ISNUMBER(Input!B9316),IF(AND(Input!B9316&gt;=20,Input!B9316&lt;=700),Input!B9316,""),"")</f>
        <v/>
      </c>
      <c r="C9316">
        <f>IF(B9316="","",INT(A9316))</f>
        <v/>
      </c>
      <c r="D9316">
        <f>IF(B9316="","",HOUR(A9316))</f>
        <v/>
      </c>
      <c r="E9316">
        <f>IF(B9316="","",IF(INPUT!$I$1="","",IF(C9316&lt;(INT(INPUT!$I$1)-INPUT!$I$2),"Off Meds",IF(C9316&lt;=(INT(INPUT!$I$1)+INPUT!$I$2),"Washout","On Meds"))))</f>
        <v/>
      </c>
      <c r="F9316">
        <f>IF(B9316="","",1.509*(LN(B9316)^1.084-5.381))</f>
        <v/>
      </c>
      <c r="G9316">
        <f>IF(F9316="","",IF(F9316&lt;0,10*F9316^2,0))</f>
        <v/>
      </c>
      <c r="H9316">
        <f>IF(F9316="","",IF(F9316&gt;0,10*F9316^2,0))</f>
        <v/>
      </c>
    </row>
    <row r="9317">
      <c r="A9317">
        <f>Input!A9317</f>
        <v/>
      </c>
      <c r="B9317">
        <f>IF(ISNUMBER(Input!B9317),IF(AND(Input!B9317&gt;=20,Input!B9317&lt;=700),Input!B9317,""),"")</f>
        <v/>
      </c>
      <c r="C9317">
        <f>IF(B9317="","",INT(A9317))</f>
        <v/>
      </c>
      <c r="D9317">
        <f>IF(B9317="","",HOUR(A9317))</f>
        <v/>
      </c>
      <c r="E9317">
        <f>IF(B9317="","",IF(INPUT!$I$1="","",IF(C9317&lt;(INT(INPUT!$I$1)-INPUT!$I$2),"Off Meds",IF(C9317&lt;=(INT(INPUT!$I$1)+INPUT!$I$2),"Washout","On Meds"))))</f>
        <v/>
      </c>
      <c r="F9317">
        <f>IF(B9317="","",1.509*(LN(B9317)^1.084-5.381))</f>
        <v/>
      </c>
      <c r="G9317">
        <f>IF(F9317="","",IF(F9317&lt;0,10*F9317^2,0))</f>
        <v/>
      </c>
      <c r="H9317">
        <f>IF(F9317="","",IF(F9317&gt;0,10*F9317^2,0))</f>
        <v/>
      </c>
    </row>
    <row r="9318">
      <c r="A9318">
        <f>Input!A9318</f>
        <v/>
      </c>
      <c r="B9318">
        <f>IF(ISNUMBER(Input!B9318),IF(AND(Input!B9318&gt;=20,Input!B9318&lt;=700),Input!B9318,""),"")</f>
        <v/>
      </c>
      <c r="C9318">
        <f>IF(B9318="","",INT(A9318))</f>
        <v/>
      </c>
      <c r="D9318">
        <f>IF(B9318="","",HOUR(A9318))</f>
        <v/>
      </c>
      <c r="E9318">
        <f>IF(B9318="","",IF(INPUT!$I$1="","",IF(C9318&lt;(INT(INPUT!$I$1)-INPUT!$I$2),"Off Meds",IF(C9318&lt;=(INT(INPUT!$I$1)+INPUT!$I$2),"Washout","On Meds"))))</f>
        <v/>
      </c>
      <c r="F9318">
        <f>IF(B9318="","",1.509*(LN(B9318)^1.084-5.381))</f>
        <v/>
      </c>
      <c r="G9318">
        <f>IF(F9318="","",IF(F9318&lt;0,10*F9318^2,0))</f>
        <v/>
      </c>
      <c r="H9318">
        <f>IF(F9318="","",IF(F9318&gt;0,10*F9318^2,0))</f>
        <v/>
      </c>
    </row>
    <row r="9319">
      <c r="A9319">
        <f>Input!A9319</f>
        <v/>
      </c>
      <c r="B9319">
        <f>IF(ISNUMBER(Input!B9319),IF(AND(Input!B9319&gt;=20,Input!B9319&lt;=700),Input!B9319,""),"")</f>
        <v/>
      </c>
      <c r="C9319">
        <f>IF(B9319="","",INT(A9319))</f>
        <v/>
      </c>
      <c r="D9319">
        <f>IF(B9319="","",HOUR(A9319))</f>
        <v/>
      </c>
      <c r="E9319">
        <f>IF(B9319="","",IF(INPUT!$I$1="","",IF(C9319&lt;(INT(INPUT!$I$1)-INPUT!$I$2),"Off Meds",IF(C9319&lt;=(INT(INPUT!$I$1)+INPUT!$I$2),"Washout","On Meds"))))</f>
        <v/>
      </c>
      <c r="F9319">
        <f>IF(B9319="","",1.509*(LN(B9319)^1.084-5.381))</f>
        <v/>
      </c>
      <c r="G9319">
        <f>IF(F9319="","",IF(F9319&lt;0,10*F9319^2,0))</f>
        <v/>
      </c>
      <c r="H9319">
        <f>IF(F9319="","",IF(F9319&gt;0,10*F9319^2,0))</f>
        <v/>
      </c>
    </row>
    <row r="9320">
      <c r="A9320">
        <f>Input!A9320</f>
        <v/>
      </c>
      <c r="B9320">
        <f>IF(ISNUMBER(Input!B9320),IF(AND(Input!B9320&gt;=20,Input!B9320&lt;=700),Input!B9320,""),"")</f>
        <v/>
      </c>
      <c r="C9320">
        <f>IF(B9320="","",INT(A9320))</f>
        <v/>
      </c>
      <c r="D9320">
        <f>IF(B9320="","",HOUR(A9320))</f>
        <v/>
      </c>
      <c r="E9320">
        <f>IF(B9320="","",IF(INPUT!$I$1="","",IF(C9320&lt;(INT(INPUT!$I$1)-INPUT!$I$2),"Off Meds",IF(C9320&lt;=(INT(INPUT!$I$1)+INPUT!$I$2),"Washout","On Meds"))))</f>
        <v/>
      </c>
      <c r="F9320">
        <f>IF(B9320="","",1.509*(LN(B9320)^1.084-5.381))</f>
        <v/>
      </c>
      <c r="G9320">
        <f>IF(F9320="","",IF(F9320&lt;0,10*F9320^2,0))</f>
        <v/>
      </c>
      <c r="H9320">
        <f>IF(F9320="","",IF(F9320&gt;0,10*F9320^2,0))</f>
        <v/>
      </c>
    </row>
    <row r="9321">
      <c r="A9321">
        <f>Input!A9321</f>
        <v/>
      </c>
      <c r="B9321">
        <f>IF(ISNUMBER(Input!B9321),IF(AND(Input!B9321&gt;=20,Input!B9321&lt;=700),Input!B9321,""),"")</f>
        <v/>
      </c>
      <c r="C9321">
        <f>IF(B9321="","",INT(A9321))</f>
        <v/>
      </c>
      <c r="D9321">
        <f>IF(B9321="","",HOUR(A9321))</f>
        <v/>
      </c>
      <c r="E9321">
        <f>IF(B9321="","",IF(INPUT!$I$1="","",IF(C9321&lt;(INT(INPUT!$I$1)-INPUT!$I$2),"Off Meds",IF(C9321&lt;=(INT(INPUT!$I$1)+INPUT!$I$2),"Washout","On Meds"))))</f>
        <v/>
      </c>
      <c r="F9321">
        <f>IF(B9321="","",1.509*(LN(B9321)^1.084-5.381))</f>
        <v/>
      </c>
      <c r="G9321">
        <f>IF(F9321="","",IF(F9321&lt;0,10*F9321^2,0))</f>
        <v/>
      </c>
      <c r="H9321">
        <f>IF(F9321="","",IF(F9321&gt;0,10*F9321^2,0))</f>
        <v/>
      </c>
    </row>
    <row r="9322">
      <c r="A9322">
        <f>Input!A9322</f>
        <v/>
      </c>
      <c r="B9322">
        <f>IF(ISNUMBER(Input!B9322),IF(AND(Input!B9322&gt;=20,Input!B9322&lt;=700),Input!B9322,""),"")</f>
        <v/>
      </c>
      <c r="C9322">
        <f>IF(B9322="","",INT(A9322))</f>
        <v/>
      </c>
      <c r="D9322">
        <f>IF(B9322="","",HOUR(A9322))</f>
        <v/>
      </c>
      <c r="E9322">
        <f>IF(B9322="","",IF(INPUT!$I$1="","",IF(C9322&lt;(INT(INPUT!$I$1)-INPUT!$I$2),"Off Meds",IF(C9322&lt;=(INT(INPUT!$I$1)+INPUT!$I$2),"Washout","On Meds"))))</f>
        <v/>
      </c>
      <c r="F9322">
        <f>IF(B9322="","",1.509*(LN(B9322)^1.084-5.381))</f>
        <v/>
      </c>
      <c r="G9322">
        <f>IF(F9322="","",IF(F9322&lt;0,10*F9322^2,0))</f>
        <v/>
      </c>
      <c r="H9322">
        <f>IF(F9322="","",IF(F9322&gt;0,10*F9322^2,0))</f>
        <v/>
      </c>
    </row>
    <row r="9323">
      <c r="A9323">
        <f>Input!A9323</f>
        <v/>
      </c>
      <c r="B9323">
        <f>IF(ISNUMBER(Input!B9323),IF(AND(Input!B9323&gt;=20,Input!B9323&lt;=700),Input!B9323,""),"")</f>
        <v/>
      </c>
      <c r="C9323">
        <f>IF(B9323="","",INT(A9323))</f>
        <v/>
      </c>
      <c r="D9323">
        <f>IF(B9323="","",HOUR(A9323))</f>
        <v/>
      </c>
      <c r="E9323">
        <f>IF(B9323="","",IF(INPUT!$I$1="","",IF(C9323&lt;(INT(INPUT!$I$1)-INPUT!$I$2),"Off Meds",IF(C9323&lt;=(INT(INPUT!$I$1)+INPUT!$I$2),"Washout","On Meds"))))</f>
        <v/>
      </c>
      <c r="F9323">
        <f>IF(B9323="","",1.509*(LN(B9323)^1.084-5.381))</f>
        <v/>
      </c>
      <c r="G9323">
        <f>IF(F9323="","",IF(F9323&lt;0,10*F9323^2,0))</f>
        <v/>
      </c>
      <c r="H9323">
        <f>IF(F9323="","",IF(F9323&gt;0,10*F9323^2,0))</f>
        <v/>
      </c>
    </row>
    <row r="9324">
      <c r="A9324">
        <f>Input!A9324</f>
        <v/>
      </c>
      <c r="B9324">
        <f>IF(ISNUMBER(Input!B9324),IF(AND(Input!B9324&gt;=20,Input!B9324&lt;=700),Input!B9324,""),"")</f>
        <v/>
      </c>
      <c r="C9324">
        <f>IF(B9324="","",INT(A9324))</f>
        <v/>
      </c>
      <c r="D9324">
        <f>IF(B9324="","",HOUR(A9324))</f>
        <v/>
      </c>
      <c r="E9324">
        <f>IF(B9324="","",IF(INPUT!$I$1="","",IF(C9324&lt;(INT(INPUT!$I$1)-INPUT!$I$2),"Off Meds",IF(C9324&lt;=(INT(INPUT!$I$1)+INPUT!$I$2),"Washout","On Meds"))))</f>
        <v/>
      </c>
      <c r="F9324">
        <f>IF(B9324="","",1.509*(LN(B9324)^1.084-5.381))</f>
        <v/>
      </c>
      <c r="G9324">
        <f>IF(F9324="","",IF(F9324&lt;0,10*F9324^2,0))</f>
        <v/>
      </c>
      <c r="H9324">
        <f>IF(F9324="","",IF(F9324&gt;0,10*F9324^2,0))</f>
        <v/>
      </c>
    </row>
    <row r="9325">
      <c r="A9325">
        <f>Input!A9325</f>
        <v/>
      </c>
      <c r="B9325">
        <f>IF(ISNUMBER(Input!B9325),IF(AND(Input!B9325&gt;=20,Input!B9325&lt;=700),Input!B9325,""),"")</f>
        <v/>
      </c>
      <c r="C9325">
        <f>IF(B9325="","",INT(A9325))</f>
        <v/>
      </c>
      <c r="D9325">
        <f>IF(B9325="","",HOUR(A9325))</f>
        <v/>
      </c>
      <c r="E9325">
        <f>IF(B9325="","",IF(INPUT!$I$1="","",IF(C9325&lt;(INT(INPUT!$I$1)-INPUT!$I$2),"Off Meds",IF(C9325&lt;=(INT(INPUT!$I$1)+INPUT!$I$2),"Washout","On Meds"))))</f>
        <v/>
      </c>
      <c r="F9325">
        <f>IF(B9325="","",1.509*(LN(B9325)^1.084-5.381))</f>
        <v/>
      </c>
      <c r="G9325">
        <f>IF(F9325="","",IF(F9325&lt;0,10*F9325^2,0))</f>
        <v/>
      </c>
      <c r="H9325">
        <f>IF(F9325="","",IF(F9325&gt;0,10*F9325^2,0))</f>
        <v/>
      </c>
    </row>
    <row r="9326">
      <c r="A9326">
        <f>Input!A9326</f>
        <v/>
      </c>
      <c r="B9326">
        <f>IF(ISNUMBER(Input!B9326),IF(AND(Input!B9326&gt;=20,Input!B9326&lt;=700),Input!B9326,""),"")</f>
        <v/>
      </c>
      <c r="C9326">
        <f>IF(B9326="","",INT(A9326))</f>
        <v/>
      </c>
      <c r="D9326">
        <f>IF(B9326="","",HOUR(A9326))</f>
        <v/>
      </c>
      <c r="E9326">
        <f>IF(B9326="","",IF(INPUT!$I$1="","",IF(C9326&lt;(INT(INPUT!$I$1)-INPUT!$I$2),"Off Meds",IF(C9326&lt;=(INT(INPUT!$I$1)+INPUT!$I$2),"Washout","On Meds"))))</f>
        <v/>
      </c>
      <c r="F9326">
        <f>IF(B9326="","",1.509*(LN(B9326)^1.084-5.381))</f>
        <v/>
      </c>
      <c r="G9326">
        <f>IF(F9326="","",IF(F9326&lt;0,10*F9326^2,0))</f>
        <v/>
      </c>
      <c r="H9326">
        <f>IF(F9326="","",IF(F9326&gt;0,10*F9326^2,0))</f>
        <v/>
      </c>
    </row>
    <row r="9327">
      <c r="A9327">
        <f>Input!A9327</f>
        <v/>
      </c>
      <c r="B9327">
        <f>IF(ISNUMBER(Input!B9327),IF(AND(Input!B9327&gt;=20,Input!B9327&lt;=700),Input!B9327,""),"")</f>
        <v/>
      </c>
      <c r="C9327">
        <f>IF(B9327="","",INT(A9327))</f>
        <v/>
      </c>
      <c r="D9327">
        <f>IF(B9327="","",HOUR(A9327))</f>
        <v/>
      </c>
      <c r="E9327">
        <f>IF(B9327="","",IF(INPUT!$I$1="","",IF(C9327&lt;(INT(INPUT!$I$1)-INPUT!$I$2),"Off Meds",IF(C9327&lt;=(INT(INPUT!$I$1)+INPUT!$I$2),"Washout","On Meds"))))</f>
        <v/>
      </c>
      <c r="F9327">
        <f>IF(B9327="","",1.509*(LN(B9327)^1.084-5.381))</f>
        <v/>
      </c>
      <c r="G9327">
        <f>IF(F9327="","",IF(F9327&lt;0,10*F9327^2,0))</f>
        <v/>
      </c>
      <c r="H9327">
        <f>IF(F9327="","",IF(F9327&gt;0,10*F9327^2,0))</f>
        <v/>
      </c>
    </row>
    <row r="9328">
      <c r="A9328">
        <f>Input!A9328</f>
        <v/>
      </c>
      <c r="B9328">
        <f>IF(ISNUMBER(Input!B9328),IF(AND(Input!B9328&gt;=20,Input!B9328&lt;=700),Input!B9328,""),"")</f>
        <v/>
      </c>
      <c r="C9328">
        <f>IF(B9328="","",INT(A9328))</f>
        <v/>
      </c>
      <c r="D9328">
        <f>IF(B9328="","",HOUR(A9328))</f>
        <v/>
      </c>
      <c r="E9328">
        <f>IF(B9328="","",IF(INPUT!$I$1="","",IF(C9328&lt;(INT(INPUT!$I$1)-INPUT!$I$2),"Off Meds",IF(C9328&lt;=(INT(INPUT!$I$1)+INPUT!$I$2),"Washout","On Meds"))))</f>
        <v/>
      </c>
      <c r="F9328">
        <f>IF(B9328="","",1.509*(LN(B9328)^1.084-5.381))</f>
        <v/>
      </c>
      <c r="G9328">
        <f>IF(F9328="","",IF(F9328&lt;0,10*F9328^2,0))</f>
        <v/>
      </c>
      <c r="H9328">
        <f>IF(F9328="","",IF(F9328&gt;0,10*F9328^2,0))</f>
        <v/>
      </c>
    </row>
    <row r="9329">
      <c r="A9329">
        <f>Input!A9329</f>
        <v/>
      </c>
      <c r="B9329">
        <f>IF(ISNUMBER(Input!B9329),IF(AND(Input!B9329&gt;=20,Input!B9329&lt;=700),Input!B9329,""),"")</f>
        <v/>
      </c>
      <c r="C9329">
        <f>IF(B9329="","",INT(A9329))</f>
        <v/>
      </c>
      <c r="D9329">
        <f>IF(B9329="","",HOUR(A9329))</f>
        <v/>
      </c>
      <c r="E9329">
        <f>IF(B9329="","",IF(INPUT!$I$1="","",IF(C9329&lt;(INT(INPUT!$I$1)-INPUT!$I$2),"Off Meds",IF(C9329&lt;=(INT(INPUT!$I$1)+INPUT!$I$2),"Washout","On Meds"))))</f>
        <v/>
      </c>
      <c r="F9329">
        <f>IF(B9329="","",1.509*(LN(B9329)^1.084-5.381))</f>
        <v/>
      </c>
      <c r="G9329">
        <f>IF(F9329="","",IF(F9329&lt;0,10*F9329^2,0))</f>
        <v/>
      </c>
      <c r="H9329">
        <f>IF(F9329="","",IF(F9329&gt;0,10*F9329^2,0))</f>
        <v/>
      </c>
    </row>
    <row r="9330">
      <c r="A9330">
        <f>Input!A9330</f>
        <v/>
      </c>
      <c r="B9330">
        <f>IF(ISNUMBER(Input!B9330),IF(AND(Input!B9330&gt;=20,Input!B9330&lt;=700),Input!B9330,""),"")</f>
        <v/>
      </c>
      <c r="C9330">
        <f>IF(B9330="","",INT(A9330))</f>
        <v/>
      </c>
      <c r="D9330">
        <f>IF(B9330="","",HOUR(A9330))</f>
        <v/>
      </c>
      <c r="E9330">
        <f>IF(B9330="","",IF(INPUT!$I$1="","",IF(C9330&lt;(INT(INPUT!$I$1)-INPUT!$I$2),"Off Meds",IF(C9330&lt;=(INT(INPUT!$I$1)+INPUT!$I$2),"Washout","On Meds"))))</f>
        <v/>
      </c>
      <c r="F9330">
        <f>IF(B9330="","",1.509*(LN(B9330)^1.084-5.381))</f>
        <v/>
      </c>
      <c r="G9330">
        <f>IF(F9330="","",IF(F9330&lt;0,10*F9330^2,0))</f>
        <v/>
      </c>
      <c r="H9330">
        <f>IF(F9330="","",IF(F9330&gt;0,10*F9330^2,0))</f>
        <v/>
      </c>
    </row>
    <row r="9331">
      <c r="A9331">
        <f>Input!A9331</f>
        <v/>
      </c>
      <c r="B9331">
        <f>IF(ISNUMBER(Input!B9331),IF(AND(Input!B9331&gt;=20,Input!B9331&lt;=700),Input!B9331,""),"")</f>
        <v/>
      </c>
      <c r="C9331">
        <f>IF(B9331="","",INT(A9331))</f>
        <v/>
      </c>
      <c r="D9331">
        <f>IF(B9331="","",HOUR(A9331))</f>
        <v/>
      </c>
      <c r="E9331">
        <f>IF(B9331="","",IF(INPUT!$I$1="","",IF(C9331&lt;(INT(INPUT!$I$1)-INPUT!$I$2),"Off Meds",IF(C9331&lt;=(INT(INPUT!$I$1)+INPUT!$I$2),"Washout","On Meds"))))</f>
        <v/>
      </c>
      <c r="F9331">
        <f>IF(B9331="","",1.509*(LN(B9331)^1.084-5.381))</f>
        <v/>
      </c>
      <c r="G9331">
        <f>IF(F9331="","",IF(F9331&lt;0,10*F9331^2,0))</f>
        <v/>
      </c>
      <c r="H9331">
        <f>IF(F9331="","",IF(F9331&gt;0,10*F9331^2,0))</f>
        <v/>
      </c>
    </row>
    <row r="9332">
      <c r="A9332">
        <f>Input!A9332</f>
        <v/>
      </c>
      <c r="B9332">
        <f>IF(ISNUMBER(Input!B9332),IF(AND(Input!B9332&gt;=20,Input!B9332&lt;=700),Input!B9332,""),"")</f>
        <v/>
      </c>
      <c r="C9332">
        <f>IF(B9332="","",INT(A9332))</f>
        <v/>
      </c>
      <c r="D9332">
        <f>IF(B9332="","",HOUR(A9332))</f>
        <v/>
      </c>
      <c r="E9332">
        <f>IF(B9332="","",IF(INPUT!$I$1="","",IF(C9332&lt;(INT(INPUT!$I$1)-INPUT!$I$2),"Off Meds",IF(C9332&lt;=(INT(INPUT!$I$1)+INPUT!$I$2),"Washout","On Meds"))))</f>
        <v/>
      </c>
      <c r="F9332">
        <f>IF(B9332="","",1.509*(LN(B9332)^1.084-5.381))</f>
        <v/>
      </c>
      <c r="G9332">
        <f>IF(F9332="","",IF(F9332&lt;0,10*F9332^2,0))</f>
        <v/>
      </c>
      <c r="H9332">
        <f>IF(F9332="","",IF(F9332&gt;0,10*F9332^2,0))</f>
        <v/>
      </c>
    </row>
    <row r="9333">
      <c r="A9333">
        <f>Input!A9333</f>
        <v/>
      </c>
      <c r="B9333">
        <f>IF(ISNUMBER(Input!B9333),IF(AND(Input!B9333&gt;=20,Input!B9333&lt;=700),Input!B9333,""),"")</f>
        <v/>
      </c>
      <c r="C9333">
        <f>IF(B9333="","",INT(A9333))</f>
        <v/>
      </c>
      <c r="D9333">
        <f>IF(B9333="","",HOUR(A9333))</f>
        <v/>
      </c>
      <c r="E9333">
        <f>IF(B9333="","",IF(INPUT!$I$1="","",IF(C9333&lt;(INT(INPUT!$I$1)-INPUT!$I$2),"Off Meds",IF(C9333&lt;=(INT(INPUT!$I$1)+INPUT!$I$2),"Washout","On Meds"))))</f>
        <v/>
      </c>
      <c r="F9333">
        <f>IF(B9333="","",1.509*(LN(B9333)^1.084-5.381))</f>
        <v/>
      </c>
      <c r="G9333">
        <f>IF(F9333="","",IF(F9333&lt;0,10*F9333^2,0))</f>
        <v/>
      </c>
      <c r="H9333">
        <f>IF(F9333="","",IF(F9333&gt;0,10*F9333^2,0))</f>
        <v/>
      </c>
    </row>
    <row r="9334">
      <c r="A9334">
        <f>Input!A9334</f>
        <v/>
      </c>
      <c r="B9334">
        <f>IF(ISNUMBER(Input!B9334),IF(AND(Input!B9334&gt;=20,Input!B9334&lt;=700),Input!B9334,""),"")</f>
        <v/>
      </c>
      <c r="C9334">
        <f>IF(B9334="","",INT(A9334))</f>
        <v/>
      </c>
      <c r="D9334">
        <f>IF(B9334="","",HOUR(A9334))</f>
        <v/>
      </c>
      <c r="E9334">
        <f>IF(B9334="","",IF(INPUT!$I$1="","",IF(C9334&lt;(INT(INPUT!$I$1)-INPUT!$I$2),"Off Meds",IF(C9334&lt;=(INT(INPUT!$I$1)+INPUT!$I$2),"Washout","On Meds"))))</f>
        <v/>
      </c>
      <c r="F9334">
        <f>IF(B9334="","",1.509*(LN(B9334)^1.084-5.381))</f>
        <v/>
      </c>
      <c r="G9334">
        <f>IF(F9334="","",IF(F9334&lt;0,10*F9334^2,0))</f>
        <v/>
      </c>
      <c r="H9334">
        <f>IF(F9334="","",IF(F9334&gt;0,10*F9334^2,0))</f>
        <v/>
      </c>
    </row>
    <row r="9335">
      <c r="A9335">
        <f>Input!A9335</f>
        <v/>
      </c>
      <c r="B9335">
        <f>IF(ISNUMBER(Input!B9335),IF(AND(Input!B9335&gt;=20,Input!B9335&lt;=700),Input!B9335,""),"")</f>
        <v/>
      </c>
      <c r="C9335">
        <f>IF(B9335="","",INT(A9335))</f>
        <v/>
      </c>
      <c r="D9335">
        <f>IF(B9335="","",HOUR(A9335))</f>
        <v/>
      </c>
      <c r="E9335">
        <f>IF(B9335="","",IF(INPUT!$I$1="","",IF(C9335&lt;(INT(INPUT!$I$1)-INPUT!$I$2),"Off Meds",IF(C9335&lt;=(INT(INPUT!$I$1)+INPUT!$I$2),"Washout","On Meds"))))</f>
        <v/>
      </c>
      <c r="F9335">
        <f>IF(B9335="","",1.509*(LN(B9335)^1.084-5.381))</f>
        <v/>
      </c>
      <c r="G9335">
        <f>IF(F9335="","",IF(F9335&lt;0,10*F9335^2,0))</f>
        <v/>
      </c>
      <c r="H9335">
        <f>IF(F9335="","",IF(F9335&gt;0,10*F9335^2,0))</f>
        <v/>
      </c>
    </row>
    <row r="9336">
      <c r="A9336">
        <f>Input!A9336</f>
        <v/>
      </c>
      <c r="B9336">
        <f>IF(ISNUMBER(Input!B9336),IF(AND(Input!B9336&gt;=20,Input!B9336&lt;=700),Input!B9336,""),"")</f>
        <v/>
      </c>
      <c r="C9336">
        <f>IF(B9336="","",INT(A9336))</f>
        <v/>
      </c>
      <c r="D9336">
        <f>IF(B9336="","",HOUR(A9336))</f>
        <v/>
      </c>
      <c r="E9336">
        <f>IF(B9336="","",IF(INPUT!$I$1="","",IF(C9336&lt;(INT(INPUT!$I$1)-INPUT!$I$2),"Off Meds",IF(C9336&lt;=(INT(INPUT!$I$1)+INPUT!$I$2),"Washout","On Meds"))))</f>
        <v/>
      </c>
      <c r="F9336">
        <f>IF(B9336="","",1.509*(LN(B9336)^1.084-5.381))</f>
        <v/>
      </c>
      <c r="G9336">
        <f>IF(F9336="","",IF(F9336&lt;0,10*F9336^2,0))</f>
        <v/>
      </c>
      <c r="H9336">
        <f>IF(F9336="","",IF(F9336&gt;0,10*F9336^2,0))</f>
        <v/>
      </c>
    </row>
    <row r="9337">
      <c r="A9337">
        <f>Input!A9337</f>
        <v/>
      </c>
      <c r="B9337">
        <f>IF(ISNUMBER(Input!B9337),IF(AND(Input!B9337&gt;=20,Input!B9337&lt;=700),Input!B9337,""),"")</f>
        <v/>
      </c>
      <c r="C9337">
        <f>IF(B9337="","",INT(A9337))</f>
        <v/>
      </c>
      <c r="D9337">
        <f>IF(B9337="","",HOUR(A9337))</f>
        <v/>
      </c>
      <c r="E9337">
        <f>IF(B9337="","",IF(INPUT!$I$1="","",IF(C9337&lt;(INT(INPUT!$I$1)-INPUT!$I$2),"Off Meds",IF(C9337&lt;=(INT(INPUT!$I$1)+INPUT!$I$2),"Washout","On Meds"))))</f>
        <v/>
      </c>
      <c r="F9337">
        <f>IF(B9337="","",1.509*(LN(B9337)^1.084-5.381))</f>
        <v/>
      </c>
      <c r="G9337">
        <f>IF(F9337="","",IF(F9337&lt;0,10*F9337^2,0))</f>
        <v/>
      </c>
      <c r="H9337">
        <f>IF(F9337="","",IF(F9337&gt;0,10*F9337^2,0))</f>
        <v/>
      </c>
    </row>
    <row r="9338">
      <c r="A9338">
        <f>Input!A9338</f>
        <v/>
      </c>
      <c r="B9338">
        <f>IF(ISNUMBER(Input!B9338),IF(AND(Input!B9338&gt;=20,Input!B9338&lt;=700),Input!B9338,""),"")</f>
        <v/>
      </c>
      <c r="C9338">
        <f>IF(B9338="","",INT(A9338))</f>
        <v/>
      </c>
      <c r="D9338">
        <f>IF(B9338="","",HOUR(A9338))</f>
        <v/>
      </c>
      <c r="E9338">
        <f>IF(B9338="","",IF(INPUT!$I$1="","",IF(C9338&lt;(INT(INPUT!$I$1)-INPUT!$I$2),"Off Meds",IF(C9338&lt;=(INT(INPUT!$I$1)+INPUT!$I$2),"Washout","On Meds"))))</f>
        <v/>
      </c>
      <c r="F9338">
        <f>IF(B9338="","",1.509*(LN(B9338)^1.084-5.381))</f>
        <v/>
      </c>
      <c r="G9338">
        <f>IF(F9338="","",IF(F9338&lt;0,10*F9338^2,0))</f>
        <v/>
      </c>
      <c r="H9338">
        <f>IF(F9338="","",IF(F9338&gt;0,10*F9338^2,0))</f>
        <v/>
      </c>
    </row>
    <row r="9339">
      <c r="A9339">
        <f>Input!A9339</f>
        <v/>
      </c>
      <c r="B9339">
        <f>IF(ISNUMBER(Input!B9339),IF(AND(Input!B9339&gt;=20,Input!B9339&lt;=700),Input!B9339,""),"")</f>
        <v/>
      </c>
      <c r="C9339">
        <f>IF(B9339="","",INT(A9339))</f>
        <v/>
      </c>
      <c r="D9339">
        <f>IF(B9339="","",HOUR(A9339))</f>
        <v/>
      </c>
      <c r="E9339">
        <f>IF(B9339="","",IF(INPUT!$I$1="","",IF(C9339&lt;(INT(INPUT!$I$1)-INPUT!$I$2),"Off Meds",IF(C9339&lt;=(INT(INPUT!$I$1)+INPUT!$I$2),"Washout","On Meds"))))</f>
        <v/>
      </c>
      <c r="F9339">
        <f>IF(B9339="","",1.509*(LN(B9339)^1.084-5.381))</f>
        <v/>
      </c>
      <c r="G9339">
        <f>IF(F9339="","",IF(F9339&lt;0,10*F9339^2,0))</f>
        <v/>
      </c>
      <c r="H9339">
        <f>IF(F9339="","",IF(F9339&gt;0,10*F9339^2,0))</f>
        <v/>
      </c>
    </row>
    <row r="9340">
      <c r="A9340">
        <f>Input!A9340</f>
        <v/>
      </c>
      <c r="B9340">
        <f>IF(ISNUMBER(Input!B9340),IF(AND(Input!B9340&gt;=20,Input!B9340&lt;=700),Input!B9340,""),"")</f>
        <v/>
      </c>
      <c r="C9340">
        <f>IF(B9340="","",INT(A9340))</f>
        <v/>
      </c>
      <c r="D9340">
        <f>IF(B9340="","",HOUR(A9340))</f>
        <v/>
      </c>
      <c r="E9340">
        <f>IF(B9340="","",IF(INPUT!$I$1="","",IF(C9340&lt;(INT(INPUT!$I$1)-INPUT!$I$2),"Off Meds",IF(C9340&lt;=(INT(INPUT!$I$1)+INPUT!$I$2),"Washout","On Meds"))))</f>
        <v/>
      </c>
      <c r="F9340">
        <f>IF(B9340="","",1.509*(LN(B9340)^1.084-5.381))</f>
        <v/>
      </c>
      <c r="G9340">
        <f>IF(F9340="","",IF(F9340&lt;0,10*F9340^2,0))</f>
        <v/>
      </c>
      <c r="H9340">
        <f>IF(F9340="","",IF(F9340&gt;0,10*F9340^2,0))</f>
        <v/>
      </c>
    </row>
    <row r="9341">
      <c r="A9341">
        <f>Input!A9341</f>
        <v/>
      </c>
      <c r="B9341">
        <f>IF(ISNUMBER(Input!B9341),IF(AND(Input!B9341&gt;=20,Input!B9341&lt;=700),Input!B9341,""),"")</f>
        <v/>
      </c>
      <c r="C9341">
        <f>IF(B9341="","",INT(A9341))</f>
        <v/>
      </c>
      <c r="D9341">
        <f>IF(B9341="","",HOUR(A9341))</f>
        <v/>
      </c>
      <c r="E9341">
        <f>IF(B9341="","",IF(INPUT!$I$1="","",IF(C9341&lt;(INT(INPUT!$I$1)-INPUT!$I$2),"Off Meds",IF(C9341&lt;=(INT(INPUT!$I$1)+INPUT!$I$2),"Washout","On Meds"))))</f>
        <v/>
      </c>
      <c r="F9341">
        <f>IF(B9341="","",1.509*(LN(B9341)^1.084-5.381))</f>
        <v/>
      </c>
      <c r="G9341">
        <f>IF(F9341="","",IF(F9341&lt;0,10*F9341^2,0))</f>
        <v/>
      </c>
      <c r="H9341">
        <f>IF(F9341="","",IF(F9341&gt;0,10*F9341^2,0))</f>
        <v/>
      </c>
    </row>
    <row r="9342">
      <c r="A9342">
        <f>Input!A9342</f>
        <v/>
      </c>
      <c r="B9342">
        <f>IF(ISNUMBER(Input!B9342),IF(AND(Input!B9342&gt;=20,Input!B9342&lt;=700),Input!B9342,""),"")</f>
        <v/>
      </c>
      <c r="C9342">
        <f>IF(B9342="","",INT(A9342))</f>
        <v/>
      </c>
      <c r="D9342">
        <f>IF(B9342="","",HOUR(A9342))</f>
        <v/>
      </c>
      <c r="E9342">
        <f>IF(B9342="","",IF(INPUT!$I$1="","",IF(C9342&lt;(INT(INPUT!$I$1)-INPUT!$I$2),"Off Meds",IF(C9342&lt;=(INT(INPUT!$I$1)+INPUT!$I$2),"Washout","On Meds"))))</f>
        <v/>
      </c>
      <c r="F9342">
        <f>IF(B9342="","",1.509*(LN(B9342)^1.084-5.381))</f>
        <v/>
      </c>
      <c r="G9342">
        <f>IF(F9342="","",IF(F9342&lt;0,10*F9342^2,0))</f>
        <v/>
      </c>
      <c r="H9342">
        <f>IF(F9342="","",IF(F9342&gt;0,10*F9342^2,0))</f>
        <v/>
      </c>
    </row>
    <row r="9343">
      <c r="A9343">
        <f>Input!A9343</f>
        <v/>
      </c>
      <c r="B9343">
        <f>IF(ISNUMBER(Input!B9343),IF(AND(Input!B9343&gt;=20,Input!B9343&lt;=700),Input!B9343,""),"")</f>
        <v/>
      </c>
      <c r="C9343">
        <f>IF(B9343="","",INT(A9343))</f>
        <v/>
      </c>
      <c r="D9343">
        <f>IF(B9343="","",HOUR(A9343))</f>
        <v/>
      </c>
      <c r="E9343">
        <f>IF(B9343="","",IF(INPUT!$I$1="","",IF(C9343&lt;(INT(INPUT!$I$1)-INPUT!$I$2),"Off Meds",IF(C9343&lt;=(INT(INPUT!$I$1)+INPUT!$I$2),"Washout","On Meds"))))</f>
        <v/>
      </c>
      <c r="F9343">
        <f>IF(B9343="","",1.509*(LN(B9343)^1.084-5.381))</f>
        <v/>
      </c>
      <c r="G9343">
        <f>IF(F9343="","",IF(F9343&lt;0,10*F9343^2,0))</f>
        <v/>
      </c>
      <c r="H9343">
        <f>IF(F9343="","",IF(F9343&gt;0,10*F9343^2,0))</f>
        <v/>
      </c>
    </row>
    <row r="9344">
      <c r="A9344">
        <f>Input!A9344</f>
        <v/>
      </c>
      <c r="B9344">
        <f>IF(ISNUMBER(Input!B9344),IF(AND(Input!B9344&gt;=20,Input!B9344&lt;=700),Input!B9344,""),"")</f>
        <v/>
      </c>
      <c r="C9344">
        <f>IF(B9344="","",INT(A9344))</f>
        <v/>
      </c>
      <c r="D9344">
        <f>IF(B9344="","",HOUR(A9344))</f>
        <v/>
      </c>
      <c r="E9344">
        <f>IF(B9344="","",IF(INPUT!$I$1="","",IF(C9344&lt;(INT(INPUT!$I$1)-INPUT!$I$2),"Off Meds",IF(C9344&lt;=(INT(INPUT!$I$1)+INPUT!$I$2),"Washout","On Meds"))))</f>
        <v/>
      </c>
      <c r="F9344">
        <f>IF(B9344="","",1.509*(LN(B9344)^1.084-5.381))</f>
        <v/>
      </c>
      <c r="G9344">
        <f>IF(F9344="","",IF(F9344&lt;0,10*F9344^2,0))</f>
        <v/>
      </c>
      <c r="H9344">
        <f>IF(F9344="","",IF(F9344&gt;0,10*F9344^2,0))</f>
        <v/>
      </c>
    </row>
    <row r="9345">
      <c r="A9345">
        <f>Input!A9345</f>
        <v/>
      </c>
      <c r="B9345">
        <f>IF(ISNUMBER(Input!B9345),IF(AND(Input!B9345&gt;=20,Input!B9345&lt;=700),Input!B9345,""),"")</f>
        <v/>
      </c>
      <c r="C9345">
        <f>IF(B9345="","",INT(A9345))</f>
        <v/>
      </c>
      <c r="D9345">
        <f>IF(B9345="","",HOUR(A9345))</f>
        <v/>
      </c>
      <c r="E9345">
        <f>IF(B9345="","",IF(INPUT!$I$1="","",IF(C9345&lt;(INT(INPUT!$I$1)-INPUT!$I$2),"Off Meds",IF(C9345&lt;=(INT(INPUT!$I$1)+INPUT!$I$2),"Washout","On Meds"))))</f>
        <v/>
      </c>
      <c r="F9345">
        <f>IF(B9345="","",1.509*(LN(B9345)^1.084-5.381))</f>
        <v/>
      </c>
      <c r="G9345">
        <f>IF(F9345="","",IF(F9345&lt;0,10*F9345^2,0))</f>
        <v/>
      </c>
      <c r="H9345">
        <f>IF(F9345="","",IF(F9345&gt;0,10*F9345^2,0))</f>
        <v/>
      </c>
    </row>
    <row r="9346">
      <c r="A9346">
        <f>Input!A9346</f>
        <v/>
      </c>
      <c r="B9346">
        <f>IF(ISNUMBER(Input!B9346),IF(AND(Input!B9346&gt;=20,Input!B9346&lt;=700),Input!B9346,""),"")</f>
        <v/>
      </c>
      <c r="C9346">
        <f>IF(B9346="","",INT(A9346))</f>
        <v/>
      </c>
      <c r="D9346">
        <f>IF(B9346="","",HOUR(A9346))</f>
        <v/>
      </c>
      <c r="E9346">
        <f>IF(B9346="","",IF(INPUT!$I$1="","",IF(C9346&lt;(INT(INPUT!$I$1)-INPUT!$I$2),"Off Meds",IF(C9346&lt;=(INT(INPUT!$I$1)+INPUT!$I$2),"Washout","On Meds"))))</f>
        <v/>
      </c>
      <c r="F9346">
        <f>IF(B9346="","",1.509*(LN(B9346)^1.084-5.381))</f>
        <v/>
      </c>
      <c r="G9346">
        <f>IF(F9346="","",IF(F9346&lt;0,10*F9346^2,0))</f>
        <v/>
      </c>
      <c r="H9346">
        <f>IF(F9346="","",IF(F9346&gt;0,10*F9346^2,0))</f>
        <v/>
      </c>
    </row>
    <row r="9347">
      <c r="A9347">
        <f>Input!A9347</f>
        <v/>
      </c>
      <c r="B9347">
        <f>IF(ISNUMBER(Input!B9347),IF(AND(Input!B9347&gt;=20,Input!B9347&lt;=700),Input!B9347,""),"")</f>
        <v/>
      </c>
      <c r="C9347">
        <f>IF(B9347="","",INT(A9347))</f>
        <v/>
      </c>
      <c r="D9347">
        <f>IF(B9347="","",HOUR(A9347))</f>
        <v/>
      </c>
      <c r="E9347">
        <f>IF(B9347="","",IF(INPUT!$I$1="","",IF(C9347&lt;(INT(INPUT!$I$1)-INPUT!$I$2),"Off Meds",IF(C9347&lt;=(INT(INPUT!$I$1)+INPUT!$I$2),"Washout","On Meds"))))</f>
        <v/>
      </c>
      <c r="F9347">
        <f>IF(B9347="","",1.509*(LN(B9347)^1.084-5.381))</f>
        <v/>
      </c>
      <c r="G9347">
        <f>IF(F9347="","",IF(F9347&lt;0,10*F9347^2,0))</f>
        <v/>
      </c>
      <c r="H9347">
        <f>IF(F9347="","",IF(F9347&gt;0,10*F9347^2,0))</f>
        <v/>
      </c>
    </row>
    <row r="9348">
      <c r="A9348">
        <f>Input!A9348</f>
        <v/>
      </c>
      <c r="B9348">
        <f>IF(ISNUMBER(Input!B9348),IF(AND(Input!B9348&gt;=20,Input!B9348&lt;=700),Input!B9348,""),"")</f>
        <v/>
      </c>
      <c r="C9348">
        <f>IF(B9348="","",INT(A9348))</f>
        <v/>
      </c>
      <c r="D9348">
        <f>IF(B9348="","",HOUR(A9348))</f>
        <v/>
      </c>
      <c r="E9348">
        <f>IF(B9348="","",IF(INPUT!$I$1="","",IF(C9348&lt;(INT(INPUT!$I$1)-INPUT!$I$2),"Off Meds",IF(C9348&lt;=(INT(INPUT!$I$1)+INPUT!$I$2),"Washout","On Meds"))))</f>
        <v/>
      </c>
      <c r="F9348">
        <f>IF(B9348="","",1.509*(LN(B9348)^1.084-5.381))</f>
        <v/>
      </c>
      <c r="G9348">
        <f>IF(F9348="","",IF(F9348&lt;0,10*F9348^2,0))</f>
        <v/>
      </c>
      <c r="H9348">
        <f>IF(F9348="","",IF(F9348&gt;0,10*F9348^2,0))</f>
        <v/>
      </c>
    </row>
    <row r="9349">
      <c r="A9349">
        <f>Input!A9349</f>
        <v/>
      </c>
      <c r="B9349">
        <f>IF(ISNUMBER(Input!B9349),IF(AND(Input!B9349&gt;=20,Input!B9349&lt;=700),Input!B9349,""),"")</f>
        <v/>
      </c>
      <c r="C9349">
        <f>IF(B9349="","",INT(A9349))</f>
        <v/>
      </c>
      <c r="D9349">
        <f>IF(B9349="","",HOUR(A9349))</f>
        <v/>
      </c>
      <c r="E9349">
        <f>IF(B9349="","",IF(INPUT!$I$1="","",IF(C9349&lt;(INT(INPUT!$I$1)-INPUT!$I$2),"Off Meds",IF(C9349&lt;=(INT(INPUT!$I$1)+INPUT!$I$2),"Washout","On Meds"))))</f>
        <v/>
      </c>
      <c r="F9349">
        <f>IF(B9349="","",1.509*(LN(B9349)^1.084-5.381))</f>
        <v/>
      </c>
      <c r="G9349">
        <f>IF(F9349="","",IF(F9349&lt;0,10*F9349^2,0))</f>
        <v/>
      </c>
      <c r="H9349">
        <f>IF(F9349="","",IF(F9349&gt;0,10*F9349^2,0))</f>
        <v/>
      </c>
    </row>
    <row r="9350">
      <c r="A9350">
        <f>Input!A9350</f>
        <v/>
      </c>
      <c r="B9350">
        <f>IF(ISNUMBER(Input!B9350),IF(AND(Input!B9350&gt;=20,Input!B9350&lt;=700),Input!B9350,""),"")</f>
        <v/>
      </c>
      <c r="C9350">
        <f>IF(B9350="","",INT(A9350))</f>
        <v/>
      </c>
      <c r="D9350">
        <f>IF(B9350="","",HOUR(A9350))</f>
        <v/>
      </c>
      <c r="E9350">
        <f>IF(B9350="","",IF(INPUT!$I$1="","",IF(C9350&lt;(INT(INPUT!$I$1)-INPUT!$I$2),"Off Meds",IF(C9350&lt;=(INT(INPUT!$I$1)+INPUT!$I$2),"Washout","On Meds"))))</f>
        <v/>
      </c>
      <c r="F9350">
        <f>IF(B9350="","",1.509*(LN(B9350)^1.084-5.381))</f>
        <v/>
      </c>
      <c r="G9350">
        <f>IF(F9350="","",IF(F9350&lt;0,10*F9350^2,0))</f>
        <v/>
      </c>
      <c r="H9350">
        <f>IF(F9350="","",IF(F9350&gt;0,10*F9350^2,0))</f>
        <v/>
      </c>
    </row>
    <row r="9351">
      <c r="A9351">
        <f>Input!A9351</f>
        <v/>
      </c>
      <c r="B9351">
        <f>IF(ISNUMBER(Input!B9351),IF(AND(Input!B9351&gt;=20,Input!B9351&lt;=700),Input!B9351,""),"")</f>
        <v/>
      </c>
      <c r="C9351">
        <f>IF(B9351="","",INT(A9351))</f>
        <v/>
      </c>
      <c r="D9351">
        <f>IF(B9351="","",HOUR(A9351))</f>
        <v/>
      </c>
      <c r="E9351">
        <f>IF(B9351="","",IF(INPUT!$I$1="","",IF(C9351&lt;(INT(INPUT!$I$1)-INPUT!$I$2),"Off Meds",IF(C9351&lt;=(INT(INPUT!$I$1)+INPUT!$I$2),"Washout","On Meds"))))</f>
        <v/>
      </c>
      <c r="F9351">
        <f>IF(B9351="","",1.509*(LN(B9351)^1.084-5.381))</f>
        <v/>
      </c>
      <c r="G9351">
        <f>IF(F9351="","",IF(F9351&lt;0,10*F9351^2,0))</f>
        <v/>
      </c>
      <c r="H9351">
        <f>IF(F9351="","",IF(F9351&gt;0,10*F9351^2,0))</f>
        <v/>
      </c>
    </row>
    <row r="9352">
      <c r="A9352">
        <f>Input!A9352</f>
        <v/>
      </c>
      <c r="B9352">
        <f>IF(ISNUMBER(Input!B9352),IF(AND(Input!B9352&gt;=20,Input!B9352&lt;=700),Input!B9352,""),"")</f>
        <v/>
      </c>
      <c r="C9352">
        <f>IF(B9352="","",INT(A9352))</f>
        <v/>
      </c>
      <c r="D9352">
        <f>IF(B9352="","",HOUR(A9352))</f>
        <v/>
      </c>
      <c r="E9352">
        <f>IF(B9352="","",IF(INPUT!$I$1="","",IF(C9352&lt;(INT(INPUT!$I$1)-INPUT!$I$2),"Off Meds",IF(C9352&lt;=(INT(INPUT!$I$1)+INPUT!$I$2),"Washout","On Meds"))))</f>
        <v/>
      </c>
      <c r="F9352">
        <f>IF(B9352="","",1.509*(LN(B9352)^1.084-5.381))</f>
        <v/>
      </c>
      <c r="G9352">
        <f>IF(F9352="","",IF(F9352&lt;0,10*F9352^2,0))</f>
        <v/>
      </c>
      <c r="H9352">
        <f>IF(F9352="","",IF(F9352&gt;0,10*F9352^2,0))</f>
        <v/>
      </c>
    </row>
    <row r="9353">
      <c r="A9353">
        <f>Input!A9353</f>
        <v/>
      </c>
      <c r="B9353">
        <f>IF(ISNUMBER(Input!B9353),IF(AND(Input!B9353&gt;=20,Input!B9353&lt;=700),Input!B9353,""),"")</f>
        <v/>
      </c>
      <c r="C9353">
        <f>IF(B9353="","",INT(A9353))</f>
        <v/>
      </c>
      <c r="D9353">
        <f>IF(B9353="","",HOUR(A9353))</f>
        <v/>
      </c>
      <c r="E9353">
        <f>IF(B9353="","",IF(INPUT!$I$1="","",IF(C9353&lt;(INT(INPUT!$I$1)-INPUT!$I$2),"Off Meds",IF(C9353&lt;=(INT(INPUT!$I$1)+INPUT!$I$2),"Washout","On Meds"))))</f>
        <v/>
      </c>
      <c r="F9353">
        <f>IF(B9353="","",1.509*(LN(B9353)^1.084-5.381))</f>
        <v/>
      </c>
      <c r="G9353">
        <f>IF(F9353="","",IF(F9353&lt;0,10*F9353^2,0))</f>
        <v/>
      </c>
      <c r="H9353">
        <f>IF(F9353="","",IF(F9353&gt;0,10*F9353^2,0))</f>
        <v/>
      </c>
    </row>
    <row r="9354">
      <c r="A9354">
        <f>Input!A9354</f>
        <v/>
      </c>
      <c r="B9354">
        <f>IF(ISNUMBER(Input!B9354),IF(AND(Input!B9354&gt;=20,Input!B9354&lt;=700),Input!B9354,""),"")</f>
        <v/>
      </c>
      <c r="C9354">
        <f>IF(B9354="","",INT(A9354))</f>
        <v/>
      </c>
      <c r="D9354">
        <f>IF(B9354="","",HOUR(A9354))</f>
        <v/>
      </c>
      <c r="E9354">
        <f>IF(B9354="","",IF(INPUT!$I$1="","",IF(C9354&lt;(INT(INPUT!$I$1)-INPUT!$I$2),"Off Meds",IF(C9354&lt;=(INT(INPUT!$I$1)+INPUT!$I$2),"Washout","On Meds"))))</f>
        <v/>
      </c>
      <c r="F9354">
        <f>IF(B9354="","",1.509*(LN(B9354)^1.084-5.381))</f>
        <v/>
      </c>
      <c r="G9354">
        <f>IF(F9354="","",IF(F9354&lt;0,10*F9354^2,0))</f>
        <v/>
      </c>
      <c r="H9354">
        <f>IF(F9354="","",IF(F9354&gt;0,10*F9354^2,0))</f>
        <v/>
      </c>
    </row>
    <row r="9355">
      <c r="A9355">
        <f>Input!A9355</f>
        <v/>
      </c>
      <c r="B9355">
        <f>IF(ISNUMBER(Input!B9355),IF(AND(Input!B9355&gt;=20,Input!B9355&lt;=700),Input!B9355,""),"")</f>
        <v/>
      </c>
      <c r="C9355">
        <f>IF(B9355="","",INT(A9355))</f>
        <v/>
      </c>
      <c r="D9355">
        <f>IF(B9355="","",HOUR(A9355))</f>
        <v/>
      </c>
      <c r="E9355">
        <f>IF(B9355="","",IF(INPUT!$I$1="","",IF(C9355&lt;(INT(INPUT!$I$1)-INPUT!$I$2),"Off Meds",IF(C9355&lt;=(INT(INPUT!$I$1)+INPUT!$I$2),"Washout","On Meds"))))</f>
        <v/>
      </c>
      <c r="F9355">
        <f>IF(B9355="","",1.509*(LN(B9355)^1.084-5.381))</f>
        <v/>
      </c>
      <c r="G9355">
        <f>IF(F9355="","",IF(F9355&lt;0,10*F9355^2,0))</f>
        <v/>
      </c>
      <c r="H9355">
        <f>IF(F9355="","",IF(F9355&gt;0,10*F9355^2,0))</f>
        <v/>
      </c>
    </row>
    <row r="9356">
      <c r="A9356">
        <f>Input!A9356</f>
        <v/>
      </c>
      <c r="B9356">
        <f>IF(ISNUMBER(Input!B9356),IF(AND(Input!B9356&gt;=20,Input!B9356&lt;=700),Input!B9356,""),"")</f>
        <v/>
      </c>
      <c r="C9356">
        <f>IF(B9356="","",INT(A9356))</f>
        <v/>
      </c>
      <c r="D9356">
        <f>IF(B9356="","",HOUR(A9356))</f>
        <v/>
      </c>
      <c r="E9356">
        <f>IF(B9356="","",IF(INPUT!$I$1="","",IF(C9356&lt;(INT(INPUT!$I$1)-INPUT!$I$2),"Off Meds",IF(C9356&lt;=(INT(INPUT!$I$1)+INPUT!$I$2),"Washout","On Meds"))))</f>
        <v/>
      </c>
      <c r="F9356">
        <f>IF(B9356="","",1.509*(LN(B9356)^1.084-5.381))</f>
        <v/>
      </c>
      <c r="G9356">
        <f>IF(F9356="","",IF(F9356&lt;0,10*F9356^2,0))</f>
        <v/>
      </c>
      <c r="H9356">
        <f>IF(F9356="","",IF(F9356&gt;0,10*F9356^2,0))</f>
        <v/>
      </c>
    </row>
    <row r="9357">
      <c r="A9357">
        <f>Input!A9357</f>
        <v/>
      </c>
      <c r="B9357">
        <f>IF(ISNUMBER(Input!B9357),IF(AND(Input!B9357&gt;=20,Input!B9357&lt;=700),Input!B9357,""),"")</f>
        <v/>
      </c>
      <c r="C9357">
        <f>IF(B9357="","",INT(A9357))</f>
        <v/>
      </c>
      <c r="D9357">
        <f>IF(B9357="","",HOUR(A9357))</f>
        <v/>
      </c>
      <c r="E9357">
        <f>IF(B9357="","",IF(INPUT!$I$1="","",IF(C9357&lt;(INT(INPUT!$I$1)-INPUT!$I$2),"Off Meds",IF(C9357&lt;=(INT(INPUT!$I$1)+INPUT!$I$2),"Washout","On Meds"))))</f>
        <v/>
      </c>
      <c r="F9357">
        <f>IF(B9357="","",1.509*(LN(B9357)^1.084-5.381))</f>
        <v/>
      </c>
      <c r="G9357">
        <f>IF(F9357="","",IF(F9357&lt;0,10*F9357^2,0))</f>
        <v/>
      </c>
      <c r="H9357">
        <f>IF(F9357="","",IF(F9357&gt;0,10*F9357^2,0))</f>
        <v/>
      </c>
    </row>
    <row r="9358">
      <c r="A9358">
        <f>Input!A9358</f>
        <v/>
      </c>
      <c r="B9358">
        <f>IF(ISNUMBER(Input!B9358),IF(AND(Input!B9358&gt;=20,Input!B9358&lt;=700),Input!B9358,""),"")</f>
        <v/>
      </c>
      <c r="C9358">
        <f>IF(B9358="","",INT(A9358))</f>
        <v/>
      </c>
      <c r="D9358">
        <f>IF(B9358="","",HOUR(A9358))</f>
        <v/>
      </c>
      <c r="E9358">
        <f>IF(B9358="","",IF(INPUT!$I$1="","",IF(C9358&lt;(INT(INPUT!$I$1)-INPUT!$I$2),"Off Meds",IF(C9358&lt;=(INT(INPUT!$I$1)+INPUT!$I$2),"Washout","On Meds"))))</f>
        <v/>
      </c>
      <c r="F9358">
        <f>IF(B9358="","",1.509*(LN(B9358)^1.084-5.381))</f>
        <v/>
      </c>
      <c r="G9358">
        <f>IF(F9358="","",IF(F9358&lt;0,10*F9358^2,0))</f>
        <v/>
      </c>
      <c r="H9358">
        <f>IF(F9358="","",IF(F9358&gt;0,10*F9358^2,0))</f>
        <v/>
      </c>
    </row>
    <row r="9359">
      <c r="A9359">
        <f>Input!A9359</f>
        <v/>
      </c>
      <c r="B9359">
        <f>IF(ISNUMBER(Input!B9359),IF(AND(Input!B9359&gt;=20,Input!B9359&lt;=700),Input!B9359,""),"")</f>
        <v/>
      </c>
      <c r="C9359">
        <f>IF(B9359="","",INT(A9359))</f>
        <v/>
      </c>
      <c r="D9359">
        <f>IF(B9359="","",HOUR(A9359))</f>
        <v/>
      </c>
      <c r="E9359">
        <f>IF(B9359="","",IF(INPUT!$I$1="","",IF(C9359&lt;(INT(INPUT!$I$1)-INPUT!$I$2),"Off Meds",IF(C9359&lt;=(INT(INPUT!$I$1)+INPUT!$I$2),"Washout","On Meds"))))</f>
        <v/>
      </c>
      <c r="F9359">
        <f>IF(B9359="","",1.509*(LN(B9359)^1.084-5.381))</f>
        <v/>
      </c>
      <c r="G9359">
        <f>IF(F9359="","",IF(F9359&lt;0,10*F9359^2,0))</f>
        <v/>
      </c>
      <c r="H9359">
        <f>IF(F9359="","",IF(F9359&gt;0,10*F9359^2,0))</f>
        <v/>
      </c>
    </row>
    <row r="9360">
      <c r="A9360">
        <f>Input!A9360</f>
        <v/>
      </c>
      <c r="B9360">
        <f>IF(ISNUMBER(Input!B9360),IF(AND(Input!B9360&gt;=20,Input!B9360&lt;=700),Input!B9360,""),"")</f>
        <v/>
      </c>
      <c r="C9360">
        <f>IF(B9360="","",INT(A9360))</f>
        <v/>
      </c>
      <c r="D9360">
        <f>IF(B9360="","",HOUR(A9360))</f>
        <v/>
      </c>
      <c r="E9360">
        <f>IF(B9360="","",IF(INPUT!$I$1="","",IF(C9360&lt;(INT(INPUT!$I$1)-INPUT!$I$2),"Off Meds",IF(C9360&lt;=(INT(INPUT!$I$1)+INPUT!$I$2),"Washout","On Meds"))))</f>
        <v/>
      </c>
      <c r="F9360">
        <f>IF(B9360="","",1.509*(LN(B9360)^1.084-5.381))</f>
        <v/>
      </c>
      <c r="G9360">
        <f>IF(F9360="","",IF(F9360&lt;0,10*F9360^2,0))</f>
        <v/>
      </c>
      <c r="H9360">
        <f>IF(F9360="","",IF(F9360&gt;0,10*F9360^2,0))</f>
        <v/>
      </c>
    </row>
    <row r="9361">
      <c r="A9361">
        <f>Input!A9361</f>
        <v/>
      </c>
      <c r="B9361">
        <f>IF(ISNUMBER(Input!B9361),IF(AND(Input!B9361&gt;=20,Input!B9361&lt;=700),Input!B9361,""),"")</f>
        <v/>
      </c>
      <c r="C9361">
        <f>IF(B9361="","",INT(A9361))</f>
        <v/>
      </c>
      <c r="D9361">
        <f>IF(B9361="","",HOUR(A9361))</f>
        <v/>
      </c>
      <c r="E9361">
        <f>IF(B9361="","",IF(INPUT!$I$1="","",IF(C9361&lt;(INT(INPUT!$I$1)-INPUT!$I$2),"Off Meds",IF(C9361&lt;=(INT(INPUT!$I$1)+INPUT!$I$2),"Washout","On Meds"))))</f>
        <v/>
      </c>
      <c r="F9361">
        <f>IF(B9361="","",1.509*(LN(B9361)^1.084-5.381))</f>
        <v/>
      </c>
      <c r="G9361">
        <f>IF(F9361="","",IF(F9361&lt;0,10*F9361^2,0))</f>
        <v/>
      </c>
      <c r="H9361">
        <f>IF(F9361="","",IF(F9361&gt;0,10*F9361^2,0))</f>
        <v/>
      </c>
    </row>
    <row r="9362">
      <c r="A9362">
        <f>Input!A9362</f>
        <v/>
      </c>
      <c r="B9362">
        <f>IF(ISNUMBER(Input!B9362),IF(AND(Input!B9362&gt;=20,Input!B9362&lt;=700),Input!B9362,""),"")</f>
        <v/>
      </c>
      <c r="C9362">
        <f>IF(B9362="","",INT(A9362))</f>
        <v/>
      </c>
      <c r="D9362">
        <f>IF(B9362="","",HOUR(A9362))</f>
        <v/>
      </c>
      <c r="E9362">
        <f>IF(B9362="","",IF(INPUT!$I$1="","",IF(C9362&lt;(INT(INPUT!$I$1)-INPUT!$I$2),"Off Meds",IF(C9362&lt;=(INT(INPUT!$I$1)+INPUT!$I$2),"Washout","On Meds"))))</f>
        <v/>
      </c>
      <c r="F9362">
        <f>IF(B9362="","",1.509*(LN(B9362)^1.084-5.381))</f>
        <v/>
      </c>
      <c r="G9362">
        <f>IF(F9362="","",IF(F9362&lt;0,10*F9362^2,0))</f>
        <v/>
      </c>
      <c r="H9362">
        <f>IF(F9362="","",IF(F9362&gt;0,10*F9362^2,0))</f>
        <v/>
      </c>
    </row>
    <row r="9363">
      <c r="A9363">
        <f>Input!A9363</f>
        <v/>
      </c>
      <c r="B9363">
        <f>IF(ISNUMBER(Input!B9363),IF(AND(Input!B9363&gt;=20,Input!B9363&lt;=700),Input!B9363,""),"")</f>
        <v/>
      </c>
      <c r="C9363">
        <f>IF(B9363="","",INT(A9363))</f>
        <v/>
      </c>
      <c r="D9363">
        <f>IF(B9363="","",HOUR(A9363))</f>
        <v/>
      </c>
      <c r="E9363">
        <f>IF(B9363="","",IF(INPUT!$I$1="","",IF(C9363&lt;(INT(INPUT!$I$1)-INPUT!$I$2),"Off Meds",IF(C9363&lt;=(INT(INPUT!$I$1)+INPUT!$I$2),"Washout","On Meds"))))</f>
        <v/>
      </c>
      <c r="F9363">
        <f>IF(B9363="","",1.509*(LN(B9363)^1.084-5.381))</f>
        <v/>
      </c>
      <c r="G9363">
        <f>IF(F9363="","",IF(F9363&lt;0,10*F9363^2,0))</f>
        <v/>
      </c>
      <c r="H9363">
        <f>IF(F9363="","",IF(F9363&gt;0,10*F9363^2,0))</f>
        <v/>
      </c>
    </row>
    <row r="9364">
      <c r="A9364">
        <f>Input!A9364</f>
        <v/>
      </c>
      <c r="B9364">
        <f>IF(ISNUMBER(Input!B9364),IF(AND(Input!B9364&gt;=20,Input!B9364&lt;=700),Input!B9364,""),"")</f>
        <v/>
      </c>
      <c r="C9364">
        <f>IF(B9364="","",INT(A9364))</f>
        <v/>
      </c>
      <c r="D9364">
        <f>IF(B9364="","",HOUR(A9364))</f>
        <v/>
      </c>
      <c r="E9364">
        <f>IF(B9364="","",IF(INPUT!$I$1="","",IF(C9364&lt;(INT(INPUT!$I$1)-INPUT!$I$2),"Off Meds",IF(C9364&lt;=(INT(INPUT!$I$1)+INPUT!$I$2),"Washout","On Meds"))))</f>
        <v/>
      </c>
      <c r="F9364">
        <f>IF(B9364="","",1.509*(LN(B9364)^1.084-5.381))</f>
        <v/>
      </c>
      <c r="G9364">
        <f>IF(F9364="","",IF(F9364&lt;0,10*F9364^2,0))</f>
        <v/>
      </c>
      <c r="H9364">
        <f>IF(F9364="","",IF(F9364&gt;0,10*F9364^2,0))</f>
        <v/>
      </c>
    </row>
    <row r="9365">
      <c r="A9365">
        <f>Input!A9365</f>
        <v/>
      </c>
      <c r="B9365">
        <f>IF(ISNUMBER(Input!B9365),IF(AND(Input!B9365&gt;=20,Input!B9365&lt;=700),Input!B9365,""),"")</f>
        <v/>
      </c>
      <c r="C9365">
        <f>IF(B9365="","",INT(A9365))</f>
        <v/>
      </c>
      <c r="D9365">
        <f>IF(B9365="","",HOUR(A9365))</f>
        <v/>
      </c>
      <c r="E9365">
        <f>IF(B9365="","",IF(INPUT!$I$1="","",IF(C9365&lt;(INT(INPUT!$I$1)-INPUT!$I$2),"Off Meds",IF(C9365&lt;=(INT(INPUT!$I$1)+INPUT!$I$2),"Washout","On Meds"))))</f>
        <v/>
      </c>
      <c r="F9365">
        <f>IF(B9365="","",1.509*(LN(B9365)^1.084-5.381))</f>
        <v/>
      </c>
      <c r="G9365">
        <f>IF(F9365="","",IF(F9365&lt;0,10*F9365^2,0))</f>
        <v/>
      </c>
      <c r="H9365">
        <f>IF(F9365="","",IF(F9365&gt;0,10*F9365^2,0))</f>
        <v/>
      </c>
    </row>
    <row r="9366">
      <c r="A9366">
        <f>Input!A9366</f>
        <v/>
      </c>
      <c r="B9366">
        <f>IF(ISNUMBER(Input!B9366),IF(AND(Input!B9366&gt;=20,Input!B9366&lt;=700),Input!B9366,""),"")</f>
        <v/>
      </c>
      <c r="C9366">
        <f>IF(B9366="","",INT(A9366))</f>
        <v/>
      </c>
      <c r="D9366">
        <f>IF(B9366="","",HOUR(A9366))</f>
        <v/>
      </c>
      <c r="E9366">
        <f>IF(B9366="","",IF(INPUT!$I$1="","",IF(C9366&lt;(INT(INPUT!$I$1)-INPUT!$I$2),"Off Meds",IF(C9366&lt;=(INT(INPUT!$I$1)+INPUT!$I$2),"Washout","On Meds"))))</f>
        <v/>
      </c>
      <c r="F9366">
        <f>IF(B9366="","",1.509*(LN(B9366)^1.084-5.381))</f>
        <v/>
      </c>
      <c r="G9366">
        <f>IF(F9366="","",IF(F9366&lt;0,10*F9366^2,0))</f>
        <v/>
      </c>
      <c r="H9366">
        <f>IF(F9366="","",IF(F9366&gt;0,10*F9366^2,0))</f>
        <v/>
      </c>
    </row>
    <row r="9367">
      <c r="A9367">
        <f>Input!A9367</f>
        <v/>
      </c>
      <c r="B9367">
        <f>IF(ISNUMBER(Input!B9367),IF(AND(Input!B9367&gt;=20,Input!B9367&lt;=700),Input!B9367,""),"")</f>
        <v/>
      </c>
      <c r="C9367">
        <f>IF(B9367="","",INT(A9367))</f>
        <v/>
      </c>
      <c r="D9367">
        <f>IF(B9367="","",HOUR(A9367))</f>
        <v/>
      </c>
      <c r="E9367">
        <f>IF(B9367="","",IF(INPUT!$I$1="","",IF(C9367&lt;(INT(INPUT!$I$1)-INPUT!$I$2),"Off Meds",IF(C9367&lt;=(INT(INPUT!$I$1)+INPUT!$I$2),"Washout","On Meds"))))</f>
        <v/>
      </c>
      <c r="F9367">
        <f>IF(B9367="","",1.509*(LN(B9367)^1.084-5.381))</f>
        <v/>
      </c>
      <c r="G9367">
        <f>IF(F9367="","",IF(F9367&lt;0,10*F9367^2,0))</f>
        <v/>
      </c>
      <c r="H9367">
        <f>IF(F9367="","",IF(F9367&gt;0,10*F9367^2,0))</f>
        <v/>
      </c>
    </row>
    <row r="9368">
      <c r="A9368">
        <f>Input!A9368</f>
        <v/>
      </c>
      <c r="B9368">
        <f>IF(ISNUMBER(Input!B9368),IF(AND(Input!B9368&gt;=20,Input!B9368&lt;=700),Input!B9368,""),"")</f>
        <v/>
      </c>
      <c r="C9368">
        <f>IF(B9368="","",INT(A9368))</f>
        <v/>
      </c>
      <c r="D9368">
        <f>IF(B9368="","",HOUR(A9368))</f>
        <v/>
      </c>
      <c r="E9368">
        <f>IF(B9368="","",IF(INPUT!$I$1="","",IF(C9368&lt;(INT(INPUT!$I$1)-INPUT!$I$2),"Off Meds",IF(C9368&lt;=(INT(INPUT!$I$1)+INPUT!$I$2),"Washout","On Meds"))))</f>
        <v/>
      </c>
      <c r="F9368">
        <f>IF(B9368="","",1.509*(LN(B9368)^1.084-5.381))</f>
        <v/>
      </c>
      <c r="G9368">
        <f>IF(F9368="","",IF(F9368&lt;0,10*F9368^2,0))</f>
        <v/>
      </c>
      <c r="H9368">
        <f>IF(F9368="","",IF(F9368&gt;0,10*F9368^2,0))</f>
        <v/>
      </c>
    </row>
    <row r="9369">
      <c r="A9369">
        <f>Input!A9369</f>
        <v/>
      </c>
      <c r="B9369">
        <f>IF(ISNUMBER(Input!B9369),IF(AND(Input!B9369&gt;=20,Input!B9369&lt;=700),Input!B9369,""),"")</f>
        <v/>
      </c>
      <c r="C9369">
        <f>IF(B9369="","",INT(A9369))</f>
        <v/>
      </c>
      <c r="D9369">
        <f>IF(B9369="","",HOUR(A9369))</f>
        <v/>
      </c>
      <c r="E9369">
        <f>IF(B9369="","",IF(INPUT!$I$1="","",IF(C9369&lt;(INT(INPUT!$I$1)-INPUT!$I$2),"Off Meds",IF(C9369&lt;=(INT(INPUT!$I$1)+INPUT!$I$2),"Washout","On Meds"))))</f>
        <v/>
      </c>
      <c r="F9369">
        <f>IF(B9369="","",1.509*(LN(B9369)^1.084-5.381))</f>
        <v/>
      </c>
      <c r="G9369">
        <f>IF(F9369="","",IF(F9369&lt;0,10*F9369^2,0))</f>
        <v/>
      </c>
      <c r="H9369">
        <f>IF(F9369="","",IF(F9369&gt;0,10*F9369^2,0))</f>
        <v/>
      </c>
    </row>
    <row r="9370">
      <c r="A9370">
        <f>Input!A9370</f>
        <v/>
      </c>
      <c r="B9370">
        <f>IF(ISNUMBER(Input!B9370),IF(AND(Input!B9370&gt;=20,Input!B9370&lt;=700),Input!B9370,""),"")</f>
        <v/>
      </c>
      <c r="C9370">
        <f>IF(B9370="","",INT(A9370))</f>
        <v/>
      </c>
      <c r="D9370">
        <f>IF(B9370="","",HOUR(A9370))</f>
        <v/>
      </c>
      <c r="E9370">
        <f>IF(B9370="","",IF(INPUT!$I$1="","",IF(C9370&lt;(INT(INPUT!$I$1)-INPUT!$I$2),"Off Meds",IF(C9370&lt;=(INT(INPUT!$I$1)+INPUT!$I$2),"Washout","On Meds"))))</f>
        <v/>
      </c>
      <c r="F9370">
        <f>IF(B9370="","",1.509*(LN(B9370)^1.084-5.381))</f>
        <v/>
      </c>
      <c r="G9370">
        <f>IF(F9370="","",IF(F9370&lt;0,10*F9370^2,0))</f>
        <v/>
      </c>
      <c r="H9370">
        <f>IF(F9370="","",IF(F9370&gt;0,10*F9370^2,0))</f>
        <v/>
      </c>
    </row>
    <row r="9371">
      <c r="A9371">
        <f>Input!A9371</f>
        <v/>
      </c>
      <c r="B9371">
        <f>IF(ISNUMBER(Input!B9371),IF(AND(Input!B9371&gt;=20,Input!B9371&lt;=700),Input!B9371,""),"")</f>
        <v/>
      </c>
      <c r="C9371">
        <f>IF(B9371="","",INT(A9371))</f>
        <v/>
      </c>
      <c r="D9371">
        <f>IF(B9371="","",HOUR(A9371))</f>
        <v/>
      </c>
      <c r="E9371">
        <f>IF(B9371="","",IF(INPUT!$I$1="","",IF(C9371&lt;(INT(INPUT!$I$1)-INPUT!$I$2),"Off Meds",IF(C9371&lt;=(INT(INPUT!$I$1)+INPUT!$I$2),"Washout","On Meds"))))</f>
        <v/>
      </c>
      <c r="F9371">
        <f>IF(B9371="","",1.509*(LN(B9371)^1.084-5.381))</f>
        <v/>
      </c>
      <c r="G9371">
        <f>IF(F9371="","",IF(F9371&lt;0,10*F9371^2,0))</f>
        <v/>
      </c>
      <c r="H9371">
        <f>IF(F9371="","",IF(F9371&gt;0,10*F9371^2,0))</f>
        <v/>
      </c>
    </row>
    <row r="9372">
      <c r="A9372">
        <f>Input!A9372</f>
        <v/>
      </c>
      <c r="B9372">
        <f>IF(ISNUMBER(Input!B9372),IF(AND(Input!B9372&gt;=20,Input!B9372&lt;=700),Input!B9372,""),"")</f>
        <v/>
      </c>
      <c r="C9372">
        <f>IF(B9372="","",INT(A9372))</f>
        <v/>
      </c>
      <c r="D9372">
        <f>IF(B9372="","",HOUR(A9372))</f>
        <v/>
      </c>
      <c r="E9372">
        <f>IF(B9372="","",IF(INPUT!$I$1="","",IF(C9372&lt;(INT(INPUT!$I$1)-INPUT!$I$2),"Off Meds",IF(C9372&lt;=(INT(INPUT!$I$1)+INPUT!$I$2),"Washout","On Meds"))))</f>
        <v/>
      </c>
      <c r="F9372">
        <f>IF(B9372="","",1.509*(LN(B9372)^1.084-5.381))</f>
        <v/>
      </c>
      <c r="G9372">
        <f>IF(F9372="","",IF(F9372&lt;0,10*F9372^2,0))</f>
        <v/>
      </c>
      <c r="H9372">
        <f>IF(F9372="","",IF(F9372&gt;0,10*F9372^2,0))</f>
        <v/>
      </c>
    </row>
    <row r="9373">
      <c r="A9373">
        <f>Input!A9373</f>
        <v/>
      </c>
      <c r="B9373">
        <f>IF(ISNUMBER(Input!B9373),IF(AND(Input!B9373&gt;=20,Input!B9373&lt;=700),Input!B9373,""),"")</f>
        <v/>
      </c>
      <c r="C9373">
        <f>IF(B9373="","",INT(A9373))</f>
        <v/>
      </c>
      <c r="D9373">
        <f>IF(B9373="","",HOUR(A9373))</f>
        <v/>
      </c>
      <c r="E9373">
        <f>IF(B9373="","",IF(INPUT!$I$1="","",IF(C9373&lt;(INT(INPUT!$I$1)-INPUT!$I$2),"Off Meds",IF(C9373&lt;=(INT(INPUT!$I$1)+INPUT!$I$2),"Washout","On Meds"))))</f>
        <v/>
      </c>
      <c r="F9373">
        <f>IF(B9373="","",1.509*(LN(B9373)^1.084-5.381))</f>
        <v/>
      </c>
      <c r="G9373">
        <f>IF(F9373="","",IF(F9373&lt;0,10*F9373^2,0))</f>
        <v/>
      </c>
      <c r="H9373">
        <f>IF(F9373="","",IF(F9373&gt;0,10*F9373^2,0))</f>
        <v/>
      </c>
    </row>
    <row r="9374">
      <c r="A9374">
        <f>Input!A9374</f>
        <v/>
      </c>
      <c r="B9374">
        <f>IF(ISNUMBER(Input!B9374),IF(AND(Input!B9374&gt;=20,Input!B9374&lt;=700),Input!B9374,""),"")</f>
        <v/>
      </c>
      <c r="C9374">
        <f>IF(B9374="","",INT(A9374))</f>
        <v/>
      </c>
      <c r="D9374">
        <f>IF(B9374="","",HOUR(A9374))</f>
        <v/>
      </c>
      <c r="E9374">
        <f>IF(B9374="","",IF(INPUT!$I$1="","",IF(C9374&lt;(INT(INPUT!$I$1)-INPUT!$I$2),"Off Meds",IF(C9374&lt;=(INT(INPUT!$I$1)+INPUT!$I$2),"Washout","On Meds"))))</f>
        <v/>
      </c>
      <c r="F9374">
        <f>IF(B9374="","",1.509*(LN(B9374)^1.084-5.381))</f>
        <v/>
      </c>
      <c r="G9374">
        <f>IF(F9374="","",IF(F9374&lt;0,10*F9374^2,0))</f>
        <v/>
      </c>
      <c r="H9374">
        <f>IF(F9374="","",IF(F9374&gt;0,10*F9374^2,0))</f>
        <v/>
      </c>
    </row>
    <row r="9375">
      <c r="A9375">
        <f>Input!A9375</f>
        <v/>
      </c>
      <c r="B9375">
        <f>IF(ISNUMBER(Input!B9375),IF(AND(Input!B9375&gt;=20,Input!B9375&lt;=700),Input!B9375,""),"")</f>
        <v/>
      </c>
      <c r="C9375">
        <f>IF(B9375="","",INT(A9375))</f>
        <v/>
      </c>
      <c r="D9375">
        <f>IF(B9375="","",HOUR(A9375))</f>
        <v/>
      </c>
      <c r="E9375">
        <f>IF(B9375="","",IF(INPUT!$I$1="","",IF(C9375&lt;(INT(INPUT!$I$1)-INPUT!$I$2),"Off Meds",IF(C9375&lt;=(INT(INPUT!$I$1)+INPUT!$I$2),"Washout","On Meds"))))</f>
        <v/>
      </c>
      <c r="F9375">
        <f>IF(B9375="","",1.509*(LN(B9375)^1.084-5.381))</f>
        <v/>
      </c>
      <c r="G9375">
        <f>IF(F9375="","",IF(F9375&lt;0,10*F9375^2,0))</f>
        <v/>
      </c>
      <c r="H9375">
        <f>IF(F9375="","",IF(F9375&gt;0,10*F9375^2,0))</f>
        <v/>
      </c>
    </row>
    <row r="9376">
      <c r="A9376">
        <f>Input!A9376</f>
        <v/>
      </c>
      <c r="B9376">
        <f>IF(ISNUMBER(Input!B9376),IF(AND(Input!B9376&gt;=20,Input!B9376&lt;=700),Input!B9376,""),"")</f>
        <v/>
      </c>
      <c r="C9376">
        <f>IF(B9376="","",INT(A9376))</f>
        <v/>
      </c>
      <c r="D9376">
        <f>IF(B9376="","",HOUR(A9376))</f>
        <v/>
      </c>
      <c r="E9376">
        <f>IF(B9376="","",IF(INPUT!$I$1="","",IF(C9376&lt;(INT(INPUT!$I$1)-INPUT!$I$2),"Off Meds",IF(C9376&lt;=(INT(INPUT!$I$1)+INPUT!$I$2),"Washout","On Meds"))))</f>
        <v/>
      </c>
      <c r="F9376">
        <f>IF(B9376="","",1.509*(LN(B9376)^1.084-5.381))</f>
        <v/>
      </c>
      <c r="G9376">
        <f>IF(F9376="","",IF(F9376&lt;0,10*F9376^2,0))</f>
        <v/>
      </c>
      <c r="H9376">
        <f>IF(F9376="","",IF(F9376&gt;0,10*F9376^2,0))</f>
        <v/>
      </c>
    </row>
    <row r="9377">
      <c r="A9377">
        <f>Input!A9377</f>
        <v/>
      </c>
      <c r="B9377">
        <f>IF(ISNUMBER(Input!B9377),IF(AND(Input!B9377&gt;=20,Input!B9377&lt;=700),Input!B9377,""),"")</f>
        <v/>
      </c>
      <c r="C9377">
        <f>IF(B9377="","",INT(A9377))</f>
        <v/>
      </c>
      <c r="D9377">
        <f>IF(B9377="","",HOUR(A9377))</f>
        <v/>
      </c>
      <c r="E9377">
        <f>IF(B9377="","",IF(INPUT!$I$1="","",IF(C9377&lt;(INT(INPUT!$I$1)-INPUT!$I$2),"Off Meds",IF(C9377&lt;=(INT(INPUT!$I$1)+INPUT!$I$2),"Washout","On Meds"))))</f>
        <v/>
      </c>
      <c r="F9377">
        <f>IF(B9377="","",1.509*(LN(B9377)^1.084-5.381))</f>
        <v/>
      </c>
      <c r="G9377">
        <f>IF(F9377="","",IF(F9377&lt;0,10*F9377^2,0))</f>
        <v/>
      </c>
      <c r="H9377">
        <f>IF(F9377="","",IF(F9377&gt;0,10*F9377^2,0))</f>
        <v/>
      </c>
    </row>
    <row r="9378">
      <c r="A9378">
        <f>Input!A9378</f>
        <v/>
      </c>
      <c r="B9378">
        <f>IF(ISNUMBER(Input!B9378),IF(AND(Input!B9378&gt;=20,Input!B9378&lt;=700),Input!B9378,""),"")</f>
        <v/>
      </c>
      <c r="C9378">
        <f>IF(B9378="","",INT(A9378))</f>
        <v/>
      </c>
      <c r="D9378">
        <f>IF(B9378="","",HOUR(A9378))</f>
        <v/>
      </c>
      <c r="E9378">
        <f>IF(B9378="","",IF(INPUT!$I$1="","",IF(C9378&lt;(INT(INPUT!$I$1)-INPUT!$I$2),"Off Meds",IF(C9378&lt;=(INT(INPUT!$I$1)+INPUT!$I$2),"Washout","On Meds"))))</f>
        <v/>
      </c>
      <c r="F9378">
        <f>IF(B9378="","",1.509*(LN(B9378)^1.084-5.381))</f>
        <v/>
      </c>
      <c r="G9378">
        <f>IF(F9378="","",IF(F9378&lt;0,10*F9378^2,0))</f>
        <v/>
      </c>
      <c r="H9378">
        <f>IF(F9378="","",IF(F9378&gt;0,10*F9378^2,0))</f>
        <v/>
      </c>
    </row>
    <row r="9379">
      <c r="A9379">
        <f>Input!A9379</f>
        <v/>
      </c>
      <c r="B9379">
        <f>IF(ISNUMBER(Input!B9379),IF(AND(Input!B9379&gt;=20,Input!B9379&lt;=700),Input!B9379,""),"")</f>
        <v/>
      </c>
      <c r="C9379">
        <f>IF(B9379="","",INT(A9379))</f>
        <v/>
      </c>
      <c r="D9379">
        <f>IF(B9379="","",HOUR(A9379))</f>
        <v/>
      </c>
      <c r="E9379">
        <f>IF(B9379="","",IF(INPUT!$I$1="","",IF(C9379&lt;(INT(INPUT!$I$1)-INPUT!$I$2),"Off Meds",IF(C9379&lt;=(INT(INPUT!$I$1)+INPUT!$I$2),"Washout","On Meds"))))</f>
        <v/>
      </c>
      <c r="F9379">
        <f>IF(B9379="","",1.509*(LN(B9379)^1.084-5.381))</f>
        <v/>
      </c>
      <c r="G9379">
        <f>IF(F9379="","",IF(F9379&lt;0,10*F9379^2,0))</f>
        <v/>
      </c>
      <c r="H9379">
        <f>IF(F9379="","",IF(F9379&gt;0,10*F9379^2,0))</f>
        <v/>
      </c>
    </row>
    <row r="9380">
      <c r="A9380">
        <f>Input!A9380</f>
        <v/>
      </c>
      <c r="B9380">
        <f>IF(ISNUMBER(Input!B9380),IF(AND(Input!B9380&gt;=20,Input!B9380&lt;=700),Input!B9380,""),"")</f>
        <v/>
      </c>
      <c r="C9380">
        <f>IF(B9380="","",INT(A9380))</f>
        <v/>
      </c>
      <c r="D9380">
        <f>IF(B9380="","",HOUR(A9380))</f>
        <v/>
      </c>
      <c r="E9380">
        <f>IF(B9380="","",IF(INPUT!$I$1="","",IF(C9380&lt;(INT(INPUT!$I$1)-INPUT!$I$2),"Off Meds",IF(C9380&lt;=(INT(INPUT!$I$1)+INPUT!$I$2),"Washout","On Meds"))))</f>
        <v/>
      </c>
      <c r="F9380">
        <f>IF(B9380="","",1.509*(LN(B9380)^1.084-5.381))</f>
        <v/>
      </c>
      <c r="G9380">
        <f>IF(F9380="","",IF(F9380&lt;0,10*F9380^2,0))</f>
        <v/>
      </c>
      <c r="H9380">
        <f>IF(F9380="","",IF(F9380&gt;0,10*F9380^2,0))</f>
        <v/>
      </c>
    </row>
    <row r="9381">
      <c r="A9381">
        <f>Input!A9381</f>
        <v/>
      </c>
      <c r="B9381">
        <f>IF(ISNUMBER(Input!B9381),IF(AND(Input!B9381&gt;=20,Input!B9381&lt;=700),Input!B9381,""),"")</f>
        <v/>
      </c>
      <c r="C9381">
        <f>IF(B9381="","",INT(A9381))</f>
        <v/>
      </c>
      <c r="D9381">
        <f>IF(B9381="","",HOUR(A9381))</f>
        <v/>
      </c>
      <c r="E9381">
        <f>IF(B9381="","",IF(INPUT!$I$1="","",IF(C9381&lt;(INT(INPUT!$I$1)-INPUT!$I$2),"Off Meds",IF(C9381&lt;=(INT(INPUT!$I$1)+INPUT!$I$2),"Washout","On Meds"))))</f>
        <v/>
      </c>
      <c r="F9381">
        <f>IF(B9381="","",1.509*(LN(B9381)^1.084-5.381))</f>
        <v/>
      </c>
      <c r="G9381">
        <f>IF(F9381="","",IF(F9381&lt;0,10*F9381^2,0))</f>
        <v/>
      </c>
      <c r="H9381">
        <f>IF(F9381="","",IF(F9381&gt;0,10*F9381^2,0))</f>
        <v/>
      </c>
    </row>
    <row r="9382">
      <c r="A9382">
        <f>Input!A9382</f>
        <v/>
      </c>
      <c r="B9382">
        <f>IF(ISNUMBER(Input!B9382),IF(AND(Input!B9382&gt;=20,Input!B9382&lt;=700),Input!B9382,""),"")</f>
        <v/>
      </c>
      <c r="C9382">
        <f>IF(B9382="","",INT(A9382))</f>
        <v/>
      </c>
      <c r="D9382">
        <f>IF(B9382="","",HOUR(A9382))</f>
        <v/>
      </c>
      <c r="E9382">
        <f>IF(B9382="","",IF(INPUT!$I$1="","",IF(C9382&lt;(INT(INPUT!$I$1)-INPUT!$I$2),"Off Meds",IF(C9382&lt;=(INT(INPUT!$I$1)+INPUT!$I$2),"Washout","On Meds"))))</f>
        <v/>
      </c>
      <c r="F9382">
        <f>IF(B9382="","",1.509*(LN(B9382)^1.084-5.381))</f>
        <v/>
      </c>
      <c r="G9382">
        <f>IF(F9382="","",IF(F9382&lt;0,10*F9382^2,0))</f>
        <v/>
      </c>
      <c r="H9382">
        <f>IF(F9382="","",IF(F9382&gt;0,10*F9382^2,0))</f>
        <v/>
      </c>
    </row>
    <row r="9383">
      <c r="A9383">
        <f>Input!A9383</f>
        <v/>
      </c>
      <c r="B9383">
        <f>IF(ISNUMBER(Input!B9383),IF(AND(Input!B9383&gt;=20,Input!B9383&lt;=700),Input!B9383,""),"")</f>
        <v/>
      </c>
      <c r="C9383">
        <f>IF(B9383="","",INT(A9383))</f>
        <v/>
      </c>
      <c r="D9383">
        <f>IF(B9383="","",HOUR(A9383))</f>
        <v/>
      </c>
      <c r="E9383">
        <f>IF(B9383="","",IF(INPUT!$I$1="","",IF(C9383&lt;(INT(INPUT!$I$1)-INPUT!$I$2),"Off Meds",IF(C9383&lt;=(INT(INPUT!$I$1)+INPUT!$I$2),"Washout","On Meds"))))</f>
        <v/>
      </c>
      <c r="F9383">
        <f>IF(B9383="","",1.509*(LN(B9383)^1.084-5.381))</f>
        <v/>
      </c>
      <c r="G9383">
        <f>IF(F9383="","",IF(F9383&lt;0,10*F9383^2,0))</f>
        <v/>
      </c>
      <c r="H9383">
        <f>IF(F9383="","",IF(F9383&gt;0,10*F9383^2,0))</f>
        <v/>
      </c>
    </row>
    <row r="9384">
      <c r="A9384">
        <f>Input!A9384</f>
        <v/>
      </c>
      <c r="B9384">
        <f>IF(ISNUMBER(Input!B9384),IF(AND(Input!B9384&gt;=20,Input!B9384&lt;=700),Input!B9384,""),"")</f>
        <v/>
      </c>
      <c r="C9384">
        <f>IF(B9384="","",INT(A9384))</f>
        <v/>
      </c>
      <c r="D9384">
        <f>IF(B9384="","",HOUR(A9384))</f>
        <v/>
      </c>
      <c r="E9384">
        <f>IF(B9384="","",IF(INPUT!$I$1="","",IF(C9384&lt;(INT(INPUT!$I$1)-INPUT!$I$2),"Off Meds",IF(C9384&lt;=(INT(INPUT!$I$1)+INPUT!$I$2),"Washout","On Meds"))))</f>
        <v/>
      </c>
      <c r="F9384">
        <f>IF(B9384="","",1.509*(LN(B9384)^1.084-5.381))</f>
        <v/>
      </c>
      <c r="G9384">
        <f>IF(F9384="","",IF(F9384&lt;0,10*F9384^2,0))</f>
        <v/>
      </c>
      <c r="H9384">
        <f>IF(F9384="","",IF(F9384&gt;0,10*F9384^2,0))</f>
        <v/>
      </c>
    </row>
    <row r="9385">
      <c r="A9385">
        <f>Input!A9385</f>
        <v/>
      </c>
      <c r="B9385">
        <f>IF(ISNUMBER(Input!B9385),IF(AND(Input!B9385&gt;=20,Input!B9385&lt;=700),Input!B9385,""),"")</f>
        <v/>
      </c>
      <c r="C9385">
        <f>IF(B9385="","",INT(A9385))</f>
        <v/>
      </c>
      <c r="D9385">
        <f>IF(B9385="","",HOUR(A9385))</f>
        <v/>
      </c>
      <c r="E9385">
        <f>IF(B9385="","",IF(INPUT!$I$1="","",IF(C9385&lt;(INT(INPUT!$I$1)-INPUT!$I$2),"Off Meds",IF(C9385&lt;=(INT(INPUT!$I$1)+INPUT!$I$2),"Washout","On Meds"))))</f>
        <v/>
      </c>
      <c r="F9385">
        <f>IF(B9385="","",1.509*(LN(B9385)^1.084-5.381))</f>
        <v/>
      </c>
      <c r="G9385">
        <f>IF(F9385="","",IF(F9385&lt;0,10*F9385^2,0))</f>
        <v/>
      </c>
      <c r="H9385">
        <f>IF(F9385="","",IF(F9385&gt;0,10*F9385^2,0))</f>
        <v/>
      </c>
    </row>
    <row r="9386">
      <c r="A9386">
        <f>Input!A9386</f>
        <v/>
      </c>
      <c r="B9386">
        <f>IF(ISNUMBER(Input!B9386),IF(AND(Input!B9386&gt;=20,Input!B9386&lt;=700),Input!B9386,""),"")</f>
        <v/>
      </c>
      <c r="C9386">
        <f>IF(B9386="","",INT(A9386))</f>
        <v/>
      </c>
      <c r="D9386">
        <f>IF(B9386="","",HOUR(A9386))</f>
        <v/>
      </c>
      <c r="E9386">
        <f>IF(B9386="","",IF(INPUT!$I$1="","",IF(C9386&lt;(INT(INPUT!$I$1)-INPUT!$I$2),"Off Meds",IF(C9386&lt;=(INT(INPUT!$I$1)+INPUT!$I$2),"Washout","On Meds"))))</f>
        <v/>
      </c>
      <c r="F9386">
        <f>IF(B9386="","",1.509*(LN(B9386)^1.084-5.381))</f>
        <v/>
      </c>
      <c r="G9386">
        <f>IF(F9386="","",IF(F9386&lt;0,10*F9386^2,0))</f>
        <v/>
      </c>
      <c r="H9386">
        <f>IF(F9386="","",IF(F9386&gt;0,10*F9386^2,0))</f>
        <v/>
      </c>
    </row>
    <row r="9387">
      <c r="A9387">
        <f>Input!A9387</f>
        <v/>
      </c>
      <c r="B9387">
        <f>IF(ISNUMBER(Input!B9387),IF(AND(Input!B9387&gt;=20,Input!B9387&lt;=700),Input!B9387,""),"")</f>
        <v/>
      </c>
      <c r="C9387">
        <f>IF(B9387="","",INT(A9387))</f>
        <v/>
      </c>
      <c r="D9387">
        <f>IF(B9387="","",HOUR(A9387))</f>
        <v/>
      </c>
      <c r="E9387">
        <f>IF(B9387="","",IF(INPUT!$I$1="","",IF(C9387&lt;(INT(INPUT!$I$1)-INPUT!$I$2),"Off Meds",IF(C9387&lt;=(INT(INPUT!$I$1)+INPUT!$I$2),"Washout","On Meds"))))</f>
        <v/>
      </c>
      <c r="F9387">
        <f>IF(B9387="","",1.509*(LN(B9387)^1.084-5.381))</f>
        <v/>
      </c>
      <c r="G9387">
        <f>IF(F9387="","",IF(F9387&lt;0,10*F9387^2,0))</f>
        <v/>
      </c>
      <c r="H9387">
        <f>IF(F9387="","",IF(F9387&gt;0,10*F9387^2,0))</f>
        <v/>
      </c>
    </row>
    <row r="9388">
      <c r="A9388">
        <f>Input!A9388</f>
        <v/>
      </c>
      <c r="B9388">
        <f>IF(ISNUMBER(Input!B9388),IF(AND(Input!B9388&gt;=20,Input!B9388&lt;=700),Input!B9388,""),"")</f>
        <v/>
      </c>
      <c r="C9388">
        <f>IF(B9388="","",INT(A9388))</f>
        <v/>
      </c>
      <c r="D9388">
        <f>IF(B9388="","",HOUR(A9388))</f>
        <v/>
      </c>
      <c r="E9388">
        <f>IF(B9388="","",IF(INPUT!$I$1="","",IF(C9388&lt;(INT(INPUT!$I$1)-INPUT!$I$2),"Off Meds",IF(C9388&lt;=(INT(INPUT!$I$1)+INPUT!$I$2),"Washout","On Meds"))))</f>
        <v/>
      </c>
      <c r="F9388">
        <f>IF(B9388="","",1.509*(LN(B9388)^1.084-5.381))</f>
        <v/>
      </c>
      <c r="G9388">
        <f>IF(F9388="","",IF(F9388&lt;0,10*F9388^2,0))</f>
        <v/>
      </c>
      <c r="H9388">
        <f>IF(F9388="","",IF(F9388&gt;0,10*F9388^2,0))</f>
        <v/>
      </c>
    </row>
    <row r="9389">
      <c r="A9389">
        <f>Input!A9389</f>
        <v/>
      </c>
      <c r="B9389">
        <f>IF(ISNUMBER(Input!B9389),IF(AND(Input!B9389&gt;=20,Input!B9389&lt;=700),Input!B9389,""),"")</f>
        <v/>
      </c>
      <c r="C9389">
        <f>IF(B9389="","",INT(A9389))</f>
        <v/>
      </c>
      <c r="D9389">
        <f>IF(B9389="","",HOUR(A9389))</f>
        <v/>
      </c>
      <c r="E9389">
        <f>IF(B9389="","",IF(INPUT!$I$1="","",IF(C9389&lt;(INT(INPUT!$I$1)-INPUT!$I$2),"Off Meds",IF(C9389&lt;=(INT(INPUT!$I$1)+INPUT!$I$2),"Washout","On Meds"))))</f>
        <v/>
      </c>
      <c r="F9389">
        <f>IF(B9389="","",1.509*(LN(B9389)^1.084-5.381))</f>
        <v/>
      </c>
      <c r="G9389">
        <f>IF(F9389="","",IF(F9389&lt;0,10*F9389^2,0))</f>
        <v/>
      </c>
      <c r="H9389">
        <f>IF(F9389="","",IF(F9389&gt;0,10*F9389^2,0))</f>
        <v/>
      </c>
    </row>
    <row r="9390">
      <c r="A9390">
        <f>Input!A9390</f>
        <v/>
      </c>
      <c r="B9390">
        <f>IF(ISNUMBER(Input!B9390),IF(AND(Input!B9390&gt;=20,Input!B9390&lt;=700),Input!B9390,""),"")</f>
        <v/>
      </c>
      <c r="C9390">
        <f>IF(B9390="","",INT(A9390))</f>
        <v/>
      </c>
      <c r="D9390">
        <f>IF(B9390="","",HOUR(A9390))</f>
        <v/>
      </c>
      <c r="E9390">
        <f>IF(B9390="","",IF(INPUT!$I$1="","",IF(C9390&lt;(INT(INPUT!$I$1)-INPUT!$I$2),"Off Meds",IF(C9390&lt;=(INT(INPUT!$I$1)+INPUT!$I$2),"Washout","On Meds"))))</f>
        <v/>
      </c>
      <c r="F9390">
        <f>IF(B9390="","",1.509*(LN(B9390)^1.084-5.381))</f>
        <v/>
      </c>
      <c r="G9390">
        <f>IF(F9390="","",IF(F9390&lt;0,10*F9390^2,0))</f>
        <v/>
      </c>
      <c r="H9390">
        <f>IF(F9390="","",IF(F9390&gt;0,10*F9390^2,0))</f>
        <v/>
      </c>
    </row>
    <row r="9391">
      <c r="A9391">
        <f>Input!A9391</f>
        <v/>
      </c>
      <c r="B9391">
        <f>IF(ISNUMBER(Input!B9391),IF(AND(Input!B9391&gt;=20,Input!B9391&lt;=700),Input!B9391,""),"")</f>
        <v/>
      </c>
      <c r="C9391">
        <f>IF(B9391="","",INT(A9391))</f>
        <v/>
      </c>
      <c r="D9391">
        <f>IF(B9391="","",HOUR(A9391))</f>
        <v/>
      </c>
      <c r="E9391">
        <f>IF(B9391="","",IF(INPUT!$I$1="","",IF(C9391&lt;(INT(INPUT!$I$1)-INPUT!$I$2),"Off Meds",IF(C9391&lt;=(INT(INPUT!$I$1)+INPUT!$I$2),"Washout","On Meds"))))</f>
        <v/>
      </c>
      <c r="F9391">
        <f>IF(B9391="","",1.509*(LN(B9391)^1.084-5.381))</f>
        <v/>
      </c>
      <c r="G9391">
        <f>IF(F9391="","",IF(F9391&lt;0,10*F9391^2,0))</f>
        <v/>
      </c>
      <c r="H9391">
        <f>IF(F9391="","",IF(F9391&gt;0,10*F9391^2,0))</f>
        <v/>
      </c>
    </row>
    <row r="9392">
      <c r="A9392">
        <f>Input!A9392</f>
        <v/>
      </c>
      <c r="B9392">
        <f>IF(ISNUMBER(Input!B9392),IF(AND(Input!B9392&gt;=20,Input!B9392&lt;=700),Input!B9392,""),"")</f>
        <v/>
      </c>
      <c r="C9392">
        <f>IF(B9392="","",INT(A9392))</f>
        <v/>
      </c>
      <c r="D9392">
        <f>IF(B9392="","",HOUR(A9392))</f>
        <v/>
      </c>
      <c r="E9392">
        <f>IF(B9392="","",IF(INPUT!$I$1="","",IF(C9392&lt;(INT(INPUT!$I$1)-INPUT!$I$2),"Off Meds",IF(C9392&lt;=(INT(INPUT!$I$1)+INPUT!$I$2),"Washout","On Meds"))))</f>
        <v/>
      </c>
      <c r="F9392">
        <f>IF(B9392="","",1.509*(LN(B9392)^1.084-5.381))</f>
        <v/>
      </c>
      <c r="G9392">
        <f>IF(F9392="","",IF(F9392&lt;0,10*F9392^2,0))</f>
        <v/>
      </c>
      <c r="H9392">
        <f>IF(F9392="","",IF(F9392&gt;0,10*F9392^2,0))</f>
        <v/>
      </c>
    </row>
    <row r="9393">
      <c r="A9393">
        <f>Input!A9393</f>
        <v/>
      </c>
      <c r="B9393">
        <f>IF(ISNUMBER(Input!B9393),IF(AND(Input!B9393&gt;=20,Input!B9393&lt;=700),Input!B9393,""),"")</f>
        <v/>
      </c>
      <c r="C9393">
        <f>IF(B9393="","",INT(A9393))</f>
        <v/>
      </c>
      <c r="D9393">
        <f>IF(B9393="","",HOUR(A9393))</f>
        <v/>
      </c>
      <c r="E9393">
        <f>IF(B9393="","",IF(INPUT!$I$1="","",IF(C9393&lt;(INT(INPUT!$I$1)-INPUT!$I$2),"Off Meds",IF(C9393&lt;=(INT(INPUT!$I$1)+INPUT!$I$2),"Washout","On Meds"))))</f>
        <v/>
      </c>
      <c r="F9393">
        <f>IF(B9393="","",1.509*(LN(B9393)^1.084-5.381))</f>
        <v/>
      </c>
      <c r="G9393">
        <f>IF(F9393="","",IF(F9393&lt;0,10*F9393^2,0))</f>
        <v/>
      </c>
      <c r="H9393">
        <f>IF(F9393="","",IF(F9393&gt;0,10*F9393^2,0))</f>
        <v/>
      </c>
    </row>
    <row r="9394">
      <c r="A9394">
        <f>Input!A9394</f>
        <v/>
      </c>
      <c r="B9394">
        <f>IF(ISNUMBER(Input!B9394),IF(AND(Input!B9394&gt;=20,Input!B9394&lt;=700),Input!B9394,""),"")</f>
        <v/>
      </c>
      <c r="C9394">
        <f>IF(B9394="","",INT(A9394))</f>
        <v/>
      </c>
      <c r="D9394">
        <f>IF(B9394="","",HOUR(A9394))</f>
        <v/>
      </c>
      <c r="E9394">
        <f>IF(B9394="","",IF(INPUT!$I$1="","",IF(C9394&lt;(INT(INPUT!$I$1)-INPUT!$I$2),"Off Meds",IF(C9394&lt;=(INT(INPUT!$I$1)+INPUT!$I$2),"Washout","On Meds"))))</f>
        <v/>
      </c>
      <c r="F9394">
        <f>IF(B9394="","",1.509*(LN(B9394)^1.084-5.381))</f>
        <v/>
      </c>
      <c r="G9394">
        <f>IF(F9394="","",IF(F9394&lt;0,10*F9394^2,0))</f>
        <v/>
      </c>
      <c r="H9394">
        <f>IF(F9394="","",IF(F9394&gt;0,10*F9394^2,0))</f>
        <v/>
      </c>
    </row>
    <row r="9395">
      <c r="A9395">
        <f>Input!A9395</f>
        <v/>
      </c>
      <c r="B9395">
        <f>IF(ISNUMBER(Input!B9395),IF(AND(Input!B9395&gt;=20,Input!B9395&lt;=700),Input!B9395,""),"")</f>
        <v/>
      </c>
      <c r="C9395">
        <f>IF(B9395="","",INT(A9395))</f>
        <v/>
      </c>
      <c r="D9395">
        <f>IF(B9395="","",HOUR(A9395))</f>
        <v/>
      </c>
      <c r="E9395">
        <f>IF(B9395="","",IF(INPUT!$I$1="","",IF(C9395&lt;(INT(INPUT!$I$1)-INPUT!$I$2),"Off Meds",IF(C9395&lt;=(INT(INPUT!$I$1)+INPUT!$I$2),"Washout","On Meds"))))</f>
        <v/>
      </c>
      <c r="F9395">
        <f>IF(B9395="","",1.509*(LN(B9395)^1.084-5.381))</f>
        <v/>
      </c>
      <c r="G9395">
        <f>IF(F9395="","",IF(F9395&lt;0,10*F9395^2,0))</f>
        <v/>
      </c>
      <c r="H9395">
        <f>IF(F9395="","",IF(F9395&gt;0,10*F9395^2,0))</f>
        <v/>
      </c>
    </row>
    <row r="9396">
      <c r="A9396">
        <f>Input!A9396</f>
        <v/>
      </c>
      <c r="B9396">
        <f>IF(ISNUMBER(Input!B9396),IF(AND(Input!B9396&gt;=20,Input!B9396&lt;=700),Input!B9396,""),"")</f>
        <v/>
      </c>
      <c r="C9396">
        <f>IF(B9396="","",INT(A9396))</f>
        <v/>
      </c>
      <c r="D9396">
        <f>IF(B9396="","",HOUR(A9396))</f>
        <v/>
      </c>
      <c r="E9396">
        <f>IF(B9396="","",IF(INPUT!$I$1="","",IF(C9396&lt;(INT(INPUT!$I$1)-INPUT!$I$2),"Off Meds",IF(C9396&lt;=(INT(INPUT!$I$1)+INPUT!$I$2),"Washout","On Meds"))))</f>
        <v/>
      </c>
      <c r="F9396">
        <f>IF(B9396="","",1.509*(LN(B9396)^1.084-5.381))</f>
        <v/>
      </c>
      <c r="G9396">
        <f>IF(F9396="","",IF(F9396&lt;0,10*F9396^2,0))</f>
        <v/>
      </c>
      <c r="H9396">
        <f>IF(F9396="","",IF(F9396&gt;0,10*F9396^2,0))</f>
        <v/>
      </c>
    </row>
    <row r="9397">
      <c r="A9397">
        <f>Input!A9397</f>
        <v/>
      </c>
      <c r="B9397">
        <f>IF(ISNUMBER(Input!B9397),IF(AND(Input!B9397&gt;=20,Input!B9397&lt;=700),Input!B9397,""),"")</f>
        <v/>
      </c>
      <c r="C9397">
        <f>IF(B9397="","",INT(A9397))</f>
        <v/>
      </c>
      <c r="D9397">
        <f>IF(B9397="","",HOUR(A9397))</f>
        <v/>
      </c>
      <c r="E9397">
        <f>IF(B9397="","",IF(INPUT!$I$1="","",IF(C9397&lt;(INT(INPUT!$I$1)-INPUT!$I$2),"Off Meds",IF(C9397&lt;=(INT(INPUT!$I$1)+INPUT!$I$2),"Washout","On Meds"))))</f>
        <v/>
      </c>
      <c r="F9397">
        <f>IF(B9397="","",1.509*(LN(B9397)^1.084-5.381))</f>
        <v/>
      </c>
      <c r="G9397">
        <f>IF(F9397="","",IF(F9397&lt;0,10*F9397^2,0))</f>
        <v/>
      </c>
      <c r="H9397">
        <f>IF(F9397="","",IF(F9397&gt;0,10*F9397^2,0))</f>
        <v/>
      </c>
    </row>
    <row r="9398">
      <c r="A9398">
        <f>Input!A9398</f>
        <v/>
      </c>
      <c r="B9398">
        <f>IF(ISNUMBER(Input!B9398),IF(AND(Input!B9398&gt;=20,Input!B9398&lt;=700),Input!B9398,""),"")</f>
        <v/>
      </c>
      <c r="C9398">
        <f>IF(B9398="","",INT(A9398))</f>
        <v/>
      </c>
      <c r="D9398">
        <f>IF(B9398="","",HOUR(A9398))</f>
        <v/>
      </c>
      <c r="E9398">
        <f>IF(B9398="","",IF(INPUT!$I$1="","",IF(C9398&lt;(INT(INPUT!$I$1)-INPUT!$I$2),"Off Meds",IF(C9398&lt;=(INT(INPUT!$I$1)+INPUT!$I$2),"Washout","On Meds"))))</f>
        <v/>
      </c>
      <c r="F9398">
        <f>IF(B9398="","",1.509*(LN(B9398)^1.084-5.381))</f>
        <v/>
      </c>
      <c r="G9398">
        <f>IF(F9398="","",IF(F9398&lt;0,10*F9398^2,0))</f>
        <v/>
      </c>
      <c r="H9398">
        <f>IF(F9398="","",IF(F9398&gt;0,10*F9398^2,0))</f>
        <v/>
      </c>
    </row>
    <row r="9399">
      <c r="A9399">
        <f>Input!A9399</f>
        <v/>
      </c>
      <c r="B9399">
        <f>IF(ISNUMBER(Input!B9399),IF(AND(Input!B9399&gt;=20,Input!B9399&lt;=700),Input!B9399,""),"")</f>
        <v/>
      </c>
      <c r="C9399">
        <f>IF(B9399="","",INT(A9399))</f>
        <v/>
      </c>
      <c r="D9399">
        <f>IF(B9399="","",HOUR(A9399))</f>
        <v/>
      </c>
      <c r="E9399">
        <f>IF(B9399="","",IF(INPUT!$I$1="","",IF(C9399&lt;(INT(INPUT!$I$1)-INPUT!$I$2),"Off Meds",IF(C9399&lt;=(INT(INPUT!$I$1)+INPUT!$I$2),"Washout","On Meds"))))</f>
        <v/>
      </c>
      <c r="F9399">
        <f>IF(B9399="","",1.509*(LN(B9399)^1.084-5.381))</f>
        <v/>
      </c>
      <c r="G9399">
        <f>IF(F9399="","",IF(F9399&lt;0,10*F9399^2,0))</f>
        <v/>
      </c>
      <c r="H9399">
        <f>IF(F9399="","",IF(F9399&gt;0,10*F9399^2,0))</f>
        <v/>
      </c>
    </row>
    <row r="9400">
      <c r="A9400">
        <f>Input!A9400</f>
        <v/>
      </c>
      <c r="B9400">
        <f>IF(ISNUMBER(Input!B9400),IF(AND(Input!B9400&gt;=20,Input!B9400&lt;=700),Input!B9400,""),"")</f>
        <v/>
      </c>
      <c r="C9400">
        <f>IF(B9400="","",INT(A9400))</f>
        <v/>
      </c>
      <c r="D9400">
        <f>IF(B9400="","",HOUR(A9400))</f>
        <v/>
      </c>
      <c r="E9400">
        <f>IF(B9400="","",IF(INPUT!$I$1="","",IF(C9400&lt;(INT(INPUT!$I$1)-INPUT!$I$2),"Off Meds",IF(C9400&lt;=(INT(INPUT!$I$1)+INPUT!$I$2),"Washout","On Meds"))))</f>
        <v/>
      </c>
      <c r="F9400">
        <f>IF(B9400="","",1.509*(LN(B9400)^1.084-5.381))</f>
        <v/>
      </c>
      <c r="G9400">
        <f>IF(F9400="","",IF(F9400&lt;0,10*F9400^2,0))</f>
        <v/>
      </c>
      <c r="H9400">
        <f>IF(F9400="","",IF(F9400&gt;0,10*F9400^2,0))</f>
        <v/>
      </c>
    </row>
    <row r="9401">
      <c r="A9401">
        <f>Input!A9401</f>
        <v/>
      </c>
      <c r="B9401">
        <f>IF(ISNUMBER(Input!B9401),IF(AND(Input!B9401&gt;=20,Input!B9401&lt;=700),Input!B9401,""),"")</f>
        <v/>
      </c>
      <c r="C9401">
        <f>IF(B9401="","",INT(A9401))</f>
        <v/>
      </c>
      <c r="D9401">
        <f>IF(B9401="","",HOUR(A9401))</f>
        <v/>
      </c>
      <c r="E9401">
        <f>IF(B9401="","",IF(INPUT!$I$1="","",IF(C9401&lt;(INT(INPUT!$I$1)-INPUT!$I$2),"Off Meds",IF(C9401&lt;=(INT(INPUT!$I$1)+INPUT!$I$2),"Washout","On Meds"))))</f>
        <v/>
      </c>
      <c r="F9401">
        <f>IF(B9401="","",1.509*(LN(B9401)^1.084-5.381))</f>
        <v/>
      </c>
      <c r="G9401">
        <f>IF(F9401="","",IF(F9401&lt;0,10*F9401^2,0))</f>
        <v/>
      </c>
      <c r="H9401">
        <f>IF(F9401="","",IF(F9401&gt;0,10*F9401^2,0))</f>
        <v/>
      </c>
    </row>
    <row r="9402">
      <c r="A9402">
        <f>Input!A9402</f>
        <v/>
      </c>
      <c r="B9402">
        <f>IF(ISNUMBER(Input!B9402),IF(AND(Input!B9402&gt;=20,Input!B9402&lt;=700),Input!B9402,""),"")</f>
        <v/>
      </c>
      <c r="C9402">
        <f>IF(B9402="","",INT(A9402))</f>
        <v/>
      </c>
      <c r="D9402">
        <f>IF(B9402="","",HOUR(A9402))</f>
        <v/>
      </c>
      <c r="E9402">
        <f>IF(B9402="","",IF(INPUT!$I$1="","",IF(C9402&lt;(INT(INPUT!$I$1)-INPUT!$I$2),"Off Meds",IF(C9402&lt;=(INT(INPUT!$I$1)+INPUT!$I$2),"Washout","On Meds"))))</f>
        <v/>
      </c>
      <c r="F9402">
        <f>IF(B9402="","",1.509*(LN(B9402)^1.084-5.381))</f>
        <v/>
      </c>
      <c r="G9402">
        <f>IF(F9402="","",IF(F9402&lt;0,10*F9402^2,0))</f>
        <v/>
      </c>
      <c r="H9402">
        <f>IF(F9402="","",IF(F9402&gt;0,10*F9402^2,0))</f>
        <v/>
      </c>
    </row>
    <row r="9403">
      <c r="A9403">
        <f>Input!A9403</f>
        <v/>
      </c>
      <c r="B9403">
        <f>IF(ISNUMBER(Input!B9403),IF(AND(Input!B9403&gt;=20,Input!B9403&lt;=700),Input!B9403,""),"")</f>
        <v/>
      </c>
      <c r="C9403">
        <f>IF(B9403="","",INT(A9403))</f>
        <v/>
      </c>
      <c r="D9403">
        <f>IF(B9403="","",HOUR(A9403))</f>
        <v/>
      </c>
      <c r="E9403">
        <f>IF(B9403="","",IF(INPUT!$I$1="","",IF(C9403&lt;(INT(INPUT!$I$1)-INPUT!$I$2),"Off Meds",IF(C9403&lt;=(INT(INPUT!$I$1)+INPUT!$I$2),"Washout","On Meds"))))</f>
        <v/>
      </c>
      <c r="F9403">
        <f>IF(B9403="","",1.509*(LN(B9403)^1.084-5.381))</f>
        <v/>
      </c>
      <c r="G9403">
        <f>IF(F9403="","",IF(F9403&lt;0,10*F9403^2,0))</f>
        <v/>
      </c>
      <c r="H9403">
        <f>IF(F9403="","",IF(F9403&gt;0,10*F9403^2,0))</f>
        <v/>
      </c>
    </row>
    <row r="9404">
      <c r="A9404">
        <f>Input!A9404</f>
        <v/>
      </c>
      <c r="B9404">
        <f>IF(ISNUMBER(Input!B9404),IF(AND(Input!B9404&gt;=20,Input!B9404&lt;=700),Input!B9404,""),"")</f>
        <v/>
      </c>
      <c r="C9404">
        <f>IF(B9404="","",INT(A9404))</f>
        <v/>
      </c>
      <c r="D9404">
        <f>IF(B9404="","",HOUR(A9404))</f>
        <v/>
      </c>
      <c r="E9404">
        <f>IF(B9404="","",IF(INPUT!$I$1="","",IF(C9404&lt;(INT(INPUT!$I$1)-INPUT!$I$2),"Off Meds",IF(C9404&lt;=(INT(INPUT!$I$1)+INPUT!$I$2),"Washout","On Meds"))))</f>
        <v/>
      </c>
      <c r="F9404">
        <f>IF(B9404="","",1.509*(LN(B9404)^1.084-5.381))</f>
        <v/>
      </c>
      <c r="G9404">
        <f>IF(F9404="","",IF(F9404&lt;0,10*F9404^2,0))</f>
        <v/>
      </c>
      <c r="H9404">
        <f>IF(F9404="","",IF(F9404&gt;0,10*F9404^2,0))</f>
        <v/>
      </c>
    </row>
    <row r="9405">
      <c r="A9405">
        <f>Input!A9405</f>
        <v/>
      </c>
      <c r="B9405">
        <f>IF(ISNUMBER(Input!B9405),IF(AND(Input!B9405&gt;=20,Input!B9405&lt;=700),Input!B9405,""),"")</f>
        <v/>
      </c>
      <c r="C9405">
        <f>IF(B9405="","",INT(A9405))</f>
        <v/>
      </c>
      <c r="D9405">
        <f>IF(B9405="","",HOUR(A9405))</f>
        <v/>
      </c>
      <c r="E9405">
        <f>IF(B9405="","",IF(INPUT!$I$1="","",IF(C9405&lt;(INT(INPUT!$I$1)-INPUT!$I$2),"Off Meds",IF(C9405&lt;=(INT(INPUT!$I$1)+INPUT!$I$2),"Washout","On Meds"))))</f>
        <v/>
      </c>
      <c r="F9405">
        <f>IF(B9405="","",1.509*(LN(B9405)^1.084-5.381))</f>
        <v/>
      </c>
      <c r="G9405">
        <f>IF(F9405="","",IF(F9405&lt;0,10*F9405^2,0))</f>
        <v/>
      </c>
      <c r="H9405">
        <f>IF(F9405="","",IF(F9405&gt;0,10*F9405^2,0))</f>
        <v/>
      </c>
    </row>
    <row r="9406">
      <c r="A9406">
        <f>Input!A9406</f>
        <v/>
      </c>
      <c r="B9406">
        <f>IF(ISNUMBER(Input!B9406),IF(AND(Input!B9406&gt;=20,Input!B9406&lt;=700),Input!B9406,""),"")</f>
        <v/>
      </c>
      <c r="C9406">
        <f>IF(B9406="","",INT(A9406))</f>
        <v/>
      </c>
      <c r="D9406">
        <f>IF(B9406="","",HOUR(A9406))</f>
        <v/>
      </c>
      <c r="E9406">
        <f>IF(B9406="","",IF(INPUT!$I$1="","",IF(C9406&lt;(INT(INPUT!$I$1)-INPUT!$I$2),"Off Meds",IF(C9406&lt;=(INT(INPUT!$I$1)+INPUT!$I$2),"Washout","On Meds"))))</f>
        <v/>
      </c>
      <c r="F9406">
        <f>IF(B9406="","",1.509*(LN(B9406)^1.084-5.381))</f>
        <v/>
      </c>
      <c r="G9406">
        <f>IF(F9406="","",IF(F9406&lt;0,10*F9406^2,0))</f>
        <v/>
      </c>
      <c r="H9406">
        <f>IF(F9406="","",IF(F9406&gt;0,10*F9406^2,0))</f>
        <v/>
      </c>
    </row>
    <row r="9407">
      <c r="A9407">
        <f>Input!A9407</f>
        <v/>
      </c>
      <c r="B9407">
        <f>IF(ISNUMBER(Input!B9407),IF(AND(Input!B9407&gt;=20,Input!B9407&lt;=700),Input!B9407,""),"")</f>
        <v/>
      </c>
      <c r="C9407">
        <f>IF(B9407="","",INT(A9407))</f>
        <v/>
      </c>
      <c r="D9407">
        <f>IF(B9407="","",HOUR(A9407))</f>
        <v/>
      </c>
      <c r="E9407">
        <f>IF(B9407="","",IF(INPUT!$I$1="","",IF(C9407&lt;(INT(INPUT!$I$1)-INPUT!$I$2),"Off Meds",IF(C9407&lt;=(INT(INPUT!$I$1)+INPUT!$I$2),"Washout","On Meds"))))</f>
        <v/>
      </c>
      <c r="F9407">
        <f>IF(B9407="","",1.509*(LN(B9407)^1.084-5.381))</f>
        <v/>
      </c>
      <c r="G9407">
        <f>IF(F9407="","",IF(F9407&lt;0,10*F9407^2,0))</f>
        <v/>
      </c>
      <c r="H9407">
        <f>IF(F9407="","",IF(F9407&gt;0,10*F9407^2,0))</f>
        <v/>
      </c>
    </row>
    <row r="9408">
      <c r="A9408">
        <f>Input!A9408</f>
        <v/>
      </c>
      <c r="B9408">
        <f>IF(ISNUMBER(Input!B9408),IF(AND(Input!B9408&gt;=20,Input!B9408&lt;=700),Input!B9408,""),"")</f>
        <v/>
      </c>
      <c r="C9408">
        <f>IF(B9408="","",INT(A9408))</f>
        <v/>
      </c>
      <c r="D9408">
        <f>IF(B9408="","",HOUR(A9408))</f>
        <v/>
      </c>
      <c r="E9408">
        <f>IF(B9408="","",IF(INPUT!$I$1="","",IF(C9408&lt;(INT(INPUT!$I$1)-INPUT!$I$2),"Off Meds",IF(C9408&lt;=(INT(INPUT!$I$1)+INPUT!$I$2),"Washout","On Meds"))))</f>
        <v/>
      </c>
      <c r="F9408">
        <f>IF(B9408="","",1.509*(LN(B9408)^1.084-5.381))</f>
        <v/>
      </c>
      <c r="G9408">
        <f>IF(F9408="","",IF(F9408&lt;0,10*F9408^2,0))</f>
        <v/>
      </c>
      <c r="H9408">
        <f>IF(F9408="","",IF(F9408&gt;0,10*F9408^2,0))</f>
        <v/>
      </c>
    </row>
    <row r="9409">
      <c r="A9409">
        <f>Input!A9409</f>
        <v/>
      </c>
      <c r="B9409">
        <f>IF(ISNUMBER(Input!B9409),IF(AND(Input!B9409&gt;=20,Input!B9409&lt;=700),Input!B9409,""),"")</f>
        <v/>
      </c>
      <c r="C9409">
        <f>IF(B9409="","",INT(A9409))</f>
        <v/>
      </c>
      <c r="D9409">
        <f>IF(B9409="","",HOUR(A9409))</f>
        <v/>
      </c>
      <c r="E9409">
        <f>IF(B9409="","",IF(INPUT!$I$1="","",IF(C9409&lt;(INT(INPUT!$I$1)-INPUT!$I$2),"Off Meds",IF(C9409&lt;=(INT(INPUT!$I$1)+INPUT!$I$2),"Washout","On Meds"))))</f>
        <v/>
      </c>
      <c r="F9409">
        <f>IF(B9409="","",1.509*(LN(B9409)^1.084-5.381))</f>
        <v/>
      </c>
      <c r="G9409">
        <f>IF(F9409="","",IF(F9409&lt;0,10*F9409^2,0))</f>
        <v/>
      </c>
      <c r="H9409">
        <f>IF(F9409="","",IF(F9409&gt;0,10*F9409^2,0))</f>
        <v/>
      </c>
    </row>
    <row r="9410">
      <c r="A9410">
        <f>Input!A9410</f>
        <v/>
      </c>
      <c r="B9410">
        <f>IF(ISNUMBER(Input!B9410),IF(AND(Input!B9410&gt;=20,Input!B9410&lt;=700),Input!B9410,""),"")</f>
        <v/>
      </c>
      <c r="C9410">
        <f>IF(B9410="","",INT(A9410))</f>
        <v/>
      </c>
      <c r="D9410">
        <f>IF(B9410="","",HOUR(A9410))</f>
        <v/>
      </c>
      <c r="E9410">
        <f>IF(B9410="","",IF(INPUT!$I$1="","",IF(C9410&lt;(INT(INPUT!$I$1)-INPUT!$I$2),"Off Meds",IF(C9410&lt;=(INT(INPUT!$I$1)+INPUT!$I$2),"Washout","On Meds"))))</f>
        <v/>
      </c>
      <c r="F9410">
        <f>IF(B9410="","",1.509*(LN(B9410)^1.084-5.381))</f>
        <v/>
      </c>
      <c r="G9410">
        <f>IF(F9410="","",IF(F9410&lt;0,10*F9410^2,0))</f>
        <v/>
      </c>
      <c r="H9410">
        <f>IF(F9410="","",IF(F9410&gt;0,10*F9410^2,0))</f>
        <v/>
      </c>
    </row>
    <row r="9411">
      <c r="A9411">
        <f>Input!A9411</f>
        <v/>
      </c>
      <c r="B9411">
        <f>IF(ISNUMBER(Input!B9411),IF(AND(Input!B9411&gt;=20,Input!B9411&lt;=700),Input!B9411,""),"")</f>
        <v/>
      </c>
      <c r="C9411">
        <f>IF(B9411="","",INT(A9411))</f>
        <v/>
      </c>
      <c r="D9411">
        <f>IF(B9411="","",HOUR(A9411))</f>
        <v/>
      </c>
      <c r="E9411">
        <f>IF(B9411="","",IF(INPUT!$I$1="","",IF(C9411&lt;(INT(INPUT!$I$1)-INPUT!$I$2),"Off Meds",IF(C9411&lt;=(INT(INPUT!$I$1)+INPUT!$I$2),"Washout","On Meds"))))</f>
        <v/>
      </c>
      <c r="F9411">
        <f>IF(B9411="","",1.509*(LN(B9411)^1.084-5.381))</f>
        <v/>
      </c>
      <c r="G9411">
        <f>IF(F9411="","",IF(F9411&lt;0,10*F9411^2,0))</f>
        <v/>
      </c>
      <c r="H9411">
        <f>IF(F9411="","",IF(F9411&gt;0,10*F9411^2,0))</f>
        <v/>
      </c>
    </row>
    <row r="9412">
      <c r="A9412">
        <f>Input!A9412</f>
        <v/>
      </c>
      <c r="B9412">
        <f>IF(ISNUMBER(Input!B9412),IF(AND(Input!B9412&gt;=20,Input!B9412&lt;=700),Input!B9412,""),"")</f>
        <v/>
      </c>
      <c r="C9412">
        <f>IF(B9412="","",INT(A9412))</f>
        <v/>
      </c>
      <c r="D9412">
        <f>IF(B9412="","",HOUR(A9412))</f>
        <v/>
      </c>
      <c r="E9412">
        <f>IF(B9412="","",IF(INPUT!$I$1="","",IF(C9412&lt;(INT(INPUT!$I$1)-INPUT!$I$2),"Off Meds",IF(C9412&lt;=(INT(INPUT!$I$1)+INPUT!$I$2),"Washout","On Meds"))))</f>
        <v/>
      </c>
      <c r="F9412">
        <f>IF(B9412="","",1.509*(LN(B9412)^1.084-5.381))</f>
        <v/>
      </c>
      <c r="G9412">
        <f>IF(F9412="","",IF(F9412&lt;0,10*F9412^2,0))</f>
        <v/>
      </c>
      <c r="H9412">
        <f>IF(F9412="","",IF(F9412&gt;0,10*F9412^2,0))</f>
        <v/>
      </c>
    </row>
    <row r="9413">
      <c r="A9413">
        <f>Input!A9413</f>
        <v/>
      </c>
      <c r="B9413">
        <f>IF(ISNUMBER(Input!B9413),IF(AND(Input!B9413&gt;=20,Input!B9413&lt;=700),Input!B9413,""),"")</f>
        <v/>
      </c>
      <c r="C9413">
        <f>IF(B9413="","",INT(A9413))</f>
        <v/>
      </c>
      <c r="D9413">
        <f>IF(B9413="","",HOUR(A9413))</f>
        <v/>
      </c>
      <c r="E9413">
        <f>IF(B9413="","",IF(INPUT!$I$1="","",IF(C9413&lt;(INT(INPUT!$I$1)-INPUT!$I$2),"Off Meds",IF(C9413&lt;=(INT(INPUT!$I$1)+INPUT!$I$2),"Washout","On Meds"))))</f>
        <v/>
      </c>
      <c r="F9413">
        <f>IF(B9413="","",1.509*(LN(B9413)^1.084-5.381))</f>
        <v/>
      </c>
      <c r="G9413">
        <f>IF(F9413="","",IF(F9413&lt;0,10*F9413^2,0))</f>
        <v/>
      </c>
      <c r="H9413">
        <f>IF(F9413="","",IF(F9413&gt;0,10*F9413^2,0))</f>
        <v/>
      </c>
    </row>
    <row r="9414">
      <c r="A9414">
        <f>Input!A9414</f>
        <v/>
      </c>
      <c r="B9414">
        <f>IF(ISNUMBER(Input!B9414),IF(AND(Input!B9414&gt;=20,Input!B9414&lt;=700),Input!B9414,""),"")</f>
        <v/>
      </c>
      <c r="C9414">
        <f>IF(B9414="","",INT(A9414))</f>
        <v/>
      </c>
      <c r="D9414">
        <f>IF(B9414="","",HOUR(A9414))</f>
        <v/>
      </c>
      <c r="E9414">
        <f>IF(B9414="","",IF(INPUT!$I$1="","",IF(C9414&lt;(INT(INPUT!$I$1)-INPUT!$I$2),"Off Meds",IF(C9414&lt;=(INT(INPUT!$I$1)+INPUT!$I$2),"Washout","On Meds"))))</f>
        <v/>
      </c>
      <c r="F9414">
        <f>IF(B9414="","",1.509*(LN(B9414)^1.084-5.381))</f>
        <v/>
      </c>
      <c r="G9414">
        <f>IF(F9414="","",IF(F9414&lt;0,10*F9414^2,0))</f>
        <v/>
      </c>
      <c r="H9414">
        <f>IF(F9414="","",IF(F9414&gt;0,10*F9414^2,0))</f>
        <v/>
      </c>
    </row>
    <row r="9415">
      <c r="A9415">
        <f>Input!A9415</f>
        <v/>
      </c>
      <c r="B9415">
        <f>IF(ISNUMBER(Input!B9415),IF(AND(Input!B9415&gt;=20,Input!B9415&lt;=700),Input!B9415,""),"")</f>
        <v/>
      </c>
      <c r="C9415">
        <f>IF(B9415="","",INT(A9415))</f>
        <v/>
      </c>
      <c r="D9415">
        <f>IF(B9415="","",HOUR(A9415))</f>
        <v/>
      </c>
      <c r="E9415">
        <f>IF(B9415="","",IF(INPUT!$I$1="","",IF(C9415&lt;(INT(INPUT!$I$1)-INPUT!$I$2),"Off Meds",IF(C9415&lt;=(INT(INPUT!$I$1)+INPUT!$I$2),"Washout","On Meds"))))</f>
        <v/>
      </c>
      <c r="F9415">
        <f>IF(B9415="","",1.509*(LN(B9415)^1.084-5.381))</f>
        <v/>
      </c>
      <c r="G9415">
        <f>IF(F9415="","",IF(F9415&lt;0,10*F9415^2,0))</f>
        <v/>
      </c>
      <c r="H9415">
        <f>IF(F9415="","",IF(F9415&gt;0,10*F9415^2,0))</f>
        <v/>
      </c>
    </row>
    <row r="9416">
      <c r="A9416">
        <f>Input!A9416</f>
        <v/>
      </c>
      <c r="B9416">
        <f>IF(ISNUMBER(Input!B9416),IF(AND(Input!B9416&gt;=20,Input!B9416&lt;=700),Input!B9416,""),"")</f>
        <v/>
      </c>
      <c r="C9416">
        <f>IF(B9416="","",INT(A9416))</f>
        <v/>
      </c>
      <c r="D9416">
        <f>IF(B9416="","",HOUR(A9416))</f>
        <v/>
      </c>
      <c r="E9416">
        <f>IF(B9416="","",IF(INPUT!$I$1="","",IF(C9416&lt;(INT(INPUT!$I$1)-INPUT!$I$2),"Off Meds",IF(C9416&lt;=(INT(INPUT!$I$1)+INPUT!$I$2),"Washout","On Meds"))))</f>
        <v/>
      </c>
      <c r="F9416">
        <f>IF(B9416="","",1.509*(LN(B9416)^1.084-5.381))</f>
        <v/>
      </c>
      <c r="G9416">
        <f>IF(F9416="","",IF(F9416&lt;0,10*F9416^2,0))</f>
        <v/>
      </c>
      <c r="H9416">
        <f>IF(F9416="","",IF(F9416&gt;0,10*F9416^2,0))</f>
        <v/>
      </c>
    </row>
    <row r="9417">
      <c r="A9417">
        <f>Input!A9417</f>
        <v/>
      </c>
      <c r="B9417">
        <f>IF(ISNUMBER(Input!B9417),IF(AND(Input!B9417&gt;=20,Input!B9417&lt;=700),Input!B9417,""),"")</f>
        <v/>
      </c>
      <c r="C9417">
        <f>IF(B9417="","",INT(A9417))</f>
        <v/>
      </c>
      <c r="D9417">
        <f>IF(B9417="","",HOUR(A9417))</f>
        <v/>
      </c>
      <c r="E9417">
        <f>IF(B9417="","",IF(INPUT!$I$1="","",IF(C9417&lt;(INT(INPUT!$I$1)-INPUT!$I$2),"Off Meds",IF(C9417&lt;=(INT(INPUT!$I$1)+INPUT!$I$2),"Washout","On Meds"))))</f>
        <v/>
      </c>
      <c r="F9417">
        <f>IF(B9417="","",1.509*(LN(B9417)^1.084-5.381))</f>
        <v/>
      </c>
      <c r="G9417">
        <f>IF(F9417="","",IF(F9417&lt;0,10*F9417^2,0))</f>
        <v/>
      </c>
      <c r="H9417">
        <f>IF(F9417="","",IF(F9417&gt;0,10*F9417^2,0))</f>
        <v/>
      </c>
    </row>
    <row r="9418">
      <c r="A9418">
        <f>Input!A9418</f>
        <v/>
      </c>
      <c r="B9418">
        <f>IF(ISNUMBER(Input!B9418),IF(AND(Input!B9418&gt;=20,Input!B9418&lt;=700),Input!B9418,""),"")</f>
        <v/>
      </c>
      <c r="C9418">
        <f>IF(B9418="","",INT(A9418))</f>
        <v/>
      </c>
      <c r="D9418">
        <f>IF(B9418="","",HOUR(A9418))</f>
        <v/>
      </c>
      <c r="E9418">
        <f>IF(B9418="","",IF(INPUT!$I$1="","",IF(C9418&lt;(INT(INPUT!$I$1)-INPUT!$I$2),"Off Meds",IF(C9418&lt;=(INT(INPUT!$I$1)+INPUT!$I$2),"Washout","On Meds"))))</f>
        <v/>
      </c>
      <c r="F9418">
        <f>IF(B9418="","",1.509*(LN(B9418)^1.084-5.381))</f>
        <v/>
      </c>
      <c r="G9418">
        <f>IF(F9418="","",IF(F9418&lt;0,10*F9418^2,0))</f>
        <v/>
      </c>
      <c r="H9418">
        <f>IF(F9418="","",IF(F9418&gt;0,10*F9418^2,0))</f>
        <v/>
      </c>
    </row>
    <row r="9419">
      <c r="A9419">
        <f>Input!A9419</f>
        <v/>
      </c>
      <c r="B9419">
        <f>IF(ISNUMBER(Input!B9419),IF(AND(Input!B9419&gt;=20,Input!B9419&lt;=700),Input!B9419,""),"")</f>
        <v/>
      </c>
      <c r="C9419">
        <f>IF(B9419="","",INT(A9419))</f>
        <v/>
      </c>
      <c r="D9419">
        <f>IF(B9419="","",HOUR(A9419))</f>
        <v/>
      </c>
      <c r="E9419">
        <f>IF(B9419="","",IF(INPUT!$I$1="","",IF(C9419&lt;(INT(INPUT!$I$1)-INPUT!$I$2),"Off Meds",IF(C9419&lt;=(INT(INPUT!$I$1)+INPUT!$I$2),"Washout","On Meds"))))</f>
        <v/>
      </c>
      <c r="F9419">
        <f>IF(B9419="","",1.509*(LN(B9419)^1.084-5.381))</f>
        <v/>
      </c>
      <c r="G9419">
        <f>IF(F9419="","",IF(F9419&lt;0,10*F9419^2,0))</f>
        <v/>
      </c>
      <c r="H9419">
        <f>IF(F9419="","",IF(F9419&gt;0,10*F9419^2,0))</f>
        <v/>
      </c>
    </row>
    <row r="9420">
      <c r="A9420">
        <f>Input!A9420</f>
        <v/>
      </c>
      <c r="B9420">
        <f>IF(ISNUMBER(Input!B9420),IF(AND(Input!B9420&gt;=20,Input!B9420&lt;=700),Input!B9420,""),"")</f>
        <v/>
      </c>
      <c r="C9420">
        <f>IF(B9420="","",INT(A9420))</f>
        <v/>
      </c>
      <c r="D9420">
        <f>IF(B9420="","",HOUR(A9420))</f>
        <v/>
      </c>
      <c r="E9420">
        <f>IF(B9420="","",IF(INPUT!$I$1="","",IF(C9420&lt;(INT(INPUT!$I$1)-INPUT!$I$2),"Off Meds",IF(C9420&lt;=(INT(INPUT!$I$1)+INPUT!$I$2),"Washout","On Meds"))))</f>
        <v/>
      </c>
      <c r="F9420">
        <f>IF(B9420="","",1.509*(LN(B9420)^1.084-5.381))</f>
        <v/>
      </c>
      <c r="G9420">
        <f>IF(F9420="","",IF(F9420&lt;0,10*F9420^2,0))</f>
        <v/>
      </c>
      <c r="H9420">
        <f>IF(F9420="","",IF(F9420&gt;0,10*F9420^2,0))</f>
        <v/>
      </c>
    </row>
    <row r="9421">
      <c r="A9421">
        <f>Input!A9421</f>
        <v/>
      </c>
      <c r="B9421">
        <f>IF(ISNUMBER(Input!B9421),IF(AND(Input!B9421&gt;=20,Input!B9421&lt;=700),Input!B9421,""),"")</f>
        <v/>
      </c>
      <c r="C9421">
        <f>IF(B9421="","",INT(A9421))</f>
        <v/>
      </c>
      <c r="D9421">
        <f>IF(B9421="","",HOUR(A9421))</f>
        <v/>
      </c>
      <c r="E9421">
        <f>IF(B9421="","",IF(INPUT!$I$1="","",IF(C9421&lt;(INT(INPUT!$I$1)-INPUT!$I$2),"Off Meds",IF(C9421&lt;=(INT(INPUT!$I$1)+INPUT!$I$2),"Washout","On Meds"))))</f>
        <v/>
      </c>
      <c r="F9421">
        <f>IF(B9421="","",1.509*(LN(B9421)^1.084-5.381))</f>
        <v/>
      </c>
      <c r="G9421">
        <f>IF(F9421="","",IF(F9421&lt;0,10*F9421^2,0))</f>
        <v/>
      </c>
      <c r="H9421">
        <f>IF(F9421="","",IF(F9421&gt;0,10*F9421^2,0))</f>
        <v/>
      </c>
    </row>
    <row r="9422">
      <c r="A9422">
        <f>Input!A9422</f>
        <v/>
      </c>
      <c r="B9422">
        <f>IF(ISNUMBER(Input!B9422),IF(AND(Input!B9422&gt;=20,Input!B9422&lt;=700),Input!B9422,""),"")</f>
        <v/>
      </c>
      <c r="C9422">
        <f>IF(B9422="","",INT(A9422))</f>
        <v/>
      </c>
      <c r="D9422">
        <f>IF(B9422="","",HOUR(A9422))</f>
        <v/>
      </c>
      <c r="E9422">
        <f>IF(B9422="","",IF(INPUT!$I$1="","",IF(C9422&lt;(INT(INPUT!$I$1)-INPUT!$I$2),"Off Meds",IF(C9422&lt;=(INT(INPUT!$I$1)+INPUT!$I$2),"Washout","On Meds"))))</f>
        <v/>
      </c>
      <c r="F9422">
        <f>IF(B9422="","",1.509*(LN(B9422)^1.084-5.381))</f>
        <v/>
      </c>
      <c r="G9422">
        <f>IF(F9422="","",IF(F9422&lt;0,10*F9422^2,0))</f>
        <v/>
      </c>
      <c r="H9422">
        <f>IF(F9422="","",IF(F9422&gt;0,10*F9422^2,0))</f>
        <v/>
      </c>
    </row>
    <row r="9423">
      <c r="A9423">
        <f>Input!A9423</f>
        <v/>
      </c>
      <c r="B9423">
        <f>IF(ISNUMBER(Input!B9423),IF(AND(Input!B9423&gt;=20,Input!B9423&lt;=700),Input!B9423,""),"")</f>
        <v/>
      </c>
      <c r="C9423">
        <f>IF(B9423="","",INT(A9423))</f>
        <v/>
      </c>
      <c r="D9423">
        <f>IF(B9423="","",HOUR(A9423))</f>
        <v/>
      </c>
      <c r="E9423">
        <f>IF(B9423="","",IF(INPUT!$I$1="","",IF(C9423&lt;(INT(INPUT!$I$1)-INPUT!$I$2),"Off Meds",IF(C9423&lt;=(INT(INPUT!$I$1)+INPUT!$I$2),"Washout","On Meds"))))</f>
        <v/>
      </c>
      <c r="F9423">
        <f>IF(B9423="","",1.509*(LN(B9423)^1.084-5.381))</f>
        <v/>
      </c>
      <c r="G9423">
        <f>IF(F9423="","",IF(F9423&lt;0,10*F9423^2,0))</f>
        <v/>
      </c>
      <c r="H9423">
        <f>IF(F9423="","",IF(F9423&gt;0,10*F9423^2,0))</f>
        <v/>
      </c>
    </row>
    <row r="9424">
      <c r="A9424">
        <f>Input!A9424</f>
        <v/>
      </c>
      <c r="B9424">
        <f>IF(ISNUMBER(Input!B9424),IF(AND(Input!B9424&gt;=20,Input!B9424&lt;=700),Input!B9424,""),"")</f>
        <v/>
      </c>
      <c r="C9424">
        <f>IF(B9424="","",INT(A9424))</f>
        <v/>
      </c>
      <c r="D9424">
        <f>IF(B9424="","",HOUR(A9424))</f>
        <v/>
      </c>
      <c r="E9424">
        <f>IF(B9424="","",IF(INPUT!$I$1="","",IF(C9424&lt;(INT(INPUT!$I$1)-INPUT!$I$2),"Off Meds",IF(C9424&lt;=(INT(INPUT!$I$1)+INPUT!$I$2),"Washout","On Meds"))))</f>
        <v/>
      </c>
      <c r="F9424">
        <f>IF(B9424="","",1.509*(LN(B9424)^1.084-5.381))</f>
        <v/>
      </c>
      <c r="G9424">
        <f>IF(F9424="","",IF(F9424&lt;0,10*F9424^2,0))</f>
        <v/>
      </c>
      <c r="H9424">
        <f>IF(F9424="","",IF(F9424&gt;0,10*F9424^2,0))</f>
        <v/>
      </c>
    </row>
    <row r="9425">
      <c r="A9425">
        <f>Input!A9425</f>
        <v/>
      </c>
      <c r="B9425">
        <f>IF(ISNUMBER(Input!B9425),IF(AND(Input!B9425&gt;=20,Input!B9425&lt;=700),Input!B9425,""),"")</f>
        <v/>
      </c>
      <c r="C9425">
        <f>IF(B9425="","",INT(A9425))</f>
        <v/>
      </c>
      <c r="D9425">
        <f>IF(B9425="","",HOUR(A9425))</f>
        <v/>
      </c>
      <c r="E9425">
        <f>IF(B9425="","",IF(INPUT!$I$1="","",IF(C9425&lt;(INT(INPUT!$I$1)-INPUT!$I$2),"Off Meds",IF(C9425&lt;=(INT(INPUT!$I$1)+INPUT!$I$2),"Washout","On Meds"))))</f>
        <v/>
      </c>
      <c r="F9425">
        <f>IF(B9425="","",1.509*(LN(B9425)^1.084-5.381))</f>
        <v/>
      </c>
      <c r="G9425">
        <f>IF(F9425="","",IF(F9425&lt;0,10*F9425^2,0))</f>
        <v/>
      </c>
      <c r="H9425">
        <f>IF(F9425="","",IF(F9425&gt;0,10*F9425^2,0))</f>
        <v/>
      </c>
    </row>
    <row r="9426">
      <c r="A9426">
        <f>Input!A9426</f>
        <v/>
      </c>
      <c r="B9426">
        <f>IF(ISNUMBER(Input!B9426),IF(AND(Input!B9426&gt;=20,Input!B9426&lt;=700),Input!B9426,""),"")</f>
        <v/>
      </c>
      <c r="C9426">
        <f>IF(B9426="","",INT(A9426))</f>
        <v/>
      </c>
      <c r="D9426">
        <f>IF(B9426="","",HOUR(A9426))</f>
        <v/>
      </c>
      <c r="E9426">
        <f>IF(B9426="","",IF(INPUT!$I$1="","",IF(C9426&lt;(INT(INPUT!$I$1)-INPUT!$I$2),"Off Meds",IF(C9426&lt;=(INT(INPUT!$I$1)+INPUT!$I$2),"Washout","On Meds"))))</f>
        <v/>
      </c>
      <c r="F9426">
        <f>IF(B9426="","",1.509*(LN(B9426)^1.084-5.381))</f>
        <v/>
      </c>
      <c r="G9426">
        <f>IF(F9426="","",IF(F9426&lt;0,10*F9426^2,0))</f>
        <v/>
      </c>
      <c r="H9426">
        <f>IF(F9426="","",IF(F9426&gt;0,10*F9426^2,0))</f>
        <v/>
      </c>
    </row>
    <row r="9427">
      <c r="A9427">
        <f>Input!A9427</f>
        <v/>
      </c>
      <c r="B9427">
        <f>IF(ISNUMBER(Input!B9427),IF(AND(Input!B9427&gt;=20,Input!B9427&lt;=700),Input!B9427,""),"")</f>
        <v/>
      </c>
      <c r="C9427">
        <f>IF(B9427="","",INT(A9427))</f>
        <v/>
      </c>
      <c r="D9427">
        <f>IF(B9427="","",HOUR(A9427))</f>
        <v/>
      </c>
      <c r="E9427">
        <f>IF(B9427="","",IF(INPUT!$I$1="","",IF(C9427&lt;(INT(INPUT!$I$1)-INPUT!$I$2),"Off Meds",IF(C9427&lt;=(INT(INPUT!$I$1)+INPUT!$I$2),"Washout","On Meds"))))</f>
        <v/>
      </c>
      <c r="F9427">
        <f>IF(B9427="","",1.509*(LN(B9427)^1.084-5.381))</f>
        <v/>
      </c>
      <c r="G9427">
        <f>IF(F9427="","",IF(F9427&lt;0,10*F9427^2,0))</f>
        <v/>
      </c>
      <c r="H9427">
        <f>IF(F9427="","",IF(F9427&gt;0,10*F9427^2,0))</f>
        <v/>
      </c>
    </row>
    <row r="9428">
      <c r="A9428">
        <f>Input!A9428</f>
        <v/>
      </c>
      <c r="B9428">
        <f>IF(ISNUMBER(Input!B9428),IF(AND(Input!B9428&gt;=20,Input!B9428&lt;=700),Input!B9428,""),"")</f>
        <v/>
      </c>
      <c r="C9428">
        <f>IF(B9428="","",INT(A9428))</f>
        <v/>
      </c>
      <c r="D9428">
        <f>IF(B9428="","",HOUR(A9428))</f>
        <v/>
      </c>
      <c r="E9428">
        <f>IF(B9428="","",IF(INPUT!$I$1="","",IF(C9428&lt;(INT(INPUT!$I$1)-INPUT!$I$2),"Off Meds",IF(C9428&lt;=(INT(INPUT!$I$1)+INPUT!$I$2),"Washout","On Meds"))))</f>
        <v/>
      </c>
      <c r="F9428">
        <f>IF(B9428="","",1.509*(LN(B9428)^1.084-5.381))</f>
        <v/>
      </c>
      <c r="G9428">
        <f>IF(F9428="","",IF(F9428&lt;0,10*F9428^2,0))</f>
        <v/>
      </c>
      <c r="H9428">
        <f>IF(F9428="","",IF(F9428&gt;0,10*F9428^2,0))</f>
        <v/>
      </c>
    </row>
    <row r="9429">
      <c r="A9429">
        <f>Input!A9429</f>
        <v/>
      </c>
      <c r="B9429">
        <f>IF(ISNUMBER(Input!B9429),IF(AND(Input!B9429&gt;=20,Input!B9429&lt;=700),Input!B9429,""),"")</f>
        <v/>
      </c>
      <c r="C9429">
        <f>IF(B9429="","",INT(A9429))</f>
        <v/>
      </c>
      <c r="D9429">
        <f>IF(B9429="","",HOUR(A9429))</f>
        <v/>
      </c>
      <c r="E9429">
        <f>IF(B9429="","",IF(INPUT!$I$1="","",IF(C9429&lt;(INT(INPUT!$I$1)-INPUT!$I$2),"Off Meds",IF(C9429&lt;=(INT(INPUT!$I$1)+INPUT!$I$2),"Washout","On Meds"))))</f>
        <v/>
      </c>
      <c r="F9429">
        <f>IF(B9429="","",1.509*(LN(B9429)^1.084-5.381))</f>
        <v/>
      </c>
      <c r="G9429">
        <f>IF(F9429="","",IF(F9429&lt;0,10*F9429^2,0))</f>
        <v/>
      </c>
      <c r="H9429">
        <f>IF(F9429="","",IF(F9429&gt;0,10*F9429^2,0))</f>
        <v/>
      </c>
    </row>
    <row r="9430">
      <c r="A9430">
        <f>Input!A9430</f>
        <v/>
      </c>
      <c r="B9430">
        <f>IF(ISNUMBER(Input!B9430),IF(AND(Input!B9430&gt;=20,Input!B9430&lt;=700),Input!B9430,""),"")</f>
        <v/>
      </c>
      <c r="C9430">
        <f>IF(B9430="","",INT(A9430))</f>
        <v/>
      </c>
      <c r="D9430">
        <f>IF(B9430="","",HOUR(A9430))</f>
        <v/>
      </c>
      <c r="E9430">
        <f>IF(B9430="","",IF(INPUT!$I$1="","",IF(C9430&lt;(INT(INPUT!$I$1)-INPUT!$I$2),"Off Meds",IF(C9430&lt;=(INT(INPUT!$I$1)+INPUT!$I$2),"Washout","On Meds"))))</f>
        <v/>
      </c>
      <c r="F9430">
        <f>IF(B9430="","",1.509*(LN(B9430)^1.084-5.381))</f>
        <v/>
      </c>
      <c r="G9430">
        <f>IF(F9430="","",IF(F9430&lt;0,10*F9430^2,0))</f>
        <v/>
      </c>
      <c r="H9430">
        <f>IF(F9430="","",IF(F9430&gt;0,10*F9430^2,0))</f>
        <v/>
      </c>
    </row>
    <row r="9431">
      <c r="A9431">
        <f>Input!A9431</f>
        <v/>
      </c>
      <c r="B9431">
        <f>IF(ISNUMBER(Input!B9431),IF(AND(Input!B9431&gt;=20,Input!B9431&lt;=700),Input!B9431,""),"")</f>
        <v/>
      </c>
      <c r="C9431">
        <f>IF(B9431="","",INT(A9431))</f>
        <v/>
      </c>
      <c r="D9431">
        <f>IF(B9431="","",HOUR(A9431))</f>
        <v/>
      </c>
      <c r="E9431">
        <f>IF(B9431="","",IF(INPUT!$I$1="","",IF(C9431&lt;(INT(INPUT!$I$1)-INPUT!$I$2),"Off Meds",IF(C9431&lt;=(INT(INPUT!$I$1)+INPUT!$I$2),"Washout","On Meds"))))</f>
        <v/>
      </c>
      <c r="F9431">
        <f>IF(B9431="","",1.509*(LN(B9431)^1.084-5.381))</f>
        <v/>
      </c>
      <c r="G9431">
        <f>IF(F9431="","",IF(F9431&lt;0,10*F9431^2,0))</f>
        <v/>
      </c>
      <c r="H9431">
        <f>IF(F9431="","",IF(F9431&gt;0,10*F9431^2,0))</f>
        <v/>
      </c>
    </row>
    <row r="9432">
      <c r="A9432">
        <f>Input!A9432</f>
        <v/>
      </c>
      <c r="B9432">
        <f>IF(ISNUMBER(Input!B9432),IF(AND(Input!B9432&gt;=20,Input!B9432&lt;=700),Input!B9432,""),"")</f>
        <v/>
      </c>
      <c r="C9432">
        <f>IF(B9432="","",INT(A9432))</f>
        <v/>
      </c>
      <c r="D9432">
        <f>IF(B9432="","",HOUR(A9432))</f>
        <v/>
      </c>
      <c r="E9432">
        <f>IF(B9432="","",IF(INPUT!$I$1="","",IF(C9432&lt;(INT(INPUT!$I$1)-INPUT!$I$2),"Off Meds",IF(C9432&lt;=(INT(INPUT!$I$1)+INPUT!$I$2),"Washout","On Meds"))))</f>
        <v/>
      </c>
      <c r="F9432">
        <f>IF(B9432="","",1.509*(LN(B9432)^1.084-5.381))</f>
        <v/>
      </c>
      <c r="G9432">
        <f>IF(F9432="","",IF(F9432&lt;0,10*F9432^2,0))</f>
        <v/>
      </c>
      <c r="H9432">
        <f>IF(F9432="","",IF(F9432&gt;0,10*F9432^2,0))</f>
        <v/>
      </c>
    </row>
    <row r="9433">
      <c r="A9433">
        <f>Input!A9433</f>
        <v/>
      </c>
      <c r="B9433">
        <f>IF(ISNUMBER(Input!B9433),IF(AND(Input!B9433&gt;=20,Input!B9433&lt;=700),Input!B9433,""),"")</f>
        <v/>
      </c>
      <c r="C9433">
        <f>IF(B9433="","",INT(A9433))</f>
        <v/>
      </c>
      <c r="D9433">
        <f>IF(B9433="","",HOUR(A9433))</f>
        <v/>
      </c>
      <c r="E9433">
        <f>IF(B9433="","",IF(INPUT!$I$1="","",IF(C9433&lt;(INT(INPUT!$I$1)-INPUT!$I$2),"Off Meds",IF(C9433&lt;=(INT(INPUT!$I$1)+INPUT!$I$2),"Washout","On Meds"))))</f>
        <v/>
      </c>
      <c r="F9433">
        <f>IF(B9433="","",1.509*(LN(B9433)^1.084-5.381))</f>
        <v/>
      </c>
      <c r="G9433">
        <f>IF(F9433="","",IF(F9433&lt;0,10*F9433^2,0))</f>
        <v/>
      </c>
      <c r="H9433">
        <f>IF(F9433="","",IF(F9433&gt;0,10*F9433^2,0))</f>
        <v/>
      </c>
    </row>
    <row r="9434">
      <c r="A9434">
        <f>Input!A9434</f>
        <v/>
      </c>
      <c r="B9434">
        <f>IF(ISNUMBER(Input!B9434),IF(AND(Input!B9434&gt;=20,Input!B9434&lt;=700),Input!B9434,""),"")</f>
        <v/>
      </c>
      <c r="C9434">
        <f>IF(B9434="","",INT(A9434))</f>
        <v/>
      </c>
      <c r="D9434">
        <f>IF(B9434="","",HOUR(A9434))</f>
        <v/>
      </c>
      <c r="E9434">
        <f>IF(B9434="","",IF(INPUT!$I$1="","",IF(C9434&lt;(INT(INPUT!$I$1)-INPUT!$I$2),"Off Meds",IF(C9434&lt;=(INT(INPUT!$I$1)+INPUT!$I$2),"Washout","On Meds"))))</f>
        <v/>
      </c>
      <c r="F9434">
        <f>IF(B9434="","",1.509*(LN(B9434)^1.084-5.381))</f>
        <v/>
      </c>
      <c r="G9434">
        <f>IF(F9434="","",IF(F9434&lt;0,10*F9434^2,0))</f>
        <v/>
      </c>
      <c r="H9434">
        <f>IF(F9434="","",IF(F9434&gt;0,10*F9434^2,0))</f>
        <v/>
      </c>
    </row>
    <row r="9435">
      <c r="A9435">
        <f>Input!A9435</f>
        <v/>
      </c>
      <c r="B9435">
        <f>IF(ISNUMBER(Input!B9435),IF(AND(Input!B9435&gt;=20,Input!B9435&lt;=700),Input!B9435,""),"")</f>
        <v/>
      </c>
      <c r="C9435">
        <f>IF(B9435="","",INT(A9435))</f>
        <v/>
      </c>
      <c r="D9435">
        <f>IF(B9435="","",HOUR(A9435))</f>
        <v/>
      </c>
      <c r="E9435">
        <f>IF(B9435="","",IF(INPUT!$I$1="","",IF(C9435&lt;(INT(INPUT!$I$1)-INPUT!$I$2),"Off Meds",IF(C9435&lt;=(INT(INPUT!$I$1)+INPUT!$I$2),"Washout","On Meds"))))</f>
        <v/>
      </c>
      <c r="F9435">
        <f>IF(B9435="","",1.509*(LN(B9435)^1.084-5.381))</f>
        <v/>
      </c>
      <c r="G9435">
        <f>IF(F9435="","",IF(F9435&lt;0,10*F9435^2,0))</f>
        <v/>
      </c>
      <c r="H9435">
        <f>IF(F9435="","",IF(F9435&gt;0,10*F9435^2,0))</f>
        <v/>
      </c>
    </row>
    <row r="9436">
      <c r="A9436">
        <f>Input!A9436</f>
        <v/>
      </c>
      <c r="B9436">
        <f>IF(ISNUMBER(Input!B9436),IF(AND(Input!B9436&gt;=20,Input!B9436&lt;=700),Input!B9436,""),"")</f>
        <v/>
      </c>
      <c r="C9436">
        <f>IF(B9436="","",INT(A9436))</f>
        <v/>
      </c>
      <c r="D9436">
        <f>IF(B9436="","",HOUR(A9436))</f>
        <v/>
      </c>
      <c r="E9436">
        <f>IF(B9436="","",IF(INPUT!$I$1="","",IF(C9436&lt;(INT(INPUT!$I$1)-INPUT!$I$2),"Off Meds",IF(C9436&lt;=(INT(INPUT!$I$1)+INPUT!$I$2),"Washout","On Meds"))))</f>
        <v/>
      </c>
      <c r="F9436">
        <f>IF(B9436="","",1.509*(LN(B9436)^1.084-5.381))</f>
        <v/>
      </c>
      <c r="G9436">
        <f>IF(F9436="","",IF(F9436&lt;0,10*F9436^2,0))</f>
        <v/>
      </c>
      <c r="H9436">
        <f>IF(F9436="","",IF(F9436&gt;0,10*F9436^2,0))</f>
        <v/>
      </c>
    </row>
    <row r="9437">
      <c r="A9437">
        <f>Input!A9437</f>
        <v/>
      </c>
      <c r="B9437">
        <f>IF(ISNUMBER(Input!B9437),IF(AND(Input!B9437&gt;=20,Input!B9437&lt;=700),Input!B9437,""),"")</f>
        <v/>
      </c>
      <c r="C9437">
        <f>IF(B9437="","",INT(A9437))</f>
        <v/>
      </c>
      <c r="D9437">
        <f>IF(B9437="","",HOUR(A9437))</f>
        <v/>
      </c>
      <c r="E9437">
        <f>IF(B9437="","",IF(INPUT!$I$1="","",IF(C9437&lt;(INT(INPUT!$I$1)-INPUT!$I$2),"Off Meds",IF(C9437&lt;=(INT(INPUT!$I$1)+INPUT!$I$2),"Washout","On Meds"))))</f>
        <v/>
      </c>
      <c r="F9437">
        <f>IF(B9437="","",1.509*(LN(B9437)^1.084-5.381))</f>
        <v/>
      </c>
      <c r="G9437">
        <f>IF(F9437="","",IF(F9437&lt;0,10*F9437^2,0))</f>
        <v/>
      </c>
      <c r="H9437">
        <f>IF(F9437="","",IF(F9437&gt;0,10*F9437^2,0))</f>
        <v/>
      </c>
    </row>
    <row r="9438">
      <c r="A9438">
        <f>Input!A9438</f>
        <v/>
      </c>
      <c r="B9438">
        <f>IF(ISNUMBER(Input!B9438),IF(AND(Input!B9438&gt;=20,Input!B9438&lt;=700),Input!B9438,""),"")</f>
        <v/>
      </c>
      <c r="C9438">
        <f>IF(B9438="","",INT(A9438))</f>
        <v/>
      </c>
      <c r="D9438">
        <f>IF(B9438="","",HOUR(A9438))</f>
        <v/>
      </c>
      <c r="E9438">
        <f>IF(B9438="","",IF(INPUT!$I$1="","",IF(C9438&lt;(INT(INPUT!$I$1)-INPUT!$I$2),"Off Meds",IF(C9438&lt;=(INT(INPUT!$I$1)+INPUT!$I$2),"Washout","On Meds"))))</f>
        <v/>
      </c>
      <c r="F9438">
        <f>IF(B9438="","",1.509*(LN(B9438)^1.084-5.381))</f>
        <v/>
      </c>
      <c r="G9438">
        <f>IF(F9438="","",IF(F9438&lt;0,10*F9438^2,0))</f>
        <v/>
      </c>
      <c r="H9438">
        <f>IF(F9438="","",IF(F9438&gt;0,10*F9438^2,0))</f>
        <v/>
      </c>
    </row>
    <row r="9439">
      <c r="A9439">
        <f>Input!A9439</f>
        <v/>
      </c>
      <c r="B9439">
        <f>IF(ISNUMBER(Input!B9439),IF(AND(Input!B9439&gt;=20,Input!B9439&lt;=700),Input!B9439,""),"")</f>
        <v/>
      </c>
      <c r="C9439">
        <f>IF(B9439="","",INT(A9439))</f>
        <v/>
      </c>
      <c r="D9439">
        <f>IF(B9439="","",HOUR(A9439))</f>
        <v/>
      </c>
      <c r="E9439">
        <f>IF(B9439="","",IF(INPUT!$I$1="","",IF(C9439&lt;(INT(INPUT!$I$1)-INPUT!$I$2),"Off Meds",IF(C9439&lt;=(INT(INPUT!$I$1)+INPUT!$I$2),"Washout","On Meds"))))</f>
        <v/>
      </c>
      <c r="F9439">
        <f>IF(B9439="","",1.509*(LN(B9439)^1.084-5.381))</f>
        <v/>
      </c>
      <c r="G9439">
        <f>IF(F9439="","",IF(F9439&lt;0,10*F9439^2,0))</f>
        <v/>
      </c>
      <c r="H9439">
        <f>IF(F9439="","",IF(F9439&gt;0,10*F9439^2,0))</f>
        <v/>
      </c>
    </row>
    <row r="9440">
      <c r="A9440">
        <f>Input!A9440</f>
        <v/>
      </c>
      <c r="B9440">
        <f>IF(ISNUMBER(Input!B9440),IF(AND(Input!B9440&gt;=20,Input!B9440&lt;=700),Input!B9440,""),"")</f>
        <v/>
      </c>
      <c r="C9440">
        <f>IF(B9440="","",INT(A9440))</f>
        <v/>
      </c>
      <c r="D9440">
        <f>IF(B9440="","",HOUR(A9440))</f>
        <v/>
      </c>
      <c r="E9440">
        <f>IF(B9440="","",IF(INPUT!$I$1="","",IF(C9440&lt;(INT(INPUT!$I$1)-INPUT!$I$2),"Off Meds",IF(C9440&lt;=(INT(INPUT!$I$1)+INPUT!$I$2),"Washout","On Meds"))))</f>
        <v/>
      </c>
      <c r="F9440">
        <f>IF(B9440="","",1.509*(LN(B9440)^1.084-5.381))</f>
        <v/>
      </c>
      <c r="G9440">
        <f>IF(F9440="","",IF(F9440&lt;0,10*F9440^2,0))</f>
        <v/>
      </c>
      <c r="H9440">
        <f>IF(F9440="","",IF(F9440&gt;0,10*F9440^2,0))</f>
        <v/>
      </c>
    </row>
    <row r="9441">
      <c r="A9441">
        <f>Input!A9441</f>
        <v/>
      </c>
      <c r="B9441">
        <f>IF(ISNUMBER(Input!B9441),IF(AND(Input!B9441&gt;=20,Input!B9441&lt;=700),Input!B9441,""),"")</f>
        <v/>
      </c>
      <c r="C9441">
        <f>IF(B9441="","",INT(A9441))</f>
        <v/>
      </c>
      <c r="D9441">
        <f>IF(B9441="","",HOUR(A9441))</f>
        <v/>
      </c>
      <c r="E9441">
        <f>IF(B9441="","",IF(INPUT!$I$1="","",IF(C9441&lt;(INT(INPUT!$I$1)-INPUT!$I$2),"Off Meds",IF(C9441&lt;=(INT(INPUT!$I$1)+INPUT!$I$2),"Washout","On Meds"))))</f>
        <v/>
      </c>
      <c r="F9441">
        <f>IF(B9441="","",1.509*(LN(B9441)^1.084-5.381))</f>
        <v/>
      </c>
      <c r="G9441">
        <f>IF(F9441="","",IF(F9441&lt;0,10*F9441^2,0))</f>
        <v/>
      </c>
      <c r="H9441">
        <f>IF(F9441="","",IF(F9441&gt;0,10*F9441^2,0))</f>
        <v/>
      </c>
    </row>
    <row r="9442">
      <c r="A9442">
        <f>Input!A9442</f>
        <v/>
      </c>
      <c r="B9442">
        <f>IF(ISNUMBER(Input!B9442),IF(AND(Input!B9442&gt;=20,Input!B9442&lt;=700),Input!B9442,""),"")</f>
        <v/>
      </c>
      <c r="C9442">
        <f>IF(B9442="","",INT(A9442))</f>
        <v/>
      </c>
      <c r="D9442">
        <f>IF(B9442="","",HOUR(A9442))</f>
        <v/>
      </c>
      <c r="E9442">
        <f>IF(B9442="","",IF(INPUT!$I$1="","",IF(C9442&lt;(INT(INPUT!$I$1)-INPUT!$I$2),"Off Meds",IF(C9442&lt;=(INT(INPUT!$I$1)+INPUT!$I$2),"Washout","On Meds"))))</f>
        <v/>
      </c>
      <c r="F9442">
        <f>IF(B9442="","",1.509*(LN(B9442)^1.084-5.381))</f>
        <v/>
      </c>
      <c r="G9442">
        <f>IF(F9442="","",IF(F9442&lt;0,10*F9442^2,0))</f>
        <v/>
      </c>
      <c r="H9442">
        <f>IF(F9442="","",IF(F9442&gt;0,10*F9442^2,0))</f>
        <v/>
      </c>
    </row>
    <row r="9443">
      <c r="A9443">
        <f>Input!A9443</f>
        <v/>
      </c>
      <c r="B9443">
        <f>IF(ISNUMBER(Input!B9443),IF(AND(Input!B9443&gt;=20,Input!B9443&lt;=700),Input!B9443,""),"")</f>
        <v/>
      </c>
      <c r="C9443">
        <f>IF(B9443="","",INT(A9443))</f>
        <v/>
      </c>
      <c r="D9443">
        <f>IF(B9443="","",HOUR(A9443))</f>
        <v/>
      </c>
      <c r="E9443">
        <f>IF(B9443="","",IF(INPUT!$I$1="","",IF(C9443&lt;(INT(INPUT!$I$1)-INPUT!$I$2),"Off Meds",IF(C9443&lt;=(INT(INPUT!$I$1)+INPUT!$I$2),"Washout","On Meds"))))</f>
        <v/>
      </c>
      <c r="F9443">
        <f>IF(B9443="","",1.509*(LN(B9443)^1.084-5.381))</f>
        <v/>
      </c>
      <c r="G9443">
        <f>IF(F9443="","",IF(F9443&lt;0,10*F9443^2,0))</f>
        <v/>
      </c>
      <c r="H9443">
        <f>IF(F9443="","",IF(F9443&gt;0,10*F9443^2,0))</f>
        <v/>
      </c>
    </row>
    <row r="9444">
      <c r="A9444">
        <f>Input!A9444</f>
        <v/>
      </c>
      <c r="B9444">
        <f>IF(ISNUMBER(Input!B9444),IF(AND(Input!B9444&gt;=20,Input!B9444&lt;=700),Input!B9444,""),"")</f>
        <v/>
      </c>
      <c r="C9444">
        <f>IF(B9444="","",INT(A9444))</f>
        <v/>
      </c>
      <c r="D9444">
        <f>IF(B9444="","",HOUR(A9444))</f>
        <v/>
      </c>
      <c r="E9444">
        <f>IF(B9444="","",IF(INPUT!$I$1="","",IF(C9444&lt;(INT(INPUT!$I$1)-INPUT!$I$2),"Off Meds",IF(C9444&lt;=(INT(INPUT!$I$1)+INPUT!$I$2),"Washout","On Meds"))))</f>
        <v/>
      </c>
      <c r="F9444">
        <f>IF(B9444="","",1.509*(LN(B9444)^1.084-5.381))</f>
        <v/>
      </c>
      <c r="G9444">
        <f>IF(F9444="","",IF(F9444&lt;0,10*F9444^2,0))</f>
        <v/>
      </c>
      <c r="H9444">
        <f>IF(F9444="","",IF(F9444&gt;0,10*F9444^2,0))</f>
        <v/>
      </c>
    </row>
    <row r="9445">
      <c r="A9445">
        <f>Input!A9445</f>
        <v/>
      </c>
      <c r="B9445">
        <f>IF(ISNUMBER(Input!B9445),IF(AND(Input!B9445&gt;=20,Input!B9445&lt;=700),Input!B9445,""),"")</f>
        <v/>
      </c>
      <c r="C9445">
        <f>IF(B9445="","",INT(A9445))</f>
        <v/>
      </c>
      <c r="D9445">
        <f>IF(B9445="","",HOUR(A9445))</f>
        <v/>
      </c>
      <c r="E9445">
        <f>IF(B9445="","",IF(INPUT!$I$1="","",IF(C9445&lt;(INT(INPUT!$I$1)-INPUT!$I$2),"Off Meds",IF(C9445&lt;=(INT(INPUT!$I$1)+INPUT!$I$2),"Washout","On Meds"))))</f>
        <v/>
      </c>
      <c r="F9445">
        <f>IF(B9445="","",1.509*(LN(B9445)^1.084-5.381))</f>
        <v/>
      </c>
      <c r="G9445">
        <f>IF(F9445="","",IF(F9445&lt;0,10*F9445^2,0))</f>
        <v/>
      </c>
      <c r="H9445">
        <f>IF(F9445="","",IF(F9445&gt;0,10*F9445^2,0))</f>
        <v/>
      </c>
    </row>
    <row r="9446">
      <c r="A9446">
        <f>Input!A9446</f>
        <v/>
      </c>
      <c r="B9446">
        <f>IF(ISNUMBER(Input!B9446),IF(AND(Input!B9446&gt;=20,Input!B9446&lt;=700),Input!B9446,""),"")</f>
        <v/>
      </c>
      <c r="C9446">
        <f>IF(B9446="","",INT(A9446))</f>
        <v/>
      </c>
      <c r="D9446">
        <f>IF(B9446="","",HOUR(A9446))</f>
        <v/>
      </c>
      <c r="E9446">
        <f>IF(B9446="","",IF(INPUT!$I$1="","",IF(C9446&lt;(INT(INPUT!$I$1)-INPUT!$I$2),"Off Meds",IF(C9446&lt;=(INT(INPUT!$I$1)+INPUT!$I$2),"Washout","On Meds"))))</f>
        <v/>
      </c>
      <c r="F9446">
        <f>IF(B9446="","",1.509*(LN(B9446)^1.084-5.381))</f>
        <v/>
      </c>
      <c r="G9446">
        <f>IF(F9446="","",IF(F9446&lt;0,10*F9446^2,0))</f>
        <v/>
      </c>
      <c r="H9446">
        <f>IF(F9446="","",IF(F9446&gt;0,10*F9446^2,0))</f>
        <v/>
      </c>
    </row>
    <row r="9447">
      <c r="A9447">
        <f>Input!A9447</f>
        <v/>
      </c>
      <c r="B9447">
        <f>IF(ISNUMBER(Input!B9447),IF(AND(Input!B9447&gt;=20,Input!B9447&lt;=700),Input!B9447,""),"")</f>
        <v/>
      </c>
      <c r="C9447">
        <f>IF(B9447="","",INT(A9447))</f>
        <v/>
      </c>
      <c r="D9447">
        <f>IF(B9447="","",HOUR(A9447))</f>
        <v/>
      </c>
      <c r="E9447">
        <f>IF(B9447="","",IF(INPUT!$I$1="","",IF(C9447&lt;(INT(INPUT!$I$1)-INPUT!$I$2),"Off Meds",IF(C9447&lt;=(INT(INPUT!$I$1)+INPUT!$I$2),"Washout","On Meds"))))</f>
        <v/>
      </c>
      <c r="F9447">
        <f>IF(B9447="","",1.509*(LN(B9447)^1.084-5.381))</f>
        <v/>
      </c>
      <c r="G9447">
        <f>IF(F9447="","",IF(F9447&lt;0,10*F9447^2,0))</f>
        <v/>
      </c>
      <c r="H9447">
        <f>IF(F9447="","",IF(F9447&gt;0,10*F9447^2,0))</f>
        <v/>
      </c>
    </row>
    <row r="9448">
      <c r="A9448">
        <f>Input!A9448</f>
        <v/>
      </c>
      <c r="B9448">
        <f>IF(ISNUMBER(Input!B9448),IF(AND(Input!B9448&gt;=20,Input!B9448&lt;=700),Input!B9448,""),"")</f>
        <v/>
      </c>
      <c r="C9448">
        <f>IF(B9448="","",INT(A9448))</f>
        <v/>
      </c>
      <c r="D9448">
        <f>IF(B9448="","",HOUR(A9448))</f>
        <v/>
      </c>
      <c r="E9448">
        <f>IF(B9448="","",IF(INPUT!$I$1="","",IF(C9448&lt;(INT(INPUT!$I$1)-INPUT!$I$2),"Off Meds",IF(C9448&lt;=(INT(INPUT!$I$1)+INPUT!$I$2),"Washout","On Meds"))))</f>
        <v/>
      </c>
      <c r="F9448">
        <f>IF(B9448="","",1.509*(LN(B9448)^1.084-5.381))</f>
        <v/>
      </c>
      <c r="G9448">
        <f>IF(F9448="","",IF(F9448&lt;0,10*F9448^2,0))</f>
        <v/>
      </c>
      <c r="H9448">
        <f>IF(F9448="","",IF(F9448&gt;0,10*F9448^2,0))</f>
        <v/>
      </c>
    </row>
    <row r="9449">
      <c r="A9449">
        <f>Input!A9449</f>
        <v/>
      </c>
      <c r="B9449">
        <f>IF(ISNUMBER(Input!B9449),IF(AND(Input!B9449&gt;=20,Input!B9449&lt;=700),Input!B9449,""),"")</f>
        <v/>
      </c>
      <c r="C9449">
        <f>IF(B9449="","",INT(A9449))</f>
        <v/>
      </c>
      <c r="D9449">
        <f>IF(B9449="","",HOUR(A9449))</f>
        <v/>
      </c>
      <c r="E9449">
        <f>IF(B9449="","",IF(INPUT!$I$1="","",IF(C9449&lt;(INT(INPUT!$I$1)-INPUT!$I$2),"Off Meds",IF(C9449&lt;=(INT(INPUT!$I$1)+INPUT!$I$2),"Washout","On Meds"))))</f>
        <v/>
      </c>
      <c r="F9449">
        <f>IF(B9449="","",1.509*(LN(B9449)^1.084-5.381))</f>
        <v/>
      </c>
      <c r="G9449">
        <f>IF(F9449="","",IF(F9449&lt;0,10*F9449^2,0))</f>
        <v/>
      </c>
      <c r="H9449">
        <f>IF(F9449="","",IF(F9449&gt;0,10*F9449^2,0))</f>
        <v/>
      </c>
    </row>
    <row r="9450">
      <c r="A9450">
        <f>Input!A9450</f>
        <v/>
      </c>
      <c r="B9450">
        <f>IF(ISNUMBER(Input!B9450),IF(AND(Input!B9450&gt;=20,Input!B9450&lt;=700),Input!B9450,""),"")</f>
        <v/>
      </c>
      <c r="C9450">
        <f>IF(B9450="","",INT(A9450))</f>
        <v/>
      </c>
      <c r="D9450">
        <f>IF(B9450="","",HOUR(A9450))</f>
        <v/>
      </c>
      <c r="E9450">
        <f>IF(B9450="","",IF(INPUT!$I$1="","",IF(C9450&lt;(INT(INPUT!$I$1)-INPUT!$I$2),"Off Meds",IF(C9450&lt;=(INT(INPUT!$I$1)+INPUT!$I$2),"Washout","On Meds"))))</f>
        <v/>
      </c>
      <c r="F9450">
        <f>IF(B9450="","",1.509*(LN(B9450)^1.084-5.381))</f>
        <v/>
      </c>
      <c r="G9450">
        <f>IF(F9450="","",IF(F9450&lt;0,10*F9450^2,0))</f>
        <v/>
      </c>
      <c r="H9450">
        <f>IF(F9450="","",IF(F9450&gt;0,10*F9450^2,0))</f>
        <v/>
      </c>
    </row>
    <row r="9451">
      <c r="A9451">
        <f>Input!A9451</f>
        <v/>
      </c>
      <c r="B9451">
        <f>IF(ISNUMBER(Input!B9451),IF(AND(Input!B9451&gt;=20,Input!B9451&lt;=700),Input!B9451,""),"")</f>
        <v/>
      </c>
      <c r="C9451">
        <f>IF(B9451="","",INT(A9451))</f>
        <v/>
      </c>
      <c r="D9451">
        <f>IF(B9451="","",HOUR(A9451))</f>
        <v/>
      </c>
      <c r="E9451">
        <f>IF(B9451="","",IF(INPUT!$I$1="","",IF(C9451&lt;(INT(INPUT!$I$1)-INPUT!$I$2),"Off Meds",IF(C9451&lt;=(INT(INPUT!$I$1)+INPUT!$I$2),"Washout","On Meds"))))</f>
        <v/>
      </c>
      <c r="F9451">
        <f>IF(B9451="","",1.509*(LN(B9451)^1.084-5.381))</f>
        <v/>
      </c>
      <c r="G9451">
        <f>IF(F9451="","",IF(F9451&lt;0,10*F9451^2,0))</f>
        <v/>
      </c>
      <c r="H9451">
        <f>IF(F9451="","",IF(F9451&gt;0,10*F9451^2,0))</f>
        <v/>
      </c>
    </row>
    <row r="9452">
      <c r="A9452">
        <f>Input!A9452</f>
        <v/>
      </c>
      <c r="B9452">
        <f>IF(ISNUMBER(Input!B9452),IF(AND(Input!B9452&gt;=20,Input!B9452&lt;=700),Input!B9452,""),"")</f>
        <v/>
      </c>
      <c r="C9452">
        <f>IF(B9452="","",INT(A9452))</f>
        <v/>
      </c>
      <c r="D9452">
        <f>IF(B9452="","",HOUR(A9452))</f>
        <v/>
      </c>
      <c r="E9452">
        <f>IF(B9452="","",IF(INPUT!$I$1="","",IF(C9452&lt;(INT(INPUT!$I$1)-INPUT!$I$2),"Off Meds",IF(C9452&lt;=(INT(INPUT!$I$1)+INPUT!$I$2),"Washout","On Meds"))))</f>
        <v/>
      </c>
      <c r="F9452">
        <f>IF(B9452="","",1.509*(LN(B9452)^1.084-5.381))</f>
        <v/>
      </c>
      <c r="G9452">
        <f>IF(F9452="","",IF(F9452&lt;0,10*F9452^2,0))</f>
        <v/>
      </c>
      <c r="H9452">
        <f>IF(F9452="","",IF(F9452&gt;0,10*F9452^2,0))</f>
        <v/>
      </c>
    </row>
    <row r="9453">
      <c r="A9453">
        <f>Input!A9453</f>
        <v/>
      </c>
      <c r="B9453">
        <f>IF(ISNUMBER(Input!B9453),IF(AND(Input!B9453&gt;=20,Input!B9453&lt;=700),Input!B9453,""),"")</f>
        <v/>
      </c>
      <c r="C9453">
        <f>IF(B9453="","",INT(A9453))</f>
        <v/>
      </c>
      <c r="D9453">
        <f>IF(B9453="","",HOUR(A9453))</f>
        <v/>
      </c>
      <c r="E9453">
        <f>IF(B9453="","",IF(INPUT!$I$1="","",IF(C9453&lt;(INT(INPUT!$I$1)-INPUT!$I$2),"Off Meds",IF(C9453&lt;=(INT(INPUT!$I$1)+INPUT!$I$2),"Washout","On Meds"))))</f>
        <v/>
      </c>
      <c r="F9453">
        <f>IF(B9453="","",1.509*(LN(B9453)^1.084-5.381))</f>
        <v/>
      </c>
      <c r="G9453">
        <f>IF(F9453="","",IF(F9453&lt;0,10*F9453^2,0))</f>
        <v/>
      </c>
      <c r="H9453">
        <f>IF(F9453="","",IF(F9453&gt;0,10*F9453^2,0))</f>
        <v/>
      </c>
    </row>
    <row r="9454">
      <c r="A9454">
        <f>Input!A9454</f>
        <v/>
      </c>
      <c r="B9454">
        <f>IF(ISNUMBER(Input!B9454),IF(AND(Input!B9454&gt;=20,Input!B9454&lt;=700),Input!B9454,""),"")</f>
        <v/>
      </c>
      <c r="C9454">
        <f>IF(B9454="","",INT(A9454))</f>
        <v/>
      </c>
      <c r="D9454">
        <f>IF(B9454="","",HOUR(A9454))</f>
        <v/>
      </c>
      <c r="E9454">
        <f>IF(B9454="","",IF(INPUT!$I$1="","",IF(C9454&lt;(INT(INPUT!$I$1)-INPUT!$I$2),"Off Meds",IF(C9454&lt;=(INT(INPUT!$I$1)+INPUT!$I$2),"Washout","On Meds"))))</f>
        <v/>
      </c>
      <c r="F9454">
        <f>IF(B9454="","",1.509*(LN(B9454)^1.084-5.381))</f>
        <v/>
      </c>
      <c r="G9454">
        <f>IF(F9454="","",IF(F9454&lt;0,10*F9454^2,0))</f>
        <v/>
      </c>
      <c r="H9454">
        <f>IF(F9454="","",IF(F9454&gt;0,10*F9454^2,0))</f>
        <v/>
      </c>
    </row>
    <row r="9455">
      <c r="A9455">
        <f>Input!A9455</f>
        <v/>
      </c>
      <c r="B9455">
        <f>IF(ISNUMBER(Input!B9455),IF(AND(Input!B9455&gt;=20,Input!B9455&lt;=700),Input!B9455,""),"")</f>
        <v/>
      </c>
      <c r="C9455">
        <f>IF(B9455="","",INT(A9455))</f>
        <v/>
      </c>
      <c r="D9455">
        <f>IF(B9455="","",HOUR(A9455))</f>
        <v/>
      </c>
      <c r="E9455">
        <f>IF(B9455="","",IF(INPUT!$I$1="","",IF(C9455&lt;(INT(INPUT!$I$1)-INPUT!$I$2),"Off Meds",IF(C9455&lt;=(INT(INPUT!$I$1)+INPUT!$I$2),"Washout","On Meds"))))</f>
        <v/>
      </c>
      <c r="F9455">
        <f>IF(B9455="","",1.509*(LN(B9455)^1.084-5.381))</f>
        <v/>
      </c>
      <c r="G9455">
        <f>IF(F9455="","",IF(F9455&lt;0,10*F9455^2,0))</f>
        <v/>
      </c>
      <c r="H9455">
        <f>IF(F9455="","",IF(F9455&gt;0,10*F9455^2,0))</f>
        <v/>
      </c>
    </row>
    <row r="9456">
      <c r="A9456">
        <f>Input!A9456</f>
        <v/>
      </c>
      <c r="B9456">
        <f>IF(ISNUMBER(Input!B9456),IF(AND(Input!B9456&gt;=20,Input!B9456&lt;=700),Input!B9456,""),"")</f>
        <v/>
      </c>
      <c r="C9456">
        <f>IF(B9456="","",INT(A9456))</f>
        <v/>
      </c>
      <c r="D9456">
        <f>IF(B9456="","",HOUR(A9456))</f>
        <v/>
      </c>
      <c r="E9456">
        <f>IF(B9456="","",IF(INPUT!$I$1="","",IF(C9456&lt;(INT(INPUT!$I$1)-INPUT!$I$2),"Off Meds",IF(C9456&lt;=(INT(INPUT!$I$1)+INPUT!$I$2),"Washout","On Meds"))))</f>
        <v/>
      </c>
      <c r="F9456">
        <f>IF(B9456="","",1.509*(LN(B9456)^1.084-5.381))</f>
        <v/>
      </c>
      <c r="G9456">
        <f>IF(F9456="","",IF(F9456&lt;0,10*F9456^2,0))</f>
        <v/>
      </c>
      <c r="H9456">
        <f>IF(F9456="","",IF(F9456&gt;0,10*F9456^2,0))</f>
        <v/>
      </c>
    </row>
    <row r="9457">
      <c r="A9457">
        <f>Input!A9457</f>
        <v/>
      </c>
      <c r="B9457">
        <f>IF(ISNUMBER(Input!B9457),IF(AND(Input!B9457&gt;=20,Input!B9457&lt;=700),Input!B9457,""),"")</f>
        <v/>
      </c>
      <c r="C9457">
        <f>IF(B9457="","",INT(A9457))</f>
        <v/>
      </c>
      <c r="D9457">
        <f>IF(B9457="","",HOUR(A9457))</f>
        <v/>
      </c>
      <c r="E9457">
        <f>IF(B9457="","",IF(INPUT!$I$1="","",IF(C9457&lt;(INT(INPUT!$I$1)-INPUT!$I$2),"Off Meds",IF(C9457&lt;=(INT(INPUT!$I$1)+INPUT!$I$2),"Washout","On Meds"))))</f>
        <v/>
      </c>
      <c r="F9457">
        <f>IF(B9457="","",1.509*(LN(B9457)^1.084-5.381))</f>
        <v/>
      </c>
      <c r="G9457">
        <f>IF(F9457="","",IF(F9457&lt;0,10*F9457^2,0))</f>
        <v/>
      </c>
      <c r="H9457">
        <f>IF(F9457="","",IF(F9457&gt;0,10*F9457^2,0))</f>
        <v/>
      </c>
    </row>
    <row r="9458">
      <c r="A9458">
        <f>Input!A9458</f>
        <v/>
      </c>
      <c r="B9458">
        <f>IF(ISNUMBER(Input!B9458),IF(AND(Input!B9458&gt;=20,Input!B9458&lt;=700),Input!B9458,""),"")</f>
        <v/>
      </c>
      <c r="C9458">
        <f>IF(B9458="","",INT(A9458))</f>
        <v/>
      </c>
      <c r="D9458">
        <f>IF(B9458="","",HOUR(A9458))</f>
        <v/>
      </c>
      <c r="E9458">
        <f>IF(B9458="","",IF(INPUT!$I$1="","",IF(C9458&lt;(INT(INPUT!$I$1)-INPUT!$I$2),"Off Meds",IF(C9458&lt;=(INT(INPUT!$I$1)+INPUT!$I$2),"Washout","On Meds"))))</f>
        <v/>
      </c>
      <c r="F9458">
        <f>IF(B9458="","",1.509*(LN(B9458)^1.084-5.381))</f>
        <v/>
      </c>
      <c r="G9458">
        <f>IF(F9458="","",IF(F9458&lt;0,10*F9458^2,0))</f>
        <v/>
      </c>
      <c r="H9458">
        <f>IF(F9458="","",IF(F9458&gt;0,10*F9458^2,0))</f>
        <v/>
      </c>
    </row>
    <row r="9459">
      <c r="A9459">
        <f>Input!A9459</f>
        <v/>
      </c>
      <c r="B9459">
        <f>IF(ISNUMBER(Input!B9459),IF(AND(Input!B9459&gt;=20,Input!B9459&lt;=700),Input!B9459,""),"")</f>
        <v/>
      </c>
      <c r="C9459">
        <f>IF(B9459="","",INT(A9459))</f>
        <v/>
      </c>
      <c r="D9459">
        <f>IF(B9459="","",HOUR(A9459))</f>
        <v/>
      </c>
      <c r="E9459">
        <f>IF(B9459="","",IF(INPUT!$I$1="","",IF(C9459&lt;(INT(INPUT!$I$1)-INPUT!$I$2),"Off Meds",IF(C9459&lt;=(INT(INPUT!$I$1)+INPUT!$I$2),"Washout","On Meds"))))</f>
        <v/>
      </c>
      <c r="F9459">
        <f>IF(B9459="","",1.509*(LN(B9459)^1.084-5.381))</f>
        <v/>
      </c>
      <c r="G9459">
        <f>IF(F9459="","",IF(F9459&lt;0,10*F9459^2,0))</f>
        <v/>
      </c>
      <c r="H9459">
        <f>IF(F9459="","",IF(F9459&gt;0,10*F9459^2,0))</f>
        <v/>
      </c>
    </row>
    <row r="9460">
      <c r="A9460">
        <f>Input!A9460</f>
        <v/>
      </c>
      <c r="B9460">
        <f>IF(ISNUMBER(Input!B9460),IF(AND(Input!B9460&gt;=20,Input!B9460&lt;=700),Input!B9460,""),"")</f>
        <v/>
      </c>
      <c r="C9460">
        <f>IF(B9460="","",INT(A9460))</f>
        <v/>
      </c>
      <c r="D9460">
        <f>IF(B9460="","",HOUR(A9460))</f>
        <v/>
      </c>
      <c r="E9460">
        <f>IF(B9460="","",IF(INPUT!$I$1="","",IF(C9460&lt;(INT(INPUT!$I$1)-INPUT!$I$2),"Off Meds",IF(C9460&lt;=(INT(INPUT!$I$1)+INPUT!$I$2),"Washout","On Meds"))))</f>
        <v/>
      </c>
      <c r="F9460">
        <f>IF(B9460="","",1.509*(LN(B9460)^1.084-5.381))</f>
        <v/>
      </c>
      <c r="G9460">
        <f>IF(F9460="","",IF(F9460&lt;0,10*F9460^2,0))</f>
        <v/>
      </c>
      <c r="H9460">
        <f>IF(F9460="","",IF(F9460&gt;0,10*F9460^2,0))</f>
        <v/>
      </c>
    </row>
    <row r="9461">
      <c r="A9461">
        <f>Input!A9461</f>
        <v/>
      </c>
      <c r="B9461">
        <f>IF(ISNUMBER(Input!B9461),IF(AND(Input!B9461&gt;=20,Input!B9461&lt;=700),Input!B9461,""),"")</f>
        <v/>
      </c>
      <c r="C9461">
        <f>IF(B9461="","",INT(A9461))</f>
        <v/>
      </c>
      <c r="D9461">
        <f>IF(B9461="","",HOUR(A9461))</f>
        <v/>
      </c>
      <c r="E9461">
        <f>IF(B9461="","",IF(INPUT!$I$1="","",IF(C9461&lt;(INT(INPUT!$I$1)-INPUT!$I$2),"Off Meds",IF(C9461&lt;=(INT(INPUT!$I$1)+INPUT!$I$2),"Washout","On Meds"))))</f>
        <v/>
      </c>
      <c r="F9461">
        <f>IF(B9461="","",1.509*(LN(B9461)^1.084-5.381))</f>
        <v/>
      </c>
      <c r="G9461">
        <f>IF(F9461="","",IF(F9461&lt;0,10*F9461^2,0))</f>
        <v/>
      </c>
      <c r="H9461">
        <f>IF(F9461="","",IF(F9461&gt;0,10*F9461^2,0))</f>
        <v/>
      </c>
    </row>
    <row r="9462">
      <c r="A9462">
        <f>Input!A9462</f>
        <v/>
      </c>
      <c r="B9462">
        <f>IF(ISNUMBER(Input!B9462),IF(AND(Input!B9462&gt;=20,Input!B9462&lt;=700),Input!B9462,""),"")</f>
        <v/>
      </c>
      <c r="C9462">
        <f>IF(B9462="","",INT(A9462))</f>
        <v/>
      </c>
      <c r="D9462">
        <f>IF(B9462="","",HOUR(A9462))</f>
        <v/>
      </c>
      <c r="E9462">
        <f>IF(B9462="","",IF(INPUT!$I$1="","",IF(C9462&lt;(INT(INPUT!$I$1)-INPUT!$I$2),"Off Meds",IF(C9462&lt;=(INT(INPUT!$I$1)+INPUT!$I$2),"Washout","On Meds"))))</f>
        <v/>
      </c>
      <c r="F9462">
        <f>IF(B9462="","",1.509*(LN(B9462)^1.084-5.381))</f>
        <v/>
      </c>
      <c r="G9462">
        <f>IF(F9462="","",IF(F9462&lt;0,10*F9462^2,0))</f>
        <v/>
      </c>
      <c r="H9462">
        <f>IF(F9462="","",IF(F9462&gt;0,10*F9462^2,0))</f>
        <v/>
      </c>
    </row>
    <row r="9463">
      <c r="A9463">
        <f>Input!A9463</f>
        <v/>
      </c>
      <c r="B9463">
        <f>IF(ISNUMBER(Input!B9463),IF(AND(Input!B9463&gt;=20,Input!B9463&lt;=700),Input!B9463,""),"")</f>
        <v/>
      </c>
      <c r="C9463">
        <f>IF(B9463="","",INT(A9463))</f>
        <v/>
      </c>
      <c r="D9463">
        <f>IF(B9463="","",HOUR(A9463))</f>
        <v/>
      </c>
      <c r="E9463">
        <f>IF(B9463="","",IF(INPUT!$I$1="","",IF(C9463&lt;(INT(INPUT!$I$1)-INPUT!$I$2),"Off Meds",IF(C9463&lt;=(INT(INPUT!$I$1)+INPUT!$I$2),"Washout","On Meds"))))</f>
        <v/>
      </c>
      <c r="F9463">
        <f>IF(B9463="","",1.509*(LN(B9463)^1.084-5.381))</f>
        <v/>
      </c>
      <c r="G9463">
        <f>IF(F9463="","",IF(F9463&lt;0,10*F9463^2,0))</f>
        <v/>
      </c>
      <c r="H9463">
        <f>IF(F9463="","",IF(F9463&gt;0,10*F9463^2,0))</f>
        <v/>
      </c>
    </row>
    <row r="9464">
      <c r="A9464">
        <f>Input!A9464</f>
        <v/>
      </c>
      <c r="B9464">
        <f>IF(ISNUMBER(Input!B9464),IF(AND(Input!B9464&gt;=20,Input!B9464&lt;=700),Input!B9464,""),"")</f>
        <v/>
      </c>
      <c r="C9464">
        <f>IF(B9464="","",INT(A9464))</f>
        <v/>
      </c>
      <c r="D9464">
        <f>IF(B9464="","",HOUR(A9464))</f>
        <v/>
      </c>
      <c r="E9464">
        <f>IF(B9464="","",IF(INPUT!$I$1="","",IF(C9464&lt;(INT(INPUT!$I$1)-INPUT!$I$2),"Off Meds",IF(C9464&lt;=(INT(INPUT!$I$1)+INPUT!$I$2),"Washout","On Meds"))))</f>
        <v/>
      </c>
      <c r="F9464">
        <f>IF(B9464="","",1.509*(LN(B9464)^1.084-5.381))</f>
        <v/>
      </c>
      <c r="G9464">
        <f>IF(F9464="","",IF(F9464&lt;0,10*F9464^2,0))</f>
        <v/>
      </c>
      <c r="H9464">
        <f>IF(F9464="","",IF(F9464&gt;0,10*F9464^2,0))</f>
        <v/>
      </c>
    </row>
    <row r="9465">
      <c r="A9465">
        <f>Input!A9465</f>
        <v/>
      </c>
      <c r="B9465">
        <f>IF(ISNUMBER(Input!B9465),IF(AND(Input!B9465&gt;=20,Input!B9465&lt;=700),Input!B9465,""),"")</f>
        <v/>
      </c>
      <c r="C9465">
        <f>IF(B9465="","",INT(A9465))</f>
        <v/>
      </c>
      <c r="D9465">
        <f>IF(B9465="","",HOUR(A9465))</f>
        <v/>
      </c>
      <c r="E9465">
        <f>IF(B9465="","",IF(INPUT!$I$1="","",IF(C9465&lt;(INT(INPUT!$I$1)-INPUT!$I$2),"Off Meds",IF(C9465&lt;=(INT(INPUT!$I$1)+INPUT!$I$2),"Washout","On Meds"))))</f>
        <v/>
      </c>
      <c r="F9465">
        <f>IF(B9465="","",1.509*(LN(B9465)^1.084-5.381))</f>
        <v/>
      </c>
      <c r="G9465">
        <f>IF(F9465="","",IF(F9465&lt;0,10*F9465^2,0))</f>
        <v/>
      </c>
      <c r="H9465">
        <f>IF(F9465="","",IF(F9465&gt;0,10*F9465^2,0))</f>
        <v/>
      </c>
    </row>
    <row r="9466">
      <c r="A9466">
        <f>Input!A9466</f>
        <v/>
      </c>
      <c r="B9466">
        <f>IF(ISNUMBER(Input!B9466),IF(AND(Input!B9466&gt;=20,Input!B9466&lt;=700),Input!B9466,""),"")</f>
        <v/>
      </c>
      <c r="C9466">
        <f>IF(B9466="","",INT(A9466))</f>
        <v/>
      </c>
      <c r="D9466">
        <f>IF(B9466="","",HOUR(A9466))</f>
        <v/>
      </c>
      <c r="E9466">
        <f>IF(B9466="","",IF(INPUT!$I$1="","",IF(C9466&lt;(INT(INPUT!$I$1)-INPUT!$I$2),"Off Meds",IF(C9466&lt;=(INT(INPUT!$I$1)+INPUT!$I$2),"Washout","On Meds"))))</f>
        <v/>
      </c>
      <c r="F9466">
        <f>IF(B9466="","",1.509*(LN(B9466)^1.084-5.381))</f>
        <v/>
      </c>
      <c r="G9466">
        <f>IF(F9466="","",IF(F9466&lt;0,10*F9466^2,0))</f>
        <v/>
      </c>
      <c r="H9466">
        <f>IF(F9466="","",IF(F9466&gt;0,10*F9466^2,0))</f>
        <v/>
      </c>
    </row>
    <row r="9467">
      <c r="A9467">
        <f>Input!A9467</f>
        <v/>
      </c>
      <c r="B9467">
        <f>IF(ISNUMBER(Input!B9467),IF(AND(Input!B9467&gt;=20,Input!B9467&lt;=700),Input!B9467,""),"")</f>
        <v/>
      </c>
      <c r="C9467">
        <f>IF(B9467="","",INT(A9467))</f>
        <v/>
      </c>
      <c r="D9467">
        <f>IF(B9467="","",HOUR(A9467))</f>
        <v/>
      </c>
      <c r="E9467">
        <f>IF(B9467="","",IF(INPUT!$I$1="","",IF(C9467&lt;(INT(INPUT!$I$1)-INPUT!$I$2),"Off Meds",IF(C9467&lt;=(INT(INPUT!$I$1)+INPUT!$I$2),"Washout","On Meds"))))</f>
        <v/>
      </c>
      <c r="F9467">
        <f>IF(B9467="","",1.509*(LN(B9467)^1.084-5.381))</f>
        <v/>
      </c>
      <c r="G9467">
        <f>IF(F9467="","",IF(F9467&lt;0,10*F9467^2,0))</f>
        <v/>
      </c>
      <c r="H9467">
        <f>IF(F9467="","",IF(F9467&gt;0,10*F9467^2,0))</f>
        <v/>
      </c>
    </row>
    <row r="9468">
      <c r="A9468">
        <f>Input!A9468</f>
        <v/>
      </c>
      <c r="B9468">
        <f>IF(ISNUMBER(Input!B9468),IF(AND(Input!B9468&gt;=20,Input!B9468&lt;=700),Input!B9468,""),"")</f>
        <v/>
      </c>
      <c r="C9468">
        <f>IF(B9468="","",INT(A9468))</f>
        <v/>
      </c>
      <c r="D9468">
        <f>IF(B9468="","",HOUR(A9468))</f>
        <v/>
      </c>
      <c r="E9468">
        <f>IF(B9468="","",IF(INPUT!$I$1="","",IF(C9468&lt;(INT(INPUT!$I$1)-INPUT!$I$2),"Off Meds",IF(C9468&lt;=(INT(INPUT!$I$1)+INPUT!$I$2),"Washout","On Meds"))))</f>
        <v/>
      </c>
      <c r="F9468">
        <f>IF(B9468="","",1.509*(LN(B9468)^1.084-5.381))</f>
        <v/>
      </c>
      <c r="G9468">
        <f>IF(F9468="","",IF(F9468&lt;0,10*F9468^2,0))</f>
        <v/>
      </c>
      <c r="H9468">
        <f>IF(F9468="","",IF(F9468&gt;0,10*F9468^2,0))</f>
        <v/>
      </c>
    </row>
    <row r="9469">
      <c r="A9469">
        <f>Input!A9469</f>
        <v/>
      </c>
      <c r="B9469">
        <f>IF(ISNUMBER(Input!B9469),IF(AND(Input!B9469&gt;=20,Input!B9469&lt;=700),Input!B9469,""),"")</f>
        <v/>
      </c>
      <c r="C9469">
        <f>IF(B9469="","",INT(A9469))</f>
        <v/>
      </c>
      <c r="D9469">
        <f>IF(B9469="","",HOUR(A9469))</f>
        <v/>
      </c>
      <c r="E9469">
        <f>IF(B9469="","",IF(INPUT!$I$1="","",IF(C9469&lt;(INT(INPUT!$I$1)-INPUT!$I$2),"Off Meds",IF(C9469&lt;=(INT(INPUT!$I$1)+INPUT!$I$2),"Washout","On Meds"))))</f>
        <v/>
      </c>
      <c r="F9469">
        <f>IF(B9469="","",1.509*(LN(B9469)^1.084-5.381))</f>
        <v/>
      </c>
      <c r="G9469">
        <f>IF(F9469="","",IF(F9469&lt;0,10*F9469^2,0))</f>
        <v/>
      </c>
      <c r="H9469">
        <f>IF(F9469="","",IF(F9469&gt;0,10*F9469^2,0))</f>
        <v/>
      </c>
    </row>
    <row r="9470">
      <c r="A9470">
        <f>Input!A9470</f>
        <v/>
      </c>
      <c r="B9470">
        <f>IF(ISNUMBER(Input!B9470),IF(AND(Input!B9470&gt;=20,Input!B9470&lt;=700),Input!B9470,""),"")</f>
        <v/>
      </c>
      <c r="C9470">
        <f>IF(B9470="","",INT(A9470))</f>
        <v/>
      </c>
      <c r="D9470">
        <f>IF(B9470="","",HOUR(A9470))</f>
        <v/>
      </c>
      <c r="E9470">
        <f>IF(B9470="","",IF(INPUT!$I$1="","",IF(C9470&lt;(INT(INPUT!$I$1)-INPUT!$I$2),"Off Meds",IF(C9470&lt;=(INT(INPUT!$I$1)+INPUT!$I$2),"Washout","On Meds"))))</f>
        <v/>
      </c>
      <c r="F9470">
        <f>IF(B9470="","",1.509*(LN(B9470)^1.084-5.381))</f>
        <v/>
      </c>
      <c r="G9470">
        <f>IF(F9470="","",IF(F9470&lt;0,10*F9470^2,0))</f>
        <v/>
      </c>
      <c r="H9470">
        <f>IF(F9470="","",IF(F9470&gt;0,10*F9470^2,0))</f>
        <v/>
      </c>
    </row>
    <row r="9471">
      <c r="A9471">
        <f>Input!A9471</f>
        <v/>
      </c>
      <c r="B9471">
        <f>IF(ISNUMBER(Input!B9471),IF(AND(Input!B9471&gt;=20,Input!B9471&lt;=700),Input!B9471,""),"")</f>
        <v/>
      </c>
      <c r="C9471">
        <f>IF(B9471="","",INT(A9471))</f>
        <v/>
      </c>
      <c r="D9471">
        <f>IF(B9471="","",HOUR(A9471))</f>
        <v/>
      </c>
      <c r="E9471">
        <f>IF(B9471="","",IF(INPUT!$I$1="","",IF(C9471&lt;(INT(INPUT!$I$1)-INPUT!$I$2),"Off Meds",IF(C9471&lt;=(INT(INPUT!$I$1)+INPUT!$I$2),"Washout","On Meds"))))</f>
        <v/>
      </c>
      <c r="F9471">
        <f>IF(B9471="","",1.509*(LN(B9471)^1.084-5.381))</f>
        <v/>
      </c>
      <c r="G9471">
        <f>IF(F9471="","",IF(F9471&lt;0,10*F9471^2,0))</f>
        <v/>
      </c>
      <c r="H9471">
        <f>IF(F9471="","",IF(F9471&gt;0,10*F9471^2,0))</f>
        <v/>
      </c>
    </row>
    <row r="9472">
      <c r="A9472">
        <f>Input!A9472</f>
        <v/>
      </c>
      <c r="B9472">
        <f>IF(ISNUMBER(Input!B9472),IF(AND(Input!B9472&gt;=20,Input!B9472&lt;=700),Input!B9472,""),"")</f>
        <v/>
      </c>
      <c r="C9472">
        <f>IF(B9472="","",INT(A9472))</f>
        <v/>
      </c>
      <c r="D9472">
        <f>IF(B9472="","",HOUR(A9472))</f>
        <v/>
      </c>
      <c r="E9472">
        <f>IF(B9472="","",IF(INPUT!$I$1="","",IF(C9472&lt;(INT(INPUT!$I$1)-INPUT!$I$2),"Off Meds",IF(C9472&lt;=(INT(INPUT!$I$1)+INPUT!$I$2),"Washout","On Meds"))))</f>
        <v/>
      </c>
      <c r="F9472">
        <f>IF(B9472="","",1.509*(LN(B9472)^1.084-5.381))</f>
        <v/>
      </c>
      <c r="G9472">
        <f>IF(F9472="","",IF(F9472&lt;0,10*F9472^2,0))</f>
        <v/>
      </c>
      <c r="H9472">
        <f>IF(F9472="","",IF(F9472&gt;0,10*F9472^2,0))</f>
        <v/>
      </c>
    </row>
    <row r="9473">
      <c r="A9473">
        <f>Input!A9473</f>
        <v/>
      </c>
      <c r="B9473">
        <f>IF(ISNUMBER(Input!B9473),IF(AND(Input!B9473&gt;=20,Input!B9473&lt;=700),Input!B9473,""),"")</f>
        <v/>
      </c>
      <c r="C9473">
        <f>IF(B9473="","",INT(A9473))</f>
        <v/>
      </c>
      <c r="D9473">
        <f>IF(B9473="","",HOUR(A9473))</f>
        <v/>
      </c>
      <c r="E9473">
        <f>IF(B9473="","",IF(INPUT!$I$1="","",IF(C9473&lt;(INT(INPUT!$I$1)-INPUT!$I$2),"Off Meds",IF(C9473&lt;=(INT(INPUT!$I$1)+INPUT!$I$2),"Washout","On Meds"))))</f>
        <v/>
      </c>
      <c r="F9473">
        <f>IF(B9473="","",1.509*(LN(B9473)^1.084-5.381))</f>
        <v/>
      </c>
      <c r="G9473">
        <f>IF(F9473="","",IF(F9473&lt;0,10*F9473^2,0))</f>
        <v/>
      </c>
      <c r="H9473">
        <f>IF(F9473="","",IF(F9473&gt;0,10*F9473^2,0))</f>
        <v/>
      </c>
    </row>
    <row r="9474">
      <c r="A9474">
        <f>Input!A9474</f>
        <v/>
      </c>
      <c r="B9474">
        <f>IF(ISNUMBER(Input!B9474),IF(AND(Input!B9474&gt;=20,Input!B9474&lt;=700),Input!B9474,""),"")</f>
        <v/>
      </c>
      <c r="C9474">
        <f>IF(B9474="","",INT(A9474))</f>
        <v/>
      </c>
      <c r="D9474">
        <f>IF(B9474="","",HOUR(A9474))</f>
        <v/>
      </c>
      <c r="E9474">
        <f>IF(B9474="","",IF(INPUT!$I$1="","",IF(C9474&lt;(INT(INPUT!$I$1)-INPUT!$I$2),"Off Meds",IF(C9474&lt;=(INT(INPUT!$I$1)+INPUT!$I$2),"Washout","On Meds"))))</f>
        <v/>
      </c>
      <c r="F9474">
        <f>IF(B9474="","",1.509*(LN(B9474)^1.084-5.381))</f>
        <v/>
      </c>
      <c r="G9474">
        <f>IF(F9474="","",IF(F9474&lt;0,10*F9474^2,0))</f>
        <v/>
      </c>
      <c r="H9474">
        <f>IF(F9474="","",IF(F9474&gt;0,10*F9474^2,0))</f>
        <v/>
      </c>
    </row>
    <row r="9475">
      <c r="A9475">
        <f>Input!A9475</f>
        <v/>
      </c>
      <c r="B9475">
        <f>IF(ISNUMBER(Input!B9475),IF(AND(Input!B9475&gt;=20,Input!B9475&lt;=700),Input!B9475,""),"")</f>
        <v/>
      </c>
      <c r="C9475">
        <f>IF(B9475="","",INT(A9475))</f>
        <v/>
      </c>
      <c r="D9475">
        <f>IF(B9475="","",HOUR(A9475))</f>
        <v/>
      </c>
      <c r="E9475">
        <f>IF(B9475="","",IF(INPUT!$I$1="","",IF(C9475&lt;(INT(INPUT!$I$1)-INPUT!$I$2),"Off Meds",IF(C9475&lt;=(INT(INPUT!$I$1)+INPUT!$I$2),"Washout","On Meds"))))</f>
        <v/>
      </c>
      <c r="F9475">
        <f>IF(B9475="","",1.509*(LN(B9475)^1.084-5.381))</f>
        <v/>
      </c>
      <c r="G9475">
        <f>IF(F9475="","",IF(F9475&lt;0,10*F9475^2,0))</f>
        <v/>
      </c>
      <c r="H9475">
        <f>IF(F9475="","",IF(F9475&gt;0,10*F9475^2,0))</f>
        <v/>
      </c>
    </row>
    <row r="9476">
      <c r="A9476">
        <f>Input!A9476</f>
        <v/>
      </c>
      <c r="B9476">
        <f>IF(ISNUMBER(Input!B9476),IF(AND(Input!B9476&gt;=20,Input!B9476&lt;=700),Input!B9476,""),"")</f>
        <v/>
      </c>
      <c r="C9476">
        <f>IF(B9476="","",INT(A9476))</f>
        <v/>
      </c>
      <c r="D9476">
        <f>IF(B9476="","",HOUR(A9476))</f>
        <v/>
      </c>
      <c r="E9476">
        <f>IF(B9476="","",IF(INPUT!$I$1="","",IF(C9476&lt;(INT(INPUT!$I$1)-INPUT!$I$2),"Off Meds",IF(C9476&lt;=(INT(INPUT!$I$1)+INPUT!$I$2),"Washout","On Meds"))))</f>
        <v/>
      </c>
      <c r="F9476">
        <f>IF(B9476="","",1.509*(LN(B9476)^1.084-5.381))</f>
        <v/>
      </c>
      <c r="G9476">
        <f>IF(F9476="","",IF(F9476&lt;0,10*F9476^2,0))</f>
        <v/>
      </c>
      <c r="H9476">
        <f>IF(F9476="","",IF(F9476&gt;0,10*F9476^2,0))</f>
        <v/>
      </c>
    </row>
    <row r="9477">
      <c r="A9477">
        <f>Input!A9477</f>
        <v/>
      </c>
      <c r="B9477">
        <f>IF(ISNUMBER(Input!B9477),IF(AND(Input!B9477&gt;=20,Input!B9477&lt;=700),Input!B9477,""),"")</f>
        <v/>
      </c>
      <c r="C9477">
        <f>IF(B9477="","",INT(A9477))</f>
        <v/>
      </c>
      <c r="D9477">
        <f>IF(B9477="","",HOUR(A9477))</f>
        <v/>
      </c>
      <c r="E9477">
        <f>IF(B9477="","",IF(INPUT!$I$1="","",IF(C9477&lt;(INT(INPUT!$I$1)-INPUT!$I$2),"Off Meds",IF(C9477&lt;=(INT(INPUT!$I$1)+INPUT!$I$2),"Washout","On Meds"))))</f>
        <v/>
      </c>
      <c r="F9477">
        <f>IF(B9477="","",1.509*(LN(B9477)^1.084-5.381))</f>
        <v/>
      </c>
      <c r="G9477">
        <f>IF(F9477="","",IF(F9477&lt;0,10*F9477^2,0))</f>
        <v/>
      </c>
      <c r="H9477">
        <f>IF(F9477="","",IF(F9477&gt;0,10*F9477^2,0))</f>
        <v/>
      </c>
    </row>
    <row r="9478">
      <c r="A9478">
        <f>Input!A9478</f>
        <v/>
      </c>
      <c r="B9478">
        <f>IF(ISNUMBER(Input!B9478),IF(AND(Input!B9478&gt;=20,Input!B9478&lt;=700),Input!B9478,""),"")</f>
        <v/>
      </c>
      <c r="C9478">
        <f>IF(B9478="","",INT(A9478))</f>
        <v/>
      </c>
      <c r="D9478">
        <f>IF(B9478="","",HOUR(A9478))</f>
        <v/>
      </c>
      <c r="E9478">
        <f>IF(B9478="","",IF(INPUT!$I$1="","",IF(C9478&lt;(INT(INPUT!$I$1)-INPUT!$I$2),"Off Meds",IF(C9478&lt;=(INT(INPUT!$I$1)+INPUT!$I$2),"Washout","On Meds"))))</f>
        <v/>
      </c>
      <c r="F9478">
        <f>IF(B9478="","",1.509*(LN(B9478)^1.084-5.381))</f>
        <v/>
      </c>
      <c r="G9478">
        <f>IF(F9478="","",IF(F9478&lt;0,10*F9478^2,0))</f>
        <v/>
      </c>
      <c r="H9478">
        <f>IF(F9478="","",IF(F9478&gt;0,10*F9478^2,0))</f>
        <v/>
      </c>
    </row>
    <row r="9479">
      <c r="A9479">
        <f>Input!A9479</f>
        <v/>
      </c>
      <c r="B9479">
        <f>IF(ISNUMBER(Input!B9479),IF(AND(Input!B9479&gt;=20,Input!B9479&lt;=700),Input!B9479,""),"")</f>
        <v/>
      </c>
      <c r="C9479">
        <f>IF(B9479="","",INT(A9479))</f>
        <v/>
      </c>
      <c r="D9479">
        <f>IF(B9479="","",HOUR(A9479))</f>
        <v/>
      </c>
      <c r="E9479">
        <f>IF(B9479="","",IF(INPUT!$I$1="","",IF(C9479&lt;(INT(INPUT!$I$1)-INPUT!$I$2),"Off Meds",IF(C9479&lt;=(INT(INPUT!$I$1)+INPUT!$I$2),"Washout","On Meds"))))</f>
        <v/>
      </c>
      <c r="F9479">
        <f>IF(B9479="","",1.509*(LN(B9479)^1.084-5.381))</f>
        <v/>
      </c>
      <c r="G9479">
        <f>IF(F9479="","",IF(F9479&lt;0,10*F9479^2,0))</f>
        <v/>
      </c>
      <c r="H9479">
        <f>IF(F9479="","",IF(F9479&gt;0,10*F9479^2,0))</f>
        <v/>
      </c>
    </row>
    <row r="9480">
      <c r="A9480">
        <f>Input!A9480</f>
        <v/>
      </c>
      <c r="B9480">
        <f>IF(ISNUMBER(Input!B9480),IF(AND(Input!B9480&gt;=20,Input!B9480&lt;=700),Input!B9480,""),"")</f>
        <v/>
      </c>
      <c r="C9480">
        <f>IF(B9480="","",INT(A9480))</f>
        <v/>
      </c>
      <c r="D9480">
        <f>IF(B9480="","",HOUR(A9480))</f>
        <v/>
      </c>
      <c r="E9480">
        <f>IF(B9480="","",IF(INPUT!$I$1="","",IF(C9480&lt;(INT(INPUT!$I$1)-INPUT!$I$2),"Off Meds",IF(C9480&lt;=(INT(INPUT!$I$1)+INPUT!$I$2),"Washout","On Meds"))))</f>
        <v/>
      </c>
      <c r="F9480">
        <f>IF(B9480="","",1.509*(LN(B9480)^1.084-5.381))</f>
        <v/>
      </c>
      <c r="G9480">
        <f>IF(F9480="","",IF(F9480&lt;0,10*F9480^2,0))</f>
        <v/>
      </c>
      <c r="H9480">
        <f>IF(F9480="","",IF(F9480&gt;0,10*F9480^2,0))</f>
        <v/>
      </c>
    </row>
    <row r="9481">
      <c r="A9481">
        <f>Input!A9481</f>
        <v/>
      </c>
      <c r="B9481">
        <f>IF(ISNUMBER(Input!B9481),IF(AND(Input!B9481&gt;=20,Input!B9481&lt;=700),Input!B9481,""),"")</f>
        <v/>
      </c>
      <c r="C9481">
        <f>IF(B9481="","",INT(A9481))</f>
        <v/>
      </c>
      <c r="D9481">
        <f>IF(B9481="","",HOUR(A9481))</f>
        <v/>
      </c>
      <c r="E9481">
        <f>IF(B9481="","",IF(INPUT!$I$1="","",IF(C9481&lt;(INT(INPUT!$I$1)-INPUT!$I$2),"Off Meds",IF(C9481&lt;=(INT(INPUT!$I$1)+INPUT!$I$2),"Washout","On Meds"))))</f>
        <v/>
      </c>
      <c r="F9481">
        <f>IF(B9481="","",1.509*(LN(B9481)^1.084-5.381))</f>
        <v/>
      </c>
      <c r="G9481">
        <f>IF(F9481="","",IF(F9481&lt;0,10*F9481^2,0))</f>
        <v/>
      </c>
      <c r="H9481">
        <f>IF(F9481="","",IF(F9481&gt;0,10*F9481^2,0))</f>
        <v/>
      </c>
    </row>
    <row r="9482">
      <c r="A9482">
        <f>Input!A9482</f>
        <v/>
      </c>
      <c r="B9482">
        <f>IF(ISNUMBER(Input!B9482),IF(AND(Input!B9482&gt;=20,Input!B9482&lt;=700),Input!B9482,""),"")</f>
        <v/>
      </c>
      <c r="C9482">
        <f>IF(B9482="","",INT(A9482))</f>
        <v/>
      </c>
      <c r="D9482">
        <f>IF(B9482="","",HOUR(A9482))</f>
        <v/>
      </c>
      <c r="E9482">
        <f>IF(B9482="","",IF(INPUT!$I$1="","",IF(C9482&lt;(INT(INPUT!$I$1)-INPUT!$I$2),"Off Meds",IF(C9482&lt;=(INT(INPUT!$I$1)+INPUT!$I$2),"Washout","On Meds"))))</f>
        <v/>
      </c>
      <c r="F9482">
        <f>IF(B9482="","",1.509*(LN(B9482)^1.084-5.381))</f>
        <v/>
      </c>
      <c r="G9482">
        <f>IF(F9482="","",IF(F9482&lt;0,10*F9482^2,0))</f>
        <v/>
      </c>
      <c r="H9482">
        <f>IF(F9482="","",IF(F9482&gt;0,10*F9482^2,0))</f>
        <v/>
      </c>
    </row>
    <row r="9483">
      <c r="A9483">
        <f>Input!A9483</f>
        <v/>
      </c>
      <c r="B9483">
        <f>IF(ISNUMBER(Input!B9483),IF(AND(Input!B9483&gt;=20,Input!B9483&lt;=700),Input!B9483,""),"")</f>
        <v/>
      </c>
      <c r="C9483">
        <f>IF(B9483="","",INT(A9483))</f>
        <v/>
      </c>
      <c r="D9483">
        <f>IF(B9483="","",HOUR(A9483))</f>
        <v/>
      </c>
      <c r="E9483">
        <f>IF(B9483="","",IF(INPUT!$I$1="","",IF(C9483&lt;(INT(INPUT!$I$1)-INPUT!$I$2),"Off Meds",IF(C9483&lt;=(INT(INPUT!$I$1)+INPUT!$I$2),"Washout","On Meds"))))</f>
        <v/>
      </c>
      <c r="F9483">
        <f>IF(B9483="","",1.509*(LN(B9483)^1.084-5.381))</f>
        <v/>
      </c>
      <c r="G9483">
        <f>IF(F9483="","",IF(F9483&lt;0,10*F9483^2,0))</f>
        <v/>
      </c>
      <c r="H9483">
        <f>IF(F9483="","",IF(F9483&gt;0,10*F9483^2,0))</f>
        <v/>
      </c>
    </row>
    <row r="9484">
      <c r="A9484">
        <f>Input!A9484</f>
        <v/>
      </c>
      <c r="B9484">
        <f>IF(ISNUMBER(Input!B9484),IF(AND(Input!B9484&gt;=20,Input!B9484&lt;=700),Input!B9484,""),"")</f>
        <v/>
      </c>
      <c r="C9484">
        <f>IF(B9484="","",INT(A9484))</f>
        <v/>
      </c>
      <c r="D9484">
        <f>IF(B9484="","",HOUR(A9484))</f>
        <v/>
      </c>
      <c r="E9484">
        <f>IF(B9484="","",IF(INPUT!$I$1="","",IF(C9484&lt;(INT(INPUT!$I$1)-INPUT!$I$2),"Off Meds",IF(C9484&lt;=(INT(INPUT!$I$1)+INPUT!$I$2),"Washout","On Meds"))))</f>
        <v/>
      </c>
      <c r="F9484">
        <f>IF(B9484="","",1.509*(LN(B9484)^1.084-5.381))</f>
        <v/>
      </c>
      <c r="G9484">
        <f>IF(F9484="","",IF(F9484&lt;0,10*F9484^2,0))</f>
        <v/>
      </c>
      <c r="H9484">
        <f>IF(F9484="","",IF(F9484&gt;0,10*F9484^2,0))</f>
        <v/>
      </c>
    </row>
    <row r="9485">
      <c r="A9485">
        <f>Input!A9485</f>
        <v/>
      </c>
      <c r="B9485">
        <f>IF(ISNUMBER(Input!B9485),IF(AND(Input!B9485&gt;=20,Input!B9485&lt;=700),Input!B9485,""),"")</f>
        <v/>
      </c>
      <c r="C9485">
        <f>IF(B9485="","",INT(A9485))</f>
        <v/>
      </c>
      <c r="D9485">
        <f>IF(B9485="","",HOUR(A9485))</f>
        <v/>
      </c>
      <c r="E9485">
        <f>IF(B9485="","",IF(INPUT!$I$1="","",IF(C9485&lt;(INT(INPUT!$I$1)-INPUT!$I$2),"Off Meds",IF(C9485&lt;=(INT(INPUT!$I$1)+INPUT!$I$2),"Washout","On Meds"))))</f>
        <v/>
      </c>
      <c r="F9485">
        <f>IF(B9485="","",1.509*(LN(B9485)^1.084-5.381))</f>
        <v/>
      </c>
      <c r="G9485">
        <f>IF(F9485="","",IF(F9485&lt;0,10*F9485^2,0))</f>
        <v/>
      </c>
      <c r="H9485">
        <f>IF(F9485="","",IF(F9485&gt;0,10*F9485^2,0))</f>
        <v/>
      </c>
    </row>
    <row r="9486">
      <c r="A9486">
        <f>Input!A9486</f>
        <v/>
      </c>
      <c r="B9486">
        <f>IF(ISNUMBER(Input!B9486),IF(AND(Input!B9486&gt;=20,Input!B9486&lt;=700),Input!B9486,""),"")</f>
        <v/>
      </c>
      <c r="C9486">
        <f>IF(B9486="","",INT(A9486))</f>
        <v/>
      </c>
      <c r="D9486">
        <f>IF(B9486="","",HOUR(A9486))</f>
        <v/>
      </c>
      <c r="E9486">
        <f>IF(B9486="","",IF(INPUT!$I$1="","",IF(C9486&lt;(INT(INPUT!$I$1)-INPUT!$I$2),"Off Meds",IF(C9486&lt;=(INT(INPUT!$I$1)+INPUT!$I$2),"Washout","On Meds"))))</f>
        <v/>
      </c>
      <c r="F9486">
        <f>IF(B9486="","",1.509*(LN(B9486)^1.084-5.381))</f>
        <v/>
      </c>
      <c r="G9486">
        <f>IF(F9486="","",IF(F9486&lt;0,10*F9486^2,0))</f>
        <v/>
      </c>
      <c r="H9486">
        <f>IF(F9486="","",IF(F9486&gt;0,10*F9486^2,0))</f>
        <v/>
      </c>
    </row>
    <row r="9487">
      <c r="A9487">
        <f>Input!A9487</f>
        <v/>
      </c>
      <c r="B9487">
        <f>IF(ISNUMBER(Input!B9487),IF(AND(Input!B9487&gt;=20,Input!B9487&lt;=700),Input!B9487,""),"")</f>
        <v/>
      </c>
      <c r="C9487">
        <f>IF(B9487="","",INT(A9487))</f>
        <v/>
      </c>
      <c r="D9487">
        <f>IF(B9487="","",HOUR(A9487))</f>
        <v/>
      </c>
      <c r="E9487">
        <f>IF(B9487="","",IF(INPUT!$I$1="","",IF(C9487&lt;(INT(INPUT!$I$1)-INPUT!$I$2),"Off Meds",IF(C9487&lt;=(INT(INPUT!$I$1)+INPUT!$I$2),"Washout","On Meds"))))</f>
        <v/>
      </c>
      <c r="F9487">
        <f>IF(B9487="","",1.509*(LN(B9487)^1.084-5.381))</f>
        <v/>
      </c>
      <c r="G9487">
        <f>IF(F9487="","",IF(F9487&lt;0,10*F9487^2,0))</f>
        <v/>
      </c>
      <c r="H9487">
        <f>IF(F9487="","",IF(F9487&gt;0,10*F9487^2,0))</f>
        <v/>
      </c>
    </row>
    <row r="9488">
      <c r="A9488">
        <f>Input!A9488</f>
        <v/>
      </c>
      <c r="B9488">
        <f>IF(ISNUMBER(Input!B9488),IF(AND(Input!B9488&gt;=20,Input!B9488&lt;=700),Input!B9488,""),"")</f>
        <v/>
      </c>
      <c r="C9488">
        <f>IF(B9488="","",INT(A9488))</f>
        <v/>
      </c>
      <c r="D9488">
        <f>IF(B9488="","",HOUR(A9488))</f>
        <v/>
      </c>
      <c r="E9488">
        <f>IF(B9488="","",IF(INPUT!$I$1="","",IF(C9488&lt;(INT(INPUT!$I$1)-INPUT!$I$2),"Off Meds",IF(C9488&lt;=(INT(INPUT!$I$1)+INPUT!$I$2),"Washout","On Meds"))))</f>
        <v/>
      </c>
      <c r="F9488">
        <f>IF(B9488="","",1.509*(LN(B9488)^1.084-5.381))</f>
        <v/>
      </c>
      <c r="G9488">
        <f>IF(F9488="","",IF(F9488&lt;0,10*F9488^2,0))</f>
        <v/>
      </c>
      <c r="H9488">
        <f>IF(F9488="","",IF(F9488&gt;0,10*F9488^2,0))</f>
        <v/>
      </c>
    </row>
    <row r="9489">
      <c r="A9489">
        <f>Input!A9489</f>
        <v/>
      </c>
      <c r="B9489">
        <f>IF(ISNUMBER(Input!B9489),IF(AND(Input!B9489&gt;=20,Input!B9489&lt;=700),Input!B9489,""),"")</f>
        <v/>
      </c>
      <c r="C9489">
        <f>IF(B9489="","",INT(A9489))</f>
        <v/>
      </c>
      <c r="D9489">
        <f>IF(B9489="","",HOUR(A9489))</f>
        <v/>
      </c>
      <c r="E9489">
        <f>IF(B9489="","",IF(INPUT!$I$1="","",IF(C9489&lt;(INT(INPUT!$I$1)-INPUT!$I$2),"Off Meds",IF(C9489&lt;=(INT(INPUT!$I$1)+INPUT!$I$2),"Washout","On Meds"))))</f>
        <v/>
      </c>
      <c r="F9489">
        <f>IF(B9489="","",1.509*(LN(B9489)^1.084-5.381))</f>
        <v/>
      </c>
      <c r="G9489">
        <f>IF(F9489="","",IF(F9489&lt;0,10*F9489^2,0))</f>
        <v/>
      </c>
      <c r="H9489">
        <f>IF(F9489="","",IF(F9489&gt;0,10*F9489^2,0))</f>
        <v/>
      </c>
    </row>
    <row r="9490">
      <c r="A9490">
        <f>Input!A9490</f>
        <v/>
      </c>
      <c r="B9490">
        <f>IF(ISNUMBER(Input!B9490),IF(AND(Input!B9490&gt;=20,Input!B9490&lt;=700),Input!B9490,""),"")</f>
        <v/>
      </c>
      <c r="C9490">
        <f>IF(B9490="","",INT(A9490))</f>
        <v/>
      </c>
      <c r="D9490">
        <f>IF(B9490="","",HOUR(A9490))</f>
        <v/>
      </c>
      <c r="E9490">
        <f>IF(B9490="","",IF(INPUT!$I$1="","",IF(C9490&lt;(INT(INPUT!$I$1)-INPUT!$I$2),"Off Meds",IF(C9490&lt;=(INT(INPUT!$I$1)+INPUT!$I$2),"Washout","On Meds"))))</f>
        <v/>
      </c>
      <c r="F9490">
        <f>IF(B9490="","",1.509*(LN(B9490)^1.084-5.381))</f>
        <v/>
      </c>
      <c r="G9490">
        <f>IF(F9490="","",IF(F9490&lt;0,10*F9490^2,0))</f>
        <v/>
      </c>
      <c r="H9490">
        <f>IF(F9490="","",IF(F9490&gt;0,10*F9490^2,0))</f>
        <v/>
      </c>
    </row>
    <row r="9491">
      <c r="A9491">
        <f>Input!A9491</f>
        <v/>
      </c>
      <c r="B9491">
        <f>IF(ISNUMBER(Input!B9491),IF(AND(Input!B9491&gt;=20,Input!B9491&lt;=700),Input!B9491,""),"")</f>
        <v/>
      </c>
      <c r="C9491">
        <f>IF(B9491="","",INT(A9491))</f>
        <v/>
      </c>
      <c r="D9491">
        <f>IF(B9491="","",HOUR(A9491))</f>
        <v/>
      </c>
      <c r="E9491">
        <f>IF(B9491="","",IF(INPUT!$I$1="","",IF(C9491&lt;(INT(INPUT!$I$1)-INPUT!$I$2),"Off Meds",IF(C9491&lt;=(INT(INPUT!$I$1)+INPUT!$I$2),"Washout","On Meds"))))</f>
        <v/>
      </c>
      <c r="F9491">
        <f>IF(B9491="","",1.509*(LN(B9491)^1.084-5.381))</f>
        <v/>
      </c>
      <c r="G9491">
        <f>IF(F9491="","",IF(F9491&lt;0,10*F9491^2,0))</f>
        <v/>
      </c>
      <c r="H9491">
        <f>IF(F9491="","",IF(F9491&gt;0,10*F9491^2,0))</f>
        <v/>
      </c>
    </row>
    <row r="9492">
      <c r="A9492">
        <f>Input!A9492</f>
        <v/>
      </c>
      <c r="B9492">
        <f>IF(ISNUMBER(Input!B9492),IF(AND(Input!B9492&gt;=20,Input!B9492&lt;=700),Input!B9492,""),"")</f>
        <v/>
      </c>
      <c r="C9492">
        <f>IF(B9492="","",INT(A9492))</f>
        <v/>
      </c>
      <c r="D9492">
        <f>IF(B9492="","",HOUR(A9492))</f>
        <v/>
      </c>
      <c r="E9492">
        <f>IF(B9492="","",IF(INPUT!$I$1="","",IF(C9492&lt;(INT(INPUT!$I$1)-INPUT!$I$2),"Off Meds",IF(C9492&lt;=(INT(INPUT!$I$1)+INPUT!$I$2),"Washout","On Meds"))))</f>
        <v/>
      </c>
      <c r="F9492">
        <f>IF(B9492="","",1.509*(LN(B9492)^1.084-5.381))</f>
        <v/>
      </c>
      <c r="G9492">
        <f>IF(F9492="","",IF(F9492&lt;0,10*F9492^2,0))</f>
        <v/>
      </c>
      <c r="H9492">
        <f>IF(F9492="","",IF(F9492&gt;0,10*F9492^2,0))</f>
        <v/>
      </c>
    </row>
    <row r="9493">
      <c r="A9493">
        <f>Input!A9493</f>
        <v/>
      </c>
      <c r="B9493">
        <f>IF(ISNUMBER(Input!B9493),IF(AND(Input!B9493&gt;=20,Input!B9493&lt;=700),Input!B9493,""),"")</f>
        <v/>
      </c>
      <c r="C9493">
        <f>IF(B9493="","",INT(A9493))</f>
        <v/>
      </c>
      <c r="D9493">
        <f>IF(B9493="","",HOUR(A9493))</f>
        <v/>
      </c>
      <c r="E9493">
        <f>IF(B9493="","",IF(INPUT!$I$1="","",IF(C9493&lt;(INT(INPUT!$I$1)-INPUT!$I$2),"Off Meds",IF(C9493&lt;=(INT(INPUT!$I$1)+INPUT!$I$2),"Washout","On Meds"))))</f>
        <v/>
      </c>
      <c r="F9493">
        <f>IF(B9493="","",1.509*(LN(B9493)^1.084-5.381))</f>
        <v/>
      </c>
      <c r="G9493">
        <f>IF(F9493="","",IF(F9493&lt;0,10*F9493^2,0))</f>
        <v/>
      </c>
      <c r="H9493">
        <f>IF(F9493="","",IF(F9493&gt;0,10*F9493^2,0))</f>
        <v/>
      </c>
    </row>
    <row r="9494">
      <c r="A9494">
        <f>Input!A9494</f>
        <v/>
      </c>
      <c r="B9494">
        <f>IF(ISNUMBER(Input!B9494),IF(AND(Input!B9494&gt;=20,Input!B9494&lt;=700),Input!B9494,""),"")</f>
        <v/>
      </c>
      <c r="C9494">
        <f>IF(B9494="","",INT(A9494))</f>
        <v/>
      </c>
      <c r="D9494">
        <f>IF(B9494="","",HOUR(A9494))</f>
        <v/>
      </c>
      <c r="E9494">
        <f>IF(B9494="","",IF(INPUT!$I$1="","",IF(C9494&lt;(INT(INPUT!$I$1)-INPUT!$I$2),"Off Meds",IF(C9494&lt;=(INT(INPUT!$I$1)+INPUT!$I$2),"Washout","On Meds"))))</f>
        <v/>
      </c>
      <c r="F9494">
        <f>IF(B9494="","",1.509*(LN(B9494)^1.084-5.381))</f>
        <v/>
      </c>
      <c r="G9494">
        <f>IF(F9494="","",IF(F9494&lt;0,10*F9494^2,0))</f>
        <v/>
      </c>
      <c r="H9494">
        <f>IF(F9494="","",IF(F9494&gt;0,10*F9494^2,0))</f>
        <v/>
      </c>
    </row>
    <row r="9495">
      <c r="A9495">
        <f>Input!A9495</f>
        <v/>
      </c>
      <c r="B9495">
        <f>IF(ISNUMBER(Input!B9495),IF(AND(Input!B9495&gt;=20,Input!B9495&lt;=700),Input!B9495,""),"")</f>
        <v/>
      </c>
      <c r="C9495">
        <f>IF(B9495="","",INT(A9495))</f>
        <v/>
      </c>
      <c r="D9495">
        <f>IF(B9495="","",HOUR(A9495))</f>
        <v/>
      </c>
      <c r="E9495">
        <f>IF(B9495="","",IF(INPUT!$I$1="","",IF(C9495&lt;(INT(INPUT!$I$1)-INPUT!$I$2),"Off Meds",IF(C9495&lt;=(INT(INPUT!$I$1)+INPUT!$I$2),"Washout","On Meds"))))</f>
        <v/>
      </c>
      <c r="F9495">
        <f>IF(B9495="","",1.509*(LN(B9495)^1.084-5.381))</f>
        <v/>
      </c>
      <c r="G9495">
        <f>IF(F9495="","",IF(F9495&lt;0,10*F9495^2,0))</f>
        <v/>
      </c>
      <c r="H9495">
        <f>IF(F9495="","",IF(F9495&gt;0,10*F9495^2,0))</f>
        <v/>
      </c>
    </row>
    <row r="9496">
      <c r="A9496">
        <f>Input!A9496</f>
        <v/>
      </c>
      <c r="B9496">
        <f>IF(ISNUMBER(Input!B9496),IF(AND(Input!B9496&gt;=20,Input!B9496&lt;=700),Input!B9496,""),"")</f>
        <v/>
      </c>
      <c r="C9496">
        <f>IF(B9496="","",INT(A9496))</f>
        <v/>
      </c>
      <c r="D9496">
        <f>IF(B9496="","",HOUR(A9496))</f>
        <v/>
      </c>
      <c r="E9496">
        <f>IF(B9496="","",IF(INPUT!$I$1="","",IF(C9496&lt;(INT(INPUT!$I$1)-INPUT!$I$2),"Off Meds",IF(C9496&lt;=(INT(INPUT!$I$1)+INPUT!$I$2),"Washout","On Meds"))))</f>
        <v/>
      </c>
      <c r="F9496">
        <f>IF(B9496="","",1.509*(LN(B9496)^1.084-5.381))</f>
        <v/>
      </c>
      <c r="G9496">
        <f>IF(F9496="","",IF(F9496&lt;0,10*F9496^2,0))</f>
        <v/>
      </c>
      <c r="H9496">
        <f>IF(F9496="","",IF(F9496&gt;0,10*F9496^2,0))</f>
        <v/>
      </c>
    </row>
    <row r="9497">
      <c r="A9497">
        <f>Input!A9497</f>
        <v/>
      </c>
      <c r="B9497">
        <f>IF(ISNUMBER(Input!B9497),IF(AND(Input!B9497&gt;=20,Input!B9497&lt;=700),Input!B9497,""),"")</f>
        <v/>
      </c>
      <c r="C9497">
        <f>IF(B9497="","",INT(A9497))</f>
        <v/>
      </c>
      <c r="D9497">
        <f>IF(B9497="","",HOUR(A9497))</f>
        <v/>
      </c>
      <c r="E9497">
        <f>IF(B9497="","",IF(INPUT!$I$1="","",IF(C9497&lt;(INT(INPUT!$I$1)-INPUT!$I$2),"Off Meds",IF(C9497&lt;=(INT(INPUT!$I$1)+INPUT!$I$2),"Washout","On Meds"))))</f>
        <v/>
      </c>
      <c r="F9497">
        <f>IF(B9497="","",1.509*(LN(B9497)^1.084-5.381))</f>
        <v/>
      </c>
      <c r="G9497">
        <f>IF(F9497="","",IF(F9497&lt;0,10*F9497^2,0))</f>
        <v/>
      </c>
      <c r="H9497">
        <f>IF(F9497="","",IF(F9497&gt;0,10*F9497^2,0))</f>
        <v/>
      </c>
    </row>
    <row r="9498">
      <c r="A9498">
        <f>Input!A9498</f>
        <v/>
      </c>
      <c r="B9498">
        <f>IF(ISNUMBER(Input!B9498),IF(AND(Input!B9498&gt;=20,Input!B9498&lt;=700),Input!B9498,""),"")</f>
        <v/>
      </c>
      <c r="C9498">
        <f>IF(B9498="","",INT(A9498))</f>
        <v/>
      </c>
      <c r="D9498">
        <f>IF(B9498="","",HOUR(A9498))</f>
        <v/>
      </c>
      <c r="E9498">
        <f>IF(B9498="","",IF(INPUT!$I$1="","",IF(C9498&lt;(INT(INPUT!$I$1)-INPUT!$I$2),"Off Meds",IF(C9498&lt;=(INT(INPUT!$I$1)+INPUT!$I$2),"Washout","On Meds"))))</f>
        <v/>
      </c>
      <c r="F9498">
        <f>IF(B9498="","",1.509*(LN(B9498)^1.084-5.381))</f>
        <v/>
      </c>
      <c r="G9498">
        <f>IF(F9498="","",IF(F9498&lt;0,10*F9498^2,0))</f>
        <v/>
      </c>
      <c r="H9498">
        <f>IF(F9498="","",IF(F9498&gt;0,10*F9498^2,0))</f>
        <v/>
      </c>
    </row>
    <row r="9499">
      <c r="A9499">
        <f>Input!A9499</f>
        <v/>
      </c>
      <c r="B9499">
        <f>IF(ISNUMBER(Input!B9499),IF(AND(Input!B9499&gt;=20,Input!B9499&lt;=700),Input!B9499,""),"")</f>
        <v/>
      </c>
      <c r="C9499">
        <f>IF(B9499="","",INT(A9499))</f>
        <v/>
      </c>
      <c r="D9499">
        <f>IF(B9499="","",HOUR(A9499))</f>
        <v/>
      </c>
      <c r="E9499">
        <f>IF(B9499="","",IF(INPUT!$I$1="","",IF(C9499&lt;(INT(INPUT!$I$1)-INPUT!$I$2),"Off Meds",IF(C9499&lt;=(INT(INPUT!$I$1)+INPUT!$I$2),"Washout","On Meds"))))</f>
        <v/>
      </c>
      <c r="F9499">
        <f>IF(B9499="","",1.509*(LN(B9499)^1.084-5.381))</f>
        <v/>
      </c>
      <c r="G9499">
        <f>IF(F9499="","",IF(F9499&lt;0,10*F9499^2,0))</f>
        <v/>
      </c>
      <c r="H9499">
        <f>IF(F9499="","",IF(F9499&gt;0,10*F9499^2,0))</f>
        <v/>
      </c>
    </row>
    <row r="9500">
      <c r="A9500">
        <f>Input!A9500</f>
        <v/>
      </c>
      <c r="B9500">
        <f>IF(ISNUMBER(Input!B9500),IF(AND(Input!B9500&gt;=20,Input!B9500&lt;=700),Input!B9500,""),"")</f>
        <v/>
      </c>
      <c r="C9500">
        <f>IF(B9500="","",INT(A9500))</f>
        <v/>
      </c>
      <c r="D9500">
        <f>IF(B9500="","",HOUR(A9500))</f>
        <v/>
      </c>
      <c r="E9500">
        <f>IF(B9500="","",IF(INPUT!$I$1="","",IF(C9500&lt;(INT(INPUT!$I$1)-INPUT!$I$2),"Off Meds",IF(C9500&lt;=(INT(INPUT!$I$1)+INPUT!$I$2),"Washout","On Meds"))))</f>
        <v/>
      </c>
      <c r="F9500">
        <f>IF(B9500="","",1.509*(LN(B9500)^1.084-5.381))</f>
        <v/>
      </c>
      <c r="G9500">
        <f>IF(F9500="","",IF(F9500&lt;0,10*F9500^2,0))</f>
        <v/>
      </c>
      <c r="H9500">
        <f>IF(F9500="","",IF(F9500&gt;0,10*F9500^2,0))</f>
        <v/>
      </c>
    </row>
    <row r="9501">
      <c r="A9501">
        <f>Input!A9501</f>
        <v/>
      </c>
      <c r="B9501">
        <f>IF(ISNUMBER(Input!B9501),IF(AND(Input!B9501&gt;=20,Input!B9501&lt;=700),Input!B9501,""),"")</f>
        <v/>
      </c>
      <c r="C9501">
        <f>IF(B9501="","",INT(A9501))</f>
        <v/>
      </c>
      <c r="D9501">
        <f>IF(B9501="","",HOUR(A9501))</f>
        <v/>
      </c>
      <c r="E9501">
        <f>IF(B9501="","",IF(INPUT!$I$1="","",IF(C9501&lt;(INT(INPUT!$I$1)-INPUT!$I$2),"Off Meds",IF(C9501&lt;=(INT(INPUT!$I$1)+INPUT!$I$2),"Washout","On Meds"))))</f>
        <v/>
      </c>
      <c r="F9501">
        <f>IF(B9501="","",1.509*(LN(B9501)^1.084-5.381))</f>
        <v/>
      </c>
      <c r="G9501">
        <f>IF(F9501="","",IF(F9501&lt;0,10*F9501^2,0))</f>
        <v/>
      </c>
      <c r="H9501">
        <f>IF(F9501="","",IF(F9501&gt;0,10*F9501^2,0))</f>
        <v/>
      </c>
    </row>
    <row r="9502">
      <c r="A9502">
        <f>Input!A9502</f>
        <v/>
      </c>
      <c r="B9502">
        <f>IF(ISNUMBER(Input!B9502),IF(AND(Input!B9502&gt;=20,Input!B9502&lt;=700),Input!B9502,""),"")</f>
        <v/>
      </c>
      <c r="C9502">
        <f>IF(B9502="","",INT(A9502))</f>
        <v/>
      </c>
      <c r="D9502">
        <f>IF(B9502="","",HOUR(A9502))</f>
        <v/>
      </c>
      <c r="E9502">
        <f>IF(B9502="","",IF(INPUT!$I$1="","",IF(C9502&lt;(INT(INPUT!$I$1)-INPUT!$I$2),"Off Meds",IF(C9502&lt;=(INT(INPUT!$I$1)+INPUT!$I$2),"Washout","On Meds"))))</f>
        <v/>
      </c>
      <c r="F9502">
        <f>IF(B9502="","",1.509*(LN(B9502)^1.084-5.381))</f>
        <v/>
      </c>
      <c r="G9502">
        <f>IF(F9502="","",IF(F9502&lt;0,10*F9502^2,0))</f>
        <v/>
      </c>
      <c r="H9502">
        <f>IF(F9502="","",IF(F9502&gt;0,10*F9502^2,0))</f>
        <v/>
      </c>
    </row>
    <row r="9503">
      <c r="A9503">
        <f>Input!A9503</f>
        <v/>
      </c>
      <c r="B9503">
        <f>IF(ISNUMBER(Input!B9503),IF(AND(Input!B9503&gt;=20,Input!B9503&lt;=700),Input!B9503,""),"")</f>
        <v/>
      </c>
      <c r="C9503">
        <f>IF(B9503="","",INT(A9503))</f>
        <v/>
      </c>
      <c r="D9503">
        <f>IF(B9503="","",HOUR(A9503))</f>
        <v/>
      </c>
      <c r="E9503">
        <f>IF(B9503="","",IF(INPUT!$I$1="","",IF(C9503&lt;(INT(INPUT!$I$1)-INPUT!$I$2),"Off Meds",IF(C9503&lt;=(INT(INPUT!$I$1)+INPUT!$I$2),"Washout","On Meds"))))</f>
        <v/>
      </c>
      <c r="F9503">
        <f>IF(B9503="","",1.509*(LN(B9503)^1.084-5.381))</f>
        <v/>
      </c>
      <c r="G9503">
        <f>IF(F9503="","",IF(F9503&lt;0,10*F9503^2,0))</f>
        <v/>
      </c>
      <c r="H9503">
        <f>IF(F9503="","",IF(F9503&gt;0,10*F9503^2,0))</f>
        <v/>
      </c>
    </row>
    <row r="9504">
      <c r="A9504">
        <f>Input!A9504</f>
        <v/>
      </c>
      <c r="B9504">
        <f>IF(ISNUMBER(Input!B9504),IF(AND(Input!B9504&gt;=20,Input!B9504&lt;=700),Input!B9504,""),"")</f>
        <v/>
      </c>
      <c r="C9504">
        <f>IF(B9504="","",INT(A9504))</f>
        <v/>
      </c>
      <c r="D9504">
        <f>IF(B9504="","",HOUR(A9504))</f>
        <v/>
      </c>
      <c r="E9504">
        <f>IF(B9504="","",IF(INPUT!$I$1="","",IF(C9504&lt;(INT(INPUT!$I$1)-INPUT!$I$2),"Off Meds",IF(C9504&lt;=(INT(INPUT!$I$1)+INPUT!$I$2),"Washout","On Meds"))))</f>
        <v/>
      </c>
      <c r="F9504">
        <f>IF(B9504="","",1.509*(LN(B9504)^1.084-5.381))</f>
        <v/>
      </c>
      <c r="G9504">
        <f>IF(F9504="","",IF(F9504&lt;0,10*F9504^2,0))</f>
        <v/>
      </c>
      <c r="H9504">
        <f>IF(F9504="","",IF(F9504&gt;0,10*F9504^2,0))</f>
        <v/>
      </c>
    </row>
    <row r="9505">
      <c r="A9505">
        <f>Input!A9505</f>
        <v/>
      </c>
      <c r="B9505">
        <f>IF(ISNUMBER(Input!B9505),IF(AND(Input!B9505&gt;=20,Input!B9505&lt;=700),Input!B9505,""),"")</f>
        <v/>
      </c>
      <c r="C9505">
        <f>IF(B9505="","",INT(A9505))</f>
        <v/>
      </c>
      <c r="D9505">
        <f>IF(B9505="","",HOUR(A9505))</f>
        <v/>
      </c>
      <c r="E9505">
        <f>IF(B9505="","",IF(INPUT!$I$1="","",IF(C9505&lt;(INT(INPUT!$I$1)-INPUT!$I$2),"Off Meds",IF(C9505&lt;=(INT(INPUT!$I$1)+INPUT!$I$2),"Washout","On Meds"))))</f>
        <v/>
      </c>
      <c r="F9505">
        <f>IF(B9505="","",1.509*(LN(B9505)^1.084-5.381))</f>
        <v/>
      </c>
      <c r="G9505">
        <f>IF(F9505="","",IF(F9505&lt;0,10*F9505^2,0))</f>
        <v/>
      </c>
      <c r="H9505">
        <f>IF(F9505="","",IF(F9505&gt;0,10*F9505^2,0))</f>
        <v/>
      </c>
    </row>
    <row r="9506">
      <c r="A9506">
        <f>Input!A9506</f>
        <v/>
      </c>
      <c r="B9506">
        <f>IF(ISNUMBER(Input!B9506),IF(AND(Input!B9506&gt;=20,Input!B9506&lt;=700),Input!B9506,""),"")</f>
        <v/>
      </c>
      <c r="C9506">
        <f>IF(B9506="","",INT(A9506))</f>
        <v/>
      </c>
      <c r="D9506">
        <f>IF(B9506="","",HOUR(A9506))</f>
        <v/>
      </c>
      <c r="E9506">
        <f>IF(B9506="","",IF(INPUT!$I$1="","",IF(C9506&lt;(INT(INPUT!$I$1)-INPUT!$I$2),"Off Meds",IF(C9506&lt;=(INT(INPUT!$I$1)+INPUT!$I$2),"Washout","On Meds"))))</f>
        <v/>
      </c>
      <c r="F9506">
        <f>IF(B9506="","",1.509*(LN(B9506)^1.084-5.381))</f>
        <v/>
      </c>
      <c r="G9506">
        <f>IF(F9506="","",IF(F9506&lt;0,10*F9506^2,0))</f>
        <v/>
      </c>
      <c r="H9506">
        <f>IF(F9506="","",IF(F9506&gt;0,10*F9506^2,0))</f>
        <v/>
      </c>
    </row>
    <row r="9507">
      <c r="A9507">
        <f>Input!A9507</f>
        <v/>
      </c>
      <c r="B9507">
        <f>IF(ISNUMBER(Input!B9507),IF(AND(Input!B9507&gt;=20,Input!B9507&lt;=700),Input!B9507,""),"")</f>
        <v/>
      </c>
      <c r="C9507">
        <f>IF(B9507="","",INT(A9507))</f>
        <v/>
      </c>
      <c r="D9507">
        <f>IF(B9507="","",HOUR(A9507))</f>
        <v/>
      </c>
      <c r="E9507">
        <f>IF(B9507="","",IF(INPUT!$I$1="","",IF(C9507&lt;(INT(INPUT!$I$1)-INPUT!$I$2),"Off Meds",IF(C9507&lt;=(INT(INPUT!$I$1)+INPUT!$I$2),"Washout","On Meds"))))</f>
        <v/>
      </c>
      <c r="F9507">
        <f>IF(B9507="","",1.509*(LN(B9507)^1.084-5.381))</f>
        <v/>
      </c>
      <c r="G9507">
        <f>IF(F9507="","",IF(F9507&lt;0,10*F9507^2,0))</f>
        <v/>
      </c>
      <c r="H9507">
        <f>IF(F9507="","",IF(F9507&gt;0,10*F9507^2,0))</f>
        <v/>
      </c>
    </row>
    <row r="9508">
      <c r="A9508">
        <f>Input!A9508</f>
        <v/>
      </c>
      <c r="B9508">
        <f>IF(ISNUMBER(Input!B9508),IF(AND(Input!B9508&gt;=20,Input!B9508&lt;=700),Input!B9508,""),"")</f>
        <v/>
      </c>
      <c r="C9508">
        <f>IF(B9508="","",INT(A9508))</f>
        <v/>
      </c>
      <c r="D9508">
        <f>IF(B9508="","",HOUR(A9508))</f>
        <v/>
      </c>
      <c r="E9508">
        <f>IF(B9508="","",IF(INPUT!$I$1="","",IF(C9508&lt;(INT(INPUT!$I$1)-INPUT!$I$2),"Off Meds",IF(C9508&lt;=(INT(INPUT!$I$1)+INPUT!$I$2),"Washout","On Meds"))))</f>
        <v/>
      </c>
      <c r="F9508">
        <f>IF(B9508="","",1.509*(LN(B9508)^1.084-5.381))</f>
        <v/>
      </c>
      <c r="G9508">
        <f>IF(F9508="","",IF(F9508&lt;0,10*F9508^2,0))</f>
        <v/>
      </c>
      <c r="H9508">
        <f>IF(F9508="","",IF(F9508&gt;0,10*F9508^2,0))</f>
        <v/>
      </c>
    </row>
    <row r="9509">
      <c r="A9509">
        <f>Input!A9509</f>
        <v/>
      </c>
      <c r="B9509">
        <f>IF(ISNUMBER(Input!B9509),IF(AND(Input!B9509&gt;=20,Input!B9509&lt;=700),Input!B9509,""),"")</f>
        <v/>
      </c>
      <c r="C9509">
        <f>IF(B9509="","",INT(A9509))</f>
        <v/>
      </c>
      <c r="D9509">
        <f>IF(B9509="","",HOUR(A9509))</f>
        <v/>
      </c>
      <c r="E9509">
        <f>IF(B9509="","",IF(INPUT!$I$1="","",IF(C9509&lt;(INT(INPUT!$I$1)-INPUT!$I$2),"Off Meds",IF(C9509&lt;=(INT(INPUT!$I$1)+INPUT!$I$2),"Washout","On Meds"))))</f>
        <v/>
      </c>
      <c r="F9509">
        <f>IF(B9509="","",1.509*(LN(B9509)^1.084-5.381))</f>
        <v/>
      </c>
      <c r="G9509">
        <f>IF(F9509="","",IF(F9509&lt;0,10*F9509^2,0))</f>
        <v/>
      </c>
      <c r="H9509">
        <f>IF(F9509="","",IF(F9509&gt;0,10*F9509^2,0))</f>
        <v/>
      </c>
    </row>
    <row r="9510">
      <c r="A9510">
        <f>Input!A9510</f>
        <v/>
      </c>
      <c r="B9510">
        <f>IF(ISNUMBER(Input!B9510),IF(AND(Input!B9510&gt;=20,Input!B9510&lt;=700),Input!B9510,""),"")</f>
        <v/>
      </c>
      <c r="C9510">
        <f>IF(B9510="","",INT(A9510))</f>
        <v/>
      </c>
      <c r="D9510">
        <f>IF(B9510="","",HOUR(A9510))</f>
        <v/>
      </c>
      <c r="E9510">
        <f>IF(B9510="","",IF(INPUT!$I$1="","",IF(C9510&lt;(INT(INPUT!$I$1)-INPUT!$I$2),"Off Meds",IF(C9510&lt;=(INT(INPUT!$I$1)+INPUT!$I$2),"Washout","On Meds"))))</f>
        <v/>
      </c>
      <c r="F9510">
        <f>IF(B9510="","",1.509*(LN(B9510)^1.084-5.381))</f>
        <v/>
      </c>
      <c r="G9510">
        <f>IF(F9510="","",IF(F9510&lt;0,10*F9510^2,0))</f>
        <v/>
      </c>
      <c r="H9510">
        <f>IF(F9510="","",IF(F9510&gt;0,10*F9510^2,0))</f>
        <v/>
      </c>
    </row>
    <row r="9511">
      <c r="A9511">
        <f>Input!A9511</f>
        <v/>
      </c>
      <c r="B9511">
        <f>IF(ISNUMBER(Input!B9511),IF(AND(Input!B9511&gt;=20,Input!B9511&lt;=700),Input!B9511,""),"")</f>
        <v/>
      </c>
      <c r="C9511">
        <f>IF(B9511="","",INT(A9511))</f>
        <v/>
      </c>
      <c r="D9511">
        <f>IF(B9511="","",HOUR(A9511))</f>
        <v/>
      </c>
      <c r="E9511">
        <f>IF(B9511="","",IF(INPUT!$I$1="","",IF(C9511&lt;(INT(INPUT!$I$1)-INPUT!$I$2),"Off Meds",IF(C9511&lt;=(INT(INPUT!$I$1)+INPUT!$I$2),"Washout","On Meds"))))</f>
        <v/>
      </c>
      <c r="F9511">
        <f>IF(B9511="","",1.509*(LN(B9511)^1.084-5.381))</f>
        <v/>
      </c>
      <c r="G9511">
        <f>IF(F9511="","",IF(F9511&lt;0,10*F9511^2,0))</f>
        <v/>
      </c>
      <c r="H9511">
        <f>IF(F9511="","",IF(F9511&gt;0,10*F9511^2,0))</f>
        <v/>
      </c>
    </row>
    <row r="9512">
      <c r="A9512">
        <f>Input!A9512</f>
        <v/>
      </c>
      <c r="B9512">
        <f>IF(ISNUMBER(Input!B9512),IF(AND(Input!B9512&gt;=20,Input!B9512&lt;=700),Input!B9512,""),"")</f>
        <v/>
      </c>
      <c r="C9512">
        <f>IF(B9512="","",INT(A9512))</f>
        <v/>
      </c>
      <c r="D9512">
        <f>IF(B9512="","",HOUR(A9512))</f>
        <v/>
      </c>
      <c r="E9512">
        <f>IF(B9512="","",IF(INPUT!$I$1="","",IF(C9512&lt;(INT(INPUT!$I$1)-INPUT!$I$2),"Off Meds",IF(C9512&lt;=(INT(INPUT!$I$1)+INPUT!$I$2),"Washout","On Meds"))))</f>
        <v/>
      </c>
      <c r="F9512">
        <f>IF(B9512="","",1.509*(LN(B9512)^1.084-5.381))</f>
        <v/>
      </c>
      <c r="G9512">
        <f>IF(F9512="","",IF(F9512&lt;0,10*F9512^2,0))</f>
        <v/>
      </c>
      <c r="H9512">
        <f>IF(F9512="","",IF(F9512&gt;0,10*F9512^2,0))</f>
        <v/>
      </c>
    </row>
    <row r="9513">
      <c r="A9513">
        <f>Input!A9513</f>
        <v/>
      </c>
      <c r="B9513">
        <f>IF(ISNUMBER(Input!B9513),IF(AND(Input!B9513&gt;=20,Input!B9513&lt;=700),Input!B9513,""),"")</f>
        <v/>
      </c>
      <c r="C9513">
        <f>IF(B9513="","",INT(A9513))</f>
        <v/>
      </c>
      <c r="D9513">
        <f>IF(B9513="","",HOUR(A9513))</f>
        <v/>
      </c>
      <c r="E9513">
        <f>IF(B9513="","",IF(INPUT!$I$1="","",IF(C9513&lt;(INT(INPUT!$I$1)-INPUT!$I$2),"Off Meds",IF(C9513&lt;=(INT(INPUT!$I$1)+INPUT!$I$2),"Washout","On Meds"))))</f>
        <v/>
      </c>
      <c r="F9513">
        <f>IF(B9513="","",1.509*(LN(B9513)^1.084-5.381))</f>
        <v/>
      </c>
      <c r="G9513">
        <f>IF(F9513="","",IF(F9513&lt;0,10*F9513^2,0))</f>
        <v/>
      </c>
      <c r="H9513">
        <f>IF(F9513="","",IF(F9513&gt;0,10*F9513^2,0))</f>
        <v/>
      </c>
    </row>
    <row r="9514">
      <c r="A9514">
        <f>Input!A9514</f>
        <v/>
      </c>
      <c r="B9514">
        <f>IF(ISNUMBER(Input!B9514),IF(AND(Input!B9514&gt;=20,Input!B9514&lt;=700),Input!B9514,""),"")</f>
        <v/>
      </c>
      <c r="C9514">
        <f>IF(B9514="","",INT(A9514))</f>
        <v/>
      </c>
      <c r="D9514">
        <f>IF(B9514="","",HOUR(A9514))</f>
        <v/>
      </c>
      <c r="E9514">
        <f>IF(B9514="","",IF(INPUT!$I$1="","",IF(C9514&lt;(INT(INPUT!$I$1)-INPUT!$I$2),"Off Meds",IF(C9514&lt;=(INT(INPUT!$I$1)+INPUT!$I$2),"Washout","On Meds"))))</f>
        <v/>
      </c>
      <c r="F9514">
        <f>IF(B9514="","",1.509*(LN(B9514)^1.084-5.381))</f>
        <v/>
      </c>
      <c r="G9514">
        <f>IF(F9514="","",IF(F9514&lt;0,10*F9514^2,0))</f>
        <v/>
      </c>
      <c r="H9514">
        <f>IF(F9514="","",IF(F9514&gt;0,10*F9514^2,0))</f>
        <v/>
      </c>
    </row>
    <row r="9515">
      <c r="A9515">
        <f>Input!A9515</f>
        <v/>
      </c>
      <c r="B9515">
        <f>IF(ISNUMBER(Input!B9515),IF(AND(Input!B9515&gt;=20,Input!B9515&lt;=700),Input!B9515,""),"")</f>
        <v/>
      </c>
      <c r="C9515">
        <f>IF(B9515="","",INT(A9515))</f>
        <v/>
      </c>
      <c r="D9515">
        <f>IF(B9515="","",HOUR(A9515))</f>
        <v/>
      </c>
      <c r="E9515">
        <f>IF(B9515="","",IF(INPUT!$I$1="","",IF(C9515&lt;(INT(INPUT!$I$1)-INPUT!$I$2),"Off Meds",IF(C9515&lt;=(INT(INPUT!$I$1)+INPUT!$I$2),"Washout","On Meds"))))</f>
        <v/>
      </c>
      <c r="F9515">
        <f>IF(B9515="","",1.509*(LN(B9515)^1.084-5.381))</f>
        <v/>
      </c>
      <c r="G9515">
        <f>IF(F9515="","",IF(F9515&lt;0,10*F9515^2,0))</f>
        <v/>
      </c>
      <c r="H9515">
        <f>IF(F9515="","",IF(F9515&gt;0,10*F9515^2,0))</f>
        <v/>
      </c>
    </row>
    <row r="9516">
      <c r="A9516">
        <f>Input!A9516</f>
        <v/>
      </c>
      <c r="B9516">
        <f>IF(ISNUMBER(Input!B9516),IF(AND(Input!B9516&gt;=20,Input!B9516&lt;=700),Input!B9516,""),"")</f>
        <v/>
      </c>
      <c r="C9516">
        <f>IF(B9516="","",INT(A9516))</f>
        <v/>
      </c>
      <c r="D9516">
        <f>IF(B9516="","",HOUR(A9516))</f>
        <v/>
      </c>
      <c r="E9516">
        <f>IF(B9516="","",IF(INPUT!$I$1="","",IF(C9516&lt;(INT(INPUT!$I$1)-INPUT!$I$2),"Off Meds",IF(C9516&lt;=(INT(INPUT!$I$1)+INPUT!$I$2),"Washout","On Meds"))))</f>
        <v/>
      </c>
      <c r="F9516">
        <f>IF(B9516="","",1.509*(LN(B9516)^1.084-5.381))</f>
        <v/>
      </c>
      <c r="G9516">
        <f>IF(F9516="","",IF(F9516&lt;0,10*F9516^2,0))</f>
        <v/>
      </c>
      <c r="H9516">
        <f>IF(F9516="","",IF(F9516&gt;0,10*F9516^2,0))</f>
        <v/>
      </c>
    </row>
    <row r="9517">
      <c r="A9517">
        <f>Input!A9517</f>
        <v/>
      </c>
      <c r="B9517">
        <f>IF(ISNUMBER(Input!B9517),IF(AND(Input!B9517&gt;=20,Input!B9517&lt;=700),Input!B9517,""),"")</f>
        <v/>
      </c>
      <c r="C9517">
        <f>IF(B9517="","",INT(A9517))</f>
        <v/>
      </c>
      <c r="D9517">
        <f>IF(B9517="","",HOUR(A9517))</f>
        <v/>
      </c>
      <c r="E9517">
        <f>IF(B9517="","",IF(INPUT!$I$1="","",IF(C9517&lt;(INT(INPUT!$I$1)-INPUT!$I$2),"Off Meds",IF(C9517&lt;=(INT(INPUT!$I$1)+INPUT!$I$2),"Washout","On Meds"))))</f>
        <v/>
      </c>
      <c r="F9517">
        <f>IF(B9517="","",1.509*(LN(B9517)^1.084-5.381))</f>
        <v/>
      </c>
      <c r="G9517">
        <f>IF(F9517="","",IF(F9517&lt;0,10*F9517^2,0))</f>
        <v/>
      </c>
      <c r="H9517">
        <f>IF(F9517="","",IF(F9517&gt;0,10*F9517^2,0))</f>
        <v/>
      </c>
    </row>
    <row r="9518">
      <c r="A9518">
        <f>Input!A9518</f>
        <v/>
      </c>
      <c r="B9518">
        <f>IF(ISNUMBER(Input!B9518),IF(AND(Input!B9518&gt;=20,Input!B9518&lt;=700),Input!B9518,""),"")</f>
        <v/>
      </c>
      <c r="C9518">
        <f>IF(B9518="","",INT(A9518))</f>
        <v/>
      </c>
      <c r="D9518">
        <f>IF(B9518="","",HOUR(A9518))</f>
        <v/>
      </c>
      <c r="E9518">
        <f>IF(B9518="","",IF(INPUT!$I$1="","",IF(C9518&lt;(INT(INPUT!$I$1)-INPUT!$I$2),"Off Meds",IF(C9518&lt;=(INT(INPUT!$I$1)+INPUT!$I$2),"Washout","On Meds"))))</f>
        <v/>
      </c>
      <c r="F9518">
        <f>IF(B9518="","",1.509*(LN(B9518)^1.084-5.381))</f>
        <v/>
      </c>
      <c r="G9518">
        <f>IF(F9518="","",IF(F9518&lt;0,10*F9518^2,0))</f>
        <v/>
      </c>
      <c r="H9518">
        <f>IF(F9518="","",IF(F9518&gt;0,10*F9518^2,0))</f>
        <v/>
      </c>
    </row>
    <row r="9519">
      <c r="A9519">
        <f>Input!A9519</f>
        <v/>
      </c>
      <c r="B9519">
        <f>IF(ISNUMBER(Input!B9519),IF(AND(Input!B9519&gt;=20,Input!B9519&lt;=700),Input!B9519,""),"")</f>
        <v/>
      </c>
      <c r="C9519">
        <f>IF(B9519="","",INT(A9519))</f>
        <v/>
      </c>
      <c r="D9519">
        <f>IF(B9519="","",HOUR(A9519))</f>
        <v/>
      </c>
      <c r="E9519">
        <f>IF(B9519="","",IF(INPUT!$I$1="","",IF(C9519&lt;(INT(INPUT!$I$1)-INPUT!$I$2),"Off Meds",IF(C9519&lt;=(INT(INPUT!$I$1)+INPUT!$I$2),"Washout","On Meds"))))</f>
        <v/>
      </c>
      <c r="F9519">
        <f>IF(B9519="","",1.509*(LN(B9519)^1.084-5.381))</f>
        <v/>
      </c>
      <c r="G9519">
        <f>IF(F9519="","",IF(F9519&lt;0,10*F9519^2,0))</f>
        <v/>
      </c>
      <c r="H9519">
        <f>IF(F9519="","",IF(F9519&gt;0,10*F9519^2,0))</f>
        <v/>
      </c>
    </row>
    <row r="9520">
      <c r="A9520">
        <f>Input!A9520</f>
        <v/>
      </c>
      <c r="B9520">
        <f>IF(ISNUMBER(Input!B9520),IF(AND(Input!B9520&gt;=20,Input!B9520&lt;=700),Input!B9520,""),"")</f>
        <v/>
      </c>
      <c r="C9520">
        <f>IF(B9520="","",INT(A9520))</f>
        <v/>
      </c>
      <c r="D9520">
        <f>IF(B9520="","",HOUR(A9520))</f>
        <v/>
      </c>
      <c r="E9520">
        <f>IF(B9520="","",IF(INPUT!$I$1="","",IF(C9520&lt;(INT(INPUT!$I$1)-INPUT!$I$2),"Off Meds",IF(C9520&lt;=(INT(INPUT!$I$1)+INPUT!$I$2),"Washout","On Meds"))))</f>
        <v/>
      </c>
      <c r="F9520">
        <f>IF(B9520="","",1.509*(LN(B9520)^1.084-5.381))</f>
        <v/>
      </c>
      <c r="G9520">
        <f>IF(F9520="","",IF(F9520&lt;0,10*F9520^2,0))</f>
        <v/>
      </c>
      <c r="H9520">
        <f>IF(F9520="","",IF(F9520&gt;0,10*F9520^2,0))</f>
        <v/>
      </c>
    </row>
    <row r="9521">
      <c r="A9521">
        <f>Input!A9521</f>
        <v/>
      </c>
      <c r="B9521">
        <f>IF(ISNUMBER(Input!B9521),IF(AND(Input!B9521&gt;=20,Input!B9521&lt;=700),Input!B9521,""),"")</f>
        <v/>
      </c>
      <c r="C9521">
        <f>IF(B9521="","",INT(A9521))</f>
        <v/>
      </c>
      <c r="D9521">
        <f>IF(B9521="","",HOUR(A9521))</f>
        <v/>
      </c>
      <c r="E9521">
        <f>IF(B9521="","",IF(INPUT!$I$1="","",IF(C9521&lt;(INT(INPUT!$I$1)-INPUT!$I$2),"Off Meds",IF(C9521&lt;=(INT(INPUT!$I$1)+INPUT!$I$2),"Washout","On Meds"))))</f>
        <v/>
      </c>
      <c r="F9521">
        <f>IF(B9521="","",1.509*(LN(B9521)^1.084-5.381))</f>
        <v/>
      </c>
      <c r="G9521">
        <f>IF(F9521="","",IF(F9521&lt;0,10*F9521^2,0))</f>
        <v/>
      </c>
      <c r="H9521">
        <f>IF(F9521="","",IF(F9521&gt;0,10*F9521^2,0))</f>
        <v/>
      </c>
    </row>
    <row r="9522">
      <c r="A9522">
        <f>Input!A9522</f>
        <v/>
      </c>
      <c r="B9522">
        <f>IF(ISNUMBER(Input!B9522),IF(AND(Input!B9522&gt;=20,Input!B9522&lt;=700),Input!B9522,""),"")</f>
        <v/>
      </c>
      <c r="C9522">
        <f>IF(B9522="","",INT(A9522))</f>
        <v/>
      </c>
      <c r="D9522">
        <f>IF(B9522="","",HOUR(A9522))</f>
        <v/>
      </c>
      <c r="E9522">
        <f>IF(B9522="","",IF(INPUT!$I$1="","",IF(C9522&lt;(INT(INPUT!$I$1)-INPUT!$I$2),"Off Meds",IF(C9522&lt;=(INT(INPUT!$I$1)+INPUT!$I$2),"Washout","On Meds"))))</f>
        <v/>
      </c>
      <c r="F9522">
        <f>IF(B9522="","",1.509*(LN(B9522)^1.084-5.381))</f>
        <v/>
      </c>
      <c r="G9522">
        <f>IF(F9522="","",IF(F9522&lt;0,10*F9522^2,0))</f>
        <v/>
      </c>
      <c r="H9522">
        <f>IF(F9522="","",IF(F9522&gt;0,10*F9522^2,0))</f>
        <v/>
      </c>
    </row>
    <row r="9523">
      <c r="A9523">
        <f>Input!A9523</f>
        <v/>
      </c>
      <c r="B9523">
        <f>IF(ISNUMBER(Input!B9523),IF(AND(Input!B9523&gt;=20,Input!B9523&lt;=700),Input!B9523,""),"")</f>
        <v/>
      </c>
      <c r="C9523">
        <f>IF(B9523="","",INT(A9523))</f>
        <v/>
      </c>
      <c r="D9523">
        <f>IF(B9523="","",HOUR(A9523))</f>
        <v/>
      </c>
      <c r="E9523">
        <f>IF(B9523="","",IF(INPUT!$I$1="","",IF(C9523&lt;(INT(INPUT!$I$1)-INPUT!$I$2),"Off Meds",IF(C9523&lt;=(INT(INPUT!$I$1)+INPUT!$I$2),"Washout","On Meds"))))</f>
        <v/>
      </c>
      <c r="F9523">
        <f>IF(B9523="","",1.509*(LN(B9523)^1.084-5.381))</f>
        <v/>
      </c>
      <c r="G9523">
        <f>IF(F9523="","",IF(F9523&lt;0,10*F9523^2,0))</f>
        <v/>
      </c>
      <c r="H9523">
        <f>IF(F9523="","",IF(F9523&gt;0,10*F9523^2,0))</f>
        <v/>
      </c>
    </row>
    <row r="9524">
      <c r="A9524">
        <f>Input!A9524</f>
        <v/>
      </c>
      <c r="B9524">
        <f>IF(ISNUMBER(Input!B9524),IF(AND(Input!B9524&gt;=20,Input!B9524&lt;=700),Input!B9524,""),"")</f>
        <v/>
      </c>
      <c r="C9524">
        <f>IF(B9524="","",INT(A9524))</f>
        <v/>
      </c>
      <c r="D9524">
        <f>IF(B9524="","",HOUR(A9524))</f>
        <v/>
      </c>
      <c r="E9524">
        <f>IF(B9524="","",IF(INPUT!$I$1="","",IF(C9524&lt;(INT(INPUT!$I$1)-INPUT!$I$2),"Off Meds",IF(C9524&lt;=(INT(INPUT!$I$1)+INPUT!$I$2),"Washout","On Meds"))))</f>
        <v/>
      </c>
      <c r="F9524">
        <f>IF(B9524="","",1.509*(LN(B9524)^1.084-5.381))</f>
        <v/>
      </c>
      <c r="G9524">
        <f>IF(F9524="","",IF(F9524&lt;0,10*F9524^2,0))</f>
        <v/>
      </c>
      <c r="H9524">
        <f>IF(F9524="","",IF(F9524&gt;0,10*F9524^2,0))</f>
        <v/>
      </c>
    </row>
    <row r="9525">
      <c r="A9525">
        <f>Input!A9525</f>
        <v/>
      </c>
      <c r="B9525">
        <f>IF(ISNUMBER(Input!B9525),IF(AND(Input!B9525&gt;=20,Input!B9525&lt;=700),Input!B9525,""),"")</f>
        <v/>
      </c>
      <c r="C9525">
        <f>IF(B9525="","",INT(A9525))</f>
        <v/>
      </c>
      <c r="D9525">
        <f>IF(B9525="","",HOUR(A9525))</f>
        <v/>
      </c>
      <c r="E9525">
        <f>IF(B9525="","",IF(INPUT!$I$1="","",IF(C9525&lt;(INT(INPUT!$I$1)-INPUT!$I$2),"Off Meds",IF(C9525&lt;=(INT(INPUT!$I$1)+INPUT!$I$2),"Washout","On Meds"))))</f>
        <v/>
      </c>
      <c r="F9525">
        <f>IF(B9525="","",1.509*(LN(B9525)^1.084-5.381))</f>
        <v/>
      </c>
      <c r="G9525">
        <f>IF(F9525="","",IF(F9525&lt;0,10*F9525^2,0))</f>
        <v/>
      </c>
      <c r="H9525">
        <f>IF(F9525="","",IF(F9525&gt;0,10*F9525^2,0))</f>
        <v/>
      </c>
    </row>
    <row r="9526">
      <c r="A9526">
        <f>Input!A9526</f>
        <v/>
      </c>
      <c r="B9526">
        <f>IF(ISNUMBER(Input!B9526),IF(AND(Input!B9526&gt;=20,Input!B9526&lt;=700),Input!B9526,""),"")</f>
        <v/>
      </c>
      <c r="C9526">
        <f>IF(B9526="","",INT(A9526))</f>
        <v/>
      </c>
      <c r="D9526">
        <f>IF(B9526="","",HOUR(A9526))</f>
        <v/>
      </c>
      <c r="E9526">
        <f>IF(B9526="","",IF(INPUT!$I$1="","",IF(C9526&lt;(INT(INPUT!$I$1)-INPUT!$I$2),"Off Meds",IF(C9526&lt;=(INT(INPUT!$I$1)+INPUT!$I$2),"Washout","On Meds"))))</f>
        <v/>
      </c>
      <c r="F9526">
        <f>IF(B9526="","",1.509*(LN(B9526)^1.084-5.381))</f>
        <v/>
      </c>
      <c r="G9526">
        <f>IF(F9526="","",IF(F9526&lt;0,10*F9526^2,0))</f>
        <v/>
      </c>
      <c r="H9526">
        <f>IF(F9526="","",IF(F9526&gt;0,10*F9526^2,0))</f>
        <v/>
      </c>
    </row>
    <row r="9527">
      <c r="A9527">
        <f>Input!A9527</f>
        <v/>
      </c>
      <c r="B9527">
        <f>IF(ISNUMBER(Input!B9527),IF(AND(Input!B9527&gt;=20,Input!B9527&lt;=700),Input!B9527,""),"")</f>
        <v/>
      </c>
      <c r="C9527">
        <f>IF(B9527="","",INT(A9527))</f>
        <v/>
      </c>
      <c r="D9527">
        <f>IF(B9527="","",HOUR(A9527))</f>
        <v/>
      </c>
      <c r="E9527">
        <f>IF(B9527="","",IF(INPUT!$I$1="","",IF(C9527&lt;(INT(INPUT!$I$1)-INPUT!$I$2),"Off Meds",IF(C9527&lt;=(INT(INPUT!$I$1)+INPUT!$I$2),"Washout","On Meds"))))</f>
        <v/>
      </c>
      <c r="F9527">
        <f>IF(B9527="","",1.509*(LN(B9527)^1.084-5.381))</f>
        <v/>
      </c>
      <c r="G9527">
        <f>IF(F9527="","",IF(F9527&lt;0,10*F9527^2,0))</f>
        <v/>
      </c>
      <c r="H9527">
        <f>IF(F9527="","",IF(F9527&gt;0,10*F9527^2,0))</f>
        <v/>
      </c>
    </row>
    <row r="9528">
      <c r="A9528">
        <f>Input!A9528</f>
        <v/>
      </c>
      <c r="B9528">
        <f>IF(ISNUMBER(Input!B9528),IF(AND(Input!B9528&gt;=20,Input!B9528&lt;=700),Input!B9528,""),"")</f>
        <v/>
      </c>
      <c r="C9528">
        <f>IF(B9528="","",INT(A9528))</f>
        <v/>
      </c>
      <c r="D9528">
        <f>IF(B9528="","",HOUR(A9528))</f>
        <v/>
      </c>
      <c r="E9528">
        <f>IF(B9528="","",IF(INPUT!$I$1="","",IF(C9528&lt;(INT(INPUT!$I$1)-INPUT!$I$2),"Off Meds",IF(C9528&lt;=(INT(INPUT!$I$1)+INPUT!$I$2),"Washout","On Meds"))))</f>
        <v/>
      </c>
      <c r="F9528">
        <f>IF(B9528="","",1.509*(LN(B9528)^1.084-5.381))</f>
        <v/>
      </c>
      <c r="G9528">
        <f>IF(F9528="","",IF(F9528&lt;0,10*F9528^2,0))</f>
        <v/>
      </c>
      <c r="H9528">
        <f>IF(F9528="","",IF(F9528&gt;0,10*F9528^2,0))</f>
        <v/>
      </c>
    </row>
    <row r="9529">
      <c r="A9529">
        <f>Input!A9529</f>
        <v/>
      </c>
      <c r="B9529">
        <f>IF(ISNUMBER(Input!B9529),IF(AND(Input!B9529&gt;=20,Input!B9529&lt;=700),Input!B9529,""),"")</f>
        <v/>
      </c>
      <c r="C9529">
        <f>IF(B9529="","",INT(A9529))</f>
        <v/>
      </c>
      <c r="D9529">
        <f>IF(B9529="","",HOUR(A9529))</f>
        <v/>
      </c>
      <c r="E9529">
        <f>IF(B9529="","",IF(INPUT!$I$1="","",IF(C9529&lt;(INT(INPUT!$I$1)-INPUT!$I$2),"Off Meds",IF(C9529&lt;=(INT(INPUT!$I$1)+INPUT!$I$2),"Washout","On Meds"))))</f>
        <v/>
      </c>
      <c r="F9529">
        <f>IF(B9529="","",1.509*(LN(B9529)^1.084-5.381))</f>
        <v/>
      </c>
      <c r="G9529">
        <f>IF(F9529="","",IF(F9529&lt;0,10*F9529^2,0))</f>
        <v/>
      </c>
      <c r="H9529">
        <f>IF(F9529="","",IF(F9529&gt;0,10*F9529^2,0))</f>
        <v/>
      </c>
    </row>
    <row r="9530">
      <c r="A9530">
        <f>Input!A9530</f>
        <v/>
      </c>
      <c r="B9530">
        <f>IF(ISNUMBER(Input!B9530),IF(AND(Input!B9530&gt;=20,Input!B9530&lt;=700),Input!B9530,""),"")</f>
        <v/>
      </c>
      <c r="C9530">
        <f>IF(B9530="","",INT(A9530))</f>
        <v/>
      </c>
      <c r="D9530">
        <f>IF(B9530="","",HOUR(A9530))</f>
        <v/>
      </c>
      <c r="E9530">
        <f>IF(B9530="","",IF(INPUT!$I$1="","",IF(C9530&lt;(INT(INPUT!$I$1)-INPUT!$I$2),"Off Meds",IF(C9530&lt;=(INT(INPUT!$I$1)+INPUT!$I$2),"Washout","On Meds"))))</f>
        <v/>
      </c>
      <c r="F9530">
        <f>IF(B9530="","",1.509*(LN(B9530)^1.084-5.381))</f>
        <v/>
      </c>
      <c r="G9530">
        <f>IF(F9530="","",IF(F9530&lt;0,10*F9530^2,0))</f>
        <v/>
      </c>
      <c r="H9530">
        <f>IF(F9530="","",IF(F9530&gt;0,10*F9530^2,0))</f>
        <v/>
      </c>
    </row>
    <row r="9531">
      <c r="A9531">
        <f>Input!A9531</f>
        <v/>
      </c>
      <c r="B9531">
        <f>IF(ISNUMBER(Input!B9531),IF(AND(Input!B9531&gt;=20,Input!B9531&lt;=700),Input!B9531,""),"")</f>
        <v/>
      </c>
      <c r="C9531">
        <f>IF(B9531="","",INT(A9531))</f>
        <v/>
      </c>
      <c r="D9531">
        <f>IF(B9531="","",HOUR(A9531))</f>
        <v/>
      </c>
      <c r="E9531">
        <f>IF(B9531="","",IF(INPUT!$I$1="","",IF(C9531&lt;(INT(INPUT!$I$1)-INPUT!$I$2),"Off Meds",IF(C9531&lt;=(INT(INPUT!$I$1)+INPUT!$I$2),"Washout","On Meds"))))</f>
        <v/>
      </c>
      <c r="F9531">
        <f>IF(B9531="","",1.509*(LN(B9531)^1.084-5.381))</f>
        <v/>
      </c>
      <c r="G9531">
        <f>IF(F9531="","",IF(F9531&lt;0,10*F9531^2,0))</f>
        <v/>
      </c>
      <c r="H9531">
        <f>IF(F9531="","",IF(F9531&gt;0,10*F9531^2,0))</f>
        <v/>
      </c>
    </row>
    <row r="9532">
      <c r="A9532">
        <f>Input!A9532</f>
        <v/>
      </c>
      <c r="B9532">
        <f>IF(ISNUMBER(Input!B9532),IF(AND(Input!B9532&gt;=20,Input!B9532&lt;=700),Input!B9532,""),"")</f>
        <v/>
      </c>
      <c r="C9532">
        <f>IF(B9532="","",INT(A9532))</f>
        <v/>
      </c>
      <c r="D9532">
        <f>IF(B9532="","",HOUR(A9532))</f>
        <v/>
      </c>
      <c r="E9532">
        <f>IF(B9532="","",IF(INPUT!$I$1="","",IF(C9532&lt;(INT(INPUT!$I$1)-INPUT!$I$2),"Off Meds",IF(C9532&lt;=(INT(INPUT!$I$1)+INPUT!$I$2),"Washout","On Meds"))))</f>
        <v/>
      </c>
      <c r="F9532">
        <f>IF(B9532="","",1.509*(LN(B9532)^1.084-5.381))</f>
        <v/>
      </c>
      <c r="G9532">
        <f>IF(F9532="","",IF(F9532&lt;0,10*F9532^2,0))</f>
        <v/>
      </c>
      <c r="H9532">
        <f>IF(F9532="","",IF(F9532&gt;0,10*F9532^2,0))</f>
        <v/>
      </c>
    </row>
    <row r="9533">
      <c r="A9533">
        <f>Input!A9533</f>
        <v/>
      </c>
      <c r="B9533">
        <f>IF(ISNUMBER(Input!B9533),IF(AND(Input!B9533&gt;=20,Input!B9533&lt;=700),Input!B9533,""),"")</f>
        <v/>
      </c>
      <c r="C9533">
        <f>IF(B9533="","",INT(A9533))</f>
        <v/>
      </c>
      <c r="D9533">
        <f>IF(B9533="","",HOUR(A9533))</f>
        <v/>
      </c>
      <c r="E9533">
        <f>IF(B9533="","",IF(INPUT!$I$1="","",IF(C9533&lt;(INT(INPUT!$I$1)-INPUT!$I$2),"Off Meds",IF(C9533&lt;=(INT(INPUT!$I$1)+INPUT!$I$2),"Washout","On Meds"))))</f>
        <v/>
      </c>
      <c r="F9533">
        <f>IF(B9533="","",1.509*(LN(B9533)^1.084-5.381))</f>
        <v/>
      </c>
      <c r="G9533">
        <f>IF(F9533="","",IF(F9533&lt;0,10*F9533^2,0))</f>
        <v/>
      </c>
      <c r="H9533">
        <f>IF(F9533="","",IF(F9533&gt;0,10*F9533^2,0))</f>
        <v/>
      </c>
    </row>
    <row r="9534">
      <c r="A9534">
        <f>Input!A9534</f>
        <v/>
      </c>
      <c r="B9534">
        <f>IF(ISNUMBER(Input!B9534),IF(AND(Input!B9534&gt;=20,Input!B9534&lt;=700),Input!B9534,""),"")</f>
        <v/>
      </c>
      <c r="C9534">
        <f>IF(B9534="","",INT(A9534))</f>
        <v/>
      </c>
      <c r="D9534">
        <f>IF(B9534="","",HOUR(A9534))</f>
        <v/>
      </c>
      <c r="E9534">
        <f>IF(B9534="","",IF(INPUT!$I$1="","",IF(C9534&lt;(INT(INPUT!$I$1)-INPUT!$I$2),"Off Meds",IF(C9534&lt;=(INT(INPUT!$I$1)+INPUT!$I$2),"Washout","On Meds"))))</f>
        <v/>
      </c>
      <c r="F9534">
        <f>IF(B9534="","",1.509*(LN(B9534)^1.084-5.381))</f>
        <v/>
      </c>
      <c r="G9534">
        <f>IF(F9534="","",IF(F9534&lt;0,10*F9534^2,0))</f>
        <v/>
      </c>
      <c r="H9534">
        <f>IF(F9534="","",IF(F9534&gt;0,10*F9534^2,0))</f>
        <v/>
      </c>
    </row>
    <row r="9535">
      <c r="A9535">
        <f>Input!A9535</f>
        <v/>
      </c>
      <c r="B9535">
        <f>IF(ISNUMBER(Input!B9535),IF(AND(Input!B9535&gt;=20,Input!B9535&lt;=700),Input!B9535,""),"")</f>
        <v/>
      </c>
      <c r="C9535">
        <f>IF(B9535="","",INT(A9535))</f>
        <v/>
      </c>
      <c r="D9535">
        <f>IF(B9535="","",HOUR(A9535))</f>
        <v/>
      </c>
      <c r="E9535">
        <f>IF(B9535="","",IF(INPUT!$I$1="","",IF(C9535&lt;(INT(INPUT!$I$1)-INPUT!$I$2),"Off Meds",IF(C9535&lt;=(INT(INPUT!$I$1)+INPUT!$I$2),"Washout","On Meds"))))</f>
        <v/>
      </c>
      <c r="F9535">
        <f>IF(B9535="","",1.509*(LN(B9535)^1.084-5.381))</f>
        <v/>
      </c>
      <c r="G9535">
        <f>IF(F9535="","",IF(F9535&lt;0,10*F9535^2,0))</f>
        <v/>
      </c>
      <c r="H9535">
        <f>IF(F9535="","",IF(F9535&gt;0,10*F9535^2,0))</f>
        <v/>
      </c>
    </row>
    <row r="9536">
      <c r="A9536">
        <f>Input!A9536</f>
        <v/>
      </c>
      <c r="B9536">
        <f>IF(ISNUMBER(Input!B9536),IF(AND(Input!B9536&gt;=20,Input!B9536&lt;=700),Input!B9536,""),"")</f>
        <v/>
      </c>
      <c r="C9536">
        <f>IF(B9536="","",INT(A9536))</f>
        <v/>
      </c>
      <c r="D9536">
        <f>IF(B9536="","",HOUR(A9536))</f>
        <v/>
      </c>
      <c r="E9536">
        <f>IF(B9536="","",IF(INPUT!$I$1="","",IF(C9536&lt;(INT(INPUT!$I$1)-INPUT!$I$2),"Off Meds",IF(C9536&lt;=(INT(INPUT!$I$1)+INPUT!$I$2),"Washout","On Meds"))))</f>
        <v/>
      </c>
      <c r="F9536">
        <f>IF(B9536="","",1.509*(LN(B9536)^1.084-5.381))</f>
        <v/>
      </c>
      <c r="G9536">
        <f>IF(F9536="","",IF(F9536&lt;0,10*F9536^2,0))</f>
        <v/>
      </c>
      <c r="H9536">
        <f>IF(F9536="","",IF(F9536&gt;0,10*F9536^2,0))</f>
        <v/>
      </c>
    </row>
    <row r="9537">
      <c r="A9537">
        <f>Input!A9537</f>
        <v/>
      </c>
      <c r="B9537">
        <f>IF(ISNUMBER(Input!B9537),IF(AND(Input!B9537&gt;=20,Input!B9537&lt;=700),Input!B9537,""),"")</f>
        <v/>
      </c>
      <c r="C9537">
        <f>IF(B9537="","",INT(A9537))</f>
        <v/>
      </c>
      <c r="D9537">
        <f>IF(B9537="","",HOUR(A9537))</f>
        <v/>
      </c>
      <c r="E9537">
        <f>IF(B9537="","",IF(INPUT!$I$1="","",IF(C9537&lt;(INT(INPUT!$I$1)-INPUT!$I$2),"Off Meds",IF(C9537&lt;=(INT(INPUT!$I$1)+INPUT!$I$2),"Washout","On Meds"))))</f>
        <v/>
      </c>
      <c r="F9537">
        <f>IF(B9537="","",1.509*(LN(B9537)^1.084-5.381))</f>
        <v/>
      </c>
      <c r="G9537">
        <f>IF(F9537="","",IF(F9537&lt;0,10*F9537^2,0))</f>
        <v/>
      </c>
      <c r="H9537">
        <f>IF(F9537="","",IF(F9537&gt;0,10*F9537^2,0))</f>
        <v/>
      </c>
    </row>
    <row r="9538">
      <c r="A9538">
        <f>Input!A9538</f>
        <v/>
      </c>
      <c r="B9538">
        <f>IF(ISNUMBER(Input!B9538),IF(AND(Input!B9538&gt;=20,Input!B9538&lt;=700),Input!B9538,""),"")</f>
        <v/>
      </c>
      <c r="C9538">
        <f>IF(B9538="","",INT(A9538))</f>
        <v/>
      </c>
      <c r="D9538">
        <f>IF(B9538="","",HOUR(A9538))</f>
        <v/>
      </c>
      <c r="E9538">
        <f>IF(B9538="","",IF(INPUT!$I$1="","",IF(C9538&lt;(INT(INPUT!$I$1)-INPUT!$I$2),"Off Meds",IF(C9538&lt;=(INT(INPUT!$I$1)+INPUT!$I$2),"Washout","On Meds"))))</f>
        <v/>
      </c>
      <c r="F9538">
        <f>IF(B9538="","",1.509*(LN(B9538)^1.084-5.381))</f>
        <v/>
      </c>
      <c r="G9538">
        <f>IF(F9538="","",IF(F9538&lt;0,10*F9538^2,0))</f>
        <v/>
      </c>
      <c r="H9538">
        <f>IF(F9538="","",IF(F9538&gt;0,10*F9538^2,0))</f>
        <v/>
      </c>
    </row>
    <row r="9539">
      <c r="A9539">
        <f>Input!A9539</f>
        <v/>
      </c>
      <c r="B9539">
        <f>IF(ISNUMBER(Input!B9539),IF(AND(Input!B9539&gt;=20,Input!B9539&lt;=700),Input!B9539,""),"")</f>
        <v/>
      </c>
      <c r="C9539">
        <f>IF(B9539="","",INT(A9539))</f>
        <v/>
      </c>
      <c r="D9539">
        <f>IF(B9539="","",HOUR(A9539))</f>
        <v/>
      </c>
      <c r="E9539">
        <f>IF(B9539="","",IF(INPUT!$I$1="","",IF(C9539&lt;(INT(INPUT!$I$1)-INPUT!$I$2),"Off Meds",IF(C9539&lt;=(INT(INPUT!$I$1)+INPUT!$I$2),"Washout","On Meds"))))</f>
        <v/>
      </c>
      <c r="F9539">
        <f>IF(B9539="","",1.509*(LN(B9539)^1.084-5.381))</f>
        <v/>
      </c>
      <c r="G9539">
        <f>IF(F9539="","",IF(F9539&lt;0,10*F9539^2,0))</f>
        <v/>
      </c>
      <c r="H9539">
        <f>IF(F9539="","",IF(F9539&gt;0,10*F9539^2,0))</f>
        <v/>
      </c>
    </row>
    <row r="9540">
      <c r="A9540">
        <f>Input!A9540</f>
        <v/>
      </c>
      <c r="B9540">
        <f>IF(ISNUMBER(Input!B9540),IF(AND(Input!B9540&gt;=20,Input!B9540&lt;=700),Input!B9540,""),"")</f>
        <v/>
      </c>
      <c r="C9540">
        <f>IF(B9540="","",INT(A9540))</f>
        <v/>
      </c>
      <c r="D9540">
        <f>IF(B9540="","",HOUR(A9540))</f>
        <v/>
      </c>
      <c r="E9540">
        <f>IF(B9540="","",IF(INPUT!$I$1="","",IF(C9540&lt;(INT(INPUT!$I$1)-INPUT!$I$2),"Off Meds",IF(C9540&lt;=(INT(INPUT!$I$1)+INPUT!$I$2),"Washout","On Meds"))))</f>
        <v/>
      </c>
      <c r="F9540">
        <f>IF(B9540="","",1.509*(LN(B9540)^1.084-5.381))</f>
        <v/>
      </c>
      <c r="G9540">
        <f>IF(F9540="","",IF(F9540&lt;0,10*F9540^2,0))</f>
        <v/>
      </c>
      <c r="H9540">
        <f>IF(F9540="","",IF(F9540&gt;0,10*F9540^2,0))</f>
        <v/>
      </c>
    </row>
    <row r="9541">
      <c r="A9541">
        <f>Input!A9541</f>
        <v/>
      </c>
      <c r="B9541">
        <f>IF(ISNUMBER(Input!B9541),IF(AND(Input!B9541&gt;=20,Input!B9541&lt;=700),Input!B9541,""),"")</f>
        <v/>
      </c>
      <c r="C9541">
        <f>IF(B9541="","",INT(A9541))</f>
        <v/>
      </c>
      <c r="D9541">
        <f>IF(B9541="","",HOUR(A9541))</f>
        <v/>
      </c>
      <c r="E9541">
        <f>IF(B9541="","",IF(INPUT!$I$1="","",IF(C9541&lt;(INT(INPUT!$I$1)-INPUT!$I$2),"Off Meds",IF(C9541&lt;=(INT(INPUT!$I$1)+INPUT!$I$2),"Washout","On Meds"))))</f>
        <v/>
      </c>
      <c r="F9541">
        <f>IF(B9541="","",1.509*(LN(B9541)^1.084-5.381))</f>
        <v/>
      </c>
      <c r="G9541">
        <f>IF(F9541="","",IF(F9541&lt;0,10*F9541^2,0))</f>
        <v/>
      </c>
      <c r="H9541">
        <f>IF(F9541="","",IF(F9541&gt;0,10*F9541^2,0))</f>
        <v/>
      </c>
    </row>
    <row r="9542">
      <c r="A9542">
        <f>Input!A9542</f>
        <v/>
      </c>
      <c r="B9542">
        <f>IF(ISNUMBER(Input!B9542),IF(AND(Input!B9542&gt;=20,Input!B9542&lt;=700),Input!B9542,""),"")</f>
        <v/>
      </c>
      <c r="C9542">
        <f>IF(B9542="","",INT(A9542))</f>
        <v/>
      </c>
      <c r="D9542">
        <f>IF(B9542="","",HOUR(A9542))</f>
        <v/>
      </c>
      <c r="E9542">
        <f>IF(B9542="","",IF(INPUT!$I$1="","",IF(C9542&lt;(INT(INPUT!$I$1)-INPUT!$I$2),"Off Meds",IF(C9542&lt;=(INT(INPUT!$I$1)+INPUT!$I$2),"Washout","On Meds"))))</f>
        <v/>
      </c>
      <c r="F9542">
        <f>IF(B9542="","",1.509*(LN(B9542)^1.084-5.381))</f>
        <v/>
      </c>
      <c r="G9542">
        <f>IF(F9542="","",IF(F9542&lt;0,10*F9542^2,0))</f>
        <v/>
      </c>
      <c r="H9542">
        <f>IF(F9542="","",IF(F9542&gt;0,10*F9542^2,0))</f>
        <v/>
      </c>
    </row>
    <row r="9543">
      <c r="A9543">
        <f>Input!A9543</f>
        <v/>
      </c>
      <c r="B9543">
        <f>IF(ISNUMBER(Input!B9543),IF(AND(Input!B9543&gt;=20,Input!B9543&lt;=700),Input!B9543,""),"")</f>
        <v/>
      </c>
      <c r="C9543">
        <f>IF(B9543="","",INT(A9543))</f>
        <v/>
      </c>
      <c r="D9543">
        <f>IF(B9543="","",HOUR(A9543))</f>
        <v/>
      </c>
      <c r="E9543">
        <f>IF(B9543="","",IF(INPUT!$I$1="","",IF(C9543&lt;(INT(INPUT!$I$1)-INPUT!$I$2),"Off Meds",IF(C9543&lt;=(INT(INPUT!$I$1)+INPUT!$I$2),"Washout","On Meds"))))</f>
        <v/>
      </c>
      <c r="F9543">
        <f>IF(B9543="","",1.509*(LN(B9543)^1.084-5.381))</f>
        <v/>
      </c>
      <c r="G9543">
        <f>IF(F9543="","",IF(F9543&lt;0,10*F9543^2,0))</f>
        <v/>
      </c>
      <c r="H9543">
        <f>IF(F9543="","",IF(F9543&gt;0,10*F9543^2,0))</f>
        <v/>
      </c>
    </row>
    <row r="9544">
      <c r="A9544">
        <f>Input!A9544</f>
        <v/>
      </c>
      <c r="B9544">
        <f>IF(ISNUMBER(Input!B9544),IF(AND(Input!B9544&gt;=20,Input!B9544&lt;=700),Input!B9544,""),"")</f>
        <v/>
      </c>
      <c r="C9544">
        <f>IF(B9544="","",INT(A9544))</f>
        <v/>
      </c>
      <c r="D9544">
        <f>IF(B9544="","",HOUR(A9544))</f>
        <v/>
      </c>
      <c r="E9544">
        <f>IF(B9544="","",IF(INPUT!$I$1="","",IF(C9544&lt;(INT(INPUT!$I$1)-INPUT!$I$2),"Off Meds",IF(C9544&lt;=(INT(INPUT!$I$1)+INPUT!$I$2),"Washout","On Meds"))))</f>
        <v/>
      </c>
      <c r="F9544">
        <f>IF(B9544="","",1.509*(LN(B9544)^1.084-5.381))</f>
        <v/>
      </c>
      <c r="G9544">
        <f>IF(F9544="","",IF(F9544&lt;0,10*F9544^2,0))</f>
        <v/>
      </c>
      <c r="H9544">
        <f>IF(F9544="","",IF(F9544&gt;0,10*F9544^2,0))</f>
        <v/>
      </c>
    </row>
    <row r="9545">
      <c r="A9545">
        <f>Input!A9545</f>
        <v/>
      </c>
      <c r="B9545">
        <f>IF(ISNUMBER(Input!B9545),IF(AND(Input!B9545&gt;=20,Input!B9545&lt;=700),Input!B9545,""),"")</f>
        <v/>
      </c>
      <c r="C9545">
        <f>IF(B9545="","",INT(A9545))</f>
        <v/>
      </c>
      <c r="D9545">
        <f>IF(B9545="","",HOUR(A9545))</f>
        <v/>
      </c>
      <c r="E9545">
        <f>IF(B9545="","",IF(INPUT!$I$1="","",IF(C9545&lt;(INT(INPUT!$I$1)-INPUT!$I$2),"Off Meds",IF(C9545&lt;=(INT(INPUT!$I$1)+INPUT!$I$2),"Washout","On Meds"))))</f>
        <v/>
      </c>
      <c r="F9545">
        <f>IF(B9545="","",1.509*(LN(B9545)^1.084-5.381))</f>
        <v/>
      </c>
      <c r="G9545">
        <f>IF(F9545="","",IF(F9545&lt;0,10*F9545^2,0))</f>
        <v/>
      </c>
      <c r="H9545">
        <f>IF(F9545="","",IF(F9545&gt;0,10*F9545^2,0))</f>
        <v/>
      </c>
    </row>
    <row r="9546">
      <c r="A9546">
        <f>Input!A9546</f>
        <v/>
      </c>
      <c r="B9546">
        <f>IF(ISNUMBER(Input!B9546),IF(AND(Input!B9546&gt;=20,Input!B9546&lt;=700),Input!B9546,""),"")</f>
        <v/>
      </c>
      <c r="C9546">
        <f>IF(B9546="","",INT(A9546))</f>
        <v/>
      </c>
      <c r="D9546">
        <f>IF(B9546="","",HOUR(A9546))</f>
        <v/>
      </c>
      <c r="E9546">
        <f>IF(B9546="","",IF(INPUT!$I$1="","",IF(C9546&lt;(INT(INPUT!$I$1)-INPUT!$I$2),"Off Meds",IF(C9546&lt;=(INT(INPUT!$I$1)+INPUT!$I$2),"Washout","On Meds"))))</f>
        <v/>
      </c>
      <c r="F9546">
        <f>IF(B9546="","",1.509*(LN(B9546)^1.084-5.381))</f>
        <v/>
      </c>
      <c r="G9546">
        <f>IF(F9546="","",IF(F9546&lt;0,10*F9546^2,0))</f>
        <v/>
      </c>
      <c r="H9546">
        <f>IF(F9546="","",IF(F9546&gt;0,10*F9546^2,0))</f>
        <v/>
      </c>
    </row>
    <row r="9547">
      <c r="A9547">
        <f>Input!A9547</f>
        <v/>
      </c>
      <c r="B9547">
        <f>IF(ISNUMBER(Input!B9547),IF(AND(Input!B9547&gt;=20,Input!B9547&lt;=700),Input!B9547,""),"")</f>
        <v/>
      </c>
      <c r="C9547">
        <f>IF(B9547="","",INT(A9547))</f>
        <v/>
      </c>
      <c r="D9547">
        <f>IF(B9547="","",HOUR(A9547))</f>
        <v/>
      </c>
      <c r="E9547">
        <f>IF(B9547="","",IF(INPUT!$I$1="","",IF(C9547&lt;(INT(INPUT!$I$1)-INPUT!$I$2),"Off Meds",IF(C9547&lt;=(INT(INPUT!$I$1)+INPUT!$I$2),"Washout","On Meds"))))</f>
        <v/>
      </c>
      <c r="F9547">
        <f>IF(B9547="","",1.509*(LN(B9547)^1.084-5.381))</f>
        <v/>
      </c>
      <c r="G9547">
        <f>IF(F9547="","",IF(F9547&lt;0,10*F9547^2,0))</f>
        <v/>
      </c>
      <c r="H9547">
        <f>IF(F9547="","",IF(F9547&gt;0,10*F9547^2,0))</f>
        <v/>
      </c>
    </row>
    <row r="9548">
      <c r="A9548">
        <f>Input!A9548</f>
        <v/>
      </c>
      <c r="B9548">
        <f>IF(ISNUMBER(Input!B9548),IF(AND(Input!B9548&gt;=20,Input!B9548&lt;=700),Input!B9548,""),"")</f>
        <v/>
      </c>
      <c r="C9548">
        <f>IF(B9548="","",INT(A9548))</f>
        <v/>
      </c>
      <c r="D9548">
        <f>IF(B9548="","",HOUR(A9548))</f>
        <v/>
      </c>
      <c r="E9548">
        <f>IF(B9548="","",IF(INPUT!$I$1="","",IF(C9548&lt;(INT(INPUT!$I$1)-INPUT!$I$2),"Off Meds",IF(C9548&lt;=(INT(INPUT!$I$1)+INPUT!$I$2),"Washout","On Meds"))))</f>
        <v/>
      </c>
      <c r="F9548">
        <f>IF(B9548="","",1.509*(LN(B9548)^1.084-5.381))</f>
        <v/>
      </c>
      <c r="G9548">
        <f>IF(F9548="","",IF(F9548&lt;0,10*F9548^2,0))</f>
        <v/>
      </c>
      <c r="H9548">
        <f>IF(F9548="","",IF(F9548&gt;0,10*F9548^2,0))</f>
        <v/>
      </c>
    </row>
    <row r="9549">
      <c r="A9549">
        <f>Input!A9549</f>
        <v/>
      </c>
      <c r="B9549">
        <f>IF(ISNUMBER(Input!B9549),IF(AND(Input!B9549&gt;=20,Input!B9549&lt;=700),Input!B9549,""),"")</f>
        <v/>
      </c>
      <c r="C9549">
        <f>IF(B9549="","",INT(A9549))</f>
        <v/>
      </c>
      <c r="D9549">
        <f>IF(B9549="","",HOUR(A9549))</f>
        <v/>
      </c>
      <c r="E9549">
        <f>IF(B9549="","",IF(INPUT!$I$1="","",IF(C9549&lt;(INT(INPUT!$I$1)-INPUT!$I$2),"Off Meds",IF(C9549&lt;=(INT(INPUT!$I$1)+INPUT!$I$2),"Washout","On Meds"))))</f>
        <v/>
      </c>
      <c r="F9549">
        <f>IF(B9549="","",1.509*(LN(B9549)^1.084-5.381))</f>
        <v/>
      </c>
      <c r="G9549">
        <f>IF(F9549="","",IF(F9549&lt;0,10*F9549^2,0))</f>
        <v/>
      </c>
      <c r="H9549">
        <f>IF(F9549="","",IF(F9549&gt;0,10*F9549^2,0))</f>
        <v/>
      </c>
    </row>
    <row r="9550">
      <c r="A9550">
        <f>Input!A9550</f>
        <v/>
      </c>
      <c r="B9550">
        <f>IF(ISNUMBER(Input!B9550),IF(AND(Input!B9550&gt;=20,Input!B9550&lt;=700),Input!B9550,""),"")</f>
        <v/>
      </c>
      <c r="C9550">
        <f>IF(B9550="","",INT(A9550))</f>
        <v/>
      </c>
      <c r="D9550">
        <f>IF(B9550="","",HOUR(A9550))</f>
        <v/>
      </c>
      <c r="E9550">
        <f>IF(B9550="","",IF(INPUT!$I$1="","",IF(C9550&lt;(INT(INPUT!$I$1)-INPUT!$I$2),"Off Meds",IF(C9550&lt;=(INT(INPUT!$I$1)+INPUT!$I$2),"Washout","On Meds"))))</f>
        <v/>
      </c>
      <c r="F9550">
        <f>IF(B9550="","",1.509*(LN(B9550)^1.084-5.381))</f>
        <v/>
      </c>
      <c r="G9550">
        <f>IF(F9550="","",IF(F9550&lt;0,10*F9550^2,0))</f>
        <v/>
      </c>
      <c r="H9550">
        <f>IF(F9550="","",IF(F9550&gt;0,10*F9550^2,0))</f>
        <v/>
      </c>
    </row>
    <row r="9551">
      <c r="A9551">
        <f>Input!A9551</f>
        <v/>
      </c>
      <c r="B9551">
        <f>IF(ISNUMBER(Input!B9551),IF(AND(Input!B9551&gt;=20,Input!B9551&lt;=700),Input!B9551,""),"")</f>
        <v/>
      </c>
      <c r="C9551">
        <f>IF(B9551="","",INT(A9551))</f>
        <v/>
      </c>
      <c r="D9551">
        <f>IF(B9551="","",HOUR(A9551))</f>
        <v/>
      </c>
      <c r="E9551">
        <f>IF(B9551="","",IF(INPUT!$I$1="","",IF(C9551&lt;(INT(INPUT!$I$1)-INPUT!$I$2),"Off Meds",IF(C9551&lt;=(INT(INPUT!$I$1)+INPUT!$I$2),"Washout","On Meds"))))</f>
        <v/>
      </c>
      <c r="F9551">
        <f>IF(B9551="","",1.509*(LN(B9551)^1.084-5.381))</f>
        <v/>
      </c>
      <c r="G9551">
        <f>IF(F9551="","",IF(F9551&lt;0,10*F9551^2,0))</f>
        <v/>
      </c>
      <c r="H9551">
        <f>IF(F9551="","",IF(F9551&gt;0,10*F9551^2,0))</f>
        <v/>
      </c>
    </row>
    <row r="9552">
      <c r="A9552">
        <f>Input!A9552</f>
        <v/>
      </c>
      <c r="B9552">
        <f>IF(ISNUMBER(Input!B9552),IF(AND(Input!B9552&gt;=20,Input!B9552&lt;=700),Input!B9552,""),"")</f>
        <v/>
      </c>
      <c r="C9552">
        <f>IF(B9552="","",INT(A9552))</f>
        <v/>
      </c>
      <c r="D9552">
        <f>IF(B9552="","",HOUR(A9552))</f>
        <v/>
      </c>
      <c r="E9552">
        <f>IF(B9552="","",IF(INPUT!$I$1="","",IF(C9552&lt;(INT(INPUT!$I$1)-INPUT!$I$2),"Off Meds",IF(C9552&lt;=(INT(INPUT!$I$1)+INPUT!$I$2),"Washout","On Meds"))))</f>
        <v/>
      </c>
      <c r="F9552">
        <f>IF(B9552="","",1.509*(LN(B9552)^1.084-5.381))</f>
        <v/>
      </c>
      <c r="G9552">
        <f>IF(F9552="","",IF(F9552&lt;0,10*F9552^2,0))</f>
        <v/>
      </c>
      <c r="H9552">
        <f>IF(F9552="","",IF(F9552&gt;0,10*F9552^2,0))</f>
        <v/>
      </c>
    </row>
    <row r="9553">
      <c r="A9553">
        <f>Input!A9553</f>
        <v/>
      </c>
      <c r="B9553">
        <f>IF(ISNUMBER(Input!B9553),IF(AND(Input!B9553&gt;=20,Input!B9553&lt;=700),Input!B9553,""),"")</f>
        <v/>
      </c>
      <c r="C9553">
        <f>IF(B9553="","",INT(A9553))</f>
        <v/>
      </c>
      <c r="D9553">
        <f>IF(B9553="","",HOUR(A9553))</f>
        <v/>
      </c>
      <c r="E9553">
        <f>IF(B9553="","",IF(INPUT!$I$1="","",IF(C9553&lt;(INT(INPUT!$I$1)-INPUT!$I$2),"Off Meds",IF(C9553&lt;=(INT(INPUT!$I$1)+INPUT!$I$2),"Washout","On Meds"))))</f>
        <v/>
      </c>
      <c r="F9553">
        <f>IF(B9553="","",1.509*(LN(B9553)^1.084-5.381))</f>
        <v/>
      </c>
      <c r="G9553">
        <f>IF(F9553="","",IF(F9553&lt;0,10*F9553^2,0))</f>
        <v/>
      </c>
      <c r="H9553">
        <f>IF(F9553="","",IF(F9553&gt;0,10*F9553^2,0))</f>
        <v/>
      </c>
    </row>
    <row r="9554">
      <c r="A9554">
        <f>Input!A9554</f>
        <v/>
      </c>
      <c r="B9554">
        <f>IF(ISNUMBER(Input!B9554),IF(AND(Input!B9554&gt;=20,Input!B9554&lt;=700),Input!B9554,""),"")</f>
        <v/>
      </c>
      <c r="C9554">
        <f>IF(B9554="","",INT(A9554))</f>
        <v/>
      </c>
      <c r="D9554">
        <f>IF(B9554="","",HOUR(A9554))</f>
        <v/>
      </c>
      <c r="E9554">
        <f>IF(B9554="","",IF(INPUT!$I$1="","",IF(C9554&lt;(INT(INPUT!$I$1)-INPUT!$I$2),"Off Meds",IF(C9554&lt;=(INT(INPUT!$I$1)+INPUT!$I$2),"Washout","On Meds"))))</f>
        <v/>
      </c>
      <c r="F9554">
        <f>IF(B9554="","",1.509*(LN(B9554)^1.084-5.381))</f>
        <v/>
      </c>
      <c r="G9554">
        <f>IF(F9554="","",IF(F9554&lt;0,10*F9554^2,0))</f>
        <v/>
      </c>
      <c r="H9554">
        <f>IF(F9554="","",IF(F9554&gt;0,10*F9554^2,0))</f>
        <v/>
      </c>
    </row>
    <row r="9555">
      <c r="A9555">
        <f>Input!A9555</f>
        <v/>
      </c>
      <c r="B9555">
        <f>IF(ISNUMBER(Input!B9555),IF(AND(Input!B9555&gt;=20,Input!B9555&lt;=700),Input!B9555,""),"")</f>
        <v/>
      </c>
      <c r="C9555">
        <f>IF(B9555="","",INT(A9555))</f>
        <v/>
      </c>
      <c r="D9555">
        <f>IF(B9555="","",HOUR(A9555))</f>
        <v/>
      </c>
      <c r="E9555">
        <f>IF(B9555="","",IF(INPUT!$I$1="","",IF(C9555&lt;(INT(INPUT!$I$1)-INPUT!$I$2),"Off Meds",IF(C9555&lt;=(INT(INPUT!$I$1)+INPUT!$I$2),"Washout","On Meds"))))</f>
        <v/>
      </c>
      <c r="F9555">
        <f>IF(B9555="","",1.509*(LN(B9555)^1.084-5.381))</f>
        <v/>
      </c>
      <c r="G9555">
        <f>IF(F9555="","",IF(F9555&lt;0,10*F9555^2,0))</f>
        <v/>
      </c>
      <c r="H9555">
        <f>IF(F9555="","",IF(F9555&gt;0,10*F9555^2,0))</f>
        <v/>
      </c>
    </row>
    <row r="9556">
      <c r="A9556">
        <f>Input!A9556</f>
        <v/>
      </c>
      <c r="B9556">
        <f>IF(ISNUMBER(Input!B9556),IF(AND(Input!B9556&gt;=20,Input!B9556&lt;=700),Input!B9556,""),"")</f>
        <v/>
      </c>
      <c r="C9556">
        <f>IF(B9556="","",INT(A9556))</f>
        <v/>
      </c>
      <c r="D9556">
        <f>IF(B9556="","",HOUR(A9556))</f>
        <v/>
      </c>
      <c r="E9556">
        <f>IF(B9556="","",IF(INPUT!$I$1="","",IF(C9556&lt;(INT(INPUT!$I$1)-INPUT!$I$2),"Off Meds",IF(C9556&lt;=(INT(INPUT!$I$1)+INPUT!$I$2),"Washout","On Meds"))))</f>
        <v/>
      </c>
      <c r="F9556">
        <f>IF(B9556="","",1.509*(LN(B9556)^1.084-5.381))</f>
        <v/>
      </c>
      <c r="G9556">
        <f>IF(F9556="","",IF(F9556&lt;0,10*F9556^2,0))</f>
        <v/>
      </c>
      <c r="H9556">
        <f>IF(F9556="","",IF(F9556&gt;0,10*F9556^2,0))</f>
        <v/>
      </c>
    </row>
    <row r="9557">
      <c r="A9557">
        <f>Input!A9557</f>
        <v/>
      </c>
      <c r="B9557">
        <f>IF(ISNUMBER(Input!B9557),IF(AND(Input!B9557&gt;=20,Input!B9557&lt;=700),Input!B9557,""),"")</f>
        <v/>
      </c>
      <c r="C9557">
        <f>IF(B9557="","",INT(A9557))</f>
        <v/>
      </c>
      <c r="D9557">
        <f>IF(B9557="","",HOUR(A9557))</f>
        <v/>
      </c>
      <c r="E9557">
        <f>IF(B9557="","",IF(INPUT!$I$1="","",IF(C9557&lt;(INT(INPUT!$I$1)-INPUT!$I$2),"Off Meds",IF(C9557&lt;=(INT(INPUT!$I$1)+INPUT!$I$2),"Washout","On Meds"))))</f>
        <v/>
      </c>
      <c r="F9557">
        <f>IF(B9557="","",1.509*(LN(B9557)^1.084-5.381))</f>
        <v/>
      </c>
      <c r="G9557">
        <f>IF(F9557="","",IF(F9557&lt;0,10*F9557^2,0))</f>
        <v/>
      </c>
      <c r="H9557">
        <f>IF(F9557="","",IF(F9557&gt;0,10*F9557^2,0))</f>
        <v/>
      </c>
    </row>
    <row r="9558">
      <c r="A9558">
        <f>Input!A9558</f>
        <v/>
      </c>
      <c r="B9558">
        <f>IF(ISNUMBER(Input!B9558),IF(AND(Input!B9558&gt;=20,Input!B9558&lt;=700),Input!B9558,""),"")</f>
        <v/>
      </c>
      <c r="C9558">
        <f>IF(B9558="","",INT(A9558))</f>
        <v/>
      </c>
      <c r="D9558">
        <f>IF(B9558="","",HOUR(A9558))</f>
        <v/>
      </c>
      <c r="E9558">
        <f>IF(B9558="","",IF(INPUT!$I$1="","",IF(C9558&lt;(INT(INPUT!$I$1)-INPUT!$I$2),"Off Meds",IF(C9558&lt;=(INT(INPUT!$I$1)+INPUT!$I$2),"Washout","On Meds"))))</f>
        <v/>
      </c>
      <c r="F9558">
        <f>IF(B9558="","",1.509*(LN(B9558)^1.084-5.381))</f>
        <v/>
      </c>
      <c r="G9558">
        <f>IF(F9558="","",IF(F9558&lt;0,10*F9558^2,0))</f>
        <v/>
      </c>
      <c r="H9558">
        <f>IF(F9558="","",IF(F9558&gt;0,10*F9558^2,0))</f>
        <v/>
      </c>
    </row>
    <row r="9559">
      <c r="A9559">
        <f>Input!A9559</f>
        <v/>
      </c>
      <c r="B9559">
        <f>IF(ISNUMBER(Input!B9559),IF(AND(Input!B9559&gt;=20,Input!B9559&lt;=700),Input!B9559,""),"")</f>
        <v/>
      </c>
      <c r="C9559">
        <f>IF(B9559="","",INT(A9559))</f>
        <v/>
      </c>
      <c r="D9559">
        <f>IF(B9559="","",HOUR(A9559))</f>
        <v/>
      </c>
      <c r="E9559">
        <f>IF(B9559="","",IF(INPUT!$I$1="","",IF(C9559&lt;(INT(INPUT!$I$1)-INPUT!$I$2),"Off Meds",IF(C9559&lt;=(INT(INPUT!$I$1)+INPUT!$I$2),"Washout","On Meds"))))</f>
        <v/>
      </c>
      <c r="F9559">
        <f>IF(B9559="","",1.509*(LN(B9559)^1.084-5.381))</f>
        <v/>
      </c>
      <c r="G9559">
        <f>IF(F9559="","",IF(F9559&lt;0,10*F9559^2,0))</f>
        <v/>
      </c>
      <c r="H9559">
        <f>IF(F9559="","",IF(F9559&gt;0,10*F9559^2,0))</f>
        <v/>
      </c>
    </row>
    <row r="9560">
      <c r="A9560">
        <f>Input!A9560</f>
        <v/>
      </c>
      <c r="B9560">
        <f>IF(ISNUMBER(Input!B9560),IF(AND(Input!B9560&gt;=20,Input!B9560&lt;=700),Input!B9560,""),"")</f>
        <v/>
      </c>
      <c r="C9560">
        <f>IF(B9560="","",INT(A9560))</f>
        <v/>
      </c>
      <c r="D9560">
        <f>IF(B9560="","",HOUR(A9560))</f>
        <v/>
      </c>
      <c r="E9560">
        <f>IF(B9560="","",IF(INPUT!$I$1="","",IF(C9560&lt;(INT(INPUT!$I$1)-INPUT!$I$2),"Off Meds",IF(C9560&lt;=(INT(INPUT!$I$1)+INPUT!$I$2),"Washout","On Meds"))))</f>
        <v/>
      </c>
      <c r="F9560">
        <f>IF(B9560="","",1.509*(LN(B9560)^1.084-5.381))</f>
        <v/>
      </c>
      <c r="G9560">
        <f>IF(F9560="","",IF(F9560&lt;0,10*F9560^2,0))</f>
        <v/>
      </c>
      <c r="H9560">
        <f>IF(F9560="","",IF(F9560&gt;0,10*F9560^2,0))</f>
        <v/>
      </c>
    </row>
    <row r="9561">
      <c r="A9561">
        <f>Input!A9561</f>
        <v/>
      </c>
      <c r="B9561">
        <f>IF(ISNUMBER(Input!B9561),IF(AND(Input!B9561&gt;=20,Input!B9561&lt;=700),Input!B9561,""),"")</f>
        <v/>
      </c>
      <c r="C9561">
        <f>IF(B9561="","",INT(A9561))</f>
        <v/>
      </c>
      <c r="D9561">
        <f>IF(B9561="","",HOUR(A9561))</f>
        <v/>
      </c>
      <c r="E9561">
        <f>IF(B9561="","",IF(INPUT!$I$1="","",IF(C9561&lt;(INT(INPUT!$I$1)-INPUT!$I$2),"Off Meds",IF(C9561&lt;=(INT(INPUT!$I$1)+INPUT!$I$2),"Washout","On Meds"))))</f>
        <v/>
      </c>
      <c r="F9561">
        <f>IF(B9561="","",1.509*(LN(B9561)^1.084-5.381))</f>
        <v/>
      </c>
      <c r="G9561">
        <f>IF(F9561="","",IF(F9561&lt;0,10*F9561^2,0))</f>
        <v/>
      </c>
      <c r="H9561">
        <f>IF(F9561="","",IF(F9561&gt;0,10*F9561^2,0))</f>
        <v/>
      </c>
    </row>
    <row r="9562">
      <c r="A9562">
        <f>Input!A9562</f>
        <v/>
      </c>
      <c r="B9562">
        <f>IF(ISNUMBER(Input!B9562),IF(AND(Input!B9562&gt;=20,Input!B9562&lt;=700),Input!B9562,""),"")</f>
        <v/>
      </c>
      <c r="C9562">
        <f>IF(B9562="","",INT(A9562))</f>
        <v/>
      </c>
      <c r="D9562">
        <f>IF(B9562="","",HOUR(A9562))</f>
        <v/>
      </c>
      <c r="E9562">
        <f>IF(B9562="","",IF(INPUT!$I$1="","",IF(C9562&lt;(INT(INPUT!$I$1)-INPUT!$I$2),"Off Meds",IF(C9562&lt;=(INT(INPUT!$I$1)+INPUT!$I$2),"Washout","On Meds"))))</f>
        <v/>
      </c>
      <c r="F9562">
        <f>IF(B9562="","",1.509*(LN(B9562)^1.084-5.381))</f>
        <v/>
      </c>
      <c r="G9562">
        <f>IF(F9562="","",IF(F9562&lt;0,10*F9562^2,0))</f>
        <v/>
      </c>
      <c r="H9562">
        <f>IF(F9562="","",IF(F9562&gt;0,10*F9562^2,0))</f>
        <v/>
      </c>
    </row>
    <row r="9563">
      <c r="A9563">
        <f>Input!A9563</f>
        <v/>
      </c>
      <c r="B9563">
        <f>IF(ISNUMBER(Input!B9563),IF(AND(Input!B9563&gt;=20,Input!B9563&lt;=700),Input!B9563,""),"")</f>
        <v/>
      </c>
      <c r="C9563">
        <f>IF(B9563="","",INT(A9563))</f>
        <v/>
      </c>
      <c r="D9563">
        <f>IF(B9563="","",HOUR(A9563))</f>
        <v/>
      </c>
      <c r="E9563">
        <f>IF(B9563="","",IF(INPUT!$I$1="","",IF(C9563&lt;(INT(INPUT!$I$1)-INPUT!$I$2),"Off Meds",IF(C9563&lt;=(INT(INPUT!$I$1)+INPUT!$I$2),"Washout","On Meds"))))</f>
        <v/>
      </c>
      <c r="F9563">
        <f>IF(B9563="","",1.509*(LN(B9563)^1.084-5.381))</f>
        <v/>
      </c>
      <c r="G9563">
        <f>IF(F9563="","",IF(F9563&lt;0,10*F9563^2,0))</f>
        <v/>
      </c>
      <c r="H9563">
        <f>IF(F9563="","",IF(F9563&gt;0,10*F9563^2,0))</f>
        <v/>
      </c>
    </row>
    <row r="9564">
      <c r="A9564">
        <f>Input!A9564</f>
        <v/>
      </c>
      <c r="B9564">
        <f>IF(ISNUMBER(Input!B9564),IF(AND(Input!B9564&gt;=20,Input!B9564&lt;=700),Input!B9564,""),"")</f>
        <v/>
      </c>
      <c r="C9564">
        <f>IF(B9564="","",INT(A9564))</f>
        <v/>
      </c>
      <c r="D9564">
        <f>IF(B9564="","",HOUR(A9564))</f>
        <v/>
      </c>
      <c r="E9564">
        <f>IF(B9564="","",IF(INPUT!$I$1="","",IF(C9564&lt;(INT(INPUT!$I$1)-INPUT!$I$2),"Off Meds",IF(C9564&lt;=(INT(INPUT!$I$1)+INPUT!$I$2),"Washout","On Meds"))))</f>
        <v/>
      </c>
      <c r="F9564">
        <f>IF(B9564="","",1.509*(LN(B9564)^1.084-5.381))</f>
        <v/>
      </c>
      <c r="G9564">
        <f>IF(F9564="","",IF(F9564&lt;0,10*F9564^2,0))</f>
        <v/>
      </c>
      <c r="H9564">
        <f>IF(F9564="","",IF(F9564&gt;0,10*F9564^2,0))</f>
        <v/>
      </c>
    </row>
    <row r="9565">
      <c r="A9565">
        <f>Input!A9565</f>
        <v/>
      </c>
      <c r="B9565">
        <f>IF(ISNUMBER(Input!B9565),IF(AND(Input!B9565&gt;=20,Input!B9565&lt;=700),Input!B9565,""),"")</f>
        <v/>
      </c>
      <c r="C9565">
        <f>IF(B9565="","",INT(A9565))</f>
        <v/>
      </c>
      <c r="D9565">
        <f>IF(B9565="","",HOUR(A9565))</f>
        <v/>
      </c>
      <c r="E9565">
        <f>IF(B9565="","",IF(INPUT!$I$1="","",IF(C9565&lt;(INT(INPUT!$I$1)-INPUT!$I$2),"Off Meds",IF(C9565&lt;=(INT(INPUT!$I$1)+INPUT!$I$2),"Washout","On Meds"))))</f>
        <v/>
      </c>
      <c r="F9565">
        <f>IF(B9565="","",1.509*(LN(B9565)^1.084-5.381))</f>
        <v/>
      </c>
      <c r="G9565">
        <f>IF(F9565="","",IF(F9565&lt;0,10*F9565^2,0))</f>
        <v/>
      </c>
      <c r="H9565">
        <f>IF(F9565="","",IF(F9565&gt;0,10*F9565^2,0))</f>
        <v/>
      </c>
    </row>
    <row r="9566">
      <c r="A9566">
        <f>Input!A9566</f>
        <v/>
      </c>
      <c r="B9566">
        <f>IF(ISNUMBER(Input!B9566),IF(AND(Input!B9566&gt;=20,Input!B9566&lt;=700),Input!B9566,""),"")</f>
        <v/>
      </c>
      <c r="C9566">
        <f>IF(B9566="","",INT(A9566))</f>
        <v/>
      </c>
      <c r="D9566">
        <f>IF(B9566="","",HOUR(A9566))</f>
        <v/>
      </c>
      <c r="E9566">
        <f>IF(B9566="","",IF(INPUT!$I$1="","",IF(C9566&lt;(INT(INPUT!$I$1)-INPUT!$I$2),"Off Meds",IF(C9566&lt;=(INT(INPUT!$I$1)+INPUT!$I$2),"Washout","On Meds"))))</f>
        <v/>
      </c>
      <c r="F9566">
        <f>IF(B9566="","",1.509*(LN(B9566)^1.084-5.381))</f>
        <v/>
      </c>
      <c r="G9566">
        <f>IF(F9566="","",IF(F9566&lt;0,10*F9566^2,0))</f>
        <v/>
      </c>
      <c r="H9566">
        <f>IF(F9566="","",IF(F9566&gt;0,10*F9566^2,0))</f>
        <v/>
      </c>
    </row>
    <row r="9567">
      <c r="A9567">
        <f>Input!A9567</f>
        <v/>
      </c>
      <c r="B9567">
        <f>IF(ISNUMBER(Input!B9567),IF(AND(Input!B9567&gt;=20,Input!B9567&lt;=700),Input!B9567,""),"")</f>
        <v/>
      </c>
      <c r="C9567">
        <f>IF(B9567="","",INT(A9567))</f>
        <v/>
      </c>
      <c r="D9567">
        <f>IF(B9567="","",HOUR(A9567))</f>
        <v/>
      </c>
      <c r="E9567">
        <f>IF(B9567="","",IF(INPUT!$I$1="","",IF(C9567&lt;(INT(INPUT!$I$1)-INPUT!$I$2),"Off Meds",IF(C9567&lt;=(INT(INPUT!$I$1)+INPUT!$I$2),"Washout","On Meds"))))</f>
        <v/>
      </c>
      <c r="F9567">
        <f>IF(B9567="","",1.509*(LN(B9567)^1.084-5.381))</f>
        <v/>
      </c>
      <c r="G9567">
        <f>IF(F9567="","",IF(F9567&lt;0,10*F9567^2,0))</f>
        <v/>
      </c>
      <c r="H9567">
        <f>IF(F9567="","",IF(F9567&gt;0,10*F9567^2,0))</f>
        <v/>
      </c>
    </row>
    <row r="9568">
      <c r="A9568">
        <f>Input!A9568</f>
        <v/>
      </c>
      <c r="B9568">
        <f>IF(ISNUMBER(Input!B9568),IF(AND(Input!B9568&gt;=20,Input!B9568&lt;=700),Input!B9568,""),"")</f>
        <v/>
      </c>
      <c r="C9568">
        <f>IF(B9568="","",INT(A9568))</f>
        <v/>
      </c>
      <c r="D9568">
        <f>IF(B9568="","",HOUR(A9568))</f>
        <v/>
      </c>
      <c r="E9568">
        <f>IF(B9568="","",IF(INPUT!$I$1="","",IF(C9568&lt;(INT(INPUT!$I$1)-INPUT!$I$2),"Off Meds",IF(C9568&lt;=(INT(INPUT!$I$1)+INPUT!$I$2),"Washout","On Meds"))))</f>
        <v/>
      </c>
      <c r="F9568">
        <f>IF(B9568="","",1.509*(LN(B9568)^1.084-5.381))</f>
        <v/>
      </c>
      <c r="G9568">
        <f>IF(F9568="","",IF(F9568&lt;0,10*F9568^2,0))</f>
        <v/>
      </c>
      <c r="H9568">
        <f>IF(F9568="","",IF(F9568&gt;0,10*F9568^2,0))</f>
        <v/>
      </c>
    </row>
    <row r="9569">
      <c r="A9569">
        <f>Input!A9569</f>
        <v/>
      </c>
      <c r="B9569">
        <f>IF(ISNUMBER(Input!B9569),IF(AND(Input!B9569&gt;=20,Input!B9569&lt;=700),Input!B9569,""),"")</f>
        <v/>
      </c>
      <c r="C9569">
        <f>IF(B9569="","",INT(A9569))</f>
        <v/>
      </c>
      <c r="D9569">
        <f>IF(B9569="","",HOUR(A9569))</f>
        <v/>
      </c>
      <c r="E9569">
        <f>IF(B9569="","",IF(INPUT!$I$1="","",IF(C9569&lt;(INT(INPUT!$I$1)-INPUT!$I$2),"Off Meds",IF(C9569&lt;=(INT(INPUT!$I$1)+INPUT!$I$2),"Washout","On Meds"))))</f>
        <v/>
      </c>
      <c r="F9569">
        <f>IF(B9569="","",1.509*(LN(B9569)^1.084-5.381))</f>
        <v/>
      </c>
      <c r="G9569">
        <f>IF(F9569="","",IF(F9569&lt;0,10*F9569^2,0))</f>
        <v/>
      </c>
      <c r="H9569">
        <f>IF(F9569="","",IF(F9569&gt;0,10*F9569^2,0))</f>
        <v/>
      </c>
    </row>
    <row r="9570">
      <c r="A9570">
        <f>Input!A9570</f>
        <v/>
      </c>
      <c r="B9570">
        <f>IF(ISNUMBER(Input!B9570),IF(AND(Input!B9570&gt;=20,Input!B9570&lt;=700),Input!B9570,""),"")</f>
        <v/>
      </c>
      <c r="C9570">
        <f>IF(B9570="","",INT(A9570))</f>
        <v/>
      </c>
      <c r="D9570">
        <f>IF(B9570="","",HOUR(A9570))</f>
        <v/>
      </c>
      <c r="E9570">
        <f>IF(B9570="","",IF(INPUT!$I$1="","",IF(C9570&lt;(INT(INPUT!$I$1)-INPUT!$I$2),"Off Meds",IF(C9570&lt;=(INT(INPUT!$I$1)+INPUT!$I$2),"Washout","On Meds"))))</f>
        <v/>
      </c>
      <c r="F9570">
        <f>IF(B9570="","",1.509*(LN(B9570)^1.084-5.381))</f>
        <v/>
      </c>
      <c r="G9570">
        <f>IF(F9570="","",IF(F9570&lt;0,10*F9570^2,0))</f>
        <v/>
      </c>
      <c r="H9570">
        <f>IF(F9570="","",IF(F9570&gt;0,10*F9570^2,0))</f>
        <v/>
      </c>
    </row>
    <row r="9571">
      <c r="A9571">
        <f>Input!A9571</f>
        <v/>
      </c>
      <c r="B9571">
        <f>IF(ISNUMBER(Input!B9571),IF(AND(Input!B9571&gt;=20,Input!B9571&lt;=700),Input!B9571,""),"")</f>
        <v/>
      </c>
      <c r="C9571">
        <f>IF(B9571="","",INT(A9571))</f>
        <v/>
      </c>
      <c r="D9571">
        <f>IF(B9571="","",HOUR(A9571))</f>
        <v/>
      </c>
      <c r="E9571">
        <f>IF(B9571="","",IF(INPUT!$I$1="","",IF(C9571&lt;(INT(INPUT!$I$1)-INPUT!$I$2),"Off Meds",IF(C9571&lt;=(INT(INPUT!$I$1)+INPUT!$I$2),"Washout","On Meds"))))</f>
        <v/>
      </c>
      <c r="F9571">
        <f>IF(B9571="","",1.509*(LN(B9571)^1.084-5.381))</f>
        <v/>
      </c>
      <c r="G9571">
        <f>IF(F9571="","",IF(F9571&lt;0,10*F9571^2,0))</f>
        <v/>
      </c>
      <c r="H9571">
        <f>IF(F9571="","",IF(F9571&gt;0,10*F9571^2,0))</f>
        <v/>
      </c>
    </row>
    <row r="9572">
      <c r="A9572">
        <f>Input!A9572</f>
        <v/>
      </c>
      <c r="B9572">
        <f>IF(ISNUMBER(Input!B9572),IF(AND(Input!B9572&gt;=20,Input!B9572&lt;=700),Input!B9572,""),"")</f>
        <v/>
      </c>
      <c r="C9572">
        <f>IF(B9572="","",INT(A9572))</f>
        <v/>
      </c>
      <c r="D9572">
        <f>IF(B9572="","",HOUR(A9572))</f>
        <v/>
      </c>
      <c r="E9572">
        <f>IF(B9572="","",IF(INPUT!$I$1="","",IF(C9572&lt;(INT(INPUT!$I$1)-INPUT!$I$2),"Off Meds",IF(C9572&lt;=(INT(INPUT!$I$1)+INPUT!$I$2),"Washout","On Meds"))))</f>
        <v/>
      </c>
      <c r="F9572">
        <f>IF(B9572="","",1.509*(LN(B9572)^1.084-5.381))</f>
        <v/>
      </c>
      <c r="G9572">
        <f>IF(F9572="","",IF(F9572&lt;0,10*F9572^2,0))</f>
        <v/>
      </c>
      <c r="H9572">
        <f>IF(F9572="","",IF(F9572&gt;0,10*F9572^2,0))</f>
        <v/>
      </c>
    </row>
    <row r="9573">
      <c r="A9573">
        <f>Input!A9573</f>
        <v/>
      </c>
      <c r="B9573">
        <f>IF(ISNUMBER(Input!B9573),IF(AND(Input!B9573&gt;=20,Input!B9573&lt;=700),Input!B9573,""),"")</f>
        <v/>
      </c>
      <c r="C9573">
        <f>IF(B9573="","",INT(A9573))</f>
        <v/>
      </c>
      <c r="D9573">
        <f>IF(B9573="","",HOUR(A9573))</f>
        <v/>
      </c>
      <c r="E9573">
        <f>IF(B9573="","",IF(INPUT!$I$1="","",IF(C9573&lt;(INT(INPUT!$I$1)-INPUT!$I$2),"Off Meds",IF(C9573&lt;=(INT(INPUT!$I$1)+INPUT!$I$2),"Washout","On Meds"))))</f>
        <v/>
      </c>
      <c r="F9573">
        <f>IF(B9573="","",1.509*(LN(B9573)^1.084-5.381))</f>
        <v/>
      </c>
      <c r="G9573">
        <f>IF(F9573="","",IF(F9573&lt;0,10*F9573^2,0))</f>
        <v/>
      </c>
      <c r="H9573">
        <f>IF(F9573="","",IF(F9573&gt;0,10*F9573^2,0))</f>
        <v/>
      </c>
    </row>
    <row r="9574">
      <c r="A9574">
        <f>Input!A9574</f>
        <v/>
      </c>
      <c r="B9574">
        <f>IF(ISNUMBER(Input!B9574),IF(AND(Input!B9574&gt;=20,Input!B9574&lt;=700),Input!B9574,""),"")</f>
        <v/>
      </c>
      <c r="C9574">
        <f>IF(B9574="","",INT(A9574))</f>
        <v/>
      </c>
      <c r="D9574">
        <f>IF(B9574="","",HOUR(A9574))</f>
        <v/>
      </c>
      <c r="E9574">
        <f>IF(B9574="","",IF(INPUT!$I$1="","",IF(C9574&lt;(INT(INPUT!$I$1)-INPUT!$I$2),"Off Meds",IF(C9574&lt;=(INT(INPUT!$I$1)+INPUT!$I$2),"Washout","On Meds"))))</f>
        <v/>
      </c>
      <c r="F9574">
        <f>IF(B9574="","",1.509*(LN(B9574)^1.084-5.381))</f>
        <v/>
      </c>
      <c r="G9574">
        <f>IF(F9574="","",IF(F9574&lt;0,10*F9574^2,0))</f>
        <v/>
      </c>
      <c r="H9574">
        <f>IF(F9574="","",IF(F9574&gt;0,10*F9574^2,0))</f>
        <v/>
      </c>
    </row>
    <row r="9575">
      <c r="A9575">
        <f>Input!A9575</f>
        <v/>
      </c>
      <c r="B9575">
        <f>IF(ISNUMBER(Input!B9575),IF(AND(Input!B9575&gt;=20,Input!B9575&lt;=700),Input!B9575,""),"")</f>
        <v/>
      </c>
      <c r="C9575">
        <f>IF(B9575="","",INT(A9575))</f>
        <v/>
      </c>
      <c r="D9575">
        <f>IF(B9575="","",HOUR(A9575))</f>
        <v/>
      </c>
      <c r="E9575">
        <f>IF(B9575="","",IF(INPUT!$I$1="","",IF(C9575&lt;(INT(INPUT!$I$1)-INPUT!$I$2),"Off Meds",IF(C9575&lt;=(INT(INPUT!$I$1)+INPUT!$I$2),"Washout","On Meds"))))</f>
        <v/>
      </c>
      <c r="F9575">
        <f>IF(B9575="","",1.509*(LN(B9575)^1.084-5.381))</f>
        <v/>
      </c>
      <c r="G9575">
        <f>IF(F9575="","",IF(F9575&lt;0,10*F9575^2,0))</f>
        <v/>
      </c>
      <c r="H9575">
        <f>IF(F9575="","",IF(F9575&gt;0,10*F9575^2,0))</f>
        <v/>
      </c>
    </row>
    <row r="9576">
      <c r="A9576">
        <f>Input!A9576</f>
        <v/>
      </c>
      <c r="B9576">
        <f>IF(ISNUMBER(Input!B9576),IF(AND(Input!B9576&gt;=20,Input!B9576&lt;=700),Input!B9576,""),"")</f>
        <v/>
      </c>
      <c r="C9576">
        <f>IF(B9576="","",INT(A9576))</f>
        <v/>
      </c>
      <c r="D9576">
        <f>IF(B9576="","",HOUR(A9576))</f>
        <v/>
      </c>
      <c r="E9576">
        <f>IF(B9576="","",IF(INPUT!$I$1="","",IF(C9576&lt;(INT(INPUT!$I$1)-INPUT!$I$2),"Off Meds",IF(C9576&lt;=(INT(INPUT!$I$1)+INPUT!$I$2),"Washout","On Meds"))))</f>
        <v/>
      </c>
      <c r="F9576">
        <f>IF(B9576="","",1.509*(LN(B9576)^1.084-5.381))</f>
        <v/>
      </c>
      <c r="G9576">
        <f>IF(F9576="","",IF(F9576&lt;0,10*F9576^2,0))</f>
        <v/>
      </c>
      <c r="H9576">
        <f>IF(F9576="","",IF(F9576&gt;0,10*F9576^2,0))</f>
        <v/>
      </c>
    </row>
    <row r="9577">
      <c r="A9577">
        <f>Input!A9577</f>
        <v/>
      </c>
      <c r="B9577">
        <f>IF(ISNUMBER(Input!B9577),IF(AND(Input!B9577&gt;=20,Input!B9577&lt;=700),Input!B9577,""),"")</f>
        <v/>
      </c>
      <c r="C9577">
        <f>IF(B9577="","",INT(A9577))</f>
        <v/>
      </c>
      <c r="D9577">
        <f>IF(B9577="","",HOUR(A9577))</f>
        <v/>
      </c>
      <c r="E9577">
        <f>IF(B9577="","",IF(INPUT!$I$1="","",IF(C9577&lt;(INT(INPUT!$I$1)-INPUT!$I$2),"Off Meds",IF(C9577&lt;=(INT(INPUT!$I$1)+INPUT!$I$2),"Washout","On Meds"))))</f>
        <v/>
      </c>
      <c r="F9577">
        <f>IF(B9577="","",1.509*(LN(B9577)^1.084-5.381))</f>
        <v/>
      </c>
      <c r="G9577">
        <f>IF(F9577="","",IF(F9577&lt;0,10*F9577^2,0))</f>
        <v/>
      </c>
      <c r="H9577">
        <f>IF(F9577="","",IF(F9577&gt;0,10*F9577^2,0))</f>
        <v/>
      </c>
    </row>
    <row r="9578">
      <c r="A9578">
        <f>Input!A9578</f>
        <v/>
      </c>
      <c r="B9578">
        <f>IF(ISNUMBER(Input!B9578),IF(AND(Input!B9578&gt;=20,Input!B9578&lt;=700),Input!B9578,""),"")</f>
        <v/>
      </c>
      <c r="C9578">
        <f>IF(B9578="","",INT(A9578))</f>
        <v/>
      </c>
      <c r="D9578">
        <f>IF(B9578="","",HOUR(A9578))</f>
        <v/>
      </c>
      <c r="E9578">
        <f>IF(B9578="","",IF(INPUT!$I$1="","",IF(C9578&lt;(INT(INPUT!$I$1)-INPUT!$I$2),"Off Meds",IF(C9578&lt;=(INT(INPUT!$I$1)+INPUT!$I$2),"Washout","On Meds"))))</f>
        <v/>
      </c>
      <c r="F9578">
        <f>IF(B9578="","",1.509*(LN(B9578)^1.084-5.381))</f>
        <v/>
      </c>
      <c r="G9578">
        <f>IF(F9578="","",IF(F9578&lt;0,10*F9578^2,0))</f>
        <v/>
      </c>
      <c r="H9578">
        <f>IF(F9578="","",IF(F9578&gt;0,10*F9578^2,0))</f>
        <v/>
      </c>
    </row>
    <row r="9579">
      <c r="A9579">
        <f>Input!A9579</f>
        <v/>
      </c>
      <c r="B9579">
        <f>IF(ISNUMBER(Input!B9579),IF(AND(Input!B9579&gt;=20,Input!B9579&lt;=700),Input!B9579,""),"")</f>
        <v/>
      </c>
      <c r="C9579">
        <f>IF(B9579="","",INT(A9579))</f>
        <v/>
      </c>
      <c r="D9579">
        <f>IF(B9579="","",HOUR(A9579))</f>
        <v/>
      </c>
      <c r="E9579">
        <f>IF(B9579="","",IF(INPUT!$I$1="","",IF(C9579&lt;(INT(INPUT!$I$1)-INPUT!$I$2),"Off Meds",IF(C9579&lt;=(INT(INPUT!$I$1)+INPUT!$I$2),"Washout","On Meds"))))</f>
        <v/>
      </c>
      <c r="F9579">
        <f>IF(B9579="","",1.509*(LN(B9579)^1.084-5.381))</f>
        <v/>
      </c>
      <c r="G9579">
        <f>IF(F9579="","",IF(F9579&lt;0,10*F9579^2,0))</f>
        <v/>
      </c>
      <c r="H9579">
        <f>IF(F9579="","",IF(F9579&gt;0,10*F9579^2,0))</f>
        <v/>
      </c>
    </row>
    <row r="9580">
      <c r="A9580">
        <f>Input!A9580</f>
        <v/>
      </c>
      <c r="B9580">
        <f>IF(ISNUMBER(Input!B9580),IF(AND(Input!B9580&gt;=20,Input!B9580&lt;=700),Input!B9580,""),"")</f>
        <v/>
      </c>
      <c r="C9580">
        <f>IF(B9580="","",INT(A9580))</f>
        <v/>
      </c>
      <c r="D9580">
        <f>IF(B9580="","",HOUR(A9580))</f>
        <v/>
      </c>
      <c r="E9580">
        <f>IF(B9580="","",IF(INPUT!$I$1="","",IF(C9580&lt;(INT(INPUT!$I$1)-INPUT!$I$2),"Off Meds",IF(C9580&lt;=(INT(INPUT!$I$1)+INPUT!$I$2),"Washout","On Meds"))))</f>
        <v/>
      </c>
      <c r="F9580">
        <f>IF(B9580="","",1.509*(LN(B9580)^1.084-5.381))</f>
        <v/>
      </c>
      <c r="G9580">
        <f>IF(F9580="","",IF(F9580&lt;0,10*F9580^2,0))</f>
        <v/>
      </c>
      <c r="H9580">
        <f>IF(F9580="","",IF(F9580&gt;0,10*F9580^2,0))</f>
        <v/>
      </c>
    </row>
    <row r="9581">
      <c r="A9581">
        <f>Input!A9581</f>
        <v/>
      </c>
      <c r="B9581">
        <f>IF(ISNUMBER(Input!B9581),IF(AND(Input!B9581&gt;=20,Input!B9581&lt;=700),Input!B9581,""),"")</f>
        <v/>
      </c>
      <c r="C9581">
        <f>IF(B9581="","",INT(A9581))</f>
        <v/>
      </c>
      <c r="D9581">
        <f>IF(B9581="","",HOUR(A9581))</f>
        <v/>
      </c>
      <c r="E9581">
        <f>IF(B9581="","",IF(INPUT!$I$1="","",IF(C9581&lt;(INT(INPUT!$I$1)-INPUT!$I$2),"Off Meds",IF(C9581&lt;=(INT(INPUT!$I$1)+INPUT!$I$2),"Washout","On Meds"))))</f>
        <v/>
      </c>
      <c r="F9581">
        <f>IF(B9581="","",1.509*(LN(B9581)^1.084-5.381))</f>
        <v/>
      </c>
      <c r="G9581">
        <f>IF(F9581="","",IF(F9581&lt;0,10*F9581^2,0))</f>
        <v/>
      </c>
      <c r="H9581">
        <f>IF(F9581="","",IF(F9581&gt;0,10*F9581^2,0))</f>
        <v/>
      </c>
    </row>
    <row r="9582">
      <c r="A9582">
        <f>Input!A9582</f>
        <v/>
      </c>
      <c r="B9582">
        <f>IF(ISNUMBER(Input!B9582),IF(AND(Input!B9582&gt;=20,Input!B9582&lt;=700),Input!B9582,""),"")</f>
        <v/>
      </c>
      <c r="C9582">
        <f>IF(B9582="","",INT(A9582))</f>
        <v/>
      </c>
      <c r="D9582">
        <f>IF(B9582="","",HOUR(A9582))</f>
        <v/>
      </c>
      <c r="E9582">
        <f>IF(B9582="","",IF(INPUT!$I$1="","",IF(C9582&lt;(INT(INPUT!$I$1)-INPUT!$I$2),"Off Meds",IF(C9582&lt;=(INT(INPUT!$I$1)+INPUT!$I$2),"Washout","On Meds"))))</f>
        <v/>
      </c>
      <c r="F9582">
        <f>IF(B9582="","",1.509*(LN(B9582)^1.084-5.381))</f>
        <v/>
      </c>
      <c r="G9582">
        <f>IF(F9582="","",IF(F9582&lt;0,10*F9582^2,0))</f>
        <v/>
      </c>
      <c r="H9582">
        <f>IF(F9582="","",IF(F9582&gt;0,10*F9582^2,0))</f>
        <v/>
      </c>
    </row>
    <row r="9583">
      <c r="A9583">
        <f>Input!A9583</f>
        <v/>
      </c>
      <c r="B9583">
        <f>IF(ISNUMBER(Input!B9583),IF(AND(Input!B9583&gt;=20,Input!B9583&lt;=700),Input!B9583,""),"")</f>
        <v/>
      </c>
      <c r="C9583">
        <f>IF(B9583="","",INT(A9583))</f>
        <v/>
      </c>
      <c r="D9583">
        <f>IF(B9583="","",HOUR(A9583))</f>
        <v/>
      </c>
      <c r="E9583">
        <f>IF(B9583="","",IF(INPUT!$I$1="","",IF(C9583&lt;(INT(INPUT!$I$1)-INPUT!$I$2),"Off Meds",IF(C9583&lt;=(INT(INPUT!$I$1)+INPUT!$I$2),"Washout","On Meds"))))</f>
        <v/>
      </c>
      <c r="F9583">
        <f>IF(B9583="","",1.509*(LN(B9583)^1.084-5.381))</f>
        <v/>
      </c>
      <c r="G9583">
        <f>IF(F9583="","",IF(F9583&lt;0,10*F9583^2,0))</f>
        <v/>
      </c>
      <c r="H9583">
        <f>IF(F9583="","",IF(F9583&gt;0,10*F9583^2,0))</f>
        <v/>
      </c>
    </row>
    <row r="9584">
      <c r="A9584">
        <f>Input!A9584</f>
        <v/>
      </c>
      <c r="B9584">
        <f>IF(ISNUMBER(Input!B9584),IF(AND(Input!B9584&gt;=20,Input!B9584&lt;=700),Input!B9584,""),"")</f>
        <v/>
      </c>
      <c r="C9584">
        <f>IF(B9584="","",INT(A9584))</f>
        <v/>
      </c>
      <c r="D9584">
        <f>IF(B9584="","",HOUR(A9584))</f>
        <v/>
      </c>
      <c r="E9584">
        <f>IF(B9584="","",IF(INPUT!$I$1="","",IF(C9584&lt;(INT(INPUT!$I$1)-INPUT!$I$2),"Off Meds",IF(C9584&lt;=(INT(INPUT!$I$1)+INPUT!$I$2),"Washout","On Meds"))))</f>
        <v/>
      </c>
      <c r="F9584">
        <f>IF(B9584="","",1.509*(LN(B9584)^1.084-5.381))</f>
        <v/>
      </c>
      <c r="G9584">
        <f>IF(F9584="","",IF(F9584&lt;0,10*F9584^2,0))</f>
        <v/>
      </c>
      <c r="H9584">
        <f>IF(F9584="","",IF(F9584&gt;0,10*F9584^2,0))</f>
        <v/>
      </c>
    </row>
    <row r="9585">
      <c r="A9585">
        <f>Input!A9585</f>
        <v/>
      </c>
      <c r="B9585">
        <f>IF(ISNUMBER(Input!B9585),IF(AND(Input!B9585&gt;=20,Input!B9585&lt;=700),Input!B9585,""),"")</f>
        <v/>
      </c>
      <c r="C9585">
        <f>IF(B9585="","",INT(A9585))</f>
        <v/>
      </c>
      <c r="D9585">
        <f>IF(B9585="","",HOUR(A9585))</f>
        <v/>
      </c>
      <c r="E9585">
        <f>IF(B9585="","",IF(INPUT!$I$1="","",IF(C9585&lt;(INT(INPUT!$I$1)-INPUT!$I$2),"Off Meds",IF(C9585&lt;=(INT(INPUT!$I$1)+INPUT!$I$2),"Washout","On Meds"))))</f>
        <v/>
      </c>
      <c r="F9585">
        <f>IF(B9585="","",1.509*(LN(B9585)^1.084-5.381))</f>
        <v/>
      </c>
      <c r="G9585">
        <f>IF(F9585="","",IF(F9585&lt;0,10*F9585^2,0))</f>
        <v/>
      </c>
      <c r="H9585">
        <f>IF(F9585="","",IF(F9585&gt;0,10*F9585^2,0))</f>
        <v/>
      </c>
    </row>
    <row r="9586">
      <c r="A9586">
        <f>Input!A9586</f>
        <v/>
      </c>
      <c r="B9586">
        <f>IF(ISNUMBER(Input!B9586),IF(AND(Input!B9586&gt;=20,Input!B9586&lt;=700),Input!B9586,""),"")</f>
        <v/>
      </c>
      <c r="C9586">
        <f>IF(B9586="","",INT(A9586))</f>
        <v/>
      </c>
      <c r="D9586">
        <f>IF(B9586="","",HOUR(A9586))</f>
        <v/>
      </c>
      <c r="E9586">
        <f>IF(B9586="","",IF(INPUT!$I$1="","",IF(C9586&lt;(INT(INPUT!$I$1)-INPUT!$I$2),"Off Meds",IF(C9586&lt;=(INT(INPUT!$I$1)+INPUT!$I$2),"Washout","On Meds"))))</f>
        <v/>
      </c>
      <c r="F9586">
        <f>IF(B9586="","",1.509*(LN(B9586)^1.084-5.381))</f>
        <v/>
      </c>
      <c r="G9586">
        <f>IF(F9586="","",IF(F9586&lt;0,10*F9586^2,0))</f>
        <v/>
      </c>
      <c r="H9586">
        <f>IF(F9586="","",IF(F9586&gt;0,10*F9586^2,0))</f>
        <v/>
      </c>
    </row>
    <row r="9587">
      <c r="A9587">
        <f>Input!A9587</f>
        <v/>
      </c>
      <c r="B9587">
        <f>IF(ISNUMBER(Input!B9587),IF(AND(Input!B9587&gt;=20,Input!B9587&lt;=700),Input!B9587,""),"")</f>
        <v/>
      </c>
      <c r="C9587">
        <f>IF(B9587="","",INT(A9587))</f>
        <v/>
      </c>
      <c r="D9587">
        <f>IF(B9587="","",HOUR(A9587))</f>
        <v/>
      </c>
      <c r="E9587">
        <f>IF(B9587="","",IF(INPUT!$I$1="","",IF(C9587&lt;(INT(INPUT!$I$1)-INPUT!$I$2),"Off Meds",IF(C9587&lt;=(INT(INPUT!$I$1)+INPUT!$I$2),"Washout","On Meds"))))</f>
        <v/>
      </c>
      <c r="F9587">
        <f>IF(B9587="","",1.509*(LN(B9587)^1.084-5.381))</f>
        <v/>
      </c>
      <c r="G9587">
        <f>IF(F9587="","",IF(F9587&lt;0,10*F9587^2,0))</f>
        <v/>
      </c>
      <c r="H9587">
        <f>IF(F9587="","",IF(F9587&gt;0,10*F9587^2,0))</f>
        <v/>
      </c>
    </row>
    <row r="9588">
      <c r="A9588">
        <f>Input!A9588</f>
        <v/>
      </c>
      <c r="B9588">
        <f>IF(ISNUMBER(Input!B9588),IF(AND(Input!B9588&gt;=20,Input!B9588&lt;=700),Input!B9588,""),"")</f>
        <v/>
      </c>
      <c r="C9588">
        <f>IF(B9588="","",INT(A9588))</f>
        <v/>
      </c>
      <c r="D9588">
        <f>IF(B9588="","",HOUR(A9588))</f>
        <v/>
      </c>
      <c r="E9588">
        <f>IF(B9588="","",IF(INPUT!$I$1="","",IF(C9588&lt;(INT(INPUT!$I$1)-INPUT!$I$2),"Off Meds",IF(C9588&lt;=(INT(INPUT!$I$1)+INPUT!$I$2),"Washout","On Meds"))))</f>
        <v/>
      </c>
      <c r="F9588">
        <f>IF(B9588="","",1.509*(LN(B9588)^1.084-5.381))</f>
        <v/>
      </c>
      <c r="G9588">
        <f>IF(F9588="","",IF(F9588&lt;0,10*F9588^2,0))</f>
        <v/>
      </c>
      <c r="H9588">
        <f>IF(F9588="","",IF(F9588&gt;0,10*F9588^2,0))</f>
        <v/>
      </c>
    </row>
    <row r="9589">
      <c r="A9589">
        <f>Input!A9589</f>
        <v/>
      </c>
      <c r="B9589">
        <f>IF(ISNUMBER(Input!B9589),IF(AND(Input!B9589&gt;=20,Input!B9589&lt;=700),Input!B9589,""),"")</f>
        <v/>
      </c>
      <c r="C9589">
        <f>IF(B9589="","",INT(A9589))</f>
        <v/>
      </c>
      <c r="D9589">
        <f>IF(B9589="","",HOUR(A9589))</f>
        <v/>
      </c>
      <c r="E9589">
        <f>IF(B9589="","",IF(INPUT!$I$1="","",IF(C9589&lt;(INT(INPUT!$I$1)-INPUT!$I$2),"Off Meds",IF(C9589&lt;=(INT(INPUT!$I$1)+INPUT!$I$2),"Washout","On Meds"))))</f>
        <v/>
      </c>
      <c r="F9589">
        <f>IF(B9589="","",1.509*(LN(B9589)^1.084-5.381))</f>
        <v/>
      </c>
      <c r="G9589">
        <f>IF(F9589="","",IF(F9589&lt;0,10*F9589^2,0))</f>
        <v/>
      </c>
      <c r="H9589">
        <f>IF(F9589="","",IF(F9589&gt;0,10*F9589^2,0))</f>
        <v/>
      </c>
    </row>
    <row r="9590">
      <c r="A9590">
        <f>Input!A9590</f>
        <v/>
      </c>
      <c r="B9590">
        <f>IF(ISNUMBER(Input!B9590),IF(AND(Input!B9590&gt;=20,Input!B9590&lt;=700),Input!B9590,""),"")</f>
        <v/>
      </c>
      <c r="C9590">
        <f>IF(B9590="","",INT(A9590))</f>
        <v/>
      </c>
      <c r="D9590">
        <f>IF(B9590="","",HOUR(A9590))</f>
        <v/>
      </c>
      <c r="E9590">
        <f>IF(B9590="","",IF(INPUT!$I$1="","",IF(C9590&lt;(INT(INPUT!$I$1)-INPUT!$I$2),"Off Meds",IF(C9590&lt;=(INT(INPUT!$I$1)+INPUT!$I$2),"Washout","On Meds"))))</f>
        <v/>
      </c>
      <c r="F9590">
        <f>IF(B9590="","",1.509*(LN(B9590)^1.084-5.381))</f>
        <v/>
      </c>
      <c r="G9590">
        <f>IF(F9590="","",IF(F9590&lt;0,10*F9590^2,0))</f>
        <v/>
      </c>
      <c r="H9590">
        <f>IF(F9590="","",IF(F9590&gt;0,10*F9590^2,0))</f>
        <v/>
      </c>
    </row>
    <row r="9591">
      <c r="A9591">
        <f>Input!A9591</f>
        <v/>
      </c>
      <c r="B9591">
        <f>IF(ISNUMBER(Input!B9591),IF(AND(Input!B9591&gt;=20,Input!B9591&lt;=700),Input!B9591,""),"")</f>
        <v/>
      </c>
      <c r="C9591">
        <f>IF(B9591="","",INT(A9591))</f>
        <v/>
      </c>
      <c r="D9591">
        <f>IF(B9591="","",HOUR(A9591))</f>
        <v/>
      </c>
      <c r="E9591">
        <f>IF(B9591="","",IF(INPUT!$I$1="","",IF(C9591&lt;(INT(INPUT!$I$1)-INPUT!$I$2),"Off Meds",IF(C9591&lt;=(INT(INPUT!$I$1)+INPUT!$I$2),"Washout","On Meds"))))</f>
        <v/>
      </c>
      <c r="F9591">
        <f>IF(B9591="","",1.509*(LN(B9591)^1.084-5.381))</f>
        <v/>
      </c>
      <c r="G9591">
        <f>IF(F9591="","",IF(F9591&lt;0,10*F9591^2,0))</f>
        <v/>
      </c>
      <c r="H9591">
        <f>IF(F9591="","",IF(F9591&gt;0,10*F9591^2,0))</f>
        <v/>
      </c>
    </row>
    <row r="9592">
      <c r="A9592">
        <f>Input!A9592</f>
        <v/>
      </c>
      <c r="B9592">
        <f>IF(ISNUMBER(Input!B9592),IF(AND(Input!B9592&gt;=20,Input!B9592&lt;=700),Input!B9592,""),"")</f>
        <v/>
      </c>
      <c r="C9592">
        <f>IF(B9592="","",INT(A9592))</f>
        <v/>
      </c>
      <c r="D9592">
        <f>IF(B9592="","",HOUR(A9592))</f>
        <v/>
      </c>
      <c r="E9592">
        <f>IF(B9592="","",IF(INPUT!$I$1="","",IF(C9592&lt;(INT(INPUT!$I$1)-INPUT!$I$2),"Off Meds",IF(C9592&lt;=(INT(INPUT!$I$1)+INPUT!$I$2),"Washout","On Meds"))))</f>
        <v/>
      </c>
      <c r="F9592">
        <f>IF(B9592="","",1.509*(LN(B9592)^1.084-5.381))</f>
        <v/>
      </c>
      <c r="G9592">
        <f>IF(F9592="","",IF(F9592&lt;0,10*F9592^2,0))</f>
        <v/>
      </c>
      <c r="H9592">
        <f>IF(F9592="","",IF(F9592&gt;0,10*F9592^2,0))</f>
        <v/>
      </c>
    </row>
    <row r="9593">
      <c r="A9593">
        <f>Input!A9593</f>
        <v/>
      </c>
      <c r="B9593">
        <f>IF(ISNUMBER(Input!B9593),IF(AND(Input!B9593&gt;=20,Input!B9593&lt;=700),Input!B9593,""),"")</f>
        <v/>
      </c>
      <c r="C9593">
        <f>IF(B9593="","",INT(A9593))</f>
        <v/>
      </c>
      <c r="D9593">
        <f>IF(B9593="","",HOUR(A9593))</f>
        <v/>
      </c>
      <c r="E9593">
        <f>IF(B9593="","",IF(INPUT!$I$1="","",IF(C9593&lt;(INT(INPUT!$I$1)-INPUT!$I$2),"Off Meds",IF(C9593&lt;=(INT(INPUT!$I$1)+INPUT!$I$2),"Washout","On Meds"))))</f>
        <v/>
      </c>
      <c r="F9593">
        <f>IF(B9593="","",1.509*(LN(B9593)^1.084-5.381))</f>
        <v/>
      </c>
      <c r="G9593">
        <f>IF(F9593="","",IF(F9593&lt;0,10*F9593^2,0))</f>
        <v/>
      </c>
      <c r="H9593">
        <f>IF(F9593="","",IF(F9593&gt;0,10*F9593^2,0))</f>
        <v/>
      </c>
    </row>
    <row r="9594">
      <c r="A9594">
        <f>Input!A9594</f>
        <v/>
      </c>
      <c r="B9594">
        <f>IF(ISNUMBER(Input!B9594),IF(AND(Input!B9594&gt;=20,Input!B9594&lt;=700),Input!B9594,""),"")</f>
        <v/>
      </c>
      <c r="C9594">
        <f>IF(B9594="","",INT(A9594))</f>
        <v/>
      </c>
      <c r="D9594">
        <f>IF(B9594="","",HOUR(A9594))</f>
        <v/>
      </c>
      <c r="E9594">
        <f>IF(B9594="","",IF(INPUT!$I$1="","",IF(C9594&lt;(INT(INPUT!$I$1)-INPUT!$I$2),"Off Meds",IF(C9594&lt;=(INT(INPUT!$I$1)+INPUT!$I$2),"Washout","On Meds"))))</f>
        <v/>
      </c>
      <c r="F9594">
        <f>IF(B9594="","",1.509*(LN(B9594)^1.084-5.381))</f>
        <v/>
      </c>
      <c r="G9594">
        <f>IF(F9594="","",IF(F9594&lt;0,10*F9594^2,0))</f>
        <v/>
      </c>
      <c r="H9594">
        <f>IF(F9594="","",IF(F9594&gt;0,10*F9594^2,0))</f>
        <v/>
      </c>
    </row>
    <row r="9595">
      <c r="A9595">
        <f>Input!A9595</f>
        <v/>
      </c>
      <c r="B9595">
        <f>IF(ISNUMBER(Input!B9595),IF(AND(Input!B9595&gt;=20,Input!B9595&lt;=700),Input!B9595,""),"")</f>
        <v/>
      </c>
      <c r="C9595">
        <f>IF(B9595="","",INT(A9595))</f>
        <v/>
      </c>
      <c r="D9595">
        <f>IF(B9595="","",HOUR(A9595))</f>
        <v/>
      </c>
      <c r="E9595">
        <f>IF(B9595="","",IF(INPUT!$I$1="","",IF(C9595&lt;(INT(INPUT!$I$1)-INPUT!$I$2),"Off Meds",IF(C9595&lt;=(INT(INPUT!$I$1)+INPUT!$I$2),"Washout","On Meds"))))</f>
        <v/>
      </c>
      <c r="F9595">
        <f>IF(B9595="","",1.509*(LN(B9595)^1.084-5.381))</f>
        <v/>
      </c>
      <c r="G9595">
        <f>IF(F9595="","",IF(F9595&lt;0,10*F9595^2,0))</f>
        <v/>
      </c>
      <c r="H9595">
        <f>IF(F9595="","",IF(F9595&gt;0,10*F9595^2,0))</f>
        <v/>
      </c>
    </row>
    <row r="9596">
      <c r="A9596">
        <f>Input!A9596</f>
        <v/>
      </c>
      <c r="B9596">
        <f>IF(ISNUMBER(Input!B9596),IF(AND(Input!B9596&gt;=20,Input!B9596&lt;=700),Input!B9596,""),"")</f>
        <v/>
      </c>
      <c r="C9596">
        <f>IF(B9596="","",INT(A9596))</f>
        <v/>
      </c>
      <c r="D9596">
        <f>IF(B9596="","",HOUR(A9596))</f>
        <v/>
      </c>
      <c r="E9596">
        <f>IF(B9596="","",IF(INPUT!$I$1="","",IF(C9596&lt;(INT(INPUT!$I$1)-INPUT!$I$2),"Off Meds",IF(C9596&lt;=(INT(INPUT!$I$1)+INPUT!$I$2),"Washout","On Meds"))))</f>
        <v/>
      </c>
      <c r="F9596">
        <f>IF(B9596="","",1.509*(LN(B9596)^1.084-5.381))</f>
        <v/>
      </c>
      <c r="G9596">
        <f>IF(F9596="","",IF(F9596&lt;0,10*F9596^2,0))</f>
        <v/>
      </c>
      <c r="H9596">
        <f>IF(F9596="","",IF(F9596&gt;0,10*F9596^2,0))</f>
        <v/>
      </c>
    </row>
    <row r="9597">
      <c r="A9597">
        <f>Input!A9597</f>
        <v/>
      </c>
      <c r="B9597">
        <f>IF(ISNUMBER(Input!B9597),IF(AND(Input!B9597&gt;=20,Input!B9597&lt;=700),Input!B9597,""),"")</f>
        <v/>
      </c>
      <c r="C9597">
        <f>IF(B9597="","",INT(A9597))</f>
        <v/>
      </c>
      <c r="D9597">
        <f>IF(B9597="","",HOUR(A9597))</f>
        <v/>
      </c>
      <c r="E9597">
        <f>IF(B9597="","",IF(INPUT!$I$1="","",IF(C9597&lt;(INT(INPUT!$I$1)-INPUT!$I$2),"Off Meds",IF(C9597&lt;=(INT(INPUT!$I$1)+INPUT!$I$2),"Washout","On Meds"))))</f>
        <v/>
      </c>
      <c r="F9597">
        <f>IF(B9597="","",1.509*(LN(B9597)^1.084-5.381))</f>
        <v/>
      </c>
      <c r="G9597">
        <f>IF(F9597="","",IF(F9597&lt;0,10*F9597^2,0))</f>
        <v/>
      </c>
      <c r="H9597">
        <f>IF(F9597="","",IF(F9597&gt;0,10*F9597^2,0))</f>
        <v/>
      </c>
    </row>
    <row r="9598">
      <c r="A9598">
        <f>Input!A9598</f>
        <v/>
      </c>
      <c r="B9598">
        <f>IF(ISNUMBER(Input!B9598),IF(AND(Input!B9598&gt;=20,Input!B9598&lt;=700),Input!B9598,""),"")</f>
        <v/>
      </c>
      <c r="C9598">
        <f>IF(B9598="","",INT(A9598))</f>
        <v/>
      </c>
      <c r="D9598">
        <f>IF(B9598="","",HOUR(A9598))</f>
        <v/>
      </c>
      <c r="E9598">
        <f>IF(B9598="","",IF(INPUT!$I$1="","",IF(C9598&lt;(INT(INPUT!$I$1)-INPUT!$I$2),"Off Meds",IF(C9598&lt;=(INT(INPUT!$I$1)+INPUT!$I$2),"Washout","On Meds"))))</f>
        <v/>
      </c>
      <c r="F9598">
        <f>IF(B9598="","",1.509*(LN(B9598)^1.084-5.381))</f>
        <v/>
      </c>
      <c r="G9598">
        <f>IF(F9598="","",IF(F9598&lt;0,10*F9598^2,0))</f>
        <v/>
      </c>
      <c r="H9598">
        <f>IF(F9598="","",IF(F9598&gt;0,10*F9598^2,0))</f>
        <v/>
      </c>
    </row>
    <row r="9599">
      <c r="A9599">
        <f>Input!A9599</f>
        <v/>
      </c>
      <c r="B9599">
        <f>IF(ISNUMBER(Input!B9599),IF(AND(Input!B9599&gt;=20,Input!B9599&lt;=700),Input!B9599,""),"")</f>
        <v/>
      </c>
      <c r="C9599">
        <f>IF(B9599="","",INT(A9599))</f>
        <v/>
      </c>
      <c r="D9599">
        <f>IF(B9599="","",HOUR(A9599))</f>
        <v/>
      </c>
      <c r="E9599">
        <f>IF(B9599="","",IF(INPUT!$I$1="","",IF(C9599&lt;(INT(INPUT!$I$1)-INPUT!$I$2),"Off Meds",IF(C9599&lt;=(INT(INPUT!$I$1)+INPUT!$I$2),"Washout","On Meds"))))</f>
        <v/>
      </c>
      <c r="F9599">
        <f>IF(B9599="","",1.509*(LN(B9599)^1.084-5.381))</f>
        <v/>
      </c>
      <c r="G9599">
        <f>IF(F9599="","",IF(F9599&lt;0,10*F9599^2,0))</f>
        <v/>
      </c>
      <c r="H9599">
        <f>IF(F9599="","",IF(F9599&gt;0,10*F9599^2,0))</f>
        <v/>
      </c>
    </row>
    <row r="9600">
      <c r="A9600">
        <f>Input!A9600</f>
        <v/>
      </c>
      <c r="B9600">
        <f>IF(ISNUMBER(Input!B9600),IF(AND(Input!B9600&gt;=20,Input!B9600&lt;=700),Input!B9600,""),"")</f>
        <v/>
      </c>
      <c r="C9600">
        <f>IF(B9600="","",INT(A9600))</f>
        <v/>
      </c>
      <c r="D9600">
        <f>IF(B9600="","",HOUR(A9600))</f>
        <v/>
      </c>
      <c r="E9600">
        <f>IF(B9600="","",IF(INPUT!$I$1="","",IF(C9600&lt;(INT(INPUT!$I$1)-INPUT!$I$2),"Off Meds",IF(C9600&lt;=(INT(INPUT!$I$1)+INPUT!$I$2),"Washout","On Meds"))))</f>
        <v/>
      </c>
      <c r="F9600">
        <f>IF(B9600="","",1.509*(LN(B9600)^1.084-5.381))</f>
        <v/>
      </c>
      <c r="G9600">
        <f>IF(F9600="","",IF(F9600&lt;0,10*F9600^2,0))</f>
        <v/>
      </c>
      <c r="H9600">
        <f>IF(F9600="","",IF(F9600&gt;0,10*F9600^2,0))</f>
        <v/>
      </c>
    </row>
    <row r="9601">
      <c r="A9601">
        <f>Input!A9601</f>
        <v/>
      </c>
      <c r="B9601">
        <f>IF(ISNUMBER(Input!B9601),IF(AND(Input!B9601&gt;=20,Input!B9601&lt;=700),Input!B9601,""),"")</f>
        <v/>
      </c>
      <c r="C9601">
        <f>IF(B9601="","",INT(A9601))</f>
        <v/>
      </c>
      <c r="D9601">
        <f>IF(B9601="","",HOUR(A9601))</f>
        <v/>
      </c>
      <c r="E9601">
        <f>IF(B9601="","",IF(INPUT!$I$1="","",IF(C9601&lt;(INT(INPUT!$I$1)-INPUT!$I$2),"Off Meds",IF(C9601&lt;=(INT(INPUT!$I$1)+INPUT!$I$2),"Washout","On Meds"))))</f>
        <v/>
      </c>
      <c r="F9601">
        <f>IF(B9601="","",1.509*(LN(B9601)^1.084-5.381))</f>
        <v/>
      </c>
      <c r="G9601">
        <f>IF(F9601="","",IF(F9601&lt;0,10*F9601^2,0))</f>
        <v/>
      </c>
      <c r="H9601">
        <f>IF(F9601="","",IF(F9601&gt;0,10*F9601^2,0))</f>
        <v/>
      </c>
    </row>
    <row r="9602">
      <c r="A9602">
        <f>Input!A9602</f>
        <v/>
      </c>
      <c r="B9602">
        <f>IF(ISNUMBER(Input!B9602),IF(AND(Input!B9602&gt;=20,Input!B9602&lt;=700),Input!B9602,""),"")</f>
        <v/>
      </c>
      <c r="C9602">
        <f>IF(B9602="","",INT(A9602))</f>
        <v/>
      </c>
      <c r="D9602">
        <f>IF(B9602="","",HOUR(A9602))</f>
        <v/>
      </c>
      <c r="E9602">
        <f>IF(B9602="","",IF(INPUT!$I$1="","",IF(C9602&lt;(INT(INPUT!$I$1)-INPUT!$I$2),"Off Meds",IF(C9602&lt;=(INT(INPUT!$I$1)+INPUT!$I$2),"Washout","On Meds"))))</f>
        <v/>
      </c>
      <c r="F9602">
        <f>IF(B9602="","",1.509*(LN(B9602)^1.084-5.381))</f>
        <v/>
      </c>
      <c r="G9602">
        <f>IF(F9602="","",IF(F9602&lt;0,10*F9602^2,0))</f>
        <v/>
      </c>
      <c r="H9602">
        <f>IF(F9602="","",IF(F9602&gt;0,10*F9602^2,0))</f>
        <v/>
      </c>
    </row>
    <row r="9603">
      <c r="A9603">
        <f>Input!A9603</f>
        <v/>
      </c>
      <c r="B9603">
        <f>IF(ISNUMBER(Input!B9603),IF(AND(Input!B9603&gt;=20,Input!B9603&lt;=700),Input!B9603,""),"")</f>
        <v/>
      </c>
      <c r="C9603">
        <f>IF(B9603="","",INT(A9603))</f>
        <v/>
      </c>
      <c r="D9603">
        <f>IF(B9603="","",HOUR(A9603))</f>
        <v/>
      </c>
      <c r="E9603">
        <f>IF(B9603="","",IF(INPUT!$I$1="","",IF(C9603&lt;(INT(INPUT!$I$1)-INPUT!$I$2),"Off Meds",IF(C9603&lt;=(INT(INPUT!$I$1)+INPUT!$I$2),"Washout","On Meds"))))</f>
        <v/>
      </c>
      <c r="F9603">
        <f>IF(B9603="","",1.509*(LN(B9603)^1.084-5.381))</f>
        <v/>
      </c>
      <c r="G9603">
        <f>IF(F9603="","",IF(F9603&lt;0,10*F9603^2,0))</f>
        <v/>
      </c>
      <c r="H9603">
        <f>IF(F9603="","",IF(F9603&gt;0,10*F9603^2,0))</f>
        <v/>
      </c>
    </row>
    <row r="9604">
      <c r="A9604">
        <f>Input!A9604</f>
        <v/>
      </c>
      <c r="B9604">
        <f>IF(ISNUMBER(Input!B9604),IF(AND(Input!B9604&gt;=20,Input!B9604&lt;=700),Input!B9604,""),"")</f>
        <v/>
      </c>
      <c r="C9604">
        <f>IF(B9604="","",INT(A9604))</f>
        <v/>
      </c>
      <c r="D9604">
        <f>IF(B9604="","",HOUR(A9604))</f>
        <v/>
      </c>
      <c r="E9604">
        <f>IF(B9604="","",IF(INPUT!$I$1="","",IF(C9604&lt;(INT(INPUT!$I$1)-INPUT!$I$2),"Off Meds",IF(C9604&lt;=(INT(INPUT!$I$1)+INPUT!$I$2),"Washout","On Meds"))))</f>
        <v/>
      </c>
      <c r="F9604">
        <f>IF(B9604="","",1.509*(LN(B9604)^1.084-5.381))</f>
        <v/>
      </c>
      <c r="G9604">
        <f>IF(F9604="","",IF(F9604&lt;0,10*F9604^2,0))</f>
        <v/>
      </c>
      <c r="H9604">
        <f>IF(F9604="","",IF(F9604&gt;0,10*F9604^2,0))</f>
        <v/>
      </c>
    </row>
    <row r="9605">
      <c r="A9605">
        <f>Input!A9605</f>
        <v/>
      </c>
      <c r="B9605">
        <f>IF(ISNUMBER(Input!B9605),IF(AND(Input!B9605&gt;=20,Input!B9605&lt;=700),Input!B9605,""),"")</f>
        <v/>
      </c>
      <c r="C9605">
        <f>IF(B9605="","",INT(A9605))</f>
        <v/>
      </c>
      <c r="D9605">
        <f>IF(B9605="","",HOUR(A9605))</f>
        <v/>
      </c>
      <c r="E9605">
        <f>IF(B9605="","",IF(INPUT!$I$1="","",IF(C9605&lt;(INT(INPUT!$I$1)-INPUT!$I$2),"Off Meds",IF(C9605&lt;=(INT(INPUT!$I$1)+INPUT!$I$2),"Washout","On Meds"))))</f>
        <v/>
      </c>
      <c r="F9605">
        <f>IF(B9605="","",1.509*(LN(B9605)^1.084-5.381))</f>
        <v/>
      </c>
      <c r="G9605">
        <f>IF(F9605="","",IF(F9605&lt;0,10*F9605^2,0))</f>
        <v/>
      </c>
      <c r="H9605">
        <f>IF(F9605="","",IF(F9605&gt;0,10*F9605^2,0))</f>
        <v/>
      </c>
    </row>
    <row r="9606">
      <c r="A9606">
        <f>Input!A9606</f>
        <v/>
      </c>
      <c r="B9606">
        <f>IF(ISNUMBER(Input!B9606),IF(AND(Input!B9606&gt;=20,Input!B9606&lt;=700),Input!B9606,""),"")</f>
        <v/>
      </c>
      <c r="C9606">
        <f>IF(B9606="","",INT(A9606))</f>
        <v/>
      </c>
      <c r="D9606">
        <f>IF(B9606="","",HOUR(A9606))</f>
        <v/>
      </c>
      <c r="E9606">
        <f>IF(B9606="","",IF(INPUT!$I$1="","",IF(C9606&lt;(INT(INPUT!$I$1)-INPUT!$I$2),"Off Meds",IF(C9606&lt;=(INT(INPUT!$I$1)+INPUT!$I$2),"Washout","On Meds"))))</f>
        <v/>
      </c>
      <c r="F9606">
        <f>IF(B9606="","",1.509*(LN(B9606)^1.084-5.381))</f>
        <v/>
      </c>
      <c r="G9606">
        <f>IF(F9606="","",IF(F9606&lt;0,10*F9606^2,0))</f>
        <v/>
      </c>
      <c r="H9606">
        <f>IF(F9606="","",IF(F9606&gt;0,10*F9606^2,0))</f>
        <v/>
      </c>
    </row>
    <row r="9607">
      <c r="A9607">
        <f>Input!A9607</f>
        <v/>
      </c>
      <c r="B9607">
        <f>IF(ISNUMBER(Input!B9607),IF(AND(Input!B9607&gt;=20,Input!B9607&lt;=700),Input!B9607,""),"")</f>
        <v/>
      </c>
      <c r="C9607">
        <f>IF(B9607="","",INT(A9607))</f>
        <v/>
      </c>
      <c r="D9607">
        <f>IF(B9607="","",HOUR(A9607))</f>
        <v/>
      </c>
      <c r="E9607">
        <f>IF(B9607="","",IF(INPUT!$I$1="","",IF(C9607&lt;(INT(INPUT!$I$1)-INPUT!$I$2),"Off Meds",IF(C9607&lt;=(INT(INPUT!$I$1)+INPUT!$I$2),"Washout","On Meds"))))</f>
        <v/>
      </c>
      <c r="F9607">
        <f>IF(B9607="","",1.509*(LN(B9607)^1.084-5.381))</f>
        <v/>
      </c>
      <c r="G9607">
        <f>IF(F9607="","",IF(F9607&lt;0,10*F9607^2,0))</f>
        <v/>
      </c>
      <c r="H9607">
        <f>IF(F9607="","",IF(F9607&gt;0,10*F9607^2,0))</f>
        <v/>
      </c>
    </row>
    <row r="9608">
      <c r="A9608">
        <f>Input!A9608</f>
        <v/>
      </c>
      <c r="B9608">
        <f>IF(ISNUMBER(Input!B9608),IF(AND(Input!B9608&gt;=20,Input!B9608&lt;=700),Input!B9608,""),"")</f>
        <v/>
      </c>
      <c r="C9608">
        <f>IF(B9608="","",INT(A9608))</f>
        <v/>
      </c>
      <c r="D9608">
        <f>IF(B9608="","",HOUR(A9608))</f>
        <v/>
      </c>
      <c r="E9608">
        <f>IF(B9608="","",IF(INPUT!$I$1="","",IF(C9608&lt;(INT(INPUT!$I$1)-INPUT!$I$2),"Off Meds",IF(C9608&lt;=(INT(INPUT!$I$1)+INPUT!$I$2),"Washout","On Meds"))))</f>
        <v/>
      </c>
      <c r="F9608">
        <f>IF(B9608="","",1.509*(LN(B9608)^1.084-5.381))</f>
        <v/>
      </c>
      <c r="G9608">
        <f>IF(F9608="","",IF(F9608&lt;0,10*F9608^2,0))</f>
        <v/>
      </c>
      <c r="H9608">
        <f>IF(F9608="","",IF(F9608&gt;0,10*F9608^2,0))</f>
        <v/>
      </c>
    </row>
    <row r="9609">
      <c r="A9609">
        <f>Input!A9609</f>
        <v/>
      </c>
      <c r="B9609">
        <f>IF(ISNUMBER(Input!B9609),IF(AND(Input!B9609&gt;=20,Input!B9609&lt;=700),Input!B9609,""),"")</f>
        <v/>
      </c>
      <c r="C9609">
        <f>IF(B9609="","",INT(A9609))</f>
        <v/>
      </c>
      <c r="D9609">
        <f>IF(B9609="","",HOUR(A9609))</f>
        <v/>
      </c>
      <c r="E9609">
        <f>IF(B9609="","",IF(INPUT!$I$1="","",IF(C9609&lt;(INT(INPUT!$I$1)-INPUT!$I$2),"Off Meds",IF(C9609&lt;=(INT(INPUT!$I$1)+INPUT!$I$2),"Washout","On Meds"))))</f>
        <v/>
      </c>
      <c r="F9609">
        <f>IF(B9609="","",1.509*(LN(B9609)^1.084-5.381))</f>
        <v/>
      </c>
      <c r="G9609">
        <f>IF(F9609="","",IF(F9609&lt;0,10*F9609^2,0))</f>
        <v/>
      </c>
      <c r="H9609">
        <f>IF(F9609="","",IF(F9609&gt;0,10*F9609^2,0))</f>
        <v/>
      </c>
    </row>
    <row r="9610">
      <c r="A9610">
        <f>Input!A9610</f>
        <v/>
      </c>
      <c r="B9610">
        <f>IF(ISNUMBER(Input!B9610),IF(AND(Input!B9610&gt;=20,Input!B9610&lt;=700),Input!B9610,""),"")</f>
        <v/>
      </c>
      <c r="C9610">
        <f>IF(B9610="","",INT(A9610))</f>
        <v/>
      </c>
      <c r="D9610">
        <f>IF(B9610="","",HOUR(A9610))</f>
        <v/>
      </c>
      <c r="E9610">
        <f>IF(B9610="","",IF(INPUT!$I$1="","",IF(C9610&lt;(INT(INPUT!$I$1)-INPUT!$I$2),"Off Meds",IF(C9610&lt;=(INT(INPUT!$I$1)+INPUT!$I$2),"Washout","On Meds"))))</f>
        <v/>
      </c>
      <c r="F9610">
        <f>IF(B9610="","",1.509*(LN(B9610)^1.084-5.381))</f>
        <v/>
      </c>
      <c r="G9610">
        <f>IF(F9610="","",IF(F9610&lt;0,10*F9610^2,0))</f>
        <v/>
      </c>
      <c r="H9610">
        <f>IF(F9610="","",IF(F9610&gt;0,10*F9610^2,0))</f>
        <v/>
      </c>
    </row>
    <row r="9611">
      <c r="A9611">
        <f>Input!A9611</f>
        <v/>
      </c>
      <c r="B9611">
        <f>IF(ISNUMBER(Input!B9611),IF(AND(Input!B9611&gt;=20,Input!B9611&lt;=700),Input!B9611,""),"")</f>
        <v/>
      </c>
      <c r="C9611">
        <f>IF(B9611="","",INT(A9611))</f>
        <v/>
      </c>
      <c r="D9611">
        <f>IF(B9611="","",HOUR(A9611))</f>
        <v/>
      </c>
      <c r="E9611">
        <f>IF(B9611="","",IF(INPUT!$I$1="","",IF(C9611&lt;(INT(INPUT!$I$1)-INPUT!$I$2),"Off Meds",IF(C9611&lt;=(INT(INPUT!$I$1)+INPUT!$I$2),"Washout","On Meds"))))</f>
        <v/>
      </c>
      <c r="F9611">
        <f>IF(B9611="","",1.509*(LN(B9611)^1.084-5.381))</f>
        <v/>
      </c>
      <c r="G9611">
        <f>IF(F9611="","",IF(F9611&lt;0,10*F9611^2,0))</f>
        <v/>
      </c>
      <c r="H9611">
        <f>IF(F9611="","",IF(F9611&gt;0,10*F9611^2,0))</f>
        <v/>
      </c>
    </row>
    <row r="9612">
      <c r="A9612">
        <f>Input!A9612</f>
        <v/>
      </c>
      <c r="B9612">
        <f>IF(ISNUMBER(Input!B9612),IF(AND(Input!B9612&gt;=20,Input!B9612&lt;=700),Input!B9612,""),"")</f>
        <v/>
      </c>
      <c r="C9612">
        <f>IF(B9612="","",INT(A9612))</f>
        <v/>
      </c>
      <c r="D9612">
        <f>IF(B9612="","",HOUR(A9612))</f>
        <v/>
      </c>
      <c r="E9612">
        <f>IF(B9612="","",IF(INPUT!$I$1="","",IF(C9612&lt;(INT(INPUT!$I$1)-INPUT!$I$2),"Off Meds",IF(C9612&lt;=(INT(INPUT!$I$1)+INPUT!$I$2),"Washout","On Meds"))))</f>
        <v/>
      </c>
      <c r="F9612">
        <f>IF(B9612="","",1.509*(LN(B9612)^1.084-5.381))</f>
        <v/>
      </c>
      <c r="G9612">
        <f>IF(F9612="","",IF(F9612&lt;0,10*F9612^2,0))</f>
        <v/>
      </c>
      <c r="H9612">
        <f>IF(F9612="","",IF(F9612&gt;0,10*F9612^2,0))</f>
        <v/>
      </c>
    </row>
    <row r="9613">
      <c r="A9613">
        <f>Input!A9613</f>
        <v/>
      </c>
      <c r="B9613">
        <f>IF(ISNUMBER(Input!B9613),IF(AND(Input!B9613&gt;=20,Input!B9613&lt;=700),Input!B9613,""),"")</f>
        <v/>
      </c>
      <c r="C9613">
        <f>IF(B9613="","",INT(A9613))</f>
        <v/>
      </c>
      <c r="D9613">
        <f>IF(B9613="","",HOUR(A9613))</f>
        <v/>
      </c>
      <c r="E9613">
        <f>IF(B9613="","",IF(INPUT!$I$1="","",IF(C9613&lt;(INT(INPUT!$I$1)-INPUT!$I$2),"Off Meds",IF(C9613&lt;=(INT(INPUT!$I$1)+INPUT!$I$2),"Washout","On Meds"))))</f>
        <v/>
      </c>
      <c r="F9613">
        <f>IF(B9613="","",1.509*(LN(B9613)^1.084-5.381))</f>
        <v/>
      </c>
      <c r="G9613">
        <f>IF(F9613="","",IF(F9613&lt;0,10*F9613^2,0))</f>
        <v/>
      </c>
      <c r="H9613">
        <f>IF(F9613="","",IF(F9613&gt;0,10*F9613^2,0))</f>
        <v/>
      </c>
    </row>
    <row r="9614">
      <c r="A9614">
        <f>Input!A9614</f>
        <v/>
      </c>
      <c r="B9614">
        <f>IF(ISNUMBER(Input!B9614),IF(AND(Input!B9614&gt;=20,Input!B9614&lt;=700),Input!B9614,""),"")</f>
        <v/>
      </c>
      <c r="C9614">
        <f>IF(B9614="","",INT(A9614))</f>
        <v/>
      </c>
      <c r="D9614">
        <f>IF(B9614="","",HOUR(A9614))</f>
        <v/>
      </c>
      <c r="E9614">
        <f>IF(B9614="","",IF(INPUT!$I$1="","",IF(C9614&lt;(INT(INPUT!$I$1)-INPUT!$I$2),"Off Meds",IF(C9614&lt;=(INT(INPUT!$I$1)+INPUT!$I$2),"Washout","On Meds"))))</f>
        <v/>
      </c>
      <c r="F9614">
        <f>IF(B9614="","",1.509*(LN(B9614)^1.084-5.381))</f>
        <v/>
      </c>
      <c r="G9614">
        <f>IF(F9614="","",IF(F9614&lt;0,10*F9614^2,0))</f>
        <v/>
      </c>
      <c r="H9614">
        <f>IF(F9614="","",IF(F9614&gt;0,10*F9614^2,0))</f>
        <v/>
      </c>
    </row>
    <row r="9615">
      <c r="A9615">
        <f>Input!A9615</f>
        <v/>
      </c>
      <c r="B9615">
        <f>IF(ISNUMBER(Input!B9615),IF(AND(Input!B9615&gt;=20,Input!B9615&lt;=700),Input!B9615,""),"")</f>
        <v/>
      </c>
      <c r="C9615">
        <f>IF(B9615="","",INT(A9615))</f>
        <v/>
      </c>
      <c r="D9615">
        <f>IF(B9615="","",HOUR(A9615))</f>
        <v/>
      </c>
      <c r="E9615">
        <f>IF(B9615="","",IF(INPUT!$I$1="","",IF(C9615&lt;(INT(INPUT!$I$1)-INPUT!$I$2),"Off Meds",IF(C9615&lt;=(INT(INPUT!$I$1)+INPUT!$I$2),"Washout","On Meds"))))</f>
        <v/>
      </c>
      <c r="F9615">
        <f>IF(B9615="","",1.509*(LN(B9615)^1.084-5.381))</f>
        <v/>
      </c>
      <c r="G9615">
        <f>IF(F9615="","",IF(F9615&lt;0,10*F9615^2,0))</f>
        <v/>
      </c>
      <c r="H9615">
        <f>IF(F9615="","",IF(F9615&gt;0,10*F9615^2,0))</f>
        <v/>
      </c>
    </row>
    <row r="9616">
      <c r="A9616">
        <f>Input!A9616</f>
        <v/>
      </c>
      <c r="B9616">
        <f>IF(ISNUMBER(Input!B9616),IF(AND(Input!B9616&gt;=20,Input!B9616&lt;=700),Input!B9616,""),"")</f>
        <v/>
      </c>
      <c r="C9616">
        <f>IF(B9616="","",INT(A9616))</f>
        <v/>
      </c>
      <c r="D9616">
        <f>IF(B9616="","",HOUR(A9616))</f>
        <v/>
      </c>
      <c r="E9616">
        <f>IF(B9616="","",IF(INPUT!$I$1="","",IF(C9616&lt;(INT(INPUT!$I$1)-INPUT!$I$2),"Off Meds",IF(C9616&lt;=(INT(INPUT!$I$1)+INPUT!$I$2),"Washout","On Meds"))))</f>
        <v/>
      </c>
      <c r="F9616">
        <f>IF(B9616="","",1.509*(LN(B9616)^1.084-5.381))</f>
        <v/>
      </c>
      <c r="G9616">
        <f>IF(F9616="","",IF(F9616&lt;0,10*F9616^2,0))</f>
        <v/>
      </c>
      <c r="H9616">
        <f>IF(F9616="","",IF(F9616&gt;0,10*F9616^2,0))</f>
        <v/>
      </c>
    </row>
    <row r="9617">
      <c r="A9617">
        <f>Input!A9617</f>
        <v/>
      </c>
      <c r="B9617">
        <f>IF(ISNUMBER(Input!B9617),IF(AND(Input!B9617&gt;=20,Input!B9617&lt;=700),Input!B9617,""),"")</f>
        <v/>
      </c>
      <c r="C9617">
        <f>IF(B9617="","",INT(A9617))</f>
        <v/>
      </c>
      <c r="D9617">
        <f>IF(B9617="","",HOUR(A9617))</f>
        <v/>
      </c>
      <c r="E9617">
        <f>IF(B9617="","",IF(INPUT!$I$1="","",IF(C9617&lt;(INT(INPUT!$I$1)-INPUT!$I$2),"Off Meds",IF(C9617&lt;=(INT(INPUT!$I$1)+INPUT!$I$2),"Washout","On Meds"))))</f>
        <v/>
      </c>
      <c r="F9617">
        <f>IF(B9617="","",1.509*(LN(B9617)^1.084-5.381))</f>
        <v/>
      </c>
      <c r="G9617">
        <f>IF(F9617="","",IF(F9617&lt;0,10*F9617^2,0))</f>
        <v/>
      </c>
      <c r="H9617">
        <f>IF(F9617="","",IF(F9617&gt;0,10*F9617^2,0))</f>
        <v/>
      </c>
    </row>
    <row r="9618">
      <c r="A9618">
        <f>Input!A9618</f>
        <v/>
      </c>
      <c r="B9618">
        <f>IF(ISNUMBER(Input!B9618),IF(AND(Input!B9618&gt;=20,Input!B9618&lt;=700),Input!B9618,""),"")</f>
        <v/>
      </c>
      <c r="C9618">
        <f>IF(B9618="","",INT(A9618))</f>
        <v/>
      </c>
      <c r="D9618">
        <f>IF(B9618="","",HOUR(A9618))</f>
        <v/>
      </c>
      <c r="E9618">
        <f>IF(B9618="","",IF(INPUT!$I$1="","",IF(C9618&lt;(INT(INPUT!$I$1)-INPUT!$I$2),"Off Meds",IF(C9618&lt;=(INT(INPUT!$I$1)+INPUT!$I$2),"Washout","On Meds"))))</f>
        <v/>
      </c>
      <c r="F9618">
        <f>IF(B9618="","",1.509*(LN(B9618)^1.084-5.381))</f>
        <v/>
      </c>
      <c r="G9618">
        <f>IF(F9618="","",IF(F9618&lt;0,10*F9618^2,0))</f>
        <v/>
      </c>
      <c r="H9618">
        <f>IF(F9618="","",IF(F9618&gt;0,10*F9618^2,0))</f>
        <v/>
      </c>
    </row>
    <row r="9619">
      <c r="A9619">
        <f>Input!A9619</f>
        <v/>
      </c>
      <c r="B9619">
        <f>IF(ISNUMBER(Input!B9619),IF(AND(Input!B9619&gt;=20,Input!B9619&lt;=700),Input!B9619,""),"")</f>
        <v/>
      </c>
      <c r="C9619">
        <f>IF(B9619="","",INT(A9619))</f>
        <v/>
      </c>
      <c r="D9619">
        <f>IF(B9619="","",HOUR(A9619))</f>
        <v/>
      </c>
      <c r="E9619">
        <f>IF(B9619="","",IF(INPUT!$I$1="","",IF(C9619&lt;(INT(INPUT!$I$1)-INPUT!$I$2),"Off Meds",IF(C9619&lt;=(INT(INPUT!$I$1)+INPUT!$I$2),"Washout","On Meds"))))</f>
        <v/>
      </c>
      <c r="F9619">
        <f>IF(B9619="","",1.509*(LN(B9619)^1.084-5.381))</f>
        <v/>
      </c>
      <c r="G9619">
        <f>IF(F9619="","",IF(F9619&lt;0,10*F9619^2,0))</f>
        <v/>
      </c>
      <c r="H9619">
        <f>IF(F9619="","",IF(F9619&gt;0,10*F9619^2,0))</f>
        <v/>
      </c>
    </row>
    <row r="9620">
      <c r="A9620">
        <f>Input!A9620</f>
        <v/>
      </c>
      <c r="B9620">
        <f>IF(ISNUMBER(Input!B9620),IF(AND(Input!B9620&gt;=20,Input!B9620&lt;=700),Input!B9620,""),"")</f>
        <v/>
      </c>
      <c r="C9620">
        <f>IF(B9620="","",INT(A9620))</f>
        <v/>
      </c>
      <c r="D9620">
        <f>IF(B9620="","",HOUR(A9620))</f>
        <v/>
      </c>
      <c r="E9620">
        <f>IF(B9620="","",IF(INPUT!$I$1="","",IF(C9620&lt;(INT(INPUT!$I$1)-INPUT!$I$2),"Off Meds",IF(C9620&lt;=(INT(INPUT!$I$1)+INPUT!$I$2),"Washout","On Meds"))))</f>
        <v/>
      </c>
      <c r="F9620">
        <f>IF(B9620="","",1.509*(LN(B9620)^1.084-5.381))</f>
        <v/>
      </c>
      <c r="G9620">
        <f>IF(F9620="","",IF(F9620&lt;0,10*F9620^2,0))</f>
        <v/>
      </c>
      <c r="H9620">
        <f>IF(F9620="","",IF(F9620&gt;0,10*F9620^2,0))</f>
        <v/>
      </c>
    </row>
    <row r="9621">
      <c r="A9621">
        <f>Input!A9621</f>
        <v/>
      </c>
      <c r="B9621">
        <f>IF(ISNUMBER(Input!B9621),IF(AND(Input!B9621&gt;=20,Input!B9621&lt;=700),Input!B9621,""),"")</f>
        <v/>
      </c>
      <c r="C9621">
        <f>IF(B9621="","",INT(A9621))</f>
        <v/>
      </c>
      <c r="D9621">
        <f>IF(B9621="","",HOUR(A9621))</f>
        <v/>
      </c>
      <c r="E9621">
        <f>IF(B9621="","",IF(INPUT!$I$1="","",IF(C9621&lt;(INT(INPUT!$I$1)-INPUT!$I$2),"Off Meds",IF(C9621&lt;=(INT(INPUT!$I$1)+INPUT!$I$2),"Washout","On Meds"))))</f>
        <v/>
      </c>
      <c r="F9621">
        <f>IF(B9621="","",1.509*(LN(B9621)^1.084-5.381))</f>
        <v/>
      </c>
      <c r="G9621">
        <f>IF(F9621="","",IF(F9621&lt;0,10*F9621^2,0))</f>
        <v/>
      </c>
      <c r="H9621">
        <f>IF(F9621="","",IF(F9621&gt;0,10*F9621^2,0))</f>
        <v/>
      </c>
    </row>
    <row r="9622">
      <c r="A9622">
        <f>Input!A9622</f>
        <v/>
      </c>
      <c r="B9622">
        <f>IF(ISNUMBER(Input!B9622),IF(AND(Input!B9622&gt;=20,Input!B9622&lt;=700),Input!B9622,""),"")</f>
        <v/>
      </c>
      <c r="C9622">
        <f>IF(B9622="","",INT(A9622))</f>
        <v/>
      </c>
      <c r="D9622">
        <f>IF(B9622="","",HOUR(A9622))</f>
        <v/>
      </c>
      <c r="E9622">
        <f>IF(B9622="","",IF(INPUT!$I$1="","",IF(C9622&lt;(INT(INPUT!$I$1)-INPUT!$I$2),"Off Meds",IF(C9622&lt;=(INT(INPUT!$I$1)+INPUT!$I$2),"Washout","On Meds"))))</f>
        <v/>
      </c>
      <c r="F9622">
        <f>IF(B9622="","",1.509*(LN(B9622)^1.084-5.381))</f>
        <v/>
      </c>
      <c r="G9622">
        <f>IF(F9622="","",IF(F9622&lt;0,10*F9622^2,0))</f>
        <v/>
      </c>
      <c r="H9622">
        <f>IF(F9622="","",IF(F9622&gt;0,10*F9622^2,0))</f>
        <v/>
      </c>
    </row>
    <row r="9623">
      <c r="A9623">
        <f>Input!A9623</f>
        <v/>
      </c>
      <c r="B9623">
        <f>IF(ISNUMBER(Input!B9623),IF(AND(Input!B9623&gt;=20,Input!B9623&lt;=700),Input!B9623,""),"")</f>
        <v/>
      </c>
      <c r="C9623">
        <f>IF(B9623="","",INT(A9623))</f>
        <v/>
      </c>
      <c r="D9623">
        <f>IF(B9623="","",HOUR(A9623))</f>
        <v/>
      </c>
      <c r="E9623">
        <f>IF(B9623="","",IF(INPUT!$I$1="","",IF(C9623&lt;(INT(INPUT!$I$1)-INPUT!$I$2),"Off Meds",IF(C9623&lt;=(INT(INPUT!$I$1)+INPUT!$I$2),"Washout","On Meds"))))</f>
        <v/>
      </c>
      <c r="F9623">
        <f>IF(B9623="","",1.509*(LN(B9623)^1.084-5.381))</f>
        <v/>
      </c>
      <c r="G9623">
        <f>IF(F9623="","",IF(F9623&lt;0,10*F9623^2,0))</f>
        <v/>
      </c>
      <c r="H9623">
        <f>IF(F9623="","",IF(F9623&gt;0,10*F9623^2,0))</f>
        <v/>
      </c>
    </row>
    <row r="9624">
      <c r="A9624">
        <f>Input!A9624</f>
        <v/>
      </c>
      <c r="B9624">
        <f>IF(ISNUMBER(Input!B9624),IF(AND(Input!B9624&gt;=20,Input!B9624&lt;=700),Input!B9624,""),"")</f>
        <v/>
      </c>
      <c r="C9624">
        <f>IF(B9624="","",INT(A9624))</f>
        <v/>
      </c>
      <c r="D9624">
        <f>IF(B9624="","",HOUR(A9624))</f>
        <v/>
      </c>
      <c r="E9624">
        <f>IF(B9624="","",IF(INPUT!$I$1="","",IF(C9624&lt;(INT(INPUT!$I$1)-INPUT!$I$2),"Off Meds",IF(C9624&lt;=(INT(INPUT!$I$1)+INPUT!$I$2),"Washout","On Meds"))))</f>
        <v/>
      </c>
      <c r="F9624">
        <f>IF(B9624="","",1.509*(LN(B9624)^1.084-5.381))</f>
        <v/>
      </c>
      <c r="G9624">
        <f>IF(F9624="","",IF(F9624&lt;0,10*F9624^2,0))</f>
        <v/>
      </c>
      <c r="H9624">
        <f>IF(F9624="","",IF(F9624&gt;0,10*F9624^2,0))</f>
        <v/>
      </c>
    </row>
    <row r="9625">
      <c r="A9625">
        <f>Input!A9625</f>
        <v/>
      </c>
      <c r="B9625">
        <f>IF(ISNUMBER(Input!B9625),IF(AND(Input!B9625&gt;=20,Input!B9625&lt;=700),Input!B9625,""),"")</f>
        <v/>
      </c>
      <c r="C9625">
        <f>IF(B9625="","",INT(A9625))</f>
        <v/>
      </c>
      <c r="D9625">
        <f>IF(B9625="","",HOUR(A9625))</f>
        <v/>
      </c>
      <c r="E9625">
        <f>IF(B9625="","",IF(INPUT!$I$1="","",IF(C9625&lt;(INT(INPUT!$I$1)-INPUT!$I$2),"Off Meds",IF(C9625&lt;=(INT(INPUT!$I$1)+INPUT!$I$2),"Washout","On Meds"))))</f>
        <v/>
      </c>
      <c r="F9625">
        <f>IF(B9625="","",1.509*(LN(B9625)^1.084-5.381))</f>
        <v/>
      </c>
      <c r="G9625">
        <f>IF(F9625="","",IF(F9625&lt;0,10*F9625^2,0))</f>
        <v/>
      </c>
      <c r="H9625">
        <f>IF(F9625="","",IF(F9625&gt;0,10*F9625^2,0))</f>
        <v/>
      </c>
    </row>
    <row r="9626">
      <c r="A9626">
        <f>Input!A9626</f>
        <v/>
      </c>
      <c r="B9626">
        <f>IF(ISNUMBER(Input!B9626),IF(AND(Input!B9626&gt;=20,Input!B9626&lt;=700),Input!B9626,""),"")</f>
        <v/>
      </c>
      <c r="C9626">
        <f>IF(B9626="","",INT(A9626))</f>
        <v/>
      </c>
      <c r="D9626">
        <f>IF(B9626="","",HOUR(A9626))</f>
        <v/>
      </c>
      <c r="E9626">
        <f>IF(B9626="","",IF(INPUT!$I$1="","",IF(C9626&lt;(INT(INPUT!$I$1)-INPUT!$I$2),"Off Meds",IF(C9626&lt;=(INT(INPUT!$I$1)+INPUT!$I$2),"Washout","On Meds"))))</f>
        <v/>
      </c>
      <c r="F9626">
        <f>IF(B9626="","",1.509*(LN(B9626)^1.084-5.381))</f>
        <v/>
      </c>
      <c r="G9626">
        <f>IF(F9626="","",IF(F9626&lt;0,10*F9626^2,0))</f>
        <v/>
      </c>
      <c r="H9626">
        <f>IF(F9626="","",IF(F9626&gt;0,10*F9626^2,0))</f>
        <v/>
      </c>
    </row>
    <row r="9627">
      <c r="A9627">
        <f>Input!A9627</f>
        <v/>
      </c>
      <c r="B9627">
        <f>IF(ISNUMBER(Input!B9627),IF(AND(Input!B9627&gt;=20,Input!B9627&lt;=700),Input!B9627,""),"")</f>
        <v/>
      </c>
      <c r="C9627">
        <f>IF(B9627="","",INT(A9627))</f>
        <v/>
      </c>
      <c r="D9627">
        <f>IF(B9627="","",HOUR(A9627))</f>
        <v/>
      </c>
      <c r="E9627">
        <f>IF(B9627="","",IF(INPUT!$I$1="","",IF(C9627&lt;(INT(INPUT!$I$1)-INPUT!$I$2),"Off Meds",IF(C9627&lt;=(INT(INPUT!$I$1)+INPUT!$I$2),"Washout","On Meds"))))</f>
        <v/>
      </c>
      <c r="F9627">
        <f>IF(B9627="","",1.509*(LN(B9627)^1.084-5.381))</f>
        <v/>
      </c>
      <c r="G9627">
        <f>IF(F9627="","",IF(F9627&lt;0,10*F9627^2,0))</f>
        <v/>
      </c>
      <c r="H9627">
        <f>IF(F9627="","",IF(F9627&gt;0,10*F9627^2,0))</f>
        <v/>
      </c>
    </row>
    <row r="9628">
      <c r="A9628">
        <f>Input!A9628</f>
        <v/>
      </c>
      <c r="B9628">
        <f>IF(ISNUMBER(Input!B9628),IF(AND(Input!B9628&gt;=20,Input!B9628&lt;=700),Input!B9628,""),"")</f>
        <v/>
      </c>
      <c r="C9628">
        <f>IF(B9628="","",INT(A9628))</f>
        <v/>
      </c>
      <c r="D9628">
        <f>IF(B9628="","",HOUR(A9628))</f>
        <v/>
      </c>
      <c r="E9628">
        <f>IF(B9628="","",IF(INPUT!$I$1="","",IF(C9628&lt;(INT(INPUT!$I$1)-INPUT!$I$2),"Off Meds",IF(C9628&lt;=(INT(INPUT!$I$1)+INPUT!$I$2),"Washout","On Meds"))))</f>
        <v/>
      </c>
      <c r="F9628">
        <f>IF(B9628="","",1.509*(LN(B9628)^1.084-5.381))</f>
        <v/>
      </c>
      <c r="G9628">
        <f>IF(F9628="","",IF(F9628&lt;0,10*F9628^2,0))</f>
        <v/>
      </c>
      <c r="H9628">
        <f>IF(F9628="","",IF(F9628&gt;0,10*F9628^2,0))</f>
        <v/>
      </c>
    </row>
    <row r="9629">
      <c r="A9629">
        <f>Input!A9629</f>
        <v/>
      </c>
      <c r="B9629">
        <f>IF(ISNUMBER(Input!B9629),IF(AND(Input!B9629&gt;=20,Input!B9629&lt;=700),Input!B9629,""),"")</f>
        <v/>
      </c>
      <c r="C9629">
        <f>IF(B9629="","",INT(A9629))</f>
        <v/>
      </c>
      <c r="D9629">
        <f>IF(B9629="","",HOUR(A9629))</f>
        <v/>
      </c>
      <c r="E9629">
        <f>IF(B9629="","",IF(INPUT!$I$1="","",IF(C9629&lt;(INT(INPUT!$I$1)-INPUT!$I$2),"Off Meds",IF(C9629&lt;=(INT(INPUT!$I$1)+INPUT!$I$2),"Washout","On Meds"))))</f>
        <v/>
      </c>
      <c r="F9629">
        <f>IF(B9629="","",1.509*(LN(B9629)^1.084-5.381))</f>
        <v/>
      </c>
      <c r="G9629">
        <f>IF(F9629="","",IF(F9629&lt;0,10*F9629^2,0))</f>
        <v/>
      </c>
      <c r="H9629">
        <f>IF(F9629="","",IF(F9629&gt;0,10*F9629^2,0))</f>
        <v/>
      </c>
    </row>
    <row r="9630">
      <c r="A9630">
        <f>Input!A9630</f>
        <v/>
      </c>
      <c r="B9630">
        <f>IF(ISNUMBER(Input!B9630),IF(AND(Input!B9630&gt;=20,Input!B9630&lt;=700),Input!B9630,""),"")</f>
        <v/>
      </c>
      <c r="C9630">
        <f>IF(B9630="","",INT(A9630))</f>
        <v/>
      </c>
      <c r="D9630">
        <f>IF(B9630="","",HOUR(A9630))</f>
        <v/>
      </c>
      <c r="E9630">
        <f>IF(B9630="","",IF(INPUT!$I$1="","",IF(C9630&lt;(INT(INPUT!$I$1)-INPUT!$I$2),"Off Meds",IF(C9630&lt;=(INT(INPUT!$I$1)+INPUT!$I$2),"Washout","On Meds"))))</f>
        <v/>
      </c>
      <c r="F9630">
        <f>IF(B9630="","",1.509*(LN(B9630)^1.084-5.381))</f>
        <v/>
      </c>
      <c r="G9630">
        <f>IF(F9630="","",IF(F9630&lt;0,10*F9630^2,0))</f>
        <v/>
      </c>
      <c r="H9630">
        <f>IF(F9630="","",IF(F9630&gt;0,10*F9630^2,0))</f>
        <v/>
      </c>
    </row>
    <row r="9631">
      <c r="A9631">
        <f>Input!A9631</f>
        <v/>
      </c>
      <c r="B9631">
        <f>IF(ISNUMBER(Input!B9631),IF(AND(Input!B9631&gt;=20,Input!B9631&lt;=700),Input!B9631,""),"")</f>
        <v/>
      </c>
      <c r="C9631">
        <f>IF(B9631="","",INT(A9631))</f>
        <v/>
      </c>
      <c r="D9631">
        <f>IF(B9631="","",HOUR(A9631))</f>
        <v/>
      </c>
      <c r="E9631">
        <f>IF(B9631="","",IF(INPUT!$I$1="","",IF(C9631&lt;(INT(INPUT!$I$1)-INPUT!$I$2),"Off Meds",IF(C9631&lt;=(INT(INPUT!$I$1)+INPUT!$I$2),"Washout","On Meds"))))</f>
        <v/>
      </c>
      <c r="F9631">
        <f>IF(B9631="","",1.509*(LN(B9631)^1.084-5.381))</f>
        <v/>
      </c>
      <c r="G9631">
        <f>IF(F9631="","",IF(F9631&lt;0,10*F9631^2,0))</f>
        <v/>
      </c>
      <c r="H9631">
        <f>IF(F9631="","",IF(F9631&gt;0,10*F9631^2,0))</f>
        <v/>
      </c>
    </row>
    <row r="9632">
      <c r="A9632">
        <f>Input!A9632</f>
        <v/>
      </c>
      <c r="B9632">
        <f>IF(ISNUMBER(Input!B9632),IF(AND(Input!B9632&gt;=20,Input!B9632&lt;=700),Input!B9632,""),"")</f>
        <v/>
      </c>
      <c r="C9632">
        <f>IF(B9632="","",INT(A9632))</f>
        <v/>
      </c>
      <c r="D9632">
        <f>IF(B9632="","",HOUR(A9632))</f>
        <v/>
      </c>
      <c r="E9632">
        <f>IF(B9632="","",IF(INPUT!$I$1="","",IF(C9632&lt;(INT(INPUT!$I$1)-INPUT!$I$2),"Off Meds",IF(C9632&lt;=(INT(INPUT!$I$1)+INPUT!$I$2),"Washout","On Meds"))))</f>
        <v/>
      </c>
      <c r="F9632">
        <f>IF(B9632="","",1.509*(LN(B9632)^1.084-5.381))</f>
        <v/>
      </c>
      <c r="G9632">
        <f>IF(F9632="","",IF(F9632&lt;0,10*F9632^2,0))</f>
        <v/>
      </c>
      <c r="H9632">
        <f>IF(F9632="","",IF(F9632&gt;0,10*F9632^2,0))</f>
        <v/>
      </c>
    </row>
    <row r="9633">
      <c r="A9633">
        <f>Input!A9633</f>
        <v/>
      </c>
      <c r="B9633">
        <f>IF(ISNUMBER(Input!B9633),IF(AND(Input!B9633&gt;=20,Input!B9633&lt;=700),Input!B9633,""),"")</f>
        <v/>
      </c>
      <c r="C9633">
        <f>IF(B9633="","",INT(A9633))</f>
        <v/>
      </c>
      <c r="D9633">
        <f>IF(B9633="","",HOUR(A9633))</f>
        <v/>
      </c>
      <c r="E9633">
        <f>IF(B9633="","",IF(INPUT!$I$1="","",IF(C9633&lt;(INT(INPUT!$I$1)-INPUT!$I$2),"Off Meds",IF(C9633&lt;=(INT(INPUT!$I$1)+INPUT!$I$2),"Washout","On Meds"))))</f>
        <v/>
      </c>
      <c r="F9633">
        <f>IF(B9633="","",1.509*(LN(B9633)^1.084-5.381))</f>
        <v/>
      </c>
      <c r="G9633">
        <f>IF(F9633="","",IF(F9633&lt;0,10*F9633^2,0))</f>
        <v/>
      </c>
      <c r="H9633">
        <f>IF(F9633="","",IF(F9633&gt;0,10*F9633^2,0))</f>
        <v/>
      </c>
    </row>
    <row r="9634">
      <c r="A9634">
        <f>Input!A9634</f>
        <v/>
      </c>
      <c r="B9634">
        <f>IF(ISNUMBER(Input!B9634),IF(AND(Input!B9634&gt;=20,Input!B9634&lt;=700),Input!B9634,""),"")</f>
        <v/>
      </c>
      <c r="C9634">
        <f>IF(B9634="","",INT(A9634))</f>
        <v/>
      </c>
      <c r="D9634">
        <f>IF(B9634="","",HOUR(A9634))</f>
        <v/>
      </c>
      <c r="E9634">
        <f>IF(B9634="","",IF(INPUT!$I$1="","",IF(C9634&lt;(INT(INPUT!$I$1)-INPUT!$I$2),"Off Meds",IF(C9634&lt;=(INT(INPUT!$I$1)+INPUT!$I$2),"Washout","On Meds"))))</f>
        <v/>
      </c>
      <c r="F9634">
        <f>IF(B9634="","",1.509*(LN(B9634)^1.084-5.381))</f>
        <v/>
      </c>
      <c r="G9634">
        <f>IF(F9634="","",IF(F9634&lt;0,10*F9634^2,0))</f>
        <v/>
      </c>
      <c r="H9634">
        <f>IF(F9634="","",IF(F9634&gt;0,10*F9634^2,0))</f>
        <v/>
      </c>
    </row>
    <row r="9635">
      <c r="A9635">
        <f>Input!A9635</f>
        <v/>
      </c>
      <c r="B9635">
        <f>IF(ISNUMBER(Input!B9635),IF(AND(Input!B9635&gt;=20,Input!B9635&lt;=700),Input!B9635,""),"")</f>
        <v/>
      </c>
      <c r="C9635">
        <f>IF(B9635="","",INT(A9635))</f>
        <v/>
      </c>
      <c r="D9635">
        <f>IF(B9635="","",HOUR(A9635))</f>
        <v/>
      </c>
      <c r="E9635">
        <f>IF(B9635="","",IF(INPUT!$I$1="","",IF(C9635&lt;(INT(INPUT!$I$1)-INPUT!$I$2),"Off Meds",IF(C9635&lt;=(INT(INPUT!$I$1)+INPUT!$I$2),"Washout","On Meds"))))</f>
        <v/>
      </c>
      <c r="F9635">
        <f>IF(B9635="","",1.509*(LN(B9635)^1.084-5.381))</f>
        <v/>
      </c>
      <c r="G9635">
        <f>IF(F9635="","",IF(F9635&lt;0,10*F9635^2,0))</f>
        <v/>
      </c>
      <c r="H9635">
        <f>IF(F9635="","",IF(F9635&gt;0,10*F9635^2,0))</f>
        <v/>
      </c>
    </row>
    <row r="9636">
      <c r="A9636">
        <f>Input!A9636</f>
        <v/>
      </c>
      <c r="B9636">
        <f>IF(ISNUMBER(Input!B9636),IF(AND(Input!B9636&gt;=20,Input!B9636&lt;=700),Input!B9636,""),"")</f>
        <v/>
      </c>
      <c r="C9636">
        <f>IF(B9636="","",INT(A9636))</f>
        <v/>
      </c>
      <c r="D9636">
        <f>IF(B9636="","",HOUR(A9636))</f>
        <v/>
      </c>
      <c r="E9636">
        <f>IF(B9636="","",IF(INPUT!$I$1="","",IF(C9636&lt;(INT(INPUT!$I$1)-INPUT!$I$2),"Off Meds",IF(C9636&lt;=(INT(INPUT!$I$1)+INPUT!$I$2),"Washout","On Meds"))))</f>
        <v/>
      </c>
      <c r="F9636">
        <f>IF(B9636="","",1.509*(LN(B9636)^1.084-5.381))</f>
        <v/>
      </c>
      <c r="G9636">
        <f>IF(F9636="","",IF(F9636&lt;0,10*F9636^2,0))</f>
        <v/>
      </c>
      <c r="H9636">
        <f>IF(F9636="","",IF(F9636&gt;0,10*F9636^2,0))</f>
        <v/>
      </c>
    </row>
    <row r="9637">
      <c r="A9637">
        <f>Input!A9637</f>
        <v/>
      </c>
      <c r="B9637">
        <f>IF(ISNUMBER(Input!B9637),IF(AND(Input!B9637&gt;=20,Input!B9637&lt;=700),Input!B9637,""),"")</f>
        <v/>
      </c>
      <c r="C9637">
        <f>IF(B9637="","",INT(A9637))</f>
        <v/>
      </c>
      <c r="D9637">
        <f>IF(B9637="","",HOUR(A9637))</f>
        <v/>
      </c>
      <c r="E9637">
        <f>IF(B9637="","",IF(INPUT!$I$1="","",IF(C9637&lt;(INT(INPUT!$I$1)-INPUT!$I$2),"Off Meds",IF(C9637&lt;=(INT(INPUT!$I$1)+INPUT!$I$2),"Washout","On Meds"))))</f>
        <v/>
      </c>
      <c r="F9637">
        <f>IF(B9637="","",1.509*(LN(B9637)^1.084-5.381))</f>
        <v/>
      </c>
      <c r="G9637">
        <f>IF(F9637="","",IF(F9637&lt;0,10*F9637^2,0))</f>
        <v/>
      </c>
      <c r="H9637">
        <f>IF(F9637="","",IF(F9637&gt;0,10*F9637^2,0))</f>
        <v/>
      </c>
    </row>
    <row r="9638">
      <c r="A9638">
        <f>Input!A9638</f>
        <v/>
      </c>
      <c r="B9638">
        <f>IF(ISNUMBER(Input!B9638),IF(AND(Input!B9638&gt;=20,Input!B9638&lt;=700),Input!B9638,""),"")</f>
        <v/>
      </c>
      <c r="C9638">
        <f>IF(B9638="","",INT(A9638))</f>
        <v/>
      </c>
      <c r="D9638">
        <f>IF(B9638="","",HOUR(A9638))</f>
        <v/>
      </c>
      <c r="E9638">
        <f>IF(B9638="","",IF(INPUT!$I$1="","",IF(C9638&lt;(INT(INPUT!$I$1)-INPUT!$I$2),"Off Meds",IF(C9638&lt;=(INT(INPUT!$I$1)+INPUT!$I$2),"Washout","On Meds"))))</f>
        <v/>
      </c>
      <c r="F9638">
        <f>IF(B9638="","",1.509*(LN(B9638)^1.084-5.381))</f>
        <v/>
      </c>
      <c r="G9638">
        <f>IF(F9638="","",IF(F9638&lt;0,10*F9638^2,0))</f>
        <v/>
      </c>
      <c r="H9638">
        <f>IF(F9638="","",IF(F9638&gt;0,10*F9638^2,0))</f>
        <v/>
      </c>
    </row>
    <row r="9639">
      <c r="A9639">
        <f>Input!A9639</f>
        <v/>
      </c>
      <c r="B9639">
        <f>IF(ISNUMBER(Input!B9639),IF(AND(Input!B9639&gt;=20,Input!B9639&lt;=700),Input!B9639,""),"")</f>
        <v/>
      </c>
      <c r="C9639">
        <f>IF(B9639="","",INT(A9639))</f>
        <v/>
      </c>
      <c r="D9639">
        <f>IF(B9639="","",HOUR(A9639))</f>
        <v/>
      </c>
      <c r="E9639">
        <f>IF(B9639="","",IF(INPUT!$I$1="","",IF(C9639&lt;(INT(INPUT!$I$1)-INPUT!$I$2),"Off Meds",IF(C9639&lt;=(INT(INPUT!$I$1)+INPUT!$I$2),"Washout","On Meds"))))</f>
        <v/>
      </c>
      <c r="F9639">
        <f>IF(B9639="","",1.509*(LN(B9639)^1.084-5.381))</f>
        <v/>
      </c>
      <c r="G9639">
        <f>IF(F9639="","",IF(F9639&lt;0,10*F9639^2,0))</f>
        <v/>
      </c>
      <c r="H9639">
        <f>IF(F9639="","",IF(F9639&gt;0,10*F9639^2,0))</f>
        <v/>
      </c>
    </row>
    <row r="9640">
      <c r="A9640">
        <f>Input!A9640</f>
        <v/>
      </c>
      <c r="B9640">
        <f>IF(ISNUMBER(Input!B9640),IF(AND(Input!B9640&gt;=20,Input!B9640&lt;=700),Input!B9640,""),"")</f>
        <v/>
      </c>
      <c r="C9640">
        <f>IF(B9640="","",INT(A9640))</f>
        <v/>
      </c>
      <c r="D9640">
        <f>IF(B9640="","",HOUR(A9640))</f>
        <v/>
      </c>
      <c r="E9640">
        <f>IF(B9640="","",IF(INPUT!$I$1="","",IF(C9640&lt;(INT(INPUT!$I$1)-INPUT!$I$2),"Off Meds",IF(C9640&lt;=(INT(INPUT!$I$1)+INPUT!$I$2),"Washout","On Meds"))))</f>
        <v/>
      </c>
      <c r="F9640">
        <f>IF(B9640="","",1.509*(LN(B9640)^1.084-5.381))</f>
        <v/>
      </c>
      <c r="G9640">
        <f>IF(F9640="","",IF(F9640&lt;0,10*F9640^2,0))</f>
        <v/>
      </c>
      <c r="H9640">
        <f>IF(F9640="","",IF(F9640&gt;0,10*F9640^2,0))</f>
        <v/>
      </c>
    </row>
    <row r="9641">
      <c r="A9641">
        <f>Input!A9641</f>
        <v/>
      </c>
      <c r="B9641">
        <f>IF(ISNUMBER(Input!B9641),IF(AND(Input!B9641&gt;=20,Input!B9641&lt;=700),Input!B9641,""),"")</f>
        <v/>
      </c>
      <c r="C9641">
        <f>IF(B9641="","",INT(A9641))</f>
        <v/>
      </c>
      <c r="D9641">
        <f>IF(B9641="","",HOUR(A9641))</f>
        <v/>
      </c>
      <c r="E9641">
        <f>IF(B9641="","",IF(INPUT!$I$1="","",IF(C9641&lt;(INT(INPUT!$I$1)-INPUT!$I$2),"Off Meds",IF(C9641&lt;=(INT(INPUT!$I$1)+INPUT!$I$2),"Washout","On Meds"))))</f>
        <v/>
      </c>
      <c r="F9641">
        <f>IF(B9641="","",1.509*(LN(B9641)^1.084-5.381))</f>
        <v/>
      </c>
      <c r="G9641">
        <f>IF(F9641="","",IF(F9641&lt;0,10*F9641^2,0))</f>
        <v/>
      </c>
      <c r="H9641">
        <f>IF(F9641="","",IF(F9641&gt;0,10*F9641^2,0))</f>
        <v/>
      </c>
    </row>
    <row r="9642">
      <c r="A9642">
        <f>Input!A9642</f>
        <v/>
      </c>
      <c r="B9642">
        <f>IF(ISNUMBER(Input!B9642),IF(AND(Input!B9642&gt;=20,Input!B9642&lt;=700),Input!B9642,""),"")</f>
        <v/>
      </c>
      <c r="C9642">
        <f>IF(B9642="","",INT(A9642))</f>
        <v/>
      </c>
      <c r="D9642">
        <f>IF(B9642="","",HOUR(A9642))</f>
        <v/>
      </c>
      <c r="E9642">
        <f>IF(B9642="","",IF(INPUT!$I$1="","",IF(C9642&lt;(INT(INPUT!$I$1)-INPUT!$I$2),"Off Meds",IF(C9642&lt;=(INT(INPUT!$I$1)+INPUT!$I$2),"Washout","On Meds"))))</f>
        <v/>
      </c>
      <c r="F9642">
        <f>IF(B9642="","",1.509*(LN(B9642)^1.084-5.381))</f>
        <v/>
      </c>
      <c r="G9642">
        <f>IF(F9642="","",IF(F9642&lt;0,10*F9642^2,0))</f>
        <v/>
      </c>
      <c r="H9642">
        <f>IF(F9642="","",IF(F9642&gt;0,10*F9642^2,0))</f>
        <v/>
      </c>
    </row>
    <row r="9643">
      <c r="A9643">
        <f>Input!A9643</f>
        <v/>
      </c>
      <c r="B9643">
        <f>IF(ISNUMBER(Input!B9643),IF(AND(Input!B9643&gt;=20,Input!B9643&lt;=700),Input!B9643,""),"")</f>
        <v/>
      </c>
      <c r="C9643">
        <f>IF(B9643="","",INT(A9643))</f>
        <v/>
      </c>
      <c r="D9643">
        <f>IF(B9643="","",HOUR(A9643))</f>
        <v/>
      </c>
      <c r="E9643">
        <f>IF(B9643="","",IF(INPUT!$I$1="","",IF(C9643&lt;(INT(INPUT!$I$1)-INPUT!$I$2),"Off Meds",IF(C9643&lt;=(INT(INPUT!$I$1)+INPUT!$I$2),"Washout","On Meds"))))</f>
        <v/>
      </c>
      <c r="F9643">
        <f>IF(B9643="","",1.509*(LN(B9643)^1.084-5.381))</f>
        <v/>
      </c>
      <c r="G9643">
        <f>IF(F9643="","",IF(F9643&lt;0,10*F9643^2,0))</f>
        <v/>
      </c>
      <c r="H9643">
        <f>IF(F9643="","",IF(F9643&gt;0,10*F9643^2,0))</f>
        <v/>
      </c>
    </row>
    <row r="9644">
      <c r="A9644">
        <f>Input!A9644</f>
        <v/>
      </c>
      <c r="B9644">
        <f>IF(ISNUMBER(Input!B9644),IF(AND(Input!B9644&gt;=20,Input!B9644&lt;=700),Input!B9644,""),"")</f>
        <v/>
      </c>
      <c r="C9644">
        <f>IF(B9644="","",INT(A9644))</f>
        <v/>
      </c>
      <c r="D9644">
        <f>IF(B9644="","",HOUR(A9644))</f>
        <v/>
      </c>
      <c r="E9644">
        <f>IF(B9644="","",IF(INPUT!$I$1="","",IF(C9644&lt;(INT(INPUT!$I$1)-INPUT!$I$2),"Off Meds",IF(C9644&lt;=(INT(INPUT!$I$1)+INPUT!$I$2),"Washout","On Meds"))))</f>
        <v/>
      </c>
      <c r="F9644">
        <f>IF(B9644="","",1.509*(LN(B9644)^1.084-5.381))</f>
        <v/>
      </c>
      <c r="G9644">
        <f>IF(F9644="","",IF(F9644&lt;0,10*F9644^2,0))</f>
        <v/>
      </c>
      <c r="H9644">
        <f>IF(F9644="","",IF(F9644&gt;0,10*F9644^2,0))</f>
        <v/>
      </c>
    </row>
    <row r="9645">
      <c r="A9645">
        <f>Input!A9645</f>
        <v/>
      </c>
      <c r="B9645">
        <f>IF(ISNUMBER(Input!B9645),IF(AND(Input!B9645&gt;=20,Input!B9645&lt;=700),Input!B9645,""),"")</f>
        <v/>
      </c>
      <c r="C9645">
        <f>IF(B9645="","",INT(A9645))</f>
        <v/>
      </c>
      <c r="D9645">
        <f>IF(B9645="","",HOUR(A9645))</f>
        <v/>
      </c>
      <c r="E9645">
        <f>IF(B9645="","",IF(INPUT!$I$1="","",IF(C9645&lt;(INT(INPUT!$I$1)-INPUT!$I$2),"Off Meds",IF(C9645&lt;=(INT(INPUT!$I$1)+INPUT!$I$2),"Washout","On Meds"))))</f>
        <v/>
      </c>
      <c r="F9645">
        <f>IF(B9645="","",1.509*(LN(B9645)^1.084-5.381))</f>
        <v/>
      </c>
      <c r="G9645">
        <f>IF(F9645="","",IF(F9645&lt;0,10*F9645^2,0))</f>
        <v/>
      </c>
      <c r="H9645">
        <f>IF(F9645="","",IF(F9645&gt;0,10*F9645^2,0))</f>
        <v/>
      </c>
    </row>
    <row r="9646">
      <c r="A9646">
        <f>Input!A9646</f>
        <v/>
      </c>
      <c r="B9646">
        <f>IF(ISNUMBER(Input!B9646),IF(AND(Input!B9646&gt;=20,Input!B9646&lt;=700),Input!B9646,""),"")</f>
        <v/>
      </c>
      <c r="C9646">
        <f>IF(B9646="","",INT(A9646))</f>
        <v/>
      </c>
      <c r="D9646">
        <f>IF(B9646="","",HOUR(A9646))</f>
        <v/>
      </c>
      <c r="E9646">
        <f>IF(B9646="","",IF(INPUT!$I$1="","",IF(C9646&lt;(INT(INPUT!$I$1)-INPUT!$I$2),"Off Meds",IF(C9646&lt;=(INT(INPUT!$I$1)+INPUT!$I$2),"Washout","On Meds"))))</f>
        <v/>
      </c>
      <c r="F9646">
        <f>IF(B9646="","",1.509*(LN(B9646)^1.084-5.381))</f>
        <v/>
      </c>
      <c r="G9646">
        <f>IF(F9646="","",IF(F9646&lt;0,10*F9646^2,0))</f>
        <v/>
      </c>
      <c r="H9646">
        <f>IF(F9646="","",IF(F9646&gt;0,10*F9646^2,0))</f>
        <v/>
      </c>
    </row>
    <row r="9647">
      <c r="A9647">
        <f>Input!A9647</f>
        <v/>
      </c>
      <c r="B9647">
        <f>IF(ISNUMBER(Input!B9647),IF(AND(Input!B9647&gt;=20,Input!B9647&lt;=700),Input!B9647,""),"")</f>
        <v/>
      </c>
      <c r="C9647">
        <f>IF(B9647="","",INT(A9647))</f>
        <v/>
      </c>
      <c r="D9647">
        <f>IF(B9647="","",HOUR(A9647))</f>
        <v/>
      </c>
      <c r="E9647">
        <f>IF(B9647="","",IF(INPUT!$I$1="","",IF(C9647&lt;(INT(INPUT!$I$1)-INPUT!$I$2),"Off Meds",IF(C9647&lt;=(INT(INPUT!$I$1)+INPUT!$I$2),"Washout","On Meds"))))</f>
        <v/>
      </c>
      <c r="F9647">
        <f>IF(B9647="","",1.509*(LN(B9647)^1.084-5.381))</f>
        <v/>
      </c>
      <c r="G9647">
        <f>IF(F9647="","",IF(F9647&lt;0,10*F9647^2,0))</f>
        <v/>
      </c>
      <c r="H9647">
        <f>IF(F9647="","",IF(F9647&gt;0,10*F9647^2,0))</f>
        <v/>
      </c>
    </row>
    <row r="9648">
      <c r="A9648">
        <f>Input!A9648</f>
        <v/>
      </c>
      <c r="B9648">
        <f>IF(ISNUMBER(Input!B9648),IF(AND(Input!B9648&gt;=20,Input!B9648&lt;=700),Input!B9648,""),"")</f>
        <v/>
      </c>
      <c r="C9648">
        <f>IF(B9648="","",INT(A9648))</f>
        <v/>
      </c>
      <c r="D9648">
        <f>IF(B9648="","",HOUR(A9648))</f>
        <v/>
      </c>
      <c r="E9648">
        <f>IF(B9648="","",IF(INPUT!$I$1="","",IF(C9648&lt;(INT(INPUT!$I$1)-INPUT!$I$2),"Off Meds",IF(C9648&lt;=(INT(INPUT!$I$1)+INPUT!$I$2),"Washout","On Meds"))))</f>
        <v/>
      </c>
      <c r="F9648">
        <f>IF(B9648="","",1.509*(LN(B9648)^1.084-5.381))</f>
        <v/>
      </c>
      <c r="G9648">
        <f>IF(F9648="","",IF(F9648&lt;0,10*F9648^2,0))</f>
        <v/>
      </c>
      <c r="H9648">
        <f>IF(F9648="","",IF(F9648&gt;0,10*F9648^2,0))</f>
        <v/>
      </c>
    </row>
    <row r="9649">
      <c r="A9649">
        <f>Input!A9649</f>
        <v/>
      </c>
      <c r="B9649">
        <f>IF(ISNUMBER(Input!B9649),IF(AND(Input!B9649&gt;=20,Input!B9649&lt;=700),Input!B9649,""),"")</f>
        <v/>
      </c>
      <c r="C9649">
        <f>IF(B9649="","",INT(A9649))</f>
        <v/>
      </c>
      <c r="D9649">
        <f>IF(B9649="","",HOUR(A9649))</f>
        <v/>
      </c>
      <c r="E9649">
        <f>IF(B9649="","",IF(INPUT!$I$1="","",IF(C9649&lt;(INT(INPUT!$I$1)-INPUT!$I$2),"Off Meds",IF(C9649&lt;=(INT(INPUT!$I$1)+INPUT!$I$2),"Washout","On Meds"))))</f>
        <v/>
      </c>
      <c r="F9649">
        <f>IF(B9649="","",1.509*(LN(B9649)^1.084-5.381))</f>
        <v/>
      </c>
      <c r="G9649">
        <f>IF(F9649="","",IF(F9649&lt;0,10*F9649^2,0))</f>
        <v/>
      </c>
      <c r="H9649">
        <f>IF(F9649="","",IF(F9649&gt;0,10*F9649^2,0))</f>
        <v/>
      </c>
    </row>
    <row r="9650">
      <c r="A9650">
        <f>Input!A9650</f>
        <v/>
      </c>
      <c r="B9650">
        <f>IF(ISNUMBER(Input!B9650),IF(AND(Input!B9650&gt;=20,Input!B9650&lt;=700),Input!B9650,""),"")</f>
        <v/>
      </c>
      <c r="C9650">
        <f>IF(B9650="","",INT(A9650))</f>
        <v/>
      </c>
      <c r="D9650">
        <f>IF(B9650="","",HOUR(A9650))</f>
        <v/>
      </c>
      <c r="E9650">
        <f>IF(B9650="","",IF(INPUT!$I$1="","",IF(C9650&lt;(INT(INPUT!$I$1)-INPUT!$I$2),"Off Meds",IF(C9650&lt;=(INT(INPUT!$I$1)+INPUT!$I$2),"Washout","On Meds"))))</f>
        <v/>
      </c>
      <c r="F9650">
        <f>IF(B9650="","",1.509*(LN(B9650)^1.084-5.381))</f>
        <v/>
      </c>
      <c r="G9650">
        <f>IF(F9650="","",IF(F9650&lt;0,10*F9650^2,0))</f>
        <v/>
      </c>
      <c r="H9650">
        <f>IF(F9650="","",IF(F9650&gt;0,10*F9650^2,0))</f>
        <v/>
      </c>
    </row>
    <row r="9651">
      <c r="A9651">
        <f>Input!A9651</f>
        <v/>
      </c>
      <c r="B9651">
        <f>IF(ISNUMBER(Input!B9651),IF(AND(Input!B9651&gt;=20,Input!B9651&lt;=700),Input!B9651,""),"")</f>
        <v/>
      </c>
      <c r="C9651">
        <f>IF(B9651="","",INT(A9651))</f>
        <v/>
      </c>
      <c r="D9651">
        <f>IF(B9651="","",HOUR(A9651))</f>
        <v/>
      </c>
      <c r="E9651">
        <f>IF(B9651="","",IF(INPUT!$I$1="","",IF(C9651&lt;(INT(INPUT!$I$1)-INPUT!$I$2),"Off Meds",IF(C9651&lt;=(INT(INPUT!$I$1)+INPUT!$I$2),"Washout","On Meds"))))</f>
        <v/>
      </c>
      <c r="F9651">
        <f>IF(B9651="","",1.509*(LN(B9651)^1.084-5.381))</f>
        <v/>
      </c>
      <c r="G9651">
        <f>IF(F9651="","",IF(F9651&lt;0,10*F9651^2,0))</f>
        <v/>
      </c>
      <c r="H9651">
        <f>IF(F9651="","",IF(F9651&gt;0,10*F9651^2,0))</f>
        <v/>
      </c>
    </row>
    <row r="9652">
      <c r="A9652">
        <f>Input!A9652</f>
        <v/>
      </c>
      <c r="B9652">
        <f>IF(ISNUMBER(Input!B9652),IF(AND(Input!B9652&gt;=20,Input!B9652&lt;=700),Input!B9652,""),"")</f>
        <v/>
      </c>
      <c r="C9652">
        <f>IF(B9652="","",INT(A9652))</f>
        <v/>
      </c>
      <c r="D9652">
        <f>IF(B9652="","",HOUR(A9652))</f>
        <v/>
      </c>
      <c r="E9652">
        <f>IF(B9652="","",IF(INPUT!$I$1="","",IF(C9652&lt;(INT(INPUT!$I$1)-INPUT!$I$2),"Off Meds",IF(C9652&lt;=(INT(INPUT!$I$1)+INPUT!$I$2),"Washout","On Meds"))))</f>
        <v/>
      </c>
      <c r="F9652">
        <f>IF(B9652="","",1.509*(LN(B9652)^1.084-5.381))</f>
        <v/>
      </c>
      <c r="G9652">
        <f>IF(F9652="","",IF(F9652&lt;0,10*F9652^2,0))</f>
        <v/>
      </c>
      <c r="H9652">
        <f>IF(F9652="","",IF(F9652&gt;0,10*F9652^2,0))</f>
        <v/>
      </c>
    </row>
    <row r="9653">
      <c r="A9653">
        <f>Input!A9653</f>
        <v/>
      </c>
      <c r="B9653">
        <f>IF(ISNUMBER(Input!B9653),IF(AND(Input!B9653&gt;=20,Input!B9653&lt;=700),Input!B9653,""),"")</f>
        <v/>
      </c>
      <c r="C9653">
        <f>IF(B9653="","",INT(A9653))</f>
        <v/>
      </c>
      <c r="D9653">
        <f>IF(B9653="","",HOUR(A9653))</f>
        <v/>
      </c>
      <c r="E9653">
        <f>IF(B9653="","",IF(INPUT!$I$1="","",IF(C9653&lt;(INT(INPUT!$I$1)-INPUT!$I$2),"Off Meds",IF(C9653&lt;=(INT(INPUT!$I$1)+INPUT!$I$2),"Washout","On Meds"))))</f>
        <v/>
      </c>
      <c r="F9653">
        <f>IF(B9653="","",1.509*(LN(B9653)^1.084-5.381))</f>
        <v/>
      </c>
      <c r="G9653">
        <f>IF(F9653="","",IF(F9653&lt;0,10*F9653^2,0))</f>
        <v/>
      </c>
      <c r="H9653">
        <f>IF(F9653="","",IF(F9653&gt;0,10*F9653^2,0))</f>
        <v/>
      </c>
    </row>
    <row r="9654">
      <c r="A9654">
        <f>Input!A9654</f>
        <v/>
      </c>
      <c r="B9654">
        <f>IF(ISNUMBER(Input!B9654),IF(AND(Input!B9654&gt;=20,Input!B9654&lt;=700),Input!B9654,""),"")</f>
        <v/>
      </c>
      <c r="C9654">
        <f>IF(B9654="","",INT(A9654))</f>
        <v/>
      </c>
      <c r="D9654">
        <f>IF(B9654="","",HOUR(A9654))</f>
        <v/>
      </c>
      <c r="E9654">
        <f>IF(B9654="","",IF(INPUT!$I$1="","",IF(C9654&lt;(INT(INPUT!$I$1)-INPUT!$I$2),"Off Meds",IF(C9654&lt;=(INT(INPUT!$I$1)+INPUT!$I$2),"Washout","On Meds"))))</f>
        <v/>
      </c>
      <c r="F9654">
        <f>IF(B9654="","",1.509*(LN(B9654)^1.084-5.381))</f>
        <v/>
      </c>
      <c r="G9654">
        <f>IF(F9654="","",IF(F9654&lt;0,10*F9654^2,0))</f>
        <v/>
      </c>
      <c r="H9654">
        <f>IF(F9654="","",IF(F9654&gt;0,10*F9654^2,0))</f>
        <v/>
      </c>
    </row>
    <row r="9655">
      <c r="A9655">
        <f>Input!A9655</f>
        <v/>
      </c>
      <c r="B9655">
        <f>IF(ISNUMBER(Input!B9655),IF(AND(Input!B9655&gt;=20,Input!B9655&lt;=700),Input!B9655,""),"")</f>
        <v/>
      </c>
      <c r="C9655">
        <f>IF(B9655="","",INT(A9655))</f>
        <v/>
      </c>
      <c r="D9655">
        <f>IF(B9655="","",HOUR(A9655))</f>
        <v/>
      </c>
      <c r="E9655">
        <f>IF(B9655="","",IF(INPUT!$I$1="","",IF(C9655&lt;(INT(INPUT!$I$1)-INPUT!$I$2),"Off Meds",IF(C9655&lt;=(INT(INPUT!$I$1)+INPUT!$I$2),"Washout","On Meds"))))</f>
        <v/>
      </c>
      <c r="F9655">
        <f>IF(B9655="","",1.509*(LN(B9655)^1.084-5.381))</f>
        <v/>
      </c>
      <c r="G9655">
        <f>IF(F9655="","",IF(F9655&lt;0,10*F9655^2,0))</f>
        <v/>
      </c>
      <c r="H9655">
        <f>IF(F9655="","",IF(F9655&gt;0,10*F9655^2,0))</f>
        <v/>
      </c>
    </row>
    <row r="9656">
      <c r="A9656">
        <f>Input!A9656</f>
        <v/>
      </c>
      <c r="B9656">
        <f>IF(ISNUMBER(Input!B9656),IF(AND(Input!B9656&gt;=20,Input!B9656&lt;=700),Input!B9656,""),"")</f>
        <v/>
      </c>
      <c r="C9656">
        <f>IF(B9656="","",INT(A9656))</f>
        <v/>
      </c>
      <c r="D9656">
        <f>IF(B9656="","",HOUR(A9656))</f>
        <v/>
      </c>
      <c r="E9656">
        <f>IF(B9656="","",IF(INPUT!$I$1="","",IF(C9656&lt;(INT(INPUT!$I$1)-INPUT!$I$2),"Off Meds",IF(C9656&lt;=(INT(INPUT!$I$1)+INPUT!$I$2),"Washout","On Meds"))))</f>
        <v/>
      </c>
      <c r="F9656">
        <f>IF(B9656="","",1.509*(LN(B9656)^1.084-5.381))</f>
        <v/>
      </c>
      <c r="G9656">
        <f>IF(F9656="","",IF(F9656&lt;0,10*F9656^2,0))</f>
        <v/>
      </c>
      <c r="H9656">
        <f>IF(F9656="","",IF(F9656&gt;0,10*F9656^2,0))</f>
        <v/>
      </c>
    </row>
    <row r="9657">
      <c r="A9657">
        <f>Input!A9657</f>
        <v/>
      </c>
      <c r="B9657">
        <f>IF(ISNUMBER(Input!B9657),IF(AND(Input!B9657&gt;=20,Input!B9657&lt;=700),Input!B9657,""),"")</f>
        <v/>
      </c>
      <c r="C9657">
        <f>IF(B9657="","",INT(A9657))</f>
        <v/>
      </c>
      <c r="D9657">
        <f>IF(B9657="","",HOUR(A9657))</f>
        <v/>
      </c>
      <c r="E9657">
        <f>IF(B9657="","",IF(INPUT!$I$1="","",IF(C9657&lt;(INT(INPUT!$I$1)-INPUT!$I$2),"Off Meds",IF(C9657&lt;=(INT(INPUT!$I$1)+INPUT!$I$2),"Washout","On Meds"))))</f>
        <v/>
      </c>
      <c r="F9657">
        <f>IF(B9657="","",1.509*(LN(B9657)^1.084-5.381))</f>
        <v/>
      </c>
      <c r="G9657">
        <f>IF(F9657="","",IF(F9657&lt;0,10*F9657^2,0))</f>
        <v/>
      </c>
      <c r="H9657">
        <f>IF(F9657="","",IF(F9657&gt;0,10*F9657^2,0))</f>
        <v/>
      </c>
    </row>
    <row r="9658">
      <c r="A9658">
        <f>Input!A9658</f>
        <v/>
      </c>
      <c r="B9658">
        <f>IF(ISNUMBER(Input!B9658),IF(AND(Input!B9658&gt;=20,Input!B9658&lt;=700),Input!B9658,""),"")</f>
        <v/>
      </c>
      <c r="C9658">
        <f>IF(B9658="","",INT(A9658))</f>
        <v/>
      </c>
      <c r="D9658">
        <f>IF(B9658="","",HOUR(A9658))</f>
        <v/>
      </c>
      <c r="E9658">
        <f>IF(B9658="","",IF(INPUT!$I$1="","",IF(C9658&lt;(INT(INPUT!$I$1)-INPUT!$I$2),"Off Meds",IF(C9658&lt;=(INT(INPUT!$I$1)+INPUT!$I$2),"Washout","On Meds"))))</f>
        <v/>
      </c>
      <c r="F9658">
        <f>IF(B9658="","",1.509*(LN(B9658)^1.084-5.381))</f>
        <v/>
      </c>
      <c r="G9658">
        <f>IF(F9658="","",IF(F9658&lt;0,10*F9658^2,0))</f>
        <v/>
      </c>
      <c r="H9658">
        <f>IF(F9658="","",IF(F9658&gt;0,10*F9658^2,0))</f>
        <v/>
      </c>
    </row>
    <row r="9659">
      <c r="A9659">
        <f>Input!A9659</f>
        <v/>
      </c>
      <c r="B9659">
        <f>IF(ISNUMBER(Input!B9659),IF(AND(Input!B9659&gt;=20,Input!B9659&lt;=700),Input!B9659,""),"")</f>
        <v/>
      </c>
      <c r="C9659">
        <f>IF(B9659="","",INT(A9659))</f>
        <v/>
      </c>
      <c r="D9659">
        <f>IF(B9659="","",HOUR(A9659))</f>
        <v/>
      </c>
      <c r="E9659">
        <f>IF(B9659="","",IF(INPUT!$I$1="","",IF(C9659&lt;(INT(INPUT!$I$1)-INPUT!$I$2),"Off Meds",IF(C9659&lt;=(INT(INPUT!$I$1)+INPUT!$I$2),"Washout","On Meds"))))</f>
        <v/>
      </c>
      <c r="F9659">
        <f>IF(B9659="","",1.509*(LN(B9659)^1.084-5.381))</f>
        <v/>
      </c>
      <c r="G9659">
        <f>IF(F9659="","",IF(F9659&lt;0,10*F9659^2,0))</f>
        <v/>
      </c>
      <c r="H9659">
        <f>IF(F9659="","",IF(F9659&gt;0,10*F9659^2,0))</f>
        <v/>
      </c>
    </row>
    <row r="9660">
      <c r="A9660">
        <f>Input!A9660</f>
        <v/>
      </c>
      <c r="B9660">
        <f>IF(ISNUMBER(Input!B9660),IF(AND(Input!B9660&gt;=20,Input!B9660&lt;=700),Input!B9660,""),"")</f>
        <v/>
      </c>
      <c r="C9660">
        <f>IF(B9660="","",INT(A9660))</f>
        <v/>
      </c>
      <c r="D9660">
        <f>IF(B9660="","",HOUR(A9660))</f>
        <v/>
      </c>
      <c r="E9660">
        <f>IF(B9660="","",IF(INPUT!$I$1="","",IF(C9660&lt;(INT(INPUT!$I$1)-INPUT!$I$2),"Off Meds",IF(C9660&lt;=(INT(INPUT!$I$1)+INPUT!$I$2),"Washout","On Meds"))))</f>
        <v/>
      </c>
      <c r="F9660">
        <f>IF(B9660="","",1.509*(LN(B9660)^1.084-5.381))</f>
        <v/>
      </c>
      <c r="G9660">
        <f>IF(F9660="","",IF(F9660&lt;0,10*F9660^2,0))</f>
        <v/>
      </c>
      <c r="H9660">
        <f>IF(F9660="","",IF(F9660&gt;0,10*F9660^2,0))</f>
        <v/>
      </c>
    </row>
    <row r="9661">
      <c r="A9661">
        <f>Input!A9661</f>
        <v/>
      </c>
      <c r="B9661">
        <f>IF(ISNUMBER(Input!B9661),IF(AND(Input!B9661&gt;=20,Input!B9661&lt;=700),Input!B9661,""),"")</f>
        <v/>
      </c>
      <c r="C9661">
        <f>IF(B9661="","",INT(A9661))</f>
        <v/>
      </c>
      <c r="D9661">
        <f>IF(B9661="","",HOUR(A9661))</f>
        <v/>
      </c>
      <c r="E9661">
        <f>IF(B9661="","",IF(INPUT!$I$1="","",IF(C9661&lt;(INT(INPUT!$I$1)-INPUT!$I$2),"Off Meds",IF(C9661&lt;=(INT(INPUT!$I$1)+INPUT!$I$2),"Washout","On Meds"))))</f>
        <v/>
      </c>
      <c r="F9661">
        <f>IF(B9661="","",1.509*(LN(B9661)^1.084-5.381))</f>
        <v/>
      </c>
      <c r="G9661">
        <f>IF(F9661="","",IF(F9661&lt;0,10*F9661^2,0))</f>
        <v/>
      </c>
      <c r="H9661">
        <f>IF(F9661="","",IF(F9661&gt;0,10*F9661^2,0))</f>
        <v/>
      </c>
    </row>
    <row r="9662">
      <c r="A9662">
        <f>Input!A9662</f>
        <v/>
      </c>
      <c r="B9662">
        <f>IF(ISNUMBER(Input!B9662),IF(AND(Input!B9662&gt;=20,Input!B9662&lt;=700),Input!B9662,""),"")</f>
        <v/>
      </c>
      <c r="C9662">
        <f>IF(B9662="","",INT(A9662))</f>
        <v/>
      </c>
      <c r="D9662">
        <f>IF(B9662="","",HOUR(A9662))</f>
        <v/>
      </c>
      <c r="E9662">
        <f>IF(B9662="","",IF(INPUT!$I$1="","",IF(C9662&lt;(INT(INPUT!$I$1)-INPUT!$I$2),"Off Meds",IF(C9662&lt;=(INT(INPUT!$I$1)+INPUT!$I$2),"Washout","On Meds"))))</f>
        <v/>
      </c>
      <c r="F9662">
        <f>IF(B9662="","",1.509*(LN(B9662)^1.084-5.381))</f>
        <v/>
      </c>
      <c r="G9662">
        <f>IF(F9662="","",IF(F9662&lt;0,10*F9662^2,0))</f>
        <v/>
      </c>
      <c r="H9662">
        <f>IF(F9662="","",IF(F9662&gt;0,10*F9662^2,0))</f>
        <v/>
      </c>
    </row>
    <row r="9663">
      <c r="A9663">
        <f>Input!A9663</f>
        <v/>
      </c>
      <c r="B9663">
        <f>IF(ISNUMBER(Input!B9663),IF(AND(Input!B9663&gt;=20,Input!B9663&lt;=700),Input!B9663,""),"")</f>
        <v/>
      </c>
      <c r="C9663">
        <f>IF(B9663="","",INT(A9663))</f>
        <v/>
      </c>
      <c r="D9663">
        <f>IF(B9663="","",HOUR(A9663))</f>
        <v/>
      </c>
      <c r="E9663">
        <f>IF(B9663="","",IF(INPUT!$I$1="","",IF(C9663&lt;(INT(INPUT!$I$1)-INPUT!$I$2),"Off Meds",IF(C9663&lt;=(INT(INPUT!$I$1)+INPUT!$I$2),"Washout","On Meds"))))</f>
        <v/>
      </c>
      <c r="F9663">
        <f>IF(B9663="","",1.509*(LN(B9663)^1.084-5.381))</f>
        <v/>
      </c>
      <c r="G9663">
        <f>IF(F9663="","",IF(F9663&lt;0,10*F9663^2,0))</f>
        <v/>
      </c>
      <c r="H9663">
        <f>IF(F9663="","",IF(F9663&gt;0,10*F9663^2,0))</f>
        <v/>
      </c>
    </row>
    <row r="9664">
      <c r="A9664">
        <f>Input!A9664</f>
        <v/>
      </c>
      <c r="B9664">
        <f>IF(ISNUMBER(Input!B9664),IF(AND(Input!B9664&gt;=20,Input!B9664&lt;=700),Input!B9664,""),"")</f>
        <v/>
      </c>
      <c r="C9664">
        <f>IF(B9664="","",INT(A9664))</f>
        <v/>
      </c>
      <c r="D9664">
        <f>IF(B9664="","",HOUR(A9664))</f>
        <v/>
      </c>
      <c r="E9664">
        <f>IF(B9664="","",IF(INPUT!$I$1="","",IF(C9664&lt;(INT(INPUT!$I$1)-INPUT!$I$2),"Off Meds",IF(C9664&lt;=(INT(INPUT!$I$1)+INPUT!$I$2),"Washout","On Meds"))))</f>
        <v/>
      </c>
      <c r="F9664">
        <f>IF(B9664="","",1.509*(LN(B9664)^1.084-5.381))</f>
        <v/>
      </c>
      <c r="G9664">
        <f>IF(F9664="","",IF(F9664&lt;0,10*F9664^2,0))</f>
        <v/>
      </c>
      <c r="H9664">
        <f>IF(F9664="","",IF(F9664&gt;0,10*F9664^2,0))</f>
        <v/>
      </c>
    </row>
    <row r="9665">
      <c r="A9665">
        <f>Input!A9665</f>
        <v/>
      </c>
      <c r="B9665">
        <f>IF(ISNUMBER(Input!B9665),IF(AND(Input!B9665&gt;=20,Input!B9665&lt;=700),Input!B9665,""),"")</f>
        <v/>
      </c>
      <c r="C9665">
        <f>IF(B9665="","",INT(A9665))</f>
        <v/>
      </c>
      <c r="D9665">
        <f>IF(B9665="","",HOUR(A9665))</f>
        <v/>
      </c>
      <c r="E9665">
        <f>IF(B9665="","",IF(INPUT!$I$1="","",IF(C9665&lt;(INT(INPUT!$I$1)-INPUT!$I$2),"Off Meds",IF(C9665&lt;=(INT(INPUT!$I$1)+INPUT!$I$2),"Washout","On Meds"))))</f>
        <v/>
      </c>
      <c r="F9665">
        <f>IF(B9665="","",1.509*(LN(B9665)^1.084-5.381))</f>
        <v/>
      </c>
      <c r="G9665">
        <f>IF(F9665="","",IF(F9665&lt;0,10*F9665^2,0))</f>
        <v/>
      </c>
      <c r="H9665">
        <f>IF(F9665="","",IF(F9665&gt;0,10*F9665^2,0))</f>
        <v/>
      </c>
    </row>
    <row r="9666">
      <c r="A9666">
        <f>Input!A9666</f>
        <v/>
      </c>
      <c r="B9666">
        <f>IF(ISNUMBER(Input!B9666),IF(AND(Input!B9666&gt;=20,Input!B9666&lt;=700),Input!B9666,""),"")</f>
        <v/>
      </c>
      <c r="C9666">
        <f>IF(B9666="","",INT(A9666))</f>
        <v/>
      </c>
      <c r="D9666">
        <f>IF(B9666="","",HOUR(A9666))</f>
        <v/>
      </c>
      <c r="E9666">
        <f>IF(B9666="","",IF(INPUT!$I$1="","",IF(C9666&lt;(INT(INPUT!$I$1)-INPUT!$I$2),"Off Meds",IF(C9666&lt;=(INT(INPUT!$I$1)+INPUT!$I$2),"Washout","On Meds"))))</f>
        <v/>
      </c>
      <c r="F9666">
        <f>IF(B9666="","",1.509*(LN(B9666)^1.084-5.381))</f>
        <v/>
      </c>
      <c r="G9666">
        <f>IF(F9666="","",IF(F9666&lt;0,10*F9666^2,0))</f>
        <v/>
      </c>
      <c r="H9666">
        <f>IF(F9666="","",IF(F9666&gt;0,10*F9666^2,0))</f>
        <v/>
      </c>
    </row>
    <row r="9667">
      <c r="A9667">
        <f>Input!A9667</f>
        <v/>
      </c>
      <c r="B9667">
        <f>IF(ISNUMBER(Input!B9667),IF(AND(Input!B9667&gt;=20,Input!B9667&lt;=700),Input!B9667,""),"")</f>
        <v/>
      </c>
      <c r="C9667">
        <f>IF(B9667="","",INT(A9667))</f>
        <v/>
      </c>
      <c r="D9667">
        <f>IF(B9667="","",HOUR(A9667))</f>
        <v/>
      </c>
      <c r="E9667">
        <f>IF(B9667="","",IF(INPUT!$I$1="","",IF(C9667&lt;(INT(INPUT!$I$1)-INPUT!$I$2),"Off Meds",IF(C9667&lt;=(INT(INPUT!$I$1)+INPUT!$I$2),"Washout","On Meds"))))</f>
        <v/>
      </c>
      <c r="F9667">
        <f>IF(B9667="","",1.509*(LN(B9667)^1.084-5.381))</f>
        <v/>
      </c>
      <c r="G9667">
        <f>IF(F9667="","",IF(F9667&lt;0,10*F9667^2,0))</f>
        <v/>
      </c>
      <c r="H9667">
        <f>IF(F9667="","",IF(F9667&gt;0,10*F9667^2,0))</f>
        <v/>
      </c>
    </row>
    <row r="9668">
      <c r="A9668">
        <f>Input!A9668</f>
        <v/>
      </c>
      <c r="B9668">
        <f>IF(ISNUMBER(Input!B9668),IF(AND(Input!B9668&gt;=20,Input!B9668&lt;=700),Input!B9668,""),"")</f>
        <v/>
      </c>
      <c r="C9668">
        <f>IF(B9668="","",INT(A9668))</f>
        <v/>
      </c>
      <c r="D9668">
        <f>IF(B9668="","",HOUR(A9668))</f>
        <v/>
      </c>
      <c r="E9668">
        <f>IF(B9668="","",IF(INPUT!$I$1="","",IF(C9668&lt;(INT(INPUT!$I$1)-INPUT!$I$2),"Off Meds",IF(C9668&lt;=(INT(INPUT!$I$1)+INPUT!$I$2),"Washout","On Meds"))))</f>
        <v/>
      </c>
      <c r="F9668">
        <f>IF(B9668="","",1.509*(LN(B9668)^1.084-5.381))</f>
        <v/>
      </c>
      <c r="G9668">
        <f>IF(F9668="","",IF(F9668&lt;0,10*F9668^2,0))</f>
        <v/>
      </c>
      <c r="H9668">
        <f>IF(F9668="","",IF(F9668&gt;0,10*F9668^2,0))</f>
        <v/>
      </c>
    </row>
    <row r="9669">
      <c r="A9669">
        <f>Input!A9669</f>
        <v/>
      </c>
      <c r="B9669">
        <f>IF(ISNUMBER(Input!B9669),IF(AND(Input!B9669&gt;=20,Input!B9669&lt;=700),Input!B9669,""),"")</f>
        <v/>
      </c>
      <c r="C9669">
        <f>IF(B9669="","",INT(A9669))</f>
        <v/>
      </c>
      <c r="D9669">
        <f>IF(B9669="","",HOUR(A9669))</f>
        <v/>
      </c>
      <c r="E9669">
        <f>IF(B9669="","",IF(INPUT!$I$1="","",IF(C9669&lt;(INT(INPUT!$I$1)-INPUT!$I$2),"Off Meds",IF(C9669&lt;=(INT(INPUT!$I$1)+INPUT!$I$2),"Washout","On Meds"))))</f>
        <v/>
      </c>
      <c r="F9669">
        <f>IF(B9669="","",1.509*(LN(B9669)^1.084-5.381))</f>
        <v/>
      </c>
      <c r="G9669">
        <f>IF(F9669="","",IF(F9669&lt;0,10*F9669^2,0))</f>
        <v/>
      </c>
      <c r="H9669">
        <f>IF(F9669="","",IF(F9669&gt;0,10*F9669^2,0))</f>
        <v/>
      </c>
    </row>
    <row r="9670">
      <c r="A9670">
        <f>Input!A9670</f>
        <v/>
      </c>
      <c r="B9670">
        <f>IF(ISNUMBER(Input!B9670),IF(AND(Input!B9670&gt;=20,Input!B9670&lt;=700),Input!B9670,""),"")</f>
        <v/>
      </c>
      <c r="C9670">
        <f>IF(B9670="","",INT(A9670))</f>
        <v/>
      </c>
      <c r="D9670">
        <f>IF(B9670="","",HOUR(A9670))</f>
        <v/>
      </c>
      <c r="E9670">
        <f>IF(B9670="","",IF(INPUT!$I$1="","",IF(C9670&lt;(INT(INPUT!$I$1)-INPUT!$I$2),"Off Meds",IF(C9670&lt;=(INT(INPUT!$I$1)+INPUT!$I$2),"Washout","On Meds"))))</f>
        <v/>
      </c>
      <c r="F9670">
        <f>IF(B9670="","",1.509*(LN(B9670)^1.084-5.381))</f>
        <v/>
      </c>
      <c r="G9670">
        <f>IF(F9670="","",IF(F9670&lt;0,10*F9670^2,0))</f>
        <v/>
      </c>
      <c r="H9670">
        <f>IF(F9670="","",IF(F9670&gt;0,10*F9670^2,0))</f>
        <v/>
      </c>
    </row>
    <row r="9671">
      <c r="A9671">
        <f>Input!A9671</f>
        <v/>
      </c>
      <c r="B9671">
        <f>IF(ISNUMBER(Input!B9671),IF(AND(Input!B9671&gt;=20,Input!B9671&lt;=700),Input!B9671,""),"")</f>
        <v/>
      </c>
      <c r="C9671">
        <f>IF(B9671="","",INT(A9671))</f>
        <v/>
      </c>
      <c r="D9671">
        <f>IF(B9671="","",HOUR(A9671))</f>
        <v/>
      </c>
      <c r="E9671">
        <f>IF(B9671="","",IF(INPUT!$I$1="","",IF(C9671&lt;(INT(INPUT!$I$1)-INPUT!$I$2),"Off Meds",IF(C9671&lt;=(INT(INPUT!$I$1)+INPUT!$I$2),"Washout","On Meds"))))</f>
        <v/>
      </c>
      <c r="F9671">
        <f>IF(B9671="","",1.509*(LN(B9671)^1.084-5.381))</f>
        <v/>
      </c>
      <c r="G9671">
        <f>IF(F9671="","",IF(F9671&lt;0,10*F9671^2,0))</f>
        <v/>
      </c>
      <c r="H9671">
        <f>IF(F9671="","",IF(F9671&gt;0,10*F9671^2,0))</f>
        <v/>
      </c>
    </row>
    <row r="9672">
      <c r="A9672">
        <f>Input!A9672</f>
        <v/>
      </c>
      <c r="B9672">
        <f>IF(ISNUMBER(Input!B9672),IF(AND(Input!B9672&gt;=20,Input!B9672&lt;=700),Input!B9672,""),"")</f>
        <v/>
      </c>
      <c r="C9672">
        <f>IF(B9672="","",INT(A9672))</f>
        <v/>
      </c>
      <c r="D9672">
        <f>IF(B9672="","",HOUR(A9672))</f>
        <v/>
      </c>
      <c r="E9672">
        <f>IF(B9672="","",IF(INPUT!$I$1="","",IF(C9672&lt;(INT(INPUT!$I$1)-INPUT!$I$2),"Off Meds",IF(C9672&lt;=(INT(INPUT!$I$1)+INPUT!$I$2),"Washout","On Meds"))))</f>
        <v/>
      </c>
      <c r="F9672">
        <f>IF(B9672="","",1.509*(LN(B9672)^1.084-5.381))</f>
        <v/>
      </c>
      <c r="G9672">
        <f>IF(F9672="","",IF(F9672&lt;0,10*F9672^2,0))</f>
        <v/>
      </c>
      <c r="H9672">
        <f>IF(F9672="","",IF(F9672&gt;0,10*F9672^2,0))</f>
        <v/>
      </c>
    </row>
    <row r="9673">
      <c r="A9673">
        <f>Input!A9673</f>
        <v/>
      </c>
      <c r="B9673">
        <f>IF(ISNUMBER(Input!B9673),IF(AND(Input!B9673&gt;=20,Input!B9673&lt;=700),Input!B9673,""),"")</f>
        <v/>
      </c>
      <c r="C9673">
        <f>IF(B9673="","",INT(A9673))</f>
        <v/>
      </c>
      <c r="D9673">
        <f>IF(B9673="","",HOUR(A9673))</f>
        <v/>
      </c>
      <c r="E9673">
        <f>IF(B9673="","",IF(INPUT!$I$1="","",IF(C9673&lt;(INT(INPUT!$I$1)-INPUT!$I$2),"Off Meds",IF(C9673&lt;=(INT(INPUT!$I$1)+INPUT!$I$2),"Washout","On Meds"))))</f>
        <v/>
      </c>
      <c r="F9673">
        <f>IF(B9673="","",1.509*(LN(B9673)^1.084-5.381))</f>
        <v/>
      </c>
      <c r="G9673">
        <f>IF(F9673="","",IF(F9673&lt;0,10*F9673^2,0))</f>
        <v/>
      </c>
      <c r="H9673">
        <f>IF(F9673="","",IF(F9673&gt;0,10*F9673^2,0))</f>
        <v/>
      </c>
    </row>
    <row r="9674">
      <c r="A9674">
        <f>Input!A9674</f>
        <v/>
      </c>
      <c r="B9674">
        <f>IF(ISNUMBER(Input!B9674),IF(AND(Input!B9674&gt;=20,Input!B9674&lt;=700),Input!B9674,""),"")</f>
        <v/>
      </c>
      <c r="C9674">
        <f>IF(B9674="","",INT(A9674))</f>
        <v/>
      </c>
      <c r="D9674">
        <f>IF(B9674="","",HOUR(A9674))</f>
        <v/>
      </c>
      <c r="E9674">
        <f>IF(B9674="","",IF(INPUT!$I$1="","",IF(C9674&lt;(INT(INPUT!$I$1)-INPUT!$I$2),"Off Meds",IF(C9674&lt;=(INT(INPUT!$I$1)+INPUT!$I$2),"Washout","On Meds"))))</f>
        <v/>
      </c>
      <c r="F9674">
        <f>IF(B9674="","",1.509*(LN(B9674)^1.084-5.381))</f>
        <v/>
      </c>
      <c r="G9674">
        <f>IF(F9674="","",IF(F9674&lt;0,10*F9674^2,0))</f>
        <v/>
      </c>
      <c r="H9674">
        <f>IF(F9674="","",IF(F9674&gt;0,10*F9674^2,0))</f>
        <v/>
      </c>
    </row>
    <row r="9675">
      <c r="A9675">
        <f>Input!A9675</f>
        <v/>
      </c>
      <c r="B9675">
        <f>IF(ISNUMBER(Input!B9675),IF(AND(Input!B9675&gt;=20,Input!B9675&lt;=700),Input!B9675,""),"")</f>
        <v/>
      </c>
      <c r="C9675">
        <f>IF(B9675="","",INT(A9675))</f>
        <v/>
      </c>
      <c r="D9675">
        <f>IF(B9675="","",HOUR(A9675))</f>
        <v/>
      </c>
      <c r="E9675">
        <f>IF(B9675="","",IF(INPUT!$I$1="","",IF(C9675&lt;(INT(INPUT!$I$1)-INPUT!$I$2),"Off Meds",IF(C9675&lt;=(INT(INPUT!$I$1)+INPUT!$I$2),"Washout","On Meds"))))</f>
        <v/>
      </c>
      <c r="F9675">
        <f>IF(B9675="","",1.509*(LN(B9675)^1.084-5.381))</f>
        <v/>
      </c>
      <c r="G9675">
        <f>IF(F9675="","",IF(F9675&lt;0,10*F9675^2,0))</f>
        <v/>
      </c>
      <c r="H9675">
        <f>IF(F9675="","",IF(F9675&gt;0,10*F9675^2,0))</f>
        <v/>
      </c>
    </row>
    <row r="9676">
      <c r="A9676">
        <f>Input!A9676</f>
        <v/>
      </c>
      <c r="B9676">
        <f>IF(ISNUMBER(Input!B9676),IF(AND(Input!B9676&gt;=20,Input!B9676&lt;=700),Input!B9676,""),"")</f>
        <v/>
      </c>
      <c r="C9676">
        <f>IF(B9676="","",INT(A9676))</f>
        <v/>
      </c>
      <c r="D9676">
        <f>IF(B9676="","",HOUR(A9676))</f>
        <v/>
      </c>
      <c r="E9676">
        <f>IF(B9676="","",IF(INPUT!$I$1="","",IF(C9676&lt;(INT(INPUT!$I$1)-INPUT!$I$2),"Off Meds",IF(C9676&lt;=(INT(INPUT!$I$1)+INPUT!$I$2),"Washout","On Meds"))))</f>
        <v/>
      </c>
      <c r="F9676">
        <f>IF(B9676="","",1.509*(LN(B9676)^1.084-5.381))</f>
        <v/>
      </c>
      <c r="G9676">
        <f>IF(F9676="","",IF(F9676&lt;0,10*F9676^2,0))</f>
        <v/>
      </c>
      <c r="H9676">
        <f>IF(F9676="","",IF(F9676&gt;0,10*F9676^2,0))</f>
        <v/>
      </c>
    </row>
    <row r="9677">
      <c r="A9677">
        <f>Input!A9677</f>
        <v/>
      </c>
      <c r="B9677">
        <f>IF(ISNUMBER(Input!B9677),IF(AND(Input!B9677&gt;=20,Input!B9677&lt;=700),Input!B9677,""),"")</f>
        <v/>
      </c>
      <c r="C9677">
        <f>IF(B9677="","",INT(A9677))</f>
        <v/>
      </c>
      <c r="D9677">
        <f>IF(B9677="","",HOUR(A9677))</f>
        <v/>
      </c>
      <c r="E9677">
        <f>IF(B9677="","",IF(INPUT!$I$1="","",IF(C9677&lt;(INT(INPUT!$I$1)-INPUT!$I$2),"Off Meds",IF(C9677&lt;=(INT(INPUT!$I$1)+INPUT!$I$2),"Washout","On Meds"))))</f>
        <v/>
      </c>
      <c r="F9677">
        <f>IF(B9677="","",1.509*(LN(B9677)^1.084-5.381))</f>
        <v/>
      </c>
      <c r="G9677">
        <f>IF(F9677="","",IF(F9677&lt;0,10*F9677^2,0))</f>
        <v/>
      </c>
      <c r="H9677">
        <f>IF(F9677="","",IF(F9677&gt;0,10*F9677^2,0))</f>
        <v/>
      </c>
    </row>
    <row r="9678">
      <c r="A9678">
        <f>Input!A9678</f>
        <v/>
      </c>
      <c r="B9678">
        <f>IF(ISNUMBER(Input!B9678),IF(AND(Input!B9678&gt;=20,Input!B9678&lt;=700),Input!B9678,""),"")</f>
        <v/>
      </c>
      <c r="C9678">
        <f>IF(B9678="","",INT(A9678))</f>
        <v/>
      </c>
      <c r="D9678">
        <f>IF(B9678="","",HOUR(A9678))</f>
        <v/>
      </c>
      <c r="E9678">
        <f>IF(B9678="","",IF(INPUT!$I$1="","",IF(C9678&lt;(INT(INPUT!$I$1)-INPUT!$I$2),"Off Meds",IF(C9678&lt;=(INT(INPUT!$I$1)+INPUT!$I$2),"Washout","On Meds"))))</f>
        <v/>
      </c>
      <c r="F9678">
        <f>IF(B9678="","",1.509*(LN(B9678)^1.084-5.381))</f>
        <v/>
      </c>
      <c r="G9678">
        <f>IF(F9678="","",IF(F9678&lt;0,10*F9678^2,0))</f>
        <v/>
      </c>
      <c r="H9678">
        <f>IF(F9678="","",IF(F9678&gt;0,10*F9678^2,0))</f>
        <v/>
      </c>
    </row>
    <row r="9679">
      <c r="A9679">
        <f>Input!A9679</f>
        <v/>
      </c>
      <c r="B9679">
        <f>IF(ISNUMBER(Input!B9679),IF(AND(Input!B9679&gt;=20,Input!B9679&lt;=700),Input!B9679,""),"")</f>
        <v/>
      </c>
      <c r="C9679">
        <f>IF(B9679="","",INT(A9679))</f>
        <v/>
      </c>
      <c r="D9679">
        <f>IF(B9679="","",HOUR(A9679))</f>
        <v/>
      </c>
      <c r="E9679">
        <f>IF(B9679="","",IF(INPUT!$I$1="","",IF(C9679&lt;(INT(INPUT!$I$1)-INPUT!$I$2),"Off Meds",IF(C9679&lt;=(INT(INPUT!$I$1)+INPUT!$I$2),"Washout","On Meds"))))</f>
        <v/>
      </c>
      <c r="F9679">
        <f>IF(B9679="","",1.509*(LN(B9679)^1.084-5.381))</f>
        <v/>
      </c>
      <c r="G9679">
        <f>IF(F9679="","",IF(F9679&lt;0,10*F9679^2,0))</f>
        <v/>
      </c>
      <c r="H9679">
        <f>IF(F9679="","",IF(F9679&gt;0,10*F9679^2,0))</f>
        <v/>
      </c>
    </row>
    <row r="9680">
      <c r="A9680">
        <f>Input!A9680</f>
        <v/>
      </c>
      <c r="B9680">
        <f>IF(ISNUMBER(Input!B9680),IF(AND(Input!B9680&gt;=20,Input!B9680&lt;=700),Input!B9680,""),"")</f>
        <v/>
      </c>
      <c r="C9680">
        <f>IF(B9680="","",INT(A9680))</f>
        <v/>
      </c>
      <c r="D9680">
        <f>IF(B9680="","",HOUR(A9680))</f>
        <v/>
      </c>
      <c r="E9680">
        <f>IF(B9680="","",IF(INPUT!$I$1="","",IF(C9680&lt;(INT(INPUT!$I$1)-INPUT!$I$2),"Off Meds",IF(C9680&lt;=(INT(INPUT!$I$1)+INPUT!$I$2),"Washout","On Meds"))))</f>
        <v/>
      </c>
      <c r="F9680">
        <f>IF(B9680="","",1.509*(LN(B9680)^1.084-5.381))</f>
        <v/>
      </c>
      <c r="G9680">
        <f>IF(F9680="","",IF(F9680&lt;0,10*F9680^2,0))</f>
        <v/>
      </c>
      <c r="H9680">
        <f>IF(F9680="","",IF(F9680&gt;0,10*F9680^2,0))</f>
        <v/>
      </c>
    </row>
    <row r="9681">
      <c r="A9681">
        <f>Input!A9681</f>
        <v/>
      </c>
      <c r="B9681">
        <f>IF(ISNUMBER(Input!B9681),IF(AND(Input!B9681&gt;=20,Input!B9681&lt;=700),Input!B9681,""),"")</f>
        <v/>
      </c>
      <c r="C9681">
        <f>IF(B9681="","",INT(A9681))</f>
        <v/>
      </c>
      <c r="D9681">
        <f>IF(B9681="","",HOUR(A9681))</f>
        <v/>
      </c>
      <c r="E9681">
        <f>IF(B9681="","",IF(INPUT!$I$1="","",IF(C9681&lt;(INT(INPUT!$I$1)-INPUT!$I$2),"Off Meds",IF(C9681&lt;=(INT(INPUT!$I$1)+INPUT!$I$2),"Washout","On Meds"))))</f>
        <v/>
      </c>
      <c r="F9681">
        <f>IF(B9681="","",1.509*(LN(B9681)^1.084-5.381))</f>
        <v/>
      </c>
      <c r="G9681">
        <f>IF(F9681="","",IF(F9681&lt;0,10*F9681^2,0))</f>
        <v/>
      </c>
      <c r="H9681">
        <f>IF(F9681="","",IF(F9681&gt;0,10*F9681^2,0))</f>
        <v/>
      </c>
    </row>
    <row r="9682">
      <c r="A9682">
        <f>Input!A9682</f>
        <v/>
      </c>
      <c r="B9682">
        <f>IF(ISNUMBER(Input!B9682),IF(AND(Input!B9682&gt;=20,Input!B9682&lt;=700),Input!B9682,""),"")</f>
        <v/>
      </c>
      <c r="C9682">
        <f>IF(B9682="","",INT(A9682))</f>
        <v/>
      </c>
      <c r="D9682">
        <f>IF(B9682="","",HOUR(A9682))</f>
        <v/>
      </c>
      <c r="E9682">
        <f>IF(B9682="","",IF(INPUT!$I$1="","",IF(C9682&lt;(INT(INPUT!$I$1)-INPUT!$I$2),"Off Meds",IF(C9682&lt;=(INT(INPUT!$I$1)+INPUT!$I$2),"Washout","On Meds"))))</f>
        <v/>
      </c>
      <c r="F9682">
        <f>IF(B9682="","",1.509*(LN(B9682)^1.084-5.381))</f>
        <v/>
      </c>
      <c r="G9682">
        <f>IF(F9682="","",IF(F9682&lt;0,10*F9682^2,0))</f>
        <v/>
      </c>
      <c r="H9682">
        <f>IF(F9682="","",IF(F9682&gt;0,10*F9682^2,0))</f>
        <v/>
      </c>
    </row>
    <row r="9683">
      <c r="A9683">
        <f>Input!A9683</f>
        <v/>
      </c>
      <c r="B9683">
        <f>IF(ISNUMBER(Input!B9683),IF(AND(Input!B9683&gt;=20,Input!B9683&lt;=700),Input!B9683,""),"")</f>
        <v/>
      </c>
      <c r="C9683">
        <f>IF(B9683="","",INT(A9683))</f>
        <v/>
      </c>
      <c r="D9683">
        <f>IF(B9683="","",HOUR(A9683))</f>
        <v/>
      </c>
      <c r="E9683">
        <f>IF(B9683="","",IF(INPUT!$I$1="","",IF(C9683&lt;(INT(INPUT!$I$1)-INPUT!$I$2),"Off Meds",IF(C9683&lt;=(INT(INPUT!$I$1)+INPUT!$I$2),"Washout","On Meds"))))</f>
        <v/>
      </c>
      <c r="F9683">
        <f>IF(B9683="","",1.509*(LN(B9683)^1.084-5.381))</f>
        <v/>
      </c>
      <c r="G9683">
        <f>IF(F9683="","",IF(F9683&lt;0,10*F9683^2,0))</f>
        <v/>
      </c>
      <c r="H9683">
        <f>IF(F9683="","",IF(F9683&gt;0,10*F9683^2,0))</f>
        <v/>
      </c>
    </row>
    <row r="9684">
      <c r="A9684">
        <f>Input!A9684</f>
        <v/>
      </c>
      <c r="B9684">
        <f>IF(ISNUMBER(Input!B9684),IF(AND(Input!B9684&gt;=20,Input!B9684&lt;=700),Input!B9684,""),"")</f>
        <v/>
      </c>
      <c r="C9684">
        <f>IF(B9684="","",INT(A9684))</f>
        <v/>
      </c>
      <c r="D9684">
        <f>IF(B9684="","",HOUR(A9684))</f>
        <v/>
      </c>
      <c r="E9684">
        <f>IF(B9684="","",IF(INPUT!$I$1="","",IF(C9684&lt;(INT(INPUT!$I$1)-INPUT!$I$2),"Off Meds",IF(C9684&lt;=(INT(INPUT!$I$1)+INPUT!$I$2),"Washout","On Meds"))))</f>
        <v/>
      </c>
      <c r="F9684">
        <f>IF(B9684="","",1.509*(LN(B9684)^1.084-5.381))</f>
        <v/>
      </c>
      <c r="G9684">
        <f>IF(F9684="","",IF(F9684&lt;0,10*F9684^2,0))</f>
        <v/>
      </c>
      <c r="H9684">
        <f>IF(F9684="","",IF(F9684&gt;0,10*F9684^2,0))</f>
        <v/>
      </c>
    </row>
    <row r="9685">
      <c r="A9685">
        <f>Input!A9685</f>
        <v/>
      </c>
      <c r="B9685">
        <f>IF(ISNUMBER(Input!B9685),IF(AND(Input!B9685&gt;=20,Input!B9685&lt;=700),Input!B9685,""),"")</f>
        <v/>
      </c>
      <c r="C9685">
        <f>IF(B9685="","",INT(A9685))</f>
        <v/>
      </c>
      <c r="D9685">
        <f>IF(B9685="","",HOUR(A9685))</f>
        <v/>
      </c>
      <c r="E9685">
        <f>IF(B9685="","",IF(INPUT!$I$1="","",IF(C9685&lt;(INT(INPUT!$I$1)-INPUT!$I$2),"Off Meds",IF(C9685&lt;=(INT(INPUT!$I$1)+INPUT!$I$2),"Washout","On Meds"))))</f>
        <v/>
      </c>
      <c r="F9685">
        <f>IF(B9685="","",1.509*(LN(B9685)^1.084-5.381))</f>
        <v/>
      </c>
      <c r="G9685">
        <f>IF(F9685="","",IF(F9685&lt;0,10*F9685^2,0))</f>
        <v/>
      </c>
      <c r="H9685">
        <f>IF(F9685="","",IF(F9685&gt;0,10*F9685^2,0))</f>
        <v/>
      </c>
    </row>
    <row r="9686">
      <c r="A9686">
        <f>Input!A9686</f>
        <v/>
      </c>
      <c r="B9686">
        <f>IF(ISNUMBER(Input!B9686),IF(AND(Input!B9686&gt;=20,Input!B9686&lt;=700),Input!B9686,""),"")</f>
        <v/>
      </c>
      <c r="C9686">
        <f>IF(B9686="","",INT(A9686))</f>
        <v/>
      </c>
      <c r="D9686">
        <f>IF(B9686="","",HOUR(A9686))</f>
        <v/>
      </c>
      <c r="E9686">
        <f>IF(B9686="","",IF(INPUT!$I$1="","",IF(C9686&lt;(INT(INPUT!$I$1)-INPUT!$I$2),"Off Meds",IF(C9686&lt;=(INT(INPUT!$I$1)+INPUT!$I$2),"Washout","On Meds"))))</f>
        <v/>
      </c>
      <c r="F9686">
        <f>IF(B9686="","",1.509*(LN(B9686)^1.084-5.381))</f>
        <v/>
      </c>
      <c r="G9686">
        <f>IF(F9686="","",IF(F9686&lt;0,10*F9686^2,0))</f>
        <v/>
      </c>
      <c r="H9686">
        <f>IF(F9686="","",IF(F9686&gt;0,10*F9686^2,0))</f>
        <v/>
      </c>
    </row>
    <row r="9687">
      <c r="A9687">
        <f>Input!A9687</f>
        <v/>
      </c>
      <c r="B9687">
        <f>IF(ISNUMBER(Input!B9687),IF(AND(Input!B9687&gt;=20,Input!B9687&lt;=700),Input!B9687,""),"")</f>
        <v/>
      </c>
      <c r="C9687">
        <f>IF(B9687="","",INT(A9687))</f>
        <v/>
      </c>
      <c r="D9687">
        <f>IF(B9687="","",HOUR(A9687))</f>
        <v/>
      </c>
      <c r="E9687">
        <f>IF(B9687="","",IF(INPUT!$I$1="","",IF(C9687&lt;(INT(INPUT!$I$1)-INPUT!$I$2),"Off Meds",IF(C9687&lt;=(INT(INPUT!$I$1)+INPUT!$I$2),"Washout","On Meds"))))</f>
        <v/>
      </c>
      <c r="F9687">
        <f>IF(B9687="","",1.509*(LN(B9687)^1.084-5.381))</f>
        <v/>
      </c>
      <c r="G9687">
        <f>IF(F9687="","",IF(F9687&lt;0,10*F9687^2,0))</f>
        <v/>
      </c>
      <c r="H9687">
        <f>IF(F9687="","",IF(F9687&gt;0,10*F9687^2,0))</f>
        <v/>
      </c>
    </row>
    <row r="9688">
      <c r="A9688">
        <f>Input!A9688</f>
        <v/>
      </c>
      <c r="B9688">
        <f>IF(ISNUMBER(Input!B9688),IF(AND(Input!B9688&gt;=20,Input!B9688&lt;=700),Input!B9688,""),"")</f>
        <v/>
      </c>
      <c r="C9688">
        <f>IF(B9688="","",INT(A9688))</f>
        <v/>
      </c>
      <c r="D9688">
        <f>IF(B9688="","",HOUR(A9688))</f>
        <v/>
      </c>
      <c r="E9688">
        <f>IF(B9688="","",IF(INPUT!$I$1="","",IF(C9688&lt;(INT(INPUT!$I$1)-INPUT!$I$2),"Off Meds",IF(C9688&lt;=(INT(INPUT!$I$1)+INPUT!$I$2),"Washout","On Meds"))))</f>
        <v/>
      </c>
      <c r="F9688">
        <f>IF(B9688="","",1.509*(LN(B9688)^1.084-5.381))</f>
        <v/>
      </c>
      <c r="G9688">
        <f>IF(F9688="","",IF(F9688&lt;0,10*F9688^2,0))</f>
        <v/>
      </c>
      <c r="H9688">
        <f>IF(F9688="","",IF(F9688&gt;0,10*F9688^2,0))</f>
        <v/>
      </c>
    </row>
    <row r="9689">
      <c r="A9689">
        <f>Input!A9689</f>
        <v/>
      </c>
      <c r="B9689">
        <f>IF(ISNUMBER(Input!B9689),IF(AND(Input!B9689&gt;=20,Input!B9689&lt;=700),Input!B9689,""),"")</f>
        <v/>
      </c>
      <c r="C9689">
        <f>IF(B9689="","",INT(A9689))</f>
        <v/>
      </c>
      <c r="D9689">
        <f>IF(B9689="","",HOUR(A9689))</f>
        <v/>
      </c>
      <c r="E9689">
        <f>IF(B9689="","",IF(INPUT!$I$1="","",IF(C9689&lt;(INT(INPUT!$I$1)-INPUT!$I$2),"Off Meds",IF(C9689&lt;=(INT(INPUT!$I$1)+INPUT!$I$2),"Washout","On Meds"))))</f>
        <v/>
      </c>
      <c r="F9689">
        <f>IF(B9689="","",1.509*(LN(B9689)^1.084-5.381))</f>
        <v/>
      </c>
      <c r="G9689">
        <f>IF(F9689="","",IF(F9689&lt;0,10*F9689^2,0))</f>
        <v/>
      </c>
      <c r="H9689">
        <f>IF(F9689="","",IF(F9689&gt;0,10*F9689^2,0))</f>
        <v/>
      </c>
    </row>
    <row r="9690">
      <c r="A9690">
        <f>Input!A9690</f>
        <v/>
      </c>
      <c r="B9690">
        <f>IF(ISNUMBER(Input!B9690),IF(AND(Input!B9690&gt;=20,Input!B9690&lt;=700),Input!B9690,""),"")</f>
        <v/>
      </c>
      <c r="C9690">
        <f>IF(B9690="","",INT(A9690))</f>
        <v/>
      </c>
      <c r="D9690">
        <f>IF(B9690="","",HOUR(A9690))</f>
        <v/>
      </c>
      <c r="E9690">
        <f>IF(B9690="","",IF(INPUT!$I$1="","",IF(C9690&lt;(INT(INPUT!$I$1)-INPUT!$I$2),"Off Meds",IF(C9690&lt;=(INT(INPUT!$I$1)+INPUT!$I$2),"Washout","On Meds"))))</f>
        <v/>
      </c>
      <c r="F9690">
        <f>IF(B9690="","",1.509*(LN(B9690)^1.084-5.381))</f>
        <v/>
      </c>
      <c r="G9690">
        <f>IF(F9690="","",IF(F9690&lt;0,10*F9690^2,0))</f>
        <v/>
      </c>
      <c r="H9690">
        <f>IF(F9690="","",IF(F9690&gt;0,10*F9690^2,0))</f>
        <v/>
      </c>
    </row>
    <row r="9691">
      <c r="A9691">
        <f>Input!A9691</f>
        <v/>
      </c>
      <c r="B9691">
        <f>IF(ISNUMBER(Input!B9691),IF(AND(Input!B9691&gt;=20,Input!B9691&lt;=700),Input!B9691,""),"")</f>
        <v/>
      </c>
      <c r="C9691">
        <f>IF(B9691="","",INT(A9691))</f>
        <v/>
      </c>
      <c r="D9691">
        <f>IF(B9691="","",HOUR(A9691))</f>
        <v/>
      </c>
      <c r="E9691">
        <f>IF(B9691="","",IF(INPUT!$I$1="","",IF(C9691&lt;(INT(INPUT!$I$1)-INPUT!$I$2),"Off Meds",IF(C9691&lt;=(INT(INPUT!$I$1)+INPUT!$I$2),"Washout","On Meds"))))</f>
        <v/>
      </c>
      <c r="F9691">
        <f>IF(B9691="","",1.509*(LN(B9691)^1.084-5.381))</f>
        <v/>
      </c>
      <c r="G9691">
        <f>IF(F9691="","",IF(F9691&lt;0,10*F9691^2,0))</f>
        <v/>
      </c>
      <c r="H9691">
        <f>IF(F9691="","",IF(F9691&gt;0,10*F9691^2,0))</f>
        <v/>
      </c>
    </row>
    <row r="9692">
      <c r="A9692">
        <f>Input!A9692</f>
        <v/>
      </c>
      <c r="B9692">
        <f>IF(ISNUMBER(Input!B9692),IF(AND(Input!B9692&gt;=20,Input!B9692&lt;=700),Input!B9692,""),"")</f>
        <v/>
      </c>
      <c r="C9692">
        <f>IF(B9692="","",INT(A9692))</f>
        <v/>
      </c>
      <c r="D9692">
        <f>IF(B9692="","",HOUR(A9692))</f>
        <v/>
      </c>
      <c r="E9692">
        <f>IF(B9692="","",IF(INPUT!$I$1="","",IF(C9692&lt;(INT(INPUT!$I$1)-INPUT!$I$2),"Off Meds",IF(C9692&lt;=(INT(INPUT!$I$1)+INPUT!$I$2),"Washout","On Meds"))))</f>
        <v/>
      </c>
      <c r="F9692">
        <f>IF(B9692="","",1.509*(LN(B9692)^1.084-5.381))</f>
        <v/>
      </c>
      <c r="G9692">
        <f>IF(F9692="","",IF(F9692&lt;0,10*F9692^2,0))</f>
        <v/>
      </c>
      <c r="H9692">
        <f>IF(F9692="","",IF(F9692&gt;0,10*F9692^2,0))</f>
        <v/>
      </c>
    </row>
    <row r="9693">
      <c r="A9693">
        <f>Input!A9693</f>
        <v/>
      </c>
      <c r="B9693">
        <f>IF(ISNUMBER(Input!B9693),IF(AND(Input!B9693&gt;=20,Input!B9693&lt;=700),Input!B9693,""),"")</f>
        <v/>
      </c>
      <c r="C9693">
        <f>IF(B9693="","",INT(A9693))</f>
        <v/>
      </c>
      <c r="D9693">
        <f>IF(B9693="","",HOUR(A9693))</f>
        <v/>
      </c>
      <c r="E9693">
        <f>IF(B9693="","",IF(INPUT!$I$1="","",IF(C9693&lt;(INT(INPUT!$I$1)-INPUT!$I$2),"Off Meds",IF(C9693&lt;=(INT(INPUT!$I$1)+INPUT!$I$2),"Washout","On Meds"))))</f>
        <v/>
      </c>
      <c r="F9693">
        <f>IF(B9693="","",1.509*(LN(B9693)^1.084-5.381))</f>
        <v/>
      </c>
      <c r="G9693">
        <f>IF(F9693="","",IF(F9693&lt;0,10*F9693^2,0))</f>
        <v/>
      </c>
      <c r="H9693">
        <f>IF(F9693="","",IF(F9693&gt;0,10*F9693^2,0))</f>
        <v/>
      </c>
    </row>
    <row r="9694">
      <c r="A9694">
        <f>Input!A9694</f>
        <v/>
      </c>
      <c r="B9694">
        <f>IF(ISNUMBER(Input!B9694),IF(AND(Input!B9694&gt;=20,Input!B9694&lt;=700),Input!B9694,""),"")</f>
        <v/>
      </c>
      <c r="C9694">
        <f>IF(B9694="","",INT(A9694))</f>
        <v/>
      </c>
      <c r="D9694">
        <f>IF(B9694="","",HOUR(A9694))</f>
        <v/>
      </c>
      <c r="E9694">
        <f>IF(B9694="","",IF(INPUT!$I$1="","",IF(C9694&lt;(INT(INPUT!$I$1)-INPUT!$I$2),"Off Meds",IF(C9694&lt;=(INT(INPUT!$I$1)+INPUT!$I$2),"Washout","On Meds"))))</f>
        <v/>
      </c>
      <c r="F9694">
        <f>IF(B9694="","",1.509*(LN(B9694)^1.084-5.381))</f>
        <v/>
      </c>
      <c r="G9694">
        <f>IF(F9694="","",IF(F9694&lt;0,10*F9694^2,0))</f>
        <v/>
      </c>
      <c r="H9694">
        <f>IF(F9694="","",IF(F9694&gt;0,10*F9694^2,0))</f>
        <v/>
      </c>
    </row>
    <row r="9695">
      <c r="A9695">
        <f>Input!A9695</f>
        <v/>
      </c>
      <c r="B9695">
        <f>IF(ISNUMBER(Input!B9695),IF(AND(Input!B9695&gt;=20,Input!B9695&lt;=700),Input!B9695,""),"")</f>
        <v/>
      </c>
      <c r="C9695">
        <f>IF(B9695="","",INT(A9695))</f>
        <v/>
      </c>
      <c r="D9695">
        <f>IF(B9695="","",HOUR(A9695))</f>
        <v/>
      </c>
      <c r="E9695">
        <f>IF(B9695="","",IF(INPUT!$I$1="","",IF(C9695&lt;(INT(INPUT!$I$1)-INPUT!$I$2),"Off Meds",IF(C9695&lt;=(INT(INPUT!$I$1)+INPUT!$I$2),"Washout","On Meds"))))</f>
        <v/>
      </c>
      <c r="F9695">
        <f>IF(B9695="","",1.509*(LN(B9695)^1.084-5.381))</f>
        <v/>
      </c>
      <c r="G9695">
        <f>IF(F9695="","",IF(F9695&lt;0,10*F9695^2,0))</f>
        <v/>
      </c>
      <c r="H9695">
        <f>IF(F9695="","",IF(F9695&gt;0,10*F9695^2,0))</f>
        <v/>
      </c>
    </row>
    <row r="9696">
      <c r="A9696">
        <f>Input!A9696</f>
        <v/>
      </c>
      <c r="B9696">
        <f>IF(ISNUMBER(Input!B9696),IF(AND(Input!B9696&gt;=20,Input!B9696&lt;=700),Input!B9696,""),"")</f>
        <v/>
      </c>
      <c r="C9696">
        <f>IF(B9696="","",INT(A9696))</f>
        <v/>
      </c>
      <c r="D9696">
        <f>IF(B9696="","",HOUR(A9696))</f>
        <v/>
      </c>
      <c r="E9696">
        <f>IF(B9696="","",IF(INPUT!$I$1="","",IF(C9696&lt;(INT(INPUT!$I$1)-INPUT!$I$2),"Off Meds",IF(C9696&lt;=(INT(INPUT!$I$1)+INPUT!$I$2),"Washout","On Meds"))))</f>
        <v/>
      </c>
      <c r="F9696">
        <f>IF(B9696="","",1.509*(LN(B9696)^1.084-5.381))</f>
        <v/>
      </c>
      <c r="G9696">
        <f>IF(F9696="","",IF(F9696&lt;0,10*F9696^2,0))</f>
        <v/>
      </c>
      <c r="H9696">
        <f>IF(F9696="","",IF(F9696&gt;0,10*F9696^2,0))</f>
        <v/>
      </c>
    </row>
    <row r="9697">
      <c r="A9697">
        <f>Input!A9697</f>
        <v/>
      </c>
      <c r="B9697">
        <f>IF(ISNUMBER(Input!B9697),IF(AND(Input!B9697&gt;=20,Input!B9697&lt;=700),Input!B9697,""),"")</f>
        <v/>
      </c>
      <c r="C9697">
        <f>IF(B9697="","",INT(A9697))</f>
        <v/>
      </c>
      <c r="D9697">
        <f>IF(B9697="","",HOUR(A9697))</f>
        <v/>
      </c>
      <c r="E9697">
        <f>IF(B9697="","",IF(INPUT!$I$1="","",IF(C9697&lt;(INT(INPUT!$I$1)-INPUT!$I$2),"Off Meds",IF(C9697&lt;=(INT(INPUT!$I$1)+INPUT!$I$2),"Washout","On Meds"))))</f>
        <v/>
      </c>
      <c r="F9697">
        <f>IF(B9697="","",1.509*(LN(B9697)^1.084-5.381))</f>
        <v/>
      </c>
      <c r="G9697">
        <f>IF(F9697="","",IF(F9697&lt;0,10*F9697^2,0))</f>
        <v/>
      </c>
      <c r="H9697">
        <f>IF(F9697="","",IF(F9697&gt;0,10*F9697^2,0))</f>
        <v/>
      </c>
    </row>
    <row r="9698">
      <c r="A9698">
        <f>Input!A9698</f>
        <v/>
      </c>
      <c r="B9698">
        <f>IF(ISNUMBER(Input!B9698),IF(AND(Input!B9698&gt;=20,Input!B9698&lt;=700),Input!B9698,""),"")</f>
        <v/>
      </c>
      <c r="C9698">
        <f>IF(B9698="","",INT(A9698))</f>
        <v/>
      </c>
      <c r="D9698">
        <f>IF(B9698="","",HOUR(A9698))</f>
        <v/>
      </c>
      <c r="E9698">
        <f>IF(B9698="","",IF(INPUT!$I$1="","",IF(C9698&lt;(INT(INPUT!$I$1)-INPUT!$I$2),"Off Meds",IF(C9698&lt;=(INT(INPUT!$I$1)+INPUT!$I$2),"Washout","On Meds"))))</f>
        <v/>
      </c>
      <c r="F9698">
        <f>IF(B9698="","",1.509*(LN(B9698)^1.084-5.381))</f>
        <v/>
      </c>
      <c r="G9698">
        <f>IF(F9698="","",IF(F9698&lt;0,10*F9698^2,0))</f>
        <v/>
      </c>
      <c r="H9698">
        <f>IF(F9698="","",IF(F9698&gt;0,10*F9698^2,0))</f>
        <v/>
      </c>
    </row>
    <row r="9699">
      <c r="A9699">
        <f>Input!A9699</f>
        <v/>
      </c>
      <c r="B9699">
        <f>IF(ISNUMBER(Input!B9699),IF(AND(Input!B9699&gt;=20,Input!B9699&lt;=700),Input!B9699,""),"")</f>
        <v/>
      </c>
      <c r="C9699">
        <f>IF(B9699="","",INT(A9699))</f>
        <v/>
      </c>
      <c r="D9699">
        <f>IF(B9699="","",HOUR(A9699))</f>
        <v/>
      </c>
      <c r="E9699">
        <f>IF(B9699="","",IF(INPUT!$I$1="","",IF(C9699&lt;(INT(INPUT!$I$1)-INPUT!$I$2),"Off Meds",IF(C9699&lt;=(INT(INPUT!$I$1)+INPUT!$I$2),"Washout","On Meds"))))</f>
        <v/>
      </c>
      <c r="F9699">
        <f>IF(B9699="","",1.509*(LN(B9699)^1.084-5.381))</f>
        <v/>
      </c>
      <c r="G9699">
        <f>IF(F9699="","",IF(F9699&lt;0,10*F9699^2,0))</f>
        <v/>
      </c>
      <c r="H9699">
        <f>IF(F9699="","",IF(F9699&gt;0,10*F9699^2,0))</f>
        <v/>
      </c>
    </row>
    <row r="9700">
      <c r="A9700">
        <f>Input!A9700</f>
        <v/>
      </c>
      <c r="B9700">
        <f>IF(ISNUMBER(Input!B9700),IF(AND(Input!B9700&gt;=20,Input!B9700&lt;=700),Input!B9700,""),"")</f>
        <v/>
      </c>
      <c r="C9700">
        <f>IF(B9700="","",INT(A9700))</f>
        <v/>
      </c>
      <c r="D9700">
        <f>IF(B9700="","",HOUR(A9700))</f>
        <v/>
      </c>
      <c r="E9700">
        <f>IF(B9700="","",IF(INPUT!$I$1="","",IF(C9700&lt;(INT(INPUT!$I$1)-INPUT!$I$2),"Off Meds",IF(C9700&lt;=(INT(INPUT!$I$1)+INPUT!$I$2),"Washout","On Meds"))))</f>
        <v/>
      </c>
      <c r="F9700">
        <f>IF(B9700="","",1.509*(LN(B9700)^1.084-5.381))</f>
        <v/>
      </c>
      <c r="G9700">
        <f>IF(F9700="","",IF(F9700&lt;0,10*F9700^2,0))</f>
        <v/>
      </c>
      <c r="H9700">
        <f>IF(F9700="","",IF(F9700&gt;0,10*F9700^2,0))</f>
        <v/>
      </c>
    </row>
    <row r="9701">
      <c r="A9701">
        <f>Input!A9701</f>
        <v/>
      </c>
      <c r="B9701">
        <f>IF(ISNUMBER(Input!B9701),IF(AND(Input!B9701&gt;=20,Input!B9701&lt;=700),Input!B9701,""),"")</f>
        <v/>
      </c>
      <c r="C9701">
        <f>IF(B9701="","",INT(A9701))</f>
        <v/>
      </c>
      <c r="D9701">
        <f>IF(B9701="","",HOUR(A9701))</f>
        <v/>
      </c>
      <c r="E9701">
        <f>IF(B9701="","",IF(INPUT!$I$1="","",IF(C9701&lt;(INT(INPUT!$I$1)-INPUT!$I$2),"Off Meds",IF(C9701&lt;=(INT(INPUT!$I$1)+INPUT!$I$2),"Washout","On Meds"))))</f>
        <v/>
      </c>
      <c r="F9701">
        <f>IF(B9701="","",1.509*(LN(B9701)^1.084-5.381))</f>
        <v/>
      </c>
      <c r="G9701">
        <f>IF(F9701="","",IF(F9701&lt;0,10*F9701^2,0))</f>
        <v/>
      </c>
      <c r="H9701">
        <f>IF(F9701="","",IF(F9701&gt;0,10*F9701^2,0))</f>
        <v/>
      </c>
    </row>
    <row r="9702">
      <c r="A9702">
        <f>Input!A9702</f>
        <v/>
      </c>
      <c r="B9702">
        <f>IF(ISNUMBER(Input!B9702),IF(AND(Input!B9702&gt;=20,Input!B9702&lt;=700),Input!B9702,""),"")</f>
        <v/>
      </c>
      <c r="C9702">
        <f>IF(B9702="","",INT(A9702))</f>
        <v/>
      </c>
      <c r="D9702">
        <f>IF(B9702="","",HOUR(A9702))</f>
        <v/>
      </c>
      <c r="E9702">
        <f>IF(B9702="","",IF(INPUT!$I$1="","",IF(C9702&lt;(INT(INPUT!$I$1)-INPUT!$I$2),"Off Meds",IF(C9702&lt;=(INT(INPUT!$I$1)+INPUT!$I$2),"Washout","On Meds"))))</f>
        <v/>
      </c>
      <c r="F9702">
        <f>IF(B9702="","",1.509*(LN(B9702)^1.084-5.381))</f>
        <v/>
      </c>
      <c r="G9702">
        <f>IF(F9702="","",IF(F9702&lt;0,10*F9702^2,0))</f>
        <v/>
      </c>
      <c r="H9702">
        <f>IF(F9702="","",IF(F9702&gt;0,10*F9702^2,0))</f>
        <v/>
      </c>
    </row>
    <row r="9703">
      <c r="A9703">
        <f>Input!A9703</f>
        <v/>
      </c>
      <c r="B9703">
        <f>IF(ISNUMBER(Input!B9703),IF(AND(Input!B9703&gt;=20,Input!B9703&lt;=700),Input!B9703,""),"")</f>
        <v/>
      </c>
      <c r="C9703">
        <f>IF(B9703="","",INT(A9703))</f>
        <v/>
      </c>
      <c r="D9703">
        <f>IF(B9703="","",HOUR(A9703))</f>
        <v/>
      </c>
      <c r="E9703">
        <f>IF(B9703="","",IF(INPUT!$I$1="","",IF(C9703&lt;(INT(INPUT!$I$1)-INPUT!$I$2),"Off Meds",IF(C9703&lt;=(INT(INPUT!$I$1)+INPUT!$I$2),"Washout","On Meds"))))</f>
        <v/>
      </c>
      <c r="F9703">
        <f>IF(B9703="","",1.509*(LN(B9703)^1.084-5.381))</f>
        <v/>
      </c>
      <c r="G9703">
        <f>IF(F9703="","",IF(F9703&lt;0,10*F9703^2,0))</f>
        <v/>
      </c>
      <c r="H9703">
        <f>IF(F9703="","",IF(F9703&gt;0,10*F9703^2,0))</f>
        <v/>
      </c>
    </row>
    <row r="9704">
      <c r="A9704">
        <f>Input!A9704</f>
        <v/>
      </c>
      <c r="B9704">
        <f>IF(ISNUMBER(Input!B9704),IF(AND(Input!B9704&gt;=20,Input!B9704&lt;=700),Input!B9704,""),"")</f>
        <v/>
      </c>
      <c r="C9704">
        <f>IF(B9704="","",INT(A9704))</f>
        <v/>
      </c>
      <c r="D9704">
        <f>IF(B9704="","",HOUR(A9704))</f>
        <v/>
      </c>
      <c r="E9704">
        <f>IF(B9704="","",IF(INPUT!$I$1="","",IF(C9704&lt;(INT(INPUT!$I$1)-INPUT!$I$2),"Off Meds",IF(C9704&lt;=(INT(INPUT!$I$1)+INPUT!$I$2),"Washout","On Meds"))))</f>
        <v/>
      </c>
      <c r="F9704">
        <f>IF(B9704="","",1.509*(LN(B9704)^1.084-5.381))</f>
        <v/>
      </c>
      <c r="G9704">
        <f>IF(F9704="","",IF(F9704&lt;0,10*F9704^2,0))</f>
        <v/>
      </c>
      <c r="H9704">
        <f>IF(F9704="","",IF(F9704&gt;0,10*F9704^2,0))</f>
        <v/>
      </c>
    </row>
    <row r="9705">
      <c r="A9705">
        <f>Input!A9705</f>
        <v/>
      </c>
      <c r="B9705">
        <f>IF(ISNUMBER(Input!B9705),IF(AND(Input!B9705&gt;=20,Input!B9705&lt;=700),Input!B9705,""),"")</f>
        <v/>
      </c>
      <c r="C9705">
        <f>IF(B9705="","",INT(A9705))</f>
        <v/>
      </c>
      <c r="D9705">
        <f>IF(B9705="","",HOUR(A9705))</f>
        <v/>
      </c>
      <c r="E9705">
        <f>IF(B9705="","",IF(INPUT!$I$1="","",IF(C9705&lt;(INT(INPUT!$I$1)-INPUT!$I$2),"Off Meds",IF(C9705&lt;=(INT(INPUT!$I$1)+INPUT!$I$2),"Washout","On Meds"))))</f>
        <v/>
      </c>
      <c r="F9705">
        <f>IF(B9705="","",1.509*(LN(B9705)^1.084-5.381))</f>
        <v/>
      </c>
      <c r="G9705">
        <f>IF(F9705="","",IF(F9705&lt;0,10*F9705^2,0))</f>
        <v/>
      </c>
      <c r="H9705">
        <f>IF(F9705="","",IF(F9705&gt;0,10*F9705^2,0))</f>
        <v/>
      </c>
    </row>
    <row r="9706">
      <c r="A9706">
        <f>Input!A9706</f>
        <v/>
      </c>
      <c r="B9706">
        <f>IF(ISNUMBER(Input!B9706),IF(AND(Input!B9706&gt;=20,Input!B9706&lt;=700),Input!B9706,""),"")</f>
        <v/>
      </c>
      <c r="C9706">
        <f>IF(B9706="","",INT(A9706))</f>
        <v/>
      </c>
      <c r="D9706">
        <f>IF(B9706="","",HOUR(A9706))</f>
        <v/>
      </c>
      <c r="E9706">
        <f>IF(B9706="","",IF(INPUT!$I$1="","",IF(C9706&lt;(INT(INPUT!$I$1)-INPUT!$I$2),"Off Meds",IF(C9706&lt;=(INT(INPUT!$I$1)+INPUT!$I$2),"Washout","On Meds"))))</f>
        <v/>
      </c>
      <c r="F9706">
        <f>IF(B9706="","",1.509*(LN(B9706)^1.084-5.381))</f>
        <v/>
      </c>
      <c r="G9706">
        <f>IF(F9706="","",IF(F9706&lt;0,10*F9706^2,0))</f>
        <v/>
      </c>
      <c r="H9706">
        <f>IF(F9706="","",IF(F9706&gt;0,10*F9706^2,0))</f>
        <v/>
      </c>
    </row>
    <row r="9707">
      <c r="A9707">
        <f>Input!A9707</f>
        <v/>
      </c>
      <c r="B9707">
        <f>IF(ISNUMBER(Input!B9707),IF(AND(Input!B9707&gt;=20,Input!B9707&lt;=700),Input!B9707,""),"")</f>
        <v/>
      </c>
      <c r="C9707">
        <f>IF(B9707="","",INT(A9707))</f>
        <v/>
      </c>
      <c r="D9707">
        <f>IF(B9707="","",HOUR(A9707))</f>
        <v/>
      </c>
      <c r="E9707">
        <f>IF(B9707="","",IF(INPUT!$I$1="","",IF(C9707&lt;(INT(INPUT!$I$1)-INPUT!$I$2),"Off Meds",IF(C9707&lt;=(INT(INPUT!$I$1)+INPUT!$I$2),"Washout","On Meds"))))</f>
        <v/>
      </c>
      <c r="F9707">
        <f>IF(B9707="","",1.509*(LN(B9707)^1.084-5.381))</f>
        <v/>
      </c>
      <c r="G9707">
        <f>IF(F9707="","",IF(F9707&lt;0,10*F9707^2,0))</f>
        <v/>
      </c>
      <c r="H9707">
        <f>IF(F9707="","",IF(F9707&gt;0,10*F9707^2,0))</f>
        <v/>
      </c>
    </row>
    <row r="9708">
      <c r="A9708">
        <f>Input!A9708</f>
        <v/>
      </c>
      <c r="B9708">
        <f>IF(ISNUMBER(Input!B9708),IF(AND(Input!B9708&gt;=20,Input!B9708&lt;=700),Input!B9708,""),"")</f>
        <v/>
      </c>
      <c r="C9708">
        <f>IF(B9708="","",INT(A9708))</f>
        <v/>
      </c>
      <c r="D9708">
        <f>IF(B9708="","",HOUR(A9708))</f>
        <v/>
      </c>
      <c r="E9708">
        <f>IF(B9708="","",IF(INPUT!$I$1="","",IF(C9708&lt;(INT(INPUT!$I$1)-INPUT!$I$2),"Off Meds",IF(C9708&lt;=(INT(INPUT!$I$1)+INPUT!$I$2),"Washout","On Meds"))))</f>
        <v/>
      </c>
      <c r="F9708">
        <f>IF(B9708="","",1.509*(LN(B9708)^1.084-5.381))</f>
        <v/>
      </c>
      <c r="G9708">
        <f>IF(F9708="","",IF(F9708&lt;0,10*F9708^2,0))</f>
        <v/>
      </c>
      <c r="H9708">
        <f>IF(F9708="","",IF(F9708&gt;0,10*F9708^2,0))</f>
        <v/>
      </c>
    </row>
    <row r="9709">
      <c r="A9709">
        <f>Input!A9709</f>
        <v/>
      </c>
      <c r="B9709">
        <f>IF(ISNUMBER(Input!B9709),IF(AND(Input!B9709&gt;=20,Input!B9709&lt;=700),Input!B9709,""),"")</f>
        <v/>
      </c>
      <c r="C9709">
        <f>IF(B9709="","",INT(A9709))</f>
        <v/>
      </c>
      <c r="D9709">
        <f>IF(B9709="","",HOUR(A9709))</f>
        <v/>
      </c>
      <c r="E9709">
        <f>IF(B9709="","",IF(INPUT!$I$1="","",IF(C9709&lt;(INT(INPUT!$I$1)-INPUT!$I$2),"Off Meds",IF(C9709&lt;=(INT(INPUT!$I$1)+INPUT!$I$2),"Washout","On Meds"))))</f>
        <v/>
      </c>
      <c r="F9709">
        <f>IF(B9709="","",1.509*(LN(B9709)^1.084-5.381))</f>
        <v/>
      </c>
      <c r="G9709">
        <f>IF(F9709="","",IF(F9709&lt;0,10*F9709^2,0))</f>
        <v/>
      </c>
      <c r="H9709">
        <f>IF(F9709="","",IF(F9709&gt;0,10*F9709^2,0))</f>
        <v/>
      </c>
    </row>
    <row r="9710">
      <c r="A9710">
        <f>Input!A9710</f>
        <v/>
      </c>
      <c r="B9710">
        <f>IF(ISNUMBER(Input!B9710),IF(AND(Input!B9710&gt;=20,Input!B9710&lt;=700),Input!B9710,""),"")</f>
        <v/>
      </c>
      <c r="C9710">
        <f>IF(B9710="","",INT(A9710))</f>
        <v/>
      </c>
      <c r="D9710">
        <f>IF(B9710="","",HOUR(A9710))</f>
        <v/>
      </c>
      <c r="E9710">
        <f>IF(B9710="","",IF(INPUT!$I$1="","",IF(C9710&lt;(INT(INPUT!$I$1)-INPUT!$I$2),"Off Meds",IF(C9710&lt;=(INT(INPUT!$I$1)+INPUT!$I$2),"Washout","On Meds"))))</f>
        <v/>
      </c>
      <c r="F9710">
        <f>IF(B9710="","",1.509*(LN(B9710)^1.084-5.381))</f>
        <v/>
      </c>
      <c r="G9710">
        <f>IF(F9710="","",IF(F9710&lt;0,10*F9710^2,0))</f>
        <v/>
      </c>
      <c r="H9710">
        <f>IF(F9710="","",IF(F9710&gt;0,10*F9710^2,0))</f>
        <v/>
      </c>
    </row>
    <row r="9711">
      <c r="A9711">
        <f>Input!A9711</f>
        <v/>
      </c>
      <c r="B9711">
        <f>IF(ISNUMBER(Input!B9711),IF(AND(Input!B9711&gt;=20,Input!B9711&lt;=700),Input!B9711,""),"")</f>
        <v/>
      </c>
      <c r="C9711">
        <f>IF(B9711="","",INT(A9711))</f>
        <v/>
      </c>
      <c r="D9711">
        <f>IF(B9711="","",HOUR(A9711))</f>
        <v/>
      </c>
      <c r="E9711">
        <f>IF(B9711="","",IF(INPUT!$I$1="","",IF(C9711&lt;(INT(INPUT!$I$1)-INPUT!$I$2),"Off Meds",IF(C9711&lt;=(INT(INPUT!$I$1)+INPUT!$I$2),"Washout","On Meds"))))</f>
        <v/>
      </c>
      <c r="F9711">
        <f>IF(B9711="","",1.509*(LN(B9711)^1.084-5.381))</f>
        <v/>
      </c>
      <c r="G9711">
        <f>IF(F9711="","",IF(F9711&lt;0,10*F9711^2,0))</f>
        <v/>
      </c>
      <c r="H9711">
        <f>IF(F9711="","",IF(F9711&gt;0,10*F9711^2,0))</f>
        <v/>
      </c>
    </row>
    <row r="9712">
      <c r="A9712">
        <f>Input!A9712</f>
        <v/>
      </c>
      <c r="B9712">
        <f>IF(ISNUMBER(Input!B9712),IF(AND(Input!B9712&gt;=20,Input!B9712&lt;=700),Input!B9712,""),"")</f>
        <v/>
      </c>
      <c r="C9712">
        <f>IF(B9712="","",INT(A9712))</f>
        <v/>
      </c>
      <c r="D9712">
        <f>IF(B9712="","",HOUR(A9712))</f>
        <v/>
      </c>
      <c r="E9712">
        <f>IF(B9712="","",IF(INPUT!$I$1="","",IF(C9712&lt;(INT(INPUT!$I$1)-INPUT!$I$2),"Off Meds",IF(C9712&lt;=(INT(INPUT!$I$1)+INPUT!$I$2),"Washout","On Meds"))))</f>
        <v/>
      </c>
      <c r="F9712">
        <f>IF(B9712="","",1.509*(LN(B9712)^1.084-5.381))</f>
        <v/>
      </c>
      <c r="G9712">
        <f>IF(F9712="","",IF(F9712&lt;0,10*F9712^2,0))</f>
        <v/>
      </c>
      <c r="H9712">
        <f>IF(F9712="","",IF(F9712&gt;0,10*F9712^2,0))</f>
        <v/>
      </c>
    </row>
    <row r="9713">
      <c r="A9713">
        <f>Input!A9713</f>
        <v/>
      </c>
      <c r="B9713">
        <f>IF(ISNUMBER(Input!B9713),IF(AND(Input!B9713&gt;=20,Input!B9713&lt;=700),Input!B9713,""),"")</f>
        <v/>
      </c>
      <c r="C9713">
        <f>IF(B9713="","",INT(A9713))</f>
        <v/>
      </c>
      <c r="D9713">
        <f>IF(B9713="","",HOUR(A9713))</f>
        <v/>
      </c>
      <c r="E9713">
        <f>IF(B9713="","",IF(INPUT!$I$1="","",IF(C9713&lt;(INT(INPUT!$I$1)-INPUT!$I$2),"Off Meds",IF(C9713&lt;=(INT(INPUT!$I$1)+INPUT!$I$2),"Washout","On Meds"))))</f>
        <v/>
      </c>
      <c r="F9713">
        <f>IF(B9713="","",1.509*(LN(B9713)^1.084-5.381))</f>
        <v/>
      </c>
      <c r="G9713">
        <f>IF(F9713="","",IF(F9713&lt;0,10*F9713^2,0))</f>
        <v/>
      </c>
      <c r="H9713">
        <f>IF(F9713="","",IF(F9713&gt;0,10*F9713^2,0))</f>
        <v/>
      </c>
    </row>
    <row r="9714">
      <c r="A9714">
        <f>Input!A9714</f>
        <v/>
      </c>
      <c r="B9714">
        <f>IF(ISNUMBER(Input!B9714),IF(AND(Input!B9714&gt;=20,Input!B9714&lt;=700),Input!B9714,""),"")</f>
        <v/>
      </c>
      <c r="C9714">
        <f>IF(B9714="","",INT(A9714))</f>
        <v/>
      </c>
      <c r="D9714">
        <f>IF(B9714="","",HOUR(A9714))</f>
        <v/>
      </c>
      <c r="E9714">
        <f>IF(B9714="","",IF(INPUT!$I$1="","",IF(C9714&lt;(INT(INPUT!$I$1)-INPUT!$I$2),"Off Meds",IF(C9714&lt;=(INT(INPUT!$I$1)+INPUT!$I$2),"Washout","On Meds"))))</f>
        <v/>
      </c>
      <c r="F9714">
        <f>IF(B9714="","",1.509*(LN(B9714)^1.084-5.381))</f>
        <v/>
      </c>
      <c r="G9714">
        <f>IF(F9714="","",IF(F9714&lt;0,10*F9714^2,0))</f>
        <v/>
      </c>
      <c r="H9714">
        <f>IF(F9714="","",IF(F9714&gt;0,10*F9714^2,0))</f>
        <v/>
      </c>
    </row>
    <row r="9715">
      <c r="A9715">
        <f>Input!A9715</f>
        <v/>
      </c>
      <c r="B9715">
        <f>IF(ISNUMBER(Input!B9715),IF(AND(Input!B9715&gt;=20,Input!B9715&lt;=700),Input!B9715,""),"")</f>
        <v/>
      </c>
      <c r="C9715">
        <f>IF(B9715="","",INT(A9715))</f>
        <v/>
      </c>
      <c r="D9715">
        <f>IF(B9715="","",HOUR(A9715))</f>
        <v/>
      </c>
      <c r="E9715">
        <f>IF(B9715="","",IF(INPUT!$I$1="","",IF(C9715&lt;(INT(INPUT!$I$1)-INPUT!$I$2),"Off Meds",IF(C9715&lt;=(INT(INPUT!$I$1)+INPUT!$I$2),"Washout","On Meds"))))</f>
        <v/>
      </c>
      <c r="F9715">
        <f>IF(B9715="","",1.509*(LN(B9715)^1.084-5.381))</f>
        <v/>
      </c>
      <c r="G9715">
        <f>IF(F9715="","",IF(F9715&lt;0,10*F9715^2,0))</f>
        <v/>
      </c>
      <c r="H9715">
        <f>IF(F9715="","",IF(F9715&gt;0,10*F9715^2,0))</f>
        <v/>
      </c>
    </row>
    <row r="9716">
      <c r="A9716">
        <f>Input!A9716</f>
        <v/>
      </c>
      <c r="B9716">
        <f>IF(ISNUMBER(Input!B9716),IF(AND(Input!B9716&gt;=20,Input!B9716&lt;=700),Input!B9716,""),"")</f>
        <v/>
      </c>
      <c r="C9716">
        <f>IF(B9716="","",INT(A9716))</f>
        <v/>
      </c>
      <c r="D9716">
        <f>IF(B9716="","",HOUR(A9716))</f>
        <v/>
      </c>
      <c r="E9716">
        <f>IF(B9716="","",IF(INPUT!$I$1="","",IF(C9716&lt;(INT(INPUT!$I$1)-INPUT!$I$2),"Off Meds",IF(C9716&lt;=(INT(INPUT!$I$1)+INPUT!$I$2),"Washout","On Meds"))))</f>
        <v/>
      </c>
      <c r="F9716">
        <f>IF(B9716="","",1.509*(LN(B9716)^1.084-5.381))</f>
        <v/>
      </c>
      <c r="G9716">
        <f>IF(F9716="","",IF(F9716&lt;0,10*F9716^2,0))</f>
        <v/>
      </c>
      <c r="H9716">
        <f>IF(F9716="","",IF(F9716&gt;0,10*F9716^2,0))</f>
        <v/>
      </c>
    </row>
    <row r="9717">
      <c r="A9717">
        <f>Input!A9717</f>
        <v/>
      </c>
      <c r="B9717">
        <f>IF(ISNUMBER(Input!B9717),IF(AND(Input!B9717&gt;=20,Input!B9717&lt;=700),Input!B9717,""),"")</f>
        <v/>
      </c>
      <c r="C9717">
        <f>IF(B9717="","",INT(A9717))</f>
        <v/>
      </c>
      <c r="D9717">
        <f>IF(B9717="","",HOUR(A9717))</f>
        <v/>
      </c>
      <c r="E9717">
        <f>IF(B9717="","",IF(INPUT!$I$1="","",IF(C9717&lt;(INT(INPUT!$I$1)-INPUT!$I$2),"Off Meds",IF(C9717&lt;=(INT(INPUT!$I$1)+INPUT!$I$2),"Washout","On Meds"))))</f>
        <v/>
      </c>
      <c r="F9717">
        <f>IF(B9717="","",1.509*(LN(B9717)^1.084-5.381))</f>
        <v/>
      </c>
      <c r="G9717">
        <f>IF(F9717="","",IF(F9717&lt;0,10*F9717^2,0))</f>
        <v/>
      </c>
      <c r="H9717">
        <f>IF(F9717="","",IF(F9717&gt;0,10*F9717^2,0))</f>
        <v/>
      </c>
    </row>
    <row r="9718">
      <c r="A9718">
        <f>Input!A9718</f>
        <v/>
      </c>
      <c r="B9718">
        <f>IF(ISNUMBER(Input!B9718),IF(AND(Input!B9718&gt;=20,Input!B9718&lt;=700),Input!B9718,""),"")</f>
        <v/>
      </c>
      <c r="C9718">
        <f>IF(B9718="","",INT(A9718))</f>
        <v/>
      </c>
      <c r="D9718">
        <f>IF(B9718="","",HOUR(A9718))</f>
        <v/>
      </c>
      <c r="E9718">
        <f>IF(B9718="","",IF(INPUT!$I$1="","",IF(C9718&lt;(INT(INPUT!$I$1)-INPUT!$I$2),"Off Meds",IF(C9718&lt;=(INT(INPUT!$I$1)+INPUT!$I$2),"Washout","On Meds"))))</f>
        <v/>
      </c>
      <c r="F9718">
        <f>IF(B9718="","",1.509*(LN(B9718)^1.084-5.381))</f>
        <v/>
      </c>
      <c r="G9718">
        <f>IF(F9718="","",IF(F9718&lt;0,10*F9718^2,0))</f>
        <v/>
      </c>
      <c r="H9718">
        <f>IF(F9718="","",IF(F9718&gt;0,10*F9718^2,0))</f>
        <v/>
      </c>
    </row>
    <row r="9719">
      <c r="A9719">
        <f>Input!A9719</f>
        <v/>
      </c>
      <c r="B9719">
        <f>IF(ISNUMBER(Input!B9719),IF(AND(Input!B9719&gt;=20,Input!B9719&lt;=700),Input!B9719,""),"")</f>
        <v/>
      </c>
      <c r="C9719">
        <f>IF(B9719="","",INT(A9719))</f>
        <v/>
      </c>
      <c r="D9719">
        <f>IF(B9719="","",HOUR(A9719))</f>
        <v/>
      </c>
      <c r="E9719">
        <f>IF(B9719="","",IF(INPUT!$I$1="","",IF(C9719&lt;(INT(INPUT!$I$1)-INPUT!$I$2),"Off Meds",IF(C9719&lt;=(INT(INPUT!$I$1)+INPUT!$I$2),"Washout","On Meds"))))</f>
        <v/>
      </c>
      <c r="F9719">
        <f>IF(B9719="","",1.509*(LN(B9719)^1.084-5.381))</f>
        <v/>
      </c>
      <c r="G9719">
        <f>IF(F9719="","",IF(F9719&lt;0,10*F9719^2,0))</f>
        <v/>
      </c>
      <c r="H9719">
        <f>IF(F9719="","",IF(F9719&gt;0,10*F9719^2,0))</f>
        <v/>
      </c>
    </row>
    <row r="9720">
      <c r="A9720">
        <f>Input!A9720</f>
        <v/>
      </c>
      <c r="B9720">
        <f>IF(ISNUMBER(Input!B9720),IF(AND(Input!B9720&gt;=20,Input!B9720&lt;=700),Input!B9720,""),"")</f>
        <v/>
      </c>
      <c r="C9720">
        <f>IF(B9720="","",INT(A9720))</f>
        <v/>
      </c>
      <c r="D9720">
        <f>IF(B9720="","",HOUR(A9720))</f>
        <v/>
      </c>
      <c r="E9720">
        <f>IF(B9720="","",IF(INPUT!$I$1="","",IF(C9720&lt;(INT(INPUT!$I$1)-INPUT!$I$2),"Off Meds",IF(C9720&lt;=(INT(INPUT!$I$1)+INPUT!$I$2),"Washout","On Meds"))))</f>
        <v/>
      </c>
      <c r="F9720">
        <f>IF(B9720="","",1.509*(LN(B9720)^1.084-5.381))</f>
        <v/>
      </c>
      <c r="G9720">
        <f>IF(F9720="","",IF(F9720&lt;0,10*F9720^2,0))</f>
        <v/>
      </c>
      <c r="H9720">
        <f>IF(F9720="","",IF(F9720&gt;0,10*F9720^2,0))</f>
        <v/>
      </c>
    </row>
    <row r="9721">
      <c r="A9721">
        <f>Input!A9721</f>
        <v/>
      </c>
      <c r="B9721">
        <f>IF(ISNUMBER(Input!B9721),IF(AND(Input!B9721&gt;=20,Input!B9721&lt;=700),Input!B9721,""),"")</f>
        <v/>
      </c>
      <c r="C9721">
        <f>IF(B9721="","",INT(A9721))</f>
        <v/>
      </c>
      <c r="D9721">
        <f>IF(B9721="","",HOUR(A9721))</f>
        <v/>
      </c>
      <c r="E9721">
        <f>IF(B9721="","",IF(INPUT!$I$1="","",IF(C9721&lt;(INT(INPUT!$I$1)-INPUT!$I$2),"Off Meds",IF(C9721&lt;=(INT(INPUT!$I$1)+INPUT!$I$2),"Washout","On Meds"))))</f>
        <v/>
      </c>
      <c r="F9721">
        <f>IF(B9721="","",1.509*(LN(B9721)^1.084-5.381))</f>
        <v/>
      </c>
      <c r="G9721">
        <f>IF(F9721="","",IF(F9721&lt;0,10*F9721^2,0))</f>
        <v/>
      </c>
      <c r="H9721">
        <f>IF(F9721="","",IF(F9721&gt;0,10*F9721^2,0))</f>
        <v/>
      </c>
    </row>
    <row r="9722">
      <c r="A9722">
        <f>Input!A9722</f>
        <v/>
      </c>
      <c r="B9722">
        <f>IF(ISNUMBER(Input!B9722),IF(AND(Input!B9722&gt;=20,Input!B9722&lt;=700),Input!B9722,""),"")</f>
        <v/>
      </c>
      <c r="C9722">
        <f>IF(B9722="","",INT(A9722))</f>
        <v/>
      </c>
      <c r="D9722">
        <f>IF(B9722="","",HOUR(A9722))</f>
        <v/>
      </c>
      <c r="E9722">
        <f>IF(B9722="","",IF(INPUT!$I$1="","",IF(C9722&lt;(INT(INPUT!$I$1)-INPUT!$I$2),"Off Meds",IF(C9722&lt;=(INT(INPUT!$I$1)+INPUT!$I$2),"Washout","On Meds"))))</f>
        <v/>
      </c>
      <c r="F9722">
        <f>IF(B9722="","",1.509*(LN(B9722)^1.084-5.381))</f>
        <v/>
      </c>
      <c r="G9722">
        <f>IF(F9722="","",IF(F9722&lt;0,10*F9722^2,0))</f>
        <v/>
      </c>
      <c r="H9722">
        <f>IF(F9722="","",IF(F9722&gt;0,10*F9722^2,0))</f>
        <v/>
      </c>
    </row>
    <row r="9723">
      <c r="A9723">
        <f>Input!A9723</f>
        <v/>
      </c>
      <c r="B9723">
        <f>IF(ISNUMBER(Input!B9723),IF(AND(Input!B9723&gt;=20,Input!B9723&lt;=700),Input!B9723,""),"")</f>
        <v/>
      </c>
      <c r="C9723">
        <f>IF(B9723="","",INT(A9723))</f>
        <v/>
      </c>
      <c r="D9723">
        <f>IF(B9723="","",HOUR(A9723))</f>
        <v/>
      </c>
      <c r="E9723">
        <f>IF(B9723="","",IF(INPUT!$I$1="","",IF(C9723&lt;(INT(INPUT!$I$1)-INPUT!$I$2),"Off Meds",IF(C9723&lt;=(INT(INPUT!$I$1)+INPUT!$I$2),"Washout","On Meds"))))</f>
        <v/>
      </c>
      <c r="F9723">
        <f>IF(B9723="","",1.509*(LN(B9723)^1.084-5.381))</f>
        <v/>
      </c>
      <c r="G9723">
        <f>IF(F9723="","",IF(F9723&lt;0,10*F9723^2,0))</f>
        <v/>
      </c>
      <c r="H9723">
        <f>IF(F9723="","",IF(F9723&gt;0,10*F9723^2,0))</f>
        <v/>
      </c>
    </row>
    <row r="9724">
      <c r="A9724">
        <f>Input!A9724</f>
        <v/>
      </c>
      <c r="B9724">
        <f>IF(ISNUMBER(Input!B9724),IF(AND(Input!B9724&gt;=20,Input!B9724&lt;=700),Input!B9724,""),"")</f>
        <v/>
      </c>
      <c r="C9724">
        <f>IF(B9724="","",INT(A9724))</f>
        <v/>
      </c>
      <c r="D9724">
        <f>IF(B9724="","",HOUR(A9724))</f>
        <v/>
      </c>
      <c r="E9724">
        <f>IF(B9724="","",IF(INPUT!$I$1="","",IF(C9724&lt;(INT(INPUT!$I$1)-INPUT!$I$2),"Off Meds",IF(C9724&lt;=(INT(INPUT!$I$1)+INPUT!$I$2),"Washout","On Meds"))))</f>
        <v/>
      </c>
      <c r="F9724">
        <f>IF(B9724="","",1.509*(LN(B9724)^1.084-5.381))</f>
        <v/>
      </c>
      <c r="G9724">
        <f>IF(F9724="","",IF(F9724&lt;0,10*F9724^2,0))</f>
        <v/>
      </c>
      <c r="H9724">
        <f>IF(F9724="","",IF(F9724&gt;0,10*F9724^2,0))</f>
        <v/>
      </c>
    </row>
    <row r="9725">
      <c r="A9725">
        <f>Input!A9725</f>
        <v/>
      </c>
      <c r="B9725">
        <f>IF(ISNUMBER(Input!B9725),IF(AND(Input!B9725&gt;=20,Input!B9725&lt;=700),Input!B9725,""),"")</f>
        <v/>
      </c>
      <c r="C9725">
        <f>IF(B9725="","",INT(A9725))</f>
        <v/>
      </c>
      <c r="D9725">
        <f>IF(B9725="","",HOUR(A9725))</f>
        <v/>
      </c>
      <c r="E9725">
        <f>IF(B9725="","",IF(INPUT!$I$1="","",IF(C9725&lt;(INT(INPUT!$I$1)-INPUT!$I$2),"Off Meds",IF(C9725&lt;=(INT(INPUT!$I$1)+INPUT!$I$2),"Washout","On Meds"))))</f>
        <v/>
      </c>
      <c r="F9725">
        <f>IF(B9725="","",1.509*(LN(B9725)^1.084-5.381))</f>
        <v/>
      </c>
      <c r="G9725">
        <f>IF(F9725="","",IF(F9725&lt;0,10*F9725^2,0))</f>
        <v/>
      </c>
      <c r="H9725">
        <f>IF(F9725="","",IF(F9725&gt;0,10*F9725^2,0))</f>
        <v/>
      </c>
    </row>
    <row r="9726">
      <c r="A9726">
        <f>Input!A9726</f>
        <v/>
      </c>
      <c r="B9726">
        <f>IF(ISNUMBER(Input!B9726),IF(AND(Input!B9726&gt;=20,Input!B9726&lt;=700),Input!B9726,""),"")</f>
        <v/>
      </c>
      <c r="C9726">
        <f>IF(B9726="","",INT(A9726))</f>
        <v/>
      </c>
      <c r="D9726">
        <f>IF(B9726="","",HOUR(A9726))</f>
        <v/>
      </c>
      <c r="E9726">
        <f>IF(B9726="","",IF(INPUT!$I$1="","",IF(C9726&lt;(INT(INPUT!$I$1)-INPUT!$I$2),"Off Meds",IF(C9726&lt;=(INT(INPUT!$I$1)+INPUT!$I$2),"Washout","On Meds"))))</f>
        <v/>
      </c>
      <c r="F9726">
        <f>IF(B9726="","",1.509*(LN(B9726)^1.084-5.381))</f>
        <v/>
      </c>
      <c r="G9726">
        <f>IF(F9726="","",IF(F9726&lt;0,10*F9726^2,0))</f>
        <v/>
      </c>
      <c r="H9726">
        <f>IF(F9726="","",IF(F9726&gt;0,10*F9726^2,0))</f>
        <v/>
      </c>
    </row>
    <row r="9727">
      <c r="A9727">
        <f>Input!A9727</f>
        <v/>
      </c>
      <c r="B9727">
        <f>IF(ISNUMBER(Input!B9727),IF(AND(Input!B9727&gt;=20,Input!B9727&lt;=700),Input!B9727,""),"")</f>
        <v/>
      </c>
      <c r="C9727">
        <f>IF(B9727="","",INT(A9727))</f>
        <v/>
      </c>
      <c r="D9727">
        <f>IF(B9727="","",HOUR(A9727))</f>
        <v/>
      </c>
      <c r="E9727">
        <f>IF(B9727="","",IF(INPUT!$I$1="","",IF(C9727&lt;(INT(INPUT!$I$1)-INPUT!$I$2),"Off Meds",IF(C9727&lt;=(INT(INPUT!$I$1)+INPUT!$I$2),"Washout","On Meds"))))</f>
        <v/>
      </c>
      <c r="F9727">
        <f>IF(B9727="","",1.509*(LN(B9727)^1.084-5.381))</f>
        <v/>
      </c>
      <c r="G9727">
        <f>IF(F9727="","",IF(F9727&lt;0,10*F9727^2,0))</f>
        <v/>
      </c>
      <c r="H9727">
        <f>IF(F9727="","",IF(F9727&gt;0,10*F9727^2,0))</f>
        <v/>
      </c>
    </row>
    <row r="9728">
      <c r="A9728">
        <f>Input!A9728</f>
        <v/>
      </c>
      <c r="B9728">
        <f>IF(ISNUMBER(Input!B9728),IF(AND(Input!B9728&gt;=20,Input!B9728&lt;=700),Input!B9728,""),"")</f>
        <v/>
      </c>
      <c r="C9728">
        <f>IF(B9728="","",INT(A9728))</f>
        <v/>
      </c>
      <c r="D9728">
        <f>IF(B9728="","",HOUR(A9728))</f>
        <v/>
      </c>
      <c r="E9728">
        <f>IF(B9728="","",IF(INPUT!$I$1="","",IF(C9728&lt;(INT(INPUT!$I$1)-INPUT!$I$2),"Off Meds",IF(C9728&lt;=(INT(INPUT!$I$1)+INPUT!$I$2),"Washout","On Meds"))))</f>
        <v/>
      </c>
      <c r="F9728">
        <f>IF(B9728="","",1.509*(LN(B9728)^1.084-5.381))</f>
        <v/>
      </c>
      <c r="G9728">
        <f>IF(F9728="","",IF(F9728&lt;0,10*F9728^2,0))</f>
        <v/>
      </c>
      <c r="H9728">
        <f>IF(F9728="","",IF(F9728&gt;0,10*F9728^2,0))</f>
        <v/>
      </c>
    </row>
    <row r="9729">
      <c r="A9729">
        <f>Input!A9729</f>
        <v/>
      </c>
      <c r="B9729">
        <f>IF(ISNUMBER(Input!B9729),IF(AND(Input!B9729&gt;=20,Input!B9729&lt;=700),Input!B9729,""),"")</f>
        <v/>
      </c>
      <c r="C9729">
        <f>IF(B9729="","",INT(A9729))</f>
        <v/>
      </c>
      <c r="D9729">
        <f>IF(B9729="","",HOUR(A9729))</f>
        <v/>
      </c>
      <c r="E9729">
        <f>IF(B9729="","",IF(INPUT!$I$1="","",IF(C9729&lt;(INT(INPUT!$I$1)-INPUT!$I$2),"Off Meds",IF(C9729&lt;=(INT(INPUT!$I$1)+INPUT!$I$2),"Washout","On Meds"))))</f>
        <v/>
      </c>
      <c r="F9729">
        <f>IF(B9729="","",1.509*(LN(B9729)^1.084-5.381))</f>
        <v/>
      </c>
      <c r="G9729">
        <f>IF(F9729="","",IF(F9729&lt;0,10*F9729^2,0))</f>
        <v/>
      </c>
      <c r="H9729">
        <f>IF(F9729="","",IF(F9729&gt;0,10*F9729^2,0))</f>
        <v/>
      </c>
    </row>
    <row r="9730">
      <c r="A9730">
        <f>Input!A9730</f>
        <v/>
      </c>
      <c r="B9730">
        <f>IF(ISNUMBER(Input!B9730),IF(AND(Input!B9730&gt;=20,Input!B9730&lt;=700),Input!B9730,""),"")</f>
        <v/>
      </c>
      <c r="C9730">
        <f>IF(B9730="","",INT(A9730))</f>
        <v/>
      </c>
      <c r="D9730">
        <f>IF(B9730="","",HOUR(A9730))</f>
        <v/>
      </c>
      <c r="E9730">
        <f>IF(B9730="","",IF(INPUT!$I$1="","",IF(C9730&lt;(INT(INPUT!$I$1)-INPUT!$I$2),"Off Meds",IF(C9730&lt;=(INT(INPUT!$I$1)+INPUT!$I$2),"Washout","On Meds"))))</f>
        <v/>
      </c>
      <c r="F9730">
        <f>IF(B9730="","",1.509*(LN(B9730)^1.084-5.381))</f>
        <v/>
      </c>
      <c r="G9730">
        <f>IF(F9730="","",IF(F9730&lt;0,10*F9730^2,0))</f>
        <v/>
      </c>
      <c r="H9730">
        <f>IF(F9730="","",IF(F9730&gt;0,10*F9730^2,0))</f>
        <v/>
      </c>
    </row>
    <row r="9731">
      <c r="A9731">
        <f>Input!A9731</f>
        <v/>
      </c>
      <c r="B9731">
        <f>IF(ISNUMBER(Input!B9731),IF(AND(Input!B9731&gt;=20,Input!B9731&lt;=700),Input!B9731,""),"")</f>
        <v/>
      </c>
      <c r="C9731">
        <f>IF(B9731="","",INT(A9731))</f>
        <v/>
      </c>
      <c r="D9731">
        <f>IF(B9731="","",HOUR(A9731))</f>
        <v/>
      </c>
      <c r="E9731">
        <f>IF(B9731="","",IF(INPUT!$I$1="","",IF(C9731&lt;(INT(INPUT!$I$1)-INPUT!$I$2),"Off Meds",IF(C9731&lt;=(INT(INPUT!$I$1)+INPUT!$I$2),"Washout","On Meds"))))</f>
        <v/>
      </c>
      <c r="F9731">
        <f>IF(B9731="","",1.509*(LN(B9731)^1.084-5.381))</f>
        <v/>
      </c>
      <c r="G9731">
        <f>IF(F9731="","",IF(F9731&lt;0,10*F9731^2,0))</f>
        <v/>
      </c>
      <c r="H9731">
        <f>IF(F9731="","",IF(F9731&gt;0,10*F9731^2,0))</f>
        <v/>
      </c>
    </row>
    <row r="9732">
      <c r="A9732">
        <f>Input!A9732</f>
        <v/>
      </c>
      <c r="B9732">
        <f>IF(ISNUMBER(Input!B9732),IF(AND(Input!B9732&gt;=20,Input!B9732&lt;=700),Input!B9732,""),"")</f>
        <v/>
      </c>
      <c r="C9732">
        <f>IF(B9732="","",INT(A9732))</f>
        <v/>
      </c>
      <c r="D9732">
        <f>IF(B9732="","",HOUR(A9732))</f>
        <v/>
      </c>
      <c r="E9732">
        <f>IF(B9732="","",IF(INPUT!$I$1="","",IF(C9732&lt;(INT(INPUT!$I$1)-INPUT!$I$2),"Off Meds",IF(C9732&lt;=(INT(INPUT!$I$1)+INPUT!$I$2),"Washout","On Meds"))))</f>
        <v/>
      </c>
      <c r="F9732">
        <f>IF(B9732="","",1.509*(LN(B9732)^1.084-5.381))</f>
        <v/>
      </c>
      <c r="G9732">
        <f>IF(F9732="","",IF(F9732&lt;0,10*F9732^2,0))</f>
        <v/>
      </c>
      <c r="H9732">
        <f>IF(F9732="","",IF(F9732&gt;0,10*F9732^2,0))</f>
        <v/>
      </c>
    </row>
    <row r="9733">
      <c r="A9733">
        <f>Input!A9733</f>
        <v/>
      </c>
      <c r="B9733">
        <f>IF(ISNUMBER(Input!B9733),IF(AND(Input!B9733&gt;=20,Input!B9733&lt;=700),Input!B9733,""),"")</f>
        <v/>
      </c>
      <c r="C9733">
        <f>IF(B9733="","",INT(A9733))</f>
        <v/>
      </c>
      <c r="D9733">
        <f>IF(B9733="","",HOUR(A9733))</f>
        <v/>
      </c>
      <c r="E9733">
        <f>IF(B9733="","",IF(INPUT!$I$1="","",IF(C9733&lt;(INT(INPUT!$I$1)-INPUT!$I$2),"Off Meds",IF(C9733&lt;=(INT(INPUT!$I$1)+INPUT!$I$2),"Washout","On Meds"))))</f>
        <v/>
      </c>
      <c r="F9733">
        <f>IF(B9733="","",1.509*(LN(B9733)^1.084-5.381))</f>
        <v/>
      </c>
      <c r="G9733">
        <f>IF(F9733="","",IF(F9733&lt;0,10*F9733^2,0))</f>
        <v/>
      </c>
      <c r="H9733">
        <f>IF(F9733="","",IF(F9733&gt;0,10*F9733^2,0))</f>
        <v/>
      </c>
    </row>
    <row r="9734">
      <c r="A9734">
        <f>Input!A9734</f>
        <v/>
      </c>
      <c r="B9734">
        <f>IF(ISNUMBER(Input!B9734),IF(AND(Input!B9734&gt;=20,Input!B9734&lt;=700),Input!B9734,""),"")</f>
        <v/>
      </c>
      <c r="C9734">
        <f>IF(B9734="","",INT(A9734))</f>
        <v/>
      </c>
      <c r="D9734">
        <f>IF(B9734="","",HOUR(A9734))</f>
        <v/>
      </c>
      <c r="E9734">
        <f>IF(B9734="","",IF(INPUT!$I$1="","",IF(C9734&lt;(INT(INPUT!$I$1)-INPUT!$I$2),"Off Meds",IF(C9734&lt;=(INT(INPUT!$I$1)+INPUT!$I$2),"Washout","On Meds"))))</f>
        <v/>
      </c>
      <c r="F9734">
        <f>IF(B9734="","",1.509*(LN(B9734)^1.084-5.381))</f>
        <v/>
      </c>
      <c r="G9734">
        <f>IF(F9734="","",IF(F9734&lt;0,10*F9734^2,0))</f>
        <v/>
      </c>
      <c r="H9734">
        <f>IF(F9734="","",IF(F9734&gt;0,10*F9734^2,0))</f>
        <v/>
      </c>
    </row>
    <row r="9735">
      <c r="A9735">
        <f>Input!A9735</f>
        <v/>
      </c>
      <c r="B9735">
        <f>IF(ISNUMBER(Input!B9735),IF(AND(Input!B9735&gt;=20,Input!B9735&lt;=700),Input!B9735,""),"")</f>
        <v/>
      </c>
      <c r="C9735">
        <f>IF(B9735="","",INT(A9735))</f>
        <v/>
      </c>
      <c r="D9735">
        <f>IF(B9735="","",HOUR(A9735))</f>
        <v/>
      </c>
      <c r="E9735">
        <f>IF(B9735="","",IF(INPUT!$I$1="","",IF(C9735&lt;(INT(INPUT!$I$1)-INPUT!$I$2),"Off Meds",IF(C9735&lt;=(INT(INPUT!$I$1)+INPUT!$I$2),"Washout","On Meds"))))</f>
        <v/>
      </c>
      <c r="F9735">
        <f>IF(B9735="","",1.509*(LN(B9735)^1.084-5.381))</f>
        <v/>
      </c>
      <c r="G9735">
        <f>IF(F9735="","",IF(F9735&lt;0,10*F9735^2,0))</f>
        <v/>
      </c>
      <c r="H9735">
        <f>IF(F9735="","",IF(F9735&gt;0,10*F9735^2,0))</f>
        <v/>
      </c>
    </row>
    <row r="9736">
      <c r="A9736">
        <f>Input!A9736</f>
        <v/>
      </c>
      <c r="B9736">
        <f>IF(ISNUMBER(Input!B9736),IF(AND(Input!B9736&gt;=20,Input!B9736&lt;=700),Input!B9736,""),"")</f>
        <v/>
      </c>
      <c r="C9736">
        <f>IF(B9736="","",INT(A9736))</f>
        <v/>
      </c>
      <c r="D9736">
        <f>IF(B9736="","",HOUR(A9736))</f>
        <v/>
      </c>
      <c r="E9736">
        <f>IF(B9736="","",IF(INPUT!$I$1="","",IF(C9736&lt;(INT(INPUT!$I$1)-INPUT!$I$2),"Off Meds",IF(C9736&lt;=(INT(INPUT!$I$1)+INPUT!$I$2),"Washout","On Meds"))))</f>
        <v/>
      </c>
      <c r="F9736">
        <f>IF(B9736="","",1.509*(LN(B9736)^1.084-5.381))</f>
        <v/>
      </c>
      <c r="G9736">
        <f>IF(F9736="","",IF(F9736&lt;0,10*F9736^2,0))</f>
        <v/>
      </c>
      <c r="H9736">
        <f>IF(F9736="","",IF(F9736&gt;0,10*F9736^2,0))</f>
        <v/>
      </c>
    </row>
    <row r="9737">
      <c r="A9737">
        <f>Input!A9737</f>
        <v/>
      </c>
      <c r="B9737">
        <f>IF(ISNUMBER(Input!B9737),IF(AND(Input!B9737&gt;=20,Input!B9737&lt;=700),Input!B9737,""),"")</f>
        <v/>
      </c>
      <c r="C9737">
        <f>IF(B9737="","",INT(A9737))</f>
        <v/>
      </c>
      <c r="D9737">
        <f>IF(B9737="","",HOUR(A9737))</f>
        <v/>
      </c>
      <c r="E9737">
        <f>IF(B9737="","",IF(INPUT!$I$1="","",IF(C9737&lt;(INT(INPUT!$I$1)-INPUT!$I$2),"Off Meds",IF(C9737&lt;=(INT(INPUT!$I$1)+INPUT!$I$2),"Washout","On Meds"))))</f>
        <v/>
      </c>
      <c r="F9737">
        <f>IF(B9737="","",1.509*(LN(B9737)^1.084-5.381))</f>
        <v/>
      </c>
      <c r="G9737">
        <f>IF(F9737="","",IF(F9737&lt;0,10*F9737^2,0))</f>
        <v/>
      </c>
      <c r="H9737">
        <f>IF(F9737="","",IF(F9737&gt;0,10*F9737^2,0))</f>
        <v/>
      </c>
    </row>
    <row r="9738">
      <c r="A9738">
        <f>Input!A9738</f>
        <v/>
      </c>
      <c r="B9738">
        <f>IF(ISNUMBER(Input!B9738),IF(AND(Input!B9738&gt;=20,Input!B9738&lt;=700),Input!B9738,""),"")</f>
        <v/>
      </c>
      <c r="C9738">
        <f>IF(B9738="","",INT(A9738))</f>
        <v/>
      </c>
      <c r="D9738">
        <f>IF(B9738="","",HOUR(A9738))</f>
        <v/>
      </c>
      <c r="E9738">
        <f>IF(B9738="","",IF(INPUT!$I$1="","",IF(C9738&lt;(INT(INPUT!$I$1)-INPUT!$I$2),"Off Meds",IF(C9738&lt;=(INT(INPUT!$I$1)+INPUT!$I$2),"Washout","On Meds"))))</f>
        <v/>
      </c>
      <c r="F9738">
        <f>IF(B9738="","",1.509*(LN(B9738)^1.084-5.381))</f>
        <v/>
      </c>
      <c r="G9738">
        <f>IF(F9738="","",IF(F9738&lt;0,10*F9738^2,0))</f>
        <v/>
      </c>
      <c r="H9738">
        <f>IF(F9738="","",IF(F9738&gt;0,10*F9738^2,0))</f>
        <v/>
      </c>
    </row>
    <row r="9739">
      <c r="A9739">
        <f>Input!A9739</f>
        <v/>
      </c>
      <c r="B9739">
        <f>IF(ISNUMBER(Input!B9739),IF(AND(Input!B9739&gt;=20,Input!B9739&lt;=700),Input!B9739,""),"")</f>
        <v/>
      </c>
      <c r="C9739">
        <f>IF(B9739="","",INT(A9739))</f>
        <v/>
      </c>
      <c r="D9739">
        <f>IF(B9739="","",HOUR(A9739))</f>
        <v/>
      </c>
      <c r="E9739">
        <f>IF(B9739="","",IF(INPUT!$I$1="","",IF(C9739&lt;(INT(INPUT!$I$1)-INPUT!$I$2),"Off Meds",IF(C9739&lt;=(INT(INPUT!$I$1)+INPUT!$I$2),"Washout","On Meds"))))</f>
        <v/>
      </c>
      <c r="F9739">
        <f>IF(B9739="","",1.509*(LN(B9739)^1.084-5.381))</f>
        <v/>
      </c>
      <c r="G9739">
        <f>IF(F9739="","",IF(F9739&lt;0,10*F9739^2,0))</f>
        <v/>
      </c>
      <c r="H9739">
        <f>IF(F9739="","",IF(F9739&gt;0,10*F9739^2,0))</f>
        <v/>
      </c>
    </row>
    <row r="9740">
      <c r="A9740">
        <f>Input!A9740</f>
        <v/>
      </c>
      <c r="B9740">
        <f>IF(ISNUMBER(Input!B9740),IF(AND(Input!B9740&gt;=20,Input!B9740&lt;=700),Input!B9740,""),"")</f>
        <v/>
      </c>
      <c r="C9740">
        <f>IF(B9740="","",INT(A9740))</f>
        <v/>
      </c>
      <c r="D9740">
        <f>IF(B9740="","",HOUR(A9740))</f>
        <v/>
      </c>
      <c r="E9740">
        <f>IF(B9740="","",IF(INPUT!$I$1="","",IF(C9740&lt;(INT(INPUT!$I$1)-INPUT!$I$2),"Off Meds",IF(C9740&lt;=(INT(INPUT!$I$1)+INPUT!$I$2),"Washout","On Meds"))))</f>
        <v/>
      </c>
      <c r="F9740">
        <f>IF(B9740="","",1.509*(LN(B9740)^1.084-5.381))</f>
        <v/>
      </c>
      <c r="G9740">
        <f>IF(F9740="","",IF(F9740&lt;0,10*F9740^2,0))</f>
        <v/>
      </c>
      <c r="H9740">
        <f>IF(F9740="","",IF(F9740&gt;0,10*F9740^2,0))</f>
        <v/>
      </c>
    </row>
    <row r="9741">
      <c r="A9741">
        <f>Input!A9741</f>
        <v/>
      </c>
      <c r="B9741">
        <f>IF(ISNUMBER(Input!B9741),IF(AND(Input!B9741&gt;=20,Input!B9741&lt;=700),Input!B9741,""),"")</f>
        <v/>
      </c>
      <c r="C9741">
        <f>IF(B9741="","",INT(A9741))</f>
        <v/>
      </c>
      <c r="D9741">
        <f>IF(B9741="","",HOUR(A9741))</f>
        <v/>
      </c>
      <c r="E9741">
        <f>IF(B9741="","",IF(INPUT!$I$1="","",IF(C9741&lt;(INT(INPUT!$I$1)-INPUT!$I$2),"Off Meds",IF(C9741&lt;=(INT(INPUT!$I$1)+INPUT!$I$2),"Washout","On Meds"))))</f>
        <v/>
      </c>
      <c r="F9741">
        <f>IF(B9741="","",1.509*(LN(B9741)^1.084-5.381))</f>
        <v/>
      </c>
      <c r="G9741">
        <f>IF(F9741="","",IF(F9741&lt;0,10*F9741^2,0))</f>
        <v/>
      </c>
      <c r="H9741">
        <f>IF(F9741="","",IF(F9741&gt;0,10*F9741^2,0))</f>
        <v/>
      </c>
    </row>
    <row r="9742">
      <c r="A9742">
        <f>Input!A9742</f>
        <v/>
      </c>
      <c r="B9742">
        <f>IF(ISNUMBER(Input!B9742),IF(AND(Input!B9742&gt;=20,Input!B9742&lt;=700),Input!B9742,""),"")</f>
        <v/>
      </c>
      <c r="C9742">
        <f>IF(B9742="","",INT(A9742))</f>
        <v/>
      </c>
      <c r="D9742">
        <f>IF(B9742="","",HOUR(A9742))</f>
        <v/>
      </c>
      <c r="E9742">
        <f>IF(B9742="","",IF(INPUT!$I$1="","",IF(C9742&lt;(INT(INPUT!$I$1)-INPUT!$I$2),"Off Meds",IF(C9742&lt;=(INT(INPUT!$I$1)+INPUT!$I$2),"Washout","On Meds"))))</f>
        <v/>
      </c>
      <c r="F9742">
        <f>IF(B9742="","",1.509*(LN(B9742)^1.084-5.381))</f>
        <v/>
      </c>
      <c r="G9742">
        <f>IF(F9742="","",IF(F9742&lt;0,10*F9742^2,0))</f>
        <v/>
      </c>
      <c r="H9742">
        <f>IF(F9742="","",IF(F9742&gt;0,10*F9742^2,0))</f>
        <v/>
      </c>
    </row>
    <row r="9743">
      <c r="A9743">
        <f>Input!A9743</f>
        <v/>
      </c>
      <c r="B9743">
        <f>IF(ISNUMBER(Input!B9743),IF(AND(Input!B9743&gt;=20,Input!B9743&lt;=700),Input!B9743,""),"")</f>
        <v/>
      </c>
      <c r="C9743">
        <f>IF(B9743="","",INT(A9743))</f>
        <v/>
      </c>
      <c r="D9743">
        <f>IF(B9743="","",HOUR(A9743))</f>
        <v/>
      </c>
      <c r="E9743">
        <f>IF(B9743="","",IF(INPUT!$I$1="","",IF(C9743&lt;(INT(INPUT!$I$1)-INPUT!$I$2),"Off Meds",IF(C9743&lt;=(INT(INPUT!$I$1)+INPUT!$I$2),"Washout","On Meds"))))</f>
        <v/>
      </c>
      <c r="F9743">
        <f>IF(B9743="","",1.509*(LN(B9743)^1.084-5.381))</f>
        <v/>
      </c>
      <c r="G9743">
        <f>IF(F9743="","",IF(F9743&lt;0,10*F9743^2,0))</f>
        <v/>
      </c>
      <c r="H9743">
        <f>IF(F9743="","",IF(F9743&gt;0,10*F9743^2,0))</f>
        <v/>
      </c>
    </row>
    <row r="9744">
      <c r="A9744">
        <f>Input!A9744</f>
        <v/>
      </c>
      <c r="B9744">
        <f>IF(ISNUMBER(Input!B9744),IF(AND(Input!B9744&gt;=20,Input!B9744&lt;=700),Input!B9744,""),"")</f>
        <v/>
      </c>
      <c r="C9744">
        <f>IF(B9744="","",INT(A9744))</f>
        <v/>
      </c>
      <c r="D9744">
        <f>IF(B9744="","",HOUR(A9744))</f>
        <v/>
      </c>
      <c r="E9744">
        <f>IF(B9744="","",IF(INPUT!$I$1="","",IF(C9744&lt;(INT(INPUT!$I$1)-INPUT!$I$2),"Off Meds",IF(C9744&lt;=(INT(INPUT!$I$1)+INPUT!$I$2),"Washout","On Meds"))))</f>
        <v/>
      </c>
      <c r="F9744">
        <f>IF(B9744="","",1.509*(LN(B9744)^1.084-5.381))</f>
        <v/>
      </c>
      <c r="G9744">
        <f>IF(F9744="","",IF(F9744&lt;0,10*F9744^2,0))</f>
        <v/>
      </c>
      <c r="H9744">
        <f>IF(F9744="","",IF(F9744&gt;0,10*F9744^2,0))</f>
        <v/>
      </c>
    </row>
    <row r="9745">
      <c r="A9745">
        <f>Input!A9745</f>
        <v/>
      </c>
      <c r="B9745">
        <f>IF(ISNUMBER(Input!B9745),IF(AND(Input!B9745&gt;=20,Input!B9745&lt;=700),Input!B9745,""),"")</f>
        <v/>
      </c>
      <c r="C9745">
        <f>IF(B9745="","",INT(A9745))</f>
        <v/>
      </c>
      <c r="D9745">
        <f>IF(B9745="","",HOUR(A9745))</f>
        <v/>
      </c>
      <c r="E9745">
        <f>IF(B9745="","",IF(INPUT!$I$1="","",IF(C9745&lt;(INT(INPUT!$I$1)-INPUT!$I$2),"Off Meds",IF(C9745&lt;=(INT(INPUT!$I$1)+INPUT!$I$2),"Washout","On Meds"))))</f>
        <v/>
      </c>
      <c r="F9745">
        <f>IF(B9745="","",1.509*(LN(B9745)^1.084-5.381))</f>
        <v/>
      </c>
      <c r="G9745">
        <f>IF(F9745="","",IF(F9745&lt;0,10*F9745^2,0))</f>
        <v/>
      </c>
      <c r="H9745">
        <f>IF(F9745="","",IF(F9745&gt;0,10*F9745^2,0))</f>
        <v/>
      </c>
    </row>
    <row r="9746">
      <c r="A9746">
        <f>Input!A9746</f>
        <v/>
      </c>
      <c r="B9746">
        <f>IF(ISNUMBER(Input!B9746),IF(AND(Input!B9746&gt;=20,Input!B9746&lt;=700),Input!B9746,""),"")</f>
        <v/>
      </c>
      <c r="C9746">
        <f>IF(B9746="","",INT(A9746))</f>
        <v/>
      </c>
      <c r="D9746">
        <f>IF(B9746="","",HOUR(A9746))</f>
        <v/>
      </c>
      <c r="E9746">
        <f>IF(B9746="","",IF(INPUT!$I$1="","",IF(C9746&lt;(INT(INPUT!$I$1)-INPUT!$I$2),"Off Meds",IF(C9746&lt;=(INT(INPUT!$I$1)+INPUT!$I$2),"Washout","On Meds"))))</f>
        <v/>
      </c>
      <c r="F9746">
        <f>IF(B9746="","",1.509*(LN(B9746)^1.084-5.381))</f>
        <v/>
      </c>
      <c r="G9746">
        <f>IF(F9746="","",IF(F9746&lt;0,10*F9746^2,0))</f>
        <v/>
      </c>
      <c r="H9746">
        <f>IF(F9746="","",IF(F9746&gt;0,10*F9746^2,0))</f>
        <v/>
      </c>
    </row>
    <row r="9747">
      <c r="A9747">
        <f>Input!A9747</f>
        <v/>
      </c>
      <c r="B9747">
        <f>IF(ISNUMBER(Input!B9747),IF(AND(Input!B9747&gt;=20,Input!B9747&lt;=700),Input!B9747,""),"")</f>
        <v/>
      </c>
      <c r="C9747">
        <f>IF(B9747="","",INT(A9747))</f>
        <v/>
      </c>
      <c r="D9747">
        <f>IF(B9747="","",HOUR(A9747))</f>
        <v/>
      </c>
      <c r="E9747">
        <f>IF(B9747="","",IF(INPUT!$I$1="","",IF(C9747&lt;(INT(INPUT!$I$1)-INPUT!$I$2),"Off Meds",IF(C9747&lt;=(INT(INPUT!$I$1)+INPUT!$I$2),"Washout","On Meds"))))</f>
        <v/>
      </c>
      <c r="F9747">
        <f>IF(B9747="","",1.509*(LN(B9747)^1.084-5.381))</f>
        <v/>
      </c>
      <c r="G9747">
        <f>IF(F9747="","",IF(F9747&lt;0,10*F9747^2,0))</f>
        <v/>
      </c>
      <c r="H9747">
        <f>IF(F9747="","",IF(F9747&gt;0,10*F9747^2,0))</f>
        <v/>
      </c>
    </row>
    <row r="9748">
      <c r="A9748">
        <f>Input!A9748</f>
        <v/>
      </c>
      <c r="B9748">
        <f>IF(ISNUMBER(Input!B9748),IF(AND(Input!B9748&gt;=20,Input!B9748&lt;=700),Input!B9748,""),"")</f>
        <v/>
      </c>
      <c r="C9748">
        <f>IF(B9748="","",INT(A9748))</f>
        <v/>
      </c>
      <c r="D9748">
        <f>IF(B9748="","",HOUR(A9748))</f>
        <v/>
      </c>
      <c r="E9748">
        <f>IF(B9748="","",IF(INPUT!$I$1="","",IF(C9748&lt;(INT(INPUT!$I$1)-INPUT!$I$2),"Off Meds",IF(C9748&lt;=(INT(INPUT!$I$1)+INPUT!$I$2),"Washout","On Meds"))))</f>
        <v/>
      </c>
      <c r="F9748">
        <f>IF(B9748="","",1.509*(LN(B9748)^1.084-5.381))</f>
        <v/>
      </c>
      <c r="G9748">
        <f>IF(F9748="","",IF(F9748&lt;0,10*F9748^2,0))</f>
        <v/>
      </c>
      <c r="H9748">
        <f>IF(F9748="","",IF(F9748&gt;0,10*F9748^2,0))</f>
        <v/>
      </c>
    </row>
    <row r="9749">
      <c r="A9749">
        <f>Input!A9749</f>
        <v/>
      </c>
      <c r="B9749">
        <f>IF(ISNUMBER(Input!B9749),IF(AND(Input!B9749&gt;=20,Input!B9749&lt;=700),Input!B9749,""),"")</f>
        <v/>
      </c>
      <c r="C9749">
        <f>IF(B9749="","",INT(A9749))</f>
        <v/>
      </c>
      <c r="D9749">
        <f>IF(B9749="","",HOUR(A9749))</f>
        <v/>
      </c>
      <c r="E9749">
        <f>IF(B9749="","",IF(INPUT!$I$1="","",IF(C9749&lt;(INT(INPUT!$I$1)-INPUT!$I$2),"Off Meds",IF(C9749&lt;=(INT(INPUT!$I$1)+INPUT!$I$2),"Washout","On Meds"))))</f>
        <v/>
      </c>
      <c r="F9749">
        <f>IF(B9749="","",1.509*(LN(B9749)^1.084-5.381))</f>
        <v/>
      </c>
      <c r="G9749">
        <f>IF(F9749="","",IF(F9749&lt;0,10*F9749^2,0))</f>
        <v/>
      </c>
      <c r="H9749">
        <f>IF(F9749="","",IF(F9749&gt;0,10*F9749^2,0))</f>
        <v/>
      </c>
    </row>
    <row r="9750">
      <c r="A9750">
        <f>Input!A9750</f>
        <v/>
      </c>
      <c r="B9750">
        <f>IF(ISNUMBER(Input!B9750),IF(AND(Input!B9750&gt;=20,Input!B9750&lt;=700),Input!B9750,""),"")</f>
        <v/>
      </c>
      <c r="C9750">
        <f>IF(B9750="","",INT(A9750))</f>
        <v/>
      </c>
      <c r="D9750">
        <f>IF(B9750="","",HOUR(A9750))</f>
        <v/>
      </c>
      <c r="E9750">
        <f>IF(B9750="","",IF(INPUT!$I$1="","",IF(C9750&lt;(INT(INPUT!$I$1)-INPUT!$I$2),"Off Meds",IF(C9750&lt;=(INT(INPUT!$I$1)+INPUT!$I$2),"Washout","On Meds"))))</f>
        <v/>
      </c>
      <c r="F9750">
        <f>IF(B9750="","",1.509*(LN(B9750)^1.084-5.381))</f>
        <v/>
      </c>
      <c r="G9750">
        <f>IF(F9750="","",IF(F9750&lt;0,10*F9750^2,0))</f>
        <v/>
      </c>
      <c r="H9750">
        <f>IF(F9750="","",IF(F9750&gt;0,10*F9750^2,0))</f>
        <v/>
      </c>
    </row>
    <row r="9751">
      <c r="A9751">
        <f>Input!A9751</f>
        <v/>
      </c>
      <c r="B9751">
        <f>IF(ISNUMBER(Input!B9751),IF(AND(Input!B9751&gt;=20,Input!B9751&lt;=700),Input!B9751,""),"")</f>
        <v/>
      </c>
      <c r="C9751">
        <f>IF(B9751="","",INT(A9751))</f>
        <v/>
      </c>
      <c r="D9751">
        <f>IF(B9751="","",HOUR(A9751))</f>
        <v/>
      </c>
      <c r="E9751">
        <f>IF(B9751="","",IF(INPUT!$I$1="","",IF(C9751&lt;(INT(INPUT!$I$1)-INPUT!$I$2),"Off Meds",IF(C9751&lt;=(INT(INPUT!$I$1)+INPUT!$I$2),"Washout","On Meds"))))</f>
        <v/>
      </c>
      <c r="F9751">
        <f>IF(B9751="","",1.509*(LN(B9751)^1.084-5.381))</f>
        <v/>
      </c>
      <c r="G9751">
        <f>IF(F9751="","",IF(F9751&lt;0,10*F9751^2,0))</f>
        <v/>
      </c>
      <c r="H9751">
        <f>IF(F9751="","",IF(F9751&gt;0,10*F9751^2,0))</f>
        <v/>
      </c>
    </row>
    <row r="9752">
      <c r="A9752">
        <f>Input!A9752</f>
        <v/>
      </c>
      <c r="B9752">
        <f>IF(ISNUMBER(Input!B9752),IF(AND(Input!B9752&gt;=20,Input!B9752&lt;=700),Input!B9752,""),"")</f>
        <v/>
      </c>
      <c r="C9752">
        <f>IF(B9752="","",INT(A9752))</f>
        <v/>
      </c>
      <c r="D9752">
        <f>IF(B9752="","",HOUR(A9752))</f>
        <v/>
      </c>
      <c r="E9752">
        <f>IF(B9752="","",IF(INPUT!$I$1="","",IF(C9752&lt;(INT(INPUT!$I$1)-INPUT!$I$2),"Off Meds",IF(C9752&lt;=(INT(INPUT!$I$1)+INPUT!$I$2),"Washout","On Meds"))))</f>
        <v/>
      </c>
      <c r="F9752">
        <f>IF(B9752="","",1.509*(LN(B9752)^1.084-5.381))</f>
        <v/>
      </c>
      <c r="G9752">
        <f>IF(F9752="","",IF(F9752&lt;0,10*F9752^2,0))</f>
        <v/>
      </c>
      <c r="H9752">
        <f>IF(F9752="","",IF(F9752&gt;0,10*F9752^2,0))</f>
        <v/>
      </c>
    </row>
    <row r="9753">
      <c r="A9753">
        <f>Input!A9753</f>
        <v/>
      </c>
      <c r="B9753">
        <f>IF(ISNUMBER(Input!B9753),IF(AND(Input!B9753&gt;=20,Input!B9753&lt;=700),Input!B9753,""),"")</f>
        <v/>
      </c>
      <c r="C9753">
        <f>IF(B9753="","",INT(A9753))</f>
        <v/>
      </c>
      <c r="D9753">
        <f>IF(B9753="","",HOUR(A9753))</f>
        <v/>
      </c>
      <c r="E9753">
        <f>IF(B9753="","",IF(INPUT!$I$1="","",IF(C9753&lt;(INT(INPUT!$I$1)-INPUT!$I$2),"Off Meds",IF(C9753&lt;=(INT(INPUT!$I$1)+INPUT!$I$2),"Washout","On Meds"))))</f>
        <v/>
      </c>
      <c r="F9753">
        <f>IF(B9753="","",1.509*(LN(B9753)^1.084-5.381))</f>
        <v/>
      </c>
      <c r="G9753">
        <f>IF(F9753="","",IF(F9753&lt;0,10*F9753^2,0))</f>
        <v/>
      </c>
      <c r="H9753">
        <f>IF(F9753="","",IF(F9753&gt;0,10*F9753^2,0))</f>
        <v/>
      </c>
    </row>
    <row r="9754">
      <c r="A9754">
        <f>Input!A9754</f>
        <v/>
      </c>
      <c r="B9754">
        <f>IF(ISNUMBER(Input!B9754),IF(AND(Input!B9754&gt;=20,Input!B9754&lt;=700),Input!B9754,""),"")</f>
        <v/>
      </c>
      <c r="C9754">
        <f>IF(B9754="","",INT(A9754))</f>
        <v/>
      </c>
      <c r="D9754">
        <f>IF(B9754="","",HOUR(A9754))</f>
        <v/>
      </c>
      <c r="E9754">
        <f>IF(B9754="","",IF(INPUT!$I$1="","",IF(C9754&lt;(INT(INPUT!$I$1)-INPUT!$I$2),"Off Meds",IF(C9754&lt;=(INT(INPUT!$I$1)+INPUT!$I$2),"Washout","On Meds"))))</f>
        <v/>
      </c>
      <c r="F9754">
        <f>IF(B9754="","",1.509*(LN(B9754)^1.084-5.381))</f>
        <v/>
      </c>
      <c r="G9754">
        <f>IF(F9754="","",IF(F9754&lt;0,10*F9754^2,0))</f>
        <v/>
      </c>
      <c r="H9754">
        <f>IF(F9754="","",IF(F9754&gt;0,10*F9754^2,0))</f>
        <v/>
      </c>
    </row>
    <row r="9755">
      <c r="A9755">
        <f>Input!A9755</f>
        <v/>
      </c>
      <c r="B9755">
        <f>IF(ISNUMBER(Input!B9755),IF(AND(Input!B9755&gt;=20,Input!B9755&lt;=700),Input!B9755,""),"")</f>
        <v/>
      </c>
      <c r="C9755">
        <f>IF(B9755="","",INT(A9755))</f>
        <v/>
      </c>
      <c r="D9755">
        <f>IF(B9755="","",HOUR(A9755))</f>
        <v/>
      </c>
      <c r="E9755">
        <f>IF(B9755="","",IF(INPUT!$I$1="","",IF(C9755&lt;(INT(INPUT!$I$1)-INPUT!$I$2),"Off Meds",IF(C9755&lt;=(INT(INPUT!$I$1)+INPUT!$I$2),"Washout","On Meds"))))</f>
        <v/>
      </c>
      <c r="F9755">
        <f>IF(B9755="","",1.509*(LN(B9755)^1.084-5.381))</f>
        <v/>
      </c>
      <c r="G9755">
        <f>IF(F9755="","",IF(F9755&lt;0,10*F9755^2,0))</f>
        <v/>
      </c>
      <c r="H9755">
        <f>IF(F9755="","",IF(F9755&gt;0,10*F9755^2,0))</f>
        <v/>
      </c>
    </row>
    <row r="9756">
      <c r="A9756">
        <f>Input!A9756</f>
        <v/>
      </c>
      <c r="B9756">
        <f>IF(ISNUMBER(Input!B9756),IF(AND(Input!B9756&gt;=20,Input!B9756&lt;=700),Input!B9756,""),"")</f>
        <v/>
      </c>
      <c r="C9756">
        <f>IF(B9756="","",INT(A9756))</f>
        <v/>
      </c>
      <c r="D9756">
        <f>IF(B9756="","",HOUR(A9756))</f>
        <v/>
      </c>
      <c r="E9756">
        <f>IF(B9756="","",IF(INPUT!$I$1="","",IF(C9756&lt;(INT(INPUT!$I$1)-INPUT!$I$2),"Off Meds",IF(C9756&lt;=(INT(INPUT!$I$1)+INPUT!$I$2),"Washout","On Meds"))))</f>
        <v/>
      </c>
      <c r="F9756">
        <f>IF(B9756="","",1.509*(LN(B9756)^1.084-5.381))</f>
        <v/>
      </c>
      <c r="G9756">
        <f>IF(F9756="","",IF(F9756&lt;0,10*F9756^2,0))</f>
        <v/>
      </c>
      <c r="H9756">
        <f>IF(F9756="","",IF(F9756&gt;0,10*F9756^2,0))</f>
        <v/>
      </c>
    </row>
    <row r="9757">
      <c r="A9757">
        <f>Input!A9757</f>
        <v/>
      </c>
      <c r="B9757">
        <f>IF(ISNUMBER(Input!B9757),IF(AND(Input!B9757&gt;=20,Input!B9757&lt;=700),Input!B9757,""),"")</f>
        <v/>
      </c>
      <c r="C9757">
        <f>IF(B9757="","",INT(A9757))</f>
        <v/>
      </c>
      <c r="D9757">
        <f>IF(B9757="","",HOUR(A9757))</f>
        <v/>
      </c>
      <c r="E9757">
        <f>IF(B9757="","",IF(INPUT!$I$1="","",IF(C9757&lt;(INT(INPUT!$I$1)-INPUT!$I$2),"Off Meds",IF(C9757&lt;=(INT(INPUT!$I$1)+INPUT!$I$2),"Washout","On Meds"))))</f>
        <v/>
      </c>
      <c r="F9757">
        <f>IF(B9757="","",1.509*(LN(B9757)^1.084-5.381))</f>
        <v/>
      </c>
      <c r="G9757">
        <f>IF(F9757="","",IF(F9757&lt;0,10*F9757^2,0))</f>
        <v/>
      </c>
      <c r="H9757">
        <f>IF(F9757="","",IF(F9757&gt;0,10*F9757^2,0))</f>
        <v/>
      </c>
    </row>
    <row r="9758">
      <c r="A9758">
        <f>Input!A9758</f>
        <v/>
      </c>
      <c r="B9758">
        <f>IF(ISNUMBER(Input!B9758),IF(AND(Input!B9758&gt;=20,Input!B9758&lt;=700),Input!B9758,""),"")</f>
        <v/>
      </c>
      <c r="C9758">
        <f>IF(B9758="","",INT(A9758))</f>
        <v/>
      </c>
      <c r="D9758">
        <f>IF(B9758="","",HOUR(A9758))</f>
        <v/>
      </c>
      <c r="E9758">
        <f>IF(B9758="","",IF(INPUT!$I$1="","",IF(C9758&lt;(INT(INPUT!$I$1)-INPUT!$I$2),"Off Meds",IF(C9758&lt;=(INT(INPUT!$I$1)+INPUT!$I$2),"Washout","On Meds"))))</f>
        <v/>
      </c>
      <c r="F9758">
        <f>IF(B9758="","",1.509*(LN(B9758)^1.084-5.381))</f>
        <v/>
      </c>
      <c r="G9758">
        <f>IF(F9758="","",IF(F9758&lt;0,10*F9758^2,0))</f>
        <v/>
      </c>
      <c r="H9758">
        <f>IF(F9758="","",IF(F9758&gt;0,10*F9758^2,0))</f>
        <v/>
      </c>
    </row>
    <row r="9759">
      <c r="A9759">
        <f>Input!A9759</f>
        <v/>
      </c>
      <c r="B9759">
        <f>IF(ISNUMBER(Input!B9759),IF(AND(Input!B9759&gt;=20,Input!B9759&lt;=700),Input!B9759,""),"")</f>
        <v/>
      </c>
      <c r="C9759">
        <f>IF(B9759="","",INT(A9759))</f>
        <v/>
      </c>
      <c r="D9759">
        <f>IF(B9759="","",HOUR(A9759))</f>
        <v/>
      </c>
      <c r="E9759">
        <f>IF(B9759="","",IF(INPUT!$I$1="","",IF(C9759&lt;(INT(INPUT!$I$1)-INPUT!$I$2),"Off Meds",IF(C9759&lt;=(INT(INPUT!$I$1)+INPUT!$I$2),"Washout","On Meds"))))</f>
        <v/>
      </c>
      <c r="F9759">
        <f>IF(B9759="","",1.509*(LN(B9759)^1.084-5.381))</f>
        <v/>
      </c>
      <c r="G9759">
        <f>IF(F9759="","",IF(F9759&lt;0,10*F9759^2,0))</f>
        <v/>
      </c>
      <c r="H9759">
        <f>IF(F9759="","",IF(F9759&gt;0,10*F9759^2,0))</f>
        <v/>
      </c>
    </row>
    <row r="9760">
      <c r="A9760">
        <f>Input!A9760</f>
        <v/>
      </c>
      <c r="B9760">
        <f>IF(ISNUMBER(Input!B9760),IF(AND(Input!B9760&gt;=20,Input!B9760&lt;=700),Input!B9760,""),"")</f>
        <v/>
      </c>
      <c r="C9760">
        <f>IF(B9760="","",INT(A9760))</f>
        <v/>
      </c>
      <c r="D9760">
        <f>IF(B9760="","",HOUR(A9760))</f>
        <v/>
      </c>
      <c r="E9760">
        <f>IF(B9760="","",IF(INPUT!$I$1="","",IF(C9760&lt;(INT(INPUT!$I$1)-INPUT!$I$2),"Off Meds",IF(C9760&lt;=(INT(INPUT!$I$1)+INPUT!$I$2),"Washout","On Meds"))))</f>
        <v/>
      </c>
      <c r="F9760">
        <f>IF(B9760="","",1.509*(LN(B9760)^1.084-5.381))</f>
        <v/>
      </c>
      <c r="G9760">
        <f>IF(F9760="","",IF(F9760&lt;0,10*F9760^2,0))</f>
        <v/>
      </c>
      <c r="H9760">
        <f>IF(F9760="","",IF(F9760&gt;0,10*F9760^2,0))</f>
        <v/>
      </c>
    </row>
    <row r="9761">
      <c r="A9761">
        <f>Input!A9761</f>
        <v/>
      </c>
      <c r="B9761">
        <f>IF(ISNUMBER(Input!B9761),IF(AND(Input!B9761&gt;=20,Input!B9761&lt;=700),Input!B9761,""),"")</f>
        <v/>
      </c>
      <c r="C9761">
        <f>IF(B9761="","",INT(A9761))</f>
        <v/>
      </c>
      <c r="D9761">
        <f>IF(B9761="","",HOUR(A9761))</f>
        <v/>
      </c>
      <c r="E9761">
        <f>IF(B9761="","",IF(INPUT!$I$1="","",IF(C9761&lt;(INT(INPUT!$I$1)-INPUT!$I$2),"Off Meds",IF(C9761&lt;=(INT(INPUT!$I$1)+INPUT!$I$2),"Washout","On Meds"))))</f>
        <v/>
      </c>
      <c r="F9761">
        <f>IF(B9761="","",1.509*(LN(B9761)^1.084-5.381))</f>
        <v/>
      </c>
      <c r="G9761">
        <f>IF(F9761="","",IF(F9761&lt;0,10*F9761^2,0))</f>
        <v/>
      </c>
      <c r="H9761">
        <f>IF(F9761="","",IF(F9761&gt;0,10*F9761^2,0))</f>
        <v/>
      </c>
    </row>
    <row r="9762">
      <c r="A9762">
        <f>Input!A9762</f>
        <v/>
      </c>
      <c r="B9762">
        <f>IF(ISNUMBER(Input!B9762),IF(AND(Input!B9762&gt;=20,Input!B9762&lt;=700),Input!B9762,""),"")</f>
        <v/>
      </c>
      <c r="C9762">
        <f>IF(B9762="","",INT(A9762))</f>
        <v/>
      </c>
      <c r="D9762">
        <f>IF(B9762="","",HOUR(A9762))</f>
        <v/>
      </c>
      <c r="E9762">
        <f>IF(B9762="","",IF(INPUT!$I$1="","",IF(C9762&lt;(INT(INPUT!$I$1)-INPUT!$I$2),"Off Meds",IF(C9762&lt;=(INT(INPUT!$I$1)+INPUT!$I$2),"Washout","On Meds"))))</f>
        <v/>
      </c>
      <c r="F9762">
        <f>IF(B9762="","",1.509*(LN(B9762)^1.084-5.381))</f>
        <v/>
      </c>
      <c r="G9762">
        <f>IF(F9762="","",IF(F9762&lt;0,10*F9762^2,0))</f>
        <v/>
      </c>
      <c r="H9762">
        <f>IF(F9762="","",IF(F9762&gt;0,10*F9762^2,0))</f>
        <v/>
      </c>
    </row>
    <row r="9763">
      <c r="A9763">
        <f>Input!A9763</f>
        <v/>
      </c>
      <c r="B9763">
        <f>IF(ISNUMBER(Input!B9763),IF(AND(Input!B9763&gt;=20,Input!B9763&lt;=700),Input!B9763,""),"")</f>
        <v/>
      </c>
      <c r="C9763">
        <f>IF(B9763="","",INT(A9763))</f>
        <v/>
      </c>
      <c r="D9763">
        <f>IF(B9763="","",HOUR(A9763))</f>
        <v/>
      </c>
      <c r="E9763">
        <f>IF(B9763="","",IF(INPUT!$I$1="","",IF(C9763&lt;(INT(INPUT!$I$1)-INPUT!$I$2),"Off Meds",IF(C9763&lt;=(INT(INPUT!$I$1)+INPUT!$I$2),"Washout","On Meds"))))</f>
        <v/>
      </c>
      <c r="F9763">
        <f>IF(B9763="","",1.509*(LN(B9763)^1.084-5.381))</f>
        <v/>
      </c>
      <c r="G9763">
        <f>IF(F9763="","",IF(F9763&lt;0,10*F9763^2,0))</f>
        <v/>
      </c>
      <c r="H9763">
        <f>IF(F9763="","",IF(F9763&gt;0,10*F9763^2,0))</f>
        <v/>
      </c>
    </row>
    <row r="9764">
      <c r="A9764">
        <f>Input!A9764</f>
        <v/>
      </c>
      <c r="B9764">
        <f>IF(ISNUMBER(Input!B9764),IF(AND(Input!B9764&gt;=20,Input!B9764&lt;=700),Input!B9764,""),"")</f>
        <v/>
      </c>
      <c r="C9764">
        <f>IF(B9764="","",INT(A9764))</f>
        <v/>
      </c>
      <c r="D9764">
        <f>IF(B9764="","",HOUR(A9764))</f>
        <v/>
      </c>
      <c r="E9764">
        <f>IF(B9764="","",IF(INPUT!$I$1="","",IF(C9764&lt;(INT(INPUT!$I$1)-INPUT!$I$2),"Off Meds",IF(C9764&lt;=(INT(INPUT!$I$1)+INPUT!$I$2),"Washout","On Meds"))))</f>
        <v/>
      </c>
      <c r="F9764">
        <f>IF(B9764="","",1.509*(LN(B9764)^1.084-5.381))</f>
        <v/>
      </c>
      <c r="G9764">
        <f>IF(F9764="","",IF(F9764&lt;0,10*F9764^2,0))</f>
        <v/>
      </c>
      <c r="H9764">
        <f>IF(F9764="","",IF(F9764&gt;0,10*F9764^2,0))</f>
        <v/>
      </c>
    </row>
    <row r="9765">
      <c r="A9765">
        <f>Input!A9765</f>
        <v/>
      </c>
      <c r="B9765">
        <f>IF(ISNUMBER(Input!B9765),IF(AND(Input!B9765&gt;=20,Input!B9765&lt;=700),Input!B9765,""),"")</f>
        <v/>
      </c>
      <c r="C9765">
        <f>IF(B9765="","",INT(A9765))</f>
        <v/>
      </c>
      <c r="D9765">
        <f>IF(B9765="","",HOUR(A9765))</f>
        <v/>
      </c>
      <c r="E9765">
        <f>IF(B9765="","",IF(INPUT!$I$1="","",IF(C9765&lt;(INT(INPUT!$I$1)-INPUT!$I$2),"Off Meds",IF(C9765&lt;=(INT(INPUT!$I$1)+INPUT!$I$2),"Washout","On Meds"))))</f>
        <v/>
      </c>
      <c r="F9765">
        <f>IF(B9765="","",1.509*(LN(B9765)^1.084-5.381))</f>
        <v/>
      </c>
      <c r="G9765">
        <f>IF(F9765="","",IF(F9765&lt;0,10*F9765^2,0))</f>
        <v/>
      </c>
      <c r="H9765">
        <f>IF(F9765="","",IF(F9765&gt;0,10*F9765^2,0))</f>
        <v/>
      </c>
    </row>
    <row r="9766">
      <c r="A9766">
        <f>Input!A9766</f>
        <v/>
      </c>
      <c r="B9766">
        <f>IF(ISNUMBER(Input!B9766),IF(AND(Input!B9766&gt;=20,Input!B9766&lt;=700),Input!B9766,""),"")</f>
        <v/>
      </c>
      <c r="C9766">
        <f>IF(B9766="","",INT(A9766))</f>
        <v/>
      </c>
      <c r="D9766">
        <f>IF(B9766="","",HOUR(A9766))</f>
        <v/>
      </c>
      <c r="E9766">
        <f>IF(B9766="","",IF(INPUT!$I$1="","",IF(C9766&lt;(INT(INPUT!$I$1)-INPUT!$I$2),"Off Meds",IF(C9766&lt;=(INT(INPUT!$I$1)+INPUT!$I$2),"Washout","On Meds"))))</f>
        <v/>
      </c>
      <c r="F9766">
        <f>IF(B9766="","",1.509*(LN(B9766)^1.084-5.381))</f>
        <v/>
      </c>
      <c r="G9766">
        <f>IF(F9766="","",IF(F9766&lt;0,10*F9766^2,0))</f>
        <v/>
      </c>
      <c r="H9766">
        <f>IF(F9766="","",IF(F9766&gt;0,10*F9766^2,0))</f>
        <v/>
      </c>
    </row>
    <row r="9767">
      <c r="A9767">
        <f>Input!A9767</f>
        <v/>
      </c>
      <c r="B9767">
        <f>IF(ISNUMBER(Input!B9767),IF(AND(Input!B9767&gt;=20,Input!B9767&lt;=700),Input!B9767,""),"")</f>
        <v/>
      </c>
      <c r="C9767">
        <f>IF(B9767="","",INT(A9767))</f>
        <v/>
      </c>
      <c r="D9767">
        <f>IF(B9767="","",HOUR(A9767))</f>
        <v/>
      </c>
      <c r="E9767">
        <f>IF(B9767="","",IF(INPUT!$I$1="","",IF(C9767&lt;(INT(INPUT!$I$1)-INPUT!$I$2),"Off Meds",IF(C9767&lt;=(INT(INPUT!$I$1)+INPUT!$I$2),"Washout","On Meds"))))</f>
        <v/>
      </c>
      <c r="F9767">
        <f>IF(B9767="","",1.509*(LN(B9767)^1.084-5.381))</f>
        <v/>
      </c>
      <c r="G9767">
        <f>IF(F9767="","",IF(F9767&lt;0,10*F9767^2,0))</f>
        <v/>
      </c>
      <c r="H9767">
        <f>IF(F9767="","",IF(F9767&gt;0,10*F9767^2,0))</f>
        <v/>
      </c>
    </row>
    <row r="9768">
      <c r="A9768">
        <f>Input!A9768</f>
        <v/>
      </c>
      <c r="B9768">
        <f>IF(ISNUMBER(Input!B9768),IF(AND(Input!B9768&gt;=20,Input!B9768&lt;=700),Input!B9768,""),"")</f>
        <v/>
      </c>
      <c r="C9768">
        <f>IF(B9768="","",INT(A9768))</f>
        <v/>
      </c>
      <c r="D9768">
        <f>IF(B9768="","",HOUR(A9768))</f>
        <v/>
      </c>
      <c r="E9768">
        <f>IF(B9768="","",IF(INPUT!$I$1="","",IF(C9768&lt;(INT(INPUT!$I$1)-INPUT!$I$2),"Off Meds",IF(C9768&lt;=(INT(INPUT!$I$1)+INPUT!$I$2),"Washout","On Meds"))))</f>
        <v/>
      </c>
      <c r="F9768">
        <f>IF(B9768="","",1.509*(LN(B9768)^1.084-5.381))</f>
        <v/>
      </c>
      <c r="G9768">
        <f>IF(F9768="","",IF(F9768&lt;0,10*F9768^2,0))</f>
        <v/>
      </c>
      <c r="H9768">
        <f>IF(F9768="","",IF(F9768&gt;0,10*F9768^2,0))</f>
        <v/>
      </c>
    </row>
    <row r="9769">
      <c r="A9769">
        <f>Input!A9769</f>
        <v/>
      </c>
      <c r="B9769">
        <f>IF(ISNUMBER(Input!B9769),IF(AND(Input!B9769&gt;=20,Input!B9769&lt;=700),Input!B9769,""),"")</f>
        <v/>
      </c>
      <c r="C9769">
        <f>IF(B9769="","",INT(A9769))</f>
        <v/>
      </c>
      <c r="D9769">
        <f>IF(B9769="","",HOUR(A9769))</f>
        <v/>
      </c>
      <c r="E9769">
        <f>IF(B9769="","",IF(INPUT!$I$1="","",IF(C9769&lt;(INT(INPUT!$I$1)-INPUT!$I$2),"Off Meds",IF(C9769&lt;=(INT(INPUT!$I$1)+INPUT!$I$2),"Washout","On Meds"))))</f>
        <v/>
      </c>
      <c r="F9769">
        <f>IF(B9769="","",1.509*(LN(B9769)^1.084-5.381))</f>
        <v/>
      </c>
      <c r="G9769">
        <f>IF(F9769="","",IF(F9769&lt;0,10*F9769^2,0))</f>
        <v/>
      </c>
      <c r="H9769">
        <f>IF(F9769="","",IF(F9769&gt;0,10*F9769^2,0))</f>
        <v/>
      </c>
    </row>
    <row r="9770">
      <c r="A9770">
        <f>Input!A9770</f>
        <v/>
      </c>
      <c r="B9770">
        <f>IF(ISNUMBER(Input!B9770),IF(AND(Input!B9770&gt;=20,Input!B9770&lt;=700),Input!B9770,""),"")</f>
        <v/>
      </c>
      <c r="C9770">
        <f>IF(B9770="","",INT(A9770))</f>
        <v/>
      </c>
      <c r="D9770">
        <f>IF(B9770="","",HOUR(A9770))</f>
        <v/>
      </c>
      <c r="E9770">
        <f>IF(B9770="","",IF(INPUT!$I$1="","",IF(C9770&lt;(INT(INPUT!$I$1)-INPUT!$I$2),"Off Meds",IF(C9770&lt;=(INT(INPUT!$I$1)+INPUT!$I$2),"Washout","On Meds"))))</f>
        <v/>
      </c>
      <c r="F9770">
        <f>IF(B9770="","",1.509*(LN(B9770)^1.084-5.381))</f>
        <v/>
      </c>
      <c r="G9770">
        <f>IF(F9770="","",IF(F9770&lt;0,10*F9770^2,0))</f>
        <v/>
      </c>
      <c r="H9770">
        <f>IF(F9770="","",IF(F9770&gt;0,10*F9770^2,0))</f>
        <v/>
      </c>
    </row>
    <row r="9771">
      <c r="A9771">
        <f>Input!A9771</f>
        <v/>
      </c>
      <c r="B9771">
        <f>IF(ISNUMBER(Input!B9771),IF(AND(Input!B9771&gt;=20,Input!B9771&lt;=700),Input!B9771,""),"")</f>
        <v/>
      </c>
      <c r="C9771">
        <f>IF(B9771="","",INT(A9771))</f>
        <v/>
      </c>
      <c r="D9771">
        <f>IF(B9771="","",HOUR(A9771))</f>
        <v/>
      </c>
      <c r="E9771">
        <f>IF(B9771="","",IF(INPUT!$I$1="","",IF(C9771&lt;(INT(INPUT!$I$1)-INPUT!$I$2),"Off Meds",IF(C9771&lt;=(INT(INPUT!$I$1)+INPUT!$I$2),"Washout","On Meds"))))</f>
        <v/>
      </c>
      <c r="F9771">
        <f>IF(B9771="","",1.509*(LN(B9771)^1.084-5.381))</f>
        <v/>
      </c>
      <c r="G9771">
        <f>IF(F9771="","",IF(F9771&lt;0,10*F9771^2,0))</f>
        <v/>
      </c>
      <c r="H9771">
        <f>IF(F9771="","",IF(F9771&gt;0,10*F9771^2,0))</f>
        <v/>
      </c>
    </row>
    <row r="9772">
      <c r="A9772">
        <f>Input!A9772</f>
        <v/>
      </c>
      <c r="B9772">
        <f>IF(ISNUMBER(Input!B9772),IF(AND(Input!B9772&gt;=20,Input!B9772&lt;=700),Input!B9772,""),"")</f>
        <v/>
      </c>
      <c r="C9772">
        <f>IF(B9772="","",INT(A9772))</f>
        <v/>
      </c>
      <c r="D9772">
        <f>IF(B9772="","",HOUR(A9772))</f>
        <v/>
      </c>
      <c r="E9772">
        <f>IF(B9772="","",IF(INPUT!$I$1="","",IF(C9772&lt;(INT(INPUT!$I$1)-INPUT!$I$2),"Off Meds",IF(C9772&lt;=(INT(INPUT!$I$1)+INPUT!$I$2),"Washout","On Meds"))))</f>
        <v/>
      </c>
      <c r="F9772">
        <f>IF(B9772="","",1.509*(LN(B9772)^1.084-5.381))</f>
        <v/>
      </c>
      <c r="G9772">
        <f>IF(F9772="","",IF(F9772&lt;0,10*F9772^2,0))</f>
        <v/>
      </c>
      <c r="H9772">
        <f>IF(F9772="","",IF(F9772&gt;0,10*F9772^2,0))</f>
        <v/>
      </c>
    </row>
    <row r="9773">
      <c r="A9773">
        <f>Input!A9773</f>
        <v/>
      </c>
      <c r="B9773">
        <f>IF(ISNUMBER(Input!B9773),IF(AND(Input!B9773&gt;=20,Input!B9773&lt;=700),Input!B9773,""),"")</f>
        <v/>
      </c>
      <c r="C9773">
        <f>IF(B9773="","",INT(A9773))</f>
        <v/>
      </c>
      <c r="D9773">
        <f>IF(B9773="","",HOUR(A9773))</f>
        <v/>
      </c>
      <c r="E9773">
        <f>IF(B9773="","",IF(INPUT!$I$1="","",IF(C9773&lt;(INT(INPUT!$I$1)-INPUT!$I$2),"Off Meds",IF(C9773&lt;=(INT(INPUT!$I$1)+INPUT!$I$2),"Washout","On Meds"))))</f>
        <v/>
      </c>
      <c r="F9773">
        <f>IF(B9773="","",1.509*(LN(B9773)^1.084-5.381))</f>
        <v/>
      </c>
      <c r="G9773">
        <f>IF(F9773="","",IF(F9773&lt;0,10*F9773^2,0))</f>
        <v/>
      </c>
      <c r="H9773">
        <f>IF(F9773="","",IF(F9773&gt;0,10*F9773^2,0))</f>
        <v/>
      </c>
    </row>
    <row r="9774">
      <c r="A9774">
        <f>Input!A9774</f>
        <v/>
      </c>
      <c r="B9774">
        <f>IF(ISNUMBER(Input!B9774),IF(AND(Input!B9774&gt;=20,Input!B9774&lt;=700),Input!B9774,""),"")</f>
        <v/>
      </c>
      <c r="C9774">
        <f>IF(B9774="","",INT(A9774))</f>
        <v/>
      </c>
      <c r="D9774">
        <f>IF(B9774="","",HOUR(A9774))</f>
        <v/>
      </c>
      <c r="E9774">
        <f>IF(B9774="","",IF(INPUT!$I$1="","",IF(C9774&lt;(INT(INPUT!$I$1)-INPUT!$I$2),"Off Meds",IF(C9774&lt;=(INT(INPUT!$I$1)+INPUT!$I$2),"Washout","On Meds"))))</f>
        <v/>
      </c>
      <c r="F9774">
        <f>IF(B9774="","",1.509*(LN(B9774)^1.084-5.381))</f>
        <v/>
      </c>
      <c r="G9774">
        <f>IF(F9774="","",IF(F9774&lt;0,10*F9774^2,0))</f>
        <v/>
      </c>
      <c r="H9774">
        <f>IF(F9774="","",IF(F9774&gt;0,10*F9774^2,0))</f>
        <v/>
      </c>
    </row>
    <row r="9775">
      <c r="A9775">
        <f>Input!A9775</f>
        <v/>
      </c>
      <c r="B9775">
        <f>IF(ISNUMBER(Input!B9775),IF(AND(Input!B9775&gt;=20,Input!B9775&lt;=700),Input!B9775,""),"")</f>
        <v/>
      </c>
      <c r="C9775">
        <f>IF(B9775="","",INT(A9775))</f>
        <v/>
      </c>
      <c r="D9775">
        <f>IF(B9775="","",HOUR(A9775))</f>
        <v/>
      </c>
      <c r="E9775">
        <f>IF(B9775="","",IF(INPUT!$I$1="","",IF(C9775&lt;(INT(INPUT!$I$1)-INPUT!$I$2),"Off Meds",IF(C9775&lt;=(INT(INPUT!$I$1)+INPUT!$I$2),"Washout","On Meds"))))</f>
        <v/>
      </c>
      <c r="F9775">
        <f>IF(B9775="","",1.509*(LN(B9775)^1.084-5.381))</f>
        <v/>
      </c>
      <c r="G9775">
        <f>IF(F9775="","",IF(F9775&lt;0,10*F9775^2,0))</f>
        <v/>
      </c>
      <c r="H9775">
        <f>IF(F9775="","",IF(F9775&gt;0,10*F9775^2,0))</f>
        <v/>
      </c>
    </row>
    <row r="9776">
      <c r="A9776">
        <f>Input!A9776</f>
        <v/>
      </c>
      <c r="B9776">
        <f>IF(ISNUMBER(Input!B9776),IF(AND(Input!B9776&gt;=20,Input!B9776&lt;=700),Input!B9776,""),"")</f>
        <v/>
      </c>
      <c r="C9776">
        <f>IF(B9776="","",INT(A9776))</f>
        <v/>
      </c>
      <c r="D9776">
        <f>IF(B9776="","",HOUR(A9776))</f>
        <v/>
      </c>
      <c r="E9776">
        <f>IF(B9776="","",IF(INPUT!$I$1="","",IF(C9776&lt;(INT(INPUT!$I$1)-INPUT!$I$2),"Off Meds",IF(C9776&lt;=(INT(INPUT!$I$1)+INPUT!$I$2),"Washout","On Meds"))))</f>
        <v/>
      </c>
      <c r="F9776">
        <f>IF(B9776="","",1.509*(LN(B9776)^1.084-5.381))</f>
        <v/>
      </c>
      <c r="G9776">
        <f>IF(F9776="","",IF(F9776&lt;0,10*F9776^2,0))</f>
        <v/>
      </c>
      <c r="H9776">
        <f>IF(F9776="","",IF(F9776&gt;0,10*F9776^2,0))</f>
        <v/>
      </c>
    </row>
    <row r="9777">
      <c r="A9777">
        <f>Input!A9777</f>
        <v/>
      </c>
      <c r="B9777">
        <f>IF(ISNUMBER(Input!B9777),IF(AND(Input!B9777&gt;=20,Input!B9777&lt;=700),Input!B9777,""),"")</f>
        <v/>
      </c>
      <c r="C9777">
        <f>IF(B9777="","",INT(A9777))</f>
        <v/>
      </c>
      <c r="D9777">
        <f>IF(B9777="","",HOUR(A9777))</f>
        <v/>
      </c>
      <c r="E9777">
        <f>IF(B9777="","",IF(INPUT!$I$1="","",IF(C9777&lt;(INT(INPUT!$I$1)-INPUT!$I$2),"Off Meds",IF(C9777&lt;=(INT(INPUT!$I$1)+INPUT!$I$2),"Washout","On Meds"))))</f>
        <v/>
      </c>
      <c r="F9777">
        <f>IF(B9777="","",1.509*(LN(B9777)^1.084-5.381))</f>
        <v/>
      </c>
      <c r="G9777">
        <f>IF(F9777="","",IF(F9777&lt;0,10*F9777^2,0))</f>
        <v/>
      </c>
      <c r="H9777">
        <f>IF(F9777="","",IF(F9777&gt;0,10*F9777^2,0))</f>
        <v/>
      </c>
    </row>
    <row r="9778">
      <c r="A9778">
        <f>Input!A9778</f>
        <v/>
      </c>
      <c r="B9778">
        <f>IF(ISNUMBER(Input!B9778),IF(AND(Input!B9778&gt;=20,Input!B9778&lt;=700),Input!B9778,""),"")</f>
        <v/>
      </c>
      <c r="C9778">
        <f>IF(B9778="","",INT(A9778))</f>
        <v/>
      </c>
      <c r="D9778">
        <f>IF(B9778="","",HOUR(A9778))</f>
        <v/>
      </c>
      <c r="E9778">
        <f>IF(B9778="","",IF(INPUT!$I$1="","",IF(C9778&lt;(INT(INPUT!$I$1)-INPUT!$I$2),"Off Meds",IF(C9778&lt;=(INT(INPUT!$I$1)+INPUT!$I$2),"Washout","On Meds"))))</f>
        <v/>
      </c>
      <c r="F9778">
        <f>IF(B9778="","",1.509*(LN(B9778)^1.084-5.381))</f>
        <v/>
      </c>
      <c r="G9778">
        <f>IF(F9778="","",IF(F9778&lt;0,10*F9778^2,0))</f>
        <v/>
      </c>
      <c r="H9778">
        <f>IF(F9778="","",IF(F9778&gt;0,10*F9778^2,0))</f>
        <v/>
      </c>
    </row>
    <row r="9779">
      <c r="A9779">
        <f>Input!A9779</f>
        <v/>
      </c>
      <c r="B9779">
        <f>IF(ISNUMBER(Input!B9779),IF(AND(Input!B9779&gt;=20,Input!B9779&lt;=700),Input!B9779,""),"")</f>
        <v/>
      </c>
      <c r="C9779">
        <f>IF(B9779="","",INT(A9779))</f>
        <v/>
      </c>
      <c r="D9779">
        <f>IF(B9779="","",HOUR(A9779))</f>
        <v/>
      </c>
      <c r="E9779">
        <f>IF(B9779="","",IF(INPUT!$I$1="","",IF(C9779&lt;(INT(INPUT!$I$1)-INPUT!$I$2),"Off Meds",IF(C9779&lt;=(INT(INPUT!$I$1)+INPUT!$I$2),"Washout","On Meds"))))</f>
        <v/>
      </c>
      <c r="F9779">
        <f>IF(B9779="","",1.509*(LN(B9779)^1.084-5.381))</f>
        <v/>
      </c>
      <c r="G9779">
        <f>IF(F9779="","",IF(F9779&lt;0,10*F9779^2,0))</f>
        <v/>
      </c>
      <c r="H9779">
        <f>IF(F9779="","",IF(F9779&gt;0,10*F9779^2,0))</f>
        <v/>
      </c>
    </row>
    <row r="9780">
      <c r="A9780">
        <f>Input!A9780</f>
        <v/>
      </c>
      <c r="B9780">
        <f>IF(ISNUMBER(Input!B9780),IF(AND(Input!B9780&gt;=20,Input!B9780&lt;=700),Input!B9780,""),"")</f>
        <v/>
      </c>
      <c r="C9780">
        <f>IF(B9780="","",INT(A9780))</f>
        <v/>
      </c>
      <c r="D9780">
        <f>IF(B9780="","",HOUR(A9780))</f>
        <v/>
      </c>
      <c r="E9780">
        <f>IF(B9780="","",IF(INPUT!$I$1="","",IF(C9780&lt;(INT(INPUT!$I$1)-INPUT!$I$2),"Off Meds",IF(C9780&lt;=(INT(INPUT!$I$1)+INPUT!$I$2),"Washout","On Meds"))))</f>
        <v/>
      </c>
      <c r="F9780">
        <f>IF(B9780="","",1.509*(LN(B9780)^1.084-5.381))</f>
        <v/>
      </c>
      <c r="G9780">
        <f>IF(F9780="","",IF(F9780&lt;0,10*F9780^2,0))</f>
        <v/>
      </c>
      <c r="H9780">
        <f>IF(F9780="","",IF(F9780&gt;0,10*F9780^2,0))</f>
        <v/>
      </c>
    </row>
    <row r="9781">
      <c r="A9781">
        <f>Input!A9781</f>
        <v/>
      </c>
      <c r="B9781">
        <f>IF(ISNUMBER(Input!B9781),IF(AND(Input!B9781&gt;=20,Input!B9781&lt;=700),Input!B9781,""),"")</f>
        <v/>
      </c>
      <c r="C9781">
        <f>IF(B9781="","",INT(A9781))</f>
        <v/>
      </c>
      <c r="D9781">
        <f>IF(B9781="","",HOUR(A9781))</f>
        <v/>
      </c>
      <c r="E9781">
        <f>IF(B9781="","",IF(INPUT!$I$1="","",IF(C9781&lt;(INT(INPUT!$I$1)-INPUT!$I$2),"Off Meds",IF(C9781&lt;=(INT(INPUT!$I$1)+INPUT!$I$2),"Washout","On Meds"))))</f>
        <v/>
      </c>
      <c r="F9781">
        <f>IF(B9781="","",1.509*(LN(B9781)^1.084-5.381))</f>
        <v/>
      </c>
      <c r="G9781">
        <f>IF(F9781="","",IF(F9781&lt;0,10*F9781^2,0))</f>
        <v/>
      </c>
      <c r="H9781">
        <f>IF(F9781="","",IF(F9781&gt;0,10*F9781^2,0))</f>
        <v/>
      </c>
    </row>
    <row r="9782">
      <c r="A9782">
        <f>Input!A9782</f>
        <v/>
      </c>
      <c r="B9782">
        <f>IF(ISNUMBER(Input!B9782),IF(AND(Input!B9782&gt;=20,Input!B9782&lt;=700),Input!B9782,""),"")</f>
        <v/>
      </c>
      <c r="C9782">
        <f>IF(B9782="","",INT(A9782))</f>
        <v/>
      </c>
      <c r="D9782">
        <f>IF(B9782="","",HOUR(A9782))</f>
        <v/>
      </c>
      <c r="E9782">
        <f>IF(B9782="","",IF(INPUT!$I$1="","",IF(C9782&lt;(INT(INPUT!$I$1)-INPUT!$I$2),"Off Meds",IF(C9782&lt;=(INT(INPUT!$I$1)+INPUT!$I$2),"Washout","On Meds"))))</f>
        <v/>
      </c>
      <c r="F9782">
        <f>IF(B9782="","",1.509*(LN(B9782)^1.084-5.381))</f>
        <v/>
      </c>
      <c r="G9782">
        <f>IF(F9782="","",IF(F9782&lt;0,10*F9782^2,0))</f>
        <v/>
      </c>
      <c r="H9782">
        <f>IF(F9782="","",IF(F9782&gt;0,10*F9782^2,0))</f>
        <v/>
      </c>
    </row>
    <row r="9783">
      <c r="A9783">
        <f>Input!A9783</f>
        <v/>
      </c>
      <c r="B9783">
        <f>IF(ISNUMBER(Input!B9783),IF(AND(Input!B9783&gt;=20,Input!B9783&lt;=700),Input!B9783,""),"")</f>
        <v/>
      </c>
      <c r="C9783">
        <f>IF(B9783="","",INT(A9783))</f>
        <v/>
      </c>
      <c r="D9783">
        <f>IF(B9783="","",HOUR(A9783))</f>
        <v/>
      </c>
      <c r="E9783">
        <f>IF(B9783="","",IF(INPUT!$I$1="","",IF(C9783&lt;(INT(INPUT!$I$1)-INPUT!$I$2),"Off Meds",IF(C9783&lt;=(INT(INPUT!$I$1)+INPUT!$I$2),"Washout","On Meds"))))</f>
        <v/>
      </c>
      <c r="F9783">
        <f>IF(B9783="","",1.509*(LN(B9783)^1.084-5.381))</f>
        <v/>
      </c>
      <c r="G9783">
        <f>IF(F9783="","",IF(F9783&lt;0,10*F9783^2,0))</f>
        <v/>
      </c>
      <c r="H9783">
        <f>IF(F9783="","",IF(F9783&gt;0,10*F9783^2,0))</f>
        <v/>
      </c>
    </row>
    <row r="9784">
      <c r="A9784">
        <f>Input!A9784</f>
        <v/>
      </c>
      <c r="B9784">
        <f>IF(ISNUMBER(Input!B9784),IF(AND(Input!B9784&gt;=20,Input!B9784&lt;=700),Input!B9784,""),"")</f>
        <v/>
      </c>
      <c r="C9784">
        <f>IF(B9784="","",INT(A9784))</f>
        <v/>
      </c>
      <c r="D9784">
        <f>IF(B9784="","",HOUR(A9784))</f>
        <v/>
      </c>
      <c r="E9784">
        <f>IF(B9784="","",IF(INPUT!$I$1="","",IF(C9784&lt;(INT(INPUT!$I$1)-INPUT!$I$2),"Off Meds",IF(C9784&lt;=(INT(INPUT!$I$1)+INPUT!$I$2),"Washout","On Meds"))))</f>
        <v/>
      </c>
      <c r="F9784">
        <f>IF(B9784="","",1.509*(LN(B9784)^1.084-5.381))</f>
        <v/>
      </c>
      <c r="G9784">
        <f>IF(F9784="","",IF(F9784&lt;0,10*F9784^2,0))</f>
        <v/>
      </c>
      <c r="H9784">
        <f>IF(F9784="","",IF(F9784&gt;0,10*F9784^2,0))</f>
        <v/>
      </c>
    </row>
    <row r="9785">
      <c r="A9785">
        <f>Input!A9785</f>
        <v/>
      </c>
      <c r="B9785">
        <f>IF(ISNUMBER(Input!B9785),IF(AND(Input!B9785&gt;=20,Input!B9785&lt;=700),Input!B9785,""),"")</f>
        <v/>
      </c>
      <c r="C9785">
        <f>IF(B9785="","",INT(A9785))</f>
        <v/>
      </c>
      <c r="D9785">
        <f>IF(B9785="","",HOUR(A9785))</f>
        <v/>
      </c>
      <c r="E9785">
        <f>IF(B9785="","",IF(INPUT!$I$1="","",IF(C9785&lt;(INT(INPUT!$I$1)-INPUT!$I$2),"Off Meds",IF(C9785&lt;=(INT(INPUT!$I$1)+INPUT!$I$2),"Washout","On Meds"))))</f>
        <v/>
      </c>
      <c r="F9785">
        <f>IF(B9785="","",1.509*(LN(B9785)^1.084-5.381))</f>
        <v/>
      </c>
      <c r="G9785">
        <f>IF(F9785="","",IF(F9785&lt;0,10*F9785^2,0))</f>
        <v/>
      </c>
      <c r="H9785">
        <f>IF(F9785="","",IF(F9785&gt;0,10*F9785^2,0))</f>
        <v/>
      </c>
    </row>
    <row r="9786">
      <c r="A9786">
        <f>Input!A9786</f>
        <v/>
      </c>
      <c r="B9786">
        <f>IF(ISNUMBER(Input!B9786),IF(AND(Input!B9786&gt;=20,Input!B9786&lt;=700),Input!B9786,""),"")</f>
        <v/>
      </c>
      <c r="C9786">
        <f>IF(B9786="","",INT(A9786))</f>
        <v/>
      </c>
      <c r="D9786">
        <f>IF(B9786="","",HOUR(A9786))</f>
        <v/>
      </c>
      <c r="E9786">
        <f>IF(B9786="","",IF(INPUT!$I$1="","",IF(C9786&lt;(INT(INPUT!$I$1)-INPUT!$I$2),"Off Meds",IF(C9786&lt;=(INT(INPUT!$I$1)+INPUT!$I$2),"Washout","On Meds"))))</f>
        <v/>
      </c>
      <c r="F9786">
        <f>IF(B9786="","",1.509*(LN(B9786)^1.084-5.381))</f>
        <v/>
      </c>
      <c r="G9786">
        <f>IF(F9786="","",IF(F9786&lt;0,10*F9786^2,0))</f>
        <v/>
      </c>
      <c r="H9786">
        <f>IF(F9786="","",IF(F9786&gt;0,10*F9786^2,0))</f>
        <v/>
      </c>
    </row>
    <row r="9787">
      <c r="A9787">
        <f>Input!A9787</f>
        <v/>
      </c>
      <c r="B9787">
        <f>IF(ISNUMBER(Input!B9787),IF(AND(Input!B9787&gt;=20,Input!B9787&lt;=700),Input!B9787,""),"")</f>
        <v/>
      </c>
      <c r="C9787">
        <f>IF(B9787="","",INT(A9787))</f>
        <v/>
      </c>
      <c r="D9787">
        <f>IF(B9787="","",HOUR(A9787))</f>
        <v/>
      </c>
      <c r="E9787">
        <f>IF(B9787="","",IF(INPUT!$I$1="","",IF(C9787&lt;(INT(INPUT!$I$1)-INPUT!$I$2),"Off Meds",IF(C9787&lt;=(INT(INPUT!$I$1)+INPUT!$I$2),"Washout","On Meds"))))</f>
        <v/>
      </c>
      <c r="F9787">
        <f>IF(B9787="","",1.509*(LN(B9787)^1.084-5.381))</f>
        <v/>
      </c>
      <c r="G9787">
        <f>IF(F9787="","",IF(F9787&lt;0,10*F9787^2,0))</f>
        <v/>
      </c>
      <c r="H9787">
        <f>IF(F9787="","",IF(F9787&gt;0,10*F9787^2,0))</f>
        <v/>
      </c>
    </row>
    <row r="9788">
      <c r="A9788">
        <f>Input!A9788</f>
        <v/>
      </c>
      <c r="B9788">
        <f>IF(ISNUMBER(Input!B9788),IF(AND(Input!B9788&gt;=20,Input!B9788&lt;=700),Input!B9788,""),"")</f>
        <v/>
      </c>
      <c r="C9788">
        <f>IF(B9788="","",INT(A9788))</f>
        <v/>
      </c>
      <c r="D9788">
        <f>IF(B9788="","",HOUR(A9788))</f>
        <v/>
      </c>
      <c r="E9788">
        <f>IF(B9788="","",IF(INPUT!$I$1="","",IF(C9788&lt;(INT(INPUT!$I$1)-INPUT!$I$2),"Off Meds",IF(C9788&lt;=(INT(INPUT!$I$1)+INPUT!$I$2),"Washout","On Meds"))))</f>
        <v/>
      </c>
      <c r="F9788">
        <f>IF(B9788="","",1.509*(LN(B9788)^1.084-5.381))</f>
        <v/>
      </c>
      <c r="G9788">
        <f>IF(F9788="","",IF(F9788&lt;0,10*F9788^2,0))</f>
        <v/>
      </c>
      <c r="H9788">
        <f>IF(F9788="","",IF(F9788&gt;0,10*F9788^2,0))</f>
        <v/>
      </c>
    </row>
    <row r="9789">
      <c r="A9789">
        <f>Input!A9789</f>
        <v/>
      </c>
      <c r="B9789">
        <f>IF(ISNUMBER(Input!B9789),IF(AND(Input!B9789&gt;=20,Input!B9789&lt;=700),Input!B9789,""),"")</f>
        <v/>
      </c>
      <c r="C9789">
        <f>IF(B9789="","",INT(A9789))</f>
        <v/>
      </c>
      <c r="D9789">
        <f>IF(B9789="","",HOUR(A9789))</f>
        <v/>
      </c>
      <c r="E9789">
        <f>IF(B9789="","",IF(INPUT!$I$1="","",IF(C9789&lt;(INT(INPUT!$I$1)-INPUT!$I$2),"Off Meds",IF(C9789&lt;=(INT(INPUT!$I$1)+INPUT!$I$2),"Washout","On Meds"))))</f>
        <v/>
      </c>
      <c r="F9789">
        <f>IF(B9789="","",1.509*(LN(B9789)^1.084-5.381))</f>
        <v/>
      </c>
      <c r="G9789">
        <f>IF(F9789="","",IF(F9789&lt;0,10*F9789^2,0))</f>
        <v/>
      </c>
      <c r="H9789">
        <f>IF(F9789="","",IF(F9789&gt;0,10*F9789^2,0))</f>
        <v/>
      </c>
    </row>
    <row r="9790">
      <c r="A9790">
        <f>Input!A9790</f>
        <v/>
      </c>
      <c r="B9790">
        <f>IF(ISNUMBER(Input!B9790),IF(AND(Input!B9790&gt;=20,Input!B9790&lt;=700),Input!B9790,""),"")</f>
        <v/>
      </c>
      <c r="C9790">
        <f>IF(B9790="","",INT(A9790))</f>
        <v/>
      </c>
      <c r="D9790">
        <f>IF(B9790="","",HOUR(A9790))</f>
        <v/>
      </c>
      <c r="E9790">
        <f>IF(B9790="","",IF(INPUT!$I$1="","",IF(C9790&lt;(INT(INPUT!$I$1)-INPUT!$I$2),"Off Meds",IF(C9790&lt;=(INT(INPUT!$I$1)+INPUT!$I$2),"Washout","On Meds"))))</f>
        <v/>
      </c>
      <c r="F9790">
        <f>IF(B9790="","",1.509*(LN(B9790)^1.084-5.381))</f>
        <v/>
      </c>
      <c r="G9790">
        <f>IF(F9790="","",IF(F9790&lt;0,10*F9790^2,0))</f>
        <v/>
      </c>
      <c r="H9790">
        <f>IF(F9790="","",IF(F9790&gt;0,10*F9790^2,0))</f>
        <v/>
      </c>
    </row>
    <row r="9791">
      <c r="A9791">
        <f>Input!A9791</f>
        <v/>
      </c>
      <c r="B9791">
        <f>IF(ISNUMBER(Input!B9791),IF(AND(Input!B9791&gt;=20,Input!B9791&lt;=700),Input!B9791,""),"")</f>
        <v/>
      </c>
      <c r="C9791">
        <f>IF(B9791="","",INT(A9791))</f>
        <v/>
      </c>
      <c r="D9791">
        <f>IF(B9791="","",HOUR(A9791))</f>
        <v/>
      </c>
      <c r="E9791">
        <f>IF(B9791="","",IF(INPUT!$I$1="","",IF(C9791&lt;(INT(INPUT!$I$1)-INPUT!$I$2),"Off Meds",IF(C9791&lt;=(INT(INPUT!$I$1)+INPUT!$I$2),"Washout","On Meds"))))</f>
        <v/>
      </c>
      <c r="F9791">
        <f>IF(B9791="","",1.509*(LN(B9791)^1.084-5.381))</f>
        <v/>
      </c>
      <c r="G9791">
        <f>IF(F9791="","",IF(F9791&lt;0,10*F9791^2,0))</f>
        <v/>
      </c>
      <c r="H9791">
        <f>IF(F9791="","",IF(F9791&gt;0,10*F9791^2,0))</f>
        <v/>
      </c>
    </row>
    <row r="9792">
      <c r="A9792">
        <f>Input!A9792</f>
        <v/>
      </c>
      <c r="B9792">
        <f>IF(ISNUMBER(Input!B9792),IF(AND(Input!B9792&gt;=20,Input!B9792&lt;=700),Input!B9792,""),"")</f>
        <v/>
      </c>
      <c r="C9792">
        <f>IF(B9792="","",INT(A9792))</f>
        <v/>
      </c>
      <c r="D9792">
        <f>IF(B9792="","",HOUR(A9792))</f>
        <v/>
      </c>
      <c r="E9792">
        <f>IF(B9792="","",IF(INPUT!$I$1="","",IF(C9792&lt;(INT(INPUT!$I$1)-INPUT!$I$2),"Off Meds",IF(C9792&lt;=(INT(INPUT!$I$1)+INPUT!$I$2),"Washout","On Meds"))))</f>
        <v/>
      </c>
      <c r="F9792">
        <f>IF(B9792="","",1.509*(LN(B9792)^1.084-5.381))</f>
        <v/>
      </c>
      <c r="G9792">
        <f>IF(F9792="","",IF(F9792&lt;0,10*F9792^2,0))</f>
        <v/>
      </c>
      <c r="H9792">
        <f>IF(F9792="","",IF(F9792&gt;0,10*F9792^2,0))</f>
        <v/>
      </c>
    </row>
    <row r="9793">
      <c r="A9793">
        <f>Input!A9793</f>
        <v/>
      </c>
      <c r="B9793">
        <f>IF(ISNUMBER(Input!B9793),IF(AND(Input!B9793&gt;=20,Input!B9793&lt;=700),Input!B9793,""),"")</f>
        <v/>
      </c>
      <c r="C9793">
        <f>IF(B9793="","",INT(A9793))</f>
        <v/>
      </c>
      <c r="D9793">
        <f>IF(B9793="","",HOUR(A9793))</f>
        <v/>
      </c>
      <c r="E9793">
        <f>IF(B9793="","",IF(INPUT!$I$1="","",IF(C9793&lt;(INT(INPUT!$I$1)-INPUT!$I$2),"Off Meds",IF(C9793&lt;=(INT(INPUT!$I$1)+INPUT!$I$2),"Washout","On Meds"))))</f>
        <v/>
      </c>
      <c r="F9793">
        <f>IF(B9793="","",1.509*(LN(B9793)^1.084-5.381))</f>
        <v/>
      </c>
      <c r="G9793">
        <f>IF(F9793="","",IF(F9793&lt;0,10*F9793^2,0))</f>
        <v/>
      </c>
      <c r="H9793">
        <f>IF(F9793="","",IF(F9793&gt;0,10*F9793^2,0))</f>
        <v/>
      </c>
    </row>
    <row r="9794">
      <c r="A9794">
        <f>Input!A9794</f>
        <v/>
      </c>
      <c r="B9794">
        <f>IF(ISNUMBER(Input!B9794),IF(AND(Input!B9794&gt;=20,Input!B9794&lt;=700),Input!B9794,""),"")</f>
        <v/>
      </c>
      <c r="C9794">
        <f>IF(B9794="","",INT(A9794))</f>
        <v/>
      </c>
      <c r="D9794">
        <f>IF(B9794="","",HOUR(A9794))</f>
        <v/>
      </c>
      <c r="E9794">
        <f>IF(B9794="","",IF(INPUT!$I$1="","",IF(C9794&lt;(INT(INPUT!$I$1)-INPUT!$I$2),"Off Meds",IF(C9794&lt;=(INT(INPUT!$I$1)+INPUT!$I$2),"Washout","On Meds"))))</f>
        <v/>
      </c>
      <c r="F9794">
        <f>IF(B9794="","",1.509*(LN(B9794)^1.084-5.381))</f>
        <v/>
      </c>
      <c r="G9794">
        <f>IF(F9794="","",IF(F9794&lt;0,10*F9794^2,0))</f>
        <v/>
      </c>
      <c r="H9794">
        <f>IF(F9794="","",IF(F9794&gt;0,10*F9794^2,0))</f>
        <v/>
      </c>
    </row>
    <row r="9795">
      <c r="A9795">
        <f>Input!A9795</f>
        <v/>
      </c>
      <c r="B9795">
        <f>IF(ISNUMBER(Input!B9795),IF(AND(Input!B9795&gt;=20,Input!B9795&lt;=700),Input!B9795,""),"")</f>
        <v/>
      </c>
      <c r="C9795">
        <f>IF(B9795="","",INT(A9795))</f>
        <v/>
      </c>
      <c r="D9795">
        <f>IF(B9795="","",HOUR(A9795))</f>
        <v/>
      </c>
      <c r="E9795">
        <f>IF(B9795="","",IF(INPUT!$I$1="","",IF(C9795&lt;(INT(INPUT!$I$1)-INPUT!$I$2),"Off Meds",IF(C9795&lt;=(INT(INPUT!$I$1)+INPUT!$I$2),"Washout","On Meds"))))</f>
        <v/>
      </c>
      <c r="F9795">
        <f>IF(B9795="","",1.509*(LN(B9795)^1.084-5.381))</f>
        <v/>
      </c>
      <c r="G9795">
        <f>IF(F9795="","",IF(F9795&lt;0,10*F9795^2,0))</f>
        <v/>
      </c>
      <c r="H9795">
        <f>IF(F9795="","",IF(F9795&gt;0,10*F9795^2,0))</f>
        <v/>
      </c>
    </row>
    <row r="9796">
      <c r="A9796">
        <f>Input!A9796</f>
        <v/>
      </c>
      <c r="B9796">
        <f>IF(ISNUMBER(Input!B9796),IF(AND(Input!B9796&gt;=20,Input!B9796&lt;=700),Input!B9796,""),"")</f>
        <v/>
      </c>
      <c r="C9796">
        <f>IF(B9796="","",INT(A9796))</f>
        <v/>
      </c>
      <c r="D9796">
        <f>IF(B9796="","",HOUR(A9796))</f>
        <v/>
      </c>
      <c r="E9796">
        <f>IF(B9796="","",IF(INPUT!$I$1="","",IF(C9796&lt;(INT(INPUT!$I$1)-INPUT!$I$2),"Off Meds",IF(C9796&lt;=(INT(INPUT!$I$1)+INPUT!$I$2),"Washout","On Meds"))))</f>
        <v/>
      </c>
      <c r="F9796">
        <f>IF(B9796="","",1.509*(LN(B9796)^1.084-5.381))</f>
        <v/>
      </c>
      <c r="G9796">
        <f>IF(F9796="","",IF(F9796&lt;0,10*F9796^2,0))</f>
        <v/>
      </c>
      <c r="H9796">
        <f>IF(F9796="","",IF(F9796&gt;0,10*F9796^2,0))</f>
        <v/>
      </c>
    </row>
    <row r="9797">
      <c r="A9797">
        <f>Input!A9797</f>
        <v/>
      </c>
      <c r="B9797">
        <f>IF(ISNUMBER(Input!B9797),IF(AND(Input!B9797&gt;=20,Input!B9797&lt;=700),Input!B9797,""),"")</f>
        <v/>
      </c>
      <c r="C9797">
        <f>IF(B9797="","",INT(A9797))</f>
        <v/>
      </c>
      <c r="D9797">
        <f>IF(B9797="","",HOUR(A9797))</f>
        <v/>
      </c>
      <c r="E9797">
        <f>IF(B9797="","",IF(INPUT!$I$1="","",IF(C9797&lt;(INT(INPUT!$I$1)-INPUT!$I$2),"Off Meds",IF(C9797&lt;=(INT(INPUT!$I$1)+INPUT!$I$2),"Washout","On Meds"))))</f>
        <v/>
      </c>
      <c r="F9797">
        <f>IF(B9797="","",1.509*(LN(B9797)^1.084-5.381))</f>
        <v/>
      </c>
      <c r="G9797">
        <f>IF(F9797="","",IF(F9797&lt;0,10*F9797^2,0))</f>
        <v/>
      </c>
      <c r="H9797">
        <f>IF(F9797="","",IF(F9797&gt;0,10*F9797^2,0))</f>
        <v/>
      </c>
    </row>
    <row r="9798">
      <c r="A9798">
        <f>Input!A9798</f>
        <v/>
      </c>
      <c r="B9798">
        <f>IF(ISNUMBER(Input!B9798),IF(AND(Input!B9798&gt;=20,Input!B9798&lt;=700),Input!B9798,""),"")</f>
        <v/>
      </c>
      <c r="C9798">
        <f>IF(B9798="","",INT(A9798))</f>
        <v/>
      </c>
      <c r="D9798">
        <f>IF(B9798="","",HOUR(A9798))</f>
        <v/>
      </c>
      <c r="E9798">
        <f>IF(B9798="","",IF(INPUT!$I$1="","",IF(C9798&lt;(INT(INPUT!$I$1)-INPUT!$I$2),"Off Meds",IF(C9798&lt;=(INT(INPUT!$I$1)+INPUT!$I$2),"Washout","On Meds"))))</f>
        <v/>
      </c>
      <c r="F9798">
        <f>IF(B9798="","",1.509*(LN(B9798)^1.084-5.381))</f>
        <v/>
      </c>
      <c r="G9798">
        <f>IF(F9798="","",IF(F9798&lt;0,10*F9798^2,0))</f>
        <v/>
      </c>
      <c r="H9798">
        <f>IF(F9798="","",IF(F9798&gt;0,10*F9798^2,0))</f>
        <v/>
      </c>
    </row>
    <row r="9799">
      <c r="A9799">
        <f>Input!A9799</f>
        <v/>
      </c>
      <c r="B9799">
        <f>IF(ISNUMBER(Input!B9799),IF(AND(Input!B9799&gt;=20,Input!B9799&lt;=700),Input!B9799,""),"")</f>
        <v/>
      </c>
      <c r="C9799">
        <f>IF(B9799="","",INT(A9799))</f>
        <v/>
      </c>
      <c r="D9799">
        <f>IF(B9799="","",HOUR(A9799))</f>
        <v/>
      </c>
      <c r="E9799">
        <f>IF(B9799="","",IF(INPUT!$I$1="","",IF(C9799&lt;(INT(INPUT!$I$1)-INPUT!$I$2),"Off Meds",IF(C9799&lt;=(INT(INPUT!$I$1)+INPUT!$I$2),"Washout","On Meds"))))</f>
        <v/>
      </c>
      <c r="F9799">
        <f>IF(B9799="","",1.509*(LN(B9799)^1.084-5.381))</f>
        <v/>
      </c>
      <c r="G9799">
        <f>IF(F9799="","",IF(F9799&lt;0,10*F9799^2,0))</f>
        <v/>
      </c>
      <c r="H9799">
        <f>IF(F9799="","",IF(F9799&gt;0,10*F9799^2,0))</f>
        <v/>
      </c>
    </row>
    <row r="9800">
      <c r="A9800">
        <f>Input!A9800</f>
        <v/>
      </c>
      <c r="B9800">
        <f>IF(ISNUMBER(Input!B9800),IF(AND(Input!B9800&gt;=20,Input!B9800&lt;=700),Input!B9800,""),"")</f>
        <v/>
      </c>
      <c r="C9800">
        <f>IF(B9800="","",INT(A9800))</f>
        <v/>
      </c>
      <c r="D9800">
        <f>IF(B9800="","",HOUR(A9800))</f>
        <v/>
      </c>
      <c r="E9800">
        <f>IF(B9800="","",IF(INPUT!$I$1="","",IF(C9800&lt;(INT(INPUT!$I$1)-INPUT!$I$2),"Off Meds",IF(C9800&lt;=(INT(INPUT!$I$1)+INPUT!$I$2),"Washout","On Meds"))))</f>
        <v/>
      </c>
      <c r="F9800">
        <f>IF(B9800="","",1.509*(LN(B9800)^1.084-5.381))</f>
        <v/>
      </c>
      <c r="G9800">
        <f>IF(F9800="","",IF(F9800&lt;0,10*F9800^2,0))</f>
        <v/>
      </c>
      <c r="H9800">
        <f>IF(F9800="","",IF(F9800&gt;0,10*F9800^2,0))</f>
        <v/>
      </c>
    </row>
    <row r="9801">
      <c r="A9801">
        <f>Input!A9801</f>
        <v/>
      </c>
      <c r="B9801">
        <f>IF(ISNUMBER(Input!B9801),IF(AND(Input!B9801&gt;=20,Input!B9801&lt;=700),Input!B9801,""),"")</f>
        <v/>
      </c>
      <c r="C9801">
        <f>IF(B9801="","",INT(A9801))</f>
        <v/>
      </c>
      <c r="D9801">
        <f>IF(B9801="","",HOUR(A9801))</f>
        <v/>
      </c>
      <c r="E9801">
        <f>IF(B9801="","",IF(INPUT!$I$1="","",IF(C9801&lt;(INT(INPUT!$I$1)-INPUT!$I$2),"Off Meds",IF(C9801&lt;=(INT(INPUT!$I$1)+INPUT!$I$2),"Washout","On Meds"))))</f>
        <v/>
      </c>
      <c r="F9801">
        <f>IF(B9801="","",1.509*(LN(B9801)^1.084-5.381))</f>
        <v/>
      </c>
      <c r="G9801">
        <f>IF(F9801="","",IF(F9801&lt;0,10*F9801^2,0))</f>
        <v/>
      </c>
      <c r="H9801">
        <f>IF(F9801="","",IF(F9801&gt;0,10*F9801^2,0))</f>
        <v/>
      </c>
    </row>
    <row r="9802">
      <c r="A9802">
        <f>Input!A9802</f>
        <v/>
      </c>
      <c r="B9802">
        <f>IF(ISNUMBER(Input!B9802),IF(AND(Input!B9802&gt;=20,Input!B9802&lt;=700),Input!B9802,""),"")</f>
        <v/>
      </c>
      <c r="C9802">
        <f>IF(B9802="","",INT(A9802))</f>
        <v/>
      </c>
      <c r="D9802">
        <f>IF(B9802="","",HOUR(A9802))</f>
        <v/>
      </c>
      <c r="E9802">
        <f>IF(B9802="","",IF(INPUT!$I$1="","",IF(C9802&lt;(INT(INPUT!$I$1)-INPUT!$I$2),"Off Meds",IF(C9802&lt;=(INT(INPUT!$I$1)+INPUT!$I$2),"Washout","On Meds"))))</f>
        <v/>
      </c>
      <c r="F9802">
        <f>IF(B9802="","",1.509*(LN(B9802)^1.084-5.381))</f>
        <v/>
      </c>
      <c r="G9802">
        <f>IF(F9802="","",IF(F9802&lt;0,10*F9802^2,0))</f>
        <v/>
      </c>
      <c r="H9802">
        <f>IF(F9802="","",IF(F9802&gt;0,10*F9802^2,0))</f>
        <v/>
      </c>
    </row>
    <row r="9803">
      <c r="A9803">
        <f>Input!A9803</f>
        <v/>
      </c>
      <c r="B9803">
        <f>IF(ISNUMBER(Input!B9803),IF(AND(Input!B9803&gt;=20,Input!B9803&lt;=700),Input!B9803,""),"")</f>
        <v/>
      </c>
      <c r="C9803">
        <f>IF(B9803="","",INT(A9803))</f>
        <v/>
      </c>
      <c r="D9803">
        <f>IF(B9803="","",HOUR(A9803))</f>
        <v/>
      </c>
      <c r="E9803">
        <f>IF(B9803="","",IF(INPUT!$I$1="","",IF(C9803&lt;(INT(INPUT!$I$1)-INPUT!$I$2),"Off Meds",IF(C9803&lt;=(INT(INPUT!$I$1)+INPUT!$I$2),"Washout","On Meds"))))</f>
        <v/>
      </c>
      <c r="F9803">
        <f>IF(B9803="","",1.509*(LN(B9803)^1.084-5.381))</f>
        <v/>
      </c>
      <c r="G9803">
        <f>IF(F9803="","",IF(F9803&lt;0,10*F9803^2,0))</f>
        <v/>
      </c>
      <c r="H9803">
        <f>IF(F9803="","",IF(F9803&gt;0,10*F9803^2,0))</f>
        <v/>
      </c>
    </row>
    <row r="9804">
      <c r="A9804">
        <f>Input!A9804</f>
        <v/>
      </c>
      <c r="B9804">
        <f>IF(ISNUMBER(Input!B9804),IF(AND(Input!B9804&gt;=20,Input!B9804&lt;=700),Input!B9804,""),"")</f>
        <v/>
      </c>
      <c r="C9804">
        <f>IF(B9804="","",INT(A9804))</f>
        <v/>
      </c>
      <c r="D9804">
        <f>IF(B9804="","",HOUR(A9804))</f>
        <v/>
      </c>
      <c r="E9804">
        <f>IF(B9804="","",IF(INPUT!$I$1="","",IF(C9804&lt;(INT(INPUT!$I$1)-INPUT!$I$2),"Off Meds",IF(C9804&lt;=(INT(INPUT!$I$1)+INPUT!$I$2),"Washout","On Meds"))))</f>
        <v/>
      </c>
      <c r="F9804">
        <f>IF(B9804="","",1.509*(LN(B9804)^1.084-5.381))</f>
        <v/>
      </c>
      <c r="G9804">
        <f>IF(F9804="","",IF(F9804&lt;0,10*F9804^2,0))</f>
        <v/>
      </c>
      <c r="H9804">
        <f>IF(F9804="","",IF(F9804&gt;0,10*F9804^2,0))</f>
        <v/>
      </c>
    </row>
    <row r="9805">
      <c r="A9805">
        <f>Input!A9805</f>
        <v/>
      </c>
      <c r="B9805">
        <f>IF(ISNUMBER(Input!B9805),IF(AND(Input!B9805&gt;=20,Input!B9805&lt;=700),Input!B9805,""),"")</f>
        <v/>
      </c>
      <c r="C9805">
        <f>IF(B9805="","",INT(A9805))</f>
        <v/>
      </c>
      <c r="D9805">
        <f>IF(B9805="","",HOUR(A9805))</f>
        <v/>
      </c>
      <c r="E9805">
        <f>IF(B9805="","",IF(INPUT!$I$1="","",IF(C9805&lt;(INT(INPUT!$I$1)-INPUT!$I$2),"Off Meds",IF(C9805&lt;=(INT(INPUT!$I$1)+INPUT!$I$2),"Washout","On Meds"))))</f>
        <v/>
      </c>
      <c r="F9805">
        <f>IF(B9805="","",1.509*(LN(B9805)^1.084-5.381))</f>
        <v/>
      </c>
      <c r="G9805">
        <f>IF(F9805="","",IF(F9805&lt;0,10*F9805^2,0))</f>
        <v/>
      </c>
      <c r="H9805">
        <f>IF(F9805="","",IF(F9805&gt;0,10*F9805^2,0))</f>
        <v/>
      </c>
    </row>
    <row r="9806">
      <c r="A9806">
        <f>Input!A9806</f>
        <v/>
      </c>
      <c r="B9806">
        <f>IF(ISNUMBER(Input!B9806),IF(AND(Input!B9806&gt;=20,Input!B9806&lt;=700),Input!B9806,""),"")</f>
        <v/>
      </c>
      <c r="C9806">
        <f>IF(B9806="","",INT(A9806))</f>
        <v/>
      </c>
      <c r="D9806">
        <f>IF(B9806="","",HOUR(A9806))</f>
        <v/>
      </c>
      <c r="E9806">
        <f>IF(B9806="","",IF(INPUT!$I$1="","",IF(C9806&lt;(INT(INPUT!$I$1)-INPUT!$I$2),"Off Meds",IF(C9806&lt;=(INT(INPUT!$I$1)+INPUT!$I$2),"Washout","On Meds"))))</f>
        <v/>
      </c>
      <c r="F9806">
        <f>IF(B9806="","",1.509*(LN(B9806)^1.084-5.381))</f>
        <v/>
      </c>
      <c r="G9806">
        <f>IF(F9806="","",IF(F9806&lt;0,10*F9806^2,0))</f>
        <v/>
      </c>
      <c r="H9806">
        <f>IF(F9806="","",IF(F9806&gt;0,10*F9806^2,0))</f>
        <v/>
      </c>
    </row>
    <row r="9807">
      <c r="A9807">
        <f>Input!A9807</f>
        <v/>
      </c>
      <c r="B9807">
        <f>IF(ISNUMBER(Input!B9807),IF(AND(Input!B9807&gt;=20,Input!B9807&lt;=700),Input!B9807,""),"")</f>
        <v/>
      </c>
      <c r="C9807">
        <f>IF(B9807="","",INT(A9807))</f>
        <v/>
      </c>
      <c r="D9807">
        <f>IF(B9807="","",HOUR(A9807))</f>
        <v/>
      </c>
      <c r="E9807">
        <f>IF(B9807="","",IF(INPUT!$I$1="","",IF(C9807&lt;(INT(INPUT!$I$1)-INPUT!$I$2),"Off Meds",IF(C9807&lt;=(INT(INPUT!$I$1)+INPUT!$I$2),"Washout","On Meds"))))</f>
        <v/>
      </c>
      <c r="F9807">
        <f>IF(B9807="","",1.509*(LN(B9807)^1.084-5.381))</f>
        <v/>
      </c>
      <c r="G9807">
        <f>IF(F9807="","",IF(F9807&lt;0,10*F9807^2,0))</f>
        <v/>
      </c>
      <c r="H9807">
        <f>IF(F9807="","",IF(F9807&gt;0,10*F9807^2,0))</f>
        <v/>
      </c>
    </row>
    <row r="9808">
      <c r="A9808">
        <f>Input!A9808</f>
        <v/>
      </c>
      <c r="B9808">
        <f>IF(ISNUMBER(Input!B9808),IF(AND(Input!B9808&gt;=20,Input!B9808&lt;=700),Input!B9808,""),"")</f>
        <v/>
      </c>
      <c r="C9808">
        <f>IF(B9808="","",INT(A9808))</f>
        <v/>
      </c>
      <c r="D9808">
        <f>IF(B9808="","",HOUR(A9808))</f>
        <v/>
      </c>
      <c r="E9808">
        <f>IF(B9808="","",IF(INPUT!$I$1="","",IF(C9808&lt;(INT(INPUT!$I$1)-INPUT!$I$2),"Off Meds",IF(C9808&lt;=(INT(INPUT!$I$1)+INPUT!$I$2),"Washout","On Meds"))))</f>
        <v/>
      </c>
      <c r="F9808">
        <f>IF(B9808="","",1.509*(LN(B9808)^1.084-5.381))</f>
        <v/>
      </c>
      <c r="G9808">
        <f>IF(F9808="","",IF(F9808&lt;0,10*F9808^2,0))</f>
        <v/>
      </c>
      <c r="H9808">
        <f>IF(F9808="","",IF(F9808&gt;0,10*F9808^2,0))</f>
        <v/>
      </c>
    </row>
    <row r="9809">
      <c r="A9809">
        <f>Input!A9809</f>
        <v/>
      </c>
      <c r="B9809">
        <f>IF(ISNUMBER(Input!B9809),IF(AND(Input!B9809&gt;=20,Input!B9809&lt;=700),Input!B9809,""),"")</f>
        <v/>
      </c>
      <c r="C9809">
        <f>IF(B9809="","",INT(A9809))</f>
        <v/>
      </c>
      <c r="D9809">
        <f>IF(B9809="","",HOUR(A9809))</f>
        <v/>
      </c>
      <c r="E9809">
        <f>IF(B9809="","",IF(INPUT!$I$1="","",IF(C9809&lt;(INT(INPUT!$I$1)-INPUT!$I$2),"Off Meds",IF(C9809&lt;=(INT(INPUT!$I$1)+INPUT!$I$2),"Washout","On Meds"))))</f>
        <v/>
      </c>
      <c r="F9809">
        <f>IF(B9809="","",1.509*(LN(B9809)^1.084-5.381))</f>
        <v/>
      </c>
      <c r="G9809">
        <f>IF(F9809="","",IF(F9809&lt;0,10*F9809^2,0))</f>
        <v/>
      </c>
      <c r="H9809">
        <f>IF(F9809="","",IF(F9809&gt;0,10*F9809^2,0))</f>
        <v/>
      </c>
    </row>
    <row r="9810">
      <c r="A9810">
        <f>Input!A9810</f>
        <v/>
      </c>
      <c r="B9810">
        <f>IF(ISNUMBER(Input!B9810),IF(AND(Input!B9810&gt;=20,Input!B9810&lt;=700),Input!B9810,""),"")</f>
        <v/>
      </c>
      <c r="C9810">
        <f>IF(B9810="","",INT(A9810))</f>
        <v/>
      </c>
      <c r="D9810">
        <f>IF(B9810="","",HOUR(A9810))</f>
        <v/>
      </c>
      <c r="E9810">
        <f>IF(B9810="","",IF(INPUT!$I$1="","",IF(C9810&lt;(INT(INPUT!$I$1)-INPUT!$I$2),"Off Meds",IF(C9810&lt;=(INT(INPUT!$I$1)+INPUT!$I$2),"Washout","On Meds"))))</f>
        <v/>
      </c>
      <c r="F9810">
        <f>IF(B9810="","",1.509*(LN(B9810)^1.084-5.381))</f>
        <v/>
      </c>
      <c r="G9810">
        <f>IF(F9810="","",IF(F9810&lt;0,10*F9810^2,0))</f>
        <v/>
      </c>
      <c r="H9810">
        <f>IF(F9810="","",IF(F9810&gt;0,10*F9810^2,0))</f>
        <v/>
      </c>
    </row>
    <row r="9811">
      <c r="A9811">
        <f>Input!A9811</f>
        <v/>
      </c>
      <c r="B9811">
        <f>IF(ISNUMBER(Input!B9811),IF(AND(Input!B9811&gt;=20,Input!B9811&lt;=700),Input!B9811,""),"")</f>
        <v/>
      </c>
      <c r="C9811">
        <f>IF(B9811="","",INT(A9811))</f>
        <v/>
      </c>
      <c r="D9811">
        <f>IF(B9811="","",HOUR(A9811))</f>
        <v/>
      </c>
      <c r="E9811">
        <f>IF(B9811="","",IF(INPUT!$I$1="","",IF(C9811&lt;(INT(INPUT!$I$1)-INPUT!$I$2),"Off Meds",IF(C9811&lt;=(INT(INPUT!$I$1)+INPUT!$I$2),"Washout","On Meds"))))</f>
        <v/>
      </c>
      <c r="F9811">
        <f>IF(B9811="","",1.509*(LN(B9811)^1.084-5.381))</f>
        <v/>
      </c>
      <c r="G9811">
        <f>IF(F9811="","",IF(F9811&lt;0,10*F9811^2,0))</f>
        <v/>
      </c>
      <c r="H9811">
        <f>IF(F9811="","",IF(F9811&gt;0,10*F9811^2,0))</f>
        <v/>
      </c>
    </row>
    <row r="9812">
      <c r="A9812">
        <f>Input!A9812</f>
        <v/>
      </c>
      <c r="B9812">
        <f>IF(ISNUMBER(Input!B9812),IF(AND(Input!B9812&gt;=20,Input!B9812&lt;=700),Input!B9812,""),"")</f>
        <v/>
      </c>
      <c r="C9812">
        <f>IF(B9812="","",INT(A9812))</f>
        <v/>
      </c>
      <c r="D9812">
        <f>IF(B9812="","",HOUR(A9812))</f>
        <v/>
      </c>
      <c r="E9812">
        <f>IF(B9812="","",IF(INPUT!$I$1="","",IF(C9812&lt;(INT(INPUT!$I$1)-INPUT!$I$2),"Off Meds",IF(C9812&lt;=(INT(INPUT!$I$1)+INPUT!$I$2),"Washout","On Meds"))))</f>
        <v/>
      </c>
      <c r="F9812">
        <f>IF(B9812="","",1.509*(LN(B9812)^1.084-5.381))</f>
        <v/>
      </c>
      <c r="G9812">
        <f>IF(F9812="","",IF(F9812&lt;0,10*F9812^2,0))</f>
        <v/>
      </c>
      <c r="H9812">
        <f>IF(F9812="","",IF(F9812&gt;0,10*F9812^2,0))</f>
        <v/>
      </c>
    </row>
    <row r="9813">
      <c r="A9813">
        <f>Input!A9813</f>
        <v/>
      </c>
      <c r="B9813">
        <f>IF(ISNUMBER(Input!B9813),IF(AND(Input!B9813&gt;=20,Input!B9813&lt;=700),Input!B9813,""),"")</f>
        <v/>
      </c>
      <c r="C9813">
        <f>IF(B9813="","",INT(A9813))</f>
        <v/>
      </c>
      <c r="D9813">
        <f>IF(B9813="","",HOUR(A9813))</f>
        <v/>
      </c>
      <c r="E9813">
        <f>IF(B9813="","",IF(INPUT!$I$1="","",IF(C9813&lt;(INT(INPUT!$I$1)-INPUT!$I$2),"Off Meds",IF(C9813&lt;=(INT(INPUT!$I$1)+INPUT!$I$2),"Washout","On Meds"))))</f>
        <v/>
      </c>
      <c r="F9813">
        <f>IF(B9813="","",1.509*(LN(B9813)^1.084-5.381))</f>
        <v/>
      </c>
      <c r="G9813">
        <f>IF(F9813="","",IF(F9813&lt;0,10*F9813^2,0))</f>
        <v/>
      </c>
      <c r="H9813">
        <f>IF(F9813="","",IF(F9813&gt;0,10*F9813^2,0))</f>
        <v/>
      </c>
    </row>
    <row r="9814">
      <c r="A9814">
        <f>Input!A9814</f>
        <v/>
      </c>
      <c r="B9814">
        <f>IF(ISNUMBER(Input!B9814),IF(AND(Input!B9814&gt;=20,Input!B9814&lt;=700),Input!B9814,""),"")</f>
        <v/>
      </c>
      <c r="C9814">
        <f>IF(B9814="","",INT(A9814))</f>
        <v/>
      </c>
      <c r="D9814">
        <f>IF(B9814="","",HOUR(A9814))</f>
        <v/>
      </c>
      <c r="E9814">
        <f>IF(B9814="","",IF(INPUT!$I$1="","",IF(C9814&lt;(INT(INPUT!$I$1)-INPUT!$I$2),"Off Meds",IF(C9814&lt;=(INT(INPUT!$I$1)+INPUT!$I$2),"Washout","On Meds"))))</f>
        <v/>
      </c>
      <c r="F9814">
        <f>IF(B9814="","",1.509*(LN(B9814)^1.084-5.381))</f>
        <v/>
      </c>
      <c r="G9814">
        <f>IF(F9814="","",IF(F9814&lt;0,10*F9814^2,0))</f>
        <v/>
      </c>
      <c r="H9814">
        <f>IF(F9814="","",IF(F9814&gt;0,10*F9814^2,0))</f>
        <v/>
      </c>
    </row>
    <row r="9815">
      <c r="A9815">
        <f>Input!A9815</f>
        <v/>
      </c>
      <c r="B9815">
        <f>IF(ISNUMBER(Input!B9815),IF(AND(Input!B9815&gt;=20,Input!B9815&lt;=700),Input!B9815,""),"")</f>
        <v/>
      </c>
      <c r="C9815">
        <f>IF(B9815="","",INT(A9815))</f>
        <v/>
      </c>
      <c r="D9815">
        <f>IF(B9815="","",HOUR(A9815))</f>
        <v/>
      </c>
      <c r="E9815">
        <f>IF(B9815="","",IF(INPUT!$I$1="","",IF(C9815&lt;(INT(INPUT!$I$1)-INPUT!$I$2),"Off Meds",IF(C9815&lt;=(INT(INPUT!$I$1)+INPUT!$I$2),"Washout","On Meds"))))</f>
        <v/>
      </c>
      <c r="F9815">
        <f>IF(B9815="","",1.509*(LN(B9815)^1.084-5.381))</f>
        <v/>
      </c>
      <c r="G9815">
        <f>IF(F9815="","",IF(F9815&lt;0,10*F9815^2,0))</f>
        <v/>
      </c>
      <c r="H9815">
        <f>IF(F9815="","",IF(F9815&gt;0,10*F9815^2,0))</f>
        <v/>
      </c>
    </row>
    <row r="9816">
      <c r="A9816">
        <f>Input!A9816</f>
        <v/>
      </c>
      <c r="B9816">
        <f>IF(ISNUMBER(Input!B9816),IF(AND(Input!B9816&gt;=20,Input!B9816&lt;=700),Input!B9816,""),"")</f>
        <v/>
      </c>
      <c r="C9816">
        <f>IF(B9816="","",INT(A9816))</f>
        <v/>
      </c>
      <c r="D9816">
        <f>IF(B9816="","",HOUR(A9816))</f>
        <v/>
      </c>
      <c r="E9816">
        <f>IF(B9816="","",IF(INPUT!$I$1="","",IF(C9816&lt;(INT(INPUT!$I$1)-INPUT!$I$2),"Off Meds",IF(C9816&lt;=(INT(INPUT!$I$1)+INPUT!$I$2),"Washout","On Meds"))))</f>
        <v/>
      </c>
      <c r="F9816">
        <f>IF(B9816="","",1.509*(LN(B9816)^1.084-5.381))</f>
        <v/>
      </c>
      <c r="G9816">
        <f>IF(F9816="","",IF(F9816&lt;0,10*F9816^2,0))</f>
        <v/>
      </c>
      <c r="H9816">
        <f>IF(F9816="","",IF(F9816&gt;0,10*F9816^2,0))</f>
        <v/>
      </c>
    </row>
    <row r="9817">
      <c r="A9817">
        <f>Input!A9817</f>
        <v/>
      </c>
      <c r="B9817">
        <f>IF(ISNUMBER(Input!B9817),IF(AND(Input!B9817&gt;=20,Input!B9817&lt;=700),Input!B9817,""),"")</f>
        <v/>
      </c>
      <c r="C9817">
        <f>IF(B9817="","",INT(A9817))</f>
        <v/>
      </c>
      <c r="D9817">
        <f>IF(B9817="","",HOUR(A9817))</f>
        <v/>
      </c>
      <c r="E9817">
        <f>IF(B9817="","",IF(INPUT!$I$1="","",IF(C9817&lt;(INT(INPUT!$I$1)-INPUT!$I$2),"Off Meds",IF(C9817&lt;=(INT(INPUT!$I$1)+INPUT!$I$2),"Washout","On Meds"))))</f>
        <v/>
      </c>
      <c r="F9817">
        <f>IF(B9817="","",1.509*(LN(B9817)^1.084-5.381))</f>
        <v/>
      </c>
      <c r="G9817">
        <f>IF(F9817="","",IF(F9817&lt;0,10*F9817^2,0))</f>
        <v/>
      </c>
      <c r="H9817">
        <f>IF(F9817="","",IF(F9817&gt;0,10*F9817^2,0))</f>
        <v/>
      </c>
    </row>
    <row r="9818">
      <c r="A9818">
        <f>Input!A9818</f>
        <v/>
      </c>
      <c r="B9818">
        <f>IF(ISNUMBER(Input!B9818),IF(AND(Input!B9818&gt;=20,Input!B9818&lt;=700),Input!B9818,""),"")</f>
        <v/>
      </c>
      <c r="C9818">
        <f>IF(B9818="","",INT(A9818))</f>
        <v/>
      </c>
      <c r="D9818">
        <f>IF(B9818="","",HOUR(A9818))</f>
        <v/>
      </c>
      <c r="E9818">
        <f>IF(B9818="","",IF(INPUT!$I$1="","",IF(C9818&lt;(INT(INPUT!$I$1)-INPUT!$I$2),"Off Meds",IF(C9818&lt;=(INT(INPUT!$I$1)+INPUT!$I$2),"Washout","On Meds"))))</f>
        <v/>
      </c>
      <c r="F9818">
        <f>IF(B9818="","",1.509*(LN(B9818)^1.084-5.381))</f>
        <v/>
      </c>
      <c r="G9818">
        <f>IF(F9818="","",IF(F9818&lt;0,10*F9818^2,0))</f>
        <v/>
      </c>
      <c r="H9818">
        <f>IF(F9818="","",IF(F9818&gt;0,10*F9818^2,0))</f>
        <v/>
      </c>
    </row>
    <row r="9819">
      <c r="A9819">
        <f>Input!A9819</f>
        <v/>
      </c>
      <c r="B9819">
        <f>IF(ISNUMBER(Input!B9819),IF(AND(Input!B9819&gt;=20,Input!B9819&lt;=700),Input!B9819,""),"")</f>
        <v/>
      </c>
      <c r="C9819">
        <f>IF(B9819="","",INT(A9819))</f>
        <v/>
      </c>
      <c r="D9819">
        <f>IF(B9819="","",HOUR(A9819))</f>
        <v/>
      </c>
      <c r="E9819">
        <f>IF(B9819="","",IF(INPUT!$I$1="","",IF(C9819&lt;(INT(INPUT!$I$1)-INPUT!$I$2),"Off Meds",IF(C9819&lt;=(INT(INPUT!$I$1)+INPUT!$I$2),"Washout","On Meds"))))</f>
        <v/>
      </c>
      <c r="F9819">
        <f>IF(B9819="","",1.509*(LN(B9819)^1.084-5.381))</f>
        <v/>
      </c>
      <c r="G9819">
        <f>IF(F9819="","",IF(F9819&lt;0,10*F9819^2,0))</f>
        <v/>
      </c>
      <c r="H9819">
        <f>IF(F9819="","",IF(F9819&gt;0,10*F9819^2,0))</f>
        <v/>
      </c>
    </row>
    <row r="9820">
      <c r="A9820">
        <f>Input!A9820</f>
        <v/>
      </c>
      <c r="B9820">
        <f>IF(ISNUMBER(Input!B9820),IF(AND(Input!B9820&gt;=20,Input!B9820&lt;=700),Input!B9820,""),"")</f>
        <v/>
      </c>
      <c r="C9820">
        <f>IF(B9820="","",INT(A9820))</f>
        <v/>
      </c>
      <c r="D9820">
        <f>IF(B9820="","",HOUR(A9820))</f>
        <v/>
      </c>
      <c r="E9820">
        <f>IF(B9820="","",IF(INPUT!$I$1="","",IF(C9820&lt;(INT(INPUT!$I$1)-INPUT!$I$2),"Off Meds",IF(C9820&lt;=(INT(INPUT!$I$1)+INPUT!$I$2),"Washout","On Meds"))))</f>
        <v/>
      </c>
      <c r="F9820">
        <f>IF(B9820="","",1.509*(LN(B9820)^1.084-5.381))</f>
        <v/>
      </c>
      <c r="G9820">
        <f>IF(F9820="","",IF(F9820&lt;0,10*F9820^2,0))</f>
        <v/>
      </c>
      <c r="H9820">
        <f>IF(F9820="","",IF(F9820&gt;0,10*F9820^2,0))</f>
        <v/>
      </c>
    </row>
    <row r="9821">
      <c r="A9821">
        <f>Input!A9821</f>
        <v/>
      </c>
      <c r="B9821">
        <f>IF(ISNUMBER(Input!B9821),IF(AND(Input!B9821&gt;=20,Input!B9821&lt;=700),Input!B9821,""),"")</f>
        <v/>
      </c>
      <c r="C9821">
        <f>IF(B9821="","",INT(A9821))</f>
        <v/>
      </c>
      <c r="D9821">
        <f>IF(B9821="","",HOUR(A9821))</f>
        <v/>
      </c>
      <c r="E9821">
        <f>IF(B9821="","",IF(INPUT!$I$1="","",IF(C9821&lt;(INT(INPUT!$I$1)-INPUT!$I$2),"Off Meds",IF(C9821&lt;=(INT(INPUT!$I$1)+INPUT!$I$2),"Washout","On Meds"))))</f>
        <v/>
      </c>
      <c r="F9821">
        <f>IF(B9821="","",1.509*(LN(B9821)^1.084-5.381))</f>
        <v/>
      </c>
      <c r="G9821">
        <f>IF(F9821="","",IF(F9821&lt;0,10*F9821^2,0))</f>
        <v/>
      </c>
      <c r="H9821">
        <f>IF(F9821="","",IF(F9821&gt;0,10*F9821^2,0))</f>
        <v/>
      </c>
    </row>
    <row r="9822">
      <c r="A9822">
        <f>Input!A9822</f>
        <v/>
      </c>
      <c r="B9822">
        <f>IF(ISNUMBER(Input!B9822),IF(AND(Input!B9822&gt;=20,Input!B9822&lt;=700),Input!B9822,""),"")</f>
        <v/>
      </c>
      <c r="C9822">
        <f>IF(B9822="","",INT(A9822))</f>
        <v/>
      </c>
      <c r="D9822">
        <f>IF(B9822="","",HOUR(A9822))</f>
        <v/>
      </c>
      <c r="E9822">
        <f>IF(B9822="","",IF(INPUT!$I$1="","",IF(C9822&lt;(INT(INPUT!$I$1)-INPUT!$I$2),"Off Meds",IF(C9822&lt;=(INT(INPUT!$I$1)+INPUT!$I$2),"Washout","On Meds"))))</f>
        <v/>
      </c>
      <c r="F9822">
        <f>IF(B9822="","",1.509*(LN(B9822)^1.084-5.381))</f>
        <v/>
      </c>
      <c r="G9822">
        <f>IF(F9822="","",IF(F9822&lt;0,10*F9822^2,0))</f>
        <v/>
      </c>
      <c r="H9822">
        <f>IF(F9822="","",IF(F9822&gt;0,10*F9822^2,0))</f>
        <v/>
      </c>
    </row>
    <row r="9823">
      <c r="A9823">
        <f>Input!A9823</f>
        <v/>
      </c>
      <c r="B9823">
        <f>IF(ISNUMBER(Input!B9823),IF(AND(Input!B9823&gt;=20,Input!B9823&lt;=700),Input!B9823,""),"")</f>
        <v/>
      </c>
      <c r="C9823">
        <f>IF(B9823="","",INT(A9823))</f>
        <v/>
      </c>
      <c r="D9823">
        <f>IF(B9823="","",HOUR(A9823))</f>
        <v/>
      </c>
      <c r="E9823">
        <f>IF(B9823="","",IF(INPUT!$I$1="","",IF(C9823&lt;(INT(INPUT!$I$1)-INPUT!$I$2),"Off Meds",IF(C9823&lt;=(INT(INPUT!$I$1)+INPUT!$I$2),"Washout","On Meds"))))</f>
        <v/>
      </c>
      <c r="F9823">
        <f>IF(B9823="","",1.509*(LN(B9823)^1.084-5.381))</f>
        <v/>
      </c>
      <c r="G9823">
        <f>IF(F9823="","",IF(F9823&lt;0,10*F9823^2,0))</f>
        <v/>
      </c>
      <c r="H9823">
        <f>IF(F9823="","",IF(F9823&gt;0,10*F9823^2,0))</f>
        <v/>
      </c>
    </row>
    <row r="9824">
      <c r="A9824">
        <f>Input!A9824</f>
        <v/>
      </c>
      <c r="B9824">
        <f>IF(ISNUMBER(Input!B9824),IF(AND(Input!B9824&gt;=20,Input!B9824&lt;=700),Input!B9824,""),"")</f>
        <v/>
      </c>
      <c r="C9824">
        <f>IF(B9824="","",INT(A9824))</f>
        <v/>
      </c>
      <c r="D9824">
        <f>IF(B9824="","",HOUR(A9824))</f>
        <v/>
      </c>
      <c r="E9824">
        <f>IF(B9824="","",IF(INPUT!$I$1="","",IF(C9824&lt;(INT(INPUT!$I$1)-INPUT!$I$2),"Off Meds",IF(C9824&lt;=(INT(INPUT!$I$1)+INPUT!$I$2),"Washout","On Meds"))))</f>
        <v/>
      </c>
      <c r="F9824">
        <f>IF(B9824="","",1.509*(LN(B9824)^1.084-5.381))</f>
        <v/>
      </c>
      <c r="G9824">
        <f>IF(F9824="","",IF(F9824&lt;0,10*F9824^2,0))</f>
        <v/>
      </c>
      <c r="H9824">
        <f>IF(F9824="","",IF(F9824&gt;0,10*F9824^2,0))</f>
        <v/>
      </c>
    </row>
    <row r="9825">
      <c r="A9825">
        <f>Input!A9825</f>
        <v/>
      </c>
      <c r="B9825">
        <f>IF(ISNUMBER(Input!B9825),IF(AND(Input!B9825&gt;=20,Input!B9825&lt;=700),Input!B9825,""),"")</f>
        <v/>
      </c>
      <c r="C9825">
        <f>IF(B9825="","",INT(A9825))</f>
        <v/>
      </c>
      <c r="D9825">
        <f>IF(B9825="","",HOUR(A9825))</f>
        <v/>
      </c>
      <c r="E9825">
        <f>IF(B9825="","",IF(INPUT!$I$1="","",IF(C9825&lt;(INT(INPUT!$I$1)-INPUT!$I$2),"Off Meds",IF(C9825&lt;=(INT(INPUT!$I$1)+INPUT!$I$2),"Washout","On Meds"))))</f>
        <v/>
      </c>
      <c r="F9825">
        <f>IF(B9825="","",1.509*(LN(B9825)^1.084-5.381))</f>
        <v/>
      </c>
      <c r="G9825">
        <f>IF(F9825="","",IF(F9825&lt;0,10*F9825^2,0))</f>
        <v/>
      </c>
      <c r="H9825">
        <f>IF(F9825="","",IF(F9825&gt;0,10*F9825^2,0))</f>
        <v/>
      </c>
    </row>
    <row r="9826">
      <c r="A9826">
        <f>Input!A9826</f>
        <v/>
      </c>
      <c r="B9826">
        <f>IF(ISNUMBER(Input!B9826),IF(AND(Input!B9826&gt;=20,Input!B9826&lt;=700),Input!B9826,""),"")</f>
        <v/>
      </c>
      <c r="C9826">
        <f>IF(B9826="","",INT(A9826))</f>
        <v/>
      </c>
      <c r="D9826">
        <f>IF(B9826="","",HOUR(A9826))</f>
        <v/>
      </c>
      <c r="E9826">
        <f>IF(B9826="","",IF(INPUT!$I$1="","",IF(C9826&lt;(INT(INPUT!$I$1)-INPUT!$I$2),"Off Meds",IF(C9826&lt;=(INT(INPUT!$I$1)+INPUT!$I$2),"Washout","On Meds"))))</f>
        <v/>
      </c>
      <c r="F9826">
        <f>IF(B9826="","",1.509*(LN(B9826)^1.084-5.381))</f>
        <v/>
      </c>
      <c r="G9826">
        <f>IF(F9826="","",IF(F9826&lt;0,10*F9826^2,0))</f>
        <v/>
      </c>
      <c r="H9826">
        <f>IF(F9826="","",IF(F9826&gt;0,10*F9826^2,0))</f>
        <v/>
      </c>
    </row>
    <row r="9827">
      <c r="A9827">
        <f>Input!A9827</f>
        <v/>
      </c>
      <c r="B9827">
        <f>IF(ISNUMBER(Input!B9827),IF(AND(Input!B9827&gt;=20,Input!B9827&lt;=700),Input!B9827,""),"")</f>
        <v/>
      </c>
      <c r="C9827">
        <f>IF(B9827="","",INT(A9827))</f>
        <v/>
      </c>
      <c r="D9827">
        <f>IF(B9827="","",HOUR(A9827))</f>
        <v/>
      </c>
      <c r="E9827">
        <f>IF(B9827="","",IF(INPUT!$I$1="","",IF(C9827&lt;(INT(INPUT!$I$1)-INPUT!$I$2),"Off Meds",IF(C9827&lt;=(INT(INPUT!$I$1)+INPUT!$I$2),"Washout","On Meds"))))</f>
        <v/>
      </c>
      <c r="F9827">
        <f>IF(B9827="","",1.509*(LN(B9827)^1.084-5.381))</f>
        <v/>
      </c>
      <c r="G9827">
        <f>IF(F9827="","",IF(F9827&lt;0,10*F9827^2,0))</f>
        <v/>
      </c>
      <c r="H9827">
        <f>IF(F9827="","",IF(F9827&gt;0,10*F9827^2,0))</f>
        <v/>
      </c>
    </row>
    <row r="9828">
      <c r="A9828">
        <f>Input!A9828</f>
        <v/>
      </c>
      <c r="B9828">
        <f>IF(ISNUMBER(Input!B9828),IF(AND(Input!B9828&gt;=20,Input!B9828&lt;=700),Input!B9828,""),"")</f>
        <v/>
      </c>
      <c r="C9828">
        <f>IF(B9828="","",INT(A9828))</f>
        <v/>
      </c>
      <c r="D9828">
        <f>IF(B9828="","",HOUR(A9828))</f>
        <v/>
      </c>
      <c r="E9828">
        <f>IF(B9828="","",IF(INPUT!$I$1="","",IF(C9828&lt;(INT(INPUT!$I$1)-INPUT!$I$2),"Off Meds",IF(C9828&lt;=(INT(INPUT!$I$1)+INPUT!$I$2),"Washout","On Meds"))))</f>
        <v/>
      </c>
      <c r="F9828">
        <f>IF(B9828="","",1.509*(LN(B9828)^1.084-5.381))</f>
        <v/>
      </c>
      <c r="G9828">
        <f>IF(F9828="","",IF(F9828&lt;0,10*F9828^2,0))</f>
        <v/>
      </c>
      <c r="H9828">
        <f>IF(F9828="","",IF(F9828&gt;0,10*F9828^2,0))</f>
        <v/>
      </c>
    </row>
    <row r="9829">
      <c r="A9829">
        <f>Input!A9829</f>
        <v/>
      </c>
      <c r="B9829">
        <f>IF(ISNUMBER(Input!B9829),IF(AND(Input!B9829&gt;=20,Input!B9829&lt;=700),Input!B9829,""),"")</f>
        <v/>
      </c>
      <c r="C9829">
        <f>IF(B9829="","",INT(A9829))</f>
        <v/>
      </c>
      <c r="D9829">
        <f>IF(B9829="","",HOUR(A9829))</f>
        <v/>
      </c>
      <c r="E9829">
        <f>IF(B9829="","",IF(INPUT!$I$1="","",IF(C9829&lt;(INT(INPUT!$I$1)-INPUT!$I$2),"Off Meds",IF(C9829&lt;=(INT(INPUT!$I$1)+INPUT!$I$2),"Washout","On Meds"))))</f>
        <v/>
      </c>
      <c r="F9829">
        <f>IF(B9829="","",1.509*(LN(B9829)^1.084-5.381))</f>
        <v/>
      </c>
      <c r="G9829">
        <f>IF(F9829="","",IF(F9829&lt;0,10*F9829^2,0))</f>
        <v/>
      </c>
      <c r="H9829">
        <f>IF(F9829="","",IF(F9829&gt;0,10*F9829^2,0))</f>
        <v/>
      </c>
    </row>
    <row r="9830">
      <c r="A9830">
        <f>Input!A9830</f>
        <v/>
      </c>
      <c r="B9830">
        <f>IF(ISNUMBER(Input!B9830),IF(AND(Input!B9830&gt;=20,Input!B9830&lt;=700),Input!B9830,""),"")</f>
        <v/>
      </c>
      <c r="C9830">
        <f>IF(B9830="","",INT(A9830))</f>
        <v/>
      </c>
      <c r="D9830">
        <f>IF(B9830="","",HOUR(A9830))</f>
        <v/>
      </c>
      <c r="E9830">
        <f>IF(B9830="","",IF(INPUT!$I$1="","",IF(C9830&lt;(INT(INPUT!$I$1)-INPUT!$I$2),"Off Meds",IF(C9830&lt;=(INT(INPUT!$I$1)+INPUT!$I$2),"Washout","On Meds"))))</f>
        <v/>
      </c>
      <c r="F9830">
        <f>IF(B9830="","",1.509*(LN(B9830)^1.084-5.381))</f>
        <v/>
      </c>
      <c r="G9830">
        <f>IF(F9830="","",IF(F9830&lt;0,10*F9830^2,0))</f>
        <v/>
      </c>
      <c r="H9830">
        <f>IF(F9830="","",IF(F9830&gt;0,10*F9830^2,0))</f>
        <v/>
      </c>
    </row>
    <row r="9831">
      <c r="A9831">
        <f>Input!A9831</f>
        <v/>
      </c>
      <c r="B9831">
        <f>IF(ISNUMBER(Input!B9831),IF(AND(Input!B9831&gt;=20,Input!B9831&lt;=700),Input!B9831,""),"")</f>
        <v/>
      </c>
      <c r="C9831">
        <f>IF(B9831="","",INT(A9831))</f>
        <v/>
      </c>
      <c r="D9831">
        <f>IF(B9831="","",HOUR(A9831))</f>
        <v/>
      </c>
      <c r="E9831">
        <f>IF(B9831="","",IF(INPUT!$I$1="","",IF(C9831&lt;(INT(INPUT!$I$1)-INPUT!$I$2),"Off Meds",IF(C9831&lt;=(INT(INPUT!$I$1)+INPUT!$I$2),"Washout","On Meds"))))</f>
        <v/>
      </c>
      <c r="F9831">
        <f>IF(B9831="","",1.509*(LN(B9831)^1.084-5.381))</f>
        <v/>
      </c>
      <c r="G9831">
        <f>IF(F9831="","",IF(F9831&lt;0,10*F9831^2,0))</f>
        <v/>
      </c>
      <c r="H9831">
        <f>IF(F9831="","",IF(F9831&gt;0,10*F9831^2,0))</f>
        <v/>
      </c>
    </row>
    <row r="9832">
      <c r="A9832">
        <f>Input!A9832</f>
        <v/>
      </c>
      <c r="B9832">
        <f>IF(ISNUMBER(Input!B9832),IF(AND(Input!B9832&gt;=20,Input!B9832&lt;=700),Input!B9832,""),"")</f>
        <v/>
      </c>
      <c r="C9832">
        <f>IF(B9832="","",INT(A9832))</f>
        <v/>
      </c>
      <c r="D9832">
        <f>IF(B9832="","",HOUR(A9832))</f>
        <v/>
      </c>
      <c r="E9832">
        <f>IF(B9832="","",IF(INPUT!$I$1="","",IF(C9832&lt;(INT(INPUT!$I$1)-INPUT!$I$2),"Off Meds",IF(C9832&lt;=(INT(INPUT!$I$1)+INPUT!$I$2),"Washout","On Meds"))))</f>
        <v/>
      </c>
      <c r="F9832">
        <f>IF(B9832="","",1.509*(LN(B9832)^1.084-5.381))</f>
        <v/>
      </c>
      <c r="G9832">
        <f>IF(F9832="","",IF(F9832&lt;0,10*F9832^2,0))</f>
        <v/>
      </c>
      <c r="H9832">
        <f>IF(F9832="","",IF(F9832&gt;0,10*F9832^2,0))</f>
        <v/>
      </c>
    </row>
    <row r="9833">
      <c r="A9833">
        <f>Input!A9833</f>
        <v/>
      </c>
      <c r="B9833">
        <f>IF(ISNUMBER(Input!B9833),IF(AND(Input!B9833&gt;=20,Input!B9833&lt;=700),Input!B9833,""),"")</f>
        <v/>
      </c>
      <c r="C9833">
        <f>IF(B9833="","",INT(A9833))</f>
        <v/>
      </c>
      <c r="D9833">
        <f>IF(B9833="","",HOUR(A9833))</f>
        <v/>
      </c>
      <c r="E9833">
        <f>IF(B9833="","",IF(INPUT!$I$1="","",IF(C9833&lt;(INT(INPUT!$I$1)-INPUT!$I$2),"Off Meds",IF(C9833&lt;=(INT(INPUT!$I$1)+INPUT!$I$2),"Washout","On Meds"))))</f>
        <v/>
      </c>
      <c r="F9833">
        <f>IF(B9833="","",1.509*(LN(B9833)^1.084-5.381))</f>
        <v/>
      </c>
      <c r="G9833">
        <f>IF(F9833="","",IF(F9833&lt;0,10*F9833^2,0))</f>
        <v/>
      </c>
      <c r="H9833">
        <f>IF(F9833="","",IF(F9833&gt;0,10*F9833^2,0))</f>
        <v/>
      </c>
    </row>
    <row r="9834">
      <c r="A9834">
        <f>Input!A9834</f>
        <v/>
      </c>
      <c r="B9834">
        <f>IF(ISNUMBER(Input!B9834),IF(AND(Input!B9834&gt;=20,Input!B9834&lt;=700),Input!B9834,""),"")</f>
        <v/>
      </c>
      <c r="C9834">
        <f>IF(B9834="","",INT(A9834))</f>
        <v/>
      </c>
      <c r="D9834">
        <f>IF(B9834="","",HOUR(A9834))</f>
        <v/>
      </c>
      <c r="E9834">
        <f>IF(B9834="","",IF(INPUT!$I$1="","",IF(C9834&lt;(INT(INPUT!$I$1)-INPUT!$I$2),"Off Meds",IF(C9834&lt;=(INT(INPUT!$I$1)+INPUT!$I$2),"Washout","On Meds"))))</f>
        <v/>
      </c>
      <c r="F9834">
        <f>IF(B9834="","",1.509*(LN(B9834)^1.084-5.381))</f>
        <v/>
      </c>
      <c r="G9834">
        <f>IF(F9834="","",IF(F9834&lt;0,10*F9834^2,0))</f>
        <v/>
      </c>
      <c r="H9834">
        <f>IF(F9834="","",IF(F9834&gt;0,10*F9834^2,0))</f>
        <v/>
      </c>
    </row>
    <row r="9835">
      <c r="A9835">
        <f>Input!A9835</f>
        <v/>
      </c>
      <c r="B9835">
        <f>IF(ISNUMBER(Input!B9835),IF(AND(Input!B9835&gt;=20,Input!B9835&lt;=700),Input!B9835,""),"")</f>
        <v/>
      </c>
      <c r="C9835">
        <f>IF(B9835="","",INT(A9835))</f>
        <v/>
      </c>
      <c r="D9835">
        <f>IF(B9835="","",HOUR(A9835))</f>
        <v/>
      </c>
      <c r="E9835">
        <f>IF(B9835="","",IF(INPUT!$I$1="","",IF(C9835&lt;(INT(INPUT!$I$1)-INPUT!$I$2),"Off Meds",IF(C9835&lt;=(INT(INPUT!$I$1)+INPUT!$I$2),"Washout","On Meds"))))</f>
        <v/>
      </c>
      <c r="F9835">
        <f>IF(B9835="","",1.509*(LN(B9835)^1.084-5.381))</f>
        <v/>
      </c>
      <c r="G9835">
        <f>IF(F9835="","",IF(F9835&lt;0,10*F9835^2,0))</f>
        <v/>
      </c>
      <c r="H9835">
        <f>IF(F9835="","",IF(F9835&gt;0,10*F9835^2,0))</f>
        <v/>
      </c>
    </row>
    <row r="9836">
      <c r="A9836">
        <f>Input!A9836</f>
        <v/>
      </c>
      <c r="B9836">
        <f>IF(ISNUMBER(Input!B9836),IF(AND(Input!B9836&gt;=20,Input!B9836&lt;=700),Input!B9836,""),"")</f>
        <v/>
      </c>
      <c r="C9836">
        <f>IF(B9836="","",INT(A9836))</f>
        <v/>
      </c>
      <c r="D9836">
        <f>IF(B9836="","",HOUR(A9836))</f>
        <v/>
      </c>
      <c r="E9836">
        <f>IF(B9836="","",IF(INPUT!$I$1="","",IF(C9836&lt;(INT(INPUT!$I$1)-INPUT!$I$2),"Off Meds",IF(C9836&lt;=(INT(INPUT!$I$1)+INPUT!$I$2),"Washout","On Meds"))))</f>
        <v/>
      </c>
      <c r="F9836">
        <f>IF(B9836="","",1.509*(LN(B9836)^1.084-5.381))</f>
        <v/>
      </c>
      <c r="G9836">
        <f>IF(F9836="","",IF(F9836&lt;0,10*F9836^2,0))</f>
        <v/>
      </c>
      <c r="H9836">
        <f>IF(F9836="","",IF(F9836&gt;0,10*F9836^2,0))</f>
        <v/>
      </c>
    </row>
    <row r="9837">
      <c r="A9837">
        <f>Input!A9837</f>
        <v/>
      </c>
      <c r="B9837">
        <f>IF(ISNUMBER(Input!B9837),IF(AND(Input!B9837&gt;=20,Input!B9837&lt;=700),Input!B9837,""),"")</f>
        <v/>
      </c>
      <c r="C9837">
        <f>IF(B9837="","",INT(A9837))</f>
        <v/>
      </c>
      <c r="D9837">
        <f>IF(B9837="","",HOUR(A9837))</f>
        <v/>
      </c>
      <c r="E9837">
        <f>IF(B9837="","",IF(INPUT!$I$1="","",IF(C9837&lt;(INT(INPUT!$I$1)-INPUT!$I$2),"Off Meds",IF(C9837&lt;=(INT(INPUT!$I$1)+INPUT!$I$2),"Washout","On Meds"))))</f>
        <v/>
      </c>
      <c r="F9837">
        <f>IF(B9837="","",1.509*(LN(B9837)^1.084-5.381))</f>
        <v/>
      </c>
      <c r="G9837">
        <f>IF(F9837="","",IF(F9837&lt;0,10*F9837^2,0))</f>
        <v/>
      </c>
      <c r="H9837">
        <f>IF(F9837="","",IF(F9837&gt;0,10*F9837^2,0))</f>
        <v/>
      </c>
    </row>
    <row r="9838">
      <c r="A9838">
        <f>Input!A9838</f>
        <v/>
      </c>
      <c r="B9838">
        <f>IF(ISNUMBER(Input!B9838),IF(AND(Input!B9838&gt;=20,Input!B9838&lt;=700),Input!B9838,""),"")</f>
        <v/>
      </c>
      <c r="C9838">
        <f>IF(B9838="","",INT(A9838))</f>
        <v/>
      </c>
      <c r="D9838">
        <f>IF(B9838="","",HOUR(A9838))</f>
        <v/>
      </c>
      <c r="E9838">
        <f>IF(B9838="","",IF(INPUT!$I$1="","",IF(C9838&lt;(INT(INPUT!$I$1)-INPUT!$I$2),"Off Meds",IF(C9838&lt;=(INT(INPUT!$I$1)+INPUT!$I$2),"Washout","On Meds"))))</f>
        <v/>
      </c>
      <c r="F9838">
        <f>IF(B9838="","",1.509*(LN(B9838)^1.084-5.381))</f>
        <v/>
      </c>
      <c r="G9838">
        <f>IF(F9838="","",IF(F9838&lt;0,10*F9838^2,0))</f>
        <v/>
      </c>
      <c r="H9838">
        <f>IF(F9838="","",IF(F9838&gt;0,10*F9838^2,0))</f>
        <v/>
      </c>
    </row>
    <row r="9839">
      <c r="A9839">
        <f>Input!A9839</f>
        <v/>
      </c>
      <c r="B9839">
        <f>IF(ISNUMBER(Input!B9839),IF(AND(Input!B9839&gt;=20,Input!B9839&lt;=700),Input!B9839,""),"")</f>
        <v/>
      </c>
      <c r="C9839">
        <f>IF(B9839="","",INT(A9839))</f>
        <v/>
      </c>
      <c r="D9839">
        <f>IF(B9839="","",HOUR(A9839))</f>
        <v/>
      </c>
      <c r="E9839">
        <f>IF(B9839="","",IF(INPUT!$I$1="","",IF(C9839&lt;(INT(INPUT!$I$1)-INPUT!$I$2),"Off Meds",IF(C9839&lt;=(INT(INPUT!$I$1)+INPUT!$I$2),"Washout","On Meds"))))</f>
        <v/>
      </c>
      <c r="F9839">
        <f>IF(B9839="","",1.509*(LN(B9839)^1.084-5.381))</f>
        <v/>
      </c>
      <c r="G9839">
        <f>IF(F9839="","",IF(F9839&lt;0,10*F9839^2,0))</f>
        <v/>
      </c>
      <c r="H9839">
        <f>IF(F9839="","",IF(F9839&gt;0,10*F9839^2,0))</f>
        <v/>
      </c>
    </row>
    <row r="9840">
      <c r="A9840">
        <f>Input!A9840</f>
        <v/>
      </c>
      <c r="B9840">
        <f>IF(ISNUMBER(Input!B9840),IF(AND(Input!B9840&gt;=20,Input!B9840&lt;=700),Input!B9840,""),"")</f>
        <v/>
      </c>
      <c r="C9840">
        <f>IF(B9840="","",INT(A9840))</f>
        <v/>
      </c>
      <c r="D9840">
        <f>IF(B9840="","",HOUR(A9840))</f>
        <v/>
      </c>
      <c r="E9840">
        <f>IF(B9840="","",IF(INPUT!$I$1="","",IF(C9840&lt;(INT(INPUT!$I$1)-INPUT!$I$2),"Off Meds",IF(C9840&lt;=(INT(INPUT!$I$1)+INPUT!$I$2),"Washout","On Meds"))))</f>
        <v/>
      </c>
      <c r="F9840">
        <f>IF(B9840="","",1.509*(LN(B9840)^1.084-5.381))</f>
        <v/>
      </c>
      <c r="G9840">
        <f>IF(F9840="","",IF(F9840&lt;0,10*F9840^2,0))</f>
        <v/>
      </c>
      <c r="H9840">
        <f>IF(F9840="","",IF(F9840&gt;0,10*F9840^2,0))</f>
        <v/>
      </c>
    </row>
    <row r="9841">
      <c r="A9841">
        <f>Input!A9841</f>
        <v/>
      </c>
      <c r="B9841">
        <f>IF(ISNUMBER(Input!B9841),IF(AND(Input!B9841&gt;=20,Input!B9841&lt;=700),Input!B9841,""),"")</f>
        <v/>
      </c>
      <c r="C9841">
        <f>IF(B9841="","",INT(A9841))</f>
        <v/>
      </c>
      <c r="D9841">
        <f>IF(B9841="","",HOUR(A9841))</f>
        <v/>
      </c>
      <c r="E9841">
        <f>IF(B9841="","",IF(INPUT!$I$1="","",IF(C9841&lt;(INT(INPUT!$I$1)-INPUT!$I$2),"Off Meds",IF(C9841&lt;=(INT(INPUT!$I$1)+INPUT!$I$2),"Washout","On Meds"))))</f>
        <v/>
      </c>
      <c r="F9841">
        <f>IF(B9841="","",1.509*(LN(B9841)^1.084-5.381))</f>
        <v/>
      </c>
      <c r="G9841">
        <f>IF(F9841="","",IF(F9841&lt;0,10*F9841^2,0))</f>
        <v/>
      </c>
      <c r="H9841">
        <f>IF(F9841="","",IF(F9841&gt;0,10*F9841^2,0))</f>
        <v/>
      </c>
    </row>
    <row r="9842">
      <c r="A9842">
        <f>Input!A9842</f>
        <v/>
      </c>
      <c r="B9842">
        <f>IF(ISNUMBER(Input!B9842),IF(AND(Input!B9842&gt;=20,Input!B9842&lt;=700),Input!B9842,""),"")</f>
        <v/>
      </c>
      <c r="C9842">
        <f>IF(B9842="","",INT(A9842))</f>
        <v/>
      </c>
      <c r="D9842">
        <f>IF(B9842="","",HOUR(A9842))</f>
        <v/>
      </c>
      <c r="E9842">
        <f>IF(B9842="","",IF(INPUT!$I$1="","",IF(C9842&lt;(INT(INPUT!$I$1)-INPUT!$I$2),"Off Meds",IF(C9842&lt;=(INT(INPUT!$I$1)+INPUT!$I$2),"Washout","On Meds"))))</f>
        <v/>
      </c>
      <c r="F9842">
        <f>IF(B9842="","",1.509*(LN(B9842)^1.084-5.381))</f>
        <v/>
      </c>
      <c r="G9842">
        <f>IF(F9842="","",IF(F9842&lt;0,10*F9842^2,0))</f>
        <v/>
      </c>
      <c r="H9842">
        <f>IF(F9842="","",IF(F9842&gt;0,10*F9842^2,0))</f>
        <v/>
      </c>
    </row>
    <row r="9843">
      <c r="A9843">
        <f>Input!A9843</f>
        <v/>
      </c>
      <c r="B9843">
        <f>IF(ISNUMBER(Input!B9843),IF(AND(Input!B9843&gt;=20,Input!B9843&lt;=700),Input!B9843,""),"")</f>
        <v/>
      </c>
      <c r="C9843">
        <f>IF(B9843="","",INT(A9843))</f>
        <v/>
      </c>
      <c r="D9843">
        <f>IF(B9843="","",HOUR(A9843))</f>
        <v/>
      </c>
      <c r="E9843">
        <f>IF(B9843="","",IF(INPUT!$I$1="","",IF(C9843&lt;(INT(INPUT!$I$1)-INPUT!$I$2),"Off Meds",IF(C9843&lt;=(INT(INPUT!$I$1)+INPUT!$I$2),"Washout","On Meds"))))</f>
        <v/>
      </c>
      <c r="F9843">
        <f>IF(B9843="","",1.509*(LN(B9843)^1.084-5.381))</f>
        <v/>
      </c>
      <c r="G9843">
        <f>IF(F9843="","",IF(F9843&lt;0,10*F9843^2,0))</f>
        <v/>
      </c>
      <c r="H9843">
        <f>IF(F9843="","",IF(F9843&gt;0,10*F9843^2,0))</f>
        <v/>
      </c>
    </row>
    <row r="9844">
      <c r="A9844">
        <f>Input!A9844</f>
        <v/>
      </c>
      <c r="B9844">
        <f>IF(ISNUMBER(Input!B9844),IF(AND(Input!B9844&gt;=20,Input!B9844&lt;=700),Input!B9844,""),"")</f>
        <v/>
      </c>
      <c r="C9844">
        <f>IF(B9844="","",INT(A9844))</f>
        <v/>
      </c>
      <c r="D9844">
        <f>IF(B9844="","",HOUR(A9844))</f>
        <v/>
      </c>
      <c r="E9844">
        <f>IF(B9844="","",IF(INPUT!$I$1="","",IF(C9844&lt;(INT(INPUT!$I$1)-INPUT!$I$2),"Off Meds",IF(C9844&lt;=(INT(INPUT!$I$1)+INPUT!$I$2),"Washout","On Meds"))))</f>
        <v/>
      </c>
      <c r="F9844">
        <f>IF(B9844="","",1.509*(LN(B9844)^1.084-5.381))</f>
        <v/>
      </c>
      <c r="G9844">
        <f>IF(F9844="","",IF(F9844&lt;0,10*F9844^2,0))</f>
        <v/>
      </c>
      <c r="H9844">
        <f>IF(F9844="","",IF(F9844&gt;0,10*F9844^2,0))</f>
        <v/>
      </c>
    </row>
    <row r="9845">
      <c r="A9845">
        <f>Input!A9845</f>
        <v/>
      </c>
      <c r="B9845">
        <f>IF(ISNUMBER(Input!B9845),IF(AND(Input!B9845&gt;=20,Input!B9845&lt;=700),Input!B9845,""),"")</f>
        <v/>
      </c>
      <c r="C9845">
        <f>IF(B9845="","",INT(A9845))</f>
        <v/>
      </c>
      <c r="D9845">
        <f>IF(B9845="","",HOUR(A9845))</f>
        <v/>
      </c>
      <c r="E9845">
        <f>IF(B9845="","",IF(INPUT!$I$1="","",IF(C9845&lt;(INT(INPUT!$I$1)-INPUT!$I$2),"Off Meds",IF(C9845&lt;=(INT(INPUT!$I$1)+INPUT!$I$2),"Washout","On Meds"))))</f>
        <v/>
      </c>
      <c r="F9845">
        <f>IF(B9845="","",1.509*(LN(B9845)^1.084-5.381))</f>
        <v/>
      </c>
      <c r="G9845">
        <f>IF(F9845="","",IF(F9845&lt;0,10*F9845^2,0))</f>
        <v/>
      </c>
      <c r="H9845">
        <f>IF(F9845="","",IF(F9845&gt;0,10*F9845^2,0))</f>
        <v/>
      </c>
    </row>
    <row r="9846">
      <c r="A9846">
        <f>Input!A9846</f>
        <v/>
      </c>
      <c r="B9846">
        <f>IF(ISNUMBER(Input!B9846),IF(AND(Input!B9846&gt;=20,Input!B9846&lt;=700),Input!B9846,""),"")</f>
        <v/>
      </c>
      <c r="C9846">
        <f>IF(B9846="","",INT(A9846))</f>
        <v/>
      </c>
      <c r="D9846">
        <f>IF(B9846="","",HOUR(A9846))</f>
        <v/>
      </c>
      <c r="E9846">
        <f>IF(B9846="","",IF(INPUT!$I$1="","",IF(C9846&lt;(INT(INPUT!$I$1)-INPUT!$I$2),"Off Meds",IF(C9846&lt;=(INT(INPUT!$I$1)+INPUT!$I$2),"Washout","On Meds"))))</f>
        <v/>
      </c>
      <c r="F9846">
        <f>IF(B9846="","",1.509*(LN(B9846)^1.084-5.381))</f>
        <v/>
      </c>
      <c r="G9846">
        <f>IF(F9846="","",IF(F9846&lt;0,10*F9846^2,0))</f>
        <v/>
      </c>
      <c r="H9846">
        <f>IF(F9846="","",IF(F9846&gt;0,10*F9846^2,0))</f>
        <v/>
      </c>
    </row>
    <row r="9847">
      <c r="A9847">
        <f>Input!A9847</f>
        <v/>
      </c>
      <c r="B9847">
        <f>IF(ISNUMBER(Input!B9847),IF(AND(Input!B9847&gt;=20,Input!B9847&lt;=700),Input!B9847,""),"")</f>
        <v/>
      </c>
      <c r="C9847">
        <f>IF(B9847="","",INT(A9847))</f>
        <v/>
      </c>
      <c r="D9847">
        <f>IF(B9847="","",HOUR(A9847))</f>
        <v/>
      </c>
      <c r="E9847">
        <f>IF(B9847="","",IF(INPUT!$I$1="","",IF(C9847&lt;(INT(INPUT!$I$1)-INPUT!$I$2),"Off Meds",IF(C9847&lt;=(INT(INPUT!$I$1)+INPUT!$I$2),"Washout","On Meds"))))</f>
        <v/>
      </c>
      <c r="F9847">
        <f>IF(B9847="","",1.509*(LN(B9847)^1.084-5.381))</f>
        <v/>
      </c>
      <c r="G9847">
        <f>IF(F9847="","",IF(F9847&lt;0,10*F9847^2,0))</f>
        <v/>
      </c>
      <c r="H9847">
        <f>IF(F9847="","",IF(F9847&gt;0,10*F9847^2,0))</f>
        <v/>
      </c>
    </row>
    <row r="9848">
      <c r="A9848">
        <f>Input!A9848</f>
        <v/>
      </c>
      <c r="B9848">
        <f>IF(ISNUMBER(Input!B9848),IF(AND(Input!B9848&gt;=20,Input!B9848&lt;=700),Input!B9848,""),"")</f>
        <v/>
      </c>
      <c r="C9848">
        <f>IF(B9848="","",INT(A9848))</f>
        <v/>
      </c>
      <c r="D9848">
        <f>IF(B9848="","",HOUR(A9848))</f>
        <v/>
      </c>
      <c r="E9848">
        <f>IF(B9848="","",IF(INPUT!$I$1="","",IF(C9848&lt;(INT(INPUT!$I$1)-INPUT!$I$2),"Off Meds",IF(C9848&lt;=(INT(INPUT!$I$1)+INPUT!$I$2),"Washout","On Meds"))))</f>
        <v/>
      </c>
      <c r="F9848">
        <f>IF(B9848="","",1.509*(LN(B9848)^1.084-5.381))</f>
        <v/>
      </c>
      <c r="G9848">
        <f>IF(F9848="","",IF(F9848&lt;0,10*F9848^2,0))</f>
        <v/>
      </c>
      <c r="H9848">
        <f>IF(F9848="","",IF(F9848&gt;0,10*F9848^2,0))</f>
        <v/>
      </c>
    </row>
    <row r="9849">
      <c r="A9849">
        <f>Input!A9849</f>
        <v/>
      </c>
      <c r="B9849">
        <f>IF(ISNUMBER(Input!B9849),IF(AND(Input!B9849&gt;=20,Input!B9849&lt;=700),Input!B9849,""),"")</f>
        <v/>
      </c>
      <c r="C9849">
        <f>IF(B9849="","",INT(A9849))</f>
        <v/>
      </c>
      <c r="D9849">
        <f>IF(B9849="","",HOUR(A9849))</f>
        <v/>
      </c>
      <c r="E9849">
        <f>IF(B9849="","",IF(INPUT!$I$1="","",IF(C9849&lt;(INT(INPUT!$I$1)-INPUT!$I$2),"Off Meds",IF(C9849&lt;=(INT(INPUT!$I$1)+INPUT!$I$2),"Washout","On Meds"))))</f>
        <v/>
      </c>
      <c r="F9849">
        <f>IF(B9849="","",1.509*(LN(B9849)^1.084-5.381))</f>
        <v/>
      </c>
      <c r="G9849">
        <f>IF(F9849="","",IF(F9849&lt;0,10*F9849^2,0))</f>
        <v/>
      </c>
      <c r="H9849">
        <f>IF(F9849="","",IF(F9849&gt;0,10*F9849^2,0))</f>
        <v/>
      </c>
    </row>
    <row r="9850">
      <c r="A9850">
        <f>Input!A9850</f>
        <v/>
      </c>
      <c r="B9850">
        <f>IF(ISNUMBER(Input!B9850),IF(AND(Input!B9850&gt;=20,Input!B9850&lt;=700),Input!B9850,""),"")</f>
        <v/>
      </c>
      <c r="C9850">
        <f>IF(B9850="","",INT(A9850))</f>
        <v/>
      </c>
      <c r="D9850">
        <f>IF(B9850="","",HOUR(A9850))</f>
        <v/>
      </c>
      <c r="E9850">
        <f>IF(B9850="","",IF(INPUT!$I$1="","",IF(C9850&lt;(INT(INPUT!$I$1)-INPUT!$I$2),"Off Meds",IF(C9850&lt;=(INT(INPUT!$I$1)+INPUT!$I$2),"Washout","On Meds"))))</f>
        <v/>
      </c>
      <c r="F9850">
        <f>IF(B9850="","",1.509*(LN(B9850)^1.084-5.381))</f>
        <v/>
      </c>
      <c r="G9850">
        <f>IF(F9850="","",IF(F9850&lt;0,10*F9850^2,0))</f>
        <v/>
      </c>
      <c r="H9850">
        <f>IF(F9850="","",IF(F9850&gt;0,10*F9850^2,0))</f>
        <v/>
      </c>
    </row>
    <row r="9851">
      <c r="A9851">
        <f>Input!A9851</f>
        <v/>
      </c>
      <c r="B9851">
        <f>IF(ISNUMBER(Input!B9851),IF(AND(Input!B9851&gt;=20,Input!B9851&lt;=700),Input!B9851,""),"")</f>
        <v/>
      </c>
      <c r="C9851">
        <f>IF(B9851="","",INT(A9851))</f>
        <v/>
      </c>
      <c r="D9851">
        <f>IF(B9851="","",HOUR(A9851))</f>
        <v/>
      </c>
      <c r="E9851">
        <f>IF(B9851="","",IF(INPUT!$I$1="","",IF(C9851&lt;(INT(INPUT!$I$1)-INPUT!$I$2),"Off Meds",IF(C9851&lt;=(INT(INPUT!$I$1)+INPUT!$I$2),"Washout","On Meds"))))</f>
        <v/>
      </c>
      <c r="F9851">
        <f>IF(B9851="","",1.509*(LN(B9851)^1.084-5.381))</f>
        <v/>
      </c>
      <c r="G9851">
        <f>IF(F9851="","",IF(F9851&lt;0,10*F9851^2,0))</f>
        <v/>
      </c>
      <c r="H9851">
        <f>IF(F9851="","",IF(F9851&gt;0,10*F9851^2,0))</f>
        <v/>
      </c>
    </row>
    <row r="9852">
      <c r="A9852">
        <f>Input!A9852</f>
        <v/>
      </c>
      <c r="B9852">
        <f>IF(ISNUMBER(Input!B9852),IF(AND(Input!B9852&gt;=20,Input!B9852&lt;=700),Input!B9852,""),"")</f>
        <v/>
      </c>
      <c r="C9852">
        <f>IF(B9852="","",INT(A9852))</f>
        <v/>
      </c>
      <c r="D9852">
        <f>IF(B9852="","",HOUR(A9852))</f>
        <v/>
      </c>
      <c r="E9852">
        <f>IF(B9852="","",IF(INPUT!$I$1="","",IF(C9852&lt;(INT(INPUT!$I$1)-INPUT!$I$2),"Off Meds",IF(C9852&lt;=(INT(INPUT!$I$1)+INPUT!$I$2),"Washout","On Meds"))))</f>
        <v/>
      </c>
      <c r="F9852">
        <f>IF(B9852="","",1.509*(LN(B9852)^1.084-5.381))</f>
        <v/>
      </c>
      <c r="G9852">
        <f>IF(F9852="","",IF(F9852&lt;0,10*F9852^2,0))</f>
        <v/>
      </c>
      <c r="H9852">
        <f>IF(F9852="","",IF(F9852&gt;0,10*F9852^2,0))</f>
        <v/>
      </c>
    </row>
    <row r="9853">
      <c r="A9853">
        <f>Input!A9853</f>
        <v/>
      </c>
      <c r="B9853">
        <f>IF(ISNUMBER(Input!B9853),IF(AND(Input!B9853&gt;=20,Input!B9853&lt;=700),Input!B9853,""),"")</f>
        <v/>
      </c>
      <c r="C9853">
        <f>IF(B9853="","",INT(A9853))</f>
        <v/>
      </c>
      <c r="D9853">
        <f>IF(B9853="","",HOUR(A9853))</f>
        <v/>
      </c>
      <c r="E9853">
        <f>IF(B9853="","",IF(INPUT!$I$1="","",IF(C9853&lt;(INT(INPUT!$I$1)-INPUT!$I$2),"Off Meds",IF(C9853&lt;=(INT(INPUT!$I$1)+INPUT!$I$2),"Washout","On Meds"))))</f>
        <v/>
      </c>
      <c r="F9853">
        <f>IF(B9853="","",1.509*(LN(B9853)^1.084-5.381))</f>
        <v/>
      </c>
      <c r="G9853">
        <f>IF(F9853="","",IF(F9853&lt;0,10*F9853^2,0))</f>
        <v/>
      </c>
      <c r="H9853">
        <f>IF(F9853="","",IF(F9853&gt;0,10*F9853^2,0))</f>
        <v/>
      </c>
    </row>
    <row r="9854">
      <c r="A9854">
        <f>Input!A9854</f>
        <v/>
      </c>
      <c r="B9854">
        <f>IF(ISNUMBER(Input!B9854),IF(AND(Input!B9854&gt;=20,Input!B9854&lt;=700),Input!B9854,""),"")</f>
        <v/>
      </c>
      <c r="C9854">
        <f>IF(B9854="","",INT(A9854))</f>
        <v/>
      </c>
      <c r="D9854">
        <f>IF(B9854="","",HOUR(A9854))</f>
        <v/>
      </c>
      <c r="E9854">
        <f>IF(B9854="","",IF(INPUT!$I$1="","",IF(C9854&lt;(INT(INPUT!$I$1)-INPUT!$I$2),"Off Meds",IF(C9854&lt;=(INT(INPUT!$I$1)+INPUT!$I$2),"Washout","On Meds"))))</f>
        <v/>
      </c>
      <c r="F9854">
        <f>IF(B9854="","",1.509*(LN(B9854)^1.084-5.381))</f>
        <v/>
      </c>
      <c r="G9854">
        <f>IF(F9854="","",IF(F9854&lt;0,10*F9854^2,0))</f>
        <v/>
      </c>
      <c r="H9854">
        <f>IF(F9854="","",IF(F9854&gt;0,10*F9854^2,0))</f>
        <v/>
      </c>
    </row>
    <row r="9855">
      <c r="A9855">
        <f>Input!A9855</f>
        <v/>
      </c>
      <c r="B9855">
        <f>IF(ISNUMBER(Input!B9855),IF(AND(Input!B9855&gt;=20,Input!B9855&lt;=700),Input!B9855,""),"")</f>
        <v/>
      </c>
      <c r="C9855">
        <f>IF(B9855="","",INT(A9855))</f>
        <v/>
      </c>
      <c r="D9855">
        <f>IF(B9855="","",HOUR(A9855))</f>
        <v/>
      </c>
      <c r="E9855">
        <f>IF(B9855="","",IF(INPUT!$I$1="","",IF(C9855&lt;(INT(INPUT!$I$1)-INPUT!$I$2),"Off Meds",IF(C9855&lt;=(INT(INPUT!$I$1)+INPUT!$I$2),"Washout","On Meds"))))</f>
        <v/>
      </c>
      <c r="F9855">
        <f>IF(B9855="","",1.509*(LN(B9855)^1.084-5.381))</f>
        <v/>
      </c>
      <c r="G9855">
        <f>IF(F9855="","",IF(F9855&lt;0,10*F9855^2,0))</f>
        <v/>
      </c>
      <c r="H9855">
        <f>IF(F9855="","",IF(F9855&gt;0,10*F9855^2,0))</f>
        <v/>
      </c>
    </row>
    <row r="9856">
      <c r="A9856">
        <f>Input!A9856</f>
        <v/>
      </c>
      <c r="B9856">
        <f>IF(ISNUMBER(Input!B9856),IF(AND(Input!B9856&gt;=20,Input!B9856&lt;=700),Input!B9856,""),"")</f>
        <v/>
      </c>
      <c r="C9856">
        <f>IF(B9856="","",INT(A9856))</f>
        <v/>
      </c>
      <c r="D9856">
        <f>IF(B9856="","",HOUR(A9856))</f>
        <v/>
      </c>
      <c r="E9856">
        <f>IF(B9856="","",IF(INPUT!$I$1="","",IF(C9856&lt;(INT(INPUT!$I$1)-INPUT!$I$2),"Off Meds",IF(C9856&lt;=(INT(INPUT!$I$1)+INPUT!$I$2),"Washout","On Meds"))))</f>
        <v/>
      </c>
      <c r="F9856">
        <f>IF(B9856="","",1.509*(LN(B9856)^1.084-5.381))</f>
        <v/>
      </c>
      <c r="G9856">
        <f>IF(F9856="","",IF(F9856&lt;0,10*F9856^2,0))</f>
        <v/>
      </c>
      <c r="H9856">
        <f>IF(F9856="","",IF(F9856&gt;0,10*F9856^2,0))</f>
        <v/>
      </c>
    </row>
    <row r="9857">
      <c r="A9857">
        <f>Input!A9857</f>
        <v/>
      </c>
      <c r="B9857">
        <f>IF(ISNUMBER(Input!B9857),IF(AND(Input!B9857&gt;=20,Input!B9857&lt;=700),Input!B9857,""),"")</f>
        <v/>
      </c>
      <c r="C9857">
        <f>IF(B9857="","",INT(A9857))</f>
        <v/>
      </c>
      <c r="D9857">
        <f>IF(B9857="","",HOUR(A9857))</f>
        <v/>
      </c>
      <c r="E9857">
        <f>IF(B9857="","",IF(INPUT!$I$1="","",IF(C9857&lt;(INT(INPUT!$I$1)-INPUT!$I$2),"Off Meds",IF(C9857&lt;=(INT(INPUT!$I$1)+INPUT!$I$2),"Washout","On Meds"))))</f>
        <v/>
      </c>
      <c r="F9857">
        <f>IF(B9857="","",1.509*(LN(B9857)^1.084-5.381))</f>
        <v/>
      </c>
      <c r="G9857">
        <f>IF(F9857="","",IF(F9857&lt;0,10*F9857^2,0))</f>
        <v/>
      </c>
      <c r="H9857">
        <f>IF(F9857="","",IF(F9857&gt;0,10*F9857^2,0))</f>
        <v/>
      </c>
    </row>
    <row r="9858">
      <c r="A9858">
        <f>Input!A9858</f>
        <v/>
      </c>
      <c r="B9858">
        <f>IF(ISNUMBER(Input!B9858),IF(AND(Input!B9858&gt;=20,Input!B9858&lt;=700),Input!B9858,""),"")</f>
        <v/>
      </c>
      <c r="C9858">
        <f>IF(B9858="","",INT(A9858))</f>
        <v/>
      </c>
      <c r="D9858">
        <f>IF(B9858="","",HOUR(A9858))</f>
        <v/>
      </c>
      <c r="E9858">
        <f>IF(B9858="","",IF(INPUT!$I$1="","",IF(C9858&lt;(INT(INPUT!$I$1)-INPUT!$I$2),"Off Meds",IF(C9858&lt;=(INT(INPUT!$I$1)+INPUT!$I$2),"Washout","On Meds"))))</f>
        <v/>
      </c>
      <c r="F9858">
        <f>IF(B9858="","",1.509*(LN(B9858)^1.084-5.381))</f>
        <v/>
      </c>
      <c r="G9858">
        <f>IF(F9858="","",IF(F9858&lt;0,10*F9858^2,0))</f>
        <v/>
      </c>
      <c r="H9858">
        <f>IF(F9858="","",IF(F9858&gt;0,10*F9858^2,0))</f>
        <v/>
      </c>
    </row>
    <row r="9859">
      <c r="A9859">
        <f>Input!A9859</f>
        <v/>
      </c>
      <c r="B9859">
        <f>IF(ISNUMBER(Input!B9859),IF(AND(Input!B9859&gt;=20,Input!B9859&lt;=700),Input!B9859,""),"")</f>
        <v/>
      </c>
      <c r="C9859">
        <f>IF(B9859="","",INT(A9859))</f>
        <v/>
      </c>
      <c r="D9859">
        <f>IF(B9859="","",HOUR(A9859))</f>
        <v/>
      </c>
      <c r="E9859">
        <f>IF(B9859="","",IF(INPUT!$I$1="","",IF(C9859&lt;(INT(INPUT!$I$1)-INPUT!$I$2),"Off Meds",IF(C9859&lt;=(INT(INPUT!$I$1)+INPUT!$I$2),"Washout","On Meds"))))</f>
        <v/>
      </c>
      <c r="F9859">
        <f>IF(B9859="","",1.509*(LN(B9859)^1.084-5.381))</f>
        <v/>
      </c>
      <c r="G9859">
        <f>IF(F9859="","",IF(F9859&lt;0,10*F9859^2,0))</f>
        <v/>
      </c>
      <c r="H9859">
        <f>IF(F9859="","",IF(F9859&gt;0,10*F9859^2,0))</f>
        <v/>
      </c>
    </row>
    <row r="9860">
      <c r="A9860">
        <f>Input!A9860</f>
        <v/>
      </c>
      <c r="B9860">
        <f>IF(ISNUMBER(Input!B9860),IF(AND(Input!B9860&gt;=20,Input!B9860&lt;=700),Input!B9860,""),"")</f>
        <v/>
      </c>
      <c r="C9860">
        <f>IF(B9860="","",INT(A9860))</f>
        <v/>
      </c>
      <c r="D9860">
        <f>IF(B9860="","",HOUR(A9860))</f>
        <v/>
      </c>
      <c r="E9860">
        <f>IF(B9860="","",IF(INPUT!$I$1="","",IF(C9860&lt;(INT(INPUT!$I$1)-INPUT!$I$2),"Off Meds",IF(C9860&lt;=(INT(INPUT!$I$1)+INPUT!$I$2),"Washout","On Meds"))))</f>
        <v/>
      </c>
      <c r="F9860">
        <f>IF(B9860="","",1.509*(LN(B9860)^1.084-5.381))</f>
        <v/>
      </c>
      <c r="G9860">
        <f>IF(F9860="","",IF(F9860&lt;0,10*F9860^2,0))</f>
        <v/>
      </c>
      <c r="H9860">
        <f>IF(F9860="","",IF(F9860&gt;0,10*F9860^2,0))</f>
        <v/>
      </c>
    </row>
    <row r="9861">
      <c r="A9861">
        <f>Input!A9861</f>
        <v/>
      </c>
      <c r="B9861">
        <f>IF(ISNUMBER(Input!B9861),IF(AND(Input!B9861&gt;=20,Input!B9861&lt;=700),Input!B9861,""),"")</f>
        <v/>
      </c>
      <c r="C9861">
        <f>IF(B9861="","",INT(A9861))</f>
        <v/>
      </c>
      <c r="D9861">
        <f>IF(B9861="","",HOUR(A9861))</f>
        <v/>
      </c>
      <c r="E9861">
        <f>IF(B9861="","",IF(INPUT!$I$1="","",IF(C9861&lt;(INT(INPUT!$I$1)-INPUT!$I$2),"Off Meds",IF(C9861&lt;=(INT(INPUT!$I$1)+INPUT!$I$2),"Washout","On Meds"))))</f>
        <v/>
      </c>
      <c r="F9861">
        <f>IF(B9861="","",1.509*(LN(B9861)^1.084-5.381))</f>
        <v/>
      </c>
      <c r="G9861">
        <f>IF(F9861="","",IF(F9861&lt;0,10*F9861^2,0))</f>
        <v/>
      </c>
      <c r="H9861">
        <f>IF(F9861="","",IF(F9861&gt;0,10*F9861^2,0))</f>
        <v/>
      </c>
    </row>
    <row r="9862">
      <c r="A9862">
        <f>Input!A9862</f>
        <v/>
      </c>
      <c r="B9862">
        <f>IF(ISNUMBER(Input!B9862),IF(AND(Input!B9862&gt;=20,Input!B9862&lt;=700),Input!B9862,""),"")</f>
        <v/>
      </c>
      <c r="C9862">
        <f>IF(B9862="","",INT(A9862))</f>
        <v/>
      </c>
      <c r="D9862">
        <f>IF(B9862="","",HOUR(A9862))</f>
        <v/>
      </c>
      <c r="E9862">
        <f>IF(B9862="","",IF(INPUT!$I$1="","",IF(C9862&lt;(INT(INPUT!$I$1)-INPUT!$I$2),"Off Meds",IF(C9862&lt;=(INT(INPUT!$I$1)+INPUT!$I$2),"Washout","On Meds"))))</f>
        <v/>
      </c>
      <c r="F9862">
        <f>IF(B9862="","",1.509*(LN(B9862)^1.084-5.381))</f>
        <v/>
      </c>
      <c r="G9862">
        <f>IF(F9862="","",IF(F9862&lt;0,10*F9862^2,0))</f>
        <v/>
      </c>
      <c r="H9862">
        <f>IF(F9862="","",IF(F9862&gt;0,10*F9862^2,0))</f>
        <v/>
      </c>
    </row>
    <row r="9863">
      <c r="A9863">
        <f>Input!A9863</f>
        <v/>
      </c>
      <c r="B9863">
        <f>IF(ISNUMBER(Input!B9863),IF(AND(Input!B9863&gt;=20,Input!B9863&lt;=700),Input!B9863,""),"")</f>
        <v/>
      </c>
      <c r="C9863">
        <f>IF(B9863="","",INT(A9863))</f>
        <v/>
      </c>
      <c r="D9863">
        <f>IF(B9863="","",HOUR(A9863))</f>
        <v/>
      </c>
      <c r="E9863">
        <f>IF(B9863="","",IF(INPUT!$I$1="","",IF(C9863&lt;(INT(INPUT!$I$1)-INPUT!$I$2),"Off Meds",IF(C9863&lt;=(INT(INPUT!$I$1)+INPUT!$I$2),"Washout","On Meds"))))</f>
        <v/>
      </c>
      <c r="F9863">
        <f>IF(B9863="","",1.509*(LN(B9863)^1.084-5.381))</f>
        <v/>
      </c>
      <c r="G9863">
        <f>IF(F9863="","",IF(F9863&lt;0,10*F9863^2,0))</f>
        <v/>
      </c>
      <c r="H9863">
        <f>IF(F9863="","",IF(F9863&gt;0,10*F9863^2,0))</f>
        <v/>
      </c>
    </row>
    <row r="9864">
      <c r="A9864">
        <f>Input!A9864</f>
        <v/>
      </c>
      <c r="B9864">
        <f>IF(ISNUMBER(Input!B9864),IF(AND(Input!B9864&gt;=20,Input!B9864&lt;=700),Input!B9864,""),"")</f>
        <v/>
      </c>
      <c r="C9864">
        <f>IF(B9864="","",INT(A9864))</f>
        <v/>
      </c>
      <c r="D9864">
        <f>IF(B9864="","",HOUR(A9864))</f>
        <v/>
      </c>
      <c r="E9864">
        <f>IF(B9864="","",IF(INPUT!$I$1="","",IF(C9864&lt;(INT(INPUT!$I$1)-INPUT!$I$2),"Off Meds",IF(C9864&lt;=(INT(INPUT!$I$1)+INPUT!$I$2),"Washout","On Meds"))))</f>
        <v/>
      </c>
      <c r="F9864">
        <f>IF(B9864="","",1.509*(LN(B9864)^1.084-5.381))</f>
        <v/>
      </c>
      <c r="G9864">
        <f>IF(F9864="","",IF(F9864&lt;0,10*F9864^2,0))</f>
        <v/>
      </c>
      <c r="H9864">
        <f>IF(F9864="","",IF(F9864&gt;0,10*F9864^2,0))</f>
        <v/>
      </c>
    </row>
    <row r="9865">
      <c r="A9865">
        <f>Input!A9865</f>
        <v/>
      </c>
      <c r="B9865">
        <f>IF(ISNUMBER(Input!B9865),IF(AND(Input!B9865&gt;=20,Input!B9865&lt;=700),Input!B9865,""),"")</f>
        <v/>
      </c>
      <c r="C9865">
        <f>IF(B9865="","",INT(A9865))</f>
        <v/>
      </c>
      <c r="D9865">
        <f>IF(B9865="","",HOUR(A9865))</f>
        <v/>
      </c>
      <c r="E9865">
        <f>IF(B9865="","",IF(INPUT!$I$1="","",IF(C9865&lt;(INT(INPUT!$I$1)-INPUT!$I$2),"Off Meds",IF(C9865&lt;=(INT(INPUT!$I$1)+INPUT!$I$2),"Washout","On Meds"))))</f>
        <v/>
      </c>
      <c r="F9865">
        <f>IF(B9865="","",1.509*(LN(B9865)^1.084-5.381))</f>
        <v/>
      </c>
      <c r="G9865">
        <f>IF(F9865="","",IF(F9865&lt;0,10*F9865^2,0))</f>
        <v/>
      </c>
      <c r="H9865">
        <f>IF(F9865="","",IF(F9865&gt;0,10*F9865^2,0))</f>
        <v/>
      </c>
    </row>
    <row r="9866">
      <c r="A9866">
        <f>Input!A9866</f>
        <v/>
      </c>
      <c r="B9866">
        <f>IF(ISNUMBER(Input!B9866),IF(AND(Input!B9866&gt;=20,Input!B9866&lt;=700),Input!B9866,""),"")</f>
        <v/>
      </c>
      <c r="C9866">
        <f>IF(B9866="","",INT(A9866))</f>
        <v/>
      </c>
      <c r="D9866">
        <f>IF(B9866="","",HOUR(A9866))</f>
        <v/>
      </c>
      <c r="E9866">
        <f>IF(B9866="","",IF(INPUT!$I$1="","",IF(C9866&lt;(INT(INPUT!$I$1)-INPUT!$I$2),"Off Meds",IF(C9866&lt;=(INT(INPUT!$I$1)+INPUT!$I$2),"Washout","On Meds"))))</f>
        <v/>
      </c>
      <c r="F9866">
        <f>IF(B9866="","",1.509*(LN(B9866)^1.084-5.381))</f>
        <v/>
      </c>
      <c r="G9866">
        <f>IF(F9866="","",IF(F9866&lt;0,10*F9866^2,0))</f>
        <v/>
      </c>
      <c r="H9866">
        <f>IF(F9866="","",IF(F9866&gt;0,10*F9866^2,0))</f>
        <v/>
      </c>
    </row>
    <row r="9867">
      <c r="A9867">
        <f>Input!A9867</f>
        <v/>
      </c>
      <c r="B9867">
        <f>IF(ISNUMBER(Input!B9867),IF(AND(Input!B9867&gt;=20,Input!B9867&lt;=700),Input!B9867,""),"")</f>
        <v/>
      </c>
      <c r="C9867">
        <f>IF(B9867="","",INT(A9867))</f>
        <v/>
      </c>
      <c r="D9867">
        <f>IF(B9867="","",HOUR(A9867))</f>
        <v/>
      </c>
      <c r="E9867">
        <f>IF(B9867="","",IF(INPUT!$I$1="","",IF(C9867&lt;(INT(INPUT!$I$1)-INPUT!$I$2),"Off Meds",IF(C9867&lt;=(INT(INPUT!$I$1)+INPUT!$I$2),"Washout","On Meds"))))</f>
        <v/>
      </c>
      <c r="F9867">
        <f>IF(B9867="","",1.509*(LN(B9867)^1.084-5.381))</f>
        <v/>
      </c>
      <c r="G9867">
        <f>IF(F9867="","",IF(F9867&lt;0,10*F9867^2,0))</f>
        <v/>
      </c>
      <c r="H9867">
        <f>IF(F9867="","",IF(F9867&gt;0,10*F9867^2,0))</f>
        <v/>
      </c>
    </row>
    <row r="9868">
      <c r="A9868">
        <f>Input!A9868</f>
        <v/>
      </c>
      <c r="B9868">
        <f>IF(ISNUMBER(Input!B9868),IF(AND(Input!B9868&gt;=20,Input!B9868&lt;=700),Input!B9868,""),"")</f>
        <v/>
      </c>
      <c r="C9868">
        <f>IF(B9868="","",INT(A9868))</f>
        <v/>
      </c>
      <c r="D9868">
        <f>IF(B9868="","",HOUR(A9868))</f>
        <v/>
      </c>
      <c r="E9868">
        <f>IF(B9868="","",IF(INPUT!$I$1="","",IF(C9868&lt;(INT(INPUT!$I$1)-INPUT!$I$2),"Off Meds",IF(C9868&lt;=(INT(INPUT!$I$1)+INPUT!$I$2),"Washout","On Meds"))))</f>
        <v/>
      </c>
      <c r="F9868">
        <f>IF(B9868="","",1.509*(LN(B9868)^1.084-5.381))</f>
        <v/>
      </c>
      <c r="G9868">
        <f>IF(F9868="","",IF(F9868&lt;0,10*F9868^2,0))</f>
        <v/>
      </c>
      <c r="H9868">
        <f>IF(F9868="","",IF(F9868&gt;0,10*F9868^2,0))</f>
        <v/>
      </c>
    </row>
    <row r="9869">
      <c r="A9869">
        <f>Input!A9869</f>
        <v/>
      </c>
      <c r="B9869">
        <f>IF(ISNUMBER(Input!B9869),IF(AND(Input!B9869&gt;=20,Input!B9869&lt;=700),Input!B9869,""),"")</f>
        <v/>
      </c>
      <c r="C9869">
        <f>IF(B9869="","",INT(A9869))</f>
        <v/>
      </c>
      <c r="D9869">
        <f>IF(B9869="","",HOUR(A9869))</f>
        <v/>
      </c>
      <c r="E9869">
        <f>IF(B9869="","",IF(INPUT!$I$1="","",IF(C9869&lt;(INT(INPUT!$I$1)-INPUT!$I$2),"Off Meds",IF(C9869&lt;=(INT(INPUT!$I$1)+INPUT!$I$2),"Washout","On Meds"))))</f>
        <v/>
      </c>
      <c r="F9869">
        <f>IF(B9869="","",1.509*(LN(B9869)^1.084-5.381))</f>
        <v/>
      </c>
      <c r="G9869">
        <f>IF(F9869="","",IF(F9869&lt;0,10*F9869^2,0))</f>
        <v/>
      </c>
      <c r="H9869">
        <f>IF(F9869="","",IF(F9869&gt;0,10*F9869^2,0))</f>
        <v/>
      </c>
    </row>
    <row r="9870">
      <c r="A9870">
        <f>Input!A9870</f>
        <v/>
      </c>
      <c r="B9870">
        <f>IF(ISNUMBER(Input!B9870),IF(AND(Input!B9870&gt;=20,Input!B9870&lt;=700),Input!B9870,""),"")</f>
        <v/>
      </c>
      <c r="C9870">
        <f>IF(B9870="","",INT(A9870))</f>
        <v/>
      </c>
      <c r="D9870">
        <f>IF(B9870="","",HOUR(A9870))</f>
        <v/>
      </c>
      <c r="E9870">
        <f>IF(B9870="","",IF(INPUT!$I$1="","",IF(C9870&lt;(INT(INPUT!$I$1)-INPUT!$I$2),"Off Meds",IF(C9870&lt;=(INT(INPUT!$I$1)+INPUT!$I$2),"Washout","On Meds"))))</f>
        <v/>
      </c>
      <c r="F9870">
        <f>IF(B9870="","",1.509*(LN(B9870)^1.084-5.381))</f>
        <v/>
      </c>
      <c r="G9870">
        <f>IF(F9870="","",IF(F9870&lt;0,10*F9870^2,0))</f>
        <v/>
      </c>
      <c r="H9870">
        <f>IF(F9870="","",IF(F9870&gt;0,10*F9870^2,0))</f>
        <v/>
      </c>
    </row>
    <row r="9871">
      <c r="A9871">
        <f>Input!A9871</f>
        <v/>
      </c>
      <c r="B9871">
        <f>IF(ISNUMBER(Input!B9871),IF(AND(Input!B9871&gt;=20,Input!B9871&lt;=700),Input!B9871,""),"")</f>
        <v/>
      </c>
      <c r="C9871">
        <f>IF(B9871="","",INT(A9871))</f>
        <v/>
      </c>
      <c r="D9871">
        <f>IF(B9871="","",HOUR(A9871))</f>
        <v/>
      </c>
      <c r="E9871">
        <f>IF(B9871="","",IF(INPUT!$I$1="","",IF(C9871&lt;(INT(INPUT!$I$1)-INPUT!$I$2),"Off Meds",IF(C9871&lt;=(INT(INPUT!$I$1)+INPUT!$I$2),"Washout","On Meds"))))</f>
        <v/>
      </c>
      <c r="F9871">
        <f>IF(B9871="","",1.509*(LN(B9871)^1.084-5.381))</f>
        <v/>
      </c>
      <c r="G9871">
        <f>IF(F9871="","",IF(F9871&lt;0,10*F9871^2,0))</f>
        <v/>
      </c>
      <c r="H9871">
        <f>IF(F9871="","",IF(F9871&gt;0,10*F9871^2,0))</f>
        <v/>
      </c>
    </row>
    <row r="9872">
      <c r="A9872">
        <f>Input!A9872</f>
        <v/>
      </c>
      <c r="B9872">
        <f>IF(ISNUMBER(Input!B9872),IF(AND(Input!B9872&gt;=20,Input!B9872&lt;=700),Input!B9872,""),"")</f>
        <v/>
      </c>
      <c r="C9872">
        <f>IF(B9872="","",INT(A9872))</f>
        <v/>
      </c>
      <c r="D9872">
        <f>IF(B9872="","",HOUR(A9872))</f>
        <v/>
      </c>
      <c r="E9872">
        <f>IF(B9872="","",IF(INPUT!$I$1="","",IF(C9872&lt;(INT(INPUT!$I$1)-INPUT!$I$2),"Off Meds",IF(C9872&lt;=(INT(INPUT!$I$1)+INPUT!$I$2),"Washout","On Meds"))))</f>
        <v/>
      </c>
      <c r="F9872">
        <f>IF(B9872="","",1.509*(LN(B9872)^1.084-5.381))</f>
        <v/>
      </c>
      <c r="G9872">
        <f>IF(F9872="","",IF(F9872&lt;0,10*F9872^2,0))</f>
        <v/>
      </c>
      <c r="H9872">
        <f>IF(F9872="","",IF(F9872&gt;0,10*F9872^2,0))</f>
        <v/>
      </c>
    </row>
    <row r="9873">
      <c r="A9873">
        <f>Input!A9873</f>
        <v/>
      </c>
      <c r="B9873">
        <f>IF(ISNUMBER(Input!B9873),IF(AND(Input!B9873&gt;=20,Input!B9873&lt;=700),Input!B9873,""),"")</f>
        <v/>
      </c>
      <c r="C9873">
        <f>IF(B9873="","",INT(A9873))</f>
        <v/>
      </c>
      <c r="D9873">
        <f>IF(B9873="","",HOUR(A9873))</f>
        <v/>
      </c>
      <c r="E9873">
        <f>IF(B9873="","",IF(INPUT!$I$1="","",IF(C9873&lt;(INT(INPUT!$I$1)-INPUT!$I$2),"Off Meds",IF(C9873&lt;=(INT(INPUT!$I$1)+INPUT!$I$2),"Washout","On Meds"))))</f>
        <v/>
      </c>
      <c r="F9873">
        <f>IF(B9873="","",1.509*(LN(B9873)^1.084-5.381))</f>
        <v/>
      </c>
      <c r="G9873">
        <f>IF(F9873="","",IF(F9873&lt;0,10*F9873^2,0))</f>
        <v/>
      </c>
      <c r="H9873">
        <f>IF(F9873="","",IF(F9873&gt;0,10*F9873^2,0))</f>
        <v/>
      </c>
    </row>
    <row r="9874">
      <c r="A9874">
        <f>Input!A9874</f>
        <v/>
      </c>
      <c r="B9874">
        <f>IF(ISNUMBER(Input!B9874),IF(AND(Input!B9874&gt;=20,Input!B9874&lt;=700),Input!B9874,""),"")</f>
        <v/>
      </c>
      <c r="C9874">
        <f>IF(B9874="","",INT(A9874))</f>
        <v/>
      </c>
      <c r="D9874">
        <f>IF(B9874="","",HOUR(A9874))</f>
        <v/>
      </c>
      <c r="E9874">
        <f>IF(B9874="","",IF(INPUT!$I$1="","",IF(C9874&lt;(INT(INPUT!$I$1)-INPUT!$I$2),"Off Meds",IF(C9874&lt;=(INT(INPUT!$I$1)+INPUT!$I$2),"Washout","On Meds"))))</f>
        <v/>
      </c>
      <c r="F9874">
        <f>IF(B9874="","",1.509*(LN(B9874)^1.084-5.381))</f>
        <v/>
      </c>
      <c r="G9874">
        <f>IF(F9874="","",IF(F9874&lt;0,10*F9874^2,0))</f>
        <v/>
      </c>
      <c r="H9874">
        <f>IF(F9874="","",IF(F9874&gt;0,10*F9874^2,0))</f>
        <v/>
      </c>
    </row>
    <row r="9875">
      <c r="A9875">
        <f>Input!A9875</f>
        <v/>
      </c>
      <c r="B9875">
        <f>IF(ISNUMBER(Input!B9875),IF(AND(Input!B9875&gt;=20,Input!B9875&lt;=700),Input!B9875,""),"")</f>
        <v/>
      </c>
      <c r="C9875">
        <f>IF(B9875="","",INT(A9875))</f>
        <v/>
      </c>
      <c r="D9875">
        <f>IF(B9875="","",HOUR(A9875))</f>
        <v/>
      </c>
      <c r="E9875">
        <f>IF(B9875="","",IF(INPUT!$I$1="","",IF(C9875&lt;(INT(INPUT!$I$1)-INPUT!$I$2),"Off Meds",IF(C9875&lt;=(INT(INPUT!$I$1)+INPUT!$I$2),"Washout","On Meds"))))</f>
        <v/>
      </c>
      <c r="F9875">
        <f>IF(B9875="","",1.509*(LN(B9875)^1.084-5.381))</f>
        <v/>
      </c>
      <c r="G9875">
        <f>IF(F9875="","",IF(F9875&lt;0,10*F9875^2,0))</f>
        <v/>
      </c>
      <c r="H9875">
        <f>IF(F9875="","",IF(F9875&gt;0,10*F9875^2,0))</f>
        <v/>
      </c>
    </row>
    <row r="9876">
      <c r="A9876">
        <f>Input!A9876</f>
        <v/>
      </c>
      <c r="B9876">
        <f>IF(ISNUMBER(Input!B9876),IF(AND(Input!B9876&gt;=20,Input!B9876&lt;=700),Input!B9876,""),"")</f>
        <v/>
      </c>
      <c r="C9876">
        <f>IF(B9876="","",INT(A9876))</f>
        <v/>
      </c>
      <c r="D9876">
        <f>IF(B9876="","",HOUR(A9876))</f>
        <v/>
      </c>
      <c r="E9876">
        <f>IF(B9876="","",IF(INPUT!$I$1="","",IF(C9876&lt;(INT(INPUT!$I$1)-INPUT!$I$2),"Off Meds",IF(C9876&lt;=(INT(INPUT!$I$1)+INPUT!$I$2),"Washout","On Meds"))))</f>
        <v/>
      </c>
      <c r="F9876">
        <f>IF(B9876="","",1.509*(LN(B9876)^1.084-5.381))</f>
        <v/>
      </c>
      <c r="G9876">
        <f>IF(F9876="","",IF(F9876&lt;0,10*F9876^2,0))</f>
        <v/>
      </c>
      <c r="H9876">
        <f>IF(F9876="","",IF(F9876&gt;0,10*F9876^2,0))</f>
        <v/>
      </c>
    </row>
    <row r="9877">
      <c r="A9877">
        <f>Input!A9877</f>
        <v/>
      </c>
      <c r="B9877">
        <f>IF(ISNUMBER(Input!B9877),IF(AND(Input!B9877&gt;=20,Input!B9877&lt;=700),Input!B9877,""),"")</f>
        <v/>
      </c>
      <c r="C9877">
        <f>IF(B9877="","",INT(A9877))</f>
        <v/>
      </c>
      <c r="D9877">
        <f>IF(B9877="","",HOUR(A9877))</f>
        <v/>
      </c>
      <c r="E9877">
        <f>IF(B9877="","",IF(INPUT!$I$1="","",IF(C9877&lt;(INT(INPUT!$I$1)-INPUT!$I$2),"Off Meds",IF(C9877&lt;=(INT(INPUT!$I$1)+INPUT!$I$2),"Washout","On Meds"))))</f>
        <v/>
      </c>
      <c r="F9877">
        <f>IF(B9877="","",1.509*(LN(B9877)^1.084-5.381))</f>
        <v/>
      </c>
      <c r="G9877">
        <f>IF(F9877="","",IF(F9877&lt;0,10*F9877^2,0))</f>
        <v/>
      </c>
      <c r="H9877">
        <f>IF(F9877="","",IF(F9877&gt;0,10*F9877^2,0))</f>
        <v/>
      </c>
    </row>
    <row r="9878">
      <c r="A9878">
        <f>Input!A9878</f>
        <v/>
      </c>
      <c r="B9878">
        <f>IF(ISNUMBER(Input!B9878),IF(AND(Input!B9878&gt;=20,Input!B9878&lt;=700),Input!B9878,""),"")</f>
        <v/>
      </c>
      <c r="C9878">
        <f>IF(B9878="","",INT(A9878))</f>
        <v/>
      </c>
      <c r="D9878">
        <f>IF(B9878="","",HOUR(A9878))</f>
        <v/>
      </c>
      <c r="E9878">
        <f>IF(B9878="","",IF(INPUT!$I$1="","",IF(C9878&lt;(INT(INPUT!$I$1)-INPUT!$I$2),"Off Meds",IF(C9878&lt;=(INT(INPUT!$I$1)+INPUT!$I$2),"Washout","On Meds"))))</f>
        <v/>
      </c>
      <c r="F9878">
        <f>IF(B9878="","",1.509*(LN(B9878)^1.084-5.381))</f>
        <v/>
      </c>
      <c r="G9878">
        <f>IF(F9878="","",IF(F9878&lt;0,10*F9878^2,0))</f>
        <v/>
      </c>
      <c r="H9878">
        <f>IF(F9878="","",IF(F9878&gt;0,10*F9878^2,0))</f>
        <v/>
      </c>
    </row>
    <row r="9879">
      <c r="A9879">
        <f>Input!A9879</f>
        <v/>
      </c>
      <c r="B9879">
        <f>IF(ISNUMBER(Input!B9879),IF(AND(Input!B9879&gt;=20,Input!B9879&lt;=700),Input!B9879,""),"")</f>
        <v/>
      </c>
      <c r="C9879">
        <f>IF(B9879="","",INT(A9879))</f>
        <v/>
      </c>
      <c r="D9879">
        <f>IF(B9879="","",HOUR(A9879))</f>
        <v/>
      </c>
      <c r="E9879">
        <f>IF(B9879="","",IF(INPUT!$I$1="","",IF(C9879&lt;(INT(INPUT!$I$1)-INPUT!$I$2),"Off Meds",IF(C9879&lt;=(INT(INPUT!$I$1)+INPUT!$I$2),"Washout","On Meds"))))</f>
        <v/>
      </c>
      <c r="F9879">
        <f>IF(B9879="","",1.509*(LN(B9879)^1.084-5.381))</f>
        <v/>
      </c>
      <c r="G9879">
        <f>IF(F9879="","",IF(F9879&lt;0,10*F9879^2,0))</f>
        <v/>
      </c>
      <c r="H9879">
        <f>IF(F9879="","",IF(F9879&gt;0,10*F9879^2,0))</f>
        <v/>
      </c>
    </row>
    <row r="9880">
      <c r="A9880">
        <f>Input!A9880</f>
        <v/>
      </c>
      <c r="B9880">
        <f>IF(ISNUMBER(Input!B9880),IF(AND(Input!B9880&gt;=20,Input!B9880&lt;=700),Input!B9880,""),"")</f>
        <v/>
      </c>
      <c r="C9880">
        <f>IF(B9880="","",INT(A9880))</f>
        <v/>
      </c>
      <c r="D9880">
        <f>IF(B9880="","",HOUR(A9880))</f>
        <v/>
      </c>
      <c r="E9880">
        <f>IF(B9880="","",IF(INPUT!$I$1="","",IF(C9880&lt;(INT(INPUT!$I$1)-INPUT!$I$2),"Off Meds",IF(C9880&lt;=(INT(INPUT!$I$1)+INPUT!$I$2),"Washout","On Meds"))))</f>
        <v/>
      </c>
      <c r="F9880">
        <f>IF(B9880="","",1.509*(LN(B9880)^1.084-5.381))</f>
        <v/>
      </c>
      <c r="G9880">
        <f>IF(F9880="","",IF(F9880&lt;0,10*F9880^2,0))</f>
        <v/>
      </c>
      <c r="H9880">
        <f>IF(F9880="","",IF(F9880&gt;0,10*F9880^2,0))</f>
        <v/>
      </c>
    </row>
    <row r="9881">
      <c r="A9881">
        <f>Input!A9881</f>
        <v/>
      </c>
      <c r="B9881">
        <f>IF(ISNUMBER(Input!B9881),IF(AND(Input!B9881&gt;=20,Input!B9881&lt;=700),Input!B9881,""),"")</f>
        <v/>
      </c>
      <c r="C9881">
        <f>IF(B9881="","",INT(A9881))</f>
        <v/>
      </c>
      <c r="D9881">
        <f>IF(B9881="","",HOUR(A9881))</f>
        <v/>
      </c>
      <c r="E9881">
        <f>IF(B9881="","",IF(INPUT!$I$1="","",IF(C9881&lt;(INT(INPUT!$I$1)-INPUT!$I$2),"Off Meds",IF(C9881&lt;=(INT(INPUT!$I$1)+INPUT!$I$2),"Washout","On Meds"))))</f>
        <v/>
      </c>
      <c r="F9881">
        <f>IF(B9881="","",1.509*(LN(B9881)^1.084-5.381))</f>
        <v/>
      </c>
      <c r="G9881">
        <f>IF(F9881="","",IF(F9881&lt;0,10*F9881^2,0))</f>
        <v/>
      </c>
      <c r="H9881">
        <f>IF(F9881="","",IF(F9881&gt;0,10*F9881^2,0))</f>
        <v/>
      </c>
    </row>
    <row r="9882">
      <c r="A9882">
        <f>Input!A9882</f>
        <v/>
      </c>
      <c r="B9882">
        <f>IF(ISNUMBER(Input!B9882),IF(AND(Input!B9882&gt;=20,Input!B9882&lt;=700),Input!B9882,""),"")</f>
        <v/>
      </c>
      <c r="C9882">
        <f>IF(B9882="","",INT(A9882))</f>
        <v/>
      </c>
      <c r="D9882">
        <f>IF(B9882="","",HOUR(A9882))</f>
        <v/>
      </c>
      <c r="E9882">
        <f>IF(B9882="","",IF(INPUT!$I$1="","",IF(C9882&lt;(INT(INPUT!$I$1)-INPUT!$I$2),"Off Meds",IF(C9882&lt;=(INT(INPUT!$I$1)+INPUT!$I$2),"Washout","On Meds"))))</f>
        <v/>
      </c>
      <c r="F9882">
        <f>IF(B9882="","",1.509*(LN(B9882)^1.084-5.381))</f>
        <v/>
      </c>
      <c r="G9882">
        <f>IF(F9882="","",IF(F9882&lt;0,10*F9882^2,0))</f>
        <v/>
      </c>
      <c r="H9882">
        <f>IF(F9882="","",IF(F9882&gt;0,10*F9882^2,0))</f>
        <v/>
      </c>
    </row>
    <row r="9883">
      <c r="A9883">
        <f>Input!A9883</f>
        <v/>
      </c>
      <c r="B9883">
        <f>IF(ISNUMBER(Input!B9883),IF(AND(Input!B9883&gt;=20,Input!B9883&lt;=700),Input!B9883,""),"")</f>
        <v/>
      </c>
      <c r="C9883">
        <f>IF(B9883="","",INT(A9883))</f>
        <v/>
      </c>
      <c r="D9883">
        <f>IF(B9883="","",HOUR(A9883))</f>
        <v/>
      </c>
      <c r="E9883">
        <f>IF(B9883="","",IF(INPUT!$I$1="","",IF(C9883&lt;(INT(INPUT!$I$1)-INPUT!$I$2),"Off Meds",IF(C9883&lt;=(INT(INPUT!$I$1)+INPUT!$I$2),"Washout","On Meds"))))</f>
        <v/>
      </c>
      <c r="F9883">
        <f>IF(B9883="","",1.509*(LN(B9883)^1.084-5.381))</f>
        <v/>
      </c>
      <c r="G9883">
        <f>IF(F9883="","",IF(F9883&lt;0,10*F9883^2,0))</f>
        <v/>
      </c>
      <c r="H9883">
        <f>IF(F9883="","",IF(F9883&gt;0,10*F9883^2,0))</f>
        <v/>
      </c>
    </row>
    <row r="9884">
      <c r="A9884">
        <f>Input!A9884</f>
        <v/>
      </c>
      <c r="B9884">
        <f>IF(ISNUMBER(Input!B9884),IF(AND(Input!B9884&gt;=20,Input!B9884&lt;=700),Input!B9884,""),"")</f>
        <v/>
      </c>
      <c r="C9884">
        <f>IF(B9884="","",INT(A9884))</f>
        <v/>
      </c>
      <c r="D9884">
        <f>IF(B9884="","",HOUR(A9884))</f>
        <v/>
      </c>
      <c r="E9884">
        <f>IF(B9884="","",IF(INPUT!$I$1="","",IF(C9884&lt;(INT(INPUT!$I$1)-INPUT!$I$2),"Off Meds",IF(C9884&lt;=(INT(INPUT!$I$1)+INPUT!$I$2),"Washout","On Meds"))))</f>
        <v/>
      </c>
      <c r="F9884">
        <f>IF(B9884="","",1.509*(LN(B9884)^1.084-5.381))</f>
        <v/>
      </c>
      <c r="G9884">
        <f>IF(F9884="","",IF(F9884&lt;0,10*F9884^2,0))</f>
        <v/>
      </c>
      <c r="H9884">
        <f>IF(F9884="","",IF(F9884&gt;0,10*F9884^2,0))</f>
        <v/>
      </c>
    </row>
    <row r="9885">
      <c r="A9885">
        <f>Input!A9885</f>
        <v/>
      </c>
      <c r="B9885">
        <f>IF(ISNUMBER(Input!B9885),IF(AND(Input!B9885&gt;=20,Input!B9885&lt;=700),Input!B9885,""),"")</f>
        <v/>
      </c>
      <c r="C9885">
        <f>IF(B9885="","",INT(A9885))</f>
        <v/>
      </c>
      <c r="D9885">
        <f>IF(B9885="","",HOUR(A9885))</f>
        <v/>
      </c>
      <c r="E9885">
        <f>IF(B9885="","",IF(INPUT!$I$1="","",IF(C9885&lt;(INT(INPUT!$I$1)-INPUT!$I$2),"Off Meds",IF(C9885&lt;=(INT(INPUT!$I$1)+INPUT!$I$2),"Washout","On Meds"))))</f>
        <v/>
      </c>
      <c r="F9885">
        <f>IF(B9885="","",1.509*(LN(B9885)^1.084-5.381))</f>
        <v/>
      </c>
      <c r="G9885">
        <f>IF(F9885="","",IF(F9885&lt;0,10*F9885^2,0))</f>
        <v/>
      </c>
      <c r="H9885">
        <f>IF(F9885="","",IF(F9885&gt;0,10*F9885^2,0))</f>
        <v/>
      </c>
    </row>
    <row r="9886">
      <c r="A9886">
        <f>Input!A9886</f>
        <v/>
      </c>
      <c r="B9886">
        <f>IF(ISNUMBER(Input!B9886),IF(AND(Input!B9886&gt;=20,Input!B9886&lt;=700),Input!B9886,""),"")</f>
        <v/>
      </c>
      <c r="C9886">
        <f>IF(B9886="","",INT(A9886))</f>
        <v/>
      </c>
      <c r="D9886">
        <f>IF(B9886="","",HOUR(A9886))</f>
        <v/>
      </c>
      <c r="E9886">
        <f>IF(B9886="","",IF(INPUT!$I$1="","",IF(C9886&lt;(INT(INPUT!$I$1)-INPUT!$I$2),"Off Meds",IF(C9886&lt;=(INT(INPUT!$I$1)+INPUT!$I$2),"Washout","On Meds"))))</f>
        <v/>
      </c>
      <c r="F9886">
        <f>IF(B9886="","",1.509*(LN(B9886)^1.084-5.381))</f>
        <v/>
      </c>
      <c r="G9886">
        <f>IF(F9886="","",IF(F9886&lt;0,10*F9886^2,0))</f>
        <v/>
      </c>
      <c r="H9886">
        <f>IF(F9886="","",IF(F9886&gt;0,10*F9886^2,0))</f>
        <v/>
      </c>
    </row>
    <row r="9887">
      <c r="A9887">
        <f>Input!A9887</f>
        <v/>
      </c>
      <c r="B9887">
        <f>IF(ISNUMBER(Input!B9887),IF(AND(Input!B9887&gt;=20,Input!B9887&lt;=700),Input!B9887,""),"")</f>
        <v/>
      </c>
      <c r="C9887">
        <f>IF(B9887="","",INT(A9887))</f>
        <v/>
      </c>
      <c r="D9887">
        <f>IF(B9887="","",HOUR(A9887))</f>
        <v/>
      </c>
      <c r="E9887">
        <f>IF(B9887="","",IF(INPUT!$I$1="","",IF(C9887&lt;(INT(INPUT!$I$1)-INPUT!$I$2),"Off Meds",IF(C9887&lt;=(INT(INPUT!$I$1)+INPUT!$I$2),"Washout","On Meds"))))</f>
        <v/>
      </c>
      <c r="F9887">
        <f>IF(B9887="","",1.509*(LN(B9887)^1.084-5.381))</f>
        <v/>
      </c>
      <c r="G9887">
        <f>IF(F9887="","",IF(F9887&lt;0,10*F9887^2,0))</f>
        <v/>
      </c>
      <c r="H9887">
        <f>IF(F9887="","",IF(F9887&gt;0,10*F9887^2,0))</f>
        <v/>
      </c>
    </row>
    <row r="9888">
      <c r="A9888">
        <f>Input!A9888</f>
        <v/>
      </c>
      <c r="B9888">
        <f>IF(ISNUMBER(Input!B9888),IF(AND(Input!B9888&gt;=20,Input!B9888&lt;=700),Input!B9888,""),"")</f>
        <v/>
      </c>
      <c r="C9888">
        <f>IF(B9888="","",INT(A9888))</f>
        <v/>
      </c>
      <c r="D9888">
        <f>IF(B9888="","",HOUR(A9888))</f>
        <v/>
      </c>
      <c r="E9888">
        <f>IF(B9888="","",IF(INPUT!$I$1="","",IF(C9888&lt;(INT(INPUT!$I$1)-INPUT!$I$2),"Off Meds",IF(C9888&lt;=(INT(INPUT!$I$1)+INPUT!$I$2),"Washout","On Meds"))))</f>
        <v/>
      </c>
      <c r="F9888">
        <f>IF(B9888="","",1.509*(LN(B9888)^1.084-5.381))</f>
        <v/>
      </c>
      <c r="G9888">
        <f>IF(F9888="","",IF(F9888&lt;0,10*F9888^2,0))</f>
        <v/>
      </c>
      <c r="H9888">
        <f>IF(F9888="","",IF(F9888&gt;0,10*F9888^2,0))</f>
        <v/>
      </c>
    </row>
    <row r="9889">
      <c r="A9889">
        <f>Input!A9889</f>
        <v/>
      </c>
      <c r="B9889">
        <f>IF(ISNUMBER(Input!B9889),IF(AND(Input!B9889&gt;=20,Input!B9889&lt;=700),Input!B9889,""),"")</f>
        <v/>
      </c>
      <c r="C9889">
        <f>IF(B9889="","",INT(A9889))</f>
        <v/>
      </c>
      <c r="D9889">
        <f>IF(B9889="","",HOUR(A9889))</f>
        <v/>
      </c>
      <c r="E9889">
        <f>IF(B9889="","",IF(INPUT!$I$1="","",IF(C9889&lt;(INT(INPUT!$I$1)-INPUT!$I$2),"Off Meds",IF(C9889&lt;=(INT(INPUT!$I$1)+INPUT!$I$2),"Washout","On Meds"))))</f>
        <v/>
      </c>
      <c r="F9889">
        <f>IF(B9889="","",1.509*(LN(B9889)^1.084-5.381))</f>
        <v/>
      </c>
      <c r="G9889">
        <f>IF(F9889="","",IF(F9889&lt;0,10*F9889^2,0))</f>
        <v/>
      </c>
      <c r="H9889">
        <f>IF(F9889="","",IF(F9889&gt;0,10*F9889^2,0))</f>
        <v/>
      </c>
    </row>
    <row r="9890">
      <c r="A9890">
        <f>Input!A9890</f>
        <v/>
      </c>
      <c r="B9890">
        <f>IF(ISNUMBER(Input!B9890),IF(AND(Input!B9890&gt;=20,Input!B9890&lt;=700),Input!B9890,""),"")</f>
        <v/>
      </c>
      <c r="C9890">
        <f>IF(B9890="","",INT(A9890))</f>
        <v/>
      </c>
      <c r="D9890">
        <f>IF(B9890="","",HOUR(A9890))</f>
        <v/>
      </c>
      <c r="E9890">
        <f>IF(B9890="","",IF(INPUT!$I$1="","",IF(C9890&lt;(INT(INPUT!$I$1)-INPUT!$I$2),"Off Meds",IF(C9890&lt;=(INT(INPUT!$I$1)+INPUT!$I$2),"Washout","On Meds"))))</f>
        <v/>
      </c>
      <c r="F9890">
        <f>IF(B9890="","",1.509*(LN(B9890)^1.084-5.381))</f>
        <v/>
      </c>
      <c r="G9890">
        <f>IF(F9890="","",IF(F9890&lt;0,10*F9890^2,0))</f>
        <v/>
      </c>
      <c r="H9890">
        <f>IF(F9890="","",IF(F9890&gt;0,10*F9890^2,0))</f>
        <v/>
      </c>
    </row>
    <row r="9891">
      <c r="A9891">
        <f>Input!A9891</f>
        <v/>
      </c>
      <c r="B9891">
        <f>IF(ISNUMBER(Input!B9891),IF(AND(Input!B9891&gt;=20,Input!B9891&lt;=700),Input!B9891,""),"")</f>
        <v/>
      </c>
      <c r="C9891">
        <f>IF(B9891="","",INT(A9891))</f>
        <v/>
      </c>
      <c r="D9891">
        <f>IF(B9891="","",HOUR(A9891))</f>
        <v/>
      </c>
      <c r="E9891">
        <f>IF(B9891="","",IF(INPUT!$I$1="","",IF(C9891&lt;(INT(INPUT!$I$1)-INPUT!$I$2),"Off Meds",IF(C9891&lt;=(INT(INPUT!$I$1)+INPUT!$I$2),"Washout","On Meds"))))</f>
        <v/>
      </c>
      <c r="F9891">
        <f>IF(B9891="","",1.509*(LN(B9891)^1.084-5.381))</f>
        <v/>
      </c>
      <c r="G9891">
        <f>IF(F9891="","",IF(F9891&lt;0,10*F9891^2,0))</f>
        <v/>
      </c>
      <c r="H9891">
        <f>IF(F9891="","",IF(F9891&gt;0,10*F9891^2,0))</f>
        <v/>
      </c>
    </row>
    <row r="9892">
      <c r="A9892">
        <f>Input!A9892</f>
        <v/>
      </c>
      <c r="B9892">
        <f>IF(ISNUMBER(Input!B9892),IF(AND(Input!B9892&gt;=20,Input!B9892&lt;=700),Input!B9892,""),"")</f>
        <v/>
      </c>
      <c r="C9892">
        <f>IF(B9892="","",INT(A9892))</f>
        <v/>
      </c>
      <c r="D9892">
        <f>IF(B9892="","",HOUR(A9892))</f>
        <v/>
      </c>
      <c r="E9892">
        <f>IF(B9892="","",IF(INPUT!$I$1="","",IF(C9892&lt;(INT(INPUT!$I$1)-INPUT!$I$2),"Off Meds",IF(C9892&lt;=(INT(INPUT!$I$1)+INPUT!$I$2),"Washout","On Meds"))))</f>
        <v/>
      </c>
      <c r="F9892">
        <f>IF(B9892="","",1.509*(LN(B9892)^1.084-5.381))</f>
        <v/>
      </c>
      <c r="G9892">
        <f>IF(F9892="","",IF(F9892&lt;0,10*F9892^2,0))</f>
        <v/>
      </c>
      <c r="H9892">
        <f>IF(F9892="","",IF(F9892&gt;0,10*F9892^2,0))</f>
        <v/>
      </c>
    </row>
    <row r="9893">
      <c r="A9893">
        <f>Input!A9893</f>
        <v/>
      </c>
      <c r="B9893">
        <f>IF(ISNUMBER(Input!B9893),IF(AND(Input!B9893&gt;=20,Input!B9893&lt;=700),Input!B9893,""),"")</f>
        <v/>
      </c>
      <c r="C9893">
        <f>IF(B9893="","",INT(A9893))</f>
        <v/>
      </c>
      <c r="D9893">
        <f>IF(B9893="","",HOUR(A9893))</f>
        <v/>
      </c>
      <c r="E9893">
        <f>IF(B9893="","",IF(INPUT!$I$1="","",IF(C9893&lt;(INT(INPUT!$I$1)-INPUT!$I$2),"Off Meds",IF(C9893&lt;=(INT(INPUT!$I$1)+INPUT!$I$2),"Washout","On Meds"))))</f>
        <v/>
      </c>
      <c r="F9893">
        <f>IF(B9893="","",1.509*(LN(B9893)^1.084-5.381))</f>
        <v/>
      </c>
      <c r="G9893">
        <f>IF(F9893="","",IF(F9893&lt;0,10*F9893^2,0))</f>
        <v/>
      </c>
      <c r="H9893">
        <f>IF(F9893="","",IF(F9893&gt;0,10*F9893^2,0))</f>
        <v/>
      </c>
    </row>
    <row r="9894">
      <c r="A9894">
        <f>Input!A9894</f>
        <v/>
      </c>
      <c r="B9894">
        <f>IF(ISNUMBER(Input!B9894),IF(AND(Input!B9894&gt;=20,Input!B9894&lt;=700),Input!B9894,""),"")</f>
        <v/>
      </c>
      <c r="C9894">
        <f>IF(B9894="","",INT(A9894))</f>
        <v/>
      </c>
      <c r="D9894">
        <f>IF(B9894="","",HOUR(A9894))</f>
        <v/>
      </c>
      <c r="E9894">
        <f>IF(B9894="","",IF(INPUT!$I$1="","",IF(C9894&lt;(INT(INPUT!$I$1)-INPUT!$I$2),"Off Meds",IF(C9894&lt;=(INT(INPUT!$I$1)+INPUT!$I$2),"Washout","On Meds"))))</f>
        <v/>
      </c>
      <c r="F9894">
        <f>IF(B9894="","",1.509*(LN(B9894)^1.084-5.381))</f>
        <v/>
      </c>
      <c r="G9894">
        <f>IF(F9894="","",IF(F9894&lt;0,10*F9894^2,0))</f>
        <v/>
      </c>
      <c r="H9894">
        <f>IF(F9894="","",IF(F9894&gt;0,10*F9894^2,0))</f>
        <v/>
      </c>
    </row>
    <row r="9895">
      <c r="A9895">
        <f>Input!A9895</f>
        <v/>
      </c>
      <c r="B9895">
        <f>IF(ISNUMBER(Input!B9895),IF(AND(Input!B9895&gt;=20,Input!B9895&lt;=700),Input!B9895,""),"")</f>
        <v/>
      </c>
      <c r="C9895">
        <f>IF(B9895="","",INT(A9895))</f>
        <v/>
      </c>
      <c r="D9895">
        <f>IF(B9895="","",HOUR(A9895))</f>
        <v/>
      </c>
      <c r="E9895">
        <f>IF(B9895="","",IF(INPUT!$I$1="","",IF(C9895&lt;(INT(INPUT!$I$1)-INPUT!$I$2),"Off Meds",IF(C9895&lt;=(INT(INPUT!$I$1)+INPUT!$I$2),"Washout","On Meds"))))</f>
        <v/>
      </c>
      <c r="F9895">
        <f>IF(B9895="","",1.509*(LN(B9895)^1.084-5.381))</f>
        <v/>
      </c>
      <c r="G9895">
        <f>IF(F9895="","",IF(F9895&lt;0,10*F9895^2,0))</f>
        <v/>
      </c>
      <c r="H9895">
        <f>IF(F9895="","",IF(F9895&gt;0,10*F9895^2,0))</f>
        <v/>
      </c>
    </row>
    <row r="9896">
      <c r="A9896">
        <f>Input!A9896</f>
        <v/>
      </c>
      <c r="B9896">
        <f>IF(ISNUMBER(Input!B9896),IF(AND(Input!B9896&gt;=20,Input!B9896&lt;=700),Input!B9896,""),"")</f>
        <v/>
      </c>
      <c r="C9896">
        <f>IF(B9896="","",INT(A9896))</f>
        <v/>
      </c>
      <c r="D9896">
        <f>IF(B9896="","",HOUR(A9896))</f>
        <v/>
      </c>
      <c r="E9896">
        <f>IF(B9896="","",IF(INPUT!$I$1="","",IF(C9896&lt;(INT(INPUT!$I$1)-INPUT!$I$2),"Off Meds",IF(C9896&lt;=(INT(INPUT!$I$1)+INPUT!$I$2),"Washout","On Meds"))))</f>
        <v/>
      </c>
      <c r="F9896">
        <f>IF(B9896="","",1.509*(LN(B9896)^1.084-5.381))</f>
        <v/>
      </c>
      <c r="G9896">
        <f>IF(F9896="","",IF(F9896&lt;0,10*F9896^2,0))</f>
        <v/>
      </c>
      <c r="H9896">
        <f>IF(F9896="","",IF(F9896&gt;0,10*F9896^2,0))</f>
        <v/>
      </c>
    </row>
    <row r="9897">
      <c r="A9897">
        <f>Input!A9897</f>
        <v/>
      </c>
      <c r="B9897">
        <f>IF(ISNUMBER(Input!B9897),IF(AND(Input!B9897&gt;=20,Input!B9897&lt;=700),Input!B9897,""),"")</f>
        <v/>
      </c>
      <c r="C9897">
        <f>IF(B9897="","",INT(A9897))</f>
        <v/>
      </c>
      <c r="D9897">
        <f>IF(B9897="","",HOUR(A9897))</f>
        <v/>
      </c>
      <c r="E9897">
        <f>IF(B9897="","",IF(INPUT!$I$1="","",IF(C9897&lt;(INT(INPUT!$I$1)-INPUT!$I$2),"Off Meds",IF(C9897&lt;=(INT(INPUT!$I$1)+INPUT!$I$2),"Washout","On Meds"))))</f>
        <v/>
      </c>
      <c r="F9897">
        <f>IF(B9897="","",1.509*(LN(B9897)^1.084-5.381))</f>
        <v/>
      </c>
      <c r="G9897">
        <f>IF(F9897="","",IF(F9897&lt;0,10*F9897^2,0))</f>
        <v/>
      </c>
      <c r="H9897">
        <f>IF(F9897="","",IF(F9897&gt;0,10*F9897^2,0))</f>
        <v/>
      </c>
    </row>
    <row r="9898">
      <c r="A9898">
        <f>Input!A9898</f>
        <v/>
      </c>
      <c r="B9898">
        <f>IF(ISNUMBER(Input!B9898),IF(AND(Input!B9898&gt;=20,Input!B9898&lt;=700),Input!B9898,""),"")</f>
        <v/>
      </c>
      <c r="C9898">
        <f>IF(B9898="","",INT(A9898))</f>
        <v/>
      </c>
      <c r="D9898">
        <f>IF(B9898="","",HOUR(A9898))</f>
        <v/>
      </c>
      <c r="E9898">
        <f>IF(B9898="","",IF(INPUT!$I$1="","",IF(C9898&lt;(INT(INPUT!$I$1)-INPUT!$I$2),"Off Meds",IF(C9898&lt;=(INT(INPUT!$I$1)+INPUT!$I$2),"Washout","On Meds"))))</f>
        <v/>
      </c>
      <c r="F9898">
        <f>IF(B9898="","",1.509*(LN(B9898)^1.084-5.381))</f>
        <v/>
      </c>
      <c r="G9898">
        <f>IF(F9898="","",IF(F9898&lt;0,10*F9898^2,0))</f>
        <v/>
      </c>
      <c r="H9898">
        <f>IF(F9898="","",IF(F9898&gt;0,10*F9898^2,0))</f>
        <v/>
      </c>
    </row>
    <row r="9899">
      <c r="A9899">
        <f>Input!A9899</f>
        <v/>
      </c>
      <c r="B9899">
        <f>IF(ISNUMBER(Input!B9899),IF(AND(Input!B9899&gt;=20,Input!B9899&lt;=700),Input!B9899,""),"")</f>
        <v/>
      </c>
      <c r="C9899">
        <f>IF(B9899="","",INT(A9899))</f>
        <v/>
      </c>
      <c r="D9899">
        <f>IF(B9899="","",HOUR(A9899))</f>
        <v/>
      </c>
      <c r="E9899">
        <f>IF(B9899="","",IF(INPUT!$I$1="","",IF(C9899&lt;(INT(INPUT!$I$1)-INPUT!$I$2),"Off Meds",IF(C9899&lt;=(INT(INPUT!$I$1)+INPUT!$I$2),"Washout","On Meds"))))</f>
        <v/>
      </c>
      <c r="F9899">
        <f>IF(B9899="","",1.509*(LN(B9899)^1.084-5.381))</f>
        <v/>
      </c>
      <c r="G9899">
        <f>IF(F9899="","",IF(F9899&lt;0,10*F9899^2,0))</f>
        <v/>
      </c>
      <c r="H9899">
        <f>IF(F9899="","",IF(F9899&gt;0,10*F9899^2,0))</f>
        <v/>
      </c>
    </row>
    <row r="9900">
      <c r="A9900">
        <f>Input!A9900</f>
        <v/>
      </c>
      <c r="B9900">
        <f>IF(ISNUMBER(Input!B9900),IF(AND(Input!B9900&gt;=20,Input!B9900&lt;=700),Input!B9900,""),"")</f>
        <v/>
      </c>
      <c r="C9900">
        <f>IF(B9900="","",INT(A9900))</f>
        <v/>
      </c>
      <c r="D9900">
        <f>IF(B9900="","",HOUR(A9900))</f>
        <v/>
      </c>
      <c r="E9900">
        <f>IF(B9900="","",IF(INPUT!$I$1="","",IF(C9900&lt;(INT(INPUT!$I$1)-INPUT!$I$2),"Off Meds",IF(C9900&lt;=(INT(INPUT!$I$1)+INPUT!$I$2),"Washout","On Meds"))))</f>
        <v/>
      </c>
      <c r="F9900">
        <f>IF(B9900="","",1.509*(LN(B9900)^1.084-5.381))</f>
        <v/>
      </c>
      <c r="G9900">
        <f>IF(F9900="","",IF(F9900&lt;0,10*F9900^2,0))</f>
        <v/>
      </c>
      <c r="H9900">
        <f>IF(F9900="","",IF(F9900&gt;0,10*F9900^2,0))</f>
        <v/>
      </c>
    </row>
    <row r="9901">
      <c r="A9901">
        <f>Input!A9901</f>
        <v/>
      </c>
      <c r="B9901">
        <f>IF(ISNUMBER(Input!B9901),IF(AND(Input!B9901&gt;=20,Input!B9901&lt;=700),Input!B9901,""),"")</f>
        <v/>
      </c>
      <c r="C9901">
        <f>IF(B9901="","",INT(A9901))</f>
        <v/>
      </c>
      <c r="D9901">
        <f>IF(B9901="","",HOUR(A9901))</f>
        <v/>
      </c>
      <c r="E9901">
        <f>IF(B9901="","",IF(INPUT!$I$1="","",IF(C9901&lt;(INT(INPUT!$I$1)-INPUT!$I$2),"Off Meds",IF(C9901&lt;=(INT(INPUT!$I$1)+INPUT!$I$2),"Washout","On Meds"))))</f>
        <v/>
      </c>
      <c r="F9901">
        <f>IF(B9901="","",1.509*(LN(B9901)^1.084-5.381))</f>
        <v/>
      </c>
      <c r="G9901">
        <f>IF(F9901="","",IF(F9901&lt;0,10*F9901^2,0))</f>
        <v/>
      </c>
      <c r="H9901">
        <f>IF(F9901="","",IF(F9901&gt;0,10*F9901^2,0))</f>
        <v/>
      </c>
    </row>
    <row r="9902">
      <c r="A9902">
        <f>Input!A9902</f>
        <v/>
      </c>
      <c r="B9902">
        <f>IF(ISNUMBER(Input!B9902),IF(AND(Input!B9902&gt;=20,Input!B9902&lt;=700),Input!B9902,""),"")</f>
        <v/>
      </c>
      <c r="C9902">
        <f>IF(B9902="","",INT(A9902))</f>
        <v/>
      </c>
      <c r="D9902">
        <f>IF(B9902="","",HOUR(A9902))</f>
        <v/>
      </c>
      <c r="E9902">
        <f>IF(B9902="","",IF(INPUT!$I$1="","",IF(C9902&lt;(INT(INPUT!$I$1)-INPUT!$I$2),"Off Meds",IF(C9902&lt;=(INT(INPUT!$I$1)+INPUT!$I$2),"Washout","On Meds"))))</f>
        <v/>
      </c>
      <c r="F9902">
        <f>IF(B9902="","",1.509*(LN(B9902)^1.084-5.381))</f>
        <v/>
      </c>
      <c r="G9902">
        <f>IF(F9902="","",IF(F9902&lt;0,10*F9902^2,0))</f>
        <v/>
      </c>
      <c r="H9902">
        <f>IF(F9902="","",IF(F9902&gt;0,10*F9902^2,0))</f>
        <v/>
      </c>
    </row>
    <row r="9903">
      <c r="A9903">
        <f>Input!A9903</f>
        <v/>
      </c>
      <c r="B9903">
        <f>IF(ISNUMBER(Input!B9903),IF(AND(Input!B9903&gt;=20,Input!B9903&lt;=700),Input!B9903,""),"")</f>
        <v/>
      </c>
      <c r="C9903">
        <f>IF(B9903="","",INT(A9903))</f>
        <v/>
      </c>
      <c r="D9903">
        <f>IF(B9903="","",HOUR(A9903))</f>
        <v/>
      </c>
      <c r="E9903">
        <f>IF(B9903="","",IF(INPUT!$I$1="","",IF(C9903&lt;(INT(INPUT!$I$1)-INPUT!$I$2),"Off Meds",IF(C9903&lt;=(INT(INPUT!$I$1)+INPUT!$I$2),"Washout","On Meds"))))</f>
        <v/>
      </c>
      <c r="F9903">
        <f>IF(B9903="","",1.509*(LN(B9903)^1.084-5.381))</f>
        <v/>
      </c>
      <c r="G9903">
        <f>IF(F9903="","",IF(F9903&lt;0,10*F9903^2,0))</f>
        <v/>
      </c>
      <c r="H9903">
        <f>IF(F9903="","",IF(F9903&gt;0,10*F9903^2,0))</f>
        <v/>
      </c>
    </row>
    <row r="9904">
      <c r="A9904">
        <f>Input!A9904</f>
        <v/>
      </c>
      <c r="B9904">
        <f>IF(ISNUMBER(Input!B9904),IF(AND(Input!B9904&gt;=20,Input!B9904&lt;=700),Input!B9904,""),"")</f>
        <v/>
      </c>
      <c r="C9904">
        <f>IF(B9904="","",INT(A9904))</f>
        <v/>
      </c>
      <c r="D9904">
        <f>IF(B9904="","",HOUR(A9904))</f>
        <v/>
      </c>
      <c r="E9904">
        <f>IF(B9904="","",IF(INPUT!$I$1="","",IF(C9904&lt;(INT(INPUT!$I$1)-INPUT!$I$2),"Off Meds",IF(C9904&lt;=(INT(INPUT!$I$1)+INPUT!$I$2),"Washout","On Meds"))))</f>
        <v/>
      </c>
      <c r="F9904">
        <f>IF(B9904="","",1.509*(LN(B9904)^1.084-5.381))</f>
        <v/>
      </c>
      <c r="G9904">
        <f>IF(F9904="","",IF(F9904&lt;0,10*F9904^2,0))</f>
        <v/>
      </c>
      <c r="H9904">
        <f>IF(F9904="","",IF(F9904&gt;0,10*F9904^2,0))</f>
        <v/>
      </c>
    </row>
    <row r="9905">
      <c r="A9905">
        <f>Input!A9905</f>
        <v/>
      </c>
      <c r="B9905">
        <f>IF(ISNUMBER(Input!B9905),IF(AND(Input!B9905&gt;=20,Input!B9905&lt;=700),Input!B9905,""),"")</f>
        <v/>
      </c>
      <c r="C9905">
        <f>IF(B9905="","",INT(A9905))</f>
        <v/>
      </c>
      <c r="D9905">
        <f>IF(B9905="","",HOUR(A9905))</f>
        <v/>
      </c>
      <c r="E9905">
        <f>IF(B9905="","",IF(INPUT!$I$1="","",IF(C9905&lt;(INT(INPUT!$I$1)-INPUT!$I$2),"Off Meds",IF(C9905&lt;=(INT(INPUT!$I$1)+INPUT!$I$2),"Washout","On Meds"))))</f>
        <v/>
      </c>
      <c r="F9905">
        <f>IF(B9905="","",1.509*(LN(B9905)^1.084-5.381))</f>
        <v/>
      </c>
      <c r="G9905">
        <f>IF(F9905="","",IF(F9905&lt;0,10*F9905^2,0))</f>
        <v/>
      </c>
      <c r="H9905">
        <f>IF(F9905="","",IF(F9905&gt;0,10*F9905^2,0))</f>
        <v/>
      </c>
    </row>
    <row r="9906">
      <c r="A9906">
        <f>Input!A9906</f>
        <v/>
      </c>
      <c r="B9906">
        <f>IF(ISNUMBER(Input!B9906),IF(AND(Input!B9906&gt;=20,Input!B9906&lt;=700),Input!B9906,""),"")</f>
        <v/>
      </c>
      <c r="C9906">
        <f>IF(B9906="","",INT(A9906))</f>
        <v/>
      </c>
      <c r="D9906">
        <f>IF(B9906="","",HOUR(A9906))</f>
        <v/>
      </c>
      <c r="E9906">
        <f>IF(B9906="","",IF(INPUT!$I$1="","",IF(C9906&lt;(INT(INPUT!$I$1)-INPUT!$I$2),"Off Meds",IF(C9906&lt;=(INT(INPUT!$I$1)+INPUT!$I$2),"Washout","On Meds"))))</f>
        <v/>
      </c>
      <c r="F9906">
        <f>IF(B9906="","",1.509*(LN(B9906)^1.084-5.381))</f>
        <v/>
      </c>
      <c r="G9906">
        <f>IF(F9906="","",IF(F9906&lt;0,10*F9906^2,0))</f>
        <v/>
      </c>
      <c r="H9906">
        <f>IF(F9906="","",IF(F9906&gt;0,10*F9906^2,0))</f>
        <v/>
      </c>
    </row>
    <row r="9907">
      <c r="A9907">
        <f>Input!A9907</f>
        <v/>
      </c>
      <c r="B9907">
        <f>IF(ISNUMBER(Input!B9907),IF(AND(Input!B9907&gt;=20,Input!B9907&lt;=700),Input!B9907,""),"")</f>
        <v/>
      </c>
      <c r="C9907">
        <f>IF(B9907="","",INT(A9907))</f>
        <v/>
      </c>
      <c r="D9907">
        <f>IF(B9907="","",HOUR(A9907))</f>
        <v/>
      </c>
      <c r="E9907">
        <f>IF(B9907="","",IF(INPUT!$I$1="","",IF(C9907&lt;(INT(INPUT!$I$1)-INPUT!$I$2),"Off Meds",IF(C9907&lt;=(INT(INPUT!$I$1)+INPUT!$I$2),"Washout","On Meds"))))</f>
        <v/>
      </c>
      <c r="F9907">
        <f>IF(B9907="","",1.509*(LN(B9907)^1.084-5.381))</f>
        <v/>
      </c>
      <c r="G9907">
        <f>IF(F9907="","",IF(F9907&lt;0,10*F9907^2,0))</f>
        <v/>
      </c>
      <c r="H9907">
        <f>IF(F9907="","",IF(F9907&gt;0,10*F9907^2,0))</f>
        <v/>
      </c>
    </row>
    <row r="9908">
      <c r="A9908">
        <f>Input!A9908</f>
        <v/>
      </c>
      <c r="B9908">
        <f>IF(ISNUMBER(Input!B9908),IF(AND(Input!B9908&gt;=20,Input!B9908&lt;=700),Input!B9908,""),"")</f>
        <v/>
      </c>
      <c r="C9908">
        <f>IF(B9908="","",INT(A9908))</f>
        <v/>
      </c>
      <c r="D9908">
        <f>IF(B9908="","",HOUR(A9908))</f>
        <v/>
      </c>
      <c r="E9908">
        <f>IF(B9908="","",IF(INPUT!$I$1="","",IF(C9908&lt;(INT(INPUT!$I$1)-INPUT!$I$2),"Off Meds",IF(C9908&lt;=(INT(INPUT!$I$1)+INPUT!$I$2),"Washout","On Meds"))))</f>
        <v/>
      </c>
      <c r="F9908">
        <f>IF(B9908="","",1.509*(LN(B9908)^1.084-5.381))</f>
        <v/>
      </c>
      <c r="G9908">
        <f>IF(F9908="","",IF(F9908&lt;0,10*F9908^2,0))</f>
        <v/>
      </c>
      <c r="H9908">
        <f>IF(F9908="","",IF(F9908&gt;0,10*F9908^2,0))</f>
        <v/>
      </c>
    </row>
    <row r="9909">
      <c r="A9909">
        <f>Input!A9909</f>
        <v/>
      </c>
      <c r="B9909">
        <f>IF(ISNUMBER(Input!B9909),IF(AND(Input!B9909&gt;=20,Input!B9909&lt;=700),Input!B9909,""),"")</f>
        <v/>
      </c>
      <c r="C9909">
        <f>IF(B9909="","",INT(A9909))</f>
        <v/>
      </c>
      <c r="D9909">
        <f>IF(B9909="","",HOUR(A9909))</f>
        <v/>
      </c>
      <c r="E9909">
        <f>IF(B9909="","",IF(INPUT!$I$1="","",IF(C9909&lt;(INT(INPUT!$I$1)-INPUT!$I$2),"Off Meds",IF(C9909&lt;=(INT(INPUT!$I$1)+INPUT!$I$2),"Washout","On Meds"))))</f>
        <v/>
      </c>
      <c r="F9909">
        <f>IF(B9909="","",1.509*(LN(B9909)^1.084-5.381))</f>
        <v/>
      </c>
      <c r="G9909">
        <f>IF(F9909="","",IF(F9909&lt;0,10*F9909^2,0))</f>
        <v/>
      </c>
      <c r="H9909">
        <f>IF(F9909="","",IF(F9909&gt;0,10*F9909^2,0))</f>
        <v/>
      </c>
    </row>
    <row r="9910">
      <c r="A9910">
        <f>Input!A9910</f>
        <v/>
      </c>
      <c r="B9910">
        <f>IF(ISNUMBER(Input!B9910),IF(AND(Input!B9910&gt;=20,Input!B9910&lt;=700),Input!B9910,""),"")</f>
        <v/>
      </c>
      <c r="C9910">
        <f>IF(B9910="","",INT(A9910))</f>
        <v/>
      </c>
      <c r="D9910">
        <f>IF(B9910="","",HOUR(A9910))</f>
        <v/>
      </c>
      <c r="E9910">
        <f>IF(B9910="","",IF(INPUT!$I$1="","",IF(C9910&lt;(INT(INPUT!$I$1)-INPUT!$I$2),"Off Meds",IF(C9910&lt;=(INT(INPUT!$I$1)+INPUT!$I$2),"Washout","On Meds"))))</f>
        <v/>
      </c>
      <c r="F9910">
        <f>IF(B9910="","",1.509*(LN(B9910)^1.084-5.381))</f>
        <v/>
      </c>
      <c r="G9910">
        <f>IF(F9910="","",IF(F9910&lt;0,10*F9910^2,0))</f>
        <v/>
      </c>
      <c r="H9910">
        <f>IF(F9910="","",IF(F9910&gt;0,10*F9910^2,0))</f>
        <v/>
      </c>
    </row>
    <row r="9911">
      <c r="A9911">
        <f>Input!A9911</f>
        <v/>
      </c>
      <c r="B9911">
        <f>IF(ISNUMBER(Input!B9911),IF(AND(Input!B9911&gt;=20,Input!B9911&lt;=700),Input!B9911,""),"")</f>
        <v/>
      </c>
      <c r="C9911">
        <f>IF(B9911="","",INT(A9911))</f>
        <v/>
      </c>
      <c r="D9911">
        <f>IF(B9911="","",HOUR(A9911))</f>
        <v/>
      </c>
      <c r="E9911">
        <f>IF(B9911="","",IF(INPUT!$I$1="","",IF(C9911&lt;(INT(INPUT!$I$1)-INPUT!$I$2),"Off Meds",IF(C9911&lt;=(INT(INPUT!$I$1)+INPUT!$I$2),"Washout","On Meds"))))</f>
        <v/>
      </c>
      <c r="F9911">
        <f>IF(B9911="","",1.509*(LN(B9911)^1.084-5.381))</f>
        <v/>
      </c>
      <c r="G9911">
        <f>IF(F9911="","",IF(F9911&lt;0,10*F9911^2,0))</f>
        <v/>
      </c>
      <c r="H9911">
        <f>IF(F9911="","",IF(F9911&gt;0,10*F9911^2,0))</f>
        <v/>
      </c>
    </row>
    <row r="9912">
      <c r="A9912">
        <f>Input!A9912</f>
        <v/>
      </c>
      <c r="B9912">
        <f>IF(ISNUMBER(Input!B9912),IF(AND(Input!B9912&gt;=20,Input!B9912&lt;=700),Input!B9912,""),"")</f>
        <v/>
      </c>
      <c r="C9912">
        <f>IF(B9912="","",INT(A9912))</f>
        <v/>
      </c>
      <c r="D9912">
        <f>IF(B9912="","",HOUR(A9912))</f>
        <v/>
      </c>
      <c r="E9912">
        <f>IF(B9912="","",IF(INPUT!$I$1="","",IF(C9912&lt;(INT(INPUT!$I$1)-INPUT!$I$2),"Off Meds",IF(C9912&lt;=(INT(INPUT!$I$1)+INPUT!$I$2),"Washout","On Meds"))))</f>
        <v/>
      </c>
      <c r="F9912">
        <f>IF(B9912="","",1.509*(LN(B9912)^1.084-5.381))</f>
        <v/>
      </c>
      <c r="G9912">
        <f>IF(F9912="","",IF(F9912&lt;0,10*F9912^2,0))</f>
        <v/>
      </c>
      <c r="H9912">
        <f>IF(F9912="","",IF(F9912&gt;0,10*F9912^2,0))</f>
        <v/>
      </c>
    </row>
    <row r="9913">
      <c r="A9913">
        <f>Input!A9913</f>
        <v/>
      </c>
      <c r="B9913">
        <f>IF(ISNUMBER(Input!B9913),IF(AND(Input!B9913&gt;=20,Input!B9913&lt;=700),Input!B9913,""),"")</f>
        <v/>
      </c>
      <c r="C9913">
        <f>IF(B9913="","",INT(A9913))</f>
        <v/>
      </c>
      <c r="D9913">
        <f>IF(B9913="","",HOUR(A9913))</f>
        <v/>
      </c>
      <c r="E9913">
        <f>IF(B9913="","",IF(INPUT!$I$1="","",IF(C9913&lt;(INT(INPUT!$I$1)-INPUT!$I$2),"Off Meds",IF(C9913&lt;=(INT(INPUT!$I$1)+INPUT!$I$2),"Washout","On Meds"))))</f>
        <v/>
      </c>
      <c r="F9913">
        <f>IF(B9913="","",1.509*(LN(B9913)^1.084-5.381))</f>
        <v/>
      </c>
      <c r="G9913">
        <f>IF(F9913="","",IF(F9913&lt;0,10*F9913^2,0))</f>
        <v/>
      </c>
      <c r="H9913">
        <f>IF(F9913="","",IF(F9913&gt;0,10*F9913^2,0))</f>
        <v/>
      </c>
    </row>
    <row r="9914">
      <c r="A9914">
        <f>Input!A9914</f>
        <v/>
      </c>
      <c r="B9914">
        <f>IF(ISNUMBER(Input!B9914),IF(AND(Input!B9914&gt;=20,Input!B9914&lt;=700),Input!B9914,""),"")</f>
        <v/>
      </c>
      <c r="C9914">
        <f>IF(B9914="","",INT(A9914))</f>
        <v/>
      </c>
      <c r="D9914">
        <f>IF(B9914="","",HOUR(A9914))</f>
        <v/>
      </c>
      <c r="E9914">
        <f>IF(B9914="","",IF(INPUT!$I$1="","",IF(C9914&lt;(INT(INPUT!$I$1)-INPUT!$I$2),"Off Meds",IF(C9914&lt;=(INT(INPUT!$I$1)+INPUT!$I$2),"Washout","On Meds"))))</f>
        <v/>
      </c>
      <c r="F9914">
        <f>IF(B9914="","",1.509*(LN(B9914)^1.084-5.381))</f>
        <v/>
      </c>
      <c r="G9914">
        <f>IF(F9914="","",IF(F9914&lt;0,10*F9914^2,0))</f>
        <v/>
      </c>
      <c r="H9914">
        <f>IF(F9914="","",IF(F9914&gt;0,10*F9914^2,0))</f>
        <v/>
      </c>
    </row>
    <row r="9915">
      <c r="A9915">
        <f>Input!A9915</f>
        <v/>
      </c>
      <c r="B9915">
        <f>IF(ISNUMBER(Input!B9915),IF(AND(Input!B9915&gt;=20,Input!B9915&lt;=700),Input!B9915,""),"")</f>
        <v/>
      </c>
      <c r="C9915">
        <f>IF(B9915="","",INT(A9915))</f>
        <v/>
      </c>
      <c r="D9915">
        <f>IF(B9915="","",HOUR(A9915))</f>
        <v/>
      </c>
      <c r="E9915">
        <f>IF(B9915="","",IF(INPUT!$I$1="","",IF(C9915&lt;(INT(INPUT!$I$1)-INPUT!$I$2),"Off Meds",IF(C9915&lt;=(INT(INPUT!$I$1)+INPUT!$I$2),"Washout","On Meds"))))</f>
        <v/>
      </c>
      <c r="F9915">
        <f>IF(B9915="","",1.509*(LN(B9915)^1.084-5.381))</f>
        <v/>
      </c>
      <c r="G9915">
        <f>IF(F9915="","",IF(F9915&lt;0,10*F9915^2,0))</f>
        <v/>
      </c>
      <c r="H9915">
        <f>IF(F9915="","",IF(F9915&gt;0,10*F9915^2,0))</f>
        <v/>
      </c>
    </row>
    <row r="9916">
      <c r="A9916">
        <f>Input!A9916</f>
        <v/>
      </c>
      <c r="B9916">
        <f>IF(ISNUMBER(Input!B9916),IF(AND(Input!B9916&gt;=20,Input!B9916&lt;=700),Input!B9916,""),"")</f>
        <v/>
      </c>
      <c r="C9916">
        <f>IF(B9916="","",INT(A9916))</f>
        <v/>
      </c>
      <c r="D9916">
        <f>IF(B9916="","",HOUR(A9916))</f>
        <v/>
      </c>
      <c r="E9916">
        <f>IF(B9916="","",IF(INPUT!$I$1="","",IF(C9916&lt;(INT(INPUT!$I$1)-INPUT!$I$2),"Off Meds",IF(C9916&lt;=(INT(INPUT!$I$1)+INPUT!$I$2),"Washout","On Meds"))))</f>
        <v/>
      </c>
      <c r="F9916">
        <f>IF(B9916="","",1.509*(LN(B9916)^1.084-5.381))</f>
        <v/>
      </c>
      <c r="G9916">
        <f>IF(F9916="","",IF(F9916&lt;0,10*F9916^2,0))</f>
        <v/>
      </c>
      <c r="H9916">
        <f>IF(F9916="","",IF(F9916&gt;0,10*F9916^2,0))</f>
        <v/>
      </c>
    </row>
    <row r="9917">
      <c r="A9917">
        <f>Input!A9917</f>
        <v/>
      </c>
      <c r="B9917">
        <f>IF(ISNUMBER(Input!B9917),IF(AND(Input!B9917&gt;=20,Input!B9917&lt;=700),Input!B9917,""),"")</f>
        <v/>
      </c>
      <c r="C9917">
        <f>IF(B9917="","",INT(A9917))</f>
        <v/>
      </c>
      <c r="D9917">
        <f>IF(B9917="","",HOUR(A9917))</f>
        <v/>
      </c>
      <c r="E9917">
        <f>IF(B9917="","",IF(INPUT!$I$1="","",IF(C9917&lt;(INT(INPUT!$I$1)-INPUT!$I$2),"Off Meds",IF(C9917&lt;=(INT(INPUT!$I$1)+INPUT!$I$2),"Washout","On Meds"))))</f>
        <v/>
      </c>
      <c r="F9917">
        <f>IF(B9917="","",1.509*(LN(B9917)^1.084-5.381))</f>
        <v/>
      </c>
      <c r="G9917">
        <f>IF(F9917="","",IF(F9917&lt;0,10*F9917^2,0))</f>
        <v/>
      </c>
      <c r="H9917">
        <f>IF(F9917="","",IF(F9917&gt;0,10*F9917^2,0))</f>
        <v/>
      </c>
    </row>
    <row r="9918">
      <c r="A9918">
        <f>Input!A9918</f>
        <v/>
      </c>
      <c r="B9918">
        <f>IF(ISNUMBER(Input!B9918),IF(AND(Input!B9918&gt;=20,Input!B9918&lt;=700),Input!B9918,""),"")</f>
        <v/>
      </c>
      <c r="C9918">
        <f>IF(B9918="","",INT(A9918))</f>
        <v/>
      </c>
      <c r="D9918">
        <f>IF(B9918="","",HOUR(A9918))</f>
        <v/>
      </c>
      <c r="E9918">
        <f>IF(B9918="","",IF(INPUT!$I$1="","",IF(C9918&lt;(INT(INPUT!$I$1)-INPUT!$I$2),"Off Meds",IF(C9918&lt;=(INT(INPUT!$I$1)+INPUT!$I$2),"Washout","On Meds"))))</f>
        <v/>
      </c>
      <c r="F9918">
        <f>IF(B9918="","",1.509*(LN(B9918)^1.084-5.381))</f>
        <v/>
      </c>
      <c r="G9918">
        <f>IF(F9918="","",IF(F9918&lt;0,10*F9918^2,0))</f>
        <v/>
      </c>
      <c r="H9918">
        <f>IF(F9918="","",IF(F9918&gt;0,10*F9918^2,0))</f>
        <v/>
      </c>
    </row>
    <row r="9919">
      <c r="A9919">
        <f>Input!A9919</f>
        <v/>
      </c>
      <c r="B9919">
        <f>IF(ISNUMBER(Input!B9919),IF(AND(Input!B9919&gt;=20,Input!B9919&lt;=700),Input!B9919,""),"")</f>
        <v/>
      </c>
      <c r="C9919">
        <f>IF(B9919="","",INT(A9919))</f>
        <v/>
      </c>
      <c r="D9919">
        <f>IF(B9919="","",HOUR(A9919))</f>
        <v/>
      </c>
      <c r="E9919">
        <f>IF(B9919="","",IF(INPUT!$I$1="","",IF(C9919&lt;(INT(INPUT!$I$1)-INPUT!$I$2),"Off Meds",IF(C9919&lt;=(INT(INPUT!$I$1)+INPUT!$I$2),"Washout","On Meds"))))</f>
        <v/>
      </c>
      <c r="F9919">
        <f>IF(B9919="","",1.509*(LN(B9919)^1.084-5.381))</f>
        <v/>
      </c>
      <c r="G9919">
        <f>IF(F9919="","",IF(F9919&lt;0,10*F9919^2,0))</f>
        <v/>
      </c>
      <c r="H9919">
        <f>IF(F9919="","",IF(F9919&gt;0,10*F9919^2,0))</f>
        <v/>
      </c>
    </row>
    <row r="9920">
      <c r="A9920">
        <f>Input!A9920</f>
        <v/>
      </c>
      <c r="B9920">
        <f>IF(ISNUMBER(Input!B9920),IF(AND(Input!B9920&gt;=20,Input!B9920&lt;=700),Input!B9920,""),"")</f>
        <v/>
      </c>
      <c r="C9920">
        <f>IF(B9920="","",INT(A9920))</f>
        <v/>
      </c>
      <c r="D9920">
        <f>IF(B9920="","",HOUR(A9920))</f>
        <v/>
      </c>
      <c r="E9920">
        <f>IF(B9920="","",IF(INPUT!$I$1="","",IF(C9920&lt;(INT(INPUT!$I$1)-INPUT!$I$2),"Off Meds",IF(C9920&lt;=(INT(INPUT!$I$1)+INPUT!$I$2),"Washout","On Meds"))))</f>
        <v/>
      </c>
      <c r="F9920">
        <f>IF(B9920="","",1.509*(LN(B9920)^1.084-5.381))</f>
        <v/>
      </c>
      <c r="G9920">
        <f>IF(F9920="","",IF(F9920&lt;0,10*F9920^2,0))</f>
        <v/>
      </c>
      <c r="H9920">
        <f>IF(F9920="","",IF(F9920&gt;0,10*F9920^2,0))</f>
        <v/>
      </c>
    </row>
    <row r="9921">
      <c r="A9921">
        <f>Input!A9921</f>
        <v/>
      </c>
      <c r="B9921">
        <f>IF(ISNUMBER(Input!B9921),IF(AND(Input!B9921&gt;=20,Input!B9921&lt;=700),Input!B9921,""),"")</f>
        <v/>
      </c>
      <c r="C9921">
        <f>IF(B9921="","",INT(A9921))</f>
        <v/>
      </c>
      <c r="D9921">
        <f>IF(B9921="","",HOUR(A9921))</f>
        <v/>
      </c>
      <c r="E9921">
        <f>IF(B9921="","",IF(INPUT!$I$1="","",IF(C9921&lt;(INT(INPUT!$I$1)-INPUT!$I$2),"Off Meds",IF(C9921&lt;=(INT(INPUT!$I$1)+INPUT!$I$2),"Washout","On Meds"))))</f>
        <v/>
      </c>
      <c r="F9921">
        <f>IF(B9921="","",1.509*(LN(B9921)^1.084-5.381))</f>
        <v/>
      </c>
      <c r="G9921">
        <f>IF(F9921="","",IF(F9921&lt;0,10*F9921^2,0))</f>
        <v/>
      </c>
      <c r="H9921">
        <f>IF(F9921="","",IF(F9921&gt;0,10*F9921^2,0))</f>
        <v/>
      </c>
    </row>
    <row r="9922">
      <c r="A9922">
        <f>Input!A9922</f>
        <v/>
      </c>
      <c r="B9922">
        <f>IF(ISNUMBER(Input!B9922),IF(AND(Input!B9922&gt;=20,Input!B9922&lt;=700),Input!B9922,""),"")</f>
        <v/>
      </c>
      <c r="C9922">
        <f>IF(B9922="","",INT(A9922))</f>
        <v/>
      </c>
      <c r="D9922">
        <f>IF(B9922="","",HOUR(A9922))</f>
        <v/>
      </c>
      <c r="E9922">
        <f>IF(B9922="","",IF(INPUT!$I$1="","",IF(C9922&lt;(INT(INPUT!$I$1)-INPUT!$I$2),"Off Meds",IF(C9922&lt;=(INT(INPUT!$I$1)+INPUT!$I$2),"Washout","On Meds"))))</f>
        <v/>
      </c>
      <c r="F9922">
        <f>IF(B9922="","",1.509*(LN(B9922)^1.084-5.381))</f>
        <v/>
      </c>
      <c r="G9922">
        <f>IF(F9922="","",IF(F9922&lt;0,10*F9922^2,0))</f>
        <v/>
      </c>
      <c r="H9922">
        <f>IF(F9922="","",IF(F9922&gt;0,10*F9922^2,0))</f>
        <v/>
      </c>
    </row>
    <row r="9923">
      <c r="A9923">
        <f>Input!A9923</f>
        <v/>
      </c>
      <c r="B9923">
        <f>IF(ISNUMBER(Input!B9923),IF(AND(Input!B9923&gt;=20,Input!B9923&lt;=700),Input!B9923,""),"")</f>
        <v/>
      </c>
      <c r="C9923">
        <f>IF(B9923="","",INT(A9923))</f>
        <v/>
      </c>
      <c r="D9923">
        <f>IF(B9923="","",HOUR(A9923))</f>
        <v/>
      </c>
      <c r="E9923">
        <f>IF(B9923="","",IF(INPUT!$I$1="","",IF(C9923&lt;(INT(INPUT!$I$1)-INPUT!$I$2),"Off Meds",IF(C9923&lt;=(INT(INPUT!$I$1)+INPUT!$I$2),"Washout","On Meds"))))</f>
        <v/>
      </c>
      <c r="F9923">
        <f>IF(B9923="","",1.509*(LN(B9923)^1.084-5.381))</f>
        <v/>
      </c>
      <c r="G9923">
        <f>IF(F9923="","",IF(F9923&lt;0,10*F9923^2,0))</f>
        <v/>
      </c>
      <c r="H9923">
        <f>IF(F9923="","",IF(F9923&gt;0,10*F9923^2,0))</f>
        <v/>
      </c>
    </row>
    <row r="9924">
      <c r="A9924">
        <f>Input!A9924</f>
        <v/>
      </c>
      <c r="B9924">
        <f>IF(ISNUMBER(Input!B9924),IF(AND(Input!B9924&gt;=20,Input!B9924&lt;=700),Input!B9924,""),"")</f>
        <v/>
      </c>
      <c r="C9924">
        <f>IF(B9924="","",INT(A9924))</f>
        <v/>
      </c>
      <c r="D9924">
        <f>IF(B9924="","",HOUR(A9924))</f>
        <v/>
      </c>
      <c r="E9924">
        <f>IF(B9924="","",IF(INPUT!$I$1="","",IF(C9924&lt;(INT(INPUT!$I$1)-INPUT!$I$2),"Off Meds",IF(C9924&lt;=(INT(INPUT!$I$1)+INPUT!$I$2),"Washout","On Meds"))))</f>
        <v/>
      </c>
      <c r="F9924">
        <f>IF(B9924="","",1.509*(LN(B9924)^1.084-5.381))</f>
        <v/>
      </c>
      <c r="G9924">
        <f>IF(F9924="","",IF(F9924&lt;0,10*F9924^2,0))</f>
        <v/>
      </c>
      <c r="H9924">
        <f>IF(F9924="","",IF(F9924&gt;0,10*F9924^2,0))</f>
        <v/>
      </c>
    </row>
    <row r="9925">
      <c r="A9925">
        <f>Input!A9925</f>
        <v/>
      </c>
      <c r="B9925">
        <f>IF(ISNUMBER(Input!B9925),IF(AND(Input!B9925&gt;=20,Input!B9925&lt;=700),Input!B9925,""),"")</f>
        <v/>
      </c>
      <c r="C9925">
        <f>IF(B9925="","",INT(A9925))</f>
        <v/>
      </c>
      <c r="D9925">
        <f>IF(B9925="","",HOUR(A9925))</f>
        <v/>
      </c>
      <c r="E9925">
        <f>IF(B9925="","",IF(INPUT!$I$1="","",IF(C9925&lt;(INT(INPUT!$I$1)-INPUT!$I$2),"Off Meds",IF(C9925&lt;=(INT(INPUT!$I$1)+INPUT!$I$2),"Washout","On Meds"))))</f>
        <v/>
      </c>
      <c r="F9925">
        <f>IF(B9925="","",1.509*(LN(B9925)^1.084-5.381))</f>
        <v/>
      </c>
      <c r="G9925">
        <f>IF(F9925="","",IF(F9925&lt;0,10*F9925^2,0))</f>
        <v/>
      </c>
      <c r="H9925">
        <f>IF(F9925="","",IF(F9925&gt;0,10*F9925^2,0))</f>
        <v/>
      </c>
    </row>
    <row r="9926">
      <c r="A9926">
        <f>Input!A9926</f>
        <v/>
      </c>
      <c r="B9926">
        <f>IF(ISNUMBER(Input!B9926),IF(AND(Input!B9926&gt;=20,Input!B9926&lt;=700),Input!B9926,""),"")</f>
        <v/>
      </c>
      <c r="C9926">
        <f>IF(B9926="","",INT(A9926))</f>
        <v/>
      </c>
      <c r="D9926">
        <f>IF(B9926="","",HOUR(A9926))</f>
        <v/>
      </c>
      <c r="E9926">
        <f>IF(B9926="","",IF(INPUT!$I$1="","",IF(C9926&lt;(INT(INPUT!$I$1)-INPUT!$I$2),"Off Meds",IF(C9926&lt;=(INT(INPUT!$I$1)+INPUT!$I$2),"Washout","On Meds"))))</f>
        <v/>
      </c>
      <c r="F9926">
        <f>IF(B9926="","",1.509*(LN(B9926)^1.084-5.381))</f>
        <v/>
      </c>
      <c r="G9926">
        <f>IF(F9926="","",IF(F9926&lt;0,10*F9926^2,0))</f>
        <v/>
      </c>
      <c r="H9926">
        <f>IF(F9926="","",IF(F9926&gt;0,10*F9926^2,0))</f>
        <v/>
      </c>
    </row>
    <row r="9927">
      <c r="A9927">
        <f>Input!A9927</f>
        <v/>
      </c>
      <c r="B9927">
        <f>IF(ISNUMBER(Input!B9927),IF(AND(Input!B9927&gt;=20,Input!B9927&lt;=700),Input!B9927,""),"")</f>
        <v/>
      </c>
      <c r="C9927">
        <f>IF(B9927="","",INT(A9927))</f>
        <v/>
      </c>
      <c r="D9927">
        <f>IF(B9927="","",HOUR(A9927))</f>
        <v/>
      </c>
      <c r="E9927">
        <f>IF(B9927="","",IF(INPUT!$I$1="","",IF(C9927&lt;(INT(INPUT!$I$1)-INPUT!$I$2),"Off Meds",IF(C9927&lt;=(INT(INPUT!$I$1)+INPUT!$I$2),"Washout","On Meds"))))</f>
        <v/>
      </c>
      <c r="F9927">
        <f>IF(B9927="","",1.509*(LN(B9927)^1.084-5.381))</f>
        <v/>
      </c>
      <c r="G9927">
        <f>IF(F9927="","",IF(F9927&lt;0,10*F9927^2,0))</f>
        <v/>
      </c>
      <c r="H9927">
        <f>IF(F9927="","",IF(F9927&gt;0,10*F9927^2,0))</f>
        <v/>
      </c>
    </row>
    <row r="9928">
      <c r="A9928">
        <f>Input!A9928</f>
        <v/>
      </c>
      <c r="B9928">
        <f>IF(ISNUMBER(Input!B9928),IF(AND(Input!B9928&gt;=20,Input!B9928&lt;=700),Input!B9928,""),"")</f>
        <v/>
      </c>
      <c r="C9928">
        <f>IF(B9928="","",INT(A9928))</f>
        <v/>
      </c>
      <c r="D9928">
        <f>IF(B9928="","",HOUR(A9928))</f>
        <v/>
      </c>
      <c r="E9928">
        <f>IF(B9928="","",IF(INPUT!$I$1="","",IF(C9928&lt;(INT(INPUT!$I$1)-INPUT!$I$2),"Off Meds",IF(C9928&lt;=(INT(INPUT!$I$1)+INPUT!$I$2),"Washout","On Meds"))))</f>
        <v/>
      </c>
      <c r="F9928">
        <f>IF(B9928="","",1.509*(LN(B9928)^1.084-5.381))</f>
        <v/>
      </c>
      <c r="G9928">
        <f>IF(F9928="","",IF(F9928&lt;0,10*F9928^2,0))</f>
        <v/>
      </c>
      <c r="H9928">
        <f>IF(F9928="","",IF(F9928&gt;0,10*F9928^2,0))</f>
        <v/>
      </c>
    </row>
    <row r="9929">
      <c r="A9929">
        <f>Input!A9929</f>
        <v/>
      </c>
      <c r="B9929">
        <f>IF(ISNUMBER(Input!B9929),IF(AND(Input!B9929&gt;=20,Input!B9929&lt;=700),Input!B9929,""),"")</f>
        <v/>
      </c>
      <c r="C9929">
        <f>IF(B9929="","",INT(A9929))</f>
        <v/>
      </c>
      <c r="D9929">
        <f>IF(B9929="","",HOUR(A9929))</f>
        <v/>
      </c>
      <c r="E9929">
        <f>IF(B9929="","",IF(INPUT!$I$1="","",IF(C9929&lt;(INT(INPUT!$I$1)-INPUT!$I$2),"Off Meds",IF(C9929&lt;=(INT(INPUT!$I$1)+INPUT!$I$2),"Washout","On Meds"))))</f>
        <v/>
      </c>
      <c r="F9929">
        <f>IF(B9929="","",1.509*(LN(B9929)^1.084-5.381))</f>
        <v/>
      </c>
      <c r="G9929">
        <f>IF(F9929="","",IF(F9929&lt;0,10*F9929^2,0))</f>
        <v/>
      </c>
      <c r="H9929">
        <f>IF(F9929="","",IF(F9929&gt;0,10*F9929^2,0))</f>
        <v/>
      </c>
    </row>
    <row r="9930">
      <c r="A9930">
        <f>Input!A9930</f>
        <v/>
      </c>
      <c r="B9930">
        <f>IF(ISNUMBER(Input!B9930),IF(AND(Input!B9930&gt;=20,Input!B9930&lt;=700),Input!B9930,""),"")</f>
        <v/>
      </c>
      <c r="C9930">
        <f>IF(B9930="","",INT(A9930))</f>
        <v/>
      </c>
      <c r="D9930">
        <f>IF(B9930="","",HOUR(A9930))</f>
        <v/>
      </c>
      <c r="E9930">
        <f>IF(B9930="","",IF(INPUT!$I$1="","",IF(C9930&lt;(INT(INPUT!$I$1)-INPUT!$I$2),"Off Meds",IF(C9930&lt;=(INT(INPUT!$I$1)+INPUT!$I$2),"Washout","On Meds"))))</f>
        <v/>
      </c>
      <c r="F9930">
        <f>IF(B9930="","",1.509*(LN(B9930)^1.084-5.381))</f>
        <v/>
      </c>
      <c r="G9930">
        <f>IF(F9930="","",IF(F9930&lt;0,10*F9930^2,0))</f>
        <v/>
      </c>
      <c r="H9930">
        <f>IF(F9930="","",IF(F9930&gt;0,10*F9930^2,0))</f>
        <v/>
      </c>
    </row>
    <row r="9931">
      <c r="A9931">
        <f>Input!A9931</f>
        <v/>
      </c>
      <c r="B9931">
        <f>IF(ISNUMBER(Input!B9931),IF(AND(Input!B9931&gt;=20,Input!B9931&lt;=700),Input!B9931,""),"")</f>
        <v/>
      </c>
      <c r="C9931">
        <f>IF(B9931="","",INT(A9931))</f>
        <v/>
      </c>
      <c r="D9931">
        <f>IF(B9931="","",HOUR(A9931))</f>
        <v/>
      </c>
      <c r="E9931">
        <f>IF(B9931="","",IF(INPUT!$I$1="","",IF(C9931&lt;(INT(INPUT!$I$1)-INPUT!$I$2),"Off Meds",IF(C9931&lt;=(INT(INPUT!$I$1)+INPUT!$I$2),"Washout","On Meds"))))</f>
        <v/>
      </c>
      <c r="F9931">
        <f>IF(B9931="","",1.509*(LN(B9931)^1.084-5.381))</f>
        <v/>
      </c>
      <c r="G9931">
        <f>IF(F9931="","",IF(F9931&lt;0,10*F9931^2,0))</f>
        <v/>
      </c>
      <c r="H9931">
        <f>IF(F9931="","",IF(F9931&gt;0,10*F9931^2,0))</f>
        <v/>
      </c>
    </row>
    <row r="9932">
      <c r="A9932">
        <f>Input!A9932</f>
        <v/>
      </c>
      <c r="B9932">
        <f>IF(ISNUMBER(Input!B9932),IF(AND(Input!B9932&gt;=20,Input!B9932&lt;=700),Input!B9932,""),"")</f>
        <v/>
      </c>
      <c r="C9932">
        <f>IF(B9932="","",INT(A9932))</f>
        <v/>
      </c>
      <c r="D9932">
        <f>IF(B9932="","",HOUR(A9932))</f>
        <v/>
      </c>
      <c r="E9932">
        <f>IF(B9932="","",IF(INPUT!$I$1="","",IF(C9932&lt;(INT(INPUT!$I$1)-INPUT!$I$2),"Off Meds",IF(C9932&lt;=(INT(INPUT!$I$1)+INPUT!$I$2),"Washout","On Meds"))))</f>
        <v/>
      </c>
      <c r="F9932">
        <f>IF(B9932="","",1.509*(LN(B9932)^1.084-5.381))</f>
        <v/>
      </c>
      <c r="G9932">
        <f>IF(F9932="","",IF(F9932&lt;0,10*F9932^2,0))</f>
        <v/>
      </c>
      <c r="H9932">
        <f>IF(F9932="","",IF(F9932&gt;0,10*F9932^2,0))</f>
        <v/>
      </c>
    </row>
    <row r="9933">
      <c r="A9933">
        <f>Input!A9933</f>
        <v/>
      </c>
      <c r="B9933">
        <f>IF(ISNUMBER(Input!B9933),IF(AND(Input!B9933&gt;=20,Input!B9933&lt;=700),Input!B9933,""),"")</f>
        <v/>
      </c>
      <c r="C9933">
        <f>IF(B9933="","",INT(A9933))</f>
        <v/>
      </c>
      <c r="D9933">
        <f>IF(B9933="","",HOUR(A9933))</f>
        <v/>
      </c>
      <c r="E9933">
        <f>IF(B9933="","",IF(INPUT!$I$1="","",IF(C9933&lt;(INT(INPUT!$I$1)-INPUT!$I$2),"Off Meds",IF(C9933&lt;=(INT(INPUT!$I$1)+INPUT!$I$2),"Washout","On Meds"))))</f>
        <v/>
      </c>
      <c r="F9933">
        <f>IF(B9933="","",1.509*(LN(B9933)^1.084-5.381))</f>
        <v/>
      </c>
      <c r="G9933">
        <f>IF(F9933="","",IF(F9933&lt;0,10*F9933^2,0))</f>
        <v/>
      </c>
      <c r="H9933">
        <f>IF(F9933="","",IF(F9933&gt;0,10*F9933^2,0))</f>
        <v/>
      </c>
    </row>
    <row r="9934">
      <c r="A9934">
        <f>Input!A9934</f>
        <v/>
      </c>
      <c r="B9934">
        <f>IF(ISNUMBER(Input!B9934),IF(AND(Input!B9934&gt;=20,Input!B9934&lt;=700),Input!B9934,""),"")</f>
        <v/>
      </c>
      <c r="C9934">
        <f>IF(B9934="","",INT(A9934))</f>
        <v/>
      </c>
      <c r="D9934">
        <f>IF(B9934="","",HOUR(A9934))</f>
        <v/>
      </c>
      <c r="E9934">
        <f>IF(B9934="","",IF(INPUT!$I$1="","",IF(C9934&lt;(INT(INPUT!$I$1)-INPUT!$I$2),"Off Meds",IF(C9934&lt;=(INT(INPUT!$I$1)+INPUT!$I$2),"Washout","On Meds"))))</f>
        <v/>
      </c>
      <c r="F9934">
        <f>IF(B9934="","",1.509*(LN(B9934)^1.084-5.381))</f>
        <v/>
      </c>
      <c r="G9934">
        <f>IF(F9934="","",IF(F9934&lt;0,10*F9934^2,0))</f>
        <v/>
      </c>
      <c r="H9934">
        <f>IF(F9934="","",IF(F9934&gt;0,10*F9934^2,0))</f>
        <v/>
      </c>
    </row>
    <row r="9935">
      <c r="A9935">
        <f>Input!A9935</f>
        <v/>
      </c>
      <c r="B9935">
        <f>IF(ISNUMBER(Input!B9935),IF(AND(Input!B9935&gt;=20,Input!B9935&lt;=700),Input!B9935,""),"")</f>
        <v/>
      </c>
      <c r="C9935">
        <f>IF(B9935="","",INT(A9935))</f>
        <v/>
      </c>
      <c r="D9935">
        <f>IF(B9935="","",HOUR(A9935))</f>
        <v/>
      </c>
      <c r="E9935">
        <f>IF(B9935="","",IF(INPUT!$I$1="","",IF(C9935&lt;(INT(INPUT!$I$1)-INPUT!$I$2),"Off Meds",IF(C9935&lt;=(INT(INPUT!$I$1)+INPUT!$I$2),"Washout","On Meds"))))</f>
        <v/>
      </c>
      <c r="F9935">
        <f>IF(B9935="","",1.509*(LN(B9935)^1.084-5.381))</f>
        <v/>
      </c>
      <c r="G9935">
        <f>IF(F9935="","",IF(F9935&lt;0,10*F9935^2,0))</f>
        <v/>
      </c>
      <c r="H9935">
        <f>IF(F9935="","",IF(F9935&gt;0,10*F9935^2,0))</f>
        <v/>
      </c>
    </row>
    <row r="9936">
      <c r="A9936">
        <f>Input!A9936</f>
        <v/>
      </c>
      <c r="B9936">
        <f>IF(ISNUMBER(Input!B9936),IF(AND(Input!B9936&gt;=20,Input!B9936&lt;=700),Input!B9936,""),"")</f>
        <v/>
      </c>
      <c r="C9936">
        <f>IF(B9936="","",INT(A9936))</f>
        <v/>
      </c>
      <c r="D9936">
        <f>IF(B9936="","",HOUR(A9936))</f>
        <v/>
      </c>
      <c r="E9936">
        <f>IF(B9936="","",IF(INPUT!$I$1="","",IF(C9936&lt;(INT(INPUT!$I$1)-INPUT!$I$2),"Off Meds",IF(C9936&lt;=(INT(INPUT!$I$1)+INPUT!$I$2),"Washout","On Meds"))))</f>
        <v/>
      </c>
      <c r="F9936">
        <f>IF(B9936="","",1.509*(LN(B9936)^1.084-5.381))</f>
        <v/>
      </c>
      <c r="G9936">
        <f>IF(F9936="","",IF(F9936&lt;0,10*F9936^2,0))</f>
        <v/>
      </c>
      <c r="H9936">
        <f>IF(F9936="","",IF(F9936&gt;0,10*F9936^2,0))</f>
        <v/>
      </c>
    </row>
    <row r="9937">
      <c r="A9937">
        <f>Input!A9937</f>
        <v/>
      </c>
      <c r="B9937">
        <f>IF(ISNUMBER(Input!B9937),IF(AND(Input!B9937&gt;=20,Input!B9937&lt;=700),Input!B9937,""),"")</f>
        <v/>
      </c>
      <c r="C9937">
        <f>IF(B9937="","",INT(A9937))</f>
        <v/>
      </c>
      <c r="D9937">
        <f>IF(B9937="","",HOUR(A9937))</f>
        <v/>
      </c>
      <c r="E9937">
        <f>IF(B9937="","",IF(INPUT!$I$1="","",IF(C9937&lt;(INT(INPUT!$I$1)-INPUT!$I$2),"Off Meds",IF(C9937&lt;=(INT(INPUT!$I$1)+INPUT!$I$2),"Washout","On Meds"))))</f>
        <v/>
      </c>
      <c r="F9937">
        <f>IF(B9937="","",1.509*(LN(B9937)^1.084-5.381))</f>
        <v/>
      </c>
      <c r="G9937">
        <f>IF(F9937="","",IF(F9937&lt;0,10*F9937^2,0))</f>
        <v/>
      </c>
      <c r="H9937">
        <f>IF(F9937="","",IF(F9937&gt;0,10*F9937^2,0))</f>
        <v/>
      </c>
    </row>
    <row r="9938">
      <c r="A9938">
        <f>Input!A9938</f>
        <v/>
      </c>
      <c r="B9938">
        <f>IF(ISNUMBER(Input!B9938),IF(AND(Input!B9938&gt;=20,Input!B9938&lt;=700),Input!B9938,""),"")</f>
        <v/>
      </c>
      <c r="C9938">
        <f>IF(B9938="","",INT(A9938))</f>
        <v/>
      </c>
      <c r="D9938">
        <f>IF(B9938="","",HOUR(A9938))</f>
        <v/>
      </c>
      <c r="E9938">
        <f>IF(B9938="","",IF(INPUT!$I$1="","",IF(C9938&lt;(INT(INPUT!$I$1)-INPUT!$I$2),"Off Meds",IF(C9938&lt;=(INT(INPUT!$I$1)+INPUT!$I$2),"Washout","On Meds"))))</f>
        <v/>
      </c>
      <c r="F9938">
        <f>IF(B9938="","",1.509*(LN(B9938)^1.084-5.381))</f>
        <v/>
      </c>
      <c r="G9938">
        <f>IF(F9938="","",IF(F9938&lt;0,10*F9938^2,0))</f>
        <v/>
      </c>
      <c r="H9938">
        <f>IF(F9938="","",IF(F9938&gt;0,10*F9938^2,0))</f>
        <v/>
      </c>
    </row>
    <row r="9939">
      <c r="A9939">
        <f>Input!A9939</f>
        <v/>
      </c>
      <c r="B9939">
        <f>IF(ISNUMBER(Input!B9939),IF(AND(Input!B9939&gt;=20,Input!B9939&lt;=700),Input!B9939,""),"")</f>
        <v/>
      </c>
      <c r="C9939">
        <f>IF(B9939="","",INT(A9939))</f>
        <v/>
      </c>
      <c r="D9939">
        <f>IF(B9939="","",HOUR(A9939))</f>
        <v/>
      </c>
      <c r="E9939">
        <f>IF(B9939="","",IF(INPUT!$I$1="","",IF(C9939&lt;(INT(INPUT!$I$1)-INPUT!$I$2),"Off Meds",IF(C9939&lt;=(INT(INPUT!$I$1)+INPUT!$I$2),"Washout","On Meds"))))</f>
        <v/>
      </c>
      <c r="F9939">
        <f>IF(B9939="","",1.509*(LN(B9939)^1.084-5.381))</f>
        <v/>
      </c>
      <c r="G9939">
        <f>IF(F9939="","",IF(F9939&lt;0,10*F9939^2,0))</f>
        <v/>
      </c>
      <c r="H9939">
        <f>IF(F9939="","",IF(F9939&gt;0,10*F9939^2,0))</f>
        <v/>
      </c>
    </row>
    <row r="9940">
      <c r="A9940">
        <f>Input!A9940</f>
        <v/>
      </c>
      <c r="B9940">
        <f>IF(ISNUMBER(Input!B9940),IF(AND(Input!B9940&gt;=20,Input!B9940&lt;=700),Input!B9940,""),"")</f>
        <v/>
      </c>
      <c r="C9940">
        <f>IF(B9940="","",INT(A9940))</f>
        <v/>
      </c>
      <c r="D9940">
        <f>IF(B9940="","",HOUR(A9940))</f>
        <v/>
      </c>
      <c r="E9940">
        <f>IF(B9940="","",IF(INPUT!$I$1="","",IF(C9940&lt;(INT(INPUT!$I$1)-INPUT!$I$2),"Off Meds",IF(C9940&lt;=(INT(INPUT!$I$1)+INPUT!$I$2),"Washout","On Meds"))))</f>
        <v/>
      </c>
      <c r="F9940">
        <f>IF(B9940="","",1.509*(LN(B9940)^1.084-5.381))</f>
        <v/>
      </c>
      <c r="G9940">
        <f>IF(F9940="","",IF(F9940&lt;0,10*F9940^2,0))</f>
        <v/>
      </c>
      <c r="H9940">
        <f>IF(F9940="","",IF(F9940&gt;0,10*F9940^2,0))</f>
        <v/>
      </c>
    </row>
    <row r="9941">
      <c r="A9941">
        <f>Input!A9941</f>
        <v/>
      </c>
      <c r="B9941">
        <f>IF(ISNUMBER(Input!B9941),IF(AND(Input!B9941&gt;=20,Input!B9941&lt;=700),Input!B9941,""),"")</f>
        <v/>
      </c>
      <c r="C9941">
        <f>IF(B9941="","",INT(A9941))</f>
        <v/>
      </c>
      <c r="D9941">
        <f>IF(B9941="","",HOUR(A9941))</f>
        <v/>
      </c>
      <c r="E9941">
        <f>IF(B9941="","",IF(INPUT!$I$1="","",IF(C9941&lt;(INT(INPUT!$I$1)-INPUT!$I$2),"Off Meds",IF(C9941&lt;=(INT(INPUT!$I$1)+INPUT!$I$2),"Washout","On Meds"))))</f>
        <v/>
      </c>
      <c r="F9941">
        <f>IF(B9941="","",1.509*(LN(B9941)^1.084-5.381))</f>
        <v/>
      </c>
      <c r="G9941">
        <f>IF(F9941="","",IF(F9941&lt;0,10*F9941^2,0))</f>
        <v/>
      </c>
      <c r="H9941">
        <f>IF(F9941="","",IF(F9941&gt;0,10*F9941^2,0))</f>
        <v/>
      </c>
    </row>
    <row r="9942">
      <c r="A9942">
        <f>Input!A9942</f>
        <v/>
      </c>
      <c r="B9942">
        <f>IF(ISNUMBER(Input!B9942),IF(AND(Input!B9942&gt;=20,Input!B9942&lt;=700),Input!B9942,""),"")</f>
        <v/>
      </c>
      <c r="C9942">
        <f>IF(B9942="","",INT(A9942))</f>
        <v/>
      </c>
      <c r="D9942">
        <f>IF(B9942="","",HOUR(A9942))</f>
        <v/>
      </c>
      <c r="E9942">
        <f>IF(B9942="","",IF(INPUT!$I$1="","",IF(C9942&lt;(INT(INPUT!$I$1)-INPUT!$I$2),"Off Meds",IF(C9942&lt;=(INT(INPUT!$I$1)+INPUT!$I$2),"Washout","On Meds"))))</f>
        <v/>
      </c>
      <c r="F9942">
        <f>IF(B9942="","",1.509*(LN(B9942)^1.084-5.381))</f>
        <v/>
      </c>
      <c r="G9942">
        <f>IF(F9942="","",IF(F9942&lt;0,10*F9942^2,0))</f>
        <v/>
      </c>
      <c r="H9942">
        <f>IF(F9942="","",IF(F9942&gt;0,10*F9942^2,0))</f>
        <v/>
      </c>
    </row>
    <row r="9943">
      <c r="A9943">
        <f>Input!A9943</f>
        <v/>
      </c>
      <c r="B9943">
        <f>IF(ISNUMBER(Input!B9943),IF(AND(Input!B9943&gt;=20,Input!B9943&lt;=700),Input!B9943,""),"")</f>
        <v/>
      </c>
      <c r="C9943">
        <f>IF(B9943="","",INT(A9943))</f>
        <v/>
      </c>
      <c r="D9943">
        <f>IF(B9943="","",HOUR(A9943))</f>
        <v/>
      </c>
      <c r="E9943">
        <f>IF(B9943="","",IF(INPUT!$I$1="","",IF(C9943&lt;(INT(INPUT!$I$1)-INPUT!$I$2),"Off Meds",IF(C9943&lt;=(INT(INPUT!$I$1)+INPUT!$I$2),"Washout","On Meds"))))</f>
        <v/>
      </c>
      <c r="F9943">
        <f>IF(B9943="","",1.509*(LN(B9943)^1.084-5.381))</f>
        <v/>
      </c>
      <c r="G9943">
        <f>IF(F9943="","",IF(F9943&lt;0,10*F9943^2,0))</f>
        <v/>
      </c>
      <c r="H9943">
        <f>IF(F9943="","",IF(F9943&gt;0,10*F9943^2,0))</f>
        <v/>
      </c>
    </row>
    <row r="9944">
      <c r="A9944">
        <f>Input!A9944</f>
        <v/>
      </c>
      <c r="B9944">
        <f>IF(ISNUMBER(Input!B9944),IF(AND(Input!B9944&gt;=20,Input!B9944&lt;=700),Input!B9944,""),"")</f>
        <v/>
      </c>
      <c r="C9944">
        <f>IF(B9944="","",INT(A9944))</f>
        <v/>
      </c>
      <c r="D9944">
        <f>IF(B9944="","",HOUR(A9944))</f>
        <v/>
      </c>
      <c r="E9944">
        <f>IF(B9944="","",IF(INPUT!$I$1="","",IF(C9944&lt;(INT(INPUT!$I$1)-INPUT!$I$2),"Off Meds",IF(C9944&lt;=(INT(INPUT!$I$1)+INPUT!$I$2),"Washout","On Meds"))))</f>
        <v/>
      </c>
      <c r="F9944">
        <f>IF(B9944="","",1.509*(LN(B9944)^1.084-5.381))</f>
        <v/>
      </c>
      <c r="G9944">
        <f>IF(F9944="","",IF(F9944&lt;0,10*F9944^2,0))</f>
        <v/>
      </c>
      <c r="H9944">
        <f>IF(F9944="","",IF(F9944&gt;0,10*F9944^2,0))</f>
        <v/>
      </c>
    </row>
    <row r="9945">
      <c r="A9945">
        <f>Input!A9945</f>
        <v/>
      </c>
      <c r="B9945">
        <f>IF(ISNUMBER(Input!B9945),IF(AND(Input!B9945&gt;=20,Input!B9945&lt;=700),Input!B9945,""),"")</f>
        <v/>
      </c>
      <c r="C9945">
        <f>IF(B9945="","",INT(A9945))</f>
        <v/>
      </c>
      <c r="D9945">
        <f>IF(B9945="","",HOUR(A9945))</f>
        <v/>
      </c>
      <c r="E9945">
        <f>IF(B9945="","",IF(INPUT!$I$1="","",IF(C9945&lt;(INT(INPUT!$I$1)-INPUT!$I$2),"Off Meds",IF(C9945&lt;=(INT(INPUT!$I$1)+INPUT!$I$2),"Washout","On Meds"))))</f>
        <v/>
      </c>
      <c r="F9945">
        <f>IF(B9945="","",1.509*(LN(B9945)^1.084-5.381))</f>
        <v/>
      </c>
      <c r="G9945">
        <f>IF(F9945="","",IF(F9945&lt;0,10*F9945^2,0))</f>
        <v/>
      </c>
      <c r="H9945">
        <f>IF(F9945="","",IF(F9945&gt;0,10*F9945^2,0))</f>
        <v/>
      </c>
    </row>
    <row r="9946">
      <c r="A9946">
        <f>Input!A9946</f>
        <v/>
      </c>
      <c r="B9946">
        <f>IF(ISNUMBER(Input!B9946),IF(AND(Input!B9946&gt;=20,Input!B9946&lt;=700),Input!B9946,""),"")</f>
        <v/>
      </c>
      <c r="C9946">
        <f>IF(B9946="","",INT(A9946))</f>
        <v/>
      </c>
      <c r="D9946">
        <f>IF(B9946="","",HOUR(A9946))</f>
        <v/>
      </c>
      <c r="E9946">
        <f>IF(B9946="","",IF(INPUT!$I$1="","",IF(C9946&lt;(INT(INPUT!$I$1)-INPUT!$I$2),"Off Meds",IF(C9946&lt;=(INT(INPUT!$I$1)+INPUT!$I$2),"Washout","On Meds"))))</f>
        <v/>
      </c>
      <c r="F9946">
        <f>IF(B9946="","",1.509*(LN(B9946)^1.084-5.381))</f>
        <v/>
      </c>
      <c r="G9946">
        <f>IF(F9946="","",IF(F9946&lt;0,10*F9946^2,0))</f>
        <v/>
      </c>
      <c r="H9946">
        <f>IF(F9946="","",IF(F9946&gt;0,10*F9946^2,0))</f>
        <v/>
      </c>
    </row>
    <row r="9947">
      <c r="A9947">
        <f>Input!A9947</f>
        <v/>
      </c>
      <c r="B9947">
        <f>IF(ISNUMBER(Input!B9947),IF(AND(Input!B9947&gt;=20,Input!B9947&lt;=700),Input!B9947,""),"")</f>
        <v/>
      </c>
      <c r="C9947">
        <f>IF(B9947="","",INT(A9947))</f>
        <v/>
      </c>
      <c r="D9947">
        <f>IF(B9947="","",HOUR(A9947))</f>
        <v/>
      </c>
      <c r="E9947">
        <f>IF(B9947="","",IF(INPUT!$I$1="","",IF(C9947&lt;(INT(INPUT!$I$1)-INPUT!$I$2),"Off Meds",IF(C9947&lt;=(INT(INPUT!$I$1)+INPUT!$I$2),"Washout","On Meds"))))</f>
        <v/>
      </c>
      <c r="F9947">
        <f>IF(B9947="","",1.509*(LN(B9947)^1.084-5.381))</f>
        <v/>
      </c>
      <c r="G9947">
        <f>IF(F9947="","",IF(F9947&lt;0,10*F9947^2,0))</f>
        <v/>
      </c>
      <c r="H9947">
        <f>IF(F9947="","",IF(F9947&gt;0,10*F9947^2,0))</f>
        <v/>
      </c>
    </row>
    <row r="9948">
      <c r="A9948">
        <f>Input!A9948</f>
        <v/>
      </c>
      <c r="B9948">
        <f>IF(ISNUMBER(Input!B9948),IF(AND(Input!B9948&gt;=20,Input!B9948&lt;=700),Input!B9948,""),"")</f>
        <v/>
      </c>
      <c r="C9948">
        <f>IF(B9948="","",INT(A9948))</f>
        <v/>
      </c>
      <c r="D9948">
        <f>IF(B9948="","",HOUR(A9948))</f>
        <v/>
      </c>
      <c r="E9948">
        <f>IF(B9948="","",IF(INPUT!$I$1="","",IF(C9948&lt;(INT(INPUT!$I$1)-INPUT!$I$2),"Off Meds",IF(C9948&lt;=(INT(INPUT!$I$1)+INPUT!$I$2),"Washout","On Meds"))))</f>
        <v/>
      </c>
      <c r="F9948">
        <f>IF(B9948="","",1.509*(LN(B9948)^1.084-5.381))</f>
        <v/>
      </c>
      <c r="G9948">
        <f>IF(F9948="","",IF(F9948&lt;0,10*F9948^2,0))</f>
        <v/>
      </c>
      <c r="H9948">
        <f>IF(F9948="","",IF(F9948&gt;0,10*F9948^2,0))</f>
        <v/>
      </c>
    </row>
    <row r="9949">
      <c r="A9949">
        <f>Input!A9949</f>
        <v/>
      </c>
      <c r="B9949">
        <f>IF(ISNUMBER(Input!B9949),IF(AND(Input!B9949&gt;=20,Input!B9949&lt;=700),Input!B9949,""),"")</f>
        <v/>
      </c>
      <c r="C9949">
        <f>IF(B9949="","",INT(A9949))</f>
        <v/>
      </c>
      <c r="D9949">
        <f>IF(B9949="","",HOUR(A9949))</f>
        <v/>
      </c>
      <c r="E9949">
        <f>IF(B9949="","",IF(INPUT!$I$1="","",IF(C9949&lt;(INT(INPUT!$I$1)-INPUT!$I$2),"Off Meds",IF(C9949&lt;=(INT(INPUT!$I$1)+INPUT!$I$2),"Washout","On Meds"))))</f>
        <v/>
      </c>
      <c r="F9949">
        <f>IF(B9949="","",1.509*(LN(B9949)^1.084-5.381))</f>
        <v/>
      </c>
      <c r="G9949">
        <f>IF(F9949="","",IF(F9949&lt;0,10*F9949^2,0))</f>
        <v/>
      </c>
      <c r="H9949">
        <f>IF(F9949="","",IF(F9949&gt;0,10*F9949^2,0))</f>
        <v/>
      </c>
    </row>
    <row r="9950">
      <c r="A9950">
        <f>Input!A9950</f>
        <v/>
      </c>
      <c r="B9950">
        <f>IF(ISNUMBER(Input!B9950),IF(AND(Input!B9950&gt;=20,Input!B9950&lt;=700),Input!B9950,""),"")</f>
        <v/>
      </c>
      <c r="C9950">
        <f>IF(B9950="","",INT(A9950))</f>
        <v/>
      </c>
      <c r="D9950">
        <f>IF(B9950="","",HOUR(A9950))</f>
        <v/>
      </c>
      <c r="E9950">
        <f>IF(B9950="","",IF(INPUT!$I$1="","",IF(C9950&lt;(INT(INPUT!$I$1)-INPUT!$I$2),"Off Meds",IF(C9950&lt;=(INT(INPUT!$I$1)+INPUT!$I$2),"Washout","On Meds"))))</f>
        <v/>
      </c>
      <c r="F9950">
        <f>IF(B9950="","",1.509*(LN(B9950)^1.084-5.381))</f>
        <v/>
      </c>
      <c r="G9950">
        <f>IF(F9950="","",IF(F9950&lt;0,10*F9950^2,0))</f>
        <v/>
      </c>
      <c r="H9950">
        <f>IF(F9950="","",IF(F9950&gt;0,10*F9950^2,0))</f>
        <v/>
      </c>
    </row>
    <row r="9951">
      <c r="A9951">
        <f>Input!A9951</f>
        <v/>
      </c>
      <c r="B9951">
        <f>IF(ISNUMBER(Input!B9951),IF(AND(Input!B9951&gt;=20,Input!B9951&lt;=700),Input!B9951,""),"")</f>
        <v/>
      </c>
      <c r="C9951">
        <f>IF(B9951="","",INT(A9951))</f>
        <v/>
      </c>
      <c r="D9951">
        <f>IF(B9951="","",HOUR(A9951))</f>
        <v/>
      </c>
      <c r="E9951">
        <f>IF(B9951="","",IF(INPUT!$I$1="","",IF(C9951&lt;(INT(INPUT!$I$1)-INPUT!$I$2),"Off Meds",IF(C9951&lt;=(INT(INPUT!$I$1)+INPUT!$I$2),"Washout","On Meds"))))</f>
        <v/>
      </c>
      <c r="F9951">
        <f>IF(B9951="","",1.509*(LN(B9951)^1.084-5.381))</f>
        <v/>
      </c>
      <c r="G9951">
        <f>IF(F9951="","",IF(F9951&lt;0,10*F9951^2,0))</f>
        <v/>
      </c>
      <c r="H9951">
        <f>IF(F9951="","",IF(F9951&gt;0,10*F9951^2,0))</f>
        <v/>
      </c>
    </row>
    <row r="9952">
      <c r="A9952">
        <f>Input!A9952</f>
        <v/>
      </c>
      <c r="B9952">
        <f>IF(ISNUMBER(Input!B9952),IF(AND(Input!B9952&gt;=20,Input!B9952&lt;=700),Input!B9952,""),"")</f>
        <v/>
      </c>
      <c r="C9952">
        <f>IF(B9952="","",INT(A9952))</f>
        <v/>
      </c>
      <c r="D9952">
        <f>IF(B9952="","",HOUR(A9952))</f>
        <v/>
      </c>
      <c r="E9952">
        <f>IF(B9952="","",IF(INPUT!$I$1="","",IF(C9952&lt;(INT(INPUT!$I$1)-INPUT!$I$2),"Off Meds",IF(C9952&lt;=(INT(INPUT!$I$1)+INPUT!$I$2),"Washout","On Meds"))))</f>
        <v/>
      </c>
      <c r="F9952">
        <f>IF(B9952="","",1.509*(LN(B9952)^1.084-5.381))</f>
        <v/>
      </c>
      <c r="G9952">
        <f>IF(F9952="","",IF(F9952&lt;0,10*F9952^2,0))</f>
        <v/>
      </c>
      <c r="H9952">
        <f>IF(F9952="","",IF(F9952&gt;0,10*F9952^2,0))</f>
        <v/>
      </c>
    </row>
    <row r="9953">
      <c r="A9953">
        <f>Input!A9953</f>
        <v/>
      </c>
      <c r="B9953">
        <f>IF(ISNUMBER(Input!B9953),IF(AND(Input!B9953&gt;=20,Input!B9953&lt;=700),Input!B9953,""),"")</f>
        <v/>
      </c>
      <c r="C9953">
        <f>IF(B9953="","",INT(A9953))</f>
        <v/>
      </c>
      <c r="D9953">
        <f>IF(B9953="","",HOUR(A9953))</f>
        <v/>
      </c>
      <c r="E9953">
        <f>IF(B9953="","",IF(INPUT!$I$1="","",IF(C9953&lt;(INT(INPUT!$I$1)-INPUT!$I$2),"Off Meds",IF(C9953&lt;=(INT(INPUT!$I$1)+INPUT!$I$2),"Washout","On Meds"))))</f>
        <v/>
      </c>
      <c r="F9953">
        <f>IF(B9953="","",1.509*(LN(B9953)^1.084-5.381))</f>
        <v/>
      </c>
      <c r="G9953">
        <f>IF(F9953="","",IF(F9953&lt;0,10*F9953^2,0))</f>
        <v/>
      </c>
      <c r="H9953">
        <f>IF(F9953="","",IF(F9953&gt;0,10*F9953^2,0))</f>
        <v/>
      </c>
    </row>
    <row r="9954">
      <c r="A9954">
        <f>Input!A9954</f>
        <v/>
      </c>
      <c r="B9954">
        <f>IF(ISNUMBER(Input!B9954),IF(AND(Input!B9954&gt;=20,Input!B9954&lt;=700),Input!B9954,""),"")</f>
        <v/>
      </c>
      <c r="C9954">
        <f>IF(B9954="","",INT(A9954))</f>
        <v/>
      </c>
      <c r="D9954">
        <f>IF(B9954="","",HOUR(A9954))</f>
        <v/>
      </c>
      <c r="E9954">
        <f>IF(B9954="","",IF(INPUT!$I$1="","",IF(C9954&lt;(INT(INPUT!$I$1)-INPUT!$I$2),"Off Meds",IF(C9954&lt;=(INT(INPUT!$I$1)+INPUT!$I$2),"Washout","On Meds"))))</f>
        <v/>
      </c>
      <c r="F9954">
        <f>IF(B9954="","",1.509*(LN(B9954)^1.084-5.381))</f>
        <v/>
      </c>
      <c r="G9954">
        <f>IF(F9954="","",IF(F9954&lt;0,10*F9954^2,0))</f>
        <v/>
      </c>
      <c r="H9954">
        <f>IF(F9954="","",IF(F9954&gt;0,10*F9954^2,0))</f>
        <v/>
      </c>
    </row>
    <row r="9955">
      <c r="A9955">
        <f>Input!A9955</f>
        <v/>
      </c>
      <c r="B9955">
        <f>IF(ISNUMBER(Input!B9955),IF(AND(Input!B9955&gt;=20,Input!B9955&lt;=700),Input!B9955,""),"")</f>
        <v/>
      </c>
      <c r="C9955">
        <f>IF(B9955="","",INT(A9955))</f>
        <v/>
      </c>
      <c r="D9955">
        <f>IF(B9955="","",HOUR(A9955))</f>
        <v/>
      </c>
      <c r="E9955">
        <f>IF(B9955="","",IF(INPUT!$I$1="","",IF(C9955&lt;(INT(INPUT!$I$1)-INPUT!$I$2),"Off Meds",IF(C9955&lt;=(INT(INPUT!$I$1)+INPUT!$I$2),"Washout","On Meds"))))</f>
        <v/>
      </c>
      <c r="F9955">
        <f>IF(B9955="","",1.509*(LN(B9955)^1.084-5.381))</f>
        <v/>
      </c>
      <c r="G9955">
        <f>IF(F9955="","",IF(F9955&lt;0,10*F9955^2,0))</f>
        <v/>
      </c>
      <c r="H9955">
        <f>IF(F9955="","",IF(F9955&gt;0,10*F9955^2,0))</f>
        <v/>
      </c>
    </row>
    <row r="9956">
      <c r="A9956">
        <f>Input!A9956</f>
        <v/>
      </c>
      <c r="B9956">
        <f>IF(ISNUMBER(Input!B9956),IF(AND(Input!B9956&gt;=20,Input!B9956&lt;=700),Input!B9956,""),"")</f>
        <v/>
      </c>
      <c r="C9956">
        <f>IF(B9956="","",INT(A9956))</f>
        <v/>
      </c>
      <c r="D9956">
        <f>IF(B9956="","",HOUR(A9956))</f>
        <v/>
      </c>
      <c r="E9956">
        <f>IF(B9956="","",IF(INPUT!$I$1="","",IF(C9956&lt;(INT(INPUT!$I$1)-INPUT!$I$2),"Off Meds",IF(C9956&lt;=(INT(INPUT!$I$1)+INPUT!$I$2),"Washout","On Meds"))))</f>
        <v/>
      </c>
      <c r="F9956">
        <f>IF(B9956="","",1.509*(LN(B9956)^1.084-5.381))</f>
        <v/>
      </c>
      <c r="G9956">
        <f>IF(F9956="","",IF(F9956&lt;0,10*F9956^2,0))</f>
        <v/>
      </c>
      <c r="H9956">
        <f>IF(F9956="","",IF(F9956&gt;0,10*F9956^2,0))</f>
        <v/>
      </c>
    </row>
    <row r="9957">
      <c r="A9957">
        <f>Input!A9957</f>
        <v/>
      </c>
      <c r="B9957">
        <f>IF(ISNUMBER(Input!B9957),IF(AND(Input!B9957&gt;=20,Input!B9957&lt;=700),Input!B9957,""),"")</f>
        <v/>
      </c>
      <c r="C9957">
        <f>IF(B9957="","",INT(A9957))</f>
        <v/>
      </c>
      <c r="D9957">
        <f>IF(B9957="","",HOUR(A9957))</f>
        <v/>
      </c>
      <c r="E9957">
        <f>IF(B9957="","",IF(INPUT!$I$1="","",IF(C9957&lt;(INT(INPUT!$I$1)-INPUT!$I$2),"Off Meds",IF(C9957&lt;=(INT(INPUT!$I$1)+INPUT!$I$2),"Washout","On Meds"))))</f>
        <v/>
      </c>
      <c r="F9957">
        <f>IF(B9957="","",1.509*(LN(B9957)^1.084-5.381))</f>
        <v/>
      </c>
      <c r="G9957">
        <f>IF(F9957="","",IF(F9957&lt;0,10*F9957^2,0))</f>
        <v/>
      </c>
      <c r="H9957">
        <f>IF(F9957="","",IF(F9957&gt;0,10*F9957^2,0))</f>
        <v/>
      </c>
    </row>
    <row r="9958">
      <c r="A9958">
        <f>Input!A9958</f>
        <v/>
      </c>
      <c r="B9958">
        <f>IF(ISNUMBER(Input!B9958),IF(AND(Input!B9958&gt;=20,Input!B9958&lt;=700),Input!B9958,""),"")</f>
        <v/>
      </c>
      <c r="C9958">
        <f>IF(B9958="","",INT(A9958))</f>
        <v/>
      </c>
      <c r="D9958">
        <f>IF(B9958="","",HOUR(A9958))</f>
        <v/>
      </c>
      <c r="E9958">
        <f>IF(B9958="","",IF(INPUT!$I$1="","",IF(C9958&lt;(INT(INPUT!$I$1)-INPUT!$I$2),"Off Meds",IF(C9958&lt;=(INT(INPUT!$I$1)+INPUT!$I$2),"Washout","On Meds"))))</f>
        <v/>
      </c>
      <c r="F9958">
        <f>IF(B9958="","",1.509*(LN(B9958)^1.084-5.381))</f>
        <v/>
      </c>
      <c r="G9958">
        <f>IF(F9958="","",IF(F9958&lt;0,10*F9958^2,0))</f>
        <v/>
      </c>
      <c r="H9958">
        <f>IF(F9958="","",IF(F9958&gt;0,10*F9958^2,0))</f>
        <v/>
      </c>
    </row>
    <row r="9959">
      <c r="A9959">
        <f>Input!A9959</f>
        <v/>
      </c>
      <c r="B9959">
        <f>IF(ISNUMBER(Input!B9959),IF(AND(Input!B9959&gt;=20,Input!B9959&lt;=700),Input!B9959,""),"")</f>
        <v/>
      </c>
      <c r="C9959">
        <f>IF(B9959="","",INT(A9959))</f>
        <v/>
      </c>
      <c r="D9959">
        <f>IF(B9959="","",HOUR(A9959))</f>
        <v/>
      </c>
      <c r="E9959">
        <f>IF(B9959="","",IF(INPUT!$I$1="","",IF(C9959&lt;(INT(INPUT!$I$1)-INPUT!$I$2),"Off Meds",IF(C9959&lt;=(INT(INPUT!$I$1)+INPUT!$I$2),"Washout","On Meds"))))</f>
        <v/>
      </c>
      <c r="F9959">
        <f>IF(B9959="","",1.509*(LN(B9959)^1.084-5.381))</f>
        <v/>
      </c>
      <c r="G9959">
        <f>IF(F9959="","",IF(F9959&lt;0,10*F9959^2,0))</f>
        <v/>
      </c>
      <c r="H9959">
        <f>IF(F9959="","",IF(F9959&gt;0,10*F9959^2,0))</f>
        <v/>
      </c>
    </row>
    <row r="9960">
      <c r="A9960">
        <f>Input!A9960</f>
        <v/>
      </c>
      <c r="B9960">
        <f>IF(ISNUMBER(Input!B9960),IF(AND(Input!B9960&gt;=20,Input!B9960&lt;=700),Input!B9960,""),"")</f>
        <v/>
      </c>
      <c r="C9960">
        <f>IF(B9960="","",INT(A9960))</f>
        <v/>
      </c>
      <c r="D9960">
        <f>IF(B9960="","",HOUR(A9960))</f>
        <v/>
      </c>
      <c r="E9960">
        <f>IF(B9960="","",IF(INPUT!$I$1="","",IF(C9960&lt;(INT(INPUT!$I$1)-INPUT!$I$2),"Off Meds",IF(C9960&lt;=(INT(INPUT!$I$1)+INPUT!$I$2),"Washout","On Meds"))))</f>
        <v/>
      </c>
      <c r="F9960">
        <f>IF(B9960="","",1.509*(LN(B9960)^1.084-5.381))</f>
        <v/>
      </c>
      <c r="G9960">
        <f>IF(F9960="","",IF(F9960&lt;0,10*F9960^2,0))</f>
        <v/>
      </c>
      <c r="H9960">
        <f>IF(F9960="","",IF(F9960&gt;0,10*F9960^2,0))</f>
        <v/>
      </c>
    </row>
    <row r="9961">
      <c r="A9961">
        <f>Input!A9961</f>
        <v/>
      </c>
      <c r="B9961">
        <f>IF(ISNUMBER(Input!B9961),IF(AND(Input!B9961&gt;=20,Input!B9961&lt;=700),Input!B9961,""),"")</f>
        <v/>
      </c>
      <c r="C9961">
        <f>IF(B9961="","",INT(A9961))</f>
        <v/>
      </c>
      <c r="D9961">
        <f>IF(B9961="","",HOUR(A9961))</f>
        <v/>
      </c>
      <c r="E9961">
        <f>IF(B9961="","",IF(INPUT!$I$1="","",IF(C9961&lt;(INT(INPUT!$I$1)-INPUT!$I$2),"Off Meds",IF(C9961&lt;=(INT(INPUT!$I$1)+INPUT!$I$2),"Washout","On Meds"))))</f>
        <v/>
      </c>
      <c r="F9961">
        <f>IF(B9961="","",1.509*(LN(B9961)^1.084-5.381))</f>
        <v/>
      </c>
      <c r="G9961">
        <f>IF(F9961="","",IF(F9961&lt;0,10*F9961^2,0))</f>
        <v/>
      </c>
      <c r="H9961">
        <f>IF(F9961="","",IF(F9961&gt;0,10*F9961^2,0))</f>
        <v/>
      </c>
    </row>
    <row r="9962">
      <c r="A9962">
        <f>Input!A9962</f>
        <v/>
      </c>
      <c r="B9962">
        <f>IF(ISNUMBER(Input!B9962),IF(AND(Input!B9962&gt;=20,Input!B9962&lt;=700),Input!B9962,""),"")</f>
        <v/>
      </c>
      <c r="C9962">
        <f>IF(B9962="","",INT(A9962))</f>
        <v/>
      </c>
      <c r="D9962">
        <f>IF(B9962="","",HOUR(A9962))</f>
        <v/>
      </c>
      <c r="E9962">
        <f>IF(B9962="","",IF(INPUT!$I$1="","",IF(C9962&lt;(INT(INPUT!$I$1)-INPUT!$I$2),"Off Meds",IF(C9962&lt;=(INT(INPUT!$I$1)+INPUT!$I$2),"Washout","On Meds"))))</f>
        <v/>
      </c>
      <c r="F9962">
        <f>IF(B9962="","",1.509*(LN(B9962)^1.084-5.381))</f>
        <v/>
      </c>
      <c r="G9962">
        <f>IF(F9962="","",IF(F9962&lt;0,10*F9962^2,0))</f>
        <v/>
      </c>
      <c r="H9962">
        <f>IF(F9962="","",IF(F9962&gt;0,10*F9962^2,0))</f>
        <v/>
      </c>
    </row>
    <row r="9963">
      <c r="A9963">
        <f>Input!A9963</f>
        <v/>
      </c>
      <c r="B9963">
        <f>IF(ISNUMBER(Input!B9963),IF(AND(Input!B9963&gt;=20,Input!B9963&lt;=700),Input!B9963,""),"")</f>
        <v/>
      </c>
      <c r="C9963">
        <f>IF(B9963="","",INT(A9963))</f>
        <v/>
      </c>
      <c r="D9963">
        <f>IF(B9963="","",HOUR(A9963))</f>
        <v/>
      </c>
      <c r="E9963">
        <f>IF(B9963="","",IF(INPUT!$I$1="","",IF(C9963&lt;(INT(INPUT!$I$1)-INPUT!$I$2),"Off Meds",IF(C9963&lt;=(INT(INPUT!$I$1)+INPUT!$I$2),"Washout","On Meds"))))</f>
        <v/>
      </c>
      <c r="F9963">
        <f>IF(B9963="","",1.509*(LN(B9963)^1.084-5.381))</f>
        <v/>
      </c>
      <c r="G9963">
        <f>IF(F9963="","",IF(F9963&lt;0,10*F9963^2,0))</f>
        <v/>
      </c>
      <c r="H9963">
        <f>IF(F9963="","",IF(F9963&gt;0,10*F9963^2,0))</f>
        <v/>
      </c>
    </row>
    <row r="9964">
      <c r="A9964">
        <f>Input!A9964</f>
        <v/>
      </c>
      <c r="B9964">
        <f>IF(ISNUMBER(Input!B9964),IF(AND(Input!B9964&gt;=20,Input!B9964&lt;=700),Input!B9964,""),"")</f>
        <v/>
      </c>
      <c r="C9964">
        <f>IF(B9964="","",INT(A9964))</f>
        <v/>
      </c>
      <c r="D9964">
        <f>IF(B9964="","",HOUR(A9964))</f>
        <v/>
      </c>
      <c r="E9964">
        <f>IF(B9964="","",IF(INPUT!$I$1="","",IF(C9964&lt;(INT(INPUT!$I$1)-INPUT!$I$2),"Off Meds",IF(C9964&lt;=(INT(INPUT!$I$1)+INPUT!$I$2),"Washout","On Meds"))))</f>
        <v/>
      </c>
      <c r="F9964">
        <f>IF(B9964="","",1.509*(LN(B9964)^1.084-5.381))</f>
        <v/>
      </c>
      <c r="G9964">
        <f>IF(F9964="","",IF(F9964&lt;0,10*F9964^2,0))</f>
        <v/>
      </c>
      <c r="H9964">
        <f>IF(F9964="","",IF(F9964&gt;0,10*F9964^2,0))</f>
        <v/>
      </c>
    </row>
    <row r="9965">
      <c r="A9965">
        <f>Input!A9965</f>
        <v/>
      </c>
      <c r="B9965">
        <f>IF(ISNUMBER(Input!B9965),IF(AND(Input!B9965&gt;=20,Input!B9965&lt;=700),Input!B9965,""),"")</f>
        <v/>
      </c>
      <c r="C9965">
        <f>IF(B9965="","",INT(A9965))</f>
        <v/>
      </c>
      <c r="D9965">
        <f>IF(B9965="","",HOUR(A9965))</f>
        <v/>
      </c>
      <c r="E9965">
        <f>IF(B9965="","",IF(INPUT!$I$1="","",IF(C9965&lt;(INT(INPUT!$I$1)-INPUT!$I$2),"Off Meds",IF(C9965&lt;=(INT(INPUT!$I$1)+INPUT!$I$2),"Washout","On Meds"))))</f>
        <v/>
      </c>
      <c r="F9965">
        <f>IF(B9965="","",1.509*(LN(B9965)^1.084-5.381))</f>
        <v/>
      </c>
      <c r="G9965">
        <f>IF(F9965="","",IF(F9965&lt;0,10*F9965^2,0))</f>
        <v/>
      </c>
      <c r="H9965">
        <f>IF(F9965="","",IF(F9965&gt;0,10*F9965^2,0))</f>
        <v/>
      </c>
    </row>
    <row r="9966">
      <c r="A9966">
        <f>Input!A9966</f>
        <v/>
      </c>
      <c r="B9966">
        <f>IF(ISNUMBER(Input!B9966),IF(AND(Input!B9966&gt;=20,Input!B9966&lt;=700),Input!B9966,""),"")</f>
        <v/>
      </c>
      <c r="C9966">
        <f>IF(B9966="","",INT(A9966))</f>
        <v/>
      </c>
      <c r="D9966">
        <f>IF(B9966="","",HOUR(A9966))</f>
        <v/>
      </c>
      <c r="E9966">
        <f>IF(B9966="","",IF(INPUT!$I$1="","",IF(C9966&lt;(INT(INPUT!$I$1)-INPUT!$I$2),"Off Meds",IF(C9966&lt;=(INT(INPUT!$I$1)+INPUT!$I$2),"Washout","On Meds"))))</f>
        <v/>
      </c>
      <c r="F9966">
        <f>IF(B9966="","",1.509*(LN(B9966)^1.084-5.381))</f>
        <v/>
      </c>
      <c r="G9966">
        <f>IF(F9966="","",IF(F9966&lt;0,10*F9966^2,0))</f>
        <v/>
      </c>
      <c r="H9966">
        <f>IF(F9966="","",IF(F9966&gt;0,10*F9966^2,0))</f>
        <v/>
      </c>
    </row>
    <row r="9967">
      <c r="A9967">
        <f>Input!A9967</f>
        <v/>
      </c>
      <c r="B9967">
        <f>IF(ISNUMBER(Input!B9967),IF(AND(Input!B9967&gt;=20,Input!B9967&lt;=700),Input!B9967,""),"")</f>
        <v/>
      </c>
      <c r="C9967">
        <f>IF(B9967="","",INT(A9967))</f>
        <v/>
      </c>
      <c r="D9967">
        <f>IF(B9967="","",HOUR(A9967))</f>
        <v/>
      </c>
      <c r="E9967">
        <f>IF(B9967="","",IF(INPUT!$I$1="","",IF(C9967&lt;(INT(INPUT!$I$1)-INPUT!$I$2),"Off Meds",IF(C9967&lt;=(INT(INPUT!$I$1)+INPUT!$I$2),"Washout","On Meds"))))</f>
        <v/>
      </c>
      <c r="F9967">
        <f>IF(B9967="","",1.509*(LN(B9967)^1.084-5.381))</f>
        <v/>
      </c>
      <c r="G9967">
        <f>IF(F9967="","",IF(F9967&lt;0,10*F9967^2,0))</f>
        <v/>
      </c>
      <c r="H9967">
        <f>IF(F9967="","",IF(F9967&gt;0,10*F9967^2,0))</f>
        <v/>
      </c>
    </row>
    <row r="9968">
      <c r="A9968">
        <f>Input!A9968</f>
        <v/>
      </c>
      <c r="B9968">
        <f>IF(ISNUMBER(Input!B9968),IF(AND(Input!B9968&gt;=20,Input!B9968&lt;=700),Input!B9968,""),"")</f>
        <v/>
      </c>
      <c r="C9968">
        <f>IF(B9968="","",INT(A9968))</f>
        <v/>
      </c>
      <c r="D9968">
        <f>IF(B9968="","",HOUR(A9968))</f>
        <v/>
      </c>
      <c r="E9968">
        <f>IF(B9968="","",IF(INPUT!$I$1="","",IF(C9968&lt;(INT(INPUT!$I$1)-INPUT!$I$2),"Off Meds",IF(C9968&lt;=(INT(INPUT!$I$1)+INPUT!$I$2),"Washout","On Meds"))))</f>
        <v/>
      </c>
      <c r="F9968">
        <f>IF(B9968="","",1.509*(LN(B9968)^1.084-5.381))</f>
        <v/>
      </c>
      <c r="G9968">
        <f>IF(F9968="","",IF(F9968&lt;0,10*F9968^2,0))</f>
        <v/>
      </c>
      <c r="H9968">
        <f>IF(F9968="","",IF(F9968&gt;0,10*F9968^2,0))</f>
        <v/>
      </c>
    </row>
    <row r="9969">
      <c r="A9969">
        <f>Input!A9969</f>
        <v/>
      </c>
      <c r="B9969">
        <f>IF(ISNUMBER(Input!B9969),IF(AND(Input!B9969&gt;=20,Input!B9969&lt;=700),Input!B9969,""),"")</f>
        <v/>
      </c>
      <c r="C9969">
        <f>IF(B9969="","",INT(A9969))</f>
        <v/>
      </c>
      <c r="D9969">
        <f>IF(B9969="","",HOUR(A9969))</f>
        <v/>
      </c>
      <c r="E9969">
        <f>IF(B9969="","",IF(INPUT!$I$1="","",IF(C9969&lt;(INT(INPUT!$I$1)-INPUT!$I$2),"Off Meds",IF(C9969&lt;=(INT(INPUT!$I$1)+INPUT!$I$2),"Washout","On Meds"))))</f>
        <v/>
      </c>
      <c r="F9969">
        <f>IF(B9969="","",1.509*(LN(B9969)^1.084-5.381))</f>
        <v/>
      </c>
      <c r="G9969">
        <f>IF(F9969="","",IF(F9969&lt;0,10*F9969^2,0))</f>
        <v/>
      </c>
      <c r="H9969">
        <f>IF(F9969="","",IF(F9969&gt;0,10*F9969^2,0))</f>
        <v/>
      </c>
    </row>
    <row r="9970">
      <c r="A9970">
        <f>Input!A9970</f>
        <v/>
      </c>
      <c r="B9970">
        <f>IF(ISNUMBER(Input!B9970),IF(AND(Input!B9970&gt;=20,Input!B9970&lt;=700),Input!B9970,""),"")</f>
        <v/>
      </c>
      <c r="C9970">
        <f>IF(B9970="","",INT(A9970))</f>
        <v/>
      </c>
      <c r="D9970">
        <f>IF(B9970="","",HOUR(A9970))</f>
        <v/>
      </c>
      <c r="E9970">
        <f>IF(B9970="","",IF(INPUT!$I$1="","",IF(C9970&lt;(INT(INPUT!$I$1)-INPUT!$I$2),"Off Meds",IF(C9970&lt;=(INT(INPUT!$I$1)+INPUT!$I$2),"Washout","On Meds"))))</f>
        <v/>
      </c>
      <c r="F9970">
        <f>IF(B9970="","",1.509*(LN(B9970)^1.084-5.381))</f>
        <v/>
      </c>
      <c r="G9970">
        <f>IF(F9970="","",IF(F9970&lt;0,10*F9970^2,0))</f>
        <v/>
      </c>
      <c r="H9970">
        <f>IF(F9970="","",IF(F9970&gt;0,10*F9970^2,0))</f>
        <v/>
      </c>
    </row>
    <row r="9971">
      <c r="A9971">
        <f>Input!A9971</f>
        <v/>
      </c>
      <c r="B9971">
        <f>IF(ISNUMBER(Input!B9971),IF(AND(Input!B9971&gt;=20,Input!B9971&lt;=700),Input!B9971,""),"")</f>
        <v/>
      </c>
      <c r="C9971">
        <f>IF(B9971="","",INT(A9971))</f>
        <v/>
      </c>
      <c r="D9971">
        <f>IF(B9971="","",HOUR(A9971))</f>
        <v/>
      </c>
      <c r="E9971">
        <f>IF(B9971="","",IF(INPUT!$I$1="","",IF(C9971&lt;(INT(INPUT!$I$1)-INPUT!$I$2),"Off Meds",IF(C9971&lt;=(INT(INPUT!$I$1)+INPUT!$I$2),"Washout","On Meds"))))</f>
        <v/>
      </c>
      <c r="F9971">
        <f>IF(B9971="","",1.509*(LN(B9971)^1.084-5.381))</f>
        <v/>
      </c>
      <c r="G9971">
        <f>IF(F9971="","",IF(F9971&lt;0,10*F9971^2,0))</f>
        <v/>
      </c>
      <c r="H9971">
        <f>IF(F9971="","",IF(F9971&gt;0,10*F9971^2,0))</f>
        <v/>
      </c>
    </row>
    <row r="9972">
      <c r="A9972">
        <f>Input!A9972</f>
        <v/>
      </c>
      <c r="B9972">
        <f>IF(ISNUMBER(Input!B9972),IF(AND(Input!B9972&gt;=20,Input!B9972&lt;=700),Input!B9972,""),"")</f>
        <v/>
      </c>
      <c r="C9972">
        <f>IF(B9972="","",INT(A9972))</f>
        <v/>
      </c>
      <c r="D9972">
        <f>IF(B9972="","",HOUR(A9972))</f>
        <v/>
      </c>
      <c r="E9972">
        <f>IF(B9972="","",IF(INPUT!$I$1="","",IF(C9972&lt;(INT(INPUT!$I$1)-INPUT!$I$2),"Off Meds",IF(C9972&lt;=(INT(INPUT!$I$1)+INPUT!$I$2),"Washout","On Meds"))))</f>
        <v/>
      </c>
      <c r="F9972">
        <f>IF(B9972="","",1.509*(LN(B9972)^1.084-5.381))</f>
        <v/>
      </c>
      <c r="G9972">
        <f>IF(F9972="","",IF(F9972&lt;0,10*F9972^2,0))</f>
        <v/>
      </c>
      <c r="H9972">
        <f>IF(F9972="","",IF(F9972&gt;0,10*F9972^2,0))</f>
        <v/>
      </c>
    </row>
    <row r="9973">
      <c r="A9973">
        <f>Input!A9973</f>
        <v/>
      </c>
      <c r="B9973">
        <f>IF(ISNUMBER(Input!B9973),IF(AND(Input!B9973&gt;=20,Input!B9973&lt;=700),Input!B9973,""),"")</f>
        <v/>
      </c>
      <c r="C9973">
        <f>IF(B9973="","",INT(A9973))</f>
        <v/>
      </c>
      <c r="D9973">
        <f>IF(B9973="","",HOUR(A9973))</f>
        <v/>
      </c>
      <c r="E9973">
        <f>IF(B9973="","",IF(INPUT!$I$1="","",IF(C9973&lt;(INT(INPUT!$I$1)-INPUT!$I$2),"Off Meds",IF(C9973&lt;=(INT(INPUT!$I$1)+INPUT!$I$2),"Washout","On Meds"))))</f>
        <v/>
      </c>
      <c r="F9973">
        <f>IF(B9973="","",1.509*(LN(B9973)^1.084-5.381))</f>
        <v/>
      </c>
      <c r="G9973">
        <f>IF(F9973="","",IF(F9973&lt;0,10*F9973^2,0))</f>
        <v/>
      </c>
      <c r="H9973">
        <f>IF(F9973="","",IF(F9973&gt;0,10*F9973^2,0))</f>
        <v/>
      </c>
    </row>
    <row r="9974">
      <c r="A9974">
        <f>Input!A9974</f>
        <v/>
      </c>
      <c r="B9974">
        <f>IF(ISNUMBER(Input!B9974),IF(AND(Input!B9974&gt;=20,Input!B9974&lt;=700),Input!B9974,""),"")</f>
        <v/>
      </c>
      <c r="C9974">
        <f>IF(B9974="","",INT(A9974))</f>
        <v/>
      </c>
      <c r="D9974">
        <f>IF(B9974="","",HOUR(A9974))</f>
        <v/>
      </c>
      <c r="E9974">
        <f>IF(B9974="","",IF(INPUT!$I$1="","",IF(C9974&lt;(INT(INPUT!$I$1)-INPUT!$I$2),"Off Meds",IF(C9974&lt;=(INT(INPUT!$I$1)+INPUT!$I$2),"Washout","On Meds"))))</f>
        <v/>
      </c>
      <c r="F9974">
        <f>IF(B9974="","",1.509*(LN(B9974)^1.084-5.381))</f>
        <v/>
      </c>
      <c r="G9974">
        <f>IF(F9974="","",IF(F9974&lt;0,10*F9974^2,0))</f>
        <v/>
      </c>
      <c r="H9974">
        <f>IF(F9974="","",IF(F9974&gt;0,10*F9974^2,0))</f>
        <v/>
      </c>
    </row>
    <row r="9975">
      <c r="A9975">
        <f>Input!A9975</f>
        <v/>
      </c>
      <c r="B9975">
        <f>IF(ISNUMBER(Input!B9975),IF(AND(Input!B9975&gt;=20,Input!B9975&lt;=700),Input!B9975,""),"")</f>
        <v/>
      </c>
      <c r="C9975">
        <f>IF(B9975="","",INT(A9975))</f>
        <v/>
      </c>
      <c r="D9975">
        <f>IF(B9975="","",HOUR(A9975))</f>
        <v/>
      </c>
      <c r="E9975">
        <f>IF(B9975="","",IF(INPUT!$I$1="","",IF(C9975&lt;(INT(INPUT!$I$1)-INPUT!$I$2),"Off Meds",IF(C9975&lt;=(INT(INPUT!$I$1)+INPUT!$I$2),"Washout","On Meds"))))</f>
        <v/>
      </c>
      <c r="F9975">
        <f>IF(B9975="","",1.509*(LN(B9975)^1.084-5.381))</f>
        <v/>
      </c>
      <c r="G9975">
        <f>IF(F9975="","",IF(F9975&lt;0,10*F9975^2,0))</f>
        <v/>
      </c>
      <c r="H9975">
        <f>IF(F9975="","",IF(F9975&gt;0,10*F9975^2,0))</f>
        <v/>
      </c>
    </row>
    <row r="9976">
      <c r="A9976">
        <f>Input!A9976</f>
        <v/>
      </c>
      <c r="B9976">
        <f>IF(ISNUMBER(Input!B9976),IF(AND(Input!B9976&gt;=20,Input!B9976&lt;=700),Input!B9976,""),"")</f>
        <v/>
      </c>
      <c r="C9976">
        <f>IF(B9976="","",INT(A9976))</f>
        <v/>
      </c>
      <c r="D9976">
        <f>IF(B9976="","",HOUR(A9976))</f>
        <v/>
      </c>
      <c r="E9976">
        <f>IF(B9976="","",IF(INPUT!$I$1="","",IF(C9976&lt;(INT(INPUT!$I$1)-INPUT!$I$2),"Off Meds",IF(C9976&lt;=(INT(INPUT!$I$1)+INPUT!$I$2),"Washout","On Meds"))))</f>
        <v/>
      </c>
      <c r="F9976">
        <f>IF(B9976="","",1.509*(LN(B9976)^1.084-5.381))</f>
        <v/>
      </c>
      <c r="G9976">
        <f>IF(F9976="","",IF(F9976&lt;0,10*F9976^2,0))</f>
        <v/>
      </c>
      <c r="H9976">
        <f>IF(F9976="","",IF(F9976&gt;0,10*F9976^2,0))</f>
        <v/>
      </c>
    </row>
    <row r="9977">
      <c r="A9977">
        <f>Input!A9977</f>
        <v/>
      </c>
      <c r="B9977">
        <f>IF(ISNUMBER(Input!B9977),IF(AND(Input!B9977&gt;=20,Input!B9977&lt;=700),Input!B9977,""),"")</f>
        <v/>
      </c>
      <c r="C9977">
        <f>IF(B9977="","",INT(A9977))</f>
        <v/>
      </c>
      <c r="D9977">
        <f>IF(B9977="","",HOUR(A9977))</f>
        <v/>
      </c>
      <c r="E9977">
        <f>IF(B9977="","",IF(INPUT!$I$1="","",IF(C9977&lt;(INT(INPUT!$I$1)-INPUT!$I$2),"Off Meds",IF(C9977&lt;=(INT(INPUT!$I$1)+INPUT!$I$2),"Washout","On Meds"))))</f>
        <v/>
      </c>
      <c r="F9977">
        <f>IF(B9977="","",1.509*(LN(B9977)^1.084-5.381))</f>
        <v/>
      </c>
      <c r="G9977">
        <f>IF(F9977="","",IF(F9977&lt;0,10*F9977^2,0))</f>
        <v/>
      </c>
      <c r="H9977">
        <f>IF(F9977="","",IF(F9977&gt;0,10*F9977^2,0))</f>
        <v/>
      </c>
    </row>
    <row r="9978">
      <c r="A9978">
        <f>Input!A9978</f>
        <v/>
      </c>
      <c r="B9978">
        <f>IF(ISNUMBER(Input!B9978),IF(AND(Input!B9978&gt;=20,Input!B9978&lt;=700),Input!B9978,""),"")</f>
        <v/>
      </c>
      <c r="C9978">
        <f>IF(B9978="","",INT(A9978))</f>
        <v/>
      </c>
      <c r="D9978">
        <f>IF(B9978="","",HOUR(A9978))</f>
        <v/>
      </c>
      <c r="E9978">
        <f>IF(B9978="","",IF(INPUT!$I$1="","",IF(C9978&lt;(INT(INPUT!$I$1)-INPUT!$I$2),"Off Meds",IF(C9978&lt;=(INT(INPUT!$I$1)+INPUT!$I$2),"Washout","On Meds"))))</f>
        <v/>
      </c>
      <c r="F9978">
        <f>IF(B9978="","",1.509*(LN(B9978)^1.084-5.381))</f>
        <v/>
      </c>
      <c r="G9978">
        <f>IF(F9978="","",IF(F9978&lt;0,10*F9978^2,0))</f>
        <v/>
      </c>
      <c r="H9978">
        <f>IF(F9978="","",IF(F9978&gt;0,10*F9978^2,0))</f>
        <v/>
      </c>
    </row>
    <row r="9979">
      <c r="A9979">
        <f>Input!A9979</f>
        <v/>
      </c>
      <c r="B9979">
        <f>IF(ISNUMBER(Input!B9979),IF(AND(Input!B9979&gt;=20,Input!B9979&lt;=700),Input!B9979,""),"")</f>
        <v/>
      </c>
      <c r="C9979">
        <f>IF(B9979="","",INT(A9979))</f>
        <v/>
      </c>
      <c r="D9979">
        <f>IF(B9979="","",HOUR(A9979))</f>
        <v/>
      </c>
      <c r="E9979">
        <f>IF(B9979="","",IF(INPUT!$I$1="","",IF(C9979&lt;(INT(INPUT!$I$1)-INPUT!$I$2),"Off Meds",IF(C9979&lt;=(INT(INPUT!$I$1)+INPUT!$I$2),"Washout","On Meds"))))</f>
        <v/>
      </c>
      <c r="F9979">
        <f>IF(B9979="","",1.509*(LN(B9979)^1.084-5.381))</f>
        <v/>
      </c>
      <c r="G9979">
        <f>IF(F9979="","",IF(F9979&lt;0,10*F9979^2,0))</f>
        <v/>
      </c>
      <c r="H9979">
        <f>IF(F9979="","",IF(F9979&gt;0,10*F9979^2,0))</f>
        <v/>
      </c>
    </row>
    <row r="9980">
      <c r="A9980">
        <f>Input!A9980</f>
        <v/>
      </c>
      <c r="B9980">
        <f>IF(ISNUMBER(Input!B9980),IF(AND(Input!B9980&gt;=20,Input!B9980&lt;=700),Input!B9980,""),"")</f>
        <v/>
      </c>
      <c r="C9980">
        <f>IF(B9980="","",INT(A9980))</f>
        <v/>
      </c>
      <c r="D9980">
        <f>IF(B9980="","",HOUR(A9980))</f>
        <v/>
      </c>
      <c r="E9980">
        <f>IF(B9980="","",IF(INPUT!$I$1="","",IF(C9980&lt;(INT(INPUT!$I$1)-INPUT!$I$2),"Off Meds",IF(C9980&lt;=(INT(INPUT!$I$1)+INPUT!$I$2),"Washout","On Meds"))))</f>
        <v/>
      </c>
      <c r="F9980">
        <f>IF(B9980="","",1.509*(LN(B9980)^1.084-5.381))</f>
        <v/>
      </c>
      <c r="G9980">
        <f>IF(F9980="","",IF(F9980&lt;0,10*F9980^2,0))</f>
        <v/>
      </c>
      <c r="H9980">
        <f>IF(F9980="","",IF(F9980&gt;0,10*F9980^2,0))</f>
        <v/>
      </c>
    </row>
    <row r="9981">
      <c r="A9981">
        <f>Input!A9981</f>
        <v/>
      </c>
      <c r="B9981">
        <f>IF(ISNUMBER(Input!B9981),IF(AND(Input!B9981&gt;=20,Input!B9981&lt;=700),Input!B9981,""),"")</f>
        <v/>
      </c>
      <c r="C9981">
        <f>IF(B9981="","",INT(A9981))</f>
        <v/>
      </c>
      <c r="D9981">
        <f>IF(B9981="","",HOUR(A9981))</f>
        <v/>
      </c>
      <c r="E9981">
        <f>IF(B9981="","",IF(INPUT!$I$1="","",IF(C9981&lt;(INT(INPUT!$I$1)-INPUT!$I$2),"Off Meds",IF(C9981&lt;=(INT(INPUT!$I$1)+INPUT!$I$2),"Washout","On Meds"))))</f>
        <v/>
      </c>
      <c r="F9981">
        <f>IF(B9981="","",1.509*(LN(B9981)^1.084-5.381))</f>
        <v/>
      </c>
      <c r="G9981">
        <f>IF(F9981="","",IF(F9981&lt;0,10*F9981^2,0))</f>
        <v/>
      </c>
      <c r="H9981">
        <f>IF(F9981="","",IF(F9981&gt;0,10*F9981^2,0))</f>
        <v/>
      </c>
    </row>
    <row r="9982">
      <c r="A9982">
        <f>Input!A9982</f>
        <v/>
      </c>
      <c r="B9982">
        <f>IF(ISNUMBER(Input!B9982),IF(AND(Input!B9982&gt;=20,Input!B9982&lt;=700),Input!B9982,""),"")</f>
        <v/>
      </c>
      <c r="C9982">
        <f>IF(B9982="","",INT(A9982))</f>
        <v/>
      </c>
      <c r="D9982">
        <f>IF(B9982="","",HOUR(A9982))</f>
        <v/>
      </c>
      <c r="E9982">
        <f>IF(B9982="","",IF(INPUT!$I$1="","",IF(C9982&lt;(INT(INPUT!$I$1)-INPUT!$I$2),"Off Meds",IF(C9982&lt;=(INT(INPUT!$I$1)+INPUT!$I$2),"Washout","On Meds"))))</f>
        <v/>
      </c>
      <c r="F9982">
        <f>IF(B9982="","",1.509*(LN(B9982)^1.084-5.381))</f>
        <v/>
      </c>
      <c r="G9982">
        <f>IF(F9982="","",IF(F9982&lt;0,10*F9982^2,0))</f>
        <v/>
      </c>
      <c r="H9982">
        <f>IF(F9982="","",IF(F9982&gt;0,10*F9982^2,0))</f>
        <v/>
      </c>
    </row>
    <row r="9983">
      <c r="A9983">
        <f>Input!A9983</f>
        <v/>
      </c>
      <c r="B9983">
        <f>IF(ISNUMBER(Input!B9983),IF(AND(Input!B9983&gt;=20,Input!B9983&lt;=700),Input!B9983,""),"")</f>
        <v/>
      </c>
      <c r="C9983">
        <f>IF(B9983="","",INT(A9983))</f>
        <v/>
      </c>
      <c r="D9983">
        <f>IF(B9983="","",HOUR(A9983))</f>
        <v/>
      </c>
      <c r="E9983">
        <f>IF(B9983="","",IF(INPUT!$I$1="","",IF(C9983&lt;(INT(INPUT!$I$1)-INPUT!$I$2),"Off Meds",IF(C9983&lt;=(INT(INPUT!$I$1)+INPUT!$I$2),"Washout","On Meds"))))</f>
        <v/>
      </c>
      <c r="F9983">
        <f>IF(B9983="","",1.509*(LN(B9983)^1.084-5.381))</f>
        <v/>
      </c>
      <c r="G9983">
        <f>IF(F9983="","",IF(F9983&lt;0,10*F9983^2,0))</f>
        <v/>
      </c>
      <c r="H9983">
        <f>IF(F9983="","",IF(F9983&gt;0,10*F9983^2,0))</f>
        <v/>
      </c>
    </row>
    <row r="9984">
      <c r="A9984">
        <f>Input!A9984</f>
        <v/>
      </c>
      <c r="B9984">
        <f>IF(ISNUMBER(Input!B9984),IF(AND(Input!B9984&gt;=20,Input!B9984&lt;=700),Input!B9984,""),"")</f>
        <v/>
      </c>
      <c r="C9984">
        <f>IF(B9984="","",INT(A9984))</f>
        <v/>
      </c>
      <c r="D9984">
        <f>IF(B9984="","",HOUR(A9984))</f>
        <v/>
      </c>
      <c r="E9984">
        <f>IF(B9984="","",IF(INPUT!$I$1="","",IF(C9984&lt;(INT(INPUT!$I$1)-INPUT!$I$2),"Off Meds",IF(C9984&lt;=(INT(INPUT!$I$1)+INPUT!$I$2),"Washout","On Meds"))))</f>
        <v/>
      </c>
      <c r="F9984">
        <f>IF(B9984="","",1.509*(LN(B9984)^1.084-5.381))</f>
        <v/>
      </c>
      <c r="G9984">
        <f>IF(F9984="","",IF(F9984&lt;0,10*F9984^2,0))</f>
        <v/>
      </c>
      <c r="H9984">
        <f>IF(F9984="","",IF(F9984&gt;0,10*F9984^2,0))</f>
        <v/>
      </c>
    </row>
    <row r="9985">
      <c r="A9985">
        <f>Input!A9985</f>
        <v/>
      </c>
      <c r="B9985">
        <f>IF(ISNUMBER(Input!B9985),IF(AND(Input!B9985&gt;=20,Input!B9985&lt;=700),Input!B9985,""),"")</f>
        <v/>
      </c>
      <c r="C9985">
        <f>IF(B9985="","",INT(A9985))</f>
        <v/>
      </c>
      <c r="D9985">
        <f>IF(B9985="","",HOUR(A9985))</f>
        <v/>
      </c>
      <c r="E9985">
        <f>IF(B9985="","",IF(INPUT!$I$1="","",IF(C9985&lt;(INT(INPUT!$I$1)-INPUT!$I$2),"Off Meds",IF(C9985&lt;=(INT(INPUT!$I$1)+INPUT!$I$2),"Washout","On Meds"))))</f>
        <v/>
      </c>
      <c r="F9985">
        <f>IF(B9985="","",1.509*(LN(B9985)^1.084-5.381))</f>
        <v/>
      </c>
      <c r="G9985">
        <f>IF(F9985="","",IF(F9985&lt;0,10*F9985^2,0))</f>
        <v/>
      </c>
      <c r="H9985">
        <f>IF(F9985="","",IF(F9985&gt;0,10*F9985^2,0))</f>
        <v/>
      </c>
    </row>
    <row r="9986">
      <c r="A9986">
        <f>Input!A9986</f>
        <v/>
      </c>
      <c r="B9986">
        <f>IF(ISNUMBER(Input!B9986),IF(AND(Input!B9986&gt;=20,Input!B9986&lt;=700),Input!B9986,""),"")</f>
        <v/>
      </c>
      <c r="C9986">
        <f>IF(B9986="","",INT(A9986))</f>
        <v/>
      </c>
      <c r="D9986">
        <f>IF(B9986="","",HOUR(A9986))</f>
        <v/>
      </c>
      <c r="E9986">
        <f>IF(B9986="","",IF(INPUT!$I$1="","",IF(C9986&lt;(INT(INPUT!$I$1)-INPUT!$I$2),"Off Meds",IF(C9986&lt;=(INT(INPUT!$I$1)+INPUT!$I$2),"Washout","On Meds"))))</f>
        <v/>
      </c>
      <c r="F9986">
        <f>IF(B9986="","",1.509*(LN(B9986)^1.084-5.381))</f>
        <v/>
      </c>
      <c r="G9986">
        <f>IF(F9986="","",IF(F9986&lt;0,10*F9986^2,0))</f>
        <v/>
      </c>
      <c r="H9986">
        <f>IF(F9986="","",IF(F9986&gt;0,10*F9986^2,0))</f>
        <v/>
      </c>
    </row>
    <row r="9987">
      <c r="A9987">
        <f>Input!A9987</f>
        <v/>
      </c>
      <c r="B9987">
        <f>IF(ISNUMBER(Input!B9987),IF(AND(Input!B9987&gt;=20,Input!B9987&lt;=700),Input!B9987,""),"")</f>
        <v/>
      </c>
      <c r="C9987">
        <f>IF(B9987="","",INT(A9987))</f>
        <v/>
      </c>
      <c r="D9987">
        <f>IF(B9987="","",HOUR(A9987))</f>
        <v/>
      </c>
      <c r="E9987">
        <f>IF(B9987="","",IF(INPUT!$I$1="","",IF(C9987&lt;(INT(INPUT!$I$1)-INPUT!$I$2),"Off Meds",IF(C9987&lt;=(INT(INPUT!$I$1)+INPUT!$I$2),"Washout","On Meds"))))</f>
        <v/>
      </c>
      <c r="F9987">
        <f>IF(B9987="","",1.509*(LN(B9987)^1.084-5.381))</f>
        <v/>
      </c>
      <c r="G9987">
        <f>IF(F9987="","",IF(F9987&lt;0,10*F9987^2,0))</f>
        <v/>
      </c>
      <c r="H9987">
        <f>IF(F9987="","",IF(F9987&gt;0,10*F9987^2,0))</f>
        <v/>
      </c>
    </row>
    <row r="9988">
      <c r="A9988">
        <f>Input!A9988</f>
        <v/>
      </c>
      <c r="B9988">
        <f>IF(ISNUMBER(Input!B9988),IF(AND(Input!B9988&gt;=20,Input!B9988&lt;=700),Input!B9988,""),"")</f>
        <v/>
      </c>
      <c r="C9988">
        <f>IF(B9988="","",INT(A9988))</f>
        <v/>
      </c>
      <c r="D9988">
        <f>IF(B9988="","",HOUR(A9988))</f>
        <v/>
      </c>
      <c r="E9988">
        <f>IF(B9988="","",IF(INPUT!$I$1="","",IF(C9988&lt;(INT(INPUT!$I$1)-INPUT!$I$2),"Off Meds",IF(C9988&lt;=(INT(INPUT!$I$1)+INPUT!$I$2),"Washout","On Meds"))))</f>
        <v/>
      </c>
      <c r="F9988">
        <f>IF(B9988="","",1.509*(LN(B9988)^1.084-5.381))</f>
        <v/>
      </c>
      <c r="G9988">
        <f>IF(F9988="","",IF(F9988&lt;0,10*F9988^2,0))</f>
        <v/>
      </c>
      <c r="H9988">
        <f>IF(F9988="","",IF(F9988&gt;0,10*F9988^2,0))</f>
        <v/>
      </c>
    </row>
    <row r="9989">
      <c r="A9989">
        <f>Input!A9989</f>
        <v/>
      </c>
      <c r="B9989">
        <f>IF(ISNUMBER(Input!B9989),IF(AND(Input!B9989&gt;=20,Input!B9989&lt;=700),Input!B9989,""),"")</f>
        <v/>
      </c>
      <c r="C9989">
        <f>IF(B9989="","",INT(A9989))</f>
        <v/>
      </c>
      <c r="D9989">
        <f>IF(B9989="","",HOUR(A9989))</f>
        <v/>
      </c>
      <c r="E9989">
        <f>IF(B9989="","",IF(INPUT!$I$1="","",IF(C9989&lt;(INT(INPUT!$I$1)-INPUT!$I$2),"Off Meds",IF(C9989&lt;=(INT(INPUT!$I$1)+INPUT!$I$2),"Washout","On Meds"))))</f>
        <v/>
      </c>
      <c r="F9989">
        <f>IF(B9989="","",1.509*(LN(B9989)^1.084-5.381))</f>
        <v/>
      </c>
      <c r="G9989">
        <f>IF(F9989="","",IF(F9989&lt;0,10*F9989^2,0))</f>
        <v/>
      </c>
      <c r="H9989">
        <f>IF(F9989="","",IF(F9989&gt;0,10*F9989^2,0))</f>
        <v/>
      </c>
    </row>
    <row r="9990">
      <c r="A9990">
        <f>Input!A9990</f>
        <v/>
      </c>
      <c r="B9990">
        <f>IF(ISNUMBER(Input!B9990),IF(AND(Input!B9990&gt;=20,Input!B9990&lt;=700),Input!B9990,""),"")</f>
        <v/>
      </c>
      <c r="C9990">
        <f>IF(B9990="","",INT(A9990))</f>
        <v/>
      </c>
      <c r="D9990">
        <f>IF(B9990="","",HOUR(A9990))</f>
        <v/>
      </c>
      <c r="E9990">
        <f>IF(B9990="","",IF(INPUT!$I$1="","",IF(C9990&lt;(INT(INPUT!$I$1)-INPUT!$I$2),"Off Meds",IF(C9990&lt;=(INT(INPUT!$I$1)+INPUT!$I$2),"Washout","On Meds"))))</f>
        <v/>
      </c>
      <c r="F9990">
        <f>IF(B9990="","",1.509*(LN(B9990)^1.084-5.381))</f>
        <v/>
      </c>
      <c r="G9990">
        <f>IF(F9990="","",IF(F9990&lt;0,10*F9990^2,0))</f>
        <v/>
      </c>
      <c r="H9990">
        <f>IF(F9990="","",IF(F9990&gt;0,10*F9990^2,0))</f>
        <v/>
      </c>
    </row>
    <row r="9991">
      <c r="A9991">
        <f>Input!A9991</f>
        <v/>
      </c>
      <c r="B9991">
        <f>IF(ISNUMBER(Input!B9991),IF(AND(Input!B9991&gt;=20,Input!B9991&lt;=700),Input!B9991,""),"")</f>
        <v/>
      </c>
      <c r="C9991">
        <f>IF(B9991="","",INT(A9991))</f>
        <v/>
      </c>
      <c r="D9991">
        <f>IF(B9991="","",HOUR(A9991))</f>
        <v/>
      </c>
      <c r="E9991">
        <f>IF(B9991="","",IF(INPUT!$I$1="","",IF(C9991&lt;(INT(INPUT!$I$1)-INPUT!$I$2),"Off Meds",IF(C9991&lt;=(INT(INPUT!$I$1)+INPUT!$I$2),"Washout","On Meds"))))</f>
        <v/>
      </c>
      <c r="F9991">
        <f>IF(B9991="","",1.509*(LN(B9991)^1.084-5.381))</f>
        <v/>
      </c>
      <c r="G9991">
        <f>IF(F9991="","",IF(F9991&lt;0,10*F9991^2,0))</f>
        <v/>
      </c>
      <c r="H9991">
        <f>IF(F9991="","",IF(F9991&gt;0,10*F9991^2,0))</f>
        <v/>
      </c>
    </row>
    <row r="9992">
      <c r="A9992">
        <f>Input!A9992</f>
        <v/>
      </c>
      <c r="B9992">
        <f>IF(ISNUMBER(Input!B9992),IF(AND(Input!B9992&gt;=20,Input!B9992&lt;=700),Input!B9992,""),"")</f>
        <v/>
      </c>
      <c r="C9992">
        <f>IF(B9992="","",INT(A9992))</f>
        <v/>
      </c>
      <c r="D9992">
        <f>IF(B9992="","",HOUR(A9992))</f>
        <v/>
      </c>
      <c r="E9992">
        <f>IF(B9992="","",IF(INPUT!$I$1="","",IF(C9992&lt;(INT(INPUT!$I$1)-INPUT!$I$2),"Off Meds",IF(C9992&lt;=(INT(INPUT!$I$1)+INPUT!$I$2),"Washout","On Meds"))))</f>
        <v/>
      </c>
      <c r="F9992">
        <f>IF(B9992="","",1.509*(LN(B9992)^1.084-5.381))</f>
        <v/>
      </c>
      <c r="G9992">
        <f>IF(F9992="","",IF(F9992&lt;0,10*F9992^2,0))</f>
        <v/>
      </c>
      <c r="H9992">
        <f>IF(F9992="","",IF(F9992&gt;0,10*F9992^2,0))</f>
        <v/>
      </c>
    </row>
    <row r="9993">
      <c r="A9993">
        <f>Input!A9993</f>
        <v/>
      </c>
      <c r="B9993">
        <f>IF(ISNUMBER(Input!B9993),IF(AND(Input!B9993&gt;=20,Input!B9993&lt;=700),Input!B9993,""),"")</f>
        <v/>
      </c>
      <c r="C9993">
        <f>IF(B9993="","",INT(A9993))</f>
        <v/>
      </c>
      <c r="D9993">
        <f>IF(B9993="","",HOUR(A9993))</f>
        <v/>
      </c>
      <c r="E9993">
        <f>IF(B9993="","",IF(INPUT!$I$1="","",IF(C9993&lt;(INT(INPUT!$I$1)-INPUT!$I$2),"Off Meds",IF(C9993&lt;=(INT(INPUT!$I$1)+INPUT!$I$2),"Washout","On Meds"))))</f>
        <v/>
      </c>
      <c r="F9993">
        <f>IF(B9993="","",1.509*(LN(B9993)^1.084-5.381))</f>
        <v/>
      </c>
      <c r="G9993">
        <f>IF(F9993="","",IF(F9993&lt;0,10*F9993^2,0))</f>
        <v/>
      </c>
      <c r="H9993">
        <f>IF(F9993="","",IF(F9993&gt;0,10*F9993^2,0))</f>
        <v/>
      </c>
    </row>
    <row r="9994">
      <c r="A9994">
        <f>Input!A9994</f>
        <v/>
      </c>
      <c r="B9994">
        <f>IF(ISNUMBER(Input!B9994),IF(AND(Input!B9994&gt;=20,Input!B9994&lt;=700),Input!B9994,""),"")</f>
        <v/>
      </c>
      <c r="C9994">
        <f>IF(B9994="","",INT(A9994))</f>
        <v/>
      </c>
      <c r="D9994">
        <f>IF(B9994="","",HOUR(A9994))</f>
        <v/>
      </c>
      <c r="E9994">
        <f>IF(B9994="","",IF(INPUT!$I$1="","",IF(C9994&lt;(INT(INPUT!$I$1)-INPUT!$I$2),"Off Meds",IF(C9994&lt;=(INT(INPUT!$I$1)+INPUT!$I$2),"Washout","On Meds"))))</f>
        <v/>
      </c>
      <c r="F9994">
        <f>IF(B9994="","",1.509*(LN(B9994)^1.084-5.381))</f>
        <v/>
      </c>
      <c r="G9994">
        <f>IF(F9994="","",IF(F9994&lt;0,10*F9994^2,0))</f>
        <v/>
      </c>
      <c r="H9994">
        <f>IF(F9994="","",IF(F9994&gt;0,10*F9994^2,0))</f>
        <v/>
      </c>
    </row>
    <row r="9995">
      <c r="A9995">
        <f>Input!A9995</f>
        <v/>
      </c>
      <c r="B9995">
        <f>IF(ISNUMBER(Input!B9995),IF(AND(Input!B9995&gt;=20,Input!B9995&lt;=700),Input!B9995,""),"")</f>
        <v/>
      </c>
      <c r="C9995">
        <f>IF(B9995="","",INT(A9995))</f>
        <v/>
      </c>
      <c r="D9995">
        <f>IF(B9995="","",HOUR(A9995))</f>
        <v/>
      </c>
      <c r="E9995">
        <f>IF(B9995="","",IF(INPUT!$I$1="","",IF(C9995&lt;(INT(INPUT!$I$1)-INPUT!$I$2),"Off Meds",IF(C9995&lt;=(INT(INPUT!$I$1)+INPUT!$I$2),"Washout","On Meds"))))</f>
        <v/>
      </c>
      <c r="F9995">
        <f>IF(B9995="","",1.509*(LN(B9995)^1.084-5.381))</f>
        <v/>
      </c>
      <c r="G9995">
        <f>IF(F9995="","",IF(F9995&lt;0,10*F9995^2,0))</f>
        <v/>
      </c>
      <c r="H9995">
        <f>IF(F9995="","",IF(F9995&gt;0,10*F9995^2,0))</f>
        <v/>
      </c>
    </row>
    <row r="9996">
      <c r="A9996">
        <f>Input!A9996</f>
        <v/>
      </c>
      <c r="B9996">
        <f>IF(ISNUMBER(Input!B9996),IF(AND(Input!B9996&gt;=20,Input!B9996&lt;=700),Input!B9996,""),"")</f>
        <v/>
      </c>
      <c r="C9996">
        <f>IF(B9996="","",INT(A9996))</f>
        <v/>
      </c>
      <c r="D9996">
        <f>IF(B9996="","",HOUR(A9996))</f>
        <v/>
      </c>
      <c r="E9996">
        <f>IF(B9996="","",IF(INPUT!$I$1="","",IF(C9996&lt;(INT(INPUT!$I$1)-INPUT!$I$2),"Off Meds",IF(C9996&lt;=(INT(INPUT!$I$1)+INPUT!$I$2),"Washout","On Meds"))))</f>
        <v/>
      </c>
      <c r="F9996">
        <f>IF(B9996="","",1.509*(LN(B9996)^1.084-5.381))</f>
        <v/>
      </c>
      <c r="G9996">
        <f>IF(F9996="","",IF(F9996&lt;0,10*F9996^2,0))</f>
        <v/>
      </c>
      <c r="H9996">
        <f>IF(F9996="","",IF(F9996&gt;0,10*F9996^2,0))</f>
        <v/>
      </c>
    </row>
    <row r="9997">
      <c r="A9997">
        <f>Input!A9997</f>
        <v/>
      </c>
      <c r="B9997">
        <f>IF(ISNUMBER(Input!B9997),IF(AND(Input!B9997&gt;=20,Input!B9997&lt;=700),Input!B9997,""),"")</f>
        <v/>
      </c>
      <c r="C9997">
        <f>IF(B9997="","",INT(A9997))</f>
        <v/>
      </c>
      <c r="D9997">
        <f>IF(B9997="","",HOUR(A9997))</f>
        <v/>
      </c>
      <c r="E9997">
        <f>IF(B9997="","",IF(INPUT!$I$1="","",IF(C9997&lt;(INT(INPUT!$I$1)-INPUT!$I$2),"Off Meds",IF(C9997&lt;=(INT(INPUT!$I$1)+INPUT!$I$2),"Washout","On Meds"))))</f>
        <v/>
      </c>
      <c r="F9997">
        <f>IF(B9997="","",1.509*(LN(B9997)^1.084-5.381))</f>
        <v/>
      </c>
      <c r="G9997">
        <f>IF(F9997="","",IF(F9997&lt;0,10*F9997^2,0))</f>
        <v/>
      </c>
      <c r="H9997">
        <f>IF(F9997="","",IF(F9997&gt;0,10*F9997^2,0))</f>
        <v/>
      </c>
    </row>
    <row r="9998">
      <c r="A9998">
        <f>Input!A9998</f>
        <v/>
      </c>
      <c r="B9998">
        <f>IF(ISNUMBER(Input!B9998),IF(AND(Input!B9998&gt;=20,Input!B9998&lt;=700),Input!B9998,""),"")</f>
        <v/>
      </c>
      <c r="C9998">
        <f>IF(B9998="","",INT(A9998))</f>
        <v/>
      </c>
      <c r="D9998">
        <f>IF(B9998="","",HOUR(A9998))</f>
        <v/>
      </c>
      <c r="E9998">
        <f>IF(B9998="","",IF(INPUT!$I$1="","",IF(C9998&lt;(INT(INPUT!$I$1)-INPUT!$I$2),"Off Meds",IF(C9998&lt;=(INT(INPUT!$I$1)+INPUT!$I$2),"Washout","On Meds"))))</f>
        <v/>
      </c>
      <c r="F9998">
        <f>IF(B9998="","",1.509*(LN(B9998)^1.084-5.381))</f>
        <v/>
      </c>
      <c r="G9998">
        <f>IF(F9998="","",IF(F9998&lt;0,10*F9998^2,0))</f>
        <v/>
      </c>
      <c r="H9998">
        <f>IF(F9998="","",IF(F9998&gt;0,10*F9998^2,0))</f>
        <v/>
      </c>
    </row>
    <row r="9999">
      <c r="A9999">
        <f>Input!A9999</f>
        <v/>
      </c>
      <c r="B9999">
        <f>IF(ISNUMBER(Input!B9999),IF(AND(Input!B9999&gt;=20,Input!B9999&lt;=700),Input!B9999,""),"")</f>
        <v/>
      </c>
      <c r="C9999">
        <f>IF(B9999="","",INT(A9999))</f>
        <v/>
      </c>
      <c r="D9999">
        <f>IF(B9999="","",HOUR(A9999))</f>
        <v/>
      </c>
      <c r="E9999">
        <f>IF(B9999="","",IF(INPUT!$I$1="","",IF(C9999&lt;(INT(INPUT!$I$1)-INPUT!$I$2),"Off Meds",IF(C9999&lt;=(INT(INPUT!$I$1)+INPUT!$I$2),"Washout","On Meds"))))</f>
        <v/>
      </c>
      <c r="F9999">
        <f>IF(B9999="","",1.509*(LN(B9999)^1.084-5.381))</f>
        <v/>
      </c>
      <c r="G9999">
        <f>IF(F9999="","",IF(F9999&lt;0,10*F9999^2,0))</f>
        <v/>
      </c>
      <c r="H9999">
        <f>IF(F9999="","",IF(F9999&gt;0,10*F9999^2,0))</f>
        <v/>
      </c>
    </row>
    <row r="10000">
      <c r="A10000">
        <f>Input!A10000</f>
        <v/>
      </c>
      <c r="B10000">
        <f>IF(ISNUMBER(Input!B10000),IF(AND(Input!B10000&gt;=20,Input!B10000&lt;=700),Input!B10000,""),"")</f>
        <v/>
      </c>
      <c r="C10000">
        <f>IF(B10000="","",INT(A10000))</f>
        <v/>
      </c>
      <c r="D10000">
        <f>IF(B10000="","",HOUR(A10000))</f>
        <v/>
      </c>
      <c r="E10000">
        <f>IF(B10000="","",IF(INPUT!$I$1="","",IF(C10000&lt;(INT(INPUT!$I$1)-INPUT!$I$2),"Off Meds",IF(C10000&lt;=(INT(INPUT!$I$1)+INPUT!$I$2),"Washout","On Meds"))))</f>
        <v/>
      </c>
      <c r="F10000">
        <f>IF(B10000="","",1.509*(LN(B10000)^1.084-5.381))</f>
        <v/>
      </c>
      <c r="G10000">
        <f>IF(F10000="","",IF(F10000&lt;0,10*F10000^2,0))</f>
        <v/>
      </c>
      <c r="H10000">
        <f>IF(F10000="","",IF(F10000&gt;0,10*F10000^2,0))</f>
        <v/>
      </c>
    </row>
    <row r="10001">
      <c r="A10001">
        <f>Input!A10001</f>
        <v/>
      </c>
      <c r="B10001">
        <f>IF(ISNUMBER(Input!B10001),IF(AND(Input!B10001&gt;=20,Input!B10001&lt;=700),Input!B10001,""),"")</f>
        <v/>
      </c>
      <c r="C10001">
        <f>IF(B10001="","",INT(A10001))</f>
        <v/>
      </c>
      <c r="D10001">
        <f>IF(B10001="","",HOUR(A10001))</f>
        <v/>
      </c>
      <c r="E10001">
        <f>IF(B10001="","",IF(INPUT!$I$1="","",IF(C10001&lt;(INT(INPUT!$I$1)-INPUT!$I$2),"Off Meds",IF(C10001&lt;=(INT(INPUT!$I$1)+INPUT!$I$2),"Washout","On Meds"))))</f>
        <v/>
      </c>
      <c r="F10001">
        <f>IF(B10001="","",1.509*(LN(B10001)^1.084-5.381))</f>
        <v/>
      </c>
      <c r="G10001">
        <f>IF(F10001="","",IF(F10001&lt;0,10*F10001^2,0))</f>
        <v/>
      </c>
      <c r="H10001">
        <f>IF(F10001="","",IF(F10001&gt;0,10*F10001^2,0))</f>
        <v/>
      </c>
    </row>
    <row r="10002">
      <c r="A10002">
        <f>Input!A10002</f>
        <v/>
      </c>
      <c r="B10002">
        <f>IF(ISNUMBER(Input!B10002),IF(AND(Input!B10002&gt;=20,Input!B10002&lt;=700),Input!B10002,""),"")</f>
        <v/>
      </c>
      <c r="C10002">
        <f>IF(B10002="","",INT(A10002))</f>
        <v/>
      </c>
      <c r="D10002">
        <f>IF(B10002="","",HOUR(A10002))</f>
        <v/>
      </c>
      <c r="E10002">
        <f>IF(B10002="","",IF(INPUT!$I$1="","",IF(C10002&lt;(INT(INPUT!$I$1)-INPUT!$I$2),"Off Meds",IF(C10002&lt;=(INT(INPUT!$I$1)+INPUT!$I$2),"Washout","On Meds"))))</f>
        <v/>
      </c>
      <c r="F10002">
        <f>IF(B10002="","",1.509*(LN(B10002)^1.084-5.381))</f>
        <v/>
      </c>
      <c r="G10002">
        <f>IF(F10002="","",IF(F10002&lt;0,10*F10002^2,0))</f>
        <v/>
      </c>
      <c r="H10002">
        <f>IF(F10002="","",IF(F10002&gt;0,10*F10002^2,0))</f>
        <v/>
      </c>
    </row>
    <row r="10003">
      <c r="A10003">
        <f>Input!A10003</f>
        <v/>
      </c>
      <c r="B10003">
        <f>IF(ISNUMBER(Input!B10003),IF(AND(Input!B10003&gt;=20,Input!B10003&lt;=700),Input!B10003,""),"")</f>
        <v/>
      </c>
      <c r="C10003">
        <f>IF(B10003="","",INT(A10003))</f>
        <v/>
      </c>
      <c r="D10003">
        <f>IF(B10003="","",HOUR(A10003))</f>
        <v/>
      </c>
      <c r="E10003">
        <f>IF(B10003="","",IF(INPUT!$I$1="","",IF(C10003&lt;(INT(INPUT!$I$1)-INPUT!$I$2),"Off Meds",IF(C10003&lt;=(INT(INPUT!$I$1)+INPUT!$I$2),"Washout","On Meds"))))</f>
        <v/>
      </c>
      <c r="F10003">
        <f>IF(B10003="","",1.509*(LN(B10003)^1.084-5.381))</f>
        <v/>
      </c>
      <c r="G10003">
        <f>IF(F10003="","",IF(F10003&lt;0,10*F10003^2,0))</f>
        <v/>
      </c>
      <c r="H10003">
        <f>IF(F10003="","",IF(F10003&gt;0,10*F10003^2,0))</f>
        <v/>
      </c>
    </row>
    <row r="10004">
      <c r="A10004">
        <f>Input!A10004</f>
        <v/>
      </c>
      <c r="B10004">
        <f>IF(ISNUMBER(Input!B10004),IF(AND(Input!B10004&gt;=20,Input!B10004&lt;=700),Input!B10004,""),"")</f>
        <v/>
      </c>
      <c r="C10004">
        <f>IF(B10004="","",INT(A10004))</f>
        <v/>
      </c>
      <c r="D10004">
        <f>IF(B10004="","",HOUR(A10004))</f>
        <v/>
      </c>
      <c r="E10004">
        <f>IF(B10004="","",IF(INPUT!$I$1="","",IF(C10004&lt;(INT(INPUT!$I$1)-INPUT!$I$2),"Off Meds",IF(C10004&lt;=(INT(INPUT!$I$1)+INPUT!$I$2),"Washout","On Meds"))))</f>
        <v/>
      </c>
      <c r="F10004">
        <f>IF(B10004="","",1.509*(LN(B10004)^1.084-5.381))</f>
        <v/>
      </c>
      <c r="G10004">
        <f>IF(F10004="","",IF(F10004&lt;0,10*F10004^2,0))</f>
        <v/>
      </c>
      <c r="H10004">
        <f>IF(F10004="","",IF(F10004&gt;0,10*F10004^2,0))</f>
        <v/>
      </c>
    </row>
    <row r="10005">
      <c r="A10005">
        <f>Input!A10005</f>
        <v/>
      </c>
      <c r="B10005">
        <f>IF(ISNUMBER(Input!B10005),IF(AND(Input!B10005&gt;=20,Input!B10005&lt;=700),Input!B10005,""),"")</f>
        <v/>
      </c>
      <c r="C10005">
        <f>IF(B10005="","",INT(A10005))</f>
        <v/>
      </c>
      <c r="D10005">
        <f>IF(B10005="","",HOUR(A10005))</f>
        <v/>
      </c>
      <c r="E10005">
        <f>IF(B10005="","",IF(INPUT!$I$1="","",IF(C10005&lt;(INT(INPUT!$I$1)-INPUT!$I$2),"Off Meds",IF(C10005&lt;=(INT(INPUT!$I$1)+INPUT!$I$2),"Washout","On Meds"))))</f>
        <v/>
      </c>
      <c r="F10005">
        <f>IF(B10005="","",1.509*(LN(B10005)^1.084-5.381))</f>
        <v/>
      </c>
      <c r="G10005">
        <f>IF(F10005="","",IF(F10005&lt;0,10*F10005^2,0))</f>
        <v/>
      </c>
      <c r="H10005">
        <f>IF(F10005="","",IF(F10005&gt;0,10*F10005^2,0))</f>
        <v/>
      </c>
    </row>
    <row r="10006">
      <c r="A10006">
        <f>Input!A10006</f>
        <v/>
      </c>
      <c r="B10006">
        <f>IF(ISNUMBER(Input!B10006),IF(AND(Input!B10006&gt;=20,Input!B10006&lt;=700),Input!B10006,""),"")</f>
        <v/>
      </c>
      <c r="C10006">
        <f>IF(B10006="","",INT(A10006))</f>
        <v/>
      </c>
      <c r="D10006">
        <f>IF(B10006="","",HOUR(A10006))</f>
        <v/>
      </c>
      <c r="E10006">
        <f>IF(B10006="","",IF(INPUT!$I$1="","",IF(C10006&lt;(INT(INPUT!$I$1)-INPUT!$I$2),"Off Meds",IF(C10006&lt;=(INT(INPUT!$I$1)+INPUT!$I$2),"Washout","On Meds"))))</f>
        <v/>
      </c>
      <c r="F10006">
        <f>IF(B10006="","",1.509*(LN(B10006)^1.084-5.381))</f>
        <v/>
      </c>
      <c r="G10006">
        <f>IF(F10006="","",IF(F10006&lt;0,10*F10006^2,0))</f>
        <v/>
      </c>
      <c r="H10006">
        <f>IF(F10006="","",IF(F10006&gt;0,10*F10006^2,0))</f>
        <v/>
      </c>
    </row>
    <row r="10007">
      <c r="A10007">
        <f>Input!A10007</f>
        <v/>
      </c>
      <c r="B10007">
        <f>IF(ISNUMBER(Input!B10007),IF(AND(Input!B10007&gt;=20,Input!B10007&lt;=700),Input!B10007,""),"")</f>
        <v/>
      </c>
      <c r="C10007">
        <f>IF(B10007="","",INT(A10007))</f>
        <v/>
      </c>
      <c r="D10007">
        <f>IF(B10007="","",HOUR(A10007))</f>
        <v/>
      </c>
      <c r="E10007">
        <f>IF(B10007="","",IF(INPUT!$I$1="","",IF(C10007&lt;(INT(INPUT!$I$1)-INPUT!$I$2),"Off Meds",IF(C10007&lt;=(INT(INPUT!$I$1)+INPUT!$I$2),"Washout","On Meds"))))</f>
        <v/>
      </c>
      <c r="F10007">
        <f>IF(B10007="","",1.509*(LN(B10007)^1.084-5.381))</f>
        <v/>
      </c>
      <c r="G10007">
        <f>IF(F10007="","",IF(F10007&lt;0,10*F10007^2,0))</f>
        <v/>
      </c>
      <c r="H10007">
        <f>IF(F10007="","",IF(F10007&gt;0,10*F10007^2,0))</f>
        <v/>
      </c>
    </row>
    <row r="10008">
      <c r="A10008">
        <f>Input!A10008</f>
        <v/>
      </c>
      <c r="B10008">
        <f>IF(ISNUMBER(Input!B10008),IF(AND(Input!B10008&gt;=20,Input!B10008&lt;=700),Input!B10008,""),"")</f>
        <v/>
      </c>
      <c r="C10008">
        <f>IF(B10008="","",INT(A10008))</f>
        <v/>
      </c>
      <c r="D10008">
        <f>IF(B10008="","",HOUR(A10008))</f>
        <v/>
      </c>
      <c r="E10008">
        <f>IF(B10008="","",IF(INPUT!$I$1="","",IF(C10008&lt;(INT(INPUT!$I$1)-INPUT!$I$2),"Off Meds",IF(C10008&lt;=(INT(INPUT!$I$1)+INPUT!$I$2),"Washout","On Meds"))))</f>
        <v/>
      </c>
      <c r="F10008">
        <f>IF(B10008="","",1.509*(LN(B10008)^1.084-5.381))</f>
        <v/>
      </c>
      <c r="G10008">
        <f>IF(F10008="","",IF(F10008&lt;0,10*F10008^2,0))</f>
        <v/>
      </c>
      <c r="H10008">
        <f>IF(F10008="","",IF(F10008&gt;0,10*F10008^2,0))</f>
        <v/>
      </c>
    </row>
    <row r="10009">
      <c r="A10009">
        <f>Input!A10009</f>
        <v/>
      </c>
      <c r="B10009">
        <f>IF(ISNUMBER(Input!B10009),IF(AND(Input!B10009&gt;=20,Input!B10009&lt;=700),Input!B10009,""),"")</f>
        <v/>
      </c>
      <c r="C10009">
        <f>IF(B10009="","",INT(A10009))</f>
        <v/>
      </c>
      <c r="D10009">
        <f>IF(B10009="","",HOUR(A10009))</f>
        <v/>
      </c>
      <c r="E10009">
        <f>IF(B10009="","",IF(INPUT!$I$1="","",IF(C10009&lt;(INT(INPUT!$I$1)-INPUT!$I$2),"Off Meds",IF(C10009&lt;=(INT(INPUT!$I$1)+INPUT!$I$2),"Washout","On Meds"))))</f>
        <v/>
      </c>
      <c r="F10009">
        <f>IF(B10009="","",1.509*(LN(B10009)^1.084-5.381))</f>
        <v/>
      </c>
      <c r="G10009">
        <f>IF(F10009="","",IF(F10009&lt;0,10*F10009^2,0))</f>
        <v/>
      </c>
      <c r="H10009">
        <f>IF(F10009="","",IF(F10009&gt;0,10*F10009^2,0))</f>
        <v/>
      </c>
    </row>
    <row r="10010">
      <c r="A10010">
        <f>Input!A10010</f>
        <v/>
      </c>
      <c r="B10010">
        <f>IF(ISNUMBER(Input!B10010),IF(AND(Input!B10010&gt;=20,Input!B10010&lt;=700),Input!B10010,""),"")</f>
        <v/>
      </c>
      <c r="C10010">
        <f>IF(B10010="","",INT(A10010))</f>
        <v/>
      </c>
      <c r="D10010">
        <f>IF(B10010="","",HOUR(A10010))</f>
        <v/>
      </c>
      <c r="E10010">
        <f>IF(B10010="","",IF(INPUT!$I$1="","",IF(C10010&lt;(INT(INPUT!$I$1)-INPUT!$I$2),"Off Meds",IF(C10010&lt;=(INT(INPUT!$I$1)+INPUT!$I$2),"Washout","On Meds"))))</f>
        <v/>
      </c>
      <c r="F10010">
        <f>IF(B10010="","",1.509*(LN(B10010)^1.084-5.381))</f>
        <v/>
      </c>
      <c r="G10010">
        <f>IF(F10010="","",IF(F10010&lt;0,10*F10010^2,0))</f>
        <v/>
      </c>
      <c r="H10010">
        <f>IF(F10010="","",IF(F10010&gt;0,10*F10010^2,0))</f>
        <v/>
      </c>
    </row>
    <row r="10011">
      <c r="A10011">
        <f>Input!A10011</f>
        <v/>
      </c>
      <c r="B10011">
        <f>IF(ISNUMBER(Input!B10011),IF(AND(Input!B10011&gt;=20,Input!B10011&lt;=700),Input!B10011,""),"")</f>
        <v/>
      </c>
      <c r="C10011">
        <f>IF(B10011="","",INT(A10011))</f>
        <v/>
      </c>
      <c r="D10011">
        <f>IF(B10011="","",HOUR(A10011))</f>
        <v/>
      </c>
      <c r="E10011">
        <f>IF(B10011="","",IF(INPUT!$I$1="","",IF(C10011&lt;(INT(INPUT!$I$1)-INPUT!$I$2),"Off Meds",IF(C10011&lt;=(INT(INPUT!$I$1)+INPUT!$I$2),"Washout","On Meds"))))</f>
        <v/>
      </c>
      <c r="F10011">
        <f>IF(B10011="","",1.509*(LN(B10011)^1.084-5.381))</f>
        <v/>
      </c>
      <c r="G10011">
        <f>IF(F10011="","",IF(F10011&lt;0,10*F10011^2,0))</f>
        <v/>
      </c>
      <c r="H10011">
        <f>IF(F10011="","",IF(F10011&gt;0,10*F10011^2,0))</f>
        <v/>
      </c>
    </row>
    <row r="10012">
      <c r="A10012">
        <f>Input!A10012</f>
        <v/>
      </c>
      <c r="B10012">
        <f>IF(ISNUMBER(Input!B10012),IF(AND(Input!B10012&gt;=20,Input!B10012&lt;=700),Input!B10012,""),"")</f>
        <v/>
      </c>
      <c r="C10012">
        <f>IF(B10012="","",INT(A10012))</f>
        <v/>
      </c>
      <c r="D10012">
        <f>IF(B10012="","",HOUR(A10012))</f>
        <v/>
      </c>
      <c r="E10012">
        <f>IF(B10012="","",IF(INPUT!$I$1="","",IF(C10012&lt;(INT(INPUT!$I$1)-INPUT!$I$2),"Off Meds",IF(C10012&lt;=(INT(INPUT!$I$1)+INPUT!$I$2),"Washout","On Meds"))))</f>
        <v/>
      </c>
      <c r="F10012">
        <f>IF(B10012="","",1.509*(LN(B10012)^1.084-5.381))</f>
        <v/>
      </c>
      <c r="G10012">
        <f>IF(F10012="","",IF(F10012&lt;0,10*F10012^2,0))</f>
        <v/>
      </c>
      <c r="H10012">
        <f>IF(F10012="","",IF(F10012&gt;0,10*F10012^2,0))</f>
        <v/>
      </c>
    </row>
    <row r="10013">
      <c r="A10013">
        <f>Input!A10013</f>
        <v/>
      </c>
      <c r="B10013">
        <f>IF(ISNUMBER(Input!B10013),IF(AND(Input!B10013&gt;=20,Input!B10013&lt;=700),Input!B10013,""),"")</f>
        <v/>
      </c>
      <c r="C10013">
        <f>IF(B10013="","",INT(A10013))</f>
        <v/>
      </c>
      <c r="D10013">
        <f>IF(B10013="","",HOUR(A10013))</f>
        <v/>
      </c>
      <c r="E10013">
        <f>IF(B10013="","",IF(INPUT!$I$1="","",IF(C10013&lt;(INT(INPUT!$I$1)-INPUT!$I$2),"Off Meds",IF(C10013&lt;=(INT(INPUT!$I$1)+INPUT!$I$2),"Washout","On Meds"))))</f>
        <v/>
      </c>
      <c r="F10013">
        <f>IF(B10013="","",1.509*(LN(B10013)^1.084-5.381))</f>
        <v/>
      </c>
      <c r="G10013">
        <f>IF(F10013="","",IF(F10013&lt;0,10*F10013^2,0))</f>
        <v/>
      </c>
      <c r="H10013">
        <f>IF(F10013="","",IF(F10013&gt;0,10*F10013^2,0))</f>
        <v/>
      </c>
    </row>
    <row r="10014">
      <c r="A10014">
        <f>Input!A10014</f>
        <v/>
      </c>
      <c r="B10014">
        <f>IF(ISNUMBER(Input!B10014),IF(AND(Input!B10014&gt;=20,Input!B10014&lt;=700),Input!B10014,""),"")</f>
        <v/>
      </c>
      <c r="C10014">
        <f>IF(B10014="","",INT(A10014))</f>
        <v/>
      </c>
      <c r="D10014">
        <f>IF(B10014="","",HOUR(A10014))</f>
        <v/>
      </c>
      <c r="E10014">
        <f>IF(B10014="","",IF(INPUT!$I$1="","",IF(C10014&lt;(INT(INPUT!$I$1)-INPUT!$I$2),"Off Meds",IF(C10014&lt;=(INT(INPUT!$I$1)+INPUT!$I$2),"Washout","On Meds"))))</f>
        <v/>
      </c>
      <c r="F10014">
        <f>IF(B10014="","",1.509*(LN(B10014)^1.084-5.381))</f>
        <v/>
      </c>
      <c r="G10014">
        <f>IF(F10014="","",IF(F10014&lt;0,10*F10014^2,0))</f>
        <v/>
      </c>
      <c r="H10014">
        <f>IF(F10014="","",IF(F10014&gt;0,10*F10014^2,0))</f>
        <v/>
      </c>
    </row>
    <row r="10015">
      <c r="A10015">
        <f>Input!A10015</f>
        <v/>
      </c>
      <c r="B10015">
        <f>IF(ISNUMBER(Input!B10015),IF(AND(Input!B10015&gt;=20,Input!B10015&lt;=700),Input!B10015,""),"")</f>
        <v/>
      </c>
      <c r="C10015">
        <f>IF(B10015="","",INT(A10015))</f>
        <v/>
      </c>
      <c r="D10015">
        <f>IF(B10015="","",HOUR(A10015))</f>
        <v/>
      </c>
      <c r="E10015">
        <f>IF(B10015="","",IF(INPUT!$I$1="","",IF(C10015&lt;(INT(INPUT!$I$1)-INPUT!$I$2),"Off Meds",IF(C10015&lt;=(INT(INPUT!$I$1)+INPUT!$I$2),"Washout","On Meds"))))</f>
        <v/>
      </c>
      <c r="F10015">
        <f>IF(B10015="","",1.509*(LN(B10015)^1.084-5.381))</f>
        <v/>
      </c>
      <c r="G10015">
        <f>IF(F10015="","",IF(F10015&lt;0,10*F10015^2,0))</f>
        <v/>
      </c>
      <c r="H10015">
        <f>IF(F10015="","",IF(F10015&gt;0,10*F10015^2,0))</f>
        <v/>
      </c>
    </row>
    <row r="10016">
      <c r="A10016">
        <f>Input!A10016</f>
        <v/>
      </c>
      <c r="B10016">
        <f>IF(ISNUMBER(Input!B10016),IF(AND(Input!B10016&gt;=20,Input!B10016&lt;=700),Input!B10016,""),"")</f>
        <v/>
      </c>
      <c r="C10016">
        <f>IF(B10016="","",INT(A10016))</f>
        <v/>
      </c>
      <c r="D10016">
        <f>IF(B10016="","",HOUR(A10016))</f>
        <v/>
      </c>
      <c r="E10016">
        <f>IF(B10016="","",IF(INPUT!$I$1="","",IF(C10016&lt;(INT(INPUT!$I$1)-INPUT!$I$2),"Off Meds",IF(C10016&lt;=(INT(INPUT!$I$1)+INPUT!$I$2),"Washout","On Meds"))))</f>
        <v/>
      </c>
      <c r="F10016">
        <f>IF(B10016="","",1.509*(LN(B10016)^1.084-5.381))</f>
        <v/>
      </c>
      <c r="G10016">
        <f>IF(F10016="","",IF(F10016&lt;0,10*F10016^2,0))</f>
        <v/>
      </c>
      <c r="H10016">
        <f>IF(F10016="","",IF(F10016&gt;0,10*F10016^2,0))</f>
        <v/>
      </c>
    </row>
    <row r="10017">
      <c r="A10017">
        <f>Input!A10017</f>
        <v/>
      </c>
      <c r="B10017">
        <f>IF(ISNUMBER(Input!B10017),IF(AND(Input!B10017&gt;=20,Input!B10017&lt;=700),Input!B10017,""),"")</f>
        <v/>
      </c>
      <c r="C10017">
        <f>IF(B10017="","",INT(A10017))</f>
        <v/>
      </c>
      <c r="D10017">
        <f>IF(B10017="","",HOUR(A10017))</f>
        <v/>
      </c>
      <c r="E10017">
        <f>IF(B10017="","",IF(INPUT!$I$1="","",IF(C10017&lt;(INT(INPUT!$I$1)-INPUT!$I$2),"Off Meds",IF(C10017&lt;=(INT(INPUT!$I$1)+INPUT!$I$2),"Washout","On Meds"))))</f>
        <v/>
      </c>
      <c r="F10017">
        <f>IF(B10017="","",1.509*(LN(B10017)^1.084-5.381))</f>
        <v/>
      </c>
      <c r="G10017">
        <f>IF(F10017="","",IF(F10017&lt;0,10*F10017^2,0))</f>
        <v/>
      </c>
      <c r="H10017">
        <f>IF(F10017="","",IF(F10017&gt;0,10*F10017^2,0))</f>
        <v/>
      </c>
    </row>
    <row r="10018">
      <c r="A10018">
        <f>Input!A10018</f>
        <v/>
      </c>
      <c r="B10018">
        <f>IF(ISNUMBER(Input!B10018),IF(AND(Input!B10018&gt;=20,Input!B10018&lt;=700),Input!B10018,""),"")</f>
        <v/>
      </c>
      <c r="C10018">
        <f>IF(B10018="","",INT(A10018))</f>
        <v/>
      </c>
      <c r="D10018">
        <f>IF(B10018="","",HOUR(A10018))</f>
        <v/>
      </c>
      <c r="E10018">
        <f>IF(B10018="","",IF(INPUT!$I$1="","",IF(C10018&lt;(INT(INPUT!$I$1)-INPUT!$I$2),"Off Meds",IF(C10018&lt;=(INT(INPUT!$I$1)+INPUT!$I$2),"Washout","On Meds"))))</f>
        <v/>
      </c>
      <c r="F10018">
        <f>IF(B10018="","",1.509*(LN(B10018)^1.084-5.381))</f>
        <v/>
      </c>
      <c r="G10018">
        <f>IF(F10018="","",IF(F10018&lt;0,10*F10018^2,0))</f>
        <v/>
      </c>
      <c r="H10018">
        <f>IF(F10018="","",IF(F10018&gt;0,10*F10018^2,0))</f>
        <v/>
      </c>
    </row>
    <row r="10019">
      <c r="A10019">
        <f>Input!A10019</f>
        <v/>
      </c>
      <c r="B10019">
        <f>IF(ISNUMBER(Input!B10019),IF(AND(Input!B10019&gt;=20,Input!B10019&lt;=700),Input!B10019,""),"")</f>
        <v/>
      </c>
      <c r="C10019">
        <f>IF(B10019="","",INT(A10019))</f>
        <v/>
      </c>
      <c r="D10019">
        <f>IF(B10019="","",HOUR(A10019))</f>
        <v/>
      </c>
      <c r="E10019">
        <f>IF(B10019="","",IF(INPUT!$I$1="","",IF(C10019&lt;(INT(INPUT!$I$1)-INPUT!$I$2),"Off Meds",IF(C10019&lt;=(INT(INPUT!$I$1)+INPUT!$I$2),"Washout","On Meds"))))</f>
        <v/>
      </c>
      <c r="F10019">
        <f>IF(B10019="","",1.509*(LN(B10019)^1.084-5.381))</f>
        <v/>
      </c>
      <c r="G10019">
        <f>IF(F10019="","",IF(F10019&lt;0,10*F10019^2,0))</f>
        <v/>
      </c>
      <c r="H10019">
        <f>IF(F10019="","",IF(F10019&gt;0,10*F10019^2,0))</f>
        <v/>
      </c>
    </row>
    <row r="10020">
      <c r="A10020">
        <f>Input!A10020</f>
        <v/>
      </c>
      <c r="B10020">
        <f>IF(ISNUMBER(Input!B10020),IF(AND(Input!B10020&gt;=20,Input!B10020&lt;=700),Input!B10020,""),"")</f>
        <v/>
      </c>
      <c r="C10020">
        <f>IF(B10020="","",INT(A10020))</f>
        <v/>
      </c>
      <c r="D10020">
        <f>IF(B10020="","",HOUR(A10020))</f>
        <v/>
      </c>
      <c r="E10020">
        <f>IF(B10020="","",IF(INPUT!$I$1="","",IF(C10020&lt;(INT(INPUT!$I$1)-INPUT!$I$2),"Off Meds",IF(C10020&lt;=(INT(INPUT!$I$1)+INPUT!$I$2),"Washout","On Meds"))))</f>
        <v/>
      </c>
      <c r="F10020">
        <f>IF(B10020="","",1.509*(LN(B10020)^1.084-5.381))</f>
        <v/>
      </c>
      <c r="G10020">
        <f>IF(F10020="","",IF(F10020&lt;0,10*F10020^2,0))</f>
        <v/>
      </c>
      <c r="H10020">
        <f>IF(F10020="","",IF(F10020&gt;0,10*F10020^2,0))</f>
        <v/>
      </c>
    </row>
    <row r="10021">
      <c r="A10021">
        <f>Input!A10021</f>
        <v/>
      </c>
      <c r="B10021">
        <f>IF(ISNUMBER(Input!B10021),IF(AND(Input!B10021&gt;=20,Input!B10021&lt;=700),Input!B10021,""),"")</f>
        <v/>
      </c>
      <c r="C10021">
        <f>IF(B10021="","",INT(A10021))</f>
        <v/>
      </c>
      <c r="D10021">
        <f>IF(B10021="","",HOUR(A10021))</f>
        <v/>
      </c>
      <c r="E10021">
        <f>IF(B10021="","",IF(INPUT!$I$1="","",IF(C10021&lt;(INT(INPUT!$I$1)-INPUT!$I$2),"Off Meds",IF(C10021&lt;=(INT(INPUT!$I$1)+INPUT!$I$2),"Washout","On Meds"))))</f>
        <v/>
      </c>
      <c r="F10021">
        <f>IF(B10021="","",1.509*(LN(B10021)^1.084-5.381))</f>
        <v/>
      </c>
      <c r="G10021">
        <f>IF(F10021="","",IF(F10021&lt;0,10*F10021^2,0))</f>
        <v/>
      </c>
      <c r="H10021">
        <f>IF(F10021="","",IF(F10021&gt;0,10*F10021^2,0))</f>
        <v/>
      </c>
    </row>
    <row r="10022">
      <c r="A10022">
        <f>Input!A10022</f>
        <v/>
      </c>
      <c r="B10022">
        <f>IF(ISNUMBER(Input!B10022),IF(AND(Input!B10022&gt;=20,Input!B10022&lt;=700),Input!B10022,""),"")</f>
        <v/>
      </c>
      <c r="C10022">
        <f>IF(B10022="","",INT(A10022))</f>
        <v/>
      </c>
      <c r="D10022">
        <f>IF(B10022="","",HOUR(A10022))</f>
        <v/>
      </c>
      <c r="E10022">
        <f>IF(B10022="","",IF(INPUT!$I$1="","",IF(C10022&lt;(INT(INPUT!$I$1)-INPUT!$I$2),"Off Meds",IF(C10022&lt;=(INT(INPUT!$I$1)+INPUT!$I$2),"Washout","On Meds"))))</f>
        <v/>
      </c>
      <c r="F10022">
        <f>IF(B10022="","",1.509*(LN(B10022)^1.084-5.381))</f>
        <v/>
      </c>
      <c r="G10022">
        <f>IF(F10022="","",IF(F10022&lt;0,10*F10022^2,0))</f>
        <v/>
      </c>
      <c r="H10022">
        <f>IF(F10022="","",IF(F10022&gt;0,10*F10022^2,0))</f>
        <v/>
      </c>
    </row>
    <row r="10023">
      <c r="A10023">
        <f>Input!A10023</f>
        <v/>
      </c>
      <c r="B10023">
        <f>IF(ISNUMBER(Input!B10023),IF(AND(Input!B10023&gt;=20,Input!B10023&lt;=700),Input!B10023,""),"")</f>
        <v/>
      </c>
      <c r="C10023">
        <f>IF(B10023="","",INT(A10023))</f>
        <v/>
      </c>
      <c r="D10023">
        <f>IF(B10023="","",HOUR(A10023))</f>
        <v/>
      </c>
      <c r="E10023">
        <f>IF(B10023="","",IF(INPUT!$I$1="","",IF(C10023&lt;(INT(INPUT!$I$1)-INPUT!$I$2),"Off Meds",IF(C10023&lt;=(INT(INPUT!$I$1)+INPUT!$I$2),"Washout","On Meds"))))</f>
        <v/>
      </c>
      <c r="F10023">
        <f>IF(B10023="","",1.509*(LN(B10023)^1.084-5.381))</f>
        <v/>
      </c>
      <c r="G10023">
        <f>IF(F10023="","",IF(F10023&lt;0,10*F10023^2,0))</f>
        <v/>
      </c>
      <c r="H10023">
        <f>IF(F10023="","",IF(F10023&gt;0,10*F10023^2,0))</f>
        <v/>
      </c>
    </row>
    <row r="10024">
      <c r="A10024">
        <f>Input!A10024</f>
        <v/>
      </c>
      <c r="B10024">
        <f>IF(ISNUMBER(Input!B10024),IF(AND(Input!B10024&gt;=20,Input!B10024&lt;=700),Input!B10024,""),"")</f>
        <v/>
      </c>
      <c r="C10024">
        <f>IF(B10024="","",INT(A10024))</f>
        <v/>
      </c>
      <c r="D10024">
        <f>IF(B10024="","",HOUR(A10024))</f>
        <v/>
      </c>
      <c r="E10024">
        <f>IF(B10024="","",IF(INPUT!$I$1="","",IF(C10024&lt;(INT(INPUT!$I$1)-INPUT!$I$2),"Off Meds",IF(C10024&lt;=(INT(INPUT!$I$1)+INPUT!$I$2),"Washout","On Meds"))))</f>
        <v/>
      </c>
      <c r="F10024">
        <f>IF(B10024="","",1.509*(LN(B10024)^1.084-5.381))</f>
        <v/>
      </c>
      <c r="G10024">
        <f>IF(F10024="","",IF(F10024&lt;0,10*F10024^2,0))</f>
        <v/>
      </c>
      <c r="H10024">
        <f>IF(F10024="","",IF(F10024&gt;0,10*F10024^2,0))</f>
        <v/>
      </c>
    </row>
    <row r="10025">
      <c r="A10025">
        <f>Input!A10025</f>
        <v/>
      </c>
      <c r="B10025">
        <f>IF(ISNUMBER(Input!B10025),IF(AND(Input!B10025&gt;=20,Input!B10025&lt;=700),Input!B10025,""),"")</f>
        <v/>
      </c>
      <c r="C10025">
        <f>IF(B10025="","",INT(A10025))</f>
        <v/>
      </c>
      <c r="D10025">
        <f>IF(B10025="","",HOUR(A10025))</f>
        <v/>
      </c>
      <c r="E10025">
        <f>IF(B10025="","",IF(INPUT!$I$1="","",IF(C10025&lt;(INT(INPUT!$I$1)-INPUT!$I$2),"Off Meds",IF(C10025&lt;=(INT(INPUT!$I$1)+INPUT!$I$2),"Washout","On Meds"))))</f>
        <v/>
      </c>
      <c r="F10025">
        <f>IF(B10025="","",1.509*(LN(B10025)^1.084-5.381))</f>
        <v/>
      </c>
      <c r="G10025">
        <f>IF(F10025="","",IF(F10025&lt;0,10*F10025^2,0))</f>
        <v/>
      </c>
      <c r="H10025">
        <f>IF(F10025="","",IF(F10025&gt;0,10*F10025^2,0))</f>
        <v/>
      </c>
    </row>
    <row r="10026">
      <c r="A10026">
        <f>Input!A10026</f>
        <v/>
      </c>
      <c r="B10026">
        <f>IF(ISNUMBER(Input!B10026),IF(AND(Input!B10026&gt;=20,Input!B10026&lt;=700),Input!B10026,""),"")</f>
        <v/>
      </c>
      <c r="C10026">
        <f>IF(B10026="","",INT(A10026))</f>
        <v/>
      </c>
      <c r="D10026">
        <f>IF(B10026="","",HOUR(A10026))</f>
        <v/>
      </c>
      <c r="E10026">
        <f>IF(B10026="","",IF(INPUT!$I$1="","",IF(C10026&lt;(INT(INPUT!$I$1)-INPUT!$I$2),"Off Meds",IF(C10026&lt;=(INT(INPUT!$I$1)+INPUT!$I$2),"Washout","On Meds"))))</f>
        <v/>
      </c>
      <c r="F10026">
        <f>IF(B10026="","",1.509*(LN(B10026)^1.084-5.381))</f>
        <v/>
      </c>
      <c r="G10026">
        <f>IF(F10026="","",IF(F10026&lt;0,10*F10026^2,0))</f>
        <v/>
      </c>
      <c r="H10026">
        <f>IF(F10026="","",IF(F10026&gt;0,10*F10026^2,0))</f>
        <v/>
      </c>
    </row>
    <row r="10027">
      <c r="A10027">
        <f>Input!A10027</f>
        <v/>
      </c>
      <c r="B10027">
        <f>IF(ISNUMBER(Input!B10027),IF(AND(Input!B10027&gt;=20,Input!B10027&lt;=700),Input!B10027,""),"")</f>
        <v/>
      </c>
      <c r="C10027">
        <f>IF(B10027="","",INT(A10027))</f>
        <v/>
      </c>
      <c r="D10027">
        <f>IF(B10027="","",HOUR(A10027))</f>
        <v/>
      </c>
      <c r="E10027">
        <f>IF(B10027="","",IF(INPUT!$I$1="","",IF(C10027&lt;(INT(INPUT!$I$1)-INPUT!$I$2),"Off Meds",IF(C10027&lt;=(INT(INPUT!$I$1)+INPUT!$I$2),"Washout","On Meds"))))</f>
        <v/>
      </c>
      <c r="F10027">
        <f>IF(B10027="","",1.509*(LN(B10027)^1.084-5.381))</f>
        <v/>
      </c>
      <c r="G10027">
        <f>IF(F10027="","",IF(F10027&lt;0,10*F10027^2,0))</f>
        <v/>
      </c>
      <c r="H10027">
        <f>IF(F10027="","",IF(F10027&gt;0,10*F10027^2,0))</f>
        <v/>
      </c>
    </row>
    <row r="10028">
      <c r="A10028">
        <f>Input!A10028</f>
        <v/>
      </c>
      <c r="B10028">
        <f>IF(ISNUMBER(Input!B10028),IF(AND(Input!B10028&gt;=20,Input!B10028&lt;=700),Input!B10028,""),"")</f>
        <v/>
      </c>
      <c r="C10028">
        <f>IF(B10028="","",INT(A10028))</f>
        <v/>
      </c>
      <c r="D10028">
        <f>IF(B10028="","",HOUR(A10028))</f>
        <v/>
      </c>
      <c r="E10028">
        <f>IF(B10028="","",IF(INPUT!$I$1="","",IF(C10028&lt;(INT(INPUT!$I$1)-INPUT!$I$2),"Off Meds",IF(C10028&lt;=(INT(INPUT!$I$1)+INPUT!$I$2),"Washout","On Meds"))))</f>
        <v/>
      </c>
      <c r="F10028">
        <f>IF(B10028="","",1.509*(LN(B10028)^1.084-5.381))</f>
        <v/>
      </c>
      <c r="G10028">
        <f>IF(F10028="","",IF(F10028&lt;0,10*F10028^2,0))</f>
        <v/>
      </c>
      <c r="H10028">
        <f>IF(F10028="","",IF(F10028&gt;0,10*F10028^2,0))</f>
        <v/>
      </c>
    </row>
    <row r="10029">
      <c r="A10029">
        <f>Input!A10029</f>
        <v/>
      </c>
      <c r="B10029">
        <f>IF(ISNUMBER(Input!B10029),IF(AND(Input!B10029&gt;=20,Input!B10029&lt;=700),Input!B10029,""),"")</f>
        <v/>
      </c>
      <c r="C10029">
        <f>IF(B10029="","",INT(A10029))</f>
        <v/>
      </c>
      <c r="D10029">
        <f>IF(B10029="","",HOUR(A10029))</f>
        <v/>
      </c>
      <c r="E10029">
        <f>IF(B10029="","",IF(INPUT!$I$1="","",IF(C10029&lt;(INT(INPUT!$I$1)-INPUT!$I$2),"Off Meds",IF(C10029&lt;=(INT(INPUT!$I$1)+INPUT!$I$2),"Washout","On Meds"))))</f>
        <v/>
      </c>
      <c r="F10029">
        <f>IF(B10029="","",1.509*(LN(B10029)^1.084-5.381))</f>
        <v/>
      </c>
      <c r="G10029">
        <f>IF(F10029="","",IF(F10029&lt;0,10*F10029^2,0))</f>
        <v/>
      </c>
      <c r="H10029">
        <f>IF(F10029="","",IF(F10029&gt;0,10*F10029^2,0))</f>
        <v/>
      </c>
    </row>
    <row r="10030">
      <c r="A10030">
        <f>Input!A10030</f>
        <v/>
      </c>
      <c r="B10030">
        <f>IF(ISNUMBER(Input!B10030),IF(AND(Input!B10030&gt;=20,Input!B10030&lt;=700),Input!B10030,""),"")</f>
        <v/>
      </c>
      <c r="C10030">
        <f>IF(B10030="","",INT(A10030))</f>
        <v/>
      </c>
      <c r="D10030">
        <f>IF(B10030="","",HOUR(A10030))</f>
        <v/>
      </c>
      <c r="E10030">
        <f>IF(B10030="","",IF(INPUT!$I$1="","",IF(C10030&lt;(INT(INPUT!$I$1)-INPUT!$I$2),"Off Meds",IF(C10030&lt;=(INT(INPUT!$I$1)+INPUT!$I$2),"Washout","On Meds"))))</f>
        <v/>
      </c>
      <c r="F10030">
        <f>IF(B10030="","",1.509*(LN(B10030)^1.084-5.381))</f>
        <v/>
      </c>
      <c r="G10030">
        <f>IF(F10030="","",IF(F10030&lt;0,10*F10030^2,0))</f>
        <v/>
      </c>
      <c r="H10030">
        <f>IF(F10030="","",IF(F10030&gt;0,10*F10030^2,0))</f>
        <v/>
      </c>
    </row>
    <row r="10031">
      <c r="A10031">
        <f>Input!A10031</f>
        <v/>
      </c>
      <c r="B10031">
        <f>IF(ISNUMBER(Input!B10031),IF(AND(Input!B10031&gt;=20,Input!B10031&lt;=700),Input!B10031,""),"")</f>
        <v/>
      </c>
      <c r="C10031">
        <f>IF(B10031="","",INT(A10031))</f>
        <v/>
      </c>
      <c r="D10031">
        <f>IF(B10031="","",HOUR(A10031))</f>
        <v/>
      </c>
      <c r="E10031">
        <f>IF(B10031="","",IF(INPUT!$I$1="","",IF(C10031&lt;(INT(INPUT!$I$1)-INPUT!$I$2),"Off Meds",IF(C10031&lt;=(INT(INPUT!$I$1)+INPUT!$I$2),"Washout","On Meds"))))</f>
        <v/>
      </c>
      <c r="F10031">
        <f>IF(B10031="","",1.509*(LN(B10031)^1.084-5.381))</f>
        <v/>
      </c>
      <c r="G10031">
        <f>IF(F10031="","",IF(F10031&lt;0,10*F10031^2,0))</f>
        <v/>
      </c>
      <c r="H10031">
        <f>IF(F10031="","",IF(F10031&gt;0,10*F10031^2,0))</f>
        <v/>
      </c>
    </row>
    <row r="10032">
      <c r="A10032">
        <f>Input!A10032</f>
        <v/>
      </c>
      <c r="B10032">
        <f>IF(ISNUMBER(Input!B10032),IF(AND(Input!B10032&gt;=20,Input!B10032&lt;=700),Input!B10032,""),"")</f>
        <v/>
      </c>
      <c r="C10032">
        <f>IF(B10032="","",INT(A10032))</f>
        <v/>
      </c>
      <c r="D10032">
        <f>IF(B10032="","",HOUR(A10032))</f>
        <v/>
      </c>
      <c r="E10032">
        <f>IF(B10032="","",IF(INPUT!$I$1="","",IF(C10032&lt;(INT(INPUT!$I$1)-INPUT!$I$2),"Off Meds",IF(C10032&lt;=(INT(INPUT!$I$1)+INPUT!$I$2),"Washout","On Meds"))))</f>
        <v/>
      </c>
      <c r="F10032">
        <f>IF(B10032="","",1.509*(LN(B10032)^1.084-5.381))</f>
        <v/>
      </c>
      <c r="G10032">
        <f>IF(F10032="","",IF(F10032&lt;0,10*F10032^2,0))</f>
        <v/>
      </c>
      <c r="H10032">
        <f>IF(F10032="","",IF(F10032&gt;0,10*F10032^2,0))</f>
        <v/>
      </c>
    </row>
    <row r="10033">
      <c r="A10033">
        <f>Input!A10033</f>
        <v/>
      </c>
      <c r="B10033">
        <f>IF(ISNUMBER(Input!B10033),IF(AND(Input!B10033&gt;=20,Input!B10033&lt;=700),Input!B10033,""),"")</f>
        <v/>
      </c>
      <c r="C10033">
        <f>IF(B10033="","",INT(A10033))</f>
        <v/>
      </c>
      <c r="D10033">
        <f>IF(B10033="","",HOUR(A10033))</f>
        <v/>
      </c>
      <c r="E10033">
        <f>IF(B10033="","",IF(INPUT!$I$1="","",IF(C10033&lt;(INT(INPUT!$I$1)-INPUT!$I$2),"Off Meds",IF(C10033&lt;=(INT(INPUT!$I$1)+INPUT!$I$2),"Washout","On Meds"))))</f>
        <v/>
      </c>
      <c r="F10033">
        <f>IF(B10033="","",1.509*(LN(B10033)^1.084-5.381))</f>
        <v/>
      </c>
      <c r="G10033">
        <f>IF(F10033="","",IF(F10033&lt;0,10*F10033^2,0))</f>
        <v/>
      </c>
      <c r="H10033">
        <f>IF(F10033="","",IF(F10033&gt;0,10*F10033^2,0))</f>
        <v/>
      </c>
    </row>
    <row r="10034">
      <c r="A10034">
        <f>Input!A10034</f>
        <v/>
      </c>
      <c r="B10034">
        <f>IF(ISNUMBER(Input!B10034),IF(AND(Input!B10034&gt;=20,Input!B10034&lt;=700),Input!B10034,""),"")</f>
        <v/>
      </c>
      <c r="C10034">
        <f>IF(B10034="","",INT(A10034))</f>
        <v/>
      </c>
      <c r="D10034">
        <f>IF(B10034="","",HOUR(A10034))</f>
        <v/>
      </c>
      <c r="E10034">
        <f>IF(B10034="","",IF(INPUT!$I$1="","",IF(C10034&lt;(INT(INPUT!$I$1)-INPUT!$I$2),"Off Meds",IF(C10034&lt;=(INT(INPUT!$I$1)+INPUT!$I$2),"Washout","On Meds"))))</f>
        <v/>
      </c>
      <c r="F10034">
        <f>IF(B10034="","",1.509*(LN(B10034)^1.084-5.381))</f>
        <v/>
      </c>
      <c r="G10034">
        <f>IF(F10034="","",IF(F10034&lt;0,10*F10034^2,0))</f>
        <v/>
      </c>
      <c r="H10034">
        <f>IF(F10034="","",IF(F10034&gt;0,10*F10034^2,0))</f>
        <v/>
      </c>
    </row>
    <row r="10035">
      <c r="A10035">
        <f>Input!A10035</f>
        <v/>
      </c>
      <c r="B10035">
        <f>IF(ISNUMBER(Input!B10035),IF(AND(Input!B10035&gt;=20,Input!B10035&lt;=700),Input!B10035,""),"")</f>
        <v/>
      </c>
      <c r="C10035">
        <f>IF(B10035="","",INT(A10035))</f>
        <v/>
      </c>
      <c r="D10035">
        <f>IF(B10035="","",HOUR(A10035))</f>
        <v/>
      </c>
      <c r="E10035">
        <f>IF(B10035="","",IF(INPUT!$I$1="","",IF(C10035&lt;(INT(INPUT!$I$1)-INPUT!$I$2),"Off Meds",IF(C10035&lt;=(INT(INPUT!$I$1)+INPUT!$I$2),"Washout","On Meds"))))</f>
        <v/>
      </c>
      <c r="F10035">
        <f>IF(B10035="","",1.509*(LN(B10035)^1.084-5.381))</f>
        <v/>
      </c>
      <c r="G10035">
        <f>IF(F10035="","",IF(F10035&lt;0,10*F10035^2,0))</f>
        <v/>
      </c>
      <c r="H10035">
        <f>IF(F10035="","",IF(F10035&gt;0,10*F10035^2,0))</f>
        <v/>
      </c>
    </row>
    <row r="10036">
      <c r="A10036">
        <f>Input!A10036</f>
        <v/>
      </c>
      <c r="B10036">
        <f>IF(ISNUMBER(Input!B10036),IF(AND(Input!B10036&gt;=20,Input!B10036&lt;=700),Input!B10036,""),"")</f>
        <v/>
      </c>
      <c r="C10036">
        <f>IF(B10036="","",INT(A10036))</f>
        <v/>
      </c>
      <c r="D10036">
        <f>IF(B10036="","",HOUR(A10036))</f>
        <v/>
      </c>
      <c r="E10036">
        <f>IF(B10036="","",IF(INPUT!$I$1="","",IF(C10036&lt;(INT(INPUT!$I$1)-INPUT!$I$2),"Off Meds",IF(C10036&lt;=(INT(INPUT!$I$1)+INPUT!$I$2),"Washout","On Meds"))))</f>
        <v/>
      </c>
      <c r="F10036">
        <f>IF(B10036="","",1.509*(LN(B10036)^1.084-5.381))</f>
        <v/>
      </c>
      <c r="G10036">
        <f>IF(F10036="","",IF(F10036&lt;0,10*F10036^2,0))</f>
        <v/>
      </c>
      <c r="H10036">
        <f>IF(F10036="","",IF(F10036&gt;0,10*F10036^2,0))</f>
        <v/>
      </c>
    </row>
    <row r="10037">
      <c r="A10037">
        <f>Input!A10037</f>
        <v/>
      </c>
      <c r="B10037">
        <f>IF(ISNUMBER(Input!B10037),IF(AND(Input!B10037&gt;=20,Input!B10037&lt;=700),Input!B10037,""),"")</f>
        <v/>
      </c>
      <c r="C10037">
        <f>IF(B10037="","",INT(A10037))</f>
        <v/>
      </c>
      <c r="D10037">
        <f>IF(B10037="","",HOUR(A10037))</f>
        <v/>
      </c>
      <c r="E10037">
        <f>IF(B10037="","",IF(INPUT!$I$1="","",IF(C10037&lt;(INT(INPUT!$I$1)-INPUT!$I$2),"Off Meds",IF(C10037&lt;=(INT(INPUT!$I$1)+INPUT!$I$2),"Washout","On Meds"))))</f>
        <v/>
      </c>
      <c r="F10037">
        <f>IF(B10037="","",1.509*(LN(B10037)^1.084-5.381))</f>
        <v/>
      </c>
      <c r="G10037">
        <f>IF(F10037="","",IF(F10037&lt;0,10*F10037^2,0))</f>
        <v/>
      </c>
      <c r="H10037">
        <f>IF(F10037="","",IF(F10037&gt;0,10*F10037^2,0))</f>
        <v/>
      </c>
    </row>
    <row r="10038">
      <c r="A10038">
        <f>Input!A10038</f>
        <v/>
      </c>
      <c r="B10038">
        <f>IF(ISNUMBER(Input!B10038),IF(AND(Input!B10038&gt;=20,Input!B10038&lt;=700),Input!B10038,""),"")</f>
        <v/>
      </c>
      <c r="C10038">
        <f>IF(B10038="","",INT(A10038))</f>
        <v/>
      </c>
      <c r="D10038">
        <f>IF(B10038="","",HOUR(A10038))</f>
        <v/>
      </c>
      <c r="E10038">
        <f>IF(B10038="","",IF(INPUT!$I$1="","",IF(C10038&lt;(INT(INPUT!$I$1)-INPUT!$I$2),"Off Meds",IF(C10038&lt;=(INT(INPUT!$I$1)+INPUT!$I$2),"Washout","On Meds"))))</f>
        <v/>
      </c>
      <c r="F10038">
        <f>IF(B10038="","",1.509*(LN(B10038)^1.084-5.381))</f>
        <v/>
      </c>
      <c r="G10038">
        <f>IF(F10038="","",IF(F10038&lt;0,10*F10038^2,0))</f>
        <v/>
      </c>
      <c r="H10038">
        <f>IF(F10038="","",IF(F10038&gt;0,10*F10038^2,0))</f>
        <v/>
      </c>
    </row>
    <row r="10039">
      <c r="A10039">
        <f>Input!A10039</f>
        <v/>
      </c>
      <c r="B10039">
        <f>IF(ISNUMBER(Input!B10039),IF(AND(Input!B10039&gt;=20,Input!B10039&lt;=700),Input!B10039,""),"")</f>
        <v/>
      </c>
      <c r="C10039">
        <f>IF(B10039="","",INT(A10039))</f>
        <v/>
      </c>
      <c r="D10039">
        <f>IF(B10039="","",HOUR(A10039))</f>
        <v/>
      </c>
      <c r="E10039">
        <f>IF(B10039="","",IF(INPUT!$I$1="","",IF(C10039&lt;(INT(INPUT!$I$1)-INPUT!$I$2),"Off Meds",IF(C10039&lt;=(INT(INPUT!$I$1)+INPUT!$I$2),"Washout","On Meds"))))</f>
        <v/>
      </c>
      <c r="F10039">
        <f>IF(B10039="","",1.509*(LN(B10039)^1.084-5.381))</f>
        <v/>
      </c>
      <c r="G10039">
        <f>IF(F10039="","",IF(F10039&lt;0,10*F10039^2,0))</f>
        <v/>
      </c>
      <c r="H10039">
        <f>IF(F10039="","",IF(F10039&gt;0,10*F10039^2,0))</f>
        <v/>
      </c>
    </row>
    <row r="10040">
      <c r="A10040">
        <f>Input!A10040</f>
        <v/>
      </c>
      <c r="B10040">
        <f>IF(ISNUMBER(Input!B10040),IF(AND(Input!B10040&gt;=20,Input!B10040&lt;=700),Input!B10040,""),"")</f>
        <v/>
      </c>
      <c r="C10040">
        <f>IF(B10040="","",INT(A10040))</f>
        <v/>
      </c>
      <c r="D10040">
        <f>IF(B10040="","",HOUR(A10040))</f>
        <v/>
      </c>
      <c r="E10040">
        <f>IF(B10040="","",IF(INPUT!$I$1="","",IF(C10040&lt;(INT(INPUT!$I$1)-INPUT!$I$2),"Off Meds",IF(C10040&lt;=(INT(INPUT!$I$1)+INPUT!$I$2),"Washout","On Meds"))))</f>
        <v/>
      </c>
      <c r="F10040">
        <f>IF(B10040="","",1.509*(LN(B10040)^1.084-5.381))</f>
        <v/>
      </c>
      <c r="G10040">
        <f>IF(F10040="","",IF(F10040&lt;0,10*F10040^2,0))</f>
        <v/>
      </c>
      <c r="H10040">
        <f>IF(F10040="","",IF(F10040&gt;0,10*F10040^2,0))</f>
        <v/>
      </c>
    </row>
    <row r="10041">
      <c r="A10041">
        <f>Input!A10041</f>
        <v/>
      </c>
      <c r="B10041">
        <f>IF(ISNUMBER(Input!B10041),IF(AND(Input!B10041&gt;=20,Input!B10041&lt;=700),Input!B10041,""),"")</f>
        <v/>
      </c>
      <c r="C10041">
        <f>IF(B10041="","",INT(A10041))</f>
        <v/>
      </c>
      <c r="D10041">
        <f>IF(B10041="","",HOUR(A10041))</f>
        <v/>
      </c>
      <c r="E10041">
        <f>IF(B10041="","",IF(INPUT!$I$1="","",IF(C10041&lt;(INT(INPUT!$I$1)-INPUT!$I$2),"Off Meds",IF(C10041&lt;=(INT(INPUT!$I$1)+INPUT!$I$2),"Washout","On Meds"))))</f>
        <v/>
      </c>
      <c r="F10041">
        <f>IF(B10041="","",1.509*(LN(B10041)^1.084-5.381))</f>
        <v/>
      </c>
      <c r="G10041">
        <f>IF(F10041="","",IF(F10041&lt;0,10*F10041^2,0))</f>
        <v/>
      </c>
      <c r="H10041">
        <f>IF(F10041="","",IF(F10041&gt;0,10*F10041^2,0))</f>
        <v/>
      </c>
    </row>
    <row r="10042">
      <c r="A10042">
        <f>Input!A10042</f>
        <v/>
      </c>
      <c r="B10042">
        <f>IF(ISNUMBER(Input!B10042),IF(AND(Input!B10042&gt;=20,Input!B10042&lt;=700),Input!B10042,""),"")</f>
        <v/>
      </c>
      <c r="C10042">
        <f>IF(B10042="","",INT(A10042))</f>
        <v/>
      </c>
      <c r="D10042">
        <f>IF(B10042="","",HOUR(A10042))</f>
        <v/>
      </c>
      <c r="E10042">
        <f>IF(B10042="","",IF(INPUT!$I$1="","",IF(C10042&lt;(INT(INPUT!$I$1)-INPUT!$I$2),"Off Meds",IF(C10042&lt;=(INT(INPUT!$I$1)+INPUT!$I$2),"Washout","On Meds"))))</f>
        <v/>
      </c>
      <c r="F10042">
        <f>IF(B10042="","",1.509*(LN(B10042)^1.084-5.381))</f>
        <v/>
      </c>
      <c r="G10042">
        <f>IF(F10042="","",IF(F10042&lt;0,10*F10042^2,0))</f>
        <v/>
      </c>
      <c r="H10042">
        <f>IF(F10042="","",IF(F10042&gt;0,10*F10042^2,0))</f>
        <v/>
      </c>
    </row>
    <row r="10043">
      <c r="A10043">
        <f>Input!A10043</f>
        <v/>
      </c>
      <c r="B10043">
        <f>IF(ISNUMBER(Input!B10043),IF(AND(Input!B10043&gt;=20,Input!B10043&lt;=700),Input!B10043,""),"")</f>
        <v/>
      </c>
      <c r="C10043">
        <f>IF(B10043="","",INT(A10043))</f>
        <v/>
      </c>
      <c r="D10043">
        <f>IF(B10043="","",HOUR(A10043))</f>
        <v/>
      </c>
      <c r="E10043">
        <f>IF(B10043="","",IF(INPUT!$I$1="","",IF(C10043&lt;(INT(INPUT!$I$1)-INPUT!$I$2),"Off Meds",IF(C10043&lt;=(INT(INPUT!$I$1)+INPUT!$I$2),"Washout","On Meds"))))</f>
        <v/>
      </c>
      <c r="F10043">
        <f>IF(B10043="","",1.509*(LN(B10043)^1.084-5.381))</f>
        <v/>
      </c>
      <c r="G10043">
        <f>IF(F10043="","",IF(F10043&lt;0,10*F10043^2,0))</f>
        <v/>
      </c>
      <c r="H10043">
        <f>IF(F10043="","",IF(F10043&gt;0,10*F10043^2,0))</f>
        <v/>
      </c>
    </row>
    <row r="10044">
      <c r="A10044">
        <f>Input!A10044</f>
        <v/>
      </c>
      <c r="B10044">
        <f>IF(ISNUMBER(Input!B10044),IF(AND(Input!B10044&gt;=20,Input!B10044&lt;=700),Input!B10044,""),"")</f>
        <v/>
      </c>
      <c r="C10044">
        <f>IF(B10044="","",INT(A10044))</f>
        <v/>
      </c>
      <c r="D10044">
        <f>IF(B10044="","",HOUR(A10044))</f>
        <v/>
      </c>
      <c r="E10044">
        <f>IF(B10044="","",IF(INPUT!$I$1="","",IF(C10044&lt;(INT(INPUT!$I$1)-INPUT!$I$2),"Off Meds",IF(C10044&lt;=(INT(INPUT!$I$1)+INPUT!$I$2),"Washout","On Meds"))))</f>
        <v/>
      </c>
      <c r="F10044">
        <f>IF(B10044="","",1.509*(LN(B10044)^1.084-5.381))</f>
        <v/>
      </c>
      <c r="G10044">
        <f>IF(F10044="","",IF(F10044&lt;0,10*F10044^2,0))</f>
        <v/>
      </c>
      <c r="H10044">
        <f>IF(F10044="","",IF(F10044&gt;0,10*F10044^2,0))</f>
        <v/>
      </c>
    </row>
    <row r="10045">
      <c r="A10045">
        <f>Input!A10045</f>
        <v/>
      </c>
      <c r="B10045">
        <f>IF(ISNUMBER(Input!B10045),IF(AND(Input!B10045&gt;=20,Input!B10045&lt;=700),Input!B10045,""),"")</f>
        <v/>
      </c>
      <c r="C10045">
        <f>IF(B10045="","",INT(A10045))</f>
        <v/>
      </c>
      <c r="D10045">
        <f>IF(B10045="","",HOUR(A10045))</f>
        <v/>
      </c>
      <c r="E10045">
        <f>IF(B10045="","",IF(INPUT!$I$1="","",IF(C10045&lt;(INT(INPUT!$I$1)-INPUT!$I$2),"Off Meds",IF(C10045&lt;=(INT(INPUT!$I$1)+INPUT!$I$2),"Washout","On Meds"))))</f>
        <v/>
      </c>
      <c r="F10045">
        <f>IF(B10045="","",1.509*(LN(B10045)^1.084-5.381))</f>
        <v/>
      </c>
      <c r="G10045">
        <f>IF(F10045="","",IF(F10045&lt;0,10*F10045^2,0))</f>
        <v/>
      </c>
      <c r="H10045">
        <f>IF(F10045="","",IF(F10045&gt;0,10*F10045^2,0))</f>
        <v/>
      </c>
    </row>
    <row r="10046">
      <c r="A10046">
        <f>Input!A10046</f>
        <v/>
      </c>
      <c r="B10046">
        <f>IF(ISNUMBER(Input!B10046),IF(AND(Input!B10046&gt;=20,Input!B10046&lt;=700),Input!B10046,""),"")</f>
        <v/>
      </c>
      <c r="C10046">
        <f>IF(B10046="","",INT(A10046))</f>
        <v/>
      </c>
      <c r="D10046">
        <f>IF(B10046="","",HOUR(A10046))</f>
        <v/>
      </c>
      <c r="E10046">
        <f>IF(B10046="","",IF(INPUT!$I$1="","",IF(C10046&lt;(INT(INPUT!$I$1)-INPUT!$I$2),"Off Meds",IF(C10046&lt;=(INT(INPUT!$I$1)+INPUT!$I$2),"Washout","On Meds"))))</f>
        <v/>
      </c>
      <c r="F10046">
        <f>IF(B10046="","",1.509*(LN(B10046)^1.084-5.381))</f>
        <v/>
      </c>
      <c r="G10046">
        <f>IF(F10046="","",IF(F10046&lt;0,10*F10046^2,0))</f>
        <v/>
      </c>
      <c r="H10046">
        <f>IF(F10046="","",IF(F10046&gt;0,10*F10046^2,0))</f>
        <v/>
      </c>
    </row>
    <row r="10047">
      <c r="A10047">
        <f>Input!A10047</f>
        <v/>
      </c>
      <c r="B10047">
        <f>IF(ISNUMBER(Input!B10047),IF(AND(Input!B10047&gt;=20,Input!B10047&lt;=700),Input!B10047,""),"")</f>
        <v/>
      </c>
      <c r="C10047">
        <f>IF(B10047="","",INT(A10047))</f>
        <v/>
      </c>
      <c r="D10047">
        <f>IF(B10047="","",HOUR(A10047))</f>
        <v/>
      </c>
      <c r="E10047">
        <f>IF(B10047="","",IF(INPUT!$I$1="","",IF(C10047&lt;(INT(INPUT!$I$1)-INPUT!$I$2),"Off Meds",IF(C10047&lt;=(INT(INPUT!$I$1)+INPUT!$I$2),"Washout","On Meds"))))</f>
        <v/>
      </c>
      <c r="F10047">
        <f>IF(B10047="","",1.509*(LN(B10047)^1.084-5.381))</f>
        <v/>
      </c>
      <c r="G10047">
        <f>IF(F10047="","",IF(F10047&lt;0,10*F10047^2,0))</f>
        <v/>
      </c>
      <c r="H10047">
        <f>IF(F10047="","",IF(F10047&gt;0,10*F10047^2,0))</f>
        <v/>
      </c>
    </row>
    <row r="10048">
      <c r="A10048">
        <f>Input!A10048</f>
        <v/>
      </c>
      <c r="B10048">
        <f>IF(ISNUMBER(Input!B10048),IF(AND(Input!B10048&gt;=20,Input!B10048&lt;=700),Input!B10048,""),"")</f>
        <v/>
      </c>
      <c r="C10048">
        <f>IF(B10048="","",INT(A10048))</f>
        <v/>
      </c>
      <c r="D10048">
        <f>IF(B10048="","",HOUR(A10048))</f>
        <v/>
      </c>
      <c r="E10048">
        <f>IF(B10048="","",IF(INPUT!$I$1="","",IF(C10048&lt;(INT(INPUT!$I$1)-INPUT!$I$2),"Off Meds",IF(C10048&lt;=(INT(INPUT!$I$1)+INPUT!$I$2),"Washout","On Meds"))))</f>
        <v/>
      </c>
      <c r="F10048">
        <f>IF(B10048="","",1.509*(LN(B10048)^1.084-5.381))</f>
        <v/>
      </c>
      <c r="G10048">
        <f>IF(F10048="","",IF(F10048&lt;0,10*F10048^2,0))</f>
        <v/>
      </c>
      <c r="H10048">
        <f>IF(F10048="","",IF(F10048&gt;0,10*F10048^2,0))</f>
        <v/>
      </c>
    </row>
    <row r="10049">
      <c r="A10049">
        <f>Input!A10049</f>
        <v/>
      </c>
      <c r="B10049">
        <f>IF(ISNUMBER(Input!B10049),IF(AND(Input!B10049&gt;=20,Input!B10049&lt;=700),Input!B10049,""),"")</f>
        <v/>
      </c>
      <c r="C10049">
        <f>IF(B10049="","",INT(A10049))</f>
        <v/>
      </c>
      <c r="D10049">
        <f>IF(B10049="","",HOUR(A10049))</f>
        <v/>
      </c>
      <c r="E10049">
        <f>IF(B10049="","",IF(INPUT!$I$1="","",IF(C10049&lt;(INT(INPUT!$I$1)-INPUT!$I$2),"Off Meds",IF(C10049&lt;=(INT(INPUT!$I$1)+INPUT!$I$2),"Washout","On Meds"))))</f>
        <v/>
      </c>
      <c r="F10049">
        <f>IF(B10049="","",1.509*(LN(B10049)^1.084-5.381))</f>
        <v/>
      </c>
      <c r="G10049">
        <f>IF(F10049="","",IF(F10049&lt;0,10*F10049^2,0))</f>
        <v/>
      </c>
      <c r="H10049">
        <f>IF(F10049="","",IF(F10049&gt;0,10*F10049^2,0))</f>
        <v/>
      </c>
    </row>
    <row r="10050">
      <c r="A10050">
        <f>Input!A10050</f>
        <v/>
      </c>
      <c r="B10050">
        <f>IF(ISNUMBER(Input!B10050),IF(AND(Input!B10050&gt;=20,Input!B10050&lt;=700),Input!B10050,""),"")</f>
        <v/>
      </c>
      <c r="C10050">
        <f>IF(B10050="","",INT(A10050))</f>
        <v/>
      </c>
      <c r="D10050">
        <f>IF(B10050="","",HOUR(A10050))</f>
        <v/>
      </c>
      <c r="E10050">
        <f>IF(B10050="","",IF(INPUT!$I$1="","",IF(C10050&lt;(INT(INPUT!$I$1)-INPUT!$I$2),"Off Meds",IF(C10050&lt;=(INT(INPUT!$I$1)+INPUT!$I$2),"Washout","On Meds"))))</f>
        <v/>
      </c>
      <c r="F10050">
        <f>IF(B10050="","",1.509*(LN(B10050)^1.084-5.381))</f>
        <v/>
      </c>
      <c r="G10050">
        <f>IF(F10050="","",IF(F10050&lt;0,10*F10050^2,0))</f>
        <v/>
      </c>
      <c r="H10050">
        <f>IF(F10050="","",IF(F10050&gt;0,10*F10050^2,0))</f>
        <v/>
      </c>
    </row>
    <row r="10051">
      <c r="A10051">
        <f>Input!A10051</f>
        <v/>
      </c>
      <c r="B10051">
        <f>IF(ISNUMBER(Input!B10051),IF(AND(Input!B10051&gt;=20,Input!B10051&lt;=700),Input!B10051,""),"")</f>
        <v/>
      </c>
      <c r="C10051">
        <f>IF(B10051="","",INT(A10051))</f>
        <v/>
      </c>
      <c r="D10051">
        <f>IF(B10051="","",HOUR(A10051))</f>
        <v/>
      </c>
      <c r="E10051">
        <f>IF(B10051="","",IF(INPUT!$I$1="","",IF(C10051&lt;(INT(INPUT!$I$1)-INPUT!$I$2),"Off Meds",IF(C10051&lt;=(INT(INPUT!$I$1)+INPUT!$I$2),"Washout","On Meds"))))</f>
        <v/>
      </c>
      <c r="F10051">
        <f>IF(B10051="","",1.509*(LN(B10051)^1.084-5.381))</f>
        <v/>
      </c>
      <c r="G10051">
        <f>IF(F10051="","",IF(F10051&lt;0,10*F10051^2,0))</f>
        <v/>
      </c>
      <c r="H10051">
        <f>IF(F10051="","",IF(F10051&gt;0,10*F10051^2,0))</f>
        <v/>
      </c>
    </row>
    <row r="10052">
      <c r="A10052">
        <f>Input!A10052</f>
        <v/>
      </c>
      <c r="B10052">
        <f>IF(ISNUMBER(Input!B10052),IF(AND(Input!B10052&gt;=20,Input!B10052&lt;=700),Input!B10052,""),"")</f>
        <v/>
      </c>
      <c r="C10052">
        <f>IF(B10052="","",INT(A10052))</f>
        <v/>
      </c>
      <c r="D10052">
        <f>IF(B10052="","",HOUR(A10052))</f>
        <v/>
      </c>
      <c r="E10052">
        <f>IF(B10052="","",IF(INPUT!$I$1="","",IF(C10052&lt;(INT(INPUT!$I$1)-INPUT!$I$2),"Off Meds",IF(C10052&lt;=(INT(INPUT!$I$1)+INPUT!$I$2),"Washout","On Meds"))))</f>
        <v/>
      </c>
      <c r="F10052">
        <f>IF(B10052="","",1.509*(LN(B10052)^1.084-5.381))</f>
        <v/>
      </c>
      <c r="G10052">
        <f>IF(F10052="","",IF(F10052&lt;0,10*F10052^2,0))</f>
        <v/>
      </c>
      <c r="H10052">
        <f>IF(F10052="","",IF(F10052&gt;0,10*F10052^2,0))</f>
        <v/>
      </c>
    </row>
    <row r="10053">
      <c r="A10053">
        <f>Input!A10053</f>
        <v/>
      </c>
      <c r="B10053">
        <f>IF(ISNUMBER(Input!B10053),IF(AND(Input!B10053&gt;=20,Input!B10053&lt;=700),Input!B10053,""),"")</f>
        <v/>
      </c>
      <c r="C10053">
        <f>IF(B10053="","",INT(A10053))</f>
        <v/>
      </c>
      <c r="D10053">
        <f>IF(B10053="","",HOUR(A10053))</f>
        <v/>
      </c>
      <c r="E10053">
        <f>IF(B10053="","",IF(INPUT!$I$1="","",IF(C10053&lt;(INT(INPUT!$I$1)-INPUT!$I$2),"Off Meds",IF(C10053&lt;=(INT(INPUT!$I$1)+INPUT!$I$2),"Washout","On Meds"))))</f>
        <v/>
      </c>
      <c r="F10053">
        <f>IF(B10053="","",1.509*(LN(B10053)^1.084-5.381))</f>
        <v/>
      </c>
      <c r="G10053">
        <f>IF(F10053="","",IF(F10053&lt;0,10*F10053^2,0))</f>
        <v/>
      </c>
      <c r="H10053">
        <f>IF(F10053="","",IF(F10053&gt;0,10*F10053^2,0))</f>
        <v/>
      </c>
    </row>
    <row r="10054">
      <c r="A10054">
        <f>Input!A10054</f>
        <v/>
      </c>
      <c r="B10054">
        <f>IF(ISNUMBER(Input!B10054),IF(AND(Input!B10054&gt;=20,Input!B10054&lt;=700),Input!B10054,""),"")</f>
        <v/>
      </c>
      <c r="C10054">
        <f>IF(B10054="","",INT(A10054))</f>
        <v/>
      </c>
      <c r="D10054">
        <f>IF(B10054="","",HOUR(A10054))</f>
        <v/>
      </c>
      <c r="E10054">
        <f>IF(B10054="","",IF(INPUT!$I$1="","",IF(C10054&lt;(INT(INPUT!$I$1)-INPUT!$I$2),"Off Meds",IF(C10054&lt;=(INT(INPUT!$I$1)+INPUT!$I$2),"Washout","On Meds"))))</f>
        <v/>
      </c>
      <c r="F10054">
        <f>IF(B10054="","",1.509*(LN(B10054)^1.084-5.381))</f>
        <v/>
      </c>
      <c r="G10054">
        <f>IF(F10054="","",IF(F10054&lt;0,10*F10054^2,0))</f>
        <v/>
      </c>
      <c r="H10054">
        <f>IF(F10054="","",IF(F10054&gt;0,10*F10054^2,0))</f>
        <v/>
      </c>
    </row>
    <row r="10055">
      <c r="A10055">
        <f>Input!A10055</f>
        <v/>
      </c>
      <c r="B10055">
        <f>IF(ISNUMBER(Input!B10055),IF(AND(Input!B10055&gt;=20,Input!B10055&lt;=700),Input!B10055,""),"")</f>
        <v/>
      </c>
      <c r="C10055">
        <f>IF(B10055="","",INT(A10055))</f>
        <v/>
      </c>
      <c r="D10055">
        <f>IF(B10055="","",HOUR(A10055))</f>
        <v/>
      </c>
      <c r="E10055">
        <f>IF(B10055="","",IF(INPUT!$I$1="","",IF(C10055&lt;(INT(INPUT!$I$1)-INPUT!$I$2),"Off Meds",IF(C10055&lt;=(INT(INPUT!$I$1)+INPUT!$I$2),"Washout","On Meds"))))</f>
        <v/>
      </c>
      <c r="F10055">
        <f>IF(B10055="","",1.509*(LN(B10055)^1.084-5.381))</f>
        <v/>
      </c>
      <c r="G10055">
        <f>IF(F10055="","",IF(F10055&lt;0,10*F10055^2,0))</f>
        <v/>
      </c>
      <c r="H10055">
        <f>IF(F10055="","",IF(F10055&gt;0,10*F10055^2,0))</f>
        <v/>
      </c>
    </row>
    <row r="10056">
      <c r="A10056">
        <f>Input!A10056</f>
        <v/>
      </c>
      <c r="B10056">
        <f>IF(ISNUMBER(Input!B10056),IF(AND(Input!B10056&gt;=20,Input!B10056&lt;=700),Input!B10056,""),"")</f>
        <v/>
      </c>
      <c r="C10056">
        <f>IF(B10056="","",INT(A10056))</f>
        <v/>
      </c>
      <c r="D10056">
        <f>IF(B10056="","",HOUR(A10056))</f>
        <v/>
      </c>
      <c r="E10056">
        <f>IF(B10056="","",IF(INPUT!$I$1="","",IF(C10056&lt;(INT(INPUT!$I$1)-INPUT!$I$2),"Off Meds",IF(C10056&lt;=(INT(INPUT!$I$1)+INPUT!$I$2),"Washout","On Meds"))))</f>
        <v/>
      </c>
      <c r="F10056">
        <f>IF(B10056="","",1.509*(LN(B10056)^1.084-5.381))</f>
        <v/>
      </c>
      <c r="G10056">
        <f>IF(F10056="","",IF(F10056&lt;0,10*F10056^2,0))</f>
        <v/>
      </c>
      <c r="H10056">
        <f>IF(F10056="","",IF(F10056&gt;0,10*F10056^2,0))</f>
        <v/>
      </c>
    </row>
    <row r="10057">
      <c r="A10057">
        <f>Input!A10057</f>
        <v/>
      </c>
      <c r="B10057">
        <f>IF(ISNUMBER(Input!B10057),IF(AND(Input!B10057&gt;=20,Input!B10057&lt;=700),Input!B10057,""),"")</f>
        <v/>
      </c>
      <c r="C10057">
        <f>IF(B10057="","",INT(A10057))</f>
        <v/>
      </c>
      <c r="D10057">
        <f>IF(B10057="","",HOUR(A10057))</f>
        <v/>
      </c>
      <c r="E10057">
        <f>IF(B10057="","",IF(INPUT!$I$1="","",IF(C10057&lt;(INT(INPUT!$I$1)-INPUT!$I$2),"Off Meds",IF(C10057&lt;=(INT(INPUT!$I$1)+INPUT!$I$2),"Washout","On Meds"))))</f>
        <v/>
      </c>
      <c r="F10057">
        <f>IF(B10057="","",1.509*(LN(B10057)^1.084-5.381))</f>
        <v/>
      </c>
      <c r="G10057">
        <f>IF(F10057="","",IF(F10057&lt;0,10*F10057^2,0))</f>
        <v/>
      </c>
      <c r="H10057">
        <f>IF(F10057="","",IF(F10057&gt;0,10*F10057^2,0))</f>
        <v/>
      </c>
    </row>
    <row r="10058">
      <c r="A10058">
        <f>Input!A10058</f>
        <v/>
      </c>
      <c r="B10058">
        <f>IF(ISNUMBER(Input!B10058),IF(AND(Input!B10058&gt;=20,Input!B10058&lt;=700),Input!B10058,""),"")</f>
        <v/>
      </c>
      <c r="C10058">
        <f>IF(B10058="","",INT(A10058))</f>
        <v/>
      </c>
      <c r="D10058">
        <f>IF(B10058="","",HOUR(A10058))</f>
        <v/>
      </c>
      <c r="E10058">
        <f>IF(B10058="","",IF(INPUT!$I$1="","",IF(C10058&lt;(INT(INPUT!$I$1)-INPUT!$I$2),"Off Meds",IF(C10058&lt;=(INT(INPUT!$I$1)+INPUT!$I$2),"Washout","On Meds"))))</f>
        <v/>
      </c>
      <c r="F10058">
        <f>IF(B10058="","",1.509*(LN(B10058)^1.084-5.381))</f>
        <v/>
      </c>
      <c r="G10058">
        <f>IF(F10058="","",IF(F10058&lt;0,10*F10058^2,0))</f>
        <v/>
      </c>
      <c r="H10058">
        <f>IF(F10058="","",IF(F10058&gt;0,10*F10058^2,0))</f>
        <v/>
      </c>
    </row>
    <row r="10059">
      <c r="A10059">
        <f>Input!A10059</f>
        <v/>
      </c>
      <c r="B10059">
        <f>IF(ISNUMBER(Input!B10059),IF(AND(Input!B10059&gt;=20,Input!B10059&lt;=700),Input!B10059,""),"")</f>
        <v/>
      </c>
      <c r="C10059">
        <f>IF(B10059="","",INT(A10059))</f>
        <v/>
      </c>
      <c r="D10059">
        <f>IF(B10059="","",HOUR(A10059))</f>
        <v/>
      </c>
      <c r="E10059">
        <f>IF(B10059="","",IF(INPUT!$I$1="","",IF(C10059&lt;(INT(INPUT!$I$1)-INPUT!$I$2),"Off Meds",IF(C10059&lt;=(INT(INPUT!$I$1)+INPUT!$I$2),"Washout","On Meds"))))</f>
        <v/>
      </c>
      <c r="F10059">
        <f>IF(B10059="","",1.509*(LN(B10059)^1.084-5.381))</f>
        <v/>
      </c>
      <c r="G10059">
        <f>IF(F10059="","",IF(F10059&lt;0,10*F10059^2,0))</f>
        <v/>
      </c>
      <c r="H10059">
        <f>IF(F10059="","",IF(F10059&gt;0,10*F10059^2,0))</f>
        <v/>
      </c>
    </row>
    <row r="10060">
      <c r="A10060">
        <f>Input!A10060</f>
        <v/>
      </c>
      <c r="B10060">
        <f>IF(ISNUMBER(Input!B10060),IF(AND(Input!B10060&gt;=20,Input!B10060&lt;=700),Input!B10060,""),"")</f>
        <v/>
      </c>
      <c r="C10060">
        <f>IF(B10060="","",INT(A10060))</f>
        <v/>
      </c>
      <c r="D10060">
        <f>IF(B10060="","",HOUR(A10060))</f>
        <v/>
      </c>
      <c r="E10060">
        <f>IF(B10060="","",IF(INPUT!$I$1="","",IF(C10060&lt;(INT(INPUT!$I$1)-INPUT!$I$2),"Off Meds",IF(C10060&lt;=(INT(INPUT!$I$1)+INPUT!$I$2),"Washout","On Meds"))))</f>
        <v/>
      </c>
      <c r="F10060">
        <f>IF(B10060="","",1.509*(LN(B10060)^1.084-5.381))</f>
        <v/>
      </c>
      <c r="G10060">
        <f>IF(F10060="","",IF(F10060&lt;0,10*F10060^2,0))</f>
        <v/>
      </c>
      <c r="H10060">
        <f>IF(F10060="","",IF(F10060&gt;0,10*F10060^2,0))</f>
        <v/>
      </c>
    </row>
    <row r="10061">
      <c r="A10061">
        <f>Input!A10061</f>
        <v/>
      </c>
      <c r="B10061">
        <f>IF(ISNUMBER(Input!B10061),IF(AND(Input!B10061&gt;=20,Input!B10061&lt;=700),Input!B10061,""),"")</f>
        <v/>
      </c>
      <c r="C10061">
        <f>IF(B10061="","",INT(A10061))</f>
        <v/>
      </c>
      <c r="D10061">
        <f>IF(B10061="","",HOUR(A10061))</f>
        <v/>
      </c>
      <c r="E10061">
        <f>IF(B10061="","",IF(INPUT!$I$1="","",IF(C10061&lt;(INT(INPUT!$I$1)-INPUT!$I$2),"Off Meds",IF(C10061&lt;=(INT(INPUT!$I$1)+INPUT!$I$2),"Washout","On Meds"))))</f>
        <v/>
      </c>
      <c r="F10061">
        <f>IF(B10061="","",1.509*(LN(B10061)^1.084-5.381))</f>
        <v/>
      </c>
      <c r="G10061">
        <f>IF(F10061="","",IF(F10061&lt;0,10*F10061^2,0))</f>
        <v/>
      </c>
      <c r="H10061">
        <f>IF(F10061="","",IF(F10061&gt;0,10*F10061^2,0))</f>
        <v/>
      </c>
    </row>
    <row r="10062">
      <c r="A10062">
        <f>Input!A10062</f>
        <v/>
      </c>
      <c r="B10062">
        <f>IF(ISNUMBER(Input!B10062),IF(AND(Input!B10062&gt;=20,Input!B10062&lt;=700),Input!B10062,""),"")</f>
        <v/>
      </c>
      <c r="C10062">
        <f>IF(B10062="","",INT(A10062))</f>
        <v/>
      </c>
      <c r="D10062">
        <f>IF(B10062="","",HOUR(A10062))</f>
        <v/>
      </c>
      <c r="E10062">
        <f>IF(B10062="","",IF(INPUT!$I$1="","",IF(C10062&lt;(INT(INPUT!$I$1)-INPUT!$I$2),"Off Meds",IF(C10062&lt;=(INT(INPUT!$I$1)+INPUT!$I$2),"Washout","On Meds"))))</f>
        <v/>
      </c>
      <c r="F10062">
        <f>IF(B10062="","",1.509*(LN(B10062)^1.084-5.381))</f>
        <v/>
      </c>
      <c r="G10062">
        <f>IF(F10062="","",IF(F10062&lt;0,10*F10062^2,0))</f>
        <v/>
      </c>
      <c r="H10062">
        <f>IF(F10062="","",IF(F10062&gt;0,10*F10062^2,0))</f>
        <v/>
      </c>
    </row>
    <row r="10063">
      <c r="A10063">
        <f>Input!A10063</f>
        <v/>
      </c>
      <c r="B10063">
        <f>IF(ISNUMBER(Input!B10063),IF(AND(Input!B10063&gt;=20,Input!B10063&lt;=700),Input!B10063,""),"")</f>
        <v/>
      </c>
      <c r="C10063">
        <f>IF(B10063="","",INT(A10063))</f>
        <v/>
      </c>
      <c r="D10063">
        <f>IF(B10063="","",HOUR(A10063))</f>
        <v/>
      </c>
      <c r="E10063">
        <f>IF(B10063="","",IF(INPUT!$I$1="","",IF(C10063&lt;(INT(INPUT!$I$1)-INPUT!$I$2),"Off Meds",IF(C10063&lt;=(INT(INPUT!$I$1)+INPUT!$I$2),"Washout","On Meds"))))</f>
        <v/>
      </c>
      <c r="F10063">
        <f>IF(B10063="","",1.509*(LN(B10063)^1.084-5.381))</f>
        <v/>
      </c>
      <c r="G10063">
        <f>IF(F10063="","",IF(F10063&lt;0,10*F10063^2,0))</f>
        <v/>
      </c>
      <c r="H10063">
        <f>IF(F10063="","",IF(F10063&gt;0,10*F10063^2,0))</f>
        <v/>
      </c>
    </row>
    <row r="10064">
      <c r="A10064">
        <f>Input!A10064</f>
        <v/>
      </c>
      <c r="B10064">
        <f>IF(ISNUMBER(Input!B10064),IF(AND(Input!B10064&gt;=20,Input!B10064&lt;=700),Input!B10064,""),"")</f>
        <v/>
      </c>
      <c r="C10064">
        <f>IF(B10064="","",INT(A10064))</f>
        <v/>
      </c>
      <c r="D10064">
        <f>IF(B10064="","",HOUR(A10064))</f>
        <v/>
      </c>
      <c r="E10064">
        <f>IF(B10064="","",IF(INPUT!$I$1="","",IF(C10064&lt;(INT(INPUT!$I$1)-INPUT!$I$2),"Off Meds",IF(C10064&lt;=(INT(INPUT!$I$1)+INPUT!$I$2),"Washout","On Meds"))))</f>
        <v/>
      </c>
      <c r="F10064">
        <f>IF(B10064="","",1.509*(LN(B10064)^1.084-5.381))</f>
        <v/>
      </c>
      <c r="G10064">
        <f>IF(F10064="","",IF(F10064&lt;0,10*F10064^2,0))</f>
        <v/>
      </c>
      <c r="H10064">
        <f>IF(F10064="","",IF(F10064&gt;0,10*F10064^2,0))</f>
        <v/>
      </c>
    </row>
    <row r="10065">
      <c r="A10065">
        <f>Input!A10065</f>
        <v/>
      </c>
      <c r="B10065">
        <f>IF(ISNUMBER(Input!B10065),IF(AND(Input!B10065&gt;=20,Input!B10065&lt;=700),Input!B10065,""),"")</f>
        <v/>
      </c>
      <c r="C10065">
        <f>IF(B10065="","",INT(A10065))</f>
        <v/>
      </c>
      <c r="D10065">
        <f>IF(B10065="","",HOUR(A10065))</f>
        <v/>
      </c>
      <c r="E10065">
        <f>IF(B10065="","",IF(INPUT!$I$1="","",IF(C10065&lt;(INT(INPUT!$I$1)-INPUT!$I$2),"Off Meds",IF(C10065&lt;=(INT(INPUT!$I$1)+INPUT!$I$2),"Washout","On Meds"))))</f>
        <v/>
      </c>
      <c r="F10065">
        <f>IF(B10065="","",1.509*(LN(B10065)^1.084-5.381))</f>
        <v/>
      </c>
      <c r="G10065">
        <f>IF(F10065="","",IF(F10065&lt;0,10*F10065^2,0))</f>
        <v/>
      </c>
      <c r="H10065">
        <f>IF(F10065="","",IF(F10065&gt;0,10*F10065^2,0))</f>
        <v/>
      </c>
    </row>
    <row r="10066">
      <c r="A10066">
        <f>Input!A10066</f>
        <v/>
      </c>
      <c r="B10066">
        <f>IF(ISNUMBER(Input!B10066),IF(AND(Input!B10066&gt;=20,Input!B10066&lt;=700),Input!B10066,""),"")</f>
        <v/>
      </c>
      <c r="C10066">
        <f>IF(B10066="","",INT(A10066))</f>
        <v/>
      </c>
      <c r="D10066">
        <f>IF(B10066="","",HOUR(A10066))</f>
        <v/>
      </c>
      <c r="E10066">
        <f>IF(B10066="","",IF(INPUT!$I$1="","",IF(C10066&lt;(INT(INPUT!$I$1)-INPUT!$I$2),"Off Meds",IF(C10066&lt;=(INT(INPUT!$I$1)+INPUT!$I$2),"Washout","On Meds"))))</f>
        <v/>
      </c>
      <c r="F10066">
        <f>IF(B10066="","",1.509*(LN(B10066)^1.084-5.381))</f>
        <v/>
      </c>
      <c r="G10066">
        <f>IF(F10066="","",IF(F10066&lt;0,10*F10066^2,0))</f>
        <v/>
      </c>
      <c r="H10066">
        <f>IF(F10066="","",IF(F10066&gt;0,10*F10066^2,0))</f>
        <v/>
      </c>
    </row>
    <row r="10067">
      <c r="A10067">
        <f>Input!A10067</f>
        <v/>
      </c>
      <c r="B10067">
        <f>IF(ISNUMBER(Input!B10067),IF(AND(Input!B10067&gt;=20,Input!B10067&lt;=700),Input!B10067,""),"")</f>
        <v/>
      </c>
      <c r="C10067">
        <f>IF(B10067="","",INT(A10067))</f>
        <v/>
      </c>
      <c r="D10067">
        <f>IF(B10067="","",HOUR(A10067))</f>
        <v/>
      </c>
      <c r="E10067">
        <f>IF(B10067="","",IF(INPUT!$I$1="","",IF(C10067&lt;(INT(INPUT!$I$1)-INPUT!$I$2),"Off Meds",IF(C10067&lt;=(INT(INPUT!$I$1)+INPUT!$I$2),"Washout","On Meds"))))</f>
        <v/>
      </c>
      <c r="F10067">
        <f>IF(B10067="","",1.509*(LN(B10067)^1.084-5.381))</f>
        <v/>
      </c>
      <c r="G10067">
        <f>IF(F10067="","",IF(F10067&lt;0,10*F10067^2,0))</f>
        <v/>
      </c>
      <c r="H10067">
        <f>IF(F10067="","",IF(F10067&gt;0,10*F10067^2,0))</f>
        <v/>
      </c>
    </row>
    <row r="10068">
      <c r="A10068">
        <f>Input!A10068</f>
        <v/>
      </c>
      <c r="B10068">
        <f>IF(ISNUMBER(Input!B10068),IF(AND(Input!B10068&gt;=20,Input!B10068&lt;=700),Input!B10068,""),"")</f>
        <v/>
      </c>
      <c r="C10068">
        <f>IF(B10068="","",INT(A10068))</f>
        <v/>
      </c>
      <c r="D10068">
        <f>IF(B10068="","",HOUR(A10068))</f>
        <v/>
      </c>
      <c r="E10068">
        <f>IF(B10068="","",IF(INPUT!$I$1="","",IF(C10068&lt;(INT(INPUT!$I$1)-INPUT!$I$2),"Off Meds",IF(C10068&lt;=(INT(INPUT!$I$1)+INPUT!$I$2),"Washout","On Meds"))))</f>
        <v/>
      </c>
      <c r="F10068">
        <f>IF(B10068="","",1.509*(LN(B10068)^1.084-5.381))</f>
        <v/>
      </c>
      <c r="G10068">
        <f>IF(F10068="","",IF(F10068&lt;0,10*F10068^2,0))</f>
        <v/>
      </c>
      <c r="H10068">
        <f>IF(F10068="","",IF(F10068&gt;0,10*F10068^2,0))</f>
        <v/>
      </c>
    </row>
    <row r="10069">
      <c r="A10069">
        <f>Input!A10069</f>
        <v/>
      </c>
      <c r="B10069">
        <f>IF(ISNUMBER(Input!B10069),IF(AND(Input!B10069&gt;=20,Input!B10069&lt;=700),Input!B10069,""),"")</f>
        <v/>
      </c>
      <c r="C10069">
        <f>IF(B10069="","",INT(A10069))</f>
        <v/>
      </c>
      <c r="D10069">
        <f>IF(B10069="","",HOUR(A10069))</f>
        <v/>
      </c>
      <c r="E10069">
        <f>IF(B10069="","",IF(INPUT!$I$1="","",IF(C10069&lt;(INT(INPUT!$I$1)-INPUT!$I$2),"Off Meds",IF(C10069&lt;=(INT(INPUT!$I$1)+INPUT!$I$2),"Washout","On Meds"))))</f>
        <v/>
      </c>
      <c r="F10069">
        <f>IF(B10069="","",1.509*(LN(B10069)^1.084-5.381))</f>
        <v/>
      </c>
      <c r="G10069">
        <f>IF(F10069="","",IF(F10069&lt;0,10*F10069^2,0))</f>
        <v/>
      </c>
      <c r="H10069">
        <f>IF(F10069="","",IF(F10069&gt;0,10*F10069^2,0))</f>
        <v/>
      </c>
    </row>
    <row r="10070">
      <c r="A10070">
        <f>Input!A10070</f>
        <v/>
      </c>
      <c r="B10070">
        <f>IF(ISNUMBER(Input!B10070),IF(AND(Input!B10070&gt;=20,Input!B10070&lt;=700),Input!B10070,""),"")</f>
        <v/>
      </c>
      <c r="C10070">
        <f>IF(B10070="","",INT(A10070))</f>
        <v/>
      </c>
      <c r="D10070">
        <f>IF(B10070="","",HOUR(A10070))</f>
        <v/>
      </c>
      <c r="E10070">
        <f>IF(B10070="","",IF(INPUT!$I$1="","",IF(C10070&lt;(INT(INPUT!$I$1)-INPUT!$I$2),"Off Meds",IF(C10070&lt;=(INT(INPUT!$I$1)+INPUT!$I$2),"Washout","On Meds"))))</f>
        <v/>
      </c>
      <c r="F10070">
        <f>IF(B10070="","",1.509*(LN(B10070)^1.084-5.381))</f>
        <v/>
      </c>
      <c r="G10070">
        <f>IF(F10070="","",IF(F10070&lt;0,10*F10070^2,0))</f>
        <v/>
      </c>
      <c r="H10070">
        <f>IF(F10070="","",IF(F10070&gt;0,10*F10070^2,0))</f>
        <v/>
      </c>
    </row>
    <row r="10071">
      <c r="A10071">
        <f>Input!A10071</f>
        <v/>
      </c>
      <c r="B10071">
        <f>IF(ISNUMBER(Input!B10071),IF(AND(Input!B10071&gt;=20,Input!B10071&lt;=700),Input!B10071,""),"")</f>
        <v/>
      </c>
      <c r="C10071">
        <f>IF(B10071="","",INT(A10071))</f>
        <v/>
      </c>
      <c r="D10071">
        <f>IF(B10071="","",HOUR(A10071))</f>
        <v/>
      </c>
      <c r="E10071">
        <f>IF(B10071="","",IF(INPUT!$I$1="","",IF(C10071&lt;(INT(INPUT!$I$1)-INPUT!$I$2),"Off Meds",IF(C10071&lt;=(INT(INPUT!$I$1)+INPUT!$I$2),"Washout","On Meds"))))</f>
        <v/>
      </c>
      <c r="F10071">
        <f>IF(B10071="","",1.509*(LN(B10071)^1.084-5.381))</f>
        <v/>
      </c>
      <c r="G10071">
        <f>IF(F10071="","",IF(F10071&lt;0,10*F10071^2,0))</f>
        <v/>
      </c>
      <c r="H10071">
        <f>IF(F10071="","",IF(F10071&gt;0,10*F10071^2,0))</f>
        <v/>
      </c>
    </row>
    <row r="10072">
      <c r="A10072">
        <f>Input!A10072</f>
        <v/>
      </c>
      <c r="B10072">
        <f>IF(ISNUMBER(Input!B10072),IF(AND(Input!B10072&gt;=20,Input!B10072&lt;=700),Input!B10072,""),"")</f>
        <v/>
      </c>
      <c r="C10072">
        <f>IF(B10072="","",INT(A10072))</f>
        <v/>
      </c>
      <c r="D10072">
        <f>IF(B10072="","",HOUR(A10072))</f>
        <v/>
      </c>
      <c r="E10072">
        <f>IF(B10072="","",IF(INPUT!$I$1="","",IF(C10072&lt;(INT(INPUT!$I$1)-INPUT!$I$2),"Off Meds",IF(C10072&lt;=(INT(INPUT!$I$1)+INPUT!$I$2),"Washout","On Meds"))))</f>
        <v/>
      </c>
      <c r="F10072">
        <f>IF(B10072="","",1.509*(LN(B10072)^1.084-5.381))</f>
        <v/>
      </c>
      <c r="G10072">
        <f>IF(F10072="","",IF(F10072&lt;0,10*F10072^2,0))</f>
        <v/>
      </c>
      <c r="H10072">
        <f>IF(F10072="","",IF(F10072&gt;0,10*F10072^2,0))</f>
        <v/>
      </c>
    </row>
    <row r="10073">
      <c r="A10073">
        <f>Input!A10073</f>
        <v/>
      </c>
      <c r="B10073">
        <f>IF(ISNUMBER(Input!B10073),IF(AND(Input!B10073&gt;=20,Input!B10073&lt;=700),Input!B10073,""),"")</f>
        <v/>
      </c>
      <c r="C10073">
        <f>IF(B10073="","",INT(A10073))</f>
        <v/>
      </c>
      <c r="D10073">
        <f>IF(B10073="","",HOUR(A10073))</f>
        <v/>
      </c>
      <c r="E10073">
        <f>IF(B10073="","",IF(INPUT!$I$1="","",IF(C10073&lt;(INT(INPUT!$I$1)-INPUT!$I$2),"Off Meds",IF(C10073&lt;=(INT(INPUT!$I$1)+INPUT!$I$2),"Washout","On Meds"))))</f>
        <v/>
      </c>
      <c r="F10073">
        <f>IF(B10073="","",1.509*(LN(B10073)^1.084-5.381))</f>
        <v/>
      </c>
      <c r="G10073">
        <f>IF(F10073="","",IF(F10073&lt;0,10*F10073^2,0))</f>
        <v/>
      </c>
      <c r="H10073">
        <f>IF(F10073="","",IF(F10073&gt;0,10*F10073^2,0))</f>
        <v/>
      </c>
    </row>
    <row r="10074">
      <c r="A10074">
        <f>Input!A10074</f>
        <v/>
      </c>
      <c r="B10074">
        <f>IF(ISNUMBER(Input!B10074),IF(AND(Input!B10074&gt;=20,Input!B10074&lt;=700),Input!B10074,""),"")</f>
        <v/>
      </c>
      <c r="C10074">
        <f>IF(B10074="","",INT(A10074))</f>
        <v/>
      </c>
      <c r="D10074">
        <f>IF(B10074="","",HOUR(A10074))</f>
        <v/>
      </c>
      <c r="E10074">
        <f>IF(B10074="","",IF(INPUT!$I$1="","",IF(C10074&lt;(INT(INPUT!$I$1)-INPUT!$I$2),"Off Meds",IF(C10074&lt;=(INT(INPUT!$I$1)+INPUT!$I$2),"Washout","On Meds"))))</f>
        <v/>
      </c>
      <c r="F10074">
        <f>IF(B10074="","",1.509*(LN(B10074)^1.084-5.381))</f>
        <v/>
      </c>
      <c r="G10074">
        <f>IF(F10074="","",IF(F10074&lt;0,10*F10074^2,0))</f>
        <v/>
      </c>
      <c r="H10074">
        <f>IF(F10074="","",IF(F10074&gt;0,10*F10074^2,0))</f>
        <v/>
      </c>
    </row>
    <row r="10075">
      <c r="A10075">
        <f>Input!A10075</f>
        <v/>
      </c>
      <c r="B10075">
        <f>IF(ISNUMBER(Input!B10075),IF(AND(Input!B10075&gt;=20,Input!B10075&lt;=700),Input!B10075,""),"")</f>
        <v/>
      </c>
      <c r="C10075">
        <f>IF(B10075="","",INT(A10075))</f>
        <v/>
      </c>
      <c r="D10075">
        <f>IF(B10075="","",HOUR(A10075))</f>
        <v/>
      </c>
      <c r="E10075">
        <f>IF(B10075="","",IF(INPUT!$I$1="","",IF(C10075&lt;(INT(INPUT!$I$1)-INPUT!$I$2),"Off Meds",IF(C10075&lt;=(INT(INPUT!$I$1)+INPUT!$I$2),"Washout","On Meds"))))</f>
        <v/>
      </c>
      <c r="F10075">
        <f>IF(B10075="","",1.509*(LN(B10075)^1.084-5.381))</f>
        <v/>
      </c>
      <c r="G10075">
        <f>IF(F10075="","",IF(F10075&lt;0,10*F10075^2,0))</f>
        <v/>
      </c>
      <c r="H10075">
        <f>IF(F10075="","",IF(F10075&gt;0,10*F10075^2,0))</f>
        <v/>
      </c>
    </row>
    <row r="10076">
      <c r="A10076">
        <f>Input!A10076</f>
        <v/>
      </c>
      <c r="B10076">
        <f>IF(ISNUMBER(Input!B10076),IF(AND(Input!B10076&gt;=20,Input!B10076&lt;=700),Input!B10076,""),"")</f>
        <v/>
      </c>
      <c r="C10076">
        <f>IF(B10076="","",INT(A10076))</f>
        <v/>
      </c>
      <c r="D10076">
        <f>IF(B10076="","",HOUR(A10076))</f>
        <v/>
      </c>
      <c r="E10076">
        <f>IF(B10076="","",IF(INPUT!$I$1="","",IF(C10076&lt;(INT(INPUT!$I$1)-INPUT!$I$2),"Off Meds",IF(C10076&lt;=(INT(INPUT!$I$1)+INPUT!$I$2),"Washout","On Meds"))))</f>
        <v/>
      </c>
      <c r="F10076">
        <f>IF(B10076="","",1.509*(LN(B10076)^1.084-5.381))</f>
        <v/>
      </c>
      <c r="G10076">
        <f>IF(F10076="","",IF(F10076&lt;0,10*F10076^2,0))</f>
        <v/>
      </c>
      <c r="H10076">
        <f>IF(F10076="","",IF(F10076&gt;0,10*F10076^2,0))</f>
        <v/>
      </c>
    </row>
    <row r="10077">
      <c r="A10077">
        <f>Input!A10077</f>
        <v/>
      </c>
      <c r="B10077">
        <f>IF(ISNUMBER(Input!B10077),IF(AND(Input!B10077&gt;=20,Input!B10077&lt;=700),Input!B10077,""),"")</f>
        <v/>
      </c>
      <c r="C10077">
        <f>IF(B10077="","",INT(A10077))</f>
        <v/>
      </c>
      <c r="D10077">
        <f>IF(B10077="","",HOUR(A10077))</f>
        <v/>
      </c>
      <c r="E10077">
        <f>IF(B10077="","",IF(INPUT!$I$1="","",IF(C10077&lt;(INT(INPUT!$I$1)-INPUT!$I$2),"Off Meds",IF(C10077&lt;=(INT(INPUT!$I$1)+INPUT!$I$2),"Washout","On Meds"))))</f>
        <v/>
      </c>
      <c r="F10077">
        <f>IF(B10077="","",1.509*(LN(B10077)^1.084-5.381))</f>
        <v/>
      </c>
      <c r="G10077">
        <f>IF(F10077="","",IF(F10077&lt;0,10*F10077^2,0))</f>
        <v/>
      </c>
      <c r="H10077">
        <f>IF(F10077="","",IF(F10077&gt;0,10*F10077^2,0))</f>
        <v/>
      </c>
    </row>
    <row r="10078">
      <c r="A10078">
        <f>Input!A10078</f>
        <v/>
      </c>
      <c r="B10078">
        <f>IF(ISNUMBER(Input!B10078),IF(AND(Input!B10078&gt;=20,Input!B10078&lt;=700),Input!B10078,""),"")</f>
        <v/>
      </c>
      <c r="C10078">
        <f>IF(B10078="","",INT(A10078))</f>
        <v/>
      </c>
      <c r="D10078">
        <f>IF(B10078="","",HOUR(A10078))</f>
        <v/>
      </c>
      <c r="E10078">
        <f>IF(B10078="","",IF(INPUT!$I$1="","",IF(C10078&lt;(INT(INPUT!$I$1)-INPUT!$I$2),"Off Meds",IF(C10078&lt;=(INT(INPUT!$I$1)+INPUT!$I$2),"Washout","On Meds"))))</f>
        <v/>
      </c>
      <c r="F10078">
        <f>IF(B10078="","",1.509*(LN(B10078)^1.084-5.381))</f>
        <v/>
      </c>
      <c r="G10078">
        <f>IF(F10078="","",IF(F10078&lt;0,10*F10078^2,0))</f>
        <v/>
      </c>
      <c r="H10078">
        <f>IF(F10078="","",IF(F10078&gt;0,10*F10078^2,0))</f>
        <v/>
      </c>
    </row>
    <row r="10079">
      <c r="A10079">
        <f>Input!A10079</f>
        <v/>
      </c>
      <c r="B10079">
        <f>IF(ISNUMBER(Input!B10079),IF(AND(Input!B10079&gt;=20,Input!B10079&lt;=700),Input!B10079,""),"")</f>
        <v/>
      </c>
      <c r="C10079">
        <f>IF(B10079="","",INT(A10079))</f>
        <v/>
      </c>
      <c r="D10079">
        <f>IF(B10079="","",HOUR(A10079))</f>
        <v/>
      </c>
      <c r="E10079">
        <f>IF(B10079="","",IF(INPUT!$I$1="","",IF(C10079&lt;(INT(INPUT!$I$1)-INPUT!$I$2),"Off Meds",IF(C10079&lt;=(INT(INPUT!$I$1)+INPUT!$I$2),"Washout","On Meds"))))</f>
        <v/>
      </c>
      <c r="F10079">
        <f>IF(B10079="","",1.509*(LN(B10079)^1.084-5.381))</f>
        <v/>
      </c>
      <c r="G10079">
        <f>IF(F10079="","",IF(F10079&lt;0,10*F10079^2,0))</f>
        <v/>
      </c>
      <c r="H10079">
        <f>IF(F10079="","",IF(F10079&gt;0,10*F10079^2,0))</f>
        <v/>
      </c>
    </row>
    <row r="10080">
      <c r="A10080">
        <f>Input!A10080</f>
        <v/>
      </c>
      <c r="B10080">
        <f>IF(ISNUMBER(Input!B10080),IF(AND(Input!B10080&gt;=20,Input!B10080&lt;=700),Input!B10080,""),"")</f>
        <v/>
      </c>
      <c r="C10080">
        <f>IF(B10080="","",INT(A10080))</f>
        <v/>
      </c>
      <c r="D10080">
        <f>IF(B10080="","",HOUR(A10080))</f>
        <v/>
      </c>
      <c r="E10080">
        <f>IF(B10080="","",IF(INPUT!$I$1="","",IF(C10080&lt;(INT(INPUT!$I$1)-INPUT!$I$2),"Off Meds",IF(C10080&lt;=(INT(INPUT!$I$1)+INPUT!$I$2),"Washout","On Meds"))))</f>
        <v/>
      </c>
      <c r="F10080">
        <f>IF(B10080="","",1.509*(LN(B10080)^1.084-5.381))</f>
        <v/>
      </c>
      <c r="G10080">
        <f>IF(F10080="","",IF(F10080&lt;0,10*F10080^2,0))</f>
        <v/>
      </c>
      <c r="H10080">
        <f>IF(F10080="","",IF(F10080&gt;0,10*F10080^2,0))</f>
        <v/>
      </c>
    </row>
    <row r="10081">
      <c r="A10081">
        <f>Input!A10081</f>
        <v/>
      </c>
      <c r="B10081">
        <f>IF(ISNUMBER(Input!B10081),IF(AND(Input!B10081&gt;=20,Input!B10081&lt;=700),Input!B10081,""),"")</f>
        <v/>
      </c>
      <c r="C10081">
        <f>IF(B10081="","",INT(A10081))</f>
        <v/>
      </c>
      <c r="D10081">
        <f>IF(B10081="","",HOUR(A10081))</f>
        <v/>
      </c>
      <c r="E10081">
        <f>IF(B10081="","",IF(INPUT!$I$1="","",IF(C10081&lt;(INT(INPUT!$I$1)-INPUT!$I$2),"Off Meds",IF(C10081&lt;=(INT(INPUT!$I$1)+INPUT!$I$2),"Washout","On Meds"))))</f>
        <v/>
      </c>
      <c r="F10081">
        <f>IF(B10081="","",1.509*(LN(B10081)^1.084-5.381))</f>
        <v/>
      </c>
      <c r="G10081">
        <f>IF(F10081="","",IF(F10081&lt;0,10*F10081^2,0))</f>
        <v/>
      </c>
      <c r="H10081">
        <f>IF(F10081="","",IF(F10081&gt;0,10*F10081^2,0))</f>
        <v/>
      </c>
    </row>
    <row r="10082">
      <c r="A10082">
        <f>Input!A10082</f>
        <v/>
      </c>
      <c r="B10082">
        <f>IF(ISNUMBER(Input!B10082),IF(AND(Input!B10082&gt;=20,Input!B10082&lt;=700),Input!B10082,""),"")</f>
        <v/>
      </c>
      <c r="C10082">
        <f>IF(B10082="","",INT(A10082))</f>
        <v/>
      </c>
      <c r="D10082">
        <f>IF(B10082="","",HOUR(A10082))</f>
        <v/>
      </c>
      <c r="E10082">
        <f>IF(B10082="","",IF(INPUT!$I$1="","",IF(C10082&lt;(INT(INPUT!$I$1)-INPUT!$I$2),"Off Meds",IF(C10082&lt;=(INT(INPUT!$I$1)+INPUT!$I$2),"Washout","On Meds"))))</f>
        <v/>
      </c>
      <c r="F10082">
        <f>IF(B10082="","",1.509*(LN(B10082)^1.084-5.381))</f>
        <v/>
      </c>
      <c r="G10082">
        <f>IF(F10082="","",IF(F10082&lt;0,10*F10082^2,0))</f>
        <v/>
      </c>
      <c r="H10082">
        <f>IF(F10082="","",IF(F10082&gt;0,10*F10082^2,0))</f>
        <v/>
      </c>
    </row>
    <row r="10083">
      <c r="A10083">
        <f>Input!A10083</f>
        <v/>
      </c>
      <c r="B10083">
        <f>IF(ISNUMBER(Input!B10083),IF(AND(Input!B10083&gt;=20,Input!B10083&lt;=700),Input!B10083,""),"")</f>
        <v/>
      </c>
      <c r="C10083">
        <f>IF(B10083="","",INT(A10083))</f>
        <v/>
      </c>
      <c r="D10083">
        <f>IF(B10083="","",HOUR(A10083))</f>
        <v/>
      </c>
      <c r="E10083">
        <f>IF(B10083="","",IF(INPUT!$I$1="","",IF(C10083&lt;(INT(INPUT!$I$1)-INPUT!$I$2),"Off Meds",IF(C10083&lt;=(INT(INPUT!$I$1)+INPUT!$I$2),"Washout","On Meds"))))</f>
        <v/>
      </c>
      <c r="F10083">
        <f>IF(B10083="","",1.509*(LN(B10083)^1.084-5.381))</f>
        <v/>
      </c>
      <c r="G10083">
        <f>IF(F10083="","",IF(F10083&lt;0,10*F10083^2,0))</f>
        <v/>
      </c>
      <c r="H10083">
        <f>IF(F10083="","",IF(F10083&gt;0,10*F10083^2,0))</f>
        <v/>
      </c>
    </row>
    <row r="10084">
      <c r="A10084">
        <f>Input!A10084</f>
        <v/>
      </c>
      <c r="B10084">
        <f>IF(ISNUMBER(Input!B10084),IF(AND(Input!B10084&gt;=20,Input!B10084&lt;=700),Input!B10084,""),"")</f>
        <v/>
      </c>
      <c r="C10084">
        <f>IF(B10084="","",INT(A10084))</f>
        <v/>
      </c>
      <c r="D10084">
        <f>IF(B10084="","",HOUR(A10084))</f>
        <v/>
      </c>
      <c r="E10084">
        <f>IF(B10084="","",IF(INPUT!$I$1="","",IF(C10084&lt;(INT(INPUT!$I$1)-INPUT!$I$2),"Off Meds",IF(C10084&lt;=(INT(INPUT!$I$1)+INPUT!$I$2),"Washout","On Meds"))))</f>
        <v/>
      </c>
      <c r="F10084">
        <f>IF(B10084="","",1.509*(LN(B10084)^1.084-5.381))</f>
        <v/>
      </c>
      <c r="G10084">
        <f>IF(F10084="","",IF(F10084&lt;0,10*F10084^2,0))</f>
        <v/>
      </c>
      <c r="H10084">
        <f>IF(F10084="","",IF(F10084&gt;0,10*F10084^2,0))</f>
        <v/>
      </c>
    </row>
    <row r="10085">
      <c r="A10085">
        <f>Input!A10085</f>
        <v/>
      </c>
      <c r="B10085">
        <f>IF(ISNUMBER(Input!B10085),IF(AND(Input!B10085&gt;=20,Input!B10085&lt;=700),Input!B10085,""),"")</f>
        <v/>
      </c>
      <c r="C10085">
        <f>IF(B10085="","",INT(A10085))</f>
        <v/>
      </c>
      <c r="D10085">
        <f>IF(B10085="","",HOUR(A10085))</f>
        <v/>
      </c>
      <c r="E10085">
        <f>IF(B10085="","",IF(INPUT!$I$1="","",IF(C10085&lt;(INT(INPUT!$I$1)-INPUT!$I$2),"Off Meds",IF(C10085&lt;=(INT(INPUT!$I$1)+INPUT!$I$2),"Washout","On Meds"))))</f>
        <v/>
      </c>
      <c r="F10085">
        <f>IF(B10085="","",1.509*(LN(B10085)^1.084-5.381))</f>
        <v/>
      </c>
      <c r="G10085">
        <f>IF(F10085="","",IF(F10085&lt;0,10*F10085^2,0))</f>
        <v/>
      </c>
      <c r="H10085">
        <f>IF(F10085="","",IF(F10085&gt;0,10*F10085^2,0))</f>
        <v/>
      </c>
    </row>
    <row r="10086">
      <c r="A10086">
        <f>Input!A10086</f>
        <v/>
      </c>
      <c r="B10086">
        <f>IF(ISNUMBER(Input!B10086),IF(AND(Input!B10086&gt;=20,Input!B10086&lt;=700),Input!B10086,""),"")</f>
        <v/>
      </c>
      <c r="C10086">
        <f>IF(B10086="","",INT(A10086))</f>
        <v/>
      </c>
      <c r="D10086">
        <f>IF(B10086="","",HOUR(A10086))</f>
        <v/>
      </c>
      <c r="E10086">
        <f>IF(B10086="","",IF(INPUT!$I$1="","",IF(C10086&lt;(INT(INPUT!$I$1)-INPUT!$I$2),"Off Meds",IF(C10086&lt;=(INT(INPUT!$I$1)+INPUT!$I$2),"Washout","On Meds"))))</f>
        <v/>
      </c>
      <c r="F10086">
        <f>IF(B10086="","",1.509*(LN(B10086)^1.084-5.381))</f>
        <v/>
      </c>
      <c r="G10086">
        <f>IF(F10086="","",IF(F10086&lt;0,10*F10086^2,0))</f>
        <v/>
      </c>
      <c r="H10086">
        <f>IF(F10086="","",IF(F10086&gt;0,10*F10086^2,0))</f>
        <v/>
      </c>
    </row>
    <row r="10087">
      <c r="A10087">
        <f>Input!A10087</f>
        <v/>
      </c>
      <c r="B10087">
        <f>IF(ISNUMBER(Input!B10087),IF(AND(Input!B10087&gt;=20,Input!B10087&lt;=700),Input!B10087,""),"")</f>
        <v/>
      </c>
      <c r="C10087">
        <f>IF(B10087="","",INT(A10087))</f>
        <v/>
      </c>
      <c r="D10087">
        <f>IF(B10087="","",HOUR(A10087))</f>
        <v/>
      </c>
      <c r="E10087">
        <f>IF(B10087="","",IF(INPUT!$I$1="","",IF(C10087&lt;(INT(INPUT!$I$1)-INPUT!$I$2),"Off Meds",IF(C10087&lt;=(INT(INPUT!$I$1)+INPUT!$I$2),"Washout","On Meds"))))</f>
        <v/>
      </c>
      <c r="F10087">
        <f>IF(B10087="","",1.509*(LN(B10087)^1.084-5.381))</f>
        <v/>
      </c>
      <c r="G10087">
        <f>IF(F10087="","",IF(F10087&lt;0,10*F10087^2,0))</f>
        <v/>
      </c>
      <c r="H10087">
        <f>IF(F10087="","",IF(F10087&gt;0,10*F10087^2,0))</f>
        <v/>
      </c>
    </row>
    <row r="10088">
      <c r="A10088">
        <f>Input!A10088</f>
        <v/>
      </c>
      <c r="B10088">
        <f>IF(ISNUMBER(Input!B10088),IF(AND(Input!B10088&gt;=20,Input!B10088&lt;=700),Input!B10088,""),"")</f>
        <v/>
      </c>
      <c r="C10088">
        <f>IF(B10088="","",INT(A10088))</f>
        <v/>
      </c>
      <c r="D10088">
        <f>IF(B10088="","",HOUR(A10088))</f>
        <v/>
      </c>
      <c r="E10088">
        <f>IF(B10088="","",IF(INPUT!$I$1="","",IF(C10088&lt;(INT(INPUT!$I$1)-INPUT!$I$2),"Off Meds",IF(C10088&lt;=(INT(INPUT!$I$1)+INPUT!$I$2),"Washout","On Meds"))))</f>
        <v/>
      </c>
      <c r="F10088">
        <f>IF(B10088="","",1.509*(LN(B10088)^1.084-5.381))</f>
        <v/>
      </c>
      <c r="G10088">
        <f>IF(F10088="","",IF(F10088&lt;0,10*F10088^2,0))</f>
        <v/>
      </c>
      <c r="H10088">
        <f>IF(F10088="","",IF(F10088&gt;0,10*F10088^2,0))</f>
        <v/>
      </c>
    </row>
    <row r="10089">
      <c r="A10089">
        <f>Input!A10089</f>
        <v/>
      </c>
      <c r="B10089">
        <f>IF(ISNUMBER(Input!B10089),IF(AND(Input!B10089&gt;=20,Input!B10089&lt;=700),Input!B10089,""),"")</f>
        <v/>
      </c>
      <c r="C10089">
        <f>IF(B10089="","",INT(A10089))</f>
        <v/>
      </c>
      <c r="D10089">
        <f>IF(B10089="","",HOUR(A10089))</f>
        <v/>
      </c>
      <c r="E10089">
        <f>IF(B10089="","",IF(INPUT!$I$1="","",IF(C10089&lt;(INT(INPUT!$I$1)-INPUT!$I$2),"Off Meds",IF(C10089&lt;=(INT(INPUT!$I$1)+INPUT!$I$2),"Washout","On Meds"))))</f>
        <v/>
      </c>
      <c r="F10089">
        <f>IF(B10089="","",1.509*(LN(B10089)^1.084-5.381))</f>
        <v/>
      </c>
      <c r="G10089">
        <f>IF(F10089="","",IF(F10089&lt;0,10*F10089^2,0))</f>
        <v/>
      </c>
      <c r="H10089">
        <f>IF(F10089="","",IF(F10089&gt;0,10*F10089^2,0))</f>
        <v/>
      </c>
    </row>
    <row r="10090">
      <c r="A10090">
        <f>Input!A10090</f>
        <v/>
      </c>
      <c r="B10090">
        <f>IF(ISNUMBER(Input!B10090),IF(AND(Input!B10090&gt;=20,Input!B10090&lt;=700),Input!B10090,""),"")</f>
        <v/>
      </c>
      <c r="C10090">
        <f>IF(B10090="","",INT(A10090))</f>
        <v/>
      </c>
      <c r="D10090">
        <f>IF(B10090="","",HOUR(A10090))</f>
        <v/>
      </c>
      <c r="E10090">
        <f>IF(B10090="","",IF(INPUT!$I$1="","",IF(C10090&lt;(INT(INPUT!$I$1)-INPUT!$I$2),"Off Meds",IF(C10090&lt;=(INT(INPUT!$I$1)+INPUT!$I$2),"Washout","On Meds"))))</f>
        <v/>
      </c>
      <c r="F10090">
        <f>IF(B10090="","",1.509*(LN(B10090)^1.084-5.381))</f>
        <v/>
      </c>
      <c r="G10090">
        <f>IF(F10090="","",IF(F10090&lt;0,10*F10090^2,0))</f>
        <v/>
      </c>
      <c r="H10090">
        <f>IF(F10090="","",IF(F10090&gt;0,10*F10090^2,0))</f>
        <v/>
      </c>
    </row>
    <row r="10091">
      <c r="A10091">
        <f>Input!A10091</f>
        <v/>
      </c>
      <c r="B10091">
        <f>IF(ISNUMBER(Input!B10091),IF(AND(Input!B10091&gt;=20,Input!B10091&lt;=700),Input!B10091,""),"")</f>
        <v/>
      </c>
      <c r="C10091">
        <f>IF(B10091="","",INT(A10091))</f>
        <v/>
      </c>
      <c r="D10091">
        <f>IF(B10091="","",HOUR(A10091))</f>
        <v/>
      </c>
      <c r="E10091">
        <f>IF(B10091="","",IF(INPUT!$I$1="","",IF(C10091&lt;(INT(INPUT!$I$1)-INPUT!$I$2),"Off Meds",IF(C10091&lt;=(INT(INPUT!$I$1)+INPUT!$I$2),"Washout","On Meds"))))</f>
        <v/>
      </c>
      <c r="F10091">
        <f>IF(B10091="","",1.509*(LN(B10091)^1.084-5.381))</f>
        <v/>
      </c>
      <c r="G10091">
        <f>IF(F10091="","",IF(F10091&lt;0,10*F10091^2,0))</f>
        <v/>
      </c>
      <c r="H10091">
        <f>IF(F10091="","",IF(F10091&gt;0,10*F10091^2,0))</f>
        <v/>
      </c>
    </row>
    <row r="10092">
      <c r="A10092">
        <f>Input!A10092</f>
        <v/>
      </c>
      <c r="B10092">
        <f>IF(ISNUMBER(Input!B10092),IF(AND(Input!B10092&gt;=20,Input!B10092&lt;=700),Input!B10092,""),"")</f>
        <v/>
      </c>
      <c r="C10092">
        <f>IF(B10092="","",INT(A10092))</f>
        <v/>
      </c>
      <c r="D10092">
        <f>IF(B10092="","",HOUR(A10092))</f>
        <v/>
      </c>
      <c r="E10092">
        <f>IF(B10092="","",IF(INPUT!$I$1="","",IF(C10092&lt;(INT(INPUT!$I$1)-INPUT!$I$2),"Off Meds",IF(C10092&lt;=(INT(INPUT!$I$1)+INPUT!$I$2),"Washout","On Meds"))))</f>
        <v/>
      </c>
      <c r="F10092">
        <f>IF(B10092="","",1.509*(LN(B10092)^1.084-5.381))</f>
        <v/>
      </c>
      <c r="G10092">
        <f>IF(F10092="","",IF(F10092&lt;0,10*F10092^2,0))</f>
        <v/>
      </c>
      <c r="H10092">
        <f>IF(F10092="","",IF(F10092&gt;0,10*F10092^2,0))</f>
        <v/>
      </c>
    </row>
    <row r="10093">
      <c r="A10093">
        <f>Input!A10093</f>
        <v/>
      </c>
      <c r="B10093">
        <f>IF(ISNUMBER(Input!B10093),IF(AND(Input!B10093&gt;=20,Input!B10093&lt;=700),Input!B10093,""),"")</f>
        <v/>
      </c>
      <c r="C10093">
        <f>IF(B10093="","",INT(A10093))</f>
        <v/>
      </c>
      <c r="D10093">
        <f>IF(B10093="","",HOUR(A10093))</f>
        <v/>
      </c>
      <c r="E10093">
        <f>IF(B10093="","",IF(INPUT!$I$1="","",IF(C10093&lt;(INT(INPUT!$I$1)-INPUT!$I$2),"Off Meds",IF(C10093&lt;=(INT(INPUT!$I$1)+INPUT!$I$2),"Washout","On Meds"))))</f>
        <v/>
      </c>
      <c r="F10093">
        <f>IF(B10093="","",1.509*(LN(B10093)^1.084-5.381))</f>
        <v/>
      </c>
      <c r="G10093">
        <f>IF(F10093="","",IF(F10093&lt;0,10*F10093^2,0))</f>
        <v/>
      </c>
      <c r="H10093">
        <f>IF(F10093="","",IF(F10093&gt;0,10*F10093^2,0))</f>
        <v/>
      </c>
    </row>
    <row r="10094">
      <c r="A10094">
        <f>Input!A10094</f>
        <v/>
      </c>
      <c r="B10094">
        <f>IF(ISNUMBER(Input!B10094),IF(AND(Input!B10094&gt;=20,Input!B10094&lt;=700),Input!B10094,""),"")</f>
        <v/>
      </c>
      <c r="C10094">
        <f>IF(B10094="","",INT(A10094))</f>
        <v/>
      </c>
      <c r="D10094">
        <f>IF(B10094="","",HOUR(A10094))</f>
        <v/>
      </c>
      <c r="E10094">
        <f>IF(B10094="","",IF(INPUT!$I$1="","",IF(C10094&lt;(INT(INPUT!$I$1)-INPUT!$I$2),"Off Meds",IF(C10094&lt;=(INT(INPUT!$I$1)+INPUT!$I$2),"Washout","On Meds"))))</f>
        <v/>
      </c>
      <c r="F10094">
        <f>IF(B10094="","",1.509*(LN(B10094)^1.084-5.381))</f>
        <v/>
      </c>
      <c r="G10094">
        <f>IF(F10094="","",IF(F10094&lt;0,10*F10094^2,0))</f>
        <v/>
      </c>
      <c r="H10094">
        <f>IF(F10094="","",IF(F10094&gt;0,10*F10094^2,0))</f>
        <v/>
      </c>
    </row>
    <row r="10095">
      <c r="A10095">
        <f>Input!A10095</f>
        <v/>
      </c>
      <c r="B10095">
        <f>IF(ISNUMBER(Input!B10095),IF(AND(Input!B10095&gt;=20,Input!B10095&lt;=700),Input!B10095,""),"")</f>
        <v/>
      </c>
      <c r="C10095">
        <f>IF(B10095="","",INT(A10095))</f>
        <v/>
      </c>
      <c r="D10095">
        <f>IF(B10095="","",HOUR(A10095))</f>
        <v/>
      </c>
      <c r="E10095">
        <f>IF(B10095="","",IF(INPUT!$I$1="","",IF(C10095&lt;(INT(INPUT!$I$1)-INPUT!$I$2),"Off Meds",IF(C10095&lt;=(INT(INPUT!$I$1)+INPUT!$I$2),"Washout","On Meds"))))</f>
        <v/>
      </c>
      <c r="F10095">
        <f>IF(B10095="","",1.509*(LN(B10095)^1.084-5.381))</f>
        <v/>
      </c>
      <c r="G10095">
        <f>IF(F10095="","",IF(F10095&lt;0,10*F10095^2,0))</f>
        <v/>
      </c>
      <c r="H10095">
        <f>IF(F10095="","",IF(F10095&gt;0,10*F10095^2,0))</f>
        <v/>
      </c>
    </row>
    <row r="10096">
      <c r="A10096">
        <f>Input!A10096</f>
        <v/>
      </c>
      <c r="B10096">
        <f>IF(ISNUMBER(Input!B10096),IF(AND(Input!B10096&gt;=20,Input!B10096&lt;=700),Input!B10096,""),"")</f>
        <v/>
      </c>
      <c r="C10096">
        <f>IF(B10096="","",INT(A10096))</f>
        <v/>
      </c>
      <c r="D10096">
        <f>IF(B10096="","",HOUR(A10096))</f>
        <v/>
      </c>
      <c r="E10096">
        <f>IF(B10096="","",IF(INPUT!$I$1="","",IF(C10096&lt;(INT(INPUT!$I$1)-INPUT!$I$2),"Off Meds",IF(C10096&lt;=(INT(INPUT!$I$1)+INPUT!$I$2),"Washout","On Meds"))))</f>
        <v/>
      </c>
      <c r="F10096">
        <f>IF(B10096="","",1.509*(LN(B10096)^1.084-5.381))</f>
        <v/>
      </c>
      <c r="G10096">
        <f>IF(F10096="","",IF(F10096&lt;0,10*F10096^2,0))</f>
        <v/>
      </c>
      <c r="H10096">
        <f>IF(F10096="","",IF(F10096&gt;0,10*F10096^2,0))</f>
        <v/>
      </c>
    </row>
    <row r="10097">
      <c r="A10097">
        <f>Input!A10097</f>
        <v/>
      </c>
      <c r="B10097">
        <f>IF(ISNUMBER(Input!B10097),IF(AND(Input!B10097&gt;=20,Input!B10097&lt;=700),Input!B10097,""),"")</f>
        <v/>
      </c>
      <c r="C10097">
        <f>IF(B10097="","",INT(A10097))</f>
        <v/>
      </c>
      <c r="D10097">
        <f>IF(B10097="","",HOUR(A10097))</f>
        <v/>
      </c>
      <c r="E10097">
        <f>IF(B10097="","",IF(INPUT!$I$1="","",IF(C10097&lt;(INT(INPUT!$I$1)-INPUT!$I$2),"Off Meds",IF(C10097&lt;=(INT(INPUT!$I$1)+INPUT!$I$2),"Washout","On Meds"))))</f>
        <v/>
      </c>
      <c r="F10097">
        <f>IF(B10097="","",1.509*(LN(B10097)^1.084-5.381))</f>
        <v/>
      </c>
      <c r="G10097">
        <f>IF(F10097="","",IF(F10097&lt;0,10*F10097^2,0))</f>
        <v/>
      </c>
      <c r="H10097">
        <f>IF(F10097="","",IF(F10097&gt;0,10*F10097^2,0))</f>
        <v/>
      </c>
    </row>
    <row r="10098">
      <c r="A10098">
        <f>Input!A10098</f>
        <v/>
      </c>
      <c r="B10098">
        <f>IF(ISNUMBER(Input!B10098),IF(AND(Input!B10098&gt;=20,Input!B10098&lt;=700),Input!B10098,""),"")</f>
        <v/>
      </c>
      <c r="C10098">
        <f>IF(B10098="","",INT(A10098))</f>
        <v/>
      </c>
      <c r="D10098">
        <f>IF(B10098="","",HOUR(A10098))</f>
        <v/>
      </c>
      <c r="E10098">
        <f>IF(B10098="","",IF(INPUT!$I$1="","",IF(C10098&lt;(INT(INPUT!$I$1)-INPUT!$I$2),"Off Meds",IF(C10098&lt;=(INT(INPUT!$I$1)+INPUT!$I$2),"Washout","On Meds"))))</f>
        <v/>
      </c>
      <c r="F10098">
        <f>IF(B10098="","",1.509*(LN(B10098)^1.084-5.381))</f>
        <v/>
      </c>
      <c r="G10098">
        <f>IF(F10098="","",IF(F10098&lt;0,10*F10098^2,0))</f>
        <v/>
      </c>
      <c r="H10098">
        <f>IF(F10098="","",IF(F10098&gt;0,10*F10098^2,0))</f>
        <v/>
      </c>
    </row>
    <row r="10099">
      <c r="A10099">
        <f>Input!A10099</f>
        <v/>
      </c>
      <c r="B10099">
        <f>IF(ISNUMBER(Input!B10099),IF(AND(Input!B10099&gt;=20,Input!B10099&lt;=700),Input!B10099,""),"")</f>
        <v/>
      </c>
      <c r="C10099">
        <f>IF(B10099="","",INT(A10099))</f>
        <v/>
      </c>
      <c r="D10099">
        <f>IF(B10099="","",HOUR(A10099))</f>
        <v/>
      </c>
      <c r="E10099">
        <f>IF(B10099="","",IF(INPUT!$I$1="","",IF(C10099&lt;(INT(INPUT!$I$1)-INPUT!$I$2),"Off Meds",IF(C10099&lt;=(INT(INPUT!$I$1)+INPUT!$I$2),"Washout","On Meds"))))</f>
        <v/>
      </c>
      <c r="F10099">
        <f>IF(B10099="","",1.509*(LN(B10099)^1.084-5.381))</f>
        <v/>
      </c>
      <c r="G10099">
        <f>IF(F10099="","",IF(F10099&lt;0,10*F10099^2,0))</f>
        <v/>
      </c>
      <c r="H10099">
        <f>IF(F10099="","",IF(F10099&gt;0,10*F10099^2,0))</f>
        <v/>
      </c>
    </row>
    <row r="10100">
      <c r="A10100">
        <f>Input!A10100</f>
        <v/>
      </c>
      <c r="B10100">
        <f>IF(ISNUMBER(Input!B10100),IF(AND(Input!B10100&gt;=20,Input!B10100&lt;=700),Input!B10100,""),"")</f>
        <v/>
      </c>
      <c r="C10100">
        <f>IF(B10100="","",INT(A10100))</f>
        <v/>
      </c>
      <c r="D10100">
        <f>IF(B10100="","",HOUR(A10100))</f>
        <v/>
      </c>
      <c r="E10100">
        <f>IF(B10100="","",IF(INPUT!$I$1="","",IF(C10100&lt;(INT(INPUT!$I$1)-INPUT!$I$2),"Off Meds",IF(C10100&lt;=(INT(INPUT!$I$1)+INPUT!$I$2),"Washout","On Meds"))))</f>
        <v/>
      </c>
      <c r="F10100">
        <f>IF(B10100="","",1.509*(LN(B10100)^1.084-5.381))</f>
        <v/>
      </c>
      <c r="G10100">
        <f>IF(F10100="","",IF(F10100&lt;0,10*F10100^2,0))</f>
        <v/>
      </c>
      <c r="H10100">
        <f>IF(F10100="","",IF(F10100&gt;0,10*F10100^2,0))</f>
        <v/>
      </c>
    </row>
    <row r="10101">
      <c r="A10101">
        <f>Input!A10101</f>
        <v/>
      </c>
      <c r="B10101">
        <f>IF(ISNUMBER(Input!B10101),IF(AND(Input!B10101&gt;=20,Input!B10101&lt;=700),Input!B10101,""),"")</f>
        <v/>
      </c>
      <c r="C10101">
        <f>IF(B10101="","",INT(A10101))</f>
        <v/>
      </c>
      <c r="D10101">
        <f>IF(B10101="","",HOUR(A10101))</f>
        <v/>
      </c>
      <c r="E10101">
        <f>IF(B10101="","",IF(INPUT!$I$1="","",IF(C10101&lt;(INT(INPUT!$I$1)-INPUT!$I$2),"Off Meds",IF(C10101&lt;=(INT(INPUT!$I$1)+INPUT!$I$2),"Washout","On Meds"))))</f>
        <v/>
      </c>
      <c r="F10101">
        <f>IF(B10101="","",1.509*(LN(B10101)^1.084-5.381))</f>
        <v/>
      </c>
      <c r="G10101">
        <f>IF(F10101="","",IF(F10101&lt;0,10*F10101^2,0))</f>
        <v/>
      </c>
      <c r="H10101">
        <f>IF(F10101="","",IF(F10101&gt;0,10*F10101^2,0))</f>
        <v/>
      </c>
    </row>
    <row r="10102">
      <c r="A10102">
        <f>Input!A10102</f>
        <v/>
      </c>
      <c r="B10102">
        <f>IF(ISNUMBER(Input!B10102),IF(AND(Input!B10102&gt;=20,Input!B10102&lt;=700),Input!B10102,""),"")</f>
        <v/>
      </c>
      <c r="C10102">
        <f>IF(B10102="","",INT(A10102))</f>
        <v/>
      </c>
      <c r="D10102">
        <f>IF(B10102="","",HOUR(A10102))</f>
        <v/>
      </c>
      <c r="E10102">
        <f>IF(B10102="","",IF(INPUT!$I$1="","",IF(C10102&lt;(INT(INPUT!$I$1)-INPUT!$I$2),"Off Meds",IF(C10102&lt;=(INT(INPUT!$I$1)+INPUT!$I$2),"Washout","On Meds"))))</f>
        <v/>
      </c>
      <c r="F10102">
        <f>IF(B10102="","",1.509*(LN(B10102)^1.084-5.381))</f>
        <v/>
      </c>
      <c r="G10102">
        <f>IF(F10102="","",IF(F10102&lt;0,10*F10102^2,0))</f>
        <v/>
      </c>
      <c r="H10102">
        <f>IF(F10102="","",IF(F10102&gt;0,10*F10102^2,0))</f>
        <v/>
      </c>
    </row>
    <row r="10103">
      <c r="A10103">
        <f>Input!A10103</f>
        <v/>
      </c>
      <c r="B10103">
        <f>IF(ISNUMBER(Input!B10103),IF(AND(Input!B10103&gt;=20,Input!B10103&lt;=700),Input!B10103,""),"")</f>
        <v/>
      </c>
      <c r="C10103">
        <f>IF(B10103="","",INT(A10103))</f>
        <v/>
      </c>
      <c r="D10103">
        <f>IF(B10103="","",HOUR(A10103))</f>
        <v/>
      </c>
      <c r="E10103">
        <f>IF(B10103="","",IF(INPUT!$I$1="","",IF(C10103&lt;(INT(INPUT!$I$1)-INPUT!$I$2),"Off Meds",IF(C10103&lt;=(INT(INPUT!$I$1)+INPUT!$I$2),"Washout","On Meds"))))</f>
        <v/>
      </c>
      <c r="F10103">
        <f>IF(B10103="","",1.509*(LN(B10103)^1.084-5.381))</f>
        <v/>
      </c>
      <c r="G10103">
        <f>IF(F10103="","",IF(F10103&lt;0,10*F10103^2,0))</f>
        <v/>
      </c>
      <c r="H10103">
        <f>IF(F10103="","",IF(F10103&gt;0,10*F10103^2,0))</f>
        <v/>
      </c>
    </row>
    <row r="10104">
      <c r="A10104">
        <f>Input!A10104</f>
        <v/>
      </c>
      <c r="B10104">
        <f>IF(ISNUMBER(Input!B10104),IF(AND(Input!B10104&gt;=20,Input!B10104&lt;=700),Input!B10104,""),"")</f>
        <v/>
      </c>
      <c r="C10104">
        <f>IF(B10104="","",INT(A10104))</f>
        <v/>
      </c>
      <c r="D10104">
        <f>IF(B10104="","",HOUR(A10104))</f>
        <v/>
      </c>
      <c r="E10104">
        <f>IF(B10104="","",IF(INPUT!$I$1="","",IF(C10104&lt;(INT(INPUT!$I$1)-INPUT!$I$2),"Off Meds",IF(C10104&lt;=(INT(INPUT!$I$1)+INPUT!$I$2),"Washout","On Meds"))))</f>
        <v/>
      </c>
      <c r="F10104">
        <f>IF(B10104="","",1.509*(LN(B10104)^1.084-5.381))</f>
        <v/>
      </c>
      <c r="G10104">
        <f>IF(F10104="","",IF(F10104&lt;0,10*F10104^2,0))</f>
        <v/>
      </c>
      <c r="H10104">
        <f>IF(F10104="","",IF(F10104&gt;0,10*F10104^2,0))</f>
        <v/>
      </c>
    </row>
    <row r="10105">
      <c r="A10105">
        <f>Input!A10105</f>
        <v/>
      </c>
      <c r="B10105">
        <f>IF(ISNUMBER(Input!B10105),IF(AND(Input!B10105&gt;=20,Input!B10105&lt;=700),Input!B10105,""),"")</f>
        <v/>
      </c>
      <c r="C10105">
        <f>IF(B10105="","",INT(A10105))</f>
        <v/>
      </c>
      <c r="D10105">
        <f>IF(B10105="","",HOUR(A10105))</f>
        <v/>
      </c>
      <c r="E10105">
        <f>IF(B10105="","",IF(INPUT!$I$1="","",IF(C10105&lt;(INT(INPUT!$I$1)-INPUT!$I$2),"Off Meds",IF(C10105&lt;=(INT(INPUT!$I$1)+INPUT!$I$2),"Washout","On Meds"))))</f>
        <v/>
      </c>
      <c r="F10105">
        <f>IF(B10105="","",1.509*(LN(B10105)^1.084-5.381))</f>
        <v/>
      </c>
      <c r="G10105">
        <f>IF(F10105="","",IF(F10105&lt;0,10*F10105^2,0))</f>
        <v/>
      </c>
      <c r="H10105">
        <f>IF(F10105="","",IF(F10105&gt;0,10*F10105^2,0))</f>
        <v/>
      </c>
    </row>
    <row r="10106">
      <c r="A10106">
        <f>Input!A10106</f>
        <v/>
      </c>
      <c r="B10106">
        <f>IF(ISNUMBER(Input!B10106),IF(AND(Input!B10106&gt;=20,Input!B10106&lt;=700),Input!B10106,""),"")</f>
        <v/>
      </c>
      <c r="C10106">
        <f>IF(B10106="","",INT(A10106))</f>
        <v/>
      </c>
      <c r="D10106">
        <f>IF(B10106="","",HOUR(A10106))</f>
        <v/>
      </c>
      <c r="E10106">
        <f>IF(B10106="","",IF(INPUT!$I$1="","",IF(C10106&lt;(INT(INPUT!$I$1)-INPUT!$I$2),"Off Meds",IF(C10106&lt;=(INT(INPUT!$I$1)+INPUT!$I$2),"Washout","On Meds"))))</f>
        <v/>
      </c>
      <c r="F10106">
        <f>IF(B10106="","",1.509*(LN(B10106)^1.084-5.381))</f>
        <v/>
      </c>
      <c r="G10106">
        <f>IF(F10106="","",IF(F10106&lt;0,10*F10106^2,0))</f>
        <v/>
      </c>
      <c r="H10106">
        <f>IF(F10106="","",IF(F10106&gt;0,10*F10106^2,0))</f>
        <v/>
      </c>
    </row>
    <row r="10107">
      <c r="A10107">
        <f>Input!A10107</f>
        <v/>
      </c>
      <c r="B10107">
        <f>IF(ISNUMBER(Input!B10107),IF(AND(Input!B10107&gt;=20,Input!B10107&lt;=700),Input!B10107,""),"")</f>
        <v/>
      </c>
      <c r="C10107">
        <f>IF(B10107="","",INT(A10107))</f>
        <v/>
      </c>
      <c r="D10107">
        <f>IF(B10107="","",HOUR(A10107))</f>
        <v/>
      </c>
      <c r="E10107">
        <f>IF(B10107="","",IF(INPUT!$I$1="","",IF(C10107&lt;(INT(INPUT!$I$1)-INPUT!$I$2),"Off Meds",IF(C10107&lt;=(INT(INPUT!$I$1)+INPUT!$I$2),"Washout","On Meds"))))</f>
        <v/>
      </c>
      <c r="F10107">
        <f>IF(B10107="","",1.509*(LN(B10107)^1.084-5.381))</f>
        <v/>
      </c>
      <c r="G10107">
        <f>IF(F10107="","",IF(F10107&lt;0,10*F10107^2,0))</f>
        <v/>
      </c>
      <c r="H10107">
        <f>IF(F10107="","",IF(F10107&gt;0,10*F10107^2,0))</f>
        <v/>
      </c>
    </row>
    <row r="10108">
      <c r="A10108">
        <f>Input!A10108</f>
        <v/>
      </c>
      <c r="B10108">
        <f>IF(ISNUMBER(Input!B10108),IF(AND(Input!B10108&gt;=20,Input!B10108&lt;=700),Input!B10108,""),"")</f>
        <v/>
      </c>
      <c r="C10108">
        <f>IF(B10108="","",INT(A10108))</f>
        <v/>
      </c>
      <c r="D10108">
        <f>IF(B10108="","",HOUR(A10108))</f>
        <v/>
      </c>
      <c r="E10108">
        <f>IF(B10108="","",IF(INPUT!$I$1="","",IF(C10108&lt;(INT(INPUT!$I$1)-INPUT!$I$2),"Off Meds",IF(C10108&lt;=(INT(INPUT!$I$1)+INPUT!$I$2),"Washout","On Meds"))))</f>
        <v/>
      </c>
      <c r="F10108">
        <f>IF(B10108="","",1.509*(LN(B10108)^1.084-5.381))</f>
        <v/>
      </c>
      <c r="G10108">
        <f>IF(F10108="","",IF(F10108&lt;0,10*F10108^2,0))</f>
        <v/>
      </c>
      <c r="H10108">
        <f>IF(F10108="","",IF(F10108&gt;0,10*F10108^2,0))</f>
        <v/>
      </c>
    </row>
    <row r="10109">
      <c r="A10109">
        <f>Input!A10109</f>
        <v/>
      </c>
      <c r="B10109">
        <f>IF(ISNUMBER(Input!B10109),IF(AND(Input!B10109&gt;=20,Input!B10109&lt;=700),Input!B10109,""),"")</f>
        <v/>
      </c>
      <c r="C10109">
        <f>IF(B10109="","",INT(A10109))</f>
        <v/>
      </c>
      <c r="D10109">
        <f>IF(B10109="","",HOUR(A10109))</f>
        <v/>
      </c>
      <c r="E10109">
        <f>IF(B10109="","",IF(INPUT!$I$1="","",IF(C10109&lt;(INT(INPUT!$I$1)-INPUT!$I$2),"Off Meds",IF(C10109&lt;=(INT(INPUT!$I$1)+INPUT!$I$2),"Washout","On Meds"))))</f>
        <v/>
      </c>
      <c r="F10109">
        <f>IF(B10109="","",1.509*(LN(B10109)^1.084-5.381))</f>
        <v/>
      </c>
      <c r="G10109">
        <f>IF(F10109="","",IF(F10109&lt;0,10*F10109^2,0))</f>
        <v/>
      </c>
      <c r="H10109">
        <f>IF(F10109="","",IF(F10109&gt;0,10*F10109^2,0))</f>
        <v/>
      </c>
    </row>
    <row r="10110">
      <c r="A10110">
        <f>Input!A10110</f>
        <v/>
      </c>
      <c r="B10110">
        <f>IF(ISNUMBER(Input!B10110),IF(AND(Input!B10110&gt;=20,Input!B10110&lt;=700),Input!B10110,""),"")</f>
        <v/>
      </c>
      <c r="C10110">
        <f>IF(B10110="","",INT(A10110))</f>
        <v/>
      </c>
      <c r="D10110">
        <f>IF(B10110="","",HOUR(A10110))</f>
        <v/>
      </c>
      <c r="E10110">
        <f>IF(B10110="","",IF(INPUT!$I$1="","",IF(C10110&lt;(INT(INPUT!$I$1)-INPUT!$I$2),"Off Meds",IF(C10110&lt;=(INT(INPUT!$I$1)+INPUT!$I$2),"Washout","On Meds"))))</f>
        <v/>
      </c>
      <c r="F10110">
        <f>IF(B10110="","",1.509*(LN(B10110)^1.084-5.381))</f>
        <v/>
      </c>
      <c r="G10110">
        <f>IF(F10110="","",IF(F10110&lt;0,10*F10110^2,0))</f>
        <v/>
      </c>
      <c r="H10110">
        <f>IF(F10110="","",IF(F10110&gt;0,10*F10110^2,0))</f>
        <v/>
      </c>
    </row>
    <row r="10111">
      <c r="A10111">
        <f>Input!A10111</f>
        <v/>
      </c>
      <c r="B10111">
        <f>IF(ISNUMBER(Input!B10111),IF(AND(Input!B10111&gt;=20,Input!B10111&lt;=700),Input!B10111,""),"")</f>
        <v/>
      </c>
      <c r="C10111">
        <f>IF(B10111="","",INT(A10111))</f>
        <v/>
      </c>
      <c r="D10111">
        <f>IF(B10111="","",HOUR(A10111))</f>
        <v/>
      </c>
      <c r="E10111">
        <f>IF(B10111="","",IF(INPUT!$I$1="","",IF(C10111&lt;(INT(INPUT!$I$1)-INPUT!$I$2),"Off Meds",IF(C10111&lt;=(INT(INPUT!$I$1)+INPUT!$I$2),"Washout","On Meds"))))</f>
        <v/>
      </c>
      <c r="F10111">
        <f>IF(B10111="","",1.509*(LN(B10111)^1.084-5.381))</f>
        <v/>
      </c>
      <c r="G10111">
        <f>IF(F10111="","",IF(F10111&lt;0,10*F10111^2,0))</f>
        <v/>
      </c>
      <c r="H10111">
        <f>IF(F10111="","",IF(F10111&gt;0,10*F10111^2,0))</f>
        <v/>
      </c>
    </row>
    <row r="10112">
      <c r="A10112">
        <f>Input!A10112</f>
        <v/>
      </c>
      <c r="B10112">
        <f>IF(ISNUMBER(Input!B10112),IF(AND(Input!B10112&gt;=20,Input!B10112&lt;=700),Input!B10112,""),"")</f>
        <v/>
      </c>
      <c r="C10112">
        <f>IF(B10112="","",INT(A10112))</f>
        <v/>
      </c>
      <c r="D10112">
        <f>IF(B10112="","",HOUR(A10112))</f>
        <v/>
      </c>
      <c r="E10112">
        <f>IF(B10112="","",IF(INPUT!$I$1="","",IF(C10112&lt;(INT(INPUT!$I$1)-INPUT!$I$2),"Off Meds",IF(C10112&lt;=(INT(INPUT!$I$1)+INPUT!$I$2),"Washout","On Meds"))))</f>
        <v/>
      </c>
      <c r="F10112">
        <f>IF(B10112="","",1.509*(LN(B10112)^1.084-5.381))</f>
        <v/>
      </c>
      <c r="G10112">
        <f>IF(F10112="","",IF(F10112&lt;0,10*F10112^2,0))</f>
        <v/>
      </c>
      <c r="H10112">
        <f>IF(F10112="","",IF(F10112&gt;0,10*F10112^2,0))</f>
        <v/>
      </c>
    </row>
    <row r="10113">
      <c r="A10113">
        <f>Input!A10113</f>
        <v/>
      </c>
      <c r="B10113">
        <f>IF(ISNUMBER(Input!B10113),IF(AND(Input!B10113&gt;=20,Input!B10113&lt;=700),Input!B10113,""),"")</f>
        <v/>
      </c>
      <c r="C10113">
        <f>IF(B10113="","",INT(A10113))</f>
        <v/>
      </c>
      <c r="D10113">
        <f>IF(B10113="","",HOUR(A10113))</f>
        <v/>
      </c>
      <c r="E10113">
        <f>IF(B10113="","",IF(INPUT!$I$1="","",IF(C10113&lt;(INT(INPUT!$I$1)-INPUT!$I$2),"Off Meds",IF(C10113&lt;=(INT(INPUT!$I$1)+INPUT!$I$2),"Washout","On Meds"))))</f>
        <v/>
      </c>
      <c r="F10113">
        <f>IF(B10113="","",1.509*(LN(B10113)^1.084-5.381))</f>
        <v/>
      </c>
      <c r="G10113">
        <f>IF(F10113="","",IF(F10113&lt;0,10*F10113^2,0))</f>
        <v/>
      </c>
      <c r="H10113">
        <f>IF(F10113="","",IF(F10113&gt;0,10*F10113^2,0))</f>
        <v/>
      </c>
    </row>
    <row r="10114">
      <c r="A10114">
        <f>Input!A10114</f>
        <v/>
      </c>
      <c r="B10114">
        <f>IF(ISNUMBER(Input!B10114),IF(AND(Input!B10114&gt;=20,Input!B10114&lt;=700),Input!B10114,""),"")</f>
        <v/>
      </c>
      <c r="C10114">
        <f>IF(B10114="","",INT(A10114))</f>
        <v/>
      </c>
      <c r="D10114">
        <f>IF(B10114="","",HOUR(A10114))</f>
        <v/>
      </c>
      <c r="E10114">
        <f>IF(B10114="","",IF(INPUT!$I$1="","",IF(C10114&lt;(INT(INPUT!$I$1)-INPUT!$I$2),"Off Meds",IF(C10114&lt;=(INT(INPUT!$I$1)+INPUT!$I$2),"Washout","On Meds"))))</f>
        <v/>
      </c>
      <c r="F10114">
        <f>IF(B10114="","",1.509*(LN(B10114)^1.084-5.381))</f>
        <v/>
      </c>
      <c r="G10114">
        <f>IF(F10114="","",IF(F10114&lt;0,10*F10114^2,0))</f>
        <v/>
      </c>
      <c r="H10114">
        <f>IF(F10114="","",IF(F10114&gt;0,10*F10114^2,0))</f>
        <v/>
      </c>
    </row>
    <row r="10115">
      <c r="A10115">
        <f>Input!A10115</f>
        <v/>
      </c>
      <c r="B10115">
        <f>IF(ISNUMBER(Input!B10115),IF(AND(Input!B10115&gt;=20,Input!B10115&lt;=700),Input!B10115,""),"")</f>
        <v/>
      </c>
      <c r="C10115">
        <f>IF(B10115="","",INT(A10115))</f>
        <v/>
      </c>
      <c r="D10115">
        <f>IF(B10115="","",HOUR(A10115))</f>
        <v/>
      </c>
      <c r="E10115">
        <f>IF(B10115="","",IF(INPUT!$I$1="","",IF(C10115&lt;(INT(INPUT!$I$1)-INPUT!$I$2),"Off Meds",IF(C10115&lt;=(INT(INPUT!$I$1)+INPUT!$I$2),"Washout","On Meds"))))</f>
        <v/>
      </c>
      <c r="F10115">
        <f>IF(B10115="","",1.509*(LN(B10115)^1.084-5.381))</f>
        <v/>
      </c>
      <c r="G10115">
        <f>IF(F10115="","",IF(F10115&lt;0,10*F10115^2,0))</f>
        <v/>
      </c>
      <c r="H10115">
        <f>IF(F10115="","",IF(F10115&gt;0,10*F10115^2,0))</f>
        <v/>
      </c>
    </row>
    <row r="10116">
      <c r="A10116">
        <f>Input!A10116</f>
        <v/>
      </c>
      <c r="B10116">
        <f>IF(ISNUMBER(Input!B10116),IF(AND(Input!B10116&gt;=20,Input!B10116&lt;=700),Input!B10116,""),"")</f>
        <v/>
      </c>
      <c r="C10116">
        <f>IF(B10116="","",INT(A10116))</f>
        <v/>
      </c>
      <c r="D10116">
        <f>IF(B10116="","",HOUR(A10116))</f>
        <v/>
      </c>
      <c r="E10116">
        <f>IF(B10116="","",IF(INPUT!$I$1="","",IF(C10116&lt;(INT(INPUT!$I$1)-INPUT!$I$2),"Off Meds",IF(C10116&lt;=(INT(INPUT!$I$1)+INPUT!$I$2),"Washout","On Meds"))))</f>
        <v/>
      </c>
      <c r="F10116">
        <f>IF(B10116="","",1.509*(LN(B10116)^1.084-5.381))</f>
        <v/>
      </c>
      <c r="G10116">
        <f>IF(F10116="","",IF(F10116&lt;0,10*F10116^2,0))</f>
        <v/>
      </c>
      <c r="H10116">
        <f>IF(F10116="","",IF(F10116&gt;0,10*F10116^2,0))</f>
        <v/>
      </c>
    </row>
    <row r="10117">
      <c r="A10117">
        <f>Input!A10117</f>
        <v/>
      </c>
      <c r="B10117">
        <f>IF(ISNUMBER(Input!B10117),IF(AND(Input!B10117&gt;=20,Input!B10117&lt;=700),Input!B10117,""),"")</f>
        <v/>
      </c>
      <c r="C10117">
        <f>IF(B10117="","",INT(A10117))</f>
        <v/>
      </c>
      <c r="D10117">
        <f>IF(B10117="","",HOUR(A10117))</f>
        <v/>
      </c>
      <c r="E10117">
        <f>IF(B10117="","",IF(INPUT!$I$1="","",IF(C10117&lt;(INT(INPUT!$I$1)-INPUT!$I$2),"Off Meds",IF(C10117&lt;=(INT(INPUT!$I$1)+INPUT!$I$2),"Washout","On Meds"))))</f>
        <v/>
      </c>
      <c r="F10117">
        <f>IF(B10117="","",1.509*(LN(B10117)^1.084-5.381))</f>
        <v/>
      </c>
      <c r="G10117">
        <f>IF(F10117="","",IF(F10117&lt;0,10*F10117^2,0))</f>
        <v/>
      </c>
      <c r="H10117">
        <f>IF(F10117="","",IF(F10117&gt;0,10*F10117^2,0))</f>
        <v/>
      </c>
    </row>
    <row r="10118">
      <c r="A10118">
        <f>Input!A10118</f>
        <v/>
      </c>
      <c r="B10118">
        <f>IF(ISNUMBER(Input!B10118),IF(AND(Input!B10118&gt;=20,Input!B10118&lt;=700),Input!B10118,""),"")</f>
        <v/>
      </c>
      <c r="C10118">
        <f>IF(B10118="","",INT(A10118))</f>
        <v/>
      </c>
      <c r="D10118">
        <f>IF(B10118="","",HOUR(A10118))</f>
        <v/>
      </c>
      <c r="E10118">
        <f>IF(B10118="","",IF(INPUT!$I$1="","",IF(C10118&lt;(INT(INPUT!$I$1)-INPUT!$I$2),"Off Meds",IF(C10118&lt;=(INT(INPUT!$I$1)+INPUT!$I$2),"Washout","On Meds"))))</f>
        <v/>
      </c>
      <c r="F10118">
        <f>IF(B10118="","",1.509*(LN(B10118)^1.084-5.381))</f>
        <v/>
      </c>
      <c r="G10118">
        <f>IF(F10118="","",IF(F10118&lt;0,10*F10118^2,0))</f>
        <v/>
      </c>
      <c r="H10118">
        <f>IF(F10118="","",IF(F10118&gt;0,10*F10118^2,0))</f>
        <v/>
      </c>
    </row>
    <row r="10119">
      <c r="A10119">
        <f>Input!A10119</f>
        <v/>
      </c>
      <c r="B10119">
        <f>IF(ISNUMBER(Input!B10119),IF(AND(Input!B10119&gt;=20,Input!B10119&lt;=700),Input!B10119,""),"")</f>
        <v/>
      </c>
      <c r="C10119">
        <f>IF(B10119="","",INT(A10119))</f>
        <v/>
      </c>
      <c r="D10119">
        <f>IF(B10119="","",HOUR(A10119))</f>
        <v/>
      </c>
      <c r="E10119">
        <f>IF(B10119="","",IF(INPUT!$I$1="","",IF(C10119&lt;(INT(INPUT!$I$1)-INPUT!$I$2),"Off Meds",IF(C10119&lt;=(INT(INPUT!$I$1)+INPUT!$I$2),"Washout","On Meds"))))</f>
        <v/>
      </c>
      <c r="F10119">
        <f>IF(B10119="","",1.509*(LN(B10119)^1.084-5.381))</f>
        <v/>
      </c>
      <c r="G10119">
        <f>IF(F10119="","",IF(F10119&lt;0,10*F10119^2,0))</f>
        <v/>
      </c>
      <c r="H10119">
        <f>IF(F10119="","",IF(F10119&gt;0,10*F10119^2,0))</f>
        <v/>
      </c>
    </row>
    <row r="10120">
      <c r="A10120">
        <f>Input!A10120</f>
        <v/>
      </c>
      <c r="B10120">
        <f>IF(ISNUMBER(Input!B10120),IF(AND(Input!B10120&gt;=20,Input!B10120&lt;=700),Input!B10120,""),"")</f>
        <v/>
      </c>
      <c r="C10120">
        <f>IF(B10120="","",INT(A10120))</f>
        <v/>
      </c>
      <c r="D10120">
        <f>IF(B10120="","",HOUR(A10120))</f>
        <v/>
      </c>
      <c r="E10120">
        <f>IF(B10120="","",IF(INPUT!$I$1="","",IF(C10120&lt;(INT(INPUT!$I$1)-INPUT!$I$2),"Off Meds",IF(C10120&lt;=(INT(INPUT!$I$1)+INPUT!$I$2),"Washout","On Meds"))))</f>
        <v/>
      </c>
      <c r="F10120">
        <f>IF(B10120="","",1.509*(LN(B10120)^1.084-5.381))</f>
        <v/>
      </c>
      <c r="G10120">
        <f>IF(F10120="","",IF(F10120&lt;0,10*F10120^2,0))</f>
        <v/>
      </c>
      <c r="H10120">
        <f>IF(F10120="","",IF(F10120&gt;0,10*F10120^2,0))</f>
        <v/>
      </c>
    </row>
    <row r="10121">
      <c r="A10121">
        <f>Input!A10121</f>
        <v/>
      </c>
      <c r="B10121">
        <f>IF(ISNUMBER(Input!B10121),IF(AND(Input!B10121&gt;=20,Input!B10121&lt;=700),Input!B10121,""),"")</f>
        <v/>
      </c>
      <c r="C10121">
        <f>IF(B10121="","",INT(A10121))</f>
        <v/>
      </c>
      <c r="D10121">
        <f>IF(B10121="","",HOUR(A10121))</f>
        <v/>
      </c>
      <c r="E10121">
        <f>IF(B10121="","",IF(INPUT!$I$1="","",IF(C10121&lt;(INT(INPUT!$I$1)-INPUT!$I$2),"Off Meds",IF(C10121&lt;=(INT(INPUT!$I$1)+INPUT!$I$2),"Washout","On Meds"))))</f>
        <v/>
      </c>
      <c r="F10121">
        <f>IF(B10121="","",1.509*(LN(B10121)^1.084-5.381))</f>
        <v/>
      </c>
      <c r="G10121">
        <f>IF(F10121="","",IF(F10121&lt;0,10*F10121^2,0))</f>
        <v/>
      </c>
      <c r="H10121">
        <f>IF(F10121="","",IF(F10121&gt;0,10*F10121^2,0))</f>
        <v/>
      </c>
    </row>
    <row r="10122">
      <c r="A10122">
        <f>Input!A10122</f>
        <v/>
      </c>
      <c r="B10122">
        <f>IF(ISNUMBER(Input!B10122),IF(AND(Input!B10122&gt;=20,Input!B10122&lt;=700),Input!B10122,""),"")</f>
        <v/>
      </c>
      <c r="C10122">
        <f>IF(B10122="","",INT(A10122))</f>
        <v/>
      </c>
      <c r="D10122">
        <f>IF(B10122="","",HOUR(A10122))</f>
        <v/>
      </c>
      <c r="E10122">
        <f>IF(B10122="","",IF(INPUT!$I$1="","",IF(C10122&lt;(INT(INPUT!$I$1)-INPUT!$I$2),"Off Meds",IF(C10122&lt;=(INT(INPUT!$I$1)+INPUT!$I$2),"Washout","On Meds"))))</f>
        <v/>
      </c>
      <c r="F10122">
        <f>IF(B10122="","",1.509*(LN(B10122)^1.084-5.381))</f>
        <v/>
      </c>
      <c r="G10122">
        <f>IF(F10122="","",IF(F10122&lt;0,10*F10122^2,0))</f>
        <v/>
      </c>
      <c r="H10122">
        <f>IF(F10122="","",IF(F10122&gt;0,10*F10122^2,0))</f>
        <v/>
      </c>
    </row>
    <row r="10123">
      <c r="A10123">
        <f>Input!A10123</f>
        <v/>
      </c>
      <c r="B10123">
        <f>IF(ISNUMBER(Input!B10123),IF(AND(Input!B10123&gt;=20,Input!B10123&lt;=700),Input!B10123,""),"")</f>
        <v/>
      </c>
      <c r="C10123">
        <f>IF(B10123="","",INT(A10123))</f>
        <v/>
      </c>
      <c r="D10123">
        <f>IF(B10123="","",HOUR(A10123))</f>
        <v/>
      </c>
      <c r="E10123">
        <f>IF(B10123="","",IF(INPUT!$I$1="","",IF(C10123&lt;(INT(INPUT!$I$1)-INPUT!$I$2),"Off Meds",IF(C10123&lt;=(INT(INPUT!$I$1)+INPUT!$I$2),"Washout","On Meds"))))</f>
        <v/>
      </c>
      <c r="F10123">
        <f>IF(B10123="","",1.509*(LN(B10123)^1.084-5.381))</f>
        <v/>
      </c>
      <c r="G10123">
        <f>IF(F10123="","",IF(F10123&lt;0,10*F10123^2,0))</f>
        <v/>
      </c>
      <c r="H10123">
        <f>IF(F10123="","",IF(F10123&gt;0,10*F10123^2,0))</f>
        <v/>
      </c>
    </row>
    <row r="10124">
      <c r="A10124">
        <f>Input!A10124</f>
        <v/>
      </c>
      <c r="B10124">
        <f>IF(ISNUMBER(Input!B10124),IF(AND(Input!B10124&gt;=20,Input!B10124&lt;=700),Input!B10124,""),"")</f>
        <v/>
      </c>
      <c r="C10124">
        <f>IF(B10124="","",INT(A10124))</f>
        <v/>
      </c>
      <c r="D10124">
        <f>IF(B10124="","",HOUR(A10124))</f>
        <v/>
      </c>
      <c r="E10124">
        <f>IF(B10124="","",IF(INPUT!$I$1="","",IF(C10124&lt;(INT(INPUT!$I$1)-INPUT!$I$2),"Off Meds",IF(C10124&lt;=(INT(INPUT!$I$1)+INPUT!$I$2),"Washout","On Meds"))))</f>
        <v/>
      </c>
      <c r="F10124">
        <f>IF(B10124="","",1.509*(LN(B10124)^1.084-5.381))</f>
        <v/>
      </c>
      <c r="G10124">
        <f>IF(F10124="","",IF(F10124&lt;0,10*F10124^2,0))</f>
        <v/>
      </c>
      <c r="H10124">
        <f>IF(F10124="","",IF(F10124&gt;0,10*F10124^2,0))</f>
        <v/>
      </c>
    </row>
    <row r="10125">
      <c r="A10125">
        <f>Input!A10125</f>
        <v/>
      </c>
      <c r="B10125">
        <f>IF(ISNUMBER(Input!B10125),IF(AND(Input!B10125&gt;=20,Input!B10125&lt;=700),Input!B10125,""),"")</f>
        <v/>
      </c>
      <c r="C10125">
        <f>IF(B10125="","",INT(A10125))</f>
        <v/>
      </c>
      <c r="D10125">
        <f>IF(B10125="","",HOUR(A10125))</f>
        <v/>
      </c>
      <c r="E10125">
        <f>IF(B10125="","",IF(INPUT!$I$1="","",IF(C10125&lt;(INT(INPUT!$I$1)-INPUT!$I$2),"Off Meds",IF(C10125&lt;=(INT(INPUT!$I$1)+INPUT!$I$2),"Washout","On Meds"))))</f>
        <v/>
      </c>
      <c r="F10125">
        <f>IF(B10125="","",1.509*(LN(B10125)^1.084-5.381))</f>
        <v/>
      </c>
      <c r="G10125">
        <f>IF(F10125="","",IF(F10125&lt;0,10*F10125^2,0))</f>
        <v/>
      </c>
      <c r="H10125">
        <f>IF(F10125="","",IF(F10125&gt;0,10*F10125^2,0))</f>
        <v/>
      </c>
    </row>
    <row r="10126">
      <c r="A10126">
        <f>Input!A10126</f>
        <v/>
      </c>
      <c r="B10126">
        <f>IF(ISNUMBER(Input!B10126),IF(AND(Input!B10126&gt;=20,Input!B10126&lt;=700),Input!B10126,""),"")</f>
        <v/>
      </c>
      <c r="C10126">
        <f>IF(B10126="","",INT(A10126))</f>
        <v/>
      </c>
      <c r="D10126">
        <f>IF(B10126="","",HOUR(A10126))</f>
        <v/>
      </c>
      <c r="E10126">
        <f>IF(B10126="","",IF(INPUT!$I$1="","",IF(C10126&lt;(INT(INPUT!$I$1)-INPUT!$I$2),"Off Meds",IF(C10126&lt;=(INT(INPUT!$I$1)+INPUT!$I$2),"Washout","On Meds"))))</f>
        <v/>
      </c>
      <c r="F10126">
        <f>IF(B10126="","",1.509*(LN(B10126)^1.084-5.381))</f>
        <v/>
      </c>
      <c r="G10126">
        <f>IF(F10126="","",IF(F10126&lt;0,10*F10126^2,0))</f>
        <v/>
      </c>
      <c r="H10126">
        <f>IF(F10126="","",IF(F10126&gt;0,10*F10126^2,0))</f>
        <v/>
      </c>
    </row>
    <row r="10127">
      <c r="A10127">
        <f>Input!A10127</f>
        <v/>
      </c>
      <c r="B10127">
        <f>IF(ISNUMBER(Input!B10127),IF(AND(Input!B10127&gt;=20,Input!B10127&lt;=700),Input!B10127,""),"")</f>
        <v/>
      </c>
      <c r="C10127">
        <f>IF(B10127="","",INT(A10127))</f>
        <v/>
      </c>
      <c r="D10127">
        <f>IF(B10127="","",HOUR(A10127))</f>
        <v/>
      </c>
      <c r="E10127">
        <f>IF(B10127="","",IF(INPUT!$I$1="","",IF(C10127&lt;(INT(INPUT!$I$1)-INPUT!$I$2),"Off Meds",IF(C10127&lt;=(INT(INPUT!$I$1)+INPUT!$I$2),"Washout","On Meds"))))</f>
        <v/>
      </c>
      <c r="F10127">
        <f>IF(B10127="","",1.509*(LN(B10127)^1.084-5.381))</f>
        <v/>
      </c>
      <c r="G10127">
        <f>IF(F10127="","",IF(F10127&lt;0,10*F10127^2,0))</f>
        <v/>
      </c>
      <c r="H10127">
        <f>IF(F10127="","",IF(F10127&gt;0,10*F10127^2,0))</f>
        <v/>
      </c>
    </row>
    <row r="10128">
      <c r="A10128">
        <f>Input!A10128</f>
        <v/>
      </c>
      <c r="B10128">
        <f>IF(ISNUMBER(Input!B10128),IF(AND(Input!B10128&gt;=20,Input!B10128&lt;=700),Input!B10128,""),"")</f>
        <v/>
      </c>
      <c r="C10128">
        <f>IF(B10128="","",INT(A10128))</f>
        <v/>
      </c>
      <c r="D10128">
        <f>IF(B10128="","",HOUR(A10128))</f>
        <v/>
      </c>
      <c r="E10128">
        <f>IF(B10128="","",IF(INPUT!$I$1="","",IF(C10128&lt;(INT(INPUT!$I$1)-INPUT!$I$2),"Off Meds",IF(C10128&lt;=(INT(INPUT!$I$1)+INPUT!$I$2),"Washout","On Meds"))))</f>
        <v/>
      </c>
      <c r="F10128">
        <f>IF(B10128="","",1.509*(LN(B10128)^1.084-5.381))</f>
        <v/>
      </c>
      <c r="G10128">
        <f>IF(F10128="","",IF(F10128&lt;0,10*F10128^2,0))</f>
        <v/>
      </c>
      <c r="H10128">
        <f>IF(F10128="","",IF(F10128&gt;0,10*F10128^2,0))</f>
        <v/>
      </c>
    </row>
    <row r="10129">
      <c r="A10129">
        <f>Input!A10129</f>
        <v/>
      </c>
      <c r="B10129">
        <f>IF(ISNUMBER(Input!B10129),IF(AND(Input!B10129&gt;=20,Input!B10129&lt;=700),Input!B10129,""),"")</f>
        <v/>
      </c>
      <c r="C10129">
        <f>IF(B10129="","",INT(A10129))</f>
        <v/>
      </c>
      <c r="D10129">
        <f>IF(B10129="","",HOUR(A10129))</f>
        <v/>
      </c>
      <c r="E10129">
        <f>IF(B10129="","",IF(INPUT!$I$1="","",IF(C10129&lt;(INT(INPUT!$I$1)-INPUT!$I$2),"Off Meds",IF(C10129&lt;=(INT(INPUT!$I$1)+INPUT!$I$2),"Washout","On Meds"))))</f>
        <v/>
      </c>
      <c r="F10129">
        <f>IF(B10129="","",1.509*(LN(B10129)^1.084-5.381))</f>
        <v/>
      </c>
      <c r="G10129">
        <f>IF(F10129="","",IF(F10129&lt;0,10*F10129^2,0))</f>
        <v/>
      </c>
      <c r="H10129">
        <f>IF(F10129="","",IF(F10129&gt;0,10*F10129^2,0))</f>
        <v/>
      </c>
    </row>
    <row r="10130">
      <c r="A10130">
        <f>Input!A10130</f>
        <v/>
      </c>
      <c r="B10130">
        <f>IF(ISNUMBER(Input!B10130),IF(AND(Input!B10130&gt;=20,Input!B10130&lt;=700),Input!B10130,""),"")</f>
        <v/>
      </c>
      <c r="C10130">
        <f>IF(B10130="","",INT(A10130))</f>
        <v/>
      </c>
      <c r="D10130">
        <f>IF(B10130="","",HOUR(A10130))</f>
        <v/>
      </c>
      <c r="E10130">
        <f>IF(B10130="","",IF(INPUT!$I$1="","",IF(C10130&lt;(INT(INPUT!$I$1)-INPUT!$I$2),"Off Meds",IF(C10130&lt;=(INT(INPUT!$I$1)+INPUT!$I$2),"Washout","On Meds"))))</f>
        <v/>
      </c>
      <c r="F10130">
        <f>IF(B10130="","",1.509*(LN(B10130)^1.084-5.381))</f>
        <v/>
      </c>
      <c r="G10130">
        <f>IF(F10130="","",IF(F10130&lt;0,10*F10130^2,0))</f>
        <v/>
      </c>
      <c r="H10130">
        <f>IF(F10130="","",IF(F10130&gt;0,10*F10130^2,0))</f>
        <v/>
      </c>
    </row>
    <row r="10131">
      <c r="A10131">
        <f>Input!A10131</f>
        <v/>
      </c>
      <c r="B10131">
        <f>IF(ISNUMBER(Input!B10131),IF(AND(Input!B10131&gt;=20,Input!B10131&lt;=700),Input!B10131,""),"")</f>
        <v/>
      </c>
      <c r="C10131">
        <f>IF(B10131="","",INT(A10131))</f>
        <v/>
      </c>
      <c r="D10131">
        <f>IF(B10131="","",HOUR(A10131))</f>
        <v/>
      </c>
      <c r="E10131">
        <f>IF(B10131="","",IF(INPUT!$I$1="","",IF(C10131&lt;(INT(INPUT!$I$1)-INPUT!$I$2),"Off Meds",IF(C10131&lt;=(INT(INPUT!$I$1)+INPUT!$I$2),"Washout","On Meds"))))</f>
        <v/>
      </c>
      <c r="F10131">
        <f>IF(B10131="","",1.509*(LN(B10131)^1.084-5.381))</f>
        <v/>
      </c>
      <c r="G10131">
        <f>IF(F10131="","",IF(F10131&lt;0,10*F10131^2,0))</f>
        <v/>
      </c>
      <c r="H10131">
        <f>IF(F10131="","",IF(F10131&gt;0,10*F10131^2,0))</f>
        <v/>
      </c>
    </row>
    <row r="10132">
      <c r="A10132">
        <f>Input!A10132</f>
        <v/>
      </c>
      <c r="B10132">
        <f>IF(ISNUMBER(Input!B10132),IF(AND(Input!B10132&gt;=20,Input!B10132&lt;=700),Input!B10132,""),"")</f>
        <v/>
      </c>
      <c r="C10132">
        <f>IF(B10132="","",INT(A10132))</f>
        <v/>
      </c>
      <c r="D10132">
        <f>IF(B10132="","",HOUR(A10132))</f>
        <v/>
      </c>
      <c r="E10132">
        <f>IF(B10132="","",IF(INPUT!$I$1="","",IF(C10132&lt;(INT(INPUT!$I$1)-INPUT!$I$2),"Off Meds",IF(C10132&lt;=(INT(INPUT!$I$1)+INPUT!$I$2),"Washout","On Meds"))))</f>
        <v/>
      </c>
      <c r="F10132">
        <f>IF(B10132="","",1.509*(LN(B10132)^1.084-5.381))</f>
        <v/>
      </c>
      <c r="G10132">
        <f>IF(F10132="","",IF(F10132&lt;0,10*F10132^2,0))</f>
        <v/>
      </c>
      <c r="H10132">
        <f>IF(F10132="","",IF(F10132&gt;0,10*F10132^2,0))</f>
        <v/>
      </c>
    </row>
    <row r="10133">
      <c r="A10133">
        <f>Input!A10133</f>
        <v/>
      </c>
      <c r="B10133">
        <f>IF(ISNUMBER(Input!B10133),IF(AND(Input!B10133&gt;=20,Input!B10133&lt;=700),Input!B10133,""),"")</f>
        <v/>
      </c>
      <c r="C10133">
        <f>IF(B10133="","",INT(A10133))</f>
        <v/>
      </c>
      <c r="D10133">
        <f>IF(B10133="","",HOUR(A10133))</f>
        <v/>
      </c>
      <c r="E10133">
        <f>IF(B10133="","",IF(INPUT!$I$1="","",IF(C10133&lt;(INT(INPUT!$I$1)-INPUT!$I$2),"Off Meds",IF(C10133&lt;=(INT(INPUT!$I$1)+INPUT!$I$2),"Washout","On Meds"))))</f>
        <v/>
      </c>
      <c r="F10133">
        <f>IF(B10133="","",1.509*(LN(B10133)^1.084-5.381))</f>
        <v/>
      </c>
      <c r="G10133">
        <f>IF(F10133="","",IF(F10133&lt;0,10*F10133^2,0))</f>
        <v/>
      </c>
      <c r="H10133">
        <f>IF(F10133="","",IF(F10133&gt;0,10*F10133^2,0))</f>
        <v/>
      </c>
    </row>
    <row r="10134">
      <c r="A10134">
        <f>Input!A10134</f>
        <v/>
      </c>
      <c r="B10134">
        <f>IF(ISNUMBER(Input!B10134),IF(AND(Input!B10134&gt;=20,Input!B10134&lt;=700),Input!B10134,""),"")</f>
        <v/>
      </c>
      <c r="C10134">
        <f>IF(B10134="","",INT(A10134))</f>
        <v/>
      </c>
      <c r="D10134">
        <f>IF(B10134="","",HOUR(A10134))</f>
        <v/>
      </c>
      <c r="E10134">
        <f>IF(B10134="","",IF(INPUT!$I$1="","",IF(C10134&lt;(INT(INPUT!$I$1)-INPUT!$I$2),"Off Meds",IF(C10134&lt;=(INT(INPUT!$I$1)+INPUT!$I$2),"Washout","On Meds"))))</f>
        <v/>
      </c>
      <c r="F10134">
        <f>IF(B10134="","",1.509*(LN(B10134)^1.084-5.381))</f>
        <v/>
      </c>
      <c r="G10134">
        <f>IF(F10134="","",IF(F10134&lt;0,10*F10134^2,0))</f>
        <v/>
      </c>
      <c r="H10134">
        <f>IF(F10134="","",IF(F10134&gt;0,10*F10134^2,0))</f>
        <v/>
      </c>
    </row>
    <row r="10135">
      <c r="A10135">
        <f>Input!A10135</f>
        <v/>
      </c>
      <c r="B10135">
        <f>IF(ISNUMBER(Input!B10135),IF(AND(Input!B10135&gt;=20,Input!B10135&lt;=700),Input!B10135,""),"")</f>
        <v/>
      </c>
      <c r="C10135">
        <f>IF(B10135="","",INT(A10135))</f>
        <v/>
      </c>
      <c r="D10135">
        <f>IF(B10135="","",HOUR(A10135))</f>
        <v/>
      </c>
      <c r="E10135">
        <f>IF(B10135="","",IF(INPUT!$I$1="","",IF(C10135&lt;(INT(INPUT!$I$1)-INPUT!$I$2),"Off Meds",IF(C10135&lt;=(INT(INPUT!$I$1)+INPUT!$I$2),"Washout","On Meds"))))</f>
        <v/>
      </c>
      <c r="F10135">
        <f>IF(B10135="","",1.509*(LN(B10135)^1.084-5.381))</f>
        <v/>
      </c>
      <c r="G10135">
        <f>IF(F10135="","",IF(F10135&lt;0,10*F10135^2,0))</f>
        <v/>
      </c>
      <c r="H10135">
        <f>IF(F10135="","",IF(F10135&gt;0,10*F10135^2,0))</f>
        <v/>
      </c>
    </row>
    <row r="10136">
      <c r="A10136">
        <f>Input!A10136</f>
        <v/>
      </c>
      <c r="B10136">
        <f>IF(ISNUMBER(Input!B10136),IF(AND(Input!B10136&gt;=20,Input!B10136&lt;=700),Input!B10136,""),"")</f>
        <v/>
      </c>
      <c r="C10136">
        <f>IF(B10136="","",INT(A10136))</f>
        <v/>
      </c>
      <c r="D10136">
        <f>IF(B10136="","",HOUR(A10136))</f>
        <v/>
      </c>
      <c r="E10136">
        <f>IF(B10136="","",IF(INPUT!$I$1="","",IF(C10136&lt;(INT(INPUT!$I$1)-INPUT!$I$2),"Off Meds",IF(C10136&lt;=(INT(INPUT!$I$1)+INPUT!$I$2),"Washout","On Meds"))))</f>
        <v/>
      </c>
      <c r="F10136">
        <f>IF(B10136="","",1.509*(LN(B10136)^1.084-5.381))</f>
        <v/>
      </c>
      <c r="G10136">
        <f>IF(F10136="","",IF(F10136&lt;0,10*F10136^2,0))</f>
        <v/>
      </c>
      <c r="H10136">
        <f>IF(F10136="","",IF(F10136&gt;0,10*F10136^2,0))</f>
        <v/>
      </c>
    </row>
    <row r="10137">
      <c r="A10137">
        <f>Input!A10137</f>
        <v/>
      </c>
      <c r="B10137">
        <f>IF(ISNUMBER(Input!B10137),IF(AND(Input!B10137&gt;=20,Input!B10137&lt;=700),Input!B10137,""),"")</f>
        <v/>
      </c>
      <c r="C10137">
        <f>IF(B10137="","",INT(A10137))</f>
        <v/>
      </c>
      <c r="D10137">
        <f>IF(B10137="","",HOUR(A10137))</f>
        <v/>
      </c>
      <c r="E10137">
        <f>IF(B10137="","",IF(INPUT!$I$1="","",IF(C10137&lt;(INT(INPUT!$I$1)-INPUT!$I$2),"Off Meds",IF(C10137&lt;=(INT(INPUT!$I$1)+INPUT!$I$2),"Washout","On Meds"))))</f>
        <v/>
      </c>
      <c r="F10137">
        <f>IF(B10137="","",1.509*(LN(B10137)^1.084-5.381))</f>
        <v/>
      </c>
      <c r="G10137">
        <f>IF(F10137="","",IF(F10137&lt;0,10*F10137^2,0))</f>
        <v/>
      </c>
      <c r="H10137">
        <f>IF(F10137="","",IF(F10137&gt;0,10*F10137^2,0))</f>
        <v/>
      </c>
    </row>
    <row r="10138">
      <c r="A10138">
        <f>Input!A10138</f>
        <v/>
      </c>
      <c r="B10138">
        <f>IF(ISNUMBER(Input!B10138),IF(AND(Input!B10138&gt;=20,Input!B10138&lt;=700),Input!B10138,""),"")</f>
        <v/>
      </c>
      <c r="C10138">
        <f>IF(B10138="","",INT(A10138))</f>
        <v/>
      </c>
      <c r="D10138">
        <f>IF(B10138="","",HOUR(A10138))</f>
        <v/>
      </c>
      <c r="E10138">
        <f>IF(B10138="","",IF(INPUT!$I$1="","",IF(C10138&lt;(INT(INPUT!$I$1)-INPUT!$I$2),"Off Meds",IF(C10138&lt;=(INT(INPUT!$I$1)+INPUT!$I$2),"Washout","On Meds"))))</f>
        <v/>
      </c>
      <c r="F10138">
        <f>IF(B10138="","",1.509*(LN(B10138)^1.084-5.381))</f>
        <v/>
      </c>
      <c r="G10138">
        <f>IF(F10138="","",IF(F10138&lt;0,10*F10138^2,0))</f>
        <v/>
      </c>
      <c r="H10138">
        <f>IF(F10138="","",IF(F10138&gt;0,10*F10138^2,0))</f>
        <v/>
      </c>
    </row>
    <row r="10139">
      <c r="A10139">
        <f>Input!A10139</f>
        <v/>
      </c>
      <c r="B10139">
        <f>IF(ISNUMBER(Input!B10139),IF(AND(Input!B10139&gt;=20,Input!B10139&lt;=700),Input!B10139,""),"")</f>
        <v/>
      </c>
      <c r="C10139">
        <f>IF(B10139="","",INT(A10139))</f>
        <v/>
      </c>
      <c r="D10139">
        <f>IF(B10139="","",HOUR(A10139))</f>
        <v/>
      </c>
      <c r="E10139">
        <f>IF(B10139="","",IF(INPUT!$I$1="","",IF(C10139&lt;(INT(INPUT!$I$1)-INPUT!$I$2),"Off Meds",IF(C10139&lt;=(INT(INPUT!$I$1)+INPUT!$I$2),"Washout","On Meds"))))</f>
        <v/>
      </c>
      <c r="F10139">
        <f>IF(B10139="","",1.509*(LN(B10139)^1.084-5.381))</f>
        <v/>
      </c>
      <c r="G10139">
        <f>IF(F10139="","",IF(F10139&lt;0,10*F10139^2,0))</f>
        <v/>
      </c>
      <c r="H10139">
        <f>IF(F10139="","",IF(F10139&gt;0,10*F10139^2,0))</f>
        <v/>
      </c>
    </row>
    <row r="10140">
      <c r="A10140">
        <f>Input!A10140</f>
        <v/>
      </c>
      <c r="B10140">
        <f>IF(ISNUMBER(Input!B10140),IF(AND(Input!B10140&gt;=20,Input!B10140&lt;=700),Input!B10140,""),"")</f>
        <v/>
      </c>
      <c r="C10140">
        <f>IF(B10140="","",INT(A10140))</f>
        <v/>
      </c>
      <c r="D10140">
        <f>IF(B10140="","",HOUR(A10140))</f>
        <v/>
      </c>
      <c r="E10140">
        <f>IF(B10140="","",IF(INPUT!$I$1="","",IF(C10140&lt;(INT(INPUT!$I$1)-INPUT!$I$2),"Off Meds",IF(C10140&lt;=(INT(INPUT!$I$1)+INPUT!$I$2),"Washout","On Meds"))))</f>
        <v/>
      </c>
      <c r="F10140">
        <f>IF(B10140="","",1.509*(LN(B10140)^1.084-5.381))</f>
        <v/>
      </c>
      <c r="G10140">
        <f>IF(F10140="","",IF(F10140&lt;0,10*F10140^2,0))</f>
        <v/>
      </c>
      <c r="H10140">
        <f>IF(F10140="","",IF(F10140&gt;0,10*F10140^2,0))</f>
        <v/>
      </c>
    </row>
    <row r="10141">
      <c r="A10141">
        <f>Input!A10141</f>
        <v/>
      </c>
      <c r="B10141">
        <f>IF(ISNUMBER(Input!B10141),IF(AND(Input!B10141&gt;=20,Input!B10141&lt;=700),Input!B10141,""),"")</f>
        <v/>
      </c>
      <c r="C10141">
        <f>IF(B10141="","",INT(A10141))</f>
        <v/>
      </c>
      <c r="D10141">
        <f>IF(B10141="","",HOUR(A10141))</f>
        <v/>
      </c>
      <c r="E10141">
        <f>IF(B10141="","",IF(INPUT!$I$1="","",IF(C10141&lt;(INT(INPUT!$I$1)-INPUT!$I$2),"Off Meds",IF(C10141&lt;=(INT(INPUT!$I$1)+INPUT!$I$2),"Washout","On Meds"))))</f>
        <v/>
      </c>
      <c r="F10141">
        <f>IF(B10141="","",1.509*(LN(B10141)^1.084-5.381))</f>
        <v/>
      </c>
      <c r="G10141">
        <f>IF(F10141="","",IF(F10141&lt;0,10*F10141^2,0))</f>
        <v/>
      </c>
      <c r="H10141">
        <f>IF(F10141="","",IF(F10141&gt;0,10*F10141^2,0))</f>
        <v/>
      </c>
    </row>
    <row r="10142">
      <c r="A10142">
        <f>Input!A10142</f>
        <v/>
      </c>
      <c r="B10142">
        <f>IF(ISNUMBER(Input!B10142),IF(AND(Input!B10142&gt;=20,Input!B10142&lt;=700),Input!B10142,""),"")</f>
        <v/>
      </c>
      <c r="C10142">
        <f>IF(B10142="","",INT(A10142))</f>
        <v/>
      </c>
      <c r="D10142">
        <f>IF(B10142="","",HOUR(A10142))</f>
        <v/>
      </c>
      <c r="E10142">
        <f>IF(B10142="","",IF(INPUT!$I$1="","",IF(C10142&lt;(INT(INPUT!$I$1)-INPUT!$I$2),"Off Meds",IF(C10142&lt;=(INT(INPUT!$I$1)+INPUT!$I$2),"Washout","On Meds"))))</f>
        <v/>
      </c>
      <c r="F10142">
        <f>IF(B10142="","",1.509*(LN(B10142)^1.084-5.381))</f>
        <v/>
      </c>
      <c r="G10142">
        <f>IF(F10142="","",IF(F10142&lt;0,10*F10142^2,0))</f>
        <v/>
      </c>
      <c r="H10142">
        <f>IF(F10142="","",IF(F10142&gt;0,10*F10142^2,0))</f>
        <v/>
      </c>
    </row>
    <row r="10143">
      <c r="A10143">
        <f>Input!A10143</f>
        <v/>
      </c>
      <c r="B10143">
        <f>IF(ISNUMBER(Input!B10143),IF(AND(Input!B10143&gt;=20,Input!B10143&lt;=700),Input!B10143,""),"")</f>
        <v/>
      </c>
      <c r="C10143">
        <f>IF(B10143="","",INT(A10143))</f>
        <v/>
      </c>
      <c r="D10143">
        <f>IF(B10143="","",HOUR(A10143))</f>
        <v/>
      </c>
      <c r="E10143">
        <f>IF(B10143="","",IF(INPUT!$I$1="","",IF(C10143&lt;(INT(INPUT!$I$1)-INPUT!$I$2),"Off Meds",IF(C10143&lt;=(INT(INPUT!$I$1)+INPUT!$I$2),"Washout","On Meds"))))</f>
        <v/>
      </c>
      <c r="F10143">
        <f>IF(B10143="","",1.509*(LN(B10143)^1.084-5.381))</f>
        <v/>
      </c>
      <c r="G10143">
        <f>IF(F10143="","",IF(F10143&lt;0,10*F10143^2,0))</f>
        <v/>
      </c>
      <c r="H10143">
        <f>IF(F10143="","",IF(F10143&gt;0,10*F10143^2,0))</f>
        <v/>
      </c>
    </row>
    <row r="10144">
      <c r="A10144">
        <f>Input!A10144</f>
        <v/>
      </c>
      <c r="B10144">
        <f>IF(ISNUMBER(Input!B10144),IF(AND(Input!B10144&gt;=20,Input!B10144&lt;=700),Input!B10144,""),"")</f>
        <v/>
      </c>
      <c r="C10144">
        <f>IF(B10144="","",INT(A10144))</f>
        <v/>
      </c>
      <c r="D10144">
        <f>IF(B10144="","",HOUR(A10144))</f>
        <v/>
      </c>
      <c r="E10144">
        <f>IF(B10144="","",IF(INPUT!$I$1="","",IF(C10144&lt;(INT(INPUT!$I$1)-INPUT!$I$2),"Off Meds",IF(C10144&lt;=(INT(INPUT!$I$1)+INPUT!$I$2),"Washout","On Meds"))))</f>
        <v/>
      </c>
      <c r="F10144">
        <f>IF(B10144="","",1.509*(LN(B10144)^1.084-5.381))</f>
        <v/>
      </c>
      <c r="G10144">
        <f>IF(F10144="","",IF(F10144&lt;0,10*F10144^2,0))</f>
        <v/>
      </c>
      <c r="H10144">
        <f>IF(F10144="","",IF(F10144&gt;0,10*F10144^2,0))</f>
        <v/>
      </c>
    </row>
    <row r="10145">
      <c r="A10145">
        <f>Input!A10145</f>
        <v/>
      </c>
      <c r="B10145">
        <f>IF(ISNUMBER(Input!B10145),IF(AND(Input!B10145&gt;=20,Input!B10145&lt;=700),Input!B10145,""),"")</f>
        <v/>
      </c>
      <c r="C10145">
        <f>IF(B10145="","",INT(A10145))</f>
        <v/>
      </c>
      <c r="D10145">
        <f>IF(B10145="","",HOUR(A10145))</f>
        <v/>
      </c>
      <c r="E10145">
        <f>IF(B10145="","",IF(INPUT!$I$1="","",IF(C10145&lt;(INT(INPUT!$I$1)-INPUT!$I$2),"Off Meds",IF(C10145&lt;=(INT(INPUT!$I$1)+INPUT!$I$2),"Washout","On Meds"))))</f>
        <v/>
      </c>
      <c r="F10145">
        <f>IF(B10145="","",1.509*(LN(B10145)^1.084-5.381))</f>
        <v/>
      </c>
      <c r="G10145">
        <f>IF(F10145="","",IF(F10145&lt;0,10*F10145^2,0))</f>
        <v/>
      </c>
      <c r="H10145">
        <f>IF(F10145="","",IF(F10145&gt;0,10*F10145^2,0))</f>
        <v/>
      </c>
    </row>
    <row r="10146">
      <c r="A10146">
        <f>Input!A10146</f>
        <v/>
      </c>
      <c r="B10146">
        <f>IF(ISNUMBER(Input!B10146),IF(AND(Input!B10146&gt;=20,Input!B10146&lt;=700),Input!B10146,""),"")</f>
        <v/>
      </c>
      <c r="C10146">
        <f>IF(B10146="","",INT(A10146))</f>
        <v/>
      </c>
      <c r="D10146">
        <f>IF(B10146="","",HOUR(A10146))</f>
        <v/>
      </c>
      <c r="E10146">
        <f>IF(B10146="","",IF(INPUT!$I$1="","",IF(C10146&lt;(INT(INPUT!$I$1)-INPUT!$I$2),"Off Meds",IF(C10146&lt;=(INT(INPUT!$I$1)+INPUT!$I$2),"Washout","On Meds"))))</f>
        <v/>
      </c>
      <c r="F10146">
        <f>IF(B10146="","",1.509*(LN(B10146)^1.084-5.381))</f>
        <v/>
      </c>
      <c r="G10146">
        <f>IF(F10146="","",IF(F10146&lt;0,10*F10146^2,0))</f>
        <v/>
      </c>
      <c r="H10146">
        <f>IF(F10146="","",IF(F10146&gt;0,10*F10146^2,0))</f>
        <v/>
      </c>
    </row>
    <row r="10147">
      <c r="A10147">
        <f>Input!A10147</f>
        <v/>
      </c>
      <c r="B10147">
        <f>IF(ISNUMBER(Input!B10147),IF(AND(Input!B10147&gt;=20,Input!B10147&lt;=700),Input!B10147,""),"")</f>
        <v/>
      </c>
      <c r="C10147">
        <f>IF(B10147="","",INT(A10147))</f>
        <v/>
      </c>
      <c r="D10147">
        <f>IF(B10147="","",HOUR(A10147))</f>
        <v/>
      </c>
      <c r="E10147">
        <f>IF(B10147="","",IF(INPUT!$I$1="","",IF(C10147&lt;(INT(INPUT!$I$1)-INPUT!$I$2),"Off Meds",IF(C10147&lt;=(INT(INPUT!$I$1)+INPUT!$I$2),"Washout","On Meds"))))</f>
        <v/>
      </c>
      <c r="F10147">
        <f>IF(B10147="","",1.509*(LN(B10147)^1.084-5.381))</f>
        <v/>
      </c>
      <c r="G10147">
        <f>IF(F10147="","",IF(F10147&lt;0,10*F10147^2,0))</f>
        <v/>
      </c>
      <c r="H10147">
        <f>IF(F10147="","",IF(F10147&gt;0,10*F10147^2,0))</f>
        <v/>
      </c>
    </row>
    <row r="10148">
      <c r="A10148">
        <f>Input!A10148</f>
        <v/>
      </c>
      <c r="B10148">
        <f>IF(ISNUMBER(Input!B10148),IF(AND(Input!B10148&gt;=20,Input!B10148&lt;=700),Input!B10148,""),"")</f>
        <v/>
      </c>
      <c r="C10148">
        <f>IF(B10148="","",INT(A10148))</f>
        <v/>
      </c>
      <c r="D10148">
        <f>IF(B10148="","",HOUR(A10148))</f>
        <v/>
      </c>
      <c r="E10148">
        <f>IF(B10148="","",IF(INPUT!$I$1="","",IF(C10148&lt;(INT(INPUT!$I$1)-INPUT!$I$2),"Off Meds",IF(C10148&lt;=(INT(INPUT!$I$1)+INPUT!$I$2),"Washout","On Meds"))))</f>
        <v/>
      </c>
      <c r="F10148">
        <f>IF(B10148="","",1.509*(LN(B10148)^1.084-5.381))</f>
        <v/>
      </c>
      <c r="G10148">
        <f>IF(F10148="","",IF(F10148&lt;0,10*F10148^2,0))</f>
        <v/>
      </c>
      <c r="H10148">
        <f>IF(F10148="","",IF(F10148&gt;0,10*F10148^2,0))</f>
        <v/>
      </c>
    </row>
    <row r="10149">
      <c r="A10149">
        <f>Input!A10149</f>
        <v/>
      </c>
      <c r="B10149">
        <f>IF(ISNUMBER(Input!B10149),IF(AND(Input!B10149&gt;=20,Input!B10149&lt;=700),Input!B10149,""),"")</f>
        <v/>
      </c>
      <c r="C10149">
        <f>IF(B10149="","",INT(A10149))</f>
        <v/>
      </c>
      <c r="D10149">
        <f>IF(B10149="","",HOUR(A10149))</f>
        <v/>
      </c>
      <c r="E10149">
        <f>IF(B10149="","",IF(INPUT!$I$1="","",IF(C10149&lt;(INT(INPUT!$I$1)-INPUT!$I$2),"Off Meds",IF(C10149&lt;=(INT(INPUT!$I$1)+INPUT!$I$2),"Washout","On Meds"))))</f>
        <v/>
      </c>
      <c r="F10149">
        <f>IF(B10149="","",1.509*(LN(B10149)^1.084-5.381))</f>
        <v/>
      </c>
      <c r="G10149">
        <f>IF(F10149="","",IF(F10149&lt;0,10*F10149^2,0))</f>
        <v/>
      </c>
      <c r="H10149">
        <f>IF(F10149="","",IF(F10149&gt;0,10*F10149^2,0))</f>
        <v/>
      </c>
    </row>
    <row r="10150">
      <c r="A10150">
        <f>Input!A10150</f>
        <v/>
      </c>
      <c r="B10150">
        <f>IF(ISNUMBER(Input!B10150),IF(AND(Input!B10150&gt;=20,Input!B10150&lt;=700),Input!B10150,""),"")</f>
        <v/>
      </c>
      <c r="C10150">
        <f>IF(B10150="","",INT(A10150))</f>
        <v/>
      </c>
      <c r="D10150">
        <f>IF(B10150="","",HOUR(A10150))</f>
        <v/>
      </c>
      <c r="E10150">
        <f>IF(B10150="","",IF(INPUT!$I$1="","",IF(C10150&lt;(INT(INPUT!$I$1)-INPUT!$I$2),"Off Meds",IF(C10150&lt;=(INT(INPUT!$I$1)+INPUT!$I$2),"Washout","On Meds"))))</f>
        <v/>
      </c>
      <c r="F10150">
        <f>IF(B10150="","",1.509*(LN(B10150)^1.084-5.381))</f>
        <v/>
      </c>
      <c r="G10150">
        <f>IF(F10150="","",IF(F10150&lt;0,10*F10150^2,0))</f>
        <v/>
      </c>
      <c r="H10150">
        <f>IF(F10150="","",IF(F10150&gt;0,10*F10150^2,0))</f>
        <v/>
      </c>
    </row>
    <row r="10151">
      <c r="A10151">
        <f>Input!A10151</f>
        <v/>
      </c>
      <c r="B10151">
        <f>IF(ISNUMBER(Input!B10151),IF(AND(Input!B10151&gt;=20,Input!B10151&lt;=700),Input!B10151,""),"")</f>
        <v/>
      </c>
      <c r="C10151">
        <f>IF(B10151="","",INT(A10151))</f>
        <v/>
      </c>
      <c r="D10151">
        <f>IF(B10151="","",HOUR(A10151))</f>
        <v/>
      </c>
      <c r="E10151">
        <f>IF(B10151="","",IF(INPUT!$I$1="","",IF(C10151&lt;(INT(INPUT!$I$1)-INPUT!$I$2),"Off Meds",IF(C10151&lt;=(INT(INPUT!$I$1)+INPUT!$I$2),"Washout","On Meds"))))</f>
        <v/>
      </c>
      <c r="F10151">
        <f>IF(B10151="","",1.509*(LN(B10151)^1.084-5.381))</f>
        <v/>
      </c>
      <c r="G10151">
        <f>IF(F10151="","",IF(F10151&lt;0,10*F10151^2,0))</f>
        <v/>
      </c>
      <c r="H10151">
        <f>IF(F10151="","",IF(F10151&gt;0,10*F10151^2,0))</f>
        <v/>
      </c>
    </row>
    <row r="10152">
      <c r="A10152">
        <f>Input!A10152</f>
        <v/>
      </c>
      <c r="B10152">
        <f>IF(ISNUMBER(Input!B10152),IF(AND(Input!B10152&gt;=20,Input!B10152&lt;=700),Input!B10152,""),"")</f>
        <v/>
      </c>
      <c r="C10152">
        <f>IF(B10152="","",INT(A10152))</f>
        <v/>
      </c>
      <c r="D10152">
        <f>IF(B10152="","",HOUR(A10152))</f>
        <v/>
      </c>
      <c r="E10152">
        <f>IF(B10152="","",IF(INPUT!$I$1="","",IF(C10152&lt;(INT(INPUT!$I$1)-INPUT!$I$2),"Off Meds",IF(C10152&lt;=(INT(INPUT!$I$1)+INPUT!$I$2),"Washout","On Meds"))))</f>
        <v/>
      </c>
      <c r="F10152">
        <f>IF(B10152="","",1.509*(LN(B10152)^1.084-5.381))</f>
        <v/>
      </c>
      <c r="G10152">
        <f>IF(F10152="","",IF(F10152&lt;0,10*F10152^2,0))</f>
        <v/>
      </c>
      <c r="H10152">
        <f>IF(F10152="","",IF(F10152&gt;0,10*F10152^2,0))</f>
        <v/>
      </c>
    </row>
    <row r="10153">
      <c r="A10153">
        <f>Input!A10153</f>
        <v/>
      </c>
      <c r="B10153">
        <f>IF(ISNUMBER(Input!B10153),IF(AND(Input!B10153&gt;=20,Input!B10153&lt;=700),Input!B10153,""),"")</f>
        <v/>
      </c>
      <c r="C10153">
        <f>IF(B10153="","",INT(A10153))</f>
        <v/>
      </c>
      <c r="D10153">
        <f>IF(B10153="","",HOUR(A10153))</f>
        <v/>
      </c>
      <c r="E10153">
        <f>IF(B10153="","",IF(INPUT!$I$1="","",IF(C10153&lt;(INT(INPUT!$I$1)-INPUT!$I$2),"Off Meds",IF(C10153&lt;=(INT(INPUT!$I$1)+INPUT!$I$2),"Washout","On Meds"))))</f>
        <v/>
      </c>
      <c r="F10153">
        <f>IF(B10153="","",1.509*(LN(B10153)^1.084-5.381))</f>
        <v/>
      </c>
      <c r="G10153">
        <f>IF(F10153="","",IF(F10153&lt;0,10*F10153^2,0))</f>
        <v/>
      </c>
      <c r="H10153">
        <f>IF(F10153="","",IF(F10153&gt;0,10*F10153^2,0))</f>
        <v/>
      </c>
    </row>
    <row r="10154">
      <c r="A10154">
        <f>Input!A10154</f>
        <v/>
      </c>
      <c r="B10154">
        <f>IF(ISNUMBER(Input!B10154),IF(AND(Input!B10154&gt;=20,Input!B10154&lt;=700),Input!B10154,""),"")</f>
        <v/>
      </c>
      <c r="C10154">
        <f>IF(B10154="","",INT(A10154))</f>
        <v/>
      </c>
      <c r="D10154">
        <f>IF(B10154="","",HOUR(A10154))</f>
        <v/>
      </c>
      <c r="E10154">
        <f>IF(B10154="","",IF(INPUT!$I$1="","",IF(C10154&lt;(INT(INPUT!$I$1)-INPUT!$I$2),"Off Meds",IF(C10154&lt;=(INT(INPUT!$I$1)+INPUT!$I$2),"Washout","On Meds"))))</f>
        <v/>
      </c>
      <c r="F10154">
        <f>IF(B10154="","",1.509*(LN(B10154)^1.084-5.381))</f>
        <v/>
      </c>
      <c r="G10154">
        <f>IF(F10154="","",IF(F10154&lt;0,10*F10154^2,0))</f>
        <v/>
      </c>
      <c r="H10154">
        <f>IF(F10154="","",IF(F10154&gt;0,10*F10154^2,0))</f>
        <v/>
      </c>
    </row>
    <row r="10155">
      <c r="A10155">
        <f>Input!A10155</f>
        <v/>
      </c>
      <c r="B10155">
        <f>IF(ISNUMBER(Input!B10155),IF(AND(Input!B10155&gt;=20,Input!B10155&lt;=700),Input!B10155,""),"")</f>
        <v/>
      </c>
      <c r="C10155">
        <f>IF(B10155="","",INT(A10155))</f>
        <v/>
      </c>
      <c r="D10155">
        <f>IF(B10155="","",HOUR(A10155))</f>
        <v/>
      </c>
      <c r="E10155">
        <f>IF(B10155="","",IF(INPUT!$I$1="","",IF(C10155&lt;(INT(INPUT!$I$1)-INPUT!$I$2),"Off Meds",IF(C10155&lt;=(INT(INPUT!$I$1)+INPUT!$I$2),"Washout","On Meds"))))</f>
        <v/>
      </c>
      <c r="F10155">
        <f>IF(B10155="","",1.509*(LN(B10155)^1.084-5.381))</f>
        <v/>
      </c>
      <c r="G10155">
        <f>IF(F10155="","",IF(F10155&lt;0,10*F10155^2,0))</f>
        <v/>
      </c>
      <c r="H10155">
        <f>IF(F10155="","",IF(F10155&gt;0,10*F10155^2,0))</f>
        <v/>
      </c>
    </row>
    <row r="10156">
      <c r="A10156">
        <f>Input!A10156</f>
        <v/>
      </c>
      <c r="B10156">
        <f>IF(ISNUMBER(Input!B10156),IF(AND(Input!B10156&gt;=20,Input!B10156&lt;=700),Input!B10156,""),"")</f>
        <v/>
      </c>
      <c r="C10156">
        <f>IF(B10156="","",INT(A10156))</f>
        <v/>
      </c>
      <c r="D10156">
        <f>IF(B10156="","",HOUR(A10156))</f>
        <v/>
      </c>
      <c r="E10156">
        <f>IF(B10156="","",IF(INPUT!$I$1="","",IF(C10156&lt;(INT(INPUT!$I$1)-INPUT!$I$2),"Off Meds",IF(C10156&lt;=(INT(INPUT!$I$1)+INPUT!$I$2),"Washout","On Meds"))))</f>
        <v/>
      </c>
      <c r="F10156">
        <f>IF(B10156="","",1.509*(LN(B10156)^1.084-5.381))</f>
        <v/>
      </c>
      <c r="G10156">
        <f>IF(F10156="","",IF(F10156&lt;0,10*F10156^2,0))</f>
        <v/>
      </c>
      <c r="H10156">
        <f>IF(F10156="","",IF(F10156&gt;0,10*F10156^2,0))</f>
        <v/>
      </c>
    </row>
    <row r="10157">
      <c r="A10157">
        <f>Input!A10157</f>
        <v/>
      </c>
      <c r="B10157">
        <f>IF(ISNUMBER(Input!B10157),IF(AND(Input!B10157&gt;=20,Input!B10157&lt;=700),Input!B10157,""),"")</f>
        <v/>
      </c>
      <c r="C10157">
        <f>IF(B10157="","",INT(A10157))</f>
        <v/>
      </c>
      <c r="D10157">
        <f>IF(B10157="","",HOUR(A10157))</f>
        <v/>
      </c>
      <c r="E10157">
        <f>IF(B10157="","",IF(INPUT!$I$1="","",IF(C10157&lt;(INT(INPUT!$I$1)-INPUT!$I$2),"Off Meds",IF(C10157&lt;=(INT(INPUT!$I$1)+INPUT!$I$2),"Washout","On Meds"))))</f>
        <v/>
      </c>
      <c r="F10157">
        <f>IF(B10157="","",1.509*(LN(B10157)^1.084-5.381))</f>
        <v/>
      </c>
      <c r="G10157">
        <f>IF(F10157="","",IF(F10157&lt;0,10*F10157^2,0))</f>
        <v/>
      </c>
      <c r="H10157">
        <f>IF(F10157="","",IF(F10157&gt;0,10*F10157^2,0))</f>
        <v/>
      </c>
    </row>
    <row r="10158">
      <c r="A10158">
        <f>Input!A10158</f>
        <v/>
      </c>
      <c r="B10158">
        <f>IF(ISNUMBER(Input!B10158),IF(AND(Input!B10158&gt;=20,Input!B10158&lt;=700),Input!B10158,""),"")</f>
        <v/>
      </c>
      <c r="C10158">
        <f>IF(B10158="","",INT(A10158))</f>
        <v/>
      </c>
      <c r="D10158">
        <f>IF(B10158="","",HOUR(A10158))</f>
        <v/>
      </c>
      <c r="E10158">
        <f>IF(B10158="","",IF(INPUT!$I$1="","",IF(C10158&lt;(INT(INPUT!$I$1)-INPUT!$I$2),"Off Meds",IF(C10158&lt;=(INT(INPUT!$I$1)+INPUT!$I$2),"Washout","On Meds"))))</f>
        <v/>
      </c>
      <c r="F10158">
        <f>IF(B10158="","",1.509*(LN(B10158)^1.084-5.381))</f>
        <v/>
      </c>
      <c r="G10158">
        <f>IF(F10158="","",IF(F10158&lt;0,10*F10158^2,0))</f>
        <v/>
      </c>
      <c r="H10158">
        <f>IF(F10158="","",IF(F10158&gt;0,10*F10158^2,0))</f>
        <v/>
      </c>
    </row>
    <row r="10159">
      <c r="A10159">
        <f>Input!A10159</f>
        <v/>
      </c>
      <c r="B10159">
        <f>IF(ISNUMBER(Input!B10159),IF(AND(Input!B10159&gt;=20,Input!B10159&lt;=700),Input!B10159,""),"")</f>
        <v/>
      </c>
      <c r="C10159">
        <f>IF(B10159="","",INT(A10159))</f>
        <v/>
      </c>
      <c r="D10159">
        <f>IF(B10159="","",HOUR(A10159))</f>
        <v/>
      </c>
      <c r="E10159">
        <f>IF(B10159="","",IF(INPUT!$I$1="","",IF(C10159&lt;(INT(INPUT!$I$1)-INPUT!$I$2),"Off Meds",IF(C10159&lt;=(INT(INPUT!$I$1)+INPUT!$I$2),"Washout","On Meds"))))</f>
        <v/>
      </c>
      <c r="F10159">
        <f>IF(B10159="","",1.509*(LN(B10159)^1.084-5.381))</f>
        <v/>
      </c>
      <c r="G10159">
        <f>IF(F10159="","",IF(F10159&lt;0,10*F10159^2,0))</f>
        <v/>
      </c>
      <c r="H10159">
        <f>IF(F10159="","",IF(F10159&gt;0,10*F10159^2,0))</f>
        <v/>
      </c>
    </row>
    <row r="10160">
      <c r="A10160">
        <f>Input!A10160</f>
        <v/>
      </c>
      <c r="B10160">
        <f>IF(ISNUMBER(Input!B10160),IF(AND(Input!B10160&gt;=20,Input!B10160&lt;=700),Input!B10160,""),"")</f>
        <v/>
      </c>
      <c r="C10160">
        <f>IF(B10160="","",INT(A10160))</f>
        <v/>
      </c>
      <c r="D10160">
        <f>IF(B10160="","",HOUR(A10160))</f>
        <v/>
      </c>
      <c r="E10160">
        <f>IF(B10160="","",IF(INPUT!$I$1="","",IF(C10160&lt;(INT(INPUT!$I$1)-INPUT!$I$2),"Off Meds",IF(C10160&lt;=(INT(INPUT!$I$1)+INPUT!$I$2),"Washout","On Meds"))))</f>
        <v/>
      </c>
      <c r="F10160">
        <f>IF(B10160="","",1.509*(LN(B10160)^1.084-5.381))</f>
        <v/>
      </c>
      <c r="G10160">
        <f>IF(F10160="","",IF(F10160&lt;0,10*F10160^2,0))</f>
        <v/>
      </c>
      <c r="H10160">
        <f>IF(F10160="","",IF(F10160&gt;0,10*F10160^2,0))</f>
        <v/>
      </c>
    </row>
    <row r="10161">
      <c r="A10161">
        <f>Input!A10161</f>
        <v/>
      </c>
      <c r="B10161">
        <f>IF(ISNUMBER(Input!B10161),IF(AND(Input!B10161&gt;=20,Input!B10161&lt;=700),Input!B10161,""),"")</f>
        <v/>
      </c>
      <c r="C10161">
        <f>IF(B10161="","",INT(A10161))</f>
        <v/>
      </c>
      <c r="D10161">
        <f>IF(B10161="","",HOUR(A10161))</f>
        <v/>
      </c>
      <c r="E10161">
        <f>IF(B10161="","",IF(INPUT!$I$1="","",IF(C10161&lt;(INT(INPUT!$I$1)-INPUT!$I$2),"Off Meds",IF(C10161&lt;=(INT(INPUT!$I$1)+INPUT!$I$2),"Washout","On Meds"))))</f>
        <v/>
      </c>
      <c r="F10161">
        <f>IF(B10161="","",1.509*(LN(B10161)^1.084-5.381))</f>
        <v/>
      </c>
      <c r="G10161">
        <f>IF(F10161="","",IF(F10161&lt;0,10*F10161^2,0))</f>
        <v/>
      </c>
      <c r="H10161">
        <f>IF(F10161="","",IF(F10161&gt;0,10*F10161^2,0))</f>
        <v/>
      </c>
    </row>
    <row r="10162">
      <c r="A10162">
        <f>Input!A10162</f>
        <v/>
      </c>
      <c r="B10162">
        <f>IF(ISNUMBER(Input!B10162),IF(AND(Input!B10162&gt;=20,Input!B10162&lt;=700),Input!B10162,""),"")</f>
        <v/>
      </c>
      <c r="C10162">
        <f>IF(B10162="","",INT(A10162))</f>
        <v/>
      </c>
      <c r="D10162">
        <f>IF(B10162="","",HOUR(A10162))</f>
        <v/>
      </c>
      <c r="E10162">
        <f>IF(B10162="","",IF(INPUT!$I$1="","",IF(C10162&lt;(INT(INPUT!$I$1)-INPUT!$I$2),"Off Meds",IF(C10162&lt;=(INT(INPUT!$I$1)+INPUT!$I$2),"Washout","On Meds"))))</f>
        <v/>
      </c>
      <c r="F10162">
        <f>IF(B10162="","",1.509*(LN(B10162)^1.084-5.381))</f>
        <v/>
      </c>
      <c r="G10162">
        <f>IF(F10162="","",IF(F10162&lt;0,10*F10162^2,0))</f>
        <v/>
      </c>
      <c r="H10162">
        <f>IF(F10162="","",IF(F10162&gt;0,10*F10162^2,0))</f>
        <v/>
      </c>
    </row>
    <row r="10163">
      <c r="A10163">
        <f>Input!A10163</f>
        <v/>
      </c>
      <c r="B10163">
        <f>IF(ISNUMBER(Input!B10163),IF(AND(Input!B10163&gt;=20,Input!B10163&lt;=700),Input!B10163,""),"")</f>
        <v/>
      </c>
      <c r="C10163">
        <f>IF(B10163="","",INT(A10163))</f>
        <v/>
      </c>
      <c r="D10163">
        <f>IF(B10163="","",HOUR(A10163))</f>
        <v/>
      </c>
      <c r="E10163">
        <f>IF(B10163="","",IF(INPUT!$I$1="","",IF(C10163&lt;(INT(INPUT!$I$1)-INPUT!$I$2),"Off Meds",IF(C10163&lt;=(INT(INPUT!$I$1)+INPUT!$I$2),"Washout","On Meds"))))</f>
        <v/>
      </c>
      <c r="F10163">
        <f>IF(B10163="","",1.509*(LN(B10163)^1.084-5.381))</f>
        <v/>
      </c>
      <c r="G10163">
        <f>IF(F10163="","",IF(F10163&lt;0,10*F10163^2,0))</f>
        <v/>
      </c>
      <c r="H10163">
        <f>IF(F10163="","",IF(F10163&gt;0,10*F10163^2,0))</f>
        <v/>
      </c>
    </row>
    <row r="10164">
      <c r="A10164">
        <f>Input!A10164</f>
        <v/>
      </c>
      <c r="B10164">
        <f>IF(ISNUMBER(Input!B10164),IF(AND(Input!B10164&gt;=20,Input!B10164&lt;=700),Input!B10164,""),"")</f>
        <v/>
      </c>
      <c r="C10164">
        <f>IF(B10164="","",INT(A10164))</f>
        <v/>
      </c>
      <c r="D10164">
        <f>IF(B10164="","",HOUR(A10164))</f>
        <v/>
      </c>
      <c r="E10164">
        <f>IF(B10164="","",IF(INPUT!$I$1="","",IF(C10164&lt;(INT(INPUT!$I$1)-INPUT!$I$2),"Off Meds",IF(C10164&lt;=(INT(INPUT!$I$1)+INPUT!$I$2),"Washout","On Meds"))))</f>
        <v/>
      </c>
      <c r="F10164">
        <f>IF(B10164="","",1.509*(LN(B10164)^1.084-5.381))</f>
        <v/>
      </c>
      <c r="G10164">
        <f>IF(F10164="","",IF(F10164&lt;0,10*F10164^2,0))</f>
        <v/>
      </c>
      <c r="H10164">
        <f>IF(F10164="","",IF(F10164&gt;0,10*F10164^2,0))</f>
        <v/>
      </c>
    </row>
    <row r="10165">
      <c r="A10165">
        <f>Input!A10165</f>
        <v/>
      </c>
      <c r="B10165">
        <f>IF(ISNUMBER(Input!B10165),IF(AND(Input!B10165&gt;=20,Input!B10165&lt;=700),Input!B10165,""),"")</f>
        <v/>
      </c>
      <c r="C10165">
        <f>IF(B10165="","",INT(A10165))</f>
        <v/>
      </c>
      <c r="D10165">
        <f>IF(B10165="","",HOUR(A10165))</f>
        <v/>
      </c>
      <c r="E10165">
        <f>IF(B10165="","",IF(INPUT!$I$1="","",IF(C10165&lt;(INT(INPUT!$I$1)-INPUT!$I$2),"Off Meds",IF(C10165&lt;=(INT(INPUT!$I$1)+INPUT!$I$2),"Washout","On Meds"))))</f>
        <v/>
      </c>
      <c r="F10165">
        <f>IF(B10165="","",1.509*(LN(B10165)^1.084-5.381))</f>
        <v/>
      </c>
      <c r="G10165">
        <f>IF(F10165="","",IF(F10165&lt;0,10*F10165^2,0))</f>
        <v/>
      </c>
      <c r="H10165">
        <f>IF(F10165="","",IF(F10165&gt;0,10*F10165^2,0))</f>
        <v/>
      </c>
    </row>
    <row r="10166">
      <c r="A10166">
        <f>Input!A10166</f>
        <v/>
      </c>
      <c r="B10166">
        <f>IF(ISNUMBER(Input!B10166),IF(AND(Input!B10166&gt;=20,Input!B10166&lt;=700),Input!B10166,""),"")</f>
        <v/>
      </c>
      <c r="C10166">
        <f>IF(B10166="","",INT(A10166))</f>
        <v/>
      </c>
      <c r="D10166">
        <f>IF(B10166="","",HOUR(A10166))</f>
        <v/>
      </c>
      <c r="E10166">
        <f>IF(B10166="","",IF(INPUT!$I$1="","",IF(C10166&lt;(INT(INPUT!$I$1)-INPUT!$I$2),"Off Meds",IF(C10166&lt;=(INT(INPUT!$I$1)+INPUT!$I$2),"Washout","On Meds"))))</f>
        <v/>
      </c>
      <c r="F10166">
        <f>IF(B10166="","",1.509*(LN(B10166)^1.084-5.381))</f>
        <v/>
      </c>
      <c r="G10166">
        <f>IF(F10166="","",IF(F10166&lt;0,10*F10166^2,0))</f>
        <v/>
      </c>
      <c r="H10166">
        <f>IF(F10166="","",IF(F10166&gt;0,10*F10166^2,0))</f>
        <v/>
      </c>
    </row>
    <row r="10167">
      <c r="A10167">
        <f>Input!A10167</f>
        <v/>
      </c>
      <c r="B10167">
        <f>IF(ISNUMBER(Input!B10167),IF(AND(Input!B10167&gt;=20,Input!B10167&lt;=700),Input!B10167,""),"")</f>
        <v/>
      </c>
      <c r="C10167">
        <f>IF(B10167="","",INT(A10167))</f>
        <v/>
      </c>
      <c r="D10167">
        <f>IF(B10167="","",HOUR(A10167))</f>
        <v/>
      </c>
      <c r="E10167">
        <f>IF(B10167="","",IF(INPUT!$I$1="","",IF(C10167&lt;(INT(INPUT!$I$1)-INPUT!$I$2),"Off Meds",IF(C10167&lt;=(INT(INPUT!$I$1)+INPUT!$I$2),"Washout","On Meds"))))</f>
        <v/>
      </c>
      <c r="F10167">
        <f>IF(B10167="","",1.509*(LN(B10167)^1.084-5.381))</f>
        <v/>
      </c>
      <c r="G10167">
        <f>IF(F10167="","",IF(F10167&lt;0,10*F10167^2,0))</f>
        <v/>
      </c>
      <c r="H10167">
        <f>IF(F10167="","",IF(F10167&gt;0,10*F10167^2,0))</f>
        <v/>
      </c>
    </row>
    <row r="10168">
      <c r="A10168">
        <f>Input!A10168</f>
        <v/>
      </c>
      <c r="B10168">
        <f>IF(ISNUMBER(Input!B10168),IF(AND(Input!B10168&gt;=20,Input!B10168&lt;=700),Input!B10168,""),"")</f>
        <v/>
      </c>
      <c r="C10168">
        <f>IF(B10168="","",INT(A10168))</f>
        <v/>
      </c>
      <c r="D10168">
        <f>IF(B10168="","",HOUR(A10168))</f>
        <v/>
      </c>
      <c r="E10168">
        <f>IF(B10168="","",IF(INPUT!$I$1="","",IF(C10168&lt;(INT(INPUT!$I$1)-INPUT!$I$2),"Off Meds",IF(C10168&lt;=(INT(INPUT!$I$1)+INPUT!$I$2),"Washout","On Meds"))))</f>
        <v/>
      </c>
      <c r="F10168">
        <f>IF(B10168="","",1.509*(LN(B10168)^1.084-5.381))</f>
        <v/>
      </c>
      <c r="G10168">
        <f>IF(F10168="","",IF(F10168&lt;0,10*F10168^2,0))</f>
        <v/>
      </c>
      <c r="H10168">
        <f>IF(F10168="","",IF(F10168&gt;0,10*F10168^2,0))</f>
        <v/>
      </c>
    </row>
    <row r="10169">
      <c r="A10169">
        <f>Input!A10169</f>
        <v/>
      </c>
      <c r="B10169">
        <f>IF(ISNUMBER(Input!B10169),IF(AND(Input!B10169&gt;=20,Input!B10169&lt;=700),Input!B10169,""),"")</f>
        <v/>
      </c>
      <c r="C10169">
        <f>IF(B10169="","",INT(A10169))</f>
        <v/>
      </c>
      <c r="D10169">
        <f>IF(B10169="","",HOUR(A10169))</f>
        <v/>
      </c>
      <c r="E10169">
        <f>IF(B10169="","",IF(INPUT!$I$1="","",IF(C10169&lt;(INT(INPUT!$I$1)-INPUT!$I$2),"Off Meds",IF(C10169&lt;=(INT(INPUT!$I$1)+INPUT!$I$2),"Washout","On Meds"))))</f>
        <v/>
      </c>
      <c r="F10169">
        <f>IF(B10169="","",1.509*(LN(B10169)^1.084-5.381))</f>
        <v/>
      </c>
      <c r="G10169">
        <f>IF(F10169="","",IF(F10169&lt;0,10*F10169^2,0))</f>
        <v/>
      </c>
      <c r="H10169">
        <f>IF(F10169="","",IF(F10169&gt;0,10*F10169^2,0))</f>
        <v/>
      </c>
    </row>
    <row r="10170">
      <c r="A10170">
        <f>Input!A10170</f>
        <v/>
      </c>
      <c r="B10170">
        <f>IF(ISNUMBER(Input!B10170),IF(AND(Input!B10170&gt;=20,Input!B10170&lt;=700),Input!B10170,""),"")</f>
        <v/>
      </c>
      <c r="C10170">
        <f>IF(B10170="","",INT(A10170))</f>
        <v/>
      </c>
      <c r="D10170">
        <f>IF(B10170="","",HOUR(A10170))</f>
        <v/>
      </c>
      <c r="E10170">
        <f>IF(B10170="","",IF(INPUT!$I$1="","",IF(C10170&lt;(INT(INPUT!$I$1)-INPUT!$I$2),"Off Meds",IF(C10170&lt;=(INT(INPUT!$I$1)+INPUT!$I$2),"Washout","On Meds"))))</f>
        <v/>
      </c>
      <c r="F10170">
        <f>IF(B10170="","",1.509*(LN(B10170)^1.084-5.381))</f>
        <v/>
      </c>
      <c r="G10170">
        <f>IF(F10170="","",IF(F10170&lt;0,10*F10170^2,0))</f>
        <v/>
      </c>
      <c r="H10170">
        <f>IF(F10170="","",IF(F10170&gt;0,10*F10170^2,0))</f>
        <v/>
      </c>
    </row>
    <row r="10171">
      <c r="A10171">
        <f>Input!A10171</f>
        <v/>
      </c>
      <c r="B10171">
        <f>IF(ISNUMBER(Input!B10171),IF(AND(Input!B10171&gt;=20,Input!B10171&lt;=700),Input!B10171,""),"")</f>
        <v/>
      </c>
      <c r="C10171">
        <f>IF(B10171="","",INT(A10171))</f>
        <v/>
      </c>
      <c r="D10171">
        <f>IF(B10171="","",HOUR(A10171))</f>
        <v/>
      </c>
      <c r="E10171">
        <f>IF(B10171="","",IF(INPUT!$I$1="","",IF(C10171&lt;(INT(INPUT!$I$1)-INPUT!$I$2),"Off Meds",IF(C10171&lt;=(INT(INPUT!$I$1)+INPUT!$I$2),"Washout","On Meds"))))</f>
        <v/>
      </c>
      <c r="F10171">
        <f>IF(B10171="","",1.509*(LN(B10171)^1.084-5.381))</f>
        <v/>
      </c>
      <c r="G10171">
        <f>IF(F10171="","",IF(F10171&lt;0,10*F10171^2,0))</f>
        <v/>
      </c>
      <c r="H10171">
        <f>IF(F10171="","",IF(F10171&gt;0,10*F10171^2,0))</f>
        <v/>
      </c>
    </row>
    <row r="10172">
      <c r="A10172">
        <f>Input!A10172</f>
        <v/>
      </c>
      <c r="B10172">
        <f>IF(ISNUMBER(Input!B10172),IF(AND(Input!B10172&gt;=20,Input!B10172&lt;=700),Input!B10172,""),"")</f>
        <v/>
      </c>
      <c r="C10172">
        <f>IF(B10172="","",INT(A10172))</f>
        <v/>
      </c>
      <c r="D10172">
        <f>IF(B10172="","",HOUR(A10172))</f>
        <v/>
      </c>
      <c r="E10172">
        <f>IF(B10172="","",IF(INPUT!$I$1="","",IF(C10172&lt;(INT(INPUT!$I$1)-INPUT!$I$2),"Off Meds",IF(C10172&lt;=(INT(INPUT!$I$1)+INPUT!$I$2),"Washout","On Meds"))))</f>
        <v/>
      </c>
      <c r="F10172">
        <f>IF(B10172="","",1.509*(LN(B10172)^1.084-5.381))</f>
        <v/>
      </c>
      <c r="G10172">
        <f>IF(F10172="","",IF(F10172&lt;0,10*F10172^2,0))</f>
        <v/>
      </c>
      <c r="H10172">
        <f>IF(F10172="","",IF(F10172&gt;0,10*F10172^2,0))</f>
        <v/>
      </c>
    </row>
    <row r="10173">
      <c r="A10173">
        <f>Input!A10173</f>
        <v/>
      </c>
      <c r="B10173">
        <f>IF(ISNUMBER(Input!B10173),IF(AND(Input!B10173&gt;=20,Input!B10173&lt;=700),Input!B10173,""),"")</f>
        <v/>
      </c>
      <c r="C10173">
        <f>IF(B10173="","",INT(A10173))</f>
        <v/>
      </c>
      <c r="D10173">
        <f>IF(B10173="","",HOUR(A10173))</f>
        <v/>
      </c>
      <c r="E10173">
        <f>IF(B10173="","",IF(INPUT!$I$1="","",IF(C10173&lt;(INT(INPUT!$I$1)-INPUT!$I$2),"Off Meds",IF(C10173&lt;=(INT(INPUT!$I$1)+INPUT!$I$2),"Washout","On Meds"))))</f>
        <v/>
      </c>
      <c r="F10173">
        <f>IF(B10173="","",1.509*(LN(B10173)^1.084-5.381))</f>
        <v/>
      </c>
      <c r="G10173">
        <f>IF(F10173="","",IF(F10173&lt;0,10*F10173^2,0))</f>
        <v/>
      </c>
      <c r="H10173">
        <f>IF(F10173="","",IF(F10173&gt;0,10*F10173^2,0))</f>
        <v/>
      </c>
    </row>
    <row r="10174">
      <c r="A10174">
        <f>Input!A10174</f>
        <v/>
      </c>
      <c r="B10174">
        <f>IF(ISNUMBER(Input!B10174),IF(AND(Input!B10174&gt;=20,Input!B10174&lt;=700),Input!B10174,""),"")</f>
        <v/>
      </c>
      <c r="C10174">
        <f>IF(B10174="","",INT(A10174))</f>
        <v/>
      </c>
      <c r="D10174">
        <f>IF(B10174="","",HOUR(A10174))</f>
        <v/>
      </c>
      <c r="E10174">
        <f>IF(B10174="","",IF(INPUT!$I$1="","",IF(C10174&lt;(INT(INPUT!$I$1)-INPUT!$I$2),"Off Meds",IF(C10174&lt;=(INT(INPUT!$I$1)+INPUT!$I$2),"Washout","On Meds"))))</f>
        <v/>
      </c>
      <c r="F10174">
        <f>IF(B10174="","",1.509*(LN(B10174)^1.084-5.381))</f>
        <v/>
      </c>
      <c r="G10174">
        <f>IF(F10174="","",IF(F10174&lt;0,10*F10174^2,0))</f>
        <v/>
      </c>
      <c r="H10174">
        <f>IF(F10174="","",IF(F10174&gt;0,10*F10174^2,0))</f>
        <v/>
      </c>
    </row>
    <row r="10175">
      <c r="A10175">
        <f>Input!A10175</f>
        <v/>
      </c>
      <c r="B10175">
        <f>IF(ISNUMBER(Input!B10175),IF(AND(Input!B10175&gt;=20,Input!B10175&lt;=700),Input!B10175,""),"")</f>
        <v/>
      </c>
      <c r="C10175">
        <f>IF(B10175="","",INT(A10175))</f>
        <v/>
      </c>
      <c r="D10175">
        <f>IF(B10175="","",HOUR(A10175))</f>
        <v/>
      </c>
      <c r="E10175">
        <f>IF(B10175="","",IF(INPUT!$I$1="","",IF(C10175&lt;(INT(INPUT!$I$1)-INPUT!$I$2),"Off Meds",IF(C10175&lt;=(INT(INPUT!$I$1)+INPUT!$I$2),"Washout","On Meds"))))</f>
        <v/>
      </c>
      <c r="F10175">
        <f>IF(B10175="","",1.509*(LN(B10175)^1.084-5.381))</f>
        <v/>
      </c>
      <c r="G10175">
        <f>IF(F10175="","",IF(F10175&lt;0,10*F10175^2,0))</f>
        <v/>
      </c>
      <c r="H10175">
        <f>IF(F10175="","",IF(F10175&gt;0,10*F10175^2,0))</f>
        <v/>
      </c>
    </row>
    <row r="10176">
      <c r="A10176">
        <f>Input!A10176</f>
        <v/>
      </c>
      <c r="B10176">
        <f>IF(ISNUMBER(Input!B10176),IF(AND(Input!B10176&gt;=20,Input!B10176&lt;=700),Input!B10176,""),"")</f>
        <v/>
      </c>
      <c r="C10176">
        <f>IF(B10176="","",INT(A10176))</f>
        <v/>
      </c>
      <c r="D10176">
        <f>IF(B10176="","",HOUR(A10176))</f>
        <v/>
      </c>
      <c r="E10176">
        <f>IF(B10176="","",IF(INPUT!$I$1="","",IF(C10176&lt;(INT(INPUT!$I$1)-INPUT!$I$2),"Off Meds",IF(C10176&lt;=(INT(INPUT!$I$1)+INPUT!$I$2),"Washout","On Meds"))))</f>
        <v/>
      </c>
      <c r="F10176">
        <f>IF(B10176="","",1.509*(LN(B10176)^1.084-5.381))</f>
        <v/>
      </c>
      <c r="G10176">
        <f>IF(F10176="","",IF(F10176&lt;0,10*F10176^2,0))</f>
        <v/>
      </c>
      <c r="H10176">
        <f>IF(F10176="","",IF(F10176&gt;0,10*F10176^2,0))</f>
        <v/>
      </c>
    </row>
    <row r="10177">
      <c r="A10177">
        <f>Input!A10177</f>
        <v/>
      </c>
      <c r="B10177">
        <f>IF(ISNUMBER(Input!B10177),IF(AND(Input!B10177&gt;=20,Input!B10177&lt;=700),Input!B10177,""),"")</f>
        <v/>
      </c>
      <c r="C10177">
        <f>IF(B10177="","",INT(A10177))</f>
        <v/>
      </c>
      <c r="D10177">
        <f>IF(B10177="","",HOUR(A10177))</f>
        <v/>
      </c>
      <c r="E10177">
        <f>IF(B10177="","",IF(INPUT!$I$1="","",IF(C10177&lt;(INT(INPUT!$I$1)-INPUT!$I$2),"Off Meds",IF(C10177&lt;=(INT(INPUT!$I$1)+INPUT!$I$2),"Washout","On Meds"))))</f>
        <v/>
      </c>
      <c r="F10177">
        <f>IF(B10177="","",1.509*(LN(B10177)^1.084-5.381))</f>
        <v/>
      </c>
      <c r="G10177">
        <f>IF(F10177="","",IF(F10177&lt;0,10*F10177^2,0))</f>
        <v/>
      </c>
      <c r="H10177">
        <f>IF(F10177="","",IF(F10177&gt;0,10*F10177^2,0))</f>
        <v/>
      </c>
    </row>
    <row r="10178">
      <c r="A10178">
        <f>Input!A10178</f>
        <v/>
      </c>
      <c r="B10178">
        <f>IF(ISNUMBER(Input!B10178),IF(AND(Input!B10178&gt;=20,Input!B10178&lt;=700),Input!B10178,""),"")</f>
        <v/>
      </c>
      <c r="C10178">
        <f>IF(B10178="","",INT(A10178))</f>
        <v/>
      </c>
      <c r="D10178">
        <f>IF(B10178="","",HOUR(A10178))</f>
        <v/>
      </c>
      <c r="E10178">
        <f>IF(B10178="","",IF(INPUT!$I$1="","",IF(C10178&lt;(INT(INPUT!$I$1)-INPUT!$I$2),"Off Meds",IF(C10178&lt;=(INT(INPUT!$I$1)+INPUT!$I$2),"Washout","On Meds"))))</f>
        <v/>
      </c>
      <c r="F10178">
        <f>IF(B10178="","",1.509*(LN(B10178)^1.084-5.381))</f>
        <v/>
      </c>
      <c r="G10178">
        <f>IF(F10178="","",IF(F10178&lt;0,10*F10178^2,0))</f>
        <v/>
      </c>
      <c r="H10178">
        <f>IF(F10178="","",IF(F10178&gt;0,10*F10178^2,0))</f>
        <v/>
      </c>
    </row>
    <row r="10179">
      <c r="A10179">
        <f>Input!A10179</f>
        <v/>
      </c>
      <c r="B10179">
        <f>IF(ISNUMBER(Input!B10179),IF(AND(Input!B10179&gt;=20,Input!B10179&lt;=700),Input!B10179,""),"")</f>
        <v/>
      </c>
      <c r="C10179">
        <f>IF(B10179="","",INT(A10179))</f>
        <v/>
      </c>
      <c r="D10179">
        <f>IF(B10179="","",HOUR(A10179))</f>
        <v/>
      </c>
      <c r="E10179">
        <f>IF(B10179="","",IF(INPUT!$I$1="","",IF(C10179&lt;(INT(INPUT!$I$1)-INPUT!$I$2),"Off Meds",IF(C10179&lt;=(INT(INPUT!$I$1)+INPUT!$I$2),"Washout","On Meds"))))</f>
        <v/>
      </c>
      <c r="F10179">
        <f>IF(B10179="","",1.509*(LN(B10179)^1.084-5.381))</f>
        <v/>
      </c>
      <c r="G10179">
        <f>IF(F10179="","",IF(F10179&lt;0,10*F10179^2,0))</f>
        <v/>
      </c>
      <c r="H10179">
        <f>IF(F10179="","",IF(F10179&gt;0,10*F10179^2,0))</f>
        <v/>
      </c>
    </row>
    <row r="10180">
      <c r="A10180">
        <f>Input!A10180</f>
        <v/>
      </c>
      <c r="B10180">
        <f>IF(ISNUMBER(Input!B10180),IF(AND(Input!B10180&gt;=20,Input!B10180&lt;=700),Input!B10180,""),"")</f>
        <v/>
      </c>
      <c r="C10180">
        <f>IF(B10180="","",INT(A10180))</f>
        <v/>
      </c>
      <c r="D10180">
        <f>IF(B10180="","",HOUR(A10180))</f>
        <v/>
      </c>
      <c r="E10180">
        <f>IF(B10180="","",IF(INPUT!$I$1="","",IF(C10180&lt;(INT(INPUT!$I$1)-INPUT!$I$2),"Off Meds",IF(C10180&lt;=(INT(INPUT!$I$1)+INPUT!$I$2),"Washout","On Meds"))))</f>
        <v/>
      </c>
      <c r="F10180">
        <f>IF(B10180="","",1.509*(LN(B10180)^1.084-5.381))</f>
        <v/>
      </c>
      <c r="G10180">
        <f>IF(F10180="","",IF(F10180&lt;0,10*F10180^2,0))</f>
        <v/>
      </c>
      <c r="H10180">
        <f>IF(F10180="","",IF(F10180&gt;0,10*F10180^2,0))</f>
        <v/>
      </c>
    </row>
    <row r="10181">
      <c r="A10181">
        <f>Input!A10181</f>
        <v/>
      </c>
      <c r="B10181">
        <f>IF(ISNUMBER(Input!B10181),IF(AND(Input!B10181&gt;=20,Input!B10181&lt;=700),Input!B10181,""),"")</f>
        <v/>
      </c>
      <c r="C10181">
        <f>IF(B10181="","",INT(A10181))</f>
        <v/>
      </c>
      <c r="D10181">
        <f>IF(B10181="","",HOUR(A10181))</f>
        <v/>
      </c>
      <c r="E10181">
        <f>IF(B10181="","",IF(INPUT!$I$1="","",IF(C10181&lt;(INT(INPUT!$I$1)-INPUT!$I$2),"Off Meds",IF(C10181&lt;=(INT(INPUT!$I$1)+INPUT!$I$2),"Washout","On Meds"))))</f>
        <v/>
      </c>
      <c r="F10181">
        <f>IF(B10181="","",1.509*(LN(B10181)^1.084-5.381))</f>
        <v/>
      </c>
      <c r="G10181">
        <f>IF(F10181="","",IF(F10181&lt;0,10*F10181^2,0))</f>
        <v/>
      </c>
      <c r="H10181">
        <f>IF(F10181="","",IF(F10181&gt;0,10*F10181^2,0))</f>
        <v/>
      </c>
    </row>
    <row r="10182">
      <c r="A10182">
        <f>Input!A10182</f>
        <v/>
      </c>
      <c r="B10182">
        <f>IF(ISNUMBER(Input!B10182),IF(AND(Input!B10182&gt;=20,Input!B10182&lt;=700),Input!B10182,""),"")</f>
        <v/>
      </c>
      <c r="C10182">
        <f>IF(B10182="","",INT(A10182))</f>
        <v/>
      </c>
      <c r="D10182">
        <f>IF(B10182="","",HOUR(A10182))</f>
        <v/>
      </c>
      <c r="E10182">
        <f>IF(B10182="","",IF(INPUT!$I$1="","",IF(C10182&lt;(INT(INPUT!$I$1)-INPUT!$I$2),"Off Meds",IF(C10182&lt;=(INT(INPUT!$I$1)+INPUT!$I$2),"Washout","On Meds"))))</f>
        <v/>
      </c>
      <c r="F10182">
        <f>IF(B10182="","",1.509*(LN(B10182)^1.084-5.381))</f>
        <v/>
      </c>
      <c r="G10182">
        <f>IF(F10182="","",IF(F10182&lt;0,10*F10182^2,0))</f>
        <v/>
      </c>
      <c r="H10182">
        <f>IF(F10182="","",IF(F10182&gt;0,10*F10182^2,0))</f>
        <v/>
      </c>
    </row>
    <row r="10183">
      <c r="A10183">
        <f>Input!A10183</f>
        <v/>
      </c>
      <c r="B10183">
        <f>IF(ISNUMBER(Input!B10183),IF(AND(Input!B10183&gt;=20,Input!B10183&lt;=700),Input!B10183,""),"")</f>
        <v/>
      </c>
      <c r="C10183">
        <f>IF(B10183="","",INT(A10183))</f>
        <v/>
      </c>
      <c r="D10183">
        <f>IF(B10183="","",HOUR(A10183))</f>
        <v/>
      </c>
      <c r="E10183">
        <f>IF(B10183="","",IF(INPUT!$I$1="","",IF(C10183&lt;(INT(INPUT!$I$1)-INPUT!$I$2),"Off Meds",IF(C10183&lt;=(INT(INPUT!$I$1)+INPUT!$I$2),"Washout","On Meds"))))</f>
        <v/>
      </c>
      <c r="F10183">
        <f>IF(B10183="","",1.509*(LN(B10183)^1.084-5.381))</f>
        <v/>
      </c>
      <c r="G10183">
        <f>IF(F10183="","",IF(F10183&lt;0,10*F10183^2,0))</f>
        <v/>
      </c>
      <c r="H10183">
        <f>IF(F10183="","",IF(F10183&gt;0,10*F10183^2,0))</f>
        <v/>
      </c>
    </row>
    <row r="10184">
      <c r="A10184">
        <f>Input!A10184</f>
        <v/>
      </c>
      <c r="B10184">
        <f>IF(ISNUMBER(Input!B10184),IF(AND(Input!B10184&gt;=20,Input!B10184&lt;=700),Input!B10184,""),"")</f>
        <v/>
      </c>
      <c r="C10184">
        <f>IF(B10184="","",INT(A10184))</f>
        <v/>
      </c>
      <c r="D10184">
        <f>IF(B10184="","",HOUR(A10184))</f>
        <v/>
      </c>
      <c r="E10184">
        <f>IF(B10184="","",IF(INPUT!$I$1="","",IF(C10184&lt;(INT(INPUT!$I$1)-INPUT!$I$2),"Off Meds",IF(C10184&lt;=(INT(INPUT!$I$1)+INPUT!$I$2),"Washout","On Meds"))))</f>
        <v/>
      </c>
      <c r="F10184">
        <f>IF(B10184="","",1.509*(LN(B10184)^1.084-5.381))</f>
        <v/>
      </c>
      <c r="G10184">
        <f>IF(F10184="","",IF(F10184&lt;0,10*F10184^2,0))</f>
        <v/>
      </c>
      <c r="H10184">
        <f>IF(F10184="","",IF(F10184&gt;0,10*F10184^2,0))</f>
        <v/>
      </c>
    </row>
    <row r="10185">
      <c r="A10185">
        <f>Input!A10185</f>
        <v/>
      </c>
      <c r="B10185">
        <f>IF(ISNUMBER(Input!B10185),IF(AND(Input!B10185&gt;=20,Input!B10185&lt;=700),Input!B10185,""),"")</f>
        <v/>
      </c>
      <c r="C10185">
        <f>IF(B10185="","",INT(A10185))</f>
        <v/>
      </c>
      <c r="D10185">
        <f>IF(B10185="","",HOUR(A10185))</f>
        <v/>
      </c>
      <c r="E10185">
        <f>IF(B10185="","",IF(INPUT!$I$1="","",IF(C10185&lt;(INT(INPUT!$I$1)-INPUT!$I$2),"Off Meds",IF(C10185&lt;=(INT(INPUT!$I$1)+INPUT!$I$2),"Washout","On Meds"))))</f>
        <v/>
      </c>
      <c r="F10185">
        <f>IF(B10185="","",1.509*(LN(B10185)^1.084-5.381))</f>
        <v/>
      </c>
      <c r="G10185">
        <f>IF(F10185="","",IF(F10185&lt;0,10*F10185^2,0))</f>
        <v/>
      </c>
      <c r="H10185">
        <f>IF(F10185="","",IF(F10185&gt;0,10*F10185^2,0))</f>
        <v/>
      </c>
    </row>
    <row r="10186">
      <c r="A10186">
        <f>Input!A10186</f>
        <v/>
      </c>
      <c r="B10186">
        <f>IF(ISNUMBER(Input!B10186),IF(AND(Input!B10186&gt;=20,Input!B10186&lt;=700),Input!B10186,""),"")</f>
        <v/>
      </c>
      <c r="C10186">
        <f>IF(B10186="","",INT(A10186))</f>
        <v/>
      </c>
      <c r="D10186">
        <f>IF(B10186="","",HOUR(A10186))</f>
        <v/>
      </c>
      <c r="E10186">
        <f>IF(B10186="","",IF(INPUT!$I$1="","",IF(C10186&lt;(INT(INPUT!$I$1)-INPUT!$I$2),"Off Meds",IF(C10186&lt;=(INT(INPUT!$I$1)+INPUT!$I$2),"Washout","On Meds"))))</f>
        <v/>
      </c>
      <c r="F10186">
        <f>IF(B10186="","",1.509*(LN(B10186)^1.084-5.381))</f>
        <v/>
      </c>
      <c r="G10186">
        <f>IF(F10186="","",IF(F10186&lt;0,10*F10186^2,0))</f>
        <v/>
      </c>
      <c r="H10186">
        <f>IF(F10186="","",IF(F10186&gt;0,10*F10186^2,0))</f>
        <v/>
      </c>
    </row>
    <row r="10187">
      <c r="A10187">
        <f>Input!A10187</f>
        <v/>
      </c>
      <c r="B10187">
        <f>IF(ISNUMBER(Input!B10187),IF(AND(Input!B10187&gt;=20,Input!B10187&lt;=700),Input!B10187,""),"")</f>
        <v/>
      </c>
      <c r="C10187">
        <f>IF(B10187="","",INT(A10187))</f>
        <v/>
      </c>
      <c r="D10187">
        <f>IF(B10187="","",HOUR(A10187))</f>
        <v/>
      </c>
      <c r="E10187">
        <f>IF(B10187="","",IF(INPUT!$I$1="","",IF(C10187&lt;(INT(INPUT!$I$1)-INPUT!$I$2),"Off Meds",IF(C10187&lt;=(INT(INPUT!$I$1)+INPUT!$I$2),"Washout","On Meds"))))</f>
        <v/>
      </c>
      <c r="F10187">
        <f>IF(B10187="","",1.509*(LN(B10187)^1.084-5.381))</f>
        <v/>
      </c>
      <c r="G10187">
        <f>IF(F10187="","",IF(F10187&lt;0,10*F10187^2,0))</f>
        <v/>
      </c>
      <c r="H10187">
        <f>IF(F10187="","",IF(F10187&gt;0,10*F10187^2,0))</f>
        <v/>
      </c>
    </row>
    <row r="10188">
      <c r="A10188">
        <f>Input!A10188</f>
        <v/>
      </c>
      <c r="B10188">
        <f>IF(ISNUMBER(Input!B10188),IF(AND(Input!B10188&gt;=20,Input!B10188&lt;=700),Input!B10188,""),"")</f>
        <v/>
      </c>
      <c r="C10188">
        <f>IF(B10188="","",INT(A10188))</f>
        <v/>
      </c>
      <c r="D10188">
        <f>IF(B10188="","",HOUR(A10188))</f>
        <v/>
      </c>
      <c r="E10188">
        <f>IF(B10188="","",IF(INPUT!$I$1="","",IF(C10188&lt;(INT(INPUT!$I$1)-INPUT!$I$2),"Off Meds",IF(C10188&lt;=(INT(INPUT!$I$1)+INPUT!$I$2),"Washout","On Meds"))))</f>
        <v/>
      </c>
      <c r="F10188">
        <f>IF(B10188="","",1.509*(LN(B10188)^1.084-5.381))</f>
        <v/>
      </c>
      <c r="G10188">
        <f>IF(F10188="","",IF(F10188&lt;0,10*F10188^2,0))</f>
        <v/>
      </c>
      <c r="H10188">
        <f>IF(F10188="","",IF(F10188&gt;0,10*F10188^2,0))</f>
        <v/>
      </c>
    </row>
    <row r="10189">
      <c r="A10189">
        <f>Input!A10189</f>
        <v/>
      </c>
      <c r="B10189">
        <f>IF(ISNUMBER(Input!B10189),IF(AND(Input!B10189&gt;=20,Input!B10189&lt;=700),Input!B10189,""),"")</f>
        <v/>
      </c>
      <c r="C10189">
        <f>IF(B10189="","",INT(A10189))</f>
        <v/>
      </c>
      <c r="D10189">
        <f>IF(B10189="","",HOUR(A10189))</f>
        <v/>
      </c>
      <c r="E10189">
        <f>IF(B10189="","",IF(INPUT!$I$1="","",IF(C10189&lt;(INT(INPUT!$I$1)-INPUT!$I$2),"Off Meds",IF(C10189&lt;=(INT(INPUT!$I$1)+INPUT!$I$2),"Washout","On Meds"))))</f>
        <v/>
      </c>
      <c r="F10189">
        <f>IF(B10189="","",1.509*(LN(B10189)^1.084-5.381))</f>
        <v/>
      </c>
      <c r="G10189">
        <f>IF(F10189="","",IF(F10189&lt;0,10*F10189^2,0))</f>
        <v/>
      </c>
      <c r="H10189">
        <f>IF(F10189="","",IF(F10189&gt;0,10*F10189^2,0))</f>
        <v/>
      </c>
    </row>
    <row r="10190">
      <c r="A10190">
        <f>Input!A10190</f>
        <v/>
      </c>
      <c r="B10190">
        <f>IF(ISNUMBER(Input!B10190),IF(AND(Input!B10190&gt;=20,Input!B10190&lt;=700),Input!B10190,""),"")</f>
        <v/>
      </c>
      <c r="C10190">
        <f>IF(B10190="","",INT(A10190))</f>
        <v/>
      </c>
      <c r="D10190">
        <f>IF(B10190="","",HOUR(A10190))</f>
        <v/>
      </c>
      <c r="E10190">
        <f>IF(B10190="","",IF(INPUT!$I$1="","",IF(C10190&lt;(INT(INPUT!$I$1)-INPUT!$I$2),"Off Meds",IF(C10190&lt;=(INT(INPUT!$I$1)+INPUT!$I$2),"Washout","On Meds"))))</f>
        <v/>
      </c>
      <c r="F10190">
        <f>IF(B10190="","",1.509*(LN(B10190)^1.084-5.381))</f>
        <v/>
      </c>
      <c r="G10190">
        <f>IF(F10190="","",IF(F10190&lt;0,10*F10190^2,0))</f>
        <v/>
      </c>
      <c r="H10190">
        <f>IF(F10190="","",IF(F10190&gt;0,10*F10190^2,0))</f>
        <v/>
      </c>
    </row>
    <row r="10191">
      <c r="A10191">
        <f>Input!A10191</f>
        <v/>
      </c>
      <c r="B10191">
        <f>IF(ISNUMBER(Input!B10191),IF(AND(Input!B10191&gt;=20,Input!B10191&lt;=700),Input!B10191,""),"")</f>
        <v/>
      </c>
      <c r="C10191">
        <f>IF(B10191="","",INT(A10191))</f>
        <v/>
      </c>
      <c r="D10191">
        <f>IF(B10191="","",HOUR(A10191))</f>
        <v/>
      </c>
      <c r="E10191">
        <f>IF(B10191="","",IF(INPUT!$I$1="","",IF(C10191&lt;(INT(INPUT!$I$1)-INPUT!$I$2),"Off Meds",IF(C10191&lt;=(INT(INPUT!$I$1)+INPUT!$I$2),"Washout","On Meds"))))</f>
        <v/>
      </c>
      <c r="F10191">
        <f>IF(B10191="","",1.509*(LN(B10191)^1.084-5.381))</f>
        <v/>
      </c>
      <c r="G10191">
        <f>IF(F10191="","",IF(F10191&lt;0,10*F10191^2,0))</f>
        <v/>
      </c>
      <c r="H10191">
        <f>IF(F10191="","",IF(F10191&gt;0,10*F10191^2,0))</f>
        <v/>
      </c>
    </row>
    <row r="10192">
      <c r="A10192">
        <f>Input!A10192</f>
        <v/>
      </c>
      <c r="B10192">
        <f>IF(ISNUMBER(Input!B10192),IF(AND(Input!B10192&gt;=20,Input!B10192&lt;=700),Input!B10192,""),"")</f>
        <v/>
      </c>
      <c r="C10192">
        <f>IF(B10192="","",INT(A10192))</f>
        <v/>
      </c>
      <c r="D10192">
        <f>IF(B10192="","",HOUR(A10192))</f>
        <v/>
      </c>
      <c r="E10192">
        <f>IF(B10192="","",IF(INPUT!$I$1="","",IF(C10192&lt;(INT(INPUT!$I$1)-INPUT!$I$2),"Off Meds",IF(C10192&lt;=(INT(INPUT!$I$1)+INPUT!$I$2),"Washout","On Meds"))))</f>
        <v/>
      </c>
      <c r="F10192">
        <f>IF(B10192="","",1.509*(LN(B10192)^1.084-5.381))</f>
        <v/>
      </c>
      <c r="G10192">
        <f>IF(F10192="","",IF(F10192&lt;0,10*F10192^2,0))</f>
        <v/>
      </c>
      <c r="H10192">
        <f>IF(F10192="","",IF(F10192&gt;0,10*F10192^2,0))</f>
        <v/>
      </c>
    </row>
    <row r="10193">
      <c r="A10193">
        <f>Input!A10193</f>
        <v/>
      </c>
      <c r="B10193">
        <f>IF(ISNUMBER(Input!B10193),IF(AND(Input!B10193&gt;=20,Input!B10193&lt;=700),Input!B10193,""),"")</f>
        <v/>
      </c>
      <c r="C10193">
        <f>IF(B10193="","",INT(A10193))</f>
        <v/>
      </c>
      <c r="D10193">
        <f>IF(B10193="","",HOUR(A10193))</f>
        <v/>
      </c>
      <c r="E10193">
        <f>IF(B10193="","",IF(INPUT!$I$1="","",IF(C10193&lt;(INT(INPUT!$I$1)-INPUT!$I$2),"Off Meds",IF(C10193&lt;=(INT(INPUT!$I$1)+INPUT!$I$2),"Washout","On Meds"))))</f>
        <v/>
      </c>
      <c r="F10193">
        <f>IF(B10193="","",1.509*(LN(B10193)^1.084-5.381))</f>
        <v/>
      </c>
      <c r="G10193">
        <f>IF(F10193="","",IF(F10193&lt;0,10*F10193^2,0))</f>
        <v/>
      </c>
      <c r="H10193">
        <f>IF(F10193="","",IF(F10193&gt;0,10*F10193^2,0))</f>
        <v/>
      </c>
    </row>
    <row r="10194">
      <c r="A10194">
        <f>Input!A10194</f>
        <v/>
      </c>
      <c r="B10194">
        <f>IF(ISNUMBER(Input!B10194),IF(AND(Input!B10194&gt;=20,Input!B10194&lt;=700),Input!B10194,""),"")</f>
        <v/>
      </c>
      <c r="C10194">
        <f>IF(B10194="","",INT(A10194))</f>
        <v/>
      </c>
      <c r="D10194">
        <f>IF(B10194="","",HOUR(A10194))</f>
        <v/>
      </c>
      <c r="E10194">
        <f>IF(B10194="","",IF(INPUT!$I$1="","",IF(C10194&lt;(INT(INPUT!$I$1)-INPUT!$I$2),"Off Meds",IF(C10194&lt;=(INT(INPUT!$I$1)+INPUT!$I$2),"Washout","On Meds"))))</f>
        <v/>
      </c>
      <c r="F10194">
        <f>IF(B10194="","",1.509*(LN(B10194)^1.084-5.381))</f>
        <v/>
      </c>
      <c r="G10194">
        <f>IF(F10194="","",IF(F10194&lt;0,10*F10194^2,0))</f>
        <v/>
      </c>
      <c r="H10194">
        <f>IF(F10194="","",IF(F10194&gt;0,10*F10194^2,0))</f>
        <v/>
      </c>
    </row>
    <row r="10195">
      <c r="A10195">
        <f>Input!A10195</f>
        <v/>
      </c>
      <c r="B10195">
        <f>IF(ISNUMBER(Input!B10195),IF(AND(Input!B10195&gt;=20,Input!B10195&lt;=700),Input!B10195,""),"")</f>
        <v/>
      </c>
      <c r="C10195">
        <f>IF(B10195="","",INT(A10195))</f>
        <v/>
      </c>
      <c r="D10195">
        <f>IF(B10195="","",HOUR(A10195))</f>
        <v/>
      </c>
      <c r="E10195">
        <f>IF(B10195="","",IF(INPUT!$I$1="","",IF(C10195&lt;(INT(INPUT!$I$1)-INPUT!$I$2),"Off Meds",IF(C10195&lt;=(INT(INPUT!$I$1)+INPUT!$I$2),"Washout","On Meds"))))</f>
        <v/>
      </c>
      <c r="F10195">
        <f>IF(B10195="","",1.509*(LN(B10195)^1.084-5.381))</f>
        <v/>
      </c>
      <c r="G10195">
        <f>IF(F10195="","",IF(F10195&lt;0,10*F10195^2,0))</f>
        <v/>
      </c>
      <c r="H10195">
        <f>IF(F10195="","",IF(F10195&gt;0,10*F10195^2,0))</f>
        <v/>
      </c>
    </row>
    <row r="10196">
      <c r="A10196">
        <f>Input!A10196</f>
        <v/>
      </c>
      <c r="B10196">
        <f>IF(ISNUMBER(Input!B10196),IF(AND(Input!B10196&gt;=20,Input!B10196&lt;=700),Input!B10196,""),"")</f>
        <v/>
      </c>
      <c r="C10196">
        <f>IF(B10196="","",INT(A10196))</f>
        <v/>
      </c>
      <c r="D10196">
        <f>IF(B10196="","",HOUR(A10196))</f>
        <v/>
      </c>
      <c r="E10196">
        <f>IF(B10196="","",IF(INPUT!$I$1="","",IF(C10196&lt;(INT(INPUT!$I$1)-INPUT!$I$2),"Off Meds",IF(C10196&lt;=(INT(INPUT!$I$1)+INPUT!$I$2),"Washout","On Meds"))))</f>
        <v/>
      </c>
      <c r="F10196">
        <f>IF(B10196="","",1.509*(LN(B10196)^1.084-5.381))</f>
        <v/>
      </c>
      <c r="G10196">
        <f>IF(F10196="","",IF(F10196&lt;0,10*F10196^2,0))</f>
        <v/>
      </c>
      <c r="H10196">
        <f>IF(F10196="","",IF(F10196&gt;0,10*F10196^2,0))</f>
        <v/>
      </c>
    </row>
    <row r="10197">
      <c r="A10197">
        <f>Input!A10197</f>
        <v/>
      </c>
      <c r="B10197">
        <f>IF(ISNUMBER(Input!B10197),IF(AND(Input!B10197&gt;=20,Input!B10197&lt;=700),Input!B10197,""),"")</f>
        <v/>
      </c>
      <c r="C10197">
        <f>IF(B10197="","",INT(A10197))</f>
        <v/>
      </c>
      <c r="D10197">
        <f>IF(B10197="","",HOUR(A10197))</f>
        <v/>
      </c>
      <c r="E10197">
        <f>IF(B10197="","",IF(INPUT!$I$1="","",IF(C10197&lt;(INT(INPUT!$I$1)-INPUT!$I$2),"Off Meds",IF(C10197&lt;=(INT(INPUT!$I$1)+INPUT!$I$2),"Washout","On Meds"))))</f>
        <v/>
      </c>
      <c r="F10197">
        <f>IF(B10197="","",1.509*(LN(B10197)^1.084-5.381))</f>
        <v/>
      </c>
      <c r="G10197">
        <f>IF(F10197="","",IF(F10197&lt;0,10*F10197^2,0))</f>
        <v/>
      </c>
      <c r="H10197">
        <f>IF(F10197="","",IF(F10197&gt;0,10*F10197^2,0))</f>
        <v/>
      </c>
    </row>
    <row r="10198">
      <c r="A10198">
        <f>Input!A10198</f>
        <v/>
      </c>
      <c r="B10198">
        <f>IF(ISNUMBER(Input!B10198),IF(AND(Input!B10198&gt;=20,Input!B10198&lt;=700),Input!B10198,""),"")</f>
        <v/>
      </c>
      <c r="C10198">
        <f>IF(B10198="","",INT(A10198))</f>
        <v/>
      </c>
      <c r="D10198">
        <f>IF(B10198="","",HOUR(A10198))</f>
        <v/>
      </c>
      <c r="E10198">
        <f>IF(B10198="","",IF(INPUT!$I$1="","",IF(C10198&lt;(INT(INPUT!$I$1)-INPUT!$I$2),"Off Meds",IF(C10198&lt;=(INT(INPUT!$I$1)+INPUT!$I$2),"Washout","On Meds"))))</f>
        <v/>
      </c>
      <c r="F10198">
        <f>IF(B10198="","",1.509*(LN(B10198)^1.084-5.381))</f>
        <v/>
      </c>
      <c r="G10198">
        <f>IF(F10198="","",IF(F10198&lt;0,10*F10198^2,0))</f>
        <v/>
      </c>
      <c r="H10198">
        <f>IF(F10198="","",IF(F10198&gt;0,10*F10198^2,0))</f>
        <v/>
      </c>
    </row>
    <row r="10199">
      <c r="A10199">
        <f>Input!A10199</f>
        <v/>
      </c>
      <c r="B10199">
        <f>IF(ISNUMBER(Input!B10199),IF(AND(Input!B10199&gt;=20,Input!B10199&lt;=700),Input!B10199,""),"")</f>
        <v/>
      </c>
      <c r="C10199">
        <f>IF(B10199="","",INT(A10199))</f>
        <v/>
      </c>
      <c r="D10199">
        <f>IF(B10199="","",HOUR(A10199))</f>
        <v/>
      </c>
      <c r="E10199">
        <f>IF(B10199="","",IF(INPUT!$I$1="","",IF(C10199&lt;(INT(INPUT!$I$1)-INPUT!$I$2),"Off Meds",IF(C10199&lt;=(INT(INPUT!$I$1)+INPUT!$I$2),"Washout","On Meds"))))</f>
        <v/>
      </c>
      <c r="F10199">
        <f>IF(B10199="","",1.509*(LN(B10199)^1.084-5.381))</f>
        <v/>
      </c>
      <c r="G10199">
        <f>IF(F10199="","",IF(F10199&lt;0,10*F10199^2,0))</f>
        <v/>
      </c>
      <c r="H10199">
        <f>IF(F10199="","",IF(F10199&gt;0,10*F10199^2,0))</f>
        <v/>
      </c>
    </row>
    <row r="10200">
      <c r="A10200">
        <f>Input!A10200</f>
        <v/>
      </c>
      <c r="B10200">
        <f>IF(ISNUMBER(Input!B10200),IF(AND(Input!B10200&gt;=20,Input!B10200&lt;=700),Input!B10200,""),"")</f>
        <v/>
      </c>
      <c r="C10200">
        <f>IF(B10200="","",INT(A10200))</f>
        <v/>
      </c>
      <c r="D10200">
        <f>IF(B10200="","",HOUR(A10200))</f>
        <v/>
      </c>
      <c r="E10200">
        <f>IF(B10200="","",IF(INPUT!$I$1="","",IF(C10200&lt;(INT(INPUT!$I$1)-INPUT!$I$2),"Off Meds",IF(C10200&lt;=(INT(INPUT!$I$1)+INPUT!$I$2),"Washout","On Meds"))))</f>
        <v/>
      </c>
      <c r="F10200">
        <f>IF(B10200="","",1.509*(LN(B10200)^1.084-5.381))</f>
        <v/>
      </c>
      <c r="G10200">
        <f>IF(F10200="","",IF(F10200&lt;0,10*F10200^2,0))</f>
        <v/>
      </c>
      <c r="H10200">
        <f>IF(F10200="","",IF(F10200&gt;0,10*F10200^2,0))</f>
        <v/>
      </c>
    </row>
    <row r="10201">
      <c r="A10201">
        <f>Input!A10201</f>
        <v/>
      </c>
      <c r="B10201">
        <f>IF(ISNUMBER(Input!B10201),IF(AND(Input!B10201&gt;=20,Input!B10201&lt;=700),Input!B10201,""),"")</f>
        <v/>
      </c>
      <c r="C10201">
        <f>IF(B10201="","",INT(A10201))</f>
        <v/>
      </c>
      <c r="D10201">
        <f>IF(B10201="","",HOUR(A10201))</f>
        <v/>
      </c>
      <c r="E10201">
        <f>IF(B10201="","",IF(INPUT!$I$1="","",IF(C10201&lt;(INT(INPUT!$I$1)-INPUT!$I$2),"Off Meds",IF(C10201&lt;=(INT(INPUT!$I$1)+INPUT!$I$2),"Washout","On Meds"))))</f>
        <v/>
      </c>
      <c r="F10201">
        <f>IF(B10201="","",1.509*(LN(B10201)^1.084-5.381))</f>
        <v/>
      </c>
      <c r="G10201">
        <f>IF(F10201="","",IF(F10201&lt;0,10*F10201^2,0))</f>
        <v/>
      </c>
      <c r="H10201">
        <f>IF(F10201="","",IF(F10201&gt;0,10*F10201^2,0))</f>
        <v/>
      </c>
    </row>
    <row r="10202">
      <c r="A10202">
        <f>Input!A10202</f>
        <v/>
      </c>
      <c r="B10202">
        <f>IF(ISNUMBER(Input!B10202),IF(AND(Input!B10202&gt;=20,Input!B10202&lt;=700),Input!B10202,""),"")</f>
        <v/>
      </c>
      <c r="C10202">
        <f>IF(B10202="","",INT(A10202))</f>
        <v/>
      </c>
      <c r="D10202">
        <f>IF(B10202="","",HOUR(A10202))</f>
        <v/>
      </c>
      <c r="E10202">
        <f>IF(B10202="","",IF(INPUT!$I$1="","",IF(C10202&lt;(INT(INPUT!$I$1)-INPUT!$I$2),"Off Meds",IF(C10202&lt;=(INT(INPUT!$I$1)+INPUT!$I$2),"Washout","On Meds"))))</f>
        <v/>
      </c>
      <c r="F10202">
        <f>IF(B10202="","",1.509*(LN(B10202)^1.084-5.381))</f>
        <v/>
      </c>
      <c r="G10202">
        <f>IF(F10202="","",IF(F10202&lt;0,10*F10202^2,0))</f>
        <v/>
      </c>
      <c r="H10202">
        <f>IF(F10202="","",IF(F10202&gt;0,10*F10202^2,0))</f>
        <v/>
      </c>
    </row>
    <row r="10203">
      <c r="A10203">
        <f>Input!A10203</f>
        <v/>
      </c>
      <c r="B10203">
        <f>IF(ISNUMBER(Input!B10203),IF(AND(Input!B10203&gt;=20,Input!B10203&lt;=700),Input!B10203,""),"")</f>
        <v/>
      </c>
      <c r="C10203">
        <f>IF(B10203="","",INT(A10203))</f>
        <v/>
      </c>
      <c r="D10203">
        <f>IF(B10203="","",HOUR(A10203))</f>
        <v/>
      </c>
      <c r="E10203">
        <f>IF(B10203="","",IF(INPUT!$I$1="","",IF(C10203&lt;(INT(INPUT!$I$1)-INPUT!$I$2),"Off Meds",IF(C10203&lt;=(INT(INPUT!$I$1)+INPUT!$I$2),"Washout","On Meds"))))</f>
        <v/>
      </c>
      <c r="F10203">
        <f>IF(B10203="","",1.509*(LN(B10203)^1.084-5.381))</f>
        <v/>
      </c>
      <c r="G10203">
        <f>IF(F10203="","",IF(F10203&lt;0,10*F10203^2,0))</f>
        <v/>
      </c>
      <c r="H10203">
        <f>IF(F10203="","",IF(F10203&gt;0,10*F10203^2,0))</f>
        <v/>
      </c>
    </row>
    <row r="10204">
      <c r="A10204">
        <f>Input!A10204</f>
        <v/>
      </c>
      <c r="B10204">
        <f>IF(ISNUMBER(Input!B10204),IF(AND(Input!B10204&gt;=20,Input!B10204&lt;=700),Input!B10204,""),"")</f>
        <v/>
      </c>
      <c r="C10204">
        <f>IF(B10204="","",INT(A10204))</f>
        <v/>
      </c>
      <c r="D10204">
        <f>IF(B10204="","",HOUR(A10204))</f>
        <v/>
      </c>
      <c r="E10204">
        <f>IF(B10204="","",IF(INPUT!$I$1="","",IF(C10204&lt;(INT(INPUT!$I$1)-INPUT!$I$2),"Off Meds",IF(C10204&lt;=(INT(INPUT!$I$1)+INPUT!$I$2),"Washout","On Meds"))))</f>
        <v/>
      </c>
      <c r="F10204">
        <f>IF(B10204="","",1.509*(LN(B10204)^1.084-5.381))</f>
        <v/>
      </c>
      <c r="G10204">
        <f>IF(F10204="","",IF(F10204&lt;0,10*F10204^2,0))</f>
        <v/>
      </c>
      <c r="H10204">
        <f>IF(F10204="","",IF(F10204&gt;0,10*F10204^2,0))</f>
        <v/>
      </c>
    </row>
    <row r="10205">
      <c r="A10205">
        <f>Input!A10205</f>
        <v/>
      </c>
      <c r="B10205">
        <f>IF(ISNUMBER(Input!B10205),IF(AND(Input!B10205&gt;=20,Input!B10205&lt;=700),Input!B10205,""),"")</f>
        <v/>
      </c>
      <c r="C10205">
        <f>IF(B10205="","",INT(A10205))</f>
        <v/>
      </c>
      <c r="D10205">
        <f>IF(B10205="","",HOUR(A10205))</f>
        <v/>
      </c>
      <c r="E10205">
        <f>IF(B10205="","",IF(INPUT!$I$1="","",IF(C10205&lt;(INT(INPUT!$I$1)-INPUT!$I$2),"Off Meds",IF(C10205&lt;=(INT(INPUT!$I$1)+INPUT!$I$2),"Washout","On Meds"))))</f>
        <v/>
      </c>
      <c r="F10205">
        <f>IF(B10205="","",1.509*(LN(B10205)^1.084-5.381))</f>
        <v/>
      </c>
      <c r="G10205">
        <f>IF(F10205="","",IF(F10205&lt;0,10*F10205^2,0))</f>
        <v/>
      </c>
      <c r="H10205">
        <f>IF(F10205="","",IF(F10205&gt;0,10*F10205^2,0))</f>
        <v/>
      </c>
    </row>
    <row r="10206">
      <c r="A10206">
        <f>Input!A10206</f>
        <v/>
      </c>
      <c r="B10206">
        <f>IF(ISNUMBER(Input!B10206),IF(AND(Input!B10206&gt;=20,Input!B10206&lt;=700),Input!B10206,""),"")</f>
        <v/>
      </c>
      <c r="C10206">
        <f>IF(B10206="","",INT(A10206))</f>
        <v/>
      </c>
      <c r="D10206">
        <f>IF(B10206="","",HOUR(A10206))</f>
        <v/>
      </c>
      <c r="E10206">
        <f>IF(B10206="","",IF(INPUT!$I$1="","",IF(C10206&lt;(INT(INPUT!$I$1)-INPUT!$I$2),"Off Meds",IF(C10206&lt;=(INT(INPUT!$I$1)+INPUT!$I$2),"Washout","On Meds"))))</f>
        <v/>
      </c>
      <c r="F10206">
        <f>IF(B10206="","",1.509*(LN(B10206)^1.084-5.381))</f>
        <v/>
      </c>
      <c r="G10206">
        <f>IF(F10206="","",IF(F10206&lt;0,10*F10206^2,0))</f>
        <v/>
      </c>
      <c r="H10206">
        <f>IF(F10206="","",IF(F10206&gt;0,10*F10206^2,0))</f>
        <v/>
      </c>
    </row>
    <row r="10207">
      <c r="A10207">
        <f>Input!A10207</f>
        <v/>
      </c>
      <c r="B10207">
        <f>IF(ISNUMBER(Input!B10207),IF(AND(Input!B10207&gt;=20,Input!B10207&lt;=700),Input!B10207,""),"")</f>
        <v/>
      </c>
      <c r="C10207">
        <f>IF(B10207="","",INT(A10207))</f>
        <v/>
      </c>
      <c r="D10207">
        <f>IF(B10207="","",HOUR(A10207))</f>
        <v/>
      </c>
      <c r="E10207">
        <f>IF(B10207="","",IF(INPUT!$I$1="","",IF(C10207&lt;(INT(INPUT!$I$1)-INPUT!$I$2),"Off Meds",IF(C10207&lt;=(INT(INPUT!$I$1)+INPUT!$I$2),"Washout","On Meds"))))</f>
        <v/>
      </c>
      <c r="F10207">
        <f>IF(B10207="","",1.509*(LN(B10207)^1.084-5.381))</f>
        <v/>
      </c>
      <c r="G10207">
        <f>IF(F10207="","",IF(F10207&lt;0,10*F10207^2,0))</f>
        <v/>
      </c>
      <c r="H10207">
        <f>IF(F10207="","",IF(F10207&gt;0,10*F10207^2,0))</f>
        <v/>
      </c>
    </row>
    <row r="10208">
      <c r="A10208">
        <f>Input!A10208</f>
        <v/>
      </c>
      <c r="B10208">
        <f>IF(ISNUMBER(Input!B10208),IF(AND(Input!B10208&gt;=20,Input!B10208&lt;=700),Input!B10208,""),"")</f>
        <v/>
      </c>
      <c r="C10208">
        <f>IF(B10208="","",INT(A10208))</f>
        <v/>
      </c>
      <c r="D10208">
        <f>IF(B10208="","",HOUR(A10208))</f>
        <v/>
      </c>
      <c r="E10208">
        <f>IF(B10208="","",IF(INPUT!$I$1="","",IF(C10208&lt;(INT(INPUT!$I$1)-INPUT!$I$2),"Off Meds",IF(C10208&lt;=(INT(INPUT!$I$1)+INPUT!$I$2),"Washout","On Meds"))))</f>
        <v/>
      </c>
      <c r="F10208">
        <f>IF(B10208="","",1.509*(LN(B10208)^1.084-5.381))</f>
        <v/>
      </c>
      <c r="G10208">
        <f>IF(F10208="","",IF(F10208&lt;0,10*F10208^2,0))</f>
        <v/>
      </c>
      <c r="H10208">
        <f>IF(F10208="","",IF(F10208&gt;0,10*F10208^2,0))</f>
        <v/>
      </c>
    </row>
    <row r="10209">
      <c r="A10209">
        <f>Input!A10209</f>
        <v/>
      </c>
      <c r="B10209">
        <f>IF(ISNUMBER(Input!B10209),IF(AND(Input!B10209&gt;=20,Input!B10209&lt;=700),Input!B10209,""),"")</f>
        <v/>
      </c>
      <c r="C10209">
        <f>IF(B10209="","",INT(A10209))</f>
        <v/>
      </c>
      <c r="D10209">
        <f>IF(B10209="","",HOUR(A10209))</f>
        <v/>
      </c>
      <c r="E10209">
        <f>IF(B10209="","",IF(INPUT!$I$1="","",IF(C10209&lt;(INT(INPUT!$I$1)-INPUT!$I$2),"Off Meds",IF(C10209&lt;=(INT(INPUT!$I$1)+INPUT!$I$2),"Washout","On Meds"))))</f>
        <v/>
      </c>
      <c r="F10209">
        <f>IF(B10209="","",1.509*(LN(B10209)^1.084-5.381))</f>
        <v/>
      </c>
      <c r="G10209">
        <f>IF(F10209="","",IF(F10209&lt;0,10*F10209^2,0))</f>
        <v/>
      </c>
      <c r="H10209">
        <f>IF(F10209="","",IF(F10209&gt;0,10*F10209^2,0))</f>
        <v/>
      </c>
    </row>
    <row r="10210">
      <c r="A10210">
        <f>Input!A10210</f>
        <v/>
      </c>
      <c r="B10210">
        <f>IF(ISNUMBER(Input!B10210),IF(AND(Input!B10210&gt;=20,Input!B10210&lt;=700),Input!B10210,""),"")</f>
        <v/>
      </c>
      <c r="C10210">
        <f>IF(B10210="","",INT(A10210))</f>
        <v/>
      </c>
      <c r="D10210">
        <f>IF(B10210="","",HOUR(A10210))</f>
        <v/>
      </c>
      <c r="E10210">
        <f>IF(B10210="","",IF(INPUT!$I$1="","",IF(C10210&lt;(INT(INPUT!$I$1)-INPUT!$I$2),"Off Meds",IF(C10210&lt;=(INT(INPUT!$I$1)+INPUT!$I$2),"Washout","On Meds"))))</f>
        <v/>
      </c>
      <c r="F10210">
        <f>IF(B10210="","",1.509*(LN(B10210)^1.084-5.381))</f>
        <v/>
      </c>
      <c r="G10210">
        <f>IF(F10210="","",IF(F10210&lt;0,10*F10210^2,0))</f>
        <v/>
      </c>
      <c r="H10210">
        <f>IF(F10210="","",IF(F10210&gt;0,10*F10210^2,0))</f>
        <v/>
      </c>
    </row>
    <row r="10211">
      <c r="A10211">
        <f>Input!A10211</f>
        <v/>
      </c>
      <c r="B10211">
        <f>IF(ISNUMBER(Input!B10211),IF(AND(Input!B10211&gt;=20,Input!B10211&lt;=700),Input!B10211,""),"")</f>
        <v/>
      </c>
      <c r="C10211">
        <f>IF(B10211="","",INT(A10211))</f>
        <v/>
      </c>
      <c r="D10211">
        <f>IF(B10211="","",HOUR(A10211))</f>
        <v/>
      </c>
      <c r="E10211">
        <f>IF(B10211="","",IF(INPUT!$I$1="","",IF(C10211&lt;(INT(INPUT!$I$1)-INPUT!$I$2),"Off Meds",IF(C10211&lt;=(INT(INPUT!$I$1)+INPUT!$I$2),"Washout","On Meds"))))</f>
        <v/>
      </c>
      <c r="F10211">
        <f>IF(B10211="","",1.509*(LN(B10211)^1.084-5.381))</f>
        <v/>
      </c>
      <c r="G10211">
        <f>IF(F10211="","",IF(F10211&lt;0,10*F10211^2,0))</f>
        <v/>
      </c>
      <c r="H10211">
        <f>IF(F10211="","",IF(F10211&gt;0,10*F10211^2,0))</f>
        <v/>
      </c>
    </row>
    <row r="10212">
      <c r="A10212">
        <f>Input!A10212</f>
        <v/>
      </c>
      <c r="B10212">
        <f>IF(ISNUMBER(Input!B10212),IF(AND(Input!B10212&gt;=20,Input!B10212&lt;=700),Input!B10212,""),"")</f>
        <v/>
      </c>
      <c r="C10212">
        <f>IF(B10212="","",INT(A10212))</f>
        <v/>
      </c>
      <c r="D10212">
        <f>IF(B10212="","",HOUR(A10212))</f>
        <v/>
      </c>
      <c r="E10212">
        <f>IF(B10212="","",IF(INPUT!$I$1="","",IF(C10212&lt;(INT(INPUT!$I$1)-INPUT!$I$2),"Off Meds",IF(C10212&lt;=(INT(INPUT!$I$1)+INPUT!$I$2),"Washout","On Meds"))))</f>
        <v/>
      </c>
      <c r="F10212">
        <f>IF(B10212="","",1.509*(LN(B10212)^1.084-5.381))</f>
        <v/>
      </c>
      <c r="G10212">
        <f>IF(F10212="","",IF(F10212&lt;0,10*F10212^2,0))</f>
        <v/>
      </c>
      <c r="H10212">
        <f>IF(F10212="","",IF(F10212&gt;0,10*F10212^2,0))</f>
        <v/>
      </c>
    </row>
    <row r="10213">
      <c r="A10213">
        <f>Input!A10213</f>
        <v/>
      </c>
      <c r="B10213">
        <f>IF(ISNUMBER(Input!B10213),IF(AND(Input!B10213&gt;=20,Input!B10213&lt;=700),Input!B10213,""),"")</f>
        <v/>
      </c>
      <c r="C10213">
        <f>IF(B10213="","",INT(A10213))</f>
        <v/>
      </c>
      <c r="D10213">
        <f>IF(B10213="","",HOUR(A10213))</f>
        <v/>
      </c>
      <c r="E10213">
        <f>IF(B10213="","",IF(INPUT!$I$1="","",IF(C10213&lt;(INT(INPUT!$I$1)-INPUT!$I$2),"Off Meds",IF(C10213&lt;=(INT(INPUT!$I$1)+INPUT!$I$2),"Washout","On Meds"))))</f>
        <v/>
      </c>
      <c r="F10213">
        <f>IF(B10213="","",1.509*(LN(B10213)^1.084-5.381))</f>
        <v/>
      </c>
      <c r="G10213">
        <f>IF(F10213="","",IF(F10213&lt;0,10*F10213^2,0))</f>
        <v/>
      </c>
      <c r="H10213">
        <f>IF(F10213="","",IF(F10213&gt;0,10*F10213^2,0))</f>
        <v/>
      </c>
    </row>
    <row r="10214">
      <c r="A10214">
        <f>Input!A10214</f>
        <v/>
      </c>
      <c r="B10214">
        <f>IF(ISNUMBER(Input!B10214),IF(AND(Input!B10214&gt;=20,Input!B10214&lt;=700),Input!B10214,""),"")</f>
        <v/>
      </c>
      <c r="C10214">
        <f>IF(B10214="","",INT(A10214))</f>
        <v/>
      </c>
      <c r="D10214">
        <f>IF(B10214="","",HOUR(A10214))</f>
        <v/>
      </c>
      <c r="E10214">
        <f>IF(B10214="","",IF(INPUT!$I$1="","",IF(C10214&lt;(INT(INPUT!$I$1)-INPUT!$I$2),"Off Meds",IF(C10214&lt;=(INT(INPUT!$I$1)+INPUT!$I$2),"Washout","On Meds"))))</f>
        <v/>
      </c>
      <c r="F10214">
        <f>IF(B10214="","",1.509*(LN(B10214)^1.084-5.381))</f>
        <v/>
      </c>
      <c r="G10214">
        <f>IF(F10214="","",IF(F10214&lt;0,10*F10214^2,0))</f>
        <v/>
      </c>
      <c r="H10214">
        <f>IF(F10214="","",IF(F10214&gt;0,10*F10214^2,0))</f>
        <v/>
      </c>
    </row>
    <row r="10215">
      <c r="A10215">
        <f>Input!A10215</f>
        <v/>
      </c>
      <c r="B10215">
        <f>IF(ISNUMBER(Input!B10215),IF(AND(Input!B10215&gt;=20,Input!B10215&lt;=700),Input!B10215,""),"")</f>
        <v/>
      </c>
      <c r="C10215">
        <f>IF(B10215="","",INT(A10215))</f>
        <v/>
      </c>
      <c r="D10215">
        <f>IF(B10215="","",HOUR(A10215))</f>
        <v/>
      </c>
      <c r="E10215">
        <f>IF(B10215="","",IF(INPUT!$I$1="","",IF(C10215&lt;(INT(INPUT!$I$1)-INPUT!$I$2),"Off Meds",IF(C10215&lt;=(INT(INPUT!$I$1)+INPUT!$I$2),"Washout","On Meds"))))</f>
        <v/>
      </c>
      <c r="F10215">
        <f>IF(B10215="","",1.509*(LN(B10215)^1.084-5.381))</f>
        <v/>
      </c>
      <c r="G10215">
        <f>IF(F10215="","",IF(F10215&lt;0,10*F10215^2,0))</f>
        <v/>
      </c>
      <c r="H10215">
        <f>IF(F10215="","",IF(F10215&gt;0,10*F10215^2,0))</f>
        <v/>
      </c>
    </row>
    <row r="10216">
      <c r="A10216">
        <f>Input!A10216</f>
        <v/>
      </c>
      <c r="B10216">
        <f>IF(ISNUMBER(Input!B10216),IF(AND(Input!B10216&gt;=20,Input!B10216&lt;=700),Input!B10216,""),"")</f>
        <v/>
      </c>
      <c r="C10216">
        <f>IF(B10216="","",INT(A10216))</f>
        <v/>
      </c>
      <c r="D10216">
        <f>IF(B10216="","",HOUR(A10216))</f>
        <v/>
      </c>
      <c r="E10216">
        <f>IF(B10216="","",IF(INPUT!$I$1="","",IF(C10216&lt;(INT(INPUT!$I$1)-INPUT!$I$2),"Off Meds",IF(C10216&lt;=(INT(INPUT!$I$1)+INPUT!$I$2),"Washout","On Meds"))))</f>
        <v/>
      </c>
      <c r="F10216">
        <f>IF(B10216="","",1.509*(LN(B10216)^1.084-5.381))</f>
        <v/>
      </c>
      <c r="G10216">
        <f>IF(F10216="","",IF(F10216&lt;0,10*F10216^2,0))</f>
        <v/>
      </c>
      <c r="H10216">
        <f>IF(F10216="","",IF(F10216&gt;0,10*F10216^2,0))</f>
        <v/>
      </c>
    </row>
    <row r="10217">
      <c r="A10217">
        <f>Input!A10217</f>
        <v/>
      </c>
      <c r="B10217">
        <f>IF(ISNUMBER(Input!B10217),IF(AND(Input!B10217&gt;=20,Input!B10217&lt;=700),Input!B10217,""),"")</f>
        <v/>
      </c>
      <c r="C10217">
        <f>IF(B10217="","",INT(A10217))</f>
        <v/>
      </c>
      <c r="D10217">
        <f>IF(B10217="","",HOUR(A10217))</f>
        <v/>
      </c>
      <c r="E10217">
        <f>IF(B10217="","",IF(INPUT!$I$1="","",IF(C10217&lt;(INT(INPUT!$I$1)-INPUT!$I$2),"Off Meds",IF(C10217&lt;=(INT(INPUT!$I$1)+INPUT!$I$2),"Washout","On Meds"))))</f>
        <v/>
      </c>
      <c r="F10217">
        <f>IF(B10217="","",1.509*(LN(B10217)^1.084-5.381))</f>
        <v/>
      </c>
      <c r="G10217">
        <f>IF(F10217="","",IF(F10217&lt;0,10*F10217^2,0))</f>
        <v/>
      </c>
      <c r="H10217">
        <f>IF(F10217="","",IF(F10217&gt;0,10*F10217^2,0))</f>
        <v/>
      </c>
    </row>
    <row r="10218">
      <c r="A10218">
        <f>Input!A10218</f>
        <v/>
      </c>
      <c r="B10218">
        <f>IF(ISNUMBER(Input!B10218),IF(AND(Input!B10218&gt;=20,Input!B10218&lt;=700),Input!B10218,""),"")</f>
        <v/>
      </c>
      <c r="C10218">
        <f>IF(B10218="","",INT(A10218))</f>
        <v/>
      </c>
      <c r="D10218">
        <f>IF(B10218="","",HOUR(A10218))</f>
        <v/>
      </c>
      <c r="E10218">
        <f>IF(B10218="","",IF(INPUT!$I$1="","",IF(C10218&lt;(INT(INPUT!$I$1)-INPUT!$I$2),"Off Meds",IF(C10218&lt;=(INT(INPUT!$I$1)+INPUT!$I$2),"Washout","On Meds"))))</f>
        <v/>
      </c>
      <c r="F10218">
        <f>IF(B10218="","",1.509*(LN(B10218)^1.084-5.381))</f>
        <v/>
      </c>
      <c r="G10218">
        <f>IF(F10218="","",IF(F10218&lt;0,10*F10218^2,0))</f>
        <v/>
      </c>
      <c r="H10218">
        <f>IF(F10218="","",IF(F10218&gt;0,10*F10218^2,0))</f>
        <v/>
      </c>
    </row>
    <row r="10219">
      <c r="A10219">
        <f>Input!A10219</f>
        <v/>
      </c>
      <c r="B10219">
        <f>IF(ISNUMBER(Input!B10219),IF(AND(Input!B10219&gt;=20,Input!B10219&lt;=700),Input!B10219,""),"")</f>
        <v/>
      </c>
      <c r="C10219">
        <f>IF(B10219="","",INT(A10219))</f>
        <v/>
      </c>
      <c r="D10219">
        <f>IF(B10219="","",HOUR(A10219))</f>
        <v/>
      </c>
      <c r="E10219">
        <f>IF(B10219="","",IF(INPUT!$I$1="","",IF(C10219&lt;(INT(INPUT!$I$1)-INPUT!$I$2),"Off Meds",IF(C10219&lt;=(INT(INPUT!$I$1)+INPUT!$I$2),"Washout","On Meds"))))</f>
        <v/>
      </c>
      <c r="F10219">
        <f>IF(B10219="","",1.509*(LN(B10219)^1.084-5.381))</f>
        <v/>
      </c>
      <c r="G10219">
        <f>IF(F10219="","",IF(F10219&lt;0,10*F10219^2,0))</f>
        <v/>
      </c>
      <c r="H10219">
        <f>IF(F10219="","",IF(F10219&gt;0,10*F10219^2,0))</f>
        <v/>
      </c>
    </row>
    <row r="10220">
      <c r="A10220">
        <f>Input!A10220</f>
        <v/>
      </c>
      <c r="B10220">
        <f>IF(ISNUMBER(Input!B10220),IF(AND(Input!B10220&gt;=20,Input!B10220&lt;=700),Input!B10220,""),"")</f>
        <v/>
      </c>
      <c r="C10220">
        <f>IF(B10220="","",INT(A10220))</f>
        <v/>
      </c>
      <c r="D10220">
        <f>IF(B10220="","",HOUR(A10220))</f>
        <v/>
      </c>
      <c r="E10220">
        <f>IF(B10220="","",IF(INPUT!$I$1="","",IF(C10220&lt;(INT(INPUT!$I$1)-INPUT!$I$2),"Off Meds",IF(C10220&lt;=(INT(INPUT!$I$1)+INPUT!$I$2),"Washout","On Meds"))))</f>
        <v/>
      </c>
      <c r="F10220">
        <f>IF(B10220="","",1.509*(LN(B10220)^1.084-5.381))</f>
        <v/>
      </c>
      <c r="G10220">
        <f>IF(F10220="","",IF(F10220&lt;0,10*F10220^2,0))</f>
        <v/>
      </c>
      <c r="H10220">
        <f>IF(F10220="","",IF(F10220&gt;0,10*F10220^2,0))</f>
        <v/>
      </c>
    </row>
    <row r="10221">
      <c r="A10221">
        <f>Input!A10221</f>
        <v/>
      </c>
      <c r="B10221">
        <f>IF(ISNUMBER(Input!B10221),IF(AND(Input!B10221&gt;=20,Input!B10221&lt;=700),Input!B10221,""),"")</f>
        <v/>
      </c>
      <c r="C10221">
        <f>IF(B10221="","",INT(A10221))</f>
        <v/>
      </c>
      <c r="D10221">
        <f>IF(B10221="","",HOUR(A10221))</f>
        <v/>
      </c>
      <c r="E10221">
        <f>IF(B10221="","",IF(INPUT!$I$1="","",IF(C10221&lt;(INT(INPUT!$I$1)-INPUT!$I$2),"Off Meds",IF(C10221&lt;=(INT(INPUT!$I$1)+INPUT!$I$2),"Washout","On Meds"))))</f>
        <v/>
      </c>
      <c r="F10221">
        <f>IF(B10221="","",1.509*(LN(B10221)^1.084-5.381))</f>
        <v/>
      </c>
      <c r="G10221">
        <f>IF(F10221="","",IF(F10221&lt;0,10*F10221^2,0))</f>
        <v/>
      </c>
      <c r="H10221">
        <f>IF(F10221="","",IF(F10221&gt;0,10*F10221^2,0))</f>
        <v/>
      </c>
    </row>
    <row r="10222">
      <c r="A10222">
        <f>Input!A10222</f>
        <v/>
      </c>
      <c r="B10222">
        <f>IF(ISNUMBER(Input!B10222),IF(AND(Input!B10222&gt;=20,Input!B10222&lt;=700),Input!B10222,""),"")</f>
        <v/>
      </c>
      <c r="C10222">
        <f>IF(B10222="","",INT(A10222))</f>
        <v/>
      </c>
      <c r="D10222">
        <f>IF(B10222="","",HOUR(A10222))</f>
        <v/>
      </c>
      <c r="E10222">
        <f>IF(B10222="","",IF(INPUT!$I$1="","",IF(C10222&lt;(INT(INPUT!$I$1)-INPUT!$I$2),"Off Meds",IF(C10222&lt;=(INT(INPUT!$I$1)+INPUT!$I$2),"Washout","On Meds"))))</f>
        <v/>
      </c>
      <c r="F10222">
        <f>IF(B10222="","",1.509*(LN(B10222)^1.084-5.381))</f>
        <v/>
      </c>
      <c r="G10222">
        <f>IF(F10222="","",IF(F10222&lt;0,10*F10222^2,0))</f>
        <v/>
      </c>
      <c r="H10222">
        <f>IF(F10222="","",IF(F10222&gt;0,10*F10222^2,0))</f>
        <v/>
      </c>
    </row>
    <row r="10223">
      <c r="A10223">
        <f>Input!A10223</f>
        <v/>
      </c>
      <c r="B10223">
        <f>IF(ISNUMBER(Input!B10223),IF(AND(Input!B10223&gt;=20,Input!B10223&lt;=700),Input!B10223,""),"")</f>
        <v/>
      </c>
      <c r="C10223">
        <f>IF(B10223="","",INT(A10223))</f>
        <v/>
      </c>
      <c r="D10223">
        <f>IF(B10223="","",HOUR(A10223))</f>
        <v/>
      </c>
      <c r="E10223">
        <f>IF(B10223="","",IF(INPUT!$I$1="","",IF(C10223&lt;(INT(INPUT!$I$1)-INPUT!$I$2),"Off Meds",IF(C10223&lt;=(INT(INPUT!$I$1)+INPUT!$I$2),"Washout","On Meds"))))</f>
        <v/>
      </c>
      <c r="F10223">
        <f>IF(B10223="","",1.509*(LN(B10223)^1.084-5.381))</f>
        <v/>
      </c>
      <c r="G10223">
        <f>IF(F10223="","",IF(F10223&lt;0,10*F10223^2,0))</f>
        <v/>
      </c>
      <c r="H10223">
        <f>IF(F10223="","",IF(F10223&gt;0,10*F10223^2,0))</f>
        <v/>
      </c>
    </row>
    <row r="10224">
      <c r="A10224">
        <f>Input!A10224</f>
        <v/>
      </c>
      <c r="B10224">
        <f>IF(ISNUMBER(Input!B10224),IF(AND(Input!B10224&gt;=20,Input!B10224&lt;=700),Input!B10224,""),"")</f>
        <v/>
      </c>
      <c r="C10224">
        <f>IF(B10224="","",INT(A10224))</f>
        <v/>
      </c>
      <c r="D10224">
        <f>IF(B10224="","",HOUR(A10224))</f>
        <v/>
      </c>
      <c r="E10224">
        <f>IF(B10224="","",IF(INPUT!$I$1="","",IF(C10224&lt;(INT(INPUT!$I$1)-INPUT!$I$2),"Off Meds",IF(C10224&lt;=(INT(INPUT!$I$1)+INPUT!$I$2),"Washout","On Meds"))))</f>
        <v/>
      </c>
      <c r="F10224">
        <f>IF(B10224="","",1.509*(LN(B10224)^1.084-5.381))</f>
        <v/>
      </c>
      <c r="G10224">
        <f>IF(F10224="","",IF(F10224&lt;0,10*F10224^2,0))</f>
        <v/>
      </c>
      <c r="H10224">
        <f>IF(F10224="","",IF(F10224&gt;0,10*F10224^2,0))</f>
        <v/>
      </c>
    </row>
    <row r="10225">
      <c r="A10225">
        <f>Input!A10225</f>
        <v/>
      </c>
      <c r="B10225">
        <f>IF(ISNUMBER(Input!B10225),IF(AND(Input!B10225&gt;=20,Input!B10225&lt;=700),Input!B10225,""),"")</f>
        <v/>
      </c>
      <c r="C10225">
        <f>IF(B10225="","",INT(A10225))</f>
        <v/>
      </c>
      <c r="D10225">
        <f>IF(B10225="","",HOUR(A10225))</f>
        <v/>
      </c>
      <c r="E10225">
        <f>IF(B10225="","",IF(INPUT!$I$1="","",IF(C10225&lt;(INT(INPUT!$I$1)-INPUT!$I$2),"Off Meds",IF(C10225&lt;=(INT(INPUT!$I$1)+INPUT!$I$2),"Washout","On Meds"))))</f>
        <v/>
      </c>
      <c r="F10225">
        <f>IF(B10225="","",1.509*(LN(B10225)^1.084-5.381))</f>
        <v/>
      </c>
      <c r="G10225">
        <f>IF(F10225="","",IF(F10225&lt;0,10*F10225^2,0))</f>
        <v/>
      </c>
      <c r="H10225">
        <f>IF(F10225="","",IF(F10225&gt;0,10*F10225^2,0))</f>
        <v/>
      </c>
    </row>
    <row r="10226">
      <c r="A10226">
        <f>Input!A10226</f>
        <v/>
      </c>
      <c r="B10226">
        <f>IF(ISNUMBER(Input!B10226),IF(AND(Input!B10226&gt;=20,Input!B10226&lt;=700),Input!B10226,""),"")</f>
        <v/>
      </c>
      <c r="C10226">
        <f>IF(B10226="","",INT(A10226))</f>
        <v/>
      </c>
      <c r="D10226">
        <f>IF(B10226="","",HOUR(A10226))</f>
        <v/>
      </c>
      <c r="E10226">
        <f>IF(B10226="","",IF(INPUT!$I$1="","",IF(C10226&lt;(INT(INPUT!$I$1)-INPUT!$I$2),"Off Meds",IF(C10226&lt;=(INT(INPUT!$I$1)+INPUT!$I$2),"Washout","On Meds"))))</f>
        <v/>
      </c>
      <c r="F10226">
        <f>IF(B10226="","",1.509*(LN(B10226)^1.084-5.381))</f>
        <v/>
      </c>
      <c r="G10226">
        <f>IF(F10226="","",IF(F10226&lt;0,10*F10226^2,0))</f>
        <v/>
      </c>
      <c r="H10226">
        <f>IF(F10226="","",IF(F10226&gt;0,10*F10226^2,0))</f>
        <v/>
      </c>
    </row>
    <row r="10227">
      <c r="A10227">
        <f>Input!A10227</f>
        <v/>
      </c>
      <c r="B10227">
        <f>IF(ISNUMBER(Input!B10227),IF(AND(Input!B10227&gt;=20,Input!B10227&lt;=700),Input!B10227,""),"")</f>
        <v/>
      </c>
      <c r="C10227">
        <f>IF(B10227="","",INT(A10227))</f>
        <v/>
      </c>
      <c r="D10227">
        <f>IF(B10227="","",HOUR(A10227))</f>
        <v/>
      </c>
      <c r="E10227">
        <f>IF(B10227="","",IF(INPUT!$I$1="","",IF(C10227&lt;(INT(INPUT!$I$1)-INPUT!$I$2),"Off Meds",IF(C10227&lt;=(INT(INPUT!$I$1)+INPUT!$I$2),"Washout","On Meds"))))</f>
        <v/>
      </c>
      <c r="F10227">
        <f>IF(B10227="","",1.509*(LN(B10227)^1.084-5.381))</f>
        <v/>
      </c>
      <c r="G10227">
        <f>IF(F10227="","",IF(F10227&lt;0,10*F10227^2,0))</f>
        <v/>
      </c>
      <c r="H10227">
        <f>IF(F10227="","",IF(F10227&gt;0,10*F10227^2,0))</f>
        <v/>
      </c>
    </row>
    <row r="10228">
      <c r="A10228">
        <f>Input!A10228</f>
        <v/>
      </c>
      <c r="B10228">
        <f>IF(ISNUMBER(Input!B10228),IF(AND(Input!B10228&gt;=20,Input!B10228&lt;=700),Input!B10228,""),"")</f>
        <v/>
      </c>
      <c r="C10228">
        <f>IF(B10228="","",INT(A10228))</f>
        <v/>
      </c>
      <c r="D10228">
        <f>IF(B10228="","",HOUR(A10228))</f>
        <v/>
      </c>
      <c r="E10228">
        <f>IF(B10228="","",IF(INPUT!$I$1="","",IF(C10228&lt;(INT(INPUT!$I$1)-INPUT!$I$2),"Off Meds",IF(C10228&lt;=(INT(INPUT!$I$1)+INPUT!$I$2),"Washout","On Meds"))))</f>
        <v/>
      </c>
      <c r="F10228">
        <f>IF(B10228="","",1.509*(LN(B10228)^1.084-5.381))</f>
        <v/>
      </c>
      <c r="G10228">
        <f>IF(F10228="","",IF(F10228&lt;0,10*F10228^2,0))</f>
        <v/>
      </c>
      <c r="H10228">
        <f>IF(F10228="","",IF(F10228&gt;0,10*F10228^2,0))</f>
        <v/>
      </c>
    </row>
    <row r="10229">
      <c r="A10229">
        <f>Input!A10229</f>
        <v/>
      </c>
      <c r="B10229">
        <f>IF(ISNUMBER(Input!B10229),IF(AND(Input!B10229&gt;=20,Input!B10229&lt;=700),Input!B10229,""),"")</f>
        <v/>
      </c>
      <c r="C10229">
        <f>IF(B10229="","",INT(A10229))</f>
        <v/>
      </c>
      <c r="D10229">
        <f>IF(B10229="","",HOUR(A10229))</f>
        <v/>
      </c>
      <c r="E10229">
        <f>IF(B10229="","",IF(INPUT!$I$1="","",IF(C10229&lt;(INT(INPUT!$I$1)-INPUT!$I$2),"Off Meds",IF(C10229&lt;=(INT(INPUT!$I$1)+INPUT!$I$2),"Washout","On Meds"))))</f>
        <v/>
      </c>
      <c r="F10229">
        <f>IF(B10229="","",1.509*(LN(B10229)^1.084-5.381))</f>
        <v/>
      </c>
      <c r="G10229">
        <f>IF(F10229="","",IF(F10229&lt;0,10*F10229^2,0))</f>
        <v/>
      </c>
      <c r="H10229">
        <f>IF(F10229="","",IF(F10229&gt;0,10*F10229^2,0))</f>
        <v/>
      </c>
    </row>
    <row r="10230">
      <c r="A10230">
        <f>Input!A10230</f>
        <v/>
      </c>
      <c r="B10230">
        <f>IF(ISNUMBER(Input!B10230),IF(AND(Input!B10230&gt;=20,Input!B10230&lt;=700),Input!B10230,""),"")</f>
        <v/>
      </c>
      <c r="C10230">
        <f>IF(B10230="","",INT(A10230))</f>
        <v/>
      </c>
      <c r="D10230">
        <f>IF(B10230="","",HOUR(A10230))</f>
        <v/>
      </c>
      <c r="E10230">
        <f>IF(B10230="","",IF(INPUT!$I$1="","",IF(C10230&lt;(INT(INPUT!$I$1)-INPUT!$I$2),"Off Meds",IF(C10230&lt;=(INT(INPUT!$I$1)+INPUT!$I$2),"Washout","On Meds"))))</f>
        <v/>
      </c>
      <c r="F10230">
        <f>IF(B10230="","",1.509*(LN(B10230)^1.084-5.381))</f>
        <v/>
      </c>
      <c r="G10230">
        <f>IF(F10230="","",IF(F10230&lt;0,10*F10230^2,0))</f>
        <v/>
      </c>
      <c r="H10230">
        <f>IF(F10230="","",IF(F10230&gt;0,10*F10230^2,0))</f>
        <v/>
      </c>
    </row>
    <row r="10231">
      <c r="A10231">
        <f>Input!A10231</f>
        <v/>
      </c>
      <c r="B10231">
        <f>IF(ISNUMBER(Input!B10231),IF(AND(Input!B10231&gt;=20,Input!B10231&lt;=700),Input!B10231,""),"")</f>
        <v/>
      </c>
      <c r="C10231">
        <f>IF(B10231="","",INT(A10231))</f>
        <v/>
      </c>
      <c r="D10231">
        <f>IF(B10231="","",HOUR(A10231))</f>
        <v/>
      </c>
      <c r="E10231">
        <f>IF(B10231="","",IF(INPUT!$I$1="","",IF(C10231&lt;(INT(INPUT!$I$1)-INPUT!$I$2),"Off Meds",IF(C10231&lt;=(INT(INPUT!$I$1)+INPUT!$I$2),"Washout","On Meds"))))</f>
        <v/>
      </c>
      <c r="F10231">
        <f>IF(B10231="","",1.509*(LN(B10231)^1.084-5.381))</f>
        <v/>
      </c>
      <c r="G10231">
        <f>IF(F10231="","",IF(F10231&lt;0,10*F10231^2,0))</f>
        <v/>
      </c>
      <c r="H10231">
        <f>IF(F10231="","",IF(F10231&gt;0,10*F10231^2,0))</f>
        <v/>
      </c>
    </row>
    <row r="10232">
      <c r="A10232">
        <f>Input!A10232</f>
        <v/>
      </c>
      <c r="B10232">
        <f>IF(ISNUMBER(Input!B10232),IF(AND(Input!B10232&gt;=20,Input!B10232&lt;=700),Input!B10232,""),"")</f>
        <v/>
      </c>
      <c r="C10232">
        <f>IF(B10232="","",INT(A10232))</f>
        <v/>
      </c>
      <c r="D10232">
        <f>IF(B10232="","",HOUR(A10232))</f>
        <v/>
      </c>
      <c r="E10232">
        <f>IF(B10232="","",IF(INPUT!$I$1="","",IF(C10232&lt;(INT(INPUT!$I$1)-INPUT!$I$2),"Off Meds",IF(C10232&lt;=(INT(INPUT!$I$1)+INPUT!$I$2),"Washout","On Meds"))))</f>
        <v/>
      </c>
      <c r="F10232">
        <f>IF(B10232="","",1.509*(LN(B10232)^1.084-5.381))</f>
        <v/>
      </c>
      <c r="G10232">
        <f>IF(F10232="","",IF(F10232&lt;0,10*F10232^2,0))</f>
        <v/>
      </c>
      <c r="H10232">
        <f>IF(F10232="","",IF(F10232&gt;0,10*F10232^2,0))</f>
        <v/>
      </c>
    </row>
    <row r="10233">
      <c r="A10233">
        <f>Input!A10233</f>
        <v/>
      </c>
      <c r="B10233">
        <f>IF(ISNUMBER(Input!B10233),IF(AND(Input!B10233&gt;=20,Input!B10233&lt;=700),Input!B10233,""),"")</f>
        <v/>
      </c>
      <c r="C10233">
        <f>IF(B10233="","",INT(A10233))</f>
        <v/>
      </c>
      <c r="D10233">
        <f>IF(B10233="","",HOUR(A10233))</f>
        <v/>
      </c>
      <c r="E10233">
        <f>IF(B10233="","",IF(INPUT!$I$1="","",IF(C10233&lt;(INT(INPUT!$I$1)-INPUT!$I$2),"Off Meds",IF(C10233&lt;=(INT(INPUT!$I$1)+INPUT!$I$2),"Washout","On Meds"))))</f>
        <v/>
      </c>
      <c r="F10233">
        <f>IF(B10233="","",1.509*(LN(B10233)^1.084-5.381))</f>
        <v/>
      </c>
      <c r="G10233">
        <f>IF(F10233="","",IF(F10233&lt;0,10*F10233^2,0))</f>
        <v/>
      </c>
      <c r="H10233">
        <f>IF(F10233="","",IF(F10233&gt;0,10*F10233^2,0))</f>
        <v/>
      </c>
    </row>
    <row r="10234">
      <c r="A10234">
        <f>Input!A10234</f>
        <v/>
      </c>
      <c r="B10234">
        <f>IF(ISNUMBER(Input!B10234),IF(AND(Input!B10234&gt;=20,Input!B10234&lt;=700),Input!B10234,""),"")</f>
        <v/>
      </c>
      <c r="C10234">
        <f>IF(B10234="","",INT(A10234))</f>
        <v/>
      </c>
      <c r="D10234">
        <f>IF(B10234="","",HOUR(A10234))</f>
        <v/>
      </c>
      <c r="E10234">
        <f>IF(B10234="","",IF(INPUT!$I$1="","",IF(C10234&lt;(INT(INPUT!$I$1)-INPUT!$I$2),"Off Meds",IF(C10234&lt;=(INT(INPUT!$I$1)+INPUT!$I$2),"Washout","On Meds"))))</f>
        <v/>
      </c>
      <c r="F10234">
        <f>IF(B10234="","",1.509*(LN(B10234)^1.084-5.381))</f>
        <v/>
      </c>
      <c r="G10234">
        <f>IF(F10234="","",IF(F10234&lt;0,10*F10234^2,0))</f>
        <v/>
      </c>
      <c r="H10234">
        <f>IF(F10234="","",IF(F10234&gt;0,10*F10234^2,0))</f>
        <v/>
      </c>
    </row>
    <row r="10235">
      <c r="A10235">
        <f>Input!A10235</f>
        <v/>
      </c>
      <c r="B10235">
        <f>IF(ISNUMBER(Input!B10235),IF(AND(Input!B10235&gt;=20,Input!B10235&lt;=700),Input!B10235,""),"")</f>
        <v/>
      </c>
      <c r="C10235">
        <f>IF(B10235="","",INT(A10235))</f>
        <v/>
      </c>
      <c r="D10235">
        <f>IF(B10235="","",HOUR(A10235))</f>
        <v/>
      </c>
      <c r="E10235">
        <f>IF(B10235="","",IF(INPUT!$I$1="","",IF(C10235&lt;(INT(INPUT!$I$1)-INPUT!$I$2),"Off Meds",IF(C10235&lt;=(INT(INPUT!$I$1)+INPUT!$I$2),"Washout","On Meds"))))</f>
        <v/>
      </c>
      <c r="F10235">
        <f>IF(B10235="","",1.509*(LN(B10235)^1.084-5.381))</f>
        <v/>
      </c>
      <c r="G10235">
        <f>IF(F10235="","",IF(F10235&lt;0,10*F10235^2,0))</f>
        <v/>
      </c>
      <c r="H10235">
        <f>IF(F10235="","",IF(F10235&gt;0,10*F10235^2,0))</f>
        <v/>
      </c>
    </row>
    <row r="10236">
      <c r="A10236">
        <f>Input!A10236</f>
        <v/>
      </c>
      <c r="B10236">
        <f>IF(ISNUMBER(Input!B10236),IF(AND(Input!B10236&gt;=20,Input!B10236&lt;=700),Input!B10236,""),"")</f>
        <v/>
      </c>
      <c r="C10236">
        <f>IF(B10236="","",INT(A10236))</f>
        <v/>
      </c>
      <c r="D10236">
        <f>IF(B10236="","",HOUR(A10236))</f>
        <v/>
      </c>
      <c r="E10236">
        <f>IF(B10236="","",IF(INPUT!$I$1="","",IF(C10236&lt;(INT(INPUT!$I$1)-INPUT!$I$2),"Off Meds",IF(C10236&lt;=(INT(INPUT!$I$1)+INPUT!$I$2),"Washout","On Meds"))))</f>
        <v/>
      </c>
      <c r="F10236">
        <f>IF(B10236="","",1.509*(LN(B10236)^1.084-5.381))</f>
        <v/>
      </c>
      <c r="G10236">
        <f>IF(F10236="","",IF(F10236&lt;0,10*F10236^2,0))</f>
        <v/>
      </c>
      <c r="H10236">
        <f>IF(F10236="","",IF(F10236&gt;0,10*F10236^2,0))</f>
        <v/>
      </c>
    </row>
    <row r="10237">
      <c r="A10237">
        <f>Input!A10237</f>
        <v/>
      </c>
      <c r="B10237">
        <f>IF(ISNUMBER(Input!B10237),IF(AND(Input!B10237&gt;=20,Input!B10237&lt;=700),Input!B10237,""),"")</f>
        <v/>
      </c>
      <c r="C10237">
        <f>IF(B10237="","",INT(A10237))</f>
        <v/>
      </c>
      <c r="D10237">
        <f>IF(B10237="","",HOUR(A10237))</f>
        <v/>
      </c>
      <c r="E10237">
        <f>IF(B10237="","",IF(INPUT!$I$1="","",IF(C10237&lt;(INT(INPUT!$I$1)-INPUT!$I$2),"Off Meds",IF(C10237&lt;=(INT(INPUT!$I$1)+INPUT!$I$2),"Washout","On Meds"))))</f>
        <v/>
      </c>
      <c r="F10237">
        <f>IF(B10237="","",1.509*(LN(B10237)^1.084-5.381))</f>
        <v/>
      </c>
      <c r="G10237">
        <f>IF(F10237="","",IF(F10237&lt;0,10*F10237^2,0))</f>
        <v/>
      </c>
      <c r="H10237">
        <f>IF(F10237="","",IF(F10237&gt;0,10*F10237^2,0))</f>
        <v/>
      </c>
    </row>
    <row r="10238">
      <c r="A10238">
        <f>Input!A10238</f>
        <v/>
      </c>
      <c r="B10238">
        <f>IF(ISNUMBER(Input!B10238),IF(AND(Input!B10238&gt;=20,Input!B10238&lt;=700),Input!B10238,""),"")</f>
        <v/>
      </c>
      <c r="C10238">
        <f>IF(B10238="","",INT(A10238))</f>
        <v/>
      </c>
      <c r="D10238">
        <f>IF(B10238="","",HOUR(A10238))</f>
        <v/>
      </c>
      <c r="E10238">
        <f>IF(B10238="","",IF(INPUT!$I$1="","",IF(C10238&lt;(INT(INPUT!$I$1)-INPUT!$I$2),"Off Meds",IF(C10238&lt;=(INT(INPUT!$I$1)+INPUT!$I$2),"Washout","On Meds"))))</f>
        <v/>
      </c>
      <c r="F10238">
        <f>IF(B10238="","",1.509*(LN(B10238)^1.084-5.381))</f>
        <v/>
      </c>
      <c r="G10238">
        <f>IF(F10238="","",IF(F10238&lt;0,10*F10238^2,0))</f>
        <v/>
      </c>
      <c r="H10238">
        <f>IF(F10238="","",IF(F10238&gt;0,10*F10238^2,0))</f>
        <v/>
      </c>
    </row>
    <row r="10239">
      <c r="A10239">
        <f>Input!A10239</f>
        <v/>
      </c>
      <c r="B10239">
        <f>IF(ISNUMBER(Input!B10239),IF(AND(Input!B10239&gt;=20,Input!B10239&lt;=700),Input!B10239,""),"")</f>
        <v/>
      </c>
      <c r="C10239">
        <f>IF(B10239="","",INT(A10239))</f>
        <v/>
      </c>
      <c r="D10239">
        <f>IF(B10239="","",HOUR(A10239))</f>
        <v/>
      </c>
      <c r="E10239">
        <f>IF(B10239="","",IF(INPUT!$I$1="","",IF(C10239&lt;(INT(INPUT!$I$1)-INPUT!$I$2),"Off Meds",IF(C10239&lt;=(INT(INPUT!$I$1)+INPUT!$I$2),"Washout","On Meds"))))</f>
        <v/>
      </c>
      <c r="F10239">
        <f>IF(B10239="","",1.509*(LN(B10239)^1.084-5.381))</f>
        <v/>
      </c>
      <c r="G10239">
        <f>IF(F10239="","",IF(F10239&lt;0,10*F10239^2,0))</f>
        <v/>
      </c>
      <c r="H10239">
        <f>IF(F10239="","",IF(F10239&gt;0,10*F10239^2,0))</f>
        <v/>
      </c>
    </row>
    <row r="10240">
      <c r="A10240">
        <f>Input!A10240</f>
        <v/>
      </c>
      <c r="B10240">
        <f>IF(ISNUMBER(Input!B10240),IF(AND(Input!B10240&gt;=20,Input!B10240&lt;=700),Input!B10240,""),"")</f>
        <v/>
      </c>
      <c r="C10240">
        <f>IF(B10240="","",INT(A10240))</f>
        <v/>
      </c>
      <c r="D10240">
        <f>IF(B10240="","",HOUR(A10240))</f>
        <v/>
      </c>
      <c r="E10240">
        <f>IF(B10240="","",IF(INPUT!$I$1="","",IF(C10240&lt;(INT(INPUT!$I$1)-INPUT!$I$2),"Off Meds",IF(C10240&lt;=(INT(INPUT!$I$1)+INPUT!$I$2),"Washout","On Meds"))))</f>
        <v/>
      </c>
      <c r="F10240">
        <f>IF(B10240="","",1.509*(LN(B10240)^1.084-5.381))</f>
        <v/>
      </c>
      <c r="G10240">
        <f>IF(F10240="","",IF(F10240&lt;0,10*F10240^2,0))</f>
        <v/>
      </c>
      <c r="H10240">
        <f>IF(F10240="","",IF(F10240&gt;0,10*F10240^2,0))</f>
        <v/>
      </c>
    </row>
    <row r="10241">
      <c r="A10241">
        <f>Input!A10241</f>
        <v/>
      </c>
      <c r="B10241">
        <f>IF(ISNUMBER(Input!B10241),IF(AND(Input!B10241&gt;=20,Input!B10241&lt;=700),Input!B10241,""),"")</f>
        <v/>
      </c>
      <c r="C10241">
        <f>IF(B10241="","",INT(A10241))</f>
        <v/>
      </c>
      <c r="D10241">
        <f>IF(B10241="","",HOUR(A10241))</f>
        <v/>
      </c>
      <c r="E10241">
        <f>IF(B10241="","",IF(INPUT!$I$1="","",IF(C10241&lt;(INT(INPUT!$I$1)-INPUT!$I$2),"Off Meds",IF(C10241&lt;=(INT(INPUT!$I$1)+INPUT!$I$2),"Washout","On Meds"))))</f>
        <v/>
      </c>
      <c r="F10241">
        <f>IF(B10241="","",1.509*(LN(B10241)^1.084-5.381))</f>
        <v/>
      </c>
      <c r="G10241">
        <f>IF(F10241="","",IF(F10241&lt;0,10*F10241^2,0))</f>
        <v/>
      </c>
      <c r="H10241">
        <f>IF(F10241="","",IF(F10241&gt;0,10*F10241^2,0))</f>
        <v/>
      </c>
    </row>
    <row r="10242">
      <c r="A10242">
        <f>Input!A10242</f>
        <v/>
      </c>
      <c r="B10242">
        <f>IF(ISNUMBER(Input!B10242),IF(AND(Input!B10242&gt;=20,Input!B10242&lt;=700),Input!B10242,""),"")</f>
        <v/>
      </c>
      <c r="C10242">
        <f>IF(B10242="","",INT(A10242))</f>
        <v/>
      </c>
      <c r="D10242">
        <f>IF(B10242="","",HOUR(A10242))</f>
        <v/>
      </c>
      <c r="E10242">
        <f>IF(B10242="","",IF(INPUT!$I$1="","",IF(C10242&lt;(INT(INPUT!$I$1)-INPUT!$I$2),"Off Meds",IF(C10242&lt;=(INT(INPUT!$I$1)+INPUT!$I$2),"Washout","On Meds"))))</f>
        <v/>
      </c>
      <c r="F10242">
        <f>IF(B10242="","",1.509*(LN(B10242)^1.084-5.381))</f>
        <v/>
      </c>
      <c r="G10242">
        <f>IF(F10242="","",IF(F10242&lt;0,10*F10242^2,0))</f>
        <v/>
      </c>
      <c r="H10242">
        <f>IF(F10242="","",IF(F10242&gt;0,10*F10242^2,0))</f>
        <v/>
      </c>
    </row>
    <row r="10243">
      <c r="A10243">
        <f>Input!A10243</f>
        <v/>
      </c>
      <c r="B10243">
        <f>IF(ISNUMBER(Input!B10243),IF(AND(Input!B10243&gt;=20,Input!B10243&lt;=700),Input!B10243,""),"")</f>
        <v/>
      </c>
      <c r="C10243">
        <f>IF(B10243="","",INT(A10243))</f>
        <v/>
      </c>
      <c r="D10243">
        <f>IF(B10243="","",HOUR(A10243))</f>
        <v/>
      </c>
      <c r="E10243">
        <f>IF(B10243="","",IF(INPUT!$I$1="","",IF(C10243&lt;(INT(INPUT!$I$1)-INPUT!$I$2),"Off Meds",IF(C10243&lt;=(INT(INPUT!$I$1)+INPUT!$I$2),"Washout","On Meds"))))</f>
        <v/>
      </c>
      <c r="F10243">
        <f>IF(B10243="","",1.509*(LN(B10243)^1.084-5.381))</f>
        <v/>
      </c>
      <c r="G10243">
        <f>IF(F10243="","",IF(F10243&lt;0,10*F10243^2,0))</f>
        <v/>
      </c>
      <c r="H10243">
        <f>IF(F10243="","",IF(F10243&gt;0,10*F10243^2,0))</f>
        <v/>
      </c>
    </row>
    <row r="10244">
      <c r="A10244">
        <f>Input!A10244</f>
        <v/>
      </c>
      <c r="B10244">
        <f>IF(ISNUMBER(Input!B10244),IF(AND(Input!B10244&gt;=20,Input!B10244&lt;=700),Input!B10244,""),"")</f>
        <v/>
      </c>
      <c r="C10244">
        <f>IF(B10244="","",INT(A10244))</f>
        <v/>
      </c>
      <c r="D10244">
        <f>IF(B10244="","",HOUR(A10244))</f>
        <v/>
      </c>
      <c r="E10244">
        <f>IF(B10244="","",IF(INPUT!$I$1="","",IF(C10244&lt;(INT(INPUT!$I$1)-INPUT!$I$2),"Off Meds",IF(C10244&lt;=(INT(INPUT!$I$1)+INPUT!$I$2),"Washout","On Meds"))))</f>
        <v/>
      </c>
      <c r="F10244">
        <f>IF(B10244="","",1.509*(LN(B10244)^1.084-5.381))</f>
        <v/>
      </c>
      <c r="G10244">
        <f>IF(F10244="","",IF(F10244&lt;0,10*F10244^2,0))</f>
        <v/>
      </c>
      <c r="H10244">
        <f>IF(F10244="","",IF(F10244&gt;0,10*F10244^2,0))</f>
        <v/>
      </c>
    </row>
    <row r="10245">
      <c r="A10245">
        <f>Input!A10245</f>
        <v/>
      </c>
      <c r="B10245">
        <f>IF(ISNUMBER(Input!B10245),IF(AND(Input!B10245&gt;=20,Input!B10245&lt;=700),Input!B10245,""),"")</f>
        <v/>
      </c>
      <c r="C10245">
        <f>IF(B10245="","",INT(A10245))</f>
        <v/>
      </c>
      <c r="D10245">
        <f>IF(B10245="","",HOUR(A10245))</f>
        <v/>
      </c>
      <c r="E10245">
        <f>IF(B10245="","",IF(INPUT!$I$1="","",IF(C10245&lt;(INT(INPUT!$I$1)-INPUT!$I$2),"Off Meds",IF(C10245&lt;=(INT(INPUT!$I$1)+INPUT!$I$2),"Washout","On Meds"))))</f>
        <v/>
      </c>
      <c r="F10245">
        <f>IF(B10245="","",1.509*(LN(B10245)^1.084-5.381))</f>
        <v/>
      </c>
      <c r="G10245">
        <f>IF(F10245="","",IF(F10245&lt;0,10*F10245^2,0))</f>
        <v/>
      </c>
      <c r="H10245">
        <f>IF(F10245="","",IF(F10245&gt;0,10*F10245^2,0))</f>
        <v/>
      </c>
    </row>
    <row r="10246">
      <c r="A10246">
        <f>Input!A10246</f>
        <v/>
      </c>
      <c r="B10246">
        <f>IF(ISNUMBER(Input!B10246),IF(AND(Input!B10246&gt;=20,Input!B10246&lt;=700),Input!B10246,""),"")</f>
        <v/>
      </c>
      <c r="C10246">
        <f>IF(B10246="","",INT(A10246))</f>
        <v/>
      </c>
      <c r="D10246">
        <f>IF(B10246="","",HOUR(A10246))</f>
        <v/>
      </c>
      <c r="E10246">
        <f>IF(B10246="","",IF(INPUT!$I$1="","",IF(C10246&lt;(INT(INPUT!$I$1)-INPUT!$I$2),"Off Meds",IF(C10246&lt;=(INT(INPUT!$I$1)+INPUT!$I$2),"Washout","On Meds"))))</f>
        <v/>
      </c>
      <c r="F10246">
        <f>IF(B10246="","",1.509*(LN(B10246)^1.084-5.381))</f>
        <v/>
      </c>
      <c r="G10246">
        <f>IF(F10246="","",IF(F10246&lt;0,10*F10246^2,0))</f>
        <v/>
      </c>
      <c r="H10246">
        <f>IF(F10246="","",IF(F10246&gt;0,10*F10246^2,0))</f>
        <v/>
      </c>
    </row>
    <row r="10247">
      <c r="A10247">
        <f>Input!A10247</f>
        <v/>
      </c>
      <c r="B10247">
        <f>IF(ISNUMBER(Input!B10247),IF(AND(Input!B10247&gt;=20,Input!B10247&lt;=700),Input!B10247,""),"")</f>
        <v/>
      </c>
      <c r="C10247">
        <f>IF(B10247="","",INT(A10247))</f>
        <v/>
      </c>
      <c r="D10247">
        <f>IF(B10247="","",HOUR(A10247))</f>
        <v/>
      </c>
      <c r="E10247">
        <f>IF(B10247="","",IF(INPUT!$I$1="","",IF(C10247&lt;(INT(INPUT!$I$1)-INPUT!$I$2),"Off Meds",IF(C10247&lt;=(INT(INPUT!$I$1)+INPUT!$I$2),"Washout","On Meds"))))</f>
        <v/>
      </c>
      <c r="F10247">
        <f>IF(B10247="","",1.509*(LN(B10247)^1.084-5.381))</f>
        <v/>
      </c>
      <c r="G10247">
        <f>IF(F10247="","",IF(F10247&lt;0,10*F10247^2,0))</f>
        <v/>
      </c>
      <c r="H10247">
        <f>IF(F10247="","",IF(F10247&gt;0,10*F10247^2,0))</f>
        <v/>
      </c>
    </row>
    <row r="10248">
      <c r="A10248">
        <f>Input!A10248</f>
        <v/>
      </c>
      <c r="B10248">
        <f>IF(ISNUMBER(Input!B10248),IF(AND(Input!B10248&gt;=20,Input!B10248&lt;=700),Input!B10248,""),"")</f>
        <v/>
      </c>
      <c r="C10248">
        <f>IF(B10248="","",INT(A10248))</f>
        <v/>
      </c>
      <c r="D10248">
        <f>IF(B10248="","",HOUR(A10248))</f>
        <v/>
      </c>
      <c r="E10248">
        <f>IF(B10248="","",IF(INPUT!$I$1="","",IF(C10248&lt;(INT(INPUT!$I$1)-INPUT!$I$2),"Off Meds",IF(C10248&lt;=(INT(INPUT!$I$1)+INPUT!$I$2),"Washout","On Meds"))))</f>
        <v/>
      </c>
      <c r="F10248">
        <f>IF(B10248="","",1.509*(LN(B10248)^1.084-5.381))</f>
        <v/>
      </c>
      <c r="G10248">
        <f>IF(F10248="","",IF(F10248&lt;0,10*F10248^2,0))</f>
        <v/>
      </c>
      <c r="H10248">
        <f>IF(F10248="","",IF(F10248&gt;0,10*F10248^2,0))</f>
        <v/>
      </c>
    </row>
    <row r="10249">
      <c r="A10249">
        <f>Input!A10249</f>
        <v/>
      </c>
      <c r="B10249">
        <f>IF(ISNUMBER(Input!B10249),IF(AND(Input!B10249&gt;=20,Input!B10249&lt;=700),Input!B10249,""),"")</f>
        <v/>
      </c>
      <c r="C10249">
        <f>IF(B10249="","",INT(A10249))</f>
        <v/>
      </c>
      <c r="D10249">
        <f>IF(B10249="","",HOUR(A10249))</f>
        <v/>
      </c>
      <c r="E10249">
        <f>IF(B10249="","",IF(INPUT!$I$1="","",IF(C10249&lt;(INT(INPUT!$I$1)-INPUT!$I$2),"Off Meds",IF(C10249&lt;=(INT(INPUT!$I$1)+INPUT!$I$2),"Washout","On Meds"))))</f>
        <v/>
      </c>
      <c r="F10249">
        <f>IF(B10249="","",1.509*(LN(B10249)^1.084-5.381))</f>
        <v/>
      </c>
      <c r="G10249">
        <f>IF(F10249="","",IF(F10249&lt;0,10*F10249^2,0))</f>
        <v/>
      </c>
      <c r="H10249">
        <f>IF(F10249="","",IF(F10249&gt;0,10*F10249^2,0))</f>
        <v/>
      </c>
    </row>
    <row r="10250">
      <c r="A10250">
        <f>Input!A10250</f>
        <v/>
      </c>
      <c r="B10250">
        <f>IF(ISNUMBER(Input!B10250),IF(AND(Input!B10250&gt;=20,Input!B10250&lt;=700),Input!B10250,""),"")</f>
        <v/>
      </c>
      <c r="C10250">
        <f>IF(B10250="","",INT(A10250))</f>
        <v/>
      </c>
      <c r="D10250">
        <f>IF(B10250="","",HOUR(A10250))</f>
        <v/>
      </c>
      <c r="E10250">
        <f>IF(B10250="","",IF(INPUT!$I$1="","",IF(C10250&lt;(INT(INPUT!$I$1)-INPUT!$I$2),"Off Meds",IF(C10250&lt;=(INT(INPUT!$I$1)+INPUT!$I$2),"Washout","On Meds"))))</f>
        <v/>
      </c>
      <c r="F10250">
        <f>IF(B10250="","",1.509*(LN(B10250)^1.084-5.381))</f>
        <v/>
      </c>
      <c r="G10250">
        <f>IF(F10250="","",IF(F10250&lt;0,10*F10250^2,0))</f>
        <v/>
      </c>
      <c r="H10250">
        <f>IF(F10250="","",IF(F10250&gt;0,10*F10250^2,0))</f>
        <v/>
      </c>
    </row>
    <row r="10251">
      <c r="A10251">
        <f>Input!A10251</f>
        <v/>
      </c>
      <c r="B10251">
        <f>IF(ISNUMBER(Input!B10251),IF(AND(Input!B10251&gt;=20,Input!B10251&lt;=700),Input!B10251,""),"")</f>
        <v/>
      </c>
      <c r="C10251">
        <f>IF(B10251="","",INT(A10251))</f>
        <v/>
      </c>
      <c r="D10251">
        <f>IF(B10251="","",HOUR(A10251))</f>
        <v/>
      </c>
      <c r="E10251">
        <f>IF(B10251="","",IF(INPUT!$I$1="","",IF(C10251&lt;(INT(INPUT!$I$1)-INPUT!$I$2),"Off Meds",IF(C10251&lt;=(INT(INPUT!$I$1)+INPUT!$I$2),"Washout","On Meds"))))</f>
        <v/>
      </c>
      <c r="F10251">
        <f>IF(B10251="","",1.509*(LN(B10251)^1.084-5.381))</f>
        <v/>
      </c>
      <c r="G10251">
        <f>IF(F10251="","",IF(F10251&lt;0,10*F10251^2,0))</f>
        <v/>
      </c>
      <c r="H10251">
        <f>IF(F10251="","",IF(F10251&gt;0,10*F10251^2,0))</f>
        <v/>
      </c>
    </row>
    <row r="10252">
      <c r="A10252">
        <f>Input!A10252</f>
        <v/>
      </c>
      <c r="B10252">
        <f>IF(ISNUMBER(Input!B10252),IF(AND(Input!B10252&gt;=20,Input!B10252&lt;=700),Input!B10252,""),"")</f>
        <v/>
      </c>
      <c r="C10252">
        <f>IF(B10252="","",INT(A10252))</f>
        <v/>
      </c>
      <c r="D10252">
        <f>IF(B10252="","",HOUR(A10252))</f>
        <v/>
      </c>
      <c r="E10252">
        <f>IF(B10252="","",IF(INPUT!$I$1="","",IF(C10252&lt;(INT(INPUT!$I$1)-INPUT!$I$2),"Off Meds",IF(C10252&lt;=(INT(INPUT!$I$1)+INPUT!$I$2),"Washout","On Meds"))))</f>
        <v/>
      </c>
      <c r="F10252">
        <f>IF(B10252="","",1.509*(LN(B10252)^1.084-5.381))</f>
        <v/>
      </c>
      <c r="G10252">
        <f>IF(F10252="","",IF(F10252&lt;0,10*F10252^2,0))</f>
        <v/>
      </c>
      <c r="H10252">
        <f>IF(F10252="","",IF(F10252&gt;0,10*F10252^2,0))</f>
        <v/>
      </c>
    </row>
    <row r="10253">
      <c r="A10253">
        <f>Input!A10253</f>
        <v/>
      </c>
      <c r="B10253">
        <f>IF(ISNUMBER(Input!B10253),IF(AND(Input!B10253&gt;=20,Input!B10253&lt;=700),Input!B10253,""),"")</f>
        <v/>
      </c>
      <c r="C10253">
        <f>IF(B10253="","",INT(A10253))</f>
        <v/>
      </c>
      <c r="D10253">
        <f>IF(B10253="","",HOUR(A10253))</f>
        <v/>
      </c>
      <c r="E10253">
        <f>IF(B10253="","",IF(INPUT!$I$1="","",IF(C10253&lt;(INT(INPUT!$I$1)-INPUT!$I$2),"Off Meds",IF(C10253&lt;=(INT(INPUT!$I$1)+INPUT!$I$2),"Washout","On Meds"))))</f>
        <v/>
      </c>
      <c r="F10253">
        <f>IF(B10253="","",1.509*(LN(B10253)^1.084-5.381))</f>
        <v/>
      </c>
      <c r="G10253">
        <f>IF(F10253="","",IF(F10253&lt;0,10*F10253^2,0))</f>
        <v/>
      </c>
      <c r="H10253">
        <f>IF(F10253="","",IF(F10253&gt;0,10*F10253^2,0))</f>
        <v/>
      </c>
    </row>
    <row r="10254">
      <c r="A10254">
        <f>Input!A10254</f>
        <v/>
      </c>
      <c r="B10254">
        <f>IF(ISNUMBER(Input!B10254),IF(AND(Input!B10254&gt;=20,Input!B10254&lt;=700),Input!B10254,""),"")</f>
        <v/>
      </c>
      <c r="C10254">
        <f>IF(B10254="","",INT(A10254))</f>
        <v/>
      </c>
      <c r="D10254">
        <f>IF(B10254="","",HOUR(A10254))</f>
        <v/>
      </c>
      <c r="E10254">
        <f>IF(B10254="","",IF(INPUT!$I$1="","",IF(C10254&lt;(INT(INPUT!$I$1)-INPUT!$I$2),"Off Meds",IF(C10254&lt;=(INT(INPUT!$I$1)+INPUT!$I$2),"Washout","On Meds"))))</f>
        <v/>
      </c>
      <c r="F10254">
        <f>IF(B10254="","",1.509*(LN(B10254)^1.084-5.381))</f>
        <v/>
      </c>
      <c r="G10254">
        <f>IF(F10254="","",IF(F10254&lt;0,10*F10254^2,0))</f>
        <v/>
      </c>
      <c r="H10254">
        <f>IF(F10254="","",IF(F10254&gt;0,10*F10254^2,0))</f>
        <v/>
      </c>
    </row>
    <row r="10255">
      <c r="A10255">
        <f>Input!A10255</f>
        <v/>
      </c>
      <c r="B10255">
        <f>IF(ISNUMBER(Input!B10255),IF(AND(Input!B10255&gt;=20,Input!B10255&lt;=700),Input!B10255,""),"")</f>
        <v/>
      </c>
      <c r="C10255">
        <f>IF(B10255="","",INT(A10255))</f>
        <v/>
      </c>
      <c r="D10255">
        <f>IF(B10255="","",HOUR(A10255))</f>
        <v/>
      </c>
      <c r="E10255">
        <f>IF(B10255="","",IF(INPUT!$I$1="","",IF(C10255&lt;(INT(INPUT!$I$1)-INPUT!$I$2),"Off Meds",IF(C10255&lt;=(INT(INPUT!$I$1)+INPUT!$I$2),"Washout","On Meds"))))</f>
        <v/>
      </c>
      <c r="F10255">
        <f>IF(B10255="","",1.509*(LN(B10255)^1.084-5.381))</f>
        <v/>
      </c>
      <c r="G10255">
        <f>IF(F10255="","",IF(F10255&lt;0,10*F10255^2,0))</f>
        <v/>
      </c>
      <c r="H10255">
        <f>IF(F10255="","",IF(F10255&gt;0,10*F10255^2,0))</f>
        <v/>
      </c>
    </row>
    <row r="10256">
      <c r="A10256">
        <f>Input!A10256</f>
        <v/>
      </c>
      <c r="B10256">
        <f>IF(ISNUMBER(Input!B10256),IF(AND(Input!B10256&gt;=20,Input!B10256&lt;=700),Input!B10256,""),"")</f>
        <v/>
      </c>
      <c r="C10256">
        <f>IF(B10256="","",INT(A10256))</f>
        <v/>
      </c>
      <c r="D10256">
        <f>IF(B10256="","",HOUR(A10256))</f>
        <v/>
      </c>
      <c r="E10256">
        <f>IF(B10256="","",IF(INPUT!$I$1="","",IF(C10256&lt;(INT(INPUT!$I$1)-INPUT!$I$2),"Off Meds",IF(C10256&lt;=(INT(INPUT!$I$1)+INPUT!$I$2),"Washout","On Meds"))))</f>
        <v/>
      </c>
      <c r="F10256">
        <f>IF(B10256="","",1.509*(LN(B10256)^1.084-5.381))</f>
        <v/>
      </c>
      <c r="G10256">
        <f>IF(F10256="","",IF(F10256&lt;0,10*F10256^2,0))</f>
        <v/>
      </c>
      <c r="H10256">
        <f>IF(F10256="","",IF(F10256&gt;0,10*F10256^2,0))</f>
        <v/>
      </c>
    </row>
    <row r="10257">
      <c r="A10257">
        <f>Input!A10257</f>
        <v/>
      </c>
      <c r="B10257">
        <f>IF(ISNUMBER(Input!B10257),IF(AND(Input!B10257&gt;=20,Input!B10257&lt;=700),Input!B10257,""),"")</f>
        <v/>
      </c>
      <c r="C10257">
        <f>IF(B10257="","",INT(A10257))</f>
        <v/>
      </c>
      <c r="D10257">
        <f>IF(B10257="","",HOUR(A10257))</f>
        <v/>
      </c>
      <c r="E10257">
        <f>IF(B10257="","",IF(INPUT!$I$1="","",IF(C10257&lt;(INT(INPUT!$I$1)-INPUT!$I$2),"Off Meds",IF(C10257&lt;=(INT(INPUT!$I$1)+INPUT!$I$2),"Washout","On Meds"))))</f>
        <v/>
      </c>
      <c r="F10257">
        <f>IF(B10257="","",1.509*(LN(B10257)^1.084-5.381))</f>
        <v/>
      </c>
      <c r="G10257">
        <f>IF(F10257="","",IF(F10257&lt;0,10*F10257^2,0))</f>
        <v/>
      </c>
      <c r="H10257">
        <f>IF(F10257="","",IF(F10257&gt;0,10*F10257^2,0))</f>
        <v/>
      </c>
    </row>
    <row r="10258">
      <c r="A10258">
        <f>Input!A10258</f>
        <v/>
      </c>
      <c r="B10258">
        <f>IF(ISNUMBER(Input!B10258),IF(AND(Input!B10258&gt;=20,Input!B10258&lt;=700),Input!B10258,""),"")</f>
        <v/>
      </c>
      <c r="C10258">
        <f>IF(B10258="","",INT(A10258))</f>
        <v/>
      </c>
      <c r="D10258">
        <f>IF(B10258="","",HOUR(A10258))</f>
        <v/>
      </c>
      <c r="E10258">
        <f>IF(B10258="","",IF(INPUT!$I$1="","",IF(C10258&lt;(INT(INPUT!$I$1)-INPUT!$I$2),"Off Meds",IF(C10258&lt;=(INT(INPUT!$I$1)+INPUT!$I$2),"Washout","On Meds"))))</f>
        <v/>
      </c>
      <c r="F10258">
        <f>IF(B10258="","",1.509*(LN(B10258)^1.084-5.381))</f>
        <v/>
      </c>
      <c r="G10258">
        <f>IF(F10258="","",IF(F10258&lt;0,10*F10258^2,0))</f>
        <v/>
      </c>
      <c r="H10258">
        <f>IF(F10258="","",IF(F10258&gt;0,10*F10258^2,0))</f>
        <v/>
      </c>
    </row>
    <row r="10259">
      <c r="A10259">
        <f>Input!A10259</f>
        <v/>
      </c>
      <c r="B10259">
        <f>IF(ISNUMBER(Input!B10259),IF(AND(Input!B10259&gt;=20,Input!B10259&lt;=700),Input!B10259,""),"")</f>
        <v/>
      </c>
      <c r="C10259">
        <f>IF(B10259="","",INT(A10259))</f>
        <v/>
      </c>
      <c r="D10259">
        <f>IF(B10259="","",HOUR(A10259))</f>
        <v/>
      </c>
      <c r="E10259">
        <f>IF(B10259="","",IF(INPUT!$I$1="","",IF(C10259&lt;(INT(INPUT!$I$1)-INPUT!$I$2),"Off Meds",IF(C10259&lt;=(INT(INPUT!$I$1)+INPUT!$I$2),"Washout","On Meds"))))</f>
        <v/>
      </c>
      <c r="F10259">
        <f>IF(B10259="","",1.509*(LN(B10259)^1.084-5.381))</f>
        <v/>
      </c>
      <c r="G10259">
        <f>IF(F10259="","",IF(F10259&lt;0,10*F10259^2,0))</f>
        <v/>
      </c>
      <c r="H10259">
        <f>IF(F10259="","",IF(F10259&gt;0,10*F10259^2,0))</f>
        <v/>
      </c>
    </row>
    <row r="10260">
      <c r="A10260">
        <f>Input!A10260</f>
        <v/>
      </c>
      <c r="B10260">
        <f>IF(ISNUMBER(Input!B10260),IF(AND(Input!B10260&gt;=20,Input!B10260&lt;=700),Input!B10260,""),"")</f>
        <v/>
      </c>
      <c r="C10260">
        <f>IF(B10260="","",INT(A10260))</f>
        <v/>
      </c>
      <c r="D10260">
        <f>IF(B10260="","",HOUR(A10260))</f>
        <v/>
      </c>
      <c r="E10260">
        <f>IF(B10260="","",IF(INPUT!$I$1="","",IF(C10260&lt;(INT(INPUT!$I$1)-INPUT!$I$2),"Off Meds",IF(C10260&lt;=(INT(INPUT!$I$1)+INPUT!$I$2),"Washout","On Meds"))))</f>
        <v/>
      </c>
      <c r="F10260">
        <f>IF(B10260="","",1.509*(LN(B10260)^1.084-5.381))</f>
        <v/>
      </c>
      <c r="G10260">
        <f>IF(F10260="","",IF(F10260&lt;0,10*F10260^2,0))</f>
        <v/>
      </c>
      <c r="H10260">
        <f>IF(F10260="","",IF(F10260&gt;0,10*F10260^2,0))</f>
        <v/>
      </c>
    </row>
    <row r="10261">
      <c r="A10261">
        <f>Input!A10261</f>
        <v/>
      </c>
      <c r="B10261">
        <f>IF(ISNUMBER(Input!B10261),IF(AND(Input!B10261&gt;=20,Input!B10261&lt;=700),Input!B10261,""),"")</f>
        <v/>
      </c>
      <c r="C10261">
        <f>IF(B10261="","",INT(A10261))</f>
        <v/>
      </c>
      <c r="D10261">
        <f>IF(B10261="","",HOUR(A10261))</f>
        <v/>
      </c>
      <c r="E10261">
        <f>IF(B10261="","",IF(INPUT!$I$1="","",IF(C10261&lt;(INT(INPUT!$I$1)-INPUT!$I$2),"Off Meds",IF(C10261&lt;=(INT(INPUT!$I$1)+INPUT!$I$2),"Washout","On Meds"))))</f>
        <v/>
      </c>
      <c r="F10261">
        <f>IF(B10261="","",1.509*(LN(B10261)^1.084-5.381))</f>
        <v/>
      </c>
      <c r="G10261">
        <f>IF(F10261="","",IF(F10261&lt;0,10*F10261^2,0))</f>
        <v/>
      </c>
      <c r="H10261">
        <f>IF(F10261="","",IF(F10261&gt;0,10*F10261^2,0))</f>
        <v/>
      </c>
    </row>
    <row r="10262">
      <c r="A10262">
        <f>Input!A10262</f>
        <v/>
      </c>
      <c r="B10262">
        <f>IF(ISNUMBER(Input!B10262),IF(AND(Input!B10262&gt;=20,Input!B10262&lt;=700),Input!B10262,""),"")</f>
        <v/>
      </c>
      <c r="C10262">
        <f>IF(B10262="","",INT(A10262))</f>
        <v/>
      </c>
      <c r="D10262">
        <f>IF(B10262="","",HOUR(A10262))</f>
        <v/>
      </c>
      <c r="E10262">
        <f>IF(B10262="","",IF(INPUT!$I$1="","",IF(C10262&lt;(INT(INPUT!$I$1)-INPUT!$I$2),"Off Meds",IF(C10262&lt;=(INT(INPUT!$I$1)+INPUT!$I$2),"Washout","On Meds"))))</f>
        <v/>
      </c>
      <c r="F10262">
        <f>IF(B10262="","",1.509*(LN(B10262)^1.084-5.381))</f>
        <v/>
      </c>
      <c r="G10262">
        <f>IF(F10262="","",IF(F10262&lt;0,10*F10262^2,0))</f>
        <v/>
      </c>
      <c r="H10262">
        <f>IF(F10262="","",IF(F10262&gt;0,10*F10262^2,0))</f>
        <v/>
      </c>
    </row>
    <row r="10263">
      <c r="A10263">
        <f>Input!A10263</f>
        <v/>
      </c>
      <c r="B10263">
        <f>IF(ISNUMBER(Input!B10263),IF(AND(Input!B10263&gt;=20,Input!B10263&lt;=700),Input!B10263,""),"")</f>
        <v/>
      </c>
      <c r="C10263">
        <f>IF(B10263="","",INT(A10263))</f>
        <v/>
      </c>
      <c r="D10263">
        <f>IF(B10263="","",HOUR(A10263))</f>
        <v/>
      </c>
      <c r="E10263">
        <f>IF(B10263="","",IF(INPUT!$I$1="","",IF(C10263&lt;(INT(INPUT!$I$1)-INPUT!$I$2),"Off Meds",IF(C10263&lt;=(INT(INPUT!$I$1)+INPUT!$I$2),"Washout","On Meds"))))</f>
        <v/>
      </c>
      <c r="F10263">
        <f>IF(B10263="","",1.509*(LN(B10263)^1.084-5.381))</f>
        <v/>
      </c>
      <c r="G10263">
        <f>IF(F10263="","",IF(F10263&lt;0,10*F10263^2,0))</f>
        <v/>
      </c>
      <c r="H10263">
        <f>IF(F10263="","",IF(F10263&gt;0,10*F10263^2,0))</f>
        <v/>
      </c>
    </row>
    <row r="10264">
      <c r="A10264">
        <f>Input!A10264</f>
        <v/>
      </c>
      <c r="B10264">
        <f>IF(ISNUMBER(Input!B10264),IF(AND(Input!B10264&gt;=20,Input!B10264&lt;=700),Input!B10264,""),"")</f>
        <v/>
      </c>
      <c r="C10264">
        <f>IF(B10264="","",INT(A10264))</f>
        <v/>
      </c>
      <c r="D10264">
        <f>IF(B10264="","",HOUR(A10264))</f>
        <v/>
      </c>
      <c r="E10264">
        <f>IF(B10264="","",IF(INPUT!$I$1="","",IF(C10264&lt;(INT(INPUT!$I$1)-INPUT!$I$2),"Off Meds",IF(C10264&lt;=(INT(INPUT!$I$1)+INPUT!$I$2),"Washout","On Meds"))))</f>
        <v/>
      </c>
      <c r="F10264">
        <f>IF(B10264="","",1.509*(LN(B10264)^1.084-5.381))</f>
        <v/>
      </c>
      <c r="G10264">
        <f>IF(F10264="","",IF(F10264&lt;0,10*F10264^2,0))</f>
        <v/>
      </c>
      <c r="H10264">
        <f>IF(F10264="","",IF(F10264&gt;0,10*F10264^2,0))</f>
        <v/>
      </c>
    </row>
    <row r="10265">
      <c r="A10265">
        <f>Input!A10265</f>
        <v/>
      </c>
      <c r="B10265">
        <f>IF(ISNUMBER(Input!B10265),IF(AND(Input!B10265&gt;=20,Input!B10265&lt;=700),Input!B10265,""),"")</f>
        <v/>
      </c>
      <c r="C10265">
        <f>IF(B10265="","",INT(A10265))</f>
        <v/>
      </c>
      <c r="D10265">
        <f>IF(B10265="","",HOUR(A10265))</f>
        <v/>
      </c>
      <c r="E10265">
        <f>IF(B10265="","",IF(INPUT!$I$1="","",IF(C10265&lt;(INT(INPUT!$I$1)-INPUT!$I$2),"Off Meds",IF(C10265&lt;=(INT(INPUT!$I$1)+INPUT!$I$2),"Washout","On Meds"))))</f>
        <v/>
      </c>
      <c r="F10265">
        <f>IF(B10265="","",1.509*(LN(B10265)^1.084-5.381))</f>
        <v/>
      </c>
      <c r="G10265">
        <f>IF(F10265="","",IF(F10265&lt;0,10*F10265^2,0))</f>
        <v/>
      </c>
      <c r="H10265">
        <f>IF(F10265="","",IF(F10265&gt;0,10*F10265^2,0))</f>
        <v/>
      </c>
    </row>
    <row r="10266">
      <c r="A10266">
        <f>Input!A10266</f>
        <v/>
      </c>
      <c r="B10266">
        <f>IF(ISNUMBER(Input!B10266),IF(AND(Input!B10266&gt;=20,Input!B10266&lt;=700),Input!B10266,""),"")</f>
        <v/>
      </c>
      <c r="C10266">
        <f>IF(B10266="","",INT(A10266))</f>
        <v/>
      </c>
      <c r="D10266">
        <f>IF(B10266="","",HOUR(A10266))</f>
        <v/>
      </c>
      <c r="E10266">
        <f>IF(B10266="","",IF(INPUT!$I$1="","",IF(C10266&lt;(INT(INPUT!$I$1)-INPUT!$I$2),"Off Meds",IF(C10266&lt;=(INT(INPUT!$I$1)+INPUT!$I$2),"Washout","On Meds"))))</f>
        <v/>
      </c>
      <c r="F10266">
        <f>IF(B10266="","",1.509*(LN(B10266)^1.084-5.381))</f>
        <v/>
      </c>
      <c r="G10266">
        <f>IF(F10266="","",IF(F10266&lt;0,10*F10266^2,0))</f>
        <v/>
      </c>
      <c r="H10266">
        <f>IF(F10266="","",IF(F10266&gt;0,10*F10266^2,0))</f>
        <v/>
      </c>
    </row>
    <row r="10267">
      <c r="A10267">
        <f>Input!A10267</f>
        <v/>
      </c>
      <c r="B10267">
        <f>IF(ISNUMBER(Input!B10267),IF(AND(Input!B10267&gt;=20,Input!B10267&lt;=700),Input!B10267,""),"")</f>
        <v/>
      </c>
      <c r="C10267">
        <f>IF(B10267="","",INT(A10267))</f>
        <v/>
      </c>
      <c r="D10267">
        <f>IF(B10267="","",HOUR(A10267))</f>
        <v/>
      </c>
      <c r="E10267">
        <f>IF(B10267="","",IF(INPUT!$I$1="","",IF(C10267&lt;(INT(INPUT!$I$1)-INPUT!$I$2),"Off Meds",IF(C10267&lt;=(INT(INPUT!$I$1)+INPUT!$I$2),"Washout","On Meds"))))</f>
        <v/>
      </c>
      <c r="F10267">
        <f>IF(B10267="","",1.509*(LN(B10267)^1.084-5.381))</f>
        <v/>
      </c>
      <c r="G10267">
        <f>IF(F10267="","",IF(F10267&lt;0,10*F10267^2,0))</f>
        <v/>
      </c>
      <c r="H10267">
        <f>IF(F10267="","",IF(F10267&gt;0,10*F10267^2,0))</f>
        <v/>
      </c>
    </row>
    <row r="10268">
      <c r="A10268">
        <f>Input!A10268</f>
        <v/>
      </c>
      <c r="B10268">
        <f>IF(ISNUMBER(Input!B10268),IF(AND(Input!B10268&gt;=20,Input!B10268&lt;=700),Input!B10268,""),"")</f>
        <v/>
      </c>
      <c r="C10268">
        <f>IF(B10268="","",INT(A10268))</f>
        <v/>
      </c>
      <c r="D10268">
        <f>IF(B10268="","",HOUR(A10268))</f>
        <v/>
      </c>
      <c r="E10268">
        <f>IF(B10268="","",IF(INPUT!$I$1="","",IF(C10268&lt;(INT(INPUT!$I$1)-INPUT!$I$2),"Off Meds",IF(C10268&lt;=(INT(INPUT!$I$1)+INPUT!$I$2),"Washout","On Meds"))))</f>
        <v/>
      </c>
      <c r="F10268">
        <f>IF(B10268="","",1.509*(LN(B10268)^1.084-5.381))</f>
        <v/>
      </c>
      <c r="G10268">
        <f>IF(F10268="","",IF(F10268&lt;0,10*F10268^2,0))</f>
        <v/>
      </c>
      <c r="H10268">
        <f>IF(F10268="","",IF(F10268&gt;0,10*F10268^2,0))</f>
        <v/>
      </c>
    </row>
    <row r="10269">
      <c r="A10269">
        <f>Input!A10269</f>
        <v/>
      </c>
      <c r="B10269">
        <f>IF(ISNUMBER(Input!B10269),IF(AND(Input!B10269&gt;=20,Input!B10269&lt;=700),Input!B10269,""),"")</f>
        <v/>
      </c>
      <c r="C10269">
        <f>IF(B10269="","",INT(A10269))</f>
        <v/>
      </c>
      <c r="D10269">
        <f>IF(B10269="","",HOUR(A10269))</f>
        <v/>
      </c>
      <c r="E10269">
        <f>IF(B10269="","",IF(INPUT!$I$1="","",IF(C10269&lt;(INT(INPUT!$I$1)-INPUT!$I$2),"Off Meds",IF(C10269&lt;=(INT(INPUT!$I$1)+INPUT!$I$2),"Washout","On Meds"))))</f>
        <v/>
      </c>
      <c r="F10269">
        <f>IF(B10269="","",1.509*(LN(B10269)^1.084-5.381))</f>
        <v/>
      </c>
      <c r="G10269">
        <f>IF(F10269="","",IF(F10269&lt;0,10*F10269^2,0))</f>
        <v/>
      </c>
      <c r="H10269">
        <f>IF(F10269="","",IF(F10269&gt;0,10*F10269^2,0))</f>
        <v/>
      </c>
    </row>
    <row r="10270">
      <c r="A10270">
        <f>Input!A10270</f>
        <v/>
      </c>
      <c r="B10270">
        <f>IF(ISNUMBER(Input!B10270),IF(AND(Input!B10270&gt;=20,Input!B10270&lt;=700),Input!B10270,""),"")</f>
        <v/>
      </c>
      <c r="C10270">
        <f>IF(B10270="","",INT(A10270))</f>
        <v/>
      </c>
      <c r="D10270">
        <f>IF(B10270="","",HOUR(A10270))</f>
        <v/>
      </c>
      <c r="E10270">
        <f>IF(B10270="","",IF(INPUT!$I$1="","",IF(C10270&lt;(INT(INPUT!$I$1)-INPUT!$I$2),"Off Meds",IF(C10270&lt;=(INT(INPUT!$I$1)+INPUT!$I$2),"Washout","On Meds"))))</f>
        <v/>
      </c>
      <c r="F10270">
        <f>IF(B10270="","",1.509*(LN(B10270)^1.084-5.381))</f>
        <v/>
      </c>
      <c r="G10270">
        <f>IF(F10270="","",IF(F10270&lt;0,10*F10270^2,0))</f>
        <v/>
      </c>
      <c r="H10270">
        <f>IF(F10270="","",IF(F10270&gt;0,10*F10270^2,0))</f>
        <v/>
      </c>
    </row>
    <row r="10271">
      <c r="A10271">
        <f>Input!A10271</f>
        <v/>
      </c>
      <c r="B10271">
        <f>IF(ISNUMBER(Input!B10271),IF(AND(Input!B10271&gt;=20,Input!B10271&lt;=700),Input!B10271,""),"")</f>
        <v/>
      </c>
      <c r="C10271">
        <f>IF(B10271="","",INT(A10271))</f>
        <v/>
      </c>
      <c r="D10271">
        <f>IF(B10271="","",HOUR(A10271))</f>
        <v/>
      </c>
      <c r="E10271">
        <f>IF(B10271="","",IF(INPUT!$I$1="","",IF(C10271&lt;(INT(INPUT!$I$1)-INPUT!$I$2),"Off Meds",IF(C10271&lt;=(INT(INPUT!$I$1)+INPUT!$I$2),"Washout","On Meds"))))</f>
        <v/>
      </c>
      <c r="F10271">
        <f>IF(B10271="","",1.509*(LN(B10271)^1.084-5.381))</f>
        <v/>
      </c>
      <c r="G10271">
        <f>IF(F10271="","",IF(F10271&lt;0,10*F10271^2,0))</f>
        <v/>
      </c>
      <c r="H10271">
        <f>IF(F10271="","",IF(F10271&gt;0,10*F10271^2,0))</f>
        <v/>
      </c>
    </row>
    <row r="10272">
      <c r="A10272">
        <f>Input!A10272</f>
        <v/>
      </c>
      <c r="B10272">
        <f>IF(ISNUMBER(Input!B10272),IF(AND(Input!B10272&gt;=20,Input!B10272&lt;=700),Input!B10272,""),"")</f>
        <v/>
      </c>
      <c r="C10272">
        <f>IF(B10272="","",INT(A10272))</f>
        <v/>
      </c>
      <c r="D10272">
        <f>IF(B10272="","",HOUR(A10272))</f>
        <v/>
      </c>
      <c r="E10272">
        <f>IF(B10272="","",IF(INPUT!$I$1="","",IF(C10272&lt;(INT(INPUT!$I$1)-INPUT!$I$2),"Off Meds",IF(C10272&lt;=(INT(INPUT!$I$1)+INPUT!$I$2),"Washout","On Meds"))))</f>
        <v/>
      </c>
      <c r="F10272">
        <f>IF(B10272="","",1.509*(LN(B10272)^1.084-5.381))</f>
        <v/>
      </c>
      <c r="G10272">
        <f>IF(F10272="","",IF(F10272&lt;0,10*F10272^2,0))</f>
        <v/>
      </c>
      <c r="H10272">
        <f>IF(F10272="","",IF(F10272&gt;0,10*F10272^2,0))</f>
        <v/>
      </c>
    </row>
    <row r="10273">
      <c r="A10273">
        <f>Input!A10273</f>
        <v/>
      </c>
      <c r="B10273">
        <f>IF(ISNUMBER(Input!B10273),IF(AND(Input!B10273&gt;=20,Input!B10273&lt;=700),Input!B10273,""),"")</f>
        <v/>
      </c>
      <c r="C10273">
        <f>IF(B10273="","",INT(A10273))</f>
        <v/>
      </c>
      <c r="D10273">
        <f>IF(B10273="","",HOUR(A10273))</f>
        <v/>
      </c>
      <c r="E10273">
        <f>IF(B10273="","",IF(INPUT!$I$1="","",IF(C10273&lt;(INT(INPUT!$I$1)-INPUT!$I$2),"Off Meds",IF(C10273&lt;=(INT(INPUT!$I$1)+INPUT!$I$2),"Washout","On Meds"))))</f>
        <v/>
      </c>
      <c r="F10273">
        <f>IF(B10273="","",1.509*(LN(B10273)^1.084-5.381))</f>
        <v/>
      </c>
      <c r="G10273">
        <f>IF(F10273="","",IF(F10273&lt;0,10*F10273^2,0))</f>
        <v/>
      </c>
      <c r="H10273">
        <f>IF(F10273="","",IF(F10273&gt;0,10*F10273^2,0))</f>
        <v/>
      </c>
    </row>
    <row r="10274">
      <c r="A10274">
        <f>Input!A10274</f>
        <v/>
      </c>
      <c r="B10274">
        <f>IF(ISNUMBER(Input!B10274),IF(AND(Input!B10274&gt;=20,Input!B10274&lt;=700),Input!B10274,""),"")</f>
        <v/>
      </c>
      <c r="C10274">
        <f>IF(B10274="","",INT(A10274))</f>
        <v/>
      </c>
      <c r="D10274">
        <f>IF(B10274="","",HOUR(A10274))</f>
        <v/>
      </c>
      <c r="E10274">
        <f>IF(B10274="","",IF(INPUT!$I$1="","",IF(C10274&lt;(INT(INPUT!$I$1)-INPUT!$I$2),"Off Meds",IF(C10274&lt;=(INT(INPUT!$I$1)+INPUT!$I$2),"Washout","On Meds"))))</f>
        <v/>
      </c>
      <c r="F10274">
        <f>IF(B10274="","",1.509*(LN(B10274)^1.084-5.381))</f>
        <v/>
      </c>
      <c r="G10274">
        <f>IF(F10274="","",IF(F10274&lt;0,10*F10274^2,0))</f>
        <v/>
      </c>
      <c r="H10274">
        <f>IF(F10274="","",IF(F10274&gt;0,10*F10274^2,0))</f>
        <v/>
      </c>
    </row>
    <row r="10275">
      <c r="A10275">
        <f>Input!A10275</f>
        <v/>
      </c>
      <c r="B10275">
        <f>IF(ISNUMBER(Input!B10275),IF(AND(Input!B10275&gt;=20,Input!B10275&lt;=700),Input!B10275,""),"")</f>
        <v/>
      </c>
      <c r="C10275">
        <f>IF(B10275="","",INT(A10275))</f>
        <v/>
      </c>
      <c r="D10275">
        <f>IF(B10275="","",HOUR(A10275))</f>
        <v/>
      </c>
      <c r="E10275">
        <f>IF(B10275="","",IF(INPUT!$I$1="","",IF(C10275&lt;(INT(INPUT!$I$1)-INPUT!$I$2),"Off Meds",IF(C10275&lt;=(INT(INPUT!$I$1)+INPUT!$I$2),"Washout","On Meds"))))</f>
        <v/>
      </c>
      <c r="F10275">
        <f>IF(B10275="","",1.509*(LN(B10275)^1.084-5.381))</f>
        <v/>
      </c>
      <c r="G10275">
        <f>IF(F10275="","",IF(F10275&lt;0,10*F10275^2,0))</f>
        <v/>
      </c>
      <c r="H10275">
        <f>IF(F10275="","",IF(F10275&gt;0,10*F10275^2,0))</f>
        <v/>
      </c>
    </row>
    <row r="10276">
      <c r="A10276">
        <f>Input!A10276</f>
        <v/>
      </c>
      <c r="B10276">
        <f>IF(ISNUMBER(Input!B10276),IF(AND(Input!B10276&gt;=20,Input!B10276&lt;=700),Input!B10276,""),"")</f>
        <v/>
      </c>
      <c r="C10276">
        <f>IF(B10276="","",INT(A10276))</f>
        <v/>
      </c>
      <c r="D10276">
        <f>IF(B10276="","",HOUR(A10276))</f>
        <v/>
      </c>
      <c r="E10276">
        <f>IF(B10276="","",IF(INPUT!$I$1="","",IF(C10276&lt;(INT(INPUT!$I$1)-INPUT!$I$2),"Off Meds",IF(C10276&lt;=(INT(INPUT!$I$1)+INPUT!$I$2),"Washout","On Meds"))))</f>
        <v/>
      </c>
      <c r="F10276">
        <f>IF(B10276="","",1.509*(LN(B10276)^1.084-5.381))</f>
        <v/>
      </c>
      <c r="G10276">
        <f>IF(F10276="","",IF(F10276&lt;0,10*F10276^2,0))</f>
        <v/>
      </c>
      <c r="H10276">
        <f>IF(F10276="","",IF(F10276&gt;0,10*F10276^2,0))</f>
        <v/>
      </c>
    </row>
    <row r="10277">
      <c r="A10277">
        <f>Input!A10277</f>
        <v/>
      </c>
      <c r="B10277">
        <f>IF(ISNUMBER(Input!B10277),IF(AND(Input!B10277&gt;=20,Input!B10277&lt;=700),Input!B10277,""),"")</f>
        <v/>
      </c>
      <c r="C10277">
        <f>IF(B10277="","",INT(A10277))</f>
        <v/>
      </c>
      <c r="D10277">
        <f>IF(B10277="","",HOUR(A10277))</f>
        <v/>
      </c>
      <c r="E10277">
        <f>IF(B10277="","",IF(INPUT!$I$1="","",IF(C10277&lt;(INT(INPUT!$I$1)-INPUT!$I$2),"Off Meds",IF(C10277&lt;=(INT(INPUT!$I$1)+INPUT!$I$2),"Washout","On Meds"))))</f>
        <v/>
      </c>
      <c r="F10277">
        <f>IF(B10277="","",1.509*(LN(B10277)^1.084-5.381))</f>
        <v/>
      </c>
      <c r="G10277">
        <f>IF(F10277="","",IF(F10277&lt;0,10*F10277^2,0))</f>
        <v/>
      </c>
      <c r="H10277">
        <f>IF(F10277="","",IF(F10277&gt;0,10*F10277^2,0))</f>
        <v/>
      </c>
    </row>
    <row r="10278">
      <c r="A10278">
        <f>Input!A10278</f>
        <v/>
      </c>
      <c r="B10278">
        <f>IF(ISNUMBER(Input!B10278),IF(AND(Input!B10278&gt;=20,Input!B10278&lt;=700),Input!B10278,""),"")</f>
        <v/>
      </c>
      <c r="C10278">
        <f>IF(B10278="","",INT(A10278))</f>
        <v/>
      </c>
      <c r="D10278">
        <f>IF(B10278="","",HOUR(A10278))</f>
        <v/>
      </c>
      <c r="E10278">
        <f>IF(B10278="","",IF(INPUT!$I$1="","",IF(C10278&lt;(INT(INPUT!$I$1)-INPUT!$I$2),"Off Meds",IF(C10278&lt;=(INT(INPUT!$I$1)+INPUT!$I$2),"Washout","On Meds"))))</f>
        <v/>
      </c>
      <c r="F10278">
        <f>IF(B10278="","",1.509*(LN(B10278)^1.084-5.381))</f>
        <v/>
      </c>
      <c r="G10278">
        <f>IF(F10278="","",IF(F10278&lt;0,10*F10278^2,0))</f>
        <v/>
      </c>
      <c r="H10278">
        <f>IF(F10278="","",IF(F10278&gt;0,10*F10278^2,0))</f>
        <v/>
      </c>
    </row>
    <row r="10279">
      <c r="A10279">
        <f>Input!A10279</f>
        <v/>
      </c>
      <c r="B10279">
        <f>IF(ISNUMBER(Input!B10279),IF(AND(Input!B10279&gt;=20,Input!B10279&lt;=700),Input!B10279,""),"")</f>
        <v/>
      </c>
      <c r="C10279">
        <f>IF(B10279="","",INT(A10279))</f>
        <v/>
      </c>
      <c r="D10279">
        <f>IF(B10279="","",HOUR(A10279))</f>
        <v/>
      </c>
      <c r="E10279">
        <f>IF(B10279="","",IF(INPUT!$I$1="","",IF(C10279&lt;(INT(INPUT!$I$1)-INPUT!$I$2),"Off Meds",IF(C10279&lt;=(INT(INPUT!$I$1)+INPUT!$I$2),"Washout","On Meds"))))</f>
        <v/>
      </c>
      <c r="F10279">
        <f>IF(B10279="","",1.509*(LN(B10279)^1.084-5.381))</f>
        <v/>
      </c>
      <c r="G10279">
        <f>IF(F10279="","",IF(F10279&lt;0,10*F10279^2,0))</f>
        <v/>
      </c>
      <c r="H10279">
        <f>IF(F10279="","",IF(F10279&gt;0,10*F10279^2,0))</f>
        <v/>
      </c>
    </row>
    <row r="10280">
      <c r="A10280">
        <f>Input!A10280</f>
        <v/>
      </c>
      <c r="B10280">
        <f>IF(ISNUMBER(Input!B10280),IF(AND(Input!B10280&gt;=20,Input!B10280&lt;=700),Input!B10280,""),"")</f>
        <v/>
      </c>
      <c r="C10280">
        <f>IF(B10280="","",INT(A10280))</f>
        <v/>
      </c>
      <c r="D10280">
        <f>IF(B10280="","",HOUR(A10280))</f>
        <v/>
      </c>
      <c r="E10280">
        <f>IF(B10280="","",IF(INPUT!$I$1="","",IF(C10280&lt;(INT(INPUT!$I$1)-INPUT!$I$2),"Off Meds",IF(C10280&lt;=(INT(INPUT!$I$1)+INPUT!$I$2),"Washout","On Meds"))))</f>
        <v/>
      </c>
      <c r="F10280">
        <f>IF(B10280="","",1.509*(LN(B10280)^1.084-5.381))</f>
        <v/>
      </c>
      <c r="G10280">
        <f>IF(F10280="","",IF(F10280&lt;0,10*F10280^2,0))</f>
        <v/>
      </c>
      <c r="H10280">
        <f>IF(F10280="","",IF(F10280&gt;0,10*F10280^2,0))</f>
        <v/>
      </c>
    </row>
    <row r="10281">
      <c r="A10281">
        <f>Input!A10281</f>
        <v/>
      </c>
      <c r="B10281">
        <f>IF(ISNUMBER(Input!B10281),IF(AND(Input!B10281&gt;=20,Input!B10281&lt;=700),Input!B10281,""),"")</f>
        <v/>
      </c>
      <c r="C10281">
        <f>IF(B10281="","",INT(A10281))</f>
        <v/>
      </c>
      <c r="D10281">
        <f>IF(B10281="","",HOUR(A10281))</f>
        <v/>
      </c>
      <c r="E10281">
        <f>IF(B10281="","",IF(INPUT!$I$1="","",IF(C10281&lt;(INT(INPUT!$I$1)-INPUT!$I$2),"Off Meds",IF(C10281&lt;=(INT(INPUT!$I$1)+INPUT!$I$2),"Washout","On Meds"))))</f>
        <v/>
      </c>
      <c r="F10281">
        <f>IF(B10281="","",1.509*(LN(B10281)^1.084-5.381))</f>
        <v/>
      </c>
      <c r="G10281">
        <f>IF(F10281="","",IF(F10281&lt;0,10*F10281^2,0))</f>
        <v/>
      </c>
      <c r="H10281">
        <f>IF(F10281="","",IF(F10281&gt;0,10*F10281^2,0))</f>
        <v/>
      </c>
    </row>
    <row r="10282">
      <c r="A10282">
        <f>Input!A10282</f>
        <v/>
      </c>
      <c r="B10282">
        <f>IF(ISNUMBER(Input!B10282),IF(AND(Input!B10282&gt;=20,Input!B10282&lt;=700),Input!B10282,""),"")</f>
        <v/>
      </c>
      <c r="C10282">
        <f>IF(B10282="","",INT(A10282))</f>
        <v/>
      </c>
      <c r="D10282">
        <f>IF(B10282="","",HOUR(A10282))</f>
        <v/>
      </c>
      <c r="E10282">
        <f>IF(B10282="","",IF(INPUT!$I$1="","",IF(C10282&lt;(INT(INPUT!$I$1)-INPUT!$I$2),"Off Meds",IF(C10282&lt;=(INT(INPUT!$I$1)+INPUT!$I$2),"Washout","On Meds"))))</f>
        <v/>
      </c>
      <c r="F10282">
        <f>IF(B10282="","",1.509*(LN(B10282)^1.084-5.381))</f>
        <v/>
      </c>
      <c r="G10282">
        <f>IF(F10282="","",IF(F10282&lt;0,10*F10282^2,0))</f>
        <v/>
      </c>
      <c r="H10282">
        <f>IF(F10282="","",IF(F10282&gt;0,10*F10282^2,0))</f>
        <v/>
      </c>
    </row>
    <row r="10283">
      <c r="A10283">
        <f>Input!A10283</f>
        <v/>
      </c>
      <c r="B10283">
        <f>IF(ISNUMBER(Input!B10283),IF(AND(Input!B10283&gt;=20,Input!B10283&lt;=700),Input!B10283,""),"")</f>
        <v/>
      </c>
      <c r="C10283">
        <f>IF(B10283="","",INT(A10283))</f>
        <v/>
      </c>
      <c r="D10283">
        <f>IF(B10283="","",HOUR(A10283))</f>
        <v/>
      </c>
      <c r="E10283">
        <f>IF(B10283="","",IF(INPUT!$I$1="","",IF(C10283&lt;(INT(INPUT!$I$1)-INPUT!$I$2),"Off Meds",IF(C10283&lt;=(INT(INPUT!$I$1)+INPUT!$I$2),"Washout","On Meds"))))</f>
        <v/>
      </c>
      <c r="F10283">
        <f>IF(B10283="","",1.509*(LN(B10283)^1.084-5.381))</f>
        <v/>
      </c>
      <c r="G10283">
        <f>IF(F10283="","",IF(F10283&lt;0,10*F10283^2,0))</f>
        <v/>
      </c>
      <c r="H10283">
        <f>IF(F10283="","",IF(F10283&gt;0,10*F10283^2,0))</f>
        <v/>
      </c>
    </row>
    <row r="10284">
      <c r="A10284">
        <f>Input!A10284</f>
        <v/>
      </c>
      <c r="B10284">
        <f>IF(ISNUMBER(Input!B10284),IF(AND(Input!B10284&gt;=20,Input!B10284&lt;=700),Input!B10284,""),"")</f>
        <v/>
      </c>
      <c r="C10284">
        <f>IF(B10284="","",INT(A10284))</f>
        <v/>
      </c>
      <c r="D10284">
        <f>IF(B10284="","",HOUR(A10284))</f>
        <v/>
      </c>
      <c r="E10284">
        <f>IF(B10284="","",IF(INPUT!$I$1="","",IF(C10284&lt;(INT(INPUT!$I$1)-INPUT!$I$2),"Off Meds",IF(C10284&lt;=(INT(INPUT!$I$1)+INPUT!$I$2),"Washout","On Meds"))))</f>
        <v/>
      </c>
      <c r="F10284">
        <f>IF(B10284="","",1.509*(LN(B10284)^1.084-5.381))</f>
        <v/>
      </c>
      <c r="G10284">
        <f>IF(F10284="","",IF(F10284&lt;0,10*F10284^2,0))</f>
        <v/>
      </c>
      <c r="H10284">
        <f>IF(F10284="","",IF(F10284&gt;0,10*F10284^2,0))</f>
        <v/>
      </c>
    </row>
    <row r="10285">
      <c r="A10285">
        <f>Input!A10285</f>
        <v/>
      </c>
      <c r="B10285">
        <f>IF(ISNUMBER(Input!B10285),IF(AND(Input!B10285&gt;=20,Input!B10285&lt;=700),Input!B10285,""),"")</f>
        <v/>
      </c>
      <c r="C10285">
        <f>IF(B10285="","",INT(A10285))</f>
        <v/>
      </c>
      <c r="D10285">
        <f>IF(B10285="","",HOUR(A10285))</f>
        <v/>
      </c>
      <c r="E10285">
        <f>IF(B10285="","",IF(INPUT!$I$1="","",IF(C10285&lt;(INT(INPUT!$I$1)-INPUT!$I$2),"Off Meds",IF(C10285&lt;=(INT(INPUT!$I$1)+INPUT!$I$2),"Washout","On Meds"))))</f>
        <v/>
      </c>
      <c r="F10285">
        <f>IF(B10285="","",1.509*(LN(B10285)^1.084-5.381))</f>
        <v/>
      </c>
      <c r="G10285">
        <f>IF(F10285="","",IF(F10285&lt;0,10*F10285^2,0))</f>
        <v/>
      </c>
      <c r="H10285">
        <f>IF(F10285="","",IF(F10285&gt;0,10*F10285^2,0))</f>
        <v/>
      </c>
    </row>
    <row r="10286">
      <c r="A10286">
        <f>Input!A10286</f>
        <v/>
      </c>
      <c r="B10286">
        <f>IF(ISNUMBER(Input!B10286),IF(AND(Input!B10286&gt;=20,Input!B10286&lt;=700),Input!B10286,""),"")</f>
        <v/>
      </c>
      <c r="C10286">
        <f>IF(B10286="","",INT(A10286))</f>
        <v/>
      </c>
      <c r="D10286">
        <f>IF(B10286="","",HOUR(A10286))</f>
        <v/>
      </c>
      <c r="E10286">
        <f>IF(B10286="","",IF(INPUT!$I$1="","",IF(C10286&lt;(INT(INPUT!$I$1)-INPUT!$I$2),"Off Meds",IF(C10286&lt;=(INT(INPUT!$I$1)+INPUT!$I$2),"Washout","On Meds"))))</f>
        <v/>
      </c>
      <c r="F10286">
        <f>IF(B10286="","",1.509*(LN(B10286)^1.084-5.381))</f>
        <v/>
      </c>
      <c r="G10286">
        <f>IF(F10286="","",IF(F10286&lt;0,10*F10286^2,0))</f>
        <v/>
      </c>
      <c r="H10286">
        <f>IF(F10286="","",IF(F10286&gt;0,10*F10286^2,0))</f>
        <v/>
      </c>
    </row>
    <row r="10287">
      <c r="A10287">
        <f>Input!A10287</f>
        <v/>
      </c>
      <c r="B10287">
        <f>IF(ISNUMBER(Input!B10287),IF(AND(Input!B10287&gt;=20,Input!B10287&lt;=700),Input!B10287,""),"")</f>
        <v/>
      </c>
      <c r="C10287">
        <f>IF(B10287="","",INT(A10287))</f>
        <v/>
      </c>
      <c r="D10287">
        <f>IF(B10287="","",HOUR(A10287))</f>
        <v/>
      </c>
      <c r="E10287">
        <f>IF(B10287="","",IF(INPUT!$I$1="","",IF(C10287&lt;(INT(INPUT!$I$1)-INPUT!$I$2),"Off Meds",IF(C10287&lt;=(INT(INPUT!$I$1)+INPUT!$I$2),"Washout","On Meds"))))</f>
        <v/>
      </c>
      <c r="F10287">
        <f>IF(B10287="","",1.509*(LN(B10287)^1.084-5.381))</f>
        <v/>
      </c>
      <c r="G10287">
        <f>IF(F10287="","",IF(F10287&lt;0,10*F10287^2,0))</f>
        <v/>
      </c>
      <c r="H10287">
        <f>IF(F10287="","",IF(F10287&gt;0,10*F10287^2,0))</f>
        <v/>
      </c>
    </row>
    <row r="10288">
      <c r="A10288">
        <f>Input!A10288</f>
        <v/>
      </c>
      <c r="B10288">
        <f>IF(ISNUMBER(Input!B10288),IF(AND(Input!B10288&gt;=20,Input!B10288&lt;=700),Input!B10288,""),"")</f>
        <v/>
      </c>
      <c r="C10288">
        <f>IF(B10288="","",INT(A10288))</f>
        <v/>
      </c>
      <c r="D10288">
        <f>IF(B10288="","",HOUR(A10288))</f>
        <v/>
      </c>
      <c r="E10288">
        <f>IF(B10288="","",IF(INPUT!$I$1="","",IF(C10288&lt;(INT(INPUT!$I$1)-INPUT!$I$2),"Off Meds",IF(C10288&lt;=(INT(INPUT!$I$1)+INPUT!$I$2),"Washout","On Meds"))))</f>
        <v/>
      </c>
      <c r="F10288">
        <f>IF(B10288="","",1.509*(LN(B10288)^1.084-5.381))</f>
        <v/>
      </c>
      <c r="G10288">
        <f>IF(F10288="","",IF(F10288&lt;0,10*F10288^2,0))</f>
        <v/>
      </c>
      <c r="H10288">
        <f>IF(F10288="","",IF(F10288&gt;0,10*F10288^2,0))</f>
        <v/>
      </c>
    </row>
    <row r="10289">
      <c r="A10289">
        <f>Input!A10289</f>
        <v/>
      </c>
      <c r="B10289">
        <f>IF(ISNUMBER(Input!B10289),IF(AND(Input!B10289&gt;=20,Input!B10289&lt;=700),Input!B10289,""),"")</f>
        <v/>
      </c>
      <c r="C10289">
        <f>IF(B10289="","",INT(A10289))</f>
        <v/>
      </c>
      <c r="D10289">
        <f>IF(B10289="","",HOUR(A10289))</f>
        <v/>
      </c>
      <c r="E10289">
        <f>IF(B10289="","",IF(INPUT!$I$1="","",IF(C10289&lt;(INT(INPUT!$I$1)-INPUT!$I$2),"Off Meds",IF(C10289&lt;=(INT(INPUT!$I$1)+INPUT!$I$2),"Washout","On Meds"))))</f>
        <v/>
      </c>
      <c r="F10289">
        <f>IF(B10289="","",1.509*(LN(B10289)^1.084-5.381))</f>
        <v/>
      </c>
      <c r="G10289">
        <f>IF(F10289="","",IF(F10289&lt;0,10*F10289^2,0))</f>
        <v/>
      </c>
      <c r="H10289">
        <f>IF(F10289="","",IF(F10289&gt;0,10*F10289^2,0))</f>
        <v/>
      </c>
    </row>
    <row r="10290">
      <c r="A10290">
        <f>Input!A10290</f>
        <v/>
      </c>
      <c r="B10290">
        <f>IF(ISNUMBER(Input!B10290),IF(AND(Input!B10290&gt;=20,Input!B10290&lt;=700),Input!B10290,""),"")</f>
        <v/>
      </c>
      <c r="C10290">
        <f>IF(B10290="","",INT(A10290))</f>
        <v/>
      </c>
      <c r="D10290">
        <f>IF(B10290="","",HOUR(A10290))</f>
        <v/>
      </c>
      <c r="E10290">
        <f>IF(B10290="","",IF(INPUT!$I$1="","",IF(C10290&lt;(INT(INPUT!$I$1)-INPUT!$I$2),"Off Meds",IF(C10290&lt;=(INT(INPUT!$I$1)+INPUT!$I$2),"Washout","On Meds"))))</f>
        <v/>
      </c>
      <c r="F10290">
        <f>IF(B10290="","",1.509*(LN(B10290)^1.084-5.381))</f>
        <v/>
      </c>
      <c r="G10290">
        <f>IF(F10290="","",IF(F10290&lt;0,10*F10290^2,0))</f>
        <v/>
      </c>
      <c r="H10290">
        <f>IF(F10290="","",IF(F10290&gt;0,10*F10290^2,0))</f>
        <v/>
      </c>
    </row>
    <row r="10291">
      <c r="A10291">
        <f>Input!A10291</f>
        <v/>
      </c>
      <c r="B10291">
        <f>IF(ISNUMBER(Input!B10291),IF(AND(Input!B10291&gt;=20,Input!B10291&lt;=700),Input!B10291,""),"")</f>
        <v/>
      </c>
      <c r="C10291">
        <f>IF(B10291="","",INT(A10291))</f>
        <v/>
      </c>
      <c r="D10291">
        <f>IF(B10291="","",HOUR(A10291))</f>
        <v/>
      </c>
      <c r="E10291">
        <f>IF(B10291="","",IF(INPUT!$I$1="","",IF(C10291&lt;(INT(INPUT!$I$1)-INPUT!$I$2),"Off Meds",IF(C10291&lt;=(INT(INPUT!$I$1)+INPUT!$I$2),"Washout","On Meds"))))</f>
        <v/>
      </c>
      <c r="F10291">
        <f>IF(B10291="","",1.509*(LN(B10291)^1.084-5.381))</f>
        <v/>
      </c>
      <c r="G10291">
        <f>IF(F10291="","",IF(F10291&lt;0,10*F10291^2,0))</f>
        <v/>
      </c>
      <c r="H10291">
        <f>IF(F10291="","",IF(F10291&gt;0,10*F10291^2,0))</f>
        <v/>
      </c>
    </row>
    <row r="10292">
      <c r="A10292">
        <f>Input!A10292</f>
        <v/>
      </c>
      <c r="B10292">
        <f>IF(ISNUMBER(Input!B10292),IF(AND(Input!B10292&gt;=20,Input!B10292&lt;=700),Input!B10292,""),"")</f>
        <v/>
      </c>
      <c r="C10292">
        <f>IF(B10292="","",INT(A10292))</f>
        <v/>
      </c>
      <c r="D10292">
        <f>IF(B10292="","",HOUR(A10292))</f>
        <v/>
      </c>
      <c r="E10292">
        <f>IF(B10292="","",IF(INPUT!$I$1="","",IF(C10292&lt;(INT(INPUT!$I$1)-INPUT!$I$2),"Off Meds",IF(C10292&lt;=(INT(INPUT!$I$1)+INPUT!$I$2),"Washout","On Meds"))))</f>
        <v/>
      </c>
      <c r="F10292">
        <f>IF(B10292="","",1.509*(LN(B10292)^1.084-5.381))</f>
        <v/>
      </c>
      <c r="G10292">
        <f>IF(F10292="","",IF(F10292&lt;0,10*F10292^2,0))</f>
        <v/>
      </c>
      <c r="H10292">
        <f>IF(F10292="","",IF(F10292&gt;0,10*F10292^2,0))</f>
        <v/>
      </c>
    </row>
    <row r="10293">
      <c r="A10293">
        <f>Input!A10293</f>
        <v/>
      </c>
      <c r="B10293">
        <f>IF(ISNUMBER(Input!B10293),IF(AND(Input!B10293&gt;=20,Input!B10293&lt;=700),Input!B10293,""),"")</f>
        <v/>
      </c>
      <c r="C10293">
        <f>IF(B10293="","",INT(A10293))</f>
        <v/>
      </c>
      <c r="D10293">
        <f>IF(B10293="","",HOUR(A10293))</f>
        <v/>
      </c>
      <c r="E10293">
        <f>IF(B10293="","",IF(INPUT!$I$1="","",IF(C10293&lt;(INT(INPUT!$I$1)-INPUT!$I$2),"Off Meds",IF(C10293&lt;=(INT(INPUT!$I$1)+INPUT!$I$2),"Washout","On Meds"))))</f>
        <v/>
      </c>
      <c r="F10293">
        <f>IF(B10293="","",1.509*(LN(B10293)^1.084-5.381))</f>
        <v/>
      </c>
      <c r="G10293">
        <f>IF(F10293="","",IF(F10293&lt;0,10*F10293^2,0))</f>
        <v/>
      </c>
      <c r="H10293">
        <f>IF(F10293="","",IF(F10293&gt;0,10*F10293^2,0))</f>
        <v/>
      </c>
    </row>
    <row r="10294">
      <c r="A10294">
        <f>Input!A10294</f>
        <v/>
      </c>
      <c r="B10294">
        <f>IF(ISNUMBER(Input!B10294),IF(AND(Input!B10294&gt;=20,Input!B10294&lt;=700),Input!B10294,""),"")</f>
        <v/>
      </c>
      <c r="C10294">
        <f>IF(B10294="","",INT(A10294))</f>
        <v/>
      </c>
      <c r="D10294">
        <f>IF(B10294="","",HOUR(A10294))</f>
        <v/>
      </c>
      <c r="E10294">
        <f>IF(B10294="","",IF(INPUT!$I$1="","",IF(C10294&lt;(INT(INPUT!$I$1)-INPUT!$I$2),"Off Meds",IF(C10294&lt;=(INT(INPUT!$I$1)+INPUT!$I$2),"Washout","On Meds"))))</f>
        <v/>
      </c>
      <c r="F10294">
        <f>IF(B10294="","",1.509*(LN(B10294)^1.084-5.381))</f>
        <v/>
      </c>
      <c r="G10294">
        <f>IF(F10294="","",IF(F10294&lt;0,10*F10294^2,0))</f>
        <v/>
      </c>
      <c r="H10294">
        <f>IF(F10294="","",IF(F10294&gt;0,10*F10294^2,0))</f>
        <v/>
      </c>
    </row>
    <row r="10295">
      <c r="A10295">
        <f>Input!A10295</f>
        <v/>
      </c>
      <c r="B10295">
        <f>IF(ISNUMBER(Input!B10295),IF(AND(Input!B10295&gt;=20,Input!B10295&lt;=700),Input!B10295,""),"")</f>
        <v/>
      </c>
      <c r="C10295">
        <f>IF(B10295="","",INT(A10295))</f>
        <v/>
      </c>
      <c r="D10295">
        <f>IF(B10295="","",HOUR(A10295))</f>
        <v/>
      </c>
      <c r="E10295">
        <f>IF(B10295="","",IF(INPUT!$I$1="","",IF(C10295&lt;(INT(INPUT!$I$1)-INPUT!$I$2),"Off Meds",IF(C10295&lt;=(INT(INPUT!$I$1)+INPUT!$I$2),"Washout","On Meds"))))</f>
        <v/>
      </c>
      <c r="F10295">
        <f>IF(B10295="","",1.509*(LN(B10295)^1.084-5.381))</f>
        <v/>
      </c>
      <c r="G10295">
        <f>IF(F10295="","",IF(F10295&lt;0,10*F10295^2,0))</f>
        <v/>
      </c>
      <c r="H10295">
        <f>IF(F10295="","",IF(F10295&gt;0,10*F10295^2,0))</f>
        <v/>
      </c>
    </row>
    <row r="10296">
      <c r="A10296">
        <f>Input!A10296</f>
        <v/>
      </c>
      <c r="B10296">
        <f>IF(ISNUMBER(Input!B10296),IF(AND(Input!B10296&gt;=20,Input!B10296&lt;=700),Input!B10296,""),"")</f>
        <v/>
      </c>
      <c r="C10296">
        <f>IF(B10296="","",INT(A10296))</f>
        <v/>
      </c>
      <c r="D10296">
        <f>IF(B10296="","",HOUR(A10296))</f>
        <v/>
      </c>
      <c r="E10296">
        <f>IF(B10296="","",IF(INPUT!$I$1="","",IF(C10296&lt;(INT(INPUT!$I$1)-INPUT!$I$2),"Off Meds",IF(C10296&lt;=(INT(INPUT!$I$1)+INPUT!$I$2),"Washout","On Meds"))))</f>
        <v/>
      </c>
      <c r="F10296">
        <f>IF(B10296="","",1.509*(LN(B10296)^1.084-5.381))</f>
        <v/>
      </c>
      <c r="G10296">
        <f>IF(F10296="","",IF(F10296&lt;0,10*F10296^2,0))</f>
        <v/>
      </c>
      <c r="H10296">
        <f>IF(F10296="","",IF(F10296&gt;0,10*F10296^2,0))</f>
        <v/>
      </c>
    </row>
    <row r="10297">
      <c r="A10297">
        <f>Input!A10297</f>
        <v/>
      </c>
      <c r="B10297">
        <f>IF(ISNUMBER(Input!B10297),IF(AND(Input!B10297&gt;=20,Input!B10297&lt;=700),Input!B10297,""),"")</f>
        <v/>
      </c>
      <c r="C10297">
        <f>IF(B10297="","",INT(A10297))</f>
        <v/>
      </c>
      <c r="D10297">
        <f>IF(B10297="","",HOUR(A10297))</f>
        <v/>
      </c>
      <c r="E10297">
        <f>IF(B10297="","",IF(INPUT!$I$1="","",IF(C10297&lt;(INT(INPUT!$I$1)-INPUT!$I$2),"Off Meds",IF(C10297&lt;=(INT(INPUT!$I$1)+INPUT!$I$2),"Washout","On Meds"))))</f>
        <v/>
      </c>
      <c r="F10297">
        <f>IF(B10297="","",1.509*(LN(B10297)^1.084-5.381))</f>
        <v/>
      </c>
      <c r="G10297">
        <f>IF(F10297="","",IF(F10297&lt;0,10*F10297^2,0))</f>
        <v/>
      </c>
      <c r="H10297">
        <f>IF(F10297="","",IF(F10297&gt;0,10*F10297^2,0))</f>
        <v/>
      </c>
    </row>
    <row r="10298">
      <c r="A10298">
        <f>Input!A10298</f>
        <v/>
      </c>
      <c r="B10298">
        <f>IF(ISNUMBER(Input!B10298),IF(AND(Input!B10298&gt;=20,Input!B10298&lt;=700),Input!B10298,""),"")</f>
        <v/>
      </c>
      <c r="C10298">
        <f>IF(B10298="","",INT(A10298))</f>
        <v/>
      </c>
      <c r="D10298">
        <f>IF(B10298="","",HOUR(A10298))</f>
        <v/>
      </c>
      <c r="E10298">
        <f>IF(B10298="","",IF(INPUT!$I$1="","",IF(C10298&lt;(INT(INPUT!$I$1)-INPUT!$I$2),"Off Meds",IF(C10298&lt;=(INT(INPUT!$I$1)+INPUT!$I$2),"Washout","On Meds"))))</f>
        <v/>
      </c>
      <c r="F10298">
        <f>IF(B10298="","",1.509*(LN(B10298)^1.084-5.381))</f>
        <v/>
      </c>
      <c r="G10298">
        <f>IF(F10298="","",IF(F10298&lt;0,10*F10298^2,0))</f>
        <v/>
      </c>
      <c r="H10298">
        <f>IF(F10298="","",IF(F10298&gt;0,10*F10298^2,0))</f>
        <v/>
      </c>
    </row>
    <row r="10299">
      <c r="A10299">
        <f>Input!A10299</f>
        <v/>
      </c>
      <c r="B10299">
        <f>IF(ISNUMBER(Input!B10299),IF(AND(Input!B10299&gt;=20,Input!B10299&lt;=700),Input!B10299,""),"")</f>
        <v/>
      </c>
      <c r="C10299">
        <f>IF(B10299="","",INT(A10299))</f>
        <v/>
      </c>
      <c r="D10299">
        <f>IF(B10299="","",HOUR(A10299))</f>
        <v/>
      </c>
      <c r="E10299">
        <f>IF(B10299="","",IF(INPUT!$I$1="","",IF(C10299&lt;(INT(INPUT!$I$1)-INPUT!$I$2),"Off Meds",IF(C10299&lt;=(INT(INPUT!$I$1)+INPUT!$I$2),"Washout","On Meds"))))</f>
        <v/>
      </c>
      <c r="F10299">
        <f>IF(B10299="","",1.509*(LN(B10299)^1.084-5.381))</f>
        <v/>
      </c>
      <c r="G10299">
        <f>IF(F10299="","",IF(F10299&lt;0,10*F10299^2,0))</f>
        <v/>
      </c>
      <c r="H10299">
        <f>IF(F10299="","",IF(F10299&gt;0,10*F10299^2,0))</f>
        <v/>
      </c>
    </row>
    <row r="10300">
      <c r="A10300">
        <f>Input!A10300</f>
        <v/>
      </c>
      <c r="B10300">
        <f>IF(ISNUMBER(Input!B10300),IF(AND(Input!B10300&gt;=20,Input!B10300&lt;=700),Input!B10300,""),"")</f>
        <v/>
      </c>
      <c r="C10300">
        <f>IF(B10300="","",INT(A10300))</f>
        <v/>
      </c>
      <c r="D10300">
        <f>IF(B10300="","",HOUR(A10300))</f>
        <v/>
      </c>
      <c r="E10300">
        <f>IF(B10300="","",IF(INPUT!$I$1="","",IF(C10300&lt;(INT(INPUT!$I$1)-INPUT!$I$2),"Off Meds",IF(C10300&lt;=(INT(INPUT!$I$1)+INPUT!$I$2),"Washout","On Meds"))))</f>
        <v/>
      </c>
      <c r="F10300">
        <f>IF(B10300="","",1.509*(LN(B10300)^1.084-5.381))</f>
        <v/>
      </c>
      <c r="G10300">
        <f>IF(F10300="","",IF(F10300&lt;0,10*F10300^2,0))</f>
        <v/>
      </c>
      <c r="H10300">
        <f>IF(F10300="","",IF(F10300&gt;0,10*F10300^2,0))</f>
        <v/>
      </c>
    </row>
    <row r="10301">
      <c r="A10301">
        <f>Input!A10301</f>
        <v/>
      </c>
      <c r="B10301">
        <f>IF(ISNUMBER(Input!B10301),IF(AND(Input!B10301&gt;=20,Input!B10301&lt;=700),Input!B10301,""),"")</f>
        <v/>
      </c>
      <c r="C10301">
        <f>IF(B10301="","",INT(A10301))</f>
        <v/>
      </c>
      <c r="D10301">
        <f>IF(B10301="","",HOUR(A10301))</f>
        <v/>
      </c>
      <c r="E10301">
        <f>IF(B10301="","",IF(INPUT!$I$1="","",IF(C10301&lt;(INT(INPUT!$I$1)-INPUT!$I$2),"Off Meds",IF(C10301&lt;=(INT(INPUT!$I$1)+INPUT!$I$2),"Washout","On Meds"))))</f>
        <v/>
      </c>
      <c r="F10301">
        <f>IF(B10301="","",1.509*(LN(B10301)^1.084-5.381))</f>
        <v/>
      </c>
      <c r="G10301">
        <f>IF(F10301="","",IF(F10301&lt;0,10*F10301^2,0))</f>
        <v/>
      </c>
      <c r="H10301">
        <f>IF(F10301="","",IF(F10301&gt;0,10*F10301^2,0))</f>
        <v/>
      </c>
    </row>
    <row r="10302">
      <c r="A10302">
        <f>Input!A10302</f>
        <v/>
      </c>
      <c r="B10302">
        <f>IF(ISNUMBER(Input!B10302),IF(AND(Input!B10302&gt;=20,Input!B10302&lt;=700),Input!B10302,""),"")</f>
        <v/>
      </c>
      <c r="C10302">
        <f>IF(B10302="","",INT(A10302))</f>
        <v/>
      </c>
      <c r="D10302">
        <f>IF(B10302="","",HOUR(A10302))</f>
        <v/>
      </c>
      <c r="E10302">
        <f>IF(B10302="","",IF(INPUT!$I$1="","",IF(C10302&lt;(INT(INPUT!$I$1)-INPUT!$I$2),"Off Meds",IF(C10302&lt;=(INT(INPUT!$I$1)+INPUT!$I$2),"Washout","On Meds"))))</f>
        <v/>
      </c>
      <c r="F10302">
        <f>IF(B10302="","",1.509*(LN(B10302)^1.084-5.381))</f>
        <v/>
      </c>
      <c r="G10302">
        <f>IF(F10302="","",IF(F10302&lt;0,10*F10302^2,0))</f>
        <v/>
      </c>
      <c r="H10302">
        <f>IF(F10302="","",IF(F10302&gt;0,10*F10302^2,0))</f>
        <v/>
      </c>
    </row>
    <row r="10303">
      <c r="A10303">
        <f>Input!A10303</f>
        <v/>
      </c>
      <c r="B10303">
        <f>IF(ISNUMBER(Input!B10303),IF(AND(Input!B10303&gt;=20,Input!B10303&lt;=700),Input!B10303,""),"")</f>
        <v/>
      </c>
      <c r="C10303">
        <f>IF(B10303="","",INT(A10303))</f>
        <v/>
      </c>
      <c r="D10303">
        <f>IF(B10303="","",HOUR(A10303))</f>
        <v/>
      </c>
      <c r="E10303">
        <f>IF(B10303="","",IF(INPUT!$I$1="","",IF(C10303&lt;(INT(INPUT!$I$1)-INPUT!$I$2),"Off Meds",IF(C10303&lt;=(INT(INPUT!$I$1)+INPUT!$I$2),"Washout","On Meds"))))</f>
        <v/>
      </c>
      <c r="F10303">
        <f>IF(B10303="","",1.509*(LN(B10303)^1.084-5.381))</f>
        <v/>
      </c>
      <c r="G10303">
        <f>IF(F10303="","",IF(F10303&lt;0,10*F10303^2,0))</f>
        <v/>
      </c>
      <c r="H10303">
        <f>IF(F10303="","",IF(F10303&gt;0,10*F10303^2,0))</f>
        <v/>
      </c>
    </row>
    <row r="10304">
      <c r="A10304">
        <f>Input!A10304</f>
        <v/>
      </c>
      <c r="B10304">
        <f>IF(ISNUMBER(Input!B10304),IF(AND(Input!B10304&gt;=20,Input!B10304&lt;=700),Input!B10304,""),"")</f>
        <v/>
      </c>
      <c r="C10304">
        <f>IF(B10304="","",INT(A10304))</f>
        <v/>
      </c>
      <c r="D10304">
        <f>IF(B10304="","",HOUR(A10304))</f>
        <v/>
      </c>
      <c r="E10304">
        <f>IF(B10304="","",IF(INPUT!$I$1="","",IF(C10304&lt;(INT(INPUT!$I$1)-INPUT!$I$2),"Off Meds",IF(C10304&lt;=(INT(INPUT!$I$1)+INPUT!$I$2),"Washout","On Meds"))))</f>
        <v/>
      </c>
      <c r="F10304">
        <f>IF(B10304="","",1.509*(LN(B10304)^1.084-5.381))</f>
        <v/>
      </c>
      <c r="G10304">
        <f>IF(F10304="","",IF(F10304&lt;0,10*F10304^2,0))</f>
        <v/>
      </c>
      <c r="H10304">
        <f>IF(F10304="","",IF(F10304&gt;0,10*F10304^2,0))</f>
        <v/>
      </c>
    </row>
    <row r="10305">
      <c r="A10305">
        <f>Input!A10305</f>
        <v/>
      </c>
      <c r="B10305">
        <f>IF(ISNUMBER(Input!B10305),IF(AND(Input!B10305&gt;=20,Input!B10305&lt;=700),Input!B10305,""),"")</f>
        <v/>
      </c>
      <c r="C10305">
        <f>IF(B10305="","",INT(A10305))</f>
        <v/>
      </c>
      <c r="D10305">
        <f>IF(B10305="","",HOUR(A10305))</f>
        <v/>
      </c>
      <c r="E10305">
        <f>IF(B10305="","",IF(INPUT!$I$1="","",IF(C10305&lt;(INT(INPUT!$I$1)-INPUT!$I$2),"Off Meds",IF(C10305&lt;=(INT(INPUT!$I$1)+INPUT!$I$2),"Washout","On Meds"))))</f>
        <v/>
      </c>
      <c r="F10305">
        <f>IF(B10305="","",1.509*(LN(B10305)^1.084-5.381))</f>
        <v/>
      </c>
      <c r="G10305">
        <f>IF(F10305="","",IF(F10305&lt;0,10*F10305^2,0))</f>
        <v/>
      </c>
      <c r="H10305">
        <f>IF(F10305="","",IF(F10305&gt;0,10*F10305^2,0))</f>
        <v/>
      </c>
    </row>
    <row r="10306">
      <c r="A10306">
        <f>Input!A10306</f>
        <v/>
      </c>
      <c r="B10306">
        <f>IF(ISNUMBER(Input!B10306),IF(AND(Input!B10306&gt;=20,Input!B10306&lt;=700),Input!B10306,""),"")</f>
        <v/>
      </c>
      <c r="C10306">
        <f>IF(B10306="","",INT(A10306))</f>
        <v/>
      </c>
      <c r="D10306">
        <f>IF(B10306="","",HOUR(A10306))</f>
        <v/>
      </c>
      <c r="E10306">
        <f>IF(B10306="","",IF(INPUT!$I$1="","",IF(C10306&lt;(INT(INPUT!$I$1)-INPUT!$I$2),"Off Meds",IF(C10306&lt;=(INT(INPUT!$I$1)+INPUT!$I$2),"Washout","On Meds"))))</f>
        <v/>
      </c>
      <c r="F10306">
        <f>IF(B10306="","",1.509*(LN(B10306)^1.084-5.381))</f>
        <v/>
      </c>
      <c r="G10306">
        <f>IF(F10306="","",IF(F10306&lt;0,10*F10306^2,0))</f>
        <v/>
      </c>
      <c r="H10306">
        <f>IF(F10306="","",IF(F10306&gt;0,10*F10306^2,0))</f>
        <v/>
      </c>
    </row>
    <row r="10307">
      <c r="A10307">
        <f>Input!A10307</f>
        <v/>
      </c>
      <c r="B10307">
        <f>IF(ISNUMBER(Input!B10307),IF(AND(Input!B10307&gt;=20,Input!B10307&lt;=700),Input!B10307,""),"")</f>
        <v/>
      </c>
      <c r="C10307">
        <f>IF(B10307="","",INT(A10307))</f>
        <v/>
      </c>
      <c r="D10307">
        <f>IF(B10307="","",HOUR(A10307))</f>
        <v/>
      </c>
      <c r="E10307">
        <f>IF(B10307="","",IF(INPUT!$I$1="","",IF(C10307&lt;(INT(INPUT!$I$1)-INPUT!$I$2),"Off Meds",IF(C10307&lt;=(INT(INPUT!$I$1)+INPUT!$I$2),"Washout","On Meds"))))</f>
        <v/>
      </c>
      <c r="F10307">
        <f>IF(B10307="","",1.509*(LN(B10307)^1.084-5.381))</f>
        <v/>
      </c>
      <c r="G10307">
        <f>IF(F10307="","",IF(F10307&lt;0,10*F10307^2,0))</f>
        <v/>
      </c>
      <c r="H10307">
        <f>IF(F10307="","",IF(F10307&gt;0,10*F10307^2,0))</f>
        <v/>
      </c>
    </row>
    <row r="10308">
      <c r="A10308">
        <f>Input!A10308</f>
        <v/>
      </c>
      <c r="B10308">
        <f>IF(ISNUMBER(Input!B10308),IF(AND(Input!B10308&gt;=20,Input!B10308&lt;=700),Input!B10308,""),"")</f>
        <v/>
      </c>
      <c r="C10308">
        <f>IF(B10308="","",INT(A10308))</f>
        <v/>
      </c>
      <c r="D10308">
        <f>IF(B10308="","",HOUR(A10308))</f>
        <v/>
      </c>
      <c r="E10308">
        <f>IF(B10308="","",IF(INPUT!$I$1="","",IF(C10308&lt;(INT(INPUT!$I$1)-INPUT!$I$2),"Off Meds",IF(C10308&lt;=(INT(INPUT!$I$1)+INPUT!$I$2),"Washout","On Meds"))))</f>
        <v/>
      </c>
      <c r="F10308">
        <f>IF(B10308="","",1.509*(LN(B10308)^1.084-5.381))</f>
        <v/>
      </c>
      <c r="G10308">
        <f>IF(F10308="","",IF(F10308&lt;0,10*F10308^2,0))</f>
        <v/>
      </c>
      <c r="H10308">
        <f>IF(F10308="","",IF(F10308&gt;0,10*F10308^2,0))</f>
        <v/>
      </c>
    </row>
    <row r="10309">
      <c r="A10309">
        <f>Input!A10309</f>
        <v/>
      </c>
      <c r="B10309">
        <f>IF(ISNUMBER(Input!B10309),IF(AND(Input!B10309&gt;=20,Input!B10309&lt;=700),Input!B10309,""),"")</f>
        <v/>
      </c>
      <c r="C10309">
        <f>IF(B10309="","",INT(A10309))</f>
        <v/>
      </c>
      <c r="D10309">
        <f>IF(B10309="","",HOUR(A10309))</f>
        <v/>
      </c>
      <c r="E10309">
        <f>IF(B10309="","",IF(INPUT!$I$1="","",IF(C10309&lt;(INT(INPUT!$I$1)-INPUT!$I$2),"Off Meds",IF(C10309&lt;=(INT(INPUT!$I$1)+INPUT!$I$2),"Washout","On Meds"))))</f>
        <v/>
      </c>
      <c r="F10309">
        <f>IF(B10309="","",1.509*(LN(B10309)^1.084-5.381))</f>
        <v/>
      </c>
      <c r="G10309">
        <f>IF(F10309="","",IF(F10309&lt;0,10*F10309^2,0))</f>
        <v/>
      </c>
      <c r="H10309">
        <f>IF(F10309="","",IF(F10309&gt;0,10*F10309^2,0))</f>
        <v/>
      </c>
    </row>
    <row r="10310">
      <c r="A10310">
        <f>Input!A10310</f>
        <v/>
      </c>
      <c r="B10310">
        <f>IF(ISNUMBER(Input!B10310),IF(AND(Input!B10310&gt;=20,Input!B10310&lt;=700),Input!B10310,""),"")</f>
        <v/>
      </c>
      <c r="C10310">
        <f>IF(B10310="","",INT(A10310))</f>
        <v/>
      </c>
      <c r="D10310">
        <f>IF(B10310="","",HOUR(A10310))</f>
        <v/>
      </c>
      <c r="E10310">
        <f>IF(B10310="","",IF(INPUT!$I$1="","",IF(C10310&lt;(INT(INPUT!$I$1)-INPUT!$I$2),"Off Meds",IF(C10310&lt;=(INT(INPUT!$I$1)+INPUT!$I$2),"Washout","On Meds"))))</f>
        <v/>
      </c>
      <c r="F10310">
        <f>IF(B10310="","",1.509*(LN(B10310)^1.084-5.381))</f>
        <v/>
      </c>
      <c r="G10310">
        <f>IF(F10310="","",IF(F10310&lt;0,10*F10310^2,0))</f>
        <v/>
      </c>
      <c r="H10310">
        <f>IF(F10310="","",IF(F10310&gt;0,10*F10310^2,0))</f>
        <v/>
      </c>
    </row>
    <row r="10311">
      <c r="A10311">
        <f>Input!A10311</f>
        <v/>
      </c>
      <c r="B10311">
        <f>IF(ISNUMBER(Input!B10311),IF(AND(Input!B10311&gt;=20,Input!B10311&lt;=700),Input!B10311,""),"")</f>
        <v/>
      </c>
      <c r="C10311">
        <f>IF(B10311="","",INT(A10311))</f>
        <v/>
      </c>
      <c r="D10311">
        <f>IF(B10311="","",HOUR(A10311))</f>
        <v/>
      </c>
      <c r="E10311">
        <f>IF(B10311="","",IF(INPUT!$I$1="","",IF(C10311&lt;(INT(INPUT!$I$1)-INPUT!$I$2),"Off Meds",IF(C10311&lt;=(INT(INPUT!$I$1)+INPUT!$I$2),"Washout","On Meds"))))</f>
        <v/>
      </c>
      <c r="F10311">
        <f>IF(B10311="","",1.509*(LN(B10311)^1.084-5.381))</f>
        <v/>
      </c>
      <c r="G10311">
        <f>IF(F10311="","",IF(F10311&lt;0,10*F10311^2,0))</f>
        <v/>
      </c>
      <c r="H10311">
        <f>IF(F10311="","",IF(F10311&gt;0,10*F10311^2,0))</f>
        <v/>
      </c>
    </row>
    <row r="10312">
      <c r="A10312">
        <f>Input!A10312</f>
        <v/>
      </c>
      <c r="B10312">
        <f>IF(ISNUMBER(Input!B10312),IF(AND(Input!B10312&gt;=20,Input!B10312&lt;=700),Input!B10312,""),"")</f>
        <v/>
      </c>
      <c r="C10312">
        <f>IF(B10312="","",INT(A10312))</f>
        <v/>
      </c>
      <c r="D10312">
        <f>IF(B10312="","",HOUR(A10312))</f>
        <v/>
      </c>
      <c r="E10312">
        <f>IF(B10312="","",IF(INPUT!$I$1="","",IF(C10312&lt;(INT(INPUT!$I$1)-INPUT!$I$2),"Off Meds",IF(C10312&lt;=(INT(INPUT!$I$1)+INPUT!$I$2),"Washout","On Meds"))))</f>
        <v/>
      </c>
      <c r="F10312">
        <f>IF(B10312="","",1.509*(LN(B10312)^1.084-5.381))</f>
        <v/>
      </c>
      <c r="G10312">
        <f>IF(F10312="","",IF(F10312&lt;0,10*F10312^2,0))</f>
        <v/>
      </c>
      <c r="H10312">
        <f>IF(F10312="","",IF(F10312&gt;0,10*F10312^2,0))</f>
        <v/>
      </c>
    </row>
    <row r="10313">
      <c r="A10313">
        <f>Input!A10313</f>
        <v/>
      </c>
      <c r="B10313">
        <f>IF(ISNUMBER(Input!B10313),IF(AND(Input!B10313&gt;=20,Input!B10313&lt;=700),Input!B10313,""),"")</f>
        <v/>
      </c>
      <c r="C10313">
        <f>IF(B10313="","",INT(A10313))</f>
        <v/>
      </c>
      <c r="D10313">
        <f>IF(B10313="","",HOUR(A10313))</f>
        <v/>
      </c>
      <c r="E10313">
        <f>IF(B10313="","",IF(INPUT!$I$1="","",IF(C10313&lt;(INT(INPUT!$I$1)-INPUT!$I$2),"Off Meds",IF(C10313&lt;=(INT(INPUT!$I$1)+INPUT!$I$2),"Washout","On Meds"))))</f>
        <v/>
      </c>
      <c r="F10313">
        <f>IF(B10313="","",1.509*(LN(B10313)^1.084-5.381))</f>
        <v/>
      </c>
      <c r="G10313">
        <f>IF(F10313="","",IF(F10313&lt;0,10*F10313^2,0))</f>
        <v/>
      </c>
      <c r="H10313">
        <f>IF(F10313="","",IF(F10313&gt;0,10*F10313^2,0))</f>
        <v/>
      </c>
    </row>
    <row r="10314">
      <c r="A10314">
        <f>Input!A10314</f>
        <v/>
      </c>
      <c r="B10314">
        <f>IF(ISNUMBER(Input!B10314),IF(AND(Input!B10314&gt;=20,Input!B10314&lt;=700),Input!B10314,""),"")</f>
        <v/>
      </c>
      <c r="C10314">
        <f>IF(B10314="","",INT(A10314))</f>
        <v/>
      </c>
      <c r="D10314">
        <f>IF(B10314="","",HOUR(A10314))</f>
        <v/>
      </c>
      <c r="E10314">
        <f>IF(B10314="","",IF(INPUT!$I$1="","",IF(C10314&lt;(INT(INPUT!$I$1)-INPUT!$I$2),"Off Meds",IF(C10314&lt;=(INT(INPUT!$I$1)+INPUT!$I$2),"Washout","On Meds"))))</f>
        <v/>
      </c>
      <c r="F10314">
        <f>IF(B10314="","",1.509*(LN(B10314)^1.084-5.381))</f>
        <v/>
      </c>
      <c r="G10314">
        <f>IF(F10314="","",IF(F10314&lt;0,10*F10314^2,0))</f>
        <v/>
      </c>
      <c r="H10314">
        <f>IF(F10314="","",IF(F10314&gt;0,10*F10314^2,0))</f>
        <v/>
      </c>
    </row>
    <row r="10315">
      <c r="A10315">
        <f>Input!A10315</f>
        <v/>
      </c>
      <c r="B10315">
        <f>IF(ISNUMBER(Input!B10315),IF(AND(Input!B10315&gt;=20,Input!B10315&lt;=700),Input!B10315,""),"")</f>
        <v/>
      </c>
      <c r="C10315">
        <f>IF(B10315="","",INT(A10315))</f>
        <v/>
      </c>
      <c r="D10315">
        <f>IF(B10315="","",HOUR(A10315))</f>
        <v/>
      </c>
      <c r="E10315">
        <f>IF(B10315="","",IF(INPUT!$I$1="","",IF(C10315&lt;(INT(INPUT!$I$1)-INPUT!$I$2),"Off Meds",IF(C10315&lt;=(INT(INPUT!$I$1)+INPUT!$I$2),"Washout","On Meds"))))</f>
        <v/>
      </c>
      <c r="F10315">
        <f>IF(B10315="","",1.509*(LN(B10315)^1.084-5.381))</f>
        <v/>
      </c>
      <c r="G10315">
        <f>IF(F10315="","",IF(F10315&lt;0,10*F10315^2,0))</f>
        <v/>
      </c>
      <c r="H10315">
        <f>IF(F10315="","",IF(F10315&gt;0,10*F10315^2,0))</f>
        <v/>
      </c>
    </row>
    <row r="10316">
      <c r="A10316">
        <f>Input!A10316</f>
        <v/>
      </c>
      <c r="B10316">
        <f>IF(ISNUMBER(Input!B10316),IF(AND(Input!B10316&gt;=20,Input!B10316&lt;=700),Input!B10316,""),"")</f>
        <v/>
      </c>
      <c r="C10316">
        <f>IF(B10316="","",INT(A10316))</f>
        <v/>
      </c>
      <c r="D10316">
        <f>IF(B10316="","",HOUR(A10316))</f>
        <v/>
      </c>
      <c r="E10316">
        <f>IF(B10316="","",IF(INPUT!$I$1="","",IF(C10316&lt;(INT(INPUT!$I$1)-INPUT!$I$2),"Off Meds",IF(C10316&lt;=(INT(INPUT!$I$1)+INPUT!$I$2),"Washout","On Meds"))))</f>
        <v/>
      </c>
      <c r="F10316">
        <f>IF(B10316="","",1.509*(LN(B10316)^1.084-5.381))</f>
        <v/>
      </c>
      <c r="G10316">
        <f>IF(F10316="","",IF(F10316&lt;0,10*F10316^2,0))</f>
        <v/>
      </c>
      <c r="H10316">
        <f>IF(F10316="","",IF(F10316&gt;0,10*F10316^2,0))</f>
        <v/>
      </c>
    </row>
    <row r="10317">
      <c r="A10317">
        <f>Input!A10317</f>
        <v/>
      </c>
      <c r="B10317">
        <f>IF(ISNUMBER(Input!B10317),IF(AND(Input!B10317&gt;=20,Input!B10317&lt;=700),Input!B10317,""),"")</f>
        <v/>
      </c>
      <c r="C10317">
        <f>IF(B10317="","",INT(A10317))</f>
        <v/>
      </c>
      <c r="D10317">
        <f>IF(B10317="","",HOUR(A10317))</f>
        <v/>
      </c>
      <c r="E10317">
        <f>IF(B10317="","",IF(INPUT!$I$1="","",IF(C10317&lt;(INT(INPUT!$I$1)-INPUT!$I$2),"Off Meds",IF(C10317&lt;=(INT(INPUT!$I$1)+INPUT!$I$2),"Washout","On Meds"))))</f>
        <v/>
      </c>
      <c r="F10317">
        <f>IF(B10317="","",1.509*(LN(B10317)^1.084-5.381))</f>
        <v/>
      </c>
      <c r="G10317">
        <f>IF(F10317="","",IF(F10317&lt;0,10*F10317^2,0))</f>
        <v/>
      </c>
      <c r="H10317">
        <f>IF(F10317="","",IF(F10317&gt;0,10*F10317^2,0))</f>
        <v/>
      </c>
    </row>
    <row r="10318">
      <c r="A10318">
        <f>Input!A10318</f>
        <v/>
      </c>
      <c r="B10318">
        <f>IF(ISNUMBER(Input!B10318),IF(AND(Input!B10318&gt;=20,Input!B10318&lt;=700),Input!B10318,""),"")</f>
        <v/>
      </c>
      <c r="C10318">
        <f>IF(B10318="","",INT(A10318))</f>
        <v/>
      </c>
      <c r="D10318">
        <f>IF(B10318="","",HOUR(A10318))</f>
        <v/>
      </c>
      <c r="E10318">
        <f>IF(B10318="","",IF(INPUT!$I$1="","",IF(C10318&lt;(INT(INPUT!$I$1)-INPUT!$I$2),"Off Meds",IF(C10318&lt;=(INT(INPUT!$I$1)+INPUT!$I$2),"Washout","On Meds"))))</f>
        <v/>
      </c>
      <c r="F10318">
        <f>IF(B10318="","",1.509*(LN(B10318)^1.084-5.381))</f>
        <v/>
      </c>
      <c r="G10318">
        <f>IF(F10318="","",IF(F10318&lt;0,10*F10318^2,0))</f>
        <v/>
      </c>
      <c r="H10318">
        <f>IF(F10318="","",IF(F10318&gt;0,10*F10318^2,0))</f>
        <v/>
      </c>
    </row>
    <row r="10319">
      <c r="A10319">
        <f>Input!A10319</f>
        <v/>
      </c>
      <c r="B10319">
        <f>IF(ISNUMBER(Input!B10319),IF(AND(Input!B10319&gt;=20,Input!B10319&lt;=700),Input!B10319,""),"")</f>
        <v/>
      </c>
      <c r="C10319">
        <f>IF(B10319="","",INT(A10319))</f>
        <v/>
      </c>
      <c r="D10319">
        <f>IF(B10319="","",HOUR(A10319))</f>
        <v/>
      </c>
      <c r="E10319">
        <f>IF(B10319="","",IF(INPUT!$I$1="","",IF(C10319&lt;(INT(INPUT!$I$1)-INPUT!$I$2),"Off Meds",IF(C10319&lt;=(INT(INPUT!$I$1)+INPUT!$I$2),"Washout","On Meds"))))</f>
        <v/>
      </c>
      <c r="F10319">
        <f>IF(B10319="","",1.509*(LN(B10319)^1.084-5.381))</f>
        <v/>
      </c>
      <c r="G10319">
        <f>IF(F10319="","",IF(F10319&lt;0,10*F10319^2,0))</f>
        <v/>
      </c>
      <c r="H10319">
        <f>IF(F10319="","",IF(F10319&gt;0,10*F10319^2,0))</f>
        <v/>
      </c>
    </row>
    <row r="10320">
      <c r="A10320">
        <f>Input!A10320</f>
        <v/>
      </c>
      <c r="B10320">
        <f>IF(ISNUMBER(Input!B10320),IF(AND(Input!B10320&gt;=20,Input!B10320&lt;=700),Input!B10320,""),"")</f>
        <v/>
      </c>
      <c r="C10320">
        <f>IF(B10320="","",INT(A10320))</f>
        <v/>
      </c>
      <c r="D10320">
        <f>IF(B10320="","",HOUR(A10320))</f>
        <v/>
      </c>
      <c r="E10320">
        <f>IF(B10320="","",IF(INPUT!$I$1="","",IF(C10320&lt;(INT(INPUT!$I$1)-INPUT!$I$2),"Off Meds",IF(C10320&lt;=(INT(INPUT!$I$1)+INPUT!$I$2),"Washout","On Meds"))))</f>
        <v/>
      </c>
      <c r="F10320">
        <f>IF(B10320="","",1.509*(LN(B10320)^1.084-5.381))</f>
        <v/>
      </c>
      <c r="G10320">
        <f>IF(F10320="","",IF(F10320&lt;0,10*F10320^2,0))</f>
        <v/>
      </c>
      <c r="H10320">
        <f>IF(F10320="","",IF(F10320&gt;0,10*F10320^2,0))</f>
        <v/>
      </c>
    </row>
    <row r="10321">
      <c r="A10321">
        <f>Input!A10321</f>
        <v/>
      </c>
      <c r="B10321">
        <f>IF(ISNUMBER(Input!B10321),IF(AND(Input!B10321&gt;=20,Input!B10321&lt;=700),Input!B10321,""),"")</f>
        <v/>
      </c>
      <c r="C10321">
        <f>IF(B10321="","",INT(A10321))</f>
        <v/>
      </c>
      <c r="D10321">
        <f>IF(B10321="","",HOUR(A10321))</f>
        <v/>
      </c>
      <c r="E10321">
        <f>IF(B10321="","",IF(INPUT!$I$1="","",IF(C10321&lt;(INT(INPUT!$I$1)-INPUT!$I$2),"Off Meds",IF(C10321&lt;=(INT(INPUT!$I$1)+INPUT!$I$2),"Washout","On Meds"))))</f>
        <v/>
      </c>
      <c r="F10321">
        <f>IF(B10321="","",1.509*(LN(B10321)^1.084-5.381))</f>
        <v/>
      </c>
      <c r="G10321">
        <f>IF(F10321="","",IF(F10321&lt;0,10*F10321^2,0))</f>
        <v/>
      </c>
      <c r="H10321">
        <f>IF(F10321="","",IF(F10321&gt;0,10*F10321^2,0))</f>
        <v/>
      </c>
    </row>
    <row r="10322">
      <c r="A10322">
        <f>Input!A10322</f>
        <v/>
      </c>
      <c r="B10322">
        <f>IF(ISNUMBER(Input!B10322),IF(AND(Input!B10322&gt;=20,Input!B10322&lt;=700),Input!B10322,""),"")</f>
        <v/>
      </c>
      <c r="C10322">
        <f>IF(B10322="","",INT(A10322))</f>
        <v/>
      </c>
      <c r="D10322">
        <f>IF(B10322="","",HOUR(A10322))</f>
        <v/>
      </c>
      <c r="E10322">
        <f>IF(B10322="","",IF(INPUT!$I$1="","",IF(C10322&lt;(INT(INPUT!$I$1)-INPUT!$I$2),"Off Meds",IF(C10322&lt;=(INT(INPUT!$I$1)+INPUT!$I$2),"Washout","On Meds"))))</f>
        <v/>
      </c>
      <c r="F10322">
        <f>IF(B10322="","",1.509*(LN(B10322)^1.084-5.381))</f>
        <v/>
      </c>
      <c r="G10322">
        <f>IF(F10322="","",IF(F10322&lt;0,10*F10322^2,0))</f>
        <v/>
      </c>
      <c r="H10322">
        <f>IF(F10322="","",IF(F10322&gt;0,10*F10322^2,0))</f>
        <v/>
      </c>
    </row>
    <row r="10323">
      <c r="A10323">
        <f>Input!A10323</f>
        <v/>
      </c>
      <c r="B10323">
        <f>IF(ISNUMBER(Input!B10323),IF(AND(Input!B10323&gt;=20,Input!B10323&lt;=700),Input!B10323,""),"")</f>
        <v/>
      </c>
      <c r="C10323">
        <f>IF(B10323="","",INT(A10323))</f>
        <v/>
      </c>
      <c r="D10323">
        <f>IF(B10323="","",HOUR(A10323))</f>
        <v/>
      </c>
      <c r="E10323">
        <f>IF(B10323="","",IF(INPUT!$I$1="","",IF(C10323&lt;(INT(INPUT!$I$1)-INPUT!$I$2),"Off Meds",IF(C10323&lt;=(INT(INPUT!$I$1)+INPUT!$I$2),"Washout","On Meds"))))</f>
        <v/>
      </c>
      <c r="F10323">
        <f>IF(B10323="","",1.509*(LN(B10323)^1.084-5.381))</f>
        <v/>
      </c>
      <c r="G10323">
        <f>IF(F10323="","",IF(F10323&lt;0,10*F10323^2,0))</f>
        <v/>
      </c>
      <c r="H10323">
        <f>IF(F10323="","",IF(F10323&gt;0,10*F10323^2,0))</f>
        <v/>
      </c>
    </row>
    <row r="10324">
      <c r="A10324">
        <f>Input!A10324</f>
        <v/>
      </c>
      <c r="B10324">
        <f>IF(ISNUMBER(Input!B10324),IF(AND(Input!B10324&gt;=20,Input!B10324&lt;=700),Input!B10324,""),"")</f>
        <v/>
      </c>
      <c r="C10324">
        <f>IF(B10324="","",INT(A10324))</f>
        <v/>
      </c>
      <c r="D10324">
        <f>IF(B10324="","",HOUR(A10324))</f>
        <v/>
      </c>
      <c r="E10324">
        <f>IF(B10324="","",IF(INPUT!$I$1="","",IF(C10324&lt;(INT(INPUT!$I$1)-INPUT!$I$2),"Off Meds",IF(C10324&lt;=(INT(INPUT!$I$1)+INPUT!$I$2),"Washout","On Meds"))))</f>
        <v/>
      </c>
      <c r="F10324">
        <f>IF(B10324="","",1.509*(LN(B10324)^1.084-5.381))</f>
        <v/>
      </c>
      <c r="G10324">
        <f>IF(F10324="","",IF(F10324&lt;0,10*F10324^2,0))</f>
        <v/>
      </c>
      <c r="H10324">
        <f>IF(F10324="","",IF(F10324&gt;0,10*F10324^2,0))</f>
        <v/>
      </c>
    </row>
    <row r="10325">
      <c r="A10325">
        <f>Input!A10325</f>
        <v/>
      </c>
      <c r="B10325">
        <f>IF(ISNUMBER(Input!B10325),IF(AND(Input!B10325&gt;=20,Input!B10325&lt;=700),Input!B10325,""),"")</f>
        <v/>
      </c>
      <c r="C10325">
        <f>IF(B10325="","",INT(A10325))</f>
        <v/>
      </c>
      <c r="D10325">
        <f>IF(B10325="","",HOUR(A10325))</f>
        <v/>
      </c>
      <c r="E10325">
        <f>IF(B10325="","",IF(INPUT!$I$1="","",IF(C10325&lt;(INT(INPUT!$I$1)-INPUT!$I$2),"Off Meds",IF(C10325&lt;=(INT(INPUT!$I$1)+INPUT!$I$2),"Washout","On Meds"))))</f>
        <v/>
      </c>
      <c r="F10325">
        <f>IF(B10325="","",1.509*(LN(B10325)^1.084-5.381))</f>
        <v/>
      </c>
      <c r="G10325">
        <f>IF(F10325="","",IF(F10325&lt;0,10*F10325^2,0))</f>
        <v/>
      </c>
      <c r="H10325">
        <f>IF(F10325="","",IF(F10325&gt;0,10*F10325^2,0))</f>
        <v/>
      </c>
    </row>
    <row r="10326">
      <c r="A10326">
        <f>Input!A10326</f>
        <v/>
      </c>
      <c r="B10326">
        <f>IF(ISNUMBER(Input!B10326),IF(AND(Input!B10326&gt;=20,Input!B10326&lt;=700),Input!B10326,""),"")</f>
        <v/>
      </c>
      <c r="C10326">
        <f>IF(B10326="","",INT(A10326))</f>
        <v/>
      </c>
      <c r="D10326">
        <f>IF(B10326="","",HOUR(A10326))</f>
        <v/>
      </c>
      <c r="E10326">
        <f>IF(B10326="","",IF(INPUT!$I$1="","",IF(C10326&lt;(INT(INPUT!$I$1)-INPUT!$I$2),"Off Meds",IF(C10326&lt;=(INT(INPUT!$I$1)+INPUT!$I$2),"Washout","On Meds"))))</f>
        <v/>
      </c>
      <c r="F10326">
        <f>IF(B10326="","",1.509*(LN(B10326)^1.084-5.381))</f>
        <v/>
      </c>
      <c r="G10326">
        <f>IF(F10326="","",IF(F10326&lt;0,10*F10326^2,0))</f>
        <v/>
      </c>
      <c r="H10326">
        <f>IF(F10326="","",IF(F10326&gt;0,10*F10326^2,0))</f>
        <v/>
      </c>
    </row>
    <row r="10327">
      <c r="A10327">
        <f>Input!A10327</f>
        <v/>
      </c>
      <c r="B10327">
        <f>IF(ISNUMBER(Input!B10327),IF(AND(Input!B10327&gt;=20,Input!B10327&lt;=700),Input!B10327,""),"")</f>
        <v/>
      </c>
      <c r="C10327">
        <f>IF(B10327="","",INT(A10327))</f>
        <v/>
      </c>
      <c r="D10327">
        <f>IF(B10327="","",HOUR(A10327))</f>
        <v/>
      </c>
      <c r="E10327">
        <f>IF(B10327="","",IF(INPUT!$I$1="","",IF(C10327&lt;(INT(INPUT!$I$1)-INPUT!$I$2),"Off Meds",IF(C10327&lt;=(INT(INPUT!$I$1)+INPUT!$I$2),"Washout","On Meds"))))</f>
        <v/>
      </c>
      <c r="F10327">
        <f>IF(B10327="","",1.509*(LN(B10327)^1.084-5.381))</f>
        <v/>
      </c>
      <c r="G10327">
        <f>IF(F10327="","",IF(F10327&lt;0,10*F10327^2,0))</f>
        <v/>
      </c>
      <c r="H10327">
        <f>IF(F10327="","",IF(F10327&gt;0,10*F10327^2,0))</f>
        <v/>
      </c>
    </row>
    <row r="10328">
      <c r="A10328">
        <f>Input!A10328</f>
        <v/>
      </c>
      <c r="B10328">
        <f>IF(ISNUMBER(Input!B10328),IF(AND(Input!B10328&gt;=20,Input!B10328&lt;=700),Input!B10328,""),"")</f>
        <v/>
      </c>
      <c r="C10328">
        <f>IF(B10328="","",INT(A10328))</f>
        <v/>
      </c>
      <c r="D10328">
        <f>IF(B10328="","",HOUR(A10328))</f>
        <v/>
      </c>
      <c r="E10328">
        <f>IF(B10328="","",IF(INPUT!$I$1="","",IF(C10328&lt;(INT(INPUT!$I$1)-INPUT!$I$2),"Off Meds",IF(C10328&lt;=(INT(INPUT!$I$1)+INPUT!$I$2),"Washout","On Meds"))))</f>
        <v/>
      </c>
      <c r="F10328">
        <f>IF(B10328="","",1.509*(LN(B10328)^1.084-5.381))</f>
        <v/>
      </c>
      <c r="G10328">
        <f>IF(F10328="","",IF(F10328&lt;0,10*F10328^2,0))</f>
        <v/>
      </c>
      <c r="H10328">
        <f>IF(F10328="","",IF(F10328&gt;0,10*F10328^2,0))</f>
        <v/>
      </c>
    </row>
    <row r="10329">
      <c r="A10329">
        <f>Input!A10329</f>
        <v/>
      </c>
      <c r="B10329">
        <f>IF(ISNUMBER(Input!B10329),IF(AND(Input!B10329&gt;=20,Input!B10329&lt;=700),Input!B10329,""),"")</f>
        <v/>
      </c>
      <c r="C10329">
        <f>IF(B10329="","",INT(A10329))</f>
        <v/>
      </c>
      <c r="D10329">
        <f>IF(B10329="","",HOUR(A10329))</f>
        <v/>
      </c>
      <c r="E10329">
        <f>IF(B10329="","",IF(INPUT!$I$1="","",IF(C10329&lt;(INT(INPUT!$I$1)-INPUT!$I$2),"Off Meds",IF(C10329&lt;=(INT(INPUT!$I$1)+INPUT!$I$2),"Washout","On Meds"))))</f>
        <v/>
      </c>
      <c r="F10329">
        <f>IF(B10329="","",1.509*(LN(B10329)^1.084-5.381))</f>
        <v/>
      </c>
      <c r="G10329">
        <f>IF(F10329="","",IF(F10329&lt;0,10*F10329^2,0))</f>
        <v/>
      </c>
      <c r="H10329">
        <f>IF(F10329="","",IF(F10329&gt;0,10*F10329^2,0))</f>
        <v/>
      </c>
    </row>
    <row r="10330">
      <c r="A10330">
        <f>Input!A10330</f>
        <v/>
      </c>
      <c r="B10330">
        <f>IF(ISNUMBER(Input!B10330),IF(AND(Input!B10330&gt;=20,Input!B10330&lt;=700),Input!B10330,""),"")</f>
        <v/>
      </c>
      <c r="C10330">
        <f>IF(B10330="","",INT(A10330))</f>
        <v/>
      </c>
      <c r="D10330">
        <f>IF(B10330="","",HOUR(A10330))</f>
        <v/>
      </c>
      <c r="E10330">
        <f>IF(B10330="","",IF(INPUT!$I$1="","",IF(C10330&lt;(INT(INPUT!$I$1)-INPUT!$I$2),"Off Meds",IF(C10330&lt;=(INT(INPUT!$I$1)+INPUT!$I$2),"Washout","On Meds"))))</f>
        <v/>
      </c>
      <c r="F10330">
        <f>IF(B10330="","",1.509*(LN(B10330)^1.084-5.381))</f>
        <v/>
      </c>
      <c r="G10330">
        <f>IF(F10330="","",IF(F10330&lt;0,10*F10330^2,0))</f>
        <v/>
      </c>
      <c r="H10330">
        <f>IF(F10330="","",IF(F10330&gt;0,10*F10330^2,0))</f>
        <v/>
      </c>
    </row>
    <row r="10331">
      <c r="A10331">
        <f>Input!A10331</f>
        <v/>
      </c>
      <c r="B10331">
        <f>IF(ISNUMBER(Input!B10331),IF(AND(Input!B10331&gt;=20,Input!B10331&lt;=700),Input!B10331,""),"")</f>
        <v/>
      </c>
      <c r="C10331">
        <f>IF(B10331="","",INT(A10331))</f>
        <v/>
      </c>
      <c r="D10331">
        <f>IF(B10331="","",HOUR(A10331))</f>
        <v/>
      </c>
      <c r="E10331">
        <f>IF(B10331="","",IF(INPUT!$I$1="","",IF(C10331&lt;(INT(INPUT!$I$1)-INPUT!$I$2),"Off Meds",IF(C10331&lt;=(INT(INPUT!$I$1)+INPUT!$I$2),"Washout","On Meds"))))</f>
        <v/>
      </c>
      <c r="F10331">
        <f>IF(B10331="","",1.509*(LN(B10331)^1.084-5.381))</f>
        <v/>
      </c>
      <c r="G10331">
        <f>IF(F10331="","",IF(F10331&lt;0,10*F10331^2,0))</f>
        <v/>
      </c>
      <c r="H10331">
        <f>IF(F10331="","",IF(F10331&gt;0,10*F10331^2,0))</f>
        <v/>
      </c>
    </row>
    <row r="10332">
      <c r="A10332">
        <f>Input!A10332</f>
        <v/>
      </c>
      <c r="B10332">
        <f>IF(ISNUMBER(Input!B10332),IF(AND(Input!B10332&gt;=20,Input!B10332&lt;=700),Input!B10332,""),"")</f>
        <v/>
      </c>
      <c r="C10332">
        <f>IF(B10332="","",INT(A10332))</f>
        <v/>
      </c>
      <c r="D10332">
        <f>IF(B10332="","",HOUR(A10332))</f>
        <v/>
      </c>
      <c r="E10332">
        <f>IF(B10332="","",IF(INPUT!$I$1="","",IF(C10332&lt;(INT(INPUT!$I$1)-INPUT!$I$2),"Off Meds",IF(C10332&lt;=(INT(INPUT!$I$1)+INPUT!$I$2),"Washout","On Meds"))))</f>
        <v/>
      </c>
      <c r="F10332">
        <f>IF(B10332="","",1.509*(LN(B10332)^1.084-5.381))</f>
        <v/>
      </c>
      <c r="G10332">
        <f>IF(F10332="","",IF(F10332&lt;0,10*F10332^2,0))</f>
        <v/>
      </c>
      <c r="H10332">
        <f>IF(F10332="","",IF(F10332&gt;0,10*F10332^2,0))</f>
        <v/>
      </c>
    </row>
    <row r="10333">
      <c r="A10333">
        <f>Input!A10333</f>
        <v/>
      </c>
      <c r="B10333">
        <f>IF(ISNUMBER(Input!B10333),IF(AND(Input!B10333&gt;=20,Input!B10333&lt;=700),Input!B10333,""),"")</f>
        <v/>
      </c>
      <c r="C10333">
        <f>IF(B10333="","",INT(A10333))</f>
        <v/>
      </c>
      <c r="D10333">
        <f>IF(B10333="","",HOUR(A10333))</f>
        <v/>
      </c>
      <c r="E10333">
        <f>IF(B10333="","",IF(INPUT!$I$1="","",IF(C10333&lt;(INT(INPUT!$I$1)-INPUT!$I$2),"Off Meds",IF(C10333&lt;=(INT(INPUT!$I$1)+INPUT!$I$2),"Washout","On Meds"))))</f>
        <v/>
      </c>
      <c r="F10333">
        <f>IF(B10333="","",1.509*(LN(B10333)^1.084-5.381))</f>
        <v/>
      </c>
      <c r="G10333">
        <f>IF(F10333="","",IF(F10333&lt;0,10*F10333^2,0))</f>
        <v/>
      </c>
      <c r="H10333">
        <f>IF(F10333="","",IF(F10333&gt;0,10*F10333^2,0))</f>
        <v/>
      </c>
    </row>
    <row r="10334">
      <c r="A10334">
        <f>Input!A10334</f>
        <v/>
      </c>
      <c r="B10334">
        <f>IF(ISNUMBER(Input!B10334),IF(AND(Input!B10334&gt;=20,Input!B10334&lt;=700),Input!B10334,""),"")</f>
        <v/>
      </c>
      <c r="C10334">
        <f>IF(B10334="","",INT(A10334))</f>
        <v/>
      </c>
      <c r="D10334">
        <f>IF(B10334="","",HOUR(A10334))</f>
        <v/>
      </c>
      <c r="E10334">
        <f>IF(B10334="","",IF(INPUT!$I$1="","",IF(C10334&lt;(INT(INPUT!$I$1)-INPUT!$I$2),"Off Meds",IF(C10334&lt;=(INT(INPUT!$I$1)+INPUT!$I$2),"Washout","On Meds"))))</f>
        <v/>
      </c>
      <c r="F10334">
        <f>IF(B10334="","",1.509*(LN(B10334)^1.084-5.381))</f>
        <v/>
      </c>
      <c r="G10334">
        <f>IF(F10334="","",IF(F10334&lt;0,10*F10334^2,0))</f>
        <v/>
      </c>
      <c r="H10334">
        <f>IF(F10334="","",IF(F10334&gt;0,10*F10334^2,0))</f>
        <v/>
      </c>
    </row>
    <row r="10335">
      <c r="A10335">
        <f>Input!A10335</f>
        <v/>
      </c>
      <c r="B10335">
        <f>IF(ISNUMBER(Input!B10335),IF(AND(Input!B10335&gt;=20,Input!B10335&lt;=700),Input!B10335,""),"")</f>
        <v/>
      </c>
      <c r="C10335">
        <f>IF(B10335="","",INT(A10335))</f>
        <v/>
      </c>
      <c r="D10335">
        <f>IF(B10335="","",HOUR(A10335))</f>
        <v/>
      </c>
      <c r="E10335">
        <f>IF(B10335="","",IF(INPUT!$I$1="","",IF(C10335&lt;(INT(INPUT!$I$1)-INPUT!$I$2),"Off Meds",IF(C10335&lt;=(INT(INPUT!$I$1)+INPUT!$I$2),"Washout","On Meds"))))</f>
        <v/>
      </c>
      <c r="F10335">
        <f>IF(B10335="","",1.509*(LN(B10335)^1.084-5.381))</f>
        <v/>
      </c>
      <c r="G10335">
        <f>IF(F10335="","",IF(F10335&lt;0,10*F10335^2,0))</f>
        <v/>
      </c>
      <c r="H10335">
        <f>IF(F10335="","",IF(F10335&gt;0,10*F10335^2,0))</f>
        <v/>
      </c>
    </row>
    <row r="10336">
      <c r="A10336">
        <f>Input!A10336</f>
        <v/>
      </c>
      <c r="B10336">
        <f>IF(ISNUMBER(Input!B10336),IF(AND(Input!B10336&gt;=20,Input!B10336&lt;=700),Input!B10336,""),"")</f>
        <v/>
      </c>
      <c r="C10336">
        <f>IF(B10336="","",INT(A10336))</f>
        <v/>
      </c>
      <c r="D10336">
        <f>IF(B10336="","",HOUR(A10336))</f>
        <v/>
      </c>
      <c r="E10336">
        <f>IF(B10336="","",IF(INPUT!$I$1="","",IF(C10336&lt;(INT(INPUT!$I$1)-INPUT!$I$2),"Off Meds",IF(C10336&lt;=(INT(INPUT!$I$1)+INPUT!$I$2),"Washout","On Meds"))))</f>
        <v/>
      </c>
      <c r="F10336">
        <f>IF(B10336="","",1.509*(LN(B10336)^1.084-5.381))</f>
        <v/>
      </c>
      <c r="G10336">
        <f>IF(F10336="","",IF(F10336&lt;0,10*F10336^2,0))</f>
        <v/>
      </c>
      <c r="H10336">
        <f>IF(F10336="","",IF(F10336&gt;0,10*F10336^2,0))</f>
        <v/>
      </c>
    </row>
    <row r="10337">
      <c r="A10337">
        <f>Input!A10337</f>
        <v/>
      </c>
      <c r="B10337">
        <f>IF(ISNUMBER(Input!B10337),IF(AND(Input!B10337&gt;=20,Input!B10337&lt;=700),Input!B10337,""),"")</f>
        <v/>
      </c>
      <c r="C10337">
        <f>IF(B10337="","",INT(A10337))</f>
        <v/>
      </c>
      <c r="D10337">
        <f>IF(B10337="","",HOUR(A10337))</f>
        <v/>
      </c>
      <c r="E10337">
        <f>IF(B10337="","",IF(INPUT!$I$1="","",IF(C10337&lt;(INT(INPUT!$I$1)-INPUT!$I$2),"Off Meds",IF(C10337&lt;=(INT(INPUT!$I$1)+INPUT!$I$2),"Washout","On Meds"))))</f>
        <v/>
      </c>
      <c r="F10337">
        <f>IF(B10337="","",1.509*(LN(B10337)^1.084-5.381))</f>
        <v/>
      </c>
      <c r="G10337">
        <f>IF(F10337="","",IF(F10337&lt;0,10*F10337^2,0))</f>
        <v/>
      </c>
      <c r="H10337">
        <f>IF(F10337="","",IF(F10337&gt;0,10*F10337^2,0))</f>
        <v/>
      </c>
    </row>
    <row r="10338">
      <c r="A10338">
        <f>Input!A10338</f>
        <v/>
      </c>
      <c r="B10338">
        <f>IF(ISNUMBER(Input!B10338),IF(AND(Input!B10338&gt;=20,Input!B10338&lt;=700),Input!B10338,""),"")</f>
        <v/>
      </c>
      <c r="C10338">
        <f>IF(B10338="","",INT(A10338))</f>
        <v/>
      </c>
      <c r="D10338">
        <f>IF(B10338="","",HOUR(A10338))</f>
        <v/>
      </c>
      <c r="E10338">
        <f>IF(B10338="","",IF(INPUT!$I$1="","",IF(C10338&lt;(INT(INPUT!$I$1)-INPUT!$I$2),"Off Meds",IF(C10338&lt;=(INT(INPUT!$I$1)+INPUT!$I$2),"Washout","On Meds"))))</f>
        <v/>
      </c>
      <c r="F10338">
        <f>IF(B10338="","",1.509*(LN(B10338)^1.084-5.381))</f>
        <v/>
      </c>
      <c r="G10338">
        <f>IF(F10338="","",IF(F10338&lt;0,10*F10338^2,0))</f>
        <v/>
      </c>
      <c r="H10338">
        <f>IF(F10338="","",IF(F10338&gt;0,10*F10338^2,0))</f>
        <v/>
      </c>
    </row>
    <row r="10339">
      <c r="A10339">
        <f>Input!A10339</f>
        <v/>
      </c>
      <c r="B10339">
        <f>IF(ISNUMBER(Input!B10339),IF(AND(Input!B10339&gt;=20,Input!B10339&lt;=700),Input!B10339,""),"")</f>
        <v/>
      </c>
      <c r="C10339">
        <f>IF(B10339="","",INT(A10339))</f>
        <v/>
      </c>
      <c r="D10339">
        <f>IF(B10339="","",HOUR(A10339))</f>
        <v/>
      </c>
      <c r="E10339">
        <f>IF(B10339="","",IF(INPUT!$I$1="","",IF(C10339&lt;(INT(INPUT!$I$1)-INPUT!$I$2),"Off Meds",IF(C10339&lt;=(INT(INPUT!$I$1)+INPUT!$I$2),"Washout","On Meds"))))</f>
        <v/>
      </c>
      <c r="F10339">
        <f>IF(B10339="","",1.509*(LN(B10339)^1.084-5.381))</f>
        <v/>
      </c>
      <c r="G10339">
        <f>IF(F10339="","",IF(F10339&lt;0,10*F10339^2,0))</f>
        <v/>
      </c>
      <c r="H10339">
        <f>IF(F10339="","",IF(F10339&gt;0,10*F10339^2,0))</f>
        <v/>
      </c>
    </row>
    <row r="10340">
      <c r="A10340">
        <f>Input!A10340</f>
        <v/>
      </c>
      <c r="B10340">
        <f>IF(ISNUMBER(Input!B10340),IF(AND(Input!B10340&gt;=20,Input!B10340&lt;=700),Input!B10340,""),"")</f>
        <v/>
      </c>
      <c r="C10340">
        <f>IF(B10340="","",INT(A10340))</f>
        <v/>
      </c>
      <c r="D10340">
        <f>IF(B10340="","",HOUR(A10340))</f>
        <v/>
      </c>
      <c r="E10340">
        <f>IF(B10340="","",IF(INPUT!$I$1="","",IF(C10340&lt;(INT(INPUT!$I$1)-INPUT!$I$2),"Off Meds",IF(C10340&lt;=(INT(INPUT!$I$1)+INPUT!$I$2),"Washout","On Meds"))))</f>
        <v/>
      </c>
      <c r="F10340">
        <f>IF(B10340="","",1.509*(LN(B10340)^1.084-5.381))</f>
        <v/>
      </c>
      <c r="G10340">
        <f>IF(F10340="","",IF(F10340&lt;0,10*F10340^2,0))</f>
        <v/>
      </c>
      <c r="H10340">
        <f>IF(F10340="","",IF(F10340&gt;0,10*F10340^2,0))</f>
        <v/>
      </c>
    </row>
    <row r="10341">
      <c r="A10341">
        <f>Input!A10341</f>
        <v/>
      </c>
      <c r="B10341">
        <f>IF(ISNUMBER(Input!B10341),IF(AND(Input!B10341&gt;=20,Input!B10341&lt;=700),Input!B10341,""),"")</f>
        <v/>
      </c>
      <c r="C10341">
        <f>IF(B10341="","",INT(A10341))</f>
        <v/>
      </c>
      <c r="D10341">
        <f>IF(B10341="","",HOUR(A10341))</f>
        <v/>
      </c>
      <c r="E10341">
        <f>IF(B10341="","",IF(INPUT!$I$1="","",IF(C10341&lt;(INT(INPUT!$I$1)-INPUT!$I$2),"Off Meds",IF(C10341&lt;=(INT(INPUT!$I$1)+INPUT!$I$2),"Washout","On Meds"))))</f>
        <v/>
      </c>
      <c r="F10341">
        <f>IF(B10341="","",1.509*(LN(B10341)^1.084-5.381))</f>
        <v/>
      </c>
      <c r="G10341">
        <f>IF(F10341="","",IF(F10341&lt;0,10*F10341^2,0))</f>
        <v/>
      </c>
      <c r="H10341">
        <f>IF(F10341="","",IF(F10341&gt;0,10*F10341^2,0))</f>
        <v/>
      </c>
    </row>
    <row r="10342">
      <c r="A10342">
        <f>Input!A10342</f>
        <v/>
      </c>
      <c r="B10342">
        <f>IF(ISNUMBER(Input!B10342),IF(AND(Input!B10342&gt;=20,Input!B10342&lt;=700),Input!B10342,""),"")</f>
        <v/>
      </c>
      <c r="C10342">
        <f>IF(B10342="","",INT(A10342))</f>
        <v/>
      </c>
      <c r="D10342">
        <f>IF(B10342="","",HOUR(A10342))</f>
        <v/>
      </c>
      <c r="E10342">
        <f>IF(B10342="","",IF(INPUT!$I$1="","",IF(C10342&lt;(INT(INPUT!$I$1)-INPUT!$I$2),"Off Meds",IF(C10342&lt;=(INT(INPUT!$I$1)+INPUT!$I$2),"Washout","On Meds"))))</f>
        <v/>
      </c>
      <c r="F10342">
        <f>IF(B10342="","",1.509*(LN(B10342)^1.084-5.381))</f>
        <v/>
      </c>
      <c r="G10342">
        <f>IF(F10342="","",IF(F10342&lt;0,10*F10342^2,0))</f>
        <v/>
      </c>
      <c r="H10342">
        <f>IF(F10342="","",IF(F10342&gt;0,10*F10342^2,0))</f>
        <v/>
      </c>
    </row>
    <row r="10343">
      <c r="A10343">
        <f>Input!A10343</f>
        <v/>
      </c>
      <c r="B10343">
        <f>IF(ISNUMBER(Input!B10343),IF(AND(Input!B10343&gt;=20,Input!B10343&lt;=700),Input!B10343,""),"")</f>
        <v/>
      </c>
      <c r="C10343">
        <f>IF(B10343="","",INT(A10343))</f>
        <v/>
      </c>
      <c r="D10343">
        <f>IF(B10343="","",HOUR(A10343))</f>
        <v/>
      </c>
      <c r="E10343">
        <f>IF(B10343="","",IF(INPUT!$I$1="","",IF(C10343&lt;(INT(INPUT!$I$1)-INPUT!$I$2),"Off Meds",IF(C10343&lt;=(INT(INPUT!$I$1)+INPUT!$I$2),"Washout","On Meds"))))</f>
        <v/>
      </c>
      <c r="F10343">
        <f>IF(B10343="","",1.509*(LN(B10343)^1.084-5.381))</f>
        <v/>
      </c>
      <c r="G10343">
        <f>IF(F10343="","",IF(F10343&lt;0,10*F10343^2,0))</f>
        <v/>
      </c>
      <c r="H10343">
        <f>IF(F10343="","",IF(F10343&gt;0,10*F10343^2,0))</f>
        <v/>
      </c>
    </row>
    <row r="10344">
      <c r="A10344">
        <f>Input!A10344</f>
        <v/>
      </c>
      <c r="B10344">
        <f>IF(ISNUMBER(Input!B10344),IF(AND(Input!B10344&gt;=20,Input!B10344&lt;=700),Input!B10344,""),"")</f>
        <v/>
      </c>
      <c r="C10344">
        <f>IF(B10344="","",INT(A10344))</f>
        <v/>
      </c>
      <c r="D10344">
        <f>IF(B10344="","",HOUR(A10344))</f>
        <v/>
      </c>
      <c r="E10344">
        <f>IF(B10344="","",IF(INPUT!$I$1="","",IF(C10344&lt;(INT(INPUT!$I$1)-INPUT!$I$2),"Off Meds",IF(C10344&lt;=(INT(INPUT!$I$1)+INPUT!$I$2),"Washout","On Meds"))))</f>
        <v/>
      </c>
      <c r="F10344">
        <f>IF(B10344="","",1.509*(LN(B10344)^1.084-5.381))</f>
        <v/>
      </c>
      <c r="G10344">
        <f>IF(F10344="","",IF(F10344&lt;0,10*F10344^2,0))</f>
        <v/>
      </c>
      <c r="H10344">
        <f>IF(F10344="","",IF(F10344&gt;0,10*F10344^2,0))</f>
        <v/>
      </c>
    </row>
    <row r="10345">
      <c r="A10345">
        <f>Input!A10345</f>
        <v/>
      </c>
      <c r="B10345">
        <f>IF(ISNUMBER(Input!B10345),IF(AND(Input!B10345&gt;=20,Input!B10345&lt;=700),Input!B10345,""),"")</f>
        <v/>
      </c>
      <c r="C10345">
        <f>IF(B10345="","",INT(A10345))</f>
        <v/>
      </c>
      <c r="D10345">
        <f>IF(B10345="","",HOUR(A10345))</f>
        <v/>
      </c>
      <c r="E10345">
        <f>IF(B10345="","",IF(INPUT!$I$1="","",IF(C10345&lt;(INT(INPUT!$I$1)-INPUT!$I$2),"Off Meds",IF(C10345&lt;=(INT(INPUT!$I$1)+INPUT!$I$2),"Washout","On Meds"))))</f>
        <v/>
      </c>
      <c r="F10345">
        <f>IF(B10345="","",1.509*(LN(B10345)^1.084-5.381))</f>
        <v/>
      </c>
      <c r="G10345">
        <f>IF(F10345="","",IF(F10345&lt;0,10*F10345^2,0))</f>
        <v/>
      </c>
      <c r="H10345">
        <f>IF(F10345="","",IF(F10345&gt;0,10*F10345^2,0))</f>
        <v/>
      </c>
    </row>
    <row r="10346">
      <c r="A10346">
        <f>Input!A10346</f>
        <v/>
      </c>
      <c r="B10346">
        <f>IF(ISNUMBER(Input!B10346),IF(AND(Input!B10346&gt;=20,Input!B10346&lt;=700),Input!B10346,""),"")</f>
        <v/>
      </c>
      <c r="C10346">
        <f>IF(B10346="","",INT(A10346))</f>
        <v/>
      </c>
      <c r="D10346">
        <f>IF(B10346="","",HOUR(A10346))</f>
        <v/>
      </c>
      <c r="E10346">
        <f>IF(B10346="","",IF(INPUT!$I$1="","",IF(C10346&lt;(INT(INPUT!$I$1)-INPUT!$I$2),"Off Meds",IF(C10346&lt;=(INT(INPUT!$I$1)+INPUT!$I$2),"Washout","On Meds"))))</f>
        <v/>
      </c>
      <c r="F10346">
        <f>IF(B10346="","",1.509*(LN(B10346)^1.084-5.381))</f>
        <v/>
      </c>
      <c r="G10346">
        <f>IF(F10346="","",IF(F10346&lt;0,10*F10346^2,0))</f>
        <v/>
      </c>
      <c r="H10346">
        <f>IF(F10346="","",IF(F10346&gt;0,10*F10346^2,0))</f>
        <v/>
      </c>
    </row>
    <row r="10347">
      <c r="A10347">
        <f>Input!A10347</f>
        <v/>
      </c>
      <c r="B10347">
        <f>IF(ISNUMBER(Input!B10347),IF(AND(Input!B10347&gt;=20,Input!B10347&lt;=700),Input!B10347,""),"")</f>
        <v/>
      </c>
      <c r="C10347">
        <f>IF(B10347="","",INT(A10347))</f>
        <v/>
      </c>
      <c r="D10347">
        <f>IF(B10347="","",HOUR(A10347))</f>
        <v/>
      </c>
      <c r="E10347">
        <f>IF(B10347="","",IF(INPUT!$I$1="","",IF(C10347&lt;(INT(INPUT!$I$1)-INPUT!$I$2),"Off Meds",IF(C10347&lt;=(INT(INPUT!$I$1)+INPUT!$I$2),"Washout","On Meds"))))</f>
        <v/>
      </c>
      <c r="F10347">
        <f>IF(B10347="","",1.509*(LN(B10347)^1.084-5.381))</f>
        <v/>
      </c>
      <c r="G10347">
        <f>IF(F10347="","",IF(F10347&lt;0,10*F10347^2,0))</f>
        <v/>
      </c>
      <c r="H10347">
        <f>IF(F10347="","",IF(F10347&gt;0,10*F10347^2,0))</f>
        <v/>
      </c>
    </row>
    <row r="10348">
      <c r="A10348">
        <f>Input!A10348</f>
        <v/>
      </c>
      <c r="B10348">
        <f>IF(ISNUMBER(Input!B10348),IF(AND(Input!B10348&gt;=20,Input!B10348&lt;=700),Input!B10348,""),"")</f>
        <v/>
      </c>
      <c r="C10348">
        <f>IF(B10348="","",INT(A10348))</f>
        <v/>
      </c>
      <c r="D10348">
        <f>IF(B10348="","",HOUR(A10348))</f>
        <v/>
      </c>
      <c r="E10348">
        <f>IF(B10348="","",IF(INPUT!$I$1="","",IF(C10348&lt;(INT(INPUT!$I$1)-INPUT!$I$2),"Off Meds",IF(C10348&lt;=(INT(INPUT!$I$1)+INPUT!$I$2),"Washout","On Meds"))))</f>
        <v/>
      </c>
      <c r="F10348">
        <f>IF(B10348="","",1.509*(LN(B10348)^1.084-5.381))</f>
        <v/>
      </c>
      <c r="G10348">
        <f>IF(F10348="","",IF(F10348&lt;0,10*F10348^2,0))</f>
        <v/>
      </c>
      <c r="H10348">
        <f>IF(F10348="","",IF(F10348&gt;0,10*F10348^2,0))</f>
        <v/>
      </c>
    </row>
    <row r="10349">
      <c r="A10349">
        <f>Input!A10349</f>
        <v/>
      </c>
      <c r="B10349">
        <f>IF(ISNUMBER(Input!B10349),IF(AND(Input!B10349&gt;=20,Input!B10349&lt;=700),Input!B10349,""),"")</f>
        <v/>
      </c>
      <c r="C10349">
        <f>IF(B10349="","",INT(A10349))</f>
        <v/>
      </c>
      <c r="D10349">
        <f>IF(B10349="","",HOUR(A10349))</f>
        <v/>
      </c>
      <c r="E10349">
        <f>IF(B10349="","",IF(INPUT!$I$1="","",IF(C10349&lt;(INT(INPUT!$I$1)-INPUT!$I$2),"Off Meds",IF(C10349&lt;=(INT(INPUT!$I$1)+INPUT!$I$2),"Washout","On Meds"))))</f>
        <v/>
      </c>
      <c r="F10349">
        <f>IF(B10349="","",1.509*(LN(B10349)^1.084-5.381))</f>
        <v/>
      </c>
      <c r="G10349">
        <f>IF(F10349="","",IF(F10349&lt;0,10*F10349^2,0))</f>
        <v/>
      </c>
      <c r="H10349">
        <f>IF(F10349="","",IF(F10349&gt;0,10*F10349^2,0))</f>
        <v/>
      </c>
    </row>
    <row r="10350">
      <c r="A10350">
        <f>Input!A10350</f>
        <v/>
      </c>
      <c r="B10350">
        <f>IF(ISNUMBER(Input!B10350),IF(AND(Input!B10350&gt;=20,Input!B10350&lt;=700),Input!B10350,""),"")</f>
        <v/>
      </c>
      <c r="C10350">
        <f>IF(B10350="","",INT(A10350))</f>
        <v/>
      </c>
      <c r="D10350">
        <f>IF(B10350="","",HOUR(A10350))</f>
        <v/>
      </c>
      <c r="E10350">
        <f>IF(B10350="","",IF(INPUT!$I$1="","",IF(C10350&lt;(INT(INPUT!$I$1)-INPUT!$I$2),"Off Meds",IF(C10350&lt;=(INT(INPUT!$I$1)+INPUT!$I$2),"Washout","On Meds"))))</f>
        <v/>
      </c>
      <c r="F10350">
        <f>IF(B10350="","",1.509*(LN(B10350)^1.084-5.381))</f>
        <v/>
      </c>
      <c r="G10350">
        <f>IF(F10350="","",IF(F10350&lt;0,10*F10350^2,0))</f>
        <v/>
      </c>
      <c r="H10350">
        <f>IF(F10350="","",IF(F10350&gt;0,10*F10350^2,0))</f>
        <v/>
      </c>
    </row>
    <row r="10351">
      <c r="A10351">
        <f>Input!A10351</f>
        <v/>
      </c>
      <c r="B10351">
        <f>IF(ISNUMBER(Input!B10351),IF(AND(Input!B10351&gt;=20,Input!B10351&lt;=700),Input!B10351,""),"")</f>
        <v/>
      </c>
      <c r="C10351">
        <f>IF(B10351="","",INT(A10351))</f>
        <v/>
      </c>
      <c r="D10351">
        <f>IF(B10351="","",HOUR(A10351))</f>
        <v/>
      </c>
      <c r="E10351">
        <f>IF(B10351="","",IF(INPUT!$I$1="","",IF(C10351&lt;(INT(INPUT!$I$1)-INPUT!$I$2),"Off Meds",IF(C10351&lt;=(INT(INPUT!$I$1)+INPUT!$I$2),"Washout","On Meds"))))</f>
        <v/>
      </c>
      <c r="F10351">
        <f>IF(B10351="","",1.509*(LN(B10351)^1.084-5.381))</f>
        <v/>
      </c>
      <c r="G10351">
        <f>IF(F10351="","",IF(F10351&lt;0,10*F10351^2,0))</f>
        <v/>
      </c>
      <c r="H10351">
        <f>IF(F10351="","",IF(F10351&gt;0,10*F10351^2,0))</f>
        <v/>
      </c>
    </row>
    <row r="10352">
      <c r="A10352">
        <f>Input!A10352</f>
        <v/>
      </c>
      <c r="B10352">
        <f>IF(ISNUMBER(Input!B10352),IF(AND(Input!B10352&gt;=20,Input!B10352&lt;=700),Input!B10352,""),"")</f>
        <v/>
      </c>
      <c r="C10352">
        <f>IF(B10352="","",INT(A10352))</f>
        <v/>
      </c>
      <c r="D10352">
        <f>IF(B10352="","",HOUR(A10352))</f>
        <v/>
      </c>
      <c r="E10352">
        <f>IF(B10352="","",IF(INPUT!$I$1="","",IF(C10352&lt;(INT(INPUT!$I$1)-INPUT!$I$2),"Off Meds",IF(C10352&lt;=(INT(INPUT!$I$1)+INPUT!$I$2),"Washout","On Meds"))))</f>
        <v/>
      </c>
      <c r="F10352">
        <f>IF(B10352="","",1.509*(LN(B10352)^1.084-5.381))</f>
        <v/>
      </c>
      <c r="G10352">
        <f>IF(F10352="","",IF(F10352&lt;0,10*F10352^2,0))</f>
        <v/>
      </c>
      <c r="H10352">
        <f>IF(F10352="","",IF(F10352&gt;0,10*F10352^2,0))</f>
        <v/>
      </c>
    </row>
    <row r="10353">
      <c r="A10353">
        <f>Input!A10353</f>
        <v/>
      </c>
      <c r="B10353">
        <f>IF(ISNUMBER(Input!B10353),IF(AND(Input!B10353&gt;=20,Input!B10353&lt;=700),Input!B10353,""),"")</f>
        <v/>
      </c>
      <c r="C10353">
        <f>IF(B10353="","",INT(A10353))</f>
        <v/>
      </c>
      <c r="D10353">
        <f>IF(B10353="","",HOUR(A10353))</f>
        <v/>
      </c>
      <c r="E10353">
        <f>IF(B10353="","",IF(INPUT!$I$1="","",IF(C10353&lt;(INT(INPUT!$I$1)-INPUT!$I$2),"Off Meds",IF(C10353&lt;=(INT(INPUT!$I$1)+INPUT!$I$2),"Washout","On Meds"))))</f>
        <v/>
      </c>
      <c r="F10353">
        <f>IF(B10353="","",1.509*(LN(B10353)^1.084-5.381))</f>
        <v/>
      </c>
      <c r="G10353">
        <f>IF(F10353="","",IF(F10353&lt;0,10*F10353^2,0))</f>
        <v/>
      </c>
      <c r="H10353">
        <f>IF(F10353="","",IF(F10353&gt;0,10*F10353^2,0))</f>
        <v/>
      </c>
    </row>
    <row r="10354">
      <c r="A10354">
        <f>Input!A10354</f>
        <v/>
      </c>
      <c r="B10354">
        <f>IF(ISNUMBER(Input!B10354),IF(AND(Input!B10354&gt;=20,Input!B10354&lt;=700),Input!B10354,""),"")</f>
        <v/>
      </c>
      <c r="C10354">
        <f>IF(B10354="","",INT(A10354))</f>
        <v/>
      </c>
      <c r="D10354">
        <f>IF(B10354="","",HOUR(A10354))</f>
        <v/>
      </c>
      <c r="E10354">
        <f>IF(B10354="","",IF(INPUT!$I$1="","",IF(C10354&lt;(INT(INPUT!$I$1)-INPUT!$I$2),"Off Meds",IF(C10354&lt;=(INT(INPUT!$I$1)+INPUT!$I$2),"Washout","On Meds"))))</f>
        <v/>
      </c>
      <c r="F10354">
        <f>IF(B10354="","",1.509*(LN(B10354)^1.084-5.381))</f>
        <v/>
      </c>
      <c r="G10354">
        <f>IF(F10354="","",IF(F10354&lt;0,10*F10354^2,0))</f>
        <v/>
      </c>
      <c r="H10354">
        <f>IF(F10354="","",IF(F10354&gt;0,10*F10354^2,0))</f>
        <v/>
      </c>
    </row>
    <row r="10355">
      <c r="A10355">
        <f>Input!A10355</f>
        <v/>
      </c>
      <c r="B10355">
        <f>IF(ISNUMBER(Input!B10355),IF(AND(Input!B10355&gt;=20,Input!B10355&lt;=700),Input!B10355,""),"")</f>
        <v/>
      </c>
      <c r="C10355">
        <f>IF(B10355="","",INT(A10355))</f>
        <v/>
      </c>
      <c r="D10355">
        <f>IF(B10355="","",HOUR(A10355))</f>
        <v/>
      </c>
      <c r="E10355">
        <f>IF(B10355="","",IF(INPUT!$I$1="","",IF(C10355&lt;(INT(INPUT!$I$1)-INPUT!$I$2),"Off Meds",IF(C10355&lt;=(INT(INPUT!$I$1)+INPUT!$I$2),"Washout","On Meds"))))</f>
        <v/>
      </c>
      <c r="F10355">
        <f>IF(B10355="","",1.509*(LN(B10355)^1.084-5.381))</f>
        <v/>
      </c>
      <c r="G10355">
        <f>IF(F10355="","",IF(F10355&lt;0,10*F10355^2,0))</f>
        <v/>
      </c>
      <c r="H10355">
        <f>IF(F10355="","",IF(F10355&gt;0,10*F10355^2,0))</f>
        <v/>
      </c>
    </row>
    <row r="10356">
      <c r="A10356">
        <f>Input!A10356</f>
        <v/>
      </c>
      <c r="B10356">
        <f>IF(ISNUMBER(Input!B10356),IF(AND(Input!B10356&gt;=20,Input!B10356&lt;=700),Input!B10356,""),"")</f>
        <v/>
      </c>
      <c r="C10356">
        <f>IF(B10356="","",INT(A10356))</f>
        <v/>
      </c>
      <c r="D10356">
        <f>IF(B10356="","",HOUR(A10356))</f>
        <v/>
      </c>
      <c r="E10356">
        <f>IF(B10356="","",IF(INPUT!$I$1="","",IF(C10356&lt;(INT(INPUT!$I$1)-INPUT!$I$2),"Off Meds",IF(C10356&lt;=(INT(INPUT!$I$1)+INPUT!$I$2),"Washout","On Meds"))))</f>
        <v/>
      </c>
      <c r="F10356">
        <f>IF(B10356="","",1.509*(LN(B10356)^1.084-5.381))</f>
        <v/>
      </c>
      <c r="G10356">
        <f>IF(F10356="","",IF(F10356&lt;0,10*F10356^2,0))</f>
        <v/>
      </c>
      <c r="H10356">
        <f>IF(F10356="","",IF(F10356&gt;0,10*F10356^2,0))</f>
        <v/>
      </c>
    </row>
    <row r="10357">
      <c r="A10357">
        <f>Input!A10357</f>
        <v/>
      </c>
      <c r="B10357">
        <f>IF(ISNUMBER(Input!B10357),IF(AND(Input!B10357&gt;=20,Input!B10357&lt;=700),Input!B10357,""),"")</f>
        <v/>
      </c>
      <c r="C10357">
        <f>IF(B10357="","",INT(A10357))</f>
        <v/>
      </c>
      <c r="D10357">
        <f>IF(B10357="","",HOUR(A10357))</f>
        <v/>
      </c>
      <c r="E10357">
        <f>IF(B10357="","",IF(INPUT!$I$1="","",IF(C10357&lt;(INT(INPUT!$I$1)-INPUT!$I$2),"Off Meds",IF(C10357&lt;=(INT(INPUT!$I$1)+INPUT!$I$2),"Washout","On Meds"))))</f>
        <v/>
      </c>
      <c r="F10357">
        <f>IF(B10357="","",1.509*(LN(B10357)^1.084-5.381))</f>
        <v/>
      </c>
      <c r="G10357">
        <f>IF(F10357="","",IF(F10357&lt;0,10*F10357^2,0))</f>
        <v/>
      </c>
      <c r="H10357">
        <f>IF(F10357="","",IF(F10357&gt;0,10*F10357^2,0))</f>
        <v/>
      </c>
    </row>
    <row r="10358">
      <c r="A10358">
        <f>Input!A10358</f>
        <v/>
      </c>
      <c r="B10358">
        <f>IF(ISNUMBER(Input!B10358),IF(AND(Input!B10358&gt;=20,Input!B10358&lt;=700),Input!B10358,""),"")</f>
        <v/>
      </c>
      <c r="C10358">
        <f>IF(B10358="","",INT(A10358))</f>
        <v/>
      </c>
      <c r="D10358">
        <f>IF(B10358="","",HOUR(A10358))</f>
        <v/>
      </c>
      <c r="E10358">
        <f>IF(B10358="","",IF(INPUT!$I$1="","",IF(C10358&lt;(INT(INPUT!$I$1)-INPUT!$I$2),"Off Meds",IF(C10358&lt;=(INT(INPUT!$I$1)+INPUT!$I$2),"Washout","On Meds"))))</f>
        <v/>
      </c>
      <c r="F10358">
        <f>IF(B10358="","",1.509*(LN(B10358)^1.084-5.381))</f>
        <v/>
      </c>
      <c r="G10358">
        <f>IF(F10358="","",IF(F10358&lt;0,10*F10358^2,0))</f>
        <v/>
      </c>
      <c r="H10358">
        <f>IF(F10358="","",IF(F10358&gt;0,10*F10358^2,0))</f>
        <v/>
      </c>
    </row>
    <row r="10359">
      <c r="A10359">
        <f>Input!A10359</f>
        <v/>
      </c>
      <c r="B10359">
        <f>IF(ISNUMBER(Input!B10359),IF(AND(Input!B10359&gt;=20,Input!B10359&lt;=700),Input!B10359,""),"")</f>
        <v/>
      </c>
      <c r="C10359">
        <f>IF(B10359="","",INT(A10359))</f>
        <v/>
      </c>
      <c r="D10359">
        <f>IF(B10359="","",HOUR(A10359))</f>
        <v/>
      </c>
      <c r="E10359">
        <f>IF(B10359="","",IF(INPUT!$I$1="","",IF(C10359&lt;(INT(INPUT!$I$1)-INPUT!$I$2),"Off Meds",IF(C10359&lt;=(INT(INPUT!$I$1)+INPUT!$I$2),"Washout","On Meds"))))</f>
        <v/>
      </c>
      <c r="F10359">
        <f>IF(B10359="","",1.509*(LN(B10359)^1.084-5.381))</f>
        <v/>
      </c>
      <c r="G10359">
        <f>IF(F10359="","",IF(F10359&lt;0,10*F10359^2,0))</f>
        <v/>
      </c>
      <c r="H10359">
        <f>IF(F10359="","",IF(F10359&gt;0,10*F10359^2,0))</f>
        <v/>
      </c>
    </row>
    <row r="10360">
      <c r="A10360">
        <f>Input!A10360</f>
        <v/>
      </c>
      <c r="B10360">
        <f>IF(ISNUMBER(Input!B10360),IF(AND(Input!B10360&gt;=20,Input!B10360&lt;=700),Input!B10360,""),"")</f>
        <v/>
      </c>
      <c r="C10360">
        <f>IF(B10360="","",INT(A10360))</f>
        <v/>
      </c>
      <c r="D10360">
        <f>IF(B10360="","",HOUR(A10360))</f>
        <v/>
      </c>
      <c r="E10360">
        <f>IF(B10360="","",IF(INPUT!$I$1="","",IF(C10360&lt;(INT(INPUT!$I$1)-INPUT!$I$2),"Off Meds",IF(C10360&lt;=(INT(INPUT!$I$1)+INPUT!$I$2),"Washout","On Meds"))))</f>
        <v/>
      </c>
      <c r="F10360">
        <f>IF(B10360="","",1.509*(LN(B10360)^1.084-5.381))</f>
        <v/>
      </c>
      <c r="G10360">
        <f>IF(F10360="","",IF(F10360&lt;0,10*F10360^2,0))</f>
        <v/>
      </c>
      <c r="H10360">
        <f>IF(F10360="","",IF(F10360&gt;0,10*F10360^2,0))</f>
        <v/>
      </c>
    </row>
    <row r="10361">
      <c r="A10361">
        <f>Input!A10361</f>
        <v/>
      </c>
      <c r="B10361">
        <f>IF(ISNUMBER(Input!B10361),IF(AND(Input!B10361&gt;=20,Input!B10361&lt;=700),Input!B10361,""),"")</f>
        <v/>
      </c>
      <c r="C10361">
        <f>IF(B10361="","",INT(A10361))</f>
        <v/>
      </c>
      <c r="D10361">
        <f>IF(B10361="","",HOUR(A10361))</f>
        <v/>
      </c>
      <c r="E10361">
        <f>IF(B10361="","",IF(INPUT!$I$1="","",IF(C10361&lt;(INT(INPUT!$I$1)-INPUT!$I$2),"Off Meds",IF(C10361&lt;=(INT(INPUT!$I$1)+INPUT!$I$2),"Washout","On Meds"))))</f>
        <v/>
      </c>
      <c r="F10361">
        <f>IF(B10361="","",1.509*(LN(B10361)^1.084-5.381))</f>
        <v/>
      </c>
      <c r="G10361">
        <f>IF(F10361="","",IF(F10361&lt;0,10*F10361^2,0))</f>
        <v/>
      </c>
      <c r="H10361">
        <f>IF(F10361="","",IF(F10361&gt;0,10*F10361^2,0))</f>
        <v/>
      </c>
    </row>
    <row r="10362">
      <c r="A10362">
        <f>Input!A10362</f>
        <v/>
      </c>
      <c r="B10362">
        <f>IF(ISNUMBER(Input!B10362),IF(AND(Input!B10362&gt;=20,Input!B10362&lt;=700),Input!B10362,""),"")</f>
        <v/>
      </c>
      <c r="C10362">
        <f>IF(B10362="","",INT(A10362))</f>
        <v/>
      </c>
      <c r="D10362">
        <f>IF(B10362="","",HOUR(A10362))</f>
        <v/>
      </c>
      <c r="E10362">
        <f>IF(B10362="","",IF(INPUT!$I$1="","",IF(C10362&lt;(INT(INPUT!$I$1)-INPUT!$I$2),"Off Meds",IF(C10362&lt;=(INT(INPUT!$I$1)+INPUT!$I$2),"Washout","On Meds"))))</f>
        <v/>
      </c>
      <c r="F10362">
        <f>IF(B10362="","",1.509*(LN(B10362)^1.084-5.381))</f>
        <v/>
      </c>
      <c r="G10362">
        <f>IF(F10362="","",IF(F10362&lt;0,10*F10362^2,0))</f>
        <v/>
      </c>
      <c r="H10362">
        <f>IF(F10362="","",IF(F10362&gt;0,10*F10362^2,0))</f>
        <v/>
      </c>
    </row>
    <row r="10363">
      <c r="A10363">
        <f>Input!A10363</f>
        <v/>
      </c>
      <c r="B10363">
        <f>IF(ISNUMBER(Input!B10363),IF(AND(Input!B10363&gt;=20,Input!B10363&lt;=700),Input!B10363,""),"")</f>
        <v/>
      </c>
      <c r="C10363">
        <f>IF(B10363="","",INT(A10363))</f>
        <v/>
      </c>
      <c r="D10363">
        <f>IF(B10363="","",HOUR(A10363))</f>
        <v/>
      </c>
      <c r="E10363">
        <f>IF(B10363="","",IF(INPUT!$I$1="","",IF(C10363&lt;(INT(INPUT!$I$1)-INPUT!$I$2),"Off Meds",IF(C10363&lt;=(INT(INPUT!$I$1)+INPUT!$I$2),"Washout","On Meds"))))</f>
        <v/>
      </c>
      <c r="F10363">
        <f>IF(B10363="","",1.509*(LN(B10363)^1.084-5.381))</f>
        <v/>
      </c>
      <c r="G10363">
        <f>IF(F10363="","",IF(F10363&lt;0,10*F10363^2,0))</f>
        <v/>
      </c>
      <c r="H10363">
        <f>IF(F10363="","",IF(F10363&gt;0,10*F10363^2,0))</f>
        <v/>
      </c>
    </row>
    <row r="10364">
      <c r="A10364">
        <f>Input!A10364</f>
        <v/>
      </c>
      <c r="B10364">
        <f>IF(ISNUMBER(Input!B10364),IF(AND(Input!B10364&gt;=20,Input!B10364&lt;=700),Input!B10364,""),"")</f>
        <v/>
      </c>
      <c r="C10364">
        <f>IF(B10364="","",INT(A10364))</f>
        <v/>
      </c>
      <c r="D10364">
        <f>IF(B10364="","",HOUR(A10364))</f>
        <v/>
      </c>
      <c r="E10364">
        <f>IF(B10364="","",IF(INPUT!$I$1="","",IF(C10364&lt;(INT(INPUT!$I$1)-INPUT!$I$2),"Off Meds",IF(C10364&lt;=(INT(INPUT!$I$1)+INPUT!$I$2),"Washout","On Meds"))))</f>
        <v/>
      </c>
      <c r="F10364">
        <f>IF(B10364="","",1.509*(LN(B10364)^1.084-5.381))</f>
        <v/>
      </c>
      <c r="G10364">
        <f>IF(F10364="","",IF(F10364&lt;0,10*F10364^2,0))</f>
        <v/>
      </c>
      <c r="H10364">
        <f>IF(F10364="","",IF(F10364&gt;0,10*F10364^2,0))</f>
        <v/>
      </c>
    </row>
    <row r="10365">
      <c r="A10365">
        <f>Input!A10365</f>
        <v/>
      </c>
      <c r="B10365">
        <f>IF(ISNUMBER(Input!B10365),IF(AND(Input!B10365&gt;=20,Input!B10365&lt;=700),Input!B10365,""),"")</f>
        <v/>
      </c>
      <c r="C10365">
        <f>IF(B10365="","",INT(A10365))</f>
        <v/>
      </c>
      <c r="D10365">
        <f>IF(B10365="","",HOUR(A10365))</f>
        <v/>
      </c>
      <c r="E10365">
        <f>IF(B10365="","",IF(INPUT!$I$1="","",IF(C10365&lt;(INT(INPUT!$I$1)-INPUT!$I$2),"Off Meds",IF(C10365&lt;=(INT(INPUT!$I$1)+INPUT!$I$2),"Washout","On Meds"))))</f>
        <v/>
      </c>
      <c r="F10365">
        <f>IF(B10365="","",1.509*(LN(B10365)^1.084-5.381))</f>
        <v/>
      </c>
      <c r="G10365">
        <f>IF(F10365="","",IF(F10365&lt;0,10*F10365^2,0))</f>
        <v/>
      </c>
      <c r="H10365">
        <f>IF(F10365="","",IF(F10365&gt;0,10*F10365^2,0))</f>
        <v/>
      </c>
    </row>
    <row r="10366">
      <c r="A10366">
        <f>Input!A10366</f>
        <v/>
      </c>
      <c r="B10366">
        <f>IF(ISNUMBER(Input!B10366),IF(AND(Input!B10366&gt;=20,Input!B10366&lt;=700),Input!B10366,""),"")</f>
        <v/>
      </c>
      <c r="C10366">
        <f>IF(B10366="","",INT(A10366))</f>
        <v/>
      </c>
      <c r="D10366">
        <f>IF(B10366="","",HOUR(A10366))</f>
        <v/>
      </c>
      <c r="E10366">
        <f>IF(B10366="","",IF(INPUT!$I$1="","",IF(C10366&lt;(INT(INPUT!$I$1)-INPUT!$I$2),"Off Meds",IF(C10366&lt;=(INT(INPUT!$I$1)+INPUT!$I$2),"Washout","On Meds"))))</f>
        <v/>
      </c>
      <c r="F10366">
        <f>IF(B10366="","",1.509*(LN(B10366)^1.084-5.381))</f>
        <v/>
      </c>
      <c r="G10366">
        <f>IF(F10366="","",IF(F10366&lt;0,10*F10366^2,0))</f>
        <v/>
      </c>
      <c r="H10366">
        <f>IF(F10366="","",IF(F10366&gt;0,10*F10366^2,0))</f>
        <v/>
      </c>
    </row>
    <row r="10367">
      <c r="A10367">
        <f>Input!A10367</f>
        <v/>
      </c>
      <c r="B10367">
        <f>IF(ISNUMBER(Input!B10367),IF(AND(Input!B10367&gt;=20,Input!B10367&lt;=700),Input!B10367,""),"")</f>
        <v/>
      </c>
      <c r="C10367">
        <f>IF(B10367="","",INT(A10367))</f>
        <v/>
      </c>
      <c r="D10367">
        <f>IF(B10367="","",HOUR(A10367))</f>
        <v/>
      </c>
      <c r="E10367">
        <f>IF(B10367="","",IF(INPUT!$I$1="","",IF(C10367&lt;(INT(INPUT!$I$1)-INPUT!$I$2),"Off Meds",IF(C10367&lt;=(INT(INPUT!$I$1)+INPUT!$I$2),"Washout","On Meds"))))</f>
        <v/>
      </c>
      <c r="F10367">
        <f>IF(B10367="","",1.509*(LN(B10367)^1.084-5.381))</f>
        <v/>
      </c>
      <c r="G10367">
        <f>IF(F10367="","",IF(F10367&lt;0,10*F10367^2,0))</f>
        <v/>
      </c>
      <c r="H10367">
        <f>IF(F10367="","",IF(F10367&gt;0,10*F10367^2,0))</f>
        <v/>
      </c>
    </row>
    <row r="10368">
      <c r="A10368">
        <f>Input!A10368</f>
        <v/>
      </c>
      <c r="B10368">
        <f>IF(ISNUMBER(Input!B10368),IF(AND(Input!B10368&gt;=20,Input!B10368&lt;=700),Input!B10368,""),"")</f>
        <v/>
      </c>
      <c r="C10368">
        <f>IF(B10368="","",INT(A10368))</f>
        <v/>
      </c>
      <c r="D10368">
        <f>IF(B10368="","",HOUR(A10368))</f>
        <v/>
      </c>
      <c r="E10368">
        <f>IF(B10368="","",IF(INPUT!$I$1="","",IF(C10368&lt;(INT(INPUT!$I$1)-INPUT!$I$2),"Off Meds",IF(C10368&lt;=(INT(INPUT!$I$1)+INPUT!$I$2),"Washout","On Meds"))))</f>
        <v/>
      </c>
      <c r="F10368">
        <f>IF(B10368="","",1.509*(LN(B10368)^1.084-5.381))</f>
        <v/>
      </c>
      <c r="G10368">
        <f>IF(F10368="","",IF(F10368&lt;0,10*F10368^2,0))</f>
        <v/>
      </c>
      <c r="H10368">
        <f>IF(F10368="","",IF(F10368&gt;0,10*F10368^2,0))</f>
        <v/>
      </c>
    </row>
    <row r="10369">
      <c r="A10369">
        <f>Input!A10369</f>
        <v/>
      </c>
      <c r="B10369">
        <f>IF(ISNUMBER(Input!B10369),IF(AND(Input!B10369&gt;=20,Input!B10369&lt;=700),Input!B10369,""),"")</f>
        <v/>
      </c>
      <c r="C10369">
        <f>IF(B10369="","",INT(A10369))</f>
        <v/>
      </c>
      <c r="D10369">
        <f>IF(B10369="","",HOUR(A10369))</f>
        <v/>
      </c>
      <c r="E10369">
        <f>IF(B10369="","",IF(INPUT!$I$1="","",IF(C10369&lt;(INT(INPUT!$I$1)-INPUT!$I$2),"Off Meds",IF(C10369&lt;=(INT(INPUT!$I$1)+INPUT!$I$2),"Washout","On Meds"))))</f>
        <v/>
      </c>
      <c r="F10369">
        <f>IF(B10369="","",1.509*(LN(B10369)^1.084-5.381))</f>
        <v/>
      </c>
      <c r="G10369">
        <f>IF(F10369="","",IF(F10369&lt;0,10*F10369^2,0))</f>
        <v/>
      </c>
      <c r="H10369">
        <f>IF(F10369="","",IF(F10369&gt;0,10*F10369^2,0))</f>
        <v/>
      </c>
    </row>
    <row r="10370">
      <c r="A10370">
        <f>Input!A10370</f>
        <v/>
      </c>
      <c r="B10370">
        <f>IF(ISNUMBER(Input!B10370),IF(AND(Input!B10370&gt;=20,Input!B10370&lt;=700),Input!B10370,""),"")</f>
        <v/>
      </c>
      <c r="C10370">
        <f>IF(B10370="","",INT(A10370))</f>
        <v/>
      </c>
      <c r="D10370">
        <f>IF(B10370="","",HOUR(A10370))</f>
        <v/>
      </c>
      <c r="E10370">
        <f>IF(B10370="","",IF(INPUT!$I$1="","",IF(C10370&lt;(INT(INPUT!$I$1)-INPUT!$I$2),"Off Meds",IF(C10370&lt;=(INT(INPUT!$I$1)+INPUT!$I$2),"Washout","On Meds"))))</f>
        <v/>
      </c>
      <c r="F10370">
        <f>IF(B10370="","",1.509*(LN(B10370)^1.084-5.381))</f>
        <v/>
      </c>
      <c r="G10370">
        <f>IF(F10370="","",IF(F10370&lt;0,10*F10370^2,0))</f>
        <v/>
      </c>
      <c r="H10370">
        <f>IF(F10370="","",IF(F10370&gt;0,10*F10370^2,0))</f>
        <v/>
      </c>
    </row>
    <row r="10371">
      <c r="A10371">
        <f>Input!A10371</f>
        <v/>
      </c>
      <c r="B10371">
        <f>IF(ISNUMBER(Input!B10371),IF(AND(Input!B10371&gt;=20,Input!B10371&lt;=700),Input!B10371,""),"")</f>
        <v/>
      </c>
      <c r="C10371">
        <f>IF(B10371="","",INT(A10371))</f>
        <v/>
      </c>
      <c r="D10371">
        <f>IF(B10371="","",HOUR(A10371))</f>
        <v/>
      </c>
      <c r="E10371">
        <f>IF(B10371="","",IF(INPUT!$I$1="","",IF(C10371&lt;(INT(INPUT!$I$1)-INPUT!$I$2),"Off Meds",IF(C10371&lt;=(INT(INPUT!$I$1)+INPUT!$I$2),"Washout","On Meds"))))</f>
        <v/>
      </c>
      <c r="F10371">
        <f>IF(B10371="","",1.509*(LN(B10371)^1.084-5.381))</f>
        <v/>
      </c>
      <c r="G10371">
        <f>IF(F10371="","",IF(F10371&lt;0,10*F10371^2,0))</f>
        <v/>
      </c>
      <c r="H10371">
        <f>IF(F10371="","",IF(F10371&gt;0,10*F10371^2,0))</f>
        <v/>
      </c>
    </row>
    <row r="10372">
      <c r="A10372">
        <f>Input!A10372</f>
        <v/>
      </c>
      <c r="B10372">
        <f>IF(ISNUMBER(Input!B10372),IF(AND(Input!B10372&gt;=20,Input!B10372&lt;=700),Input!B10372,""),"")</f>
        <v/>
      </c>
      <c r="C10372">
        <f>IF(B10372="","",INT(A10372))</f>
        <v/>
      </c>
      <c r="D10372">
        <f>IF(B10372="","",HOUR(A10372))</f>
        <v/>
      </c>
      <c r="E10372">
        <f>IF(B10372="","",IF(INPUT!$I$1="","",IF(C10372&lt;(INT(INPUT!$I$1)-INPUT!$I$2),"Off Meds",IF(C10372&lt;=(INT(INPUT!$I$1)+INPUT!$I$2),"Washout","On Meds"))))</f>
        <v/>
      </c>
      <c r="F10372">
        <f>IF(B10372="","",1.509*(LN(B10372)^1.084-5.381))</f>
        <v/>
      </c>
      <c r="G10372">
        <f>IF(F10372="","",IF(F10372&lt;0,10*F10372^2,0))</f>
        <v/>
      </c>
      <c r="H10372">
        <f>IF(F10372="","",IF(F10372&gt;0,10*F10372^2,0))</f>
        <v/>
      </c>
    </row>
    <row r="10373">
      <c r="A10373">
        <f>Input!A10373</f>
        <v/>
      </c>
      <c r="B10373">
        <f>IF(ISNUMBER(Input!B10373),IF(AND(Input!B10373&gt;=20,Input!B10373&lt;=700),Input!B10373,""),"")</f>
        <v/>
      </c>
      <c r="C10373">
        <f>IF(B10373="","",INT(A10373))</f>
        <v/>
      </c>
      <c r="D10373">
        <f>IF(B10373="","",HOUR(A10373))</f>
        <v/>
      </c>
      <c r="E10373">
        <f>IF(B10373="","",IF(INPUT!$I$1="","",IF(C10373&lt;(INT(INPUT!$I$1)-INPUT!$I$2),"Off Meds",IF(C10373&lt;=(INT(INPUT!$I$1)+INPUT!$I$2),"Washout","On Meds"))))</f>
        <v/>
      </c>
      <c r="F10373">
        <f>IF(B10373="","",1.509*(LN(B10373)^1.084-5.381))</f>
        <v/>
      </c>
      <c r="G10373">
        <f>IF(F10373="","",IF(F10373&lt;0,10*F10373^2,0))</f>
        <v/>
      </c>
      <c r="H10373">
        <f>IF(F10373="","",IF(F10373&gt;0,10*F10373^2,0))</f>
        <v/>
      </c>
    </row>
    <row r="10374">
      <c r="A10374">
        <f>Input!A10374</f>
        <v/>
      </c>
      <c r="B10374">
        <f>IF(ISNUMBER(Input!B10374),IF(AND(Input!B10374&gt;=20,Input!B10374&lt;=700),Input!B10374,""),"")</f>
        <v/>
      </c>
      <c r="C10374">
        <f>IF(B10374="","",INT(A10374))</f>
        <v/>
      </c>
      <c r="D10374">
        <f>IF(B10374="","",HOUR(A10374))</f>
        <v/>
      </c>
      <c r="E10374">
        <f>IF(B10374="","",IF(INPUT!$I$1="","",IF(C10374&lt;(INT(INPUT!$I$1)-INPUT!$I$2),"Off Meds",IF(C10374&lt;=(INT(INPUT!$I$1)+INPUT!$I$2),"Washout","On Meds"))))</f>
        <v/>
      </c>
      <c r="F10374">
        <f>IF(B10374="","",1.509*(LN(B10374)^1.084-5.381))</f>
        <v/>
      </c>
      <c r="G10374">
        <f>IF(F10374="","",IF(F10374&lt;0,10*F10374^2,0))</f>
        <v/>
      </c>
      <c r="H10374">
        <f>IF(F10374="","",IF(F10374&gt;0,10*F10374^2,0))</f>
        <v/>
      </c>
    </row>
    <row r="10375">
      <c r="A10375">
        <f>Input!A10375</f>
        <v/>
      </c>
      <c r="B10375">
        <f>IF(ISNUMBER(Input!B10375),IF(AND(Input!B10375&gt;=20,Input!B10375&lt;=700),Input!B10375,""),"")</f>
        <v/>
      </c>
      <c r="C10375">
        <f>IF(B10375="","",INT(A10375))</f>
        <v/>
      </c>
      <c r="D10375">
        <f>IF(B10375="","",HOUR(A10375))</f>
        <v/>
      </c>
      <c r="E10375">
        <f>IF(B10375="","",IF(INPUT!$I$1="","",IF(C10375&lt;(INT(INPUT!$I$1)-INPUT!$I$2),"Off Meds",IF(C10375&lt;=(INT(INPUT!$I$1)+INPUT!$I$2),"Washout","On Meds"))))</f>
        <v/>
      </c>
      <c r="F10375">
        <f>IF(B10375="","",1.509*(LN(B10375)^1.084-5.381))</f>
        <v/>
      </c>
      <c r="G10375">
        <f>IF(F10375="","",IF(F10375&lt;0,10*F10375^2,0))</f>
        <v/>
      </c>
      <c r="H10375">
        <f>IF(F10375="","",IF(F10375&gt;0,10*F10375^2,0))</f>
        <v/>
      </c>
    </row>
    <row r="10376">
      <c r="A10376">
        <f>Input!A10376</f>
        <v/>
      </c>
      <c r="B10376">
        <f>IF(ISNUMBER(Input!B10376),IF(AND(Input!B10376&gt;=20,Input!B10376&lt;=700),Input!B10376,""),"")</f>
        <v/>
      </c>
      <c r="C10376">
        <f>IF(B10376="","",INT(A10376))</f>
        <v/>
      </c>
      <c r="D10376">
        <f>IF(B10376="","",HOUR(A10376))</f>
        <v/>
      </c>
      <c r="E10376">
        <f>IF(B10376="","",IF(INPUT!$I$1="","",IF(C10376&lt;(INT(INPUT!$I$1)-INPUT!$I$2),"Off Meds",IF(C10376&lt;=(INT(INPUT!$I$1)+INPUT!$I$2),"Washout","On Meds"))))</f>
        <v/>
      </c>
      <c r="F10376">
        <f>IF(B10376="","",1.509*(LN(B10376)^1.084-5.381))</f>
        <v/>
      </c>
      <c r="G10376">
        <f>IF(F10376="","",IF(F10376&lt;0,10*F10376^2,0))</f>
        <v/>
      </c>
      <c r="H10376">
        <f>IF(F10376="","",IF(F10376&gt;0,10*F10376^2,0))</f>
        <v/>
      </c>
    </row>
    <row r="10377">
      <c r="A10377">
        <f>Input!A10377</f>
        <v/>
      </c>
      <c r="B10377">
        <f>IF(ISNUMBER(Input!B10377),IF(AND(Input!B10377&gt;=20,Input!B10377&lt;=700),Input!B10377,""),"")</f>
        <v/>
      </c>
      <c r="C10377">
        <f>IF(B10377="","",INT(A10377))</f>
        <v/>
      </c>
      <c r="D10377">
        <f>IF(B10377="","",HOUR(A10377))</f>
        <v/>
      </c>
      <c r="E10377">
        <f>IF(B10377="","",IF(INPUT!$I$1="","",IF(C10377&lt;(INT(INPUT!$I$1)-INPUT!$I$2),"Off Meds",IF(C10377&lt;=(INT(INPUT!$I$1)+INPUT!$I$2),"Washout","On Meds"))))</f>
        <v/>
      </c>
      <c r="F10377">
        <f>IF(B10377="","",1.509*(LN(B10377)^1.084-5.381))</f>
        <v/>
      </c>
      <c r="G10377">
        <f>IF(F10377="","",IF(F10377&lt;0,10*F10377^2,0))</f>
        <v/>
      </c>
      <c r="H10377">
        <f>IF(F10377="","",IF(F10377&gt;0,10*F10377^2,0))</f>
        <v/>
      </c>
    </row>
    <row r="10378">
      <c r="A10378">
        <f>Input!A10378</f>
        <v/>
      </c>
      <c r="B10378">
        <f>IF(ISNUMBER(Input!B10378),IF(AND(Input!B10378&gt;=20,Input!B10378&lt;=700),Input!B10378,""),"")</f>
        <v/>
      </c>
      <c r="C10378">
        <f>IF(B10378="","",INT(A10378))</f>
        <v/>
      </c>
      <c r="D10378">
        <f>IF(B10378="","",HOUR(A10378))</f>
        <v/>
      </c>
      <c r="E10378">
        <f>IF(B10378="","",IF(INPUT!$I$1="","",IF(C10378&lt;(INT(INPUT!$I$1)-INPUT!$I$2),"Off Meds",IF(C10378&lt;=(INT(INPUT!$I$1)+INPUT!$I$2),"Washout","On Meds"))))</f>
        <v/>
      </c>
      <c r="F10378">
        <f>IF(B10378="","",1.509*(LN(B10378)^1.084-5.381))</f>
        <v/>
      </c>
      <c r="G10378">
        <f>IF(F10378="","",IF(F10378&lt;0,10*F10378^2,0))</f>
        <v/>
      </c>
      <c r="H10378">
        <f>IF(F10378="","",IF(F10378&gt;0,10*F10378^2,0))</f>
        <v/>
      </c>
    </row>
    <row r="10379">
      <c r="A10379">
        <f>Input!A10379</f>
        <v/>
      </c>
      <c r="B10379">
        <f>IF(ISNUMBER(Input!B10379),IF(AND(Input!B10379&gt;=20,Input!B10379&lt;=700),Input!B10379,""),"")</f>
        <v/>
      </c>
      <c r="C10379">
        <f>IF(B10379="","",INT(A10379))</f>
        <v/>
      </c>
      <c r="D10379">
        <f>IF(B10379="","",HOUR(A10379))</f>
        <v/>
      </c>
      <c r="E10379">
        <f>IF(B10379="","",IF(INPUT!$I$1="","",IF(C10379&lt;(INT(INPUT!$I$1)-INPUT!$I$2),"Off Meds",IF(C10379&lt;=(INT(INPUT!$I$1)+INPUT!$I$2),"Washout","On Meds"))))</f>
        <v/>
      </c>
      <c r="F10379">
        <f>IF(B10379="","",1.509*(LN(B10379)^1.084-5.381))</f>
        <v/>
      </c>
      <c r="G10379">
        <f>IF(F10379="","",IF(F10379&lt;0,10*F10379^2,0))</f>
        <v/>
      </c>
      <c r="H10379">
        <f>IF(F10379="","",IF(F10379&gt;0,10*F10379^2,0))</f>
        <v/>
      </c>
    </row>
    <row r="10380">
      <c r="A10380">
        <f>Input!A10380</f>
        <v/>
      </c>
      <c r="B10380">
        <f>IF(ISNUMBER(Input!B10380),IF(AND(Input!B10380&gt;=20,Input!B10380&lt;=700),Input!B10380,""),"")</f>
        <v/>
      </c>
      <c r="C10380">
        <f>IF(B10380="","",INT(A10380))</f>
        <v/>
      </c>
      <c r="D10380">
        <f>IF(B10380="","",HOUR(A10380))</f>
        <v/>
      </c>
      <c r="E10380">
        <f>IF(B10380="","",IF(INPUT!$I$1="","",IF(C10380&lt;(INT(INPUT!$I$1)-INPUT!$I$2),"Off Meds",IF(C10380&lt;=(INT(INPUT!$I$1)+INPUT!$I$2),"Washout","On Meds"))))</f>
        <v/>
      </c>
      <c r="F10380">
        <f>IF(B10380="","",1.509*(LN(B10380)^1.084-5.381))</f>
        <v/>
      </c>
      <c r="G10380">
        <f>IF(F10380="","",IF(F10380&lt;0,10*F10380^2,0))</f>
        <v/>
      </c>
      <c r="H10380">
        <f>IF(F10380="","",IF(F10380&gt;0,10*F10380^2,0))</f>
        <v/>
      </c>
    </row>
    <row r="10381">
      <c r="A10381">
        <f>Input!A10381</f>
        <v/>
      </c>
      <c r="B10381">
        <f>IF(ISNUMBER(Input!B10381),IF(AND(Input!B10381&gt;=20,Input!B10381&lt;=700),Input!B10381,""),"")</f>
        <v/>
      </c>
      <c r="C10381">
        <f>IF(B10381="","",INT(A10381))</f>
        <v/>
      </c>
      <c r="D10381">
        <f>IF(B10381="","",HOUR(A10381))</f>
        <v/>
      </c>
      <c r="E10381">
        <f>IF(B10381="","",IF(INPUT!$I$1="","",IF(C10381&lt;(INT(INPUT!$I$1)-INPUT!$I$2),"Off Meds",IF(C10381&lt;=(INT(INPUT!$I$1)+INPUT!$I$2),"Washout","On Meds"))))</f>
        <v/>
      </c>
      <c r="F10381">
        <f>IF(B10381="","",1.509*(LN(B10381)^1.084-5.381))</f>
        <v/>
      </c>
      <c r="G10381">
        <f>IF(F10381="","",IF(F10381&lt;0,10*F10381^2,0))</f>
        <v/>
      </c>
      <c r="H10381">
        <f>IF(F10381="","",IF(F10381&gt;0,10*F10381^2,0))</f>
        <v/>
      </c>
    </row>
    <row r="10382">
      <c r="A10382">
        <f>Input!A10382</f>
        <v/>
      </c>
      <c r="B10382">
        <f>IF(ISNUMBER(Input!B10382),IF(AND(Input!B10382&gt;=20,Input!B10382&lt;=700),Input!B10382,""),"")</f>
        <v/>
      </c>
      <c r="C10382">
        <f>IF(B10382="","",INT(A10382))</f>
        <v/>
      </c>
      <c r="D10382">
        <f>IF(B10382="","",HOUR(A10382))</f>
        <v/>
      </c>
      <c r="E10382">
        <f>IF(B10382="","",IF(INPUT!$I$1="","",IF(C10382&lt;(INT(INPUT!$I$1)-INPUT!$I$2),"Off Meds",IF(C10382&lt;=(INT(INPUT!$I$1)+INPUT!$I$2),"Washout","On Meds"))))</f>
        <v/>
      </c>
      <c r="F10382">
        <f>IF(B10382="","",1.509*(LN(B10382)^1.084-5.381))</f>
        <v/>
      </c>
      <c r="G10382">
        <f>IF(F10382="","",IF(F10382&lt;0,10*F10382^2,0))</f>
        <v/>
      </c>
      <c r="H10382">
        <f>IF(F10382="","",IF(F10382&gt;0,10*F10382^2,0))</f>
        <v/>
      </c>
    </row>
    <row r="10383">
      <c r="A10383">
        <f>Input!A10383</f>
        <v/>
      </c>
      <c r="B10383">
        <f>IF(ISNUMBER(Input!B10383),IF(AND(Input!B10383&gt;=20,Input!B10383&lt;=700),Input!B10383,""),"")</f>
        <v/>
      </c>
      <c r="C10383">
        <f>IF(B10383="","",INT(A10383))</f>
        <v/>
      </c>
      <c r="D10383">
        <f>IF(B10383="","",HOUR(A10383))</f>
        <v/>
      </c>
      <c r="E10383">
        <f>IF(B10383="","",IF(INPUT!$I$1="","",IF(C10383&lt;(INT(INPUT!$I$1)-INPUT!$I$2),"Off Meds",IF(C10383&lt;=(INT(INPUT!$I$1)+INPUT!$I$2),"Washout","On Meds"))))</f>
        <v/>
      </c>
      <c r="F10383">
        <f>IF(B10383="","",1.509*(LN(B10383)^1.084-5.381))</f>
        <v/>
      </c>
      <c r="G10383">
        <f>IF(F10383="","",IF(F10383&lt;0,10*F10383^2,0))</f>
        <v/>
      </c>
      <c r="H10383">
        <f>IF(F10383="","",IF(F10383&gt;0,10*F10383^2,0))</f>
        <v/>
      </c>
    </row>
    <row r="10384">
      <c r="A10384">
        <f>Input!A10384</f>
        <v/>
      </c>
      <c r="B10384">
        <f>IF(ISNUMBER(Input!B10384),IF(AND(Input!B10384&gt;=20,Input!B10384&lt;=700),Input!B10384,""),"")</f>
        <v/>
      </c>
      <c r="C10384">
        <f>IF(B10384="","",INT(A10384))</f>
        <v/>
      </c>
      <c r="D10384">
        <f>IF(B10384="","",HOUR(A10384))</f>
        <v/>
      </c>
      <c r="E10384">
        <f>IF(B10384="","",IF(INPUT!$I$1="","",IF(C10384&lt;(INT(INPUT!$I$1)-INPUT!$I$2),"Off Meds",IF(C10384&lt;=(INT(INPUT!$I$1)+INPUT!$I$2),"Washout","On Meds"))))</f>
        <v/>
      </c>
      <c r="F10384">
        <f>IF(B10384="","",1.509*(LN(B10384)^1.084-5.381))</f>
        <v/>
      </c>
      <c r="G10384">
        <f>IF(F10384="","",IF(F10384&lt;0,10*F10384^2,0))</f>
        <v/>
      </c>
      <c r="H10384">
        <f>IF(F10384="","",IF(F10384&gt;0,10*F10384^2,0))</f>
        <v/>
      </c>
    </row>
    <row r="10385">
      <c r="A10385">
        <f>Input!A10385</f>
        <v/>
      </c>
      <c r="B10385">
        <f>IF(ISNUMBER(Input!B10385),IF(AND(Input!B10385&gt;=20,Input!B10385&lt;=700),Input!B10385,""),"")</f>
        <v/>
      </c>
      <c r="C10385">
        <f>IF(B10385="","",INT(A10385))</f>
        <v/>
      </c>
      <c r="D10385">
        <f>IF(B10385="","",HOUR(A10385))</f>
        <v/>
      </c>
      <c r="E10385">
        <f>IF(B10385="","",IF(INPUT!$I$1="","",IF(C10385&lt;(INT(INPUT!$I$1)-INPUT!$I$2),"Off Meds",IF(C10385&lt;=(INT(INPUT!$I$1)+INPUT!$I$2),"Washout","On Meds"))))</f>
        <v/>
      </c>
      <c r="F10385">
        <f>IF(B10385="","",1.509*(LN(B10385)^1.084-5.381))</f>
        <v/>
      </c>
      <c r="G10385">
        <f>IF(F10385="","",IF(F10385&lt;0,10*F10385^2,0))</f>
        <v/>
      </c>
      <c r="H10385">
        <f>IF(F10385="","",IF(F10385&gt;0,10*F10385^2,0))</f>
        <v/>
      </c>
    </row>
    <row r="10386">
      <c r="A10386">
        <f>Input!A10386</f>
        <v/>
      </c>
      <c r="B10386">
        <f>IF(ISNUMBER(Input!B10386),IF(AND(Input!B10386&gt;=20,Input!B10386&lt;=700),Input!B10386,""),"")</f>
        <v/>
      </c>
      <c r="C10386">
        <f>IF(B10386="","",INT(A10386))</f>
        <v/>
      </c>
      <c r="D10386">
        <f>IF(B10386="","",HOUR(A10386))</f>
        <v/>
      </c>
      <c r="E10386">
        <f>IF(B10386="","",IF(INPUT!$I$1="","",IF(C10386&lt;(INT(INPUT!$I$1)-INPUT!$I$2),"Off Meds",IF(C10386&lt;=(INT(INPUT!$I$1)+INPUT!$I$2),"Washout","On Meds"))))</f>
        <v/>
      </c>
      <c r="F10386">
        <f>IF(B10386="","",1.509*(LN(B10386)^1.084-5.381))</f>
        <v/>
      </c>
      <c r="G10386">
        <f>IF(F10386="","",IF(F10386&lt;0,10*F10386^2,0))</f>
        <v/>
      </c>
      <c r="H10386">
        <f>IF(F10386="","",IF(F10386&gt;0,10*F10386^2,0))</f>
        <v/>
      </c>
    </row>
    <row r="10387">
      <c r="A10387">
        <f>Input!A10387</f>
        <v/>
      </c>
      <c r="B10387">
        <f>IF(ISNUMBER(Input!B10387),IF(AND(Input!B10387&gt;=20,Input!B10387&lt;=700),Input!B10387,""),"")</f>
        <v/>
      </c>
      <c r="C10387">
        <f>IF(B10387="","",INT(A10387))</f>
        <v/>
      </c>
      <c r="D10387">
        <f>IF(B10387="","",HOUR(A10387))</f>
        <v/>
      </c>
      <c r="E10387">
        <f>IF(B10387="","",IF(INPUT!$I$1="","",IF(C10387&lt;(INT(INPUT!$I$1)-INPUT!$I$2),"Off Meds",IF(C10387&lt;=(INT(INPUT!$I$1)+INPUT!$I$2),"Washout","On Meds"))))</f>
        <v/>
      </c>
      <c r="F10387">
        <f>IF(B10387="","",1.509*(LN(B10387)^1.084-5.381))</f>
        <v/>
      </c>
      <c r="G10387">
        <f>IF(F10387="","",IF(F10387&lt;0,10*F10387^2,0))</f>
        <v/>
      </c>
      <c r="H10387">
        <f>IF(F10387="","",IF(F10387&gt;0,10*F10387^2,0))</f>
        <v/>
      </c>
    </row>
    <row r="10388">
      <c r="A10388">
        <f>Input!A10388</f>
        <v/>
      </c>
      <c r="B10388">
        <f>IF(ISNUMBER(Input!B10388),IF(AND(Input!B10388&gt;=20,Input!B10388&lt;=700),Input!B10388,""),"")</f>
        <v/>
      </c>
      <c r="C10388">
        <f>IF(B10388="","",INT(A10388))</f>
        <v/>
      </c>
      <c r="D10388">
        <f>IF(B10388="","",HOUR(A10388))</f>
        <v/>
      </c>
      <c r="E10388">
        <f>IF(B10388="","",IF(INPUT!$I$1="","",IF(C10388&lt;(INT(INPUT!$I$1)-INPUT!$I$2),"Off Meds",IF(C10388&lt;=(INT(INPUT!$I$1)+INPUT!$I$2),"Washout","On Meds"))))</f>
        <v/>
      </c>
      <c r="F10388">
        <f>IF(B10388="","",1.509*(LN(B10388)^1.084-5.381))</f>
        <v/>
      </c>
      <c r="G10388">
        <f>IF(F10388="","",IF(F10388&lt;0,10*F10388^2,0))</f>
        <v/>
      </c>
      <c r="H10388">
        <f>IF(F10388="","",IF(F10388&gt;0,10*F10388^2,0))</f>
        <v/>
      </c>
    </row>
    <row r="10389">
      <c r="A10389">
        <f>Input!A10389</f>
        <v/>
      </c>
      <c r="B10389">
        <f>IF(ISNUMBER(Input!B10389),IF(AND(Input!B10389&gt;=20,Input!B10389&lt;=700),Input!B10389,""),"")</f>
        <v/>
      </c>
      <c r="C10389">
        <f>IF(B10389="","",INT(A10389))</f>
        <v/>
      </c>
      <c r="D10389">
        <f>IF(B10389="","",HOUR(A10389))</f>
        <v/>
      </c>
      <c r="E10389">
        <f>IF(B10389="","",IF(INPUT!$I$1="","",IF(C10389&lt;(INT(INPUT!$I$1)-INPUT!$I$2),"Off Meds",IF(C10389&lt;=(INT(INPUT!$I$1)+INPUT!$I$2),"Washout","On Meds"))))</f>
        <v/>
      </c>
      <c r="F10389">
        <f>IF(B10389="","",1.509*(LN(B10389)^1.084-5.381))</f>
        <v/>
      </c>
      <c r="G10389">
        <f>IF(F10389="","",IF(F10389&lt;0,10*F10389^2,0))</f>
        <v/>
      </c>
      <c r="H10389">
        <f>IF(F10389="","",IF(F10389&gt;0,10*F10389^2,0))</f>
        <v/>
      </c>
    </row>
    <row r="10390">
      <c r="A10390">
        <f>Input!A10390</f>
        <v/>
      </c>
      <c r="B10390">
        <f>IF(ISNUMBER(Input!B10390),IF(AND(Input!B10390&gt;=20,Input!B10390&lt;=700),Input!B10390,""),"")</f>
        <v/>
      </c>
      <c r="C10390">
        <f>IF(B10390="","",INT(A10390))</f>
        <v/>
      </c>
      <c r="D10390">
        <f>IF(B10390="","",HOUR(A10390))</f>
        <v/>
      </c>
      <c r="E10390">
        <f>IF(B10390="","",IF(INPUT!$I$1="","",IF(C10390&lt;(INT(INPUT!$I$1)-INPUT!$I$2),"Off Meds",IF(C10390&lt;=(INT(INPUT!$I$1)+INPUT!$I$2),"Washout","On Meds"))))</f>
        <v/>
      </c>
      <c r="F10390">
        <f>IF(B10390="","",1.509*(LN(B10390)^1.084-5.381))</f>
        <v/>
      </c>
      <c r="G10390">
        <f>IF(F10390="","",IF(F10390&lt;0,10*F10390^2,0))</f>
        <v/>
      </c>
      <c r="H10390">
        <f>IF(F10390="","",IF(F10390&gt;0,10*F10390^2,0))</f>
        <v/>
      </c>
    </row>
    <row r="10391">
      <c r="A10391">
        <f>Input!A10391</f>
        <v/>
      </c>
      <c r="B10391">
        <f>IF(ISNUMBER(Input!B10391),IF(AND(Input!B10391&gt;=20,Input!B10391&lt;=700),Input!B10391,""),"")</f>
        <v/>
      </c>
      <c r="C10391">
        <f>IF(B10391="","",INT(A10391))</f>
        <v/>
      </c>
      <c r="D10391">
        <f>IF(B10391="","",HOUR(A10391))</f>
        <v/>
      </c>
      <c r="E10391">
        <f>IF(B10391="","",IF(INPUT!$I$1="","",IF(C10391&lt;(INT(INPUT!$I$1)-INPUT!$I$2),"Off Meds",IF(C10391&lt;=(INT(INPUT!$I$1)+INPUT!$I$2),"Washout","On Meds"))))</f>
        <v/>
      </c>
      <c r="F10391">
        <f>IF(B10391="","",1.509*(LN(B10391)^1.084-5.381))</f>
        <v/>
      </c>
      <c r="G10391">
        <f>IF(F10391="","",IF(F10391&lt;0,10*F10391^2,0))</f>
        <v/>
      </c>
      <c r="H10391">
        <f>IF(F10391="","",IF(F10391&gt;0,10*F10391^2,0))</f>
        <v/>
      </c>
    </row>
    <row r="10392">
      <c r="A10392">
        <f>Input!A10392</f>
        <v/>
      </c>
      <c r="B10392">
        <f>IF(ISNUMBER(Input!B10392),IF(AND(Input!B10392&gt;=20,Input!B10392&lt;=700),Input!B10392,""),"")</f>
        <v/>
      </c>
      <c r="C10392">
        <f>IF(B10392="","",INT(A10392))</f>
        <v/>
      </c>
      <c r="D10392">
        <f>IF(B10392="","",HOUR(A10392))</f>
        <v/>
      </c>
      <c r="E10392">
        <f>IF(B10392="","",IF(INPUT!$I$1="","",IF(C10392&lt;(INT(INPUT!$I$1)-INPUT!$I$2),"Off Meds",IF(C10392&lt;=(INT(INPUT!$I$1)+INPUT!$I$2),"Washout","On Meds"))))</f>
        <v/>
      </c>
      <c r="F10392">
        <f>IF(B10392="","",1.509*(LN(B10392)^1.084-5.381))</f>
        <v/>
      </c>
      <c r="G10392">
        <f>IF(F10392="","",IF(F10392&lt;0,10*F10392^2,0))</f>
        <v/>
      </c>
      <c r="H10392">
        <f>IF(F10392="","",IF(F10392&gt;0,10*F10392^2,0))</f>
        <v/>
      </c>
    </row>
    <row r="10393">
      <c r="A10393">
        <f>Input!A10393</f>
        <v/>
      </c>
      <c r="B10393">
        <f>IF(ISNUMBER(Input!B10393),IF(AND(Input!B10393&gt;=20,Input!B10393&lt;=700),Input!B10393,""),"")</f>
        <v/>
      </c>
      <c r="C10393">
        <f>IF(B10393="","",INT(A10393))</f>
        <v/>
      </c>
      <c r="D10393">
        <f>IF(B10393="","",HOUR(A10393))</f>
        <v/>
      </c>
      <c r="E10393">
        <f>IF(B10393="","",IF(INPUT!$I$1="","",IF(C10393&lt;(INT(INPUT!$I$1)-INPUT!$I$2),"Off Meds",IF(C10393&lt;=(INT(INPUT!$I$1)+INPUT!$I$2),"Washout","On Meds"))))</f>
        <v/>
      </c>
      <c r="F10393">
        <f>IF(B10393="","",1.509*(LN(B10393)^1.084-5.381))</f>
        <v/>
      </c>
      <c r="G10393">
        <f>IF(F10393="","",IF(F10393&lt;0,10*F10393^2,0))</f>
        <v/>
      </c>
      <c r="H10393">
        <f>IF(F10393="","",IF(F10393&gt;0,10*F10393^2,0))</f>
        <v/>
      </c>
    </row>
    <row r="10394">
      <c r="A10394">
        <f>Input!A10394</f>
        <v/>
      </c>
      <c r="B10394">
        <f>IF(ISNUMBER(Input!B10394),IF(AND(Input!B10394&gt;=20,Input!B10394&lt;=700),Input!B10394,""),"")</f>
        <v/>
      </c>
      <c r="C10394">
        <f>IF(B10394="","",INT(A10394))</f>
        <v/>
      </c>
      <c r="D10394">
        <f>IF(B10394="","",HOUR(A10394))</f>
        <v/>
      </c>
      <c r="E10394">
        <f>IF(B10394="","",IF(INPUT!$I$1="","",IF(C10394&lt;(INT(INPUT!$I$1)-INPUT!$I$2),"Off Meds",IF(C10394&lt;=(INT(INPUT!$I$1)+INPUT!$I$2),"Washout","On Meds"))))</f>
        <v/>
      </c>
      <c r="F10394">
        <f>IF(B10394="","",1.509*(LN(B10394)^1.084-5.381))</f>
        <v/>
      </c>
      <c r="G10394">
        <f>IF(F10394="","",IF(F10394&lt;0,10*F10394^2,0))</f>
        <v/>
      </c>
      <c r="H10394">
        <f>IF(F10394="","",IF(F10394&gt;0,10*F10394^2,0))</f>
        <v/>
      </c>
    </row>
    <row r="10395">
      <c r="A10395">
        <f>Input!A10395</f>
        <v/>
      </c>
      <c r="B10395">
        <f>IF(ISNUMBER(Input!B10395),IF(AND(Input!B10395&gt;=20,Input!B10395&lt;=700),Input!B10395,""),"")</f>
        <v/>
      </c>
      <c r="C10395">
        <f>IF(B10395="","",INT(A10395))</f>
        <v/>
      </c>
      <c r="D10395">
        <f>IF(B10395="","",HOUR(A10395))</f>
        <v/>
      </c>
      <c r="E10395">
        <f>IF(B10395="","",IF(INPUT!$I$1="","",IF(C10395&lt;(INT(INPUT!$I$1)-INPUT!$I$2),"Off Meds",IF(C10395&lt;=(INT(INPUT!$I$1)+INPUT!$I$2),"Washout","On Meds"))))</f>
        <v/>
      </c>
      <c r="F10395">
        <f>IF(B10395="","",1.509*(LN(B10395)^1.084-5.381))</f>
        <v/>
      </c>
      <c r="G10395">
        <f>IF(F10395="","",IF(F10395&lt;0,10*F10395^2,0))</f>
        <v/>
      </c>
      <c r="H10395">
        <f>IF(F10395="","",IF(F10395&gt;0,10*F10395^2,0))</f>
        <v/>
      </c>
    </row>
    <row r="10396">
      <c r="A10396">
        <f>Input!A10396</f>
        <v/>
      </c>
      <c r="B10396">
        <f>IF(ISNUMBER(Input!B10396),IF(AND(Input!B10396&gt;=20,Input!B10396&lt;=700),Input!B10396,""),"")</f>
        <v/>
      </c>
      <c r="C10396">
        <f>IF(B10396="","",INT(A10396))</f>
        <v/>
      </c>
      <c r="D10396">
        <f>IF(B10396="","",HOUR(A10396))</f>
        <v/>
      </c>
      <c r="E10396">
        <f>IF(B10396="","",IF(INPUT!$I$1="","",IF(C10396&lt;(INT(INPUT!$I$1)-INPUT!$I$2),"Off Meds",IF(C10396&lt;=(INT(INPUT!$I$1)+INPUT!$I$2),"Washout","On Meds"))))</f>
        <v/>
      </c>
      <c r="F10396">
        <f>IF(B10396="","",1.509*(LN(B10396)^1.084-5.381))</f>
        <v/>
      </c>
      <c r="G10396">
        <f>IF(F10396="","",IF(F10396&lt;0,10*F10396^2,0))</f>
        <v/>
      </c>
      <c r="H10396">
        <f>IF(F10396="","",IF(F10396&gt;0,10*F10396^2,0))</f>
        <v/>
      </c>
    </row>
    <row r="10397">
      <c r="A10397">
        <f>Input!A10397</f>
        <v/>
      </c>
      <c r="B10397">
        <f>IF(ISNUMBER(Input!B10397),IF(AND(Input!B10397&gt;=20,Input!B10397&lt;=700),Input!B10397,""),"")</f>
        <v/>
      </c>
      <c r="C10397">
        <f>IF(B10397="","",INT(A10397))</f>
        <v/>
      </c>
      <c r="D10397">
        <f>IF(B10397="","",HOUR(A10397))</f>
        <v/>
      </c>
      <c r="E10397">
        <f>IF(B10397="","",IF(INPUT!$I$1="","",IF(C10397&lt;(INT(INPUT!$I$1)-INPUT!$I$2),"Off Meds",IF(C10397&lt;=(INT(INPUT!$I$1)+INPUT!$I$2),"Washout","On Meds"))))</f>
        <v/>
      </c>
      <c r="F10397">
        <f>IF(B10397="","",1.509*(LN(B10397)^1.084-5.381))</f>
        <v/>
      </c>
      <c r="G10397">
        <f>IF(F10397="","",IF(F10397&lt;0,10*F10397^2,0))</f>
        <v/>
      </c>
      <c r="H10397">
        <f>IF(F10397="","",IF(F10397&gt;0,10*F10397^2,0))</f>
        <v/>
      </c>
    </row>
    <row r="10398">
      <c r="A10398">
        <f>Input!A10398</f>
        <v/>
      </c>
      <c r="B10398">
        <f>IF(ISNUMBER(Input!B10398),IF(AND(Input!B10398&gt;=20,Input!B10398&lt;=700),Input!B10398,""),"")</f>
        <v/>
      </c>
      <c r="C10398">
        <f>IF(B10398="","",INT(A10398))</f>
        <v/>
      </c>
      <c r="D10398">
        <f>IF(B10398="","",HOUR(A10398))</f>
        <v/>
      </c>
      <c r="E10398">
        <f>IF(B10398="","",IF(INPUT!$I$1="","",IF(C10398&lt;(INT(INPUT!$I$1)-INPUT!$I$2),"Off Meds",IF(C10398&lt;=(INT(INPUT!$I$1)+INPUT!$I$2),"Washout","On Meds"))))</f>
        <v/>
      </c>
      <c r="F10398">
        <f>IF(B10398="","",1.509*(LN(B10398)^1.084-5.381))</f>
        <v/>
      </c>
      <c r="G10398">
        <f>IF(F10398="","",IF(F10398&lt;0,10*F10398^2,0))</f>
        <v/>
      </c>
      <c r="H10398">
        <f>IF(F10398="","",IF(F10398&gt;0,10*F10398^2,0))</f>
        <v/>
      </c>
    </row>
    <row r="10399">
      <c r="A10399">
        <f>Input!A10399</f>
        <v/>
      </c>
      <c r="B10399">
        <f>IF(ISNUMBER(Input!B10399),IF(AND(Input!B10399&gt;=20,Input!B10399&lt;=700),Input!B10399,""),"")</f>
        <v/>
      </c>
      <c r="C10399">
        <f>IF(B10399="","",INT(A10399))</f>
        <v/>
      </c>
      <c r="D10399">
        <f>IF(B10399="","",HOUR(A10399))</f>
        <v/>
      </c>
      <c r="E10399">
        <f>IF(B10399="","",IF(INPUT!$I$1="","",IF(C10399&lt;(INT(INPUT!$I$1)-INPUT!$I$2),"Off Meds",IF(C10399&lt;=(INT(INPUT!$I$1)+INPUT!$I$2),"Washout","On Meds"))))</f>
        <v/>
      </c>
      <c r="F10399">
        <f>IF(B10399="","",1.509*(LN(B10399)^1.084-5.381))</f>
        <v/>
      </c>
      <c r="G10399">
        <f>IF(F10399="","",IF(F10399&lt;0,10*F10399^2,0))</f>
        <v/>
      </c>
      <c r="H10399">
        <f>IF(F10399="","",IF(F10399&gt;0,10*F10399^2,0))</f>
        <v/>
      </c>
    </row>
    <row r="10400">
      <c r="A10400">
        <f>Input!A10400</f>
        <v/>
      </c>
      <c r="B10400">
        <f>IF(ISNUMBER(Input!B10400),IF(AND(Input!B10400&gt;=20,Input!B10400&lt;=700),Input!B10400,""),"")</f>
        <v/>
      </c>
      <c r="C10400">
        <f>IF(B10400="","",INT(A10400))</f>
        <v/>
      </c>
      <c r="D10400">
        <f>IF(B10400="","",HOUR(A10400))</f>
        <v/>
      </c>
      <c r="E10400">
        <f>IF(B10400="","",IF(INPUT!$I$1="","",IF(C10400&lt;(INT(INPUT!$I$1)-INPUT!$I$2),"Off Meds",IF(C10400&lt;=(INT(INPUT!$I$1)+INPUT!$I$2),"Washout","On Meds"))))</f>
        <v/>
      </c>
      <c r="F10400">
        <f>IF(B10400="","",1.509*(LN(B10400)^1.084-5.381))</f>
        <v/>
      </c>
      <c r="G10400">
        <f>IF(F10400="","",IF(F10400&lt;0,10*F10400^2,0))</f>
        <v/>
      </c>
      <c r="H10400">
        <f>IF(F10400="","",IF(F10400&gt;0,10*F10400^2,0))</f>
        <v/>
      </c>
    </row>
    <row r="10401">
      <c r="A10401">
        <f>Input!A10401</f>
        <v/>
      </c>
      <c r="B10401">
        <f>IF(ISNUMBER(Input!B10401),IF(AND(Input!B10401&gt;=20,Input!B10401&lt;=700),Input!B10401,""),"")</f>
        <v/>
      </c>
      <c r="C10401">
        <f>IF(B10401="","",INT(A10401))</f>
        <v/>
      </c>
      <c r="D10401">
        <f>IF(B10401="","",HOUR(A10401))</f>
        <v/>
      </c>
      <c r="E10401">
        <f>IF(B10401="","",IF(INPUT!$I$1="","",IF(C10401&lt;(INT(INPUT!$I$1)-INPUT!$I$2),"Off Meds",IF(C10401&lt;=(INT(INPUT!$I$1)+INPUT!$I$2),"Washout","On Meds"))))</f>
        <v/>
      </c>
      <c r="F10401">
        <f>IF(B10401="","",1.509*(LN(B10401)^1.084-5.381))</f>
        <v/>
      </c>
      <c r="G10401">
        <f>IF(F10401="","",IF(F10401&lt;0,10*F10401^2,0))</f>
        <v/>
      </c>
      <c r="H10401">
        <f>IF(F10401="","",IF(F10401&gt;0,10*F10401^2,0))</f>
        <v/>
      </c>
    </row>
    <row r="10402">
      <c r="A10402">
        <f>Input!A10402</f>
        <v/>
      </c>
      <c r="B10402">
        <f>IF(ISNUMBER(Input!B10402),IF(AND(Input!B10402&gt;=20,Input!B10402&lt;=700),Input!B10402,""),"")</f>
        <v/>
      </c>
      <c r="C10402">
        <f>IF(B10402="","",INT(A10402))</f>
        <v/>
      </c>
      <c r="D10402">
        <f>IF(B10402="","",HOUR(A10402))</f>
        <v/>
      </c>
      <c r="E10402">
        <f>IF(B10402="","",IF(INPUT!$I$1="","",IF(C10402&lt;(INT(INPUT!$I$1)-INPUT!$I$2),"Off Meds",IF(C10402&lt;=(INT(INPUT!$I$1)+INPUT!$I$2),"Washout","On Meds"))))</f>
        <v/>
      </c>
      <c r="F10402">
        <f>IF(B10402="","",1.509*(LN(B10402)^1.084-5.381))</f>
        <v/>
      </c>
      <c r="G10402">
        <f>IF(F10402="","",IF(F10402&lt;0,10*F10402^2,0))</f>
        <v/>
      </c>
      <c r="H10402">
        <f>IF(F10402="","",IF(F10402&gt;0,10*F10402^2,0))</f>
        <v/>
      </c>
    </row>
    <row r="10403">
      <c r="A10403">
        <f>Input!A10403</f>
        <v/>
      </c>
      <c r="B10403">
        <f>IF(ISNUMBER(Input!B10403),IF(AND(Input!B10403&gt;=20,Input!B10403&lt;=700),Input!B10403,""),"")</f>
        <v/>
      </c>
      <c r="C10403">
        <f>IF(B10403="","",INT(A10403))</f>
        <v/>
      </c>
      <c r="D10403">
        <f>IF(B10403="","",HOUR(A10403))</f>
        <v/>
      </c>
      <c r="E10403">
        <f>IF(B10403="","",IF(INPUT!$I$1="","",IF(C10403&lt;(INT(INPUT!$I$1)-INPUT!$I$2),"Off Meds",IF(C10403&lt;=(INT(INPUT!$I$1)+INPUT!$I$2),"Washout","On Meds"))))</f>
        <v/>
      </c>
      <c r="F10403">
        <f>IF(B10403="","",1.509*(LN(B10403)^1.084-5.381))</f>
        <v/>
      </c>
      <c r="G10403">
        <f>IF(F10403="","",IF(F10403&lt;0,10*F10403^2,0))</f>
        <v/>
      </c>
      <c r="H10403">
        <f>IF(F10403="","",IF(F10403&gt;0,10*F10403^2,0))</f>
        <v/>
      </c>
    </row>
    <row r="10404">
      <c r="A10404">
        <f>Input!A10404</f>
        <v/>
      </c>
      <c r="B10404">
        <f>IF(ISNUMBER(Input!B10404),IF(AND(Input!B10404&gt;=20,Input!B10404&lt;=700),Input!B10404,""),"")</f>
        <v/>
      </c>
      <c r="C10404">
        <f>IF(B10404="","",INT(A10404))</f>
        <v/>
      </c>
      <c r="D10404">
        <f>IF(B10404="","",HOUR(A10404))</f>
        <v/>
      </c>
      <c r="E10404">
        <f>IF(B10404="","",IF(INPUT!$I$1="","",IF(C10404&lt;(INT(INPUT!$I$1)-INPUT!$I$2),"Off Meds",IF(C10404&lt;=(INT(INPUT!$I$1)+INPUT!$I$2),"Washout","On Meds"))))</f>
        <v/>
      </c>
      <c r="F10404">
        <f>IF(B10404="","",1.509*(LN(B10404)^1.084-5.381))</f>
        <v/>
      </c>
      <c r="G10404">
        <f>IF(F10404="","",IF(F10404&lt;0,10*F10404^2,0))</f>
        <v/>
      </c>
      <c r="H10404">
        <f>IF(F10404="","",IF(F10404&gt;0,10*F10404^2,0))</f>
        <v/>
      </c>
    </row>
    <row r="10405">
      <c r="A10405">
        <f>Input!A10405</f>
        <v/>
      </c>
      <c r="B10405">
        <f>IF(ISNUMBER(Input!B10405),IF(AND(Input!B10405&gt;=20,Input!B10405&lt;=700),Input!B10405,""),"")</f>
        <v/>
      </c>
      <c r="C10405">
        <f>IF(B10405="","",INT(A10405))</f>
        <v/>
      </c>
      <c r="D10405">
        <f>IF(B10405="","",HOUR(A10405))</f>
        <v/>
      </c>
      <c r="E10405">
        <f>IF(B10405="","",IF(INPUT!$I$1="","",IF(C10405&lt;(INT(INPUT!$I$1)-INPUT!$I$2),"Off Meds",IF(C10405&lt;=(INT(INPUT!$I$1)+INPUT!$I$2),"Washout","On Meds"))))</f>
        <v/>
      </c>
      <c r="F10405">
        <f>IF(B10405="","",1.509*(LN(B10405)^1.084-5.381))</f>
        <v/>
      </c>
      <c r="G10405">
        <f>IF(F10405="","",IF(F10405&lt;0,10*F10405^2,0))</f>
        <v/>
      </c>
      <c r="H10405">
        <f>IF(F10405="","",IF(F10405&gt;0,10*F10405^2,0))</f>
        <v/>
      </c>
    </row>
    <row r="10406">
      <c r="A10406">
        <f>Input!A10406</f>
        <v/>
      </c>
      <c r="B10406">
        <f>IF(ISNUMBER(Input!B10406),IF(AND(Input!B10406&gt;=20,Input!B10406&lt;=700),Input!B10406,""),"")</f>
        <v/>
      </c>
      <c r="C10406">
        <f>IF(B10406="","",INT(A10406))</f>
        <v/>
      </c>
      <c r="D10406">
        <f>IF(B10406="","",HOUR(A10406))</f>
        <v/>
      </c>
      <c r="E10406">
        <f>IF(B10406="","",IF(INPUT!$I$1="","",IF(C10406&lt;(INT(INPUT!$I$1)-INPUT!$I$2),"Off Meds",IF(C10406&lt;=(INT(INPUT!$I$1)+INPUT!$I$2),"Washout","On Meds"))))</f>
        <v/>
      </c>
      <c r="F10406">
        <f>IF(B10406="","",1.509*(LN(B10406)^1.084-5.381))</f>
        <v/>
      </c>
      <c r="G10406">
        <f>IF(F10406="","",IF(F10406&lt;0,10*F10406^2,0))</f>
        <v/>
      </c>
      <c r="H10406">
        <f>IF(F10406="","",IF(F10406&gt;0,10*F10406^2,0))</f>
        <v/>
      </c>
    </row>
    <row r="10407">
      <c r="A10407">
        <f>Input!A10407</f>
        <v/>
      </c>
      <c r="B10407">
        <f>IF(ISNUMBER(Input!B10407),IF(AND(Input!B10407&gt;=20,Input!B10407&lt;=700),Input!B10407,""),"")</f>
        <v/>
      </c>
      <c r="C10407">
        <f>IF(B10407="","",INT(A10407))</f>
        <v/>
      </c>
      <c r="D10407">
        <f>IF(B10407="","",HOUR(A10407))</f>
        <v/>
      </c>
      <c r="E10407">
        <f>IF(B10407="","",IF(INPUT!$I$1="","",IF(C10407&lt;(INT(INPUT!$I$1)-INPUT!$I$2),"Off Meds",IF(C10407&lt;=(INT(INPUT!$I$1)+INPUT!$I$2),"Washout","On Meds"))))</f>
        <v/>
      </c>
      <c r="F10407">
        <f>IF(B10407="","",1.509*(LN(B10407)^1.084-5.381))</f>
        <v/>
      </c>
      <c r="G10407">
        <f>IF(F10407="","",IF(F10407&lt;0,10*F10407^2,0))</f>
        <v/>
      </c>
      <c r="H10407">
        <f>IF(F10407="","",IF(F10407&gt;0,10*F10407^2,0))</f>
        <v/>
      </c>
    </row>
    <row r="10408">
      <c r="A10408">
        <f>Input!A10408</f>
        <v/>
      </c>
      <c r="B10408">
        <f>IF(ISNUMBER(Input!B10408),IF(AND(Input!B10408&gt;=20,Input!B10408&lt;=700),Input!B10408,""),"")</f>
        <v/>
      </c>
      <c r="C10408">
        <f>IF(B10408="","",INT(A10408))</f>
        <v/>
      </c>
      <c r="D10408">
        <f>IF(B10408="","",HOUR(A10408))</f>
        <v/>
      </c>
      <c r="E10408">
        <f>IF(B10408="","",IF(INPUT!$I$1="","",IF(C10408&lt;(INT(INPUT!$I$1)-INPUT!$I$2),"Off Meds",IF(C10408&lt;=(INT(INPUT!$I$1)+INPUT!$I$2),"Washout","On Meds"))))</f>
        <v/>
      </c>
      <c r="F10408">
        <f>IF(B10408="","",1.509*(LN(B10408)^1.084-5.381))</f>
        <v/>
      </c>
      <c r="G10408">
        <f>IF(F10408="","",IF(F10408&lt;0,10*F10408^2,0))</f>
        <v/>
      </c>
      <c r="H10408">
        <f>IF(F10408="","",IF(F10408&gt;0,10*F10408^2,0))</f>
        <v/>
      </c>
    </row>
    <row r="10409">
      <c r="A10409">
        <f>Input!A10409</f>
        <v/>
      </c>
      <c r="B10409">
        <f>IF(ISNUMBER(Input!B10409),IF(AND(Input!B10409&gt;=20,Input!B10409&lt;=700),Input!B10409,""),"")</f>
        <v/>
      </c>
      <c r="C10409">
        <f>IF(B10409="","",INT(A10409))</f>
        <v/>
      </c>
      <c r="D10409">
        <f>IF(B10409="","",HOUR(A10409))</f>
        <v/>
      </c>
      <c r="E10409">
        <f>IF(B10409="","",IF(INPUT!$I$1="","",IF(C10409&lt;(INT(INPUT!$I$1)-INPUT!$I$2),"Off Meds",IF(C10409&lt;=(INT(INPUT!$I$1)+INPUT!$I$2),"Washout","On Meds"))))</f>
        <v/>
      </c>
      <c r="F10409">
        <f>IF(B10409="","",1.509*(LN(B10409)^1.084-5.381))</f>
        <v/>
      </c>
      <c r="G10409">
        <f>IF(F10409="","",IF(F10409&lt;0,10*F10409^2,0))</f>
        <v/>
      </c>
      <c r="H10409">
        <f>IF(F10409="","",IF(F10409&gt;0,10*F10409^2,0))</f>
        <v/>
      </c>
    </row>
    <row r="10410">
      <c r="A10410">
        <f>Input!A10410</f>
        <v/>
      </c>
      <c r="B10410">
        <f>IF(ISNUMBER(Input!B10410),IF(AND(Input!B10410&gt;=20,Input!B10410&lt;=700),Input!B10410,""),"")</f>
        <v/>
      </c>
      <c r="C10410">
        <f>IF(B10410="","",INT(A10410))</f>
        <v/>
      </c>
      <c r="D10410">
        <f>IF(B10410="","",HOUR(A10410))</f>
        <v/>
      </c>
      <c r="E10410">
        <f>IF(B10410="","",IF(INPUT!$I$1="","",IF(C10410&lt;(INT(INPUT!$I$1)-INPUT!$I$2),"Off Meds",IF(C10410&lt;=(INT(INPUT!$I$1)+INPUT!$I$2),"Washout","On Meds"))))</f>
        <v/>
      </c>
      <c r="F10410">
        <f>IF(B10410="","",1.509*(LN(B10410)^1.084-5.381))</f>
        <v/>
      </c>
      <c r="G10410">
        <f>IF(F10410="","",IF(F10410&lt;0,10*F10410^2,0))</f>
        <v/>
      </c>
      <c r="H10410">
        <f>IF(F10410="","",IF(F10410&gt;0,10*F10410^2,0))</f>
        <v/>
      </c>
    </row>
    <row r="10411">
      <c r="A10411">
        <f>Input!A10411</f>
        <v/>
      </c>
      <c r="B10411">
        <f>IF(ISNUMBER(Input!B10411),IF(AND(Input!B10411&gt;=20,Input!B10411&lt;=700),Input!B10411,""),"")</f>
        <v/>
      </c>
      <c r="C10411">
        <f>IF(B10411="","",INT(A10411))</f>
        <v/>
      </c>
      <c r="D10411">
        <f>IF(B10411="","",HOUR(A10411))</f>
        <v/>
      </c>
      <c r="E10411">
        <f>IF(B10411="","",IF(INPUT!$I$1="","",IF(C10411&lt;(INT(INPUT!$I$1)-INPUT!$I$2),"Off Meds",IF(C10411&lt;=(INT(INPUT!$I$1)+INPUT!$I$2),"Washout","On Meds"))))</f>
        <v/>
      </c>
      <c r="F10411">
        <f>IF(B10411="","",1.509*(LN(B10411)^1.084-5.381))</f>
        <v/>
      </c>
      <c r="G10411">
        <f>IF(F10411="","",IF(F10411&lt;0,10*F10411^2,0))</f>
        <v/>
      </c>
      <c r="H10411">
        <f>IF(F10411="","",IF(F10411&gt;0,10*F10411^2,0))</f>
        <v/>
      </c>
    </row>
    <row r="10412">
      <c r="A10412">
        <f>Input!A10412</f>
        <v/>
      </c>
      <c r="B10412">
        <f>IF(ISNUMBER(Input!B10412),IF(AND(Input!B10412&gt;=20,Input!B10412&lt;=700),Input!B10412,""),"")</f>
        <v/>
      </c>
      <c r="C10412">
        <f>IF(B10412="","",INT(A10412))</f>
        <v/>
      </c>
      <c r="D10412">
        <f>IF(B10412="","",HOUR(A10412))</f>
        <v/>
      </c>
      <c r="E10412">
        <f>IF(B10412="","",IF(INPUT!$I$1="","",IF(C10412&lt;(INT(INPUT!$I$1)-INPUT!$I$2),"Off Meds",IF(C10412&lt;=(INT(INPUT!$I$1)+INPUT!$I$2),"Washout","On Meds"))))</f>
        <v/>
      </c>
      <c r="F10412">
        <f>IF(B10412="","",1.509*(LN(B10412)^1.084-5.381))</f>
        <v/>
      </c>
      <c r="G10412">
        <f>IF(F10412="","",IF(F10412&lt;0,10*F10412^2,0))</f>
        <v/>
      </c>
      <c r="H10412">
        <f>IF(F10412="","",IF(F10412&gt;0,10*F10412^2,0))</f>
        <v/>
      </c>
    </row>
    <row r="10413">
      <c r="A10413">
        <f>Input!A10413</f>
        <v/>
      </c>
      <c r="B10413">
        <f>IF(ISNUMBER(Input!B10413),IF(AND(Input!B10413&gt;=20,Input!B10413&lt;=700),Input!B10413,""),"")</f>
        <v/>
      </c>
      <c r="C10413">
        <f>IF(B10413="","",INT(A10413))</f>
        <v/>
      </c>
      <c r="D10413">
        <f>IF(B10413="","",HOUR(A10413))</f>
        <v/>
      </c>
      <c r="E10413">
        <f>IF(B10413="","",IF(INPUT!$I$1="","",IF(C10413&lt;(INT(INPUT!$I$1)-INPUT!$I$2),"Off Meds",IF(C10413&lt;=(INT(INPUT!$I$1)+INPUT!$I$2),"Washout","On Meds"))))</f>
        <v/>
      </c>
      <c r="F10413">
        <f>IF(B10413="","",1.509*(LN(B10413)^1.084-5.381))</f>
        <v/>
      </c>
      <c r="G10413">
        <f>IF(F10413="","",IF(F10413&lt;0,10*F10413^2,0))</f>
        <v/>
      </c>
      <c r="H10413">
        <f>IF(F10413="","",IF(F10413&gt;0,10*F10413^2,0))</f>
        <v/>
      </c>
    </row>
    <row r="10414">
      <c r="A10414">
        <f>Input!A10414</f>
        <v/>
      </c>
      <c r="B10414">
        <f>IF(ISNUMBER(Input!B10414),IF(AND(Input!B10414&gt;=20,Input!B10414&lt;=700),Input!B10414,""),"")</f>
        <v/>
      </c>
      <c r="C10414">
        <f>IF(B10414="","",INT(A10414))</f>
        <v/>
      </c>
      <c r="D10414">
        <f>IF(B10414="","",HOUR(A10414))</f>
        <v/>
      </c>
      <c r="E10414">
        <f>IF(B10414="","",IF(INPUT!$I$1="","",IF(C10414&lt;(INT(INPUT!$I$1)-INPUT!$I$2),"Off Meds",IF(C10414&lt;=(INT(INPUT!$I$1)+INPUT!$I$2),"Washout","On Meds"))))</f>
        <v/>
      </c>
      <c r="F10414">
        <f>IF(B10414="","",1.509*(LN(B10414)^1.084-5.381))</f>
        <v/>
      </c>
      <c r="G10414">
        <f>IF(F10414="","",IF(F10414&lt;0,10*F10414^2,0))</f>
        <v/>
      </c>
      <c r="H10414">
        <f>IF(F10414="","",IF(F10414&gt;0,10*F10414^2,0))</f>
        <v/>
      </c>
    </row>
    <row r="10415">
      <c r="A10415">
        <f>Input!A10415</f>
        <v/>
      </c>
      <c r="B10415">
        <f>IF(ISNUMBER(Input!B10415),IF(AND(Input!B10415&gt;=20,Input!B10415&lt;=700),Input!B10415,""),"")</f>
        <v/>
      </c>
      <c r="C10415">
        <f>IF(B10415="","",INT(A10415))</f>
        <v/>
      </c>
      <c r="D10415">
        <f>IF(B10415="","",HOUR(A10415))</f>
        <v/>
      </c>
      <c r="E10415">
        <f>IF(B10415="","",IF(INPUT!$I$1="","",IF(C10415&lt;(INT(INPUT!$I$1)-INPUT!$I$2),"Off Meds",IF(C10415&lt;=(INT(INPUT!$I$1)+INPUT!$I$2),"Washout","On Meds"))))</f>
        <v/>
      </c>
      <c r="F10415">
        <f>IF(B10415="","",1.509*(LN(B10415)^1.084-5.381))</f>
        <v/>
      </c>
      <c r="G10415">
        <f>IF(F10415="","",IF(F10415&lt;0,10*F10415^2,0))</f>
        <v/>
      </c>
      <c r="H10415">
        <f>IF(F10415="","",IF(F10415&gt;0,10*F10415^2,0))</f>
        <v/>
      </c>
    </row>
    <row r="10416">
      <c r="A10416">
        <f>Input!A10416</f>
        <v/>
      </c>
      <c r="B10416">
        <f>IF(ISNUMBER(Input!B10416),IF(AND(Input!B10416&gt;=20,Input!B10416&lt;=700),Input!B10416,""),"")</f>
        <v/>
      </c>
      <c r="C10416">
        <f>IF(B10416="","",INT(A10416))</f>
        <v/>
      </c>
      <c r="D10416">
        <f>IF(B10416="","",HOUR(A10416))</f>
        <v/>
      </c>
      <c r="E10416">
        <f>IF(B10416="","",IF(INPUT!$I$1="","",IF(C10416&lt;(INT(INPUT!$I$1)-INPUT!$I$2),"Off Meds",IF(C10416&lt;=(INT(INPUT!$I$1)+INPUT!$I$2),"Washout","On Meds"))))</f>
        <v/>
      </c>
      <c r="F10416">
        <f>IF(B10416="","",1.509*(LN(B10416)^1.084-5.381))</f>
        <v/>
      </c>
      <c r="G10416">
        <f>IF(F10416="","",IF(F10416&lt;0,10*F10416^2,0))</f>
        <v/>
      </c>
      <c r="H10416">
        <f>IF(F10416="","",IF(F10416&gt;0,10*F10416^2,0))</f>
        <v/>
      </c>
    </row>
    <row r="10417">
      <c r="A10417">
        <f>Input!A10417</f>
        <v/>
      </c>
      <c r="B10417">
        <f>IF(ISNUMBER(Input!B10417),IF(AND(Input!B10417&gt;=20,Input!B10417&lt;=700),Input!B10417,""),"")</f>
        <v/>
      </c>
      <c r="C10417">
        <f>IF(B10417="","",INT(A10417))</f>
        <v/>
      </c>
      <c r="D10417">
        <f>IF(B10417="","",HOUR(A10417))</f>
        <v/>
      </c>
      <c r="E10417">
        <f>IF(B10417="","",IF(INPUT!$I$1="","",IF(C10417&lt;(INT(INPUT!$I$1)-INPUT!$I$2),"Off Meds",IF(C10417&lt;=(INT(INPUT!$I$1)+INPUT!$I$2),"Washout","On Meds"))))</f>
        <v/>
      </c>
      <c r="F10417">
        <f>IF(B10417="","",1.509*(LN(B10417)^1.084-5.381))</f>
        <v/>
      </c>
      <c r="G10417">
        <f>IF(F10417="","",IF(F10417&lt;0,10*F10417^2,0))</f>
        <v/>
      </c>
      <c r="H10417">
        <f>IF(F10417="","",IF(F10417&gt;0,10*F10417^2,0))</f>
        <v/>
      </c>
    </row>
    <row r="10418">
      <c r="A10418">
        <f>Input!A10418</f>
        <v/>
      </c>
      <c r="B10418">
        <f>IF(ISNUMBER(Input!B10418),IF(AND(Input!B10418&gt;=20,Input!B10418&lt;=700),Input!B10418,""),"")</f>
        <v/>
      </c>
      <c r="C10418">
        <f>IF(B10418="","",INT(A10418))</f>
        <v/>
      </c>
      <c r="D10418">
        <f>IF(B10418="","",HOUR(A10418))</f>
        <v/>
      </c>
      <c r="E10418">
        <f>IF(B10418="","",IF(INPUT!$I$1="","",IF(C10418&lt;(INT(INPUT!$I$1)-INPUT!$I$2),"Off Meds",IF(C10418&lt;=(INT(INPUT!$I$1)+INPUT!$I$2),"Washout","On Meds"))))</f>
        <v/>
      </c>
      <c r="F10418">
        <f>IF(B10418="","",1.509*(LN(B10418)^1.084-5.381))</f>
        <v/>
      </c>
      <c r="G10418">
        <f>IF(F10418="","",IF(F10418&lt;0,10*F10418^2,0))</f>
        <v/>
      </c>
      <c r="H10418">
        <f>IF(F10418="","",IF(F10418&gt;0,10*F10418^2,0))</f>
        <v/>
      </c>
    </row>
    <row r="10419">
      <c r="A10419">
        <f>Input!A10419</f>
        <v/>
      </c>
      <c r="B10419">
        <f>IF(ISNUMBER(Input!B10419),IF(AND(Input!B10419&gt;=20,Input!B10419&lt;=700),Input!B10419,""),"")</f>
        <v/>
      </c>
      <c r="C10419">
        <f>IF(B10419="","",INT(A10419))</f>
        <v/>
      </c>
      <c r="D10419">
        <f>IF(B10419="","",HOUR(A10419))</f>
        <v/>
      </c>
      <c r="E10419">
        <f>IF(B10419="","",IF(INPUT!$I$1="","",IF(C10419&lt;(INT(INPUT!$I$1)-INPUT!$I$2),"Off Meds",IF(C10419&lt;=(INT(INPUT!$I$1)+INPUT!$I$2),"Washout","On Meds"))))</f>
        <v/>
      </c>
      <c r="F10419">
        <f>IF(B10419="","",1.509*(LN(B10419)^1.084-5.381))</f>
        <v/>
      </c>
      <c r="G10419">
        <f>IF(F10419="","",IF(F10419&lt;0,10*F10419^2,0))</f>
        <v/>
      </c>
      <c r="H10419">
        <f>IF(F10419="","",IF(F10419&gt;0,10*F10419^2,0))</f>
        <v/>
      </c>
    </row>
    <row r="10420">
      <c r="A10420">
        <f>Input!A10420</f>
        <v/>
      </c>
      <c r="B10420">
        <f>IF(ISNUMBER(Input!B10420),IF(AND(Input!B10420&gt;=20,Input!B10420&lt;=700),Input!B10420,""),"")</f>
        <v/>
      </c>
      <c r="C10420">
        <f>IF(B10420="","",INT(A10420))</f>
        <v/>
      </c>
      <c r="D10420">
        <f>IF(B10420="","",HOUR(A10420))</f>
        <v/>
      </c>
      <c r="E10420">
        <f>IF(B10420="","",IF(INPUT!$I$1="","",IF(C10420&lt;(INT(INPUT!$I$1)-INPUT!$I$2),"Off Meds",IF(C10420&lt;=(INT(INPUT!$I$1)+INPUT!$I$2),"Washout","On Meds"))))</f>
        <v/>
      </c>
      <c r="F10420">
        <f>IF(B10420="","",1.509*(LN(B10420)^1.084-5.381))</f>
        <v/>
      </c>
      <c r="G10420">
        <f>IF(F10420="","",IF(F10420&lt;0,10*F10420^2,0))</f>
        <v/>
      </c>
      <c r="H10420">
        <f>IF(F10420="","",IF(F10420&gt;0,10*F10420^2,0))</f>
        <v/>
      </c>
    </row>
    <row r="10421">
      <c r="A10421">
        <f>Input!A10421</f>
        <v/>
      </c>
      <c r="B10421">
        <f>IF(ISNUMBER(Input!B10421),IF(AND(Input!B10421&gt;=20,Input!B10421&lt;=700),Input!B10421,""),"")</f>
        <v/>
      </c>
      <c r="C10421">
        <f>IF(B10421="","",INT(A10421))</f>
        <v/>
      </c>
      <c r="D10421">
        <f>IF(B10421="","",HOUR(A10421))</f>
        <v/>
      </c>
      <c r="E10421">
        <f>IF(B10421="","",IF(INPUT!$I$1="","",IF(C10421&lt;(INT(INPUT!$I$1)-INPUT!$I$2),"Off Meds",IF(C10421&lt;=(INT(INPUT!$I$1)+INPUT!$I$2),"Washout","On Meds"))))</f>
        <v/>
      </c>
      <c r="F10421">
        <f>IF(B10421="","",1.509*(LN(B10421)^1.084-5.381))</f>
        <v/>
      </c>
      <c r="G10421">
        <f>IF(F10421="","",IF(F10421&lt;0,10*F10421^2,0))</f>
        <v/>
      </c>
      <c r="H10421">
        <f>IF(F10421="","",IF(F10421&gt;0,10*F10421^2,0))</f>
        <v/>
      </c>
    </row>
    <row r="10422">
      <c r="A10422">
        <f>Input!A10422</f>
        <v/>
      </c>
      <c r="B10422">
        <f>IF(ISNUMBER(Input!B10422),IF(AND(Input!B10422&gt;=20,Input!B10422&lt;=700),Input!B10422,""),"")</f>
        <v/>
      </c>
      <c r="C10422">
        <f>IF(B10422="","",INT(A10422))</f>
        <v/>
      </c>
      <c r="D10422">
        <f>IF(B10422="","",HOUR(A10422))</f>
        <v/>
      </c>
      <c r="E10422">
        <f>IF(B10422="","",IF(INPUT!$I$1="","",IF(C10422&lt;(INT(INPUT!$I$1)-INPUT!$I$2),"Off Meds",IF(C10422&lt;=(INT(INPUT!$I$1)+INPUT!$I$2),"Washout","On Meds"))))</f>
        <v/>
      </c>
      <c r="F10422">
        <f>IF(B10422="","",1.509*(LN(B10422)^1.084-5.381))</f>
        <v/>
      </c>
      <c r="G10422">
        <f>IF(F10422="","",IF(F10422&lt;0,10*F10422^2,0))</f>
        <v/>
      </c>
      <c r="H10422">
        <f>IF(F10422="","",IF(F10422&gt;0,10*F10422^2,0))</f>
        <v/>
      </c>
    </row>
    <row r="10423">
      <c r="A10423">
        <f>Input!A10423</f>
        <v/>
      </c>
      <c r="B10423">
        <f>IF(ISNUMBER(Input!B10423),IF(AND(Input!B10423&gt;=20,Input!B10423&lt;=700),Input!B10423,""),"")</f>
        <v/>
      </c>
      <c r="C10423">
        <f>IF(B10423="","",INT(A10423))</f>
        <v/>
      </c>
      <c r="D10423">
        <f>IF(B10423="","",HOUR(A10423))</f>
        <v/>
      </c>
      <c r="E10423">
        <f>IF(B10423="","",IF(INPUT!$I$1="","",IF(C10423&lt;(INT(INPUT!$I$1)-INPUT!$I$2),"Off Meds",IF(C10423&lt;=(INT(INPUT!$I$1)+INPUT!$I$2),"Washout","On Meds"))))</f>
        <v/>
      </c>
      <c r="F10423">
        <f>IF(B10423="","",1.509*(LN(B10423)^1.084-5.381))</f>
        <v/>
      </c>
      <c r="G10423">
        <f>IF(F10423="","",IF(F10423&lt;0,10*F10423^2,0))</f>
        <v/>
      </c>
      <c r="H10423">
        <f>IF(F10423="","",IF(F10423&gt;0,10*F10423^2,0))</f>
        <v/>
      </c>
    </row>
    <row r="10424">
      <c r="A10424">
        <f>Input!A10424</f>
        <v/>
      </c>
      <c r="B10424">
        <f>IF(ISNUMBER(Input!B10424),IF(AND(Input!B10424&gt;=20,Input!B10424&lt;=700),Input!B10424,""),"")</f>
        <v/>
      </c>
      <c r="C10424">
        <f>IF(B10424="","",INT(A10424))</f>
        <v/>
      </c>
      <c r="D10424">
        <f>IF(B10424="","",HOUR(A10424))</f>
        <v/>
      </c>
      <c r="E10424">
        <f>IF(B10424="","",IF(INPUT!$I$1="","",IF(C10424&lt;(INT(INPUT!$I$1)-INPUT!$I$2),"Off Meds",IF(C10424&lt;=(INT(INPUT!$I$1)+INPUT!$I$2),"Washout","On Meds"))))</f>
        <v/>
      </c>
      <c r="F10424">
        <f>IF(B10424="","",1.509*(LN(B10424)^1.084-5.381))</f>
        <v/>
      </c>
      <c r="G10424">
        <f>IF(F10424="","",IF(F10424&lt;0,10*F10424^2,0))</f>
        <v/>
      </c>
      <c r="H10424">
        <f>IF(F10424="","",IF(F10424&gt;0,10*F10424^2,0))</f>
        <v/>
      </c>
    </row>
    <row r="10425">
      <c r="A10425">
        <f>Input!A10425</f>
        <v/>
      </c>
      <c r="B10425">
        <f>IF(ISNUMBER(Input!B10425),IF(AND(Input!B10425&gt;=20,Input!B10425&lt;=700),Input!B10425,""),"")</f>
        <v/>
      </c>
      <c r="C10425">
        <f>IF(B10425="","",INT(A10425))</f>
        <v/>
      </c>
      <c r="D10425">
        <f>IF(B10425="","",HOUR(A10425))</f>
        <v/>
      </c>
      <c r="E10425">
        <f>IF(B10425="","",IF(INPUT!$I$1="","",IF(C10425&lt;(INT(INPUT!$I$1)-INPUT!$I$2),"Off Meds",IF(C10425&lt;=(INT(INPUT!$I$1)+INPUT!$I$2),"Washout","On Meds"))))</f>
        <v/>
      </c>
      <c r="F10425">
        <f>IF(B10425="","",1.509*(LN(B10425)^1.084-5.381))</f>
        <v/>
      </c>
      <c r="G10425">
        <f>IF(F10425="","",IF(F10425&lt;0,10*F10425^2,0))</f>
        <v/>
      </c>
      <c r="H10425">
        <f>IF(F10425="","",IF(F10425&gt;0,10*F10425^2,0))</f>
        <v/>
      </c>
    </row>
    <row r="10426">
      <c r="A10426">
        <f>Input!A10426</f>
        <v/>
      </c>
      <c r="B10426">
        <f>IF(ISNUMBER(Input!B10426),IF(AND(Input!B10426&gt;=20,Input!B10426&lt;=700),Input!B10426,""),"")</f>
        <v/>
      </c>
      <c r="C10426">
        <f>IF(B10426="","",INT(A10426))</f>
        <v/>
      </c>
      <c r="D10426">
        <f>IF(B10426="","",HOUR(A10426))</f>
        <v/>
      </c>
      <c r="E10426">
        <f>IF(B10426="","",IF(INPUT!$I$1="","",IF(C10426&lt;(INT(INPUT!$I$1)-INPUT!$I$2),"Off Meds",IF(C10426&lt;=(INT(INPUT!$I$1)+INPUT!$I$2),"Washout","On Meds"))))</f>
        <v/>
      </c>
      <c r="F10426">
        <f>IF(B10426="","",1.509*(LN(B10426)^1.084-5.381))</f>
        <v/>
      </c>
      <c r="G10426">
        <f>IF(F10426="","",IF(F10426&lt;0,10*F10426^2,0))</f>
        <v/>
      </c>
      <c r="H10426">
        <f>IF(F10426="","",IF(F10426&gt;0,10*F10426^2,0))</f>
        <v/>
      </c>
    </row>
    <row r="10427">
      <c r="A10427">
        <f>Input!A10427</f>
        <v/>
      </c>
      <c r="B10427">
        <f>IF(ISNUMBER(Input!B10427),IF(AND(Input!B10427&gt;=20,Input!B10427&lt;=700),Input!B10427,""),"")</f>
        <v/>
      </c>
      <c r="C10427">
        <f>IF(B10427="","",INT(A10427))</f>
        <v/>
      </c>
      <c r="D10427">
        <f>IF(B10427="","",HOUR(A10427))</f>
        <v/>
      </c>
      <c r="E10427">
        <f>IF(B10427="","",IF(INPUT!$I$1="","",IF(C10427&lt;(INT(INPUT!$I$1)-INPUT!$I$2),"Off Meds",IF(C10427&lt;=(INT(INPUT!$I$1)+INPUT!$I$2),"Washout","On Meds"))))</f>
        <v/>
      </c>
      <c r="F10427">
        <f>IF(B10427="","",1.509*(LN(B10427)^1.084-5.381))</f>
        <v/>
      </c>
      <c r="G10427">
        <f>IF(F10427="","",IF(F10427&lt;0,10*F10427^2,0))</f>
        <v/>
      </c>
      <c r="H10427">
        <f>IF(F10427="","",IF(F10427&gt;0,10*F10427^2,0))</f>
        <v/>
      </c>
    </row>
    <row r="10428">
      <c r="A10428">
        <f>Input!A10428</f>
        <v/>
      </c>
      <c r="B10428">
        <f>IF(ISNUMBER(Input!B10428),IF(AND(Input!B10428&gt;=20,Input!B10428&lt;=700),Input!B10428,""),"")</f>
        <v/>
      </c>
      <c r="C10428">
        <f>IF(B10428="","",INT(A10428))</f>
        <v/>
      </c>
      <c r="D10428">
        <f>IF(B10428="","",HOUR(A10428))</f>
        <v/>
      </c>
      <c r="E10428">
        <f>IF(B10428="","",IF(INPUT!$I$1="","",IF(C10428&lt;(INT(INPUT!$I$1)-INPUT!$I$2),"Off Meds",IF(C10428&lt;=(INT(INPUT!$I$1)+INPUT!$I$2),"Washout","On Meds"))))</f>
        <v/>
      </c>
      <c r="F10428">
        <f>IF(B10428="","",1.509*(LN(B10428)^1.084-5.381))</f>
        <v/>
      </c>
      <c r="G10428">
        <f>IF(F10428="","",IF(F10428&lt;0,10*F10428^2,0))</f>
        <v/>
      </c>
      <c r="H10428">
        <f>IF(F10428="","",IF(F10428&gt;0,10*F10428^2,0))</f>
        <v/>
      </c>
    </row>
    <row r="10429">
      <c r="A10429">
        <f>Input!A10429</f>
        <v/>
      </c>
      <c r="B10429">
        <f>IF(ISNUMBER(Input!B10429),IF(AND(Input!B10429&gt;=20,Input!B10429&lt;=700),Input!B10429,""),"")</f>
        <v/>
      </c>
      <c r="C10429">
        <f>IF(B10429="","",INT(A10429))</f>
        <v/>
      </c>
      <c r="D10429">
        <f>IF(B10429="","",HOUR(A10429))</f>
        <v/>
      </c>
      <c r="E10429">
        <f>IF(B10429="","",IF(INPUT!$I$1="","",IF(C10429&lt;(INT(INPUT!$I$1)-INPUT!$I$2),"Off Meds",IF(C10429&lt;=(INT(INPUT!$I$1)+INPUT!$I$2),"Washout","On Meds"))))</f>
        <v/>
      </c>
      <c r="F10429">
        <f>IF(B10429="","",1.509*(LN(B10429)^1.084-5.381))</f>
        <v/>
      </c>
      <c r="G10429">
        <f>IF(F10429="","",IF(F10429&lt;0,10*F10429^2,0))</f>
        <v/>
      </c>
      <c r="H10429">
        <f>IF(F10429="","",IF(F10429&gt;0,10*F10429^2,0))</f>
        <v/>
      </c>
    </row>
    <row r="10430">
      <c r="A10430">
        <f>Input!A10430</f>
        <v/>
      </c>
      <c r="B10430">
        <f>IF(ISNUMBER(Input!B10430),IF(AND(Input!B10430&gt;=20,Input!B10430&lt;=700),Input!B10430,""),"")</f>
        <v/>
      </c>
      <c r="C10430">
        <f>IF(B10430="","",INT(A10430))</f>
        <v/>
      </c>
      <c r="D10430">
        <f>IF(B10430="","",HOUR(A10430))</f>
        <v/>
      </c>
      <c r="E10430">
        <f>IF(B10430="","",IF(INPUT!$I$1="","",IF(C10430&lt;(INT(INPUT!$I$1)-INPUT!$I$2),"Off Meds",IF(C10430&lt;=(INT(INPUT!$I$1)+INPUT!$I$2),"Washout","On Meds"))))</f>
        <v/>
      </c>
      <c r="F10430">
        <f>IF(B10430="","",1.509*(LN(B10430)^1.084-5.381))</f>
        <v/>
      </c>
      <c r="G10430">
        <f>IF(F10430="","",IF(F10430&lt;0,10*F10430^2,0))</f>
        <v/>
      </c>
      <c r="H10430">
        <f>IF(F10430="","",IF(F10430&gt;0,10*F10430^2,0))</f>
        <v/>
      </c>
    </row>
    <row r="10431">
      <c r="A10431">
        <f>Input!A10431</f>
        <v/>
      </c>
      <c r="B10431">
        <f>IF(ISNUMBER(Input!B10431),IF(AND(Input!B10431&gt;=20,Input!B10431&lt;=700),Input!B10431,""),"")</f>
        <v/>
      </c>
      <c r="C10431">
        <f>IF(B10431="","",INT(A10431))</f>
        <v/>
      </c>
      <c r="D10431">
        <f>IF(B10431="","",HOUR(A10431))</f>
        <v/>
      </c>
      <c r="E10431">
        <f>IF(B10431="","",IF(INPUT!$I$1="","",IF(C10431&lt;(INT(INPUT!$I$1)-INPUT!$I$2),"Off Meds",IF(C10431&lt;=(INT(INPUT!$I$1)+INPUT!$I$2),"Washout","On Meds"))))</f>
        <v/>
      </c>
      <c r="F10431">
        <f>IF(B10431="","",1.509*(LN(B10431)^1.084-5.381))</f>
        <v/>
      </c>
      <c r="G10431">
        <f>IF(F10431="","",IF(F10431&lt;0,10*F10431^2,0))</f>
        <v/>
      </c>
      <c r="H10431">
        <f>IF(F10431="","",IF(F10431&gt;0,10*F10431^2,0))</f>
        <v/>
      </c>
    </row>
    <row r="10432">
      <c r="A10432">
        <f>Input!A10432</f>
        <v/>
      </c>
      <c r="B10432">
        <f>IF(ISNUMBER(Input!B10432),IF(AND(Input!B10432&gt;=20,Input!B10432&lt;=700),Input!B10432,""),"")</f>
        <v/>
      </c>
      <c r="C10432">
        <f>IF(B10432="","",INT(A10432))</f>
        <v/>
      </c>
      <c r="D10432">
        <f>IF(B10432="","",HOUR(A10432))</f>
        <v/>
      </c>
      <c r="E10432">
        <f>IF(B10432="","",IF(INPUT!$I$1="","",IF(C10432&lt;(INT(INPUT!$I$1)-INPUT!$I$2),"Off Meds",IF(C10432&lt;=(INT(INPUT!$I$1)+INPUT!$I$2),"Washout","On Meds"))))</f>
        <v/>
      </c>
      <c r="F10432">
        <f>IF(B10432="","",1.509*(LN(B10432)^1.084-5.381))</f>
        <v/>
      </c>
      <c r="G10432">
        <f>IF(F10432="","",IF(F10432&lt;0,10*F10432^2,0))</f>
        <v/>
      </c>
      <c r="H10432">
        <f>IF(F10432="","",IF(F10432&gt;0,10*F10432^2,0))</f>
        <v/>
      </c>
    </row>
    <row r="10433">
      <c r="A10433">
        <f>Input!A10433</f>
        <v/>
      </c>
      <c r="B10433">
        <f>IF(ISNUMBER(Input!B10433),IF(AND(Input!B10433&gt;=20,Input!B10433&lt;=700),Input!B10433,""),"")</f>
        <v/>
      </c>
      <c r="C10433">
        <f>IF(B10433="","",INT(A10433))</f>
        <v/>
      </c>
      <c r="D10433">
        <f>IF(B10433="","",HOUR(A10433))</f>
        <v/>
      </c>
      <c r="E10433">
        <f>IF(B10433="","",IF(INPUT!$I$1="","",IF(C10433&lt;(INT(INPUT!$I$1)-INPUT!$I$2),"Off Meds",IF(C10433&lt;=(INT(INPUT!$I$1)+INPUT!$I$2),"Washout","On Meds"))))</f>
        <v/>
      </c>
      <c r="F10433">
        <f>IF(B10433="","",1.509*(LN(B10433)^1.084-5.381))</f>
        <v/>
      </c>
      <c r="G10433">
        <f>IF(F10433="","",IF(F10433&lt;0,10*F10433^2,0))</f>
        <v/>
      </c>
      <c r="H10433">
        <f>IF(F10433="","",IF(F10433&gt;0,10*F10433^2,0))</f>
        <v/>
      </c>
    </row>
    <row r="10434">
      <c r="A10434">
        <f>Input!A10434</f>
        <v/>
      </c>
      <c r="B10434">
        <f>IF(ISNUMBER(Input!B10434),IF(AND(Input!B10434&gt;=20,Input!B10434&lt;=700),Input!B10434,""),"")</f>
        <v/>
      </c>
      <c r="C10434">
        <f>IF(B10434="","",INT(A10434))</f>
        <v/>
      </c>
      <c r="D10434">
        <f>IF(B10434="","",HOUR(A10434))</f>
        <v/>
      </c>
      <c r="E10434">
        <f>IF(B10434="","",IF(INPUT!$I$1="","",IF(C10434&lt;(INT(INPUT!$I$1)-INPUT!$I$2),"Off Meds",IF(C10434&lt;=(INT(INPUT!$I$1)+INPUT!$I$2),"Washout","On Meds"))))</f>
        <v/>
      </c>
      <c r="F10434">
        <f>IF(B10434="","",1.509*(LN(B10434)^1.084-5.381))</f>
        <v/>
      </c>
      <c r="G10434">
        <f>IF(F10434="","",IF(F10434&lt;0,10*F10434^2,0))</f>
        <v/>
      </c>
      <c r="H10434">
        <f>IF(F10434="","",IF(F10434&gt;0,10*F10434^2,0))</f>
        <v/>
      </c>
    </row>
    <row r="10435">
      <c r="A10435">
        <f>Input!A10435</f>
        <v/>
      </c>
      <c r="B10435">
        <f>IF(ISNUMBER(Input!B10435),IF(AND(Input!B10435&gt;=20,Input!B10435&lt;=700),Input!B10435,""),"")</f>
        <v/>
      </c>
      <c r="C10435">
        <f>IF(B10435="","",INT(A10435))</f>
        <v/>
      </c>
      <c r="D10435">
        <f>IF(B10435="","",HOUR(A10435))</f>
        <v/>
      </c>
      <c r="E10435">
        <f>IF(B10435="","",IF(INPUT!$I$1="","",IF(C10435&lt;(INT(INPUT!$I$1)-INPUT!$I$2),"Off Meds",IF(C10435&lt;=(INT(INPUT!$I$1)+INPUT!$I$2),"Washout","On Meds"))))</f>
        <v/>
      </c>
      <c r="F10435">
        <f>IF(B10435="","",1.509*(LN(B10435)^1.084-5.381))</f>
        <v/>
      </c>
      <c r="G10435">
        <f>IF(F10435="","",IF(F10435&lt;0,10*F10435^2,0))</f>
        <v/>
      </c>
      <c r="H10435">
        <f>IF(F10435="","",IF(F10435&gt;0,10*F10435^2,0))</f>
        <v/>
      </c>
    </row>
    <row r="10436">
      <c r="A10436">
        <f>Input!A10436</f>
        <v/>
      </c>
      <c r="B10436">
        <f>IF(ISNUMBER(Input!B10436),IF(AND(Input!B10436&gt;=20,Input!B10436&lt;=700),Input!B10436,""),"")</f>
        <v/>
      </c>
      <c r="C10436">
        <f>IF(B10436="","",INT(A10436))</f>
        <v/>
      </c>
      <c r="D10436">
        <f>IF(B10436="","",HOUR(A10436))</f>
        <v/>
      </c>
      <c r="E10436">
        <f>IF(B10436="","",IF(INPUT!$I$1="","",IF(C10436&lt;(INT(INPUT!$I$1)-INPUT!$I$2),"Off Meds",IF(C10436&lt;=(INT(INPUT!$I$1)+INPUT!$I$2),"Washout","On Meds"))))</f>
        <v/>
      </c>
      <c r="F10436">
        <f>IF(B10436="","",1.509*(LN(B10436)^1.084-5.381))</f>
        <v/>
      </c>
      <c r="G10436">
        <f>IF(F10436="","",IF(F10436&lt;0,10*F10436^2,0))</f>
        <v/>
      </c>
      <c r="H10436">
        <f>IF(F10436="","",IF(F10436&gt;0,10*F10436^2,0))</f>
        <v/>
      </c>
    </row>
    <row r="10437">
      <c r="A10437">
        <f>Input!A10437</f>
        <v/>
      </c>
      <c r="B10437">
        <f>IF(ISNUMBER(Input!B10437),IF(AND(Input!B10437&gt;=20,Input!B10437&lt;=700),Input!B10437,""),"")</f>
        <v/>
      </c>
      <c r="C10437">
        <f>IF(B10437="","",INT(A10437))</f>
        <v/>
      </c>
      <c r="D10437">
        <f>IF(B10437="","",HOUR(A10437))</f>
        <v/>
      </c>
      <c r="E10437">
        <f>IF(B10437="","",IF(INPUT!$I$1="","",IF(C10437&lt;(INT(INPUT!$I$1)-INPUT!$I$2),"Off Meds",IF(C10437&lt;=(INT(INPUT!$I$1)+INPUT!$I$2),"Washout","On Meds"))))</f>
        <v/>
      </c>
      <c r="F10437">
        <f>IF(B10437="","",1.509*(LN(B10437)^1.084-5.381))</f>
        <v/>
      </c>
      <c r="G10437">
        <f>IF(F10437="","",IF(F10437&lt;0,10*F10437^2,0))</f>
        <v/>
      </c>
      <c r="H10437">
        <f>IF(F10437="","",IF(F10437&gt;0,10*F10437^2,0))</f>
        <v/>
      </c>
    </row>
    <row r="10438">
      <c r="A10438">
        <f>Input!A10438</f>
        <v/>
      </c>
      <c r="B10438">
        <f>IF(ISNUMBER(Input!B10438),IF(AND(Input!B10438&gt;=20,Input!B10438&lt;=700),Input!B10438,""),"")</f>
        <v/>
      </c>
      <c r="C10438">
        <f>IF(B10438="","",INT(A10438))</f>
        <v/>
      </c>
      <c r="D10438">
        <f>IF(B10438="","",HOUR(A10438))</f>
        <v/>
      </c>
      <c r="E10438">
        <f>IF(B10438="","",IF(INPUT!$I$1="","",IF(C10438&lt;(INT(INPUT!$I$1)-INPUT!$I$2),"Off Meds",IF(C10438&lt;=(INT(INPUT!$I$1)+INPUT!$I$2),"Washout","On Meds"))))</f>
        <v/>
      </c>
      <c r="F10438">
        <f>IF(B10438="","",1.509*(LN(B10438)^1.084-5.381))</f>
        <v/>
      </c>
      <c r="G10438">
        <f>IF(F10438="","",IF(F10438&lt;0,10*F10438^2,0))</f>
        <v/>
      </c>
      <c r="H10438">
        <f>IF(F10438="","",IF(F10438&gt;0,10*F10438^2,0))</f>
        <v/>
      </c>
    </row>
    <row r="10439">
      <c r="A10439">
        <f>Input!A10439</f>
        <v/>
      </c>
      <c r="B10439">
        <f>IF(ISNUMBER(Input!B10439),IF(AND(Input!B10439&gt;=20,Input!B10439&lt;=700),Input!B10439,""),"")</f>
        <v/>
      </c>
      <c r="C10439">
        <f>IF(B10439="","",INT(A10439))</f>
        <v/>
      </c>
      <c r="D10439">
        <f>IF(B10439="","",HOUR(A10439))</f>
        <v/>
      </c>
      <c r="E10439">
        <f>IF(B10439="","",IF(INPUT!$I$1="","",IF(C10439&lt;(INT(INPUT!$I$1)-INPUT!$I$2),"Off Meds",IF(C10439&lt;=(INT(INPUT!$I$1)+INPUT!$I$2),"Washout","On Meds"))))</f>
        <v/>
      </c>
      <c r="F10439">
        <f>IF(B10439="","",1.509*(LN(B10439)^1.084-5.381))</f>
        <v/>
      </c>
      <c r="G10439">
        <f>IF(F10439="","",IF(F10439&lt;0,10*F10439^2,0))</f>
        <v/>
      </c>
      <c r="H10439">
        <f>IF(F10439="","",IF(F10439&gt;0,10*F10439^2,0))</f>
        <v/>
      </c>
    </row>
    <row r="10440">
      <c r="A10440">
        <f>Input!A10440</f>
        <v/>
      </c>
      <c r="B10440">
        <f>IF(ISNUMBER(Input!B10440),IF(AND(Input!B10440&gt;=20,Input!B10440&lt;=700),Input!B10440,""),"")</f>
        <v/>
      </c>
      <c r="C10440">
        <f>IF(B10440="","",INT(A10440))</f>
        <v/>
      </c>
      <c r="D10440">
        <f>IF(B10440="","",HOUR(A10440))</f>
        <v/>
      </c>
      <c r="E10440">
        <f>IF(B10440="","",IF(INPUT!$I$1="","",IF(C10440&lt;(INT(INPUT!$I$1)-INPUT!$I$2),"Off Meds",IF(C10440&lt;=(INT(INPUT!$I$1)+INPUT!$I$2),"Washout","On Meds"))))</f>
        <v/>
      </c>
      <c r="F10440">
        <f>IF(B10440="","",1.509*(LN(B10440)^1.084-5.381))</f>
        <v/>
      </c>
      <c r="G10440">
        <f>IF(F10440="","",IF(F10440&lt;0,10*F10440^2,0))</f>
        <v/>
      </c>
      <c r="H10440">
        <f>IF(F10440="","",IF(F10440&gt;0,10*F10440^2,0))</f>
        <v/>
      </c>
    </row>
    <row r="10441">
      <c r="A10441">
        <f>Input!A10441</f>
        <v/>
      </c>
      <c r="B10441">
        <f>IF(ISNUMBER(Input!B10441),IF(AND(Input!B10441&gt;=20,Input!B10441&lt;=700),Input!B10441,""),"")</f>
        <v/>
      </c>
      <c r="C10441">
        <f>IF(B10441="","",INT(A10441))</f>
        <v/>
      </c>
      <c r="D10441">
        <f>IF(B10441="","",HOUR(A10441))</f>
        <v/>
      </c>
      <c r="E10441">
        <f>IF(B10441="","",IF(INPUT!$I$1="","",IF(C10441&lt;(INT(INPUT!$I$1)-INPUT!$I$2),"Off Meds",IF(C10441&lt;=(INT(INPUT!$I$1)+INPUT!$I$2),"Washout","On Meds"))))</f>
        <v/>
      </c>
      <c r="F10441">
        <f>IF(B10441="","",1.509*(LN(B10441)^1.084-5.381))</f>
        <v/>
      </c>
      <c r="G10441">
        <f>IF(F10441="","",IF(F10441&lt;0,10*F10441^2,0))</f>
        <v/>
      </c>
      <c r="H10441">
        <f>IF(F10441="","",IF(F10441&gt;0,10*F10441^2,0))</f>
        <v/>
      </c>
    </row>
    <row r="10442">
      <c r="A10442">
        <f>Input!A10442</f>
        <v/>
      </c>
      <c r="B10442">
        <f>IF(ISNUMBER(Input!B10442),IF(AND(Input!B10442&gt;=20,Input!B10442&lt;=700),Input!B10442,""),"")</f>
        <v/>
      </c>
      <c r="C10442">
        <f>IF(B10442="","",INT(A10442))</f>
        <v/>
      </c>
      <c r="D10442">
        <f>IF(B10442="","",HOUR(A10442))</f>
        <v/>
      </c>
      <c r="E10442">
        <f>IF(B10442="","",IF(INPUT!$I$1="","",IF(C10442&lt;(INT(INPUT!$I$1)-INPUT!$I$2),"Off Meds",IF(C10442&lt;=(INT(INPUT!$I$1)+INPUT!$I$2),"Washout","On Meds"))))</f>
        <v/>
      </c>
      <c r="F10442">
        <f>IF(B10442="","",1.509*(LN(B10442)^1.084-5.381))</f>
        <v/>
      </c>
      <c r="G10442">
        <f>IF(F10442="","",IF(F10442&lt;0,10*F10442^2,0))</f>
        <v/>
      </c>
      <c r="H10442">
        <f>IF(F10442="","",IF(F10442&gt;0,10*F10442^2,0))</f>
        <v/>
      </c>
    </row>
    <row r="10443">
      <c r="A10443">
        <f>Input!A10443</f>
        <v/>
      </c>
      <c r="B10443">
        <f>IF(ISNUMBER(Input!B10443),IF(AND(Input!B10443&gt;=20,Input!B10443&lt;=700),Input!B10443,""),"")</f>
        <v/>
      </c>
      <c r="C10443">
        <f>IF(B10443="","",INT(A10443))</f>
        <v/>
      </c>
      <c r="D10443">
        <f>IF(B10443="","",HOUR(A10443))</f>
        <v/>
      </c>
      <c r="E10443">
        <f>IF(B10443="","",IF(INPUT!$I$1="","",IF(C10443&lt;(INT(INPUT!$I$1)-INPUT!$I$2),"Off Meds",IF(C10443&lt;=(INT(INPUT!$I$1)+INPUT!$I$2),"Washout","On Meds"))))</f>
        <v/>
      </c>
      <c r="F10443">
        <f>IF(B10443="","",1.509*(LN(B10443)^1.084-5.381))</f>
        <v/>
      </c>
      <c r="G10443">
        <f>IF(F10443="","",IF(F10443&lt;0,10*F10443^2,0))</f>
        <v/>
      </c>
      <c r="H10443">
        <f>IF(F10443="","",IF(F10443&gt;0,10*F10443^2,0))</f>
        <v/>
      </c>
    </row>
    <row r="10444">
      <c r="A10444">
        <f>Input!A10444</f>
        <v/>
      </c>
      <c r="B10444">
        <f>IF(ISNUMBER(Input!B10444),IF(AND(Input!B10444&gt;=20,Input!B10444&lt;=700),Input!B10444,""),"")</f>
        <v/>
      </c>
      <c r="C10444">
        <f>IF(B10444="","",INT(A10444))</f>
        <v/>
      </c>
      <c r="D10444">
        <f>IF(B10444="","",HOUR(A10444))</f>
        <v/>
      </c>
      <c r="E10444">
        <f>IF(B10444="","",IF(INPUT!$I$1="","",IF(C10444&lt;(INT(INPUT!$I$1)-INPUT!$I$2),"Off Meds",IF(C10444&lt;=(INT(INPUT!$I$1)+INPUT!$I$2),"Washout","On Meds"))))</f>
        <v/>
      </c>
      <c r="F10444">
        <f>IF(B10444="","",1.509*(LN(B10444)^1.084-5.381))</f>
        <v/>
      </c>
      <c r="G10444">
        <f>IF(F10444="","",IF(F10444&lt;0,10*F10444^2,0))</f>
        <v/>
      </c>
      <c r="H10444">
        <f>IF(F10444="","",IF(F10444&gt;0,10*F10444^2,0))</f>
        <v/>
      </c>
    </row>
    <row r="10445">
      <c r="A10445">
        <f>Input!A10445</f>
        <v/>
      </c>
      <c r="B10445">
        <f>IF(ISNUMBER(Input!B10445),IF(AND(Input!B10445&gt;=20,Input!B10445&lt;=700),Input!B10445,""),"")</f>
        <v/>
      </c>
      <c r="C10445">
        <f>IF(B10445="","",INT(A10445))</f>
        <v/>
      </c>
      <c r="D10445">
        <f>IF(B10445="","",HOUR(A10445))</f>
        <v/>
      </c>
      <c r="E10445">
        <f>IF(B10445="","",IF(INPUT!$I$1="","",IF(C10445&lt;(INT(INPUT!$I$1)-INPUT!$I$2),"Off Meds",IF(C10445&lt;=(INT(INPUT!$I$1)+INPUT!$I$2),"Washout","On Meds"))))</f>
        <v/>
      </c>
      <c r="F10445">
        <f>IF(B10445="","",1.509*(LN(B10445)^1.084-5.381))</f>
        <v/>
      </c>
      <c r="G10445">
        <f>IF(F10445="","",IF(F10445&lt;0,10*F10445^2,0))</f>
        <v/>
      </c>
      <c r="H10445">
        <f>IF(F10445="","",IF(F10445&gt;0,10*F10445^2,0))</f>
        <v/>
      </c>
    </row>
    <row r="10446">
      <c r="A10446">
        <f>Input!A10446</f>
        <v/>
      </c>
      <c r="B10446">
        <f>IF(ISNUMBER(Input!B10446),IF(AND(Input!B10446&gt;=20,Input!B10446&lt;=700),Input!B10446,""),"")</f>
        <v/>
      </c>
      <c r="C10446">
        <f>IF(B10446="","",INT(A10446))</f>
        <v/>
      </c>
      <c r="D10446">
        <f>IF(B10446="","",HOUR(A10446))</f>
        <v/>
      </c>
      <c r="E10446">
        <f>IF(B10446="","",IF(INPUT!$I$1="","",IF(C10446&lt;(INT(INPUT!$I$1)-INPUT!$I$2),"Off Meds",IF(C10446&lt;=(INT(INPUT!$I$1)+INPUT!$I$2),"Washout","On Meds"))))</f>
        <v/>
      </c>
      <c r="F10446">
        <f>IF(B10446="","",1.509*(LN(B10446)^1.084-5.381))</f>
        <v/>
      </c>
      <c r="G10446">
        <f>IF(F10446="","",IF(F10446&lt;0,10*F10446^2,0))</f>
        <v/>
      </c>
      <c r="H10446">
        <f>IF(F10446="","",IF(F10446&gt;0,10*F10446^2,0))</f>
        <v/>
      </c>
    </row>
    <row r="10447">
      <c r="A10447">
        <f>Input!A10447</f>
        <v/>
      </c>
      <c r="B10447">
        <f>IF(ISNUMBER(Input!B10447),IF(AND(Input!B10447&gt;=20,Input!B10447&lt;=700),Input!B10447,""),"")</f>
        <v/>
      </c>
      <c r="C10447">
        <f>IF(B10447="","",INT(A10447))</f>
        <v/>
      </c>
      <c r="D10447">
        <f>IF(B10447="","",HOUR(A10447))</f>
        <v/>
      </c>
      <c r="E10447">
        <f>IF(B10447="","",IF(INPUT!$I$1="","",IF(C10447&lt;(INT(INPUT!$I$1)-INPUT!$I$2),"Off Meds",IF(C10447&lt;=(INT(INPUT!$I$1)+INPUT!$I$2),"Washout","On Meds"))))</f>
        <v/>
      </c>
      <c r="F10447">
        <f>IF(B10447="","",1.509*(LN(B10447)^1.084-5.381))</f>
        <v/>
      </c>
      <c r="G10447">
        <f>IF(F10447="","",IF(F10447&lt;0,10*F10447^2,0))</f>
        <v/>
      </c>
      <c r="H10447">
        <f>IF(F10447="","",IF(F10447&gt;0,10*F10447^2,0))</f>
        <v/>
      </c>
    </row>
    <row r="10448">
      <c r="A10448">
        <f>Input!A10448</f>
        <v/>
      </c>
      <c r="B10448">
        <f>IF(ISNUMBER(Input!B10448),IF(AND(Input!B10448&gt;=20,Input!B10448&lt;=700),Input!B10448,""),"")</f>
        <v/>
      </c>
      <c r="C10448">
        <f>IF(B10448="","",INT(A10448))</f>
        <v/>
      </c>
      <c r="D10448">
        <f>IF(B10448="","",HOUR(A10448))</f>
        <v/>
      </c>
      <c r="E10448">
        <f>IF(B10448="","",IF(INPUT!$I$1="","",IF(C10448&lt;(INT(INPUT!$I$1)-INPUT!$I$2),"Off Meds",IF(C10448&lt;=(INT(INPUT!$I$1)+INPUT!$I$2),"Washout","On Meds"))))</f>
        <v/>
      </c>
      <c r="F10448">
        <f>IF(B10448="","",1.509*(LN(B10448)^1.084-5.381))</f>
        <v/>
      </c>
      <c r="G10448">
        <f>IF(F10448="","",IF(F10448&lt;0,10*F10448^2,0))</f>
        <v/>
      </c>
      <c r="H10448">
        <f>IF(F10448="","",IF(F10448&gt;0,10*F10448^2,0))</f>
        <v/>
      </c>
    </row>
    <row r="10449">
      <c r="A10449">
        <f>Input!A10449</f>
        <v/>
      </c>
      <c r="B10449">
        <f>IF(ISNUMBER(Input!B10449),IF(AND(Input!B10449&gt;=20,Input!B10449&lt;=700),Input!B10449,""),"")</f>
        <v/>
      </c>
      <c r="C10449">
        <f>IF(B10449="","",INT(A10449))</f>
        <v/>
      </c>
      <c r="D10449">
        <f>IF(B10449="","",HOUR(A10449))</f>
        <v/>
      </c>
      <c r="E10449">
        <f>IF(B10449="","",IF(INPUT!$I$1="","",IF(C10449&lt;(INT(INPUT!$I$1)-INPUT!$I$2),"Off Meds",IF(C10449&lt;=(INT(INPUT!$I$1)+INPUT!$I$2),"Washout","On Meds"))))</f>
        <v/>
      </c>
      <c r="F10449">
        <f>IF(B10449="","",1.509*(LN(B10449)^1.084-5.381))</f>
        <v/>
      </c>
      <c r="G10449">
        <f>IF(F10449="","",IF(F10449&lt;0,10*F10449^2,0))</f>
        <v/>
      </c>
      <c r="H10449">
        <f>IF(F10449="","",IF(F10449&gt;0,10*F10449^2,0))</f>
        <v/>
      </c>
    </row>
    <row r="10450">
      <c r="A10450">
        <f>Input!A10450</f>
        <v/>
      </c>
      <c r="B10450">
        <f>IF(ISNUMBER(Input!B10450),IF(AND(Input!B10450&gt;=20,Input!B10450&lt;=700),Input!B10450,""),"")</f>
        <v/>
      </c>
      <c r="C10450">
        <f>IF(B10450="","",INT(A10450))</f>
        <v/>
      </c>
      <c r="D10450">
        <f>IF(B10450="","",HOUR(A10450))</f>
        <v/>
      </c>
      <c r="E10450">
        <f>IF(B10450="","",IF(INPUT!$I$1="","",IF(C10450&lt;(INT(INPUT!$I$1)-INPUT!$I$2),"Off Meds",IF(C10450&lt;=(INT(INPUT!$I$1)+INPUT!$I$2),"Washout","On Meds"))))</f>
        <v/>
      </c>
      <c r="F10450">
        <f>IF(B10450="","",1.509*(LN(B10450)^1.084-5.381))</f>
        <v/>
      </c>
      <c r="G10450">
        <f>IF(F10450="","",IF(F10450&lt;0,10*F10450^2,0))</f>
        <v/>
      </c>
      <c r="H10450">
        <f>IF(F10450="","",IF(F10450&gt;0,10*F10450^2,0))</f>
        <v/>
      </c>
    </row>
    <row r="10451">
      <c r="A10451">
        <f>Input!A10451</f>
        <v/>
      </c>
      <c r="B10451">
        <f>IF(ISNUMBER(Input!B10451),IF(AND(Input!B10451&gt;=20,Input!B10451&lt;=700),Input!B10451,""),"")</f>
        <v/>
      </c>
      <c r="C10451">
        <f>IF(B10451="","",INT(A10451))</f>
        <v/>
      </c>
      <c r="D10451">
        <f>IF(B10451="","",HOUR(A10451))</f>
        <v/>
      </c>
      <c r="E10451">
        <f>IF(B10451="","",IF(INPUT!$I$1="","",IF(C10451&lt;(INT(INPUT!$I$1)-INPUT!$I$2),"Off Meds",IF(C10451&lt;=(INT(INPUT!$I$1)+INPUT!$I$2),"Washout","On Meds"))))</f>
        <v/>
      </c>
      <c r="F10451">
        <f>IF(B10451="","",1.509*(LN(B10451)^1.084-5.381))</f>
        <v/>
      </c>
      <c r="G10451">
        <f>IF(F10451="","",IF(F10451&lt;0,10*F10451^2,0))</f>
        <v/>
      </c>
      <c r="H10451">
        <f>IF(F10451="","",IF(F10451&gt;0,10*F10451^2,0))</f>
        <v/>
      </c>
    </row>
    <row r="10452">
      <c r="A10452">
        <f>Input!A10452</f>
        <v/>
      </c>
      <c r="B10452">
        <f>IF(ISNUMBER(Input!B10452),IF(AND(Input!B10452&gt;=20,Input!B10452&lt;=700),Input!B10452,""),"")</f>
        <v/>
      </c>
      <c r="C10452">
        <f>IF(B10452="","",INT(A10452))</f>
        <v/>
      </c>
      <c r="D10452">
        <f>IF(B10452="","",HOUR(A10452))</f>
        <v/>
      </c>
      <c r="E10452">
        <f>IF(B10452="","",IF(INPUT!$I$1="","",IF(C10452&lt;(INT(INPUT!$I$1)-INPUT!$I$2),"Off Meds",IF(C10452&lt;=(INT(INPUT!$I$1)+INPUT!$I$2),"Washout","On Meds"))))</f>
        <v/>
      </c>
      <c r="F10452">
        <f>IF(B10452="","",1.509*(LN(B10452)^1.084-5.381))</f>
        <v/>
      </c>
      <c r="G10452">
        <f>IF(F10452="","",IF(F10452&lt;0,10*F10452^2,0))</f>
        <v/>
      </c>
      <c r="H10452">
        <f>IF(F10452="","",IF(F10452&gt;0,10*F10452^2,0))</f>
        <v/>
      </c>
    </row>
    <row r="10453">
      <c r="A10453">
        <f>Input!A10453</f>
        <v/>
      </c>
      <c r="B10453">
        <f>IF(ISNUMBER(Input!B10453),IF(AND(Input!B10453&gt;=20,Input!B10453&lt;=700),Input!B10453,""),"")</f>
        <v/>
      </c>
      <c r="C10453">
        <f>IF(B10453="","",INT(A10453))</f>
        <v/>
      </c>
      <c r="D10453">
        <f>IF(B10453="","",HOUR(A10453))</f>
        <v/>
      </c>
      <c r="E10453">
        <f>IF(B10453="","",IF(INPUT!$I$1="","",IF(C10453&lt;(INT(INPUT!$I$1)-INPUT!$I$2),"Off Meds",IF(C10453&lt;=(INT(INPUT!$I$1)+INPUT!$I$2),"Washout","On Meds"))))</f>
        <v/>
      </c>
      <c r="F10453">
        <f>IF(B10453="","",1.509*(LN(B10453)^1.084-5.381))</f>
        <v/>
      </c>
      <c r="G10453">
        <f>IF(F10453="","",IF(F10453&lt;0,10*F10453^2,0))</f>
        <v/>
      </c>
      <c r="H10453">
        <f>IF(F10453="","",IF(F10453&gt;0,10*F10453^2,0))</f>
        <v/>
      </c>
    </row>
    <row r="10454">
      <c r="A10454">
        <f>Input!A10454</f>
        <v/>
      </c>
      <c r="B10454">
        <f>IF(ISNUMBER(Input!B10454),IF(AND(Input!B10454&gt;=20,Input!B10454&lt;=700),Input!B10454,""),"")</f>
        <v/>
      </c>
      <c r="C10454">
        <f>IF(B10454="","",INT(A10454))</f>
        <v/>
      </c>
      <c r="D10454">
        <f>IF(B10454="","",HOUR(A10454))</f>
        <v/>
      </c>
      <c r="E10454">
        <f>IF(B10454="","",IF(INPUT!$I$1="","",IF(C10454&lt;(INT(INPUT!$I$1)-INPUT!$I$2),"Off Meds",IF(C10454&lt;=(INT(INPUT!$I$1)+INPUT!$I$2),"Washout","On Meds"))))</f>
        <v/>
      </c>
      <c r="F10454">
        <f>IF(B10454="","",1.509*(LN(B10454)^1.084-5.381))</f>
        <v/>
      </c>
      <c r="G10454">
        <f>IF(F10454="","",IF(F10454&lt;0,10*F10454^2,0))</f>
        <v/>
      </c>
      <c r="H10454">
        <f>IF(F10454="","",IF(F10454&gt;0,10*F10454^2,0))</f>
        <v/>
      </c>
    </row>
    <row r="10455">
      <c r="A10455">
        <f>Input!A10455</f>
        <v/>
      </c>
      <c r="B10455">
        <f>IF(ISNUMBER(Input!B10455),IF(AND(Input!B10455&gt;=20,Input!B10455&lt;=700),Input!B10455,""),"")</f>
        <v/>
      </c>
      <c r="C10455">
        <f>IF(B10455="","",INT(A10455))</f>
        <v/>
      </c>
      <c r="D10455">
        <f>IF(B10455="","",HOUR(A10455))</f>
        <v/>
      </c>
      <c r="E10455">
        <f>IF(B10455="","",IF(INPUT!$I$1="","",IF(C10455&lt;(INT(INPUT!$I$1)-INPUT!$I$2),"Off Meds",IF(C10455&lt;=(INT(INPUT!$I$1)+INPUT!$I$2),"Washout","On Meds"))))</f>
        <v/>
      </c>
      <c r="F10455">
        <f>IF(B10455="","",1.509*(LN(B10455)^1.084-5.381))</f>
        <v/>
      </c>
      <c r="G10455">
        <f>IF(F10455="","",IF(F10455&lt;0,10*F10455^2,0))</f>
        <v/>
      </c>
      <c r="H10455">
        <f>IF(F10455="","",IF(F10455&gt;0,10*F10455^2,0))</f>
        <v/>
      </c>
    </row>
    <row r="10456">
      <c r="A10456">
        <f>Input!A10456</f>
        <v/>
      </c>
      <c r="B10456">
        <f>IF(ISNUMBER(Input!B10456),IF(AND(Input!B10456&gt;=20,Input!B10456&lt;=700),Input!B10456,""),"")</f>
        <v/>
      </c>
      <c r="C10456">
        <f>IF(B10456="","",INT(A10456))</f>
        <v/>
      </c>
      <c r="D10456">
        <f>IF(B10456="","",HOUR(A10456))</f>
        <v/>
      </c>
      <c r="E10456">
        <f>IF(B10456="","",IF(INPUT!$I$1="","",IF(C10456&lt;(INT(INPUT!$I$1)-INPUT!$I$2),"Off Meds",IF(C10456&lt;=(INT(INPUT!$I$1)+INPUT!$I$2),"Washout","On Meds"))))</f>
        <v/>
      </c>
      <c r="F10456">
        <f>IF(B10456="","",1.509*(LN(B10456)^1.084-5.381))</f>
        <v/>
      </c>
      <c r="G10456">
        <f>IF(F10456="","",IF(F10456&lt;0,10*F10456^2,0))</f>
        <v/>
      </c>
      <c r="H10456">
        <f>IF(F10456="","",IF(F10456&gt;0,10*F10456^2,0))</f>
        <v/>
      </c>
    </row>
    <row r="10457">
      <c r="A10457">
        <f>Input!A10457</f>
        <v/>
      </c>
      <c r="B10457">
        <f>IF(ISNUMBER(Input!B10457),IF(AND(Input!B10457&gt;=20,Input!B10457&lt;=700),Input!B10457,""),"")</f>
        <v/>
      </c>
      <c r="C10457">
        <f>IF(B10457="","",INT(A10457))</f>
        <v/>
      </c>
      <c r="D10457">
        <f>IF(B10457="","",HOUR(A10457))</f>
        <v/>
      </c>
      <c r="E10457">
        <f>IF(B10457="","",IF(INPUT!$I$1="","",IF(C10457&lt;(INT(INPUT!$I$1)-INPUT!$I$2),"Off Meds",IF(C10457&lt;=(INT(INPUT!$I$1)+INPUT!$I$2),"Washout","On Meds"))))</f>
        <v/>
      </c>
      <c r="F10457">
        <f>IF(B10457="","",1.509*(LN(B10457)^1.084-5.381))</f>
        <v/>
      </c>
      <c r="G10457">
        <f>IF(F10457="","",IF(F10457&lt;0,10*F10457^2,0))</f>
        <v/>
      </c>
      <c r="H10457">
        <f>IF(F10457="","",IF(F10457&gt;0,10*F10457^2,0))</f>
        <v/>
      </c>
    </row>
    <row r="10458">
      <c r="A10458">
        <f>Input!A10458</f>
        <v/>
      </c>
      <c r="B10458">
        <f>IF(ISNUMBER(Input!B10458),IF(AND(Input!B10458&gt;=20,Input!B10458&lt;=700),Input!B10458,""),"")</f>
        <v/>
      </c>
      <c r="C10458">
        <f>IF(B10458="","",INT(A10458))</f>
        <v/>
      </c>
      <c r="D10458">
        <f>IF(B10458="","",HOUR(A10458))</f>
        <v/>
      </c>
      <c r="E10458">
        <f>IF(B10458="","",IF(INPUT!$I$1="","",IF(C10458&lt;(INT(INPUT!$I$1)-INPUT!$I$2),"Off Meds",IF(C10458&lt;=(INT(INPUT!$I$1)+INPUT!$I$2),"Washout","On Meds"))))</f>
        <v/>
      </c>
      <c r="F10458">
        <f>IF(B10458="","",1.509*(LN(B10458)^1.084-5.381))</f>
        <v/>
      </c>
      <c r="G10458">
        <f>IF(F10458="","",IF(F10458&lt;0,10*F10458^2,0))</f>
        <v/>
      </c>
      <c r="H10458">
        <f>IF(F10458="","",IF(F10458&gt;0,10*F10458^2,0))</f>
        <v/>
      </c>
    </row>
    <row r="10459">
      <c r="A10459">
        <f>Input!A10459</f>
        <v/>
      </c>
      <c r="B10459">
        <f>IF(ISNUMBER(Input!B10459),IF(AND(Input!B10459&gt;=20,Input!B10459&lt;=700),Input!B10459,""),"")</f>
        <v/>
      </c>
      <c r="C10459">
        <f>IF(B10459="","",INT(A10459))</f>
        <v/>
      </c>
      <c r="D10459">
        <f>IF(B10459="","",HOUR(A10459))</f>
        <v/>
      </c>
      <c r="E10459">
        <f>IF(B10459="","",IF(INPUT!$I$1="","",IF(C10459&lt;(INT(INPUT!$I$1)-INPUT!$I$2),"Off Meds",IF(C10459&lt;=(INT(INPUT!$I$1)+INPUT!$I$2),"Washout","On Meds"))))</f>
        <v/>
      </c>
      <c r="F10459">
        <f>IF(B10459="","",1.509*(LN(B10459)^1.084-5.381))</f>
        <v/>
      </c>
      <c r="G10459">
        <f>IF(F10459="","",IF(F10459&lt;0,10*F10459^2,0))</f>
        <v/>
      </c>
      <c r="H10459">
        <f>IF(F10459="","",IF(F10459&gt;0,10*F10459^2,0))</f>
        <v/>
      </c>
    </row>
    <row r="10460">
      <c r="A10460">
        <f>Input!A10460</f>
        <v/>
      </c>
      <c r="B10460">
        <f>IF(ISNUMBER(Input!B10460),IF(AND(Input!B10460&gt;=20,Input!B10460&lt;=700),Input!B10460,""),"")</f>
        <v/>
      </c>
      <c r="C10460">
        <f>IF(B10460="","",INT(A10460))</f>
        <v/>
      </c>
      <c r="D10460">
        <f>IF(B10460="","",HOUR(A10460))</f>
        <v/>
      </c>
      <c r="E10460">
        <f>IF(B10460="","",IF(INPUT!$I$1="","",IF(C10460&lt;(INT(INPUT!$I$1)-INPUT!$I$2),"Off Meds",IF(C10460&lt;=(INT(INPUT!$I$1)+INPUT!$I$2),"Washout","On Meds"))))</f>
        <v/>
      </c>
      <c r="F10460">
        <f>IF(B10460="","",1.509*(LN(B10460)^1.084-5.381))</f>
        <v/>
      </c>
      <c r="G10460">
        <f>IF(F10460="","",IF(F10460&lt;0,10*F10460^2,0))</f>
        <v/>
      </c>
      <c r="H10460">
        <f>IF(F10460="","",IF(F10460&gt;0,10*F10460^2,0))</f>
        <v/>
      </c>
    </row>
    <row r="10461">
      <c r="A10461">
        <f>Input!A10461</f>
        <v/>
      </c>
      <c r="B10461">
        <f>IF(ISNUMBER(Input!B10461),IF(AND(Input!B10461&gt;=20,Input!B10461&lt;=700),Input!B10461,""),"")</f>
        <v/>
      </c>
      <c r="C10461">
        <f>IF(B10461="","",INT(A10461))</f>
        <v/>
      </c>
      <c r="D10461">
        <f>IF(B10461="","",HOUR(A10461))</f>
        <v/>
      </c>
      <c r="E10461">
        <f>IF(B10461="","",IF(INPUT!$I$1="","",IF(C10461&lt;(INT(INPUT!$I$1)-INPUT!$I$2),"Off Meds",IF(C10461&lt;=(INT(INPUT!$I$1)+INPUT!$I$2),"Washout","On Meds"))))</f>
        <v/>
      </c>
      <c r="F10461">
        <f>IF(B10461="","",1.509*(LN(B10461)^1.084-5.381))</f>
        <v/>
      </c>
      <c r="G10461">
        <f>IF(F10461="","",IF(F10461&lt;0,10*F10461^2,0))</f>
        <v/>
      </c>
      <c r="H10461">
        <f>IF(F10461="","",IF(F10461&gt;0,10*F10461^2,0))</f>
        <v/>
      </c>
    </row>
    <row r="10462">
      <c r="A10462">
        <f>Input!A10462</f>
        <v/>
      </c>
      <c r="B10462">
        <f>IF(ISNUMBER(Input!B10462),IF(AND(Input!B10462&gt;=20,Input!B10462&lt;=700),Input!B10462,""),"")</f>
        <v/>
      </c>
      <c r="C10462">
        <f>IF(B10462="","",INT(A10462))</f>
        <v/>
      </c>
      <c r="D10462">
        <f>IF(B10462="","",HOUR(A10462))</f>
        <v/>
      </c>
      <c r="E10462">
        <f>IF(B10462="","",IF(INPUT!$I$1="","",IF(C10462&lt;(INT(INPUT!$I$1)-INPUT!$I$2),"Off Meds",IF(C10462&lt;=(INT(INPUT!$I$1)+INPUT!$I$2),"Washout","On Meds"))))</f>
        <v/>
      </c>
      <c r="F10462">
        <f>IF(B10462="","",1.509*(LN(B10462)^1.084-5.381))</f>
        <v/>
      </c>
      <c r="G10462">
        <f>IF(F10462="","",IF(F10462&lt;0,10*F10462^2,0))</f>
        <v/>
      </c>
      <c r="H10462">
        <f>IF(F10462="","",IF(F10462&gt;0,10*F10462^2,0))</f>
        <v/>
      </c>
    </row>
    <row r="10463">
      <c r="A10463">
        <f>Input!A10463</f>
        <v/>
      </c>
      <c r="B10463">
        <f>IF(ISNUMBER(Input!B10463),IF(AND(Input!B10463&gt;=20,Input!B10463&lt;=700),Input!B10463,""),"")</f>
        <v/>
      </c>
      <c r="C10463">
        <f>IF(B10463="","",INT(A10463))</f>
        <v/>
      </c>
      <c r="D10463">
        <f>IF(B10463="","",HOUR(A10463))</f>
        <v/>
      </c>
      <c r="E10463">
        <f>IF(B10463="","",IF(INPUT!$I$1="","",IF(C10463&lt;(INT(INPUT!$I$1)-INPUT!$I$2),"Off Meds",IF(C10463&lt;=(INT(INPUT!$I$1)+INPUT!$I$2),"Washout","On Meds"))))</f>
        <v/>
      </c>
      <c r="F10463">
        <f>IF(B10463="","",1.509*(LN(B10463)^1.084-5.381))</f>
        <v/>
      </c>
      <c r="G10463">
        <f>IF(F10463="","",IF(F10463&lt;0,10*F10463^2,0))</f>
        <v/>
      </c>
      <c r="H10463">
        <f>IF(F10463="","",IF(F10463&gt;0,10*F10463^2,0))</f>
        <v/>
      </c>
    </row>
    <row r="10464">
      <c r="A10464">
        <f>Input!A10464</f>
        <v/>
      </c>
      <c r="B10464">
        <f>IF(ISNUMBER(Input!B10464),IF(AND(Input!B10464&gt;=20,Input!B10464&lt;=700),Input!B10464,""),"")</f>
        <v/>
      </c>
      <c r="C10464">
        <f>IF(B10464="","",INT(A10464))</f>
        <v/>
      </c>
      <c r="D10464">
        <f>IF(B10464="","",HOUR(A10464))</f>
        <v/>
      </c>
      <c r="E10464">
        <f>IF(B10464="","",IF(INPUT!$I$1="","",IF(C10464&lt;(INT(INPUT!$I$1)-INPUT!$I$2),"Off Meds",IF(C10464&lt;=(INT(INPUT!$I$1)+INPUT!$I$2),"Washout","On Meds"))))</f>
        <v/>
      </c>
      <c r="F10464">
        <f>IF(B10464="","",1.509*(LN(B10464)^1.084-5.381))</f>
        <v/>
      </c>
      <c r="G10464">
        <f>IF(F10464="","",IF(F10464&lt;0,10*F10464^2,0))</f>
        <v/>
      </c>
      <c r="H10464">
        <f>IF(F10464="","",IF(F10464&gt;0,10*F10464^2,0))</f>
        <v/>
      </c>
    </row>
    <row r="10465">
      <c r="A10465">
        <f>Input!A10465</f>
        <v/>
      </c>
      <c r="B10465">
        <f>IF(ISNUMBER(Input!B10465),IF(AND(Input!B10465&gt;=20,Input!B10465&lt;=700),Input!B10465,""),"")</f>
        <v/>
      </c>
      <c r="C10465">
        <f>IF(B10465="","",INT(A10465))</f>
        <v/>
      </c>
      <c r="D10465">
        <f>IF(B10465="","",HOUR(A10465))</f>
        <v/>
      </c>
      <c r="E10465">
        <f>IF(B10465="","",IF(INPUT!$I$1="","",IF(C10465&lt;(INT(INPUT!$I$1)-INPUT!$I$2),"Off Meds",IF(C10465&lt;=(INT(INPUT!$I$1)+INPUT!$I$2),"Washout","On Meds"))))</f>
        <v/>
      </c>
      <c r="F10465">
        <f>IF(B10465="","",1.509*(LN(B10465)^1.084-5.381))</f>
        <v/>
      </c>
      <c r="G10465">
        <f>IF(F10465="","",IF(F10465&lt;0,10*F10465^2,0))</f>
        <v/>
      </c>
      <c r="H10465">
        <f>IF(F10465="","",IF(F10465&gt;0,10*F10465^2,0))</f>
        <v/>
      </c>
    </row>
    <row r="10466">
      <c r="A10466">
        <f>Input!A10466</f>
        <v/>
      </c>
      <c r="B10466">
        <f>IF(ISNUMBER(Input!B10466),IF(AND(Input!B10466&gt;=20,Input!B10466&lt;=700),Input!B10466,""),"")</f>
        <v/>
      </c>
      <c r="C10466">
        <f>IF(B10466="","",INT(A10466))</f>
        <v/>
      </c>
      <c r="D10466">
        <f>IF(B10466="","",HOUR(A10466))</f>
        <v/>
      </c>
      <c r="E10466">
        <f>IF(B10466="","",IF(INPUT!$I$1="","",IF(C10466&lt;(INT(INPUT!$I$1)-INPUT!$I$2),"Off Meds",IF(C10466&lt;=(INT(INPUT!$I$1)+INPUT!$I$2),"Washout","On Meds"))))</f>
        <v/>
      </c>
      <c r="F10466">
        <f>IF(B10466="","",1.509*(LN(B10466)^1.084-5.381))</f>
        <v/>
      </c>
      <c r="G10466">
        <f>IF(F10466="","",IF(F10466&lt;0,10*F10466^2,0))</f>
        <v/>
      </c>
      <c r="H10466">
        <f>IF(F10466="","",IF(F10466&gt;0,10*F10466^2,0))</f>
        <v/>
      </c>
    </row>
    <row r="10467">
      <c r="A10467">
        <f>Input!A10467</f>
        <v/>
      </c>
      <c r="B10467">
        <f>IF(ISNUMBER(Input!B10467),IF(AND(Input!B10467&gt;=20,Input!B10467&lt;=700),Input!B10467,""),"")</f>
        <v/>
      </c>
      <c r="C10467">
        <f>IF(B10467="","",INT(A10467))</f>
        <v/>
      </c>
      <c r="D10467">
        <f>IF(B10467="","",HOUR(A10467))</f>
        <v/>
      </c>
      <c r="E10467">
        <f>IF(B10467="","",IF(INPUT!$I$1="","",IF(C10467&lt;(INT(INPUT!$I$1)-INPUT!$I$2),"Off Meds",IF(C10467&lt;=(INT(INPUT!$I$1)+INPUT!$I$2),"Washout","On Meds"))))</f>
        <v/>
      </c>
      <c r="F10467">
        <f>IF(B10467="","",1.509*(LN(B10467)^1.084-5.381))</f>
        <v/>
      </c>
      <c r="G10467">
        <f>IF(F10467="","",IF(F10467&lt;0,10*F10467^2,0))</f>
        <v/>
      </c>
      <c r="H10467">
        <f>IF(F10467="","",IF(F10467&gt;0,10*F10467^2,0))</f>
        <v/>
      </c>
    </row>
    <row r="10468">
      <c r="A10468">
        <f>Input!A10468</f>
        <v/>
      </c>
      <c r="B10468">
        <f>IF(ISNUMBER(Input!B10468),IF(AND(Input!B10468&gt;=20,Input!B10468&lt;=700),Input!B10468,""),"")</f>
        <v/>
      </c>
      <c r="C10468">
        <f>IF(B10468="","",INT(A10468))</f>
        <v/>
      </c>
      <c r="D10468">
        <f>IF(B10468="","",HOUR(A10468))</f>
        <v/>
      </c>
      <c r="E10468">
        <f>IF(B10468="","",IF(INPUT!$I$1="","",IF(C10468&lt;(INT(INPUT!$I$1)-INPUT!$I$2),"Off Meds",IF(C10468&lt;=(INT(INPUT!$I$1)+INPUT!$I$2),"Washout","On Meds"))))</f>
        <v/>
      </c>
      <c r="F10468">
        <f>IF(B10468="","",1.509*(LN(B10468)^1.084-5.381))</f>
        <v/>
      </c>
      <c r="G10468">
        <f>IF(F10468="","",IF(F10468&lt;0,10*F10468^2,0))</f>
        <v/>
      </c>
      <c r="H10468">
        <f>IF(F10468="","",IF(F10468&gt;0,10*F10468^2,0))</f>
        <v/>
      </c>
    </row>
    <row r="10469">
      <c r="A10469">
        <f>Input!A10469</f>
        <v/>
      </c>
      <c r="B10469">
        <f>IF(ISNUMBER(Input!B10469),IF(AND(Input!B10469&gt;=20,Input!B10469&lt;=700),Input!B10469,""),"")</f>
        <v/>
      </c>
      <c r="C10469">
        <f>IF(B10469="","",INT(A10469))</f>
        <v/>
      </c>
      <c r="D10469">
        <f>IF(B10469="","",HOUR(A10469))</f>
        <v/>
      </c>
      <c r="E10469">
        <f>IF(B10469="","",IF(INPUT!$I$1="","",IF(C10469&lt;(INT(INPUT!$I$1)-INPUT!$I$2),"Off Meds",IF(C10469&lt;=(INT(INPUT!$I$1)+INPUT!$I$2),"Washout","On Meds"))))</f>
        <v/>
      </c>
      <c r="F10469">
        <f>IF(B10469="","",1.509*(LN(B10469)^1.084-5.381))</f>
        <v/>
      </c>
      <c r="G10469">
        <f>IF(F10469="","",IF(F10469&lt;0,10*F10469^2,0))</f>
        <v/>
      </c>
      <c r="H10469">
        <f>IF(F10469="","",IF(F10469&gt;0,10*F10469^2,0))</f>
        <v/>
      </c>
    </row>
    <row r="10470">
      <c r="A10470">
        <f>Input!A10470</f>
        <v/>
      </c>
      <c r="B10470">
        <f>IF(ISNUMBER(Input!B10470),IF(AND(Input!B10470&gt;=20,Input!B10470&lt;=700),Input!B10470,""),"")</f>
        <v/>
      </c>
      <c r="C10470">
        <f>IF(B10470="","",INT(A10470))</f>
        <v/>
      </c>
      <c r="D10470">
        <f>IF(B10470="","",HOUR(A10470))</f>
        <v/>
      </c>
      <c r="E10470">
        <f>IF(B10470="","",IF(INPUT!$I$1="","",IF(C10470&lt;(INT(INPUT!$I$1)-INPUT!$I$2),"Off Meds",IF(C10470&lt;=(INT(INPUT!$I$1)+INPUT!$I$2),"Washout","On Meds"))))</f>
        <v/>
      </c>
      <c r="F10470">
        <f>IF(B10470="","",1.509*(LN(B10470)^1.084-5.381))</f>
        <v/>
      </c>
      <c r="G10470">
        <f>IF(F10470="","",IF(F10470&lt;0,10*F10470^2,0))</f>
        <v/>
      </c>
      <c r="H10470">
        <f>IF(F10470="","",IF(F10470&gt;0,10*F10470^2,0))</f>
        <v/>
      </c>
    </row>
    <row r="10471">
      <c r="A10471">
        <f>Input!A10471</f>
        <v/>
      </c>
      <c r="B10471">
        <f>IF(ISNUMBER(Input!B10471),IF(AND(Input!B10471&gt;=20,Input!B10471&lt;=700),Input!B10471,""),"")</f>
        <v/>
      </c>
      <c r="C10471">
        <f>IF(B10471="","",INT(A10471))</f>
        <v/>
      </c>
      <c r="D10471">
        <f>IF(B10471="","",HOUR(A10471))</f>
        <v/>
      </c>
      <c r="E10471">
        <f>IF(B10471="","",IF(INPUT!$I$1="","",IF(C10471&lt;(INT(INPUT!$I$1)-INPUT!$I$2),"Off Meds",IF(C10471&lt;=(INT(INPUT!$I$1)+INPUT!$I$2),"Washout","On Meds"))))</f>
        <v/>
      </c>
      <c r="F10471">
        <f>IF(B10471="","",1.509*(LN(B10471)^1.084-5.381))</f>
        <v/>
      </c>
      <c r="G10471">
        <f>IF(F10471="","",IF(F10471&lt;0,10*F10471^2,0))</f>
        <v/>
      </c>
      <c r="H10471">
        <f>IF(F10471="","",IF(F10471&gt;0,10*F10471^2,0))</f>
        <v/>
      </c>
    </row>
    <row r="10472">
      <c r="A10472">
        <f>Input!A10472</f>
        <v/>
      </c>
      <c r="B10472">
        <f>IF(ISNUMBER(Input!B10472),IF(AND(Input!B10472&gt;=20,Input!B10472&lt;=700),Input!B10472,""),"")</f>
        <v/>
      </c>
      <c r="C10472">
        <f>IF(B10472="","",INT(A10472))</f>
        <v/>
      </c>
      <c r="D10472">
        <f>IF(B10472="","",HOUR(A10472))</f>
        <v/>
      </c>
      <c r="E10472">
        <f>IF(B10472="","",IF(INPUT!$I$1="","",IF(C10472&lt;(INT(INPUT!$I$1)-INPUT!$I$2),"Off Meds",IF(C10472&lt;=(INT(INPUT!$I$1)+INPUT!$I$2),"Washout","On Meds"))))</f>
        <v/>
      </c>
      <c r="F10472">
        <f>IF(B10472="","",1.509*(LN(B10472)^1.084-5.381))</f>
        <v/>
      </c>
      <c r="G10472">
        <f>IF(F10472="","",IF(F10472&lt;0,10*F10472^2,0))</f>
        <v/>
      </c>
      <c r="H10472">
        <f>IF(F10472="","",IF(F10472&gt;0,10*F10472^2,0))</f>
        <v/>
      </c>
    </row>
    <row r="10473">
      <c r="A10473">
        <f>Input!A10473</f>
        <v/>
      </c>
      <c r="B10473">
        <f>IF(ISNUMBER(Input!B10473),IF(AND(Input!B10473&gt;=20,Input!B10473&lt;=700),Input!B10473,""),"")</f>
        <v/>
      </c>
      <c r="C10473">
        <f>IF(B10473="","",INT(A10473))</f>
        <v/>
      </c>
      <c r="D10473">
        <f>IF(B10473="","",HOUR(A10473))</f>
        <v/>
      </c>
      <c r="E10473">
        <f>IF(B10473="","",IF(INPUT!$I$1="","",IF(C10473&lt;(INT(INPUT!$I$1)-INPUT!$I$2),"Off Meds",IF(C10473&lt;=(INT(INPUT!$I$1)+INPUT!$I$2),"Washout","On Meds"))))</f>
        <v/>
      </c>
      <c r="F10473">
        <f>IF(B10473="","",1.509*(LN(B10473)^1.084-5.381))</f>
        <v/>
      </c>
      <c r="G10473">
        <f>IF(F10473="","",IF(F10473&lt;0,10*F10473^2,0))</f>
        <v/>
      </c>
      <c r="H10473">
        <f>IF(F10473="","",IF(F10473&gt;0,10*F10473^2,0))</f>
        <v/>
      </c>
    </row>
    <row r="10474">
      <c r="A10474">
        <f>Input!A10474</f>
        <v/>
      </c>
      <c r="B10474">
        <f>IF(ISNUMBER(Input!B10474),IF(AND(Input!B10474&gt;=20,Input!B10474&lt;=700),Input!B10474,""),"")</f>
        <v/>
      </c>
      <c r="C10474">
        <f>IF(B10474="","",INT(A10474))</f>
        <v/>
      </c>
      <c r="D10474">
        <f>IF(B10474="","",HOUR(A10474))</f>
        <v/>
      </c>
      <c r="E10474">
        <f>IF(B10474="","",IF(INPUT!$I$1="","",IF(C10474&lt;(INT(INPUT!$I$1)-INPUT!$I$2),"Off Meds",IF(C10474&lt;=(INT(INPUT!$I$1)+INPUT!$I$2),"Washout","On Meds"))))</f>
        <v/>
      </c>
      <c r="F10474">
        <f>IF(B10474="","",1.509*(LN(B10474)^1.084-5.381))</f>
        <v/>
      </c>
      <c r="G10474">
        <f>IF(F10474="","",IF(F10474&lt;0,10*F10474^2,0))</f>
        <v/>
      </c>
      <c r="H10474">
        <f>IF(F10474="","",IF(F10474&gt;0,10*F10474^2,0))</f>
        <v/>
      </c>
    </row>
    <row r="10475">
      <c r="A10475">
        <f>Input!A10475</f>
        <v/>
      </c>
      <c r="B10475">
        <f>IF(ISNUMBER(Input!B10475),IF(AND(Input!B10475&gt;=20,Input!B10475&lt;=700),Input!B10475,""),"")</f>
        <v/>
      </c>
      <c r="C10475">
        <f>IF(B10475="","",INT(A10475))</f>
        <v/>
      </c>
      <c r="D10475">
        <f>IF(B10475="","",HOUR(A10475))</f>
        <v/>
      </c>
      <c r="E10475">
        <f>IF(B10475="","",IF(INPUT!$I$1="","",IF(C10475&lt;(INT(INPUT!$I$1)-INPUT!$I$2),"Off Meds",IF(C10475&lt;=(INT(INPUT!$I$1)+INPUT!$I$2),"Washout","On Meds"))))</f>
        <v/>
      </c>
      <c r="F10475">
        <f>IF(B10475="","",1.509*(LN(B10475)^1.084-5.381))</f>
        <v/>
      </c>
      <c r="G10475">
        <f>IF(F10475="","",IF(F10475&lt;0,10*F10475^2,0))</f>
        <v/>
      </c>
      <c r="H10475">
        <f>IF(F10475="","",IF(F10475&gt;0,10*F10475^2,0))</f>
        <v/>
      </c>
    </row>
    <row r="10476">
      <c r="A10476">
        <f>Input!A10476</f>
        <v/>
      </c>
      <c r="B10476">
        <f>IF(ISNUMBER(Input!B10476),IF(AND(Input!B10476&gt;=20,Input!B10476&lt;=700),Input!B10476,""),"")</f>
        <v/>
      </c>
      <c r="C10476">
        <f>IF(B10476="","",INT(A10476))</f>
        <v/>
      </c>
      <c r="D10476">
        <f>IF(B10476="","",HOUR(A10476))</f>
        <v/>
      </c>
      <c r="E10476">
        <f>IF(B10476="","",IF(INPUT!$I$1="","",IF(C10476&lt;(INT(INPUT!$I$1)-INPUT!$I$2),"Off Meds",IF(C10476&lt;=(INT(INPUT!$I$1)+INPUT!$I$2),"Washout","On Meds"))))</f>
        <v/>
      </c>
      <c r="F10476">
        <f>IF(B10476="","",1.509*(LN(B10476)^1.084-5.381))</f>
        <v/>
      </c>
      <c r="G10476">
        <f>IF(F10476="","",IF(F10476&lt;0,10*F10476^2,0))</f>
        <v/>
      </c>
      <c r="H10476">
        <f>IF(F10476="","",IF(F10476&gt;0,10*F10476^2,0))</f>
        <v/>
      </c>
    </row>
    <row r="10477">
      <c r="A10477">
        <f>Input!A10477</f>
        <v/>
      </c>
      <c r="B10477">
        <f>IF(ISNUMBER(Input!B10477),IF(AND(Input!B10477&gt;=20,Input!B10477&lt;=700),Input!B10477,""),"")</f>
        <v/>
      </c>
      <c r="C10477">
        <f>IF(B10477="","",INT(A10477))</f>
        <v/>
      </c>
      <c r="D10477">
        <f>IF(B10477="","",HOUR(A10477))</f>
        <v/>
      </c>
      <c r="E10477">
        <f>IF(B10477="","",IF(INPUT!$I$1="","",IF(C10477&lt;(INT(INPUT!$I$1)-INPUT!$I$2),"Off Meds",IF(C10477&lt;=(INT(INPUT!$I$1)+INPUT!$I$2),"Washout","On Meds"))))</f>
        <v/>
      </c>
      <c r="F10477">
        <f>IF(B10477="","",1.509*(LN(B10477)^1.084-5.381))</f>
        <v/>
      </c>
      <c r="G10477">
        <f>IF(F10477="","",IF(F10477&lt;0,10*F10477^2,0))</f>
        <v/>
      </c>
      <c r="H10477">
        <f>IF(F10477="","",IF(F10477&gt;0,10*F10477^2,0))</f>
        <v/>
      </c>
    </row>
    <row r="10478">
      <c r="A10478">
        <f>Input!A10478</f>
        <v/>
      </c>
      <c r="B10478">
        <f>IF(ISNUMBER(Input!B10478),IF(AND(Input!B10478&gt;=20,Input!B10478&lt;=700),Input!B10478,""),"")</f>
        <v/>
      </c>
      <c r="C10478">
        <f>IF(B10478="","",INT(A10478))</f>
        <v/>
      </c>
      <c r="D10478">
        <f>IF(B10478="","",HOUR(A10478))</f>
        <v/>
      </c>
      <c r="E10478">
        <f>IF(B10478="","",IF(INPUT!$I$1="","",IF(C10478&lt;(INT(INPUT!$I$1)-INPUT!$I$2),"Off Meds",IF(C10478&lt;=(INT(INPUT!$I$1)+INPUT!$I$2),"Washout","On Meds"))))</f>
        <v/>
      </c>
      <c r="F10478">
        <f>IF(B10478="","",1.509*(LN(B10478)^1.084-5.381))</f>
        <v/>
      </c>
      <c r="G10478">
        <f>IF(F10478="","",IF(F10478&lt;0,10*F10478^2,0))</f>
        <v/>
      </c>
      <c r="H10478">
        <f>IF(F10478="","",IF(F10478&gt;0,10*F10478^2,0))</f>
        <v/>
      </c>
    </row>
    <row r="10479">
      <c r="A10479">
        <f>Input!A10479</f>
        <v/>
      </c>
      <c r="B10479">
        <f>IF(ISNUMBER(Input!B10479),IF(AND(Input!B10479&gt;=20,Input!B10479&lt;=700),Input!B10479,""),"")</f>
        <v/>
      </c>
      <c r="C10479">
        <f>IF(B10479="","",INT(A10479))</f>
        <v/>
      </c>
      <c r="D10479">
        <f>IF(B10479="","",HOUR(A10479))</f>
        <v/>
      </c>
      <c r="E10479">
        <f>IF(B10479="","",IF(INPUT!$I$1="","",IF(C10479&lt;(INT(INPUT!$I$1)-INPUT!$I$2),"Off Meds",IF(C10479&lt;=(INT(INPUT!$I$1)+INPUT!$I$2),"Washout","On Meds"))))</f>
        <v/>
      </c>
      <c r="F10479">
        <f>IF(B10479="","",1.509*(LN(B10479)^1.084-5.381))</f>
        <v/>
      </c>
      <c r="G10479">
        <f>IF(F10479="","",IF(F10479&lt;0,10*F10479^2,0))</f>
        <v/>
      </c>
      <c r="H10479">
        <f>IF(F10479="","",IF(F10479&gt;0,10*F10479^2,0))</f>
        <v/>
      </c>
    </row>
    <row r="10480">
      <c r="A10480">
        <f>Input!A10480</f>
        <v/>
      </c>
      <c r="B10480">
        <f>IF(ISNUMBER(Input!B10480),IF(AND(Input!B10480&gt;=20,Input!B10480&lt;=700),Input!B10480,""),"")</f>
        <v/>
      </c>
      <c r="C10480">
        <f>IF(B10480="","",INT(A10480))</f>
        <v/>
      </c>
      <c r="D10480">
        <f>IF(B10480="","",HOUR(A10480))</f>
        <v/>
      </c>
      <c r="E10480">
        <f>IF(B10480="","",IF(INPUT!$I$1="","",IF(C10480&lt;(INT(INPUT!$I$1)-INPUT!$I$2),"Off Meds",IF(C10480&lt;=(INT(INPUT!$I$1)+INPUT!$I$2),"Washout","On Meds"))))</f>
        <v/>
      </c>
      <c r="F10480">
        <f>IF(B10480="","",1.509*(LN(B10480)^1.084-5.381))</f>
        <v/>
      </c>
      <c r="G10480">
        <f>IF(F10480="","",IF(F10480&lt;0,10*F10480^2,0))</f>
        <v/>
      </c>
      <c r="H10480">
        <f>IF(F10480="","",IF(F10480&gt;0,10*F10480^2,0))</f>
        <v/>
      </c>
    </row>
    <row r="10481">
      <c r="A10481">
        <f>Input!A10481</f>
        <v/>
      </c>
      <c r="B10481">
        <f>IF(ISNUMBER(Input!B10481),IF(AND(Input!B10481&gt;=20,Input!B10481&lt;=700),Input!B10481,""),"")</f>
        <v/>
      </c>
      <c r="C10481">
        <f>IF(B10481="","",INT(A10481))</f>
        <v/>
      </c>
      <c r="D10481">
        <f>IF(B10481="","",HOUR(A10481))</f>
        <v/>
      </c>
      <c r="E10481">
        <f>IF(B10481="","",IF(INPUT!$I$1="","",IF(C10481&lt;(INT(INPUT!$I$1)-INPUT!$I$2),"Off Meds",IF(C10481&lt;=(INT(INPUT!$I$1)+INPUT!$I$2),"Washout","On Meds"))))</f>
        <v/>
      </c>
      <c r="F10481">
        <f>IF(B10481="","",1.509*(LN(B10481)^1.084-5.381))</f>
        <v/>
      </c>
      <c r="G10481">
        <f>IF(F10481="","",IF(F10481&lt;0,10*F10481^2,0))</f>
        <v/>
      </c>
      <c r="H10481">
        <f>IF(F10481="","",IF(F10481&gt;0,10*F10481^2,0))</f>
        <v/>
      </c>
    </row>
    <row r="10482">
      <c r="A10482">
        <f>Input!A10482</f>
        <v/>
      </c>
      <c r="B10482">
        <f>IF(ISNUMBER(Input!B10482),IF(AND(Input!B10482&gt;=20,Input!B10482&lt;=700),Input!B10482,""),"")</f>
        <v/>
      </c>
      <c r="C10482">
        <f>IF(B10482="","",INT(A10482))</f>
        <v/>
      </c>
      <c r="D10482">
        <f>IF(B10482="","",HOUR(A10482))</f>
        <v/>
      </c>
      <c r="E10482">
        <f>IF(B10482="","",IF(INPUT!$I$1="","",IF(C10482&lt;(INT(INPUT!$I$1)-INPUT!$I$2),"Off Meds",IF(C10482&lt;=(INT(INPUT!$I$1)+INPUT!$I$2),"Washout","On Meds"))))</f>
        <v/>
      </c>
      <c r="F10482">
        <f>IF(B10482="","",1.509*(LN(B10482)^1.084-5.381))</f>
        <v/>
      </c>
      <c r="G10482">
        <f>IF(F10482="","",IF(F10482&lt;0,10*F10482^2,0))</f>
        <v/>
      </c>
      <c r="H10482">
        <f>IF(F10482="","",IF(F10482&gt;0,10*F10482^2,0))</f>
        <v/>
      </c>
    </row>
    <row r="10483">
      <c r="A10483">
        <f>Input!A10483</f>
        <v/>
      </c>
      <c r="B10483">
        <f>IF(ISNUMBER(Input!B10483),IF(AND(Input!B10483&gt;=20,Input!B10483&lt;=700),Input!B10483,""),"")</f>
        <v/>
      </c>
      <c r="C10483">
        <f>IF(B10483="","",INT(A10483))</f>
        <v/>
      </c>
      <c r="D10483">
        <f>IF(B10483="","",HOUR(A10483))</f>
        <v/>
      </c>
      <c r="E10483">
        <f>IF(B10483="","",IF(INPUT!$I$1="","",IF(C10483&lt;(INT(INPUT!$I$1)-INPUT!$I$2),"Off Meds",IF(C10483&lt;=(INT(INPUT!$I$1)+INPUT!$I$2),"Washout","On Meds"))))</f>
        <v/>
      </c>
      <c r="F10483">
        <f>IF(B10483="","",1.509*(LN(B10483)^1.084-5.381))</f>
        <v/>
      </c>
      <c r="G10483">
        <f>IF(F10483="","",IF(F10483&lt;0,10*F10483^2,0))</f>
        <v/>
      </c>
      <c r="H10483">
        <f>IF(F10483="","",IF(F10483&gt;0,10*F10483^2,0))</f>
        <v/>
      </c>
    </row>
    <row r="10484">
      <c r="A10484">
        <f>Input!A10484</f>
        <v/>
      </c>
      <c r="B10484">
        <f>IF(ISNUMBER(Input!B10484),IF(AND(Input!B10484&gt;=20,Input!B10484&lt;=700),Input!B10484,""),"")</f>
        <v/>
      </c>
      <c r="C10484">
        <f>IF(B10484="","",INT(A10484))</f>
        <v/>
      </c>
      <c r="D10484">
        <f>IF(B10484="","",HOUR(A10484))</f>
        <v/>
      </c>
      <c r="E10484">
        <f>IF(B10484="","",IF(INPUT!$I$1="","",IF(C10484&lt;(INT(INPUT!$I$1)-INPUT!$I$2),"Off Meds",IF(C10484&lt;=(INT(INPUT!$I$1)+INPUT!$I$2),"Washout","On Meds"))))</f>
        <v/>
      </c>
      <c r="F10484">
        <f>IF(B10484="","",1.509*(LN(B10484)^1.084-5.381))</f>
        <v/>
      </c>
      <c r="G10484">
        <f>IF(F10484="","",IF(F10484&lt;0,10*F10484^2,0))</f>
        <v/>
      </c>
      <c r="H10484">
        <f>IF(F10484="","",IF(F10484&gt;0,10*F10484^2,0))</f>
        <v/>
      </c>
    </row>
    <row r="10485">
      <c r="A10485">
        <f>Input!A10485</f>
        <v/>
      </c>
      <c r="B10485">
        <f>IF(ISNUMBER(Input!B10485),IF(AND(Input!B10485&gt;=20,Input!B10485&lt;=700),Input!B10485,""),"")</f>
        <v/>
      </c>
      <c r="C10485">
        <f>IF(B10485="","",INT(A10485))</f>
        <v/>
      </c>
      <c r="D10485">
        <f>IF(B10485="","",HOUR(A10485))</f>
        <v/>
      </c>
      <c r="E10485">
        <f>IF(B10485="","",IF(INPUT!$I$1="","",IF(C10485&lt;(INT(INPUT!$I$1)-INPUT!$I$2),"Off Meds",IF(C10485&lt;=(INT(INPUT!$I$1)+INPUT!$I$2),"Washout","On Meds"))))</f>
        <v/>
      </c>
      <c r="F10485">
        <f>IF(B10485="","",1.509*(LN(B10485)^1.084-5.381))</f>
        <v/>
      </c>
      <c r="G10485">
        <f>IF(F10485="","",IF(F10485&lt;0,10*F10485^2,0))</f>
        <v/>
      </c>
      <c r="H10485">
        <f>IF(F10485="","",IF(F10485&gt;0,10*F10485^2,0))</f>
        <v/>
      </c>
    </row>
    <row r="10486">
      <c r="A10486">
        <f>Input!A10486</f>
        <v/>
      </c>
      <c r="B10486">
        <f>IF(ISNUMBER(Input!B10486),IF(AND(Input!B10486&gt;=20,Input!B10486&lt;=700),Input!B10486,""),"")</f>
        <v/>
      </c>
      <c r="C10486">
        <f>IF(B10486="","",INT(A10486))</f>
        <v/>
      </c>
      <c r="D10486">
        <f>IF(B10486="","",HOUR(A10486))</f>
        <v/>
      </c>
      <c r="E10486">
        <f>IF(B10486="","",IF(INPUT!$I$1="","",IF(C10486&lt;(INT(INPUT!$I$1)-INPUT!$I$2),"Off Meds",IF(C10486&lt;=(INT(INPUT!$I$1)+INPUT!$I$2),"Washout","On Meds"))))</f>
        <v/>
      </c>
      <c r="F10486">
        <f>IF(B10486="","",1.509*(LN(B10486)^1.084-5.381))</f>
        <v/>
      </c>
      <c r="G10486">
        <f>IF(F10486="","",IF(F10486&lt;0,10*F10486^2,0))</f>
        <v/>
      </c>
      <c r="H10486">
        <f>IF(F10486="","",IF(F10486&gt;0,10*F10486^2,0))</f>
        <v/>
      </c>
    </row>
    <row r="10487">
      <c r="A10487">
        <f>Input!A10487</f>
        <v/>
      </c>
      <c r="B10487">
        <f>IF(ISNUMBER(Input!B10487),IF(AND(Input!B10487&gt;=20,Input!B10487&lt;=700),Input!B10487,""),"")</f>
        <v/>
      </c>
      <c r="C10487">
        <f>IF(B10487="","",INT(A10487))</f>
        <v/>
      </c>
      <c r="D10487">
        <f>IF(B10487="","",HOUR(A10487))</f>
        <v/>
      </c>
      <c r="E10487">
        <f>IF(B10487="","",IF(INPUT!$I$1="","",IF(C10487&lt;(INT(INPUT!$I$1)-INPUT!$I$2),"Off Meds",IF(C10487&lt;=(INT(INPUT!$I$1)+INPUT!$I$2),"Washout","On Meds"))))</f>
        <v/>
      </c>
      <c r="F10487">
        <f>IF(B10487="","",1.509*(LN(B10487)^1.084-5.381))</f>
        <v/>
      </c>
      <c r="G10487">
        <f>IF(F10487="","",IF(F10487&lt;0,10*F10487^2,0))</f>
        <v/>
      </c>
      <c r="H10487">
        <f>IF(F10487="","",IF(F10487&gt;0,10*F10487^2,0))</f>
        <v/>
      </c>
    </row>
    <row r="10488">
      <c r="A10488">
        <f>Input!A10488</f>
        <v/>
      </c>
      <c r="B10488">
        <f>IF(ISNUMBER(Input!B10488),IF(AND(Input!B10488&gt;=20,Input!B10488&lt;=700),Input!B10488,""),"")</f>
        <v/>
      </c>
      <c r="C10488">
        <f>IF(B10488="","",INT(A10488))</f>
        <v/>
      </c>
      <c r="D10488">
        <f>IF(B10488="","",HOUR(A10488))</f>
        <v/>
      </c>
      <c r="E10488">
        <f>IF(B10488="","",IF(INPUT!$I$1="","",IF(C10488&lt;(INT(INPUT!$I$1)-INPUT!$I$2),"Off Meds",IF(C10488&lt;=(INT(INPUT!$I$1)+INPUT!$I$2),"Washout","On Meds"))))</f>
        <v/>
      </c>
      <c r="F10488">
        <f>IF(B10488="","",1.509*(LN(B10488)^1.084-5.381))</f>
        <v/>
      </c>
      <c r="G10488">
        <f>IF(F10488="","",IF(F10488&lt;0,10*F10488^2,0))</f>
        <v/>
      </c>
      <c r="H10488">
        <f>IF(F10488="","",IF(F10488&gt;0,10*F10488^2,0))</f>
        <v/>
      </c>
    </row>
    <row r="10489">
      <c r="A10489">
        <f>Input!A10489</f>
        <v/>
      </c>
      <c r="B10489">
        <f>IF(ISNUMBER(Input!B10489),IF(AND(Input!B10489&gt;=20,Input!B10489&lt;=700),Input!B10489,""),"")</f>
        <v/>
      </c>
      <c r="C10489">
        <f>IF(B10489="","",INT(A10489))</f>
        <v/>
      </c>
      <c r="D10489">
        <f>IF(B10489="","",HOUR(A10489))</f>
        <v/>
      </c>
      <c r="E10489">
        <f>IF(B10489="","",IF(INPUT!$I$1="","",IF(C10489&lt;(INT(INPUT!$I$1)-INPUT!$I$2),"Off Meds",IF(C10489&lt;=(INT(INPUT!$I$1)+INPUT!$I$2),"Washout","On Meds"))))</f>
        <v/>
      </c>
      <c r="F10489">
        <f>IF(B10489="","",1.509*(LN(B10489)^1.084-5.381))</f>
        <v/>
      </c>
      <c r="G10489">
        <f>IF(F10489="","",IF(F10489&lt;0,10*F10489^2,0))</f>
        <v/>
      </c>
      <c r="H10489">
        <f>IF(F10489="","",IF(F10489&gt;0,10*F10489^2,0))</f>
        <v/>
      </c>
    </row>
    <row r="10490">
      <c r="A10490">
        <f>Input!A10490</f>
        <v/>
      </c>
      <c r="B10490">
        <f>IF(ISNUMBER(Input!B10490),IF(AND(Input!B10490&gt;=20,Input!B10490&lt;=700),Input!B10490,""),"")</f>
        <v/>
      </c>
      <c r="C10490">
        <f>IF(B10490="","",INT(A10490))</f>
        <v/>
      </c>
      <c r="D10490">
        <f>IF(B10490="","",HOUR(A10490))</f>
        <v/>
      </c>
      <c r="E10490">
        <f>IF(B10490="","",IF(INPUT!$I$1="","",IF(C10490&lt;(INT(INPUT!$I$1)-INPUT!$I$2),"Off Meds",IF(C10490&lt;=(INT(INPUT!$I$1)+INPUT!$I$2),"Washout","On Meds"))))</f>
        <v/>
      </c>
      <c r="F10490">
        <f>IF(B10490="","",1.509*(LN(B10490)^1.084-5.381))</f>
        <v/>
      </c>
      <c r="G10490">
        <f>IF(F10490="","",IF(F10490&lt;0,10*F10490^2,0))</f>
        <v/>
      </c>
      <c r="H10490">
        <f>IF(F10490="","",IF(F10490&gt;0,10*F10490^2,0))</f>
        <v/>
      </c>
    </row>
    <row r="10491">
      <c r="A10491">
        <f>Input!A10491</f>
        <v/>
      </c>
      <c r="B10491">
        <f>IF(ISNUMBER(Input!B10491),IF(AND(Input!B10491&gt;=20,Input!B10491&lt;=700),Input!B10491,""),"")</f>
        <v/>
      </c>
      <c r="C10491">
        <f>IF(B10491="","",INT(A10491))</f>
        <v/>
      </c>
      <c r="D10491">
        <f>IF(B10491="","",HOUR(A10491))</f>
        <v/>
      </c>
      <c r="E10491">
        <f>IF(B10491="","",IF(INPUT!$I$1="","",IF(C10491&lt;(INT(INPUT!$I$1)-INPUT!$I$2),"Off Meds",IF(C10491&lt;=(INT(INPUT!$I$1)+INPUT!$I$2),"Washout","On Meds"))))</f>
        <v/>
      </c>
      <c r="F10491">
        <f>IF(B10491="","",1.509*(LN(B10491)^1.084-5.381))</f>
        <v/>
      </c>
      <c r="G10491">
        <f>IF(F10491="","",IF(F10491&lt;0,10*F10491^2,0))</f>
        <v/>
      </c>
      <c r="H10491">
        <f>IF(F10491="","",IF(F10491&gt;0,10*F10491^2,0))</f>
        <v/>
      </c>
    </row>
    <row r="10492">
      <c r="A10492">
        <f>Input!A10492</f>
        <v/>
      </c>
      <c r="B10492">
        <f>IF(ISNUMBER(Input!B10492),IF(AND(Input!B10492&gt;=20,Input!B10492&lt;=700),Input!B10492,""),"")</f>
        <v/>
      </c>
      <c r="C10492">
        <f>IF(B10492="","",INT(A10492))</f>
        <v/>
      </c>
      <c r="D10492">
        <f>IF(B10492="","",HOUR(A10492))</f>
        <v/>
      </c>
      <c r="E10492">
        <f>IF(B10492="","",IF(INPUT!$I$1="","",IF(C10492&lt;(INT(INPUT!$I$1)-INPUT!$I$2),"Off Meds",IF(C10492&lt;=(INT(INPUT!$I$1)+INPUT!$I$2),"Washout","On Meds"))))</f>
        <v/>
      </c>
      <c r="F10492">
        <f>IF(B10492="","",1.509*(LN(B10492)^1.084-5.381))</f>
        <v/>
      </c>
      <c r="G10492">
        <f>IF(F10492="","",IF(F10492&lt;0,10*F10492^2,0))</f>
        <v/>
      </c>
      <c r="H10492">
        <f>IF(F10492="","",IF(F10492&gt;0,10*F10492^2,0))</f>
        <v/>
      </c>
    </row>
    <row r="10493">
      <c r="A10493">
        <f>Input!A10493</f>
        <v/>
      </c>
      <c r="B10493">
        <f>IF(ISNUMBER(Input!B10493),IF(AND(Input!B10493&gt;=20,Input!B10493&lt;=700),Input!B10493,""),"")</f>
        <v/>
      </c>
      <c r="C10493">
        <f>IF(B10493="","",INT(A10493))</f>
        <v/>
      </c>
      <c r="D10493">
        <f>IF(B10493="","",HOUR(A10493))</f>
        <v/>
      </c>
      <c r="E10493">
        <f>IF(B10493="","",IF(INPUT!$I$1="","",IF(C10493&lt;(INT(INPUT!$I$1)-INPUT!$I$2),"Off Meds",IF(C10493&lt;=(INT(INPUT!$I$1)+INPUT!$I$2),"Washout","On Meds"))))</f>
        <v/>
      </c>
      <c r="F10493">
        <f>IF(B10493="","",1.509*(LN(B10493)^1.084-5.381))</f>
        <v/>
      </c>
      <c r="G10493">
        <f>IF(F10493="","",IF(F10493&lt;0,10*F10493^2,0))</f>
        <v/>
      </c>
      <c r="H10493">
        <f>IF(F10493="","",IF(F10493&gt;0,10*F10493^2,0))</f>
        <v/>
      </c>
    </row>
    <row r="10494">
      <c r="A10494">
        <f>Input!A10494</f>
        <v/>
      </c>
      <c r="B10494">
        <f>IF(ISNUMBER(Input!B10494),IF(AND(Input!B10494&gt;=20,Input!B10494&lt;=700),Input!B10494,""),"")</f>
        <v/>
      </c>
      <c r="C10494">
        <f>IF(B10494="","",INT(A10494))</f>
        <v/>
      </c>
      <c r="D10494">
        <f>IF(B10494="","",HOUR(A10494))</f>
        <v/>
      </c>
      <c r="E10494">
        <f>IF(B10494="","",IF(INPUT!$I$1="","",IF(C10494&lt;(INT(INPUT!$I$1)-INPUT!$I$2),"Off Meds",IF(C10494&lt;=(INT(INPUT!$I$1)+INPUT!$I$2),"Washout","On Meds"))))</f>
        <v/>
      </c>
      <c r="F10494">
        <f>IF(B10494="","",1.509*(LN(B10494)^1.084-5.381))</f>
        <v/>
      </c>
      <c r="G10494">
        <f>IF(F10494="","",IF(F10494&lt;0,10*F10494^2,0))</f>
        <v/>
      </c>
      <c r="H10494">
        <f>IF(F10494="","",IF(F10494&gt;0,10*F10494^2,0))</f>
        <v/>
      </c>
    </row>
    <row r="10495">
      <c r="A10495">
        <f>Input!A10495</f>
        <v/>
      </c>
      <c r="B10495">
        <f>IF(ISNUMBER(Input!B10495),IF(AND(Input!B10495&gt;=20,Input!B10495&lt;=700),Input!B10495,""),"")</f>
        <v/>
      </c>
      <c r="C10495">
        <f>IF(B10495="","",INT(A10495))</f>
        <v/>
      </c>
      <c r="D10495">
        <f>IF(B10495="","",HOUR(A10495))</f>
        <v/>
      </c>
      <c r="E10495">
        <f>IF(B10495="","",IF(INPUT!$I$1="","",IF(C10495&lt;(INT(INPUT!$I$1)-INPUT!$I$2),"Off Meds",IF(C10495&lt;=(INT(INPUT!$I$1)+INPUT!$I$2),"Washout","On Meds"))))</f>
        <v/>
      </c>
      <c r="F10495">
        <f>IF(B10495="","",1.509*(LN(B10495)^1.084-5.381))</f>
        <v/>
      </c>
      <c r="G10495">
        <f>IF(F10495="","",IF(F10495&lt;0,10*F10495^2,0))</f>
        <v/>
      </c>
      <c r="H10495">
        <f>IF(F10495="","",IF(F10495&gt;0,10*F10495^2,0))</f>
        <v/>
      </c>
    </row>
    <row r="10496">
      <c r="A10496">
        <f>Input!A10496</f>
        <v/>
      </c>
      <c r="B10496">
        <f>IF(ISNUMBER(Input!B10496),IF(AND(Input!B10496&gt;=20,Input!B10496&lt;=700),Input!B10496,""),"")</f>
        <v/>
      </c>
      <c r="C10496">
        <f>IF(B10496="","",INT(A10496))</f>
        <v/>
      </c>
      <c r="D10496">
        <f>IF(B10496="","",HOUR(A10496))</f>
        <v/>
      </c>
      <c r="E10496">
        <f>IF(B10496="","",IF(INPUT!$I$1="","",IF(C10496&lt;(INT(INPUT!$I$1)-INPUT!$I$2),"Off Meds",IF(C10496&lt;=(INT(INPUT!$I$1)+INPUT!$I$2),"Washout","On Meds"))))</f>
        <v/>
      </c>
      <c r="F10496">
        <f>IF(B10496="","",1.509*(LN(B10496)^1.084-5.381))</f>
        <v/>
      </c>
      <c r="G10496">
        <f>IF(F10496="","",IF(F10496&lt;0,10*F10496^2,0))</f>
        <v/>
      </c>
      <c r="H10496">
        <f>IF(F10496="","",IF(F10496&gt;0,10*F10496^2,0))</f>
        <v/>
      </c>
    </row>
    <row r="10497">
      <c r="A10497">
        <f>Input!A10497</f>
        <v/>
      </c>
      <c r="B10497">
        <f>IF(ISNUMBER(Input!B10497),IF(AND(Input!B10497&gt;=20,Input!B10497&lt;=700),Input!B10497,""),"")</f>
        <v/>
      </c>
      <c r="C10497">
        <f>IF(B10497="","",INT(A10497))</f>
        <v/>
      </c>
      <c r="D10497">
        <f>IF(B10497="","",HOUR(A10497))</f>
        <v/>
      </c>
      <c r="E10497">
        <f>IF(B10497="","",IF(INPUT!$I$1="","",IF(C10497&lt;(INT(INPUT!$I$1)-INPUT!$I$2),"Off Meds",IF(C10497&lt;=(INT(INPUT!$I$1)+INPUT!$I$2),"Washout","On Meds"))))</f>
        <v/>
      </c>
      <c r="F10497">
        <f>IF(B10497="","",1.509*(LN(B10497)^1.084-5.381))</f>
        <v/>
      </c>
      <c r="G10497">
        <f>IF(F10497="","",IF(F10497&lt;0,10*F10497^2,0))</f>
        <v/>
      </c>
      <c r="H10497">
        <f>IF(F10497="","",IF(F10497&gt;0,10*F10497^2,0))</f>
        <v/>
      </c>
    </row>
    <row r="10498">
      <c r="A10498">
        <f>Input!A10498</f>
        <v/>
      </c>
      <c r="B10498">
        <f>IF(ISNUMBER(Input!B10498),IF(AND(Input!B10498&gt;=20,Input!B10498&lt;=700),Input!B10498,""),"")</f>
        <v/>
      </c>
      <c r="C10498">
        <f>IF(B10498="","",INT(A10498))</f>
        <v/>
      </c>
      <c r="D10498">
        <f>IF(B10498="","",HOUR(A10498))</f>
        <v/>
      </c>
      <c r="E10498">
        <f>IF(B10498="","",IF(INPUT!$I$1="","",IF(C10498&lt;(INT(INPUT!$I$1)-INPUT!$I$2),"Off Meds",IF(C10498&lt;=(INT(INPUT!$I$1)+INPUT!$I$2),"Washout","On Meds"))))</f>
        <v/>
      </c>
      <c r="F10498">
        <f>IF(B10498="","",1.509*(LN(B10498)^1.084-5.381))</f>
        <v/>
      </c>
      <c r="G10498">
        <f>IF(F10498="","",IF(F10498&lt;0,10*F10498^2,0))</f>
        <v/>
      </c>
      <c r="H10498">
        <f>IF(F10498="","",IF(F10498&gt;0,10*F10498^2,0))</f>
        <v/>
      </c>
    </row>
    <row r="10499">
      <c r="A10499">
        <f>Input!A10499</f>
        <v/>
      </c>
      <c r="B10499">
        <f>IF(ISNUMBER(Input!B10499),IF(AND(Input!B10499&gt;=20,Input!B10499&lt;=700),Input!B10499,""),"")</f>
        <v/>
      </c>
      <c r="C10499">
        <f>IF(B10499="","",INT(A10499))</f>
        <v/>
      </c>
      <c r="D10499">
        <f>IF(B10499="","",HOUR(A10499))</f>
        <v/>
      </c>
      <c r="E10499">
        <f>IF(B10499="","",IF(INPUT!$I$1="","",IF(C10499&lt;(INT(INPUT!$I$1)-INPUT!$I$2),"Off Meds",IF(C10499&lt;=(INT(INPUT!$I$1)+INPUT!$I$2),"Washout","On Meds"))))</f>
        <v/>
      </c>
      <c r="F10499">
        <f>IF(B10499="","",1.509*(LN(B10499)^1.084-5.381))</f>
        <v/>
      </c>
      <c r="G10499">
        <f>IF(F10499="","",IF(F10499&lt;0,10*F10499^2,0))</f>
        <v/>
      </c>
      <c r="H10499">
        <f>IF(F10499="","",IF(F10499&gt;0,10*F10499^2,0))</f>
        <v/>
      </c>
    </row>
    <row r="10500">
      <c r="A10500">
        <f>Input!A10500</f>
        <v/>
      </c>
      <c r="B10500">
        <f>IF(ISNUMBER(Input!B10500),IF(AND(Input!B10500&gt;=20,Input!B10500&lt;=700),Input!B10500,""),"")</f>
        <v/>
      </c>
      <c r="C10500">
        <f>IF(B10500="","",INT(A10500))</f>
        <v/>
      </c>
      <c r="D10500">
        <f>IF(B10500="","",HOUR(A10500))</f>
        <v/>
      </c>
      <c r="E10500">
        <f>IF(B10500="","",IF(INPUT!$I$1="","",IF(C10500&lt;(INT(INPUT!$I$1)-INPUT!$I$2),"Off Meds",IF(C10500&lt;=(INT(INPUT!$I$1)+INPUT!$I$2),"Washout","On Meds"))))</f>
        <v/>
      </c>
      <c r="F10500">
        <f>IF(B10500="","",1.509*(LN(B10500)^1.084-5.381))</f>
        <v/>
      </c>
      <c r="G10500">
        <f>IF(F10500="","",IF(F10500&lt;0,10*F10500^2,0))</f>
        <v/>
      </c>
      <c r="H10500">
        <f>IF(F10500="","",IF(F10500&gt;0,10*F10500^2,0))</f>
        <v/>
      </c>
    </row>
    <row r="10501">
      <c r="A10501">
        <f>Input!A10501</f>
        <v/>
      </c>
      <c r="B10501">
        <f>IF(ISNUMBER(Input!B10501),IF(AND(Input!B10501&gt;=20,Input!B10501&lt;=700),Input!B10501,""),"")</f>
        <v/>
      </c>
      <c r="C10501">
        <f>IF(B10501="","",INT(A10501))</f>
        <v/>
      </c>
      <c r="D10501">
        <f>IF(B10501="","",HOUR(A10501))</f>
        <v/>
      </c>
      <c r="E10501">
        <f>IF(B10501="","",IF(INPUT!$I$1="","",IF(C10501&lt;(INT(INPUT!$I$1)-INPUT!$I$2),"Off Meds",IF(C10501&lt;=(INT(INPUT!$I$1)+INPUT!$I$2),"Washout","On Meds"))))</f>
        <v/>
      </c>
      <c r="F10501">
        <f>IF(B10501="","",1.509*(LN(B10501)^1.084-5.381))</f>
        <v/>
      </c>
      <c r="G10501">
        <f>IF(F10501="","",IF(F10501&lt;0,10*F10501^2,0))</f>
        <v/>
      </c>
      <c r="H10501">
        <f>IF(F10501="","",IF(F10501&gt;0,10*F10501^2,0))</f>
        <v/>
      </c>
    </row>
    <row r="10502">
      <c r="A10502">
        <f>Input!A10502</f>
        <v/>
      </c>
      <c r="B10502">
        <f>IF(ISNUMBER(Input!B10502),IF(AND(Input!B10502&gt;=20,Input!B10502&lt;=700),Input!B10502,""),"")</f>
        <v/>
      </c>
      <c r="C10502">
        <f>IF(B10502="","",INT(A10502))</f>
        <v/>
      </c>
      <c r="D10502">
        <f>IF(B10502="","",HOUR(A10502))</f>
        <v/>
      </c>
      <c r="E10502">
        <f>IF(B10502="","",IF(INPUT!$I$1="","",IF(C10502&lt;(INT(INPUT!$I$1)-INPUT!$I$2),"Off Meds",IF(C10502&lt;=(INT(INPUT!$I$1)+INPUT!$I$2),"Washout","On Meds"))))</f>
        <v/>
      </c>
      <c r="F10502">
        <f>IF(B10502="","",1.509*(LN(B10502)^1.084-5.381))</f>
        <v/>
      </c>
      <c r="G10502">
        <f>IF(F10502="","",IF(F10502&lt;0,10*F10502^2,0))</f>
        <v/>
      </c>
      <c r="H10502">
        <f>IF(F10502="","",IF(F10502&gt;0,10*F10502^2,0))</f>
        <v/>
      </c>
    </row>
    <row r="10503">
      <c r="A10503">
        <f>Input!A10503</f>
        <v/>
      </c>
      <c r="B10503">
        <f>IF(ISNUMBER(Input!B10503),IF(AND(Input!B10503&gt;=20,Input!B10503&lt;=700),Input!B10503,""),"")</f>
        <v/>
      </c>
      <c r="C10503">
        <f>IF(B10503="","",INT(A10503))</f>
        <v/>
      </c>
      <c r="D10503">
        <f>IF(B10503="","",HOUR(A10503))</f>
        <v/>
      </c>
      <c r="E10503">
        <f>IF(B10503="","",IF(INPUT!$I$1="","",IF(C10503&lt;(INT(INPUT!$I$1)-INPUT!$I$2),"Off Meds",IF(C10503&lt;=(INT(INPUT!$I$1)+INPUT!$I$2),"Washout","On Meds"))))</f>
        <v/>
      </c>
      <c r="F10503">
        <f>IF(B10503="","",1.509*(LN(B10503)^1.084-5.381))</f>
        <v/>
      </c>
      <c r="G10503">
        <f>IF(F10503="","",IF(F10503&lt;0,10*F10503^2,0))</f>
        <v/>
      </c>
      <c r="H10503">
        <f>IF(F10503="","",IF(F10503&gt;0,10*F10503^2,0))</f>
        <v/>
      </c>
    </row>
    <row r="10504">
      <c r="A10504">
        <f>Input!A10504</f>
        <v/>
      </c>
      <c r="B10504">
        <f>IF(ISNUMBER(Input!B10504),IF(AND(Input!B10504&gt;=20,Input!B10504&lt;=700),Input!B10504,""),"")</f>
        <v/>
      </c>
      <c r="C10504">
        <f>IF(B10504="","",INT(A10504))</f>
        <v/>
      </c>
      <c r="D10504">
        <f>IF(B10504="","",HOUR(A10504))</f>
        <v/>
      </c>
      <c r="E10504">
        <f>IF(B10504="","",IF(INPUT!$I$1="","",IF(C10504&lt;(INT(INPUT!$I$1)-INPUT!$I$2),"Off Meds",IF(C10504&lt;=(INT(INPUT!$I$1)+INPUT!$I$2),"Washout","On Meds"))))</f>
        <v/>
      </c>
      <c r="F10504">
        <f>IF(B10504="","",1.509*(LN(B10504)^1.084-5.381))</f>
        <v/>
      </c>
      <c r="G10504">
        <f>IF(F10504="","",IF(F10504&lt;0,10*F10504^2,0))</f>
        <v/>
      </c>
      <c r="H10504">
        <f>IF(F10504="","",IF(F10504&gt;0,10*F10504^2,0))</f>
        <v/>
      </c>
    </row>
    <row r="10505">
      <c r="A10505">
        <f>Input!A10505</f>
        <v/>
      </c>
      <c r="B10505">
        <f>IF(ISNUMBER(Input!B10505),IF(AND(Input!B10505&gt;=20,Input!B10505&lt;=700),Input!B10505,""),"")</f>
        <v/>
      </c>
      <c r="C10505">
        <f>IF(B10505="","",INT(A10505))</f>
        <v/>
      </c>
      <c r="D10505">
        <f>IF(B10505="","",HOUR(A10505))</f>
        <v/>
      </c>
      <c r="E10505">
        <f>IF(B10505="","",IF(INPUT!$I$1="","",IF(C10505&lt;(INT(INPUT!$I$1)-INPUT!$I$2),"Off Meds",IF(C10505&lt;=(INT(INPUT!$I$1)+INPUT!$I$2),"Washout","On Meds"))))</f>
        <v/>
      </c>
      <c r="F10505">
        <f>IF(B10505="","",1.509*(LN(B10505)^1.084-5.381))</f>
        <v/>
      </c>
      <c r="G10505">
        <f>IF(F10505="","",IF(F10505&lt;0,10*F10505^2,0))</f>
        <v/>
      </c>
      <c r="H10505">
        <f>IF(F10505="","",IF(F10505&gt;0,10*F10505^2,0))</f>
        <v/>
      </c>
    </row>
    <row r="10506">
      <c r="A10506">
        <f>Input!A10506</f>
        <v/>
      </c>
      <c r="B10506">
        <f>IF(ISNUMBER(Input!B10506),IF(AND(Input!B10506&gt;=20,Input!B10506&lt;=700),Input!B10506,""),"")</f>
        <v/>
      </c>
      <c r="C10506">
        <f>IF(B10506="","",INT(A10506))</f>
        <v/>
      </c>
      <c r="D10506">
        <f>IF(B10506="","",HOUR(A10506))</f>
        <v/>
      </c>
      <c r="E10506">
        <f>IF(B10506="","",IF(INPUT!$I$1="","",IF(C10506&lt;(INT(INPUT!$I$1)-INPUT!$I$2),"Off Meds",IF(C10506&lt;=(INT(INPUT!$I$1)+INPUT!$I$2),"Washout","On Meds"))))</f>
        <v/>
      </c>
      <c r="F10506">
        <f>IF(B10506="","",1.509*(LN(B10506)^1.084-5.381))</f>
        <v/>
      </c>
      <c r="G10506">
        <f>IF(F10506="","",IF(F10506&lt;0,10*F10506^2,0))</f>
        <v/>
      </c>
      <c r="H10506">
        <f>IF(F10506="","",IF(F10506&gt;0,10*F10506^2,0))</f>
        <v/>
      </c>
    </row>
    <row r="10507">
      <c r="A10507">
        <f>Input!A10507</f>
        <v/>
      </c>
      <c r="B10507">
        <f>IF(ISNUMBER(Input!B10507),IF(AND(Input!B10507&gt;=20,Input!B10507&lt;=700),Input!B10507,""),"")</f>
        <v/>
      </c>
      <c r="C10507">
        <f>IF(B10507="","",INT(A10507))</f>
        <v/>
      </c>
      <c r="D10507">
        <f>IF(B10507="","",HOUR(A10507))</f>
        <v/>
      </c>
      <c r="E10507">
        <f>IF(B10507="","",IF(INPUT!$I$1="","",IF(C10507&lt;(INT(INPUT!$I$1)-INPUT!$I$2),"Off Meds",IF(C10507&lt;=(INT(INPUT!$I$1)+INPUT!$I$2),"Washout","On Meds"))))</f>
        <v/>
      </c>
      <c r="F10507">
        <f>IF(B10507="","",1.509*(LN(B10507)^1.084-5.381))</f>
        <v/>
      </c>
      <c r="G10507">
        <f>IF(F10507="","",IF(F10507&lt;0,10*F10507^2,0))</f>
        <v/>
      </c>
      <c r="H10507">
        <f>IF(F10507="","",IF(F10507&gt;0,10*F10507^2,0))</f>
        <v/>
      </c>
    </row>
    <row r="10508">
      <c r="A10508">
        <f>Input!A10508</f>
        <v/>
      </c>
      <c r="B10508">
        <f>IF(ISNUMBER(Input!B10508),IF(AND(Input!B10508&gt;=20,Input!B10508&lt;=700),Input!B10508,""),"")</f>
        <v/>
      </c>
      <c r="C10508">
        <f>IF(B10508="","",INT(A10508))</f>
        <v/>
      </c>
      <c r="D10508">
        <f>IF(B10508="","",HOUR(A10508))</f>
        <v/>
      </c>
      <c r="E10508">
        <f>IF(B10508="","",IF(INPUT!$I$1="","",IF(C10508&lt;(INT(INPUT!$I$1)-INPUT!$I$2),"Off Meds",IF(C10508&lt;=(INT(INPUT!$I$1)+INPUT!$I$2),"Washout","On Meds"))))</f>
        <v/>
      </c>
      <c r="F10508">
        <f>IF(B10508="","",1.509*(LN(B10508)^1.084-5.381))</f>
        <v/>
      </c>
      <c r="G10508">
        <f>IF(F10508="","",IF(F10508&lt;0,10*F10508^2,0))</f>
        <v/>
      </c>
      <c r="H10508">
        <f>IF(F10508="","",IF(F10508&gt;0,10*F10508^2,0))</f>
        <v/>
      </c>
    </row>
    <row r="10509">
      <c r="A10509">
        <f>Input!A10509</f>
        <v/>
      </c>
      <c r="B10509">
        <f>IF(ISNUMBER(Input!B10509),IF(AND(Input!B10509&gt;=20,Input!B10509&lt;=700),Input!B10509,""),"")</f>
        <v/>
      </c>
      <c r="C10509">
        <f>IF(B10509="","",INT(A10509))</f>
        <v/>
      </c>
      <c r="D10509">
        <f>IF(B10509="","",HOUR(A10509))</f>
        <v/>
      </c>
      <c r="E10509">
        <f>IF(B10509="","",IF(INPUT!$I$1="","",IF(C10509&lt;(INT(INPUT!$I$1)-INPUT!$I$2),"Off Meds",IF(C10509&lt;=(INT(INPUT!$I$1)+INPUT!$I$2),"Washout","On Meds"))))</f>
        <v/>
      </c>
      <c r="F10509">
        <f>IF(B10509="","",1.509*(LN(B10509)^1.084-5.381))</f>
        <v/>
      </c>
      <c r="G10509">
        <f>IF(F10509="","",IF(F10509&lt;0,10*F10509^2,0))</f>
        <v/>
      </c>
      <c r="H10509">
        <f>IF(F10509="","",IF(F10509&gt;0,10*F10509^2,0))</f>
        <v/>
      </c>
    </row>
    <row r="10510">
      <c r="A10510">
        <f>Input!A10510</f>
        <v/>
      </c>
      <c r="B10510">
        <f>IF(ISNUMBER(Input!B10510),IF(AND(Input!B10510&gt;=20,Input!B10510&lt;=700),Input!B10510,""),"")</f>
        <v/>
      </c>
      <c r="C10510">
        <f>IF(B10510="","",INT(A10510))</f>
        <v/>
      </c>
      <c r="D10510">
        <f>IF(B10510="","",HOUR(A10510))</f>
        <v/>
      </c>
      <c r="E10510">
        <f>IF(B10510="","",IF(INPUT!$I$1="","",IF(C10510&lt;(INT(INPUT!$I$1)-INPUT!$I$2),"Off Meds",IF(C10510&lt;=(INT(INPUT!$I$1)+INPUT!$I$2),"Washout","On Meds"))))</f>
        <v/>
      </c>
      <c r="F10510">
        <f>IF(B10510="","",1.509*(LN(B10510)^1.084-5.381))</f>
        <v/>
      </c>
      <c r="G10510">
        <f>IF(F10510="","",IF(F10510&lt;0,10*F10510^2,0))</f>
        <v/>
      </c>
      <c r="H10510">
        <f>IF(F10510="","",IF(F10510&gt;0,10*F10510^2,0))</f>
        <v/>
      </c>
    </row>
    <row r="10511">
      <c r="A10511">
        <f>Input!A10511</f>
        <v/>
      </c>
      <c r="B10511">
        <f>IF(ISNUMBER(Input!B10511),IF(AND(Input!B10511&gt;=20,Input!B10511&lt;=700),Input!B10511,""),"")</f>
        <v/>
      </c>
      <c r="C10511">
        <f>IF(B10511="","",INT(A10511))</f>
        <v/>
      </c>
      <c r="D10511">
        <f>IF(B10511="","",HOUR(A10511))</f>
        <v/>
      </c>
      <c r="E10511">
        <f>IF(B10511="","",IF(INPUT!$I$1="","",IF(C10511&lt;(INT(INPUT!$I$1)-INPUT!$I$2),"Off Meds",IF(C10511&lt;=(INT(INPUT!$I$1)+INPUT!$I$2),"Washout","On Meds"))))</f>
        <v/>
      </c>
      <c r="F10511">
        <f>IF(B10511="","",1.509*(LN(B10511)^1.084-5.381))</f>
        <v/>
      </c>
      <c r="G10511">
        <f>IF(F10511="","",IF(F10511&lt;0,10*F10511^2,0))</f>
        <v/>
      </c>
      <c r="H10511">
        <f>IF(F10511="","",IF(F10511&gt;0,10*F10511^2,0))</f>
        <v/>
      </c>
    </row>
    <row r="10512">
      <c r="A10512">
        <f>Input!A10512</f>
        <v/>
      </c>
      <c r="B10512">
        <f>IF(ISNUMBER(Input!B10512),IF(AND(Input!B10512&gt;=20,Input!B10512&lt;=700),Input!B10512,""),"")</f>
        <v/>
      </c>
      <c r="C10512">
        <f>IF(B10512="","",INT(A10512))</f>
        <v/>
      </c>
      <c r="D10512">
        <f>IF(B10512="","",HOUR(A10512))</f>
        <v/>
      </c>
      <c r="E10512">
        <f>IF(B10512="","",IF(INPUT!$I$1="","",IF(C10512&lt;(INT(INPUT!$I$1)-INPUT!$I$2),"Off Meds",IF(C10512&lt;=(INT(INPUT!$I$1)+INPUT!$I$2),"Washout","On Meds"))))</f>
        <v/>
      </c>
      <c r="F10512">
        <f>IF(B10512="","",1.509*(LN(B10512)^1.084-5.381))</f>
        <v/>
      </c>
      <c r="G10512">
        <f>IF(F10512="","",IF(F10512&lt;0,10*F10512^2,0))</f>
        <v/>
      </c>
      <c r="H10512">
        <f>IF(F10512="","",IF(F10512&gt;0,10*F10512^2,0))</f>
        <v/>
      </c>
    </row>
    <row r="10513">
      <c r="A10513">
        <f>Input!A10513</f>
        <v/>
      </c>
      <c r="B10513">
        <f>IF(ISNUMBER(Input!B10513),IF(AND(Input!B10513&gt;=20,Input!B10513&lt;=700),Input!B10513,""),"")</f>
        <v/>
      </c>
      <c r="C10513">
        <f>IF(B10513="","",INT(A10513))</f>
        <v/>
      </c>
      <c r="D10513">
        <f>IF(B10513="","",HOUR(A10513))</f>
        <v/>
      </c>
      <c r="E10513">
        <f>IF(B10513="","",IF(INPUT!$I$1="","",IF(C10513&lt;(INT(INPUT!$I$1)-INPUT!$I$2),"Off Meds",IF(C10513&lt;=(INT(INPUT!$I$1)+INPUT!$I$2),"Washout","On Meds"))))</f>
        <v/>
      </c>
      <c r="F10513">
        <f>IF(B10513="","",1.509*(LN(B10513)^1.084-5.381))</f>
        <v/>
      </c>
      <c r="G10513">
        <f>IF(F10513="","",IF(F10513&lt;0,10*F10513^2,0))</f>
        <v/>
      </c>
      <c r="H10513">
        <f>IF(F10513="","",IF(F10513&gt;0,10*F10513^2,0))</f>
        <v/>
      </c>
    </row>
    <row r="10514">
      <c r="A10514">
        <f>Input!A10514</f>
        <v/>
      </c>
      <c r="B10514">
        <f>IF(ISNUMBER(Input!B10514),IF(AND(Input!B10514&gt;=20,Input!B10514&lt;=700),Input!B10514,""),"")</f>
        <v/>
      </c>
      <c r="C10514">
        <f>IF(B10514="","",INT(A10514))</f>
        <v/>
      </c>
      <c r="D10514">
        <f>IF(B10514="","",HOUR(A10514))</f>
        <v/>
      </c>
      <c r="E10514">
        <f>IF(B10514="","",IF(INPUT!$I$1="","",IF(C10514&lt;(INT(INPUT!$I$1)-INPUT!$I$2),"Off Meds",IF(C10514&lt;=(INT(INPUT!$I$1)+INPUT!$I$2),"Washout","On Meds"))))</f>
        <v/>
      </c>
      <c r="F10514">
        <f>IF(B10514="","",1.509*(LN(B10514)^1.084-5.381))</f>
        <v/>
      </c>
      <c r="G10514">
        <f>IF(F10514="","",IF(F10514&lt;0,10*F10514^2,0))</f>
        <v/>
      </c>
      <c r="H10514">
        <f>IF(F10514="","",IF(F10514&gt;0,10*F10514^2,0))</f>
        <v/>
      </c>
    </row>
    <row r="10515">
      <c r="A10515">
        <f>Input!A10515</f>
        <v/>
      </c>
      <c r="B10515">
        <f>IF(ISNUMBER(Input!B10515),IF(AND(Input!B10515&gt;=20,Input!B10515&lt;=700),Input!B10515,""),"")</f>
        <v/>
      </c>
      <c r="C10515">
        <f>IF(B10515="","",INT(A10515))</f>
        <v/>
      </c>
      <c r="D10515">
        <f>IF(B10515="","",HOUR(A10515))</f>
        <v/>
      </c>
      <c r="E10515">
        <f>IF(B10515="","",IF(INPUT!$I$1="","",IF(C10515&lt;(INT(INPUT!$I$1)-INPUT!$I$2),"Off Meds",IF(C10515&lt;=(INT(INPUT!$I$1)+INPUT!$I$2),"Washout","On Meds"))))</f>
        <v/>
      </c>
      <c r="F10515">
        <f>IF(B10515="","",1.509*(LN(B10515)^1.084-5.381))</f>
        <v/>
      </c>
      <c r="G10515">
        <f>IF(F10515="","",IF(F10515&lt;0,10*F10515^2,0))</f>
        <v/>
      </c>
      <c r="H10515">
        <f>IF(F10515="","",IF(F10515&gt;0,10*F10515^2,0))</f>
        <v/>
      </c>
    </row>
    <row r="10516">
      <c r="A10516">
        <f>Input!A10516</f>
        <v/>
      </c>
      <c r="B10516">
        <f>IF(ISNUMBER(Input!B10516),IF(AND(Input!B10516&gt;=20,Input!B10516&lt;=700),Input!B10516,""),"")</f>
        <v/>
      </c>
      <c r="C10516">
        <f>IF(B10516="","",INT(A10516))</f>
        <v/>
      </c>
      <c r="D10516">
        <f>IF(B10516="","",HOUR(A10516))</f>
        <v/>
      </c>
      <c r="E10516">
        <f>IF(B10516="","",IF(INPUT!$I$1="","",IF(C10516&lt;(INT(INPUT!$I$1)-INPUT!$I$2),"Off Meds",IF(C10516&lt;=(INT(INPUT!$I$1)+INPUT!$I$2),"Washout","On Meds"))))</f>
        <v/>
      </c>
      <c r="F10516">
        <f>IF(B10516="","",1.509*(LN(B10516)^1.084-5.381))</f>
        <v/>
      </c>
      <c r="G10516">
        <f>IF(F10516="","",IF(F10516&lt;0,10*F10516^2,0))</f>
        <v/>
      </c>
      <c r="H10516">
        <f>IF(F10516="","",IF(F10516&gt;0,10*F10516^2,0))</f>
        <v/>
      </c>
    </row>
    <row r="10517">
      <c r="A10517">
        <f>Input!A10517</f>
        <v/>
      </c>
      <c r="B10517">
        <f>IF(ISNUMBER(Input!B10517),IF(AND(Input!B10517&gt;=20,Input!B10517&lt;=700),Input!B10517,""),"")</f>
        <v/>
      </c>
      <c r="C10517">
        <f>IF(B10517="","",INT(A10517))</f>
        <v/>
      </c>
      <c r="D10517">
        <f>IF(B10517="","",HOUR(A10517))</f>
        <v/>
      </c>
      <c r="E10517">
        <f>IF(B10517="","",IF(INPUT!$I$1="","",IF(C10517&lt;(INT(INPUT!$I$1)-INPUT!$I$2),"Off Meds",IF(C10517&lt;=(INT(INPUT!$I$1)+INPUT!$I$2),"Washout","On Meds"))))</f>
        <v/>
      </c>
      <c r="F10517">
        <f>IF(B10517="","",1.509*(LN(B10517)^1.084-5.381))</f>
        <v/>
      </c>
      <c r="G10517">
        <f>IF(F10517="","",IF(F10517&lt;0,10*F10517^2,0))</f>
        <v/>
      </c>
      <c r="H10517">
        <f>IF(F10517="","",IF(F10517&gt;0,10*F10517^2,0))</f>
        <v/>
      </c>
    </row>
    <row r="10518">
      <c r="A10518">
        <f>Input!A10518</f>
        <v/>
      </c>
      <c r="B10518">
        <f>IF(ISNUMBER(Input!B10518),IF(AND(Input!B10518&gt;=20,Input!B10518&lt;=700),Input!B10518,""),"")</f>
        <v/>
      </c>
      <c r="C10518">
        <f>IF(B10518="","",INT(A10518))</f>
        <v/>
      </c>
      <c r="D10518">
        <f>IF(B10518="","",HOUR(A10518))</f>
        <v/>
      </c>
      <c r="E10518">
        <f>IF(B10518="","",IF(INPUT!$I$1="","",IF(C10518&lt;(INT(INPUT!$I$1)-INPUT!$I$2),"Off Meds",IF(C10518&lt;=(INT(INPUT!$I$1)+INPUT!$I$2),"Washout","On Meds"))))</f>
        <v/>
      </c>
      <c r="F10518">
        <f>IF(B10518="","",1.509*(LN(B10518)^1.084-5.381))</f>
        <v/>
      </c>
      <c r="G10518">
        <f>IF(F10518="","",IF(F10518&lt;0,10*F10518^2,0))</f>
        <v/>
      </c>
      <c r="H10518">
        <f>IF(F10518="","",IF(F10518&gt;0,10*F10518^2,0))</f>
        <v/>
      </c>
    </row>
    <row r="10519">
      <c r="A10519">
        <f>Input!A10519</f>
        <v/>
      </c>
      <c r="B10519">
        <f>IF(ISNUMBER(Input!B10519),IF(AND(Input!B10519&gt;=20,Input!B10519&lt;=700),Input!B10519,""),"")</f>
        <v/>
      </c>
      <c r="C10519">
        <f>IF(B10519="","",INT(A10519))</f>
        <v/>
      </c>
      <c r="D10519">
        <f>IF(B10519="","",HOUR(A10519))</f>
        <v/>
      </c>
      <c r="E10519">
        <f>IF(B10519="","",IF(INPUT!$I$1="","",IF(C10519&lt;(INT(INPUT!$I$1)-INPUT!$I$2),"Off Meds",IF(C10519&lt;=(INT(INPUT!$I$1)+INPUT!$I$2),"Washout","On Meds"))))</f>
        <v/>
      </c>
      <c r="F10519">
        <f>IF(B10519="","",1.509*(LN(B10519)^1.084-5.381))</f>
        <v/>
      </c>
      <c r="G10519">
        <f>IF(F10519="","",IF(F10519&lt;0,10*F10519^2,0))</f>
        <v/>
      </c>
      <c r="H10519">
        <f>IF(F10519="","",IF(F10519&gt;0,10*F10519^2,0))</f>
        <v/>
      </c>
    </row>
    <row r="10520">
      <c r="A10520">
        <f>Input!A10520</f>
        <v/>
      </c>
      <c r="B10520">
        <f>IF(ISNUMBER(Input!B10520),IF(AND(Input!B10520&gt;=20,Input!B10520&lt;=700),Input!B10520,""),"")</f>
        <v/>
      </c>
      <c r="C10520">
        <f>IF(B10520="","",INT(A10520))</f>
        <v/>
      </c>
      <c r="D10520">
        <f>IF(B10520="","",HOUR(A10520))</f>
        <v/>
      </c>
      <c r="E10520">
        <f>IF(B10520="","",IF(INPUT!$I$1="","",IF(C10520&lt;(INT(INPUT!$I$1)-INPUT!$I$2),"Off Meds",IF(C10520&lt;=(INT(INPUT!$I$1)+INPUT!$I$2),"Washout","On Meds"))))</f>
        <v/>
      </c>
      <c r="F10520">
        <f>IF(B10520="","",1.509*(LN(B10520)^1.084-5.381))</f>
        <v/>
      </c>
      <c r="G10520">
        <f>IF(F10520="","",IF(F10520&lt;0,10*F10520^2,0))</f>
        <v/>
      </c>
      <c r="H10520">
        <f>IF(F10520="","",IF(F10520&gt;0,10*F10520^2,0))</f>
        <v/>
      </c>
    </row>
    <row r="10521">
      <c r="A10521">
        <f>Input!A10521</f>
        <v/>
      </c>
      <c r="B10521">
        <f>IF(ISNUMBER(Input!B10521),IF(AND(Input!B10521&gt;=20,Input!B10521&lt;=700),Input!B10521,""),"")</f>
        <v/>
      </c>
      <c r="C10521">
        <f>IF(B10521="","",INT(A10521))</f>
        <v/>
      </c>
      <c r="D10521">
        <f>IF(B10521="","",HOUR(A10521))</f>
        <v/>
      </c>
      <c r="E10521">
        <f>IF(B10521="","",IF(INPUT!$I$1="","",IF(C10521&lt;(INT(INPUT!$I$1)-INPUT!$I$2),"Off Meds",IF(C10521&lt;=(INT(INPUT!$I$1)+INPUT!$I$2),"Washout","On Meds"))))</f>
        <v/>
      </c>
      <c r="F10521">
        <f>IF(B10521="","",1.509*(LN(B10521)^1.084-5.381))</f>
        <v/>
      </c>
      <c r="G10521">
        <f>IF(F10521="","",IF(F10521&lt;0,10*F10521^2,0))</f>
        <v/>
      </c>
      <c r="H10521">
        <f>IF(F10521="","",IF(F10521&gt;0,10*F10521^2,0))</f>
        <v/>
      </c>
    </row>
    <row r="10522">
      <c r="A10522">
        <f>Input!A10522</f>
        <v/>
      </c>
      <c r="B10522">
        <f>IF(ISNUMBER(Input!B10522),IF(AND(Input!B10522&gt;=20,Input!B10522&lt;=700),Input!B10522,""),"")</f>
        <v/>
      </c>
      <c r="C10522">
        <f>IF(B10522="","",INT(A10522))</f>
        <v/>
      </c>
      <c r="D10522">
        <f>IF(B10522="","",HOUR(A10522))</f>
        <v/>
      </c>
      <c r="E10522">
        <f>IF(B10522="","",IF(INPUT!$I$1="","",IF(C10522&lt;(INT(INPUT!$I$1)-INPUT!$I$2),"Off Meds",IF(C10522&lt;=(INT(INPUT!$I$1)+INPUT!$I$2),"Washout","On Meds"))))</f>
        <v/>
      </c>
      <c r="F10522">
        <f>IF(B10522="","",1.509*(LN(B10522)^1.084-5.381))</f>
        <v/>
      </c>
      <c r="G10522">
        <f>IF(F10522="","",IF(F10522&lt;0,10*F10522^2,0))</f>
        <v/>
      </c>
      <c r="H10522">
        <f>IF(F10522="","",IF(F10522&gt;0,10*F10522^2,0))</f>
        <v/>
      </c>
    </row>
    <row r="10523">
      <c r="A10523">
        <f>Input!A10523</f>
        <v/>
      </c>
      <c r="B10523">
        <f>IF(ISNUMBER(Input!B10523),IF(AND(Input!B10523&gt;=20,Input!B10523&lt;=700),Input!B10523,""),"")</f>
        <v/>
      </c>
      <c r="C10523">
        <f>IF(B10523="","",INT(A10523))</f>
        <v/>
      </c>
      <c r="D10523">
        <f>IF(B10523="","",HOUR(A10523))</f>
        <v/>
      </c>
      <c r="E10523">
        <f>IF(B10523="","",IF(INPUT!$I$1="","",IF(C10523&lt;(INT(INPUT!$I$1)-INPUT!$I$2),"Off Meds",IF(C10523&lt;=(INT(INPUT!$I$1)+INPUT!$I$2),"Washout","On Meds"))))</f>
        <v/>
      </c>
      <c r="F10523">
        <f>IF(B10523="","",1.509*(LN(B10523)^1.084-5.381))</f>
        <v/>
      </c>
      <c r="G10523">
        <f>IF(F10523="","",IF(F10523&lt;0,10*F10523^2,0))</f>
        <v/>
      </c>
      <c r="H10523">
        <f>IF(F10523="","",IF(F10523&gt;0,10*F10523^2,0))</f>
        <v/>
      </c>
    </row>
    <row r="10524">
      <c r="A10524">
        <f>Input!A10524</f>
        <v/>
      </c>
      <c r="B10524">
        <f>IF(ISNUMBER(Input!B10524),IF(AND(Input!B10524&gt;=20,Input!B10524&lt;=700),Input!B10524,""),"")</f>
        <v/>
      </c>
      <c r="C10524">
        <f>IF(B10524="","",INT(A10524))</f>
        <v/>
      </c>
      <c r="D10524">
        <f>IF(B10524="","",HOUR(A10524))</f>
        <v/>
      </c>
      <c r="E10524">
        <f>IF(B10524="","",IF(INPUT!$I$1="","",IF(C10524&lt;(INT(INPUT!$I$1)-INPUT!$I$2),"Off Meds",IF(C10524&lt;=(INT(INPUT!$I$1)+INPUT!$I$2),"Washout","On Meds"))))</f>
        <v/>
      </c>
      <c r="F10524">
        <f>IF(B10524="","",1.509*(LN(B10524)^1.084-5.381))</f>
        <v/>
      </c>
      <c r="G10524">
        <f>IF(F10524="","",IF(F10524&lt;0,10*F10524^2,0))</f>
        <v/>
      </c>
      <c r="H10524">
        <f>IF(F10524="","",IF(F10524&gt;0,10*F10524^2,0))</f>
        <v/>
      </c>
    </row>
    <row r="10525">
      <c r="A10525">
        <f>Input!A10525</f>
        <v/>
      </c>
      <c r="B10525">
        <f>IF(ISNUMBER(Input!B10525),IF(AND(Input!B10525&gt;=20,Input!B10525&lt;=700),Input!B10525,""),"")</f>
        <v/>
      </c>
      <c r="C10525">
        <f>IF(B10525="","",INT(A10525))</f>
        <v/>
      </c>
      <c r="D10525">
        <f>IF(B10525="","",HOUR(A10525))</f>
        <v/>
      </c>
      <c r="E10525">
        <f>IF(B10525="","",IF(INPUT!$I$1="","",IF(C10525&lt;(INT(INPUT!$I$1)-INPUT!$I$2),"Off Meds",IF(C10525&lt;=(INT(INPUT!$I$1)+INPUT!$I$2),"Washout","On Meds"))))</f>
        <v/>
      </c>
      <c r="F10525">
        <f>IF(B10525="","",1.509*(LN(B10525)^1.084-5.381))</f>
        <v/>
      </c>
      <c r="G10525">
        <f>IF(F10525="","",IF(F10525&lt;0,10*F10525^2,0))</f>
        <v/>
      </c>
      <c r="H10525">
        <f>IF(F10525="","",IF(F10525&gt;0,10*F10525^2,0))</f>
        <v/>
      </c>
    </row>
    <row r="10526">
      <c r="A10526">
        <f>Input!A10526</f>
        <v/>
      </c>
      <c r="B10526">
        <f>IF(ISNUMBER(Input!B10526),IF(AND(Input!B10526&gt;=20,Input!B10526&lt;=700),Input!B10526,""),"")</f>
        <v/>
      </c>
      <c r="C10526">
        <f>IF(B10526="","",INT(A10526))</f>
        <v/>
      </c>
      <c r="D10526">
        <f>IF(B10526="","",HOUR(A10526))</f>
        <v/>
      </c>
      <c r="E10526">
        <f>IF(B10526="","",IF(INPUT!$I$1="","",IF(C10526&lt;(INT(INPUT!$I$1)-INPUT!$I$2),"Off Meds",IF(C10526&lt;=(INT(INPUT!$I$1)+INPUT!$I$2),"Washout","On Meds"))))</f>
        <v/>
      </c>
      <c r="F10526">
        <f>IF(B10526="","",1.509*(LN(B10526)^1.084-5.381))</f>
        <v/>
      </c>
      <c r="G10526">
        <f>IF(F10526="","",IF(F10526&lt;0,10*F10526^2,0))</f>
        <v/>
      </c>
      <c r="H10526">
        <f>IF(F10526="","",IF(F10526&gt;0,10*F10526^2,0))</f>
        <v/>
      </c>
    </row>
    <row r="10527">
      <c r="A10527">
        <f>Input!A10527</f>
        <v/>
      </c>
      <c r="B10527">
        <f>IF(ISNUMBER(Input!B10527),IF(AND(Input!B10527&gt;=20,Input!B10527&lt;=700),Input!B10527,""),"")</f>
        <v/>
      </c>
      <c r="C10527">
        <f>IF(B10527="","",INT(A10527))</f>
        <v/>
      </c>
      <c r="D10527">
        <f>IF(B10527="","",HOUR(A10527))</f>
        <v/>
      </c>
      <c r="E10527">
        <f>IF(B10527="","",IF(INPUT!$I$1="","",IF(C10527&lt;(INT(INPUT!$I$1)-INPUT!$I$2),"Off Meds",IF(C10527&lt;=(INT(INPUT!$I$1)+INPUT!$I$2),"Washout","On Meds"))))</f>
        <v/>
      </c>
      <c r="F10527">
        <f>IF(B10527="","",1.509*(LN(B10527)^1.084-5.381))</f>
        <v/>
      </c>
      <c r="G10527">
        <f>IF(F10527="","",IF(F10527&lt;0,10*F10527^2,0))</f>
        <v/>
      </c>
      <c r="H10527">
        <f>IF(F10527="","",IF(F10527&gt;0,10*F10527^2,0))</f>
        <v/>
      </c>
    </row>
    <row r="10528">
      <c r="A10528">
        <f>Input!A10528</f>
        <v/>
      </c>
      <c r="B10528">
        <f>IF(ISNUMBER(Input!B10528),IF(AND(Input!B10528&gt;=20,Input!B10528&lt;=700),Input!B10528,""),"")</f>
        <v/>
      </c>
      <c r="C10528">
        <f>IF(B10528="","",INT(A10528))</f>
        <v/>
      </c>
      <c r="D10528">
        <f>IF(B10528="","",HOUR(A10528))</f>
        <v/>
      </c>
      <c r="E10528">
        <f>IF(B10528="","",IF(INPUT!$I$1="","",IF(C10528&lt;(INT(INPUT!$I$1)-INPUT!$I$2),"Off Meds",IF(C10528&lt;=(INT(INPUT!$I$1)+INPUT!$I$2),"Washout","On Meds"))))</f>
        <v/>
      </c>
      <c r="F10528">
        <f>IF(B10528="","",1.509*(LN(B10528)^1.084-5.381))</f>
        <v/>
      </c>
      <c r="G10528">
        <f>IF(F10528="","",IF(F10528&lt;0,10*F10528^2,0))</f>
        <v/>
      </c>
      <c r="H10528">
        <f>IF(F10528="","",IF(F10528&gt;0,10*F10528^2,0))</f>
        <v/>
      </c>
    </row>
    <row r="10529">
      <c r="A10529">
        <f>Input!A10529</f>
        <v/>
      </c>
      <c r="B10529">
        <f>IF(ISNUMBER(Input!B10529),IF(AND(Input!B10529&gt;=20,Input!B10529&lt;=700),Input!B10529,""),"")</f>
        <v/>
      </c>
      <c r="C10529">
        <f>IF(B10529="","",INT(A10529))</f>
        <v/>
      </c>
      <c r="D10529">
        <f>IF(B10529="","",HOUR(A10529))</f>
        <v/>
      </c>
      <c r="E10529">
        <f>IF(B10529="","",IF(INPUT!$I$1="","",IF(C10529&lt;(INT(INPUT!$I$1)-INPUT!$I$2),"Off Meds",IF(C10529&lt;=(INT(INPUT!$I$1)+INPUT!$I$2),"Washout","On Meds"))))</f>
        <v/>
      </c>
      <c r="F10529">
        <f>IF(B10529="","",1.509*(LN(B10529)^1.084-5.381))</f>
        <v/>
      </c>
      <c r="G10529">
        <f>IF(F10529="","",IF(F10529&lt;0,10*F10529^2,0))</f>
        <v/>
      </c>
      <c r="H10529">
        <f>IF(F10529="","",IF(F10529&gt;0,10*F10529^2,0))</f>
        <v/>
      </c>
    </row>
    <row r="10530">
      <c r="A10530">
        <f>Input!A10530</f>
        <v/>
      </c>
      <c r="B10530">
        <f>IF(ISNUMBER(Input!B10530),IF(AND(Input!B10530&gt;=20,Input!B10530&lt;=700),Input!B10530,""),"")</f>
        <v/>
      </c>
      <c r="C10530">
        <f>IF(B10530="","",INT(A10530))</f>
        <v/>
      </c>
      <c r="D10530">
        <f>IF(B10530="","",HOUR(A10530))</f>
        <v/>
      </c>
      <c r="E10530">
        <f>IF(B10530="","",IF(INPUT!$I$1="","",IF(C10530&lt;(INT(INPUT!$I$1)-INPUT!$I$2),"Off Meds",IF(C10530&lt;=(INT(INPUT!$I$1)+INPUT!$I$2),"Washout","On Meds"))))</f>
        <v/>
      </c>
      <c r="F10530">
        <f>IF(B10530="","",1.509*(LN(B10530)^1.084-5.381))</f>
        <v/>
      </c>
      <c r="G10530">
        <f>IF(F10530="","",IF(F10530&lt;0,10*F10530^2,0))</f>
        <v/>
      </c>
      <c r="H10530">
        <f>IF(F10530="","",IF(F10530&gt;0,10*F10530^2,0))</f>
        <v/>
      </c>
    </row>
    <row r="10531">
      <c r="A10531">
        <f>Input!A10531</f>
        <v/>
      </c>
      <c r="B10531">
        <f>IF(ISNUMBER(Input!B10531),IF(AND(Input!B10531&gt;=20,Input!B10531&lt;=700),Input!B10531,""),"")</f>
        <v/>
      </c>
      <c r="C10531">
        <f>IF(B10531="","",INT(A10531))</f>
        <v/>
      </c>
      <c r="D10531">
        <f>IF(B10531="","",HOUR(A10531))</f>
        <v/>
      </c>
      <c r="E10531">
        <f>IF(B10531="","",IF(INPUT!$I$1="","",IF(C10531&lt;(INT(INPUT!$I$1)-INPUT!$I$2),"Off Meds",IF(C10531&lt;=(INT(INPUT!$I$1)+INPUT!$I$2),"Washout","On Meds"))))</f>
        <v/>
      </c>
      <c r="F10531">
        <f>IF(B10531="","",1.509*(LN(B10531)^1.084-5.381))</f>
        <v/>
      </c>
      <c r="G10531">
        <f>IF(F10531="","",IF(F10531&lt;0,10*F10531^2,0))</f>
        <v/>
      </c>
      <c r="H10531">
        <f>IF(F10531="","",IF(F10531&gt;0,10*F10531^2,0))</f>
        <v/>
      </c>
    </row>
    <row r="10532">
      <c r="A10532">
        <f>Input!A10532</f>
        <v/>
      </c>
      <c r="B10532">
        <f>IF(ISNUMBER(Input!B10532),IF(AND(Input!B10532&gt;=20,Input!B10532&lt;=700),Input!B10532,""),"")</f>
        <v/>
      </c>
      <c r="C10532">
        <f>IF(B10532="","",INT(A10532))</f>
        <v/>
      </c>
      <c r="D10532">
        <f>IF(B10532="","",HOUR(A10532))</f>
        <v/>
      </c>
      <c r="E10532">
        <f>IF(B10532="","",IF(INPUT!$I$1="","",IF(C10532&lt;(INT(INPUT!$I$1)-INPUT!$I$2),"Off Meds",IF(C10532&lt;=(INT(INPUT!$I$1)+INPUT!$I$2),"Washout","On Meds"))))</f>
        <v/>
      </c>
      <c r="F10532">
        <f>IF(B10532="","",1.509*(LN(B10532)^1.084-5.381))</f>
        <v/>
      </c>
      <c r="G10532">
        <f>IF(F10532="","",IF(F10532&lt;0,10*F10532^2,0))</f>
        <v/>
      </c>
      <c r="H10532">
        <f>IF(F10532="","",IF(F10532&gt;0,10*F10532^2,0))</f>
        <v/>
      </c>
    </row>
    <row r="10533">
      <c r="A10533">
        <f>Input!A10533</f>
        <v/>
      </c>
      <c r="B10533">
        <f>IF(ISNUMBER(Input!B10533),IF(AND(Input!B10533&gt;=20,Input!B10533&lt;=700),Input!B10533,""),"")</f>
        <v/>
      </c>
      <c r="C10533">
        <f>IF(B10533="","",INT(A10533))</f>
        <v/>
      </c>
      <c r="D10533">
        <f>IF(B10533="","",HOUR(A10533))</f>
        <v/>
      </c>
      <c r="E10533">
        <f>IF(B10533="","",IF(INPUT!$I$1="","",IF(C10533&lt;(INT(INPUT!$I$1)-INPUT!$I$2),"Off Meds",IF(C10533&lt;=(INT(INPUT!$I$1)+INPUT!$I$2),"Washout","On Meds"))))</f>
        <v/>
      </c>
      <c r="F10533">
        <f>IF(B10533="","",1.509*(LN(B10533)^1.084-5.381))</f>
        <v/>
      </c>
      <c r="G10533">
        <f>IF(F10533="","",IF(F10533&lt;0,10*F10533^2,0))</f>
        <v/>
      </c>
      <c r="H10533">
        <f>IF(F10533="","",IF(F10533&gt;0,10*F10533^2,0))</f>
        <v/>
      </c>
    </row>
    <row r="10534">
      <c r="A10534">
        <f>Input!A10534</f>
        <v/>
      </c>
      <c r="B10534">
        <f>IF(ISNUMBER(Input!B10534),IF(AND(Input!B10534&gt;=20,Input!B10534&lt;=700),Input!B10534,""),"")</f>
        <v/>
      </c>
      <c r="C10534">
        <f>IF(B10534="","",INT(A10534))</f>
        <v/>
      </c>
      <c r="D10534">
        <f>IF(B10534="","",HOUR(A10534))</f>
        <v/>
      </c>
      <c r="E10534">
        <f>IF(B10534="","",IF(INPUT!$I$1="","",IF(C10534&lt;(INT(INPUT!$I$1)-INPUT!$I$2),"Off Meds",IF(C10534&lt;=(INT(INPUT!$I$1)+INPUT!$I$2),"Washout","On Meds"))))</f>
        <v/>
      </c>
      <c r="F10534">
        <f>IF(B10534="","",1.509*(LN(B10534)^1.084-5.381))</f>
        <v/>
      </c>
      <c r="G10534">
        <f>IF(F10534="","",IF(F10534&lt;0,10*F10534^2,0))</f>
        <v/>
      </c>
      <c r="H10534">
        <f>IF(F10534="","",IF(F10534&gt;0,10*F10534^2,0))</f>
        <v/>
      </c>
    </row>
    <row r="10535">
      <c r="A10535">
        <f>Input!A10535</f>
        <v/>
      </c>
      <c r="B10535">
        <f>IF(ISNUMBER(Input!B10535),IF(AND(Input!B10535&gt;=20,Input!B10535&lt;=700),Input!B10535,""),"")</f>
        <v/>
      </c>
      <c r="C10535">
        <f>IF(B10535="","",INT(A10535))</f>
        <v/>
      </c>
      <c r="D10535">
        <f>IF(B10535="","",HOUR(A10535))</f>
        <v/>
      </c>
      <c r="E10535">
        <f>IF(B10535="","",IF(INPUT!$I$1="","",IF(C10535&lt;(INT(INPUT!$I$1)-INPUT!$I$2),"Off Meds",IF(C10535&lt;=(INT(INPUT!$I$1)+INPUT!$I$2),"Washout","On Meds"))))</f>
        <v/>
      </c>
      <c r="F10535">
        <f>IF(B10535="","",1.509*(LN(B10535)^1.084-5.381))</f>
        <v/>
      </c>
      <c r="G10535">
        <f>IF(F10535="","",IF(F10535&lt;0,10*F10535^2,0))</f>
        <v/>
      </c>
      <c r="H10535">
        <f>IF(F10535="","",IF(F10535&gt;0,10*F10535^2,0))</f>
        <v/>
      </c>
    </row>
    <row r="10536">
      <c r="A10536">
        <f>Input!A10536</f>
        <v/>
      </c>
      <c r="B10536">
        <f>IF(ISNUMBER(Input!B10536),IF(AND(Input!B10536&gt;=20,Input!B10536&lt;=700),Input!B10536,""),"")</f>
        <v/>
      </c>
      <c r="C10536">
        <f>IF(B10536="","",INT(A10536))</f>
        <v/>
      </c>
      <c r="D10536">
        <f>IF(B10536="","",HOUR(A10536))</f>
        <v/>
      </c>
      <c r="E10536">
        <f>IF(B10536="","",IF(INPUT!$I$1="","",IF(C10536&lt;(INT(INPUT!$I$1)-INPUT!$I$2),"Off Meds",IF(C10536&lt;=(INT(INPUT!$I$1)+INPUT!$I$2),"Washout","On Meds"))))</f>
        <v/>
      </c>
      <c r="F10536">
        <f>IF(B10536="","",1.509*(LN(B10536)^1.084-5.381))</f>
        <v/>
      </c>
      <c r="G10536">
        <f>IF(F10536="","",IF(F10536&lt;0,10*F10536^2,0))</f>
        <v/>
      </c>
      <c r="H10536">
        <f>IF(F10536="","",IF(F10536&gt;0,10*F10536^2,0))</f>
        <v/>
      </c>
    </row>
    <row r="10537">
      <c r="A10537">
        <f>Input!A10537</f>
        <v/>
      </c>
      <c r="B10537">
        <f>IF(ISNUMBER(Input!B10537),IF(AND(Input!B10537&gt;=20,Input!B10537&lt;=700),Input!B10537,""),"")</f>
        <v/>
      </c>
      <c r="C10537">
        <f>IF(B10537="","",INT(A10537))</f>
        <v/>
      </c>
      <c r="D10537">
        <f>IF(B10537="","",HOUR(A10537))</f>
        <v/>
      </c>
      <c r="E10537">
        <f>IF(B10537="","",IF(INPUT!$I$1="","",IF(C10537&lt;(INT(INPUT!$I$1)-INPUT!$I$2),"Off Meds",IF(C10537&lt;=(INT(INPUT!$I$1)+INPUT!$I$2),"Washout","On Meds"))))</f>
        <v/>
      </c>
      <c r="F10537">
        <f>IF(B10537="","",1.509*(LN(B10537)^1.084-5.381))</f>
        <v/>
      </c>
      <c r="G10537">
        <f>IF(F10537="","",IF(F10537&lt;0,10*F10537^2,0))</f>
        <v/>
      </c>
      <c r="H10537">
        <f>IF(F10537="","",IF(F10537&gt;0,10*F10537^2,0))</f>
        <v/>
      </c>
    </row>
    <row r="10538">
      <c r="A10538">
        <f>Input!A10538</f>
        <v/>
      </c>
      <c r="B10538">
        <f>IF(ISNUMBER(Input!B10538),IF(AND(Input!B10538&gt;=20,Input!B10538&lt;=700),Input!B10538,""),"")</f>
        <v/>
      </c>
      <c r="C10538">
        <f>IF(B10538="","",INT(A10538))</f>
        <v/>
      </c>
      <c r="D10538">
        <f>IF(B10538="","",HOUR(A10538))</f>
        <v/>
      </c>
      <c r="E10538">
        <f>IF(B10538="","",IF(INPUT!$I$1="","",IF(C10538&lt;(INT(INPUT!$I$1)-INPUT!$I$2),"Off Meds",IF(C10538&lt;=(INT(INPUT!$I$1)+INPUT!$I$2),"Washout","On Meds"))))</f>
        <v/>
      </c>
      <c r="F10538">
        <f>IF(B10538="","",1.509*(LN(B10538)^1.084-5.381))</f>
        <v/>
      </c>
      <c r="G10538">
        <f>IF(F10538="","",IF(F10538&lt;0,10*F10538^2,0))</f>
        <v/>
      </c>
      <c r="H10538">
        <f>IF(F10538="","",IF(F10538&gt;0,10*F10538^2,0))</f>
        <v/>
      </c>
    </row>
    <row r="10539">
      <c r="A10539">
        <f>Input!A10539</f>
        <v/>
      </c>
      <c r="B10539">
        <f>IF(ISNUMBER(Input!B10539),IF(AND(Input!B10539&gt;=20,Input!B10539&lt;=700),Input!B10539,""),"")</f>
        <v/>
      </c>
      <c r="C10539">
        <f>IF(B10539="","",INT(A10539))</f>
        <v/>
      </c>
      <c r="D10539">
        <f>IF(B10539="","",HOUR(A10539))</f>
        <v/>
      </c>
      <c r="E10539">
        <f>IF(B10539="","",IF(INPUT!$I$1="","",IF(C10539&lt;(INT(INPUT!$I$1)-INPUT!$I$2),"Off Meds",IF(C10539&lt;=(INT(INPUT!$I$1)+INPUT!$I$2),"Washout","On Meds"))))</f>
        <v/>
      </c>
      <c r="F10539">
        <f>IF(B10539="","",1.509*(LN(B10539)^1.084-5.381))</f>
        <v/>
      </c>
      <c r="G10539">
        <f>IF(F10539="","",IF(F10539&lt;0,10*F10539^2,0))</f>
        <v/>
      </c>
      <c r="H10539">
        <f>IF(F10539="","",IF(F10539&gt;0,10*F10539^2,0))</f>
        <v/>
      </c>
    </row>
    <row r="10540">
      <c r="A10540">
        <f>Input!A10540</f>
        <v/>
      </c>
      <c r="B10540">
        <f>IF(ISNUMBER(Input!B10540),IF(AND(Input!B10540&gt;=20,Input!B10540&lt;=700),Input!B10540,""),"")</f>
        <v/>
      </c>
      <c r="C10540">
        <f>IF(B10540="","",INT(A10540))</f>
        <v/>
      </c>
      <c r="D10540">
        <f>IF(B10540="","",HOUR(A10540))</f>
        <v/>
      </c>
      <c r="E10540">
        <f>IF(B10540="","",IF(INPUT!$I$1="","",IF(C10540&lt;(INT(INPUT!$I$1)-INPUT!$I$2),"Off Meds",IF(C10540&lt;=(INT(INPUT!$I$1)+INPUT!$I$2),"Washout","On Meds"))))</f>
        <v/>
      </c>
      <c r="F10540">
        <f>IF(B10540="","",1.509*(LN(B10540)^1.084-5.381))</f>
        <v/>
      </c>
      <c r="G10540">
        <f>IF(F10540="","",IF(F10540&lt;0,10*F10540^2,0))</f>
        <v/>
      </c>
      <c r="H10540">
        <f>IF(F10540="","",IF(F10540&gt;0,10*F10540^2,0))</f>
        <v/>
      </c>
    </row>
    <row r="10541">
      <c r="A10541">
        <f>Input!A10541</f>
        <v/>
      </c>
      <c r="B10541">
        <f>IF(ISNUMBER(Input!B10541),IF(AND(Input!B10541&gt;=20,Input!B10541&lt;=700),Input!B10541,""),"")</f>
        <v/>
      </c>
      <c r="C10541">
        <f>IF(B10541="","",INT(A10541))</f>
        <v/>
      </c>
      <c r="D10541">
        <f>IF(B10541="","",HOUR(A10541))</f>
        <v/>
      </c>
      <c r="E10541">
        <f>IF(B10541="","",IF(INPUT!$I$1="","",IF(C10541&lt;(INT(INPUT!$I$1)-INPUT!$I$2),"Off Meds",IF(C10541&lt;=(INT(INPUT!$I$1)+INPUT!$I$2),"Washout","On Meds"))))</f>
        <v/>
      </c>
      <c r="F10541">
        <f>IF(B10541="","",1.509*(LN(B10541)^1.084-5.381))</f>
        <v/>
      </c>
      <c r="G10541">
        <f>IF(F10541="","",IF(F10541&lt;0,10*F10541^2,0))</f>
        <v/>
      </c>
      <c r="H10541">
        <f>IF(F10541="","",IF(F10541&gt;0,10*F10541^2,0))</f>
        <v/>
      </c>
    </row>
    <row r="10542">
      <c r="A10542">
        <f>Input!A10542</f>
        <v/>
      </c>
      <c r="B10542">
        <f>IF(ISNUMBER(Input!B10542),IF(AND(Input!B10542&gt;=20,Input!B10542&lt;=700),Input!B10542,""),"")</f>
        <v/>
      </c>
      <c r="C10542">
        <f>IF(B10542="","",INT(A10542))</f>
        <v/>
      </c>
      <c r="D10542">
        <f>IF(B10542="","",HOUR(A10542))</f>
        <v/>
      </c>
      <c r="E10542">
        <f>IF(B10542="","",IF(INPUT!$I$1="","",IF(C10542&lt;(INT(INPUT!$I$1)-INPUT!$I$2),"Off Meds",IF(C10542&lt;=(INT(INPUT!$I$1)+INPUT!$I$2),"Washout","On Meds"))))</f>
        <v/>
      </c>
      <c r="F10542">
        <f>IF(B10542="","",1.509*(LN(B10542)^1.084-5.381))</f>
        <v/>
      </c>
      <c r="G10542">
        <f>IF(F10542="","",IF(F10542&lt;0,10*F10542^2,0))</f>
        <v/>
      </c>
      <c r="H10542">
        <f>IF(F10542="","",IF(F10542&gt;0,10*F10542^2,0))</f>
        <v/>
      </c>
    </row>
    <row r="10543">
      <c r="A10543">
        <f>Input!A10543</f>
        <v/>
      </c>
      <c r="B10543">
        <f>IF(ISNUMBER(Input!B10543),IF(AND(Input!B10543&gt;=20,Input!B10543&lt;=700),Input!B10543,""),"")</f>
        <v/>
      </c>
      <c r="C10543">
        <f>IF(B10543="","",INT(A10543))</f>
        <v/>
      </c>
      <c r="D10543">
        <f>IF(B10543="","",HOUR(A10543))</f>
        <v/>
      </c>
      <c r="E10543">
        <f>IF(B10543="","",IF(INPUT!$I$1="","",IF(C10543&lt;(INT(INPUT!$I$1)-INPUT!$I$2),"Off Meds",IF(C10543&lt;=(INT(INPUT!$I$1)+INPUT!$I$2),"Washout","On Meds"))))</f>
        <v/>
      </c>
      <c r="F10543">
        <f>IF(B10543="","",1.509*(LN(B10543)^1.084-5.381))</f>
        <v/>
      </c>
      <c r="G10543">
        <f>IF(F10543="","",IF(F10543&lt;0,10*F10543^2,0))</f>
        <v/>
      </c>
      <c r="H10543">
        <f>IF(F10543="","",IF(F10543&gt;0,10*F10543^2,0))</f>
        <v/>
      </c>
    </row>
    <row r="10544">
      <c r="A10544">
        <f>Input!A10544</f>
        <v/>
      </c>
      <c r="B10544">
        <f>IF(ISNUMBER(Input!B10544),IF(AND(Input!B10544&gt;=20,Input!B10544&lt;=700),Input!B10544,""),"")</f>
        <v/>
      </c>
      <c r="C10544">
        <f>IF(B10544="","",INT(A10544))</f>
        <v/>
      </c>
      <c r="D10544">
        <f>IF(B10544="","",HOUR(A10544))</f>
        <v/>
      </c>
      <c r="E10544">
        <f>IF(B10544="","",IF(INPUT!$I$1="","",IF(C10544&lt;(INT(INPUT!$I$1)-INPUT!$I$2),"Off Meds",IF(C10544&lt;=(INT(INPUT!$I$1)+INPUT!$I$2),"Washout","On Meds"))))</f>
        <v/>
      </c>
      <c r="F10544">
        <f>IF(B10544="","",1.509*(LN(B10544)^1.084-5.381))</f>
        <v/>
      </c>
      <c r="G10544">
        <f>IF(F10544="","",IF(F10544&lt;0,10*F10544^2,0))</f>
        <v/>
      </c>
      <c r="H10544">
        <f>IF(F10544="","",IF(F10544&gt;0,10*F10544^2,0))</f>
        <v/>
      </c>
    </row>
    <row r="10545">
      <c r="A10545">
        <f>Input!A10545</f>
        <v/>
      </c>
      <c r="B10545">
        <f>IF(ISNUMBER(Input!B10545),IF(AND(Input!B10545&gt;=20,Input!B10545&lt;=700),Input!B10545,""),"")</f>
        <v/>
      </c>
      <c r="C10545">
        <f>IF(B10545="","",INT(A10545))</f>
        <v/>
      </c>
      <c r="D10545">
        <f>IF(B10545="","",HOUR(A10545))</f>
        <v/>
      </c>
      <c r="E10545">
        <f>IF(B10545="","",IF(INPUT!$I$1="","",IF(C10545&lt;(INT(INPUT!$I$1)-INPUT!$I$2),"Off Meds",IF(C10545&lt;=(INT(INPUT!$I$1)+INPUT!$I$2),"Washout","On Meds"))))</f>
        <v/>
      </c>
      <c r="F10545">
        <f>IF(B10545="","",1.509*(LN(B10545)^1.084-5.381))</f>
        <v/>
      </c>
      <c r="G10545">
        <f>IF(F10545="","",IF(F10545&lt;0,10*F10545^2,0))</f>
        <v/>
      </c>
      <c r="H10545">
        <f>IF(F10545="","",IF(F10545&gt;0,10*F10545^2,0))</f>
        <v/>
      </c>
    </row>
    <row r="10546">
      <c r="A10546">
        <f>Input!A10546</f>
        <v/>
      </c>
      <c r="B10546">
        <f>IF(ISNUMBER(Input!B10546),IF(AND(Input!B10546&gt;=20,Input!B10546&lt;=700),Input!B10546,""),"")</f>
        <v/>
      </c>
      <c r="C10546">
        <f>IF(B10546="","",INT(A10546))</f>
        <v/>
      </c>
      <c r="D10546">
        <f>IF(B10546="","",HOUR(A10546))</f>
        <v/>
      </c>
      <c r="E10546">
        <f>IF(B10546="","",IF(INPUT!$I$1="","",IF(C10546&lt;(INT(INPUT!$I$1)-INPUT!$I$2),"Off Meds",IF(C10546&lt;=(INT(INPUT!$I$1)+INPUT!$I$2),"Washout","On Meds"))))</f>
        <v/>
      </c>
      <c r="F10546">
        <f>IF(B10546="","",1.509*(LN(B10546)^1.084-5.381))</f>
        <v/>
      </c>
      <c r="G10546">
        <f>IF(F10546="","",IF(F10546&lt;0,10*F10546^2,0))</f>
        <v/>
      </c>
      <c r="H10546">
        <f>IF(F10546="","",IF(F10546&gt;0,10*F10546^2,0))</f>
        <v/>
      </c>
    </row>
    <row r="10547">
      <c r="A10547">
        <f>Input!A10547</f>
        <v/>
      </c>
      <c r="B10547">
        <f>IF(ISNUMBER(Input!B10547),IF(AND(Input!B10547&gt;=20,Input!B10547&lt;=700),Input!B10547,""),"")</f>
        <v/>
      </c>
      <c r="C10547">
        <f>IF(B10547="","",INT(A10547))</f>
        <v/>
      </c>
      <c r="D10547">
        <f>IF(B10547="","",HOUR(A10547))</f>
        <v/>
      </c>
      <c r="E10547">
        <f>IF(B10547="","",IF(INPUT!$I$1="","",IF(C10547&lt;(INT(INPUT!$I$1)-INPUT!$I$2),"Off Meds",IF(C10547&lt;=(INT(INPUT!$I$1)+INPUT!$I$2),"Washout","On Meds"))))</f>
        <v/>
      </c>
      <c r="F10547">
        <f>IF(B10547="","",1.509*(LN(B10547)^1.084-5.381))</f>
        <v/>
      </c>
      <c r="G10547">
        <f>IF(F10547="","",IF(F10547&lt;0,10*F10547^2,0))</f>
        <v/>
      </c>
      <c r="H10547">
        <f>IF(F10547="","",IF(F10547&gt;0,10*F10547^2,0))</f>
        <v/>
      </c>
    </row>
    <row r="10548">
      <c r="A10548">
        <f>Input!A10548</f>
        <v/>
      </c>
      <c r="B10548">
        <f>IF(ISNUMBER(Input!B10548),IF(AND(Input!B10548&gt;=20,Input!B10548&lt;=700),Input!B10548,""),"")</f>
        <v/>
      </c>
      <c r="C10548">
        <f>IF(B10548="","",INT(A10548))</f>
        <v/>
      </c>
      <c r="D10548">
        <f>IF(B10548="","",HOUR(A10548))</f>
        <v/>
      </c>
      <c r="E10548">
        <f>IF(B10548="","",IF(INPUT!$I$1="","",IF(C10548&lt;(INT(INPUT!$I$1)-INPUT!$I$2),"Off Meds",IF(C10548&lt;=(INT(INPUT!$I$1)+INPUT!$I$2),"Washout","On Meds"))))</f>
        <v/>
      </c>
      <c r="F10548">
        <f>IF(B10548="","",1.509*(LN(B10548)^1.084-5.381))</f>
        <v/>
      </c>
      <c r="G10548">
        <f>IF(F10548="","",IF(F10548&lt;0,10*F10548^2,0))</f>
        <v/>
      </c>
      <c r="H10548">
        <f>IF(F10548="","",IF(F10548&gt;0,10*F10548^2,0))</f>
        <v/>
      </c>
    </row>
    <row r="10549">
      <c r="A10549">
        <f>Input!A10549</f>
        <v/>
      </c>
      <c r="B10549">
        <f>IF(ISNUMBER(Input!B10549),IF(AND(Input!B10549&gt;=20,Input!B10549&lt;=700),Input!B10549,""),"")</f>
        <v/>
      </c>
      <c r="C10549">
        <f>IF(B10549="","",INT(A10549))</f>
        <v/>
      </c>
      <c r="D10549">
        <f>IF(B10549="","",HOUR(A10549))</f>
        <v/>
      </c>
      <c r="E10549">
        <f>IF(B10549="","",IF(INPUT!$I$1="","",IF(C10549&lt;(INT(INPUT!$I$1)-INPUT!$I$2),"Off Meds",IF(C10549&lt;=(INT(INPUT!$I$1)+INPUT!$I$2),"Washout","On Meds"))))</f>
        <v/>
      </c>
      <c r="F10549">
        <f>IF(B10549="","",1.509*(LN(B10549)^1.084-5.381))</f>
        <v/>
      </c>
      <c r="G10549">
        <f>IF(F10549="","",IF(F10549&lt;0,10*F10549^2,0))</f>
        <v/>
      </c>
      <c r="H10549">
        <f>IF(F10549="","",IF(F10549&gt;0,10*F10549^2,0))</f>
        <v/>
      </c>
    </row>
    <row r="10550">
      <c r="A10550">
        <f>Input!A10550</f>
        <v/>
      </c>
      <c r="B10550">
        <f>IF(ISNUMBER(Input!B10550),IF(AND(Input!B10550&gt;=20,Input!B10550&lt;=700),Input!B10550,""),"")</f>
        <v/>
      </c>
      <c r="C10550">
        <f>IF(B10550="","",INT(A10550))</f>
        <v/>
      </c>
      <c r="D10550">
        <f>IF(B10550="","",HOUR(A10550))</f>
        <v/>
      </c>
      <c r="E10550">
        <f>IF(B10550="","",IF(INPUT!$I$1="","",IF(C10550&lt;(INT(INPUT!$I$1)-INPUT!$I$2),"Off Meds",IF(C10550&lt;=(INT(INPUT!$I$1)+INPUT!$I$2),"Washout","On Meds"))))</f>
        <v/>
      </c>
      <c r="F10550">
        <f>IF(B10550="","",1.509*(LN(B10550)^1.084-5.381))</f>
        <v/>
      </c>
      <c r="G10550">
        <f>IF(F10550="","",IF(F10550&lt;0,10*F10550^2,0))</f>
        <v/>
      </c>
      <c r="H10550">
        <f>IF(F10550="","",IF(F10550&gt;0,10*F10550^2,0))</f>
        <v/>
      </c>
    </row>
    <row r="10551">
      <c r="A10551">
        <f>Input!A10551</f>
        <v/>
      </c>
      <c r="B10551">
        <f>IF(ISNUMBER(Input!B10551),IF(AND(Input!B10551&gt;=20,Input!B10551&lt;=700),Input!B10551,""),"")</f>
        <v/>
      </c>
      <c r="C10551">
        <f>IF(B10551="","",INT(A10551))</f>
        <v/>
      </c>
      <c r="D10551">
        <f>IF(B10551="","",HOUR(A10551))</f>
        <v/>
      </c>
      <c r="E10551">
        <f>IF(B10551="","",IF(INPUT!$I$1="","",IF(C10551&lt;(INT(INPUT!$I$1)-INPUT!$I$2),"Off Meds",IF(C10551&lt;=(INT(INPUT!$I$1)+INPUT!$I$2),"Washout","On Meds"))))</f>
        <v/>
      </c>
      <c r="F10551">
        <f>IF(B10551="","",1.509*(LN(B10551)^1.084-5.381))</f>
        <v/>
      </c>
      <c r="G10551">
        <f>IF(F10551="","",IF(F10551&lt;0,10*F10551^2,0))</f>
        <v/>
      </c>
      <c r="H10551">
        <f>IF(F10551="","",IF(F10551&gt;0,10*F10551^2,0))</f>
        <v/>
      </c>
    </row>
    <row r="10552">
      <c r="A10552">
        <f>Input!A10552</f>
        <v/>
      </c>
      <c r="B10552">
        <f>IF(ISNUMBER(Input!B10552),IF(AND(Input!B10552&gt;=20,Input!B10552&lt;=700),Input!B10552,""),"")</f>
        <v/>
      </c>
      <c r="C10552">
        <f>IF(B10552="","",INT(A10552))</f>
        <v/>
      </c>
      <c r="D10552">
        <f>IF(B10552="","",HOUR(A10552))</f>
        <v/>
      </c>
      <c r="E10552">
        <f>IF(B10552="","",IF(INPUT!$I$1="","",IF(C10552&lt;(INT(INPUT!$I$1)-INPUT!$I$2),"Off Meds",IF(C10552&lt;=(INT(INPUT!$I$1)+INPUT!$I$2),"Washout","On Meds"))))</f>
        <v/>
      </c>
      <c r="F10552">
        <f>IF(B10552="","",1.509*(LN(B10552)^1.084-5.381))</f>
        <v/>
      </c>
      <c r="G10552">
        <f>IF(F10552="","",IF(F10552&lt;0,10*F10552^2,0))</f>
        <v/>
      </c>
      <c r="H10552">
        <f>IF(F10552="","",IF(F10552&gt;0,10*F10552^2,0))</f>
        <v/>
      </c>
    </row>
    <row r="10553">
      <c r="A10553">
        <f>Input!A10553</f>
        <v/>
      </c>
      <c r="B10553">
        <f>IF(ISNUMBER(Input!B10553),IF(AND(Input!B10553&gt;=20,Input!B10553&lt;=700),Input!B10553,""),"")</f>
        <v/>
      </c>
      <c r="C10553">
        <f>IF(B10553="","",INT(A10553))</f>
        <v/>
      </c>
      <c r="D10553">
        <f>IF(B10553="","",HOUR(A10553))</f>
        <v/>
      </c>
      <c r="E10553">
        <f>IF(B10553="","",IF(INPUT!$I$1="","",IF(C10553&lt;(INT(INPUT!$I$1)-INPUT!$I$2),"Off Meds",IF(C10553&lt;=(INT(INPUT!$I$1)+INPUT!$I$2),"Washout","On Meds"))))</f>
        <v/>
      </c>
      <c r="F10553">
        <f>IF(B10553="","",1.509*(LN(B10553)^1.084-5.381))</f>
        <v/>
      </c>
      <c r="G10553">
        <f>IF(F10553="","",IF(F10553&lt;0,10*F10553^2,0))</f>
        <v/>
      </c>
      <c r="H10553">
        <f>IF(F10553="","",IF(F10553&gt;0,10*F10553^2,0))</f>
        <v/>
      </c>
    </row>
    <row r="10554">
      <c r="A10554">
        <f>Input!A10554</f>
        <v/>
      </c>
      <c r="B10554">
        <f>IF(ISNUMBER(Input!B10554),IF(AND(Input!B10554&gt;=20,Input!B10554&lt;=700),Input!B10554,""),"")</f>
        <v/>
      </c>
      <c r="C10554">
        <f>IF(B10554="","",INT(A10554))</f>
        <v/>
      </c>
      <c r="D10554">
        <f>IF(B10554="","",HOUR(A10554))</f>
        <v/>
      </c>
      <c r="E10554">
        <f>IF(B10554="","",IF(INPUT!$I$1="","",IF(C10554&lt;(INT(INPUT!$I$1)-INPUT!$I$2),"Off Meds",IF(C10554&lt;=(INT(INPUT!$I$1)+INPUT!$I$2),"Washout","On Meds"))))</f>
        <v/>
      </c>
      <c r="F10554">
        <f>IF(B10554="","",1.509*(LN(B10554)^1.084-5.381))</f>
        <v/>
      </c>
      <c r="G10554">
        <f>IF(F10554="","",IF(F10554&lt;0,10*F10554^2,0))</f>
        <v/>
      </c>
      <c r="H10554">
        <f>IF(F10554="","",IF(F10554&gt;0,10*F10554^2,0))</f>
        <v/>
      </c>
    </row>
    <row r="10555">
      <c r="A10555">
        <f>Input!A10555</f>
        <v/>
      </c>
      <c r="B10555">
        <f>IF(ISNUMBER(Input!B10555),IF(AND(Input!B10555&gt;=20,Input!B10555&lt;=700),Input!B10555,""),"")</f>
        <v/>
      </c>
      <c r="C10555">
        <f>IF(B10555="","",INT(A10555))</f>
        <v/>
      </c>
      <c r="D10555">
        <f>IF(B10555="","",HOUR(A10555))</f>
        <v/>
      </c>
      <c r="E10555">
        <f>IF(B10555="","",IF(INPUT!$I$1="","",IF(C10555&lt;(INT(INPUT!$I$1)-INPUT!$I$2),"Off Meds",IF(C10555&lt;=(INT(INPUT!$I$1)+INPUT!$I$2),"Washout","On Meds"))))</f>
        <v/>
      </c>
      <c r="F10555">
        <f>IF(B10555="","",1.509*(LN(B10555)^1.084-5.381))</f>
        <v/>
      </c>
      <c r="G10555">
        <f>IF(F10555="","",IF(F10555&lt;0,10*F10555^2,0))</f>
        <v/>
      </c>
      <c r="H10555">
        <f>IF(F10555="","",IF(F10555&gt;0,10*F10555^2,0))</f>
        <v/>
      </c>
    </row>
    <row r="10556">
      <c r="A10556">
        <f>Input!A10556</f>
        <v/>
      </c>
      <c r="B10556">
        <f>IF(ISNUMBER(Input!B10556),IF(AND(Input!B10556&gt;=20,Input!B10556&lt;=700),Input!B10556,""),"")</f>
        <v/>
      </c>
      <c r="C10556">
        <f>IF(B10556="","",INT(A10556))</f>
        <v/>
      </c>
      <c r="D10556">
        <f>IF(B10556="","",HOUR(A10556))</f>
        <v/>
      </c>
      <c r="E10556">
        <f>IF(B10556="","",IF(INPUT!$I$1="","",IF(C10556&lt;(INT(INPUT!$I$1)-INPUT!$I$2),"Off Meds",IF(C10556&lt;=(INT(INPUT!$I$1)+INPUT!$I$2),"Washout","On Meds"))))</f>
        <v/>
      </c>
      <c r="F10556">
        <f>IF(B10556="","",1.509*(LN(B10556)^1.084-5.381))</f>
        <v/>
      </c>
      <c r="G10556">
        <f>IF(F10556="","",IF(F10556&lt;0,10*F10556^2,0))</f>
        <v/>
      </c>
      <c r="H10556">
        <f>IF(F10556="","",IF(F10556&gt;0,10*F10556^2,0))</f>
        <v/>
      </c>
    </row>
    <row r="10557">
      <c r="A10557">
        <f>Input!A10557</f>
        <v/>
      </c>
      <c r="B10557">
        <f>IF(ISNUMBER(Input!B10557),IF(AND(Input!B10557&gt;=20,Input!B10557&lt;=700),Input!B10557,""),"")</f>
        <v/>
      </c>
      <c r="C10557">
        <f>IF(B10557="","",INT(A10557))</f>
        <v/>
      </c>
      <c r="D10557">
        <f>IF(B10557="","",HOUR(A10557))</f>
        <v/>
      </c>
      <c r="E10557">
        <f>IF(B10557="","",IF(INPUT!$I$1="","",IF(C10557&lt;(INT(INPUT!$I$1)-INPUT!$I$2),"Off Meds",IF(C10557&lt;=(INT(INPUT!$I$1)+INPUT!$I$2),"Washout","On Meds"))))</f>
        <v/>
      </c>
      <c r="F10557">
        <f>IF(B10557="","",1.509*(LN(B10557)^1.084-5.381))</f>
        <v/>
      </c>
      <c r="G10557">
        <f>IF(F10557="","",IF(F10557&lt;0,10*F10557^2,0))</f>
        <v/>
      </c>
      <c r="H10557">
        <f>IF(F10557="","",IF(F10557&gt;0,10*F10557^2,0))</f>
        <v/>
      </c>
    </row>
    <row r="10558">
      <c r="A10558">
        <f>Input!A10558</f>
        <v/>
      </c>
      <c r="B10558">
        <f>IF(ISNUMBER(Input!B10558),IF(AND(Input!B10558&gt;=20,Input!B10558&lt;=700),Input!B10558,""),"")</f>
        <v/>
      </c>
      <c r="C10558">
        <f>IF(B10558="","",INT(A10558))</f>
        <v/>
      </c>
      <c r="D10558">
        <f>IF(B10558="","",HOUR(A10558))</f>
        <v/>
      </c>
      <c r="E10558">
        <f>IF(B10558="","",IF(INPUT!$I$1="","",IF(C10558&lt;(INT(INPUT!$I$1)-INPUT!$I$2),"Off Meds",IF(C10558&lt;=(INT(INPUT!$I$1)+INPUT!$I$2),"Washout","On Meds"))))</f>
        <v/>
      </c>
      <c r="F10558">
        <f>IF(B10558="","",1.509*(LN(B10558)^1.084-5.381))</f>
        <v/>
      </c>
      <c r="G10558">
        <f>IF(F10558="","",IF(F10558&lt;0,10*F10558^2,0))</f>
        <v/>
      </c>
      <c r="H10558">
        <f>IF(F10558="","",IF(F10558&gt;0,10*F10558^2,0))</f>
        <v/>
      </c>
    </row>
    <row r="10559">
      <c r="A10559">
        <f>Input!A10559</f>
        <v/>
      </c>
      <c r="B10559">
        <f>IF(ISNUMBER(Input!B10559),IF(AND(Input!B10559&gt;=20,Input!B10559&lt;=700),Input!B10559,""),"")</f>
        <v/>
      </c>
      <c r="C10559">
        <f>IF(B10559="","",INT(A10559))</f>
        <v/>
      </c>
      <c r="D10559">
        <f>IF(B10559="","",HOUR(A10559))</f>
        <v/>
      </c>
      <c r="E10559">
        <f>IF(B10559="","",IF(INPUT!$I$1="","",IF(C10559&lt;(INT(INPUT!$I$1)-INPUT!$I$2),"Off Meds",IF(C10559&lt;=(INT(INPUT!$I$1)+INPUT!$I$2),"Washout","On Meds"))))</f>
        <v/>
      </c>
      <c r="F10559">
        <f>IF(B10559="","",1.509*(LN(B10559)^1.084-5.381))</f>
        <v/>
      </c>
      <c r="G10559">
        <f>IF(F10559="","",IF(F10559&lt;0,10*F10559^2,0))</f>
        <v/>
      </c>
      <c r="H10559">
        <f>IF(F10559="","",IF(F10559&gt;0,10*F10559^2,0))</f>
        <v/>
      </c>
    </row>
    <row r="10560">
      <c r="A10560">
        <f>Input!A10560</f>
        <v/>
      </c>
      <c r="B10560">
        <f>IF(ISNUMBER(Input!B10560),IF(AND(Input!B10560&gt;=20,Input!B10560&lt;=700),Input!B10560,""),"")</f>
        <v/>
      </c>
      <c r="C10560">
        <f>IF(B10560="","",INT(A10560))</f>
        <v/>
      </c>
      <c r="D10560">
        <f>IF(B10560="","",HOUR(A10560))</f>
        <v/>
      </c>
      <c r="E10560">
        <f>IF(B10560="","",IF(INPUT!$I$1="","",IF(C10560&lt;(INT(INPUT!$I$1)-INPUT!$I$2),"Off Meds",IF(C10560&lt;=(INT(INPUT!$I$1)+INPUT!$I$2),"Washout","On Meds"))))</f>
        <v/>
      </c>
      <c r="F10560">
        <f>IF(B10560="","",1.509*(LN(B10560)^1.084-5.381))</f>
        <v/>
      </c>
      <c r="G10560">
        <f>IF(F10560="","",IF(F10560&lt;0,10*F10560^2,0))</f>
        <v/>
      </c>
      <c r="H10560">
        <f>IF(F10560="","",IF(F10560&gt;0,10*F10560^2,0))</f>
        <v/>
      </c>
    </row>
    <row r="10561">
      <c r="A10561">
        <f>Input!A10561</f>
        <v/>
      </c>
      <c r="B10561">
        <f>IF(ISNUMBER(Input!B10561),IF(AND(Input!B10561&gt;=20,Input!B10561&lt;=700),Input!B10561,""),"")</f>
        <v/>
      </c>
      <c r="C10561">
        <f>IF(B10561="","",INT(A10561))</f>
        <v/>
      </c>
      <c r="D10561">
        <f>IF(B10561="","",HOUR(A10561))</f>
        <v/>
      </c>
      <c r="E10561">
        <f>IF(B10561="","",IF(INPUT!$I$1="","",IF(C10561&lt;(INT(INPUT!$I$1)-INPUT!$I$2),"Off Meds",IF(C10561&lt;=(INT(INPUT!$I$1)+INPUT!$I$2),"Washout","On Meds"))))</f>
        <v/>
      </c>
      <c r="F10561">
        <f>IF(B10561="","",1.509*(LN(B10561)^1.084-5.381))</f>
        <v/>
      </c>
      <c r="G10561">
        <f>IF(F10561="","",IF(F10561&lt;0,10*F10561^2,0))</f>
        <v/>
      </c>
      <c r="H10561">
        <f>IF(F10561="","",IF(F10561&gt;0,10*F10561^2,0))</f>
        <v/>
      </c>
    </row>
    <row r="10562">
      <c r="A10562">
        <f>Input!A10562</f>
        <v/>
      </c>
      <c r="B10562">
        <f>IF(ISNUMBER(Input!B10562),IF(AND(Input!B10562&gt;=20,Input!B10562&lt;=700),Input!B10562,""),"")</f>
        <v/>
      </c>
      <c r="C10562">
        <f>IF(B10562="","",INT(A10562))</f>
        <v/>
      </c>
      <c r="D10562">
        <f>IF(B10562="","",HOUR(A10562))</f>
        <v/>
      </c>
      <c r="E10562">
        <f>IF(B10562="","",IF(INPUT!$I$1="","",IF(C10562&lt;(INT(INPUT!$I$1)-INPUT!$I$2),"Off Meds",IF(C10562&lt;=(INT(INPUT!$I$1)+INPUT!$I$2),"Washout","On Meds"))))</f>
        <v/>
      </c>
      <c r="F10562">
        <f>IF(B10562="","",1.509*(LN(B10562)^1.084-5.381))</f>
        <v/>
      </c>
      <c r="G10562">
        <f>IF(F10562="","",IF(F10562&lt;0,10*F10562^2,0))</f>
        <v/>
      </c>
      <c r="H10562">
        <f>IF(F10562="","",IF(F10562&gt;0,10*F10562^2,0))</f>
        <v/>
      </c>
    </row>
    <row r="10563">
      <c r="A10563">
        <f>Input!A10563</f>
        <v/>
      </c>
      <c r="B10563">
        <f>IF(ISNUMBER(Input!B10563),IF(AND(Input!B10563&gt;=20,Input!B10563&lt;=700),Input!B10563,""),"")</f>
        <v/>
      </c>
      <c r="C10563">
        <f>IF(B10563="","",INT(A10563))</f>
        <v/>
      </c>
      <c r="D10563">
        <f>IF(B10563="","",HOUR(A10563))</f>
        <v/>
      </c>
      <c r="E10563">
        <f>IF(B10563="","",IF(INPUT!$I$1="","",IF(C10563&lt;(INT(INPUT!$I$1)-INPUT!$I$2),"Off Meds",IF(C10563&lt;=(INT(INPUT!$I$1)+INPUT!$I$2),"Washout","On Meds"))))</f>
        <v/>
      </c>
      <c r="F10563">
        <f>IF(B10563="","",1.509*(LN(B10563)^1.084-5.381))</f>
        <v/>
      </c>
      <c r="G10563">
        <f>IF(F10563="","",IF(F10563&lt;0,10*F10563^2,0))</f>
        <v/>
      </c>
      <c r="H10563">
        <f>IF(F10563="","",IF(F10563&gt;0,10*F10563^2,0))</f>
        <v/>
      </c>
    </row>
    <row r="10564">
      <c r="A10564">
        <f>Input!A10564</f>
        <v/>
      </c>
      <c r="B10564">
        <f>IF(ISNUMBER(Input!B10564),IF(AND(Input!B10564&gt;=20,Input!B10564&lt;=700),Input!B10564,""),"")</f>
        <v/>
      </c>
      <c r="C10564">
        <f>IF(B10564="","",INT(A10564))</f>
        <v/>
      </c>
      <c r="D10564">
        <f>IF(B10564="","",HOUR(A10564))</f>
        <v/>
      </c>
      <c r="E10564">
        <f>IF(B10564="","",IF(INPUT!$I$1="","",IF(C10564&lt;(INT(INPUT!$I$1)-INPUT!$I$2),"Off Meds",IF(C10564&lt;=(INT(INPUT!$I$1)+INPUT!$I$2),"Washout","On Meds"))))</f>
        <v/>
      </c>
      <c r="F10564">
        <f>IF(B10564="","",1.509*(LN(B10564)^1.084-5.381))</f>
        <v/>
      </c>
      <c r="G10564">
        <f>IF(F10564="","",IF(F10564&lt;0,10*F10564^2,0))</f>
        <v/>
      </c>
      <c r="H10564">
        <f>IF(F10564="","",IF(F10564&gt;0,10*F10564^2,0))</f>
        <v/>
      </c>
    </row>
    <row r="10565">
      <c r="A10565">
        <f>Input!A10565</f>
        <v/>
      </c>
      <c r="B10565">
        <f>IF(ISNUMBER(Input!B10565),IF(AND(Input!B10565&gt;=20,Input!B10565&lt;=700),Input!B10565,""),"")</f>
        <v/>
      </c>
      <c r="C10565">
        <f>IF(B10565="","",INT(A10565))</f>
        <v/>
      </c>
      <c r="D10565">
        <f>IF(B10565="","",HOUR(A10565))</f>
        <v/>
      </c>
      <c r="E10565">
        <f>IF(B10565="","",IF(INPUT!$I$1="","",IF(C10565&lt;(INT(INPUT!$I$1)-INPUT!$I$2),"Off Meds",IF(C10565&lt;=(INT(INPUT!$I$1)+INPUT!$I$2),"Washout","On Meds"))))</f>
        <v/>
      </c>
      <c r="F10565">
        <f>IF(B10565="","",1.509*(LN(B10565)^1.084-5.381))</f>
        <v/>
      </c>
      <c r="G10565">
        <f>IF(F10565="","",IF(F10565&lt;0,10*F10565^2,0))</f>
        <v/>
      </c>
      <c r="H10565">
        <f>IF(F10565="","",IF(F10565&gt;0,10*F10565^2,0))</f>
        <v/>
      </c>
    </row>
    <row r="10566">
      <c r="A10566">
        <f>Input!A10566</f>
        <v/>
      </c>
      <c r="B10566">
        <f>IF(ISNUMBER(Input!B10566),IF(AND(Input!B10566&gt;=20,Input!B10566&lt;=700),Input!B10566,""),"")</f>
        <v/>
      </c>
      <c r="C10566">
        <f>IF(B10566="","",INT(A10566))</f>
        <v/>
      </c>
      <c r="D10566">
        <f>IF(B10566="","",HOUR(A10566))</f>
        <v/>
      </c>
      <c r="E10566">
        <f>IF(B10566="","",IF(INPUT!$I$1="","",IF(C10566&lt;(INT(INPUT!$I$1)-INPUT!$I$2),"Off Meds",IF(C10566&lt;=(INT(INPUT!$I$1)+INPUT!$I$2),"Washout","On Meds"))))</f>
        <v/>
      </c>
      <c r="F10566">
        <f>IF(B10566="","",1.509*(LN(B10566)^1.084-5.381))</f>
        <v/>
      </c>
      <c r="G10566">
        <f>IF(F10566="","",IF(F10566&lt;0,10*F10566^2,0))</f>
        <v/>
      </c>
      <c r="H10566">
        <f>IF(F10566="","",IF(F10566&gt;0,10*F10566^2,0))</f>
        <v/>
      </c>
    </row>
    <row r="10567">
      <c r="A10567">
        <f>Input!A10567</f>
        <v/>
      </c>
      <c r="B10567">
        <f>IF(ISNUMBER(Input!B10567),IF(AND(Input!B10567&gt;=20,Input!B10567&lt;=700),Input!B10567,""),"")</f>
        <v/>
      </c>
      <c r="C10567">
        <f>IF(B10567="","",INT(A10567))</f>
        <v/>
      </c>
      <c r="D10567">
        <f>IF(B10567="","",HOUR(A10567))</f>
        <v/>
      </c>
      <c r="E10567">
        <f>IF(B10567="","",IF(INPUT!$I$1="","",IF(C10567&lt;(INT(INPUT!$I$1)-INPUT!$I$2),"Off Meds",IF(C10567&lt;=(INT(INPUT!$I$1)+INPUT!$I$2),"Washout","On Meds"))))</f>
        <v/>
      </c>
      <c r="F10567">
        <f>IF(B10567="","",1.509*(LN(B10567)^1.084-5.381))</f>
        <v/>
      </c>
      <c r="G10567">
        <f>IF(F10567="","",IF(F10567&lt;0,10*F10567^2,0))</f>
        <v/>
      </c>
      <c r="H10567">
        <f>IF(F10567="","",IF(F10567&gt;0,10*F10567^2,0))</f>
        <v/>
      </c>
    </row>
    <row r="10568">
      <c r="A10568">
        <f>Input!A10568</f>
        <v/>
      </c>
      <c r="B10568">
        <f>IF(ISNUMBER(Input!B10568),IF(AND(Input!B10568&gt;=20,Input!B10568&lt;=700),Input!B10568,""),"")</f>
        <v/>
      </c>
      <c r="C10568">
        <f>IF(B10568="","",INT(A10568))</f>
        <v/>
      </c>
      <c r="D10568">
        <f>IF(B10568="","",HOUR(A10568))</f>
        <v/>
      </c>
      <c r="E10568">
        <f>IF(B10568="","",IF(INPUT!$I$1="","",IF(C10568&lt;(INT(INPUT!$I$1)-INPUT!$I$2),"Off Meds",IF(C10568&lt;=(INT(INPUT!$I$1)+INPUT!$I$2),"Washout","On Meds"))))</f>
        <v/>
      </c>
      <c r="F10568">
        <f>IF(B10568="","",1.509*(LN(B10568)^1.084-5.381))</f>
        <v/>
      </c>
      <c r="G10568">
        <f>IF(F10568="","",IF(F10568&lt;0,10*F10568^2,0))</f>
        <v/>
      </c>
      <c r="H10568">
        <f>IF(F10568="","",IF(F10568&gt;0,10*F10568^2,0))</f>
        <v/>
      </c>
    </row>
    <row r="10569">
      <c r="A10569">
        <f>Input!A10569</f>
        <v/>
      </c>
      <c r="B10569">
        <f>IF(ISNUMBER(Input!B10569),IF(AND(Input!B10569&gt;=20,Input!B10569&lt;=700),Input!B10569,""),"")</f>
        <v/>
      </c>
      <c r="C10569">
        <f>IF(B10569="","",INT(A10569))</f>
        <v/>
      </c>
      <c r="D10569">
        <f>IF(B10569="","",HOUR(A10569))</f>
        <v/>
      </c>
      <c r="E10569">
        <f>IF(B10569="","",IF(INPUT!$I$1="","",IF(C10569&lt;(INT(INPUT!$I$1)-INPUT!$I$2),"Off Meds",IF(C10569&lt;=(INT(INPUT!$I$1)+INPUT!$I$2),"Washout","On Meds"))))</f>
        <v/>
      </c>
      <c r="F10569">
        <f>IF(B10569="","",1.509*(LN(B10569)^1.084-5.381))</f>
        <v/>
      </c>
      <c r="G10569">
        <f>IF(F10569="","",IF(F10569&lt;0,10*F10569^2,0))</f>
        <v/>
      </c>
      <c r="H10569">
        <f>IF(F10569="","",IF(F10569&gt;0,10*F10569^2,0))</f>
        <v/>
      </c>
    </row>
    <row r="10570">
      <c r="A10570">
        <f>Input!A10570</f>
        <v/>
      </c>
      <c r="B10570">
        <f>IF(ISNUMBER(Input!B10570),IF(AND(Input!B10570&gt;=20,Input!B10570&lt;=700),Input!B10570,""),"")</f>
        <v/>
      </c>
      <c r="C10570">
        <f>IF(B10570="","",INT(A10570))</f>
        <v/>
      </c>
      <c r="D10570">
        <f>IF(B10570="","",HOUR(A10570))</f>
        <v/>
      </c>
      <c r="E10570">
        <f>IF(B10570="","",IF(INPUT!$I$1="","",IF(C10570&lt;(INT(INPUT!$I$1)-INPUT!$I$2),"Off Meds",IF(C10570&lt;=(INT(INPUT!$I$1)+INPUT!$I$2),"Washout","On Meds"))))</f>
        <v/>
      </c>
      <c r="F10570">
        <f>IF(B10570="","",1.509*(LN(B10570)^1.084-5.381))</f>
        <v/>
      </c>
      <c r="G10570">
        <f>IF(F10570="","",IF(F10570&lt;0,10*F10570^2,0))</f>
        <v/>
      </c>
      <c r="H10570">
        <f>IF(F10570="","",IF(F10570&gt;0,10*F10570^2,0))</f>
        <v/>
      </c>
    </row>
    <row r="10571">
      <c r="A10571">
        <f>Input!A10571</f>
        <v/>
      </c>
      <c r="B10571">
        <f>IF(ISNUMBER(Input!B10571),IF(AND(Input!B10571&gt;=20,Input!B10571&lt;=700),Input!B10571,""),"")</f>
        <v/>
      </c>
      <c r="C10571">
        <f>IF(B10571="","",INT(A10571))</f>
        <v/>
      </c>
      <c r="D10571">
        <f>IF(B10571="","",HOUR(A10571))</f>
        <v/>
      </c>
      <c r="E10571">
        <f>IF(B10571="","",IF(INPUT!$I$1="","",IF(C10571&lt;(INT(INPUT!$I$1)-INPUT!$I$2),"Off Meds",IF(C10571&lt;=(INT(INPUT!$I$1)+INPUT!$I$2),"Washout","On Meds"))))</f>
        <v/>
      </c>
      <c r="F10571">
        <f>IF(B10571="","",1.509*(LN(B10571)^1.084-5.381))</f>
        <v/>
      </c>
      <c r="G10571">
        <f>IF(F10571="","",IF(F10571&lt;0,10*F10571^2,0))</f>
        <v/>
      </c>
      <c r="H10571">
        <f>IF(F10571="","",IF(F10571&gt;0,10*F10571^2,0))</f>
        <v/>
      </c>
    </row>
    <row r="10572">
      <c r="A10572">
        <f>Input!A10572</f>
        <v/>
      </c>
      <c r="B10572">
        <f>IF(ISNUMBER(Input!B10572),IF(AND(Input!B10572&gt;=20,Input!B10572&lt;=700),Input!B10572,""),"")</f>
        <v/>
      </c>
      <c r="C10572">
        <f>IF(B10572="","",INT(A10572))</f>
        <v/>
      </c>
      <c r="D10572">
        <f>IF(B10572="","",HOUR(A10572))</f>
        <v/>
      </c>
      <c r="E10572">
        <f>IF(B10572="","",IF(INPUT!$I$1="","",IF(C10572&lt;(INT(INPUT!$I$1)-INPUT!$I$2),"Off Meds",IF(C10572&lt;=(INT(INPUT!$I$1)+INPUT!$I$2),"Washout","On Meds"))))</f>
        <v/>
      </c>
      <c r="F10572">
        <f>IF(B10572="","",1.509*(LN(B10572)^1.084-5.381))</f>
        <v/>
      </c>
      <c r="G10572">
        <f>IF(F10572="","",IF(F10572&lt;0,10*F10572^2,0))</f>
        <v/>
      </c>
      <c r="H10572">
        <f>IF(F10572="","",IF(F10572&gt;0,10*F10572^2,0))</f>
        <v/>
      </c>
    </row>
    <row r="10573">
      <c r="A10573">
        <f>Input!A10573</f>
        <v/>
      </c>
      <c r="B10573">
        <f>IF(ISNUMBER(Input!B10573),IF(AND(Input!B10573&gt;=20,Input!B10573&lt;=700),Input!B10573,""),"")</f>
        <v/>
      </c>
      <c r="C10573">
        <f>IF(B10573="","",INT(A10573))</f>
        <v/>
      </c>
      <c r="D10573">
        <f>IF(B10573="","",HOUR(A10573))</f>
        <v/>
      </c>
      <c r="E10573">
        <f>IF(B10573="","",IF(INPUT!$I$1="","",IF(C10573&lt;(INT(INPUT!$I$1)-INPUT!$I$2),"Off Meds",IF(C10573&lt;=(INT(INPUT!$I$1)+INPUT!$I$2),"Washout","On Meds"))))</f>
        <v/>
      </c>
      <c r="F10573">
        <f>IF(B10573="","",1.509*(LN(B10573)^1.084-5.381))</f>
        <v/>
      </c>
      <c r="G10573">
        <f>IF(F10573="","",IF(F10573&lt;0,10*F10573^2,0))</f>
        <v/>
      </c>
      <c r="H10573">
        <f>IF(F10573="","",IF(F10573&gt;0,10*F10573^2,0))</f>
        <v/>
      </c>
    </row>
    <row r="10574">
      <c r="A10574">
        <f>Input!A10574</f>
        <v/>
      </c>
      <c r="B10574">
        <f>IF(ISNUMBER(Input!B10574),IF(AND(Input!B10574&gt;=20,Input!B10574&lt;=700),Input!B10574,""),"")</f>
        <v/>
      </c>
      <c r="C10574">
        <f>IF(B10574="","",INT(A10574))</f>
        <v/>
      </c>
      <c r="D10574">
        <f>IF(B10574="","",HOUR(A10574))</f>
        <v/>
      </c>
      <c r="E10574">
        <f>IF(B10574="","",IF(INPUT!$I$1="","",IF(C10574&lt;(INT(INPUT!$I$1)-INPUT!$I$2),"Off Meds",IF(C10574&lt;=(INT(INPUT!$I$1)+INPUT!$I$2),"Washout","On Meds"))))</f>
        <v/>
      </c>
      <c r="F10574">
        <f>IF(B10574="","",1.509*(LN(B10574)^1.084-5.381))</f>
        <v/>
      </c>
      <c r="G10574">
        <f>IF(F10574="","",IF(F10574&lt;0,10*F10574^2,0))</f>
        <v/>
      </c>
      <c r="H10574">
        <f>IF(F10574="","",IF(F10574&gt;0,10*F10574^2,0))</f>
        <v/>
      </c>
    </row>
    <row r="10575">
      <c r="A10575">
        <f>Input!A10575</f>
        <v/>
      </c>
      <c r="B10575">
        <f>IF(ISNUMBER(Input!B10575),IF(AND(Input!B10575&gt;=20,Input!B10575&lt;=700),Input!B10575,""),"")</f>
        <v/>
      </c>
      <c r="C10575">
        <f>IF(B10575="","",INT(A10575))</f>
        <v/>
      </c>
      <c r="D10575">
        <f>IF(B10575="","",HOUR(A10575))</f>
        <v/>
      </c>
      <c r="E10575">
        <f>IF(B10575="","",IF(INPUT!$I$1="","",IF(C10575&lt;(INT(INPUT!$I$1)-INPUT!$I$2),"Off Meds",IF(C10575&lt;=(INT(INPUT!$I$1)+INPUT!$I$2),"Washout","On Meds"))))</f>
        <v/>
      </c>
      <c r="F10575">
        <f>IF(B10575="","",1.509*(LN(B10575)^1.084-5.381))</f>
        <v/>
      </c>
      <c r="G10575">
        <f>IF(F10575="","",IF(F10575&lt;0,10*F10575^2,0))</f>
        <v/>
      </c>
      <c r="H10575">
        <f>IF(F10575="","",IF(F10575&gt;0,10*F10575^2,0))</f>
        <v/>
      </c>
    </row>
    <row r="10576">
      <c r="A10576">
        <f>Input!A10576</f>
        <v/>
      </c>
      <c r="B10576">
        <f>IF(ISNUMBER(Input!B10576),IF(AND(Input!B10576&gt;=20,Input!B10576&lt;=700),Input!B10576,""),"")</f>
        <v/>
      </c>
      <c r="C10576">
        <f>IF(B10576="","",INT(A10576))</f>
        <v/>
      </c>
      <c r="D10576">
        <f>IF(B10576="","",HOUR(A10576))</f>
        <v/>
      </c>
      <c r="E10576">
        <f>IF(B10576="","",IF(INPUT!$I$1="","",IF(C10576&lt;(INT(INPUT!$I$1)-INPUT!$I$2),"Off Meds",IF(C10576&lt;=(INT(INPUT!$I$1)+INPUT!$I$2),"Washout","On Meds"))))</f>
        <v/>
      </c>
      <c r="F10576">
        <f>IF(B10576="","",1.509*(LN(B10576)^1.084-5.381))</f>
        <v/>
      </c>
      <c r="G10576">
        <f>IF(F10576="","",IF(F10576&lt;0,10*F10576^2,0))</f>
        <v/>
      </c>
      <c r="H10576">
        <f>IF(F10576="","",IF(F10576&gt;0,10*F10576^2,0))</f>
        <v/>
      </c>
    </row>
    <row r="10577">
      <c r="A10577">
        <f>Input!A10577</f>
        <v/>
      </c>
      <c r="B10577">
        <f>IF(ISNUMBER(Input!B10577),IF(AND(Input!B10577&gt;=20,Input!B10577&lt;=700),Input!B10577,""),"")</f>
        <v/>
      </c>
      <c r="C10577">
        <f>IF(B10577="","",INT(A10577))</f>
        <v/>
      </c>
      <c r="D10577">
        <f>IF(B10577="","",HOUR(A10577))</f>
        <v/>
      </c>
      <c r="E10577">
        <f>IF(B10577="","",IF(INPUT!$I$1="","",IF(C10577&lt;(INT(INPUT!$I$1)-INPUT!$I$2),"Off Meds",IF(C10577&lt;=(INT(INPUT!$I$1)+INPUT!$I$2),"Washout","On Meds"))))</f>
        <v/>
      </c>
      <c r="F10577">
        <f>IF(B10577="","",1.509*(LN(B10577)^1.084-5.381))</f>
        <v/>
      </c>
      <c r="G10577">
        <f>IF(F10577="","",IF(F10577&lt;0,10*F10577^2,0))</f>
        <v/>
      </c>
      <c r="H10577">
        <f>IF(F10577="","",IF(F10577&gt;0,10*F10577^2,0))</f>
        <v/>
      </c>
    </row>
    <row r="10578">
      <c r="A10578">
        <f>Input!A10578</f>
        <v/>
      </c>
      <c r="B10578">
        <f>IF(ISNUMBER(Input!B10578),IF(AND(Input!B10578&gt;=20,Input!B10578&lt;=700),Input!B10578,""),"")</f>
        <v/>
      </c>
      <c r="C10578">
        <f>IF(B10578="","",INT(A10578))</f>
        <v/>
      </c>
      <c r="D10578">
        <f>IF(B10578="","",HOUR(A10578))</f>
        <v/>
      </c>
      <c r="E10578">
        <f>IF(B10578="","",IF(INPUT!$I$1="","",IF(C10578&lt;(INT(INPUT!$I$1)-INPUT!$I$2),"Off Meds",IF(C10578&lt;=(INT(INPUT!$I$1)+INPUT!$I$2),"Washout","On Meds"))))</f>
        <v/>
      </c>
      <c r="F10578">
        <f>IF(B10578="","",1.509*(LN(B10578)^1.084-5.381))</f>
        <v/>
      </c>
      <c r="G10578">
        <f>IF(F10578="","",IF(F10578&lt;0,10*F10578^2,0))</f>
        <v/>
      </c>
      <c r="H10578">
        <f>IF(F10578="","",IF(F10578&gt;0,10*F10578^2,0))</f>
        <v/>
      </c>
    </row>
    <row r="10579">
      <c r="A10579">
        <f>Input!A10579</f>
        <v/>
      </c>
      <c r="B10579">
        <f>IF(ISNUMBER(Input!B10579),IF(AND(Input!B10579&gt;=20,Input!B10579&lt;=700),Input!B10579,""),"")</f>
        <v/>
      </c>
      <c r="C10579">
        <f>IF(B10579="","",INT(A10579))</f>
        <v/>
      </c>
      <c r="D10579">
        <f>IF(B10579="","",HOUR(A10579))</f>
        <v/>
      </c>
      <c r="E10579">
        <f>IF(B10579="","",IF(INPUT!$I$1="","",IF(C10579&lt;(INT(INPUT!$I$1)-INPUT!$I$2),"Off Meds",IF(C10579&lt;=(INT(INPUT!$I$1)+INPUT!$I$2),"Washout","On Meds"))))</f>
        <v/>
      </c>
      <c r="F10579">
        <f>IF(B10579="","",1.509*(LN(B10579)^1.084-5.381))</f>
        <v/>
      </c>
      <c r="G10579">
        <f>IF(F10579="","",IF(F10579&lt;0,10*F10579^2,0))</f>
        <v/>
      </c>
      <c r="H10579">
        <f>IF(F10579="","",IF(F10579&gt;0,10*F10579^2,0))</f>
        <v/>
      </c>
    </row>
    <row r="10580">
      <c r="A10580">
        <f>Input!A10580</f>
        <v/>
      </c>
      <c r="B10580">
        <f>IF(ISNUMBER(Input!B10580),IF(AND(Input!B10580&gt;=20,Input!B10580&lt;=700),Input!B10580,""),"")</f>
        <v/>
      </c>
      <c r="C10580">
        <f>IF(B10580="","",INT(A10580))</f>
        <v/>
      </c>
      <c r="D10580">
        <f>IF(B10580="","",HOUR(A10580))</f>
        <v/>
      </c>
      <c r="E10580">
        <f>IF(B10580="","",IF(INPUT!$I$1="","",IF(C10580&lt;(INT(INPUT!$I$1)-INPUT!$I$2),"Off Meds",IF(C10580&lt;=(INT(INPUT!$I$1)+INPUT!$I$2),"Washout","On Meds"))))</f>
        <v/>
      </c>
      <c r="F10580">
        <f>IF(B10580="","",1.509*(LN(B10580)^1.084-5.381))</f>
        <v/>
      </c>
      <c r="G10580">
        <f>IF(F10580="","",IF(F10580&lt;0,10*F10580^2,0))</f>
        <v/>
      </c>
      <c r="H10580">
        <f>IF(F10580="","",IF(F10580&gt;0,10*F10580^2,0))</f>
        <v/>
      </c>
    </row>
    <row r="10581">
      <c r="A10581">
        <f>Input!A10581</f>
        <v/>
      </c>
      <c r="B10581">
        <f>IF(ISNUMBER(Input!B10581),IF(AND(Input!B10581&gt;=20,Input!B10581&lt;=700),Input!B10581,""),"")</f>
        <v/>
      </c>
      <c r="C10581">
        <f>IF(B10581="","",INT(A10581))</f>
        <v/>
      </c>
      <c r="D10581">
        <f>IF(B10581="","",HOUR(A10581))</f>
        <v/>
      </c>
      <c r="E10581">
        <f>IF(B10581="","",IF(INPUT!$I$1="","",IF(C10581&lt;(INT(INPUT!$I$1)-INPUT!$I$2),"Off Meds",IF(C10581&lt;=(INT(INPUT!$I$1)+INPUT!$I$2),"Washout","On Meds"))))</f>
        <v/>
      </c>
      <c r="F10581">
        <f>IF(B10581="","",1.509*(LN(B10581)^1.084-5.381))</f>
        <v/>
      </c>
      <c r="G10581">
        <f>IF(F10581="","",IF(F10581&lt;0,10*F10581^2,0))</f>
        <v/>
      </c>
      <c r="H10581">
        <f>IF(F10581="","",IF(F10581&gt;0,10*F10581^2,0))</f>
        <v/>
      </c>
    </row>
    <row r="10582">
      <c r="A10582">
        <f>Input!A10582</f>
        <v/>
      </c>
      <c r="B10582">
        <f>IF(ISNUMBER(Input!B10582),IF(AND(Input!B10582&gt;=20,Input!B10582&lt;=700),Input!B10582,""),"")</f>
        <v/>
      </c>
      <c r="C10582">
        <f>IF(B10582="","",INT(A10582))</f>
        <v/>
      </c>
      <c r="D10582">
        <f>IF(B10582="","",HOUR(A10582))</f>
        <v/>
      </c>
      <c r="E10582">
        <f>IF(B10582="","",IF(INPUT!$I$1="","",IF(C10582&lt;(INT(INPUT!$I$1)-INPUT!$I$2),"Off Meds",IF(C10582&lt;=(INT(INPUT!$I$1)+INPUT!$I$2),"Washout","On Meds"))))</f>
        <v/>
      </c>
      <c r="F10582">
        <f>IF(B10582="","",1.509*(LN(B10582)^1.084-5.381))</f>
        <v/>
      </c>
      <c r="G10582">
        <f>IF(F10582="","",IF(F10582&lt;0,10*F10582^2,0))</f>
        <v/>
      </c>
      <c r="H10582">
        <f>IF(F10582="","",IF(F10582&gt;0,10*F10582^2,0))</f>
        <v/>
      </c>
    </row>
    <row r="10583">
      <c r="A10583">
        <f>Input!A10583</f>
        <v/>
      </c>
      <c r="B10583">
        <f>IF(ISNUMBER(Input!B10583),IF(AND(Input!B10583&gt;=20,Input!B10583&lt;=700),Input!B10583,""),"")</f>
        <v/>
      </c>
      <c r="C10583">
        <f>IF(B10583="","",INT(A10583))</f>
        <v/>
      </c>
      <c r="D10583">
        <f>IF(B10583="","",HOUR(A10583))</f>
        <v/>
      </c>
      <c r="E10583">
        <f>IF(B10583="","",IF(INPUT!$I$1="","",IF(C10583&lt;(INT(INPUT!$I$1)-INPUT!$I$2),"Off Meds",IF(C10583&lt;=(INT(INPUT!$I$1)+INPUT!$I$2),"Washout","On Meds"))))</f>
        <v/>
      </c>
      <c r="F10583">
        <f>IF(B10583="","",1.509*(LN(B10583)^1.084-5.381))</f>
        <v/>
      </c>
      <c r="G10583">
        <f>IF(F10583="","",IF(F10583&lt;0,10*F10583^2,0))</f>
        <v/>
      </c>
      <c r="H10583">
        <f>IF(F10583="","",IF(F10583&gt;0,10*F10583^2,0))</f>
        <v/>
      </c>
    </row>
    <row r="10584">
      <c r="A10584">
        <f>Input!A10584</f>
        <v/>
      </c>
      <c r="B10584">
        <f>IF(ISNUMBER(Input!B10584),IF(AND(Input!B10584&gt;=20,Input!B10584&lt;=700),Input!B10584,""),"")</f>
        <v/>
      </c>
      <c r="C10584">
        <f>IF(B10584="","",INT(A10584))</f>
        <v/>
      </c>
      <c r="D10584">
        <f>IF(B10584="","",HOUR(A10584))</f>
        <v/>
      </c>
      <c r="E10584">
        <f>IF(B10584="","",IF(INPUT!$I$1="","",IF(C10584&lt;(INT(INPUT!$I$1)-INPUT!$I$2),"Off Meds",IF(C10584&lt;=(INT(INPUT!$I$1)+INPUT!$I$2),"Washout","On Meds"))))</f>
        <v/>
      </c>
      <c r="F10584">
        <f>IF(B10584="","",1.509*(LN(B10584)^1.084-5.381))</f>
        <v/>
      </c>
      <c r="G10584">
        <f>IF(F10584="","",IF(F10584&lt;0,10*F10584^2,0))</f>
        <v/>
      </c>
      <c r="H10584">
        <f>IF(F10584="","",IF(F10584&gt;0,10*F10584^2,0))</f>
        <v/>
      </c>
    </row>
    <row r="10585">
      <c r="A10585">
        <f>Input!A10585</f>
        <v/>
      </c>
      <c r="B10585">
        <f>IF(ISNUMBER(Input!B10585),IF(AND(Input!B10585&gt;=20,Input!B10585&lt;=700),Input!B10585,""),"")</f>
        <v/>
      </c>
      <c r="C10585">
        <f>IF(B10585="","",INT(A10585))</f>
        <v/>
      </c>
      <c r="D10585">
        <f>IF(B10585="","",HOUR(A10585))</f>
        <v/>
      </c>
      <c r="E10585">
        <f>IF(B10585="","",IF(INPUT!$I$1="","",IF(C10585&lt;(INT(INPUT!$I$1)-INPUT!$I$2),"Off Meds",IF(C10585&lt;=(INT(INPUT!$I$1)+INPUT!$I$2),"Washout","On Meds"))))</f>
        <v/>
      </c>
      <c r="F10585">
        <f>IF(B10585="","",1.509*(LN(B10585)^1.084-5.381))</f>
        <v/>
      </c>
      <c r="G10585">
        <f>IF(F10585="","",IF(F10585&lt;0,10*F10585^2,0))</f>
        <v/>
      </c>
      <c r="H10585">
        <f>IF(F10585="","",IF(F10585&gt;0,10*F10585^2,0))</f>
        <v/>
      </c>
    </row>
    <row r="10586">
      <c r="A10586">
        <f>Input!A10586</f>
        <v/>
      </c>
      <c r="B10586">
        <f>IF(ISNUMBER(Input!B10586),IF(AND(Input!B10586&gt;=20,Input!B10586&lt;=700),Input!B10586,""),"")</f>
        <v/>
      </c>
      <c r="C10586">
        <f>IF(B10586="","",INT(A10586))</f>
        <v/>
      </c>
      <c r="D10586">
        <f>IF(B10586="","",HOUR(A10586))</f>
        <v/>
      </c>
      <c r="E10586">
        <f>IF(B10586="","",IF(INPUT!$I$1="","",IF(C10586&lt;(INT(INPUT!$I$1)-INPUT!$I$2),"Off Meds",IF(C10586&lt;=(INT(INPUT!$I$1)+INPUT!$I$2),"Washout","On Meds"))))</f>
        <v/>
      </c>
      <c r="F10586">
        <f>IF(B10586="","",1.509*(LN(B10586)^1.084-5.381))</f>
        <v/>
      </c>
      <c r="G10586">
        <f>IF(F10586="","",IF(F10586&lt;0,10*F10586^2,0))</f>
        <v/>
      </c>
      <c r="H10586">
        <f>IF(F10586="","",IF(F10586&gt;0,10*F10586^2,0))</f>
        <v/>
      </c>
    </row>
    <row r="10587">
      <c r="A10587">
        <f>Input!A10587</f>
        <v/>
      </c>
      <c r="B10587">
        <f>IF(ISNUMBER(Input!B10587),IF(AND(Input!B10587&gt;=20,Input!B10587&lt;=700),Input!B10587,""),"")</f>
        <v/>
      </c>
      <c r="C10587">
        <f>IF(B10587="","",INT(A10587))</f>
        <v/>
      </c>
      <c r="D10587">
        <f>IF(B10587="","",HOUR(A10587))</f>
        <v/>
      </c>
      <c r="E10587">
        <f>IF(B10587="","",IF(INPUT!$I$1="","",IF(C10587&lt;(INT(INPUT!$I$1)-INPUT!$I$2),"Off Meds",IF(C10587&lt;=(INT(INPUT!$I$1)+INPUT!$I$2),"Washout","On Meds"))))</f>
        <v/>
      </c>
      <c r="F10587">
        <f>IF(B10587="","",1.509*(LN(B10587)^1.084-5.381))</f>
        <v/>
      </c>
      <c r="G10587">
        <f>IF(F10587="","",IF(F10587&lt;0,10*F10587^2,0))</f>
        <v/>
      </c>
      <c r="H10587">
        <f>IF(F10587="","",IF(F10587&gt;0,10*F10587^2,0))</f>
        <v/>
      </c>
    </row>
    <row r="10588">
      <c r="A10588">
        <f>Input!A10588</f>
        <v/>
      </c>
      <c r="B10588">
        <f>IF(ISNUMBER(Input!B10588),IF(AND(Input!B10588&gt;=20,Input!B10588&lt;=700),Input!B10588,""),"")</f>
        <v/>
      </c>
      <c r="C10588">
        <f>IF(B10588="","",INT(A10588))</f>
        <v/>
      </c>
      <c r="D10588">
        <f>IF(B10588="","",HOUR(A10588))</f>
        <v/>
      </c>
      <c r="E10588">
        <f>IF(B10588="","",IF(INPUT!$I$1="","",IF(C10588&lt;(INT(INPUT!$I$1)-INPUT!$I$2),"Off Meds",IF(C10588&lt;=(INT(INPUT!$I$1)+INPUT!$I$2),"Washout","On Meds"))))</f>
        <v/>
      </c>
      <c r="F10588">
        <f>IF(B10588="","",1.509*(LN(B10588)^1.084-5.381))</f>
        <v/>
      </c>
      <c r="G10588">
        <f>IF(F10588="","",IF(F10588&lt;0,10*F10588^2,0))</f>
        <v/>
      </c>
      <c r="H10588">
        <f>IF(F10588="","",IF(F10588&gt;0,10*F10588^2,0))</f>
        <v/>
      </c>
    </row>
    <row r="10589">
      <c r="A10589">
        <f>Input!A10589</f>
        <v/>
      </c>
      <c r="B10589">
        <f>IF(ISNUMBER(Input!B10589),IF(AND(Input!B10589&gt;=20,Input!B10589&lt;=700),Input!B10589,""),"")</f>
        <v/>
      </c>
      <c r="C10589">
        <f>IF(B10589="","",INT(A10589))</f>
        <v/>
      </c>
      <c r="D10589">
        <f>IF(B10589="","",HOUR(A10589))</f>
        <v/>
      </c>
      <c r="E10589">
        <f>IF(B10589="","",IF(INPUT!$I$1="","",IF(C10589&lt;(INT(INPUT!$I$1)-INPUT!$I$2),"Off Meds",IF(C10589&lt;=(INT(INPUT!$I$1)+INPUT!$I$2),"Washout","On Meds"))))</f>
        <v/>
      </c>
      <c r="F10589">
        <f>IF(B10589="","",1.509*(LN(B10589)^1.084-5.381))</f>
        <v/>
      </c>
      <c r="G10589">
        <f>IF(F10589="","",IF(F10589&lt;0,10*F10589^2,0))</f>
        <v/>
      </c>
      <c r="H10589">
        <f>IF(F10589="","",IF(F10589&gt;0,10*F10589^2,0))</f>
        <v/>
      </c>
    </row>
    <row r="10590">
      <c r="A10590">
        <f>Input!A10590</f>
        <v/>
      </c>
      <c r="B10590">
        <f>IF(ISNUMBER(Input!B10590),IF(AND(Input!B10590&gt;=20,Input!B10590&lt;=700),Input!B10590,""),"")</f>
        <v/>
      </c>
      <c r="C10590">
        <f>IF(B10590="","",INT(A10590))</f>
        <v/>
      </c>
      <c r="D10590">
        <f>IF(B10590="","",HOUR(A10590))</f>
        <v/>
      </c>
      <c r="E10590">
        <f>IF(B10590="","",IF(INPUT!$I$1="","",IF(C10590&lt;(INT(INPUT!$I$1)-INPUT!$I$2),"Off Meds",IF(C10590&lt;=(INT(INPUT!$I$1)+INPUT!$I$2),"Washout","On Meds"))))</f>
        <v/>
      </c>
      <c r="F10590">
        <f>IF(B10590="","",1.509*(LN(B10590)^1.084-5.381))</f>
        <v/>
      </c>
      <c r="G10590">
        <f>IF(F10590="","",IF(F10590&lt;0,10*F10590^2,0))</f>
        <v/>
      </c>
      <c r="H10590">
        <f>IF(F10590="","",IF(F10590&gt;0,10*F10590^2,0))</f>
        <v/>
      </c>
    </row>
    <row r="10591">
      <c r="A10591">
        <f>Input!A10591</f>
        <v/>
      </c>
      <c r="B10591">
        <f>IF(ISNUMBER(Input!B10591),IF(AND(Input!B10591&gt;=20,Input!B10591&lt;=700),Input!B10591,""),"")</f>
        <v/>
      </c>
      <c r="C10591">
        <f>IF(B10591="","",INT(A10591))</f>
        <v/>
      </c>
      <c r="D10591">
        <f>IF(B10591="","",HOUR(A10591))</f>
        <v/>
      </c>
      <c r="E10591">
        <f>IF(B10591="","",IF(INPUT!$I$1="","",IF(C10591&lt;(INT(INPUT!$I$1)-INPUT!$I$2),"Off Meds",IF(C10591&lt;=(INT(INPUT!$I$1)+INPUT!$I$2),"Washout","On Meds"))))</f>
        <v/>
      </c>
      <c r="F10591">
        <f>IF(B10591="","",1.509*(LN(B10591)^1.084-5.381))</f>
        <v/>
      </c>
      <c r="G10591">
        <f>IF(F10591="","",IF(F10591&lt;0,10*F10591^2,0))</f>
        <v/>
      </c>
      <c r="H10591">
        <f>IF(F10591="","",IF(F10591&gt;0,10*F10591^2,0))</f>
        <v/>
      </c>
    </row>
    <row r="10592">
      <c r="A10592">
        <f>Input!A10592</f>
        <v/>
      </c>
      <c r="B10592">
        <f>IF(ISNUMBER(Input!B10592),IF(AND(Input!B10592&gt;=20,Input!B10592&lt;=700),Input!B10592,""),"")</f>
        <v/>
      </c>
      <c r="C10592">
        <f>IF(B10592="","",INT(A10592))</f>
        <v/>
      </c>
      <c r="D10592">
        <f>IF(B10592="","",HOUR(A10592))</f>
        <v/>
      </c>
      <c r="E10592">
        <f>IF(B10592="","",IF(INPUT!$I$1="","",IF(C10592&lt;(INT(INPUT!$I$1)-INPUT!$I$2),"Off Meds",IF(C10592&lt;=(INT(INPUT!$I$1)+INPUT!$I$2),"Washout","On Meds"))))</f>
        <v/>
      </c>
      <c r="F10592">
        <f>IF(B10592="","",1.509*(LN(B10592)^1.084-5.381))</f>
        <v/>
      </c>
      <c r="G10592">
        <f>IF(F10592="","",IF(F10592&lt;0,10*F10592^2,0))</f>
        <v/>
      </c>
      <c r="H10592">
        <f>IF(F10592="","",IF(F10592&gt;0,10*F10592^2,0))</f>
        <v/>
      </c>
    </row>
    <row r="10593">
      <c r="A10593">
        <f>Input!A10593</f>
        <v/>
      </c>
      <c r="B10593">
        <f>IF(ISNUMBER(Input!B10593),IF(AND(Input!B10593&gt;=20,Input!B10593&lt;=700),Input!B10593,""),"")</f>
        <v/>
      </c>
      <c r="C10593">
        <f>IF(B10593="","",INT(A10593))</f>
        <v/>
      </c>
      <c r="D10593">
        <f>IF(B10593="","",HOUR(A10593))</f>
        <v/>
      </c>
      <c r="E10593">
        <f>IF(B10593="","",IF(INPUT!$I$1="","",IF(C10593&lt;(INT(INPUT!$I$1)-INPUT!$I$2),"Off Meds",IF(C10593&lt;=(INT(INPUT!$I$1)+INPUT!$I$2),"Washout","On Meds"))))</f>
        <v/>
      </c>
      <c r="F10593">
        <f>IF(B10593="","",1.509*(LN(B10593)^1.084-5.381))</f>
        <v/>
      </c>
      <c r="G10593">
        <f>IF(F10593="","",IF(F10593&lt;0,10*F10593^2,0))</f>
        <v/>
      </c>
      <c r="H10593">
        <f>IF(F10593="","",IF(F10593&gt;0,10*F10593^2,0))</f>
        <v/>
      </c>
    </row>
    <row r="10594">
      <c r="A10594">
        <f>Input!A10594</f>
        <v/>
      </c>
      <c r="B10594">
        <f>IF(ISNUMBER(Input!B10594),IF(AND(Input!B10594&gt;=20,Input!B10594&lt;=700),Input!B10594,""),"")</f>
        <v/>
      </c>
      <c r="C10594">
        <f>IF(B10594="","",INT(A10594))</f>
        <v/>
      </c>
      <c r="D10594">
        <f>IF(B10594="","",HOUR(A10594))</f>
        <v/>
      </c>
      <c r="E10594">
        <f>IF(B10594="","",IF(INPUT!$I$1="","",IF(C10594&lt;(INT(INPUT!$I$1)-INPUT!$I$2),"Off Meds",IF(C10594&lt;=(INT(INPUT!$I$1)+INPUT!$I$2),"Washout","On Meds"))))</f>
        <v/>
      </c>
      <c r="F10594">
        <f>IF(B10594="","",1.509*(LN(B10594)^1.084-5.381))</f>
        <v/>
      </c>
      <c r="G10594">
        <f>IF(F10594="","",IF(F10594&lt;0,10*F10594^2,0))</f>
        <v/>
      </c>
      <c r="H10594">
        <f>IF(F10594="","",IF(F10594&gt;0,10*F10594^2,0))</f>
        <v/>
      </c>
    </row>
    <row r="10595">
      <c r="A10595">
        <f>Input!A10595</f>
        <v/>
      </c>
      <c r="B10595">
        <f>IF(ISNUMBER(Input!B10595),IF(AND(Input!B10595&gt;=20,Input!B10595&lt;=700),Input!B10595,""),"")</f>
        <v/>
      </c>
      <c r="C10595">
        <f>IF(B10595="","",INT(A10595))</f>
        <v/>
      </c>
      <c r="D10595">
        <f>IF(B10595="","",HOUR(A10595))</f>
        <v/>
      </c>
      <c r="E10595">
        <f>IF(B10595="","",IF(INPUT!$I$1="","",IF(C10595&lt;(INT(INPUT!$I$1)-INPUT!$I$2),"Off Meds",IF(C10595&lt;=(INT(INPUT!$I$1)+INPUT!$I$2),"Washout","On Meds"))))</f>
        <v/>
      </c>
      <c r="F10595">
        <f>IF(B10595="","",1.509*(LN(B10595)^1.084-5.381))</f>
        <v/>
      </c>
      <c r="G10595">
        <f>IF(F10595="","",IF(F10595&lt;0,10*F10595^2,0))</f>
        <v/>
      </c>
      <c r="H10595">
        <f>IF(F10595="","",IF(F10595&gt;0,10*F10595^2,0))</f>
        <v/>
      </c>
    </row>
    <row r="10596">
      <c r="A10596">
        <f>Input!A10596</f>
        <v/>
      </c>
      <c r="B10596">
        <f>IF(ISNUMBER(Input!B10596),IF(AND(Input!B10596&gt;=20,Input!B10596&lt;=700),Input!B10596,""),"")</f>
        <v/>
      </c>
      <c r="C10596">
        <f>IF(B10596="","",INT(A10596))</f>
        <v/>
      </c>
      <c r="D10596">
        <f>IF(B10596="","",HOUR(A10596))</f>
        <v/>
      </c>
      <c r="E10596">
        <f>IF(B10596="","",IF(INPUT!$I$1="","",IF(C10596&lt;(INT(INPUT!$I$1)-INPUT!$I$2),"Off Meds",IF(C10596&lt;=(INT(INPUT!$I$1)+INPUT!$I$2),"Washout","On Meds"))))</f>
        <v/>
      </c>
      <c r="F10596">
        <f>IF(B10596="","",1.509*(LN(B10596)^1.084-5.381))</f>
        <v/>
      </c>
      <c r="G10596">
        <f>IF(F10596="","",IF(F10596&lt;0,10*F10596^2,0))</f>
        <v/>
      </c>
      <c r="H10596">
        <f>IF(F10596="","",IF(F10596&gt;0,10*F10596^2,0))</f>
        <v/>
      </c>
    </row>
    <row r="10597">
      <c r="A10597">
        <f>Input!A10597</f>
        <v/>
      </c>
      <c r="B10597">
        <f>IF(ISNUMBER(Input!B10597),IF(AND(Input!B10597&gt;=20,Input!B10597&lt;=700),Input!B10597,""),"")</f>
        <v/>
      </c>
      <c r="C10597">
        <f>IF(B10597="","",INT(A10597))</f>
        <v/>
      </c>
      <c r="D10597">
        <f>IF(B10597="","",HOUR(A10597))</f>
        <v/>
      </c>
      <c r="E10597">
        <f>IF(B10597="","",IF(INPUT!$I$1="","",IF(C10597&lt;(INT(INPUT!$I$1)-INPUT!$I$2),"Off Meds",IF(C10597&lt;=(INT(INPUT!$I$1)+INPUT!$I$2),"Washout","On Meds"))))</f>
        <v/>
      </c>
      <c r="F10597">
        <f>IF(B10597="","",1.509*(LN(B10597)^1.084-5.381))</f>
        <v/>
      </c>
      <c r="G10597">
        <f>IF(F10597="","",IF(F10597&lt;0,10*F10597^2,0))</f>
        <v/>
      </c>
      <c r="H10597">
        <f>IF(F10597="","",IF(F10597&gt;0,10*F10597^2,0))</f>
        <v/>
      </c>
    </row>
    <row r="10598">
      <c r="A10598">
        <f>Input!A10598</f>
        <v/>
      </c>
      <c r="B10598">
        <f>IF(ISNUMBER(Input!B10598),IF(AND(Input!B10598&gt;=20,Input!B10598&lt;=700),Input!B10598,""),"")</f>
        <v/>
      </c>
      <c r="C10598">
        <f>IF(B10598="","",INT(A10598))</f>
        <v/>
      </c>
      <c r="D10598">
        <f>IF(B10598="","",HOUR(A10598))</f>
        <v/>
      </c>
      <c r="E10598">
        <f>IF(B10598="","",IF(INPUT!$I$1="","",IF(C10598&lt;(INT(INPUT!$I$1)-INPUT!$I$2),"Off Meds",IF(C10598&lt;=(INT(INPUT!$I$1)+INPUT!$I$2),"Washout","On Meds"))))</f>
        <v/>
      </c>
      <c r="F10598">
        <f>IF(B10598="","",1.509*(LN(B10598)^1.084-5.381))</f>
        <v/>
      </c>
      <c r="G10598">
        <f>IF(F10598="","",IF(F10598&lt;0,10*F10598^2,0))</f>
        <v/>
      </c>
      <c r="H10598">
        <f>IF(F10598="","",IF(F10598&gt;0,10*F10598^2,0))</f>
        <v/>
      </c>
    </row>
    <row r="10599">
      <c r="A10599">
        <f>Input!A10599</f>
        <v/>
      </c>
      <c r="B10599">
        <f>IF(ISNUMBER(Input!B10599),IF(AND(Input!B10599&gt;=20,Input!B10599&lt;=700),Input!B10599,""),"")</f>
        <v/>
      </c>
      <c r="C10599">
        <f>IF(B10599="","",INT(A10599))</f>
        <v/>
      </c>
      <c r="D10599">
        <f>IF(B10599="","",HOUR(A10599))</f>
        <v/>
      </c>
      <c r="E10599">
        <f>IF(B10599="","",IF(INPUT!$I$1="","",IF(C10599&lt;(INT(INPUT!$I$1)-INPUT!$I$2),"Off Meds",IF(C10599&lt;=(INT(INPUT!$I$1)+INPUT!$I$2),"Washout","On Meds"))))</f>
        <v/>
      </c>
      <c r="F10599">
        <f>IF(B10599="","",1.509*(LN(B10599)^1.084-5.381))</f>
        <v/>
      </c>
      <c r="G10599">
        <f>IF(F10599="","",IF(F10599&lt;0,10*F10599^2,0))</f>
        <v/>
      </c>
      <c r="H10599">
        <f>IF(F10599="","",IF(F10599&gt;0,10*F10599^2,0))</f>
        <v/>
      </c>
    </row>
    <row r="10600">
      <c r="A10600">
        <f>Input!A10600</f>
        <v/>
      </c>
      <c r="B10600">
        <f>IF(ISNUMBER(Input!B10600),IF(AND(Input!B10600&gt;=20,Input!B10600&lt;=700),Input!B10600,""),"")</f>
        <v/>
      </c>
      <c r="C10600">
        <f>IF(B10600="","",INT(A10600))</f>
        <v/>
      </c>
      <c r="D10600">
        <f>IF(B10600="","",HOUR(A10600))</f>
        <v/>
      </c>
      <c r="E10600">
        <f>IF(B10600="","",IF(INPUT!$I$1="","",IF(C10600&lt;(INT(INPUT!$I$1)-INPUT!$I$2),"Off Meds",IF(C10600&lt;=(INT(INPUT!$I$1)+INPUT!$I$2),"Washout","On Meds"))))</f>
        <v/>
      </c>
      <c r="F10600">
        <f>IF(B10600="","",1.509*(LN(B10600)^1.084-5.381))</f>
        <v/>
      </c>
      <c r="G10600">
        <f>IF(F10600="","",IF(F10600&lt;0,10*F10600^2,0))</f>
        <v/>
      </c>
      <c r="H10600">
        <f>IF(F10600="","",IF(F10600&gt;0,10*F10600^2,0))</f>
        <v/>
      </c>
    </row>
    <row r="10601">
      <c r="A10601">
        <f>Input!A10601</f>
        <v/>
      </c>
      <c r="B10601">
        <f>IF(ISNUMBER(Input!B10601),IF(AND(Input!B10601&gt;=20,Input!B10601&lt;=700),Input!B10601,""),"")</f>
        <v/>
      </c>
      <c r="C10601">
        <f>IF(B10601="","",INT(A10601))</f>
        <v/>
      </c>
      <c r="D10601">
        <f>IF(B10601="","",HOUR(A10601))</f>
        <v/>
      </c>
      <c r="E10601">
        <f>IF(B10601="","",IF(INPUT!$I$1="","",IF(C10601&lt;(INT(INPUT!$I$1)-INPUT!$I$2),"Off Meds",IF(C10601&lt;=(INT(INPUT!$I$1)+INPUT!$I$2),"Washout","On Meds"))))</f>
        <v/>
      </c>
      <c r="F10601">
        <f>IF(B10601="","",1.509*(LN(B10601)^1.084-5.381))</f>
        <v/>
      </c>
      <c r="G10601">
        <f>IF(F10601="","",IF(F10601&lt;0,10*F10601^2,0))</f>
        <v/>
      </c>
      <c r="H10601">
        <f>IF(F10601="","",IF(F10601&gt;0,10*F10601^2,0))</f>
        <v/>
      </c>
    </row>
    <row r="10602">
      <c r="A10602">
        <f>Input!A10602</f>
        <v/>
      </c>
      <c r="B10602">
        <f>IF(ISNUMBER(Input!B10602),IF(AND(Input!B10602&gt;=20,Input!B10602&lt;=700),Input!B10602,""),"")</f>
        <v/>
      </c>
      <c r="C10602">
        <f>IF(B10602="","",INT(A10602))</f>
        <v/>
      </c>
      <c r="D10602">
        <f>IF(B10602="","",HOUR(A10602))</f>
        <v/>
      </c>
      <c r="E10602">
        <f>IF(B10602="","",IF(INPUT!$I$1="","",IF(C10602&lt;(INT(INPUT!$I$1)-INPUT!$I$2),"Off Meds",IF(C10602&lt;=(INT(INPUT!$I$1)+INPUT!$I$2),"Washout","On Meds"))))</f>
        <v/>
      </c>
      <c r="F10602">
        <f>IF(B10602="","",1.509*(LN(B10602)^1.084-5.381))</f>
        <v/>
      </c>
      <c r="G10602">
        <f>IF(F10602="","",IF(F10602&lt;0,10*F10602^2,0))</f>
        <v/>
      </c>
      <c r="H10602">
        <f>IF(F10602="","",IF(F10602&gt;0,10*F10602^2,0))</f>
        <v/>
      </c>
    </row>
    <row r="10603">
      <c r="A10603">
        <f>Input!A10603</f>
        <v/>
      </c>
      <c r="B10603">
        <f>IF(ISNUMBER(Input!B10603),IF(AND(Input!B10603&gt;=20,Input!B10603&lt;=700),Input!B10603,""),"")</f>
        <v/>
      </c>
      <c r="C10603">
        <f>IF(B10603="","",INT(A10603))</f>
        <v/>
      </c>
      <c r="D10603">
        <f>IF(B10603="","",HOUR(A10603))</f>
        <v/>
      </c>
      <c r="E10603">
        <f>IF(B10603="","",IF(INPUT!$I$1="","",IF(C10603&lt;(INT(INPUT!$I$1)-INPUT!$I$2),"Off Meds",IF(C10603&lt;=(INT(INPUT!$I$1)+INPUT!$I$2),"Washout","On Meds"))))</f>
        <v/>
      </c>
      <c r="F10603">
        <f>IF(B10603="","",1.509*(LN(B10603)^1.084-5.381))</f>
        <v/>
      </c>
      <c r="G10603">
        <f>IF(F10603="","",IF(F10603&lt;0,10*F10603^2,0))</f>
        <v/>
      </c>
      <c r="H10603">
        <f>IF(F10603="","",IF(F10603&gt;0,10*F10603^2,0))</f>
        <v/>
      </c>
    </row>
    <row r="10604">
      <c r="A10604">
        <f>Input!A10604</f>
        <v/>
      </c>
      <c r="B10604">
        <f>IF(ISNUMBER(Input!B10604),IF(AND(Input!B10604&gt;=20,Input!B10604&lt;=700),Input!B10604,""),"")</f>
        <v/>
      </c>
      <c r="C10604">
        <f>IF(B10604="","",INT(A10604))</f>
        <v/>
      </c>
      <c r="D10604">
        <f>IF(B10604="","",HOUR(A10604))</f>
        <v/>
      </c>
      <c r="E10604">
        <f>IF(B10604="","",IF(INPUT!$I$1="","",IF(C10604&lt;(INT(INPUT!$I$1)-INPUT!$I$2),"Off Meds",IF(C10604&lt;=(INT(INPUT!$I$1)+INPUT!$I$2),"Washout","On Meds"))))</f>
        <v/>
      </c>
      <c r="F10604">
        <f>IF(B10604="","",1.509*(LN(B10604)^1.084-5.381))</f>
        <v/>
      </c>
      <c r="G10604">
        <f>IF(F10604="","",IF(F10604&lt;0,10*F10604^2,0))</f>
        <v/>
      </c>
      <c r="H10604">
        <f>IF(F10604="","",IF(F10604&gt;0,10*F10604^2,0))</f>
        <v/>
      </c>
    </row>
    <row r="10605">
      <c r="A10605">
        <f>Input!A10605</f>
        <v/>
      </c>
      <c r="B10605">
        <f>IF(ISNUMBER(Input!B10605),IF(AND(Input!B10605&gt;=20,Input!B10605&lt;=700),Input!B10605,""),"")</f>
        <v/>
      </c>
      <c r="C10605">
        <f>IF(B10605="","",INT(A10605))</f>
        <v/>
      </c>
      <c r="D10605">
        <f>IF(B10605="","",HOUR(A10605))</f>
        <v/>
      </c>
      <c r="E10605">
        <f>IF(B10605="","",IF(INPUT!$I$1="","",IF(C10605&lt;(INT(INPUT!$I$1)-INPUT!$I$2),"Off Meds",IF(C10605&lt;=(INT(INPUT!$I$1)+INPUT!$I$2),"Washout","On Meds"))))</f>
        <v/>
      </c>
      <c r="F10605">
        <f>IF(B10605="","",1.509*(LN(B10605)^1.084-5.381))</f>
        <v/>
      </c>
      <c r="G10605">
        <f>IF(F10605="","",IF(F10605&lt;0,10*F10605^2,0))</f>
        <v/>
      </c>
      <c r="H10605">
        <f>IF(F10605="","",IF(F10605&gt;0,10*F10605^2,0))</f>
        <v/>
      </c>
    </row>
    <row r="10606">
      <c r="A10606">
        <f>Input!A10606</f>
        <v/>
      </c>
      <c r="B10606">
        <f>IF(ISNUMBER(Input!B10606),IF(AND(Input!B10606&gt;=20,Input!B10606&lt;=700),Input!B10606,""),"")</f>
        <v/>
      </c>
      <c r="C10606">
        <f>IF(B10606="","",INT(A10606))</f>
        <v/>
      </c>
      <c r="D10606">
        <f>IF(B10606="","",HOUR(A10606))</f>
        <v/>
      </c>
      <c r="E10606">
        <f>IF(B10606="","",IF(INPUT!$I$1="","",IF(C10606&lt;(INT(INPUT!$I$1)-INPUT!$I$2),"Off Meds",IF(C10606&lt;=(INT(INPUT!$I$1)+INPUT!$I$2),"Washout","On Meds"))))</f>
        <v/>
      </c>
      <c r="F10606">
        <f>IF(B10606="","",1.509*(LN(B10606)^1.084-5.381))</f>
        <v/>
      </c>
      <c r="G10606">
        <f>IF(F10606="","",IF(F10606&lt;0,10*F10606^2,0))</f>
        <v/>
      </c>
      <c r="H10606">
        <f>IF(F10606="","",IF(F10606&gt;0,10*F10606^2,0))</f>
        <v/>
      </c>
    </row>
    <row r="10607">
      <c r="A10607">
        <f>Input!A10607</f>
        <v/>
      </c>
      <c r="B10607">
        <f>IF(ISNUMBER(Input!B10607),IF(AND(Input!B10607&gt;=20,Input!B10607&lt;=700),Input!B10607,""),"")</f>
        <v/>
      </c>
      <c r="C10607">
        <f>IF(B10607="","",INT(A10607))</f>
        <v/>
      </c>
      <c r="D10607">
        <f>IF(B10607="","",HOUR(A10607))</f>
        <v/>
      </c>
      <c r="E10607">
        <f>IF(B10607="","",IF(INPUT!$I$1="","",IF(C10607&lt;(INT(INPUT!$I$1)-INPUT!$I$2),"Off Meds",IF(C10607&lt;=(INT(INPUT!$I$1)+INPUT!$I$2),"Washout","On Meds"))))</f>
        <v/>
      </c>
      <c r="F10607">
        <f>IF(B10607="","",1.509*(LN(B10607)^1.084-5.381))</f>
        <v/>
      </c>
      <c r="G10607">
        <f>IF(F10607="","",IF(F10607&lt;0,10*F10607^2,0))</f>
        <v/>
      </c>
      <c r="H10607">
        <f>IF(F10607="","",IF(F10607&gt;0,10*F10607^2,0))</f>
        <v/>
      </c>
    </row>
    <row r="10608">
      <c r="A10608">
        <f>Input!A10608</f>
        <v/>
      </c>
      <c r="B10608">
        <f>IF(ISNUMBER(Input!B10608),IF(AND(Input!B10608&gt;=20,Input!B10608&lt;=700),Input!B10608,""),"")</f>
        <v/>
      </c>
      <c r="C10608">
        <f>IF(B10608="","",INT(A10608))</f>
        <v/>
      </c>
      <c r="D10608">
        <f>IF(B10608="","",HOUR(A10608))</f>
        <v/>
      </c>
      <c r="E10608">
        <f>IF(B10608="","",IF(INPUT!$I$1="","",IF(C10608&lt;(INT(INPUT!$I$1)-INPUT!$I$2),"Off Meds",IF(C10608&lt;=(INT(INPUT!$I$1)+INPUT!$I$2),"Washout","On Meds"))))</f>
        <v/>
      </c>
      <c r="F10608">
        <f>IF(B10608="","",1.509*(LN(B10608)^1.084-5.381))</f>
        <v/>
      </c>
      <c r="G10608">
        <f>IF(F10608="","",IF(F10608&lt;0,10*F10608^2,0))</f>
        <v/>
      </c>
      <c r="H10608">
        <f>IF(F10608="","",IF(F10608&gt;0,10*F10608^2,0))</f>
        <v/>
      </c>
    </row>
    <row r="10609">
      <c r="A10609">
        <f>Input!A10609</f>
        <v/>
      </c>
      <c r="B10609">
        <f>IF(ISNUMBER(Input!B10609),IF(AND(Input!B10609&gt;=20,Input!B10609&lt;=700),Input!B10609,""),"")</f>
        <v/>
      </c>
      <c r="C10609">
        <f>IF(B10609="","",INT(A10609))</f>
        <v/>
      </c>
      <c r="D10609">
        <f>IF(B10609="","",HOUR(A10609))</f>
        <v/>
      </c>
      <c r="E10609">
        <f>IF(B10609="","",IF(INPUT!$I$1="","",IF(C10609&lt;(INT(INPUT!$I$1)-INPUT!$I$2),"Off Meds",IF(C10609&lt;=(INT(INPUT!$I$1)+INPUT!$I$2),"Washout","On Meds"))))</f>
        <v/>
      </c>
      <c r="F10609">
        <f>IF(B10609="","",1.509*(LN(B10609)^1.084-5.381))</f>
        <v/>
      </c>
      <c r="G10609">
        <f>IF(F10609="","",IF(F10609&lt;0,10*F10609^2,0))</f>
        <v/>
      </c>
      <c r="H10609">
        <f>IF(F10609="","",IF(F10609&gt;0,10*F10609^2,0))</f>
        <v/>
      </c>
    </row>
    <row r="10610">
      <c r="A10610">
        <f>Input!A10610</f>
        <v/>
      </c>
      <c r="B10610">
        <f>IF(ISNUMBER(Input!B10610),IF(AND(Input!B10610&gt;=20,Input!B10610&lt;=700),Input!B10610,""),"")</f>
        <v/>
      </c>
      <c r="C10610">
        <f>IF(B10610="","",INT(A10610))</f>
        <v/>
      </c>
      <c r="D10610">
        <f>IF(B10610="","",HOUR(A10610))</f>
        <v/>
      </c>
      <c r="E10610">
        <f>IF(B10610="","",IF(INPUT!$I$1="","",IF(C10610&lt;(INT(INPUT!$I$1)-INPUT!$I$2),"Off Meds",IF(C10610&lt;=(INT(INPUT!$I$1)+INPUT!$I$2),"Washout","On Meds"))))</f>
        <v/>
      </c>
      <c r="F10610">
        <f>IF(B10610="","",1.509*(LN(B10610)^1.084-5.381))</f>
        <v/>
      </c>
      <c r="G10610">
        <f>IF(F10610="","",IF(F10610&lt;0,10*F10610^2,0))</f>
        <v/>
      </c>
      <c r="H10610">
        <f>IF(F10610="","",IF(F10610&gt;0,10*F10610^2,0))</f>
        <v/>
      </c>
    </row>
    <row r="10611">
      <c r="A10611">
        <f>Input!A10611</f>
        <v/>
      </c>
      <c r="B10611">
        <f>IF(ISNUMBER(Input!B10611),IF(AND(Input!B10611&gt;=20,Input!B10611&lt;=700),Input!B10611,""),"")</f>
        <v/>
      </c>
      <c r="C10611">
        <f>IF(B10611="","",INT(A10611))</f>
        <v/>
      </c>
      <c r="D10611">
        <f>IF(B10611="","",HOUR(A10611))</f>
        <v/>
      </c>
      <c r="E10611">
        <f>IF(B10611="","",IF(INPUT!$I$1="","",IF(C10611&lt;(INT(INPUT!$I$1)-INPUT!$I$2),"Off Meds",IF(C10611&lt;=(INT(INPUT!$I$1)+INPUT!$I$2),"Washout","On Meds"))))</f>
        <v/>
      </c>
      <c r="F10611">
        <f>IF(B10611="","",1.509*(LN(B10611)^1.084-5.381))</f>
        <v/>
      </c>
      <c r="G10611">
        <f>IF(F10611="","",IF(F10611&lt;0,10*F10611^2,0))</f>
        <v/>
      </c>
      <c r="H10611">
        <f>IF(F10611="","",IF(F10611&gt;0,10*F10611^2,0))</f>
        <v/>
      </c>
    </row>
    <row r="10612">
      <c r="A10612">
        <f>Input!A10612</f>
        <v/>
      </c>
      <c r="B10612">
        <f>IF(ISNUMBER(Input!B10612),IF(AND(Input!B10612&gt;=20,Input!B10612&lt;=700),Input!B10612,""),"")</f>
        <v/>
      </c>
      <c r="C10612">
        <f>IF(B10612="","",INT(A10612))</f>
        <v/>
      </c>
      <c r="D10612">
        <f>IF(B10612="","",HOUR(A10612))</f>
        <v/>
      </c>
      <c r="E10612">
        <f>IF(B10612="","",IF(INPUT!$I$1="","",IF(C10612&lt;(INT(INPUT!$I$1)-INPUT!$I$2),"Off Meds",IF(C10612&lt;=(INT(INPUT!$I$1)+INPUT!$I$2),"Washout","On Meds"))))</f>
        <v/>
      </c>
      <c r="F10612">
        <f>IF(B10612="","",1.509*(LN(B10612)^1.084-5.381))</f>
        <v/>
      </c>
      <c r="G10612">
        <f>IF(F10612="","",IF(F10612&lt;0,10*F10612^2,0))</f>
        <v/>
      </c>
      <c r="H10612">
        <f>IF(F10612="","",IF(F10612&gt;0,10*F10612^2,0))</f>
        <v/>
      </c>
    </row>
    <row r="10613">
      <c r="A10613">
        <f>Input!A10613</f>
        <v/>
      </c>
      <c r="B10613">
        <f>IF(ISNUMBER(Input!B10613),IF(AND(Input!B10613&gt;=20,Input!B10613&lt;=700),Input!B10613,""),"")</f>
        <v/>
      </c>
      <c r="C10613">
        <f>IF(B10613="","",INT(A10613))</f>
        <v/>
      </c>
      <c r="D10613">
        <f>IF(B10613="","",HOUR(A10613))</f>
        <v/>
      </c>
      <c r="E10613">
        <f>IF(B10613="","",IF(INPUT!$I$1="","",IF(C10613&lt;(INT(INPUT!$I$1)-INPUT!$I$2),"Off Meds",IF(C10613&lt;=(INT(INPUT!$I$1)+INPUT!$I$2),"Washout","On Meds"))))</f>
        <v/>
      </c>
      <c r="F10613">
        <f>IF(B10613="","",1.509*(LN(B10613)^1.084-5.381))</f>
        <v/>
      </c>
      <c r="G10613">
        <f>IF(F10613="","",IF(F10613&lt;0,10*F10613^2,0))</f>
        <v/>
      </c>
      <c r="H10613">
        <f>IF(F10613="","",IF(F10613&gt;0,10*F10613^2,0))</f>
        <v/>
      </c>
    </row>
    <row r="10614">
      <c r="A10614">
        <f>Input!A10614</f>
        <v/>
      </c>
      <c r="B10614">
        <f>IF(ISNUMBER(Input!B10614),IF(AND(Input!B10614&gt;=20,Input!B10614&lt;=700),Input!B10614,""),"")</f>
        <v/>
      </c>
      <c r="C10614">
        <f>IF(B10614="","",INT(A10614))</f>
        <v/>
      </c>
      <c r="D10614">
        <f>IF(B10614="","",HOUR(A10614))</f>
        <v/>
      </c>
      <c r="E10614">
        <f>IF(B10614="","",IF(INPUT!$I$1="","",IF(C10614&lt;(INT(INPUT!$I$1)-INPUT!$I$2),"Off Meds",IF(C10614&lt;=(INT(INPUT!$I$1)+INPUT!$I$2),"Washout","On Meds"))))</f>
        <v/>
      </c>
      <c r="F10614">
        <f>IF(B10614="","",1.509*(LN(B10614)^1.084-5.381))</f>
        <v/>
      </c>
      <c r="G10614">
        <f>IF(F10614="","",IF(F10614&lt;0,10*F10614^2,0))</f>
        <v/>
      </c>
      <c r="H10614">
        <f>IF(F10614="","",IF(F10614&gt;0,10*F10614^2,0))</f>
        <v/>
      </c>
    </row>
    <row r="10615">
      <c r="A10615">
        <f>Input!A10615</f>
        <v/>
      </c>
      <c r="B10615">
        <f>IF(ISNUMBER(Input!B10615),IF(AND(Input!B10615&gt;=20,Input!B10615&lt;=700),Input!B10615,""),"")</f>
        <v/>
      </c>
      <c r="C10615">
        <f>IF(B10615="","",INT(A10615))</f>
        <v/>
      </c>
      <c r="D10615">
        <f>IF(B10615="","",HOUR(A10615))</f>
        <v/>
      </c>
      <c r="E10615">
        <f>IF(B10615="","",IF(INPUT!$I$1="","",IF(C10615&lt;(INT(INPUT!$I$1)-INPUT!$I$2),"Off Meds",IF(C10615&lt;=(INT(INPUT!$I$1)+INPUT!$I$2),"Washout","On Meds"))))</f>
        <v/>
      </c>
      <c r="F10615">
        <f>IF(B10615="","",1.509*(LN(B10615)^1.084-5.381))</f>
        <v/>
      </c>
      <c r="G10615">
        <f>IF(F10615="","",IF(F10615&lt;0,10*F10615^2,0))</f>
        <v/>
      </c>
      <c r="H10615">
        <f>IF(F10615="","",IF(F10615&gt;0,10*F10615^2,0))</f>
        <v/>
      </c>
    </row>
    <row r="10616">
      <c r="A10616">
        <f>Input!A10616</f>
        <v/>
      </c>
      <c r="B10616">
        <f>IF(ISNUMBER(Input!B10616),IF(AND(Input!B10616&gt;=20,Input!B10616&lt;=700),Input!B10616,""),"")</f>
        <v/>
      </c>
      <c r="C10616">
        <f>IF(B10616="","",INT(A10616))</f>
        <v/>
      </c>
      <c r="D10616">
        <f>IF(B10616="","",HOUR(A10616))</f>
        <v/>
      </c>
      <c r="E10616">
        <f>IF(B10616="","",IF(INPUT!$I$1="","",IF(C10616&lt;(INT(INPUT!$I$1)-INPUT!$I$2),"Off Meds",IF(C10616&lt;=(INT(INPUT!$I$1)+INPUT!$I$2),"Washout","On Meds"))))</f>
        <v/>
      </c>
      <c r="F10616">
        <f>IF(B10616="","",1.509*(LN(B10616)^1.084-5.381))</f>
        <v/>
      </c>
      <c r="G10616">
        <f>IF(F10616="","",IF(F10616&lt;0,10*F10616^2,0))</f>
        <v/>
      </c>
      <c r="H10616">
        <f>IF(F10616="","",IF(F10616&gt;0,10*F10616^2,0))</f>
        <v/>
      </c>
    </row>
    <row r="10617">
      <c r="A10617">
        <f>Input!A10617</f>
        <v/>
      </c>
      <c r="B10617">
        <f>IF(ISNUMBER(Input!B10617),IF(AND(Input!B10617&gt;=20,Input!B10617&lt;=700),Input!B10617,""),"")</f>
        <v/>
      </c>
      <c r="C10617">
        <f>IF(B10617="","",INT(A10617))</f>
        <v/>
      </c>
      <c r="D10617">
        <f>IF(B10617="","",HOUR(A10617))</f>
        <v/>
      </c>
      <c r="E10617">
        <f>IF(B10617="","",IF(INPUT!$I$1="","",IF(C10617&lt;(INT(INPUT!$I$1)-INPUT!$I$2),"Off Meds",IF(C10617&lt;=(INT(INPUT!$I$1)+INPUT!$I$2),"Washout","On Meds"))))</f>
        <v/>
      </c>
      <c r="F10617">
        <f>IF(B10617="","",1.509*(LN(B10617)^1.084-5.381))</f>
        <v/>
      </c>
      <c r="G10617">
        <f>IF(F10617="","",IF(F10617&lt;0,10*F10617^2,0))</f>
        <v/>
      </c>
      <c r="H10617">
        <f>IF(F10617="","",IF(F10617&gt;0,10*F10617^2,0))</f>
        <v/>
      </c>
    </row>
    <row r="10618">
      <c r="A10618">
        <f>Input!A10618</f>
        <v/>
      </c>
      <c r="B10618">
        <f>IF(ISNUMBER(Input!B10618),IF(AND(Input!B10618&gt;=20,Input!B10618&lt;=700),Input!B10618,""),"")</f>
        <v/>
      </c>
      <c r="C10618">
        <f>IF(B10618="","",INT(A10618))</f>
        <v/>
      </c>
      <c r="D10618">
        <f>IF(B10618="","",HOUR(A10618))</f>
        <v/>
      </c>
      <c r="E10618">
        <f>IF(B10618="","",IF(INPUT!$I$1="","",IF(C10618&lt;(INT(INPUT!$I$1)-INPUT!$I$2),"Off Meds",IF(C10618&lt;=(INT(INPUT!$I$1)+INPUT!$I$2),"Washout","On Meds"))))</f>
        <v/>
      </c>
      <c r="F10618">
        <f>IF(B10618="","",1.509*(LN(B10618)^1.084-5.381))</f>
        <v/>
      </c>
      <c r="G10618">
        <f>IF(F10618="","",IF(F10618&lt;0,10*F10618^2,0))</f>
        <v/>
      </c>
      <c r="H10618">
        <f>IF(F10618="","",IF(F10618&gt;0,10*F10618^2,0))</f>
        <v/>
      </c>
    </row>
    <row r="10619">
      <c r="A10619">
        <f>Input!A10619</f>
        <v/>
      </c>
      <c r="B10619">
        <f>IF(ISNUMBER(Input!B10619),IF(AND(Input!B10619&gt;=20,Input!B10619&lt;=700),Input!B10619,""),"")</f>
        <v/>
      </c>
      <c r="C10619">
        <f>IF(B10619="","",INT(A10619))</f>
        <v/>
      </c>
      <c r="D10619">
        <f>IF(B10619="","",HOUR(A10619))</f>
        <v/>
      </c>
      <c r="E10619">
        <f>IF(B10619="","",IF(INPUT!$I$1="","",IF(C10619&lt;(INT(INPUT!$I$1)-INPUT!$I$2),"Off Meds",IF(C10619&lt;=(INT(INPUT!$I$1)+INPUT!$I$2),"Washout","On Meds"))))</f>
        <v/>
      </c>
      <c r="F10619">
        <f>IF(B10619="","",1.509*(LN(B10619)^1.084-5.381))</f>
        <v/>
      </c>
      <c r="G10619">
        <f>IF(F10619="","",IF(F10619&lt;0,10*F10619^2,0))</f>
        <v/>
      </c>
      <c r="H10619">
        <f>IF(F10619="","",IF(F10619&gt;0,10*F10619^2,0))</f>
        <v/>
      </c>
    </row>
    <row r="10620">
      <c r="A10620">
        <f>Input!A10620</f>
        <v/>
      </c>
      <c r="B10620">
        <f>IF(ISNUMBER(Input!B10620),IF(AND(Input!B10620&gt;=20,Input!B10620&lt;=700),Input!B10620,""),"")</f>
        <v/>
      </c>
      <c r="C10620">
        <f>IF(B10620="","",INT(A10620))</f>
        <v/>
      </c>
      <c r="D10620">
        <f>IF(B10620="","",HOUR(A10620))</f>
        <v/>
      </c>
      <c r="E10620">
        <f>IF(B10620="","",IF(INPUT!$I$1="","",IF(C10620&lt;(INT(INPUT!$I$1)-INPUT!$I$2),"Off Meds",IF(C10620&lt;=(INT(INPUT!$I$1)+INPUT!$I$2),"Washout","On Meds"))))</f>
        <v/>
      </c>
      <c r="F10620">
        <f>IF(B10620="","",1.509*(LN(B10620)^1.084-5.381))</f>
        <v/>
      </c>
      <c r="G10620">
        <f>IF(F10620="","",IF(F10620&lt;0,10*F10620^2,0))</f>
        <v/>
      </c>
      <c r="H10620">
        <f>IF(F10620="","",IF(F10620&gt;0,10*F10620^2,0))</f>
        <v/>
      </c>
    </row>
    <row r="10621">
      <c r="A10621">
        <f>Input!A10621</f>
        <v/>
      </c>
      <c r="B10621">
        <f>IF(ISNUMBER(Input!B10621),IF(AND(Input!B10621&gt;=20,Input!B10621&lt;=700),Input!B10621,""),"")</f>
        <v/>
      </c>
      <c r="C10621">
        <f>IF(B10621="","",INT(A10621))</f>
        <v/>
      </c>
      <c r="D10621">
        <f>IF(B10621="","",HOUR(A10621))</f>
        <v/>
      </c>
      <c r="E10621">
        <f>IF(B10621="","",IF(INPUT!$I$1="","",IF(C10621&lt;(INT(INPUT!$I$1)-INPUT!$I$2),"Off Meds",IF(C10621&lt;=(INT(INPUT!$I$1)+INPUT!$I$2),"Washout","On Meds"))))</f>
        <v/>
      </c>
      <c r="F10621">
        <f>IF(B10621="","",1.509*(LN(B10621)^1.084-5.381))</f>
        <v/>
      </c>
      <c r="G10621">
        <f>IF(F10621="","",IF(F10621&lt;0,10*F10621^2,0))</f>
        <v/>
      </c>
      <c r="H10621">
        <f>IF(F10621="","",IF(F10621&gt;0,10*F10621^2,0))</f>
        <v/>
      </c>
    </row>
    <row r="10622">
      <c r="A10622">
        <f>Input!A10622</f>
        <v/>
      </c>
      <c r="B10622">
        <f>IF(ISNUMBER(Input!B10622),IF(AND(Input!B10622&gt;=20,Input!B10622&lt;=700),Input!B10622,""),"")</f>
        <v/>
      </c>
      <c r="C10622">
        <f>IF(B10622="","",INT(A10622))</f>
        <v/>
      </c>
      <c r="D10622">
        <f>IF(B10622="","",HOUR(A10622))</f>
        <v/>
      </c>
      <c r="E10622">
        <f>IF(B10622="","",IF(INPUT!$I$1="","",IF(C10622&lt;(INT(INPUT!$I$1)-INPUT!$I$2),"Off Meds",IF(C10622&lt;=(INT(INPUT!$I$1)+INPUT!$I$2),"Washout","On Meds"))))</f>
        <v/>
      </c>
      <c r="F10622">
        <f>IF(B10622="","",1.509*(LN(B10622)^1.084-5.381))</f>
        <v/>
      </c>
      <c r="G10622">
        <f>IF(F10622="","",IF(F10622&lt;0,10*F10622^2,0))</f>
        <v/>
      </c>
      <c r="H10622">
        <f>IF(F10622="","",IF(F10622&gt;0,10*F10622^2,0))</f>
        <v/>
      </c>
    </row>
    <row r="10623">
      <c r="A10623">
        <f>Input!A10623</f>
        <v/>
      </c>
      <c r="B10623">
        <f>IF(ISNUMBER(Input!B10623),IF(AND(Input!B10623&gt;=20,Input!B10623&lt;=700),Input!B10623,""),"")</f>
        <v/>
      </c>
      <c r="C10623">
        <f>IF(B10623="","",INT(A10623))</f>
        <v/>
      </c>
      <c r="D10623">
        <f>IF(B10623="","",HOUR(A10623))</f>
        <v/>
      </c>
      <c r="E10623">
        <f>IF(B10623="","",IF(INPUT!$I$1="","",IF(C10623&lt;(INT(INPUT!$I$1)-INPUT!$I$2),"Off Meds",IF(C10623&lt;=(INT(INPUT!$I$1)+INPUT!$I$2),"Washout","On Meds"))))</f>
        <v/>
      </c>
      <c r="F10623">
        <f>IF(B10623="","",1.509*(LN(B10623)^1.084-5.381))</f>
        <v/>
      </c>
      <c r="G10623">
        <f>IF(F10623="","",IF(F10623&lt;0,10*F10623^2,0))</f>
        <v/>
      </c>
      <c r="H10623">
        <f>IF(F10623="","",IF(F10623&gt;0,10*F10623^2,0))</f>
        <v/>
      </c>
    </row>
    <row r="10624">
      <c r="A10624">
        <f>Input!A10624</f>
        <v/>
      </c>
      <c r="B10624">
        <f>IF(ISNUMBER(Input!B10624),IF(AND(Input!B10624&gt;=20,Input!B10624&lt;=700),Input!B10624,""),"")</f>
        <v/>
      </c>
      <c r="C10624">
        <f>IF(B10624="","",INT(A10624))</f>
        <v/>
      </c>
      <c r="D10624">
        <f>IF(B10624="","",HOUR(A10624))</f>
        <v/>
      </c>
      <c r="E10624">
        <f>IF(B10624="","",IF(INPUT!$I$1="","",IF(C10624&lt;(INT(INPUT!$I$1)-INPUT!$I$2),"Off Meds",IF(C10624&lt;=(INT(INPUT!$I$1)+INPUT!$I$2),"Washout","On Meds"))))</f>
        <v/>
      </c>
      <c r="F10624">
        <f>IF(B10624="","",1.509*(LN(B10624)^1.084-5.381))</f>
        <v/>
      </c>
      <c r="G10624">
        <f>IF(F10624="","",IF(F10624&lt;0,10*F10624^2,0))</f>
        <v/>
      </c>
      <c r="H10624">
        <f>IF(F10624="","",IF(F10624&gt;0,10*F10624^2,0))</f>
        <v/>
      </c>
    </row>
    <row r="10625">
      <c r="A10625">
        <f>Input!A10625</f>
        <v/>
      </c>
      <c r="B10625">
        <f>IF(ISNUMBER(Input!B10625),IF(AND(Input!B10625&gt;=20,Input!B10625&lt;=700),Input!B10625,""),"")</f>
        <v/>
      </c>
      <c r="C10625">
        <f>IF(B10625="","",INT(A10625))</f>
        <v/>
      </c>
      <c r="D10625">
        <f>IF(B10625="","",HOUR(A10625))</f>
        <v/>
      </c>
      <c r="E10625">
        <f>IF(B10625="","",IF(INPUT!$I$1="","",IF(C10625&lt;(INT(INPUT!$I$1)-INPUT!$I$2),"Off Meds",IF(C10625&lt;=(INT(INPUT!$I$1)+INPUT!$I$2),"Washout","On Meds"))))</f>
        <v/>
      </c>
      <c r="F10625">
        <f>IF(B10625="","",1.509*(LN(B10625)^1.084-5.381))</f>
        <v/>
      </c>
      <c r="G10625">
        <f>IF(F10625="","",IF(F10625&lt;0,10*F10625^2,0))</f>
        <v/>
      </c>
      <c r="H10625">
        <f>IF(F10625="","",IF(F10625&gt;0,10*F10625^2,0))</f>
        <v/>
      </c>
    </row>
    <row r="10626">
      <c r="A10626">
        <f>Input!A10626</f>
        <v/>
      </c>
      <c r="B10626">
        <f>IF(ISNUMBER(Input!B10626),IF(AND(Input!B10626&gt;=20,Input!B10626&lt;=700),Input!B10626,""),"")</f>
        <v/>
      </c>
      <c r="C10626">
        <f>IF(B10626="","",INT(A10626))</f>
        <v/>
      </c>
      <c r="D10626">
        <f>IF(B10626="","",HOUR(A10626))</f>
        <v/>
      </c>
      <c r="E10626">
        <f>IF(B10626="","",IF(INPUT!$I$1="","",IF(C10626&lt;(INT(INPUT!$I$1)-INPUT!$I$2),"Off Meds",IF(C10626&lt;=(INT(INPUT!$I$1)+INPUT!$I$2),"Washout","On Meds"))))</f>
        <v/>
      </c>
      <c r="F10626">
        <f>IF(B10626="","",1.509*(LN(B10626)^1.084-5.381))</f>
        <v/>
      </c>
      <c r="G10626">
        <f>IF(F10626="","",IF(F10626&lt;0,10*F10626^2,0))</f>
        <v/>
      </c>
      <c r="H10626">
        <f>IF(F10626="","",IF(F10626&gt;0,10*F10626^2,0))</f>
        <v/>
      </c>
    </row>
    <row r="10627">
      <c r="A10627">
        <f>Input!A10627</f>
        <v/>
      </c>
      <c r="B10627">
        <f>IF(ISNUMBER(Input!B10627),IF(AND(Input!B10627&gt;=20,Input!B10627&lt;=700),Input!B10627,""),"")</f>
        <v/>
      </c>
      <c r="C10627">
        <f>IF(B10627="","",INT(A10627))</f>
        <v/>
      </c>
      <c r="D10627">
        <f>IF(B10627="","",HOUR(A10627))</f>
        <v/>
      </c>
      <c r="E10627">
        <f>IF(B10627="","",IF(INPUT!$I$1="","",IF(C10627&lt;(INT(INPUT!$I$1)-INPUT!$I$2),"Off Meds",IF(C10627&lt;=(INT(INPUT!$I$1)+INPUT!$I$2),"Washout","On Meds"))))</f>
        <v/>
      </c>
      <c r="F10627">
        <f>IF(B10627="","",1.509*(LN(B10627)^1.084-5.381))</f>
        <v/>
      </c>
      <c r="G10627">
        <f>IF(F10627="","",IF(F10627&lt;0,10*F10627^2,0))</f>
        <v/>
      </c>
      <c r="H10627">
        <f>IF(F10627="","",IF(F10627&gt;0,10*F10627^2,0))</f>
        <v/>
      </c>
    </row>
    <row r="10628">
      <c r="A10628">
        <f>Input!A10628</f>
        <v/>
      </c>
      <c r="B10628">
        <f>IF(ISNUMBER(Input!B10628),IF(AND(Input!B10628&gt;=20,Input!B10628&lt;=700),Input!B10628,""),"")</f>
        <v/>
      </c>
      <c r="C10628">
        <f>IF(B10628="","",INT(A10628))</f>
        <v/>
      </c>
      <c r="D10628">
        <f>IF(B10628="","",HOUR(A10628))</f>
        <v/>
      </c>
      <c r="E10628">
        <f>IF(B10628="","",IF(INPUT!$I$1="","",IF(C10628&lt;(INT(INPUT!$I$1)-INPUT!$I$2),"Off Meds",IF(C10628&lt;=(INT(INPUT!$I$1)+INPUT!$I$2),"Washout","On Meds"))))</f>
        <v/>
      </c>
      <c r="F10628">
        <f>IF(B10628="","",1.509*(LN(B10628)^1.084-5.381))</f>
        <v/>
      </c>
      <c r="G10628">
        <f>IF(F10628="","",IF(F10628&lt;0,10*F10628^2,0))</f>
        <v/>
      </c>
      <c r="H10628">
        <f>IF(F10628="","",IF(F10628&gt;0,10*F10628^2,0))</f>
        <v/>
      </c>
    </row>
    <row r="10629">
      <c r="A10629">
        <f>Input!A10629</f>
        <v/>
      </c>
      <c r="B10629">
        <f>IF(ISNUMBER(Input!B10629),IF(AND(Input!B10629&gt;=20,Input!B10629&lt;=700),Input!B10629,""),"")</f>
        <v/>
      </c>
      <c r="C10629">
        <f>IF(B10629="","",INT(A10629))</f>
        <v/>
      </c>
      <c r="D10629">
        <f>IF(B10629="","",HOUR(A10629))</f>
        <v/>
      </c>
      <c r="E10629">
        <f>IF(B10629="","",IF(INPUT!$I$1="","",IF(C10629&lt;(INT(INPUT!$I$1)-INPUT!$I$2),"Off Meds",IF(C10629&lt;=(INT(INPUT!$I$1)+INPUT!$I$2),"Washout","On Meds"))))</f>
        <v/>
      </c>
      <c r="F10629">
        <f>IF(B10629="","",1.509*(LN(B10629)^1.084-5.381))</f>
        <v/>
      </c>
      <c r="G10629">
        <f>IF(F10629="","",IF(F10629&lt;0,10*F10629^2,0))</f>
        <v/>
      </c>
      <c r="H10629">
        <f>IF(F10629="","",IF(F10629&gt;0,10*F10629^2,0))</f>
        <v/>
      </c>
    </row>
    <row r="10630">
      <c r="A10630">
        <f>Input!A10630</f>
        <v/>
      </c>
      <c r="B10630">
        <f>IF(ISNUMBER(Input!B10630),IF(AND(Input!B10630&gt;=20,Input!B10630&lt;=700),Input!B10630,""),"")</f>
        <v/>
      </c>
      <c r="C10630">
        <f>IF(B10630="","",INT(A10630))</f>
        <v/>
      </c>
      <c r="D10630">
        <f>IF(B10630="","",HOUR(A10630))</f>
        <v/>
      </c>
      <c r="E10630">
        <f>IF(B10630="","",IF(INPUT!$I$1="","",IF(C10630&lt;(INT(INPUT!$I$1)-INPUT!$I$2),"Off Meds",IF(C10630&lt;=(INT(INPUT!$I$1)+INPUT!$I$2),"Washout","On Meds"))))</f>
        <v/>
      </c>
      <c r="F10630">
        <f>IF(B10630="","",1.509*(LN(B10630)^1.084-5.381))</f>
        <v/>
      </c>
      <c r="G10630">
        <f>IF(F10630="","",IF(F10630&lt;0,10*F10630^2,0))</f>
        <v/>
      </c>
      <c r="H10630">
        <f>IF(F10630="","",IF(F10630&gt;0,10*F10630^2,0))</f>
        <v/>
      </c>
    </row>
    <row r="10631">
      <c r="A10631">
        <f>Input!A10631</f>
        <v/>
      </c>
      <c r="B10631">
        <f>IF(ISNUMBER(Input!B10631),IF(AND(Input!B10631&gt;=20,Input!B10631&lt;=700),Input!B10631,""),"")</f>
        <v/>
      </c>
      <c r="C10631">
        <f>IF(B10631="","",INT(A10631))</f>
        <v/>
      </c>
      <c r="D10631">
        <f>IF(B10631="","",HOUR(A10631))</f>
        <v/>
      </c>
      <c r="E10631">
        <f>IF(B10631="","",IF(INPUT!$I$1="","",IF(C10631&lt;(INT(INPUT!$I$1)-INPUT!$I$2),"Off Meds",IF(C10631&lt;=(INT(INPUT!$I$1)+INPUT!$I$2),"Washout","On Meds"))))</f>
        <v/>
      </c>
      <c r="F10631">
        <f>IF(B10631="","",1.509*(LN(B10631)^1.084-5.381))</f>
        <v/>
      </c>
      <c r="G10631">
        <f>IF(F10631="","",IF(F10631&lt;0,10*F10631^2,0))</f>
        <v/>
      </c>
      <c r="H10631">
        <f>IF(F10631="","",IF(F10631&gt;0,10*F10631^2,0))</f>
        <v/>
      </c>
    </row>
    <row r="10632">
      <c r="A10632">
        <f>Input!A10632</f>
        <v/>
      </c>
      <c r="B10632">
        <f>IF(ISNUMBER(Input!B10632),IF(AND(Input!B10632&gt;=20,Input!B10632&lt;=700),Input!B10632,""),"")</f>
        <v/>
      </c>
      <c r="C10632">
        <f>IF(B10632="","",INT(A10632))</f>
        <v/>
      </c>
      <c r="D10632">
        <f>IF(B10632="","",HOUR(A10632))</f>
        <v/>
      </c>
      <c r="E10632">
        <f>IF(B10632="","",IF(INPUT!$I$1="","",IF(C10632&lt;(INT(INPUT!$I$1)-INPUT!$I$2),"Off Meds",IF(C10632&lt;=(INT(INPUT!$I$1)+INPUT!$I$2),"Washout","On Meds"))))</f>
        <v/>
      </c>
      <c r="F10632">
        <f>IF(B10632="","",1.509*(LN(B10632)^1.084-5.381))</f>
        <v/>
      </c>
      <c r="G10632">
        <f>IF(F10632="","",IF(F10632&lt;0,10*F10632^2,0))</f>
        <v/>
      </c>
      <c r="H10632">
        <f>IF(F10632="","",IF(F10632&gt;0,10*F10632^2,0))</f>
        <v/>
      </c>
    </row>
    <row r="10633">
      <c r="A10633">
        <f>Input!A10633</f>
        <v/>
      </c>
      <c r="B10633">
        <f>IF(ISNUMBER(Input!B10633),IF(AND(Input!B10633&gt;=20,Input!B10633&lt;=700),Input!B10633,""),"")</f>
        <v/>
      </c>
      <c r="C10633">
        <f>IF(B10633="","",INT(A10633))</f>
        <v/>
      </c>
      <c r="D10633">
        <f>IF(B10633="","",HOUR(A10633))</f>
        <v/>
      </c>
      <c r="E10633">
        <f>IF(B10633="","",IF(INPUT!$I$1="","",IF(C10633&lt;(INT(INPUT!$I$1)-INPUT!$I$2),"Off Meds",IF(C10633&lt;=(INT(INPUT!$I$1)+INPUT!$I$2),"Washout","On Meds"))))</f>
        <v/>
      </c>
      <c r="F10633">
        <f>IF(B10633="","",1.509*(LN(B10633)^1.084-5.381))</f>
        <v/>
      </c>
      <c r="G10633">
        <f>IF(F10633="","",IF(F10633&lt;0,10*F10633^2,0))</f>
        <v/>
      </c>
      <c r="H10633">
        <f>IF(F10633="","",IF(F10633&gt;0,10*F10633^2,0))</f>
        <v/>
      </c>
    </row>
    <row r="10634">
      <c r="A10634">
        <f>Input!A10634</f>
        <v/>
      </c>
      <c r="B10634">
        <f>IF(ISNUMBER(Input!B10634),IF(AND(Input!B10634&gt;=20,Input!B10634&lt;=700),Input!B10634,""),"")</f>
        <v/>
      </c>
      <c r="C10634">
        <f>IF(B10634="","",INT(A10634))</f>
        <v/>
      </c>
      <c r="D10634">
        <f>IF(B10634="","",HOUR(A10634))</f>
        <v/>
      </c>
      <c r="E10634">
        <f>IF(B10634="","",IF(INPUT!$I$1="","",IF(C10634&lt;(INT(INPUT!$I$1)-INPUT!$I$2),"Off Meds",IF(C10634&lt;=(INT(INPUT!$I$1)+INPUT!$I$2),"Washout","On Meds"))))</f>
        <v/>
      </c>
      <c r="F10634">
        <f>IF(B10634="","",1.509*(LN(B10634)^1.084-5.381))</f>
        <v/>
      </c>
      <c r="G10634">
        <f>IF(F10634="","",IF(F10634&lt;0,10*F10634^2,0))</f>
        <v/>
      </c>
      <c r="H10634">
        <f>IF(F10634="","",IF(F10634&gt;0,10*F10634^2,0))</f>
        <v/>
      </c>
    </row>
    <row r="10635">
      <c r="A10635">
        <f>Input!A10635</f>
        <v/>
      </c>
      <c r="B10635">
        <f>IF(ISNUMBER(Input!B10635),IF(AND(Input!B10635&gt;=20,Input!B10635&lt;=700),Input!B10635,""),"")</f>
        <v/>
      </c>
      <c r="C10635">
        <f>IF(B10635="","",INT(A10635))</f>
        <v/>
      </c>
      <c r="D10635">
        <f>IF(B10635="","",HOUR(A10635))</f>
        <v/>
      </c>
      <c r="E10635">
        <f>IF(B10635="","",IF(INPUT!$I$1="","",IF(C10635&lt;(INT(INPUT!$I$1)-INPUT!$I$2),"Off Meds",IF(C10635&lt;=(INT(INPUT!$I$1)+INPUT!$I$2),"Washout","On Meds"))))</f>
        <v/>
      </c>
      <c r="F10635">
        <f>IF(B10635="","",1.509*(LN(B10635)^1.084-5.381))</f>
        <v/>
      </c>
      <c r="G10635">
        <f>IF(F10635="","",IF(F10635&lt;0,10*F10635^2,0))</f>
        <v/>
      </c>
      <c r="H10635">
        <f>IF(F10635="","",IF(F10635&gt;0,10*F10635^2,0))</f>
        <v/>
      </c>
    </row>
    <row r="10636">
      <c r="A10636">
        <f>Input!A10636</f>
        <v/>
      </c>
      <c r="B10636">
        <f>IF(ISNUMBER(Input!B10636),IF(AND(Input!B10636&gt;=20,Input!B10636&lt;=700),Input!B10636,""),"")</f>
        <v/>
      </c>
      <c r="C10636">
        <f>IF(B10636="","",INT(A10636))</f>
        <v/>
      </c>
      <c r="D10636">
        <f>IF(B10636="","",HOUR(A10636))</f>
        <v/>
      </c>
      <c r="E10636">
        <f>IF(B10636="","",IF(INPUT!$I$1="","",IF(C10636&lt;(INT(INPUT!$I$1)-INPUT!$I$2),"Off Meds",IF(C10636&lt;=(INT(INPUT!$I$1)+INPUT!$I$2),"Washout","On Meds"))))</f>
        <v/>
      </c>
      <c r="F10636">
        <f>IF(B10636="","",1.509*(LN(B10636)^1.084-5.381))</f>
        <v/>
      </c>
      <c r="G10636">
        <f>IF(F10636="","",IF(F10636&lt;0,10*F10636^2,0))</f>
        <v/>
      </c>
      <c r="H10636">
        <f>IF(F10636="","",IF(F10636&gt;0,10*F10636^2,0))</f>
        <v/>
      </c>
    </row>
    <row r="10637">
      <c r="A10637">
        <f>Input!A10637</f>
        <v/>
      </c>
      <c r="B10637">
        <f>IF(ISNUMBER(Input!B10637),IF(AND(Input!B10637&gt;=20,Input!B10637&lt;=700),Input!B10637,""),"")</f>
        <v/>
      </c>
      <c r="C10637">
        <f>IF(B10637="","",INT(A10637))</f>
        <v/>
      </c>
      <c r="D10637">
        <f>IF(B10637="","",HOUR(A10637))</f>
        <v/>
      </c>
      <c r="E10637">
        <f>IF(B10637="","",IF(INPUT!$I$1="","",IF(C10637&lt;(INT(INPUT!$I$1)-INPUT!$I$2),"Off Meds",IF(C10637&lt;=(INT(INPUT!$I$1)+INPUT!$I$2),"Washout","On Meds"))))</f>
        <v/>
      </c>
      <c r="F10637">
        <f>IF(B10637="","",1.509*(LN(B10637)^1.084-5.381))</f>
        <v/>
      </c>
      <c r="G10637">
        <f>IF(F10637="","",IF(F10637&lt;0,10*F10637^2,0))</f>
        <v/>
      </c>
      <c r="H10637">
        <f>IF(F10637="","",IF(F10637&gt;0,10*F10637^2,0))</f>
        <v/>
      </c>
    </row>
    <row r="10638">
      <c r="A10638">
        <f>Input!A10638</f>
        <v/>
      </c>
      <c r="B10638">
        <f>IF(ISNUMBER(Input!B10638),IF(AND(Input!B10638&gt;=20,Input!B10638&lt;=700),Input!B10638,""),"")</f>
        <v/>
      </c>
      <c r="C10638">
        <f>IF(B10638="","",INT(A10638))</f>
        <v/>
      </c>
      <c r="D10638">
        <f>IF(B10638="","",HOUR(A10638))</f>
        <v/>
      </c>
      <c r="E10638">
        <f>IF(B10638="","",IF(INPUT!$I$1="","",IF(C10638&lt;(INT(INPUT!$I$1)-INPUT!$I$2),"Off Meds",IF(C10638&lt;=(INT(INPUT!$I$1)+INPUT!$I$2),"Washout","On Meds"))))</f>
        <v/>
      </c>
      <c r="F10638">
        <f>IF(B10638="","",1.509*(LN(B10638)^1.084-5.381))</f>
        <v/>
      </c>
      <c r="G10638">
        <f>IF(F10638="","",IF(F10638&lt;0,10*F10638^2,0))</f>
        <v/>
      </c>
      <c r="H10638">
        <f>IF(F10638="","",IF(F10638&gt;0,10*F10638^2,0))</f>
        <v/>
      </c>
    </row>
    <row r="10639">
      <c r="A10639">
        <f>Input!A10639</f>
        <v/>
      </c>
      <c r="B10639">
        <f>IF(ISNUMBER(Input!B10639),IF(AND(Input!B10639&gt;=20,Input!B10639&lt;=700),Input!B10639,""),"")</f>
        <v/>
      </c>
      <c r="C10639">
        <f>IF(B10639="","",INT(A10639))</f>
        <v/>
      </c>
      <c r="D10639">
        <f>IF(B10639="","",HOUR(A10639))</f>
        <v/>
      </c>
      <c r="E10639">
        <f>IF(B10639="","",IF(INPUT!$I$1="","",IF(C10639&lt;(INT(INPUT!$I$1)-INPUT!$I$2),"Off Meds",IF(C10639&lt;=(INT(INPUT!$I$1)+INPUT!$I$2),"Washout","On Meds"))))</f>
        <v/>
      </c>
      <c r="F10639">
        <f>IF(B10639="","",1.509*(LN(B10639)^1.084-5.381))</f>
        <v/>
      </c>
      <c r="G10639">
        <f>IF(F10639="","",IF(F10639&lt;0,10*F10639^2,0))</f>
        <v/>
      </c>
      <c r="H10639">
        <f>IF(F10639="","",IF(F10639&gt;0,10*F10639^2,0))</f>
        <v/>
      </c>
    </row>
    <row r="10640">
      <c r="A10640">
        <f>Input!A10640</f>
        <v/>
      </c>
      <c r="B10640">
        <f>IF(ISNUMBER(Input!B10640),IF(AND(Input!B10640&gt;=20,Input!B10640&lt;=700),Input!B10640,""),"")</f>
        <v/>
      </c>
      <c r="C10640">
        <f>IF(B10640="","",INT(A10640))</f>
        <v/>
      </c>
      <c r="D10640">
        <f>IF(B10640="","",HOUR(A10640))</f>
        <v/>
      </c>
      <c r="E10640">
        <f>IF(B10640="","",IF(INPUT!$I$1="","",IF(C10640&lt;(INT(INPUT!$I$1)-INPUT!$I$2),"Off Meds",IF(C10640&lt;=(INT(INPUT!$I$1)+INPUT!$I$2),"Washout","On Meds"))))</f>
        <v/>
      </c>
      <c r="F10640">
        <f>IF(B10640="","",1.509*(LN(B10640)^1.084-5.381))</f>
        <v/>
      </c>
      <c r="G10640">
        <f>IF(F10640="","",IF(F10640&lt;0,10*F10640^2,0))</f>
        <v/>
      </c>
      <c r="H10640">
        <f>IF(F10640="","",IF(F10640&gt;0,10*F10640^2,0))</f>
        <v/>
      </c>
    </row>
    <row r="10641">
      <c r="A10641">
        <f>Input!A10641</f>
        <v/>
      </c>
      <c r="B10641">
        <f>IF(ISNUMBER(Input!B10641),IF(AND(Input!B10641&gt;=20,Input!B10641&lt;=700),Input!B10641,""),"")</f>
        <v/>
      </c>
      <c r="C10641">
        <f>IF(B10641="","",INT(A10641))</f>
        <v/>
      </c>
      <c r="D10641">
        <f>IF(B10641="","",HOUR(A10641))</f>
        <v/>
      </c>
      <c r="E10641">
        <f>IF(B10641="","",IF(INPUT!$I$1="","",IF(C10641&lt;(INT(INPUT!$I$1)-INPUT!$I$2),"Off Meds",IF(C10641&lt;=(INT(INPUT!$I$1)+INPUT!$I$2),"Washout","On Meds"))))</f>
        <v/>
      </c>
      <c r="F10641">
        <f>IF(B10641="","",1.509*(LN(B10641)^1.084-5.381))</f>
        <v/>
      </c>
      <c r="G10641">
        <f>IF(F10641="","",IF(F10641&lt;0,10*F10641^2,0))</f>
        <v/>
      </c>
      <c r="H10641">
        <f>IF(F10641="","",IF(F10641&gt;0,10*F10641^2,0))</f>
        <v/>
      </c>
    </row>
    <row r="10642">
      <c r="A10642">
        <f>Input!A10642</f>
        <v/>
      </c>
      <c r="B10642">
        <f>IF(ISNUMBER(Input!B10642),IF(AND(Input!B10642&gt;=20,Input!B10642&lt;=700),Input!B10642,""),"")</f>
        <v/>
      </c>
      <c r="C10642">
        <f>IF(B10642="","",INT(A10642))</f>
        <v/>
      </c>
      <c r="D10642">
        <f>IF(B10642="","",HOUR(A10642))</f>
        <v/>
      </c>
      <c r="E10642">
        <f>IF(B10642="","",IF(INPUT!$I$1="","",IF(C10642&lt;(INT(INPUT!$I$1)-INPUT!$I$2),"Off Meds",IF(C10642&lt;=(INT(INPUT!$I$1)+INPUT!$I$2),"Washout","On Meds"))))</f>
        <v/>
      </c>
      <c r="F10642">
        <f>IF(B10642="","",1.509*(LN(B10642)^1.084-5.381))</f>
        <v/>
      </c>
      <c r="G10642">
        <f>IF(F10642="","",IF(F10642&lt;0,10*F10642^2,0))</f>
        <v/>
      </c>
      <c r="H10642">
        <f>IF(F10642="","",IF(F10642&gt;0,10*F10642^2,0))</f>
        <v/>
      </c>
    </row>
    <row r="10643">
      <c r="A10643">
        <f>Input!A10643</f>
        <v/>
      </c>
      <c r="B10643">
        <f>IF(ISNUMBER(Input!B10643),IF(AND(Input!B10643&gt;=20,Input!B10643&lt;=700),Input!B10643,""),"")</f>
        <v/>
      </c>
      <c r="C10643">
        <f>IF(B10643="","",INT(A10643))</f>
        <v/>
      </c>
      <c r="D10643">
        <f>IF(B10643="","",HOUR(A10643))</f>
        <v/>
      </c>
      <c r="E10643">
        <f>IF(B10643="","",IF(INPUT!$I$1="","",IF(C10643&lt;(INT(INPUT!$I$1)-INPUT!$I$2),"Off Meds",IF(C10643&lt;=(INT(INPUT!$I$1)+INPUT!$I$2),"Washout","On Meds"))))</f>
        <v/>
      </c>
      <c r="F10643">
        <f>IF(B10643="","",1.509*(LN(B10643)^1.084-5.381))</f>
        <v/>
      </c>
      <c r="G10643">
        <f>IF(F10643="","",IF(F10643&lt;0,10*F10643^2,0))</f>
        <v/>
      </c>
      <c r="H10643">
        <f>IF(F10643="","",IF(F10643&gt;0,10*F10643^2,0))</f>
        <v/>
      </c>
    </row>
    <row r="10644">
      <c r="A10644">
        <f>Input!A10644</f>
        <v/>
      </c>
      <c r="B10644">
        <f>IF(ISNUMBER(Input!B10644),IF(AND(Input!B10644&gt;=20,Input!B10644&lt;=700),Input!B10644,""),"")</f>
        <v/>
      </c>
      <c r="C10644">
        <f>IF(B10644="","",INT(A10644))</f>
        <v/>
      </c>
      <c r="D10644">
        <f>IF(B10644="","",HOUR(A10644))</f>
        <v/>
      </c>
      <c r="E10644">
        <f>IF(B10644="","",IF(INPUT!$I$1="","",IF(C10644&lt;(INT(INPUT!$I$1)-INPUT!$I$2),"Off Meds",IF(C10644&lt;=(INT(INPUT!$I$1)+INPUT!$I$2),"Washout","On Meds"))))</f>
        <v/>
      </c>
      <c r="F10644">
        <f>IF(B10644="","",1.509*(LN(B10644)^1.084-5.381))</f>
        <v/>
      </c>
      <c r="G10644">
        <f>IF(F10644="","",IF(F10644&lt;0,10*F10644^2,0))</f>
        <v/>
      </c>
      <c r="H10644">
        <f>IF(F10644="","",IF(F10644&gt;0,10*F10644^2,0))</f>
        <v/>
      </c>
    </row>
    <row r="10645">
      <c r="A10645">
        <f>Input!A10645</f>
        <v/>
      </c>
      <c r="B10645">
        <f>IF(ISNUMBER(Input!B10645),IF(AND(Input!B10645&gt;=20,Input!B10645&lt;=700),Input!B10645,""),"")</f>
        <v/>
      </c>
      <c r="C10645">
        <f>IF(B10645="","",INT(A10645))</f>
        <v/>
      </c>
      <c r="D10645">
        <f>IF(B10645="","",HOUR(A10645))</f>
        <v/>
      </c>
      <c r="E10645">
        <f>IF(B10645="","",IF(INPUT!$I$1="","",IF(C10645&lt;(INT(INPUT!$I$1)-INPUT!$I$2),"Off Meds",IF(C10645&lt;=(INT(INPUT!$I$1)+INPUT!$I$2),"Washout","On Meds"))))</f>
        <v/>
      </c>
      <c r="F10645">
        <f>IF(B10645="","",1.509*(LN(B10645)^1.084-5.381))</f>
        <v/>
      </c>
      <c r="G10645">
        <f>IF(F10645="","",IF(F10645&lt;0,10*F10645^2,0))</f>
        <v/>
      </c>
      <c r="H10645">
        <f>IF(F10645="","",IF(F10645&gt;0,10*F10645^2,0))</f>
        <v/>
      </c>
    </row>
    <row r="10646">
      <c r="A10646">
        <f>Input!A10646</f>
        <v/>
      </c>
      <c r="B10646">
        <f>IF(ISNUMBER(Input!B10646),IF(AND(Input!B10646&gt;=20,Input!B10646&lt;=700),Input!B10646,""),"")</f>
        <v/>
      </c>
      <c r="C10646">
        <f>IF(B10646="","",INT(A10646))</f>
        <v/>
      </c>
      <c r="D10646">
        <f>IF(B10646="","",HOUR(A10646))</f>
        <v/>
      </c>
      <c r="E10646">
        <f>IF(B10646="","",IF(INPUT!$I$1="","",IF(C10646&lt;(INT(INPUT!$I$1)-INPUT!$I$2),"Off Meds",IF(C10646&lt;=(INT(INPUT!$I$1)+INPUT!$I$2),"Washout","On Meds"))))</f>
        <v/>
      </c>
      <c r="F10646">
        <f>IF(B10646="","",1.509*(LN(B10646)^1.084-5.381))</f>
        <v/>
      </c>
      <c r="G10646">
        <f>IF(F10646="","",IF(F10646&lt;0,10*F10646^2,0))</f>
        <v/>
      </c>
      <c r="H10646">
        <f>IF(F10646="","",IF(F10646&gt;0,10*F10646^2,0))</f>
        <v/>
      </c>
    </row>
    <row r="10647">
      <c r="A10647">
        <f>Input!A10647</f>
        <v/>
      </c>
      <c r="B10647">
        <f>IF(ISNUMBER(Input!B10647),IF(AND(Input!B10647&gt;=20,Input!B10647&lt;=700),Input!B10647,""),"")</f>
        <v/>
      </c>
      <c r="C10647">
        <f>IF(B10647="","",INT(A10647))</f>
        <v/>
      </c>
      <c r="D10647">
        <f>IF(B10647="","",HOUR(A10647))</f>
        <v/>
      </c>
      <c r="E10647">
        <f>IF(B10647="","",IF(INPUT!$I$1="","",IF(C10647&lt;(INT(INPUT!$I$1)-INPUT!$I$2),"Off Meds",IF(C10647&lt;=(INT(INPUT!$I$1)+INPUT!$I$2),"Washout","On Meds"))))</f>
        <v/>
      </c>
      <c r="F10647">
        <f>IF(B10647="","",1.509*(LN(B10647)^1.084-5.381))</f>
        <v/>
      </c>
      <c r="G10647">
        <f>IF(F10647="","",IF(F10647&lt;0,10*F10647^2,0))</f>
        <v/>
      </c>
      <c r="H10647">
        <f>IF(F10647="","",IF(F10647&gt;0,10*F10647^2,0))</f>
        <v/>
      </c>
    </row>
    <row r="10648">
      <c r="A10648">
        <f>Input!A10648</f>
        <v/>
      </c>
      <c r="B10648">
        <f>IF(ISNUMBER(Input!B10648),IF(AND(Input!B10648&gt;=20,Input!B10648&lt;=700),Input!B10648,""),"")</f>
        <v/>
      </c>
      <c r="C10648">
        <f>IF(B10648="","",INT(A10648))</f>
        <v/>
      </c>
      <c r="D10648">
        <f>IF(B10648="","",HOUR(A10648))</f>
        <v/>
      </c>
      <c r="E10648">
        <f>IF(B10648="","",IF(INPUT!$I$1="","",IF(C10648&lt;(INT(INPUT!$I$1)-INPUT!$I$2),"Off Meds",IF(C10648&lt;=(INT(INPUT!$I$1)+INPUT!$I$2),"Washout","On Meds"))))</f>
        <v/>
      </c>
      <c r="F10648">
        <f>IF(B10648="","",1.509*(LN(B10648)^1.084-5.381))</f>
        <v/>
      </c>
      <c r="G10648">
        <f>IF(F10648="","",IF(F10648&lt;0,10*F10648^2,0))</f>
        <v/>
      </c>
      <c r="H10648">
        <f>IF(F10648="","",IF(F10648&gt;0,10*F10648^2,0))</f>
        <v/>
      </c>
    </row>
    <row r="10649">
      <c r="A10649">
        <f>Input!A10649</f>
        <v/>
      </c>
      <c r="B10649">
        <f>IF(ISNUMBER(Input!B10649),IF(AND(Input!B10649&gt;=20,Input!B10649&lt;=700),Input!B10649,""),"")</f>
        <v/>
      </c>
      <c r="C10649">
        <f>IF(B10649="","",INT(A10649))</f>
        <v/>
      </c>
      <c r="D10649">
        <f>IF(B10649="","",HOUR(A10649))</f>
        <v/>
      </c>
      <c r="E10649">
        <f>IF(B10649="","",IF(INPUT!$I$1="","",IF(C10649&lt;(INT(INPUT!$I$1)-INPUT!$I$2),"Off Meds",IF(C10649&lt;=(INT(INPUT!$I$1)+INPUT!$I$2),"Washout","On Meds"))))</f>
        <v/>
      </c>
      <c r="F10649">
        <f>IF(B10649="","",1.509*(LN(B10649)^1.084-5.381))</f>
        <v/>
      </c>
      <c r="G10649">
        <f>IF(F10649="","",IF(F10649&lt;0,10*F10649^2,0))</f>
        <v/>
      </c>
      <c r="H10649">
        <f>IF(F10649="","",IF(F10649&gt;0,10*F10649^2,0))</f>
        <v/>
      </c>
    </row>
    <row r="10650">
      <c r="A10650">
        <f>Input!A10650</f>
        <v/>
      </c>
      <c r="B10650">
        <f>IF(ISNUMBER(Input!B10650),IF(AND(Input!B10650&gt;=20,Input!B10650&lt;=700),Input!B10650,""),"")</f>
        <v/>
      </c>
      <c r="C10650">
        <f>IF(B10650="","",INT(A10650))</f>
        <v/>
      </c>
      <c r="D10650">
        <f>IF(B10650="","",HOUR(A10650))</f>
        <v/>
      </c>
      <c r="E10650">
        <f>IF(B10650="","",IF(INPUT!$I$1="","",IF(C10650&lt;(INT(INPUT!$I$1)-INPUT!$I$2),"Off Meds",IF(C10650&lt;=(INT(INPUT!$I$1)+INPUT!$I$2),"Washout","On Meds"))))</f>
        <v/>
      </c>
      <c r="F10650">
        <f>IF(B10650="","",1.509*(LN(B10650)^1.084-5.381))</f>
        <v/>
      </c>
      <c r="G10650">
        <f>IF(F10650="","",IF(F10650&lt;0,10*F10650^2,0))</f>
        <v/>
      </c>
      <c r="H10650">
        <f>IF(F10650="","",IF(F10650&gt;0,10*F10650^2,0))</f>
        <v/>
      </c>
    </row>
    <row r="10651">
      <c r="A10651">
        <f>Input!A10651</f>
        <v/>
      </c>
      <c r="B10651">
        <f>IF(ISNUMBER(Input!B10651),IF(AND(Input!B10651&gt;=20,Input!B10651&lt;=700),Input!B10651,""),"")</f>
        <v/>
      </c>
      <c r="C10651">
        <f>IF(B10651="","",INT(A10651))</f>
        <v/>
      </c>
      <c r="D10651">
        <f>IF(B10651="","",HOUR(A10651))</f>
        <v/>
      </c>
      <c r="E10651">
        <f>IF(B10651="","",IF(INPUT!$I$1="","",IF(C10651&lt;(INT(INPUT!$I$1)-INPUT!$I$2),"Off Meds",IF(C10651&lt;=(INT(INPUT!$I$1)+INPUT!$I$2),"Washout","On Meds"))))</f>
        <v/>
      </c>
      <c r="F10651">
        <f>IF(B10651="","",1.509*(LN(B10651)^1.084-5.381))</f>
        <v/>
      </c>
      <c r="G10651">
        <f>IF(F10651="","",IF(F10651&lt;0,10*F10651^2,0))</f>
        <v/>
      </c>
      <c r="H10651">
        <f>IF(F10651="","",IF(F10651&gt;0,10*F10651^2,0))</f>
        <v/>
      </c>
    </row>
    <row r="10652">
      <c r="A10652">
        <f>Input!A10652</f>
        <v/>
      </c>
      <c r="B10652">
        <f>IF(ISNUMBER(Input!B10652),IF(AND(Input!B10652&gt;=20,Input!B10652&lt;=700),Input!B10652,""),"")</f>
        <v/>
      </c>
      <c r="C10652">
        <f>IF(B10652="","",INT(A10652))</f>
        <v/>
      </c>
      <c r="D10652">
        <f>IF(B10652="","",HOUR(A10652))</f>
        <v/>
      </c>
      <c r="E10652">
        <f>IF(B10652="","",IF(INPUT!$I$1="","",IF(C10652&lt;(INT(INPUT!$I$1)-INPUT!$I$2),"Off Meds",IF(C10652&lt;=(INT(INPUT!$I$1)+INPUT!$I$2),"Washout","On Meds"))))</f>
        <v/>
      </c>
      <c r="F10652">
        <f>IF(B10652="","",1.509*(LN(B10652)^1.084-5.381))</f>
        <v/>
      </c>
      <c r="G10652">
        <f>IF(F10652="","",IF(F10652&lt;0,10*F10652^2,0))</f>
        <v/>
      </c>
      <c r="H10652">
        <f>IF(F10652="","",IF(F10652&gt;0,10*F10652^2,0))</f>
        <v/>
      </c>
    </row>
    <row r="10653">
      <c r="A10653">
        <f>Input!A10653</f>
        <v/>
      </c>
      <c r="B10653">
        <f>IF(ISNUMBER(Input!B10653),IF(AND(Input!B10653&gt;=20,Input!B10653&lt;=700),Input!B10653,""),"")</f>
        <v/>
      </c>
      <c r="C10653">
        <f>IF(B10653="","",INT(A10653))</f>
        <v/>
      </c>
      <c r="D10653">
        <f>IF(B10653="","",HOUR(A10653))</f>
        <v/>
      </c>
      <c r="E10653">
        <f>IF(B10653="","",IF(INPUT!$I$1="","",IF(C10653&lt;(INT(INPUT!$I$1)-INPUT!$I$2),"Off Meds",IF(C10653&lt;=(INT(INPUT!$I$1)+INPUT!$I$2),"Washout","On Meds"))))</f>
        <v/>
      </c>
      <c r="F10653">
        <f>IF(B10653="","",1.509*(LN(B10653)^1.084-5.381))</f>
        <v/>
      </c>
      <c r="G10653">
        <f>IF(F10653="","",IF(F10653&lt;0,10*F10653^2,0))</f>
        <v/>
      </c>
      <c r="H10653">
        <f>IF(F10653="","",IF(F10653&gt;0,10*F10653^2,0))</f>
        <v/>
      </c>
    </row>
    <row r="10654">
      <c r="A10654">
        <f>Input!A10654</f>
        <v/>
      </c>
      <c r="B10654">
        <f>IF(ISNUMBER(Input!B10654),IF(AND(Input!B10654&gt;=20,Input!B10654&lt;=700),Input!B10654,""),"")</f>
        <v/>
      </c>
      <c r="C10654">
        <f>IF(B10654="","",INT(A10654))</f>
        <v/>
      </c>
      <c r="D10654">
        <f>IF(B10654="","",HOUR(A10654))</f>
        <v/>
      </c>
      <c r="E10654">
        <f>IF(B10654="","",IF(INPUT!$I$1="","",IF(C10654&lt;(INT(INPUT!$I$1)-INPUT!$I$2),"Off Meds",IF(C10654&lt;=(INT(INPUT!$I$1)+INPUT!$I$2),"Washout","On Meds"))))</f>
        <v/>
      </c>
      <c r="F10654">
        <f>IF(B10654="","",1.509*(LN(B10654)^1.084-5.381))</f>
        <v/>
      </c>
      <c r="G10654">
        <f>IF(F10654="","",IF(F10654&lt;0,10*F10654^2,0))</f>
        <v/>
      </c>
      <c r="H10654">
        <f>IF(F10654="","",IF(F10654&gt;0,10*F10654^2,0))</f>
        <v/>
      </c>
    </row>
    <row r="10655">
      <c r="A10655">
        <f>Input!A10655</f>
        <v/>
      </c>
      <c r="B10655">
        <f>IF(ISNUMBER(Input!B10655),IF(AND(Input!B10655&gt;=20,Input!B10655&lt;=700),Input!B10655,""),"")</f>
        <v/>
      </c>
      <c r="C10655">
        <f>IF(B10655="","",INT(A10655))</f>
        <v/>
      </c>
      <c r="D10655">
        <f>IF(B10655="","",HOUR(A10655))</f>
        <v/>
      </c>
      <c r="E10655">
        <f>IF(B10655="","",IF(INPUT!$I$1="","",IF(C10655&lt;(INT(INPUT!$I$1)-INPUT!$I$2),"Off Meds",IF(C10655&lt;=(INT(INPUT!$I$1)+INPUT!$I$2),"Washout","On Meds"))))</f>
        <v/>
      </c>
      <c r="F10655">
        <f>IF(B10655="","",1.509*(LN(B10655)^1.084-5.381))</f>
        <v/>
      </c>
      <c r="G10655">
        <f>IF(F10655="","",IF(F10655&lt;0,10*F10655^2,0))</f>
        <v/>
      </c>
      <c r="H10655">
        <f>IF(F10655="","",IF(F10655&gt;0,10*F10655^2,0))</f>
        <v/>
      </c>
    </row>
    <row r="10656">
      <c r="A10656">
        <f>Input!A10656</f>
        <v/>
      </c>
      <c r="B10656">
        <f>IF(ISNUMBER(Input!B10656),IF(AND(Input!B10656&gt;=20,Input!B10656&lt;=700),Input!B10656,""),"")</f>
        <v/>
      </c>
      <c r="C10656">
        <f>IF(B10656="","",INT(A10656))</f>
        <v/>
      </c>
      <c r="D10656">
        <f>IF(B10656="","",HOUR(A10656))</f>
        <v/>
      </c>
      <c r="E10656">
        <f>IF(B10656="","",IF(INPUT!$I$1="","",IF(C10656&lt;(INT(INPUT!$I$1)-INPUT!$I$2),"Off Meds",IF(C10656&lt;=(INT(INPUT!$I$1)+INPUT!$I$2),"Washout","On Meds"))))</f>
        <v/>
      </c>
      <c r="F10656">
        <f>IF(B10656="","",1.509*(LN(B10656)^1.084-5.381))</f>
        <v/>
      </c>
      <c r="G10656">
        <f>IF(F10656="","",IF(F10656&lt;0,10*F10656^2,0))</f>
        <v/>
      </c>
      <c r="H10656">
        <f>IF(F10656="","",IF(F10656&gt;0,10*F10656^2,0))</f>
        <v/>
      </c>
    </row>
    <row r="10657">
      <c r="A10657">
        <f>Input!A10657</f>
        <v/>
      </c>
      <c r="B10657">
        <f>IF(ISNUMBER(Input!B10657),IF(AND(Input!B10657&gt;=20,Input!B10657&lt;=700),Input!B10657,""),"")</f>
        <v/>
      </c>
      <c r="C10657">
        <f>IF(B10657="","",INT(A10657))</f>
        <v/>
      </c>
      <c r="D10657">
        <f>IF(B10657="","",HOUR(A10657))</f>
        <v/>
      </c>
      <c r="E10657">
        <f>IF(B10657="","",IF(INPUT!$I$1="","",IF(C10657&lt;(INT(INPUT!$I$1)-INPUT!$I$2),"Off Meds",IF(C10657&lt;=(INT(INPUT!$I$1)+INPUT!$I$2),"Washout","On Meds"))))</f>
        <v/>
      </c>
      <c r="F10657">
        <f>IF(B10657="","",1.509*(LN(B10657)^1.084-5.381))</f>
        <v/>
      </c>
      <c r="G10657">
        <f>IF(F10657="","",IF(F10657&lt;0,10*F10657^2,0))</f>
        <v/>
      </c>
      <c r="H10657">
        <f>IF(F10657="","",IF(F10657&gt;0,10*F10657^2,0))</f>
        <v/>
      </c>
    </row>
    <row r="10658">
      <c r="A10658">
        <f>Input!A10658</f>
        <v/>
      </c>
      <c r="B10658">
        <f>IF(ISNUMBER(Input!B10658),IF(AND(Input!B10658&gt;=20,Input!B10658&lt;=700),Input!B10658,""),"")</f>
        <v/>
      </c>
      <c r="C10658">
        <f>IF(B10658="","",INT(A10658))</f>
        <v/>
      </c>
      <c r="D10658">
        <f>IF(B10658="","",HOUR(A10658))</f>
        <v/>
      </c>
      <c r="E10658">
        <f>IF(B10658="","",IF(INPUT!$I$1="","",IF(C10658&lt;(INT(INPUT!$I$1)-INPUT!$I$2),"Off Meds",IF(C10658&lt;=(INT(INPUT!$I$1)+INPUT!$I$2),"Washout","On Meds"))))</f>
        <v/>
      </c>
      <c r="F10658">
        <f>IF(B10658="","",1.509*(LN(B10658)^1.084-5.381))</f>
        <v/>
      </c>
      <c r="G10658">
        <f>IF(F10658="","",IF(F10658&lt;0,10*F10658^2,0))</f>
        <v/>
      </c>
      <c r="H10658">
        <f>IF(F10658="","",IF(F10658&gt;0,10*F10658^2,0))</f>
        <v/>
      </c>
    </row>
    <row r="10659">
      <c r="A10659">
        <f>Input!A10659</f>
        <v/>
      </c>
      <c r="B10659">
        <f>IF(ISNUMBER(Input!B10659),IF(AND(Input!B10659&gt;=20,Input!B10659&lt;=700),Input!B10659,""),"")</f>
        <v/>
      </c>
      <c r="C10659">
        <f>IF(B10659="","",INT(A10659))</f>
        <v/>
      </c>
      <c r="D10659">
        <f>IF(B10659="","",HOUR(A10659))</f>
        <v/>
      </c>
      <c r="E10659">
        <f>IF(B10659="","",IF(INPUT!$I$1="","",IF(C10659&lt;(INT(INPUT!$I$1)-INPUT!$I$2),"Off Meds",IF(C10659&lt;=(INT(INPUT!$I$1)+INPUT!$I$2),"Washout","On Meds"))))</f>
        <v/>
      </c>
      <c r="F10659">
        <f>IF(B10659="","",1.509*(LN(B10659)^1.084-5.381))</f>
        <v/>
      </c>
      <c r="G10659">
        <f>IF(F10659="","",IF(F10659&lt;0,10*F10659^2,0))</f>
        <v/>
      </c>
      <c r="H10659">
        <f>IF(F10659="","",IF(F10659&gt;0,10*F10659^2,0))</f>
        <v/>
      </c>
    </row>
    <row r="10660">
      <c r="A10660">
        <f>Input!A10660</f>
        <v/>
      </c>
      <c r="B10660">
        <f>IF(ISNUMBER(Input!B10660),IF(AND(Input!B10660&gt;=20,Input!B10660&lt;=700),Input!B10660,""),"")</f>
        <v/>
      </c>
      <c r="C10660">
        <f>IF(B10660="","",INT(A10660))</f>
        <v/>
      </c>
      <c r="D10660">
        <f>IF(B10660="","",HOUR(A10660))</f>
        <v/>
      </c>
      <c r="E10660">
        <f>IF(B10660="","",IF(INPUT!$I$1="","",IF(C10660&lt;(INT(INPUT!$I$1)-INPUT!$I$2),"Off Meds",IF(C10660&lt;=(INT(INPUT!$I$1)+INPUT!$I$2),"Washout","On Meds"))))</f>
        <v/>
      </c>
      <c r="F10660">
        <f>IF(B10660="","",1.509*(LN(B10660)^1.084-5.381))</f>
        <v/>
      </c>
      <c r="G10660">
        <f>IF(F10660="","",IF(F10660&lt;0,10*F10660^2,0))</f>
        <v/>
      </c>
      <c r="H10660">
        <f>IF(F10660="","",IF(F10660&gt;0,10*F10660^2,0))</f>
        <v/>
      </c>
    </row>
    <row r="10661">
      <c r="A10661">
        <f>Input!A10661</f>
        <v/>
      </c>
      <c r="B10661">
        <f>IF(ISNUMBER(Input!B10661),IF(AND(Input!B10661&gt;=20,Input!B10661&lt;=700),Input!B10661,""),"")</f>
        <v/>
      </c>
      <c r="C10661">
        <f>IF(B10661="","",INT(A10661))</f>
        <v/>
      </c>
      <c r="D10661">
        <f>IF(B10661="","",HOUR(A10661))</f>
        <v/>
      </c>
      <c r="E10661">
        <f>IF(B10661="","",IF(INPUT!$I$1="","",IF(C10661&lt;(INT(INPUT!$I$1)-INPUT!$I$2),"Off Meds",IF(C10661&lt;=(INT(INPUT!$I$1)+INPUT!$I$2),"Washout","On Meds"))))</f>
        <v/>
      </c>
      <c r="F10661">
        <f>IF(B10661="","",1.509*(LN(B10661)^1.084-5.381))</f>
        <v/>
      </c>
      <c r="G10661">
        <f>IF(F10661="","",IF(F10661&lt;0,10*F10661^2,0))</f>
        <v/>
      </c>
      <c r="H10661">
        <f>IF(F10661="","",IF(F10661&gt;0,10*F10661^2,0))</f>
        <v/>
      </c>
    </row>
    <row r="10662">
      <c r="A10662">
        <f>Input!A10662</f>
        <v/>
      </c>
      <c r="B10662">
        <f>IF(ISNUMBER(Input!B10662),IF(AND(Input!B10662&gt;=20,Input!B10662&lt;=700),Input!B10662,""),"")</f>
        <v/>
      </c>
      <c r="C10662">
        <f>IF(B10662="","",INT(A10662))</f>
        <v/>
      </c>
      <c r="D10662">
        <f>IF(B10662="","",HOUR(A10662))</f>
        <v/>
      </c>
      <c r="E10662">
        <f>IF(B10662="","",IF(INPUT!$I$1="","",IF(C10662&lt;(INT(INPUT!$I$1)-INPUT!$I$2),"Off Meds",IF(C10662&lt;=(INT(INPUT!$I$1)+INPUT!$I$2),"Washout","On Meds"))))</f>
        <v/>
      </c>
      <c r="F10662">
        <f>IF(B10662="","",1.509*(LN(B10662)^1.084-5.381))</f>
        <v/>
      </c>
      <c r="G10662">
        <f>IF(F10662="","",IF(F10662&lt;0,10*F10662^2,0))</f>
        <v/>
      </c>
      <c r="H10662">
        <f>IF(F10662="","",IF(F10662&gt;0,10*F10662^2,0))</f>
        <v/>
      </c>
    </row>
    <row r="10663">
      <c r="A10663">
        <f>Input!A10663</f>
        <v/>
      </c>
      <c r="B10663">
        <f>IF(ISNUMBER(Input!B10663),IF(AND(Input!B10663&gt;=20,Input!B10663&lt;=700),Input!B10663,""),"")</f>
        <v/>
      </c>
      <c r="C10663">
        <f>IF(B10663="","",INT(A10663))</f>
        <v/>
      </c>
      <c r="D10663">
        <f>IF(B10663="","",HOUR(A10663))</f>
        <v/>
      </c>
      <c r="E10663">
        <f>IF(B10663="","",IF(INPUT!$I$1="","",IF(C10663&lt;(INT(INPUT!$I$1)-INPUT!$I$2),"Off Meds",IF(C10663&lt;=(INT(INPUT!$I$1)+INPUT!$I$2),"Washout","On Meds"))))</f>
        <v/>
      </c>
      <c r="F10663">
        <f>IF(B10663="","",1.509*(LN(B10663)^1.084-5.381))</f>
        <v/>
      </c>
      <c r="G10663">
        <f>IF(F10663="","",IF(F10663&lt;0,10*F10663^2,0))</f>
        <v/>
      </c>
      <c r="H10663">
        <f>IF(F10663="","",IF(F10663&gt;0,10*F10663^2,0))</f>
        <v/>
      </c>
    </row>
    <row r="10664">
      <c r="A10664">
        <f>Input!A10664</f>
        <v/>
      </c>
      <c r="B10664">
        <f>IF(ISNUMBER(Input!B10664),IF(AND(Input!B10664&gt;=20,Input!B10664&lt;=700),Input!B10664,""),"")</f>
        <v/>
      </c>
      <c r="C10664">
        <f>IF(B10664="","",INT(A10664))</f>
        <v/>
      </c>
      <c r="D10664">
        <f>IF(B10664="","",HOUR(A10664))</f>
        <v/>
      </c>
      <c r="E10664">
        <f>IF(B10664="","",IF(INPUT!$I$1="","",IF(C10664&lt;(INT(INPUT!$I$1)-INPUT!$I$2),"Off Meds",IF(C10664&lt;=(INT(INPUT!$I$1)+INPUT!$I$2),"Washout","On Meds"))))</f>
        <v/>
      </c>
      <c r="F10664">
        <f>IF(B10664="","",1.509*(LN(B10664)^1.084-5.381))</f>
        <v/>
      </c>
      <c r="G10664">
        <f>IF(F10664="","",IF(F10664&lt;0,10*F10664^2,0))</f>
        <v/>
      </c>
      <c r="H10664">
        <f>IF(F10664="","",IF(F10664&gt;0,10*F10664^2,0))</f>
        <v/>
      </c>
    </row>
    <row r="10665">
      <c r="A10665">
        <f>Input!A10665</f>
        <v/>
      </c>
      <c r="B10665">
        <f>IF(ISNUMBER(Input!B10665),IF(AND(Input!B10665&gt;=20,Input!B10665&lt;=700),Input!B10665,""),"")</f>
        <v/>
      </c>
      <c r="C10665">
        <f>IF(B10665="","",INT(A10665))</f>
        <v/>
      </c>
      <c r="D10665">
        <f>IF(B10665="","",HOUR(A10665))</f>
        <v/>
      </c>
      <c r="E10665">
        <f>IF(B10665="","",IF(INPUT!$I$1="","",IF(C10665&lt;(INT(INPUT!$I$1)-INPUT!$I$2),"Off Meds",IF(C10665&lt;=(INT(INPUT!$I$1)+INPUT!$I$2),"Washout","On Meds"))))</f>
        <v/>
      </c>
      <c r="F10665">
        <f>IF(B10665="","",1.509*(LN(B10665)^1.084-5.381))</f>
        <v/>
      </c>
      <c r="G10665">
        <f>IF(F10665="","",IF(F10665&lt;0,10*F10665^2,0))</f>
        <v/>
      </c>
      <c r="H10665">
        <f>IF(F10665="","",IF(F10665&gt;0,10*F10665^2,0))</f>
        <v/>
      </c>
    </row>
    <row r="10666">
      <c r="A10666">
        <f>Input!A10666</f>
        <v/>
      </c>
      <c r="B10666">
        <f>IF(ISNUMBER(Input!B10666),IF(AND(Input!B10666&gt;=20,Input!B10666&lt;=700),Input!B10666,""),"")</f>
        <v/>
      </c>
      <c r="C10666">
        <f>IF(B10666="","",INT(A10666))</f>
        <v/>
      </c>
      <c r="D10666">
        <f>IF(B10666="","",HOUR(A10666))</f>
        <v/>
      </c>
      <c r="E10666">
        <f>IF(B10666="","",IF(INPUT!$I$1="","",IF(C10666&lt;(INT(INPUT!$I$1)-INPUT!$I$2),"Off Meds",IF(C10666&lt;=(INT(INPUT!$I$1)+INPUT!$I$2),"Washout","On Meds"))))</f>
        <v/>
      </c>
      <c r="F10666">
        <f>IF(B10666="","",1.509*(LN(B10666)^1.084-5.381))</f>
        <v/>
      </c>
      <c r="G10666">
        <f>IF(F10666="","",IF(F10666&lt;0,10*F10666^2,0))</f>
        <v/>
      </c>
      <c r="H10666">
        <f>IF(F10666="","",IF(F10666&gt;0,10*F10666^2,0))</f>
        <v/>
      </c>
    </row>
    <row r="10667">
      <c r="A10667">
        <f>Input!A10667</f>
        <v/>
      </c>
      <c r="B10667">
        <f>IF(ISNUMBER(Input!B10667),IF(AND(Input!B10667&gt;=20,Input!B10667&lt;=700),Input!B10667,""),"")</f>
        <v/>
      </c>
      <c r="C10667">
        <f>IF(B10667="","",INT(A10667))</f>
        <v/>
      </c>
      <c r="D10667">
        <f>IF(B10667="","",HOUR(A10667))</f>
        <v/>
      </c>
      <c r="E10667">
        <f>IF(B10667="","",IF(INPUT!$I$1="","",IF(C10667&lt;(INT(INPUT!$I$1)-INPUT!$I$2),"Off Meds",IF(C10667&lt;=(INT(INPUT!$I$1)+INPUT!$I$2),"Washout","On Meds"))))</f>
        <v/>
      </c>
      <c r="F10667">
        <f>IF(B10667="","",1.509*(LN(B10667)^1.084-5.381))</f>
        <v/>
      </c>
      <c r="G10667">
        <f>IF(F10667="","",IF(F10667&lt;0,10*F10667^2,0))</f>
        <v/>
      </c>
      <c r="H10667">
        <f>IF(F10667="","",IF(F10667&gt;0,10*F10667^2,0))</f>
        <v/>
      </c>
    </row>
    <row r="10668">
      <c r="A10668">
        <f>Input!A10668</f>
        <v/>
      </c>
      <c r="B10668">
        <f>IF(ISNUMBER(Input!B10668),IF(AND(Input!B10668&gt;=20,Input!B10668&lt;=700),Input!B10668,""),"")</f>
        <v/>
      </c>
      <c r="C10668">
        <f>IF(B10668="","",INT(A10668))</f>
        <v/>
      </c>
      <c r="D10668">
        <f>IF(B10668="","",HOUR(A10668))</f>
        <v/>
      </c>
      <c r="E10668">
        <f>IF(B10668="","",IF(INPUT!$I$1="","",IF(C10668&lt;(INT(INPUT!$I$1)-INPUT!$I$2),"Off Meds",IF(C10668&lt;=(INT(INPUT!$I$1)+INPUT!$I$2),"Washout","On Meds"))))</f>
        <v/>
      </c>
      <c r="F10668">
        <f>IF(B10668="","",1.509*(LN(B10668)^1.084-5.381))</f>
        <v/>
      </c>
      <c r="G10668">
        <f>IF(F10668="","",IF(F10668&lt;0,10*F10668^2,0))</f>
        <v/>
      </c>
      <c r="H10668">
        <f>IF(F10668="","",IF(F10668&gt;0,10*F10668^2,0))</f>
        <v/>
      </c>
    </row>
    <row r="10669">
      <c r="A10669">
        <f>Input!A10669</f>
        <v/>
      </c>
      <c r="B10669">
        <f>IF(ISNUMBER(Input!B10669),IF(AND(Input!B10669&gt;=20,Input!B10669&lt;=700),Input!B10669,""),"")</f>
        <v/>
      </c>
      <c r="C10669">
        <f>IF(B10669="","",INT(A10669))</f>
        <v/>
      </c>
      <c r="D10669">
        <f>IF(B10669="","",HOUR(A10669))</f>
        <v/>
      </c>
      <c r="E10669">
        <f>IF(B10669="","",IF(INPUT!$I$1="","",IF(C10669&lt;(INT(INPUT!$I$1)-INPUT!$I$2),"Off Meds",IF(C10669&lt;=(INT(INPUT!$I$1)+INPUT!$I$2),"Washout","On Meds"))))</f>
        <v/>
      </c>
      <c r="F10669">
        <f>IF(B10669="","",1.509*(LN(B10669)^1.084-5.381))</f>
        <v/>
      </c>
      <c r="G10669">
        <f>IF(F10669="","",IF(F10669&lt;0,10*F10669^2,0))</f>
        <v/>
      </c>
      <c r="H10669">
        <f>IF(F10669="","",IF(F10669&gt;0,10*F10669^2,0))</f>
        <v/>
      </c>
    </row>
    <row r="10670">
      <c r="A10670">
        <f>Input!A10670</f>
        <v/>
      </c>
      <c r="B10670">
        <f>IF(ISNUMBER(Input!B10670),IF(AND(Input!B10670&gt;=20,Input!B10670&lt;=700),Input!B10670,""),"")</f>
        <v/>
      </c>
      <c r="C10670">
        <f>IF(B10670="","",INT(A10670))</f>
        <v/>
      </c>
      <c r="D10670">
        <f>IF(B10670="","",HOUR(A10670))</f>
        <v/>
      </c>
      <c r="E10670">
        <f>IF(B10670="","",IF(INPUT!$I$1="","",IF(C10670&lt;(INT(INPUT!$I$1)-INPUT!$I$2),"Off Meds",IF(C10670&lt;=(INT(INPUT!$I$1)+INPUT!$I$2),"Washout","On Meds"))))</f>
        <v/>
      </c>
      <c r="F10670">
        <f>IF(B10670="","",1.509*(LN(B10670)^1.084-5.381))</f>
        <v/>
      </c>
      <c r="G10670">
        <f>IF(F10670="","",IF(F10670&lt;0,10*F10670^2,0))</f>
        <v/>
      </c>
      <c r="H10670">
        <f>IF(F10670="","",IF(F10670&gt;0,10*F10670^2,0))</f>
        <v/>
      </c>
    </row>
    <row r="10671">
      <c r="A10671">
        <f>Input!A10671</f>
        <v/>
      </c>
      <c r="B10671">
        <f>IF(ISNUMBER(Input!B10671),IF(AND(Input!B10671&gt;=20,Input!B10671&lt;=700),Input!B10671,""),"")</f>
        <v/>
      </c>
      <c r="C10671">
        <f>IF(B10671="","",INT(A10671))</f>
        <v/>
      </c>
      <c r="D10671">
        <f>IF(B10671="","",HOUR(A10671))</f>
        <v/>
      </c>
      <c r="E10671">
        <f>IF(B10671="","",IF(INPUT!$I$1="","",IF(C10671&lt;(INT(INPUT!$I$1)-INPUT!$I$2),"Off Meds",IF(C10671&lt;=(INT(INPUT!$I$1)+INPUT!$I$2),"Washout","On Meds"))))</f>
        <v/>
      </c>
      <c r="F10671">
        <f>IF(B10671="","",1.509*(LN(B10671)^1.084-5.381))</f>
        <v/>
      </c>
      <c r="G10671">
        <f>IF(F10671="","",IF(F10671&lt;0,10*F10671^2,0))</f>
        <v/>
      </c>
      <c r="H10671">
        <f>IF(F10671="","",IF(F10671&gt;0,10*F10671^2,0))</f>
        <v/>
      </c>
    </row>
    <row r="10672">
      <c r="A10672">
        <f>Input!A10672</f>
        <v/>
      </c>
      <c r="B10672">
        <f>IF(ISNUMBER(Input!B10672),IF(AND(Input!B10672&gt;=20,Input!B10672&lt;=700),Input!B10672,""),"")</f>
        <v/>
      </c>
      <c r="C10672">
        <f>IF(B10672="","",INT(A10672))</f>
        <v/>
      </c>
      <c r="D10672">
        <f>IF(B10672="","",HOUR(A10672))</f>
        <v/>
      </c>
      <c r="E10672">
        <f>IF(B10672="","",IF(INPUT!$I$1="","",IF(C10672&lt;(INT(INPUT!$I$1)-INPUT!$I$2),"Off Meds",IF(C10672&lt;=(INT(INPUT!$I$1)+INPUT!$I$2),"Washout","On Meds"))))</f>
        <v/>
      </c>
      <c r="F10672">
        <f>IF(B10672="","",1.509*(LN(B10672)^1.084-5.381))</f>
        <v/>
      </c>
      <c r="G10672">
        <f>IF(F10672="","",IF(F10672&lt;0,10*F10672^2,0))</f>
        <v/>
      </c>
      <c r="H10672">
        <f>IF(F10672="","",IF(F10672&gt;0,10*F10672^2,0))</f>
        <v/>
      </c>
    </row>
    <row r="10673">
      <c r="A10673">
        <f>Input!A10673</f>
        <v/>
      </c>
      <c r="B10673">
        <f>IF(ISNUMBER(Input!B10673),IF(AND(Input!B10673&gt;=20,Input!B10673&lt;=700),Input!B10673,""),"")</f>
        <v/>
      </c>
      <c r="C10673">
        <f>IF(B10673="","",INT(A10673))</f>
        <v/>
      </c>
      <c r="D10673">
        <f>IF(B10673="","",HOUR(A10673))</f>
        <v/>
      </c>
      <c r="E10673">
        <f>IF(B10673="","",IF(INPUT!$I$1="","",IF(C10673&lt;(INT(INPUT!$I$1)-INPUT!$I$2),"Off Meds",IF(C10673&lt;=(INT(INPUT!$I$1)+INPUT!$I$2),"Washout","On Meds"))))</f>
        <v/>
      </c>
      <c r="F10673">
        <f>IF(B10673="","",1.509*(LN(B10673)^1.084-5.381))</f>
        <v/>
      </c>
      <c r="G10673">
        <f>IF(F10673="","",IF(F10673&lt;0,10*F10673^2,0))</f>
        <v/>
      </c>
      <c r="H10673">
        <f>IF(F10673="","",IF(F10673&gt;0,10*F10673^2,0))</f>
        <v/>
      </c>
    </row>
    <row r="10674">
      <c r="A10674">
        <f>Input!A10674</f>
        <v/>
      </c>
      <c r="B10674">
        <f>IF(ISNUMBER(Input!B10674),IF(AND(Input!B10674&gt;=20,Input!B10674&lt;=700),Input!B10674,""),"")</f>
        <v/>
      </c>
      <c r="C10674">
        <f>IF(B10674="","",INT(A10674))</f>
        <v/>
      </c>
      <c r="D10674">
        <f>IF(B10674="","",HOUR(A10674))</f>
        <v/>
      </c>
      <c r="E10674">
        <f>IF(B10674="","",IF(INPUT!$I$1="","",IF(C10674&lt;(INT(INPUT!$I$1)-INPUT!$I$2),"Off Meds",IF(C10674&lt;=(INT(INPUT!$I$1)+INPUT!$I$2),"Washout","On Meds"))))</f>
        <v/>
      </c>
      <c r="F10674">
        <f>IF(B10674="","",1.509*(LN(B10674)^1.084-5.381))</f>
        <v/>
      </c>
      <c r="G10674">
        <f>IF(F10674="","",IF(F10674&lt;0,10*F10674^2,0))</f>
        <v/>
      </c>
      <c r="H10674">
        <f>IF(F10674="","",IF(F10674&gt;0,10*F10674^2,0))</f>
        <v/>
      </c>
    </row>
    <row r="10675">
      <c r="A10675">
        <f>Input!A10675</f>
        <v/>
      </c>
      <c r="B10675">
        <f>IF(ISNUMBER(Input!B10675),IF(AND(Input!B10675&gt;=20,Input!B10675&lt;=700),Input!B10675,""),"")</f>
        <v/>
      </c>
      <c r="C10675">
        <f>IF(B10675="","",INT(A10675))</f>
        <v/>
      </c>
      <c r="D10675">
        <f>IF(B10675="","",HOUR(A10675))</f>
        <v/>
      </c>
      <c r="E10675">
        <f>IF(B10675="","",IF(INPUT!$I$1="","",IF(C10675&lt;(INT(INPUT!$I$1)-INPUT!$I$2),"Off Meds",IF(C10675&lt;=(INT(INPUT!$I$1)+INPUT!$I$2),"Washout","On Meds"))))</f>
        <v/>
      </c>
      <c r="F10675">
        <f>IF(B10675="","",1.509*(LN(B10675)^1.084-5.381))</f>
        <v/>
      </c>
      <c r="G10675">
        <f>IF(F10675="","",IF(F10675&lt;0,10*F10675^2,0))</f>
        <v/>
      </c>
      <c r="H10675">
        <f>IF(F10675="","",IF(F10675&gt;0,10*F10675^2,0))</f>
        <v/>
      </c>
    </row>
    <row r="10676">
      <c r="A10676">
        <f>Input!A10676</f>
        <v/>
      </c>
      <c r="B10676">
        <f>IF(ISNUMBER(Input!B10676),IF(AND(Input!B10676&gt;=20,Input!B10676&lt;=700),Input!B10676,""),"")</f>
        <v/>
      </c>
      <c r="C10676">
        <f>IF(B10676="","",INT(A10676))</f>
        <v/>
      </c>
      <c r="D10676">
        <f>IF(B10676="","",HOUR(A10676))</f>
        <v/>
      </c>
      <c r="E10676">
        <f>IF(B10676="","",IF(INPUT!$I$1="","",IF(C10676&lt;(INT(INPUT!$I$1)-INPUT!$I$2),"Off Meds",IF(C10676&lt;=(INT(INPUT!$I$1)+INPUT!$I$2),"Washout","On Meds"))))</f>
        <v/>
      </c>
      <c r="F10676">
        <f>IF(B10676="","",1.509*(LN(B10676)^1.084-5.381))</f>
        <v/>
      </c>
      <c r="G10676">
        <f>IF(F10676="","",IF(F10676&lt;0,10*F10676^2,0))</f>
        <v/>
      </c>
      <c r="H10676">
        <f>IF(F10676="","",IF(F10676&gt;0,10*F10676^2,0))</f>
        <v/>
      </c>
    </row>
    <row r="10677">
      <c r="A10677">
        <f>Input!A10677</f>
        <v/>
      </c>
      <c r="B10677">
        <f>IF(ISNUMBER(Input!B10677),IF(AND(Input!B10677&gt;=20,Input!B10677&lt;=700),Input!B10677,""),"")</f>
        <v/>
      </c>
      <c r="C10677">
        <f>IF(B10677="","",INT(A10677))</f>
        <v/>
      </c>
      <c r="D10677">
        <f>IF(B10677="","",HOUR(A10677))</f>
        <v/>
      </c>
      <c r="E10677">
        <f>IF(B10677="","",IF(INPUT!$I$1="","",IF(C10677&lt;(INT(INPUT!$I$1)-INPUT!$I$2),"Off Meds",IF(C10677&lt;=(INT(INPUT!$I$1)+INPUT!$I$2),"Washout","On Meds"))))</f>
        <v/>
      </c>
      <c r="F10677">
        <f>IF(B10677="","",1.509*(LN(B10677)^1.084-5.381))</f>
        <v/>
      </c>
      <c r="G10677">
        <f>IF(F10677="","",IF(F10677&lt;0,10*F10677^2,0))</f>
        <v/>
      </c>
      <c r="H10677">
        <f>IF(F10677="","",IF(F10677&gt;0,10*F10677^2,0))</f>
        <v/>
      </c>
    </row>
    <row r="10678">
      <c r="A10678">
        <f>Input!A10678</f>
        <v/>
      </c>
      <c r="B10678">
        <f>IF(ISNUMBER(Input!B10678),IF(AND(Input!B10678&gt;=20,Input!B10678&lt;=700),Input!B10678,""),"")</f>
        <v/>
      </c>
      <c r="C10678">
        <f>IF(B10678="","",INT(A10678))</f>
        <v/>
      </c>
      <c r="D10678">
        <f>IF(B10678="","",HOUR(A10678))</f>
        <v/>
      </c>
      <c r="E10678">
        <f>IF(B10678="","",IF(INPUT!$I$1="","",IF(C10678&lt;(INT(INPUT!$I$1)-INPUT!$I$2),"Off Meds",IF(C10678&lt;=(INT(INPUT!$I$1)+INPUT!$I$2),"Washout","On Meds"))))</f>
        <v/>
      </c>
      <c r="F10678">
        <f>IF(B10678="","",1.509*(LN(B10678)^1.084-5.381))</f>
        <v/>
      </c>
      <c r="G10678">
        <f>IF(F10678="","",IF(F10678&lt;0,10*F10678^2,0))</f>
        <v/>
      </c>
      <c r="H10678">
        <f>IF(F10678="","",IF(F10678&gt;0,10*F10678^2,0))</f>
        <v/>
      </c>
    </row>
    <row r="10679">
      <c r="A10679">
        <f>Input!A10679</f>
        <v/>
      </c>
      <c r="B10679">
        <f>IF(ISNUMBER(Input!B10679),IF(AND(Input!B10679&gt;=20,Input!B10679&lt;=700),Input!B10679,""),"")</f>
        <v/>
      </c>
      <c r="C10679">
        <f>IF(B10679="","",INT(A10679))</f>
        <v/>
      </c>
      <c r="D10679">
        <f>IF(B10679="","",HOUR(A10679))</f>
        <v/>
      </c>
      <c r="E10679">
        <f>IF(B10679="","",IF(INPUT!$I$1="","",IF(C10679&lt;(INT(INPUT!$I$1)-INPUT!$I$2),"Off Meds",IF(C10679&lt;=(INT(INPUT!$I$1)+INPUT!$I$2),"Washout","On Meds"))))</f>
        <v/>
      </c>
      <c r="F10679">
        <f>IF(B10679="","",1.509*(LN(B10679)^1.084-5.381))</f>
        <v/>
      </c>
      <c r="G10679">
        <f>IF(F10679="","",IF(F10679&lt;0,10*F10679^2,0))</f>
        <v/>
      </c>
      <c r="H10679">
        <f>IF(F10679="","",IF(F10679&gt;0,10*F10679^2,0))</f>
        <v/>
      </c>
    </row>
    <row r="10680">
      <c r="A10680">
        <f>Input!A10680</f>
        <v/>
      </c>
      <c r="B10680">
        <f>IF(ISNUMBER(Input!B10680),IF(AND(Input!B10680&gt;=20,Input!B10680&lt;=700),Input!B10680,""),"")</f>
        <v/>
      </c>
      <c r="C10680">
        <f>IF(B10680="","",INT(A10680))</f>
        <v/>
      </c>
      <c r="D10680">
        <f>IF(B10680="","",HOUR(A10680))</f>
        <v/>
      </c>
      <c r="E10680">
        <f>IF(B10680="","",IF(INPUT!$I$1="","",IF(C10680&lt;(INT(INPUT!$I$1)-INPUT!$I$2),"Off Meds",IF(C10680&lt;=(INT(INPUT!$I$1)+INPUT!$I$2),"Washout","On Meds"))))</f>
        <v/>
      </c>
      <c r="F10680">
        <f>IF(B10680="","",1.509*(LN(B10680)^1.084-5.381))</f>
        <v/>
      </c>
      <c r="G10680">
        <f>IF(F10680="","",IF(F10680&lt;0,10*F10680^2,0))</f>
        <v/>
      </c>
      <c r="H10680">
        <f>IF(F10680="","",IF(F10680&gt;0,10*F10680^2,0))</f>
        <v/>
      </c>
    </row>
    <row r="10681">
      <c r="A10681">
        <f>Input!A10681</f>
        <v/>
      </c>
      <c r="B10681">
        <f>IF(ISNUMBER(Input!B10681),IF(AND(Input!B10681&gt;=20,Input!B10681&lt;=700),Input!B10681,""),"")</f>
        <v/>
      </c>
      <c r="C10681">
        <f>IF(B10681="","",INT(A10681))</f>
        <v/>
      </c>
      <c r="D10681">
        <f>IF(B10681="","",HOUR(A10681))</f>
        <v/>
      </c>
      <c r="E10681">
        <f>IF(B10681="","",IF(INPUT!$I$1="","",IF(C10681&lt;(INT(INPUT!$I$1)-INPUT!$I$2),"Off Meds",IF(C10681&lt;=(INT(INPUT!$I$1)+INPUT!$I$2),"Washout","On Meds"))))</f>
        <v/>
      </c>
      <c r="F10681">
        <f>IF(B10681="","",1.509*(LN(B10681)^1.084-5.381))</f>
        <v/>
      </c>
      <c r="G10681">
        <f>IF(F10681="","",IF(F10681&lt;0,10*F10681^2,0))</f>
        <v/>
      </c>
      <c r="H10681">
        <f>IF(F10681="","",IF(F10681&gt;0,10*F10681^2,0))</f>
        <v/>
      </c>
    </row>
    <row r="10682">
      <c r="A10682">
        <f>Input!A10682</f>
        <v/>
      </c>
      <c r="B10682">
        <f>IF(ISNUMBER(Input!B10682),IF(AND(Input!B10682&gt;=20,Input!B10682&lt;=700),Input!B10682,""),"")</f>
        <v/>
      </c>
      <c r="C10682">
        <f>IF(B10682="","",INT(A10682))</f>
        <v/>
      </c>
      <c r="D10682">
        <f>IF(B10682="","",HOUR(A10682))</f>
        <v/>
      </c>
      <c r="E10682">
        <f>IF(B10682="","",IF(INPUT!$I$1="","",IF(C10682&lt;(INT(INPUT!$I$1)-INPUT!$I$2),"Off Meds",IF(C10682&lt;=(INT(INPUT!$I$1)+INPUT!$I$2),"Washout","On Meds"))))</f>
        <v/>
      </c>
      <c r="F10682">
        <f>IF(B10682="","",1.509*(LN(B10682)^1.084-5.381))</f>
        <v/>
      </c>
      <c r="G10682">
        <f>IF(F10682="","",IF(F10682&lt;0,10*F10682^2,0))</f>
        <v/>
      </c>
      <c r="H10682">
        <f>IF(F10682="","",IF(F10682&gt;0,10*F10682^2,0))</f>
        <v/>
      </c>
    </row>
    <row r="10683">
      <c r="A10683">
        <f>Input!A10683</f>
        <v/>
      </c>
      <c r="B10683">
        <f>IF(ISNUMBER(Input!B10683),IF(AND(Input!B10683&gt;=20,Input!B10683&lt;=700),Input!B10683,""),"")</f>
        <v/>
      </c>
      <c r="C10683">
        <f>IF(B10683="","",INT(A10683))</f>
        <v/>
      </c>
      <c r="D10683">
        <f>IF(B10683="","",HOUR(A10683))</f>
        <v/>
      </c>
      <c r="E10683">
        <f>IF(B10683="","",IF(INPUT!$I$1="","",IF(C10683&lt;(INT(INPUT!$I$1)-INPUT!$I$2),"Off Meds",IF(C10683&lt;=(INT(INPUT!$I$1)+INPUT!$I$2),"Washout","On Meds"))))</f>
        <v/>
      </c>
      <c r="F10683">
        <f>IF(B10683="","",1.509*(LN(B10683)^1.084-5.381))</f>
        <v/>
      </c>
      <c r="G10683">
        <f>IF(F10683="","",IF(F10683&lt;0,10*F10683^2,0))</f>
        <v/>
      </c>
      <c r="H10683">
        <f>IF(F10683="","",IF(F10683&gt;0,10*F10683^2,0))</f>
        <v/>
      </c>
    </row>
    <row r="10684">
      <c r="A10684">
        <f>Input!A10684</f>
        <v/>
      </c>
      <c r="B10684">
        <f>IF(ISNUMBER(Input!B10684),IF(AND(Input!B10684&gt;=20,Input!B10684&lt;=700),Input!B10684,""),"")</f>
        <v/>
      </c>
      <c r="C10684">
        <f>IF(B10684="","",INT(A10684))</f>
        <v/>
      </c>
      <c r="D10684">
        <f>IF(B10684="","",HOUR(A10684))</f>
        <v/>
      </c>
      <c r="E10684">
        <f>IF(B10684="","",IF(INPUT!$I$1="","",IF(C10684&lt;(INT(INPUT!$I$1)-INPUT!$I$2),"Off Meds",IF(C10684&lt;=(INT(INPUT!$I$1)+INPUT!$I$2),"Washout","On Meds"))))</f>
        <v/>
      </c>
      <c r="F10684">
        <f>IF(B10684="","",1.509*(LN(B10684)^1.084-5.381))</f>
        <v/>
      </c>
      <c r="G10684">
        <f>IF(F10684="","",IF(F10684&lt;0,10*F10684^2,0))</f>
        <v/>
      </c>
      <c r="H10684">
        <f>IF(F10684="","",IF(F10684&gt;0,10*F10684^2,0))</f>
        <v/>
      </c>
    </row>
    <row r="10685">
      <c r="A10685">
        <f>Input!A10685</f>
        <v/>
      </c>
      <c r="B10685">
        <f>IF(ISNUMBER(Input!B10685),IF(AND(Input!B10685&gt;=20,Input!B10685&lt;=700),Input!B10685,""),"")</f>
        <v/>
      </c>
      <c r="C10685">
        <f>IF(B10685="","",INT(A10685))</f>
        <v/>
      </c>
      <c r="D10685">
        <f>IF(B10685="","",HOUR(A10685))</f>
        <v/>
      </c>
      <c r="E10685">
        <f>IF(B10685="","",IF(INPUT!$I$1="","",IF(C10685&lt;(INT(INPUT!$I$1)-INPUT!$I$2),"Off Meds",IF(C10685&lt;=(INT(INPUT!$I$1)+INPUT!$I$2),"Washout","On Meds"))))</f>
        <v/>
      </c>
      <c r="F10685">
        <f>IF(B10685="","",1.509*(LN(B10685)^1.084-5.381))</f>
        <v/>
      </c>
      <c r="G10685">
        <f>IF(F10685="","",IF(F10685&lt;0,10*F10685^2,0))</f>
        <v/>
      </c>
      <c r="H10685">
        <f>IF(F10685="","",IF(F10685&gt;0,10*F10685^2,0))</f>
        <v/>
      </c>
    </row>
    <row r="10686">
      <c r="A10686">
        <f>Input!A10686</f>
        <v/>
      </c>
      <c r="B10686">
        <f>IF(ISNUMBER(Input!B10686),IF(AND(Input!B10686&gt;=20,Input!B10686&lt;=700),Input!B10686,""),"")</f>
        <v/>
      </c>
      <c r="C10686">
        <f>IF(B10686="","",INT(A10686))</f>
        <v/>
      </c>
      <c r="D10686">
        <f>IF(B10686="","",HOUR(A10686))</f>
        <v/>
      </c>
      <c r="E10686">
        <f>IF(B10686="","",IF(INPUT!$I$1="","",IF(C10686&lt;(INT(INPUT!$I$1)-INPUT!$I$2),"Off Meds",IF(C10686&lt;=(INT(INPUT!$I$1)+INPUT!$I$2),"Washout","On Meds"))))</f>
        <v/>
      </c>
      <c r="F10686">
        <f>IF(B10686="","",1.509*(LN(B10686)^1.084-5.381))</f>
        <v/>
      </c>
      <c r="G10686">
        <f>IF(F10686="","",IF(F10686&lt;0,10*F10686^2,0))</f>
        <v/>
      </c>
      <c r="H10686">
        <f>IF(F10686="","",IF(F10686&gt;0,10*F10686^2,0))</f>
        <v/>
      </c>
    </row>
    <row r="10687">
      <c r="A10687">
        <f>Input!A10687</f>
        <v/>
      </c>
      <c r="B10687">
        <f>IF(ISNUMBER(Input!B10687),IF(AND(Input!B10687&gt;=20,Input!B10687&lt;=700),Input!B10687,""),"")</f>
        <v/>
      </c>
      <c r="C10687">
        <f>IF(B10687="","",INT(A10687))</f>
        <v/>
      </c>
      <c r="D10687">
        <f>IF(B10687="","",HOUR(A10687))</f>
        <v/>
      </c>
      <c r="E10687">
        <f>IF(B10687="","",IF(INPUT!$I$1="","",IF(C10687&lt;(INT(INPUT!$I$1)-INPUT!$I$2),"Off Meds",IF(C10687&lt;=(INT(INPUT!$I$1)+INPUT!$I$2),"Washout","On Meds"))))</f>
        <v/>
      </c>
      <c r="F10687">
        <f>IF(B10687="","",1.509*(LN(B10687)^1.084-5.381))</f>
        <v/>
      </c>
      <c r="G10687">
        <f>IF(F10687="","",IF(F10687&lt;0,10*F10687^2,0))</f>
        <v/>
      </c>
      <c r="H10687">
        <f>IF(F10687="","",IF(F10687&gt;0,10*F10687^2,0))</f>
        <v/>
      </c>
    </row>
    <row r="10688">
      <c r="A10688">
        <f>Input!A10688</f>
        <v/>
      </c>
      <c r="B10688">
        <f>IF(ISNUMBER(Input!B10688),IF(AND(Input!B10688&gt;=20,Input!B10688&lt;=700),Input!B10688,""),"")</f>
        <v/>
      </c>
      <c r="C10688">
        <f>IF(B10688="","",INT(A10688))</f>
        <v/>
      </c>
      <c r="D10688">
        <f>IF(B10688="","",HOUR(A10688))</f>
        <v/>
      </c>
      <c r="E10688">
        <f>IF(B10688="","",IF(INPUT!$I$1="","",IF(C10688&lt;(INT(INPUT!$I$1)-INPUT!$I$2),"Off Meds",IF(C10688&lt;=(INT(INPUT!$I$1)+INPUT!$I$2),"Washout","On Meds"))))</f>
        <v/>
      </c>
      <c r="F10688">
        <f>IF(B10688="","",1.509*(LN(B10688)^1.084-5.381))</f>
        <v/>
      </c>
      <c r="G10688">
        <f>IF(F10688="","",IF(F10688&lt;0,10*F10688^2,0))</f>
        <v/>
      </c>
      <c r="H10688">
        <f>IF(F10688="","",IF(F10688&gt;0,10*F10688^2,0))</f>
        <v/>
      </c>
    </row>
    <row r="10689">
      <c r="A10689">
        <f>Input!A10689</f>
        <v/>
      </c>
      <c r="B10689">
        <f>IF(ISNUMBER(Input!B10689),IF(AND(Input!B10689&gt;=20,Input!B10689&lt;=700),Input!B10689,""),"")</f>
        <v/>
      </c>
      <c r="C10689">
        <f>IF(B10689="","",INT(A10689))</f>
        <v/>
      </c>
      <c r="D10689">
        <f>IF(B10689="","",HOUR(A10689))</f>
        <v/>
      </c>
      <c r="E10689">
        <f>IF(B10689="","",IF(INPUT!$I$1="","",IF(C10689&lt;(INT(INPUT!$I$1)-INPUT!$I$2),"Off Meds",IF(C10689&lt;=(INT(INPUT!$I$1)+INPUT!$I$2),"Washout","On Meds"))))</f>
        <v/>
      </c>
      <c r="F10689">
        <f>IF(B10689="","",1.509*(LN(B10689)^1.084-5.381))</f>
        <v/>
      </c>
      <c r="G10689">
        <f>IF(F10689="","",IF(F10689&lt;0,10*F10689^2,0))</f>
        <v/>
      </c>
      <c r="H10689">
        <f>IF(F10689="","",IF(F10689&gt;0,10*F10689^2,0))</f>
        <v/>
      </c>
    </row>
    <row r="10690">
      <c r="A10690">
        <f>Input!A10690</f>
        <v/>
      </c>
      <c r="B10690">
        <f>IF(ISNUMBER(Input!B10690),IF(AND(Input!B10690&gt;=20,Input!B10690&lt;=700),Input!B10690,""),"")</f>
        <v/>
      </c>
      <c r="C10690">
        <f>IF(B10690="","",INT(A10690))</f>
        <v/>
      </c>
      <c r="D10690">
        <f>IF(B10690="","",HOUR(A10690))</f>
        <v/>
      </c>
      <c r="E10690">
        <f>IF(B10690="","",IF(INPUT!$I$1="","",IF(C10690&lt;(INT(INPUT!$I$1)-INPUT!$I$2),"Off Meds",IF(C10690&lt;=(INT(INPUT!$I$1)+INPUT!$I$2),"Washout","On Meds"))))</f>
        <v/>
      </c>
      <c r="F10690">
        <f>IF(B10690="","",1.509*(LN(B10690)^1.084-5.381))</f>
        <v/>
      </c>
      <c r="G10690">
        <f>IF(F10690="","",IF(F10690&lt;0,10*F10690^2,0))</f>
        <v/>
      </c>
      <c r="H10690">
        <f>IF(F10690="","",IF(F10690&gt;0,10*F10690^2,0))</f>
        <v/>
      </c>
    </row>
    <row r="10691">
      <c r="A10691">
        <f>Input!A10691</f>
        <v/>
      </c>
      <c r="B10691">
        <f>IF(ISNUMBER(Input!B10691),IF(AND(Input!B10691&gt;=20,Input!B10691&lt;=700),Input!B10691,""),"")</f>
        <v/>
      </c>
      <c r="C10691">
        <f>IF(B10691="","",INT(A10691))</f>
        <v/>
      </c>
      <c r="D10691">
        <f>IF(B10691="","",HOUR(A10691))</f>
        <v/>
      </c>
      <c r="E10691">
        <f>IF(B10691="","",IF(INPUT!$I$1="","",IF(C10691&lt;(INT(INPUT!$I$1)-INPUT!$I$2),"Off Meds",IF(C10691&lt;=(INT(INPUT!$I$1)+INPUT!$I$2),"Washout","On Meds"))))</f>
        <v/>
      </c>
      <c r="F10691">
        <f>IF(B10691="","",1.509*(LN(B10691)^1.084-5.381))</f>
        <v/>
      </c>
      <c r="G10691">
        <f>IF(F10691="","",IF(F10691&lt;0,10*F10691^2,0))</f>
        <v/>
      </c>
      <c r="H10691">
        <f>IF(F10691="","",IF(F10691&gt;0,10*F10691^2,0))</f>
        <v/>
      </c>
    </row>
    <row r="10692">
      <c r="A10692">
        <f>Input!A10692</f>
        <v/>
      </c>
      <c r="B10692">
        <f>IF(ISNUMBER(Input!B10692),IF(AND(Input!B10692&gt;=20,Input!B10692&lt;=700),Input!B10692,""),"")</f>
        <v/>
      </c>
      <c r="C10692">
        <f>IF(B10692="","",INT(A10692))</f>
        <v/>
      </c>
      <c r="D10692">
        <f>IF(B10692="","",HOUR(A10692))</f>
        <v/>
      </c>
      <c r="E10692">
        <f>IF(B10692="","",IF(INPUT!$I$1="","",IF(C10692&lt;(INT(INPUT!$I$1)-INPUT!$I$2),"Off Meds",IF(C10692&lt;=(INT(INPUT!$I$1)+INPUT!$I$2),"Washout","On Meds"))))</f>
        <v/>
      </c>
      <c r="F10692">
        <f>IF(B10692="","",1.509*(LN(B10692)^1.084-5.381))</f>
        <v/>
      </c>
      <c r="G10692">
        <f>IF(F10692="","",IF(F10692&lt;0,10*F10692^2,0))</f>
        <v/>
      </c>
      <c r="H10692">
        <f>IF(F10692="","",IF(F10692&gt;0,10*F10692^2,0))</f>
        <v/>
      </c>
    </row>
    <row r="10693">
      <c r="A10693">
        <f>Input!A10693</f>
        <v/>
      </c>
      <c r="B10693">
        <f>IF(ISNUMBER(Input!B10693),IF(AND(Input!B10693&gt;=20,Input!B10693&lt;=700),Input!B10693,""),"")</f>
        <v/>
      </c>
      <c r="C10693">
        <f>IF(B10693="","",INT(A10693))</f>
        <v/>
      </c>
      <c r="D10693">
        <f>IF(B10693="","",HOUR(A10693))</f>
        <v/>
      </c>
      <c r="E10693">
        <f>IF(B10693="","",IF(INPUT!$I$1="","",IF(C10693&lt;(INT(INPUT!$I$1)-INPUT!$I$2),"Off Meds",IF(C10693&lt;=(INT(INPUT!$I$1)+INPUT!$I$2),"Washout","On Meds"))))</f>
        <v/>
      </c>
      <c r="F10693">
        <f>IF(B10693="","",1.509*(LN(B10693)^1.084-5.381))</f>
        <v/>
      </c>
      <c r="G10693">
        <f>IF(F10693="","",IF(F10693&lt;0,10*F10693^2,0))</f>
        <v/>
      </c>
      <c r="H10693">
        <f>IF(F10693="","",IF(F10693&gt;0,10*F10693^2,0))</f>
        <v/>
      </c>
    </row>
    <row r="10694">
      <c r="A10694">
        <f>Input!A10694</f>
        <v/>
      </c>
      <c r="B10694">
        <f>IF(ISNUMBER(Input!B10694),IF(AND(Input!B10694&gt;=20,Input!B10694&lt;=700),Input!B10694,""),"")</f>
        <v/>
      </c>
      <c r="C10694">
        <f>IF(B10694="","",INT(A10694))</f>
        <v/>
      </c>
      <c r="D10694">
        <f>IF(B10694="","",HOUR(A10694))</f>
        <v/>
      </c>
      <c r="E10694">
        <f>IF(B10694="","",IF(INPUT!$I$1="","",IF(C10694&lt;(INT(INPUT!$I$1)-INPUT!$I$2),"Off Meds",IF(C10694&lt;=(INT(INPUT!$I$1)+INPUT!$I$2),"Washout","On Meds"))))</f>
        <v/>
      </c>
      <c r="F10694">
        <f>IF(B10694="","",1.509*(LN(B10694)^1.084-5.381))</f>
        <v/>
      </c>
      <c r="G10694">
        <f>IF(F10694="","",IF(F10694&lt;0,10*F10694^2,0))</f>
        <v/>
      </c>
      <c r="H10694">
        <f>IF(F10694="","",IF(F10694&gt;0,10*F10694^2,0))</f>
        <v/>
      </c>
    </row>
    <row r="10695">
      <c r="A10695">
        <f>Input!A10695</f>
        <v/>
      </c>
      <c r="B10695">
        <f>IF(ISNUMBER(Input!B10695),IF(AND(Input!B10695&gt;=20,Input!B10695&lt;=700),Input!B10695,""),"")</f>
        <v/>
      </c>
      <c r="C10695">
        <f>IF(B10695="","",INT(A10695))</f>
        <v/>
      </c>
      <c r="D10695">
        <f>IF(B10695="","",HOUR(A10695))</f>
        <v/>
      </c>
      <c r="E10695">
        <f>IF(B10695="","",IF(INPUT!$I$1="","",IF(C10695&lt;(INT(INPUT!$I$1)-INPUT!$I$2),"Off Meds",IF(C10695&lt;=(INT(INPUT!$I$1)+INPUT!$I$2),"Washout","On Meds"))))</f>
        <v/>
      </c>
      <c r="F10695">
        <f>IF(B10695="","",1.509*(LN(B10695)^1.084-5.381))</f>
        <v/>
      </c>
      <c r="G10695">
        <f>IF(F10695="","",IF(F10695&lt;0,10*F10695^2,0))</f>
        <v/>
      </c>
      <c r="H10695">
        <f>IF(F10695="","",IF(F10695&gt;0,10*F10695^2,0))</f>
        <v/>
      </c>
    </row>
    <row r="10696">
      <c r="A10696">
        <f>Input!A10696</f>
        <v/>
      </c>
      <c r="B10696">
        <f>IF(ISNUMBER(Input!B10696),IF(AND(Input!B10696&gt;=20,Input!B10696&lt;=700),Input!B10696,""),"")</f>
        <v/>
      </c>
      <c r="C10696">
        <f>IF(B10696="","",INT(A10696))</f>
        <v/>
      </c>
      <c r="D10696">
        <f>IF(B10696="","",HOUR(A10696))</f>
        <v/>
      </c>
      <c r="E10696">
        <f>IF(B10696="","",IF(INPUT!$I$1="","",IF(C10696&lt;(INT(INPUT!$I$1)-INPUT!$I$2),"Off Meds",IF(C10696&lt;=(INT(INPUT!$I$1)+INPUT!$I$2),"Washout","On Meds"))))</f>
        <v/>
      </c>
      <c r="F10696">
        <f>IF(B10696="","",1.509*(LN(B10696)^1.084-5.381))</f>
        <v/>
      </c>
      <c r="G10696">
        <f>IF(F10696="","",IF(F10696&lt;0,10*F10696^2,0))</f>
        <v/>
      </c>
      <c r="H10696">
        <f>IF(F10696="","",IF(F10696&gt;0,10*F10696^2,0))</f>
        <v/>
      </c>
    </row>
    <row r="10697">
      <c r="A10697">
        <f>Input!A10697</f>
        <v/>
      </c>
      <c r="B10697">
        <f>IF(ISNUMBER(Input!B10697),IF(AND(Input!B10697&gt;=20,Input!B10697&lt;=700),Input!B10697,""),"")</f>
        <v/>
      </c>
      <c r="C10697">
        <f>IF(B10697="","",INT(A10697))</f>
        <v/>
      </c>
      <c r="D10697">
        <f>IF(B10697="","",HOUR(A10697))</f>
        <v/>
      </c>
      <c r="E10697">
        <f>IF(B10697="","",IF(INPUT!$I$1="","",IF(C10697&lt;(INT(INPUT!$I$1)-INPUT!$I$2),"Off Meds",IF(C10697&lt;=(INT(INPUT!$I$1)+INPUT!$I$2),"Washout","On Meds"))))</f>
        <v/>
      </c>
      <c r="F10697">
        <f>IF(B10697="","",1.509*(LN(B10697)^1.084-5.381))</f>
        <v/>
      </c>
      <c r="G10697">
        <f>IF(F10697="","",IF(F10697&lt;0,10*F10697^2,0))</f>
        <v/>
      </c>
      <c r="H10697">
        <f>IF(F10697="","",IF(F10697&gt;0,10*F10697^2,0))</f>
        <v/>
      </c>
    </row>
    <row r="10698">
      <c r="A10698">
        <f>Input!A10698</f>
        <v/>
      </c>
      <c r="B10698">
        <f>IF(ISNUMBER(Input!B10698),IF(AND(Input!B10698&gt;=20,Input!B10698&lt;=700),Input!B10698,""),"")</f>
        <v/>
      </c>
      <c r="C10698">
        <f>IF(B10698="","",INT(A10698))</f>
        <v/>
      </c>
      <c r="D10698">
        <f>IF(B10698="","",HOUR(A10698))</f>
        <v/>
      </c>
      <c r="E10698">
        <f>IF(B10698="","",IF(INPUT!$I$1="","",IF(C10698&lt;(INT(INPUT!$I$1)-INPUT!$I$2),"Off Meds",IF(C10698&lt;=(INT(INPUT!$I$1)+INPUT!$I$2),"Washout","On Meds"))))</f>
        <v/>
      </c>
      <c r="F10698">
        <f>IF(B10698="","",1.509*(LN(B10698)^1.084-5.381))</f>
        <v/>
      </c>
      <c r="G10698">
        <f>IF(F10698="","",IF(F10698&lt;0,10*F10698^2,0))</f>
        <v/>
      </c>
      <c r="H10698">
        <f>IF(F10698="","",IF(F10698&gt;0,10*F10698^2,0))</f>
        <v/>
      </c>
    </row>
    <row r="10699">
      <c r="A10699">
        <f>Input!A10699</f>
        <v/>
      </c>
      <c r="B10699">
        <f>IF(ISNUMBER(Input!B10699),IF(AND(Input!B10699&gt;=20,Input!B10699&lt;=700),Input!B10699,""),"")</f>
        <v/>
      </c>
      <c r="C10699">
        <f>IF(B10699="","",INT(A10699))</f>
        <v/>
      </c>
      <c r="D10699">
        <f>IF(B10699="","",HOUR(A10699))</f>
        <v/>
      </c>
      <c r="E10699">
        <f>IF(B10699="","",IF(INPUT!$I$1="","",IF(C10699&lt;(INT(INPUT!$I$1)-INPUT!$I$2),"Off Meds",IF(C10699&lt;=(INT(INPUT!$I$1)+INPUT!$I$2),"Washout","On Meds"))))</f>
        <v/>
      </c>
      <c r="F10699">
        <f>IF(B10699="","",1.509*(LN(B10699)^1.084-5.381))</f>
        <v/>
      </c>
      <c r="G10699">
        <f>IF(F10699="","",IF(F10699&lt;0,10*F10699^2,0))</f>
        <v/>
      </c>
      <c r="H10699">
        <f>IF(F10699="","",IF(F10699&gt;0,10*F10699^2,0))</f>
        <v/>
      </c>
    </row>
    <row r="10700">
      <c r="A10700">
        <f>Input!A10700</f>
        <v/>
      </c>
      <c r="B10700">
        <f>IF(ISNUMBER(Input!B10700),IF(AND(Input!B10700&gt;=20,Input!B10700&lt;=700),Input!B10700,""),"")</f>
        <v/>
      </c>
      <c r="C10700">
        <f>IF(B10700="","",INT(A10700))</f>
        <v/>
      </c>
      <c r="D10700">
        <f>IF(B10700="","",HOUR(A10700))</f>
        <v/>
      </c>
      <c r="E10700">
        <f>IF(B10700="","",IF(INPUT!$I$1="","",IF(C10700&lt;(INT(INPUT!$I$1)-INPUT!$I$2),"Off Meds",IF(C10700&lt;=(INT(INPUT!$I$1)+INPUT!$I$2),"Washout","On Meds"))))</f>
        <v/>
      </c>
      <c r="F10700">
        <f>IF(B10700="","",1.509*(LN(B10700)^1.084-5.381))</f>
        <v/>
      </c>
      <c r="G10700">
        <f>IF(F10700="","",IF(F10700&lt;0,10*F10700^2,0))</f>
        <v/>
      </c>
      <c r="H10700">
        <f>IF(F10700="","",IF(F10700&gt;0,10*F10700^2,0))</f>
        <v/>
      </c>
    </row>
    <row r="10701">
      <c r="A10701">
        <f>Input!A10701</f>
        <v/>
      </c>
      <c r="B10701">
        <f>IF(ISNUMBER(Input!B10701),IF(AND(Input!B10701&gt;=20,Input!B10701&lt;=700),Input!B10701,""),"")</f>
        <v/>
      </c>
      <c r="C10701">
        <f>IF(B10701="","",INT(A10701))</f>
        <v/>
      </c>
      <c r="D10701">
        <f>IF(B10701="","",HOUR(A10701))</f>
        <v/>
      </c>
      <c r="E10701">
        <f>IF(B10701="","",IF(INPUT!$I$1="","",IF(C10701&lt;(INT(INPUT!$I$1)-INPUT!$I$2),"Off Meds",IF(C10701&lt;=(INT(INPUT!$I$1)+INPUT!$I$2),"Washout","On Meds"))))</f>
        <v/>
      </c>
      <c r="F10701">
        <f>IF(B10701="","",1.509*(LN(B10701)^1.084-5.381))</f>
        <v/>
      </c>
      <c r="G10701">
        <f>IF(F10701="","",IF(F10701&lt;0,10*F10701^2,0))</f>
        <v/>
      </c>
      <c r="H10701">
        <f>IF(F10701="","",IF(F10701&gt;0,10*F10701^2,0))</f>
        <v/>
      </c>
    </row>
    <row r="10702">
      <c r="A10702">
        <f>Input!A10702</f>
        <v/>
      </c>
      <c r="B10702">
        <f>IF(ISNUMBER(Input!B10702),IF(AND(Input!B10702&gt;=20,Input!B10702&lt;=700),Input!B10702,""),"")</f>
        <v/>
      </c>
      <c r="C10702">
        <f>IF(B10702="","",INT(A10702))</f>
        <v/>
      </c>
      <c r="D10702">
        <f>IF(B10702="","",HOUR(A10702))</f>
        <v/>
      </c>
      <c r="E10702">
        <f>IF(B10702="","",IF(INPUT!$I$1="","",IF(C10702&lt;(INT(INPUT!$I$1)-INPUT!$I$2),"Off Meds",IF(C10702&lt;=(INT(INPUT!$I$1)+INPUT!$I$2),"Washout","On Meds"))))</f>
        <v/>
      </c>
      <c r="F10702">
        <f>IF(B10702="","",1.509*(LN(B10702)^1.084-5.381))</f>
        <v/>
      </c>
      <c r="G10702">
        <f>IF(F10702="","",IF(F10702&lt;0,10*F10702^2,0))</f>
        <v/>
      </c>
      <c r="H10702">
        <f>IF(F10702="","",IF(F10702&gt;0,10*F10702^2,0))</f>
        <v/>
      </c>
    </row>
    <row r="10703">
      <c r="A10703">
        <f>Input!A10703</f>
        <v/>
      </c>
      <c r="B10703">
        <f>IF(ISNUMBER(Input!B10703),IF(AND(Input!B10703&gt;=20,Input!B10703&lt;=700),Input!B10703,""),"")</f>
        <v/>
      </c>
      <c r="C10703">
        <f>IF(B10703="","",INT(A10703))</f>
        <v/>
      </c>
      <c r="D10703">
        <f>IF(B10703="","",HOUR(A10703))</f>
        <v/>
      </c>
      <c r="E10703">
        <f>IF(B10703="","",IF(INPUT!$I$1="","",IF(C10703&lt;(INT(INPUT!$I$1)-INPUT!$I$2),"Off Meds",IF(C10703&lt;=(INT(INPUT!$I$1)+INPUT!$I$2),"Washout","On Meds"))))</f>
        <v/>
      </c>
      <c r="F10703">
        <f>IF(B10703="","",1.509*(LN(B10703)^1.084-5.381))</f>
        <v/>
      </c>
      <c r="G10703">
        <f>IF(F10703="","",IF(F10703&lt;0,10*F10703^2,0))</f>
        <v/>
      </c>
      <c r="H10703">
        <f>IF(F10703="","",IF(F10703&gt;0,10*F10703^2,0))</f>
        <v/>
      </c>
    </row>
    <row r="10704">
      <c r="A10704">
        <f>Input!A10704</f>
        <v/>
      </c>
      <c r="B10704">
        <f>IF(ISNUMBER(Input!B10704),IF(AND(Input!B10704&gt;=20,Input!B10704&lt;=700),Input!B10704,""),"")</f>
        <v/>
      </c>
      <c r="C10704">
        <f>IF(B10704="","",INT(A10704))</f>
        <v/>
      </c>
      <c r="D10704">
        <f>IF(B10704="","",HOUR(A10704))</f>
        <v/>
      </c>
      <c r="E10704">
        <f>IF(B10704="","",IF(INPUT!$I$1="","",IF(C10704&lt;(INT(INPUT!$I$1)-INPUT!$I$2),"Off Meds",IF(C10704&lt;=(INT(INPUT!$I$1)+INPUT!$I$2),"Washout","On Meds"))))</f>
        <v/>
      </c>
      <c r="F10704">
        <f>IF(B10704="","",1.509*(LN(B10704)^1.084-5.381))</f>
        <v/>
      </c>
      <c r="G10704">
        <f>IF(F10704="","",IF(F10704&lt;0,10*F10704^2,0))</f>
        <v/>
      </c>
      <c r="H10704">
        <f>IF(F10704="","",IF(F10704&gt;0,10*F10704^2,0))</f>
        <v/>
      </c>
    </row>
    <row r="10705">
      <c r="A10705">
        <f>Input!A10705</f>
        <v/>
      </c>
      <c r="B10705">
        <f>IF(ISNUMBER(Input!B10705),IF(AND(Input!B10705&gt;=20,Input!B10705&lt;=700),Input!B10705,""),"")</f>
        <v/>
      </c>
      <c r="C10705">
        <f>IF(B10705="","",INT(A10705))</f>
        <v/>
      </c>
      <c r="D10705">
        <f>IF(B10705="","",HOUR(A10705))</f>
        <v/>
      </c>
      <c r="E10705">
        <f>IF(B10705="","",IF(INPUT!$I$1="","",IF(C10705&lt;(INT(INPUT!$I$1)-INPUT!$I$2),"Off Meds",IF(C10705&lt;=(INT(INPUT!$I$1)+INPUT!$I$2),"Washout","On Meds"))))</f>
        <v/>
      </c>
      <c r="F10705">
        <f>IF(B10705="","",1.509*(LN(B10705)^1.084-5.381))</f>
        <v/>
      </c>
      <c r="G10705">
        <f>IF(F10705="","",IF(F10705&lt;0,10*F10705^2,0))</f>
        <v/>
      </c>
      <c r="H10705">
        <f>IF(F10705="","",IF(F10705&gt;0,10*F10705^2,0))</f>
        <v/>
      </c>
    </row>
    <row r="10706">
      <c r="A10706">
        <f>Input!A10706</f>
        <v/>
      </c>
      <c r="B10706">
        <f>IF(ISNUMBER(Input!B10706),IF(AND(Input!B10706&gt;=20,Input!B10706&lt;=700),Input!B10706,""),"")</f>
        <v/>
      </c>
      <c r="C10706">
        <f>IF(B10706="","",INT(A10706))</f>
        <v/>
      </c>
      <c r="D10706">
        <f>IF(B10706="","",HOUR(A10706))</f>
        <v/>
      </c>
      <c r="E10706">
        <f>IF(B10706="","",IF(INPUT!$I$1="","",IF(C10706&lt;(INT(INPUT!$I$1)-INPUT!$I$2),"Off Meds",IF(C10706&lt;=(INT(INPUT!$I$1)+INPUT!$I$2),"Washout","On Meds"))))</f>
        <v/>
      </c>
      <c r="F10706">
        <f>IF(B10706="","",1.509*(LN(B10706)^1.084-5.381))</f>
        <v/>
      </c>
      <c r="G10706">
        <f>IF(F10706="","",IF(F10706&lt;0,10*F10706^2,0))</f>
        <v/>
      </c>
      <c r="H10706">
        <f>IF(F10706="","",IF(F10706&gt;0,10*F10706^2,0))</f>
        <v/>
      </c>
    </row>
    <row r="10707">
      <c r="A10707">
        <f>Input!A10707</f>
        <v/>
      </c>
      <c r="B10707">
        <f>IF(ISNUMBER(Input!B10707),IF(AND(Input!B10707&gt;=20,Input!B10707&lt;=700),Input!B10707,""),"")</f>
        <v/>
      </c>
      <c r="C10707">
        <f>IF(B10707="","",INT(A10707))</f>
        <v/>
      </c>
      <c r="D10707">
        <f>IF(B10707="","",HOUR(A10707))</f>
        <v/>
      </c>
      <c r="E10707">
        <f>IF(B10707="","",IF(INPUT!$I$1="","",IF(C10707&lt;(INT(INPUT!$I$1)-INPUT!$I$2),"Off Meds",IF(C10707&lt;=(INT(INPUT!$I$1)+INPUT!$I$2),"Washout","On Meds"))))</f>
        <v/>
      </c>
      <c r="F10707">
        <f>IF(B10707="","",1.509*(LN(B10707)^1.084-5.381))</f>
        <v/>
      </c>
      <c r="G10707">
        <f>IF(F10707="","",IF(F10707&lt;0,10*F10707^2,0))</f>
        <v/>
      </c>
      <c r="H10707">
        <f>IF(F10707="","",IF(F10707&gt;0,10*F10707^2,0))</f>
        <v/>
      </c>
    </row>
    <row r="10708">
      <c r="A10708">
        <f>Input!A10708</f>
        <v/>
      </c>
      <c r="B10708">
        <f>IF(ISNUMBER(Input!B10708),IF(AND(Input!B10708&gt;=20,Input!B10708&lt;=700),Input!B10708,""),"")</f>
        <v/>
      </c>
      <c r="C10708">
        <f>IF(B10708="","",INT(A10708))</f>
        <v/>
      </c>
      <c r="D10708">
        <f>IF(B10708="","",HOUR(A10708))</f>
        <v/>
      </c>
      <c r="E10708">
        <f>IF(B10708="","",IF(INPUT!$I$1="","",IF(C10708&lt;(INT(INPUT!$I$1)-INPUT!$I$2),"Off Meds",IF(C10708&lt;=(INT(INPUT!$I$1)+INPUT!$I$2),"Washout","On Meds"))))</f>
        <v/>
      </c>
      <c r="F10708">
        <f>IF(B10708="","",1.509*(LN(B10708)^1.084-5.381))</f>
        <v/>
      </c>
      <c r="G10708">
        <f>IF(F10708="","",IF(F10708&lt;0,10*F10708^2,0))</f>
        <v/>
      </c>
      <c r="H10708">
        <f>IF(F10708="","",IF(F10708&gt;0,10*F10708^2,0))</f>
        <v/>
      </c>
    </row>
    <row r="10709">
      <c r="A10709">
        <f>Input!A10709</f>
        <v/>
      </c>
      <c r="B10709">
        <f>IF(ISNUMBER(Input!B10709),IF(AND(Input!B10709&gt;=20,Input!B10709&lt;=700),Input!B10709,""),"")</f>
        <v/>
      </c>
      <c r="C10709">
        <f>IF(B10709="","",INT(A10709))</f>
        <v/>
      </c>
      <c r="D10709">
        <f>IF(B10709="","",HOUR(A10709))</f>
        <v/>
      </c>
      <c r="E10709">
        <f>IF(B10709="","",IF(INPUT!$I$1="","",IF(C10709&lt;(INT(INPUT!$I$1)-INPUT!$I$2),"Off Meds",IF(C10709&lt;=(INT(INPUT!$I$1)+INPUT!$I$2),"Washout","On Meds"))))</f>
        <v/>
      </c>
      <c r="F10709">
        <f>IF(B10709="","",1.509*(LN(B10709)^1.084-5.381))</f>
        <v/>
      </c>
      <c r="G10709">
        <f>IF(F10709="","",IF(F10709&lt;0,10*F10709^2,0))</f>
        <v/>
      </c>
      <c r="H10709">
        <f>IF(F10709="","",IF(F10709&gt;0,10*F10709^2,0))</f>
        <v/>
      </c>
    </row>
    <row r="10710">
      <c r="A10710">
        <f>Input!A10710</f>
        <v/>
      </c>
      <c r="B10710">
        <f>IF(ISNUMBER(Input!B10710),IF(AND(Input!B10710&gt;=20,Input!B10710&lt;=700),Input!B10710,""),"")</f>
        <v/>
      </c>
      <c r="C10710">
        <f>IF(B10710="","",INT(A10710))</f>
        <v/>
      </c>
      <c r="D10710">
        <f>IF(B10710="","",HOUR(A10710))</f>
        <v/>
      </c>
      <c r="E10710">
        <f>IF(B10710="","",IF(INPUT!$I$1="","",IF(C10710&lt;(INT(INPUT!$I$1)-INPUT!$I$2),"Off Meds",IF(C10710&lt;=(INT(INPUT!$I$1)+INPUT!$I$2),"Washout","On Meds"))))</f>
        <v/>
      </c>
      <c r="F10710">
        <f>IF(B10710="","",1.509*(LN(B10710)^1.084-5.381))</f>
        <v/>
      </c>
      <c r="G10710">
        <f>IF(F10710="","",IF(F10710&lt;0,10*F10710^2,0))</f>
        <v/>
      </c>
      <c r="H10710">
        <f>IF(F10710="","",IF(F10710&gt;0,10*F10710^2,0))</f>
        <v/>
      </c>
    </row>
    <row r="10711">
      <c r="A10711">
        <f>Input!A10711</f>
        <v/>
      </c>
      <c r="B10711">
        <f>IF(ISNUMBER(Input!B10711),IF(AND(Input!B10711&gt;=20,Input!B10711&lt;=700),Input!B10711,""),"")</f>
        <v/>
      </c>
      <c r="C10711">
        <f>IF(B10711="","",INT(A10711))</f>
        <v/>
      </c>
      <c r="D10711">
        <f>IF(B10711="","",HOUR(A10711))</f>
        <v/>
      </c>
      <c r="E10711">
        <f>IF(B10711="","",IF(INPUT!$I$1="","",IF(C10711&lt;(INT(INPUT!$I$1)-INPUT!$I$2),"Off Meds",IF(C10711&lt;=(INT(INPUT!$I$1)+INPUT!$I$2),"Washout","On Meds"))))</f>
        <v/>
      </c>
      <c r="F10711">
        <f>IF(B10711="","",1.509*(LN(B10711)^1.084-5.381))</f>
        <v/>
      </c>
      <c r="G10711">
        <f>IF(F10711="","",IF(F10711&lt;0,10*F10711^2,0))</f>
        <v/>
      </c>
      <c r="H10711">
        <f>IF(F10711="","",IF(F10711&gt;0,10*F10711^2,0))</f>
        <v/>
      </c>
    </row>
    <row r="10712">
      <c r="A10712">
        <f>Input!A10712</f>
        <v/>
      </c>
      <c r="B10712">
        <f>IF(ISNUMBER(Input!B10712),IF(AND(Input!B10712&gt;=20,Input!B10712&lt;=700),Input!B10712,""),"")</f>
        <v/>
      </c>
      <c r="C10712">
        <f>IF(B10712="","",INT(A10712))</f>
        <v/>
      </c>
      <c r="D10712">
        <f>IF(B10712="","",HOUR(A10712))</f>
        <v/>
      </c>
      <c r="E10712">
        <f>IF(B10712="","",IF(INPUT!$I$1="","",IF(C10712&lt;(INT(INPUT!$I$1)-INPUT!$I$2),"Off Meds",IF(C10712&lt;=(INT(INPUT!$I$1)+INPUT!$I$2),"Washout","On Meds"))))</f>
        <v/>
      </c>
      <c r="F10712">
        <f>IF(B10712="","",1.509*(LN(B10712)^1.084-5.381))</f>
        <v/>
      </c>
      <c r="G10712">
        <f>IF(F10712="","",IF(F10712&lt;0,10*F10712^2,0))</f>
        <v/>
      </c>
      <c r="H10712">
        <f>IF(F10712="","",IF(F10712&gt;0,10*F10712^2,0))</f>
        <v/>
      </c>
    </row>
    <row r="10713">
      <c r="A10713">
        <f>Input!A10713</f>
        <v/>
      </c>
      <c r="B10713">
        <f>IF(ISNUMBER(Input!B10713),IF(AND(Input!B10713&gt;=20,Input!B10713&lt;=700),Input!B10713,""),"")</f>
        <v/>
      </c>
      <c r="C10713">
        <f>IF(B10713="","",INT(A10713))</f>
        <v/>
      </c>
      <c r="D10713">
        <f>IF(B10713="","",HOUR(A10713))</f>
        <v/>
      </c>
      <c r="E10713">
        <f>IF(B10713="","",IF(INPUT!$I$1="","",IF(C10713&lt;(INT(INPUT!$I$1)-INPUT!$I$2),"Off Meds",IF(C10713&lt;=(INT(INPUT!$I$1)+INPUT!$I$2),"Washout","On Meds"))))</f>
        <v/>
      </c>
      <c r="F10713">
        <f>IF(B10713="","",1.509*(LN(B10713)^1.084-5.381))</f>
        <v/>
      </c>
      <c r="G10713">
        <f>IF(F10713="","",IF(F10713&lt;0,10*F10713^2,0))</f>
        <v/>
      </c>
      <c r="H10713">
        <f>IF(F10713="","",IF(F10713&gt;0,10*F10713^2,0))</f>
        <v/>
      </c>
    </row>
    <row r="10714">
      <c r="A10714">
        <f>Input!A10714</f>
        <v/>
      </c>
      <c r="B10714">
        <f>IF(ISNUMBER(Input!B10714),IF(AND(Input!B10714&gt;=20,Input!B10714&lt;=700),Input!B10714,""),"")</f>
        <v/>
      </c>
      <c r="C10714">
        <f>IF(B10714="","",INT(A10714))</f>
        <v/>
      </c>
      <c r="D10714">
        <f>IF(B10714="","",HOUR(A10714))</f>
        <v/>
      </c>
      <c r="E10714">
        <f>IF(B10714="","",IF(INPUT!$I$1="","",IF(C10714&lt;(INT(INPUT!$I$1)-INPUT!$I$2),"Off Meds",IF(C10714&lt;=(INT(INPUT!$I$1)+INPUT!$I$2),"Washout","On Meds"))))</f>
        <v/>
      </c>
      <c r="F10714">
        <f>IF(B10714="","",1.509*(LN(B10714)^1.084-5.381))</f>
        <v/>
      </c>
      <c r="G10714">
        <f>IF(F10714="","",IF(F10714&lt;0,10*F10714^2,0))</f>
        <v/>
      </c>
      <c r="H10714">
        <f>IF(F10714="","",IF(F10714&gt;0,10*F10714^2,0))</f>
        <v/>
      </c>
    </row>
    <row r="10715">
      <c r="A10715">
        <f>Input!A10715</f>
        <v/>
      </c>
      <c r="B10715">
        <f>IF(ISNUMBER(Input!B10715),IF(AND(Input!B10715&gt;=20,Input!B10715&lt;=700),Input!B10715,""),"")</f>
        <v/>
      </c>
      <c r="C10715">
        <f>IF(B10715="","",INT(A10715))</f>
        <v/>
      </c>
      <c r="D10715">
        <f>IF(B10715="","",HOUR(A10715))</f>
        <v/>
      </c>
      <c r="E10715">
        <f>IF(B10715="","",IF(INPUT!$I$1="","",IF(C10715&lt;(INT(INPUT!$I$1)-INPUT!$I$2),"Off Meds",IF(C10715&lt;=(INT(INPUT!$I$1)+INPUT!$I$2),"Washout","On Meds"))))</f>
        <v/>
      </c>
      <c r="F10715">
        <f>IF(B10715="","",1.509*(LN(B10715)^1.084-5.381))</f>
        <v/>
      </c>
      <c r="G10715">
        <f>IF(F10715="","",IF(F10715&lt;0,10*F10715^2,0))</f>
        <v/>
      </c>
      <c r="H10715">
        <f>IF(F10715="","",IF(F10715&gt;0,10*F10715^2,0))</f>
        <v/>
      </c>
    </row>
    <row r="10716">
      <c r="A10716">
        <f>Input!A10716</f>
        <v/>
      </c>
      <c r="B10716">
        <f>IF(ISNUMBER(Input!B10716),IF(AND(Input!B10716&gt;=20,Input!B10716&lt;=700),Input!B10716,""),"")</f>
        <v/>
      </c>
      <c r="C10716">
        <f>IF(B10716="","",INT(A10716))</f>
        <v/>
      </c>
      <c r="D10716">
        <f>IF(B10716="","",HOUR(A10716))</f>
        <v/>
      </c>
      <c r="E10716">
        <f>IF(B10716="","",IF(INPUT!$I$1="","",IF(C10716&lt;(INT(INPUT!$I$1)-INPUT!$I$2),"Off Meds",IF(C10716&lt;=(INT(INPUT!$I$1)+INPUT!$I$2),"Washout","On Meds"))))</f>
        <v/>
      </c>
      <c r="F10716">
        <f>IF(B10716="","",1.509*(LN(B10716)^1.084-5.381))</f>
        <v/>
      </c>
      <c r="G10716">
        <f>IF(F10716="","",IF(F10716&lt;0,10*F10716^2,0))</f>
        <v/>
      </c>
      <c r="H10716">
        <f>IF(F10716="","",IF(F10716&gt;0,10*F10716^2,0))</f>
        <v/>
      </c>
    </row>
    <row r="10717">
      <c r="A10717">
        <f>Input!A10717</f>
        <v/>
      </c>
      <c r="B10717">
        <f>IF(ISNUMBER(Input!B10717),IF(AND(Input!B10717&gt;=20,Input!B10717&lt;=700),Input!B10717,""),"")</f>
        <v/>
      </c>
      <c r="C10717">
        <f>IF(B10717="","",INT(A10717))</f>
        <v/>
      </c>
      <c r="D10717">
        <f>IF(B10717="","",HOUR(A10717))</f>
        <v/>
      </c>
      <c r="E10717">
        <f>IF(B10717="","",IF(INPUT!$I$1="","",IF(C10717&lt;(INT(INPUT!$I$1)-INPUT!$I$2),"Off Meds",IF(C10717&lt;=(INT(INPUT!$I$1)+INPUT!$I$2),"Washout","On Meds"))))</f>
        <v/>
      </c>
      <c r="F10717">
        <f>IF(B10717="","",1.509*(LN(B10717)^1.084-5.381))</f>
        <v/>
      </c>
      <c r="G10717">
        <f>IF(F10717="","",IF(F10717&lt;0,10*F10717^2,0))</f>
        <v/>
      </c>
      <c r="H10717">
        <f>IF(F10717="","",IF(F10717&gt;0,10*F10717^2,0))</f>
        <v/>
      </c>
    </row>
    <row r="10718">
      <c r="A10718">
        <f>Input!A10718</f>
        <v/>
      </c>
      <c r="B10718">
        <f>IF(ISNUMBER(Input!B10718),IF(AND(Input!B10718&gt;=20,Input!B10718&lt;=700),Input!B10718,""),"")</f>
        <v/>
      </c>
      <c r="C10718">
        <f>IF(B10718="","",INT(A10718))</f>
        <v/>
      </c>
      <c r="D10718">
        <f>IF(B10718="","",HOUR(A10718))</f>
        <v/>
      </c>
      <c r="E10718">
        <f>IF(B10718="","",IF(INPUT!$I$1="","",IF(C10718&lt;(INT(INPUT!$I$1)-INPUT!$I$2),"Off Meds",IF(C10718&lt;=(INT(INPUT!$I$1)+INPUT!$I$2),"Washout","On Meds"))))</f>
        <v/>
      </c>
      <c r="F10718">
        <f>IF(B10718="","",1.509*(LN(B10718)^1.084-5.381))</f>
        <v/>
      </c>
      <c r="G10718">
        <f>IF(F10718="","",IF(F10718&lt;0,10*F10718^2,0))</f>
        <v/>
      </c>
      <c r="H10718">
        <f>IF(F10718="","",IF(F10718&gt;0,10*F10718^2,0))</f>
        <v/>
      </c>
    </row>
    <row r="10719">
      <c r="A10719">
        <f>Input!A10719</f>
        <v/>
      </c>
      <c r="B10719">
        <f>IF(ISNUMBER(Input!B10719),IF(AND(Input!B10719&gt;=20,Input!B10719&lt;=700),Input!B10719,""),"")</f>
        <v/>
      </c>
      <c r="C10719">
        <f>IF(B10719="","",INT(A10719))</f>
        <v/>
      </c>
      <c r="D10719">
        <f>IF(B10719="","",HOUR(A10719))</f>
        <v/>
      </c>
      <c r="E10719">
        <f>IF(B10719="","",IF(INPUT!$I$1="","",IF(C10719&lt;(INT(INPUT!$I$1)-INPUT!$I$2),"Off Meds",IF(C10719&lt;=(INT(INPUT!$I$1)+INPUT!$I$2),"Washout","On Meds"))))</f>
        <v/>
      </c>
      <c r="F10719">
        <f>IF(B10719="","",1.509*(LN(B10719)^1.084-5.381))</f>
        <v/>
      </c>
      <c r="G10719">
        <f>IF(F10719="","",IF(F10719&lt;0,10*F10719^2,0))</f>
        <v/>
      </c>
      <c r="H10719">
        <f>IF(F10719="","",IF(F10719&gt;0,10*F10719^2,0))</f>
        <v/>
      </c>
    </row>
    <row r="10720">
      <c r="A10720">
        <f>Input!A10720</f>
        <v/>
      </c>
      <c r="B10720">
        <f>IF(ISNUMBER(Input!B10720),IF(AND(Input!B10720&gt;=20,Input!B10720&lt;=700),Input!B10720,""),"")</f>
        <v/>
      </c>
      <c r="C10720">
        <f>IF(B10720="","",INT(A10720))</f>
        <v/>
      </c>
      <c r="D10720">
        <f>IF(B10720="","",HOUR(A10720))</f>
        <v/>
      </c>
      <c r="E10720">
        <f>IF(B10720="","",IF(INPUT!$I$1="","",IF(C10720&lt;(INT(INPUT!$I$1)-INPUT!$I$2),"Off Meds",IF(C10720&lt;=(INT(INPUT!$I$1)+INPUT!$I$2),"Washout","On Meds"))))</f>
        <v/>
      </c>
      <c r="F10720">
        <f>IF(B10720="","",1.509*(LN(B10720)^1.084-5.381))</f>
        <v/>
      </c>
      <c r="G10720">
        <f>IF(F10720="","",IF(F10720&lt;0,10*F10720^2,0))</f>
        <v/>
      </c>
      <c r="H10720">
        <f>IF(F10720="","",IF(F10720&gt;0,10*F10720^2,0))</f>
        <v/>
      </c>
    </row>
    <row r="10721">
      <c r="A10721">
        <f>Input!A10721</f>
        <v/>
      </c>
      <c r="B10721">
        <f>IF(ISNUMBER(Input!B10721),IF(AND(Input!B10721&gt;=20,Input!B10721&lt;=700),Input!B10721,""),"")</f>
        <v/>
      </c>
      <c r="C10721">
        <f>IF(B10721="","",INT(A10721))</f>
        <v/>
      </c>
      <c r="D10721">
        <f>IF(B10721="","",HOUR(A10721))</f>
        <v/>
      </c>
      <c r="E10721">
        <f>IF(B10721="","",IF(INPUT!$I$1="","",IF(C10721&lt;(INT(INPUT!$I$1)-INPUT!$I$2),"Off Meds",IF(C10721&lt;=(INT(INPUT!$I$1)+INPUT!$I$2),"Washout","On Meds"))))</f>
        <v/>
      </c>
      <c r="F10721">
        <f>IF(B10721="","",1.509*(LN(B10721)^1.084-5.381))</f>
        <v/>
      </c>
      <c r="G10721">
        <f>IF(F10721="","",IF(F10721&lt;0,10*F10721^2,0))</f>
        <v/>
      </c>
      <c r="H10721">
        <f>IF(F10721="","",IF(F10721&gt;0,10*F10721^2,0))</f>
        <v/>
      </c>
    </row>
    <row r="10722">
      <c r="A10722">
        <f>Input!A10722</f>
        <v/>
      </c>
      <c r="B10722">
        <f>IF(ISNUMBER(Input!B10722),IF(AND(Input!B10722&gt;=20,Input!B10722&lt;=700),Input!B10722,""),"")</f>
        <v/>
      </c>
      <c r="C10722">
        <f>IF(B10722="","",INT(A10722))</f>
        <v/>
      </c>
      <c r="D10722">
        <f>IF(B10722="","",HOUR(A10722))</f>
        <v/>
      </c>
      <c r="E10722">
        <f>IF(B10722="","",IF(INPUT!$I$1="","",IF(C10722&lt;(INT(INPUT!$I$1)-INPUT!$I$2),"Off Meds",IF(C10722&lt;=(INT(INPUT!$I$1)+INPUT!$I$2),"Washout","On Meds"))))</f>
        <v/>
      </c>
      <c r="F10722">
        <f>IF(B10722="","",1.509*(LN(B10722)^1.084-5.381))</f>
        <v/>
      </c>
      <c r="G10722">
        <f>IF(F10722="","",IF(F10722&lt;0,10*F10722^2,0))</f>
        <v/>
      </c>
      <c r="H10722">
        <f>IF(F10722="","",IF(F10722&gt;0,10*F10722^2,0))</f>
        <v/>
      </c>
    </row>
    <row r="10723">
      <c r="A10723">
        <f>Input!A10723</f>
        <v/>
      </c>
      <c r="B10723">
        <f>IF(ISNUMBER(Input!B10723),IF(AND(Input!B10723&gt;=20,Input!B10723&lt;=700),Input!B10723,""),"")</f>
        <v/>
      </c>
      <c r="C10723">
        <f>IF(B10723="","",INT(A10723))</f>
        <v/>
      </c>
      <c r="D10723">
        <f>IF(B10723="","",HOUR(A10723))</f>
        <v/>
      </c>
      <c r="E10723">
        <f>IF(B10723="","",IF(INPUT!$I$1="","",IF(C10723&lt;(INT(INPUT!$I$1)-INPUT!$I$2),"Off Meds",IF(C10723&lt;=(INT(INPUT!$I$1)+INPUT!$I$2),"Washout","On Meds"))))</f>
        <v/>
      </c>
      <c r="F10723">
        <f>IF(B10723="","",1.509*(LN(B10723)^1.084-5.381))</f>
        <v/>
      </c>
      <c r="G10723">
        <f>IF(F10723="","",IF(F10723&lt;0,10*F10723^2,0))</f>
        <v/>
      </c>
      <c r="H10723">
        <f>IF(F10723="","",IF(F10723&gt;0,10*F10723^2,0))</f>
        <v/>
      </c>
    </row>
    <row r="10724">
      <c r="A10724">
        <f>Input!A10724</f>
        <v/>
      </c>
      <c r="B10724">
        <f>IF(ISNUMBER(Input!B10724),IF(AND(Input!B10724&gt;=20,Input!B10724&lt;=700),Input!B10724,""),"")</f>
        <v/>
      </c>
      <c r="C10724">
        <f>IF(B10724="","",INT(A10724))</f>
        <v/>
      </c>
      <c r="D10724">
        <f>IF(B10724="","",HOUR(A10724))</f>
        <v/>
      </c>
      <c r="E10724">
        <f>IF(B10724="","",IF(INPUT!$I$1="","",IF(C10724&lt;(INT(INPUT!$I$1)-INPUT!$I$2),"Off Meds",IF(C10724&lt;=(INT(INPUT!$I$1)+INPUT!$I$2),"Washout","On Meds"))))</f>
        <v/>
      </c>
      <c r="F10724">
        <f>IF(B10724="","",1.509*(LN(B10724)^1.084-5.381))</f>
        <v/>
      </c>
      <c r="G10724">
        <f>IF(F10724="","",IF(F10724&lt;0,10*F10724^2,0))</f>
        <v/>
      </c>
      <c r="H10724">
        <f>IF(F10724="","",IF(F10724&gt;0,10*F10724^2,0))</f>
        <v/>
      </c>
    </row>
    <row r="10725">
      <c r="A10725">
        <f>Input!A10725</f>
        <v/>
      </c>
      <c r="B10725">
        <f>IF(ISNUMBER(Input!B10725),IF(AND(Input!B10725&gt;=20,Input!B10725&lt;=700),Input!B10725,""),"")</f>
        <v/>
      </c>
      <c r="C10725">
        <f>IF(B10725="","",INT(A10725))</f>
        <v/>
      </c>
      <c r="D10725">
        <f>IF(B10725="","",HOUR(A10725))</f>
        <v/>
      </c>
      <c r="E10725">
        <f>IF(B10725="","",IF(INPUT!$I$1="","",IF(C10725&lt;(INT(INPUT!$I$1)-INPUT!$I$2),"Off Meds",IF(C10725&lt;=(INT(INPUT!$I$1)+INPUT!$I$2),"Washout","On Meds"))))</f>
        <v/>
      </c>
      <c r="F10725">
        <f>IF(B10725="","",1.509*(LN(B10725)^1.084-5.381))</f>
        <v/>
      </c>
      <c r="G10725">
        <f>IF(F10725="","",IF(F10725&lt;0,10*F10725^2,0))</f>
        <v/>
      </c>
      <c r="H10725">
        <f>IF(F10725="","",IF(F10725&gt;0,10*F10725^2,0))</f>
        <v/>
      </c>
    </row>
    <row r="10726">
      <c r="A10726">
        <f>Input!A10726</f>
        <v/>
      </c>
      <c r="B10726">
        <f>IF(ISNUMBER(Input!B10726),IF(AND(Input!B10726&gt;=20,Input!B10726&lt;=700),Input!B10726,""),"")</f>
        <v/>
      </c>
      <c r="C10726">
        <f>IF(B10726="","",INT(A10726))</f>
        <v/>
      </c>
      <c r="D10726">
        <f>IF(B10726="","",HOUR(A10726))</f>
        <v/>
      </c>
      <c r="E10726">
        <f>IF(B10726="","",IF(INPUT!$I$1="","",IF(C10726&lt;(INT(INPUT!$I$1)-INPUT!$I$2),"Off Meds",IF(C10726&lt;=(INT(INPUT!$I$1)+INPUT!$I$2),"Washout","On Meds"))))</f>
        <v/>
      </c>
      <c r="F10726">
        <f>IF(B10726="","",1.509*(LN(B10726)^1.084-5.381))</f>
        <v/>
      </c>
      <c r="G10726">
        <f>IF(F10726="","",IF(F10726&lt;0,10*F10726^2,0))</f>
        <v/>
      </c>
      <c r="H10726">
        <f>IF(F10726="","",IF(F10726&gt;0,10*F10726^2,0))</f>
        <v/>
      </c>
    </row>
    <row r="10727">
      <c r="A10727">
        <f>Input!A10727</f>
        <v/>
      </c>
      <c r="B10727">
        <f>IF(ISNUMBER(Input!B10727),IF(AND(Input!B10727&gt;=20,Input!B10727&lt;=700),Input!B10727,""),"")</f>
        <v/>
      </c>
      <c r="C10727">
        <f>IF(B10727="","",INT(A10727))</f>
        <v/>
      </c>
      <c r="D10727">
        <f>IF(B10727="","",HOUR(A10727))</f>
        <v/>
      </c>
      <c r="E10727">
        <f>IF(B10727="","",IF(INPUT!$I$1="","",IF(C10727&lt;(INT(INPUT!$I$1)-INPUT!$I$2),"Off Meds",IF(C10727&lt;=(INT(INPUT!$I$1)+INPUT!$I$2),"Washout","On Meds"))))</f>
        <v/>
      </c>
      <c r="F10727">
        <f>IF(B10727="","",1.509*(LN(B10727)^1.084-5.381))</f>
        <v/>
      </c>
      <c r="G10727">
        <f>IF(F10727="","",IF(F10727&lt;0,10*F10727^2,0))</f>
        <v/>
      </c>
      <c r="H10727">
        <f>IF(F10727="","",IF(F10727&gt;0,10*F10727^2,0))</f>
        <v/>
      </c>
    </row>
    <row r="10728">
      <c r="A10728">
        <f>Input!A10728</f>
        <v/>
      </c>
      <c r="B10728">
        <f>IF(ISNUMBER(Input!B10728),IF(AND(Input!B10728&gt;=20,Input!B10728&lt;=700),Input!B10728,""),"")</f>
        <v/>
      </c>
      <c r="C10728">
        <f>IF(B10728="","",INT(A10728))</f>
        <v/>
      </c>
      <c r="D10728">
        <f>IF(B10728="","",HOUR(A10728))</f>
        <v/>
      </c>
      <c r="E10728">
        <f>IF(B10728="","",IF(INPUT!$I$1="","",IF(C10728&lt;(INT(INPUT!$I$1)-INPUT!$I$2),"Off Meds",IF(C10728&lt;=(INT(INPUT!$I$1)+INPUT!$I$2),"Washout","On Meds"))))</f>
        <v/>
      </c>
      <c r="F10728">
        <f>IF(B10728="","",1.509*(LN(B10728)^1.084-5.381))</f>
        <v/>
      </c>
      <c r="G10728">
        <f>IF(F10728="","",IF(F10728&lt;0,10*F10728^2,0))</f>
        <v/>
      </c>
      <c r="H10728">
        <f>IF(F10728="","",IF(F10728&gt;0,10*F10728^2,0))</f>
        <v/>
      </c>
    </row>
    <row r="10729">
      <c r="A10729">
        <f>Input!A10729</f>
        <v/>
      </c>
      <c r="B10729">
        <f>IF(ISNUMBER(Input!B10729),IF(AND(Input!B10729&gt;=20,Input!B10729&lt;=700),Input!B10729,""),"")</f>
        <v/>
      </c>
      <c r="C10729">
        <f>IF(B10729="","",INT(A10729))</f>
        <v/>
      </c>
      <c r="D10729">
        <f>IF(B10729="","",HOUR(A10729))</f>
        <v/>
      </c>
      <c r="E10729">
        <f>IF(B10729="","",IF(INPUT!$I$1="","",IF(C10729&lt;(INT(INPUT!$I$1)-INPUT!$I$2),"Off Meds",IF(C10729&lt;=(INT(INPUT!$I$1)+INPUT!$I$2),"Washout","On Meds"))))</f>
        <v/>
      </c>
      <c r="F10729">
        <f>IF(B10729="","",1.509*(LN(B10729)^1.084-5.381))</f>
        <v/>
      </c>
      <c r="G10729">
        <f>IF(F10729="","",IF(F10729&lt;0,10*F10729^2,0))</f>
        <v/>
      </c>
      <c r="H10729">
        <f>IF(F10729="","",IF(F10729&gt;0,10*F10729^2,0))</f>
        <v/>
      </c>
    </row>
    <row r="10730">
      <c r="A10730">
        <f>Input!A10730</f>
        <v/>
      </c>
      <c r="B10730">
        <f>IF(ISNUMBER(Input!B10730),IF(AND(Input!B10730&gt;=20,Input!B10730&lt;=700),Input!B10730,""),"")</f>
        <v/>
      </c>
      <c r="C10730">
        <f>IF(B10730="","",INT(A10730))</f>
        <v/>
      </c>
      <c r="D10730">
        <f>IF(B10730="","",HOUR(A10730))</f>
        <v/>
      </c>
      <c r="E10730">
        <f>IF(B10730="","",IF(INPUT!$I$1="","",IF(C10730&lt;(INT(INPUT!$I$1)-INPUT!$I$2),"Off Meds",IF(C10730&lt;=(INT(INPUT!$I$1)+INPUT!$I$2),"Washout","On Meds"))))</f>
        <v/>
      </c>
      <c r="F10730">
        <f>IF(B10730="","",1.509*(LN(B10730)^1.084-5.381))</f>
        <v/>
      </c>
      <c r="G10730">
        <f>IF(F10730="","",IF(F10730&lt;0,10*F10730^2,0))</f>
        <v/>
      </c>
      <c r="H10730">
        <f>IF(F10730="","",IF(F10730&gt;0,10*F10730^2,0))</f>
        <v/>
      </c>
    </row>
    <row r="10731">
      <c r="A10731">
        <f>Input!A10731</f>
        <v/>
      </c>
      <c r="B10731">
        <f>IF(ISNUMBER(Input!B10731),IF(AND(Input!B10731&gt;=20,Input!B10731&lt;=700),Input!B10731,""),"")</f>
        <v/>
      </c>
      <c r="C10731">
        <f>IF(B10731="","",INT(A10731))</f>
        <v/>
      </c>
      <c r="D10731">
        <f>IF(B10731="","",HOUR(A10731))</f>
        <v/>
      </c>
      <c r="E10731">
        <f>IF(B10731="","",IF(INPUT!$I$1="","",IF(C10731&lt;(INT(INPUT!$I$1)-INPUT!$I$2),"Off Meds",IF(C10731&lt;=(INT(INPUT!$I$1)+INPUT!$I$2),"Washout","On Meds"))))</f>
        <v/>
      </c>
      <c r="F10731">
        <f>IF(B10731="","",1.509*(LN(B10731)^1.084-5.381))</f>
        <v/>
      </c>
      <c r="G10731">
        <f>IF(F10731="","",IF(F10731&lt;0,10*F10731^2,0))</f>
        <v/>
      </c>
      <c r="H10731">
        <f>IF(F10731="","",IF(F10731&gt;0,10*F10731^2,0))</f>
        <v/>
      </c>
    </row>
    <row r="10732">
      <c r="A10732">
        <f>Input!A10732</f>
        <v/>
      </c>
      <c r="B10732">
        <f>IF(ISNUMBER(Input!B10732),IF(AND(Input!B10732&gt;=20,Input!B10732&lt;=700),Input!B10732,""),"")</f>
        <v/>
      </c>
      <c r="C10732">
        <f>IF(B10732="","",INT(A10732))</f>
        <v/>
      </c>
      <c r="D10732">
        <f>IF(B10732="","",HOUR(A10732))</f>
        <v/>
      </c>
      <c r="E10732">
        <f>IF(B10732="","",IF(INPUT!$I$1="","",IF(C10732&lt;(INT(INPUT!$I$1)-INPUT!$I$2),"Off Meds",IF(C10732&lt;=(INT(INPUT!$I$1)+INPUT!$I$2),"Washout","On Meds"))))</f>
        <v/>
      </c>
      <c r="F10732">
        <f>IF(B10732="","",1.509*(LN(B10732)^1.084-5.381))</f>
        <v/>
      </c>
      <c r="G10732">
        <f>IF(F10732="","",IF(F10732&lt;0,10*F10732^2,0))</f>
        <v/>
      </c>
      <c r="H10732">
        <f>IF(F10732="","",IF(F10732&gt;0,10*F10732^2,0))</f>
        <v/>
      </c>
    </row>
    <row r="10733">
      <c r="A10733">
        <f>Input!A10733</f>
        <v/>
      </c>
      <c r="B10733">
        <f>IF(ISNUMBER(Input!B10733),IF(AND(Input!B10733&gt;=20,Input!B10733&lt;=700),Input!B10733,""),"")</f>
        <v/>
      </c>
      <c r="C10733">
        <f>IF(B10733="","",INT(A10733))</f>
        <v/>
      </c>
      <c r="D10733">
        <f>IF(B10733="","",HOUR(A10733))</f>
        <v/>
      </c>
      <c r="E10733">
        <f>IF(B10733="","",IF(INPUT!$I$1="","",IF(C10733&lt;(INT(INPUT!$I$1)-INPUT!$I$2),"Off Meds",IF(C10733&lt;=(INT(INPUT!$I$1)+INPUT!$I$2),"Washout","On Meds"))))</f>
        <v/>
      </c>
      <c r="F10733">
        <f>IF(B10733="","",1.509*(LN(B10733)^1.084-5.381))</f>
        <v/>
      </c>
      <c r="G10733">
        <f>IF(F10733="","",IF(F10733&lt;0,10*F10733^2,0))</f>
        <v/>
      </c>
      <c r="H10733">
        <f>IF(F10733="","",IF(F10733&gt;0,10*F10733^2,0))</f>
        <v/>
      </c>
    </row>
    <row r="10734">
      <c r="A10734">
        <f>Input!A10734</f>
        <v/>
      </c>
      <c r="B10734">
        <f>IF(ISNUMBER(Input!B10734),IF(AND(Input!B10734&gt;=20,Input!B10734&lt;=700),Input!B10734,""),"")</f>
        <v/>
      </c>
      <c r="C10734">
        <f>IF(B10734="","",INT(A10734))</f>
        <v/>
      </c>
      <c r="D10734">
        <f>IF(B10734="","",HOUR(A10734))</f>
        <v/>
      </c>
      <c r="E10734">
        <f>IF(B10734="","",IF(INPUT!$I$1="","",IF(C10734&lt;(INT(INPUT!$I$1)-INPUT!$I$2),"Off Meds",IF(C10734&lt;=(INT(INPUT!$I$1)+INPUT!$I$2),"Washout","On Meds"))))</f>
        <v/>
      </c>
      <c r="F10734">
        <f>IF(B10734="","",1.509*(LN(B10734)^1.084-5.381))</f>
        <v/>
      </c>
      <c r="G10734">
        <f>IF(F10734="","",IF(F10734&lt;0,10*F10734^2,0))</f>
        <v/>
      </c>
      <c r="H10734">
        <f>IF(F10734="","",IF(F10734&gt;0,10*F10734^2,0))</f>
        <v/>
      </c>
    </row>
    <row r="10735">
      <c r="A10735">
        <f>Input!A10735</f>
        <v/>
      </c>
      <c r="B10735">
        <f>IF(ISNUMBER(Input!B10735),IF(AND(Input!B10735&gt;=20,Input!B10735&lt;=700),Input!B10735,""),"")</f>
        <v/>
      </c>
      <c r="C10735">
        <f>IF(B10735="","",INT(A10735))</f>
        <v/>
      </c>
      <c r="D10735">
        <f>IF(B10735="","",HOUR(A10735))</f>
        <v/>
      </c>
      <c r="E10735">
        <f>IF(B10735="","",IF(INPUT!$I$1="","",IF(C10735&lt;(INT(INPUT!$I$1)-INPUT!$I$2),"Off Meds",IF(C10735&lt;=(INT(INPUT!$I$1)+INPUT!$I$2),"Washout","On Meds"))))</f>
        <v/>
      </c>
      <c r="F10735">
        <f>IF(B10735="","",1.509*(LN(B10735)^1.084-5.381))</f>
        <v/>
      </c>
      <c r="G10735">
        <f>IF(F10735="","",IF(F10735&lt;0,10*F10735^2,0))</f>
        <v/>
      </c>
      <c r="H10735">
        <f>IF(F10735="","",IF(F10735&gt;0,10*F10735^2,0))</f>
        <v/>
      </c>
    </row>
    <row r="10736">
      <c r="A10736">
        <f>Input!A10736</f>
        <v/>
      </c>
      <c r="B10736">
        <f>IF(ISNUMBER(Input!B10736),IF(AND(Input!B10736&gt;=20,Input!B10736&lt;=700),Input!B10736,""),"")</f>
        <v/>
      </c>
      <c r="C10736">
        <f>IF(B10736="","",INT(A10736))</f>
        <v/>
      </c>
      <c r="D10736">
        <f>IF(B10736="","",HOUR(A10736))</f>
        <v/>
      </c>
      <c r="E10736">
        <f>IF(B10736="","",IF(INPUT!$I$1="","",IF(C10736&lt;(INT(INPUT!$I$1)-INPUT!$I$2),"Off Meds",IF(C10736&lt;=(INT(INPUT!$I$1)+INPUT!$I$2),"Washout","On Meds"))))</f>
        <v/>
      </c>
      <c r="F10736">
        <f>IF(B10736="","",1.509*(LN(B10736)^1.084-5.381))</f>
        <v/>
      </c>
      <c r="G10736">
        <f>IF(F10736="","",IF(F10736&lt;0,10*F10736^2,0))</f>
        <v/>
      </c>
      <c r="H10736">
        <f>IF(F10736="","",IF(F10736&gt;0,10*F10736^2,0))</f>
        <v/>
      </c>
    </row>
    <row r="10737">
      <c r="A10737">
        <f>Input!A10737</f>
        <v/>
      </c>
      <c r="B10737">
        <f>IF(ISNUMBER(Input!B10737),IF(AND(Input!B10737&gt;=20,Input!B10737&lt;=700),Input!B10737,""),"")</f>
        <v/>
      </c>
      <c r="C10737">
        <f>IF(B10737="","",INT(A10737))</f>
        <v/>
      </c>
      <c r="D10737">
        <f>IF(B10737="","",HOUR(A10737))</f>
        <v/>
      </c>
      <c r="E10737">
        <f>IF(B10737="","",IF(INPUT!$I$1="","",IF(C10737&lt;(INT(INPUT!$I$1)-INPUT!$I$2),"Off Meds",IF(C10737&lt;=(INT(INPUT!$I$1)+INPUT!$I$2),"Washout","On Meds"))))</f>
        <v/>
      </c>
      <c r="F10737">
        <f>IF(B10737="","",1.509*(LN(B10737)^1.084-5.381))</f>
        <v/>
      </c>
      <c r="G10737">
        <f>IF(F10737="","",IF(F10737&lt;0,10*F10737^2,0))</f>
        <v/>
      </c>
      <c r="H10737">
        <f>IF(F10737="","",IF(F10737&gt;0,10*F10737^2,0))</f>
        <v/>
      </c>
    </row>
    <row r="10738">
      <c r="A10738">
        <f>Input!A10738</f>
        <v/>
      </c>
      <c r="B10738">
        <f>IF(ISNUMBER(Input!B10738),IF(AND(Input!B10738&gt;=20,Input!B10738&lt;=700),Input!B10738,""),"")</f>
        <v/>
      </c>
      <c r="C10738">
        <f>IF(B10738="","",INT(A10738))</f>
        <v/>
      </c>
      <c r="D10738">
        <f>IF(B10738="","",HOUR(A10738))</f>
        <v/>
      </c>
      <c r="E10738">
        <f>IF(B10738="","",IF(INPUT!$I$1="","",IF(C10738&lt;(INT(INPUT!$I$1)-INPUT!$I$2),"Off Meds",IF(C10738&lt;=(INT(INPUT!$I$1)+INPUT!$I$2),"Washout","On Meds"))))</f>
        <v/>
      </c>
      <c r="F10738">
        <f>IF(B10738="","",1.509*(LN(B10738)^1.084-5.381))</f>
        <v/>
      </c>
      <c r="G10738">
        <f>IF(F10738="","",IF(F10738&lt;0,10*F10738^2,0))</f>
        <v/>
      </c>
      <c r="H10738">
        <f>IF(F10738="","",IF(F10738&gt;0,10*F10738^2,0))</f>
        <v/>
      </c>
    </row>
    <row r="10739">
      <c r="A10739">
        <f>Input!A10739</f>
        <v/>
      </c>
      <c r="B10739">
        <f>IF(ISNUMBER(Input!B10739),IF(AND(Input!B10739&gt;=20,Input!B10739&lt;=700),Input!B10739,""),"")</f>
        <v/>
      </c>
      <c r="C10739">
        <f>IF(B10739="","",INT(A10739))</f>
        <v/>
      </c>
      <c r="D10739">
        <f>IF(B10739="","",HOUR(A10739))</f>
        <v/>
      </c>
      <c r="E10739">
        <f>IF(B10739="","",IF(INPUT!$I$1="","",IF(C10739&lt;(INT(INPUT!$I$1)-INPUT!$I$2),"Off Meds",IF(C10739&lt;=(INT(INPUT!$I$1)+INPUT!$I$2),"Washout","On Meds"))))</f>
        <v/>
      </c>
      <c r="F10739">
        <f>IF(B10739="","",1.509*(LN(B10739)^1.084-5.381))</f>
        <v/>
      </c>
      <c r="G10739">
        <f>IF(F10739="","",IF(F10739&lt;0,10*F10739^2,0))</f>
        <v/>
      </c>
      <c r="H10739">
        <f>IF(F10739="","",IF(F10739&gt;0,10*F10739^2,0))</f>
        <v/>
      </c>
    </row>
    <row r="10740">
      <c r="A10740">
        <f>Input!A10740</f>
        <v/>
      </c>
      <c r="B10740">
        <f>IF(ISNUMBER(Input!B10740),IF(AND(Input!B10740&gt;=20,Input!B10740&lt;=700),Input!B10740,""),"")</f>
        <v/>
      </c>
      <c r="C10740">
        <f>IF(B10740="","",INT(A10740))</f>
        <v/>
      </c>
      <c r="D10740">
        <f>IF(B10740="","",HOUR(A10740))</f>
        <v/>
      </c>
      <c r="E10740">
        <f>IF(B10740="","",IF(INPUT!$I$1="","",IF(C10740&lt;(INT(INPUT!$I$1)-INPUT!$I$2),"Off Meds",IF(C10740&lt;=(INT(INPUT!$I$1)+INPUT!$I$2),"Washout","On Meds"))))</f>
        <v/>
      </c>
      <c r="F10740">
        <f>IF(B10740="","",1.509*(LN(B10740)^1.084-5.381))</f>
        <v/>
      </c>
      <c r="G10740">
        <f>IF(F10740="","",IF(F10740&lt;0,10*F10740^2,0))</f>
        <v/>
      </c>
      <c r="H10740">
        <f>IF(F10740="","",IF(F10740&gt;0,10*F10740^2,0))</f>
        <v/>
      </c>
    </row>
    <row r="10741">
      <c r="A10741">
        <f>Input!A10741</f>
        <v/>
      </c>
      <c r="B10741">
        <f>IF(ISNUMBER(Input!B10741),IF(AND(Input!B10741&gt;=20,Input!B10741&lt;=700),Input!B10741,""),"")</f>
        <v/>
      </c>
      <c r="C10741">
        <f>IF(B10741="","",INT(A10741))</f>
        <v/>
      </c>
      <c r="D10741">
        <f>IF(B10741="","",HOUR(A10741))</f>
        <v/>
      </c>
      <c r="E10741">
        <f>IF(B10741="","",IF(INPUT!$I$1="","",IF(C10741&lt;(INT(INPUT!$I$1)-INPUT!$I$2),"Off Meds",IF(C10741&lt;=(INT(INPUT!$I$1)+INPUT!$I$2),"Washout","On Meds"))))</f>
        <v/>
      </c>
      <c r="F10741">
        <f>IF(B10741="","",1.509*(LN(B10741)^1.084-5.381))</f>
        <v/>
      </c>
      <c r="G10741">
        <f>IF(F10741="","",IF(F10741&lt;0,10*F10741^2,0))</f>
        <v/>
      </c>
      <c r="H10741">
        <f>IF(F10741="","",IF(F10741&gt;0,10*F10741^2,0))</f>
        <v/>
      </c>
    </row>
    <row r="10742">
      <c r="A10742">
        <f>Input!A10742</f>
        <v/>
      </c>
      <c r="B10742">
        <f>IF(ISNUMBER(Input!B10742),IF(AND(Input!B10742&gt;=20,Input!B10742&lt;=700),Input!B10742,""),"")</f>
        <v/>
      </c>
      <c r="C10742">
        <f>IF(B10742="","",INT(A10742))</f>
        <v/>
      </c>
      <c r="D10742">
        <f>IF(B10742="","",HOUR(A10742))</f>
        <v/>
      </c>
      <c r="E10742">
        <f>IF(B10742="","",IF(INPUT!$I$1="","",IF(C10742&lt;(INT(INPUT!$I$1)-INPUT!$I$2),"Off Meds",IF(C10742&lt;=(INT(INPUT!$I$1)+INPUT!$I$2),"Washout","On Meds"))))</f>
        <v/>
      </c>
      <c r="F10742">
        <f>IF(B10742="","",1.509*(LN(B10742)^1.084-5.381))</f>
        <v/>
      </c>
      <c r="G10742">
        <f>IF(F10742="","",IF(F10742&lt;0,10*F10742^2,0))</f>
        <v/>
      </c>
      <c r="H10742">
        <f>IF(F10742="","",IF(F10742&gt;0,10*F10742^2,0))</f>
        <v/>
      </c>
    </row>
    <row r="10743">
      <c r="A10743">
        <f>Input!A10743</f>
        <v/>
      </c>
      <c r="B10743">
        <f>IF(ISNUMBER(Input!B10743),IF(AND(Input!B10743&gt;=20,Input!B10743&lt;=700),Input!B10743,""),"")</f>
        <v/>
      </c>
      <c r="C10743">
        <f>IF(B10743="","",INT(A10743))</f>
        <v/>
      </c>
      <c r="D10743">
        <f>IF(B10743="","",HOUR(A10743))</f>
        <v/>
      </c>
      <c r="E10743">
        <f>IF(B10743="","",IF(INPUT!$I$1="","",IF(C10743&lt;(INT(INPUT!$I$1)-INPUT!$I$2),"Off Meds",IF(C10743&lt;=(INT(INPUT!$I$1)+INPUT!$I$2),"Washout","On Meds"))))</f>
        <v/>
      </c>
      <c r="F10743">
        <f>IF(B10743="","",1.509*(LN(B10743)^1.084-5.381))</f>
        <v/>
      </c>
      <c r="G10743">
        <f>IF(F10743="","",IF(F10743&lt;0,10*F10743^2,0))</f>
        <v/>
      </c>
      <c r="H10743">
        <f>IF(F10743="","",IF(F10743&gt;0,10*F10743^2,0))</f>
        <v/>
      </c>
    </row>
    <row r="10744">
      <c r="A10744">
        <f>Input!A10744</f>
        <v/>
      </c>
      <c r="B10744">
        <f>IF(ISNUMBER(Input!B10744),IF(AND(Input!B10744&gt;=20,Input!B10744&lt;=700),Input!B10744,""),"")</f>
        <v/>
      </c>
      <c r="C10744">
        <f>IF(B10744="","",INT(A10744))</f>
        <v/>
      </c>
      <c r="D10744">
        <f>IF(B10744="","",HOUR(A10744))</f>
        <v/>
      </c>
      <c r="E10744">
        <f>IF(B10744="","",IF(INPUT!$I$1="","",IF(C10744&lt;(INT(INPUT!$I$1)-INPUT!$I$2),"Off Meds",IF(C10744&lt;=(INT(INPUT!$I$1)+INPUT!$I$2),"Washout","On Meds"))))</f>
        <v/>
      </c>
      <c r="F10744">
        <f>IF(B10744="","",1.509*(LN(B10744)^1.084-5.381))</f>
        <v/>
      </c>
      <c r="G10744">
        <f>IF(F10744="","",IF(F10744&lt;0,10*F10744^2,0))</f>
        <v/>
      </c>
      <c r="H10744">
        <f>IF(F10744="","",IF(F10744&gt;0,10*F10744^2,0))</f>
        <v/>
      </c>
    </row>
    <row r="10745">
      <c r="A10745">
        <f>Input!A10745</f>
        <v/>
      </c>
      <c r="B10745">
        <f>IF(ISNUMBER(Input!B10745),IF(AND(Input!B10745&gt;=20,Input!B10745&lt;=700),Input!B10745,""),"")</f>
        <v/>
      </c>
      <c r="C10745">
        <f>IF(B10745="","",INT(A10745))</f>
        <v/>
      </c>
      <c r="D10745">
        <f>IF(B10745="","",HOUR(A10745))</f>
        <v/>
      </c>
      <c r="E10745">
        <f>IF(B10745="","",IF(INPUT!$I$1="","",IF(C10745&lt;(INT(INPUT!$I$1)-INPUT!$I$2),"Off Meds",IF(C10745&lt;=(INT(INPUT!$I$1)+INPUT!$I$2),"Washout","On Meds"))))</f>
        <v/>
      </c>
      <c r="F10745">
        <f>IF(B10745="","",1.509*(LN(B10745)^1.084-5.381))</f>
        <v/>
      </c>
      <c r="G10745">
        <f>IF(F10745="","",IF(F10745&lt;0,10*F10745^2,0))</f>
        <v/>
      </c>
      <c r="H10745">
        <f>IF(F10745="","",IF(F10745&gt;0,10*F10745^2,0))</f>
        <v/>
      </c>
    </row>
    <row r="10746">
      <c r="A10746">
        <f>Input!A10746</f>
        <v/>
      </c>
      <c r="B10746">
        <f>IF(ISNUMBER(Input!B10746),IF(AND(Input!B10746&gt;=20,Input!B10746&lt;=700),Input!B10746,""),"")</f>
        <v/>
      </c>
      <c r="C10746">
        <f>IF(B10746="","",INT(A10746))</f>
        <v/>
      </c>
      <c r="D10746">
        <f>IF(B10746="","",HOUR(A10746))</f>
        <v/>
      </c>
      <c r="E10746">
        <f>IF(B10746="","",IF(INPUT!$I$1="","",IF(C10746&lt;(INT(INPUT!$I$1)-INPUT!$I$2),"Off Meds",IF(C10746&lt;=(INT(INPUT!$I$1)+INPUT!$I$2),"Washout","On Meds"))))</f>
        <v/>
      </c>
      <c r="F10746">
        <f>IF(B10746="","",1.509*(LN(B10746)^1.084-5.381))</f>
        <v/>
      </c>
      <c r="G10746">
        <f>IF(F10746="","",IF(F10746&lt;0,10*F10746^2,0))</f>
        <v/>
      </c>
      <c r="H10746">
        <f>IF(F10746="","",IF(F10746&gt;0,10*F10746^2,0))</f>
        <v/>
      </c>
    </row>
    <row r="10747">
      <c r="A10747">
        <f>Input!A10747</f>
        <v/>
      </c>
      <c r="B10747">
        <f>IF(ISNUMBER(Input!B10747),IF(AND(Input!B10747&gt;=20,Input!B10747&lt;=700),Input!B10747,""),"")</f>
        <v/>
      </c>
      <c r="C10747">
        <f>IF(B10747="","",INT(A10747))</f>
        <v/>
      </c>
      <c r="D10747">
        <f>IF(B10747="","",HOUR(A10747))</f>
        <v/>
      </c>
      <c r="E10747">
        <f>IF(B10747="","",IF(INPUT!$I$1="","",IF(C10747&lt;(INT(INPUT!$I$1)-INPUT!$I$2),"Off Meds",IF(C10747&lt;=(INT(INPUT!$I$1)+INPUT!$I$2),"Washout","On Meds"))))</f>
        <v/>
      </c>
      <c r="F10747">
        <f>IF(B10747="","",1.509*(LN(B10747)^1.084-5.381))</f>
        <v/>
      </c>
      <c r="G10747">
        <f>IF(F10747="","",IF(F10747&lt;0,10*F10747^2,0))</f>
        <v/>
      </c>
      <c r="H10747">
        <f>IF(F10747="","",IF(F10747&gt;0,10*F10747^2,0))</f>
        <v/>
      </c>
    </row>
    <row r="10748">
      <c r="A10748">
        <f>Input!A10748</f>
        <v/>
      </c>
      <c r="B10748">
        <f>IF(ISNUMBER(Input!B10748),IF(AND(Input!B10748&gt;=20,Input!B10748&lt;=700),Input!B10748,""),"")</f>
        <v/>
      </c>
      <c r="C10748">
        <f>IF(B10748="","",INT(A10748))</f>
        <v/>
      </c>
      <c r="D10748">
        <f>IF(B10748="","",HOUR(A10748))</f>
        <v/>
      </c>
      <c r="E10748">
        <f>IF(B10748="","",IF(INPUT!$I$1="","",IF(C10748&lt;(INT(INPUT!$I$1)-INPUT!$I$2),"Off Meds",IF(C10748&lt;=(INT(INPUT!$I$1)+INPUT!$I$2),"Washout","On Meds"))))</f>
        <v/>
      </c>
      <c r="F10748">
        <f>IF(B10748="","",1.509*(LN(B10748)^1.084-5.381))</f>
        <v/>
      </c>
      <c r="G10748">
        <f>IF(F10748="","",IF(F10748&lt;0,10*F10748^2,0))</f>
        <v/>
      </c>
      <c r="H10748">
        <f>IF(F10748="","",IF(F10748&gt;0,10*F10748^2,0))</f>
        <v/>
      </c>
    </row>
    <row r="10749">
      <c r="A10749">
        <f>Input!A10749</f>
        <v/>
      </c>
      <c r="B10749">
        <f>IF(ISNUMBER(Input!B10749),IF(AND(Input!B10749&gt;=20,Input!B10749&lt;=700),Input!B10749,""),"")</f>
        <v/>
      </c>
      <c r="C10749">
        <f>IF(B10749="","",INT(A10749))</f>
        <v/>
      </c>
      <c r="D10749">
        <f>IF(B10749="","",HOUR(A10749))</f>
        <v/>
      </c>
      <c r="E10749">
        <f>IF(B10749="","",IF(INPUT!$I$1="","",IF(C10749&lt;(INT(INPUT!$I$1)-INPUT!$I$2),"Off Meds",IF(C10749&lt;=(INT(INPUT!$I$1)+INPUT!$I$2),"Washout","On Meds"))))</f>
        <v/>
      </c>
      <c r="F10749">
        <f>IF(B10749="","",1.509*(LN(B10749)^1.084-5.381))</f>
        <v/>
      </c>
      <c r="G10749">
        <f>IF(F10749="","",IF(F10749&lt;0,10*F10749^2,0))</f>
        <v/>
      </c>
      <c r="H10749">
        <f>IF(F10749="","",IF(F10749&gt;0,10*F10749^2,0))</f>
        <v/>
      </c>
    </row>
    <row r="10750">
      <c r="A10750">
        <f>Input!A10750</f>
        <v/>
      </c>
      <c r="B10750">
        <f>IF(ISNUMBER(Input!B10750),IF(AND(Input!B10750&gt;=20,Input!B10750&lt;=700),Input!B10750,""),"")</f>
        <v/>
      </c>
      <c r="C10750">
        <f>IF(B10750="","",INT(A10750))</f>
        <v/>
      </c>
      <c r="D10750">
        <f>IF(B10750="","",HOUR(A10750))</f>
        <v/>
      </c>
      <c r="E10750">
        <f>IF(B10750="","",IF(INPUT!$I$1="","",IF(C10750&lt;(INT(INPUT!$I$1)-INPUT!$I$2),"Off Meds",IF(C10750&lt;=(INT(INPUT!$I$1)+INPUT!$I$2),"Washout","On Meds"))))</f>
        <v/>
      </c>
      <c r="F10750">
        <f>IF(B10750="","",1.509*(LN(B10750)^1.084-5.381))</f>
        <v/>
      </c>
      <c r="G10750">
        <f>IF(F10750="","",IF(F10750&lt;0,10*F10750^2,0))</f>
        <v/>
      </c>
      <c r="H10750">
        <f>IF(F10750="","",IF(F10750&gt;0,10*F10750^2,0))</f>
        <v/>
      </c>
    </row>
    <row r="10751">
      <c r="A10751">
        <f>Input!A10751</f>
        <v/>
      </c>
      <c r="B10751">
        <f>IF(ISNUMBER(Input!B10751),IF(AND(Input!B10751&gt;=20,Input!B10751&lt;=700),Input!B10751,""),"")</f>
        <v/>
      </c>
      <c r="C10751">
        <f>IF(B10751="","",INT(A10751))</f>
        <v/>
      </c>
      <c r="D10751">
        <f>IF(B10751="","",HOUR(A10751))</f>
        <v/>
      </c>
      <c r="E10751">
        <f>IF(B10751="","",IF(INPUT!$I$1="","",IF(C10751&lt;(INT(INPUT!$I$1)-INPUT!$I$2),"Off Meds",IF(C10751&lt;=(INT(INPUT!$I$1)+INPUT!$I$2),"Washout","On Meds"))))</f>
        <v/>
      </c>
      <c r="F10751">
        <f>IF(B10751="","",1.509*(LN(B10751)^1.084-5.381))</f>
        <v/>
      </c>
      <c r="G10751">
        <f>IF(F10751="","",IF(F10751&lt;0,10*F10751^2,0))</f>
        <v/>
      </c>
      <c r="H10751">
        <f>IF(F10751="","",IF(F10751&gt;0,10*F10751^2,0))</f>
        <v/>
      </c>
    </row>
    <row r="10752">
      <c r="A10752">
        <f>Input!A10752</f>
        <v/>
      </c>
      <c r="B10752">
        <f>IF(ISNUMBER(Input!B10752),IF(AND(Input!B10752&gt;=20,Input!B10752&lt;=700),Input!B10752,""),"")</f>
        <v/>
      </c>
      <c r="C10752">
        <f>IF(B10752="","",INT(A10752))</f>
        <v/>
      </c>
      <c r="D10752">
        <f>IF(B10752="","",HOUR(A10752))</f>
        <v/>
      </c>
      <c r="E10752">
        <f>IF(B10752="","",IF(INPUT!$I$1="","",IF(C10752&lt;(INT(INPUT!$I$1)-INPUT!$I$2),"Off Meds",IF(C10752&lt;=(INT(INPUT!$I$1)+INPUT!$I$2),"Washout","On Meds"))))</f>
        <v/>
      </c>
      <c r="F10752">
        <f>IF(B10752="","",1.509*(LN(B10752)^1.084-5.381))</f>
        <v/>
      </c>
      <c r="G10752">
        <f>IF(F10752="","",IF(F10752&lt;0,10*F10752^2,0))</f>
        <v/>
      </c>
      <c r="H10752">
        <f>IF(F10752="","",IF(F10752&gt;0,10*F10752^2,0))</f>
        <v/>
      </c>
    </row>
    <row r="10753">
      <c r="A10753">
        <f>Input!A10753</f>
        <v/>
      </c>
      <c r="B10753">
        <f>IF(ISNUMBER(Input!B10753),IF(AND(Input!B10753&gt;=20,Input!B10753&lt;=700),Input!B10753,""),"")</f>
        <v/>
      </c>
      <c r="C10753">
        <f>IF(B10753="","",INT(A10753))</f>
        <v/>
      </c>
      <c r="D10753">
        <f>IF(B10753="","",HOUR(A10753))</f>
        <v/>
      </c>
      <c r="E10753">
        <f>IF(B10753="","",IF(INPUT!$I$1="","",IF(C10753&lt;(INT(INPUT!$I$1)-INPUT!$I$2),"Off Meds",IF(C10753&lt;=(INT(INPUT!$I$1)+INPUT!$I$2),"Washout","On Meds"))))</f>
        <v/>
      </c>
      <c r="F10753">
        <f>IF(B10753="","",1.509*(LN(B10753)^1.084-5.381))</f>
        <v/>
      </c>
      <c r="G10753">
        <f>IF(F10753="","",IF(F10753&lt;0,10*F10753^2,0))</f>
        <v/>
      </c>
      <c r="H10753">
        <f>IF(F10753="","",IF(F10753&gt;0,10*F10753^2,0))</f>
        <v/>
      </c>
    </row>
    <row r="10754">
      <c r="A10754">
        <f>Input!A10754</f>
        <v/>
      </c>
      <c r="B10754">
        <f>IF(ISNUMBER(Input!B10754),IF(AND(Input!B10754&gt;=20,Input!B10754&lt;=700),Input!B10754,""),"")</f>
        <v/>
      </c>
      <c r="C10754">
        <f>IF(B10754="","",INT(A10754))</f>
        <v/>
      </c>
      <c r="D10754">
        <f>IF(B10754="","",HOUR(A10754))</f>
        <v/>
      </c>
      <c r="E10754">
        <f>IF(B10754="","",IF(INPUT!$I$1="","",IF(C10754&lt;(INT(INPUT!$I$1)-INPUT!$I$2),"Off Meds",IF(C10754&lt;=(INT(INPUT!$I$1)+INPUT!$I$2),"Washout","On Meds"))))</f>
        <v/>
      </c>
      <c r="F10754">
        <f>IF(B10754="","",1.509*(LN(B10754)^1.084-5.381))</f>
        <v/>
      </c>
      <c r="G10754">
        <f>IF(F10754="","",IF(F10754&lt;0,10*F10754^2,0))</f>
        <v/>
      </c>
      <c r="H10754">
        <f>IF(F10754="","",IF(F10754&gt;0,10*F10754^2,0))</f>
        <v/>
      </c>
    </row>
    <row r="10755">
      <c r="A10755">
        <f>Input!A10755</f>
        <v/>
      </c>
      <c r="B10755">
        <f>IF(ISNUMBER(Input!B10755),IF(AND(Input!B10755&gt;=20,Input!B10755&lt;=700),Input!B10755,""),"")</f>
        <v/>
      </c>
      <c r="C10755">
        <f>IF(B10755="","",INT(A10755))</f>
        <v/>
      </c>
      <c r="D10755">
        <f>IF(B10755="","",HOUR(A10755))</f>
        <v/>
      </c>
      <c r="E10755">
        <f>IF(B10755="","",IF(INPUT!$I$1="","",IF(C10755&lt;(INT(INPUT!$I$1)-INPUT!$I$2),"Off Meds",IF(C10755&lt;=(INT(INPUT!$I$1)+INPUT!$I$2),"Washout","On Meds"))))</f>
        <v/>
      </c>
      <c r="F10755">
        <f>IF(B10755="","",1.509*(LN(B10755)^1.084-5.381))</f>
        <v/>
      </c>
      <c r="G10755">
        <f>IF(F10755="","",IF(F10755&lt;0,10*F10755^2,0))</f>
        <v/>
      </c>
      <c r="H10755">
        <f>IF(F10755="","",IF(F10755&gt;0,10*F10755^2,0))</f>
        <v/>
      </c>
    </row>
    <row r="10756">
      <c r="A10756">
        <f>Input!A10756</f>
        <v/>
      </c>
      <c r="B10756">
        <f>IF(ISNUMBER(Input!B10756),IF(AND(Input!B10756&gt;=20,Input!B10756&lt;=700),Input!B10756,""),"")</f>
        <v/>
      </c>
      <c r="C10756">
        <f>IF(B10756="","",INT(A10756))</f>
        <v/>
      </c>
      <c r="D10756">
        <f>IF(B10756="","",HOUR(A10756))</f>
        <v/>
      </c>
      <c r="E10756">
        <f>IF(B10756="","",IF(INPUT!$I$1="","",IF(C10756&lt;(INT(INPUT!$I$1)-INPUT!$I$2),"Off Meds",IF(C10756&lt;=(INT(INPUT!$I$1)+INPUT!$I$2),"Washout","On Meds"))))</f>
        <v/>
      </c>
      <c r="F10756">
        <f>IF(B10756="","",1.509*(LN(B10756)^1.084-5.381))</f>
        <v/>
      </c>
      <c r="G10756">
        <f>IF(F10756="","",IF(F10756&lt;0,10*F10756^2,0))</f>
        <v/>
      </c>
      <c r="H10756">
        <f>IF(F10756="","",IF(F10756&gt;0,10*F10756^2,0))</f>
        <v/>
      </c>
    </row>
    <row r="10757">
      <c r="A10757">
        <f>Input!A10757</f>
        <v/>
      </c>
      <c r="B10757">
        <f>IF(ISNUMBER(Input!B10757),IF(AND(Input!B10757&gt;=20,Input!B10757&lt;=700),Input!B10757,""),"")</f>
        <v/>
      </c>
      <c r="C10757">
        <f>IF(B10757="","",INT(A10757))</f>
        <v/>
      </c>
      <c r="D10757">
        <f>IF(B10757="","",HOUR(A10757))</f>
        <v/>
      </c>
      <c r="E10757">
        <f>IF(B10757="","",IF(INPUT!$I$1="","",IF(C10757&lt;(INT(INPUT!$I$1)-INPUT!$I$2),"Off Meds",IF(C10757&lt;=(INT(INPUT!$I$1)+INPUT!$I$2),"Washout","On Meds"))))</f>
        <v/>
      </c>
      <c r="F10757">
        <f>IF(B10757="","",1.509*(LN(B10757)^1.084-5.381))</f>
        <v/>
      </c>
      <c r="G10757">
        <f>IF(F10757="","",IF(F10757&lt;0,10*F10757^2,0))</f>
        <v/>
      </c>
      <c r="H10757">
        <f>IF(F10757="","",IF(F10757&gt;0,10*F10757^2,0))</f>
        <v/>
      </c>
    </row>
    <row r="10758">
      <c r="A10758">
        <f>Input!A10758</f>
        <v/>
      </c>
      <c r="B10758">
        <f>IF(ISNUMBER(Input!B10758),IF(AND(Input!B10758&gt;=20,Input!B10758&lt;=700),Input!B10758,""),"")</f>
        <v/>
      </c>
      <c r="C10758">
        <f>IF(B10758="","",INT(A10758))</f>
        <v/>
      </c>
      <c r="D10758">
        <f>IF(B10758="","",HOUR(A10758))</f>
        <v/>
      </c>
      <c r="E10758">
        <f>IF(B10758="","",IF(INPUT!$I$1="","",IF(C10758&lt;(INT(INPUT!$I$1)-INPUT!$I$2),"Off Meds",IF(C10758&lt;=(INT(INPUT!$I$1)+INPUT!$I$2),"Washout","On Meds"))))</f>
        <v/>
      </c>
      <c r="F10758">
        <f>IF(B10758="","",1.509*(LN(B10758)^1.084-5.381))</f>
        <v/>
      </c>
      <c r="G10758">
        <f>IF(F10758="","",IF(F10758&lt;0,10*F10758^2,0))</f>
        <v/>
      </c>
      <c r="H10758">
        <f>IF(F10758="","",IF(F10758&gt;0,10*F10758^2,0))</f>
        <v/>
      </c>
    </row>
    <row r="10759">
      <c r="A10759">
        <f>Input!A10759</f>
        <v/>
      </c>
      <c r="B10759">
        <f>IF(ISNUMBER(Input!B10759),IF(AND(Input!B10759&gt;=20,Input!B10759&lt;=700),Input!B10759,""),"")</f>
        <v/>
      </c>
      <c r="C10759">
        <f>IF(B10759="","",INT(A10759))</f>
        <v/>
      </c>
      <c r="D10759">
        <f>IF(B10759="","",HOUR(A10759))</f>
        <v/>
      </c>
      <c r="E10759">
        <f>IF(B10759="","",IF(INPUT!$I$1="","",IF(C10759&lt;(INT(INPUT!$I$1)-INPUT!$I$2),"Off Meds",IF(C10759&lt;=(INT(INPUT!$I$1)+INPUT!$I$2),"Washout","On Meds"))))</f>
        <v/>
      </c>
      <c r="F10759">
        <f>IF(B10759="","",1.509*(LN(B10759)^1.084-5.381))</f>
        <v/>
      </c>
      <c r="G10759">
        <f>IF(F10759="","",IF(F10759&lt;0,10*F10759^2,0))</f>
        <v/>
      </c>
      <c r="H10759">
        <f>IF(F10759="","",IF(F10759&gt;0,10*F10759^2,0))</f>
        <v/>
      </c>
    </row>
    <row r="10760">
      <c r="A10760">
        <f>Input!A10760</f>
        <v/>
      </c>
      <c r="B10760">
        <f>IF(ISNUMBER(Input!B10760),IF(AND(Input!B10760&gt;=20,Input!B10760&lt;=700),Input!B10760,""),"")</f>
        <v/>
      </c>
      <c r="C10760">
        <f>IF(B10760="","",INT(A10760))</f>
        <v/>
      </c>
      <c r="D10760">
        <f>IF(B10760="","",HOUR(A10760))</f>
        <v/>
      </c>
      <c r="E10760">
        <f>IF(B10760="","",IF(INPUT!$I$1="","",IF(C10760&lt;(INT(INPUT!$I$1)-INPUT!$I$2),"Off Meds",IF(C10760&lt;=(INT(INPUT!$I$1)+INPUT!$I$2),"Washout","On Meds"))))</f>
        <v/>
      </c>
      <c r="F10760">
        <f>IF(B10760="","",1.509*(LN(B10760)^1.084-5.381))</f>
        <v/>
      </c>
      <c r="G10760">
        <f>IF(F10760="","",IF(F10760&lt;0,10*F10760^2,0))</f>
        <v/>
      </c>
      <c r="H10760">
        <f>IF(F10760="","",IF(F10760&gt;0,10*F10760^2,0))</f>
        <v/>
      </c>
    </row>
    <row r="10761">
      <c r="A10761">
        <f>Input!A10761</f>
        <v/>
      </c>
      <c r="B10761">
        <f>IF(ISNUMBER(Input!B10761),IF(AND(Input!B10761&gt;=20,Input!B10761&lt;=700),Input!B10761,""),"")</f>
        <v/>
      </c>
      <c r="C10761">
        <f>IF(B10761="","",INT(A10761))</f>
        <v/>
      </c>
      <c r="D10761">
        <f>IF(B10761="","",HOUR(A10761))</f>
        <v/>
      </c>
      <c r="E10761">
        <f>IF(B10761="","",IF(INPUT!$I$1="","",IF(C10761&lt;(INT(INPUT!$I$1)-INPUT!$I$2),"Off Meds",IF(C10761&lt;=(INT(INPUT!$I$1)+INPUT!$I$2),"Washout","On Meds"))))</f>
        <v/>
      </c>
      <c r="F10761">
        <f>IF(B10761="","",1.509*(LN(B10761)^1.084-5.381))</f>
        <v/>
      </c>
      <c r="G10761">
        <f>IF(F10761="","",IF(F10761&lt;0,10*F10761^2,0))</f>
        <v/>
      </c>
      <c r="H10761">
        <f>IF(F10761="","",IF(F10761&gt;0,10*F10761^2,0))</f>
        <v/>
      </c>
    </row>
    <row r="10762">
      <c r="A10762">
        <f>Input!A10762</f>
        <v/>
      </c>
      <c r="B10762">
        <f>IF(ISNUMBER(Input!B10762),IF(AND(Input!B10762&gt;=20,Input!B10762&lt;=700),Input!B10762,""),"")</f>
        <v/>
      </c>
      <c r="C10762">
        <f>IF(B10762="","",INT(A10762))</f>
        <v/>
      </c>
      <c r="D10762">
        <f>IF(B10762="","",HOUR(A10762))</f>
        <v/>
      </c>
      <c r="E10762">
        <f>IF(B10762="","",IF(INPUT!$I$1="","",IF(C10762&lt;(INT(INPUT!$I$1)-INPUT!$I$2),"Off Meds",IF(C10762&lt;=(INT(INPUT!$I$1)+INPUT!$I$2),"Washout","On Meds"))))</f>
        <v/>
      </c>
      <c r="F10762">
        <f>IF(B10762="","",1.509*(LN(B10762)^1.084-5.381))</f>
        <v/>
      </c>
      <c r="G10762">
        <f>IF(F10762="","",IF(F10762&lt;0,10*F10762^2,0))</f>
        <v/>
      </c>
      <c r="H10762">
        <f>IF(F10762="","",IF(F10762&gt;0,10*F10762^2,0))</f>
        <v/>
      </c>
    </row>
    <row r="10763">
      <c r="A10763">
        <f>Input!A10763</f>
        <v/>
      </c>
      <c r="B10763">
        <f>IF(ISNUMBER(Input!B10763),IF(AND(Input!B10763&gt;=20,Input!B10763&lt;=700),Input!B10763,""),"")</f>
        <v/>
      </c>
      <c r="C10763">
        <f>IF(B10763="","",INT(A10763))</f>
        <v/>
      </c>
      <c r="D10763">
        <f>IF(B10763="","",HOUR(A10763))</f>
        <v/>
      </c>
      <c r="E10763">
        <f>IF(B10763="","",IF(INPUT!$I$1="","",IF(C10763&lt;(INT(INPUT!$I$1)-INPUT!$I$2),"Off Meds",IF(C10763&lt;=(INT(INPUT!$I$1)+INPUT!$I$2),"Washout","On Meds"))))</f>
        <v/>
      </c>
      <c r="F10763">
        <f>IF(B10763="","",1.509*(LN(B10763)^1.084-5.381))</f>
        <v/>
      </c>
      <c r="G10763">
        <f>IF(F10763="","",IF(F10763&lt;0,10*F10763^2,0))</f>
        <v/>
      </c>
      <c r="H10763">
        <f>IF(F10763="","",IF(F10763&gt;0,10*F10763^2,0))</f>
        <v/>
      </c>
    </row>
    <row r="10764">
      <c r="A10764">
        <f>Input!A10764</f>
        <v/>
      </c>
      <c r="B10764">
        <f>IF(ISNUMBER(Input!B10764),IF(AND(Input!B10764&gt;=20,Input!B10764&lt;=700),Input!B10764,""),"")</f>
        <v/>
      </c>
      <c r="C10764">
        <f>IF(B10764="","",INT(A10764))</f>
        <v/>
      </c>
      <c r="D10764">
        <f>IF(B10764="","",HOUR(A10764))</f>
        <v/>
      </c>
      <c r="E10764">
        <f>IF(B10764="","",IF(INPUT!$I$1="","",IF(C10764&lt;(INT(INPUT!$I$1)-INPUT!$I$2),"Off Meds",IF(C10764&lt;=(INT(INPUT!$I$1)+INPUT!$I$2),"Washout","On Meds"))))</f>
        <v/>
      </c>
      <c r="F10764">
        <f>IF(B10764="","",1.509*(LN(B10764)^1.084-5.381))</f>
        <v/>
      </c>
      <c r="G10764">
        <f>IF(F10764="","",IF(F10764&lt;0,10*F10764^2,0))</f>
        <v/>
      </c>
      <c r="H10764">
        <f>IF(F10764="","",IF(F10764&gt;0,10*F10764^2,0))</f>
        <v/>
      </c>
    </row>
    <row r="10765">
      <c r="A10765">
        <f>Input!A10765</f>
        <v/>
      </c>
      <c r="B10765">
        <f>IF(ISNUMBER(Input!B10765),IF(AND(Input!B10765&gt;=20,Input!B10765&lt;=700),Input!B10765,""),"")</f>
        <v/>
      </c>
      <c r="C10765">
        <f>IF(B10765="","",INT(A10765))</f>
        <v/>
      </c>
      <c r="D10765">
        <f>IF(B10765="","",HOUR(A10765))</f>
        <v/>
      </c>
      <c r="E10765">
        <f>IF(B10765="","",IF(INPUT!$I$1="","",IF(C10765&lt;(INT(INPUT!$I$1)-INPUT!$I$2),"Off Meds",IF(C10765&lt;=(INT(INPUT!$I$1)+INPUT!$I$2),"Washout","On Meds"))))</f>
        <v/>
      </c>
      <c r="F10765">
        <f>IF(B10765="","",1.509*(LN(B10765)^1.084-5.381))</f>
        <v/>
      </c>
      <c r="G10765">
        <f>IF(F10765="","",IF(F10765&lt;0,10*F10765^2,0))</f>
        <v/>
      </c>
      <c r="H10765">
        <f>IF(F10765="","",IF(F10765&gt;0,10*F10765^2,0))</f>
        <v/>
      </c>
    </row>
    <row r="10766">
      <c r="A10766">
        <f>Input!A10766</f>
        <v/>
      </c>
      <c r="B10766">
        <f>IF(ISNUMBER(Input!B10766),IF(AND(Input!B10766&gt;=20,Input!B10766&lt;=700),Input!B10766,""),"")</f>
        <v/>
      </c>
      <c r="C10766">
        <f>IF(B10766="","",INT(A10766))</f>
        <v/>
      </c>
      <c r="D10766">
        <f>IF(B10766="","",HOUR(A10766))</f>
        <v/>
      </c>
      <c r="E10766">
        <f>IF(B10766="","",IF(INPUT!$I$1="","",IF(C10766&lt;(INT(INPUT!$I$1)-INPUT!$I$2),"Off Meds",IF(C10766&lt;=(INT(INPUT!$I$1)+INPUT!$I$2),"Washout","On Meds"))))</f>
        <v/>
      </c>
      <c r="F10766">
        <f>IF(B10766="","",1.509*(LN(B10766)^1.084-5.381))</f>
        <v/>
      </c>
      <c r="G10766">
        <f>IF(F10766="","",IF(F10766&lt;0,10*F10766^2,0))</f>
        <v/>
      </c>
      <c r="H10766">
        <f>IF(F10766="","",IF(F10766&gt;0,10*F10766^2,0))</f>
        <v/>
      </c>
    </row>
    <row r="10767">
      <c r="A10767">
        <f>Input!A10767</f>
        <v/>
      </c>
      <c r="B10767">
        <f>IF(ISNUMBER(Input!B10767),IF(AND(Input!B10767&gt;=20,Input!B10767&lt;=700),Input!B10767,""),"")</f>
        <v/>
      </c>
      <c r="C10767">
        <f>IF(B10767="","",INT(A10767))</f>
        <v/>
      </c>
      <c r="D10767">
        <f>IF(B10767="","",HOUR(A10767))</f>
        <v/>
      </c>
      <c r="E10767">
        <f>IF(B10767="","",IF(INPUT!$I$1="","",IF(C10767&lt;(INT(INPUT!$I$1)-INPUT!$I$2),"Off Meds",IF(C10767&lt;=(INT(INPUT!$I$1)+INPUT!$I$2),"Washout","On Meds"))))</f>
        <v/>
      </c>
      <c r="F10767">
        <f>IF(B10767="","",1.509*(LN(B10767)^1.084-5.381))</f>
        <v/>
      </c>
      <c r="G10767">
        <f>IF(F10767="","",IF(F10767&lt;0,10*F10767^2,0))</f>
        <v/>
      </c>
      <c r="H10767">
        <f>IF(F10767="","",IF(F10767&gt;0,10*F10767^2,0))</f>
        <v/>
      </c>
    </row>
    <row r="10768">
      <c r="A10768">
        <f>Input!A10768</f>
        <v/>
      </c>
      <c r="B10768">
        <f>IF(ISNUMBER(Input!B10768),IF(AND(Input!B10768&gt;=20,Input!B10768&lt;=700),Input!B10768,""),"")</f>
        <v/>
      </c>
      <c r="C10768">
        <f>IF(B10768="","",INT(A10768))</f>
        <v/>
      </c>
      <c r="D10768">
        <f>IF(B10768="","",HOUR(A10768))</f>
        <v/>
      </c>
      <c r="E10768">
        <f>IF(B10768="","",IF(INPUT!$I$1="","",IF(C10768&lt;(INT(INPUT!$I$1)-INPUT!$I$2),"Off Meds",IF(C10768&lt;=(INT(INPUT!$I$1)+INPUT!$I$2),"Washout","On Meds"))))</f>
        <v/>
      </c>
      <c r="F10768">
        <f>IF(B10768="","",1.509*(LN(B10768)^1.084-5.381))</f>
        <v/>
      </c>
      <c r="G10768">
        <f>IF(F10768="","",IF(F10768&lt;0,10*F10768^2,0))</f>
        <v/>
      </c>
      <c r="H10768">
        <f>IF(F10768="","",IF(F10768&gt;0,10*F10768^2,0))</f>
        <v/>
      </c>
    </row>
    <row r="10769">
      <c r="A10769">
        <f>Input!A10769</f>
        <v/>
      </c>
      <c r="B10769">
        <f>IF(ISNUMBER(Input!B10769),IF(AND(Input!B10769&gt;=20,Input!B10769&lt;=700),Input!B10769,""),"")</f>
        <v/>
      </c>
      <c r="C10769">
        <f>IF(B10769="","",INT(A10769))</f>
        <v/>
      </c>
      <c r="D10769">
        <f>IF(B10769="","",HOUR(A10769))</f>
        <v/>
      </c>
      <c r="E10769">
        <f>IF(B10769="","",IF(INPUT!$I$1="","",IF(C10769&lt;(INT(INPUT!$I$1)-INPUT!$I$2),"Off Meds",IF(C10769&lt;=(INT(INPUT!$I$1)+INPUT!$I$2),"Washout","On Meds"))))</f>
        <v/>
      </c>
      <c r="F10769">
        <f>IF(B10769="","",1.509*(LN(B10769)^1.084-5.381))</f>
        <v/>
      </c>
      <c r="G10769">
        <f>IF(F10769="","",IF(F10769&lt;0,10*F10769^2,0))</f>
        <v/>
      </c>
      <c r="H10769">
        <f>IF(F10769="","",IF(F10769&gt;0,10*F10769^2,0))</f>
        <v/>
      </c>
    </row>
    <row r="10770">
      <c r="A10770">
        <f>Input!A10770</f>
        <v/>
      </c>
      <c r="B10770">
        <f>IF(ISNUMBER(Input!B10770),IF(AND(Input!B10770&gt;=20,Input!B10770&lt;=700),Input!B10770,""),"")</f>
        <v/>
      </c>
      <c r="C10770">
        <f>IF(B10770="","",INT(A10770))</f>
        <v/>
      </c>
      <c r="D10770">
        <f>IF(B10770="","",HOUR(A10770))</f>
        <v/>
      </c>
      <c r="E10770">
        <f>IF(B10770="","",IF(INPUT!$I$1="","",IF(C10770&lt;(INT(INPUT!$I$1)-INPUT!$I$2),"Off Meds",IF(C10770&lt;=(INT(INPUT!$I$1)+INPUT!$I$2),"Washout","On Meds"))))</f>
        <v/>
      </c>
      <c r="F10770">
        <f>IF(B10770="","",1.509*(LN(B10770)^1.084-5.381))</f>
        <v/>
      </c>
      <c r="G10770">
        <f>IF(F10770="","",IF(F10770&lt;0,10*F10770^2,0))</f>
        <v/>
      </c>
      <c r="H10770">
        <f>IF(F10770="","",IF(F10770&gt;0,10*F10770^2,0))</f>
        <v/>
      </c>
    </row>
    <row r="10771">
      <c r="A10771">
        <f>Input!A10771</f>
        <v/>
      </c>
      <c r="B10771">
        <f>IF(ISNUMBER(Input!B10771),IF(AND(Input!B10771&gt;=20,Input!B10771&lt;=700),Input!B10771,""),"")</f>
        <v/>
      </c>
      <c r="C10771">
        <f>IF(B10771="","",INT(A10771))</f>
        <v/>
      </c>
      <c r="D10771">
        <f>IF(B10771="","",HOUR(A10771))</f>
        <v/>
      </c>
      <c r="E10771">
        <f>IF(B10771="","",IF(INPUT!$I$1="","",IF(C10771&lt;(INT(INPUT!$I$1)-INPUT!$I$2),"Off Meds",IF(C10771&lt;=(INT(INPUT!$I$1)+INPUT!$I$2),"Washout","On Meds"))))</f>
        <v/>
      </c>
      <c r="F10771">
        <f>IF(B10771="","",1.509*(LN(B10771)^1.084-5.381))</f>
        <v/>
      </c>
      <c r="G10771">
        <f>IF(F10771="","",IF(F10771&lt;0,10*F10771^2,0))</f>
        <v/>
      </c>
      <c r="H10771">
        <f>IF(F10771="","",IF(F10771&gt;0,10*F10771^2,0))</f>
        <v/>
      </c>
    </row>
    <row r="10772">
      <c r="A10772">
        <f>Input!A10772</f>
        <v/>
      </c>
      <c r="B10772">
        <f>IF(ISNUMBER(Input!B10772),IF(AND(Input!B10772&gt;=20,Input!B10772&lt;=700),Input!B10772,""),"")</f>
        <v/>
      </c>
      <c r="C10772">
        <f>IF(B10772="","",INT(A10772))</f>
        <v/>
      </c>
      <c r="D10772">
        <f>IF(B10772="","",HOUR(A10772))</f>
        <v/>
      </c>
      <c r="E10772">
        <f>IF(B10772="","",IF(INPUT!$I$1="","",IF(C10772&lt;(INT(INPUT!$I$1)-INPUT!$I$2),"Off Meds",IF(C10772&lt;=(INT(INPUT!$I$1)+INPUT!$I$2),"Washout","On Meds"))))</f>
        <v/>
      </c>
      <c r="F10772">
        <f>IF(B10772="","",1.509*(LN(B10772)^1.084-5.381))</f>
        <v/>
      </c>
      <c r="G10772">
        <f>IF(F10772="","",IF(F10772&lt;0,10*F10772^2,0))</f>
        <v/>
      </c>
      <c r="H10772">
        <f>IF(F10772="","",IF(F10772&gt;0,10*F10772^2,0))</f>
        <v/>
      </c>
    </row>
    <row r="10773">
      <c r="A10773">
        <f>Input!A10773</f>
        <v/>
      </c>
      <c r="B10773">
        <f>IF(ISNUMBER(Input!B10773),IF(AND(Input!B10773&gt;=20,Input!B10773&lt;=700),Input!B10773,""),"")</f>
        <v/>
      </c>
      <c r="C10773">
        <f>IF(B10773="","",INT(A10773))</f>
        <v/>
      </c>
      <c r="D10773">
        <f>IF(B10773="","",HOUR(A10773))</f>
        <v/>
      </c>
      <c r="E10773">
        <f>IF(B10773="","",IF(INPUT!$I$1="","",IF(C10773&lt;(INT(INPUT!$I$1)-INPUT!$I$2),"Off Meds",IF(C10773&lt;=(INT(INPUT!$I$1)+INPUT!$I$2),"Washout","On Meds"))))</f>
        <v/>
      </c>
      <c r="F10773">
        <f>IF(B10773="","",1.509*(LN(B10773)^1.084-5.381))</f>
        <v/>
      </c>
      <c r="G10773">
        <f>IF(F10773="","",IF(F10773&lt;0,10*F10773^2,0))</f>
        <v/>
      </c>
      <c r="H10773">
        <f>IF(F10773="","",IF(F10773&gt;0,10*F10773^2,0))</f>
        <v/>
      </c>
    </row>
    <row r="10774">
      <c r="A10774">
        <f>Input!A10774</f>
        <v/>
      </c>
      <c r="B10774">
        <f>IF(ISNUMBER(Input!B10774),IF(AND(Input!B10774&gt;=20,Input!B10774&lt;=700),Input!B10774,""),"")</f>
        <v/>
      </c>
      <c r="C10774">
        <f>IF(B10774="","",INT(A10774))</f>
        <v/>
      </c>
      <c r="D10774">
        <f>IF(B10774="","",HOUR(A10774))</f>
        <v/>
      </c>
      <c r="E10774">
        <f>IF(B10774="","",IF(INPUT!$I$1="","",IF(C10774&lt;(INT(INPUT!$I$1)-INPUT!$I$2),"Off Meds",IF(C10774&lt;=(INT(INPUT!$I$1)+INPUT!$I$2),"Washout","On Meds"))))</f>
        <v/>
      </c>
      <c r="F10774">
        <f>IF(B10774="","",1.509*(LN(B10774)^1.084-5.381))</f>
        <v/>
      </c>
      <c r="G10774">
        <f>IF(F10774="","",IF(F10774&lt;0,10*F10774^2,0))</f>
        <v/>
      </c>
      <c r="H10774">
        <f>IF(F10774="","",IF(F10774&gt;0,10*F10774^2,0))</f>
        <v/>
      </c>
    </row>
    <row r="10775">
      <c r="A10775">
        <f>Input!A10775</f>
        <v/>
      </c>
      <c r="B10775">
        <f>IF(ISNUMBER(Input!B10775),IF(AND(Input!B10775&gt;=20,Input!B10775&lt;=700),Input!B10775,""),"")</f>
        <v/>
      </c>
      <c r="C10775">
        <f>IF(B10775="","",INT(A10775))</f>
        <v/>
      </c>
      <c r="D10775">
        <f>IF(B10775="","",HOUR(A10775))</f>
        <v/>
      </c>
      <c r="E10775">
        <f>IF(B10775="","",IF(INPUT!$I$1="","",IF(C10775&lt;(INT(INPUT!$I$1)-INPUT!$I$2),"Off Meds",IF(C10775&lt;=(INT(INPUT!$I$1)+INPUT!$I$2),"Washout","On Meds"))))</f>
        <v/>
      </c>
      <c r="F10775">
        <f>IF(B10775="","",1.509*(LN(B10775)^1.084-5.381))</f>
        <v/>
      </c>
      <c r="G10775">
        <f>IF(F10775="","",IF(F10775&lt;0,10*F10775^2,0))</f>
        <v/>
      </c>
      <c r="H10775">
        <f>IF(F10775="","",IF(F10775&gt;0,10*F10775^2,0))</f>
        <v/>
      </c>
    </row>
    <row r="10776">
      <c r="A10776">
        <f>Input!A10776</f>
        <v/>
      </c>
      <c r="B10776">
        <f>IF(ISNUMBER(Input!B10776),IF(AND(Input!B10776&gt;=20,Input!B10776&lt;=700),Input!B10776,""),"")</f>
        <v/>
      </c>
      <c r="C10776">
        <f>IF(B10776="","",INT(A10776))</f>
        <v/>
      </c>
      <c r="D10776">
        <f>IF(B10776="","",HOUR(A10776))</f>
        <v/>
      </c>
      <c r="E10776">
        <f>IF(B10776="","",IF(INPUT!$I$1="","",IF(C10776&lt;(INT(INPUT!$I$1)-INPUT!$I$2),"Off Meds",IF(C10776&lt;=(INT(INPUT!$I$1)+INPUT!$I$2),"Washout","On Meds"))))</f>
        <v/>
      </c>
      <c r="F10776">
        <f>IF(B10776="","",1.509*(LN(B10776)^1.084-5.381))</f>
        <v/>
      </c>
      <c r="G10776">
        <f>IF(F10776="","",IF(F10776&lt;0,10*F10776^2,0))</f>
        <v/>
      </c>
      <c r="H10776">
        <f>IF(F10776="","",IF(F10776&gt;0,10*F10776^2,0))</f>
        <v/>
      </c>
    </row>
    <row r="10777">
      <c r="A10777">
        <f>Input!A10777</f>
        <v/>
      </c>
      <c r="B10777">
        <f>IF(ISNUMBER(Input!B10777),IF(AND(Input!B10777&gt;=20,Input!B10777&lt;=700),Input!B10777,""),"")</f>
        <v/>
      </c>
      <c r="C10777">
        <f>IF(B10777="","",INT(A10777))</f>
        <v/>
      </c>
      <c r="D10777">
        <f>IF(B10777="","",HOUR(A10777))</f>
        <v/>
      </c>
      <c r="E10777">
        <f>IF(B10777="","",IF(INPUT!$I$1="","",IF(C10777&lt;(INT(INPUT!$I$1)-INPUT!$I$2),"Off Meds",IF(C10777&lt;=(INT(INPUT!$I$1)+INPUT!$I$2),"Washout","On Meds"))))</f>
        <v/>
      </c>
      <c r="F10777">
        <f>IF(B10777="","",1.509*(LN(B10777)^1.084-5.381))</f>
        <v/>
      </c>
      <c r="G10777">
        <f>IF(F10777="","",IF(F10777&lt;0,10*F10777^2,0))</f>
        <v/>
      </c>
      <c r="H10777">
        <f>IF(F10777="","",IF(F10777&gt;0,10*F10777^2,0))</f>
        <v/>
      </c>
    </row>
    <row r="10778">
      <c r="A10778">
        <f>Input!A10778</f>
        <v/>
      </c>
      <c r="B10778">
        <f>IF(ISNUMBER(Input!B10778),IF(AND(Input!B10778&gt;=20,Input!B10778&lt;=700),Input!B10778,""),"")</f>
        <v/>
      </c>
      <c r="C10778">
        <f>IF(B10778="","",INT(A10778))</f>
        <v/>
      </c>
      <c r="D10778">
        <f>IF(B10778="","",HOUR(A10778))</f>
        <v/>
      </c>
      <c r="E10778">
        <f>IF(B10778="","",IF(INPUT!$I$1="","",IF(C10778&lt;(INT(INPUT!$I$1)-INPUT!$I$2),"Off Meds",IF(C10778&lt;=(INT(INPUT!$I$1)+INPUT!$I$2),"Washout","On Meds"))))</f>
        <v/>
      </c>
      <c r="F10778">
        <f>IF(B10778="","",1.509*(LN(B10778)^1.084-5.381))</f>
        <v/>
      </c>
      <c r="G10778">
        <f>IF(F10778="","",IF(F10778&lt;0,10*F10778^2,0))</f>
        <v/>
      </c>
      <c r="H10778">
        <f>IF(F10778="","",IF(F10778&gt;0,10*F10778^2,0))</f>
        <v/>
      </c>
    </row>
    <row r="10779">
      <c r="A10779">
        <f>Input!A10779</f>
        <v/>
      </c>
      <c r="B10779">
        <f>IF(ISNUMBER(Input!B10779),IF(AND(Input!B10779&gt;=20,Input!B10779&lt;=700),Input!B10779,""),"")</f>
        <v/>
      </c>
      <c r="C10779">
        <f>IF(B10779="","",INT(A10779))</f>
        <v/>
      </c>
      <c r="D10779">
        <f>IF(B10779="","",HOUR(A10779))</f>
        <v/>
      </c>
      <c r="E10779">
        <f>IF(B10779="","",IF(INPUT!$I$1="","",IF(C10779&lt;(INT(INPUT!$I$1)-INPUT!$I$2),"Off Meds",IF(C10779&lt;=(INT(INPUT!$I$1)+INPUT!$I$2),"Washout","On Meds"))))</f>
        <v/>
      </c>
      <c r="F10779">
        <f>IF(B10779="","",1.509*(LN(B10779)^1.084-5.381))</f>
        <v/>
      </c>
      <c r="G10779">
        <f>IF(F10779="","",IF(F10779&lt;0,10*F10779^2,0))</f>
        <v/>
      </c>
      <c r="H10779">
        <f>IF(F10779="","",IF(F10779&gt;0,10*F10779^2,0))</f>
        <v/>
      </c>
    </row>
    <row r="10780">
      <c r="A10780">
        <f>Input!A10780</f>
        <v/>
      </c>
      <c r="B10780">
        <f>IF(ISNUMBER(Input!B10780),IF(AND(Input!B10780&gt;=20,Input!B10780&lt;=700),Input!B10780,""),"")</f>
        <v/>
      </c>
      <c r="C10780">
        <f>IF(B10780="","",INT(A10780))</f>
        <v/>
      </c>
      <c r="D10780">
        <f>IF(B10780="","",HOUR(A10780))</f>
        <v/>
      </c>
      <c r="E10780">
        <f>IF(B10780="","",IF(INPUT!$I$1="","",IF(C10780&lt;(INT(INPUT!$I$1)-INPUT!$I$2),"Off Meds",IF(C10780&lt;=(INT(INPUT!$I$1)+INPUT!$I$2),"Washout","On Meds"))))</f>
        <v/>
      </c>
      <c r="F10780">
        <f>IF(B10780="","",1.509*(LN(B10780)^1.084-5.381))</f>
        <v/>
      </c>
      <c r="G10780">
        <f>IF(F10780="","",IF(F10780&lt;0,10*F10780^2,0))</f>
        <v/>
      </c>
      <c r="H10780">
        <f>IF(F10780="","",IF(F10780&gt;0,10*F10780^2,0))</f>
        <v/>
      </c>
    </row>
    <row r="10781">
      <c r="A10781">
        <f>Input!A10781</f>
        <v/>
      </c>
      <c r="B10781">
        <f>IF(ISNUMBER(Input!B10781),IF(AND(Input!B10781&gt;=20,Input!B10781&lt;=700),Input!B10781,""),"")</f>
        <v/>
      </c>
      <c r="C10781">
        <f>IF(B10781="","",INT(A10781))</f>
        <v/>
      </c>
      <c r="D10781">
        <f>IF(B10781="","",HOUR(A10781))</f>
        <v/>
      </c>
      <c r="E10781">
        <f>IF(B10781="","",IF(INPUT!$I$1="","",IF(C10781&lt;(INT(INPUT!$I$1)-INPUT!$I$2),"Off Meds",IF(C10781&lt;=(INT(INPUT!$I$1)+INPUT!$I$2),"Washout","On Meds"))))</f>
        <v/>
      </c>
      <c r="F10781">
        <f>IF(B10781="","",1.509*(LN(B10781)^1.084-5.381))</f>
        <v/>
      </c>
      <c r="G10781">
        <f>IF(F10781="","",IF(F10781&lt;0,10*F10781^2,0))</f>
        <v/>
      </c>
      <c r="H10781">
        <f>IF(F10781="","",IF(F10781&gt;0,10*F10781^2,0))</f>
        <v/>
      </c>
    </row>
    <row r="10782">
      <c r="A10782">
        <f>Input!A10782</f>
        <v/>
      </c>
      <c r="B10782">
        <f>IF(ISNUMBER(Input!B10782),IF(AND(Input!B10782&gt;=20,Input!B10782&lt;=700),Input!B10782,""),"")</f>
        <v/>
      </c>
      <c r="C10782">
        <f>IF(B10782="","",INT(A10782))</f>
        <v/>
      </c>
      <c r="D10782">
        <f>IF(B10782="","",HOUR(A10782))</f>
        <v/>
      </c>
      <c r="E10782">
        <f>IF(B10782="","",IF(INPUT!$I$1="","",IF(C10782&lt;(INT(INPUT!$I$1)-INPUT!$I$2),"Off Meds",IF(C10782&lt;=(INT(INPUT!$I$1)+INPUT!$I$2),"Washout","On Meds"))))</f>
        <v/>
      </c>
      <c r="F10782">
        <f>IF(B10782="","",1.509*(LN(B10782)^1.084-5.381))</f>
        <v/>
      </c>
      <c r="G10782">
        <f>IF(F10782="","",IF(F10782&lt;0,10*F10782^2,0))</f>
        <v/>
      </c>
      <c r="H10782">
        <f>IF(F10782="","",IF(F10782&gt;0,10*F10782^2,0))</f>
        <v/>
      </c>
    </row>
    <row r="10783">
      <c r="A10783">
        <f>Input!A10783</f>
        <v/>
      </c>
      <c r="B10783">
        <f>IF(ISNUMBER(Input!B10783),IF(AND(Input!B10783&gt;=20,Input!B10783&lt;=700),Input!B10783,""),"")</f>
        <v/>
      </c>
      <c r="C10783">
        <f>IF(B10783="","",INT(A10783))</f>
        <v/>
      </c>
      <c r="D10783">
        <f>IF(B10783="","",HOUR(A10783))</f>
        <v/>
      </c>
      <c r="E10783">
        <f>IF(B10783="","",IF(INPUT!$I$1="","",IF(C10783&lt;(INT(INPUT!$I$1)-INPUT!$I$2),"Off Meds",IF(C10783&lt;=(INT(INPUT!$I$1)+INPUT!$I$2),"Washout","On Meds"))))</f>
        <v/>
      </c>
      <c r="F10783">
        <f>IF(B10783="","",1.509*(LN(B10783)^1.084-5.381))</f>
        <v/>
      </c>
      <c r="G10783">
        <f>IF(F10783="","",IF(F10783&lt;0,10*F10783^2,0))</f>
        <v/>
      </c>
      <c r="H10783">
        <f>IF(F10783="","",IF(F10783&gt;0,10*F10783^2,0))</f>
        <v/>
      </c>
    </row>
    <row r="10784">
      <c r="A10784">
        <f>Input!A10784</f>
        <v/>
      </c>
      <c r="B10784">
        <f>IF(ISNUMBER(Input!B10784),IF(AND(Input!B10784&gt;=20,Input!B10784&lt;=700),Input!B10784,""),"")</f>
        <v/>
      </c>
      <c r="C10784">
        <f>IF(B10784="","",INT(A10784))</f>
        <v/>
      </c>
      <c r="D10784">
        <f>IF(B10784="","",HOUR(A10784))</f>
        <v/>
      </c>
      <c r="E10784">
        <f>IF(B10784="","",IF(INPUT!$I$1="","",IF(C10784&lt;(INT(INPUT!$I$1)-INPUT!$I$2),"Off Meds",IF(C10784&lt;=(INT(INPUT!$I$1)+INPUT!$I$2),"Washout","On Meds"))))</f>
        <v/>
      </c>
      <c r="F10784">
        <f>IF(B10784="","",1.509*(LN(B10784)^1.084-5.381))</f>
        <v/>
      </c>
      <c r="G10784">
        <f>IF(F10784="","",IF(F10784&lt;0,10*F10784^2,0))</f>
        <v/>
      </c>
      <c r="H10784">
        <f>IF(F10784="","",IF(F10784&gt;0,10*F10784^2,0))</f>
        <v/>
      </c>
    </row>
    <row r="10785">
      <c r="A10785">
        <f>Input!A10785</f>
        <v/>
      </c>
      <c r="B10785">
        <f>IF(ISNUMBER(Input!B10785),IF(AND(Input!B10785&gt;=20,Input!B10785&lt;=700),Input!B10785,""),"")</f>
        <v/>
      </c>
      <c r="C10785">
        <f>IF(B10785="","",INT(A10785))</f>
        <v/>
      </c>
      <c r="D10785">
        <f>IF(B10785="","",HOUR(A10785))</f>
        <v/>
      </c>
      <c r="E10785">
        <f>IF(B10785="","",IF(INPUT!$I$1="","",IF(C10785&lt;(INT(INPUT!$I$1)-INPUT!$I$2),"Off Meds",IF(C10785&lt;=(INT(INPUT!$I$1)+INPUT!$I$2),"Washout","On Meds"))))</f>
        <v/>
      </c>
      <c r="F10785">
        <f>IF(B10785="","",1.509*(LN(B10785)^1.084-5.381))</f>
        <v/>
      </c>
      <c r="G10785">
        <f>IF(F10785="","",IF(F10785&lt;0,10*F10785^2,0))</f>
        <v/>
      </c>
      <c r="H10785">
        <f>IF(F10785="","",IF(F10785&gt;0,10*F10785^2,0))</f>
        <v/>
      </c>
    </row>
    <row r="10786">
      <c r="A10786">
        <f>Input!A10786</f>
        <v/>
      </c>
      <c r="B10786">
        <f>IF(ISNUMBER(Input!B10786),IF(AND(Input!B10786&gt;=20,Input!B10786&lt;=700),Input!B10786,""),"")</f>
        <v/>
      </c>
      <c r="C10786">
        <f>IF(B10786="","",INT(A10786))</f>
        <v/>
      </c>
      <c r="D10786">
        <f>IF(B10786="","",HOUR(A10786))</f>
        <v/>
      </c>
      <c r="E10786">
        <f>IF(B10786="","",IF(INPUT!$I$1="","",IF(C10786&lt;(INT(INPUT!$I$1)-INPUT!$I$2),"Off Meds",IF(C10786&lt;=(INT(INPUT!$I$1)+INPUT!$I$2),"Washout","On Meds"))))</f>
        <v/>
      </c>
      <c r="F10786">
        <f>IF(B10786="","",1.509*(LN(B10786)^1.084-5.381))</f>
        <v/>
      </c>
      <c r="G10786">
        <f>IF(F10786="","",IF(F10786&lt;0,10*F10786^2,0))</f>
        <v/>
      </c>
      <c r="H10786">
        <f>IF(F10786="","",IF(F10786&gt;0,10*F10786^2,0))</f>
        <v/>
      </c>
    </row>
    <row r="10787">
      <c r="A10787">
        <f>Input!A10787</f>
        <v/>
      </c>
      <c r="B10787">
        <f>IF(ISNUMBER(Input!B10787),IF(AND(Input!B10787&gt;=20,Input!B10787&lt;=700),Input!B10787,""),"")</f>
        <v/>
      </c>
      <c r="C10787">
        <f>IF(B10787="","",INT(A10787))</f>
        <v/>
      </c>
      <c r="D10787">
        <f>IF(B10787="","",HOUR(A10787))</f>
        <v/>
      </c>
      <c r="E10787">
        <f>IF(B10787="","",IF(INPUT!$I$1="","",IF(C10787&lt;(INT(INPUT!$I$1)-INPUT!$I$2),"Off Meds",IF(C10787&lt;=(INT(INPUT!$I$1)+INPUT!$I$2),"Washout","On Meds"))))</f>
        <v/>
      </c>
      <c r="F10787">
        <f>IF(B10787="","",1.509*(LN(B10787)^1.084-5.381))</f>
        <v/>
      </c>
      <c r="G10787">
        <f>IF(F10787="","",IF(F10787&lt;0,10*F10787^2,0))</f>
        <v/>
      </c>
      <c r="H10787">
        <f>IF(F10787="","",IF(F10787&gt;0,10*F10787^2,0))</f>
        <v/>
      </c>
    </row>
    <row r="10788">
      <c r="A10788">
        <f>Input!A10788</f>
        <v/>
      </c>
      <c r="B10788">
        <f>IF(ISNUMBER(Input!B10788),IF(AND(Input!B10788&gt;=20,Input!B10788&lt;=700),Input!B10788,""),"")</f>
        <v/>
      </c>
      <c r="C10788">
        <f>IF(B10788="","",INT(A10788))</f>
        <v/>
      </c>
      <c r="D10788">
        <f>IF(B10788="","",HOUR(A10788))</f>
        <v/>
      </c>
      <c r="E10788">
        <f>IF(B10788="","",IF(INPUT!$I$1="","",IF(C10788&lt;(INT(INPUT!$I$1)-INPUT!$I$2),"Off Meds",IF(C10788&lt;=(INT(INPUT!$I$1)+INPUT!$I$2),"Washout","On Meds"))))</f>
        <v/>
      </c>
      <c r="F10788">
        <f>IF(B10788="","",1.509*(LN(B10788)^1.084-5.381))</f>
        <v/>
      </c>
      <c r="G10788">
        <f>IF(F10788="","",IF(F10788&lt;0,10*F10788^2,0))</f>
        <v/>
      </c>
      <c r="H10788">
        <f>IF(F10788="","",IF(F10788&gt;0,10*F10788^2,0))</f>
        <v/>
      </c>
    </row>
    <row r="10789">
      <c r="A10789">
        <f>Input!A10789</f>
        <v/>
      </c>
      <c r="B10789">
        <f>IF(ISNUMBER(Input!B10789),IF(AND(Input!B10789&gt;=20,Input!B10789&lt;=700),Input!B10789,""),"")</f>
        <v/>
      </c>
      <c r="C10789">
        <f>IF(B10789="","",INT(A10789))</f>
        <v/>
      </c>
      <c r="D10789">
        <f>IF(B10789="","",HOUR(A10789))</f>
        <v/>
      </c>
      <c r="E10789">
        <f>IF(B10789="","",IF(INPUT!$I$1="","",IF(C10789&lt;(INT(INPUT!$I$1)-INPUT!$I$2),"Off Meds",IF(C10789&lt;=(INT(INPUT!$I$1)+INPUT!$I$2),"Washout","On Meds"))))</f>
        <v/>
      </c>
      <c r="F10789">
        <f>IF(B10789="","",1.509*(LN(B10789)^1.084-5.381))</f>
        <v/>
      </c>
      <c r="G10789">
        <f>IF(F10789="","",IF(F10789&lt;0,10*F10789^2,0))</f>
        <v/>
      </c>
      <c r="H10789">
        <f>IF(F10789="","",IF(F10789&gt;0,10*F10789^2,0))</f>
        <v/>
      </c>
    </row>
    <row r="10790">
      <c r="A10790">
        <f>Input!A10790</f>
        <v/>
      </c>
      <c r="B10790">
        <f>IF(ISNUMBER(Input!B10790),IF(AND(Input!B10790&gt;=20,Input!B10790&lt;=700),Input!B10790,""),"")</f>
        <v/>
      </c>
      <c r="C10790">
        <f>IF(B10790="","",INT(A10790))</f>
        <v/>
      </c>
      <c r="D10790">
        <f>IF(B10790="","",HOUR(A10790))</f>
        <v/>
      </c>
      <c r="E10790">
        <f>IF(B10790="","",IF(INPUT!$I$1="","",IF(C10790&lt;(INT(INPUT!$I$1)-INPUT!$I$2),"Off Meds",IF(C10790&lt;=(INT(INPUT!$I$1)+INPUT!$I$2),"Washout","On Meds"))))</f>
        <v/>
      </c>
      <c r="F10790">
        <f>IF(B10790="","",1.509*(LN(B10790)^1.084-5.381))</f>
        <v/>
      </c>
      <c r="G10790">
        <f>IF(F10790="","",IF(F10790&lt;0,10*F10790^2,0))</f>
        <v/>
      </c>
      <c r="H10790">
        <f>IF(F10790="","",IF(F10790&gt;0,10*F10790^2,0))</f>
        <v/>
      </c>
    </row>
    <row r="10791">
      <c r="A10791">
        <f>Input!A10791</f>
        <v/>
      </c>
      <c r="B10791">
        <f>IF(ISNUMBER(Input!B10791),IF(AND(Input!B10791&gt;=20,Input!B10791&lt;=700),Input!B10791,""),"")</f>
        <v/>
      </c>
      <c r="C10791">
        <f>IF(B10791="","",INT(A10791))</f>
        <v/>
      </c>
      <c r="D10791">
        <f>IF(B10791="","",HOUR(A10791))</f>
        <v/>
      </c>
      <c r="E10791">
        <f>IF(B10791="","",IF(INPUT!$I$1="","",IF(C10791&lt;(INT(INPUT!$I$1)-INPUT!$I$2),"Off Meds",IF(C10791&lt;=(INT(INPUT!$I$1)+INPUT!$I$2),"Washout","On Meds"))))</f>
        <v/>
      </c>
      <c r="F10791">
        <f>IF(B10791="","",1.509*(LN(B10791)^1.084-5.381))</f>
        <v/>
      </c>
      <c r="G10791">
        <f>IF(F10791="","",IF(F10791&lt;0,10*F10791^2,0))</f>
        <v/>
      </c>
      <c r="H10791">
        <f>IF(F10791="","",IF(F10791&gt;0,10*F10791^2,0))</f>
        <v/>
      </c>
    </row>
    <row r="10792">
      <c r="A10792">
        <f>Input!A10792</f>
        <v/>
      </c>
      <c r="B10792">
        <f>IF(ISNUMBER(Input!B10792),IF(AND(Input!B10792&gt;=20,Input!B10792&lt;=700),Input!B10792,""),"")</f>
        <v/>
      </c>
      <c r="C10792">
        <f>IF(B10792="","",INT(A10792))</f>
        <v/>
      </c>
      <c r="D10792">
        <f>IF(B10792="","",HOUR(A10792))</f>
        <v/>
      </c>
      <c r="E10792">
        <f>IF(B10792="","",IF(INPUT!$I$1="","",IF(C10792&lt;(INT(INPUT!$I$1)-INPUT!$I$2),"Off Meds",IF(C10792&lt;=(INT(INPUT!$I$1)+INPUT!$I$2),"Washout","On Meds"))))</f>
        <v/>
      </c>
      <c r="F10792">
        <f>IF(B10792="","",1.509*(LN(B10792)^1.084-5.381))</f>
        <v/>
      </c>
      <c r="G10792">
        <f>IF(F10792="","",IF(F10792&lt;0,10*F10792^2,0))</f>
        <v/>
      </c>
      <c r="H10792">
        <f>IF(F10792="","",IF(F10792&gt;0,10*F10792^2,0))</f>
        <v/>
      </c>
    </row>
    <row r="10793">
      <c r="A10793">
        <f>Input!A10793</f>
        <v/>
      </c>
      <c r="B10793">
        <f>IF(ISNUMBER(Input!B10793),IF(AND(Input!B10793&gt;=20,Input!B10793&lt;=700),Input!B10793,""),"")</f>
        <v/>
      </c>
      <c r="C10793">
        <f>IF(B10793="","",INT(A10793))</f>
        <v/>
      </c>
      <c r="D10793">
        <f>IF(B10793="","",HOUR(A10793))</f>
        <v/>
      </c>
      <c r="E10793">
        <f>IF(B10793="","",IF(INPUT!$I$1="","",IF(C10793&lt;(INT(INPUT!$I$1)-INPUT!$I$2),"Off Meds",IF(C10793&lt;=(INT(INPUT!$I$1)+INPUT!$I$2),"Washout","On Meds"))))</f>
        <v/>
      </c>
      <c r="F10793">
        <f>IF(B10793="","",1.509*(LN(B10793)^1.084-5.381))</f>
        <v/>
      </c>
      <c r="G10793">
        <f>IF(F10793="","",IF(F10793&lt;0,10*F10793^2,0))</f>
        <v/>
      </c>
      <c r="H10793">
        <f>IF(F10793="","",IF(F10793&gt;0,10*F10793^2,0))</f>
        <v/>
      </c>
    </row>
    <row r="10794">
      <c r="A10794">
        <f>Input!A10794</f>
        <v/>
      </c>
      <c r="B10794">
        <f>IF(ISNUMBER(Input!B10794),IF(AND(Input!B10794&gt;=20,Input!B10794&lt;=700),Input!B10794,""),"")</f>
        <v/>
      </c>
      <c r="C10794">
        <f>IF(B10794="","",INT(A10794))</f>
        <v/>
      </c>
      <c r="D10794">
        <f>IF(B10794="","",HOUR(A10794))</f>
        <v/>
      </c>
      <c r="E10794">
        <f>IF(B10794="","",IF(INPUT!$I$1="","",IF(C10794&lt;(INT(INPUT!$I$1)-INPUT!$I$2),"Off Meds",IF(C10794&lt;=(INT(INPUT!$I$1)+INPUT!$I$2),"Washout","On Meds"))))</f>
        <v/>
      </c>
      <c r="F10794">
        <f>IF(B10794="","",1.509*(LN(B10794)^1.084-5.381))</f>
        <v/>
      </c>
      <c r="G10794">
        <f>IF(F10794="","",IF(F10794&lt;0,10*F10794^2,0))</f>
        <v/>
      </c>
      <c r="H10794">
        <f>IF(F10794="","",IF(F10794&gt;0,10*F10794^2,0))</f>
        <v/>
      </c>
    </row>
    <row r="10795">
      <c r="A10795">
        <f>Input!A10795</f>
        <v/>
      </c>
      <c r="B10795">
        <f>IF(ISNUMBER(Input!B10795),IF(AND(Input!B10795&gt;=20,Input!B10795&lt;=700),Input!B10795,""),"")</f>
        <v/>
      </c>
      <c r="C10795">
        <f>IF(B10795="","",INT(A10795))</f>
        <v/>
      </c>
      <c r="D10795">
        <f>IF(B10795="","",HOUR(A10795))</f>
        <v/>
      </c>
      <c r="E10795">
        <f>IF(B10795="","",IF(INPUT!$I$1="","",IF(C10795&lt;(INT(INPUT!$I$1)-INPUT!$I$2),"Off Meds",IF(C10795&lt;=(INT(INPUT!$I$1)+INPUT!$I$2),"Washout","On Meds"))))</f>
        <v/>
      </c>
      <c r="F10795">
        <f>IF(B10795="","",1.509*(LN(B10795)^1.084-5.381))</f>
        <v/>
      </c>
      <c r="G10795">
        <f>IF(F10795="","",IF(F10795&lt;0,10*F10795^2,0))</f>
        <v/>
      </c>
      <c r="H10795">
        <f>IF(F10795="","",IF(F10795&gt;0,10*F10795^2,0))</f>
        <v/>
      </c>
    </row>
    <row r="10796">
      <c r="A10796">
        <f>Input!A10796</f>
        <v/>
      </c>
      <c r="B10796">
        <f>IF(ISNUMBER(Input!B10796),IF(AND(Input!B10796&gt;=20,Input!B10796&lt;=700),Input!B10796,""),"")</f>
        <v/>
      </c>
      <c r="C10796">
        <f>IF(B10796="","",INT(A10796))</f>
        <v/>
      </c>
      <c r="D10796">
        <f>IF(B10796="","",HOUR(A10796))</f>
        <v/>
      </c>
      <c r="E10796">
        <f>IF(B10796="","",IF(INPUT!$I$1="","",IF(C10796&lt;(INT(INPUT!$I$1)-INPUT!$I$2),"Off Meds",IF(C10796&lt;=(INT(INPUT!$I$1)+INPUT!$I$2),"Washout","On Meds"))))</f>
        <v/>
      </c>
      <c r="F10796">
        <f>IF(B10796="","",1.509*(LN(B10796)^1.084-5.381))</f>
        <v/>
      </c>
      <c r="G10796">
        <f>IF(F10796="","",IF(F10796&lt;0,10*F10796^2,0))</f>
        <v/>
      </c>
      <c r="H10796">
        <f>IF(F10796="","",IF(F10796&gt;0,10*F10796^2,0))</f>
        <v/>
      </c>
    </row>
    <row r="10797">
      <c r="A10797">
        <f>Input!A10797</f>
        <v/>
      </c>
      <c r="B10797">
        <f>IF(ISNUMBER(Input!B10797),IF(AND(Input!B10797&gt;=20,Input!B10797&lt;=700),Input!B10797,""),"")</f>
        <v/>
      </c>
      <c r="C10797">
        <f>IF(B10797="","",INT(A10797))</f>
        <v/>
      </c>
      <c r="D10797">
        <f>IF(B10797="","",HOUR(A10797))</f>
        <v/>
      </c>
      <c r="E10797">
        <f>IF(B10797="","",IF(INPUT!$I$1="","",IF(C10797&lt;(INT(INPUT!$I$1)-INPUT!$I$2),"Off Meds",IF(C10797&lt;=(INT(INPUT!$I$1)+INPUT!$I$2),"Washout","On Meds"))))</f>
        <v/>
      </c>
      <c r="F10797">
        <f>IF(B10797="","",1.509*(LN(B10797)^1.084-5.381))</f>
        <v/>
      </c>
      <c r="G10797">
        <f>IF(F10797="","",IF(F10797&lt;0,10*F10797^2,0))</f>
        <v/>
      </c>
      <c r="H10797">
        <f>IF(F10797="","",IF(F10797&gt;0,10*F10797^2,0))</f>
        <v/>
      </c>
    </row>
    <row r="10798">
      <c r="A10798">
        <f>Input!A10798</f>
        <v/>
      </c>
      <c r="B10798">
        <f>IF(ISNUMBER(Input!B10798),IF(AND(Input!B10798&gt;=20,Input!B10798&lt;=700),Input!B10798,""),"")</f>
        <v/>
      </c>
      <c r="C10798">
        <f>IF(B10798="","",INT(A10798))</f>
        <v/>
      </c>
      <c r="D10798">
        <f>IF(B10798="","",HOUR(A10798))</f>
        <v/>
      </c>
      <c r="E10798">
        <f>IF(B10798="","",IF(INPUT!$I$1="","",IF(C10798&lt;(INT(INPUT!$I$1)-INPUT!$I$2),"Off Meds",IF(C10798&lt;=(INT(INPUT!$I$1)+INPUT!$I$2),"Washout","On Meds"))))</f>
        <v/>
      </c>
      <c r="F10798">
        <f>IF(B10798="","",1.509*(LN(B10798)^1.084-5.381))</f>
        <v/>
      </c>
      <c r="G10798">
        <f>IF(F10798="","",IF(F10798&lt;0,10*F10798^2,0))</f>
        <v/>
      </c>
      <c r="H10798">
        <f>IF(F10798="","",IF(F10798&gt;0,10*F10798^2,0))</f>
        <v/>
      </c>
    </row>
    <row r="10799">
      <c r="A10799">
        <f>Input!A10799</f>
        <v/>
      </c>
      <c r="B10799">
        <f>IF(ISNUMBER(Input!B10799),IF(AND(Input!B10799&gt;=20,Input!B10799&lt;=700),Input!B10799,""),"")</f>
        <v/>
      </c>
      <c r="C10799">
        <f>IF(B10799="","",INT(A10799))</f>
        <v/>
      </c>
      <c r="D10799">
        <f>IF(B10799="","",HOUR(A10799))</f>
        <v/>
      </c>
      <c r="E10799">
        <f>IF(B10799="","",IF(INPUT!$I$1="","",IF(C10799&lt;(INT(INPUT!$I$1)-INPUT!$I$2),"Off Meds",IF(C10799&lt;=(INT(INPUT!$I$1)+INPUT!$I$2),"Washout","On Meds"))))</f>
        <v/>
      </c>
      <c r="F10799">
        <f>IF(B10799="","",1.509*(LN(B10799)^1.084-5.381))</f>
        <v/>
      </c>
      <c r="G10799">
        <f>IF(F10799="","",IF(F10799&lt;0,10*F10799^2,0))</f>
        <v/>
      </c>
      <c r="H10799">
        <f>IF(F10799="","",IF(F10799&gt;0,10*F10799^2,0))</f>
        <v/>
      </c>
    </row>
    <row r="10800">
      <c r="A10800">
        <f>Input!A10800</f>
        <v/>
      </c>
      <c r="B10800">
        <f>IF(ISNUMBER(Input!B10800),IF(AND(Input!B10800&gt;=20,Input!B10800&lt;=700),Input!B10800,""),"")</f>
        <v/>
      </c>
      <c r="C10800">
        <f>IF(B10800="","",INT(A10800))</f>
        <v/>
      </c>
      <c r="D10800">
        <f>IF(B10800="","",HOUR(A10800))</f>
        <v/>
      </c>
      <c r="E10800">
        <f>IF(B10800="","",IF(INPUT!$I$1="","",IF(C10800&lt;(INT(INPUT!$I$1)-INPUT!$I$2),"Off Meds",IF(C10800&lt;=(INT(INPUT!$I$1)+INPUT!$I$2),"Washout","On Meds"))))</f>
        <v/>
      </c>
      <c r="F10800">
        <f>IF(B10800="","",1.509*(LN(B10800)^1.084-5.381))</f>
        <v/>
      </c>
      <c r="G10800">
        <f>IF(F10800="","",IF(F10800&lt;0,10*F10800^2,0))</f>
        <v/>
      </c>
      <c r="H10800">
        <f>IF(F10800="","",IF(F10800&gt;0,10*F10800^2,0))</f>
        <v/>
      </c>
    </row>
    <row r="10801">
      <c r="A10801">
        <f>Input!A10801</f>
        <v/>
      </c>
      <c r="B10801">
        <f>IF(ISNUMBER(Input!B10801),IF(AND(Input!B10801&gt;=20,Input!B10801&lt;=700),Input!B10801,""),"")</f>
        <v/>
      </c>
      <c r="C10801">
        <f>IF(B10801="","",INT(A10801))</f>
        <v/>
      </c>
      <c r="D10801">
        <f>IF(B10801="","",HOUR(A10801))</f>
        <v/>
      </c>
      <c r="E10801">
        <f>IF(B10801="","",IF(INPUT!$I$1="","",IF(C10801&lt;(INT(INPUT!$I$1)-INPUT!$I$2),"Off Meds",IF(C10801&lt;=(INT(INPUT!$I$1)+INPUT!$I$2),"Washout","On Meds"))))</f>
        <v/>
      </c>
      <c r="F10801">
        <f>IF(B10801="","",1.509*(LN(B10801)^1.084-5.381))</f>
        <v/>
      </c>
      <c r="G10801">
        <f>IF(F10801="","",IF(F10801&lt;0,10*F10801^2,0))</f>
        <v/>
      </c>
      <c r="H10801">
        <f>IF(F10801="","",IF(F10801&gt;0,10*F10801^2,0))</f>
        <v/>
      </c>
    </row>
    <row r="10802">
      <c r="A10802">
        <f>Input!A10802</f>
        <v/>
      </c>
      <c r="B10802">
        <f>IF(ISNUMBER(Input!B10802),IF(AND(Input!B10802&gt;=20,Input!B10802&lt;=700),Input!B10802,""),"")</f>
        <v/>
      </c>
      <c r="C10802">
        <f>IF(B10802="","",INT(A10802))</f>
        <v/>
      </c>
      <c r="D10802">
        <f>IF(B10802="","",HOUR(A10802))</f>
        <v/>
      </c>
      <c r="E10802">
        <f>IF(B10802="","",IF(INPUT!$I$1="","",IF(C10802&lt;(INT(INPUT!$I$1)-INPUT!$I$2),"Off Meds",IF(C10802&lt;=(INT(INPUT!$I$1)+INPUT!$I$2),"Washout","On Meds"))))</f>
        <v/>
      </c>
      <c r="F10802">
        <f>IF(B10802="","",1.509*(LN(B10802)^1.084-5.381))</f>
        <v/>
      </c>
      <c r="G10802">
        <f>IF(F10802="","",IF(F10802&lt;0,10*F10802^2,0))</f>
        <v/>
      </c>
      <c r="H10802">
        <f>IF(F10802="","",IF(F10802&gt;0,10*F10802^2,0))</f>
        <v/>
      </c>
    </row>
    <row r="10803">
      <c r="A10803">
        <f>Input!A10803</f>
        <v/>
      </c>
      <c r="B10803">
        <f>IF(ISNUMBER(Input!B10803),IF(AND(Input!B10803&gt;=20,Input!B10803&lt;=700),Input!B10803,""),"")</f>
        <v/>
      </c>
      <c r="C10803">
        <f>IF(B10803="","",INT(A10803))</f>
        <v/>
      </c>
      <c r="D10803">
        <f>IF(B10803="","",HOUR(A10803))</f>
        <v/>
      </c>
      <c r="E10803">
        <f>IF(B10803="","",IF(INPUT!$I$1="","",IF(C10803&lt;(INT(INPUT!$I$1)-INPUT!$I$2),"Off Meds",IF(C10803&lt;=(INT(INPUT!$I$1)+INPUT!$I$2),"Washout","On Meds"))))</f>
        <v/>
      </c>
      <c r="F10803">
        <f>IF(B10803="","",1.509*(LN(B10803)^1.084-5.381))</f>
        <v/>
      </c>
      <c r="G10803">
        <f>IF(F10803="","",IF(F10803&lt;0,10*F10803^2,0))</f>
        <v/>
      </c>
      <c r="H10803">
        <f>IF(F10803="","",IF(F10803&gt;0,10*F10803^2,0))</f>
        <v/>
      </c>
    </row>
    <row r="10804">
      <c r="A10804">
        <f>Input!A10804</f>
        <v/>
      </c>
      <c r="B10804">
        <f>IF(ISNUMBER(Input!B10804),IF(AND(Input!B10804&gt;=20,Input!B10804&lt;=700),Input!B10804,""),"")</f>
        <v/>
      </c>
      <c r="C10804">
        <f>IF(B10804="","",INT(A10804))</f>
        <v/>
      </c>
      <c r="D10804">
        <f>IF(B10804="","",HOUR(A10804))</f>
        <v/>
      </c>
      <c r="E10804">
        <f>IF(B10804="","",IF(INPUT!$I$1="","",IF(C10804&lt;(INT(INPUT!$I$1)-INPUT!$I$2),"Off Meds",IF(C10804&lt;=(INT(INPUT!$I$1)+INPUT!$I$2),"Washout","On Meds"))))</f>
        <v/>
      </c>
      <c r="F10804">
        <f>IF(B10804="","",1.509*(LN(B10804)^1.084-5.381))</f>
        <v/>
      </c>
      <c r="G10804">
        <f>IF(F10804="","",IF(F10804&lt;0,10*F10804^2,0))</f>
        <v/>
      </c>
      <c r="H10804">
        <f>IF(F10804="","",IF(F10804&gt;0,10*F10804^2,0))</f>
        <v/>
      </c>
    </row>
    <row r="10805">
      <c r="A10805">
        <f>Input!A10805</f>
        <v/>
      </c>
      <c r="B10805">
        <f>IF(ISNUMBER(Input!B10805),IF(AND(Input!B10805&gt;=20,Input!B10805&lt;=700),Input!B10805,""),"")</f>
        <v/>
      </c>
      <c r="C10805">
        <f>IF(B10805="","",INT(A10805))</f>
        <v/>
      </c>
      <c r="D10805">
        <f>IF(B10805="","",HOUR(A10805))</f>
        <v/>
      </c>
      <c r="E10805">
        <f>IF(B10805="","",IF(INPUT!$I$1="","",IF(C10805&lt;(INT(INPUT!$I$1)-INPUT!$I$2),"Off Meds",IF(C10805&lt;=(INT(INPUT!$I$1)+INPUT!$I$2),"Washout","On Meds"))))</f>
        <v/>
      </c>
      <c r="F10805">
        <f>IF(B10805="","",1.509*(LN(B10805)^1.084-5.381))</f>
        <v/>
      </c>
      <c r="G10805">
        <f>IF(F10805="","",IF(F10805&lt;0,10*F10805^2,0))</f>
        <v/>
      </c>
      <c r="H10805">
        <f>IF(F10805="","",IF(F10805&gt;0,10*F10805^2,0))</f>
        <v/>
      </c>
    </row>
    <row r="10806">
      <c r="A10806">
        <f>Input!A10806</f>
        <v/>
      </c>
      <c r="B10806">
        <f>IF(ISNUMBER(Input!B10806),IF(AND(Input!B10806&gt;=20,Input!B10806&lt;=700),Input!B10806,""),"")</f>
        <v/>
      </c>
      <c r="C10806">
        <f>IF(B10806="","",INT(A10806))</f>
        <v/>
      </c>
      <c r="D10806">
        <f>IF(B10806="","",HOUR(A10806))</f>
        <v/>
      </c>
      <c r="E10806">
        <f>IF(B10806="","",IF(INPUT!$I$1="","",IF(C10806&lt;(INT(INPUT!$I$1)-INPUT!$I$2),"Off Meds",IF(C10806&lt;=(INT(INPUT!$I$1)+INPUT!$I$2),"Washout","On Meds"))))</f>
        <v/>
      </c>
      <c r="F10806">
        <f>IF(B10806="","",1.509*(LN(B10806)^1.084-5.381))</f>
        <v/>
      </c>
      <c r="G10806">
        <f>IF(F10806="","",IF(F10806&lt;0,10*F10806^2,0))</f>
        <v/>
      </c>
      <c r="H10806">
        <f>IF(F10806="","",IF(F10806&gt;0,10*F10806^2,0))</f>
        <v/>
      </c>
    </row>
    <row r="10807">
      <c r="A10807">
        <f>Input!A10807</f>
        <v/>
      </c>
      <c r="B10807">
        <f>IF(ISNUMBER(Input!B10807),IF(AND(Input!B10807&gt;=20,Input!B10807&lt;=700),Input!B10807,""),"")</f>
        <v/>
      </c>
      <c r="C10807">
        <f>IF(B10807="","",INT(A10807))</f>
        <v/>
      </c>
      <c r="D10807">
        <f>IF(B10807="","",HOUR(A10807))</f>
        <v/>
      </c>
      <c r="E10807">
        <f>IF(B10807="","",IF(INPUT!$I$1="","",IF(C10807&lt;(INT(INPUT!$I$1)-INPUT!$I$2),"Off Meds",IF(C10807&lt;=(INT(INPUT!$I$1)+INPUT!$I$2),"Washout","On Meds"))))</f>
        <v/>
      </c>
      <c r="F10807">
        <f>IF(B10807="","",1.509*(LN(B10807)^1.084-5.381))</f>
        <v/>
      </c>
      <c r="G10807">
        <f>IF(F10807="","",IF(F10807&lt;0,10*F10807^2,0))</f>
        <v/>
      </c>
      <c r="H10807">
        <f>IF(F10807="","",IF(F10807&gt;0,10*F10807^2,0))</f>
        <v/>
      </c>
    </row>
    <row r="10808">
      <c r="A10808">
        <f>Input!A10808</f>
        <v/>
      </c>
      <c r="B10808">
        <f>IF(ISNUMBER(Input!B10808),IF(AND(Input!B10808&gt;=20,Input!B10808&lt;=700),Input!B10808,""),"")</f>
        <v/>
      </c>
      <c r="C10808">
        <f>IF(B10808="","",INT(A10808))</f>
        <v/>
      </c>
      <c r="D10808">
        <f>IF(B10808="","",HOUR(A10808))</f>
        <v/>
      </c>
      <c r="E10808">
        <f>IF(B10808="","",IF(INPUT!$I$1="","",IF(C10808&lt;(INT(INPUT!$I$1)-INPUT!$I$2),"Off Meds",IF(C10808&lt;=(INT(INPUT!$I$1)+INPUT!$I$2),"Washout","On Meds"))))</f>
        <v/>
      </c>
      <c r="F10808">
        <f>IF(B10808="","",1.509*(LN(B10808)^1.084-5.381))</f>
        <v/>
      </c>
      <c r="G10808">
        <f>IF(F10808="","",IF(F10808&lt;0,10*F10808^2,0))</f>
        <v/>
      </c>
      <c r="H10808">
        <f>IF(F10808="","",IF(F10808&gt;0,10*F10808^2,0))</f>
        <v/>
      </c>
    </row>
    <row r="10809">
      <c r="A10809">
        <f>Input!A10809</f>
        <v/>
      </c>
      <c r="B10809">
        <f>IF(ISNUMBER(Input!B10809),IF(AND(Input!B10809&gt;=20,Input!B10809&lt;=700),Input!B10809,""),"")</f>
        <v/>
      </c>
      <c r="C10809">
        <f>IF(B10809="","",INT(A10809))</f>
        <v/>
      </c>
      <c r="D10809">
        <f>IF(B10809="","",HOUR(A10809))</f>
        <v/>
      </c>
      <c r="E10809">
        <f>IF(B10809="","",IF(INPUT!$I$1="","",IF(C10809&lt;(INT(INPUT!$I$1)-INPUT!$I$2),"Off Meds",IF(C10809&lt;=(INT(INPUT!$I$1)+INPUT!$I$2),"Washout","On Meds"))))</f>
        <v/>
      </c>
      <c r="F10809">
        <f>IF(B10809="","",1.509*(LN(B10809)^1.084-5.381))</f>
        <v/>
      </c>
      <c r="G10809">
        <f>IF(F10809="","",IF(F10809&lt;0,10*F10809^2,0))</f>
        <v/>
      </c>
      <c r="H10809">
        <f>IF(F10809="","",IF(F10809&gt;0,10*F10809^2,0))</f>
        <v/>
      </c>
    </row>
    <row r="10810">
      <c r="A10810">
        <f>Input!A10810</f>
        <v/>
      </c>
      <c r="B10810">
        <f>IF(ISNUMBER(Input!B10810),IF(AND(Input!B10810&gt;=20,Input!B10810&lt;=700),Input!B10810,""),"")</f>
        <v/>
      </c>
      <c r="C10810">
        <f>IF(B10810="","",INT(A10810))</f>
        <v/>
      </c>
      <c r="D10810">
        <f>IF(B10810="","",HOUR(A10810))</f>
        <v/>
      </c>
      <c r="E10810">
        <f>IF(B10810="","",IF(INPUT!$I$1="","",IF(C10810&lt;(INT(INPUT!$I$1)-INPUT!$I$2),"Off Meds",IF(C10810&lt;=(INT(INPUT!$I$1)+INPUT!$I$2),"Washout","On Meds"))))</f>
        <v/>
      </c>
      <c r="F10810">
        <f>IF(B10810="","",1.509*(LN(B10810)^1.084-5.381))</f>
        <v/>
      </c>
      <c r="G10810">
        <f>IF(F10810="","",IF(F10810&lt;0,10*F10810^2,0))</f>
        <v/>
      </c>
      <c r="H10810">
        <f>IF(F10810="","",IF(F10810&gt;0,10*F10810^2,0))</f>
        <v/>
      </c>
    </row>
    <row r="10811">
      <c r="A10811">
        <f>Input!A10811</f>
        <v/>
      </c>
      <c r="B10811">
        <f>IF(ISNUMBER(Input!B10811),IF(AND(Input!B10811&gt;=20,Input!B10811&lt;=700),Input!B10811,""),"")</f>
        <v/>
      </c>
      <c r="C10811">
        <f>IF(B10811="","",INT(A10811))</f>
        <v/>
      </c>
      <c r="D10811">
        <f>IF(B10811="","",HOUR(A10811))</f>
        <v/>
      </c>
      <c r="E10811">
        <f>IF(B10811="","",IF(INPUT!$I$1="","",IF(C10811&lt;(INT(INPUT!$I$1)-INPUT!$I$2),"Off Meds",IF(C10811&lt;=(INT(INPUT!$I$1)+INPUT!$I$2),"Washout","On Meds"))))</f>
        <v/>
      </c>
      <c r="F10811">
        <f>IF(B10811="","",1.509*(LN(B10811)^1.084-5.381))</f>
        <v/>
      </c>
      <c r="G10811">
        <f>IF(F10811="","",IF(F10811&lt;0,10*F10811^2,0))</f>
        <v/>
      </c>
      <c r="H10811">
        <f>IF(F10811="","",IF(F10811&gt;0,10*F10811^2,0))</f>
        <v/>
      </c>
    </row>
    <row r="10812">
      <c r="A10812">
        <f>Input!A10812</f>
        <v/>
      </c>
      <c r="B10812">
        <f>IF(ISNUMBER(Input!B10812),IF(AND(Input!B10812&gt;=20,Input!B10812&lt;=700),Input!B10812,""),"")</f>
        <v/>
      </c>
      <c r="C10812">
        <f>IF(B10812="","",INT(A10812))</f>
        <v/>
      </c>
      <c r="D10812">
        <f>IF(B10812="","",HOUR(A10812))</f>
        <v/>
      </c>
      <c r="E10812">
        <f>IF(B10812="","",IF(INPUT!$I$1="","",IF(C10812&lt;(INT(INPUT!$I$1)-INPUT!$I$2),"Off Meds",IF(C10812&lt;=(INT(INPUT!$I$1)+INPUT!$I$2),"Washout","On Meds"))))</f>
        <v/>
      </c>
      <c r="F10812">
        <f>IF(B10812="","",1.509*(LN(B10812)^1.084-5.381))</f>
        <v/>
      </c>
      <c r="G10812">
        <f>IF(F10812="","",IF(F10812&lt;0,10*F10812^2,0))</f>
        <v/>
      </c>
      <c r="H10812">
        <f>IF(F10812="","",IF(F10812&gt;0,10*F10812^2,0))</f>
        <v/>
      </c>
    </row>
    <row r="10813">
      <c r="A10813">
        <f>Input!A10813</f>
        <v/>
      </c>
      <c r="B10813">
        <f>IF(ISNUMBER(Input!B10813),IF(AND(Input!B10813&gt;=20,Input!B10813&lt;=700),Input!B10813,""),"")</f>
        <v/>
      </c>
      <c r="C10813">
        <f>IF(B10813="","",INT(A10813))</f>
        <v/>
      </c>
      <c r="D10813">
        <f>IF(B10813="","",HOUR(A10813))</f>
        <v/>
      </c>
      <c r="E10813">
        <f>IF(B10813="","",IF(INPUT!$I$1="","",IF(C10813&lt;(INT(INPUT!$I$1)-INPUT!$I$2),"Off Meds",IF(C10813&lt;=(INT(INPUT!$I$1)+INPUT!$I$2),"Washout","On Meds"))))</f>
        <v/>
      </c>
      <c r="F10813">
        <f>IF(B10813="","",1.509*(LN(B10813)^1.084-5.381))</f>
        <v/>
      </c>
      <c r="G10813">
        <f>IF(F10813="","",IF(F10813&lt;0,10*F10813^2,0))</f>
        <v/>
      </c>
      <c r="H10813">
        <f>IF(F10813="","",IF(F10813&gt;0,10*F10813^2,0))</f>
        <v/>
      </c>
    </row>
    <row r="10814">
      <c r="A10814">
        <f>Input!A10814</f>
        <v/>
      </c>
      <c r="B10814">
        <f>IF(ISNUMBER(Input!B10814),IF(AND(Input!B10814&gt;=20,Input!B10814&lt;=700),Input!B10814,""),"")</f>
        <v/>
      </c>
      <c r="C10814">
        <f>IF(B10814="","",INT(A10814))</f>
        <v/>
      </c>
      <c r="D10814">
        <f>IF(B10814="","",HOUR(A10814))</f>
        <v/>
      </c>
      <c r="E10814">
        <f>IF(B10814="","",IF(INPUT!$I$1="","",IF(C10814&lt;(INT(INPUT!$I$1)-INPUT!$I$2),"Off Meds",IF(C10814&lt;=(INT(INPUT!$I$1)+INPUT!$I$2),"Washout","On Meds"))))</f>
        <v/>
      </c>
      <c r="F10814">
        <f>IF(B10814="","",1.509*(LN(B10814)^1.084-5.381))</f>
        <v/>
      </c>
      <c r="G10814">
        <f>IF(F10814="","",IF(F10814&lt;0,10*F10814^2,0))</f>
        <v/>
      </c>
      <c r="H10814">
        <f>IF(F10814="","",IF(F10814&gt;0,10*F10814^2,0))</f>
        <v/>
      </c>
    </row>
    <row r="10815">
      <c r="A10815">
        <f>Input!A10815</f>
        <v/>
      </c>
      <c r="B10815">
        <f>IF(ISNUMBER(Input!B10815),IF(AND(Input!B10815&gt;=20,Input!B10815&lt;=700),Input!B10815,""),"")</f>
        <v/>
      </c>
      <c r="C10815">
        <f>IF(B10815="","",INT(A10815))</f>
        <v/>
      </c>
      <c r="D10815">
        <f>IF(B10815="","",HOUR(A10815))</f>
        <v/>
      </c>
      <c r="E10815">
        <f>IF(B10815="","",IF(INPUT!$I$1="","",IF(C10815&lt;(INT(INPUT!$I$1)-INPUT!$I$2),"Off Meds",IF(C10815&lt;=(INT(INPUT!$I$1)+INPUT!$I$2),"Washout","On Meds"))))</f>
        <v/>
      </c>
      <c r="F10815">
        <f>IF(B10815="","",1.509*(LN(B10815)^1.084-5.381))</f>
        <v/>
      </c>
      <c r="G10815">
        <f>IF(F10815="","",IF(F10815&lt;0,10*F10815^2,0))</f>
        <v/>
      </c>
      <c r="H10815">
        <f>IF(F10815="","",IF(F10815&gt;0,10*F10815^2,0))</f>
        <v/>
      </c>
    </row>
    <row r="10816">
      <c r="A10816">
        <f>Input!A10816</f>
        <v/>
      </c>
      <c r="B10816">
        <f>IF(ISNUMBER(Input!B10816),IF(AND(Input!B10816&gt;=20,Input!B10816&lt;=700),Input!B10816,""),"")</f>
        <v/>
      </c>
      <c r="C10816">
        <f>IF(B10816="","",INT(A10816))</f>
        <v/>
      </c>
      <c r="D10816">
        <f>IF(B10816="","",HOUR(A10816))</f>
        <v/>
      </c>
      <c r="E10816">
        <f>IF(B10816="","",IF(INPUT!$I$1="","",IF(C10816&lt;(INT(INPUT!$I$1)-INPUT!$I$2),"Off Meds",IF(C10816&lt;=(INT(INPUT!$I$1)+INPUT!$I$2),"Washout","On Meds"))))</f>
        <v/>
      </c>
      <c r="F10816">
        <f>IF(B10816="","",1.509*(LN(B10816)^1.084-5.381))</f>
        <v/>
      </c>
      <c r="G10816">
        <f>IF(F10816="","",IF(F10816&lt;0,10*F10816^2,0))</f>
        <v/>
      </c>
      <c r="H10816">
        <f>IF(F10816="","",IF(F10816&gt;0,10*F10816^2,0))</f>
        <v/>
      </c>
    </row>
    <row r="10817">
      <c r="A10817">
        <f>Input!A10817</f>
        <v/>
      </c>
      <c r="B10817">
        <f>IF(ISNUMBER(Input!B10817),IF(AND(Input!B10817&gt;=20,Input!B10817&lt;=700),Input!B10817,""),"")</f>
        <v/>
      </c>
      <c r="C10817">
        <f>IF(B10817="","",INT(A10817))</f>
        <v/>
      </c>
      <c r="D10817">
        <f>IF(B10817="","",HOUR(A10817))</f>
        <v/>
      </c>
      <c r="E10817">
        <f>IF(B10817="","",IF(INPUT!$I$1="","",IF(C10817&lt;(INT(INPUT!$I$1)-INPUT!$I$2),"Off Meds",IF(C10817&lt;=(INT(INPUT!$I$1)+INPUT!$I$2),"Washout","On Meds"))))</f>
        <v/>
      </c>
      <c r="F10817">
        <f>IF(B10817="","",1.509*(LN(B10817)^1.084-5.381))</f>
        <v/>
      </c>
      <c r="G10817">
        <f>IF(F10817="","",IF(F10817&lt;0,10*F10817^2,0))</f>
        <v/>
      </c>
      <c r="H10817">
        <f>IF(F10817="","",IF(F10817&gt;0,10*F10817^2,0))</f>
        <v/>
      </c>
    </row>
    <row r="10818">
      <c r="A10818">
        <f>Input!A10818</f>
        <v/>
      </c>
      <c r="B10818">
        <f>IF(ISNUMBER(Input!B10818),IF(AND(Input!B10818&gt;=20,Input!B10818&lt;=700),Input!B10818,""),"")</f>
        <v/>
      </c>
      <c r="C10818">
        <f>IF(B10818="","",INT(A10818))</f>
        <v/>
      </c>
      <c r="D10818">
        <f>IF(B10818="","",HOUR(A10818))</f>
        <v/>
      </c>
      <c r="E10818">
        <f>IF(B10818="","",IF(INPUT!$I$1="","",IF(C10818&lt;(INT(INPUT!$I$1)-INPUT!$I$2),"Off Meds",IF(C10818&lt;=(INT(INPUT!$I$1)+INPUT!$I$2),"Washout","On Meds"))))</f>
        <v/>
      </c>
      <c r="F10818">
        <f>IF(B10818="","",1.509*(LN(B10818)^1.084-5.381))</f>
        <v/>
      </c>
      <c r="G10818">
        <f>IF(F10818="","",IF(F10818&lt;0,10*F10818^2,0))</f>
        <v/>
      </c>
      <c r="H10818">
        <f>IF(F10818="","",IF(F10818&gt;0,10*F10818^2,0))</f>
        <v/>
      </c>
    </row>
    <row r="10819">
      <c r="A10819">
        <f>Input!A10819</f>
        <v/>
      </c>
      <c r="B10819">
        <f>IF(ISNUMBER(Input!B10819),IF(AND(Input!B10819&gt;=20,Input!B10819&lt;=700),Input!B10819,""),"")</f>
        <v/>
      </c>
      <c r="C10819">
        <f>IF(B10819="","",INT(A10819))</f>
        <v/>
      </c>
      <c r="D10819">
        <f>IF(B10819="","",HOUR(A10819))</f>
        <v/>
      </c>
      <c r="E10819">
        <f>IF(B10819="","",IF(INPUT!$I$1="","",IF(C10819&lt;(INT(INPUT!$I$1)-INPUT!$I$2),"Off Meds",IF(C10819&lt;=(INT(INPUT!$I$1)+INPUT!$I$2),"Washout","On Meds"))))</f>
        <v/>
      </c>
      <c r="F10819">
        <f>IF(B10819="","",1.509*(LN(B10819)^1.084-5.381))</f>
        <v/>
      </c>
      <c r="G10819">
        <f>IF(F10819="","",IF(F10819&lt;0,10*F10819^2,0))</f>
        <v/>
      </c>
      <c r="H10819">
        <f>IF(F10819="","",IF(F10819&gt;0,10*F10819^2,0))</f>
        <v/>
      </c>
    </row>
    <row r="10820">
      <c r="A10820">
        <f>Input!A10820</f>
        <v/>
      </c>
      <c r="B10820">
        <f>IF(ISNUMBER(Input!B10820),IF(AND(Input!B10820&gt;=20,Input!B10820&lt;=700),Input!B10820,""),"")</f>
        <v/>
      </c>
      <c r="C10820">
        <f>IF(B10820="","",INT(A10820))</f>
        <v/>
      </c>
      <c r="D10820">
        <f>IF(B10820="","",HOUR(A10820))</f>
        <v/>
      </c>
      <c r="E10820">
        <f>IF(B10820="","",IF(INPUT!$I$1="","",IF(C10820&lt;(INT(INPUT!$I$1)-INPUT!$I$2),"Off Meds",IF(C10820&lt;=(INT(INPUT!$I$1)+INPUT!$I$2),"Washout","On Meds"))))</f>
        <v/>
      </c>
      <c r="F10820">
        <f>IF(B10820="","",1.509*(LN(B10820)^1.084-5.381))</f>
        <v/>
      </c>
      <c r="G10820">
        <f>IF(F10820="","",IF(F10820&lt;0,10*F10820^2,0))</f>
        <v/>
      </c>
      <c r="H10820">
        <f>IF(F10820="","",IF(F10820&gt;0,10*F10820^2,0))</f>
        <v/>
      </c>
    </row>
    <row r="10821">
      <c r="A10821">
        <f>Input!A10821</f>
        <v/>
      </c>
      <c r="B10821">
        <f>IF(ISNUMBER(Input!B10821),IF(AND(Input!B10821&gt;=20,Input!B10821&lt;=700),Input!B10821,""),"")</f>
        <v/>
      </c>
      <c r="C10821">
        <f>IF(B10821="","",INT(A10821))</f>
        <v/>
      </c>
      <c r="D10821">
        <f>IF(B10821="","",HOUR(A10821))</f>
        <v/>
      </c>
      <c r="E10821">
        <f>IF(B10821="","",IF(INPUT!$I$1="","",IF(C10821&lt;(INT(INPUT!$I$1)-INPUT!$I$2),"Off Meds",IF(C10821&lt;=(INT(INPUT!$I$1)+INPUT!$I$2),"Washout","On Meds"))))</f>
        <v/>
      </c>
      <c r="F10821">
        <f>IF(B10821="","",1.509*(LN(B10821)^1.084-5.381))</f>
        <v/>
      </c>
      <c r="G10821">
        <f>IF(F10821="","",IF(F10821&lt;0,10*F10821^2,0))</f>
        <v/>
      </c>
      <c r="H10821">
        <f>IF(F10821="","",IF(F10821&gt;0,10*F10821^2,0))</f>
        <v/>
      </c>
    </row>
    <row r="10822">
      <c r="A10822">
        <f>Input!A10822</f>
        <v/>
      </c>
      <c r="B10822">
        <f>IF(ISNUMBER(Input!B10822),IF(AND(Input!B10822&gt;=20,Input!B10822&lt;=700),Input!B10822,""),"")</f>
        <v/>
      </c>
      <c r="C10822">
        <f>IF(B10822="","",INT(A10822))</f>
        <v/>
      </c>
      <c r="D10822">
        <f>IF(B10822="","",HOUR(A10822))</f>
        <v/>
      </c>
      <c r="E10822">
        <f>IF(B10822="","",IF(INPUT!$I$1="","",IF(C10822&lt;(INT(INPUT!$I$1)-INPUT!$I$2),"Off Meds",IF(C10822&lt;=(INT(INPUT!$I$1)+INPUT!$I$2),"Washout","On Meds"))))</f>
        <v/>
      </c>
      <c r="F10822">
        <f>IF(B10822="","",1.509*(LN(B10822)^1.084-5.381))</f>
        <v/>
      </c>
      <c r="G10822">
        <f>IF(F10822="","",IF(F10822&lt;0,10*F10822^2,0))</f>
        <v/>
      </c>
      <c r="H10822">
        <f>IF(F10822="","",IF(F10822&gt;0,10*F10822^2,0))</f>
        <v/>
      </c>
    </row>
    <row r="10823">
      <c r="A10823">
        <f>Input!A10823</f>
        <v/>
      </c>
      <c r="B10823">
        <f>IF(ISNUMBER(Input!B10823),IF(AND(Input!B10823&gt;=20,Input!B10823&lt;=700),Input!B10823,""),"")</f>
        <v/>
      </c>
      <c r="C10823">
        <f>IF(B10823="","",INT(A10823))</f>
        <v/>
      </c>
      <c r="D10823">
        <f>IF(B10823="","",HOUR(A10823))</f>
        <v/>
      </c>
      <c r="E10823">
        <f>IF(B10823="","",IF(INPUT!$I$1="","",IF(C10823&lt;(INT(INPUT!$I$1)-INPUT!$I$2),"Off Meds",IF(C10823&lt;=(INT(INPUT!$I$1)+INPUT!$I$2),"Washout","On Meds"))))</f>
        <v/>
      </c>
      <c r="F10823">
        <f>IF(B10823="","",1.509*(LN(B10823)^1.084-5.381))</f>
        <v/>
      </c>
      <c r="G10823">
        <f>IF(F10823="","",IF(F10823&lt;0,10*F10823^2,0))</f>
        <v/>
      </c>
      <c r="H10823">
        <f>IF(F10823="","",IF(F10823&gt;0,10*F10823^2,0))</f>
        <v/>
      </c>
    </row>
    <row r="10824">
      <c r="A10824">
        <f>Input!A10824</f>
        <v/>
      </c>
      <c r="B10824">
        <f>IF(ISNUMBER(Input!B10824),IF(AND(Input!B10824&gt;=20,Input!B10824&lt;=700),Input!B10824,""),"")</f>
        <v/>
      </c>
      <c r="C10824">
        <f>IF(B10824="","",INT(A10824))</f>
        <v/>
      </c>
      <c r="D10824">
        <f>IF(B10824="","",HOUR(A10824))</f>
        <v/>
      </c>
      <c r="E10824">
        <f>IF(B10824="","",IF(INPUT!$I$1="","",IF(C10824&lt;(INT(INPUT!$I$1)-INPUT!$I$2),"Off Meds",IF(C10824&lt;=(INT(INPUT!$I$1)+INPUT!$I$2),"Washout","On Meds"))))</f>
        <v/>
      </c>
      <c r="F10824">
        <f>IF(B10824="","",1.509*(LN(B10824)^1.084-5.381))</f>
        <v/>
      </c>
      <c r="G10824">
        <f>IF(F10824="","",IF(F10824&lt;0,10*F10824^2,0))</f>
        <v/>
      </c>
      <c r="H10824">
        <f>IF(F10824="","",IF(F10824&gt;0,10*F10824^2,0))</f>
        <v/>
      </c>
    </row>
    <row r="10825">
      <c r="A10825">
        <f>Input!A10825</f>
        <v/>
      </c>
      <c r="B10825">
        <f>IF(ISNUMBER(Input!B10825),IF(AND(Input!B10825&gt;=20,Input!B10825&lt;=700),Input!B10825,""),"")</f>
        <v/>
      </c>
      <c r="C10825">
        <f>IF(B10825="","",INT(A10825))</f>
        <v/>
      </c>
      <c r="D10825">
        <f>IF(B10825="","",HOUR(A10825))</f>
        <v/>
      </c>
      <c r="E10825">
        <f>IF(B10825="","",IF(INPUT!$I$1="","",IF(C10825&lt;(INT(INPUT!$I$1)-INPUT!$I$2),"Off Meds",IF(C10825&lt;=(INT(INPUT!$I$1)+INPUT!$I$2),"Washout","On Meds"))))</f>
        <v/>
      </c>
      <c r="F10825">
        <f>IF(B10825="","",1.509*(LN(B10825)^1.084-5.381))</f>
        <v/>
      </c>
      <c r="G10825">
        <f>IF(F10825="","",IF(F10825&lt;0,10*F10825^2,0))</f>
        <v/>
      </c>
      <c r="H10825">
        <f>IF(F10825="","",IF(F10825&gt;0,10*F10825^2,0))</f>
        <v/>
      </c>
    </row>
    <row r="10826">
      <c r="A10826">
        <f>Input!A10826</f>
        <v/>
      </c>
      <c r="B10826">
        <f>IF(ISNUMBER(Input!B10826),IF(AND(Input!B10826&gt;=20,Input!B10826&lt;=700),Input!B10826,""),"")</f>
        <v/>
      </c>
      <c r="C10826">
        <f>IF(B10826="","",INT(A10826))</f>
        <v/>
      </c>
      <c r="D10826">
        <f>IF(B10826="","",HOUR(A10826))</f>
        <v/>
      </c>
      <c r="E10826">
        <f>IF(B10826="","",IF(INPUT!$I$1="","",IF(C10826&lt;(INT(INPUT!$I$1)-INPUT!$I$2),"Off Meds",IF(C10826&lt;=(INT(INPUT!$I$1)+INPUT!$I$2),"Washout","On Meds"))))</f>
        <v/>
      </c>
      <c r="F10826">
        <f>IF(B10826="","",1.509*(LN(B10826)^1.084-5.381))</f>
        <v/>
      </c>
      <c r="G10826">
        <f>IF(F10826="","",IF(F10826&lt;0,10*F10826^2,0))</f>
        <v/>
      </c>
      <c r="H10826">
        <f>IF(F10826="","",IF(F10826&gt;0,10*F10826^2,0))</f>
        <v/>
      </c>
    </row>
    <row r="10827">
      <c r="A10827">
        <f>Input!A10827</f>
        <v/>
      </c>
      <c r="B10827">
        <f>IF(ISNUMBER(Input!B10827),IF(AND(Input!B10827&gt;=20,Input!B10827&lt;=700),Input!B10827,""),"")</f>
        <v/>
      </c>
      <c r="C10827">
        <f>IF(B10827="","",INT(A10827))</f>
        <v/>
      </c>
      <c r="D10827">
        <f>IF(B10827="","",HOUR(A10827))</f>
        <v/>
      </c>
      <c r="E10827">
        <f>IF(B10827="","",IF(INPUT!$I$1="","",IF(C10827&lt;(INT(INPUT!$I$1)-INPUT!$I$2),"Off Meds",IF(C10827&lt;=(INT(INPUT!$I$1)+INPUT!$I$2),"Washout","On Meds"))))</f>
        <v/>
      </c>
      <c r="F10827">
        <f>IF(B10827="","",1.509*(LN(B10827)^1.084-5.381))</f>
        <v/>
      </c>
      <c r="G10827">
        <f>IF(F10827="","",IF(F10827&lt;0,10*F10827^2,0))</f>
        <v/>
      </c>
      <c r="H10827">
        <f>IF(F10827="","",IF(F10827&gt;0,10*F10827^2,0))</f>
        <v/>
      </c>
    </row>
    <row r="10828">
      <c r="A10828">
        <f>Input!A10828</f>
        <v/>
      </c>
      <c r="B10828">
        <f>IF(ISNUMBER(Input!B10828),IF(AND(Input!B10828&gt;=20,Input!B10828&lt;=700),Input!B10828,""),"")</f>
        <v/>
      </c>
      <c r="C10828">
        <f>IF(B10828="","",INT(A10828))</f>
        <v/>
      </c>
      <c r="D10828">
        <f>IF(B10828="","",HOUR(A10828))</f>
        <v/>
      </c>
      <c r="E10828">
        <f>IF(B10828="","",IF(INPUT!$I$1="","",IF(C10828&lt;(INT(INPUT!$I$1)-INPUT!$I$2),"Off Meds",IF(C10828&lt;=(INT(INPUT!$I$1)+INPUT!$I$2),"Washout","On Meds"))))</f>
        <v/>
      </c>
      <c r="F10828">
        <f>IF(B10828="","",1.509*(LN(B10828)^1.084-5.381))</f>
        <v/>
      </c>
      <c r="G10828">
        <f>IF(F10828="","",IF(F10828&lt;0,10*F10828^2,0))</f>
        <v/>
      </c>
      <c r="H10828">
        <f>IF(F10828="","",IF(F10828&gt;0,10*F10828^2,0))</f>
        <v/>
      </c>
    </row>
    <row r="10829">
      <c r="A10829">
        <f>Input!A10829</f>
        <v/>
      </c>
      <c r="B10829">
        <f>IF(ISNUMBER(Input!B10829),IF(AND(Input!B10829&gt;=20,Input!B10829&lt;=700),Input!B10829,""),"")</f>
        <v/>
      </c>
      <c r="C10829">
        <f>IF(B10829="","",INT(A10829))</f>
        <v/>
      </c>
      <c r="D10829">
        <f>IF(B10829="","",HOUR(A10829))</f>
        <v/>
      </c>
      <c r="E10829">
        <f>IF(B10829="","",IF(INPUT!$I$1="","",IF(C10829&lt;(INT(INPUT!$I$1)-INPUT!$I$2),"Off Meds",IF(C10829&lt;=(INT(INPUT!$I$1)+INPUT!$I$2),"Washout","On Meds"))))</f>
        <v/>
      </c>
      <c r="F10829">
        <f>IF(B10829="","",1.509*(LN(B10829)^1.084-5.381))</f>
        <v/>
      </c>
      <c r="G10829">
        <f>IF(F10829="","",IF(F10829&lt;0,10*F10829^2,0))</f>
        <v/>
      </c>
      <c r="H10829">
        <f>IF(F10829="","",IF(F10829&gt;0,10*F10829^2,0))</f>
        <v/>
      </c>
    </row>
    <row r="10830">
      <c r="A10830">
        <f>Input!A10830</f>
        <v/>
      </c>
      <c r="B10830">
        <f>IF(ISNUMBER(Input!B10830),IF(AND(Input!B10830&gt;=20,Input!B10830&lt;=700),Input!B10830,""),"")</f>
        <v/>
      </c>
      <c r="C10830">
        <f>IF(B10830="","",INT(A10830))</f>
        <v/>
      </c>
      <c r="D10830">
        <f>IF(B10830="","",HOUR(A10830))</f>
        <v/>
      </c>
      <c r="E10830">
        <f>IF(B10830="","",IF(INPUT!$I$1="","",IF(C10830&lt;(INT(INPUT!$I$1)-INPUT!$I$2),"Off Meds",IF(C10830&lt;=(INT(INPUT!$I$1)+INPUT!$I$2),"Washout","On Meds"))))</f>
        <v/>
      </c>
      <c r="F10830">
        <f>IF(B10830="","",1.509*(LN(B10830)^1.084-5.381))</f>
        <v/>
      </c>
      <c r="G10830">
        <f>IF(F10830="","",IF(F10830&lt;0,10*F10830^2,0))</f>
        <v/>
      </c>
      <c r="H10830">
        <f>IF(F10830="","",IF(F10830&gt;0,10*F10830^2,0))</f>
        <v/>
      </c>
    </row>
    <row r="10831">
      <c r="A10831">
        <f>Input!A10831</f>
        <v/>
      </c>
      <c r="B10831">
        <f>IF(ISNUMBER(Input!B10831),IF(AND(Input!B10831&gt;=20,Input!B10831&lt;=700),Input!B10831,""),"")</f>
        <v/>
      </c>
      <c r="C10831">
        <f>IF(B10831="","",INT(A10831))</f>
        <v/>
      </c>
      <c r="D10831">
        <f>IF(B10831="","",HOUR(A10831))</f>
        <v/>
      </c>
      <c r="E10831">
        <f>IF(B10831="","",IF(INPUT!$I$1="","",IF(C10831&lt;(INT(INPUT!$I$1)-INPUT!$I$2),"Off Meds",IF(C10831&lt;=(INT(INPUT!$I$1)+INPUT!$I$2),"Washout","On Meds"))))</f>
        <v/>
      </c>
      <c r="F10831">
        <f>IF(B10831="","",1.509*(LN(B10831)^1.084-5.381))</f>
        <v/>
      </c>
      <c r="G10831">
        <f>IF(F10831="","",IF(F10831&lt;0,10*F10831^2,0))</f>
        <v/>
      </c>
      <c r="H10831">
        <f>IF(F10831="","",IF(F10831&gt;0,10*F10831^2,0))</f>
        <v/>
      </c>
    </row>
    <row r="10832">
      <c r="A10832">
        <f>Input!A10832</f>
        <v/>
      </c>
      <c r="B10832">
        <f>IF(ISNUMBER(Input!B10832),IF(AND(Input!B10832&gt;=20,Input!B10832&lt;=700),Input!B10832,""),"")</f>
        <v/>
      </c>
      <c r="C10832">
        <f>IF(B10832="","",INT(A10832))</f>
        <v/>
      </c>
      <c r="D10832">
        <f>IF(B10832="","",HOUR(A10832))</f>
        <v/>
      </c>
      <c r="E10832">
        <f>IF(B10832="","",IF(INPUT!$I$1="","",IF(C10832&lt;(INT(INPUT!$I$1)-INPUT!$I$2),"Off Meds",IF(C10832&lt;=(INT(INPUT!$I$1)+INPUT!$I$2),"Washout","On Meds"))))</f>
        <v/>
      </c>
      <c r="F10832">
        <f>IF(B10832="","",1.509*(LN(B10832)^1.084-5.381))</f>
        <v/>
      </c>
      <c r="G10832">
        <f>IF(F10832="","",IF(F10832&lt;0,10*F10832^2,0))</f>
        <v/>
      </c>
      <c r="H10832">
        <f>IF(F10832="","",IF(F10832&gt;0,10*F10832^2,0))</f>
        <v/>
      </c>
    </row>
    <row r="10833">
      <c r="A10833">
        <f>Input!A10833</f>
        <v/>
      </c>
      <c r="B10833">
        <f>IF(ISNUMBER(Input!B10833),IF(AND(Input!B10833&gt;=20,Input!B10833&lt;=700),Input!B10833,""),"")</f>
        <v/>
      </c>
      <c r="C10833">
        <f>IF(B10833="","",INT(A10833))</f>
        <v/>
      </c>
      <c r="D10833">
        <f>IF(B10833="","",HOUR(A10833))</f>
        <v/>
      </c>
      <c r="E10833">
        <f>IF(B10833="","",IF(INPUT!$I$1="","",IF(C10833&lt;(INT(INPUT!$I$1)-INPUT!$I$2),"Off Meds",IF(C10833&lt;=(INT(INPUT!$I$1)+INPUT!$I$2),"Washout","On Meds"))))</f>
        <v/>
      </c>
      <c r="F10833">
        <f>IF(B10833="","",1.509*(LN(B10833)^1.084-5.381))</f>
        <v/>
      </c>
      <c r="G10833">
        <f>IF(F10833="","",IF(F10833&lt;0,10*F10833^2,0))</f>
        <v/>
      </c>
      <c r="H10833">
        <f>IF(F10833="","",IF(F10833&gt;0,10*F10833^2,0))</f>
        <v/>
      </c>
    </row>
    <row r="10834">
      <c r="A10834">
        <f>Input!A10834</f>
        <v/>
      </c>
      <c r="B10834">
        <f>IF(ISNUMBER(Input!B10834),IF(AND(Input!B10834&gt;=20,Input!B10834&lt;=700),Input!B10834,""),"")</f>
        <v/>
      </c>
      <c r="C10834">
        <f>IF(B10834="","",INT(A10834))</f>
        <v/>
      </c>
      <c r="D10834">
        <f>IF(B10834="","",HOUR(A10834))</f>
        <v/>
      </c>
      <c r="E10834">
        <f>IF(B10834="","",IF(INPUT!$I$1="","",IF(C10834&lt;(INT(INPUT!$I$1)-INPUT!$I$2),"Off Meds",IF(C10834&lt;=(INT(INPUT!$I$1)+INPUT!$I$2),"Washout","On Meds"))))</f>
        <v/>
      </c>
      <c r="F10834">
        <f>IF(B10834="","",1.509*(LN(B10834)^1.084-5.381))</f>
        <v/>
      </c>
      <c r="G10834">
        <f>IF(F10834="","",IF(F10834&lt;0,10*F10834^2,0))</f>
        <v/>
      </c>
      <c r="H10834">
        <f>IF(F10834="","",IF(F10834&gt;0,10*F10834^2,0))</f>
        <v/>
      </c>
    </row>
    <row r="10835">
      <c r="A10835">
        <f>Input!A10835</f>
        <v/>
      </c>
      <c r="B10835">
        <f>IF(ISNUMBER(Input!B10835),IF(AND(Input!B10835&gt;=20,Input!B10835&lt;=700),Input!B10835,""),"")</f>
        <v/>
      </c>
      <c r="C10835">
        <f>IF(B10835="","",INT(A10835))</f>
        <v/>
      </c>
      <c r="D10835">
        <f>IF(B10835="","",HOUR(A10835))</f>
        <v/>
      </c>
      <c r="E10835">
        <f>IF(B10835="","",IF(INPUT!$I$1="","",IF(C10835&lt;(INT(INPUT!$I$1)-INPUT!$I$2),"Off Meds",IF(C10835&lt;=(INT(INPUT!$I$1)+INPUT!$I$2),"Washout","On Meds"))))</f>
        <v/>
      </c>
      <c r="F10835">
        <f>IF(B10835="","",1.509*(LN(B10835)^1.084-5.381))</f>
        <v/>
      </c>
      <c r="G10835">
        <f>IF(F10835="","",IF(F10835&lt;0,10*F10835^2,0))</f>
        <v/>
      </c>
      <c r="H10835">
        <f>IF(F10835="","",IF(F10835&gt;0,10*F10835^2,0))</f>
        <v/>
      </c>
    </row>
    <row r="10836">
      <c r="A10836">
        <f>Input!A10836</f>
        <v/>
      </c>
      <c r="B10836">
        <f>IF(ISNUMBER(Input!B10836),IF(AND(Input!B10836&gt;=20,Input!B10836&lt;=700),Input!B10836,""),"")</f>
        <v/>
      </c>
      <c r="C10836">
        <f>IF(B10836="","",INT(A10836))</f>
        <v/>
      </c>
      <c r="D10836">
        <f>IF(B10836="","",HOUR(A10836))</f>
        <v/>
      </c>
      <c r="E10836">
        <f>IF(B10836="","",IF(INPUT!$I$1="","",IF(C10836&lt;(INT(INPUT!$I$1)-INPUT!$I$2),"Off Meds",IF(C10836&lt;=(INT(INPUT!$I$1)+INPUT!$I$2),"Washout","On Meds"))))</f>
        <v/>
      </c>
      <c r="F10836">
        <f>IF(B10836="","",1.509*(LN(B10836)^1.084-5.381))</f>
        <v/>
      </c>
      <c r="G10836">
        <f>IF(F10836="","",IF(F10836&lt;0,10*F10836^2,0))</f>
        <v/>
      </c>
      <c r="H10836">
        <f>IF(F10836="","",IF(F10836&gt;0,10*F10836^2,0))</f>
        <v/>
      </c>
    </row>
    <row r="10837">
      <c r="A10837">
        <f>Input!A10837</f>
        <v/>
      </c>
      <c r="B10837">
        <f>IF(ISNUMBER(Input!B10837),IF(AND(Input!B10837&gt;=20,Input!B10837&lt;=700),Input!B10837,""),"")</f>
        <v/>
      </c>
      <c r="C10837">
        <f>IF(B10837="","",INT(A10837))</f>
        <v/>
      </c>
      <c r="D10837">
        <f>IF(B10837="","",HOUR(A10837))</f>
        <v/>
      </c>
      <c r="E10837">
        <f>IF(B10837="","",IF(INPUT!$I$1="","",IF(C10837&lt;(INT(INPUT!$I$1)-INPUT!$I$2),"Off Meds",IF(C10837&lt;=(INT(INPUT!$I$1)+INPUT!$I$2),"Washout","On Meds"))))</f>
        <v/>
      </c>
      <c r="F10837">
        <f>IF(B10837="","",1.509*(LN(B10837)^1.084-5.381))</f>
        <v/>
      </c>
      <c r="G10837">
        <f>IF(F10837="","",IF(F10837&lt;0,10*F10837^2,0))</f>
        <v/>
      </c>
      <c r="H10837">
        <f>IF(F10837="","",IF(F10837&gt;0,10*F10837^2,0))</f>
        <v/>
      </c>
    </row>
    <row r="10838">
      <c r="A10838">
        <f>Input!A10838</f>
        <v/>
      </c>
      <c r="B10838">
        <f>IF(ISNUMBER(Input!B10838),IF(AND(Input!B10838&gt;=20,Input!B10838&lt;=700),Input!B10838,""),"")</f>
        <v/>
      </c>
      <c r="C10838">
        <f>IF(B10838="","",INT(A10838))</f>
        <v/>
      </c>
      <c r="D10838">
        <f>IF(B10838="","",HOUR(A10838))</f>
        <v/>
      </c>
      <c r="E10838">
        <f>IF(B10838="","",IF(INPUT!$I$1="","",IF(C10838&lt;(INT(INPUT!$I$1)-INPUT!$I$2),"Off Meds",IF(C10838&lt;=(INT(INPUT!$I$1)+INPUT!$I$2),"Washout","On Meds"))))</f>
        <v/>
      </c>
      <c r="F10838">
        <f>IF(B10838="","",1.509*(LN(B10838)^1.084-5.381))</f>
        <v/>
      </c>
      <c r="G10838">
        <f>IF(F10838="","",IF(F10838&lt;0,10*F10838^2,0))</f>
        <v/>
      </c>
      <c r="H10838">
        <f>IF(F10838="","",IF(F10838&gt;0,10*F10838^2,0))</f>
        <v/>
      </c>
    </row>
    <row r="10839">
      <c r="A10839">
        <f>Input!A10839</f>
        <v/>
      </c>
      <c r="B10839">
        <f>IF(ISNUMBER(Input!B10839),IF(AND(Input!B10839&gt;=20,Input!B10839&lt;=700),Input!B10839,""),"")</f>
        <v/>
      </c>
      <c r="C10839">
        <f>IF(B10839="","",INT(A10839))</f>
        <v/>
      </c>
      <c r="D10839">
        <f>IF(B10839="","",HOUR(A10839))</f>
        <v/>
      </c>
      <c r="E10839">
        <f>IF(B10839="","",IF(INPUT!$I$1="","",IF(C10839&lt;(INT(INPUT!$I$1)-INPUT!$I$2),"Off Meds",IF(C10839&lt;=(INT(INPUT!$I$1)+INPUT!$I$2),"Washout","On Meds"))))</f>
        <v/>
      </c>
      <c r="F10839">
        <f>IF(B10839="","",1.509*(LN(B10839)^1.084-5.381))</f>
        <v/>
      </c>
      <c r="G10839">
        <f>IF(F10839="","",IF(F10839&lt;0,10*F10839^2,0))</f>
        <v/>
      </c>
      <c r="H10839">
        <f>IF(F10839="","",IF(F10839&gt;0,10*F10839^2,0))</f>
        <v/>
      </c>
    </row>
    <row r="10840">
      <c r="A10840">
        <f>Input!A10840</f>
        <v/>
      </c>
      <c r="B10840">
        <f>IF(ISNUMBER(Input!B10840),IF(AND(Input!B10840&gt;=20,Input!B10840&lt;=700),Input!B10840,""),"")</f>
        <v/>
      </c>
      <c r="C10840">
        <f>IF(B10840="","",INT(A10840))</f>
        <v/>
      </c>
      <c r="D10840">
        <f>IF(B10840="","",HOUR(A10840))</f>
        <v/>
      </c>
      <c r="E10840">
        <f>IF(B10840="","",IF(INPUT!$I$1="","",IF(C10840&lt;(INT(INPUT!$I$1)-INPUT!$I$2),"Off Meds",IF(C10840&lt;=(INT(INPUT!$I$1)+INPUT!$I$2),"Washout","On Meds"))))</f>
        <v/>
      </c>
      <c r="F10840">
        <f>IF(B10840="","",1.509*(LN(B10840)^1.084-5.381))</f>
        <v/>
      </c>
      <c r="G10840">
        <f>IF(F10840="","",IF(F10840&lt;0,10*F10840^2,0))</f>
        <v/>
      </c>
      <c r="H10840">
        <f>IF(F10840="","",IF(F10840&gt;0,10*F10840^2,0))</f>
        <v/>
      </c>
    </row>
    <row r="10841">
      <c r="A10841">
        <f>Input!A10841</f>
        <v/>
      </c>
      <c r="B10841">
        <f>IF(ISNUMBER(Input!B10841),IF(AND(Input!B10841&gt;=20,Input!B10841&lt;=700),Input!B10841,""),"")</f>
        <v/>
      </c>
      <c r="C10841">
        <f>IF(B10841="","",INT(A10841))</f>
        <v/>
      </c>
      <c r="D10841">
        <f>IF(B10841="","",HOUR(A10841))</f>
        <v/>
      </c>
      <c r="E10841">
        <f>IF(B10841="","",IF(INPUT!$I$1="","",IF(C10841&lt;(INT(INPUT!$I$1)-INPUT!$I$2),"Off Meds",IF(C10841&lt;=(INT(INPUT!$I$1)+INPUT!$I$2),"Washout","On Meds"))))</f>
        <v/>
      </c>
      <c r="F10841">
        <f>IF(B10841="","",1.509*(LN(B10841)^1.084-5.381))</f>
        <v/>
      </c>
      <c r="G10841">
        <f>IF(F10841="","",IF(F10841&lt;0,10*F10841^2,0))</f>
        <v/>
      </c>
      <c r="H10841">
        <f>IF(F10841="","",IF(F10841&gt;0,10*F10841^2,0))</f>
        <v/>
      </c>
    </row>
    <row r="10842">
      <c r="A10842">
        <f>Input!A10842</f>
        <v/>
      </c>
      <c r="B10842">
        <f>IF(ISNUMBER(Input!B10842),IF(AND(Input!B10842&gt;=20,Input!B10842&lt;=700),Input!B10842,""),"")</f>
        <v/>
      </c>
      <c r="C10842">
        <f>IF(B10842="","",INT(A10842))</f>
        <v/>
      </c>
      <c r="D10842">
        <f>IF(B10842="","",HOUR(A10842))</f>
        <v/>
      </c>
      <c r="E10842">
        <f>IF(B10842="","",IF(INPUT!$I$1="","",IF(C10842&lt;(INT(INPUT!$I$1)-INPUT!$I$2),"Off Meds",IF(C10842&lt;=(INT(INPUT!$I$1)+INPUT!$I$2),"Washout","On Meds"))))</f>
        <v/>
      </c>
      <c r="F10842">
        <f>IF(B10842="","",1.509*(LN(B10842)^1.084-5.381))</f>
        <v/>
      </c>
      <c r="G10842">
        <f>IF(F10842="","",IF(F10842&lt;0,10*F10842^2,0))</f>
        <v/>
      </c>
      <c r="H10842">
        <f>IF(F10842="","",IF(F10842&gt;0,10*F10842^2,0))</f>
        <v/>
      </c>
    </row>
    <row r="10843">
      <c r="A10843">
        <f>Input!A10843</f>
        <v/>
      </c>
      <c r="B10843">
        <f>IF(ISNUMBER(Input!B10843),IF(AND(Input!B10843&gt;=20,Input!B10843&lt;=700),Input!B10843,""),"")</f>
        <v/>
      </c>
      <c r="C10843">
        <f>IF(B10843="","",INT(A10843))</f>
        <v/>
      </c>
      <c r="D10843">
        <f>IF(B10843="","",HOUR(A10843))</f>
        <v/>
      </c>
      <c r="E10843">
        <f>IF(B10843="","",IF(INPUT!$I$1="","",IF(C10843&lt;(INT(INPUT!$I$1)-INPUT!$I$2),"Off Meds",IF(C10843&lt;=(INT(INPUT!$I$1)+INPUT!$I$2),"Washout","On Meds"))))</f>
        <v/>
      </c>
      <c r="F10843">
        <f>IF(B10843="","",1.509*(LN(B10843)^1.084-5.381))</f>
        <v/>
      </c>
      <c r="G10843">
        <f>IF(F10843="","",IF(F10843&lt;0,10*F10843^2,0))</f>
        <v/>
      </c>
      <c r="H10843">
        <f>IF(F10843="","",IF(F10843&gt;0,10*F10843^2,0))</f>
        <v/>
      </c>
    </row>
    <row r="10844">
      <c r="A10844">
        <f>Input!A10844</f>
        <v/>
      </c>
      <c r="B10844">
        <f>IF(ISNUMBER(Input!B10844),IF(AND(Input!B10844&gt;=20,Input!B10844&lt;=700),Input!B10844,""),"")</f>
        <v/>
      </c>
      <c r="C10844">
        <f>IF(B10844="","",INT(A10844))</f>
        <v/>
      </c>
      <c r="D10844">
        <f>IF(B10844="","",HOUR(A10844))</f>
        <v/>
      </c>
      <c r="E10844">
        <f>IF(B10844="","",IF(INPUT!$I$1="","",IF(C10844&lt;(INT(INPUT!$I$1)-INPUT!$I$2),"Off Meds",IF(C10844&lt;=(INT(INPUT!$I$1)+INPUT!$I$2),"Washout","On Meds"))))</f>
        <v/>
      </c>
      <c r="F10844">
        <f>IF(B10844="","",1.509*(LN(B10844)^1.084-5.381))</f>
        <v/>
      </c>
      <c r="G10844">
        <f>IF(F10844="","",IF(F10844&lt;0,10*F10844^2,0))</f>
        <v/>
      </c>
      <c r="H10844">
        <f>IF(F10844="","",IF(F10844&gt;0,10*F10844^2,0))</f>
        <v/>
      </c>
    </row>
    <row r="10845">
      <c r="A10845">
        <f>Input!A10845</f>
        <v/>
      </c>
      <c r="B10845">
        <f>IF(ISNUMBER(Input!B10845),IF(AND(Input!B10845&gt;=20,Input!B10845&lt;=700),Input!B10845,""),"")</f>
        <v/>
      </c>
      <c r="C10845">
        <f>IF(B10845="","",INT(A10845))</f>
        <v/>
      </c>
      <c r="D10845">
        <f>IF(B10845="","",HOUR(A10845))</f>
        <v/>
      </c>
      <c r="E10845">
        <f>IF(B10845="","",IF(INPUT!$I$1="","",IF(C10845&lt;(INT(INPUT!$I$1)-INPUT!$I$2),"Off Meds",IF(C10845&lt;=(INT(INPUT!$I$1)+INPUT!$I$2),"Washout","On Meds"))))</f>
        <v/>
      </c>
      <c r="F10845">
        <f>IF(B10845="","",1.509*(LN(B10845)^1.084-5.381))</f>
        <v/>
      </c>
      <c r="G10845">
        <f>IF(F10845="","",IF(F10845&lt;0,10*F10845^2,0))</f>
        <v/>
      </c>
      <c r="H10845">
        <f>IF(F10845="","",IF(F10845&gt;0,10*F10845^2,0))</f>
        <v/>
      </c>
    </row>
    <row r="10846">
      <c r="A10846">
        <f>Input!A10846</f>
        <v/>
      </c>
      <c r="B10846">
        <f>IF(ISNUMBER(Input!B10846),IF(AND(Input!B10846&gt;=20,Input!B10846&lt;=700),Input!B10846,""),"")</f>
        <v/>
      </c>
      <c r="C10846">
        <f>IF(B10846="","",INT(A10846))</f>
        <v/>
      </c>
      <c r="D10846">
        <f>IF(B10846="","",HOUR(A10846))</f>
        <v/>
      </c>
      <c r="E10846">
        <f>IF(B10846="","",IF(INPUT!$I$1="","",IF(C10846&lt;(INT(INPUT!$I$1)-INPUT!$I$2),"Off Meds",IF(C10846&lt;=(INT(INPUT!$I$1)+INPUT!$I$2),"Washout","On Meds"))))</f>
        <v/>
      </c>
      <c r="F10846">
        <f>IF(B10846="","",1.509*(LN(B10846)^1.084-5.381))</f>
        <v/>
      </c>
      <c r="G10846">
        <f>IF(F10846="","",IF(F10846&lt;0,10*F10846^2,0))</f>
        <v/>
      </c>
      <c r="H10846">
        <f>IF(F10846="","",IF(F10846&gt;0,10*F10846^2,0))</f>
        <v/>
      </c>
    </row>
    <row r="10847">
      <c r="A10847">
        <f>Input!A10847</f>
        <v/>
      </c>
      <c r="B10847">
        <f>IF(ISNUMBER(Input!B10847),IF(AND(Input!B10847&gt;=20,Input!B10847&lt;=700),Input!B10847,""),"")</f>
        <v/>
      </c>
      <c r="C10847">
        <f>IF(B10847="","",INT(A10847))</f>
        <v/>
      </c>
      <c r="D10847">
        <f>IF(B10847="","",HOUR(A10847))</f>
        <v/>
      </c>
      <c r="E10847">
        <f>IF(B10847="","",IF(INPUT!$I$1="","",IF(C10847&lt;(INT(INPUT!$I$1)-INPUT!$I$2),"Off Meds",IF(C10847&lt;=(INT(INPUT!$I$1)+INPUT!$I$2),"Washout","On Meds"))))</f>
        <v/>
      </c>
      <c r="F10847">
        <f>IF(B10847="","",1.509*(LN(B10847)^1.084-5.381))</f>
        <v/>
      </c>
      <c r="G10847">
        <f>IF(F10847="","",IF(F10847&lt;0,10*F10847^2,0))</f>
        <v/>
      </c>
      <c r="H10847">
        <f>IF(F10847="","",IF(F10847&gt;0,10*F10847^2,0))</f>
        <v/>
      </c>
    </row>
    <row r="10848">
      <c r="A10848">
        <f>Input!A10848</f>
        <v/>
      </c>
      <c r="B10848">
        <f>IF(ISNUMBER(Input!B10848),IF(AND(Input!B10848&gt;=20,Input!B10848&lt;=700),Input!B10848,""),"")</f>
        <v/>
      </c>
      <c r="C10848">
        <f>IF(B10848="","",INT(A10848))</f>
        <v/>
      </c>
      <c r="D10848">
        <f>IF(B10848="","",HOUR(A10848))</f>
        <v/>
      </c>
      <c r="E10848">
        <f>IF(B10848="","",IF(INPUT!$I$1="","",IF(C10848&lt;(INT(INPUT!$I$1)-INPUT!$I$2),"Off Meds",IF(C10848&lt;=(INT(INPUT!$I$1)+INPUT!$I$2),"Washout","On Meds"))))</f>
        <v/>
      </c>
      <c r="F10848">
        <f>IF(B10848="","",1.509*(LN(B10848)^1.084-5.381))</f>
        <v/>
      </c>
      <c r="G10848">
        <f>IF(F10848="","",IF(F10848&lt;0,10*F10848^2,0))</f>
        <v/>
      </c>
      <c r="H10848">
        <f>IF(F10848="","",IF(F10848&gt;0,10*F10848^2,0))</f>
        <v/>
      </c>
    </row>
    <row r="10849">
      <c r="A10849">
        <f>Input!A10849</f>
        <v/>
      </c>
      <c r="B10849">
        <f>IF(ISNUMBER(Input!B10849),IF(AND(Input!B10849&gt;=20,Input!B10849&lt;=700),Input!B10849,""),"")</f>
        <v/>
      </c>
      <c r="C10849">
        <f>IF(B10849="","",INT(A10849))</f>
        <v/>
      </c>
      <c r="D10849">
        <f>IF(B10849="","",HOUR(A10849))</f>
        <v/>
      </c>
      <c r="E10849">
        <f>IF(B10849="","",IF(INPUT!$I$1="","",IF(C10849&lt;(INT(INPUT!$I$1)-INPUT!$I$2),"Off Meds",IF(C10849&lt;=(INT(INPUT!$I$1)+INPUT!$I$2),"Washout","On Meds"))))</f>
        <v/>
      </c>
      <c r="F10849">
        <f>IF(B10849="","",1.509*(LN(B10849)^1.084-5.381))</f>
        <v/>
      </c>
      <c r="G10849">
        <f>IF(F10849="","",IF(F10849&lt;0,10*F10849^2,0))</f>
        <v/>
      </c>
      <c r="H10849">
        <f>IF(F10849="","",IF(F10849&gt;0,10*F10849^2,0))</f>
        <v/>
      </c>
    </row>
    <row r="10850">
      <c r="A10850">
        <f>Input!A10850</f>
        <v/>
      </c>
      <c r="B10850">
        <f>IF(ISNUMBER(Input!B10850),IF(AND(Input!B10850&gt;=20,Input!B10850&lt;=700),Input!B10850,""),"")</f>
        <v/>
      </c>
      <c r="C10850">
        <f>IF(B10850="","",INT(A10850))</f>
        <v/>
      </c>
      <c r="D10850">
        <f>IF(B10850="","",HOUR(A10850))</f>
        <v/>
      </c>
      <c r="E10850">
        <f>IF(B10850="","",IF(INPUT!$I$1="","",IF(C10850&lt;(INT(INPUT!$I$1)-INPUT!$I$2),"Off Meds",IF(C10850&lt;=(INT(INPUT!$I$1)+INPUT!$I$2),"Washout","On Meds"))))</f>
        <v/>
      </c>
      <c r="F10850">
        <f>IF(B10850="","",1.509*(LN(B10850)^1.084-5.381))</f>
        <v/>
      </c>
      <c r="G10850">
        <f>IF(F10850="","",IF(F10850&lt;0,10*F10850^2,0))</f>
        <v/>
      </c>
      <c r="H10850">
        <f>IF(F10850="","",IF(F10850&gt;0,10*F10850^2,0))</f>
        <v/>
      </c>
    </row>
    <row r="10851">
      <c r="A10851">
        <f>Input!A10851</f>
        <v/>
      </c>
      <c r="B10851">
        <f>IF(ISNUMBER(Input!B10851),IF(AND(Input!B10851&gt;=20,Input!B10851&lt;=700),Input!B10851,""),"")</f>
        <v/>
      </c>
      <c r="C10851">
        <f>IF(B10851="","",INT(A10851))</f>
        <v/>
      </c>
      <c r="D10851">
        <f>IF(B10851="","",HOUR(A10851))</f>
        <v/>
      </c>
      <c r="E10851">
        <f>IF(B10851="","",IF(INPUT!$I$1="","",IF(C10851&lt;(INT(INPUT!$I$1)-INPUT!$I$2),"Off Meds",IF(C10851&lt;=(INT(INPUT!$I$1)+INPUT!$I$2),"Washout","On Meds"))))</f>
        <v/>
      </c>
      <c r="F10851">
        <f>IF(B10851="","",1.509*(LN(B10851)^1.084-5.381))</f>
        <v/>
      </c>
      <c r="G10851">
        <f>IF(F10851="","",IF(F10851&lt;0,10*F10851^2,0))</f>
        <v/>
      </c>
      <c r="H10851">
        <f>IF(F10851="","",IF(F10851&gt;0,10*F10851^2,0))</f>
        <v/>
      </c>
    </row>
    <row r="10852">
      <c r="A10852">
        <f>Input!A10852</f>
        <v/>
      </c>
      <c r="B10852">
        <f>IF(ISNUMBER(Input!B10852),IF(AND(Input!B10852&gt;=20,Input!B10852&lt;=700),Input!B10852,""),"")</f>
        <v/>
      </c>
      <c r="C10852">
        <f>IF(B10852="","",INT(A10852))</f>
        <v/>
      </c>
      <c r="D10852">
        <f>IF(B10852="","",HOUR(A10852))</f>
        <v/>
      </c>
      <c r="E10852">
        <f>IF(B10852="","",IF(INPUT!$I$1="","",IF(C10852&lt;(INT(INPUT!$I$1)-INPUT!$I$2),"Off Meds",IF(C10852&lt;=(INT(INPUT!$I$1)+INPUT!$I$2),"Washout","On Meds"))))</f>
        <v/>
      </c>
      <c r="F10852">
        <f>IF(B10852="","",1.509*(LN(B10852)^1.084-5.381))</f>
        <v/>
      </c>
      <c r="G10852">
        <f>IF(F10852="","",IF(F10852&lt;0,10*F10852^2,0))</f>
        <v/>
      </c>
      <c r="H10852">
        <f>IF(F10852="","",IF(F10852&gt;0,10*F10852^2,0))</f>
        <v/>
      </c>
    </row>
    <row r="10853">
      <c r="A10853">
        <f>Input!A10853</f>
        <v/>
      </c>
      <c r="B10853">
        <f>IF(ISNUMBER(Input!B10853),IF(AND(Input!B10853&gt;=20,Input!B10853&lt;=700),Input!B10853,""),"")</f>
        <v/>
      </c>
      <c r="C10853">
        <f>IF(B10853="","",INT(A10853))</f>
        <v/>
      </c>
      <c r="D10853">
        <f>IF(B10853="","",HOUR(A10853))</f>
        <v/>
      </c>
      <c r="E10853">
        <f>IF(B10853="","",IF(INPUT!$I$1="","",IF(C10853&lt;(INT(INPUT!$I$1)-INPUT!$I$2),"Off Meds",IF(C10853&lt;=(INT(INPUT!$I$1)+INPUT!$I$2),"Washout","On Meds"))))</f>
        <v/>
      </c>
      <c r="F10853">
        <f>IF(B10853="","",1.509*(LN(B10853)^1.084-5.381))</f>
        <v/>
      </c>
      <c r="G10853">
        <f>IF(F10853="","",IF(F10853&lt;0,10*F10853^2,0))</f>
        <v/>
      </c>
      <c r="H10853">
        <f>IF(F10853="","",IF(F10853&gt;0,10*F10853^2,0))</f>
        <v/>
      </c>
    </row>
    <row r="10854">
      <c r="A10854">
        <f>Input!A10854</f>
        <v/>
      </c>
      <c r="B10854">
        <f>IF(ISNUMBER(Input!B10854),IF(AND(Input!B10854&gt;=20,Input!B10854&lt;=700),Input!B10854,""),"")</f>
        <v/>
      </c>
      <c r="C10854">
        <f>IF(B10854="","",INT(A10854))</f>
        <v/>
      </c>
      <c r="D10854">
        <f>IF(B10854="","",HOUR(A10854))</f>
        <v/>
      </c>
      <c r="E10854">
        <f>IF(B10854="","",IF(INPUT!$I$1="","",IF(C10854&lt;(INT(INPUT!$I$1)-INPUT!$I$2),"Off Meds",IF(C10854&lt;=(INT(INPUT!$I$1)+INPUT!$I$2),"Washout","On Meds"))))</f>
        <v/>
      </c>
      <c r="F10854">
        <f>IF(B10854="","",1.509*(LN(B10854)^1.084-5.381))</f>
        <v/>
      </c>
      <c r="G10854">
        <f>IF(F10854="","",IF(F10854&lt;0,10*F10854^2,0))</f>
        <v/>
      </c>
      <c r="H10854">
        <f>IF(F10854="","",IF(F10854&gt;0,10*F10854^2,0))</f>
        <v/>
      </c>
    </row>
    <row r="10855">
      <c r="A10855">
        <f>Input!A10855</f>
        <v/>
      </c>
      <c r="B10855">
        <f>IF(ISNUMBER(Input!B10855),IF(AND(Input!B10855&gt;=20,Input!B10855&lt;=700),Input!B10855,""),"")</f>
        <v/>
      </c>
      <c r="C10855">
        <f>IF(B10855="","",INT(A10855))</f>
        <v/>
      </c>
      <c r="D10855">
        <f>IF(B10855="","",HOUR(A10855))</f>
        <v/>
      </c>
      <c r="E10855">
        <f>IF(B10855="","",IF(INPUT!$I$1="","",IF(C10855&lt;(INT(INPUT!$I$1)-INPUT!$I$2),"Off Meds",IF(C10855&lt;=(INT(INPUT!$I$1)+INPUT!$I$2),"Washout","On Meds"))))</f>
        <v/>
      </c>
      <c r="F10855">
        <f>IF(B10855="","",1.509*(LN(B10855)^1.084-5.381))</f>
        <v/>
      </c>
      <c r="G10855">
        <f>IF(F10855="","",IF(F10855&lt;0,10*F10855^2,0))</f>
        <v/>
      </c>
      <c r="H10855">
        <f>IF(F10855="","",IF(F10855&gt;0,10*F10855^2,0))</f>
        <v/>
      </c>
    </row>
    <row r="10856">
      <c r="A10856">
        <f>Input!A10856</f>
        <v/>
      </c>
      <c r="B10856">
        <f>IF(ISNUMBER(Input!B10856),IF(AND(Input!B10856&gt;=20,Input!B10856&lt;=700),Input!B10856,""),"")</f>
        <v/>
      </c>
      <c r="C10856">
        <f>IF(B10856="","",INT(A10856))</f>
        <v/>
      </c>
      <c r="D10856">
        <f>IF(B10856="","",HOUR(A10856))</f>
        <v/>
      </c>
      <c r="E10856">
        <f>IF(B10856="","",IF(INPUT!$I$1="","",IF(C10856&lt;(INT(INPUT!$I$1)-INPUT!$I$2),"Off Meds",IF(C10856&lt;=(INT(INPUT!$I$1)+INPUT!$I$2),"Washout","On Meds"))))</f>
        <v/>
      </c>
      <c r="F10856">
        <f>IF(B10856="","",1.509*(LN(B10856)^1.084-5.381))</f>
        <v/>
      </c>
      <c r="G10856">
        <f>IF(F10856="","",IF(F10856&lt;0,10*F10856^2,0))</f>
        <v/>
      </c>
      <c r="H10856">
        <f>IF(F10856="","",IF(F10856&gt;0,10*F10856^2,0))</f>
        <v/>
      </c>
    </row>
    <row r="10857">
      <c r="A10857">
        <f>Input!A10857</f>
        <v/>
      </c>
      <c r="B10857">
        <f>IF(ISNUMBER(Input!B10857),IF(AND(Input!B10857&gt;=20,Input!B10857&lt;=700),Input!B10857,""),"")</f>
        <v/>
      </c>
      <c r="C10857">
        <f>IF(B10857="","",INT(A10857))</f>
        <v/>
      </c>
      <c r="D10857">
        <f>IF(B10857="","",HOUR(A10857))</f>
        <v/>
      </c>
      <c r="E10857">
        <f>IF(B10857="","",IF(INPUT!$I$1="","",IF(C10857&lt;(INT(INPUT!$I$1)-INPUT!$I$2),"Off Meds",IF(C10857&lt;=(INT(INPUT!$I$1)+INPUT!$I$2),"Washout","On Meds"))))</f>
        <v/>
      </c>
      <c r="F10857">
        <f>IF(B10857="","",1.509*(LN(B10857)^1.084-5.381))</f>
        <v/>
      </c>
      <c r="G10857">
        <f>IF(F10857="","",IF(F10857&lt;0,10*F10857^2,0))</f>
        <v/>
      </c>
      <c r="H10857">
        <f>IF(F10857="","",IF(F10857&gt;0,10*F10857^2,0))</f>
        <v/>
      </c>
    </row>
    <row r="10858">
      <c r="A10858">
        <f>Input!A10858</f>
        <v/>
      </c>
      <c r="B10858">
        <f>IF(ISNUMBER(Input!B10858),IF(AND(Input!B10858&gt;=20,Input!B10858&lt;=700),Input!B10858,""),"")</f>
        <v/>
      </c>
      <c r="C10858">
        <f>IF(B10858="","",INT(A10858))</f>
        <v/>
      </c>
      <c r="D10858">
        <f>IF(B10858="","",HOUR(A10858))</f>
        <v/>
      </c>
      <c r="E10858">
        <f>IF(B10858="","",IF(INPUT!$I$1="","",IF(C10858&lt;(INT(INPUT!$I$1)-INPUT!$I$2),"Off Meds",IF(C10858&lt;=(INT(INPUT!$I$1)+INPUT!$I$2),"Washout","On Meds"))))</f>
        <v/>
      </c>
      <c r="F10858">
        <f>IF(B10858="","",1.509*(LN(B10858)^1.084-5.381))</f>
        <v/>
      </c>
      <c r="G10858">
        <f>IF(F10858="","",IF(F10858&lt;0,10*F10858^2,0))</f>
        <v/>
      </c>
      <c r="H10858">
        <f>IF(F10858="","",IF(F10858&gt;0,10*F10858^2,0))</f>
        <v/>
      </c>
    </row>
    <row r="10859">
      <c r="A10859">
        <f>Input!A10859</f>
        <v/>
      </c>
      <c r="B10859">
        <f>IF(ISNUMBER(Input!B10859),IF(AND(Input!B10859&gt;=20,Input!B10859&lt;=700),Input!B10859,""),"")</f>
        <v/>
      </c>
      <c r="C10859">
        <f>IF(B10859="","",INT(A10859))</f>
        <v/>
      </c>
      <c r="D10859">
        <f>IF(B10859="","",HOUR(A10859))</f>
        <v/>
      </c>
      <c r="E10859">
        <f>IF(B10859="","",IF(INPUT!$I$1="","",IF(C10859&lt;(INT(INPUT!$I$1)-INPUT!$I$2),"Off Meds",IF(C10859&lt;=(INT(INPUT!$I$1)+INPUT!$I$2),"Washout","On Meds"))))</f>
        <v/>
      </c>
      <c r="F10859">
        <f>IF(B10859="","",1.509*(LN(B10859)^1.084-5.381))</f>
        <v/>
      </c>
      <c r="G10859">
        <f>IF(F10859="","",IF(F10859&lt;0,10*F10859^2,0))</f>
        <v/>
      </c>
      <c r="H10859">
        <f>IF(F10859="","",IF(F10859&gt;0,10*F10859^2,0))</f>
        <v/>
      </c>
    </row>
    <row r="10860">
      <c r="A10860">
        <f>Input!A10860</f>
        <v/>
      </c>
      <c r="B10860">
        <f>IF(ISNUMBER(Input!B10860),IF(AND(Input!B10860&gt;=20,Input!B10860&lt;=700),Input!B10860,""),"")</f>
        <v/>
      </c>
      <c r="C10860">
        <f>IF(B10860="","",INT(A10860))</f>
        <v/>
      </c>
      <c r="D10860">
        <f>IF(B10860="","",HOUR(A10860))</f>
        <v/>
      </c>
      <c r="E10860">
        <f>IF(B10860="","",IF(INPUT!$I$1="","",IF(C10860&lt;(INT(INPUT!$I$1)-INPUT!$I$2),"Off Meds",IF(C10860&lt;=(INT(INPUT!$I$1)+INPUT!$I$2),"Washout","On Meds"))))</f>
        <v/>
      </c>
      <c r="F10860">
        <f>IF(B10860="","",1.509*(LN(B10860)^1.084-5.381))</f>
        <v/>
      </c>
      <c r="G10860">
        <f>IF(F10860="","",IF(F10860&lt;0,10*F10860^2,0))</f>
        <v/>
      </c>
      <c r="H10860">
        <f>IF(F10860="","",IF(F10860&gt;0,10*F10860^2,0))</f>
        <v/>
      </c>
    </row>
    <row r="10861">
      <c r="A10861">
        <f>Input!A10861</f>
        <v/>
      </c>
      <c r="B10861">
        <f>IF(ISNUMBER(Input!B10861),IF(AND(Input!B10861&gt;=20,Input!B10861&lt;=700),Input!B10861,""),"")</f>
        <v/>
      </c>
      <c r="C10861">
        <f>IF(B10861="","",INT(A10861))</f>
        <v/>
      </c>
      <c r="D10861">
        <f>IF(B10861="","",HOUR(A10861))</f>
        <v/>
      </c>
      <c r="E10861">
        <f>IF(B10861="","",IF(INPUT!$I$1="","",IF(C10861&lt;(INT(INPUT!$I$1)-INPUT!$I$2),"Off Meds",IF(C10861&lt;=(INT(INPUT!$I$1)+INPUT!$I$2),"Washout","On Meds"))))</f>
        <v/>
      </c>
      <c r="F10861">
        <f>IF(B10861="","",1.509*(LN(B10861)^1.084-5.381))</f>
        <v/>
      </c>
      <c r="G10861">
        <f>IF(F10861="","",IF(F10861&lt;0,10*F10861^2,0))</f>
        <v/>
      </c>
      <c r="H10861">
        <f>IF(F10861="","",IF(F10861&gt;0,10*F10861^2,0))</f>
        <v/>
      </c>
    </row>
    <row r="10862">
      <c r="A10862">
        <f>Input!A10862</f>
        <v/>
      </c>
      <c r="B10862">
        <f>IF(ISNUMBER(Input!B10862),IF(AND(Input!B10862&gt;=20,Input!B10862&lt;=700),Input!B10862,""),"")</f>
        <v/>
      </c>
      <c r="C10862">
        <f>IF(B10862="","",INT(A10862))</f>
        <v/>
      </c>
      <c r="D10862">
        <f>IF(B10862="","",HOUR(A10862))</f>
        <v/>
      </c>
      <c r="E10862">
        <f>IF(B10862="","",IF(INPUT!$I$1="","",IF(C10862&lt;(INT(INPUT!$I$1)-INPUT!$I$2),"Off Meds",IF(C10862&lt;=(INT(INPUT!$I$1)+INPUT!$I$2),"Washout","On Meds"))))</f>
        <v/>
      </c>
      <c r="F10862">
        <f>IF(B10862="","",1.509*(LN(B10862)^1.084-5.381))</f>
        <v/>
      </c>
      <c r="G10862">
        <f>IF(F10862="","",IF(F10862&lt;0,10*F10862^2,0))</f>
        <v/>
      </c>
      <c r="H10862">
        <f>IF(F10862="","",IF(F10862&gt;0,10*F10862^2,0))</f>
        <v/>
      </c>
    </row>
    <row r="10863">
      <c r="A10863">
        <f>Input!A10863</f>
        <v/>
      </c>
      <c r="B10863">
        <f>IF(ISNUMBER(Input!B10863),IF(AND(Input!B10863&gt;=20,Input!B10863&lt;=700),Input!B10863,""),"")</f>
        <v/>
      </c>
      <c r="C10863">
        <f>IF(B10863="","",INT(A10863))</f>
        <v/>
      </c>
      <c r="D10863">
        <f>IF(B10863="","",HOUR(A10863))</f>
        <v/>
      </c>
      <c r="E10863">
        <f>IF(B10863="","",IF(INPUT!$I$1="","",IF(C10863&lt;(INT(INPUT!$I$1)-INPUT!$I$2),"Off Meds",IF(C10863&lt;=(INT(INPUT!$I$1)+INPUT!$I$2),"Washout","On Meds"))))</f>
        <v/>
      </c>
      <c r="F10863">
        <f>IF(B10863="","",1.509*(LN(B10863)^1.084-5.381))</f>
        <v/>
      </c>
      <c r="G10863">
        <f>IF(F10863="","",IF(F10863&lt;0,10*F10863^2,0))</f>
        <v/>
      </c>
      <c r="H10863">
        <f>IF(F10863="","",IF(F10863&gt;0,10*F10863^2,0))</f>
        <v/>
      </c>
    </row>
    <row r="10864">
      <c r="A10864">
        <f>Input!A10864</f>
        <v/>
      </c>
      <c r="B10864">
        <f>IF(ISNUMBER(Input!B10864),IF(AND(Input!B10864&gt;=20,Input!B10864&lt;=700),Input!B10864,""),"")</f>
        <v/>
      </c>
      <c r="C10864">
        <f>IF(B10864="","",INT(A10864))</f>
        <v/>
      </c>
      <c r="D10864">
        <f>IF(B10864="","",HOUR(A10864))</f>
        <v/>
      </c>
      <c r="E10864">
        <f>IF(B10864="","",IF(INPUT!$I$1="","",IF(C10864&lt;(INT(INPUT!$I$1)-INPUT!$I$2),"Off Meds",IF(C10864&lt;=(INT(INPUT!$I$1)+INPUT!$I$2),"Washout","On Meds"))))</f>
        <v/>
      </c>
      <c r="F10864">
        <f>IF(B10864="","",1.509*(LN(B10864)^1.084-5.381))</f>
        <v/>
      </c>
      <c r="G10864">
        <f>IF(F10864="","",IF(F10864&lt;0,10*F10864^2,0))</f>
        <v/>
      </c>
      <c r="H10864">
        <f>IF(F10864="","",IF(F10864&gt;0,10*F10864^2,0))</f>
        <v/>
      </c>
    </row>
    <row r="10865">
      <c r="A10865">
        <f>Input!A10865</f>
        <v/>
      </c>
      <c r="B10865">
        <f>IF(ISNUMBER(Input!B10865),IF(AND(Input!B10865&gt;=20,Input!B10865&lt;=700),Input!B10865,""),"")</f>
        <v/>
      </c>
      <c r="C10865">
        <f>IF(B10865="","",INT(A10865))</f>
        <v/>
      </c>
      <c r="D10865">
        <f>IF(B10865="","",HOUR(A10865))</f>
        <v/>
      </c>
      <c r="E10865">
        <f>IF(B10865="","",IF(INPUT!$I$1="","",IF(C10865&lt;(INT(INPUT!$I$1)-INPUT!$I$2),"Off Meds",IF(C10865&lt;=(INT(INPUT!$I$1)+INPUT!$I$2),"Washout","On Meds"))))</f>
        <v/>
      </c>
      <c r="F10865">
        <f>IF(B10865="","",1.509*(LN(B10865)^1.084-5.381))</f>
        <v/>
      </c>
      <c r="G10865">
        <f>IF(F10865="","",IF(F10865&lt;0,10*F10865^2,0))</f>
        <v/>
      </c>
      <c r="H10865">
        <f>IF(F10865="","",IF(F10865&gt;0,10*F10865^2,0))</f>
        <v/>
      </c>
    </row>
    <row r="10866">
      <c r="A10866">
        <f>Input!A10866</f>
        <v/>
      </c>
      <c r="B10866">
        <f>IF(ISNUMBER(Input!B10866),IF(AND(Input!B10866&gt;=20,Input!B10866&lt;=700),Input!B10866,""),"")</f>
        <v/>
      </c>
      <c r="C10866">
        <f>IF(B10866="","",INT(A10866))</f>
        <v/>
      </c>
      <c r="D10866">
        <f>IF(B10866="","",HOUR(A10866))</f>
        <v/>
      </c>
      <c r="E10866">
        <f>IF(B10866="","",IF(INPUT!$I$1="","",IF(C10866&lt;(INT(INPUT!$I$1)-INPUT!$I$2),"Off Meds",IF(C10866&lt;=(INT(INPUT!$I$1)+INPUT!$I$2),"Washout","On Meds"))))</f>
        <v/>
      </c>
      <c r="F10866">
        <f>IF(B10866="","",1.509*(LN(B10866)^1.084-5.381))</f>
        <v/>
      </c>
      <c r="G10866">
        <f>IF(F10866="","",IF(F10866&lt;0,10*F10866^2,0))</f>
        <v/>
      </c>
      <c r="H10866">
        <f>IF(F10866="","",IF(F10866&gt;0,10*F10866^2,0))</f>
        <v/>
      </c>
    </row>
    <row r="10867">
      <c r="A10867">
        <f>Input!A10867</f>
        <v/>
      </c>
      <c r="B10867">
        <f>IF(ISNUMBER(Input!B10867),IF(AND(Input!B10867&gt;=20,Input!B10867&lt;=700),Input!B10867,""),"")</f>
        <v/>
      </c>
      <c r="C10867">
        <f>IF(B10867="","",INT(A10867))</f>
        <v/>
      </c>
      <c r="D10867">
        <f>IF(B10867="","",HOUR(A10867))</f>
        <v/>
      </c>
      <c r="E10867">
        <f>IF(B10867="","",IF(INPUT!$I$1="","",IF(C10867&lt;(INT(INPUT!$I$1)-INPUT!$I$2),"Off Meds",IF(C10867&lt;=(INT(INPUT!$I$1)+INPUT!$I$2),"Washout","On Meds"))))</f>
        <v/>
      </c>
      <c r="F10867">
        <f>IF(B10867="","",1.509*(LN(B10867)^1.084-5.381))</f>
        <v/>
      </c>
      <c r="G10867">
        <f>IF(F10867="","",IF(F10867&lt;0,10*F10867^2,0))</f>
        <v/>
      </c>
      <c r="H10867">
        <f>IF(F10867="","",IF(F10867&gt;0,10*F10867^2,0))</f>
        <v/>
      </c>
    </row>
    <row r="10868">
      <c r="A10868">
        <f>Input!A10868</f>
        <v/>
      </c>
      <c r="B10868">
        <f>IF(ISNUMBER(Input!B10868),IF(AND(Input!B10868&gt;=20,Input!B10868&lt;=700),Input!B10868,""),"")</f>
        <v/>
      </c>
      <c r="C10868">
        <f>IF(B10868="","",INT(A10868))</f>
        <v/>
      </c>
      <c r="D10868">
        <f>IF(B10868="","",HOUR(A10868))</f>
        <v/>
      </c>
      <c r="E10868">
        <f>IF(B10868="","",IF(INPUT!$I$1="","",IF(C10868&lt;(INT(INPUT!$I$1)-INPUT!$I$2),"Off Meds",IF(C10868&lt;=(INT(INPUT!$I$1)+INPUT!$I$2),"Washout","On Meds"))))</f>
        <v/>
      </c>
      <c r="F10868">
        <f>IF(B10868="","",1.509*(LN(B10868)^1.084-5.381))</f>
        <v/>
      </c>
      <c r="G10868">
        <f>IF(F10868="","",IF(F10868&lt;0,10*F10868^2,0))</f>
        <v/>
      </c>
      <c r="H10868">
        <f>IF(F10868="","",IF(F10868&gt;0,10*F10868^2,0))</f>
        <v/>
      </c>
    </row>
    <row r="10869">
      <c r="A10869">
        <f>Input!A10869</f>
        <v/>
      </c>
      <c r="B10869">
        <f>IF(ISNUMBER(Input!B10869),IF(AND(Input!B10869&gt;=20,Input!B10869&lt;=700),Input!B10869,""),"")</f>
        <v/>
      </c>
      <c r="C10869">
        <f>IF(B10869="","",INT(A10869))</f>
        <v/>
      </c>
      <c r="D10869">
        <f>IF(B10869="","",HOUR(A10869))</f>
        <v/>
      </c>
      <c r="E10869">
        <f>IF(B10869="","",IF(INPUT!$I$1="","",IF(C10869&lt;(INT(INPUT!$I$1)-INPUT!$I$2),"Off Meds",IF(C10869&lt;=(INT(INPUT!$I$1)+INPUT!$I$2),"Washout","On Meds"))))</f>
        <v/>
      </c>
      <c r="F10869">
        <f>IF(B10869="","",1.509*(LN(B10869)^1.084-5.381))</f>
        <v/>
      </c>
      <c r="G10869">
        <f>IF(F10869="","",IF(F10869&lt;0,10*F10869^2,0))</f>
        <v/>
      </c>
      <c r="H10869">
        <f>IF(F10869="","",IF(F10869&gt;0,10*F10869^2,0))</f>
        <v/>
      </c>
    </row>
    <row r="10870">
      <c r="A10870">
        <f>Input!A10870</f>
        <v/>
      </c>
      <c r="B10870">
        <f>IF(ISNUMBER(Input!B10870),IF(AND(Input!B10870&gt;=20,Input!B10870&lt;=700),Input!B10870,""),"")</f>
        <v/>
      </c>
      <c r="C10870">
        <f>IF(B10870="","",INT(A10870))</f>
        <v/>
      </c>
      <c r="D10870">
        <f>IF(B10870="","",HOUR(A10870))</f>
        <v/>
      </c>
      <c r="E10870">
        <f>IF(B10870="","",IF(INPUT!$I$1="","",IF(C10870&lt;(INT(INPUT!$I$1)-INPUT!$I$2),"Off Meds",IF(C10870&lt;=(INT(INPUT!$I$1)+INPUT!$I$2),"Washout","On Meds"))))</f>
        <v/>
      </c>
      <c r="F10870">
        <f>IF(B10870="","",1.509*(LN(B10870)^1.084-5.381))</f>
        <v/>
      </c>
      <c r="G10870">
        <f>IF(F10870="","",IF(F10870&lt;0,10*F10870^2,0))</f>
        <v/>
      </c>
      <c r="H10870">
        <f>IF(F10870="","",IF(F10870&gt;0,10*F10870^2,0))</f>
        <v/>
      </c>
    </row>
    <row r="10871">
      <c r="A10871">
        <f>Input!A10871</f>
        <v/>
      </c>
      <c r="B10871">
        <f>IF(ISNUMBER(Input!B10871),IF(AND(Input!B10871&gt;=20,Input!B10871&lt;=700),Input!B10871,""),"")</f>
        <v/>
      </c>
      <c r="C10871">
        <f>IF(B10871="","",INT(A10871))</f>
        <v/>
      </c>
      <c r="D10871">
        <f>IF(B10871="","",HOUR(A10871))</f>
        <v/>
      </c>
      <c r="E10871">
        <f>IF(B10871="","",IF(INPUT!$I$1="","",IF(C10871&lt;(INT(INPUT!$I$1)-INPUT!$I$2),"Off Meds",IF(C10871&lt;=(INT(INPUT!$I$1)+INPUT!$I$2),"Washout","On Meds"))))</f>
        <v/>
      </c>
      <c r="F10871">
        <f>IF(B10871="","",1.509*(LN(B10871)^1.084-5.381))</f>
        <v/>
      </c>
      <c r="G10871">
        <f>IF(F10871="","",IF(F10871&lt;0,10*F10871^2,0))</f>
        <v/>
      </c>
      <c r="H10871">
        <f>IF(F10871="","",IF(F10871&gt;0,10*F10871^2,0))</f>
        <v/>
      </c>
    </row>
    <row r="10872">
      <c r="A10872">
        <f>Input!A10872</f>
        <v/>
      </c>
      <c r="B10872">
        <f>IF(ISNUMBER(Input!B10872),IF(AND(Input!B10872&gt;=20,Input!B10872&lt;=700),Input!B10872,""),"")</f>
        <v/>
      </c>
      <c r="C10872">
        <f>IF(B10872="","",INT(A10872))</f>
        <v/>
      </c>
      <c r="D10872">
        <f>IF(B10872="","",HOUR(A10872))</f>
        <v/>
      </c>
      <c r="E10872">
        <f>IF(B10872="","",IF(INPUT!$I$1="","",IF(C10872&lt;(INT(INPUT!$I$1)-INPUT!$I$2),"Off Meds",IF(C10872&lt;=(INT(INPUT!$I$1)+INPUT!$I$2),"Washout","On Meds"))))</f>
        <v/>
      </c>
      <c r="F10872">
        <f>IF(B10872="","",1.509*(LN(B10872)^1.084-5.381))</f>
        <v/>
      </c>
      <c r="G10872">
        <f>IF(F10872="","",IF(F10872&lt;0,10*F10872^2,0))</f>
        <v/>
      </c>
      <c r="H10872">
        <f>IF(F10872="","",IF(F10872&gt;0,10*F10872^2,0))</f>
        <v/>
      </c>
    </row>
    <row r="10873">
      <c r="A10873">
        <f>Input!A10873</f>
        <v/>
      </c>
      <c r="B10873">
        <f>IF(ISNUMBER(Input!B10873),IF(AND(Input!B10873&gt;=20,Input!B10873&lt;=700),Input!B10873,""),"")</f>
        <v/>
      </c>
      <c r="C10873">
        <f>IF(B10873="","",INT(A10873))</f>
        <v/>
      </c>
      <c r="D10873">
        <f>IF(B10873="","",HOUR(A10873))</f>
        <v/>
      </c>
      <c r="E10873">
        <f>IF(B10873="","",IF(INPUT!$I$1="","",IF(C10873&lt;(INT(INPUT!$I$1)-INPUT!$I$2),"Off Meds",IF(C10873&lt;=(INT(INPUT!$I$1)+INPUT!$I$2),"Washout","On Meds"))))</f>
        <v/>
      </c>
      <c r="F10873">
        <f>IF(B10873="","",1.509*(LN(B10873)^1.084-5.381))</f>
        <v/>
      </c>
      <c r="G10873">
        <f>IF(F10873="","",IF(F10873&lt;0,10*F10873^2,0))</f>
        <v/>
      </c>
      <c r="H10873">
        <f>IF(F10873="","",IF(F10873&gt;0,10*F10873^2,0))</f>
        <v/>
      </c>
    </row>
    <row r="10874">
      <c r="A10874">
        <f>Input!A10874</f>
        <v/>
      </c>
      <c r="B10874">
        <f>IF(ISNUMBER(Input!B10874),IF(AND(Input!B10874&gt;=20,Input!B10874&lt;=700),Input!B10874,""),"")</f>
        <v/>
      </c>
      <c r="C10874">
        <f>IF(B10874="","",INT(A10874))</f>
        <v/>
      </c>
      <c r="D10874">
        <f>IF(B10874="","",HOUR(A10874))</f>
        <v/>
      </c>
      <c r="E10874">
        <f>IF(B10874="","",IF(INPUT!$I$1="","",IF(C10874&lt;(INT(INPUT!$I$1)-INPUT!$I$2),"Off Meds",IF(C10874&lt;=(INT(INPUT!$I$1)+INPUT!$I$2),"Washout","On Meds"))))</f>
        <v/>
      </c>
      <c r="F10874">
        <f>IF(B10874="","",1.509*(LN(B10874)^1.084-5.381))</f>
        <v/>
      </c>
      <c r="G10874">
        <f>IF(F10874="","",IF(F10874&lt;0,10*F10874^2,0))</f>
        <v/>
      </c>
      <c r="H10874">
        <f>IF(F10874="","",IF(F10874&gt;0,10*F10874^2,0))</f>
        <v/>
      </c>
    </row>
    <row r="10875">
      <c r="A10875">
        <f>Input!A10875</f>
        <v/>
      </c>
      <c r="B10875">
        <f>IF(ISNUMBER(Input!B10875),IF(AND(Input!B10875&gt;=20,Input!B10875&lt;=700),Input!B10875,""),"")</f>
        <v/>
      </c>
      <c r="C10875">
        <f>IF(B10875="","",INT(A10875))</f>
        <v/>
      </c>
      <c r="D10875">
        <f>IF(B10875="","",HOUR(A10875))</f>
        <v/>
      </c>
      <c r="E10875">
        <f>IF(B10875="","",IF(INPUT!$I$1="","",IF(C10875&lt;(INT(INPUT!$I$1)-INPUT!$I$2),"Off Meds",IF(C10875&lt;=(INT(INPUT!$I$1)+INPUT!$I$2),"Washout","On Meds"))))</f>
        <v/>
      </c>
      <c r="F10875">
        <f>IF(B10875="","",1.509*(LN(B10875)^1.084-5.381))</f>
        <v/>
      </c>
      <c r="G10875">
        <f>IF(F10875="","",IF(F10875&lt;0,10*F10875^2,0))</f>
        <v/>
      </c>
      <c r="H10875">
        <f>IF(F10875="","",IF(F10875&gt;0,10*F10875^2,0))</f>
        <v/>
      </c>
    </row>
    <row r="10876">
      <c r="A10876">
        <f>Input!A10876</f>
        <v/>
      </c>
      <c r="B10876">
        <f>IF(ISNUMBER(Input!B10876),IF(AND(Input!B10876&gt;=20,Input!B10876&lt;=700),Input!B10876,""),"")</f>
        <v/>
      </c>
      <c r="C10876">
        <f>IF(B10876="","",INT(A10876))</f>
        <v/>
      </c>
      <c r="D10876">
        <f>IF(B10876="","",HOUR(A10876))</f>
        <v/>
      </c>
      <c r="E10876">
        <f>IF(B10876="","",IF(INPUT!$I$1="","",IF(C10876&lt;(INT(INPUT!$I$1)-INPUT!$I$2),"Off Meds",IF(C10876&lt;=(INT(INPUT!$I$1)+INPUT!$I$2),"Washout","On Meds"))))</f>
        <v/>
      </c>
      <c r="F10876">
        <f>IF(B10876="","",1.509*(LN(B10876)^1.084-5.381))</f>
        <v/>
      </c>
      <c r="G10876">
        <f>IF(F10876="","",IF(F10876&lt;0,10*F10876^2,0))</f>
        <v/>
      </c>
      <c r="H10876">
        <f>IF(F10876="","",IF(F10876&gt;0,10*F10876^2,0))</f>
        <v/>
      </c>
    </row>
    <row r="10877">
      <c r="A10877">
        <f>Input!A10877</f>
        <v/>
      </c>
      <c r="B10877">
        <f>IF(ISNUMBER(Input!B10877),IF(AND(Input!B10877&gt;=20,Input!B10877&lt;=700),Input!B10877,""),"")</f>
        <v/>
      </c>
      <c r="C10877">
        <f>IF(B10877="","",INT(A10877))</f>
        <v/>
      </c>
      <c r="D10877">
        <f>IF(B10877="","",HOUR(A10877))</f>
        <v/>
      </c>
      <c r="E10877">
        <f>IF(B10877="","",IF(INPUT!$I$1="","",IF(C10877&lt;(INT(INPUT!$I$1)-INPUT!$I$2),"Off Meds",IF(C10877&lt;=(INT(INPUT!$I$1)+INPUT!$I$2),"Washout","On Meds"))))</f>
        <v/>
      </c>
      <c r="F10877">
        <f>IF(B10877="","",1.509*(LN(B10877)^1.084-5.381))</f>
        <v/>
      </c>
      <c r="G10877">
        <f>IF(F10877="","",IF(F10877&lt;0,10*F10877^2,0))</f>
        <v/>
      </c>
      <c r="H10877">
        <f>IF(F10877="","",IF(F10877&gt;0,10*F10877^2,0))</f>
        <v/>
      </c>
    </row>
    <row r="10878">
      <c r="A10878">
        <f>Input!A10878</f>
        <v/>
      </c>
      <c r="B10878">
        <f>IF(ISNUMBER(Input!B10878),IF(AND(Input!B10878&gt;=20,Input!B10878&lt;=700),Input!B10878,""),"")</f>
        <v/>
      </c>
      <c r="C10878">
        <f>IF(B10878="","",INT(A10878))</f>
        <v/>
      </c>
      <c r="D10878">
        <f>IF(B10878="","",HOUR(A10878))</f>
        <v/>
      </c>
      <c r="E10878">
        <f>IF(B10878="","",IF(INPUT!$I$1="","",IF(C10878&lt;(INT(INPUT!$I$1)-INPUT!$I$2),"Off Meds",IF(C10878&lt;=(INT(INPUT!$I$1)+INPUT!$I$2),"Washout","On Meds"))))</f>
        <v/>
      </c>
      <c r="F10878">
        <f>IF(B10878="","",1.509*(LN(B10878)^1.084-5.381))</f>
        <v/>
      </c>
      <c r="G10878">
        <f>IF(F10878="","",IF(F10878&lt;0,10*F10878^2,0))</f>
        <v/>
      </c>
      <c r="H10878">
        <f>IF(F10878="","",IF(F10878&gt;0,10*F10878^2,0))</f>
        <v/>
      </c>
    </row>
    <row r="10879">
      <c r="A10879">
        <f>Input!A10879</f>
        <v/>
      </c>
      <c r="B10879">
        <f>IF(ISNUMBER(Input!B10879),IF(AND(Input!B10879&gt;=20,Input!B10879&lt;=700),Input!B10879,""),"")</f>
        <v/>
      </c>
      <c r="C10879">
        <f>IF(B10879="","",INT(A10879))</f>
        <v/>
      </c>
      <c r="D10879">
        <f>IF(B10879="","",HOUR(A10879))</f>
        <v/>
      </c>
      <c r="E10879">
        <f>IF(B10879="","",IF(INPUT!$I$1="","",IF(C10879&lt;(INT(INPUT!$I$1)-INPUT!$I$2),"Off Meds",IF(C10879&lt;=(INT(INPUT!$I$1)+INPUT!$I$2),"Washout","On Meds"))))</f>
        <v/>
      </c>
      <c r="F10879">
        <f>IF(B10879="","",1.509*(LN(B10879)^1.084-5.381))</f>
        <v/>
      </c>
      <c r="G10879">
        <f>IF(F10879="","",IF(F10879&lt;0,10*F10879^2,0))</f>
        <v/>
      </c>
      <c r="H10879">
        <f>IF(F10879="","",IF(F10879&gt;0,10*F10879^2,0))</f>
        <v/>
      </c>
    </row>
    <row r="10880">
      <c r="A10880">
        <f>Input!A10880</f>
        <v/>
      </c>
      <c r="B10880">
        <f>IF(ISNUMBER(Input!B10880),IF(AND(Input!B10880&gt;=20,Input!B10880&lt;=700),Input!B10880,""),"")</f>
        <v/>
      </c>
      <c r="C10880">
        <f>IF(B10880="","",INT(A10880))</f>
        <v/>
      </c>
      <c r="D10880">
        <f>IF(B10880="","",HOUR(A10880))</f>
        <v/>
      </c>
      <c r="E10880">
        <f>IF(B10880="","",IF(INPUT!$I$1="","",IF(C10880&lt;(INT(INPUT!$I$1)-INPUT!$I$2),"Off Meds",IF(C10880&lt;=(INT(INPUT!$I$1)+INPUT!$I$2),"Washout","On Meds"))))</f>
        <v/>
      </c>
      <c r="F10880">
        <f>IF(B10880="","",1.509*(LN(B10880)^1.084-5.381))</f>
        <v/>
      </c>
      <c r="G10880">
        <f>IF(F10880="","",IF(F10880&lt;0,10*F10880^2,0))</f>
        <v/>
      </c>
      <c r="H10880">
        <f>IF(F10880="","",IF(F10880&gt;0,10*F10880^2,0))</f>
        <v/>
      </c>
    </row>
    <row r="10881">
      <c r="A10881">
        <f>Input!A10881</f>
        <v/>
      </c>
      <c r="B10881">
        <f>IF(ISNUMBER(Input!B10881),IF(AND(Input!B10881&gt;=20,Input!B10881&lt;=700),Input!B10881,""),"")</f>
        <v/>
      </c>
      <c r="C10881">
        <f>IF(B10881="","",INT(A10881))</f>
        <v/>
      </c>
      <c r="D10881">
        <f>IF(B10881="","",HOUR(A10881))</f>
        <v/>
      </c>
      <c r="E10881">
        <f>IF(B10881="","",IF(INPUT!$I$1="","",IF(C10881&lt;(INT(INPUT!$I$1)-INPUT!$I$2),"Off Meds",IF(C10881&lt;=(INT(INPUT!$I$1)+INPUT!$I$2),"Washout","On Meds"))))</f>
        <v/>
      </c>
      <c r="F10881">
        <f>IF(B10881="","",1.509*(LN(B10881)^1.084-5.381))</f>
        <v/>
      </c>
      <c r="G10881">
        <f>IF(F10881="","",IF(F10881&lt;0,10*F10881^2,0))</f>
        <v/>
      </c>
      <c r="H10881">
        <f>IF(F10881="","",IF(F10881&gt;0,10*F10881^2,0))</f>
        <v/>
      </c>
    </row>
    <row r="10882">
      <c r="A10882">
        <f>Input!A10882</f>
        <v/>
      </c>
      <c r="B10882">
        <f>IF(ISNUMBER(Input!B10882),IF(AND(Input!B10882&gt;=20,Input!B10882&lt;=700),Input!B10882,""),"")</f>
        <v/>
      </c>
      <c r="C10882">
        <f>IF(B10882="","",INT(A10882))</f>
        <v/>
      </c>
      <c r="D10882">
        <f>IF(B10882="","",HOUR(A10882))</f>
        <v/>
      </c>
      <c r="E10882">
        <f>IF(B10882="","",IF(INPUT!$I$1="","",IF(C10882&lt;(INT(INPUT!$I$1)-INPUT!$I$2),"Off Meds",IF(C10882&lt;=(INT(INPUT!$I$1)+INPUT!$I$2),"Washout","On Meds"))))</f>
        <v/>
      </c>
      <c r="F10882">
        <f>IF(B10882="","",1.509*(LN(B10882)^1.084-5.381))</f>
        <v/>
      </c>
      <c r="G10882">
        <f>IF(F10882="","",IF(F10882&lt;0,10*F10882^2,0))</f>
        <v/>
      </c>
      <c r="H10882">
        <f>IF(F10882="","",IF(F10882&gt;0,10*F10882^2,0))</f>
        <v/>
      </c>
    </row>
    <row r="10883">
      <c r="A10883">
        <f>Input!A10883</f>
        <v/>
      </c>
      <c r="B10883">
        <f>IF(ISNUMBER(Input!B10883),IF(AND(Input!B10883&gt;=20,Input!B10883&lt;=700),Input!B10883,""),"")</f>
        <v/>
      </c>
      <c r="C10883">
        <f>IF(B10883="","",INT(A10883))</f>
        <v/>
      </c>
      <c r="D10883">
        <f>IF(B10883="","",HOUR(A10883))</f>
        <v/>
      </c>
      <c r="E10883">
        <f>IF(B10883="","",IF(INPUT!$I$1="","",IF(C10883&lt;(INT(INPUT!$I$1)-INPUT!$I$2),"Off Meds",IF(C10883&lt;=(INT(INPUT!$I$1)+INPUT!$I$2),"Washout","On Meds"))))</f>
        <v/>
      </c>
      <c r="F10883">
        <f>IF(B10883="","",1.509*(LN(B10883)^1.084-5.381))</f>
        <v/>
      </c>
      <c r="G10883">
        <f>IF(F10883="","",IF(F10883&lt;0,10*F10883^2,0))</f>
        <v/>
      </c>
      <c r="H10883">
        <f>IF(F10883="","",IF(F10883&gt;0,10*F10883^2,0))</f>
        <v/>
      </c>
    </row>
    <row r="10884">
      <c r="A10884">
        <f>Input!A10884</f>
        <v/>
      </c>
      <c r="B10884">
        <f>IF(ISNUMBER(Input!B10884),IF(AND(Input!B10884&gt;=20,Input!B10884&lt;=700),Input!B10884,""),"")</f>
        <v/>
      </c>
      <c r="C10884">
        <f>IF(B10884="","",INT(A10884))</f>
        <v/>
      </c>
      <c r="D10884">
        <f>IF(B10884="","",HOUR(A10884))</f>
        <v/>
      </c>
      <c r="E10884">
        <f>IF(B10884="","",IF(INPUT!$I$1="","",IF(C10884&lt;(INT(INPUT!$I$1)-INPUT!$I$2),"Off Meds",IF(C10884&lt;=(INT(INPUT!$I$1)+INPUT!$I$2),"Washout","On Meds"))))</f>
        <v/>
      </c>
      <c r="F10884">
        <f>IF(B10884="","",1.509*(LN(B10884)^1.084-5.381))</f>
        <v/>
      </c>
      <c r="G10884">
        <f>IF(F10884="","",IF(F10884&lt;0,10*F10884^2,0))</f>
        <v/>
      </c>
      <c r="H10884">
        <f>IF(F10884="","",IF(F10884&gt;0,10*F10884^2,0))</f>
        <v/>
      </c>
    </row>
    <row r="10885">
      <c r="A10885">
        <f>Input!A10885</f>
        <v/>
      </c>
      <c r="B10885">
        <f>IF(ISNUMBER(Input!B10885),IF(AND(Input!B10885&gt;=20,Input!B10885&lt;=700),Input!B10885,""),"")</f>
        <v/>
      </c>
      <c r="C10885">
        <f>IF(B10885="","",INT(A10885))</f>
        <v/>
      </c>
      <c r="D10885">
        <f>IF(B10885="","",HOUR(A10885))</f>
        <v/>
      </c>
      <c r="E10885">
        <f>IF(B10885="","",IF(INPUT!$I$1="","",IF(C10885&lt;(INT(INPUT!$I$1)-INPUT!$I$2),"Off Meds",IF(C10885&lt;=(INT(INPUT!$I$1)+INPUT!$I$2),"Washout","On Meds"))))</f>
        <v/>
      </c>
      <c r="F10885">
        <f>IF(B10885="","",1.509*(LN(B10885)^1.084-5.381))</f>
        <v/>
      </c>
      <c r="G10885">
        <f>IF(F10885="","",IF(F10885&lt;0,10*F10885^2,0))</f>
        <v/>
      </c>
      <c r="H10885">
        <f>IF(F10885="","",IF(F10885&gt;0,10*F10885^2,0))</f>
        <v/>
      </c>
    </row>
    <row r="10886">
      <c r="A10886">
        <f>Input!A10886</f>
        <v/>
      </c>
      <c r="B10886">
        <f>IF(ISNUMBER(Input!B10886),IF(AND(Input!B10886&gt;=20,Input!B10886&lt;=700),Input!B10886,""),"")</f>
        <v/>
      </c>
      <c r="C10886">
        <f>IF(B10886="","",INT(A10886))</f>
        <v/>
      </c>
      <c r="D10886">
        <f>IF(B10886="","",HOUR(A10886))</f>
        <v/>
      </c>
      <c r="E10886">
        <f>IF(B10886="","",IF(INPUT!$I$1="","",IF(C10886&lt;(INT(INPUT!$I$1)-INPUT!$I$2),"Off Meds",IF(C10886&lt;=(INT(INPUT!$I$1)+INPUT!$I$2),"Washout","On Meds"))))</f>
        <v/>
      </c>
      <c r="F10886">
        <f>IF(B10886="","",1.509*(LN(B10886)^1.084-5.381))</f>
        <v/>
      </c>
      <c r="G10886">
        <f>IF(F10886="","",IF(F10886&lt;0,10*F10886^2,0))</f>
        <v/>
      </c>
      <c r="H10886">
        <f>IF(F10886="","",IF(F10886&gt;0,10*F10886^2,0))</f>
        <v/>
      </c>
    </row>
    <row r="10887">
      <c r="A10887">
        <f>Input!A10887</f>
        <v/>
      </c>
      <c r="B10887">
        <f>IF(ISNUMBER(Input!B10887),IF(AND(Input!B10887&gt;=20,Input!B10887&lt;=700),Input!B10887,""),"")</f>
        <v/>
      </c>
      <c r="C10887">
        <f>IF(B10887="","",INT(A10887))</f>
        <v/>
      </c>
      <c r="D10887">
        <f>IF(B10887="","",HOUR(A10887))</f>
        <v/>
      </c>
      <c r="E10887">
        <f>IF(B10887="","",IF(INPUT!$I$1="","",IF(C10887&lt;(INT(INPUT!$I$1)-INPUT!$I$2),"Off Meds",IF(C10887&lt;=(INT(INPUT!$I$1)+INPUT!$I$2),"Washout","On Meds"))))</f>
        <v/>
      </c>
      <c r="F10887">
        <f>IF(B10887="","",1.509*(LN(B10887)^1.084-5.381))</f>
        <v/>
      </c>
      <c r="G10887">
        <f>IF(F10887="","",IF(F10887&lt;0,10*F10887^2,0))</f>
        <v/>
      </c>
      <c r="H10887">
        <f>IF(F10887="","",IF(F10887&gt;0,10*F10887^2,0))</f>
        <v/>
      </c>
    </row>
    <row r="10888">
      <c r="A10888">
        <f>Input!A10888</f>
        <v/>
      </c>
      <c r="B10888">
        <f>IF(ISNUMBER(Input!B10888),IF(AND(Input!B10888&gt;=20,Input!B10888&lt;=700),Input!B10888,""),"")</f>
        <v/>
      </c>
      <c r="C10888">
        <f>IF(B10888="","",INT(A10888))</f>
        <v/>
      </c>
      <c r="D10888">
        <f>IF(B10888="","",HOUR(A10888))</f>
        <v/>
      </c>
      <c r="E10888">
        <f>IF(B10888="","",IF(INPUT!$I$1="","",IF(C10888&lt;(INT(INPUT!$I$1)-INPUT!$I$2),"Off Meds",IF(C10888&lt;=(INT(INPUT!$I$1)+INPUT!$I$2),"Washout","On Meds"))))</f>
        <v/>
      </c>
      <c r="F10888">
        <f>IF(B10888="","",1.509*(LN(B10888)^1.084-5.381))</f>
        <v/>
      </c>
      <c r="G10888">
        <f>IF(F10888="","",IF(F10888&lt;0,10*F10888^2,0))</f>
        <v/>
      </c>
      <c r="H10888">
        <f>IF(F10888="","",IF(F10888&gt;0,10*F10888^2,0))</f>
        <v/>
      </c>
    </row>
    <row r="10889">
      <c r="A10889">
        <f>Input!A10889</f>
        <v/>
      </c>
      <c r="B10889">
        <f>IF(ISNUMBER(Input!B10889),IF(AND(Input!B10889&gt;=20,Input!B10889&lt;=700),Input!B10889,""),"")</f>
        <v/>
      </c>
      <c r="C10889">
        <f>IF(B10889="","",INT(A10889))</f>
        <v/>
      </c>
      <c r="D10889">
        <f>IF(B10889="","",HOUR(A10889))</f>
        <v/>
      </c>
      <c r="E10889">
        <f>IF(B10889="","",IF(INPUT!$I$1="","",IF(C10889&lt;(INT(INPUT!$I$1)-INPUT!$I$2),"Off Meds",IF(C10889&lt;=(INT(INPUT!$I$1)+INPUT!$I$2),"Washout","On Meds"))))</f>
        <v/>
      </c>
      <c r="F10889">
        <f>IF(B10889="","",1.509*(LN(B10889)^1.084-5.381))</f>
        <v/>
      </c>
      <c r="G10889">
        <f>IF(F10889="","",IF(F10889&lt;0,10*F10889^2,0))</f>
        <v/>
      </c>
      <c r="H10889">
        <f>IF(F10889="","",IF(F10889&gt;0,10*F10889^2,0))</f>
        <v/>
      </c>
    </row>
    <row r="10890">
      <c r="A10890">
        <f>Input!A10890</f>
        <v/>
      </c>
      <c r="B10890">
        <f>IF(ISNUMBER(Input!B10890),IF(AND(Input!B10890&gt;=20,Input!B10890&lt;=700),Input!B10890,""),"")</f>
        <v/>
      </c>
      <c r="C10890">
        <f>IF(B10890="","",INT(A10890))</f>
        <v/>
      </c>
      <c r="D10890">
        <f>IF(B10890="","",HOUR(A10890))</f>
        <v/>
      </c>
      <c r="E10890">
        <f>IF(B10890="","",IF(INPUT!$I$1="","",IF(C10890&lt;(INT(INPUT!$I$1)-INPUT!$I$2),"Off Meds",IF(C10890&lt;=(INT(INPUT!$I$1)+INPUT!$I$2),"Washout","On Meds"))))</f>
        <v/>
      </c>
      <c r="F10890">
        <f>IF(B10890="","",1.509*(LN(B10890)^1.084-5.381))</f>
        <v/>
      </c>
      <c r="G10890">
        <f>IF(F10890="","",IF(F10890&lt;0,10*F10890^2,0))</f>
        <v/>
      </c>
      <c r="H10890">
        <f>IF(F10890="","",IF(F10890&gt;0,10*F10890^2,0))</f>
        <v/>
      </c>
    </row>
    <row r="10891">
      <c r="A10891">
        <f>Input!A10891</f>
        <v/>
      </c>
      <c r="B10891">
        <f>IF(ISNUMBER(Input!B10891),IF(AND(Input!B10891&gt;=20,Input!B10891&lt;=700),Input!B10891,""),"")</f>
        <v/>
      </c>
      <c r="C10891">
        <f>IF(B10891="","",INT(A10891))</f>
        <v/>
      </c>
      <c r="D10891">
        <f>IF(B10891="","",HOUR(A10891))</f>
        <v/>
      </c>
      <c r="E10891">
        <f>IF(B10891="","",IF(INPUT!$I$1="","",IF(C10891&lt;(INT(INPUT!$I$1)-INPUT!$I$2),"Off Meds",IF(C10891&lt;=(INT(INPUT!$I$1)+INPUT!$I$2),"Washout","On Meds"))))</f>
        <v/>
      </c>
      <c r="F10891">
        <f>IF(B10891="","",1.509*(LN(B10891)^1.084-5.381))</f>
        <v/>
      </c>
      <c r="G10891">
        <f>IF(F10891="","",IF(F10891&lt;0,10*F10891^2,0))</f>
        <v/>
      </c>
      <c r="H10891">
        <f>IF(F10891="","",IF(F10891&gt;0,10*F10891^2,0))</f>
        <v/>
      </c>
    </row>
    <row r="10892">
      <c r="A10892">
        <f>Input!A10892</f>
        <v/>
      </c>
      <c r="B10892">
        <f>IF(ISNUMBER(Input!B10892),IF(AND(Input!B10892&gt;=20,Input!B10892&lt;=700),Input!B10892,""),"")</f>
        <v/>
      </c>
      <c r="C10892">
        <f>IF(B10892="","",INT(A10892))</f>
        <v/>
      </c>
      <c r="D10892">
        <f>IF(B10892="","",HOUR(A10892))</f>
        <v/>
      </c>
      <c r="E10892">
        <f>IF(B10892="","",IF(INPUT!$I$1="","",IF(C10892&lt;(INT(INPUT!$I$1)-INPUT!$I$2),"Off Meds",IF(C10892&lt;=(INT(INPUT!$I$1)+INPUT!$I$2),"Washout","On Meds"))))</f>
        <v/>
      </c>
      <c r="F10892">
        <f>IF(B10892="","",1.509*(LN(B10892)^1.084-5.381))</f>
        <v/>
      </c>
      <c r="G10892">
        <f>IF(F10892="","",IF(F10892&lt;0,10*F10892^2,0))</f>
        <v/>
      </c>
      <c r="H10892">
        <f>IF(F10892="","",IF(F10892&gt;0,10*F10892^2,0))</f>
        <v/>
      </c>
    </row>
    <row r="10893">
      <c r="A10893">
        <f>Input!A10893</f>
        <v/>
      </c>
      <c r="B10893">
        <f>IF(ISNUMBER(Input!B10893),IF(AND(Input!B10893&gt;=20,Input!B10893&lt;=700),Input!B10893,""),"")</f>
        <v/>
      </c>
      <c r="C10893">
        <f>IF(B10893="","",INT(A10893))</f>
        <v/>
      </c>
      <c r="D10893">
        <f>IF(B10893="","",HOUR(A10893))</f>
        <v/>
      </c>
      <c r="E10893">
        <f>IF(B10893="","",IF(INPUT!$I$1="","",IF(C10893&lt;(INT(INPUT!$I$1)-INPUT!$I$2),"Off Meds",IF(C10893&lt;=(INT(INPUT!$I$1)+INPUT!$I$2),"Washout","On Meds"))))</f>
        <v/>
      </c>
      <c r="F10893">
        <f>IF(B10893="","",1.509*(LN(B10893)^1.084-5.381))</f>
        <v/>
      </c>
      <c r="G10893">
        <f>IF(F10893="","",IF(F10893&lt;0,10*F10893^2,0))</f>
        <v/>
      </c>
      <c r="H10893">
        <f>IF(F10893="","",IF(F10893&gt;0,10*F10893^2,0))</f>
        <v/>
      </c>
    </row>
    <row r="10894">
      <c r="A10894">
        <f>Input!A10894</f>
        <v/>
      </c>
      <c r="B10894">
        <f>IF(ISNUMBER(Input!B10894),IF(AND(Input!B10894&gt;=20,Input!B10894&lt;=700),Input!B10894,""),"")</f>
        <v/>
      </c>
      <c r="C10894">
        <f>IF(B10894="","",INT(A10894))</f>
        <v/>
      </c>
      <c r="D10894">
        <f>IF(B10894="","",HOUR(A10894))</f>
        <v/>
      </c>
      <c r="E10894">
        <f>IF(B10894="","",IF(INPUT!$I$1="","",IF(C10894&lt;(INT(INPUT!$I$1)-INPUT!$I$2),"Off Meds",IF(C10894&lt;=(INT(INPUT!$I$1)+INPUT!$I$2),"Washout","On Meds"))))</f>
        <v/>
      </c>
      <c r="F10894">
        <f>IF(B10894="","",1.509*(LN(B10894)^1.084-5.381))</f>
        <v/>
      </c>
      <c r="G10894">
        <f>IF(F10894="","",IF(F10894&lt;0,10*F10894^2,0))</f>
        <v/>
      </c>
      <c r="H10894">
        <f>IF(F10894="","",IF(F10894&gt;0,10*F10894^2,0))</f>
        <v/>
      </c>
    </row>
    <row r="10895">
      <c r="A10895">
        <f>Input!A10895</f>
        <v/>
      </c>
      <c r="B10895">
        <f>IF(ISNUMBER(Input!B10895),IF(AND(Input!B10895&gt;=20,Input!B10895&lt;=700),Input!B10895,""),"")</f>
        <v/>
      </c>
      <c r="C10895">
        <f>IF(B10895="","",INT(A10895))</f>
        <v/>
      </c>
      <c r="D10895">
        <f>IF(B10895="","",HOUR(A10895))</f>
        <v/>
      </c>
      <c r="E10895">
        <f>IF(B10895="","",IF(INPUT!$I$1="","",IF(C10895&lt;(INT(INPUT!$I$1)-INPUT!$I$2),"Off Meds",IF(C10895&lt;=(INT(INPUT!$I$1)+INPUT!$I$2),"Washout","On Meds"))))</f>
        <v/>
      </c>
      <c r="F10895">
        <f>IF(B10895="","",1.509*(LN(B10895)^1.084-5.381))</f>
        <v/>
      </c>
      <c r="G10895">
        <f>IF(F10895="","",IF(F10895&lt;0,10*F10895^2,0))</f>
        <v/>
      </c>
      <c r="H10895">
        <f>IF(F10895="","",IF(F10895&gt;0,10*F10895^2,0))</f>
        <v/>
      </c>
    </row>
    <row r="10896">
      <c r="A10896">
        <f>Input!A10896</f>
        <v/>
      </c>
      <c r="B10896">
        <f>IF(ISNUMBER(Input!B10896),IF(AND(Input!B10896&gt;=20,Input!B10896&lt;=700),Input!B10896,""),"")</f>
        <v/>
      </c>
      <c r="C10896">
        <f>IF(B10896="","",INT(A10896))</f>
        <v/>
      </c>
      <c r="D10896">
        <f>IF(B10896="","",HOUR(A10896))</f>
        <v/>
      </c>
      <c r="E10896">
        <f>IF(B10896="","",IF(INPUT!$I$1="","",IF(C10896&lt;(INT(INPUT!$I$1)-INPUT!$I$2),"Off Meds",IF(C10896&lt;=(INT(INPUT!$I$1)+INPUT!$I$2),"Washout","On Meds"))))</f>
        <v/>
      </c>
      <c r="F10896">
        <f>IF(B10896="","",1.509*(LN(B10896)^1.084-5.381))</f>
        <v/>
      </c>
      <c r="G10896">
        <f>IF(F10896="","",IF(F10896&lt;0,10*F10896^2,0))</f>
        <v/>
      </c>
      <c r="H10896">
        <f>IF(F10896="","",IF(F10896&gt;0,10*F10896^2,0))</f>
        <v/>
      </c>
    </row>
    <row r="10897">
      <c r="A10897">
        <f>Input!A10897</f>
        <v/>
      </c>
      <c r="B10897">
        <f>IF(ISNUMBER(Input!B10897),IF(AND(Input!B10897&gt;=20,Input!B10897&lt;=700),Input!B10897,""),"")</f>
        <v/>
      </c>
      <c r="C10897">
        <f>IF(B10897="","",INT(A10897))</f>
        <v/>
      </c>
      <c r="D10897">
        <f>IF(B10897="","",HOUR(A10897))</f>
        <v/>
      </c>
      <c r="E10897">
        <f>IF(B10897="","",IF(INPUT!$I$1="","",IF(C10897&lt;(INT(INPUT!$I$1)-INPUT!$I$2),"Off Meds",IF(C10897&lt;=(INT(INPUT!$I$1)+INPUT!$I$2),"Washout","On Meds"))))</f>
        <v/>
      </c>
      <c r="F10897">
        <f>IF(B10897="","",1.509*(LN(B10897)^1.084-5.381))</f>
        <v/>
      </c>
      <c r="G10897">
        <f>IF(F10897="","",IF(F10897&lt;0,10*F10897^2,0))</f>
        <v/>
      </c>
      <c r="H10897">
        <f>IF(F10897="","",IF(F10897&gt;0,10*F10897^2,0))</f>
        <v/>
      </c>
    </row>
    <row r="10898">
      <c r="A10898">
        <f>Input!A10898</f>
        <v/>
      </c>
      <c r="B10898">
        <f>IF(ISNUMBER(Input!B10898),IF(AND(Input!B10898&gt;=20,Input!B10898&lt;=700),Input!B10898,""),"")</f>
        <v/>
      </c>
      <c r="C10898">
        <f>IF(B10898="","",INT(A10898))</f>
        <v/>
      </c>
      <c r="D10898">
        <f>IF(B10898="","",HOUR(A10898))</f>
        <v/>
      </c>
      <c r="E10898">
        <f>IF(B10898="","",IF(INPUT!$I$1="","",IF(C10898&lt;(INT(INPUT!$I$1)-INPUT!$I$2),"Off Meds",IF(C10898&lt;=(INT(INPUT!$I$1)+INPUT!$I$2),"Washout","On Meds"))))</f>
        <v/>
      </c>
      <c r="F10898">
        <f>IF(B10898="","",1.509*(LN(B10898)^1.084-5.381))</f>
        <v/>
      </c>
      <c r="G10898">
        <f>IF(F10898="","",IF(F10898&lt;0,10*F10898^2,0))</f>
        <v/>
      </c>
      <c r="H10898">
        <f>IF(F10898="","",IF(F10898&gt;0,10*F10898^2,0))</f>
        <v/>
      </c>
    </row>
    <row r="10899">
      <c r="A10899">
        <f>Input!A10899</f>
        <v/>
      </c>
      <c r="B10899">
        <f>IF(ISNUMBER(Input!B10899),IF(AND(Input!B10899&gt;=20,Input!B10899&lt;=700),Input!B10899,""),"")</f>
        <v/>
      </c>
      <c r="C10899">
        <f>IF(B10899="","",INT(A10899))</f>
        <v/>
      </c>
      <c r="D10899">
        <f>IF(B10899="","",HOUR(A10899))</f>
        <v/>
      </c>
      <c r="E10899">
        <f>IF(B10899="","",IF(INPUT!$I$1="","",IF(C10899&lt;(INT(INPUT!$I$1)-INPUT!$I$2),"Off Meds",IF(C10899&lt;=(INT(INPUT!$I$1)+INPUT!$I$2),"Washout","On Meds"))))</f>
        <v/>
      </c>
      <c r="F10899">
        <f>IF(B10899="","",1.509*(LN(B10899)^1.084-5.381))</f>
        <v/>
      </c>
      <c r="G10899">
        <f>IF(F10899="","",IF(F10899&lt;0,10*F10899^2,0))</f>
        <v/>
      </c>
      <c r="H10899">
        <f>IF(F10899="","",IF(F10899&gt;0,10*F10899^2,0))</f>
        <v/>
      </c>
    </row>
    <row r="10900">
      <c r="A10900">
        <f>Input!A10900</f>
        <v/>
      </c>
      <c r="B10900">
        <f>IF(ISNUMBER(Input!B10900),IF(AND(Input!B10900&gt;=20,Input!B10900&lt;=700),Input!B10900,""),"")</f>
        <v/>
      </c>
      <c r="C10900">
        <f>IF(B10900="","",INT(A10900))</f>
        <v/>
      </c>
      <c r="D10900">
        <f>IF(B10900="","",HOUR(A10900))</f>
        <v/>
      </c>
      <c r="E10900">
        <f>IF(B10900="","",IF(INPUT!$I$1="","",IF(C10900&lt;(INT(INPUT!$I$1)-INPUT!$I$2),"Off Meds",IF(C10900&lt;=(INT(INPUT!$I$1)+INPUT!$I$2),"Washout","On Meds"))))</f>
        <v/>
      </c>
      <c r="F10900">
        <f>IF(B10900="","",1.509*(LN(B10900)^1.084-5.381))</f>
        <v/>
      </c>
      <c r="G10900">
        <f>IF(F10900="","",IF(F10900&lt;0,10*F10900^2,0))</f>
        <v/>
      </c>
      <c r="H10900">
        <f>IF(F10900="","",IF(F10900&gt;0,10*F10900^2,0))</f>
        <v/>
      </c>
    </row>
    <row r="10901">
      <c r="A10901">
        <f>Input!A10901</f>
        <v/>
      </c>
      <c r="B10901">
        <f>IF(ISNUMBER(Input!B10901),IF(AND(Input!B10901&gt;=20,Input!B10901&lt;=700),Input!B10901,""),"")</f>
        <v/>
      </c>
      <c r="C10901">
        <f>IF(B10901="","",INT(A10901))</f>
        <v/>
      </c>
      <c r="D10901">
        <f>IF(B10901="","",HOUR(A10901))</f>
        <v/>
      </c>
      <c r="E10901">
        <f>IF(B10901="","",IF(INPUT!$I$1="","",IF(C10901&lt;(INT(INPUT!$I$1)-INPUT!$I$2),"Off Meds",IF(C10901&lt;=(INT(INPUT!$I$1)+INPUT!$I$2),"Washout","On Meds"))))</f>
        <v/>
      </c>
      <c r="F10901">
        <f>IF(B10901="","",1.509*(LN(B10901)^1.084-5.381))</f>
        <v/>
      </c>
      <c r="G10901">
        <f>IF(F10901="","",IF(F10901&lt;0,10*F10901^2,0))</f>
        <v/>
      </c>
      <c r="H10901">
        <f>IF(F10901="","",IF(F10901&gt;0,10*F10901^2,0))</f>
        <v/>
      </c>
    </row>
    <row r="10902">
      <c r="A10902">
        <f>Input!A10902</f>
        <v/>
      </c>
      <c r="B10902">
        <f>IF(ISNUMBER(Input!B10902),IF(AND(Input!B10902&gt;=20,Input!B10902&lt;=700),Input!B10902,""),"")</f>
        <v/>
      </c>
      <c r="C10902">
        <f>IF(B10902="","",INT(A10902))</f>
        <v/>
      </c>
      <c r="D10902">
        <f>IF(B10902="","",HOUR(A10902))</f>
        <v/>
      </c>
      <c r="E10902">
        <f>IF(B10902="","",IF(INPUT!$I$1="","",IF(C10902&lt;(INT(INPUT!$I$1)-INPUT!$I$2),"Off Meds",IF(C10902&lt;=(INT(INPUT!$I$1)+INPUT!$I$2),"Washout","On Meds"))))</f>
        <v/>
      </c>
      <c r="F10902">
        <f>IF(B10902="","",1.509*(LN(B10902)^1.084-5.381))</f>
        <v/>
      </c>
      <c r="G10902">
        <f>IF(F10902="","",IF(F10902&lt;0,10*F10902^2,0))</f>
        <v/>
      </c>
      <c r="H10902">
        <f>IF(F10902="","",IF(F10902&gt;0,10*F10902^2,0))</f>
        <v/>
      </c>
    </row>
    <row r="10903">
      <c r="A10903">
        <f>Input!A10903</f>
        <v/>
      </c>
      <c r="B10903">
        <f>IF(ISNUMBER(Input!B10903),IF(AND(Input!B10903&gt;=20,Input!B10903&lt;=700),Input!B10903,""),"")</f>
        <v/>
      </c>
      <c r="C10903">
        <f>IF(B10903="","",INT(A10903))</f>
        <v/>
      </c>
      <c r="D10903">
        <f>IF(B10903="","",HOUR(A10903))</f>
        <v/>
      </c>
      <c r="E10903">
        <f>IF(B10903="","",IF(INPUT!$I$1="","",IF(C10903&lt;(INT(INPUT!$I$1)-INPUT!$I$2),"Off Meds",IF(C10903&lt;=(INT(INPUT!$I$1)+INPUT!$I$2),"Washout","On Meds"))))</f>
        <v/>
      </c>
      <c r="F10903">
        <f>IF(B10903="","",1.509*(LN(B10903)^1.084-5.381))</f>
        <v/>
      </c>
      <c r="G10903">
        <f>IF(F10903="","",IF(F10903&lt;0,10*F10903^2,0))</f>
        <v/>
      </c>
      <c r="H10903">
        <f>IF(F10903="","",IF(F10903&gt;0,10*F10903^2,0))</f>
        <v/>
      </c>
    </row>
    <row r="10904">
      <c r="A10904">
        <f>Input!A10904</f>
        <v/>
      </c>
      <c r="B10904">
        <f>IF(ISNUMBER(Input!B10904),IF(AND(Input!B10904&gt;=20,Input!B10904&lt;=700),Input!B10904,""),"")</f>
        <v/>
      </c>
      <c r="C10904">
        <f>IF(B10904="","",INT(A10904))</f>
        <v/>
      </c>
      <c r="D10904">
        <f>IF(B10904="","",HOUR(A10904))</f>
        <v/>
      </c>
      <c r="E10904">
        <f>IF(B10904="","",IF(INPUT!$I$1="","",IF(C10904&lt;(INT(INPUT!$I$1)-INPUT!$I$2),"Off Meds",IF(C10904&lt;=(INT(INPUT!$I$1)+INPUT!$I$2),"Washout","On Meds"))))</f>
        <v/>
      </c>
      <c r="F10904">
        <f>IF(B10904="","",1.509*(LN(B10904)^1.084-5.381))</f>
        <v/>
      </c>
      <c r="G10904">
        <f>IF(F10904="","",IF(F10904&lt;0,10*F10904^2,0))</f>
        <v/>
      </c>
      <c r="H10904">
        <f>IF(F10904="","",IF(F10904&gt;0,10*F10904^2,0))</f>
        <v/>
      </c>
    </row>
    <row r="10905">
      <c r="A10905">
        <f>Input!A10905</f>
        <v/>
      </c>
      <c r="B10905">
        <f>IF(ISNUMBER(Input!B10905),IF(AND(Input!B10905&gt;=20,Input!B10905&lt;=700),Input!B10905,""),"")</f>
        <v/>
      </c>
      <c r="C10905">
        <f>IF(B10905="","",INT(A10905))</f>
        <v/>
      </c>
      <c r="D10905">
        <f>IF(B10905="","",HOUR(A10905))</f>
        <v/>
      </c>
      <c r="E10905">
        <f>IF(B10905="","",IF(INPUT!$I$1="","",IF(C10905&lt;(INT(INPUT!$I$1)-INPUT!$I$2),"Off Meds",IF(C10905&lt;=(INT(INPUT!$I$1)+INPUT!$I$2),"Washout","On Meds"))))</f>
        <v/>
      </c>
      <c r="F10905">
        <f>IF(B10905="","",1.509*(LN(B10905)^1.084-5.381))</f>
        <v/>
      </c>
      <c r="G10905">
        <f>IF(F10905="","",IF(F10905&lt;0,10*F10905^2,0))</f>
        <v/>
      </c>
      <c r="H10905">
        <f>IF(F10905="","",IF(F10905&gt;0,10*F10905^2,0))</f>
        <v/>
      </c>
    </row>
    <row r="10906">
      <c r="A10906">
        <f>Input!A10906</f>
        <v/>
      </c>
      <c r="B10906">
        <f>IF(ISNUMBER(Input!B10906),IF(AND(Input!B10906&gt;=20,Input!B10906&lt;=700),Input!B10906,""),"")</f>
        <v/>
      </c>
      <c r="C10906">
        <f>IF(B10906="","",INT(A10906))</f>
        <v/>
      </c>
      <c r="D10906">
        <f>IF(B10906="","",HOUR(A10906))</f>
        <v/>
      </c>
      <c r="E10906">
        <f>IF(B10906="","",IF(INPUT!$I$1="","",IF(C10906&lt;(INT(INPUT!$I$1)-INPUT!$I$2),"Off Meds",IF(C10906&lt;=(INT(INPUT!$I$1)+INPUT!$I$2),"Washout","On Meds"))))</f>
        <v/>
      </c>
      <c r="F10906">
        <f>IF(B10906="","",1.509*(LN(B10906)^1.084-5.381))</f>
        <v/>
      </c>
      <c r="G10906">
        <f>IF(F10906="","",IF(F10906&lt;0,10*F10906^2,0))</f>
        <v/>
      </c>
      <c r="H10906">
        <f>IF(F10906="","",IF(F10906&gt;0,10*F10906^2,0))</f>
        <v/>
      </c>
    </row>
    <row r="10907">
      <c r="A10907">
        <f>Input!A10907</f>
        <v/>
      </c>
      <c r="B10907">
        <f>IF(ISNUMBER(Input!B10907),IF(AND(Input!B10907&gt;=20,Input!B10907&lt;=700),Input!B10907,""),"")</f>
        <v/>
      </c>
      <c r="C10907">
        <f>IF(B10907="","",INT(A10907))</f>
        <v/>
      </c>
      <c r="D10907">
        <f>IF(B10907="","",HOUR(A10907))</f>
        <v/>
      </c>
      <c r="E10907">
        <f>IF(B10907="","",IF(INPUT!$I$1="","",IF(C10907&lt;(INT(INPUT!$I$1)-INPUT!$I$2),"Off Meds",IF(C10907&lt;=(INT(INPUT!$I$1)+INPUT!$I$2),"Washout","On Meds"))))</f>
        <v/>
      </c>
      <c r="F10907">
        <f>IF(B10907="","",1.509*(LN(B10907)^1.084-5.381))</f>
        <v/>
      </c>
      <c r="G10907">
        <f>IF(F10907="","",IF(F10907&lt;0,10*F10907^2,0))</f>
        <v/>
      </c>
      <c r="H10907">
        <f>IF(F10907="","",IF(F10907&gt;0,10*F10907^2,0))</f>
        <v/>
      </c>
    </row>
    <row r="10908">
      <c r="A10908">
        <f>Input!A10908</f>
        <v/>
      </c>
      <c r="B10908">
        <f>IF(ISNUMBER(Input!B10908),IF(AND(Input!B10908&gt;=20,Input!B10908&lt;=700),Input!B10908,""),"")</f>
        <v/>
      </c>
      <c r="C10908">
        <f>IF(B10908="","",INT(A10908))</f>
        <v/>
      </c>
      <c r="D10908">
        <f>IF(B10908="","",HOUR(A10908))</f>
        <v/>
      </c>
      <c r="E10908">
        <f>IF(B10908="","",IF(INPUT!$I$1="","",IF(C10908&lt;(INT(INPUT!$I$1)-INPUT!$I$2),"Off Meds",IF(C10908&lt;=(INT(INPUT!$I$1)+INPUT!$I$2),"Washout","On Meds"))))</f>
        <v/>
      </c>
      <c r="F10908">
        <f>IF(B10908="","",1.509*(LN(B10908)^1.084-5.381))</f>
        <v/>
      </c>
      <c r="G10908">
        <f>IF(F10908="","",IF(F10908&lt;0,10*F10908^2,0))</f>
        <v/>
      </c>
      <c r="H10908">
        <f>IF(F10908="","",IF(F10908&gt;0,10*F10908^2,0))</f>
        <v/>
      </c>
    </row>
    <row r="10909">
      <c r="A10909">
        <f>Input!A10909</f>
        <v/>
      </c>
      <c r="B10909">
        <f>IF(ISNUMBER(Input!B10909),IF(AND(Input!B10909&gt;=20,Input!B10909&lt;=700),Input!B10909,""),"")</f>
        <v/>
      </c>
      <c r="C10909">
        <f>IF(B10909="","",INT(A10909))</f>
        <v/>
      </c>
      <c r="D10909">
        <f>IF(B10909="","",HOUR(A10909))</f>
        <v/>
      </c>
      <c r="E10909">
        <f>IF(B10909="","",IF(INPUT!$I$1="","",IF(C10909&lt;(INT(INPUT!$I$1)-INPUT!$I$2),"Off Meds",IF(C10909&lt;=(INT(INPUT!$I$1)+INPUT!$I$2),"Washout","On Meds"))))</f>
        <v/>
      </c>
      <c r="F10909">
        <f>IF(B10909="","",1.509*(LN(B10909)^1.084-5.381))</f>
        <v/>
      </c>
      <c r="G10909">
        <f>IF(F10909="","",IF(F10909&lt;0,10*F10909^2,0))</f>
        <v/>
      </c>
      <c r="H10909">
        <f>IF(F10909="","",IF(F10909&gt;0,10*F10909^2,0))</f>
        <v/>
      </c>
    </row>
    <row r="10910">
      <c r="A10910">
        <f>Input!A10910</f>
        <v/>
      </c>
      <c r="B10910">
        <f>IF(ISNUMBER(Input!B10910),IF(AND(Input!B10910&gt;=20,Input!B10910&lt;=700),Input!B10910,""),"")</f>
        <v/>
      </c>
      <c r="C10910">
        <f>IF(B10910="","",INT(A10910))</f>
        <v/>
      </c>
      <c r="D10910">
        <f>IF(B10910="","",HOUR(A10910))</f>
        <v/>
      </c>
      <c r="E10910">
        <f>IF(B10910="","",IF(INPUT!$I$1="","",IF(C10910&lt;(INT(INPUT!$I$1)-INPUT!$I$2),"Off Meds",IF(C10910&lt;=(INT(INPUT!$I$1)+INPUT!$I$2),"Washout","On Meds"))))</f>
        <v/>
      </c>
      <c r="F10910">
        <f>IF(B10910="","",1.509*(LN(B10910)^1.084-5.381))</f>
        <v/>
      </c>
      <c r="G10910">
        <f>IF(F10910="","",IF(F10910&lt;0,10*F10910^2,0))</f>
        <v/>
      </c>
      <c r="H10910">
        <f>IF(F10910="","",IF(F10910&gt;0,10*F10910^2,0))</f>
        <v/>
      </c>
    </row>
    <row r="10911">
      <c r="A10911">
        <f>Input!A10911</f>
        <v/>
      </c>
      <c r="B10911">
        <f>IF(ISNUMBER(Input!B10911),IF(AND(Input!B10911&gt;=20,Input!B10911&lt;=700),Input!B10911,""),"")</f>
        <v/>
      </c>
      <c r="C10911">
        <f>IF(B10911="","",INT(A10911))</f>
        <v/>
      </c>
      <c r="D10911">
        <f>IF(B10911="","",HOUR(A10911))</f>
        <v/>
      </c>
      <c r="E10911">
        <f>IF(B10911="","",IF(INPUT!$I$1="","",IF(C10911&lt;(INT(INPUT!$I$1)-INPUT!$I$2),"Off Meds",IF(C10911&lt;=(INT(INPUT!$I$1)+INPUT!$I$2),"Washout","On Meds"))))</f>
        <v/>
      </c>
      <c r="F10911">
        <f>IF(B10911="","",1.509*(LN(B10911)^1.084-5.381))</f>
        <v/>
      </c>
      <c r="G10911">
        <f>IF(F10911="","",IF(F10911&lt;0,10*F10911^2,0))</f>
        <v/>
      </c>
      <c r="H10911">
        <f>IF(F10911="","",IF(F10911&gt;0,10*F10911^2,0))</f>
        <v/>
      </c>
    </row>
    <row r="10912">
      <c r="A10912">
        <f>Input!A10912</f>
        <v/>
      </c>
      <c r="B10912">
        <f>IF(ISNUMBER(Input!B10912),IF(AND(Input!B10912&gt;=20,Input!B10912&lt;=700),Input!B10912,""),"")</f>
        <v/>
      </c>
      <c r="C10912">
        <f>IF(B10912="","",INT(A10912))</f>
        <v/>
      </c>
      <c r="D10912">
        <f>IF(B10912="","",HOUR(A10912))</f>
        <v/>
      </c>
      <c r="E10912">
        <f>IF(B10912="","",IF(INPUT!$I$1="","",IF(C10912&lt;(INT(INPUT!$I$1)-INPUT!$I$2),"Off Meds",IF(C10912&lt;=(INT(INPUT!$I$1)+INPUT!$I$2),"Washout","On Meds"))))</f>
        <v/>
      </c>
      <c r="F10912">
        <f>IF(B10912="","",1.509*(LN(B10912)^1.084-5.381))</f>
        <v/>
      </c>
      <c r="G10912">
        <f>IF(F10912="","",IF(F10912&lt;0,10*F10912^2,0))</f>
        <v/>
      </c>
      <c r="H10912">
        <f>IF(F10912="","",IF(F10912&gt;0,10*F10912^2,0))</f>
        <v/>
      </c>
    </row>
    <row r="10913">
      <c r="A10913">
        <f>Input!A10913</f>
        <v/>
      </c>
      <c r="B10913">
        <f>IF(ISNUMBER(Input!B10913),IF(AND(Input!B10913&gt;=20,Input!B10913&lt;=700),Input!B10913,""),"")</f>
        <v/>
      </c>
      <c r="C10913">
        <f>IF(B10913="","",INT(A10913))</f>
        <v/>
      </c>
      <c r="D10913">
        <f>IF(B10913="","",HOUR(A10913))</f>
        <v/>
      </c>
      <c r="E10913">
        <f>IF(B10913="","",IF(INPUT!$I$1="","",IF(C10913&lt;(INT(INPUT!$I$1)-INPUT!$I$2),"Off Meds",IF(C10913&lt;=(INT(INPUT!$I$1)+INPUT!$I$2),"Washout","On Meds"))))</f>
        <v/>
      </c>
      <c r="F10913">
        <f>IF(B10913="","",1.509*(LN(B10913)^1.084-5.381))</f>
        <v/>
      </c>
      <c r="G10913">
        <f>IF(F10913="","",IF(F10913&lt;0,10*F10913^2,0))</f>
        <v/>
      </c>
      <c r="H10913">
        <f>IF(F10913="","",IF(F10913&gt;0,10*F10913^2,0))</f>
        <v/>
      </c>
    </row>
    <row r="10914">
      <c r="A10914">
        <f>Input!A10914</f>
        <v/>
      </c>
      <c r="B10914">
        <f>IF(ISNUMBER(Input!B10914),IF(AND(Input!B10914&gt;=20,Input!B10914&lt;=700),Input!B10914,""),"")</f>
        <v/>
      </c>
      <c r="C10914">
        <f>IF(B10914="","",INT(A10914))</f>
        <v/>
      </c>
      <c r="D10914">
        <f>IF(B10914="","",HOUR(A10914))</f>
        <v/>
      </c>
      <c r="E10914">
        <f>IF(B10914="","",IF(INPUT!$I$1="","",IF(C10914&lt;(INT(INPUT!$I$1)-INPUT!$I$2),"Off Meds",IF(C10914&lt;=(INT(INPUT!$I$1)+INPUT!$I$2),"Washout","On Meds"))))</f>
        <v/>
      </c>
      <c r="F10914">
        <f>IF(B10914="","",1.509*(LN(B10914)^1.084-5.381))</f>
        <v/>
      </c>
      <c r="G10914">
        <f>IF(F10914="","",IF(F10914&lt;0,10*F10914^2,0))</f>
        <v/>
      </c>
      <c r="H10914">
        <f>IF(F10914="","",IF(F10914&gt;0,10*F10914^2,0))</f>
        <v/>
      </c>
    </row>
    <row r="10915">
      <c r="A10915">
        <f>Input!A10915</f>
        <v/>
      </c>
      <c r="B10915">
        <f>IF(ISNUMBER(Input!B10915),IF(AND(Input!B10915&gt;=20,Input!B10915&lt;=700),Input!B10915,""),"")</f>
        <v/>
      </c>
      <c r="C10915">
        <f>IF(B10915="","",INT(A10915))</f>
        <v/>
      </c>
      <c r="D10915">
        <f>IF(B10915="","",HOUR(A10915))</f>
        <v/>
      </c>
      <c r="E10915">
        <f>IF(B10915="","",IF(INPUT!$I$1="","",IF(C10915&lt;(INT(INPUT!$I$1)-INPUT!$I$2),"Off Meds",IF(C10915&lt;=(INT(INPUT!$I$1)+INPUT!$I$2),"Washout","On Meds"))))</f>
        <v/>
      </c>
      <c r="F10915">
        <f>IF(B10915="","",1.509*(LN(B10915)^1.084-5.381))</f>
        <v/>
      </c>
      <c r="G10915">
        <f>IF(F10915="","",IF(F10915&lt;0,10*F10915^2,0))</f>
        <v/>
      </c>
      <c r="H10915">
        <f>IF(F10915="","",IF(F10915&gt;0,10*F10915^2,0))</f>
        <v/>
      </c>
    </row>
    <row r="10916">
      <c r="A10916">
        <f>Input!A10916</f>
        <v/>
      </c>
      <c r="B10916">
        <f>IF(ISNUMBER(Input!B10916),IF(AND(Input!B10916&gt;=20,Input!B10916&lt;=700),Input!B10916,""),"")</f>
        <v/>
      </c>
      <c r="C10916">
        <f>IF(B10916="","",INT(A10916))</f>
        <v/>
      </c>
      <c r="D10916">
        <f>IF(B10916="","",HOUR(A10916))</f>
        <v/>
      </c>
      <c r="E10916">
        <f>IF(B10916="","",IF(INPUT!$I$1="","",IF(C10916&lt;(INT(INPUT!$I$1)-INPUT!$I$2),"Off Meds",IF(C10916&lt;=(INT(INPUT!$I$1)+INPUT!$I$2),"Washout","On Meds"))))</f>
        <v/>
      </c>
      <c r="F10916">
        <f>IF(B10916="","",1.509*(LN(B10916)^1.084-5.381))</f>
        <v/>
      </c>
      <c r="G10916">
        <f>IF(F10916="","",IF(F10916&lt;0,10*F10916^2,0))</f>
        <v/>
      </c>
      <c r="H10916">
        <f>IF(F10916="","",IF(F10916&gt;0,10*F10916^2,0))</f>
        <v/>
      </c>
    </row>
    <row r="10917">
      <c r="A10917">
        <f>Input!A10917</f>
        <v/>
      </c>
      <c r="B10917">
        <f>IF(ISNUMBER(Input!B10917),IF(AND(Input!B10917&gt;=20,Input!B10917&lt;=700),Input!B10917,""),"")</f>
        <v/>
      </c>
      <c r="C10917">
        <f>IF(B10917="","",INT(A10917))</f>
        <v/>
      </c>
      <c r="D10917">
        <f>IF(B10917="","",HOUR(A10917))</f>
        <v/>
      </c>
      <c r="E10917">
        <f>IF(B10917="","",IF(INPUT!$I$1="","",IF(C10917&lt;(INT(INPUT!$I$1)-INPUT!$I$2),"Off Meds",IF(C10917&lt;=(INT(INPUT!$I$1)+INPUT!$I$2),"Washout","On Meds"))))</f>
        <v/>
      </c>
      <c r="F10917">
        <f>IF(B10917="","",1.509*(LN(B10917)^1.084-5.381))</f>
        <v/>
      </c>
      <c r="G10917">
        <f>IF(F10917="","",IF(F10917&lt;0,10*F10917^2,0))</f>
        <v/>
      </c>
      <c r="H10917">
        <f>IF(F10917="","",IF(F10917&gt;0,10*F10917^2,0))</f>
        <v/>
      </c>
    </row>
    <row r="10918">
      <c r="A10918">
        <f>Input!A10918</f>
        <v/>
      </c>
      <c r="B10918">
        <f>IF(ISNUMBER(Input!B10918),IF(AND(Input!B10918&gt;=20,Input!B10918&lt;=700),Input!B10918,""),"")</f>
        <v/>
      </c>
      <c r="C10918">
        <f>IF(B10918="","",INT(A10918))</f>
        <v/>
      </c>
      <c r="D10918">
        <f>IF(B10918="","",HOUR(A10918))</f>
        <v/>
      </c>
      <c r="E10918">
        <f>IF(B10918="","",IF(INPUT!$I$1="","",IF(C10918&lt;(INT(INPUT!$I$1)-INPUT!$I$2),"Off Meds",IF(C10918&lt;=(INT(INPUT!$I$1)+INPUT!$I$2),"Washout","On Meds"))))</f>
        <v/>
      </c>
      <c r="F10918">
        <f>IF(B10918="","",1.509*(LN(B10918)^1.084-5.381))</f>
        <v/>
      </c>
      <c r="G10918">
        <f>IF(F10918="","",IF(F10918&lt;0,10*F10918^2,0))</f>
        <v/>
      </c>
      <c r="H10918">
        <f>IF(F10918="","",IF(F10918&gt;0,10*F10918^2,0))</f>
        <v/>
      </c>
    </row>
    <row r="10919">
      <c r="A10919">
        <f>Input!A10919</f>
        <v/>
      </c>
      <c r="B10919">
        <f>IF(ISNUMBER(Input!B10919),IF(AND(Input!B10919&gt;=20,Input!B10919&lt;=700),Input!B10919,""),"")</f>
        <v/>
      </c>
      <c r="C10919">
        <f>IF(B10919="","",INT(A10919))</f>
        <v/>
      </c>
      <c r="D10919">
        <f>IF(B10919="","",HOUR(A10919))</f>
        <v/>
      </c>
      <c r="E10919">
        <f>IF(B10919="","",IF(INPUT!$I$1="","",IF(C10919&lt;(INT(INPUT!$I$1)-INPUT!$I$2),"Off Meds",IF(C10919&lt;=(INT(INPUT!$I$1)+INPUT!$I$2),"Washout","On Meds"))))</f>
        <v/>
      </c>
      <c r="F10919">
        <f>IF(B10919="","",1.509*(LN(B10919)^1.084-5.381))</f>
        <v/>
      </c>
      <c r="G10919">
        <f>IF(F10919="","",IF(F10919&lt;0,10*F10919^2,0))</f>
        <v/>
      </c>
      <c r="H10919">
        <f>IF(F10919="","",IF(F10919&gt;0,10*F10919^2,0))</f>
        <v/>
      </c>
    </row>
    <row r="10920">
      <c r="A10920">
        <f>Input!A10920</f>
        <v/>
      </c>
      <c r="B10920">
        <f>IF(ISNUMBER(Input!B10920),IF(AND(Input!B10920&gt;=20,Input!B10920&lt;=700),Input!B10920,""),"")</f>
        <v/>
      </c>
      <c r="C10920">
        <f>IF(B10920="","",INT(A10920))</f>
        <v/>
      </c>
      <c r="D10920">
        <f>IF(B10920="","",HOUR(A10920))</f>
        <v/>
      </c>
      <c r="E10920">
        <f>IF(B10920="","",IF(INPUT!$I$1="","",IF(C10920&lt;(INT(INPUT!$I$1)-INPUT!$I$2),"Off Meds",IF(C10920&lt;=(INT(INPUT!$I$1)+INPUT!$I$2),"Washout","On Meds"))))</f>
        <v/>
      </c>
      <c r="F10920">
        <f>IF(B10920="","",1.509*(LN(B10920)^1.084-5.381))</f>
        <v/>
      </c>
      <c r="G10920">
        <f>IF(F10920="","",IF(F10920&lt;0,10*F10920^2,0))</f>
        <v/>
      </c>
      <c r="H10920">
        <f>IF(F10920="","",IF(F10920&gt;0,10*F10920^2,0))</f>
        <v/>
      </c>
    </row>
    <row r="10921">
      <c r="A10921">
        <f>Input!A10921</f>
        <v/>
      </c>
      <c r="B10921">
        <f>IF(ISNUMBER(Input!B10921),IF(AND(Input!B10921&gt;=20,Input!B10921&lt;=700),Input!B10921,""),"")</f>
        <v/>
      </c>
      <c r="C10921">
        <f>IF(B10921="","",INT(A10921))</f>
        <v/>
      </c>
      <c r="D10921">
        <f>IF(B10921="","",HOUR(A10921))</f>
        <v/>
      </c>
      <c r="E10921">
        <f>IF(B10921="","",IF(INPUT!$I$1="","",IF(C10921&lt;(INT(INPUT!$I$1)-INPUT!$I$2),"Off Meds",IF(C10921&lt;=(INT(INPUT!$I$1)+INPUT!$I$2),"Washout","On Meds"))))</f>
        <v/>
      </c>
      <c r="F10921">
        <f>IF(B10921="","",1.509*(LN(B10921)^1.084-5.381))</f>
        <v/>
      </c>
      <c r="G10921">
        <f>IF(F10921="","",IF(F10921&lt;0,10*F10921^2,0))</f>
        <v/>
      </c>
      <c r="H10921">
        <f>IF(F10921="","",IF(F10921&gt;0,10*F10921^2,0))</f>
        <v/>
      </c>
    </row>
    <row r="10922">
      <c r="A10922">
        <f>Input!A10922</f>
        <v/>
      </c>
      <c r="B10922">
        <f>IF(ISNUMBER(Input!B10922),IF(AND(Input!B10922&gt;=20,Input!B10922&lt;=700),Input!B10922,""),"")</f>
        <v/>
      </c>
      <c r="C10922">
        <f>IF(B10922="","",INT(A10922))</f>
        <v/>
      </c>
      <c r="D10922">
        <f>IF(B10922="","",HOUR(A10922))</f>
        <v/>
      </c>
      <c r="E10922">
        <f>IF(B10922="","",IF(INPUT!$I$1="","",IF(C10922&lt;(INT(INPUT!$I$1)-INPUT!$I$2),"Off Meds",IF(C10922&lt;=(INT(INPUT!$I$1)+INPUT!$I$2),"Washout","On Meds"))))</f>
        <v/>
      </c>
      <c r="F10922">
        <f>IF(B10922="","",1.509*(LN(B10922)^1.084-5.381))</f>
        <v/>
      </c>
      <c r="G10922">
        <f>IF(F10922="","",IF(F10922&lt;0,10*F10922^2,0))</f>
        <v/>
      </c>
      <c r="H10922">
        <f>IF(F10922="","",IF(F10922&gt;0,10*F10922^2,0))</f>
        <v/>
      </c>
    </row>
    <row r="10923">
      <c r="A10923">
        <f>Input!A10923</f>
        <v/>
      </c>
      <c r="B10923">
        <f>IF(ISNUMBER(Input!B10923),IF(AND(Input!B10923&gt;=20,Input!B10923&lt;=700),Input!B10923,""),"")</f>
        <v/>
      </c>
      <c r="C10923">
        <f>IF(B10923="","",INT(A10923))</f>
        <v/>
      </c>
      <c r="D10923">
        <f>IF(B10923="","",HOUR(A10923))</f>
        <v/>
      </c>
      <c r="E10923">
        <f>IF(B10923="","",IF(INPUT!$I$1="","",IF(C10923&lt;(INT(INPUT!$I$1)-INPUT!$I$2),"Off Meds",IF(C10923&lt;=(INT(INPUT!$I$1)+INPUT!$I$2),"Washout","On Meds"))))</f>
        <v/>
      </c>
      <c r="F10923">
        <f>IF(B10923="","",1.509*(LN(B10923)^1.084-5.381))</f>
        <v/>
      </c>
      <c r="G10923">
        <f>IF(F10923="","",IF(F10923&lt;0,10*F10923^2,0))</f>
        <v/>
      </c>
      <c r="H10923">
        <f>IF(F10923="","",IF(F10923&gt;0,10*F10923^2,0))</f>
        <v/>
      </c>
    </row>
    <row r="10924">
      <c r="A10924">
        <f>Input!A10924</f>
        <v/>
      </c>
      <c r="B10924">
        <f>IF(ISNUMBER(Input!B10924),IF(AND(Input!B10924&gt;=20,Input!B10924&lt;=700),Input!B10924,""),"")</f>
        <v/>
      </c>
      <c r="C10924">
        <f>IF(B10924="","",INT(A10924))</f>
        <v/>
      </c>
      <c r="D10924">
        <f>IF(B10924="","",HOUR(A10924))</f>
        <v/>
      </c>
      <c r="E10924">
        <f>IF(B10924="","",IF(INPUT!$I$1="","",IF(C10924&lt;(INT(INPUT!$I$1)-INPUT!$I$2),"Off Meds",IF(C10924&lt;=(INT(INPUT!$I$1)+INPUT!$I$2),"Washout","On Meds"))))</f>
        <v/>
      </c>
      <c r="F10924">
        <f>IF(B10924="","",1.509*(LN(B10924)^1.084-5.381))</f>
        <v/>
      </c>
      <c r="G10924">
        <f>IF(F10924="","",IF(F10924&lt;0,10*F10924^2,0))</f>
        <v/>
      </c>
      <c r="H10924">
        <f>IF(F10924="","",IF(F10924&gt;0,10*F10924^2,0))</f>
        <v/>
      </c>
    </row>
    <row r="10925">
      <c r="A10925">
        <f>Input!A10925</f>
        <v/>
      </c>
      <c r="B10925">
        <f>IF(ISNUMBER(Input!B10925),IF(AND(Input!B10925&gt;=20,Input!B10925&lt;=700),Input!B10925,""),"")</f>
        <v/>
      </c>
      <c r="C10925">
        <f>IF(B10925="","",INT(A10925))</f>
        <v/>
      </c>
      <c r="D10925">
        <f>IF(B10925="","",HOUR(A10925))</f>
        <v/>
      </c>
      <c r="E10925">
        <f>IF(B10925="","",IF(INPUT!$I$1="","",IF(C10925&lt;(INT(INPUT!$I$1)-INPUT!$I$2),"Off Meds",IF(C10925&lt;=(INT(INPUT!$I$1)+INPUT!$I$2),"Washout","On Meds"))))</f>
        <v/>
      </c>
      <c r="F10925">
        <f>IF(B10925="","",1.509*(LN(B10925)^1.084-5.381))</f>
        <v/>
      </c>
      <c r="G10925">
        <f>IF(F10925="","",IF(F10925&lt;0,10*F10925^2,0))</f>
        <v/>
      </c>
      <c r="H10925">
        <f>IF(F10925="","",IF(F10925&gt;0,10*F10925^2,0))</f>
        <v/>
      </c>
    </row>
    <row r="10926">
      <c r="A10926">
        <f>Input!A10926</f>
        <v/>
      </c>
      <c r="B10926">
        <f>IF(ISNUMBER(Input!B10926),IF(AND(Input!B10926&gt;=20,Input!B10926&lt;=700),Input!B10926,""),"")</f>
        <v/>
      </c>
      <c r="C10926">
        <f>IF(B10926="","",INT(A10926))</f>
        <v/>
      </c>
      <c r="D10926">
        <f>IF(B10926="","",HOUR(A10926))</f>
        <v/>
      </c>
      <c r="E10926">
        <f>IF(B10926="","",IF(INPUT!$I$1="","",IF(C10926&lt;(INT(INPUT!$I$1)-INPUT!$I$2),"Off Meds",IF(C10926&lt;=(INT(INPUT!$I$1)+INPUT!$I$2),"Washout","On Meds"))))</f>
        <v/>
      </c>
      <c r="F10926">
        <f>IF(B10926="","",1.509*(LN(B10926)^1.084-5.381))</f>
        <v/>
      </c>
      <c r="G10926">
        <f>IF(F10926="","",IF(F10926&lt;0,10*F10926^2,0))</f>
        <v/>
      </c>
      <c r="H10926">
        <f>IF(F10926="","",IF(F10926&gt;0,10*F10926^2,0))</f>
        <v/>
      </c>
    </row>
    <row r="10927">
      <c r="A10927">
        <f>Input!A10927</f>
        <v/>
      </c>
      <c r="B10927">
        <f>IF(ISNUMBER(Input!B10927),IF(AND(Input!B10927&gt;=20,Input!B10927&lt;=700),Input!B10927,""),"")</f>
        <v/>
      </c>
      <c r="C10927">
        <f>IF(B10927="","",INT(A10927))</f>
        <v/>
      </c>
      <c r="D10927">
        <f>IF(B10927="","",HOUR(A10927))</f>
        <v/>
      </c>
      <c r="E10927">
        <f>IF(B10927="","",IF(INPUT!$I$1="","",IF(C10927&lt;(INT(INPUT!$I$1)-INPUT!$I$2),"Off Meds",IF(C10927&lt;=(INT(INPUT!$I$1)+INPUT!$I$2),"Washout","On Meds"))))</f>
        <v/>
      </c>
      <c r="F10927">
        <f>IF(B10927="","",1.509*(LN(B10927)^1.084-5.381))</f>
        <v/>
      </c>
      <c r="G10927">
        <f>IF(F10927="","",IF(F10927&lt;0,10*F10927^2,0))</f>
        <v/>
      </c>
      <c r="H10927">
        <f>IF(F10927="","",IF(F10927&gt;0,10*F10927^2,0))</f>
        <v/>
      </c>
    </row>
    <row r="10928">
      <c r="A10928">
        <f>Input!A10928</f>
        <v/>
      </c>
      <c r="B10928">
        <f>IF(ISNUMBER(Input!B10928),IF(AND(Input!B10928&gt;=20,Input!B10928&lt;=700),Input!B10928,""),"")</f>
        <v/>
      </c>
      <c r="C10928">
        <f>IF(B10928="","",INT(A10928))</f>
        <v/>
      </c>
      <c r="D10928">
        <f>IF(B10928="","",HOUR(A10928))</f>
        <v/>
      </c>
      <c r="E10928">
        <f>IF(B10928="","",IF(INPUT!$I$1="","",IF(C10928&lt;(INT(INPUT!$I$1)-INPUT!$I$2),"Off Meds",IF(C10928&lt;=(INT(INPUT!$I$1)+INPUT!$I$2),"Washout","On Meds"))))</f>
        <v/>
      </c>
      <c r="F10928">
        <f>IF(B10928="","",1.509*(LN(B10928)^1.084-5.381))</f>
        <v/>
      </c>
      <c r="G10928">
        <f>IF(F10928="","",IF(F10928&lt;0,10*F10928^2,0))</f>
        <v/>
      </c>
      <c r="H10928">
        <f>IF(F10928="","",IF(F10928&gt;0,10*F10928^2,0))</f>
        <v/>
      </c>
    </row>
    <row r="10929">
      <c r="A10929">
        <f>Input!A10929</f>
        <v/>
      </c>
      <c r="B10929">
        <f>IF(ISNUMBER(Input!B10929),IF(AND(Input!B10929&gt;=20,Input!B10929&lt;=700),Input!B10929,""),"")</f>
        <v/>
      </c>
      <c r="C10929">
        <f>IF(B10929="","",INT(A10929))</f>
        <v/>
      </c>
      <c r="D10929">
        <f>IF(B10929="","",HOUR(A10929))</f>
        <v/>
      </c>
      <c r="E10929">
        <f>IF(B10929="","",IF(INPUT!$I$1="","",IF(C10929&lt;(INT(INPUT!$I$1)-INPUT!$I$2),"Off Meds",IF(C10929&lt;=(INT(INPUT!$I$1)+INPUT!$I$2),"Washout","On Meds"))))</f>
        <v/>
      </c>
      <c r="F10929">
        <f>IF(B10929="","",1.509*(LN(B10929)^1.084-5.381))</f>
        <v/>
      </c>
      <c r="G10929">
        <f>IF(F10929="","",IF(F10929&lt;0,10*F10929^2,0))</f>
        <v/>
      </c>
      <c r="H10929">
        <f>IF(F10929="","",IF(F10929&gt;0,10*F10929^2,0))</f>
        <v/>
      </c>
    </row>
    <row r="10930">
      <c r="A10930">
        <f>Input!A10930</f>
        <v/>
      </c>
      <c r="B10930">
        <f>IF(ISNUMBER(Input!B10930),IF(AND(Input!B10930&gt;=20,Input!B10930&lt;=700),Input!B10930,""),"")</f>
        <v/>
      </c>
      <c r="C10930">
        <f>IF(B10930="","",INT(A10930))</f>
        <v/>
      </c>
      <c r="D10930">
        <f>IF(B10930="","",HOUR(A10930))</f>
        <v/>
      </c>
      <c r="E10930">
        <f>IF(B10930="","",IF(INPUT!$I$1="","",IF(C10930&lt;(INT(INPUT!$I$1)-INPUT!$I$2),"Off Meds",IF(C10930&lt;=(INT(INPUT!$I$1)+INPUT!$I$2),"Washout","On Meds"))))</f>
        <v/>
      </c>
      <c r="F10930">
        <f>IF(B10930="","",1.509*(LN(B10930)^1.084-5.381))</f>
        <v/>
      </c>
      <c r="G10930">
        <f>IF(F10930="","",IF(F10930&lt;0,10*F10930^2,0))</f>
        <v/>
      </c>
      <c r="H10930">
        <f>IF(F10930="","",IF(F10930&gt;0,10*F10930^2,0))</f>
        <v/>
      </c>
    </row>
    <row r="10931">
      <c r="A10931">
        <f>Input!A10931</f>
        <v/>
      </c>
      <c r="B10931">
        <f>IF(ISNUMBER(Input!B10931),IF(AND(Input!B10931&gt;=20,Input!B10931&lt;=700),Input!B10931,""),"")</f>
        <v/>
      </c>
      <c r="C10931">
        <f>IF(B10931="","",INT(A10931))</f>
        <v/>
      </c>
      <c r="D10931">
        <f>IF(B10931="","",HOUR(A10931))</f>
        <v/>
      </c>
      <c r="E10931">
        <f>IF(B10931="","",IF(INPUT!$I$1="","",IF(C10931&lt;(INT(INPUT!$I$1)-INPUT!$I$2),"Off Meds",IF(C10931&lt;=(INT(INPUT!$I$1)+INPUT!$I$2),"Washout","On Meds"))))</f>
        <v/>
      </c>
      <c r="F10931">
        <f>IF(B10931="","",1.509*(LN(B10931)^1.084-5.381))</f>
        <v/>
      </c>
      <c r="G10931">
        <f>IF(F10931="","",IF(F10931&lt;0,10*F10931^2,0))</f>
        <v/>
      </c>
      <c r="H10931">
        <f>IF(F10931="","",IF(F10931&gt;0,10*F10931^2,0))</f>
        <v/>
      </c>
    </row>
    <row r="10932">
      <c r="A10932">
        <f>Input!A10932</f>
        <v/>
      </c>
      <c r="B10932">
        <f>IF(ISNUMBER(Input!B10932),IF(AND(Input!B10932&gt;=20,Input!B10932&lt;=700),Input!B10932,""),"")</f>
        <v/>
      </c>
      <c r="C10932">
        <f>IF(B10932="","",INT(A10932))</f>
        <v/>
      </c>
      <c r="D10932">
        <f>IF(B10932="","",HOUR(A10932))</f>
        <v/>
      </c>
      <c r="E10932">
        <f>IF(B10932="","",IF(INPUT!$I$1="","",IF(C10932&lt;(INT(INPUT!$I$1)-INPUT!$I$2),"Off Meds",IF(C10932&lt;=(INT(INPUT!$I$1)+INPUT!$I$2),"Washout","On Meds"))))</f>
        <v/>
      </c>
      <c r="F10932">
        <f>IF(B10932="","",1.509*(LN(B10932)^1.084-5.381))</f>
        <v/>
      </c>
      <c r="G10932">
        <f>IF(F10932="","",IF(F10932&lt;0,10*F10932^2,0))</f>
        <v/>
      </c>
      <c r="H10932">
        <f>IF(F10932="","",IF(F10932&gt;0,10*F10932^2,0))</f>
        <v/>
      </c>
    </row>
    <row r="10933">
      <c r="A10933">
        <f>Input!A10933</f>
        <v/>
      </c>
      <c r="B10933">
        <f>IF(ISNUMBER(Input!B10933),IF(AND(Input!B10933&gt;=20,Input!B10933&lt;=700),Input!B10933,""),"")</f>
        <v/>
      </c>
      <c r="C10933">
        <f>IF(B10933="","",INT(A10933))</f>
        <v/>
      </c>
      <c r="D10933">
        <f>IF(B10933="","",HOUR(A10933))</f>
        <v/>
      </c>
      <c r="E10933">
        <f>IF(B10933="","",IF(INPUT!$I$1="","",IF(C10933&lt;(INT(INPUT!$I$1)-INPUT!$I$2),"Off Meds",IF(C10933&lt;=(INT(INPUT!$I$1)+INPUT!$I$2),"Washout","On Meds"))))</f>
        <v/>
      </c>
      <c r="F10933">
        <f>IF(B10933="","",1.509*(LN(B10933)^1.084-5.381))</f>
        <v/>
      </c>
      <c r="G10933">
        <f>IF(F10933="","",IF(F10933&lt;0,10*F10933^2,0))</f>
        <v/>
      </c>
      <c r="H10933">
        <f>IF(F10933="","",IF(F10933&gt;0,10*F10933^2,0))</f>
        <v/>
      </c>
    </row>
    <row r="10934">
      <c r="A10934">
        <f>Input!A10934</f>
        <v/>
      </c>
      <c r="B10934">
        <f>IF(ISNUMBER(Input!B10934),IF(AND(Input!B10934&gt;=20,Input!B10934&lt;=700),Input!B10934,""),"")</f>
        <v/>
      </c>
      <c r="C10934">
        <f>IF(B10934="","",INT(A10934))</f>
        <v/>
      </c>
      <c r="D10934">
        <f>IF(B10934="","",HOUR(A10934))</f>
        <v/>
      </c>
      <c r="E10934">
        <f>IF(B10934="","",IF(INPUT!$I$1="","",IF(C10934&lt;(INT(INPUT!$I$1)-INPUT!$I$2),"Off Meds",IF(C10934&lt;=(INT(INPUT!$I$1)+INPUT!$I$2),"Washout","On Meds"))))</f>
        <v/>
      </c>
      <c r="F10934">
        <f>IF(B10934="","",1.509*(LN(B10934)^1.084-5.381))</f>
        <v/>
      </c>
      <c r="G10934">
        <f>IF(F10934="","",IF(F10934&lt;0,10*F10934^2,0))</f>
        <v/>
      </c>
      <c r="H10934">
        <f>IF(F10934="","",IF(F10934&gt;0,10*F10934^2,0))</f>
        <v/>
      </c>
    </row>
    <row r="10935">
      <c r="A10935">
        <f>Input!A10935</f>
        <v/>
      </c>
      <c r="B10935">
        <f>IF(ISNUMBER(Input!B10935),IF(AND(Input!B10935&gt;=20,Input!B10935&lt;=700),Input!B10935,""),"")</f>
        <v/>
      </c>
      <c r="C10935">
        <f>IF(B10935="","",INT(A10935))</f>
        <v/>
      </c>
      <c r="D10935">
        <f>IF(B10935="","",HOUR(A10935))</f>
        <v/>
      </c>
      <c r="E10935">
        <f>IF(B10935="","",IF(INPUT!$I$1="","",IF(C10935&lt;(INT(INPUT!$I$1)-INPUT!$I$2),"Off Meds",IF(C10935&lt;=(INT(INPUT!$I$1)+INPUT!$I$2),"Washout","On Meds"))))</f>
        <v/>
      </c>
      <c r="F10935">
        <f>IF(B10935="","",1.509*(LN(B10935)^1.084-5.381))</f>
        <v/>
      </c>
      <c r="G10935">
        <f>IF(F10935="","",IF(F10935&lt;0,10*F10935^2,0))</f>
        <v/>
      </c>
      <c r="H10935">
        <f>IF(F10935="","",IF(F10935&gt;0,10*F10935^2,0))</f>
        <v/>
      </c>
    </row>
    <row r="10936">
      <c r="A10936">
        <f>Input!A10936</f>
        <v/>
      </c>
      <c r="B10936">
        <f>IF(ISNUMBER(Input!B10936),IF(AND(Input!B10936&gt;=20,Input!B10936&lt;=700),Input!B10936,""),"")</f>
        <v/>
      </c>
      <c r="C10936">
        <f>IF(B10936="","",INT(A10936))</f>
        <v/>
      </c>
      <c r="D10936">
        <f>IF(B10936="","",HOUR(A10936))</f>
        <v/>
      </c>
      <c r="E10936">
        <f>IF(B10936="","",IF(INPUT!$I$1="","",IF(C10936&lt;(INT(INPUT!$I$1)-INPUT!$I$2),"Off Meds",IF(C10936&lt;=(INT(INPUT!$I$1)+INPUT!$I$2),"Washout","On Meds"))))</f>
        <v/>
      </c>
      <c r="F10936">
        <f>IF(B10936="","",1.509*(LN(B10936)^1.084-5.381))</f>
        <v/>
      </c>
      <c r="G10936">
        <f>IF(F10936="","",IF(F10936&lt;0,10*F10936^2,0))</f>
        <v/>
      </c>
      <c r="H10936">
        <f>IF(F10936="","",IF(F10936&gt;0,10*F10936^2,0))</f>
        <v/>
      </c>
    </row>
    <row r="10937">
      <c r="A10937">
        <f>Input!A10937</f>
        <v/>
      </c>
      <c r="B10937">
        <f>IF(ISNUMBER(Input!B10937),IF(AND(Input!B10937&gt;=20,Input!B10937&lt;=700),Input!B10937,""),"")</f>
        <v/>
      </c>
      <c r="C10937">
        <f>IF(B10937="","",INT(A10937))</f>
        <v/>
      </c>
      <c r="D10937">
        <f>IF(B10937="","",HOUR(A10937))</f>
        <v/>
      </c>
      <c r="E10937">
        <f>IF(B10937="","",IF(INPUT!$I$1="","",IF(C10937&lt;(INT(INPUT!$I$1)-INPUT!$I$2),"Off Meds",IF(C10937&lt;=(INT(INPUT!$I$1)+INPUT!$I$2),"Washout","On Meds"))))</f>
        <v/>
      </c>
      <c r="F10937">
        <f>IF(B10937="","",1.509*(LN(B10937)^1.084-5.381))</f>
        <v/>
      </c>
      <c r="G10937">
        <f>IF(F10937="","",IF(F10937&lt;0,10*F10937^2,0))</f>
        <v/>
      </c>
      <c r="H10937">
        <f>IF(F10937="","",IF(F10937&gt;0,10*F10937^2,0))</f>
        <v/>
      </c>
    </row>
    <row r="10938">
      <c r="A10938">
        <f>Input!A10938</f>
        <v/>
      </c>
      <c r="B10938">
        <f>IF(ISNUMBER(Input!B10938),IF(AND(Input!B10938&gt;=20,Input!B10938&lt;=700),Input!B10938,""),"")</f>
        <v/>
      </c>
      <c r="C10938">
        <f>IF(B10938="","",INT(A10938))</f>
        <v/>
      </c>
      <c r="D10938">
        <f>IF(B10938="","",HOUR(A10938))</f>
        <v/>
      </c>
      <c r="E10938">
        <f>IF(B10938="","",IF(INPUT!$I$1="","",IF(C10938&lt;(INT(INPUT!$I$1)-INPUT!$I$2),"Off Meds",IF(C10938&lt;=(INT(INPUT!$I$1)+INPUT!$I$2),"Washout","On Meds"))))</f>
        <v/>
      </c>
      <c r="F10938">
        <f>IF(B10938="","",1.509*(LN(B10938)^1.084-5.381))</f>
        <v/>
      </c>
      <c r="G10938">
        <f>IF(F10938="","",IF(F10938&lt;0,10*F10938^2,0))</f>
        <v/>
      </c>
      <c r="H10938">
        <f>IF(F10938="","",IF(F10938&gt;0,10*F10938^2,0))</f>
        <v/>
      </c>
    </row>
    <row r="10939">
      <c r="A10939">
        <f>Input!A10939</f>
        <v/>
      </c>
      <c r="B10939">
        <f>IF(ISNUMBER(Input!B10939),IF(AND(Input!B10939&gt;=20,Input!B10939&lt;=700),Input!B10939,""),"")</f>
        <v/>
      </c>
      <c r="C10939">
        <f>IF(B10939="","",INT(A10939))</f>
        <v/>
      </c>
      <c r="D10939">
        <f>IF(B10939="","",HOUR(A10939))</f>
        <v/>
      </c>
      <c r="E10939">
        <f>IF(B10939="","",IF(INPUT!$I$1="","",IF(C10939&lt;(INT(INPUT!$I$1)-INPUT!$I$2),"Off Meds",IF(C10939&lt;=(INT(INPUT!$I$1)+INPUT!$I$2),"Washout","On Meds"))))</f>
        <v/>
      </c>
      <c r="F10939">
        <f>IF(B10939="","",1.509*(LN(B10939)^1.084-5.381))</f>
        <v/>
      </c>
      <c r="G10939">
        <f>IF(F10939="","",IF(F10939&lt;0,10*F10939^2,0))</f>
        <v/>
      </c>
      <c r="H10939">
        <f>IF(F10939="","",IF(F10939&gt;0,10*F10939^2,0))</f>
        <v/>
      </c>
    </row>
    <row r="10940">
      <c r="A10940">
        <f>Input!A10940</f>
        <v/>
      </c>
      <c r="B10940">
        <f>IF(ISNUMBER(Input!B10940),IF(AND(Input!B10940&gt;=20,Input!B10940&lt;=700),Input!B10940,""),"")</f>
        <v/>
      </c>
      <c r="C10940">
        <f>IF(B10940="","",INT(A10940))</f>
        <v/>
      </c>
      <c r="D10940">
        <f>IF(B10940="","",HOUR(A10940))</f>
        <v/>
      </c>
      <c r="E10940">
        <f>IF(B10940="","",IF(INPUT!$I$1="","",IF(C10940&lt;(INT(INPUT!$I$1)-INPUT!$I$2),"Off Meds",IF(C10940&lt;=(INT(INPUT!$I$1)+INPUT!$I$2),"Washout","On Meds"))))</f>
        <v/>
      </c>
      <c r="F10940">
        <f>IF(B10940="","",1.509*(LN(B10940)^1.084-5.381))</f>
        <v/>
      </c>
      <c r="G10940">
        <f>IF(F10940="","",IF(F10940&lt;0,10*F10940^2,0))</f>
        <v/>
      </c>
      <c r="H10940">
        <f>IF(F10940="","",IF(F10940&gt;0,10*F10940^2,0))</f>
        <v/>
      </c>
    </row>
    <row r="10941">
      <c r="A10941">
        <f>Input!A10941</f>
        <v/>
      </c>
      <c r="B10941">
        <f>IF(ISNUMBER(Input!B10941),IF(AND(Input!B10941&gt;=20,Input!B10941&lt;=700),Input!B10941,""),"")</f>
        <v/>
      </c>
      <c r="C10941">
        <f>IF(B10941="","",INT(A10941))</f>
        <v/>
      </c>
      <c r="D10941">
        <f>IF(B10941="","",HOUR(A10941))</f>
        <v/>
      </c>
      <c r="E10941">
        <f>IF(B10941="","",IF(INPUT!$I$1="","",IF(C10941&lt;(INT(INPUT!$I$1)-INPUT!$I$2),"Off Meds",IF(C10941&lt;=(INT(INPUT!$I$1)+INPUT!$I$2),"Washout","On Meds"))))</f>
        <v/>
      </c>
      <c r="F10941">
        <f>IF(B10941="","",1.509*(LN(B10941)^1.084-5.381))</f>
        <v/>
      </c>
      <c r="G10941">
        <f>IF(F10941="","",IF(F10941&lt;0,10*F10941^2,0))</f>
        <v/>
      </c>
      <c r="H10941">
        <f>IF(F10941="","",IF(F10941&gt;0,10*F10941^2,0))</f>
        <v/>
      </c>
    </row>
    <row r="10942">
      <c r="A10942">
        <f>Input!A10942</f>
        <v/>
      </c>
      <c r="B10942">
        <f>IF(ISNUMBER(Input!B10942),IF(AND(Input!B10942&gt;=20,Input!B10942&lt;=700),Input!B10942,""),"")</f>
        <v/>
      </c>
      <c r="C10942">
        <f>IF(B10942="","",INT(A10942))</f>
        <v/>
      </c>
      <c r="D10942">
        <f>IF(B10942="","",HOUR(A10942))</f>
        <v/>
      </c>
      <c r="E10942">
        <f>IF(B10942="","",IF(INPUT!$I$1="","",IF(C10942&lt;(INT(INPUT!$I$1)-INPUT!$I$2),"Off Meds",IF(C10942&lt;=(INT(INPUT!$I$1)+INPUT!$I$2),"Washout","On Meds"))))</f>
        <v/>
      </c>
      <c r="F10942">
        <f>IF(B10942="","",1.509*(LN(B10942)^1.084-5.381))</f>
        <v/>
      </c>
      <c r="G10942">
        <f>IF(F10942="","",IF(F10942&lt;0,10*F10942^2,0))</f>
        <v/>
      </c>
      <c r="H10942">
        <f>IF(F10942="","",IF(F10942&gt;0,10*F10942^2,0))</f>
        <v/>
      </c>
    </row>
    <row r="10943">
      <c r="A10943">
        <f>Input!A10943</f>
        <v/>
      </c>
      <c r="B10943">
        <f>IF(ISNUMBER(Input!B10943),IF(AND(Input!B10943&gt;=20,Input!B10943&lt;=700),Input!B10943,""),"")</f>
        <v/>
      </c>
      <c r="C10943">
        <f>IF(B10943="","",INT(A10943))</f>
        <v/>
      </c>
      <c r="D10943">
        <f>IF(B10943="","",HOUR(A10943))</f>
        <v/>
      </c>
      <c r="E10943">
        <f>IF(B10943="","",IF(INPUT!$I$1="","",IF(C10943&lt;(INT(INPUT!$I$1)-INPUT!$I$2),"Off Meds",IF(C10943&lt;=(INT(INPUT!$I$1)+INPUT!$I$2),"Washout","On Meds"))))</f>
        <v/>
      </c>
      <c r="F10943">
        <f>IF(B10943="","",1.509*(LN(B10943)^1.084-5.381))</f>
        <v/>
      </c>
      <c r="G10943">
        <f>IF(F10943="","",IF(F10943&lt;0,10*F10943^2,0))</f>
        <v/>
      </c>
      <c r="H10943">
        <f>IF(F10943="","",IF(F10943&gt;0,10*F10943^2,0))</f>
        <v/>
      </c>
    </row>
    <row r="10944">
      <c r="A10944">
        <f>Input!A10944</f>
        <v/>
      </c>
      <c r="B10944">
        <f>IF(ISNUMBER(Input!B10944),IF(AND(Input!B10944&gt;=20,Input!B10944&lt;=700),Input!B10944,""),"")</f>
        <v/>
      </c>
      <c r="C10944">
        <f>IF(B10944="","",INT(A10944))</f>
        <v/>
      </c>
      <c r="D10944">
        <f>IF(B10944="","",HOUR(A10944))</f>
        <v/>
      </c>
      <c r="E10944">
        <f>IF(B10944="","",IF(INPUT!$I$1="","",IF(C10944&lt;(INT(INPUT!$I$1)-INPUT!$I$2),"Off Meds",IF(C10944&lt;=(INT(INPUT!$I$1)+INPUT!$I$2),"Washout","On Meds"))))</f>
        <v/>
      </c>
      <c r="F10944">
        <f>IF(B10944="","",1.509*(LN(B10944)^1.084-5.381))</f>
        <v/>
      </c>
      <c r="G10944">
        <f>IF(F10944="","",IF(F10944&lt;0,10*F10944^2,0))</f>
        <v/>
      </c>
      <c r="H10944">
        <f>IF(F10944="","",IF(F10944&gt;0,10*F10944^2,0))</f>
        <v/>
      </c>
    </row>
    <row r="10945">
      <c r="A10945">
        <f>Input!A10945</f>
        <v/>
      </c>
      <c r="B10945">
        <f>IF(ISNUMBER(Input!B10945),IF(AND(Input!B10945&gt;=20,Input!B10945&lt;=700),Input!B10945,""),"")</f>
        <v/>
      </c>
      <c r="C10945">
        <f>IF(B10945="","",INT(A10945))</f>
        <v/>
      </c>
      <c r="D10945">
        <f>IF(B10945="","",HOUR(A10945))</f>
        <v/>
      </c>
      <c r="E10945">
        <f>IF(B10945="","",IF(INPUT!$I$1="","",IF(C10945&lt;(INT(INPUT!$I$1)-INPUT!$I$2),"Off Meds",IF(C10945&lt;=(INT(INPUT!$I$1)+INPUT!$I$2),"Washout","On Meds"))))</f>
        <v/>
      </c>
      <c r="F10945">
        <f>IF(B10945="","",1.509*(LN(B10945)^1.084-5.381))</f>
        <v/>
      </c>
      <c r="G10945">
        <f>IF(F10945="","",IF(F10945&lt;0,10*F10945^2,0))</f>
        <v/>
      </c>
      <c r="H10945">
        <f>IF(F10945="","",IF(F10945&gt;0,10*F10945^2,0))</f>
        <v/>
      </c>
    </row>
    <row r="10946">
      <c r="A10946">
        <f>Input!A10946</f>
        <v/>
      </c>
      <c r="B10946">
        <f>IF(ISNUMBER(Input!B10946),IF(AND(Input!B10946&gt;=20,Input!B10946&lt;=700),Input!B10946,""),"")</f>
        <v/>
      </c>
      <c r="C10946">
        <f>IF(B10946="","",INT(A10946))</f>
        <v/>
      </c>
      <c r="D10946">
        <f>IF(B10946="","",HOUR(A10946))</f>
        <v/>
      </c>
      <c r="E10946">
        <f>IF(B10946="","",IF(INPUT!$I$1="","",IF(C10946&lt;(INT(INPUT!$I$1)-INPUT!$I$2),"Off Meds",IF(C10946&lt;=(INT(INPUT!$I$1)+INPUT!$I$2),"Washout","On Meds"))))</f>
        <v/>
      </c>
      <c r="F10946">
        <f>IF(B10946="","",1.509*(LN(B10946)^1.084-5.381))</f>
        <v/>
      </c>
      <c r="G10946">
        <f>IF(F10946="","",IF(F10946&lt;0,10*F10946^2,0))</f>
        <v/>
      </c>
      <c r="H10946">
        <f>IF(F10946="","",IF(F10946&gt;0,10*F10946^2,0))</f>
        <v/>
      </c>
    </row>
    <row r="10947">
      <c r="A10947">
        <f>Input!A10947</f>
        <v/>
      </c>
      <c r="B10947">
        <f>IF(ISNUMBER(Input!B10947),IF(AND(Input!B10947&gt;=20,Input!B10947&lt;=700),Input!B10947,""),"")</f>
        <v/>
      </c>
      <c r="C10947">
        <f>IF(B10947="","",INT(A10947))</f>
        <v/>
      </c>
      <c r="D10947">
        <f>IF(B10947="","",HOUR(A10947))</f>
        <v/>
      </c>
      <c r="E10947">
        <f>IF(B10947="","",IF(INPUT!$I$1="","",IF(C10947&lt;(INT(INPUT!$I$1)-INPUT!$I$2),"Off Meds",IF(C10947&lt;=(INT(INPUT!$I$1)+INPUT!$I$2),"Washout","On Meds"))))</f>
        <v/>
      </c>
      <c r="F10947">
        <f>IF(B10947="","",1.509*(LN(B10947)^1.084-5.381))</f>
        <v/>
      </c>
      <c r="G10947">
        <f>IF(F10947="","",IF(F10947&lt;0,10*F10947^2,0))</f>
        <v/>
      </c>
      <c r="H10947">
        <f>IF(F10947="","",IF(F10947&gt;0,10*F10947^2,0))</f>
        <v/>
      </c>
    </row>
    <row r="10948">
      <c r="A10948">
        <f>Input!A10948</f>
        <v/>
      </c>
      <c r="B10948">
        <f>IF(ISNUMBER(Input!B10948),IF(AND(Input!B10948&gt;=20,Input!B10948&lt;=700),Input!B10948,""),"")</f>
        <v/>
      </c>
      <c r="C10948">
        <f>IF(B10948="","",INT(A10948))</f>
        <v/>
      </c>
      <c r="D10948">
        <f>IF(B10948="","",HOUR(A10948))</f>
        <v/>
      </c>
      <c r="E10948">
        <f>IF(B10948="","",IF(INPUT!$I$1="","",IF(C10948&lt;(INT(INPUT!$I$1)-INPUT!$I$2),"Off Meds",IF(C10948&lt;=(INT(INPUT!$I$1)+INPUT!$I$2),"Washout","On Meds"))))</f>
        <v/>
      </c>
      <c r="F10948">
        <f>IF(B10948="","",1.509*(LN(B10948)^1.084-5.381))</f>
        <v/>
      </c>
      <c r="G10948">
        <f>IF(F10948="","",IF(F10948&lt;0,10*F10948^2,0))</f>
        <v/>
      </c>
      <c r="H10948">
        <f>IF(F10948="","",IF(F10948&gt;0,10*F10948^2,0))</f>
        <v/>
      </c>
    </row>
    <row r="10949">
      <c r="A10949">
        <f>Input!A10949</f>
        <v/>
      </c>
      <c r="B10949">
        <f>IF(ISNUMBER(Input!B10949),IF(AND(Input!B10949&gt;=20,Input!B10949&lt;=700),Input!B10949,""),"")</f>
        <v/>
      </c>
      <c r="C10949">
        <f>IF(B10949="","",INT(A10949))</f>
        <v/>
      </c>
      <c r="D10949">
        <f>IF(B10949="","",HOUR(A10949))</f>
        <v/>
      </c>
      <c r="E10949">
        <f>IF(B10949="","",IF(INPUT!$I$1="","",IF(C10949&lt;(INT(INPUT!$I$1)-INPUT!$I$2),"Off Meds",IF(C10949&lt;=(INT(INPUT!$I$1)+INPUT!$I$2),"Washout","On Meds"))))</f>
        <v/>
      </c>
      <c r="F10949">
        <f>IF(B10949="","",1.509*(LN(B10949)^1.084-5.381))</f>
        <v/>
      </c>
      <c r="G10949">
        <f>IF(F10949="","",IF(F10949&lt;0,10*F10949^2,0))</f>
        <v/>
      </c>
      <c r="H10949">
        <f>IF(F10949="","",IF(F10949&gt;0,10*F10949^2,0))</f>
        <v/>
      </c>
    </row>
    <row r="10950">
      <c r="A10950">
        <f>Input!A10950</f>
        <v/>
      </c>
      <c r="B10950">
        <f>IF(ISNUMBER(Input!B10950),IF(AND(Input!B10950&gt;=20,Input!B10950&lt;=700),Input!B10950,""),"")</f>
        <v/>
      </c>
      <c r="C10950">
        <f>IF(B10950="","",INT(A10950))</f>
        <v/>
      </c>
      <c r="D10950">
        <f>IF(B10950="","",HOUR(A10950))</f>
        <v/>
      </c>
      <c r="E10950">
        <f>IF(B10950="","",IF(INPUT!$I$1="","",IF(C10950&lt;(INT(INPUT!$I$1)-INPUT!$I$2),"Off Meds",IF(C10950&lt;=(INT(INPUT!$I$1)+INPUT!$I$2),"Washout","On Meds"))))</f>
        <v/>
      </c>
      <c r="F10950">
        <f>IF(B10950="","",1.509*(LN(B10950)^1.084-5.381))</f>
        <v/>
      </c>
      <c r="G10950">
        <f>IF(F10950="","",IF(F10950&lt;0,10*F10950^2,0))</f>
        <v/>
      </c>
      <c r="H10950">
        <f>IF(F10950="","",IF(F10950&gt;0,10*F10950^2,0))</f>
        <v/>
      </c>
    </row>
    <row r="10951">
      <c r="A10951">
        <f>Input!A10951</f>
        <v/>
      </c>
      <c r="B10951">
        <f>IF(ISNUMBER(Input!B10951),IF(AND(Input!B10951&gt;=20,Input!B10951&lt;=700),Input!B10951,""),"")</f>
        <v/>
      </c>
      <c r="C10951">
        <f>IF(B10951="","",INT(A10951))</f>
        <v/>
      </c>
      <c r="D10951">
        <f>IF(B10951="","",HOUR(A10951))</f>
        <v/>
      </c>
      <c r="E10951">
        <f>IF(B10951="","",IF(INPUT!$I$1="","",IF(C10951&lt;(INT(INPUT!$I$1)-INPUT!$I$2),"Off Meds",IF(C10951&lt;=(INT(INPUT!$I$1)+INPUT!$I$2),"Washout","On Meds"))))</f>
        <v/>
      </c>
      <c r="F10951">
        <f>IF(B10951="","",1.509*(LN(B10951)^1.084-5.381))</f>
        <v/>
      </c>
      <c r="G10951">
        <f>IF(F10951="","",IF(F10951&lt;0,10*F10951^2,0))</f>
        <v/>
      </c>
      <c r="H10951">
        <f>IF(F10951="","",IF(F10951&gt;0,10*F10951^2,0))</f>
        <v/>
      </c>
    </row>
    <row r="10952">
      <c r="A10952">
        <f>Input!A10952</f>
        <v/>
      </c>
      <c r="B10952">
        <f>IF(ISNUMBER(Input!B10952),IF(AND(Input!B10952&gt;=20,Input!B10952&lt;=700),Input!B10952,""),"")</f>
        <v/>
      </c>
      <c r="C10952">
        <f>IF(B10952="","",INT(A10952))</f>
        <v/>
      </c>
      <c r="D10952">
        <f>IF(B10952="","",HOUR(A10952))</f>
        <v/>
      </c>
      <c r="E10952">
        <f>IF(B10952="","",IF(INPUT!$I$1="","",IF(C10952&lt;(INT(INPUT!$I$1)-INPUT!$I$2),"Off Meds",IF(C10952&lt;=(INT(INPUT!$I$1)+INPUT!$I$2),"Washout","On Meds"))))</f>
        <v/>
      </c>
      <c r="F10952">
        <f>IF(B10952="","",1.509*(LN(B10952)^1.084-5.381))</f>
        <v/>
      </c>
      <c r="G10952">
        <f>IF(F10952="","",IF(F10952&lt;0,10*F10952^2,0))</f>
        <v/>
      </c>
      <c r="H10952">
        <f>IF(F10952="","",IF(F10952&gt;0,10*F10952^2,0))</f>
        <v/>
      </c>
    </row>
    <row r="10953">
      <c r="A10953">
        <f>Input!A10953</f>
        <v/>
      </c>
      <c r="B10953">
        <f>IF(ISNUMBER(Input!B10953),IF(AND(Input!B10953&gt;=20,Input!B10953&lt;=700),Input!B10953,""),"")</f>
        <v/>
      </c>
      <c r="C10953">
        <f>IF(B10953="","",INT(A10953))</f>
        <v/>
      </c>
      <c r="D10953">
        <f>IF(B10953="","",HOUR(A10953))</f>
        <v/>
      </c>
      <c r="E10953">
        <f>IF(B10953="","",IF(INPUT!$I$1="","",IF(C10953&lt;(INT(INPUT!$I$1)-INPUT!$I$2),"Off Meds",IF(C10953&lt;=(INT(INPUT!$I$1)+INPUT!$I$2),"Washout","On Meds"))))</f>
        <v/>
      </c>
      <c r="F10953">
        <f>IF(B10953="","",1.509*(LN(B10953)^1.084-5.381))</f>
        <v/>
      </c>
      <c r="G10953">
        <f>IF(F10953="","",IF(F10953&lt;0,10*F10953^2,0))</f>
        <v/>
      </c>
      <c r="H10953">
        <f>IF(F10953="","",IF(F10953&gt;0,10*F10953^2,0))</f>
        <v/>
      </c>
    </row>
    <row r="10954">
      <c r="A10954">
        <f>Input!A10954</f>
        <v/>
      </c>
      <c r="B10954">
        <f>IF(ISNUMBER(Input!B10954),IF(AND(Input!B10954&gt;=20,Input!B10954&lt;=700),Input!B10954,""),"")</f>
        <v/>
      </c>
      <c r="C10954">
        <f>IF(B10954="","",INT(A10954))</f>
        <v/>
      </c>
      <c r="D10954">
        <f>IF(B10954="","",HOUR(A10954))</f>
        <v/>
      </c>
      <c r="E10954">
        <f>IF(B10954="","",IF(INPUT!$I$1="","",IF(C10954&lt;(INT(INPUT!$I$1)-INPUT!$I$2),"Off Meds",IF(C10954&lt;=(INT(INPUT!$I$1)+INPUT!$I$2),"Washout","On Meds"))))</f>
        <v/>
      </c>
      <c r="F10954">
        <f>IF(B10954="","",1.509*(LN(B10954)^1.084-5.381))</f>
        <v/>
      </c>
      <c r="G10954">
        <f>IF(F10954="","",IF(F10954&lt;0,10*F10954^2,0))</f>
        <v/>
      </c>
      <c r="H10954">
        <f>IF(F10954="","",IF(F10954&gt;0,10*F10954^2,0))</f>
        <v/>
      </c>
    </row>
    <row r="10955">
      <c r="A10955">
        <f>Input!A10955</f>
        <v/>
      </c>
      <c r="B10955">
        <f>IF(ISNUMBER(Input!B10955),IF(AND(Input!B10955&gt;=20,Input!B10955&lt;=700),Input!B10955,""),"")</f>
        <v/>
      </c>
      <c r="C10955">
        <f>IF(B10955="","",INT(A10955))</f>
        <v/>
      </c>
      <c r="D10955">
        <f>IF(B10955="","",HOUR(A10955))</f>
        <v/>
      </c>
      <c r="E10955">
        <f>IF(B10955="","",IF(INPUT!$I$1="","",IF(C10955&lt;(INT(INPUT!$I$1)-INPUT!$I$2),"Off Meds",IF(C10955&lt;=(INT(INPUT!$I$1)+INPUT!$I$2),"Washout","On Meds"))))</f>
        <v/>
      </c>
      <c r="F10955">
        <f>IF(B10955="","",1.509*(LN(B10955)^1.084-5.381))</f>
        <v/>
      </c>
      <c r="G10955">
        <f>IF(F10955="","",IF(F10955&lt;0,10*F10955^2,0))</f>
        <v/>
      </c>
      <c r="H10955">
        <f>IF(F10955="","",IF(F10955&gt;0,10*F10955^2,0))</f>
        <v/>
      </c>
    </row>
    <row r="10956">
      <c r="A10956">
        <f>Input!A10956</f>
        <v/>
      </c>
      <c r="B10956">
        <f>IF(ISNUMBER(Input!B10956),IF(AND(Input!B10956&gt;=20,Input!B10956&lt;=700),Input!B10956,""),"")</f>
        <v/>
      </c>
      <c r="C10956">
        <f>IF(B10956="","",INT(A10956))</f>
        <v/>
      </c>
      <c r="D10956">
        <f>IF(B10956="","",HOUR(A10956))</f>
        <v/>
      </c>
      <c r="E10956">
        <f>IF(B10956="","",IF(INPUT!$I$1="","",IF(C10956&lt;(INT(INPUT!$I$1)-INPUT!$I$2),"Off Meds",IF(C10956&lt;=(INT(INPUT!$I$1)+INPUT!$I$2),"Washout","On Meds"))))</f>
        <v/>
      </c>
      <c r="F10956">
        <f>IF(B10956="","",1.509*(LN(B10956)^1.084-5.381))</f>
        <v/>
      </c>
      <c r="G10956">
        <f>IF(F10956="","",IF(F10956&lt;0,10*F10956^2,0))</f>
        <v/>
      </c>
      <c r="H10956">
        <f>IF(F10956="","",IF(F10956&gt;0,10*F10956^2,0))</f>
        <v/>
      </c>
    </row>
    <row r="10957">
      <c r="A10957">
        <f>Input!A10957</f>
        <v/>
      </c>
      <c r="B10957">
        <f>IF(ISNUMBER(Input!B10957),IF(AND(Input!B10957&gt;=20,Input!B10957&lt;=700),Input!B10957,""),"")</f>
        <v/>
      </c>
      <c r="C10957">
        <f>IF(B10957="","",INT(A10957))</f>
        <v/>
      </c>
      <c r="D10957">
        <f>IF(B10957="","",HOUR(A10957))</f>
        <v/>
      </c>
      <c r="E10957">
        <f>IF(B10957="","",IF(INPUT!$I$1="","",IF(C10957&lt;(INT(INPUT!$I$1)-INPUT!$I$2),"Off Meds",IF(C10957&lt;=(INT(INPUT!$I$1)+INPUT!$I$2),"Washout","On Meds"))))</f>
        <v/>
      </c>
      <c r="F10957">
        <f>IF(B10957="","",1.509*(LN(B10957)^1.084-5.381))</f>
        <v/>
      </c>
      <c r="G10957">
        <f>IF(F10957="","",IF(F10957&lt;0,10*F10957^2,0))</f>
        <v/>
      </c>
      <c r="H10957">
        <f>IF(F10957="","",IF(F10957&gt;0,10*F10957^2,0))</f>
        <v/>
      </c>
    </row>
    <row r="10958">
      <c r="A10958">
        <f>Input!A10958</f>
        <v/>
      </c>
      <c r="B10958">
        <f>IF(ISNUMBER(Input!B10958),IF(AND(Input!B10958&gt;=20,Input!B10958&lt;=700),Input!B10958,""),"")</f>
        <v/>
      </c>
      <c r="C10958">
        <f>IF(B10958="","",INT(A10958))</f>
        <v/>
      </c>
      <c r="D10958">
        <f>IF(B10958="","",HOUR(A10958))</f>
        <v/>
      </c>
      <c r="E10958">
        <f>IF(B10958="","",IF(INPUT!$I$1="","",IF(C10958&lt;(INT(INPUT!$I$1)-INPUT!$I$2),"Off Meds",IF(C10958&lt;=(INT(INPUT!$I$1)+INPUT!$I$2),"Washout","On Meds"))))</f>
        <v/>
      </c>
      <c r="F10958">
        <f>IF(B10958="","",1.509*(LN(B10958)^1.084-5.381))</f>
        <v/>
      </c>
      <c r="G10958">
        <f>IF(F10958="","",IF(F10958&lt;0,10*F10958^2,0))</f>
        <v/>
      </c>
      <c r="H10958">
        <f>IF(F10958="","",IF(F10958&gt;0,10*F10958^2,0))</f>
        <v/>
      </c>
    </row>
    <row r="10959">
      <c r="A10959">
        <f>Input!A10959</f>
        <v/>
      </c>
      <c r="B10959">
        <f>IF(ISNUMBER(Input!B10959),IF(AND(Input!B10959&gt;=20,Input!B10959&lt;=700),Input!B10959,""),"")</f>
        <v/>
      </c>
      <c r="C10959">
        <f>IF(B10959="","",INT(A10959))</f>
        <v/>
      </c>
      <c r="D10959">
        <f>IF(B10959="","",HOUR(A10959))</f>
        <v/>
      </c>
      <c r="E10959">
        <f>IF(B10959="","",IF(INPUT!$I$1="","",IF(C10959&lt;(INT(INPUT!$I$1)-INPUT!$I$2),"Off Meds",IF(C10959&lt;=(INT(INPUT!$I$1)+INPUT!$I$2),"Washout","On Meds"))))</f>
        <v/>
      </c>
      <c r="F10959">
        <f>IF(B10959="","",1.509*(LN(B10959)^1.084-5.381))</f>
        <v/>
      </c>
      <c r="G10959">
        <f>IF(F10959="","",IF(F10959&lt;0,10*F10959^2,0))</f>
        <v/>
      </c>
      <c r="H10959">
        <f>IF(F10959="","",IF(F10959&gt;0,10*F10959^2,0))</f>
        <v/>
      </c>
    </row>
    <row r="10960">
      <c r="A10960">
        <f>Input!A10960</f>
        <v/>
      </c>
      <c r="B10960">
        <f>IF(ISNUMBER(Input!B10960),IF(AND(Input!B10960&gt;=20,Input!B10960&lt;=700),Input!B10960,""),"")</f>
        <v/>
      </c>
      <c r="C10960">
        <f>IF(B10960="","",INT(A10960))</f>
        <v/>
      </c>
      <c r="D10960">
        <f>IF(B10960="","",HOUR(A10960))</f>
        <v/>
      </c>
      <c r="E10960">
        <f>IF(B10960="","",IF(INPUT!$I$1="","",IF(C10960&lt;(INT(INPUT!$I$1)-INPUT!$I$2),"Off Meds",IF(C10960&lt;=(INT(INPUT!$I$1)+INPUT!$I$2),"Washout","On Meds"))))</f>
        <v/>
      </c>
      <c r="F10960">
        <f>IF(B10960="","",1.509*(LN(B10960)^1.084-5.381))</f>
        <v/>
      </c>
      <c r="G10960">
        <f>IF(F10960="","",IF(F10960&lt;0,10*F10960^2,0))</f>
        <v/>
      </c>
      <c r="H10960">
        <f>IF(F10960="","",IF(F10960&gt;0,10*F10960^2,0))</f>
        <v/>
      </c>
    </row>
    <row r="10961">
      <c r="A10961">
        <f>Input!A10961</f>
        <v/>
      </c>
      <c r="B10961">
        <f>IF(ISNUMBER(Input!B10961),IF(AND(Input!B10961&gt;=20,Input!B10961&lt;=700),Input!B10961,""),"")</f>
        <v/>
      </c>
      <c r="C10961">
        <f>IF(B10961="","",INT(A10961))</f>
        <v/>
      </c>
      <c r="D10961">
        <f>IF(B10961="","",HOUR(A10961))</f>
        <v/>
      </c>
      <c r="E10961">
        <f>IF(B10961="","",IF(INPUT!$I$1="","",IF(C10961&lt;(INT(INPUT!$I$1)-INPUT!$I$2),"Off Meds",IF(C10961&lt;=(INT(INPUT!$I$1)+INPUT!$I$2),"Washout","On Meds"))))</f>
        <v/>
      </c>
      <c r="F10961">
        <f>IF(B10961="","",1.509*(LN(B10961)^1.084-5.381))</f>
        <v/>
      </c>
      <c r="G10961">
        <f>IF(F10961="","",IF(F10961&lt;0,10*F10961^2,0))</f>
        <v/>
      </c>
      <c r="H10961">
        <f>IF(F10961="","",IF(F10961&gt;0,10*F10961^2,0))</f>
        <v/>
      </c>
    </row>
    <row r="10962">
      <c r="A10962">
        <f>Input!A10962</f>
        <v/>
      </c>
      <c r="B10962">
        <f>IF(ISNUMBER(Input!B10962),IF(AND(Input!B10962&gt;=20,Input!B10962&lt;=700),Input!B10962,""),"")</f>
        <v/>
      </c>
      <c r="C10962">
        <f>IF(B10962="","",INT(A10962))</f>
        <v/>
      </c>
      <c r="D10962">
        <f>IF(B10962="","",HOUR(A10962))</f>
        <v/>
      </c>
      <c r="E10962">
        <f>IF(B10962="","",IF(INPUT!$I$1="","",IF(C10962&lt;(INT(INPUT!$I$1)-INPUT!$I$2),"Off Meds",IF(C10962&lt;=(INT(INPUT!$I$1)+INPUT!$I$2),"Washout","On Meds"))))</f>
        <v/>
      </c>
      <c r="F10962">
        <f>IF(B10962="","",1.509*(LN(B10962)^1.084-5.381))</f>
        <v/>
      </c>
      <c r="G10962">
        <f>IF(F10962="","",IF(F10962&lt;0,10*F10962^2,0))</f>
        <v/>
      </c>
      <c r="H10962">
        <f>IF(F10962="","",IF(F10962&gt;0,10*F10962^2,0))</f>
        <v/>
      </c>
    </row>
    <row r="10963">
      <c r="A10963">
        <f>Input!A10963</f>
        <v/>
      </c>
      <c r="B10963">
        <f>IF(ISNUMBER(Input!B10963),IF(AND(Input!B10963&gt;=20,Input!B10963&lt;=700),Input!B10963,""),"")</f>
        <v/>
      </c>
      <c r="C10963">
        <f>IF(B10963="","",INT(A10963))</f>
        <v/>
      </c>
      <c r="D10963">
        <f>IF(B10963="","",HOUR(A10963))</f>
        <v/>
      </c>
      <c r="E10963">
        <f>IF(B10963="","",IF(INPUT!$I$1="","",IF(C10963&lt;(INT(INPUT!$I$1)-INPUT!$I$2),"Off Meds",IF(C10963&lt;=(INT(INPUT!$I$1)+INPUT!$I$2),"Washout","On Meds"))))</f>
        <v/>
      </c>
      <c r="F10963">
        <f>IF(B10963="","",1.509*(LN(B10963)^1.084-5.381))</f>
        <v/>
      </c>
      <c r="G10963">
        <f>IF(F10963="","",IF(F10963&lt;0,10*F10963^2,0))</f>
        <v/>
      </c>
      <c r="H10963">
        <f>IF(F10963="","",IF(F10963&gt;0,10*F10963^2,0))</f>
        <v/>
      </c>
    </row>
    <row r="10964">
      <c r="A10964">
        <f>Input!A10964</f>
        <v/>
      </c>
      <c r="B10964">
        <f>IF(ISNUMBER(Input!B10964),IF(AND(Input!B10964&gt;=20,Input!B10964&lt;=700),Input!B10964,""),"")</f>
        <v/>
      </c>
      <c r="C10964">
        <f>IF(B10964="","",INT(A10964))</f>
        <v/>
      </c>
      <c r="D10964">
        <f>IF(B10964="","",HOUR(A10964))</f>
        <v/>
      </c>
      <c r="E10964">
        <f>IF(B10964="","",IF(INPUT!$I$1="","",IF(C10964&lt;(INT(INPUT!$I$1)-INPUT!$I$2),"Off Meds",IF(C10964&lt;=(INT(INPUT!$I$1)+INPUT!$I$2),"Washout","On Meds"))))</f>
        <v/>
      </c>
      <c r="F10964">
        <f>IF(B10964="","",1.509*(LN(B10964)^1.084-5.381))</f>
        <v/>
      </c>
      <c r="G10964">
        <f>IF(F10964="","",IF(F10964&lt;0,10*F10964^2,0))</f>
        <v/>
      </c>
      <c r="H10964">
        <f>IF(F10964="","",IF(F10964&gt;0,10*F10964^2,0))</f>
        <v/>
      </c>
    </row>
    <row r="10965">
      <c r="A10965">
        <f>Input!A10965</f>
        <v/>
      </c>
      <c r="B10965">
        <f>IF(ISNUMBER(Input!B10965),IF(AND(Input!B10965&gt;=20,Input!B10965&lt;=700),Input!B10965,""),"")</f>
        <v/>
      </c>
      <c r="C10965">
        <f>IF(B10965="","",INT(A10965))</f>
        <v/>
      </c>
      <c r="D10965">
        <f>IF(B10965="","",HOUR(A10965))</f>
        <v/>
      </c>
      <c r="E10965">
        <f>IF(B10965="","",IF(INPUT!$I$1="","",IF(C10965&lt;(INT(INPUT!$I$1)-INPUT!$I$2),"Off Meds",IF(C10965&lt;=(INT(INPUT!$I$1)+INPUT!$I$2),"Washout","On Meds"))))</f>
        <v/>
      </c>
      <c r="F10965">
        <f>IF(B10965="","",1.509*(LN(B10965)^1.084-5.381))</f>
        <v/>
      </c>
      <c r="G10965">
        <f>IF(F10965="","",IF(F10965&lt;0,10*F10965^2,0))</f>
        <v/>
      </c>
      <c r="H10965">
        <f>IF(F10965="","",IF(F10965&gt;0,10*F10965^2,0))</f>
        <v/>
      </c>
    </row>
    <row r="10966">
      <c r="A10966">
        <f>Input!A10966</f>
        <v/>
      </c>
      <c r="B10966">
        <f>IF(ISNUMBER(Input!B10966),IF(AND(Input!B10966&gt;=20,Input!B10966&lt;=700),Input!B10966,""),"")</f>
        <v/>
      </c>
      <c r="C10966">
        <f>IF(B10966="","",INT(A10966))</f>
        <v/>
      </c>
      <c r="D10966">
        <f>IF(B10966="","",HOUR(A10966))</f>
        <v/>
      </c>
      <c r="E10966">
        <f>IF(B10966="","",IF(INPUT!$I$1="","",IF(C10966&lt;(INT(INPUT!$I$1)-INPUT!$I$2),"Off Meds",IF(C10966&lt;=(INT(INPUT!$I$1)+INPUT!$I$2),"Washout","On Meds"))))</f>
        <v/>
      </c>
      <c r="F10966">
        <f>IF(B10966="","",1.509*(LN(B10966)^1.084-5.381))</f>
        <v/>
      </c>
      <c r="G10966">
        <f>IF(F10966="","",IF(F10966&lt;0,10*F10966^2,0))</f>
        <v/>
      </c>
      <c r="H10966">
        <f>IF(F10966="","",IF(F10966&gt;0,10*F10966^2,0))</f>
        <v/>
      </c>
    </row>
    <row r="10967">
      <c r="A10967">
        <f>Input!A10967</f>
        <v/>
      </c>
      <c r="B10967">
        <f>IF(ISNUMBER(Input!B10967),IF(AND(Input!B10967&gt;=20,Input!B10967&lt;=700),Input!B10967,""),"")</f>
        <v/>
      </c>
      <c r="C10967">
        <f>IF(B10967="","",INT(A10967))</f>
        <v/>
      </c>
      <c r="D10967">
        <f>IF(B10967="","",HOUR(A10967))</f>
        <v/>
      </c>
      <c r="E10967">
        <f>IF(B10967="","",IF(INPUT!$I$1="","",IF(C10967&lt;(INT(INPUT!$I$1)-INPUT!$I$2),"Off Meds",IF(C10967&lt;=(INT(INPUT!$I$1)+INPUT!$I$2),"Washout","On Meds"))))</f>
        <v/>
      </c>
      <c r="F10967">
        <f>IF(B10967="","",1.509*(LN(B10967)^1.084-5.381))</f>
        <v/>
      </c>
      <c r="G10967">
        <f>IF(F10967="","",IF(F10967&lt;0,10*F10967^2,0))</f>
        <v/>
      </c>
      <c r="H10967">
        <f>IF(F10967="","",IF(F10967&gt;0,10*F10967^2,0))</f>
        <v/>
      </c>
    </row>
    <row r="10968">
      <c r="A10968">
        <f>Input!A10968</f>
        <v/>
      </c>
      <c r="B10968">
        <f>IF(ISNUMBER(Input!B10968),IF(AND(Input!B10968&gt;=20,Input!B10968&lt;=700),Input!B10968,""),"")</f>
        <v/>
      </c>
      <c r="C10968">
        <f>IF(B10968="","",INT(A10968))</f>
        <v/>
      </c>
      <c r="D10968">
        <f>IF(B10968="","",HOUR(A10968))</f>
        <v/>
      </c>
      <c r="E10968">
        <f>IF(B10968="","",IF(INPUT!$I$1="","",IF(C10968&lt;(INT(INPUT!$I$1)-INPUT!$I$2),"Off Meds",IF(C10968&lt;=(INT(INPUT!$I$1)+INPUT!$I$2),"Washout","On Meds"))))</f>
        <v/>
      </c>
      <c r="F10968">
        <f>IF(B10968="","",1.509*(LN(B10968)^1.084-5.381))</f>
        <v/>
      </c>
      <c r="G10968">
        <f>IF(F10968="","",IF(F10968&lt;0,10*F10968^2,0))</f>
        <v/>
      </c>
      <c r="H10968">
        <f>IF(F10968="","",IF(F10968&gt;0,10*F10968^2,0))</f>
        <v/>
      </c>
    </row>
    <row r="10969">
      <c r="A10969">
        <f>Input!A10969</f>
        <v/>
      </c>
      <c r="B10969">
        <f>IF(ISNUMBER(Input!B10969),IF(AND(Input!B10969&gt;=20,Input!B10969&lt;=700),Input!B10969,""),"")</f>
        <v/>
      </c>
      <c r="C10969">
        <f>IF(B10969="","",INT(A10969))</f>
        <v/>
      </c>
      <c r="D10969">
        <f>IF(B10969="","",HOUR(A10969))</f>
        <v/>
      </c>
      <c r="E10969">
        <f>IF(B10969="","",IF(INPUT!$I$1="","",IF(C10969&lt;(INT(INPUT!$I$1)-INPUT!$I$2),"Off Meds",IF(C10969&lt;=(INT(INPUT!$I$1)+INPUT!$I$2),"Washout","On Meds"))))</f>
        <v/>
      </c>
      <c r="F10969">
        <f>IF(B10969="","",1.509*(LN(B10969)^1.084-5.381))</f>
        <v/>
      </c>
      <c r="G10969">
        <f>IF(F10969="","",IF(F10969&lt;0,10*F10969^2,0))</f>
        <v/>
      </c>
      <c r="H10969">
        <f>IF(F10969="","",IF(F10969&gt;0,10*F10969^2,0))</f>
        <v/>
      </c>
    </row>
    <row r="10970">
      <c r="A10970">
        <f>Input!A10970</f>
        <v/>
      </c>
      <c r="B10970">
        <f>IF(ISNUMBER(Input!B10970),IF(AND(Input!B10970&gt;=20,Input!B10970&lt;=700),Input!B10970,""),"")</f>
        <v/>
      </c>
      <c r="C10970">
        <f>IF(B10970="","",INT(A10970))</f>
        <v/>
      </c>
      <c r="D10970">
        <f>IF(B10970="","",HOUR(A10970))</f>
        <v/>
      </c>
      <c r="E10970">
        <f>IF(B10970="","",IF(INPUT!$I$1="","",IF(C10970&lt;(INT(INPUT!$I$1)-INPUT!$I$2),"Off Meds",IF(C10970&lt;=(INT(INPUT!$I$1)+INPUT!$I$2),"Washout","On Meds"))))</f>
        <v/>
      </c>
      <c r="F10970">
        <f>IF(B10970="","",1.509*(LN(B10970)^1.084-5.381))</f>
        <v/>
      </c>
      <c r="G10970">
        <f>IF(F10970="","",IF(F10970&lt;0,10*F10970^2,0))</f>
        <v/>
      </c>
      <c r="H10970">
        <f>IF(F10970="","",IF(F10970&gt;0,10*F10970^2,0))</f>
        <v/>
      </c>
    </row>
    <row r="10971">
      <c r="A10971">
        <f>Input!A10971</f>
        <v/>
      </c>
      <c r="B10971">
        <f>IF(ISNUMBER(Input!B10971),IF(AND(Input!B10971&gt;=20,Input!B10971&lt;=700),Input!B10971,""),"")</f>
        <v/>
      </c>
      <c r="C10971">
        <f>IF(B10971="","",INT(A10971))</f>
        <v/>
      </c>
      <c r="D10971">
        <f>IF(B10971="","",HOUR(A10971))</f>
        <v/>
      </c>
      <c r="E10971">
        <f>IF(B10971="","",IF(INPUT!$I$1="","",IF(C10971&lt;(INT(INPUT!$I$1)-INPUT!$I$2),"Off Meds",IF(C10971&lt;=(INT(INPUT!$I$1)+INPUT!$I$2),"Washout","On Meds"))))</f>
        <v/>
      </c>
      <c r="F10971">
        <f>IF(B10971="","",1.509*(LN(B10971)^1.084-5.381))</f>
        <v/>
      </c>
      <c r="G10971">
        <f>IF(F10971="","",IF(F10971&lt;0,10*F10971^2,0))</f>
        <v/>
      </c>
      <c r="H10971">
        <f>IF(F10971="","",IF(F10971&gt;0,10*F10971^2,0))</f>
        <v/>
      </c>
    </row>
    <row r="10972">
      <c r="A10972">
        <f>Input!A10972</f>
        <v/>
      </c>
      <c r="B10972">
        <f>IF(ISNUMBER(Input!B10972),IF(AND(Input!B10972&gt;=20,Input!B10972&lt;=700),Input!B10972,""),"")</f>
        <v/>
      </c>
      <c r="C10972">
        <f>IF(B10972="","",INT(A10972))</f>
        <v/>
      </c>
      <c r="D10972">
        <f>IF(B10972="","",HOUR(A10972))</f>
        <v/>
      </c>
      <c r="E10972">
        <f>IF(B10972="","",IF(INPUT!$I$1="","",IF(C10972&lt;(INT(INPUT!$I$1)-INPUT!$I$2),"Off Meds",IF(C10972&lt;=(INT(INPUT!$I$1)+INPUT!$I$2),"Washout","On Meds"))))</f>
        <v/>
      </c>
      <c r="F10972">
        <f>IF(B10972="","",1.509*(LN(B10972)^1.084-5.381))</f>
        <v/>
      </c>
      <c r="G10972">
        <f>IF(F10972="","",IF(F10972&lt;0,10*F10972^2,0))</f>
        <v/>
      </c>
      <c r="H10972">
        <f>IF(F10972="","",IF(F10972&gt;0,10*F10972^2,0))</f>
        <v/>
      </c>
    </row>
    <row r="10973">
      <c r="A10973">
        <f>Input!A10973</f>
        <v/>
      </c>
      <c r="B10973">
        <f>IF(ISNUMBER(Input!B10973),IF(AND(Input!B10973&gt;=20,Input!B10973&lt;=700),Input!B10973,""),"")</f>
        <v/>
      </c>
      <c r="C10973">
        <f>IF(B10973="","",INT(A10973))</f>
        <v/>
      </c>
      <c r="D10973">
        <f>IF(B10973="","",HOUR(A10973))</f>
        <v/>
      </c>
      <c r="E10973">
        <f>IF(B10973="","",IF(INPUT!$I$1="","",IF(C10973&lt;(INT(INPUT!$I$1)-INPUT!$I$2),"Off Meds",IF(C10973&lt;=(INT(INPUT!$I$1)+INPUT!$I$2),"Washout","On Meds"))))</f>
        <v/>
      </c>
      <c r="F10973">
        <f>IF(B10973="","",1.509*(LN(B10973)^1.084-5.381))</f>
        <v/>
      </c>
      <c r="G10973">
        <f>IF(F10973="","",IF(F10973&lt;0,10*F10973^2,0))</f>
        <v/>
      </c>
      <c r="H10973">
        <f>IF(F10973="","",IF(F10973&gt;0,10*F10973^2,0))</f>
        <v/>
      </c>
    </row>
    <row r="10974">
      <c r="A10974">
        <f>Input!A10974</f>
        <v/>
      </c>
      <c r="B10974">
        <f>IF(ISNUMBER(Input!B10974),IF(AND(Input!B10974&gt;=20,Input!B10974&lt;=700),Input!B10974,""),"")</f>
        <v/>
      </c>
      <c r="C10974">
        <f>IF(B10974="","",INT(A10974))</f>
        <v/>
      </c>
      <c r="D10974">
        <f>IF(B10974="","",HOUR(A10974))</f>
        <v/>
      </c>
      <c r="E10974">
        <f>IF(B10974="","",IF(INPUT!$I$1="","",IF(C10974&lt;(INT(INPUT!$I$1)-INPUT!$I$2),"Off Meds",IF(C10974&lt;=(INT(INPUT!$I$1)+INPUT!$I$2),"Washout","On Meds"))))</f>
        <v/>
      </c>
      <c r="F10974">
        <f>IF(B10974="","",1.509*(LN(B10974)^1.084-5.381))</f>
        <v/>
      </c>
      <c r="G10974">
        <f>IF(F10974="","",IF(F10974&lt;0,10*F10974^2,0))</f>
        <v/>
      </c>
      <c r="H10974">
        <f>IF(F10974="","",IF(F10974&gt;0,10*F10974^2,0))</f>
        <v/>
      </c>
    </row>
    <row r="10975">
      <c r="A10975">
        <f>Input!A10975</f>
        <v/>
      </c>
      <c r="B10975">
        <f>IF(ISNUMBER(Input!B10975),IF(AND(Input!B10975&gt;=20,Input!B10975&lt;=700),Input!B10975,""),"")</f>
        <v/>
      </c>
      <c r="C10975">
        <f>IF(B10975="","",INT(A10975))</f>
        <v/>
      </c>
      <c r="D10975">
        <f>IF(B10975="","",HOUR(A10975))</f>
        <v/>
      </c>
      <c r="E10975">
        <f>IF(B10975="","",IF(INPUT!$I$1="","",IF(C10975&lt;(INT(INPUT!$I$1)-INPUT!$I$2),"Off Meds",IF(C10975&lt;=(INT(INPUT!$I$1)+INPUT!$I$2),"Washout","On Meds"))))</f>
        <v/>
      </c>
      <c r="F10975">
        <f>IF(B10975="","",1.509*(LN(B10975)^1.084-5.381))</f>
        <v/>
      </c>
      <c r="G10975">
        <f>IF(F10975="","",IF(F10975&lt;0,10*F10975^2,0))</f>
        <v/>
      </c>
      <c r="H10975">
        <f>IF(F10975="","",IF(F10975&gt;0,10*F10975^2,0))</f>
        <v/>
      </c>
    </row>
    <row r="10976">
      <c r="A10976">
        <f>Input!A10976</f>
        <v/>
      </c>
      <c r="B10976">
        <f>IF(ISNUMBER(Input!B10976),IF(AND(Input!B10976&gt;=20,Input!B10976&lt;=700),Input!B10976,""),"")</f>
        <v/>
      </c>
      <c r="C10976">
        <f>IF(B10976="","",INT(A10976))</f>
        <v/>
      </c>
      <c r="D10976">
        <f>IF(B10976="","",HOUR(A10976))</f>
        <v/>
      </c>
      <c r="E10976">
        <f>IF(B10976="","",IF(INPUT!$I$1="","",IF(C10976&lt;(INT(INPUT!$I$1)-INPUT!$I$2),"Off Meds",IF(C10976&lt;=(INT(INPUT!$I$1)+INPUT!$I$2),"Washout","On Meds"))))</f>
        <v/>
      </c>
      <c r="F10976">
        <f>IF(B10976="","",1.509*(LN(B10976)^1.084-5.381))</f>
        <v/>
      </c>
      <c r="G10976">
        <f>IF(F10976="","",IF(F10976&lt;0,10*F10976^2,0))</f>
        <v/>
      </c>
      <c r="H10976">
        <f>IF(F10976="","",IF(F10976&gt;0,10*F10976^2,0))</f>
        <v/>
      </c>
    </row>
    <row r="10977">
      <c r="A10977">
        <f>Input!A10977</f>
        <v/>
      </c>
      <c r="B10977">
        <f>IF(ISNUMBER(Input!B10977),IF(AND(Input!B10977&gt;=20,Input!B10977&lt;=700),Input!B10977,""),"")</f>
        <v/>
      </c>
      <c r="C10977">
        <f>IF(B10977="","",INT(A10977))</f>
        <v/>
      </c>
      <c r="D10977">
        <f>IF(B10977="","",HOUR(A10977))</f>
        <v/>
      </c>
      <c r="E10977">
        <f>IF(B10977="","",IF(INPUT!$I$1="","",IF(C10977&lt;(INT(INPUT!$I$1)-INPUT!$I$2),"Off Meds",IF(C10977&lt;=(INT(INPUT!$I$1)+INPUT!$I$2),"Washout","On Meds"))))</f>
        <v/>
      </c>
      <c r="F10977">
        <f>IF(B10977="","",1.509*(LN(B10977)^1.084-5.381))</f>
        <v/>
      </c>
      <c r="G10977">
        <f>IF(F10977="","",IF(F10977&lt;0,10*F10977^2,0))</f>
        <v/>
      </c>
      <c r="H10977">
        <f>IF(F10977="","",IF(F10977&gt;0,10*F10977^2,0))</f>
        <v/>
      </c>
    </row>
    <row r="10978">
      <c r="A10978">
        <f>Input!A10978</f>
        <v/>
      </c>
      <c r="B10978">
        <f>IF(ISNUMBER(Input!B10978),IF(AND(Input!B10978&gt;=20,Input!B10978&lt;=700),Input!B10978,""),"")</f>
        <v/>
      </c>
      <c r="C10978">
        <f>IF(B10978="","",INT(A10978))</f>
        <v/>
      </c>
      <c r="D10978">
        <f>IF(B10978="","",HOUR(A10978))</f>
        <v/>
      </c>
      <c r="E10978">
        <f>IF(B10978="","",IF(INPUT!$I$1="","",IF(C10978&lt;(INT(INPUT!$I$1)-INPUT!$I$2),"Off Meds",IF(C10978&lt;=(INT(INPUT!$I$1)+INPUT!$I$2),"Washout","On Meds"))))</f>
        <v/>
      </c>
      <c r="F10978">
        <f>IF(B10978="","",1.509*(LN(B10978)^1.084-5.381))</f>
        <v/>
      </c>
      <c r="G10978">
        <f>IF(F10978="","",IF(F10978&lt;0,10*F10978^2,0))</f>
        <v/>
      </c>
      <c r="H10978">
        <f>IF(F10978="","",IF(F10978&gt;0,10*F10978^2,0))</f>
        <v/>
      </c>
    </row>
    <row r="10979">
      <c r="A10979">
        <f>Input!A10979</f>
        <v/>
      </c>
      <c r="B10979">
        <f>IF(ISNUMBER(Input!B10979),IF(AND(Input!B10979&gt;=20,Input!B10979&lt;=700),Input!B10979,""),"")</f>
        <v/>
      </c>
      <c r="C10979">
        <f>IF(B10979="","",INT(A10979))</f>
        <v/>
      </c>
      <c r="D10979">
        <f>IF(B10979="","",HOUR(A10979))</f>
        <v/>
      </c>
      <c r="E10979">
        <f>IF(B10979="","",IF(INPUT!$I$1="","",IF(C10979&lt;(INT(INPUT!$I$1)-INPUT!$I$2),"Off Meds",IF(C10979&lt;=(INT(INPUT!$I$1)+INPUT!$I$2),"Washout","On Meds"))))</f>
        <v/>
      </c>
      <c r="F10979">
        <f>IF(B10979="","",1.509*(LN(B10979)^1.084-5.381))</f>
        <v/>
      </c>
      <c r="G10979">
        <f>IF(F10979="","",IF(F10979&lt;0,10*F10979^2,0))</f>
        <v/>
      </c>
      <c r="H10979">
        <f>IF(F10979="","",IF(F10979&gt;0,10*F10979^2,0))</f>
        <v/>
      </c>
    </row>
    <row r="10980">
      <c r="A10980">
        <f>Input!A10980</f>
        <v/>
      </c>
      <c r="B10980">
        <f>IF(ISNUMBER(Input!B10980),IF(AND(Input!B10980&gt;=20,Input!B10980&lt;=700),Input!B10980,""),"")</f>
        <v/>
      </c>
      <c r="C10980">
        <f>IF(B10980="","",INT(A10980))</f>
        <v/>
      </c>
      <c r="D10980">
        <f>IF(B10980="","",HOUR(A10980))</f>
        <v/>
      </c>
      <c r="E10980">
        <f>IF(B10980="","",IF(INPUT!$I$1="","",IF(C10980&lt;(INT(INPUT!$I$1)-INPUT!$I$2),"Off Meds",IF(C10980&lt;=(INT(INPUT!$I$1)+INPUT!$I$2),"Washout","On Meds"))))</f>
        <v/>
      </c>
      <c r="F10980">
        <f>IF(B10980="","",1.509*(LN(B10980)^1.084-5.381))</f>
        <v/>
      </c>
      <c r="G10980">
        <f>IF(F10980="","",IF(F10980&lt;0,10*F10980^2,0))</f>
        <v/>
      </c>
      <c r="H10980">
        <f>IF(F10980="","",IF(F10980&gt;0,10*F10980^2,0))</f>
        <v/>
      </c>
    </row>
    <row r="10981">
      <c r="A10981">
        <f>Input!A10981</f>
        <v/>
      </c>
      <c r="B10981">
        <f>IF(ISNUMBER(Input!B10981),IF(AND(Input!B10981&gt;=20,Input!B10981&lt;=700),Input!B10981,""),"")</f>
        <v/>
      </c>
      <c r="C10981">
        <f>IF(B10981="","",INT(A10981))</f>
        <v/>
      </c>
      <c r="D10981">
        <f>IF(B10981="","",HOUR(A10981))</f>
        <v/>
      </c>
      <c r="E10981">
        <f>IF(B10981="","",IF(INPUT!$I$1="","",IF(C10981&lt;(INT(INPUT!$I$1)-INPUT!$I$2),"Off Meds",IF(C10981&lt;=(INT(INPUT!$I$1)+INPUT!$I$2),"Washout","On Meds"))))</f>
        <v/>
      </c>
      <c r="F10981">
        <f>IF(B10981="","",1.509*(LN(B10981)^1.084-5.381))</f>
        <v/>
      </c>
      <c r="G10981">
        <f>IF(F10981="","",IF(F10981&lt;0,10*F10981^2,0))</f>
        <v/>
      </c>
      <c r="H10981">
        <f>IF(F10981="","",IF(F10981&gt;0,10*F10981^2,0))</f>
        <v/>
      </c>
    </row>
    <row r="10982">
      <c r="A10982">
        <f>Input!A10982</f>
        <v/>
      </c>
      <c r="B10982">
        <f>IF(ISNUMBER(Input!B10982),IF(AND(Input!B10982&gt;=20,Input!B10982&lt;=700),Input!B10982,""),"")</f>
        <v/>
      </c>
      <c r="C10982">
        <f>IF(B10982="","",INT(A10982))</f>
        <v/>
      </c>
      <c r="D10982">
        <f>IF(B10982="","",HOUR(A10982))</f>
        <v/>
      </c>
      <c r="E10982">
        <f>IF(B10982="","",IF(INPUT!$I$1="","",IF(C10982&lt;(INT(INPUT!$I$1)-INPUT!$I$2),"Off Meds",IF(C10982&lt;=(INT(INPUT!$I$1)+INPUT!$I$2),"Washout","On Meds"))))</f>
        <v/>
      </c>
      <c r="F10982">
        <f>IF(B10982="","",1.509*(LN(B10982)^1.084-5.381))</f>
        <v/>
      </c>
      <c r="G10982">
        <f>IF(F10982="","",IF(F10982&lt;0,10*F10982^2,0))</f>
        <v/>
      </c>
      <c r="H10982">
        <f>IF(F10982="","",IF(F10982&gt;0,10*F10982^2,0))</f>
        <v/>
      </c>
    </row>
    <row r="10983">
      <c r="A10983">
        <f>Input!A10983</f>
        <v/>
      </c>
      <c r="B10983">
        <f>IF(ISNUMBER(Input!B10983),IF(AND(Input!B10983&gt;=20,Input!B10983&lt;=700),Input!B10983,""),"")</f>
        <v/>
      </c>
      <c r="C10983">
        <f>IF(B10983="","",INT(A10983))</f>
        <v/>
      </c>
      <c r="D10983">
        <f>IF(B10983="","",HOUR(A10983))</f>
        <v/>
      </c>
      <c r="E10983">
        <f>IF(B10983="","",IF(INPUT!$I$1="","",IF(C10983&lt;(INT(INPUT!$I$1)-INPUT!$I$2),"Off Meds",IF(C10983&lt;=(INT(INPUT!$I$1)+INPUT!$I$2),"Washout","On Meds"))))</f>
        <v/>
      </c>
      <c r="F10983">
        <f>IF(B10983="","",1.509*(LN(B10983)^1.084-5.381))</f>
        <v/>
      </c>
      <c r="G10983">
        <f>IF(F10983="","",IF(F10983&lt;0,10*F10983^2,0))</f>
        <v/>
      </c>
      <c r="H10983">
        <f>IF(F10983="","",IF(F10983&gt;0,10*F10983^2,0))</f>
        <v/>
      </c>
    </row>
    <row r="10984">
      <c r="A10984">
        <f>Input!A10984</f>
        <v/>
      </c>
      <c r="B10984">
        <f>IF(ISNUMBER(Input!B10984),IF(AND(Input!B10984&gt;=20,Input!B10984&lt;=700),Input!B10984,""),"")</f>
        <v/>
      </c>
      <c r="C10984">
        <f>IF(B10984="","",INT(A10984))</f>
        <v/>
      </c>
      <c r="D10984">
        <f>IF(B10984="","",HOUR(A10984))</f>
        <v/>
      </c>
      <c r="E10984">
        <f>IF(B10984="","",IF(INPUT!$I$1="","",IF(C10984&lt;(INT(INPUT!$I$1)-INPUT!$I$2),"Off Meds",IF(C10984&lt;=(INT(INPUT!$I$1)+INPUT!$I$2),"Washout","On Meds"))))</f>
        <v/>
      </c>
      <c r="F10984">
        <f>IF(B10984="","",1.509*(LN(B10984)^1.084-5.381))</f>
        <v/>
      </c>
      <c r="G10984">
        <f>IF(F10984="","",IF(F10984&lt;0,10*F10984^2,0))</f>
        <v/>
      </c>
      <c r="H10984">
        <f>IF(F10984="","",IF(F10984&gt;0,10*F10984^2,0))</f>
        <v/>
      </c>
    </row>
    <row r="10985">
      <c r="A10985">
        <f>Input!A10985</f>
        <v/>
      </c>
      <c r="B10985">
        <f>IF(ISNUMBER(Input!B10985),IF(AND(Input!B10985&gt;=20,Input!B10985&lt;=700),Input!B10985,""),"")</f>
        <v/>
      </c>
      <c r="C10985">
        <f>IF(B10985="","",INT(A10985))</f>
        <v/>
      </c>
      <c r="D10985">
        <f>IF(B10985="","",HOUR(A10985))</f>
        <v/>
      </c>
      <c r="E10985">
        <f>IF(B10985="","",IF(INPUT!$I$1="","",IF(C10985&lt;(INT(INPUT!$I$1)-INPUT!$I$2),"Off Meds",IF(C10985&lt;=(INT(INPUT!$I$1)+INPUT!$I$2),"Washout","On Meds"))))</f>
        <v/>
      </c>
      <c r="F10985">
        <f>IF(B10985="","",1.509*(LN(B10985)^1.084-5.381))</f>
        <v/>
      </c>
      <c r="G10985">
        <f>IF(F10985="","",IF(F10985&lt;0,10*F10985^2,0))</f>
        <v/>
      </c>
      <c r="H10985">
        <f>IF(F10985="","",IF(F10985&gt;0,10*F10985^2,0))</f>
        <v/>
      </c>
    </row>
    <row r="10986">
      <c r="A10986">
        <f>Input!A10986</f>
        <v/>
      </c>
      <c r="B10986">
        <f>IF(ISNUMBER(Input!B10986),IF(AND(Input!B10986&gt;=20,Input!B10986&lt;=700),Input!B10986,""),"")</f>
        <v/>
      </c>
      <c r="C10986">
        <f>IF(B10986="","",INT(A10986))</f>
        <v/>
      </c>
      <c r="D10986">
        <f>IF(B10986="","",HOUR(A10986))</f>
        <v/>
      </c>
      <c r="E10986">
        <f>IF(B10986="","",IF(INPUT!$I$1="","",IF(C10986&lt;(INT(INPUT!$I$1)-INPUT!$I$2),"Off Meds",IF(C10986&lt;=(INT(INPUT!$I$1)+INPUT!$I$2),"Washout","On Meds"))))</f>
        <v/>
      </c>
      <c r="F10986">
        <f>IF(B10986="","",1.509*(LN(B10986)^1.084-5.381))</f>
        <v/>
      </c>
      <c r="G10986">
        <f>IF(F10986="","",IF(F10986&lt;0,10*F10986^2,0))</f>
        <v/>
      </c>
      <c r="H10986">
        <f>IF(F10986="","",IF(F10986&gt;0,10*F10986^2,0))</f>
        <v/>
      </c>
    </row>
    <row r="10987">
      <c r="A10987">
        <f>Input!A10987</f>
        <v/>
      </c>
      <c r="B10987">
        <f>IF(ISNUMBER(Input!B10987),IF(AND(Input!B10987&gt;=20,Input!B10987&lt;=700),Input!B10987,""),"")</f>
        <v/>
      </c>
      <c r="C10987">
        <f>IF(B10987="","",INT(A10987))</f>
        <v/>
      </c>
      <c r="D10987">
        <f>IF(B10987="","",HOUR(A10987))</f>
        <v/>
      </c>
      <c r="E10987">
        <f>IF(B10987="","",IF(INPUT!$I$1="","",IF(C10987&lt;(INT(INPUT!$I$1)-INPUT!$I$2),"Off Meds",IF(C10987&lt;=(INT(INPUT!$I$1)+INPUT!$I$2),"Washout","On Meds"))))</f>
        <v/>
      </c>
      <c r="F10987">
        <f>IF(B10987="","",1.509*(LN(B10987)^1.084-5.381))</f>
        <v/>
      </c>
      <c r="G10987">
        <f>IF(F10987="","",IF(F10987&lt;0,10*F10987^2,0))</f>
        <v/>
      </c>
      <c r="H10987">
        <f>IF(F10987="","",IF(F10987&gt;0,10*F10987^2,0))</f>
        <v/>
      </c>
    </row>
    <row r="10988">
      <c r="A10988">
        <f>Input!A10988</f>
        <v/>
      </c>
      <c r="B10988">
        <f>IF(ISNUMBER(Input!B10988),IF(AND(Input!B10988&gt;=20,Input!B10988&lt;=700),Input!B10988,""),"")</f>
        <v/>
      </c>
      <c r="C10988">
        <f>IF(B10988="","",INT(A10988))</f>
        <v/>
      </c>
      <c r="D10988">
        <f>IF(B10988="","",HOUR(A10988))</f>
        <v/>
      </c>
      <c r="E10988">
        <f>IF(B10988="","",IF(INPUT!$I$1="","",IF(C10988&lt;(INT(INPUT!$I$1)-INPUT!$I$2),"Off Meds",IF(C10988&lt;=(INT(INPUT!$I$1)+INPUT!$I$2),"Washout","On Meds"))))</f>
        <v/>
      </c>
      <c r="F10988">
        <f>IF(B10988="","",1.509*(LN(B10988)^1.084-5.381))</f>
        <v/>
      </c>
      <c r="G10988">
        <f>IF(F10988="","",IF(F10988&lt;0,10*F10988^2,0))</f>
        <v/>
      </c>
      <c r="H10988">
        <f>IF(F10988="","",IF(F10988&gt;0,10*F10988^2,0))</f>
        <v/>
      </c>
    </row>
    <row r="10989">
      <c r="A10989">
        <f>Input!A10989</f>
        <v/>
      </c>
      <c r="B10989">
        <f>IF(ISNUMBER(Input!B10989),IF(AND(Input!B10989&gt;=20,Input!B10989&lt;=700),Input!B10989,""),"")</f>
        <v/>
      </c>
      <c r="C10989">
        <f>IF(B10989="","",INT(A10989))</f>
        <v/>
      </c>
      <c r="D10989">
        <f>IF(B10989="","",HOUR(A10989))</f>
        <v/>
      </c>
      <c r="E10989">
        <f>IF(B10989="","",IF(INPUT!$I$1="","",IF(C10989&lt;(INT(INPUT!$I$1)-INPUT!$I$2),"Off Meds",IF(C10989&lt;=(INT(INPUT!$I$1)+INPUT!$I$2),"Washout","On Meds"))))</f>
        <v/>
      </c>
      <c r="F10989">
        <f>IF(B10989="","",1.509*(LN(B10989)^1.084-5.381))</f>
        <v/>
      </c>
      <c r="G10989">
        <f>IF(F10989="","",IF(F10989&lt;0,10*F10989^2,0))</f>
        <v/>
      </c>
      <c r="H10989">
        <f>IF(F10989="","",IF(F10989&gt;0,10*F10989^2,0))</f>
        <v/>
      </c>
    </row>
    <row r="10990">
      <c r="A10990">
        <f>Input!A10990</f>
        <v/>
      </c>
      <c r="B10990">
        <f>IF(ISNUMBER(Input!B10990),IF(AND(Input!B10990&gt;=20,Input!B10990&lt;=700),Input!B10990,""),"")</f>
        <v/>
      </c>
      <c r="C10990">
        <f>IF(B10990="","",INT(A10990))</f>
        <v/>
      </c>
      <c r="D10990">
        <f>IF(B10990="","",HOUR(A10990))</f>
        <v/>
      </c>
      <c r="E10990">
        <f>IF(B10990="","",IF(INPUT!$I$1="","",IF(C10990&lt;(INT(INPUT!$I$1)-INPUT!$I$2),"Off Meds",IF(C10990&lt;=(INT(INPUT!$I$1)+INPUT!$I$2),"Washout","On Meds"))))</f>
        <v/>
      </c>
      <c r="F10990">
        <f>IF(B10990="","",1.509*(LN(B10990)^1.084-5.381))</f>
        <v/>
      </c>
      <c r="G10990">
        <f>IF(F10990="","",IF(F10990&lt;0,10*F10990^2,0))</f>
        <v/>
      </c>
      <c r="H10990">
        <f>IF(F10990="","",IF(F10990&gt;0,10*F10990^2,0))</f>
        <v/>
      </c>
    </row>
    <row r="10991">
      <c r="A10991">
        <f>Input!A10991</f>
        <v/>
      </c>
      <c r="B10991">
        <f>IF(ISNUMBER(Input!B10991),IF(AND(Input!B10991&gt;=20,Input!B10991&lt;=700),Input!B10991,""),"")</f>
        <v/>
      </c>
      <c r="C10991">
        <f>IF(B10991="","",INT(A10991))</f>
        <v/>
      </c>
      <c r="D10991">
        <f>IF(B10991="","",HOUR(A10991))</f>
        <v/>
      </c>
      <c r="E10991">
        <f>IF(B10991="","",IF(INPUT!$I$1="","",IF(C10991&lt;(INT(INPUT!$I$1)-INPUT!$I$2),"Off Meds",IF(C10991&lt;=(INT(INPUT!$I$1)+INPUT!$I$2),"Washout","On Meds"))))</f>
        <v/>
      </c>
      <c r="F10991">
        <f>IF(B10991="","",1.509*(LN(B10991)^1.084-5.381))</f>
        <v/>
      </c>
      <c r="G10991">
        <f>IF(F10991="","",IF(F10991&lt;0,10*F10991^2,0))</f>
        <v/>
      </c>
      <c r="H10991">
        <f>IF(F10991="","",IF(F10991&gt;0,10*F10991^2,0))</f>
        <v/>
      </c>
    </row>
    <row r="10992">
      <c r="A10992">
        <f>Input!A10992</f>
        <v/>
      </c>
      <c r="B10992">
        <f>IF(ISNUMBER(Input!B10992),IF(AND(Input!B10992&gt;=20,Input!B10992&lt;=700),Input!B10992,""),"")</f>
        <v/>
      </c>
      <c r="C10992">
        <f>IF(B10992="","",INT(A10992))</f>
        <v/>
      </c>
      <c r="D10992">
        <f>IF(B10992="","",HOUR(A10992))</f>
        <v/>
      </c>
      <c r="E10992">
        <f>IF(B10992="","",IF(INPUT!$I$1="","",IF(C10992&lt;(INT(INPUT!$I$1)-INPUT!$I$2),"Off Meds",IF(C10992&lt;=(INT(INPUT!$I$1)+INPUT!$I$2),"Washout","On Meds"))))</f>
        <v/>
      </c>
      <c r="F10992">
        <f>IF(B10992="","",1.509*(LN(B10992)^1.084-5.381))</f>
        <v/>
      </c>
      <c r="G10992">
        <f>IF(F10992="","",IF(F10992&lt;0,10*F10992^2,0))</f>
        <v/>
      </c>
      <c r="H10992">
        <f>IF(F10992="","",IF(F10992&gt;0,10*F10992^2,0))</f>
        <v/>
      </c>
    </row>
    <row r="10993">
      <c r="A10993">
        <f>Input!A10993</f>
        <v/>
      </c>
      <c r="B10993">
        <f>IF(ISNUMBER(Input!B10993),IF(AND(Input!B10993&gt;=20,Input!B10993&lt;=700),Input!B10993,""),"")</f>
        <v/>
      </c>
      <c r="C10993">
        <f>IF(B10993="","",INT(A10993))</f>
        <v/>
      </c>
      <c r="D10993">
        <f>IF(B10993="","",HOUR(A10993))</f>
        <v/>
      </c>
      <c r="E10993">
        <f>IF(B10993="","",IF(INPUT!$I$1="","",IF(C10993&lt;(INT(INPUT!$I$1)-INPUT!$I$2),"Off Meds",IF(C10993&lt;=(INT(INPUT!$I$1)+INPUT!$I$2),"Washout","On Meds"))))</f>
        <v/>
      </c>
      <c r="F10993">
        <f>IF(B10993="","",1.509*(LN(B10993)^1.084-5.381))</f>
        <v/>
      </c>
      <c r="G10993">
        <f>IF(F10993="","",IF(F10993&lt;0,10*F10993^2,0))</f>
        <v/>
      </c>
      <c r="H10993">
        <f>IF(F10993="","",IF(F10993&gt;0,10*F10993^2,0))</f>
        <v/>
      </c>
    </row>
    <row r="10994">
      <c r="A10994">
        <f>Input!A10994</f>
        <v/>
      </c>
      <c r="B10994">
        <f>IF(ISNUMBER(Input!B10994),IF(AND(Input!B10994&gt;=20,Input!B10994&lt;=700),Input!B10994,""),"")</f>
        <v/>
      </c>
      <c r="C10994">
        <f>IF(B10994="","",INT(A10994))</f>
        <v/>
      </c>
      <c r="D10994">
        <f>IF(B10994="","",HOUR(A10994))</f>
        <v/>
      </c>
      <c r="E10994">
        <f>IF(B10994="","",IF(INPUT!$I$1="","",IF(C10994&lt;(INT(INPUT!$I$1)-INPUT!$I$2),"Off Meds",IF(C10994&lt;=(INT(INPUT!$I$1)+INPUT!$I$2),"Washout","On Meds"))))</f>
        <v/>
      </c>
      <c r="F10994">
        <f>IF(B10994="","",1.509*(LN(B10994)^1.084-5.381))</f>
        <v/>
      </c>
      <c r="G10994">
        <f>IF(F10994="","",IF(F10994&lt;0,10*F10994^2,0))</f>
        <v/>
      </c>
      <c r="H10994">
        <f>IF(F10994="","",IF(F10994&gt;0,10*F10994^2,0))</f>
        <v/>
      </c>
    </row>
    <row r="10995">
      <c r="A10995">
        <f>Input!A10995</f>
        <v/>
      </c>
      <c r="B10995">
        <f>IF(ISNUMBER(Input!B10995),IF(AND(Input!B10995&gt;=20,Input!B10995&lt;=700),Input!B10995,""),"")</f>
        <v/>
      </c>
      <c r="C10995">
        <f>IF(B10995="","",INT(A10995))</f>
        <v/>
      </c>
      <c r="D10995">
        <f>IF(B10995="","",HOUR(A10995))</f>
        <v/>
      </c>
      <c r="E10995">
        <f>IF(B10995="","",IF(INPUT!$I$1="","",IF(C10995&lt;(INT(INPUT!$I$1)-INPUT!$I$2),"Off Meds",IF(C10995&lt;=(INT(INPUT!$I$1)+INPUT!$I$2),"Washout","On Meds"))))</f>
        <v/>
      </c>
      <c r="F10995">
        <f>IF(B10995="","",1.509*(LN(B10995)^1.084-5.381))</f>
        <v/>
      </c>
      <c r="G10995">
        <f>IF(F10995="","",IF(F10995&lt;0,10*F10995^2,0))</f>
        <v/>
      </c>
      <c r="H10995">
        <f>IF(F10995="","",IF(F10995&gt;0,10*F10995^2,0))</f>
        <v/>
      </c>
    </row>
    <row r="10996">
      <c r="A10996">
        <f>Input!A10996</f>
        <v/>
      </c>
      <c r="B10996">
        <f>IF(ISNUMBER(Input!B10996),IF(AND(Input!B10996&gt;=20,Input!B10996&lt;=700),Input!B10996,""),"")</f>
        <v/>
      </c>
      <c r="C10996">
        <f>IF(B10996="","",INT(A10996))</f>
        <v/>
      </c>
      <c r="D10996">
        <f>IF(B10996="","",HOUR(A10996))</f>
        <v/>
      </c>
      <c r="E10996">
        <f>IF(B10996="","",IF(INPUT!$I$1="","",IF(C10996&lt;(INT(INPUT!$I$1)-INPUT!$I$2),"Off Meds",IF(C10996&lt;=(INT(INPUT!$I$1)+INPUT!$I$2),"Washout","On Meds"))))</f>
        <v/>
      </c>
      <c r="F10996">
        <f>IF(B10996="","",1.509*(LN(B10996)^1.084-5.381))</f>
        <v/>
      </c>
      <c r="G10996">
        <f>IF(F10996="","",IF(F10996&lt;0,10*F10996^2,0))</f>
        <v/>
      </c>
      <c r="H10996">
        <f>IF(F10996="","",IF(F10996&gt;0,10*F10996^2,0))</f>
        <v/>
      </c>
    </row>
    <row r="10997">
      <c r="A10997">
        <f>Input!A10997</f>
        <v/>
      </c>
      <c r="B10997">
        <f>IF(ISNUMBER(Input!B10997),IF(AND(Input!B10997&gt;=20,Input!B10997&lt;=700),Input!B10997,""),"")</f>
        <v/>
      </c>
      <c r="C10997">
        <f>IF(B10997="","",INT(A10997))</f>
        <v/>
      </c>
      <c r="D10997">
        <f>IF(B10997="","",HOUR(A10997))</f>
        <v/>
      </c>
      <c r="E10997">
        <f>IF(B10997="","",IF(INPUT!$I$1="","",IF(C10997&lt;(INT(INPUT!$I$1)-INPUT!$I$2),"Off Meds",IF(C10997&lt;=(INT(INPUT!$I$1)+INPUT!$I$2),"Washout","On Meds"))))</f>
        <v/>
      </c>
      <c r="F10997">
        <f>IF(B10997="","",1.509*(LN(B10997)^1.084-5.381))</f>
        <v/>
      </c>
      <c r="G10997">
        <f>IF(F10997="","",IF(F10997&lt;0,10*F10997^2,0))</f>
        <v/>
      </c>
      <c r="H10997">
        <f>IF(F10997="","",IF(F10997&gt;0,10*F10997^2,0))</f>
        <v/>
      </c>
    </row>
    <row r="10998">
      <c r="A10998">
        <f>Input!A10998</f>
        <v/>
      </c>
      <c r="B10998">
        <f>IF(ISNUMBER(Input!B10998),IF(AND(Input!B10998&gt;=20,Input!B10998&lt;=700),Input!B10998,""),"")</f>
        <v/>
      </c>
      <c r="C10998">
        <f>IF(B10998="","",INT(A10998))</f>
        <v/>
      </c>
      <c r="D10998">
        <f>IF(B10998="","",HOUR(A10998))</f>
        <v/>
      </c>
      <c r="E10998">
        <f>IF(B10998="","",IF(INPUT!$I$1="","",IF(C10998&lt;(INT(INPUT!$I$1)-INPUT!$I$2),"Off Meds",IF(C10998&lt;=(INT(INPUT!$I$1)+INPUT!$I$2),"Washout","On Meds"))))</f>
        <v/>
      </c>
      <c r="F10998">
        <f>IF(B10998="","",1.509*(LN(B10998)^1.084-5.381))</f>
        <v/>
      </c>
      <c r="G10998">
        <f>IF(F10998="","",IF(F10998&lt;0,10*F10998^2,0))</f>
        <v/>
      </c>
      <c r="H10998">
        <f>IF(F10998="","",IF(F10998&gt;0,10*F10998^2,0))</f>
        <v/>
      </c>
    </row>
    <row r="10999">
      <c r="A10999">
        <f>Input!A10999</f>
        <v/>
      </c>
      <c r="B10999">
        <f>IF(ISNUMBER(Input!B10999),IF(AND(Input!B10999&gt;=20,Input!B10999&lt;=700),Input!B10999,""),"")</f>
        <v/>
      </c>
      <c r="C10999">
        <f>IF(B10999="","",INT(A10999))</f>
        <v/>
      </c>
      <c r="D10999">
        <f>IF(B10999="","",HOUR(A10999))</f>
        <v/>
      </c>
      <c r="E10999">
        <f>IF(B10999="","",IF(INPUT!$I$1="","",IF(C10999&lt;(INT(INPUT!$I$1)-INPUT!$I$2),"Off Meds",IF(C10999&lt;=(INT(INPUT!$I$1)+INPUT!$I$2),"Washout","On Meds"))))</f>
        <v/>
      </c>
      <c r="F10999">
        <f>IF(B10999="","",1.509*(LN(B10999)^1.084-5.381))</f>
        <v/>
      </c>
      <c r="G10999">
        <f>IF(F10999="","",IF(F10999&lt;0,10*F10999^2,0))</f>
        <v/>
      </c>
      <c r="H10999">
        <f>IF(F10999="","",IF(F10999&gt;0,10*F10999^2,0))</f>
        <v/>
      </c>
    </row>
    <row r="11000">
      <c r="A11000">
        <f>Input!A11000</f>
        <v/>
      </c>
      <c r="B11000">
        <f>IF(ISNUMBER(Input!B11000),IF(AND(Input!B11000&gt;=20,Input!B11000&lt;=700),Input!B11000,""),"")</f>
        <v/>
      </c>
      <c r="C11000">
        <f>IF(B11000="","",INT(A11000))</f>
        <v/>
      </c>
      <c r="D11000">
        <f>IF(B11000="","",HOUR(A11000))</f>
        <v/>
      </c>
      <c r="E11000">
        <f>IF(B11000="","",IF(INPUT!$I$1="","",IF(C11000&lt;(INT(INPUT!$I$1)-INPUT!$I$2),"Off Meds",IF(C11000&lt;=(INT(INPUT!$I$1)+INPUT!$I$2),"Washout","On Meds"))))</f>
        <v/>
      </c>
      <c r="F11000">
        <f>IF(B11000="","",1.509*(LN(B11000)^1.084-5.381))</f>
        <v/>
      </c>
      <c r="G11000">
        <f>IF(F11000="","",IF(F11000&lt;0,10*F11000^2,0))</f>
        <v/>
      </c>
      <c r="H11000">
        <f>IF(F11000="","",IF(F11000&gt;0,10*F11000^2,0))</f>
        <v/>
      </c>
    </row>
    <row r="11001">
      <c r="A11001">
        <f>Input!A11001</f>
        <v/>
      </c>
      <c r="B11001">
        <f>IF(ISNUMBER(Input!B11001),IF(AND(Input!B11001&gt;=20,Input!B11001&lt;=700),Input!B11001,""),"")</f>
        <v/>
      </c>
      <c r="C11001">
        <f>IF(B11001="","",INT(A11001))</f>
        <v/>
      </c>
      <c r="D11001">
        <f>IF(B11001="","",HOUR(A11001))</f>
        <v/>
      </c>
      <c r="E11001">
        <f>IF(B11001="","",IF(INPUT!$I$1="","",IF(C11001&lt;(INT(INPUT!$I$1)-INPUT!$I$2),"Off Meds",IF(C11001&lt;=(INT(INPUT!$I$1)+INPUT!$I$2),"Washout","On Meds"))))</f>
        <v/>
      </c>
      <c r="F11001">
        <f>IF(B11001="","",1.509*(LN(B11001)^1.084-5.381))</f>
        <v/>
      </c>
      <c r="G11001">
        <f>IF(F11001="","",IF(F11001&lt;0,10*F11001^2,0))</f>
        <v/>
      </c>
      <c r="H11001">
        <f>IF(F11001="","",IF(F11001&gt;0,10*F11001^2,0))</f>
        <v/>
      </c>
    </row>
    <row r="11002">
      <c r="A11002">
        <f>Input!A11002</f>
        <v/>
      </c>
      <c r="B11002">
        <f>IF(ISNUMBER(Input!B11002),IF(AND(Input!B11002&gt;=20,Input!B11002&lt;=700),Input!B11002,""),"")</f>
        <v/>
      </c>
      <c r="C11002">
        <f>IF(B11002="","",INT(A11002))</f>
        <v/>
      </c>
      <c r="D11002">
        <f>IF(B11002="","",HOUR(A11002))</f>
        <v/>
      </c>
      <c r="E11002">
        <f>IF(B11002="","",IF(INPUT!$I$1="","",IF(C11002&lt;(INT(INPUT!$I$1)-INPUT!$I$2),"Off Meds",IF(C11002&lt;=(INT(INPUT!$I$1)+INPUT!$I$2),"Washout","On Meds"))))</f>
        <v/>
      </c>
      <c r="F11002">
        <f>IF(B11002="","",1.509*(LN(B11002)^1.084-5.381))</f>
        <v/>
      </c>
      <c r="G11002">
        <f>IF(F11002="","",IF(F11002&lt;0,10*F11002^2,0))</f>
        <v/>
      </c>
      <c r="H11002">
        <f>IF(F11002="","",IF(F11002&gt;0,10*F11002^2,0))</f>
        <v/>
      </c>
    </row>
    <row r="11003">
      <c r="A11003">
        <f>Input!A11003</f>
        <v/>
      </c>
      <c r="B11003">
        <f>IF(ISNUMBER(Input!B11003),IF(AND(Input!B11003&gt;=20,Input!B11003&lt;=700),Input!B11003,""),"")</f>
        <v/>
      </c>
      <c r="C11003">
        <f>IF(B11003="","",INT(A11003))</f>
        <v/>
      </c>
      <c r="D11003">
        <f>IF(B11003="","",HOUR(A11003))</f>
        <v/>
      </c>
      <c r="E11003">
        <f>IF(B11003="","",IF(INPUT!$I$1="","",IF(C11003&lt;(INT(INPUT!$I$1)-INPUT!$I$2),"Off Meds",IF(C11003&lt;=(INT(INPUT!$I$1)+INPUT!$I$2),"Washout","On Meds"))))</f>
        <v/>
      </c>
      <c r="F11003">
        <f>IF(B11003="","",1.509*(LN(B11003)^1.084-5.381))</f>
        <v/>
      </c>
      <c r="G11003">
        <f>IF(F11003="","",IF(F11003&lt;0,10*F11003^2,0))</f>
        <v/>
      </c>
      <c r="H11003">
        <f>IF(F11003="","",IF(F11003&gt;0,10*F11003^2,0))</f>
        <v/>
      </c>
    </row>
    <row r="11004">
      <c r="A11004">
        <f>Input!A11004</f>
        <v/>
      </c>
      <c r="B11004">
        <f>IF(ISNUMBER(Input!B11004),IF(AND(Input!B11004&gt;=20,Input!B11004&lt;=700),Input!B11004,""),"")</f>
        <v/>
      </c>
      <c r="C11004">
        <f>IF(B11004="","",INT(A11004))</f>
        <v/>
      </c>
      <c r="D11004">
        <f>IF(B11004="","",HOUR(A11004))</f>
        <v/>
      </c>
      <c r="E11004">
        <f>IF(B11004="","",IF(INPUT!$I$1="","",IF(C11004&lt;(INT(INPUT!$I$1)-INPUT!$I$2),"Off Meds",IF(C11004&lt;=(INT(INPUT!$I$1)+INPUT!$I$2),"Washout","On Meds"))))</f>
        <v/>
      </c>
      <c r="F11004">
        <f>IF(B11004="","",1.509*(LN(B11004)^1.084-5.381))</f>
        <v/>
      </c>
      <c r="G11004">
        <f>IF(F11004="","",IF(F11004&lt;0,10*F11004^2,0))</f>
        <v/>
      </c>
      <c r="H11004">
        <f>IF(F11004="","",IF(F11004&gt;0,10*F11004^2,0))</f>
        <v/>
      </c>
    </row>
    <row r="11005">
      <c r="A11005">
        <f>Input!A11005</f>
        <v/>
      </c>
      <c r="B11005">
        <f>IF(ISNUMBER(Input!B11005),IF(AND(Input!B11005&gt;=20,Input!B11005&lt;=700),Input!B11005,""),"")</f>
        <v/>
      </c>
      <c r="C11005">
        <f>IF(B11005="","",INT(A11005))</f>
        <v/>
      </c>
      <c r="D11005">
        <f>IF(B11005="","",HOUR(A11005))</f>
        <v/>
      </c>
      <c r="E11005">
        <f>IF(B11005="","",IF(INPUT!$I$1="","",IF(C11005&lt;(INT(INPUT!$I$1)-INPUT!$I$2),"Off Meds",IF(C11005&lt;=(INT(INPUT!$I$1)+INPUT!$I$2),"Washout","On Meds"))))</f>
        <v/>
      </c>
      <c r="F11005">
        <f>IF(B11005="","",1.509*(LN(B11005)^1.084-5.381))</f>
        <v/>
      </c>
      <c r="G11005">
        <f>IF(F11005="","",IF(F11005&lt;0,10*F11005^2,0))</f>
        <v/>
      </c>
      <c r="H11005">
        <f>IF(F11005="","",IF(F11005&gt;0,10*F11005^2,0))</f>
        <v/>
      </c>
    </row>
    <row r="11006">
      <c r="A11006">
        <f>Input!A11006</f>
        <v/>
      </c>
      <c r="B11006">
        <f>IF(ISNUMBER(Input!B11006),IF(AND(Input!B11006&gt;=20,Input!B11006&lt;=700),Input!B11006,""),"")</f>
        <v/>
      </c>
      <c r="C11006">
        <f>IF(B11006="","",INT(A11006))</f>
        <v/>
      </c>
      <c r="D11006">
        <f>IF(B11006="","",HOUR(A11006))</f>
        <v/>
      </c>
      <c r="E11006">
        <f>IF(B11006="","",IF(INPUT!$I$1="","",IF(C11006&lt;(INT(INPUT!$I$1)-INPUT!$I$2),"Off Meds",IF(C11006&lt;=(INT(INPUT!$I$1)+INPUT!$I$2),"Washout","On Meds"))))</f>
        <v/>
      </c>
      <c r="F11006">
        <f>IF(B11006="","",1.509*(LN(B11006)^1.084-5.381))</f>
        <v/>
      </c>
      <c r="G11006">
        <f>IF(F11006="","",IF(F11006&lt;0,10*F11006^2,0))</f>
        <v/>
      </c>
      <c r="H11006">
        <f>IF(F11006="","",IF(F11006&gt;0,10*F11006^2,0))</f>
        <v/>
      </c>
    </row>
    <row r="11007">
      <c r="A11007">
        <f>Input!A11007</f>
        <v/>
      </c>
      <c r="B11007">
        <f>IF(ISNUMBER(Input!B11007),IF(AND(Input!B11007&gt;=20,Input!B11007&lt;=700),Input!B11007,""),"")</f>
        <v/>
      </c>
      <c r="C11007">
        <f>IF(B11007="","",INT(A11007))</f>
        <v/>
      </c>
      <c r="D11007">
        <f>IF(B11007="","",HOUR(A11007))</f>
        <v/>
      </c>
      <c r="E11007">
        <f>IF(B11007="","",IF(INPUT!$I$1="","",IF(C11007&lt;(INT(INPUT!$I$1)-INPUT!$I$2),"Off Meds",IF(C11007&lt;=(INT(INPUT!$I$1)+INPUT!$I$2),"Washout","On Meds"))))</f>
        <v/>
      </c>
      <c r="F11007">
        <f>IF(B11007="","",1.509*(LN(B11007)^1.084-5.381))</f>
        <v/>
      </c>
      <c r="G11007">
        <f>IF(F11007="","",IF(F11007&lt;0,10*F11007^2,0))</f>
        <v/>
      </c>
      <c r="H11007">
        <f>IF(F11007="","",IF(F11007&gt;0,10*F11007^2,0))</f>
        <v/>
      </c>
    </row>
    <row r="11008">
      <c r="A11008">
        <f>Input!A11008</f>
        <v/>
      </c>
      <c r="B11008">
        <f>IF(ISNUMBER(Input!B11008),IF(AND(Input!B11008&gt;=20,Input!B11008&lt;=700),Input!B11008,""),"")</f>
        <v/>
      </c>
      <c r="C11008">
        <f>IF(B11008="","",INT(A11008))</f>
        <v/>
      </c>
      <c r="D11008">
        <f>IF(B11008="","",HOUR(A11008))</f>
        <v/>
      </c>
      <c r="E11008">
        <f>IF(B11008="","",IF(INPUT!$I$1="","",IF(C11008&lt;(INT(INPUT!$I$1)-INPUT!$I$2),"Off Meds",IF(C11008&lt;=(INT(INPUT!$I$1)+INPUT!$I$2),"Washout","On Meds"))))</f>
        <v/>
      </c>
      <c r="F11008">
        <f>IF(B11008="","",1.509*(LN(B11008)^1.084-5.381))</f>
        <v/>
      </c>
      <c r="G11008">
        <f>IF(F11008="","",IF(F11008&lt;0,10*F11008^2,0))</f>
        <v/>
      </c>
      <c r="H11008">
        <f>IF(F11008="","",IF(F11008&gt;0,10*F11008^2,0))</f>
        <v/>
      </c>
    </row>
    <row r="11009">
      <c r="A11009">
        <f>Input!A11009</f>
        <v/>
      </c>
      <c r="B11009">
        <f>IF(ISNUMBER(Input!B11009),IF(AND(Input!B11009&gt;=20,Input!B11009&lt;=700),Input!B11009,""),"")</f>
        <v/>
      </c>
      <c r="C11009">
        <f>IF(B11009="","",INT(A11009))</f>
        <v/>
      </c>
      <c r="D11009">
        <f>IF(B11009="","",HOUR(A11009))</f>
        <v/>
      </c>
      <c r="E11009">
        <f>IF(B11009="","",IF(INPUT!$I$1="","",IF(C11009&lt;(INT(INPUT!$I$1)-INPUT!$I$2),"Off Meds",IF(C11009&lt;=(INT(INPUT!$I$1)+INPUT!$I$2),"Washout","On Meds"))))</f>
        <v/>
      </c>
      <c r="F11009">
        <f>IF(B11009="","",1.509*(LN(B11009)^1.084-5.381))</f>
        <v/>
      </c>
      <c r="G11009">
        <f>IF(F11009="","",IF(F11009&lt;0,10*F11009^2,0))</f>
        <v/>
      </c>
      <c r="H11009">
        <f>IF(F11009="","",IF(F11009&gt;0,10*F11009^2,0))</f>
        <v/>
      </c>
    </row>
    <row r="11010">
      <c r="A11010">
        <f>Input!A11010</f>
        <v/>
      </c>
      <c r="B11010">
        <f>IF(ISNUMBER(Input!B11010),IF(AND(Input!B11010&gt;=20,Input!B11010&lt;=700),Input!B11010,""),"")</f>
        <v/>
      </c>
      <c r="C11010">
        <f>IF(B11010="","",INT(A11010))</f>
        <v/>
      </c>
      <c r="D11010">
        <f>IF(B11010="","",HOUR(A11010))</f>
        <v/>
      </c>
      <c r="E11010">
        <f>IF(B11010="","",IF(INPUT!$I$1="","",IF(C11010&lt;(INT(INPUT!$I$1)-INPUT!$I$2),"Off Meds",IF(C11010&lt;=(INT(INPUT!$I$1)+INPUT!$I$2),"Washout","On Meds"))))</f>
        <v/>
      </c>
      <c r="F11010">
        <f>IF(B11010="","",1.509*(LN(B11010)^1.084-5.381))</f>
        <v/>
      </c>
      <c r="G11010">
        <f>IF(F11010="","",IF(F11010&lt;0,10*F11010^2,0))</f>
        <v/>
      </c>
      <c r="H11010">
        <f>IF(F11010="","",IF(F11010&gt;0,10*F11010^2,0))</f>
        <v/>
      </c>
    </row>
    <row r="11011">
      <c r="A11011">
        <f>Input!A11011</f>
        <v/>
      </c>
      <c r="B11011">
        <f>IF(ISNUMBER(Input!B11011),IF(AND(Input!B11011&gt;=20,Input!B11011&lt;=700),Input!B11011,""),"")</f>
        <v/>
      </c>
      <c r="C11011">
        <f>IF(B11011="","",INT(A11011))</f>
        <v/>
      </c>
      <c r="D11011">
        <f>IF(B11011="","",HOUR(A11011))</f>
        <v/>
      </c>
      <c r="E11011">
        <f>IF(B11011="","",IF(INPUT!$I$1="","",IF(C11011&lt;(INT(INPUT!$I$1)-INPUT!$I$2),"Off Meds",IF(C11011&lt;=(INT(INPUT!$I$1)+INPUT!$I$2),"Washout","On Meds"))))</f>
        <v/>
      </c>
      <c r="F11011">
        <f>IF(B11011="","",1.509*(LN(B11011)^1.084-5.381))</f>
        <v/>
      </c>
      <c r="G11011">
        <f>IF(F11011="","",IF(F11011&lt;0,10*F11011^2,0))</f>
        <v/>
      </c>
      <c r="H11011">
        <f>IF(F11011="","",IF(F11011&gt;0,10*F11011^2,0))</f>
        <v/>
      </c>
    </row>
    <row r="11012">
      <c r="A11012">
        <f>Input!A11012</f>
        <v/>
      </c>
      <c r="B11012">
        <f>IF(ISNUMBER(Input!B11012),IF(AND(Input!B11012&gt;=20,Input!B11012&lt;=700),Input!B11012,""),"")</f>
        <v/>
      </c>
      <c r="C11012">
        <f>IF(B11012="","",INT(A11012))</f>
        <v/>
      </c>
      <c r="D11012">
        <f>IF(B11012="","",HOUR(A11012))</f>
        <v/>
      </c>
      <c r="E11012">
        <f>IF(B11012="","",IF(INPUT!$I$1="","",IF(C11012&lt;(INT(INPUT!$I$1)-INPUT!$I$2),"Off Meds",IF(C11012&lt;=(INT(INPUT!$I$1)+INPUT!$I$2),"Washout","On Meds"))))</f>
        <v/>
      </c>
      <c r="F11012">
        <f>IF(B11012="","",1.509*(LN(B11012)^1.084-5.381))</f>
        <v/>
      </c>
      <c r="G11012">
        <f>IF(F11012="","",IF(F11012&lt;0,10*F11012^2,0))</f>
        <v/>
      </c>
      <c r="H11012">
        <f>IF(F11012="","",IF(F11012&gt;0,10*F11012^2,0))</f>
        <v/>
      </c>
    </row>
    <row r="11013">
      <c r="A11013">
        <f>Input!A11013</f>
        <v/>
      </c>
      <c r="B11013">
        <f>IF(ISNUMBER(Input!B11013),IF(AND(Input!B11013&gt;=20,Input!B11013&lt;=700),Input!B11013,""),"")</f>
        <v/>
      </c>
      <c r="C11013">
        <f>IF(B11013="","",INT(A11013))</f>
        <v/>
      </c>
      <c r="D11013">
        <f>IF(B11013="","",HOUR(A11013))</f>
        <v/>
      </c>
      <c r="E11013">
        <f>IF(B11013="","",IF(INPUT!$I$1="","",IF(C11013&lt;(INT(INPUT!$I$1)-INPUT!$I$2),"Off Meds",IF(C11013&lt;=(INT(INPUT!$I$1)+INPUT!$I$2),"Washout","On Meds"))))</f>
        <v/>
      </c>
      <c r="F11013">
        <f>IF(B11013="","",1.509*(LN(B11013)^1.084-5.381))</f>
        <v/>
      </c>
      <c r="G11013">
        <f>IF(F11013="","",IF(F11013&lt;0,10*F11013^2,0))</f>
        <v/>
      </c>
      <c r="H11013">
        <f>IF(F11013="","",IF(F11013&gt;0,10*F11013^2,0))</f>
        <v/>
      </c>
    </row>
    <row r="11014">
      <c r="A11014">
        <f>Input!A11014</f>
        <v/>
      </c>
      <c r="B11014">
        <f>IF(ISNUMBER(Input!B11014),IF(AND(Input!B11014&gt;=20,Input!B11014&lt;=700),Input!B11014,""),"")</f>
        <v/>
      </c>
      <c r="C11014">
        <f>IF(B11014="","",INT(A11014))</f>
        <v/>
      </c>
      <c r="D11014">
        <f>IF(B11014="","",HOUR(A11014))</f>
        <v/>
      </c>
      <c r="E11014">
        <f>IF(B11014="","",IF(INPUT!$I$1="","",IF(C11014&lt;(INT(INPUT!$I$1)-INPUT!$I$2),"Off Meds",IF(C11014&lt;=(INT(INPUT!$I$1)+INPUT!$I$2),"Washout","On Meds"))))</f>
        <v/>
      </c>
      <c r="F11014">
        <f>IF(B11014="","",1.509*(LN(B11014)^1.084-5.381))</f>
        <v/>
      </c>
      <c r="G11014">
        <f>IF(F11014="","",IF(F11014&lt;0,10*F11014^2,0))</f>
        <v/>
      </c>
      <c r="H11014">
        <f>IF(F11014="","",IF(F11014&gt;0,10*F11014^2,0))</f>
        <v/>
      </c>
    </row>
    <row r="11015">
      <c r="A11015">
        <f>Input!A11015</f>
        <v/>
      </c>
      <c r="B11015">
        <f>IF(ISNUMBER(Input!B11015),IF(AND(Input!B11015&gt;=20,Input!B11015&lt;=700),Input!B11015,""),"")</f>
        <v/>
      </c>
      <c r="C11015">
        <f>IF(B11015="","",INT(A11015))</f>
        <v/>
      </c>
      <c r="D11015">
        <f>IF(B11015="","",HOUR(A11015))</f>
        <v/>
      </c>
      <c r="E11015">
        <f>IF(B11015="","",IF(INPUT!$I$1="","",IF(C11015&lt;(INT(INPUT!$I$1)-INPUT!$I$2),"Off Meds",IF(C11015&lt;=(INT(INPUT!$I$1)+INPUT!$I$2),"Washout","On Meds"))))</f>
        <v/>
      </c>
      <c r="F11015">
        <f>IF(B11015="","",1.509*(LN(B11015)^1.084-5.381))</f>
        <v/>
      </c>
      <c r="G11015">
        <f>IF(F11015="","",IF(F11015&lt;0,10*F11015^2,0))</f>
        <v/>
      </c>
      <c r="H11015">
        <f>IF(F11015="","",IF(F11015&gt;0,10*F11015^2,0))</f>
        <v/>
      </c>
    </row>
    <row r="11016">
      <c r="A11016">
        <f>Input!A11016</f>
        <v/>
      </c>
      <c r="B11016">
        <f>IF(ISNUMBER(Input!B11016),IF(AND(Input!B11016&gt;=20,Input!B11016&lt;=700),Input!B11016,""),"")</f>
        <v/>
      </c>
      <c r="C11016">
        <f>IF(B11016="","",INT(A11016))</f>
        <v/>
      </c>
      <c r="D11016">
        <f>IF(B11016="","",HOUR(A11016))</f>
        <v/>
      </c>
      <c r="E11016">
        <f>IF(B11016="","",IF(INPUT!$I$1="","",IF(C11016&lt;(INT(INPUT!$I$1)-INPUT!$I$2),"Off Meds",IF(C11016&lt;=(INT(INPUT!$I$1)+INPUT!$I$2),"Washout","On Meds"))))</f>
        <v/>
      </c>
      <c r="F11016">
        <f>IF(B11016="","",1.509*(LN(B11016)^1.084-5.381))</f>
        <v/>
      </c>
      <c r="G11016">
        <f>IF(F11016="","",IF(F11016&lt;0,10*F11016^2,0))</f>
        <v/>
      </c>
      <c r="H11016">
        <f>IF(F11016="","",IF(F11016&gt;0,10*F11016^2,0))</f>
        <v/>
      </c>
    </row>
    <row r="11017">
      <c r="A11017">
        <f>Input!A11017</f>
        <v/>
      </c>
      <c r="B11017">
        <f>IF(ISNUMBER(Input!B11017),IF(AND(Input!B11017&gt;=20,Input!B11017&lt;=700),Input!B11017,""),"")</f>
        <v/>
      </c>
      <c r="C11017">
        <f>IF(B11017="","",INT(A11017))</f>
        <v/>
      </c>
      <c r="D11017">
        <f>IF(B11017="","",HOUR(A11017))</f>
        <v/>
      </c>
      <c r="E11017">
        <f>IF(B11017="","",IF(INPUT!$I$1="","",IF(C11017&lt;(INT(INPUT!$I$1)-INPUT!$I$2),"Off Meds",IF(C11017&lt;=(INT(INPUT!$I$1)+INPUT!$I$2),"Washout","On Meds"))))</f>
        <v/>
      </c>
      <c r="F11017">
        <f>IF(B11017="","",1.509*(LN(B11017)^1.084-5.381))</f>
        <v/>
      </c>
      <c r="G11017">
        <f>IF(F11017="","",IF(F11017&lt;0,10*F11017^2,0))</f>
        <v/>
      </c>
      <c r="H11017">
        <f>IF(F11017="","",IF(F11017&gt;0,10*F11017^2,0))</f>
        <v/>
      </c>
    </row>
    <row r="11018">
      <c r="A11018">
        <f>Input!A11018</f>
        <v/>
      </c>
      <c r="B11018">
        <f>IF(ISNUMBER(Input!B11018),IF(AND(Input!B11018&gt;=20,Input!B11018&lt;=700),Input!B11018,""),"")</f>
        <v/>
      </c>
      <c r="C11018">
        <f>IF(B11018="","",INT(A11018))</f>
        <v/>
      </c>
      <c r="D11018">
        <f>IF(B11018="","",HOUR(A11018))</f>
        <v/>
      </c>
      <c r="E11018">
        <f>IF(B11018="","",IF(INPUT!$I$1="","",IF(C11018&lt;(INT(INPUT!$I$1)-INPUT!$I$2),"Off Meds",IF(C11018&lt;=(INT(INPUT!$I$1)+INPUT!$I$2),"Washout","On Meds"))))</f>
        <v/>
      </c>
      <c r="F11018">
        <f>IF(B11018="","",1.509*(LN(B11018)^1.084-5.381))</f>
        <v/>
      </c>
      <c r="G11018">
        <f>IF(F11018="","",IF(F11018&lt;0,10*F11018^2,0))</f>
        <v/>
      </c>
      <c r="H11018">
        <f>IF(F11018="","",IF(F11018&gt;0,10*F11018^2,0))</f>
        <v/>
      </c>
    </row>
    <row r="11019">
      <c r="A11019">
        <f>Input!A11019</f>
        <v/>
      </c>
      <c r="B11019">
        <f>IF(ISNUMBER(Input!B11019),IF(AND(Input!B11019&gt;=20,Input!B11019&lt;=700),Input!B11019,""),"")</f>
        <v/>
      </c>
      <c r="C11019">
        <f>IF(B11019="","",INT(A11019))</f>
        <v/>
      </c>
      <c r="D11019">
        <f>IF(B11019="","",HOUR(A11019))</f>
        <v/>
      </c>
      <c r="E11019">
        <f>IF(B11019="","",IF(INPUT!$I$1="","",IF(C11019&lt;(INT(INPUT!$I$1)-INPUT!$I$2),"Off Meds",IF(C11019&lt;=(INT(INPUT!$I$1)+INPUT!$I$2),"Washout","On Meds"))))</f>
        <v/>
      </c>
      <c r="F11019">
        <f>IF(B11019="","",1.509*(LN(B11019)^1.084-5.381))</f>
        <v/>
      </c>
      <c r="G11019">
        <f>IF(F11019="","",IF(F11019&lt;0,10*F11019^2,0))</f>
        <v/>
      </c>
      <c r="H11019">
        <f>IF(F11019="","",IF(F11019&gt;0,10*F11019^2,0))</f>
        <v/>
      </c>
    </row>
    <row r="11020">
      <c r="A11020">
        <f>Input!A11020</f>
        <v/>
      </c>
      <c r="B11020">
        <f>IF(ISNUMBER(Input!B11020),IF(AND(Input!B11020&gt;=20,Input!B11020&lt;=700),Input!B11020,""),"")</f>
        <v/>
      </c>
      <c r="C11020">
        <f>IF(B11020="","",INT(A11020))</f>
        <v/>
      </c>
      <c r="D11020">
        <f>IF(B11020="","",HOUR(A11020))</f>
        <v/>
      </c>
      <c r="E11020">
        <f>IF(B11020="","",IF(INPUT!$I$1="","",IF(C11020&lt;(INT(INPUT!$I$1)-INPUT!$I$2),"Off Meds",IF(C11020&lt;=(INT(INPUT!$I$1)+INPUT!$I$2),"Washout","On Meds"))))</f>
        <v/>
      </c>
      <c r="F11020">
        <f>IF(B11020="","",1.509*(LN(B11020)^1.084-5.381))</f>
        <v/>
      </c>
      <c r="G11020">
        <f>IF(F11020="","",IF(F11020&lt;0,10*F11020^2,0))</f>
        <v/>
      </c>
      <c r="H11020">
        <f>IF(F11020="","",IF(F11020&gt;0,10*F11020^2,0))</f>
        <v/>
      </c>
    </row>
    <row r="11021">
      <c r="A11021">
        <f>Input!A11021</f>
        <v/>
      </c>
      <c r="B11021">
        <f>IF(ISNUMBER(Input!B11021),IF(AND(Input!B11021&gt;=20,Input!B11021&lt;=700),Input!B11021,""),"")</f>
        <v/>
      </c>
      <c r="C11021">
        <f>IF(B11021="","",INT(A11021))</f>
        <v/>
      </c>
      <c r="D11021">
        <f>IF(B11021="","",HOUR(A11021))</f>
        <v/>
      </c>
      <c r="E11021">
        <f>IF(B11021="","",IF(INPUT!$I$1="","",IF(C11021&lt;(INT(INPUT!$I$1)-INPUT!$I$2),"Off Meds",IF(C11021&lt;=(INT(INPUT!$I$1)+INPUT!$I$2),"Washout","On Meds"))))</f>
        <v/>
      </c>
      <c r="F11021">
        <f>IF(B11021="","",1.509*(LN(B11021)^1.084-5.381))</f>
        <v/>
      </c>
      <c r="G11021">
        <f>IF(F11021="","",IF(F11021&lt;0,10*F11021^2,0))</f>
        <v/>
      </c>
      <c r="H11021">
        <f>IF(F11021="","",IF(F11021&gt;0,10*F11021^2,0))</f>
        <v/>
      </c>
    </row>
    <row r="11022">
      <c r="A11022">
        <f>Input!A11022</f>
        <v/>
      </c>
      <c r="B11022">
        <f>IF(ISNUMBER(Input!B11022),IF(AND(Input!B11022&gt;=20,Input!B11022&lt;=700),Input!B11022,""),"")</f>
        <v/>
      </c>
      <c r="C11022">
        <f>IF(B11022="","",INT(A11022))</f>
        <v/>
      </c>
      <c r="D11022">
        <f>IF(B11022="","",HOUR(A11022))</f>
        <v/>
      </c>
      <c r="E11022">
        <f>IF(B11022="","",IF(INPUT!$I$1="","",IF(C11022&lt;(INT(INPUT!$I$1)-INPUT!$I$2),"Off Meds",IF(C11022&lt;=(INT(INPUT!$I$1)+INPUT!$I$2),"Washout","On Meds"))))</f>
        <v/>
      </c>
      <c r="F11022">
        <f>IF(B11022="","",1.509*(LN(B11022)^1.084-5.381))</f>
        <v/>
      </c>
      <c r="G11022">
        <f>IF(F11022="","",IF(F11022&lt;0,10*F11022^2,0))</f>
        <v/>
      </c>
      <c r="H11022">
        <f>IF(F11022="","",IF(F11022&gt;0,10*F11022^2,0))</f>
        <v/>
      </c>
    </row>
    <row r="11023">
      <c r="A11023">
        <f>Input!A11023</f>
        <v/>
      </c>
      <c r="B11023">
        <f>IF(ISNUMBER(Input!B11023),IF(AND(Input!B11023&gt;=20,Input!B11023&lt;=700),Input!B11023,""),"")</f>
        <v/>
      </c>
      <c r="C11023">
        <f>IF(B11023="","",INT(A11023))</f>
        <v/>
      </c>
      <c r="D11023">
        <f>IF(B11023="","",HOUR(A11023))</f>
        <v/>
      </c>
      <c r="E11023">
        <f>IF(B11023="","",IF(INPUT!$I$1="","",IF(C11023&lt;(INT(INPUT!$I$1)-INPUT!$I$2),"Off Meds",IF(C11023&lt;=(INT(INPUT!$I$1)+INPUT!$I$2),"Washout","On Meds"))))</f>
        <v/>
      </c>
      <c r="F11023">
        <f>IF(B11023="","",1.509*(LN(B11023)^1.084-5.381))</f>
        <v/>
      </c>
      <c r="G11023">
        <f>IF(F11023="","",IF(F11023&lt;0,10*F11023^2,0))</f>
        <v/>
      </c>
      <c r="H11023">
        <f>IF(F11023="","",IF(F11023&gt;0,10*F11023^2,0))</f>
        <v/>
      </c>
    </row>
    <row r="11024">
      <c r="A11024">
        <f>Input!A11024</f>
        <v/>
      </c>
      <c r="B11024">
        <f>IF(ISNUMBER(Input!B11024),IF(AND(Input!B11024&gt;=20,Input!B11024&lt;=700),Input!B11024,""),"")</f>
        <v/>
      </c>
      <c r="C11024">
        <f>IF(B11024="","",INT(A11024))</f>
        <v/>
      </c>
      <c r="D11024">
        <f>IF(B11024="","",HOUR(A11024))</f>
        <v/>
      </c>
      <c r="E11024">
        <f>IF(B11024="","",IF(INPUT!$I$1="","",IF(C11024&lt;(INT(INPUT!$I$1)-INPUT!$I$2),"Off Meds",IF(C11024&lt;=(INT(INPUT!$I$1)+INPUT!$I$2),"Washout","On Meds"))))</f>
        <v/>
      </c>
      <c r="F11024">
        <f>IF(B11024="","",1.509*(LN(B11024)^1.084-5.381))</f>
        <v/>
      </c>
      <c r="G11024">
        <f>IF(F11024="","",IF(F11024&lt;0,10*F11024^2,0))</f>
        <v/>
      </c>
      <c r="H11024">
        <f>IF(F11024="","",IF(F11024&gt;0,10*F11024^2,0))</f>
        <v/>
      </c>
    </row>
    <row r="11025">
      <c r="A11025">
        <f>Input!A11025</f>
        <v/>
      </c>
      <c r="B11025">
        <f>IF(ISNUMBER(Input!B11025),IF(AND(Input!B11025&gt;=20,Input!B11025&lt;=700),Input!B11025,""),"")</f>
        <v/>
      </c>
      <c r="C11025">
        <f>IF(B11025="","",INT(A11025))</f>
        <v/>
      </c>
      <c r="D11025">
        <f>IF(B11025="","",HOUR(A11025))</f>
        <v/>
      </c>
      <c r="E11025">
        <f>IF(B11025="","",IF(INPUT!$I$1="","",IF(C11025&lt;(INT(INPUT!$I$1)-INPUT!$I$2),"Off Meds",IF(C11025&lt;=(INT(INPUT!$I$1)+INPUT!$I$2),"Washout","On Meds"))))</f>
        <v/>
      </c>
      <c r="F11025">
        <f>IF(B11025="","",1.509*(LN(B11025)^1.084-5.381))</f>
        <v/>
      </c>
      <c r="G11025">
        <f>IF(F11025="","",IF(F11025&lt;0,10*F11025^2,0))</f>
        <v/>
      </c>
      <c r="H11025">
        <f>IF(F11025="","",IF(F11025&gt;0,10*F11025^2,0))</f>
        <v/>
      </c>
    </row>
    <row r="11026">
      <c r="A11026">
        <f>Input!A11026</f>
        <v/>
      </c>
      <c r="B11026">
        <f>IF(ISNUMBER(Input!B11026),IF(AND(Input!B11026&gt;=20,Input!B11026&lt;=700),Input!B11026,""),"")</f>
        <v/>
      </c>
      <c r="C11026">
        <f>IF(B11026="","",INT(A11026))</f>
        <v/>
      </c>
      <c r="D11026">
        <f>IF(B11026="","",HOUR(A11026))</f>
        <v/>
      </c>
      <c r="E11026">
        <f>IF(B11026="","",IF(INPUT!$I$1="","",IF(C11026&lt;(INT(INPUT!$I$1)-INPUT!$I$2),"Off Meds",IF(C11026&lt;=(INT(INPUT!$I$1)+INPUT!$I$2),"Washout","On Meds"))))</f>
        <v/>
      </c>
      <c r="F11026">
        <f>IF(B11026="","",1.509*(LN(B11026)^1.084-5.381))</f>
        <v/>
      </c>
      <c r="G11026">
        <f>IF(F11026="","",IF(F11026&lt;0,10*F11026^2,0))</f>
        <v/>
      </c>
      <c r="H11026">
        <f>IF(F11026="","",IF(F11026&gt;0,10*F11026^2,0))</f>
        <v/>
      </c>
    </row>
    <row r="11027">
      <c r="A11027">
        <f>Input!A11027</f>
        <v/>
      </c>
      <c r="B11027">
        <f>IF(ISNUMBER(Input!B11027),IF(AND(Input!B11027&gt;=20,Input!B11027&lt;=700),Input!B11027,""),"")</f>
        <v/>
      </c>
      <c r="C11027">
        <f>IF(B11027="","",INT(A11027))</f>
        <v/>
      </c>
      <c r="D11027">
        <f>IF(B11027="","",HOUR(A11027))</f>
        <v/>
      </c>
      <c r="E11027">
        <f>IF(B11027="","",IF(INPUT!$I$1="","",IF(C11027&lt;(INT(INPUT!$I$1)-INPUT!$I$2),"Off Meds",IF(C11027&lt;=(INT(INPUT!$I$1)+INPUT!$I$2),"Washout","On Meds"))))</f>
        <v/>
      </c>
      <c r="F11027">
        <f>IF(B11027="","",1.509*(LN(B11027)^1.084-5.381))</f>
        <v/>
      </c>
      <c r="G11027">
        <f>IF(F11027="","",IF(F11027&lt;0,10*F11027^2,0))</f>
        <v/>
      </c>
      <c r="H11027">
        <f>IF(F11027="","",IF(F11027&gt;0,10*F11027^2,0))</f>
        <v/>
      </c>
    </row>
    <row r="11028">
      <c r="A11028">
        <f>Input!A11028</f>
        <v/>
      </c>
      <c r="B11028">
        <f>IF(ISNUMBER(Input!B11028),IF(AND(Input!B11028&gt;=20,Input!B11028&lt;=700),Input!B11028,""),"")</f>
        <v/>
      </c>
      <c r="C11028">
        <f>IF(B11028="","",INT(A11028))</f>
        <v/>
      </c>
      <c r="D11028">
        <f>IF(B11028="","",HOUR(A11028))</f>
        <v/>
      </c>
      <c r="E11028">
        <f>IF(B11028="","",IF(INPUT!$I$1="","",IF(C11028&lt;(INT(INPUT!$I$1)-INPUT!$I$2),"Off Meds",IF(C11028&lt;=(INT(INPUT!$I$1)+INPUT!$I$2),"Washout","On Meds"))))</f>
        <v/>
      </c>
      <c r="F11028">
        <f>IF(B11028="","",1.509*(LN(B11028)^1.084-5.381))</f>
        <v/>
      </c>
      <c r="G11028">
        <f>IF(F11028="","",IF(F11028&lt;0,10*F11028^2,0))</f>
        <v/>
      </c>
      <c r="H11028">
        <f>IF(F11028="","",IF(F11028&gt;0,10*F11028^2,0))</f>
        <v/>
      </c>
    </row>
    <row r="11029">
      <c r="A11029">
        <f>Input!A11029</f>
        <v/>
      </c>
      <c r="B11029">
        <f>IF(ISNUMBER(Input!B11029),IF(AND(Input!B11029&gt;=20,Input!B11029&lt;=700),Input!B11029,""),"")</f>
        <v/>
      </c>
      <c r="C11029">
        <f>IF(B11029="","",INT(A11029))</f>
        <v/>
      </c>
      <c r="D11029">
        <f>IF(B11029="","",HOUR(A11029))</f>
        <v/>
      </c>
      <c r="E11029">
        <f>IF(B11029="","",IF(INPUT!$I$1="","",IF(C11029&lt;(INT(INPUT!$I$1)-INPUT!$I$2),"Off Meds",IF(C11029&lt;=(INT(INPUT!$I$1)+INPUT!$I$2),"Washout","On Meds"))))</f>
        <v/>
      </c>
      <c r="F11029">
        <f>IF(B11029="","",1.509*(LN(B11029)^1.084-5.381))</f>
        <v/>
      </c>
      <c r="G11029">
        <f>IF(F11029="","",IF(F11029&lt;0,10*F11029^2,0))</f>
        <v/>
      </c>
      <c r="H11029">
        <f>IF(F11029="","",IF(F11029&gt;0,10*F11029^2,0))</f>
        <v/>
      </c>
    </row>
    <row r="11030">
      <c r="A11030">
        <f>Input!A11030</f>
        <v/>
      </c>
      <c r="B11030">
        <f>IF(ISNUMBER(Input!B11030),IF(AND(Input!B11030&gt;=20,Input!B11030&lt;=700),Input!B11030,""),"")</f>
        <v/>
      </c>
      <c r="C11030">
        <f>IF(B11030="","",INT(A11030))</f>
        <v/>
      </c>
      <c r="D11030">
        <f>IF(B11030="","",HOUR(A11030))</f>
        <v/>
      </c>
      <c r="E11030">
        <f>IF(B11030="","",IF(INPUT!$I$1="","",IF(C11030&lt;(INT(INPUT!$I$1)-INPUT!$I$2),"Off Meds",IF(C11030&lt;=(INT(INPUT!$I$1)+INPUT!$I$2),"Washout","On Meds"))))</f>
        <v/>
      </c>
      <c r="F11030">
        <f>IF(B11030="","",1.509*(LN(B11030)^1.084-5.381))</f>
        <v/>
      </c>
      <c r="G11030">
        <f>IF(F11030="","",IF(F11030&lt;0,10*F11030^2,0))</f>
        <v/>
      </c>
      <c r="H11030">
        <f>IF(F11030="","",IF(F11030&gt;0,10*F11030^2,0))</f>
        <v/>
      </c>
    </row>
    <row r="11031">
      <c r="A11031">
        <f>Input!A11031</f>
        <v/>
      </c>
      <c r="B11031">
        <f>IF(ISNUMBER(Input!B11031),IF(AND(Input!B11031&gt;=20,Input!B11031&lt;=700),Input!B11031,""),"")</f>
        <v/>
      </c>
      <c r="C11031">
        <f>IF(B11031="","",INT(A11031))</f>
        <v/>
      </c>
      <c r="D11031">
        <f>IF(B11031="","",HOUR(A11031))</f>
        <v/>
      </c>
      <c r="E11031">
        <f>IF(B11031="","",IF(INPUT!$I$1="","",IF(C11031&lt;(INT(INPUT!$I$1)-INPUT!$I$2),"Off Meds",IF(C11031&lt;=(INT(INPUT!$I$1)+INPUT!$I$2),"Washout","On Meds"))))</f>
        <v/>
      </c>
      <c r="F11031">
        <f>IF(B11031="","",1.509*(LN(B11031)^1.084-5.381))</f>
        <v/>
      </c>
      <c r="G11031">
        <f>IF(F11031="","",IF(F11031&lt;0,10*F11031^2,0))</f>
        <v/>
      </c>
      <c r="H11031">
        <f>IF(F11031="","",IF(F11031&gt;0,10*F11031^2,0))</f>
        <v/>
      </c>
    </row>
    <row r="11032">
      <c r="A11032">
        <f>Input!A11032</f>
        <v/>
      </c>
      <c r="B11032">
        <f>IF(ISNUMBER(Input!B11032),IF(AND(Input!B11032&gt;=20,Input!B11032&lt;=700),Input!B11032,""),"")</f>
        <v/>
      </c>
      <c r="C11032">
        <f>IF(B11032="","",INT(A11032))</f>
        <v/>
      </c>
      <c r="D11032">
        <f>IF(B11032="","",HOUR(A11032))</f>
        <v/>
      </c>
      <c r="E11032">
        <f>IF(B11032="","",IF(INPUT!$I$1="","",IF(C11032&lt;(INT(INPUT!$I$1)-INPUT!$I$2),"Off Meds",IF(C11032&lt;=(INT(INPUT!$I$1)+INPUT!$I$2),"Washout","On Meds"))))</f>
        <v/>
      </c>
      <c r="F11032">
        <f>IF(B11032="","",1.509*(LN(B11032)^1.084-5.381))</f>
        <v/>
      </c>
      <c r="G11032">
        <f>IF(F11032="","",IF(F11032&lt;0,10*F11032^2,0))</f>
        <v/>
      </c>
      <c r="H11032">
        <f>IF(F11032="","",IF(F11032&gt;0,10*F11032^2,0))</f>
        <v/>
      </c>
    </row>
    <row r="11033">
      <c r="A11033">
        <f>Input!A11033</f>
        <v/>
      </c>
      <c r="B11033">
        <f>IF(ISNUMBER(Input!B11033),IF(AND(Input!B11033&gt;=20,Input!B11033&lt;=700),Input!B11033,""),"")</f>
        <v/>
      </c>
      <c r="C11033">
        <f>IF(B11033="","",INT(A11033))</f>
        <v/>
      </c>
      <c r="D11033">
        <f>IF(B11033="","",HOUR(A11033))</f>
        <v/>
      </c>
      <c r="E11033">
        <f>IF(B11033="","",IF(INPUT!$I$1="","",IF(C11033&lt;(INT(INPUT!$I$1)-INPUT!$I$2),"Off Meds",IF(C11033&lt;=(INT(INPUT!$I$1)+INPUT!$I$2),"Washout","On Meds"))))</f>
        <v/>
      </c>
      <c r="F11033">
        <f>IF(B11033="","",1.509*(LN(B11033)^1.084-5.381))</f>
        <v/>
      </c>
      <c r="G11033">
        <f>IF(F11033="","",IF(F11033&lt;0,10*F11033^2,0))</f>
        <v/>
      </c>
      <c r="H11033">
        <f>IF(F11033="","",IF(F11033&gt;0,10*F11033^2,0))</f>
        <v/>
      </c>
    </row>
    <row r="11034">
      <c r="A11034">
        <f>Input!A11034</f>
        <v/>
      </c>
      <c r="B11034">
        <f>IF(ISNUMBER(Input!B11034),IF(AND(Input!B11034&gt;=20,Input!B11034&lt;=700),Input!B11034,""),"")</f>
        <v/>
      </c>
      <c r="C11034">
        <f>IF(B11034="","",INT(A11034))</f>
        <v/>
      </c>
      <c r="D11034">
        <f>IF(B11034="","",HOUR(A11034))</f>
        <v/>
      </c>
      <c r="E11034">
        <f>IF(B11034="","",IF(INPUT!$I$1="","",IF(C11034&lt;(INT(INPUT!$I$1)-INPUT!$I$2),"Off Meds",IF(C11034&lt;=(INT(INPUT!$I$1)+INPUT!$I$2),"Washout","On Meds"))))</f>
        <v/>
      </c>
      <c r="F11034">
        <f>IF(B11034="","",1.509*(LN(B11034)^1.084-5.381))</f>
        <v/>
      </c>
      <c r="G11034">
        <f>IF(F11034="","",IF(F11034&lt;0,10*F11034^2,0))</f>
        <v/>
      </c>
      <c r="H11034">
        <f>IF(F11034="","",IF(F11034&gt;0,10*F11034^2,0))</f>
        <v/>
      </c>
    </row>
    <row r="11035">
      <c r="A11035">
        <f>Input!A11035</f>
        <v/>
      </c>
      <c r="B11035">
        <f>IF(ISNUMBER(Input!B11035),IF(AND(Input!B11035&gt;=20,Input!B11035&lt;=700),Input!B11035,""),"")</f>
        <v/>
      </c>
      <c r="C11035">
        <f>IF(B11035="","",INT(A11035))</f>
        <v/>
      </c>
      <c r="D11035">
        <f>IF(B11035="","",HOUR(A11035))</f>
        <v/>
      </c>
      <c r="E11035">
        <f>IF(B11035="","",IF(INPUT!$I$1="","",IF(C11035&lt;(INT(INPUT!$I$1)-INPUT!$I$2),"Off Meds",IF(C11035&lt;=(INT(INPUT!$I$1)+INPUT!$I$2),"Washout","On Meds"))))</f>
        <v/>
      </c>
      <c r="F11035">
        <f>IF(B11035="","",1.509*(LN(B11035)^1.084-5.381))</f>
        <v/>
      </c>
      <c r="G11035">
        <f>IF(F11035="","",IF(F11035&lt;0,10*F11035^2,0))</f>
        <v/>
      </c>
      <c r="H11035">
        <f>IF(F11035="","",IF(F11035&gt;0,10*F11035^2,0))</f>
        <v/>
      </c>
    </row>
    <row r="11036">
      <c r="A11036">
        <f>Input!A11036</f>
        <v/>
      </c>
      <c r="B11036">
        <f>IF(ISNUMBER(Input!B11036),IF(AND(Input!B11036&gt;=20,Input!B11036&lt;=700),Input!B11036,""),"")</f>
        <v/>
      </c>
      <c r="C11036">
        <f>IF(B11036="","",INT(A11036))</f>
        <v/>
      </c>
      <c r="D11036">
        <f>IF(B11036="","",HOUR(A11036))</f>
        <v/>
      </c>
      <c r="E11036">
        <f>IF(B11036="","",IF(INPUT!$I$1="","",IF(C11036&lt;(INT(INPUT!$I$1)-INPUT!$I$2),"Off Meds",IF(C11036&lt;=(INT(INPUT!$I$1)+INPUT!$I$2),"Washout","On Meds"))))</f>
        <v/>
      </c>
      <c r="F11036">
        <f>IF(B11036="","",1.509*(LN(B11036)^1.084-5.381))</f>
        <v/>
      </c>
      <c r="G11036">
        <f>IF(F11036="","",IF(F11036&lt;0,10*F11036^2,0))</f>
        <v/>
      </c>
      <c r="H11036">
        <f>IF(F11036="","",IF(F11036&gt;0,10*F11036^2,0))</f>
        <v/>
      </c>
    </row>
    <row r="11037">
      <c r="A11037">
        <f>Input!A11037</f>
        <v/>
      </c>
      <c r="B11037">
        <f>IF(ISNUMBER(Input!B11037),IF(AND(Input!B11037&gt;=20,Input!B11037&lt;=700),Input!B11037,""),"")</f>
        <v/>
      </c>
      <c r="C11037">
        <f>IF(B11037="","",INT(A11037))</f>
        <v/>
      </c>
      <c r="D11037">
        <f>IF(B11037="","",HOUR(A11037))</f>
        <v/>
      </c>
      <c r="E11037">
        <f>IF(B11037="","",IF(INPUT!$I$1="","",IF(C11037&lt;(INT(INPUT!$I$1)-INPUT!$I$2),"Off Meds",IF(C11037&lt;=(INT(INPUT!$I$1)+INPUT!$I$2),"Washout","On Meds"))))</f>
        <v/>
      </c>
      <c r="F11037">
        <f>IF(B11037="","",1.509*(LN(B11037)^1.084-5.381))</f>
        <v/>
      </c>
      <c r="G11037">
        <f>IF(F11037="","",IF(F11037&lt;0,10*F11037^2,0))</f>
        <v/>
      </c>
      <c r="H11037">
        <f>IF(F11037="","",IF(F11037&gt;0,10*F11037^2,0))</f>
        <v/>
      </c>
    </row>
    <row r="11038">
      <c r="A11038">
        <f>Input!A11038</f>
        <v/>
      </c>
      <c r="B11038">
        <f>IF(ISNUMBER(Input!B11038),IF(AND(Input!B11038&gt;=20,Input!B11038&lt;=700),Input!B11038,""),"")</f>
        <v/>
      </c>
      <c r="C11038">
        <f>IF(B11038="","",INT(A11038))</f>
        <v/>
      </c>
      <c r="D11038">
        <f>IF(B11038="","",HOUR(A11038))</f>
        <v/>
      </c>
      <c r="E11038">
        <f>IF(B11038="","",IF(INPUT!$I$1="","",IF(C11038&lt;(INT(INPUT!$I$1)-INPUT!$I$2),"Off Meds",IF(C11038&lt;=(INT(INPUT!$I$1)+INPUT!$I$2),"Washout","On Meds"))))</f>
        <v/>
      </c>
      <c r="F11038">
        <f>IF(B11038="","",1.509*(LN(B11038)^1.084-5.381))</f>
        <v/>
      </c>
      <c r="G11038">
        <f>IF(F11038="","",IF(F11038&lt;0,10*F11038^2,0))</f>
        <v/>
      </c>
      <c r="H11038">
        <f>IF(F11038="","",IF(F11038&gt;0,10*F11038^2,0))</f>
        <v/>
      </c>
    </row>
    <row r="11039">
      <c r="A11039">
        <f>Input!A11039</f>
        <v/>
      </c>
      <c r="B11039">
        <f>IF(ISNUMBER(Input!B11039),IF(AND(Input!B11039&gt;=20,Input!B11039&lt;=700),Input!B11039,""),"")</f>
        <v/>
      </c>
      <c r="C11039">
        <f>IF(B11039="","",INT(A11039))</f>
        <v/>
      </c>
      <c r="D11039">
        <f>IF(B11039="","",HOUR(A11039))</f>
        <v/>
      </c>
      <c r="E11039">
        <f>IF(B11039="","",IF(INPUT!$I$1="","",IF(C11039&lt;(INT(INPUT!$I$1)-INPUT!$I$2),"Off Meds",IF(C11039&lt;=(INT(INPUT!$I$1)+INPUT!$I$2),"Washout","On Meds"))))</f>
        <v/>
      </c>
      <c r="F11039">
        <f>IF(B11039="","",1.509*(LN(B11039)^1.084-5.381))</f>
        <v/>
      </c>
      <c r="G11039">
        <f>IF(F11039="","",IF(F11039&lt;0,10*F11039^2,0))</f>
        <v/>
      </c>
      <c r="H11039">
        <f>IF(F11039="","",IF(F11039&gt;0,10*F11039^2,0))</f>
        <v/>
      </c>
    </row>
    <row r="11040">
      <c r="A11040">
        <f>Input!A11040</f>
        <v/>
      </c>
      <c r="B11040">
        <f>IF(ISNUMBER(Input!B11040),IF(AND(Input!B11040&gt;=20,Input!B11040&lt;=700),Input!B11040,""),"")</f>
        <v/>
      </c>
      <c r="C11040">
        <f>IF(B11040="","",INT(A11040))</f>
        <v/>
      </c>
      <c r="D11040">
        <f>IF(B11040="","",HOUR(A11040))</f>
        <v/>
      </c>
      <c r="E11040">
        <f>IF(B11040="","",IF(INPUT!$I$1="","",IF(C11040&lt;(INT(INPUT!$I$1)-INPUT!$I$2),"Off Meds",IF(C11040&lt;=(INT(INPUT!$I$1)+INPUT!$I$2),"Washout","On Meds"))))</f>
        <v/>
      </c>
      <c r="F11040">
        <f>IF(B11040="","",1.509*(LN(B11040)^1.084-5.381))</f>
        <v/>
      </c>
      <c r="G11040">
        <f>IF(F11040="","",IF(F11040&lt;0,10*F11040^2,0))</f>
        <v/>
      </c>
      <c r="H11040">
        <f>IF(F11040="","",IF(F11040&gt;0,10*F11040^2,0))</f>
        <v/>
      </c>
    </row>
    <row r="11041">
      <c r="A11041">
        <f>Input!A11041</f>
        <v/>
      </c>
      <c r="B11041">
        <f>IF(ISNUMBER(Input!B11041),IF(AND(Input!B11041&gt;=20,Input!B11041&lt;=700),Input!B11041,""),"")</f>
        <v/>
      </c>
      <c r="C11041">
        <f>IF(B11041="","",INT(A11041))</f>
        <v/>
      </c>
      <c r="D11041">
        <f>IF(B11041="","",HOUR(A11041))</f>
        <v/>
      </c>
      <c r="E11041">
        <f>IF(B11041="","",IF(INPUT!$I$1="","",IF(C11041&lt;(INT(INPUT!$I$1)-INPUT!$I$2),"Off Meds",IF(C11041&lt;=(INT(INPUT!$I$1)+INPUT!$I$2),"Washout","On Meds"))))</f>
        <v/>
      </c>
      <c r="F11041">
        <f>IF(B11041="","",1.509*(LN(B11041)^1.084-5.381))</f>
        <v/>
      </c>
      <c r="G11041">
        <f>IF(F11041="","",IF(F11041&lt;0,10*F11041^2,0))</f>
        <v/>
      </c>
      <c r="H11041">
        <f>IF(F11041="","",IF(F11041&gt;0,10*F11041^2,0))</f>
        <v/>
      </c>
    </row>
    <row r="11042">
      <c r="A11042">
        <f>Input!A11042</f>
        <v/>
      </c>
      <c r="B11042">
        <f>IF(ISNUMBER(Input!B11042),IF(AND(Input!B11042&gt;=20,Input!B11042&lt;=700),Input!B11042,""),"")</f>
        <v/>
      </c>
      <c r="C11042">
        <f>IF(B11042="","",INT(A11042))</f>
        <v/>
      </c>
      <c r="D11042">
        <f>IF(B11042="","",HOUR(A11042))</f>
        <v/>
      </c>
      <c r="E11042">
        <f>IF(B11042="","",IF(INPUT!$I$1="","",IF(C11042&lt;(INT(INPUT!$I$1)-INPUT!$I$2),"Off Meds",IF(C11042&lt;=(INT(INPUT!$I$1)+INPUT!$I$2),"Washout","On Meds"))))</f>
        <v/>
      </c>
      <c r="F11042">
        <f>IF(B11042="","",1.509*(LN(B11042)^1.084-5.381))</f>
        <v/>
      </c>
      <c r="G11042">
        <f>IF(F11042="","",IF(F11042&lt;0,10*F11042^2,0))</f>
        <v/>
      </c>
      <c r="H11042">
        <f>IF(F11042="","",IF(F11042&gt;0,10*F11042^2,0))</f>
        <v/>
      </c>
    </row>
    <row r="11043">
      <c r="A11043">
        <f>Input!A11043</f>
        <v/>
      </c>
      <c r="B11043">
        <f>IF(ISNUMBER(Input!B11043),IF(AND(Input!B11043&gt;=20,Input!B11043&lt;=700),Input!B11043,""),"")</f>
        <v/>
      </c>
      <c r="C11043">
        <f>IF(B11043="","",INT(A11043))</f>
        <v/>
      </c>
      <c r="D11043">
        <f>IF(B11043="","",HOUR(A11043))</f>
        <v/>
      </c>
      <c r="E11043">
        <f>IF(B11043="","",IF(INPUT!$I$1="","",IF(C11043&lt;(INT(INPUT!$I$1)-INPUT!$I$2),"Off Meds",IF(C11043&lt;=(INT(INPUT!$I$1)+INPUT!$I$2),"Washout","On Meds"))))</f>
        <v/>
      </c>
      <c r="F11043">
        <f>IF(B11043="","",1.509*(LN(B11043)^1.084-5.381))</f>
        <v/>
      </c>
      <c r="G11043">
        <f>IF(F11043="","",IF(F11043&lt;0,10*F11043^2,0))</f>
        <v/>
      </c>
      <c r="H11043">
        <f>IF(F11043="","",IF(F11043&gt;0,10*F11043^2,0))</f>
        <v/>
      </c>
    </row>
    <row r="11044">
      <c r="A11044">
        <f>Input!A11044</f>
        <v/>
      </c>
      <c r="B11044">
        <f>IF(ISNUMBER(Input!B11044),IF(AND(Input!B11044&gt;=20,Input!B11044&lt;=700),Input!B11044,""),"")</f>
        <v/>
      </c>
      <c r="C11044">
        <f>IF(B11044="","",INT(A11044))</f>
        <v/>
      </c>
      <c r="D11044">
        <f>IF(B11044="","",HOUR(A11044))</f>
        <v/>
      </c>
      <c r="E11044">
        <f>IF(B11044="","",IF(INPUT!$I$1="","",IF(C11044&lt;(INT(INPUT!$I$1)-INPUT!$I$2),"Off Meds",IF(C11044&lt;=(INT(INPUT!$I$1)+INPUT!$I$2),"Washout","On Meds"))))</f>
        <v/>
      </c>
      <c r="F11044">
        <f>IF(B11044="","",1.509*(LN(B11044)^1.084-5.381))</f>
        <v/>
      </c>
      <c r="G11044">
        <f>IF(F11044="","",IF(F11044&lt;0,10*F11044^2,0))</f>
        <v/>
      </c>
      <c r="H11044">
        <f>IF(F11044="","",IF(F11044&gt;0,10*F11044^2,0))</f>
        <v/>
      </c>
    </row>
    <row r="11045">
      <c r="A11045">
        <f>Input!A11045</f>
        <v/>
      </c>
      <c r="B11045">
        <f>IF(ISNUMBER(Input!B11045),IF(AND(Input!B11045&gt;=20,Input!B11045&lt;=700),Input!B11045,""),"")</f>
        <v/>
      </c>
      <c r="C11045">
        <f>IF(B11045="","",INT(A11045))</f>
        <v/>
      </c>
      <c r="D11045">
        <f>IF(B11045="","",HOUR(A11045))</f>
        <v/>
      </c>
      <c r="E11045">
        <f>IF(B11045="","",IF(INPUT!$I$1="","",IF(C11045&lt;(INT(INPUT!$I$1)-INPUT!$I$2),"Off Meds",IF(C11045&lt;=(INT(INPUT!$I$1)+INPUT!$I$2),"Washout","On Meds"))))</f>
        <v/>
      </c>
      <c r="F11045">
        <f>IF(B11045="","",1.509*(LN(B11045)^1.084-5.381))</f>
        <v/>
      </c>
      <c r="G11045">
        <f>IF(F11045="","",IF(F11045&lt;0,10*F11045^2,0))</f>
        <v/>
      </c>
      <c r="H11045">
        <f>IF(F11045="","",IF(F11045&gt;0,10*F11045^2,0))</f>
        <v/>
      </c>
    </row>
    <row r="11046">
      <c r="A11046">
        <f>Input!A11046</f>
        <v/>
      </c>
      <c r="B11046">
        <f>IF(ISNUMBER(Input!B11046),IF(AND(Input!B11046&gt;=20,Input!B11046&lt;=700),Input!B11046,""),"")</f>
        <v/>
      </c>
      <c r="C11046">
        <f>IF(B11046="","",INT(A11046))</f>
        <v/>
      </c>
      <c r="D11046">
        <f>IF(B11046="","",HOUR(A11046))</f>
        <v/>
      </c>
      <c r="E11046">
        <f>IF(B11046="","",IF(INPUT!$I$1="","",IF(C11046&lt;(INT(INPUT!$I$1)-INPUT!$I$2),"Off Meds",IF(C11046&lt;=(INT(INPUT!$I$1)+INPUT!$I$2),"Washout","On Meds"))))</f>
        <v/>
      </c>
      <c r="F11046">
        <f>IF(B11046="","",1.509*(LN(B11046)^1.084-5.381))</f>
        <v/>
      </c>
      <c r="G11046">
        <f>IF(F11046="","",IF(F11046&lt;0,10*F11046^2,0))</f>
        <v/>
      </c>
      <c r="H11046">
        <f>IF(F11046="","",IF(F11046&gt;0,10*F11046^2,0))</f>
        <v/>
      </c>
    </row>
    <row r="11047">
      <c r="A11047">
        <f>Input!A11047</f>
        <v/>
      </c>
      <c r="B11047">
        <f>IF(ISNUMBER(Input!B11047),IF(AND(Input!B11047&gt;=20,Input!B11047&lt;=700),Input!B11047,""),"")</f>
        <v/>
      </c>
      <c r="C11047">
        <f>IF(B11047="","",INT(A11047))</f>
        <v/>
      </c>
      <c r="D11047">
        <f>IF(B11047="","",HOUR(A11047))</f>
        <v/>
      </c>
      <c r="E11047">
        <f>IF(B11047="","",IF(INPUT!$I$1="","",IF(C11047&lt;(INT(INPUT!$I$1)-INPUT!$I$2),"Off Meds",IF(C11047&lt;=(INT(INPUT!$I$1)+INPUT!$I$2),"Washout","On Meds"))))</f>
        <v/>
      </c>
      <c r="F11047">
        <f>IF(B11047="","",1.509*(LN(B11047)^1.084-5.381))</f>
        <v/>
      </c>
      <c r="G11047">
        <f>IF(F11047="","",IF(F11047&lt;0,10*F11047^2,0))</f>
        <v/>
      </c>
      <c r="H11047">
        <f>IF(F11047="","",IF(F11047&gt;0,10*F11047^2,0))</f>
        <v/>
      </c>
    </row>
    <row r="11048">
      <c r="A11048">
        <f>Input!A11048</f>
        <v/>
      </c>
      <c r="B11048">
        <f>IF(ISNUMBER(Input!B11048),IF(AND(Input!B11048&gt;=20,Input!B11048&lt;=700),Input!B11048,""),"")</f>
        <v/>
      </c>
      <c r="C11048">
        <f>IF(B11048="","",INT(A11048))</f>
        <v/>
      </c>
      <c r="D11048">
        <f>IF(B11048="","",HOUR(A11048))</f>
        <v/>
      </c>
      <c r="E11048">
        <f>IF(B11048="","",IF(INPUT!$I$1="","",IF(C11048&lt;(INT(INPUT!$I$1)-INPUT!$I$2),"Off Meds",IF(C11048&lt;=(INT(INPUT!$I$1)+INPUT!$I$2),"Washout","On Meds"))))</f>
        <v/>
      </c>
      <c r="F11048">
        <f>IF(B11048="","",1.509*(LN(B11048)^1.084-5.381))</f>
        <v/>
      </c>
      <c r="G11048">
        <f>IF(F11048="","",IF(F11048&lt;0,10*F11048^2,0))</f>
        <v/>
      </c>
      <c r="H11048">
        <f>IF(F11048="","",IF(F11048&gt;0,10*F11048^2,0))</f>
        <v/>
      </c>
    </row>
    <row r="11049">
      <c r="A11049">
        <f>Input!A11049</f>
        <v/>
      </c>
      <c r="B11049">
        <f>IF(ISNUMBER(Input!B11049),IF(AND(Input!B11049&gt;=20,Input!B11049&lt;=700),Input!B11049,""),"")</f>
        <v/>
      </c>
      <c r="C11049">
        <f>IF(B11049="","",INT(A11049))</f>
        <v/>
      </c>
      <c r="D11049">
        <f>IF(B11049="","",HOUR(A11049))</f>
        <v/>
      </c>
      <c r="E11049">
        <f>IF(B11049="","",IF(INPUT!$I$1="","",IF(C11049&lt;(INT(INPUT!$I$1)-INPUT!$I$2),"Off Meds",IF(C11049&lt;=(INT(INPUT!$I$1)+INPUT!$I$2),"Washout","On Meds"))))</f>
        <v/>
      </c>
      <c r="F11049">
        <f>IF(B11049="","",1.509*(LN(B11049)^1.084-5.381))</f>
        <v/>
      </c>
      <c r="G11049">
        <f>IF(F11049="","",IF(F11049&lt;0,10*F11049^2,0))</f>
        <v/>
      </c>
      <c r="H11049">
        <f>IF(F11049="","",IF(F11049&gt;0,10*F11049^2,0))</f>
        <v/>
      </c>
    </row>
    <row r="11050">
      <c r="A11050">
        <f>Input!A11050</f>
        <v/>
      </c>
      <c r="B11050">
        <f>IF(ISNUMBER(Input!B11050),IF(AND(Input!B11050&gt;=20,Input!B11050&lt;=700),Input!B11050,""),"")</f>
        <v/>
      </c>
      <c r="C11050">
        <f>IF(B11050="","",INT(A11050))</f>
        <v/>
      </c>
      <c r="D11050">
        <f>IF(B11050="","",HOUR(A11050))</f>
        <v/>
      </c>
      <c r="E11050">
        <f>IF(B11050="","",IF(INPUT!$I$1="","",IF(C11050&lt;(INT(INPUT!$I$1)-INPUT!$I$2),"Off Meds",IF(C11050&lt;=(INT(INPUT!$I$1)+INPUT!$I$2),"Washout","On Meds"))))</f>
        <v/>
      </c>
      <c r="F11050">
        <f>IF(B11050="","",1.509*(LN(B11050)^1.084-5.381))</f>
        <v/>
      </c>
      <c r="G11050">
        <f>IF(F11050="","",IF(F11050&lt;0,10*F11050^2,0))</f>
        <v/>
      </c>
      <c r="H11050">
        <f>IF(F11050="","",IF(F11050&gt;0,10*F11050^2,0))</f>
        <v/>
      </c>
    </row>
    <row r="11051">
      <c r="A11051">
        <f>Input!A11051</f>
        <v/>
      </c>
      <c r="B11051">
        <f>IF(ISNUMBER(Input!B11051),IF(AND(Input!B11051&gt;=20,Input!B11051&lt;=700),Input!B11051,""),"")</f>
        <v/>
      </c>
      <c r="C11051">
        <f>IF(B11051="","",INT(A11051))</f>
        <v/>
      </c>
      <c r="D11051">
        <f>IF(B11051="","",HOUR(A11051))</f>
        <v/>
      </c>
      <c r="E11051">
        <f>IF(B11051="","",IF(INPUT!$I$1="","",IF(C11051&lt;(INT(INPUT!$I$1)-INPUT!$I$2),"Off Meds",IF(C11051&lt;=(INT(INPUT!$I$1)+INPUT!$I$2),"Washout","On Meds"))))</f>
        <v/>
      </c>
      <c r="F11051">
        <f>IF(B11051="","",1.509*(LN(B11051)^1.084-5.381))</f>
        <v/>
      </c>
      <c r="G11051">
        <f>IF(F11051="","",IF(F11051&lt;0,10*F11051^2,0))</f>
        <v/>
      </c>
      <c r="H11051">
        <f>IF(F11051="","",IF(F11051&gt;0,10*F11051^2,0))</f>
        <v/>
      </c>
    </row>
    <row r="11052">
      <c r="A11052">
        <f>Input!A11052</f>
        <v/>
      </c>
      <c r="B11052">
        <f>IF(ISNUMBER(Input!B11052),IF(AND(Input!B11052&gt;=20,Input!B11052&lt;=700),Input!B11052,""),"")</f>
        <v/>
      </c>
      <c r="C11052">
        <f>IF(B11052="","",INT(A11052))</f>
        <v/>
      </c>
      <c r="D11052">
        <f>IF(B11052="","",HOUR(A11052))</f>
        <v/>
      </c>
      <c r="E11052">
        <f>IF(B11052="","",IF(INPUT!$I$1="","",IF(C11052&lt;(INT(INPUT!$I$1)-INPUT!$I$2),"Off Meds",IF(C11052&lt;=(INT(INPUT!$I$1)+INPUT!$I$2),"Washout","On Meds"))))</f>
        <v/>
      </c>
      <c r="F11052">
        <f>IF(B11052="","",1.509*(LN(B11052)^1.084-5.381))</f>
        <v/>
      </c>
      <c r="G11052">
        <f>IF(F11052="","",IF(F11052&lt;0,10*F11052^2,0))</f>
        <v/>
      </c>
      <c r="H11052">
        <f>IF(F11052="","",IF(F11052&gt;0,10*F11052^2,0))</f>
        <v/>
      </c>
    </row>
    <row r="11053">
      <c r="A11053">
        <f>Input!A11053</f>
        <v/>
      </c>
      <c r="B11053">
        <f>IF(ISNUMBER(Input!B11053),IF(AND(Input!B11053&gt;=20,Input!B11053&lt;=700),Input!B11053,""),"")</f>
        <v/>
      </c>
      <c r="C11053">
        <f>IF(B11053="","",INT(A11053))</f>
        <v/>
      </c>
      <c r="D11053">
        <f>IF(B11053="","",HOUR(A11053))</f>
        <v/>
      </c>
      <c r="E11053">
        <f>IF(B11053="","",IF(INPUT!$I$1="","",IF(C11053&lt;(INT(INPUT!$I$1)-INPUT!$I$2),"Off Meds",IF(C11053&lt;=(INT(INPUT!$I$1)+INPUT!$I$2),"Washout","On Meds"))))</f>
        <v/>
      </c>
      <c r="F11053">
        <f>IF(B11053="","",1.509*(LN(B11053)^1.084-5.381))</f>
        <v/>
      </c>
      <c r="G11053">
        <f>IF(F11053="","",IF(F11053&lt;0,10*F11053^2,0))</f>
        <v/>
      </c>
      <c r="H11053">
        <f>IF(F11053="","",IF(F11053&gt;0,10*F11053^2,0))</f>
        <v/>
      </c>
    </row>
    <row r="11054">
      <c r="A11054">
        <f>Input!A11054</f>
        <v/>
      </c>
      <c r="B11054">
        <f>IF(ISNUMBER(Input!B11054),IF(AND(Input!B11054&gt;=20,Input!B11054&lt;=700),Input!B11054,""),"")</f>
        <v/>
      </c>
      <c r="C11054">
        <f>IF(B11054="","",INT(A11054))</f>
        <v/>
      </c>
      <c r="D11054">
        <f>IF(B11054="","",HOUR(A11054))</f>
        <v/>
      </c>
      <c r="E11054">
        <f>IF(B11054="","",IF(INPUT!$I$1="","",IF(C11054&lt;(INT(INPUT!$I$1)-INPUT!$I$2),"Off Meds",IF(C11054&lt;=(INT(INPUT!$I$1)+INPUT!$I$2),"Washout","On Meds"))))</f>
        <v/>
      </c>
      <c r="F11054">
        <f>IF(B11054="","",1.509*(LN(B11054)^1.084-5.381))</f>
        <v/>
      </c>
      <c r="G11054">
        <f>IF(F11054="","",IF(F11054&lt;0,10*F11054^2,0))</f>
        <v/>
      </c>
      <c r="H11054">
        <f>IF(F11054="","",IF(F11054&gt;0,10*F11054^2,0))</f>
        <v/>
      </c>
    </row>
    <row r="11055">
      <c r="A11055">
        <f>Input!A11055</f>
        <v/>
      </c>
      <c r="B11055">
        <f>IF(ISNUMBER(Input!B11055),IF(AND(Input!B11055&gt;=20,Input!B11055&lt;=700),Input!B11055,""),"")</f>
        <v/>
      </c>
      <c r="C11055">
        <f>IF(B11055="","",INT(A11055))</f>
        <v/>
      </c>
      <c r="D11055">
        <f>IF(B11055="","",HOUR(A11055))</f>
        <v/>
      </c>
      <c r="E11055">
        <f>IF(B11055="","",IF(INPUT!$I$1="","",IF(C11055&lt;(INT(INPUT!$I$1)-INPUT!$I$2),"Off Meds",IF(C11055&lt;=(INT(INPUT!$I$1)+INPUT!$I$2),"Washout","On Meds"))))</f>
        <v/>
      </c>
      <c r="F11055">
        <f>IF(B11055="","",1.509*(LN(B11055)^1.084-5.381))</f>
        <v/>
      </c>
      <c r="G11055">
        <f>IF(F11055="","",IF(F11055&lt;0,10*F11055^2,0))</f>
        <v/>
      </c>
      <c r="H11055">
        <f>IF(F11055="","",IF(F11055&gt;0,10*F11055^2,0))</f>
        <v/>
      </c>
    </row>
    <row r="11056">
      <c r="A11056">
        <f>Input!A11056</f>
        <v/>
      </c>
      <c r="B11056">
        <f>IF(ISNUMBER(Input!B11056),IF(AND(Input!B11056&gt;=20,Input!B11056&lt;=700),Input!B11056,""),"")</f>
        <v/>
      </c>
      <c r="C11056">
        <f>IF(B11056="","",INT(A11056))</f>
        <v/>
      </c>
      <c r="D11056">
        <f>IF(B11056="","",HOUR(A11056))</f>
        <v/>
      </c>
      <c r="E11056">
        <f>IF(B11056="","",IF(INPUT!$I$1="","",IF(C11056&lt;(INT(INPUT!$I$1)-INPUT!$I$2),"Off Meds",IF(C11056&lt;=(INT(INPUT!$I$1)+INPUT!$I$2),"Washout","On Meds"))))</f>
        <v/>
      </c>
      <c r="F11056">
        <f>IF(B11056="","",1.509*(LN(B11056)^1.084-5.381))</f>
        <v/>
      </c>
      <c r="G11056">
        <f>IF(F11056="","",IF(F11056&lt;0,10*F11056^2,0))</f>
        <v/>
      </c>
      <c r="H11056">
        <f>IF(F11056="","",IF(F11056&gt;0,10*F11056^2,0))</f>
        <v/>
      </c>
    </row>
    <row r="11057">
      <c r="A11057">
        <f>Input!A11057</f>
        <v/>
      </c>
      <c r="B11057">
        <f>IF(ISNUMBER(Input!B11057),IF(AND(Input!B11057&gt;=20,Input!B11057&lt;=700),Input!B11057,""),"")</f>
        <v/>
      </c>
      <c r="C11057">
        <f>IF(B11057="","",INT(A11057))</f>
        <v/>
      </c>
      <c r="D11057">
        <f>IF(B11057="","",HOUR(A11057))</f>
        <v/>
      </c>
      <c r="E11057">
        <f>IF(B11057="","",IF(INPUT!$I$1="","",IF(C11057&lt;(INT(INPUT!$I$1)-INPUT!$I$2),"Off Meds",IF(C11057&lt;=(INT(INPUT!$I$1)+INPUT!$I$2),"Washout","On Meds"))))</f>
        <v/>
      </c>
      <c r="F11057">
        <f>IF(B11057="","",1.509*(LN(B11057)^1.084-5.381))</f>
        <v/>
      </c>
      <c r="G11057">
        <f>IF(F11057="","",IF(F11057&lt;0,10*F11057^2,0))</f>
        <v/>
      </c>
      <c r="H11057">
        <f>IF(F11057="","",IF(F11057&gt;0,10*F11057^2,0))</f>
        <v/>
      </c>
    </row>
    <row r="11058">
      <c r="A11058">
        <f>Input!A11058</f>
        <v/>
      </c>
      <c r="B11058">
        <f>IF(ISNUMBER(Input!B11058),IF(AND(Input!B11058&gt;=20,Input!B11058&lt;=700),Input!B11058,""),"")</f>
        <v/>
      </c>
      <c r="C11058">
        <f>IF(B11058="","",INT(A11058))</f>
        <v/>
      </c>
      <c r="D11058">
        <f>IF(B11058="","",HOUR(A11058))</f>
        <v/>
      </c>
      <c r="E11058">
        <f>IF(B11058="","",IF(INPUT!$I$1="","",IF(C11058&lt;(INT(INPUT!$I$1)-INPUT!$I$2),"Off Meds",IF(C11058&lt;=(INT(INPUT!$I$1)+INPUT!$I$2),"Washout","On Meds"))))</f>
        <v/>
      </c>
      <c r="F11058">
        <f>IF(B11058="","",1.509*(LN(B11058)^1.084-5.381))</f>
        <v/>
      </c>
      <c r="G11058">
        <f>IF(F11058="","",IF(F11058&lt;0,10*F11058^2,0))</f>
        <v/>
      </c>
      <c r="H11058">
        <f>IF(F11058="","",IF(F11058&gt;0,10*F11058^2,0))</f>
        <v/>
      </c>
    </row>
    <row r="11059">
      <c r="A11059">
        <f>Input!A11059</f>
        <v/>
      </c>
      <c r="B11059">
        <f>IF(ISNUMBER(Input!B11059),IF(AND(Input!B11059&gt;=20,Input!B11059&lt;=700),Input!B11059,""),"")</f>
        <v/>
      </c>
      <c r="C11059">
        <f>IF(B11059="","",INT(A11059))</f>
        <v/>
      </c>
      <c r="D11059">
        <f>IF(B11059="","",HOUR(A11059))</f>
        <v/>
      </c>
      <c r="E11059">
        <f>IF(B11059="","",IF(INPUT!$I$1="","",IF(C11059&lt;(INT(INPUT!$I$1)-INPUT!$I$2),"Off Meds",IF(C11059&lt;=(INT(INPUT!$I$1)+INPUT!$I$2),"Washout","On Meds"))))</f>
        <v/>
      </c>
      <c r="F11059">
        <f>IF(B11059="","",1.509*(LN(B11059)^1.084-5.381))</f>
        <v/>
      </c>
      <c r="G11059">
        <f>IF(F11059="","",IF(F11059&lt;0,10*F11059^2,0))</f>
        <v/>
      </c>
      <c r="H11059">
        <f>IF(F11059="","",IF(F11059&gt;0,10*F11059^2,0))</f>
        <v/>
      </c>
    </row>
    <row r="11060">
      <c r="A11060">
        <f>Input!A11060</f>
        <v/>
      </c>
      <c r="B11060">
        <f>IF(ISNUMBER(Input!B11060),IF(AND(Input!B11060&gt;=20,Input!B11060&lt;=700),Input!B11060,""),"")</f>
        <v/>
      </c>
      <c r="C11060">
        <f>IF(B11060="","",INT(A11060))</f>
        <v/>
      </c>
      <c r="D11060">
        <f>IF(B11060="","",HOUR(A11060))</f>
        <v/>
      </c>
      <c r="E11060">
        <f>IF(B11060="","",IF(INPUT!$I$1="","",IF(C11060&lt;(INT(INPUT!$I$1)-INPUT!$I$2),"Off Meds",IF(C11060&lt;=(INT(INPUT!$I$1)+INPUT!$I$2),"Washout","On Meds"))))</f>
        <v/>
      </c>
      <c r="F11060">
        <f>IF(B11060="","",1.509*(LN(B11060)^1.084-5.381))</f>
        <v/>
      </c>
      <c r="G11060">
        <f>IF(F11060="","",IF(F11060&lt;0,10*F11060^2,0))</f>
        <v/>
      </c>
      <c r="H11060">
        <f>IF(F11060="","",IF(F11060&gt;0,10*F11060^2,0))</f>
        <v/>
      </c>
    </row>
    <row r="11061">
      <c r="A11061">
        <f>Input!A11061</f>
        <v/>
      </c>
      <c r="B11061">
        <f>IF(ISNUMBER(Input!B11061),IF(AND(Input!B11061&gt;=20,Input!B11061&lt;=700),Input!B11061,""),"")</f>
        <v/>
      </c>
      <c r="C11061">
        <f>IF(B11061="","",INT(A11061))</f>
        <v/>
      </c>
      <c r="D11061">
        <f>IF(B11061="","",HOUR(A11061))</f>
        <v/>
      </c>
      <c r="E11061">
        <f>IF(B11061="","",IF(INPUT!$I$1="","",IF(C11061&lt;(INT(INPUT!$I$1)-INPUT!$I$2),"Off Meds",IF(C11061&lt;=(INT(INPUT!$I$1)+INPUT!$I$2),"Washout","On Meds"))))</f>
        <v/>
      </c>
      <c r="F11061">
        <f>IF(B11061="","",1.509*(LN(B11061)^1.084-5.381))</f>
        <v/>
      </c>
      <c r="G11061">
        <f>IF(F11061="","",IF(F11061&lt;0,10*F11061^2,0))</f>
        <v/>
      </c>
      <c r="H11061">
        <f>IF(F11061="","",IF(F11061&gt;0,10*F11061^2,0))</f>
        <v/>
      </c>
    </row>
    <row r="11062">
      <c r="A11062">
        <f>Input!A11062</f>
        <v/>
      </c>
      <c r="B11062">
        <f>IF(ISNUMBER(Input!B11062),IF(AND(Input!B11062&gt;=20,Input!B11062&lt;=700),Input!B11062,""),"")</f>
        <v/>
      </c>
      <c r="C11062">
        <f>IF(B11062="","",INT(A11062))</f>
        <v/>
      </c>
      <c r="D11062">
        <f>IF(B11062="","",HOUR(A11062))</f>
        <v/>
      </c>
      <c r="E11062">
        <f>IF(B11062="","",IF(INPUT!$I$1="","",IF(C11062&lt;(INT(INPUT!$I$1)-INPUT!$I$2),"Off Meds",IF(C11062&lt;=(INT(INPUT!$I$1)+INPUT!$I$2),"Washout","On Meds"))))</f>
        <v/>
      </c>
      <c r="F11062">
        <f>IF(B11062="","",1.509*(LN(B11062)^1.084-5.381))</f>
        <v/>
      </c>
      <c r="G11062">
        <f>IF(F11062="","",IF(F11062&lt;0,10*F11062^2,0))</f>
        <v/>
      </c>
      <c r="H11062">
        <f>IF(F11062="","",IF(F11062&gt;0,10*F11062^2,0))</f>
        <v/>
      </c>
    </row>
    <row r="11063">
      <c r="A11063">
        <f>Input!A11063</f>
        <v/>
      </c>
      <c r="B11063">
        <f>IF(ISNUMBER(Input!B11063),IF(AND(Input!B11063&gt;=20,Input!B11063&lt;=700),Input!B11063,""),"")</f>
        <v/>
      </c>
      <c r="C11063">
        <f>IF(B11063="","",INT(A11063))</f>
        <v/>
      </c>
      <c r="D11063">
        <f>IF(B11063="","",HOUR(A11063))</f>
        <v/>
      </c>
      <c r="E11063">
        <f>IF(B11063="","",IF(INPUT!$I$1="","",IF(C11063&lt;(INT(INPUT!$I$1)-INPUT!$I$2),"Off Meds",IF(C11063&lt;=(INT(INPUT!$I$1)+INPUT!$I$2),"Washout","On Meds"))))</f>
        <v/>
      </c>
      <c r="F11063">
        <f>IF(B11063="","",1.509*(LN(B11063)^1.084-5.381))</f>
        <v/>
      </c>
      <c r="G11063">
        <f>IF(F11063="","",IF(F11063&lt;0,10*F11063^2,0))</f>
        <v/>
      </c>
      <c r="H11063">
        <f>IF(F11063="","",IF(F11063&gt;0,10*F11063^2,0))</f>
        <v/>
      </c>
    </row>
    <row r="11064">
      <c r="A11064">
        <f>Input!A11064</f>
        <v/>
      </c>
      <c r="B11064">
        <f>IF(ISNUMBER(Input!B11064),IF(AND(Input!B11064&gt;=20,Input!B11064&lt;=700),Input!B11064,""),"")</f>
        <v/>
      </c>
      <c r="C11064">
        <f>IF(B11064="","",INT(A11064))</f>
        <v/>
      </c>
      <c r="D11064">
        <f>IF(B11064="","",HOUR(A11064))</f>
        <v/>
      </c>
      <c r="E11064">
        <f>IF(B11064="","",IF(INPUT!$I$1="","",IF(C11064&lt;(INT(INPUT!$I$1)-INPUT!$I$2),"Off Meds",IF(C11064&lt;=(INT(INPUT!$I$1)+INPUT!$I$2),"Washout","On Meds"))))</f>
        <v/>
      </c>
      <c r="F11064">
        <f>IF(B11064="","",1.509*(LN(B11064)^1.084-5.381))</f>
        <v/>
      </c>
      <c r="G11064">
        <f>IF(F11064="","",IF(F11064&lt;0,10*F11064^2,0))</f>
        <v/>
      </c>
      <c r="H11064">
        <f>IF(F11064="","",IF(F11064&gt;0,10*F11064^2,0))</f>
        <v/>
      </c>
    </row>
    <row r="11065">
      <c r="A11065">
        <f>Input!A11065</f>
        <v/>
      </c>
      <c r="B11065">
        <f>IF(ISNUMBER(Input!B11065),IF(AND(Input!B11065&gt;=20,Input!B11065&lt;=700),Input!B11065,""),"")</f>
        <v/>
      </c>
      <c r="C11065">
        <f>IF(B11065="","",INT(A11065))</f>
        <v/>
      </c>
      <c r="D11065">
        <f>IF(B11065="","",HOUR(A11065))</f>
        <v/>
      </c>
      <c r="E11065">
        <f>IF(B11065="","",IF(INPUT!$I$1="","",IF(C11065&lt;(INT(INPUT!$I$1)-INPUT!$I$2),"Off Meds",IF(C11065&lt;=(INT(INPUT!$I$1)+INPUT!$I$2),"Washout","On Meds"))))</f>
        <v/>
      </c>
      <c r="F11065">
        <f>IF(B11065="","",1.509*(LN(B11065)^1.084-5.381))</f>
        <v/>
      </c>
      <c r="G11065">
        <f>IF(F11065="","",IF(F11065&lt;0,10*F11065^2,0))</f>
        <v/>
      </c>
      <c r="H11065">
        <f>IF(F11065="","",IF(F11065&gt;0,10*F11065^2,0))</f>
        <v/>
      </c>
    </row>
    <row r="11066">
      <c r="A11066">
        <f>Input!A11066</f>
        <v/>
      </c>
      <c r="B11066">
        <f>IF(ISNUMBER(Input!B11066),IF(AND(Input!B11066&gt;=20,Input!B11066&lt;=700),Input!B11066,""),"")</f>
        <v/>
      </c>
      <c r="C11066">
        <f>IF(B11066="","",INT(A11066))</f>
        <v/>
      </c>
      <c r="D11066">
        <f>IF(B11066="","",HOUR(A11066))</f>
        <v/>
      </c>
      <c r="E11066">
        <f>IF(B11066="","",IF(INPUT!$I$1="","",IF(C11066&lt;(INT(INPUT!$I$1)-INPUT!$I$2),"Off Meds",IF(C11066&lt;=(INT(INPUT!$I$1)+INPUT!$I$2),"Washout","On Meds"))))</f>
        <v/>
      </c>
      <c r="F11066">
        <f>IF(B11066="","",1.509*(LN(B11066)^1.084-5.381))</f>
        <v/>
      </c>
      <c r="G11066">
        <f>IF(F11066="","",IF(F11066&lt;0,10*F11066^2,0))</f>
        <v/>
      </c>
      <c r="H11066">
        <f>IF(F11066="","",IF(F11066&gt;0,10*F11066^2,0))</f>
        <v/>
      </c>
    </row>
    <row r="11067">
      <c r="A11067">
        <f>Input!A11067</f>
        <v/>
      </c>
      <c r="B11067">
        <f>IF(ISNUMBER(Input!B11067),IF(AND(Input!B11067&gt;=20,Input!B11067&lt;=700),Input!B11067,""),"")</f>
        <v/>
      </c>
      <c r="C11067">
        <f>IF(B11067="","",INT(A11067))</f>
        <v/>
      </c>
      <c r="D11067">
        <f>IF(B11067="","",HOUR(A11067))</f>
        <v/>
      </c>
      <c r="E11067">
        <f>IF(B11067="","",IF(INPUT!$I$1="","",IF(C11067&lt;(INT(INPUT!$I$1)-INPUT!$I$2),"Off Meds",IF(C11067&lt;=(INT(INPUT!$I$1)+INPUT!$I$2),"Washout","On Meds"))))</f>
        <v/>
      </c>
      <c r="F11067">
        <f>IF(B11067="","",1.509*(LN(B11067)^1.084-5.381))</f>
        <v/>
      </c>
      <c r="G11067">
        <f>IF(F11067="","",IF(F11067&lt;0,10*F11067^2,0))</f>
        <v/>
      </c>
      <c r="H11067">
        <f>IF(F11067="","",IF(F11067&gt;0,10*F11067^2,0))</f>
        <v/>
      </c>
    </row>
    <row r="11068">
      <c r="A11068">
        <f>Input!A11068</f>
        <v/>
      </c>
      <c r="B11068">
        <f>IF(ISNUMBER(Input!B11068),IF(AND(Input!B11068&gt;=20,Input!B11068&lt;=700),Input!B11068,""),"")</f>
        <v/>
      </c>
      <c r="C11068">
        <f>IF(B11068="","",INT(A11068))</f>
        <v/>
      </c>
      <c r="D11068">
        <f>IF(B11068="","",HOUR(A11068))</f>
        <v/>
      </c>
      <c r="E11068">
        <f>IF(B11068="","",IF(INPUT!$I$1="","",IF(C11068&lt;(INT(INPUT!$I$1)-INPUT!$I$2),"Off Meds",IF(C11068&lt;=(INT(INPUT!$I$1)+INPUT!$I$2),"Washout","On Meds"))))</f>
        <v/>
      </c>
      <c r="F11068">
        <f>IF(B11068="","",1.509*(LN(B11068)^1.084-5.381))</f>
        <v/>
      </c>
      <c r="G11068">
        <f>IF(F11068="","",IF(F11068&lt;0,10*F11068^2,0))</f>
        <v/>
      </c>
      <c r="H11068">
        <f>IF(F11068="","",IF(F11068&gt;0,10*F11068^2,0))</f>
        <v/>
      </c>
    </row>
    <row r="11069">
      <c r="A11069">
        <f>Input!A11069</f>
        <v/>
      </c>
      <c r="B11069">
        <f>IF(ISNUMBER(Input!B11069),IF(AND(Input!B11069&gt;=20,Input!B11069&lt;=700),Input!B11069,""),"")</f>
        <v/>
      </c>
      <c r="C11069">
        <f>IF(B11069="","",INT(A11069))</f>
        <v/>
      </c>
      <c r="D11069">
        <f>IF(B11069="","",HOUR(A11069))</f>
        <v/>
      </c>
      <c r="E11069">
        <f>IF(B11069="","",IF(INPUT!$I$1="","",IF(C11069&lt;(INT(INPUT!$I$1)-INPUT!$I$2),"Off Meds",IF(C11069&lt;=(INT(INPUT!$I$1)+INPUT!$I$2),"Washout","On Meds"))))</f>
        <v/>
      </c>
      <c r="F11069">
        <f>IF(B11069="","",1.509*(LN(B11069)^1.084-5.381))</f>
        <v/>
      </c>
      <c r="G11069">
        <f>IF(F11069="","",IF(F11069&lt;0,10*F11069^2,0))</f>
        <v/>
      </c>
      <c r="H11069">
        <f>IF(F11069="","",IF(F11069&gt;0,10*F11069^2,0))</f>
        <v/>
      </c>
    </row>
    <row r="11070">
      <c r="A11070">
        <f>Input!A11070</f>
        <v/>
      </c>
      <c r="B11070">
        <f>IF(ISNUMBER(Input!B11070),IF(AND(Input!B11070&gt;=20,Input!B11070&lt;=700),Input!B11070,""),"")</f>
        <v/>
      </c>
      <c r="C11070">
        <f>IF(B11070="","",INT(A11070))</f>
        <v/>
      </c>
      <c r="D11070">
        <f>IF(B11070="","",HOUR(A11070))</f>
        <v/>
      </c>
      <c r="E11070">
        <f>IF(B11070="","",IF(INPUT!$I$1="","",IF(C11070&lt;(INT(INPUT!$I$1)-INPUT!$I$2),"Off Meds",IF(C11070&lt;=(INT(INPUT!$I$1)+INPUT!$I$2),"Washout","On Meds"))))</f>
        <v/>
      </c>
      <c r="F11070">
        <f>IF(B11070="","",1.509*(LN(B11070)^1.084-5.381))</f>
        <v/>
      </c>
      <c r="G11070">
        <f>IF(F11070="","",IF(F11070&lt;0,10*F11070^2,0))</f>
        <v/>
      </c>
      <c r="H11070">
        <f>IF(F11070="","",IF(F11070&gt;0,10*F11070^2,0))</f>
        <v/>
      </c>
    </row>
    <row r="11071">
      <c r="A11071">
        <f>Input!A11071</f>
        <v/>
      </c>
      <c r="B11071">
        <f>IF(ISNUMBER(Input!B11071),IF(AND(Input!B11071&gt;=20,Input!B11071&lt;=700),Input!B11071,""),"")</f>
        <v/>
      </c>
      <c r="C11071">
        <f>IF(B11071="","",INT(A11071))</f>
        <v/>
      </c>
      <c r="D11071">
        <f>IF(B11071="","",HOUR(A11071))</f>
        <v/>
      </c>
      <c r="E11071">
        <f>IF(B11071="","",IF(INPUT!$I$1="","",IF(C11071&lt;(INT(INPUT!$I$1)-INPUT!$I$2),"Off Meds",IF(C11071&lt;=(INT(INPUT!$I$1)+INPUT!$I$2),"Washout","On Meds"))))</f>
        <v/>
      </c>
      <c r="F11071">
        <f>IF(B11071="","",1.509*(LN(B11071)^1.084-5.381))</f>
        <v/>
      </c>
      <c r="G11071">
        <f>IF(F11071="","",IF(F11071&lt;0,10*F11071^2,0))</f>
        <v/>
      </c>
      <c r="H11071">
        <f>IF(F11071="","",IF(F11071&gt;0,10*F11071^2,0))</f>
        <v/>
      </c>
    </row>
    <row r="11072">
      <c r="A11072">
        <f>Input!A11072</f>
        <v/>
      </c>
      <c r="B11072">
        <f>IF(ISNUMBER(Input!B11072),IF(AND(Input!B11072&gt;=20,Input!B11072&lt;=700),Input!B11072,""),"")</f>
        <v/>
      </c>
      <c r="C11072">
        <f>IF(B11072="","",INT(A11072))</f>
        <v/>
      </c>
      <c r="D11072">
        <f>IF(B11072="","",HOUR(A11072))</f>
        <v/>
      </c>
      <c r="E11072">
        <f>IF(B11072="","",IF(INPUT!$I$1="","",IF(C11072&lt;(INT(INPUT!$I$1)-INPUT!$I$2),"Off Meds",IF(C11072&lt;=(INT(INPUT!$I$1)+INPUT!$I$2),"Washout","On Meds"))))</f>
        <v/>
      </c>
      <c r="F11072">
        <f>IF(B11072="","",1.509*(LN(B11072)^1.084-5.381))</f>
        <v/>
      </c>
      <c r="G11072">
        <f>IF(F11072="","",IF(F11072&lt;0,10*F11072^2,0))</f>
        <v/>
      </c>
      <c r="H11072">
        <f>IF(F11072="","",IF(F11072&gt;0,10*F11072^2,0))</f>
        <v/>
      </c>
    </row>
    <row r="11073">
      <c r="A11073">
        <f>Input!A11073</f>
        <v/>
      </c>
      <c r="B11073">
        <f>IF(ISNUMBER(Input!B11073),IF(AND(Input!B11073&gt;=20,Input!B11073&lt;=700),Input!B11073,""),"")</f>
        <v/>
      </c>
      <c r="C11073">
        <f>IF(B11073="","",INT(A11073))</f>
        <v/>
      </c>
      <c r="D11073">
        <f>IF(B11073="","",HOUR(A11073))</f>
        <v/>
      </c>
      <c r="E11073">
        <f>IF(B11073="","",IF(INPUT!$I$1="","",IF(C11073&lt;(INT(INPUT!$I$1)-INPUT!$I$2),"Off Meds",IF(C11073&lt;=(INT(INPUT!$I$1)+INPUT!$I$2),"Washout","On Meds"))))</f>
        <v/>
      </c>
      <c r="F11073">
        <f>IF(B11073="","",1.509*(LN(B11073)^1.084-5.381))</f>
        <v/>
      </c>
      <c r="G11073">
        <f>IF(F11073="","",IF(F11073&lt;0,10*F11073^2,0))</f>
        <v/>
      </c>
      <c r="H11073">
        <f>IF(F11073="","",IF(F11073&gt;0,10*F11073^2,0))</f>
        <v/>
      </c>
    </row>
    <row r="11074">
      <c r="A11074">
        <f>Input!A11074</f>
        <v/>
      </c>
      <c r="B11074">
        <f>IF(ISNUMBER(Input!B11074),IF(AND(Input!B11074&gt;=20,Input!B11074&lt;=700),Input!B11074,""),"")</f>
        <v/>
      </c>
      <c r="C11074">
        <f>IF(B11074="","",INT(A11074))</f>
        <v/>
      </c>
      <c r="D11074">
        <f>IF(B11074="","",HOUR(A11074))</f>
        <v/>
      </c>
      <c r="E11074">
        <f>IF(B11074="","",IF(INPUT!$I$1="","",IF(C11074&lt;(INT(INPUT!$I$1)-INPUT!$I$2),"Off Meds",IF(C11074&lt;=(INT(INPUT!$I$1)+INPUT!$I$2),"Washout","On Meds"))))</f>
        <v/>
      </c>
      <c r="F11074">
        <f>IF(B11074="","",1.509*(LN(B11074)^1.084-5.381))</f>
        <v/>
      </c>
      <c r="G11074">
        <f>IF(F11074="","",IF(F11074&lt;0,10*F11074^2,0))</f>
        <v/>
      </c>
      <c r="H11074">
        <f>IF(F11074="","",IF(F11074&gt;0,10*F11074^2,0))</f>
        <v/>
      </c>
    </row>
    <row r="11075">
      <c r="A11075">
        <f>Input!A11075</f>
        <v/>
      </c>
      <c r="B11075">
        <f>IF(ISNUMBER(Input!B11075),IF(AND(Input!B11075&gt;=20,Input!B11075&lt;=700),Input!B11075,""),"")</f>
        <v/>
      </c>
      <c r="C11075">
        <f>IF(B11075="","",INT(A11075))</f>
        <v/>
      </c>
      <c r="D11075">
        <f>IF(B11075="","",HOUR(A11075))</f>
        <v/>
      </c>
      <c r="E11075">
        <f>IF(B11075="","",IF(INPUT!$I$1="","",IF(C11075&lt;(INT(INPUT!$I$1)-INPUT!$I$2),"Off Meds",IF(C11075&lt;=(INT(INPUT!$I$1)+INPUT!$I$2),"Washout","On Meds"))))</f>
        <v/>
      </c>
      <c r="F11075">
        <f>IF(B11075="","",1.509*(LN(B11075)^1.084-5.381))</f>
        <v/>
      </c>
      <c r="G11075">
        <f>IF(F11075="","",IF(F11075&lt;0,10*F11075^2,0))</f>
        <v/>
      </c>
      <c r="H11075">
        <f>IF(F11075="","",IF(F11075&gt;0,10*F11075^2,0))</f>
        <v/>
      </c>
    </row>
    <row r="11076">
      <c r="A11076">
        <f>Input!A11076</f>
        <v/>
      </c>
      <c r="B11076">
        <f>IF(ISNUMBER(Input!B11076),IF(AND(Input!B11076&gt;=20,Input!B11076&lt;=700),Input!B11076,""),"")</f>
        <v/>
      </c>
      <c r="C11076">
        <f>IF(B11076="","",INT(A11076))</f>
        <v/>
      </c>
      <c r="D11076">
        <f>IF(B11076="","",HOUR(A11076))</f>
        <v/>
      </c>
      <c r="E11076">
        <f>IF(B11076="","",IF(INPUT!$I$1="","",IF(C11076&lt;(INT(INPUT!$I$1)-INPUT!$I$2),"Off Meds",IF(C11076&lt;=(INT(INPUT!$I$1)+INPUT!$I$2),"Washout","On Meds"))))</f>
        <v/>
      </c>
      <c r="F11076">
        <f>IF(B11076="","",1.509*(LN(B11076)^1.084-5.381))</f>
        <v/>
      </c>
      <c r="G11076">
        <f>IF(F11076="","",IF(F11076&lt;0,10*F11076^2,0))</f>
        <v/>
      </c>
      <c r="H11076">
        <f>IF(F11076="","",IF(F11076&gt;0,10*F11076^2,0))</f>
        <v/>
      </c>
    </row>
    <row r="11077">
      <c r="A11077">
        <f>Input!A11077</f>
        <v/>
      </c>
      <c r="B11077">
        <f>IF(ISNUMBER(Input!B11077),IF(AND(Input!B11077&gt;=20,Input!B11077&lt;=700),Input!B11077,""),"")</f>
        <v/>
      </c>
      <c r="C11077">
        <f>IF(B11077="","",INT(A11077))</f>
        <v/>
      </c>
      <c r="D11077">
        <f>IF(B11077="","",HOUR(A11077))</f>
        <v/>
      </c>
      <c r="E11077">
        <f>IF(B11077="","",IF(INPUT!$I$1="","",IF(C11077&lt;(INT(INPUT!$I$1)-INPUT!$I$2),"Off Meds",IF(C11077&lt;=(INT(INPUT!$I$1)+INPUT!$I$2),"Washout","On Meds"))))</f>
        <v/>
      </c>
      <c r="F11077">
        <f>IF(B11077="","",1.509*(LN(B11077)^1.084-5.381))</f>
        <v/>
      </c>
      <c r="G11077">
        <f>IF(F11077="","",IF(F11077&lt;0,10*F11077^2,0))</f>
        <v/>
      </c>
      <c r="H11077">
        <f>IF(F11077="","",IF(F11077&gt;0,10*F11077^2,0))</f>
        <v/>
      </c>
    </row>
    <row r="11078">
      <c r="A11078">
        <f>Input!A11078</f>
        <v/>
      </c>
      <c r="B11078">
        <f>IF(ISNUMBER(Input!B11078),IF(AND(Input!B11078&gt;=20,Input!B11078&lt;=700),Input!B11078,""),"")</f>
        <v/>
      </c>
      <c r="C11078">
        <f>IF(B11078="","",INT(A11078))</f>
        <v/>
      </c>
      <c r="D11078">
        <f>IF(B11078="","",HOUR(A11078))</f>
        <v/>
      </c>
      <c r="E11078">
        <f>IF(B11078="","",IF(INPUT!$I$1="","",IF(C11078&lt;(INT(INPUT!$I$1)-INPUT!$I$2),"Off Meds",IF(C11078&lt;=(INT(INPUT!$I$1)+INPUT!$I$2),"Washout","On Meds"))))</f>
        <v/>
      </c>
      <c r="F11078">
        <f>IF(B11078="","",1.509*(LN(B11078)^1.084-5.381))</f>
        <v/>
      </c>
      <c r="G11078">
        <f>IF(F11078="","",IF(F11078&lt;0,10*F11078^2,0))</f>
        <v/>
      </c>
      <c r="H11078">
        <f>IF(F11078="","",IF(F11078&gt;0,10*F11078^2,0))</f>
        <v/>
      </c>
    </row>
    <row r="11079">
      <c r="A11079">
        <f>Input!A11079</f>
        <v/>
      </c>
      <c r="B11079">
        <f>IF(ISNUMBER(Input!B11079),IF(AND(Input!B11079&gt;=20,Input!B11079&lt;=700),Input!B11079,""),"")</f>
        <v/>
      </c>
      <c r="C11079">
        <f>IF(B11079="","",INT(A11079))</f>
        <v/>
      </c>
      <c r="D11079">
        <f>IF(B11079="","",HOUR(A11079))</f>
        <v/>
      </c>
      <c r="E11079">
        <f>IF(B11079="","",IF(INPUT!$I$1="","",IF(C11079&lt;(INT(INPUT!$I$1)-INPUT!$I$2),"Off Meds",IF(C11079&lt;=(INT(INPUT!$I$1)+INPUT!$I$2),"Washout","On Meds"))))</f>
        <v/>
      </c>
      <c r="F11079">
        <f>IF(B11079="","",1.509*(LN(B11079)^1.084-5.381))</f>
        <v/>
      </c>
      <c r="G11079">
        <f>IF(F11079="","",IF(F11079&lt;0,10*F11079^2,0))</f>
        <v/>
      </c>
      <c r="H11079">
        <f>IF(F11079="","",IF(F11079&gt;0,10*F11079^2,0))</f>
        <v/>
      </c>
    </row>
    <row r="11080">
      <c r="A11080">
        <f>Input!A11080</f>
        <v/>
      </c>
      <c r="B11080">
        <f>IF(ISNUMBER(Input!B11080),IF(AND(Input!B11080&gt;=20,Input!B11080&lt;=700),Input!B11080,""),"")</f>
        <v/>
      </c>
      <c r="C11080">
        <f>IF(B11080="","",INT(A11080))</f>
        <v/>
      </c>
      <c r="D11080">
        <f>IF(B11080="","",HOUR(A11080))</f>
        <v/>
      </c>
      <c r="E11080">
        <f>IF(B11080="","",IF(INPUT!$I$1="","",IF(C11080&lt;(INT(INPUT!$I$1)-INPUT!$I$2),"Off Meds",IF(C11080&lt;=(INT(INPUT!$I$1)+INPUT!$I$2),"Washout","On Meds"))))</f>
        <v/>
      </c>
      <c r="F11080">
        <f>IF(B11080="","",1.509*(LN(B11080)^1.084-5.381))</f>
        <v/>
      </c>
      <c r="G11080">
        <f>IF(F11080="","",IF(F11080&lt;0,10*F11080^2,0))</f>
        <v/>
      </c>
      <c r="H11080">
        <f>IF(F11080="","",IF(F11080&gt;0,10*F11080^2,0))</f>
        <v/>
      </c>
    </row>
    <row r="11081">
      <c r="A11081">
        <f>Input!A11081</f>
        <v/>
      </c>
      <c r="B11081">
        <f>IF(ISNUMBER(Input!B11081),IF(AND(Input!B11081&gt;=20,Input!B11081&lt;=700),Input!B11081,""),"")</f>
        <v/>
      </c>
      <c r="C11081">
        <f>IF(B11081="","",INT(A11081))</f>
        <v/>
      </c>
      <c r="D11081">
        <f>IF(B11081="","",HOUR(A11081))</f>
        <v/>
      </c>
      <c r="E11081">
        <f>IF(B11081="","",IF(INPUT!$I$1="","",IF(C11081&lt;(INT(INPUT!$I$1)-INPUT!$I$2),"Off Meds",IF(C11081&lt;=(INT(INPUT!$I$1)+INPUT!$I$2),"Washout","On Meds"))))</f>
        <v/>
      </c>
      <c r="F11081">
        <f>IF(B11081="","",1.509*(LN(B11081)^1.084-5.381))</f>
        <v/>
      </c>
      <c r="G11081">
        <f>IF(F11081="","",IF(F11081&lt;0,10*F11081^2,0))</f>
        <v/>
      </c>
      <c r="H11081">
        <f>IF(F11081="","",IF(F11081&gt;0,10*F11081^2,0))</f>
        <v/>
      </c>
    </row>
    <row r="11082">
      <c r="A11082">
        <f>Input!A11082</f>
        <v/>
      </c>
      <c r="B11082">
        <f>IF(ISNUMBER(Input!B11082),IF(AND(Input!B11082&gt;=20,Input!B11082&lt;=700),Input!B11082,""),"")</f>
        <v/>
      </c>
      <c r="C11082">
        <f>IF(B11082="","",INT(A11082))</f>
        <v/>
      </c>
      <c r="D11082">
        <f>IF(B11082="","",HOUR(A11082))</f>
        <v/>
      </c>
      <c r="E11082">
        <f>IF(B11082="","",IF(INPUT!$I$1="","",IF(C11082&lt;(INT(INPUT!$I$1)-INPUT!$I$2),"Off Meds",IF(C11082&lt;=(INT(INPUT!$I$1)+INPUT!$I$2),"Washout","On Meds"))))</f>
        <v/>
      </c>
      <c r="F11082">
        <f>IF(B11082="","",1.509*(LN(B11082)^1.084-5.381))</f>
        <v/>
      </c>
      <c r="G11082">
        <f>IF(F11082="","",IF(F11082&lt;0,10*F11082^2,0))</f>
        <v/>
      </c>
      <c r="H11082">
        <f>IF(F11082="","",IF(F11082&gt;0,10*F11082^2,0))</f>
        <v/>
      </c>
    </row>
    <row r="11083">
      <c r="A11083">
        <f>Input!A11083</f>
        <v/>
      </c>
      <c r="B11083">
        <f>IF(ISNUMBER(Input!B11083),IF(AND(Input!B11083&gt;=20,Input!B11083&lt;=700),Input!B11083,""),"")</f>
        <v/>
      </c>
      <c r="C11083">
        <f>IF(B11083="","",INT(A11083))</f>
        <v/>
      </c>
      <c r="D11083">
        <f>IF(B11083="","",HOUR(A11083))</f>
        <v/>
      </c>
      <c r="E11083">
        <f>IF(B11083="","",IF(INPUT!$I$1="","",IF(C11083&lt;(INT(INPUT!$I$1)-INPUT!$I$2),"Off Meds",IF(C11083&lt;=(INT(INPUT!$I$1)+INPUT!$I$2),"Washout","On Meds"))))</f>
        <v/>
      </c>
      <c r="F11083">
        <f>IF(B11083="","",1.509*(LN(B11083)^1.084-5.381))</f>
        <v/>
      </c>
      <c r="G11083">
        <f>IF(F11083="","",IF(F11083&lt;0,10*F11083^2,0))</f>
        <v/>
      </c>
      <c r="H11083">
        <f>IF(F11083="","",IF(F11083&gt;0,10*F11083^2,0))</f>
        <v/>
      </c>
    </row>
    <row r="11084">
      <c r="A11084">
        <f>Input!A11084</f>
        <v/>
      </c>
      <c r="B11084">
        <f>IF(ISNUMBER(Input!B11084),IF(AND(Input!B11084&gt;=20,Input!B11084&lt;=700),Input!B11084,""),"")</f>
        <v/>
      </c>
      <c r="C11084">
        <f>IF(B11084="","",INT(A11084))</f>
        <v/>
      </c>
      <c r="D11084">
        <f>IF(B11084="","",HOUR(A11084))</f>
        <v/>
      </c>
      <c r="E11084">
        <f>IF(B11084="","",IF(INPUT!$I$1="","",IF(C11084&lt;(INT(INPUT!$I$1)-INPUT!$I$2),"Off Meds",IF(C11084&lt;=(INT(INPUT!$I$1)+INPUT!$I$2),"Washout","On Meds"))))</f>
        <v/>
      </c>
      <c r="F11084">
        <f>IF(B11084="","",1.509*(LN(B11084)^1.084-5.381))</f>
        <v/>
      </c>
      <c r="G11084">
        <f>IF(F11084="","",IF(F11084&lt;0,10*F11084^2,0))</f>
        <v/>
      </c>
      <c r="H11084">
        <f>IF(F11084="","",IF(F11084&gt;0,10*F11084^2,0))</f>
        <v/>
      </c>
    </row>
    <row r="11085">
      <c r="A11085">
        <f>Input!A11085</f>
        <v/>
      </c>
      <c r="B11085">
        <f>IF(ISNUMBER(Input!B11085),IF(AND(Input!B11085&gt;=20,Input!B11085&lt;=700),Input!B11085,""),"")</f>
        <v/>
      </c>
      <c r="C11085">
        <f>IF(B11085="","",INT(A11085))</f>
        <v/>
      </c>
      <c r="D11085">
        <f>IF(B11085="","",HOUR(A11085))</f>
        <v/>
      </c>
      <c r="E11085">
        <f>IF(B11085="","",IF(INPUT!$I$1="","",IF(C11085&lt;(INT(INPUT!$I$1)-INPUT!$I$2),"Off Meds",IF(C11085&lt;=(INT(INPUT!$I$1)+INPUT!$I$2),"Washout","On Meds"))))</f>
        <v/>
      </c>
      <c r="F11085">
        <f>IF(B11085="","",1.509*(LN(B11085)^1.084-5.381))</f>
        <v/>
      </c>
      <c r="G11085">
        <f>IF(F11085="","",IF(F11085&lt;0,10*F11085^2,0))</f>
        <v/>
      </c>
      <c r="H11085">
        <f>IF(F11085="","",IF(F11085&gt;0,10*F11085^2,0))</f>
        <v/>
      </c>
    </row>
    <row r="11086">
      <c r="A11086">
        <f>Input!A11086</f>
        <v/>
      </c>
      <c r="B11086">
        <f>IF(ISNUMBER(Input!B11086),IF(AND(Input!B11086&gt;=20,Input!B11086&lt;=700),Input!B11086,""),"")</f>
        <v/>
      </c>
      <c r="C11086">
        <f>IF(B11086="","",INT(A11086))</f>
        <v/>
      </c>
      <c r="D11086">
        <f>IF(B11086="","",HOUR(A11086))</f>
        <v/>
      </c>
      <c r="E11086">
        <f>IF(B11086="","",IF(INPUT!$I$1="","",IF(C11086&lt;(INT(INPUT!$I$1)-INPUT!$I$2),"Off Meds",IF(C11086&lt;=(INT(INPUT!$I$1)+INPUT!$I$2),"Washout","On Meds"))))</f>
        <v/>
      </c>
      <c r="F11086">
        <f>IF(B11086="","",1.509*(LN(B11086)^1.084-5.381))</f>
        <v/>
      </c>
      <c r="G11086">
        <f>IF(F11086="","",IF(F11086&lt;0,10*F11086^2,0))</f>
        <v/>
      </c>
      <c r="H11086">
        <f>IF(F11086="","",IF(F11086&gt;0,10*F11086^2,0))</f>
        <v/>
      </c>
    </row>
    <row r="11087">
      <c r="A11087">
        <f>Input!A11087</f>
        <v/>
      </c>
      <c r="B11087">
        <f>IF(ISNUMBER(Input!B11087),IF(AND(Input!B11087&gt;=20,Input!B11087&lt;=700),Input!B11087,""),"")</f>
        <v/>
      </c>
      <c r="C11087">
        <f>IF(B11087="","",INT(A11087))</f>
        <v/>
      </c>
      <c r="D11087">
        <f>IF(B11087="","",HOUR(A11087))</f>
        <v/>
      </c>
      <c r="E11087">
        <f>IF(B11087="","",IF(INPUT!$I$1="","",IF(C11087&lt;(INT(INPUT!$I$1)-INPUT!$I$2),"Off Meds",IF(C11087&lt;=(INT(INPUT!$I$1)+INPUT!$I$2),"Washout","On Meds"))))</f>
        <v/>
      </c>
      <c r="F11087">
        <f>IF(B11087="","",1.509*(LN(B11087)^1.084-5.381))</f>
        <v/>
      </c>
      <c r="G11087">
        <f>IF(F11087="","",IF(F11087&lt;0,10*F11087^2,0))</f>
        <v/>
      </c>
      <c r="H11087">
        <f>IF(F11087="","",IF(F11087&gt;0,10*F11087^2,0))</f>
        <v/>
      </c>
    </row>
    <row r="11088">
      <c r="A11088">
        <f>Input!A11088</f>
        <v/>
      </c>
      <c r="B11088">
        <f>IF(ISNUMBER(Input!B11088),IF(AND(Input!B11088&gt;=20,Input!B11088&lt;=700),Input!B11088,""),"")</f>
        <v/>
      </c>
      <c r="C11088">
        <f>IF(B11088="","",INT(A11088))</f>
        <v/>
      </c>
      <c r="D11088">
        <f>IF(B11088="","",HOUR(A11088))</f>
        <v/>
      </c>
      <c r="E11088">
        <f>IF(B11088="","",IF(INPUT!$I$1="","",IF(C11088&lt;(INT(INPUT!$I$1)-INPUT!$I$2),"Off Meds",IF(C11088&lt;=(INT(INPUT!$I$1)+INPUT!$I$2),"Washout","On Meds"))))</f>
        <v/>
      </c>
      <c r="F11088">
        <f>IF(B11088="","",1.509*(LN(B11088)^1.084-5.381))</f>
        <v/>
      </c>
      <c r="G11088">
        <f>IF(F11088="","",IF(F11088&lt;0,10*F11088^2,0))</f>
        <v/>
      </c>
      <c r="H11088">
        <f>IF(F11088="","",IF(F11088&gt;0,10*F11088^2,0))</f>
        <v/>
      </c>
    </row>
    <row r="11089">
      <c r="A11089">
        <f>Input!A11089</f>
        <v/>
      </c>
      <c r="B11089">
        <f>IF(ISNUMBER(Input!B11089),IF(AND(Input!B11089&gt;=20,Input!B11089&lt;=700),Input!B11089,""),"")</f>
        <v/>
      </c>
      <c r="C11089">
        <f>IF(B11089="","",INT(A11089))</f>
        <v/>
      </c>
      <c r="D11089">
        <f>IF(B11089="","",HOUR(A11089))</f>
        <v/>
      </c>
      <c r="E11089">
        <f>IF(B11089="","",IF(INPUT!$I$1="","",IF(C11089&lt;(INT(INPUT!$I$1)-INPUT!$I$2),"Off Meds",IF(C11089&lt;=(INT(INPUT!$I$1)+INPUT!$I$2),"Washout","On Meds"))))</f>
        <v/>
      </c>
      <c r="F11089">
        <f>IF(B11089="","",1.509*(LN(B11089)^1.084-5.381))</f>
        <v/>
      </c>
      <c r="G11089">
        <f>IF(F11089="","",IF(F11089&lt;0,10*F11089^2,0))</f>
        <v/>
      </c>
      <c r="H11089">
        <f>IF(F11089="","",IF(F11089&gt;0,10*F11089^2,0))</f>
        <v/>
      </c>
    </row>
    <row r="11090">
      <c r="A11090">
        <f>Input!A11090</f>
        <v/>
      </c>
      <c r="B11090">
        <f>IF(ISNUMBER(Input!B11090),IF(AND(Input!B11090&gt;=20,Input!B11090&lt;=700),Input!B11090,""),"")</f>
        <v/>
      </c>
      <c r="C11090">
        <f>IF(B11090="","",INT(A11090))</f>
        <v/>
      </c>
      <c r="D11090">
        <f>IF(B11090="","",HOUR(A11090))</f>
        <v/>
      </c>
      <c r="E11090">
        <f>IF(B11090="","",IF(INPUT!$I$1="","",IF(C11090&lt;(INT(INPUT!$I$1)-INPUT!$I$2),"Off Meds",IF(C11090&lt;=(INT(INPUT!$I$1)+INPUT!$I$2),"Washout","On Meds"))))</f>
        <v/>
      </c>
      <c r="F11090">
        <f>IF(B11090="","",1.509*(LN(B11090)^1.084-5.381))</f>
        <v/>
      </c>
      <c r="G11090">
        <f>IF(F11090="","",IF(F11090&lt;0,10*F11090^2,0))</f>
        <v/>
      </c>
      <c r="H11090">
        <f>IF(F11090="","",IF(F11090&gt;0,10*F11090^2,0))</f>
        <v/>
      </c>
    </row>
    <row r="11091">
      <c r="A11091">
        <f>Input!A11091</f>
        <v/>
      </c>
      <c r="B11091">
        <f>IF(ISNUMBER(Input!B11091),IF(AND(Input!B11091&gt;=20,Input!B11091&lt;=700),Input!B11091,""),"")</f>
        <v/>
      </c>
      <c r="C11091">
        <f>IF(B11091="","",INT(A11091))</f>
        <v/>
      </c>
      <c r="D11091">
        <f>IF(B11091="","",HOUR(A11091))</f>
        <v/>
      </c>
      <c r="E11091">
        <f>IF(B11091="","",IF(INPUT!$I$1="","",IF(C11091&lt;(INT(INPUT!$I$1)-INPUT!$I$2),"Off Meds",IF(C11091&lt;=(INT(INPUT!$I$1)+INPUT!$I$2),"Washout","On Meds"))))</f>
        <v/>
      </c>
      <c r="F11091">
        <f>IF(B11091="","",1.509*(LN(B11091)^1.084-5.381))</f>
        <v/>
      </c>
      <c r="G11091">
        <f>IF(F11091="","",IF(F11091&lt;0,10*F11091^2,0))</f>
        <v/>
      </c>
      <c r="H11091">
        <f>IF(F11091="","",IF(F11091&gt;0,10*F11091^2,0))</f>
        <v/>
      </c>
    </row>
    <row r="11092">
      <c r="A11092">
        <f>Input!A11092</f>
        <v/>
      </c>
      <c r="B11092">
        <f>IF(ISNUMBER(Input!B11092),IF(AND(Input!B11092&gt;=20,Input!B11092&lt;=700),Input!B11092,""),"")</f>
        <v/>
      </c>
      <c r="C11092">
        <f>IF(B11092="","",INT(A11092))</f>
        <v/>
      </c>
      <c r="D11092">
        <f>IF(B11092="","",HOUR(A11092))</f>
        <v/>
      </c>
      <c r="E11092">
        <f>IF(B11092="","",IF(INPUT!$I$1="","",IF(C11092&lt;(INT(INPUT!$I$1)-INPUT!$I$2),"Off Meds",IF(C11092&lt;=(INT(INPUT!$I$1)+INPUT!$I$2),"Washout","On Meds"))))</f>
        <v/>
      </c>
      <c r="F11092">
        <f>IF(B11092="","",1.509*(LN(B11092)^1.084-5.381))</f>
        <v/>
      </c>
      <c r="G11092">
        <f>IF(F11092="","",IF(F11092&lt;0,10*F11092^2,0))</f>
        <v/>
      </c>
      <c r="H11092">
        <f>IF(F11092="","",IF(F11092&gt;0,10*F11092^2,0))</f>
        <v/>
      </c>
    </row>
    <row r="11093">
      <c r="A11093">
        <f>Input!A11093</f>
        <v/>
      </c>
      <c r="B11093">
        <f>IF(ISNUMBER(Input!B11093),IF(AND(Input!B11093&gt;=20,Input!B11093&lt;=700),Input!B11093,""),"")</f>
        <v/>
      </c>
      <c r="C11093">
        <f>IF(B11093="","",INT(A11093))</f>
        <v/>
      </c>
      <c r="D11093">
        <f>IF(B11093="","",HOUR(A11093))</f>
        <v/>
      </c>
      <c r="E11093">
        <f>IF(B11093="","",IF(INPUT!$I$1="","",IF(C11093&lt;(INT(INPUT!$I$1)-INPUT!$I$2),"Off Meds",IF(C11093&lt;=(INT(INPUT!$I$1)+INPUT!$I$2),"Washout","On Meds"))))</f>
        <v/>
      </c>
      <c r="F11093">
        <f>IF(B11093="","",1.509*(LN(B11093)^1.084-5.381))</f>
        <v/>
      </c>
      <c r="G11093">
        <f>IF(F11093="","",IF(F11093&lt;0,10*F11093^2,0))</f>
        <v/>
      </c>
      <c r="H11093">
        <f>IF(F11093="","",IF(F11093&gt;0,10*F11093^2,0))</f>
        <v/>
      </c>
    </row>
    <row r="11094">
      <c r="A11094">
        <f>Input!A11094</f>
        <v/>
      </c>
      <c r="B11094">
        <f>IF(ISNUMBER(Input!B11094),IF(AND(Input!B11094&gt;=20,Input!B11094&lt;=700),Input!B11094,""),"")</f>
        <v/>
      </c>
      <c r="C11094">
        <f>IF(B11094="","",INT(A11094))</f>
        <v/>
      </c>
      <c r="D11094">
        <f>IF(B11094="","",HOUR(A11094))</f>
        <v/>
      </c>
      <c r="E11094">
        <f>IF(B11094="","",IF(INPUT!$I$1="","",IF(C11094&lt;(INT(INPUT!$I$1)-INPUT!$I$2),"Off Meds",IF(C11094&lt;=(INT(INPUT!$I$1)+INPUT!$I$2),"Washout","On Meds"))))</f>
        <v/>
      </c>
      <c r="F11094">
        <f>IF(B11094="","",1.509*(LN(B11094)^1.084-5.381))</f>
        <v/>
      </c>
      <c r="G11094">
        <f>IF(F11094="","",IF(F11094&lt;0,10*F11094^2,0))</f>
        <v/>
      </c>
      <c r="H11094">
        <f>IF(F11094="","",IF(F11094&gt;0,10*F11094^2,0))</f>
        <v/>
      </c>
    </row>
    <row r="11095">
      <c r="A11095">
        <f>Input!A11095</f>
        <v/>
      </c>
      <c r="B11095">
        <f>IF(ISNUMBER(Input!B11095),IF(AND(Input!B11095&gt;=20,Input!B11095&lt;=700),Input!B11095,""),"")</f>
        <v/>
      </c>
      <c r="C11095">
        <f>IF(B11095="","",INT(A11095))</f>
        <v/>
      </c>
      <c r="D11095">
        <f>IF(B11095="","",HOUR(A11095))</f>
        <v/>
      </c>
      <c r="E11095">
        <f>IF(B11095="","",IF(INPUT!$I$1="","",IF(C11095&lt;(INT(INPUT!$I$1)-INPUT!$I$2),"Off Meds",IF(C11095&lt;=(INT(INPUT!$I$1)+INPUT!$I$2),"Washout","On Meds"))))</f>
        <v/>
      </c>
      <c r="F11095">
        <f>IF(B11095="","",1.509*(LN(B11095)^1.084-5.381))</f>
        <v/>
      </c>
      <c r="G11095">
        <f>IF(F11095="","",IF(F11095&lt;0,10*F11095^2,0))</f>
        <v/>
      </c>
      <c r="H11095">
        <f>IF(F11095="","",IF(F11095&gt;0,10*F11095^2,0))</f>
        <v/>
      </c>
    </row>
    <row r="11096">
      <c r="A11096">
        <f>Input!A11096</f>
        <v/>
      </c>
      <c r="B11096">
        <f>IF(ISNUMBER(Input!B11096),IF(AND(Input!B11096&gt;=20,Input!B11096&lt;=700),Input!B11096,""),"")</f>
        <v/>
      </c>
      <c r="C11096">
        <f>IF(B11096="","",INT(A11096))</f>
        <v/>
      </c>
      <c r="D11096">
        <f>IF(B11096="","",HOUR(A11096))</f>
        <v/>
      </c>
      <c r="E11096">
        <f>IF(B11096="","",IF(INPUT!$I$1="","",IF(C11096&lt;(INT(INPUT!$I$1)-INPUT!$I$2),"Off Meds",IF(C11096&lt;=(INT(INPUT!$I$1)+INPUT!$I$2),"Washout","On Meds"))))</f>
        <v/>
      </c>
      <c r="F11096">
        <f>IF(B11096="","",1.509*(LN(B11096)^1.084-5.381))</f>
        <v/>
      </c>
      <c r="G11096">
        <f>IF(F11096="","",IF(F11096&lt;0,10*F11096^2,0))</f>
        <v/>
      </c>
      <c r="H11096">
        <f>IF(F11096="","",IF(F11096&gt;0,10*F11096^2,0))</f>
        <v/>
      </c>
    </row>
    <row r="11097">
      <c r="A11097">
        <f>Input!A11097</f>
        <v/>
      </c>
      <c r="B11097">
        <f>IF(ISNUMBER(Input!B11097),IF(AND(Input!B11097&gt;=20,Input!B11097&lt;=700),Input!B11097,""),"")</f>
        <v/>
      </c>
      <c r="C11097">
        <f>IF(B11097="","",INT(A11097))</f>
        <v/>
      </c>
      <c r="D11097">
        <f>IF(B11097="","",HOUR(A11097))</f>
        <v/>
      </c>
      <c r="E11097">
        <f>IF(B11097="","",IF(INPUT!$I$1="","",IF(C11097&lt;(INT(INPUT!$I$1)-INPUT!$I$2),"Off Meds",IF(C11097&lt;=(INT(INPUT!$I$1)+INPUT!$I$2),"Washout","On Meds"))))</f>
        <v/>
      </c>
      <c r="F11097">
        <f>IF(B11097="","",1.509*(LN(B11097)^1.084-5.381))</f>
        <v/>
      </c>
      <c r="G11097">
        <f>IF(F11097="","",IF(F11097&lt;0,10*F11097^2,0))</f>
        <v/>
      </c>
      <c r="H11097">
        <f>IF(F11097="","",IF(F11097&gt;0,10*F11097^2,0))</f>
        <v/>
      </c>
    </row>
    <row r="11098">
      <c r="A11098">
        <f>Input!A11098</f>
        <v/>
      </c>
      <c r="B11098">
        <f>IF(ISNUMBER(Input!B11098),IF(AND(Input!B11098&gt;=20,Input!B11098&lt;=700),Input!B11098,""),"")</f>
        <v/>
      </c>
      <c r="C11098">
        <f>IF(B11098="","",INT(A11098))</f>
        <v/>
      </c>
      <c r="D11098">
        <f>IF(B11098="","",HOUR(A11098))</f>
        <v/>
      </c>
      <c r="E11098">
        <f>IF(B11098="","",IF(INPUT!$I$1="","",IF(C11098&lt;(INT(INPUT!$I$1)-INPUT!$I$2),"Off Meds",IF(C11098&lt;=(INT(INPUT!$I$1)+INPUT!$I$2),"Washout","On Meds"))))</f>
        <v/>
      </c>
      <c r="F11098">
        <f>IF(B11098="","",1.509*(LN(B11098)^1.084-5.381))</f>
        <v/>
      </c>
      <c r="G11098">
        <f>IF(F11098="","",IF(F11098&lt;0,10*F11098^2,0))</f>
        <v/>
      </c>
      <c r="H11098">
        <f>IF(F11098="","",IF(F11098&gt;0,10*F11098^2,0))</f>
        <v/>
      </c>
    </row>
    <row r="11099">
      <c r="A11099">
        <f>Input!A11099</f>
        <v/>
      </c>
      <c r="B11099">
        <f>IF(ISNUMBER(Input!B11099),IF(AND(Input!B11099&gt;=20,Input!B11099&lt;=700),Input!B11099,""),"")</f>
        <v/>
      </c>
      <c r="C11099">
        <f>IF(B11099="","",INT(A11099))</f>
        <v/>
      </c>
      <c r="D11099">
        <f>IF(B11099="","",HOUR(A11099))</f>
        <v/>
      </c>
      <c r="E11099">
        <f>IF(B11099="","",IF(INPUT!$I$1="","",IF(C11099&lt;(INT(INPUT!$I$1)-INPUT!$I$2),"Off Meds",IF(C11099&lt;=(INT(INPUT!$I$1)+INPUT!$I$2),"Washout","On Meds"))))</f>
        <v/>
      </c>
      <c r="F11099">
        <f>IF(B11099="","",1.509*(LN(B11099)^1.084-5.381))</f>
        <v/>
      </c>
      <c r="G11099">
        <f>IF(F11099="","",IF(F11099&lt;0,10*F11099^2,0))</f>
        <v/>
      </c>
      <c r="H11099">
        <f>IF(F11099="","",IF(F11099&gt;0,10*F11099^2,0))</f>
        <v/>
      </c>
    </row>
    <row r="11100">
      <c r="A11100">
        <f>Input!A11100</f>
        <v/>
      </c>
      <c r="B11100">
        <f>IF(ISNUMBER(Input!B11100),IF(AND(Input!B11100&gt;=20,Input!B11100&lt;=700),Input!B11100,""),"")</f>
        <v/>
      </c>
      <c r="C11100">
        <f>IF(B11100="","",INT(A11100))</f>
        <v/>
      </c>
      <c r="D11100">
        <f>IF(B11100="","",HOUR(A11100))</f>
        <v/>
      </c>
      <c r="E11100">
        <f>IF(B11100="","",IF(INPUT!$I$1="","",IF(C11100&lt;(INT(INPUT!$I$1)-INPUT!$I$2),"Off Meds",IF(C11100&lt;=(INT(INPUT!$I$1)+INPUT!$I$2),"Washout","On Meds"))))</f>
        <v/>
      </c>
      <c r="F11100">
        <f>IF(B11100="","",1.509*(LN(B11100)^1.084-5.381))</f>
        <v/>
      </c>
      <c r="G11100">
        <f>IF(F11100="","",IF(F11100&lt;0,10*F11100^2,0))</f>
        <v/>
      </c>
      <c r="H11100">
        <f>IF(F11100="","",IF(F11100&gt;0,10*F11100^2,0))</f>
        <v/>
      </c>
    </row>
    <row r="11101">
      <c r="A11101">
        <f>Input!A11101</f>
        <v/>
      </c>
      <c r="B11101">
        <f>IF(ISNUMBER(Input!B11101),IF(AND(Input!B11101&gt;=20,Input!B11101&lt;=700),Input!B11101,""),"")</f>
        <v/>
      </c>
      <c r="C11101">
        <f>IF(B11101="","",INT(A11101))</f>
        <v/>
      </c>
      <c r="D11101">
        <f>IF(B11101="","",HOUR(A11101))</f>
        <v/>
      </c>
      <c r="E11101">
        <f>IF(B11101="","",IF(INPUT!$I$1="","",IF(C11101&lt;(INT(INPUT!$I$1)-INPUT!$I$2),"Off Meds",IF(C11101&lt;=(INT(INPUT!$I$1)+INPUT!$I$2),"Washout","On Meds"))))</f>
        <v/>
      </c>
      <c r="F11101">
        <f>IF(B11101="","",1.509*(LN(B11101)^1.084-5.381))</f>
        <v/>
      </c>
      <c r="G11101">
        <f>IF(F11101="","",IF(F11101&lt;0,10*F11101^2,0))</f>
        <v/>
      </c>
      <c r="H11101">
        <f>IF(F11101="","",IF(F11101&gt;0,10*F11101^2,0))</f>
        <v/>
      </c>
    </row>
    <row r="11102">
      <c r="A11102">
        <f>Input!A11102</f>
        <v/>
      </c>
      <c r="B11102">
        <f>IF(ISNUMBER(Input!B11102),IF(AND(Input!B11102&gt;=20,Input!B11102&lt;=700),Input!B11102,""),"")</f>
        <v/>
      </c>
      <c r="C11102">
        <f>IF(B11102="","",INT(A11102))</f>
        <v/>
      </c>
      <c r="D11102">
        <f>IF(B11102="","",HOUR(A11102))</f>
        <v/>
      </c>
      <c r="E11102">
        <f>IF(B11102="","",IF(INPUT!$I$1="","",IF(C11102&lt;(INT(INPUT!$I$1)-INPUT!$I$2),"Off Meds",IF(C11102&lt;=(INT(INPUT!$I$1)+INPUT!$I$2),"Washout","On Meds"))))</f>
        <v/>
      </c>
      <c r="F11102">
        <f>IF(B11102="","",1.509*(LN(B11102)^1.084-5.381))</f>
        <v/>
      </c>
      <c r="G11102">
        <f>IF(F11102="","",IF(F11102&lt;0,10*F11102^2,0))</f>
        <v/>
      </c>
      <c r="H11102">
        <f>IF(F11102="","",IF(F11102&gt;0,10*F11102^2,0))</f>
        <v/>
      </c>
    </row>
    <row r="11103">
      <c r="A11103">
        <f>Input!A11103</f>
        <v/>
      </c>
      <c r="B11103">
        <f>IF(ISNUMBER(Input!B11103),IF(AND(Input!B11103&gt;=20,Input!B11103&lt;=700),Input!B11103,""),"")</f>
        <v/>
      </c>
      <c r="C11103">
        <f>IF(B11103="","",INT(A11103))</f>
        <v/>
      </c>
      <c r="D11103">
        <f>IF(B11103="","",HOUR(A11103))</f>
        <v/>
      </c>
      <c r="E11103">
        <f>IF(B11103="","",IF(INPUT!$I$1="","",IF(C11103&lt;(INT(INPUT!$I$1)-INPUT!$I$2),"Off Meds",IF(C11103&lt;=(INT(INPUT!$I$1)+INPUT!$I$2),"Washout","On Meds"))))</f>
        <v/>
      </c>
      <c r="F11103">
        <f>IF(B11103="","",1.509*(LN(B11103)^1.084-5.381))</f>
        <v/>
      </c>
      <c r="G11103">
        <f>IF(F11103="","",IF(F11103&lt;0,10*F11103^2,0))</f>
        <v/>
      </c>
      <c r="H11103">
        <f>IF(F11103="","",IF(F11103&gt;0,10*F11103^2,0))</f>
        <v/>
      </c>
    </row>
    <row r="11104">
      <c r="A11104">
        <f>Input!A11104</f>
        <v/>
      </c>
      <c r="B11104">
        <f>IF(ISNUMBER(Input!B11104),IF(AND(Input!B11104&gt;=20,Input!B11104&lt;=700),Input!B11104,""),"")</f>
        <v/>
      </c>
      <c r="C11104">
        <f>IF(B11104="","",INT(A11104))</f>
        <v/>
      </c>
      <c r="D11104">
        <f>IF(B11104="","",HOUR(A11104))</f>
        <v/>
      </c>
      <c r="E11104">
        <f>IF(B11104="","",IF(INPUT!$I$1="","",IF(C11104&lt;(INT(INPUT!$I$1)-INPUT!$I$2),"Off Meds",IF(C11104&lt;=(INT(INPUT!$I$1)+INPUT!$I$2),"Washout","On Meds"))))</f>
        <v/>
      </c>
      <c r="F11104">
        <f>IF(B11104="","",1.509*(LN(B11104)^1.084-5.381))</f>
        <v/>
      </c>
      <c r="G11104">
        <f>IF(F11104="","",IF(F11104&lt;0,10*F11104^2,0))</f>
        <v/>
      </c>
      <c r="H11104">
        <f>IF(F11104="","",IF(F11104&gt;0,10*F11104^2,0))</f>
        <v/>
      </c>
    </row>
    <row r="11105">
      <c r="A11105">
        <f>Input!A11105</f>
        <v/>
      </c>
      <c r="B11105">
        <f>IF(ISNUMBER(Input!B11105),IF(AND(Input!B11105&gt;=20,Input!B11105&lt;=700),Input!B11105,""),"")</f>
        <v/>
      </c>
      <c r="C11105">
        <f>IF(B11105="","",INT(A11105))</f>
        <v/>
      </c>
      <c r="D11105">
        <f>IF(B11105="","",HOUR(A11105))</f>
        <v/>
      </c>
      <c r="E11105">
        <f>IF(B11105="","",IF(INPUT!$I$1="","",IF(C11105&lt;(INT(INPUT!$I$1)-INPUT!$I$2),"Off Meds",IF(C11105&lt;=(INT(INPUT!$I$1)+INPUT!$I$2),"Washout","On Meds"))))</f>
        <v/>
      </c>
      <c r="F11105">
        <f>IF(B11105="","",1.509*(LN(B11105)^1.084-5.381))</f>
        <v/>
      </c>
      <c r="G11105">
        <f>IF(F11105="","",IF(F11105&lt;0,10*F11105^2,0))</f>
        <v/>
      </c>
      <c r="H11105">
        <f>IF(F11105="","",IF(F11105&gt;0,10*F11105^2,0))</f>
        <v/>
      </c>
    </row>
    <row r="11106">
      <c r="A11106">
        <f>Input!A11106</f>
        <v/>
      </c>
      <c r="B11106">
        <f>IF(ISNUMBER(Input!B11106),IF(AND(Input!B11106&gt;=20,Input!B11106&lt;=700),Input!B11106,""),"")</f>
        <v/>
      </c>
      <c r="C11106">
        <f>IF(B11106="","",INT(A11106))</f>
        <v/>
      </c>
      <c r="D11106">
        <f>IF(B11106="","",HOUR(A11106))</f>
        <v/>
      </c>
      <c r="E11106">
        <f>IF(B11106="","",IF(INPUT!$I$1="","",IF(C11106&lt;(INT(INPUT!$I$1)-INPUT!$I$2),"Off Meds",IF(C11106&lt;=(INT(INPUT!$I$1)+INPUT!$I$2),"Washout","On Meds"))))</f>
        <v/>
      </c>
      <c r="F11106">
        <f>IF(B11106="","",1.509*(LN(B11106)^1.084-5.381))</f>
        <v/>
      </c>
      <c r="G11106">
        <f>IF(F11106="","",IF(F11106&lt;0,10*F11106^2,0))</f>
        <v/>
      </c>
      <c r="H11106">
        <f>IF(F11106="","",IF(F11106&gt;0,10*F11106^2,0))</f>
        <v/>
      </c>
    </row>
    <row r="11107">
      <c r="A11107">
        <f>Input!A11107</f>
        <v/>
      </c>
      <c r="B11107">
        <f>IF(ISNUMBER(Input!B11107),IF(AND(Input!B11107&gt;=20,Input!B11107&lt;=700),Input!B11107,""),"")</f>
        <v/>
      </c>
      <c r="C11107">
        <f>IF(B11107="","",INT(A11107))</f>
        <v/>
      </c>
      <c r="D11107">
        <f>IF(B11107="","",HOUR(A11107))</f>
        <v/>
      </c>
      <c r="E11107">
        <f>IF(B11107="","",IF(INPUT!$I$1="","",IF(C11107&lt;(INT(INPUT!$I$1)-INPUT!$I$2),"Off Meds",IF(C11107&lt;=(INT(INPUT!$I$1)+INPUT!$I$2),"Washout","On Meds"))))</f>
        <v/>
      </c>
      <c r="F11107">
        <f>IF(B11107="","",1.509*(LN(B11107)^1.084-5.381))</f>
        <v/>
      </c>
      <c r="G11107">
        <f>IF(F11107="","",IF(F11107&lt;0,10*F11107^2,0))</f>
        <v/>
      </c>
      <c r="H11107">
        <f>IF(F11107="","",IF(F11107&gt;0,10*F11107^2,0))</f>
        <v/>
      </c>
    </row>
    <row r="11108">
      <c r="A11108">
        <f>Input!A11108</f>
        <v/>
      </c>
      <c r="B11108">
        <f>IF(ISNUMBER(Input!B11108),IF(AND(Input!B11108&gt;=20,Input!B11108&lt;=700),Input!B11108,""),"")</f>
        <v/>
      </c>
      <c r="C11108">
        <f>IF(B11108="","",INT(A11108))</f>
        <v/>
      </c>
      <c r="D11108">
        <f>IF(B11108="","",HOUR(A11108))</f>
        <v/>
      </c>
      <c r="E11108">
        <f>IF(B11108="","",IF(INPUT!$I$1="","",IF(C11108&lt;(INT(INPUT!$I$1)-INPUT!$I$2),"Off Meds",IF(C11108&lt;=(INT(INPUT!$I$1)+INPUT!$I$2),"Washout","On Meds"))))</f>
        <v/>
      </c>
      <c r="F11108">
        <f>IF(B11108="","",1.509*(LN(B11108)^1.084-5.381))</f>
        <v/>
      </c>
      <c r="G11108">
        <f>IF(F11108="","",IF(F11108&lt;0,10*F11108^2,0))</f>
        <v/>
      </c>
      <c r="H11108">
        <f>IF(F11108="","",IF(F11108&gt;0,10*F11108^2,0))</f>
        <v/>
      </c>
    </row>
    <row r="11109">
      <c r="A11109">
        <f>Input!A11109</f>
        <v/>
      </c>
      <c r="B11109">
        <f>IF(ISNUMBER(Input!B11109),IF(AND(Input!B11109&gt;=20,Input!B11109&lt;=700),Input!B11109,""),"")</f>
        <v/>
      </c>
      <c r="C11109">
        <f>IF(B11109="","",INT(A11109))</f>
        <v/>
      </c>
      <c r="D11109">
        <f>IF(B11109="","",HOUR(A11109))</f>
        <v/>
      </c>
      <c r="E11109">
        <f>IF(B11109="","",IF(INPUT!$I$1="","",IF(C11109&lt;(INT(INPUT!$I$1)-INPUT!$I$2),"Off Meds",IF(C11109&lt;=(INT(INPUT!$I$1)+INPUT!$I$2),"Washout","On Meds"))))</f>
        <v/>
      </c>
      <c r="F11109">
        <f>IF(B11109="","",1.509*(LN(B11109)^1.084-5.381))</f>
        <v/>
      </c>
      <c r="G11109">
        <f>IF(F11109="","",IF(F11109&lt;0,10*F11109^2,0))</f>
        <v/>
      </c>
      <c r="H11109">
        <f>IF(F11109="","",IF(F11109&gt;0,10*F11109^2,0))</f>
        <v/>
      </c>
    </row>
    <row r="11110">
      <c r="A11110">
        <f>Input!A11110</f>
        <v/>
      </c>
      <c r="B11110">
        <f>IF(ISNUMBER(Input!B11110),IF(AND(Input!B11110&gt;=20,Input!B11110&lt;=700),Input!B11110,""),"")</f>
        <v/>
      </c>
      <c r="C11110">
        <f>IF(B11110="","",INT(A11110))</f>
        <v/>
      </c>
      <c r="D11110">
        <f>IF(B11110="","",HOUR(A11110))</f>
        <v/>
      </c>
      <c r="E11110">
        <f>IF(B11110="","",IF(INPUT!$I$1="","",IF(C11110&lt;(INT(INPUT!$I$1)-INPUT!$I$2),"Off Meds",IF(C11110&lt;=(INT(INPUT!$I$1)+INPUT!$I$2),"Washout","On Meds"))))</f>
        <v/>
      </c>
      <c r="F11110">
        <f>IF(B11110="","",1.509*(LN(B11110)^1.084-5.381))</f>
        <v/>
      </c>
      <c r="G11110">
        <f>IF(F11110="","",IF(F11110&lt;0,10*F11110^2,0))</f>
        <v/>
      </c>
      <c r="H11110">
        <f>IF(F11110="","",IF(F11110&gt;0,10*F11110^2,0))</f>
        <v/>
      </c>
    </row>
    <row r="11111">
      <c r="A11111">
        <f>Input!A11111</f>
        <v/>
      </c>
      <c r="B11111">
        <f>IF(ISNUMBER(Input!B11111),IF(AND(Input!B11111&gt;=20,Input!B11111&lt;=700),Input!B11111,""),"")</f>
        <v/>
      </c>
      <c r="C11111">
        <f>IF(B11111="","",INT(A11111))</f>
        <v/>
      </c>
      <c r="D11111">
        <f>IF(B11111="","",HOUR(A11111))</f>
        <v/>
      </c>
      <c r="E11111">
        <f>IF(B11111="","",IF(INPUT!$I$1="","",IF(C11111&lt;(INT(INPUT!$I$1)-INPUT!$I$2),"Off Meds",IF(C11111&lt;=(INT(INPUT!$I$1)+INPUT!$I$2),"Washout","On Meds"))))</f>
        <v/>
      </c>
      <c r="F11111">
        <f>IF(B11111="","",1.509*(LN(B11111)^1.084-5.381))</f>
        <v/>
      </c>
      <c r="G11111">
        <f>IF(F11111="","",IF(F11111&lt;0,10*F11111^2,0))</f>
        <v/>
      </c>
      <c r="H11111">
        <f>IF(F11111="","",IF(F11111&gt;0,10*F11111^2,0))</f>
        <v/>
      </c>
    </row>
    <row r="11112">
      <c r="A11112">
        <f>Input!A11112</f>
        <v/>
      </c>
      <c r="B11112">
        <f>IF(ISNUMBER(Input!B11112),IF(AND(Input!B11112&gt;=20,Input!B11112&lt;=700),Input!B11112,""),"")</f>
        <v/>
      </c>
      <c r="C11112">
        <f>IF(B11112="","",INT(A11112))</f>
        <v/>
      </c>
      <c r="D11112">
        <f>IF(B11112="","",HOUR(A11112))</f>
        <v/>
      </c>
      <c r="E11112">
        <f>IF(B11112="","",IF(INPUT!$I$1="","",IF(C11112&lt;(INT(INPUT!$I$1)-INPUT!$I$2),"Off Meds",IF(C11112&lt;=(INT(INPUT!$I$1)+INPUT!$I$2),"Washout","On Meds"))))</f>
        <v/>
      </c>
      <c r="F11112">
        <f>IF(B11112="","",1.509*(LN(B11112)^1.084-5.381))</f>
        <v/>
      </c>
      <c r="G11112">
        <f>IF(F11112="","",IF(F11112&lt;0,10*F11112^2,0))</f>
        <v/>
      </c>
      <c r="H11112">
        <f>IF(F11112="","",IF(F11112&gt;0,10*F11112^2,0))</f>
        <v/>
      </c>
    </row>
    <row r="11113">
      <c r="A11113">
        <f>Input!A11113</f>
        <v/>
      </c>
      <c r="B11113">
        <f>IF(ISNUMBER(Input!B11113),IF(AND(Input!B11113&gt;=20,Input!B11113&lt;=700),Input!B11113,""),"")</f>
        <v/>
      </c>
      <c r="C11113">
        <f>IF(B11113="","",INT(A11113))</f>
        <v/>
      </c>
      <c r="D11113">
        <f>IF(B11113="","",HOUR(A11113))</f>
        <v/>
      </c>
      <c r="E11113">
        <f>IF(B11113="","",IF(INPUT!$I$1="","",IF(C11113&lt;(INT(INPUT!$I$1)-INPUT!$I$2),"Off Meds",IF(C11113&lt;=(INT(INPUT!$I$1)+INPUT!$I$2),"Washout","On Meds"))))</f>
        <v/>
      </c>
      <c r="F11113">
        <f>IF(B11113="","",1.509*(LN(B11113)^1.084-5.381))</f>
        <v/>
      </c>
      <c r="G11113">
        <f>IF(F11113="","",IF(F11113&lt;0,10*F11113^2,0))</f>
        <v/>
      </c>
      <c r="H11113">
        <f>IF(F11113="","",IF(F11113&gt;0,10*F11113^2,0))</f>
        <v/>
      </c>
    </row>
    <row r="11114">
      <c r="A11114">
        <f>Input!A11114</f>
        <v/>
      </c>
      <c r="B11114">
        <f>IF(ISNUMBER(Input!B11114),IF(AND(Input!B11114&gt;=20,Input!B11114&lt;=700),Input!B11114,""),"")</f>
        <v/>
      </c>
      <c r="C11114">
        <f>IF(B11114="","",INT(A11114))</f>
        <v/>
      </c>
      <c r="D11114">
        <f>IF(B11114="","",HOUR(A11114))</f>
        <v/>
      </c>
      <c r="E11114">
        <f>IF(B11114="","",IF(INPUT!$I$1="","",IF(C11114&lt;(INT(INPUT!$I$1)-INPUT!$I$2),"Off Meds",IF(C11114&lt;=(INT(INPUT!$I$1)+INPUT!$I$2),"Washout","On Meds"))))</f>
        <v/>
      </c>
      <c r="F11114">
        <f>IF(B11114="","",1.509*(LN(B11114)^1.084-5.381))</f>
        <v/>
      </c>
      <c r="G11114">
        <f>IF(F11114="","",IF(F11114&lt;0,10*F11114^2,0))</f>
        <v/>
      </c>
      <c r="H11114">
        <f>IF(F11114="","",IF(F11114&gt;0,10*F11114^2,0))</f>
        <v/>
      </c>
    </row>
    <row r="11115">
      <c r="A11115">
        <f>Input!A11115</f>
        <v/>
      </c>
      <c r="B11115">
        <f>IF(ISNUMBER(Input!B11115),IF(AND(Input!B11115&gt;=20,Input!B11115&lt;=700),Input!B11115,""),"")</f>
        <v/>
      </c>
      <c r="C11115">
        <f>IF(B11115="","",INT(A11115))</f>
        <v/>
      </c>
      <c r="D11115">
        <f>IF(B11115="","",HOUR(A11115))</f>
        <v/>
      </c>
      <c r="E11115">
        <f>IF(B11115="","",IF(INPUT!$I$1="","",IF(C11115&lt;(INT(INPUT!$I$1)-INPUT!$I$2),"Off Meds",IF(C11115&lt;=(INT(INPUT!$I$1)+INPUT!$I$2),"Washout","On Meds"))))</f>
        <v/>
      </c>
      <c r="F11115">
        <f>IF(B11115="","",1.509*(LN(B11115)^1.084-5.381))</f>
        <v/>
      </c>
      <c r="G11115">
        <f>IF(F11115="","",IF(F11115&lt;0,10*F11115^2,0))</f>
        <v/>
      </c>
      <c r="H11115">
        <f>IF(F11115="","",IF(F11115&gt;0,10*F11115^2,0))</f>
        <v/>
      </c>
    </row>
    <row r="11116">
      <c r="A11116">
        <f>Input!A11116</f>
        <v/>
      </c>
      <c r="B11116">
        <f>IF(ISNUMBER(Input!B11116),IF(AND(Input!B11116&gt;=20,Input!B11116&lt;=700),Input!B11116,""),"")</f>
        <v/>
      </c>
      <c r="C11116">
        <f>IF(B11116="","",INT(A11116))</f>
        <v/>
      </c>
      <c r="D11116">
        <f>IF(B11116="","",HOUR(A11116))</f>
        <v/>
      </c>
      <c r="E11116">
        <f>IF(B11116="","",IF(INPUT!$I$1="","",IF(C11116&lt;(INT(INPUT!$I$1)-INPUT!$I$2),"Off Meds",IF(C11116&lt;=(INT(INPUT!$I$1)+INPUT!$I$2),"Washout","On Meds"))))</f>
        <v/>
      </c>
      <c r="F11116">
        <f>IF(B11116="","",1.509*(LN(B11116)^1.084-5.381))</f>
        <v/>
      </c>
      <c r="G11116">
        <f>IF(F11116="","",IF(F11116&lt;0,10*F11116^2,0))</f>
        <v/>
      </c>
      <c r="H11116">
        <f>IF(F11116="","",IF(F11116&gt;0,10*F11116^2,0))</f>
        <v/>
      </c>
    </row>
    <row r="11117">
      <c r="A11117">
        <f>Input!A11117</f>
        <v/>
      </c>
      <c r="B11117">
        <f>IF(ISNUMBER(Input!B11117),IF(AND(Input!B11117&gt;=20,Input!B11117&lt;=700),Input!B11117,""),"")</f>
        <v/>
      </c>
      <c r="C11117">
        <f>IF(B11117="","",INT(A11117))</f>
        <v/>
      </c>
      <c r="D11117">
        <f>IF(B11117="","",HOUR(A11117))</f>
        <v/>
      </c>
      <c r="E11117">
        <f>IF(B11117="","",IF(INPUT!$I$1="","",IF(C11117&lt;(INT(INPUT!$I$1)-INPUT!$I$2),"Off Meds",IF(C11117&lt;=(INT(INPUT!$I$1)+INPUT!$I$2),"Washout","On Meds"))))</f>
        <v/>
      </c>
      <c r="F11117">
        <f>IF(B11117="","",1.509*(LN(B11117)^1.084-5.381))</f>
        <v/>
      </c>
      <c r="G11117">
        <f>IF(F11117="","",IF(F11117&lt;0,10*F11117^2,0))</f>
        <v/>
      </c>
      <c r="H11117">
        <f>IF(F11117="","",IF(F11117&gt;0,10*F11117^2,0))</f>
        <v/>
      </c>
    </row>
    <row r="11118">
      <c r="A11118">
        <f>Input!A11118</f>
        <v/>
      </c>
      <c r="B11118">
        <f>IF(ISNUMBER(Input!B11118),IF(AND(Input!B11118&gt;=20,Input!B11118&lt;=700),Input!B11118,""),"")</f>
        <v/>
      </c>
      <c r="C11118">
        <f>IF(B11118="","",INT(A11118))</f>
        <v/>
      </c>
      <c r="D11118">
        <f>IF(B11118="","",HOUR(A11118))</f>
        <v/>
      </c>
      <c r="E11118">
        <f>IF(B11118="","",IF(INPUT!$I$1="","",IF(C11118&lt;(INT(INPUT!$I$1)-INPUT!$I$2),"Off Meds",IF(C11118&lt;=(INT(INPUT!$I$1)+INPUT!$I$2),"Washout","On Meds"))))</f>
        <v/>
      </c>
      <c r="F11118">
        <f>IF(B11118="","",1.509*(LN(B11118)^1.084-5.381))</f>
        <v/>
      </c>
      <c r="G11118">
        <f>IF(F11118="","",IF(F11118&lt;0,10*F11118^2,0))</f>
        <v/>
      </c>
      <c r="H11118">
        <f>IF(F11118="","",IF(F11118&gt;0,10*F11118^2,0))</f>
        <v/>
      </c>
    </row>
    <row r="11119">
      <c r="A11119">
        <f>Input!A11119</f>
        <v/>
      </c>
      <c r="B11119">
        <f>IF(ISNUMBER(Input!B11119),IF(AND(Input!B11119&gt;=20,Input!B11119&lt;=700),Input!B11119,""),"")</f>
        <v/>
      </c>
      <c r="C11119">
        <f>IF(B11119="","",INT(A11119))</f>
        <v/>
      </c>
      <c r="D11119">
        <f>IF(B11119="","",HOUR(A11119))</f>
        <v/>
      </c>
      <c r="E11119">
        <f>IF(B11119="","",IF(INPUT!$I$1="","",IF(C11119&lt;(INT(INPUT!$I$1)-INPUT!$I$2),"Off Meds",IF(C11119&lt;=(INT(INPUT!$I$1)+INPUT!$I$2),"Washout","On Meds"))))</f>
        <v/>
      </c>
      <c r="F11119">
        <f>IF(B11119="","",1.509*(LN(B11119)^1.084-5.381))</f>
        <v/>
      </c>
      <c r="G11119">
        <f>IF(F11119="","",IF(F11119&lt;0,10*F11119^2,0))</f>
        <v/>
      </c>
      <c r="H11119">
        <f>IF(F11119="","",IF(F11119&gt;0,10*F11119^2,0))</f>
        <v/>
      </c>
    </row>
    <row r="11120">
      <c r="A11120">
        <f>Input!A11120</f>
        <v/>
      </c>
      <c r="B11120">
        <f>IF(ISNUMBER(Input!B11120),IF(AND(Input!B11120&gt;=20,Input!B11120&lt;=700),Input!B11120,""),"")</f>
        <v/>
      </c>
      <c r="C11120">
        <f>IF(B11120="","",INT(A11120))</f>
        <v/>
      </c>
      <c r="D11120">
        <f>IF(B11120="","",HOUR(A11120))</f>
        <v/>
      </c>
      <c r="E11120">
        <f>IF(B11120="","",IF(INPUT!$I$1="","",IF(C11120&lt;(INT(INPUT!$I$1)-INPUT!$I$2),"Off Meds",IF(C11120&lt;=(INT(INPUT!$I$1)+INPUT!$I$2),"Washout","On Meds"))))</f>
        <v/>
      </c>
      <c r="F11120">
        <f>IF(B11120="","",1.509*(LN(B11120)^1.084-5.381))</f>
        <v/>
      </c>
      <c r="G11120">
        <f>IF(F11120="","",IF(F11120&lt;0,10*F11120^2,0))</f>
        <v/>
      </c>
      <c r="H11120">
        <f>IF(F11120="","",IF(F11120&gt;0,10*F11120^2,0))</f>
        <v/>
      </c>
    </row>
    <row r="11121">
      <c r="A11121">
        <f>Input!A11121</f>
        <v/>
      </c>
      <c r="B11121">
        <f>IF(ISNUMBER(Input!B11121),IF(AND(Input!B11121&gt;=20,Input!B11121&lt;=700),Input!B11121,""),"")</f>
        <v/>
      </c>
      <c r="C11121">
        <f>IF(B11121="","",INT(A11121))</f>
        <v/>
      </c>
      <c r="D11121">
        <f>IF(B11121="","",HOUR(A11121))</f>
        <v/>
      </c>
      <c r="E11121">
        <f>IF(B11121="","",IF(INPUT!$I$1="","",IF(C11121&lt;(INT(INPUT!$I$1)-INPUT!$I$2),"Off Meds",IF(C11121&lt;=(INT(INPUT!$I$1)+INPUT!$I$2),"Washout","On Meds"))))</f>
        <v/>
      </c>
      <c r="F11121">
        <f>IF(B11121="","",1.509*(LN(B11121)^1.084-5.381))</f>
        <v/>
      </c>
      <c r="G11121">
        <f>IF(F11121="","",IF(F11121&lt;0,10*F11121^2,0))</f>
        <v/>
      </c>
      <c r="H11121">
        <f>IF(F11121="","",IF(F11121&gt;0,10*F11121^2,0))</f>
        <v/>
      </c>
    </row>
    <row r="11122">
      <c r="A11122">
        <f>Input!A11122</f>
        <v/>
      </c>
      <c r="B11122">
        <f>IF(ISNUMBER(Input!B11122),IF(AND(Input!B11122&gt;=20,Input!B11122&lt;=700),Input!B11122,""),"")</f>
        <v/>
      </c>
      <c r="C11122">
        <f>IF(B11122="","",INT(A11122))</f>
        <v/>
      </c>
      <c r="D11122">
        <f>IF(B11122="","",HOUR(A11122))</f>
        <v/>
      </c>
      <c r="E11122">
        <f>IF(B11122="","",IF(INPUT!$I$1="","",IF(C11122&lt;(INT(INPUT!$I$1)-INPUT!$I$2),"Off Meds",IF(C11122&lt;=(INT(INPUT!$I$1)+INPUT!$I$2),"Washout","On Meds"))))</f>
        <v/>
      </c>
      <c r="F11122">
        <f>IF(B11122="","",1.509*(LN(B11122)^1.084-5.381))</f>
        <v/>
      </c>
      <c r="G11122">
        <f>IF(F11122="","",IF(F11122&lt;0,10*F11122^2,0))</f>
        <v/>
      </c>
      <c r="H11122">
        <f>IF(F11122="","",IF(F11122&gt;0,10*F11122^2,0))</f>
        <v/>
      </c>
    </row>
    <row r="11123">
      <c r="A11123">
        <f>Input!A11123</f>
        <v/>
      </c>
      <c r="B11123">
        <f>IF(ISNUMBER(Input!B11123),IF(AND(Input!B11123&gt;=20,Input!B11123&lt;=700),Input!B11123,""),"")</f>
        <v/>
      </c>
      <c r="C11123">
        <f>IF(B11123="","",INT(A11123))</f>
        <v/>
      </c>
      <c r="D11123">
        <f>IF(B11123="","",HOUR(A11123))</f>
        <v/>
      </c>
      <c r="E11123">
        <f>IF(B11123="","",IF(INPUT!$I$1="","",IF(C11123&lt;(INT(INPUT!$I$1)-INPUT!$I$2),"Off Meds",IF(C11123&lt;=(INT(INPUT!$I$1)+INPUT!$I$2),"Washout","On Meds"))))</f>
        <v/>
      </c>
      <c r="F11123">
        <f>IF(B11123="","",1.509*(LN(B11123)^1.084-5.381))</f>
        <v/>
      </c>
      <c r="G11123">
        <f>IF(F11123="","",IF(F11123&lt;0,10*F11123^2,0))</f>
        <v/>
      </c>
      <c r="H11123">
        <f>IF(F11123="","",IF(F11123&gt;0,10*F11123^2,0))</f>
        <v/>
      </c>
    </row>
    <row r="11124">
      <c r="A11124">
        <f>Input!A11124</f>
        <v/>
      </c>
      <c r="B11124">
        <f>IF(ISNUMBER(Input!B11124),IF(AND(Input!B11124&gt;=20,Input!B11124&lt;=700),Input!B11124,""),"")</f>
        <v/>
      </c>
      <c r="C11124">
        <f>IF(B11124="","",INT(A11124))</f>
        <v/>
      </c>
      <c r="D11124">
        <f>IF(B11124="","",HOUR(A11124))</f>
        <v/>
      </c>
      <c r="E11124">
        <f>IF(B11124="","",IF(INPUT!$I$1="","",IF(C11124&lt;(INT(INPUT!$I$1)-INPUT!$I$2),"Off Meds",IF(C11124&lt;=(INT(INPUT!$I$1)+INPUT!$I$2),"Washout","On Meds"))))</f>
        <v/>
      </c>
      <c r="F11124">
        <f>IF(B11124="","",1.509*(LN(B11124)^1.084-5.381))</f>
        <v/>
      </c>
      <c r="G11124">
        <f>IF(F11124="","",IF(F11124&lt;0,10*F11124^2,0))</f>
        <v/>
      </c>
      <c r="H11124">
        <f>IF(F11124="","",IF(F11124&gt;0,10*F11124^2,0))</f>
        <v/>
      </c>
    </row>
    <row r="11125">
      <c r="A11125">
        <f>Input!A11125</f>
        <v/>
      </c>
      <c r="B11125">
        <f>IF(ISNUMBER(Input!B11125),IF(AND(Input!B11125&gt;=20,Input!B11125&lt;=700),Input!B11125,""),"")</f>
        <v/>
      </c>
      <c r="C11125">
        <f>IF(B11125="","",INT(A11125))</f>
        <v/>
      </c>
      <c r="D11125">
        <f>IF(B11125="","",HOUR(A11125))</f>
        <v/>
      </c>
      <c r="E11125">
        <f>IF(B11125="","",IF(INPUT!$I$1="","",IF(C11125&lt;(INT(INPUT!$I$1)-INPUT!$I$2),"Off Meds",IF(C11125&lt;=(INT(INPUT!$I$1)+INPUT!$I$2),"Washout","On Meds"))))</f>
        <v/>
      </c>
      <c r="F11125">
        <f>IF(B11125="","",1.509*(LN(B11125)^1.084-5.381))</f>
        <v/>
      </c>
      <c r="G11125">
        <f>IF(F11125="","",IF(F11125&lt;0,10*F11125^2,0))</f>
        <v/>
      </c>
      <c r="H11125">
        <f>IF(F11125="","",IF(F11125&gt;0,10*F11125^2,0))</f>
        <v/>
      </c>
    </row>
    <row r="11126">
      <c r="A11126">
        <f>Input!A11126</f>
        <v/>
      </c>
      <c r="B11126">
        <f>IF(ISNUMBER(Input!B11126),IF(AND(Input!B11126&gt;=20,Input!B11126&lt;=700),Input!B11126,""),"")</f>
        <v/>
      </c>
      <c r="C11126">
        <f>IF(B11126="","",INT(A11126))</f>
        <v/>
      </c>
      <c r="D11126">
        <f>IF(B11126="","",HOUR(A11126))</f>
        <v/>
      </c>
      <c r="E11126">
        <f>IF(B11126="","",IF(INPUT!$I$1="","",IF(C11126&lt;(INT(INPUT!$I$1)-INPUT!$I$2),"Off Meds",IF(C11126&lt;=(INT(INPUT!$I$1)+INPUT!$I$2),"Washout","On Meds"))))</f>
        <v/>
      </c>
      <c r="F11126">
        <f>IF(B11126="","",1.509*(LN(B11126)^1.084-5.381))</f>
        <v/>
      </c>
      <c r="G11126">
        <f>IF(F11126="","",IF(F11126&lt;0,10*F11126^2,0))</f>
        <v/>
      </c>
      <c r="H11126">
        <f>IF(F11126="","",IF(F11126&gt;0,10*F11126^2,0))</f>
        <v/>
      </c>
    </row>
    <row r="11127">
      <c r="A11127">
        <f>Input!A11127</f>
        <v/>
      </c>
      <c r="B11127">
        <f>IF(ISNUMBER(Input!B11127),IF(AND(Input!B11127&gt;=20,Input!B11127&lt;=700),Input!B11127,""),"")</f>
        <v/>
      </c>
      <c r="C11127">
        <f>IF(B11127="","",INT(A11127))</f>
        <v/>
      </c>
      <c r="D11127">
        <f>IF(B11127="","",HOUR(A11127))</f>
        <v/>
      </c>
      <c r="E11127">
        <f>IF(B11127="","",IF(INPUT!$I$1="","",IF(C11127&lt;(INT(INPUT!$I$1)-INPUT!$I$2),"Off Meds",IF(C11127&lt;=(INT(INPUT!$I$1)+INPUT!$I$2),"Washout","On Meds"))))</f>
        <v/>
      </c>
      <c r="F11127">
        <f>IF(B11127="","",1.509*(LN(B11127)^1.084-5.381))</f>
        <v/>
      </c>
      <c r="G11127">
        <f>IF(F11127="","",IF(F11127&lt;0,10*F11127^2,0))</f>
        <v/>
      </c>
      <c r="H11127">
        <f>IF(F11127="","",IF(F11127&gt;0,10*F11127^2,0))</f>
        <v/>
      </c>
    </row>
    <row r="11128">
      <c r="A11128">
        <f>Input!A11128</f>
        <v/>
      </c>
      <c r="B11128">
        <f>IF(ISNUMBER(Input!B11128),IF(AND(Input!B11128&gt;=20,Input!B11128&lt;=700),Input!B11128,""),"")</f>
        <v/>
      </c>
      <c r="C11128">
        <f>IF(B11128="","",INT(A11128))</f>
        <v/>
      </c>
      <c r="D11128">
        <f>IF(B11128="","",HOUR(A11128))</f>
        <v/>
      </c>
      <c r="E11128">
        <f>IF(B11128="","",IF(INPUT!$I$1="","",IF(C11128&lt;(INT(INPUT!$I$1)-INPUT!$I$2),"Off Meds",IF(C11128&lt;=(INT(INPUT!$I$1)+INPUT!$I$2),"Washout","On Meds"))))</f>
        <v/>
      </c>
      <c r="F11128">
        <f>IF(B11128="","",1.509*(LN(B11128)^1.084-5.381))</f>
        <v/>
      </c>
      <c r="G11128">
        <f>IF(F11128="","",IF(F11128&lt;0,10*F11128^2,0))</f>
        <v/>
      </c>
      <c r="H11128">
        <f>IF(F11128="","",IF(F11128&gt;0,10*F11128^2,0))</f>
        <v/>
      </c>
    </row>
    <row r="11129">
      <c r="A11129">
        <f>Input!A11129</f>
        <v/>
      </c>
      <c r="B11129">
        <f>IF(ISNUMBER(Input!B11129),IF(AND(Input!B11129&gt;=20,Input!B11129&lt;=700),Input!B11129,""),"")</f>
        <v/>
      </c>
      <c r="C11129">
        <f>IF(B11129="","",INT(A11129))</f>
        <v/>
      </c>
      <c r="D11129">
        <f>IF(B11129="","",HOUR(A11129))</f>
        <v/>
      </c>
      <c r="E11129">
        <f>IF(B11129="","",IF(INPUT!$I$1="","",IF(C11129&lt;(INT(INPUT!$I$1)-INPUT!$I$2),"Off Meds",IF(C11129&lt;=(INT(INPUT!$I$1)+INPUT!$I$2),"Washout","On Meds"))))</f>
        <v/>
      </c>
      <c r="F11129">
        <f>IF(B11129="","",1.509*(LN(B11129)^1.084-5.381))</f>
        <v/>
      </c>
      <c r="G11129">
        <f>IF(F11129="","",IF(F11129&lt;0,10*F11129^2,0))</f>
        <v/>
      </c>
      <c r="H11129">
        <f>IF(F11129="","",IF(F11129&gt;0,10*F11129^2,0))</f>
        <v/>
      </c>
    </row>
    <row r="11130">
      <c r="A11130">
        <f>Input!A11130</f>
        <v/>
      </c>
      <c r="B11130">
        <f>IF(ISNUMBER(Input!B11130),IF(AND(Input!B11130&gt;=20,Input!B11130&lt;=700),Input!B11130,""),"")</f>
        <v/>
      </c>
      <c r="C11130">
        <f>IF(B11130="","",INT(A11130))</f>
        <v/>
      </c>
      <c r="D11130">
        <f>IF(B11130="","",HOUR(A11130))</f>
        <v/>
      </c>
      <c r="E11130">
        <f>IF(B11130="","",IF(INPUT!$I$1="","",IF(C11130&lt;(INT(INPUT!$I$1)-INPUT!$I$2),"Off Meds",IF(C11130&lt;=(INT(INPUT!$I$1)+INPUT!$I$2),"Washout","On Meds"))))</f>
        <v/>
      </c>
      <c r="F11130">
        <f>IF(B11130="","",1.509*(LN(B11130)^1.084-5.381))</f>
        <v/>
      </c>
      <c r="G11130">
        <f>IF(F11130="","",IF(F11130&lt;0,10*F11130^2,0))</f>
        <v/>
      </c>
      <c r="H11130">
        <f>IF(F11130="","",IF(F11130&gt;0,10*F11130^2,0))</f>
        <v/>
      </c>
    </row>
    <row r="11131">
      <c r="A11131">
        <f>Input!A11131</f>
        <v/>
      </c>
      <c r="B11131">
        <f>IF(ISNUMBER(Input!B11131),IF(AND(Input!B11131&gt;=20,Input!B11131&lt;=700),Input!B11131,""),"")</f>
        <v/>
      </c>
      <c r="C11131">
        <f>IF(B11131="","",INT(A11131))</f>
        <v/>
      </c>
      <c r="D11131">
        <f>IF(B11131="","",HOUR(A11131))</f>
        <v/>
      </c>
      <c r="E11131">
        <f>IF(B11131="","",IF(INPUT!$I$1="","",IF(C11131&lt;(INT(INPUT!$I$1)-INPUT!$I$2),"Off Meds",IF(C11131&lt;=(INT(INPUT!$I$1)+INPUT!$I$2),"Washout","On Meds"))))</f>
        <v/>
      </c>
      <c r="F11131">
        <f>IF(B11131="","",1.509*(LN(B11131)^1.084-5.381))</f>
        <v/>
      </c>
      <c r="G11131">
        <f>IF(F11131="","",IF(F11131&lt;0,10*F11131^2,0))</f>
        <v/>
      </c>
      <c r="H11131">
        <f>IF(F11131="","",IF(F11131&gt;0,10*F11131^2,0))</f>
        <v/>
      </c>
    </row>
    <row r="11132">
      <c r="A11132">
        <f>Input!A11132</f>
        <v/>
      </c>
      <c r="B11132">
        <f>IF(ISNUMBER(Input!B11132),IF(AND(Input!B11132&gt;=20,Input!B11132&lt;=700),Input!B11132,""),"")</f>
        <v/>
      </c>
      <c r="C11132">
        <f>IF(B11132="","",INT(A11132))</f>
        <v/>
      </c>
      <c r="D11132">
        <f>IF(B11132="","",HOUR(A11132))</f>
        <v/>
      </c>
      <c r="E11132">
        <f>IF(B11132="","",IF(INPUT!$I$1="","",IF(C11132&lt;(INT(INPUT!$I$1)-INPUT!$I$2),"Off Meds",IF(C11132&lt;=(INT(INPUT!$I$1)+INPUT!$I$2),"Washout","On Meds"))))</f>
        <v/>
      </c>
      <c r="F11132">
        <f>IF(B11132="","",1.509*(LN(B11132)^1.084-5.381))</f>
        <v/>
      </c>
      <c r="G11132">
        <f>IF(F11132="","",IF(F11132&lt;0,10*F11132^2,0))</f>
        <v/>
      </c>
      <c r="H11132">
        <f>IF(F11132="","",IF(F11132&gt;0,10*F11132^2,0))</f>
        <v/>
      </c>
    </row>
    <row r="11133">
      <c r="A11133">
        <f>Input!A11133</f>
        <v/>
      </c>
      <c r="B11133">
        <f>IF(ISNUMBER(Input!B11133),IF(AND(Input!B11133&gt;=20,Input!B11133&lt;=700),Input!B11133,""),"")</f>
        <v/>
      </c>
      <c r="C11133">
        <f>IF(B11133="","",INT(A11133))</f>
        <v/>
      </c>
      <c r="D11133">
        <f>IF(B11133="","",HOUR(A11133))</f>
        <v/>
      </c>
      <c r="E11133">
        <f>IF(B11133="","",IF(INPUT!$I$1="","",IF(C11133&lt;(INT(INPUT!$I$1)-INPUT!$I$2),"Off Meds",IF(C11133&lt;=(INT(INPUT!$I$1)+INPUT!$I$2),"Washout","On Meds"))))</f>
        <v/>
      </c>
      <c r="F11133">
        <f>IF(B11133="","",1.509*(LN(B11133)^1.084-5.381))</f>
        <v/>
      </c>
      <c r="G11133">
        <f>IF(F11133="","",IF(F11133&lt;0,10*F11133^2,0))</f>
        <v/>
      </c>
      <c r="H11133">
        <f>IF(F11133="","",IF(F11133&gt;0,10*F11133^2,0))</f>
        <v/>
      </c>
    </row>
    <row r="11134">
      <c r="A11134">
        <f>Input!A11134</f>
        <v/>
      </c>
      <c r="B11134">
        <f>IF(ISNUMBER(Input!B11134),IF(AND(Input!B11134&gt;=20,Input!B11134&lt;=700),Input!B11134,""),"")</f>
        <v/>
      </c>
      <c r="C11134">
        <f>IF(B11134="","",INT(A11134))</f>
        <v/>
      </c>
      <c r="D11134">
        <f>IF(B11134="","",HOUR(A11134))</f>
        <v/>
      </c>
      <c r="E11134">
        <f>IF(B11134="","",IF(INPUT!$I$1="","",IF(C11134&lt;(INT(INPUT!$I$1)-INPUT!$I$2),"Off Meds",IF(C11134&lt;=(INT(INPUT!$I$1)+INPUT!$I$2),"Washout","On Meds"))))</f>
        <v/>
      </c>
      <c r="F11134">
        <f>IF(B11134="","",1.509*(LN(B11134)^1.084-5.381))</f>
        <v/>
      </c>
      <c r="G11134">
        <f>IF(F11134="","",IF(F11134&lt;0,10*F11134^2,0))</f>
        <v/>
      </c>
      <c r="H11134">
        <f>IF(F11134="","",IF(F11134&gt;0,10*F11134^2,0))</f>
        <v/>
      </c>
    </row>
    <row r="11135">
      <c r="A11135">
        <f>Input!A11135</f>
        <v/>
      </c>
      <c r="B11135">
        <f>IF(ISNUMBER(Input!B11135),IF(AND(Input!B11135&gt;=20,Input!B11135&lt;=700),Input!B11135,""),"")</f>
        <v/>
      </c>
      <c r="C11135">
        <f>IF(B11135="","",INT(A11135))</f>
        <v/>
      </c>
      <c r="D11135">
        <f>IF(B11135="","",HOUR(A11135))</f>
        <v/>
      </c>
      <c r="E11135">
        <f>IF(B11135="","",IF(INPUT!$I$1="","",IF(C11135&lt;(INT(INPUT!$I$1)-INPUT!$I$2),"Off Meds",IF(C11135&lt;=(INT(INPUT!$I$1)+INPUT!$I$2),"Washout","On Meds"))))</f>
        <v/>
      </c>
      <c r="F11135">
        <f>IF(B11135="","",1.509*(LN(B11135)^1.084-5.381))</f>
        <v/>
      </c>
      <c r="G11135">
        <f>IF(F11135="","",IF(F11135&lt;0,10*F11135^2,0))</f>
        <v/>
      </c>
      <c r="H11135">
        <f>IF(F11135="","",IF(F11135&gt;0,10*F11135^2,0))</f>
        <v/>
      </c>
    </row>
    <row r="11136">
      <c r="A11136">
        <f>Input!A11136</f>
        <v/>
      </c>
      <c r="B11136">
        <f>IF(ISNUMBER(Input!B11136),IF(AND(Input!B11136&gt;=20,Input!B11136&lt;=700),Input!B11136,""),"")</f>
        <v/>
      </c>
      <c r="C11136">
        <f>IF(B11136="","",INT(A11136))</f>
        <v/>
      </c>
      <c r="D11136">
        <f>IF(B11136="","",HOUR(A11136))</f>
        <v/>
      </c>
      <c r="E11136">
        <f>IF(B11136="","",IF(INPUT!$I$1="","",IF(C11136&lt;(INT(INPUT!$I$1)-INPUT!$I$2),"Off Meds",IF(C11136&lt;=(INT(INPUT!$I$1)+INPUT!$I$2),"Washout","On Meds"))))</f>
        <v/>
      </c>
      <c r="F11136">
        <f>IF(B11136="","",1.509*(LN(B11136)^1.084-5.381))</f>
        <v/>
      </c>
      <c r="G11136">
        <f>IF(F11136="","",IF(F11136&lt;0,10*F11136^2,0))</f>
        <v/>
      </c>
      <c r="H11136">
        <f>IF(F11136="","",IF(F11136&gt;0,10*F11136^2,0))</f>
        <v/>
      </c>
    </row>
    <row r="11137">
      <c r="A11137">
        <f>Input!A11137</f>
        <v/>
      </c>
      <c r="B11137">
        <f>IF(ISNUMBER(Input!B11137),IF(AND(Input!B11137&gt;=20,Input!B11137&lt;=700),Input!B11137,""),"")</f>
        <v/>
      </c>
      <c r="C11137">
        <f>IF(B11137="","",INT(A11137))</f>
        <v/>
      </c>
      <c r="D11137">
        <f>IF(B11137="","",HOUR(A11137))</f>
        <v/>
      </c>
      <c r="E11137">
        <f>IF(B11137="","",IF(INPUT!$I$1="","",IF(C11137&lt;(INT(INPUT!$I$1)-INPUT!$I$2),"Off Meds",IF(C11137&lt;=(INT(INPUT!$I$1)+INPUT!$I$2),"Washout","On Meds"))))</f>
        <v/>
      </c>
      <c r="F11137">
        <f>IF(B11137="","",1.509*(LN(B11137)^1.084-5.381))</f>
        <v/>
      </c>
      <c r="G11137">
        <f>IF(F11137="","",IF(F11137&lt;0,10*F11137^2,0))</f>
        <v/>
      </c>
      <c r="H11137">
        <f>IF(F11137="","",IF(F11137&gt;0,10*F11137^2,0))</f>
        <v/>
      </c>
    </row>
    <row r="11138">
      <c r="A11138">
        <f>Input!A11138</f>
        <v/>
      </c>
      <c r="B11138">
        <f>IF(ISNUMBER(Input!B11138),IF(AND(Input!B11138&gt;=20,Input!B11138&lt;=700),Input!B11138,""),"")</f>
        <v/>
      </c>
      <c r="C11138">
        <f>IF(B11138="","",INT(A11138))</f>
        <v/>
      </c>
      <c r="D11138">
        <f>IF(B11138="","",HOUR(A11138))</f>
        <v/>
      </c>
      <c r="E11138">
        <f>IF(B11138="","",IF(INPUT!$I$1="","",IF(C11138&lt;(INT(INPUT!$I$1)-INPUT!$I$2),"Off Meds",IF(C11138&lt;=(INT(INPUT!$I$1)+INPUT!$I$2),"Washout","On Meds"))))</f>
        <v/>
      </c>
      <c r="F11138">
        <f>IF(B11138="","",1.509*(LN(B11138)^1.084-5.381))</f>
        <v/>
      </c>
      <c r="G11138">
        <f>IF(F11138="","",IF(F11138&lt;0,10*F11138^2,0))</f>
        <v/>
      </c>
      <c r="H11138">
        <f>IF(F11138="","",IF(F11138&gt;0,10*F11138^2,0))</f>
        <v/>
      </c>
    </row>
    <row r="11139">
      <c r="A11139">
        <f>Input!A11139</f>
        <v/>
      </c>
      <c r="B11139">
        <f>IF(ISNUMBER(Input!B11139),IF(AND(Input!B11139&gt;=20,Input!B11139&lt;=700),Input!B11139,""),"")</f>
        <v/>
      </c>
      <c r="C11139">
        <f>IF(B11139="","",INT(A11139))</f>
        <v/>
      </c>
      <c r="D11139">
        <f>IF(B11139="","",HOUR(A11139))</f>
        <v/>
      </c>
      <c r="E11139">
        <f>IF(B11139="","",IF(INPUT!$I$1="","",IF(C11139&lt;(INT(INPUT!$I$1)-INPUT!$I$2),"Off Meds",IF(C11139&lt;=(INT(INPUT!$I$1)+INPUT!$I$2),"Washout","On Meds"))))</f>
        <v/>
      </c>
      <c r="F11139">
        <f>IF(B11139="","",1.509*(LN(B11139)^1.084-5.381))</f>
        <v/>
      </c>
      <c r="G11139">
        <f>IF(F11139="","",IF(F11139&lt;0,10*F11139^2,0))</f>
        <v/>
      </c>
      <c r="H11139">
        <f>IF(F11139="","",IF(F11139&gt;0,10*F11139^2,0))</f>
        <v/>
      </c>
    </row>
    <row r="11140">
      <c r="A11140">
        <f>Input!A11140</f>
        <v/>
      </c>
      <c r="B11140">
        <f>IF(ISNUMBER(Input!B11140),IF(AND(Input!B11140&gt;=20,Input!B11140&lt;=700),Input!B11140,""),"")</f>
        <v/>
      </c>
      <c r="C11140">
        <f>IF(B11140="","",INT(A11140))</f>
        <v/>
      </c>
      <c r="D11140">
        <f>IF(B11140="","",HOUR(A11140))</f>
        <v/>
      </c>
      <c r="E11140">
        <f>IF(B11140="","",IF(INPUT!$I$1="","",IF(C11140&lt;(INT(INPUT!$I$1)-INPUT!$I$2),"Off Meds",IF(C11140&lt;=(INT(INPUT!$I$1)+INPUT!$I$2),"Washout","On Meds"))))</f>
        <v/>
      </c>
      <c r="F11140">
        <f>IF(B11140="","",1.509*(LN(B11140)^1.084-5.381))</f>
        <v/>
      </c>
      <c r="G11140">
        <f>IF(F11140="","",IF(F11140&lt;0,10*F11140^2,0))</f>
        <v/>
      </c>
      <c r="H11140">
        <f>IF(F11140="","",IF(F11140&gt;0,10*F11140^2,0))</f>
        <v/>
      </c>
    </row>
    <row r="11141">
      <c r="A11141">
        <f>Input!A11141</f>
        <v/>
      </c>
      <c r="B11141">
        <f>IF(ISNUMBER(Input!B11141),IF(AND(Input!B11141&gt;=20,Input!B11141&lt;=700),Input!B11141,""),"")</f>
        <v/>
      </c>
      <c r="C11141">
        <f>IF(B11141="","",INT(A11141))</f>
        <v/>
      </c>
      <c r="D11141">
        <f>IF(B11141="","",HOUR(A11141))</f>
        <v/>
      </c>
      <c r="E11141">
        <f>IF(B11141="","",IF(INPUT!$I$1="","",IF(C11141&lt;(INT(INPUT!$I$1)-INPUT!$I$2),"Off Meds",IF(C11141&lt;=(INT(INPUT!$I$1)+INPUT!$I$2),"Washout","On Meds"))))</f>
        <v/>
      </c>
      <c r="F11141">
        <f>IF(B11141="","",1.509*(LN(B11141)^1.084-5.381))</f>
        <v/>
      </c>
      <c r="G11141">
        <f>IF(F11141="","",IF(F11141&lt;0,10*F11141^2,0))</f>
        <v/>
      </c>
      <c r="H11141">
        <f>IF(F11141="","",IF(F11141&gt;0,10*F11141^2,0))</f>
        <v/>
      </c>
    </row>
    <row r="11142">
      <c r="A11142">
        <f>Input!A11142</f>
        <v/>
      </c>
      <c r="B11142">
        <f>IF(ISNUMBER(Input!B11142),IF(AND(Input!B11142&gt;=20,Input!B11142&lt;=700),Input!B11142,""),"")</f>
        <v/>
      </c>
      <c r="C11142">
        <f>IF(B11142="","",INT(A11142))</f>
        <v/>
      </c>
      <c r="D11142">
        <f>IF(B11142="","",HOUR(A11142))</f>
        <v/>
      </c>
      <c r="E11142">
        <f>IF(B11142="","",IF(INPUT!$I$1="","",IF(C11142&lt;(INT(INPUT!$I$1)-INPUT!$I$2),"Off Meds",IF(C11142&lt;=(INT(INPUT!$I$1)+INPUT!$I$2),"Washout","On Meds"))))</f>
        <v/>
      </c>
      <c r="F11142">
        <f>IF(B11142="","",1.509*(LN(B11142)^1.084-5.381))</f>
        <v/>
      </c>
      <c r="G11142">
        <f>IF(F11142="","",IF(F11142&lt;0,10*F11142^2,0))</f>
        <v/>
      </c>
      <c r="H11142">
        <f>IF(F11142="","",IF(F11142&gt;0,10*F11142^2,0))</f>
        <v/>
      </c>
    </row>
    <row r="11143">
      <c r="A11143">
        <f>Input!A11143</f>
        <v/>
      </c>
      <c r="B11143">
        <f>IF(ISNUMBER(Input!B11143),IF(AND(Input!B11143&gt;=20,Input!B11143&lt;=700),Input!B11143,""),"")</f>
        <v/>
      </c>
      <c r="C11143">
        <f>IF(B11143="","",INT(A11143))</f>
        <v/>
      </c>
      <c r="D11143">
        <f>IF(B11143="","",HOUR(A11143))</f>
        <v/>
      </c>
      <c r="E11143">
        <f>IF(B11143="","",IF(INPUT!$I$1="","",IF(C11143&lt;(INT(INPUT!$I$1)-INPUT!$I$2),"Off Meds",IF(C11143&lt;=(INT(INPUT!$I$1)+INPUT!$I$2),"Washout","On Meds"))))</f>
        <v/>
      </c>
      <c r="F11143">
        <f>IF(B11143="","",1.509*(LN(B11143)^1.084-5.381))</f>
        <v/>
      </c>
      <c r="G11143">
        <f>IF(F11143="","",IF(F11143&lt;0,10*F11143^2,0))</f>
        <v/>
      </c>
      <c r="H11143">
        <f>IF(F11143="","",IF(F11143&gt;0,10*F11143^2,0))</f>
        <v/>
      </c>
    </row>
    <row r="11144">
      <c r="A11144">
        <f>Input!A11144</f>
        <v/>
      </c>
      <c r="B11144">
        <f>IF(ISNUMBER(Input!B11144),IF(AND(Input!B11144&gt;=20,Input!B11144&lt;=700),Input!B11144,""),"")</f>
        <v/>
      </c>
      <c r="C11144">
        <f>IF(B11144="","",INT(A11144))</f>
        <v/>
      </c>
      <c r="D11144">
        <f>IF(B11144="","",HOUR(A11144))</f>
        <v/>
      </c>
      <c r="E11144">
        <f>IF(B11144="","",IF(INPUT!$I$1="","",IF(C11144&lt;(INT(INPUT!$I$1)-INPUT!$I$2),"Off Meds",IF(C11144&lt;=(INT(INPUT!$I$1)+INPUT!$I$2),"Washout","On Meds"))))</f>
        <v/>
      </c>
      <c r="F11144">
        <f>IF(B11144="","",1.509*(LN(B11144)^1.084-5.381))</f>
        <v/>
      </c>
      <c r="G11144">
        <f>IF(F11144="","",IF(F11144&lt;0,10*F11144^2,0))</f>
        <v/>
      </c>
      <c r="H11144">
        <f>IF(F11144="","",IF(F11144&gt;0,10*F11144^2,0))</f>
        <v/>
      </c>
    </row>
    <row r="11145">
      <c r="A11145">
        <f>Input!A11145</f>
        <v/>
      </c>
      <c r="B11145">
        <f>IF(ISNUMBER(Input!B11145),IF(AND(Input!B11145&gt;=20,Input!B11145&lt;=700),Input!B11145,""),"")</f>
        <v/>
      </c>
      <c r="C11145">
        <f>IF(B11145="","",INT(A11145))</f>
        <v/>
      </c>
      <c r="D11145">
        <f>IF(B11145="","",HOUR(A11145))</f>
        <v/>
      </c>
      <c r="E11145">
        <f>IF(B11145="","",IF(INPUT!$I$1="","",IF(C11145&lt;(INT(INPUT!$I$1)-INPUT!$I$2),"Off Meds",IF(C11145&lt;=(INT(INPUT!$I$1)+INPUT!$I$2),"Washout","On Meds"))))</f>
        <v/>
      </c>
      <c r="F11145">
        <f>IF(B11145="","",1.509*(LN(B11145)^1.084-5.381))</f>
        <v/>
      </c>
      <c r="G11145">
        <f>IF(F11145="","",IF(F11145&lt;0,10*F11145^2,0))</f>
        <v/>
      </c>
      <c r="H11145">
        <f>IF(F11145="","",IF(F11145&gt;0,10*F11145^2,0))</f>
        <v/>
      </c>
    </row>
    <row r="11146">
      <c r="A11146">
        <f>Input!A11146</f>
        <v/>
      </c>
      <c r="B11146">
        <f>IF(ISNUMBER(Input!B11146),IF(AND(Input!B11146&gt;=20,Input!B11146&lt;=700),Input!B11146,""),"")</f>
        <v/>
      </c>
      <c r="C11146">
        <f>IF(B11146="","",INT(A11146))</f>
        <v/>
      </c>
      <c r="D11146">
        <f>IF(B11146="","",HOUR(A11146))</f>
        <v/>
      </c>
      <c r="E11146">
        <f>IF(B11146="","",IF(INPUT!$I$1="","",IF(C11146&lt;(INT(INPUT!$I$1)-INPUT!$I$2),"Off Meds",IF(C11146&lt;=(INT(INPUT!$I$1)+INPUT!$I$2),"Washout","On Meds"))))</f>
        <v/>
      </c>
      <c r="F11146">
        <f>IF(B11146="","",1.509*(LN(B11146)^1.084-5.381))</f>
        <v/>
      </c>
      <c r="G11146">
        <f>IF(F11146="","",IF(F11146&lt;0,10*F11146^2,0))</f>
        <v/>
      </c>
      <c r="H11146">
        <f>IF(F11146="","",IF(F11146&gt;0,10*F11146^2,0))</f>
        <v/>
      </c>
    </row>
    <row r="11147">
      <c r="A11147">
        <f>Input!A11147</f>
        <v/>
      </c>
      <c r="B11147">
        <f>IF(ISNUMBER(Input!B11147),IF(AND(Input!B11147&gt;=20,Input!B11147&lt;=700),Input!B11147,""),"")</f>
        <v/>
      </c>
      <c r="C11147">
        <f>IF(B11147="","",INT(A11147))</f>
        <v/>
      </c>
      <c r="D11147">
        <f>IF(B11147="","",HOUR(A11147))</f>
        <v/>
      </c>
      <c r="E11147">
        <f>IF(B11147="","",IF(INPUT!$I$1="","",IF(C11147&lt;(INT(INPUT!$I$1)-INPUT!$I$2),"Off Meds",IF(C11147&lt;=(INT(INPUT!$I$1)+INPUT!$I$2),"Washout","On Meds"))))</f>
        <v/>
      </c>
      <c r="F11147">
        <f>IF(B11147="","",1.509*(LN(B11147)^1.084-5.381))</f>
        <v/>
      </c>
      <c r="G11147">
        <f>IF(F11147="","",IF(F11147&lt;0,10*F11147^2,0))</f>
        <v/>
      </c>
      <c r="H11147">
        <f>IF(F11147="","",IF(F11147&gt;0,10*F11147^2,0))</f>
        <v/>
      </c>
    </row>
    <row r="11148">
      <c r="A11148">
        <f>Input!A11148</f>
        <v/>
      </c>
      <c r="B11148">
        <f>IF(ISNUMBER(Input!B11148),IF(AND(Input!B11148&gt;=20,Input!B11148&lt;=700),Input!B11148,""),"")</f>
        <v/>
      </c>
      <c r="C11148">
        <f>IF(B11148="","",INT(A11148))</f>
        <v/>
      </c>
      <c r="D11148">
        <f>IF(B11148="","",HOUR(A11148))</f>
        <v/>
      </c>
      <c r="E11148">
        <f>IF(B11148="","",IF(INPUT!$I$1="","",IF(C11148&lt;(INT(INPUT!$I$1)-INPUT!$I$2),"Off Meds",IF(C11148&lt;=(INT(INPUT!$I$1)+INPUT!$I$2),"Washout","On Meds"))))</f>
        <v/>
      </c>
      <c r="F11148">
        <f>IF(B11148="","",1.509*(LN(B11148)^1.084-5.381))</f>
        <v/>
      </c>
      <c r="G11148">
        <f>IF(F11148="","",IF(F11148&lt;0,10*F11148^2,0))</f>
        <v/>
      </c>
      <c r="H11148">
        <f>IF(F11148="","",IF(F11148&gt;0,10*F11148^2,0))</f>
        <v/>
      </c>
    </row>
    <row r="11149">
      <c r="A11149">
        <f>Input!A11149</f>
        <v/>
      </c>
      <c r="B11149">
        <f>IF(ISNUMBER(Input!B11149),IF(AND(Input!B11149&gt;=20,Input!B11149&lt;=700),Input!B11149,""),"")</f>
        <v/>
      </c>
      <c r="C11149">
        <f>IF(B11149="","",INT(A11149))</f>
        <v/>
      </c>
      <c r="D11149">
        <f>IF(B11149="","",HOUR(A11149))</f>
        <v/>
      </c>
      <c r="E11149">
        <f>IF(B11149="","",IF(INPUT!$I$1="","",IF(C11149&lt;(INT(INPUT!$I$1)-INPUT!$I$2),"Off Meds",IF(C11149&lt;=(INT(INPUT!$I$1)+INPUT!$I$2),"Washout","On Meds"))))</f>
        <v/>
      </c>
      <c r="F11149">
        <f>IF(B11149="","",1.509*(LN(B11149)^1.084-5.381))</f>
        <v/>
      </c>
      <c r="G11149">
        <f>IF(F11149="","",IF(F11149&lt;0,10*F11149^2,0))</f>
        <v/>
      </c>
      <c r="H11149">
        <f>IF(F11149="","",IF(F11149&gt;0,10*F11149^2,0))</f>
        <v/>
      </c>
    </row>
    <row r="11150">
      <c r="A11150">
        <f>Input!A11150</f>
        <v/>
      </c>
      <c r="B11150">
        <f>IF(ISNUMBER(Input!B11150),IF(AND(Input!B11150&gt;=20,Input!B11150&lt;=700),Input!B11150,""),"")</f>
        <v/>
      </c>
      <c r="C11150">
        <f>IF(B11150="","",INT(A11150))</f>
        <v/>
      </c>
      <c r="D11150">
        <f>IF(B11150="","",HOUR(A11150))</f>
        <v/>
      </c>
      <c r="E11150">
        <f>IF(B11150="","",IF(INPUT!$I$1="","",IF(C11150&lt;(INT(INPUT!$I$1)-INPUT!$I$2),"Off Meds",IF(C11150&lt;=(INT(INPUT!$I$1)+INPUT!$I$2),"Washout","On Meds"))))</f>
        <v/>
      </c>
      <c r="F11150">
        <f>IF(B11150="","",1.509*(LN(B11150)^1.084-5.381))</f>
        <v/>
      </c>
      <c r="G11150">
        <f>IF(F11150="","",IF(F11150&lt;0,10*F11150^2,0))</f>
        <v/>
      </c>
      <c r="H11150">
        <f>IF(F11150="","",IF(F11150&gt;0,10*F11150^2,0))</f>
        <v/>
      </c>
    </row>
    <row r="11151">
      <c r="A11151">
        <f>Input!A11151</f>
        <v/>
      </c>
      <c r="B11151">
        <f>IF(ISNUMBER(Input!B11151),IF(AND(Input!B11151&gt;=20,Input!B11151&lt;=700),Input!B11151,""),"")</f>
        <v/>
      </c>
      <c r="C11151">
        <f>IF(B11151="","",INT(A11151))</f>
        <v/>
      </c>
      <c r="D11151">
        <f>IF(B11151="","",HOUR(A11151))</f>
        <v/>
      </c>
      <c r="E11151">
        <f>IF(B11151="","",IF(INPUT!$I$1="","",IF(C11151&lt;(INT(INPUT!$I$1)-INPUT!$I$2),"Off Meds",IF(C11151&lt;=(INT(INPUT!$I$1)+INPUT!$I$2),"Washout","On Meds"))))</f>
        <v/>
      </c>
      <c r="F11151">
        <f>IF(B11151="","",1.509*(LN(B11151)^1.084-5.381))</f>
        <v/>
      </c>
      <c r="G11151">
        <f>IF(F11151="","",IF(F11151&lt;0,10*F11151^2,0))</f>
        <v/>
      </c>
      <c r="H11151">
        <f>IF(F11151="","",IF(F11151&gt;0,10*F11151^2,0))</f>
        <v/>
      </c>
    </row>
    <row r="11152">
      <c r="A11152">
        <f>Input!A11152</f>
        <v/>
      </c>
      <c r="B11152">
        <f>IF(ISNUMBER(Input!B11152),IF(AND(Input!B11152&gt;=20,Input!B11152&lt;=700),Input!B11152,""),"")</f>
        <v/>
      </c>
      <c r="C11152">
        <f>IF(B11152="","",INT(A11152))</f>
        <v/>
      </c>
      <c r="D11152">
        <f>IF(B11152="","",HOUR(A11152))</f>
        <v/>
      </c>
      <c r="E11152">
        <f>IF(B11152="","",IF(INPUT!$I$1="","",IF(C11152&lt;(INT(INPUT!$I$1)-INPUT!$I$2),"Off Meds",IF(C11152&lt;=(INT(INPUT!$I$1)+INPUT!$I$2),"Washout","On Meds"))))</f>
        <v/>
      </c>
      <c r="F11152">
        <f>IF(B11152="","",1.509*(LN(B11152)^1.084-5.381))</f>
        <v/>
      </c>
      <c r="G11152">
        <f>IF(F11152="","",IF(F11152&lt;0,10*F11152^2,0))</f>
        <v/>
      </c>
      <c r="H11152">
        <f>IF(F11152="","",IF(F11152&gt;0,10*F11152^2,0))</f>
        <v/>
      </c>
    </row>
    <row r="11153">
      <c r="A11153">
        <f>Input!A11153</f>
        <v/>
      </c>
      <c r="B11153">
        <f>IF(ISNUMBER(Input!B11153),IF(AND(Input!B11153&gt;=20,Input!B11153&lt;=700),Input!B11153,""),"")</f>
        <v/>
      </c>
      <c r="C11153">
        <f>IF(B11153="","",INT(A11153))</f>
        <v/>
      </c>
      <c r="D11153">
        <f>IF(B11153="","",HOUR(A11153))</f>
        <v/>
      </c>
      <c r="E11153">
        <f>IF(B11153="","",IF(INPUT!$I$1="","",IF(C11153&lt;(INT(INPUT!$I$1)-INPUT!$I$2),"Off Meds",IF(C11153&lt;=(INT(INPUT!$I$1)+INPUT!$I$2),"Washout","On Meds"))))</f>
        <v/>
      </c>
      <c r="F11153">
        <f>IF(B11153="","",1.509*(LN(B11153)^1.084-5.381))</f>
        <v/>
      </c>
      <c r="G11153">
        <f>IF(F11153="","",IF(F11153&lt;0,10*F11153^2,0))</f>
        <v/>
      </c>
      <c r="H11153">
        <f>IF(F11153="","",IF(F11153&gt;0,10*F11153^2,0))</f>
        <v/>
      </c>
    </row>
    <row r="11154">
      <c r="A11154">
        <f>Input!A11154</f>
        <v/>
      </c>
      <c r="B11154">
        <f>IF(ISNUMBER(Input!B11154),IF(AND(Input!B11154&gt;=20,Input!B11154&lt;=700),Input!B11154,""),"")</f>
        <v/>
      </c>
      <c r="C11154">
        <f>IF(B11154="","",INT(A11154))</f>
        <v/>
      </c>
      <c r="D11154">
        <f>IF(B11154="","",HOUR(A11154))</f>
        <v/>
      </c>
      <c r="E11154">
        <f>IF(B11154="","",IF(INPUT!$I$1="","",IF(C11154&lt;(INT(INPUT!$I$1)-INPUT!$I$2),"Off Meds",IF(C11154&lt;=(INT(INPUT!$I$1)+INPUT!$I$2),"Washout","On Meds"))))</f>
        <v/>
      </c>
      <c r="F11154">
        <f>IF(B11154="","",1.509*(LN(B11154)^1.084-5.381))</f>
        <v/>
      </c>
      <c r="G11154">
        <f>IF(F11154="","",IF(F11154&lt;0,10*F11154^2,0))</f>
        <v/>
      </c>
      <c r="H11154">
        <f>IF(F11154="","",IF(F11154&gt;0,10*F11154^2,0))</f>
        <v/>
      </c>
    </row>
    <row r="11155">
      <c r="A11155">
        <f>Input!A11155</f>
        <v/>
      </c>
      <c r="B11155">
        <f>IF(ISNUMBER(Input!B11155),IF(AND(Input!B11155&gt;=20,Input!B11155&lt;=700),Input!B11155,""),"")</f>
        <v/>
      </c>
      <c r="C11155">
        <f>IF(B11155="","",INT(A11155))</f>
        <v/>
      </c>
      <c r="D11155">
        <f>IF(B11155="","",HOUR(A11155))</f>
        <v/>
      </c>
      <c r="E11155">
        <f>IF(B11155="","",IF(INPUT!$I$1="","",IF(C11155&lt;(INT(INPUT!$I$1)-INPUT!$I$2),"Off Meds",IF(C11155&lt;=(INT(INPUT!$I$1)+INPUT!$I$2),"Washout","On Meds"))))</f>
        <v/>
      </c>
      <c r="F11155">
        <f>IF(B11155="","",1.509*(LN(B11155)^1.084-5.381))</f>
        <v/>
      </c>
      <c r="G11155">
        <f>IF(F11155="","",IF(F11155&lt;0,10*F11155^2,0))</f>
        <v/>
      </c>
      <c r="H11155">
        <f>IF(F11155="","",IF(F11155&gt;0,10*F11155^2,0))</f>
        <v/>
      </c>
    </row>
    <row r="11156">
      <c r="A11156">
        <f>Input!A11156</f>
        <v/>
      </c>
      <c r="B11156">
        <f>IF(ISNUMBER(Input!B11156),IF(AND(Input!B11156&gt;=20,Input!B11156&lt;=700),Input!B11156,""),"")</f>
        <v/>
      </c>
      <c r="C11156">
        <f>IF(B11156="","",INT(A11156))</f>
        <v/>
      </c>
      <c r="D11156">
        <f>IF(B11156="","",HOUR(A11156))</f>
        <v/>
      </c>
      <c r="E11156">
        <f>IF(B11156="","",IF(INPUT!$I$1="","",IF(C11156&lt;(INT(INPUT!$I$1)-INPUT!$I$2),"Off Meds",IF(C11156&lt;=(INT(INPUT!$I$1)+INPUT!$I$2),"Washout","On Meds"))))</f>
        <v/>
      </c>
      <c r="F11156">
        <f>IF(B11156="","",1.509*(LN(B11156)^1.084-5.381))</f>
        <v/>
      </c>
      <c r="G11156">
        <f>IF(F11156="","",IF(F11156&lt;0,10*F11156^2,0))</f>
        <v/>
      </c>
      <c r="H11156">
        <f>IF(F11156="","",IF(F11156&gt;0,10*F11156^2,0))</f>
        <v/>
      </c>
    </row>
    <row r="11157">
      <c r="A11157">
        <f>Input!A11157</f>
        <v/>
      </c>
      <c r="B11157">
        <f>IF(ISNUMBER(Input!B11157),IF(AND(Input!B11157&gt;=20,Input!B11157&lt;=700),Input!B11157,""),"")</f>
        <v/>
      </c>
      <c r="C11157">
        <f>IF(B11157="","",INT(A11157))</f>
        <v/>
      </c>
      <c r="D11157">
        <f>IF(B11157="","",HOUR(A11157))</f>
        <v/>
      </c>
      <c r="E11157">
        <f>IF(B11157="","",IF(INPUT!$I$1="","",IF(C11157&lt;(INT(INPUT!$I$1)-INPUT!$I$2),"Off Meds",IF(C11157&lt;=(INT(INPUT!$I$1)+INPUT!$I$2),"Washout","On Meds"))))</f>
        <v/>
      </c>
      <c r="F11157">
        <f>IF(B11157="","",1.509*(LN(B11157)^1.084-5.381))</f>
        <v/>
      </c>
      <c r="G11157">
        <f>IF(F11157="","",IF(F11157&lt;0,10*F11157^2,0))</f>
        <v/>
      </c>
      <c r="H11157">
        <f>IF(F11157="","",IF(F11157&gt;0,10*F11157^2,0))</f>
        <v/>
      </c>
    </row>
    <row r="11158">
      <c r="A11158">
        <f>Input!A11158</f>
        <v/>
      </c>
      <c r="B11158">
        <f>IF(ISNUMBER(Input!B11158),IF(AND(Input!B11158&gt;=20,Input!B11158&lt;=700),Input!B11158,""),"")</f>
        <v/>
      </c>
      <c r="C11158">
        <f>IF(B11158="","",INT(A11158))</f>
        <v/>
      </c>
      <c r="D11158">
        <f>IF(B11158="","",HOUR(A11158))</f>
        <v/>
      </c>
      <c r="E11158">
        <f>IF(B11158="","",IF(INPUT!$I$1="","",IF(C11158&lt;(INT(INPUT!$I$1)-INPUT!$I$2),"Off Meds",IF(C11158&lt;=(INT(INPUT!$I$1)+INPUT!$I$2),"Washout","On Meds"))))</f>
        <v/>
      </c>
      <c r="F11158">
        <f>IF(B11158="","",1.509*(LN(B11158)^1.084-5.381))</f>
        <v/>
      </c>
      <c r="G11158">
        <f>IF(F11158="","",IF(F11158&lt;0,10*F11158^2,0))</f>
        <v/>
      </c>
      <c r="H11158">
        <f>IF(F11158="","",IF(F11158&gt;0,10*F11158^2,0))</f>
        <v/>
      </c>
    </row>
    <row r="11159">
      <c r="A11159">
        <f>Input!A11159</f>
        <v/>
      </c>
      <c r="B11159">
        <f>IF(ISNUMBER(Input!B11159),IF(AND(Input!B11159&gt;=20,Input!B11159&lt;=700),Input!B11159,""),"")</f>
        <v/>
      </c>
      <c r="C11159">
        <f>IF(B11159="","",INT(A11159))</f>
        <v/>
      </c>
      <c r="D11159">
        <f>IF(B11159="","",HOUR(A11159))</f>
        <v/>
      </c>
      <c r="E11159">
        <f>IF(B11159="","",IF(INPUT!$I$1="","",IF(C11159&lt;(INT(INPUT!$I$1)-INPUT!$I$2),"Off Meds",IF(C11159&lt;=(INT(INPUT!$I$1)+INPUT!$I$2),"Washout","On Meds"))))</f>
        <v/>
      </c>
      <c r="F11159">
        <f>IF(B11159="","",1.509*(LN(B11159)^1.084-5.381))</f>
        <v/>
      </c>
      <c r="G11159">
        <f>IF(F11159="","",IF(F11159&lt;0,10*F11159^2,0))</f>
        <v/>
      </c>
      <c r="H11159">
        <f>IF(F11159="","",IF(F11159&gt;0,10*F11159^2,0))</f>
        <v/>
      </c>
    </row>
    <row r="11160">
      <c r="A11160">
        <f>Input!A11160</f>
        <v/>
      </c>
      <c r="B11160">
        <f>IF(ISNUMBER(Input!B11160),IF(AND(Input!B11160&gt;=20,Input!B11160&lt;=700),Input!B11160,""),"")</f>
        <v/>
      </c>
      <c r="C11160">
        <f>IF(B11160="","",INT(A11160))</f>
        <v/>
      </c>
      <c r="D11160">
        <f>IF(B11160="","",HOUR(A11160))</f>
        <v/>
      </c>
      <c r="E11160">
        <f>IF(B11160="","",IF(INPUT!$I$1="","",IF(C11160&lt;(INT(INPUT!$I$1)-INPUT!$I$2),"Off Meds",IF(C11160&lt;=(INT(INPUT!$I$1)+INPUT!$I$2),"Washout","On Meds"))))</f>
        <v/>
      </c>
      <c r="F11160">
        <f>IF(B11160="","",1.509*(LN(B11160)^1.084-5.381))</f>
        <v/>
      </c>
      <c r="G11160">
        <f>IF(F11160="","",IF(F11160&lt;0,10*F11160^2,0))</f>
        <v/>
      </c>
      <c r="H11160">
        <f>IF(F11160="","",IF(F11160&gt;0,10*F11160^2,0))</f>
        <v/>
      </c>
    </row>
    <row r="11161">
      <c r="A11161">
        <f>Input!A11161</f>
        <v/>
      </c>
      <c r="B11161">
        <f>IF(ISNUMBER(Input!B11161),IF(AND(Input!B11161&gt;=20,Input!B11161&lt;=700),Input!B11161,""),"")</f>
        <v/>
      </c>
      <c r="C11161">
        <f>IF(B11161="","",INT(A11161))</f>
        <v/>
      </c>
      <c r="D11161">
        <f>IF(B11161="","",HOUR(A11161))</f>
        <v/>
      </c>
      <c r="E11161">
        <f>IF(B11161="","",IF(INPUT!$I$1="","",IF(C11161&lt;(INT(INPUT!$I$1)-INPUT!$I$2),"Off Meds",IF(C11161&lt;=(INT(INPUT!$I$1)+INPUT!$I$2),"Washout","On Meds"))))</f>
        <v/>
      </c>
      <c r="F11161">
        <f>IF(B11161="","",1.509*(LN(B11161)^1.084-5.381))</f>
        <v/>
      </c>
      <c r="G11161">
        <f>IF(F11161="","",IF(F11161&lt;0,10*F11161^2,0))</f>
        <v/>
      </c>
      <c r="H11161">
        <f>IF(F11161="","",IF(F11161&gt;0,10*F11161^2,0))</f>
        <v/>
      </c>
    </row>
    <row r="11162">
      <c r="A11162">
        <f>Input!A11162</f>
        <v/>
      </c>
      <c r="B11162">
        <f>IF(ISNUMBER(Input!B11162),IF(AND(Input!B11162&gt;=20,Input!B11162&lt;=700),Input!B11162,""),"")</f>
        <v/>
      </c>
      <c r="C11162">
        <f>IF(B11162="","",INT(A11162))</f>
        <v/>
      </c>
      <c r="D11162">
        <f>IF(B11162="","",HOUR(A11162))</f>
        <v/>
      </c>
      <c r="E11162">
        <f>IF(B11162="","",IF(INPUT!$I$1="","",IF(C11162&lt;(INT(INPUT!$I$1)-INPUT!$I$2),"Off Meds",IF(C11162&lt;=(INT(INPUT!$I$1)+INPUT!$I$2),"Washout","On Meds"))))</f>
        <v/>
      </c>
      <c r="F11162">
        <f>IF(B11162="","",1.509*(LN(B11162)^1.084-5.381))</f>
        <v/>
      </c>
      <c r="G11162">
        <f>IF(F11162="","",IF(F11162&lt;0,10*F11162^2,0))</f>
        <v/>
      </c>
      <c r="H11162">
        <f>IF(F11162="","",IF(F11162&gt;0,10*F11162^2,0))</f>
        <v/>
      </c>
    </row>
    <row r="11163">
      <c r="A11163">
        <f>Input!A11163</f>
        <v/>
      </c>
      <c r="B11163">
        <f>IF(ISNUMBER(Input!B11163),IF(AND(Input!B11163&gt;=20,Input!B11163&lt;=700),Input!B11163,""),"")</f>
        <v/>
      </c>
      <c r="C11163">
        <f>IF(B11163="","",INT(A11163))</f>
        <v/>
      </c>
      <c r="D11163">
        <f>IF(B11163="","",HOUR(A11163))</f>
        <v/>
      </c>
      <c r="E11163">
        <f>IF(B11163="","",IF(INPUT!$I$1="","",IF(C11163&lt;(INT(INPUT!$I$1)-INPUT!$I$2),"Off Meds",IF(C11163&lt;=(INT(INPUT!$I$1)+INPUT!$I$2),"Washout","On Meds"))))</f>
        <v/>
      </c>
      <c r="F11163">
        <f>IF(B11163="","",1.509*(LN(B11163)^1.084-5.381))</f>
        <v/>
      </c>
      <c r="G11163">
        <f>IF(F11163="","",IF(F11163&lt;0,10*F11163^2,0))</f>
        <v/>
      </c>
      <c r="H11163">
        <f>IF(F11163="","",IF(F11163&gt;0,10*F11163^2,0))</f>
        <v/>
      </c>
    </row>
    <row r="11164">
      <c r="A11164">
        <f>Input!A11164</f>
        <v/>
      </c>
      <c r="B11164">
        <f>IF(ISNUMBER(Input!B11164),IF(AND(Input!B11164&gt;=20,Input!B11164&lt;=700),Input!B11164,""),"")</f>
        <v/>
      </c>
      <c r="C11164">
        <f>IF(B11164="","",INT(A11164))</f>
        <v/>
      </c>
      <c r="D11164">
        <f>IF(B11164="","",HOUR(A11164))</f>
        <v/>
      </c>
      <c r="E11164">
        <f>IF(B11164="","",IF(INPUT!$I$1="","",IF(C11164&lt;(INT(INPUT!$I$1)-INPUT!$I$2),"Off Meds",IF(C11164&lt;=(INT(INPUT!$I$1)+INPUT!$I$2),"Washout","On Meds"))))</f>
        <v/>
      </c>
      <c r="F11164">
        <f>IF(B11164="","",1.509*(LN(B11164)^1.084-5.381))</f>
        <v/>
      </c>
      <c r="G11164">
        <f>IF(F11164="","",IF(F11164&lt;0,10*F11164^2,0))</f>
        <v/>
      </c>
      <c r="H11164">
        <f>IF(F11164="","",IF(F11164&gt;0,10*F11164^2,0))</f>
        <v/>
      </c>
    </row>
    <row r="11165">
      <c r="A11165">
        <f>Input!A11165</f>
        <v/>
      </c>
      <c r="B11165">
        <f>IF(ISNUMBER(Input!B11165),IF(AND(Input!B11165&gt;=20,Input!B11165&lt;=700),Input!B11165,""),"")</f>
        <v/>
      </c>
      <c r="C11165">
        <f>IF(B11165="","",INT(A11165))</f>
        <v/>
      </c>
      <c r="D11165">
        <f>IF(B11165="","",HOUR(A11165))</f>
        <v/>
      </c>
      <c r="E11165">
        <f>IF(B11165="","",IF(INPUT!$I$1="","",IF(C11165&lt;(INT(INPUT!$I$1)-INPUT!$I$2),"Off Meds",IF(C11165&lt;=(INT(INPUT!$I$1)+INPUT!$I$2),"Washout","On Meds"))))</f>
        <v/>
      </c>
      <c r="F11165">
        <f>IF(B11165="","",1.509*(LN(B11165)^1.084-5.381))</f>
        <v/>
      </c>
      <c r="G11165">
        <f>IF(F11165="","",IF(F11165&lt;0,10*F11165^2,0))</f>
        <v/>
      </c>
      <c r="H11165">
        <f>IF(F11165="","",IF(F11165&gt;0,10*F11165^2,0))</f>
        <v/>
      </c>
    </row>
    <row r="11166">
      <c r="A11166">
        <f>Input!A11166</f>
        <v/>
      </c>
      <c r="B11166">
        <f>IF(ISNUMBER(Input!B11166),IF(AND(Input!B11166&gt;=20,Input!B11166&lt;=700),Input!B11166,""),"")</f>
        <v/>
      </c>
      <c r="C11166">
        <f>IF(B11166="","",INT(A11166))</f>
        <v/>
      </c>
      <c r="D11166">
        <f>IF(B11166="","",HOUR(A11166))</f>
        <v/>
      </c>
      <c r="E11166">
        <f>IF(B11166="","",IF(INPUT!$I$1="","",IF(C11166&lt;(INT(INPUT!$I$1)-INPUT!$I$2),"Off Meds",IF(C11166&lt;=(INT(INPUT!$I$1)+INPUT!$I$2),"Washout","On Meds"))))</f>
        <v/>
      </c>
      <c r="F11166">
        <f>IF(B11166="","",1.509*(LN(B11166)^1.084-5.381))</f>
        <v/>
      </c>
      <c r="G11166">
        <f>IF(F11166="","",IF(F11166&lt;0,10*F11166^2,0))</f>
        <v/>
      </c>
      <c r="H11166">
        <f>IF(F11166="","",IF(F11166&gt;0,10*F11166^2,0))</f>
        <v/>
      </c>
    </row>
    <row r="11167">
      <c r="A11167">
        <f>Input!A11167</f>
        <v/>
      </c>
      <c r="B11167">
        <f>IF(ISNUMBER(Input!B11167),IF(AND(Input!B11167&gt;=20,Input!B11167&lt;=700),Input!B11167,""),"")</f>
        <v/>
      </c>
      <c r="C11167">
        <f>IF(B11167="","",INT(A11167))</f>
        <v/>
      </c>
      <c r="D11167">
        <f>IF(B11167="","",HOUR(A11167))</f>
        <v/>
      </c>
      <c r="E11167">
        <f>IF(B11167="","",IF(INPUT!$I$1="","",IF(C11167&lt;(INT(INPUT!$I$1)-INPUT!$I$2),"Off Meds",IF(C11167&lt;=(INT(INPUT!$I$1)+INPUT!$I$2),"Washout","On Meds"))))</f>
        <v/>
      </c>
      <c r="F11167">
        <f>IF(B11167="","",1.509*(LN(B11167)^1.084-5.381))</f>
        <v/>
      </c>
      <c r="G11167">
        <f>IF(F11167="","",IF(F11167&lt;0,10*F11167^2,0))</f>
        <v/>
      </c>
      <c r="H11167">
        <f>IF(F11167="","",IF(F11167&gt;0,10*F11167^2,0))</f>
        <v/>
      </c>
    </row>
    <row r="11168">
      <c r="A11168">
        <f>Input!A11168</f>
        <v/>
      </c>
      <c r="B11168">
        <f>IF(ISNUMBER(Input!B11168),IF(AND(Input!B11168&gt;=20,Input!B11168&lt;=700),Input!B11168,""),"")</f>
        <v/>
      </c>
      <c r="C11168">
        <f>IF(B11168="","",INT(A11168))</f>
        <v/>
      </c>
      <c r="D11168">
        <f>IF(B11168="","",HOUR(A11168))</f>
        <v/>
      </c>
      <c r="E11168">
        <f>IF(B11168="","",IF(INPUT!$I$1="","",IF(C11168&lt;(INT(INPUT!$I$1)-INPUT!$I$2),"Off Meds",IF(C11168&lt;=(INT(INPUT!$I$1)+INPUT!$I$2),"Washout","On Meds"))))</f>
        <v/>
      </c>
      <c r="F11168">
        <f>IF(B11168="","",1.509*(LN(B11168)^1.084-5.381))</f>
        <v/>
      </c>
      <c r="G11168">
        <f>IF(F11168="","",IF(F11168&lt;0,10*F11168^2,0))</f>
        <v/>
      </c>
      <c r="H11168">
        <f>IF(F11168="","",IF(F11168&gt;0,10*F11168^2,0))</f>
        <v/>
      </c>
    </row>
    <row r="11169">
      <c r="A11169">
        <f>Input!A11169</f>
        <v/>
      </c>
      <c r="B11169">
        <f>IF(ISNUMBER(Input!B11169),IF(AND(Input!B11169&gt;=20,Input!B11169&lt;=700),Input!B11169,""),"")</f>
        <v/>
      </c>
      <c r="C11169">
        <f>IF(B11169="","",INT(A11169))</f>
        <v/>
      </c>
      <c r="D11169">
        <f>IF(B11169="","",HOUR(A11169))</f>
        <v/>
      </c>
      <c r="E11169">
        <f>IF(B11169="","",IF(INPUT!$I$1="","",IF(C11169&lt;(INT(INPUT!$I$1)-INPUT!$I$2),"Off Meds",IF(C11169&lt;=(INT(INPUT!$I$1)+INPUT!$I$2),"Washout","On Meds"))))</f>
        <v/>
      </c>
      <c r="F11169">
        <f>IF(B11169="","",1.509*(LN(B11169)^1.084-5.381))</f>
        <v/>
      </c>
      <c r="G11169">
        <f>IF(F11169="","",IF(F11169&lt;0,10*F11169^2,0))</f>
        <v/>
      </c>
      <c r="H11169">
        <f>IF(F11169="","",IF(F11169&gt;0,10*F11169^2,0))</f>
        <v/>
      </c>
    </row>
    <row r="11170">
      <c r="A11170">
        <f>Input!A11170</f>
        <v/>
      </c>
      <c r="B11170">
        <f>IF(ISNUMBER(Input!B11170),IF(AND(Input!B11170&gt;=20,Input!B11170&lt;=700),Input!B11170,""),"")</f>
        <v/>
      </c>
      <c r="C11170">
        <f>IF(B11170="","",INT(A11170))</f>
        <v/>
      </c>
      <c r="D11170">
        <f>IF(B11170="","",HOUR(A11170))</f>
        <v/>
      </c>
      <c r="E11170">
        <f>IF(B11170="","",IF(INPUT!$I$1="","",IF(C11170&lt;(INT(INPUT!$I$1)-INPUT!$I$2),"Off Meds",IF(C11170&lt;=(INT(INPUT!$I$1)+INPUT!$I$2),"Washout","On Meds"))))</f>
        <v/>
      </c>
      <c r="F11170">
        <f>IF(B11170="","",1.509*(LN(B11170)^1.084-5.381))</f>
        <v/>
      </c>
      <c r="G11170">
        <f>IF(F11170="","",IF(F11170&lt;0,10*F11170^2,0))</f>
        <v/>
      </c>
      <c r="H11170">
        <f>IF(F11170="","",IF(F11170&gt;0,10*F11170^2,0))</f>
        <v/>
      </c>
    </row>
    <row r="11171">
      <c r="A11171">
        <f>Input!A11171</f>
        <v/>
      </c>
      <c r="B11171">
        <f>IF(ISNUMBER(Input!B11171),IF(AND(Input!B11171&gt;=20,Input!B11171&lt;=700),Input!B11171,""),"")</f>
        <v/>
      </c>
      <c r="C11171">
        <f>IF(B11171="","",INT(A11171))</f>
        <v/>
      </c>
      <c r="D11171">
        <f>IF(B11171="","",HOUR(A11171))</f>
        <v/>
      </c>
      <c r="E11171">
        <f>IF(B11171="","",IF(INPUT!$I$1="","",IF(C11171&lt;(INT(INPUT!$I$1)-INPUT!$I$2),"Off Meds",IF(C11171&lt;=(INT(INPUT!$I$1)+INPUT!$I$2),"Washout","On Meds"))))</f>
        <v/>
      </c>
      <c r="F11171">
        <f>IF(B11171="","",1.509*(LN(B11171)^1.084-5.381))</f>
        <v/>
      </c>
      <c r="G11171">
        <f>IF(F11171="","",IF(F11171&lt;0,10*F11171^2,0))</f>
        <v/>
      </c>
      <c r="H11171">
        <f>IF(F11171="","",IF(F11171&gt;0,10*F11171^2,0))</f>
        <v/>
      </c>
    </row>
    <row r="11172">
      <c r="A11172">
        <f>Input!A11172</f>
        <v/>
      </c>
      <c r="B11172">
        <f>IF(ISNUMBER(Input!B11172),IF(AND(Input!B11172&gt;=20,Input!B11172&lt;=700),Input!B11172,""),"")</f>
        <v/>
      </c>
      <c r="C11172">
        <f>IF(B11172="","",INT(A11172))</f>
        <v/>
      </c>
      <c r="D11172">
        <f>IF(B11172="","",HOUR(A11172))</f>
        <v/>
      </c>
      <c r="E11172">
        <f>IF(B11172="","",IF(INPUT!$I$1="","",IF(C11172&lt;(INT(INPUT!$I$1)-INPUT!$I$2),"Off Meds",IF(C11172&lt;=(INT(INPUT!$I$1)+INPUT!$I$2),"Washout","On Meds"))))</f>
        <v/>
      </c>
      <c r="F11172">
        <f>IF(B11172="","",1.509*(LN(B11172)^1.084-5.381))</f>
        <v/>
      </c>
      <c r="G11172">
        <f>IF(F11172="","",IF(F11172&lt;0,10*F11172^2,0))</f>
        <v/>
      </c>
      <c r="H11172">
        <f>IF(F11172="","",IF(F11172&gt;0,10*F11172^2,0))</f>
        <v/>
      </c>
    </row>
    <row r="11173">
      <c r="A11173">
        <f>Input!A11173</f>
        <v/>
      </c>
      <c r="B11173">
        <f>IF(ISNUMBER(Input!B11173),IF(AND(Input!B11173&gt;=20,Input!B11173&lt;=700),Input!B11173,""),"")</f>
        <v/>
      </c>
      <c r="C11173">
        <f>IF(B11173="","",INT(A11173))</f>
        <v/>
      </c>
      <c r="D11173">
        <f>IF(B11173="","",HOUR(A11173))</f>
        <v/>
      </c>
      <c r="E11173">
        <f>IF(B11173="","",IF(INPUT!$I$1="","",IF(C11173&lt;(INT(INPUT!$I$1)-INPUT!$I$2),"Off Meds",IF(C11173&lt;=(INT(INPUT!$I$1)+INPUT!$I$2),"Washout","On Meds"))))</f>
        <v/>
      </c>
      <c r="F11173">
        <f>IF(B11173="","",1.509*(LN(B11173)^1.084-5.381))</f>
        <v/>
      </c>
      <c r="G11173">
        <f>IF(F11173="","",IF(F11173&lt;0,10*F11173^2,0))</f>
        <v/>
      </c>
      <c r="H11173">
        <f>IF(F11173="","",IF(F11173&gt;0,10*F11173^2,0))</f>
        <v/>
      </c>
    </row>
    <row r="11174">
      <c r="A11174">
        <f>Input!A11174</f>
        <v/>
      </c>
      <c r="B11174">
        <f>IF(ISNUMBER(Input!B11174),IF(AND(Input!B11174&gt;=20,Input!B11174&lt;=700),Input!B11174,""),"")</f>
        <v/>
      </c>
      <c r="C11174">
        <f>IF(B11174="","",INT(A11174))</f>
        <v/>
      </c>
      <c r="D11174">
        <f>IF(B11174="","",HOUR(A11174))</f>
        <v/>
      </c>
      <c r="E11174">
        <f>IF(B11174="","",IF(INPUT!$I$1="","",IF(C11174&lt;(INT(INPUT!$I$1)-INPUT!$I$2),"Off Meds",IF(C11174&lt;=(INT(INPUT!$I$1)+INPUT!$I$2),"Washout","On Meds"))))</f>
        <v/>
      </c>
      <c r="F11174">
        <f>IF(B11174="","",1.509*(LN(B11174)^1.084-5.381))</f>
        <v/>
      </c>
      <c r="G11174">
        <f>IF(F11174="","",IF(F11174&lt;0,10*F11174^2,0))</f>
        <v/>
      </c>
      <c r="H11174">
        <f>IF(F11174="","",IF(F11174&gt;0,10*F11174^2,0))</f>
        <v/>
      </c>
    </row>
    <row r="11175">
      <c r="A11175">
        <f>Input!A11175</f>
        <v/>
      </c>
      <c r="B11175">
        <f>IF(ISNUMBER(Input!B11175),IF(AND(Input!B11175&gt;=20,Input!B11175&lt;=700),Input!B11175,""),"")</f>
        <v/>
      </c>
      <c r="C11175">
        <f>IF(B11175="","",INT(A11175))</f>
        <v/>
      </c>
      <c r="D11175">
        <f>IF(B11175="","",HOUR(A11175))</f>
        <v/>
      </c>
      <c r="E11175">
        <f>IF(B11175="","",IF(INPUT!$I$1="","",IF(C11175&lt;(INT(INPUT!$I$1)-INPUT!$I$2),"Off Meds",IF(C11175&lt;=(INT(INPUT!$I$1)+INPUT!$I$2),"Washout","On Meds"))))</f>
        <v/>
      </c>
      <c r="F11175">
        <f>IF(B11175="","",1.509*(LN(B11175)^1.084-5.381))</f>
        <v/>
      </c>
      <c r="G11175">
        <f>IF(F11175="","",IF(F11175&lt;0,10*F11175^2,0))</f>
        <v/>
      </c>
      <c r="H11175">
        <f>IF(F11175="","",IF(F11175&gt;0,10*F11175^2,0))</f>
        <v/>
      </c>
    </row>
    <row r="11176">
      <c r="A11176">
        <f>Input!A11176</f>
        <v/>
      </c>
      <c r="B11176">
        <f>IF(ISNUMBER(Input!B11176),IF(AND(Input!B11176&gt;=20,Input!B11176&lt;=700),Input!B11176,""),"")</f>
        <v/>
      </c>
      <c r="C11176">
        <f>IF(B11176="","",INT(A11176))</f>
        <v/>
      </c>
      <c r="D11176">
        <f>IF(B11176="","",HOUR(A11176))</f>
        <v/>
      </c>
      <c r="E11176">
        <f>IF(B11176="","",IF(INPUT!$I$1="","",IF(C11176&lt;(INT(INPUT!$I$1)-INPUT!$I$2),"Off Meds",IF(C11176&lt;=(INT(INPUT!$I$1)+INPUT!$I$2),"Washout","On Meds"))))</f>
        <v/>
      </c>
      <c r="F11176">
        <f>IF(B11176="","",1.509*(LN(B11176)^1.084-5.381))</f>
        <v/>
      </c>
      <c r="G11176">
        <f>IF(F11176="","",IF(F11176&lt;0,10*F11176^2,0))</f>
        <v/>
      </c>
      <c r="H11176">
        <f>IF(F11176="","",IF(F11176&gt;0,10*F11176^2,0))</f>
        <v/>
      </c>
    </row>
    <row r="11177">
      <c r="A11177">
        <f>Input!A11177</f>
        <v/>
      </c>
      <c r="B11177">
        <f>IF(ISNUMBER(Input!B11177),IF(AND(Input!B11177&gt;=20,Input!B11177&lt;=700),Input!B11177,""),"")</f>
        <v/>
      </c>
      <c r="C11177">
        <f>IF(B11177="","",INT(A11177))</f>
        <v/>
      </c>
      <c r="D11177">
        <f>IF(B11177="","",HOUR(A11177))</f>
        <v/>
      </c>
      <c r="E11177">
        <f>IF(B11177="","",IF(INPUT!$I$1="","",IF(C11177&lt;(INT(INPUT!$I$1)-INPUT!$I$2),"Off Meds",IF(C11177&lt;=(INT(INPUT!$I$1)+INPUT!$I$2),"Washout","On Meds"))))</f>
        <v/>
      </c>
      <c r="F11177">
        <f>IF(B11177="","",1.509*(LN(B11177)^1.084-5.381))</f>
        <v/>
      </c>
      <c r="G11177">
        <f>IF(F11177="","",IF(F11177&lt;0,10*F11177^2,0))</f>
        <v/>
      </c>
      <c r="H11177">
        <f>IF(F11177="","",IF(F11177&gt;0,10*F11177^2,0))</f>
        <v/>
      </c>
    </row>
    <row r="11178">
      <c r="A11178">
        <f>Input!A11178</f>
        <v/>
      </c>
      <c r="B11178">
        <f>IF(ISNUMBER(Input!B11178),IF(AND(Input!B11178&gt;=20,Input!B11178&lt;=700),Input!B11178,""),"")</f>
        <v/>
      </c>
      <c r="C11178">
        <f>IF(B11178="","",INT(A11178))</f>
        <v/>
      </c>
      <c r="D11178">
        <f>IF(B11178="","",HOUR(A11178))</f>
        <v/>
      </c>
      <c r="E11178">
        <f>IF(B11178="","",IF(INPUT!$I$1="","",IF(C11178&lt;(INT(INPUT!$I$1)-INPUT!$I$2),"Off Meds",IF(C11178&lt;=(INT(INPUT!$I$1)+INPUT!$I$2),"Washout","On Meds"))))</f>
        <v/>
      </c>
      <c r="F11178">
        <f>IF(B11178="","",1.509*(LN(B11178)^1.084-5.381))</f>
        <v/>
      </c>
      <c r="G11178">
        <f>IF(F11178="","",IF(F11178&lt;0,10*F11178^2,0))</f>
        <v/>
      </c>
      <c r="H11178">
        <f>IF(F11178="","",IF(F11178&gt;0,10*F11178^2,0))</f>
        <v/>
      </c>
    </row>
    <row r="11179">
      <c r="A11179">
        <f>Input!A11179</f>
        <v/>
      </c>
      <c r="B11179">
        <f>IF(ISNUMBER(Input!B11179),IF(AND(Input!B11179&gt;=20,Input!B11179&lt;=700),Input!B11179,""),"")</f>
        <v/>
      </c>
      <c r="C11179">
        <f>IF(B11179="","",INT(A11179))</f>
        <v/>
      </c>
      <c r="D11179">
        <f>IF(B11179="","",HOUR(A11179))</f>
        <v/>
      </c>
      <c r="E11179">
        <f>IF(B11179="","",IF(INPUT!$I$1="","",IF(C11179&lt;(INT(INPUT!$I$1)-INPUT!$I$2),"Off Meds",IF(C11179&lt;=(INT(INPUT!$I$1)+INPUT!$I$2),"Washout","On Meds"))))</f>
        <v/>
      </c>
      <c r="F11179">
        <f>IF(B11179="","",1.509*(LN(B11179)^1.084-5.381))</f>
        <v/>
      </c>
      <c r="G11179">
        <f>IF(F11179="","",IF(F11179&lt;0,10*F11179^2,0))</f>
        <v/>
      </c>
      <c r="H11179">
        <f>IF(F11179="","",IF(F11179&gt;0,10*F11179^2,0))</f>
        <v/>
      </c>
    </row>
    <row r="11180">
      <c r="A11180">
        <f>Input!A11180</f>
        <v/>
      </c>
      <c r="B11180">
        <f>IF(ISNUMBER(Input!B11180),IF(AND(Input!B11180&gt;=20,Input!B11180&lt;=700),Input!B11180,""),"")</f>
        <v/>
      </c>
      <c r="C11180">
        <f>IF(B11180="","",INT(A11180))</f>
        <v/>
      </c>
      <c r="D11180">
        <f>IF(B11180="","",HOUR(A11180))</f>
        <v/>
      </c>
      <c r="E11180">
        <f>IF(B11180="","",IF(INPUT!$I$1="","",IF(C11180&lt;(INT(INPUT!$I$1)-INPUT!$I$2),"Off Meds",IF(C11180&lt;=(INT(INPUT!$I$1)+INPUT!$I$2),"Washout","On Meds"))))</f>
        <v/>
      </c>
      <c r="F11180">
        <f>IF(B11180="","",1.509*(LN(B11180)^1.084-5.381))</f>
        <v/>
      </c>
      <c r="G11180">
        <f>IF(F11180="","",IF(F11180&lt;0,10*F11180^2,0))</f>
        <v/>
      </c>
      <c r="H11180">
        <f>IF(F11180="","",IF(F11180&gt;0,10*F11180^2,0))</f>
        <v/>
      </c>
    </row>
    <row r="11181">
      <c r="A11181">
        <f>Input!A11181</f>
        <v/>
      </c>
      <c r="B11181">
        <f>IF(ISNUMBER(Input!B11181),IF(AND(Input!B11181&gt;=20,Input!B11181&lt;=700),Input!B11181,""),"")</f>
        <v/>
      </c>
      <c r="C11181">
        <f>IF(B11181="","",INT(A11181))</f>
        <v/>
      </c>
      <c r="D11181">
        <f>IF(B11181="","",HOUR(A11181))</f>
        <v/>
      </c>
      <c r="E11181">
        <f>IF(B11181="","",IF(INPUT!$I$1="","",IF(C11181&lt;(INT(INPUT!$I$1)-INPUT!$I$2),"Off Meds",IF(C11181&lt;=(INT(INPUT!$I$1)+INPUT!$I$2),"Washout","On Meds"))))</f>
        <v/>
      </c>
      <c r="F11181">
        <f>IF(B11181="","",1.509*(LN(B11181)^1.084-5.381))</f>
        <v/>
      </c>
      <c r="G11181">
        <f>IF(F11181="","",IF(F11181&lt;0,10*F11181^2,0))</f>
        <v/>
      </c>
      <c r="H11181">
        <f>IF(F11181="","",IF(F11181&gt;0,10*F11181^2,0))</f>
        <v/>
      </c>
    </row>
    <row r="11182">
      <c r="A11182">
        <f>Input!A11182</f>
        <v/>
      </c>
      <c r="B11182">
        <f>IF(ISNUMBER(Input!B11182),IF(AND(Input!B11182&gt;=20,Input!B11182&lt;=700),Input!B11182,""),"")</f>
        <v/>
      </c>
      <c r="C11182">
        <f>IF(B11182="","",INT(A11182))</f>
        <v/>
      </c>
      <c r="D11182">
        <f>IF(B11182="","",HOUR(A11182))</f>
        <v/>
      </c>
      <c r="E11182">
        <f>IF(B11182="","",IF(INPUT!$I$1="","",IF(C11182&lt;(INT(INPUT!$I$1)-INPUT!$I$2),"Off Meds",IF(C11182&lt;=(INT(INPUT!$I$1)+INPUT!$I$2),"Washout","On Meds"))))</f>
        <v/>
      </c>
      <c r="F11182">
        <f>IF(B11182="","",1.509*(LN(B11182)^1.084-5.381))</f>
        <v/>
      </c>
      <c r="G11182">
        <f>IF(F11182="","",IF(F11182&lt;0,10*F11182^2,0))</f>
        <v/>
      </c>
      <c r="H11182">
        <f>IF(F11182="","",IF(F11182&gt;0,10*F11182^2,0))</f>
        <v/>
      </c>
    </row>
    <row r="11183">
      <c r="A11183">
        <f>Input!A11183</f>
        <v/>
      </c>
      <c r="B11183">
        <f>IF(ISNUMBER(Input!B11183),IF(AND(Input!B11183&gt;=20,Input!B11183&lt;=700),Input!B11183,""),"")</f>
        <v/>
      </c>
      <c r="C11183">
        <f>IF(B11183="","",INT(A11183))</f>
        <v/>
      </c>
      <c r="D11183">
        <f>IF(B11183="","",HOUR(A11183))</f>
        <v/>
      </c>
      <c r="E11183">
        <f>IF(B11183="","",IF(INPUT!$I$1="","",IF(C11183&lt;(INT(INPUT!$I$1)-INPUT!$I$2),"Off Meds",IF(C11183&lt;=(INT(INPUT!$I$1)+INPUT!$I$2),"Washout","On Meds"))))</f>
        <v/>
      </c>
      <c r="F11183">
        <f>IF(B11183="","",1.509*(LN(B11183)^1.084-5.381))</f>
        <v/>
      </c>
      <c r="G11183">
        <f>IF(F11183="","",IF(F11183&lt;0,10*F11183^2,0))</f>
        <v/>
      </c>
      <c r="H11183">
        <f>IF(F11183="","",IF(F11183&gt;0,10*F11183^2,0))</f>
        <v/>
      </c>
    </row>
    <row r="11184">
      <c r="A11184">
        <f>Input!A11184</f>
        <v/>
      </c>
      <c r="B11184">
        <f>IF(ISNUMBER(Input!B11184),IF(AND(Input!B11184&gt;=20,Input!B11184&lt;=700),Input!B11184,""),"")</f>
        <v/>
      </c>
      <c r="C11184">
        <f>IF(B11184="","",INT(A11184))</f>
        <v/>
      </c>
      <c r="D11184">
        <f>IF(B11184="","",HOUR(A11184))</f>
        <v/>
      </c>
      <c r="E11184">
        <f>IF(B11184="","",IF(INPUT!$I$1="","",IF(C11184&lt;(INT(INPUT!$I$1)-INPUT!$I$2),"Off Meds",IF(C11184&lt;=(INT(INPUT!$I$1)+INPUT!$I$2),"Washout","On Meds"))))</f>
        <v/>
      </c>
      <c r="F11184">
        <f>IF(B11184="","",1.509*(LN(B11184)^1.084-5.381))</f>
        <v/>
      </c>
      <c r="G11184">
        <f>IF(F11184="","",IF(F11184&lt;0,10*F11184^2,0))</f>
        <v/>
      </c>
      <c r="H11184">
        <f>IF(F11184="","",IF(F11184&gt;0,10*F11184^2,0))</f>
        <v/>
      </c>
    </row>
    <row r="11185">
      <c r="A11185">
        <f>Input!A11185</f>
        <v/>
      </c>
      <c r="B11185">
        <f>IF(ISNUMBER(Input!B11185),IF(AND(Input!B11185&gt;=20,Input!B11185&lt;=700),Input!B11185,""),"")</f>
        <v/>
      </c>
      <c r="C11185">
        <f>IF(B11185="","",INT(A11185))</f>
        <v/>
      </c>
      <c r="D11185">
        <f>IF(B11185="","",HOUR(A11185))</f>
        <v/>
      </c>
      <c r="E11185">
        <f>IF(B11185="","",IF(INPUT!$I$1="","",IF(C11185&lt;(INT(INPUT!$I$1)-INPUT!$I$2),"Off Meds",IF(C11185&lt;=(INT(INPUT!$I$1)+INPUT!$I$2),"Washout","On Meds"))))</f>
        <v/>
      </c>
      <c r="F11185">
        <f>IF(B11185="","",1.509*(LN(B11185)^1.084-5.381))</f>
        <v/>
      </c>
      <c r="G11185">
        <f>IF(F11185="","",IF(F11185&lt;0,10*F11185^2,0))</f>
        <v/>
      </c>
      <c r="H11185">
        <f>IF(F11185="","",IF(F11185&gt;0,10*F11185^2,0))</f>
        <v/>
      </c>
    </row>
    <row r="11186">
      <c r="A11186">
        <f>Input!A11186</f>
        <v/>
      </c>
      <c r="B11186">
        <f>IF(ISNUMBER(Input!B11186),IF(AND(Input!B11186&gt;=20,Input!B11186&lt;=700),Input!B11186,""),"")</f>
        <v/>
      </c>
      <c r="C11186">
        <f>IF(B11186="","",INT(A11186))</f>
        <v/>
      </c>
      <c r="D11186">
        <f>IF(B11186="","",HOUR(A11186))</f>
        <v/>
      </c>
      <c r="E11186">
        <f>IF(B11186="","",IF(INPUT!$I$1="","",IF(C11186&lt;(INT(INPUT!$I$1)-INPUT!$I$2),"Off Meds",IF(C11186&lt;=(INT(INPUT!$I$1)+INPUT!$I$2),"Washout","On Meds"))))</f>
        <v/>
      </c>
      <c r="F11186">
        <f>IF(B11186="","",1.509*(LN(B11186)^1.084-5.381))</f>
        <v/>
      </c>
      <c r="G11186">
        <f>IF(F11186="","",IF(F11186&lt;0,10*F11186^2,0))</f>
        <v/>
      </c>
      <c r="H11186">
        <f>IF(F11186="","",IF(F11186&gt;0,10*F11186^2,0))</f>
        <v/>
      </c>
    </row>
    <row r="11187">
      <c r="A11187">
        <f>Input!A11187</f>
        <v/>
      </c>
      <c r="B11187">
        <f>IF(ISNUMBER(Input!B11187),IF(AND(Input!B11187&gt;=20,Input!B11187&lt;=700),Input!B11187,""),"")</f>
        <v/>
      </c>
      <c r="C11187">
        <f>IF(B11187="","",INT(A11187))</f>
        <v/>
      </c>
      <c r="D11187">
        <f>IF(B11187="","",HOUR(A11187))</f>
        <v/>
      </c>
      <c r="E11187">
        <f>IF(B11187="","",IF(INPUT!$I$1="","",IF(C11187&lt;(INT(INPUT!$I$1)-INPUT!$I$2),"Off Meds",IF(C11187&lt;=(INT(INPUT!$I$1)+INPUT!$I$2),"Washout","On Meds"))))</f>
        <v/>
      </c>
      <c r="F11187">
        <f>IF(B11187="","",1.509*(LN(B11187)^1.084-5.381))</f>
        <v/>
      </c>
      <c r="G11187">
        <f>IF(F11187="","",IF(F11187&lt;0,10*F11187^2,0))</f>
        <v/>
      </c>
      <c r="H11187">
        <f>IF(F11187="","",IF(F11187&gt;0,10*F11187^2,0))</f>
        <v/>
      </c>
    </row>
    <row r="11188">
      <c r="A11188">
        <f>Input!A11188</f>
        <v/>
      </c>
      <c r="B11188">
        <f>IF(ISNUMBER(Input!B11188),IF(AND(Input!B11188&gt;=20,Input!B11188&lt;=700),Input!B11188,""),"")</f>
        <v/>
      </c>
      <c r="C11188">
        <f>IF(B11188="","",INT(A11188))</f>
        <v/>
      </c>
      <c r="D11188">
        <f>IF(B11188="","",HOUR(A11188))</f>
        <v/>
      </c>
      <c r="E11188">
        <f>IF(B11188="","",IF(INPUT!$I$1="","",IF(C11188&lt;(INT(INPUT!$I$1)-INPUT!$I$2),"Off Meds",IF(C11188&lt;=(INT(INPUT!$I$1)+INPUT!$I$2),"Washout","On Meds"))))</f>
        <v/>
      </c>
      <c r="F11188">
        <f>IF(B11188="","",1.509*(LN(B11188)^1.084-5.381))</f>
        <v/>
      </c>
      <c r="G11188">
        <f>IF(F11188="","",IF(F11188&lt;0,10*F11188^2,0))</f>
        <v/>
      </c>
      <c r="H11188">
        <f>IF(F11188="","",IF(F11188&gt;0,10*F11188^2,0))</f>
        <v/>
      </c>
    </row>
    <row r="11189">
      <c r="A11189">
        <f>Input!A11189</f>
        <v/>
      </c>
      <c r="B11189">
        <f>IF(ISNUMBER(Input!B11189),IF(AND(Input!B11189&gt;=20,Input!B11189&lt;=700),Input!B11189,""),"")</f>
        <v/>
      </c>
      <c r="C11189">
        <f>IF(B11189="","",INT(A11189))</f>
        <v/>
      </c>
      <c r="D11189">
        <f>IF(B11189="","",HOUR(A11189))</f>
        <v/>
      </c>
      <c r="E11189">
        <f>IF(B11189="","",IF(INPUT!$I$1="","",IF(C11189&lt;(INT(INPUT!$I$1)-INPUT!$I$2),"Off Meds",IF(C11189&lt;=(INT(INPUT!$I$1)+INPUT!$I$2),"Washout","On Meds"))))</f>
        <v/>
      </c>
      <c r="F11189">
        <f>IF(B11189="","",1.509*(LN(B11189)^1.084-5.381))</f>
        <v/>
      </c>
      <c r="G11189">
        <f>IF(F11189="","",IF(F11189&lt;0,10*F11189^2,0))</f>
        <v/>
      </c>
      <c r="H11189">
        <f>IF(F11189="","",IF(F11189&gt;0,10*F11189^2,0))</f>
        <v/>
      </c>
    </row>
    <row r="11190">
      <c r="A11190">
        <f>Input!A11190</f>
        <v/>
      </c>
      <c r="B11190">
        <f>IF(ISNUMBER(Input!B11190),IF(AND(Input!B11190&gt;=20,Input!B11190&lt;=700),Input!B11190,""),"")</f>
        <v/>
      </c>
      <c r="C11190">
        <f>IF(B11190="","",INT(A11190))</f>
        <v/>
      </c>
      <c r="D11190">
        <f>IF(B11190="","",HOUR(A11190))</f>
        <v/>
      </c>
      <c r="E11190">
        <f>IF(B11190="","",IF(INPUT!$I$1="","",IF(C11190&lt;(INT(INPUT!$I$1)-INPUT!$I$2),"Off Meds",IF(C11190&lt;=(INT(INPUT!$I$1)+INPUT!$I$2),"Washout","On Meds"))))</f>
        <v/>
      </c>
      <c r="F11190">
        <f>IF(B11190="","",1.509*(LN(B11190)^1.084-5.381))</f>
        <v/>
      </c>
      <c r="G11190">
        <f>IF(F11190="","",IF(F11190&lt;0,10*F11190^2,0))</f>
        <v/>
      </c>
      <c r="H11190">
        <f>IF(F11190="","",IF(F11190&gt;0,10*F11190^2,0))</f>
        <v/>
      </c>
    </row>
    <row r="11191">
      <c r="A11191">
        <f>Input!A11191</f>
        <v/>
      </c>
      <c r="B11191">
        <f>IF(ISNUMBER(Input!B11191),IF(AND(Input!B11191&gt;=20,Input!B11191&lt;=700),Input!B11191,""),"")</f>
        <v/>
      </c>
      <c r="C11191">
        <f>IF(B11191="","",INT(A11191))</f>
        <v/>
      </c>
      <c r="D11191">
        <f>IF(B11191="","",HOUR(A11191))</f>
        <v/>
      </c>
      <c r="E11191">
        <f>IF(B11191="","",IF(INPUT!$I$1="","",IF(C11191&lt;(INT(INPUT!$I$1)-INPUT!$I$2),"Off Meds",IF(C11191&lt;=(INT(INPUT!$I$1)+INPUT!$I$2),"Washout","On Meds"))))</f>
        <v/>
      </c>
      <c r="F11191">
        <f>IF(B11191="","",1.509*(LN(B11191)^1.084-5.381))</f>
        <v/>
      </c>
      <c r="G11191">
        <f>IF(F11191="","",IF(F11191&lt;0,10*F11191^2,0))</f>
        <v/>
      </c>
      <c r="H11191">
        <f>IF(F11191="","",IF(F11191&gt;0,10*F11191^2,0))</f>
        <v/>
      </c>
    </row>
    <row r="11192">
      <c r="A11192">
        <f>Input!A11192</f>
        <v/>
      </c>
      <c r="B11192">
        <f>IF(ISNUMBER(Input!B11192),IF(AND(Input!B11192&gt;=20,Input!B11192&lt;=700),Input!B11192,""),"")</f>
        <v/>
      </c>
      <c r="C11192">
        <f>IF(B11192="","",INT(A11192))</f>
        <v/>
      </c>
      <c r="D11192">
        <f>IF(B11192="","",HOUR(A11192))</f>
        <v/>
      </c>
      <c r="E11192">
        <f>IF(B11192="","",IF(INPUT!$I$1="","",IF(C11192&lt;(INT(INPUT!$I$1)-INPUT!$I$2),"Off Meds",IF(C11192&lt;=(INT(INPUT!$I$1)+INPUT!$I$2),"Washout","On Meds"))))</f>
        <v/>
      </c>
      <c r="F11192">
        <f>IF(B11192="","",1.509*(LN(B11192)^1.084-5.381))</f>
        <v/>
      </c>
      <c r="G11192">
        <f>IF(F11192="","",IF(F11192&lt;0,10*F11192^2,0))</f>
        <v/>
      </c>
      <c r="H11192">
        <f>IF(F11192="","",IF(F11192&gt;0,10*F11192^2,0))</f>
        <v/>
      </c>
    </row>
    <row r="11193">
      <c r="A11193">
        <f>Input!A11193</f>
        <v/>
      </c>
      <c r="B11193">
        <f>IF(ISNUMBER(Input!B11193),IF(AND(Input!B11193&gt;=20,Input!B11193&lt;=700),Input!B11193,""),"")</f>
        <v/>
      </c>
      <c r="C11193">
        <f>IF(B11193="","",INT(A11193))</f>
        <v/>
      </c>
      <c r="D11193">
        <f>IF(B11193="","",HOUR(A11193))</f>
        <v/>
      </c>
      <c r="E11193">
        <f>IF(B11193="","",IF(INPUT!$I$1="","",IF(C11193&lt;(INT(INPUT!$I$1)-INPUT!$I$2),"Off Meds",IF(C11193&lt;=(INT(INPUT!$I$1)+INPUT!$I$2),"Washout","On Meds"))))</f>
        <v/>
      </c>
      <c r="F11193">
        <f>IF(B11193="","",1.509*(LN(B11193)^1.084-5.381))</f>
        <v/>
      </c>
      <c r="G11193">
        <f>IF(F11193="","",IF(F11193&lt;0,10*F11193^2,0))</f>
        <v/>
      </c>
      <c r="H11193">
        <f>IF(F11193="","",IF(F11193&gt;0,10*F11193^2,0))</f>
        <v/>
      </c>
    </row>
    <row r="11194">
      <c r="A11194">
        <f>Input!A11194</f>
        <v/>
      </c>
      <c r="B11194">
        <f>IF(ISNUMBER(Input!B11194),IF(AND(Input!B11194&gt;=20,Input!B11194&lt;=700),Input!B11194,""),"")</f>
        <v/>
      </c>
      <c r="C11194">
        <f>IF(B11194="","",INT(A11194))</f>
        <v/>
      </c>
      <c r="D11194">
        <f>IF(B11194="","",HOUR(A11194))</f>
        <v/>
      </c>
      <c r="E11194">
        <f>IF(B11194="","",IF(INPUT!$I$1="","",IF(C11194&lt;(INT(INPUT!$I$1)-INPUT!$I$2),"Off Meds",IF(C11194&lt;=(INT(INPUT!$I$1)+INPUT!$I$2),"Washout","On Meds"))))</f>
        <v/>
      </c>
      <c r="F11194">
        <f>IF(B11194="","",1.509*(LN(B11194)^1.084-5.381))</f>
        <v/>
      </c>
      <c r="G11194">
        <f>IF(F11194="","",IF(F11194&lt;0,10*F11194^2,0))</f>
        <v/>
      </c>
      <c r="H11194">
        <f>IF(F11194="","",IF(F11194&gt;0,10*F11194^2,0))</f>
        <v/>
      </c>
    </row>
    <row r="11195">
      <c r="A11195">
        <f>Input!A11195</f>
        <v/>
      </c>
      <c r="B11195">
        <f>IF(ISNUMBER(Input!B11195),IF(AND(Input!B11195&gt;=20,Input!B11195&lt;=700),Input!B11195,""),"")</f>
        <v/>
      </c>
      <c r="C11195">
        <f>IF(B11195="","",INT(A11195))</f>
        <v/>
      </c>
      <c r="D11195">
        <f>IF(B11195="","",HOUR(A11195))</f>
        <v/>
      </c>
      <c r="E11195">
        <f>IF(B11195="","",IF(INPUT!$I$1="","",IF(C11195&lt;(INT(INPUT!$I$1)-INPUT!$I$2),"Off Meds",IF(C11195&lt;=(INT(INPUT!$I$1)+INPUT!$I$2),"Washout","On Meds"))))</f>
        <v/>
      </c>
      <c r="F11195">
        <f>IF(B11195="","",1.509*(LN(B11195)^1.084-5.381))</f>
        <v/>
      </c>
      <c r="G11195">
        <f>IF(F11195="","",IF(F11195&lt;0,10*F11195^2,0))</f>
        <v/>
      </c>
      <c r="H11195">
        <f>IF(F11195="","",IF(F11195&gt;0,10*F11195^2,0))</f>
        <v/>
      </c>
    </row>
    <row r="11196">
      <c r="A11196">
        <f>Input!A11196</f>
        <v/>
      </c>
      <c r="B11196">
        <f>IF(ISNUMBER(Input!B11196),IF(AND(Input!B11196&gt;=20,Input!B11196&lt;=700),Input!B11196,""),"")</f>
        <v/>
      </c>
      <c r="C11196">
        <f>IF(B11196="","",INT(A11196))</f>
        <v/>
      </c>
      <c r="D11196">
        <f>IF(B11196="","",HOUR(A11196))</f>
        <v/>
      </c>
      <c r="E11196">
        <f>IF(B11196="","",IF(INPUT!$I$1="","",IF(C11196&lt;(INT(INPUT!$I$1)-INPUT!$I$2),"Off Meds",IF(C11196&lt;=(INT(INPUT!$I$1)+INPUT!$I$2),"Washout","On Meds"))))</f>
        <v/>
      </c>
      <c r="F11196">
        <f>IF(B11196="","",1.509*(LN(B11196)^1.084-5.381))</f>
        <v/>
      </c>
      <c r="G11196">
        <f>IF(F11196="","",IF(F11196&lt;0,10*F11196^2,0))</f>
        <v/>
      </c>
      <c r="H11196">
        <f>IF(F11196="","",IF(F11196&gt;0,10*F11196^2,0))</f>
        <v/>
      </c>
    </row>
    <row r="11197">
      <c r="A11197">
        <f>Input!A11197</f>
        <v/>
      </c>
      <c r="B11197">
        <f>IF(ISNUMBER(Input!B11197),IF(AND(Input!B11197&gt;=20,Input!B11197&lt;=700),Input!B11197,""),"")</f>
        <v/>
      </c>
      <c r="C11197">
        <f>IF(B11197="","",INT(A11197))</f>
        <v/>
      </c>
      <c r="D11197">
        <f>IF(B11197="","",HOUR(A11197))</f>
        <v/>
      </c>
      <c r="E11197">
        <f>IF(B11197="","",IF(INPUT!$I$1="","",IF(C11197&lt;(INT(INPUT!$I$1)-INPUT!$I$2),"Off Meds",IF(C11197&lt;=(INT(INPUT!$I$1)+INPUT!$I$2),"Washout","On Meds"))))</f>
        <v/>
      </c>
      <c r="F11197">
        <f>IF(B11197="","",1.509*(LN(B11197)^1.084-5.381))</f>
        <v/>
      </c>
      <c r="G11197">
        <f>IF(F11197="","",IF(F11197&lt;0,10*F11197^2,0))</f>
        <v/>
      </c>
      <c r="H11197">
        <f>IF(F11197="","",IF(F11197&gt;0,10*F11197^2,0))</f>
        <v/>
      </c>
    </row>
    <row r="11198">
      <c r="A11198">
        <f>Input!A11198</f>
        <v/>
      </c>
      <c r="B11198">
        <f>IF(ISNUMBER(Input!B11198),IF(AND(Input!B11198&gt;=20,Input!B11198&lt;=700),Input!B11198,""),"")</f>
        <v/>
      </c>
      <c r="C11198">
        <f>IF(B11198="","",INT(A11198))</f>
        <v/>
      </c>
      <c r="D11198">
        <f>IF(B11198="","",HOUR(A11198))</f>
        <v/>
      </c>
      <c r="E11198">
        <f>IF(B11198="","",IF(INPUT!$I$1="","",IF(C11198&lt;(INT(INPUT!$I$1)-INPUT!$I$2),"Off Meds",IF(C11198&lt;=(INT(INPUT!$I$1)+INPUT!$I$2),"Washout","On Meds"))))</f>
        <v/>
      </c>
      <c r="F11198">
        <f>IF(B11198="","",1.509*(LN(B11198)^1.084-5.381))</f>
        <v/>
      </c>
      <c r="G11198">
        <f>IF(F11198="","",IF(F11198&lt;0,10*F11198^2,0))</f>
        <v/>
      </c>
      <c r="H11198">
        <f>IF(F11198="","",IF(F11198&gt;0,10*F11198^2,0))</f>
        <v/>
      </c>
    </row>
    <row r="11199">
      <c r="A11199">
        <f>Input!A11199</f>
        <v/>
      </c>
      <c r="B11199">
        <f>IF(ISNUMBER(Input!B11199),IF(AND(Input!B11199&gt;=20,Input!B11199&lt;=700),Input!B11199,""),"")</f>
        <v/>
      </c>
      <c r="C11199">
        <f>IF(B11199="","",INT(A11199))</f>
        <v/>
      </c>
      <c r="D11199">
        <f>IF(B11199="","",HOUR(A11199))</f>
        <v/>
      </c>
      <c r="E11199">
        <f>IF(B11199="","",IF(INPUT!$I$1="","",IF(C11199&lt;(INT(INPUT!$I$1)-INPUT!$I$2),"Off Meds",IF(C11199&lt;=(INT(INPUT!$I$1)+INPUT!$I$2),"Washout","On Meds"))))</f>
        <v/>
      </c>
      <c r="F11199">
        <f>IF(B11199="","",1.509*(LN(B11199)^1.084-5.381))</f>
        <v/>
      </c>
      <c r="G11199">
        <f>IF(F11199="","",IF(F11199&lt;0,10*F11199^2,0))</f>
        <v/>
      </c>
      <c r="H11199">
        <f>IF(F11199="","",IF(F11199&gt;0,10*F11199^2,0))</f>
        <v/>
      </c>
    </row>
    <row r="11200">
      <c r="A11200">
        <f>Input!A11200</f>
        <v/>
      </c>
      <c r="B11200">
        <f>IF(ISNUMBER(Input!B11200),IF(AND(Input!B11200&gt;=20,Input!B11200&lt;=700),Input!B11200,""),"")</f>
        <v/>
      </c>
      <c r="C11200">
        <f>IF(B11200="","",INT(A11200))</f>
        <v/>
      </c>
      <c r="D11200">
        <f>IF(B11200="","",HOUR(A11200))</f>
        <v/>
      </c>
      <c r="E11200">
        <f>IF(B11200="","",IF(INPUT!$I$1="","",IF(C11200&lt;(INT(INPUT!$I$1)-INPUT!$I$2),"Off Meds",IF(C11200&lt;=(INT(INPUT!$I$1)+INPUT!$I$2),"Washout","On Meds"))))</f>
        <v/>
      </c>
      <c r="F11200">
        <f>IF(B11200="","",1.509*(LN(B11200)^1.084-5.381))</f>
        <v/>
      </c>
      <c r="G11200">
        <f>IF(F11200="","",IF(F11200&lt;0,10*F11200^2,0))</f>
        <v/>
      </c>
      <c r="H11200">
        <f>IF(F11200="","",IF(F11200&gt;0,10*F11200^2,0))</f>
        <v/>
      </c>
    </row>
    <row r="11201">
      <c r="A11201">
        <f>Input!A11201</f>
        <v/>
      </c>
      <c r="B11201">
        <f>IF(ISNUMBER(Input!B11201),IF(AND(Input!B11201&gt;=20,Input!B11201&lt;=700),Input!B11201,""),"")</f>
        <v/>
      </c>
      <c r="C11201">
        <f>IF(B11201="","",INT(A11201))</f>
        <v/>
      </c>
      <c r="D11201">
        <f>IF(B11201="","",HOUR(A11201))</f>
        <v/>
      </c>
      <c r="E11201">
        <f>IF(B11201="","",IF(INPUT!$I$1="","",IF(C11201&lt;(INT(INPUT!$I$1)-INPUT!$I$2),"Off Meds",IF(C11201&lt;=(INT(INPUT!$I$1)+INPUT!$I$2),"Washout","On Meds"))))</f>
        <v/>
      </c>
      <c r="F11201">
        <f>IF(B11201="","",1.509*(LN(B11201)^1.084-5.381))</f>
        <v/>
      </c>
      <c r="G11201">
        <f>IF(F11201="","",IF(F11201&lt;0,10*F11201^2,0))</f>
        <v/>
      </c>
      <c r="H11201">
        <f>IF(F11201="","",IF(F11201&gt;0,10*F11201^2,0))</f>
        <v/>
      </c>
    </row>
    <row r="11202">
      <c r="A11202">
        <f>Input!A11202</f>
        <v/>
      </c>
      <c r="B11202">
        <f>IF(ISNUMBER(Input!B11202),IF(AND(Input!B11202&gt;=20,Input!B11202&lt;=700),Input!B11202,""),"")</f>
        <v/>
      </c>
      <c r="C11202">
        <f>IF(B11202="","",INT(A11202))</f>
        <v/>
      </c>
      <c r="D11202">
        <f>IF(B11202="","",HOUR(A11202))</f>
        <v/>
      </c>
      <c r="E11202">
        <f>IF(B11202="","",IF(INPUT!$I$1="","",IF(C11202&lt;(INT(INPUT!$I$1)-INPUT!$I$2),"Off Meds",IF(C11202&lt;=(INT(INPUT!$I$1)+INPUT!$I$2),"Washout","On Meds"))))</f>
        <v/>
      </c>
      <c r="F11202">
        <f>IF(B11202="","",1.509*(LN(B11202)^1.084-5.381))</f>
        <v/>
      </c>
      <c r="G11202">
        <f>IF(F11202="","",IF(F11202&lt;0,10*F11202^2,0))</f>
        <v/>
      </c>
      <c r="H11202">
        <f>IF(F11202="","",IF(F11202&gt;0,10*F11202^2,0))</f>
        <v/>
      </c>
    </row>
    <row r="11203">
      <c r="A11203">
        <f>Input!A11203</f>
        <v/>
      </c>
      <c r="B11203">
        <f>IF(ISNUMBER(Input!B11203),IF(AND(Input!B11203&gt;=20,Input!B11203&lt;=700),Input!B11203,""),"")</f>
        <v/>
      </c>
      <c r="C11203">
        <f>IF(B11203="","",INT(A11203))</f>
        <v/>
      </c>
      <c r="D11203">
        <f>IF(B11203="","",HOUR(A11203))</f>
        <v/>
      </c>
      <c r="E11203">
        <f>IF(B11203="","",IF(INPUT!$I$1="","",IF(C11203&lt;(INT(INPUT!$I$1)-INPUT!$I$2),"Off Meds",IF(C11203&lt;=(INT(INPUT!$I$1)+INPUT!$I$2),"Washout","On Meds"))))</f>
        <v/>
      </c>
      <c r="F11203">
        <f>IF(B11203="","",1.509*(LN(B11203)^1.084-5.381))</f>
        <v/>
      </c>
      <c r="G11203">
        <f>IF(F11203="","",IF(F11203&lt;0,10*F11203^2,0))</f>
        <v/>
      </c>
      <c r="H11203">
        <f>IF(F11203="","",IF(F11203&gt;0,10*F11203^2,0))</f>
        <v/>
      </c>
    </row>
    <row r="11204">
      <c r="A11204">
        <f>Input!A11204</f>
        <v/>
      </c>
      <c r="B11204">
        <f>IF(ISNUMBER(Input!B11204),IF(AND(Input!B11204&gt;=20,Input!B11204&lt;=700),Input!B11204,""),"")</f>
        <v/>
      </c>
      <c r="C11204">
        <f>IF(B11204="","",INT(A11204))</f>
        <v/>
      </c>
      <c r="D11204">
        <f>IF(B11204="","",HOUR(A11204))</f>
        <v/>
      </c>
      <c r="E11204">
        <f>IF(B11204="","",IF(INPUT!$I$1="","",IF(C11204&lt;(INT(INPUT!$I$1)-INPUT!$I$2),"Off Meds",IF(C11204&lt;=(INT(INPUT!$I$1)+INPUT!$I$2),"Washout","On Meds"))))</f>
        <v/>
      </c>
      <c r="F11204">
        <f>IF(B11204="","",1.509*(LN(B11204)^1.084-5.381))</f>
        <v/>
      </c>
      <c r="G11204">
        <f>IF(F11204="","",IF(F11204&lt;0,10*F11204^2,0))</f>
        <v/>
      </c>
      <c r="H11204">
        <f>IF(F11204="","",IF(F11204&gt;0,10*F11204^2,0))</f>
        <v/>
      </c>
    </row>
    <row r="11205">
      <c r="A11205">
        <f>Input!A11205</f>
        <v/>
      </c>
      <c r="B11205">
        <f>IF(ISNUMBER(Input!B11205),IF(AND(Input!B11205&gt;=20,Input!B11205&lt;=700),Input!B11205,""),"")</f>
        <v/>
      </c>
      <c r="C11205">
        <f>IF(B11205="","",INT(A11205))</f>
        <v/>
      </c>
      <c r="D11205">
        <f>IF(B11205="","",HOUR(A11205))</f>
        <v/>
      </c>
      <c r="E11205">
        <f>IF(B11205="","",IF(INPUT!$I$1="","",IF(C11205&lt;(INT(INPUT!$I$1)-INPUT!$I$2),"Off Meds",IF(C11205&lt;=(INT(INPUT!$I$1)+INPUT!$I$2),"Washout","On Meds"))))</f>
        <v/>
      </c>
      <c r="F11205">
        <f>IF(B11205="","",1.509*(LN(B11205)^1.084-5.381))</f>
        <v/>
      </c>
      <c r="G11205">
        <f>IF(F11205="","",IF(F11205&lt;0,10*F11205^2,0))</f>
        <v/>
      </c>
      <c r="H11205">
        <f>IF(F11205="","",IF(F11205&gt;0,10*F11205^2,0))</f>
        <v/>
      </c>
    </row>
    <row r="11206">
      <c r="A11206">
        <f>Input!A11206</f>
        <v/>
      </c>
      <c r="B11206">
        <f>IF(ISNUMBER(Input!B11206),IF(AND(Input!B11206&gt;=20,Input!B11206&lt;=700),Input!B11206,""),"")</f>
        <v/>
      </c>
      <c r="C11206">
        <f>IF(B11206="","",INT(A11206))</f>
        <v/>
      </c>
      <c r="D11206">
        <f>IF(B11206="","",HOUR(A11206))</f>
        <v/>
      </c>
      <c r="E11206">
        <f>IF(B11206="","",IF(INPUT!$I$1="","",IF(C11206&lt;(INT(INPUT!$I$1)-INPUT!$I$2),"Off Meds",IF(C11206&lt;=(INT(INPUT!$I$1)+INPUT!$I$2),"Washout","On Meds"))))</f>
        <v/>
      </c>
      <c r="F11206">
        <f>IF(B11206="","",1.509*(LN(B11206)^1.084-5.381))</f>
        <v/>
      </c>
      <c r="G11206">
        <f>IF(F11206="","",IF(F11206&lt;0,10*F11206^2,0))</f>
        <v/>
      </c>
      <c r="H11206">
        <f>IF(F11206="","",IF(F11206&gt;0,10*F11206^2,0))</f>
        <v/>
      </c>
    </row>
    <row r="11207">
      <c r="A11207">
        <f>Input!A11207</f>
        <v/>
      </c>
      <c r="B11207">
        <f>IF(ISNUMBER(Input!B11207),IF(AND(Input!B11207&gt;=20,Input!B11207&lt;=700),Input!B11207,""),"")</f>
        <v/>
      </c>
      <c r="C11207">
        <f>IF(B11207="","",INT(A11207))</f>
        <v/>
      </c>
      <c r="D11207">
        <f>IF(B11207="","",HOUR(A11207))</f>
        <v/>
      </c>
      <c r="E11207">
        <f>IF(B11207="","",IF(INPUT!$I$1="","",IF(C11207&lt;(INT(INPUT!$I$1)-INPUT!$I$2),"Off Meds",IF(C11207&lt;=(INT(INPUT!$I$1)+INPUT!$I$2),"Washout","On Meds"))))</f>
        <v/>
      </c>
      <c r="F11207">
        <f>IF(B11207="","",1.509*(LN(B11207)^1.084-5.381))</f>
        <v/>
      </c>
      <c r="G11207">
        <f>IF(F11207="","",IF(F11207&lt;0,10*F11207^2,0))</f>
        <v/>
      </c>
      <c r="H11207">
        <f>IF(F11207="","",IF(F11207&gt;0,10*F11207^2,0))</f>
        <v/>
      </c>
    </row>
    <row r="11208">
      <c r="A11208">
        <f>Input!A11208</f>
        <v/>
      </c>
      <c r="B11208">
        <f>IF(ISNUMBER(Input!B11208),IF(AND(Input!B11208&gt;=20,Input!B11208&lt;=700),Input!B11208,""),"")</f>
        <v/>
      </c>
      <c r="C11208">
        <f>IF(B11208="","",INT(A11208))</f>
        <v/>
      </c>
      <c r="D11208">
        <f>IF(B11208="","",HOUR(A11208))</f>
        <v/>
      </c>
      <c r="E11208">
        <f>IF(B11208="","",IF(INPUT!$I$1="","",IF(C11208&lt;(INT(INPUT!$I$1)-INPUT!$I$2),"Off Meds",IF(C11208&lt;=(INT(INPUT!$I$1)+INPUT!$I$2),"Washout","On Meds"))))</f>
        <v/>
      </c>
      <c r="F11208">
        <f>IF(B11208="","",1.509*(LN(B11208)^1.084-5.381))</f>
        <v/>
      </c>
      <c r="G11208">
        <f>IF(F11208="","",IF(F11208&lt;0,10*F11208^2,0))</f>
        <v/>
      </c>
      <c r="H11208">
        <f>IF(F11208="","",IF(F11208&gt;0,10*F11208^2,0))</f>
        <v/>
      </c>
    </row>
    <row r="11209">
      <c r="A11209">
        <f>Input!A11209</f>
        <v/>
      </c>
      <c r="B11209">
        <f>IF(ISNUMBER(Input!B11209),IF(AND(Input!B11209&gt;=20,Input!B11209&lt;=700),Input!B11209,""),"")</f>
        <v/>
      </c>
      <c r="C11209">
        <f>IF(B11209="","",INT(A11209))</f>
        <v/>
      </c>
      <c r="D11209">
        <f>IF(B11209="","",HOUR(A11209))</f>
        <v/>
      </c>
      <c r="E11209">
        <f>IF(B11209="","",IF(INPUT!$I$1="","",IF(C11209&lt;(INT(INPUT!$I$1)-INPUT!$I$2),"Off Meds",IF(C11209&lt;=(INT(INPUT!$I$1)+INPUT!$I$2),"Washout","On Meds"))))</f>
        <v/>
      </c>
      <c r="F11209">
        <f>IF(B11209="","",1.509*(LN(B11209)^1.084-5.381))</f>
        <v/>
      </c>
      <c r="G11209">
        <f>IF(F11209="","",IF(F11209&lt;0,10*F11209^2,0))</f>
        <v/>
      </c>
      <c r="H11209">
        <f>IF(F11209="","",IF(F11209&gt;0,10*F11209^2,0))</f>
        <v/>
      </c>
    </row>
    <row r="11210">
      <c r="A11210">
        <f>Input!A11210</f>
        <v/>
      </c>
      <c r="B11210">
        <f>IF(ISNUMBER(Input!B11210),IF(AND(Input!B11210&gt;=20,Input!B11210&lt;=700),Input!B11210,""),"")</f>
        <v/>
      </c>
      <c r="C11210">
        <f>IF(B11210="","",INT(A11210))</f>
        <v/>
      </c>
      <c r="D11210">
        <f>IF(B11210="","",HOUR(A11210))</f>
        <v/>
      </c>
      <c r="E11210">
        <f>IF(B11210="","",IF(INPUT!$I$1="","",IF(C11210&lt;(INT(INPUT!$I$1)-INPUT!$I$2),"Off Meds",IF(C11210&lt;=(INT(INPUT!$I$1)+INPUT!$I$2),"Washout","On Meds"))))</f>
        <v/>
      </c>
      <c r="F11210">
        <f>IF(B11210="","",1.509*(LN(B11210)^1.084-5.381))</f>
        <v/>
      </c>
      <c r="G11210">
        <f>IF(F11210="","",IF(F11210&lt;0,10*F11210^2,0))</f>
        <v/>
      </c>
      <c r="H11210">
        <f>IF(F11210="","",IF(F11210&gt;0,10*F11210^2,0))</f>
        <v/>
      </c>
    </row>
    <row r="11211">
      <c r="A11211">
        <f>Input!A11211</f>
        <v/>
      </c>
      <c r="B11211">
        <f>IF(ISNUMBER(Input!B11211),IF(AND(Input!B11211&gt;=20,Input!B11211&lt;=700),Input!B11211,""),"")</f>
        <v/>
      </c>
      <c r="C11211">
        <f>IF(B11211="","",INT(A11211))</f>
        <v/>
      </c>
      <c r="D11211">
        <f>IF(B11211="","",HOUR(A11211))</f>
        <v/>
      </c>
      <c r="E11211">
        <f>IF(B11211="","",IF(INPUT!$I$1="","",IF(C11211&lt;(INT(INPUT!$I$1)-INPUT!$I$2),"Off Meds",IF(C11211&lt;=(INT(INPUT!$I$1)+INPUT!$I$2),"Washout","On Meds"))))</f>
        <v/>
      </c>
      <c r="F11211">
        <f>IF(B11211="","",1.509*(LN(B11211)^1.084-5.381))</f>
        <v/>
      </c>
      <c r="G11211">
        <f>IF(F11211="","",IF(F11211&lt;0,10*F11211^2,0))</f>
        <v/>
      </c>
      <c r="H11211">
        <f>IF(F11211="","",IF(F11211&gt;0,10*F11211^2,0))</f>
        <v/>
      </c>
    </row>
    <row r="11212">
      <c r="A11212">
        <f>Input!A11212</f>
        <v/>
      </c>
      <c r="B11212">
        <f>IF(ISNUMBER(Input!B11212),IF(AND(Input!B11212&gt;=20,Input!B11212&lt;=700),Input!B11212,""),"")</f>
        <v/>
      </c>
      <c r="C11212">
        <f>IF(B11212="","",INT(A11212))</f>
        <v/>
      </c>
      <c r="D11212">
        <f>IF(B11212="","",HOUR(A11212))</f>
        <v/>
      </c>
      <c r="E11212">
        <f>IF(B11212="","",IF(INPUT!$I$1="","",IF(C11212&lt;(INT(INPUT!$I$1)-INPUT!$I$2),"Off Meds",IF(C11212&lt;=(INT(INPUT!$I$1)+INPUT!$I$2),"Washout","On Meds"))))</f>
        <v/>
      </c>
      <c r="F11212">
        <f>IF(B11212="","",1.509*(LN(B11212)^1.084-5.381))</f>
        <v/>
      </c>
      <c r="G11212">
        <f>IF(F11212="","",IF(F11212&lt;0,10*F11212^2,0))</f>
        <v/>
      </c>
      <c r="H11212">
        <f>IF(F11212="","",IF(F11212&gt;0,10*F11212^2,0))</f>
        <v/>
      </c>
    </row>
    <row r="11213">
      <c r="A11213">
        <f>Input!A11213</f>
        <v/>
      </c>
      <c r="B11213">
        <f>IF(ISNUMBER(Input!B11213),IF(AND(Input!B11213&gt;=20,Input!B11213&lt;=700),Input!B11213,""),"")</f>
        <v/>
      </c>
      <c r="C11213">
        <f>IF(B11213="","",INT(A11213))</f>
        <v/>
      </c>
      <c r="D11213">
        <f>IF(B11213="","",HOUR(A11213))</f>
        <v/>
      </c>
      <c r="E11213">
        <f>IF(B11213="","",IF(INPUT!$I$1="","",IF(C11213&lt;(INT(INPUT!$I$1)-INPUT!$I$2),"Off Meds",IF(C11213&lt;=(INT(INPUT!$I$1)+INPUT!$I$2),"Washout","On Meds"))))</f>
        <v/>
      </c>
      <c r="F11213">
        <f>IF(B11213="","",1.509*(LN(B11213)^1.084-5.381))</f>
        <v/>
      </c>
      <c r="G11213">
        <f>IF(F11213="","",IF(F11213&lt;0,10*F11213^2,0))</f>
        <v/>
      </c>
      <c r="H11213">
        <f>IF(F11213="","",IF(F11213&gt;0,10*F11213^2,0))</f>
        <v/>
      </c>
    </row>
    <row r="11214">
      <c r="A11214">
        <f>Input!A11214</f>
        <v/>
      </c>
      <c r="B11214">
        <f>IF(ISNUMBER(Input!B11214),IF(AND(Input!B11214&gt;=20,Input!B11214&lt;=700),Input!B11214,""),"")</f>
        <v/>
      </c>
      <c r="C11214">
        <f>IF(B11214="","",INT(A11214))</f>
        <v/>
      </c>
      <c r="D11214">
        <f>IF(B11214="","",HOUR(A11214))</f>
        <v/>
      </c>
      <c r="E11214">
        <f>IF(B11214="","",IF(INPUT!$I$1="","",IF(C11214&lt;(INT(INPUT!$I$1)-INPUT!$I$2),"Off Meds",IF(C11214&lt;=(INT(INPUT!$I$1)+INPUT!$I$2),"Washout","On Meds"))))</f>
        <v/>
      </c>
      <c r="F11214">
        <f>IF(B11214="","",1.509*(LN(B11214)^1.084-5.381))</f>
        <v/>
      </c>
      <c r="G11214">
        <f>IF(F11214="","",IF(F11214&lt;0,10*F11214^2,0))</f>
        <v/>
      </c>
      <c r="H11214">
        <f>IF(F11214="","",IF(F11214&gt;0,10*F11214^2,0))</f>
        <v/>
      </c>
    </row>
    <row r="11215">
      <c r="A11215">
        <f>Input!A11215</f>
        <v/>
      </c>
      <c r="B11215">
        <f>IF(ISNUMBER(Input!B11215),IF(AND(Input!B11215&gt;=20,Input!B11215&lt;=700),Input!B11215,""),"")</f>
        <v/>
      </c>
      <c r="C11215">
        <f>IF(B11215="","",INT(A11215))</f>
        <v/>
      </c>
      <c r="D11215">
        <f>IF(B11215="","",HOUR(A11215))</f>
        <v/>
      </c>
      <c r="E11215">
        <f>IF(B11215="","",IF(INPUT!$I$1="","",IF(C11215&lt;(INT(INPUT!$I$1)-INPUT!$I$2),"Off Meds",IF(C11215&lt;=(INT(INPUT!$I$1)+INPUT!$I$2),"Washout","On Meds"))))</f>
        <v/>
      </c>
      <c r="F11215">
        <f>IF(B11215="","",1.509*(LN(B11215)^1.084-5.381))</f>
        <v/>
      </c>
      <c r="G11215">
        <f>IF(F11215="","",IF(F11215&lt;0,10*F11215^2,0))</f>
        <v/>
      </c>
      <c r="H11215">
        <f>IF(F11215="","",IF(F11215&gt;0,10*F11215^2,0))</f>
        <v/>
      </c>
    </row>
    <row r="11216">
      <c r="A11216">
        <f>Input!A11216</f>
        <v/>
      </c>
      <c r="B11216">
        <f>IF(ISNUMBER(Input!B11216),IF(AND(Input!B11216&gt;=20,Input!B11216&lt;=700),Input!B11216,""),"")</f>
        <v/>
      </c>
      <c r="C11216">
        <f>IF(B11216="","",INT(A11216))</f>
        <v/>
      </c>
      <c r="D11216">
        <f>IF(B11216="","",HOUR(A11216))</f>
        <v/>
      </c>
      <c r="E11216">
        <f>IF(B11216="","",IF(INPUT!$I$1="","",IF(C11216&lt;(INT(INPUT!$I$1)-INPUT!$I$2),"Off Meds",IF(C11216&lt;=(INT(INPUT!$I$1)+INPUT!$I$2),"Washout","On Meds"))))</f>
        <v/>
      </c>
      <c r="F11216">
        <f>IF(B11216="","",1.509*(LN(B11216)^1.084-5.381))</f>
        <v/>
      </c>
      <c r="G11216">
        <f>IF(F11216="","",IF(F11216&lt;0,10*F11216^2,0))</f>
        <v/>
      </c>
      <c r="H11216">
        <f>IF(F11216="","",IF(F11216&gt;0,10*F11216^2,0))</f>
        <v/>
      </c>
    </row>
    <row r="11217">
      <c r="A11217">
        <f>Input!A11217</f>
        <v/>
      </c>
      <c r="B11217">
        <f>IF(ISNUMBER(Input!B11217),IF(AND(Input!B11217&gt;=20,Input!B11217&lt;=700),Input!B11217,""),"")</f>
        <v/>
      </c>
      <c r="C11217">
        <f>IF(B11217="","",INT(A11217))</f>
        <v/>
      </c>
      <c r="D11217">
        <f>IF(B11217="","",HOUR(A11217))</f>
        <v/>
      </c>
      <c r="E11217">
        <f>IF(B11217="","",IF(INPUT!$I$1="","",IF(C11217&lt;(INT(INPUT!$I$1)-INPUT!$I$2),"Off Meds",IF(C11217&lt;=(INT(INPUT!$I$1)+INPUT!$I$2),"Washout","On Meds"))))</f>
        <v/>
      </c>
      <c r="F11217">
        <f>IF(B11217="","",1.509*(LN(B11217)^1.084-5.381))</f>
        <v/>
      </c>
      <c r="G11217">
        <f>IF(F11217="","",IF(F11217&lt;0,10*F11217^2,0))</f>
        <v/>
      </c>
      <c r="H11217">
        <f>IF(F11217="","",IF(F11217&gt;0,10*F11217^2,0))</f>
        <v/>
      </c>
    </row>
    <row r="11218">
      <c r="A11218">
        <f>Input!A11218</f>
        <v/>
      </c>
      <c r="B11218">
        <f>IF(ISNUMBER(Input!B11218),IF(AND(Input!B11218&gt;=20,Input!B11218&lt;=700),Input!B11218,""),"")</f>
        <v/>
      </c>
      <c r="C11218">
        <f>IF(B11218="","",INT(A11218))</f>
        <v/>
      </c>
      <c r="D11218">
        <f>IF(B11218="","",HOUR(A11218))</f>
        <v/>
      </c>
      <c r="E11218">
        <f>IF(B11218="","",IF(INPUT!$I$1="","",IF(C11218&lt;(INT(INPUT!$I$1)-INPUT!$I$2),"Off Meds",IF(C11218&lt;=(INT(INPUT!$I$1)+INPUT!$I$2),"Washout","On Meds"))))</f>
        <v/>
      </c>
      <c r="F11218">
        <f>IF(B11218="","",1.509*(LN(B11218)^1.084-5.381))</f>
        <v/>
      </c>
      <c r="G11218">
        <f>IF(F11218="","",IF(F11218&lt;0,10*F11218^2,0))</f>
        <v/>
      </c>
      <c r="H11218">
        <f>IF(F11218="","",IF(F11218&gt;0,10*F11218^2,0))</f>
        <v/>
      </c>
    </row>
    <row r="11219">
      <c r="A11219">
        <f>Input!A11219</f>
        <v/>
      </c>
      <c r="B11219">
        <f>IF(ISNUMBER(Input!B11219),IF(AND(Input!B11219&gt;=20,Input!B11219&lt;=700),Input!B11219,""),"")</f>
        <v/>
      </c>
      <c r="C11219">
        <f>IF(B11219="","",INT(A11219))</f>
        <v/>
      </c>
      <c r="D11219">
        <f>IF(B11219="","",HOUR(A11219))</f>
        <v/>
      </c>
      <c r="E11219">
        <f>IF(B11219="","",IF(INPUT!$I$1="","",IF(C11219&lt;(INT(INPUT!$I$1)-INPUT!$I$2),"Off Meds",IF(C11219&lt;=(INT(INPUT!$I$1)+INPUT!$I$2),"Washout","On Meds"))))</f>
        <v/>
      </c>
      <c r="F11219">
        <f>IF(B11219="","",1.509*(LN(B11219)^1.084-5.381))</f>
        <v/>
      </c>
      <c r="G11219">
        <f>IF(F11219="","",IF(F11219&lt;0,10*F11219^2,0))</f>
        <v/>
      </c>
      <c r="H11219">
        <f>IF(F11219="","",IF(F11219&gt;0,10*F11219^2,0))</f>
        <v/>
      </c>
    </row>
    <row r="11220">
      <c r="A11220">
        <f>Input!A11220</f>
        <v/>
      </c>
      <c r="B11220">
        <f>IF(ISNUMBER(Input!B11220),IF(AND(Input!B11220&gt;=20,Input!B11220&lt;=700),Input!B11220,""),"")</f>
        <v/>
      </c>
      <c r="C11220">
        <f>IF(B11220="","",INT(A11220))</f>
        <v/>
      </c>
      <c r="D11220">
        <f>IF(B11220="","",HOUR(A11220))</f>
        <v/>
      </c>
      <c r="E11220">
        <f>IF(B11220="","",IF(INPUT!$I$1="","",IF(C11220&lt;(INT(INPUT!$I$1)-INPUT!$I$2),"Off Meds",IF(C11220&lt;=(INT(INPUT!$I$1)+INPUT!$I$2),"Washout","On Meds"))))</f>
        <v/>
      </c>
      <c r="F11220">
        <f>IF(B11220="","",1.509*(LN(B11220)^1.084-5.381))</f>
        <v/>
      </c>
      <c r="G11220">
        <f>IF(F11220="","",IF(F11220&lt;0,10*F11220^2,0))</f>
        <v/>
      </c>
      <c r="H11220">
        <f>IF(F11220="","",IF(F11220&gt;0,10*F11220^2,0))</f>
        <v/>
      </c>
    </row>
    <row r="11221">
      <c r="A11221">
        <f>Input!A11221</f>
        <v/>
      </c>
      <c r="B11221">
        <f>IF(ISNUMBER(Input!B11221),IF(AND(Input!B11221&gt;=20,Input!B11221&lt;=700),Input!B11221,""),"")</f>
        <v/>
      </c>
      <c r="C11221">
        <f>IF(B11221="","",INT(A11221))</f>
        <v/>
      </c>
      <c r="D11221">
        <f>IF(B11221="","",HOUR(A11221))</f>
        <v/>
      </c>
      <c r="E11221">
        <f>IF(B11221="","",IF(INPUT!$I$1="","",IF(C11221&lt;(INT(INPUT!$I$1)-INPUT!$I$2),"Off Meds",IF(C11221&lt;=(INT(INPUT!$I$1)+INPUT!$I$2),"Washout","On Meds"))))</f>
        <v/>
      </c>
      <c r="F11221">
        <f>IF(B11221="","",1.509*(LN(B11221)^1.084-5.381))</f>
        <v/>
      </c>
      <c r="G11221">
        <f>IF(F11221="","",IF(F11221&lt;0,10*F11221^2,0))</f>
        <v/>
      </c>
      <c r="H11221">
        <f>IF(F11221="","",IF(F11221&gt;0,10*F11221^2,0))</f>
        <v/>
      </c>
    </row>
    <row r="11222">
      <c r="A11222">
        <f>Input!A11222</f>
        <v/>
      </c>
      <c r="B11222">
        <f>IF(ISNUMBER(Input!B11222),IF(AND(Input!B11222&gt;=20,Input!B11222&lt;=700),Input!B11222,""),"")</f>
        <v/>
      </c>
      <c r="C11222">
        <f>IF(B11222="","",INT(A11222))</f>
        <v/>
      </c>
      <c r="D11222">
        <f>IF(B11222="","",HOUR(A11222))</f>
        <v/>
      </c>
      <c r="E11222">
        <f>IF(B11222="","",IF(INPUT!$I$1="","",IF(C11222&lt;(INT(INPUT!$I$1)-INPUT!$I$2),"Off Meds",IF(C11222&lt;=(INT(INPUT!$I$1)+INPUT!$I$2),"Washout","On Meds"))))</f>
        <v/>
      </c>
      <c r="F11222">
        <f>IF(B11222="","",1.509*(LN(B11222)^1.084-5.381))</f>
        <v/>
      </c>
      <c r="G11222">
        <f>IF(F11222="","",IF(F11222&lt;0,10*F11222^2,0))</f>
        <v/>
      </c>
      <c r="H11222">
        <f>IF(F11222="","",IF(F11222&gt;0,10*F11222^2,0))</f>
        <v/>
      </c>
    </row>
    <row r="11223">
      <c r="A11223">
        <f>Input!A11223</f>
        <v/>
      </c>
      <c r="B11223">
        <f>IF(ISNUMBER(Input!B11223),IF(AND(Input!B11223&gt;=20,Input!B11223&lt;=700),Input!B11223,""),"")</f>
        <v/>
      </c>
      <c r="C11223">
        <f>IF(B11223="","",INT(A11223))</f>
        <v/>
      </c>
      <c r="D11223">
        <f>IF(B11223="","",HOUR(A11223))</f>
        <v/>
      </c>
      <c r="E11223">
        <f>IF(B11223="","",IF(INPUT!$I$1="","",IF(C11223&lt;(INT(INPUT!$I$1)-INPUT!$I$2),"Off Meds",IF(C11223&lt;=(INT(INPUT!$I$1)+INPUT!$I$2),"Washout","On Meds"))))</f>
        <v/>
      </c>
      <c r="F11223">
        <f>IF(B11223="","",1.509*(LN(B11223)^1.084-5.381))</f>
        <v/>
      </c>
      <c r="G11223">
        <f>IF(F11223="","",IF(F11223&lt;0,10*F11223^2,0))</f>
        <v/>
      </c>
      <c r="H11223">
        <f>IF(F11223="","",IF(F11223&gt;0,10*F11223^2,0))</f>
        <v/>
      </c>
    </row>
    <row r="11224">
      <c r="A11224">
        <f>Input!A11224</f>
        <v/>
      </c>
      <c r="B11224">
        <f>IF(ISNUMBER(Input!B11224),IF(AND(Input!B11224&gt;=20,Input!B11224&lt;=700),Input!B11224,""),"")</f>
        <v/>
      </c>
      <c r="C11224">
        <f>IF(B11224="","",INT(A11224))</f>
        <v/>
      </c>
      <c r="D11224">
        <f>IF(B11224="","",HOUR(A11224))</f>
        <v/>
      </c>
      <c r="E11224">
        <f>IF(B11224="","",IF(INPUT!$I$1="","",IF(C11224&lt;(INT(INPUT!$I$1)-INPUT!$I$2),"Off Meds",IF(C11224&lt;=(INT(INPUT!$I$1)+INPUT!$I$2),"Washout","On Meds"))))</f>
        <v/>
      </c>
      <c r="F11224">
        <f>IF(B11224="","",1.509*(LN(B11224)^1.084-5.381))</f>
        <v/>
      </c>
      <c r="G11224">
        <f>IF(F11224="","",IF(F11224&lt;0,10*F11224^2,0))</f>
        <v/>
      </c>
      <c r="H11224">
        <f>IF(F11224="","",IF(F11224&gt;0,10*F11224^2,0))</f>
        <v/>
      </c>
    </row>
    <row r="11225">
      <c r="A11225">
        <f>Input!A11225</f>
        <v/>
      </c>
      <c r="B11225">
        <f>IF(ISNUMBER(Input!B11225),IF(AND(Input!B11225&gt;=20,Input!B11225&lt;=700),Input!B11225,""),"")</f>
        <v/>
      </c>
      <c r="C11225">
        <f>IF(B11225="","",INT(A11225))</f>
        <v/>
      </c>
      <c r="D11225">
        <f>IF(B11225="","",HOUR(A11225))</f>
        <v/>
      </c>
      <c r="E11225">
        <f>IF(B11225="","",IF(INPUT!$I$1="","",IF(C11225&lt;(INT(INPUT!$I$1)-INPUT!$I$2),"Off Meds",IF(C11225&lt;=(INT(INPUT!$I$1)+INPUT!$I$2),"Washout","On Meds"))))</f>
        <v/>
      </c>
      <c r="F11225">
        <f>IF(B11225="","",1.509*(LN(B11225)^1.084-5.381))</f>
        <v/>
      </c>
      <c r="G11225">
        <f>IF(F11225="","",IF(F11225&lt;0,10*F11225^2,0))</f>
        <v/>
      </c>
      <c r="H11225">
        <f>IF(F11225="","",IF(F11225&gt;0,10*F11225^2,0))</f>
        <v/>
      </c>
    </row>
    <row r="11226">
      <c r="A11226">
        <f>Input!A11226</f>
        <v/>
      </c>
      <c r="B11226">
        <f>IF(ISNUMBER(Input!B11226),IF(AND(Input!B11226&gt;=20,Input!B11226&lt;=700),Input!B11226,""),"")</f>
        <v/>
      </c>
      <c r="C11226">
        <f>IF(B11226="","",INT(A11226))</f>
        <v/>
      </c>
      <c r="D11226">
        <f>IF(B11226="","",HOUR(A11226))</f>
        <v/>
      </c>
      <c r="E11226">
        <f>IF(B11226="","",IF(INPUT!$I$1="","",IF(C11226&lt;(INT(INPUT!$I$1)-INPUT!$I$2),"Off Meds",IF(C11226&lt;=(INT(INPUT!$I$1)+INPUT!$I$2),"Washout","On Meds"))))</f>
        <v/>
      </c>
      <c r="F11226">
        <f>IF(B11226="","",1.509*(LN(B11226)^1.084-5.381))</f>
        <v/>
      </c>
      <c r="G11226">
        <f>IF(F11226="","",IF(F11226&lt;0,10*F11226^2,0))</f>
        <v/>
      </c>
      <c r="H11226">
        <f>IF(F11226="","",IF(F11226&gt;0,10*F11226^2,0))</f>
        <v/>
      </c>
    </row>
    <row r="11227">
      <c r="A11227">
        <f>Input!A11227</f>
        <v/>
      </c>
      <c r="B11227">
        <f>IF(ISNUMBER(Input!B11227),IF(AND(Input!B11227&gt;=20,Input!B11227&lt;=700),Input!B11227,""),"")</f>
        <v/>
      </c>
      <c r="C11227">
        <f>IF(B11227="","",INT(A11227))</f>
        <v/>
      </c>
      <c r="D11227">
        <f>IF(B11227="","",HOUR(A11227))</f>
        <v/>
      </c>
      <c r="E11227">
        <f>IF(B11227="","",IF(INPUT!$I$1="","",IF(C11227&lt;(INT(INPUT!$I$1)-INPUT!$I$2),"Off Meds",IF(C11227&lt;=(INT(INPUT!$I$1)+INPUT!$I$2),"Washout","On Meds"))))</f>
        <v/>
      </c>
      <c r="F11227">
        <f>IF(B11227="","",1.509*(LN(B11227)^1.084-5.381))</f>
        <v/>
      </c>
      <c r="G11227">
        <f>IF(F11227="","",IF(F11227&lt;0,10*F11227^2,0))</f>
        <v/>
      </c>
      <c r="H11227">
        <f>IF(F11227="","",IF(F11227&gt;0,10*F11227^2,0))</f>
        <v/>
      </c>
    </row>
    <row r="11228">
      <c r="A11228">
        <f>Input!A11228</f>
        <v/>
      </c>
      <c r="B11228">
        <f>IF(ISNUMBER(Input!B11228),IF(AND(Input!B11228&gt;=20,Input!B11228&lt;=700),Input!B11228,""),"")</f>
        <v/>
      </c>
      <c r="C11228">
        <f>IF(B11228="","",INT(A11228))</f>
        <v/>
      </c>
      <c r="D11228">
        <f>IF(B11228="","",HOUR(A11228))</f>
        <v/>
      </c>
      <c r="E11228">
        <f>IF(B11228="","",IF(INPUT!$I$1="","",IF(C11228&lt;(INT(INPUT!$I$1)-INPUT!$I$2),"Off Meds",IF(C11228&lt;=(INT(INPUT!$I$1)+INPUT!$I$2),"Washout","On Meds"))))</f>
        <v/>
      </c>
      <c r="F11228">
        <f>IF(B11228="","",1.509*(LN(B11228)^1.084-5.381))</f>
        <v/>
      </c>
      <c r="G11228">
        <f>IF(F11228="","",IF(F11228&lt;0,10*F11228^2,0))</f>
        <v/>
      </c>
      <c r="H11228">
        <f>IF(F11228="","",IF(F11228&gt;0,10*F11228^2,0))</f>
        <v/>
      </c>
    </row>
    <row r="11229">
      <c r="A11229">
        <f>Input!A11229</f>
        <v/>
      </c>
      <c r="B11229">
        <f>IF(ISNUMBER(Input!B11229),IF(AND(Input!B11229&gt;=20,Input!B11229&lt;=700),Input!B11229,""),"")</f>
        <v/>
      </c>
      <c r="C11229">
        <f>IF(B11229="","",INT(A11229))</f>
        <v/>
      </c>
      <c r="D11229">
        <f>IF(B11229="","",HOUR(A11229))</f>
        <v/>
      </c>
      <c r="E11229">
        <f>IF(B11229="","",IF(INPUT!$I$1="","",IF(C11229&lt;(INT(INPUT!$I$1)-INPUT!$I$2),"Off Meds",IF(C11229&lt;=(INT(INPUT!$I$1)+INPUT!$I$2),"Washout","On Meds"))))</f>
        <v/>
      </c>
      <c r="F11229">
        <f>IF(B11229="","",1.509*(LN(B11229)^1.084-5.381))</f>
        <v/>
      </c>
      <c r="G11229">
        <f>IF(F11229="","",IF(F11229&lt;0,10*F11229^2,0))</f>
        <v/>
      </c>
      <c r="H11229">
        <f>IF(F11229="","",IF(F11229&gt;0,10*F11229^2,0))</f>
        <v/>
      </c>
    </row>
    <row r="11230">
      <c r="A11230">
        <f>Input!A11230</f>
        <v/>
      </c>
      <c r="B11230">
        <f>IF(ISNUMBER(Input!B11230),IF(AND(Input!B11230&gt;=20,Input!B11230&lt;=700),Input!B11230,""),"")</f>
        <v/>
      </c>
      <c r="C11230">
        <f>IF(B11230="","",INT(A11230))</f>
        <v/>
      </c>
      <c r="D11230">
        <f>IF(B11230="","",HOUR(A11230))</f>
        <v/>
      </c>
      <c r="E11230">
        <f>IF(B11230="","",IF(INPUT!$I$1="","",IF(C11230&lt;(INT(INPUT!$I$1)-INPUT!$I$2),"Off Meds",IF(C11230&lt;=(INT(INPUT!$I$1)+INPUT!$I$2),"Washout","On Meds"))))</f>
        <v/>
      </c>
      <c r="F11230">
        <f>IF(B11230="","",1.509*(LN(B11230)^1.084-5.381))</f>
        <v/>
      </c>
      <c r="G11230">
        <f>IF(F11230="","",IF(F11230&lt;0,10*F11230^2,0))</f>
        <v/>
      </c>
      <c r="H11230">
        <f>IF(F11230="","",IF(F11230&gt;0,10*F11230^2,0))</f>
        <v/>
      </c>
    </row>
    <row r="11231">
      <c r="A11231">
        <f>Input!A11231</f>
        <v/>
      </c>
      <c r="B11231">
        <f>IF(ISNUMBER(Input!B11231),IF(AND(Input!B11231&gt;=20,Input!B11231&lt;=700),Input!B11231,""),"")</f>
        <v/>
      </c>
      <c r="C11231">
        <f>IF(B11231="","",INT(A11231))</f>
        <v/>
      </c>
      <c r="D11231">
        <f>IF(B11231="","",HOUR(A11231))</f>
        <v/>
      </c>
      <c r="E11231">
        <f>IF(B11231="","",IF(INPUT!$I$1="","",IF(C11231&lt;(INT(INPUT!$I$1)-INPUT!$I$2),"Off Meds",IF(C11231&lt;=(INT(INPUT!$I$1)+INPUT!$I$2),"Washout","On Meds"))))</f>
        <v/>
      </c>
      <c r="F11231">
        <f>IF(B11231="","",1.509*(LN(B11231)^1.084-5.381))</f>
        <v/>
      </c>
      <c r="G11231">
        <f>IF(F11231="","",IF(F11231&lt;0,10*F11231^2,0))</f>
        <v/>
      </c>
      <c r="H11231">
        <f>IF(F11231="","",IF(F11231&gt;0,10*F11231^2,0))</f>
        <v/>
      </c>
    </row>
    <row r="11232">
      <c r="A11232">
        <f>Input!A11232</f>
        <v/>
      </c>
      <c r="B11232">
        <f>IF(ISNUMBER(Input!B11232),IF(AND(Input!B11232&gt;=20,Input!B11232&lt;=700),Input!B11232,""),"")</f>
        <v/>
      </c>
      <c r="C11232">
        <f>IF(B11232="","",INT(A11232))</f>
        <v/>
      </c>
      <c r="D11232">
        <f>IF(B11232="","",HOUR(A11232))</f>
        <v/>
      </c>
      <c r="E11232">
        <f>IF(B11232="","",IF(INPUT!$I$1="","",IF(C11232&lt;(INT(INPUT!$I$1)-INPUT!$I$2),"Off Meds",IF(C11232&lt;=(INT(INPUT!$I$1)+INPUT!$I$2),"Washout","On Meds"))))</f>
        <v/>
      </c>
      <c r="F11232">
        <f>IF(B11232="","",1.509*(LN(B11232)^1.084-5.381))</f>
        <v/>
      </c>
      <c r="G11232">
        <f>IF(F11232="","",IF(F11232&lt;0,10*F11232^2,0))</f>
        <v/>
      </c>
      <c r="H11232">
        <f>IF(F11232="","",IF(F11232&gt;0,10*F11232^2,0))</f>
        <v/>
      </c>
    </row>
    <row r="11233">
      <c r="A11233">
        <f>Input!A11233</f>
        <v/>
      </c>
      <c r="B11233">
        <f>IF(ISNUMBER(Input!B11233),IF(AND(Input!B11233&gt;=20,Input!B11233&lt;=700),Input!B11233,""),"")</f>
        <v/>
      </c>
      <c r="C11233">
        <f>IF(B11233="","",INT(A11233))</f>
        <v/>
      </c>
      <c r="D11233">
        <f>IF(B11233="","",HOUR(A11233))</f>
        <v/>
      </c>
      <c r="E11233">
        <f>IF(B11233="","",IF(INPUT!$I$1="","",IF(C11233&lt;(INT(INPUT!$I$1)-INPUT!$I$2),"Off Meds",IF(C11233&lt;=(INT(INPUT!$I$1)+INPUT!$I$2),"Washout","On Meds"))))</f>
        <v/>
      </c>
      <c r="F11233">
        <f>IF(B11233="","",1.509*(LN(B11233)^1.084-5.381))</f>
        <v/>
      </c>
      <c r="G11233">
        <f>IF(F11233="","",IF(F11233&lt;0,10*F11233^2,0))</f>
        <v/>
      </c>
      <c r="H11233">
        <f>IF(F11233="","",IF(F11233&gt;0,10*F11233^2,0))</f>
        <v/>
      </c>
    </row>
    <row r="11234">
      <c r="A11234">
        <f>Input!A11234</f>
        <v/>
      </c>
      <c r="B11234">
        <f>IF(ISNUMBER(Input!B11234),IF(AND(Input!B11234&gt;=20,Input!B11234&lt;=700),Input!B11234,""),"")</f>
        <v/>
      </c>
      <c r="C11234">
        <f>IF(B11234="","",INT(A11234))</f>
        <v/>
      </c>
      <c r="D11234">
        <f>IF(B11234="","",HOUR(A11234))</f>
        <v/>
      </c>
      <c r="E11234">
        <f>IF(B11234="","",IF(INPUT!$I$1="","",IF(C11234&lt;(INT(INPUT!$I$1)-INPUT!$I$2),"Off Meds",IF(C11234&lt;=(INT(INPUT!$I$1)+INPUT!$I$2),"Washout","On Meds"))))</f>
        <v/>
      </c>
      <c r="F11234">
        <f>IF(B11234="","",1.509*(LN(B11234)^1.084-5.381))</f>
        <v/>
      </c>
      <c r="G11234">
        <f>IF(F11234="","",IF(F11234&lt;0,10*F11234^2,0))</f>
        <v/>
      </c>
      <c r="H11234">
        <f>IF(F11234="","",IF(F11234&gt;0,10*F11234^2,0))</f>
        <v/>
      </c>
    </row>
    <row r="11235">
      <c r="A11235">
        <f>Input!A11235</f>
        <v/>
      </c>
      <c r="B11235">
        <f>IF(ISNUMBER(Input!B11235),IF(AND(Input!B11235&gt;=20,Input!B11235&lt;=700),Input!B11235,""),"")</f>
        <v/>
      </c>
      <c r="C11235">
        <f>IF(B11235="","",INT(A11235))</f>
        <v/>
      </c>
      <c r="D11235">
        <f>IF(B11235="","",HOUR(A11235))</f>
        <v/>
      </c>
      <c r="E11235">
        <f>IF(B11235="","",IF(INPUT!$I$1="","",IF(C11235&lt;(INT(INPUT!$I$1)-INPUT!$I$2),"Off Meds",IF(C11235&lt;=(INT(INPUT!$I$1)+INPUT!$I$2),"Washout","On Meds"))))</f>
        <v/>
      </c>
      <c r="F11235">
        <f>IF(B11235="","",1.509*(LN(B11235)^1.084-5.381))</f>
        <v/>
      </c>
      <c r="G11235">
        <f>IF(F11235="","",IF(F11235&lt;0,10*F11235^2,0))</f>
        <v/>
      </c>
      <c r="H11235">
        <f>IF(F11235="","",IF(F11235&gt;0,10*F11235^2,0))</f>
        <v/>
      </c>
    </row>
    <row r="11236">
      <c r="A11236">
        <f>Input!A11236</f>
        <v/>
      </c>
      <c r="B11236">
        <f>IF(ISNUMBER(Input!B11236),IF(AND(Input!B11236&gt;=20,Input!B11236&lt;=700),Input!B11236,""),"")</f>
        <v/>
      </c>
      <c r="C11236">
        <f>IF(B11236="","",INT(A11236))</f>
        <v/>
      </c>
      <c r="D11236">
        <f>IF(B11236="","",HOUR(A11236))</f>
        <v/>
      </c>
      <c r="E11236">
        <f>IF(B11236="","",IF(INPUT!$I$1="","",IF(C11236&lt;(INT(INPUT!$I$1)-INPUT!$I$2),"Off Meds",IF(C11236&lt;=(INT(INPUT!$I$1)+INPUT!$I$2),"Washout","On Meds"))))</f>
        <v/>
      </c>
      <c r="F11236">
        <f>IF(B11236="","",1.509*(LN(B11236)^1.084-5.381))</f>
        <v/>
      </c>
      <c r="G11236">
        <f>IF(F11236="","",IF(F11236&lt;0,10*F11236^2,0))</f>
        <v/>
      </c>
      <c r="H11236">
        <f>IF(F11236="","",IF(F11236&gt;0,10*F11236^2,0))</f>
        <v/>
      </c>
    </row>
    <row r="11237">
      <c r="A11237">
        <f>Input!A11237</f>
        <v/>
      </c>
      <c r="B11237">
        <f>IF(ISNUMBER(Input!B11237),IF(AND(Input!B11237&gt;=20,Input!B11237&lt;=700),Input!B11237,""),"")</f>
        <v/>
      </c>
      <c r="C11237">
        <f>IF(B11237="","",INT(A11237))</f>
        <v/>
      </c>
      <c r="D11237">
        <f>IF(B11237="","",HOUR(A11237))</f>
        <v/>
      </c>
      <c r="E11237">
        <f>IF(B11237="","",IF(INPUT!$I$1="","",IF(C11237&lt;(INT(INPUT!$I$1)-INPUT!$I$2),"Off Meds",IF(C11237&lt;=(INT(INPUT!$I$1)+INPUT!$I$2),"Washout","On Meds"))))</f>
        <v/>
      </c>
      <c r="F11237">
        <f>IF(B11237="","",1.509*(LN(B11237)^1.084-5.381))</f>
        <v/>
      </c>
      <c r="G11237">
        <f>IF(F11237="","",IF(F11237&lt;0,10*F11237^2,0))</f>
        <v/>
      </c>
      <c r="H11237">
        <f>IF(F11237="","",IF(F11237&gt;0,10*F11237^2,0))</f>
        <v/>
      </c>
    </row>
    <row r="11238">
      <c r="A11238">
        <f>Input!A11238</f>
        <v/>
      </c>
      <c r="B11238">
        <f>IF(ISNUMBER(Input!B11238),IF(AND(Input!B11238&gt;=20,Input!B11238&lt;=700),Input!B11238,""),"")</f>
        <v/>
      </c>
      <c r="C11238">
        <f>IF(B11238="","",INT(A11238))</f>
        <v/>
      </c>
      <c r="D11238">
        <f>IF(B11238="","",HOUR(A11238))</f>
        <v/>
      </c>
      <c r="E11238">
        <f>IF(B11238="","",IF(INPUT!$I$1="","",IF(C11238&lt;(INT(INPUT!$I$1)-INPUT!$I$2),"Off Meds",IF(C11238&lt;=(INT(INPUT!$I$1)+INPUT!$I$2),"Washout","On Meds"))))</f>
        <v/>
      </c>
      <c r="F11238">
        <f>IF(B11238="","",1.509*(LN(B11238)^1.084-5.381))</f>
        <v/>
      </c>
      <c r="G11238">
        <f>IF(F11238="","",IF(F11238&lt;0,10*F11238^2,0))</f>
        <v/>
      </c>
      <c r="H11238">
        <f>IF(F11238="","",IF(F11238&gt;0,10*F11238^2,0))</f>
        <v/>
      </c>
    </row>
    <row r="11239">
      <c r="A11239">
        <f>Input!A11239</f>
        <v/>
      </c>
      <c r="B11239">
        <f>IF(ISNUMBER(Input!B11239),IF(AND(Input!B11239&gt;=20,Input!B11239&lt;=700),Input!B11239,""),"")</f>
        <v/>
      </c>
      <c r="C11239">
        <f>IF(B11239="","",INT(A11239))</f>
        <v/>
      </c>
      <c r="D11239">
        <f>IF(B11239="","",HOUR(A11239))</f>
        <v/>
      </c>
      <c r="E11239">
        <f>IF(B11239="","",IF(INPUT!$I$1="","",IF(C11239&lt;(INT(INPUT!$I$1)-INPUT!$I$2),"Off Meds",IF(C11239&lt;=(INT(INPUT!$I$1)+INPUT!$I$2),"Washout","On Meds"))))</f>
        <v/>
      </c>
      <c r="F11239">
        <f>IF(B11239="","",1.509*(LN(B11239)^1.084-5.381))</f>
        <v/>
      </c>
      <c r="G11239">
        <f>IF(F11239="","",IF(F11239&lt;0,10*F11239^2,0))</f>
        <v/>
      </c>
      <c r="H11239">
        <f>IF(F11239="","",IF(F11239&gt;0,10*F11239^2,0))</f>
        <v/>
      </c>
    </row>
    <row r="11240">
      <c r="A11240">
        <f>Input!A11240</f>
        <v/>
      </c>
      <c r="B11240">
        <f>IF(ISNUMBER(Input!B11240),IF(AND(Input!B11240&gt;=20,Input!B11240&lt;=700),Input!B11240,""),"")</f>
        <v/>
      </c>
      <c r="C11240">
        <f>IF(B11240="","",INT(A11240))</f>
        <v/>
      </c>
      <c r="D11240">
        <f>IF(B11240="","",HOUR(A11240))</f>
        <v/>
      </c>
      <c r="E11240">
        <f>IF(B11240="","",IF(INPUT!$I$1="","",IF(C11240&lt;(INT(INPUT!$I$1)-INPUT!$I$2),"Off Meds",IF(C11240&lt;=(INT(INPUT!$I$1)+INPUT!$I$2),"Washout","On Meds"))))</f>
        <v/>
      </c>
      <c r="F11240">
        <f>IF(B11240="","",1.509*(LN(B11240)^1.084-5.381))</f>
        <v/>
      </c>
      <c r="G11240">
        <f>IF(F11240="","",IF(F11240&lt;0,10*F11240^2,0))</f>
        <v/>
      </c>
      <c r="H11240">
        <f>IF(F11240="","",IF(F11240&gt;0,10*F11240^2,0))</f>
        <v/>
      </c>
    </row>
    <row r="11241">
      <c r="A11241">
        <f>Input!A11241</f>
        <v/>
      </c>
      <c r="B11241">
        <f>IF(ISNUMBER(Input!B11241),IF(AND(Input!B11241&gt;=20,Input!B11241&lt;=700),Input!B11241,""),"")</f>
        <v/>
      </c>
      <c r="C11241">
        <f>IF(B11241="","",INT(A11241))</f>
        <v/>
      </c>
      <c r="D11241">
        <f>IF(B11241="","",HOUR(A11241))</f>
        <v/>
      </c>
      <c r="E11241">
        <f>IF(B11241="","",IF(INPUT!$I$1="","",IF(C11241&lt;(INT(INPUT!$I$1)-INPUT!$I$2),"Off Meds",IF(C11241&lt;=(INT(INPUT!$I$1)+INPUT!$I$2),"Washout","On Meds"))))</f>
        <v/>
      </c>
      <c r="F11241">
        <f>IF(B11241="","",1.509*(LN(B11241)^1.084-5.381))</f>
        <v/>
      </c>
      <c r="G11241">
        <f>IF(F11241="","",IF(F11241&lt;0,10*F11241^2,0))</f>
        <v/>
      </c>
      <c r="H11241">
        <f>IF(F11241="","",IF(F11241&gt;0,10*F11241^2,0))</f>
        <v/>
      </c>
    </row>
    <row r="11242">
      <c r="A11242">
        <f>Input!A11242</f>
        <v/>
      </c>
      <c r="B11242">
        <f>IF(ISNUMBER(Input!B11242),IF(AND(Input!B11242&gt;=20,Input!B11242&lt;=700),Input!B11242,""),"")</f>
        <v/>
      </c>
      <c r="C11242">
        <f>IF(B11242="","",INT(A11242))</f>
        <v/>
      </c>
      <c r="D11242">
        <f>IF(B11242="","",HOUR(A11242))</f>
        <v/>
      </c>
      <c r="E11242">
        <f>IF(B11242="","",IF(INPUT!$I$1="","",IF(C11242&lt;(INT(INPUT!$I$1)-INPUT!$I$2),"Off Meds",IF(C11242&lt;=(INT(INPUT!$I$1)+INPUT!$I$2),"Washout","On Meds"))))</f>
        <v/>
      </c>
      <c r="F11242">
        <f>IF(B11242="","",1.509*(LN(B11242)^1.084-5.381))</f>
        <v/>
      </c>
      <c r="G11242">
        <f>IF(F11242="","",IF(F11242&lt;0,10*F11242^2,0))</f>
        <v/>
      </c>
      <c r="H11242">
        <f>IF(F11242="","",IF(F11242&gt;0,10*F11242^2,0))</f>
        <v/>
      </c>
    </row>
    <row r="11243">
      <c r="A11243">
        <f>Input!A11243</f>
        <v/>
      </c>
      <c r="B11243">
        <f>IF(ISNUMBER(Input!B11243),IF(AND(Input!B11243&gt;=20,Input!B11243&lt;=700),Input!B11243,""),"")</f>
        <v/>
      </c>
      <c r="C11243">
        <f>IF(B11243="","",INT(A11243))</f>
        <v/>
      </c>
      <c r="D11243">
        <f>IF(B11243="","",HOUR(A11243))</f>
        <v/>
      </c>
      <c r="E11243">
        <f>IF(B11243="","",IF(INPUT!$I$1="","",IF(C11243&lt;(INT(INPUT!$I$1)-INPUT!$I$2),"Off Meds",IF(C11243&lt;=(INT(INPUT!$I$1)+INPUT!$I$2),"Washout","On Meds"))))</f>
        <v/>
      </c>
      <c r="F11243">
        <f>IF(B11243="","",1.509*(LN(B11243)^1.084-5.381))</f>
        <v/>
      </c>
      <c r="G11243">
        <f>IF(F11243="","",IF(F11243&lt;0,10*F11243^2,0))</f>
        <v/>
      </c>
      <c r="H11243">
        <f>IF(F11243="","",IF(F11243&gt;0,10*F11243^2,0))</f>
        <v/>
      </c>
    </row>
    <row r="11244">
      <c r="A11244">
        <f>Input!A11244</f>
        <v/>
      </c>
      <c r="B11244">
        <f>IF(ISNUMBER(Input!B11244),IF(AND(Input!B11244&gt;=20,Input!B11244&lt;=700),Input!B11244,""),"")</f>
        <v/>
      </c>
      <c r="C11244">
        <f>IF(B11244="","",INT(A11244))</f>
        <v/>
      </c>
      <c r="D11244">
        <f>IF(B11244="","",HOUR(A11244))</f>
        <v/>
      </c>
      <c r="E11244">
        <f>IF(B11244="","",IF(INPUT!$I$1="","",IF(C11244&lt;(INT(INPUT!$I$1)-INPUT!$I$2),"Off Meds",IF(C11244&lt;=(INT(INPUT!$I$1)+INPUT!$I$2),"Washout","On Meds"))))</f>
        <v/>
      </c>
      <c r="F11244">
        <f>IF(B11244="","",1.509*(LN(B11244)^1.084-5.381))</f>
        <v/>
      </c>
      <c r="G11244">
        <f>IF(F11244="","",IF(F11244&lt;0,10*F11244^2,0))</f>
        <v/>
      </c>
      <c r="H11244">
        <f>IF(F11244="","",IF(F11244&gt;0,10*F11244^2,0))</f>
        <v/>
      </c>
    </row>
    <row r="11245">
      <c r="A11245">
        <f>Input!A11245</f>
        <v/>
      </c>
      <c r="B11245">
        <f>IF(ISNUMBER(Input!B11245),IF(AND(Input!B11245&gt;=20,Input!B11245&lt;=700),Input!B11245,""),"")</f>
        <v/>
      </c>
      <c r="C11245">
        <f>IF(B11245="","",INT(A11245))</f>
        <v/>
      </c>
      <c r="D11245">
        <f>IF(B11245="","",HOUR(A11245))</f>
        <v/>
      </c>
      <c r="E11245">
        <f>IF(B11245="","",IF(INPUT!$I$1="","",IF(C11245&lt;(INT(INPUT!$I$1)-INPUT!$I$2),"Off Meds",IF(C11245&lt;=(INT(INPUT!$I$1)+INPUT!$I$2),"Washout","On Meds"))))</f>
        <v/>
      </c>
      <c r="F11245">
        <f>IF(B11245="","",1.509*(LN(B11245)^1.084-5.381))</f>
        <v/>
      </c>
      <c r="G11245">
        <f>IF(F11245="","",IF(F11245&lt;0,10*F11245^2,0))</f>
        <v/>
      </c>
      <c r="H11245">
        <f>IF(F11245="","",IF(F11245&gt;0,10*F11245^2,0))</f>
        <v/>
      </c>
    </row>
    <row r="11246">
      <c r="A11246">
        <f>Input!A11246</f>
        <v/>
      </c>
      <c r="B11246">
        <f>IF(ISNUMBER(Input!B11246),IF(AND(Input!B11246&gt;=20,Input!B11246&lt;=700),Input!B11246,""),"")</f>
        <v/>
      </c>
      <c r="C11246">
        <f>IF(B11246="","",INT(A11246))</f>
        <v/>
      </c>
      <c r="D11246">
        <f>IF(B11246="","",HOUR(A11246))</f>
        <v/>
      </c>
      <c r="E11246">
        <f>IF(B11246="","",IF(INPUT!$I$1="","",IF(C11246&lt;(INT(INPUT!$I$1)-INPUT!$I$2),"Off Meds",IF(C11246&lt;=(INT(INPUT!$I$1)+INPUT!$I$2),"Washout","On Meds"))))</f>
        <v/>
      </c>
      <c r="F11246">
        <f>IF(B11246="","",1.509*(LN(B11246)^1.084-5.381))</f>
        <v/>
      </c>
      <c r="G11246">
        <f>IF(F11246="","",IF(F11246&lt;0,10*F11246^2,0))</f>
        <v/>
      </c>
      <c r="H11246">
        <f>IF(F11246="","",IF(F11246&gt;0,10*F11246^2,0))</f>
        <v/>
      </c>
    </row>
    <row r="11247">
      <c r="A11247">
        <f>Input!A11247</f>
        <v/>
      </c>
      <c r="B11247">
        <f>IF(ISNUMBER(Input!B11247),IF(AND(Input!B11247&gt;=20,Input!B11247&lt;=700),Input!B11247,""),"")</f>
        <v/>
      </c>
      <c r="C11247">
        <f>IF(B11247="","",INT(A11247))</f>
        <v/>
      </c>
      <c r="D11247">
        <f>IF(B11247="","",HOUR(A11247))</f>
        <v/>
      </c>
      <c r="E11247">
        <f>IF(B11247="","",IF(INPUT!$I$1="","",IF(C11247&lt;(INT(INPUT!$I$1)-INPUT!$I$2),"Off Meds",IF(C11247&lt;=(INT(INPUT!$I$1)+INPUT!$I$2),"Washout","On Meds"))))</f>
        <v/>
      </c>
      <c r="F11247">
        <f>IF(B11247="","",1.509*(LN(B11247)^1.084-5.381))</f>
        <v/>
      </c>
      <c r="G11247">
        <f>IF(F11247="","",IF(F11247&lt;0,10*F11247^2,0))</f>
        <v/>
      </c>
      <c r="H11247">
        <f>IF(F11247="","",IF(F11247&gt;0,10*F11247^2,0))</f>
        <v/>
      </c>
    </row>
    <row r="11248">
      <c r="A11248">
        <f>Input!A11248</f>
        <v/>
      </c>
      <c r="B11248">
        <f>IF(ISNUMBER(Input!B11248),IF(AND(Input!B11248&gt;=20,Input!B11248&lt;=700),Input!B11248,""),"")</f>
        <v/>
      </c>
      <c r="C11248">
        <f>IF(B11248="","",INT(A11248))</f>
        <v/>
      </c>
      <c r="D11248">
        <f>IF(B11248="","",HOUR(A11248))</f>
        <v/>
      </c>
      <c r="E11248">
        <f>IF(B11248="","",IF(INPUT!$I$1="","",IF(C11248&lt;(INT(INPUT!$I$1)-INPUT!$I$2),"Off Meds",IF(C11248&lt;=(INT(INPUT!$I$1)+INPUT!$I$2),"Washout","On Meds"))))</f>
        <v/>
      </c>
      <c r="F11248">
        <f>IF(B11248="","",1.509*(LN(B11248)^1.084-5.381))</f>
        <v/>
      </c>
      <c r="G11248">
        <f>IF(F11248="","",IF(F11248&lt;0,10*F11248^2,0))</f>
        <v/>
      </c>
      <c r="H11248">
        <f>IF(F11248="","",IF(F11248&gt;0,10*F11248^2,0))</f>
        <v/>
      </c>
    </row>
    <row r="11249">
      <c r="A11249">
        <f>Input!A11249</f>
        <v/>
      </c>
      <c r="B11249">
        <f>IF(ISNUMBER(Input!B11249),IF(AND(Input!B11249&gt;=20,Input!B11249&lt;=700),Input!B11249,""),"")</f>
        <v/>
      </c>
      <c r="C11249">
        <f>IF(B11249="","",INT(A11249))</f>
        <v/>
      </c>
      <c r="D11249">
        <f>IF(B11249="","",HOUR(A11249))</f>
        <v/>
      </c>
      <c r="E11249">
        <f>IF(B11249="","",IF(INPUT!$I$1="","",IF(C11249&lt;(INT(INPUT!$I$1)-INPUT!$I$2),"Off Meds",IF(C11249&lt;=(INT(INPUT!$I$1)+INPUT!$I$2),"Washout","On Meds"))))</f>
        <v/>
      </c>
      <c r="F11249">
        <f>IF(B11249="","",1.509*(LN(B11249)^1.084-5.381))</f>
        <v/>
      </c>
      <c r="G11249">
        <f>IF(F11249="","",IF(F11249&lt;0,10*F11249^2,0))</f>
        <v/>
      </c>
      <c r="H11249">
        <f>IF(F11249="","",IF(F11249&gt;0,10*F11249^2,0))</f>
        <v/>
      </c>
    </row>
    <row r="11250">
      <c r="A11250">
        <f>Input!A11250</f>
        <v/>
      </c>
      <c r="B11250">
        <f>IF(ISNUMBER(Input!B11250),IF(AND(Input!B11250&gt;=20,Input!B11250&lt;=700),Input!B11250,""),"")</f>
        <v/>
      </c>
      <c r="C11250">
        <f>IF(B11250="","",INT(A11250))</f>
        <v/>
      </c>
      <c r="D11250">
        <f>IF(B11250="","",HOUR(A11250))</f>
        <v/>
      </c>
      <c r="E11250">
        <f>IF(B11250="","",IF(INPUT!$I$1="","",IF(C11250&lt;(INT(INPUT!$I$1)-INPUT!$I$2),"Off Meds",IF(C11250&lt;=(INT(INPUT!$I$1)+INPUT!$I$2),"Washout","On Meds"))))</f>
        <v/>
      </c>
      <c r="F11250">
        <f>IF(B11250="","",1.509*(LN(B11250)^1.084-5.381))</f>
        <v/>
      </c>
      <c r="G11250">
        <f>IF(F11250="","",IF(F11250&lt;0,10*F11250^2,0))</f>
        <v/>
      </c>
      <c r="H11250">
        <f>IF(F11250="","",IF(F11250&gt;0,10*F11250^2,0))</f>
        <v/>
      </c>
    </row>
    <row r="11251">
      <c r="A11251">
        <f>Input!A11251</f>
        <v/>
      </c>
      <c r="B11251">
        <f>IF(ISNUMBER(Input!B11251),IF(AND(Input!B11251&gt;=20,Input!B11251&lt;=700),Input!B11251,""),"")</f>
        <v/>
      </c>
      <c r="C11251">
        <f>IF(B11251="","",INT(A11251))</f>
        <v/>
      </c>
      <c r="D11251">
        <f>IF(B11251="","",HOUR(A11251))</f>
        <v/>
      </c>
      <c r="E11251">
        <f>IF(B11251="","",IF(INPUT!$I$1="","",IF(C11251&lt;(INT(INPUT!$I$1)-INPUT!$I$2),"Off Meds",IF(C11251&lt;=(INT(INPUT!$I$1)+INPUT!$I$2),"Washout","On Meds"))))</f>
        <v/>
      </c>
      <c r="F11251">
        <f>IF(B11251="","",1.509*(LN(B11251)^1.084-5.381))</f>
        <v/>
      </c>
      <c r="G11251">
        <f>IF(F11251="","",IF(F11251&lt;0,10*F11251^2,0))</f>
        <v/>
      </c>
      <c r="H11251">
        <f>IF(F11251="","",IF(F11251&gt;0,10*F11251^2,0))</f>
        <v/>
      </c>
    </row>
    <row r="11252">
      <c r="A11252">
        <f>Input!A11252</f>
        <v/>
      </c>
      <c r="B11252">
        <f>IF(ISNUMBER(Input!B11252),IF(AND(Input!B11252&gt;=20,Input!B11252&lt;=700),Input!B11252,""),"")</f>
        <v/>
      </c>
      <c r="C11252">
        <f>IF(B11252="","",INT(A11252))</f>
        <v/>
      </c>
      <c r="D11252">
        <f>IF(B11252="","",HOUR(A11252))</f>
        <v/>
      </c>
      <c r="E11252">
        <f>IF(B11252="","",IF(INPUT!$I$1="","",IF(C11252&lt;(INT(INPUT!$I$1)-INPUT!$I$2),"Off Meds",IF(C11252&lt;=(INT(INPUT!$I$1)+INPUT!$I$2),"Washout","On Meds"))))</f>
        <v/>
      </c>
      <c r="F11252">
        <f>IF(B11252="","",1.509*(LN(B11252)^1.084-5.381))</f>
        <v/>
      </c>
      <c r="G11252">
        <f>IF(F11252="","",IF(F11252&lt;0,10*F11252^2,0))</f>
        <v/>
      </c>
      <c r="H11252">
        <f>IF(F11252="","",IF(F11252&gt;0,10*F11252^2,0))</f>
        <v/>
      </c>
    </row>
    <row r="11253">
      <c r="A11253">
        <f>Input!A11253</f>
        <v/>
      </c>
      <c r="B11253">
        <f>IF(ISNUMBER(Input!B11253),IF(AND(Input!B11253&gt;=20,Input!B11253&lt;=700),Input!B11253,""),"")</f>
        <v/>
      </c>
      <c r="C11253">
        <f>IF(B11253="","",INT(A11253))</f>
        <v/>
      </c>
      <c r="D11253">
        <f>IF(B11253="","",HOUR(A11253))</f>
        <v/>
      </c>
      <c r="E11253">
        <f>IF(B11253="","",IF(INPUT!$I$1="","",IF(C11253&lt;(INT(INPUT!$I$1)-INPUT!$I$2),"Off Meds",IF(C11253&lt;=(INT(INPUT!$I$1)+INPUT!$I$2),"Washout","On Meds"))))</f>
        <v/>
      </c>
      <c r="F11253">
        <f>IF(B11253="","",1.509*(LN(B11253)^1.084-5.381))</f>
        <v/>
      </c>
      <c r="G11253">
        <f>IF(F11253="","",IF(F11253&lt;0,10*F11253^2,0))</f>
        <v/>
      </c>
      <c r="H11253">
        <f>IF(F11253="","",IF(F11253&gt;0,10*F11253^2,0))</f>
        <v/>
      </c>
    </row>
    <row r="11254">
      <c r="A11254">
        <f>Input!A11254</f>
        <v/>
      </c>
      <c r="B11254">
        <f>IF(ISNUMBER(Input!B11254),IF(AND(Input!B11254&gt;=20,Input!B11254&lt;=700),Input!B11254,""),"")</f>
        <v/>
      </c>
      <c r="C11254">
        <f>IF(B11254="","",INT(A11254))</f>
        <v/>
      </c>
      <c r="D11254">
        <f>IF(B11254="","",HOUR(A11254))</f>
        <v/>
      </c>
      <c r="E11254">
        <f>IF(B11254="","",IF(INPUT!$I$1="","",IF(C11254&lt;(INT(INPUT!$I$1)-INPUT!$I$2),"Off Meds",IF(C11254&lt;=(INT(INPUT!$I$1)+INPUT!$I$2),"Washout","On Meds"))))</f>
        <v/>
      </c>
      <c r="F11254">
        <f>IF(B11254="","",1.509*(LN(B11254)^1.084-5.381))</f>
        <v/>
      </c>
      <c r="G11254">
        <f>IF(F11254="","",IF(F11254&lt;0,10*F11254^2,0))</f>
        <v/>
      </c>
      <c r="H11254">
        <f>IF(F11254="","",IF(F11254&gt;0,10*F11254^2,0))</f>
        <v/>
      </c>
    </row>
    <row r="11255">
      <c r="A11255">
        <f>Input!A11255</f>
        <v/>
      </c>
      <c r="B11255">
        <f>IF(ISNUMBER(Input!B11255),IF(AND(Input!B11255&gt;=20,Input!B11255&lt;=700),Input!B11255,""),"")</f>
        <v/>
      </c>
      <c r="C11255">
        <f>IF(B11255="","",INT(A11255))</f>
        <v/>
      </c>
      <c r="D11255">
        <f>IF(B11255="","",HOUR(A11255))</f>
        <v/>
      </c>
      <c r="E11255">
        <f>IF(B11255="","",IF(INPUT!$I$1="","",IF(C11255&lt;(INT(INPUT!$I$1)-INPUT!$I$2),"Off Meds",IF(C11255&lt;=(INT(INPUT!$I$1)+INPUT!$I$2),"Washout","On Meds"))))</f>
        <v/>
      </c>
      <c r="F11255">
        <f>IF(B11255="","",1.509*(LN(B11255)^1.084-5.381))</f>
        <v/>
      </c>
      <c r="G11255">
        <f>IF(F11255="","",IF(F11255&lt;0,10*F11255^2,0))</f>
        <v/>
      </c>
      <c r="H11255">
        <f>IF(F11255="","",IF(F11255&gt;0,10*F11255^2,0))</f>
        <v/>
      </c>
    </row>
    <row r="11256">
      <c r="A11256">
        <f>Input!A11256</f>
        <v/>
      </c>
      <c r="B11256">
        <f>IF(ISNUMBER(Input!B11256),IF(AND(Input!B11256&gt;=20,Input!B11256&lt;=700),Input!B11256,""),"")</f>
        <v/>
      </c>
      <c r="C11256">
        <f>IF(B11256="","",INT(A11256))</f>
        <v/>
      </c>
      <c r="D11256">
        <f>IF(B11256="","",HOUR(A11256))</f>
        <v/>
      </c>
      <c r="E11256">
        <f>IF(B11256="","",IF(INPUT!$I$1="","",IF(C11256&lt;(INT(INPUT!$I$1)-INPUT!$I$2),"Off Meds",IF(C11256&lt;=(INT(INPUT!$I$1)+INPUT!$I$2),"Washout","On Meds"))))</f>
        <v/>
      </c>
      <c r="F11256">
        <f>IF(B11256="","",1.509*(LN(B11256)^1.084-5.381))</f>
        <v/>
      </c>
      <c r="G11256">
        <f>IF(F11256="","",IF(F11256&lt;0,10*F11256^2,0))</f>
        <v/>
      </c>
      <c r="H11256">
        <f>IF(F11256="","",IF(F11256&gt;0,10*F11256^2,0))</f>
        <v/>
      </c>
    </row>
    <row r="11257">
      <c r="A11257">
        <f>Input!A11257</f>
        <v/>
      </c>
      <c r="B11257">
        <f>IF(ISNUMBER(Input!B11257),IF(AND(Input!B11257&gt;=20,Input!B11257&lt;=700),Input!B11257,""),"")</f>
        <v/>
      </c>
      <c r="C11257">
        <f>IF(B11257="","",INT(A11257))</f>
        <v/>
      </c>
      <c r="D11257">
        <f>IF(B11257="","",HOUR(A11257))</f>
        <v/>
      </c>
      <c r="E11257">
        <f>IF(B11257="","",IF(INPUT!$I$1="","",IF(C11257&lt;(INT(INPUT!$I$1)-INPUT!$I$2),"Off Meds",IF(C11257&lt;=(INT(INPUT!$I$1)+INPUT!$I$2),"Washout","On Meds"))))</f>
        <v/>
      </c>
      <c r="F11257">
        <f>IF(B11257="","",1.509*(LN(B11257)^1.084-5.381))</f>
        <v/>
      </c>
      <c r="G11257">
        <f>IF(F11257="","",IF(F11257&lt;0,10*F11257^2,0))</f>
        <v/>
      </c>
      <c r="H11257">
        <f>IF(F11257="","",IF(F11257&gt;0,10*F11257^2,0))</f>
        <v/>
      </c>
    </row>
    <row r="11258">
      <c r="A11258">
        <f>Input!A11258</f>
        <v/>
      </c>
      <c r="B11258">
        <f>IF(ISNUMBER(Input!B11258),IF(AND(Input!B11258&gt;=20,Input!B11258&lt;=700),Input!B11258,""),"")</f>
        <v/>
      </c>
      <c r="C11258">
        <f>IF(B11258="","",INT(A11258))</f>
        <v/>
      </c>
      <c r="D11258">
        <f>IF(B11258="","",HOUR(A11258))</f>
        <v/>
      </c>
      <c r="E11258">
        <f>IF(B11258="","",IF(INPUT!$I$1="","",IF(C11258&lt;(INT(INPUT!$I$1)-INPUT!$I$2),"Off Meds",IF(C11258&lt;=(INT(INPUT!$I$1)+INPUT!$I$2),"Washout","On Meds"))))</f>
        <v/>
      </c>
      <c r="F11258">
        <f>IF(B11258="","",1.509*(LN(B11258)^1.084-5.381))</f>
        <v/>
      </c>
      <c r="G11258">
        <f>IF(F11258="","",IF(F11258&lt;0,10*F11258^2,0))</f>
        <v/>
      </c>
      <c r="H11258">
        <f>IF(F11258="","",IF(F11258&gt;0,10*F11258^2,0))</f>
        <v/>
      </c>
    </row>
    <row r="11259">
      <c r="A11259">
        <f>Input!A11259</f>
        <v/>
      </c>
      <c r="B11259">
        <f>IF(ISNUMBER(Input!B11259),IF(AND(Input!B11259&gt;=20,Input!B11259&lt;=700),Input!B11259,""),"")</f>
        <v/>
      </c>
      <c r="C11259">
        <f>IF(B11259="","",INT(A11259))</f>
        <v/>
      </c>
      <c r="D11259">
        <f>IF(B11259="","",HOUR(A11259))</f>
        <v/>
      </c>
      <c r="E11259">
        <f>IF(B11259="","",IF(INPUT!$I$1="","",IF(C11259&lt;(INT(INPUT!$I$1)-INPUT!$I$2),"Off Meds",IF(C11259&lt;=(INT(INPUT!$I$1)+INPUT!$I$2),"Washout","On Meds"))))</f>
        <v/>
      </c>
      <c r="F11259">
        <f>IF(B11259="","",1.509*(LN(B11259)^1.084-5.381))</f>
        <v/>
      </c>
      <c r="G11259">
        <f>IF(F11259="","",IF(F11259&lt;0,10*F11259^2,0))</f>
        <v/>
      </c>
      <c r="H11259">
        <f>IF(F11259="","",IF(F11259&gt;0,10*F11259^2,0))</f>
        <v/>
      </c>
    </row>
    <row r="11260">
      <c r="A11260">
        <f>Input!A11260</f>
        <v/>
      </c>
      <c r="B11260">
        <f>IF(ISNUMBER(Input!B11260),IF(AND(Input!B11260&gt;=20,Input!B11260&lt;=700),Input!B11260,""),"")</f>
        <v/>
      </c>
      <c r="C11260">
        <f>IF(B11260="","",INT(A11260))</f>
        <v/>
      </c>
      <c r="D11260">
        <f>IF(B11260="","",HOUR(A11260))</f>
        <v/>
      </c>
      <c r="E11260">
        <f>IF(B11260="","",IF(INPUT!$I$1="","",IF(C11260&lt;(INT(INPUT!$I$1)-INPUT!$I$2),"Off Meds",IF(C11260&lt;=(INT(INPUT!$I$1)+INPUT!$I$2),"Washout","On Meds"))))</f>
        <v/>
      </c>
      <c r="F11260">
        <f>IF(B11260="","",1.509*(LN(B11260)^1.084-5.381))</f>
        <v/>
      </c>
      <c r="G11260">
        <f>IF(F11260="","",IF(F11260&lt;0,10*F11260^2,0))</f>
        <v/>
      </c>
      <c r="H11260">
        <f>IF(F11260="","",IF(F11260&gt;0,10*F11260^2,0))</f>
        <v/>
      </c>
    </row>
    <row r="11261">
      <c r="A11261">
        <f>Input!A11261</f>
        <v/>
      </c>
      <c r="B11261">
        <f>IF(ISNUMBER(Input!B11261),IF(AND(Input!B11261&gt;=20,Input!B11261&lt;=700),Input!B11261,""),"")</f>
        <v/>
      </c>
      <c r="C11261">
        <f>IF(B11261="","",INT(A11261))</f>
        <v/>
      </c>
      <c r="D11261">
        <f>IF(B11261="","",HOUR(A11261))</f>
        <v/>
      </c>
      <c r="E11261">
        <f>IF(B11261="","",IF(INPUT!$I$1="","",IF(C11261&lt;(INT(INPUT!$I$1)-INPUT!$I$2),"Off Meds",IF(C11261&lt;=(INT(INPUT!$I$1)+INPUT!$I$2),"Washout","On Meds"))))</f>
        <v/>
      </c>
      <c r="F11261">
        <f>IF(B11261="","",1.509*(LN(B11261)^1.084-5.381))</f>
        <v/>
      </c>
      <c r="G11261">
        <f>IF(F11261="","",IF(F11261&lt;0,10*F11261^2,0))</f>
        <v/>
      </c>
      <c r="H11261">
        <f>IF(F11261="","",IF(F11261&gt;0,10*F11261^2,0))</f>
        <v/>
      </c>
    </row>
    <row r="11262">
      <c r="A11262">
        <f>Input!A11262</f>
        <v/>
      </c>
      <c r="B11262">
        <f>IF(ISNUMBER(Input!B11262),IF(AND(Input!B11262&gt;=20,Input!B11262&lt;=700),Input!B11262,""),"")</f>
        <v/>
      </c>
      <c r="C11262">
        <f>IF(B11262="","",INT(A11262))</f>
        <v/>
      </c>
      <c r="D11262">
        <f>IF(B11262="","",HOUR(A11262))</f>
        <v/>
      </c>
      <c r="E11262">
        <f>IF(B11262="","",IF(INPUT!$I$1="","",IF(C11262&lt;(INT(INPUT!$I$1)-INPUT!$I$2),"Off Meds",IF(C11262&lt;=(INT(INPUT!$I$1)+INPUT!$I$2),"Washout","On Meds"))))</f>
        <v/>
      </c>
      <c r="F11262">
        <f>IF(B11262="","",1.509*(LN(B11262)^1.084-5.381))</f>
        <v/>
      </c>
      <c r="G11262">
        <f>IF(F11262="","",IF(F11262&lt;0,10*F11262^2,0))</f>
        <v/>
      </c>
      <c r="H11262">
        <f>IF(F11262="","",IF(F11262&gt;0,10*F11262^2,0))</f>
        <v/>
      </c>
    </row>
    <row r="11263">
      <c r="A11263">
        <f>Input!A11263</f>
        <v/>
      </c>
      <c r="B11263">
        <f>IF(ISNUMBER(Input!B11263),IF(AND(Input!B11263&gt;=20,Input!B11263&lt;=700),Input!B11263,""),"")</f>
        <v/>
      </c>
      <c r="C11263">
        <f>IF(B11263="","",INT(A11263))</f>
        <v/>
      </c>
      <c r="D11263">
        <f>IF(B11263="","",HOUR(A11263))</f>
        <v/>
      </c>
      <c r="E11263">
        <f>IF(B11263="","",IF(INPUT!$I$1="","",IF(C11263&lt;(INT(INPUT!$I$1)-INPUT!$I$2),"Off Meds",IF(C11263&lt;=(INT(INPUT!$I$1)+INPUT!$I$2),"Washout","On Meds"))))</f>
        <v/>
      </c>
      <c r="F11263">
        <f>IF(B11263="","",1.509*(LN(B11263)^1.084-5.381))</f>
        <v/>
      </c>
      <c r="G11263">
        <f>IF(F11263="","",IF(F11263&lt;0,10*F11263^2,0))</f>
        <v/>
      </c>
      <c r="H11263">
        <f>IF(F11263="","",IF(F11263&gt;0,10*F11263^2,0))</f>
        <v/>
      </c>
    </row>
    <row r="11264">
      <c r="A11264">
        <f>Input!A11264</f>
        <v/>
      </c>
      <c r="B11264">
        <f>IF(ISNUMBER(Input!B11264),IF(AND(Input!B11264&gt;=20,Input!B11264&lt;=700),Input!B11264,""),"")</f>
        <v/>
      </c>
      <c r="C11264">
        <f>IF(B11264="","",INT(A11264))</f>
        <v/>
      </c>
      <c r="D11264">
        <f>IF(B11264="","",HOUR(A11264))</f>
        <v/>
      </c>
      <c r="E11264">
        <f>IF(B11264="","",IF(INPUT!$I$1="","",IF(C11264&lt;(INT(INPUT!$I$1)-INPUT!$I$2),"Off Meds",IF(C11264&lt;=(INT(INPUT!$I$1)+INPUT!$I$2),"Washout","On Meds"))))</f>
        <v/>
      </c>
      <c r="F11264">
        <f>IF(B11264="","",1.509*(LN(B11264)^1.084-5.381))</f>
        <v/>
      </c>
      <c r="G11264">
        <f>IF(F11264="","",IF(F11264&lt;0,10*F11264^2,0))</f>
        <v/>
      </c>
      <c r="H11264">
        <f>IF(F11264="","",IF(F11264&gt;0,10*F11264^2,0))</f>
        <v/>
      </c>
    </row>
    <row r="11265">
      <c r="A11265">
        <f>Input!A11265</f>
        <v/>
      </c>
      <c r="B11265">
        <f>IF(ISNUMBER(Input!B11265),IF(AND(Input!B11265&gt;=20,Input!B11265&lt;=700),Input!B11265,""),"")</f>
        <v/>
      </c>
      <c r="C11265">
        <f>IF(B11265="","",INT(A11265))</f>
        <v/>
      </c>
      <c r="D11265">
        <f>IF(B11265="","",HOUR(A11265))</f>
        <v/>
      </c>
      <c r="E11265">
        <f>IF(B11265="","",IF(INPUT!$I$1="","",IF(C11265&lt;(INT(INPUT!$I$1)-INPUT!$I$2),"Off Meds",IF(C11265&lt;=(INT(INPUT!$I$1)+INPUT!$I$2),"Washout","On Meds"))))</f>
        <v/>
      </c>
      <c r="F11265">
        <f>IF(B11265="","",1.509*(LN(B11265)^1.084-5.381))</f>
        <v/>
      </c>
      <c r="G11265">
        <f>IF(F11265="","",IF(F11265&lt;0,10*F11265^2,0))</f>
        <v/>
      </c>
      <c r="H11265">
        <f>IF(F11265="","",IF(F11265&gt;0,10*F11265^2,0))</f>
        <v/>
      </c>
    </row>
    <row r="11266">
      <c r="A11266">
        <f>Input!A11266</f>
        <v/>
      </c>
      <c r="B11266">
        <f>IF(ISNUMBER(Input!B11266),IF(AND(Input!B11266&gt;=20,Input!B11266&lt;=700),Input!B11266,""),"")</f>
        <v/>
      </c>
      <c r="C11266">
        <f>IF(B11266="","",INT(A11266))</f>
        <v/>
      </c>
      <c r="D11266">
        <f>IF(B11266="","",HOUR(A11266))</f>
        <v/>
      </c>
      <c r="E11266">
        <f>IF(B11266="","",IF(INPUT!$I$1="","",IF(C11266&lt;(INT(INPUT!$I$1)-INPUT!$I$2),"Off Meds",IF(C11266&lt;=(INT(INPUT!$I$1)+INPUT!$I$2),"Washout","On Meds"))))</f>
        <v/>
      </c>
      <c r="F11266">
        <f>IF(B11266="","",1.509*(LN(B11266)^1.084-5.381))</f>
        <v/>
      </c>
      <c r="G11266">
        <f>IF(F11266="","",IF(F11266&lt;0,10*F11266^2,0))</f>
        <v/>
      </c>
      <c r="H11266">
        <f>IF(F11266="","",IF(F11266&gt;0,10*F11266^2,0))</f>
        <v/>
      </c>
    </row>
    <row r="11267">
      <c r="A11267">
        <f>Input!A11267</f>
        <v/>
      </c>
      <c r="B11267">
        <f>IF(ISNUMBER(Input!B11267),IF(AND(Input!B11267&gt;=20,Input!B11267&lt;=700),Input!B11267,""),"")</f>
        <v/>
      </c>
      <c r="C11267">
        <f>IF(B11267="","",INT(A11267))</f>
        <v/>
      </c>
      <c r="D11267">
        <f>IF(B11267="","",HOUR(A11267))</f>
        <v/>
      </c>
      <c r="E11267">
        <f>IF(B11267="","",IF(INPUT!$I$1="","",IF(C11267&lt;(INT(INPUT!$I$1)-INPUT!$I$2),"Off Meds",IF(C11267&lt;=(INT(INPUT!$I$1)+INPUT!$I$2),"Washout","On Meds"))))</f>
        <v/>
      </c>
      <c r="F11267">
        <f>IF(B11267="","",1.509*(LN(B11267)^1.084-5.381))</f>
        <v/>
      </c>
      <c r="G11267">
        <f>IF(F11267="","",IF(F11267&lt;0,10*F11267^2,0))</f>
        <v/>
      </c>
      <c r="H11267">
        <f>IF(F11267="","",IF(F11267&gt;0,10*F11267^2,0))</f>
        <v/>
      </c>
    </row>
    <row r="11268">
      <c r="A11268">
        <f>Input!A11268</f>
        <v/>
      </c>
      <c r="B11268">
        <f>IF(ISNUMBER(Input!B11268),IF(AND(Input!B11268&gt;=20,Input!B11268&lt;=700),Input!B11268,""),"")</f>
        <v/>
      </c>
      <c r="C11268">
        <f>IF(B11268="","",INT(A11268))</f>
        <v/>
      </c>
      <c r="D11268">
        <f>IF(B11268="","",HOUR(A11268))</f>
        <v/>
      </c>
      <c r="E11268">
        <f>IF(B11268="","",IF(INPUT!$I$1="","",IF(C11268&lt;(INT(INPUT!$I$1)-INPUT!$I$2),"Off Meds",IF(C11268&lt;=(INT(INPUT!$I$1)+INPUT!$I$2),"Washout","On Meds"))))</f>
        <v/>
      </c>
      <c r="F11268">
        <f>IF(B11268="","",1.509*(LN(B11268)^1.084-5.381))</f>
        <v/>
      </c>
      <c r="G11268">
        <f>IF(F11268="","",IF(F11268&lt;0,10*F11268^2,0))</f>
        <v/>
      </c>
      <c r="H11268">
        <f>IF(F11268="","",IF(F11268&gt;0,10*F11268^2,0))</f>
        <v/>
      </c>
    </row>
    <row r="11269">
      <c r="A11269">
        <f>Input!A11269</f>
        <v/>
      </c>
      <c r="B11269">
        <f>IF(ISNUMBER(Input!B11269),IF(AND(Input!B11269&gt;=20,Input!B11269&lt;=700),Input!B11269,""),"")</f>
        <v/>
      </c>
      <c r="C11269">
        <f>IF(B11269="","",INT(A11269))</f>
        <v/>
      </c>
      <c r="D11269">
        <f>IF(B11269="","",HOUR(A11269))</f>
        <v/>
      </c>
      <c r="E11269">
        <f>IF(B11269="","",IF(INPUT!$I$1="","",IF(C11269&lt;(INT(INPUT!$I$1)-INPUT!$I$2),"Off Meds",IF(C11269&lt;=(INT(INPUT!$I$1)+INPUT!$I$2),"Washout","On Meds"))))</f>
        <v/>
      </c>
      <c r="F11269">
        <f>IF(B11269="","",1.509*(LN(B11269)^1.084-5.381))</f>
        <v/>
      </c>
      <c r="G11269">
        <f>IF(F11269="","",IF(F11269&lt;0,10*F11269^2,0))</f>
        <v/>
      </c>
      <c r="H11269">
        <f>IF(F11269="","",IF(F11269&gt;0,10*F11269^2,0))</f>
        <v/>
      </c>
    </row>
    <row r="11270">
      <c r="A11270">
        <f>Input!A11270</f>
        <v/>
      </c>
      <c r="B11270">
        <f>IF(ISNUMBER(Input!B11270),IF(AND(Input!B11270&gt;=20,Input!B11270&lt;=700),Input!B11270,""),"")</f>
        <v/>
      </c>
      <c r="C11270">
        <f>IF(B11270="","",INT(A11270))</f>
        <v/>
      </c>
      <c r="D11270">
        <f>IF(B11270="","",HOUR(A11270))</f>
        <v/>
      </c>
      <c r="E11270">
        <f>IF(B11270="","",IF(INPUT!$I$1="","",IF(C11270&lt;(INT(INPUT!$I$1)-INPUT!$I$2),"Off Meds",IF(C11270&lt;=(INT(INPUT!$I$1)+INPUT!$I$2),"Washout","On Meds"))))</f>
        <v/>
      </c>
      <c r="F11270">
        <f>IF(B11270="","",1.509*(LN(B11270)^1.084-5.381))</f>
        <v/>
      </c>
      <c r="G11270">
        <f>IF(F11270="","",IF(F11270&lt;0,10*F11270^2,0))</f>
        <v/>
      </c>
      <c r="H11270">
        <f>IF(F11270="","",IF(F11270&gt;0,10*F11270^2,0))</f>
        <v/>
      </c>
    </row>
    <row r="11271">
      <c r="A11271">
        <f>Input!A11271</f>
        <v/>
      </c>
      <c r="B11271">
        <f>IF(ISNUMBER(Input!B11271),IF(AND(Input!B11271&gt;=20,Input!B11271&lt;=700),Input!B11271,""),"")</f>
        <v/>
      </c>
      <c r="C11271">
        <f>IF(B11271="","",INT(A11271))</f>
        <v/>
      </c>
      <c r="D11271">
        <f>IF(B11271="","",HOUR(A11271))</f>
        <v/>
      </c>
      <c r="E11271">
        <f>IF(B11271="","",IF(INPUT!$I$1="","",IF(C11271&lt;(INT(INPUT!$I$1)-INPUT!$I$2),"Off Meds",IF(C11271&lt;=(INT(INPUT!$I$1)+INPUT!$I$2),"Washout","On Meds"))))</f>
        <v/>
      </c>
      <c r="F11271">
        <f>IF(B11271="","",1.509*(LN(B11271)^1.084-5.381))</f>
        <v/>
      </c>
      <c r="G11271">
        <f>IF(F11271="","",IF(F11271&lt;0,10*F11271^2,0))</f>
        <v/>
      </c>
      <c r="H11271">
        <f>IF(F11271="","",IF(F11271&gt;0,10*F11271^2,0))</f>
        <v/>
      </c>
    </row>
    <row r="11272">
      <c r="A11272">
        <f>Input!A11272</f>
        <v/>
      </c>
      <c r="B11272">
        <f>IF(ISNUMBER(Input!B11272),IF(AND(Input!B11272&gt;=20,Input!B11272&lt;=700),Input!B11272,""),"")</f>
        <v/>
      </c>
      <c r="C11272">
        <f>IF(B11272="","",INT(A11272))</f>
        <v/>
      </c>
      <c r="D11272">
        <f>IF(B11272="","",HOUR(A11272))</f>
        <v/>
      </c>
      <c r="E11272">
        <f>IF(B11272="","",IF(INPUT!$I$1="","",IF(C11272&lt;(INT(INPUT!$I$1)-INPUT!$I$2),"Off Meds",IF(C11272&lt;=(INT(INPUT!$I$1)+INPUT!$I$2),"Washout","On Meds"))))</f>
        <v/>
      </c>
      <c r="F11272">
        <f>IF(B11272="","",1.509*(LN(B11272)^1.084-5.381))</f>
        <v/>
      </c>
      <c r="G11272">
        <f>IF(F11272="","",IF(F11272&lt;0,10*F11272^2,0))</f>
        <v/>
      </c>
      <c r="H11272">
        <f>IF(F11272="","",IF(F11272&gt;0,10*F11272^2,0))</f>
        <v/>
      </c>
    </row>
    <row r="11273">
      <c r="A11273">
        <f>Input!A11273</f>
        <v/>
      </c>
      <c r="B11273">
        <f>IF(ISNUMBER(Input!B11273),IF(AND(Input!B11273&gt;=20,Input!B11273&lt;=700),Input!B11273,""),"")</f>
        <v/>
      </c>
      <c r="C11273">
        <f>IF(B11273="","",INT(A11273))</f>
        <v/>
      </c>
      <c r="D11273">
        <f>IF(B11273="","",HOUR(A11273))</f>
        <v/>
      </c>
      <c r="E11273">
        <f>IF(B11273="","",IF(INPUT!$I$1="","",IF(C11273&lt;(INT(INPUT!$I$1)-INPUT!$I$2),"Off Meds",IF(C11273&lt;=(INT(INPUT!$I$1)+INPUT!$I$2),"Washout","On Meds"))))</f>
        <v/>
      </c>
      <c r="F11273">
        <f>IF(B11273="","",1.509*(LN(B11273)^1.084-5.381))</f>
        <v/>
      </c>
      <c r="G11273">
        <f>IF(F11273="","",IF(F11273&lt;0,10*F11273^2,0))</f>
        <v/>
      </c>
      <c r="H11273">
        <f>IF(F11273="","",IF(F11273&gt;0,10*F11273^2,0))</f>
        <v/>
      </c>
    </row>
    <row r="11274">
      <c r="A11274">
        <f>Input!A11274</f>
        <v/>
      </c>
      <c r="B11274">
        <f>IF(ISNUMBER(Input!B11274),IF(AND(Input!B11274&gt;=20,Input!B11274&lt;=700),Input!B11274,""),"")</f>
        <v/>
      </c>
      <c r="C11274">
        <f>IF(B11274="","",INT(A11274))</f>
        <v/>
      </c>
      <c r="D11274">
        <f>IF(B11274="","",HOUR(A11274))</f>
        <v/>
      </c>
      <c r="E11274">
        <f>IF(B11274="","",IF(INPUT!$I$1="","",IF(C11274&lt;(INT(INPUT!$I$1)-INPUT!$I$2),"Off Meds",IF(C11274&lt;=(INT(INPUT!$I$1)+INPUT!$I$2),"Washout","On Meds"))))</f>
        <v/>
      </c>
      <c r="F11274">
        <f>IF(B11274="","",1.509*(LN(B11274)^1.084-5.381))</f>
        <v/>
      </c>
      <c r="G11274">
        <f>IF(F11274="","",IF(F11274&lt;0,10*F11274^2,0))</f>
        <v/>
      </c>
      <c r="H11274">
        <f>IF(F11274="","",IF(F11274&gt;0,10*F11274^2,0))</f>
        <v/>
      </c>
    </row>
    <row r="11275">
      <c r="A11275">
        <f>Input!A11275</f>
        <v/>
      </c>
      <c r="B11275">
        <f>IF(ISNUMBER(Input!B11275),IF(AND(Input!B11275&gt;=20,Input!B11275&lt;=700),Input!B11275,""),"")</f>
        <v/>
      </c>
      <c r="C11275">
        <f>IF(B11275="","",INT(A11275))</f>
        <v/>
      </c>
      <c r="D11275">
        <f>IF(B11275="","",HOUR(A11275))</f>
        <v/>
      </c>
      <c r="E11275">
        <f>IF(B11275="","",IF(INPUT!$I$1="","",IF(C11275&lt;(INT(INPUT!$I$1)-INPUT!$I$2),"Off Meds",IF(C11275&lt;=(INT(INPUT!$I$1)+INPUT!$I$2),"Washout","On Meds"))))</f>
        <v/>
      </c>
      <c r="F11275">
        <f>IF(B11275="","",1.509*(LN(B11275)^1.084-5.381))</f>
        <v/>
      </c>
      <c r="G11275">
        <f>IF(F11275="","",IF(F11275&lt;0,10*F11275^2,0))</f>
        <v/>
      </c>
      <c r="H11275">
        <f>IF(F11275="","",IF(F11275&gt;0,10*F11275^2,0))</f>
        <v/>
      </c>
    </row>
    <row r="11276">
      <c r="A11276">
        <f>Input!A11276</f>
        <v/>
      </c>
      <c r="B11276">
        <f>IF(ISNUMBER(Input!B11276),IF(AND(Input!B11276&gt;=20,Input!B11276&lt;=700),Input!B11276,""),"")</f>
        <v/>
      </c>
      <c r="C11276">
        <f>IF(B11276="","",INT(A11276))</f>
        <v/>
      </c>
      <c r="D11276">
        <f>IF(B11276="","",HOUR(A11276))</f>
        <v/>
      </c>
      <c r="E11276">
        <f>IF(B11276="","",IF(INPUT!$I$1="","",IF(C11276&lt;(INT(INPUT!$I$1)-INPUT!$I$2),"Off Meds",IF(C11276&lt;=(INT(INPUT!$I$1)+INPUT!$I$2),"Washout","On Meds"))))</f>
        <v/>
      </c>
      <c r="F11276">
        <f>IF(B11276="","",1.509*(LN(B11276)^1.084-5.381))</f>
        <v/>
      </c>
      <c r="G11276">
        <f>IF(F11276="","",IF(F11276&lt;0,10*F11276^2,0))</f>
        <v/>
      </c>
      <c r="H11276">
        <f>IF(F11276="","",IF(F11276&gt;0,10*F11276^2,0))</f>
        <v/>
      </c>
    </row>
    <row r="11277">
      <c r="A11277">
        <f>Input!A11277</f>
        <v/>
      </c>
      <c r="B11277">
        <f>IF(ISNUMBER(Input!B11277),IF(AND(Input!B11277&gt;=20,Input!B11277&lt;=700),Input!B11277,""),"")</f>
        <v/>
      </c>
      <c r="C11277">
        <f>IF(B11277="","",INT(A11277))</f>
        <v/>
      </c>
      <c r="D11277">
        <f>IF(B11277="","",HOUR(A11277))</f>
        <v/>
      </c>
      <c r="E11277">
        <f>IF(B11277="","",IF(INPUT!$I$1="","",IF(C11277&lt;(INT(INPUT!$I$1)-INPUT!$I$2),"Off Meds",IF(C11277&lt;=(INT(INPUT!$I$1)+INPUT!$I$2),"Washout","On Meds"))))</f>
        <v/>
      </c>
      <c r="F11277">
        <f>IF(B11277="","",1.509*(LN(B11277)^1.084-5.381))</f>
        <v/>
      </c>
      <c r="G11277">
        <f>IF(F11277="","",IF(F11277&lt;0,10*F11277^2,0))</f>
        <v/>
      </c>
      <c r="H11277">
        <f>IF(F11277="","",IF(F11277&gt;0,10*F11277^2,0))</f>
        <v/>
      </c>
    </row>
    <row r="11278">
      <c r="A11278">
        <f>Input!A11278</f>
        <v/>
      </c>
      <c r="B11278">
        <f>IF(ISNUMBER(Input!B11278),IF(AND(Input!B11278&gt;=20,Input!B11278&lt;=700),Input!B11278,""),"")</f>
        <v/>
      </c>
      <c r="C11278">
        <f>IF(B11278="","",INT(A11278))</f>
        <v/>
      </c>
      <c r="D11278">
        <f>IF(B11278="","",HOUR(A11278))</f>
        <v/>
      </c>
      <c r="E11278">
        <f>IF(B11278="","",IF(INPUT!$I$1="","",IF(C11278&lt;(INT(INPUT!$I$1)-INPUT!$I$2),"Off Meds",IF(C11278&lt;=(INT(INPUT!$I$1)+INPUT!$I$2),"Washout","On Meds"))))</f>
        <v/>
      </c>
      <c r="F11278">
        <f>IF(B11278="","",1.509*(LN(B11278)^1.084-5.381))</f>
        <v/>
      </c>
      <c r="G11278">
        <f>IF(F11278="","",IF(F11278&lt;0,10*F11278^2,0))</f>
        <v/>
      </c>
      <c r="H11278">
        <f>IF(F11278="","",IF(F11278&gt;0,10*F11278^2,0))</f>
        <v/>
      </c>
    </row>
    <row r="11279">
      <c r="A11279">
        <f>Input!A11279</f>
        <v/>
      </c>
      <c r="B11279">
        <f>IF(ISNUMBER(Input!B11279),IF(AND(Input!B11279&gt;=20,Input!B11279&lt;=700),Input!B11279,""),"")</f>
        <v/>
      </c>
      <c r="C11279">
        <f>IF(B11279="","",INT(A11279))</f>
        <v/>
      </c>
      <c r="D11279">
        <f>IF(B11279="","",HOUR(A11279))</f>
        <v/>
      </c>
      <c r="E11279">
        <f>IF(B11279="","",IF(INPUT!$I$1="","",IF(C11279&lt;(INT(INPUT!$I$1)-INPUT!$I$2),"Off Meds",IF(C11279&lt;=(INT(INPUT!$I$1)+INPUT!$I$2),"Washout","On Meds"))))</f>
        <v/>
      </c>
      <c r="F11279">
        <f>IF(B11279="","",1.509*(LN(B11279)^1.084-5.381))</f>
        <v/>
      </c>
      <c r="G11279">
        <f>IF(F11279="","",IF(F11279&lt;0,10*F11279^2,0))</f>
        <v/>
      </c>
      <c r="H11279">
        <f>IF(F11279="","",IF(F11279&gt;0,10*F11279^2,0))</f>
        <v/>
      </c>
    </row>
    <row r="11280">
      <c r="A11280">
        <f>Input!A11280</f>
        <v/>
      </c>
      <c r="B11280">
        <f>IF(ISNUMBER(Input!B11280),IF(AND(Input!B11280&gt;=20,Input!B11280&lt;=700),Input!B11280,""),"")</f>
        <v/>
      </c>
      <c r="C11280">
        <f>IF(B11280="","",INT(A11280))</f>
        <v/>
      </c>
      <c r="D11280">
        <f>IF(B11280="","",HOUR(A11280))</f>
        <v/>
      </c>
      <c r="E11280">
        <f>IF(B11280="","",IF(INPUT!$I$1="","",IF(C11280&lt;(INT(INPUT!$I$1)-INPUT!$I$2),"Off Meds",IF(C11280&lt;=(INT(INPUT!$I$1)+INPUT!$I$2),"Washout","On Meds"))))</f>
        <v/>
      </c>
      <c r="F11280">
        <f>IF(B11280="","",1.509*(LN(B11280)^1.084-5.381))</f>
        <v/>
      </c>
      <c r="G11280">
        <f>IF(F11280="","",IF(F11280&lt;0,10*F11280^2,0))</f>
        <v/>
      </c>
      <c r="H11280">
        <f>IF(F11280="","",IF(F11280&gt;0,10*F11280^2,0))</f>
        <v/>
      </c>
    </row>
    <row r="11281">
      <c r="A11281">
        <f>Input!A11281</f>
        <v/>
      </c>
      <c r="B11281">
        <f>IF(ISNUMBER(Input!B11281),IF(AND(Input!B11281&gt;=20,Input!B11281&lt;=700),Input!B11281,""),"")</f>
        <v/>
      </c>
      <c r="C11281">
        <f>IF(B11281="","",INT(A11281))</f>
        <v/>
      </c>
      <c r="D11281">
        <f>IF(B11281="","",HOUR(A11281))</f>
        <v/>
      </c>
      <c r="E11281">
        <f>IF(B11281="","",IF(INPUT!$I$1="","",IF(C11281&lt;(INT(INPUT!$I$1)-INPUT!$I$2),"Off Meds",IF(C11281&lt;=(INT(INPUT!$I$1)+INPUT!$I$2),"Washout","On Meds"))))</f>
        <v/>
      </c>
      <c r="F11281">
        <f>IF(B11281="","",1.509*(LN(B11281)^1.084-5.381))</f>
        <v/>
      </c>
      <c r="G11281">
        <f>IF(F11281="","",IF(F11281&lt;0,10*F11281^2,0))</f>
        <v/>
      </c>
      <c r="H11281">
        <f>IF(F11281="","",IF(F11281&gt;0,10*F11281^2,0))</f>
        <v/>
      </c>
    </row>
    <row r="11282">
      <c r="A11282">
        <f>Input!A11282</f>
        <v/>
      </c>
      <c r="B11282">
        <f>IF(ISNUMBER(Input!B11282),IF(AND(Input!B11282&gt;=20,Input!B11282&lt;=700),Input!B11282,""),"")</f>
        <v/>
      </c>
      <c r="C11282">
        <f>IF(B11282="","",INT(A11282))</f>
        <v/>
      </c>
      <c r="D11282">
        <f>IF(B11282="","",HOUR(A11282))</f>
        <v/>
      </c>
      <c r="E11282">
        <f>IF(B11282="","",IF(INPUT!$I$1="","",IF(C11282&lt;(INT(INPUT!$I$1)-INPUT!$I$2),"Off Meds",IF(C11282&lt;=(INT(INPUT!$I$1)+INPUT!$I$2),"Washout","On Meds"))))</f>
        <v/>
      </c>
      <c r="F11282">
        <f>IF(B11282="","",1.509*(LN(B11282)^1.084-5.381))</f>
        <v/>
      </c>
      <c r="G11282">
        <f>IF(F11282="","",IF(F11282&lt;0,10*F11282^2,0))</f>
        <v/>
      </c>
      <c r="H11282">
        <f>IF(F11282="","",IF(F11282&gt;0,10*F11282^2,0))</f>
        <v/>
      </c>
    </row>
    <row r="11283">
      <c r="A11283">
        <f>Input!A11283</f>
        <v/>
      </c>
      <c r="B11283">
        <f>IF(ISNUMBER(Input!B11283),IF(AND(Input!B11283&gt;=20,Input!B11283&lt;=700),Input!B11283,""),"")</f>
        <v/>
      </c>
      <c r="C11283">
        <f>IF(B11283="","",INT(A11283))</f>
        <v/>
      </c>
      <c r="D11283">
        <f>IF(B11283="","",HOUR(A11283))</f>
        <v/>
      </c>
      <c r="E11283">
        <f>IF(B11283="","",IF(INPUT!$I$1="","",IF(C11283&lt;(INT(INPUT!$I$1)-INPUT!$I$2),"Off Meds",IF(C11283&lt;=(INT(INPUT!$I$1)+INPUT!$I$2),"Washout","On Meds"))))</f>
        <v/>
      </c>
      <c r="F11283">
        <f>IF(B11283="","",1.509*(LN(B11283)^1.084-5.381))</f>
        <v/>
      </c>
      <c r="G11283">
        <f>IF(F11283="","",IF(F11283&lt;0,10*F11283^2,0))</f>
        <v/>
      </c>
      <c r="H11283">
        <f>IF(F11283="","",IF(F11283&gt;0,10*F11283^2,0))</f>
        <v/>
      </c>
    </row>
    <row r="11284">
      <c r="A11284">
        <f>Input!A11284</f>
        <v/>
      </c>
      <c r="B11284">
        <f>IF(ISNUMBER(Input!B11284),IF(AND(Input!B11284&gt;=20,Input!B11284&lt;=700),Input!B11284,""),"")</f>
        <v/>
      </c>
      <c r="C11284">
        <f>IF(B11284="","",INT(A11284))</f>
        <v/>
      </c>
      <c r="D11284">
        <f>IF(B11284="","",HOUR(A11284))</f>
        <v/>
      </c>
      <c r="E11284">
        <f>IF(B11284="","",IF(INPUT!$I$1="","",IF(C11284&lt;(INT(INPUT!$I$1)-INPUT!$I$2),"Off Meds",IF(C11284&lt;=(INT(INPUT!$I$1)+INPUT!$I$2),"Washout","On Meds"))))</f>
        <v/>
      </c>
      <c r="F11284">
        <f>IF(B11284="","",1.509*(LN(B11284)^1.084-5.381))</f>
        <v/>
      </c>
      <c r="G11284">
        <f>IF(F11284="","",IF(F11284&lt;0,10*F11284^2,0))</f>
        <v/>
      </c>
      <c r="H11284">
        <f>IF(F11284="","",IF(F11284&gt;0,10*F11284^2,0))</f>
        <v/>
      </c>
    </row>
    <row r="11285">
      <c r="A11285">
        <f>Input!A11285</f>
        <v/>
      </c>
      <c r="B11285">
        <f>IF(ISNUMBER(Input!B11285),IF(AND(Input!B11285&gt;=20,Input!B11285&lt;=700),Input!B11285,""),"")</f>
        <v/>
      </c>
      <c r="C11285">
        <f>IF(B11285="","",INT(A11285))</f>
        <v/>
      </c>
      <c r="D11285">
        <f>IF(B11285="","",HOUR(A11285))</f>
        <v/>
      </c>
      <c r="E11285">
        <f>IF(B11285="","",IF(INPUT!$I$1="","",IF(C11285&lt;(INT(INPUT!$I$1)-INPUT!$I$2),"Off Meds",IF(C11285&lt;=(INT(INPUT!$I$1)+INPUT!$I$2),"Washout","On Meds"))))</f>
        <v/>
      </c>
      <c r="F11285">
        <f>IF(B11285="","",1.509*(LN(B11285)^1.084-5.381))</f>
        <v/>
      </c>
      <c r="G11285">
        <f>IF(F11285="","",IF(F11285&lt;0,10*F11285^2,0))</f>
        <v/>
      </c>
      <c r="H11285">
        <f>IF(F11285="","",IF(F11285&gt;0,10*F11285^2,0))</f>
        <v/>
      </c>
    </row>
    <row r="11286">
      <c r="A11286">
        <f>Input!A11286</f>
        <v/>
      </c>
      <c r="B11286">
        <f>IF(ISNUMBER(Input!B11286),IF(AND(Input!B11286&gt;=20,Input!B11286&lt;=700),Input!B11286,""),"")</f>
        <v/>
      </c>
      <c r="C11286">
        <f>IF(B11286="","",INT(A11286))</f>
        <v/>
      </c>
      <c r="D11286">
        <f>IF(B11286="","",HOUR(A11286))</f>
        <v/>
      </c>
      <c r="E11286">
        <f>IF(B11286="","",IF(INPUT!$I$1="","",IF(C11286&lt;(INT(INPUT!$I$1)-INPUT!$I$2),"Off Meds",IF(C11286&lt;=(INT(INPUT!$I$1)+INPUT!$I$2),"Washout","On Meds"))))</f>
        <v/>
      </c>
      <c r="F11286">
        <f>IF(B11286="","",1.509*(LN(B11286)^1.084-5.381))</f>
        <v/>
      </c>
      <c r="G11286">
        <f>IF(F11286="","",IF(F11286&lt;0,10*F11286^2,0))</f>
        <v/>
      </c>
      <c r="H11286">
        <f>IF(F11286="","",IF(F11286&gt;0,10*F11286^2,0))</f>
        <v/>
      </c>
    </row>
    <row r="11287">
      <c r="A11287">
        <f>Input!A11287</f>
        <v/>
      </c>
      <c r="B11287">
        <f>IF(ISNUMBER(Input!B11287),IF(AND(Input!B11287&gt;=20,Input!B11287&lt;=700),Input!B11287,""),"")</f>
        <v/>
      </c>
      <c r="C11287">
        <f>IF(B11287="","",INT(A11287))</f>
        <v/>
      </c>
      <c r="D11287">
        <f>IF(B11287="","",HOUR(A11287))</f>
        <v/>
      </c>
      <c r="E11287">
        <f>IF(B11287="","",IF(INPUT!$I$1="","",IF(C11287&lt;(INT(INPUT!$I$1)-INPUT!$I$2),"Off Meds",IF(C11287&lt;=(INT(INPUT!$I$1)+INPUT!$I$2),"Washout","On Meds"))))</f>
        <v/>
      </c>
      <c r="F11287">
        <f>IF(B11287="","",1.509*(LN(B11287)^1.084-5.381))</f>
        <v/>
      </c>
      <c r="G11287">
        <f>IF(F11287="","",IF(F11287&lt;0,10*F11287^2,0))</f>
        <v/>
      </c>
      <c r="H11287">
        <f>IF(F11287="","",IF(F11287&gt;0,10*F11287^2,0))</f>
        <v/>
      </c>
    </row>
    <row r="11288">
      <c r="A11288">
        <f>Input!A11288</f>
        <v/>
      </c>
      <c r="B11288">
        <f>IF(ISNUMBER(Input!B11288),IF(AND(Input!B11288&gt;=20,Input!B11288&lt;=700),Input!B11288,""),"")</f>
        <v/>
      </c>
      <c r="C11288">
        <f>IF(B11288="","",INT(A11288))</f>
        <v/>
      </c>
      <c r="D11288">
        <f>IF(B11288="","",HOUR(A11288))</f>
        <v/>
      </c>
      <c r="E11288">
        <f>IF(B11288="","",IF(INPUT!$I$1="","",IF(C11288&lt;(INT(INPUT!$I$1)-INPUT!$I$2),"Off Meds",IF(C11288&lt;=(INT(INPUT!$I$1)+INPUT!$I$2),"Washout","On Meds"))))</f>
        <v/>
      </c>
      <c r="F11288">
        <f>IF(B11288="","",1.509*(LN(B11288)^1.084-5.381))</f>
        <v/>
      </c>
      <c r="G11288">
        <f>IF(F11288="","",IF(F11288&lt;0,10*F11288^2,0))</f>
        <v/>
      </c>
      <c r="H11288">
        <f>IF(F11288="","",IF(F11288&gt;0,10*F11288^2,0))</f>
        <v/>
      </c>
    </row>
    <row r="11289">
      <c r="A11289">
        <f>Input!A11289</f>
        <v/>
      </c>
      <c r="B11289">
        <f>IF(ISNUMBER(Input!B11289),IF(AND(Input!B11289&gt;=20,Input!B11289&lt;=700),Input!B11289,""),"")</f>
        <v/>
      </c>
      <c r="C11289">
        <f>IF(B11289="","",INT(A11289))</f>
        <v/>
      </c>
      <c r="D11289">
        <f>IF(B11289="","",HOUR(A11289))</f>
        <v/>
      </c>
      <c r="E11289">
        <f>IF(B11289="","",IF(INPUT!$I$1="","",IF(C11289&lt;(INT(INPUT!$I$1)-INPUT!$I$2),"Off Meds",IF(C11289&lt;=(INT(INPUT!$I$1)+INPUT!$I$2),"Washout","On Meds"))))</f>
        <v/>
      </c>
      <c r="F11289">
        <f>IF(B11289="","",1.509*(LN(B11289)^1.084-5.381))</f>
        <v/>
      </c>
      <c r="G11289">
        <f>IF(F11289="","",IF(F11289&lt;0,10*F11289^2,0))</f>
        <v/>
      </c>
      <c r="H11289">
        <f>IF(F11289="","",IF(F11289&gt;0,10*F11289^2,0))</f>
        <v/>
      </c>
    </row>
    <row r="11290">
      <c r="A11290">
        <f>Input!A11290</f>
        <v/>
      </c>
      <c r="B11290">
        <f>IF(ISNUMBER(Input!B11290),IF(AND(Input!B11290&gt;=20,Input!B11290&lt;=700),Input!B11290,""),"")</f>
        <v/>
      </c>
      <c r="C11290">
        <f>IF(B11290="","",INT(A11290))</f>
        <v/>
      </c>
      <c r="D11290">
        <f>IF(B11290="","",HOUR(A11290))</f>
        <v/>
      </c>
      <c r="E11290">
        <f>IF(B11290="","",IF(INPUT!$I$1="","",IF(C11290&lt;(INT(INPUT!$I$1)-INPUT!$I$2),"Off Meds",IF(C11290&lt;=(INT(INPUT!$I$1)+INPUT!$I$2),"Washout","On Meds"))))</f>
        <v/>
      </c>
      <c r="F11290">
        <f>IF(B11290="","",1.509*(LN(B11290)^1.084-5.381))</f>
        <v/>
      </c>
      <c r="G11290">
        <f>IF(F11290="","",IF(F11290&lt;0,10*F11290^2,0))</f>
        <v/>
      </c>
      <c r="H11290">
        <f>IF(F11290="","",IF(F11290&gt;0,10*F11290^2,0))</f>
        <v/>
      </c>
    </row>
    <row r="11291">
      <c r="A11291">
        <f>Input!A11291</f>
        <v/>
      </c>
      <c r="B11291">
        <f>IF(ISNUMBER(Input!B11291),IF(AND(Input!B11291&gt;=20,Input!B11291&lt;=700),Input!B11291,""),"")</f>
        <v/>
      </c>
      <c r="C11291">
        <f>IF(B11291="","",INT(A11291))</f>
        <v/>
      </c>
      <c r="D11291">
        <f>IF(B11291="","",HOUR(A11291))</f>
        <v/>
      </c>
      <c r="E11291">
        <f>IF(B11291="","",IF(INPUT!$I$1="","",IF(C11291&lt;(INT(INPUT!$I$1)-INPUT!$I$2),"Off Meds",IF(C11291&lt;=(INT(INPUT!$I$1)+INPUT!$I$2),"Washout","On Meds"))))</f>
        <v/>
      </c>
      <c r="F11291">
        <f>IF(B11291="","",1.509*(LN(B11291)^1.084-5.381))</f>
        <v/>
      </c>
      <c r="G11291">
        <f>IF(F11291="","",IF(F11291&lt;0,10*F11291^2,0))</f>
        <v/>
      </c>
      <c r="H11291">
        <f>IF(F11291="","",IF(F11291&gt;0,10*F11291^2,0))</f>
        <v/>
      </c>
    </row>
    <row r="11292">
      <c r="A11292">
        <f>Input!A11292</f>
        <v/>
      </c>
      <c r="B11292">
        <f>IF(ISNUMBER(Input!B11292),IF(AND(Input!B11292&gt;=20,Input!B11292&lt;=700),Input!B11292,""),"")</f>
        <v/>
      </c>
      <c r="C11292">
        <f>IF(B11292="","",INT(A11292))</f>
        <v/>
      </c>
      <c r="D11292">
        <f>IF(B11292="","",HOUR(A11292))</f>
        <v/>
      </c>
      <c r="E11292">
        <f>IF(B11292="","",IF(INPUT!$I$1="","",IF(C11292&lt;(INT(INPUT!$I$1)-INPUT!$I$2),"Off Meds",IF(C11292&lt;=(INT(INPUT!$I$1)+INPUT!$I$2),"Washout","On Meds"))))</f>
        <v/>
      </c>
      <c r="F11292">
        <f>IF(B11292="","",1.509*(LN(B11292)^1.084-5.381))</f>
        <v/>
      </c>
      <c r="G11292">
        <f>IF(F11292="","",IF(F11292&lt;0,10*F11292^2,0))</f>
        <v/>
      </c>
      <c r="H11292">
        <f>IF(F11292="","",IF(F11292&gt;0,10*F11292^2,0))</f>
        <v/>
      </c>
    </row>
    <row r="11293">
      <c r="A11293">
        <f>Input!A11293</f>
        <v/>
      </c>
      <c r="B11293">
        <f>IF(ISNUMBER(Input!B11293),IF(AND(Input!B11293&gt;=20,Input!B11293&lt;=700),Input!B11293,""),"")</f>
        <v/>
      </c>
      <c r="C11293">
        <f>IF(B11293="","",INT(A11293))</f>
        <v/>
      </c>
      <c r="D11293">
        <f>IF(B11293="","",HOUR(A11293))</f>
        <v/>
      </c>
      <c r="E11293">
        <f>IF(B11293="","",IF(INPUT!$I$1="","",IF(C11293&lt;(INT(INPUT!$I$1)-INPUT!$I$2),"Off Meds",IF(C11293&lt;=(INT(INPUT!$I$1)+INPUT!$I$2),"Washout","On Meds"))))</f>
        <v/>
      </c>
      <c r="F11293">
        <f>IF(B11293="","",1.509*(LN(B11293)^1.084-5.381))</f>
        <v/>
      </c>
      <c r="G11293">
        <f>IF(F11293="","",IF(F11293&lt;0,10*F11293^2,0))</f>
        <v/>
      </c>
      <c r="H11293">
        <f>IF(F11293="","",IF(F11293&gt;0,10*F11293^2,0))</f>
        <v/>
      </c>
    </row>
    <row r="11294">
      <c r="A11294">
        <f>Input!A11294</f>
        <v/>
      </c>
      <c r="B11294">
        <f>IF(ISNUMBER(Input!B11294),IF(AND(Input!B11294&gt;=20,Input!B11294&lt;=700),Input!B11294,""),"")</f>
        <v/>
      </c>
      <c r="C11294">
        <f>IF(B11294="","",INT(A11294))</f>
        <v/>
      </c>
      <c r="D11294">
        <f>IF(B11294="","",HOUR(A11294))</f>
        <v/>
      </c>
      <c r="E11294">
        <f>IF(B11294="","",IF(INPUT!$I$1="","",IF(C11294&lt;(INT(INPUT!$I$1)-INPUT!$I$2),"Off Meds",IF(C11294&lt;=(INT(INPUT!$I$1)+INPUT!$I$2),"Washout","On Meds"))))</f>
        <v/>
      </c>
      <c r="F11294">
        <f>IF(B11294="","",1.509*(LN(B11294)^1.084-5.381))</f>
        <v/>
      </c>
      <c r="G11294">
        <f>IF(F11294="","",IF(F11294&lt;0,10*F11294^2,0))</f>
        <v/>
      </c>
      <c r="H11294">
        <f>IF(F11294="","",IF(F11294&gt;0,10*F11294^2,0))</f>
        <v/>
      </c>
    </row>
    <row r="11295">
      <c r="A11295">
        <f>Input!A11295</f>
        <v/>
      </c>
      <c r="B11295">
        <f>IF(ISNUMBER(Input!B11295),IF(AND(Input!B11295&gt;=20,Input!B11295&lt;=700),Input!B11295,""),"")</f>
        <v/>
      </c>
      <c r="C11295">
        <f>IF(B11295="","",INT(A11295))</f>
        <v/>
      </c>
      <c r="D11295">
        <f>IF(B11295="","",HOUR(A11295))</f>
        <v/>
      </c>
      <c r="E11295">
        <f>IF(B11295="","",IF(INPUT!$I$1="","",IF(C11295&lt;(INT(INPUT!$I$1)-INPUT!$I$2),"Off Meds",IF(C11295&lt;=(INT(INPUT!$I$1)+INPUT!$I$2),"Washout","On Meds"))))</f>
        <v/>
      </c>
      <c r="F11295">
        <f>IF(B11295="","",1.509*(LN(B11295)^1.084-5.381))</f>
        <v/>
      </c>
      <c r="G11295">
        <f>IF(F11295="","",IF(F11295&lt;0,10*F11295^2,0))</f>
        <v/>
      </c>
      <c r="H11295">
        <f>IF(F11295="","",IF(F11295&gt;0,10*F11295^2,0))</f>
        <v/>
      </c>
    </row>
    <row r="11296">
      <c r="A11296">
        <f>Input!A11296</f>
        <v/>
      </c>
      <c r="B11296">
        <f>IF(ISNUMBER(Input!B11296),IF(AND(Input!B11296&gt;=20,Input!B11296&lt;=700),Input!B11296,""),"")</f>
        <v/>
      </c>
      <c r="C11296">
        <f>IF(B11296="","",INT(A11296))</f>
        <v/>
      </c>
      <c r="D11296">
        <f>IF(B11296="","",HOUR(A11296))</f>
        <v/>
      </c>
      <c r="E11296">
        <f>IF(B11296="","",IF(INPUT!$I$1="","",IF(C11296&lt;(INT(INPUT!$I$1)-INPUT!$I$2),"Off Meds",IF(C11296&lt;=(INT(INPUT!$I$1)+INPUT!$I$2),"Washout","On Meds"))))</f>
        <v/>
      </c>
      <c r="F11296">
        <f>IF(B11296="","",1.509*(LN(B11296)^1.084-5.381))</f>
        <v/>
      </c>
      <c r="G11296">
        <f>IF(F11296="","",IF(F11296&lt;0,10*F11296^2,0))</f>
        <v/>
      </c>
      <c r="H11296">
        <f>IF(F11296="","",IF(F11296&gt;0,10*F11296^2,0))</f>
        <v/>
      </c>
    </row>
    <row r="11297">
      <c r="A11297">
        <f>Input!A11297</f>
        <v/>
      </c>
      <c r="B11297">
        <f>IF(ISNUMBER(Input!B11297),IF(AND(Input!B11297&gt;=20,Input!B11297&lt;=700),Input!B11297,""),"")</f>
        <v/>
      </c>
      <c r="C11297">
        <f>IF(B11297="","",INT(A11297))</f>
        <v/>
      </c>
      <c r="D11297">
        <f>IF(B11297="","",HOUR(A11297))</f>
        <v/>
      </c>
      <c r="E11297">
        <f>IF(B11297="","",IF(INPUT!$I$1="","",IF(C11297&lt;(INT(INPUT!$I$1)-INPUT!$I$2),"Off Meds",IF(C11297&lt;=(INT(INPUT!$I$1)+INPUT!$I$2),"Washout","On Meds"))))</f>
        <v/>
      </c>
      <c r="F11297">
        <f>IF(B11297="","",1.509*(LN(B11297)^1.084-5.381))</f>
        <v/>
      </c>
      <c r="G11297">
        <f>IF(F11297="","",IF(F11297&lt;0,10*F11297^2,0))</f>
        <v/>
      </c>
      <c r="H11297">
        <f>IF(F11297="","",IF(F11297&gt;0,10*F11297^2,0))</f>
        <v/>
      </c>
    </row>
    <row r="11298">
      <c r="A11298">
        <f>Input!A11298</f>
        <v/>
      </c>
      <c r="B11298">
        <f>IF(ISNUMBER(Input!B11298),IF(AND(Input!B11298&gt;=20,Input!B11298&lt;=700),Input!B11298,""),"")</f>
        <v/>
      </c>
      <c r="C11298">
        <f>IF(B11298="","",INT(A11298))</f>
        <v/>
      </c>
      <c r="D11298">
        <f>IF(B11298="","",HOUR(A11298))</f>
        <v/>
      </c>
      <c r="E11298">
        <f>IF(B11298="","",IF(INPUT!$I$1="","",IF(C11298&lt;(INT(INPUT!$I$1)-INPUT!$I$2),"Off Meds",IF(C11298&lt;=(INT(INPUT!$I$1)+INPUT!$I$2),"Washout","On Meds"))))</f>
        <v/>
      </c>
      <c r="F11298">
        <f>IF(B11298="","",1.509*(LN(B11298)^1.084-5.381))</f>
        <v/>
      </c>
      <c r="G11298">
        <f>IF(F11298="","",IF(F11298&lt;0,10*F11298^2,0))</f>
        <v/>
      </c>
      <c r="H11298">
        <f>IF(F11298="","",IF(F11298&gt;0,10*F11298^2,0))</f>
        <v/>
      </c>
    </row>
    <row r="11299">
      <c r="A11299">
        <f>Input!A11299</f>
        <v/>
      </c>
      <c r="B11299">
        <f>IF(ISNUMBER(Input!B11299),IF(AND(Input!B11299&gt;=20,Input!B11299&lt;=700),Input!B11299,""),"")</f>
        <v/>
      </c>
      <c r="C11299">
        <f>IF(B11299="","",INT(A11299))</f>
        <v/>
      </c>
      <c r="D11299">
        <f>IF(B11299="","",HOUR(A11299))</f>
        <v/>
      </c>
      <c r="E11299">
        <f>IF(B11299="","",IF(INPUT!$I$1="","",IF(C11299&lt;(INT(INPUT!$I$1)-INPUT!$I$2),"Off Meds",IF(C11299&lt;=(INT(INPUT!$I$1)+INPUT!$I$2),"Washout","On Meds"))))</f>
        <v/>
      </c>
      <c r="F11299">
        <f>IF(B11299="","",1.509*(LN(B11299)^1.084-5.381))</f>
        <v/>
      </c>
      <c r="G11299">
        <f>IF(F11299="","",IF(F11299&lt;0,10*F11299^2,0))</f>
        <v/>
      </c>
      <c r="H11299">
        <f>IF(F11299="","",IF(F11299&gt;0,10*F11299^2,0))</f>
        <v/>
      </c>
    </row>
    <row r="11300">
      <c r="A11300">
        <f>Input!A11300</f>
        <v/>
      </c>
      <c r="B11300">
        <f>IF(ISNUMBER(Input!B11300),IF(AND(Input!B11300&gt;=20,Input!B11300&lt;=700),Input!B11300,""),"")</f>
        <v/>
      </c>
      <c r="C11300">
        <f>IF(B11300="","",INT(A11300))</f>
        <v/>
      </c>
      <c r="D11300">
        <f>IF(B11300="","",HOUR(A11300))</f>
        <v/>
      </c>
      <c r="E11300">
        <f>IF(B11300="","",IF(INPUT!$I$1="","",IF(C11300&lt;(INT(INPUT!$I$1)-INPUT!$I$2),"Off Meds",IF(C11300&lt;=(INT(INPUT!$I$1)+INPUT!$I$2),"Washout","On Meds"))))</f>
        <v/>
      </c>
      <c r="F11300">
        <f>IF(B11300="","",1.509*(LN(B11300)^1.084-5.381))</f>
        <v/>
      </c>
      <c r="G11300">
        <f>IF(F11300="","",IF(F11300&lt;0,10*F11300^2,0))</f>
        <v/>
      </c>
      <c r="H11300">
        <f>IF(F11300="","",IF(F11300&gt;0,10*F11300^2,0))</f>
        <v/>
      </c>
    </row>
    <row r="11301">
      <c r="A11301">
        <f>Input!A11301</f>
        <v/>
      </c>
      <c r="B11301">
        <f>IF(ISNUMBER(Input!B11301),IF(AND(Input!B11301&gt;=20,Input!B11301&lt;=700),Input!B11301,""),"")</f>
        <v/>
      </c>
      <c r="C11301">
        <f>IF(B11301="","",INT(A11301))</f>
        <v/>
      </c>
      <c r="D11301">
        <f>IF(B11301="","",HOUR(A11301))</f>
        <v/>
      </c>
      <c r="E11301">
        <f>IF(B11301="","",IF(INPUT!$I$1="","",IF(C11301&lt;(INT(INPUT!$I$1)-INPUT!$I$2),"Off Meds",IF(C11301&lt;=(INT(INPUT!$I$1)+INPUT!$I$2),"Washout","On Meds"))))</f>
        <v/>
      </c>
      <c r="F11301">
        <f>IF(B11301="","",1.509*(LN(B11301)^1.084-5.381))</f>
        <v/>
      </c>
      <c r="G11301">
        <f>IF(F11301="","",IF(F11301&lt;0,10*F11301^2,0))</f>
        <v/>
      </c>
      <c r="H11301">
        <f>IF(F11301="","",IF(F11301&gt;0,10*F11301^2,0))</f>
        <v/>
      </c>
    </row>
    <row r="11302">
      <c r="A11302">
        <f>Input!A11302</f>
        <v/>
      </c>
      <c r="B11302">
        <f>IF(ISNUMBER(Input!B11302),IF(AND(Input!B11302&gt;=20,Input!B11302&lt;=700),Input!B11302,""),"")</f>
        <v/>
      </c>
      <c r="C11302">
        <f>IF(B11302="","",INT(A11302))</f>
        <v/>
      </c>
      <c r="D11302">
        <f>IF(B11302="","",HOUR(A11302))</f>
        <v/>
      </c>
      <c r="E11302">
        <f>IF(B11302="","",IF(INPUT!$I$1="","",IF(C11302&lt;(INT(INPUT!$I$1)-INPUT!$I$2),"Off Meds",IF(C11302&lt;=(INT(INPUT!$I$1)+INPUT!$I$2),"Washout","On Meds"))))</f>
        <v/>
      </c>
      <c r="F11302">
        <f>IF(B11302="","",1.509*(LN(B11302)^1.084-5.381))</f>
        <v/>
      </c>
      <c r="G11302">
        <f>IF(F11302="","",IF(F11302&lt;0,10*F11302^2,0))</f>
        <v/>
      </c>
      <c r="H11302">
        <f>IF(F11302="","",IF(F11302&gt;0,10*F11302^2,0))</f>
        <v/>
      </c>
    </row>
    <row r="11303">
      <c r="A11303">
        <f>Input!A11303</f>
        <v/>
      </c>
      <c r="B11303">
        <f>IF(ISNUMBER(Input!B11303),IF(AND(Input!B11303&gt;=20,Input!B11303&lt;=700),Input!B11303,""),"")</f>
        <v/>
      </c>
      <c r="C11303">
        <f>IF(B11303="","",INT(A11303))</f>
        <v/>
      </c>
      <c r="D11303">
        <f>IF(B11303="","",HOUR(A11303))</f>
        <v/>
      </c>
      <c r="E11303">
        <f>IF(B11303="","",IF(INPUT!$I$1="","",IF(C11303&lt;(INT(INPUT!$I$1)-INPUT!$I$2),"Off Meds",IF(C11303&lt;=(INT(INPUT!$I$1)+INPUT!$I$2),"Washout","On Meds"))))</f>
        <v/>
      </c>
      <c r="F11303">
        <f>IF(B11303="","",1.509*(LN(B11303)^1.084-5.381))</f>
        <v/>
      </c>
      <c r="G11303">
        <f>IF(F11303="","",IF(F11303&lt;0,10*F11303^2,0))</f>
        <v/>
      </c>
      <c r="H11303">
        <f>IF(F11303="","",IF(F11303&gt;0,10*F11303^2,0))</f>
        <v/>
      </c>
    </row>
    <row r="11304">
      <c r="A11304">
        <f>Input!A11304</f>
        <v/>
      </c>
      <c r="B11304">
        <f>IF(ISNUMBER(Input!B11304),IF(AND(Input!B11304&gt;=20,Input!B11304&lt;=700),Input!B11304,""),"")</f>
        <v/>
      </c>
      <c r="C11304">
        <f>IF(B11304="","",INT(A11304))</f>
        <v/>
      </c>
      <c r="D11304">
        <f>IF(B11304="","",HOUR(A11304))</f>
        <v/>
      </c>
      <c r="E11304">
        <f>IF(B11304="","",IF(INPUT!$I$1="","",IF(C11304&lt;(INT(INPUT!$I$1)-INPUT!$I$2),"Off Meds",IF(C11304&lt;=(INT(INPUT!$I$1)+INPUT!$I$2),"Washout","On Meds"))))</f>
        <v/>
      </c>
      <c r="F11304">
        <f>IF(B11304="","",1.509*(LN(B11304)^1.084-5.381))</f>
        <v/>
      </c>
      <c r="G11304">
        <f>IF(F11304="","",IF(F11304&lt;0,10*F11304^2,0))</f>
        <v/>
      </c>
      <c r="H11304">
        <f>IF(F11304="","",IF(F11304&gt;0,10*F11304^2,0))</f>
        <v/>
      </c>
    </row>
    <row r="11305">
      <c r="A11305">
        <f>Input!A11305</f>
        <v/>
      </c>
      <c r="B11305">
        <f>IF(ISNUMBER(Input!B11305),IF(AND(Input!B11305&gt;=20,Input!B11305&lt;=700),Input!B11305,""),"")</f>
        <v/>
      </c>
      <c r="C11305">
        <f>IF(B11305="","",INT(A11305))</f>
        <v/>
      </c>
      <c r="D11305">
        <f>IF(B11305="","",HOUR(A11305))</f>
        <v/>
      </c>
      <c r="E11305">
        <f>IF(B11305="","",IF(INPUT!$I$1="","",IF(C11305&lt;(INT(INPUT!$I$1)-INPUT!$I$2),"Off Meds",IF(C11305&lt;=(INT(INPUT!$I$1)+INPUT!$I$2),"Washout","On Meds"))))</f>
        <v/>
      </c>
      <c r="F11305">
        <f>IF(B11305="","",1.509*(LN(B11305)^1.084-5.381))</f>
        <v/>
      </c>
      <c r="G11305">
        <f>IF(F11305="","",IF(F11305&lt;0,10*F11305^2,0))</f>
        <v/>
      </c>
      <c r="H11305">
        <f>IF(F11305="","",IF(F11305&gt;0,10*F11305^2,0))</f>
        <v/>
      </c>
    </row>
    <row r="11306">
      <c r="A11306">
        <f>Input!A11306</f>
        <v/>
      </c>
      <c r="B11306">
        <f>IF(ISNUMBER(Input!B11306),IF(AND(Input!B11306&gt;=20,Input!B11306&lt;=700),Input!B11306,""),"")</f>
        <v/>
      </c>
      <c r="C11306">
        <f>IF(B11306="","",INT(A11306))</f>
        <v/>
      </c>
      <c r="D11306">
        <f>IF(B11306="","",HOUR(A11306))</f>
        <v/>
      </c>
      <c r="E11306">
        <f>IF(B11306="","",IF(INPUT!$I$1="","",IF(C11306&lt;(INT(INPUT!$I$1)-INPUT!$I$2),"Off Meds",IF(C11306&lt;=(INT(INPUT!$I$1)+INPUT!$I$2),"Washout","On Meds"))))</f>
        <v/>
      </c>
      <c r="F11306">
        <f>IF(B11306="","",1.509*(LN(B11306)^1.084-5.381))</f>
        <v/>
      </c>
      <c r="G11306">
        <f>IF(F11306="","",IF(F11306&lt;0,10*F11306^2,0))</f>
        <v/>
      </c>
      <c r="H11306">
        <f>IF(F11306="","",IF(F11306&gt;0,10*F11306^2,0))</f>
        <v/>
      </c>
    </row>
    <row r="11307">
      <c r="A11307">
        <f>Input!A11307</f>
        <v/>
      </c>
      <c r="B11307">
        <f>IF(ISNUMBER(Input!B11307),IF(AND(Input!B11307&gt;=20,Input!B11307&lt;=700),Input!B11307,""),"")</f>
        <v/>
      </c>
      <c r="C11307">
        <f>IF(B11307="","",INT(A11307))</f>
        <v/>
      </c>
      <c r="D11307">
        <f>IF(B11307="","",HOUR(A11307))</f>
        <v/>
      </c>
      <c r="E11307">
        <f>IF(B11307="","",IF(INPUT!$I$1="","",IF(C11307&lt;(INT(INPUT!$I$1)-INPUT!$I$2),"Off Meds",IF(C11307&lt;=(INT(INPUT!$I$1)+INPUT!$I$2),"Washout","On Meds"))))</f>
        <v/>
      </c>
      <c r="F11307">
        <f>IF(B11307="","",1.509*(LN(B11307)^1.084-5.381))</f>
        <v/>
      </c>
      <c r="G11307">
        <f>IF(F11307="","",IF(F11307&lt;0,10*F11307^2,0))</f>
        <v/>
      </c>
      <c r="H11307">
        <f>IF(F11307="","",IF(F11307&gt;0,10*F11307^2,0))</f>
        <v/>
      </c>
    </row>
    <row r="11308">
      <c r="A11308">
        <f>Input!A11308</f>
        <v/>
      </c>
      <c r="B11308">
        <f>IF(ISNUMBER(Input!B11308),IF(AND(Input!B11308&gt;=20,Input!B11308&lt;=700),Input!B11308,""),"")</f>
        <v/>
      </c>
      <c r="C11308">
        <f>IF(B11308="","",INT(A11308))</f>
        <v/>
      </c>
      <c r="D11308">
        <f>IF(B11308="","",HOUR(A11308))</f>
        <v/>
      </c>
      <c r="E11308">
        <f>IF(B11308="","",IF(INPUT!$I$1="","",IF(C11308&lt;(INT(INPUT!$I$1)-INPUT!$I$2),"Off Meds",IF(C11308&lt;=(INT(INPUT!$I$1)+INPUT!$I$2),"Washout","On Meds"))))</f>
        <v/>
      </c>
      <c r="F11308">
        <f>IF(B11308="","",1.509*(LN(B11308)^1.084-5.381))</f>
        <v/>
      </c>
      <c r="G11308">
        <f>IF(F11308="","",IF(F11308&lt;0,10*F11308^2,0))</f>
        <v/>
      </c>
      <c r="H11308">
        <f>IF(F11308="","",IF(F11308&gt;0,10*F11308^2,0))</f>
        <v/>
      </c>
    </row>
    <row r="11309">
      <c r="A11309">
        <f>Input!A11309</f>
        <v/>
      </c>
      <c r="B11309">
        <f>IF(ISNUMBER(Input!B11309),IF(AND(Input!B11309&gt;=20,Input!B11309&lt;=700),Input!B11309,""),"")</f>
        <v/>
      </c>
      <c r="C11309">
        <f>IF(B11309="","",INT(A11309))</f>
        <v/>
      </c>
      <c r="D11309">
        <f>IF(B11309="","",HOUR(A11309))</f>
        <v/>
      </c>
      <c r="E11309">
        <f>IF(B11309="","",IF(INPUT!$I$1="","",IF(C11309&lt;(INT(INPUT!$I$1)-INPUT!$I$2),"Off Meds",IF(C11309&lt;=(INT(INPUT!$I$1)+INPUT!$I$2),"Washout","On Meds"))))</f>
        <v/>
      </c>
      <c r="F11309">
        <f>IF(B11309="","",1.509*(LN(B11309)^1.084-5.381))</f>
        <v/>
      </c>
      <c r="G11309">
        <f>IF(F11309="","",IF(F11309&lt;0,10*F11309^2,0))</f>
        <v/>
      </c>
      <c r="H11309">
        <f>IF(F11309="","",IF(F11309&gt;0,10*F11309^2,0))</f>
        <v/>
      </c>
    </row>
    <row r="11310">
      <c r="A11310">
        <f>Input!A11310</f>
        <v/>
      </c>
      <c r="B11310">
        <f>IF(ISNUMBER(Input!B11310),IF(AND(Input!B11310&gt;=20,Input!B11310&lt;=700),Input!B11310,""),"")</f>
        <v/>
      </c>
      <c r="C11310">
        <f>IF(B11310="","",INT(A11310))</f>
        <v/>
      </c>
      <c r="D11310">
        <f>IF(B11310="","",HOUR(A11310))</f>
        <v/>
      </c>
      <c r="E11310">
        <f>IF(B11310="","",IF(INPUT!$I$1="","",IF(C11310&lt;(INT(INPUT!$I$1)-INPUT!$I$2),"Off Meds",IF(C11310&lt;=(INT(INPUT!$I$1)+INPUT!$I$2),"Washout","On Meds"))))</f>
        <v/>
      </c>
      <c r="F11310">
        <f>IF(B11310="","",1.509*(LN(B11310)^1.084-5.381))</f>
        <v/>
      </c>
      <c r="G11310">
        <f>IF(F11310="","",IF(F11310&lt;0,10*F11310^2,0))</f>
        <v/>
      </c>
      <c r="H11310">
        <f>IF(F11310="","",IF(F11310&gt;0,10*F11310^2,0))</f>
        <v/>
      </c>
    </row>
    <row r="11311">
      <c r="A11311">
        <f>Input!A11311</f>
        <v/>
      </c>
      <c r="B11311">
        <f>IF(ISNUMBER(Input!B11311),IF(AND(Input!B11311&gt;=20,Input!B11311&lt;=700),Input!B11311,""),"")</f>
        <v/>
      </c>
      <c r="C11311">
        <f>IF(B11311="","",INT(A11311))</f>
        <v/>
      </c>
      <c r="D11311">
        <f>IF(B11311="","",HOUR(A11311))</f>
        <v/>
      </c>
      <c r="E11311">
        <f>IF(B11311="","",IF(INPUT!$I$1="","",IF(C11311&lt;(INT(INPUT!$I$1)-INPUT!$I$2),"Off Meds",IF(C11311&lt;=(INT(INPUT!$I$1)+INPUT!$I$2),"Washout","On Meds"))))</f>
        <v/>
      </c>
      <c r="F11311">
        <f>IF(B11311="","",1.509*(LN(B11311)^1.084-5.381))</f>
        <v/>
      </c>
      <c r="G11311">
        <f>IF(F11311="","",IF(F11311&lt;0,10*F11311^2,0))</f>
        <v/>
      </c>
      <c r="H11311">
        <f>IF(F11311="","",IF(F11311&gt;0,10*F11311^2,0))</f>
        <v/>
      </c>
    </row>
    <row r="11312">
      <c r="A11312">
        <f>Input!A11312</f>
        <v/>
      </c>
      <c r="B11312">
        <f>IF(ISNUMBER(Input!B11312),IF(AND(Input!B11312&gt;=20,Input!B11312&lt;=700),Input!B11312,""),"")</f>
        <v/>
      </c>
      <c r="C11312">
        <f>IF(B11312="","",INT(A11312))</f>
        <v/>
      </c>
      <c r="D11312">
        <f>IF(B11312="","",HOUR(A11312))</f>
        <v/>
      </c>
      <c r="E11312">
        <f>IF(B11312="","",IF(INPUT!$I$1="","",IF(C11312&lt;(INT(INPUT!$I$1)-INPUT!$I$2),"Off Meds",IF(C11312&lt;=(INT(INPUT!$I$1)+INPUT!$I$2),"Washout","On Meds"))))</f>
        <v/>
      </c>
      <c r="F11312">
        <f>IF(B11312="","",1.509*(LN(B11312)^1.084-5.381))</f>
        <v/>
      </c>
      <c r="G11312">
        <f>IF(F11312="","",IF(F11312&lt;0,10*F11312^2,0))</f>
        <v/>
      </c>
      <c r="H11312">
        <f>IF(F11312="","",IF(F11312&gt;0,10*F11312^2,0))</f>
        <v/>
      </c>
    </row>
    <row r="11313">
      <c r="A11313">
        <f>Input!A11313</f>
        <v/>
      </c>
      <c r="B11313">
        <f>IF(ISNUMBER(Input!B11313),IF(AND(Input!B11313&gt;=20,Input!B11313&lt;=700),Input!B11313,""),"")</f>
        <v/>
      </c>
      <c r="C11313">
        <f>IF(B11313="","",INT(A11313))</f>
        <v/>
      </c>
      <c r="D11313">
        <f>IF(B11313="","",HOUR(A11313))</f>
        <v/>
      </c>
      <c r="E11313">
        <f>IF(B11313="","",IF(INPUT!$I$1="","",IF(C11313&lt;(INT(INPUT!$I$1)-INPUT!$I$2),"Off Meds",IF(C11313&lt;=(INT(INPUT!$I$1)+INPUT!$I$2),"Washout","On Meds"))))</f>
        <v/>
      </c>
      <c r="F11313">
        <f>IF(B11313="","",1.509*(LN(B11313)^1.084-5.381))</f>
        <v/>
      </c>
      <c r="G11313">
        <f>IF(F11313="","",IF(F11313&lt;0,10*F11313^2,0))</f>
        <v/>
      </c>
      <c r="H11313">
        <f>IF(F11313="","",IF(F11313&gt;0,10*F11313^2,0))</f>
        <v/>
      </c>
    </row>
    <row r="11314">
      <c r="A11314">
        <f>Input!A11314</f>
        <v/>
      </c>
      <c r="B11314">
        <f>IF(ISNUMBER(Input!B11314),IF(AND(Input!B11314&gt;=20,Input!B11314&lt;=700),Input!B11314,""),"")</f>
        <v/>
      </c>
      <c r="C11314">
        <f>IF(B11314="","",INT(A11314))</f>
        <v/>
      </c>
      <c r="D11314">
        <f>IF(B11314="","",HOUR(A11314))</f>
        <v/>
      </c>
      <c r="E11314">
        <f>IF(B11314="","",IF(INPUT!$I$1="","",IF(C11314&lt;(INT(INPUT!$I$1)-INPUT!$I$2),"Off Meds",IF(C11314&lt;=(INT(INPUT!$I$1)+INPUT!$I$2),"Washout","On Meds"))))</f>
        <v/>
      </c>
      <c r="F11314">
        <f>IF(B11314="","",1.509*(LN(B11314)^1.084-5.381))</f>
        <v/>
      </c>
      <c r="G11314">
        <f>IF(F11314="","",IF(F11314&lt;0,10*F11314^2,0))</f>
        <v/>
      </c>
      <c r="H11314">
        <f>IF(F11314="","",IF(F11314&gt;0,10*F11314^2,0))</f>
        <v/>
      </c>
    </row>
    <row r="11315">
      <c r="A11315">
        <f>Input!A11315</f>
        <v/>
      </c>
      <c r="B11315">
        <f>IF(ISNUMBER(Input!B11315),IF(AND(Input!B11315&gt;=20,Input!B11315&lt;=700),Input!B11315,""),"")</f>
        <v/>
      </c>
      <c r="C11315">
        <f>IF(B11315="","",INT(A11315))</f>
        <v/>
      </c>
      <c r="D11315">
        <f>IF(B11315="","",HOUR(A11315))</f>
        <v/>
      </c>
      <c r="E11315">
        <f>IF(B11315="","",IF(INPUT!$I$1="","",IF(C11315&lt;(INT(INPUT!$I$1)-INPUT!$I$2),"Off Meds",IF(C11315&lt;=(INT(INPUT!$I$1)+INPUT!$I$2),"Washout","On Meds"))))</f>
        <v/>
      </c>
      <c r="F11315">
        <f>IF(B11315="","",1.509*(LN(B11315)^1.084-5.381))</f>
        <v/>
      </c>
      <c r="G11315">
        <f>IF(F11315="","",IF(F11315&lt;0,10*F11315^2,0))</f>
        <v/>
      </c>
      <c r="H11315">
        <f>IF(F11315="","",IF(F11315&gt;0,10*F11315^2,0))</f>
        <v/>
      </c>
    </row>
    <row r="11316">
      <c r="A11316">
        <f>Input!A11316</f>
        <v/>
      </c>
      <c r="B11316">
        <f>IF(ISNUMBER(Input!B11316),IF(AND(Input!B11316&gt;=20,Input!B11316&lt;=700),Input!B11316,""),"")</f>
        <v/>
      </c>
      <c r="C11316">
        <f>IF(B11316="","",INT(A11316))</f>
        <v/>
      </c>
      <c r="D11316">
        <f>IF(B11316="","",HOUR(A11316))</f>
        <v/>
      </c>
      <c r="E11316">
        <f>IF(B11316="","",IF(INPUT!$I$1="","",IF(C11316&lt;(INT(INPUT!$I$1)-INPUT!$I$2),"Off Meds",IF(C11316&lt;=(INT(INPUT!$I$1)+INPUT!$I$2),"Washout","On Meds"))))</f>
        <v/>
      </c>
      <c r="F11316">
        <f>IF(B11316="","",1.509*(LN(B11316)^1.084-5.381))</f>
        <v/>
      </c>
      <c r="G11316">
        <f>IF(F11316="","",IF(F11316&lt;0,10*F11316^2,0))</f>
        <v/>
      </c>
      <c r="H11316">
        <f>IF(F11316="","",IF(F11316&gt;0,10*F11316^2,0))</f>
        <v/>
      </c>
    </row>
    <row r="11317">
      <c r="A11317">
        <f>Input!A11317</f>
        <v/>
      </c>
      <c r="B11317">
        <f>IF(ISNUMBER(Input!B11317),IF(AND(Input!B11317&gt;=20,Input!B11317&lt;=700),Input!B11317,""),"")</f>
        <v/>
      </c>
      <c r="C11317">
        <f>IF(B11317="","",INT(A11317))</f>
        <v/>
      </c>
      <c r="D11317">
        <f>IF(B11317="","",HOUR(A11317))</f>
        <v/>
      </c>
      <c r="E11317">
        <f>IF(B11317="","",IF(INPUT!$I$1="","",IF(C11317&lt;(INT(INPUT!$I$1)-INPUT!$I$2),"Off Meds",IF(C11317&lt;=(INT(INPUT!$I$1)+INPUT!$I$2),"Washout","On Meds"))))</f>
        <v/>
      </c>
      <c r="F11317">
        <f>IF(B11317="","",1.509*(LN(B11317)^1.084-5.381))</f>
        <v/>
      </c>
      <c r="G11317">
        <f>IF(F11317="","",IF(F11317&lt;0,10*F11317^2,0))</f>
        <v/>
      </c>
      <c r="H11317">
        <f>IF(F11317="","",IF(F11317&gt;0,10*F11317^2,0))</f>
        <v/>
      </c>
    </row>
    <row r="11318">
      <c r="A11318">
        <f>Input!A11318</f>
        <v/>
      </c>
      <c r="B11318">
        <f>IF(ISNUMBER(Input!B11318),IF(AND(Input!B11318&gt;=20,Input!B11318&lt;=700),Input!B11318,""),"")</f>
        <v/>
      </c>
      <c r="C11318">
        <f>IF(B11318="","",INT(A11318))</f>
        <v/>
      </c>
      <c r="D11318">
        <f>IF(B11318="","",HOUR(A11318))</f>
        <v/>
      </c>
      <c r="E11318">
        <f>IF(B11318="","",IF(INPUT!$I$1="","",IF(C11318&lt;(INT(INPUT!$I$1)-INPUT!$I$2),"Off Meds",IF(C11318&lt;=(INT(INPUT!$I$1)+INPUT!$I$2),"Washout","On Meds"))))</f>
        <v/>
      </c>
      <c r="F11318">
        <f>IF(B11318="","",1.509*(LN(B11318)^1.084-5.381))</f>
        <v/>
      </c>
      <c r="G11318">
        <f>IF(F11318="","",IF(F11318&lt;0,10*F11318^2,0))</f>
        <v/>
      </c>
      <c r="H11318">
        <f>IF(F11318="","",IF(F11318&gt;0,10*F11318^2,0))</f>
        <v/>
      </c>
    </row>
    <row r="11319">
      <c r="A11319">
        <f>Input!A11319</f>
        <v/>
      </c>
      <c r="B11319">
        <f>IF(ISNUMBER(Input!B11319),IF(AND(Input!B11319&gt;=20,Input!B11319&lt;=700),Input!B11319,""),"")</f>
        <v/>
      </c>
      <c r="C11319">
        <f>IF(B11319="","",INT(A11319))</f>
        <v/>
      </c>
      <c r="D11319">
        <f>IF(B11319="","",HOUR(A11319))</f>
        <v/>
      </c>
      <c r="E11319">
        <f>IF(B11319="","",IF(INPUT!$I$1="","",IF(C11319&lt;(INT(INPUT!$I$1)-INPUT!$I$2),"Off Meds",IF(C11319&lt;=(INT(INPUT!$I$1)+INPUT!$I$2),"Washout","On Meds"))))</f>
        <v/>
      </c>
      <c r="F11319">
        <f>IF(B11319="","",1.509*(LN(B11319)^1.084-5.381))</f>
        <v/>
      </c>
      <c r="G11319">
        <f>IF(F11319="","",IF(F11319&lt;0,10*F11319^2,0))</f>
        <v/>
      </c>
      <c r="H11319">
        <f>IF(F11319="","",IF(F11319&gt;0,10*F11319^2,0))</f>
        <v/>
      </c>
    </row>
    <row r="11320">
      <c r="A11320">
        <f>Input!A11320</f>
        <v/>
      </c>
      <c r="B11320">
        <f>IF(ISNUMBER(Input!B11320),IF(AND(Input!B11320&gt;=20,Input!B11320&lt;=700),Input!B11320,""),"")</f>
        <v/>
      </c>
      <c r="C11320">
        <f>IF(B11320="","",INT(A11320))</f>
        <v/>
      </c>
      <c r="D11320">
        <f>IF(B11320="","",HOUR(A11320))</f>
        <v/>
      </c>
      <c r="E11320">
        <f>IF(B11320="","",IF(INPUT!$I$1="","",IF(C11320&lt;(INT(INPUT!$I$1)-INPUT!$I$2),"Off Meds",IF(C11320&lt;=(INT(INPUT!$I$1)+INPUT!$I$2),"Washout","On Meds"))))</f>
        <v/>
      </c>
      <c r="F11320">
        <f>IF(B11320="","",1.509*(LN(B11320)^1.084-5.381))</f>
        <v/>
      </c>
      <c r="G11320">
        <f>IF(F11320="","",IF(F11320&lt;0,10*F11320^2,0))</f>
        <v/>
      </c>
      <c r="H11320">
        <f>IF(F11320="","",IF(F11320&gt;0,10*F11320^2,0))</f>
        <v/>
      </c>
    </row>
    <row r="11321">
      <c r="A11321">
        <f>Input!A11321</f>
        <v/>
      </c>
      <c r="B11321">
        <f>IF(ISNUMBER(Input!B11321),IF(AND(Input!B11321&gt;=20,Input!B11321&lt;=700),Input!B11321,""),"")</f>
        <v/>
      </c>
      <c r="C11321">
        <f>IF(B11321="","",INT(A11321))</f>
        <v/>
      </c>
      <c r="D11321">
        <f>IF(B11321="","",HOUR(A11321))</f>
        <v/>
      </c>
      <c r="E11321">
        <f>IF(B11321="","",IF(INPUT!$I$1="","",IF(C11321&lt;(INT(INPUT!$I$1)-INPUT!$I$2),"Off Meds",IF(C11321&lt;=(INT(INPUT!$I$1)+INPUT!$I$2),"Washout","On Meds"))))</f>
        <v/>
      </c>
      <c r="F11321">
        <f>IF(B11321="","",1.509*(LN(B11321)^1.084-5.381))</f>
        <v/>
      </c>
      <c r="G11321">
        <f>IF(F11321="","",IF(F11321&lt;0,10*F11321^2,0))</f>
        <v/>
      </c>
      <c r="H11321">
        <f>IF(F11321="","",IF(F11321&gt;0,10*F11321^2,0))</f>
        <v/>
      </c>
    </row>
    <row r="11322">
      <c r="A11322">
        <f>Input!A11322</f>
        <v/>
      </c>
      <c r="B11322">
        <f>IF(ISNUMBER(Input!B11322),IF(AND(Input!B11322&gt;=20,Input!B11322&lt;=700),Input!B11322,""),"")</f>
        <v/>
      </c>
      <c r="C11322">
        <f>IF(B11322="","",INT(A11322))</f>
        <v/>
      </c>
      <c r="D11322">
        <f>IF(B11322="","",HOUR(A11322))</f>
        <v/>
      </c>
      <c r="E11322">
        <f>IF(B11322="","",IF(INPUT!$I$1="","",IF(C11322&lt;(INT(INPUT!$I$1)-INPUT!$I$2),"Off Meds",IF(C11322&lt;=(INT(INPUT!$I$1)+INPUT!$I$2),"Washout","On Meds"))))</f>
        <v/>
      </c>
      <c r="F11322">
        <f>IF(B11322="","",1.509*(LN(B11322)^1.084-5.381))</f>
        <v/>
      </c>
      <c r="G11322">
        <f>IF(F11322="","",IF(F11322&lt;0,10*F11322^2,0))</f>
        <v/>
      </c>
      <c r="H11322">
        <f>IF(F11322="","",IF(F11322&gt;0,10*F11322^2,0))</f>
        <v/>
      </c>
    </row>
    <row r="11323">
      <c r="A11323">
        <f>Input!A11323</f>
        <v/>
      </c>
      <c r="B11323">
        <f>IF(ISNUMBER(Input!B11323),IF(AND(Input!B11323&gt;=20,Input!B11323&lt;=700),Input!B11323,""),"")</f>
        <v/>
      </c>
      <c r="C11323">
        <f>IF(B11323="","",INT(A11323))</f>
        <v/>
      </c>
      <c r="D11323">
        <f>IF(B11323="","",HOUR(A11323))</f>
        <v/>
      </c>
      <c r="E11323">
        <f>IF(B11323="","",IF(INPUT!$I$1="","",IF(C11323&lt;(INT(INPUT!$I$1)-INPUT!$I$2),"Off Meds",IF(C11323&lt;=(INT(INPUT!$I$1)+INPUT!$I$2),"Washout","On Meds"))))</f>
        <v/>
      </c>
      <c r="F11323">
        <f>IF(B11323="","",1.509*(LN(B11323)^1.084-5.381))</f>
        <v/>
      </c>
      <c r="G11323">
        <f>IF(F11323="","",IF(F11323&lt;0,10*F11323^2,0))</f>
        <v/>
      </c>
      <c r="H11323">
        <f>IF(F11323="","",IF(F11323&gt;0,10*F11323^2,0))</f>
        <v/>
      </c>
    </row>
    <row r="11324">
      <c r="A11324">
        <f>Input!A11324</f>
        <v/>
      </c>
      <c r="B11324">
        <f>IF(ISNUMBER(Input!B11324),IF(AND(Input!B11324&gt;=20,Input!B11324&lt;=700),Input!B11324,""),"")</f>
        <v/>
      </c>
      <c r="C11324">
        <f>IF(B11324="","",INT(A11324))</f>
        <v/>
      </c>
      <c r="D11324">
        <f>IF(B11324="","",HOUR(A11324))</f>
        <v/>
      </c>
      <c r="E11324">
        <f>IF(B11324="","",IF(INPUT!$I$1="","",IF(C11324&lt;(INT(INPUT!$I$1)-INPUT!$I$2),"Off Meds",IF(C11324&lt;=(INT(INPUT!$I$1)+INPUT!$I$2),"Washout","On Meds"))))</f>
        <v/>
      </c>
      <c r="F11324">
        <f>IF(B11324="","",1.509*(LN(B11324)^1.084-5.381))</f>
        <v/>
      </c>
      <c r="G11324">
        <f>IF(F11324="","",IF(F11324&lt;0,10*F11324^2,0))</f>
        <v/>
      </c>
      <c r="H11324">
        <f>IF(F11324="","",IF(F11324&gt;0,10*F11324^2,0))</f>
        <v/>
      </c>
    </row>
    <row r="11325">
      <c r="A11325">
        <f>Input!A11325</f>
        <v/>
      </c>
      <c r="B11325">
        <f>IF(ISNUMBER(Input!B11325),IF(AND(Input!B11325&gt;=20,Input!B11325&lt;=700),Input!B11325,""),"")</f>
        <v/>
      </c>
      <c r="C11325">
        <f>IF(B11325="","",INT(A11325))</f>
        <v/>
      </c>
      <c r="D11325">
        <f>IF(B11325="","",HOUR(A11325))</f>
        <v/>
      </c>
      <c r="E11325">
        <f>IF(B11325="","",IF(INPUT!$I$1="","",IF(C11325&lt;(INT(INPUT!$I$1)-INPUT!$I$2),"Off Meds",IF(C11325&lt;=(INT(INPUT!$I$1)+INPUT!$I$2),"Washout","On Meds"))))</f>
        <v/>
      </c>
      <c r="F11325">
        <f>IF(B11325="","",1.509*(LN(B11325)^1.084-5.381))</f>
        <v/>
      </c>
      <c r="G11325">
        <f>IF(F11325="","",IF(F11325&lt;0,10*F11325^2,0))</f>
        <v/>
      </c>
      <c r="H11325">
        <f>IF(F11325="","",IF(F11325&gt;0,10*F11325^2,0))</f>
        <v/>
      </c>
    </row>
    <row r="11326">
      <c r="A11326">
        <f>Input!A11326</f>
        <v/>
      </c>
      <c r="B11326">
        <f>IF(ISNUMBER(Input!B11326),IF(AND(Input!B11326&gt;=20,Input!B11326&lt;=700),Input!B11326,""),"")</f>
        <v/>
      </c>
      <c r="C11326">
        <f>IF(B11326="","",INT(A11326))</f>
        <v/>
      </c>
      <c r="D11326">
        <f>IF(B11326="","",HOUR(A11326))</f>
        <v/>
      </c>
      <c r="E11326">
        <f>IF(B11326="","",IF(INPUT!$I$1="","",IF(C11326&lt;(INT(INPUT!$I$1)-INPUT!$I$2),"Off Meds",IF(C11326&lt;=(INT(INPUT!$I$1)+INPUT!$I$2),"Washout","On Meds"))))</f>
        <v/>
      </c>
      <c r="F11326">
        <f>IF(B11326="","",1.509*(LN(B11326)^1.084-5.381))</f>
        <v/>
      </c>
      <c r="G11326">
        <f>IF(F11326="","",IF(F11326&lt;0,10*F11326^2,0))</f>
        <v/>
      </c>
      <c r="H11326">
        <f>IF(F11326="","",IF(F11326&gt;0,10*F11326^2,0))</f>
        <v/>
      </c>
    </row>
    <row r="11327">
      <c r="A11327">
        <f>Input!A11327</f>
        <v/>
      </c>
      <c r="B11327">
        <f>IF(ISNUMBER(Input!B11327),IF(AND(Input!B11327&gt;=20,Input!B11327&lt;=700),Input!B11327,""),"")</f>
        <v/>
      </c>
      <c r="C11327">
        <f>IF(B11327="","",INT(A11327))</f>
        <v/>
      </c>
      <c r="D11327">
        <f>IF(B11327="","",HOUR(A11327))</f>
        <v/>
      </c>
      <c r="E11327">
        <f>IF(B11327="","",IF(INPUT!$I$1="","",IF(C11327&lt;(INT(INPUT!$I$1)-INPUT!$I$2),"Off Meds",IF(C11327&lt;=(INT(INPUT!$I$1)+INPUT!$I$2),"Washout","On Meds"))))</f>
        <v/>
      </c>
      <c r="F11327">
        <f>IF(B11327="","",1.509*(LN(B11327)^1.084-5.381))</f>
        <v/>
      </c>
      <c r="G11327">
        <f>IF(F11327="","",IF(F11327&lt;0,10*F11327^2,0))</f>
        <v/>
      </c>
      <c r="H11327">
        <f>IF(F11327="","",IF(F11327&gt;0,10*F11327^2,0))</f>
        <v/>
      </c>
    </row>
    <row r="11328">
      <c r="A11328">
        <f>Input!A11328</f>
        <v/>
      </c>
      <c r="B11328">
        <f>IF(ISNUMBER(Input!B11328),IF(AND(Input!B11328&gt;=20,Input!B11328&lt;=700),Input!B11328,""),"")</f>
        <v/>
      </c>
      <c r="C11328">
        <f>IF(B11328="","",INT(A11328))</f>
        <v/>
      </c>
      <c r="D11328">
        <f>IF(B11328="","",HOUR(A11328))</f>
        <v/>
      </c>
      <c r="E11328">
        <f>IF(B11328="","",IF(INPUT!$I$1="","",IF(C11328&lt;(INT(INPUT!$I$1)-INPUT!$I$2),"Off Meds",IF(C11328&lt;=(INT(INPUT!$I$1)+INPUT!$I$2),"Washout","On Meds"))))</f>
        <v/>
      </c>
      <c r="F11328">
        <f>IF(B11328="","",1.509*(LN(B11328)^1.084-5.381))</f>
        <v/>
      </c>
      <c r="G11328">
        <f>IF(F11328="","",IF(F11328&lt;0,10*F11328^2,0))</f>
        <v/>
      </c>
      <c r="H11328">
        <f>IF(F11328="","",IF(F11328&gt;0,10*F11328^2,0))</f>
        <v/>
      </c>
    </row>
    <row r="11329">
      <c r="A11329">
        <f>Input!A11329</f>
        <v/>
      </c>
      <c r="B11329">
        <f>IF(ISNUMBER(Input!B11329),IF(AND(Input!B11329&gt;=20,Input!B11329&lt;=700),Input!B11329,""),"")</f>
        <v/>
      </c>
      <c r="C11329">
        <f>IF(B11329="","",INT(A11329))</f>
        <v/>
      </c>
      <c r="D11329">
        <f>IF(B11329="","",HOUR(A11329))</f>
        <v/>
      </c>
      <c r="E11329">
        <f>IF(B11329="","",IF(INPUT!$I$1="","",IF(C11329&lt;(INT(INPUT!$I$1)-INPUT!$I$2),"Off Meds",IF(C11329&lt;=(INT(INPUT!$I$1)+INPUT!$I$2),"Washout","On Meds"))))</f>
        <v/>
      </c>
      <c r="F11329">
        <f>IF(B11329="","",1.509*(LN(B11329)^1.084-5.381))</f>
        <v/>
      </c>
      <c r="G11329">
        <f>IF(F11329="","",IF(F11329&lt;0,10*F11329^2,0))</f>
        <v/>
      </c>
      <c r="H11329">
        <f>IF(F11329="","",IF(F11329&gt;0,10*F11329^2,0))</f>
        <v/>
      </c>
    </row>
    <row r="11330">
      <c r="A11330">
        <f>Input!A11330</f>
        <v/>
      </c>
      <c r="B11330">
        <f>IF(ISNUMBER(Input!B11330),IF(AND(Input!B11330&gt;=20,Input!B11330&lt;=700),Input!B11330,""),"")</f>
        <v/>
      </c>
      <c r="C11330">
        <f>IF(B11330="","",INT(A11330))</f>
        <v/>
      </c>
      <c r="D11330">
        <f>IF(B11330="","",HOUR(A11330))</f>
        <v/>
      </c>
      <c r="E11330">
        <f>IF(B11330="","",IF(INPUT!$I$1="","",IF(C11330&lt;(INT(INPUT!$I$1)-INPUT!$I$2),"Off Meds",IF(C11330&lt;=(INT(INPUT!$I$1)+INPUT!$I$2),"Washout","On Meds"))))</f>
        <v/>
      </c>
      <c r="F11330">
        <f>IF(B11330="","",1.509*(LN(B11330)^1.084-5.381))</f>
        <v/>
      </c>
      <c r="G11330">
        <f>IF(F11330="","",IF(F11330&lt;0,10*F11330^2,0))</f>
        <v/>
      </c>
      <c r="H11330">
        <f>IF(F11330="","",IF(F11330&gt;0,10*F11330^2,0))</f>
        <v/>
      </c>
    </row>
    <row r="11331">
      <c r="A11331">
        <f>Input!A11331</f>
        <v/>
      </c>
      <c r="B11331">
        <f>IF(ISNUMBER(Input!B11331),IF(AND(Input!B11331&gt;=20,Input!B11331&lt;=700),Input!B11331,""),"")</f>
        <v/>
      </c>
      <c r="C11331">
        <f>IF(B11331="","",INT(A11331))</f>
        <v/>
      </c>
      <c r="D11331">
        <f>IF(B11331="","",HOUR(A11331))</f>
        <v/>
      </c>
      <c r="E11331">
        <f>IF(B11331="","",IF(INPUT!$I$1="","",IF(C11331&lt;(INT(INPUT!$I$1)-INPUT!$I$2),"Off Meds",IF(C11331&lt;=(INT(INPUT!$I$1)+INPUT!$I$2),"Washout","On Meds"))))</f>
        <v/>
      </c>
      <c r="F11331">
        <f>IF(B11331="","",1.509*(LN(B11331)^1.084-5.381))</f>
        <v/>
      </c>
      <c r="G11331">
        <f>IF(F11331="","",IF(F11331&lt;0,10*F11331^2,0))</f>
        <v/>
      </c>
      <c r="H11331">
        <f>IF(F11331="","",IF(F11331&gt;0,10*F11331^2,0))</f>
        <v/>
      </c>
    </row>
    <row r="11332">
      <c r="A11332">
        <f>Input!A11332</f>
        <v/>
      </c>
      <c r="B11332">
        <f>IF(ISNUMBER(Input!B11332),IF(AND(Input!B11332&gt;=20,Input!B11332&lt;=700),Input!B11332,""),"")</f>
        <v/>
      </c>
      <c r="C11332">
        <f>IF(B11332="","",INT(A11332))</f>
        <v/>
      </c>
      <c r="D11332">
        <f>IF(B11332="","",HOUR(A11332))</f>
        <v/>
      </c>
      <c r="E11332">
        <f>IF(B11332="","",IF(INPUT!$I$1="","",IF(C11332&lt;(INT(INPUT!$I$1)-INPUT!$I$2),"Off Meds",IF(C11332&lt;=(INT(INPUT!$I$1)+INPUT!$I$2),"Washout","On Meds"))))</f>
        <v/>
      </c>
      <c r="F11332">
        <f>IF(B11332="","",1.509*(LN(B11332)^1.084-5.381))</f>
        <v/>
      </c>
      <c r="G11332">
        <f>IF(F11332="","",IF(F11332&lt;0,10*F11332^2,0))</f>
        <v/>
      </c>
      <c r="H11332">
        <f>IF(F11332="","",IF(F11332&gt;0,10*F11332^2,0))</f>
        <v/>
      </c>
    </row>
    <row r="11333">
      <c r="A11333">
        <f>Input!A11333</f>
        <v/>
      </c>
      <c r="B11333">
        <f>IF(ISNUMBER(Input!B11333),IF(AND(Input!B11333&gt;=20,Input!B11333&lt;=700),Input!B11333,""),"")</f>
        <v/>
      </c>
      <c r="C11333">
        <f>IF(B11333="","",INT(A11333))</f>
        <v/>
      </c>
      <c r="D11333">
        <f>IF(B11333="","",HOUR(A11333))</f>
        <v/>
      </c>
      <c r="E11333">
        <f>IF(B11333="","",IF(INPUT!$I$1="","",IF(C11333&lt;(INT(INPUT!$I$1)-INPUT!$I$2),"Off Meds",IF(C11333&lt;=(INT(INPUT!$I$1)+INPUT!$I$2),"Washout","On Meds"))))</f>
        <v/>
      </c>
      <c r="F11333">
        <f>IF(B11333="","",1.509*(LN(B11333)^1.084-5.381))</f>
        <v/>
      </c>
      <c r="G11333">
        <f>IF(F11333="","",IF(F11333&lt;0,10*F11333^2,0))</f>
        <v/>
      </c>
      <c r="H11333">
        <f>IF(F11333="","",IF(F11333&gt;0,10*F11333^2,0))</f>
        <v/>
      </c>
    </row>
    <row r="11334">
      <c r="A11334">
        <f>Input!A11334</f>
        <v/>
      </c>
      <c r="B11334">
        <f>IF(ISNUMBER(Input!B11334),IF(AND(Input!B11334&gt;=20,Input!B11334&lt;=700),Input!B11334,""),"")</f>
        <v/>
      </c>
      <c r="C11334">
        <f>IF(B11334="","",INT(A11334))</f>
        <v/>
      </c>
      <c r="D11334">
        <f>IF(B11334="","",HOUR(A11334))</f>
        <v/>
      </c>
      <c r="E11334">
        <f>IF(B11334="","",IF(INPUT!$I$1="","",IF(C11334&lt;(INT(INPUT!$I$1)-INPUT!$I$2),"Off Meds",IF(C11334&lt;=(INT(INPUT!$I$1)+INPUT!$I$2),"Washout","On Meds"))))</f>
        <v/>
      </c>
      <c r="F11334">
        <f>IF(B11334="","",1.509*(LN(B11334)^1.084-5.381))</f>
        <v/>
      </c>
      <c r="G11334">
        <f>IF(F11334="","",IF(F11334&lt;0,10*F11334^2,0))</f>
        <v/>
      </c>
      <c r="H11334">
        <f>IF(F11334="","",IF(F11334&gt;0,10*F11334^2,0))</f>
        <v/>
      </c>
    </row>
    <row r="11335">
      <c r="A11335">
        <f>Input!A11335</f>
        <v/>
      </c>
      <c r="B11335">
        <f>IF(ISNUMBER(Input!B11335),IF(AND(Input!B11335&gt;=20,Input!B11335&lt;=700),Input!B11335,""),"")</f>
        <v/>
      </c>
      <c r="C11335">
        <f>IF(B11335="","",INT(A11335))</f>
        <v/>
      </c>
      <c r="D11335">
        <f>IF(B11335="","",HOUR(A11335))</f>
        <v/>
      </c>
      <c r="E11335">
        <f>IF(B11335="","",IF(INPUT!$I$1="","",IF(C11335&lt;(INT(INPUT!$I$1)-INPUT!$I$2),"Off Meds",IF(C11335&lt;=(INT(INPUT!$I$1)+INPUT!$I$2),"Washout","On Meds"))))</f>
        <v/>
      </c>
      <c r="F11335">
        <f>IF(B11335="","",1.509*(LN(B11335)^1.084-5.381))</f>
        <v/>
      </c>
      <c r="G11335">
        <f>IF(F11335="","",IF(F11335&lt;0,10*F11335^2,0))</f>
        <v/>
      </c>
      <c r="H11335">
        <f>IF(F11335="","",IF(F11335&gt;0,10*F11335^2,0))</f>
        <v/>
      </c>
    </row>
    <row r="11336">
      <c r="A11336">
        <f>Input!A11336</f>
        <v/>
      </c>
      <c r="B11336">
        <f>IF(ISNUMBER(Input!B11336),IF(AND(Input!B11336&gt;=20,Input!B11336&lt;=700),Input!B11336,""),"")</f>
        <v/>
      </c>
      <c r="C11336">
        <f>IF(B11336="","",INT(A11336))</f>
        <v/>
      </c>
      <c r="D11336">
        <f>IF(B11336="","",HOUR(A11336))</f>
        <v/>
      </c>
      <c r="E11336">
        <f>IF(B11336="","",IF(INPUT!$I$1="","",IF(C11336&lt;(INT(INPUT!$I$1)-INPUT!$I$2),"Off Meds",IF(C11336&lt;=(INT(INPUT!$I$1)+INPUT!$I$2),"Washout","On Meds"))))</f>
        <v/>
      </c>
      <c r="F11336">
        <f>IF(B11336="","",1.509*(LN(B11336)^1.084-5.381))</f>
        <v/>
      </c>
      <c r="G11336">
        <f>IF(F11336="","",IF(F11336&lt;0,10*F11336^2,0))</f>
        <v/>
      </c>
      <c r="H11336">
        <f>IF(F11336="","",IF(F11336&gt;0,10*F11336^2,0))</f>
        <v/>
      </c>
    </row>
    <row r="11337">
      <c r="A11337">
        <f>Input!A11337</f>
        <v/>
      </c>
      <c r="B11337">
        <f>IF(ISNUMBER(Input!B11337),IF(AND(Input!B11337&gt;=20,Input!B11337&lt;=700),Input!B11337,""),"")</f>
        <v/>
      </c>
      <c r="C11337">
        <f>IF(B11337="","",INT(A11337))</f>
        <v/>
      </c>
      <c r="D11337">
        <f>IF(B11337="","",HOUR(A11337))</f>
        <v/>
      </c>
      <c r="E11337">
        <f>IF(B11337="","",IF(INPUT!$I$1="","",IF(C11337&lt;(INT(INPUT!$I$1)-INPUT!$I$2),"Off Meds",IF(C11337&lt;=(INT(INPUT!$I$1)+INPUT!$I$2),"Washout","On Meds"))))</f>
        <v/>
      </c>
      <c r="F11337">
        <f>IF(B11337="","",1.509*(LN(B11337)^1.084-5.381))</f>
        <v/>
      </c>
      <c r="G11337">
        <f>IF(F11337="","",IF(F11337&lt;0,10*F11337^2,0))</f>
        <v/>
      </c>
      <c r="H11337">
        <f>IF(F11337="","",IF(F11337&gt;0,10*F11337^2,0))</f>
        <v/>
      </c>
    </row>
    <row r="11338">
      <c r="A11338">
        <f>Input!A11338</f>
        <v/>
      </c>
      <c r="B11338">
        <f>IF(ISNUMBER(Input!B11338),IF(AND(Input!B11338&gt;=20,Input!B11338&lt;=700),Input!B11338,""),"")</f>
        <v/>
      </c>
      <c r="C11338">
        <f>IF(B11338="","",INT(A11338))</f>
        <v/>
      </c>
      <c r="D11338">
        <f>IF(B11338="","",HOUR(A11338))</f>
        <v/>
      </c>
      <c r="E11338">
        <f>IF(B11338="","",IF(INPUT!$I$1="","",IF(C11338&lt;(INT(INPUT!$I$1)-INPUT!$I$2),"Off Meds",IF(C11338&lt;=(INT(INPUT!$I$1)+INPUT!$I$2),"Washout","On Meds"))))</f>
        <v/>
      </c>
      <c r="F11338">
        <f>IF(B11338="","",1.509*(LN(B11338)^1.084-5.381))</f>
        <v/>
      </c>
      <c r="G11338">
        <f>IF(F11338="","",IF(F11338&lt;0,10*F11338^2,0))</f>
        <v/>
      </c>
      <c r="H11338">
        <f>IF(F11338="","",IF(F11338&gt;0,10*F11338^2,0))</f>
        <v/>
      </c>
    </row>
    <row r="11339">
      <c r="A11339">
        <f>Input!A11339</f>
        <v/>
      </c>
      <c r="B11339">
        <f>IF(ISNUMBER(Input!B11339),IF(AND(Input!B11339&gt;=20,Input!B11339&lt;=700),Input!B11339,""),"")</f>
        <v/>
      </c>
      <c r="C11339">
        <f>IF(B11339="","",INT(A11339))</f>
        <v/>
      </c>
      <c r="D11339">
        <f>IF(B11339="","",HOUR(A11339))</f>
        <v/>
      </c>
      <c r="E11339">
        <f>IF(B11339="","",IF(INPUT!$I$1="","",IF(C11339&lt;(INT(INPUT!$I$1)-INPUT!$I$2),"Off Meds",IF(C11339&lt;=(INT(INPUT!$I$1)+INPUT!$I$2),"Washout","On Meds"))))</f>
        <v/>
      </c>
      <c r="F11339">
        <f>IF(B11339="","",1.509*(LN(B11339)^1.084-5.381))</f>
        <v/>
      </c>
      <c r="G11339">
        <f>IF(F11339="","",IF(F11339&lt;0,10*F11339^2,0))</f>
        <v/>
      </c>
      <c r="H11339">
        <f>IF(F11339="","",IF(F11339&gt;0,10*F11339^2,0))</f>
        <v/>
      </c>
    </row>
    <row r="11340">
      <c r="A11340">
        <f>Input!A11340</f>
        <v/>
      </c>
      <c r="B11340">
        <f>IF(ISNUMBER(Input!B11340),IF(AND(Input!B11340&gt;=20,Input!B11340&lt;=700),Input!B11340,""),"")</f>
        <v/>
      </c>
      <c r="C11340">
        <f>IF(B11340="","",INT(A11340))</f>
        <v/>
      </c>
      <c r="D11340">
        <f>IF(B11340="","",HOUR(A11340))</f>
        <v/>
      </c>
      <c r="E11340">
        <f>IF(B11340="","",IF(INPUT!$I$1="","",IF(C11340&lt;(INT(INPUT!$I$1)-INPUT!$I$2),"Off Meds",IF(C11340&lt;=(INT(INPUT!$I$1)+INPUT!$I$2),"Washout","On Meds"))))</f>
        <v/>
      </c>
      <c r="F11340">
        <f>IF(B11340="","",1.509*(LN(B11340)^1.084-5.381))</f>
        <v/>
      </c>
      <c r="G11340">
        <f>IF(F11340="","",IF(F11340&lt;0,10*F11340^2,0))</f>
        <v/>
      </c>
      <c r="H11340">
        <f>IF(F11340="","",IF(F11340&gt;0,10*F11340^2,0))</f>
        <v/>
      </c>
    </row>
    <row r="11341">
      <c r="A11341">
        <f>Input!A11341</f>
        <v/>
      </c>
      <c r="B11341">
        <f>IF(ISNUMBER(Input!B11341),IF(AND(Input!B11341&gt;=20,Input!B11341&lt;=700),Input!B11341,""),"")</f>
        <v/>
      </c>
      <c r="C11341">
        <f>IF(B11341="","",INT(A11341))</f>
        <v/>
      </c>
      <c r="D11341">
        <f>IF(B11341="","",HOUR(A11341))</f>
        <v/>
      </c>
      <c r="E11341">
        <f>IF(B11341="","",IF(INPUT!$I$1="","",IF(C11341&lt;(INT(INPUT!$I$1)-INPUT!$I$2),"Off Meds",IF(C11341&lt;=(INT(INPUT!$I$1)+INPUT!$I$2),"Washout","On Meds"))))</f>
        <v/>
      </c>
      <c r="F11341">
        <f>IF(B11341="","",1.509*(LN(B11341)^1.084-5.381))</f>
        <v/>
      </c>
      <c r="G11341">
        <f>IF(F11341="","",IF(F11341&lt;0,10*F11341^2,0))</f>
        <v/>
      </c>
      <c r="H11341">
        <f>IF(F11341="","",IF(F11341&gt;0,10*F11341^2,0))</f>
        <v/>
      </c>
    </row>
    <row r="11342">
      <c r="A11342">
        <f>Input!A11342</f>
        <v/>
      </c>
      <c r="B11342">
        <f>IF(ISNUMBER(Input!B11342),IF(AND(Input!B11342&gt;=20,Input!B11342&lt;=700),Input!B11342,""),"")</f>
        <v/>
      </c>
      <c r="C11342">
        <f>IF(B11342="","",INT(A11342))</f>
        <v/>
      </c>
      <c r="D11342">
        <f>IF(B11342="","",HOUR(A11342))</f>
        <v/>
      </c>
      <c r="E11342">
        <f>IF(B11342="","",IF(INPUT!$I$1="","",IF(C11342&lt;(INT(INPUT!$I$1)-INPUT!$I$2),"Off Meds",IF(C11342&lt;=(INT(INPUT!$I$1)+INPUT!$I$2),"Washout","On Meds"))))</f>
        <v/>
      </c>
      <c r="F11342">
        <f>IF(B11342="","",1.509*(LN(B11342)^1.084-5.381))</f>
        <v/>
      </c>
      <c r="G11342">
        <f>IF(F11342="","",IF(F11342&lt;0,10*F11342^2,0))</f>
        <v/>
      </c>
      <c r="H11342">
        <f>IF(F11342="","",IF(F11342&gt;0,10*F11342^2,0))</f>
        <v/>
      </c>
    </row>
    <row r="11343">
      <c r="A11343">
        <f>Input!A11343</f>
        <v/>
      </c>
      <c r="B11343">
        <f>IF(ISNUMBER(Input!B11343),IF(AND(Input!B11343&gt;=20,Input!B11343&lt;=700),Input!B11343,""),"")</f>
        <v/>
      </c>
      <c r="C11343">
        <f>IF(B11343="","",INT(A11343))</f>
        <v/>
      </c>
      <c r="D11343">
        <f>IF(B11343="","",HOUR(A11343))</f>
        <v/>
      </c>
      <c r="E11343">
        <f>IF(B11343="","",IF(INPUT!$I$1="","",IF(C11343&lt;(INT(INPUT!$I$1)-INPUT!$I$2),"Off Meds",IF(C11343&lt;=(INT(INPUT!$I$1)+INPUT!$I$2),"Washout","On Meds"))))</f>
        <v/>
      </c>
      <c r="F11343">
        <f>IF(B11343="","",1.509*(LN(B11343)^1.084-5.381))</f>
        <v/>
      </c>
      <c r="G11343">
        <f>IF(F11343="","",IF(F11343&lt;0,10*F11343^2,0))</f>
        <v/>
      </c>
      <c r="H11343">
        <f>IF(F11343="","",IF(F11343&gt;0,10*F11343^2,0))</f>
        <v/>
      </c>
    </row>
    <row r="11344">
      <c r="A11344">
        <f>Input!A11344</f>
        <v/>
      </c>
      <c r="B11344">
        <f>IF(ISNUMBER(Input!B11344),IF(AND(Input!B11344&gt;=20,Input!B11344&lt;=700),Input!B11344,""),"")</f>
        <v/>
      </c>
      <c r="C11344">
        <f>IF(B11344="","",INT(A11344))</f>
        <v/>
      </c>
      <c r="D11344">
        <f>IF(B11344="","",HOUR(A11344))</f>
        <v/>
      </c>
      <c r="E11344">
        <f>IF(B11344="","",IF(INPUT!$I$1="","",IF(C11344&lt;(INT(INPUT!$I$1)-INPUT!$I$2),"Off Meds",IF(C11344&lt;=(INT(INPUT!$I$1)+INPUT!$I$2),"Washout","On Meds"))))</f>
        <v/>
      </c>
      <c r="F11344">
        <f>IF(B11344="","",1.509*(LN(B11344)^1.084-5.381))</f>
        <v/>
      </c>
      <c r="G11344">
        <f>IF(F11344="","",IF(F11344&lt;0,10*F11344^2,0))</f>
        <v/>
      </c>
      <c r="H11344">
        <f>IF(F11344="","",IF(F11344&gt;0,10*F11344^2,0))</f>
        <v/>
      </c>
    </row>
    <row r="11345">
      <c r="A11345">
        <f>Input!A11345</f>
        <v/>
      </c>
      <c r="B11345">
        <f>IF(ISNUMBER(Input!B11345),IF(AND(Input!B11345&gt;=20,Input!B11345&lt;=700),Input!B11345,""),"")</f>
        <v/>
      </c>
      <c r="C11345">
        <f>IF(B11345="","",INT(A11345))</f>
        <v/>
      </c>
      <c r="D11345">
        <f>IF(B11345="","",HOUR(A11345))</f>
        <v/>
      </c>
      <c r="E11345">
        <f>IF(B11345="","",IF(INPUT!$I$1="","",IF(C11345&lt;(INT(INPUT!$I$1)-INPUT!$I$2),"Off Meds",IF(C11345&lt;=(INT(INPUT!$I$1)+INPUT!$I$2),"Washout","On Meds"))))</f>
        <v/>
      </c>
      <c r="F11345">
        <f>IF(B11345="","",1.509*(LN(B11345)^1.084-5.381))</f>
        <v/>
      </c>
      <c r="G11345">
        <f>IF(F11345="","",IF(F11345&lt;0,10*F11345^2,0))</f>
        <v/>
      </c>
      <c r="H11345">
        <f>IF(F11345="","",IF(F11345&gt;0,10*F11345^2,0))</f>
        <v/>
      </c>
    </row>
    <row r="11346">
      <c r="A11346">
        <f>Input!A11346</f>
        <v/>
      </c>
      <c r="B11346">
        <f>IF(ISNUMBER(Input!B11346),IF(AND(Input!B11346&gt;=20,Input!B11346&lt;=700),Input!B11346,""),"")</f>
        <v/>
      </c>
      <c r="C11346">
        <f>IF(B11346="","",INT(A11346))</f>
        <v/>
      </c>
      <c r="D11346">
        <f>IF(B11346="","",HOUR(A11346))</f>
        <v/>
      </c>
      <c r="E11346">
        <f>IF(B11346="","",IF(INPUT!$I$1="","",IF(C11346&lt;(INT(INPUT!$I$1)-INPUT!$I$2),"Off Meds",IF(C11346&lt;=(INT(INPUT!$I$1)+INPUT!$I$2),"Washout","On Meds"))))</f>
        <v/>
      </c>
      <c r="F11346">
        <f>IF(B11346="","",1.509*(LN(B11346)^1.084-5.381))</f>
        <v/>
      </c>
      <c r="G11346">
        <f>IF(F11346="","",IF(F11346&lt;0,10*F11346^2,0))</f>
        <v/>
      </c>
      <c r="H11346">
        <f>IF(F11346="","",IF(F11346&gt;0,10*F11346^2,0))</f>
        <v/>
      </c>
    </row>
    <row r="11347">
      <c r="A11347">
        <f>Input!A11347</f>
        <v/>
      </c>
      <c r="B11347">
        <f>IF(ISNUMBER(Input!B11347),IF(AND(Input!B11347&gt;=20,Input!B11347&lt;=700),Input!B11347,""),"")</f>
        <v/>
      </c>
      <c r="C11347">
        <f>IF(B11347="","",INT(A11347))</f>
        <v/>
      </c>
      <c r="D11347">
        <f>IF(B11347="","",HOUR(A11347))</f>
        <v/>
      </c>
      <c r="E11347">
        <f>IF(B11347="","",IF(INPUT!$I$1="","",IF(C11347&lt;(INT(INPUT!$I$1)-INPUT!$I$2),"Off Meds",IF(C11347&lt;=(INT(INPUT!$I$1)+INPUT!$I$2),"Washout","On Meds"))))</f>
        <v/>
      </c>
      <c r="F11347">
        <f>IF(B11347="","",1.509*(LN(B11347)^1.084-5.381))</f>
        <v/>
      </c>
      <c r="G11347">
        <f>IF(F11347="","",IF(F11347&lt;0,10*F11347^2,0))</f>
        <v/>
      </c>
      <c r="H11347">
        <f>IF(F11347="","",IF(F11347&gt;0,10*F11347^2,0))</f>
        <v/>
      </c>
    </row>
    <row r="11348">
      <c r="A11348">
        <f>Input!A11348</f>
        <v/>
      </c>
      <c r="B11348">
        <f>IF(ISNUMBER(Input!B11348),IF(AND(Input!B11348&gt;=20,Input!B11348&lt;=700),Input!B11348,""),"")</f>
        <v/>
      </c>
      <c r="C11348">
        <f>IF(B11348="","",INT(A11348))</f>
        <v/>
      </c>
      <c r="D11348">
        <f>IF(B11348="","",HOUR(A11348))</f>
        <v/>
      </c>
      <c r="E11348">
        <f>IF(B11348="","",IF(INPUT!$I$1="","",IF(C11348&lt;(INT(INPUT!$I$1)-INPUT!$I$2),"Off Meds",IF(C11348&lt;=(INT(INPUT!$I$1)+INPUT!$I$2),"Washout","On Meds"))))</f>
        <v/>
      </c>
      <c r="F11348">
        <f>IF(B11348="","",1.509*(LN(B11348)^1.084-5.381))</f>
        <v/>
      </c>
      <c r="G11348">
        <f>IF(F11348="","",IF(F11348&lt;0,10*F11348^2,0))</f>
        <v/>
      </c>
      <c r="H11348">
        <f>IF(F11348="","",IF(F11348&gt;0,10*F11348^2,0))</f>
        <v/>
      </c>
    </row>
    <row r="11349">
      <c r="A11349">
        <f>Input!A11349</f>
        <v/>
      </c>
      <c r="B11349">
        <f>IF(ISNUMBER(Input!B11349),IF(AND(Input!B11349&gt;=20,Input!B11349&lt;=700),Input!B11349,""),"")</f>
        <v/>
      </c>
      <c r="C11349">
        <f>IF(B11349="","",INT(A11349))</f>
        <v/>
      </c>
      <c r="D11349">
        <f>IF(B11349="","",HOUR(A11349))</f>
        <v/>
      </c>
      <c r="E11349">
        <f>IF(B11349="","",IF(INPUT!$I$1="","",IF(C11349&lt;(INT(INPUT!$I$1)-INPUT!$I$2),"Off Meds",IF(C11349&lt;=(INT(INPUT!$I$1)+INPUT!$I$2),"Washout","On Meds"))))</f>
        <v/>
      </c>
      <c r="F11349">
        <f>IF(B11349="","",1.509*(LN(B11349)^1.084-5.381))</f>
        <v/>
      </c>
      <c r="G11349">
        <f>IF(F11349="","",IF(F11349&lt;0,10*F11349^2,0))</f>
        <v/>
      </c>
      <c r="H11349">
        <f>IF(F11349="","",IF(F11349&gt;0,10*F11349^2,0))</f>
        <v/>
      </c>
    </row>
    <row r="11350">
      <c r="A11350">
        <f>Input!A11350</f>
        <v/>
      </c>
      <c r="B11350">
        <f>IF(ISNUMBER(Input!B11350),IF(AND(Input!B11350&gt;=20,Input!B11350&lt;=700),Input!B11350,""),"")</f>
        <v/>
      </c>
      <c r="C11350">
        <f>IF(B11350="","",INT(A11350))</f>
        <v/>
      </c>
      <c r="D11350">
        <f>IF(B11350="","",HOUR(A11350))</f>
        <v/>
      </c>
      <c r="E11350">
        <f>IF(B11350="","",IF(INPUT!$I$1="","",IF(C11350&lt;(INT(INPUT!$I$1)-INPUT!$I$2),"Off Meds",IF(C11350&lt;=(INT(INPUT!$I$1)+INPUT!$I$2),"Washout","On Meds"))))</f>
        <v/>
      </c>
      <c r="F11350">
        <f>IF(B11350="","",1.509*(LN(B11350)^1.084-5.381))</f>
        <v/>
      </c>
      <c r="G11350">
        <f>IF(F11350="","",IF(F11350&lt;0,10*F11350^2,0))</f>
        <v/>
      </c>
      <c r="H11350">
        <f>IF(F11350="","",IF(F11350&gt;0,10*F11350^2,0))</f>
        <v/>
      </c>
    </row>
    <row r="11351">
      <c r="A11351">
        <f>Input!A11351</f>
        <v/>
      </c>
      <c r="B11351">
        <f>IF(ISNUMBER(Input!B11351),IF(AND(Input!B11351&gt;=20,Input!B11351&lt;=700),Input!B11351,""),"")</f>
        <v/>
      </c>
      <c r="C11351">
        <f>IF(B11351="","",INT(A11351))</f>
        <v/>
      </c>
      <c r="D11351">
        <f>IF(B11351="","",HOUR(A11351))</f>
        <v/>
      </c>
      <c r="E11351">
        <f>IF(B11351="","",IF(INPUT!$I$1="","",IF(C11351&lt;(INT(INPUT!$I$1)-INPUT!$I$2),"Off Meds",IF(C11351&lt;=(INT(INPUT!$I$1)+INPUT!$I$2),"Washout","On Meds"))))</f>
        <v/>
      </c>
      <c r="F11351">
        <f>IF(B11351="","",1.509*(LN(B11351)^1.084-5.381))</f>
        <v/>
      </c>
      <c r="G11351">
        <f>IF(F11351="","",IF(F11351&lt;0,10*F11351^2,0))</f>
        <v/>
      </c>
      <c r="H11351">
        <f>IF(F11351="","",IF(F11351&gt;0,10*F11351^2,0))</f>
        <v/>
      </c>
    </row>
    <row r="11352">
      <c r="A11352">
        <f>Input!A11352</f>
        <v/>
      </c>
      <c r="B11352">
        <f>IF(ISNUMBER(Input!B11352),IF(AND(Input!B11352&gt;=20,Input!B11352&lt;=700),Input!B11352,""),"")</f>
        <v/>
      </c>
      <c r="C11352">
        <f>IF(B11352="","",INT(A11352))</f>
        <v/>
      </c>
      <c r="D11352">
        <f>IF(B11352="","",HOUR(A11352))</f>
        <v/>
      </c>
      <c r="E11352">
        <f>IF(B11352="","",IF(INPUT!$I$1="","",IF(C11352&lt;(INT(INPUT!$I$1)-INPUT!$I$2),"Off Meds",IF(C11352&lt;=(INT(INPUT!$I$1)+INPUT!$I$2),"Washout","On Meds"))))</f>
        <v/>
      </c>
      <c r="F11352">
        <f>IF(B11352="","",1.509*(LN(B11352)^1.084-5.381))</f>
        <v/>
      </c>
      <c r="G11352">
        <f>IF(F11352="","",IF(F11352&lt;0,10*F11352^2,0))</f>
        <v/>
      </c>
      <c r="H11352">
        <f>IF(F11352="","",IF(F11352&gt;0,10*F11352^2,0))</f>
        <v/>
      </c>
    </row>
    <row r="11353">
      <c r="A11353">
        <f>Input!A11353</f>
        <v/>
      </c>
      <c r="B11353">
        <f>IF(ISNUMBER(Input!B11353),IF(AND(Input!B11353&gt;=20,Input!B11353&lt;=700),Input!B11353,""),"")</f>
        <v/>
      </c>
      <c r="C11353">
        <f>IF(B11353="","",INT(A11353))</f>
        <v/>
      </c>
      <c r="D11353">
        <f>IF(B11353="","",HOUR(A11353))</f>
        <v/>
      </c>
      <c r="E11353">
        <f>IF(B11353="","",IF(INPUT!$I$1="","",IF(C11353&lt;(INT(INPUT!$I$1)-INPUT!$I$2),"Off Meds",IF(C11353&lt;=(INT(INPUT!$I$1)+INPUT!$I$2),"Washout","On Meds"))))</f>
        <v/>
      </c>
      <c r="F11353">
        <f>IF(B11353="","",1.509*(LN(B11353)^1.084-5.381))</f>
        <v/>
      </c>
      <c r="G11353">
        <f>IF(F11353="","",IF(F11353&lt;0,10*F11353^2,0))</f>
        <v/>
      </c>
      <c r="H11353">
        <f>IF(F11353="","",IF(F11353&gt;0,10*F11353^2,0))</f>
        <v/>
      </c>
    </row>
    <row r="11354">
      <c r="A11354">
        <f>Input!A11354</f>
        <v/>
      </c>
      <c r="B11354">
        <f>IF(ISNUMBER(Input!B11354),IF(AND(Input!B11354&gt;=20,Input!B11354&lt;=700),Input!B11354,""),"")</f>
        <v/>
      </c>
      <c r="C11354">
        <f>IF(B11354="","",INT(A11354))</f>
        <v/>
      </c>
      <c r="D11354">
        <f>IF(B11354="","",HOUR(A11354))</f>
        <v/>
      </c>
      <c r="E11354">
        <f>IF(B11354="","",IF(INPUT!$I$1="","",IF(C11354&lt;(INT(INPUT!$I$1)-INPUT!$I$2),"Off Meds",IF(C11354&lt;=(INT(INPUT!$I$1)+INPUT!$I$2),"Washout","On Meds"))))</f>
        <v/>
      </c>
      <c r="F11354">
        <f>IF(B11354="","",1.509*(LN(B11354)^1.084-5.381))</f>
        <v/>
      </c>
      <c r="G11354">
        <f>IF(F11354="","",IF(F11354&lt;0,10*F11354^2,0))</f>
        <v/>
      </c>
      <c r="H11354">
        <f>IF(F11354="","",IF(F11354&gt;0,10*F11354^2,0))</f>
        <v/>
      </c>
    </row>
    <row r="11355">
      <c r="A11355">
        <f>Input!A11355</f>
        <v/>
      </c>
      <c r="B11355">
        <f>IF(ISNUMBER(Input!B11355),IF(AND(Input!B11355&gt;=20,Input!B11355&lt;=700),Input!B11355,""),"")</f>
        <v/>
      </c>
      <c r="C11355">
        <f>IF(B11355="","",INT(A11355))</f>
        <v/>
      </c>
      <c r="D11355">
        <f>IF(B11355="","",HOUR(A11355))</f>
        <v/>
      </c>
      <c r="E11355">
        <f>IF(B11355="","",IF(INPUT!$I$1="","",IF(C11355&lt;(INT(INPUT!$I$1)-INPUT!$I$2),"Off Meds",IF(C11355&lt;=(INT(INPUT!$I$1)+INPUT!$I$2),"Washout","On Meds"))))</f>
        <v/>
      </c>
      <c r="F11355">
        <f>IF(B11355="","",1.509*(LN(B11355)^1.084-5.381))</f>
        <v/>
      </c>
      <c r="G11355">
        <f>IF(F11355="","",IF(F11355&lt;0,10*F11355^2,0))</f>
        <v/>
      </c>
      <c r="H11355">
        <f>IF(F11355="","",IF(F11355&gt;0,10*F11355^2,0))</f>
        <v/>
      </c>
    </row>
    <row r="11356">
      <c r="A11356">
        <f>Input!A11356</f>
        <v/>
      </c>
      <c r="B11356">
        <f>IF(ISNUMBER(Input!B11356),IF(AND(Input!B11356&gt;=20,Input!B11356&lt;=700),Input!B11356,""),"")</f>
        <v/>
      </c>
      <c r="C11356">
        <f>IF(B11356="","",INT(A11356))</f>
        <v/>
      </c>
      <c r="D11356">
        <f>IF(B11356="","",HOUR(A11356))</f>
        <v/>
      </c>
      <c r="E11356">
        <f>IF(B11356="","",IF(INPUT!$I$1="","",IF(C11356&lt;(INT(INPUT!$I$1)-INPUT!$I$2),"Off Meds",IF(C11356&lt;=(INT(INPUT!$I$1)+INPUT!$I$2),"Washout","On Meds"))))</f>
        <v/>
      </c>
      <c r="F11356">
        <f>IF(B11356="","",1.509*(LN(B11356)^1.084-5.381))</f>
        <v/>
      </c>
      <c r="G11356">
        <f>IF(F11356="","",IF(F11356&lt;0,10*F11356^2,0))</f>
        <v/>
      </c>
      <c r="H11356">
        <f>IF(F11356="","",IF(F11356&gt;0,10*F11356^2,0))</f>
        <v/>
      </c>
    </row>
    <row r="11357">
      <c r="A11357">
        <f>Input!A11357</f>
        <v/>
      </c>
      <c r="B11357">
        <f>IF(ISNUMBER(Input!B11357),IF(AND(Input!B11357&gt;=20,Input!B11357&lt;=700),Input!B11357,""),"")</f>
        <v/>
      </c>
      <c r="C11357">
        <f>IF(B11357="","",INT(A11357))</f>
        <v/>
      </c>
      <c r="D11357">
        <f>IF(B11357="","",HOUR(A11357))</f>
        <v/>
      </c>
      <c r="E11357">
        <f>IF(B11357="","",IF(INPUT!$I$1="","",IF(C11357&lt;(INT(INPUT!$I$1)-INPUT!$I$2),"Off Meds",IF(C11357&lt;=(INT(INPUT!$I$1)+INPUT!$I$2),"Washout","On Meds"))))</f>
        <v/>
      </c>
      <c r="F11357">
        <f>IF(B11357="","",1.509*(LN(B11357)^1.084-5.381))</f>
        <v/>
      </c>
      <c r="G11357">
        <f>IF(F11357="","",IF(F11357&lt;0,10*F11357^2,0))</f>
        <v/>
      </c>
      <c r="H11357">
        <f>IF(F11357="","",IF(F11357&gt;0,10*F11357^2,0))</f>
        <v/>
      </c>
    </row>
    <row r="11358">
      <c r="A11358">
        <f>Input!A11358</f>
        <v/>
      </c>
      <c r="B11358">
        <f>IF(ISNUMBER(Input!B11358),IF(AND(Input!B11358&gt;=20,Input!B11358&lt;=700),Input!B11358,""),"")</f>
        <v/>
      </c>
      <c r="C11358">
        <f>IF(B11358="","",INT(A11358))</f>
        <v/>
      </c>
      <c r="D11358">
        <f>IF(B11358="","",HOUR(A11358))</f>
        <v/>
      </c>
      <c r="E11358">
        <f>IF(B11358="","",IF(INPUT!$I$1="","",IF(C11358&lt;(INT(INPUT!$I$1)-INPUT!$I$2),"Off Meds",IF(C11358&lt;=(INT(INPUT!$I$1)+INPUT!$I$2),"Washout","On Meds"))))</f>
        <v/>
      </c>
      <c r="F11358">
        <f>IF(B11358="","",1.509*(LN(B11358)^1.084-5.381))</f>
        <v/>
      </c>
      <c r="G11358">
        <f>IF(F11358="","",IF(F11358&lt;0,10*F11358^2,0))</f>
        <v/>
      </c>
      <c r="H11358">
        <f>IF(F11358="","",IF(F11358&gt;0,10*F11358^2,0))</f>
        <v/>
      </c>
    </row>
    <row r="11359">
      <c r="A11359">
        <f>Input!A11359</f>
        <v/>
      </c>
      <c r="B11359">
        <f>IF(ISNUMBER(Input!B11359),IF(AND(Input!B11359&gt;=20,Input!B11359&lt;=700),Input!B11359,""),"")</f>
        <v/>
      </c>
      <c r="C11359">
        <f>IF(B11359="","",INT(A11359))</f>
        <v/>
      </c>
      <c r="D11359">
        <f>IF(B11359="","",HOUR(A11359))</f>
        <v/>
      </c>
      <c r="E11359">
        <f>IF(B11359="","",IF(INPUT!$I$1="","",IF(C11359&lt;(INT(INPUT!$I$1)-INPUT!$I$2),"Off Meds",IF(C11359&lt;=(INT(INPUT!$I$1)+INPUT!$I$2),"Washout","On Meds"))))</f>
        <v/>
      </c>
      <c r="F11359">
        <f>IF(B11359="","",1.509*(LN(B11359)^1.084-5.381))</f>
        <v/>
      </c>
      <c r="G11359">
        <f>IF(F11359="","",IF(F11359&lt;0,10*F11359^2,0))</f>
        <v/>
      </c>
      <c r="H11359">
        <f>IF(F11359="","",IF(F11359&gt;0,10*F11359^2,0))</f>
        <v/>
      </c>
    </row>
    <row r="11360">
      <c r="A11360">
        <f>Input!A11360</f>
        <v/>
      </c>
      <c r="B11360">
        <f>IF(ISNUMBER(Input!B11360),IF(AND(Input!B11360&gt;=20,Input!B11360&lt;=700),Input!B11360,""),"")</f>
        <v/>
      </c>
      <c r="C11360">
        <f>IF(B11360="","",INT(A11360))</f>
        <v/>
      </c>
      <c r="D11360">
        <f>IF(B11360="","",HOUR(A11360))</f>
        <v/>
      </c>
      <c r="E11360">
        <f>IF(B11360="","",IF(INPUT!$I$1="","",IF(C11360&lt;(INT(INPUT!$I$1)-INPUT!$I$2),"Off Meds",IF(C11360&lt;=(INT(INPUT!$I$1)+INPUT!$I$2),"Washout","On Meds"))))</f>
        <v/>
      </c>
      <c r="F11360">
        <f>IF(B11360="","",1.509*(LN(B11360)^1.084-5.381))</f>
        <v/>
      </c>
      <c r="G11360">
        <f>IF(F11360="","",IF(F11360&lt;0,10*F11360^2,0))</f>
        <v/>
      </c>
      <c r="H11360">
        <f>IF(F11360="","",IF(F11360&gt;0,10*F11360^2,0))</f>
        <v/>
      </c>
    </row>
    <row r="11361">
      <c r="A11361">
        <f>Input!A11361</f>
        <v/>
      </c>
      <c r="B11361">
        <f>IF(ISNUMBER(Input!B11361),IF(AND(Input!B11361&gt;=20,Input!B11361&lt;=700),Input!B11361,""),"")</f>
        <v/>
      </c>
      <c r="C11361">
        <f>IF(B11361="","",INT(A11361))</f>
        <v/>
      </c>
      <c r="D11361">
        <f>IF(B11361="","",HOUR(A11361))</f>
        <v/>
      </c>
      <c r="E11361">
        <f>IF(B11361="","",IF(INPUT!$I$1="","",IF(C11361&lt;(INT(INPUT!$I$1)-INPUT!$I$2),"Off Meds",IF(C11361&lt;=(INT(INPUT!$I$1)+INPUT!$I$2),"Washout","On Meds"))))</f>
        <v/>
      </c>
      <c r="F11361">
        <f>IF(B11361="","",1.509*(LN(B11361)^1.084-5.381))</f>
        <v/>
      </c>
      <c r="G11361">
        <f>IF(F11361="","",IF(F11361&lt;0,10*F11361^2,0))</f>
        <v/>
      </c>
      <c r="H11361">
        <f>IF(F11361="","",IF(F11361&gt;0,10*F11361^2,0))</f>
        <v/>
      </c>
    </row>
    <row r="11362">
      <c r="A11362">
        <f>Input!A11362</f>
        <v/>
      </c>
      <c r="B11362">
        <f>IF(ISNUMBER(Input!B11362),IF(AND(Input!B11362&gt;=20,Input!B11362&lt;=700),Input!B11362,""),"")</f>
        <v/>
      </c>
      <c r="C11362">
        <f>IF(B11362="","",INT(A11362))</f>
        <v/>
      </c>
      <c r="D11362">
        <f>IF(B11362="","",HOUR(A11362))</f>
        <v/>
      </c>
      <c r="E11362">
        <f>IF(B11362="","",IF(INPUT!$I$1="","",IF(C11362&lt;(INT(INPUT!$I$1)-INPUT!$I$2),"Off Meds",IF(C11362&lt;=(INT(INPUT!$I$1)+INPUT!$I$2),"Washout","On Meds"))))</f>
        <v/>
      </c>
      <c r="F11362">
        <f>IF(B11362="","",1.509*(LN(B11362)^1.084-5.381))</f>
        <v/>
      </c>
      <c r="G11362">
        <f>IF(F11362="","",IF(F11362&lt;0,10*F11362^2,0))</f>
        <v/>
      </c>
      <c r="H11362">
        <f>IF(F11362="","",IF(F11362&gt;0,10*F11362^2,0))</f>
        <v/>
      </c>
    </row>
    <row r="11363">
      <c r="A11363">
        <f>Input!A11363</f>
        <v/>
      </c>
      <c r="B11363">
        <f>IF(ISNUMBER(Input!B11363),IF(AND(Input!B11363&gt;=20,Input!B11363&lt;=700),Input!B11363,""),"")</f>
        <v/>
      </c>
      <c r="C11363">
        <f>IF(B11363="","",INT(A11363))</f>
        <v/>
      </c>
      <c r="D11363">
        <f>IF(B11363="","",HOUR(A11363))</f>
        <v/>
      </c>
      <c r="E11363">
        <f>IF(B11363="","",IF(INPUT!$I$1="","",IF(C11363&lt;(INT(INPUT!$I$1)-INPUT!$I$2),"Off Meds",IF(C11363&lt;=(INT(INPUT!$I$1)+INPUT!$I$2),"Washout","On Meds"))))</f>
        <v/>
      </c>
      <c r="F11363">
        <f>IF(B11363="","",1.509*(LN(B11363)^1.084-5.381))</f>
        <v/>
      </c>
      <c r="G11363">
        <f>IF(F11363="","",IF(F11363&lt;0,10*F11363^2,0))</f>
        <v/>
      </c>
      <c r="H11363">
        <f>IF(F11363="","",IF(F11363&gt;0,10*F11363^2,0))</f>
        <v/>
      </c>
    </row>
    <row r="11364">
      <c r="A11364">
        <f>Input!A11364</f>
        <v/>
      </c>
      <c r="B11364">
        <f>IF(ISNUMBER(Input!B11364),IF(AND(Input!B11364&gt;=20,Input!B11364&lt;=700),Input!B11364,""),"")</f>
        <v/>
      </c>
      <c r="C11364">
        <f>IF(B11364="","",INT(A11364))</f>
        <v/>
      </c>
      <c r="D11364">
        <f>IF(B11364="","",HOUR(A11364))</f>
        <v/>
      </c>
      <c r="E11364">
        <f>IF(B11364="","",IF(INPUT!$I$1="","",IF(C11364&lt;(INT(INPUT!$I$1)-INPUT!$I$2),"Off Meds",IF(C11364&lt;=(INT(INPUT!$I$1)+INPUT!$I$2),"Washout","On Meds"))))</f>
        <v/>
      </c>
      <c r="F11364">
        <f>IF(B11364="","",1.509*(LN(B11364)^1.084-5.381))</f>
        <v/>
      </c>
      <c r="G11364">
        <f>IF(F11364="","",IF(F11364&lt;0,10*F11364^2,0))</f>
        <v/>
      </c>
      <c r="H11364">
        <f>IF(F11364="","",IF(F11364&gt;0,10*F11364^2,0))</f>
        <v/>
      </c>
    </row>
    <row r="11365">
      <c r="A11365">
        <f>Input!A11365</f>
        <v/>
      </c>
      <c r="B11365">
        <f>IF(ISNUMBER(Input!B11365),IF(AND(Input!B11365&gt;=20,Input!B11365&lt;=700),Input!B11365,""),"")</f>
        <v/>
      </c>
      <c r="C11365">
        <f>IF(B11365="","",INT(A11365))</f>
        <v/>
      </c>
      <c r="D11365">
        <f>IF(B11365="","",HOUR(A11365))</f>
        <v/>
      </c>
      <c r="E11365">
        <f>IF(B11365="","",IF(INPUT!$I$1="","",IF(C11365&lt;(INT(INPUT!$I$1)-INPUT!$I$2),"Off Meds",IF(C11365&lt;=(INT(INPUT!$I$1)+INPUT!$I$2),"Washout","On Meds"))))</f>
        <v/>
      </c>
      <c r="F11365">
        <f>IF(B11365="","",1.509*(LN(B11365)^1.084-5.381))</f>
        <v/>
      </c>
      <c r="G11365">
        <f>IF(F11365="","",IF(F11365&lt;0,10*F11365^2,0))</f>
        <v/>
      </c>
      <c r="H11365">
        <f>IF(F11365="","",IF(F11365&gt;0,10*F11365^2,0))</f>
        <v/>
      </c>
    </row>
    <row r="11366">
      <c r="A11366">
        <f>Input!A11366</f>
        <v/>
      </c>
      <c r="B11366">
        <f>IF(ISNUMBER(Input!B11366),IF(AND(Input!B11366&gt;=20,Input!B11366&lt;=700),Input!B11366,""),"")</f>
        <v/>
      </c>
      <c r="C11366">
        <f>IF(B11366="","",INT(A11366))</f>
        <v/>
      </c>
      <c r="D11366">
        <f>IF(B11366="","",HOUR(A11366))</f>
        <v/>
      </c>
      <c r="E11366">
        <f>IF(B11366="","",IF(INPUT!$I$1="","",IF(C11366&lt;(INT(INPUT!$I$1)-INPUT!$I$2),"Off Meds",IF(C11366&lt;=(INT(INPUT!$I$1)+INPUT!$I$2),"Washout","On Meds"))))</f>
        <v/>
      </c>
      <c r="F11366">
        <f>IF(B11366="","",1.509*(LN(B11366)^1.084-5.381))</f>
        <v/>
      </c>
      <c r="G11366">
        <f>IF(F11366="","",IF(F11366&lt;0,10*F11366^2,0))</f>
        <v/>
      </c>
      <c r="H11366">
        <f>IF(F11366="","",IF(F11366&gt;0,10*F11366^2,0))</f>
        <v/>
      </c>
    </row>
    <row r="11367">
      <c r="A11367">
        <f>Input!A11367</f>
        <v/>
      </c>
      <c r="B11367">
        <f>IF(ISNUMBER(Input!B11367),IF(AND(Input!B11367&gt;=20,Input!B11367&lt;=700),Input!B11367,""),"")</f>
        <v/>
      </c>
      <c r="C11367">
        <f>IF(B11367="","",INT(A11367))</f>
        <v/>
      </c>
      <c r="D11367">
        <f>IF(B11367="","",HOUR(A11367))</f>
        <v/>
      </c>
      <c r="E11367">
        <f>IF(B11367="","",IF(INPUT!$I$1="","",IF(C11367&lt;(INT(INPUT!$I$1)-INPUT!$I$2),"Off Meds",IF(C11367&lt;=(INT(INPUT!$I$1)+INPUT!$I$2),"Washout","On Meds"))))</f>
        <v/>
      </c>
      <c r="F11367">
        <f>IF(B11367="","",1.509*(LN(B11367)^1.084-5.381))</f>
        <v/>
      </c>
      <c r="G11367">
        <f>IF(F11367="","",IF(F11367&lt;0,10*F11367^2,0))</f>
        <v/>
      </c>
      <c r="H11367">
        <f>IF(F11367="","",IF(F11367&gt;0,10*F11367^2,0))</f>
        <v/>
      </c>
    </row>
    <row r="11368">
      <c r="A11368">
        <f>Input!A11368</f>
        <v/>
      </c>
      <c r="B11368">
        <f>IF(ISNUMBER(Input!B11368),IF(AND(Input!B11368&gt;=20,Input!B11368&lt;=700),Input!B11368,""),"")</f>
        <v/>
      </c>
      <c r="C11368">
        <f>IF(B11368="","",INT(A11368))</f>
        <v/>
      </c>
      <c r="D11368">
        <f>IF(B11368="","",HOUR(A11368))</f>
        <v/>
      </c>
      <c r="E11368">
        <f>IF(B11368="","",IF(INPUT!$I$1="","",IF(C11368&lt;(INT(INPUT!$I$1)-INPUT!$I$2),"Off Meds",IF(C11368&lt;=(INT(INPUT!$I$1)+INPUT!$I$2),"Washout","On Meds"))))</f>
        <v/>
      </c>
      <c r="F11368">
        <f>IF(B11368="","",1.509*(LN(B11368)^1.084-5.381))</f>
        <v/>
      </c>
      <c r="G11368">
        <f>IF(F11368="","",IF(F11368&lt;0,10*F11368^2,0))</f>
        <v/>
      </c>
      <c r="H11368">
        <f>IF(F11368="","",IF(F11368&gt;0,10*F11368^2,0))</f>
        <v/>
      </c>
    </row>
    <row r="11369">
      <c r="A11369">
        <f>Input!A11369</f>
        <v/>
      </c>
      <c r="B11369">
        <f>IF(ISNUMBER(Input!B11369),IF(AND(Input!B11369&gt;=20,Input!B11369&lt;=700),Input!B11369,""),"")</f>
        <v/>
      </c>
      <c r="C11369">
        <f>IF(B11369="","",INT(A11369))</f>
        <v/>
      </c>
      <c r="D11369">
        <f>IF(B11369="","",HOUR(A11369))</f>
        <v/>
      </c>
      <c r="E11369">
        <f>IF(B11369="","",IF(INPUT!$I$1="","",IF(C11369&lt;(INT(INPUT!$I$1)-INPUT!$I$2),"Off Meds",IF(C11369&lt;=(INT(INPUT!$I$1)+INPUT!$I$2),"Washout","On Meds"))))</f>
        <v/>
      </c>
      <c r="F11369">
        <f>IF(B11369="","",1.509*(LN(B11369)^1.084-5.381))</f>
        <v/>
      </c>
      <c r="G11369">
        <f>IF(F11369="","",IF(F11369&lt;0,10*F11369^2,0))</f>
        <v/>
      </c>
      <c r="H11369">
        <f>IF(F11369="","",IF(F11369&gt;0,10*F11369^2,0))</f>
        <v/>
      </c>
    </row>
    <row r="11370">
      <c r="A11370">
        <f>Input!A11370</f>
        <v/>
      </c>
      <c r="B11370">
        <f>IF(ISNUMBER(Input!B11370),IF(AND(Input!B11370&gt;=20,Input!B11370&lt;=700),Input!B11370,""),"")</f>
        <v/>
      </c>
      <c r="C11370">
        <f>IF(B11370="","",INT(A11370))</f>
        <v/>
      </c>
      <c r="D11370">
        <f>IF(B11370="","",HOUR(A11370))</f>
        <v/>
      </c>
      <c r="E11370">
        <f>IF(B11370="","",IF(INPUT!$I$1="","",IF(C11370&lt;(INT(INPUT!$I$1)-INPUT!$I$2),"Off Meds",IF(C11370&lt;=(INT(INPUT!$I$1)+INPUT!$I$2),"Washout","On Meds"))))</f>
        <v/>
      </c>
      <c r="F11370">
        <f>IF(B11370="","",1.509*(LN(B11370)^1.084-5.381))</f>
        <v/>
      </c>
      <c r="G11370">
        <f>IF(F11370="","",IF(F11370&lt;0,10*F11370^2,0))</f>
        <v/>
      </c>
      <c r="H11370">
        <f>IF(F11370="","",IF(F11370&gt;0,10*F11370^2,0))</f>
        <v/>
      </c>
    </row>
    <row r="11371">
      <c r="A11371">
        <f>Input!A11371</f>
        <v/>
      </c>
      <c r="B11371">
        <f>IF(ISNUMBER(Input!B11371),IF(AND(Input!B11371&gt;=20,Input!B11371&lt;=700),Input!B11371,""),"")</f>
        <v/>
      </c>
      <c r="C11371">
        <f>IF(B11371="","",INT(A11371))</f>
        <v/>
      </c>
      <c r="D11371">
        <f>IF(B11371="","",HOUR(A11371))</f>
        <v/>
      </c>
      <c r="E11371">
        <f>IF(B11371="","",IF(INPUT!$I$1="","",IF(C11371&lt;(INT(INPUT!$I$1)-INPUT!$I$2),"Off Meds",IF(C11371&lt;=(INT(INPUT!$I$1)+INPUT!$I$2),"Washout","On Meds"))))</f>
        <v/>
      </c>
      <c r="F11371">
        <f>IF(B11371="","",1.509*(LN(B11371)^1.084-5.381))</f>
        <v/>
      </c>
      <c r="G11371">
        <f>IF(F11371="","",IF(F11371&lt;0,10*F11371^2,0))</f>
        <v/>
      </c>
      <c r="H11371">
        <f>IF(F11371="","",IF(F11371&gt;0,10*F11371^2,0))</f>
        <v/>
      </c>
    </row>
    <row r="11372">
      <c r="A11372">
        <f>Input!A11372</f>
        <v/>
      </c>
      <c r="B11372">
        <f>IF(ISNUMBER(Input!B11372),IF(AND(Input!B11372&gt;=20,Input!B11372&lt;=700),Input!B11372,""),"")</f>
        <v/>
      </c>
      <c r="C11372">
        <f>IF(B11372="","",INT(A11372))</f>
        <v/>
      </c>
      <c r="D11372">
        <f>IF(B11372="","",HOUR(A11372))</f>
        <v/>
      </c>
      <c r="E11372">
        <f>IF(B11372="","",IF(INPUT!$I$1="","",IF(C11372&lt;(INT(INPUT!$I$1)-INPUT!$I$2),"Off Meds",IF(C11372&lt;=(INT(INPUT!$I$1)+INPUT!$I$2),"Washout","On Meds"))))</f>
        <v/>
      </c>
      <c r="F11372">
        <f>IF(B11372="","",1.509*(LN(B11372)^1.084-5.381))</f>
        <v/>
      </c>
      <c r="G11372">
        <f>IF(F11372="","",IF(F11372&lt;0,10*F11372^2,0))</f>
        <v/>
      </c>
      <c r="H11372">
        <f>IF(F11372="","",IF(F11372&gt;0,10*F11372^2,0))</f>
        <v/>
      </c>
    </row>
    <row r="11373">
      <c r="A11373">
        <f>Input!A11373</f>
        <v/>
      </c>
      <c r="B11373">
        <f>IF(ISNUMBER(Input!B11373),IF(AND(Input!B11373&gt;=20,Input!B11373&lt;=700),Input!B11373,""),"")</f>
        <v/>
      </c>
      <c r="C11373">
        <f>IF(B11373="","",INT(A11373))</f>
        <v/>
      </c>
      <c r="D11373">
        <f>IF(B11373="","",HOUR(A11373))</f>
        <v/>
      </c>
      <c r="E11373">
        <f>IF(B11373="","",IF(INPUT!$I$1="","",IF(C11373&lt;(INT(INPUT!$I$1)-INPUT!$I$2),"Off Meds",IF(C11373&lt;=(INT(INPUT!$I$1)+INPUT!$I$2),"Washout","On Meds"))))</f>
        <v/>
      </c>
      <c r="F11373">
        <f>IF(B11373="","",1.509*(LN(B11373)^1.084-5.381))</f>
        <v/>
      </c>
      <c r="G11373">
        <f>IF(F11373="","",IF(F11373&lt;0,10*F11373^2,0))</f>
        <v/>
      </c>
      <c r="H11373">
        <f>IF(F11373="","",IF(F11373&gt;0,10*F11373^2,0))</f>
        <v/>
      </c>
    </row>
    <row r="11374">
      <c r="A11374">
        <f>Input!A11374</f>
        <v/>
      </c>
      <c r="B11374">
        <f>IF(ISNUMBER(Input!B11374),IF(AND(Input!B11374&gt;=20,Input!B11374&lt;=700),Input!B11374,""),"")</f>
        <v/>
      </c>
      <c r="C11374">
        <f>IF(B11374="","",INT(A11374))</f>
        <v/>
      </c>
      <c r="D11374">
        <f>IF(B11374="","",HOUR(A11374))</f>
        <v/>
      </c>
      <c r="E11374">
        <f>IF(B11374="","",IF(INPUT!$I$1="","",IF(C11374&lt;(INT(INPUT!$I$1)-INPUT!$I$2),"Off Meds",IF(C11374&lt;=(INT(INPUT!$I$1)+INPUT!$I$2),"Washout","On Meds"))))</f>
        <v/>
      </c>
      <c r="F11374">
        <f>IF(B11374="","",1.509*(LN(B11374)^1.084-5.381))</f>
        <v/>
      </c>
      <c r="G11374">
        <f>IF(F11374="","",IF(F11374&lt;0,10*F11374^2,0))</f>
        <v/>
      </c>
      <c r="H11374">
        <f>IF(F11374="","",IF(F11374&gt;0,10*F11374^2,0))</f>
        <v/>
      </c>
    </row>
    <row r="11375">
      <c r="A11375">
        <f>Input!A11375</f>
        <v/>
      </c>
      <c r="B11375">
        <f>IF(ISNUMBER(Input!B11375),IF(AND(Input!B11375&gt;=20,Input!B11375&lt;=700),Input!B11375,""),"")</f>
        <v/>
      </c>
      <c r="C11375">
        <f>IF(B11375="","",INT(A11375))</f>
        <v/>
      </c>
      <c r="D11375">
        <f>IF(B11375="","",HOUR(A11375))</f>
        <v/>
      </c>
      <c r="E11375">
        <f>IF(B11375="","",IF(INPUT!$I$1="","",IF(C11375&lt;(INT(INPUT!$I$1)-INPUT!$I$2),"Off Meds",IF(C11375&lt;=(INT(INPUT!$I$1)+INPUT!$I$2),"Washout","On Meds"))))</f>
        <v/>
      </c>
      <c r="F11375">
        <f>IF(B11375="","",1.509*(LN(B11375)^1.084-5.381))</f>
        <v/>
      </c>
      <c r="G11375">
        <f>IF(F11375="","",IF(F11375&lt;0,10*F11375^2,0))</f>
        <v/>
      </c>
      <c r="H11375">
        <f>IF(F11375="","",IF(F11375&gt;0,10*F11375^2,0))</f>
        <v/>
      </c>
    </row>
    <row r="11376">
      <c r="A11376">
        <f>Input!A11376</f>
        <v/>
      </c>
      <c r="B11376">
        <f>IF(ISNUMBER(Input!B11376),IF(AND(Input!B11376&gt;=20,Input!B11376&lt;=700),Input!B11376,""),"")</f>
        <v/>
      </c>
      <c r="C11376">
        <f>IF(B11376="","",INT(A11376))</f>
        <v/>
      </c>
      <c r="D11376">
        <f>IF(B11376="","",HOUR(A11376))</f>
        <v/>
      </c>
      <c r="E11376">
        <f>IF(B11376="","",IF(INPUT!$I$1="","",IF(C11376&lt;(INT(INPUT!$I$1)-INPUT!$I$2),"Off Meds",IF(C11376&lt;=(INT(INPUT!$I$1)+INPUT!$I$2),"Washout","On Meds"))))</f>
        <v/>
      </c>
      <c r="F11376">
        <f>IF(B11376="","",1.509*(LN(B11376)^1.084-5.381))</f>
        <v/>
      </c>
      <c r="G11376">
        <f>IF(F11376="","",IF(F11376&lt;0,10*F11376^2,0))</f>
        <v/>
      </c>
      <c r="H11376">
        <f>IF(F11376="","",IF(F11376&gt;0,10*F11376^2,0))</f>
        <v/>
      </c>
    </row>
    <row r="11377">
      <c r="A11377">
        <f>Input!A11377</f>
        <v/>
      </c>
      <c r="B11377">
        <f>IF(ISNUMBER(Input!B11377),IF(AND(Input!B11377&gt;=20,Input!B11377&lt;=700),Input!B11377,""),"")</f>
        <v/>
      </c>
      <c r="C11377">
        <f>IF(B11377="","",INT(A11377))</f>
        <v/>
      </c>
      <c r="D11377">
        <f>IF(B11377="","",HOUR(A11377))</f>
        <v/>
      </c>
      <c r="E11377">
        <f>IF(B11377="","",IF(INPUT!$I$1="","",IF(C11377&lt;(INT(INPUT!$I$1)-INPUT!$I$2),"Off Meds",IF(C11377&lt;=(INT(INPUT!$I$1)+INPUT!$I$2),"Washout","On Meds"))))</f>
        <v/>
      </c>
      <c r="F11377">
        <f>IF(B11377="","",1.509*(LN(B11377)^1.084-5.381))</f>
        <v/>
      </c>
      <c r="G11377">
        <f>IF(F11377="","",IF(F11377&lt;0,10*F11377^2,0))</f>
        <v/>
      </c>
      <c r="H11377">
        <f>IF(F11377="","",IF(F11377&gt;0,10*F11377^2,0))</f>
        <v/>
      </c>
    </row>
    <row r="11378">
      <c r="A11378">
        <f>Input!A11378</f>
        <v/>
      </c>
      <c r="B11378">
        <f>IF(ISNUMBER(Input!B11378),IF(AND(Input!B11378&gt;=20,Input!B11378&lt;=700),Input!B11378,""),"")</f>
        <v/>
      </c>
      <c r="C11378">
        <f>IF(B11378="","",INT(A11378))</f>
        <v/>
      </c>
      <c r="D11378">
        <f>IF(B11378="","",HOUR(A11378))</f>
        <v/>
      </c>
      <c r="E11378">
        <f>IF(B11378="","",IF(INPUT!$I$1="","",IF(C11378&lt;(INT(INPUT!$I$1)-INPUT!$I$2),"Off Meds",IF(C11378&lt;=(INT(INPUT!$I$1)+INPUT!$I$2),"Washout","On Meds"))))</f>
        <v/>
      </c>
      <c r="F11378">
        <f>IF(B11378="","",1.509*(LN(B11378)^1.084-5.381))</f>
        <v/>
      </c>
      <c r="G11378">
        <f>IF(F11378="","",IF(F11378&lt;0,10*F11378^2,0))</f>
        <v/>
      </c>
      <c r="H11378">
        <f>IF(F11378="","",IF(F11378&gt;0,10*F11378^2,0))</f>
        <v/>
      </c>
    </row>
    <row r="11379">
      <c r="A11379">
        <f>Input!A11379</f>
        <v/>
      </c>
      <c r="B11379">
        <f>IF(ISNUMBER(Input!B11379),IF(AND(Input!B11379&gt;=20,Input!B11379&lt;=700),Input!B11379,""),"")</f>
        <v/>
      </c>
      <c r="C11379">
        <f>IF(B11379="","",INT(A11379))</f>
        <v/>
      </c>
      <c r="D11379">
        <f>IF(B11379="","",HOUR(A11379))</f>
        <v/>
      </c>
      <c r="E11379">
        <f>IF(B11379="","",IF(INPUT!$I$1="","",IF(C11379&lt;(INT(INPUT!$I$1)-INPUT!$I$2),"Off Meds",IF(C11379&lt;=(INT(INPUT!$I$1)+INPUT!$I$2),"Washout","On Meds"))))</f>
        <v/>
      </c>
      <c r="F11379">
        <f>IF(B11379="","",1.509*(LN(B11379)^1.084-5.381))</f>
        <v/>
      </c>
      <c r="G11379">
        <f>IF(F11379="","",IF(F11379&lt;0,10*F11379^2,0))</f>
        <v/>
      </c>
      <c r="H11379">
        <f>IF(F11379="","",IF(F11379&gt;0,10*F11379^2,0))</f>
        <v/>
      </c>
    </row>
    <row r="11380">
      <c r="A11380">
        <f>Input!A11380</f>
        <v/>
      </c>
      <c r="B11380">
        <f>IF(ISNUMBER(Input!B11380),IF(AND(Input!B11380&gt;=20,Input!B11380&lt;=700),Input!B11380,""),"")</f>
        <v/>
      </c>
      <c r="C11380">
        <f>IF(B11380="","",INT(A11380))</f>
        <v/>
      </c>
      <c r="D11380">
        <f>IF(B11380="","",HOUR(A11380))</f>
        <v/>
      </c>
      <c r="E11380">
        <f>IF(B11380="","",IF(INPUT!$I$1="","",IF(C11380&lt;(INT(INPUT!$I$1)-INPUT!$I$2),"Off Meds",IF(C11380&lt;=(INT(INPUT!$I$1)+INPUT!$I$2),"Washout","On Meds"))))</f>
        <v/>
      </c>
      <c r="F11380">
        <f>IF(B11380="","",1.509*(LN(B11380)^1.084-5.381))</f>
        <v/>
      </c>
      <c r="G11380">
        <f>IF(F11380="","",IF(F11380&lt;0,10*F11380^2,0))</f>
        <v/>
      </c>
      <c r="H11380">
        <f>IF(F11380="","",IF(F11380&gt;0,10*F11380^2,0))</f>
        <v/>
      </c>
    </row>
    <row r="11381">
      <c r="A11381">
        <f>Input!A11381</f>
        <v/>
      </c>
      <c r="B11381">
        <f>IF(ISNUMBER(Input!B11381),IF(AND(Input!B11381&gt;=20,Input!B11381&lt;=700),Input!B11381,""),"")</f>
        <v/>
      </c>
      <c r="C11381">
        <f>IF(B11381="","",INT(A11381))</f>
        <v/>
      </c>
      <c r="D11381">
        <f>IF(B11381="","",HOUR(A11381))</f>
        <v/>
      </c>
      <c r="E11381">
        <f>IF(B11381="","",IF(INPUT!$I$1="","",IF(C11381&lt;(INT(INPUT!$I$1)-INPUT!$I$2),"Off Meds",IF(C11381&lt;=(INT(INPUT!$I$1)+INPUT!$I$2),"Washout","On Meds"))))</f>
        <v/>
      </c>
      <c r="F11381">
        <f>IF(B11381="","",1.509*(LN(B11381)^1.084-5.381))</f>
        <v/>
      </c>
      <c r="G11381">
        <f>IF(F11381="","",IF(F11381&lt;0,10*F11381^2,0))</f>
        <v/>
      </c>
      <c r="H11381">
        <f>IF(F11381="","",IF(F11381&gt;0,10*F11381^2,0))</f>
        <v/>
      </c>
    </row>
    <row r="11382">
      <c r="A11382">
        <f>Input!A11382</f>
        <v/>
      </c>
      <c r="B11382">
        <f>IF(ISNUMBER(Input!B11382),IF(AND(Input!B11382&gt;=20,Input!B11382&lt;=700),Input!B11382,""),"")</f>
        <v/>
      </c>
      <c r="C11382">
        <f>IF(B11382="","",INT(A11382))</f>
        <v/>
      </c>
      <c r="D11382">
        <f>IF(B11382="","",HOUR(A11382))</f>
        <v/>
      </c>
      <c r="E11382">
        <f>IF(B11382="","",IF(INPUT!$I$1="","",IF(C11382&lt;(INT(INPUT!$I$1)-INPUT!$I$2),"Off Meds",IF(C11382&lt;=(INT(INPUT!$I$1)+INPUT!$I$2),"Washout","On Meds"))))</f>
        <v/>
      </c>
      <c r="F11382">
        <f>IF(B11382="","",1.509*(LN(B11382)^1.084-5.381))</f>
        <v/>
      </c>
      <c r="G11382">
        <f>IF(F11382="","",IF(F11382&lt;0,10*F11382^2,0))</f>
        <v/>
      </c>
      <c r="H11382">
        <f>IF(F11382="","",IF(F11382&gt;0,10*F11382^2,0))</f>
        <v/>
      </c>
    </row>
    <row r="11383">
      <c r="A11383">
        <f>Input!A11383</f>
        <v/>
      </c>
      <c r="B11383">
        <f>IF(ISNUMBER(Input!B11383),IF(AND(Input!B11383&gt;=20,Input!B11383&lt;=700),Input!B11383,""),"")</f>
        <v/>
      </c>
      <c r="C11383">
        <f>IF(B11383="","",INT(A11383))</f>
        <v/>
      </c>
      <c r="D11383">
        <f>IF(B11383="","",HOUR(A11383))</f>
        <v/>
      </c>
      <c r="E11383">
        <f>IF(B11383="","",IF(INPUT!$I$1="","",IF(C11383&lt;(INT(INPUT!$I$1)-INPUT!$I$2),"Off Meds",IF(C11383&lt;=(INT(INPUT!$I$1)+INPUT!$I$2),"Washout","On Meds"))))</f>
        <v/>
      </c>
      <c r="F11383">
        <f>IF(B11383="","",1.509*(LN(B11383)^1.084-5.381))</f>
        <v/>
      </c>
      <c r="G11383">
        <f>IF(F11383="","",IF(F11383&lt;0,10*F11383^2,0))</f>
        <v/>
      </c>
      <c r="H11383">
        <f>IF(F11383="","",IF(F11383&gt;0,10*F11383^2,0))</f>
        <v/>
      </c>
    </row>
    <row r="11384">
      <c r="A11384">
        <f>Input!A11384</f>
        <v/>
      </c>
      <c r="B11384">
        <f>IF(ISNUMBER(Input!B11384),IF(AND(Input!B11384&gt;=20,Input!B11384&lt;=700),Input!B11384,""),"")</f>
        <v/>
      </c>
      <c r="C11384">
        <f>IF(B11384="","",INT(A11384))</f>
        <v/>
      </c>
      <c r="D11384">
        <f>IF(B11384="","",HOUR(A11384))</f>
        <v/>
      </c>
      <c r="E11384">
        <f>IF(B11384="","",IF(INPUT!$I$1="","",IF(C11384&lt;(INT(INPUT!$I$1)-INPUT!$I$2),"Off Meds",IF(C11384&lt;=(INT(INPUT!$I$1)+INPUT!$I$2),"Washout","On Meds"))))</f>
        <v/>
      </c>
      <c r="F11384">
        <f>IF(B11384="","",1.509*(LN(B11384)^1.084-5.381))</f>
        <v/>
      </c>
      <c r="G11384">
        <f>IF(F11384="","",IF(F11384&lt;0,10*F11384^2,0))</f>
        <v/>
      </c>
      <c r="H11384">
        <f>IF(F11384="","",IF(F11384&gt;0,10*F11384^2,0))</f>
        <v/>
      </c>
    </row>
    <row r="11385">
      <c r="A11385">
        <f>Input!A11385</f>
        <v/>
      </c>
      <c r="B11385">
        <f>IF(ISNUMBER(Input!B11385),IF(AND(Input!B11385&gt;=20,Input!B11385&lt;=700),Input!B11385,""),"")</f>
        <v/>
      </c>
      <c r="C11385">
        <f>IF(B11385="","",INT(A11385))</f>
        <v/>
      </c>
      <c r="D11385">
        <f>IF(B11385="","",HOUR(A11385))</f>
        <v/>
      </c>
      <c r="E11385">
        <f>IF(B11385="","",IF(INPUT!$I$1="","",IF(C11385&lt;(INT(INPUT!$I$1)-INPUT!$I$2),"Off Meds",IF(C11385&lt;=(INT(INPUT!$I$1)+INPUT!$I$2),"Washout","On Meds"))))</f>
        <v/>
      </c>
      <c r="F11385">
        <f>IF(B11385="","",1.509*(LN(B11385)^1.084-5.381))</f>
        <v/>
      </c>
      <c r="G11385">
        <f>IF(F11385="","",IF(F11385&lt;0,10*F11385^2,0))</f>
        <v/>
      </c>
      <c r="H11385">
        <f>IF(F11385="","",IF(F11385&gt;0,10*F11385^2,0))</f>
        <v/>
      </c>
    </row>
    <row r="11386">
      <c r="A11386">
        <f>Input!A11386</f>
        <v/>
      </c>
      <c r="B11386">
        <f>IF(ISNUMBER(Input!B11386),IF(AND(Input!B11386&gt;=20,Input!B11386&lt;=700),Input!B11386,""),"")</f>
        <v/>
      </c>
      <c r="C11386">
        <f>IF(B11386="","",INT(A11386))</f>
        <v/>
      </c>
      <c r="D11386">
        <f>IF(B11386="","",HOUR(A11386))</f>
        <v/>
      </c>
      <c r="E11386">
        <f>IF(B11386="","",IF(INPUT!$I$1="","",IF(C11386&lt;(INT(INPUT!$I$1)-INPUT!$I$2),"Off Meds",IF(C11386&lt;=(INT(INPUT!$I$1)+INPUT!$I$2),"Washout","On Meds"))))</f>
        <v/>
      </c>
      <c r="F11386">
        <f>IF(B11386="","",1.509*(LN(B11386)^1.084-5.381))</f>
        <v/>
      </c>
      <c r="G11386">
        <f>IF(F11386="","",IF(F11386&lt;0,10*F11386^2,0))</f>
        <v/>
      </c>
      <c r="H11386">
        <f>IF(F11386="","",IF(F11386&gt;0,10*F11386^2,0))</f>
        <v/>
      </c>
    </row>
    <row r="11387">
      <c r="A11387">
        <f>Input!A11387</f>
        <v/>
      </c>
      <c r="B11387">
        <f>IF(ISNUMBER(Input!B11387),IF(AND(Input!B11387&gt;=20,Input!B11387&lt;=700),Input!B11387,""),"")</f>
        <v/>
      </c>
      <c r="C11387">
        <f>IF(B11387="","",INT(A11387))</f>
        <v/>
      </c>
      <c r="D11387">
        <f>IF(B11387="","",HOUR(A11387))</f>
        <v/>
      </c>
      <c r="E11387">
        <f>IF(B11387="","",IF(INPUT!$I$1="","",IF(C11387&lt;(INT(INPUT!$I$1)-INPUT!$I$2),"Off Meds",IF(C11387&lt;=(INT(INPUT!$I$1)+INPUT!$I$2),"Washout","On Meds"))))</f>
        <v/>
      </c>
      <c r="F11387">
        <f>IF(B11387="","",1.509*(LN(B11387)^1.084-5.381))</f>
        <v/>
      </c>
      <c r="G11387">
        <f>IF(F11387="","",IF(F11387&lt;0,10*F11387^2,0))</f>
        <v/>
      </c>
      <c r="H11387">
        <f>IF(F11387="","",IF(F11387&gt;0,10*F11387^2,0))</f>
        <v/>
      </c>
    </row>
    <row r="11388">
      <c r="A11388">
        <f>Input!A11388</f>
        <v/>
      </c>
      <c r="B11388">
        <f>IF(ISNUMBER(Input!B11388),IF(AND(Input!B11388&gt;=20,Input!B11388&lt;=700),Input!B11388,""),"")</f>
        <v/>
      </c>
      <c r="C11388">
        <f>IF(B11388="","",INT(A11388))</f>
        <v/>
      </c>
      <c r="D11388">
        <f>IF(B11388="","",HOUR(A11388))</f>
        <v/>
      </c>
      <c r="E11388">
        <f>IF(B11388="","",IF(INPUT!$I$1="","",IF(C11388&lt;(INT(INPUT!$I$1)-INPUT!$I$2),"Off Meds",IF(C11388&lt;=(INT(INPUT!$I$1)+INPUT!$I$2),"Washout","On Meds"))))</f>
        <v/>
      </c>
      <c r="F11388">
        <f>IF(B11388="","",1.509*(LN(B11388)^1.084-5.381))</f>
        <v/>
      </c>
      <c r="G11388">
        <f>IF(F11388="","",IF(F11388&lt;0,10*F11388^2,0))</f>
        <v/>
      </c>
      <c r="H11388">
        <f>IF(F11388="","",IF(F11388&gt;0,10*F11388^2,0))</f>
        <v/>
      </c>
    </row>
    <row r="11389">
      <c r="A11389">
        <f>Input!A11389</f>
        <v/>
      </c>
      <c r="B11389">
        <f>IF(ISNUMBER(Input!B11389),IF(AND(Input!B11389&gt;=20,Input!B11389&lt;=700),Input!B11389,""),"")</f>
        <v/>
      </c>
      <c r="C11389">
        <f>IF(B11389="","",INT(A11389))</f>
        <v/>
      </c>
      <c r="D11389">
        <f>IF(B11389="","",HOUR(A11389))</f>
        <v/>
      </c>
      <c r="E11389">
        <f>IF(B11389="","",IF(INPUT!$I$1="","",IF(C11389&lt;(INT(INPUT!$I$1)-INPUT!$I$2),"Off Meds",IF(C11389&lt;=(INT(INPUT!$I$1)+INPUT!$I$2),"Washout","On Meds"))))</f>
        <v/>
      </c>
      <c r="F11389">
        <f>IF(B11389="","",1.509*(LN(B11389)^1.084-5.381))</f>
        <v/>
      </c>
      <c r="G11389">
        <f>IF(F11389="","",IF(F11389&lt;0,10*F11389^2,0))</f>
        <v/>
      </c>
      <c r="H11389">
        <f>IF(F11389="","",IF(F11389&gt;0,10*F11389^2,0))</f>
        <v/>
      </c>
    </row>
    <row r="11390">
      <c r="A11390">
        <f>Input!A11390</f>
        <v/>
      </c>
      <c r="B11390">
        <f>IF(ISNUMBER(Input!B11390),IF(AND(Input!B11390&gt;=20,Input!B11390&lt;=700),Input!B11390,""),"")</f>
        <v/>
      </c>
      <c r="C11390">
        <f>IF(B11390="","",INT(A11390))</f>
        <v/>
      </c>
      <c r="D11390">
        <f>IF(B11390="","",HOUR(A11390))</f>
        <v/>
      </c>
      <c r="E11390">
        <f>IF(B11390="","",IF(INPUT!$I$1="","",IF(C11390&lt;(INT(INPUT!$I$1)-INPUT!$I$2),"Off Meds",IF(C11390&lt;=(INT(INPUT!$I$1)+INPUT!$I$2),"Washout","On Meds"))))</f>
        <v/>
      </c>
      <c r="F11390">
        <f>IF(B11390="","",1.509*(LN(B11390)^1.084-5.381))</f>
        <v/>
      </c>
      <c r="G11390">
        <f>IF(F11390="","",IF(F11390&lt;0,10*F11390^2,0))</f>
        <v/>
      </c>
      <c r="H11390">
        <f>IF(F11390="","",IF(F11390&gt;0,10*F11390^2,0))</f>
        <v/>
      </c>
    </row>
    <row r="11391">
      <c r="A11391">
        <f>Input!A11391</f>
        <v/>
      </c>
      <c r="B11391">
        <f>IF(ISNUMBER(Input!B11391),IF(AND(Input!B11391&gt;=20,Input!B11391&lt;=700),Input!B11391,""),"")</f>
        <v/>
      </c>
      <c r="C11391">
        <f>IF(B11391="","",INT(A11391))</f>
        <v/>
      </c>
      <c r="D11391">
        <f>IF(B11391="","",HOUR(A11391))</f>
        <v/>
      </c>
      <c r="E11391">
        <f>IF(B11391="","",IF(INPUT!$I$1="","",IF(C11391&lt;(INT(INPUT!$I$1)-INPUT!$I$2),"Off Meds",IF(C11391&lt;=(INT(INPUT!$I$1)+INPUT!$I$2),"Washout","On Meds"))))</f>
        <v/>
      </c>
      <c r="F11391">
        <f>IF(B11391="","",1.509*(LN(B11391)^1.084-5.381))</f>
        <v/>
      </c>
      <c r="G11391">
        <f>IF(F11391="","",IF(F11391&lt;0,10*F11391^2,0))</f>
        <v/>
      </c>
      <c r="H11391">
        <f>IF(F11391="","",IF(F11391&gt;0,10*F11391^2,0))</f>
        <v/>
      </c>
    </row>
    <row r="11392">
      <c r="A11392">
        <f>Input!A11392</f>
        <v/>
      </c>
      <c r="B11392">
        <f>IF(ISNUMBER(Input!B11392),IF(AND(Input!B11392&gt;=20,Input!B11392&lt;=700),Input!B11392,""),"")</f>
        <v/>
      </c>
      <c r="C11392">
        <f>IF(B11392="","",INT(A11392))</f>
        <v/>
      </c>
      <c r="D11392">
        <f>IF(B11392="","",HOUR(A11392))</f>
        <v/>
      </c>
      <c r="E11392">
        <f>IF(B11392="","",IF(INPUT!$I$1="","",IF(C11392&lt;(INT(INPUT!$I$1)-INPUT!$I$2),"Off Meds",IF(C11392&lt;=(INT(INPUT!$I$1)+INPUT!$I$2),"Washout","On Meds"))))</f>
        <v/>
      </c>
      <c r="F11392">
        <f>IF(B11392="","",1.509*(LN(B11392)^1.084-5.381))</f>
        <v/>
      </c>
      <c r="G11392">
        <f>IF(F11392="","",IF(F11392&lt;0,10*F11392^2,0))</f>
        <v/>
      </c>
      <c r="H11392">
        <f>IF(F11392="","",IF(F11392&gt;0,10*F11392^2,0))</f>
        <v/>
      </c>
    </row>
    <row r="11393">
      <c r="A11393">
        <f>Input!A11393</f>
        <v/>
      </c>
      <c r="B11393">
        <f>IF(ISNUMBER(Input!B11393),IF(AND(Input!B11393&gt;=20,Input!B11393&lt;=700),Input!B11393,""),"")</f>
        <v/>
      </c>
      <c r="C11393">
        <f>IF(B11393="","",INT(A11393))</f>
        <v/>
      </c>
      <c r="D11393">
        <f>IF(B11393="","",HOUR(A11393))</f>
        <v/>
      </c>
      <c r="E11393">
        <f>IF(B11393="","",IF(INPUT!$I$1="","",IF(C11393&lt;(INT(INPUT!$I$1)-INPUT!$I$2),"Off Meds",IF(C11393&lt;=(INT(INPUT!$I$1)+INPUT!$I$2),"Washout","On Meds"))))</f>
        <v/>
      </c>
      <c r="F11393">
        <f>IF(B11393="","",1.509*(LN(B11393)^1.084-5.381))</f>
        <v/>
      </c>
      <c r="G11393">
        <f>IF(F11393="","",IF(F11393&lt;0,10*F11393^2,0))</f>
        <v/>
      </c>
      <c r="H11393">
        <f>IF(F11393="","",IF(F11393&gt;0,10*F11393^2,0))</f>
        <v/>
      </c>
    </row>
    <row r="11394">
      <c r="A11394">
        <f>Input!A11394</f>
        <v/>
      </c>
      <c r="B11394">
        <f>IF(ISNUMBER(Input!B11394),IF(AND(Input!B11394&gt;=20,Input!B11394&lt;=700),Input!B11394,""),"")</f>
        <v/>
      </c>
      <c r="C11394">
        <f>IF(B11394="","",INT(A11394))</f>
        <v/>
      </c>
      <c r="D11394">
        <f>IF(B11394="","",HOUR(A11394))</f>
        <v/>
      </c>
      <c r="E11394">
        <f>IF(B11394="","",IF(INPUT!$I$1="","",IF(C11394&lt;(INT(INPUT!$I$1)-INPUT!$I$2),"Off Meds",IF(C11394&lt;=(INT(INPUT!$I$1)+INPUT!$I$2),"Washout","On Meds"))))</f>
        <v/>
      </c>
      <c r="F11394">
        <f>IF(B11394="","",1.509*(LN(B11394)^1.084-5.381))</f>
        <v/>
      </c>
      <c r="G11394">
        <f>IF(F11394="","",IF(F11394&lt;0,10*F11394^2,0))</f>
        <v/>
      </c>
      <c r="H11394">
        <f>IF(F11394="","",IF(F11394&gt;0,10*F11394^2,0))</f>
        <v/>
      </c>
    </row>
    <row r="11395">
      <c r="A11395">
        <f>Input!A11395</f>
        <v/>
      </c>
      <c r="B11395">
        <f>IF(ISNUMBER(Input!B11395),IF(AND(Input!B11395&gt;=20,Input!B11395&lt;=700),Input!B11395,""),"")</f>
        <v/>
      </c>
      <c r="C11395">
        <f>IF(B11395="","",INT(A11395))</f>
        <v/>
      </c>
      <c r="D11395">
        <f>IF(B11395="","",HOUR(A11395))</f>
        <v/>
      </c>
      <c r="E11395">
        <f>IF(B11395="","",IF(INPUT!$I$1="","",IF(C11395&lt;(INT(INPUT!$I$1)-INPUT!$I$2),"Off Meds",IF(C11395&lt;=(INT(INPUT!$I$1)+INPUT!$I$2),"Washout","On Meds"))))</f>
        <v/>
      </c>
      <c r="F11395">
        <f>IF(B11395="","",1.509*(LN(B11395)^1.084-5.381))</f>
        <v/>
      </c>
      <c r="G11395">
        <f>IF(F11395="","",IF(F11395&lt;0,10*F11395^2,0))</f>
        <v/>
      </c>
      <c r="H11395">
        <f>IF(F11395="","",IF(F11395&gt;0,10*F11395^2,0))</f>
        <v/>
      </c>
    </row>
    <row r="11396">
      <c r="A11396">
        <f>Input!A11396</f>
        <v/>
      </c>
      <c r="B11396">
        <f>IF(ISNUMBER(Input!B11396),IF(AND(Input!B11396&gt;=20,Input!B11396&lt;=700),Input!B11396,""),"")</f>
        <v/>
      </c>
      <c r="C11396">
        <f>IF(B11396="","",INT(A11396))</f>
        <v/>
      </c>
      <c r="D11396">
        <f>IF(B11396="","",HOUR(A11396))</f>
        <v/>
      </c>
      <c r="E11396">
        <f>IF(B11396="","",IF(INPUT!$I$1="","",IF(C11396&lt;(INT(INPUT!$I$1)-INPUT!$I$2),"Off Meds",IF(C11396&lt;=(INT(INPUT!$I$1)+INPUT!$I$2),"Washout","On Meds"))))</f>
        <v/>
      </c>
      <c r="F11396">
        <f>IF(B11396="","",1.509*(LN(B11396)^1.084-5.381))</f>
        <v/>
      </c>
      <c r="G11396">
        <f>IF(F11396="","",IF(F11396&lt;0,10*F11396^2,0))</f>
        <v/>
      </c>
      <c r="H11396">
        <f>IF(F11396="","",IF(F11396&gt;0,10*F11396^2,0))</f>
        <v/>
      </c>
    </row>
    <row r="11397">
      <c r="A11397">
        <f>Input!A11397</f>
        <v/>
      </c>
      <c r="B11397">
        <f>IF(ISNUMBER(Input!B11397),IF(AND(Input!B11397&gt;=20,Input!B11397&lt;=700),Input!B11397,""),"")</f>
        <v/>
      </c>
      <c r="C11397">
        <f>IF(B11397="","",INT(A11397))</f>
        <v/>
      </c>
      <c r="D11397">
        <f>IF(B11397="","",HOUR(A11397))</f>
        <v/>
      </c>
      <c r="E11397">
        <f>IF(B11397="","",IF(INPUT!$I$1="","",IF(C11397&lt;(INT(INPUT!$I$1)-INPUT!$I$2),"Off Meds",IF(C11397&lt;=(INT(INPUT!$I$1)+INPUT!$I$2),"Washout","On Meds"))))</f>
        <v/>
      </c>
      <c r="F11397">
        <f>IF(B11397="","",1.509*(LN(B11397)^1.084-5.381))</f>
        <v/>
      </c>
      <c r="G11397">
        <f>IF(F11397="","",IF(F11397&lt;0,10*F11397^2,0))</f>
        <v/>
      </c>
      <c r="H11397">
        <f>IF(F11397="","",IF(F11397&gt;0,10*F11397^2,0))</f>
        <v/>
      </c>
    </row>
    <row r="11398">
      <c r="A11398">
        <f>Input!A11398</f>
        <v/>
      </c>
      <c r="B11398">
        <f>IF(ISNUMBER(Input!B11398),IF(AND(Input!B11398&gt;=20,Input!B11398&lt;=700),Input!B11398,""),"")</f>
        <v/>
      </c>
      <c r="C11398">
        <f>IF(B11398="","",INT(A11398))</f>
        <v/>
      </c>
      <c r="D11398">
        <f>IF(B11398="","",HOUR(A11398))</f>
        <v/>
      </c>
      <c r="E11398">
        <f>IF(B11398="","",IF(INPUT!$I$1="","",IF(C11398&lt;(INT(INPUT!$I$1)-INPUT!$I$2),"Off Meds",IF(C11398&lt;=(INT(INPUT!$I$1)+INPUT!$I$2),"Washout","On Meds"))))</f>
        <v/>
      </c>
      <c r="F11398">
        <f>IF(B11398="","",1.509*(LN(B11398)^1.084-5.381))</f>
        <v/>
      </c>
      <c r="G11398">
        <f>IF(F11398="","",IF(F11398&lt;0,10*F11398^2,0))</f>
        <v/>
      </c>
      <c r="H11398">
        <f>IF(F11398="","",IF(F11398&gt;0,10*F11398^2,0))</f>
        <v/>
      </c>
    </row>
    <row r="11399">
      <c r="A11399">
        <f>Input!A11399</f>
        <v/>
      </c>
      <c r="B11399">
        <f>IF(ISNUMBER(Input!B11399),IF(AND(Input!B11399&gt;=20,Input!B11399&lt;=700),Input!B11399,""),"")</f>
        <v/>
      </c>
      <c r="C11399">
        <f>IF(B11399="","",INT(A11399))</f>
        <v/>
      </c>
      <c r="D11399">
        <f>IF(B11399="","",HOUR(A11399))</f>
        <v/>
      </c>
      <c r="E11399">
        <f>IF(B11399="","",IF(INPUT!$I$1="","",IF(C11399&lt;(INT(INPUT!$I$1)-INPUT!$I$2),"Off Meds",IF(C11399&lt;=(INT(INPUT!$I$1)+INPUT!$I$2),"Washout","On Meds"))))</f>
        <v/>
      </c>
      <c r="F11399">
        <f>IF(B11399="","",1.509*(LN(B11399)^1.084-5.381))</f>
        <v/>
      </c>
      <c r="G11399">
        <f>IF(F11399="","",IF(F11399&lt;0,10*F11399^2,0))</f>
        <v/>
      </c>
      <c r="H11399">
        <f>IF(F11399="","",IF(F11399&gt;0,10*F11399^2,0))</f>
        <v/>
      </c>
    </row>
    <row r="11400">
      <c r="A11400">
        <f>Input!A11400</f>
        <v/>
      </c>
      <c r="B11400">
        <f>IF(ISNUMBER(Input!B11400),IF(AND(Input!B11400&gt;=20,Input!B11400&lt;=700),Input!B11400,""),"")</f>
        <v/>
      </c>
      <c r="C11400">
        <f>IF(B11400="","",INT(A11400))</f>
        <v/>
      </c>
      <c r="D11400">
        <f>IF(B11400="","",HOUR(A11400))</f>
        <v/>
      </c>
      <c r="E11400">
        <f>IF(B11400="","",IF(INPUT!$I$1="","",IF(C11400&lt;(INT(INPUT!$I$1)-INPUT!$I$2),"Off Meds",IF(C11400&lt;=(INT(INPUT!$I$1)+INPUT!$I$2),"Washout","On Meds"))))</f>
        <v/>
      </c>
      <c r="F11400">
        <f>IF(B11400="","",1.509*(LN(B11400)^1.084-5.381))</f>
        <v/>
      </c>
      <c r="G11400">
        <f>IF(F11400="","",IF(F11400&lt;0,10*F11400^2,0))</f>
        <v/>
      </c>
      <c r="H11400">
        <f>IF(F11400="","",IF(F11400&gt;0,10*F11400^2,0))</f>
        <v/>
      </c>
    </row>
    <row r="11401">
      <c r="A11401">
        <f>Input!A11401</f>
        <v/>
      </c>
      <c r="B11401">
        <f>IF(ISNUMBER(Input!B11401),IF(AND(Input!B11401&gt;=20,Input!B11401&lt;=700),Input!B11401,""),"")</f>
        <v/>
      </c>
      <c r="C11401">
        <f>IF(B11401="","",INT(A11401))</f>
        <v/>
      </c>
      <c r="D11401">
        <f>IF(B11401="","",HOUR(A11401))</f>
        <v/>
      </c>
      <c r="E11401">
        <f>IF(B11401="","",IF(INPUT!$I$1="","",IF(C11401&lt;(INT(INPUT!$I$1)-INPUT!$I$2),"Off Meds",IF(C11401&lt;=(INT(INPUT!$I$1)+INPUT!$I$2),"Washout","On Meds"))))</f>
        <v/>
      </c>
      <c r="F11401">
        <f>IF(B11401="","",1.509*(LN(B11401)^1.084-5.381))</f>
        <v/>
      </c>
      <c r="G11401">
        <f>IF(F11401="","",IF(F11401&lt;0,10*F11401^2,0))</f>
        <v/>
      </c>
      <c r="H11401">
        <f>IF(F11401="","",IF(F11401&gt;0,10*F11401^2,0))</f>
        <v/>
      </c>
    </row>
    <row r="11402">
      <c r="A11402">
        <f>Input!A11402</f>
        <v/>
      </c>
      <c r="B11402">
        <f>IF(ISNUMBER(Input!B11402),IF(AND(Input!B11402&gt;=20,Input!B11402&lt;=700),Input!B11402,""),"")</f>
        <v/>
      </c>
      <c r="C11402">
        <f>IF(B11402="","",INT(A11402))</f>
        <v/>
      </c>
      <c r="D11402">
        <f>IF(B11402="","",HOUR(A11402))</f>
        <v/>
      </c>
      <c r="E11402">
        <f>IF(B11402="","",IF(INPUT!$I$1="","",IF(C11402&lt;(INT(INPUT!$I$1)-INPUT!$I$2),"Off Meds",IF(C11402&lt;=(INT(INPUT!$I$1)+INPUT!$I$2),"Washout","On Meds"))))</f>
        <v/>
      </c>
      <c r="F11402">
        <f>IF(B11402="","",1.509*(LN(B11402)^1.084-5.381))</f>
        <v/>
      </c>
      <c r="G11402">
        <f>IF(F11402="","",IF(F11402&lt;0,10*F11402^2,0))</f>
        <v/>
      </c>
      <c r="H11402">
        <f>IF(F11402="","",IF(F11402&gt;0,10*F11402^2,0))</f>
        <v/>
      </c>
    </row>
    <row r="11403">
      <c r="A11403">
        <f>Input!A11403</f>
        <v/>
      </c>
      <c r="B11403">
        <f>IF(ISNUMBER(Input!B11403),IF(AND(Input!B11403&gt;=20,Input!B11403&lt;=700),Input!B11403,""),"")</f>
        <v/>
      </c>
      <c r="C11403">
        <f>IF(B11403="","",INT(A11403))</f>
        <v/>
      </c>
      <c r="D11403">
        <f>IF(B11403="","",HOUR(A11403))</f>
        <v/>
      </c>
      <c r="E11403">
        <f>IF(B11403="","",IF(INPUT!$I$1="","",IF(C11403&lt;(INT(INPUT!$I$1)-INPUT!$I$2),"Off Meds",IF(C11403&lt;=(INT(INPUT!$I$1)+INPUT!$I$2),"Washout","On Meds"))))</f>
        <v/>
      </c>
      <c r="F11403">
        <f>IF(B11403="","",1.509*(LN(B11403)^1.084-5.381))</f>
        <v/>
      </c>
      <c r="G11403">
        <f>IF(F11403="","",IF(F11403&lt;0,10*F11403^2,0))</f>
        <v/>
      </c>
      <c r="H11403">
        <f>IF(F11403="","",IF(F11403&gt;0,10*F11403^2,0))</f>
        <v/>
      </c>
    </row>
    <row r="11404">
      <c r="A11404">
        <f>Input!A11404</f>
        <v/>
      </c>
      <c r="B11404">
        <f>IF(ISNUMBER(Input!B11404),IF(AND(Input!B11404&gt;=20,Input!B11404&lt;=700),Input!B11404,""),"")</f>
        <v/>
      </c>
      <c r="C11404">
        <f>IF(B11404="","",INT(A11404))</f>
        <v/>
      </c>
      <c r="D11404">
        <f>IF(B11404="","",HOUR(A11404))</f>
        <v/>
      </c>
      <c r="E11404">
        <f>IF(B11404="","",IF(INPUT!$I$1="","",IF(C11404&lt;(INT(INPUT!$I$1)-INPUT!$I$2),"Off Meds",IF(C11404&lt;=(INT(INPUT!$I$1)+INPUT!$I$2),"Washout","On Meds"))))</f>
        <v/>
      </c>
      <c r="F11404">
        <f>IF(B11404="","",1.509*(LN(B11404)^1.084-5.381))</f>
        <v/>
      </c>
      <c r="G11404">
        <f>IF(F11404="","",IF(F11404&lt;0,10*F11404^2,0))</f>
        <v/>
      </c>
      <c r="H11404">
        <f>IF(F11404="","",IF(F11404&gt;0,10*F11404^2,0))</f>
        <v/>
      </c>
    </row>
    <row r="11405">
      <c r="A11405">
        <f>Input!A11405</f>
        <v/>
      </c>
      <c r="B11405">
        <f>IF(ISNUMBER(Input!B11405),IF(AND(Input!B11405&gt;=20,Input!B11405&lt;=700),Input!B11405,""),"")</f>
        <v/>
      </c>
      <c r="C11405">
        <f>IF(B11405="","",INT(A11405))</f>
        <v/>
      </c>
      <c r="D11405">
        <f>IF(B11405="","",HOUR(A11405))</f>
        <v/>
      </c>
      <c r="E11405">
        <f>IF(B11405="","",IF(INPUT!$I$1="","",IF(C11405&lt;(INT(INPUT!$I$1)-INPUT!$I$2),"Off Meds",IF(C11405&lt;=(INT(INPUT!$I$1)+INPUT!$I$2),"Washout","On Meds"))))</f>
        <v/>
      </c>
      <c r="F11405">
        <f>IF(B11405="","",1.509*(LN(B11405)^1.084-5.381))</f>
        <v/>
      </c>
      <c r="G11405">
        <f>IF(F11405="","",IF(F11405&lt;0,10*F11405^2,0))</f>
        <v/>
      </c>
      <c r="H11405">
        <f>IF(F11405="","",IF(F11405&gt;0,10*F11405^2,0))</f>
        <v/>
      </c>
    </row>
    <row r="11406">
      <c r="A11406">
        <f>Input!A11406</f>
        <v/>
      </c>
      <c r="B11406">
        <f>IF(ISNUMBER(Input!B11406),IF(AND(Input!B11406&gt;=20,Input!B11406&lt;=700),Input!B11406,""),"")</f>
        <v/>
      </c>
      <c r="C11406">
        <f>IF(B11406="","",INT(A11406))</f>
        <v/>
      </c>
      <c r="D11406">
        <f>IF(B11406="","",HOUR(A11406))</f>
        <v/>
      </c>
      <c r="E11406">
        <f>IF(B11406="","",IF(INPUT!$I$1="","",IF(C11406&lt;(INT(INPUT!$I$1)-INPUT!$I$2),"Off Meds",IF(C11406&lt;=(INT(INPUT!$I$1)+INPUT!$I$2),"Washout","On Meds"))))</f>
        <v/>
      </c>
      <c r="F11406">
        <f>IF(B11406="","",1.509*(LN(B11406)^1.084-5.381))</f>
        <v/>
      </c>
      <c r="G11406">
        <f>IF(F11406="","",IF(F11406&lt;0,10*F11406^2,0))</f>
        <v/>
      </c>
      <c r="H11406">
        <f>IF(F11406="","",IF(F11406&gt;0,10*F11406^2,0))</f>
        <v/>
      </c>
    </row>
    <row r="11407">
      <c r="A11407">
        <f>Input!A11407</f>
        <v/>
      </c>
      <c r="B11407">
        <f>IF(ISNUMBER(Input!B11407),IF(AND(Input!B11407&gt;=20,Input!B11407&lt;=700),Input!B11407,""),"")</f>
        <v/>
      </c>
      <c r="C11407">
        <f>IF(B11407="","",INT(A11407))</f>
        <v/>
      </c>
      <c r="D11407">
        <f>IF(B11407="","",HOUR(A11407))</f>
        <v/>
      </c>
      <c r="E11407">
        <f>IF(B11407="","",IF(INPUT!$I$1="","",IF(C11407&lt;(INT(INPUT!$I$1)-INPUT!$I$2),"Off Meds",IF(C11407&lt;=(INT(INPUT!$I$1)+INPUT!$I$2),"Washout","On Meds"))))</f>
        <v/>
      </c>
      <c r="F11407">
        <f>IF(B11407="","",1.509*(LN(B11407)^1.084-5.381))</f>
        <v/>
      </c>
      <c r="G11407">
        <f>IF(F11407="","",IF(F11407&lt;0,10*F11407^2,0))</f>
        <v/>
      </c>
      <c r="H11407">
        <f>IF(F11407="","",IF(F11407&gt;0,10*F11407^2,0))</f>
        <v/>
      </c>
    </row>
    <row r="11408">
      <c r="A11408">
        <f>Input!A11408</f>
        <v/>
      </c>
      <c r="B11408">
        <f>IF(ISNUMBER(Input!B11408),IF(AND(Input!B11408&gt;=20,Input!B11408&lt;=700),Input!B11408,""),"")</f>
        <v/>
      </c>
      <c r="C11408">
        <f>IF(B11408="","",INT(A11408))</f>
        <v/>
      </c>
      <c r="D11408">
        <f>IF(B11408="","",HOUR(A11408))</f>
        <v/>
      </c>
      <c r="E11408">
        <f>IF(B11408="","",IF(INPUT!$I$1="","",IF(C11408&lt;(INT(INPUT!$I$1)-INPUT!$I$2),"Off Meds",IF(C11408&lt;=(INT(INPUT!$I$1)+INPUT!$I$2),"Washout","On Meds"))))</f>
        <v/>
      </c>
      <c r="F11408">
        <f>IF(B11408="","",1.509*(LN(B11408)^1.084-5.381))</f>
        <v/>
      </c>
      <c r="G11408">
        <f>IF(F11408="","",IF(F11408&lt;0,10*F11408^2,0))</f>
        <v/>
      </c>
      <c r="H11408">
        <f>IF(F11408="","",IF(F11408&gt;0,10*F11408^2,0))</f>
        <v/>
      </c>
    </row>
    <row r="11409">
      <c r="A11409">
        <f>Input!A11409</f>
        <v/>
      </c>
      <c r="B11409">
        <f>IF(ISNUMBER(Input!B11409),IF(AND(Input!B11409&gt;=20,Input!B11409&lt;=700),Input!B11409,""),"")</f>
        <v/>
      </c>
      <c r="C11409">
        <f>IF(B11409="","",INT(A11409))</f>
        <v/>
      </c>
      <c r="D11409">
        <f>IF(B11409="","",HOUR(A11409))</f>
        <v/>
      </c>
      <c r="E11409">
        <f>IF(B11409="","",IF(INPUT!$I$1="","",IF(C11409&lt;(INT(INPUT!$I$1)-INPUT!$I$2),"Off Meds",IF(C11409&lt;=(INT(INPUT!$I$1)+INPUT!$I$2),"Washout","On Meds"))))</f>
        <v/>
      </c>
      <c r="F11409">
        <f>IF(B11409="","",1.509*(LN(B11409)^1.084-5.381))</f>
        <v/>
      </c>
      <c r="G11409">
        <f>IF(F11409="","",IF(F11409&lt;0,10*F11409^2,0))</f>
        <v/>
      </c>
      <c r="H11409">
        <f>IF(F11409="","",IF(F11409&gt;0,10*F11409^2,0))</f>
        <v/>
      </c>
    </row>
    <row r="11410">
      <c r="A11410">
        <f>Input!A11410</f>
        <v/>
      </c>
      <c r="B11410">
        <f>IF(ISNUMBER(Input!B11410),IF(AND(Input!B11410&gt;=20,Input!B11410&lt;=700),Input!B11410,""),"")</f>
        <v/>
      </c>
      <c r="C11410">
        <f>IF(B11410="","",INT(A11410))</f>
        <v/>
      </c>
      <c r="D11410">
        <f>IF(B11410="","",HOUR(A11410))</f>
        <v/>
      </c>
      <c r="E11410">
        <f>IF(B11410="","",IF(INPUT!$I$1="","",IF(C11410&lt;(INT(INPUT!$I$1)-INPUT!$I$2),"Off Meds",IF(C11410&lt;=(INT(INPUT!$I$1)+INPUT!$I$2),"Washout","On Meds"))))</f>
        <v/>
      </c>
      <c r="F11410">
        <f>IF(B11410="","",1.509*(LN(B11410)^1.084-5.381))</f>
        <v/>
      </c>
      <c r="G11410">
        <f>IF(F11410="","",IF(F11410&lt;0,10*F11410^2,0))</f>
        <v/>
      </c>
      <c r="H11410">
        <f>IF(F11410="","",IF(F11410&gt;0,10*F11410^2,0))</f>
        <v/>
      </c>
    </row>
    <row r="11411">
      <c r="A11411">
        <f>Input!A11411</f>
        <v/>
      </c>
      <c r="B11411">
        <f>IF(ISNUMBER(Input!B11411),IF(AND(Input!B11411&gt;=20,Input!B11411&lt;=700),Input!B11411,""),"")</f>
        <v/>
      </c>
      <c r="C11411">
        <f>IF(B11411="","",INT(A11411))</f>
        <v/>
      </c>
      <c r="D11411">
        <f>IF(B11411="","",HOUR(A11411))</f>
        <v/>
      </c>
      <c r="E11411">
        <f>IF(B11411="","",IF(INPUT!$I$1="","",IF(C11411&lt;(INT(INPUT!$I$1)-INPUT!$I$2),"Off Meds",IF(C11411&lt;=(INT(INPUT!$I$1)+INPUT!$I$2),"Washout","On Meds"))))</f>
        <v/>
      </c>
      <c r="F11411">
        <f>IF(B11411="","",1.509*(LN(B11411)^1.084-5.381))</f>
        <v/>
      </c>
      <c r="G11411">
        <f>IF(F11411="","",IF(F11411&lt;0,10*F11411^2,0))</f>
        <v/>
      </c>
      <c r="H11411">
        <f>IF(F11411="","",IF(F11411&gt;0,10*F11411^2,0))</f>
        <v/>
      </c>
    </row>
    <row r="11412">
      <c r="A11412">
        <f>Input!A11412</f>
        <v/>
      </c>
      <c r="B11412">
        <f>IF(ISNUMBER(Input!B11412),IF(AND(Input!B11412&gt;=20,Input!B11412&lt;=700),Input!B11412,""),"")</f>
        <v/>
      </c>
      <c r="C11412">
        <f>IF(B11412="","",INT(A11412))</f>
        <v/>
      </c>
      <c r="D11412">
        <f>IF(B11412="","",HOUR(A11412))</f>
        <v/>
      </c>
      <c r="E11412">
        <f>IF(B11412="","",IF(INPUT!$I$1="","",IF(C11412&lt;(INT(INPUT!$I$1)-INPUT!$I$2),"Off Meds",IF(C11412&lt;=(INT(INPUT!$I$1)+INPUT!$I$2),"Washout","On Meds"))))</f>
        <v/>
      </c>
      <c r="F11412">
        <f>IF(B11412="","",1.509*(LN(B11412)^1.084-5.381))</f>
        <v/>
      </c>
      <c r="G11412">
        <f>IF(F11412="","",IF(F11412&lt;0,10*F11412^2,0))</f>
        <v/>
      </c>
      <c r="H11412">
        <f>IF(F11412="","",IF(F11412&gt;0,10*F11412^2,0))</f>
        <v/>
      </c>
    </row>
    <row r="11413">
      <c r="A11413">
        <f>Input!A11413</f>
        <v/>
      </c>
      <c r="B11413">
        <f>IF(ISNUMBER(Input!B11413),IF(AND(Input!B11413&gt;=20,Input!B11413&lt;=700),Input!B11413,""),"")</f>
        <v/>
      </c>
      <c r="C11413">
        <f>IF(B11413="","",INT(A11413))</f>
        <v/>
      </c>
      <c r="D11413">
        <f>IF(B11413="","",HOUR(A11413))</f>
        <v/>
      </c>
      <c r="E11413">
        <f>IF(B11413="","",IF(INPUT!$I$1="","",IF(C11413&lt;(INT(INPUT!$I$1)-INPUT!$I$2),"Off Meds",IF(C11413&lt;=(INT(INPUT!$I$1)+INPUT!$I$2),"Washout","On Meds"))))</f>
        <v/>
      </c>
      <c r="F11413">
        <f>IF(B11413="","",1.509*(LN(B11413)^1.084-5.381))</f>
        <v/>
      </c>
      <c r="G11413">
        <f>IF(F11413="","",IF(F11413&lt;0,10*F11413^2,0))</f>
        <v/>
      </c>
      <c r="H11413">
        <f>IF(F11413="","",IF(F11413&gt;0,10*F11413^2,0))</f>
        <v/>
      </c>
    </row>
    <row r="11414">
      <c r="A11414">
        <f>Input!A11414</f>
        <v/>
      </c>
      <c r="B11414">
        <f>IF(ISNUMBER(Input!B11414),IF(AND(Input!B11414&gt;=20,Input!B11414&lt;=700),Input!B11414,""),"")</f>
        <v/>
      </c>
      <c r="C11414">
        <f>IF(B11414="","",INT(A11414))</f>
        <v/>
      </c>
      <c r="D11414">
        <f>IF(B11414="","",HOUR(A11414))</f>
        <v/>
      </c>
      <c r="E11414">
        <f>IF(B11414="","",IF(INPUT!$I$1="","",IF(C11414&lt;(INT(INPUT!$I$1)-INPUT!$I$2),"Off Meds",IF(C11414&lt;=(INT(INPUT!$I$1)+INPUT!$I$2),"Washout","On Meds"))))</f>
        <v/>
      </c>
      <c r="F11414">
        <f>IF(B11414="","",1.509*(LN(B11414)^1.084-5.381))</f>
        <v/>
      </c>
      <c r="G11414">
        <f>IF(F11414="","",IF(F11414&lt;0,10*F11414^2,0))</f>
        <v/>
      </c>
      <c r="H11414">
        <f>IF(F11414="","",IF(F11414&gt;0,10*F11414^2,0))</f>
        <v/>
      </c>
    </row>
    <row r="11415">
      <c r="A11415">
        <f>Input!A11415</f>
        <v/>
      </c>
      <c r="B11415">
        <f>IF(ISNUMBER(Input!B11415),IF(AND(Input!B11415&gt;=20,Input!B11415&lt;=700),Input!B11415,""),"")</f>
        <v/>
      </c>
      <c r="C11415">
        <f>IF(B11415="","",INT(A11415))</f>
        <v/>
      </c>
      <c r="D11415">
        <f>IF(B11415="","",HOUR(A11415))</f>
        <v/>
      </c>
      <c r="E11415">
        <f>IF(B11415="","",IF(INPUT!$I$1="","",IF(C11415&lt;(INT(INPUT!$I$1)-INPUT!$I$2),"Off Meds",IF(C11415&lt;=(INT(INPUT!$I$1)+INPUT!$I$2),"Washout","On Meds"))))</f>
        <v/>
      </c>
      <c r="F11415">
        <f>IF(B11415="","",1.509*(LN(B11415)^1.084-5.381))</f>
        <v/>
      </c>
      <c r="G11415">
        <f>IF(F11415="","",IF(F11415&lt;0,10*F11415^2,0))</f>
        <v/>
      </c>
      <c r="H11415">
        <f>IF(F11415="","",IF(F11415&gt;0,10*F11415^2,0))</f>
        <v/>
      </c>
    </row>
    <row r="11416">
      <c r="A11416">
        <f>Input!A11416</f>
        <v/>
      </c>
      <c r="B11416">
        <f>IF(ISNUMBER(Input!B11416),IF(AND(Input!B11416&gt;=20,Input!B11416&lt;=700),Input!B11416,""),"")</f>
        <v/>
      </c>
      <c r="C11416">
        <f>IF(B11416="","",INT(A11416))</f>
        <v/>
      </c>
      <c r="D11416">
        <f>IF(B11416="","",HOUR(A11416))</f>
        <v/>
      </c>
      <c r="E11416">
        <f>IF(B11416="","",IF(INPUT!$I$1="","",IF(C11416&lt;(INT(INPUT!$I$1)-INPUT!$I$2),"Off Meds",IF(C11416&lt;=(INT(INPUT!$I$1)+INPUT!$I$2),"Washout","On Meds"))))</f>
        <v/>
      </c>
      <c r="F11416">
        <f>IF(B11416="","",1.509*(LN(B11416)^1.084-5.381))</f>
        <v/>
      </c>
      <c r="G11416">
        <f>IF(F11416="","",IF(F11416&lt;0,10*F11416^2,0))</f>
        <v/>
      </c>
      <c r="H11416">
        <f>IF(F11416="","",IF(F11416&gt;0,10*F11416^2,0))</f>
        <v/>
      </c>
    </row>
    <row r="11417">
      <c r="A11417">
        <f>Input!A11417</f>
        <v/>
      </c>
      <c r="B11417">
        <f>IF(ISNUMBER(Input!B11417),IF(AND(Input!B11417&gt;=20,Input!B11417&lt;=700),Input!B11417,""),"")</f>
        <v/>
      </c>
      <c r="C11417">
        <f>IF(B11417="","",INT(A11417))</f>
        <v/>
      </c>
      <c r="D11417">
        <f>IF(B11417="","",HOUR(A11417))</f>
        <v/>
      </c>
      <c r="E11417">
        <f>IF(B11417="","",IF(INPUT!$I$1="","",IF(C11417&lt;(INT(INPUT!$I$1)-INPUT!$I$2),"Off Meds",IF(C11417&lt;=(INT(INPUT!$I$1)+INPUT!$I$2),"Washout","On Meds"))))</f>
        <v/>
      </c>
      <c r="F11417">
        <f>IF(B11417="","",1.509*(LN(B11417)^1.084-5.381))</f>
        <v/>
      </c>
      <c r="G11417">
        <f>IF(F11417="","",IF(F11417&lt;0,10*F11417^2,0))</f>
        <v/>
      </c>
      <c r="H11417">
        <f>IF(F11417="","",IF(F11417&gt;0,10*F11417^2,0))</f>
        <v/>
      </c>
    </row>
    <row r="11418">
      <c r="A11418">
        <f>Input!A11418</f>
        <v/>
      </c>
      <c r="B11418">
        <f>IF(ISNUMBER(Input!B11418),IF(AND(Input!B11418&gt;=20,Input!B11418&lt;=700),Input!B11418,""),"")</f>
        <v/>
      </c>
      <c r="C11418">
        <f>IF(B11418="","",INT(A11418))</f>
        <v/>
      </c>
      <c r="D11418">
        <f>IF(B11418="","",HOUR(A11418))</f>
        <v/>
      </c>
      <c r="E11418">
        <f>IF(B11418="","",IF(INPUT!$I$1="","",IF(C11418&lt;(INT(INPUT!$I$1)-INPUT!$I$2),"Off Meds",IF(C11418&lt;=(INT(INPUT!$I$1)+INPUT!$I$2),"Washout","On Meds"))))</f>
        <v/>
      </c>
      <c r="F11418">
        <f>IF(B11418="","",1.509*(LN(B11418)^1.084-5.381))</f>
        <v/>
      </c>
      <c r="G11418">
        <f>IF(F11418="","",IF(F11418&lt;0,10*F11418^2,0))</f>
        <v/>
      </c>
      <c r="H11418">
        <f>IF(F11418="","",IF(F11418&gt;0,10*F11418^2,0))</f>
        <v/>
      </c>
    </row>
    <row r="11419">
      <c r="A11419">
        <f>Input!A11419</f>
        <v/>
      </c>
      <c r="B11419">
        <f>IF(ISNUMBER(Input!B11419),IF(AND(Input!B11419&gt;=20,Input!B11419&lt;=700),Input!B11419,""),"")</f>
        <v/>
      </c>
      <c r="C11419">
        <f>IF(B11419="","",INT(A11419))</f>
        <v/>
      </c>
      <c r="D11419">
        <f>IF(B11419="","",HOUR(A11419))</f>
        <v/>
      </c>
      <c r="E11419">
        <f>IF(B11419="","",IF(INPUT!$I$1="","",IF(C11419&lt;(INT(INPUT!$I$1)-INPUT!$I$2),"Off Meds",IF(C11419&lt;=(INT(INPUT!$I$1)+INPUT!$I$2),"Washout","On Meds"))))</f>
        <v/>
      </c>
      <c r="F11419">
        <f>IF(B11419="","",1.509*(LN(B11419)^1.084-5.381))</f>
        <v/>
      </c>
      <c r="G11419">
        <f>IF(F11419="","",IF(F11419&lt;0,10*F11419^2,0))</f>
        <v/>
      </c>
      <c r="H11419">
        <f>IF(F11419="","",IF(F11419&gt;0,10*F11419^2,0))</f>
        <v/>
      </c>
    </row>
    <row r="11420">
      <c r="A11420">
        <f>Input!A11420</f>
        <v/>
      </c>
      <c r="B11420">
        <f>IF(ISNUMBER(Input!B11420),IF(AND(Input!B11420&gt;=20,Input!B11420&lt;=700),Input!B11420,""),"")</f>
        <v/>
      </c>
      <c r="C11420">
        <f>IF(B11420="","",INT(A11420))</f>
        <v/>
      </c>
      <c r="D11420">
        <f>IF(B11420="","",HOUR(A11420))</f>
        <v/>
      </c>
      <c r="E11420">
        <f>IF(B11420="","",IF(INPUT!$I$1="","",IF(C11420&lt;(INT(INPUT!$I$1)-INPUT!$I$2),"Off Meds",IF(C11420&lt;=(INT(INPUT!$I$1)+INPUT!$I$2),"Washout","On Meds"))))</f>
        <v/>
      </c>
      <c r="F11420">
        <f>IF(B11420="","",1.509*(LN(B11420)^1.084-5.381))</f>
        <v/>
      </c>
      <c r="G11420">
        <f>IF(F11420="","",IF(F11420&lt;0,10*F11420^2,0))</f>
        <v/>
      </c>
      <c r="H11420">
        <f>IF(F11420="","",IF(F11420&gt;0,10*F11420^2,0))</f>
        <v/>
      </c>
    </row>
    <row r="11421">
      <c r="A11421">
        <f>Input!A11421</f>
        <v/>
      </c>
      <c r="B11421">
        <f>IF(ISNUMBER(Input!B11421),IF(AND(Input!B11421&gt;=20,Input!B11421&lt;=700),Input!B11421,""),"")</f>
        <v/>
      </c>
      <c r="C11421">
        <f>IF(B11421="","",INT(A11421))</f>
        <v/>
      </c>
      <c r="D11421">
        <f>IF(B11421="","",HOUR(A11421))</f>
        <v/>
      </c>
      <c r="E11421">
        <f>IF(B11421="","",IF(INPUT!$I$1="","",IF(C11421&lt;(INT(INPUT!$I$1)-INPUT!$I$2),"Off Meds",IF(C11421&lt;=(INT(INPUT!$I$1)+INPUT!$I$2),"Washout","On Meds"))))</f>
        <v/>
      </c>
      <c r="F11421">
        <f>IF(B11421="","",1.509*(LN(B11421)^1.084-5.381))</f>
        <v/>
      </c>
      <c r="G11421">
        <f>IF(F11421="","",IF(F11421&lt;0,10*F11421^2,0))</f>
        <v/>
      </c>
      <c r="H11421">
        <f>IF(F11421="","",IF(F11421&gt;0,10*F11421^2,0))</f>
        <v/>
      </c>
    </row>
    <row r="11422">
      <c r="A11422">
        <f>Input!A11422</f>
        <v/>
      </c>
      <c r="B11422">
        <f>IF(ISNUMBER(Input!B11422),IF(AND(Input!B11422&gt;=20,Input!B11422&lt;=700),Input!B11422,""),"")</f>
        <v/>
      </c>
      <c r="C11422">
        <f>IF(B11422="","",INT(A11422))</f>
        <v/>
      </c>
      <c r="D11422">
        <f>IF(B11422="","",HOUR(A11422))</f>
        <v/>
      </c>
      <c r="E11422">
        <f>IF(B11422="","",IF(INPUT!$I$1="","",IF(C11422&lt;(INT(INPUT!$I$1)-INPUT!$I$2),"Off Meds",IF(C11422&lt;=(INT(INPUT!$I$1)+INPUT!$I$2),"Washout","On Meds"))))</f>
        <v/>
      </c>
      <c r="F11422">
        <f>IF(B11422="","",1.509*(LN(B11422)^1.084-5.381))</f>
        <v/>
      </c>
      <c r="G11422">
        <f>IF(F11422="","",IF(F11422&lt;0,10*F11422^2,0))</f>
        <v/>
      </c>
      <c r="H11422">
        <f>IF(F11422="","",IF(F11422&gt;0,10*F11422^2,0))</f>
        <v/>
      </c>
    </row>
    <row r="11423">
      <c r="A11423">
        <f>Input!A11423</f>
        <v/>
      </c>
      <c r="B11423">
        <f>IF(ISNUMBER(Input!B11423),IF(AND(Input!B11423&gt;=20,Input!B11423&lt;=700),Input!B11423,""),"")</f>
        <v/>
      </c>
      <c r="C11423">
        <f>IF(B11423="","",INT(A11423))</f>
        <v/>
      </c>
      <c r="D11423">
        <f>IF(B11423="","",HOUR(A11423))</f>
        <v/>
      </c>
      <c r="E11423">
        <f>IF(B11423="","",IF(INPUT!$I$1="","",IF(C11423&lt;(INT(INPUT!$I$1)-INPUT!$I$2),"Off Meds",IF(C11423&lt;=(INT(INPUT!$I$1)+INPUT!$I$2),"Washout","On Meds"))))</f>
        <v/>
      </c>
      <c r="F11423">
        <f>IF(B11423="","",1.509*(LN(B11423)^1.084-5.381))</f>
        <v/>
      </c>
      <c r="G11423">
        <f>IF(F11423="","",IF(F11423&lt;0,10*F11423^2,0))</f>
        <v/>
      </c>
      <c r="H11423">
        <f>IF(F11423="","",IF(F11423&gt;0,10*F11423^2,0))</f>
        <v/>
      </c>
    </row>
    <row r="11424">
      <c r="A11424">
        <f>Input!A11424</f>
        <v/>
      </c>
      <c r="B11424">
        <f>IF(ISNUMBER(Input!B11424),IF(AND(Input!B11424&gt;=20,Input!B11424&lt;=700),Input!B11424,""),"")</f>
        <v/>
      </c>
      <c r="C11424">
        <f>IF(B11424="","",INT(A11424))</f>
        <v/>
      </c>
      <c r="D11424">
        <f>IF(B11424="","",HOUR(A11424))</f>
        <v/>
      </c>
      <c r="E11424">
        <f>IF(B11424="","",IF(INPUT!$I$1="","",IF(C11424&lt;(INT(INPUT!$I$1)-INPUT!$I$2),"Off Meds",IF(C11424&lt;=(INT(INPUT!$I$1)+INPUT!$I$2),"Washout","On Meds"))))</f>
        <v/>
      </c>
      <c r="F11424">
        <f>IF(B11424="","",1.509*(LN(B11424)^1.084-5.381))</f>
        <v/>
      </c>
      <c r="G11424">
        <f>IF(F11424="","",IF(F11424&lt;0,10*F11424^2,0))</f>
        <v/>
      </c>
      <c r="H11424">
        <f>IF(F11424="","",IF(F11424&gt;0,10*F11424^2,0))</f>
        <v/>
      </c>
    </row>
    <row r="11425">
      <c r="A11425">
        <f>Input!A11425</f>
        <v/>
      </c>
      <c r="B11425">
        <f>IF(ISNUMBER(Input!B11425),IF(AND(Input!B11425&gt;=20,Input!B11425&lt;=700),Input!B11425,""),"")</f>
        <v/>
      </c>
      <c r="C11425">
        <f>IF(B11425="","",INT(A11425))</f>
        <v/>
      </c>
      <c r="D11425">
        <f>IF(B11425="","",HOUR(A11425))</f>
        <v/>
      </c>
      <c r="E11425">
        <f>IF(B11425="","",IF(INPUT!$I$1="","",IF(C11425&lt;(INT(INPUT!$I$1)-INPUT!$I$2),"Off Meds",IF(C11425&lt;=(INT(INPUT!$I$1)+INPUT!$I$2),"Washout","On Meds"))))</f>
        <v/>
      </c>
      <c r="F11425">
        <f>IF(B11425="","",1.509*(LN(B11425)^1.084-5.381))</f>
        <v/>
      </c>
      <c r="G11425">
        <f>IF(F11425="","",IF(F11425&lt;0,10*F11425^2,0))</f>
        <v/>
      </c>
      <c r="H11425">
        <f>IF(F11425="","",IF(F11425&gt;0,10*F11425^2,0))</f>
        <v/>
      </c>
    </row>
    <row r="11426">
      <c r="A11426">
        <f>Input!A11426</f>
        <v/>
      </c>
      <c r="B11426">
        <f>IF(ISNUMBER(Input!B11426),IF(AND(Input!B11426&gt;=20,Input!B11426&lt;=700),Input!B11426,""),"")</f>
        <v/>
      </c>
      <c r="C11426">
        <f>IF(B11426="","",INT(A11426))</f>
        <v/>
      </c>
      <c r="D11426">
        <f>IF(B11426="","",HOUR(A11426))</f>
        <v/>
      </c>
      <c r="E11426">
        <f>IF(B11426="","",IF(INPUT!$I$1="","",IF(C11426&lt;(INT(INPUT!$I$1)-INPUT!$I$2),"Off Meds",IF(C11426&lt;=(INT(INPUT!$I$1)+INPUT!$I$2),"Washout","On Meds"))))</f>
        <v/>
      </c>
      <c r="F11426">
        <f>IF(B11426="","",1.509*(LN(B11426)^1.084-5.381))</f>
        <v/>
      </c>
      <c r="G11426">
        <f>IF(F11426="","",IF(F11426&lt;0,10*F11426^2,0))</f>
        <v/>
      </c>
      <c r="H11426">
        <f>IF(F11426="","",IF(F11426&gt;0,10*F11426^2,0))</f>
        <v/>
      </c>
    </row>
    <row r="11427">
      <c r="A11427">
        <f>Input!A11427</f>
        <v/>
      </c>
      <c r="B11427">
        <f>IF(ISNUMBER(Input!B11427),IF(AND(Input!B11427&gt;=20,Input!B11427&lt;=700),Input!B11427,""),"")</f>
        <v/>
      </c>
      <c r="C11427">
        <f>IF(B11427="","",INT(A11427))</f>
        <v/>
      </c>
      <c r="D11427">
        <f>IF(B11427="","",HOUR(A11427))</f>
        <v/>
      </c>
      <c r="E11427">
        <f>IF(B11427="","",IF(INPUT!$I$1="","",IF(C11427&lt;(INT(INPUT!$I$1)-INPUT!$I$2),"Off Meds",IF(C11427&lt;=(INT(INPUT!$I$1)+INPUT!$I$2),"Washout","On Meds"))))</f>
        <v/>
      </c>
      <c r="F11427">
        <f>IF(B11427="","",1.509*(LN(B11427)^1.084-5.381))</f>
        <v/>
      </c>
      <c r="G11427">
        <f>IF(F11427="","",IF(F11427&lt;0,10*F11427^2,0))</f>
        <v/>
      </c>
      <c r="H11427">
        <f>IF(F11427="","",IF(F11427&gt;0,10*F11427^2,0))</f>
        <v/>
      </c>
    </row>
    <row r="11428">
      <c r="A11428">
        <f>Input!A11428</f>
        <v/>
      </c>
      <c r="B11428">
        <f>IF(ISNUMBER(Input!B11428),IF(AND(Input!B11428&gt;=20,Input!B11428&lt;=700),Input!B11428,""),"")</f>
        <v/>
      </c>
      <c r="C11428">
        <f>IF(B11428="","",INT(A11428))</f>
        <v/>
      </c>
      <c r="D11428">
        <f>IF(B11428="","",HOUR(A11428))</f>
        <v/>
      </c>
      <c r="E11428">
        <f>IF(B11428="","",IF(INPUT!$I$1="","",IF(C11428&lt;(INT(INPUT!$I$1)-INPUT!$I$2),"Off Meds",IF(C11428&lt;=(INT(INPUT!$I$1)+INPUT!$I$2),"Washout","On Meds"))))</f>
        <v/>
      </c>
      <c r="F11428">
        <f>IF(B11428="","",1.509*(LN(B11428)^1.084-5.381))</f>
        <v/>
      </c>
      <c r="G11428">
        <f>IF(F11428="","",IF(F11428&lt;0,10*F11428^2,0))</f>
        <v/>
      </c>
      <c r="H11428">
        <f>IF(F11428="","",IF(F11428&gt;0,10*F11428^2,0))</f>
        <v/>
      </c>
    </row>
    <row r="11429">
      <c r="A11429">
        <f>Input!A11429</f>
        <v/>
      </c>
      <c r="B11429">
        <f>IF(ISNUMBER(Input!B11429),IF(AND(Input!B11429&gt;=20,Input!B11429&lt;=700),Input!B11429,""),"")</f>
        <v/>
      </c>
      <c r="C11429">
        <f>IF(B11429="","",INT(A11429))</f>
        <v/>
      </c>
      <c r="D11429">
        <f>IF(B11429="","",HOUR(A11429))</f>
        <v/>
      </c>
      <c r="E11429">
        <f>IF(B11429="","",IF(INPUT!$I$1="","",IF(C11429&lt;(INT(INPUT!$I$1)-INPUT!$I$2),"Off Meds",IF(C11429&lt;=(INT(INPUT!$I$1)+INPUT!$I$2),"Washout","On Meds"))))</f>
        <v/>
      </c>
      <c r="F11429">
        <f>IF(B11429="","",1.509*(LN(B11429)^1.084-5.381))</f>
        <v/>
      </c>
      <c r="G11429">
        <f>IF(F11429="","",IF(F11429&lt;0,10*F11429^2,0))</f>
        <v/>
      </c>
      <c r="H11429">
        <f>IF(F11429="","",IF(F11429&gt;0,10*F11429^2,0))</f>
        <v/>
      </c>
    </row>
    <row r="11430">
      <c r="A11430">
        <f>Input!A11430</f>
        <v/>
      </c>
      <c r="B11430">
        <f>IF(ISNUMBER(Input!B11430),IF(AND(Input!B11430&gt;=20,Input!B11430&lt;=700),Input!B11430,""),"")</f>
        <v/>
      </c>
      <c r="C11430">
        <f>IF(B11430="","",INT(A11430))</f>
        <v/>
      </c>
      <c r="D11430">
        <f>IF(B11430="","",HOUR(A11430))</f>
        <v/>
      </c>
      <c r="E11430">
        <f>IF(B11430="","",IF(INPUT!$I$1="","",IF(C11430&lt;(INT(INPUT!$I$1)-INPUT!$I$2),"Off Meds",IF(C11430&lt;=(INT(INPUT!$I$1)+INPUT!$I$2),"Washout","On Meds"))))</f>
        <v/>
      </c>
      <c r="F11430">
        <f>IF(B11430="","",1.509*(LN(B11430)^1.084-5.381))</f>
        <v/>
      </c>
      <c r="G11430">
        <f>IF(F11430="","",IF(F11430&lt;0,10*F11430^2,0))</f>
        <v/>
      </c>
      <c r="H11430">
        <f>IF(F11430="","",IF(F11430&gt;0,10*F11430^2,0))</f>
        <v/>
      </c>
    </row>
    <row r="11431">
      <c r="A11431">
        <f>Input!A11431</f>
        <v/>
      </c>
      <c r="B11431">
        <f>IF(ISNUMBER(Input!B11431),IF(AND(Input!B11431&gt;=20,Input!B11431&lt;=700),Input!B11431,""),"")</f>
        <v/>
      </c>
      <c r="C11431">
        <f>IF(B11431="","",INT(A11431))</f>
        <v/>
      </c>
      <c r="D11431">
        <f>IF(B11431="","",HOUR(A11431))</f>
        <v/>
      </c>
      <c r="E11431">
        <f>IF(B11431="","",IF(INPUT!$I$1="","",IF(C11431&lt;(INT(INPUT!$I$1)-INPUT!$I$2),"Off Meds",IF(C11431&lt;=(INT(INPUT!$I$1)+INPUT!$I$2),"Washout","On Meds"))))</f>
        <v/>
      </c>
      <c r="F11431">
        <f>IF(B11431="","",1.509*(LN(B11431)^1.084-5.381))</f>
        <v/>
      </c>
      <c r="G11431">
        <f>IF(F11431="","",IF(F11431&lt;0,10*F11431^2,0))</f>
        <v/>
      </c>
      <c r="H11431">
        <f>IF(F11431="","",IF(F11431&gt;0,10*F11431^2,0))</f>
        <v/>
      </c>
    </row>
    <row r="11432">
      <c r="A11432">
        <f>Input!A11432</f>
        <v/>
      </c>
      <c r="B11432">
        <f>IF(ISNUMBER(Input!B11432),IF(AND(Input!B11432&gt;=20,Input!B11432&lt;=700),Input!B11432,""),"")</f>
        <v/>
      </c>
      <c r="C11432">
        <f>IF(B11432="","",INT(A11432))</f>
        <v/>
      </c>
      <c r="D11432">
        <f>IF(B11432="","",HOUR(A11432))</f>
        <v/>
      </c>
      <c r="E11432">
        <f>IF(B11432="","",IF(INPUT!$I$1="","",IF(C11432&lt;(INT(INPUT!$I$1)-INPUT!$I$2),"Off Meds",IF(C11432&lt;=(INT(INPUT!$I$1)+INPUT!$I$2),"Washout","On Meds"))))</f>
        <v/>
      </c>
      <c r="F11432">
        <f>IF(B11432="","",1.509*(LN(B11432)^1.084-5.381))</f>
        <v/>
      </c>
      <c r="G11432">
        <f>IF(F11432="","",IF(F11432&lt;0,10*F11432^2,0))</f>
        <v/>
      </c>
      <c r="H11432">
        <f>IF(F11432="","",IF(F11432&gt;0,10*F11432^2,0))</f>
        <v/>
      </c>
    </row>
    <row r="11433">
      <c r="A11433">
        <f>Input!A11433</f>
        <v/>
      </c>
      <c r="B11433">
        <f>IF(ISNUMBER(Input!B11433),IF(AND(Input!B11433&gt;=20,Input!B11433&lt;=700),Input!B11433,""),"")</f>
        <v/>
      </c>
      <c r="C11433">
        <f>IF(B11433="","",INT(A11433))</f>
        <v/>
      </c>
      <c r="D11433">
        <f>IF(B11433="","",HOUR(A11433))</f>
        <v/>
      </c>
      <c r="E11433">
        <f>IF(B11433="","",IF(INPUT!$I$1="","",IF(C11433&lt;(INT(INPUT!$I$1)-INPUT!$I$2),"Off Meds",IF(C11433&lt;=(INT(INPUT!$I$1)+INPUT!$I$2),"Washout","On Meds"))))</f>
        <v/>
      </c>
      <c r="F11433">
        <f>IF(B11433="","",1.509*(LN(B11433)^1.084-5.381))</f>
        <v/>
      </c>
      <c r="G11433">
        <f>IF(F11433="","",IF(F11433&lt;0,10*F11433^2,0))</f>
        <v/>
      </c>
      <c r="H11433">
        <f>IF(F11433="","",IF(F11433&gt;0,10*F11433^2,0))</f>
        <v/>
      </c>
    </row>
    <row r="11434">
      <c r="A11434">
        <f>Input!A11434</f>
        <v/>
      </c>
      <c r="B11434">
        <f>IF(ISNUMBER(Input!B11434),IF(AND(Input!B11434&gt;=20,Input!B11434&lt;=700),Input!B11434,""),"")</f>
        <v/>
      </c>
      <c r="C11434">
        <f>IF(B11434="","",INT(A11434))</f>
        <v/>
      </c>
      <c r="D11434">
        <f>IF(B11434="","",HOUR(A11434))</f>
        <v/>
      </c>
      <c r="E11434">
        <f>IF(B11434="","",IF(INPUT!$I$1="","",IF(C11434&lt;(INT(INPUT!$I$1)-INPUT!$I$2),"Off Meds",IF(C11434&lt;=(INT(INPUT!$I$1)+INPUT!$I$2),"Washout","On Meds"))))</f>
        <v/>
      </c>
      <c r="F11434">
        <f>IF(B11434="","",1.509*(LN(B11434)^1.084-5.381))</f>
        <v/>
      </c>
      <c r="G11434">
        <f>IF(F11434="","",IF(F11434&lt;0,10*F11434^2,0))</f>
        <v/>
      </c>
      <c r="H11434">
        <f>IF(F11434="","",IF(F11434&gt;0,10*F11434^2,0))</f>
        <v/>
      </c>
    </row>
    <row r="11435">
      <c r="A11435">
        <f>Input!A11435</f>
        <v/>
      </c>
      <c r="B11435">
        <f>IF(ISNUMBER(Input!B11435),IF(AND(Input!B11435&gt;=20,Input!B11435&lt;=700),Input!B11435,""),"")</f>
        <v/>
      </c>
      <c r="C11435">
        <f>IF(B11435="","",INT(A11435))</f>
        <v/>
      </c>
      <c r="D11435">
        <f>IF(B11435="","",HOUR(A11435))</f>
        <v/>
      </c>
      <c r="E11435">
        <f>IF(B11435="","",IF(INPUT!$I$1="","",IF(C11435&lt;(INT(INPUT!$I$1)-INPUT!$I$2),"Off Meds",IF(C11435&lt;=(INT(INPUT!$I$1)+INPUT!$I$2),"Washout","On Meds"))))</f>
        <v/>
      </c>
      <c r="F11435">
        <f>IF(B11435="","",1.509*(LN(B11435)^1.084-5.381))</f>
        <v/>
      </c>
      <c r="G11435">
        <f>IF(F11435="","",IF(F11435&lt;0,10*F11435^2,0))</f>
        <v/>
      </c>
      <c r="H11435">
        <f>IF(F11435="","",IF(F11435&gt;0,10*F11435^2,0))</f>
        <v/>
      </c>
    </row>
    <row r="11436">
      <c r="A11436">
        <f>Input!A11436</f>
        <v/>
      </c>
      <c r="B11436">
        <f>IF(ISNUMBER(Input!B11436),IF(AND(Input!B11436&gt;=20,Input!B11436&lt;=700),Input!B11436,""),"")</f>
        <v/>
      </c>
      <c r="C11436">
        <f>IF(B11436="","",INT(A11436))</f>
        <v/>
      </c>
      <c r="D11436">
        <f>IF(B11436="","",HOUR(A11436))</f>
        <v/>
      </c>
      <c r="E11436">
        <f>IF(B11436="","",IF(INPUT!$I$1="","",IF(C11436&lt;(INT(INPUT!$I$1)-INPUT!$I$2),"Off Meds",IF(C11436&lt;=(INT(INPUT!$I$1)+INPUT!$I$2),"Washout","On Meds"))))</f>
        <v/>
      </c>
      <c r="F11436">
        <f>IF(B11436="","",1.509*(LN(B11436)^1.084-5.381))</f>
        <v/>
      </c>
      <c r="G11436">
        <f>IF(F11436="","",IF(F11436&lt;0,10*F11436^2,0))</f>
        <v/>
      </c>
      <c r="H11436">
        <f>IF(F11436="","",IF(F11436&gt;0,10*F11436^2,0))</f>
        <v/>
      </c>
    </row>
    <row r="11437">
      <c r="A11437">
        <f>Input!A11437</f>
        <v/>
      </c>
      <c r="B11437">
        <f>IF(ISNUMBER(Input!B11437),IF(AND(Input!B11437&gt;=20,Input!B11437&lt;=700),Input!B11437,""),"")</f>
        <v/>
      </c>
      <c r="C11437">
        <f>IF(B11437="","",INT(A11437))</f>
        <v/>
      </c>
      <c r="D11437">
        <f>IF(B11437="","",HOUR(A11437))</f>
        <v/>
      </c>
      <c r="E11437">
        <f>IF(B11437="","",IF(INPUT!$I$1="","",IF(C11437&lt;(INT(INPUT!$I$1)-INPUT!$I$2),"Off Meds",IF(C11437&lt;=(INT(INPUT!$I$1)+INPUT!$I$2),"Washout","On Meds"))))</f>
        <v/>
      </c>
      <c r="F11437">
        <f>IF(B11437="","",1.509*(LN(B11437)^1.084-5.381))</f>
        <v/>
      </c>
      <c r="G11437">
        <f>IF(F11437="","",IF(F11437&lt;0,10*F11437^2,0))</f>
        <v/>
      </c>
      <c r="H11437">
        <f>IF(F11437="","",IF(F11437&gt;0,10*F11437^2,0))</f>
        <v/>
      </c>
    </row>
    <row r="11438">
      <c r="A11438">
        <f>Input!A11438</f>
        <v/>
      </c>
      <c r="B11438">
        <f>IF(ISNUMBER(Input!B11438),IF(AND(Input!B11438&gt;=20,Input!B11438&lt;=700),Input!B11438,""),"")</f>
        <v/>
      </c>
      <c r="C11438">
        <f>IF(B11438="","",INT(A11438))</f>
        <v/>
      </c>
      <c r="D11438">
        <f>IF(B11438="","",HOUR(A11438))</f>
        <v/>
      </c>
      <c r="E11438">
        <f>IF(B11438="","",IF(INPUT!$I$1="","",IF(C11438&lt;(INT(INPUT!$I$1)-INPUT!$I$2),"Off Meds",IF(C11438&lt;=(INT(INPUT!$I$1)+INPUT!$I$2),"Washout","On Meds"))))</f>
        <v/>
      </c>
      <c r="F11438">
        <f>IF(B11438="","",1.509*(LN(B11438)^1.084-5.381))</f>
        <v/>
      </c>
      <c r="G11438">
        <f>IF(F11438="","",IF(F11438&lt;0,10*F11438^2,0))</f>
        <v/>
      </c>
      <c r="H11438">
        <f>IF(F11438="","",IF(F11438&gt;0,10*F11438^2,0))</f>
        <v/>
      </c>
    </row>
    <row r="11439">
      <c r="A11439">
        <f>Input!A11439</f>
        <v/>
      </c>
      <c r="B11439">
        <f>IF(ISNUMBER(Input!B11439),IF(AND(Input!B11439&gt;=20,Input!B11439&lt;=700),Input!B11439,""),"")</f>
        <v/>
      </c>
      <c r="C11439">
        <f>IF(B11439="","",INT(A11439))</f>
        <v/>
      </c>
      <c r="D11439">
        <f>IF(B11439="","",HOUR(A11439))</f>
        <v/>
      </c>
      <c r="E11439">
        <f>IF(B11439="","",IF(INPUT!$I$1="","",IF(C11439&lt;(INT(INPUT!$I$1)-INPUT!$I$2),"Off Meds",IF(C11439&lt;=(INT(INPUT!$I$1)+INPUT!$I$2),"Washout","On Meds"))))</f>
        <v/>
      </c>
      <c r="F11439">
        <f>IF(B11439="","",1.509*(LN(B11439)^1.084-5.381))</f>
        <v/>
      </c>
      <c r="G11439">
        <f>IF(F11439="","",IF(F11439&lt;0,10*F11439^2,0))</f>
        <v/>
      </c>
      <c r="H11439">
        <f>IF(F11439="","",IF(F11439&gt;0,10*F11439^2,0))</f>
        <v/>
      </c>
    </row>
    <row r="11440">
      <c r="A11440">
        <f>Input!A11440</f>
        <v/>
      </c>
      <c r="B11440">
        <f>IF(ISNUMBER(Input!B11440),IF(AND(Input!B11440&gt;=20,Input!B11440&lt;=700),Input!B11440,""),"")</f>
        <v/>
      </c>
      <c r="C11440">
        <f>IF(B11440="","",INT(A11440))</f>
        <v/>
      </c>
      <c r="D11440">
        <f>IF(B11440="","",HOUR(A11440))</f>
        <v/>
      </c>
      <c r="E11440">
        <f>IF(B11440="","",IF(INPUT!$I$1="","",IF(C11440&lt;(INT(INPUT!$I$1)-INPUT!$I$2),"Off Meds",IF(C11440&lt;=(INT(INPUT!$I$1)+INPUT!$I$2),"Washout","On Meds"))))</f>
        <v/>
      </c>
      <c r="F11440">
        <f>IF(B11440="","",1.509*(LN(B11440)^1.084-5.381))</f>
        <v/>
      </c>
      <c r="G11440">
        <f>IF(F11440="","",IF(F11440&lt;0,10*F11440^2,0))</f>
        <v/>
      </c>
      <c r="H11440">
        <f>IF(F11440="","",IF(F11440&gt;0,10*F11440^2,0))</f>
        <v/>
      </c>
    </row>
    <row r="11441">
      <c r="A11441">
        <f>Input!A11441</f>
        <v/>
      </c>
      <c r="B11441">
        <f>IF(ISNUMBER(Input!B11441),IF(AND(Input!B11441&gt;=20,Input!B11441&lt;=700),Input!B11441,""),"")</f>
        <v/>
      </c>
      <c r="C11441">
        <f>IF(B11441="","",INT(A11441))</f>
        <v/>
      </c>
      <c r="D11441">
        <f>IF(B11441="","",HOUR(A11441))</f>
        <v/>
      </c>
      <c r="E11441">
        <f>IF(B11441="","",IF(INPUT!$I$1="","",IF(C11441&lt;(INT(INPUT!$I$1)-INPUT!$I$2),"Off Meds",IF(C11441&lt;=(INT(INPUT!$I$1)+INPUT!$I$2),"Washout","On Meds"))))</f>
        <v/>
      </c>
      <c r="F11441">
        <f>IF(B11441="","",1.509*(LN(B11441)^1.084-5.381))</f>
        <v/>
      </c>
      <c r="G11441">
        <f>IF(F11441="","",IF(F11441&lt;0,10*F11441^2,0))</f>
        <v/>
      </c>
      <c r="H11441">
        <f>IF(F11441="","",IF(F11441&gt;0,10*F11441^2,0))</f>
        <v/>
      </c>
    </row>
    <row r="11442">
      <c r="A11442">
        <f>Input!A11442</f>
        <v/>
      </c>
      <c r="B11442">
        <f>IF(ISNUMBER(Input!B11442),IF(AND(Input!B11442&gt;=20,Input!B11442&lt;=700),Input!B11442,""),"")</f>
        <v/>
      </c>
      <c r="C11442">
        <f>IF(B11442="","",INT(A11442))</f>
        <v/>
      </c>
      <c r="D11442">
        <f>IF(B11442="","",HOUR(A11442))</f>
        <v/>
      </c>
      <c r="E11442">
        <f>IF(B11442="","",IF(INPUT!$I$1="","",IF(C11442&lt;(INT(INPUT!$I$1)-INPUT!$I$2),"Off Meds",IF(C11442&lt;=(INT(INPUT!$I$1)+INPUT!$I$2),"Washout","On Meds"))))</f>
        <v/>
      </c>
      <c r="F11442">
        <f>IF(B11442="","",1.509*(LN(B11442)^1.084-5.381))</f>
        <v/>
      </c>
      <c r="G11442">
        <f>IF(F11442="","",IF(F11442&lt;0,10*F11442^2,0))</f>
        <v/>
      </c>
      <c r="H11442">
        <f>IF(F11442="","",IF(F11442&gt;0,10*F11442^2,0))</f>
        <v/>
      </c>
    </row>
    <row r="11443">
      <c r="A11443">
        <f>Input!A11443</f>
        <v/>
      </c>
      <c r="B11443">
        <f>IF(ISNUMBER(Input!B11443),IF(AND(Input!B11443&gt;=20,Input!B11443&lt;=700),Input!B11443,""),"")</f>
        <v/>
      </c>
      <c r="C11443">
        <f>IF(B11443="","",INT(A11443))</f>
        <v/>
      </c>
      <c r="D11443">
        <f>IF(B11443="","",HOUR(A11443))</f>
        <v/>
      </c>
      <c r="E11443">
        <f>IF(B11443="","",IF(INPUT!$I$1="","",IF(C11443&lt;(INT(INPUT!$I$1)-INPUT!$I$2),"Off Meds",IF(C11443&lt;=(INT(INPUT!$I$1)+INPUT!$I$2),"Washout","On Meds"))))</f>
        <v/>
      </c>
      <c r="F11443">
        <f>IF(B11443="","",1.509*(LN(B11443)^1.084-5.381))</f>
        <v/>
      </c>
      <c r="G11443">
        <f>IF(F11443="","",IF(F11443&lt;0,10*F11443^2,0))</f>
        <v/>
      </c>
      <c r="H11443">
        <f>IF(F11443="","",IF(F11443&gt;0,10*F11443^2,0))</f>
        <v/>
      </c>
    </row>
    <row r="11444">
      <c r="A11444">
        <f>Input!A11444</f>
        <v/>
      </c>
      <c r="B11444">
        <f>IF(ISNUMBER(Input!B11444),IF(AND(Input!B11444&gt;=20,Input!B11444&lt;=700),Input!B11444,""),"")</f>
        <v/>
      </c>
      <c r="C11444">
        <f>IF(B11444="","",INT(A11444))</f>
        <v/>
      </c>
      <c r="D11444">
        <f>IF(B11444="","",HOUR(A11444))</f>
        <v/>
      </c>
      <c r="E11444">
        <f>IF(B11444="","",IF(INPUT!$I$1="","",IF(C11444&lt;(INT(INPUT!$I$1)-INPUT!$I$2),"Off Meds",IF(C11444&lt;=(INT(INPUT!$I$1)+INPUT!$I$2),"Washout","On Meds"))))</f>
        <v/>
      </c>
      <c r="F11444">
        <f>IF(B11444="","",1.509*(LN(B11444)^1.084-5.381))</f>
        <v/>
      </c>
      <c r="G11444">
        <f>IF(F11444="","",IF(F11444&lt;0,10*F11444^2,0))</f>
        <v/>
      </c>
      <c r="H11444">
        <f>IF(F11444="","",IF(F11444&gt;0,10*F11444^2,0))</f>
        <v/>
      </c>
    </row>
    <row r="11445">
      <c r="A11445">
        <f>Input!A11445</f>
        <v/>
      </c>
      <c r="B11445">
        <f>IF(ISNUMBER(Input!B11445),IF(AND(Input!B11445&gt;=20,Input!B11445&lt;=700),Input!B11445,""),"")</f>
        <v/>
      </c>
      <c r="C11445">
        <f>IF(B11445="","",INT(A11445))</f>
        <v/>
      </c>
      <c r="D11445">
        <f>IF(B11445="","",HOUR(A11445))</f>
        <v/>
      </c>
      <c r="E11445">
        <f>IF(B11445="","",IF(INPUT!$I$1="","",IF(C11445&lt;(INT(INPUT!$I$1)-INPUT!$I$2),"Off Meds",IF(C11445&lt;=(INT(INPUT!$I$1)+INPUT!$I$2),"Washout","On Meds"))))</f>
        <v/>
      </c>
      <c r="F11445">
        <f>IF(B11445="","",1.509*(LN(B11445)^1.084-5.381))</f>
        <v/>
      </c>
      <c r="G11445">
        <f>IF(F11445="","",IF(F11445&lt;0,10*F11445^2,0))</f>
        <v/>
      </c>
      <c r="H11445">
        <f>IF(F11445="","",IF(F11445&gt;0,10*F11445^2,0))</f>
        <v/>
      </c>
    </row>
    <row r="11446">
      <c r="A11446">
        <f>Input!A11446</f>
        <v/>
      </c>
      <c r="B11446">
        <f>IF(ISNUMBER(Input!B11446),IF(AND(Input!B11446&gt;=20,Input!B11446&lt;=700),Input!B11446,""),"")</f>
        <v/>
      </c>
      <c r="C11446">
        <f>IF(B11446="","",INT(A11446))</f>
        <v/>
      </c>
      <c r="D11446">
        <f>IF(B11446="","",HOUR(A11446))</f>
        <v/>
      </c>
      <c r="E11446">
        <f>IF(B11446="","",IF(INPUT!$I$1="","",IF(C11446&lt;(INT(INPUT!$I$1)-INPUT!$I$2),"Off Meds",IF(C11446&lt;=(INT(INPUT!$I$1)+INPUT!$I$2),"Washout","On Meds"))))</f>
        <v/>
      </c>
      <c r="F11446">
        <f>IF(B11446="","",1.509*(LN(B11446)^1.084-5.381))</f>
        <v/>
      </c>
      <c r="G11446">
        <f>IF(F11446="","",IF(F11446&lt;0,10*F11446^2,0))</f>
        <v/>
      </c>
      <c r="H11446">
        <f>IF(F11446="","",IF(F11446&gt;0,10*F11446^2,0))</f>
        <v/>
      </c>
    </row>
    <row r="11447">
      <c r="A11447">
        <f>Input!A11447</f>
        <v/>
      </c>
      <c r="B11447">
        <f>IF(ISNUMBER(Input!B11447),IF(AND(Input!B11447&gt;=20,Input!B11447&lt;=700),Input!B11447,""),"")</f>
        <v/>
      </c>
      <c r="C11447">
        <f>IF(B11447="","",INT(A11447))</f>
        <v/>
      </c>
      <c r="D11447">
        <f>IF(B11447="","",HOUR(A11447))</f>
        <v/>
      </c>
      <c r="E11447">
        <f>IF(B11447="","",IF(INPUT!$I$1="","",IF(C11447&lt;(INT(INPUT!$I$1)-INPUT!$I$2),"Off Meds",IF(C11447&lt;=(INT(INPUT!$I$1)+INPUT!$I$2),"Washout","On Meds"))))</f>
        <v/>
      </c>
      <c r="F11447">
        <f>IF(B11447="","",1.509*(LN(B11447)^1.084-5.381))</f>
        <v/>
      </c>
      <c r="G11447">
        <f>IF(F11447="","",IF(F11447&lt;0,10*F11447^2,0))</f>
        <v/>
      </c>
      <c r="H11447">
        <f>IF(F11447="","",IF(F11447&gt;0,10*F11447^2,0))</f>
        <v/>
      </c>
    </row>
    <row r="11448">
      <c r="A11448">
        <f>Input!A11448</f>
        <v/>
      </c>
      <c r="B11448">
        <f>IF(ISNUMBER(Input!B11448),IF(AND(Input!B11448&gt;=20,Input!B11448&lt;=700),Input!B11448,""),"")</f>
        <v/>
      </c>
      <c r="C11448">
        <f>IF(B11448="","",INT(A11448))</f>
        <v/>
      </c>
      <c r="D11448">
        <f>IF(B11448="","",HOUR(A11448))</f>
        <v/>
      </c>
      <c r="E11448">
        <f>IF(B11448="","",IF(INPUT!$I$1="","",IF(C11448&lt;(INT(INPUT!$I$1)-INPUT!$I$2),"Off Meds",IF(C11448&lt;=(INT(INPUT!$I$1)+INPUT!$I$2),"Washout","On Meds"))))</f>
        <v/>
      </c>
      <c r="F11448">
        <f>IF(B11448="","",1.509*(LN(B11448)^1.084-5.381))</f>
        <v/>
      </c>
      <c r="G11448">
        <f>IF(F11448="","",IF(F11448&lt;0,10*F11448^2,0))</f>
        <v/>
      </c>
      <c r="H11448">
        <f>IF(F11448="","",IF(F11448&gt;0,10*F11448^2,0))</f>
        <v/>
      </c>
    </row>
    <row r="11449">
      <c r="A11449">
        <f>Input!A11449</f>
        <v/>
      </c>
      <c r="B11449">
        <f>IF(ISNUMBER(Input!B11449),IF(AND(Input!B11449&gt;=20,Input!B11449&lt;=700),Input!B11449,""),"")</f>
        <v/>
      </c>
      <c r="C11449">
        <f>IF(B11449="","",INT(A11449))</f>
        <v/>
      </c>
      <c r="D11449">
        <f>IF(B11449="","",HOUR(A11449))</f>
        <v/>
      </c>
      <c r="E11449">
        <f>IF(B11449="","",IF(INPUT!$I$1="","",IF(C11449&lt;(INT(INPUT!$I$1)-INPUT!$I$2),"Off Meds",IF(C11449&lt;=(INT(INPUT!$I$1)+INPUT!$I$2),"Washout","On Meds"))))</f>
        <v/>
      </c>
      <c r="F11449">
        <f>IF(B11449="","",1.509*(LN(B11449)^1.084-5.381))</f>
        <v/>
      </c>
      <c r="G11449">
        <f>IF(F11449="","",IF(F11449&lt;0,10*F11449^2,0))</f>
        <v/>
      </c>
      <c r="H11449">
        <f>IF(F11449="","",IF(F11449&gt;0,10*F11449^2,0))</f>
        <v/>
      </c>
    </row>
    <row r="11450">
      <c r="A11450">
        <f>Input!A11450</f>
        <v/>
      </c>
      <c r="B11450">
        <f>IF(ISNUMBER(Input!B11450),IF(AND(Input!B11450&gt;=20,Input!B11450&lt;=700),Input!B11450,""),"")</f>
        <v/>
      </c>
      <c r="C11450">
        <f>IF(B11450="","",INT(A11450))</f>
        <v/>
      </c>
      <c r="D11450">
        <f>IF(B11450="","",HOUR(A11450))</f>
        <v/>
      </c>
      <c r="E11450">
        <f>IF(B11450="","",IF(INPUT!$I$1="","",IF(C11450&lt;(INT(INPUT!$I$1)-INPUT!$I$2),"Off Meds",IF(C11450&lt;=(INT(INPUT!$I$1)+INPUT!$I$2),"Washout","On Meds"))))</f>
        <v/>
      </c>
      <c r="F11450">
        <f>IF(B11450="","",1.509*(LN(B11450)^1.084-5.381))</f>
        <v/>
      </c>
      <c r="G11450">
        <f>IF(F11450="","",IF(F11450&lt;0,10*F11450^2,0))</f>
        <v/>
      </c>
      <c r="H11450">
        <f>IF(F11450="","",IF(F11450&gt;0,10*F11450^2,0))</f>
        <v/>
      </c>
    </row>
    <row r="11451">
      <c r="A11451">
        <f>Input!A11451</f>
        <v/>
      </c>
      <c r="B11451">
        <f>IF(ISNUMBER(Input!B11451),IF(AND(Input!B11451&gt;=20,Input!B11451&lt;=700),Input!B11451,""),"")</f>
        <v/>
      </c>
      <c r="C11451">
        <f>IF(B11451="","",INT(A11451))</f>
        <v/>
      </c>
      <c r="D11451">
        <f>IF(B11451="","",HOUR(A11451))</f>
        <v/>
      </c>
      <c r="E11451">
        <f>IF(B11451="","",IF(INPUT!$I$1="","",IF(C11451&lt;(INT(INPUT!$I$1)-INPUT!$I$2),"Off Meds",IF(C11451&lt;=(INT(INPUT!$I$1)+INPUT!$I$2),"Washout","On Meds"))))</f>
        <v/>
      </c>
      <c r="F11451">
        <f>IF(B11451="","",1.509*(LN(B11451)^1.084-5.381))</f>
        <v/>
      </c>
      <c r="G11451">
        <f>IF(F11451="","",IF(F11451&lt;0,10*F11451^2,0))</f>
        <v/>
      </c>
      <c r="H11451">
        <f>IF(F11451="","",IF(F11451&gt;0,10*F11451^2,0))</f>
        <v/>
      </c>
    </row>
    <row r="11452">
      <c r="A11452">
        <f>Input!A11452</f>
        <v/>
      </c>
      <c r="B11452">
        <f>IF(ISNUMBER(Input!B11452),IF(AND(Input!B11452&gt;=20,Input!B11452&lt;=700),Input!B11452,""),"")</f>
        <v/>
      </c>
      <c r="C11452">
        <f>IF(B11452="","",INT(A11452))</f>
        <v/>
      </c>
      <c r="D11452">
        <f>IF(B11452="","",HOUR(A11452))</f>
        <v/>
      </c>
      <c r="E11452">
        <f>IF(B11452="","",IF(INPUT!$I$1="","",IF(C11452&lt;(INT(INPUT!$I$1)-INPUT!$I$2),"Off Meds",IF(C11452&lt;=(INT(INPUT!$I$1)+INPUT!$I$2),"Washout","On Meds"))))</f>
        <v/>
      </c>
      <c r="F11452">
        <f>IF(B11452="","",1.509*(LN(B11452)^1.084-5.381))</f>
        <v/>
      </c>
      <c r="G11452">
        <f>IF(F11452="","",IF(F11452&lt;0,10*F11452^2,0))</f>
        <v/>
      </c>
      <c r="H11452">
        <f>IF(F11452="","",IF(F11452&gt;0,10*F11452^2,0))</f>
        <v/>
      </c>
    </row>
    <row r="11453">
      <c r="A11453">
        <f>Input!A11453</f>
        <v/>
      </c>
      <c r="B11453">
        <f>IF(ISNUMBER(Input!B11453),IF(AND(Input!B11453&gt;=20,Input!B11453&lt;=700),Input!B11453,""),"")</f>
        <v/>
      </c>
      <c r="C11453">
        <f>IF(B11453="","",INT(A11453))</f>
        <v/>
      </c>
      <c r="D11453">
        <f>IF(B11453="","",HOUR(A11453))</f>
        <v/>
      </c>
      <c r="E11453">
        <f>IF(B11453="","",IF(INPUT!$I$1="","",IF(C11453&lt;(INT(INPUT!$I$1)-INPUT!$I$2),"Off Meds",IF(C11453&lt;=(INT(INPUT!$I$1)+INPUT!$I$2),"Washout","On Meds"))))</f>
        <v/>
      </c>
      <c r="F11453">
        <f>IF(B11453="","",1.509*(LN(B11453)^1.084-5.381))</f>
        <v/>
      </c>
      <c r="G11453">
        <f>IF(F11453="","",IF(F11453&lt;0,10*F11453^2,0))</f>
        <v/>
      </c>
      <c r="H11453">
        <f>IF(F11453="","",IF(F11453&gt;0,10*F11453^2,0))</f>
        <v/>
      </c>
    </row>
    <row r="11454">
      <c r="A11454">
        <f>Input!A11454</f>
        <v/>
      </c>
      <c r="B11454">
        <f>IF(ISNUMBER(Input!B11454),IF(AND(Input!B11454&gt;=20,Input!B11454&lt;=700),Input!B11454,""),"")</f>
        <v/>
      </c>
      <c r="C11454">
        <f>IF(B11454="","",INT(A11454))</f>
        <v/>
      </c>
      <c r="D11454">
        <f>IF(B11454="","",HOUR(A11454))</f>
        <v/>
      </c>
      <c r="E11454">
        <f>IF(B11454="","",IF(INPUT!$I$1="","",IF(C11454&lt;(INT(INPUT!$I$1)-INPUT!$I$2),"Off Meds",IF(C11454&lt;=(INT(INPUT!$I$1)+INPUT!$I$2),"Washout","On Meds"))))</f>
        <v/>
      </c>
      <c r="F11454">
        <f>IF(B11454="","",1.509*(LN(B11454)^1.084-5.381))</f>
        <v/>
      </c>
      <c r="G11454">
        <f>IF(F11454="","",IF(F11454&lt;0,10*F11454^2,0))</f>
        <v/>
      </c>
      <c r="H11454">
        <f>IF(F11454="","",IF(F11454&gt;0,10*F11454^2,0))</f>
        <v/>
      </c>
    </row>
    <row r="11455">
      <c r="A11455">
        <f>Input!A11455</f>
        <v/>
      </c>
      <c r="B11455">
        <f>IF(ISNUMBER(Input!B11455),IF(AND(Input!B11455&gt;=20,Input!B11455&lt;=700),Input!B11455,""),"")</f>
        <v/>
      </c>
      <c r="C11455">
        <f>IF(B11455="","",INT(A11455))</f>
        <v/>
      </c>
      <c r="D11455">
        <f>IF(B11455="","",HOUR(A11455))</f>
        <v/>
      </c>
      <c r="E11455">
        <f>IF(B11455="","",IF(INPUT!$I$1="","",IF(C11455&lt;(INT(INPUT!$I$1)-INPUT!$I$2),"Off Meds",IF(C11455&lt;=(INT(INPUT!$I$1)+INPUT!$I$2),"Washout","On Meds"))))</f>
        <v/>
      </c>
      <c r="F11455">
        <f>IF(B11455="","",1.509*(LN(B11455)^1.084-5.381))</f>
        <v/>
      </c>
      <c r="G11455">
        <f>IF(F11455="","",IF(F11455&lt;0,10*F11455^2,0))</f>
        <v/>
      </c>
      <c r="H11455">
        <f>IF(F11455="","",IF(F11455&gt;0,10*F11455^2,0))</f>
        <v/>
      </c>
    </row>
    <row r="11456">
      <c r="A11456">
        <f>Input!A11456</f>
        <v/>
      </c>
      <c r="B11456">
        <f>IF(ISNUMBER(Input!B11456),IF(AND(Input!B11456&gt;=20,Input!B11456&lt;=700),Input!B11456,""),"")</f>
        <v/>
      </c>
      <c r="C11456">
        <f>IF(B11456="","",INT(A11456))</f>
        <v/>
      </c>
      <c r="D11456">
        <f>IF(B11456="","",HOUR(A11456))</f>
        <v/>
      </c>
      <c r="E11456">
        <f>IF(B11456="","",IF(INPUT!$I$1="","",IF(C11456&lt;(INT(INPUT!$I$1)-INPUT!$I$2),"Off Meds",IF(C11456&lt;=(INT(INPUT!$I$1)+INPUT!$I$2),"Washout","On Meds"))))</f>
        <v/>
      </c>
      <c r="F11456">
        <f>IF(B11456="","",1.509*(LN(B11456)^1.084-5.381))</f>
        <v/>
      </c>
      <c r="G11456">
        <f>IF(F11456="","",IF(F11456&lt;0,10*F11456^2,0))</f>
        <v/>
      </c>
      <c r="H11456">
        <f>IF(F11456="","",IF(F11456&gt;0,10*F11456^2,0))</f>
        <v/>
      </c>
    </row>
    <row r="11457">
      <c r="A11457">
        <f>Input!A11457</f>
        <v/>
      </c>
      <c r="B11457">
        <f>IF(ISNUMBER(Input!B11457),IF(AND(Input!B11457&gt;=20,Input!B11457&lt;=700),Input!B11457,""),"")</f>
        <v/>
      </c>
      <c r="C11457">
        <f>IF(B11457="","",INT(A11457))</f>
        <v/>
      </c>
      <c r="D11457">
        <f>IF(B11457="","",HOUR(A11457))</f>
        <v/>
      </c>
      <c r="E11457">
        <f>IF(B11457="","",IF(INPUT!$I$1="","",IF(C11457&lt;(INT(INPUT!$I$1)-INPUT!$I$2),"Off Meds",IF(C11457&lt;=(INT(INPUT!$I$1)+INPUT!$I$2),"Washout","On Meds"))))</f>
        <v/>
      </c>
      <c r="F11457">
        <f>IF(B11457="","",1.509*(LN(B11457)^1.084-5.381))</f>
        <v/>
      </c>
      <c r="G11457">
        <f>IF(F11457="","",IF(F11457&lt;0,10*F11457^2,0))</f>
        <v/>
      </c>
      <c r="H11457">
        <f>IF(F11457="","",IF(F11457&gt;0,10*F11457^2,0))</f>
        <v/>
      </c>
    </row>
    <row r="11458">
      <c r="A11458">
        <f>Input!A11458</f>
        <v/>
      </c>
      <c r="B11458">
        <f>IF(ISNUMBER(Input!B11458),IF(AND(Input!B11458&gt;=20,Input!B11458&lt;=700),Input!B11458,""),"")</f>
        <v/>
      </c>
      <c r="C11458">
        <f>IF(B11458="","",INT(A11458))</f>
        <v/>
      </c>
      <c r="D11458">
        <f>IF(B11458="","",HOUR(A11458))</f>
        <v/>
      </c>
      <c r="E11458">
        <f>IF(B11458="","",IF(INPUT!$I$1="","",IF(C11458&lt;(INT(INPUT!$I$1)-INPUT!$I$2),"Off Meds",IF(C11458&lt;=(INT(INPUT!$I$1)+INPUT!$I$2),"Washout","On Meds"))))</f>
        <v/>
      </c>
      <c r="F11458">
        <f>IF(B11458="","",1.509*(LN(B11458)^1.084-5.381))</f>
        <v/>
      </c>
      <c r="G11458">
        <f>IF(F11458="","",IF(F11458&lt;0,10*F11458^2,0))</f>
        <v/>
      </c>
      <c r="H11458">
        <f>IF(F11458="","",IF(F11458&gt;0,10*F11458^2,0))</f>
        <v/>
      </c>
    </row>
    <row r="11459">
      <c r="A11459">
        <f>Input!A11459</f>
        <v/>
      </c>
      <c r="B11459">
        <f>IF(ISNUMBER(Input!B11459),IF(AND(Input!B11459&gt;=20,Input!B11459&lt;=700),Input!B11459,""),"")</f>
        <v/>
      </c>
      <c r="C11459">
        <f>IF(B11459="","",INT(A11459))</f>
        <v/>
      </c>
      <c r="D11459">
        <f>IF(B11459="","",HOUR(A11459))</f>
        <v/>
      </c>
      <c r="E11459">
        <f>IF(B11459="","",IF(INPUT!$I$1="","",IF(C11459&lt;(INT(INPUT!$I$1)-INPUT!$I$2),"Off Meds",IF(C11459&lt;=(INT(INPUT!$I$1)+INPUT!$I$2),"Washout","On Meds"))))</f>
        <v/>
      </c>
      <c r="F11459">
        <f>IF(B11459="","",1.509*(LN(B11459)^1.084-5.381))</f>
        <v/>
      </c>
      <c r="G11459">
        <f>IF(F11459="","",IF(F11459&lt;0,10*F11459^2,0))</f>
        <v/>
      </c>
      <c r="H11459">
        <f>IF(F11459="","",IF(F11459&gt;0,10*F11459^2,0))</f>
        <v/>
      </c>
    </row>
    <row r="11460">
      <c r="A11460">
        <f>Input!A11460</f>
        <v/>
      </c>
      <c r="B11460">
        <f>IF(ISNUMBER(Input!B11460),IF(AND(Input!B11460&gt;=20,Input!B11460&lt;=700),Input!B11460,""),"")</f>
        <v/>
      </c>
      <c r="C11460">
        <f>IF(B11460="","",INT(A11460))</f>
        <v/>
      </c>
      <c r="D11460">
        <f>IF(B11460="","",HOUR(A11460))</f>
        <v/>
      </c>
      <c r="E11460">
        <f>IF(B11460="","",IF(INPUT!$I$1="","",IF(C11460&lt;(INT(INPUT!$I$1)-INPUT!$I$2),"Off Meds",IF(C11460&lt;=(INT(INPUT!$I$1)+INPUT!$I$2),"Washout","On Meds"))))</f>
        <v/>
      </c>
      <c r="F11460">
        <f>IF(B11460="","",1.509*(LN(B11460)^1.084-5.381))</f>
        <v/>
      </c>
      <c r="G11460">
        <f>IF(F11460="","",IF(F11460&lt;0,10*F11460^2,0))</f>
        <v/>
      </c>
      <c r="H11460">
        <f>IF(F11460="","",IF(F11460&gt;0,10*F11460^2,0))</f>
        <v/>
      </c>
    </row>
    <row r="11461">
      <c r="A11461">
        <f>Input!A11461</f>
        <v/>
      </c>
      <c r="B11461">
        <f>IF(ISNUMBER(Input!B11461),IF(AND(Input!B11461&gt;=20,Input!B11461&lt;=700),Input!B11461,""),"")</f>
        <v/>
      </c>
      <c r="C11461">
        <f>IF(B11461="","",INT(A11461))</f>
        <v/>
      </c>
      <c r="D11461">
        <f>IF(B11461="","",HOUR(A11461))</f>
        <v/>
      </c>
      <c r="E11461">
        <f>IF(B11461="","",IF(INPUT!$I$1="","",IF(C11461&lt;(INT(INPUT!$I$1)-INPUT!$I$2),"Off Meds",IF(C11461&lt;=(INT(INPUT!$I$1)+INPUT!$I$2),"Washout","On Meds"))))</f>
        <v/>
      </c>
      <c r="F11461">
        <f>IF(B11461="","",1.509*(LN(B11461)^1.084-5.381))</f>
        <v/>
      </c>
      <c r="G11461">
        <f>IF(F11461="","",IF(F11461&lt;0,10*F11461^2,0))</f>
        <v/>
      </c>
      <c r="H11461">
        <f>IF(F11461="","",IF(F11461&gt;0,10*F11461^2,0))</f>
        <v/>
      </c>
    </row>
    <row r="11462">
      <c r="A11462">
        <f>Input!A11462</f>
        <v/>
      </c>
      <c r="B11462">
        <f>IF(ISNUMBER(Input!B11462),IF(AND(Input!B11462&gt;=20,Input!B11462&lt;=700),Input!B11462,""),"")</f>
        <v/>
      </c>
      <c r="C11462">
        <f>IF(B11462="","",INT(A11462))</f>
        <v/>
      </c>
      <c r="D11462">
        <f>IF(B11462="","",HOUR(A11462))</f>
        <v/>
      </c>
      <c r="E11462">
        <f>IF(B11462="","",IF(INPUT!$I$1="","",IF(C11462&lt;(INT(INPUT!$I$1)-INPUT!$I$2),"Off Meds",IF(C11462&lt;=(INT(INPUT!$I$1)+INPUT!$I$2),"Washout","On Meds"))))</f>
        <v/>
      </c>
      <c r="F11462">
        <f>IF(B11462="","",1.509*(LN(B11462)^1.084-5.381))</f>
        <v/>
      </c>
      <c r="G11462">
        <f>IF(F11462="","",IF(F11462&lt;0,10*F11462^2,0))</f>
        <v/>
      </c>
      <c r="H11462">
        <f>IF(F11462="","",IF(F11462&gt;0,10*F11462^2,0))</f>
        <v/>
      </c>
    </row>
    <row r="11463">
      <c r="A11463">
        <f>Input!A11463</f>
        <v/>
      </c>
      <c r="B11463">
        <f>IF(ISNUMBER(Input!B11463),IF(AND(Input!B11463&gt;=20,Input!B11463&lt;=700),Input!B11463,""),"")</f>
        <v/>
      </c>
      <c r="C11463">
        <f>IF(B11463="","",INT(A11463))</f>
        <v/>
      </c>
      <c r="D11463">
        <f>IF(B11463="","",HOUR(A11463))</f>
        <v/>
      </c>
      <c r="E11463">
        <f>IF(B11463="","",IF(INPUT!$I$1="","",IF(C11463&lt;(INT(INPUT!$I$1)-INPUT!$I$2),"Off Meds",IF(C11463&lt;=(INT(INPUT!$I$1)+INPUT!$I$2),"Washout","On Meds"))))</f>
        <v/>
      </c>
      <c r="F11463">
        <f>IF(B11463="","",1.509*(LN(B11463)^1.084-5.381))</f>
        <v/>
      </c>
      <c r="G11463">
        <f>IF(F11463="","",IF(F11463&lt;0,10*F11463^2,0))</f>
        <v/>
      </c>
      <c r="H11463">
        <f>IF(F11463="","",IF(F11463&gt;0,10*F11463^2,0))</f>
        <v/>
      </c>
    </row>
    <row r="11464">
      <c r="A11464">
        <f>Input!A11464</f>
        <v/>
      </c>
      <c r="B11464">
        <f>IF(ISNUMBER(Input!B11464),IF(AND(Input!B11464&gt;=20,Input!B11464&lt;=700),Input!B11464,""),"")</f>
        <v/>
      </c>
      <c r="C11464">
        <f>IF(B11464="","",INT(A11464))</f>
        <v/>
      </c>
      <c r="D11464">
        <f>IF(B11464="","",HOUR(A11464))</f>
        <v/>
      </c>
      <c r="E11464">
        <f>IF(B11464="","",IF(INPUT!$I$1="","",IF(C11464&lt;(INT(INPUT!$I$1)-INPUT!$I$2),"Off Meds",IF(C11464&lt;=(INT(INPUT!$I$1)+INPUT!$I$2),"Washout","On Meds"))))</f>
        <v/>
      </c>
      <c r="F11464">
        <f>IF(B11464="","",1.509*(LN(B11464)^1.084-5.381))</f>
        <v/>
      </c>
      <c r="G11464">
        <f>IF(F11464="","",IF(F11464&lt;0,10*F11464^2,0))</f>
        <v/>
      </c>
      <c r="H11464">
        <f>IF(F11464="","",IF(F11464&gt;0,10*F11464^2,0))</f>
        <v/>
      </c>
    </row>
    <row r="11465">
      <c r="A11465">
        <f>Input!A11465</f>
        <v/>
      </c>
      <c r="B11465">
        <f>IF(ISNUMBER(Input!B11465),IF(AND(Input!B11465&gt;=20,Input!B11465&lt;=700),Input!B11465,""),"")</f>
        <v/>
      </c>
      <c r="C11465">
        <f>IF(B11465="","",INT(A11465))</f>
        <v/>
      </c>
      <c r="D11465">
        <f>IF(B11465="","",HOUR(A11465))</f>
        <v/>
      </c>
      <c r="E11465">
        <f>IF(B11465="","",IF(INPUT!$I$1="","",IF(C11465&lt;(INT(INPUT!$I$1)-INPUT!$I$2),"Off Meds",IF(C11465&lt;=(INT(INPUT!$I$1)+INPUT!$I$2),"Washout","On Meds"))))</f>
        <v/>
      </c>
      <c r="F11465">
        <f>IF(B11465="","",1.509*(LN(B11465)^1.084-5.381))</f>
        <v/>
      </c>
      <c r="G11465">
        <f>IF(F11465="","",IF(F11465&lt;0,10*F11465^2,0))</f>
        <v/>
      </c>
      <c r="H11465">
        <f>IF(F11465="","",IF(F11465&gt;0,10*F11465^2,0))</f>
        <v/>
      </c>
    </row>
    <row r="11466">
      <c r="A11466">
        <f>Input!A11466</f>
        <v/>
      </c>
      <c r="B11466">
        <f>IF(ISNUMBER(Input!B11466),IF(AND(Input!B11466&gt;=20,Input!B11466&lt;=700),Input!B11466,""),"")</f>
        <v/>
      </c>
      <c r="C11466">
        <f>IF(B11466="","",INT(A11466))</f>
        <v/>
      </c>
      <c r="D11466">
        <f>IF(B11466="","",HOUR(A11466))</f>
        <v/>
      </c>
      <c r="E11466">
        <f>IF(B11466="","",IF(INPUT!$I$1="","",IF(C11466&lt;(INT(INPUT!$I$1)-INPUT!$I$2),"Off Meds",IF(C11466&lt;=(INT(INPUT!$I$1)+INPUT!$I$2),"Washout","On Meds"))))</f>
        <v/>
      </c>
      <c r="F11466">
        <f>IF(B11466="","",1.509*(LN(B11466)^1.084-5.381))</f>
        <v/>
      </c>
      <c r="G11466">
        <f>IF(F11466="","",IF(F11466&lt;0,10*F11466^2,0))</f>
        <v/>
      </c>
      <c r="H11466">
        <f>IF(F11466="","",IF(F11466&gt;0,10*F11466^2,0))</f>
        <v/>
      </c>
    </row>
    <row r="11467">
      <c r="A11467">
        <f>Input!A11467</f>
        <v/>
      </c>
      <c r="B11467">
        <f>IF(ISNUMBER(Input!B11467),IF(AND(Input!B11467&gt;=20,Input!B11467&lt;=700),Input!B11467,""),"")</f>
        <v/>
      </c>
      <c r="C11467">
        <f>IF(B11467="","",INT(A11467))</f>
        <v/>
      </c>
      <c r="D11467">
        <f>IF(B11467="","",HOUR(A11467))</f>
        <v/>
      </c>
      <c r="E11467">
        <f>IF(B11467="","",IF(INPUT!$I$1="","",IF(C11467&lt;(INT(INPUT!$I$1)-INPUT!$I$2),"Off Meds",IF(C11467&lt;=(INT(INPUT!$I$1)+INPUT!$I$2),"Washout","On Meds"))))</f>
        <v/>
      </c>
      <c r="F11467">
        <f>IF(B11467="","",1.509*(LN(B11467)^1.084-5.381))</f>
        <v/>
      </c>
      <c r="G11467">
        <f>IF(F11467="","",IF(F11467&lt;0,10*F11467^2,0))</f>
        <v/>
      </c>
      <c r="H11467">
        <f>IF(F11467="","",IF(F11467&gt;0,10*F11467^2,0))</f>
        <v/>
      </c>
    </row>
    <row r="11468">
      <c r="A11468">
        <f>Input!A11468</f>
        <v/>
      </c>
      <c r="B11468">
        <f>IF(ISNUMBER(Input!B11468),IF(AND(Input!B11468&gt;=20,Input!B11468&lt;=700),Input!B11468,""),"")</f>
        <v/>
      </c>
      <c r="C11468">
        <f>IF(B11468="","",INT(A11468))</f>
        <v/>
      </c>
      <c r="D11468">
        <f>IF(B11468="","",HOUR(A11468))</f>
        <v/>
      </c>
      <c r="E11468">
        <f>IF(B11468="","",IF(INPUT!$I$1="","",IF(C11468&lt;(INT(INPUT!$I$1)-INPUT!$I$2),"Off Meds",IF(C11468&lt;=(INT(INPUT!$I$1)+INPUT!$I$2),"Washout","On Meds"))))</f>
        <v/>
      </c>
      <c r="F11468">
        <f>IF(B11468="","",1.509*(LN(B11468)^1.084-5.381))</f>
        <v/>
      </c>
      <c r="G11468">
        <f>IF(F11468="","",IF(F11468&lt;0,10*F11468^2,0))</f>
        <v/>
      </c>
      <c r="H11468">
        <f>IF(F11468="","",IF(F11468&gt;0,10*F11468^2,0))</f>
        <v/>
      </c>
    </row>
    <row r="11469">
      <c r="A11469">
        <f>Input!A11469</f>
        <v/>
      </c>
      <c r="B11469">
        <f>IF(ISNUMBER(Input!B11469),IF(AND(Input!B11469&gt;=20,Input!B11469&lt;=700),Input!B11469,""),"")</f>
        <v/>
      </c>
      <c r="C11469">
        <f>IF(B11469="","",INT(A11469))</f>
        <v/>
      </c>
      <c r="D11469">
        <f>IF(B11469="","",HOUR(A11469))</f>
        <v/>
      </c>
      <c r="E11469">
        <f>IF(B11469="","",IF(INPUT!$I$1="","",IF(C11469&lt;(INT(INPUT!$I$1)-INPUT!$I$2),"Off Meds",IF(C11469&lt;=(INT(INPUT!$I$1)+INPUT!$I$2),"Washout","On Meds"))))</f>
        <v/>
      </c>
      <c r="F11469">
        <f>IF(B11469="","",1.509*(LN(B11469)^1.084-5.381))</f>
        <v/>
      </c>
      <c r="G11469">
        <f>IF(F11469="","",IF(F11469&lt;0,10*F11469^2,0))</f>
        <v/>
      </c>
      <c r="H11469">
        <f>IF(F11469="","",IF(F11469&gt;0,10*F11469^2,0))</f>
        <v/>
      </c>
    </row>
    <row r="11470">
      <c r="A11470">
        <f>Input!A11470</f>
        <v/>
      </c>
      <c r="B11470">
        <f>IF(ISNUMBER(Input!B11470),IF(AND(Input!B11470&gt;=20,Input!B11470&lt;=700),Input!B11470,""),"")</f>
        <v/>
      </c>
      <c r="C11470">
        <f>IF(B11470="","",INT(A11470))</f>
        <v/>
      </c>
      <c r="D11470">
        <f>IF(B11470="","",HOUR(A11470))</f>
        <v/>
      </c>
      <c r="E11470">
        <f>IF(B11470="","",IF(INPUT!$I$1="","",IF(C11470&lt;(INT(INPUT!$I$1)-INPUT!$I$2),"Off Meds",IF(C11470&lt;=(INT(INPUT!$I$1)+INPUT!$I$2),"Washout","On Meds"))))</f>
        <v/>
      </c>
      <c r="F11470">
        <f>IF(B11470="","",1.509*(LN(B11470)^1.084-5.381))</f>
        <v/>
      </c>
      <c r="G11470">
        <f>IF(F11470="","",IF(F11470&lt;0,10*F11470^2,0))</f>
        <v/>
      </c>
      <c r="H11470">
        <f>IF(F11470="","",IF(F11470&gt;0,10*F11470^2,0))</f>
        <v/>
      </c>
    </row>
    <row r="11471">
      <c r="A11471">
        <f>Input!A11471</f>
        <v/>
      </c>
      <c r="B11471">
        <f>IF(ISNUMBER(Input!B11471),IF(AND(Input!B11471&gt;=20,Input!B11471&lt;=700),Input!B11471,""),"")</f>
        <v/>
      </c>
      <c r="C11471">
        <f>IF(B11471="","",INT(A11471))</f>
        <v/>
      </c>
      <c r="D11471">
        <f>IF(B11471="","",HOUR(A11471))</f>
        <v/>
      </c>
      <c r="E11471">
        <f>IF(B11471="","",IF(INPUT!$I$1="","",IF(C11471&lt;(INT(INPUT!$I$1)-INPUT!$I$2),"Off Meds",IF(C11471&lt;=(INT(INPUT!$I$1)+INPUT!$I$2),"Washout","On Meds"))))</f>
        <v/>
      </c>
      <c r="F11471">
        <f>IF(B11471="","",1.509*(LN(B11471)^1.084-5.381))</f>
        <v/>
      </c>
      <c r="G11471">
        <f>IF(F11471="","",IF(F11471&lt;0,10*F11471^2,0))</f>
        <v/>
      </c>
      <c r="H11471">
        <f>IF(F11471="","",IF(F11471&gt;0,10*F11471^2,0))</f>
        <v/>
      </c>
    </row>
    <row r="11472">
      <c r="A11472">
        <f>Input!A11472</f>
        <v/>
      </c>
      <c r="B11472">
        <f>IF(ISNUMBER(Input!B11472),IF(AND(Input!B11472&gt;=20,Input!B11472&lt;=700),Input!B11472,""),"")</f>
        <v/>
      </c>
      <c r="C11472">
        <f>IF(B11472="","",INT(A11472))</f>
        <v/>
      </c>
      <c r="D11472">
        <f>IF(B11472="","",HOUR(A11472))</f>
        <v/>
      </c>
      <c r="E11472">
        <f>IF(B11472="","",IF(INPUT!$I$1="","",IF(C11472&lt;(INT(INPUT!$I$1)-INPUT!$I$2),"Off Meds",IF(C11472&lt;=(INT(INPUT!$I$1)+INPUT!$I$2),"Washout","On Meds"))))</f>
        <v/>
      </c>
      <c r="F11472">
        <f>IF(B11472="","",1.509*(LN(B11472)^1.084-5.381))</f>
        <v/>
      </c>
      <c r="G11472">
        <f>IF(F11472="","",IF(F11472&lt;0,10*F11472^2,0))</f>
        <v/>
      </c>
      <c r="H11472">
        <f>IF(F11472="","",IF(F11472&gt;0,10*F11472^2,0))</f>
        <v/>
      </c>
    </row>
    <row r="11473">
      <c r="A11473">
        <f>Input!A11473</f>
        <v/>
      </c>
      <c r="B11473">
        <f>IF(ISNUMBER(Input!B11473),IF(AND(Input!B11473&gt;=20,Input!B11473&lt;=700),Input!B11473,""),"")</f>
        <v/>
      </c>
      <c r="C11473">
        <f>IF(B11473="","",INT(A11473))</f>
        <v/>
      </c>
      <c r="D11473">
        <f>IF(B11473="","",HOUR(A11473))</f>
        <v/>
      </c>
      <c r="E11473">
        <f>IF(B11473="","",IF(INPUT!$I$1="","",IF(C11473&lt;(INT(INPUT!$I$1)-INPUT!$I$2),"Off Meds",IF(C11473&lt;=(INT(INPUT!$I$1)+INPUT!$I$2),"Washout","On Meds"))))</f>
        <v/>
      </c>
      <c r="F11473">
        <f>IF(B11473="","",1.509*(LN(B11473)^1.084-5.381))</f>
        <v/>
      </c>
      <c r="G11473">
        <f>IF(F11473="","",IF(F11473&lt;0,10*F11473^2,0))</f>
        <v/>
      </c>
      <c r="H11473">
        <f>IF(F11473="","",IF(F11473&gt;0,10*F11473^2,0))</f>
        <v/>
      </c>
    </row>
    <row r="11474">
      <c r="A11474">
        <f>Input!A11474</f>
        <v/>
      </c>
      <c r="B11474">
        <f>IF(ISNUMBER(Input!B11474),IF(AND(Input!B11474&gt;=20,Input!B11474&lt;=700),Input!B11474,""),"")</f>
        <v/>
      </c>
      <c r="C11474">
        <f>IF(B11474="","",INT(A11474))</f>
        <v/>
      </c>
      <c r="D11474">
        <f>IF(B11474="","",HOUR(A11474))</f>
        <v/>
      </c>
      <c r="E11474">
        <f>IF(B11474="","",IF(INPUT!$I$1="","",IF(C11474&lt;(INT(INPUT!$I$1)-INPUT!$I$2),"Off Meds",IF(C11474&lt;=(INT(INPUT!$I$1)+INPUT!$I$2),"Washout","On Meds"))))</f>
        <v/>
      </c>
      <c r="F11474">
        <f>IF(B11474="","",1.509*(LN(B11474)^1.084-5.381))</f>
        <v/>
      </c>
      <c r="G11474">
        <f>IF(F11474="","",IF(F11474&lt;0,10*F11474^2,0))</f>
        <v/>
      </c>
      <c r="H11474">
        <f>IF(F11474="","",IF(F11474&gt;0,10*F11474^2,0))</f>
        <v/>
      </c>
    </row>
    <row r="11475">
      <c r="A11475">
        <f>Input!A11475</f>
        <v/>
      </c>
      <c r="B11475">
        <f>IF(ISNUMBER(Input!B11475),IF(AND(Input!B11475&gt;=20,Input!B11475&lt;=700),Input!B11475,""),"")</f>
        <v/>
      </c>
      <c r="C11475">
        <f>IF(B11475="","",INT(A11475))</f>
        <v/>
      </c>
      <c r="D11475">
        <f>IF(B11475="","",HOUR(A11475))</f>
        <v/>
      </c>
      <c r="E11475">
        <f>IF(B11475="","",IF(INPUT!$I$1="","",IF(C11475&lt;(INT(INPUT!$I$1)-INPUT!$I$2),"Off Meds",IF(C11475&lt;=(INT(INPUT!$I$1)+INPUT!$I$2),"Washout","On Meds"))))</f>
        <v/>
      </c>
      <c r="F11475">
        <f>IF(B11475="","",1.509*(LN(B11475)^1.084-5.381))</f>
        <v/>
      </c>
      <c r="G11475">
        <f>IF(F11475="","",IF(F11475&lt;0,10*F11475^2,0))</f>
        <v/>
      </c>
      <c r="H11475">
        <f>IF(F11475="","",IF(F11475&gt;0,10*F11475^2,0))</f>
        <v/>
      </c>
    </row>
    <row r="11476">
      <c r="A11476">
        <f>Input!A11476</f>
        <v/>
      </c>
      <c r="B11476">
        <f>IF(ISNUMBER(Input!B11476),IF(AND(Input!B11476&gt;=20,Input!B11476&lt;=700),Input!B11476,""),"")</f>
        <v/>
      </c>
      <c r="C11476">
        <f>IF(B11476="","",INT(A11476))</f>
        <v/>
      </c>
      <c r="D11476">
        <f>IF(B11476="","",HOUR(A11476))</f>
        <v/>
      </c>
      <c r="E11476">
        <f>IF(B11476="","",IF(INPUT!$I$1="","",IF(C11476&lt;(INT(INPUT!$I$1)-INPUT!$I$2),"Off Meds",IF(C11476&lt;=(INT(INPUT!$I$1)+INPUT!$I$2),"Washout","On Meds"))))</f>
        <v/>
      </c>
      <c r="F11476">
        <f>IF(B11476="","",1.509*(LN(B11476)^1.084-5.381))</f>
        <v/>
      </c>
      <c r="G11476">
        <f>IF(F11476="","",IF(F11476&lt;0,10*F11476^2,0))</f>
        <v/>
      </c>
      <c r="H11476">
        <f>IF(F11476="","",IF(F11476&gt;0,10*F11476^2,0))</f>
        <v/>
      </c>
    </row>
    <row r="11477">
      <c r="A11477">
        <f>Input!A11477</f>
        <v/>
      </c>
      <c r="B11477">
        <f>IF(ISNUMBER(Input!B11477),IF(AND(Input!B11477&gt;=20,Input!B11477&lt;=700),Input!B11477,""),"")</f>
        <v/>
      </c>
      <c r="C11477">
        <f>IF(B11477="","",INT(A11477))</f>
        <v/>
      </c>
      <c r="D11477">
        <f>IF(B11477="","",HOUR(A11477))</f>
        <v/>
      </c>
      <c r="E11477">
        <f>IF(B11477="","",IF(INPUT!$I$1="","",IF(C11477&lt;(INT(INPUT!$I$1)-INPUT!$I$2),"Off Meds",IF(C11477&lt;=(INT(INPUT!$I$1)+INPUT!$I$2),"Washout","On Meds"))))</f>
        <v/>
      </c>
      <c r="F11477">
        <f>IF(B11477="","",1.509*(LN(B11477)^1.084-5.381))</f>
        <v/>
      </c>
      <c r="G11477">
        <f>IF(F11477="","",IF(F11477&lt;0,10*F11477^2,0))</f>
        <v/>
      </c>
      <c r="H11477">
        <f>IF(F11477="","",IF(F11477&gt;0,10*F11477^2,0))</f>
        <v/>
      </c>
    </row>
    <row r="11478">
      <c r="A11478">
        <f>Input!A11478</f>
        <v/>
      </c>
      <c r="B11478">
        <f>IF(ISNUMBER(Input!B11478),IF(AND(Input!B11478&gt;=20,Input!B11478&lt;=700),Input!B11478,""),"")</f>
        <v/>
      </c>
      <c r="C11478">
        <f>IF(B11478="","",INT(A11478))</f>
        <v/>
      </c>
      <c r="D11478">
        <f>IF(B11478="","",HOUR(A11478))</f>
        <v/>
      </c>
      <c r="E11478">
        <f>IF(B11478="","",IF(INPUT!$I$1="","",IF(C11478&lt;(INT(INPUT!$I$1)-INPUT!$I$2),"Off Meds",IF(C11478&lt;=(INT(INPUT!$I$1)+INPUT!$I$2),"Washout","On Meds"))))</f>
        <v/>
      </c>
      <c r="F11478">
        <f>IF(B11478="","",1.509*(LN(B11478)^1.084-5.381))</f>
        <v/>
      </c>
      <c r="G11478">
        <f>IF(F11478="","",IF(F11478&lt;0,10*F11478^2,0))</f>
        <v/>
      </c>
      <c r="H11478">
        <f>IF(F11478="","",IF(F11478&gt;0,10*F11478^2,0))</f>
        <v/>
      </c>
    </row>
    <row r="11479">
      <c r="A11479">
        <f>Input!A11479</f>
        <v/>
      </c>
      <c r="B11479">
        <f>IF(ISNUMBER(Input!B11479),IF(AND(Input!B11479&gt;=20,Input!B11479&lt;=700),Input!B11479,""),"")</f>
        <v/>
      </c>
      <c r="C11479">
        <f>IF(B11479="","",INT(A11479))</f>
        <v/>
      </c>
      <c r="D11479">
        <f>IF(B11479="","",HOUR(A11479))</f>
        <v/>
      </c>
      <c r="E11479">
        <f>IF(B11479="","",IF(INPUT!$I$1="","",IF(C11479&lt;(INT(INPUT!$I$1)-INPUT!$I$2),"Off Meds",IF(C11479&lt;=(INT(INPUT!$I$1)+INPUT!$I$2),"Washout","On Meds"))))</f>
        <v/>
      </c>
      <c r="F11479">
        <f>IF(B11479="","",1.509*(LN(B11479)^1.084-5.381))</f>
        <v/>
      </c>
      <c r="G11479">
        <f>IF(F11479="","",IF(F11479&lt;0,10*F11479^2,0))</f>
        <v/>
      </c>
      <c r="H11479">
        <f>IF(F11479="","",IF(F11479&gt;0,10*F11479^2,0))</f>
        <v/>
      </c>
    </row>
    <row r="11480">
      <c r="A11480">
        <f>Input!A11480</f>
        <v/>
      </c>
      <c r="B11480">
        <f>IF(ISNUMBER(Input!B11480),IF(AND(Input!B11480&gt;=20,Input!B11480&lt;=700),Input!B11480,""),"")</f>
        <v/>
      </c>
      <c r="C11480">
        <f>IF(B11480="","",INT(A11480))</f>
        <v/>
      </c>
      <c r="D11480">
        <f>IF(B11480="","",HOUR(A11480))</f>
        <v/>
      </c>
      <c r="E11480">
        <f>IF(B11480="","",IF(INPUT!$I$1="","",IF(C11480&lt;(INT(INPUT!$I$1)-INPUT!$I$2),"Off Meds",IF(C11480&lt;=(INT(INPUT!$I$1)+INPUT!$I$2),"Washout","On Meds"))))</f>
        <v/>
      </c>
      <c r="F11480">
        <f>IF(B11480="","",1.509*(LN(B11480)^1.084-5.381))</f>
        <v/>
      </c>
      <c r="G11480">
        <f>IF(F11480="","",IF(F11480&lt;0,10*F11480^2,0))</f>
        <v/>
      </c>
      <c r="H11480">
        <f>IF(F11480="","",IF(F11480&gt;0,10*F11480^2,0))</f>
        <v/>
      </c>
    </row>
    <row r="11481">
      <c r="A11481">
        <f>Input!A11481</f>
        <v/>
      </c>
      <c r="B11481">
        <f>IF(ISNUMBER(Input!B11481),IF(AND(Input!B11481&gt;=20,Input!B11481&lt;=700),Input!B11481,""),"")</f>
        <v/>
      </c>
      <c r="C11481">
        <f>IF(B11481="","",INT(A11481))</f>
        <v/>
      </c>
      <c r="D11481">
        <f>IF(B11481="","",HOUR(A11481))</f>
        <v/>
      </c>
      <c r="E11481">
        <f>IF(B11481="","",IF(INPUT!$I$1="","",IF(C11481&lt;(INT(INPUT!$I$1)-INPUT!$I$2),"Off Meds",IF(C11481&lt;=(INT(INPUT!$I$1)+INPUT!$I$2),"Washout","On Meds"))))</f>
        <v/>
      </c>
      <c r="F11481">
        <f>IF(B11481="","",1.509*(LN(B11481)^1.084-5.381))</f>
        <v/>
      </c>
      <c r="G11481">
        <f>IF(F11481="","",IF(F11481&lt;0,10*F11481^2,0))</f>
        <v/>
      </c>
      <c r="H11481">
        <f>IF(F11481="","",IF(F11481&gt;0,10*F11481^2,0))</f>
        <v/>
      </c>
    </row>
    <row r="11482">
      <c r="A11482">
        <f>Input!A11482</f>
        <v/>
      </c>
      <c r="B11482">
        <f>IF(ISNUMBER(Input!B11482),IF(AND(Input!B11482&gt;=20,Input!B11482&lt;=700),Input!B11482,""),"")</f>
        <v/>
      </c>
      <c r="C11482">
        <f>IF(B11482="","",INT(A11482))</f>
        <v/>
      </c>
      <c r="D11482">
        <f>IF(B11482="","",HOUR(A11482))</f>
        <v/>
      </c>
      <c r="E11482">
        <f>IF(B11482="","",IF(INPUT!$I$1="","",IF(C11482&lt;(INT(INPUT!$I$1)-INPUT!$I$2),"Off Meds",IF(C11482&lt;=(INT(INPUT!$I$1)+INPUT!$I$2),"Washout","On Meds"))))</f>
        <v/>
      </c>
      <c r="F11482">
        <f>IF(B11482="","",1.509*(LN(B11482)^1.084-5.381))</f>
        <v/>
      </c>
      <c r="G11482">
        <f>IF(F11482="","",IF(F11482&lt;0,10*F11482^2,0))</f>
        <v/>
      </c>
      <c r="H11482">
        <f>IF(F11482="","",IF(F11482&gt;0,10*F11482^2,0))</f>
        <v/>
      </c>
    </row>
    <row r="11483">
      <c r="A11483">
        <f>Input!A11483</f>
        <v/>
      </c>
      <c r="B11483">
        <f>IF(ISNUMBER(Input!B11483),IF(AND(Input!B11483&gt;=20,Input!B11483&lt;=700),Input!B11483,""),"")</f>
        <v/>
      </c>
      <c r="C11483">
        <f>IF(B11483="","",INT(A11483))</f>
        <v/>
      </c>
      <c r="D11483">
        <f>IF(B11483="","",HOUR(A11483))</f>
        <v/>
      </c>
      <c r="E11483">
        <f>IF(B11483="","",IF(INPUT!$I$1="","",IF(C11483&lt;(INT(INPUT!$I$1)-INPUT!$I$2),"Off Meds",IF(C11483&lt;=(INT(INPUT!$I$1)+INPUT!$I$2),"Washout","On Meds"))))</f>
        <v/>
      </c>
      <c r="F11483">
        <f>IF(B11483="","",1.509*(LN(B11483)^1.084-5.381))</f>
        <v/>
      </c>
      <c r="G11483">
        <f>IF(F11483="","",IF(F11483&lt;0,10*F11483^2,0))</f>
        <v/>
      </c>
      <c r="H11483">
        <f>IF(F11483="","",IF(F11483&gt;0,10*F11483^2,0))</f>
        <v/>
      </c>
    </row>
    <row r="11484">
      <c r="A11484">
        <f>Input!A11484</f>
        <v/>
      </c>
      <c r="B11484">
        <f>IF(ISNUMBER(Input!B11484),IF(AND(Input!B11484&gt;=20,Input!B11484&lt;=700),Input!B11484,""),"")</f>
        <v/>
      </c>
      <c r="C11484">
        <f>IF(B11484="","",INT(A11484))</f>
        <v/>
      </c>
      <c r="D11484">
        <f>IF(B11484="","",HOUR(A11484))</f>
        <v/>
      </c>
      <c r="E11484">
        <f>IF(B11484="","",IF(INPUT!$I$1="","",IF(C11484&lt;(INT(INPUT!$I$1)-INPUT!$I$2),"Off Meds",IF(C11484&lt;=(INT(INPUT!$I$1)+INPUT!$I$2),"Washout","On Meds"))))</f>
        <v/>
      </c>
      <c r="F11484">
        <f>IF(B11484="","",1.509*(LN(B11484)^1.084-5.381))</f>
        <v/>
      </c>
      <c r="G11484">
        <f>IF(F11484="","",IF(F11484&lt;0,10*F11484^2,0))</f>
        <v/>
      </c>
      <c r="H11484">
        <f>IF(F11484="","",IF(F11484&gt;0,10*F11484^2,0))</f>
        <v/>
      </c>
    </row>
    <row r="11485">
      <c r="A11485">
        <f>Input!A11485</f>
        <v/>
      </c>
      <c r="B11485">
        <f>IF(ISNUMBER(Input!B11485),IF(AND(Input!B11485&gt;=20,Input!B11485&lt;=700),Input!B11485,""),"")</f>
        <v/>
      </c>
      <c r="C11485">
        <f>IF(B11485="","",INT(A11485))</f>
        <v/>
      </c>
      <c r="D11485">
        <f>IF(B11485="","",HOUR(A11485))</f>
        <v/>
      </c>
      <c r="E11485">
        <f>IF(B11485="","",IF(INPUT!$I$1="","",IF(C11485&lt;(INT(INPUT!$I$1)-INPUT!$I$2),"Off Meds",IF(C11485&lt;=(INT(INPUT!$I$1)+INPUT!$I$2),"Washout","On Meds"))))</f>
        <v/>
      </c>
      <c r="F11485">
        <f>IF(B11485="","",1.509*(LN(B11485)^1.084-5.381))</f>
        <v/>
      </c>
      <c r="G11485">
        <f>IF(F11485="","",IF(F11485&lt;0,10*F11485^2,0))</f>
        <v/>
      </c>
      <c r="H11485">
        <f>IF(F11485="","",IF(F11485&gt;0,10*F11485^2,0))</f>
        <v/>
      </c>
    </row>
    <row r="11486">
      <c r="A11486">
        <f>Input!A11486</f>
        <v/>
      </c>
      <c r="B11486">
        <f>IF(ISNUMBER(Input!B11486),IF(AND(Input!B11486&gt;=20,Input!B11486&lt;=700),Input!B11486,""),"")</f>
        <v/>
      </c>
      <c r="C11486">
        <f>IF(B11486="","",INT(A11486))</f>
        <v/>
      </c>
      <c r="D11486">
        <f>IF(B11486="","",HOUR(A11486))</f>
        <v/>
      </c>
      <c r="E11486">
        <f>IF(B11486="","",IF(INPUT!$I$1="","",IF(C11486&lt;(INT(INPUT!$I$1)-INPUT!$I$2),"Off Meds",IF(C11486&lt;=(INT(INPUT!$I$1)+INPUT!$I$2),"Washout","On Meds"))))</f>
        <v/>
      </c>
      <c r="F11486">
        <f>IF(B11486="","",1.509*(LN(B11486)^1.084-5.381))</f>
        <v/>
      </c>
      <c r="G11486">
        <f>IF(F11486="","",IF(F11486&lt;0,10*F11486^2,0))</f>
        <v/>
      </c>
      <c r="H11486">
        <f>IF(F11486="","",IF(F11486&gt;0,10*F11486^2,0))</f>
        <v/>
      </c>
    </row>
    <row r="11487">
      <c r="A11487">
        <f>Input!A11487</f>
        <v/>
      </c>
      <c r="B11487">
        <f>IF(ISNUMBER(Input!B11487),IF(AND(Input!B11487&gt;=20,Input!B11487&lt;=700),Input!B11487,""),"")</f>
        <v/>
      </c>
      <c r="C11487">
        <f>IF(B11487="","",INT(A11487))</f>
        <v/>
      </c>
      <c r="D11487">
        <f>IF(B11487="","",HOUR(A11487))</f>
        <v/>
      </c>
      <c r="E11487">
        <f>IF(B11487="","",IF(INPUT!$I$1="","",IF(C11487&lt;(INT(INPUT!$I$1)-INPUT!$I$2),"Off Meds",IF(C11487&lt;=(INT(INPUT!$I$1)+INPUT!$I$2),"Washout","On Meds"))))</f>
        <v/>
      </c>
      <c r="F11487">
        <f>IF(B11487="","",1.509*(LN(B11487)^1.084-5.381))</f>
        <v/>
      </c>
      <c r="G11487">
        <f>IF(F11487="","",IF(F11487&lt;0,10*F11487^2,0))</f>
        <v/>
      </c>
      <c r="H11487">
        <f>IF(F11487="","",IF(F11487&gt;0,10*F11487^2,0))</f>
        <v/>
      </c>
    </row>
    <row r="11488">
      <c r="A11488">
        <f>Input!A11488</f>
        <v/>
      </c>
      <c r="B11488">
        <f>IF(ISNUMBER(Input!B11488),IF(AND(Input!B11488&gt;=20,Input!B11488&lt;=700),Input!B11488,""),"")</f>
        <v/>
      </c>
      <c r="C11488">
        <f>IF(B11488="","",INT(A11488))</f>
        <v/>
      </c>
      <c r="D11488">
        <f>IF(B11488="","",HOUR(A11488))</f>
        <v/>
      </c>
      <c r="E11488">
        <f>IF(B11488="","",IF(INPUT!$I$1="","",IF(C11488&lt;(INT(INPUT!$I$1)-INPUT!$I$2),"Off Meds",IF(C11488&lt;=(INT(INPUT!$I$1)+INPUT!$I$2),"Washout","On Meds"))))</f>
        <v/>
      </c>
      <c r="F11488">
        <f>IF(B11488="","",1.509*(LN(B11488)^1.084-5.381))</f>
        <v/>
      </c>
      <c r="G11488">
        <f>IF(F11488="","",IF(F11488&lt;0,10*F11488^2,0))</f>
        <v/>
      </c>
      <c r="H11488">
        <f>IF(F11488="","",IF(F11488&gt;0,10*F11488^2,0))</f>
        <v/>
      </c>
    </row>
    <row r="11489">
      <c r="A11489">
        <f>Input!A11489</f>
        <v/>
      </c>
      <c r="B11489">
        <f>IF(ISNUMBER(Input!B11489),IF(AND(Input!B11489&gt;=20,Input!B11489&lt;=700),Input!B11489,""),"")</f>
        <v/>
      </c>
      <c r="C11489">
        <f>IF(B11489="","",INT(A11489))</f>
        <v/>
      </c>
      <c r="D11489">
        <f>IF(B11489="","",HOUR(A11489))</f>
        <v/>
      </c>
      <c r="E11489">
        <f>IF(B11489="","",IF(INPUT!$I$1="","",IF(C11489&lt;(INT(INPUT!$I$1)-INPUT!$I$2),"Off Meds",IF(C11489&lt;=(INT(INPUT!$I$1)+INPUT!$I$2),"Washout","On Meds"))))</f>
        <v/>
      </c>
      <c r="F11489">
        <f>IF(B11489="","",1.509*(LN(B11489)^1.084-5.381))</f>
        <v/>
      </c>
      <c r="G11489">
        <f>IF(F11489="","",IF(F11489&lt;0,10*F11489^2,0))</f>
        <v/>
      </c>
      <c r="H11489">
        <f>IF(F11489="","",IF(F11489&gt;0,10*F11489^2,0))</f>
        <v/>
      </c>
    </row>
    <row r="11490">
      <c r="A11490">
        <f>Input!A11490</f>
        <v/>
      </c>
      <c r="B11490">
        <f>IF(ISNUMBER(Input!B11490),IF(AND(Input!B11490&gt;=20,Input!B11490&lt;=700),Input!B11490,""),"")</f>
        <v/>
      </c>
      <c r="C11490">
        <f>IF(B11490="","",INT(A11490))</f>
        <v/>
      </c>
      <c r="D11490">
        <f>IF(B11490="","",HOUR(A11490))</f>
        <v/>
      </c>
      <c r="E11490">
        <f>IF(B11490="","",IF(INPUT!$I$1="","",IF(C11490&lt;(INT(INPUT!$I$1)-INPUT!$I$2),"Off Meds",IF(C11490&lt;=(INT(INPUT!$I$1)+INPUT!$I$2),"Washout","On Meds"))))</f>
        <v/>
      </c>
      <c r="F11490">
        <f>IF(B11490="","",1.509*(LN(B11490)^1.084-5.381))</f>
        <v/>
      </c>
      <c r="G11490">
        <f>IF(F11490="","",IF(F11490&lt;0,10*F11490^2,0))</f>
        <v/>
      </c>
      <c r="H11490">
        <f>IF(F11490="","",IF(F11490&gt;0,10*F11490^2,0))</f>
        <v/>
      </c>
    </row>
    <row r="11491">
      <c r="A11491">
        <f>Input!A11491</f>
        <v/>
      </c>
      <c r="B11491">
        <f>IF(ISNUMBER(Input!B11491),IF(AND(Input!B11491&gt;=20,Input!B11491&lt;=700),Input!B11491,""),"")</f>
        <v/>
      </c>
      <c r="C11491">
        <f>IF(B11491="","",INT(A11491))</f>
        <v/>
      </c>
      <c r="D11491">
        <f>IF(B11491="","",HOUR(A11491))</f>
        <v/>
      </c>
      <c r="E11491">
        <f>IF(B11491="","",IF(INPUT!$I$1="","",IF(C11491&lt;(INT(INPUT!$I$1)-INPUT!$I$2),"Off Meds",IF(C11491&lt;=(INT(INPUT!$I$1)+INPUT!$I$2),"Washout","On Meds"))))</f>
        <v/>
      </c>
      <c r="F11491">
        <f>IF(B11491="","",1.509*(LN(B11491)^1.084-5.381))</f>
        <v/>
      </c>
      <c r="G11491">
        <f>IF(F11491="","",IF(F11491&lt;0,10*F11491^2,0))</f>
        <v/>
      </c>
      <c r="H11491">
        <f>IF(F11491="","",IF(F11491&gt;0,10*F11491^2,0))</f>
        <v/>
      </c>
    </row>
    <row r="11492">
      <c r="A11492">
        <f>Input!A11492</f>
        <v/>
      </c>
      <c r="B11492">
        <f>IF(ISNUMBER(Input!B11492),IF(AND(Input!B11492&gt;=20,Input!B11492&lt;=700),Input!B11492,""),"")</f>
        <v/>
      </c>
      <c r="C11492">
        <f>IF(B11492="","",INT(A11492))</f>
        <v/>
      </c>
      <c r="D11492">
        <f>IF(B11492="","",HOUR(A11492))</f>
        <v/>
      </c>
      <c r="E11492">
        <f>IF(B11492="","",IF(INPUT!$I$1="","",IF(C11492&lt;(INT(INPUT!$I$1)-INPUT!$I$2),"Off Meds",IF(C11492&lt;=(INT(INPUT!$I$1)+INPUT!$I$2),"Washout","On Meds"))))</f>
        <v/>
      </c>
      <c r="F11492">
        <f>IF(B11492="","",1.509*(LN(B11492)^1.084-5.381))</f>
        <v/>
      </c>
      <c r="G11492">
        <f>IF(F11492="","",IF(F11492&lt;0,10*F11492^2,0))</f>
        <v/>
      </c>
      <c r="H11492">
        <f>IF(F11492="","",IF(F11492&gt;0,10*F11492^2,0))</f>
        <v/>
      </c>
    </row>
    <row r="11493">
      <c r="A11493">
        <f>Input!A11493</f>
        <v/>
      </c>
      <c r="B11493">
        <f>IF(ISNUMBER(Input!B11493),IF(AND(Input!B11493&gt;=20,Input!B11493&lt;=700),Input!B11493,""),"")</f>
        <v/>
      </c>
      <c r="C11493">
        <f>IF(B11493="","",INT(A11493))</f>
        <v/>
      </c>
      <c r="D11493">
        <f>IF(B11493="","",HOUR(A11493))</f>
        <v/>
      </c>
      <c r="E11493">
        <f>IF(B11493="","",IF(INPUT!$I$1="","",IF(C11493&lt;(INT(INPUT!$I$1)-INPUT!$I$2),"Off Meds",IF(C11493&lt;=(INT(INPUT!$I$1)+INPUT!$I$2),"Washout","On Meds"))))</f>
        <v/>
      </c>
      <c r="F11493">
        <f>IF(B11493="","",1.509*(LN(B11493)^1.084-5.381))</f>
        <v/>
      </c>
      <c r="G11493">
        <f>IF(F11493="","",IF(F11493&lt;0,10*F11493^2,0))</f>
        <v/>
      </c>
      <c r="H11493">
        <f>IF(F11493="","",IF(F11493&gt;0,10*F11493^2,0))</f>
        <v/>
      </c>
    </row>
    <row r="11494">
      <c r="A11494">
        <f>Input!A11494</f>
        <v/>
      </c>
      <c r="B11494">
        <f>IF(ISNUMBER(Input!B11494),IF(AND(Input!B11494&gt;=20,Input!B11494&lt;=700),Input!B11494,""),"")</f>
        <v/>
      </c>
      <c r="C11494">
        <f>IF(B11494="","",INT(A11494))</f>
        <v/>
      </c>
      <c r="D11494">
        <f>IF(B11494="","",HOUR(A11494))</f>
        <v/>
      </c>
      <c r="E11494">
        <f>IF(B11494="","",IF(INPUT!$I$1="","",IF(C11494&lt;(INT(INPUT!$I$1)-INPUT!$I$2),"Off Meds",IF(C11494&lt;=(INT(INPUT!$I$1)+INPUT!$I$2),"Washout","On Meds"))))</f>
        <v/>
      </c>
      <c r="F11494">
        <f>IF(B11494="","",1.509*(LN(B11494)^1.084-5.381))</f>
        <v/>
      </c>
      <c r="G11494">
        <f>IF(F11494="","",IF(F11494&lt;0,10*F11494^2,0))</f>
        <v/>
      </c>
      <c r="H11494">
        <f>IF(F11494="","",IF(F11494&gt;0,10*F11494^2,0))</f>
        <v/>
      </c>
    </row>
    <row r="11495">
      <c r="A11495">
        <f>Input!A11495</f>
        <v/>
      </c>
      <c r="B11495">
        <f>IF(ISNUMBER(Input!B11495),IF(AND(Input!B11495&gt;=20,Input!B11495&lt;=700),Input!B11495,""),"")</f>
        <v/>
      </c>
      <c r="C11495">
        <f>IF(B11495="","",INT(A11495))</f>
        <v/>
      </c>
      <c r="D11495">
        <f>IF(B11495="","",HOUR(A11495))</f>
        <v/>
      </c>
      <c r="E11495">
        <f>IF(B11495="","",IF(INPUT!$I$1="","",IF(C11495&lt;(INT(INPUT!$I$1)-INPUT!$I$2),"Off Meds",IF(C11495&lt;=(INT(INPUT!$I$1)+INPUT!$I$2),"Washout","On Meds"))))</f>
        <v/>
      </c>
      <c r="F11495">
        <f>IF(B11495="","",1.509*(LN(B11495)^1.084-5.381))</f>
        <v/>
      </c>
      <c r="G11495">
        <f>IF(F11495="","",IF(F11495&lt;0,10*F11495^2,0))</f>
        <v/>
      </c>
      <c r="H11495">
        <f>IF(F11495="","",IF(F11495&gt;0,10*F11495^2,0))</f>
        <v/>
      </c>
    </row>
    <row r="11496">
      <c r="A11496">
        <f>Input!A11496</f>
        <v/>
      </c>
      <c r="B11496">
        <f>IF(ISNUMBER(Input!B11496),IF(AND(Input!B11496&gt;=20,Input!B11496&lt;=700),Input!B11496,""),"")</f>
        <v/>
      </c>
      <c r="C11496">
        <f>IF(B11496="","",INT(A11496))</f>
        <v/>
      </c>
      <c r="D11496">
        <f>IF(B11496="","",HOUR(A11496))</f>
        <v/>
      </c>
      <c r="E11496">
        <f>IF(B11496="","",IF(INPUT!$I$1="","",IF(C11496&lt;(INT(INPUT!$I$1)-INPUT!$I$2),"Off Meds",IF(C11496&lt;=(INT(INPUT!$I$1)+INPUT!$I$2),"Washout","On Meds"))))</f>
        <v/>
      </c>
      <c r="F11496">
        <f>IF(B11496="","",1.509*(LN(B11496)^1.084-5.381))</f>
        <v/>
      </c>
      <c r="G11496">
        <f>IF(F11496="","",IF(F11496&lt;0,10*F11496^2,0))</f>
        <v/>
      </c>
      <c r="H11496">
        <f>IF(F11496="","",IF(F11496&gt;0,10*F11496^2,0))</f>
        <v/>
      </c>
    </row>
    <row r="11497">
      <c r="A11497">
        <f>Input!A11497</f>
        <v/>
      </c>
      <c r="B11497">
        <f>IF(ISNUMBER(Input!B11497),IF(AND(Input!B11497&gt;=20,Input!B11497&lt;=700),Input!B11497,""),"")</f>
        <v/>
      </c>
      <c r="C11497">
        <f>IF(B11497="","",INT(A11497))</f>
        <v/>
      </c>
      <c r="D11497">
        <f>IF(B11497="","",HOUR(A11497))</f>
        <v/>
      </c>
      <c r="E11497">
        <f>IF(B11497="","",IF(INPUT!$I$1="","",IF(C11497&lt;(INT(INPUT!$I$1)-INPUT!$I$2),"Off Meds",IF(C11497&lt;=(INT(INPUT!$I$1)+INPUT!$I$2),"Washout","On Meds"))))</f>
        <v/>
      </c>
      <c r="F11497">
        <f>IF(B11497="","",1.509*(LN(B11497)^1.084-5.381))</f>
        <v/>
      </c>
      <c r="G11497">
        <f>IF(F11497="","",IF(F11497&lt;0,10*F11497^2,0))</f>
        <v/>
      </c>
      <c r="H11497">
        <f>IF(F11497="","",IF(F11497&gt;0,10*F11497^2,0))</f>
        <v/>
      </c>
    </row>
    <row r="11498">
      <c r="A11498">
        <f>Input!A11498</f>
        <v/>
      </c>
      <c r="B11498">
        <f>IF(ISNUMBER(Input!B11498),IF(AND(Input!B11498&gt;=20,Input!B11498&lt;=700),Input!B11498,""),"")</f>
        <v/>
      </c>
      <c r="C11498">
        <f>IF(B11498="","",INT(A11498))</f>
        <v/>
      </c>
      <c r="D11498">
        <f>IF(B11498="","",HOUR(A11498))</f>
        <v/>
      </c>
      <c r="E11498">
        <f>IF(B11498="","",IF(INPUT!$I$1="","",IF(C11498&lt;(INT(INPUT!$I$1)-INPUT!$I$2),"Off Meds",IF(C11498&lt;=(INT(INPUT!$I$1)+INPUT!$I$2),"Washout","On Meds"))))</f>
        <v/>
      </c>
      <c r="F11498">
        <f>IF(B11498="","",1.509*(LN(B11498)^1.084-5.381))</f>
        <v/>
      </c>
      <c r="G11498">
        <f>IF(F11498="","",IF(F11498&lt;0,10*F11498^2,0))</f>
        <v/>
      </c>
      <c r="H11498">
        <f>IF(F11498="","",IF(F11498&gt;0,10*F11498^2,0))</f>
        <v/>
      </c>
    </row>
    <row r="11499">
      <c r="A11499">
        <f>Input!A11499</f>
        <v/>
      </c>
      <c r="B11499">
        <f>IF(ISNUMBER(Input!B11499),IF(AND(Input!B11499&gt;=20,Input!B11499&lt;=700),Input!B11499,""),"")</f>
        <v/>
      </c>
      <c r="C11499">
        <f>IF(B11499="","",INT(A11499))</f>
        <v/>
      </c>
      <c r="D11499">
        <f>IF(B11499="","",HOUR(A11499))</f>
        <v/>
      </c>
      <c r="E11499">
        <f>IF(B11499="","",IF(INPUT!$I$1="","",IF(C11499&lt;(INT(INPUT!$I$1)-INPUT!$I$2),"Off Meds",IF(C11499&lt;=(INT(INPUT!$I$1)+INPUT!$I$2),"Washout","On Meds"))))</f>
        <v/>
      </c>
      <c r="F11499">
        <f>IF(B11499="","",1.509*(LN(B11499)^1.084-5.381))</f>
        <v/>
      </c>
      <c r="G11499">
        <f>IF(F11499="","",IF(F11499&lt;0,10*F11499^2,0))</f>
        <v/>
      </c>
      <c r="H11499">
        <f>IF(F11499="","",IF(F11499&gt;0,10*F11499^2,0))</f>
        <v/>
      </c>
    </row>
    <row r="11500">
      <c r="A11500">
        <f>Input!A11500</f>
        <v/>
      </c>
      <c r="B11500">
        <f>IF(ISNUMBER(Input!B11500),IF(AND(Input!B11500&gt;=20,Input!B11500&lt;=700),Input!B11500,""),"")</f>
        <v/>
      </c>
      <c r="C11500">
        <f>IF(B11500="","",INT(A11500))</f>
        <v/>
      </c>
      <c r="D11500">
        <f>IF(B11500="","",HOUR(A11500))</f>
        <v/>
      </c>
      <c r="E11500">
        <f>IF(B11500="","",IF(INPUT!$I$1="","",IF(C11500&lt;(INT(INPUT!$I$1)-INPUT!$I$2),"Off Meds",IF(C11500&lt;=(INT(INPUT!$I$1)+INPUT!$I$2),"Washout","On Meds"))))</f>
        <v/>
      </c>
      <c r="F11500">
        <f>IF(B11500="","",1.509*(LN(B11500)^1.084-5.381))</f>
        <v/>
      </c>
      <c r="G11500">
        <f>IF(F11500="","",IF(F11500&lt;0,10*F11500^2,0))</f>
        <v/>
      </c>
      <c r="H11500">
        <f>IF(F11500="","",IF(F11500&gt;0,10*F11500^2,0))</f>
        <v/>
      </c>
    </row>
    <row r="11501">
      <c r="A11501">
        <f>Input!A11501</f>
        <v/>
      </c>
      <c r="B11501">
        <f>IF(ISNUMBER(Input!B11501),IF(AND(Input!B11501&gt;=20,Input!B11501&lt;=700),Input!B11501,""),"")</f>
        <v/>
      </c>
      <c r="C11501">
        <f>IF(B11501="","",INT(A11501))</f>
        <v/>
      </c>
      <c r="D11501">
        <f>IF(B11501="","",HOUR(A11501))</f>
        <v/>
      </c>
      <c r="E11501">
        <f>IF(B11501="","",IF(INPUT!$I$1="","",IF(C11501&lt;(INT(INPUT!$I$1)-INPUT!$I$2),"Off Meds",IF(C11501&lt;=(INT(INPUT!$I$1)+INPUT!$I$2),"Washout","On Meds"))))</f>
        <v/>
      </c>
      <c r="F11501">
        <f>IF(B11501="","",1.509*(LN(B11501)^1.084-5.381))</f>
        <v/>
      </c>
      <c r="G11501">
        <f>IF(F11501="","",IF(F11501&lt;0,10*F11501^2,0))</f>
        <v/>
      </c>
      <c r="H11501">
        <f>IF(F11501="","",IF(F11501&gt;0,10*F11501^2,0))</f>
        <v/>
      </c>
    </row>
    <row r="11502">
      <c r="A11502">
        <f>Input!A11502</f>
        <v/>
      </c>
      <c r="B11502">
        <f>IF(ISNUMBER(Input!B11502),IF(AND(Input!B11502&gt;=20,Input!B11502&lt;=700),Input!B11502,""),"")</f>
        <v/>
      </c>
      <c r="C11502">
        <f>IF(B11502="","",INT(A11502))</f>
        <v/>
      </c>
      <c r="D11502">
        <f>IF(B11502="","",HOUR(A11502))</f>
        <v/>
      </c>
      <c r="E11502">
        <f>IF(B11502="","",IF(INPUT!$I$1="","",IF(C11502&lt;(INT(INPUT!$I$1)-INPUT!$I$2),"Off Meds",IF(C11502&lt;=(INT(INPUT!$I$1)+INPUT!$I$2),"Washout","On Meds"))))</f>
        <v/>
      </c>
      <c r="F11502">
        <f>IF(B11502="","",1.509*(LN(B11502)^1.084-5.381))</f>
        <v/>
      </c>
      <c r="G11502">
        <f>IF(F11502="","",IF(F11502&lt;0,10*F11502^2,0))</f>
        <v/>
      </c>
      <c r="H11502">
        <f>IF(F11502="","",IF(F11502&gt;0,10*F11502^2,0))</f>
        <v/>
      </c>
    </row>
    <row r="11503">
      <c r="A11503">
        <f>Input!A11503</f>
        <v/>
      </c>
      <c r="B11503">
        <f>IF(ISNUMBER(Input!B11503),IF(AND(Input!B11503&gt;=20,Input!B11503&lt;=700),Input!B11503,""),"")</f>
        <v/>
      </c>
      <c r="C11503">
        <f>IF(B11503="","",INT(A11503))</f>
        <v/>
      </c>
      <c r="D11503">
        <f>IF(B11503="","",HOUR(A11503))</f>
        <v/>
      </c>
      <c r="E11503">
        <f>IF(B11503="","",IF(INPUT!$I$1="","",IF(C11503&lt;(INT(INPUT!$I$1)-INPUT!$I$2),"Off Meds",IF(C11503&lt;=(INT(INPUT!$I$1)+INPUT!$I$2),"Washout","On Meds"))))</f>
        <v/>
      </c>
      <c r="F11503">
        <f>IF(B11503="","",1.509*(LN(B11503)^1.084-5.381))</f>
        <v/>
      </c>
      <c r="G11503">
        <f>IF(F11503="","",IF(F11503&lt;0,10*F11503^2,0))</f>
        <v/>
      </c>
      <c r="H11503">
        <f>IF(F11503="","",IF(F11503&gt;0,10*F11503^2,0))</f>
        <v/>
      </c>
    </row>
    <row r="11504">
      <c r="A11504">
        <f>Input!A11504</f>
        <v/>
      </c>
      <c r="B11504">
        <f>IF(ISNUMBER(Input!B11504),IF(AND(Input!B11504&gt;=20,Input!B11504&lt;=700),Input!B11504,""),"")</f>
        <v/>
      </c>
      <c r="C11504">
        <f>IF(B11504="","",INT(A11504))</f>
        <v/>
      </c>
      <c r="D11504">
        <f>IF(B11504="","",HOUR(A11504))</f>
        <v/>
      </c>
      <c r="E11504">
        <f>IF(B11504="","",IF(INPUT!$I$1="","",IF(C11504&lt;(INT(INPUT!$I$1)-INPUT!$I$2),"Off Meds",IF(C11504&lt;=(INT(INPUT!$I$1)+INPUT!$I$2),"Washout","On Meds"))))</f>
        <v/>
      </c>
      <c r="F11504">
        <f>IF(B11504="","",1.509*(LN(B11504)^1.084-5.381))</f>
        <v/>
      </c>
      <c r="G11504">
        <f>IF(F11504="","",IF(F11504&lt;0,10*F11504^2,0))</f>
        <v/>
      </c>
      <c r="H11504">
        <f>IF(F11504="","",IF(F11504&gt;0,10*F11504^2,0))</f>
        <v/>
      </c>
    </row>
    <row r="11505">
      <c r="A11505">
        <f>Input!A11505</f>
        <v/>
      </c>
      <c r="B11505">
        <f>IF(ISNUMBER(Input!B11505),IF(AND(Input!B11505&gt;=20,Input!B11505&lt;=700),Input!B11505,""),"")</f>
        <v/>
      </c>
      <c r="C11505">
        <f>IF(B11505="","",INT(A11505))</f>
        <v/>
      </c>
      <c r="D11505">
        <f>IF(B11505="","",HOUR(A11505))</f>
        <v/>
      </c>
      <c r="E11505">
        <f>IF(B11505="","",IF(INPUT!$I$1="","",IF(C11505&lt;(INT(INPUT!$I$1)-INPUT!$I$2),"Off Meds",IF(C11505&lt;=(INT(INPUT!$I$1)+INPUT!$I$2),"Washout","On Meds"))))</f>
        <v/>
      </c>
      <c r="F11505">
        <f>IF(B11505="","",1.509*(LN(B11505)^1.084-5.381))</f>
        <v/>
      </c>
      <c r="G11505">
        <f>IF(F11505="","",IF(F11505&lt;0,10*F11505^2,0))</f>
        <v/>
      </c>
      <c r="H11505">
        <f>IF(F11505="","",IF(F11505&gt;0,10*F11505^2,0))</f>
        <v/>
      </c>
    </row>
    <row r="11506">
      <c r="A11506">
        <f>Input!A11506</f>
        <v/>
      </c>
      <c r="B11506">
        <f>IF(ISNUMBER(Input!B11506),IF(AND(Input!B11506&gt;=20,Input!B11506&lt;=700),Input!B11506,""),"")</f>
        <v/>
      </c>
      <c r="C11506">
        <f>IF(B11506="","",INT(A11506))</f>
        <v/>
      </c>
      <c r="D11506">
        <f>IF(B11506="","",HOUR(A11506))</f>
        <v/>
      </c>
      <c r="E11506">
        <f>IF(B11506="","",IF(INPUT!$I$1="","",IF(C11506&lt;(INT(INPUT!$I$1)-INPUT!$I$2),"Off Meds",IF(C11506&lt;=(INT(INPUT!$I$1)+INPUT!$I$2),"Washout","On Meds"))))</f>
        <v/>
      </c>
      <c r="F11506">
        <f>IF(B11506="","",1.509*(LN(B11506)^1.084-5.381))</f>
        <v/>
      </c>
      <c r="G11506">
        <f>IF(F11506="","",IF(F11506&lt;0,10*F11506^2,0))</f>
        <v/>
      </c>
      <c r="H11506">
        <f>IF(F11506="","",IF(F11506&gt;0,10*F11506^2,0))</f>
        <v/>
      </c>
    </row>
    <row r="11507">
      <c r="A11507">
        <f>Input!A11507</f>
        <v/>
      </c>
      <c r="B11507">
        <f>IF(ISNUMBER(Input!B11507),IF(AND(Input!B11507&gt;=20,Input!B11507&lt;=700),Input!B11507,""),"")</f>
        <v/>
      </c>
      <c r="C11507">
        <f>IF(B11507="","",INT(A11507))</f>
        <v/>
      </c>
      <c r="D11507">
        <f>IF(B11507="","",HOUR(A11507))</f>
        <v/>
      </c>
      <c r="E11507">
        <f>IF(B11507="","",IF(INPUT!$I$1="","",IF(C11507&lt;(INT(INPUT!$I$1)-INPUT!$I$2),"Off Meds",IF(C11507&lt;=(INT(INPUT!$I$1)+INPUT!$I$2),"Washout","On Meds"))))</f>
        <v/>
      </c>
      <c r="F11507">
        <f>IF(B11507="","",1.509*(LN(B11507)^1.084-5.381))</f>
        <v/>
      </c>
      <c r="G11507">
        <f>IF(F11507="","",IF(F11507&lt;0,10*F11507^2,0))</f>
        <v/>
      </c>
      <c r="H11507">
        <f>IF(F11507="","",IF(F11507&gt;0,10*F11507^2,0))</f>
        <v/>
      </c>
    </row>
    <row r="11508">
      <c r="A11508">
        <f>Input!A11508</f>
        <v/>
      </c>
      <c r="B11508">
        <f>IF(ISNUMBER(Input!B11508),IF(AND(Input!B11508&gt;=20,Input!B11508&lt;=700),Input!B11508,""),"")</f>
        <v/>
      </c>
      <c r="C11508">
        <f>IF(B11508="","",INT(A11508))</f>
        <v/>
      </c>
      <c r="D11508">
        <f>IF(B11508="","",HOUR(A11508))</f>
        <v/>
      </c>
      <c r="E11508">
        <f>IF(B11508="","",IF(INPUT!$I$1="","",IF(C11508&lt;(INT(INPUT!$I$1)-INPUT!$I$2),"Off Meds",IF(C11508&lt;=(INT(INPUT!$I$1)+INPUT!$I$2),"Washout","On Meds"))))</f>
        <v/>
      </c>
      <c r="F11508">
        <f>IF(B11508="","",1.509*(LN(B11508)^1.084-5.381))</f>
        <v/>
      </c>
      <c r="G11508">
        <f>IF(F11508="","",IF(F11508&lt;0,10*F11508^2,0))</f>
        <v/>
      </c>
      <c r="H11508">
        <f>IF(F11508="","",IF(F11508&gt;0,10*F11508^2,0))</f>
        <v/>
      </c>
    </row>
    <row r="11509">
      <c r="A11509">
        <f>Input!A11509</f>
        <v/>
      </c>
      <c r="B11509">
        <f>IF(ISNUMBER(Input!B11509),IF(AND(Input!B11509&gt;=20,Input!B11509&lt;=700),Input!B11509,""),"")</f>
        <v/>
      </c>
      <c r="C11509">
        <f>IF(B11509="","",INT(A11509))</f>
        <v/>
      </c>
      <c r="D11509">
        <f>IF(B11509="","",HOUR(A11509))</f>
        <v/>
      </c>
      <c r="E11509">
        <f>IF(B11509="","",IF(INPUT!$I$1="","",IF(C11509&lt;(INT(INPUT!$I$1)-INPUT!$I$2),"Off Meds",IF(C11509&lt;=(INT(INPUT!$I$1)+INPUT!$I$2),"Washout","On Meds"))))</f>
        <v/>
      </c>
      <c r="F11509">
        <f>IF(B11509="","",1.509*(LN(B11509)^1.084-5.381))</f>
        <v/>
      </c>
      <c r="G11509">
        <f>IF(F11509="","",IF(F11509&lt;0,10*F11509^2,0))</f>
        <v/>
      </c>
      <c r="H11509">
        <f>IF(F11509="","",IF(F11509&gt;0,10*F11509^2,0))</f>
        <v/>
      </c>
    </row>
    <row r="11510">
      <c r="A11510">
        <f>Input!A11510</f>
        <v/>
      </c>
      <c r="B11510">
        <f>IF(ISNUMBER(Input!B11510),IF(AND(Input!B11510&gt;=20,Input!B11510&lt;=700),Input!B11510,""),"")</f>
        <v/>
      </c>
      <c r="C11510">
        <f>IF(B11510="","",INT(A11510))</f>
        <v/>
      </c>
      <c r="D11510">
        <f>IF(B11510="","",HOUR(A11510))</f>
        <v/>
      </c>
      <c r="E11510">
        <f>IF(B11510="","",IF(INPUT!$I$1="","",IF(C11510&lt;(INT(INPUT!$I$1)-INPUT!$I$2),"Off Meds",IF(C11510&lt;=(INT(INPUT!$I$1)+INPUT!$I$2),"Washout","On Meds"))))</f>
        <v/>
      </c>
      <c r="F11510">
        <f>IF(B11510="","",1.509*(LN(B11510)^1.084-5.381))</f>
        <v/>
      </c>
      <c r="G11510">
        <f>IF(F11510="","",IF(F11510&lt;0,10*F11510^2,0))</f>
        <v/>
      </c>
      <c r="H11510">
        <f>IF(F11510="","",IF(F11510&gt;0,10*F11510^2,0))</f>
        <v/>
      </c>
    </row>
    <row r="11511">
      <c r="A11511">
        <f>Input!A11511</f>
        <v/>
      </c>
      <c r="B11511">
        <f>IF(ISNUMBER(Input!B11511),IF(AND(Input!B11511&gt;=20,Input!B11511&lt;=700),Input!B11511,""),"")</f>
        <v/>
      </c>
      <c r="C11511">
        <f>IF(B11511="","",INT(A11511))</f>
        <v/>
      </c>
      <c r="D11511">
        <f>IF(B11511="","",HOUR(A11511))</f>
        <v/>
      </c>
      <c r="E11511">
        <f>IF(B11511="","",IF(INPUT!$I$1="","",IF(C11511&lt;(INT(INPUT!$I$1)-INPUT!$I$2),"Off Meds",IF(C11511&lt;=(INT(INPUT!$I$1)+INPUT!$I$2),"Washout","On Meds"))))</f>
        <v/>
      </c>
      <c r="F11511">
        <f>IF(B11511="","",1.509*(LN(B11511)^1.084-5.381))</f>
        <v/>
      </c>
      <c r="G11511">
        <f>IF(F11511="","",IF(F11511&lt;0,10*F11511^2,0))</f>
        <v/>
      </c>
      <c r="H11511">
        <f>IF(F11511="","",IF(F11511&gt;0,10*F11511^2,0))</f>
        <v/>
      </c>
    </row>
    <row r="11512">
      <c r="A11512">
        <f>Input!A11512</f>
        <v/>
      </c>
      <c r="B11512">
        <f>IF(ISNUMBER(Input!B11512),IF(AND(Input!B11512&gt;=20,Input!B11512&lt;=700),Input!B11512,""),"")</f>
        <v/>
      </c>
      <c r="C11512">
        <f>IF(B11512="","",INT(A11512))</f>
        <v/>
      </c>
      <c r="D11512">
        <f>IF(B11512="","",HOUR(A11512))</f>
        <v/>
      </c>
      <c r="E11512">
        <f>IF(B11512="","",IF(INPUT!$I$1="","",IF(C11512&lt;(INT(INPUT!$I$1)-INPUT!$I$2),"Off Meds",IF(C11512&lt;=(INT(INPUT!$I$1)+INPUT!$I$2),"Washout","On Meds"))))</f>
        <v/>
      </c>
      <c r="F11512">
        <f>IF(B11512="","",1.509*(LN(B11512)^1.084-5.381))</f>
        <v/>
      </c>
      <c r="G11512">
        <f>IF(F11512="","",IF(F11512&lt;0,10*F11512^2,0))</f>
        <v/>
      </c>
      <c r="H11512">
        <f>IF(F11512="","",IF(F11512&gt;0,10*F11512^2,0))</f>
        <v/>
      </c>
    </row>
    <row r="11513">
      <c r="A11513">
        <f>Input!A11513</f>
        <v/>
      </c>
      <c r="B11513">
        <f>IF(ISNUMBER(Input!B11513),IF(AND(Input!B11513&gt;=20,Input!B11513&lt;=700),Input!B11513,""),"")</f>
        <v/>
      </c>
      <c r="C11513">
        <f>IF(B11513="","",INT(A11513))</f>
        <v/>
      </c>
      <c r="D11513">
        <f>IF(B11513="","",HOUR(A11513))</f>
        <v/>
      </c>
      <c r="E11513">
        <f>IF(B11513="","",IF(INPUT!$I$1="","",IF(C11513&lt;(INT(INPUT!$I$1)-INPUT!$I$2),"Off Meds",IF(C11513&lt;=(INT(INPUT!$I$1)+INPUT!$I$2),"Washout","On Meds"))))</f>
        <v/>
      </c>
      <c r="F11513">
        <f>IF(B11513="","",1.509*(LN(B11513)^1.084-5.381))</f>
        <v/>
      </c>
      <c r="G11513">
        <f>IF(F11513="","",IF(F11513&lt;0,10*F11513^2,0))</f>
        <v/>
      </c>
      <c r="H11513">
        <f>IF(F11513="","",IF(F11513&gt;0,10*F11513^2,0))</f>
        <v/>
      </c>
    </row>
    <row r="11514">
      <c r="A11514">
        <f>Input!A11514</f>
        <v/>
      </c>
      <c r="B11514">
        <f>IF(ISNUMBER(Input!B11514),IF(AND(Input!B11514&gt;=20,Input!B11514&lt;=700),Input!B11514,""),"")</f>
        <v/>
      </c>
      <c r="C11514">
        <f>IF(B11514="","",INT(A11514))</f>
        <v/>
      </c>
      <c r="D11514">
        <f>IF(B11514="","",HOUR(A11514))</f>
        <v/>
      </c>
      <c r="E11514">
        <f>IF(B11514="","",IF(INPUT!$I$1="","",IF(C11514&lt;(INT(INPUT!$I$1)-INPUT!$I$2),"Off Meds",IF(C11514&lt;=(INT(INPUT!$I$1)+INPUT!$I$2),"Washout","On Meds"))))</f>
        <v/>
      </c>
      <c r="F11514">
        <f>IF(B11514="","",1.509*(LN(B11514)^1.084-5.381))</f>
        <v/>
      </c>
      <c r="G11514">
        <f>IF(F11514="","",IF(F11514&lt;0,10*F11514^2,0))</f>
        <v/>
      </c>
      <c r="H11514">
        <f>IF(F11514="","",IF(F11514&gt;0,10*F11514^2,0))</f>
        <v/>
      </c>
    </row>
    <row r="11515">
      <c r="A11515">
        <f>Input!A11515</f>
        <v/>
      </c>
      <c r="B11515">
        <f>IF(ISNUMBER(Input!B11515),IF(AND(Input!B11515&gt;=20,Input!B11515&lt;=700),Input!B11515,""),"")</f>
        <v/>
      </c>
      <c r="C11515">
        <f>IF(B11515="","",INT(A11515))</f>
        <v/>
      </c>
      <c r="D11515">
        <f>IF(B11515="","",HOUR(A11515))</f>
        <v/>
      </c>
      <c r="E11515">
        <f>IF(B11515="","",IF(INPUT!$I$1="","",IF(C11515&lt;(INT(INPUT!$I$1)-INPUT!$I$2),"Off Meds",IF(C11515&lt;=(INT(INPUT!$I$1)+INPUT!$I$2),"Washout","On Meds"))))</f>
        <v/>
      </c>
      <c r="F11515">
        <f>IF(B11515="","",1.509*(LN(B11515)^1.084-5.381))</f>
        <v/>
      </c>
      <c r="G11515">
        <f>IF(F11515="","",IF(F11515&lt;0,10*F11515^2,0))</f>
        <v/>
      </c>
      <c r="H11515">
        <f>IF(F11515="","",IF(F11515&gt;0,10*F11515^2,0))</f>
        <v/>
      </c>
    </row>
    <row r="11516">
      <c r="A11516">
        <f>Input!A11516</f>
        <v/>
      </c>
      <c r="B11516">
        <f>IF(ISNUMBER(Input!B11516),IF(AND(Input!B11516&gt;=20,Input!B11516&lt;=700),Input!B11516,""),"")</f>
        <v/>
      </c>
      <c r="C11516">
        <f>IF(B11516="","",INT(A11516))</f>
        <v/>
      </c>
      <c r="D11516">
        <f>IF(B11516="","",HOUR(A11516))</f>
        <v/>
      </c>
      <c r="E11516">
        <f>IF(B11516="","",IF(INPUT!$I$1="","",IF(C11516&lt;(INT(INPUT!$I$1)-INPUT!$I$2),"Off Meds",IF(C11516&lt;=(INT(INPUT!$I$1)+INPUT!$I$2),"Washout","On Meds"))))</f>
        <v/>
      </c>
      <c r="F11516">
        <f>IF(B11516="","",1.509*(LN(B11516)^1.084-5.381))</f>
        <v/>
      </c>
      <c r="G11516">
        <f>IF(F11516="","",IF(F11516&lt;0,10*F11516^2,0))</f>
        <v/>
      </c>
      <c r="H11516">
        <f>IF(F11516="","",IF(F11516&gt;0,10*F11516^2,0))</f>
        <v/>
      </c>
    </row>
    <row r="11517">
      <c r="A11517">
        <f>Input!A11517</f>
        <v/>
      </c>
      <c r="B11517">
        <f>IF(ISNUMBER(Input!B11517),IF(AND(Input!B11517&gt;=20,Input!B11517&lt;=700),Input!B11517,""),"")</f>
        <v/>
      </c>
      <c r="C11517">
        <f>IF(B11517="","",INT(A11517))</f>
        <v/>
      </c>
      <c r="D11517">
        <f>IF(B11517="","",HOUR(A11517))</f>
        <v/>
      </c>
      <c r="E11517">
        <f>IF(B11517="","",IF(INPUT!$I$1="","",IF(C11517&lt;(INT(INPUT!$I$1)-INPUT!$I$2),"Off Meds",IF(C11517&lt;=(INT(INPUT!$I$1)+INPUT!$I$2),"Washout","On Meds"))))</f>
        <v/>
      </c>
      <c r="F11517">
        <f>IF(B11517="","",1.509*(LN(B11517)^1.084-5.381))</f>
        <v/>
      </c>
      <c r="G11517">
        <f>IF(F11517="","",IF(F11517&lt;0,10*F11517^2,0))</f>
        <v/>
      </c>
      <c r="H11517">
        <f>IF(F11517="","",IF(F11517&gt;0,10*F11517^2,0))</f>
        <v/>
      </c>
    </row>
    <row r="11518">
      <c r="A11518">
        <f>Input!A11518</f>
        <v/>
      </c>
      <c r="B11518">
        <f>IF(ISNUMBER(Input!B11518),IF(AND(Input!B11518&gt;=20,Input!B11518&lt;=700),Input!B11518,""),"")</f>
        <v/>
      </c>
      <c r="C11518">
        <f>IF(B11518="","",INT(A11518))</f>
        <v/>
      </c>
      <c r="D11518">
        <f>IF(B11518="","",HOUR(A11518))</f>
        <v/>
      </c>
      <c r="E11518">
        <f>IF(B11518="","",IF(INPUT!$I$1="","",IF(C11518&lt;(INT(INPUT!$I$1)-INPUT!$I$2),"Off Meds",IF(C11518&lt;=(INT(INPUT!$I$1)+INPUT!$I$2),"Washout","On Meds"))))</f>
        <v/>
      </c>
      <c r="F11518">
        <f>IF(B11518="","",1.509*(LN(B11518)^1.084-5.381))</f>
        <v/>
      </c>
      <c r="G11518">
        <f>IF(F11518="","",IF(F11518&lt;0,10*F11518^2,0))</f>
        <v/>
      </c>
      <c r="H11518">
        <f>IF(F11518="","",IF(F11518&gt;0,10*F11518^2,0))</f>
        <v/>
      </c>
    </row>
    <row r="11519">
      <c r="A11519">
        <f>Input!A11519</f>
        <v/>
      </c>
      <c r="B11519">
        <f>IF(ISNUMBER(Input!B11519),IF(AND(Input!B11519&gt;=20,Input!B11519&lt;=700),Input!B11519,""),"")</f>
        <v/>
      </c>
      <c r="C11519">
        <f>IF(B11519="","",INT(A11519))</f>
        <v/>
      </c>
      <c r="D11519">
        <f>IF(B11519="","",HOUR(A11519))</f>
        <v/>
      </c>
      <c r="E11519">
        <f>IF(B11519="","",IF(INPUT!$I$1="","",IF(C11519&lt;(INT(INPUT!$I$1)-INPUT!$I$2),"Off Meds",IF(C11519&lt;=(INT(INPUT!$I$1)+INPUT!$I$2),"Washout","On Meds"))))</f>
        <v/>
      </c>
      <c r="F11519">
        <f>IF(B11519="","",1.509*(LN(B11519)^1.084-5.381))</f>
        <v/>
      </c>
      <c r="G11519">
        <f>IF(F11519="","",IF(F11519&lt;0,10*F11519^2,0))</f>
        <v/>
      </c>
      <c r="H11519">
        <f>IF(F11519="","",IF(F11519&gt;0,10*F11519^2,0))</f>
        <v/>
      </c>
    </row>
    <row r="11520">
      <c r="A11520">
        <f>Input!A11520</f>
        <v/>
      </c>
      <c r="B11520">
        <f>IF(ISNUMBER(Input!B11520),IF(AND(Input!B11520&gt;=20,Input!B11520&lt;=700),Input!B11520,""),"")</f>
        <v/>
      </c>
      <c r="C11520">
        <f>IF(B11520="","",INT(A11520))</f>
        <v/>
      </c>
      <c r="D11520">
        <f>IF(B11520="","",HOUR(A11520))</f>
        <v/>
      </c>
      <c r="E11520">
        <f>IF(B11520="","",IF(INPUT!$I$1="","",IF(C11520&lt;(INT(INPUT!$I$1)-INPUT!$I$2),"Off Meds",IF(C11520&lt;=(INT(INPUT!$I$1)+INPUT!$I$2),"Washout","On Meds"))))</f>
        <v/>
      </c>
      <c r="F11520">
        <f>IF(B11520="","",1.509*(LN(B11520)^1.084-5.381))</f>
        <v/>
      </c>
      <c r="G11520">
        <f>IF(F11520="","",IF(F11520&lt;0,10*F11520^2,0))</f>
        <v/>
      </c>
      <c r="H11520">
        <f>IF(F11520="","",IF(F11520&gt;0,10*F11520^2,0))</f>
        <v/>
      </c>
    </row>
    <row r="11521">
      <c r="A11521">
        <f>Input!A11521</f>
        <v/>
      </c>
      <c r="B11521">
        <f>IF(ISNUMBER(Input!B11521),IF(AND(Input!B11521&gt;=20,Input!B11521&lt;=700),Input!B11521,""),"")</f>
        <v/>
      </c>
      <c r="C11521">
        <f>IF(B11521="","",INT(A11521))</f>
        <v/>
      </c>
      <c r="D11521">
        <f>IF(B11521="","",HOUR(A11521))</f>
        <v/>
      </c>
      <c r="E11521">
        <f>IF(B11521="","",IF(INPUT!$I$1="","",IF(C11521&lt;(INT(INPUT!$I$1)-INPUT!$I$2),"Off Meds",IF(C11521&lt;=(INT(INPUT!$I$1)+INPUT!$I$2),"Washout","On Meds"))))</f>
        <v/>
      </c>
      <c r="F11521">
        <f>IF(B11521="","",1.509*(LN(B11521)^1.084-5.381))</f>
        <v/>
      </c>
      <c r="G11521">
        <f>IF(F11521="","",IF(F11521&lt;0,10*F11521^2,0))</f>
        <v/>
      </c>
      <c r="H11521">
        <f>IF(F11521="","",IF(F11521&gt;0,10*F11521^2,0))</f>
        <v/>
      </c>
    </row>
    <row r="11522">
      <c r="A11522">
        <f>Input!A11522</f>
        <v/>
      </c>
      <c r="B11522">
        <f>IF(ISNUMBER(Input!B11522),IF(AND(Input!B11522&gt;=20,Input!B11522&lt;=700),Input!B11522,""),"")</f>
        <v/>
      </c>
      <c r="C11522">
        <f>IF(B11522="","",INT(A11522))</f>
        <v/>
      </c>
      <c r="D11522">
        <f>IF(B11522="","",HOUR(A11522))</f>
        <v/>
      </c>
      <c r="E11522">
        <f>IF(B11522="","",IF(INPUT!$I$1="","",IF(C11522&lt;(INT(INPUT!$I$1)-INPUT!$I$2),"Off Meds",IF(C11522&lt;=(INT(INPUT!$I$1)+INPUT!$I$2),"Washout","On Meds"))))</f>
        <v/>
      </c>
      <c r="F11522">
        <f>IF(B11522="","",1.509*(LN(B11522)^1.084-5.381))</f>
        <v/>
      </c>
      <c r="G11522">
        <f>IF(F11522="","",IF(F11522&lt;0,10*F11522^2,0))</f>
        <v/>
      </c>
      <c r="H11522">
        <f>IF(F11522="","",IF(F11522&gt;0,10*F11522^2,0))</f>
        <v/>
      </c>
    </row>
    <row r="11523">
      <c r="A11523">
        <f>Input!A11523</f>
        <v/>
      </c>
      <c r="B11523">
        <f>IF(ISNUMBER(Input!B11523),IF(AND(Input!B11523&gt;=20,Input!B11523&lt;=700),Input!B11523,""),"")</f>
        <v/>
      </c>
      <c r="C11523">
        <f>IF(B11523="","",INT(A11523))</f>
        <v/>
      </c>
      <c r="D11523">
        <f>IF(B11523="","",HOUR(A11523))</f>
        <v/>
      </c>
      <c r="E11523">
        <f>IF(B11523="","",IF(INPUT!$I$1="","",IF(C11523&lt;(INT(INPUT!$I$1)-INPUT!$I$2),"Off Meds",IF(C11523&lt;=(INT(INPUT!$I$1)+INPUT!$I$2),"Washout","On Meds"))))</f>
        <v/>
      </c>
      <c r="F11523">
        <f>IF(B11523="","",1.509*(LN(B11523)^1.084-5.381))</f>
        <v/>
      </c>
      <c r="G11523">
        <f>IF(F11523="","",IF(F11523&lt;0,10*F11523^2,0))</f>
        <v/>
      </c>
      <c r="H11523">
        <f>IF(F11523="","",IF(F11523&gt;0,10*F11523^2,0))</f>
        <v/>
      </c>
    </row>
    <row r="11524">
      <c r="A11524">
        <f>Input!A11524</f>
        <v/>
      </c>
      <c r="B11524">
        <f>IF(ISNUMBER(Input!B11524),IF(AND(Input!B11524&gt;=20,Input!B11524&lt;=700),Input!B11524,""),"")</f>
        <v/>
      </c>
      <c r="C11524">
        <f>IF(B11524="","",INT(A11524))</f>
        <v/>
      </c>
      <c r="D11524">
        <f>IF(B11524="","",HOUR(A11524))</f>
        <v/>
      </c>
      <c r="E11524">
        <f>IF(B11524="","",IF(INPUT!$I$1="","",IF(C11524&lt;(INT(INPUT!$I$1)-INPUT!$I$2),"Off Meds",IF(C11524&lt;=(INT(INPUT!$I$1)+INPUT!$I$2),"Washout","On Meds"))))</f>
        <v/>
      </c>
      <c r="F11524">
        <f>IF(B11524="","",1.509*(LN(B11524)^1.084-5.381))</f>
        <v/>
      </c>
      <c r="G11524">
        <f>IF(F11524="","",IF(F11524&lt;0,10*F11524^2,0))</f>
        <v/>
      </c>
      <c r="H11524">
        <f>IF(F11524="","",IF(F11524&gt;0,10*F11524^2,0))</f>
        <v/>
      </c>
    </row>
    <row r="11525">
      <c r="A11525">
        <f>Input!A11525</f>
        <v/>
      </c>
      <c r="B11525">
        <f>IF(ISNUMBER(Input!B11525),IF(AND(Input!B11525&gt;=20,Input!B11525&lt;=700),Input!B11525,""),"")</f>
        <v/>
      </c>
      <c r="C11525">
        <f>IF(B11525="","",INT(A11525))</f>
        <v/>
      </c>
      <c r="D11525">
        <f>IF(B11525="","",HOUR(A11525))</f>
        <v/>
      </c>
      <c r="E11525">
        <f>IF(B11525="","",IF(INPUT!$I$1="","",IF(C11525&lt;(INT(INPUT!$I$1)-INPUT!$I$2),"Off Meds",IF(C11525&lt;=(INT(INPUT!$I$1)+INPUT!$I$2),"Washout","On Meds"))))</f>
        <v/>
      </c>
      <c r="F11525">
        <f>IF(B11525="","",1.509*(LN(B11525)^1.084-5.381))</f>
        <v/>
      </c>
      <c r="G11525">
        <f>IF(F11525="","",IF(F11525&lt;0,10*F11525^2,0))</f>
        <v/>
      </c>
      <c r="H11525">
        <f>IF(F11525="","",IF(F11525&gt;0,10*F11525^2,0))</f>
        <v/>
      </c>
    </row>
    <row r="11526">
      <c r="A11526">
        <f>Input!A11526</f>
        <v/>
      </c>
      <c r="B11526">
        <f>IF(ISNUMBER(Input!B11526),IF(AND(Input!B11526&gt;=20,Input!B11526&lt;=700),Input!B11526,""),"")</f>
        <v/>
      </c>
      <c r="C11526">
        <f>IF(B11526="","",INT(A11526))</f>
        <v/>
      </c>
      <c r="D11526">
        <f>IF(B11526="","",HOUR(A11526))</f>
        <v/>
      </c>
      <c r="E11526">
        <f>IF(B11526="","",IF(INPUT!$I$1="","",IF(C11526&lt;(INT(INPUT!$I$1)-INPUT!$I$2),"Off Meds",IF(C11526&lt;=(INT(INPUT!$I$1)+INPUT!$I$2),"Washout","On Meds"))))</f>
        <v/>
      </c>
      <c r="F11526">
        <f>IF(B11526="","",1.509*(LN(B11526)^1.084-5.381))</f>
        <v/>
      </c>
      <c r="G11526">
        <f>IF(F11526="","",IF(F11526&lt;0,10*F11526^2,0))</f>
        <v/>
      </c>
      <c r="H11526">
        <f>IF(F11526="","",IF(F11526&gt;0,10*F11526^2,0))</f>
        <v/>
      </c>
    </row>
    <row r="11527">
      <c r="A11527">
        <f>Input!A11527</f>
        <v/>
      </c>
      <c r="B11527">
        <f>IF(ISNUMBER(Input!B11527),IF(AND(Input!B11527&gt;=20,Input!B11527&lt;=700),Input!B11527,""),"")</f>
        <v/>
      </c>
      <c r="C11527">
        <f>IF(B11527="","",INT(A11527))</f>
        <v/>
      </c>
      <c r="D11527">
        <f>IF(B11527="","",HOUR(A11527))</f>
        <v/>
      </c>
      <c r="E11527">
        <f>IF(B11527="","",IF(INPUT!$I$1="","",IF(C11527&lt;(INT(INPUT!$I$1)-INPUT!$I$2),"Off Meds",IF(C11527&lt;=(INT(INPUT!$I$1)+INPUT!$I$2),"Washout","On Meds"))))</f>
        <v/>
      </c>
      <c r="F11527">
        <f>IF(B11527="","",1.509*(LN(B11527)^1.084-5.381))</f>
        <v/>
      </c>
      <c r="G11527">
        <f>IF(F11527="","",IF(F11527&lt;0,10*F11527^2,0))</f>
        <v/>
      </c>
      <c r="H11527">
        <f>IF(F11527="","",IF(F11527&gt;0,10*F11527^2,0))</f>
        <v/>
      </c>
    </row>
    <row r="11528">
      <c r="A11528">
        <f>Input!A11528</f>
        <v/>
      </c>
      <c r="B11528">
        <f>IF(ISNUMBER(Input!B11528),IF(AND(Input!B11528&gt;=20,Input!B11528&lt;=700),Input!B11528,""),"")</f>
        <v/>
      </c>
      <c r="C11528">
        <f>IF(B11528="","",INT(A11528))</f>
        <v/>
      </c>
      <c r="D11528">
        <f>IF(B11528="","",HOUR(A11528))</f>
        <v/>
      </c>
      <c r="E11528">
        <f>IF(B11528="","",IF(INPUT!$I$1="","",IF(C11528&lt;(INT(INPUT!$I$1)-INPUT!$I$2),"Off Meds",IF(C11528&lt;=(INT(INPUT!$I$1)+INPUT!$I$2),"Washout","On Meds"))))</f>
        <v/>
      </c>
      <c r="F11528">
        <f>IF(B11528="","",1.509*(LN(B11528)^1.084-5.381))</f>
        <v/>
      </c>
      <c r="G11528">
        <f>IF(F11528="","",IF(F11528&lt;0,10*F11528^2,0))</f>
        <v/>
      </c>
      <c r="H11528">
        <f>IF(F11528="","",IF(F11528&gt;0,10*F11528^2,0))</f>
        <v/>
      </c>
    </row>
    <row r="11529">
      <c r="A11529">
        <f>Input!A11529</f>
        <v/>
      </c>
      <c r="B11529">
        <f>IF(ISNUMBER(Input!B11529),IF(AND(Input!B11529&gt;=20,Input!B11529&lt;=700),Input!B11529,""),"")</f>
        <v/>
      </c>
      <c r="C11529">
        <f>IF(B11529="","",INT(A11529))</f>
        <v/>
      </c>
      <c r="D11529">
        <f>IF(B11529="","",HOUR(A11529))</f>
        <v/>
      </c>
      <c r="E11529">
        <f>IF(B11529="","",IF(INPUT!$I$1="","",IF(C11529&lt;(INT(INPUT!$I$1)-INPUT!$I$2),"Off Meds",IF(C11529&lt;=(INT(INPUT!$I$1)+INPUT!$I$2),"Washout","On Meds"))))</f>
        <v/>
      </c>
      <c r="F11529">
        <f>IF(B11529="","",1.509*(LN(B11529)^1.084-5.381))</f>
        <v/>
      </c>
      <c r="G11529">
        <f>IF(F11529="","",IF(F11529&lt;0,10*F11529^2,0))</f>
        <v/>
      </c>
      <c r="H11529">
        <f>IF(F11529="","",IF(F11529&gt;0,10*F11529^2,0))</f>
        <v/>
      </c>
    </row>
    <row r="11530">
      <c r="A11530">
        <f>Input!A11530</f>
        <v/>
      </c>
      <c r="B11530">
        <f>IF(ISNUMBER(Input!B11530),IF(AND(Input!B11530&gt;=20,Input!B11530&lt;=700),Input!B11530,""),"")</f>
        <v/>
      </c>
      <c r="C11530">
        <f>IF(B11530="","",INT(A11530))</f>
        <v/>
      </c>
      <c r="D11530">
        <f>IF(B11530="","",HOUR(A11530))</f>
        <v/>
      </c>
      <c r="E11530">
        <f>IF(B11530="","",IF(INPUT!$I$1="","",IF(C11530&lt;(INT(INPUT!$I$1)-INPUT!$I$2),"Off Meds",IF(C11530&lt;=(INT(INPUT!$I$1)+INPUT!$I$2),"Washout","On Meds"))))</f>
        <v/>
      </c>
      <c r="F11530">
        <f>IF(B11530="","",1.509*(LN(B11530)^1.084-5.381))</f>
        <v/>
      </c>
      <c r="G11530">
        <f>IF(F11530="","",IF(F11530&lt;0,10*F11530^2,0))</f>
        <v/>
      </c>
      <c r="H11530">
        <f>IF(F11530="","",IF(F11530&gt;0,10*F11530^2,0))</f>
        <v/>
      </c>
    </row>
    <row r="11531">
      <c r="A11531">
        <f>Input!A11531</f>
        <v/>
      </c>
      <c r="B11531">
        <f>IF(ISNUMBER(Input!B11531),IF(AND(Input!B11531&gt;=20,Input!B11531&lt;=700),Input!B11531,""),"")</f>
        <v/>
      </c>
      <c r="C11531">
        <f>IF(B11531="","",INT(A11531))</f>
        <v/>
      </c>
      <c r="D11531">
        <f>IF(B11531="","",HOUR(A11531))</f>
        <v/>
      </c>
      <c r="E11531">
        <f>IF(B11531="","",IF(INPUT!$I$1="","",IF(C11531&lt;(INT(INPUT!$I$1)-INPUT!$I$2),"Off Meds",IF(C11531&lt;=(INT(INPUT!$I$1)+INPUT!$I$2),"Washout","On Meds"))))</f>
        <v/>
      </c>
      <c r="F11531">
        <f>IF(B11531="","",1.509*(LN(B11531)^1.084-5.381))</f>
        <v/>
      </c>
      <c r="G11531">
        <f>IF(F11531="","",IF(F11531&lt;0,10*F11531^2,0))</f>
        <v/>
      </c>
      <c r="H11531">
        <f>IF(F11531="","",IF(F11531&gt;0,10*F11531^2,0))</f>
        <v/>
      </c>
    </row>
    <row r="11532">
      <c r="A11532">
        <f>Input!A11532</f>
        <v/>
      </c>
      <c r="B11532">
        <f>IF(ISNUMBER(Input!B11532),IF(AND(Input!B11532&gt;=20,Input!B11532&lt;=700),Input!B11532,""),"")</f>
        <v/>
      </c>
      <c r="C11532">
        <f>IF(B11532="","",INT(A11532))</f>
        <v/>
      </c>
      <c r="D11532">
        <f>IF(B11532="","",HOUR(A11532))</f>
        <v/>
      </c>
      <c r="E11532">
        <f>IF(B11532="","",IF(INPUT!$I$1="","",IF(C11532&lt;(INT(INPUT!$I$1)-INPUT!$I$2),"Off Meds",IF(C11532&lt;=(INT(INPUT!$I$1)+INPUT!$I$2),"Washout","On Meds"))))</f>
        <v/>
      </c>
      <c r="F11532">
        <f>IF(B11532="","",1.509*(LN(B11532)^1.084-5.381))</f>
        <v/>
      </c>
      <c r="G11532">
        <f>IF(F11532="","",IF(F11532&lt;0,10*F11532^2,0))</f>
        <v/>
      </c>
      <c r="H11532">
        <f>IF(F11532="","",IF(F11532&gt;0,10*F11532^2,0))</f>
        <v/>
      </c>
    </row>
    <row r="11533">
      <c r="A11533">
        <f>Input!A11533</f>
        <v/>
      </c>
      <c r="B11533">
        <f>IF(ISNUMBER(Input!B11533),IF(AND(Input!B11533&gt;=20,Input!B11533&lt;=700),Input!B11533,""),"")</f>
        <v/>
      </c>
      <c r="C11533">
        <f>IF(B11533="","",INT(A11533))</f>
        <v/>
      </c>
      <c r="D11533">
        <f>IF(B11533="","",HOUR(A11533))</f>
        <v/>
      </c>
      <c r="E11533">
        <f>IF(B11533="","",IF(INPUT!$I$1="","",IF(C11533&lt;(INT(INPUT!$I$1)-INPUT!$I$2),"Off Meds",IF(C11533&lt;=(INT(INPUT!$I$1)+INPUT!$I$2),"Washout","On Meds"))))</f>
        <v/>
      </c>
      <c r="F11533">
        <f>IF(B11533="","",1.509*(LN(B11533)^1.084-5.381))</f>
        <v/>
      </c>
      <c r="G11533">
        <f>IF(F11533="","",IF(F11533&lt;0,10*F11533^2,0))</f>
        <v/>
      </c>
      <c r="H11533">
        <f>IF(F11533="","",IF(F11533&gt;0,10*F11533^2,0))</f>
        <v/>
      </c>
    </row>
    <row r="11534">
      <c r="A11534">
        <f>Input!A11534</f>
        <v/>
      </c>
      <c r="B11534">
        <f>IF(ISNUMBER(Input!B11534),IF(AND(Input!B11534&gt;=20,Input!B11534&lt;=700),Input!B11534,""),"")</f>
        <v/>
      </c>
      <c r="C11534">
        <f>IF(B11534="","",INT(A11534))</f>
        <v/>
      </c>
      <c r="D11534">
        <f>IF(B11534="","",HOUR(A11534))</f>
        <v/>
      </c>
      <c r="E11534">
        <f>IF(B11534="","",IF(INPUT!$I$1="","",IF(C11534&lt;(INT(INPUT!$I$1)-INPUT!$I$2),"Off Meds",IF(C11534&lt;=(INT(INPUT!$I$1)+INPUT!$I$2),"Washout","On Meds"))))</f>
        <v/>
      </c>
      <c r="F11534">
        <f>IF(B11534="","",1.509*(LN(B11534)^1.084-5.381))</f>
        <v/>
      </c>
      <c r="G11534">
        <f>IF(F11534="","",IF(F11534&lt;0,10*F11534^2,0))</f>
        <v/>
      </c>
      <c r="H11534">
        <f>IF(F11534="","",IF(F11534&gt;0,10*F11534^2,0))</f>
        <v/>
      </c>
    </row>
    <row r="11535">
      <c r="A11535">
        <f>Input!A11535</f>
        <v/>
      </c>
      <c r="B11535">
        <f>IF(ISNUMBER(Input!B11535),IF(AND(Input!B11535&gt;=20,Input!B11535&lt;=700),Input!B11535,""),"")</f>
        <v/>
      </c>
      <c r="C11535">
        <f>IF(B11535="","",INT(A11535))</f>
        <v/>
      </c>
      <c r="D11535">
        <f>IF(B11535="","",HOUR(A11535))</f>
        <v/>
      </c>
      <c r="E11535">
        <f>IF(B11535="","",IF(INPUT!$I$1="","",IF(C11535&lt;(INT(INPUT!$I$1)-INPUT!$I$2),"Off Meds",IF(C11535&lt;=(INT(INPUT!$I$1)+INPUT!$I$2),"Washout","On Meds"))))</f>
        <v/>
      </c>
      <c r="F11535">
        <f>IF(B11535="","",1.509*(LN(B11535)^1.084-5.381))</f>
        <v/>
      </c>
      <c r="G11535">
        <f>IF(F11535="","",IF(F11535&lt;0,10*F11535^2,0))</f>
        <v/>
      </c>
      <c r="H11535">
        <f>IF(F11535="","",IF(F11535&gt;0,10*F11535^2,0))</f>
        <v/>
      </c>
    </row>
    <row r="11536">
      <c r="A11536">
        <f>Input!A11536</f>
        <v/>
      </c>
      <c r="B11536">
        <f>IF(ISNUMBER(Input!B11536),IF(AND(Input!B11536&gt;=20,Input!B11536&lt;=700),Input!B11536,""),"")</f>
        <v/>
      </c>
      <c r="C11536">
        <f>IF(B11536="","",INT(A11536))</f>
        <v/>
      </c>
      <c r="D11536">
        <f>IF(B11536="","",HOUR(A11536))</f>
        <v/>
      </c>
      <c r="E11536">
        <f>IF(B11536="","",IF(INPUT!$I$1="","",IF(C11536&lt;(INT(INPUT!$I$1)-INPUT!$I$2),"Off Meds",IF(C11536&lt;=(INT(INPUT!$I$1)+INPUT!$I$2),"Washout","On Meds"))))</f>
        <v/>
      </c>
      <c r="F11536">
        <f>IF(B11536="","",1.509*(LN(B11536)^1.084-5.381))</f>
        <v/>
      </c>
      <c r="G11536">
        <f>IF(F11536="","",IF(F11536&lt;0,10*F11536^2,0))</f>
        <v/>
      </c>
      <c r="H11536">
        <f>IF(F11536="","",IF(F11536&gt;0,10*F11536^2,0))</f>
        <v/>
      </c>
    </row>
    <row r="11537">
      <c r="A11537">
        <f>Input!A11537</f>
        <v/>
      </c>
      <c r="B11537">
        <f>IF(ISNUMBER(Input!B11537),IF(AND(Input!B11537&gt;=20,Input!B11537&lt;=700),Input!B11537,""),"")</f>
        <v/>
      </c>
      <c r="C11537">
        <f>IF(B11537="","",INT(A11537))</f>
        <v/>
      </c>
      <c r="D11537">
        <f>IF(B11537="","",HOUR(A11537))</f>
        <v/>
      </c>
      <c r="E11537">
        <f>IF(B11537="","",IF(INPUT!$I$1="","",IF(C11537&lt;(INT(INPUT!$I$1)-INPUT!$I$2),"Off Meds",IF(C11537&lt;=(INT(INPUT!$I$1)+INPUT!$I$2),"Washout","On Meds"))))</f>
        <v/>
      </c>
      <c r="F11537">
        <f>IF(B11537="","",1.509*(LN(B11537)^1.084-5.381))</f>
        <v/>
      </c>
      <c r="G11537">
        <f>IF(F11537="","",IF(F11537&lt;0,10*F11537^2,0))</f>
        <v/>
      </c>
      <c r="H11537">
        <f>IF(F11537="","",IF(F11537&gt;0,10*F11537^2,0))</f>
        <v/>
      </c>
    </row>
    <row r="11538">
      <c r="A11538">
        <f>Input!A11538</f>
        <v/>
      </c>
      <c r="B11538">
        <f>IF(ISNUMBER(Input!B11538),IF(AND(Input!B11538&gt;=20,Input!B11538&lt;=700),Input!B11538,""),"")</f>
        <v/>
      </c>
      <c r="C11538">
        <f>IF(B11538="","",INT(A11538))</f>
        <v/>
      </c>
      <c r="D11538">
        <f>IF(B11538="","",HOUR(A11538))</f>
        <v/>
      </c>
      <c r="E11538">
        <f>IF(B11538="","",IF(INPUT!$I$1="","",IF(C11538&lt;(INT(INPUT!$I$1)-INPUT!$I$2),"Off Meds",IF(C11538&lt;=(INT(INPUT!$I$1)+INPUT!$I$2),"Washout","On Meds"))))</f>
        <v/>
      </c>
      <c r="F11538">
        <f>IF(B11538="","",1.509*(LN(B11538)^1.084-5.381))</f>
        <v/>
      </c>
      <c r="G11538">
        <f>IF(F11538="","",IF(F11538&lt;0,10*F11538^2,0))</f>
        <v/>
      </c>
      <c r="H11538">
        <f>IF(F11538="","",IF(F11538&gt;0,10*F11538^2,0))</f>
        <v/>
      </c>
    </row>
    <row r="11539">
      <c r="A11539">
        <f>Input!A11539</f>
        <v/>
      </c>
      <c r="B11539">
        <f>IF(ISNUMBER(Input!B11539),IF(AND(Input!B11539&gt;=20,Input!B11539&lt;=700),Input!B11539,""),"")</f>
        <v/>
      </c>
      <c r="C11539">
        <f>IF(B11539="","",INT(A11539))</f>
        <v/>
      </c>
      <c r="D11539">
        <f>IF(B11539="","",HOUR(A11539))</f>
        <v/>
      </c>
      <c r="E11539">
        <f>IF(B11539="","",IF(INPUT!$I$1="","",IF(C11539&lt;(INT(INPUT!$I$1)-INPUT!$I$2),"Off Meds",IF(C11539&lt;=(INT(INPUT!$I$1)+INPUT!$I$2),"Washout","On Meds"))))</f>
        <v/>
      </c>
      <c r="F11539">
        <f>IF(B11539="","",1.509*(LN(B11539)^1.084-5.381))</f>
        <v/>
      </c>
      <c r="G11539">
        <f>IF(F11539="","",IF(F11539&lt;0,10*F11539^2,0))</f>
        <v/>
      </c>
      <c r="H11539">
        <f>IF(F11539="","",IF(F11539&gt;0,10*F11539^2,0))</f>
        <v/>
      </c>
    </row>
    <row r="11540">
      <c r="A11540">
        <f>Input!A11540</f>
        <v/>
      </c>
      <c r="B11540">
        <f>IF(ISNUMBER(Input!B11540),IF(AND(Input!B11540&gt;=20,Input!B11540&lt;=700),Input!B11540,""),"")</f>
        <v/>
      </c>
      <c r="C11540">
        <f>IF(B11540="","",INT(A11540))</f>
        <v/>
      </c>
      <c r="D11540">
        <f>IF(B11540="","",HOUR(A11540))</f>
        <v/>
      </c>
      <c r="E11540">
        <f>IF(B11540="","",IF(INPUT!$I$1="","",IF(C11540&lt;(INT(INPUT!$I$1)-INPUT!$I$2),"Off Meds",IF(C11540&lt;=(INT(INPUT!$I$1)+INPUT!$I$2),"Washout","On Meds"))))</f>
        <v/>
      </c>
      <c r="F11540">
        <f>IF(B11540="","",1.509*(LN(B11540)^1.084-5.381))</f>
        <v/>
      </c>
      <c r="G11540">
        <f>IF(F11540="","",IF(F11540&lt;0,10*F11540^2,0))</f>
        <v/>
      </c>
      <c r="H11540">
        <f>IF(F11540="","",IF(F11540&gt;0,10*F11540^2,0))</f>
        <v/>
      </c>
    </row>
    <row r="11541">
      <c r="A11541">
        <f>Input!A11541</f>
        <v/>
      </c>
      <c r="B11541">
        <f>IF(ISNUMBER(Input!B11541),IF(AND(Input!B11541&gt;=20,Input!B11541&lt;=700),Input!B11541,""),"")</f>
        <v/>
      </c>
      <c r="C11541">
        <f>IF(B11541="","",INT(A11541))</f>
        <v/>
      </c>
      <c r="D11541">
        <f>IF(B11541="","",HOUR(A11541))</f>
        <v/>
      </c>
      <c r="E11541">
        <f>IF(B11541="","",IF(INPUT!$I$1="","",IF(C11541&lt;(INT(INPUT!$I$1)-INPUT!$I$2),"Off Meds",IF(C11541&lt;=(INT(INPUT!$I$1)+INPUT!$I$2),"Washout","On Meds"))))</f>
        <v/>
      </c>
      <c r="F11541">
        <f>IF(B11541="","",1.509*(LN(B11541)^1.084-5.381))</f>
        <v/>
      </c>
      <c r="G11541">
        <f>IF(F11541="","",IF(F11541&lt;0,10*F11541^2,0))</f>
        <v/>
      </c>
      <c r="H11541">
        <f>IF(F11541="","",IF(F11541&gt;0,10*F11541^2,0))</f>
        <v/>
      </c>
    </row>
    <row r="11542">
      <c r="A11542">
        <f>Input!A11542</f>
        <v/>
      </c>
      <c r="B11542">
        <f>IF(ISNUMBER(Input!B11542),IF(AND(Input!B11542&gt;=20,Input!B11542&lt;=700),Input!B11542,""),"")</f>
        <v/>
      </c>
      <c r="C11542">
        <f>IF(B11542="","",INT(A11542))</f>
        <v/>
      </c>
      <c r="D11542">
        <f>IF(B11542="","",HOUR(A11542))</f>
        <v/>
      </c>
      <c r="E11542">
        <f>IF(B11542="","",IF(INPUT!$I$1="","",IF(C11542&lt;(INT(INPUT!$I$1)-INPUT!$I$2),"Off Meds",IF(C11542&lt;=(INT(INPUT!$I$1)+INPUT!$I$2),"Washout","On Meds"))))</f>
        <v/>
      </c>
      <c r="F11542">
        <f>IF(B11542="","",1.509*(LN(B11542)^1.084-5.381))</f>
        <v/>
      </c>
      <c r="G11542">
        <f>IF(F11542="","",IF(F11542&lt;0,10*F11542^2,0))</f>
        <v/>
      </c>
      <c r="H11542">
        <f>IF(F11542="","",IF(F11542&gt;0,10*F11542^2,0))</f>
        <v/>
      </c>
    </row>
    <row r="11543">
      <c r="A11543">
        <f>Input!A11543</f>
        <v/>
      </c>
      <c r="B11543">
        <f>IF(ISNUMBER(Input!B11543),IF(AND(Input!B11543&gt;=20,Input!B11543&lt;=700),Input!B11543,""),"")</f>
        <v/>
      </c>
      <c r="C11543">
        <f>IF(B11543="","",INT(A11543))</f>
        <v/>
      </c>
      <c r="D11543">
        <f>IF(B11543="","",HOUR(A11543))</f>
        <v/>
      </c>
      <c r="E11543">
        <f>IF(B11543="","",IF(INPUT!$I$1="","",IF(C11543&lt;(INT(INPUT!$I$1)-INPUT!$I$2),"Off Meds",IF(C11543&lt;=(INT(INPUT!$I$1)+INPUT!$I$2),"Washout","On Meds"))))</f>
        <v/>
      </c>
      <c r="F11543">
        <f>IF(B11543="","",1.509*(LN(B11543)^1.084-5.381))</f>
        <v/>
      </c>
      <c r="G11543">
        <f>IF(F11543="","",IF(F11543&lt;0,10*F11543^2,0))</f>
        <v/>
      </c>
      <c r="H11543">
        <f>IF(F11543="","",IF(F11543&gt;0,10*F11543^2,0))</f>
        <v/>
      </c>
    </row>
    <row r="11544">
      <c r="A11544">
        <f>Input!A11544</f>
        <v/>
      </c>
      <c r="B11544">
        <f>IF(ISNUMBER(Input!B11544),IF(AND(Input!B11544&gt;=20,Input!B11544&lt;=700),Input!B11544,""),"")</f>
        <v/>
      </c>
      <c r="C11544">
        <f>IF(B11544="","",INT(A11544))</f>
        <v/>
      </c>
      <c r="D11544">
        <f>IF(B11544="","",HOUR(A11544))</f>
        <v/>
      </c>
      <c r="E11544">
        <f>IF(B11544="","",IF(INPUT!$I$1="","",IF(C11544&lt;(INT(INPUT!$I$1)-INPUT!$I$2),"Off Meds",IF(C11544&lt;=(INT(INPUT!$I$1)+INPUT!$I$2),"Washout","On Meds"))))</f>
        <v/>
      </c>
      <c r="F11544">
        <f>IF(B11544="","",1.509*(LN(B11544)^1.084-5.381))</f>
        <v/>
      </c>
      <c r="G11544">
        <f>IF(F11544="","",IF(F11544&lt;0,10*F11544^2,0))</f>
        <v/>
      </c>
      <c r="H11544">
        <f>IF(F11544="","",IF(F11544&gt;0,10*F11544^2,0))</f>
        <v/>
      </c>
    </row>
    <row r="11545">
      <c r="A11545">
        <f>Input!A11545</f>
        <v/>
      </c>
      <c r="B11545">
        <f>IF(ISNUMBER(Input!B11545),IF(AND(Input!B11545&gt;=20,Input!B11545&lt;=700),Input!B11545,""),"")</f>
        <v/>
      </c>
      <c r="C11545">
        <f>IF(B11545="","",INT(A11545))</f>
        <v/>
      </c>
      <c r="D11545">
        <f>IF(B11545="","",HOUR(A11545))</f>
        <v/>
      </c>
      <c r="E11545">
        <f>IF(B11545="","",IF(INPUT!$I$1="","",IF(C11545&lt;(INT(INPUT!$I$1)-INPUT!$I$2),"Off Meds",IF(C11545&lt;=(INT(INPUT!$I$1)+INPUT!$I$2),"Washout","On Meds"))))</f>
        <v/>
      </c>
      <c r="F11545">
        <f>IF(B11545="","",1.509*(LN(B11545)^1.084-5.381))</f>
        <v/>
      </c>
      <c r="G11545">
        <f>IF(F11545="","",IF(F11545&lt;0,10*F11545^2,0))</f>
        <v/>
      </c>
      <c r="H11545">
        <f>IF(F11545="","",IF(F11545&gt;0,10*F11545^2,0))</f>
        <v/>
      </c>
    </row>
    <row r="11546">
      <c r="A11546">
        <f>Input!A11546</f>
        <v/>
      </c>
      <c r="B11546">
        <f>IF(ISNUMBER(Input!B11546),IF(AND(Input!B11546&gt;=20,Input!B11546&lt;=700),Input!B11546,""),"")</f>
        <v/>
      </c>
      <c r="C11546">
        <f>IF(B11546="","",INT(A11546))</f>
        <v/>
      </c>
      <c r="D11546">
        <f>IF(B11546="","",HOUR(A11546))</f>
        <v/>
      </c>
      <c r="E11546">
        <f>IF(B11546="","",IF(INPUT!$I$1="","",IF(C11546&lt;(INT(INPUT!$I$1)-INPUT!$I$2),"Off Meds",IF(C11546&lt;=(INT(INPUT!$I$1)+INPUT!$I$2),"Washout","On Meds"))))</f>
        <v/>
      </c>
      <c r="F11546">
        <f>IF(B11546="","",1.509*(LN(B11546)^1.084-5.381))</f>
        <v/>
      </c>
      <c r="G11546">
        <f>IF(F11546="","",IF(F11546&lt;0,10*F11546^2,0))</f>
        <v/>
      </c>
      <c r="H11546">
        <f>IF(F11546="","",IF(F11546&gt;0,10*F11546^2,0))</f>
        <v/>
      </c>
    </row>
    <row r="11547">
      <c r="A11547">
        <f>Input!A11547</f>
        <v/>
      </c>
      <c r="B11547">
        <f>IF(ISNUMBER(Input!B11547),IF(AND(Input!B11547&gt;=20,Input!B11547&lt;=700),Input!B11547,""),"")</f>
        <v/>
      </c>
      <c r="C11547">
        <f>IF(B11547="","",INT(A11547))</f>
        <v/>
      </c>
      <c r="D11547">
        <f>IF(B11547="","",HOUR(A11547))</f>
        <v/>
      </c>
      <c r="E11547">
        <f>IF(B11547="","",IF(INPUT!$I$1="","",IF(C11547&lt;(INT(INPUT!$I$1)-INPUT!$I$2),"Off Meds",IF(C11547&lt;=(INT(INPUT!$I$1)+INPUT!$I$2),"Washout","On Meds"))))</f>
        <v/>
      </c>
      <c r="F11547">
        <f>IF(B11547="","",1.509*(LN(B11547)^1.084-5.381))</f>
        <v/>
      </c>
      <c r="G11547">
        <f>IF(F11547="","",IF(F11547&lt;0,10*F11547^2,0))</f>
        <v/>
      </c>
      <c r="H11547">
        <f>IF(F11547="","",IF(F11547&gt;0,10*F11547^2,0))</f>
        <v/>
      </c>
    </row>
    <row r="11548">
      <c r="A11548">
        <f>Input!A11548</f>
        <v/>
      </c>
      <c r="B11548">
        <f>IF(ISNUMBER(Input!B11548),IF(AND(Input!B11548&gt;=20,Input!B11548&lt;=700),Input!B11548,""),"")</f>
        <v/>
      </c>
      <c r="C11548">
        <f>IF(B11548="","",INT(A11548))</f>
        <v/>
      </c>
      <c r="D11548">
        <f>IF(B11548="","",HOUR(A11548))</f>
        <v/>
      </c>
      <c r="E11548">
        <f>IF(B11548="","",IF(INPUT!$I$1="","",IF(C11548&lt;(INT(INPUT!$I$1)-INPUT!$I$2),"Off Meds",IF(C11548&lt;=(INT(INPUT!$I$1)+INPUT!$I$2),"Washout","On Meds"))))</f>
        <v/>
      </c>
      <c r="F11548">
        <f>IF(B11548="","",1.509*(LN(B11548)^1.084-5.381))</f>
        <v/>
      </c>
      <c r="G11548">
        <f>IF(F11548="","",IF(F11548&lt;0,10*F11548^2,0))</f>
        <v/>
      </c>
      <c r="H11548">
        <f>IF(F11548="","",IF(F11548&gt;0,10*F11548^2,0))</f>
        <v/>
      </c>
    </row>
    <row r="11549">
      <c r="A11549">
        <f>Input!A11549</f>
        <v/>
      </c>
      <c r="B11549">
        <f>IF(ISNUMBER(Input!B11549),IF(AND(Input!B11549&gt;=20,Input!B11549&lt;=700),Input!B11549,""),"")</f>
        <v/>
      </c>
      <c r="C11549">
        <f>IF(B11549="","",INT(A11549))</f>
        <v/>
      </c>
      <c r="D11549">
        <f>IF(B11549="","",HOUR(A11549))</f>
        <v/>
      </c>
      <c r="E11549">
        <f>IF(B11549="","",IF(INPUT!$I$1="","",IF(C11549&lt;(INT(INPUT!$I$1)-INPUT!$I$2),"Off Meds",IF(C11549&lt;=(INT(INPUT!$I$1)+INPUT!$I$2),"Washout","On Meds"))))</f>
        <v/>
      </c>
      <c r="F11549">
        <f>IF(B11549="","",1.509*(LN(B11549)^1.084-5.381))</f>
        <v/>
      </c>
      <c r="G11549">
        <f>IF(F11549="","",IF(F11549&lt;0,10*F11549^2,0))</f>
        <v/>
      </c>
      <c r="H11549">
        <f>IF(F11549="","",IF(F11549&gt;0,10*F11549^2,0))</f>
        <v/>
      </c>
    </row>
    <row r="11550">
      <c r="A11550">
        <f>Input!A11550</f>
        <v/>
      </c>
      <c r="B11550">
        <f>IF(ISNUMBER(Input!B11550),IF(AND(Input!B11550&gt;=20,Input!B11550&lt;=700),Input!B11550,""),"")</f>
        <v/>
      </c>
      <c r="C11550">
        <f>IF(B11550="","",INT(A11550))</f>
        <v/>
      </c>
      <c r="D11550">
        <f>IF(B11550="","",HOUR(A11550))</f>
        <v/>
      </c>
      <c r="E11550">
        <f>IF(B11550="","",IF(INPUT!$I$1="","",IF(C11550&lt;(INT(INPUT!$I$1)-INPUT!$I$2),"Off Meds",IF(C11550&lt;=(INT(INPUT!$I$1)+INPUT!$I$2),"Washout","On Meds"))))</f>
        <v/>
      </c>
      <c r="F11550">
        <f>IF(B11550="","",1.509*(LN(B11550)^1.084-5.381))</f>
        <v/>
      </c>
      <c r="G11550">
        <f>IF(F11550="","",IF(F11550&lt;0,10*F11550^2,0))</f>
        <v/>
      </c>
      <c r="H11550">
        <f>IF(F11550="","",IF(F11550&gt;0,10*F11550^2,0))</f>
        <v/>
      </c>
    </row>
    <row r="11551">
      <c r="A11551">
        <f>Input!A11551</f>
        <v/>
      </c>
      <c r="B11551">
        <f>IF(ISNUMBER(Input!B11551),IF(AND(Input!B11551&gt;=20,Input!B11551&lt;=700),Input!B11551,""),"")</f>
        <v/>
      </c>
      <c r="C11551">
        <f>IF(B11551="","",INT(A11551))</f>
        <v/>
      </c>
      <c r="D11551">
        <f>IF(B11551="","",HOUR(A11551))</f>
        <v/>
      </c>
      <c r="E11551">
        <f>IF(B11551="","",IF(INPUT!$I$1="","",IF(C11551&lt;(INT(INPUT!$I$1)-INPUT!$I$2),"Off Meds",IF(C11551&lt;=(INT(INPUT!$I$1)+INPUT!$I$2),"Washout","On Meds"))))</f>
        <v/>
      </c>
      <c r="F11551">
        <f>IF(B11551="","",1.509*(LN(B11551)^1.084-5.381))</f>
        <v/>
      </c>
      <c r="G11551">
        <f>IF(F11551="","",IF(F11551&lt;0,10*F11551^2,0))</f>
        <v/>
      </c>
      <c r="H11551">
        <f>IF(F11551="","",IF(F11551&gt;0,10*F11551^2,0))</f>
        <v/>
      </c>
    </row>
    <row r="11552">
      <c r="A11552">
        <f>Input!A11552</f>
        <v/>
      </c>
      <c r="B11552">
        <f>IF(ISNUMBER(Input!B11552),IF(AND(Input!B11552&gt;=20,Input!B11552&lt;=700),Input!B11552,""),"")</f>
        <v/>
      </c>
      <c r="C11552">
        <f>IF(B11552="","",INT(A11552))</f>
        <v/>
      </c>
      <c r="D11552">
        <f>IF(B11552="","",HOUR(A11552))</f>
        <v/>
      </c>
      <c r="E11552">
        <f>IF(B11552="","",IF(INPUT!$I$1="","",IF(C11552&lt;(INT(INPUT!$I$1)-INPUT!$I$2),"Off Meds",IF(C11552&lt;=(INT(INPUT!$I$1)+INPUT!$I$2),"Washout","On Meds"))))</f>
        <v/>
      </c>
      <c r="F11552">
        <f>IF(B11552="","",1.509*(LN(B11552)^1.084-5.381))</f>
        <v/>
      </c>
      <c r="G11552">
        <f>IF(F11552="","",IF(F11552&lt;0,10*F11552^2,0))</f>
        <v/>
      </c>
      <c r="H11552">
        <f>IF(F11552="","",IF(F11552&gt;0,10*F11552^2,0))</f>
        <v/>
      </c>
    </row>
    <row r="11553">
      <c r="A11553">
        <f>Input!A11553</f>
        <v/>
      </c>
      <c r="B11553">
        <f>IF(ISNUMBER(Input!B11553),IF(AND(Input!B11553&gt;=20,Input!B11553&lt;=700),Input!B11553,""),"")</f>
        <v/>
      </c>
      <c r="C11553">
        <f>IF(B11553="","",INT(A11553))</f>
        <v/>
      </c>
      <c r="D11553">
        <f>IF(B11553="","",HOUR(A11553))</f>
        <v/>
      </c>
      <c r="E11553">
        <f>IF(B11553="","",IF(INPUT!$I$1="","",IF(C11553&lt;(INT(INPUT!$I$1)-INPUT!$I$2),"Off Meds",IF(C11553&lt;=(INT(INPUT!$I$1)+INPUT!$I$2),"Washout","On Meds"))))</f>
        <v/>
      </c>
      <c r="F11553">
        <f>IF(B11553="","",1.509*(LN(B11553)^1.084-5.381))</f>
        <v/>
      </c>
      <c r="G11553">
        <f>IF(F11553="","",IF(F11553&lt;0,10*F11553^2,0))</f>
        <v/>
      </c>
      <c r="H11553">
        <f>IF(F11553="","",IF(F11553&gt;0,10*F11553^2,0))</f>
        <v/>
      </c>
    </row>
    <row r="11554">
      <c r="A11554">
        <f>Input!A11554</f>
        <v/>
      </c>
      <c r="B11554">
        <f>IF(ISNUMBER(Input!B11554),IF(AND(Input!B11554&gt;=20,Input!B11554&lt;=700),Input!B11554,""),"")</f>
        <v/>
      </c>
      <c r="C11554">
        <f>IF(B11554="","",INT(A11554))</f>
        <v/>
      </c>
      <c r="D11554">
        <f>IF(B11554="","",HOUR(A11554))</f>
        <v/>
      </c>
      <c r="E11554">
        <f>IF(B11554="","",IF(INPUT!$I$1="","",IF(C11554&lt;(INT(INPUT!$I$1)-INPUT!$I$2),"Off Meds",IF(C11554&lt;=(INT(INPUT!$I$1)+INPUT!$I$2),"Washout","On Meds"))))</f>
        <v/>
      </c>
      <c r="F11554">
        <f>IF(B11554="","",1.509*(LN(B11554)^1.084-5.381))</f>
        <v/>
      </c>
      <c r="G11554">
        <f>IF(F11554="","",IF(F11554&lt;0,10*F11554^2,0))</f>
        <v/>
      </c>
      <c r="H11554">
        <f>IF(F11554="","",IF(F11554&gt;0,10*F11554^2,0))</f>
        <v/>
      </c>
    </row>
    <row r="11555">
      <c r="A11555">
        <f>Input!A11555</f>
        <v/>
      </c>
      <c r="B11555">
        <f>IF(ISNUMBER(Input!B11555),IF(AND(Input!B11555&gt;=20,Input!B11555&lt;=700),Input!B11555,""),"")</f>
        <v/>
      </c>
      <c r="C11555">
        <f>IF(B11555="","",INT(A11555))</f>
        <v/>
      </c>
      <c r="D11555">
        <f>IF(B11555="","",HOUR(A11555))</f>
        <v/>
      </c>
      <c r="E11555">
        <f>IF(B11555="","",IF(INPUT!$I$1="","",IF(C11555&lt;(INT(INPUT!$I$1)-INPUT!$I$2),"Off Meds",IF(C11555&lt;=(INT(INPUT!$I$1)+INPUT!$I$2),"Washout","On Meds"))))</f>
        <v/>
      </c>
      <c r="F11555">
        <f>IF(B11555="","",1.509*(LN(B11555)^1.084-5.381))</f>
        <v/>
      </c>
      <c r="G11555">
        <f>IF(F11555="","",IF(F11555&lt;0,10*F11555^2,0))</f>
        <v/>
      </c>
      <c r="H11555">
        <f>IF(F11555="","",IF(F11555&gt;0,10*F11555^2,0))</f>
        <v/>
      </c>
    </row>
    <row r="11556">
      <c r="A11556">
        <f>Input!A11556</f>
        <v/>
      </c>
      <c r="B11556">
        <f>IF(ISNUMBER(Input!B11556),IF(AND(Input!B11556&gt;=20,Input!B11556&lt;=700),Input!B11556,""),"")</f>
        <v/>
      </c>
      <c r="C11556">
        <f>IF(B11556="","",INT(A11556))</f>
        <v/>
      </c>
      <c r="D11556">
        <f>IF(B11556="","",HOUR(A11556))</f>
        <v/>
      </c>
      <c r="E11556">
        <f>IF(B11556="","",IF(INPUT!$I$1="","",IF(C11556&lt;(INT(INPUT!$I$1)-INPUT!$I$2),"Off Meds",IF(C11556&lt;=(INT(INPUT!$I$1)+INPUT!$I$2),"Washout","On Meds"))))</f>
        <v/>
      </c>
      <c r="F11556">
        <f>IF(B11556="","",1.509*(LN(B11556)^1.084-5.381))</f>
        <v/>
      </c>
      <c r="G11556">
        <f>IF(F11556="","",IF(F11556&lt;0,10*F11556^2,0))</f>
        <v/>
      </c>
      <c r="H11556">
        <f>IF(F11556="","",IF(F11556&gt;0,10*F11556^2,0))</f>
        <v/>
      </c>
    </row>
    <row r="11557">
      <c r="A11557">
        <f>Input!A11557</f>
        <v/>
      </c>
      <c r="B11557">
        <f>IF(ISNUMBER(Input!B11557),IF(AND(Input!B11557&gt;=20,Input!B11557&lt;=700),Input!B11557,""),"")</f>
        <v/>
      </c>
      <c r="C11557">
        <f>IF(B11557="","",INT(A11557))</f>
        <v/>
      </c>
      <c r="D11557">
        <f>IF(B11557="","",HOUR(A11557))</f>
        <v/>
      </c>
      <c r="E11557">
        <f>IF(B11557="","",IF(INPUT!$I$1="","",IF(C11557&lt;(INT(INPUT!$I$1)-INPUT!$I$2),"Off Meds",IF(C11557&lt;=(INT(INPUT!$I$1)+INPUT!$I$2),"Washout","On Meds"))))</f>
        <v/>
      </c>
      <c r="F11557">
        <f>IF(B11557="","",1.509*(LN(B11557)^1.084-5.381))</f>
        <v/>
      </c>
      <c r="G11557">
        <f>IF(F11557="","",IF(F11557&lt;0,10*F11557^2,0))</f>
        <v/>
      </c>
      <c r="H11557">
        <f>IF(F11557="","",IF(F11557&gt;0,10*F11557^2,0))</f>
        <v/>
      </c>
    </row>
    <row r="11558">
      <c r="A11558">
        <f>Input!A11558</f>
        <v/>
      </c>
      <c r="B11558">
        <f>IF(ISNUMBER(Input!B11558),IF(AND(Input!B11558&gt;=20,Input!B11558&lt;=700),Input!B11558,""),"")</f>
        <v/>
      </c>
      <c r="C11558">
        <f>IF(B11558="","",INT(A11558))</f>
        <v/>
      </c>
      <c r="D11558">
        <f>IF(B11558="","",HOUR(A11558))</f>
        <v/>
      </c>
      <c r="E11558">
        <f>IF(B11558="","",IF(INPUT!$I$1="","",IF(C11558&lt;(INT(INPUT!$I$1)-INPUT!$I$2),"Off Meds",IF(C11558&lt;=(INT(INPUT!$I$1)+INPUT!$I$2),"Washout","On Meds"))))</f>
        <v/>
      </c>
      <c r="F11558">
        <f>IF(B11558="","",1.509*(LN(B11558)^1.084-5.381))</f>
        <v/>
      </c>
      <c r="G11558">
        <f>IF(F11558="","",IF(F11558&lt;0,10*F11558^2,0))</f>
        <v/>
      </c>
      <c r="H11558">
        <f>IF(F11558="","",IF(F11558&gt;0,10*F11558^2,0))</f>
        <v/>
      </c>
    </row>
    <row r="11559">
      <c r="A11559">
        <f>Input!A11559</f>
        <v/>
      </c>
      <c r="B11559">
        <f>IF(ISNUMBER(Input!B11559),IF(AND(Input!B11559&gt;=20,Input!B11559&lt;=700),Input!B11559,""),"")</f>
        <v/>
      </c>
      <c r="C11559">
        <f>IF(B11559="","",INT(A11559))</f>
        <v/>
      </c>
      <c r="D11559">
        <f>IF(B11559="","",HOUR(A11559))</f>
        <v/>
      </c>
      <c r="E11559">
        <f>IF(B11559="","",IF(INPUT!$I$1="","",IF(C11559&lt;(INT(INPUT!$I$1)-INPUT!$I$2),"Off Meds",IF(C11559&lt;=(INT(INPUT!$I$1)+INPUT!$I$2),"Washout","On Meds"))))</f>
        <v/>
      </c>
      <c r="F11559">
        <f>IF(B11559="","",1.509*(LN(B11559)^1.084-5.381))</f>
        <v/>
      </c>
      <c r="G11559">
        <f>IF(F11559="","",IF(F11559&lt;0,10*F11559^2,0))</f>
        <v/>
      </c>
      <c r="H11559">
        <f>IF(F11559="","",IF(F11559&gt;0,10*F11559^2,0))</f>
        <v/>
      </c>
    </row>
    <row r="11560">
      <c r="A11560">
        <f>Input!A11560</f>
        <v/>
      </c>
      <c r="B11560">
        <f>IF(ISNUMBER(Input!B11560),IF(AND(Input!B11560&gt;=20,Input!B11560&lt;=700),Input!B11560,""),"")</f>
        <v/>
      </c>
      <c r="C11560">
        <f>IF(B11560="","",INT(A11560))</f>
        <v/>
      </c>
      <c r="D11560">
        <f>IF(B11560="","",HOUR(A11560))</f>
        <v/>
      </c>
      <c r="E11560">
        <f>IF(B11560="","",IF(INPUT!$I$1="","",IF(C11560&lt;(INT(INPUT!$I$1)-INPUT!$I$2),"Off Meds",IF(C11560&lt;=(INT(INPUT!$I$1)+INPUT!$I$2),"Washout","On Meds"))))</f>
        <v/>
      </c>
      <c r="F11560">
        <f>IF(B11560="","",1.509*(LN(B11560)^1.084-5.381))</f>
        <v/>
      </c>
      <c r="G11560">
        <f>IF(F11560="","",IF(F11560&lt;0,10*F11560^2,0))</f>
        <v/>
      </c>
      <c r="H11560">
        <f>IF(F11560="","",IF(F11560&gt;0,10*F11560^2,0))</f>
        <v/>
      </c>
    </row>
    <row r="11561">
      <c r="A11561">
        <f>Input!A11561</f>
        <v/>
      </c>
      <c r="B11561">
        <f>IF(ISNUMBER(Input!B11561),IF(AND(Input!B11561&gt;=20,Input!B11561&lt;=700),Input!B11561,""),"")</f>
        <v/>
      </c>
      <c r="C11561">
        <f>IF(B11561="","",INT(A11561))</f>
        <v/>
      </c>
      <c r="D11561">
        <f>IF(B11561="","",HOUR(A11561))</f>
        <v/>
      </c>
      <c r="E11561">
        <f>IF(B11561="","",IF(INPUT!$I$1="","",IF(C11561&lt;(INT(INPUT!$I$1)-INPUT!$I$2),"Off Meds",IF(C11561&lt;=(INT(INPUT!$I$1)+INPUT!$I$2),"Washout","On Meds"))))</f>
        <v/>
      </c>
      <c r="F11561">
        <f>IF(B11561="","",1.509*(LN(B11561)^1.084-5.381))</f>
        <v/>
      </c>
      <c r="G11561">
        <f>IF(F11561="","",IF(F11561&lt;0,10*F11561^2,0))</f>
        <v/>
      </c>
      <c r="H11561">
        <f>IF(F11561="","",IF(F11561&gt;0,10*F11561^2,0))</f>
        <v/>
      </c>
    </row>
    <row r="11562">
      <c r="A11562">
        <f>Input!A11562</f>
        <v/>
      </c>
      <c r="B11562">
        <f>IF(ISNUMBER(Input!B11562),IF(AND(Input!B11562&gt;=20,Input!B11562&lt;=700),Input!B11562,""),"")</f>
        <v/>
      </c>
      <c r="C11562">
        <f>IF(B11562="","",INT(A11562))</f>
        <v/>
      </c>
      <c r="D11562">
        <f>IF(B11562="","",HOUR(A11562))</f>
        <v/>
      </c>
      <c r="E11562">
        <f>IF(B11562="","",IF(INPUT!$I$1="","",IF(C11562&lt;(INT(INPUT!$I$1)-INPUT!$I$2),"Off Meds",IF(C11562&lt;=(INT(INPUT!$I$1)+INPUT!$I$2),"Washout","On Meds"))))</f>
        <v/>
      </c>
      <c r="F11562">
        <f>IF(B11562="","",1.509*(LN(B11562)^1.084-5.381))</f>
        <v/>
      </c>
      <c r="G11562">
        <f>IF(F11562="","",IF(F11562&lt;0,10*F11562^2,0))</f>
        <v/>
      </c>
      <c r="H11562">
        <f>IF(F11562="","",IF(F11562&gt;0,10*F11562^2,0))</f>
        <v/>
      </c>
    </row>
    <row r="11563">
      <c r="A11563">
        <f>Input!A11563</f>
        <v/>
      </c>
      <c r="B11563">
        <f>IF(ISNUMBER(Input!B11563),IF(AND(Input!B11563&gt;=20,Input!B11563&lt;=700),Input!B11563,""),"")</f>
        <v/>
      </c>
      <c r="C11563">
        <f>IF(B11563="","",INT(A11563))</f>
        <v/>
      </c>
      <c r="D11563">
        <f>IF(B11563="","",HOUR(A11563))</f>
        <v/>
      </c>
      <c r="E11563">
        <f>IF(B11563="","",IF(INPUT!$I$1="","",IF(C11563&lt;(INT(INPUT!$I$1)-INPUT!$I$2),"Off Meds",IF(C11563&lt;=(INT(INPUT!$I$1)+INPUT!$I$2),"Washout","On Meds"))))</f>
        <v/>
      </c>
      <c r="F11563">
        <f>IF(B11563="","",1.509*(LN(B11563)^1.084-5.381))</f>
        <v/>
      </c>
      <c r="G11563">
        <f>IF(F11563="","",IF(F11563&lt;0,10*F11563^2,0))</f>
        <v/>
      </c>
      <c r="H11563">
        <f>IF(F11563="","",IF(F11563&gt;0,10*F11563^2,0))</f>
        <v/>
      </c>
    </row>
    <row r="11564">
      <c r="A11564">
        <f>Input!A11564</f>
        <v/>
      </c>
      <c r="B11564">
        <f>IF(ISNUMBER(Input!B11564),IF(AND(Input!B11564&gt;=20,Input!B11564&lt;=700),Input!B11564,""),"")</f>
        <v/>
      </c>
      <c r="C11564">
        <f>IF(B11564="","",INT(A11564))</f>
        <v/>
      </c>
      <c r="D11564">
        <f>IF(B11564="","",HOUR(A11564))</f>
        <v/>
      </c>
      <c r="E11564">
        <f>IF(B11564="","",IF(INPUT!$I$1="","",IF(C11564&lt;(INT(INPUT!$I$1)-INPUT!$I$2),"Off Meds",IF(C11564&lt;=(INT(INPUT!$I$1)+INPUT!$I$2),"Washout","On Meds"))))</f>
        <v/>
      </c>
      <c r="F11564">
        <f>IF(B11564="","",1.509*(LN(B11564)^1.084-5.381))</f>
        <v/>
      </c>
      <c r="G11564">
        <f>IF(F11564="","",IF(F11564&lt;0,10*F11564^2,0))</f>
        <v/>
      </c>
      <c r="H11564">
        <f>IF(F11564="","",IF(F11564&gt;0,10*F11564^2,0))</f>
        <v/>
      </c>
    </row>
    <row r="11565">
      <c r="A11565">
        <f>Input!A11565</f>
        <v/>
      </c>
      <c r="B11565">
        <f>IF(ISNUMBER(Input!B11565),IF(AND(Input!B11565&gt;=20,Input!B11565&lt;=700),Input!B11565,""),"")</f>
        <v/>
      </c>
      <c r="C11565">
        <f>IF(B11565="","",INT(A11565))</f>
        <v/>
      </c>
      <c r="D11565">
        <f>IF(B11565="","",HOUR(A11565))</f>
        <v/>
      </c>
      <c r="E11565">
        <f>IF(B11565="","",IF(INPUT!$I$1="","",IF(C11565&lt;(INT(INPUT!$I$1)-INPUT!$I$2),"Off Meds",IF(C11565&lt;=(INT(INPUT!$I$1)+INPUT!$I$2),"Washout","On Meds"))))</f>
        <v/>
      </c>
      <c r="F11565">
        <f>IF(B11565="","",1.509*(LN(B11565)^1.084-5.381))</f>
        <v/>
      </c>
      <c r="G11565">
        <f>IF(F11565="","",IF(F11565&lt;0,10*F11565^2,0))</f>
        <v/>
      </c>
      <c r="H11565">
        <f>IF(F11565="","",IF(F11565&gt;0,10*F11565^2,0))</f>
        <v/>
      </c>
    </row>
    <row r="11566">
      <c r="A11566">
        <f>Input!A11566</f>
        <v/>
      </c>
      <c r="B11566">
        <f>IF(ISNUMBER(Input!B11566),IF(AND(Input!B11566&gt;=20,Input!B11566&lt;=700),Input!B11566,""),"")</f>
        <v/>
      </c>
      <c r="C11566">
        <f>IF(B11566="","",INT(A11566))</f>
        <v/>
      </c>
      <c r="D11566">
        <f>IF(B11566="","",HOUR(A11566))</f>
        <v/>
      </c>
      <c r="E11566">
        <f>IF(B11566="","",IF(INPUT!$I$1="","",IF(C11566&lt;(INT(INPUT!$I$1)-INPUT!$I$2),"Off Meds",IF(C11566&lt;=(INT(INPUT!$I$1)+INPUT!$I$2),"Washout","On Meds"))))</f>
        <v/>
      </c>
      <c r="F11566">
        <f>IF(B11566="","",1.509*(LN(B11566)^1.084-5.381))</f>
        <v/>
      </c>
      <c r="G11566">
        <f>IF(F11566="","",IF(F11566&lt;0,10*F11566^2,0))</f>
        <v/>
      </c>
      <c r="H11566">
        <f>IF(F11566="","",IF(F11566&gt;0,10*F11566^2,0))</f>
        <v/>
      </c>
    </row>
    <row r="11567">
      <c r="A11567">
        <f>Input!A11567</f>
        <v/>
      </c>
      <c r="B11567">
        <f>IF(ISNUMBER(Input!B11567),IF(AND(Input!B11567&gt;=20,Input!B11567&lt;=700),Input!B11567,""),"")</f>
        <v/>
      </c>
      <c r="C11567">
        <f>IF(B11567="","",INT(A11567))</f>
        <v/>
      </c>
      <c r="D11567">
        <f>IF(B11567="","",HOUR(A11567))</f>
        <v/>
      </c>
      <c r="E11567">
        <f>IF(B11567="","",IF(INPUT!$I$1="","",IF(C11567&lt;(INT(INPUT!$I$1)-INPUT!$I$2),"Off Meds",IF(C11567&lt;=(INT(INPUT!$I$1)+INPUT!$I$2),"Washout","On Meds"))))</f>
        <v/>
      </c>
      <c r="F11567">
        <f>IF(B11567="","",1.509*(LN(B11567)^1.084-5.381))</f>
        <v/>
      </c>
      <c r="G11567">
        <f>IF(F11567="","",IF(F11567&lt;0,10*F11567^2,0))</f>
        <v/>
      </c>
      <c r="H11567">
        <f>IF(F11567="","",IF(F11567&gt;0,10*F11567^2,0))</f>
        <v/>
      </c>
    </row>
    <row r="11568">
      <c r="A11568">
        <f>Input!A11568</f>
        <v/>
      </c>
      <c r="B11568">
        <f>IF(ISNUMBER(Input!B11568),IF(AND(Input!B11568&gt;=20,Input!B11568&lt;=700),Input!B11568,""),"")</f>
        <v/>
      </c>
      <c r="C11568">
        <f>IF(B11568="","",INT(A11568))</f>
        <v/>
      </c>
      <c r="D11568">
        <f>IF(B11568="","",HOUR(A11568))</f>
        <v/>
      </c>
      <c r="E11568">
        <f>IF(B11568="","",IF(INPUT!$I$1="","",IF(C11568&lt;(INT(INPUT!$I$1)-INPUT!$I$2),"Off Meds",IF(C11568&lt;=(INT(INPUT!$I$1)+INPUT!$I$2),"Washout","On Meds"))))</f>
        <v/>
      </c>
      <c r="F11568">
        <f>IF(B11568="","",1.509*(LN(B11568)^1.084-5.381))</f>
        <v/>
      </c>
      <c r="G11568">
        <f>IF(F11568="","",IF(F11568&lt;0,10*F11568^2,0))</f>
        <v/>
      </c>
      <c r="H11568">
        <f>IF(F11568="","",IF(F11568&gt;0,10*F11568^2,0))</f>
        <v/>
      </c>
    </row>
    <row r="11569">
      <c r="A11569">
        <f>Input!A11569</f>
        <v/>
      </c>
      <c r="B11569">
        <f>IF(ISNUMBER(Input!B11569),IF(AND(Input!B11569&gt;=20,Input!B11569&lt;=700),Input!B11569,""),"")</f>
        <v/>
      </c>
      <c r="C11569">
        <f>IF(B11569="","",INT(A11569))</f>
        <v/>
      </c>
      <c r="D11569">
        <f>IF(B11569="","",HOUR(A11569))</f>
        <v/>
      </c>
      <c r="E11569">
        <f>IF(B11569="","",IF(INPUT!$I$1="","",IF(C11569&lt;(INT(INPUT!$I$1)-INPUT!$I$2),"Off Meds",IF(C11569&lt;=(INT(INPUT!$I$1)+INPUT!$I$2),"Washout","On Meds"))))</f>
        <v/>
      </c>
      <c r="F11569">
        <f>IF(B11569="","",1.509*(LN(B11569)^1.084-5.381))</f>
        <v/>
      </c>
      <c r="G11569">
        <f>IF(F11569="","",IF(F11569&lt;0,10*F11569^2,0))</f>
        <v/>
      </c>
      <c r="H11569">
        <f>IF(F11569="","",IF(F11569&gt;0,10*F11569^2,0))</f>
        <v/>
      </c>
    </row>
    <row r="11570">
      <c r="A11570">
        <f>Input!A11570</f>
        <v/>
      </c>
      <c r="B11570">
        <f>IF(ISNUMBER(Input!B11570),IF(AND(Input!B11570&gt;=20,Input!B11570&lt;=700),Input!B11570,""),"")</f>
        <v/>
      </c>
      <c r="C11570">
        <f>IF(B11570="","",INT(A11570))</f>
        <v/>
      </c>
      <c r="D11570">
        <f>IF(B11570="","",HOUR(A11570))</f>
        <v/>
      </c>
      <c r="E11570">
        <f>IF(B11570="","",IF(INPUT!$I$1="","",IF(C11570&lt;(INT(INPUT!$I$1)-INPUT!$I$2),"Off Meds",IF(C11570&lt;=(INT(INPUT!$I$1)+INPUT!$I$2),"Washout","On Meds"))))</f>
        <v/>
      </c>
      <c r="F11570">
        <f>IF(B11570="","",1.509*(LN(B11570)^1.084-5.381))</f>
        <v/>
      </c>
      <c r="G11570">
        <f>IF(F11570="","",IF(F11570&lt;0,10*F11570^2,0))</f>
        <v/>
      </c>
      <c r="H11570">
        <f>IF(F11570="","",IF(F11570&gt;0,10*F11570^2,0))</f>
        <v/>
      </c>
    </row>
    <row r="11571">
      <c r="A11571">
        <f>Input!A11571</f>
        <v/>
      </c>
      <c r="B11571">
        <f>IF(ISNUMBER(Input!B11571),IF(AND(Input!B11571&gt;=20,Input!B11571&lt;=700),Input!B11571,""),"")</f>
        <v/>
      </c>
      <c r="C11571">
        <f>IF(B11571="","",INT(A11571))</f>
        <v/>
      </c>
      <c r="D11571">
        <f>IF(B11571="","",HOUR(A11571))</f>
        <v/>
      </c>
      <c r="E11571">
        <f>IF(B11571="","",IF(INPUT!$I$1="","",IF(C11571&lt;(INT(INPUT!$I$1)-INPUT!$I$2),"Off Meds",IF(C11571&lt;=(INT(INPUT!$I$1)+INPUT!$I$2),"Washout","On Meds"))))</f>
        <v/>
      </c>
      <c r="F11571">
        <f>IF(B11571="","",1.509*(LN(B11571)^1.084-5.381))</f>
        <v/>
      </c>
      <c r="G11571">
        <f>IF(F11571="","",IF(F11571&lt;0,10*F11571^2,0))</f>
        <v/>
      </c>
      <c r="H11571">
        <f>IF(F11571="","",IF(F11571&gt;0,10*F11571^2,0))</f>
        <v/>
      </c>
    </row>
    <row r="11572">
      <c r="A11572">
        <f>Input!A11572</f>
        <v/>
      </c>
      <c r="B11572">
        <f>IF(ISNUMBER(Input!B11572),IF(AND(Input!B11572&gt;=20,Input!B11572&lt;=700),Input!B11572,""),"")</f>
        <v/>
      </c>
      <c r="C11572">
        <f>IF(B11572="","",INT(A11572))</f>
        <v/>
      </c>
      <c r="D11572">
        <f>IF(B11572="","",HOUR(A11572))</f>
        <v/>
      </c>
      <c r="E11572">
        <f>IF(B11572="","",IF(INPUT!$I$1="","",IF(C11572&lt;(INT(INPUT!$I$1)-INPUT!$I$2),"Off Meds",IF(C11572&lt;=(INT(INPUT!$I$1)+INPUT!$I$2),"Washout","On Meds"))))</f>
        <v/>
      </c>
      <c r="F11572">
        <f>IF(B11572="","",1.509*(LN(B11572)^1.084-5.381))</f>
        <v/>
      </c>
      <c r="G11572">
        <f>IF(F11572="","",IF(F11572&lt;0,10*F11572^2,0))</f>
        <v/>
      </c>
      <c r="H11572">
        <f>IF(F11572="","",IF(F11572&gt;0,10*F11572^2,0))</f>
        <v/>
      </c>
    </row>
    <row r="11573">
      <c r="A11573">
        <f>Input!A11573</f>
        <v/>
      </c>
      <c r="B11573">
        <f>IF(ISNUMBER(Input!B11573),IF(AND(Input!B11573&gt;=20,Input!B11573&lt;=700),Input!B11573,""),"")</f>
        <v/>
      </c>
      <c r="C11573">
        <f>IF(B11573="","",INT(A11573))</f>
        <v/>
      </c>
      <c r="D11573">
        <f>IF(B11573="","",HOUR(A11573))</f>
        <v/>
      </c>
      <c r="E11573">
        <f>IF(B11573="","",IF(INPUT!$I$1="","",IF(C11573&lt;(INT(INPUT!$I$1)-INPUT!$I$2),"Off Meds",IF(C11573&lt;=(INT(INPUT!$I$1)+INPUT!$I$2),"Washout","On Meds"))))</f>
        <v/>
      </c>
      <c r="F11573">
        <f>IF(B11573="","",1.509*(LN(B11573)^1.084-5.381))</f>
        <v/>
      </c>
      <c r="G11573">
        <f>IF(F11573="","",IF(F11573&lt;0,10*F11573^2,0))</f>
        <v/>
      </c>
      <c r="H11573">
        <f>IF(F11573="","",IF(F11573&gt;0,10*F11573^2,0))</f>
        <v/>
      </c>
    </row>
    <row r="11574">
      <c r="A11574">
        <f>Input!A11574</f>
        <v/>
      </c>
      <c r="B11574">
        <f>IF(ISNUMBER(Input!B11574),IF(AND(Input!B11574&gt;=20,Input!B11574&lt;=700),Input!B11574,""),"")</f>
        <v/>
      </c>
      <c r="C11574">
        <f>IF(B11574="","",INT(A11574))</f>
        <v/>
      </c>
      <c r="D11574">
        <f>IF(B11574="","",HOUR(A11574))</f>
        <v/>
      </c>
      <c r="E11574">
        <f>IF(B11574="","",IF(INPUT!$I$1="","",IF(C11574&lt;(INT(INPUT!$I$1)-INPUT!$I$2),"Off Meds",IF(C11574&lt;=(INT(INPUT!$I$1)+INPUT!$I$2),"Washout","On Meds"))))</f>
        <v/>
      </c>
      <c r="F11574">
        <f>IF(B11574="","",1.509*(LN(B11574)^1.084-5.381))</f>
        <v/>
      </c>
      <c r="G11574">
        <f>IF(F11574="","",IF(F11574&lt;0,10*F11574^2,0))</f>
        <v/>
      </c>
      <c r="H11574">
        <f>IF(F11574="","",IF(F11574&gt;0,10*F11574^2,0))</f>
        <v/>
      </c>
    </row>
    <row r="11575">
      <c r="A11575">
        <f>Input!A11575</f>
        <v/>
      </c>
      <c r="B11575">
        <f>IF(ISNUMBER(Input!B11575),IF(AND(Input!B11575&gt;=20,Input!B11575&lt;=700),Input!B11575,""),"")</f>
        <v/>
      </c>
      <c r="C11575">
        <f>IF(B11575="","",INT(A11575))</f>
        <v/>
      </c>
      <c r="D11575">
        <f>IF(B11575="","",HOUR(A11575))</f>
        <v/>
      </c>
      <c r="E11575">
        <f>IF(B11575="","",IF(INPUT!$I$1="","",IF(C11575&lt;(INT(INPUT!$I$1)-INPUT!$I$2),"Off Meds",IF(C11575&lt;=(INT(INPUT!$I$1)+INPUT!$I$2),"Washout","On Meds"))))</f>
        <v/>
      </c>
      <c r="F11575">
        <f>IF(B11575="","",1.509*(LN(B11575)^1.084-5.381))</f>
        <v/>
      </c>
      <c r="G11575">
        <f>IF(F11575="","",IF(F11575&lt;0,10*F11575^2,0))</f>
        <v/>
      </c>
      <c r="H11575">
        <f>IF(F11575="","",IF(F11575&gt;0,10*F11575^2,0))</f>
        <v/>
      </c>
    </row>
    <row r="11576">
      <c r="A11576">
        <f>Input!A11576</f>
        <v/>
      </c>
      <c r="B11576">
        <f>IF(ISNUMBER(Input!B11576),IF(AND(Input!B11576&gt;=20,Input!B11576&lt;=700),Input!B11576,""),"")</f>
        <v/>
      </c>
      <c r="C11576">
        <f>IF(B11576="","",INT(A11576))</f>
        <v/>
      </c>
      <c r="D11576">
        <f>IF(B11576="","",HOUR(A11576))</f>
        <v/>
      </c>
      <c r="E11576">
        <f>IF(B11576="","",IF(INPUT!$I$1="","",IF(C11576&lt;(INT(INPUT!$I$1)-INPUT!$I$2),"Off Meds",IF(C11576&lt;=(INT(INPUT!$I$1)+INPUT!$I$2),"Washout","On Meds"))))</f>
        <v/>
      </c>
      <c r="F11576">
        <f>IF(B11576="","",1.509*(LN(B11576)^1.084-5.381))</f>
        <v/>
      </c>
      <c r="G11576">
        <f>IF(F11576="","",IF(F11576&lt;0,10*F11576^2,0))</f>
        <v/>
      </c>
      <c r="H11576">
        <f>IF(F11576="","",IF(F11576&gt;0,10*F11576^2,0))</f>
        <v/>
      </c>
    </row>
    <row r="11577">
      <c r="A11577">
        <f>Input!A11577</f>
        <v/>
      </c>
      <c r="B11577">
        <f>IF(ISNUMBER(Input!B11577),IF(AND(Input!B11577&gt;=20,Input!B11577&lt;=700),Input!B11577,""),"")</f>
        <v/>
      </c>
      <c r="C11577">
        <f>IF(B11577="","",INT(A11577))</f>
        <v/>
      </c>
      <c r="D11577">
        <f>IF(B11577="","",HOUR(A11577))</f>
        <v/>
      </c>
      <c r="E11577">
        <f>IF(B11577="","",IF(INPUT!$I$1="","",IF(C11577&lt;(INT(INPUT!$I$1)-INPUT!$I$2),"Off Meds",IF(C11577&lt;=(INT(INPUT!$I$1)+INPUT!$I$2),"Washout","On Meds"))))</f>
        <v/>
      </c>
      <c r="F11577">
        <f>IF(B11577="","",1.509*(LN(B11577)^1.084-5.381))</f>
        <v/>
      </c>
      <c r="G11577">
        <f>IF(F11577="","",IF(F11577&lt;0,10*F11577^2,0))</f>
        <v/>
      </c>
      <c r="H11577">
        <f>IF(F11577="","",IF(F11577&gt;0,10*F11577^2,0))</f>
        <v/>
      </c>
    </row>
    <row r="11578">
      <c r="A11578">
        <f>Input!A11578</f>
        <v/>
      </c>
      <c r="B11578">
        <f>IF(ISNUMBER(Input!B11578),IF(AND(Input!B11578&gt;=20,Input!B11578&lt;=700),Input!B11578,""),"")</f>
        <v/>
      </c>
      <c r="C11578">
        <f>IF(B11578="","",INT(A11578))</f>
        <v/>
      </c>
      <c r="D11578">
        <f>IF(B11578="","",HOUR(A11578))</f>
        <v/>
      </c>
      <c r="E11578">
        <f>IF(B11578="","",IF(INPUT!$I$1="","",IF(C11578&lt;(INT(INPUT!$I$1)-INPUT!$I$2),"Off Meds",IF(C11578&lt;=(INT(INPUT!$I$1)+INPUT!$I$2),"Washout","On Meds"))))</f>
        <v/>
      </c>
      <c r="F11578">
        <f>IF(B11578="","",1.509*(LN(B11578)^1.084-5.381))</f>
        <v/>
      </c>
      <c r="G11578">
        <f>IF(F11578="","",IF(F11578&lt;0,10*F11578^2,0))</f>
        <v/>
      </c>
      <c r="H11578">
        <f>IF(F11578="","",IF(F11578&gt;0,10*F11578^2,0))</f>
        <v/>
      </c>
    </row>
    <row r="11579">
      <c r="A11579">
        <f>Input!A11579</f>
        <v/>
      </c>
      <c r="B11579">
        <f>IF(ISNUMBER(Input!B11579),IF(AND(Input!B11579&gt;=20,Input!B11579&lt;=700),Input!B11579,""),"")</f>
        <v/>
      </c>
      <c r="C11579">
        <f>IF(B11579="","",INT(A11579))</f>
        <v/>
      </c>
      <c r="D11579">
        <f>IF(B11579="","",HOUR(A11579))</f>
        <v/>
      </c>
      <c r="E11579">
        <f>IF(B11579="","",IF(INPUT!$I$1="","",IF(C11579&lt;(INT(INPUT!$I$1)-INPUT!$I$2),"Off Meds",IF(C11579&lt;=(INT(INPUT!$I$1)+INPUT!$I$2),"Washout","On Meds"))))</f>
        <v/>
      </c>
      <c r="F11579">
        <f>IF(B11579="","",1.509*(LN(B11579)^1.084-5.381))</f>
        <v/>
      </c>
      <c r="G11579">
        <f>IF(F11579="","",IF(F11579&lt;0,10*F11579^2,0))</f>
        <v/>
      </c>
      <c r="H11579">
        <f>IF(F11579="","",IF(F11579&gt;0,10*F11579^2,0))</f>
        <v/>
      </c>
    </row>
    <row r="11580">
      <c r="A11580">
        <f>Input!A11580</f>
        <v/>
      </c>
      <c r="B11580">
        <f>IF(ISNUMBER(Input!B11580),IF(AND(Input!B11580&gt;=20,Input!B11580&lt;=700),Input!B11580,""),"")</f>
        <v/>
      </c>
      <c r="C11580">
        <f>IF(B11580="","",INT(A11580))</f>
        <v/>
      </c>
      <c r="D11580">
        <f>IF(B11580="","",HOUR(A11580))</f>
        <v/>
      </c>
      <c r="E11580">
        <f>IF(B11580="","",IF(INPUT!$I$1="","",IF(C11580&lt;(INT(INPUT!$I$1)-INPUT!$I$2),"Off Meds",IF(C11580&lt;=(INT(INPUT!$I$1)+INPUT!$I$2),"Washout","On Meds"))))</f>
        <v/>
      </c>
      <c r="F11580">
        <f>IF(B11580="","",1.509*(LN(B11580)^1.084-5.381))</f>
        <v/>
      </c>
      <c r="G11580">
        <f>IF(F11580="","",IF(F11580&lt;0,10*F11580^2,0))</f>
        <v/>
      </c>
      <c r="H11580">
        <f>IF(F11580="","",IF(F11580&gt;0,10*F11580^2,0))</f>
        <v/>
      </c>
    </row>
    <row r="11581">
      <c r="A11581">
        <f>Input!A11581</f>
        <v/>
      </c>
      <c r="B11581">
        <f>IF(ISNUMBER(Input!B11581),IF(AND(Input!B11581&gt;=20,Input!B11581&lt;=700),Input!B11581,""),"")</f>
        <v/>
      </c>
      <c r="C11581">
        <f>IF(B11581="","",INT(A11581))</f>
        <v/>
      </c>
      <c r="D11581">
        <f>IF(B11581="","",HOUR(A11581))</f>
        <v/>
      </c>
      <c r="E11581">
        <f>IF(B11581="","",IF(INPUT!$I$1="","",IF(C11581&lt;(INT(INPUT!$I$1)-INPUT!$I$2),"Off Meds",IF(C11581&lt;=(INT(INPUT!$I$1)+INPUT!$I$2),"Washout","On Meds"))))</f>
        <v/>
      </c>
      <c r="F11581">
        <f>IF(B11581="","",1.509*(LN(B11581)^1.084-5.381))</f>
        <v/>
      </c>
      <c r="G11581">
        <f>IF(F11581="","",IF(F11581&lt;0,10*F11581^2,0))</f>
        <v/>
      </c>
      <c r="H11581">
        <f>IF(F11581="","",IF(F11581&gt;0,10*F11581^2,0))</f>
        <v/>
      </c>
    </row>
    <row r="11582">
      <c r="A11582">
        <f>Input!A11582</f>
        <v/>
      </c>
      <c r="B11582">
        <f>IF(ISNUMBER(Input!B11582),IF(AND(Input!B11582&gt;=20,Input!B11582&lt;=700),Input!B11582,""),"")</f>
        <v/>
      </c>
      <c r="C11582">
        <f>IF(B11582="","",INT(A11582))</f>
        <v/>
      </c>
      <c r="D11582">
        <f>IF(B11582="","",HOUR(A11582))</f>
        <v/>
      </c>
      <c r="E11582">
        <f>IF(B11582="","",IF(INPUT!$I$1="","",IF(C11582&lt;(INT(INPUT!$I$1)-INPUT!$I$2),"Off Meds",IF(C11582&lt;=(INT(INPUT!$I$1)+INPUT!$I$2),"Washout","On Meds"))))</f>
        <v/>
      </c>
      <c r="F11582">
        <f>IF(B11582="","",1.509*(LN(B11582)^1.084-5.381))</f>
        <v/>
      </c>
      <c r="G11582">
        <f>IF(F11582="","",IF(F11582&lt;0,10*F11582^2,0))</f>
        <v/>
      </c>
      <c r="H11582">
        <f>IF(F11582="","",IF(F11582&gt;0,10*F11582^2,0))</f>
        <v/>
      </c>
    </row>
    <row r="11583">
      <c r="A11583">
        <f>Input!A11583</f>
        <v/>
      </c>
      <c r="B11583">
        <f>IF(ISNUMBER(Input!B11583),IF(AND(Input!B11583&gt;=20,Input!B11583&lt;=700),Input!B11583,""),"")</f>
        <v/>
      </c>
      <c r="C11583">
        <f>IF(B11583="","",INT(A11583))</f>
        <v/>
      </c>
      <c r="D11583">
        <f>IF(B11583="","",HOUR(A11583))</f>
        <v/>
      </c>
      <c r="E11583">
        <f>IF(B11583="","",IF(INPUT!$I$1="","",IF(C11583&lt;(INT(INPUT!$I$1)-INPUT!$I$2),"Off Meds",IF(C11583&lt;=(INT(INPUT!$I$1)+INPUT!$I$2),"Washout","On Meds"))))</f>
        <v/>
      </c>
      <c r="F11583">
        <f>IF(B11583="","",1.509*(LN(B11583)^1.084-5.381))</f>
        <v/>
      </c>
      <c r="G11583">
        <f>IF(F11583="","",IF(F11583&lt;0,10*F11583^2,0))</f>
        <v/>
      </c>
      <c r="H11583">
        <f>IF(F11583="","",IF(F11583&gt;0,10*F11583^2,0))</f>
        <v/>
      </c>
    </row>
    <row r="11584">
      <c r="A11584">
        <f>Input!A11584</f>
        <v/>
      </c>
      <c r="B11584">
        <f>IF(ISNUMBER(Input!B11584),IF(AND(Input!B11584&gt;=20,Input!B11584&lt;=700),Input!B11584,""),"")</f>
        <v/>
      </c>
      <c r="C11584">
        <f>IF(B11584="","",INT(A11584))</f>
        <v/>
      </c>
      <c r="D11584">
        <f>IF(B11584="","",HOUR(A11584))</f>
        <v/>
      </c>
      <c r="E11584">
        <f>IF(B11584="","",IF(INPUT!$I$1="","",IF(C11584&lt;(INT(INPUT!$I$1)-INPUT!$I$2),"Off Meds",IF(C11584&lt;=(INT(INPUT!$I$1)+INPUT!$I$2),"Washout","On Meds"))))</f>
        <v/>
      </c>
      <c r="F11584">
        <f>IF(B11584="","",1.509*(LN(B11584)^1.084-5.381))</f>
        <v/>
      </c>
      <c r="G11584">
        <f>IF(F11584="","",IF(F11584&lt;0,10*F11584^2,0))</f>
        <v/>
      </c>
      <c r="H11584">
        <f>IF(F11584="","",IF(F11584&gt;0,10*F11584^2,0))</f>
        <v/>
      </c>
    </row>
    <row r="11585">
      <c r="A11585">
        <f>Input!A11585</f>
        <v/>
      </c>
      <c r="B11585">
        <f>IF(ISNUMBER(Input!B11585),IF(AND(Input!B11585&gt;=20,Input!B11585&lt;=700),Input!B11585,""),"")</f>
        <v/>
      </c>
      <c r="C11585">
        <f>IF(B11585="","",INT(A11585))</f>
        <v/>
      </c>
      <c r="D11585">
        <f>IF(B11585="","",HOUR(A11585))</f>
        <v/>
      </c>
      <c r="E11585">
        <f>IF(B11585="","",IF(INPUT!$I$1="","",IF(C11585&lt;(INT(INPUT!$I$1)-INPUT!$I$2),"Off Meds",IF(C11585&lt;=(INT(INPUT!$I$1)+INPUT!$I$2),"Washout","On Meds"))))</f>
        <v/>
      </c>
      <c r="F11585">
        <f>IF(B11585="","",1.509*(LN(B11585)^1.084-5.381))</f>
        <v/>
      </c>
      <c r="G11585">
        <f>IF(F11585="","",IF(F11585&lt;0,10*F11585^2,0))</f>
        <v/>
      </c>
      <c r="H11585">
        <f>IF(F11585="","",IF(F11585&gt;0,10*F11585^2,0))</f>
        <v/>
      </c>
    </row>
    <row r="11586">
      <c r="A11586">
        <f>Input!A11586</f>
        <v/>
      </c>
      <c r="B11586">
        <f>IF(ISNUMBER(Input!B11586),IF(AND(Input!B11586&gt;=20,Input!B11586&lt;=700),Input!B11586,""),"")</f>
        <v/>
      </c>
      <c r="C11586">
        <f>IF(B11586="","",INT(A11586))</f>
        <v/>
      </c>
      <c r="D11586">
        <f>IF(B11586="","",HOUR(A11586))</f>
        <v/>
      </c>
      <c r="E11586">
        <f>IF(B11586="","",IF(INPUT!$I$1="","",IF(C11586&lt;(INT(INPUT!$I$1)-INPUT!$I$2),"Off Meds",IF(C11586&lt;=(INT(INPUT!$I$1)+INPUT!$I$2),"Washout","On Meds"))))</f>
        <v/>
      </c>
      <c r="F11586">
        <f>IF(B11586="","",1.509*(LN(B11586)^1.084-5.381))</f>
        <v/>
      </c>
      <c r="G11586">
        <f>IF(F11586="","",IF(F11586&lt;0,10*F11586^2,0))</f>
        <v/>
      </c>
      <c r="H11586">
        <f>IF(F11586="","",IF(F11586&gt;0,10*F11586^2,0))</f>
        <v/>
      </c>
    </row>
    <row r="11587">
      <c r="A11587">
        <f>Input!A11587</f>
        <v/>
      </c>
      <c r="B11587">
        <f>IF(ISNUMBER(Input!B11587),IF(AND(Input!B11587&gt;=20,Input!B11587&lt;=700),Input!B11587,""),"")</f>
        <v/>
      </c>
      <c r="C11587">
        <f>IF(B11587="","",INT(A11587))</f>
        <v/>
      </c>
      <c r="D11587">
        <f>IF(B11587="","",HOUR(A11587))</f>
        <v/>
      </c>
      <c r="E11587">
        <f>IF(B11587="","",IF(INPUT!$I$1="","",IF(C11587&lt;(INT(INPUT!$I$1)-INPUT!$I$2),"Off Meds",IF(C11587&lt;=(INT(INPUT!$I$1)+INPUT!$I$2),"Washout","On Meds"))))</f>
        <v/>
      </c>
      <c r="F11587">
        <f>IF(B11587="","",1.509*(LN(B11587)^1.084-5.381))</f>
        <v/>
      </c>
      <c r="G11587">
        <f>IF(F11587="","",IF(F11587&lt;0,10*F11587^2,0))</f>
        <v/>
      </c>
      <c r="H11587">
        <f>IF(F11587="","",IF(F11587&gt;0,10*F11587^2,0))</f>
        <v/>
      </c>
    </row>
    <row r="11588">
      <c r="A11588">
        <f>Input!A11588</f>
        <v/>
      </c>
      <c r="B11588">
        <f>IF(ISNUMBER(Input!B11588),IF(AND(Input!B11588&gt;=20,Input!B11588&lt;=700),Input!B11588,""),"")</f>
        <v/>
      </c>
      <c r="C11588">
        <f>IF(B11588="","",INT(A11588))</f>
        <v/>
      </c>
      <c r="D11588">
        <f>IF(B11588="","",HOUR(A11588))</f>
        <v/>
      </c>
      <c r="E11588">
        <f>IF(B11588="","",IF(INPUT!$I$1="","",IF(C11588&lt;(INT(INPUT!$I$1)-INPUT!$I$2),"Off Meds",IF(C11588&lt;=(INT(INPUT!$I$1)+INPUT!$I$2),"Washout","On Meds"))))</f>
        <v/>
      </c>
      <c r="F11588">
        <f>IF(B11588="","",1.509*(LN(B11588)^1.084-5.381))</f>
        <v/>
      </c>
      <c r="G11588">
        <f>IF(F11588="","",IF(F11588&lt;0,10*F11588^2,0))</f>
        <v/>
      </c>
      <c r="H11588">
        <f>IF(F11588="","",IF(F11588&gt;0,10*F11588^2,0))</f>
        <v/>
      </c>
    </row>
    <row r="11589">
      <c r="A11589">
        <f>Input!A11589</f>
        <v/>
      </c>
      <c r="B11589">
        <f>IF(ISNUMBER(Input!B11589),IF(AND(Input!B11589&gt;=20,Input!B11589&lt;=700),Input!B11589,""),"")</f>
        <v/>
      </c>
      <c r="C11589">
        <f>IF(B11589="","",INT(A11589))</f>
        <v/>
      </c>
      <c r="D11589">
        <f>IF(B11589="","",HOUR(A11589))</f>
        <v/>
      </c>
      <c r="E11589">
        <f>IF(B11589="","",IF(INPUT!$I$1="","",IF(C11589&lt;(INT(INPUT!$I$1)-INPUT!$I$2),"Off Meds",IF(C11589&lt;=(INT(INPUT!$I$1)+INPUT!$I$2),"Washout","On Meds"))))</f>
        <v/>
      </c>
      <c r="F11589">
        <f>IF(B11589="","",1.509*(LN(B11589)^1.084-5.381))</f>
        <v/>
      </c>
      <c r="G11589">
        <f>IF(F11589="","",IF(F11589&lt;0,10*F11589^2,0))</f>
        <v/>
      </c>
      <c r="H11589">
        <f>IF(F11589="","",IF(F11589&gt;0,10*F11589^2,0))</f>
        <v/>
      </c>
    </row>
    <row r="11590">
      <c r="A11590">
        <f>Input!A11590</f>
        <v/>
      </c>
      <c r="B11590">
        <f>IF(ISNUMBER(Input!B11590),IF(AND(Input!B11590&gt;=20,Input!B11590&lt;=700),Input!B11590,""),"")</f>
        <v/>
      </c>
      <c r="C11590">
        <f>IF(B11590="","",INT(A11590))</f>
        <v/>
      </c>
      <c r="D11590">
        <f>IF(B11590="","",HOUR(A11590))</f>
        <v/>
      </c>
      <c r="E11590">
        <f>IF(B11590="","",IF(INPUT!$I$1="","",IF(C11590&lt;(INT(INPUT!$I$1)-INPUT!$I$2),"Off Meds",IF(C11590&lt;=(INT(INPUT!$I$1)+INPUT!$I$2),"Washout","On Meds"))))</f>
        <v/>
      </c>
      <c r="F11590">
        <f>IF(B11590="","",1.509*(LN(B11590)^1.084-5.381))</f>
        <v/>
      </c>
      <c r="G11590">
        <f>IF(F11590="","",IF(F11590&lt;0,10*F11590^2,0))</f>
        <v/>
      </c>
      <c r="H11590">
        <f>IF(F11590="","",IF(F11590&gt;0,10*F11590^2,0))</f>
        <v/>
      </c>
    </row>
    <row r="11591">
      <c r="A11591">
        <f>Input!A11591</f>
        <v/>
      </c>
      <c r="B11591">
        <f>IF(ISNUMBER(Input!B11591),IF(AND(Input!B11591&gt;=20,Input!B11591&lt;=700),Input!B11591,""),"")</f>
        <v/>
      </c>
      <c r="C11591">
        <f>IF(B11591="","",INT(A11591))</f>
        <v/>
      </c>
      <c r="D11591">
        <f>IF(B11591="","",HOUR(A11591))</f>
        <v/>
      </c>
      <c r="E11591">
        <f>IF(B11591="","",IF(INPUT!$I$1="","",IF(C11591&lt;(INT(INPUT!$I$1)-INPUT!$I$2),"Off Meds",IF(C11591&lt;=(INT(INPUT!$I$1)+INPUT!$I$2),"Washout","On Meds"))))</f>
        <v/>
      </c>
      <c r="F11591">
        <f>IF(B11591="","",1.509*(LN(B11591)^1.084-5.381))</f>
        <v/>
      </c>
      <c r="G11591">
        <f>IF(F11591="","",IF(F11591&lt;0,10*F11591^2,0))</f>
        <v/>
      </c>
      <c r="H11591">
        <f>IF(F11591="","",IF(F11591&gt;0,10*F11591^2,0))</f>
        <v/>
      </c>
    </row>
    <row r="11592">
      <c r="A11592">
        <f>Input!A11592</f>
        <v/>
      </c>
      <c r="B11592">
        <f>IF(ISNUMBER(Input!B11592),IF(AND(Input!B11592&gt;=20,Input!B11592&lt;=700),Input!B11592,""),"")</f>
        <v/>
      </c>
      <c r="C11592">
        <f>IF(B11592="","",INT(A11592))</f>
        <v/>
      </c>
      <c r="D11592">
        <f>IF(B11592="","",HOUR(A11592))</f>
        <v/>
      </c>
      <c r="E11592">
        <f>IF(B11592="","",IF(INPUT!$I$1="","",IF(C11592&lt;(INT(INPUT!$I$1)-INPUT!$I$2),"Off Meds",IF(C11592&lt;=(INT(INPUT!$I$1)+INPUT!$I$2),"Washout","On Meds"))))</f>
        <v/>
      </c>
      <c r="F11592">
        <f>IF(B11592="","",1.509*(LN(B11592)^1.084-5.381))</f>
        <v/>
      </c>
      <c r="G11592">
        <f>IF(F11592="","",IF(F11592&lt;0,10*F11592^2,0))</f>
        <v/>
      </c>
      <c r="H11592">
        <f>IF(F11592="","",IF(F11592&gt;0,10*F11592^2,0))</f>
        <v/>
      </c>
    </row>
    <row r="11593">
      <c r="A11593">
        <f>Input!A11593</f>
        <v/>
      </c>
      <c r="B11593">
        <f>IF(ISNUMBER(Input!B11593),IF(AND(Input!B11593&gt;=20,Input!B11593&lt;=700),Input!B11593,""),"")</f>
        <v/>
      </c>
      <c r="C11593">
        <f>IF(B11593="","",INT(A11593))</f>
        <v/>
      </c>
      <c r="D11593">
        <f>IF(B11593="","",HOUR(A11593))</f>
        <v/>
      </c>
      <c r="E11593">
        <f>IF(B11593="","",IF(INPUT!$I$1="","",IF(C11593&lt;(INT(INPUT!$I$1)-INPUT!$I$2),"Off Meds",IF(C11593&lt;=(INT(INPUT!$I$1)+INPUT!$I$2),"Washout","On Meds"))))</f>
        <v/>
      </c>
      <c r="F11593">
        <f>IF(B11593="","",1.509*(LN(B11593)^1.084-5.381))</f>
        <v/>
      </c>
      <c r="G11593">
        <f>IF(F11593="","",IF(F11593&lt;0,10*F11593^2,0))</f>
        <v/>
      </c>
      <c r="H11593">
        <f>IF(F11593="","",IF(F11593&gt;0,10*F11593^2,0))</f>
        <v/>
      </c>
    </row>
    <row r="11594">
      <c r="A11594">
        <f>Input!A11594</f>
        <v/>
      </c>
      <c r="B11594">
        <f>IF(ISNUMBER(Input!B11594),IF(AND(Input!B11594&gt;=20,Input!B11594&lt;=700),Input!B11594,""),"")</f>
        <v/>
      </c>
      <c r="C11594">
        <f>IF(B11594="","",INT(A11594))</f>
        <v/>
      </c>
      <c r="D11594">
        <f>IF(B11594="","",HOUR(A11594))</f>
        <v/>
      </c>
      <c r="E11594">
        <f>IF(B11594="","",IF(INPUT!$I$1="","",IF(C11594&lt;(INT(INPUT!$I$1)-INPUT!$I$2),"Off Meds",IF(C11594&lt;=(INT(INPUT!$I$1)+INPUT!$I$2),"Washout","On Meds"))))</f>
        <v/>
      </c>
      <c r="F11594">
        <f>IF(B11594="","",1.509*(LN(B11594)^1.084-5.381))</f>
        <v/>
      </c>
      <c r="G11594">
        <f>IF(F11594="","",IF(F11594&lt;0,10*F11594^2,0))</f>
        <v/>
      </c>
      <c r="H11594">
        <f>IF(F11594="","",IF(F11594&gt;0,10*F11594^2,0))</f>
        <v/>
      </c>
    </row>
    <row r="11595">
      <c r="A11595">
        <f>Input!A11595</f>
        <v/>
      </c>
      <c r="B11595">
        <f>IF(ISNUMBER(Input!B11595),IF(AND(Input!B11595&gt;=20,Input!B11595&lt;=700),Input!B11595,""),"")</f>
        <v/>
      </c>
      <c r="C11595">
        <f>IF(B11595="","",INT(A11595))</f>
        <v/>
      </c>
      <c r="D11595">
        <f>IF(B11595="","",HOUR(A11595))</f>
        <v/>
      </c>
      <c r="E11595">
        <f>IF(B11595="","",IF(INPUT!$I$1="","",IF(C11595&lt;(INT(INPUT!$I$1)-INPUT!$I$2),"Off Meds",IF(C11595&lt;=(INT(INPUT!$I$1)+INPUT!$I$2),"Washout","On Meds"))))</f>
        <v/>
      </c>
      <c r="F11595">
        <f>IF(B11595="","",1.509*(LN(B11595)^1.084-5.381))</f>
        <v/>
      </c>
      <c r="G11595">
        <f>IF(F11595="","",IF(F11595&lt;0,10*F11595^2,0))</f>
        <v/>
      </c>
      <c r="H11595">
        <f>IF(F11595="","",IF(F11595&gt;0,10*F11595^2,0))</f>
        <v/>
      </c>
    </row>
    <row r="11596">
      <c r="A11596">
        <f>Input!A11596</f>
        <v/>
      </c>
      <c r="B11596">
        <f>IF(ISNUMBER(Input!B11596),IF(AND(Input!B11596&gt;=20,Input!B11596&lt;=700),Input!B11596,""),"")</f>
        <v/>
      </c>
      <c r="C11596">
        <f>IF(B11596="","",INT(A11596))</f>
        <v/>
      </c>
      <c r="D11596">
        <f>IF(B11596="","",HOUR(A11596))</f>
        <v/>
      </c>
      <c r="E11596">
        <f>IF(B11596="","",IF(INPUT!$I$1="","",IF(C11596&lt;(INT(INPUT!$I$1)-INPUT!$I$2),"Off Meds",IF(C11596&lt;=(INT(INPUT!$I$1)+INPUT!$I$2),"Washout","On Meds"))))</f>
        <v/>
      </c>
      <c r="F11596">
        <f>IF(B11596="","",1.509*(LN(B11596)^1.084-5.381))</f>
        <v/>
      </c>
      <c r="G11596">
        <f>IF(F11596="","",IF(F11596&lt;0,10*F11596^2,0))</f>
        <v/>
      </c>
      <c r="H11596">
        <f>IF(F11596="","",IF(F11596&gt;0,10*F11596^2,0))</f>
        <v/>
      </c>
    </row>
    <row r="11597">
      <c r="A11597">
        <f>Input!A11597</f>
        <v/>
      </c>
      <c r="B11597">
        <f>IF(ISNUMBER(Input!B11597),IF(AND(Input!B11597&gt;=20,Input!B11597&lt;=700),Input!B11597,""),"")</f>
        <v/>
      </c>
      <c r="C11597">
        <f>IF(B11597="","",INT(A11597))</f>
        <v/>
      </c>
      <c r="D11597">
        <f>IF(B11597="","",HOUR(A11597))</f>
        <v/>
      </c>
      <c r="E11597">
        <f>IF(B11597="","",IF(INPUT!$I$1="","",IF(C11597&lt;(INT(INPUT!$I$1)-INPUT!$I$2),"Off Meds",IF(C11597&lt;=(INT(INPUT!$I$1)+INPUT!$I$2),"Washout","On Meds"))))</f>
        <v/>
      </c>
      <c r="F11597">
        <f>IF(B11597="","",1.509*(LN(B11597)^1.084-5.381))</f>
        <v/>
      </c>
      <c r="G11597">
        <f>IF(F11597="","",IF(F11597&lt;0,10*F11597^2,0))</f>
        <v/>
      </c>
      <c r="H11597">
        <f>IF(F11597="","",IF(F11597&gt;0,10*F11597^2,0))</f>
        <v/>
      </c>
    </row>
    <row r="11598">
      <c r="A11598">
        <f>Input!A11598</f>
        <v/>
      </c>
      <c r="B11598">
        <f>IF(ISNUMBER(Input!B11598),IF(AND(Input!B11598&gt;=20,Input!B11598&lt;=700),Input!B11598,""),"")</f>
        <v/>
      </c>
      <c r="C11598">
        <f>IF(B11598="","",INT(A11598))</f>
        <v/>
      </c>
      <c r="D11598">
        <f>IF(B11598="","",HOUR(A11598))</f>
        <v/>
      </c>
      <c r="E11598">
        <f>IF(B11598="","",IF(INPUT!$I$1="","",IF(C11598&lt;(INT(INPUT!$I$1)-INPUT!$I$2),"Off Meds",IF(C11598&lt;=(INT(INPUT!$I$1)+INPUT!$I$2),"Washout","On Meds"))))</f>
        <v/>
      </c>
      <c r="F11598">
        <f>IF(B11598="","",1.509*(LN(B11598)^1.084-5.381))</f>
        <v/>
      </c>
      <c r="G11598">
        <f>IF(F11598="","",IF(F11598&lt;0,10*F11598^2,0))</f>
        <v/>
      </c>
      <c r="H11598">
        <f>IF(F11598="","",IF(F11598&gt;0,10*F11598^2,0))</f>
        <v/>
      </c>
    </row>
    <row r="11599">
      <c r="A11599">
        <f>Input!A11599</f>
        <v/>
      </c>
      <c r="B11599">
        <f>IF(ISNUMBER(Input!B11599),IF(AND(Input!B11599&gt;=20,Input!B11599&lt;=700),Input!B11599,""),"")</f>
        <v/>
      </c>
      <c r="C11599">
        <f>IF(B11599="","",INT(A11599))</f>
        <v/>
      </c>
      <c r="D11599">
        <f>IF(B11599="","",HOUR(A11599))</f>
        <v/>
      </c>
      <c r="E11599">
        <f>IF(B11599="","",IF(INPUT!$I$1="","",IF(C11599&lt;(INT(INPUT!$I$1)-INPUT!$I$2),"Off Meds",IF(C11599&lt;=(INT(INPUT!$I$1)+INPUT!$I$2),"Washout","On Meds"))))</f>
        <v/>
      </c>
      <c r="F11599">
        <f>IF(B11599="","",1.509*(LN(B11599)^1.084-5.381))</f>
        <v/>
      </c>
      <c r="G11599">
        <f>IF(F11599="","",IF(F11599&lt;0,10*F11599^2,0))</f>
        <v/>
      </c>
      <c r="H11599">
        <f>IF(F11599="","",IF(F11599&gt;0,10*F11599^2,0))</f>
        <v/>
      </c>
    </row>
    <row r="11600">
      <c r="A11600">
        <f>Input!A11600</f>
        <v/>
      </c>
      <c r="B11600">
        <f>IF(ISNUMBER(Input!B11600),IF(AND(Input!B11600&gt;=20,Input!B11600&lt;=700),Input!B11600,""),"")</f>
        <v/>
      </c>
      <c r="C11600">
        <f>IF(B11600="","",INT(A11600))</f>
        <v/>
      </c>
      <c r="D11600">
        <f>IF(B11600="","",HOUR(A11600))</f>
        <v/>
      </c>
      <c r="E11600">
        <f>IF(B11600="","",IF(INPUT!$I$1="","",IF(C11600&lt;(INT(INPUT!$I$1)-INPUT!$I$2),"Off Meds",IF(C11600&lt;=(INT(INPUT!$I$1)+INPUT!$I$2),"Washout","On Meds"))))</f>
        <v/>
      </c>
      <c r="F11600">
        <f>IF(B11600="","",1.509*(LN(B11600)^1.084-5.381))</f>
        <v/>
      </c>
      <c r="G11600">
        <f>IF(F11600="","",IF(F11600&lt;0,10*F11600^2,0))</f>
        <v/>
      </c>
      <c r="H11600">
        <f>IF(F11600="","",IF(F11600&gt;0,10*F11600^2,0))</f>
        <v/>
      </c>
    </row>
    <row r="11601">
      <c r="A11601">
        <f>Input!A11601</f>
        <v/>
      </c>
      <c r="B11601">
        <f>IF(ISNUMBER(Input!B11601),IF(AND(Input!B11601&gt;=20,Input!B11601&lt;=700),Input!B11601,""),"")</f>
        <v/>
      </c>
      <c r="C11601">
        <f>IF(B11601="","",INT(A11601))</f>
        <v/>
      </c>
      <c r="D11601">
        <f>IF(B11601="","",HOUR(A11601))</f>
        <v/>
      </c>
      <c r="E11601">
        <f>IF(B11601="","",IF(INPUT!$I$1="","",IF(C11601&lt;(INT(INPUT!$I$1)-INPUT!$I$2),"Off Meds",IF(C11601&lt;=(INT(INPUT!$I$1)+INPUT!$I$2),"Washout","On Meds"))))</f>
        <v/>
      </c>
      <c r="F11601">
        <f>IF(B11601="","",1.509*(LN(B11601)^1.084-5.381))</f>
        <v/>
      </c>
      <c r="G11601">
        <f>IF(F11601="","",IF(F11601&lt;0,10*F11601^2,0))</f>
        <v/>
      </c>
      <c r="H11601">
        <f>IF(F11601="","",IF(F11601&gt;0,10*F11601^2,0))</f>
        <v/>
      </c>
    </row>
    <row r="11602">
      <c r="A11602">
        <f>Input!A11602</f>
        <v/>
      </c>
      <c r="B11602">
        <f>IF(ISNUMBER(Input!B11602),IF(AND(Input!B11602&gt;=20,Input!B11602&lt;=700),Input!B11602,""),"")</f>
        <v/>
      </c>
      <c r="C11602">
        <f>IF(B11602="","",INT(A11602))</f>
        <v/>
      </c>
      <c r="D11602">
        <f>IF(B11602="","",HOUR(A11602))</f>
        <v/>
      </c>
      <c r="E11602">
        <f>IF(B11602="","",IF(INPUT!$I$1="","",IF(C11602&lt;(INT(INPUT!$I$1)-INPUT!$I$2),"Off Meds",IF(C11602&lt;=(INT(INPUT!$I$1)+INPUT!$I$2),"Washout","On Meds"))))</f>
        <v/>
      </c>
      <c r="F11602">
        <f>IF(B11602="","",1.509*(LN(B11602)^1.084-5.381))</f>
        <v/>
      </c>
      <c r="G11602">
        <f>IF(F11602="","",IF(F11602&lt;0,10*F11602^2,0))</f>
        <v/>
      </c>
      <c r="H11602">
        <f>IF(F11602="","",IF(F11602&gt;0,10*F11602^2,0))</f>
        <v/>
      </c>
    </row>
    <row r="11603">
      <c r="A11603">
        <f>Input!A11603</f>
        <v/>
      </c>
      <c r="B11603">
        <f>IF(ISNUMBER(Input!B11603),IF(AND(Input!B11603&gt;=20,Input!B11603&lt;=700),Input!B11603,""),"")</f>
        <v/>
      </c>
      <c r="C11603">
        <f>IF(B11603="","",INT(A11603))</f>
        <v/>
      </c>
      <c r="D11603">
        <f>IF(B11603="","",HOUR(A11603))</f>
        <v/>
      </c>
      <c r="E11603">
        <f>IF(B11603="","",IF(INPUT!$I$1="","",IF(C11603&lt;(INT(INPUT!$I$1)-INPUT!$I$2),"Off Meds",IF(C11603&lt;=(INT(INPUT!$I$1)+INPUT!$I$2),"Washout","On Meds"))))</f>
        <v/>
      </c>
      <c r="F11603">
        <f>IF(B11603="","",1.509*(LN(B11603)^1.084-5.381))</f>
        <v/>
      </c>
      <c r="G11603">
        <f>IF(F11603="","",IF(F11603&lt;0,10*F11603^2,0))</f>
        <v/>
      </c>
      <c r="H11603">
        <f>IF(F11603="","",IF(F11603&gt;0,10*F11603^2,0))</f>
        <v/>
      </c>
    </row>
    <row r="11604">
      <c r="A11604">
        <f>Input!A11604</f>
        <v/>
      </c>
      <c r="B11604">
        <f>IF(ISNUMBER(Input!B11604),IF(AND(Input!B11604&gt;=20,Input!B11604&lt;=700),Input!B11604,""),"")</f>
        <v/>
      </c>
      <c r="C11604">
        <f>IF(B11604="","",INT(A11604))</f>
        <v/>
      </c>
      <c r="D11604">
        <f>IF(B11604="","",HOUR(A11604))</f>
        <v/>
      </c>
      <c r="E11604">
        <f>IF(B11604="","",IF(INPUT!$I$1="","",IF(C11604&lt;(INT(INPUT!$I$1)-INPUT!$I$2),"Off Meds",IF(C11604&lt;=(INT(INPUT!$I$1)+INPUT!$I$2),"Washout","On Meds"))))</f>
        <v/>
      </c>
      <c r="F11604">
        <f>IF(B11604="","",1.509*(LN(B11604)^1.084-5.381))</f>
        <v/>
      </c>
      <c r="G11604">
        <f>IF(F11604="","",IF(F11604&lt;0,10*F11604^2,0))</f>
        <v/>
      </c>
      <c r="H11604">
        <f>IF(F11604="","",IF(F11604&gt;0,10*F11604^2,0))</f>
        <v/>
      </c>
    </row>
    <row r="11605">
      <c r="A11605">
        <f>Input!A11605</f>
        <v/>
      </c>
      <c r="B11605">
        <f>IF(ISNUMBER(Input!B11605),IF(AND(Input!B11605&gt;=20,Input!B11605&lt;=700),Input!B11605,""),"")</f>
        <v/>
      </c>
      <c r="C11605">
        <f>IF(B11605="","",INT(A11605))</f>
        <v/>
      </c>
      <c r="D11605">
        <f>IF(B11605="","",HOUR(A11605))</f>
        <v/>
      </c>
      <c r="E11605">
        <f>IF(B11605="","",IF(INPUT!$I$1="","",IF(C11605&lt;(INT(INPUT!$I$1)-INPUT!$I$2),"Off Meds",IF(C11605&lt;=(INT(INPUT!$I$1)+INPUT!$I$2),"Washout","On Meds"))))</f>
        <v/>
      </c>
      <c r="F11605">
        <f>IF(B11605="","",1.509*(LN(B11605)^1.084-5.381))</f>
        <v/>
      </c>
      <c r="G11605">
        <f>IF(F11605="","",IF(F11605&lt;0,10*F11605^2,0))</f>
        <v/>
      </c>
      <c r="H11605">
        <f>IF(F11605="","",IF(F11605&gt;0,10*F11605^2,0))</f>
        <v/>
      </c>
    </row>
    <row r="11606">
      <c r="A11606">
        <f>Input!A11606</f>
        <v/>
      </c>
      <c r="B11606">
        <f>IF(ISNUMBER(Input!B11606),IF(AND(Input!B11606&gt;=20,Input!B11606&lt;=700),Input!B11606,""),"")</f>
        <v/>
      </c>
      <c r="C11606">
        <f>IF(B11606="","",INT(A11606))</f>
        <v/>
      </c>
      <c r="D11606">
        <f>IF(B11606="","",HOUR(A11606))</f>
        <v/>
      </c>
      <c r="E11606">
        <f>IF(B11606="","",IF(INPUT!$I$1="","",IF(C11606&lt;(INT(INPUT!$I$1)-INPUT!$I$2),"Off Meds",IF(C11606&lt;=(INT(INPUT!$I$1)+INPUT!$I$2),"Washout","On Meds"))))</f>
        <v/>
      </c>
      <c r="F11606">
        <f>IF(B11606="","",1.509*(LN(B11606)^1.084-5.381))</f>
        <v/>
      </c>
      <c r="G11606">
        <f>IF(F11606="","",IF(F11606&lt;0,10*F11606^2,0))</f>
        <v/>
      </c>
      <c r="H11606">
        <f>IF(F11606="","",IF(F11606&gt;0,10*F11606^2,0))</f>
        <v/>
      </c>
    </row>
    <row r="11607">
      <c r="A11607">
        <f>Input!A11607</f>
        <v/>
      </c>
      <c r="B11607">
        <f>IF(ISNUMBER(Input!B11607),IF(AND(Input!B11607&gt;=20,Input!B11607&lt;=700),Input!B11607,""),"")</f>
        <v/>
      </c>
      <c r="C11607">
        <f>IF(B11607="","",INT(A11607))</f>
        <v/>
      </c>
      <c r="D11607">
        <f>IF(B11607="","",HOUR(A11607))</f>
        <v/>
      </c>
      <c r="E11607">
        <f>IF(B11607="","",IF(INPUT!$I$1="","",IF(C11607&lt;(INT(INPUT!$I$1)-INPUT!$I$2),"Off Meds",IF(C11607&lt;=(INT(INPUT!$I$1)+INPUT!$I$2),"Washout","On Meds"))))</f>
        <v/>
      </c>
      <c r="F11607">
        <f>IF(B11607="","",1.509*(LN(B11607)^1.084-5.381))</f>
        <v/>
      </c>
      <c r="G11607">
        <f>IF(F11607="","",IF(F11607&lt;0,10*F11607^2,0))</f>
        <v/>
      </c>
      <c r="H11607">
        <f>IF(F11607="","",IF(F11607&gt;0,10*F11607^2,0))</f>
        <v/>
      </c>
    </row>
    <row r="11608">
      <c r="A11608">
        <f>Input!A11608</f>
        <v/>
      </c>
      <c r="B11608">
        <f>IF(ISNUMBER(Input!B11608),IF(AND(Input!B11608&gt;=20,Input!B11608&lt;=700),Input!B11608,""),"")</f>
        <v/>
      </c>
      <c r="C11608">
        <f>IF(B11608="","",INT(A11608))</f>
        <v/>
      </c>
      <c r="D11608">
        <f>IF(B11608="","",HOUR(A11608))</f>
        <v/>
      </c>
      <c r="E11608">
        <f>IF(B11608="","",IF(INPUT!$I$1="","",IF(C11608&lt;(INT(INPUT!$I$1)-INPUT!$I$2),"Off Meds",IF(C11608&lt;=(INT(INPUT!$I$1)+INPUT!$I$2),"Washout","On Meds"))))</f>
        <v/>
      </c>
      <c r="F11608">
        <f>IF(B11608="","",1.509*(LN(B11608)^1.084-5.381))</f>
        <v/>
      </c>
      <c r="G11608">
        <f>IF(F11608="","",IF(F11608&lt;0,10*F11608^2,0))</f>
        <v/>
      </c>
      <c r="H11608">
        <f>IF(F11608="","",IF(F11608&gt;0,10*F11608^2,0))</f>
        <v/>
      </c>
    </row>
    <row r="11609">
      <c r="A11609">
        <f>Input!A11609</f>
        <v/>
      </c>
      <c r="B11609">
        <f>IF(ISNUMBER(Input!B11609),IF(AND(Input!B11609&gt;=20,Input!B11609&lt;=700),Input!B11609,""),"")</f>
        <v/>
      </c>
      <c r="C11609">
        <f>IF(B11609="","",INT(A11609))</f>
        <v/>
      </c>
      <c r="D11609">
        <f>IF(B11609="","",HOUR(A11609))</f>
        <v/>
      </c>
      <c r="E11609">
        <f>IF(B11609="","",IF(INPUT!$I$1="","",IF(C11609&lt;(INT(INPUT!$I$1)-INPUT!$I$2),"Off Meds",IF(C11609&lt;=(INT(INPUT!$I$1)+INPUT!$I$2),"Washout","On Meds"))))</f>
        <v/>
      </c>
      <c r="F11609">
        <f>IF(B11609="","",1.509*(LN(B11609)^1.084-5.381))</f>
        <v/>
      </c>
      <c r="G11609">
        <f>IF(F11609="","",IF(F11609&lt;0,10*F11609^2,0))</f>
        <v/>
      </c>
      <c r="H11609">
        <f>IF(F11609="","",IF(F11609&gt;0,10*F11609^2,0))</f>
        <v/>
      </c>
    </row>
    <row r="11610">
      <c r="A11610">
        <f>Input!A11610</f>
        <v/>
      </c>
      <c r="B11610">
        <f>IF(ISNUMBER(Input!B11610),IF(AND(Input!B11610&gt;=20,Input!B11610&lt;=700),Input!B11610,""),"")</f>
        <v/>
      </c>
      <c r="C11610">
        <f>IF(B11610="","",INT(A11610))</f>
        <v/>
      </c>
      <c r="D11610">
        <f>IF(B11610="","",HOUR(A11610))</f>
        <v/>
      </c>
      <c r="E11610">
        <f>IF(B11610="","",IF(INPUT!$I$1="","",IF(C11610&lt;(INT(INPUT!$I$1)-INPUT!$I$2),"Off Meds",IF(C11610&lt;=(INT(INPUT!$I$1)+INPUT!$I$2),"Washout","On Meds"))))</f>
        <v/>
      </c>
      <c r="F11610">
        <f>IF(B11610="","",1.509*(LN(B11610)^1.084-5.381))</f>
        <v/>
      </c>
      <c r="G11610">
        <f>IF(F11610="","",IF(F11610&lt;0,10*F11610^2,0))</f>
        <v/>
      </c>
      <c r="H11610">
        <f>IF(F11610="","",IF(F11610&gt;0,10*F11610^2,0))</f>
        <v/>
      </c>
    </row>
    <row r="11611">
      <c r="A11611">
        <f>Input!A11611</f>
        <v/>
      </c>
      <c r="B11611">
        <f>IF(ISNUMBER(Input!B11611),IF(AND(Input!B11611&gt;=20,Input!B11611&lt;=700),Input!B11611,""),"")</f>
        <v/>
      </c>
      <c r="C11611">
        <f>IF(B11611="","",INT(A11611))</f>
        <v/>
      </c>
      <c r="D11611">
        <f>IF(B11611="","",HOUR(A11611))</f>
        <v/>
      </c>
      <c r="E11611">
        <f>IF(B11611="","",IF(INPUT!$I$1="","",IF(C11611&lt;(INT(INPUT!$I$1)-INPUT!$I$2),"Off Meds",IF(C11611&lt;=(INT(INPUT!$I$1)+INPUT!$I$2),"Washout","On Meds"))))</f>
        <v/>
      </c>
      <c r="F11611">
        <f>IF(B11611="","",1.509*(LN(B11611)^1.084-5.381))</f>
        <v/>
      </c>
      <c r="G11611">
        <f>IF(F11611="","",IF(F11611&lt;0,10*F11611^2,0))</f>
        <v/>
      </c>
      <c r="H11611">
        <f>IF(F11611="","",IF(F11611&gt;0,10*F11611^2,0))</f>
        <v/>
      </c>
    </row>
    <row r="11612">
      <c r="A11612">
        <f>Input!A11612</f>
        <v/>
      </c>
      <c r="B11612">
        <f>IF(ISNUMBER(Input!B11612),IF(AND(Input!B11612&gt;=20,Input!B11612&lt;=700),Input!B11612,""),"")</f>
        <v/>
      </c>
      <c r="C11612">
        <f>IF(B11612="","",INT(A11612))</f>
        <v/>
      </c>
      <c r="D11612">
        <f>IF(B11612="","",HOUR(A11612))</f>
        <v/>
      </c>
      <c r="E11612">
        <f>IF(B11612="","",IF(INPUT!$I$1="","",IF(C11612&lt;(INT(INPUT!$I$1)-INPUT!$I$2),"Off Meds",IF(C11612&lt;=(INT(INPUT!$I$1)+INPUT!$I$2),"Washout","On Meds"))))</f>
        <v/>
      </c>
      <c r="F11612">
        <f>IF(B11612="","",1.509*(LN(B11612)^1.084-5.381))</f>
        <v/>
      </c>
      <c r="G11612">
        <f>IF(F11612="","",IF(F11612&lt;0,10*F11612^2,0))</f>
        <v/>
      </c>
      <c r="H11612">
        <f>IF(F11612="","",IF(F11612&gt;0,10*F11612^2,0))</f>
        <v/>
      </c>
    </row>
    <row r="11613">
      <c r="A11613">
        <f>Input!A11613</f>
        <v/>
      </c>
      <c r="B11613">
        <f>IF(ISNUMBER(Input!B11613),IF(AND(Input!B11613&gt;=20,Input!B11613&lt;=700),Input!B11613,""),"")</f>
        <v/>
      </c>
      <c r="C11613">
        <f>IF(B11613="","",INT(A11613))</f>
        <v/>
      </c>
      <c r="D11613">
        <f>IF(B11613="","",HOUR(A11613))</f>
        <v/>
      </c>
      <c r="E11613">
        <f>IF(B11613="","",IF(INPUT!$I$1="","",IF(C11613&lt;(INT(INPUT!$I$1)-INPUT!$I$2),"Off Meds",IF(C11613&lt;=(INT(INPUT!$I$1)+INPUT!$I$2),"Washout","On Meds"))))</f>
        <v/>
      </c>
      <c r="F11613">
        <f>IF(B11613="","",1.509*(LN(B11613)^1.084-5.381))</f>
        <v/>
      </c>
      <c r="G11613">
        <f>IF(F11613="","",IF(F11613&lt;0,10*F11613^2,0))</f>
        <v/>
      </c>
      <c r="H11613">
        <f>IF(F11613="","",IF(F11613&gt;0,10*F11613^2,0))</f>
        <v/>
      </c>
    </row>
    <row r="11614">
      <c r="A11614">
        <f>Input!A11614</f>
        <v/>
      </c>
      <c r="B11614">
        <f>IF(ISNUMBER(Input!B11614),IF(AND(Input!B11614&gt;=20,Input!B11614&lt;=700),Input!B11614,""),"")</f>
        <v/>
      </c>
      <c r="C11614">
        <f>IF(B11614="","",INT(A11614))</f>
        <v/>
      </c>
      <c r="D11614">
        <f>IF(B11614="","",HOUR(A11614))</f>
        <v/>
      </c>
      <c r="E11614">
        <f>IF(B11614="","",IF(INPUT!$I$1="","",IF(C11614&lt;(INT(INPUT!$I$1)-INPUT!$I$2),"Off Meds",IF(C11614&lt;=(INT(INPUT!$I$1)+INPUT!$I$2),"Washout","On Meds"))))</f>
        <v/>
      </c>
      <c r="F11614">
        <f>IF(B11614="","",1.509*(LN(B11614)^1.084-5.381))</f>
        <v/>
      </c>
      <c r="G11614">
        <f>IF(F11614="","",IF(F11614&lt;0,10*F11614^2,0))</f>
        <v/>
      </c>
      <c r="H11614">
        <f>IF(F11614="","",IF(F11614&gt;0,10*F11614^2,0))</f>
        <v/>
      </c>
    </row>
    <row r="11615">
      <c r="A11615">
        <f>Input!A11615</f>
        <v/>
      </c>
      <c r="B11615">
        <f>IF(ISNUMBER(Input!B11615),IF(AND(Input!B11615&gt;=20,Input!B11615&lt;=700),Input!B11615,""),"")</f>
        <v/>
      </c>
      <c r="C11615">
        <f>IF(B11615="","",INT(A11615))</f>
        <v/>
      </c>
      <c r="D11615">
        <f>IF(B11615="","",HOUR(A11615))</f>
        <v/>
      </c>
      <c r="E11615">
        <f>IF(B11615="","",IF(INPUT!$I$1="","",IF(C11615&lt;(INT(INPUT!$I$1)-INPUT!$I$2),"Off Meds",IF(C11615&lt;=(INT(INPUT!$I$1)+INPUT!$I$2),"Washout","On Meds"))))</f>
        <v/>
      </c>
      <c r="F11615">
        <f>IF(B11615="","",1.509*(LN(B11615)^1.084-5.381))</f>
        <v/>
      </c>
      <c r="G11615">
        <f>IF(F11615="","",IF(F11615&lt;0,10*F11615^2,0))</f>
        <v/>
      </c>
      <c r="H11615">
        <f>IF(F11615="","",IF(F11615&gt;0,10*F11615^2,0))</f>
        <v/>
      </c>
    </row>
    <row r="11616">
      <c r="A11616">
        <f>Input!A11616</f>
        <v/>
      </c>
      <c r="B11616">
        <f>IF(ISNUMBER(Input!B11616),IF(AND(Input!B11616&gt;=20,Input!B11616&lt;=700),Input!B11616,""),"")</f>
        <v/>
      </c>
      <c r="C11616">
        <f>IF(B11616="","",INT(A11616))</f>
        <v/>
      </c>
      <c r="D11616">
        <f>IF(B11616="","",HOUR(A11616))</f>
        <v/>
      </c>
      <c r="E11616">
        <f>IF(B11616="","",IF(INPUT!$I$1="","",IF(C11616&lt;(INT(INPUT!$I$1)-INPUT!$I$2),"Off Meds",IF(C11616&lt;=(INT(INPUT!$I$1)+INPUT!$I$2),"Washout","On Meds"))))</f>
        <v/>
      </c>
      <c r="F11616">
        <f>IF(B11616="","",1.509*(LN(B11616)^1.084-5.381))</f>
        <v/>
      </c>
      <c r="G11616">
        <f>IF(F11616="","",IF(F11616&lt;0,10*F11616^2,0))</f>
        <v/>
      </c>
      <c r="H11616">
        <f>IF(F11616="","",IF(F11616&gt;0,10*F11616^2,0))</f>
        <v/>
      </c>
    </row>
    <row r="11617">
      <c r="A11617">
        <f>Input!A11617</f>
        <v/>
      </c>
      <c r="B11617">
        <f>IF(ISNUMBER(Input!B11617),IF(AND(Input!B11617&gt;=20,Input!B11617&lt;=700),Input!B11617,""),"")</f>
        <v/>
      </c>
      <c r="C11617">
        <f>IF(B11617="","",INT(A11617))</f>
        <v/>
      </c>
      <c r="D11617">
        <f>IF(B11617="","",HOUR(A11617))</f>
        <v/>
      </c>
      <c r="E11617">
        <f>IF(B11617="","",IF(INPUT!$I$1="","",IF(C11617&lt;(INT(INPUT!$I$1)-INPUT!$I$2),"Off Meds",IF(C11617&lt;=(INT(INPUT!$I$1)+INPUT!$I$2),"Washout","On Meds"))))</f>
        <v/>
      </c>
      <c r="F11617">
        <f>IF(B11617="","",1.509*(LN(B11617)^1.084-5.381))</f>
        <v/>
      </c>
      <c r="G11617">
        <f>IF(F11617="","",IF(F11617&lt;0,10*F11617^2,0))</f>
        <v/>
      </c>
      <c r="H11617">
        <f>IF(F11617="","",IF(F11617&gt;0,10*F11617^2,0))</f>
        <v/>
      </c>
    </row>
    <row r="11618">
      <c r="A11618">
        <f>Input!A11618</f>
        <v/>
      </c>
      <c r="B11618">
        <f>IF(ISNUMBER(Input!B11618),IF(AND(Input!B11618&gt;=20,Input!B11618&lt;=700),Input!B11618,""),"")</f>
        <v/>
      </c>
      <c r="C11618">
        <f>IF(B11618="","",INT(A11618))</f>
        <v/>
      </c>
      <c r="D11618">
        <f>IF(B11618="","",HOUR(A11618))</f>
        <v/>
      </c>
      <c r="E11618">
        <f>IF(B11618="","",IF(INPUT!$I$1="","",IF(C11618&lt;(INT(INPUT!$I$1)-INPUT!$I$2),"Off Meds",IF(C11618&lt;=(INT(INPUT!$I$1)+INPUT!$I$2),"Washout","On Meds"))))</f>
        <v/>
      </c>
      <c r="F11618">
        <f>IF(B11618="","",1.509*(LN(B11618)^1.084-5.381))</f>
        <v/>
      </c>
      <c r="G11618">
        <f>IF(F11618="","",IF(F11618&lt;0,10*F11618^2,0))</f>
        <v/>
      </c>
      <c r="H11618">
        <f>IF(F11618="","",IF(F11618&gt;0,10*F11618^2,0))</f>
        <v/>
      </c>
    </row>
    <row r="11619">
      <c r="A11619">
        <f>Input!A11619</f>
        <v/>
      </c>
      <c r="B11619">
        <f>IF(ISNUMBER(Input!B11619),IF(AND(Input!B11619&gt;=20,Input!B11619&lt;=700),Input!B11619,""),"")</f>
        <v/>
      </c>
      <c r="C11619">
        <f>IF(B11619="","",INT(A11619))</f>
        <v/>
      </c>
      <c r="D11619">
        <f>IF(B11619="","",HOUR(A11619))</f>
        <v/>
      </c>
      <c r="E11619">
        <f>IF(B11619="","",IF(INPUT!$I$1="","",IF(C11619&lt;(INT(INPUT!$I$1)-INPUT!$I$2),"Off Meds",IF(C11619&lt;=(INT(INPUT!$I$1)+INPUT!$I$2),"Washout","On Meds"))))</f>
        <v/>
      </c>
      <c r="F11619">
        <f>IF(B11619="","",1.509*(LN(B11619)^1.084-5.381))</f>
        <v/>
      </c>
      <c r="G11619">
        <f>IF(F11619="","",IF(F11619&lt;0,10*F11619^2,0))</f>
        <v/>
      </c>
      <c r="H11619">
        <f>IF(F11619="","",IF(F11619&gt;0,10*F11619^2,0))</f>
        <v/>
      </c>
    </row>
    <row r="11620">
      <c r="A11620">
        <f>Input!A11620</f>
        <v/>
      </c>
      <c r="B11620">
        <f>IF(ISNUMBER(Input!B11620),IF(AND(Input!B11620&gt;=20,Input!B11620&lt;=700),Input!B11620,""),"")</f>
        <v/>
      </c>
      <c r="C11620">
        <f>IF(B11620="","",INT(A11620))</f>
        <v/>
      </c>
      <c r="D11620">
        <f>IF(B11620="","",HOUR(A11620))</f>
        <v/>
      </c>
      <c r="E11620">
        <f>IF(B11620="","",IF(INPUT!$I$1="","",IF(C11620&lt;(INT(INPUT!$I$1)-INPUT!$I$2),"Off Meds",IF(C11620&lt;=(INT(INPUT!$I$1)+INPUT!$I$2),"Washout","On Meds"))))</f>
        <v/>
      </c>
      <c r="F11620">
        <f>IF(B11620="","",1.509*(LN(B11620)^1.084-5.381))</f>
        <v/>
      </c>
      <c r="G11620">
        <f>IF(F11620="","",IF(F11620&lt;0,10*F11620^2,0))</f>
        <v/>
      </c>
      <c r="H11620">
        <f>IF(F11620="","",IF(F11620&gt;0,10*F11620^2,0))</f>
        <v/>
      </c>
    </row>
    <row r="11621">
      <c r="A11621">
        <f>Input!A11621</f>
        <v/>
      </c>
      <c r="B11621">
        <f>IF(ISNUMBER(Input!B11621),IF(AND(Input!B11621&gt;=20,Input!B11621&lt;=700),Input!B11621,""),"")</f>
        <v/>
      </c>
      <c r="C11621">
        <f>IF(B11621="","",INT(A11621))</f>
        <v/>
      </c>
      <c r="D11621">
        <f>IF(B11621="","",HOUR(A11621))</f>
        <v/>
      </c>
      <c r="E11621">
        <f>IF(B11621="","",IF(INPUT!$I$1="","",IF(C11621&lt;(INT(INPUT!$I$1)-INPUT!$I$2),"Off Meds",IF(C11621&lt;=(INT(INPUT!$I$1)+INPUT!$I$2),"Washout","On Meds"))))</f>
        <v/>
      </c>
      <c r="F11621">
        <f>IF(B11621="","",1.509*(LN(B11621)^1.084-5.381))</f>
        <v/>
      </c>
      <c r="G11621">
        <f>IF(F11621="","",IF(F11621&lt;0,10*F11621^2,0))</f>
        <v/>
      </c>
      <c r="H11621">
        <f>IF(F11621="","",IF(F11621&gt;0,10*F11621^2,0))</f>
        <v/>
      </c>
    </row>
    <row r="11622">
      <c r="A11622">
        <f>Input!A11622</f>
        <v/>
      </c>
      <c r="B11622">
        <f>IF(ISNUMBER(Input!B11622),IF(AND(Input!B11622&gt;=20,Input!B11622&lt;=700),Input!B11622,""),"")</f>
        <v/>
      </c>
      <c r="C11622">
        <f>IF(B11622="","",INT(A11622))</f>
        <v/>
      </c>
      <c r="D11622">
        <f>IF(B11622="","",HOUR(A11622))</f>
        <v/>
      </c>
      <c r="E11622">
        <f>IF(B11622="","",IF(INPUT!$I$1="","",IF(C11622&lt;(INT(INPUT!$I$1)-INPUT!$I$2),"Off Meds",IF(C11622&lt;=(INT(INPUT!$I$1)+INPUT!$I$2),"Washout","On Meds"))))</f>
        <v/>
      </c>
      <c r="F11622">
        <f>IF(B11622="","",1.509*(LN(B11622)^1.084-5.381))</f>
        <v/>
      </c>
      <c r="G11622">
        <f>IF(F11622="","",IF(F11622&lt;0,10*F11622^2,0))</f>
        <v/>
      </c>
      <c r="H11622">
        <f>IF(F11622="","",IF(F11622&gt;0,10*F11622^2,0))</f>
        <v/>
      </c>
    </row>
    <row r="11623">
      <c r="A11623">
        <f>Input!A11623</f>
        <v/>
      </c>
      <c r="B11623">
        <f>IF(ISNUMBER(Input!B11623),IF(AND(Input!B11623&gt;=20,Input!B11623&lt;=700),Input!B11623,""),"")</f>
        <v/>
      </c>
      <c r="C11623">
        <f>IF(B11623="","",INT(A11623))</f>
        <v/>
      </c>
      <c r="D11623">
        <f>IF(B11623="","",HOUR(A11623))</f>
        <v/>
      </c>
      <c r="E11623">
        <f>IF(B11623="","",IF(INPUT!$I$1="","",IF(C11623&lt;(INT(INPUT!$I$1)-INPUT!$I$2),"Off Meds",IF(C11623&lt;=(INT(INPUT!$I$1)+INPUT!$I$2),"Washout","On Meds"))))</f>
        <v/>
      </c>
      <c r="F11623">
        <f>IF(B11623="","",1.509*(LN(B11623)^1.084-5.381))</f>
        <v/>
      </c>
      <c r="G11623">
        <f>IF(F11623="","",IF(F11623&lt;0,10*F11623^2,0))</f>
        <v/>
      </c>
      <c r="H11623">
        <f>IF(F11623="","",IF(F11623&gt;0,10*F11623^2,0))</f>
        <v/>
      </c>
    </row>
    <row r="11624">
      <c r="A11624">
        <f>Input!A11624</f>
        <v/>
      </c>
      <c r="B11624">
        <f>IF(ISNUMBER(Input!B11624),IF(AND(Input!B11624&gt;=20,Input!B11624&lt;=700),Input!B11624,""),"")</f>
        <v/>
      </c>
      <c r="C11624">
        <f>IF(B11624="","",INT(A11624))</f>
        <v/>
      </c>
      <c r="D11624">
        <f>IF(B11624="","",HOUR(A11624))</f>
        <v/>
      </c>
      <c r="E11624">
        <f>IF(B11624="","",IF(INPUT!$I$1="","",IF(C11624&lt;(INT(INPUT!$I$1)-INPUT!$I$2),"Off Meds",IF(C11624&lt;=(INT(INPUT!$I$1)+INPUT!$I$2),"Washout","On Meds"))))</f>
        <v/>
      </c>
      <c r="F11624">
        <f>IF(B11624="","",1.509*(LN(B11624)^1.084-5.381))</f>
        <v/>
      </c>
      <c r="G11624">
        <f>IF(F11624="","",IF(F11624&lt;0,10*F11624^2,0))</f>
        <v/>
      </c>
      <c r="H11624">
        <f>IF(F11624="","",IF(F11624&gt;0,10*F11624^2,0))</f>
        <v/>
      </c>
    </row>
    <row r="11625">
      <c r="A11625">
        <f>Input!A11625</f>
        <v/>
      </c>
      <c r="B11625">
        <f>IF(ISNUMBER(Input!B11625),IF(AND(Input!B11625&gt;=20,Input!B11625&lt;=700),Input!B11625,""),"")</f>
        <v/>
      </c>
      <c r="C11625">
        <f>IF(B11625="","",INT(A11625))</f>
        <v/>
      </c>
      <c r="D11625">
        <f>IF(B11625="","",HOUR(A11625))</f>
        <v/>
      </c>
      <c r="E11625">
        <f>IF(B11625="","",IF(INPUT!$I$1="","",IF(C11625&lt;(INT(INPUT!$I$1)-INPUT!$I$2),"Off Meds",IF(C11625&lt;=(INT(INPUT!$I$1)+INPUT!$I$2),"Washout","On Meds"))))</f>
        <v/>
      </c>
      <c r="F11625">
        <f>IF(B11625="","",1.509*(LN(B11625)^1.084-5.381))</f>
        <v/>
      </c>
      <c r="G11625">
        <f>IF(F11625="","",IF(F11625&lt;0,10*F11625^2,0))</f>
        <v/>
      </c>
      <c r="H11625">
        <f>IF(F11625="","",IF(F11625&gt;0,10*F11625^2,0))</f>
        <v/>
      </c>
    </row>
    <row r="11626">
      <c r="A11626">
        <f>Input!A11626</f>
        <v/>
      </c>
      <c r="B11626">
        <f>IF(ISNUMBER(Input!B11626),IF(AND(Input!B11626&gt;=20,Input!B11626&lt;=700),Input!B11626,""),"")</f>
        <v/>
      </c>
      <c r="C11626">
        <f>IF(B11626="","",INT(A11626))</f>
        <v/>
      </c>
      <c r="D11626">
        <f>IF(B11626="","",HOUR(A11626))</f>
        <v/>
      </c>
      <c r="E11626">
        <f>IF(B11626="","",IF(INPUT!$I$1="","",IF(C11626&lt;(INT(INPUT!$I$1)-INPUT!$I$2),"Off Meds",IF(C11626&lt;=(INT(INPUT!$I$1)+INPUT!$I$2),"Washout","On Meds"))))</f>
        <v/>
      </c>
      <c r="F11626">
        <f>IF(B11626="","",1.509*(LN(B11626)^1.084-5.381))</f>
        <v/>
      </c>
      <c r="G11626">
        <f>IF(F11626="","",IF(F11626&lt;0,10*F11626^2,0))</f>
        <v/>
      </c>
      <c r="H11626">
        <f>IF(F11626="","",IF(F11626&gt;0,10*F11626^2,0))</f>
        <v/>
      </c>
    </row>
    <row r="11627">
      <c r="A11627">
        <f>Input!A11627</f>
        <v/>
      </c>
      <c r="B11627">
        <f>IF(ISNUMBER(Input!B11627),IF(AND(Input!B11627&gt;=20,Input!B11627&lt;=700),Input!B11627,""),"")</f>
        <v/>
      </c>
      <c r="C11627">
        <f>IF(B11627="","",INT(A11627))</f>
        <v/>
      </c>
      <c r="D11627">
        <f>IF(B11627="","",HOUR(A11627))</f>
        <v/>
      </c>
      <c r="E11627">
        <f>IF(B11627="","",IF(INPUT!$I$1="","",IF(C11627&lt;(INT(INPUT!$I$1)-INPUT!$I$2),"Off Meds",IF(C11627&lt;=(INT(INPUT!$I$1)+INPUT!$I$2),"Washout","On Meds"))))</f>
        <v/>
      </c>
      <c r="F11627">
        <f>IF(B11627="","",1.509*(LN(B11627)^1.084-5.381))</f>
        <v/>
      </c>
      <c r="G11627">
        <f>IF(F11627="","",IF(F11627&lt;0,10*F11627^2,0))</f>
        <v/>
      </c>
      <c r="H11627">
        <f>IF(F11627="","",IF(F11627&gt;0,10*F11627^2,0))</f>
        <v/>
      </c>
    </row>
    <row r="11628">
      <c r="A11628">
        <f>Input!A11628</f>
        <v/>
      </c>
      <c r="B11628">
        <f>IF(ISNUMBER(Input!B11628),IF(AND(Input!B11628&gt;=20,Input!B11628&lt;=700),Input!B11628,""),"")</f>
        <v/>
      </c>
      <c r="C11628">
        <f>IF(B11628="","",INT(A11628))</f>
        <v/>
      </c>
      <c r="D11628">
        <f>IF(B11628="","",HOUR(A11628))</f>
        <v/>
      </c>
      <c r="E11628">
        <f>IF(B11628="","",IF(INPUT!$I$1="","",IF(C11628&lt;(INT(INPUT!$I$1)-INPUT!$I$2),"Off Meds",IF(C11628&lt;=(INT(INPUT!$I$1)+INPUT!$I$2),"Washout","On Meds"))))</f>
        <v/>
      </c>
      <c r="F11628">
        <f>IF(B11628="","",1.509*(LN(B11628)^1.084-5.381))</f>
        <v/>
      </c>
      <c r="G11628">
        <f>IF(F11628="","",IF(F11628&lt;0,10*F11628^2,0))</f>
        <v/>
      </c>
      <c r="H11628">
        <f>IF(F11628="","",IF(F11628&gt;0,10*F11628^2,0))</f>
        <v/>
      </c>
    </row>
    <row r="11629">
      <c r="A11629">
        <f>Input!A11629</f>
        <v/>
      </c>
      <c r="B11629">
        <f>IF(ISNUMBER(Input!B11629),IF(AND(Input!B11629&gt;=20,Input!B11629&lt;=700),Input!B11629,""),"")</f>
        <v/>
      </c>
      <c r="C11629">
        <f>IF(B11629="","",INT(A11629))</f>
        <v/>
      </c>
      <c r="D11629">
        <f>IF(B11629="","",HOUR(A11629))</f>
        <v/>
      </c>
      <c r="E11629">
        <f>IF(B11629="","",IF(INPUT!$I$1="","",IF(C11629&lt;(INT(INPUT!$I$1)-INPUT!$I$2),"Off Meds",IF(C11629&lt;=(INT(INPUT!$I$1)+INPUT!$I$2),"Washout","On Meds"))))</f>
        <v/>
      </c>
      <c r="F11629">
        <f>IF(B11629="","",1.509*(LN(B11629)^1.084-5.381))</f>
        <v/>
      </c>
      <c r="G11629">
        <f>IF(F11629="","",IF(F11629&lt;0,10*F11629^2,0))</f>
        <v/>
      </c>
      <c r="H11629">
        <f>IF(F11629="","",IF(F11629&gt;0,10*F11629^2,0))</f>
        <v/>
      </c>
    </row>
    <row r="11630">
      <c r="A11630">
        <f>Input!A11630</f>
        <v/>
      </c>
      <c r="B11630">
        <f>IF(ISNUMBER(Input!B11630),IF(AND(Input!B11630&gt;=20,Input!B11630&lt;=700),Input!B11630,""),"")</f>
        <v/>
      </c>
      <c r="C11630">
        <f>IF(B11630="","",INT(A11630))</f>
        <v/>
      </c>
      <c r="D11630">
        <f>IF(B11630="","",HOUR(A11630))</f>
        <v/>
      </c>
      <c r="E11630">
        <f>IF(B11630="","",IF(INPUT!$I$1="","",IF(C11630&lt;(INT(INPUT!$I$1)-INPUT!$I$2),"Off Meds",IF(C11630&lt;=(INT(INPUT!$I$1)+INPUT!$I$2),"Washout","On Meds"))))</f>
        <v/>
      </c>
      <c r="F11630">
        <f>IF(B11630="","",1.509*(LN(B11630)^1.084-5.381))</f>
        <v/>
      </c>
      <c r="G11630">
        <f>IF(F11630="","",IF(F11630&lt;0,10*F11630^2,0))</f>
        <v/>
      </c>
      <c r="H11630">
        <f>IF(F11630="","",IF(F11630&gt;0,10*F11630^2,0))</f>
        <v/>
      </c>
    </row>
    <row r="11631">
      <c r="A11631">
        <f>Input!A11631</f>
        <v/>
      </c>
      <c r="B11631">
        <f>IF(ISNUMBER(Input!B11631),IF(AND(Input!B11631&gt;=20,Input!B11631&lt;=700),Input!B11631,""),"")</f>
        <v/>
      </c>
      <c r="C11631">
        <f>IF(B11631="","",INT(A11631))</f>
        <v/>
      </c>
      <c r="D11631">
        <f>IF(B11631="","",HOUR(A11631))</f>
        <v/>
      </c>
      <c r="E11631">
        <f>IF(B11631="","",IF(INPUT!$I$1="","",IF(C11631&lt;(INT(INPUT!$I$1)-INPUT!$I$2),"Off Meds",IF(C11631&lt;=(INT(INPUT!$I$1)+INPUT!$I$2),"Washout","On Meds"))))</f>
        <v/>
      </c>
      <c r="F11631">
        <f>IF(B11631="","",1.509*(LN(B11631)^1.084-5.381))</f>
        <v/>
      </c>
      <c r="G11631">
        <f>IF(F11631="","",IF(F11631&lt;0,10*F11631^2,0))</f>
        <v/>
      </c>
      <c r="H11631">
        <f>IF(F11631="","",IF(F11631&gt;0,10*F11631^2,0))</f>
        <v/>
      </c>
    </row>
    <row r="11632">
      <c r="A11632">
        <f>Input!A11632</f>
        <v/>
      </c>
      <c r="B11632">
        <f>IF(ISNUMBER(Input!B11632),IF(AND(Input!B11632&gt;=20,Input!B11632&lt;=700),Input!B11632,""),"")</f>
        <v/>
      </c>
      <c r="C11632">
        <f>IF(B11632="","",INT(A11632))</f>
        <v/>
      </c>
      <c r="D11632">
        <f>IF(B11632="","",HOUR(A11632))</f>
        <v/>
      </c>
      <c r="E11632">
        <f>IF(B11632="","",IF(INPUT!$I$1="","",IF(C11632&lt;(INT(INPUT!$I$1)-INPUT!$I$2),"Off Meds",IF(C11632&lt;=(INT(INPUT!$I$1)+INPUT!$I$2),"Washout","On Meds"))))</f>
        <v/>
      </c>
      <c r="F11632">
        <f>IF(B11632="","",1.509*(LN(B11632)^1.084-5.381))</f>
        <v/>
      </c>
      <c r="G11632">
        <f>IF(F11632="","",IF(F11632&lt;0,10*F11632^2,0))</f>
        <v/>
      </c>
      <c r="H11632">
        <f>IF(F11632="","",IF(F11632&gt;0,10*F11632^2,0))</f>
        <v/>
      </c>
    </row>
    <row r="11633">
      <c r="A11633">
        <f>Input!A11633</f>
        <v/>
      </c>
      <c r="B11633">
        <f>IF(ISNUMBER(Input!B11633),IF(AND(Input!B11633&gt;=20,Input!B11633&lt;=700),Input!B11633,""),"")</f>
        <v/>
      </c>
      <c r="C11633">
        <f>IF(B11633="","",INT(A11633))</f>
        <v/>
      </c>
      <c r="D11633">
        <f>IF(B11633="","",HOUR(A11633))</f>
        <v/>
      </c>
      <c r="E11633">
        <f>IF(B11633="","",IF(INPUT!$I$1="","",IF(C11633&lt;(INT(INPUT!$I$1)-INPUT!$I$2),"Off Meds",IF(C11633&lt;=(INT(INPUT!$I$1)+INPUT!$I$2),"Washout","On Meds"))))</f>
        <v/>
      </c>
      <c r="F11633">
        <f>IF(B11633="","",1.509*(LN(B11633)^1.084-5.381))</f>
        <v/>
      </c>
      <c r="G11633">
        <f>IF(F11633="","",IF(F11633&lt;0,10*F11633^2,0))</f>
        <v/>
      </c>
      <c r="H11633">
        <f>IF(F11633="","",IF(F11633&gt;0,10*F11633^2,0))</f>
        <v/>
      </c>
    </row>
    <row r="11634">
      <c r="A11634">
        <f>Input!A11634</f>
        <v/>
      </c>
      <c r="B11634">
        <f>IF(ISNUMBER(Input!B11634),IF(AND(Input!B11634&gt;=20,Input!B11634&lt;=700),Input!B11634,""),"")</f>
        <v/>
      </c>
      <c r="C11634">
        <f>IF(B11634="","",INT(A11634))</f>
        <v/>
      </c>
      <c r="D11634">
        <f>IF(B11634="","",HOUR(A11634))</f>
        <v/>
      </c>
      <c r="E11634">
        <f>IF(B11634="","",IF(INPUT!$I$1="","",IF(C11634&lt;(INT(INPUT!$I$1)-INPUT!$I$2),"Off Meds",IF(C11634&lt;=(INT(INPUT!$I$1)+INPUT!$I$2),"Washout","On Meds"))))</f>
        <v/>
      </c>
      <c r="F11634">
        <f>IF(B11634="","",1.509*(LN(B11634)^1.084-5.381))</f>
        <v/>
      </c>
      <c r="G11634">
        <f>IF(F11634="","",IF(F11634&lt;0,10*F11634^2,0))</f>
        <v/>
      </c>
      <c r="H11634">
        <f>IF(F11634="","",IF(F11634&gt;0,10*F11634^2,0))</f>
        <v/>
      </c>
    </row>
    <row r="11635">
      <c r="A11635">
        <f>Input!A11635</f>
        <v/>
      </c>
      <c r="B11635">
        <f>IF(ISNUMBER(Input!B11635),IF(AND(Input!B11635&gt;=20,Input!B11635&lt;=700),Input!B11635,""),"")</f>
        <v/>
      </c>
      <c r="C11635">
        <f>IF(B11635="","",INT(A11635))</f>
        <v/>
      </c>
      <c r="D11635">
        <f>IF(B11635="","",HOUR(A11635))</f>
        <v/>
      </c>
      <c r="E11635">
        <f>IF(B11635="","",IF(INPUT!$I$1="","",IF(C11635&lt;(INT(INPUT!$I$1)-INPUT!$I$2),"Off Meds",IF(C11635&lt;=(INT(INPUT!$I$1)+INPUT!$I$2),"Washout","On Meds"))))</f>
        <v/>
      </c>
      <c r="F11635">
        <f>IF(B11635="","",1.509*(LN(B11635)^1.084-5.381))</f>
        <v/>
      </c>
      <c r="G11635">
        <f>IF(F11635="","",IF(F11635&lt;0,10*F11635^2,0))</f>
        <v/>
      </c>
      <c r="H11635">
        <f>IF(F11635="","",IF(F11635&gt;0,10*F11635^2,0))</f>
        <v/>
      </c>
    </row>
    <row r="11636">
      <c r="A11636">
        <f>Input!A11636</f>
        <v/>
      </c>
      <c r="B11636">
        <f>IF(ISNUMBER(Input!B11636),IF(AND(Input!B11636&gt;=20,Input!B11636&lt;=700),Input!B11636,""),"")</f>
        <v/>
      </c>
      <c r="C11636">
        <f>IF(B11636="","",INT(A11636))</f>
        <v/>
      </c>
      <c r="D11636">
        <f>IF(B11636="","",HOUR(A11636))</f>
        <v/>
      </c>
      <c r="E11636">
        <f>IF(B11636="","",IF(INPUT!$I$1="","",IF(C11636&lt;(INT(INPUT!$I$1)-INPUT!$I$2),"Off Meds",IF(C11636&lt;=(INT(INPUT!$I$1)+INPUT!$I$2),"Washout","On Meds"))))</f>
        <v/>
      </c>
      <c r="F11636">
        <f>IF(B11636="","",1.509*(LN(B11636)^1.084-5.381))</f>
        <v/>
      </c>
      <c r="G11636">
        <f>IF(F11636="","",IF(F11636&lt;0,10*F11636^2,0))</f>
        <v/>
      </c>
      <c r="H11636">
        <f>IF(F11636="","",IF(F11636&gt;0,10*F11636^2,0))</f>
        <v/>
      </c>
    </row>
    <row r="11637">
      <c r="A11637">
        <f>Input!A11637</f>
        <v/>
      </c>
      <c r="B11637">
        <f>IF(ISNUMBER(Input!B11637),IF(AND(Input!B11637&gt;=20,Input!B11637&lt;=700),Input!B11637,""),"")</f>
        <v/>
      </c>
      <c r="C11637">
        <f>IF(B11637="","",INT(A11637))</f>
        <v/>
      </c>
      <c r="D11637">
        <f>IF(B11637="","",HOUR(A11637))</f>
        <v/>
      </c>
      <c r="E11637">
        <f>IF(B11637="","",IF(INPUT!$I$1="","",IF(C11637&lt;(INT(INPUT!$I$1)-INPUT!$I$2),"Off Meds",IF(C11637&lt;=(INT(INPUT!$I$1)+INPUT!$I$2),"Washout","On Meds"))))</f>
        <v/>
      </c>
      <c r="F11637">
        <f>IF(B11637="","",1.509*(LN(B11637)^1.084-5.381))</f>
        <v/>
      </c>
      <c r="G11637">
        <f>IF(F11637="","",IF(F11637&lt;0,10*F11637^2,0))</f>
        <v/>
      </c>
      <c r="H11637">
        <f>IF(F11637="","",IF(F11637&gt;0,10*F11637^2,0))</f>
        <v/>
      </c>
    </row>
    <row r="11638">
      <c r="A11638">
        <f>Input!A11638</f>
        <v/>
      </c>
      <c r="B11638">
        <f>IF(ISNUMBER(Input!B11638),IF(AND(Input!B11638&gt;=20,Input!B11638&lt;=700),Input!B11638,""),"")</f>
        <v/>
      </c>
      <c r="C11638">
        <f>IF(B11638="","",INT(A11638))</f>
        <v/>
      </c>
      <c r="D11638">
        <f>IF(B11638="","",HOUR(A11638))</f>
        <v/>
      </c>
      <c r="E11638">
        <f>IF(B11638="","",IF(INPUT!$I$1="","",IF(C11638&lt;(INT(INPUT!$I$1)-INPUT!$I$2),"Off Meds",IF(C11638&lt;=(INT(INPUT!$I$1)+INPUT!$I$2),"Washout","On Meds"))))</f>
        <v/>
      </c>
      <c r="F11638">
        <f>IF(B11638="","",1.509*(LN(B11638)^1.084-5.381))</f>
        <v/>
      </c>
      <c r="G11638">
        <f>IF(F11638="","",IF(F11638&lt;0,10*F11638^2,0))</f>
        <v/>
      </c>
      <c r="H11638">
        <f>IF(F11638="","",IF(F11638&gt;0,10*F11638^2,0))</f>
        <v/>
      </c>
    </row>
    <row r="11639">
      <c r="A11639">
        <f>Input!A11639</f>
        <v/>
      </c>
      <c r="B11639">
        <f>IF(ISNUMBER(Input!B11639),IF(AND(Input!B11639&gt;=20,Input!B11639&lt;=700),Input!B11639,""),"")</f>
        <v/>
      </c>
      <c r="C11639">
        <f>IF(B11639="","",INT(A11639))</f>
        <v/>
      </c>
      <c r="D11639">
        <f>IF(B11639="","",HOUR(A11639))</f>
        <v/>
      </c>
      <c r="E11639">
        <f>IF(B11639="","",IF(INPUT!$I$1="","",IF(C11639&lt;(INT(INPUT!$I$1)-INPUT!$I$2),"Off Meds",IF(C11639&lt;=(INT(INPUT!$I$1)+INPUT!$I$2),"Washout","On Meds"))))</f>
        <v/>
      </c>
      <c r="F11639">
        <f>IF(B11639="","",1.509*(LN(B11639)^1.084-5.381))</f>
        <v/>
      </c>
      <c r="G11639">
        <f>IF(F11639="","",IF(F11639&lt;0,10*F11639^2,0))</f>
        <v/>
      </c>
      <c r="H11639">
        <f>IF(F11639="","",IF(F11639&gt;0,10*F11639^2,0))</f>
        <v/>
      </c>
    </row>
    <row r="11640">
      <c r="A11640">
        <f>Input!A11640</f>
        <v/>
      </c>
      <c r="B11640">
        <f>IF(ISNUMBER(Input!B11640),IF(AND(Input!B11640&gt;=20,Input!B11640&lt;=700),Input!B11640,""),"")</f>
        <v/>
      </c>
      <c r="C11640">
        <f>IF(B11640="","",INT(A11640))</f>
        <v/>
      </c>
      <c r="D11640">
        <f>IF(B11640="","",HOUR(A11640))</f>
        <v/>
      </c>
      <c r="E11640">
        <f>IF(B11640="","",IF(INPUT!$I$1="","",IF(C11640&lt;(INT(INPUT!$I$1)-INPUT!$I$2),"Off Meds",IF(C11640&lt;=(INT(INPUT!$I$1)+INPUT!$I$2),"Washout","On Meds"))))</f>
        <v/>
      </c>
      <c r="F11640">
        <f>IF(B11640="","",1.509*(LN(B11640)^1.084-5.381))</f>
        <v/>
      </c>
      <c r="G11640">
        <f>IF(F11640="","",IF(F11640&lt;0,10*F11640^2,0))</f>
        <v/>
      </c>
      <c r="H11640">
        <f>IF(F11640="","",IF(F11640&gt;0,10*F11640^2,0))</f>
        <v/>
      </c>
    </row>
    <row r="11641">
      <c r="A11641">
        <f>Input!A11641</f>
        <v/>
      </c>
      <c r="B11641">
        <f>IF(ISNUMBER(Input!B11641),IF(AND(Input!B11641&gt;=20,Input!B11641&lt;=700),Input!B11641,""),"")</f>
        <v/>
      </c>
      <c r="C11641">
        <f>IF(B11641="","",INT(A11641))</f>
        <v/>
      </c>
      <c r="D11641">
        <f>IF(B11641="","",HOUR(A11641))</f>
        <v/>
      </c>
      <c r="E11641">
        <f>IF(B11641="","",IF(INPUT!$I$1="","",IF(C11641&lt;(INT(INPUT!$I$1)-INPUT!$I$2),"Off Meds",IF(C11641&lt;=(INT(INPUT!$I$1)+INPUT!$I$2),"Washout","On Meds"))))</f>
        <v/>
      </c>
      <c r="F11641">
        <f>IF(B11641="","",1.509*(LN(B11641)^1.084-5.381))</f>
        <v/>
      </c>
      <c r="G11641">
        <f>IF(F11641="","",IF(F11641&lt;0,10*F11641^2,0))</f>
        <v/>
      </c>
      <c r="H11641">
        <f>IF(F11641="","",IF(F11641&gt;0,10*F11641^2,0))</f>
        <v/>
      </c>
    </row>
    <row r="11642">
      <c r="A11642">
        <f>Input!A11642</f>
        <v/>
      </c>
      <c r="B11642">
        <f>IF(ISNUMBER(Input!B11642),IF(AND(Input!B11642&gt;=20,Input!B11642&lt;=700),Input!B11642,""),"")</f>
        <v/>
      </c>
      <c r="C11642">
        <f>IF(B11642="","",INT(A11642))</f>
        <v/>
      </c>
      <c r="D11642">
        <f>IF(B11642="","",HOUR(A11642))</f>
        <v/>
      </c>
      <c r="E11642">
        <f>IF(B11642="","",IF(INPUT!$I$1="","",IF(C11642&lt;(INT(INPUT!$I$1)-INPUT!$I$2),"Off Meds",IF(C11642&lt;=(INT(INPUT!$I$1)+INPUT!$I$2),"Washout","On Meds"))))</f>
        <v/>
      </c>
      <c r="F11642">
        <f>IF(B11642="","",1.509*(LN(B11642)^1.084-5.381))</f>
        <v/>
      </c>
      <c r="G11642">
        <f>IF(F11642="","",IF(F11642&lt;0,10*F11642^2,0))</f>
        <v/>
      </c>
      <c r="H11642">
        <f>IF(F11642="","",IF(F11642&gt;0,10*F11642^2,0))</f>
        <v/>
      </c>
    </row>
    <row r="11643">
      <c r="A11643">
        <f>Input!A11643</f>
        <v/>
      </c>
      <c r="B11643">
        <f>IF(ISNUMBER(Input!B11643),IF(AND(Input!B11643&gt;=20,Input!B11643&lt;=700),Input!B11643,""),"")</f>
        <v/>
      </c>
      <c r="C11643">
        <f>IF(B11643="","",INT(A11643))</f>
        <v/>
      </c>
      <c r="D11643">
        <f>IF(B11643="","",HOUR(A11643))</f>
        <v/>
      </c>
      <c r="E11643">
        <f>IF(B11643="","",IF(INPUT!$I$1="","",IF(C11643&lt;(INT(INPUT!$I$1)-INPUT!$I$2),"Off Meds",IF(C11643&lt;=(INT(INPUT!$I$1)+INPUT!$I$2),"Washout","On Meds"))))</f>
        <v/>
      </c>
      <c r="F11643">
        <f>IF(B11643="","",1.509*(LN(B11643)^1.084-5.381))</f>
        <v/>
      </c>
      <c r="G11643">
        <f>IF(F11643="","",IF(F11643&lt;0,10*F11643^2,0))</f>
        <v/>
      </c>
      <c r="H11643">
        <f>IF(F11643="","",IF(F11643&gt;0,10*F11643^2,0))</f>
        <v/>
      </c>
    </row>
    <row r="11644">
      <c r="A11644">
        <f>Input!A11644</f>
        <v/>
      </c>
      <c r="B11644">
        <f>IF(ISNUMBER(Input!B11644),IF(AND(Input!B11644&gt;=20,Input!B11644&lt;=700),Input!B11644,""),"")</f>
        <v/>
      </c>
      <c r="C11644">
        <f>IF(B11644="","",INT(A11644))</f>
        <v/>
      </c>
      <c r="D11644">
        <f>IF(B11644="","",HOUR(A11644))</f>
        <v/>
      </c>
      <c r="E11644">
        <f>IF(B11644="","",IF(INPUT!$I$1="","",IF(C11644&lt;(INT(INPUT!$I$1)-INPUT!$I$2),"Off Meds",IF(C11644&lt;=(INT(INPUT!$I$1)+INPUT!$I$2),"Washout","On Meds"))))</f>
        <v/>
      </c>
      <c r="F11644">
        <f>IF(B11644="","",1.509*(LN(B11644)^1.084-5.381))</f>
        <v/>
      </c>
      <c r="G11644">
        <f>IF(F11644="","",IF(F11644&lt;0,10*F11644^2,0))</f>
        <v/>
      </c>
      <c r="H11644">
        <f>IF(F11644="","",IF(F11644&gt;0,10*F11644^2,0))</f>
        <v/>
      </c>
    </row>
    <row r="11645">
      <c r="A11645">
        <f>Input!A11645</f>
        <v/>
      </c>
      <c r="B11645">
        <f>IF(ISNUMBER(Input!B11645),IF(AND(Input!B11645&gt;=20,Input!B11645&lt;=700),Input!B11645,""),"")</f>
        <v/>
      </c>
      <c r="C11645">
        <f>IF(B11645="","",INT(A11645))</f>
        <v/>
      </c>
      <c r="D11645">
        <f>IF(B11645="","",HOUR(A11645))</f>
        <v/>
      </c>
      <c r="E11645">
        <f>IF(B11645="","",IF(INPUT!$I$1="","",IF(C11645&lt;(INT(INPUT!$I$1)-INPUT!$I$2),"Off Meds",IF(C11645&lt;=(INT(INPUT!$I$1)+INPUT!$I$2),"Washout","On Meds"))))</f>
        <v/>
      </c>
      <c r="F11645">
        <f>IF(B11645="","",1.509*(LN(B11645)^1.084-5.381))</f>
        <v/>
      </c>
      <c r="G11645">
        <f>IF(F11645="","",IF(F11645&lt;0,10*F11645^2,0))</f>
        <v/>
      </c>
      <c r="H11645">
        <f>IF(F11645="","",IF(F11645&gt;0,10*F11645^2,0))</f>
        <v/>
      </c>
    </row>
    <row r="11646">
      <c r="A11646">
        <f>Input!A11646</f>
        <v/>
      </c>
      <c r="B11646">
        <f>IF(ISNUMBER(Input!B11646),IF(AND(Input!B11646&gt;=20,Input!B11646&lt;=700),Input!B11646,""),"")</f>
        <v/>
      </c>
      <c r="C11646">
        <f>IF(B11646="","",INT(A11646))</f>
        <v/>
      </c>
      <c r="D11646">
        <f>IF(B11646="","",HOUR(A11646))</f>
        <v/>
      </c>
      <c r="E11646">
        <f>IF(B11646="","",IF(INPUT!$I$1="","",IF(C11646&lt;(INT(INPUT!$I$1)-INPUT!$I$2),"Off Meds",IF(C11646&lt;=(INT(INPUT!$I$1)+INPUT!$I$2),"Washout","On Meds"))))</f>
        <v/>
      </c>
      <c r="F11646">
        <f>IF(B11646="","",1.509*(LN(B11646)^1.084-5.381))</f>
        <v/>
      </c>
      <c r="G11646">
        <f>IF(F11646="","",IF(F11646&lt;0,10*F11646^2,0))</f>
        <v/>
      </c>
      <c r="H11646">
        <f>IF(F11646="","",IF(F11646&gt;0,10*F11646^2,0))</f>
        <v/>
      </c>
    </row>
    <row r="11647">
      <c r="A11647">
        <f>Input!A11647</f>
        <v/>
      </c>
      <c r="B11647">
        <f>IF(ISNUMBER(Input!B11647),IF(AND(Input!B11647&gt;=20,Input!B11647&lt;=700),Input!B11647,""),"")</f>
        <v/>
      </c>
      <c r="C11647">
        <f>IF(B11647="","",INT(A11647))</f>
        <v/>
      </c>
      <c r="D11647">
        <f>IF(B11647="","",HOUR(A11647))</f>
        <v/>
      </c>
      <c r="E11647">
        <f>IF(B11647="","",IF(INPUT!$I$1="","",IF(C11647&lt;(INT(INPUT!$I$1)-INPUT!$I$2),"Off Meds",IF(C11647&lt;=(INT(INPUT!$I$1)+INPUT!$I$2),"Washout","On Meds"))))</f>
        <v/>
      </c>
      <c r="F11647">
        <f>IF(B11647="","",1.509*(LN(B11647)^1.084-5.381))</f>
        <v/>
      </c>
      <c r="G11647">
        <f>IF(F11647="","",IF(F11647&lt;0,10*F11647^2,0))</f>
        <v/>
      </c>
      <c r="H11647">
        <f>IF(F11647="","",IF(F11647&gt;0,10*F11647^2,0))</f>
        <v/>
      </c>
    </row>
    <row r="11648">
      <c r="A11648">
        <f>Input!A11648</f>
        <v/>
      </c>
      <c r="B11648">
        <f>IF(ISNUMBER(Input!B11648),IF(AND(Input!B11648&gt;=20,Input!B11648&lt;=700),Input!B11648,""),"")</f>
        <v/>
      </c>
      <c r="C11648">
        <f>IF(B11648="","",INT(A11648))</f>
        <v/>
      </c>
      <c r="D11648">
        <f>IF(B11648="","",HOUR(A11648))</f>
        <v/>
      </c>
      <c r="E11648">
        <f>IF(B11648="","",IF(INPUT!$I$1="","",IF(C11648&lt;(INT(INPUT!$I$1)-INPUT!$I$2),"Off Meds",IF(C11648&lt;=(INT(INPUT!$I$1)+INPUT!$I$2),"Washout","On Meds"))))</f>
        <v/>
      </c>
      <c r="F11648">
        <f>IF(B11648="","",1.509*(LN(B11648)^1.084-5.381))</f>
        <v/>
      </c>
      <c r="G11648">
        <f>IF(F11648="","",IF(F11648&lt;0,10*F11648^2,0))</f>
        <v/>
      </c>
      <c r="H11648">
        <f>IF(F11648="","",IF(F11648&gt;0,10*F11648^2,0))</f>
        <v/>
      </c>
    </row>
    <row r="11649">
      <c r="A11649">
        <f>Input!A11649</f>
        <v/>
      </c>
      <c r="B11649">
        <f>IF(ISNUMBER(Input!B11649),IF(AND(Input!B11649&gt;=20,Input!B11649&lt;=700),Input!B11649,""),"")</f>
        <v/>
      </c>
      <c r="C11649">
        <f>IF(B11649="","",INT(A11649))</f>
        <v/>
      </c>
      <c r="D11649">
        <f>IF(B11649="","",HOUR(A11649))</f>
        <v/>
      </c>
      <c r="E11649">
        <f>IF(B11649="","",IF(INPUT!$I$1="","",IF(C11649&lt;(INT(INPUT!$I$1)-INPUT!$I$2),"Off Meds",IF(C11649&lt;=(INT(INPUT!$I$1)+INPUT!$I$2),"Washout","On Meds"))))</f>
        <v/>
      </c>
      <c r="F11649">
        <f>IF(B11649="","",1.509*(LN(B11649)^1.084-5.381))</f>
        <v/>
      </c>
      <c r="G11649">
        <f>IF(F11649="","",IF(F11649&lt;0,10*F11649^2,0))</f>
        <v/>
      </c>
      <c r="H11649">
        <f>IF(F11649="","",IF(F11649&gt;0,10*F11649^2,0))</f>
        <v/>
      </c>
    </row>
    <row r="11650">
      <c r="A11650">
        <f>Input!A11650</f>
        <v/>
      </c>
      <c r="B11650">
        <f>IF(ISNUMBER(Input!B11650),IF(AND(Input!B11650&gt;=20,Input!B11650&lt;=700),Input!B11650,""),"")</f>
        <v/>
      </c>
      <c r="C11650">
        <f>IF(B11650="","",INT(A11650))</f>
        <v/>
      </c>
      <c r="D11650">
        <f>IF(B11650="","",HOUR(A11650))</f>
        <v/>
      </c>
      <c r="E11650">
        <f>IF(B11650="","",IF(INPUT!$I$1="","",IF(C11650&lt;(INT(INPUT!$I$1)-INPUT!$I$2),"Off Meds",IF(C11650&lt;=(INT(INPUT!$I$1)+INPUT!$I$2),"Washout","On Meds"))))</f>
        <v/>
      </c>
      <c r="F11650">
        <f>IF(B11650="","",1.509*(LN(B11650)^1.084-5.381))</f>
        <v/>
      </c>
      <c r="G11650">
        <f>IF(F11650="","",IF(F11650&lt;0,10*F11650^2,0))</f>
        <v/>
      </c>
      <c r="H11650">
        <f>IF(F11650="","",IF(F11650&gt;0,10*F11650^2,0))</f>
        <v/>
      </c>
    </row>
    <row r="11651">
      <c r="A11651">
        <f>Input!A11651</f>
        <v/>
      </c>
      <c r="B11651">
        <f>IF(ISNUMBER(Input!B11651),IF(AND(Input!B11651&gt;=20,Input!B11651&lt;=700),Input!B11651,""),"")</f>
        <v/>
      </c>
      <c r="C11651">
        <f>IF(B11651="","",INT(A11651))</f>
        <v/>
      </c>
      <c r="D11651">
        <f>IF(B11651="","",HOUR(A11651))</f>
        <v/>
      </c>
      <c r="E11651">
        <f>IF(B11651="","",IF(INPUT!$I$1="","",IF(C11651&lt;(INT(INPUT!$I$1)-INPUT!$I$2),"Off Meds",IF(C11651&lt;=(INT(INPUT!$I$1)+INPUT!$I$2),"Washout","On Meds"))))</f>
        <v/>
      </c>
      <c r="F11651">
        <f>IF(B11651="","",1.509*(LN(B11651)^1.084-5.381))</f>
        <v/>
      </c>
      <c r="G11651">
        <f>IF(F11651="","",IF(F11651&lt;0,10*F11651^2,0))</f>
        <v/>
      </c>
      <c r="H11651">
        <f>IF(F11651="","",IF(F11651&gt;0,10*F11651^2,0))</f>
        <v/>
      </c>
    </row>
    <row r="11652">
      <c r="A11652">
        <f>Input!A11652</f>
        <v/>
      </c>
      <c r="B11652">
        <f>IF(ISNUMBER(Input!B11652),IF(AND(Input!B11652&gt;=20,Input!B11652&lt;=700),Input!B11652,""),"")</f>
        <v/>
      </c>
      <c r="C11652">
        <f>IF(B11652="","",INT(A11652))</f>
        <v/>
      </c>
      <c r="D11652">
        <f>IF(B11652="","",HOUR(A11652))</f>
        <v/>
      </c>
      <c r="E11652">
        <f>IF(B11652="","",IF(INPUT!$I$1="","",IF(C11652&lt;(INT(INPUT!$I$1)-INPUT!$I$2),"Off Meds",IF(C11652&lt;=(INT(INPUT!$I$1)+INPUT!$I$2),"Washout","On Meds"))))</f>
        <v/>
      </c>
      <c r="F11652">
        <f>IF(B11652="","",1.509*(LN(B11652)^1.084-5.381))</f>
        <v/>
      </c>
      <c r="G11652">
        <f>IF(F11652="","",IF(F11652&lt;0,10*F11652^2,0))</f>
        <v/>
      </c>
      <c r="H11652">
        <f>IF(F11652="","",IF(F11652&gt;0,10*F11652^2,0))</f>
        <v/>
      </c>
    </row>
    <row r="11653">
      <c r="A11653">
        <f>Input!A11653</f>
        <v/>
      </c>
      <c r="B11653">
        <f>IF(ISNUMBER(Input!B11653),IF(AND(Input!B11653&gt;=20,Input!B11653&lt;=700),Input!B11653,""),"")</f>
        <v/>
      </c>
      <c r="C11653">
        <f>IF(B11653="","",INT(A11653))</f>
        <v/>
      </c>
      <c r="D11653">
        <f>IF(B11653="","",HOUR(A11653))</f>
        <v/>
      </c>
      <c r="E11653">
        <f>IF(B11653="","",IF(INPUT!$I$1="","",IF(C11653&lt;(INT(INPUT!$I$1)-INPUT!$I$2),"Off Meds",IF(C11653&lt;=(INT(INPUT!$I$1)+INPUT!$I$2),"Washout","On Meds"))))</f>
        <v/>
      </c>
      <c r="F11653">
        <f>IF(B11653="","",1.509*(LN(B11653)^1.084-5.381))</f>
        <v/>
      </c>
      <c r="G11653">
        <f>IF(F11653="","",IF(F11653&lt;0,10*F11653^2,0))</f>
        <v/>
      </c>
      <c r="H11653">
        <f>IF(F11653="","",IF(F11653&gt;0,10*F11653^2,0))</f>
        <v/>
      </c>
    </row>
    <row r="11654">
      <c r="A11654">
        <f>Input!A11654</f>
        <v/>
      </c>
      <c r="B11654">
        <f>IF(ISNUMBER(Input!B11654),IF(AND(Input!B11654&gt;=20,Input!B11654&lt;=700),Input!B11654,""),"")</f>
        <v/>
      </c>
      <c r="C11654">
        <f>IF(B11654="","",INT(A11654))</f>
        <v/>
      </c>
      <c r="D11654">
        <f>IF(B11654="","",HOUR(A11654))</f>
        <v/>
      </c>
      <c r="E11654">
        <f>IF(B11654="","",IF(INPUT!$I$1="","",IF(C11654&lt;(INT(INPUT!$I$1)-INPUT!$I$2),"Off Meds",IF(C11654&lt;=(INT(INPUT!$I$1)+INPUT!$I$2),"Washout","On Meds"))))</f>
        <v/>
      </c>
      <c r="F11654">
        <f>IF(B11654="","",1.509*(LN(B11654)^1.084-5.381))</f>
        <v/>
      </c>
      <c r="G11654">
        <f>IF(F11654="","",IF(F11654&lt;0,10*F11654^2,0))</f>
        <v/>
      </c>
      <c r="H11654">
        <f>IF(F11654="","",IF(F11654&gt;0,10*F11654^2,0))</f>
        <v/>
      </c>
    </row>
    <row r="11655">
      <c r="A11655">
        <f>Input!A11655</f>
        <v/>
      </c>
      <c r="B11655">
        <f>IF(ISNUMBER(Input!B11655),IF(AND(Input!B11655&gt;=20,Input!B11655&lt;=700),Input!B11655,""),"")</f>
        <v/>
      </c>
      <c r="C11655">
        <f>IF(B11655="","",INT(A11655))</f>
        <v/>
      </c>
      <c r="D11655">
        <f>IF(B11655="","",HOUR(A11655))</f>
        <v/>
      </c>
      <c r="E11655">
        <f>IF(B11655="","",IF(INPUT!$I$1="","",IF(C11655&lt;(INT(INPUT!$I$1)-INPUT!$I$2),"Off Meds",IF(C11655&lt;=(INT(INPUT!$I$1)+INPUT!$I$2),"Washout","On Meds"))))</f>
        <v/>
      </c>
      <c r="F11655">
        <f>IF(B11655="","",1.509*(LN(B11655)^1.084-5.381))</f>
        <v/>
      </c>
      <c r="G11655">
        <f>IF(F11655="","",IF(F11655&lt;0,10*F11655^2,0))</f>
        <v/>
      </c>
      <c r="H11655">
        <f>IF(F11655="","",IF(F11655&gt;0,10*F11655^2,0))</f>
        <v/>
      </c>
    </row>
    <row r="11656">
      <c r="A11656">
        <f>Input!A11656</f>
        <v/>
      </c>
      <c r="B11656">
        <f>IF(ISNUMBER(Input!B11656),IF(AND(Input!B11656&gt;=20,Input!B11656&lt;=700),Input!B11656,""),"")</f>
        <v/>
      </c>
      <c r="C11656">
        <f>IF(B11656="","",INT(A11656))</f>
        <v/>
      </c>
      <c r="D11656">
        <f>IF(B11656="","",HOUR(A11656))</f>
        <v/>
      </c>
      <c r="E11656">
        <f>IF(B11656="","",IF(INPUT!$I$1="","",IF(C11656&lt;(INT(INPUT!$I$1)-INPUT!$I$2),"Off Meds",IF(C11656&lt;=(INT(INPUT!$I$1)+INPUT!$I$2),"Washout","On Meds"))))</f>
        <v/>
      </c>
      <c r="F11656">
        <f>IF(B11656="","",1.509*(LN(B11656)^1.084-5.381))</f>
        <v/>
      </c>
      <c r="G11656">
        <f>IF(F11656="","",IF(F11656&lt;0,10*F11656^2,0))</f>
        <v/>
      </c>
      <c r="H11656">
        <f>IF(F11656="","",IF(F11656&gt;0,10*F11656^2,0))</f>
        <v/>
      </c>
    </row>
    <row r="11657">
      <c r="A11657">
        <f>Input!A11657</f>
        <v/>
      </c>
      <c r="B11657">
        <f>IF(ISNUMBER(Input!B11657),IF(AND(Input!B11657&gt;=20,Input!B11657&lt;=700),Input!B11657,""),"")</f>
        <v/>
      </c>
      <c r="C11657">
        <f>IF(B11657="","",INT(A11657))</f>
        <v/>
      </c>
      <c r="D11657">
        <f>IF(B11657="","",HOUR(A11657))</f>
        <v/>
      </c>
      <c r="E11657">
        <f>IF(B11657="","",IF(INPUT!$I$1="","",IF(C11657&lt;(INT(INPUT!$I$1)-INPUT!$I$2),"Off Meds",IF(C11657&lt;=(INT(INPUT!$I$1)+INPUT!$I$2),"Washout","On Meds"))))</f>
        <v/>
      </c>
      <c r="F11657">
        <f>IF(B11657="","",1.509*(LN(B11657)^1.084-5.381))</f>
        <v/>
      </c>
      <c r="G11657">
        <f>IF(F11657="","",IF(F11657&lt;0,10*F11657^2,0))</f>
        <v/>
      </c>
      <c r="H11657">
        <f>IF(F11657="","",IF(F11657&gt;0,10*F11657^2,0))</f>
        <v/>
      </c>
    </row>
    <row r="11658">
      <c r="A11658">
        <f>Input!A11658</f>
        <v/>
      </c>
      <c r="B11658">
        <f>IF(ISNUMBER(Input!B11658),IF(AND(Input!B11658&gt;=20,Input!B11658&lt;=700),Input!B11658,""),"")</f>
        <v/>
      </c>
      <c r="C11658">
        <f>IF(B11658="","",INT(A11658))</f>
        <v/>
      </c>
      <c r="D11658">
        <f>IF(B11658="","",HOUR(A11658))</f>
        <v/>
      </c>
      <c r="E11658">
        <f>IF(B11658="","",IF(INPUT!$I$1="","",IF(C11658&lt;(INT(INPUT!$I$1)-INPUT!$I$2),"Off Meds",IF(C11658&lt;=(INT(INPUT!$I$1)+INPUT!$I$2),"Washout","On Meds"))))</f>
        <v/>
      </c>
      <c r="F11658">
        <f>IF(B11658="","",1.509*(LN(B11658)^1.084-5.381))</f>
        <v/>
      </c>
      <c r="G11658">
        <f>IF(F11658="","",IF(F11658&lt;0,10*F11658^2,0))</f>
        <v/>
      </c>
      <c r="H11658">
        <f>IF(F11658="","",IF(F11658&gt;0,10*F11658^2,0))</f>
        <v/>
      </c>
    </row>
    <row r="11659">
      <c r="A11659">
        <f>Input!A11659</f>
        <v/>
      </c>
      <c r="B11659">
        <f>IF(ISNUMBER(Input!B11659),IF(AND(Input!B11659&gt;=20,Input!B11659&lt;=700),Input!B11659,""),"")</f>
        <v/>
      </c>
      <c r="C11659">
        <f>IF(B11659="","",INT(A11659))</f>
        <v/>
      </c>
      <c r="D11659">
        <f>IF(B11659="","",HOUR(A11659))</f>
        <v/>
      </c>
      <c r="E11659">
        <f>IF(B11659="","",IF(INPUT!$I$1="","",IF(C11659&lt;(INT(INPUT!$I$1)-INPUT!$I$2),"Off Meds",IF(C11659&lt;=(INT(INPUT!$I$1)+INPUT!$I$2),"Washout","On Meds"))))</f>
        <v/>
      </c>
      <c r="F11659">
        <f>IF(B11659="","",1.509*(LN(B11659)^1.084-5.381))</f>
        <v/>
      </c>
      <c r="G11659">
        <f>IF(F11659="","",IF(F11659&lt;0,10*F11659^2,0))</f>
        <v/>
      </c>
      <c r="H11659">
        <f>IF(F11659="","",IF(F11659&gt;0,10*F11659^2,0))</f>
        <v/>
      </c>
    </row>
    <row r="11660">
      <c r="A11660">
        <f>Input!A11660</f>
        <v/>
      </c>
      <c r="B11660">
        <f>IF(ISNUMBER(Input!B11660),IF(AND(Input!B11660&gt;=20,Input!B11660&lt;=700),Input!B11660,""),"")</f>
        <v/>
      </c>
      <c r="C11660">
        <f>IF(B11660="","",INT(A11660))</f>
        <v/>
      </c>
      <c r="D11660">
        <f>IF(B11660="","",HOUR(A11660))</f>
        <v/>
      </c>
      <c r="E11660">
        <f>IF(B11660="","",IF(INPUT!$I$1="","",IF(C11660&lt;(INT(INPUT!$I$1)-INPUT!$I$2),"Off Meds",IF(C11660&lt;=(INT(INPUT!$I$1)+INPUT!$I$2),"Washout","On Meds"))))</f>
        <v/>
      </c>
      <c r="F11660">
        <f>IF(B11660="","",1.509*(LN(B11660)^1.084-5.381))</f>
        <v/>
      </c>
      <c r="G11660">
        <f>IF(F11660="","",IF(F11660&lt;0,10*F11660^2,0))</f>
        <v/>
      </c>
      <c r="H11660">
        <f>IF(F11660="","",IF(F11660&gt;0,10*F11660^2,0))</f>
        <v/>
      </c>
    </row>
    <row r="11661">
      <c r="A11661">
        <f>Input!A11661</f>
        <v/>
      </c>
      <c r="B11661">
        <f>IF(ISNUMBER(Input!B11661),IF(AND(Input!B11661&gt;=20,Input!B11661&lt;=700),Input!B11661,""),"")</f>
        <v/>
      </c>
      <c r="C11661">
        <f>IF(B11661="","",INT(A11661))</f>
        <v/>
      </c>
      <c r="D11661">
        <f>IF(B11661="","",HOUR(A11661))</f>
        <v/>
      </c>
      <c r="E11661">
        <f>IF(B11661="","",IF(INPUT!$I$1="","",IF(C11661&lt;(INT(INPUT!$I$1)-INPUT!$I$2),"Off Meds",IF(C11661&lt;=(INT(INPUT!$I$1)+INPUT!$I$2),"Washout","On Meds"))))</f>
        <v/>
      </c>
      <c r="F11661">
        <f>IF(B11661="","",1.509*(LN(B11661)^1.084-5.381))</f>
        <v/>
      </c>
      <c r="G11661">
        <f>IF(F11661="","",IF(F11661&lt;0,10*F11661^2,0))</f>
        <v/>
      </c>
      <c r="H11661">
        <f>IF(F11661="","",IF(F11661&gt;0,10*F11661^2,0))</f>
        <v/>
      </c>
    </row>
    <row r="11662">
      <c r="A11662">
        <f>Input!A11662</f>
        <v/>
      </c>
      <c r="B11662">
        <f>IF(ISNUMBER(Input!B11662),IF(AND(Input!B11662&gt;=20,Input!B11662&lt;=700),Input!B11662,""),"")</f>
        <v/>
      </c>
      <c r="C11662">
        <f>IF(B11662="","",INT(A11662))</f>
        <v/>
      </c>
      <c r="D11662">
        <f>IF(B11662="","",HOUR(A11662))</f>
        <v/>
      </c>
      <c r="E11662">
        <f>IF(B11662="","",IF(INPUT!$I$1="","",IF(C11662&lt;(INT(INPUT!$I$1)-INPUT!$I$2),"Off Meds",IF(C11662&lt;=(INT(INPUT!$I$1)+INPUT!$I$2),"Washout","On Meds"))))</f>
        <v/>
      </c>
      <c r="F11662">
        <f>IF(B11662="","",1.509*(LN(B11662)^1.084-5.381))</f>
        <v/>
      </c>
      <c r="G11662">
        <f>IF(F11662="","",IF(F11662&lt;0,10*F11662^2,0))</f>
        <v/>
      </c>
      <c r="H11662">
        <f>IF(F11662="","",IF(F11662&gt;0,10*F11662^2,0))</f>
        <v/>
      </c>
    </row>
    <row r="11663">
      <c r="A11663">
        <f>Input!A11663</f>
        <v/>
      </c>
      <c r="B11663">
        <f>IF(ISNUMBER(Input!B11663),IF(AND(Input!B11663&gt;=20,Input!B11663&lt;=700),Input!B11663,""),"")</f>
        <v/>
      </c>
      <c r="C11663">
        <f>IF(B11663="","",INT(A11663))</f>
        <v/>
      </c>
      <c r="D11663">
        <f>IF(B11663="","",HOUR(A11663))</f>
        <v/>
      </c>
      <c r="E11663">
        <f>IF(B11663="","",IF(INPUT!$I$1="","",IF(C11663&lt;(INT(INPUT!$I$1)-INPUT!$I$2),"Off Meds",IF(C11663&lt;=(INT(INPUT!$I$1)+INPUT!$I$2),"Washout","On Meds"))))</f>
        <v/>
      </c>
      <c r="F11663">
        <f>IF(B11663="","",1.509*(LN(B11663)^1.084-5.381))</f>
        <v/>
      </c>
      <c r="G11663">
        <f>IF(F11663="","",IF(F11663&lt;0,10*F11663^2,0))</f>
        <v/>
      </c>
      <c r="H11663">
        <f>IF(F11663="","",IF(F11663&gt;0,10*F11663^2,0))</f>
        <v/>
      </c>
    </row>
    <row r="11664">
      <c r="A11664">
        <f>Input!A11664</f>
        <v/>
      </c>
      <c r="B11664">
        <f>IF(ISNUMBER(Input!B11664),IF(AND(Input!B11664&gt;=20,Input!B11664&lt;=700),Input!B11664,""),"")</f>
        <v/>
      </c>
      <c r="C11664">
        <f>IF(B11664="","",INT(A11664))</f>
        <v/>
      </c>
      <c r="D11664">
        <f>IF(B11664="","",HOUR(A11664))</f>
        <v/>
      </c>
      <c r="E11664">
        <f>IF(B11664="","",IF(INPUT!$I$1="","",IF(C11664&lt;(INT(INPUT!$I$1)-INPUT!$I$2),"Off Meds",IF(C11664&lt;=(INT(INPUT!$I$1)+INPUT!$I$2),"Washout","On Meds"))))</f>
        <v/>
      </c>
      <c r="F11664">
        <f>IF(B11664="","",1.509*(LN(B11664)^1.084-5.381))</f>
        <v/>
      </c>
      <c r="G11664">
        <f>IF(F11664="","",IF(F11664&lt;0,10*F11664^2,0))</f>
        <v/>
      </c>
      <c r="H11664">
        <f>IF(F11664="","",IF(F11664&gt;0,10*F11664^2,0))</f>
        <v/>
      </c>
    </row>
    <row r="11665">
      <c r="A11665">
        <f>Input!A11665</f>
        <v/>
      </c>
      <c r="B11665">
        <f>IF(ISNUMBER(Input!B11665),IF(AND(Input!B11665&gt;=20,Input!B11665&lt;=700),Input!B11665,""),"")</f>
        <v/>
      </c>
      <c r="C11665">
        <f>IF(B11665="","",INT(A11665))</f>
        <v/>
      </c>
      <c r="D11665">
        <f>IF(B11665="","",HOUR(A11665))</f>
        <v/>
      </c>
      <c r="E11665">
        <f>IF(B11665="","",IF(INPUT!$I$1="","",IF(C11665&lt;(INT(INPUT!$I$1)-INPUT!$I$2),"Off Meds",IF(C11665&lt;=(INT(INPUT!$I$1)+INPUT!$I$2),"Washout","On Meds"))))</f>
        <v/>
      </c>
      <c r="F11665">
        <f>IF(B11665="","",1.509*(LN(B11665)^1.084-5.381))</f>
        <v/>
      </c>
      <c r="G11665">
        <f>IF(F11665="","",IF(F11665&lt;0,10*F11665^2,0))</f>
        <v/>
      </c>
      <c r="H11665">
        <f>IF(F11665="","",IF(F11665&gt;0,10*F11665^2,0))</f>
        <v/>
      </c>
    </row>
    <row r="11666">
      <c r="A11666">
        <f>Input!A11666</f>
        <v/>
      </c>
      <c r="B11666">
        <f>IF(ISNUMBER(Input!B11666),IF(AND(Input!B11666&gt;=20,Input!B11666&lt;=700),Input!B11666,""),"")</f>
        <v/>
      </c>
      <c r="C11666">
        <f>IF(B11666="","",INT(A11666))</f>
        <v/>
      </c>
      <c r="D11666">
        <f>IF(B11666="","",HOUR(A11666))</f>
        <v/>
      </c>
      <c r="E11666">
        <f>IF(B11666="","",IF(INPUT!$I$1="","",IF(C11666&lt;(INT(INPUT!$I$1)-INPUT!$I$2),"Off Meds",IF(C11666&lt;=(INT(INPUT!$I$1)+INPUT!$I$2),"Washout","On Meds"))))</f>
        <v/>
      </c>
      <c r="F11666">
        <f>IF(B11666="","",1.509*(LN(B11666)^1.084-5.381))</f>
        <v/>
      </c>
      <c r="G11666">
        <f>IF(F11666="","",IF(F11666&lt;0,10*F11666^2,0))</f>
        <v/>
      </c>
      <c r="H11666">
        <f>IF(F11666="","",IF(F11666&gt;0,10*F11666^2,0))</f>
        <v/>
      </c>
    </row>
    <row r="11667">
      <c r="A11667">
        <f>Input!A11667</f>
        <v/>
      </c>
      <c r="B11667">
        <f>IF(ISNUMBER(Input!B11667),IF(AND(Input!B11667&gt;=20,Input!B11667&lt;=700),Input!B11667,""),"")</f>
        <v/>
      </c>
      <c r="C11667">
        <f>IF(B11667="","",INT(A11667))</f>
        <v/>
      </c>
      <c r="D11667">
        <f>IF(B11667="","",HOUR(A11667))</f>
        <v/>
      </c>
      <c r="E11667">
        <f>IF(B11667="","",IF(INPUT!$I$1="","",IF(C11667&lt;(INT(INPUT!$I$1)-INPUT!$I$2),"Off Meds",IF(C11667&lt;=(INT(INPUT!$I$1)+INPUT!$I$2),"Washout","On Meds"))))</f>
        <v/>
      </c>
      <c r="F11667">
        <f>IF(B11667="","",1.509*(LN(B11667)^1.084-5.381))</f>
        <v/>
      </c>
      <c r="G11667">
        <f>IF(F11667="","",IF(F11667&lt;0,10*F11667^2,0))</f>
        <v/>
      </c>
      <c r="H11667">
        <f>IF(F11667="","",IF(F11667&gt;0,10*F11667^2,0))</f>
        <v/>
      </c>
    </row>
    <row r="11668">
      <c r="A11668">
        <f>Input!A11668</f>
        <v/>
      </c>
      <c r="B11668">
        <f>IF(ISNUMBER(Input!B11668),IF(AND(Input!B11668&gt;=20,Input!B11668&lt;=700),Input!B11668,""),"")</f>
        <v/>
      </c>
      <c r="C11668">
        <f>IF(B11668="","",INT(A11668))</f>
        <v/>
      </c>
      <c r="D11668">
        <f>IF(B11668="","",HOUR(A11668))</f>
        <v/>
      </c>
      <c r="E11668">
        <f>IF(B11668="","",IF(INPUT!$I$1="","",IF(C11668&lt;(INT(INPUT!$I$1)-INPUT!$I$2),"Off Meds",IF(C11668&lt;=(INT(INPUT!$I$1)+INPUT!$I$2),"Washout","On Meds"))))</f>
        <v/>
      </c>
      <c r="F11668">
        <f>IF(B11668="","",1.509*(LN(B11668)^1.084-5.381))</f>
        <v/>
      </c>
      <c r="G11668">
        <f>IF(F11668="","",IF(F11668&lt;0,10*F11668^2,0))</f>
        <v/>
      </c>
      <c r="H11668">
        <f>IF(F11668="","",IF(F11668&gt;0,10*F11668^2,0))</f>
        <v/>
      </c>
    </row>
    <row r="11669">
      <c r="A11669">
        <f>Input!A11669</f>
        <v/>
      </c>
      <c r="B11669">
        <f>IF(ISNUMBER(Input!B11669),IF(AND(Input!B11669&gt;=20,Input!B11669&lt;=700),Input!B11669,""),"")</f>
        <v/>
      </c>
      <c r="C11669">
        <f>IF(B11669="","",INT(A11669))</f>
        <v/>
      </c>
      <c r="D11669">
        <f>IF(B11669="","",HOUR(A11669))</f>
        <v/>
      </c>
      <c r="E11669">
        <f>IF(B11669="","",IF(INPUT!$I$1="","",IF(C11669&lt;(INT(INPUT!$I$1)-INPUT!$I$2),"Off Meds",IF(C11669&lt;=(INT(INPUT!$I$1)+INPUT!$I$2),"Washout","On Meds"))))</f>
        <v/>
      </c>
      <c r="F11669">
        <f>IF(B11669="","",1.509*(LN(B11669)^1.084-5.381))</f>
        <v/>
      </c>
      <c r="G11669">
        <f>IF(F11669="","",IF(F11669&lt;0,10*F11669^2,0))</f>
        <v/>
      </c>
      <c r="H11669">
        <f>IF(F11669="","",IF(F11669&gt;0,10*F11669^2,0))</f>
        <v/>
      </c>
    </row>
    <row r="11670">
      <c r="A11670">
        <f>Input!A11670</f>
        <v/>
      </c>
      <c r="B11670">
        <f>IF(ISNUMBER(Input!B11670),IF(AND(Input!B11670&gt;=20,Input!B11670&lt;=700),Input!B11670,""),"")</f>
        <v/>
      </c>
      <c r="C11670">
        <f>IF(B11670="","",INT(A11670))</f>
        <v/>
      </c>
      <c r="D11670">
        <f>IF(B11670="","",HOUR(A11670))</f>
        <v/>
      </c>
      <c r="E11670">
        <f>IF(B11670="","",IF(INPUT!$I$1="","",IF(C11670&lt;(INT(INPUT!$I$1)-INPUT!$I$2),"Off Meds",IF(C11670&lt;=(INT(INPUT!$I$1)+INPUT!$I$2),"Washout","On Meds"))))</f>
        <v/>
      </c>
      <c r="F11670">
        <f>IF(B11670="","",1.509*(LN(B11670)^1.084-5.381))</f>
        <v/>
      </c>
      <c r="G11670">
        <f>IF(F11670="","",IF(F11670&lt;0,10*F11670^2,0))</f>
        <v/>
      </c>
      <c r="H11670">
        <f>IF(F11670="","",IF(F11670&gt;0,10*F11670^2,0))</f>
        <v/>
      </c>
    </row>
    <row r="11671">
      <c r="A11671">
        <f>Input!A11671</f>
        <v/>
      </c>
      <c r="B11671">
        <f>IF(ISNUMBER(Input!B11671),IF(AND(Input!B11671&gt;=20,Input!B11671&lt;=700),Input!B11671,""),"")</f>
        <v/>
      </c>
      <c r="C11671">
        <f>IF(B11671="","",INT(A11671))</f>
        <v/>
      </c>
      <c r="D11671">
        <f>IF(B11671="","",HOUR(A11671))</f>
        <v/>
      </c>
      <c r="E11671">
        <f>IF(B11671="","",IF(INPUT!$I$1="","",IF(C11671&lt;(INT(INPUT!$I$1)-INPUT!$I$2),"Off Meds",IF(C11671&lt;=(INT(INPUT!$I$1)+INPUT!$I$2),"Washout","On Meds"))))</f>
        <v/>
      </c>
      <c r="F11671">
        <f>IF(B11671="","",1.509*(LN(B11671)^1.084-5.381))</f>
        <v/>
      </c>
      <c r="G11671">
        <f>IF(F11671="","",IF(F11671&lt;0,10*F11671^2,0))</f>
        <v/>
      </c>
      <c r="H11671">
        <f>IF(F11671="","",IF(F11671&gt;0,10*F11671^2,0))</f>
        <v/>
      </c>
    </row>
    <row r="11672">
      <c r="A11672">
        <f>Input!A11672</f>
        <v/>
      </c>
      <c r="B11672">
        <f>IF(ISNUMBER(Input!B11672),IF(AND(Input!B11672&gt;=20,Input!B11672&lt;=700),Input!B11672,""),"")</f>
        <v/>
      </c>
      <c r="C11672">
        <f>IF(B11672="","",INT(A11672))</f>
        <v/>
      </c>
      <c r="D11672">
        <f>IF(B11672="","",HOUR(A11672))</f>
        <v/>
      </c>
      <c r="E11672">
        <f>IF(B11672="","",IF(INPUT!$I$1="","",IF(C11672&lt;(INT(INPUT!$I$1)-INPUT!$I$2),"Off Meds",IF(C11672&lt;=(INT(INPUT!$I$1)+INPUT!$I$2),"Washout","On Meds"))))</f>
        <v/>
      </c>
      <c r="F11672">
        <f>IF(B11672="","",1.509*(LN(B11672)^1.084-5.381))</f>
        <v/>
      </c>
      <c r="G11672">
        <f>IF(F11672="","",IF(F11672&lt;0,10*F11672^2,0))</f>
        <v/>
      </c>
      <c r="H11672">
        <f>IF(F11672="","",IF(F11672&gt;0,10*F11672^2,0))</f>
        <v/>
      </c>
    </row>
    <row r="11673">
      <c r="A11673">
        <f>Input!A11673</f>
        <v/>
      </c>
      <c r="B11673">
        <f>IF(ISNUMBER(Input!B11673),IF(AND(Input!B11673&gt;=20,Input!B11673&lt;=700),Input!B11673,""),"")</f>
        <v/>
      </c>
      <c r="C11673">
        <f>IF(B11673="","",INT(A11673))</f>
        <v/>
      </c>
      <c r="D11673">
        <f>IF(B11673="","",HOUR(A11673))</f>
        <v/>
      </c>
      <c r="E11673">
        <f>IF(B11673="","",IF(INPUT!$I$1="","",IF(C11673&lt;(INT(INPUT!$I$1)-INPUT!$I$2),"Off Meds",IF(C11673&lt;=(INT(INPUT!$I$1)+INPUT!$I$2),"Washout","On Meds"))))</f>
        <v/>
      </c>
      <c r="F11673">
        <f>IF(B11673="","",1.509*(LN(B11673)^1.084-5.381))</f>
        <v/>
      </c>
      <c r="G11673">
        <f>IF(F11673="","",IF(F11673&lt;0,10*F11673^2,0))</f>
        <v/>
      </c>
      <c r="H11673">
        <f>IF(F11673="","",IF(F11673&gt;0,10*F11673^2,0))</f>
        <v/>
      </c>
    </row>
    <row r="11674">
      <c r="A11674">
        <f>Input!A11674</f>
        <v/>
      </c>
      <c r="B11674">
        <f>IF(ISNUMBER(Input!B11674),IF(AND(Input!B11674&gt;=20,Input!B11674&lt;=700),Input!B11674,""),"")</f>
        <v/>
      </c>
      <c r="C11674">
        <f>IF(B11674="","",INT(A11674))</f>
        <v/>
      </c>
      <c r="D11674">
        <f>IF(B11674="","",HOUR(A11674))</f>
        <v/>
      </c>
      <c r="E11674">
        <f>IF(B11674="","",IF(INPUT!$I$1="","",IF(C11674&lt;(INT(INPUT!$I$1)-INPUT!$I$2),"Off Meds",IF(C11674&lt;=(INT(INPUT!$I$1)+INPUT!$I$2),"Washout","On Meds"))))</f>
        <v/>
      </c>
      <c r="F11674">
        <f>IF(B11674="","",1.509*(LN(B11674)^1.084-5.381))</f>
        <v/>
      </c>
      <c r="G11674">
        <f>IF(F11674="","",IF(F11674&lt;0,10*F11674^2,0))</f>
        <v/>
      </c>
      <c r="H11674">
        <f>IF(F11674="","",IF(F11674&gt;0,10*F11674^2,0))</f>
        <v/>
      </c>
    </row>
    <row r="11675">
      <c r="A11675">
        <f>Input!A11675</f>
        <v/>
      </c>
      <c r="B11675">
        <f>IF(ISNUMBER(Input!B11675),IF(AND(Input!B11675&gt;=20,Input!B11675&lt;=700),Input!B11675,""),"")</f>
        <v/>
      </c>
      <c r="C11675">
        <f>IF(B11675="","",INT(A11675))</f>
        <v/>
      </c>
      <c r="D11675">
        <f>IF(B11675="","",HOUR(A11675))</f>
        <v/>
      </c>
      <c r="E11675">
        <f>IF(B11675="","",IF(INPUT!$I$1="","",IF(C11675&lt;(INT(INPUT!$I$1)-INPUT!$I$2),"Off Meds",IF(C11675&lt;=(INT(INPUT!$I$1)+INPUT!$I$2),"Washout","On Meds"))))</f>
        <v/>
      </c>
      <c r="F11675">
        <f>IF(B11675="","",1.509*(LN(B11675)^1.084-5.381))</f>
        <v/>
      </c>
      <c r="G11675">
        <f>IF(F11675="","",IF(F11675&lt;0,10*F11675^2,0))</f>
        <v/>
      </c>
      <c r="H11675">
        <f>IF(F11675="","",IF(F11675&gt;0,10*F11675^2,0))</f>
        <v/>
      </c>
    </row>
    <row r="11676">
      <c r="A11676">
        <f>Input!A11676</f>
        <v/>
      </c>
      <c r="B11676">
        <f>IF(ISNUMBER(Input!B11676),IF(AND(Input!B11676&gt;=20,Input!B11676&lt;=700),Input!B11676,""),"")</f>
        <v/>
      </c>
      <c r="C11676">
        <f>IF(B11676="","",INT(A11676))</f>
        <v/>
      </c>
      <c r="D11676">
        <f>IF(B11676="","",HOUR(A11676))</f>
        <v/>
      </c>
      <c r="E11676">
        <f>IF(B11676="","",IF(INPUT!$I$1="","",IF(C11676&lt;(INT(INPUT!$I$1)-INPUT!$I$2),"Off Meds",IF(C11676&lt;=(INT(INPUT!$I$1)+INPUT!$I$2),"Washout","On Meds"))))</f>
        <v/>
      </c>
      <c r="F11676">
        <f>IF(B11676="","",1.509*(LN(B11676)^1.084-5.381))</f>
        <v/>
      </c>
      <c r="G11676">
        <f>IF(F11676="","",IF(F11676&lt;0,10*F11676^2,0))</f>
        <v/>
      </c>
      <c r="H11676">
        <f>IF(F11676="","",IF(F11676&gt;0,10*F11676^2,0))</f>
        <v/>
      </c>
    </row>
    <row r="11677">
      <c r="A11677">
        <f>Input!A11677</f>
        <v/>
      </c>
      <c r="B11677">
        <f>IF(ISNUMBER(Input!B11677),IF(AND(Input!B11677&gt;=20,Input!B11677&lt;=700),Input!B11677,""),"")</f>
        <v/>
      </c>
      <c r="C11677">
        <f>IF(B11677="","",INT(A11677))</f>
        <v/>
      </c>
      <c r="D11677">
        <f>IF(B11677="","",HOUR(A11677))</f>
        <v/>
      </c>
      <c r="E11677">
        <f>IF(B11677="","",IF(INPUT!$I$1="","",IF(C11677&lt;(INT(INPUT!$I$1)-INPUT!$I$2),"Off Meds",IF(C11677&lt;=(INT(INPUT!$I$1)+INPUT!$I$2),"Washout","On Meds"))))</f>
        <v/>
      </c>
      <c r="F11677">
        <f>IF(B11677="","",1.509*(LN(B11677)^1.084-5.381))</f>
        <v/>
      </c>
      <c r="G11677">
        <f>IF(F11677="","",IF(F11677&lt;0,10*F11677^2,0))</f>
        <v/>
      </c>
      <c r="H11677">
        <f>IF(F11677="","",IF(F11677&gt;0,10*F11677^2,0))</f>
        <v/>
      </c>
    </row>
    <row r="11678">
      <c r="A11678">
        <f>Input!A11678</f>
        <v/>
      </c>
      <c r="B11678">
        <f>IF(ISNUMBER(Input!B11678),IF(AND(Input!B11678&gt;=20,Input!B11678&lt;=700),Input!B11678,""),"")</f>
        <v/>
      </c>
      <c r="C11678">
        <f>IF(B11678="","",INT(A11678))</f>
        <v/>
      </c>
      <c r="D11678">
        <f>IF(B11678="","",HOUR(A11678))</f>
        <v/>
      </c>
      <c r="E11678">
        <f>IF(B11678="","",IF(INPUT!$I$1="","",IF(C11678&lt;(INT(INPUT!$I$1)-INPUT!$I$2),"Off Meds",IF(C11678&lt;=(INT(INPUT!$I$1)+INPUT!$I$2),"Washout","On Meds"))))</f>
        <v/>
      </c>
      <c r="F11678">
        <f>IF(B11678="","",1.509*(LN(B11678)^1.084-5.381))</f>
        <v/>
      </c>
      <c r="G11678">
        <f>IF(F11678="","",IF(F11678&lt;0,10*F11678^2,0))</f>
        <v/>
      </c>
      <c r="H11678">
        <f>IF(F11678="","",IF(F11678&gt;0,10*F11678^2,0))</f>
        <v/>
      </c>
    </row>
    <row r="11679">
      <c r="A11679">
        <f>Input!A11679</f>
        <v/>
      </c>
      <c r="B11679">
        <f>IF(ISNUMBER(Input!B11679),IF(AND(Input!B11679&gt;=20,Input!B11679&lt;=700),Input!B11679,""),"")</f>
        <v/>
      </c>
      <c r="C11679">
        <f>IF(B11679="","",INT(A11679))</f>
        <v/>
      </c>
      <c r="D11679">
        <f>IF(B11679="","",HOUR(A11679))</f>
        <v/>
      </c>
      <c r="E11679">
        <f>IF(B11679="","",IF(INPUT!$I$1="","",IF(C11679&lt;(INT(INPUT!$I$1)-INPUT!$I$2),"Off Meds",IF(C11679&lt;=(INT(INPUT!$I$1)+INPUT!$I$2),"Washout","On Meds"))))</f>
        <v/>
      </c>
      <c r="F11679">
        <f>IF(B11679="","",1.509*(LN(B11679)^1.084-5.381))</f>
        <v/>
      </c>
      <c r="G11679">
        <f>IF(F11679="","",IF(F11679&lt;0,10*F11679^2,0))</f>
        <v/>
      </c>
      <c r="H11679">
        <f>IF(F11679="","",IF(F11679&gt;0,10*F11679^2,0))</f>
        <v/>
      </c>
    </row>
    <row r="11680">
      <c r="A11680">
        <f>Input!A11680</f>
        <v/>
      </c>
      <c r="B11680">
        <f>IF(ISNUMBER(Input!B11680),IF(AND(Input!B11680&gt;=20,Input!B11680&lt;=700),Input!B11680,""),"")</f>
        <v/>
      </c>
      <c r="C11680">
        <f>IF(B11680="","",INT(A11680))</f>
        <v/>
      </c>
      <c r="D11680">
        <f>IF(B11680="","",HOUR(A11680))</f>
        <v/>
      </c>
      <c r="E11680">
        <f>IF(B11680="","",IF(INPUT!$I$1="","",IF(C11680&lt;(INT(INPUT!$I$1)-INPUT!$I$2),"Off Meds",IF(C11680&lt;=(INT(INPUT!$I$1)+INPUT!$I$2),"Washout","On Meds"))))</f>
        <v/>
      </c>
      <c r="F11680">
        <f>IF(B11680="","",1.509*(LN(B11680)^1.084-5.381))</f>
        <v/>
      </c>
      <c r="G11680">
        <f>IF(F11680="","",IF(F11680&lt;0,10*F11680^2,0))</f>
        <v/>
      </c>
      <c r="H11680">
        <f>IF(F11680="","",IF(F11680&gt;0,10*F11680^2,0))</f>
        <v/>
      </c>
    </row>
    <row r="11681">
      <c r="A11681">
        <f>Input!A11681</f>
        <v/>
      </c>
      <c r="B11681">
        <f>IF(ISNUMBER(Input!B11681),IF(AND(Input!B11681&gt;=20,Input!B11681&lt;=700),Input!B11681,""),"")</f>
        <v/>
      </c>
      <c r="C11681">
        <f>IF(B11681="","",INT(A11681))</f>
        <v/>
      </c>
      <c r="D11681">
        <f>IF(B11681="","",HOUR(A11681))</f>
        <v/>
      </c>
      <c r="E11681">
        <f>IF(B11681="","",IF(INPUT!$I$1="","",IF(C11681&lt;(INT(INPUT!$I$1)-INPUT!$I$2),"Off Meds",IF(C11681&lt;=(INT(INPUT!$I$1)+INPUT!$I$2),"Washout","On Meds"))))</f>
        <v/>
      </c>
      <c r="F11681">
        <f>IF(B11681="","",1.509*(LN(B11681)^1.084-5.381))</f>
        <v/>
      </c>
      <c r="G11681">
        <f>IF(F11681="","",IF(F11681&lt;0,10*F11681^2,0))</f>
        <v/>
      </c>
      <c r="H11681">
        <f>IF(F11681="","",IF(F11681&gt;0,10*F11681^2,0))</f>
        <v/>
      </c>
    </row>
    <row r="11682">
      <c r="A11682">
        <f>Input!A11682</f>
        <v/>
      </c>
      <c r="B11682">
        <f>IF(ISNUMBER(Input!B11682),IF(AND(Input!B11682&gt;=20,Input!B11682&lt;=700),Input!B11682,""),"")</f>
        <v/>
      </c>
      <c r="C11682">
        <f>IF(B11682="","",INT(A11682))</f>
        <v/>
      </c>
      <c r="D11682">
        <f>IF(B11682="","",HOUR(A11682))</f>
        <v/>
      </c>
      <c r="E11682">
        <f>IF(B11682="","",IF(INPUT!$I$1="","",IF(C11682&lt;(INT(INPUT!$I$1)-INPUT!$I$2),"Off Meds",IF(C11682&lt;=(INT(INPUT!$I$1)+INPUT!$I$2),"Washout","On Meds"))))</f>
        <v/>
      </c>
      <c r="F11682">
        <f>IF(B11682="","",1.509*(LN(B11682)^1.084-5.381))</f>
        <v/>
      </c>
      <c r="G11682">
        <f>IF(F11682="","",IF(F11682&lt;0,10*F11682^2,0))</f>
        <v/>
      </c>
      <c r="H11682">
        <f>IF(F11682="","",IF(F11682&gt;0,10*F11682^2,0))</f>
        <v/>
      </c>
    </row>
    <row r="11683">
      <c r="A11683">
        <f>Input!A11683</f>
        <v/>
      </c>
      <c r="B11683">
        <f>IF(ISNUMBER(Input!B11683),IF(AND(Input!B11683&gt;=20,Input!B11683&lt;=700),Input!B11683,""),"")</f>
        <v/>
      </c>
      <c r="C11683">
        <f>IF(B11683="","",INT(A11683))</f>
        <v/>
      </c>
      <c r="D11683">
        <f>IF(B11683="","",HOUR(A11683))</f>
        <v/>
      </c>
      <c r="E11683">
        <f>IF(B11683="","",IF(INPUT!$I$1="","",IF(C11683&lt;(INT(INPUT!$I$1)-INPUT!$I$2),"Off Meds",IF(C11683&lt;=(INT(INPUT!$I$1)+INPUT!$I$2),"Washout","On Meds"))))</f>
        <v/>
      </c>
      <c r="F11683">
        <f>IF(B11683="","",1.509*(LN(B11683)^1.084-5.381))</f>
        <v/>
      </c>
      <c r="G11683">
        <f>IF(F11683="","",IF(F11683&lt;0,10*F11683^2,0))</f>
        <v/>
      </c>
      <c r="H11683">
        <f>IF(F11683="","",IF(F11683&gt;0,10*F11683^2,0))</f>
        <v/>
      </c>
    </row>
    <row r="11684">
      <c r="A11684">
        <f>Input!A11684</f>
        <v/>
      </c>
      <c r="B11684">
        <f>IF(ISNUMBER(Input!B11684),IF(AND(Input!B11684&gt;=20,Input!B11684&lt;=700),Input!B11684,""),"")</f>
        <v/>
      </c>
      <c r="C11684">
        <f>IF(B11684="","",INT(A11684))</f>
        <v/>
      </c>
      <c r="D11684">
        <f>IF(B11684="","",HOUR(A11684))</f>
        <v/>
      </c>
      <c r="E11684">
        <f>IF(B11684="","",IF(INPUT!$I$1="","",IF(C11684&lt;(INT(INPUT!$I$1)-INPUT!$I$2),"Off Meds",IF(C11684&lt;=(INT(INPUT!$I$1)+INPUT!$I$2),"Washout","On Meds"))))</f>
        <v/>
      </c>
      <c r="F11684">
        <f>IF(B11684="","",1.509*(LN(B11684)^1.084-5.381))</f>
        <v/>
      </c>
      <c r="G11684">
        <f>IF(F11684="","",IF(F11684&lt;0,10*F11684^2,0))</f>
        <v/>
      </c>
      <c r="H11684">
        <f>IF(F11684="","",IF(F11684&gt;0,10*F11684^2,0))</f>
        <v/>
      </c>
    </row>
    <row r="11685">
      <c r="A11685">
        <f>Input!A11685</f>
        <v/>
      </c>
      <c r="B11685">
        <f>IF(ISNUMBER(Input!B11685),IF(AND(Input!B11685&gt;=20,Input!B11685&lt;=700),Input!B11685,""),"")</f>
        <v/>
      </c>
      <c r="C11685">
        <f>IF(B11685="","",INT(A11685))</f>
        <v/>
      </c>
      <c r="D11685">
        <f>IF(B11685="","",HOUR(A11685))</f>
        <v/>
      </c>
      <c r="E11685">
        <f>IF(B11685="","",IF(INPUT!$I$1="","",IF(C11685&lt;(INT(INPUT!$I$1)-INPUT!$I$2),"Off Meds",IF(C11685&lt;=(INT(INPUT!$I$1)+INPUT!$I$2),"Washout","On Meds"))))</f>
        <v/>
      </c>
      <c r="F11685">
        <f>IF(B11685="","",1.509*(LN(B11685)^1.084-5.381))</f>
        <v/>
      </c>
      <c r="G11685">
        <f>IF(F11685="","",IF(F11685&lt;0,10*F11685^2,0))</f>
        <v/>
      </c>
      <c r="H11685">
        <f>IF(F11685="","",IF(F11685&gt;0,10*F11685^2,0))</f>
        <v/>
      </c>
    </row>
    <row r="11686">
      <c r="A11686">
        <f>Input!A11686</f>
        <v/>
      </c>
      <c r="B11686">
        <f>IF(ISNUMBER(Input!B11686),IF(AND(Input!B11686&gt;=20,Input!B11686&lt;=700),Input!B11686,""),"")</f>
        <v/>
      </c>
      <c r="C11686">
        <f>IF(B11686="","",INT(A11686))</f>
        <v/>
      </c>
      <c r="D11686">
        <f>IF(B11686="","",HOUR(A11686))</f>
        <v/>
      </c>
      <c r="E11686">
        <f>IF(B11686="","",IF(INPUT!$I$1="","",IF(C11686&lt;(INT(INPUT!$I$1)-INPUT!$I$2),"Off Meds",IF(C11686&lt;=(INT(INPUT!$I$1)+INPUT!$I$2),"Washout","On Meds"))))</f>
        <v/>
      </c>
      <c r="F11686">
        <f>IF(B11686="","",1.509*(LN(B11686)^1.084-5.381))</f>
        <v/>
      </c>
      <c r="G11686">
        <f>IF(F11686="","",IF(F11686&lt;0,10*F11686^2,0))</f>
        <v/>
      </c>
      <c r="H11686">
        <f>IF(F11686="","",IF(F11686&gt;0,10*F11686^2,0))</f>
        <v/>
      </c>
    </row>
    <row r="11687">
      <c r="A11687">
        <f>Input!A11687</f>
        <v/>
      </c>
      <c r="B11687">
        <f>IF(ISNUMBER(Input!B11687),IF(AND(Input!B11687&gt;=20,Input!B11687&lt;=700),Input!B11687,""),"")</f>
        <v/>
      </c>
      <c r="C11687">
        <f>IF(B11687="","",INT(A11687))</f>
        <v/>
      </c>
      <c r="D11687">
        <f>IF(B11687="","",HOUR(A11687))</f>
        <v/>
      </c>
      <c r="E11687">
        <f>IF(B11687="","",IF(INPUT!$I$1="","",IF(C11687&lt;(INT(INPUT!$I$1)-INPUT!$I$2),"Off Meds",IF(C11687&lt;=(INT(INPUT!$I$1)+INPUT!$I$2),"Washout","On Meds"))))</f>
        <v/>
      </c>
      <c r="F11687">
        <f>IF(B11687="","",1.509*(LN(B11687)^1.084-5.381))</f>
        <v/>
      </c>
      <c r="G11687">
        <f>IF(F11687="","",IF(F11687&lt;0,10*F11687^2,0))</f>
        <v/>
      </c>
      <c r="H11687">
        <f>IF(F11687="","",IF(F11687&gt;0,10*F11687^2,0))</f>
        <v/>
      </c>
    </row>
    <row r="11688">
      <c r="A11688">
        <f>Input!A11688</f>
        <v/>
      </c>
      <c r="B11688">
        <f>IF(ISNUMBER(Input!B11688),IF(AND(Input!B11688&gt;=20,Input!B11688&lt;=700),Input!B11688,""),"")</f>
        <v/>
      </c>
      <c r="C11688">
        <f>IF(B11688="","",INT(A11688))</f>
        <v/>
      </c>
      <c r="D11688">
        <f>IF(B11688="","",HOUR(A11688))</f>
        <v/>
      </c>
      <c r="E11688">
        <f>IF(B11688="","",IF(INPUT!$I$1="","",IF(C11688&lt;(INT(INPUT!$I$1)-INPUT!$I$2),"Off Meds",IF(C11688&lt;=(INT(INPUT!$I$1)+INPUT!$I$2),"Washout","On Meds"))))</f>
        <v/>
      </c>
      <c r="F11688">
        <f>IF(B11688="","",1.509*(LN(B11688)^1.084-5.381))</f>
        <v/>
      </c>
      <c r="G11688">
        <f>IF(F11688="","",IF(F11688&lt;0,10*F11688^2,0))</f>
        <v/>
      </c>
      <c r="H11688">
        <f>IF(F11688="","",IF(F11688&gt;0,10*F11688^2,0))</f>
        <v/>
      </c>
    </row>
    <row r="11689">
      <c r="A11689">
        <f>Input!A11689</f>
        <v/>
      </c>
      <c r="B11689">
        <f>IF(ISNUMBER(Input!B11689),IF(AND(Input!B11689&gt;=20,Input!B11689&lt;=700),Input!B11689,""),"")</f>
        <v/>
      </c>
      <c r="C11689">
        <f>IF(B11689="","",INT(A11689))</f>
        <v/>
      </c>
      <c r="D11689">
        <f>IF(B11689="","",HOUR(A11689))</f>
        <v/>
      </c>
      <c r="E11689">
        <f>IF(B11689="","",IF(INPUT!$I$1="","",IF(C11689&lt;(INT(INPUT!$I$1)-INPUT!$I$2),"Off Meds",IF(C11689&lt;=(INT(INPUT!$I$1)+INPUT!$I$2),"Washout","On Meds"))))</f>
        <v/>
      </c>
      <c r="F11689">
        <f>IF(B11689="","",1.509*(LN(B11689)^1.084-5.381))</f>
        <v/>
      </c>
      <c r="G11689">
        <f>IF(F11689="","",IF(F11689&lt;0,10*F11689^2,0))</f>
        <v/>
      </c>
      <c r="H11689">
        <f>IF(F11689="","",IF(F11689&gt;0,10*F11689^2,0))</f>
        <v/>
      </c>
    </row>
    <row r="11690">
      <c r="A11690">
        <f>Input!A11690</f>
        <v/>
      </c>
      <c r="B11690">
        <f>IF(ISNUMBER(Input!B11690),IF(AND(Input!B11690&gt;=20,Input!B11690&lt;=700),Input!B11690,""),"")</f>
        <v/>
      </c>
      <c r="C11690">
        <f>IF(B11690="","",INT(A11690))</f>
        <v/>
      </c>
      <c r="D11690">
        <f>IF(B11690="","",HOUR(A11690))</f>
        <v/>
      </c>
      <c r="E11690">
        <f>IF(B11690="","",IF(INPUT!$I$1="","",IF(C11690&lt;(INT(INPUT!$I$1)-INPUT!$I$2),"Off Meds",IF(C11690&lt;=(INT(INPUT!$I$1)+INPUT!$I$2),"Washout","On Meds"))))</f>
        <v/>
      </c>
      <c r="F11690">
        <f>IF(B11690="","",1.509*(LN(B11690)^1.084-5.381))</f>
        <v/>
      </c>
      <c r="G11690">
        <f>IF(F11690="","",IF(F11690&lt;0,10*F11690^2,0))</f>
        <v/>
      </c>
      <c r="H11690">
        <f>IF(F11690="","",IF(F11690&gt;0,10*F11690^2,0))</f>
        <v/>
      </c>
    </row>
    <row r="11691">
      <c r="A11691">
        <f>Input!A11691</f>
        <v/>
      </c>
      <c r="B11691">
        <f>IF(ISNUMBER(Input!B11691),IF(AND(Input!B11691&gt;=20,Input!B11691&lt;=700),Input!B11691,""),"")</f>
        <v/>
      </c>
      <c r="C11691">
        <f>IF(B11691="","",INT(A11691))</f>
        <v/>
      </c>
      <c r="D11691">
        <f>IF(B11691="","",HOUR(A11691))</f>
        <v/>
      </c>
      <c r="E11691">
        <f>IF(B11691="","",IF(INPUT!$I$1="","",IF(C11691&lt;(INT(INPUT!$I$1)-INPUT!$I$2),"Off Meds",IF(C11691&lt;=(INT(INPUT!$I$1)+INPUT!$I$2),"Washout","On Meds"))))</f>
        <v/>
      </c>
      <c r="F11691">
        <f>IF(B11691="","",1.509*(LN(B11691)^1.084-5.381))</f>
        <v/>
      </c>
      <c r="G11691">
        <f>IF(F11691="","",IF(F11691&lt;0,10*F11691^2,0))</f>
        <v/>
      </c>
      <c r="H11691">
        <f>IF(F11691="","",IF(F11691&gt;0,10*F11691^2,0))</f>
        <v/>
      </c>
    </row>
    <row r="11692">
      <c r="A11692">
        <f>Input!A11692</f>
        <v/>
      </c>
      <c r="B11692">
        <f>IF(ISNUMBER(Input!B11692),IF(AND(Input!B11692&gt;=20,Input!B11692&lt;=700),Input!B11692,""),"")</f>
        <v/>
      </c>
      <c r="C11692">
        <f>IF(B11692="","",INT(A11692))</f>
        <v/>
      </c>
      <c r="D11692">
        <f>IF(B11692="","",HOUR(A11692))</f>
        <v/>
      </c>
      <c r="E11692">
        <f>IF(B11692="","",IF(INPUT!$I$1="","",IF(C11692&lt;(INT(INPUT!$I$1)-INPUT!$I$2),"Off Meds",IF(C11692&lt;=(INT(INPUT!$I$1)+INPUT!$I$2),"Washout","On Meds"))))</f>
        <v/>
      </c>
      <c r="F11692">
        <f>IF(B11692="","",1.509*(LN(B11692)^1.084-5.381))</f>
        <v/>
      </c>
      <c r="G11692">
        <f>IF(F11692="","",IF(F11692&lt;0,10*F11692^2,0))</f>
        <v/>
      </c>
      <c r="H11692">
        <f>IF(F11692="","",IF(F11692&gt;0,10*F11692^2,0))</f>
        <v/>
      </c>
    </row>
    <row r="11693">
      <c r="A11693">
        <f>Input!A11693</f>
        <v/>
      </c>
      <c r="B11693">
        <f>IF(ISNUMBER(Input!B11693),IF(AND(Input!B11693&gt;=20,Input!B11693&lt;=700),Input!B11693,""),"")</f>
        <v/>
      </c>
      <c r="C11693">
        <f>IF(B11693="","",INT(A11693))</f>
        <v/>
      </c>
      <c r="D11693">
        <f>IF(B11693="","",HOUR(A11693))</f>
        <v/>
      </c>
      <c r="E11693">
        <f>IF(B11693="","",IF(INPUT!$I$1="","",IF(C11693&lt;(INT(INPUT!$I$1)-INPUT!$I$2),"Off Meds",IF(C11693&lt;=(INT(INPUT!$I$1)+INPUT!$I$2),"Washout","On Meds"))))</f>
        <v/>
      </c>
      <c r="F11693">
        <f>IF(B11693="","",1.509*(LN(B11693)^1.084-5.381))</f>
        <v/>
      </c>
      <c r="G11693">
        <f>IF(F11693="","",IF(F11693&lt;0,10*F11693^2,0))</f>
        <v/>
      </c>
      <c r="H11693">
        <f>IF(F11693="","",IF(F11693&gt;0,10*F11693^2,0))</f>
        <v/>
      </c>
    </row>
    <row r="11694">
      <c r="A11694">
        <f>Input!A11694</f>
        <v/>
      </c>
      <c r="B11694">
        <f>IF(ISNUMBER(Input!B11694),IF(AND(Input!B11694&gt;=20,Input!B11694&lt;=700),Input!B11694,""),"")</f>
        <v/>
      </c>
      <c r="C11694">
        <f>IF(B11694="","",INT(A11694))</f>
        <v/>
      </c>
      <c r="D11694">
        <f>IF(B11694="","",HOUR(A11694))</f>
        <v/>
      </c>
      <c r="E11694">
        <f>IF(B11694="","",IF(INPUT!$I$1="","",IF(C11694&lt;(INT(INPUT!$I$1)-INPUT!$I$2),"Off Meds",IF(C11694&lt;=(INT(INPUT!$I$1)+INPUT!$I$2),"Washout","On Meds"))))</f>
        <v/>
      </c>
      <c r="F11694">
        <f>IF(B11694="","",1.509*(LN(B11694)^1.084-5.381))</f>
        <v/>
      </c>
      <c r="G11694">
        <f>IF(F11694="","",IF(F11694&lt;0,10*F11694^2,0))</f>
        <v/>
      </c>
      <c r="H11694">
        <f>IF(F11694="","",IF(F11694&gt;0,10*F11694^2,0))</f>
        <v/>
      </c>
    </row>
    <row r="11695">
      <c r="A11695">
        <f>Input!A11695</f>
        <v/>
      </c>
      <c r="B11695">
        <f>IF(ISNUMBER(Input!B11695),IF(AND(Input!B11695&gt;=20,Input!B11695&lt;=700),Input!B11695,""),"")</f>
        <v/>
      </c>
      <c r="C11695">
        <f>IF(B11695="","",INT(A11695))</f>
        <v/>
      </c>
      <c r="D11695">
        <f>IF(B11695="","",HOUR(A11695))</f>
        <v/>
      </c>
      <c r="E11695">
        <f>IF(B11695="","",IF(INPUT!$I$1="","",IF(C11695&lt;(INT(INPUT!$I$1)-INPUT!$I$2),"Off Meds",IF(C11695&lt;=(INT(INPUT!$I$1)+INPUT!$I$2),"Washout","On Meds"))))</f>
        <v/>
      </c>
      <c r="F11695">
        <f>IF(B11695="","",1.509*(LN(B11695)^1.084-5.381))</f>
        <v/>
      </c>
      <c r="G11695">
        <f>IF(F11695="","",IF(F11695&lt;0,10*F11695^2,0))</f>
        <v/>
      </c>
      <c r="H11695">
        <f>IF(F11695="","",IF(F11695&gt;0,10*F11695^2,0))</f>
        <v/>
      </c>
    </row>
    <row r="11696">
      <c r="A11696">
        <f>Input!A11696</f>
        <v/>
      </c>
      <c r="B11696">
        <f>IF(ISNUMBER(Input!B11696),IF(AND(Input!B11696&gt;=20,Input!B11696&lt;=700),Input!B11696,""),"")</f>
        <v/>
      </c>
      <c r="C11696">
        <f>IF(B11696="","",INT(A11696))</f>
        <v/>
      </c>
      <c r="D11696">
        <f>IF(B11696="","",HOUR(A11696))</f>
        <v/>
      </c>
      <c r="E11696">
        <f>IF(B11696="","",IF(INPUT!$I$1="","",IF(C11696&lt;(INT(INPUT!$I$1)-INPUT!$I$2),"Off Meds",IF(C11696&lt;=(INT(INPUT!$I$1)+INPUT!$I$2),"Washout","On Meds"))))</f>
        <v/>
      </c>
      <c r="F11696">
        <f>IF(B11696="","",1.509*(LN(B11696)^1.084-5.381))</f>
        <v/>
      </c>
      <c r="G11696">
        <f>IF(F11696="","",IF(F11696&lt;0,10*F11696^2,0))</f>
        <v/>
      </c>
      <c r="H11696">
        <f>IF(F11696="","",IF(F11696&gt;0,10*F11696^2,0))</f>
        <v/>
      </c>
    </row>
    <row r="11697">
      <c r="A11697">
        <f>Input!A11697</f>
        <v/>
      </c>
      <c r="B11697">
        <f>IF(ISNUMBER(Input!B11697),IF(AND(Input!B11697&gt;=20,Input!B11697&lt;=700),Input!B11697,""),"")</f>
        <v/>
      </c>
      <c r="C11697">
        <f>IF(B11697="","",INT(A11697))</f>
        <v/>
      </c>
      <c r="D11697">
        <f>IF(B11697="","",HOUR(A11697))</f>
        <v/>
      </c>
      <c r="E11697">
        <f>IF(B11697="","",IF(INPUT!$I$1="","",IF(C11697&lt;(INT(INPUT!$I$1)-INPUT!$I$2),"Off Meds",IF(C11697&lt;=(INT(INPUT!$I$1)+INPUT!$I$2),"Washout","On Meds"))))</f>
        <v/>
      </c>
      <c r="F11697">
        <f>IF(B11697="","",1.509*(LN(B11697)^1.084-5.381))</f>
        <v/>
      </c>
      <c r="G11697">
        <f>IF(F11697="","",IF(F11697&lt;0,10*F11697^2,0))</f>
        <v/>
      </c>
      <c r="H11697">
        <f>IF(F11697="","",IF(F11697&gt;0,10*F11697^2,0))</f>
        <v/>
      </c>
    </row>
    <row r="11698">
      <c r="A11698">
        <f>Input!A11698</f>
        <v/>
      </c>
      <c r="B11698">
        <f>IF(ISNUMBER(Input!B11698),IF(AND(Input!B11698&gt;=20,Input!B11698&lt;=700),Input!B11698,""),"")</f>
        <v/>
      </c>
      <c r="C11698">
        <f>IF(B11698="","",INT(A11698))</f>
        <v/>
      </c>
      <c r="D11698">
        <f>IF(B11698="","",HOUR(A11698))</f>
        <v/>
      </c>
      <c r="E11698">
        <f>IF(B11698="","",IF(INPUT!$I$1="","",IF(C11698&lt;(INT(INPUT!$I$1)-INPUT!$I$2),"Off Meds",IF(C11698&lt;=(INT(INPUT!$I$1)+INPUT!$I$2),"Washout","On Meds"))))</f>
        <v/>
      </c>
      <c r="F11698">
        <f>IF(B11698="","",1.509*(LN(B11698)^1.084-5.381))</f>
        <v/>
      </c>
      <c r="G11698">
        <f>IF(F11698="","",IF(F11698&lt;0,10*F11698^2,0))</f>
        <v/>
      </c>
      <c r="H11698">
        <f>IF(F11698="","",IF(F11698&gt;0,10*F11698^2,0))</f>
        <v/>
      </c>
    </row>
    <row r="11699">
      <c r="A11699">
        <f>Input!A11699</f>
        <v/>
      </c>
      <c r="B11699">
        <f>IF(ISNUMBER(Input!B11699),IF(AND(Input!B11699&gt;=20,Input!B11699&lt;=700),Input!B11699,""),"")</f>
        <v/>
      </c>
      <c r="C11699">
        <f>IF(B11699="","",INT(A11699))</f>
        <v/>
      </c>
      <c r="D11699">
        <f>IF(B11699="","",HOUR(A11699))</f>
        <v/>
      </c>
      <c r="E11699">
        <f>IF(B11699="","",IF(INPUT!$I$1="","",IF(C11699&lt;(INT(INPUT!$I$1)-INPUT!$I$2),"Off Meds",IF(C11699&lt;=(INT(INPUT!$I$1)+INPUT!$I$2),"Washout","On Meds"))))</f>
        <v/>
      </c>
      <c r="F11699">
        <f>IF(B11699="","",1.509*(LN(B11699)^1.084-5.381))</f>
        <v/>
      </c>
      <c r="G11699">
        <f>IF(F11699="","",IF(F11699&lt;0,10*F11699^2,0))</f>
        <v/>
      </c>
      <c r="H11699">
        <f>IF(F11699="","",IF(F11699&gt;0,10*F11699^2,0))</f>
        <v/>
      </c>
    </row>
    <row r="11700">
      <c r="A11700">
        <f>Input!A11700</f>
        <v/>
      </c>
      <c r="B11700">
        <f>IF(ISNUMBER(Input!B11700),IF(AND(Input!B11700&gt;=20,Input!B11700&lt;=700),Input!B11700,""),"")</f>
        <v/>
      </c>
      <c r="C11700">
        <f>IF(B11700="","",INT(A11700))</f>
        <v/>
      </c>
      <c r="D11700">
        <f>IF(B11700="","",HOUR(A11700))</f>
        <v/>
      </c>
      <c r="E11700">
        <f>IF(B11700="","",IF(INPUT!$I$1="","",IF(C11700&lt;(INT(INPUT!$I$1)-INPUT!$I$2),"Off Meds",IF(C11700&lt;=(INT(INPUT!$I$1)+INPUT!$I$2),"Washout","On Meds"))))</f>
        <v/>
      </c>
      <c r="F11700">
        <f>IF(B11700="","",1.509*(LN(B11700)^1.084-5.381))</f>
        <v/>
      </c>
      <c r="G11700">
        <f>IF(F11700="","",IF(F11700&lt;0,10*F11700^2,0))</f>
        <v/>
      </c>
      <c r="H11700">
        <f>IF(F11700="","",IF(F11700&gt;0,10*F11700^2,0))</f>
        <v/>
      </c>
    </row>
    <row r="11701">
      <c r="A11701">
        <f>Input!A11701</f>
        <v/>
      </c>
      <c r="B11701">
        <f>IF(ISNUMBER(Input!B11701),IF(AND(Input!B11701&gt;=20,Input!B11701&lt;=700),Input!B11701,""),"")</f>
        <v/>
      </c>
      <c r="C11701">
        <f>IF(B11701="","",INT(A11701))</f>
        <v/>
      </c>
      <c r="D11701">
        <f>IF(B11701="","",HOUR(A11701))</f>
        <v/>
      </c>
      <c r="E11701">
        <f>IF(B11701="","",IF(INPUT!$I$1="","",IF(C11701&lt;(INT(INPUT!$I$1)-INPUT!$I$2),"Off Meds",IF(C11701&lt;=(INT(INPUT!$I$1)+INPUT!$I$2),"Washout","On Meds"))))</f>
        <v/>
      </c>
      <c r="F11701">
        <f>IF(B11701="","",1.509*(LN(B11701)^1.084-5.381))</f>
        <v/>
      </c>
      <c r="G11701">
        <f>IF(F11701="","",IF(F11701&lt;0,10*F11701^2,0))</f>
        <v/>
      </c>
      <c r="H11701">
        <f>IF(F11701="","",IF(F11701&gt;0,10*F11701^2,0))</f>
        <v/>
      </c>
    </row>
    <row r="11702">
      <c r="A11702">
        <f>Input!A11702</f>
        <v/>
      </c>
      <c r="B11702">
        <f>IF(ISNUMBER(Input!B11702),IF(AND(Input!B11702&gt;=20,Input!B11702&lt;=700),Input!B11702,""),"")</f>
        <v/>
      </c>
      <c r="C11702">
        <f>IF(B11702="","",INT(A11702))</f>
        <v/>
      </c>
      <c r="D11702">
        <f>IF(B11702="","",HOUR(A11702))</f>
        <v/>
      </c>
      <c r="E11702">
        <f>IF(B11702="","",IF(INPUT!$I$1="","",IF(C11702&lt;(INT(INPUT!$I$1)-INPUT!$I$2),"Off Meds",IF(C11702&lt;=(INT(INPUT!$I$1)+INPUT!$I$2),"Washout","On Meds"))))</f>
        <v/>
      </c>
      <c r="F11702">
        <f>IF(B11702="","",1.509*(LN(B11702)^1.084-5.381))</f>
        <v/>
      </c>
      <c r="G11702">
        <f>IF(F11702="","",IF(F11702&lt;0,10*F11702^2,0))</f>
        <v/>
      </c>
      <c r="H11702">
        <f>IF(F11702="","",IF(F11702&gt;0,10*F11702^2,0))</f>
        <v/>
      </c>
    </row>
    <row r="11703">
      <c r="A11703">
        <f>Input!A11703</f>
        <v/>
      </c>
      <c r="B11703">
        <f>IF(ISNUMBER(Input!B11703),IF(AND(Input!B11703&gt;=20,Input!B11703&lt;=700),Input!B11703,""),"")</f>
        <v/>
      </c>
      <c r="C11703">
        <f>IF(B11703="","",INT(A11703))</f>
        <v/>
      </c>
      <c r="D11703">
        <f>IF(B11703="","",HOUR(A11703))</f>
        <v/>
      </c>
      <c r="E11703">
        <f>IF(B11703="","",IF(INPUT!$I$1="","",IF(C11703&lt;(INT(INPUT!$I$1)-INPUT!$I$2),"Off Meds",IF(C11703&lt;=(INT(INPUT!$I$1)+INPUT!$I$2),"Washout","On Meds"))))</f>
        <v/>
      </c>
      <c r="F11703">
        <f>IF(B11703="","",1.509*(LN(B11703)^1.084-5.381))</f>
        <v/>
      </c>
      <c r="G11703">
        <f>IF(F11703="","",IF(F11703&lt;0,10*F11703^2,0))</f>
        <v/>
      </c>
      <c r="H11703">
        <f>IF(F11703="","",IF(F11703&gt;0,10*F11703^2,0))</f>
        <v/>
      </c>
    </row>
    <row r="11704">
      <c r="A11704">
        <f>Input!A11704</f>
        <v/>
      </c>
      <c r="B11704">
        <f>IF(ISNUMBER(Input!B11704),IF(AND(Input!B11704&gt;=20,Input!B11704&lt;=700),Input!B11704,""),"")</f>
        <v/>
      </c>
      <c r="C11704">
        <f>IF(B11704="","",INT(A11704))</f>
        <v/>
      </c>
      <c r="D11704">
        <f>IF(B11704="","",HOUR(A11704))</f>
        <v/>
      </c>
      <c r="E11704">
        <f>IF(B11704="","",IF(INPUT!$I$1="","",IF(C11704&lt;(INT(INPUT!$I$1)-INPUT!$I$2),"Off Meds",IF(C11704&lt;=(INT(INPUT!$I$1)+INPUT!$I$2),"Washout","On Meds"))))</f>
        <v/>
      </c>
      <c r="F11704">
        <f>IF(B11704="","",1.509*(LN(B11704)^1.084-5.381))</f>
        <v/>
      </c>
      <c r="G11704">
        <f>IF(F11704="","",IF(F11704&lt;0,10*F11704^2,0))</f>
        <v/>
      </c>
      <c r="H11704">
        <f>IF(F11704="","",IF(F11704&gt;0,10*F11704^2,0))</f>
        <v/>
      </c>
    </row>
    <row r="11705">
      <c r="A11705">
        <f>Input!A11705</f>
        <v/>
      </c>
      <c r="B11705">
        <f>IF(ISNUMBER(Input!B11705),IF(AND(Input!B11705&gt;=20,Input!B11705&lt;=700),Input!B11705,""),"")</f>
        <v/>
      </c>
      <c r="C11705">
        <f>IF(B11705="","",INT(A11705))</f>
        <v/>
      </c>
      <c r="D11705">
        <f>IF(B11705="","",HOUR(A11705))</f>
        <v/>
      </c>
      <c r="E11705">
        <f>IF(B11705="","",IF(INPUT!$I$1="","",IF(C11705&lt;(INT(INPUT!$I$1)-INPUT!$I$2),"Off Meds",IF(C11705&lt;=(INT(INPUT!$I$1)+INPUT!$I$2),"Washout","On Meds"))))</f>
        <v/>
      </c>
      <c r="F11705">
        <f>IF(B11705="","",1.509*(LN(B11705)^1.084-5.381))</f>
        <v/>
      </c>
      <c r="G11705">
        <f>IF(F11705="","",IF(F11705&lt;0,10*F11705^2,0))</f>
        <v/>
      </c>
      <c r="H11705">
        <f>IF(F11705="","",IF(F11705&gt;0,10*F11705^2,0))</f>
        <v/>
      </c>
    </row>
    <row r="11706">
      <c r="A11706">
        <f>Input!A11706</f>
        <v/>
      </c>
      <c r="B11706">
        <f>IF(ISNUMBER(Input!B11706),IF(AND(Input!B11706&gt;=20,Input!B11706&lt;=700),Input!B11706,""),"")</f>
        <v/>
      </c>
      <c r="C11706">
        <f>IF(B11706="","",INT(A11706))</f>
        <v/>
      </c>
      <c r="D11706">
        <f>IF(B11706="","",HOUR(A11706))</f>
        <v/>
      </c>
      <c r="E11706">
        <f>IF(B11706="","",IF(INPUT!$I$1="","",IF(C11706&lt;(INT(INPUT!$I$1)-INPUT!$I$2),"Off Meds",IF(C11706&lt;=(INT(INPUT!$I$1)+INPUT!$I$2),"Washout","On Meds"))))</f>
        <v/>
      </c>
      <c r="F11706">
        <f>IF(B11706="","",1.509*(LN(B11706)^1.084-5.381))</f>
        <v/>
      </c>
      <c r="G11706">
        <f>IF(F11706="","",IF(F11706&lt;0,10*F11706^2,0))</f>
        <v/>
      </c>
      <c r="H11706">
        <f>IF(F11706="","",IF(F11706&gt;0,10*F11706^2,0))</f>
        <v/>
      </c>
    </row>
    <row r="11707">
      <c r="A11707">
        <f>Input!A11707</f>
        <v/>
      </c>
      <c r="B11707">
        <f>IF(ISNUMBER(Input!B11707),IF(AND(Input!B11707&gt;=20,Input!B11707&lt;=700),Input!B11707,""),"")</f>
        <v/>
      </c>
      <c r="C11707">
        <f>IF(B11707="","",INT(A11707))</f>
        <v/>
      </c>
      <c r="D11707">
        <f>IF(B11707="","",HOUR(A11707))</f>
        <v/>
      </c>
      <c r="E11707">
        <f>IF(B11707="","",IF(INPUT!$I$1="","",IF(C11707&lt;(INT(INPUT!$I$1)-INPUT!$I$2),"Off Meds",IF(C11707&lt;=(INT(INPUT!$I$1)+INPUT!$I$2),"Washout","On Meds"))))</f>
        <v/>
      </c>
      <c r="F11707">
        <f>IF(B11707="","",1.509*(LN(B11707)^1.084-5.381))</f>
        <v/>
      </c>
      <c r="G11707">
        <f>IF(F11707="","",IF(F11707&lt;0,10*F11707^2,0))</f>
        <v/>
      </c>
      <c r="H11707">
        <f>IF(F11707="","",IF(F11707&gt;0,10*F11707^2,0))</f>
        <v/>
      </c>
    </row>
    <row r="11708">
      <c r="A11708">
        <f>Input!A11708</f>
        <v/>
      </c>
      <c r="B11708">
        <f>IF(ISNUMBER(Input!B11708),IF(AND(Input!B11708&gt;=20,Input!B11708&lt;=700),Input!B11708,""),"")</f>
        <v/>
      </c>
      <c r="C11708">
        <f>IF(B11708="","",INT(A11708))</f>
        <v/>
      </c>
      <c r="D11708">
        <f>IF(B11708="","",HOUR(A11708))</f>
        <v/>
      </c>
      <c r="E11708">
        <f>IF(B11708="","",IF(INPUT!$I$1="","",IF(C11708&lt;(INT(INPUT!$I$1)-INPUT!$I$2),"Off Meds",IF(C11708&lt;=(INT(INPUT!$I$1)+INPUT!$I$2),"Washout","On Meds"))))</f>
        <v/>
      </c>
      <c r="F11708">
        <f>IF(B11708="","",1.509*(LN(B11708)^1.084-5.381))</f>
        <v/>
      </c>
      <c r="G11708">
        <f>IF(F11708="","",IF(F11708&lt;0,10*F11708^2,0))</f>
        <v/>
      </c>
      <c r="H11708">
        <f>IF(F11708="","",IF(F11708&gt;0,10*F11708^2,0))</f>
        <v/>
      </c>
    </row>
    <row r="11709">
      <c r="A11709">
        <f>Input!A11709</f>
        <v/>
      </c>
      <c r="B11709">
        <f>IF(ISNUMBER(Input!B11709),IF(AND(Input!B11709&gt;=20,Input!B11709&lt;=700),Input!B11709,""),"")</f>
        <v/>
      </c>
      <c r="C11709">
        <f>IF(B11709="","",INT(A11709))</f>
        <v/>
      </c>
      <c r="D11709">
        <f>IF(B11709="","",HOUR(A11709))</f>
        <v/>
      </c>
      <c r="E11709">
        <f>IF(B11709="","",IF(INPUT!$I$1="","",IF(C11709&lt;(INT(INPUT!$I$1)-INPUT!$I$2),"Off Meds",IF(C11709&lt;=(INT(INPUT!$I$1)+INPUT!$I$2),"Washout","On Meds"))))</f>
        <v/>
      </c>
      <c r="F11709">
        <f>IF(B11709="","",1.509*(LN(B11709)^1.084-5.381))</f>
        <v/>
      </c>
      <c r="G11709">
        <f>IF(F11709="","",IF(F11709&lt;0,10*F11709^2,0))</f>
        <v/>
      </c>
      <c r="H11709">
        <f>IF(F11709="","",IF(F11709&gt;0,10*F11709^2,0))</f>
        <v/>
      </c>
    </row>
    <row r="11710">
      <c r="A11710">
        <f>Input!A11710</f>
        <v/>
      </c>
      <c r="B11710">
        <f>IF(ISNUMBER(Input!B11710),IF(AND(Input!B11710&gt;=20,Input!B11710&lt;=700),Input!B11710,""),"")</f>
        <v/>
      </c>
      <c r="C11710">
        <f>IF(B11710="","",INT(A11710))</f>
        <v/>
      </c>
      <c r="D11710">
        <f>IF(B11710="","",HOUR(A11710))</f>
        <v/>
      </c>
      <c r="E11710">
        <f>IF(B11710="","",IF(INPUT!$I$1="","",IF(C11710&lt;(INT(INPUT!$I$1)-INPUT!$I$2),"Off Meds",IF(C11710&lt;=(INT(INPUT!$I$1)+INPUT!$I$2),"Washout","On Meds"))))</f>
        <v/>
      </c>
      <c r="F11710">
        <f>IF(B11710="","",1.509*(LN(B11710)^1.084-5.381))</f>
        <v/>
      </c>
      <c r="G11710">
        <f>IF(F11710="","",IF(F11710&lt;0,10*F11710^2,0))</f>
        <v/>
      </c>
      <c r="H11710">
        <f>IF(F11710="","",IF(F11710&gt;0,10*F11710^2,0))</f>
        <v/>
      </c>
    </row>
    <row r="11711">
      <c r="A11711">
        <f>Input!A11711</f>
        <v/>
      </c>
      <c r="B11711">
        <f>IF(ISNUMBER(Input!B11711),IF(AND(Input!B11711&gt;=20,Input!B11711&lt;=700),Input!B11711,""),"")</f>
        <v/>
      </c>
      <c r="C11711">
        <f>IF(B11711="","",INT(A11711))</f>
        <v/>
      </c>
      <c r="D11711">
        <f>IF(B11711="","",HOUR(A11711))</f>
        <v/>
      </c>
      <c r="E11711">
        <f>IF(B11711="","",IF(INPUT!$I$1="","",IF(C11711&lt;(INT(INPUT!$I$1)-INPUT!$I$2),"Off Meds",IF(C11711&lt;=(INT(INPUT!$I$1)+INPUT!$I$2),"Washout","On Meds"))))</f>
        <v/>
      </c>
      <c r="F11711">
        <f>IF(B11711="","",1.509*(LN(B11711)^1.084-5.381))</f>
        <v/>
      </c>
      <c r="G11711">
        <f>IF(F11711="","",IF(F11711&lt;0,10*F11711^2,0))</f>
        <v/>
      </c>
      <c r="H11711">
        <f>IF(F11711="","",IF(F11711&gt;0,10*F11711^2,0))</f>
        <v/>
      </c>
    </row>
    <row r="11712">
      <c r="A11712">
        <f>Input!A11712</f>
        <v/>
      </c>
      <c r="B11712">
        <f>IF(ISNUMBER(Input!B11712),IF(AND(Input!B11712&gt;=20,Input!B11712&lt;=700),Input!B11712,""),"")</f>
        <v/>
      </c>
      <c r="C11712">
        <f>IF(B11712="","",INT(A11712))</f>
        <v/>
      </c>
      <c r="D11712">
        <f>IF(B11712="","",HOUR(A11712))</f>
        <v/>
      </c>
      <c r="E11712">
        <f>IF(B11712="","",IF(INPUT!$I$1="","",IF(C11712&lt;(INT(INPUT!$I$1)-INPUT!$I$2),"Off Meds",IF(C11712&lt;=(INT(INPUT!$I$1)+INPUT!$I$2),"Washout","On Meds"))))</f>
        <v/>
      </c>
      <c r="F11712">
        <f>IF(B11712="","",1.509*(LN(B11712)^1.084-5.381))</f>
        <v/>
      </c>
      <c r="G11712">
        <f>IF(F11712="","",IF(F11712&lt;0,10*F11712^2,0))</f>
        <v/>
      </c>
      <c r="H11712">
        <f>IF(F11712="","",IF(F11712&gt;0,10*F11712^2,0))</f>
        <v/>
      </c>
    </row>
    <row r="11713">
      <c r="A11713">
        <f>Input!A11713</f>
        <v/>
      </c>
      <c r="B11713">
        <f>IF(ISNUMBER(Input!B11713),IF(AND(Input!B11713&gt;=20,Input!B11713&lt;=700),Input!B11713,""),"")</f>
        <v/>
      </c>
      <c r="C11713">
        <f>IF(B11713="","",INT(A11713))</f>
        <v/>
      </c>
      <c r="D11713">
        <f>IF(B11713="","",HOUR(A11713))</f>
        <v/>
      </c>
      <c r="E11713">
        <f>IF(B11713="","",IF(INPUT!$I$1="","",IF(C11713&lt;(INT(INPUT!$I$1)-INPUT!$I$2),"Off Meds",IF(C11713&lt;=(INT(INPUT!$I$1)+INPUT!$I$2),"Washout","On Meds"))))</f>
        <v/>
      </c>
      <c r="F11713">
        <f>IF(B11713="","",1.509*(LN(B11713)^1.084-5.381))</f>
        <v/>
      </c>
      <c r="G11713">
        <f>IF(F11713="","",IF(F11713&lt;0,10*F11713^2,0))</f>
        <v/>
      </c>
      <c r="H11713">
        <f>IF(F11713="","",IF(F11713&gt;0,10*F11713^2,0))</f>
        <v/>
      </c>
    </row>
    <row r="11714">
      <c r="A11714">
        <f>Input!A11714</f>
        <v/>
      </c>
      <c r="B11714">
        <f>IF(ISNUMBER(Input!B11714),IF(AND(Input!B11714&gt;=20,Input!B11714&lt;=700),Input!B11714,""),"")</f>
        <v/>
      </c>
      <c r="C11714">
        <f>IF(B11714="","",INT(A11714))</f>
        <v/>
      </c>
      <c r="D11714">
        <f>IF(B11714="","",HOUR(A11714))</f>
        <v/>
      </c>
      <c r="E11714">
        <f>IF(B11714="","",IF(INPUT!$I$1="","",IF(C11714&lt;(INT(INPUT!$I$1)-INPUT!$I$2),"Off Meds",IF(C11714&lt;=(INT(INPUT!$I$1)+INPUT!$I$2),"Washout","On Meds"))))</f>
        <v/>
      </c>
      <c r="F11714">
        <f>IF(B11714="","",1.509*(LN(B11714)^1.084-5.381))</f>
        <v/>
      </c>
      <c r="G11714">
        <f>IF(F11714="","",IF(F11714&lt;0,10*F11714^2,0))</f>
        <v/>
      </c>
      <c r="H11714">
        <f>IF(F11714="","",IF(F11714&gt;0,10*F11714^2,0))</f>
        <v/>
      </c>
    </row>
    <row r="11715">
      <c r="A11715">
        <f>Input!A11715</f>
        <v/>
      </c>
      <c r="B11715">
        <f>IF(ISNUMBER(Input!B11715),IF(AND(Input!B11715&gt;=20,Input!B11715&lt;=700),Input!B11715,""),"")</f>
        <v/>
      </c>
      <c r="C11715">
        <f>IF(B11715="","",INT(A11715))</f>
        <v/>
      </c>
      <c r="D11715">
        <f>IF(B11715="","",HOUR(A11715))</f>
        <v/>
      </c>
      <c r="E11715">
        <f>IF(B11715="","",IF(INPUT!$I$1="","",IF(C11715&lt;(INT(INPUT!$I$1)-INPUT!$I$2),"Off Meds",IF(C11715&lt;=(INT(INPUT!$I$1)+INPUT!$I$2),"Washout","On Meds"))))</f>
        <v/>
      </c>
      <c r="F11715">
        <f>IF(B11715="","",1.509*(LN(B11715)^1.084-5.381))</f>
        <v/>
      </c>
      <c r="G11715">
        <f>IF(F11715="","",IF(F11715&lt;0,10*F11715^2,0))</f>
        <v/>
      </c>
      <c r="H11715">
        <f>IF(F11715="","",IF(F11715&gt;0,10*F11715^2,0))</f>
        <v/>
      </c>
    </row>
    <row r="11716">
      <c r="A11716">
        <f>Input!A11716</f>
        <v/>
      </c>
      <c r="B11716">
        <f>IF(ISNUMBER(Input!B11716),IF(AND(Input!B11716&gt;=20,Input!B11716&lt;=700),Input!B11716,""),"")</f>
        <v/>
      </c>
      <c r="C11716">
        <f>IF(B11716="","",INT(A11716))</f>
        <v/>
      </c>
      <c r="D11716">
        <f>IF(B11716="","",HOUR(A11716))</f>
        <v/>
      </c>
      <c r="E11716">
        <f>IF(B11716="","",IF(INPUT!$I$1="","",IF(C11716&lt;(INT(INPUT!$I$1)-INPUT!$I$2),"Off Meds",IF(C11716&lt;=(INT(INPUT!$I$1)+INPUT!$I$2),"Washout","On Meds"))))</f>
        <v/>
      </c>
      <c r="F11716">
        <f>IF(B11716="","",1.509*(LN(B11716)^1.084-5.381))</f>
        <v/>
      </c>
      <c r="G11716">
        <f>IF(F11716="","",IF(F11716&lt;0,10*F11716^2,0))</f>
        <v/>
      </c>
      <c r="H11716">
        <f>IF(F11716="","",IF(F11716&gt;0,10*F11716^2,0))</f>
        <v/>
      </c>
    </row>
    <row r="11717">
      <c r="A11717">
        <f>Input!A11717</f>
        <v/>
      </c>
      <c r="B11717">
        <f>IF(ISNUMBER(Input!B11717),IF(AND(Input!B11717&gt;=20,Input!B11717&lt;=700),Input!B11717,""),"")</f>
        <v/>
      </c>
      <c r="C11717">
        <f>IF(B11717="","",INT(A11717))</f>
        <v/>
      </c>
      <c r="D11717">
        <f>IF(B11717="","",HOUR(A11717))</f>
        <v/>
      </c>
      <c r="E11717">
        <f>IF(B11717="","",IF(INPUT!$I$1="","",IF(C11717&lt;(INT(INPUT!$I$1)-INPUT!$I$2),"Off Meds",IF(C11717&lt;=(INT(INPUT!$I$1)+INPUT!$I$2),"Washout","On Meds"))))</f>
        <v/>
      </c>
      <c r="F11717">
        <f>IF(B11717="","",1.509*(LN(B11717)^1.084-5.381))</f>
        <v/>
      </c>
      <c r="G11717">
        <f>IF(F11717="","",IF(F11717&lt;0,10*F11717^2,0))</f>
        <v/>
      </c>
      <c r="H11717">
        <f>IF(F11717="","",IF(F11717&gt;0,10*F11717^2,0))</f>
        <v/>
      </c>
    </row>
    <row r="11718">
      <c r="A11718">
        <f>Input!A11718</f>
        <v/>
      </c>
      <c r="B11718">
        <f>IF(ISNUMBER(Input!B11718),IF(AND(Input!B11718&gt;=20,Input!B11718&lt;=700),Input!B11718,""),"")</f>
        <v/>
      </c>
      <c r="C11718">
        <f>IF(B11718="","",INT(A11718))</f>
        <v/>
      </c>
      <c r="D11718">
        <f>IF(B11718="","",HOUR(A11718))</f>
        <v/>
      </c>
      <c r="E11718">
        <f>IF(B11718="","",IF(INPUT!$I$1="","",IF(C11718&lt;(INT(INPUT!$I$1)-INPUT!$I$2),"Off Meds",IF(C11718&lt;=(INT(INPUT!$I$1)+INPUT!$I$2),"Washout","On Meds"))))</f>
        <v/>
      </c>
      <c r="F11718">
        <f>IF(B11718="","",1.509*(LN(B11718)^1.084-5.381))</f>
        <v/>
      </c>
      <c r="G11718">
        <f>IF(F11718="","",IF(F11718&lt;0,10*F11718^2,0))</f>
        <v/>
      </c>
      <c r="H11718">
        <f>IF(F11718="","",IF(F11718&gt;0,10*F11718^2,0))</f>
        <v/>
      </c>
    </row>
    <row r="11719">
      <c r="A11719">
        <f>Input!A11719</f>
        <v/>
      </c>
      <c r="B11719">
        <f>IF(ISNUMBER(Input!B11719),IF(AND(Input!B11719&gt;=20,Input!B11719&lt;=700),Input!B11719,""),"")</f>
        <v/>
      </c>
      <c r="C11719">
        <f>IF(B11719="","",INT(A11719))</f>
        <v/>
      </c>
      <c r="D11719">
        <f>IF(B11719="","",HOUR(A11719))</f>
        <v/>
      </c>
      <c r="E11719">
        <f>IF(B11719="","",IF(INPUT!$I$1="","",IF(C11719&lt;(INT(INPUT!$I$1)-INPUT!$I$2),"Off Meds",IF(C11719&lt;=(INT(INPUT!$I$1)+INPUT!$I$2),"Washout","On Meds"))))</f>
        <v/>
      </c>
      <c r="F11719">
        <f>IF(B11719="","",1.509*(LN(B11719)^1.084-5.381))</f>
        <v/>
      </c>
      <c r="G11719">
        <f>IF(F11719="","",IF(F11719&lt;0,10*F11719^2,0))</f>
        <v/>
      </c>
      <c r="H11719">
        <f>IF(F11719="","",IF(F11719&gt;0,10*F11719^2,0))</f>
        <v/>
      </c>
    </row>
    <row r="11720">
      <c r="A11720">
        <f>Input!A11720</f>
        <v/>
      </c>
      <c r="B11720">
        <f>IF(ISNUMBER(Input!B11720),IF(AND(Input!B11720&gt;=20,Input!B11720&lt;=700),Input!B11720,""),"")</f>
        <v/>
      </c>
      <c r="C11720">
        <f>IF(B11720="","",INT(A11720))</f>
        <v/>
      </c>
      <c r="D11720">
        <f>IF(B11720="","",HOUR(A11720))</f>
        <v/>
      </c>
      <c r="E11720">
        <f>IF(B11720="","",IF(INPUT!$I$1="","",IF(C11720&lt;(INT(INPUT!$I$1)-INPUT!$I$2),"Off Meds",IF(C11720&lt;=(INT(INPUT!$I$1)+INPUT!$I$2),"Washout","On Meds"))))</f>
        <v/>
      </c>
      <c r="F11720">
        <f>IF(B11720="","",1.509*(LN(B11720)^1.084-5.381))</f>
        <v/>
      </c>
      <c r="G11720">
        <f>IF(F11720="","",IF(F11720&lt;0,10*F11720^2,0))</f>
        <v/>
      </c>
      <c r="H11720">
        <f>IF(F11720="","",IF(F11720&gt;0,10*F11720^2,0))</f>
        <v/>
      </c>
    </row>
    <row r="11721">
      <c r="A11721">
        <f>Input!A11721</f>
        <v/>
      </c>
      <c r="B11721">
        <f>IF(ISNUMBER(Input!B11721),IF(AND(Input!B11721&gt;=20,Input!B11721&lt;=700),Input!B11721,""),"")</f>
        <v/>
      </c>
      <c r="C11721">
        <f>IF(B11721="","",INT(A11721))</f>
        <v/>
      </c>
      <c r="D11721">
        <f>IF(B11721="","",HOUR(A11721))</f>
        <v/>
      </c>
      <c r="E11721">
        <f>IF(B11721="","",IF(INPUT!$I$1="","",IF(C11721&lt;(INT(INPUT!$I$1)-INPUT!$I$2),"Off Meds",IF(C11721&lt;=(INT(INPUT!$I$1)+INPUT!$I$2),"Washout","On Meds"))))</f>
        <v/>
      </c>
      <c r="F11721">
        <f>IF(B11721="","",1.509*(LN(B11721)^1.084-5.381))</f>
        <v/>
      </c>
      <c r="G11721">
        <f>IF(F11721="","",IF(F11721&lt;0,10*F11721^2,0))</f>
        <v/>
      </c>
      <c r="H11721">
        <f>IF(F11721="","",IF(F11721&gt;0,10*F11721^2,0))</f>
        <v/>
      </c>
    </row>
    <row r="11722">
      <c r="A11722">
        <f>Input!A11722</f>
        <v/>
      </c>
      <c r="B11722">
        <f>IF(ISNUMBER(Input!B11722),IF(AND(Input!B11722&gt;=20,Input!B11722&lt;=700),Input!B11722,""),"")</f>
        <v/>
      </c>
      <c r="C11722">
        <f>IF(B11722="","",INT(A11722))</f>
        <v/>
      </c>
      <c r="D11722">
        <f>IF(B11722="","",HOUR(A11722))</f>
        <v/>
      </c>
      <c r="E11722">
        <f>IF(B11722="","",IF(INPUT!$I$1="","",IF(C11722&lt;(INT(INPUT!$I$1)-INPUT!$I$2),"Off Meds",IF(C11722&lt;=(INT(INPUT!$I$1)+INPUT!$I$2),"Washout","On Meds"))))</f>
        <v/>
      </c>
      <c r="F11722">
        <f>IF(B11722="","",1.509*(LN(B11722)^1.084-5.381))</f>
        <v/>
      </c>
      <c r="G11722">
        <f>IF(F11722="","",IF(F11722&lt;0,10*F11722^2,0))</f>
        <v/>
      </c>
      <c r="H11722">
        <f>IF(F11722="","",IF(F11722&gt;0,10*F11722^2,0))</f>
        <v/>
      </c>
    </row>
    <row r="11723">
      <c r="A11723">
        <f>Input!A11723</f>
        <v/>
      </c>
      <c r="B11723">
        <f>IF(ISNUMBER(Input!B11723),IF(AND(Input!B11723&gt;=20,Input!B11723&lt;=700),Input!B11723,""),"")</f>
        <v/>
      </c>
      <c r="C11723">
        <f>IF(B11723="","",INT(A11723))</f>
        <v/>
      </c>
      <c r="D11723">
        <f>IF(B11723="","",HOUR(A11723))</f>
        <v/>
      </c>
      <c r="E11723">
        <f>IF(B11723="","",IF(INPUT!$I$1="","",IF(C11723&lt;(INT(INPUT!$I$1)-INPUT!$I$2),"Off Meds",IF(C11723&lt;=(INT(INPUT!$I$1)+INPUT!$I$2),"Washout","On Meds"))))</f>
        <v/>
      </c>
      <c r="F11723">
        <f>IF(B11723="","",1.509*(LN(B11723)^1.084-5.381))</f>
        <v/>
      </c>
      <c r="G11723">
        <f>IF(F11723="","",IF(F11723&lt;0,10*F11723^2,0))</f>
        <v/>
      </c>
      <c r="H11723">
        <f>IF(F11723="","",IF(F11723&gt;0,10*F11723^2,0))</f>
        <v/>
      </c>
    </row>
    <row r="11724">
      <c r="A11724">
        <f>Input!A11724</f>
        <v/>
      </c>
      <c r="B11724">
        <f>IF(ISNUMBER(Input!B11724),IF(AND(Input!B11724&gt;=20,Input!B11724&lt;=700),Input!B11724,""),"")</f>
        <v/>
      </c>
      <c r="C11724">
        <f>IF(B11724="","",INT(A11724))</f>
        <v/>
      </c>
      <c r="D11724">
        <f>IF(B11724="","",HOUR(A11724))</f>
        <v/>
      </c>
      <c r="E11724">
        <f>IF(B11724="","",IF(INPUT!$I$1="","",IF(C11724&lt;(INT(INPUT!$I$1)-INPUT!$I$2),"Off Meds",IF(C11724&lt;=(INT(INPUT!$I$1)+INPUT!$I$2),"Washout","On Meds"))))</f>
        <v/>
      </c>
      <c r="F11724">
        <f>IF(B11724="","",1.509*(LN(B11724)^1.084-5.381))</f>
        <v/>
      </c>
      <c r="G11724">
        <f>IF(F11724="","",IF(F11724&lt;0,10*F11724^2,0))</f>
        <v/>
      </c>
      <c r="H11724">
        <f>IF(F11724="","",IF(F11724&gt;0,10*F11724^2,0))</f>
        <v/>
      </c>
    </row>
    <row r="11725">
      <c r="A11725">
        <f>Input!A11725</f>
        <v/>
      </c>
      <c r="B11725">
        <f>IF(ISNUMBER(Input!B11725),IF(AND(Input!B11725&gt;=20,Input!B11725&lt;=700),Input!B11725,""),"")</f>
        <v/>
      </c>
      <c r="C11725">
        <f>IF(B11725="","",INT(A11725))</f>
        <v/>
      </c>
      <c r="D11725">
        <f>IF(B11725="","",HOUR(A11725))</f>
        <v/>
      </c>
      <c r="E11725">
        <f>IF(B11725="","",IF(INPUT!$I$1="","",IF(C11725&lt;(INT(INPUT!$I$1)-INPUT!$I$2),"Off Meds",IF(C11725&lt;=(INT(INPUT!$I$1)+INPUT!$I$2),"Washout","On Meds"))))</f>
        <v/>
      </c>
      <c r="F11725">
        <f>IF(B11725="","",1.509*(LN(B11725)^1.084-5.381))</f>
        <v/>
      </c>
      <c r="G11725">
        <f>IF(F11725="","",IF(F11725&lt;0,10*F11725^2,0))</f>
        <v/>
      </c>
      <c r="H11725">
        <f>IF(F11725="","",IF(F11725&gt;0,10*F11725^2,0))</f>
        <v/>
      </c>
    </row>
    <row r="11726">
      <c r="A11726">
        <f>Input!A11726</f>
        <v/>
      </c>
      <c r="B11726">
        <f>IF(ISNUMBER(Input!B11726),IF(AND(Input!B11726&gt;=20,Input!B11726&lt;=700),Input!B11726,""),"")</f>
        <v/>
      </c>
      <c r="C11726">
        <f>IF(B11726="","",INT(A11726))</f>
        <v/>
      </c>
      <c r="D11726">
        <f>IF(B11726="","",HOUR(A11726))</f>
        <v/>
      </c>
      <c r="E11726">
        <f>IF(B11726="","",IF(INPUT!$I$1="","",IF(C11726&lt;(INT(INPUT!$I$1)-INPUT!$I$2),"Off Meds",IF(C11726&lt;=(INT(INPUT!$I$1)+INPUT!$I$2),"Washout","On Meds"))))</f>
        <v/>
      </c>
      <c r="F11726">
        <f>IF(B11726="","",1.509*(LN(B11726)^1.084-5.381))</f>
        <v/>
      </c>
      <c r="G11726">
        <f>IF(F11726="","",IF(F11726&lt;0,10*F11726^2,0))</f>
        <v/>
      </c>
      <c r="H11726">
        <f>IF(F11726="","",IF(F11726&gt;0,10*F11726^2,0))</f>
        <v/>
      </c>
    </row>
    <row r="11727">
      <c r="A11727">
        <f>Input!A11727</f>
        <v/>
      </c>
      <c r="B11727">
        <f>IF(ISNUMBER(Input!B11727),IF(AND(Input!B11727&gt;=20,Input!B11727&lt;=700),Input!B11727,""),"")</f>
        <v/>
      </c>
      <c r="C11727">
        <f>IF(B11727="","",INT(A11727))</f>
        <v/>
      </c>
      <c r="D11727">
        <f>IF(B11727="","",HOUR(A11727))</f>
        <v/>
      </c>
      <c r="E11727">
        <f>IF(B11727="","",IF(INPUT!$I$1="","",IF(C11727&lt;(INT(INPUT!$I$1)-INPUT!$I$2),"Off Meds",IF(C11727&lt;=(INT(INPUT!$I$1)+INPUT!$I$2),"Washout","On Meds"))))</f>
        <v/>
      </c>
      <c r="F11727">
        <f>IF(B11727="","",1.509*(LN(B11727)^1.084-5.381))</f>
        <v/>
      </c>
      <c r="G11727">
        <f>IF(F11727="","",IF(F11727&lt;0,10*F11727^2,0))</f>
        <v/>
      </c>
      <c r="H11727">
        <f>IF(F11727="","",IF(F11727&gt;0,10*F11727^2,0))</f>
        <v/>
      </c>
    </row>
    <row r="11728">
      <c r="A11728">
        <f>Input!A11728</f>
        <v/>
      </c>
      <c r="B11728">
        <f>IF(ISNUMBER(Input!B11728),IF(AND(Input!B11728&gt;=20,Input!B11728&lt;=700),Input!B11728,""),"")</f>
        <v/>
      </c>
      <c r="C11728">
        <f>IF(B11728="","",INT(A11728))</f>
        <v/>
      </c>
      <c r="D11728">
        <f>IF(B11728="","",HOUR(A11728))</f>
        <v/>
      </c>
      <c r="E11728">
        <f>IF(B11728="","",IF(INPUT!$I$1="","",IF(C11728&lt;(INT(INPUT!$I$1)-INPUT!$I$2),"Off Meds",IF(C11728&lt;=(INT(INPUT!$I$1)+INPUT!$I$2),"Washout","On Meds"))))</f>
        <v/>
      </c>
      <c r="F11728">
        <f>IF(B11728="","",1.509*(LN(B11728)^1.084-5.381))</f>
        <v/>
      </c>
      <c r="G11728">
        <f>IF(F11728="","",IF(F11728&lt;0,10*F11728^2,0))</f>
        <v/>
      </c>
      <c r="H11728">
        <f>IF(F11728="","",IF(F11728&gt;0,10*F11728^2,0))</f>
        <v/>
      </c>
    </row>
    <row r="11729">
      <c r="A11729">
        <f>Input!A11729</f>
        <v/>
      </c>
      <c r="B11729">
        <f>IF(ISNUMBER(Input!B11729),IF(AND(Input!B11729&gt;=20,Input!B11729&lt;=700),Input!B11729,""),"")</f>
        <v/>
      </c>
      <c r="C11729">
        <f>IF(B11729="","",INT(A11729))</f>
        <v/>
      </c>
      <c r="D11729">
        <f>IF(B11729="","",HOUR(A11729))</f>
        <v/>
      </c>
      <c r="E11729">
        <f>IF(B11729="","",IF(INPUT!$I$1="","",IF(C11729&lt;(INT(INPUT!$I$1)-INPUT!$I$2),"Off Meds",IF(C11729&lt;=(INT(INPUT!$I$1)+INPUT!$I$2),"Washout","On Meds"))))</f>
        <v/>
      </c>
      <c r="F11729">
        <f>IF(B11729="","",1.509*(LN(B11729)^1.084-5.381))</f>
        <v/>
      </c>
      <c r="G11729">
        <f>IF(F11729="","",IF(F11729&lt;0,10*F11729^2,0))</f>
        <v/>
      </c>
      <c r="H11729">
        <f>IF(F11729="","",IF(F11729&gt;0,10*F11729^2,0))</f>
        <v/>
      </c>
    </row>
    <row r="11730">
      <c r="A11730">
        <f>Input!A11730</f>
        <v/>
      </c>
      <c r="B11730">
        <f>IF(ISNUMBER(Input!B11730),IF(AND(Input!B11730&gt;=20,Input!B11730&lt;=700),Input!B11730,""),"")</f>
        <v/>
      </c>
      <c r="C11730">
        <f>IF(B11730="","",INT(A11730))</f>
        <v/>
      </c>
      <c r="D11730">
        <f>IF(B11730="","",HOUR(A11730))</f>
        <v/>
      </c>
      <c r="E11730">
        <f>IF(B11730="","",IF(INPUT!$I$1="","",IF(C11730&lt;(INT(INPUT!$I$1)-INPUT!$I$2),"Off Meds",IF(C11730&lt;=(INT(INPUT!$I$1)+INPUT!$I$2),"Washout","On Meds"))))</f>
        <v/>
      </c>
      <c r="F11730">
        <f>IF(B11730="","",1.509*(LN(B11730)^1.084-5.381))</f>
        <v/>
      </c>
      <c r="G11730">
        <f>IF(F11730="","",IF(F11730&lt;0,10*F11730^2,0))</f>
        <v/>
      </c>
      <c r="H11730">
        <f>IF(F11730="","",IF(F11730&gt;0,10*F11730^2,0))</f>
        <v/>
      </c>
    </row>
    <row r="11731">
      <c r="A11731">
        <f>Input!A11731</f>
        <v/>
      </c>
      <c r="B11731">
        <f>IF(ISNUMBER(Input!B11731),IF(AND(Input!B11731&gt;=20,Input!B11731&lt;=700),Input!B11731,""),"")</f>
        <v/>
      </c>
      <c r="C11731">
        <f>IF(B11731="","",INT(A11731))</f>
        <v/>
      </c>
      <c r="D11731">
        <f>IF(B11731="","",HOUR(A11731))</f>
        <v/>
      </c>
      <c r="E11731">
        <f>IF(B11731="","",IF(INPUT!$I$1="","",IF(C11731&lt;(INT(INPUT!$I$1)-INPUT!$I$2),"Off Meds",IF(C11731&lt;=(INT(INPUT!$I$1)+INPUT!$I$2),"Washout","On Meds"))))</f>
        <v/>
      </c>
      <c r="F11731">
        <f>IF(B11731="","",1.509*(LN(B11731)^1.084-5.381))</f>
        <v/>
      </c>
      <c r="G11731">
        <f>IF(F11731="","",IF(F11731&lt;0,10*F11731^2,0))</f>
        <v/>
      </c>
      <c r="H11731">
        <f>IF(F11731="","",IF(F11731&gt;0,10*F11731^2,0))</f>
        <v/>
      </c>
    </row>
    <row r="11732">
      <c r="A11732">
        <f>Input!A11732</f>
        <v/>
      </c>
      <c r="B11732">
        <f>IF(ISNUMBER(Input!B11732),IF(AND(Input!B11732&gt;=20,Input!B11732&lt;=700),Input!B11732,""),"")</f>
        <v/>
      </c>
      <c r="C11732">
        <f>IF(B11732="","",INT(A11732))</f>
        <v/>
      </c>
      <c r="D11732">
        <f>IF(B11732="","",HOUR(A11732))</f>
        <v/>
      </c>
      <c r="E11732">
        <f>IF(B11732="","",IF(INPUT!$I$1="","",IF(C11732&lt;(INT(INPUT!$I$1)-INPUT!$I$2),"Off Meds",IF(C11732&lt;=(INT(INPUT!$I$1)+INPUT!$I$2),"Washout","On Meds"))))</f>
        <v/>
      </c>
      <c r="F11732">
        <f>IF(B11732="","",1.509*(LN(B11732)^1.084-5.381))</f>
        <v/>
      </c>
      <c r="G11732">
        <f>IF(F11732="","",IF(F11732&lt;0,10*F11732^2,0))</f>
        <v/>
      </c>
      <c r="H11732">
        <f>IF(F11732="","",IF(F11732&gt;0,10*F11732^2,0))</f>
        <v/>
      </c>
    </row>
    <row r="11733">
      <c r="A11733">
        <f>Input!A11733</f>
        <v/>
      </c>
      <c r="B11733">
        <f>IF(ISNUMBER(Input!B11733),IF(AND(Input!B11733&gt;=20,Input!B11733&lt;=700),Input!B11733,""),"")</f>
        <v/>
      </c>
      <c r="C11733">
        <f>IF(B11733="","",INT(A11733))</f>
        <v/>
      </c>
      <c r="D11733">
        <f>IF(B11733="","",HOUR(A11733))</f>
        <v/>
      </c>
      <c r="E11733">
        <f>IF(B11733="","",IF(INPUT!$I$1="","",IF(C11733&lt;(INT(INPUT!$I$1)-INPUT!$I$2),"Off Meds",IF(C11733&lt;=(INT(INPUT!$I$1)+INPUT!$I$2),"Washout","On Meds"))))</f>
        <v/>
      </c>
      <c r="F11733">
        <f>IF(B11733="","",1.509*(LN(B11733)^1.084-5.381))</f>
        <v/>
      </c>
      <c r="G11733">
        <f>IF(F11733="","",IF(F11733&lt;0,10*F11733^2,0))</f>
        <v/>
      </c>
      <c r="H11733">
        <f>IF(F11733="","",IF(F11733&gt;0,10*F11733^2,0))</f>
        <v/>
      </c>
    </row>
    <row r="11734">
      <c r="A11734">
        <f>Input!A11734</f>
        <v/>
      </c>
      <c r="B11734">
        <f>IF(ISNUMBER(Input!B11734),IF(AND(Input!B11734&gt;=20,Input!B11734&lt;=700),Input!B11734,""),"")</f>
        <v/>
      </c>
      <c r="C11734">
        <f>IF(B11734="","",INT(A11734))</f>
        <v/>
      </c>
      <c r="D11734">
        <f>IF(B11734="","",HOUR(A11734))</f>
        <v/>
      </c>
      <c r="E11734">
        <f>IF(B11734="","",IF(INPUT!$I$1="","",IF(C11734&lt;(INT(INPUT!$I$1)-INPUT!$I$2),"Off Meds",IF(C11734&lt;=(INT(INPUT!$I$1)+INPUT!$I$2),"Washout","On Meds"))))</f>
        <v/>
      </c>
      <c r="F11734">
        <f>IF(B11734="","",1.509*(LN(B11734)^1.084-5.381))</f>
        <v/>
      </c>
      <c r="G11734">
        <f>IF(F11734="","",IF(F11734&lt;0,10*F11734^2,0))</f>
        <v/>
      </c>
      <c r="H11734">
        <f>IF(F11734="","",IF(F11734&gt;0,10*F11734^2,0))</f>
        <v/>
      </c>
    </row>
    <row r="11735">
      <c r="A11735">
        <f>Input!A11735</f>
        <v/>
      </c>
      <c r="B11735">
        <f>IF(ISNUMBER(Input!B11735),IF(AND(Input!B11735&gt;=20,Input!B11735&lt;=700),Input!B11735,""),"")</f>
        <v/>
      </c>
      <c r="C11735">
        <f>IF(B11735="","",INT(A11735))</f>
        <v/>
      </c>
      <c r="D11735">
        <f>IF(B11735="","",HOUR(A11735))</f>
        <v/>
      </c>
      <c r="E11735">
        <f>IF(B11735="","",IF(INPUT!$I$1="","",IF(C11735&lt;(INT(INPUT!$I$1)-INPUT!$I$2),"Off Meds",IF(C11735&lt;=(INT(INPUT!$I$1)+INPUT!$I$2),"Washout","On Meds"))))</f>
        <v/>
      </c>
      <c r="F11735">
        <f>IF(B11735="","",1.509*(LN(B11735)^1.084-5.381))</f>
        <v/>
      </c>
      <c r="G11735">
        <f>IF(F11735="","",IF(F11735&lt;0,10*F11735^2,0))</f>
        <v/>
      </c>
      <c r="H11735">
        <f>IF(F11735="","",IF(F11735&gt;0,10*F11735^2,0))</f>
        <v/>
      </c>
    </row>
    <row r="11736">
      <c r="A11736">
        <f>Input!A11736</f>
        <v/>
      </c>
      <c r="B11736">
        <f>IF(ISNUMBER(Input!B11736),IF(AND(Input!B11736&gt;=20,Input!B11736&lt;=700),Input!B11736,""),"")</f>
        <v/>
      </c>
      <c r="C11736">
        <f>IF(B11736="","",INT(A11736))</f>
        <v/>
      </c>
      <c r="D11736">
        <f>IF(B11736="","",HOUR(A11736))</f>
        <v/>
      </c>
      <c r="E11736">
        <f>IF(B11736="","",IF(INPUT!$I$1="","",IF(C11736&lt;(INT(INPUT!$I$1)-INPUT!$I$2),"Off Meds",IF(C11736&lt;=(INT(INPUT!$I$1)+INPUT!$I$2),"Washout","On Meds"))))</f>
        <v/>
      </c>
      <c r="F11736">
        <f>IF(B11736="","",1.509*(LN(B11736)^1.084-5.381))</f>
        <v/>
      </c>
      <c r="G11736">
        <f>IF(F11736="","",IF(F11736&lt;0,10*F11736^2,0))</f>
        <v/>
      </c>
      <c r="H11736">
        <f>IF(F11736="","",IF(F11736&gt;0,10*F11736^2,0))</f>
        <v/>
      </c>
    </row>
    <row r="11737">
      <c r="A11737">
        <f>Input!A11737</f>
        <v/>
      </c>
      <c r="B11737">
        <f>IF(ISNUMBER(Input!B11737),IF(AND(Input!B11737&gt;=20,Input!B11737&lt;=700),Input!B11737,""),"")</f>
        <v/>
      </c>
      <c r="C11737">
        <f>IF(B11737="","",INT(A11737))</f>
        <v/>
      </c>
      <c r="D11737">
        <f>IF(B11737="","",HOUR(A11737))</f>
        <v/>
      </c>
      <c r="E11737">
        <f>IF(B11737="","",IF(INPUT!$I$1="","",IF(C11737&lt;(INT(INPUT!$I$1)-INPUT!$I$2),"Off Meds",IF(C11737&lt;=(INT(INPUT!$I$1)+INPUT!$I$2),"Washout","On Meds"))))</f>
        <v/>
      </c>
      <c r="F11737">
        <f>IF(B11737="","",1.509*(LN(B11737)^1.084-5.381))</f>
        <v/>
      </c>
      <c r="G11737">
        <f>IF(F11737="","",IF(F11737&lt;0,10*F11737^2,0))</f>
        <v/>
      </c>
      <c r="H11737">
        <f>IF(F11737="","",IF(F11737&gt;0,10*F11737^2,0))</f>
        <v/>
      </c>
    </row>
    <row r="11738">
      <c r="A11738">
        <f>Input!A11738</f>
        <v/>
      </c>
      <c r="B11738">
        <f>IF(ISNUMBER(Input!B11738),IF(AND(Input!B11738&gt;=20,Input!B11738&lt;=700),Input!B11738,""),"")</f>
        <v/>
      </c>
      <c r="C11738">
        <f>IF(B11738="","",INT(A11738))</f>
        <v/>
      </c>
      <c r="D11738">
        <f>IF(B11738="","",HOUR(A11738))</f>
        <v/>
      </c>
      <c r="E11738">
        <f>IF(B11738="","",IF(INPUT!$I$1="","",IF(C11738&lt;(INT(INPUT!$I$1)-INPUT!$I$2),"Off Meds",IF(C11738&lt;=(INT(INPUT!$I$1)+INPUT!$I$2),"Washout","On Meds"))))</f>
        <v/>
      </c>
      <c r="F11738">
        <f>IF(B11738="","",1.509*(LN(B11738)^1.084-5.381))</f>
        <v/>
      </c>
      <c r="G11738">
        <f>IF(F11738="","",IF(F11738&lt;0,10*F11738^2,0))</f>
        <v/>
      </c>
      <c r="H11738">
        <f>IF(F11738="","",IF(F11738&gt;0,10*F11738^2,0))</f>
        <v/>
      </c>
    </row>
    <row r="11739">
      <c r="A11739">
        <f>Input!A11739</f>
        <v/>
      </c>
      <c r="B11739">
        <f>IF(ISNUMBER(Input!B11739),IF(AND(Input!B11739&gt;=20,Input!B11739&lt;=700),Input!B11739,""),"")</f>
        <v/>
      </c>
      <c r="C11739">
        <f>IF(B11739="","",INT(A11739))</f>
        <v/>
      </c>
      <c r="D11739">
        <f>IF(B11739="","",HOUR(A11739))</f>
        <v/>
      </c>
      <c r="E11739">
        <f>IF(B11739="","",IF(INPUT!$I$1="","",IF(C11739&lt;(INT(INPUT!$I$1)-INPUT!$I$2),"Off Meds",IF(C11739&lt;=(INT(INPUT!$I$1)+INPUT!$I$2),"Washout","On Meds"))))</f>
        <v/>
      </c>
      <c r="F11739">
        <f>IF(B11739="","",1.509*(LN(B11739)^1.084-5.381))</f>
        <v/>
      </c>
      <c r="G11739">
        <f>IF(F11739="","",IF(F11739&lt;0,10*F11739^2,0))</f>
        <v/>
      </c>
      <c r="H11739">
        <f>IF(F11739="","",IF(F11739&gt;0,10*F11739^2,0))</f>
        <v/>
      </c>
    </row>
    <row r="11740">
      <c r="A11740">
        <f>Input!A11740</f>
        <v/>
      </c>
      <c r="B11740">
        <f>IF(ISNUMBER(Input!B11740),IF(AND(Input!B11740&gt;=20,Input!B11740&lt;=700),Input!B11740,""),"")</f>
        <v/>
      </c>
      <c r="C11740">
        <f>IF(B11740="","",INT(A11740))</f>
        <v/>
      </c>
      <c r="D11740">
        <f>IF(B11740="","",HOUR(A11740))</f>
        <v/>
      </c>
      <c r="E11740">
        <f>IF(B11740="","",IF(INPUT!$I$1="","",IF(C11740&lt;(INT(INPUT!$I$1)-INPUT!$I$2),"Off Meds",IF(C11740&lt;=(INT(INPUT!$I$1)+INPUT!$I$2),"Washout","On Meds"))))</f>
        <v/>
      </c>
      <c r="F11740">
        <f>IF(B11740="","",1.509*(LN(B11740)^1.084-5.381))</f>
        <v/>
      </c>
      <c r="G11740">
        <f>IF(F11740="","",IF(F11740&lt;0,10*F11740^2,0))</f>
        <v/>
      </c>
      <c r="H11740">
        <f>IF(F11740="","",IF(F11740&gt;0,10*F11740^2,0))</f>
        <v/>
      </c>
    </row>
    <row r="11741">
      <c r="A11741">
        <f>Input!A11741</f>
        <v/>
      </c>
      <c r="B11741">
        <f>IF(ISNUMBER(Input!B11741),IF(AND(Input!B11741&gt;=20,Input!B11741&lt;=700),Input!B11741,""),"")</f>
        <v/>
      </c>
      <c r="C11741">
        <f>IF(B11741="","",INT(A11741))</f>
        <v/>
      </c>
      <c r="D11741">
        <f>IF(B11741="","",HOUR(A11741))</f>
        <v/>
      </c>
      <c r="E11741">
        <f>IF(B11741="","",IF(INPUT!$I$1="","",IF(C11741&lt;(INT(INPUT!$I$1)-INPUT!$I$2),"Off Meds",IF(C11741&lt;=(INT(INPUT!$I$1)+INPUT!$I$2),"Washout","On Meds"))))</f>
        <v/>
      </c>
      <c r="F11741">
        <f>IF(B11741="","",1.509*(LN(B11741)^1.084-5.381))</f>
        <v/>
      </c>
      <c r="G11741">
        <f>IF(F11741="","",IF(F11741&lt;0,10*F11741^2,0))</f>
        <v/>
      </c>
      <c r="H11741">
        <f>IF(F11741="","",IF(F11741&gt;0,10*F11741^2,0))</f>
        <v/>
      </c>
    </row>
    <row r="11742">
      <c r="A11742">
        <f>Input!A11742</f>
        <v/>
      </c>
      <c r="B11742">
        <f>IF(ISNUMBER(Input!B11742),IF(AND(Input!B11742&gt;=20,Input!B11742&lt;=700),Input!B11742,""),"")</f>
        <v/>
      </c>
      <c r="C11742">
        <f>IF(B11742="","",INT(A11742))</f>
        <v/>
      </c>
      <c r="D11742">
        <f>IF(B11742="","",HOUR(A11742))</f>
        <v/>
      </c>
      <c r="E11742">
        <f>IF(B11742="","",IF(INPUT!$I$1="","",IF(C11742&lt;(INT(INPUT!$I$1)-INPUT!$I$2),"Off Meds",IF(C11742&lt;=(INT(INPUT!$I$1)+INPUT!$I$2),"Washout","On Meds"))))</f>
        <v/>
      </c>
      <c r="F11742">
        <f>IF(B11742="","",1.509*(LN(B11742)^1.084-5.381))</f>
        <v/>
      </c>
      <c r="G11742">
        <f>IF(F11742="","",IF(F11742&lt;0,10*F11742^2,0))</f>
        <v/>
      </c>
      <c r="H11742">
        <f>IF(F11742="","",IF(F11742&gt;0,10*F11742^2,0))</f>
        <v/>
      </c>
    </row>
    <row r="11743">
      <c r="A11743">
        <f>Input!A11743</f>
        <v/>
      </c>
      <c r="B11743">
        <f>IF(ISNUMBER(Input!B11743),IF(AND(Input!B11743&gt;=20,Input!B11743&lt;=700),Input!B11743,""),"")</f>
        <v/>
      </c>
      <c r="C11743">
        <f>IF(B11743="","",INT(A11743))</f>
        <v/>
      </c>
      <c r="D11743">
        <f>IF(B11743="","",HOUR(A11743))</f>
        <v/>
      </c>
      <c r="E11743">
        <f>IF(B11743="","",IF(INPUT!$I$1="","",IF(C11743&lt;(INT(INPUT!$I$1)-INPUT!$I$2),"Off Meds",IF(C11743&lt;=(INT(INPUT!$I$1)+INPUT!$I$2),"Washout","On Meds"))))</f>
        <v/>
      </c>
      <c r="F11743">
        <f>IF(B11743="","",1.509*(LN(B11743)^1.084-5.381))</f>
        <v/>
      </c>
      <c r="G11743">
        <f>IF(F11743="","",IF(F11743&lt;0,10*F11743^2,0))</f>
        <v/>
      </c>
      <c r="H11743">
        <f>IF(F11743="","",IF(F11743&gt;0,10*F11743^2,0))</f>
        <v/>
      </c>
    </row>
    <row r="11744">
      <c r="A11744">
        <f>Input!A11744</f>
        <v/>
      </c>
      <c r="B11744">
        <f>IF(ISNUMBER(Input!B11744),IF(AND(Input!B11744&gt;=20,Input!B11744&lt;=700),Input!B11744,""),"")</f>
        <v/>
      </c>
      <c r="C11744">
        <f>IF(B11744="","",INT(A11744))</f>
        <v/>
      </c>
      <c r="D11744">
        <f>IF(B11744="","",HOUR(A11744))</f>
        <v/>
      </c>
      <c r="E11744">
        <f>IF(B11744="","",IF(INPUT!$I$1="","",IF(C11744&lt;(INT(INPUT!$I$1)-INPUT!$I$2),"Off Meds",IF(C11744&lt;=(INT(INPUT!$I$1)+INPUT!$I$2),"Washout","On Meds"))))</f>
        <v/>
      </c>
      <c r="F11744">
        <f>IF(B11744="","",1.509*(LN(B11744)^1.084-5.381))</f>
        <v/>
      </c>
      <c r="G11744">
        <f>IF(F11744="","",IF(F11744&lt;0,10*F11744^2,0))</f>
        <v/>
      </c>
      <c r="H11744">
        <f>IF(F11744="","",IF(F11744&gt;0,10*F11744^2,0))</f>
        <v/>
      </c>
    </row>
    <row r="11745">
      <c r="A11745">
        <f>Input!A11745</f>
        <v/>
      </c>
      <c r="B11745">
        <f>IF(ISNUMBER(Input!B11745),IF(AND(Input!B11745&gt;=20,Input!B11745&lt;=700),Input!B11745,""),"")</f>
        <v/>
      </c>
      <c r="C11745">
        <f>IF(B11745="","",INT(A11745))</f>
        <v/>
      </c>
      <c r="D11745">
        <f>IF(B11745="","",HOUR(A11745))</f>
        <v/>
      </c>
      <c r="E11745">
        <f>IF(B11745="","",IF(INPUT!$I$1="","",IF(C11745&lt;(INT(INPUT!$I$1)-INPUT!$I$2),"Off Meds",IF(C11745&lt;=(INT(INPUT!$I$1)+INPUT!$I$2),"Washout","On Meds"))))</f>
        <v/>
      </c>
      <c r="F11745">
        <f>IF(B11745="","",1.509*(LN(B11745)^1.084-5.381))</f>
        <v/>
      </c>
      <c r="G11745">
        <f>IF(F11745="","",IF(F11745&lt;0,10*F11745^2,0))</f>
        <v/>
      </c>
      <c r="H11745">
        <f>IF(F11745="","",IF(F11745&gt;0,10*F11745^2,0))</f>
        <v/>
      </c>
    </row>
    <row r="11746">
      <c r="A11746">
        <f>Input!A11746</f>
        <v/>
      </c>
      <c r="B11746">
        <f>IF(ISNUMBER(Input!B11746),IF(AND(Input!B11746&gt;=20,Input!B11746&lt;=700),Input!B11746,""),"")</f>
        <v/>
      </c>
      <c r="C11746">
        <f>IF(B11746="","",INT(A11746))</f>
        <v/>
      </c>
      <c r="D11746">
        <f>IF(B11746="","",HOUR(A11746))</f>
        <v/>
      </c>
      <c r="E11746">
        <f>IF(B11746="","",IF(INPUT!$I$1="","",IF(C11746&lt;(INT(INPUT!$I$1)-INPUT!$I$2),"Off Meds",IF(C11746&lt;=(INT(INPUT!$I$1)+INPUT!$I$2),"Washout","On Meds"))))</f>
        <v/>
      </c>
      <c r="F11746">
        <f>IF(B11746="","",1.509*(LN(B11746)^1.084-5.381))</f>
        <v/>
      </c>
      <c r="G11746">
        <f>IF(F11746="","",IF(F11746&lt;0,10*F11746^2,0))</f>
        <v/>
      </c>
      <c r="H11746">
        <f>IF(F11746="","",IF(F11746&gt;0,10*F11746^2,0))</f>
        <v/>
      </c>
    </row>
    <row r="11747">
      <c r="A11747">
        <f>Input!A11747</f>
        <v/>
      </c>
      <c r="B11747">
        <f>IF(ISNUMBER(Input!B11747),IF(AND(Input!B11747&gt;=20,Input!B11747&lt;=700),Input!B11747,""),"")</f>
        <v/>
      </c>
      <c r="C11747">
        <f>IF(B11747="","",INT(A11747))</f>
        <v/>
      </c>
      <c r="D11747">
        <f>IF(B11747="","",HOUR(A11747))</f>
        <v/>
      </c>
      <c r="E11747">
        <f>IF(B11747="","",IF(INPUT!$I$1="","",IF(C11747&lt;(INT(INPUT!$I$1)-INPUT!$I$2),"Off Meds",IF(C11747&lt;=(INT(INPUT!$I$1)+INPUT!$I$2),"Washout","On Meds"))))</f>
        <v/>
      </c>
      <c r="F11747">
        <f>IF(B11747="","",1.509*(LN(B11747)^1.084-5.381))</f>
        <v/>
      </c>
      <c r="G11747">
        <f>IF(F11747="","",IF(F11747&lt;0,10*F11747^2,0))</f>
        <v/>
      </c>
      <c r="H11747">
        <f>IF(F11747="","",IF(F11747&gt;0,10*F11747^2,0))</f>
        <v/>
      </c>
    </row>
    <row r="11748">
      <c r="A11748">
        <f>Input!A11748</f>
        <v/>
      </c>
      <c r="B11748">
        <f>IF(ISNUMBER(Input!B11748),IF(AND(Input!B11748&gt;=20,Input!B11748&lt;=700),Input!B11748,""),"")</f>
        <v/>
      </c>
      <c r="C11748">
        <f>IF(B11748="","",INT(A11748))</f>
        <v/>
      </c>
      <c r="D11748">
        <f>IF(B11748="","",HOUR(A11748))</f>
        <v/>
      </c>
      <c r="E11748">
        <f>IF(B11748="","",IF(INPUT!$I$1="","",IF(C11748&lt;(INT(INPUT!$I$1)-INPUT!$I$2),"Off Meds",IF(C11748&lt;=(INT(INPUT!$I$1)+INPUT!$I$2),"Washout","On Meds"))))</f>
        <v/>
      </c>
      <c r="F11748">
        <f>IF(B11748="","",1.509*(LN(B11748)^1.084-5.381))</f>
        <v/>
      </c>
      <c r="G11748">
        <f>IF(F11748="","",IF(F11748&lt;0,10*F11748^2,0))</f>
        <v/>
      </c>
      <c r="H11748">
        <f>IF(F11748="","",IF(F11748&gt;0,10*F11748^2,0))</f>
        <v/>
      </c>
    </row>
    <row r="11749">
      <c r="A11749">
        <f>Input!A11749</f>
        <v/>
      </c>
      <c r="B11749">
        <f>IF(ISNUMBER(Input!B11749),IF(AND(Input!B11749&gt;=20,Input!B11749&lt;=700),Input!B11749,""),"")</f>
        <v/>
      </c>
      <c r="C11749">
        <f>IF(B11749="","",INT(A11749))</f>
        <v/>
      </c>
      <c r="D11749">
        <f>IF(B11749="","",HOUR(A11749))</f>
        <v/>
      </c>
      <c r="E11749">
        <f>IF(B11749="","",IF(INPUT!$I$1="","",IF(C11749&lt;(INT(INPUT!$I$1)-INPUT!$I$2),"Off Meds",IF(C11749&lt;=(INT(INPUT!$I$1)+INPUT!$I$2),"Washout","On Meds"))))</f>
        <v/>
      </c>
      <c r="F11749">
        <f>IF(B11749="","",1.509*(LN(B11749)^1.084-5.381))</f>
        <v/>
      </c>
      <c r="G11749">
        <f>IF(F11749="","",IF(F11749&lt;0,10*F11749^2,0))</f>
        <v/>
      </c>
      <c r="H11749">
        <f>IF(F11749="","",IF(F11749&gt;0,10*F11749^2,0))</f>
        <v/>
      </c>
    </row>
    <row r="11750">
      <c r="A11750">
        <f>Input!A11750</f>
        <v/>
      </c>
      <c r="B11750">
        <f>IF(ISNUMBER(Input!B11750),IF(AND(Input!B11750&gt;=20,Input!B11750&lt;=700),Input!B11750,""),"")</f>
        <v/>
      </c>
      <c r="C11750">
        <f>IF(B11750="","",INT(A11750))</f>
        <v/>
      </c>
      <c r="D11750">
        <f>IF(B11750="","",HOUR(A11750))</f>
        <v/>
      </c>
      <c r="E11750">
        <f>IF(B11750="","",IF(INPUT!$I$1="","",IF(C11750&lt;(INT(INPUT!$I$1)-INPUT!$I$2),"Off Meds",IF(C11750&lt;=(INT(INPUT!$I$1)+INPUT!$I$2),"Washout","On Meds"))))</f>
        <v/>
      </c>
      <c r="F11750">
        <f>IF(B11750="","",1.509*(LN(B11750)^1.084-5.381))</f>
        <v/>
      </c>
      <c r="G11750">
        <f>IF(F11750="","",IF(F11750&lt;0,10*F11750^2,0))</f>
        <v/>
      </c>
      <c r="H11750">
        <f>IF(F11750="","",IF(F11750&gt;0,10*F11750^2,0))</f>
        <v/>
      </c>
    </row>
    <row r="11751">
      <c r="A11751">
        <f>Input!A11751</f>
        <v/>
      </c>
      <c r="B11751">
        <f>IF(ISNUMBER(Input!B11751),IF(AND(Input!B11751&gt;=20,Input!B11751&lt;=700),Input!B11751,""),"")</f>
        <v/>
      </c>
      <c r="C11751">
        <f>IF(B11751="","",INT(A11751))</f>
        <v/>
      </c>
      <c r="D11751">
        <f>IF(B11751="","",HOUR(A11751))</f>
        <v/>
      </c>
      <c r="E11751">
        <f>IF(B11751="","",IF(INPUT!$I$1="","",IF(C11751&lt;(INT(INPUT!$I$1)-INPUT!$I$2),"Off Meds",IF(C11751&lt;=(INT(INPUT!$I$1)+INPUT!$I$2),"Washout","On Meds"))))</f>
        <v/>
      </c>
      <c r="F11751">
        <f>IF(B11751="","",1.509*(LN(B11751)^1.084-5.381))</f>
        <v/>
      </c>
      <c r="G11751">
        <f>IF(F11751="","",IF(F11751&lt;0,10*F11751^2,0))</f>
        <v/>
      </c>
      <c r="H11751">
        <f>IF(F11751="","",IF(F11751&gt;0,10*F11751^2,0))</f>
        <v/>
      </c>
    </row>
    <row r="11752">
      <c r="A11752">
        <f>Input!A11752</f>
        <v/>
      </c>
      <c r="B11752">
        <f>IF(ISNUMBER(Input!B11752),IF(AND(Input!B11752&gt;=20,Input!B11752&lt;=700),Input!B11752,""),"")</f>
        <v/>
      </c>
      <c r="C11752">
        <f>IF(B11752="","",INT(A11752))</f>
        <v/>
      </c>
      <c r="D11752">
        <f>IF(B11752="","",HOUR(A11752))</f>
        <v/>
      </c>
      <c r="E11752">
        <f>IF(B11752="","",IF(INPUT!$I$1="","",IF(C11752&lt;(INT(INPUT!$I$1)-INPUT!$I$2),"Off Meds",IF(C11752&lt;=(INT(INPUT!$I$1)+INPUT!$I$2),"Washout","On Meds"))))</f>
        <v/>
      </c>
      <c r="F11752">
        <f>IF(B11752="","",1.509*(LN(B11752)^1.084-5.381))</f>
        <v/>
      </c>
      <c r="G11752">
        <f>IF(F11752="","",IF(F11752&lt;0,10*F11752^2,0))</f>
        <v/>
      </c>
      <c r="H11752">
        <f>IF(F11752="","",IF(F11752&gt;0,10*F11752^2,0))</f>
        <v/>
      </c>
    </row>
    <row r="11753">
      <c r="A11753">
        <f>Input!A11753</f>
        <v/>
      </c>
      <c r="B11753">
        <f>IF(ISNUMBER(Input!B11753),IF(AND(Input!B11753&gt;=20,Input!B11753&lt;=700),Input!B11753,""),"")</f>
        <v/>
      </c>
      <c r="C11753">
        <f>IF(B11753="","",INT(A11753))</f>
        <v/>
      </c>
      <c r="D11753">
        <f>IF(B11753="","",HOUR(A11753))</f>
        <v/>
      </c>
      <c r="E11753">
        <f>IF(B11753="","",IF(INPUT!$I$1="","",IF(C11753&lt;(INT(INPUT!$I$1)-INPUT!$I$2),"Off Meds",IF(C11753&lt;=(INT(INPUT!$I$1)+INPUT!$I$2),"Washout","On Meds"))))</f>
        <v/>
      </c>
      <c r="F11753">
        <f>IF(B11753="","",1.509*(LN(B11753)^1.084-5.381))</f>
        <v/>
      </c>
      <c r="G11753">
        <f>IF(F11753="","",IF(F11753&lt;0,10*F11753^2,0))</f>
        <v/>
      </c>
      <c r="H11753">
        <f>IF(F11753="","",IF(F11753&gt;0,10*F11753^2,0))</f>
        <v/>
      </c>
    </row>
    <row r="11754">
      <c r="A11754">
        <f>Input!A11754</f>
        <v/>
      </c>
      <c r="B11754">
        <f>IF(ISNUMBER(Input!B11754),IF(AND(Input!B11754&gt;=20,Input!B11754&lt;=700),Input!B11754,""),"")</f>
        <v/>
      </c>
      <c r="C11754">
        <f>IF(B11754="","",INT(A11754))</f>
        <v/>
      </c>
      <c r="D11754">
        <f>IF(B11754="","",HOUR(A11754))</f>
        <v/>
      </c>
      <c r="E11754">
        <f>IF(B11754="","",IF(INPUT!$I$1="","",IF(C11754&lt;(INT(INPUT!$I$1)-INPUT!$I$2),"Off Meds",IF(C11754&lt;=(INT(INPUT!$I$1)+INPUT!$I$2),"Washout","On Meds"))))</f>
        <v/>
      </c>
      <c r="F11754">
        <f>IF(B11754="","",1.509*(LN(B11754)^1.084-5.381))</f>
        <v/>
      </c>
      <c r="G11754">
        <f>IF(F11754="","",IF(F11754&lt;0,10*F11754^2,0))</f>
        <v/>
      </c>
      <c r="H11754">
        <f>IF(F11754="","",IF(F11754&gt;0,10*F11754^2,0))</f>
        <v/>
      </c>
    </row>
    <row r="11755">
      <c r="A11755">
        <f>Input!A11755</f>
        <v/>
      </c>
      <c r="B11755">
        <f>IF(ISNUMBER(Input!B11755),IF(AND(Input!B11755&gt;=20,Input!B11755&lt;=700),Input!B11755,""),"")</f>
        <v/>
      </c>
      <c r="C11755">
        <f>IF(B11755="","",INT(A11755))</f>
        <v/>
      </c>
      <c r="D11755">
        <f>IF(B11755="","",HOUR(A11755))</f>
        <v/>
      </c>
      <c r="E11755">
        <f>IF(B11755="","",IF(INPUT!$I$1="","",IF(C11755&lt;(INT(INPUT!$I$1)-INPUT!$I$2),"Off Meds",IF(C11755&lt;=(INT(INPUT!$I$1)+INPUT!$I$2),"Washout","On Meds"))))</f>
        <v/>
      </c>
      <c r="F11755">
        <f>IF(B11755="","",1.509*(LN(B11755)^1.084-5.381))</f>
        <v/>
      </c>
      <c r="G11755">
        <f>IF(F11755="","",IF(F11755&lt;0,10*F11755^2,0))</f>
        <v/>
      </c>
      <c r="H11755">
        <f>IF(F11755="","",IF(F11755&gt;0,10*F11755^2,0))</f>
        <v/>
      </c>
    </row>
    <row r="11756">
      <c r="A11756">
        <f>Input!A11756</f>
        <v/>
      </c>
      <c r="B11756">
        <f>IF(ISNUMBER(Input!B11756),IF(AND(Input!B11756&gt;=20,Input!B11756&lt;=700),Input!B11756,""),"")</f>
        <v/>
      </c>
      <c r="C11756">
        <f>IF(B11756="","",INT(A11756))</f>
        <v/>
      </c>
      <c r="D11756">
        <f>IF(B11756="","",HOUR(A11756))</f>
        <v/>
      </c>
      <c r="E11756">
        <f>IF(B11756="","",IF(INPUT!$I$1="","",IF(C11756&lt;(INT(INPUT!$I$1)-INPUT!$I$2),"Off Meds",IF(C11756&lt;=(INT(INPUT!$I$1)+INPUT!$I$2),"Washout","On Meds"))))</f>
        <v/>
      </c>
      <c r="F11756">
        <f>IF(B11756="","",1.509*(LN(B11756)^1.084-5.381))</f>
        <v/>
      </c>
      <c r="G11756">
        <f>IF(F11756="","",IF(F11756&lt;0,10*F11756^2,0))</f>
        <v/>
      </c>
      <c r="H11756">
        <f>IF(F11756="","",IF(F11756&gt;0,10*F11756^2,0))</f>
        <v/>
      </c>
    </row>
    <row r="11757">
      <c r="A11757">
        <f>Input!A11757</f>
        <v/>
      </c>
      <c r="B11757">
        <f>IF(ISNUMBER(Input!B11757),IF(AND(Input!B11757&gt;=20,Input!B11757&lt;=700),Input!B11757,""),"")</f>
        <v/>
      </c>
      <c r="C11757">
        <f>IF(B11757="","",INT(A11757))</f>
        <v/>
      </c>
      <c r="D11757">
        <f>IF(B11757="","",HOUR(A11757))</f>
        <v/>
      </c>
      <c r="E11757">
        <f>IF(B11757="","",IF(INPUT!$I$1="","",IF(C11757&lt;(INT(INPUT!$I$1)-INPUT!$I$2),"Off Meds",IF(C11757&lt;=(INT(INPUT!$I$1)+INPUT!$I$2),"Washout","On Meds"))))</f>
        <v/>
      </c>
      <c r="F11757">
        <f>IF(B11757="","",1.509*(LN(B11757)^1.084-5.381))</f>
        <v/>
      </c>
      <c r="G11757">
        <f>IF(F11757="","",IF(F11757&lt;0,10*F11757^2,0))</f>
        <v/>
      </c>
      <c r="H11757">
        <f>IF(F11757="","",IF(F11757&gt;0,10*F11757^2,0))</f>
        <v/>
      </c>
    </row>
    <row r="11758">
      <c r="A11758">
        <f>Input!A11758</f>
        <v/>
      </c>
      <c r="B11758">
        <f>IF(ISNUMBER(Input!B11758),IF(AND(Input!B11758&gt;=20,Input!B11758&lt;=700),Input!B11758,""),"")</f>
        <v/>
      </c>
      <c r="C11758">
        <f>IF(B11758="","",INT(A11758))</f>
        <v/>
      </c>
      <c r="D11758">
        <f>IF(B11758="","",HOUR(A11758))</f>
        <v/>
      </c>
      <c r="E11758">
        <f>IF(B11758="","",IF(INPUT!$I$1="","",IF(C11758&lt;(INT(INPUT!$I$1)-INPUT!$I$2),"Off Meds",IF(C11758&lt;=(INT(INPUT!$I$1)+INPUT!$I$2),"Washout","On Meds"))))</f>
        <v/>
      </c>
      <c r="F11758">
        <f>IF(B11758="","",1.509*(LN(B11758)^1.084-5.381))</f>
        <v/>
      </c>
      <c r="G11758">
        <f>IF(F11758="","",IF(F11758&lt;0,10*F11758^2,0))</f>
        <v/>
      </c>
      <c r="H11758">
        <f>IF(F11758="","",IF(F11758&gt;0,10*F11758^2,0))</f>
        <v/>
      </c>
    </row>
    <row r="11759">
      <c r="A11759">
        <f>Input!A11759</f>
        <v/>
      </c>
      <c r="B11759">
        <f>IF(ISNUMBER(Input!B11759),IF(AND(Input!B11759&gt;=20,Input!B11759&lt;=700),Input!B11759,""),"")</f>
        <v/>
      </c>
      <c r="C11759">
        <f>IF(B11759="","",INT(A11759))</f>
        <v/>
      </c>
      <c r="D11759">
        <f>IF(B11759="","",HOUR(A11759))</f>
        <v/>
      </c>
      <c r="E11759">
        <f>IF(B11759="","",IF(INPUT!$I$1="","",IF(C11759&lt;(INT(INPUT!$I$1)-INPUT!$I$2),"Off Meds",IF(C11759&lt;=(INT(INPUT!$I$1)+INPUT!$I$2),"Washout","On Meds"))))</f>
        <v/>
      </c>
      <c r="F11759">
        <f>IF(B11759="","",1.509*(LN(B11759)^1.084-5.381))</f>
        <v/>
      </c>
      <c r="G11759">
        <f>IF(F11759="","",IF(F11759&lt;0,10*F11759^2,0))</f>
        <v/>
      </c>
      <c r="H11759">
        <f>IF(F11759="","",IF(F11759&gt;0,10*F11759^2,0))</f>
        <v/>
      </c>
    </row>
    <row r="11760">
      <c r="A11760">
        <f>Input!A11760</f>
        <v/>
      </c>
      <c r="B11760">
        <f>IF(ISNUMBER(Input!B11760),IF(AND(Input!B11760&gt;=20,Input!B11760&lt;=700),Input!B11760,""),"")</f>
        <v/>
      </c>
      <c r="C11760">
        <f>IF(B11760="","",INT(A11760))</f>
        <v/>
      </c>
      <c r="D11760">
        <f>IF(B11760="","",HOUR(A11760))</f>
        <v/>
      </c>
      <c r="E11760">
        <f>IF(B11760="","",IF(INPUT!$I$1="","",IF(C11760&lt;(INT(INPUT!$I$1)-INPUT!$I$2),"Off Meds",IF(C11760&lt;=(INT(INPUT!$I$1)+INPUT!$I$2),"Washout","On Meds"))))</f>
        <v/>
      </c>
      <c r="F11760">
        <f>IF(B11760="","",1.509*(LN(B11760)^1.084-5.381))</f>
        <v/>
      </c>
      <c r="G11760">
        <f>IF(F11760="","",IF(F11760&lt;0,10*F11760^2,0))</f>
        <v/>
      </c>
      <c r="H11760">
        <f>IF(F11760="","",IF(F11760&gt;0,10*F11760^2,0))</f>
        <v/>
      </c>
    </row>
    <row r="11761">
      <c r="A11761">
        <f>Input!A11761</f>
        <v/>
      </c>
      <c r="B11761">
        <f>IF(ISNUMBER(Input!B11761),IF(AND(Input!B11761&gt;=20,Input!B11761&lt;=700),Input!B11761,""),"")</f>
        <v/>
      </c>
      <c r="C11761">
        <f>IF(B11761="","",INT(A11761))</f>
        <v/>
      </c>
      <c r="D11761">
        <f>IF(B11761="","",HOUR(A11761))</f>
        <v/>
      </c>
      <c r="E11761">
        <f>IF(B11761="","",IF(INPUT!$I$1="","",IF(C11761&lt;(INT(INPUT!$I$1)-INPUT!$I$2),"Off Meds",IF(C11761&lt;=(INT(INPUT!$I$1)+INPUT!$I$2),"Washout","On Meds"))))</f>
        <v/>
      </c>
      <c r="F11761">
        <f>IF(B11761="","",1.509*(LN(B11761)^1.084-5.381))</f>
        <v/>
      </c>
      <c r="G11761">
        <f>IF(F11761="","",IF(F11761&lt;0,10*F11761^2,0))</f>
        <v/>
      </c>
      <c r="H11761">
        <f>IF(F11761="","",IF(F11761&gt;0,10*F11761^2,0))</f>
        <v/>
      </c>
    </row>
    <row r="11762">
      <c r="A11762">
        <f>Input!A11762</f>
        <v/>
      </c>
      <c r="B11762">
        <f>IF(ISNUMBER(Input!B11762),IF(AND(Input!B11762&gt;=20,Input!B11762&lt;=700),Input!B11762,""),"")</f>
        <v/>
      </c>
      <c r="C11762">
        <f>IF(B11762="","",INT(A11762))</f>
        <v/>
      </c>
      <c r="D11762">
        <f>IF(B11762="","",HOUR(A11762))</f>
        <v/>
      </c>
      <c r="E11762">
        <f>IF(B11762="","",IF(INPUT!$I$1="","",IF(C11762&lt;(INT(INPUT!$I$1)-INPUT!$I$2),"Off Meds",IF(C11762&lt;=(INT(INPUT!$I$1)+INPUT!$I$2),"Washout","On Meds"))))</f>
        <v/>
      </c>
      <c r="F11762">
        <f>IF(B11762="","",1.509*(LN(B11762)^1.084-5.381))</f>
        <v/>
      </c>
      <c r="G11762">
        <f>IF(F11762="","",IF(F11762&lt;0,10*F11762^2,0))</f>
        <v/>
      </c>
      <c r="H11762">
        <f>IF(F11762="","",IF(F11762&gt;0,10*F11762^2,0))</f>
        <v/>
      </c>
    </row>
    <row r="11763">
      <c r="A11763">
        <f>Input!A11763</f>
        <v/>
      </c>
      <c r="B11763">
        <f>IF(ISNUMBER(Input!B11763),IF(AND(Input!B11763&gt;=20,Input!B11763&lt;=700),Input!B11763,""),"")</f>
        <v/>
      </c>
      <c r="C11763">
        <f>IF(B11763="","",INT(A11763))</f>
        <v/>
      </c>
      <c r="D11763">
        <f>IF(B11763="","",HOUR(A11763))</f>
        <v/>
      </c>
      <c r="E11763">
        <f>IF(B11763="","",IF(INPUT!$I$1="","",IF(C11763&lt;(INT(INPUT!$I$1)-INPUT!$I$2),"Off Meds",IF(C11763&lt;=(INT(INPUT!$I$1)+INPUT!$I$2),"Washout","On Meds"))))</f>
        <v/>
      </c>
      <c r="F11763">
        <f>IF(B11763="","",1.509*(LN(B11763)^1.084-5.381))</f>
        <v/>
      </c>
      <c r="G11763">
        <f>IF(F11763="","",IF(F11763&lt;0,10*F11763^2,0))</f>
        <v/>
      </c>
      <c r="H11763">
        <f>IF(F11763="","",IF(F11763&gt;0,10*F11763^2,0))</f>
        <v/>
      </c>
    </row>
    <row r="11764">
      <c r="A11764">
        <f>Input!A11764</f>
        <v/>
      </c>
      <c r="B11764">
        <f>IF(ISNUMBER(Input!B11764),IF(AND(Input!B11764&gt;=20,Input!B11764&lt;=700),Input!B11764,""),"")</f>
        <v/>
      </c>
      <c r="C11764">
        <f>IF(B11764="","",INT(A11764))</f>
        <v/>
      </c>
      <c r="D11764">
        <f>IF(B11764="","",HOUR(A11764))</f>
        <v/>
      </c>
      <c r="E11764">
        <f>IF(B11764="","",IF(INPUT!$I$1="","",IF(C11764&lt;(INT(INPUT!$I$1)-INPUT!$I$2),"Off Meds",IF(C11764&lt;=(INT(INPUT!$I$1)+INPUT!$I$2),"Washout","On Meds"))))</f>
        <v/>
      </c>
      <c r="F11764">
        <f>IF(B11764="","",1.509*(LN(B11764)^1.084-5.381))</f>
        <v/>
      </c>
      <c r="G11764">
        <f>IF(F11764="","",IF(F11764&lt;0,10*F11764^2,0))</f>
        <v/>
      </c>
      <c r="H11764">
        <f>IF(F11764="","",IF(F11764&gt;0,10*F11764^2,0))</f>
        <v/>
      </c>
    </row>
    <row r="11765">
      <c r="A11765">
        <f>Input!A11765</f>
        <v/>
      </c>
      <c r="B11765">
        <f>IF(ISNUMBER(Input!B11765),IF(AND(Input!B11765&gt;=20,Input!B11765&lt;=700),Input!B11765,""),"")</f>
        <v/>
      </c>
      <c r="C11765">
        <f>IF(B11765="","",INT(A11765))</f>
        <v/>
      </c>
      <c r="D11765">
        <f>IF(B11765="","",HOUR(A11765))</f>
        <v/>
      </c>
      <c r="E11765">
        <f>IF(B11765="","",IF(INPUT!$I$1="","",IF(C11765&lt;(INT(INPUT!$I$1)-INPUT!$I$2),"Off Meds",IF(C11765&lt;=(INT(INPUT!$I$1)+INPUT!$I$2),"Washout","On Meds"))))</f>
        <v/>
      </c>
      <c r="F11765">
        <f>IF(B11765="","",1.509*(LN(B11765)^1.084-5.381))</f>
        <v/>
      </c>
      <c r="G11765">
        <f>IF(F11765="","",IF(F11765&lt;0,10*F11765^2,0))</f>
        <v/>
      </c>
      <c r="H11765">
        <f>IF(F11765="","",IF(F11765&gt;0,10*F11765^2,0))</f>
        <v/>
      </c>
    </row>
    <row r="11766">
      <c r="A11766">
        <f>Input!A11766</f>
        <v/>
      </c>
      <c r="B11766">
        <f>IF(ISNUMBER(Input!B11766),IF(AND(Input!B11766&gt;=20,Input!B11766&lt;=700),Input!B11766,""),"")</f>
        <v/>
      </c>
      <c r="C11766">
        <f>IF(B11766="","",INT(A11766))</f>
        <v/>
      </c>
      <c r="D11766">
        <f>IF(B11766="","",HOUR(A11766))</f>
        <v/>
      </c>
      <c r="E11766">
        <f>IF(B11766="","",IF(INPUT!$I$1="","",IF(C11766&lt;(INT(INPUT!$I$1)-INPUT!$I$2),"Off Meds",IF(C11766&lt;=(INT(INPUT!$I$1)+INPUT!$I$2),"Washout","On Meds"))))</f>
        <v/>
      </c>
      <c r="F11766">
        <f>IF(B11766="","",1.509*(LN(B11766)^1.084-5.381))</f>
        <v/>
      </c>
      <c r="G11766">
        <f>IF(F11766="","",IF(F11766&lt;0,10*F11766^2,0))</f>
        <v/>
      </c>
      <c r="H11766">
        <f>IF(F11766="","",IF(F11766&gt;0,10*F11766^2,0))</f>
        <v/>
      </c>
    </row>
    <row r="11767">
      <c r="A11767">
        <f>Input!A11767</f>
        <v/>
      </c>
      <c r="B11767">
        <f>IF(ISNUMBER(Input!B11767),IF(AND(Input!B11767&gt;=20,Input!B11767&lt;=700),Input!B11767,""),"")</f>
        <v/>
      </c>
      <c r="C11767">
        <f>IF(B11767="","",INT(A11767))</f>
        <v/>
      </c>
      <c r="D11767">
        <f>IF(B11767="","",HOUR(A11767))</f>
        <v/>
      </c>
      <c r="E11767">
        <f>IF(B11767="","",IF(INPUT!$I$1="","",IF(C11767&lt;(INT(INPUT!$I$1)-INPUT!$I$2),"Off Meds",IF(C11767&lt;=(INT(INPUT!$I$1)+INPUT!$I$2),"Washout","On Meds"))))</f>
        <v/>
      </c>
      <c r="F11767">
        <f>IF(B11767="","",1.509*(LN(B11767)^1.084-5.381))</f>
        <v/>
      </c>
      <c r="G11767">
        <f>IF(F11767="","",IF(F11767&lt;0,10*F11767^2,0))</f>
        <v/>
      </c>
      <c r="H11767">
        <f>IF(F11767="","",IF(F11767&gt;0,10*F11767^2,0))</f>
        <v/>
      </c>
    </row>
    <row r="11768">
      <c r="A11768">
        <f>Input!A11768</f>
        <v/>
      </c>
      <c r="B11768">
        <f>IF(ISNUMBER(Input!B11768),IF(AND(Input!B11768&gt;=20,Input!B11768&lt;=700),Input!B11768,""),"")</f>
        <v/>
      </c>
      <c r="C11768">
        <f>IF(B11768="","",INT(A11768))</f>
        <v/>
      </c>
      <c r="D11768">
        <f>IF(B11768="","",HOUR(A11768))</f>
        <v/>
      </c>
      <c r="E11768">
        <f>IF(B11768="","",IF(INPUT!$I$1="","",IF(C11768&lt;(INT(INPUT!$I$1)-INPUT!$I$2),"Off Meds",IF(C11768&lt;=(INT(INPUT!$I$1)+INPUT!$I$2),"Washout","On Meds"))))</f>
        <v/>
      </c>
      <c r="F11768">
        <f>IF(B11768="","",1.509*(LN(B11768)^1.084-5.381))</f>
        <v/>
      </c>
      <c r="G11768">
        <f>IF(F11768="","",IF(F11768&lt;0,10*F11768^2,0))</f>
        <v/>
      </c>
      <c r="H11768">
        <f>IF(F11768="","",IF(F11768&gt;0,10*F11768^2,0))</f>
        <v/>
      </c>
    </row>
    <row r="11769">
      <c r="A11769">
        <f>Input!A11769</f>
        <v/>
      </c>
      <c r="B11769">
        <f>IF(ISNUMBER(Input!B11769),IF(AND(Input!B11769&gt;=20,Input!B11769&lt;=700),Input!B11769,""),"")</f>
        <v/>
      </c>
      <c r="C11769">
        <f>IF(B11769="","",INT(A11769))</f>
        <v/>
      </c>
      <c r="D11769">
        <f>IF(B11769="","",HOUR(A11769))</f>
        <v/>
      </c>
      <c r="E11769">
        <f>IF(B11769="","",IF(INPUT!$I$1="","",IF(C11769&lt;(INT(INPUT!$I$1)-INPUT!$I$2),"Off Meds",IF(C11769&lt;=(INT(INPUT!$I$1)+INPUT!$I$2),"Washout","On Meds"))))</f>
        <v/>
      </c>
      <c r="F11769">
        <f>IF(B11769="","",1.509*(LN(B11769)^1.084-5.381))</f>
        <v/>
      </c>
      <c r="G11769">
        <f>IF(F11769="","",IF(F11769&lt;0,10*F11769^2,0))</f>
        <v/>
      </c>
      <c r="H11769">
        <f>IF(F11769="","",IF(F11769&gt;0,10*F11769^2,0))</f>
        <v/>
      </c>
    </row>
    <row r="11770">
      <c r="A11770">
        <f>Input!A11770</f>
        <v/>
      </c>
      <c r="B11770">
        <f>IF(ISNUMBER(Input!B11770),IF(AND(Input!B11770&gt;=20,Input!B11770&lt;=700),Input!B11770,""),"")</f>
        <v/>
      </c>
      <c r="C11770">
        <f>IF(B11770="","",INT(A11770))</f>
        <v/>
      </c>
      <c r="D11770">
        <f>IF(B11770="","",HOUR(A11770))</f>
        <v/>
      </c>
      <c r="E11770">
        <f>IF(B11770="","",IF(INPUT!$I$1="","",IF(C11770&lt;(INT(INPUT!$I$1)-INPUT!$I$2),"Off Meds",IF(C11770&lt;=(INT(INPUT!$I$1)+INPUT!$I$2),"Washout","On Meds"))))</f>
        <v/>
      </c>
      <c r="F11770">
        <f>IF(B11770="","",1.509*(LN(B11770)^1.084-5.381))</f>
        <v/>
      </c>
      <c r="G11770">
        <f>IF(F11770="","",IF(F11770&lt;0,10*F11770^2,0))</f>
        <v/>
      </c>
      <c r="H11770">
        <f>IF(F11770="","",IF(F11770&gt;0,10*F11770^2,0))</f>
        <v/>
      </c>
    </row>
    <row r="11771">
      <c r="A11771">
        <f>Input!A11771</f>
        <v/>
      </c>
      <c r="B11771">
        <f>IF(ISNUMBER(Input!B11771),IF(AND(Input!B11771&gt;=20,Input!B11771&lt;=700),Input!B11771,""),"")</f>
        <v/>
      </c>
      <c r="C11771">
        <f>IF(B11771="","",INT(A11771))</f>
        <v/>
      </c>
      <c r="D11771">
        <f>IF(B11771="","",HOUR(A11771))</f>
        <v/>
      </c>
      <c r="E11771">
        <f>IF(B11771="","",IF(INPUT!$I$1="","",IF(C11771&lt;(INT(INPUT!$I$1)-INPUT!$I$2),"Off Meds",IF(C11771&lt;=(INT(INPUT!$I$1)+INPUT!$I$2),"Washout","On Meds"))))</f>
        <v/>
      </c>
      <c r="F11771">
        <f>IF(B11771="","",1.509*(LN(B11771)^1.084-5.381))</f>
        <v/>
      </c>
      <c r="G11771">
        <f>IF(F11771="","",IF(F11771&lt;0,10*F11771^2,0))</f>
        <v/>
      </c>
      <c r="H11771">
        <f>IF(F11771="","",IF(F11771&gt;0,10*F11771^2,0))</f>
        <v/>
      </c>
    </row>
    <row r="11772">
      <c r="A11772">
        <f>Input!A11772</f>
        <v/>
      </c>
      <c r="B11772">
        <f>IF(ISNUMBER(Input!B11772),IF(AND(Input!B11772&gt;=20,Input!B11772&lt;=700),Input!B11772,""),"")</f>
        <v/>
      </c>
      <c r="C11772">
        <f>IF(B11772="","",INT(A11772))</f>
        <v/>
      </c>
      <c r="D11772">
        <f>IF(B11772="","",HOUR(A11772))</f>
        <v/>
      </c>
      <c r="E11772">
        <f>IF(B11772="","",IF(INPUT!$I$1="","",IF(C11772&lt;(INT(INPUT!$I$1)-INPUT!$I$2),"Off Meds",IF(C11772&lt;=(INT(INPUT!$I$1)+INPUT!$I$2),"Washout","On Meds"))))</f>
        <v/>
      </c>
      <c r="F11772">
        <f>IF(B11772="","",1.509*(LN(B11772)^1.084-5.381))</f>
        <v/>
      </c>
      <c r="G11772">
        <f>IF(F11772="","",IF(F11772&lt;0,10*F11772^2,0))</f>
        <v/>
      </c>
      <c r="H11772">
        <f>IF(F11772="","",IF(F11772&gt;0,10*F11772^2,0))</f>
        <v/>
      </c>
    </row>
    <row r="11773">
      <c r="A11773">
        <f>Input!A11773</f>
        <v/>
      </c>
      <c r="B11773">
        <f>IF(ISNUMBER(Input!B11773),IF(AND(Input!B11773&gt;=20,Input!B11773&lt;=700),Input!B11773,""),"")</f>
        <v/>
      </c>
      <c r="C11773">
        <f>IF(B11773="","",INT(A11773))</f>
        <v/>
      </c>
      <c r="D11773">
        <f>IF(B11773="","",HOUR(A11773))</f>
        <v/>
      </c>
      <c r="E11773">
        <f>IF(B11773="","",IF(INPUT!$I$1="","",IF(C11773&lt;(INT(INPUT!$I$1)-INPUT!$I$2),"Off Meds",IF(C11773&lt;=(INT(INPUT!$I$1)+INPUT!$I$2),"Washout","On Meds"))))</f>
        <v/>
      </c>
      <c r="F11773">
        <f>IF(B11773="","",1.509*(LN(B11773)^1.084-5.381))</f>
        <v/>
      </c>
      <c r="G11773">
        <f>IF(F11773="","",IF(F11773&lt;0,10*F11773^2,0))</f>
        <v/>
      </c>
      <c r="H11773">
        <f>IF(F11773="","",IF(F11773&gt;0,10*F11773^2,0))</f>
        <v/>
      </c>
    </row>
    <row r="11774">
      <c r="A11774">
        <f>Input!A11774</f>
        <v/>
      </c>
      <c r="B11774">
        <f>IF(ISNUMBER(Input!B11774),IF(AND(Input!B11774&gt;=20,Input!B11774&lt;=700),Input!B11774,""),"")</f>
        <v/>
      </c>
      <c r="C11774">
        <f>IF(B11774="","",INT(A11774))</f>
        <v/>
      </c>
      <c r="D11774">
        <f>IF(B11774="","",HOUR(A11774))</f>
        <v/>
      </c>
      <c r="E11774">
        <f>IF(B11774="","",IF(INPUT!$I$1="","",IF(C11774&lt;(INT(INPUT!$I$1)-INPUT!$I$2),"Off Meds",IF(C11774&lt;=(INT(INPUT!$I$1)+INPUT!$I$2),"Washout","On Meds"))))</f>
        <v/>
      </c>
      <c r="F11774">
        <f>IF(B11774="","",1.509*(LN(B11774)^1.084-5.381))</f>
        <v/>
      </c>
      <c r="G11774">
        <f>IF(F11774="","",IF(F11774&lt;0,10*F11774^2,0))</f>
        <v/>
      </c>
      <c r="H11774">
        <f>IF(F11774="","",IF(F11774&gt;0,10*F11774^2,0))</f>
        <v/>
      </c>
    </row>
    <row r="11775">
      <c r="A11775">
        <f>Input!A11775</f>
        <v/>
      </c>
      <c r="B11775">
        <f>IF(ISNUMBER(Input!B11775),IF(AND(Input!B11775&gt;=20,Input!B11775&lt;=700),Input!B11775,""),"")</f>
        <v/>
      </c>
      <c r="C11775">
        <f>IF(B11775="","",INT(A11775))</f>
        <v/>
      </c>
      <c r="D11775">
        <f>IF(B11775="","",HOUR(A11775))</f>
        <v/>
      </c>
      <c r="E11775">
        <f>IF(B11775="","",IF(INPUT!$I$1="","",IF(C11775&lt;(INT(INPUT!$I$1)-INPUT!$I$2),"Off Meds",IF(C11775&lt;=(INT(INPUT!$I$1)+INPUT!$I$2),"Washout","On Meds"))))</f>
        <v/>
      </c>
      <c r="F11775">
        <f>IF(B11775="","",1.509*(LN(B11775)^1.084-5.381))</f>
        <v/>
      </c>
      <c r="G11775">
        <f>IF(F11775="","",IF(F11775&lt;0,10*F11775^2,0))</f>
        <v/>
      </c>
      <c r="H11775">
        <f>IF(F11775="","",IF(F11775&gt;0,10*F11775^2,0))</f>
        <v/>
      </c>
    </row>
    <row r="11776">
      <c r="A11776">
        <f>Input!A11776</f>
        <v/>
      </c>
      <c r="B11776">
        <f>IF(ISNUMBER(Input!B11776),IF(AND(Input!B11776&gt;=20,Input!B11776&lt;=700),Input!B11776,""),"")</f>
        <v/>
      </c>
      <c r="C11776">
        <f>IF(B11776="","",INT(A11776))</f>
        <v/>
      </c>
      <c r="D11776">
        <f>IF(B11776="","",HOUR(A11776))</f>
        <v/>
      </c>
      <c r="E11776">
        <f>IF(B11776="","",IF(INPUT!$I$1="","",IF(C11776&lt;(INT(INPUT!$I$1)-INPUT!$I$2),"Off Meds",IF(C11776&lt;=(INT(INPUT!$I$1)+INPUT!$I$2),"Washout","On Meds"))))</f>
        <v/>
      </c>
      <c r="F11776">
        <f>IF(B11776="","",1.509*(LN(B11776)^1.084-5.381))</f>
        <v/>
      </c>
      <c r="G11776">
        <f>IF(F11776="","",IF(F11776&lt;0,10*F11776^2,0))</f>
        <v/>
      </c>
      <c r="H11776">
        <f>IF(F11776="","",IF(F11776&gt;0,10*F11776^2,0))</f>
        <v/>
      </c>
    </row>
    <row r="11777">
      <c r="A11777">
        <f>Input!A11777</f>
        <v/>
      </c>
      <c r="B11777">
        <f>IF(ISNUMBER(Input!B11777),IF(AND(Input!B11777&gt;=20,Input!B11777&lt;=700),Input!B11777,""),"")</f>
        <v/>
      </c>
      <c r="C11777">
        <f>IF(B11777="","",INT(A11777))</f>
        <v/>
      </c>
      <c r="D11777">
        <f>IF(B11777="","",HOUR(A11777))</f>
        <v/>
      </c>
      <c r="E11777">
        <f>IF(B11777="","",IF(INPUT!$I$1="","",IF(C11777&lt;(INT(INPUT!$I$1)-INPUT!$I$2),"Off Meds",IF(C11777&lt;=(INT(INPUT!$I$1)+INPUT!$I$2),"Washout","On Meds"))))</f>
        <v/>
      </c>
      <c r="F11777">
        <f>IF(B11777="","",1.509*(LN(B11777)^1.084-5.381))</f>
        <v/>
      </c>
      <c r="G11777">
        <f>IF(F11777="","",IF(F11777&lt;0,10*F11777^2,0))</f>
        <v/>
      </c>
      <c r="H11777">
        <f>IF(F11777="","",IF(F11777&gt;0,10*F11777^2,0))</f>
        <v/>
      </c>
    </row>
    <row r="11778">
      <c r="A11778">
        <f>Input!A11778</f>
        <v/>
      </c>
      <c r="B11778">
        <f>IF(ISNUMBER(Input!B11778),IF(AND(Input!B11778&gt;=20,Input!B11778&lt;=700),Input!B11778,""),"")</f>
        <v/>
      </c>
      <c r="C11778">
        <f>IF(B11778="","",INT(A11778))</f>
        <v/>
      </c>
      <c r="D11778">
        <f>IF(B11778="","",HOUR(A11778))</f>
        <v/>
      </c>
      <c r="E11778">
        <f>IF(B11778="","",IF(INPUT!$I$1="","",IF(C11778&lt;(INT(INPUT!$I$1)-INPUT!$I$2),"Off Meds",IF(C11778&lt;=(INT(INPUT!$I$1)+INPUT!$I$2),"Washout","On Meds"))))</f>
        <v/>
      </c>
      <c r="F11778">
        <f>IF(B11778="","",1.509*(LN(B11778)^1.084-5.381))</f>
        <v/>
      </c>
      <c r="G11778">
        <f>IF(F11778="","",IF(F11778&lt;0,10*F11778^2,0))</f>
        <v/>
      </c>
      <c r="H11778">
        <f>IF(F11778="","",IF(F11778&gt;0,10*F11778^2,0))</f>
        <v/>
      </c>
    </row>
    <row r="11779">
      <c r="A11779">
        <f>Input!A11779</f>
        <v/>
      </c>
      <c r="B11779">
        <f>IF(ISNUMBER(Input!B11779),IF(AND(Input!B11779&gt;=20,Input!B11779&lt;=700),Input!B11779,""),"")</f>
        <v/>
      </c>
      <c r="C11779">
        <f>IF(B11779="","",INT(A11779))</f>
        <v/>
      </c>
      <c r="D11779">
        <f>IF(B11779="","",HOUR(A11779))</f>
        <v/>
      </c>
      <c r="E11779">
        <f>IF(B11779="","",IF(INPUT!$I$1="","",IF(C11779&lt;(INT(INPUT!$I$1)-INPUT!$I$2),"Off Meds",IF(C11779&lt;=(INT(INPUT!$I$1)+INPUT!$I$2),"Washout","On Meds"))))</f>
        <v/>
      </c>
      <c r="F11779">
        <f>IF(B11779="","",1.509*(LN(B11779)^1.084-5.381))</f>
        <v/>
      </c>
      <c r="G11779">
        <f>IF(F11779="","",IF(F11779&lt;0,10*F11779^2,0))</f>
        <v/>
      </c>
      <c r="H11779">
        <f>IF(F11779="","",IF(F11779&gt;0,10*F11779^2,0))</f>
        <v/>
      </c>
    </row>
    <row r="11780">
      <c r="A11780">
        <f>Input!A11780</f>
        <v/>
      </c>
      <c r="B11780">
        <f>IF(ISNUMBER(Input!B11780),IF(AND(Input!B11780&gt;=20,Input!B11780&lt;=700),Input!B11780,""),"")</f>
        <v/>
      </c>
      <c r="C11780">
        <f>IF(B11780="","",INT(A11780))</f>
        <v/>
      </c>
      <c r="D11780">
        <f>IF(B11780="","",HOUR(A11780))</f>
        <v/>
      </c>
      <c r="E11780">
        <f>IF(B11780="","",IF(INPUT!$I$1="","",IF(C11780&lt;(INT(INPUT!$I$1)-INPUT!$I$2),"Off Meds",IF(C11780&lt;=(INT(INPUT!$I$1)+INPUT!$I$2),"Washout","On Meds"))))</f>
        <v/>
      </c>
      <c r="F11780">
        <f>IF(B11780="","",1.509*(LN(B11780)^1.084-5.381))</f>
        <v/>
      </c>
      <c r="G11780">
        <f>IF(F11780="","",IF(F11780&lt;0,10*F11780^2,0))</f>
        <v/>
      </c>
      <c r="H11780">
        <f>IF(F11780="","",IF(F11780&gt;0,10*F11780^2,0))</f>
        <v/>
      </c>
    </row>
    <row r="11781">
      <c r="A11781">
        <f>Input!A11781</f>
        <v/>
      </c>
      <c r="B11781">
        <f>IF(ISNUMBER(Input!B11781),IF(AND(Input!B11781&gt;=20,Input!B11781&lt;=700),Input!B11781,""),"")</f>
        <v/>
      </c>
      <c r="C11781">
        <f>IF(B11781="","",INT(A11781))</f>
        <v/>
      </c>
      <c r="D11781">
        <f>IF(B11781="","",HOUR(A11781))</f>
        <v/>
      </c>
      <c r="E11781">
        <f>IF(B11781="","",IF(INPUT!$I$1="","",IF(C11781&lt;(INT(INPUT!$I$1)-INPUT!$I$2),"Off Meds",IF(C11781&lt;=(INT(INPUT!$I$1)+INPUT!$I$2),"Washout","On Meds"))))</f>
        <v/>
      </c>
      <c r="F11781">
        <f>IF(B11781="","",1.509*(LN(B11781)^1.084-5.381))</f>
        <v/>
      </c>
      <c r="G11781">
        <f>IF(F11781="","",IF(F11781&lt;0,10*F11781^2,0))</f>
        <v/>
      </c>
      <c r="H11781">
        <f>IF(F11781="","",IF(F11781&gt;0,10*F11781^2,0))</f>
        <v/>
      </c>
    </row>
    <row r="11782">
      <c r="A11782">
        <f>Input!A11782</f>
        <v/>
      </c>
      <c r="B11782">
        <f>IF(ISNUMBER(Input!B11782),IF(AND(Input!B11782&gt;=20,Input!B11782&lt;=700),Input!B11782,""),"")</f>
        <v/>
      </c>
      <c r="C11782">
        <f>IF(B11782="","",INT(A11782))</f>
        <v/>
      </c>
      <c r="D11782">
        <f>IF(B11782="","",HOUR(A11782))</f>
        <v/>
      </c>
      <c r="E11782">
        <f>IF(B11782="","",IF(INPUT!$I$1="","",IF(C11782&lt;(INT(INPUT!$I$1)-INPUT!$I$2),"Off Meds",IF(C11782&lt;=(INT(INPUT!$I$1)+INPUT!$I$2),"Washout","On Meds"))))</f>
        <v/>
      </c>
      <c r="F11782">
        <f>IF(B11782="","",1.509*(LN(B11782)^1.084-5.381))</f>
        <v/>
      </c>
      <c r="G11782">
        <f>IF(F11782="","",IF(F11782&lt;0,10*F11782^2,0))</f>
        <v/>
      </c>
      <c r="H11782">
        <f>IF(F11782="","",IF(F11782&gt;0,10*F11782^2,0))</f>
        <v/>
      </c>
    </row>
    <row r="11783">
      <c r="A11783">
        <f>Input!A11783</f>
        <v/>
      </c>
      <c r="B11783">
        <f>IF(ISNUMBER(Input!B11783),IF(AND(Input!B11783&gt;=20,Input!B11783&lt;=700),Input!B11783,""),"")</f>
        <v/>
      </c>
      <c r="C11783">
        <f>IF(B11783="","",INT(A11783))</f>
        <v/>
      </c>
      <c r="D11783">
        <f>IF(B11783="","",HOUR(A11783))</f>
        <v/>
      </c>
      <c r="E11783">
        <f>IF(B11783="","",IF(INPUT!$I$1="","",IF(C11783&lt;(INT(INPUT!$I$1)-INPUT!$I$2),"Off Meds",IF(C11783&lt;=(INT(INPUT!$I$1)+INPUT!$I$2),"Washout","On Meds"))))</f>
        <v/>
      </c>
      <c r="F11783">
        <f>IF(B11783="","",1.509*(LN(B11783)^1.084-5.381))</f>
        <v/>
      </c>
      <c r="G11783">
        <f>IF(F11783="","",IF(F11783&lt;0,10*F11783^2,0))</f>
        <v/>
      </c>
      <c r="H11783">
        <f>IF(F11783="","",IF(F11783&gt;0,10*F11783^2,0))</f>
        <v/>
      </c>
    </row>
    <row r="11784">
      <c r="A11784">
        <f>Input!A11784</f>
        <v/>
      </c>
      <c r="B11784">
        <f>IF(ISNUMBER(Input!B11784),IF(AND(Input!B11784&gt;=20,Input!B11784&lt;=700),Input!B11784,""),"")</f>
        <v/>
      </c>
      <c r="C11784">
        <f>IF(B11784="","",INT(A11784))</f>
        <v/>
      </c>
      <c r="D11784">
        <f>IF(B11784="","",HOUR(A11784))</f>
        <v/>
      </c>
      <c r="E11784">
        <f>IF(B11784="","",IF(INPUT!$I$1="","",IF(C11784&lt;(INT(INPUT!$I$1)-INPUT!$I$2),"Off Meds",IF(C11784&lt;=(INT(INPUT!$I$1)+INPUT!$I$2),"Washout","On Meds"))))</f>
        <v/>
      </c>
      <c r="F11784">
        <f>IF(B11784="","",1.509*(LN(B11784)^1.084-5.381))</f>
        <v/>
      </c>
      <c r="G11784">
        <f>IF(F11784="","",IF(F11784&lt;0,10*F11784^2,0))</f>
        <v/>
      </c>
      <c r="H11784">
        <f>IF(F11784="","",IF(F11784&gt;0,10*F11784^2,0))</f>
        <v/>
      </c>
    </row>
    <row r="11785">
      <c r="A11785">
        <f>Input!A11785</f>
        <v/>
      </c>
      <c r="B11785">
        <f>IF(ISNUMBER(Input!B11785),IF(AND(Input!B11785&gt;=20,Input!B11785&lt;=700),Input!B11785,""),"")</f>
        <v/>
      </c>
      <c r="C11785">
        <f>IF(B11785="","",INT(A11785))</f>
        <v/>
      </c>
      <c r="D11785">
        <f>IF(B11785="","",HOUR(A11785))</f>
        <v/>
      </c>
      <c r="E11785">
        <f>IF(B11785="","",IF(INPUT!$I$1="","",IF(C11785&lt;(INT(INPUT!$I$1)-INPUT!$I$2),"Off Meds",IF(C11785&lt;=(INT(INPUT!$I$1)+INPUT!$I$2),"Washout","On Meds"))))</f>
        <v/>
      </c>
      <c r="F11785">
        <f>IF(B11785="","",1.509*(LN(B11785)^1.084-5.381))</f>
        <v/>
      </c>
      <c r="G11785">
        <f>IF(F11785="","",IF(F11785&lt;0,10*F11785^2,0))</f>
        <v/>
      </c>
      <c r="H11785">
        <f>IF(F11785="","",IF(F11785&gt;0,10*F11785^2,0))</f>
        <v/>
      </c>
    </row>
    <row r="11786">
      <c r="A11786">
        <f>Input!A11786</f>
        <v/>
      </c>
      <c r="B11786">
        <f>IF(ISNUMBER(Input!B11786),IF(AND(Input!B11786&gt;=20,Input!B11786&lt;=700),Input!B11786,""),"")</f>
        <v/>
      </c>
      <c r="C11786">
        <f>IF(B11786="","",INT(A11786))</f>
        <v/>
      </c>
      <c r="D11786">
        <f>IF(B11786="","",HOUR(A11786))</f>
        <v/>
      </c>
      <c r="E11786">
        <f>IF(B11786="","",IF(INPUT!$I$1="","",IF(C11786&lt;(INT(INPUT!$I$1)-INPUT!$I$2),"Off Meds",IF(C11786&lt;=(INT(INPUT!$I$1)+INPUT!$I$2),"Washout","On Meds"))))</f>
        <v/>
      </c>
      <c r="F11786">
        <f>IF(B11786="","",1.509*(LN(B11786)^1.084-5.381))</f>
        <v/>
      </c>
      <c r="G11786">
        <f>IF(F11786="","",IF(F11786&lt;0,10*F11786^2,0))</f>
        <v/>
      </c>
      <c r="H11786">
        <f>IF(F11786="","",IF(F11786&gt;0,10*F11786^2,0))</f>
        <v/>
      </c>
    </row>
    <row r="11787">
      <c r="A11787">
        <f>Input!A11787</f>
        <v/>
      </c>
      <c r="B11787">
        <f>IF(ISNUMBER(Input!B11787),IF(AND(Input!B11787&gt;=20,Input!B11787&lt;=700),Input!B11787,""),"")</f>
        <v/>
      </c>
      <c r="C11787">
        <f>IF(B11787="","",INT(A11787))</f>
        <v/>
      </c>
      <c r="D11787">
        <f>IF(B11787="","",HOUR(A11787))</f>
        <v/>
      </c>
      <c r="E11787">
        <f>IF(B11787="","",IF(INPUT!$I$1="","",IF(C11787&lt;(INT(INPUT!$I$1)-INPUT!$I$2),"Off Meds",IF(C11787&lt;=(INT(INPUT!$I$1)+INPUT!$I$2),"Washout","On Meds"))))</f>
        <v/>
      </c>
      <c r="F11787">
        <f>IF(B11787="","",1.509*(LN(B11787)^1.084-5.381))</f>
        <v/>
      </c>
      <c r="G11787">
        <f>IF(F11787="","",IF(F11787&lt;0,10*F11787^2,0))</f>
        <v/>
      </c>
      <c r="H11787">
        <f>IF(F11787="","",IF(F11787&gt;0,10*F11787^2,0))</f>
        <v/>
      </c>
    </row>
    <row r="11788">
      <c r="A11788">
        <f>Input!A11788</f>
        <v/>
      </c>
      <c r="B11788">
        <f>IF(ISNUMBER(Input!B11788),IF(AND(Input!B11788&gt;=20,Input!B11788&lt;=700),Input!B11788,""),"")</f>
        <v/>
      </c>
      <c r="C11788">
        <f>IF(B11788="","",INT(A11788))</f>
        <v/>
      </c>
      <c r="D11788">
        <f>IF(B11788="","",HOUR(A11788))</f>
        <v/>
      </c>
      <c r="E11788">
        <f>IF(B11788="","",IF(INPUT!$I$1="","",IF(C11788&lt;(INT(INPUT!$I$1)-INPUT!$I$2),"Off Meds",IF(C11788&lt;=(INT(INPUT!$I$1)+INPUT!$I$2),"Washout","On Meds"))))</f>
        <v/>
      </c>
      <c r="F11788">
        <f>IF(B11788="","",1.509*(LN(B11788)^1.084-5.381))</f>
        <v/>
      </c>
      <c r="G11788">
        <f>IF(F11788="","",IF(F11788&lt;0,10*F11788^2,0))</f>
        <v/>
      </c>
      <c r="H11788">
        <f>IF(F11788="","",IF(F11788&gt;0,10*F11788^2,0))</f>
        <v/>
      </c>
    </row>
    <row r="11789">
      <c r="A11789">
        <f>Input!A11789</f>
        <v/>
      </c>
      <c r="B11789">
        <f>IF(ISNUMBER(Input!B11789),IF(AND(Input!B11789&gt;=20,Input!B11789&lt;=700),Input!B11789,""),"")</f>
        <v/>
      </c>
      <c r="C11789">
        <f>IF(B11789="","",INT(A11789))</f>
        <v/>
      </c>
      <c r="D11789">
        <f>IF(B11789="","",HOUR(A11789))</f>
        <v/>
      </c>
      <c r="E11789">
        <f>IF(B11789="","",IF(INPUT!$I$1="","",IF(C11789&lt;(INT(INPUT!$I$1)-INPUT!$I$2),"Off Meds",IF(C11789&lt;=(INT(INPUT!$I$1)+INPUT!$I$2),"Washout","On Meds"))))</f>
        <v/>
      </c>
      <c r="F11789">
        <f>IF(B11789="","",1.509*(LN(B11789)^1.084-5.381))</f>
        <v/>
      </c>
      <c r="G11789">
        <f>IF(F11789="","",IF(F11789&lt;0,10*F11789^2,0))</f>
        <v/>
      </c>
      <c r="H11789">
        <f>IF(F11789="","",IF(F11789&gt;0,10*F11789^2,0))</f>
        <v/>
      </c>
    </row>
    <row r="11790">
      <c r="A11790">
        <f>Input!A11790</f>
        <v/>
      </c>
      <c r="B11790">
        <f>IF(ISNUMBER(Input!B11790),IF(AND(Input!B11790&gt;=20,Input!B11790&lt;=700),Input!B11790,""),"")</f>
        <v/>
      </c>
      <c r="C11790">
        <f>IF(B11790="","",INT(A11790))</f>
        <v/>
      </c>
      <c r="D11790">
        <f>IF(B11790="","",HOUR(A11790))</f>
        <v/>
      </c>
      <c r="E11790">
        <f>IF(B11790="","",IF(INPUT!$I$1="","",IF(C11790&lt;(INT(INPUT!$I$1)-INPUT!$I$2),"Off Meds",IF(C11790&lt;=(INT(INPUT!$I$1)+INPUT!$I$2),"Washout","On Meds"))))</f>
        <v/>
      </c>
      <c r="F11790">
        <f>IF(B11790="","",1.509*(LN(B11790)^1.084-5.381))</f>
        <v/>
      </c>
      <c r="G11790">
        <f>IF(F11790="","",IF(F11790&lt;0,10*F11790^2,0))</f>
        <v/>
      </c>
      <c r="H11790">
        <f>IF(F11790="","",IF(F11790&gt;0,10*F11790^2,0))</f>
        <v/>
      </c>
    </row>
    <row r="11791">
      <c r="A11791">
        <f>Input!A11791</f>
        <v/>
      </c>
      <c r="B11791">
        <f>IF(ISNUMBER(Input!B11791),IF(AND(Input!B11791&gt;=20,Input!B11791&lt;=700),Input!B11791,""),"")</f>
        <v/>
      </c>
      <c r="C11791">
        <f>IF(B11791="","",INT(A11791))</f>
        <v/>
      </c>
      <c r="D11791">
        <f>IF(B11791="","",HOUR(A11791))</f>
        <v/>
      </c>
      <c r="E11791">
        <f>IF(B11791="","",IF(INPUT!$I$1="","",IF(C11791&lt;(INT(INPUT!$I$1)-INPUT!$I$2),"Off Meds",IF(C11791&lt;=(INT(INPUT!$I$1)+INPUT!$I$2),"Washout","On Meds"))))</f>
        <v/>
      </c>
      <c r="F11791">
        <f>IF(B11791="","",1.509*(LN(B11791)^1.084-5.381))</f>
        <v/>
      </c>
      <c r="G11791">
        <f>IF(F11791="","",IF(F11791&lt;0,10*F11791^2,0))</f>
        <v/>
      </c>
      <c r="H11791">
        <f>IF(F11791="","",IF(F11791&gt;0,10*F11791^2,0))</f>
        <v/>
      </c>
    </row>
    <row r="11792">
      <c r="A11792">
        <f>Input!A11792</f>
        <v/>
      </c>
      <c r="B11792">
        <f>IF(ISNUMBER(Input!B11792),IF(AND(Input!B11792&gt;=20,Input!B11792&lt;=700),Input!B11792,""),"")</f>
        <v/>
      </c>
      <c r="C11792">
        <f>IF(B11792="","",INT(A11792))</f>
        <v/>
      </c>
      <c r="D11792">
        <f>IF(B11792="","",HOUR(A11792))</f>
        <v/>
      </c>
      <c r="E11792">
        <f>IF(B11792="","",IF(INPUT!$I$1="","",IF(C11792&lt;(INT(INPUT!$I$1)-INPUT!$I$2),"Off Meds",IF(C11792&lt;=(INT(INPUT!$I$1)+INPUT!$I$2),"Washout","On Meds"))))</f>
        <v/>
      </c>
      <c r="F11792">
        <f>IF(B11792="","",1.509*(LN(B11792)^1.084-5.381))</f>
        <v/>
      </c>
      <c r="G11792">
        <f>IF(F11792="","",IF(F11792&lt;0,10*F11792^2,0))</f>
        <v/>
      </c>
      <c r="H11792">
        <f>IF(F11792="","",IF(F11792&gt;0,10*F11792^2,0))</f>
        <v/>
      </c>
    </row>
    <row r="11793">
      <c r="A11793">
        <f>Input!A11793</f>
        <v/>
      </c>
      <c r="B11793">
        <f>IF(ISNUMBER(Input!B11793),IF(AND(Input!B11793&gt;=20,Input!B11793&lt;=700),Input!B11793,""),"")</f>
        <v/>
      </c>
      <c r="C11793">
        <f>IF(B11793="","",INT(A11793))</f>
        <v/>
      </c>
      <c r="D11793">
        <f>IF(B11793="","",HOUR(A11793))</f>
        <v/>
      </c>
      <c r="E11793">
        <f>IF(B11793="","",IF(INPUT!$I$1="","",IF(C11793&lt;(INT(INPUT!$I$1)-INPUT!$I$2),"Off Meds",IF(C11793&lt;=(INT(INPUT!$I$1)+INPUT!$I$2),"Washout","On Meds"))))</f>
        <v/>
      </c>
      <c r="F11793">
        <f>IF(B11793="","",1.509*(LN(B11793)^1.084-5.381))</f>
        <v/>
      </c>
      <c r="G11793">
        <f>IF(F11793="","",IF(F11793&lt;0,10*F11793^2,0))</f>
        <v/>
      </c>
      <c r="H11793">
        <f>IF(F11793="","",IF(F11793&gt;0,10*F11793^2,0))</f>
        <v/>
      </c>
    </row>
    <row r="11794">
      <c r="A11794">
        <f>Input!A11794</f>
        <v/>
      </c>
      <c r="B11794">
        <f>IF(ISNUMBER(Input!B11794),IF(AND(Input!B11794&gt;=20,Input!B11794&lt;=700),Input!B11794,""),"")</f>
        <v/>
      </c>
      <c r="C11794">
        <f>IF(B11794="","",INT(A11794))</f>
        <v/>
      </c>
      <c r="D11794">
        <f>IF(B11794="","",HOUR(A11794))</f>
        <v/>
      </c>
      <c r="E11794">
        <f>IF(B11794="","",IF(INPUT!$I$1="","",IF(C11794&lt;(INT(INPUT!$I$1)-INPUT!$I$2),"Off Meds",IF(C11794&lt;=(INT(INPUT!$I$1)+INPUT!$I$2),"Washout","On Meds"))))</f>
        <v/>
      </c>
      <c r="F11794">
        <f>IF(B11794="","",1.509*(LN(B11794)^1.084-5.381))</f>
        <v/>
      </c>
      <c r="G11794">
        <f>IF(F11794="","",IF(F11794&lt;0,10*F11794^2,0))</f>
        <v/>
      </c>
      <c r="H11794">
        <f>IF(F11794="","",IF(F11794&gt;0,10*F11794^2,0))</f>
        <v/>
      </c>
    </row>
    <row r="11795">
      <c r="A11795">
        <f>Input!A11795</f>
        <v/>
      </c>
      <c r="B11795">
        <f>IF(ISNUMBER(Input!B11795),IF(AND(Input!B11795&gt;=20,Input!B11795&lt;=700),Input!B11795,""),"")</f>
        <v/>
      </c>
      <c r="C11795">
        <f>IF(B11795="","",INT(A11795))</f>
        <v/>
      </c>
      <c r="D11795">
        <f>IF(B11795="","",HOUR(A11795))</f>
        <v/>
      </c>
      <c r="E11795">
        <f>IF(B11795="","",IF(INPUT!$I$1="","",IF(C11795&lt;(INT(INPUT!$I$1)-INPUT!$I$2),"Off Meds",IF(C11795&lt;=(INT(INPUT!$I$1)+INPUT!$I$2),"Washout","On Meds"))))</f>
        <v/>
      </c>
      <c r="F11795">
        <f>IF(B11795="","",1.509*(LN(B11795)^1.084-5.381))</f>
        <v/>
      </c>
      <c r="G11795">
        <f>IF(F11795="","",IF(F11795&lt;0,10*F11795^2,0))</f>
        <v/>
      </c>
      <c r="H11795">
        <f>IF(F11795="","",IF(F11795&gt;0,10*F11795^2,0))</f>
        <v/>
      </c>
    </row>
    <row r="11796">
      <c r="A11796">
        <f>Input!A11796</f>
        <v/>
      </c>
      <c r="B11796">
        <f>IF(ISNUMBER(Input!B11796),IF(AND(Input!B11796&gt;=20,Input!B11796&lt;=700),Input!B11796,""),"")</f>
        <v/>
      </c>
      <c r="C11796">
        <f>IF(B11796="","",INT(A11796))</f>
        <v/>
      </c>
      <c r="D11796">
        <f>IF(B11796="","",HOUR(A11796))</f>
        <v/>
      </c>
      <c r="E11796">
        <f>IF(B11796="","",IF(INPUT!$I$1="","",IF(C11796&lt;(INT(INPUT!$I$1)-INPUT!$I$2),"Off Meds",IF(C11796&lt;=(INT(INPUT!$I$1)+INPUT!$I$2),"Washout","On Meds"))))</f>
        <v/>
      </c>
      <c r="F11796">
        <f>IF(B11796="","",1.509*(LN(B11796)^1.084-5.381))</f>
        <v/>
      </c>
      <c r="G11796">
        <f>IF(F11796="","",IF(F11796&lt;0,10*F11796^2,0))</f>
        <v/>
      </c>
      <c r="H11796">
        <f>IF(F11796="","",IF(F11796&gt;0,10*F11796^2,0))</f>
        <v/>
      </c>
    </row>
    <row r="11797">
      <c r="A11797">
        <f>Input!A11797</f>
        <v/>
      </c>
      <c r="B11797">
        <f>IF(ISNUMBER(Input!B11797),IF(AND(Input!B11797&gt;=20,Input!B11797&lt;=700),Input!B11797,""),"")</f>
        <v/>
      </c>
      <c r="C11797">
        <f>IF(B11797="","",INT(A11797))</f>
        <v/>
      </c>
      <c r="D11797">
        <f>IF(B11797="","",HOUR(A11797))</f>
        <v/>
      </c>
      <c r="E11797">
        <f>IF(B11797="","",IF(INPUT!$I$1="","",IF(C11797&lt;(INT(INPUT!$I$1)-INPUT!$I$2),"Off Meds",IF(C11797&lt;=(INT(INPUT!$I$1)+INPUT!$I$2),"Washout","On Meds"))))</f>
        <v/>
      </c>
      <c r="F11797">
        <f>IF(B11797="","",1.509*(LN(B11797)^1.084-5.381))</f>
        <v/>
      </c>
      <c r="G11797">
        <f>IF(F11797="","",IF(F11797&lt;0,10*F11797^2,0))</f>
        <v/>
      </c>
      <c r="H11797">
        <f>IF(F11797="","",IF(F11797&gt;0,10*F11797^2,0))</f>
        <v/>
      </c>
    </row>
    <row r="11798">
      <c r="A11798">
        <f>Input!A11798</f>
        <v/>
      </c>
      <c r="B11798">
        <f>IF(ISNUMBER(Input!B11798),IF(AND(Input!B11798&gt;=20,Input!B11798&lt;=700),Input!B11798,""),"")</f>
        <v/>
      </c>
      <c r="C11798">
        <f>IF(B11798="","",INT(A11798))</f>
        <v/>
      </c>
      <c r="D11798">
        <f>IF(B11798="","",HOUR(A11798))</f>
        <v/>
      </c>
      <c r="E11798">
        <f>IF(B11798="","",IF(INPUT!$I$1="","",IF(C11798&lt;(INT(INPUT!$I$1)-INPUT!$I$2),"Off Meds",IF(C11798&lt;=(INT(INPUT!$I$1)+INPUT!$I$2),"Washout","On Meds"))))</f>
        <v/>
      </c>
      <c r="F11798">
        <f>IF(B11798="","",1.509*(LN(B11798)^1.084-5.381))</f>
        <v/>
      </c>
      <c r="G11798">
        <f>IF(F11798="","",IF(F11798&lt;0,10*F11798^2,0))</f>
        <v/>
      </c>
      <c r="H11798">
        <f>IF(F11798="","",IF(F11798&gt;0,10*F11798^2,0))</f>
        <v/>
      </c>
    </row>
    <row r="11799">
      <c r="A11799">
        <f>Input!A11799</f>
        <v/>
      </c>
      <c r="B11799">
        <f>IF(ISNUMBER(Input!B11799),IF(AND(Input!B11799&gt;=20,Input!B11799&lt;=700),Input!B11799,""),"")</f>
        <v/>
      </c>
      <c r="C11799">
        <f>IF(B11799="","",INT(A11799))</f>
        <v/>
      </c>
      <c r="D11799">
        <f>IF(B11799="","",HOUR(A11799))</f>
        <v/>
      </c>
      <c r="E11799">
        <f>IF(B11799="","",IF(INPUT!$I$1="","",IF(C11799&lt;(INT(INPUT!$I$1)-INPUT!$I$2),"Off Meds",IF(C11799&lt;=(INT(INPUT!$I$1)+INPUT!$I$2),"Washout","On Meds"))))</f>
        <v/>
      </c>
      <c r="F11799">
        <f>IF(B11799="","",1.509*(LN(B11799)^1.084-5.381))</f>
        <v/>
      </c>
      <c r="G11799">
        <f>IF(F11799="","",IF(F11799&lt;0,10*F11799^2,0))</f>
        <v/>
      </c>
      <c r="H11799">
        <f>IF(F11799="","",IF(F11799&gt;0,10*F11799^2,0))</f>
        <v/>
      </c>
    </row>
    <row r="11800">
      <c r="A11800">
        <f>Input!A11800</f>
        <v/>
      </c>
      <c r="B11800">
        <f>IF(ISNUMBER(Input!B11800),IF(AND(Input!B11800&gt;=20,Input!B11800&lt;=700),Input!B11800,""),"")</f>
        <v/>
      </c>
      <c r="C11800">
        <f>IF(B11800="","",INT(A11800))</f>
        <v/>
      </c>
      <c r="D11800">
        <f>IF(B11800="","",HOUR(A11800))</f>
        <v/>
      </c>
      <c r="E11800">
        <f>IF(B11800="","",IF(INPUT!$I$1="","",IF(C11800&lt;(INT(INPUT!$I$1)-INPUT!$I$2),"Off Meds",IF(C11800&lt;=(INT(INPUT!$I$1)+INPUT!$I$2),"Washout","On Meds"))))</f>
        <v/>
      </c>
      <c r="F11800">
        <f>IF(B11800="","",1.509*(LN(B11800)^1.084-5.381))</f>
        <v/>
      </c>
      <c r="G11800">
        <f>IF(F11800="","",IF(F11800&lt;0,10*F11800^2,0))</f>
        <v/>
      </c>
      <c r="H11800">
        <f>IF(F11800="","",IF(F11800&gt;0,10*F11800^2,0))</f>
        <v/>
      </c>
    </row>
    <row r="11801">
      <c r="A11801">
        <f>Input!A11801</f>
        <v/>
      </c>
      <c r="B11801">
        <f>IF(ISNUMBER(Input!B11801),IF(AND(Input!B11801&gt;=20,Input!B11801&lt;=700),Input!B11801,""),"")</f>
        <v/>
      </c>
      <c r="C11801">
        <f>IF(B11801="","",INT(A11801))</f>
        <v/>
      </c>
      <c r="D11801">
        <f>IF(B11801="","",HOUR(A11801))</f>
        <v/>
      </c>
      <c r="E11801">
        <f>IF(B11801="","",IF(INPUT!$I$1="","",IF(C11801&lt;(INT(INPUT!$I$1)-INPUT!$I$2),"Off Meds",IF(C11801&lt;=(INT(INPUT!$I$1)+INPUT!$I$2),"Washout","On Meds"))))</f>
        <v/>
      </c>
      <c r="F11801">
        <f>IF(B11801="","",1.509*(LN(B11801)^1.084-5.381))</f>
        <v/>
      </c>
      <c r="G11801">
        <f>IF(F11801="","",IF(F11801&lt;0,10*F11801^2,0))</f>
        <v/>
      </c>
      <c r="H11801">
        <f>IF(F11801="","",IF(F11801&gt;0,10*F11801^2,0))</f>
        <v/>
      </c>
    </row>
    <row r="11802">
      <c r="A11802">
        <f>Input!A11802</f>
        <v/>
      </c>
      <c r="B11802">
        <f>IF(ISNUMBER(Input!B11802),IF(AND(Input!B11802&gt;=20,Input!B11802&lt;=700),Input!B11802,""),"")</f>
        <v/>
      </c>
      <c r="C11802">
        <f>IF(B11802="","",INT(A11802))</f>
        <v/>
      </c>
      <c r="D11802">
        <f>IF(B11802="","",HOUR(A11802))</f>
        <v/>
      </c>
      <c r="E11802">
        <f>IF(B11802="","",IF(INPUT!$I$1="","",IF(C11802&lt;(INT(INPUT!$I$1)-INPUT!$I$2),"Off Meds",IF(C11802&lt;=(INT(INPUT!$I$1)+INPUT!$I$2),"Washout","On Meds"))))</f>
        <v/>
      </c>
      <c r="F11802">
        <f>IF(B11802="","",1.509*(LN(B11802)^1.084-5.381))</f>
        <v/>
      </c>
      <c r="G11802">
        <f>IF(F11802="","",IF(F11802&lt;0,10*F11802^2,0))</f>
        <v/>
      </c>
      <c r="H11802">
        <f>IF(F11802="","",IF(F11802&gt;0,10*F11802^2,0))</f>
        <v/>
      </c>
    </row>
    <row r="11803">
      <c r="A11803">
        <f>Input!A11803</f>
        <v/>
      </c>
      <c r="B11803">
        <f>IF(ISNUMBER(Input!B11803),IF(AND(Input!B11803&gt;=20,Input!B11803&lt;=700),Input!B11803,""),"")</f>
        <v/>
      </c>
      <c r="C11803">
        <f>IF(B11803="","",INT(A11803))</f>
        <v/>
      </c>
      <c r="D11803">
        <f>IF(B11803="","",HOUR(A11803))</f>
        <v/>
      </c>
      <c r="E11803">
        <f>IF(B11803="","",IF(INPUT!$I$1="","",IF(C11803&lt;(INT(INPUT!$I$1)-INPUT!$I$2),"Off Meds",IF(C11803&lt;=(INT(INPUT!$I$1)+INPUT!$I$2),"Washout","On Meds"))))</f>
        <v/>
      </c>
      <c r="F11803">
        <f>IF(B11803="","",1.509*(LN(B11803)^1.084-5.381))</f>
        <v/>
      </c>
      <c r="G11803">
        <f>IF(F11803="","",IF(F11803&lt;0,10*F11803^2,0))</f>
        <v/>
      </c>
      <c r="H11803">
        <f>IF(F11803="","",IF(F11803&gt;0,10*F11803^2,0))</f>
        <v/>
      </c>
    </row>
    <row r="11804">
      <c r="A11804">
        <f>Input!A11804</f>
        <v/>
      </c>
      <c r="B11804">
        <f>IF(ISNUMBER(Input!B11804),IF(AND(Input!B11804&gt;=20,Input!B11804&lt;=700),Input!B11804,""),"")</f>
        <v/>
      </c>
      <c r="C11804">
        <f>IF(B11804="","",INT(A11804))</f>
        <v/>
      </c>
      <c r="D11804">
        <f>IF(B11804="","",HOUR(A11804))</f>
        <v/>
      </c>
      <c r="E11804">
        <f>IF(B11804="","",IF(INPUT!$I$1="","",IF(C11804&lt;(INT(INPUT!$I$1)-INPUT!$I$2),"Off Meds",IF(C11804&lt;=(INT(INPUT!$I$1)+INPUT!$I$2),"Washout","On Meds"))))</f>
        <v/>
      </c>
      <c r="F11804">
        <f>IF(B11804="","",1.509*(LN(B11804)^1.084-5.381))</f>
        <v/>
      </c>
      <c r="G11804">
        <f>IF(F11804="","",IF(F11804&lt;0,10*F11804^2,0))</f>
        <v/>
      </c>
      <c r="H11804">
        <f>IF(F11804="","",IF(F11804&gt;0,10*F11804^2,0))</f>
        <v/>
      </c>
    </row>
    <row r="11805">
      <c r="A11805">
        <f>Input!A11805</f>
        <v/>
      </c>
      <c r="B11805">
        <f>IF(ISNUMBER(Input!B11805),IF(AND(Input!B11805&gt;=20,Input!B11805&lt;=700),Input!B11805,""),"")</f>
        <v/>
      </c>
      <c r="C11805">
        <f>IF(B11805="","",INT(A11805))</f>
        <v/>
      </c>
      <c r="D11805">
        <f>IF(B11805="","",HOUR(A11805))</f>
        <v/>
      </c>
      <c r="E11805">
        <f>IF(B11805="","",IF(INPUT!$I$1="","",IF(C11805&lt;(INT(INPUT!$I$1)-INPUT!$I$2),"Off Meds",IF(C11805&lt;=(INT(INPUT!$I$1)+INPUT!$I$2),"Washout","On Meds"))))</f>
        <v/>
      </c>
      <c r="F11805">
        <f>IF(B11805="","",1.509*(LN(B11805)^1.084-5.381))</f>
        <v/>
      </c>
      <c r="G11805">
        <f>IF(F11805="","",IF(F11805&lt;0,10*F11805^2,0))</f>
        <v/>
      </c>
      <c r="H11805">
        <f>IF(F11805="","",IF(F11805&gt;0,10*F11805^2,0))</f>
        <v/>
      </c>
    </row>
    <row r="11806">
      <c r="A11806">
        <f>Input!A11806</f>
        <v/>
      </c>
      <c r="B11806">
        <f>IF(ISNUMBER(Input!B11806),IF(AND(Input!B11806&gt;=20,Input!B11806&lt;=700),Input!B11806,""),"")</f>
        <v/>
      </c>
      <c r="C11806">
        <f>IF(B11806="","",INT(A11806))</f>
        <v/>
      </c>
      <c r="D11806">
        <f>IF(B11806="","",HOUR(A11806))</f>
        <v/>
      </c>
      <c r="E11806">
        <f>IF(B11806="","",IF(INPUT!$I$1="","",IF(C11806&lt;(INT(INPUT!$I$1)-INPUT!$I$2),"Off Meds",IF(C11806&lt;=(INT(INPUT!$I$1)+INPUT!$I$2),"Washout","On Meds"))))</f>
        <v/>
      </c>
      <c r="F11806">
        <f>IF(B11806="","",1.509*(LN(B11806)^1.084-5.381))</f>
        <v/>
      </c>
      <c r="G11806">
        <f>IF(F11806="","",IF(F11806&lt;0,10*F11806^2,0))</f>
        <v/>
      </c>
      <c r="H11806">
        <f>IF(F11806="","",IF(F11806&gt;0,10*F11806^2,0))</f>
        <v/>
      </c>
    </row>
    <row r="11807">
      <c r="A11807">
        <f>Input!A11807</f>
        <v/>
      </c>
      <c r="B11807">
        <f>IF(ISNUMBER(Input!B11807),IF(AND(Input!B11807&gt;=20,Input!B11807&lt;=700),Input!B11807,""),"")</f>
        <v/>
      </c>
      <c r="C11807">
        <f>IF(B11807="","",INT(A11807))</f>
        <v/>
      </c>
      <c r="D11807">
        <f>IF(B11807="","",HOUR(A11807))</f>
        <v/>
      </c>
      <c r="E11807">
        <f>IF(B11807="","",IF(INPUT!$I$1="","",IF(C11807&lt;(INT(INPUT!$I$1)-INPUT!$I$2),"Off Meds",IF(C11807&lt;=(INT(INPUT!$I$1)+INPUT!$I$2),"Washout","On Meds"))))</f>
        <v/>
      </c>
      <c r="F11807">
        <f>IF(B11807="","",1.509*(LN(B11807)^1.084-5.381))</f>
        <v/>
      </c>
      <c r="G11807">
        <f>IF(F11807="","",IF(F11807&lt;0,10*F11807^2,0))</f>
        <v/>
      </c>
      <c r="H11807">
        <f>IF(F11807="","",IF(F11807&gt;0,10*F11807^2,0))</f>
        <v/>
      </c>
    </row>
    <row r="11808">
      <c r="A11808">
        <f>Input!A11808</f>
        <v/>
      </c>
      <c r="B11808">
        <f>IF(ISNUMBER(Input!B11808),IF(AND(Input!B11808&gt;=20,Input!B11808&lt;=700),Input!B11808,""),"")</f>
        <v/>
      </c>
      <c r="C11808">
        <f>IF(B11808="","",INT(A11808))</f>
        <v/>
      </c>
      <c r="D11808">
        <f>IF(B11808="","",HOUR(A11808))</f>
        <v/>
      </c>
      <c r="E11808">
        <f>IF(B11808="","",IF(INPUT!$I$1="","",IF(C11808&lt;(INT(INPUT!$I$1)-INPUT!$I$2),"Off Meds",IF(C11808&lt;=(INT(INPUT!$I$1)+INPUT!$I$2),"Washout","On Meds"))))</f>
        <v/>
      </c>
      <c r="F11808">
        <f>IF(B11808="","",1.509*(LN(B11808)^1.084-5.381))</f>
        <v/>
      </c>
      <c r="G11808">
        <f>IF(F11808="","",IF(F11808&lt;0,10*F11808^2,0))</f>
        <v/>
      </c>
      <c r="H11808">
        <f>IF(F11808="","",IF(F11808&gt;0,10*F11808^2,0))</f>
        <v/>
      </c>
    </row>
    <row r="11809">
      <c r="A11809">
        <f>Input!A11809</f>
        <v/>
      </c>
      <c r="B11809">
        <f>IF(ISNUMBER(Input!B11809),IF(AND(Input!B11809&gt;=20,Input!B11809&lt;=700),Input!B11809,""),"")</f>
        <v/>
      </c>
      <c r="C11809">
        <f>IF(B11809="","",INT(A11809))</f>
        <v/>
      </c>
      <c r="D11809">
        <f>IF(B11809="","",HOUR(A11809))</f>
        <v/>
      </c>
      <c r="E11809">
        <f>IF(B11809="","",IF(INPUT!$I$1="","",IF(C11809&lt;(INT(INPUT!$I$1)-INPUT!$I$2),"Off Meds",IF(C11809&lt;=(INT(INPUT!$I$1)+INPUT!$I$2),"Washout","On Meds"))))</f>
        <v/>
      </c>
      <c r="F11809">
        <f>IF(B11809="","",1.509*(LN(B11809)^1.084-5.381))</f>
        <v/>
      </c>
      <c r="G11809">
        <f>IF(F11809="","",IF(F11809&lt;0,10*F11809^2,0))</f>
        <v/>
      </c>
      <c r="H11809">
        <f>IF(F11809="","",IF(F11809&gt;0,10*F11809^2,0))</f>
        <v/>
      </c>
    </row>
    <row r="11810">
      <c r="A11810">
        <f>Input!A11810</f>
        <v/>
      </c>
      <c r="B11810">
        <f>IF(ISNUMBER(Input!B11810),IF(AND(Input!B11810&gt;=20,Input!B11810&lt;=700),Input!B11810,""),"")</f>
        <v/>
      </c>
      <c r="C11810">
        <f>IF(B11810="","",INT(A11810))</f>
        <v/>
      </c>
      <c r="D11810">
        <f>IF(B11810="","",HOUR(A11810))</f>
        <v/>
      </c>
      <c r="E11810">
        <f>IF(B11810="","",IF(INPUT!$I$1="","",IF(C11810&lt;(INT(INPUT!$I$1)-INPUT!$I$2),"Off Meds",IF(C11810&lt;=(INT(INPUT!$I$1)+INPUT!$I$2),"Washout","On Meds"))))</f>
        <v/>
      </c>
      <c r="F11810">
        <f>IF(B11810="","",1.509*(LN(B11810)^1.084-5.381))</f>
        <v/>
      </c>
      <c r="G11810">
        <f>IF(F11810="","",IF(F11810&lt;0,10*F11810^2,0))</f>
        <v/>
      </c>
      <c r="H11810">
        <f>IF(F11810="","",IF(F11810&gt;0,10*F11810^2,0))</f>
        <v/>
      </c>
    </row>
    <row r="11811">
      <c r="A11811">
        <f>Input!A11811</f>
        <v/>
      </c>
      <c r="B11811">
        <f>IF(ISNUMBER(Input!B11811),IF(AND(Input!B11811&gt;=20,Input!B11811&lt;=700),Input!B11811,""),"")</f>
        <v/>
      </c>
      <c r="C11811">
        <f>IF(B11811="","",INT(A11811))</f>
        <v/>
      </c>
      <c r="D11811">
        <f>IF(B11811="","",HOUR(A11811))</f>
        <v/>
      </c>
      <c r="E11811">
        <f>IF(B11811="","",IF(INPUT!$I$1="","",IF(C11811&lt;(INT(INPUT!$I$1)-INPUT!$I$2),"Off Meds",IF(C11811&lt;=(INT(INPUT!$I$1)+INPUT!$I$2),"Washout","On Meds"))))</f>
        <v/>
      </c>
      <c r="F11811">
        <f>IF(B11811="","",1.509*(LN(B11811)^1.084-5.381))</f>
        <v/>
      </c>
      <c r="G11811">
        <f>IF(F11811="","",IF(F11811&lt;0,10*F11811^2,0))</f>
        <v/>
      </c>
      <c r="H11811">
        <f>IF(F11811="","",IF(F11811&gt;0,10*F11811^2,0))</f>
        <v/>
      </c>
    </row>
    <row r="11812">
      <c r="A11812">
        <f>Input!A11812</f>
        <v/>
      </c>
      <c r="B11812">
        <f>IF(ISNUMBER(Input!B11812),IF(AND(Input!B11812&gt;=20,Input!B11812&lt;=700),Input!B11812,""),"")</f>
        <v/>
      </c>
      <c r="C11812">
        <f>IF(B11812="","",INT(A11812))</f>
        <v/>
      </c>
      <c r="D11812">
        <f>IF(B11812="","",HOUR(A11812))</f>
        <v/>
      </c>
      <c r="E11812">
        <f>IF(B11812="","",IF(INPUT!$I$1="","",IF(C11812&lt;(INT(INPUT!$I$1)-INPUT!$I$2),"Off Meds",IF(C11812&lt;=(INT(INPUT!$I$1)+INPUT!$I$2),"Washout","On Meds"))))</f>
        <v/>
      </c>
      <c r="F11812">
        <f>IF(B11812="","",1.509*(LN(B11812)^1.084-5.381))</f>
        <v/>
      </c>
      <c r="G11812">
        <f>IF(F11812="","",IF(F11812&lt;0,10*F11812^2,0))</f>
        <v/>
      </c>
      <c r="H11812">
        <f>IF(F11812="","",IF(F11812&gt;0,10*F11812^2,0))</f>
        <v/>
      </c>
    </row>
    <row r="11813">
      <c r="A11813">
        <f>Input!A11813</f>
        <v/>
      </c>
      <c r="B11813">
        <f>IF(ISNUMBER(Input!B11813),IF(AND(Input!B11813&gt;=20,Input!B11813&lt;=700),Input!B11813,""),"")</f>
        <v/>
      </c>
      <c r="C11813">
        <f>IF(B11813="","",INT(A11813))</f>
        <v/>
      </c>
      <c r="D11813">
        <f>IF(B11813="","",HOUR(A11813))</f>
        <v/>
      </c>
      <c r="E11813">
        <f>IF(B11813="","",IF(INPUT!$I$1="","",IF(C11813&lt;(INT(INPUT!$I$1)-INPUT!$I$2),"Off Meds",IF(C11813&lt;=(INT(INPUT!$I$1)+INPUT!$I$2),"Washout","On Meds"))))</f>
        <v/>
      </c>
      <c r="F11813">
        <f>IF(B11813="","",1.509*(LN(B11813)^1.084-5.381))</f>
        <v/>
      </c>
      <c r="G11813">
        <f>IF(F11813="","",IF(F11813&lt;0,10*F11813^2,0))</f>
        <v/>
      </c>
      <c r="H11813">
        <f>IF(F11813="","",IF(F11813&gt;0,10*F11813^2,0))</f>
        <v/>
      </c>
    </row>
    <row r="11814">
      <c r="A11814">
        <f>Input!A11814</f>
        <v/>
      </c>
      <c r="B11814">
        <f>IF(ISNUMBER(Input!B11814),IF(AND(Input!B11814&gt;=20,Input!B11814&lt;=700),Input!B11814,""),"")</f>
        <v/>
      </c>
      <c r="C11814">
        <f>IF(B11814="","",INT(A11814))</f>
        <v/>
      </c>
      <c r="D11814">
        <f>IF(B11814="","",HOUR(A11814))</f>
        <v/>
      </c>
      <c r="E11814">
        <f>IF(B11814="","",IF(INPUT!$I$1="","",IF(C11814&lt;(INT(INPUT!$I$1)-INPUT!$I$2),"Off Meds",IF(C11814&lt;=(INT(INPUT!$I$1)+INPUT!$I$2),"Washout","On Meds"))))</f>
        <v/>
      </c>
      <c r="F11814">
        <f>IF(B11814="","",1.509*(LN(B11814)^1.084-5.381))</f>
        <v/>
      </c>
      <c r="G11814">
        <f>IF(F11814="","",IF(F11814&lt;0,10*F11814^2,0))</f>
        <v/>
      </c>
      <c r="H11814">
        <f>IF(F11814="","",IF(F11814&gt;0,10*F11814^2,0))</f>
        <v/>
      </c>
    </row>
    <row r="11815">
      <c r="A11815">
        <f>Input!A11815</f>
        <v/>
      </c>
      <c r="B11815">
        <f>IF(ISNUMBER(Input!B11815),IF(AND(Input!B11815&gt;=20,Input!B11815&lt;=700),Input!B11815,""),"")</f>
        <v/>
      </c>
      <c r="C11815">
        <f>IF(B11815="","",INT(A11815))</f>
        <v/>
      </c>
      <c r="D11815">
        <f>IF(B11815="","",HOUR(A11815))</f>
        <v/>
      </c>
      <c r="E11815">
        <f>IF(B11815="","",IF(INPUT!$I$1="","",IF(C11815&lt;(INT(INPUT!$I$1)-INPUT!$I$2),"Off Meds",IF(C11815&lt;=(INT(INPUT!$I$1)+INPUT!$I$2),"Washout","On Meds"))))</f>
        <v/>
      </c>
      <c r="F11815">
        <f>IF(B11815="","",1.509*(LN(B11815)^1.084-5.381))</f>
        <v/>
      </c>
      <c r="G11815">
        <f>IF(F11815="","",IF(F11815&lt;0,10*F11815^2,0))</f>
        <v/>
      </c>
      <c r="H11815">
        <f>IF(F11815="","",IF(F11815&gt;0,10*F11815^2,0))</f>
        <v/>
      </c>
    </row>
    <row r="11816">
      <c r="A11816">
        <f>Input!A11816</f>
        <v/>
      </c>
      <c r="B11816">
        <f>IF(ISNUMBER(Input!B11816),IF(AND(Input!B11816&gt;=20,Input!B11816&lt;=700),Input!B11816,""),"")</f>
        <v/>
      </c>
      <c r="C11816">
        <f>IF(B11816="","",INT(A11816))</f>
        <v/>
      </c>
      <c r="D11816">
        <f>IF(B11816="","",HOUR(A11816))</f>
        <v/>
      </c>
      <c r="E11816">
        <f>IF(B11816="","",IF(INPUT!$I$1="","",IF(C11816&lt;(INT(INPUT!$I$1)-INPUT!$I$2),"Off Meds",IF(C11816&lt;=(INT(INPUT!$I$1)+INPUT!$I$2),"Washout","On Meds"))))</f>
        <v/>
      </c>
      <c r="F11816">
        <f>IF(B11816="","",1.509*(LN(B11816)^1.084-5.381))</f>
        <v/>
      </c>
      <c r="G11816">
        <f>IF(F11816="","",IF(F11816&lt;0,10*F11816^2,0))</f>
        <v/>
      </c>
      <c r="H11816">
        <f>IF(F11816="","",IF(F11816&gt;0,10*F11816^2,0))</f>
        <v/>
      </c>
    </row>
    <row r="11817">
      <c r="A11817">
        <f>Input!A11817</f>
        <v/>
      </c>
      <c r="B11817">
        <f>IF(ISNUMBER(Input!B11817),IF(AND(Input!B11817&gt;=20,Input!B11817&lt;=700),Input!B11817,""),"")</f>
        <v/>
      </c>
      <c r="C11817">
        <f>IF(B11817="","",INT(A11817))</f>
        <v/>
      </c>
      <c r="D11817">
        <f>IF(B11817="","",HOUR(A11817))</f>
        <v/>
      </c>
      <c r="E11817">
        <f>IF(B11817="","",IF(INPUT!$I$1="","",IF(C11817&lt;(INT(INPUT!$I$1)-INPUT!$I$2),"Off Meds",IF(C11817&lt;=(INT(INPUT!$I$1)+INPUT!$I$2),"Washout","On Meds"))))</f>
        <v/>
      </c>
      <c r="F11817">
        <f>IF(B11817="","",1.509*(LN(B11817)^1.084-5.381))</f>
        <v/>
      </c>
      <c r="G11817">
        <f>IF(F11817="","",IF(F11817&lt;0,10*F11817^2,0))</f>
        <v/>
      </c>
      <c r="H11817">
        <f>IF(F11817="","",IF(F11817&gt;0,10*F11817^2,0))</f>
        <v/>
      </c>
    </row>
    <row r="11818">
      <c r="A11818">
        <f>Input!A11818</f>
        <v/>
      </c>
      <c r="B11818">
        <f>IF(ISNUMBER(Input!B11818),IF(AND(Input!B11818&gt;=20,Input!B11818&lt;=700),Input!B11818,""),"")</f>
        <v/>
      </c>
      <c r="C11818">
        <f>IF(B11818="","",INT(A11818))</f>
        <v/>
      </c>
      <c r="D11818">
        <f>IF(B11818="","",HOUR(A11818))</f>
        <v/>
      </c>
      <c r="E11818">
        <f>IF(B11818="","",IF(INPUT!$I$1="","",IF(C11818&lt;(INT(INPUT!$I$1)-INPUT!$I$2),"Off Meds",IF(C11818&lt;=(INT(INPUT!$I$1)+INPUT!$I$2),"Washout","On Meds"))))</f>
        <v/>
      </c>
      <c r="F11818">
        <f>IF(B11818="","",1.509*(LN(B11818)^1.084-5.381))</f>
        <v/>
      </c>
      <c r="G11818">
        <f>IF(F11818="","",IF(F11818&lt;0,10*F11818^2,0))</f>
        <v/>
      </c>
      <c r="H11818">
        <f>IF(F11818="","",IF(F11818&gt;0,10*F11818^2,0))</f>
        <v/>
      </c>
    </row>
    <row r="11819">
      <c r="A11819">
        <f>Input!A11819</f>
        <v/>
      </c>
      <c r="B11819">
        <f>IF(ISNUMBER(Input!B11819),IF(AND(Input!B11819&gt;=20,Input!B11819&lt;=700),Input!B11819,""),"")</f>
        <v/>
      </c>
      <c r="C11819">
        <f>IF(B11819="","",INT(A11819))</f>
        <v/>
      </c>
      <c r="D11819">
        <f>IF(B11819="","",HOUR(A11819))</f>
        <v/>
      </c>
      <c r="E11819">
        <f>IF(B11819="","",IF(INPUT!$I$1="","",IF(C11819&lt;(INT(INPUT!$I$1)-INPUT!$I$2),"Off Meds",IF(C11819&lt;=(INT(INPUT!$I$1)+INPUT!$I$2),"Washout","On Meds"))))</f>
        <v/>
      </c>
      <c r="F11819">
        <f>IF(B11819="","",1.509*(LN(B11819)^1.084-5.381))</f>
        <v/>
      </c>
      <c r="G11819">
        <f>IF(F11819="","",IF(F11819&lt;0,10*F11819^2,0))</f>
        <v/>
      </c>
      <c r="H11819">
        <f>IF(F11819="","",IF(F11819&gt;0,10*F11819^2,0))</f>
        <v/>
      </c>
    </row>
    <row r="11820">
      <c r="A11820">
        <f>Input!A11820</f>
        <v/>
      </c>
      <c r="B11820">
        <f>IF(ISNUMBER(Input!B11820),IF(AND(Input!B11820&gt;=20,Input!B11820&lt;=700),Input!B11820,""),"")</f>
        <v/>
      </c>
      <c r="C11820">
        <f>IF(B11820="","",INT(A11820))</f>
        <v/>
      </c>
      <c r="D11820">
        <f>IF(B11820="","",HOUR(A11820))</f>
        <v/>
      </c>
      <c r="E11820">
        <f>IF(B11820="","",IF(INPUT!$I$1="","",IF(C11820&lt;(INT(INPUT!$I$1)-INPUT!$I$2),"Off Meds",IF(C11820&lt;=(INT(INPUT!$I$1)+INPUT!$I$2),"Washout","On Meds"))))</f>
        <v/>
      </c>
      <c r="F11820">
        <f>IF(B11820="","",1.509*(LN(B11820)^1.084-5.381))</f>
        <v/>
      </c>
      <c r="G11820">
        <f>IF(F11820="","",IF(F11820&lt;0,10*F11820^2,0))</f>
        <v/>
      </c>
      <c r="H11820">
        <f>IF(F11820="","",IF(F11820&gt;0,10*F11820^2,0))</f>
        <v/>
      </c>
    </row>
    <row r="11821">
      <c r="A11821">
        <f>Input!A11821</f>
        <v/>
      </c>
      <c r="B11821">
        <f>IF(ISNUMBER(Input!B11821),IF(AND(Input!B11821&gt;=20,Input!B11821&lt;=700),Input!B11821,""),"")</f>
        <v/>
      </c>
      <c r="C11821">
        <f>IF(B11821="","",INT(A11821))</f>
        <v/>
      </c>
      <c r="D11821">
        <f>IF(B11821="","",HOUR(A11821))</f>
        <v/>
      </c>
      <c r="E11821">
        <f>IF(B11821="","",IF(INPUT!$I$1="","",IF(C11821&lt;(INT(INPUT!$I$1)-INPUT!$I$2),"Off Meds",IF(C11821&lt;=(INT(INPUT!$I$1)+INPUT!$I$2),"Washout","On Meds"))))</f>
        <v/>
      </c>
      <c r="F11821">
        <f>IF(B11821="","",1.509*(LN(B11821)^1.084-5.381))</f>
        <v/>
      </c>
      <c r="G11821">
        <f>IF(F11821="","",IF(F11821&lt;0,10*F11821^2,0))</f>
        <v/>
      </c>
      <c r="H11821">
        <f>IF(F11821="","",IF(F11821&gt;0,10*F11821^2,0))</f>
        <v/>
      </c>
    </row>
    <row r="11822">
      <c r="A11822">
        <f>Input!A11822</f>
        <v/>
      </c>
      <c r="B11822">
        <f>IF(ISNUMBER(Input!B11822),IF(AND(Input!B11822&gt;=20,Input!B11822&lt;=700),Input!B11822,""),"")</f>
        <v/>
      </c>
      <c r="C11822">
        <f>IF(B11822="","",INT(A11822))</f>
        <v/>
      </c>
      <c r="D11822">
        <f>IF(B11822="","",HOUR(A11822))</f>
        <v/>
      </c>
      <c r="E11822">
        <f>IF(B11822="","",IF(INPUT!$I$1="","",IF(C11822&lt;(INT(INPUT!$I$1)-INPUT!$I$2),"Off Meds",IF(C11822&lt;=(INT(INPUT!$I$1)+INPUT!$I$2),"Washout","On Meds"))))</f>
        <v/>
      </c>
      <c r="F11822">
        <f>IF(B11822="","",1.509*(LN(B11822)^1.084-5.381))</f>
        <v/>
      </c>
      <c r="G11822">
        <f>IF(F11822="","",IF(F11822&lt;0,10*F11822^2,0))</f>
        <v/>
      </c>
      <c r="H11822">
        <f>IF(F11822="","",IF(F11822&gt;0,10*F11822^2,0))</f>
        <v/>
      </c>
    </row>
    <row r="11823">
      <c r="A11823">
        <f>Input!A11823</f>
        <v/>
      </c>
      <c r="B11823">
        <f>IF(ISNUMBER(Input!B11823),IF(AND(Input!B11823&gt;=20,Input!B11823&lt;=700),Input!B11823,""),"")</f>
        <v/>
      </c>
      <c r="C11823">
        <f>IF(B11823="","",INT(A11823))</f>
        <v/>
      </c>
      <c r="D11823">
        <f>IF(B11823="","",HOUR(A11823))</f>
        <v/>
      </c>
      <c r="E11823">
        <f>IF(B11823="","",IF(INPUT!$I$1="","",IF(C11823&lt;(INT(INPUT!$I$1)-INPUT!$I$2),"Off Meds",IF(C11823&lt;=(INT(INPUT!$I$1)+INPUT!$I$2),"Washout","On Meds"))))</f>
        <v/>
      </c>
      <c r="F11823">
        <f>IF(B11823="","",1.509*(LN(B11823)^1.084-5.381))</f>
        <v/>
      </c>
      <c r="G11823">
        <f>IF(F11823="","",IF(F11823&lt;0,10*F11823^2,0))</f>
        <v/>
      </c>
      <c r="H11823">
        <f>IF(F11823="","",IF(F11823&gt;0,10*F11823^2,0))</f>
        <v/>
      </c>
    </row>
    <row r="11824">
      <c r="A11824">
        <f>Input!A11824</f>
        <v/>
      </c>
      <c r="B11824">
        <f>IF(ISNUMBER(Input!B11824),IF(AND(Input!B11824&gt;=20,Input!B11824&lt;=700),Input!B11824,""),"")</f>
        <v/>
      </c>
      <c r="C11824">
        <f>IF(B11824="","",INT(A11824))</f>
        <v/>
      </c>
      <c r="D11824">
        <f>IF(B11824="","",HOUR(A11824))</f>
        <v/>
      </c>
      <c r="E11824">
        <f>IF(B11824="","",IF(INPUT!$I$1="","",IF(C11824&lt;(INT(INPUT!$I$1)-INPUT!$I$2),"Off Meds",IF(C11824&lt;=(INT(INPUT!$I$1)+INPUT!$I$2),"Washout","On Meds"))))</f>
        <v/>
      </c>
      <c r="F11824">
        <f>IF(B11824="","",1.509*(LN(B11824)^1.084-5.381))</f>
        <v/>
      </c>
      <c r="G11824">
        <f>IF(F11824="","",IF(F11824&lt;0,10*F11824^2,0))</f>
        <v/>
      </c>
      <c r="H11824">
        <f>IF(F11824="","",IF(F11824&gt;0,10*F11824^2,0))</f>
        <v/>
      </c>
    </row>
    <row r="11825">
      <c r="A11825">
        <f>Input!A11825</f>
        <v/>
      </c>
      <c r="B11825">
        <f>IF(ISNUMBER(Input!B11825),IF(AND(Input!B11825&gt;=20,Input!B11825&lt;=700),Input!B11825,""),"")</f>
        <v/>
      </c>
      <c r="C11825">
        <f>IF(B11825="","",INT(A11825))</f>
        <v/>
      </c>
      <c r="D11825">
        <f>IF(B11825="","",HOUR(A11825))</f>
        <v/>
      </c>
      <c r="E11825">
        <f>IF(B11825="","",IF(INPUT!$I$1="","",IF(C11825&lt;(INT(INPUT!$I$1)-INPUT!$I$2),"Off Meds",IF(C11825&lt;=(INT(INPUT!$I$1)+INPUT!$I$2),"Washout","On Meds"))))</f>
        <v/>
      </c>
      <c r="F11825">
        <f>IF(B11825="","",1.509*(LN(B11825)^1.084-5.381))</f>
        <v/>
      </c>
      <c r="G11825">
        <f>IF(F11825="","",IF(F11825&lt;0,10*F11825^2,0))</f>
        <v/>
      </c>
      <c r="H11825">
        <f>IF(F11825="","",IF(F11825&gt;0,10*F11825^2,0))</f>
        <v/>
      </c>
    </row>
    <row r="11826">
      <c r="A11826">
        <f>Input!A11826</f>
        <v/>
      </c>
      <c r="B11826">
        <f>IF(ISNUMBER(Input!B11826),IF(AND(Input!B11826&gt;=20,Input!B11826&lt;=700),Input!B11826,""),"")</f>
        <v/>
      </c>
      <c r="C11826">
        <f>IF(B11826="","",INT(A11826))</f>
        <v/>
      </c>
      <c r="D11826">
        <f>IF(B11826="","",HOUR(A11826))</f>
        <v/>
      </c>
      <c r="E11826">
        <f>IF(B11826="","",IF(INPUT!$I$1="","",IF(C11826&lt;(INT(INPUT!$I$1)-INPUT!$I$2),"Off Meds",IF(C11826&lt;=(INT(INPUT!$I$1)+INPUT!$I$2),"Washout","On Meds"))))</f>
        <v/>
      </c>
      <c r="F11826">
        <f>IF(B11826="","",1.509*(LN(B11826)^1.084-5.381))</f>
        <v/>
      </c>
      <c r="G11826">
        <f>IF(F11826="","",IF(F11826&lt;0,10*F11826^2,0))</f>
        <v/>
      </c>
      <c r="H11826">
        <f>IF(F11826="","",IF(F11826&gt;0,10*F11826^2,0))</f>
        <v/>
      </c>
    </row>
    <row r="11827">
      <c r="A11827">
        <f>Input!A11827</f>
        <v/>
      </c>
      <c r="B11827">
        <f>IF(ISNUMBER(Input!B11827),IF(AND(Input!B11827&gt;=20,Input!B11827&lt;=700),Input!B11827,""),"")</f>
        <v/>
      </c>
      <c r="C11827">
        <f>IF(B11827="","",INT(A11827))</f>
        <v/>
      </c>
      <c r="D11827">
        <f>IF(B11827="","",HOUR(A11827))</f>
        <v/>
      </c>
      <c r="E11827">
        <f>IF(B11827="","",IF(INPUT!$I$1="","",IF(C11827&lt;(INT(INPUT!$I$1)-INPUT!$I$2),"Off Meds",IF(C11827&lt;=(INT(INPUT!$I$1)+INPUT!$I$2),"Washout","On Meds"))))</f>
        <v/>
      </c>
      <c r="F11827">
        <f>IF(B11827="","",1.509*(LN(B11827)^1.084-5.381))</f>
        <v/>
      </c>
      <c r="G11827">
        <f>IF(F11827="","",IF(F11827&lt;0,10*F11827^2,0))</f>
        <v/>
      </c>
      <c r="H11827">
        <f>IF(F11827="","",IF(F11827&gt;0,10*F11827^2,0))</f>
        <v/>
      </c>
    </row>
    <row r="11828">
      <c r="A11828">
        <f>Input!A11828</f>
        <v/>
      </c>
      <c r="B11828">
        <f>IF(ISNUMBER(Input!B11828),IF(AND(Input!B11828&gt;=20,Input!B11828&lt;=700),Input!B11828,""),"")</f>
        <v/>
      </c>
      <c r="C11828">
        <f>IF(B11828="","",INT(A11828))</f>
        <v/>
      </c>
      <c r="D11828">
        <f>IF(B11828="","",HOUR(A11828))</f>
        <v/>
      </c>
      <c r="E11828">
        <f>IF(B11828="","",IF(INPUT!$I$1="","",IF(C11828&lt;(INT(INPUT!$I$1)-INPUT!$I$2),"Off Meds",IF(C11828&lt;=(INT(INPUT!$I$1)+INPUT!$I$2),"Washout","On Meds"))))</f>
        <v/>
      </c>
      <c r="F11828">
        <f>IF(B11828="","",1.509*(LN(B11828)^1.084-5.381))</f>
        <v/>
      </c>
      <c r="G11828">
        <f>IF(F11828="","",IF(F11828&lt;0,10*F11828^2,0))</f>
        <v/>
      </c>
      <c r="H11828">
        <f>IF(F11828="","",IF(F11828&gt;0,10*F11828^2,0))</f>
        <v/>
      </c>
    </row>
    <row r="11829">
      <c r="A11829">
        <f>Input!A11829</f>
        <v/>
      </c>
      <c r="B11829">
        <f>IF(ISNUMBER(Input!B11829),IF(AND(Input!B11829&gt;=20,Input!B11829&lt;=700),Input!B11829,""),"")</f>
        <v/>
      </c>
      <c r="C11829">
        <f>IF(B11829="","",INT(A11829))</f>
        <v/>
      </c>
      <c r="D11829">
        <f>IF(B11829="","",HOUR(A11829))</f>
        <v/>
      </c>
      <c r="E11829">
        <f>IF(B11829="","",IF(INPUT!$I$1="","",IF(C11829&lt;(INT(INPUT!$I$1)-INPUT!$I$2),"Off Meds",IF(C11829&lt;=(INT(INPUT!$I$1)+INPUT!$I$2),"Washout","On Meds"))))</f>
        <v/>
      </c>
      <c r="F11829">
        <f>IF(B11829="","",1.509*(LN(B11829)^1.084-5.381))</f>
        <v/>
      </c>
      <c r="G11829">
        <f>IF(F11829="","",IF(F11829&lt;0,10*F11829^2,0))</f>
        <v/>
      </c>
      <c r="H11829">
        <f>IF(F11829="","",IF(F11829&gt;0,10*F11829^2,0))</f>
        <v/>
      </c>
    </row>
    <row r="11830">
      <c r="A11830">
        <f>Input!A11830</f>
        <v/>
      </c>
      <c r="B11830">
        <f>IF(ISNUMBER(Input!B11830),IF(AND(Input!B11830&gt;=20,Input!B11830&lt;=700),Input!B11830,""),"")</f>
        <v/>
      </c>
      <c r="C11830">
        <f>IF(B11830="","",INT(A11830))</f>
        <v/>
      </c>
      <c r="D11830">
        <f>IF(B11830="","",HOUR(A11830))</f>
        <v/>
      </c>
      <c r="E11830">
        <f>IF(B11830="","",IF(INPUT!$I$1="","",IF(C11830&lt;(INT(INPUT!$I$1)-INPUT!$I$2),"Off Meds",IF(C11830&lt;=(INT(INPUT!$I$1)+INPUT!$I$2),"Washout","On Meds"))))</f>
        <v/>
      </c>
      <c r="F11830">
        <f>IF(B11830="","",1.509*(LN(B11830)^1.084-5.381))</f>
        <v/>
      </c>
      <c r="G11830">
        <f>IF(F11830="","",IF(F11830&lt;0,10*F11830^2,0))</f>
        <v/>
      </c>
      <c r="H11830">
        <f>IF(F11830="","",IF(F11830&gt;0,10*F11830^2,0))</f>
        <v/>
      </c>
    </row>
    <row r="11831">
      <c r="A11831">
        <f>Input!A11831</f>
        <v/>
      </c>
      <c r="B11831">
        <f>IF(ISNUMBER(Input!B11831),IF(AND(Input!B11831&gt;=20,Input!B11831&lt;=700),Input!B11831,""),"")</f>
        <v/>
      </c>
      <c r="C11831">
        <f>IF(B11831="","",INT(A11831))</f>
        <v/>
      </c>
      <c r="D11831">
        <f>IF(B11831="","",HOUR(A11831))</f>
        <v/>
      </c>
      <c r="E11831">
        <f>IF(B11831="","",IF(INPUT!$I$1="","",IF(C11831&lt;(INT(INPUT!$I$1)-INPUT!$I$2),"Off Meds",IF(C11831&lt;=(INT(INPUT!$I$1)+INPUT!$I$2),"Washout","On Meds"))))</f>
        <v/>
      </c>
      <c r="F11831">
        <f>IF(B11831="","",1.509*(LN(B11831)^1.084-5.381))</f>
        <v/>
      </c>
      <c r="G11831">
        <f>IF(F11831="","",IF(F11831&lt;0,10*F11831^2,0))</f>
        <v/>
      </c>
      <c r="H11831">
        <f>IF(F11831="","",IF(F11831&gt;0,10*F11831^2,0))</f>
        <v/>
      </c>
    </row>
    <row r="11832">
      <c r="A11832">
        <f>Input!A11832</f>
        <v/>
      </c>
      <c r="B11832">
        <f>IF(ISNUMBER(Input!B11832),IF(AND(Input!B11832&gt;=20,Input!B11832&lt;=700),Input!B11832,""),"")</f>
        <v/>
      </c>
      <c r="C11832">
        <f>IF(B11832="","",INT(A11832))</f>
        <v/>
      </c>
      <c r="D11832">
        <f>IF(B11832="","",HOUR(A11832))</f>
        <v/>
      </c>
      <c r="E11832">
        <f>IF(B11832="","",IF(INPUT!$I$1="","",IF(C11832&lt;(INT(INPUT!$I$1)-INPUT!$I$2),"Off Meds",IF(C11832&lt;=(INT(INPUT!$I$1)+INPUT!$I$2),"Washout","On Meds"))))</f>
        <v/>
      </c>
      <c r="F11832">
        <f>IF(B11832="","",1.509*(LN(B11832)^1.084-5.381))</f>
        <v/>
      </c>
      <c r="G11832">
        <f>IF(F11832="","",IF(F11832&lt;0,10*F11832^2,0))</f>
        <v/>
      </c>
      <c r="H11832">
        <f>IF(F11832="","",IF(F11832&gt;0,10*F11832^2,0))</f>
        <v/>
      </c>
    </row>
    <row r="11833">
      <c r="A11833">
        <f>Input!A11833</f>
        <v/>
      </c>
      <c r="B11833">
        <f>IF(ISNUMBER(Input!B11833),IF(AND(Input!B11833&gt;=20,Input!B11833&lt;=700),Input!B11833,""),"")</f>
        <v/>
      </c>
      <c r="C11833">
        <f>IF(B11833="","",INT(A11833))</f>
        <v/>
      </c>
      <c r="D11833">
        <f>IF(B11833="","",HOUR(A11833))</f>
        <v/>
      </c>
      <c r="E11833">
        <f>IF(B11833="","",IF(INPUT!$I$1="","",IF(C11833&lt;(INT(INPUT!$I$1)-INPUT!$I$2),"Off Meds",IF(C11833&lt;=(INT(INPUT!$I$1)+INPUT!$I$2),"Washout","On Meds"))))</f>
        <v/>
      </c>
      <c r="F11833">
        <f>IF(B11833="","",1.509*(LN(B11833)^1.084-5.381))</f>
        <v/>
      </c>
      <c r="G11833">
        <f>IF(F11833="","",IF(F11833&lt;0,10*F11833^2,0))</f>
        <v/>
      </c>
      <c r="H11833">
        <f>IF(F11833="","",IF(F11833&gt;0,10*F11833^2,0))</f>
        <v/>
      </c>
    </row>
    <row r="11834">
      <c r="A11834">
        <f>Input!A11834</f>
        <v/>
      </c>
      <c r="B11834">
        <f>IF(ISNUMBER(Input!B11834),IF(AND(Input!B11834&gt;=20,Input!B11834&lt;=700),Input!B11834,""),"")</f>
        <v/>
      </c>
      <c r="C11834">
        <f>IF(B11834="","",INT(A11834))</f>
        <v/>
      </c>
      <c r="D11834">
        <f>IF(B11834="","",HOUR(A11834))</f>
        <v/>
      </c>
      <c r="E11834">
        <f>IF(B11834="","",IF(INPUT!$I$1="","",IF(C11834&lt;(INT(INPUT!$I$1)-INPUT!$I$2),"Off Meds",IF(C11834&lt;=(INT(INPUT!$I$1)+INPUT!$I$2),"Washout","On Meds"))))</f>
        <v/>
      </c>
      <c r="F11834">
        <f>IF(B11834="","",1.509*(LN(B11834)^1.084-5.381))</f>
        <v/>
      </c>
      <c r="G11834">
        <f>IF(F11834="","",IF(F11834&lt;0,10*F11834^2,0))</f>
        <v/>
      </c>
      <c r="H11834">
        <f>IF(F11834="","",IF(F11834&gt;0,10*F11834^2,0))</f>
        <v/>
      </c>
    </row>
    <row r="11835">
      <c r="A11835">
        <f>Input!A11835</f>
        <v/>
      </c>
      <c r="B11835">
        <f>IF(ISNUMBER(Input!B11835),IF(AND(Input!B11835&gt;=20,Input!B11835&lt;=700),Input!B11835,""),"")</f>
        <v/>
      </c>
      <c r="C11835">
        <f>IF(B11835="","",INT(A11835))</f>
        <v/>
      </c>
      <c r="D11835">
        <f>IF(B11835="","",HOUR(A11835))</f>
        <v/>
      </c>
      <c r="E11835">
        <f>IF(B11835="","",IF(INPUT!$I$1="","",IF(C11835&lt;(INT(INPUT!$I$1)-INPUT!$I$2),"Off Meds",IF(C11835&lt;=(INT(INPUT!$I$1)+INPUT!$I$2),"Washout","On Meds"))))</f>
        <v/>
      </c>
      <c r="F11835">
        <f>IF(B11835="","",1.509*(LN(B11835)^1.084-5.381))</f>
        <v/>
      </c>
      <c r="G11835">
        <f>IF(F11835="","",IF(F11835&lt;0,10*F11835^2,0))</f>
        <v/>
      </c>
      <c r="H11835">
        <f>IF(F11835="","",IF(F11835&gt;0,10*F11835^2,0))</f>
        <v/>
      </c>
    </row>
    <row r="11836">
      <c r="A11836">
        <f>Input!A11836</f>
        <v/>
      </c>
      <c r="B11836">
        <f>IF(ISNUMBER(Input!B11836),IF(AND(Input!B11836&gt;=20,Input!B11836&lt;=700),Input!B11836,""),"")</f>
        <v/>
      </c>
      <c r="C11836">
        <f>IF(B11836="","",INT(A11836))</f>
        <v/>
      </c>
      <c r="D11836">
        <f>IF(B11836="","",HOUR(A11836))</f>
        <v/>
      </c>
      <c r="E11836">
        <f>IF(B11836="","",IF(INPUT!$I$1="","",IF(C11836&lt;(INT(INPUT!$I$1)-INPUT!$I$2),"Off Meds",IF(C11836&lt;=(INT(INPUT!$I$1)+INPUT!$I$2),"Washout","On Meds"))))</f>
        <v/>
      </c>
      <c r="F11836">
        <f>IF(B11836="","",1.509*(LN(B11836)^1.084-5.381))</f>
        <v/>
      </c>
      <c r="G11836">
        <f>IF(F11836="","",IF(F11836&lt;0,10*F11836^2,0))</f>
        <v/>
      </c>
      <c r="H11836">
        <f>IF(F11836="","",IF(F11836&gt;0,10*F11836^2,0))</f>
        <v/>
      </c>
    </row>
    <row r="11837">
      <c r="A11837">
        <f>Input!A11837</f>
        <v/>
      </c>
      <c r="B11837">
        <f>IF(ISNUMBER(Input!B11837),IF(AND(Input!B11837&gt;=20,Input!B11837&lt;=700),Input!B11837,""),"")</f>
        <v/>
      </c>
      <c r="C11837">
        <f>IF(B11837="","",INT(A11837))</f>
        <v/>
      </c>
      <c r="D11837">
        <f>IF(B11837="","",HOUR(A11837))</f>
        <v/>
      </c>
      <c r="E11837">
        <f>IF(B11837="","",IF(INPUT!$I$1="","",IF(C11837&lt;(INT(INPUT!$I$1)-INPUT!$I$2),"Off Meds",IF(C11837&lt;=(INT(INPUT!$I$1)+INPUT!$I$2),"Washout","On Meds"))))</f>
        <v/>
      </c>
      <c r="F11837">
        <f>IF(B11837="","",1.509*(LN(B11837)^1.084-5.381))</f>
        <v/>
      </c>
      <c r="G11837">
        <f>IF(F11837="","",IF(F11837&lt;0,10*F11837^2,0))</f>
        <v/>
      </c>
      <c r="H11837">
        <f>IF(F11837="","",IF(F11837&gt;0,10*F11837^2,0))</f>
        <v/>
      </c>
    </row>
    <row r="11838">
      <c r="A11838">
        <f>Input!A11838</f>
        <v/>
      </c>
      <c r="B11838">
        <f>IF(ISNUMBER(Input!B11838),IF(AND(Input!B11838&gt;=20,Input!B11838&lt;=700),Input!B11838,""),"")</f>
        <v/>
      </c>
      <c r="C11838">
        <f>IF(B11838="","",INT(A11838))</f>
        <v/>
      </c>
      <c r="D11838">
        <f>IF(B11838="","",HOUR(A11838))</f>
        <v/>
      </c>
      <c r="E11838">
        <f>IF(B11838="","",IF(INPUT!$I$1="","",IF(C11838&lt;(INT(INPUT!$I$1)-INPUT!$I$2),"Off Meds",IF(C11838&lt;=(INT(INPUT!$I$1)+INPUT!$I$2),"Washout","On Meds"))))</f>
        <v/>
      </c>
      <c r="F11838">
        <f>IF(B11838="","",1.509*(LN(B11838)^1.084-5.381))</f>
        <v/>
      </c>
      <c r="G11838">
        <f>IF(F11838="","",IF(F11838&lt;0,10*F11838^2,0))</f>
        <v/>
      </c>
      <c r="H11838">
        <f>IF(F11838="","",IF(F11838&gt;0,10*F11838^2,0))</f>
        <v/>
      </c>
    </row>
    <row r="11839">
      <c r="A11839">
        <f>Input!A11839</f>
        <v/>
      </c>
      <c r="B11839">
        <f>IF(ISNUMBER(Input!B11839),IF(AND(Input!B11839&gt;=20,Input!B11839&lt;=700),Input!B11839,""),"")</f>
        <v/>
      </c>
      <c r="C11839">
        <f>IF(B11839="","",INT(A11839))</f>
        <v/>
      </c>
      <c r="D11839">
        <f>IF(B11839="","",HOUR(A11839))</f>
        <v/>
      </c>
      <c r="E11839">
        <f>IF(B11839="","",IF(INPUT!$I$1="","",IF(C11839&lt;(INT(INPUT!$I$1)-INPUT!$I$2),"Off Meds",IF(C11839&lt;=(INT(INPUT!$I$1)+INPUT!$I$2),"Washout","On Meds"))))</f>
        <v/>
      </c>
      <c r="F11839">
        <f>IF(B11839="","",1.509*(LN(B11839)^1.084-5.381))</f>
        <v/>
      </c>
      <c r="G11839">
        <f>IF(F11839="","",IF(F11839&lt;0,10*F11839^2,0))</f>
        <v/>
      </c>
      <c r="H11839">
        <f>IF(F11839="","",IF(F11839&gt;0,10*F11839^2,0))</f>
        <v/>
      </c>
    </row>
    <row r="11840">
      <c r="A11840">
        <f>Input!A11840</f>
        <v/>
      </c>
      <c r="B11840">
        <f>IF(ISNUMBER(Input!B11840),IF(AND(Input!B11840&gt;=20,Input!B11840&lt;=700),Input!B11840,""),"")</f>
        <v/>
      </c>
      <c r="C11840">
        <f>IF(B11840="","",INT(A11840))</f>
        <v/>
      </c>
      <c r="D11840">
        <f>IF(B11840="","",HOUR(A11840))</f>
        <v/>
      </c>
      <c r="E11840">
        <f>IF(B11840="","",IF(INPUT!$I$1="","",IF(C11840&lt;(INT(INPUT!$I$1)-INPUT!$I$2),"Off Meds",IF(C11840&lt;=(INT(INPUT!$I$1)+INPUT!$I$2),"Washout","On Meds"))))</f>
        <v/>
      </c>
      <c r="F11840">
        <f>IF(B11840="","",1.509*(LN(B11840)^1.084-5.381))</f>
        <v/>
      </c>
      <c r="G11840">
        <f>IF(F11840="","",IF(F11840&lt;0,10*F11840^2,0))</f>
        <v/>
      </c>
      <c r="H11840">
        <f>IF(F11840="","",IF(F11840&gt;0,10*F11840^2,0))</f>
        <v/>
      </c>
    </row>
    <row r="11841">
      <c r="A11841">
        <f>Input!A11841</f>
        <v/>
      </c>
      <c r="B11841">
        <f>IF(ISNUMBER(Input!B11841),IF(AND(Input!B11841&gt;=20,Input!B11841&lt;=700),Input!B11841,""),"")</f>
        <v/>
      </c>
      <c r="C11841">
        <f>IF(B11841="","",INT(A11841))</f>
        <v/>
      </c>
      <c r="D11841">
        <f>IF(B11841="","",HOUR(A11841))</f>
        <v/>
      </c>
      <c r="E11841">
        <f>IF(B11841="","",IF(INPUT!$I$1="","",IF(C11841&lt;(INT(INPUT!$I$1)-INPUT!$I$2),"Off Meds",IF(C11841&lt;=(INT(INPUT!$I$1)+INPUT!$I$2),"Washout","On Meds"))))</f>
        <v/>
      </c>
      <c r="F11841">
        <f>IF(B11841="","",1.509*(LN(B11841)^1.084-5.381))</f>
        <v/>
      </c>
      <c r="G11841">
        <f>IF(F11841="","",IF(F11841&lt;0,10*F11841^2,0))</f>
        <v/>
      </c>
      <c r="H11841">
        <f>IF(F11841="","",IF(F11841&gt;0,10*F11841^2,0))</f>
        <v/>
      </c>
    </row>
    <row r="11842">
      <c r="A11842">
        <f>Input!A11842</f>
        <v/>
      </c>
      <c r="B11842">
        <f>IF(ISNUMBER(Input!B11842),IF(AND(Input!B11842&gt;=20,Input!B11842&lt;=700),Input!B11842,""),"")</f>
        <v/>
      </c>
      <c r="C11842">
        <f>IF(B11842="","",INT(A11842))</f>
        <v/>
      </c>
      <c r="D11842">
        <f>IF(B11842="","",HOUR(A11842))</f>
        <v/>
      </c>
      <c r="E11842">
        <f>IF(B11842="","",IF(INPUT!$I$1="","",IF(C11842&lt;(INT(INPUT!$I$1)-INPUT!$I$2),"Off Meds",IF(C11842&lt;=(INT(INPUT!$I$1)+INPUT!$I$2),"Washout","On Meds"))))</f>
        <v/>
      </c>
      <c r="F11842">
        <f>IF(B11842="","",1.509*(LN(B11842)^1.084-5.381))</f>
        <v/>
      </c>
      <c r="G11842">
        <f>IF(F11842="","",IF(F11842&lt;0,10*F11842^2,0))</f>
        <v/>
      </c>
      <c r="H11842">
        <f>IF(F11842="","",IF(F11842&gt;0,10*F11842^2,0))</f>
        <v/>
      </c>
    </row>
    <row r="11843">
      <c r="A11843">
        <f>Input!A11843</f>
        <v/>
      </c>
      <c r="B11843">
        <f>IF(ISNUMBER(Input!B11843),IF(AND(Input!B11843&gt;=20,Input!B11843&lt;=700),Input!B11843,""),"")</f>
        <v/>
      </c>
      <c r="C11843">
        <f>IF(B11843="","",INT(A11843))</f>
        <v/>
      </c>
      <c r="D11843">
        <f>IF(B11843="","",HOUR(A11843))</f>
        <v/>
      </c>
      <c r="E11843">
        <f>IF(B11843="","",IF(INPUT!$I$1="","",IF(C11843&lt;(INT(INPUT!$I$1)-INPUT!$I$2),"Off Meds",IF(C11843&lt;=(INT(INPUT!$I$1)+INPUT!$I$2),"Washout","On Meds"))))</f>
        <v/>
      </c>
      <c r="F11843">
        <f>IF(B11843="","",1.509*(LN(B11843)^1.084-5.381))</f>
        <v/>
      </c>
      <c r="G11843">
        <f>IF(F11843="","",IF(F11843&lt;0,10*F11843^2,0))</f>
        <v/>
      </c>
      <c r="H11843">
        <f>IF(F11843="","",IF(F11843&gt;0,10*F11843^2,0))</f>
        <v/>
      </c>
    </row>
    <row r="11844">
      <c r="A11844">
        <f>Input!A11844</f>
        <v/>
      </c>
      <c r="B11844">
        <f>IF(ISNUMBER(Input!B11844),IF(AND(Input!B11844&gt;=20,Input!B11844&lt;=700),Input!B11844,""),"")</f>
        <v/>
      </c>
      <c r="C11844">
        <f>IF(B11844="","",INT(A11844))</f>
        <v/>
      </c>
      <c r="D11844">
        <f>IF(B11844="","",HOUR(A11844))</f>
        <v/>
      </c>
      <c r="E11844">
        <f>IF(B11844="","",IF(INPUT!$I$1="","",IF(C11844&lt;(INT(INPUT!$I$1)-INPUT!$I$2),"Off Meds",IF(C11844&lt;=(INT(INPUT!$I$1)+INPUT!$I$2),"Washout","On Meds"))))</f>
        <v/>
      </c>
      <c r="F11844">
        <f>IF(B11844="","",1.509*(LN(B11844)^1.084-5.381))</f>
        <v/>
      </c>
      <c r="G11844">
        <f>IF(F11844="","",IF(F11844&lt;0,10*F11844^2,0))</f>
        <v/>
      </c>
      <c r="H11844">
        <f>IF(F11844="","",IF(F11844&gt;0,10*F11844^2,0))</f>
        <v/>
      </c>
    </row>
    <row r="11845">
      <c r="A11845">
        <f>Input!A11845</f>
        <v/>
      </c>
      <c r="B11845">
        <f>IF(ISNUMBER(Input!B11845),IF(AND(Input!B11845&gt;=20,Input!B11845&lt;=700),Input!B11845,""),"")</f>
        <v/>
      </c>
      <c r="C11845">
        <f>IF(B11845="","",INT(A11845))</f>
        <v/>
      </c>
      <c r="D11845">
        <f>IF(B11845="","",HOUR(A11845))</f>
        <v/>
      </c>
      <c r="E11845">
        <f>IF(B11845="","",IF(INPUT!$I$1="","",IF(C11845&lt;(INT(INPUT!$I$1)-INPUT!$I$2),"Off Meds",IF(C11845&lt;=(INT(INPUT!$I$1)+INPUT!$I$2),"Washout","On Meds"))))</f>
        <v/>
      </c>
      <c r="F11845">
        <f>IF(B11845="","",1.509*(LN(B11845)^1.084-5.381))</f>
        <v/>
      </c>
      <c r="G11845">
        <f>IF(F11845="","",IF(F11845&lt;0,10*F11845^2,0))</f>
        <v/>
      </c>
      <c r="H11845">
        <f>IF(F11845="","",IF(F11845&gt;0,10*F11845^2,0))</f>
        <v/>
      </c>
    </row>
    <row r="11846">
      <c r="A11846">
        <f>Input!A11846</f>
        <v/>
      </c>
      <c r="B11846">
        <f>IF(ISNUMBER(Input!B11846),IF(AND(Input!B11846&gt;=20,Input!B11846&lt;=700),Input!B11846,""),"")</f>
        <v/>
      </c>
      <c r="C11846">
        <f>IF(B11846="","",INT(A11846))</f>
        <v/>
      </c>
      <c r="D11846">
        <f>IF(B11846="","",HOUR(A11846))</f>
        <v/>
      </c>
      <c r="E11846">
        <f>IF(B11846="","",IF(INPUT!$I$1="","",IF(C11846&lt;(INT(INPUT!$I$1)-INPUT!$I$2),"Off Meds",IF(C11846&lt;=(INT(INPUT!$I$1)+INPUT!$I$2),"Washout","On Meds"))))</f>
        <v/>
      </c>
      <c r="F11846">
        <f>IF(B11846="","",1.509*(LN(B11846)^1.084-5.381))</f>
        <v/>
      </c>
      <c r="G11846">
        <f>IF(F11846="","",IF(F11846&lt;0,10*F11846^2,0))</f>
        <v/>
      </c>
      <c r="H11846">
        <f>IF(F11846="","",IF(F11846&gt;0,10*F11846^2,0))</f>
        <v/>
      </c>
    </row>
    <row r="11847">
      <c r="A11847">
        <f>Input!A11847</f>
        <v/>
      </c>
      <c r="B11847">
        <f>IF(ISNUMBER(Input!B11847),IF(AND(Input!B11847&gt;=20,Input!B11847&lt;=700),Input!B11847,""),"")</f>
        <v/>
      </c>
      <c r="C11847">
        <f>IF(B11847="","",INT(A11847))</f>
        <v/>
      </c>
      <c r="D11847">
        <f>IF(B11847="","",HOUR(A11847))</f>
        <v/>
      </c>
      <c r="E11847">
        <f>IF(B11847="","",IF(INPUT!$I$1="","",IF(C11847&lt;(INT(INPUT!$I$1)-INPUT!$I$2),"Off Meds",IF(C11847&lt;=(INT(INPUT!$I$1)+INPUT!$I$2),"Washout","On Meds"))))</f>
        <v/>
      </c>
      <c r="F11847">
        <f>IF(B11847="","",1.509*(LN(B11847)^1.084-5.381))</f>
        <v/>
      </c>
      <c r="G11847">
        <f>IF(F11847="","",IF(F11847&lt;0,10*F11847^2,0))</f>
        <v/>
      </c>
      <c r="H11847">
        <f>IF(F11847="","",IF(F11847&gt;0,10*F11847^2,0))</f>
        <v/>
      </c>
    </row>
    <row r="11848">
      <c r="A11848">
        <f>Input!A11848</f>
        <v/>
      </c>
      <c r="B11848">
        <f>IF(ISNUMBER(Input!B11848),IF(AND(Input!B11848&gt;=20,Input!B11848&lt;=700),Input!B11848,""),"")</f>
        <v/>
      </c>
      <c r="C11848">
        <f>IF(B11848="","",INT(A11848))</f>
        <v/>
      </c>
      <c r="D11848">
        <f>IF(B11848="","",HOUR(A11848))</f>
        <v/>
      </c>
      <c r="E11848">
        <f>IF(B11848="","",IF(INPUT!$I$1="","",IF(C11848&lt;(INT(INPUT!$I$1)-INPUT!$I$2),"Off Meds",IF(C11848&lt;=(INT(INPUT!$I$1)+INPUT!$I$2),"Washout","On Meds"))))</f>
        <v/>
      </c>
      <c r="F11848">
        <f>IF(B11848="","",1.509*(LN(B11848)^1.084-5.381))</f>
        <v/>
      </c>
      <c r="G11848">
        <f>IF(F11848="","",IF(F11848&lt;0,10*F11848^2,0))</f>
        <v/>
      </c>
      <c r="H11848">
        <f>IF(F11848="","",IF(F11848&gt;0,10*F11848^2,0))</f>
        <v/>
      </c>
    </row>
    <row r="11849">
      <c r="A11849">
        <f>Input!A11849</f>
        <v/>
      </c>
      <c r="B11849">
        <f>IF(ISNUMBER(Input!B11849),IF(AND(Input!B11849&gt;=20,Input!B11849&lt;=700),Input!B11849,""),"")</f>
        <v/>
      </c>
      <c r="C11849">
        <f>IF(B11849="","",INT(A11849))</f>
        <v/>
      </c>
      <c r="D11849">
        <f>IF(B11849="","",HOUR(A11849))</f>
        <v/>
      </c>
      <c r="E11849">
        <f>IF(B11849="","",IF(INPUT!$I$1="","",IF(C11849&lt;(INT(INPUT!$I$1)-INPUT!$I$2),"Off Meds",IF(C11849&lt;=(INT(INPUT!$I$1)+INPUT!$I$2),"Washout","On Meds"))))</f>
        <v/>
      </c>
      <c r="F11849">
        <f>IF(B11849="","",1.509*(LN(B11849)^1.084-5.381))</f>
        <v/>
      </c>
      <c r="G11849">
        <f>IF(F11849="","",IF(F11849&lt;0,10*F11849^2,0))</f>
        <v/>
      </c>
      <c r="H11849">
        <f>IF(F11849="","",IF(F11849&gt;0,10*F11849^2,0))</f>
        <v/>
      </c>
    </row>
    <row r="11850">
      <c r="A11850">
        <f>Input!A11850</f>
        <v/>
      </c>
      <c r="B11850">
        <f>IF(ISNUMBER(Input!B11850),IF(AND(Input!B11850&gt;=20,Input!B11850&lt;=700),Input!B11850,""),"")</f>
        <v/>
      </c>
      <c r="C11850">
        <f>IF(B11850="","",INT(A11850))</f>
        <v/>
      </c>
      <c r="D11850">
        <f>IF(B11850="","",HOUR(A11850))</f>
        <v/>
      </c>
      <c r="E11850">
        <f>IF(B11850="","",IF(INPUT!$I$1="","",IF(C11850&lt;(INT(INPUT!$I$1)-INPUT!$I$2),"Off Meds",IF(C11850&lt;=(INT(INPUT!$I$1)+INPUT!$I$2),"Washout","On Meds"))))</f>
        <v/>
      </c>
      <c r="F11850">
        <f>IF(B11850="","",1.509*(LN(B11850)^1.084-5.381))</f>
        <v/>
      </c>
      <c r="G11850">
        <f>IF(F11850="","",IF(F11850&lt;0,10*F11850^2,0))</f>
        <v/>
      </c>
      <c r="H11850">
        <f>IF(F11850="","",IF(F11850&gt;0,10*F11850^2,0))</f>
        <v/>
      </c>
    </row>
    <row r="11851">
      <c r="A11851">
        <f>Input!A11851</f>
        <v/>
      </c>
      <c r="B11851">
        <f>IF(ISNUMBER(Input!B11851),IF(AND(Input!B11851&gt;=20,Input!B11851&lt;=700),Input!B11851,""),"")</f>
        <v/>
      </c>
      <c r="C11851">
        <f>IF(B11851="","",INT(A11851))</f>
        <v/>
      </c>
      <c r="D11851">
        <f>IF(B11851="","",HOUR(A11851))</f>
        <v/>
      </c>
      <c r="E11851">
        <f>IF(B11851="","",IF(INPUT!$I$1="","",IF(C11851&lt;(INT(INPUT!$I$1)-INPUT!$I$2),"Off Meds",IF(C11851&lt;=(INT(INPUT!$I$1)+INPUT!$I$2),"Washout","On Meds"))))</f>
        <v/>
      </c>
      <c r="F11851">
        <f>IF(B11851="","",1.509*(LN(B11851)^1.084-5.381))</f>
        <v/>
      </c>
      <c r="G11851">
        <f>IF(F11851="","",IF(F11851&lt;0,10*F11851^2,0))</f>
        <v/>
      </c>
      <c r="H11851">
        <f>IF(F11851="","",IF(F11851&gt;0,10*F11851^2,0))</f>
        <v/>
      </c>
    </row>
    <row r="11852">
      <c r="A11852">
        <f>Input!A11852</f>
        <v/>
      </c>
      <c r="B11852">
        <f>IF(ISNUMBER(Input!B11852),IF(AND(Input!B11852&gt;=20,Input!B11852&lt;=700),Input!B11852,""),"")</f>
        <v/>
      </c>
      <c r="C11852">
        <f>IF(B11852="","",INT(A11852))</f>
        <v/>
      </c>
      <c r="D11852">
        <f>IF(B11852="","",HOUR(A11852))</f>
        <v/>
      </c>
      <c r="E11852">
        <f>IF(B11852="","",IF(INPUT!$I$1="","",IF(C11852&lt;(INT(INPUT!$I$1)-INPUT!$I$2),"Off Meds",IF(C11852&lt;=(INT(INPUT!$I$1)+INPUT!$I$2),"Washout","On Meds"))))</f>
        <v/>
      </c>
      <c r="F11852">
        <f>IF(B11852="","",1.509*(LN(B11852)^1.084-5.381))</f>
        <v/>
      </c>
      <c r="G11852">
        <f>IF(F11852="","",IF(F11852&lt;0,10*F11852^2,0))</f>
        <v/>
      </c>
      <c r="H11852">
        <f>IF(F11852="","",IF(F11852&gt;0,10*F11852^2,0))</f>
        <v/>
      </c>
    </row>
    <row r="11853">
      <c r="A11853">
        <f>Input!A11853</f>
        <v/>
      </c>
      <c r="B11853">
        <f>IF(ISNUMBER(Input!B11853),IF(AND(Input!B11853&gt;=20,Input!B11853&lt;=700),Input!B11853,""),"")</f>
        <v/>
      </c>
      <c r="C11853">
        <f>IF(B11853="","",INT(A11853))</f>
        <v/>
      </c>
      <c r="D11853">
        <f>IF(B11853="","",HOUR(A11853))</f>
        <v/>
      </c>
      <c r="E11853">
        <f>IF(B11853="","",IF(INPUT!$I$1="","",IF(C11853&lt;(INT(INPUT!$I$1)-INPUT!$I$2),"Off Meds",IF(C11853&lt;=(INT(INPUT!$I$1)+INPUT!$I$2),"Washout","On Meds"))))</f>
        <v/>
      </c>
      <c r="F11853">
        <f>IF(B11853="","",1.509*(LN(B11853)^1.084-5.381))</f>
        <v/>
      </c>
      <c r="G11853">
        <f>IF(F11853="","",IF(F11853&lt;0,10*F11853^2,0))</f>
        <v/>
      </c>
      <c r="H11853">
        <f>IF(F11853="","",IF(F11853&gt;0,10*F11853^2,0))</f>
        <v/>
      </c>
    </row>
    <row r="11854">
      <c r="A11854">
        <f>Input!A11854</f>
        <v/>
      </c>
      <c r="B11854">
        <f>IF(ISNUMBER(Input!B11854),IF(AND(Input!B11854&gt;=20,Input!B11854&lt;=700),Input!B11854,""),"")</f>
        <v/>
      </c>
      <c r="C11854">
        <f>IF(B11854="","",INT(A11854))</f>
        <v/>
      </c>
      <c r="D11854">
        <f>IF(B11854="","",HOUR(A11854))</f>
        <v/>
      </c>
      <c r="E11854">
        <f>IF(B11854="","",IF(INPUT!$I$1="","",IF(C11854&lt;(INT(INPUT!$I$1)-INPUT!$I$2),"Off Meds",IF(C11854&lt;=(INT(INPUT!$I$1)+INPUT!$I$2),"Washout","On Meds"))))</f>
        <v/>
      </c>
      <c r="F11854">
        <f>IF(B11854="","",1.509*(LN(B11854)^1.084-5.381))</f>
        <v/>
      </c>
      <c r="G11854">
        <f>IF(F11854="","",IF(F11854&lt;0,10*F11854^2,0))</f>
        <v/>
      </c>
      <c r="H11854">
        <f>IF(F11854="","",IF(F11854&gt;0,10*F11854^2,0))</f>
        <v/>
      </c>
    </row>
    <row r="11855">
      <c r="A11855">
        <f>Input!A11855</f>
        <v/>
      </c>
      <c r="B11855">
        <f>IF(ISNUMBER(Input!B11855),IF(AND(Input!B11855&gt;=20,Input!B11855&lt;=700),Input!B11855,""),"")</f>
        <v/>
      </c>
      <c r="C11855">
        <f>IF(B11855="","",INT(A11855))</f>
        <v/>
      </c>
      <c r="D11855">
        <f>IF(B11855="","",HOUR(A11855))</f>
        <v/>
      </c>
      <c r="E11855">
        <f>IF(B11855="","",IF(INPUT!$I$1="","",IF(C11855&lt;(INT(INPUT!$I$1)-INPUT!$I$2),"Off Meds",IF(C11855&lt;=(INT(INPUT!$I$1)+INPUT!$I$2),"Washout","On Meds"))))</f>
        <v/>
      </c>
      <c r="F11855">
        <f>IF(B11855="","",1.509*(LN(B11855)^1.084-5.381))</f>
        <v/>
      </c>
      <c r="G11855">
        <f>IF(F11855="","",IF(F11855&lt;0,10*F11855^2,0))</f>
        <v/>
      </c>
      <c r="H11855">
        <f>IF(F11855="","",IF(F11855&gt;0,10*F11855^2,0))</f>
        <v/>
      </c>
    </row>
    <row r="11856">
      <c r="A11856">
        <f>Input!A11856</f>
        <v/>
      </c>
      <c r="B11856">
        <f>IF(ISNUMBER(Input!B11856),IF(AND(Input!B11856&gt;=20,Input!B11856&lt;=700),Input!B11856,""),"")</f>
        <v/>
      </c>
      <c r="C11856">
        <f>IF(B11856="","",INT(A11856))</f>
        <v/>
      </c>
      <c r="D11856">
        <f>IF(B11856="","",HOUR(A11856))</f>
        <v/>
      </c>
      <c r="E11856">
        <f>IF(B11856="","",IF(INPUT!$I$1="","",IF(C11856&lt;(INT(INPUT!$I$1)-INPUT!$I$2),"Off Meds",IF(C11856&lt;=(INT(INPUT!$I$1)+INPUT!$I$2),"Washout","On Meds"))))</f>
        <v/>
      </c>
      <c r="F11856">
        <f>IF(B11856="","",1.509*(LN(B11856)^1.084-5.381))</f>
        <v/>
      </c>
      <c r="G11856">
        <f>IF(F11856="","",IF(F11856&lt;0,10*F11856^2,0))</f>
        <v/>
      </c>
      <c r="H11856">
        <f>IF(F11856="","",IF(F11856&gt;0,10*F11856^2,0))</f>
        <v/>
      </c>
    </row>
    <row r="11857">
      <c r="A11857">
        <f>Input!A11857</f>
        <v/>
      </c>
      <c r="B11857">
        <f>IF(ISNUMBER(Input!B11857),IF(AND(Input!B11857&gt;=20,Input!B11857&lt;=700),Input!B11857,""),"")</f>
        <v/>
      </c>
      <c r="C11857">
        <f>IF(B11857="","",INT(A11857))</f>
        <v/>
      </c>
      <c r="D11857">
        <f>IF(B11857="","",HOUR(A11857))</f>
        <v/>
      </c>
      <c r="E11857">
        <f>IF(B11857="","",IF(INPUT!$I$1="","",IF(C11857&lt;(INT(INPUT!$I$1)-INPUT!$I$2),"Off Meds",IF(C11857&lt;=(INT(INPUT!$I$1)+INPUT!$I$2),"Washout","On Meds"))))</f>
        <v/>
      </c>
      <c r="F11857">
        <f>IF(B11857="","",1.509*(LN(B11857)^1.084-5.381))</f>
        <v/>
      </c>
      <c r="G11857">
        <f>IF(F11857="","",IF(F11857&lt;0,10*F11857^2,0))</f>
        <v/>
      </c>
      <c r="H11857">
        <f>IF(F11857="","",IF(F11857&gt;0,10*F11857^2,0))</f>
        <v/>
      </c>
    </row>
    <row r="11858">
      <c r="A11858">
        <f>Input!A11858</f>
        <v/>
      </c>
      <c r="B11858">
        <f>IF(ISNUMBER(Input!B11858),IF(AND(Input!B11858&gt;=20,Input!B11858&lt;=700),Input!B11858,""),"")</f>
        <v/>
      </c>
      <c r="C11858">
        <f>IF(B11858="","",INT(A11858))</f>
        <v/>
      </c>
      <c r="D11858">
        <f>IF(B11858="","",HOUR(A11858))</f>
        <v/>
      </c>
      <c r="E11858">
        <f>IF(B11858="","",IF(INPUT!$I$1="","",IF(C11858&lt;(INT(INPUT!$I$1)-INPUT!$I$2),"Off Meds",IF(C11858&lt;=(INT(INPUT!$I$1)+INPUT!$I$2),"Washout","On Meds"))))</f>
        <v/>
      </c>
      <c r="F11858">
        <f>IF(B11858="","",1.509*(LN(B11858)^1.084-5.381))</f>
        <v/>
      </c>
      <c r="G11858">
        <f>IF(F11858="","",IF(F11858&lt;0,10*F11858^2,0))</f>
        <v/>
      </c>
      <c r="H11858">
        <f>IF(F11858="","",IF(F11858&gt;0,10*F11858^2,0))</f>
        <v/>
      </c>
    </row>
    <row r="11859">
      <c r="A11859">
        <f>Input!A11859</f>
        <v/>
      </c>
      <c r="B11859">
        <f>IF(ISNUMBER(Input!B11859),IF(AND(Input!B11859&gt;=20,Input!B11859&lt;=700),Input!B11859,""),"")</f>
        <v/>
      </c>
      <c r="C11859">
        <f>IF(B11859="","",INT(A11859))</f>
        <v/>
      </c>
      <c r="D11859">
        <f>IF(B11859="","",HOUR(A11859))</f>
        <v/>
      </c>
      <c r="E11859">
        <f>IF(B11859="","",IF(INPUT!$I$1="","",IF(C11859&lt;(INT(INPUT!$I$1)-INPUT!$I$2),"Off Meds",IF(C11859&lt;=(INT(INPUT!$I$1)+INPUT!$I$2),"Washout","On Meds"))))</f>
        <v/>
      </c>
      <c r="F11859">
        <f>IF(B11859="","",1.509*(LN(B11859)^1.084-5.381))</f>
        <v/>
      </c>
      <c r="G11859">
        <f>IF(F11859="","",IF(F11859&lt;0,10*F11859^2,0))</f>
        <v/>
      </c>
      <c r="H11859">
        <f>IF(F11859="","",IF(F11859&gt;0,10*F11859^2,0))</f>
        <v/>
      </c>
    </row>
    <row r="11860">
      <c r="A11860">
        <f>Input!A11860</f>
        <v/>
      </c>
      <c r="B11860">
        <f>IF(ISNUMBER(Input!B11860),IF(AND(Input!B11860&gt;=20,Input!B11860&lt;=700),Input!B11860,""),"")</f>
        <v/>
      </c>
      <c r="C11860">
        <f>IF(B11860="","",INT(A11860))</f>
        <v/>
      </c>
      <c r="D11860">
        <f>IF(B11860="","",HOUR(A11860))</f>
        <v/>
      </c>
      <c r="E11860">
        <f>IF(B11860="","",IF(INPUT!$I$1="","",IF(C11860&lt;(INT(INPUT!$I$1)-INPUT!$I$2),"Off Meds",IF(C11860&lt;=(INT(INPUT!$I$1)+INPUT!$I$2),"Washout","On Meds"))))</f>
        <v/>
      </c>
      <c r="F11860">
        <f>IF(B11860="","",1.509*(LN(B11860)^1.084-5.381))</f>
        <v/>
      </c>
      <c r="G11860">
        <f>IF(F11860="","",IF(F11860&lt;0,10*F11860^2,0))</f>
        <v/>
      </c>
      <c r="H11860">
        <f>IF(F11860="","",IF(F11860&gt;0,10*F11860^2,0))</f>
        <v/>
      </c>
    </row>
    <row r="11861">
      <c r="A11861">
        <f>Input!A11861</f>
        <v/>
      </c>
      <c r="B11861">
        <f>IF(ISNUMBER(Input!B11861),IF(AND(Input!B11861&gt;=20,Input!B11861&lt;=700),Input!B11861,""),"")</f>
        <v/>
      </c>
      <c r="C11861">
        <f>IF(B11861="","",INT(A11861))</f>
        <v/>
      </c>
      <c r="D11861">
        <f>IF(B11861="","",HOUR(A11861))</f>
        <v/>
      </c>
      <c r="E11861">
        <f>IF(B11861="","",IF(INPUT!$I$1="","",IF(C11861&lt;(INT(INPUT!$I$1)-INPUT!$I$2),"Off Meds",IF(C11861&lt;=(INT(INPUT!$I$1)+INPUT!$I$2),"Washout","On Meds"))))</f>
        <v/>
      </c>
      <c r="F11861">
        <f>IF(B11861="","",1.509*(LN(B11861)^1.084-5.381))</f>
        <v/>
      </c>
      <c r="G11861">
        <f>IF(F11861="","",IF(F11861&lt;0,10*F11861^2,0))</f>
        <v/>
      </c>
      <c r="H11861">
        <f>IF(F11861="","",IF(F11861&gt;0,10*F11861^2,0))</f>
        <v/>
      </c>
    </row>
    <row r="11862">
      <c r="A11862">
        <f>Input!A11862</f>
        <v/>
      </c>
      <c r="B11862">
        <f>IF(ISNUMBER(Input!B11862),IF(AND(Input!B11862&gt;=20,Input!B11862&lt;=700),Input!B11862,""),"")</f>
        <v/>
      </c>
      <c r="C11862">
        <f>IF(B11862="","",INT(A11862))</f>
        <v/>
      </c>
      <c r="D11862">
        <f>IF(B11862="","",HOUR(A11862))</f>
        <v/>
      </c>
      <c r="E11862">
        <f>IF(B11862="","",IF(INPUT!$I$1="","",IF(C11862&lt;(INT(INPUT!$I$1)-INPUT!$I$2),"Off Meds",IF(C11862&lt;=(INT(INPUT!$I$1)+INPUT!$I$2),"Washout","On Meds"))))</f>
        <v/>
      </c>
      <c r="F11862">
        <f>IF(B11862="","",1.509*(LN(B11862)^1.084-5.381))</f>
        <v/>
      </c>
      <c r="G11862">
        <f>IF(F11862="","",IF(F11862&lt;0,10*F11862^2,0))</f>
        <v/>
      </c>
      <c r="H11862">
        <f>IF(F11862="","",IF(F11862&gt;0,10*F11862^2,0))</f>
        <v/>
      </c>
    </row>
    <row r="11863">
      <c r="A11863">
        <f>Input!A11863</f>
        <v/>
      </c>
      <c r="B11863">
        <f>IF(ISNUMBER(Input!B11863),IF(AND(Input!B11863&gt;=20,Input!B11863&lt;=700),Input!B11863,""),"")</f>
        <v/>
      </c>
      <c r="C11863">
        <f>IF(B11863="","",INT(A11863))</f>
        <v/>
      </c>
      <c r="D11863">
        <f>IF(B11863="","",HOUR(A11863))</f>
        <v/>
      </c>
      <c r="E11863">
        <f>IF(B11863="","",IF(INPUT!$I$1="","",IF(C11863&lt;(INT(INPUT!$I$1)-INPUT!$I$2),"Off Meds",IF(C11863&lt;=(INT(INPUT!$I$1)+INPUT!$I$2),"Washout","On Meds"))))</f>
        <v/>
      </c>
      <c r="F11863">
        <f>IF(B11863="","",1.509*(LN(B11863)^1.084-5.381))</f>
        <v/>
      </c>
      <c r="G11863">
        <f>IF(F11863="","",IF(F11863&lt;0,10*F11863^2,0))</f>
        <v/>
      </c>
      <c r="H11863">
        <f>IF(F11863="","",IF(F11863&gt;0,10*F11863^2,0))</f>
        <v/>
      </c>
    </row>
    <row r="11864">
      <c r="A11864">
        <f>Input!A11864</f>
        <v/>
      </c>
      <c r="B11864">
        <f>IF(ISNUMBER(Input!B11864),IF(AND(Input!B11864&gt;=20,Input!B11864&lt;=700),Input!B11864,""),"")</f>
        <v/>
      </c>
      <c r="C11864">
        <f>IF(B11864="","",INT(A11864))</f>
        <v/>
      </c>
      <c r="D11864">
        <f>IF(B11864="","",HOUR(A11864))</f>
        <v/>
      </c>
      <c r="E11864">
        <f>IF(B11864="","",IF(INPUT!$I$1="","",IF(C11864&lt;(INT(INPUT!$I$1)-INPUT!$I$2),"Off Meds",IF(C11864&lt;=(INT(INPUT!$I$1)+INPUT!$I$2),"Washout","On Meds"))))</f>
        <v/>
      </c>
      <c r="F11864">
        <f>IF(B11864="","",1.509*(LN(B11864)^1.084-5.381))</f>
        <v/>
      </c>
      <c r="G11864">
        <f>IF(F11864="","",IF(F11864&lt;0,10*F11864^2,0))</f>
        <v/>
      </c>
      <c r="H11864">
        <f>IF(F11864="","",IF(F11864&gt;0,10*F11864^2,0))</f>
        <v/>
      </c>
    </row>
    <row r="11865">
      <c r="A11865">
        <f>Input!A11865</f>
        <v/>
      </c>
      <c r="B11865">
        <f>IF(ISNUMBER(Input!B11865),IF(AND(Input!B11865&gt;=20,Input!B11865&lt;=700),Input!B11865,""),"")</f>
        <v/>
      </c>
      <c r="C11865">
        <f>IF(B11865="","",INT(A11865))</f>
        <v/>
      </c>
      <c r="D11865">
        <f>IF(B11865="","",HOUR(A11865))</f>
        <v/>
      </c>
      <c r="E11865">
        <f>IF(B11865="","",IF(INPUT!$I$1="","",IF(C11865&lt;(INT(INPUT!$I$1)-INPUT!$I$2),"Off Meds",IF(C11865&lt;=(INT(INPUT!$I$1)+INPUT!$I$2),"Washout","On Meds"))))</f>
        <v/>
      </c>
      <c r="F11865">
        <f>IF(B11865="","",1.509*(LN(B11865)^1.084-5.381))</f>
        <v/>
      </c>
      <c r="G11865">
        <f>IF(F11865="","",IF(F11865&lt;0,10*F11865^2,0))</f>
        <v/>
      </c>
      <c r="H11865">
        <f>IF(F11865="","",IF(F11865&gt;0,10*F11865^2,0))</f>
        <v/>
      </c>
    </row>
    <row r="11866">
      <c r="A11866">
        <f>Input!A11866</f>
        <v/>
      </c>
      <c r="B11866">
        <f>IF(ISNUMBER(Input!B11866),IF(AND(Input!B11866&gt;=20,Input!B11866&lt;=700),Input!B11866,""),"")</f>
        <v/>
      </c>
      <c r="C11866">
        <f>IF(B11866="","",INT(A11866))</f>
        <v/>
      </c>
      <c r="D11866">
        <f>IF(B11866="","",HOUR(A11866))</f>
        <v/>
      </c>
      <c r="E11866">
        <f>IF(B11866="","",IF(INPUT!$I$1="","",IF(C11866&lt;(INT(INPUT!$I$1)-INPUT!$I$2),"Off Meds",IF(C11866&lt;=(INT(INPUT!$I$1)+INPUT!$I$2),"Washout","On Meds"))))</f>
        <v/>
      </c>
      <c r="F11866">
        <f>IF(B11866="","",1.509*(LN(B11866)^1.084-5.381))</f>
        <v/>
      </c>
      <c r="G11866">
        <f>IF(F11866="","",IF(F11866&lt;0,10*F11866^2,0))</f>
        <v/>
      </c>
      <c r="H11866">
        <f>IF(F11866="","",IF(F11866&gt;0,10*F11866^2,0))</f>
        <v/>
      </c>
    </row>
    <row r="11867">
      <c r="A11867">
        <f>Input!A11867</f>
        <v/>
      </c>
      <c r="B11867">
        <f>IF(ISNUMBER(Input!B11867),IF(AND(Input!B11867&gt;=20,Input!B11867&lt;=700),Input!B11867,""),"")</f>
        <v/>
      </c>
      <c r="C11867">
        <f>IF(B11867="","",INT(A11867))</f>
        <v/>
      </c>
      <c r="D11867">
        <f>IF(B11867="","",HOUR(A11867))</f>
        <v/>
      </c>
      <c r="E11867">
        <f>IF(B11867="","",IF(INPUT!$I$1="","",IF(C11867&lt;(INT(INPUT!$I$1)-INPUT!$I$2),"Off Meds",IF(C11867&lt;=(INT(INPUT!$I$1)+INPUT!$I$2),"Washout","On Meds"))))</f>
        <v/>
      </c>
      <c r="F11867">
        <f>IF(B11867="","",1.509*(LN(B11867)^1.084-5.381))</f>
        <v/>
      </c>
      <c r="G11867">
        <f>IF(F11867="","",IF(F11867&lt;0,10*F11867^2,0))</f>
        <v/>
      </c>
      <c r="H11867">
        <f>IF(F11867="","",IF(F11867&gt;0,10*F11867^2,0))</f>
        <v/>
      </c>
    </row>
    <row r="11868">
      <c r="A11868">
        <f>Input!A11868</f>
        <v/>
      </c>
      <c r="B11868">
        <f>IF(ISNUMBER(Input!B11868),IF(AND(Input!B11868&gt;=20,Input!B11868&lt;=700),Input!B11868,""),"")</f>
        <v/>
      </c>
      <c r="C11868">
        <f>IF(B11868="","",INT(A11868))</f>
        <v/>
      </c>
      <c r="D11868">
        <f>IF(B11868="","",HOUR(A11868))</f>
        <v/>
      </c>
      <c r="E11868">
        <f>IF(B11868="","",IF(INPUT!$I$1="","",IF(C11868&lt;(INT(INPUT!$I$1)-INPUT!$I$2),"Off Meds",IF(C11868&lt;=(INT(INPUT!$I$1)+INPUT!$I$2),"Washout","On Meds"))))</f>
        <v/>
      </c>
      <c r="F11868">
        <f>IF(B11868="","",1.509*(LN(B11868)^1.084-5.381))</f>
        <v/>
      </c>
      <c r="G11868">
        <f>IF(F11868="","",IF(F11868&lt;0,10*F11868^2,0))</f>
        <v/>
      </c>
      <c r="H11868">
        <f>IF(F11868="","",IF(F11868&gt;0,10*F11868^2,0))</f>
        <v/>
      </c>
    </row>
    <row r="11869">
      <c r="A11869">
        <f>Input!A11869</f>
        <v/>
      </c>
      <c r="B11869">
        <f>IF(ISNUMBER(Input!B11869),IF(AND(Input!B11869&gt;=20,Input!B11869&lt;=700),Input!B11869,""),"")</f>
        <v/>
      </c>
      <c r="C11869">
        <f>IF(B11869="","",INT(A11869))</f>
        <v/>
      </c>
      <c r="D11869">
        <f>IF(B11869="","",HOUR(A11869))</f>
        <v/>
      </c>
      <c r="E11869">
        <f>IF(B11869="","",IF(INPUT!$I$1="","",IF(C11869&lt;(INT(INPUT!$I$1)-INPUT!$I$2),"Off Meds",IF(C11869&lt;=(INT(INPUT!$I$1)+INPUT!$I$2),"Washout","On Meds"))))</f>
        <v/>
      </c>
      <c r="F11869">
        <f>IF(B11869="","",1.509*(LN(B11869)^1.084-5.381))</f>
        <v/>
      </c>
      <c r="G11869">
        <f>IF(F11869="","",IF(F11869&lt;0,10*F11869^2,0))</f>
        <v/>
      </c>
      <c r="H11869">
        <f>IF(F11869="","",IF(F11869&gt;0,10*F11869^2,0))</f>
        <v/>
      </c>
    </row>
    <row r="11870">
      <c r="A11870">
        <f>Input!A11870</f>
        <v/>
      </c>
      <c r="B11870">
        <f>IF(ISNUMBER(Input!B11870),IF(AND(Input!B11870&gt;=20,Input!B11870&lt;=700),Input!B11870,""),"")</f>
        <v/>
      </c>
      <c r="C11870">
        <f>IF(B11870="","",INT(A11870))</f>
        <v/>
      </c>
      <c r="D11870">
        <f>IF(B11870="","",HOUR(A11870))</f>
        <v/>
      </c>
      <c r="E11870">
        <f>IF(B11870="","",IF(INPUT!$I$1="","",IF(C11870&lt;(INT(INPUT!$I$1)-INPUT!$I$2),"Off Meds",IF(C11870&lt;=(INT(INPUT!$I$1)+INPUT!$I$2),"Washout","On Meds"))))</f>
        <v/>
      </c>
      <c r="F11870">
        <f>IF(B11870="","",1.509*(LN(B11870)^1.084-5.381))</f>
        <v/>
      </c>
      <c r="G11870">
        <f>IF(F11870="","",IF(F11870&lt;0,10*F11870^2,0))</f>
        <v/>
      </c>
      <c r="H11870">
        <f>IF(F11870="","",IF(F11870&gt;0,10*F11870^2,0))</f>
        <v/>
      </c>
    </row>
    <row r="11871">
      <c r="A11871">
        <f>Input!A11871</f>
        <v/>
      </c>
      <c r="B11871">
        <f>IF(ISNUMBER(Input!B11871),IF(AND(Input!B11871&gt;=20,Input!B11871&lt;=700),Input!B11871,""),"")</f>
        <v/>
      </c>
      <c r="C11871">
        <f>IF(B11871="","",INT(A11871))</f>
        <v/>
      </c>
      <c r="D11871">
        <f>IF(B11871="","",HOUR(A11871))</f>
        <v/>
      </c>
      <c r="E11871">
        <f>IF(B11871="","",IF(INPUT!$I$1="","",IF(C11871&lt;(INT(INPUT!$I$1)-INPUT!$I$2),"Off Meds",IF(C11871&lt;=(INT(INPUT!$I$1)+INPUT!$I$2),"Washout","On Meds"))))</f>
        <v/>
      </c>
      <c r="F11871">
        <f>IF(B11871="","",1.509*(LN(B11871)^1.084-5.381))</f>
        <v/>
      </c>
      <c r="G11871">
        <f>IF(F11871="","",IF(F11871&lt;0,10*F11871^2,0))</f>
        <v/>
      </c>
      <c r="H11871">
        <f>IF(F11871="","",IF(F11871&gt;0,10*F11871^2,0))</f>
        <v/>
      </c>
    </row>
    <row r="11872">
      <c r="A11872">
        <f>Input!A11872</f>
        <v/>
      </c>
      <c r="B11872">
        <f>IF(ISNUMBER(Input!B11872),IF(AND(Input!B11872&gt;=20,Input!B11872&lt;=700),Input!B11872,""),"")</f>
        <v/>
      </c>
      <c r="C11872">
        <f>IF(B11872="","",INT(A11872))</f>
        <v/>
      </c>
      <c r="D11872">
        <f>IF(B11872="","",HOUR(A11872))</f>
        <v/>
      </c>
      <c r="E11872">
        <f>IF(B11872="","",IF(INPUT!$I$1="","",IF(C11872&lt;(INT(INPUT!$I$1)-INPUT!$I$2),"Off Meds",IF(C11872&lt;=(INT(INPUT!$I$1)+INPUT!$I$2),"Washout","On Meds"))))</f>
        <v/>
      </c>
      <c r="F11872">
        <f>IF(B11872="","",1.509*(LN(B11872)^1.084-5.381))</f>
        <v/>
      </c>
      <c r="G11872">
        <f>IF(F11872="","",IF(F11872&lt;0,10*F11872^2,0))</f>
        <v/>
      </c>
      <c r="H11872">
        <f>IF(F11872="","",IF(F11872&gt;0,10*F11872^2,0))</f>
        <v/>
      </c>
    </row>
    <row r="11873">
      <c r="A11873">
        <f>Input!A11873</f>
        <v/>
      </c>
      <c r="B11873">
        <f>IF(ISNUMBER(Input!B11873),IF(AND(Input!B11873&gt;=20,Input!B11873&lt;=700),Input!B11873,""),"")</f>
        <v/>
      </c>
      <c r="C11873">
        <f>IF(B11873="","",INT(A11873))</f>
        <v/>
      </c>
      <c r="D11873">
        <f>IF(B11873="","",HOUR(A11873))</f>
        <v/>
      </c>
      <c r="E11873">
        <f>IF(B11873="","",IF(INPUT!$I$1="","",IF(C11873&lt;(INT(INPUT!$I$1)-INPUT!$I$2),"Off Meds",IF(C11873&lt;=(INT(INPUT!$I$1)+INPUT!$I$2),"Washout","On Meds"))))</f>
        <v/>
      </c>
      <c r="F11873">
        <f>IF(B11873="","",1.509*(LN(B11873)^1.084-5.381))</f>
        <v/>
      </c>
      <c r="G11873">
        <f>IF(F11873="","",IF(F11873&lt;0,10*F11873^2,0))</f>
        <v/>
      </c>
      <c r="H11873">
        <f>IF(F11873="","",IF(F11873&gt;0,10*F11873^2,0))</f>
        <v/>
      </c>
    </row>
    <row r="11874">
      <c r="A11874">
        <f>Input!A11874</f>
        <v/>
      </c>
      <c r="B11874">
        <f>IF(ISNUMBER(Input!B11874),IF(AND(Input!B11874&gt;=20,Input!B11874&lt;=700),Input!B11874,""),"")</f>
        <v/>
      </c>
      <c r="C11874">
        <f>IF(B11874="","",INT(A11874))</f>
        <v/>
      </c>
      <c r="D11874">
        <f>IF(B11874="","",HOUR(A11874))</f>
        <v/>
      </c>
      <c r="E11874">
        <f>IF(B11874="","",IF(INPUT!$I$1="","",IF(C11874&lt;(INT(INPUT!$I$1)-INPUT!$I$2),"Off Meds",IF(C11874&lt;=(INT(INPUT!$I$1)+INPUT!$I$2),"Washout","On Meds"))))</f>
        <v/>
      </c>
      <c r="F11874">
        <f>IF(B11874="","",1.509*(LN(B11874)^1.084-5.381))</f>
        <v/>
      </c>
      <c r="G11874">
        <f>IF(F11874="","",IF(F11874&lt;0,10*F11874^2,0))</f>
        <v/>
      </c>
      <c r="H11874">
        <f>IF(F11874="","",IF(F11874&gt;0,10*F11874^2,0))</f>
        <v/>
      </c>
    </row>
    <row r="11875">
      <c r="A11875">
        <f>Input!A11875</f>
        <v/>
      </c>
      <c r="B11875">
        <f>IF(ISNUMBER(Input!B11875),IF(AND(Input!B11875&gt;=20,Input!B11875&lt;=700),Input!B11875,""),"")</f>
        <v/>
      </c>
      <c r="C11875">
        <f>IF(B11875="","",INT(A11875))</f>
        <v/>
      </c>
      <c r="D11875">
        <f>IF(B11875="","",HOUR(A11875))</f>
        <v/>
      </c>
      <c r="E11875">
        <f>IF(B11875="","",IF(INPUT!$I$1="","",IF(C11875&lt;(INT(INPUT!$I$1)-INPUT!$I$2),"Off Meds",IF(C11875&lt;=(INT(INPUT!$I$1)+INPUT!$I$2),"Washout","On Meds"))))</f>
        <v/>
      </c>
      <c r="F11875">
        <f>IF(B11875="","",1.509*(LN(B11875)^1.084-5.381))</f>
        <v/>
      </c>
      <c r="G11875">
        <f>IF(F11875="","",IF(F11875&lt;0,10*F11875^2,0))</f>
        <v/>
      </c>
      <c r="H11875">
        <f>IF(F11875="","",IF(F11875&gt;0,10*F11875^2,0))</f>
        <v/>
      </c>
    </row>
    <row r="11876">
      <c r="A11876">
        <f>Input!A11876</f>
        <v/>
      </c>
      <c r="B11876">
        <f>IF(ISNUMBER(Input!B11876),IF(AND(Input!B11876&gt;=20,Input!B11876&lt;=700),Input!B11876,""),"")</f>
        <v/>
      </c>
      <c r="C11876">
        <f>IF(B11876="","",INT(A11876))</f>
        <v/>
      </c>
      <c r="D11876">
        <f>IF(B11876="","",HOUR(A11876))</f>
        <v/>
      </c>
      <c r="E11876">
        <f>IF(B11876="","",IF(INPUT!$I$1="","",IF(C11876&lt;(INT(INPUT!$I$1)-INPUT!$I$2),"Off Meds",IF(C11876&lt;=(INT(INPUT!$I$1)+INPUT!$I$2),"Washout","On Meds"))))</f>
        <v/>
      </c>
      <c r="F11876">
        <f>IF(B11876="","",1.509*(LN(B11876)^1.084-5.381))</f>
        <v/>
      </c>
      <c r="G11876">
        <f>IF(F11876="","",IF(F11876&lt;0,10*F11876^2,0))</f>
        <v/>
      </c>
      <c r="H11876">
        <f>IF(F11876="","",IF(F11876&gt;0,10*F11876^2,0))</f>
        <v/>
      </c>
    </row>
    <row r="11877">
      <c r="A11877">
        <f>Input!A11877</f>
        <v/>
      </c>
      <c r="B11877">
        <f>IF(ISNUMBER(Input!B11877),IF(AND(Input!B11877&gt;=20,Input!B11877&lt;=700),Input!B11877,""),"")</f>
        <v/>
      </c>
      <c r="C11877">
        <f>IF(B11877="","",INT(A11877))</f>
        <v/>
      </c>
      <c r="D11877">
        <f>IF(B11877="","",HOUR(A11877))</f>
        <v/>
      </c>
      <c r="E11877">
        <f>IF(B11877="","",IF(INPUT!$I$1="","",IF(C11877&lt;(INT(INPUT!$I$1)-INPUT!$I$2),"Off Meds",IF(C11877&lt;=(INT(INPUT!$I$1)+INPUT!$I$2),"Washout","On Meds"))))</f>
        <v/>
      </c>
      <c r="F11877">
        <f>IF(B11877="","",1.509*(LN(B11877)^1.084-5.381))</f>
        <v/>
      </c>
      <c r="G11877">
        <f>IF(F11877="","",IF(F11877&lt;0,10*F11877^2,0))</f>
        <v/>
      </c>
      <c r="H11877">
        <f>IF(F11877="","",IF(F11877&gt;0,10*F11877^2,0))</f>
        <v/>
      </c>
    </row>
    <row r="11878">
      <c r="A11878">
        <f>Input!A11878</f>
        <v/>
      </c>
      <c r="B11878">
        <f>IF(ISNUMBER(Input!B11878),IF(AND(Input!B11878&gt;=20,Input!B11878&lt;=700),Input!B11878,""),"")</f>
        <v/>
      </c>
      <c r="C11878">
        <f>IF(B11878="","",INT(A11878))</f>
        <v/>
      </c>
      <c r="D11878">
        <f>IF(B11878="","",HOUR(A11878))</f>
        <v/>
      </c>
      <c r="E11878">
        <f>IF(B11878="","",IF(INPUT!$I$1="","",IF(C11878&lt;(INT(INPUT!$I$1)-INPUT!$I$2),"Off Meds",IF(C11878&lt;=(INT(INPUT!$I$1)+INPUT!$I$2),"Washout","On Meds"))))</f>
        <v/>
      </c>
      <c r="F11878">
        <f>IF(B11878="","",1.509*(LN(B11878)^1.084-5.381))</f>
        <v/>
      </c>
      <c r="G11878">
        <f>IF(F11878="","",IF(F11878&lt;0,10*F11878^2,0))</f>
        <v/>
      </c>
      <c r="H11878">
        <f>IF(F11878="","",IF(F11878&gt;0,10*F11878^2,0))</f>
        <v/>
      </c>
    </row>
    <row r="11879">
      <c r="A11879">
        <f>Input!A11879</f>
        <v/>
      </c>
      <c r="B11879">
        <f>IF(ISNUMBER(Input!B11879),IF(AND(Input!B11879&gt;=20,Input!B11879&lt;=700),Input!B11879,""),"")</f>
        <v/>
      </c>
      <c r="C11879">
        <f>IF(B11879="","",INT(A11879))</f>
        <v/>
      </c>
      <c r="D11879">
        <f>IF(B11879="","",HOUR(A11879))</f>
        <v/>
      </c>
      <c r="E11879">
        <f>IF(B11879="","",IF(INPUT!$I$1="","",IF(C11879&lt;(INT(INPUT!$I$1)-INPUT!$I$2),"Off Meds",IF(C11879&lt;=(INT(INPUT!$I$1)+INPUT!$I$2),"Washout","On Meds"))))</f>
        <v/>
      </c>
      <c r="F11879">
        <f>IF(B11879="","",1.509*(LN(B11879)^1.084-5.381))</f>
        <v/>
      </c>
      <c r="G11879">
        <f>IF(F11879="","",IF(F11879&lt;0,10*F11879^2,0))</f>
        <v/>
      </c>
      <c r="H11879">
        <f>IF(F11879="","",IF(F11879&gt;0,10*F11879^2,0))</f>
        <v/>
      </c>
    </row>
    <row r="11880">
      <c r="A11880">
        <f>Input!A11880</f>
        <v/>
      </c>
      <c r="B11880">
        <f>IF(ISNUMBER(Input!B11880),IF(AND(Input!B11880&gt;=20,Input!B11880&lt;=700),Input!B11880,""),"")</f>
        <v/>
      </c>
      <c r="C11880">
        <f>IF(B11880="","",INT(A11880))</f>
        <v/>
      </c>
      <c r="D11880">
        <f>IF(B11880="","",HOUR(A11880))</f>
        <v/>
      </c>
      <c r="E11880">
        <f>IF(B11880="","",IF(INPUT!$I$1="","",IF(C11880&lt;(INT(INPUT!$I$1)-INPUT!$I$2),"Off Meds",IF(C11880&lt;=(INT(INPUT!$I$1)+INPUT!$I$2),"Washout","On Meds"))))</f>
        <v/>
      </c>
      <c r="F11880">
        <f>IF(B11880="","",1.509*(LN(B11880)^1.084-5.381))</f>
        <v/>
      </c>
      <c r="G11880">
        <f>IF(F11880="","",IF(F11880&lt;0,10*F11880^2,0))</f>
        <v/>
      </c>
      <c r="H11880">
        <f>IF(F11880="","",IF(F11880&gt;0,10*F11880^2,0))</f>
        <v/>
      </c>
    </row>
    <row r="11881">
      <c r="A11881">
        <f>Input!A11881</f>
        <v/>
      </c>
      <c r="B11881">
        <f>IF(ISNUMBER(Input!B11881),IF(AND(Input!B11881&gt;=20,Input!B11881&lt;=700),Input!B11881,""),"")</f>
        <v/>
      </c>
      <c r="C11881">
        <f>IF(B11881="","",INT(A11881))</f>
        <v/>
      </c>
      <c r="D11881">
        <f>IF(B11881="","",HOUR(A11881))</f>
        <v/>
      </c>
      <c r="E11881">
        <f>IF(B11881="","",IF(INPUT!$I$1="","",IF(C11881&lt;(INT(INPUT!$I$1)-INPUT!$I$2),"Off Meds",IF(C11881&lt;=(INT(INPUT!$I$1)+INPUT!$I$2),"Washout","On Meds"))))</f>
        <v/>
      </c>
      <c r="F11881">
        <f>IF(B11881="","",1.509*(LN(B11881)^1.084-5.381))</f>
        <v/>
      </c>
      <c r="G11881">
        <f>IF(F11881="","",IF(F11881&lt;0,10*F11881^2,0))</f>
        <v/>
      </c>
      <c r="H11881">
        <f>IF(F11881="","",IF(F11881&gt;0,10*F11881^2,0))</f>
        <v/>
      </c>
    </row>
    <row r="11882">
      <c r="A11882">
        <f>Input!A11882</f>
        <v/>
      </c>
      <c r="B11882">
        <f>IF(ISNUMBER(Input!B11882),IF(AND(Input!B11882&gt;=20,Input!B11882&lt;=700),Input!B11882,""),"")</f>
        <v/>
      </c>
      <c r="C11882">
        <f>IF(B11882="","",INT(A11882))</f>
        <v/>
      </c>
      <c r="D11882">
        <f>IF(B11882="","",HOUR(A11882))</f>
        <v/>
      </c>
      <c r="E11882">
        <f>IF(B11882="","",IF(INPUT!$I$1="","",IF(C11882&lt;(INT(INPUT!$I$1)-INPUT!$I$2),"Off Meds",IF(C11882&lt;=(INT(INPUT!$I$1)+INPUT!$I$2),"Washout","On Meds"))))</f>
        <v/>
      </c>
      <c r="F11882">
        <f>IF(B11882="","",1.509*(LN(B11882)^1.084-5.381))</f>
        <v/>
      </c>
      <c r="G11882">
        <f>IF(F11882="","",IF(F11882&lt;0,10*F11882^2,0))</f>
        <v/>
      </c>
      <c r="H11882">
        <f>IF(F11882="","",IF(F11882&gt;0,10*F11882^2,0))</f>
        <v/>
      </c>
    </row>
    <row r="11883">
      <c r="A11883">
        <f>Input!A11883</f>
        <v/>
      </c>
      <c r="B11883">
        <f>IF(ISNUMBER(Input!B11883),IF(AND(Input!B11883&gt;=20,Input!B11883&lt;=700),Input!B11883,""),"")</f>
        <v/>
      </c>
      <c r="C11883">
        <f>IF(B11883="","",INT(A11883))</f>
        <v/>
      </c>
      <c r="D11883">
        <f>IF(B11883="","",HOUR(A11883))</f>
        <v/>
      </c>
      <c r="E11883">
        <f>IF(B11883="","",IF(INPUT!$I$1="","",IF(C11883&lt;(INT(INPUT!$I$1)-INPUT!$I$2),"Off Meds",IF(C11883&lt;=(INT(INPUT!$I$1)+INPUT!$I$2),"Washout","On Meds"))))</f>
        <v/>
      </c>
      <c r="F11883">
        <f>IF(B11883="","",1.509*(LN(B11883)^1.084-5.381))</f>
        <v/>
      </c>
      <c r="G11883">
        <f>IF(F11883="","",IF(F11883&lt;0,10*F11883^2,0))</f>
        <v/>
      </c>
      <c r="H11883">
        <f>IF(F11883="","",IF(F11883&gt;0,10*F11883^2,0))</f>
        <v/>
      </c>
    </row>
    <row r="11884">
      <c r="A11884">
        <f>Input!A11884</f>
        <v/>
      </c>
      <c r="B11884">
        <f>IF(ISNUMBER(Input!B11884),IF(AND(Input!B11884&gt;=20,Input!B11884&lt;=700),Input!B11884,""),"")</f>
        <v/>
      </c>
      <c r="C11884">
        <f>IF(B11884="","",INT(A11884))</f>
        <v/>
      </c>
      <c r="D11884">
        <f>IF(B11884="","",HOUR(A11884))</f>
        <v/>
      </c>
      <c r="E11884">
        <f>IF(B11884="","",IF(INPUT!$I$1="","",IF(C11884&lt;(INT(INPUT!$I$1)-INPUT!$I$2),"Off Meds",IF(C11884&lt;=(INT(INPUT!$I$1)+INPUT!$I$2),"Washout","On Meds"))))</f>
        <v/>
      </c>
      <c r="F11884">
        <f>IF(B11884="","",1.509*(LN(B11884)^1.084-5.381))</f>
        <v/>
      </c>
      <c r="G11884">
        <f>IF(F11884="","",IF(F11884&lt;0,10*F11884^2,0))</f>
        <v/>
      </c>
      <c r="H11884">
        <f>IF(F11884="","",IF(F11884&gt;0,10*F11884^2,0))</f>
        <v/>
      </c>
    </row>
    <row r="11885">
      <c r="A11885">
        <f>Input!A11885</f>
        <v/>
      </c>
      <c r="B11885">
        <f>IF(ISNUMBER(Input!B11885),IF(AND(Input!B11885&gt;=20,Input!B11885&lt;=700),Input!B11885,""),"")</f>
        <v/>
      </c>
      <c r="C11885">
        <f>IF(B11885="","",INT(A11885))</f>
        <v/>
      </c>
      <c r="D11885">
        <f>IF(B11885="","",HOUR(A11885))</f>
        <v/>
      </c>
      <c r="E11885">
        <f>IF(B11885="","",IF(INPUT!$I$1="","",IF(C11885&lt;(INT(INPUT!$I$1)-INPUT!$I$2),"Off Meds",IF(C11885&lt;=(INT(INPUT!$I$1)+INPUT!$I$2),"Washout","On Meds"))))</f>
        <v/>
      </c>
      <c r="F11885">
        <f>IF(B11885="","",1.509*(LN(B11885)^1.084-5.381))</f>
        <v/>
      </c>
      <c r="G11885">
        <f>IF(F11885="","",IF(F11885&lt;0,10*F11885^2,0))</f>
        <v/>
      </c>
      <c r="H11885">
        <f>IF(F11885="","",IF(F11885&gt;0,10*F11885^2,0))</f>
        <v/>
      </c>
    </row>
    <row r="11886">
      <c r="A11886">
        <f>Input!A11886</f>
        <v/>
      </c>
      <c r="B11886">
        <f>IF(ISNUMBER(Input!B11886),IF(AND(Input!B11886&gt;=20,Input!B11886&lt;=700),Input!B11886,""),"")</f>
        <v/>
      </c>
      <c r="C11886">
        <f>IF(B11886="","",INT(A11886))</f>
        <v/>
      </c>
      <c r="D11886">
        <f>IF(B11886="","",HOUR(A11886))</f>
        <v/>
      </c>
      <c r="E11886">
        <f>IF(B11886="","",IF(INPUT!$I$1="","",IF(C11886&lt;(INT(INPUT!$I$1)-INPUT!$I$2),"Off Meds",IF(C11886&lt;=(INT(INPUT!$I$1)+INPUT!$I$2),"Washout","On Meds"))))</f>
        <v/>
      </c>
      <c r="F11886">
        <f>IF(B11886="","",1.509*(LN(B11886)^1.084-5.381))</f>
        <v/>
      </c>
      <c r="G11886">
        <f>IF(F11886="","",IF(F11886&lt;0,10*F11886^2,0))</f>
        <v/>
      </c>
      <c r="H11886">
        <f>IF(F11886="","",IF(F11886&gt;0,10*F11886^2,0))</f>
        <v/>
      </c>
    </row>
    <row r="11887">
      <c r="A11887">
        <f>Input!A11887</f>
        <v/>
      </c>
      <c r="B11887">
        <f>IF(ISNUMBER(Input!B11887),IF(AND(Input!B11887&gt;=20,Input!B11887&lt;=700),Input!B11887,""),"")</f>
        <v/>
      </c>
      <c r="C11887">
        <f>IF(B11887="","",INT(A11887))</f>
        <v/>
      </c>
      <c r="D11887">
        <f>IF(B11887="","",HOUR(A11887))</f>
        <v/>
      </c>
      <c r="E11887">
        <f>IF(B11887="","",IF(INPUT!$I$1="","",IF(C11887&lt;(INT(INPUT!$I$1)-INPUT!$I$2),"Off Meds",IF(C11887&lt;=(INT(INPUT!$I$1)+INPUT!$I$2),"Washout","On Meds"))))</f>
        <v/>
      </c>
      <c r="F11887">
        <f>IF(B11887="","",1.509*(LN(B11887)^1.084-5.381))</f>
        <v/>
      </c>
      <c r="G11887">
        <f>IF(F11887="","",IF(F11887&lt;0,10*F11887^2,0))</f>
        <v/>
      </c>
      <c r="H11887">
        <f>IF(F11887="","",IF(F11887&gt;0,10*F11887^2,0))</f>
        <v/>
      </c>
    </row>
    <row r="11888">
      <c r="A11888">
        <f>Input!A11888</f>
        <v/>
      </c>
      <c r="B11888">
        <f>IF(ISNUMBER(Input!B11888),IF(AND(Input!B11888&gt;=20,Input!B11888&lt;=700),Input!B11888,""),"")</f>
        <v/>
      </c>
      <c r="C11888">
        <f>IF(B11888="","",INT(A11888))</f>
        <v/>
      </c>
      <c r="D11888">
        <f>IF(B11888="","",HOUR(A11888))</f>
        <v/>
      </c>
      <c r="E11888">
        <f>IF(B11888="","",IF(INPUT!$I$1="","",IF(C11888&lt;(INT(INPUT!$I$1)-INPUT!$I$2),"Off Meds",IF(C11888&lt;=(INT(INPUT!$I$1)+INPUT!$I$2),"Washout","On Meds"))))</f>
        <v/>
      </c>
      <c r="F11888">
        <f>IF(B11888="","",1.509*(LN(B11888)^1.084-5.381))</f>
        <v/>
      </c>
      <c r="G11888">
        <f>IF(F11888="","",IF(F11888&lt;0,10*F11888^2,0))</f>
        <v/>
      </c>
      <c r="H11888">
        <f>IF(F11888="","",IF(F11888&gt;0,10*F11888^2,0))</f>
        <v/>
      </c>
    </row>
    <row r="11889">
      <c r="A11889">
        <f>Input!A11889</f>
        <v/>
      </c>
      <c r="B11889">
        <f>IF(ISNUMBER(Input!B11889),IF(AND(Input!B11889&gt;=20,Input!B11889&lt;=700),Input!B11889,""),"")</f>
        <v/>
      </c>
      <c r="C11889">
        <f>IF(B11889="","",INT(A11889))</f>
        <v/>
      </c>
      <c r="D11889">
        <f>IF(B11889="","",HOUR(A11889))</f>
        <v/>
      </c>
      <c r="E11889">
        <f>IF(B11889="","",IF(INPUT!$I$1="","",IF(C11889&lt;(INT(INPUT!$I$1)-INPUT!$I$2),"Off Meds",IF(C11889&lt;=(INT(INPUT!$I$1)+INPUT!$I$2),"Washout","On Meds"))))</f>
        <v/>
      </c>
      <c r="F11889">
        <f>IF(B11889="","",1.509*(LN(B11889)^1.084-5.381))</f>
        <v/>
      </c>
      <c r="G11889">
        <f>IF(F11889="","",IF(F11889&lt;0,10*F11889^2,0))</f>
        <v/>
      </c>
      <c r="H11889">
        <f>IF(F11889="","",IF(F11889&gt;0,10*F11889^2,0))</f>
        <v/>
      </c>
    </row>
    <row r="11890">
      <c r="A11890">
        <f>Input!A11890</f>
        <v/>
      </c>
      <c r="B11890">
        <f>IF(ISNUMBER(Input!B11890),IF(AND(Input!B11890&gt;=20,Input!B11890&lt;=700),Input!B11890,""),"")</f>
        <v/>
      </c>
      <c r="C11890">
        <f>IF(B11890="","",INT(A11890))</f>
        <v/>
      </c>
      <c r="D11890">
        <f>IF(B11890="","",HOUR(A11890))</f>
        <v/>
      </c>
      <c r="E11890">
        <f>IF(B11890="","",IF(INPUT!$I$1="","",IF(C11890&lt;(INT(INPUT!$I$1)-INPUT!$I$2),"Off Meds",IF(C11890&lt;=(INT(INPUT!$I$1)+INPUT!$I$2),"Washout","On Meds"))))</f>
        <v/>
      </c>
      <c r="F11890">
        <f>IF(B11890="","",1.509*(LN(B11890)^1.084-5.381))</f>
        <v/>
      </c>
      <c r="G11890">
        <f>IF(F11890="","",IF(F11890&lt;0,10*F11890^2,0))</f>
        <v/>
      </c>
      <c r="H11890">
        <f>IF(F11890="","",IF(F11890&gt;0,10*F11890^2,0))</f>
        <v/>
      </c>
    </row>
    <row r="11891">
      <c r="A11891">
        <f>Input!A11891</f>
        <v/>
      </c>
      <c r="B11891">
        <f>IF(ISNUMBER(Input!B11891),IF(AND(Input!B11891&gt;=20,Input!B11891&lt;=700),Input!B11891,""),"")</f>
        <v/>
      </c>
      <c r="C11891">
        <f>IF(B11891="","",INT(A11891))</f>
        <v/>
      </c>
      <c r="D11891">
        <f>IF(B11891="","",HOUR(A11891))</f>
        <v/>
      </c>
      <c r="E11891">
        <f>IF(B11891="","",IF(INPUT!$I$1="","",IF(C11891&lt;(INT(INPUT!$I$1)-INPUT!$I$2),"Off Meds",IF(C11891&lt;=(INT(INPUT!$I$1)+INPUT!$I$2),"Washout","On Meds"))))</f>
        <v/>
      </c>
      <c r="F11891">
        <f>IF(B11891="","",1.509*(LN(B11891)^1.084-5.381))</f>
        <v/>
      </c>
      <c r="G11891">
        <f>IF(F11891="","",IF(F11891&lt;0,10*F11891^2,0))</f>
        <v/>
      </c>
      <c r="H11891">
        <f>IF(F11891="","",IF(F11891&gt;0,10*F11891^2,0))</f>
        <v/>
      </c>
    </row>
    <row r="11892">
      <c r="A11892">
        <f>Input!A11892</f>
        <v/>
      </c>
      <c r="B11892">
        <f>IF(ISNUMBER(Input!B11892),IF(AND(Input!B11892&gt;=20,Input!B11892&lt;=700),Input!B11892,""),"")</f>
        <v/>
      </c>
      <c r="C11892">
        <f>IF(B11892="","",INT(A11892))</f>
        <v/>
      </c>
      <c r="D11892">
        <f>IF(B11892="","",HOUR(A11892))</f>
        <v/>
      </c>
      <c r="E11892">
        <f>IF(B11892="","",IF(INPUT!$I$1="","",IF(C11892&lt;(INT(INPUT!$I$1)-INPUT!$I$2),"Off Meds",IF(C11892&lt;=(INT(INPUT!$I$1)+INPUT!$I$2),"Washout","On Meds"))))</f>
        <v/>
      </c>
      <c r="F11892">
        <f>IF(B11892="","",1.509*(LN(B11892)^1.084-5.381))</f>
        <v/>
      </c>
      <c r="G11892">
        <f>IF(F11892="","",IF(F11892&lt;0,10*F11892^2,0))</f>
        <v/>
      </c>
      <c r="H11892">
        <f>IF(F11892="","",IF(F11892&gt;0,10*F11892^2,0))</f>
        <v/>
      </c>
    </row>
    <row r="11893">
      <c r="A11893">
        <f>Input!A11893</f>
        <v/>
      </c>
      <c r="B11893">
        <f>IF(ISNUMBER(Input!B11893),IF(AND(Input!B11893&gt;=20,Input!B11893&lt;=700),Input!B11893,""),"")</f>
        <v/>
      </c>
      <c r="C11893">
        <f>IF(B11893="","",INT(A11893))</f>
        <v/>
      </c>
      <c r="D11893">
        <f>IF(B11893="","",HOUR(A11893))</f>
        <v/>
      </c>
      <c r="E11893">
        <f>IF(B11893="","",IF(INPUT!$I$1="","",IF(C11893&lt;(INT(INPUT!$I$1)-INPUT!$I$2),"Off Meds",IF(C11893&lt;=(INT(INPUT!$I$1)+INPUT!$I$2),"Washout","On Meds"))))</f>
        <v/>
      </c>
      <c r="F11893">
        <f>IF(B11893="","",1.509*(LN(B11893)^1.084-5.381))</f>
        <v/>
      </c>
      <c r="G11893">
        <f>IF(F11893="","",IF(F11893&lt;0,10*F11893^2,0))</f>
        <v/>
      </c>
      <c r="H11893">
        <f>IF(F11893="","",IF(F11893&gt;0,10*F11893^2,0))</f>
        <v/>
      </c>
    </row>
    <row r="11894">
      <c r="A11894">
        <f>Input!A11894</f>
        <v/>
      </c>
      <c r="B11894">
        <f>IF(ISNUMBER(Input!B11894),IF(AND(Input!B11894&gt;=20,Input!B11894&lt;=700),Input!B11894,""),"")</f>
        <v/>
      </c>
      <c r="C11894">
        <f>IF(B11894="","",INT(A11894))</f>
        <v/>
      </c>
      <c r="D11894">
        <f>IF(B11894="","",HOUR(A11894))</f>
        <v/>
      </c>
      <c r="E11894">
        <f>IF(B11894="","",IF(INPUT!$I$1="","",IF(C11894&lt;(INT(INPUT!$I$1)-INPUT!$I$2),"Off Meds",IF(C11894&lt;=(INT(INPUT!$I$1)+INPUT!$I$2),"Washout","On Meds"))))</f>
        <v/>
      </c>
      <c r="F11894">
        <f>IF(B11894="","",1.509*(LN(B11894)^1.084-5.381))</f>
        <v/>
      </c>
      <c r="G11894">
        <f>IF(F11894="","",IF(F11894&lt;0,10*F11894^2,0))</f>
        <v/>
      </c>
      <c r="H11894">
        <f>IF(F11894="","",IF(F11894&gt;0,10*F11894^2,0))</f>
        <v/>
      </c>
    </row>
    <row r="11895">
      <c r="A11895">
        <f>Input!A11895</f>
        <v/>
      </c>
      <c r="B11895">
        <f>IF(ISNUMBER(Input!B11895),IF(AND(Input!B11895&gt;=20,Input!B11895&lt;=700),Input!B11895,""),"")</f>
        <v/>
      </c>
      <c r="C11895">
        <f>IF(B11895="","",INT(A11895))</f>
        <v/>
      </c>
      <c r="D11895">
        <f>IF(B11895="","",HOUR(A11895))</f>
        <v/>
      </c>
      <c r="E11895">
        <f>IF(B11895="","",IF(INPUT!$I$1="","",IF(C11895&lt;(INT(INPUT!$I$1)-INPUT!$I$2),"Off Meds",IF(C11895&lt;=(INT(INPUT!$I$1)+INPUT!$I$2),"Washout","On Meds"))))</f>
        <v/>
      </c>
      <c r="F11895">
        <f>IF(B11895="","",1.509*(LN(B11895)^1.084-5.381))</f>
        <v/>
      </c>
      <c r="G11895">
        <f>IF(F11895="","",IF(F11895&lt;0,10*F11895^2,0))</f>
        <v/>
      </c>
      <c r="H11895">
        <f>IF(F11895="","",IF(F11895&gt;0,10*F11895^2,0))</f>
        <v/>
      </c>
    </row>
    <row r="11896">
      <c r="A11896">
        <f>Input!A11896</f>
        <v/>
      </c>
      <c r="B11896">
        <f>IF(ISNUMBER(Input!B11896),IF(AND(Input!B11896&gt;=20,Input!B11896&lt;=700),Input!B11896,""),"")</f>
        <v/>
      </c>
      <c r="C11896">
        <f>IF(B11896="","",INT(A11896))</f>
        <v/>
      </c>
      <c r="D11896">
        <f>IF(B11896="","",HOUR(A11896))</f>
        <v/>
      </c>
      <c r="E11896">
        <f>IF(B11896="","",IF(INPUT!$I$1="","",IF(C11896&lt;(INT(INPUT!$I$1)-INPUT!$I$2),"Off Meds",IF(C11896&lt;=(INT(INPUT!$I$1)+INPUT!$I$2),"Washout","On Meds"))))</f>
        <v/>
      </c>
      <c r="F11896">
        <f>IF(B11896="","",1.509*(LN(B11896)^1.084-5.381))</f>
        <v/>
      </c>
      <c r="G11896">
        <f>IF(F11896="","",IF(F11896&lt;0,10*F11896^2,0))</f>
        <v/>
      </c>
      <c r="H11896">
        <f>IF(F11896="","",IF(F11896&gt;0,10*F11896^2,0))</f>
        <v/>
      </c>
    </row>
    <row r="11897">
      <c r="A11897">
        <f>Input!A11897</f>
        <v/>
      </c>
      <c r="B11897">
        <f>IF(ISNUMBER(Input!B11897),IF(AND(Input!B11897&gt;=20,Input!B11897&lt;=700),Input!B11897,""),"")</f>
        <v/>
      </c>
      <c r="C11897">
        <f>IF(B11897="","",INT(A11897))</f>
        <v/>
      </c>
      <c r="D11897">
        <f>IF(B11897="","",HOUR(A11897))</f>
        <v/>
      </c>
      <c r="E11897">
        <f>IF(B11897="","",IF(INPUT!$I$1="","",IF(C11897&lt;(INT(INPUT!$I$1)-INPUT!$I$2),"Off Meds",IF(C11897&lt;=(INT(INPUT!$I$1)+INPUT!$I$2),"Washout","On Meds"))))</f>
        <v/>
      </c>
      <c r="F11897">
        <f>IF(B11897="","",1.509*(LN(B11897)^1.084-5.381))</f>
        <v/>
      </c>
      <c r="G11897">
        <f>IF(F11897="","",IF(F11897&lt;0,10*F11897^2,0))</f>
        <v/>
      </c>
      <c r="H11897">
        <f>IF(F11897="","",IF(F11897&gt;0,10*F11897^2,0))</f>
        <v/>
      </c>
    </row>
    <row r="11898">
      <c r="A11898">
        <f>Input!A11898</f>
        <v/>
      </c>
      <c r="B11898">
        <f>IF(ISNUMBER(Input!B11898),IF(AND(Input!B11898&gt;=20,Input!B11898&lt;=700),Input!B11898,""),"")</f>
        <v/>
      </c>
      <c r="C11898">
        <f>IF(B11898="","",INT(A11898))</f>
        <v/>
      </c>
      <c r="D11898">
        <f>IF(B11898="","",HOUR(A11898))</f>
        <v/>
      </c>
      <c r="E11898">
        <f>IF(B11898="","",IF(INPUT!$I$1="","",IF(C11898&lt;(INT(INPUT!$I$1)-INPUT!$I$2),"Off Meds",IF(C11898&lt;=(INT(INPUT!$I$1)+INPUT!$I$2),"Washout","On Meds"))))</f>
        <v/>
      </c>
      <c r="F11898">
        <f>IF(B11898="","",1.509*(LN(B11898)^1.084-5.381))</f>
        <v/>
      </c>
      <c r="G11898">
        <f>IF(F11898="","",IF(F11898&lt;0,10*F11898^2,0))</f>
        <v/>
      </c>
      <c r="H11898">
        <f>IF(F11898="","",IF(F11898&gt;0,10*F11898^2,0))</f>
        <v/>
      </c>
    </row>
    <row r="11899">
      <c r="A11899">
        <f>Input!A11899</f>
        <v/>
      </c>
      <c r="B11899">
        <f>IF(ISNUMBER(Input!B11899),IF(AND(Input!B11899&gt;=20,Input!B11899&lt;=700),Input!B11899,""),"")</f>
        <v/>
      </c>
      <c r="C11899">
        <f>IF(B11899="","",INT(A11899))</f>
        <v/>
      </c>
      <c r="D11899">
        <f>IF(B11899="","",HOUR(A11899))</f>
        <v/>
      </c>
      <c r="E11899">
        <f>IF(B11899="","",IF(INPUT!$I$1="","",IF(C11899&lt;(INT(INPUT!$I$1)-INPUT!$I$2),"Off Meds",IF(C11899&lt;=(INT(INPUT!$I$1)+INPUT!$I$2),"Washout","On Meds"))))</f>
        <v/>
      </c>
      <c r="F11899">
        <f>IF(B11899="","",1.509*(LN(B11899)^1.084-5.381))</f>
        <v/>
      </c>
      <c r="G11899">
        <f>IF(F11899="","",IF(F11899&lt;0,10*F11899^2,0))</f>
        <v/>
      </c>
      <c r="H11899">
        <f>IF(F11899="","",IF(F11899&gt;0,10*F11899^2,0))</f>
        <v/>
      </c>
    </row>
    <row r="11900">
      <c r="A11900">
        <f>Input!A11900</f>
        <v/>
      </c>
      <c r="B11900">
        <f>IF(ISNUMBER(Input!B11900),IF(AND(Input!B11900&gt;=20,Input!B11900&lt;=700),Input!B11900,""),"")</f>
        <v/>
      </c>
      <c r="C11900">
        <f>IF(B11900="","",INT(A11900))</f>
        <v/>
      </c>
      <c r="D11900">
        <f>IF(B11900="","",HOUR(A11900))</f>
        <v/>
      </c>
      <c r="E11900">
        <f>IF(B11900="","",IF(INPUT!$I$1="","",IF(C11900&lt;(INT(INPUT!$I$1)-INPUT!$I$2),"Off Meds",IF(C11900&lt;=(INT(INPUT!$I$1)+INPUT!$I$2),"Washout","On Meds"))))</f>
        <v/>
      </c>
      <c r="F11900">
        <f>IF(B11900="","",1.509*(LN(B11900)^1.084-5.381))</f>
        <v/>
      </c>
      <c r="G11900">
        <f>IF(F11900="","",IF(F11900&lt;0,10*F11900^2,0))</f>
        <v/>
      </c>
      <c r="H11900">
        <f>IF(F11900="","",IF(F11900&gt;0,10*F11900^2,0))</f>
        <v/>
      </c>
    </row>
    <row r="11901">
      <c r="A11901">
        <f>Input!A11901</f>
        <v/>
      </c>
      <c r="B11901">
        <f>IF(ISNUMBER(Input!B11901),IF(AND(Input!B11901&gt;=20,Input!B11901&lt;=700),Input!B11901,""),"")</f>
        <v/>
      </c>
      <c r="C11901">
        <f>IF(B11901="","",INT(A11901))</f>
        <v/>
      </c>
      <c r="D11901">
        <f>IF(B11901="","",HOUR(A11901))</f>
        <v/>
      </c>
      <c r="E11901">
        <f>IF(B11901="","",IF(INPUT!$I$1="","",IF(C11901&lt;(INT(INPUT!$I$1)-INPUT!$I$2),"Off Meds",IF(C11901&lt;=(INT(INPUT!$I$1)+INPUT!$I$2),"Washout","On Meds"))))</f>
        <v/>
      </c>
      <c r="F11901">
        <f>IF(B11901="","",1.509*(LN(B11901)^1.084-5.381))</f>
        <v/>
      </c>
      <c r="G11901">
        <f>IF(F11901="","",IF(F11901&lt;0,10*F11901^2,0))</f>
        <v/>
      </c>
      <c r="H11901">
        <f>IF(F11901="","",IF(F11901&gt;0,10*F11901^2,0))</f>
        <v/>
      </c>
    </row>
    <row r="11902">
      <c r="A11902">
        <f>Input!A11902</f>
        <v/>
      </c>
      <c r="B11902">
        <f>IF(ISNUMBER(Input!B11902),IF(AND(Input!B11902&gt;=20,Input!B11902&lt;=700),Input!B11902,""),"")</f>
        <v/>
      </c>
      <c r="C11902">
        <f>IF(B11902="","",INT(A11902))</f>
        <v/>
      </c>
      <c r="D11902">
        <f>IF(B11902="","",HOUR(A11902))</f>
        <v/>
      </c>
      <c r="E11902">
        <f>IF(B11902="","",IF(INPUT!$I$1="","",IF(C11902&lt;(INT(INPUT!$I$1)-INPUT!$I$2),"Off Meds",IF(C11902&lt;=(INT(INPUT!$I$1)+INPUT!$I$2),"Washout","On Meds"))))</f>
        <v/>
      </c>
      <c r="F11902">
        <f>IF(B11902="","",1.509*(LN(B11902)^1.084-5.381))</f>
        <v/>
      </c>
      <c r="G11902">
        <f>IF(F11902="","",IF(F11902&lt;0,10*F11902^2,0))</f>
        <v/>
      </c>
      <c r="H11902">
        <f>IF(F11902="","",IF(F11902&gt;0,10*F11902^2,0))</f>
        <v/>
      </c>
    </row>
    <row r="11903">
      <c r="A11903">
        <f>Input!A11903</f>
        <v/>
      </c>
      <c r="B11903">
        <f>IF(ISNUMBER(Input!B11903),IF(AND(Input!B11903&gt;=20,Input!B11903&lt;=700),Input!B11903,""),"")</f>
        <v/>
      </c>
      <c r="C11903">
        <f>IF(B11903="","",INT(A11903))</f>
        <v/>
      </c>
      <c r="D11903">
        <f>IF(B11903="","",HOUR(A11903))</f>
        <v/>
      </c>
      <c r="E11903">
        <f>IF(B11903="","",IF(INPUT!$I$1="","",IF(C11903&lt;(INT(INPUT!$I$1)-INPUT!$I$2),"Off Meds",IF(C11903&lt;=(INT(INPUT!$I$1)+INPUT!$I$2),"Washout","On Meds"))))</f>
        <v/>
      </c>
      <c r="F11903">
        <f>IF(B11903="","",1.509*(LN(B11903)^1.084-5.381))</f>
        <v/>
      </c>
      <c r="G11903">
        <f>IF(F11903="","",IF(F11903&lt;0,10*F11903^2,0))</f>
        <v/>
      </c>
      <c r="H11903">
        <f>IF(F11903="","",IF(F11903&gt;0,10*F11903^2,0))</f>
        <v/>
      </c>
    </row>
    <row r="11904">
      <c r="A11904">
        <f>Input!A11904</f>
        <v/>
      </c>
      <c r="B11904">
        <f>IF(ISNUMBER(Input!B11904),IF(AND(Input!B11904&gt;=20,Input!B11904&lt;=700),Input!B11904,""),"")</f>
        <v/>
      </c>
      <c r="C11904">
        <f>IF(B11904="","",INT(A11904))</f>
        <v/>
      </c>
      <c r="D11904">
        <f>IF(B11904="","",HOUR(A11904))</f>
        <v/>
      </c>
      <c r="E11904">
        <f>IF(B11904="","",IF(INPUT!$I$1="","",IF(C11904&lt;(INT(INPUT!$I$1)-INPUT!$I$2),"Off Meds",IF(C11904&lt;=(INT(INPUT!$I$1)+INPUT!$I$2),"Washout","On Meds"))))</f>
        <v/>
      </c>
      <c r="F11904">
        <f>IF(B11904="","",1.509*(LN(B11904)^1.084-5.381))</f>
        <v/>
      </c>
      <c r="G11904">
        <f>IF(F11904="","",IF(F11904&lt;0,10*F11904^2,0))</f>
        <v/>
      </c>
      <c r="H11904">
        <f>IF(F11904="","",IF(F11904&gt;0,10*F11904^2,0))</f>
        <v/>
      </c>
    </row>
    <row r="11905">
      <c r="A11905">
        <f>Input!A11905</f>
        <v/>
      </c>
      <c r="B11905">
        <f>IF(ISNUMBER(Input!B11905),IF(AND(Input!B11905&gt;=20,Input!B11905&lt;=700),Input!B11905,""),"")</f>
        <v/>
      </c>
      <c r="C11905">
        <f>IF(B11905="","",INT(A11905))</f>
        <v/>
      </c>
      <c r="D11905">
        <f>IF(B11905="","",HOUR(A11905))</f>
        <v/>
      </c>
      <c r="E11905">
        <f>IF(B11905="","",IF(INPUT!$I$1="","",IF(C11905&lt;(INT(INPUT!$I$1)-INPUT!$I$2),"Off Meds",IF(C11905&lt;=(INT(INPUT!$I$1)+INPUT!$I$2),"Washout","On Meds"))))</f>
        <v/>
      </c>
      <c r="F11905">
        <f>IF(B11905="","",1.509*(LN(B11905)^1.084-5.381))</f>
        <v/>
      </c>
      <c r="G11905">
        <f>IF(F11905="","",IF(F11905&lt;0,10*F11905^2,0))</f>
        <v/>
      </c>
      <c r="H11905">
        <f>IF(F11905="","",IF(F11905&gt;0,10*F11905^2,0))</f>
        <v/>
      </c>
    </row>
    <row r="11906">
      <c r="A11906">
        <f>Input!A11906</f>
        <v/>
      </c>
      <c r="B11906">
        <f>IF(ISNUMBER(Input!B11906),IF(AND(Input!B11906&gt;=20,Input!B11906&lt;=700),Input!B11906,""),"")</f>
        <v/>
      </c>
      <c r="C11906">
        <f>IF(B11906="","",INT(A11906))</f>
        <v/>
      </c>
      <c r="D11906">
        <f>IF(B11906="","",HOUR(A11906))</f>
        <v/>
      </c>
      <c r="E11906">
        <f>IF(B11906="","",IF(INPUT!$I$1="","",IF(C11906&lt;(INT(INPUT!$I$1)-INPUT!$I$2),"Off Meds",IF(C11906&lt;=(INT(INPUT!$I$1)+INPUT!$I$2),"Washout","On Meds"))))</f>
        <v/>
      </c>
      <c r="F11906">
        <f>IF(B11906="","",1.509*(LN(B11906)^1.084-5.381))</f>
        <v/>
      </c>
      <c r="G11906">
        <f>IF(F11906="","",IF(F11906&lt;0,10*F11906^2,0))</f>
        <v/>
      </c>
      <c r="H11906">
        <f>IF(F11906="","",IF(F11906&gt;0,10*F11906^2,0))</f>
        <v/>
      </c>
    </row>
    <row r="11907">
      <c r="A11907">
        <f>Input!A11907</f>
        <v/>
      </c>
      <c r="B11907">
        <f>IF(ISNUMBER(Input!B11907),IF(AND(Input!B11907&gt;=20,Input!B11907&lt;=700),Input!B11907,""),"")</f>
        <v/>
      </c>
      <c r="C11907">
        <f>IF(B11907="","",INT(A11907))</f>
        <v/>
      </c>
      <c r="D11907">
        <f>IF(B11907="","",HOUR(A11907))</f>
        <v/>
      </c>
      <c r="E11907">
        <f>IF(B11907="","",IF(INPUT!$I$1="","",IF(C11907&lt;(INT(INPUT!$I$1)-INPUT!$I$2),"Off Meds",IF(C11907&lt;=(INT(INPUT!$I$1)+INPUT!$I$2),"Washout","On Meds"))))</f>
        <v/>
      </c>
      <c r="F11907">
        <f>IF(B11907="","",1.509*(LN(B11907)^1.084-5.381))</f>
        <v/>
      </c>
      <c r="G11907">
        <f>IF(F11907="","",IF(F11907&lt;0,10*F11907^2,0))</f>
        <v/>
      </c>
      <c r="H11907">
        <f>IF(F11907="","",IF(F11907&gt;0,10*F11907^2,0))</f>
        <v/>
      </c>
    </row>
    <row r="11908">
      <c r="A11908">
        <f>Input!A11908</f>
        <v/>
      </c>
      <c r="B11908">
        <f>IF(ISNUMBER(Input!B11908),IF(AND(Input!B11908&gt;=20,Input!B11908&lt;=700),Input!B11908,""),"")</f>
        <v/>
      </c>
      <c r="C11908">
        <f>IF(B11908="","",INT(A11908))</f>
        <v/>
      </c>
      <c r="D11908">
        <f>IF(B11908="","",HOUR(A11908))</f>
        <v/>
      </c>
      <c r="E11908">
        <f>IF(B11908="","",IF(INPUT!$I$1="","",IF(C11908&lt;(INT(INPUT!$I$1)-INPUT!$I$2),"Off Meds",IF(C11908&lt;=(INT(INPUT!$I$1)+INPUT!$I$2),"Washout","On Meds"))))</f>
        <v/>
      </c>
      <c r="F11908">
        <f>IF(B11908="","",1.509*(LN(B11908)^1.084-5.381))</f>
        <v/>
      </c>
      <c r="G11908">
        <f>IF(F11908="","",IF(F11908&lt;0,10*F11908^2,0))</f>
        <v/>
      </c>
      <c r="H11908">
        <f>IF(F11908="","",IF(F11908&gt;0,10*F11908^2,0))</f>
        <v/>
      </c>
    </row>
    <row r="11909">
      <c r="A11909">
        <f>Input!A11909</f>
        <v/>
      </c>
      <c r="B11909">
        <f>IF(ISNUMBER(Input!B11909),IF(AND(Input!B11909&gt;=20,Input!B11909&lt;=700),Input!B11909,""),"")</f>
        <v/>
      </c>
      <c r="C11909">
        <f>IF(B11909="","",INT(A11909))</f>
        <v/>
      </c>
      <c r="D11909">
        <f>IF(B11909="","",HOUR(A11909))</f>
        <v/>
      </c>
      <c r="E11909">
        <f>IF(B11909="","",IF(INPUT!$I$1="","",IF(C11909&lt;(INT(INPUT!$I$1)-INPUT!$I$2),"Off Meds",IF(C11909&lt;=(INT(INPUT!$I$1)+INPUT!$I$2),"Washout","On Meds"))))</f>
        <v/>
      </c>
      <c r="F11909">
        <f>IF(B11909="","",1.509*(LN(B11909)^1.084-5.381))</f>
        <v/>
      </c>
      <c r="G11909">
        <f>IF(F11909="","",IF(F11909&lt;0,10*F11909^2,0))</f>
        <v/>
      </c>
      <c r="H11909">
        <f>IF(F11909="","",IF(F11909&gt;0,10*F11909^2,0))</f>
        <v/>
      </c>
    </row>
    <row r="11910">
      <c r="A11910">
        <f>Input!A11910</f>
        <v/>
      </c>
      <c r="B11910">
        <f>IF(ISNUMBER(Input!B11910),IF(AND(Input!B11910&gt;=20,Input!B11910&lt;=700),Input!B11910,""),"")</f>
        <v/>
      </c>
      <c r="C11910">
        <f>IF(B11910="","",INT(A11910))</f>
        <v/>
      </c>
      <c r="D11910">
        <f>IF(B11910="","",HOUR(A11910))</f>
        <v/>
      </c>
      <c r="E11910">
        <f>IF(B11910="","",IF(INPUT!$I$1="","",IF(C11910&lt;(INT(INPUT!$I$1)-INPUT!$I$2),"Off Meds",IF(C11910&lt;=(INT(INPUT!$I$1)+INPUT!$I$2),"Washout","On Meds"))))</f>
        <v/>
      </c>
      <c r="F11910">
        <f>IF(B11910="","",1.509*(LN(B11910)^1.084-5.381))</f>
        <v/>
      </c>
      <c r="G11910">
        <f>IF(F11910="","",IF(F11910&lt;0,10*F11910^2,0))</f>
        <v/>
      </c>
      <c r="H11910">
        <f>IF(F11910="","",IF(F11910&gt;0,10*F11910^2,0))</f>
        <v/>
      </c>
    </row>
    <row r="11911">
      <c r="A11911">
        <f>Input!A11911</f>
        <v/>
      </c>
      <c r="B11911">
        <f>IF(ISNUMBER(Input!B11911),IF(AND(Input!B11911&gt;=20,Input!B11911&lt;=700),Input!B11911,""),"")</f>
        <v/>
      </c>
      <c r="C11911">
        <f>IF(B11911="","",INT(A11911))</f>
        <v/>
      </c>
      <c r="D11911">
        <f>IF(B11911="","",HOUR(A11911))</f>
        <v/>
      </c>
      <c r="E11911">
        <f>IF(B11911="","",IF(INPUT!$I$1="","",IF(C11911&lt;(INT(INPUT!$I$1)-INPUT!$I$2),"Off Meds",IF(C11911&lt;=(INT(INPUT!$I$1)+INPUT!$I$2),"Washout","On Meds"))))</f>
        <v/>
      </c>
      <c r="F11911">
        <f>IF(B11911="","",1.509*(LN(B11911)^1.084-5.381))</f>
        <v/>
      </c>
      <c r="G11911">
        <f>IF(F11911="","",IF(F11911&lt;0,10*F11911^2,0))</f>
        <v/>
      </c>
      <c r="H11911">
        <f>IF(F11911="","",IF(F11911&gt;0,10*F11911^2,0))</f>
        <v/>
      </c>
    </row>
    <row r="11912">
      <c r="A11912">
        <f>Input!A11912</f>
        <v/>
      </c>
      <c r="B11912">
        <f>IF(ISNUMBER(Input!B11912),IF(AND(Input!B11912&gt;=20,Input!B11912&lt;=700),Input!B11912,""),"")</f>
        <v/>
      </c>
      <c r="C11912">
        <f>IF(B11912="","",INT(A11912))</f>
        <v/>
      </c>
      <c r="D11912">
        <f>IF(B11912="","",HOUR(A11912))</f>
        <v/>
      </c>
      <c r="E11912">
        <f>IF(B11912="","",IF(INPUT!$I$1="","",IF(C11912&lt;(INT(INPUT!$I$1)-INPUT!$I$2),"Off Meds",IF(C11912&lt;=(INT(INPUT!$I$1)+INPUT!$I$2),"Washout","On Meds"))))</f>
        <v/>
      </c>
      <c r="F11912">
        <f>IF(B11912="","",1.509*(LN(B11912)^1.084-5.381))</f>
        <v/>
      </c>
      <c r="G11912">
        <f>IF(F11912="","",IF(F11912&lt;0,10*F11912^2,0))</f>
        <v/>
      </c>
      <c r="H11912">
        <f>IF(F11912="","",IF(F11912&gt;0,10*F11912^2,0))</f>
        <v/>
      </c>
    </row>
    <row r="11913">
      <c r="A11913">
        <f>Input!A11913</f>
        <v/>
      </c>
      <c r="B11913">
        <f>IF(ISNUMBER(Input!B11913),IF(AND(Input!B11913&gt;=20,Input!B11913&lt;=700),Input!B11913,""),"")</f>
        <v/>
      </c>
      <c r="C11913">
        <f>IF(B11913="","",INT(A11913))</f>
        <v/>
      </c>
      <c r="D11913">
        <f>IF(B11913="","",HOUR(A11913))</f>
        <v/>
      </c>
      <c r="E11913">
        <f>IF(B11913="","",IF(INPUT!$I$1="","",IF(C11913&lt;(INT(INPUT!$I$1)-INPUT!$I$2),"Off Meds",IF(C11913&lt;=(INT(INPUT!$I$1)+INPUT!$I$2),"Washout","On Meds"))))</f>
        <v/>
      </c>
      <c r="F11913">
        <f>IF(B11913="","",1.509*(LN(B11913)^1.084-5.381))</f>
        <v/>
      </c>
      <c r="G11913">
        <f>IF(F11913="","",IF(F11913&lt;0,10*F11913^2,0))</f>
        <v/>
      </c>
      <c r="H11913">
        <f>IF(F11913="","",IF(F11913&gt;0,10*F11913^2,0))</f>
        <v/>
      </c>
    </row>
    <row r="11914">
      <c r="A11914">
        <f>Input!A11914</f>
        <v/>
      </c>
      <c r="B11914">
        <f>IF(ISNUMBER(Input!B11914),IF(AND(Input!B11914&gt;=20,Input!B11914&lt;=700),Input!B11914,""),"")</f>
        <v/>
      </c>
      <c r="C11914">
        <f>IF(B11914="","",INT(A11914))</f>
        <v/>
      </c>
      <c r="D11914">
        <f>IF(B11914="","",HOUR(A11914))</f>
        <v/>
      </c>
      <c r="E11914">
        <f>IF(B11914="","",IF(INPUT!$I$1="","",IF(C11914&lt;(INT(INPUT!$I$1)-INPUT!$I$2),"Off Meds",IF(C11914&lt;=(INT(INPUT!$I$1)+INPUT!$I$2),"Washout","On Meds"))))</f>
        <v/>
      </c>
      <c r="F11914">
        <f>IF(B11914="","",1.509*(LN(B11914)^1.084-5.381))</f>
        <v/>
      </c>
      <c r="G11914">
        <f>IF(F11914="","",IF(F11914&lt;0,10*F11914^2,0))</f>
        <v/>
      </c>
      <c r="H11914">
        <f>IF(F11914="","",IF(F11914&gt;0,10*F11914^2,0))</f>
        <v/>
      </c>
    </row>
    <row r="11915">
      <c r="A11915">
        <f>Input!A11915</f>
        <v/>
      </c>
      <c r="B11915">
        <f>IF(ISNUMBER(Input!B11915),IF(AND(Input!B11915&gt;=20,Input!B11915&lt;=700),Input!B11915,""),"")</f>
        <v/>
      </c>
      <c r="C11915">
        <f>IF(B11915="","",INT(A11915))</f>
        <v/>
      </c>
      <c r="D11915">
        <f>IF(B11915="","",HOUR(A11915))</f>
        <v/>
      </c>
      <c r="E11915">
        <f>IF(B11915="","",IF(INPUT!$I$1="","",IF(C11915&lt;(INT(INPUT!$I$1)-INPUT!$I$2),"Off Meds",IF(C11915&lt;=(INT(INPUT!$I$1)+INPUT!$I$2),"Washout","On Meds"))))</f>
        <v/>
      </c>
      <c r="F11915">
        <f>IF(B11915="","",1.509*(LN(B11915)^1.084-5.381))</f>
        <v/>
      </c>
      <c r="G11915">
        <f>IF(F11915="","",IF(F11915&lt;0,10*F11915^2,0))</f>
        <v/>
      </c>
      <c r="H11915">
        <f>IF(F11915="","",IF(F11915&gt;0,10*F11915^2,0))</f>
        <v/>
      </c>
    </row>
    <row r="11916">
      <c r="A11916">
        <f>Input!A11916</f>
        <v/>
      </c>
      <c r="B11916">
        <f>IF(ISNUMBER(Input!B11916),IF(AND(Input!B11916&gt;=20,Input!B11916&lt;=700),Input!B11916,""),"")</f>
        <v/>
      </c>
      <c r="C11916">
        <f>IF(B11916="","",INT(A11916))</f>
        <v/>
      </c>
      <c r="D11916">
        <f>IF(B11916="","",HOUR(A11916))</f>
        <v/>
      </c>
      <c r="E11916">
        <f>IF(B11916="","",IF(INPUT!$I$1="","",IF(C11916&lt;(INT(INPUT!$I$1)-INPUT!$I$2),"Off Meds",IF(C11916&lt;=(INT(INPUT!$I$1)+INPUT!$I$2),"Washout","On Meds"))))</f>
        <v/>
      </c>
      <c r="F11916">
        <f>IF(B11916="","",1.509*(LN(B11916)^1.084-5.381))</f>
        <v/>
      </c>
      <c r="G11916">
        <f>IF(F11916="","",IF(F11916&lt;0,10*F11916^2,0))</f>
        <v/>
      </c>
      <c r="H11916">
        <f>IF(F11916="","",IF(F11916&gt;0,10*F11916^2,0))</f>
        <v/>
      </c>
    </row>
    <row r="11917">
      <c r="A11917">
        <f>Input!A11917</f>
        <v/>
      </c>
      <c r="B11917">
        <f>IF(ISNUMBER(Input!B11917),IF(AND(Input!B11917&gt;=20,Input!B11917&lt;=700),Input!B11917,""),"")</f>
        <v/>
      </c>
      <c r="C11917">
        <f>IF(B11917="","",INT(A11917))</f>
        <v/>
      </c>
      <c r="D11917">
        <f>IF(B11917="","",HOUR(A11917))</f>
        <v/>
      </c>
      <c r="E11917">
        <f>IF(B11917="","",IF(INPUT!$I$1="","",IF(C11917&lt;(INT(INPUT!$I$1)-INPUT!$I$2),"Off Meds",IF(C11917&lt;=(INT(INPUT!$I$1)+INPUT!$I$2),"Washout","On Meds"))))</f>
        <v/>
      </c>
      <c r="F11917">
        <f>IF(B11917="","",1.509*(LN(B11917)^1.084-5.381))</f>
        <v/>
      </c>
      <c r="G11917">
        <f>IF(F11917="","",IF(F11917&lt;0,10*F11917^2,0))</f>
        <v/>
      </c>
      <c r="H11917">
        <f>IF(F11917="","",IF(F11917&gt;0,10*F11917^2,0))</f>
        <v/>
      </c>
    </row>
    <row r="11918">
      <c r="A11918">
        <f>Input!A11918</f>
        <v/>
      </c>
      <c r="B11918">
        <f>IF(ISNUMBER(Input!B11918),IF(AND(Input!B11918&gt;=20,Input!B11918&lt;=700),Input!B11918,""),"")</f>
        <v/>
      </c>
      <c r="C11918">
        <f>IF(B11918="","",INT(A11918))</f>
        <v/>
      </c>
      <c r="D11918">
        <f>IF(B11918="","",HOUR(A11918))</f>
        <v/>
      </c>
      <c r="E11918">
        <f>IF(B11918="","",IF(INPUT!$I$1="","",IF(C11918&lt;(INT(INPUT!$I$1)-INPUT!$I$2),"Off Meds",IF(C11918&lt;=(INT(INPUT!$I$1)+INPUT!$I$2),"Washout","On Meds"))))</f>
        <v/>
      </c>
      <c r="F11918">
        <f>IF(B11918="","",1.509*(LN(B11918)^1.084-5.381))</f>
        <v/>
      </c>
      <c r="G11918">
        <f>IF(F11918="","",IF(F11918&lt;0,10*F11918^2,0))</f>
        <v/>
      </c>
      <c r="H11918">
        <f>IF(F11918="","",IF(F11918&gt;0,10*F11918^2,0))</f>
        <v/>
      </c>
    </row>
    <row r="11919">
      <c r="A11919">
        <f>Input!A11919</f>
        <v/>
      </c>
      <c r="B11919">
        <f>IF(ISNUMBER(Input!B11919),IF(AND(Input!B11919&gt;=20,Input!B11919&lt;=700),Input!B11919,""),"")</f>
        <v/>
      </c>
      <c r="C11919">
        <f>IF(B11919="","",INT(A11919))</f>
        <v/>
      </c>
      <c r="D11919">
        <f>IF(B11919="","",HOUR(A11919))</f>
        <v/>
      </c>
      <c r="E11919">
        <f>IF(B11919="","",IF(INPUT!$I$1="","",IF(C11919&lt;(INT(INPUT!$I$1)-INPUT!$I$2),"Off Meds",IF(C11919&lt;=(INT(INPUT!$I$1)+INPUT!$I$2),"Washout","On Meds"))))</f>
        <v/>
      </c>
      <c r="F11919">
        <f>IF(B11919="","",1.509*(LN(B11919)^1.084-5.381))</f>
        <v/>
      </c>
      <c r="G11919">
        <f>IF(F11919="","",IF(F11919&lt;0,10*F11919^2,0))</f>
        <v/>
      </c>
      <c r="H11919">
        <f>IF(F11919="","",IF(F11919&gt;0,10*F11919^2,0))</f>
        <v/>
      </c>
    </row>
    <row r="11920">
      <c r="A11920">
        <f>Input!A11920</f>
        <v/>
      </c>
      <c r="B11920">
        <f>IF(ISNUMBER(Input!B11920),IF(AND(Input!B11920&gt;=20,Input!B11920&lt;=700),Input!B11920,""),"")</f>
        <v/>
      </c>
      <c r="C11920">
        <f>IF(B11920="","",INT(A11920))</f>
        <v/>
      </c>
      <c r="D11920">
        <f>IF(B11920="","",HOUR(A11920))</f>
        <v/>
      </c>
      <c r="E11920">
        <f>IF(B11920="","",IF(INPUT!$I$1="","",IF(C11920&lt;(INT(INPUT!$I$1)-INPUT!$I$2),"Off Meds",IF(C11920&lt;=(INT(INPUT!$I$1)+INPUT!$I$2),"Washout","On Meds"))))</f>
        <v/>
      </c>
      <c r="F11920">
        <f>IF(B11920="","",1.509*(LN(B11920)^1.084-5.381))</f>
        <v/>
      </c>
      <c r="G11920">
        <f>IF(F11920="","",IF(F11920&lt;0,10*F11920^2,0))</f>
        <v/>
      </c>
      <c r="H11920">
        <f>IF(F11920="","",IF(F11920&gt;0,10*F11920^2,0))</f>
        <v/>
      </c>
    </row>
    <row r="11921">
      <c r="A11921">
        <f>Input!A11921</f>
        <v/>
      </c>
      <c r="B11921">
        <f>IF(ISNUMBER(Input!B11921),IF(AND(Input!B11921&gt;=20,Input!B11921&lt;=700),Input!B11921,""),"")</f>
        <v/>
      </c>
      <c r="C11921">
        <f>IF(B11921="","",INT(A11921))</f>
        <v/>
      </c>
      <c r="D11921">
        <f>IF(B11921="","",HOUR(A11921))</f>
        <v/>
      </c>
      <c r="E11921">
        <f>IF(B11921="","",IF(INPUT!$I$1="","",IF(C11921&lt;(INT(INPUT!$I$1)-INPUT!$I$2),"Off Meds",IF(C11921&lt;=(INT(INPUT!$I$1)+INPUT!$I$2),"Washout","On Meds"))))</f>
        <v/>
      </c>
      <c r="F11921">
        <f>IF(B11921="","",1.509*(LN(B11921)^1.084-5.381))</f>
        <v/>
      </c>
      <c r="G11921">
        <f>IF(F11921="","",IF(F11921&lt;0,10*F11921^2,0))</f>
        <v/>
      </c>
      <c r="H11921">
        <f>IF(F11921="","",IF(F11921&gt;0,10*F11921^2,0))</f>
        <v/>
      </c>
    </row>
    <row r="11922">
      <c r="A11922">
        <f>Input!A11922</f>
        <v/>
      </c>
      <c r="B11922">
        <f>IF(ISNUMBER(Input!B11922),IF(AND(Input!B11922&gt;=20,Input!B11922&lt;=700),Input!B11922,""),"")</f>
        <v/>
      </c>
      <c r="C11922">
        <f>IF(B11922="","",INT(A11922))</f>
        <v/>
      </c>
      <c r="D11922">
        <f>IF(B11922="","",HOUR(A11922))</f>
        <v/>
      </c>
      <c r="E11922">
        <f>IF(B11922="","",IF(INPUT!$I$1="","",IF(C11922&lt;(INT(INPUT!$I$1)-INPUT!$I$2),"Off Meds",IF(C11922&lt;=(INT(INPUT!$I$1)+INPUT!$I$2),"Washout","On Meds"))))</f>
        <v/>
      </c>
      <c r="F11922">
        <f>IF(B11922="","",1.509*(LN(B11922)^1.084-5.381))</f>
        <v/>
      </c>
      <c r="G11922">
        <f>IF(F11922="","",IF(F11922&lt;0,10*F11922^2,0))</f>
        <v/>
      </c>
      <c r="H11922">
        <f>IF(F11922="","",IF(F11922&gt;0,10*F11922^2,0))</f>
        <v/>
      </c>
    </row>
    <row r="11923">
      <c r="A11923">
        <f>Input!A11923</f>
        <v/>
      </c>
      <c r="B11923">
        <f>IF(ISNUMBER(Input!B11923),IF(AND(Input!B11923&gt;=20,Input!B11923&lt;=700),Input!B11923,""),"")</f>
        <v/>
      </c>
      <c r="C11923">
        <f>IF(B11923="","",INT(A11923))</f>
        <v/>
      </c>
      <c r="D11923">
        <f>IF(B11923="","",HOUR(A11923))</f>
        <v/>
      </c>
      <c r="E11923">
        <f>IF(B11923="","",IF(INPUT!$I$1="","",IF(C11923&lt;(INT(INPUT!$I$1)-INPUT!$I$2),"Off Meds",IF(C11923&lt;=(INT(INPUT!$I$1)+INPUT!$I$2),"Washout","On Meds"))))</f>
        <v/>
      </c>
      <c r="F11923">
        <f>IF(B11923="","",1.509*(LN(B11923)^1.084-5.381))</f>
        <v/>
      </c>
      <c r="G11923">
        <f>IF(F11923="","",IF(F11923&lt;0,10*F11923^2,0))</f>
        <v/>
      </c>
      <c r="H11923">
        <f>IF(F11923="","",IF(F11923&gt;0,10*F11923^2,0))</f>
        <v/>
      </c>
    </row>
    <row r="11924">
      <c r="A11924">
        <f>Input!A11924</f>
        <v/>
      </c>
      <c r="B11924">
        <f>IF(ISNUMBER(Input!B11924),IF(AND(Input!B11924&gt;=20,Input!B11924&lt;=700),Input!B11924,""),"")</f>
        <v/>
      </c>
      <c r="C11924">
        <f>IF(B11924="","",INT(A11924))</f>
        <v/>
      </c>
      <c r="D11924">
        <f>IF(B11924="","",HOUR(A11924))</f>
        <v/>
      </c>
      <c r="E11924">
        <f>IF(B11924="","",IF(INPUT!$I$1="","",IF(C11924&lt;(INT(INPUT!$I$1)-INPUT!$I$2),"Off Meds",IF(C11924&lt;=(INT(INPUT!$I$1)+INPUT!$I$2),"Washout","On Meds"))))</f>
        <v/>
      </c>
      <c r="F11924">
        <f>IF(B11924="","",1.509*(LN(B11924)^1.084-5.381))</f>
        <v/>
      </c>
      <c r="G11924">
        <f>IF(F11924="","",IF(F11924&lt;0,10*F11924^2,0))</f>
        <v/>
      </c>
      <c r="H11924">
        <f>IF(F11924="","",IF(F11924&gt;0,10*F11924^2,0))</f>
        <v/>
      </c>
    </row>
    <row r="11925">
      <c r="A11925">
        <f>Input!A11925</f>
        <v/>
      </c>
      <c r="B11925">
        <f>IF(ISNUMBER(Input!B11925),IF(AND(Input!B11925&gt;=20,Input!B11925&lt;=700),Input!B11925,""),"")</f>
        <v/>
      </c>
      <c r="C11925">
        <f>IF(B11925="","",INT(A11925))</f>
        <v/>
      </c>
      <c r="D11925">
        <f>IF(B11925="","",HOUR(A11925))</f>
        <v/>
      </c>
      <c r="E11925">
        <f>IF(B11925="","",IF(INPUT!$I$1="","",IF(C11925&lt;(INT(INPUT!$I$1)-INPUT!$I$2),"Off Meds",IF(C11925&lt;=(INT(INPUT!$I$1)+INPUT!$I$2),"Washout","On Meds"))))</f>
        <v/>
      </c>
      <c r="F11925">
        <f>IF(B11925="","",1.509*(LN(B11925)^1.084-5.381))</f>
        <v/>
      </c>
      <c r="G11925">
        <f>IF(F11925="","",IF(F11925&lt;0,10*F11925^2,0))</f>
        <v/>
      </c>
      <c r="H11925">
        <f>IF(F11925="","",IF(F11925&gt;0,10*F11925^2,0))</f>
        <v/>
      </c>
    </row>
    <row r="11926">
      <c r="A11926">
        <f>Input!A11926</f>
        <v/>
      </c>
      <c r="B11926">
        <f>IF(ISNUMBER(Input!B11926),IF(AND(Input!B11926&gt;=20,Input!B11926&lt;=700),Input!B11926,""),"")</f>
        <v/>
      </c>
      <c r="C11926">
        <f>IF(B11926="","",INT(A11926))</f>
        <v/>
      </c>
      <c r="D11926">
        <f>IF(B11926="","",HOUR(A11926))</f>
        <v/>
      </c>
      <c r="E11926">
        <f>IF(B11926="","",IF(INPUT!$I$1="","",IF(C11926&lt;(INT(INPUT!$I$1)-INPUT!$I$2),"Off Meds",IF(C11926&lt;=(INT(INPUT!$I$1)+INPUT!$I$2),"Washout","On Meds"))))</f>
        <v/>
      </c>
      <c r="F11926">
        <f>IF(B11926="","",1.509*(LN(B11926)^1.084-5.381))</f>
        <v/>
      </c>
      <c r="G11926">
        <f>IF(F11926="","",IF(F11926&lt;0,10*F11926^2,0))</f>
        <v/>
      </c>
      <c r="H11926">
        <f>IF(F11926="","",IF(F11926&gt;0,10*F11926^2,0))</f>
        <v/>
      </c>
    </row>
    <row r="11927">
      <c r="A11927">
        <f>Input!A11927</f>
        <v/>
      </c>
      <c r="B11927">
        <f>IF(ISNUMBER(Input!B11927),IF(AND(Input!B11927&gt;=20,Input!B11927&lt;=700),Input!B11927,""),"")</f>
        <v/>
      </c>
      <c r="C11927">
        <f>IF(B11927="","",INT(A11927))</f>
        <v/>
      </c>
      <c r="D11927">
        <f>IF(B11927="","",HOUR(A11927))</f>
        <v/>
      </c>
      <c r="E11927">
        <f>IF(B11927="","",IF(INPUT!$I$1="","",IF(C11927&lt;(INT(INPUT!$I$1)-INPUT!$I$2),"Off Meds",IF(C11927&lt;=(INT(INPUT!$I$1)+INPUT!$I$2),"Washout","On Meds"))))</f>
        <v/>
      </c>
      <c r="F11927">
        <f>IF(B11927="","",1.509*(LN(B11927)^1.084-5.381))</f>
        <v/>
      </c>
      <c r="G11927">
        <f>IF(F11927="","",IF(F11927&lt;0,10*F11927^2,0))</f>
        <v/>
      </c>
      <c r="H11927">
        <f>IF(F11927="","",IF(F11927&gt;0,10*F11927^2,0))</f>
        <v/>
      </c>
    </row>
    <row r="11928">
      <c r="A11928">
        <f>Input!A11928</f>
        <v/>
      </c>
      <c r="B11928">
        <f>IF(ISNUMBER(Input!B11928),IF(AND(Input!B11928&gt;=20,Input!B11928&lt;=700),Input!B11928,""),"")</f>
        <v/>
      </c>
      <c r="C11928">
        <f>IF(B11928="","",INT(A11928))</f>
        <v/>
      </c>
      <c r="D11928">
        <f>IF(B11928="","",HOUR(A11928))</f>
        <v/>
      </c>
      <c r="E11928">
        <f>IF(B11928="","",IF(INPUT!$I$1="","",IF(C11928&lt;(INT(INPUT!$I$1)-INPUT!$I$2),"Off Meds",IF(C11928&lt;=(INT(INPUT!$I$1)+INPUT!$I$2),"Washout","On Meds"))))</f>
        <v/>
      </c>
      <c r="F11928">
        <f>IF(B11928="","",1.509*(LN(B11928)^1.084-5.381))</f>
        <v/>
      </c>
      <c r="G11928">
        <f>IF(F11928="","",IF(F11928&lt;0,10*F11928^2,0))</f>
        <v/>
      </c>
      <c r="H11928">
        <f>IF(F11928="","",IF(F11928&gt;0,10*F11928^2,0))</f>
        <v/>
      </c>
    </row>
    <row r="11929">
      <c r="A11929">
        <f>Input!A11929</f>
        <v/>
      </c>
      <c r="B11929">
        <f>IF(ISNUMBER(Input!B11929),IF(AND(Input!B11929&gt;=20,Input!B11929&lt;=700),Input!B11929,""),"")</f>
        <v/>
      </c>
      <c r="C11929">
        <f>IF(B11929="","",INT(A11929))</f>
        <v/>
      </c>
      <c r="D11929">
        <f>IF(B11929="","",HOUR(A11929))</f>
        <v/>
      </c>
      <c r="E11929">
        <f>IF(B11929="","",IF(INPUT!$I$1="","",IF(C11929&lt;(INT(INPUT!$I$1)-INPUT!$I$2),"Off Meds",IF(C11929&lt;=(INT(INPUT!$I$1)+INPUT!$I$2),"Washout","On Meds"))))</f>
        <v/>
      </c>
      <c r="F11929">
        <f>IF(B11929="","",1.509*(LN(B11929)^1.084-5.381))</f>
        <v/>
      </c>
      <c r="G11929">
        <f>IF(F11929="","",IF(F11929&lt;0,10*F11929^2,0))</f>
        <v/>
      </c>
      <c r="H11929">
        <f>IF(F11929="","",IF(F11929&gt;0,10*F11929^2,0))</f>
        <v/>
      </c>
    </row>
    <row r="11930">
      <c r="A11930">
        <f>Input!A11930</f>
        <v/>
      </c>
      <c r="B11930">
        <f>IF(ISNUMBER(Input!B11930),IF(AND(Input!B11930&gt;=20,Input!B11930&lt;=700),Input!B11930,""),"")</f>
        <v/>
      </c>
      <c r="C11930">
        <f>IF(B11930="","",INT(A11930))</f>
        <v/>
      </c>
      <c r="D11930">
        <f>IF(B11930="","",HOUR(A11930))</f>
        <v/>
      </c>
      <c r="E11930">
        <f>IF(B11930="","",IF(INPUT!$I$1="","",IF(C11930&lt;(INT(INPUT!$I$1)-INPUT!$I$2),"Off Meds",IF(C11930&lt;=(INT(INPUT!$I$1)+INPUT!$I$2),"Washout","On Meds"))))</f>
        <v/>
      </c>
      <c r="F11930">
        <f>IF(B11930="","",1.509*(LN(B11930)^1.084-5.381))</f>
        <v/>
      </c>
      <c r="G11930">
        <f>IF(F11930="","",IF(F11930&lt;0,10*F11930^2,0))</f>
        <v/>
      </c>
      <c r="H11930">
        <f>IF(F11930="","",IF(F11930&gt;0,10*F11930^2,0))</f>
        <v/>
      </c>
    </row>
    <row r="11931">
      <c r="A11931">
        <f>Input!A11931</f>
        <v/>
      </c>
      <c r="B11931">
        <f>IF(ISNUMBER(Input!B11931),IF(AND(Input!B11931&gt;=20,Input!B11931&lt;=700),Input!B11931,""),"")</f>
        <v/>
      </c>
      <c r="C11931">
        <f>IF(B11931="","",INT(A11931))</f>
        <v/>
      </c>
      <c r="D11931">
        <f>IF(B11931="","",HOUR(A11931))</f>
        <v/>
      </c>
      <c r="E11931">
        <f>IF(B11931="","",IF(INPUT!$I$1="","",IF(C11931&lt;(INT(INPUT!$I$1)-INPUT!$I$2),"Off Meds",IF(C11931&lt;=(INT(INPUT!$I$1)+INPUT!$I$2),"Washout","On Meds"))))</f>
        <v/>
      </c>
      <c r="F11931">
        <f>IF(B11931="","",1.509*(LN(B11931)^1.084-5.381))</f>
        <v/>
      </c>
      <c r="G11931">
        <f>IF(F11931="","",IF(F11931&lt;0,10*F11931^2,0))</f>
        <v/>
      </c>
      <c r="H11931">
        <f>IF(F11931="","",IF(F11931&gt;0,10*F11931^2,0))</f>
        <v/>
      </c>
    </row>
    <row r="11932">
      <c r="A11932">
        <f>Input!A11932</f>
        <v/>
      </c>
      <c r="B11932">
        <f>IF(ISNUMBER(Input!B11932),IF(AND(Input!B11932&gt;=20,Input!B11932&lt;=700),Input!B11932,""),"")</f>
        <v/>
      </c>
      <c r="C11932">
        <f>IF(B11932="","",INT(A11932))</f>
        <v/>
      </c>
      <c r="D11932">
        <f>IF(B11932="","",HOUR(A11932))</f>
        <v/>
      </c>
      <c r="E11932">
        <f>IF(B11932="","",IF(INPUT!$I$1="","",IF(C11932&lt;(INT(INPUT!$I$1)-INPUT!$I$2),"Off Meds",IF(C11932&lt;=(INT(INPUT!$I$1)+INPUT!$I$2),"Washout","On Meds"))))</f>
        <v/>
      </c>
      <c r="F11932">
        <f>IF(B11932="","",1.509*(LN(B11932)^1.084-5.381))</f>
        <v/>
      </c>
      <c r="G11932">
        <f>IF(F11932="","",IF(F11932&lt;0,10*F11932^2,0))</f>
        <v/>
      </c>
      <c r="H11932">
        <f>IF(F11932="","",IF(F11932&gt;0,10*F11932^2,0))</f>
        <v/>
      </c>
    </row>
    <row r="11933">
      <c r="A11933">
        <f>Input!A11933</f>
        <v/>
      </c>
      <c r="B11933">
        <f>IF(ISNUMBER(Input!B11933),IF(AND(Input!B11933&gt;=20,Input!B11933&lt;=700),Input!B11933,""),"")</f>
        <v/>
      </c>
      <c r="C11933">
        <f>IF(B11933="","",INT(A11933))</f>
        <v/>
      </c>
      <c r="D11933">
        <f>IF(B11933="","",HOUR(A11933))</f>
        <v/>
      </c>
      <c r="E11933">
        <f>IF(B11933="","",IF(INPUT!$I$1="","",IF(C11933&lt;(INT(INPUT!$I$1)-INPUT!$I$2),"Off Meds",IF(C11933&lt;=(INT(INPUT!$I$1)+INPUT!$I$2),"Washout","On Meds"))))</f>
        <v/>
      </c>
      <c r="F11933">
        <f>IF(B11933="","",1.509*(LN(B11933)^1.084-5.381))</f>
        <v/>
      </c>
      <c r="G11933">
        <f>IF(F11933="","",IF(F11933&lt;0,10*F11933^2,0))</f>
        <v/>
      </c>
      <c r="H11933">
        <f>IF(F11933="","",IF(F11933&gt;0,10*F11933^2,0))</f>
        <v/>
      </c>
    </row>
    <row r="11934">
      <c r="A11934">
        <f>Input!A11934</f>
        <v/>
      </c>
      <c r="B11934">
        <f>IF(ISNUMBER(Input!B11934),IF(AND(Input!B11934&gt;=20,Input!B11934&lt;=700),Input!B11934,""),"")</f>
        <v/>
      </c>
      <c r="C11934">
        <f>IF(B11934="","",INT(A11934))</f>
        <v/>
      </c>
      <c r="D11934">
        <f>IF(B11934="","",HOUR(A11934))</f>
        <v/>
      </c>
      <c r="E11934">
        <f>IF(B11934="","",IF(INPUT!$I$1="","",IF(C11934&lt;(INT(INPUT!$I$1)-INPUT!$I$2),"Off Meds",IF(C11934&lt;=(INT(INPUT!$I$1)+INPUT!$I$2),"Washout","On Meds"))))</f>
        <v/>
      </c>
      <c r="F11934">
        <f>IF(B11934="","",1.509*(LN(B11934)^1.084-5.381))</f>
        <v/>
      </c>
      <c r="G11934">
        <f>IF(F11934="","",IF(F11934&lt;0,10*F11934^2,0))</f>
        <v/>
      </c>
      <c r="H11934">
        <f>IF(F11934="","",IF(F11934&gt;0,10*F11934^2,0))</f>
        <v/>
      </c>
    </row>
    <row r="11935">
      <c r="A11935">
        <f>Input!A11935</f>
        <v/>
      </c>
      <c r="B11935">
        <f>IF(ISNUMBER(Input!B11935),IF(AND(Input!B11935&gt;=20,Input!B11935&lt;=700),Input!B11935,""),"")</f>
        <v/>
      </c>
      <c r="C11935">
        <f>IF(B11935="","",INT(A11935))</f>
        <v/>
      </c>
      <c r="D11935">
        <f>IF(B11935="","",HOUR(A11935))</f>
        <v/>
      </c>
      <c r="E11935">
        <f>IF(B11935="","",IF(INPUT!$I$1="","",IF(C11935&lt;(INT(INPUT!$I$1)-INPUT!$I$2),"Off Meds",IF(C11935&lt;=(INT(INPUT!$I$1)+INPUT!$I$2),"Washout","On Meds"))))</f>
        <v/>
      </c>
      <c r="F11935">
        <f>IF(B11935="","",1.509*(LN(B11935)^1.084-5.381))</f>
        <v/>
      </c>
      <c r="G11935">
        <f>IF(F11935="","",IF(F11935&lt;0,10*F11935^2,0))</f>
        <v/>
      </c>
      <c r="H11935">
        <f>IF(F11935="","",IF(F11935&gt;0,10*F11935^2,0))</f>
        <v/>
      </c>
    </row>
    <row r="11936">
      <c r="A11936">
        <f>Input!A11936</f>
        <v/>
      </c>
      <c r="B11936">
        <f>IF(ISNUMBER(Input!B11936),IF(AND(Input!B11936&gt;=20,Input!B11936&lt;=700),Input!B11936,""),"")</f>
        <v/>
      </c>
      <c r="C11936">
        <f>IF(B11936="","",INT(A11936))</f>
        <v/>
      </c>
      <c r="D11936">
        <f>IF(B11936="","",HOUR(A11936))</f>
        <v/>
      </c>
      <c r="E11936">
        <f>IF(B11936="","",IF(INPUT!$I$1="","",IF(C11936&lt;(INT(INPUT!$I$1)-INPUT!$I$2),"Off Meds",IF(C11936&lt;=(INT(INPUT!$I$1)+INPUT!$I$2),"Washout","On Meds"))))</f>
        <v/>
      </c>
      <c r="F11936">
        <f>IF(B11936="","",1.509*(LN(B11936)^1.084-5.381))</f>
        <v/>
      </c>
      <c r="G11936">
        <f>IF(F11936="","",IF(F11936&lt;0,10*F11936^2,0))</f>
        <v/>
      </c>
      <c r="H11936">
        <f>IF(F11936="","",IF(F11936&gt;0,10*F11936^2,0))</f>
        <v/>
      </c>
    </row>
    <row r="11937">
      <c r="A11937">
        <f>Input!A11937</f>
        <v/>
      </c>
      <c r="B11937">
        <f>IF(ISNUMBER(Input!B11937),IF(AND(Input!B11937&gt;=20,Input!B11937&lt;=700),Input!B11937,""),"")</f>
        <v/>
      </c>
      <c r="C11937">
        <f>IF(B11937="","",INT(A11937))</f>
        <v/>
      </c>
      <c r="D11937">
        <f>IF(B11937="","",HOUR(A11937))</f>
        <v/>
      </c>
      <c r="E11937">
        <f>IF(B11937="","",IF(INPUT!$I$1="","",IF(C11937&lt;(INT(INPUT!$I$1)-INPUT!$I$2),"Off Meds",IF(C11937&lt;=(INT(INPUT!$I$1)+INPUT!$I$2),"Washout","On Meds"))))</f>
        <v/>
      </c>
      <c r="F11937">
        <f>IF(B11937="","",1.509*(LN(B11937)^1.084-5.381))</f>
        <v/>
      </c>
      <c r="G11937">
        <f>IF(F11937="","",IF(F11937&lt;0,10*F11937^2,0))</f>
        <v/>
      </c>
      <c r="H11937">
        <f>IF(F11937="","",IF(F11937&gt;0,10*F11937^2,0))</f>
        <v/>
      </c>
    </row>
    <row r="11938">
      <c r="A11938">
        <f>Input!A11938</f>
        <v/>
      </c>
      <c r="B11938">
        <f>IF(ISNUMBER(Input!B11938),IF(AND(Input!B11938&gt;=20,Input!B11938&lt;=700),Input!B11938,""),"")</f>
        <v/>
      </c>
      <c r="C11938">
        <f>IF(B11938="","",INT(A11938))</f>
        <v/>
      </c>
      <c r="D11938">
        <f>IF(B11938="","",HOUR(A11938))</f>
        <v/>
      </c>
      <c r="E11938">
        <f>IF(B11938="","",IF(INPUT!$I$1="","",IF(C11938&lt;(INT(INPUT!$I$1)-INPUT!$I$2),"Off Meds",IF(C11938&lt;=(INT(INPUT!$I$1)+INPUT!$I$2),"Washout","On Meds"))))</f>
        <v/>
      </c>
      <c r="F11938">
        <f>IF(B11938="","",1.509*(LN(B11938)^1.084-5.381))</f>
        <v/>
      </c>
      <c r="G11938">
        <f>IF(F11938="","",IF(F11938&lt;0,10*F11938^2,0))</f>
        <v/>
      </c>
      <c r="H11938">
        <f>IF(F11938="","",IF(F11938&gt;0,10*F11938^2,0))</f>
        <v/>
      </c>
    </row>
    <row r="11939">
      <c r="A11939">
        <f>Input!A11939</f>
        <v/>
      </c>
      <c r="B11939">
        <f>IF(ISNUMBER(Input!B11939),IF(AND(Input!B11939&gt;=20,Input!B11939&lt;=700),Input!B11939,""),"")</f>
        <v/>
      </c>
      <c r="C11939">
        <f>IF(B11939="","",INT(A11939))</f>
        <v/>
      </c>
      <c r="D11939">
        <f>IF(B11939="","",HOUR(A11939))</f>
        <v/>
      </c>
      <c r="E11939">
        <f>IF(B11939="","",IF(INPUT!$I$1="","",IF(C11939&lt;(INT(INPUT!$I$1)-INPUT!$I$2),"Off Meds",IF(C11939&lt;=(INT(INPUT!$I$1)+INPUT!$I$2),"Washout","On Meds"))))</f>
        <v/>
      </c>
      <c r="F11939">
        <f>IF(B11939="","",1.509*(LN(B11939)^1.084-5.381))</f>
        <v/>
      </c>
      <c r="G11939">
        <f>IF(F11939="","",IF(F11939&lt;0,10*F11939^2,0))</f>
        <v/>
      </c>
      <c r="H11939">
        <f>IF(F11939="","",IF(F11939&gt;0,10*F11939^2,0))</f>
        <v/>
      </c>
    </row>
    <row r="11940">
      <c r="A11940">
        <f>Input!A11940</f>
        <v/>
      </c>
      <c r="B11940">
        <f>IF(ISNUMBER(Input!B11940),IF(AND(Input!B11940&gt;=20,Input!B11940&lt;=700),Input!B11940,""),"")</f>
        <v/>
      </c>
      <c r="C11940">
        <f>IF(B11940="","",INT(A11940))</f>
        <v/>
      </c>
      <c r="D11940">
        <f>IF(B11940="","",HOUR(A11940))</f>
        <v/>
      </c>
      <c r="E11940">
        <f>IF(B11940="","",IF(INPUT!$I$1="","",IF(C11940&lt;(INT(INPUT!$I$1)-INPUT!$I$2),"Off Meds",IF(C11940&lt;=(INT(INPUT!$I$1)+INPUT!$I$2),"Washout","On Meds"))))</f>
        <v/>
      </c>
      <c r="F11940">
        <f>IF(B11940="","",1.509*(LN(B11940)^1.084-5.381))</f>
        <v/>
      </c>
      <c r="G11940">
        <f>IF(F11940="","",IF(F11940&lt;0,10*F11940^2,0))</f>
        <v/>
      </c>
      <c r="H11940">
        <f>IF(F11940="","",IF(F11940&gt;0,10*F11940^2,0))</f>
        <v/>
      </c>
    </row>
    <row r="11941">
      <c r="A11941">
        <f>Input!A11941</f>
        <v/>
      </c>
      <c r="B11941">
        <f>IF(ISNUMBER(Input!B11941),IF(AND(Input!B11941&gt;=20,Input!B11941&lt;=700),Input!B11941,""),"")</f>
        <v/>
      </c>
      <c r="C11941">
        <f>IF(B11941="","",INT(A11941))</f>
        <v/>
      </c>
      <c r="D11941">
        <f>IF(B11941="","",HOUR(A11941))</f>
        <v/>
      </c>
      <c r="E11941">
        <f>IF(B11941="","",IF(INPUT!$I$1="","",IF(C11941&lt;(INT(INPUT!$I$1)-INPUT!$I$2),"Off Meds",IF(C11941&lt;=(INT(INPUT!$I$1)+INPUT!$I$2),"Washout","On Meds"))))</f>
        <v/>
      </c>
      <c r="F11941">
        <f>IF(B11941="","",1.509*(LN(B11941)^1.084-5.381))</f>
        <v/>
      </c>
      <c r="G11941">
        <f>IF(F11941="","",IF(F11941&lt;0,10*F11941^2,0))</f>
        <v/>
      </c>
      <c r="H11941">
        <f>IF(F11941="","",IF(F11941&gt;0,10*F11941^2,0))</f>
        <v/>
      </c>
    </row>
    <row r="11942">
      <c r="A11942">
        <f>Input!A11942</f>
        <v/>
      </c>
      <c r="B11942">
        <f>IF(ISNUMBER(Input!B11942),IF(AND(Input!B11942&gt;=20,Input!B11942&lt;=700),Input!B11942,""),"")</f>
        <v/>
      </c>
      <c r="C11942">
        <f>IF(B11942="","",INT(A11942))</f>
        <v/>
      </c>
      <c r="D11942">
        <f>IF(B11942="","",HOUR(A11942))</f>
        <v/>
      </c>
      <c r="E11942">
        <f>IF(B11942="","",IF(INPUT!$I$1="","",IF(C11942&lt;(INT(INPUT!$I$1)-INPUT!$I$2),"Off Meds",IF(C11942&lt;=(INT(INPUT!$I$1)+INPUT!$I$2),"Washout","On Meds"))))</f>
        <v/>
      </c>
      <c r="F11942">
        <f>IF(B11942="","",1.509*(LN(B11942)^1.084-5.381))</f>
        <v/>
      </c>
      <c r="G11942">
        <f>IF(F11942="","",IF(F11942&lt;0,10*F11942^2,0))</f>
        <v/>
      </c>
      <c r="H11942">
        <f>IF(F11942="","",IF(F11942&gt;0,10*F11942^2,0))</f>
        <v/>
      </c>
    </row>
    <row r="11943">
      <c r="A11943">
        <f>Input!A11943</f>
        <v/>
      </c>
      <c r="B11943">
        <f>IF(ISNUMBER(Input!B11943),IF(AND(Input!B11943&gt;=20,Input!B11943&lt;=700),Input!B11943,""),"")</f>
        <v/>
      </c>
      <c r="C11943">
        <f>IF(B11943="","",INT(A11943))</f>
        <v/>
      </c>
      <c r="D11943">
        <f>IF(B11943="","",HOUR(A11943))</f>
        <v/>
      </c>
      <c r="E11943">
        <f>IF(B11943="","",IF(INPUT!$I$1="","",IF(C11943&lt;(INT(INPUT!$I$1)-INPUT!$I$2),"Off Meds",IF(C11943&lt;=(INT(INPUT!$I$1)+INPUT!$I$2),"Washout","On Meds"))))</f>
        <v/>
      </c>
      <c r="F11943">
        <f>IF(B11943="","",1.509*(LN(B11943)^1.084-5.381))</f>
        <v/>
      </c>
      <c r="G11943">
        <f>IF(F11943="","",IF(F11943&lt;0,10*F11943^2,0))</f>
        <v/>
      </c>
      <c r="H11943">
        <f>IF(F11943="","",IF(F11943&gt;0,10*F11943^2,0))</f>
        <v/>
      </c>
    </row>
    <row r="11944">
      <c r="A11944">
        <f>Input!A11944</f>
        <v/>
      </c>
      <c r="B11944">
        <f>IF(ISNUMBER(Input!B11944),IF(AND(Input!B11944&gt;=20,Input!B11944&lt;=700),Input!B11944,""),"")</f>
        <v/>
      </c>
      <c r="C11944">
        <f>IF(B11944="","",INT(A11944))</f>
        <v/>
      </c>
      <c r="D11944">
        <f>IF(B11944="","",HOUR(A11944))</f>
        <v/>
      </c>
      <c r="E11944">
        <f>IF(B11944="","",IF(INPUT!$I$1="","",IF(C11944&lt;(INT(INPUT!$I$1)-INPUT!$I$2),"Off Meds",IF(C11944&lt;=(INT(INPUT!$I$1)+INPUT!$I$2),"Washout","On Meds"))))</f>
        <v/>
      </c>
      <c r="F11944">
        <f>IF(B11944="","",1.509*(LN(B11944)^1.084-5.381))</f>
        <v/>
      </c>
      <c r="G11944">
        <f>IF(F11944="","",IF(F11944&lt;0,10*F11944^2,0))</f>
        <v/>
      </c>
      <c r="H11944">
        <f>IF(F11944="","",IF(F11944&gt;0,10*F11944^2,0))</f>
        <v/>
      </c>
    </row>
    <row r="11945">
      <c r="A11945">
        <f>Input!A11945</f>
        <v/>
      </c>
      <c r="B11945">
        <f>IF(ISNUMBER(Input!B11945),IF(AND(Input!B11945&gt;=20,Input!B11945&lt;=700),Input!B11945,""),"")</f>
        <v/>
      </c>
      <c r="C11945">
        <f>IF(B11945="","",INT(A11945))</f>
        <v/>
      </c>
      <c r="D11945">
        <f>IF(B11945="","",HOUR(A11945))</f>
        <v/>
      </c>
      <c r="E11945">
        <f>IF(B11945="","",IF(INPUT!$I$1="","",IF(C11945&lt;(INT(INPUT!$I$1)-INPUT!$I$2),"Off Meds",IF(C11945&lt;=(INT(INPUT!$I$1)+INPUT!$I$2),"Washout","On Meds"))))</f>
        <v/>
      </c>
      <c r="F11945">
        <f>IF(B11945="","",1.509*(LN(B11945)^1.084-5.381))</f>
        <v/>
      </c>
      <c r="G11945">
        <f>IF(F11945="","",IF(F11945&lt;0,10*F11945^2,0))</f>
        <v/>
      </c>
      <c r="H11945">
        <f>IF(F11945="","",IF(F11945&gt;0,10*F11945^2,0))</f>
        <v/>
      </c>
    </row>
    <row r="11946">
      <c r="A11946">
        <f>Input!A11946</f>
        <v/>
      </c>
      <c r="B11946">
        <f>IF(ISNUMBER(Input!B11946),IF(AND(Input!B11946&gt;=20,Input!B11946&lt;=700),Input!B11946,""),"")</f>
        <v/>
      </c>
      <c r="C11946">
        <f>IF(B11946="","",INT(A11946))</f>
        <v/>
      </c>
      <c r="D11946">
        <f>IF(B11946="","",HOUR(A11946))</f>
        <v/>
      </c>
      <c r="E11946">
        <f>IF(B11946="","",IF(INPUT!$I$1="","",IF(C11946&lt;(INT(INPUT!$I$1)-INPUT!$I$2),"Off Meds",IF(C11946&lt;=(INT(INPUT!$I$1)+INPUT!$I$2),"Washout","On Meds"))))</f>
        <v/>
      </c>
      <c r="F11946">
        <f>IF(B11946="","",1.509*(LN(B11946)^1.084-5.381))</f>
        <v/>
      </c>
      <c r="G11946">
        <f>IF(F11946="","",IF(F11946&lt;0,10*F11946^2,0))</f>
        <v/>
      </c>
      <c r="H11946">
        <f>IF(F11946="","",IF(F11946&gt;0,10*F11946^2,0))</f>
        <v/>
      </c>
    </row>
    <row r="11947">
      <c r="A11947">
        <f>Input!A11947</f>
        <v/>
      </c>
      <c r="B11947">
        <f>IF(ISNUMBER(Input!B11947),IF(AND(Input!B11947&gt;=20,Input!B11947&lt;=700),Input!B11947,""),"")</f>
        <v/>
      </c>
      <c r="C11947">
        <f>IF(B11947="","",INT(A11947))</f>
        <v/>
      </c>
      <c r="D11947">
        <f>IF(B11947="","",HOUR(A11947))</f>
        <v/>
      </c>
      <c r="E11947">
        <f>IF(B11947="","",IF(INPUT!$I$1="","",IF(C11947&lt;(INT(INPUT!$I$1)-INPUT!$I$2),"Off Meds",IF(C11947&lt;=(INT(INPUT!$I$1)+INPUT!$I$2),"Washout","On Meds"))))</f>
        <v/>
      </c>
      <c r="F11947">
        <f>IF(B11947="","",1.509*(LN(B11947)^1.084-5.381))</f>
        <v/>
      </c>
      <c r="G11947">
        <f>IF(F11947="","",IF(F11947&lt;0,10*F11947^2,0))</f>
        <v/>
      </c>
      <c r="H11947">
        <f>IF(F11947="","",IF(F11947&gt;0,10*F11947^2,0))</f>
        <v/>
      </c>
    </row>
    <row r="11948">
      <c r="A11948">
        <f>Input!A11948</f>
        <v/>
      </c>
      <c r="B11948">
        <f>IF(ISNUMBER(Input!B11948),IF(AND(Input!B11948&gt;=20,Input!B11948&lt;=700),Input!B11948,""),"")</f>
        <v/>
      </c>
      <c r="C11948">
        <f>IF(B11948="","",INT(A11948))</f>
        <v/>
      </c>
      <c r="D11948">
        <f>IF(B11948="","",HOUR(A11948))</f>
        <v/>
      </c>
      <c r="E11948">
        <f>IF(B11948="","",IF(INPUT!$I$1="","",IF(C11948&lt;(INT(INPUT!$I$1)-INPUT!$I$2),"Off Meds",IF(C11948&lt;=(INT(INPUT!$I$1)+INPUT!$I$2),"Washout","On Meds"))))</f>
        <v/>
      </c>
      <c r="F11948">
        <f>IF(B11948="","",1.509*(LN(B11948)^1.084-5.381))</f>
        <v/>
      </c>
      <c r="G11948">
        <f>IF(F11948="","",IF(F11948&lt;0,10*F11948^2,0))</f>
        <v/>
      </c>
      <c r="H11948">
        <f>IF(F11948="","",IF(F11948&gt;0,10*F11948^2,0))</f>
        <v/>
      </c>
    </row>
    <row r="11949">
      <c r="A11949">
        <f>Input!A11949</f>
        <v/>
      </c>
      <c r="B11949">
        <f>IF(ISNUMBER(Input!B11949),IF(AND(Input!B11949&gt;=20,Input!B11949&lt;=700),Input!B11949,""),"")</f>
        <v/>
      </c>
      <c r="C11949">
        <f>IF(B11949="","",INT(A11949))</f>
        <v/>
      </c>
      <c r="D11949">
        <f>IF(B11949="","",HOUR(A11949))</f>
        <v/>
      </c>
      <c r="E11949">
        <f>IF(B11949="","",IF(INPUT!$I$1="","",IF(C11949&lt;(INT(INPUT!$I$1)-INPUT!$I$2),"Off Meds",IF(C11949&lt;=(INT(INPUT!$I$1)+INPUT!$I$2),"Washout","On Meds"))))</f>
        <v/>
      </c>
      <c r="F11949">
        <f>IF(B11949="","",1.509*(LN(B11949)^1.084-5.381))</f>
        <v/>
      </c>
      <c r="G11949">
        <f>IF(F11949="","",IF(F11949&lt;0,10*F11949^2,0))</f>
        <v/>
      </c>
      <c r="H11949">
        <f>IF(F11949="","",IF(F11949&gt;0,10*F11949^2,0))</f>
        <v/>
      </c>
    </row>
    <row r="11950">
      <c r="A11950">
        <f>Input!A11950</f>
        <v/>
      </c>
      <c r="B11950">
        <f>IF(ISNUMBER(Input!B11950),IF(AND(Input!B11950&gt;=20,Input!B11950&lt;=700),Input!B11950,""),"")</f>
        <v/>
      </c>
      <c r="C11950">
        <f>IF(B11950="","",INT(A11950))</f>
        <v/>
      </c>
      <c r="D11950">
        <f>IF(B11950="","",HOUR(A11950))</f>
        <v/>
      </c>
      <c r="E11950">
        <f>IF(B11950="","",IF(INPUT!$I$1="","",IF(C11950&lt;(INT(INPUT!$I$1)-INPUT!$I$2),"Off Meds",IF(C11950&lt;=(INT(INPUT!$I$1)+INPUT!$I$2),"Washout","On Meds"))))</f>
        <v/>
      </c>
      <c r="F11950">
        <f>IF(B11950="","",1.509*(LN(B11950)^1.084-5.381))</f>
        <v/>
      </c>
      <c r="G11950">
        <f>IF(F11950="","",IF(F11950&lt;0,10*F11950^2,0))</f>
        <v/>
      </c>
      <c r="H11950">
        <f>IF(F11950="","",IF(F11950&gt;0,10*F11950^2,0))</f>
        <v/>
      </c>
    </row>
    <row r="11951">
      <c r="A11951">
        <f>Input!A11951</f>
        <v/>
      </c>
      <c r="B11951">
        <f>IF(ISNUMBER(Input!B11951),IF(AND(Input!B11951&gt;=20,Input!B11951&lt;=700),Input!B11951,""),"")</f>
        <v/>
      </c>
      <c r="C11951">
        <f>IF(B11951="","",INT(A11951))</f>
        <v/>
      </c>
      <c r="D11951">
        <f>IF(B11951="","",HOUR(A11951))</f>
        <v/>
      </c>
      <c r="E11951">
        <f>IF(B11951="","",IF(INPUT!$I$1="","",IF(C11951&lt;(INT(INPUT!$I$1)-INPUT!$I$2),"Off Meds",IF(C11951&lt;=(INT(INPUT!$I$1)+INPUT!$I$2),"Washout","On Meds"))))</f>
        <v/>
      </c>
      <c r="F11951">
        <f>IF(B11951="","",1.509*(LN(B11951)^1.084-5.381))</f>
        <v/>
      </c>
      <c r="G11951">
        <f>IF(F11951="","",IF(F11951&lt;0,10*F11951^2,0))</f>
        <v/>
      </c>
      <c r="H11951">
        <f>IF(F11951="","",IF(F11951&gt;0,10*F11951^2,0))</f>
        <v/>
      </c>
    </row>
    <row r="11952">
      <c r="A11952">
        <f>Input!A11952</f>
        <v/>
      </c>
      <c r="B11952">
        <f>IF(ISNUMBER(Input!B11952),IF(AND(Input!B11952&gt;=20,Input!B11952&lt;=700),Input!B11952,""),"")</f>
        <v/>
      </c>
      <c r="C11952">
        <f>IF(B11952="","",INT(A11952))</f>
        <v/>
      </c>
      <c r="D11952">
        <f>IF(B11952="","",HOUR(A11952))</f>
        <v/>
      </c>
      <c r="E11952">
        <f>IF(B11952="","",IF(INPUT!$I$1="","",IF(C11952&lt;(INT(INPUT!$I$1)-INPUT!$I$2),"Off Meds",IF(C11952&lt;=(INT(INPUT!$I$1)+INPUT!$I$2),"Washout","On Meds"))))</f>
        <v/>
      </c>
      <c r="F11952">
        <f>IF(B11952="","",1.509*(LN(B11952)^1.084-5.381))</f>
        <v/>
      </c>
      <c r="G11952">
        <f>IF(F11952="","",IF(F11952&lt;0,10*F11952^2,0))</f>
        <v/>
      </c>
      <c r="H11952">
        <f>IF(F11952="","",IF(F11952&gt;0,10*F11952^2,0))</f>
        <v/>
      </c>
    </row>
    <row r="11953">
      <c r="A11953">
        <f>Input!A11953</f>
        <v/>
      </c>
      <c r="B11953">
        <f>IF(ISNUMBER(Input!B11953),IF(AND(Input!B11953&gt;=20,Input!B11953&lt;=700),Input!B11953,""),"")</f>
        <v/>
      </c>
      <c r="C11953">
        <f>IF(B11953="","",INT(A11953))</f>
        <v/>
      </c>
      <c r="D11953">
        <f>IF(B11953="","",HOUR(A11953))</f>
        <v/>
      </c>
      <c r="E11953">
        <f>IF(B11953="","",IF(INPUT!$I$1="","",IF(C11953&lt;(INT(INPUT!$I$1)-INPUT!$I$2),"Off Meds",IF(C11953&lt;=(INT(INPUT!$I$1)+INPUT!$I$2),"Washout","On Meds"))))</f>
        <v/>
      </c>
      <c r="F11953">
        <f>IF(B11953="","",1.509*(LN(B11953)^1.084-5.381))</f>
        <v/>
      </c>
      <c r="G11953">
        <f>IF(F11953="","",IF(F11953&lt;0,10*F11953^2,0))</f>
        <v/>
      </c>
      <c r="H11953">
        <f>IF(F11953="","",IF(F11953&gt;0,10*F11953^2,0))</f>
        <v/>
      </c>
    </row>
    <row r="11954">
      <c r="A11954">
        <f>Input!A11954</f>
        <v/>
      </c>
      <c r="B11954">
        <f>IF(ISNUMBER(Input!B11954),IF(AND(Input!B11954&gt;=20,Input!B11954&lt;=700),Input!B11954,""),"")</f>
        <v/>
      </c>
      <c r="C11954">
        <f>IF(B11954="","",INT(A11954))</f>
        <v/>
      </c>
      <c r="D11954">
        <f>IF(B11954="","",HOUR(A11954))</f>
        <v/>
      </c>
      <c r="E11954">
        <f>IF(B11954="","",IF(INPUT!$I$1="","",IF(C11954&lt;(INT(INPUT!$I$1)-INPUT!$I$2),"Off Meds",IF(C11954&lt;=(INT(INPUT!$I$1)+INPUT!$I$2),"Washout","On Meds"))))</f>
        <v/>
      </c>
      <c r="F11954">
        <f>IF(B11954="","",1.509*(LN(B11954)^1.084-5.381))</f>
        <v/>
      </c>
      <c r="G11954">
        <f>IF(F11954="","",IF(F11954&lt;0,10*F11954^2,0))</f>
        <v/>
      </c>
      <c r="H11954">
        <f>IF(F11954="","",IF(F11954&gt;0,10*F11954^2,0))</f>
        <v/>
      </c>
    </row>
    <row r="11955">
      <c r="A11955">
        <f>Input!A11955</f>
        <v/>
      </c>
      <c r="B11955">
        <f>IF(ISNUMBER(Input!B11955),IF(AND(Input!B11955&gt;=20,Input!B11955&lt;=700),Input!B11955,""),"")</f>
        <v/>
      </c>
      <c r="C11955">
        <f>IF(B11955="","",INT(A11955))</f>
        <v/>
      </c>
      <c r="D11955">
        <f>IF(B11955="","",HOUR(A11955))</f>
        <v/>
      </c>
      <c r="E11955">
        <f>IF(B11955="","",IF(INPUT!$I$1="","",IF(C11955&lt;(INT(INPUT!$I$1)-INPUT!$I$2),"Off Meds",IF(C11955&lt;=(INT(INPUT!$I$1)+INPUT!$I$2),"Washout","On Meds"))))</f>
        <v/>
      </c>
      <c r="F11955">
        <f>IF(B11955="","",1.509*(LN(B11955)^1.084-5.381))</f>
        <v/>
      </c>
      <c r="G11955">
        <f>IF(F11955="","",IF(F11955&lt;0,10*F11955^2,0))</f>
        <v/>
      </c>
      <c r="H11955">
        <f>IF(F11955="","",IF(F11955&gt;0,10*F11955^2,0))</f>
        <v/>
      </c>
    </row>
    <row r="11956">
      <c r="A11956">
        <f>Input!A11956</f>
        <v/>
      </c>
      <c r="B11956">
        <f>IF(ISNUMBER(Input!B11956),IF(AND(Input!B11956&gt;=20,Input!B11956&lt;=700),Input!B11956,""),"")</f>
        <v/>
      </c>
      <c r="C11956">
        <f>IF(B11956="","",INT(A11956))</f>
        <v/>
      </c>
      <c r="D11956">
        <f>IF(B11956="","",HOUR(A11956))</f>
        <v/>
      </c>
      <c r="E11956">
        <f>IF(B11956="","",IF(INPUT!$I$1="","",IF(C11956&lt;(INT(INPUT!$I$1)-INPUT!$I$2),"Off Meds",IF(C11956&lt;=(INT(INPUT!$I$1)+INPUT!$I$2),"Washout","On Meds"))))</f>
        <v/>
      </c>
      <c r="F11956">
        <f>IF(B11956="","",1.509*(LN(B11956)^1.084-5.381))</f>
        <v/>
      </c>
      <c r="G11956">
        <f>IF(F11956="","",IF(F11956&lt;0,10*F11956^2,0))</f>
        <v/>
      </c>
      <c r="H11956">
        <f>IF(F11956="","",IF(F11956&gt;0,10*F11956^2,0))</f>
        <v/>
      </c>
    </row>
    <row r="11957">
      <c r="A11957">
        <f>Input!A11957</f>
        <v/>
      </c>
      <c r="B11957">
        <f>IF(ISNUMBER(Input!B11957),IF(AND(Input!B11957&gt;=20,Input!B11957&lt;=700),Input!B11957,""),"")</f>
        <v/>
      </c>
      <c r="C11957">
        <f>IF(B11957="","",INT(A11957))</f>
        <v/>
      </c>
      <c r="D11957">
        <f>IF(B11957="","",HOUR(A11957))</f>
        <v/>
      </c>
      <c r="E11957">
        <f>IF(B11957="","",IF(INPUT!$I$1="","",IF(C11957&lt;(INT(INPUT!$I$1)-INPUT!$I$2),"Off Meds",IF(C11957&lt;=(INT(INPUT!$I$1)+INPUT!$I$2),"Washout","On Meds"))))</f>
        <v/>
      </c>
      <c r="F11957">
        <f>IF(B11957="","",1.509*(LN(B11957)^1.084-5.381))</f>
        <v/>
      </c>
      <c r="G11957">
        <f>IF(F11957="","",IF(F11957&lt;0,10*F11957^2,0))</f>
        <v/>
      </c>
      <c r="H11957">
        <f>IF(F11957="","",IF(F11957&gt;0,10*F11957^2,0))</f>
        <v/>
      </c>
    </row>
    <row r="11958">
      <c r="A11958">
        <f>Input!A11958</f>
        <v/>
      </c>
      <c r="B11958">
        <f>IF(ISNUMBER(Input!B11958),IF(AND(Input!B11958&gt;=20,Input!B11958&lt;=700),Input!B11958,""),"")</f>
        <v/>
      </c>
      <c r="C11958">
        <f>IF(B11958="","",INT(A11958))</f>
        <v/>
      </c>
      <c r="D11958">
        <f>IF(B11958="","",HOUR(A11958))</f>
        <v/>
      </c>
      <c r="E11958">
        <f>IF(B11958="","",IF(INPUT!$I$1="","",IF(C11958&lt;(INT(INPUT!$I$1)-INPUT!$I$2),"Off Meds",IF(C11958&lt;=(INT(INPUT!$I$1)+INPUT!$I$2),"Washout","On Meds"))))</f>
        <v/>
      </c>
      <c r="F11958">
        <f>IF(B11958="","",1.509*(LN(B11958)^1.084-5.381))</f>
        <v/>
      </c>
      <c r="G11958">
        <f>IF(F11958="","",IF(F11958&lt;0,10*F11958^2,0))</f>
        <v/>
      </c>
      <c r="H11958">
        <f>IF(F11958="","",IF(F11958&gt;0,10*F11958^2,0))</f>
        <v/>
      </c>
    </row>
    <row r="11959">
      <c r="A11959">
        <f>Input!A11959</f>
        <v/>
      </c>
      <c r="B11959">
        <f>IF(ISNUMBER(Input!B11959),IF(AND(Input!B11959&gt;=20,Input!B11959&lt;=700),Input!B11959,""),"")</f>
        <v/>
      </c>
      <c r="C11959">
        <f>IF(B11959="","",INT(A11959))</f>
        <v/>
      </c>
      <c r="D11959">
        <f>IF(B11959="","",HOUR(A11959))</f>
        <v/>
      </c>
      <c r="E11959">
        <f>IF(B11959="","",IF(INPUT!$I$1="","",IF(C11959&lt;(INT(INPUT!$I$1)-INPUT!$I$2),"Off Meds",IF(C11959&lt;=(INT(INPUT!$I$1)+INPUT!$I$2),"Washout","On Meds"))))</f>
        <v/>
      </c>
      <c r="F11959">
        <f>IF(B11959="","",1.509*(LN(B11959)^1.084-5.381))</f>
        <v/>
      </c>
      <c r="G11959">
        <f>IF(F11959="","",IF(F11959&lt;0,10*F11959^2,0))</f>
        <v/>
      </c>
      <c r="H11959">
        <f>IF(F11959="","",IF(F11959&gt;0,10*F11959^2,0))</f>
        <v/>
      </c>
    </row>
    <row r="11960">
      <c r="A11960">
        <f>Input!A11960</f>
        <v/>
      </c>
      <c r="B11960">
        <f>IF(ISNUMBER(Input!B11960),IF(AND(Input!B11960&gt;=20,Input!B11960&lt;=700),Input!B11960,""),"")</f>
        <v/>
      </c>
      <c r="C11960">
        <f>IF(B11960="","",INT(A11960))</f>
        <v/>
      </c>
      <c r="D11960">
        <f>IF(B11960="","",HOUR(A11960))</f>
        <v/>
      </c>
      <c r="E11960">
        <f>IF(B11960="","",IF(INPUT!$I$1="","",IF(C11960&lt;(INT(INPUT!$I$1)-INPUT!$I$2),"Off Meds",IF(C11960&lt;=(INT(INPUT!$I$1)+INPUT!$I$2),"Washout","On Meds"))))</f>
        <v/>
      </c>
      <c r="F11960">
        <f>IF(B11960="","",1.509*(LN(B11960)^1.084-5.381))</f>
        <v/>
      </c>
      <c r="G11960">
        <f>IF(F11960="","",IF(F11960&lt;0,10*F11960^2,0))</f>
        <v/>
      </c>
      <c r="H11960">
        <f>IF(F11960="","",IF(F11960&gt;0,10*F11960^2,0))</f>
        <v/>
      </c>
    </row>
    <row r="11961">
      <c r="A11961">
        <f>Input!A11961</f>
        <v/>
      </c>
      <c r="B11961">
        <f>IF(ISNUMBER(Input!B11961),IF(AND(Input!B11961&gt;=20,Input!B11961&lt;=700),Input!B11961,""),"")</f>
        <v/>
      </c>
      <c r="C11961">
        <f>IF(B11961="","",INT(A11961))</f>
        <v/>
      </c>
      <c r="D11961">
        <f>IF(B11961="","",HOUR(A11961))</f>
        <v/>
      </c>
      <c r="E11961">
        <f>IF(B11961="","",IF(INPUT!$I$1="","",IF(C11961&lt;(INT(INPUT!$I$1)-INPUT!$I$2),"Off Meds",IF(C11961&lt;=(INT(INPUT!$I$1)+INPUT!$I$2),"Washout","On Meds"))))</f>
        <v/>
      </c>
      <c r="F11961">
        <f>IF(B11961="","",1.509*(LN(B11961)^1.084-5.381))</f>
        <v/>
      </c>
      <c r="G11961">
        <f>IF(F11961="","",IF(F11961&lt;0,10*F11961^2,0))</f>
        <v/>
      </c>
      <c r="H11961">
        <f>IF(F11961="","",IF(F11961&gt;0,10*F11961^2,0))</f>
        <v/>
      </c>
    </row>
    <row r="11962">
      <c r="A11962">
        <f>Input!A11962</f>
        <v/>
      </c>
      <c r="B11962">
        <f>IF(ISNUMBER(Input!B11962),IF(AND(Input!B11962&gt;=20,Input!B11962&lt;=700),Input!B11962,""),"")</f>
        <v/>
      </c>
      <c r="C11962">
        <f>IF(B11962="","",INT(A11962))</f>
        <v/>
      </c>
      <c r="D11962">
        <f>IF(B11962="","",HOUR(A11962))</f>
        <v/>
      </c>
      <c r="E11962">
        <f>IF(B11962="","",IF(INPUT!$I$1="","",IF(C11962&lt;(INT(INPUT!$I$1)-INPUT!$I$2),"Off Meds",IF(C11962&lt;=(INT(INPUT!$I$1)+INPUT!$I$2),"Washout","On Meds"))))</f>
        <v/>
      </c>
      <c r="F11962">
        <f>IF(B11962="","",1.509*(LN(B11962)^1.084-5.381))</f>
        <v/>
      </c>
      <c r="G11962">
        <f>IF(F11962="","",IF(F11962&lt;0,10*F11962^2,0))</f>
        <v/>
      </c>
      <c r="H11962">
        <f>IF(F11962="","",IF(F11962&gt;0,10*F11962^2,0))</f>
        <v/>
      </c>
    </row>
    <row r="11963">
      <c r="A11963">
        <f>Input!A11963</f>
        <v/>
      </c>
      <c r="B11963">
        <f>IF(ISNUMBER(Input!B11963),IF(AND(Input!B11963&gt;=20,Input!B11963&lt;=700),Input!B11963,""),"")</f>
        <v/>
      </c>
      <c r="C11963">
        <f>IF(B11963="","",INT(A11963))</f>
        <v/>
      </c>
      <c r="D11963">
        <f>IF(B11963="","",HOUR(A11963))</f>
        <v/>
      </c>
      <c r="E11963">
        <f>IF(B11963="","",IF(INPUT!$I$1="","",IF(C11963&lt;(INT(INPUT!$I$1)-INPUT!$I$2),"Off Meds",IF(C11963&lt;=(INT(INPUT!$I$1)+INPUT!$I$2),"Washout","On Meds"))))</f>
        <v/>
      </c>
      <c r="F11963">
        <f>IF(B11963="","",1.509*(LN(B11963)^1.084-5.381))</f>
        <v/>
      </c>
      <c r="G11963">
        <f>IF(F11963="","",IF(F11963&lt;0,10*F11963^2,0))</f>
        <v/>
      </c>
      <c r="H11963">
        <f>IF(F11963="","",IF(F11963&gt;0,10*F11963^2,0))</f>
        <v/>
      </c>
    </row>
    <row r="11964">
      <c r="A11964">
        <f>Input!A11964</f>
        <v/>
      </c>
      <c r="B11964">
        <f>IF(ISNUMBER(Input!B11964),IF(AND(Input!B11964&gt;=20,Input!B11964&lt;=700),Input!B11964,""),"")</f>
        <v/>
      </c>
      <c r="C11964">
        <f>IF(B11964="","",INT(A11964))</f>
        <v/>
      </c>
      <c r="D11964">
        <f>IF(B11964="","",HOUR(A11964))</f>
        <v/>
      </c>
      <c r="E11964">
        <f>IF(B11964="","",IF(INPUT!$I$1="","",IF(C11964&lt;(INT(INPUT!$I$1)-INPUT!$I$2),"Off Meds",IF(C11964&lt;=(INT(INPUT!$I$1)+INPUT!$I$2),"Washout","On Meds"))))</f>
        <v/>
      </c>
      <c r="F11964">
        <f>IF(B11964="","",1.509*(LN(B11964)^1.084-5.381))</f>
        <v/>
      </c>
      <c r="G11964">
        <f>IF(F11964="","",IF(F11964&lt;0,10*F11964^2,0))</f>
        <v/>
      </c>
      <c r="H11964">
        <f>IF(F11964="","",IF(F11964&gt;0,10*F11964^2,0))</f>
        <v/>
      </c>
    </row>
    <row r="11965">
      <c r="A11965">
        <f>Input!A11965</f>
        <v/>
      </c>
      <c r="B11965">
        <f>IF(ISNUMBER(Input!B11965),IF(AND(Input!B11965&gt;=20,Input!B11965&lt;=700),Input!B11965,""),"")</f>
        <v/>
      </c>
      <c r="C11965">
        <f>IF(B11965="","",INT(A11965))</f>
        <v/>
      </c>
      <c r="D11965">
        <f>IF(B11965="","",HOUR(A11965))</f>
        <v/>
      </c>
      <c r="E11965">
        <f>IF(B11965="","",IF(INPUT!$I$1="","",IF(C11965&lt;(INT(INPUT!$I$1)-INPUT!$I$2),"Off Meds",IF(C11965&lt;=(INT(INPUT!$I$1)+INPUT!$I$2),"Washout","On Meds"))))</f>
        <v/>
      </c>
      <c r="F11965">
        <f>IF(B11965="","",1.509*(LN(B11965)^1.084-5.381))</f>
        <v/>
      </c>
      <c r="G11965">
        <f>IF(F11965="","",IF(F11965&lt;0,10*F11965^2,0))</f>
        <v/>
      </c>
      <c r="H11965">
        <f>IF(F11965="","",IF(F11965&gt;0,10*F11965^2,0))</f>
        <v/>
      </c>
    </row>
    <row r="11966">
      <c r="A11966">
        <f>Input!A11966</f>
        <v/>
      </c>
      <c r="B11966">
        <f>IF(ISNUMBER(Input!B11966),IF(AND(Input!B11966&gt;=20,Input!B11966&lt;=700),Input!B11966,""),"")</f>
        <v/>
      </c>
      <c r="C11966">
        <f>IF(B11966="","",INT(A11966))</f>
        <v/>
      </c>
      <c r="D11966">
        <f>IF(B11966="","",HOUR(A11966))</f>
        <v/>
      </c>
      <c r="E11966">
        <f>IF(B11966="","",IF(INPUT!$I$1="","",IF(C11966&lt;(INT(INPUT!$I$1)-INPUT!$I$2),"Off Meds",IF(C11966&lt;=(INT(INPUT!$I$1)+INPUT!$I$2),"Washout","On Meds"))))</f>
        <v/>
      </c>
      <c r="F11966">
        <f>IF(B11966="","",1.509*(LN(B11966)^1.084-5.381))</f>
        <v/>
      </c>
      <c r="G11966">
        <f>IF(F11966="","",IF(F11966&lt;0,10*F11966^2,0))</f>
        <v/>
      </c>
      <c r="H11966">
        <f>IF(F11966="","",IF(F11966&gt;0,10*F11966^2,0))</f>
        <v/>
      </c>
    </row>
    <row r="11967">
      <c r="A11967">
        <f>Input!A11967</f>
        <v/>
      </c>
      <c r="B11967">
        <f>IF(ISNUMBER(Input!B11967),IF(AND(Input!B11967&gt;=20,Input!B11967&lt;=700),Input!B11967,""),"")</f>
        <v/>
      </c>
      <c r="C11967">
        <f>IF(B11967="","",INT(A11967))</f>
        <v/>
      </c>
      <c r="D11967">
        <f>IF(B11967="","",HOUR(A11967))</f>
        <v/>
      </c>
      <c r="E11967">
        <f>IF(B11967="","",IF(INPUT!$I$1="","",IF(C11967&lt;(INT(INPUT!$I$1)-INPUT!$I$2),"Off Meds",IF(C11967&lt;=(INT(INPUT!$I$1)+INPUT!$I$2),"Washout","On Meds"))))</f>
        <v/>
      </c>
      <c r="F11967">
        <f>IF(B11967="","",1.509*(LN(B11967)^1.084-5.381))</f>
        <v/>
      </c>
      <c r="G11967">
        <f>IF(F11967="","",IF(F11967&lt;0,10*F11967^2,0))</f>
        <v/>
      </c>
      <c r="H11967">
        <f>IF(F11967="","",IF(F11967&gt;0,10*F11967^2,0))</f>
        <v/>
      </c>
    </row>
    <row r="11968">
      <c r="A11968">
        <f>Input!A11968</f>
        <v/>
      </c>
      <c r="B11968">
        <f>IF(ISNUMBER(Input!B11968),IF(AND(Input!B11968&gt;=20,Input!B11968&lt;=700),Input!B11968,""),"")</f>
        <v/>
      </c>
      <c r="C11968">
        <f>IF(B11968="","",INT(A11968))</f>
        <v/>
      </c>
      <c r="D11968">
        <f>IF(B11968="","",HOUR(A11968))</f>
        <v/>
      </c>
      <c r="E11968">
        <f>IF(B11968="","",IF(INPUT!$I$1="","",IF(C11968&lt;(INT(INPUT!$I$1)-INPUT!$I$2),"Off Meds",IF(C11968&lt;=(INT(INPUT!$I$1)+INPUT!$I$2),"Washout","On Meds"))))</f>
        <v/>
      </c>
      <c r="F11968">
        <f>IF(B11968="","",1.509*(LN(B11968)^1.084-5.381))</f>
        <v/>
      </c>
      <c r="G11968">
        <f>IF(F11968="","",IF(F11968&lt;0,10*F11968^2,0))</f>
        <v/>
      </c>
      <c r="H11968">
        <f>IF(F11968="","",IF(F11968&gt;0,10*F11968^2,0))</f>
        <v/>
      </c>
    </row>
    <row r="11969">
      <c r="A11969">
        <f>Input!A11969</f>
        <v/>
      </c>
      <c r="B11969">
        <f>IF(ISNUMBER(Input!B11969),IF(AND(Input!B11969&gt;=20,Input!B11969&lt;=700),Input!B11969,""),"")</f>
        <v/>
      </c>
      <c r="C11969">
        <f>IF(B11969="","",INT(A11969))</f>
        <v/>
      </c>
      <c r="D11969">
        <f>IF(B11969="","",HOUR(A11969))</f>
        <v/>
      </c>
      <c r="E11969">
        <f>IF(B11969="","",IF(INPUT!$I$1="","",IF(C11969&lt;(INT(INPUT!$I$1)-INPUT!$I$2),"Off Meds",IF(C11969&lt;=(INT(INPUT!$I$1)+INPUT!$I$2),"Washout","On Meds"))))</f>
        <v/>
      </c>
      <c r="F11969">
        <f>IF(B11969="","",1.509*(LN(B11969)^1.084-5.381))</f>
        <v/>
      </c>
      <c r="G11969">
        <f>IF(F11969="","",IF(F11969&lt;0,10*F11969^2,0))</f>
        <v/>
      </c>
      <c r="H11969">
        <f>IF(F11969="","",IF(F11969&gt;0,10*F11969^2,0))</f>
        <v/>
      </c>
    </row>
    <row r="11970">
      <c r="A11970">
        <f>Input!A11970</f>
        <v/>
      </c>
      <c r="B11970">
        <f>IF(ISNUMBER(Input!B11970),IF(AND(Input!B11970&gt;=20,Input!B11970&lt;=700),Input!B11970,""),"")</f>
        <v/>
      </c>
      <c r="C11970">
        <f>IF(B11970="","",INT(A11970))</f>
        <v/>
      </c>
      <c r="D11970">
        <f>IF(B11970="","",HOUR(A11970))</f>
        <v/>
      </c>
      <c r="E11970">
        <f>IF(B11970="","",IF(INPUT!$I$1="","",IF(C11970&lt;(INT(INPUT!$I$1)-INPUT!$I$2),"Off Meds",IF(C11970&lt;=(INT(INPUT!$I$1)+INPUT!$I$2),"Washout","On Meds"))))</f>
        <v/>
      </c>
      <c r="F11970">
        <f>IF(B11970="","",1.509*(LN(B11970)^1.084-5.381))</f>
        <v/>
      </c>
      <c r="G11970">
        <f>IF(F11970="","",IF(F11970&lt;0,10*F11970^2,0))</f>
        <v/>
      </c>
      <c r="H11970">
        <f>IF(F11970="","",IF(F11970&gt;0,10*F11970^2,0))</f>
        <v/>
      </c>
    </row>
    <row r="11971">
      <c r="A11971">
        <f>Input!A11971</f>
        <v/>
      </c>
      <c r="B11971">
        <f>IF(ISNUMBER(Input!B11971),IF(AND(Input!B11971&gt;=20,Input!B11971&lt;=700),Input!B11971,""),"")</f>
        <v/>
      </c>
      <c r="C11971">
        <f>IF(B11971="","",INT(A11971))</f>
        <v/>
      </c>
      <c r="D11971">
        <f>IF(B11971="","",HOUR(A11971))</f>
        <v/>
      </c>
      <c r="E11971">
        <f>IF(B11971="","",IF(INPUT!$I$1="","",IF(C11971&lt;(INT(INPUT!$I$1)-INPUT!$I$2),"Off Meds",IF(C11971&lt;=(INT(INPUT!$I$1)+INPUT!$I$2),"Washout","On Meds"))))</f>
        <v/>
      </c>
      <c r="F11971">
        <f>IF(B11971="","",1.509*(LN(B11971)^1.084-5.381))</f>
        <v/>
      </c>
      <c r="G11971">
        <f>IF(F11971="","",IF(F11971&lt;0,10*F11971^2,0))</f>
        <v/>
      </c>
      <c r="H11971">
        <f>IF(F11971="","",IF(F11971&gt;0,10*F11971^2,0))</f>
        <v/>
      </c>
    </row>
    <row r="11972">
      <c r="A11972">
        <f>Input!A11972</f>
        <v/>
      </c>
      <c r="B11972">
        <f>IF(ISNUMBER(Input!B11972),IF(AND(Input!B11972&gt;=20,Input!B11972&lt;=700),Input!B11972,""),"")</f>
        <v/>
      </c>
      <c r="C11972">
        <f>IF(B11972="","",INT(A11972))</f>
        <v/>
      </c>
      <c r="D11972">
        <f>IF(B11972="","",HOUR(A11972))</f>
        <v/>
      </c>
      <c r="E11972">
        <f>IF(B11972="","",IF(INPUT!$I$1="","",IF(C11972&lt;(INT(INPUT!$I$1)-INPUT!$I$2),"Off Meds",IF(C11972&lt;=(INT(INPUT!$I$1)+INPUT!$I$2),"Washout","On Meds"))))</f>
        <v/>
      </c>
      <c r="F11972">
        <f>IF(B11972="","",1.509*(LN(B11972)^1.084-5.381))</f>
        <v/>
      </c>
      <c r="G11972">
        <f>IF(F11972="","",IF(F11972&lt;0,10*F11972^2,0))</f>
        <v/>
      </c>
      <c r="H11972">
        <f>IF(F11972="","",IF(F11972&gt;0,10*F11972^2,0))</f>
        <v/>
      </c>
    </row>
    <row r="11973">
      <c r="A11973">
        <f>Input!A11973</f>
        <v/>
      </c>
      <c r="B11973">
        <f>IF(ISNUMBER(Input!B11973),IF(AND(Input!B11973&gt;=20,Input!B11973&lt;=700),Input!B11973,""),"")</f>
        <v/>
      </c>
      <c r="C11973">
        <f>IF(B11973="","",INT(A11973))</f>
        <v/>
      </c>
      <c r="D11973">
        <f>IF(B11973="","",HOUR(A11973))</f>
        <v/>
      </c>
      <c r="E11973">
        <f>IF(B11973="","",IF(INPUT!$I$1="","",IF(C11973&lt;(INT(INPUT!$I$1)-INPUT!$I$2),"Off Meds",IF(C11973&lt;=(INT(INPUT!$I$1)+INPUT!$I$2),"Washout","On Meds"))))</f>
        <v/>
      </c>
      <c r="F11973">
        <f>IF(B11973="","",1.509*(LN(B11973)^1.084-5.381))</f>
        <v/>
      </c>
      <c r="G11973">
        <f>IF(F11973="","",IF(F11973&lt;0,10*F11973^2,0))</f>
        <v/>
      </c>
      <c r="H11973">
        <f>IF(F11973="","",IF(F11973&gt;0,10*F11973^2,0))</f>
        <v/>
      </c>
    </row>
    <row r="11974">
      <c r="A11974">
        <f>Input!A11974</f>
        <v/>
      </c>
      <c r="B11974">
        <f>IF(ISNUMBER(Input!B11974),IF(AND(Input!B11974&gt;=20,Input!B11974&lt;=700),Input!B11974,""),"")</f>
        <v/>
      </c>
      <c r="C11974">
        <f>IF(B11974="","",INT(A11974))</f>
        <v/>
      </c>
      <c r="D11974">
        <f>IF(B11974="","",HOUR(A11974))</f>
        <v/>
      </c>
      <c r="E11974">
        <f>IF(B11974="","",IF(INPUT!$I$1="","",IF(C11974&lt;(INT(INPUT!$I$1)-INPUT!$I$2),"Off Meds",IF(C11974&lt;=(INT(INPUT!$I$1)+INPUT!$I$2),"Washout","On Meds"))))</f>
        <v/>
      </c>
      <c r="F11974">
        <f>IF(B11974="","",1.509*(LN(B11974)^1.084-5.381))</f>
        <v/>
      </c>
      <c r="G11974">
        <f>IF(F11974="","",IF(F11974&lt;0,10*F11974^2,0))</f>
        <v/>
      </c>
      <c r="H11974">
        <f>IF(F11974="","",IF(F11974&gt;0,10*F11974^2,0))</f>
        <v/>
      </c>
    </row>
    <row r="11975">
      <c r="A11975">
        <f>Input!A11975</f>
        <v/>
      </c>
      <c r="B11975">
        <f>IF(ISNUMBER(Input!B11975),IF(AND(Input!B11975&gt;=20,Input!B11975&lt;=700),Input!B11975,""),"")</f>
        <v/>
      </c>
      <c r="C11975">
        <f>IF(B11975="","",INT(A11975))</f>
        <v/>
      </c>
      <c r="D11975">
        <f>IF(B11975="","",HOUR(A11975))</f>
        <v/>
      </c>
      <c r="E11975">
        <f>IF(B11975="","",IF(INPUT!$I$1="","",IF(C11975&lt;(INT(INPUT!$I$1)-INPUT!$I$2),"Off Meds",IF(C11975&lt;=(INT(INPUT!$I$1)+INPUT!$I$2),"Washout","On Meds"))))</f>
        <v/>
      </c>
      <c r="F11975">
        <f>IF(B11975="","",1.509*(LN(B11975)^1.084-5.381))</f>
        <v/>
      </c>
      <c r="G11975">
        <f>IF(F11975="","",IF(F11975&lt;0,10*F11975^2,0))</f>
        <v/>
      </c>
      <c r="H11975">
        <f>IF(F11975="","",IF(F11975&gt;0,10*F11975^2,0))</f>
        <v/>
      </c>
    </row>
    <row r="11976">
      <c r="A11976">
        <f>Input!A11976</f>
        <v/>
      </c>
      <c r="B11976">
        <f>IF(ISNUMBER(Input!B11976),IF(AND(Input!B11976&gt;=20,Input!B11976&lt;=700),Input!B11976,""),"")</f>
        <v/>
      </c>
      <c r="C11976">
        <f>IF(B11976="","",INT(A11976))</f>
        <v/>
      </c>
      <c r="D11976">
        <f>IF(B11976="","",HOUR(A11976))</f>
        <v/>
      </c>
      <c r="E11976">
        <f>IF(B11976="","",IF(INPUT!$I$1="","",IF(C11976&lt;(INT(INPUT!$I$1)-INPUT!$I$2),"Off Meds",IF(C11976&lt;=(INT(INPUT!$I$1)+INPUT!$I$2),"Washout","On Meds"))))</f>
        <v/>
      </c>
      <c r="F11976">
        <f>IF(B11976="","",1.509*(LN(B11976)^1.084-5.381))</f>
        <v/>
      </c>
      <c r="G11976">
        <f>IF(F11976="","",IF(F11976&lt;0,10*F11976^2,0))</f>
        <v/>
      </c>
      <c r="H11976">
        <f>IF(F11976="","",IF(F11976&gt;0,10*F11976^2,0))</f>
        <v/>
      </c>
    </row>
    <row r="11977">
      <c r="A11977">
        <f>Input!A11977</f>
        <v/>
      </c>
      <c r="B11977">
        <f>IF(ISNUMBER(Input!B11977),IF(AND(Input!B11977&gt;=20,Input!B11977&lt;=700),Input!B11977,""),"")</f>
        <v/>
      </c>
      <c r="C11977">
        <f>IF(B11977="","",INT(A11977))</f>
        <v/>
      </c>
      <c r="D11977">
        <f>IF(B11977="","",HOUR(A11977))</f>
        <v/>
      </c>
      <c r="E11977">
        <f>IF(B11977="","",IF(INPUT!$I$1="","",IF(C11977&lt;(INT(INPUT!$I$1)-INPUT!$I$2),"Off Meds",IF(C11977&lt;=(INT(INPUT!$I$1)+INPUT!$I$2),"Washout","On Meds"))))</f>
        <v/>
      </c>
      <c r="F11977">
        <f>IF(B11977="","",1.509*(LN(B11977)^1.084-5.381))</f>
        <v/>
      </c>
      <c r="G11977">
        <f>IF(F11977="","",IF(F11977&lt;0,10*F11977^2,0))</f>
        <v/>
      </c>
      <c r="H11977">
        <f>IF(F11977="","",IF(F11977&gt;0,10*F11977^2,0))</f>
        <v/>
      </c>
    </row>
    <row r="11978">
      <c r="A11978">
        <f>Input!A11978</f>
        <v/>
      </c>
      <c r="B11978">
        <f>IF(ISNUMBER(Input!B11978),IF(AND(Input!B11978&gt;=20,Input!B11978&lt;=700),Input!B11978,""),"")</f>
        <v/>
      </c>
      <c r="C11978">
        <f>IF(B11978="","",INT(A11978))</f>
        <v/>
      </c>
      <c r="D11978">
        <f>IF(B11978="","",HOUR(A11978))</f>
        <v/>
      </c>
      <c r="E11978">
        <f>IF(B11978="","",IF(INPUT!$I$1="","",IF(C11978&lt;(INT(INPUT!$I$1)-INPUT!$I$2),"Off Meds",IF(C11978&lt;=(INT(INPUT!$I$1)+INPUT!$I$2),"Washout","On Meds"))))</f>
        <v/>
      </c>
      <c r="F11978">
        <f>IF(B11978="","",1.509*(LN(B11978)^1.084-5.381))</f>
        <v/>
      </c>
      <c r="G11978">
        <f>IF(F11978="","",IF(F11978&lt;0,10*F11978^2,0))</f>
        <v/>
      </c>
      <c r="H11978">
        <f>IF(F11978="","",IF(F11978&gt;0,10*F11978^2,0))</f>
        <v/>
      </c>
    </row>
    <row r="11979">
      <c r="A11979">
        <f>Input!A11979</f>
        <v/>
      </c>
      <c r="B11979">
        <f>IF(ISNUMBER(Input!B11979),IF(AND(Input!B11979&gt;=20,Input!B11979&lt;=700),Input!B11979,""),"")</f>
        <v/>
      </c>
      <c r="C11979">
        <f>IF(B11979="","",INT(A11979))</f>
        <v/>
      </c>
      <c r="D11979">
        <f>IF(B11979="","",HOUR(A11979))</f>
        <v/>
      </c>
      <c r="E11979">
        <f>IF(B11979="","",IF(INPUT!$I$1="","",IF(C11979&lt;(INT(INPUT!$I$1)-INPUT!$I$2),"Off Meds",IF(C11979&lt;=(INT(INPUT!$I$1)+INPUT!$I$2),"Washout","On Meds"))))</f>
        <v/>
      </c>
      <c r="F11979">
        <f>IF(B11979="","",1.509*(LN(B11979)^1.084-5.381))</f>
        <v/>
      </c>
      <c r="G11979">
        <f>IF(F11979="","",IF(F11979&lt;0,10*F11979^2,0))</f>
        <v/>
      </c>
      <c r="H11979">
        <f>IF(F11979="","",IF(F11979&gt;0,10*F11979^2,0))</f>
        <v/>
      </c>
    </row>
    <row r="11980">
      <c r="A11980">
        <f>Input!A11980</f>
        <v/>
      </c>
      <c r="B11980">
        <f>IF(ISNUMBER(Input!B11980),IF(AND(Input!B11980&gt;=20,Input!B11980&lt;=700),Input!B11980,""),"")</f>
        <v/>
      </c>
      <c r="C11980">
        <f>IF(B11980="","",INT(A11980))</f>
        <v/>
      </c>
      <c r="D11980">
        <f>IF(B11980="","",HOUR(A11980))</f>
        <v/>
      </c>
      <c r="E11980">
        <f>IF(B11980="","",IF(INPUT!$I$1="","",IF(C11980&lt;(INT(INPUT!$I$1)-INPUT!$I$2),"Off Meds",IF(C11980&lt;=(INT(INPUT!$I$1)+INPUT!$I$2),"Washout","On Meds"))))</f>
        <v/>
      </c>
      <c r="F11980">
        <f>IF(B11980="","",1.509*(LN(B11980)^1.084-5.381))</f>
        <v/>
      </c>
      <c r="G11980">
        <f>IF(F11980="","",IF(F11980&lt;0,10*F11980^2,0))</f>
        <v/>
      </c>
      <c r="H11980">
        <f>IF(F11980="","",IF(F11980&gt;0,10*F11980^2,0))</f>
        <v/>
      </c>
    </row>
    <row r="11981">
      <c r="A11981">
        <f>Input!A11981</f>
        <v/>
      </c>
      <c r="B11981">
        <f>IF(ISNUMBER(Input!B11981),IF(AND(Input!B11981&gt;=20,Input!B11981&lt;=700),Input!B11981,""),"")</f>
        <v/>
      </c>
      <c r="C11981">
        <f>IF(B11981="","",INT(A11981))</f>
        <v/>
      </c>
      <c r="D11981">
        <f>IF(B11981="","",HOUR(A11981))</f>
        <v/>
      </c>
      <c r="E11981">
        <f>IF(B11981="","",IF(INPUT!$I$1="","",IF(C11981&lt;(INT(INPUT!$I$1)-INPUT!$I$2),"Off Meds",IF(C11981&lt;=(INT(INPUT!$I$1)+INPUT!$I$2),"Washout","On Meds"))))</f>
        <v/>
      </c>
      <c r="F11981">
        <f>IF(B11981="","",1.509*(LN(B11981)^1.084-5.381))</f>
        <v/>
      </c>
      <c r="G11981">
        <f>IF(F11981="","",IF(F11981&lt;0,10*F11981^2,0))</f>
        <v/>
      </c>
      <c r="H11981">
        <f>IF(F11981="","",IF(F11981&gt;0,10*F11981^2,0))</f>
        <v/>
      </c>
    </row>
    <row r="11982">
      <c r="A11982">
        <f>Input!A11982</f>
        <v/>
      </c>
      <c r="B11982">
        <f>IF(ISNUMBER(Input!B11982),IF(AND(Input!B11982&gt;=20,Input!B11982&lt;=700),Input!B11982,""),"")</f>
        <v/>
      </c>
      <c r="C11982">
        <f>IF(B11982="","",INT(A11982))</f>
        <v/>
      </c>
      <c r="D11982">
        <f>IF(B11982="","",HOUR(A11982))</f>
        <v/>
      </c>
      <c r="E11982">
        <f>IF(B11982="","",IF(INPUT!$I$1="","",IF(C11982&lt;(INT(INPUT!$I$1)-INPUT!$I$2),"Off Meds",IF(C11982&lt;=(INT(INPUT!$I$1)+INPUT!$I$2),"Washout","On Meds"))))</f>
        <v/>
      </c>
      <c r="F11982">
        <f>IF(B11982="","",1.509*(LN(B11982)^1.084-5.381))</f>
        <v/>
      </c>
      <c r="G11982">
        <f>IF(F11982="","",IF(F11982&lt;0,10*F11982^2,0))</f>
        <v/>
      </c>
      <c r="H11982">
        <f>IF(F11982="","",IF(F11982&gt;0,10*F11982^2,0))</f>
        <v/>
      </c>
    </row>
    <row r="11983">
      <c r="A11983">
        <f>Input!A11983</f>
        <v/>
      </c>
      <c r="B11983">
        <f>IF(ISNUMBER(Input!B11983),IF(AND(Input!B11983&gt;=20,Input!B11983&lt;=700),Input!B11983,""),"")</f>
        <v/>
      </c>
      <c r="C11983">
        <f>IF(B11983="","",INT(A11983))</f>
        <v/>
      </c>
      <c r="D11983">
        <f>IF(B11983="","",HOUR(A11983))</f>
        <v/>
      </c>
      <c r="E11983">
        <f>IF(B11983="","",IF(INPUT!$I$1="","",IF(C11983&lt;(INT(INPUT!$I$1)-INPUT!$I$2),"Off Meds",IF(C11983&lt;=(INT(INPUT!$I$1)+INPUT!$I$2),"Washout","On Meds"))))</f>
        <v/>
      </c>
      <c r="F11983">
        <f>IF(B11983="","",1.509*(LN(B11983)^1.084-5.381))</f>
        <v/>
      </c>
      <c r="G11983">
        <f>IF(F11983="","",IF(F11983&lt;0,10*F11983^2,0))</f>
        <v/>
      </c>
      <c r="H11983">
        <f>IF(F11983="","",IF(F11983&gt;0,10*F11983^2,0))</f>
        <v/>
      </c>
    </row>
    <row r="11984">
      <c r="A11984">
        <f>Input!A11984</f>
        <v/>
      </c>
      <c r="B11984">
        <f>IF(ISNUMBER(Input!B11984),IF(AND(Input!B11984&gt;=20,Input!B11984&lt;=700),Input!B11984,""),"")</f>
        <v/>
      </c>
      <c r="C11984">
        <f>IF(B11984="","",INT(A11984))</f>
        <v/>
      </c>
      <c r="D11984">
        <f>IF(B11984="","",HOUR(A11984))</f>
        <v/>
      </c>
      <c r="E11984">
        <f>IF(B11984="","",IF(INPUT!$I$1="","",IF(C11984&lt;(INT(INPUT!$I$1)-INPUT!$I$2),"Off Meds",IF(C11984&lt;=(INT(INPUT!$I$1)+INPUT!$I$2),"Washout","On Meds"))))</f>
        <v/>
      </c>
      <c r="F11984">
        <f>IF(B11984="","",1.509*(LN(B11984)^1.084-5.381))</f>
        <v/>
      </c>
      <c r="G11984">
        <f>IF(F11984="","",IF(F11984&lt;0,10*F11984^2,0))</f>
        <v/>
      </c>
      <c r="H11984">
        <f>IF(F11984="","",IF(F11984&gt;0,10*F11984^2,0))</f>
        <v/>
      </c>
    </row>
    <row r="11985">
      <c r="A11985">
        <f>Input!A11985</f>
        <v/>
      </c>
      <c r="B11985">
        <f>IF(ISNUMBER(Input!B11985),IF(AND(Input!B11985&gt;=20,Input!B11985&lt;=700),Input!B11985,""),"")</f>
        <v/>
      </c>
      <c r="C11985">
        <f>IF(B11985="","",INT(A11985))</f>
        <v/>
      </c>
      <c r="D11985">
        <f>IF(B11985="","",HOUR(A11985))</f>
        <v/>
      </c>
      <c r="E11985">
        <f>IF(B11985="","",IF(INPUT!$I$1="","",IF(C11985&lt;(INT(INPUT!$I$1)-INPUT!$I$2),"Off Meds",IF(C11985&lt;=(INT(INPUT!$I$1)+INPUT!$I$2),"Washout","On Meds"))))</f>
        <v/>
      </c>
      <c r="F11985">
        <f>IF(B11985="","",1.509*(LN(B11985)^1.084-5.381))</f>
        <v/>
      </c>
      <c r="G11985">
        <f>IF(F11985="","",IF(F11985&lt;0,10*F11985^2,0))</f>
        <v/>
      </c>
      <c r="H11985">
        <f>IF(F11985="","",IF(F11985&gt;0,10*F11985^2,0))</f>
        <v/>
      </c>
    </row>
    <row r="11986">
      <c r="A11986">
        <f>Input!A11986</f>
        <v/>
      </c>
      <c r="B11986">
        <f>IF(ISNUMBER(Input!B11986),IF(AND(Input!B11986&gt;=20,Input!B11986&lt;=700),Input!B11986,""),"")</f>
        <v/>
      </c>
      <c r="C11986">
        <f>IF(B11986="","",INT(A11986))</f>
        <v/>
      </c>
      <c r="D11986">
        <f>IF(B11986="","",HOUR(A11986))</f>
        <v/>
      </c>
      <c r="E11986">
        <f>IF(B11986="","",IF(INPUT!$I$1="","",IF(C11986&lt;(INT(INPUT!$I$1)-INPUT!$I$2),"Off Meds",IF(C11986&lt;=(INT(INPUT!$I$1)+INPUT!$I$2),"Washout","On Meds"))))</f>
        <v/>
      </c>
      <c r="F11986">
        <f>IF(B11986="","",1.509*(LN(B11986)^1.084-5.381))</f>
        <v/>
      </c>
      <c r="G11986">
        <f>IF(F11986="","",IF(F11986&lt;0,10*F11986^2,0))</f>
        <v/>
      </c>
      <c r="H11986">
        <f>IF(F11986="","",IF(F11986&gt;0,10*F11986^2,0))</f>
        <v/>
      </c>
    </row>
    <row r="11987">
      <c r="A11987">
        <f>Input!A11987</f>
        <v/>
      </c>
      <c r="B11987">
        <f>IF(ISNUMBER(Input!B11987),IF(AND(Input!B11987&gt;=20,Input!B11987&lt;=700),Input!B11987,""),"")</f>
        <v/>
      </c>
      <c r="C11987">
        <f>IF(B11987="","",INT(A11987))</f>
        <v/>
      </c>
      <c r="D11987">
        <f>IF(B11987="","",HOUR(A11987))</f>
        <v/>
      </c>
      <c r="E11987">
        <f>IF(B11987="","",IF(INPUT!$I$1="","",IF(C11987&lt;(INT(INPUT!$I$1)-INPUT!$I$2),"Off Meds",IF(C11987&lt;=(INT(INPUT!$I$1)+INPUT!$I$2),"Washout","On Meds"))))</f>
        <v/>
      </c>
      <c r="F11987">
        <f>IF(B11987="","",1.509*(LN(B11987)^1.084-5.381))</f>
        <v/>
      </c>
      <c r="G11987">
        <f>IF(F11987="","",IF(F11987&lt;0,10*F11987^2,0))</f>
        <v/>
      </c>
      <c r="H11987">
        <f>IF(F11987="","",IF(F11987&gt;0,10*F11987^2,0))</f>
        <v/>
      </c>
    </row>
    <row r="11988">
      <c r="A11988">
        <f>Input!A11988</f>
        <v/>
      </c>
      <c r="B11988">
        <f>IF(ISNUMBER(Input!B11988),IF(AND(Input!B11988&gt;=20,Input!B11988&lt;=700),Input!B11988,""),"")</f>
        <v/>
      </c>
      <c r="C11988">
        <f>IF(B11988="","",INT(A11988))</f>
        <v/>
      </c>
      <c r="D11988">
        <f>IF(B11988="","",HOUR(A11988))</f>
        <v/>
      </c>
      <c r="E11988">
        <f>IF(B11988="","",IF(INPUT!$I$1="","",IF(C11988&lt;(INT(INPUT!$I$1)-INPUT!$I$2),"Off Meds",IF(C11988&lt;=(INT(INPUT!$I$1)+INPUT!$I$2),"Washout","On Meds"))))</f>
        <v/>
      </c>
      <c r="F11988">
        <f>IF(B11988="","",1.509*(LN(B11988)^1.084-5.381))</f>
        <v/>
      </c>
      <c r="G11988">
        <f>IF(F11988="","",IF(F11988&lt;0,10*F11988^2,0))</f>
        <v/>
      </c>
      <c r="H11988">
        <f>IF(F11988="","",IF(F11988&gt;0,10*F11988^2,0))</f>
        <v/>
      </c>
    </row>
    <row r="11989">
      <c r="A11989">
        <f>Input!A11989</f>
        <v/>
      </c>
      <c r="B11989">
        <f>IF(ISNUMBER(Input!B11989),IF(AND(Input!B11989&gt;=20,Input!B11989&lt;=700),Input!B11989,""),"")</f>
        <v/>
      </c>
      <c r="C11989">
        <f>IF(B11989="","",INT(A11989))</f>
        <v/>
      </c>
      <c r="D11989">
        <f>IF(B11989="","",HOUR(A11989))</f>
        <v/>
      </c>
      <c r="E11989">
        <f>IF(B11989="","",IF(INPUT!$I$1="","",IF(C11989&lt;(INT(INPUT!$I$1)-INPUT!$I$2),"Off Meds",IF(C11989&lt;=(INT(INPUT!$I$1)+INPUT!$I$2),"Washout","On Meds"))))</f>
        <v/>
      </c>
      <c r="F11989">
        <f>IF(B11989="","",1.509*(LN(B11989)^1.084-5.381))</f>
        <v/>
      </c>
      <c r="G11989">
        <f>IF(F11989="","",IF(F11989&lt;0,10*F11989^2,0))</f>
        <v/>
      </c>
      <c r="H11989">
        <f>IF(F11989="","",IF(F11989&gt;0,10*F11989^2,0))</f>
        <v/>
      </c>
    </row>
    <row r="11990">
      <c r="A11990">
        <f>Input!A11990</f>
        <v/>
      </c>
      <c r="B11990">
        <f>IF(ISNUMBER(Input!B11990),IF(AND(Input!B11990&gt;=20,Input!B11990&lt;=700),Input!B11990,""),"")</f>
        <v/>
      </c>
      <c r="C11990">
        <f>IF(B11990="","",INT(A11990))</f>
        <v/>
      </c>
      <c r="D11990">
        <f>IF(B11990="","",HOUR(A11990))</f>
        <v/>
      </c>
      <c r="E11990">
        <f>IF(B11990="","",IF(INPUT!$I$1="","",IF(C11990&lt;(INT(INPUT!$I$1)-INPUT!$I$2),"Off Meds",IF(C11990&lt;=(INT(INPUT!$I$1)+INPUT!$I$2),"Washout","On Meds"))))</f>
        <v/>
      </c>
      <c r="F11990">
        <f>IF(B11990="","",1.509*(LN(B11990)^1.084-5.381))</f>
        <v/>
      </c>
      <c r="G11990">
        <f>IF(F11990="","",IF(F11990&lt;0,10*F11990^2,0))</f>
        <v/>
      </c>
      <c r="H11990">
        <f>IF(F11990="","",IF(F11990&gt;0,10*F11990^2,0))</f>
        <v/>
      </c>
    </row>
    <row r="11991">
      <c r="A11991">
        <f>Input!A11991</f>
        <v/>
      </c>
      <c r="B11991">
        <f>IF(ISNUMBER(Input!B11991),IF(AND(Input!B11991&gt;=20,Input!B11991&lt;=700),Input!B11991,""),"")</f>
        <v/>
      </c>
      <c r="C11991">
        <f>IF(B11991="","",INT(A11991))</f>
        <v/>
      </c>
      <c r="D11991">
        <f>IF(B11991="","",HOUR(A11991))</f>
        <v/>
      </c>
      <c r="E11991">
        <f>IF(B11991="","",IF(INPUT!$I$1="","",IF(C11991&lt;(INT(INPUT!$I$1)-INPUT!$I$2),"Off Meds",IF(C11991&lt;=(INT(INPUT!$I$1)+INPUT!$I$2),"Washout","On Meds"))))</f>
        <v/>
      </c>
      <c r="F11991">
        <f>IF(B11991="","",1.509*(LN(B11991)^1.084-5.381))</f>
        <v/>
      </c>
      <c r="G11991">
        <f>IF(F11991="","",IF(F11991&lt;0,10*F11991^2,0))</f>
        <v/>
      </c>
      <c r="H11991">
        <f>IF(F11991="","",IF(F11991&gt;0,10*F11991^2,0))</f>
        <v/>
      </c>
    </row>
    <row r="11992">
      <c r="A11992">
        <f>Input!A11992</f>
        <v/>
      </c>
      <c r="B11992">
        <f>IF(ISNUMBER(Input!B11992),IF(AND(Input!B11992&gt;=20,Input!B11992&lt;=700),Input!B11992,""),"")</f>
        <v/>
      </c>
      <c r="C11992">
        <f>IF(B11992="","",INT(A11992))</f>
        <v/>
      </c>
      <c r="D11992">
        <f>IF(B11992="","",HOUR(A11992))</f>
        <v/>
      </c>
      <c r="E11992">
        <f>IF(B11992="","",IF(INPUT!$I$1="","",IF(C11992&lt;(INT(INPUT!$I$1)-INPUT!$I$2),"Off Meds",IF(C11992&lt;=(INT(INPUT!$I$1)+INPUT!$I$2),"Washout","On Meds"))))</f>
        <v/>
      </c>
      <c r="F11992">
        <f>IF(B11992="","",1.509*(LN(B11992)^1.084-5.381))</f>
        <v/>
      </c>
      <c r="G11992">
        <f>IF(F11992="","",IF(F11992&lt;0,10*F11992^2,0))</f>
        <v/>
      </c>
      <c r="H11992">
        <f>IF(F11992="","",IF(F11992&gt;0,10*F11992^2,0))</f>
        <v/>
      </c>
    </row>
    <row r="11993">
      <c r="A11993">
        <f>Input!A11993</f>
        <v/>
      </c>
      <c r="B11993">
        <f>IF(ISNUMBER(Input!B11993),IF(AND(Input!B11993&gt;=20,Input!B11993&lt;=700),Input!B11993,""),"")</f>
        <v/>
      </c>
      <c r="C11993">
        <f>IF(B11993="","",INT(A11993))</f>
        <v/>
      </c>
      <c r="D11993">
        <f>IF(B11993="","",HOUR(A11993))</f>
        <v/>
      </c>
      <c r="E11993">
        <f>IF(B11993="","",IF(INPUT!$I$1="","",IF(C11993&lt;(INT(INPUT!$I$1)-INPUT!$I$2),"Off Meds",IF(C11993&lt;=(INT(INPUT!$I$1)+INPUT!$I$2),"Washout","On Meds"))))</f>
        <v/>
      </c>
      <c r="F11993">
        <f>IF(B11993="","",1.509*(LN(B11993)^1.084-5.381))</f>
        <v/>
      </c>
      <c r="G11993">
        <f>IF(F11993="","",IF(F11993&lt;0,10*F11993^2,0))</f>
        <v/>
      </c>
      <c r="H11993">
        <f>IF(F11993="","",IF(F11993&gt;0,10*F11993^2,0))</f>
        <v/>
      </c>
    </row>
    <row r="11994">
      <c r="A11994">
        <f>Input!A11994</f>
        <v/>
      </c>
      <c r="B11994">
        <f>IF(ISNUMBER(Input!B11994),IF(AND(Input!B11994&gt;=20,Input!B11994&lt;=700),Input!B11994,""),"")</f>
        <v/>
      </c>
      <c r="C11994">
        <f>IF(B11994="","",INT(A11994))</f>
        <v/>
      </c>
      <c r="D11994">
        <f>IF(B11994="","",HOUR(A11994))</f>
        <v/>
      </c>
      <c r="E11994">
        <f>IF(B11994="","",IF(INPUT!$I$1="","",IF(C11994&lt;(INT(INPUT!$I$1)-INPUT!$I$2),"Off Meds",IF(C11994&lt;=(INT(INPUT!$I$1)+INPUT!$I$2),"Washout","On Meds"))))</f>
        <v/>
      </c>
      <c r="F11994">
        <f>IF(B11994="","",1.509*(LN(B11994)^1.084-5.381))</f>
        <v/>
      </c>
      <c r="G11994">
        <f>IF(F11994="","",IF(F11994&lt;0,10*F11994^2,0))</f>
        <v/>
      </c>
      <c r="H11994">
        <f>IF(F11994="","",IF(F11994&gt;0,10*F11994^2,0))</f>
        <v/>
      </c>
    </row>
    <row r="11995">
      <c r="A11995">
        <f>Input!A11995</f>
        <v/>
      </c>
      <c r="B11995">
        <f>IF(ISNUMBER(Input!B11995),IF(AND(Input!B11995&gt;=20,Input!B11995&lt;=700),Input!B11995,""),"")</f>
        <v/>
      </c>
      <c r="C11995">
        <f>IF(B11995="","",INT(A11995))</f>
        <v/>
      </c>
      <c r="D11995">
        <f>IF(B11995="","",HOUR(A11995))</f>
        <v/>
      </c>
      <c r="E11995">
        <f>IF(B11995="","",IF(INPUT!$I$1="","",IF(C11995&lt;(INT(INPUT!$I$1)-INPUT!$I$2),"Off Meds",IF(C11995&lt;=(INT(INPUT!$I$1)+INPUT!$I$2),"Washout","On Meds"))))</f>
        <v/>
      </c>
      <c r="F11995">
        <f>IF(B11995="","",1.509*(LN(B11995)^1.084-5.381))</f>
        <v/>
      </c>
      <c r="G11995">
        <f>IF(F11995="","",IF(F11995&lt;0,10*F11995^2,0))</f>
        <v/>
      </c>
      <c r="H11995">
        <f>IF(F11995="","",IF(F11995&gt;0,10*F11995^2,0))</f>
        <v/>
      </c>
    </row>
    <row r="11996">
      <c r="A11996">
        <f>Input!A11996</f>
        <v/>
      </c>
      <c r="B11996">
        <f>IF(ISNUMBER(Input!B11996),IF(AND(Input!B11996&gt;=20,Input!B11996&lt;=700),Input!B11996,""),"")</f>
        <v/>
      </c>
      <c r="C11996">
        <f>IF(B11996="","",INT(A11996))</f>
        <v/>
      </c>
      <c r="D11996">
        <f>IF(B11996="","",HOUR(A11996))</f>
        <v/>
      </c>
      <c r="E11996">
        <f>IF(B11996="","",IF(INPUT!$I$1="","",IF(C11996&lt;(INT(INPUT!$I$1)-INPUT!$I$2),"Off Meds",IF(C11996&lt;=(INT(INPUT!$I$1)+INPUT!$I$2),"Washout","On Meds"))))</f>
        <v/>
      </c>
      <c r="F11996">
        <f>IF(B11996="","",1.509*(LN(B11996)^1.084-5.381))</f>
        <v/>
      </c>
      <c r="G11996">
        <f>IF(F11996="","",IF(F11996&lt;0,10*F11996^2,0))</f>
        <v/>
      </c>
      <c r="H11996">
        <f>IF(F11996="","",IF(F11996&gt;0,10*F11996^2,0))</f>
        <v/>
      </c>
    </row>
    <row r="11997">
      <c r="A11997">
        <f>Input!A11997</f>
        <v/>
      </c>
      <c r="B11997">
        <f>IF(ISNUMBER(Input!B11997),IF(AND(Input!B11997&gt;=20,Input!B11997&lt;=700),Input!B11997,""),"")</f>
        <v/>
      </c>
      <c r="C11997">
        <f>IF(B11997="","",INT(A11997))</f>
        <v/>
      </c>
      <c r="D11997">
        <f>IF(B11997="","",HOUR(A11997))</f>
        <v/>
      </c>
      <c r="E11997">
        <f>IF(B11997="","",IF(INPUT!$I$1="","",IF(C11997&lt;(INT(INPUT!$I$1)-INPUT!$I$2),"Off Meds",IF(C11997&lt;=(INT(INPUT!$I$1)+INPUT!$I$2),"Washout","On Meds"))))</f>
        <v/>
      </c>
      <c r="F11997">
        <f>IF(B11997="","",1.509*(LN(B11997)^1.084-5.381))</f>
        <v/>
      </c>
      <c r="G11997">
        <f>IF(F11997="","",IF(F11997&lt;0,10*F11997^2,0))</f>
        <v/>
      </c>
      <c r="H11997">
        <f>IF(F11997="","",IF(F11997&gt;0,10*F11997^2,0))</f>
        <v/>
      </c>
    </row>
    <row r="11998">
      <c r="A11998">
        <f>Input!A11998</f>
        <v/>
      </c>
      <c r="B11998">
        <f>IF(ISNUMBER(Input!B11998),IF(AND(Input!B11998&gt;=20,Input!B11998&lt;=700),Input!B11998,""),"")</f>
        <v/>
      </c>
      <c r="C11998">
        <f>IF(B11998="","",INT(A11998))</f>
        <v/>
      </c>
      <c r="D11998">
        <f>IF(B11998="","",HOUR(A11998))</f>
        <v/>
      </c>
      <c r="E11998">
        <f>IF(B11998="","",IF(INPUT!$I$1="","",IF(C11998&lt;(INT(INPUT!$I$1)-INPUT!$I$2),"Off Meds",IF(C11998&lt;=(INT(INPUT!$I$1)+INPUT!$I$2),"Washout","On Meds"))))</f>
        <v/>
      </c>
      <c r="F11998">
        <f>IF(B11998="","",1.509*(LN(B11998)^1.084-5.381))</f>
        <v/>
      </c>
      <c r="G11998">
        <f>IF(F11998="","",IF(F11998&lt;0,10*F11998^2,0))</f>
        <v/>
      </c>
      <c r="H11998">
        <f>IF(F11998="","",IF(F11998&gt;0,10*F11998^2,0))</f>
        <v/>
      </c>
    </row>
    <row r="11999">
      <c r="A11999">
        <f>Input!A11999</f>
        <v/>
      </c>
      <c r="B11999">
        <f>IF(ISNUMBER(Input!B11999),IF(AND(Input!B11999&gt;=20,Input!B11999&lt;=700),Input!B11999,""),"")</f>
        <v/>
      </c>
      <c r="C11999">
        <f>IF(B11999="","",INT(A11999))</f>
        <v/>
      </c>
      <c r="D11999">
        <f>IF(B11999="","",HOUR(A11999))</f>
        <v/>
      </c>
      <c r="E11999">
        <f>IF(B11999="","",IF(INPUT!$I$1="","",IF(C11999&lt;(INT(INPUT!$I$1)-INPUT!$I$2),"Off Meds",IF(C11999&lt;=(INT(INPUT!$I$1)+INPUT!$I$2),"Washout","On Meds"))))</f>
        <v/>
      </c>
      <c r="F11999">
        <f>IF(B11999="","",1.509*(LN(B11999)^1.084-5.381))</f>
        <v/>
      </c>
      <c r="G11999">
        <f>IF(F11999="","",IF(F11999&lt;0,10*F11999^2,0))</f>
        <v/>
      </c>
      <c r="H11999">
        <f>IF(F11999="","",IF(F11999&gt;0,10*F11999^2,0))</f>
        <v/>
      </c>
    </row>
    <row r="12000">
      <c r="A12000">
        <f>Input!A12000</f>
        <v/>
      </c>
      <c r="B12000">
        <f>IF(ISNUMBER(Input!B12000),IF(AND(Input!B12000&gt;=20,Input!B12000&lt;=700),Input!B12000,""),"")</f>
        <v/>
      </c>
      <c r="C12000">
        <f>IF(B12000="","",INT(A12000))</f>
        <v/>
      </c>
      <c r="D12000">
        <f>IF(B12000="","",HOUR(A12000))</f>
        <v/>
      </c>
      <c r="E12000">
        <f>IF(B12000="","",IF(INPUT!$I$1="","",IF(C12000&lt;(INT(INPUT!$I$1)-INPUT!$I$2),"Off Meds",IF(C12000&lt;=(INT(INPUT!$I$1)+INPUT!$I$2),"Washout","On Meds"))))</f>
        <v/>
      </c>
      <c r="F12000">
        <f>IF(B12000="","",1.509*(LN(B12000)^1.084-5.381))</f>
        <v/>
      </c>
      <c r="G12000">
        <f>IF(F12000="","",IF(F12000&lt;0,10*F12000^2,0))</f>
        <v/>
      </c>
      <c r="H12000">
        <f>IF(F12000="","",IF(F12000&gt;0,10*F12000^2,0))</f>
        <v/>
      </c>
    </row>
    <row r="12001">
      <c r="A12001">
        <f>Input!A12001</f>
        <v/>
      </c>
      <c r="B12001">
        <f>IF(ISNUMBER(Input!B12001),IF(AND(Input!B12001&gt;=20,Input!B12001&lt;=700),Input!B12001,""),"")</f>
        <v/>
      </c>
      <c r="C12001">
        <f>IF(B12001="","",INT(A12001))</f>
        <v/>
      </c>
      <c r="D12001">
        <f>IF(B12001="","",HOUR(A12001))</f>
        <v/>
      </c>
      <c r="E12001">
        <f>IF(B12001="","",IF(INPUT!$I$1="","",IF(C12001&lt;(INT(INPUT!$I$1)-INPUT!$I$2),"Off Meds",IF(C12001&lt;=(INT(INPUT!$I$1)+INPUT!$I$2),"Washout","On Meds"))))</f>
        <v/>
      </c>
      <c r="F12001">
        <f>IF(B12001="","",1.509*(LN(B12001)^1.084-5.381))</f>
        <v/>
      </c>
      <c r="G12001">
        <f>IF(F12001="","",IF(F12001&lt;0,10*F12001^2,0))</f>
        <v/>
      </c>
      <c r="H12001">
        <f>IF(F12001="","",IF(F12001&gt;0,10*F12001^2,0))</f>
        <v/>
      </c>
    </row>
    <row r="12002">
      <c r="A12002">
        <f>Input!A12002</f>
        <v/>
      </c>
      <c r="B12002">
        <f>IF(ISNUMBER(Input!B12002),IF(AND(Input!B12002&gt;=20,Input!B12002&lt;=700),Input!B12002,""),"")</f>
        <v/>
      </c>
      <c r="C12002">
        <f>IF(B12002="","",INT(A12002))</f>
        <v/>
      </c>
      <c r="D12002">
        <f>IF(B12002="","",HOUR(A12002))</f>
        <v/>
      </c>
      <c r="E12002">
        <f>IF(B12002="","",IF(INPUT!$I$1="","",IF(C12002&lt;(INT(INPUT!$I$1)-INPUT!$I$2),"Off Meds",IF(C12002&lt;=(INT(INPUT!$I$1)+INPUT!$I$2),"Washout","On Meds"))))</f>
        <v/>
      </c>
      <c r="F12002">
        <f>IF(B12002="","",1.509*(LN(B12002)^1.084-5.381))</f>
        <v/>
      </c>
      <c r="G12002">
        <f>IF(F12002="","",IF(F12002&lt;0,10*F12002^2,0))</f>
        <v/>
      </c>
      <c r="H12002">
        <f>IF(F12002="","",IF(F12002&gt;0,10*F12002^2,0))</f>
        <v/>
      </c>
    </row>
    <row r="12003">
      <c r="A12003">
        <f>Input!A12003</f>
        <v/>
      </c>
      <c r="B12003">
        <f>IF(ISNUMBER(Input!B12003),IF(AND(Input!B12003&gt;=20,Input!B12003&lt;=700),Input!B12003,""),"")</f>
        <v/>
      </c>
      <c r="C12003">
        <f>IF(B12003="","",INT(A12003))</f>
        <v/>
      </c>
      <c r="D12003">
        <f>IF(B12003="","",HOUR(A12003))</f>
        <v/>
      </c>
      <c r="E12003">
        <f>IF(B12003="","",IF(INPUT!$I$1="","",IF(C12003&lt;(INT(INPUT!$I$1)-INPUT!$I$2),"Off Meds",IF(C12003&lt;=(INT(INPUT!$I$1)+INPUT!$I$2),"Washout","On Meds"))))</f>
        <v/>
      </c>
      <c r="F12003">
        <f>IF(B12003="","",1.509*(LN(B12003)^1.084-5.381))</f>
        <v/>
      </c>
      <c r="G12003">
        <f>IF(F12003="","",IF(F12003&lt;0,10*F12003^2,0))</f>
        <v/>
      </c>
      <c r="H12003">
        <f>IF(F12003="","",IF(F12003&gt;0,10*F12003^2,0))</f>
        <v/>
      </c>
    </row>
    <row r="12004">
      <c r="A12004">
        <f>Input!A12004</f>
        <v/>
      </c>
      <c r="B12004">
        <f>IF(ISNUMBER(Input!B12004),IF(AND(Input!B12004&gt;=20,Input!B12004&lt;=700),Input!B12004,""),"")</f>
        <v/>
      </c>
      <c r="C12004">
        <f>IF(B12004="","",INT(A12004))</f>
        <v/>
      </c>
      <c r="D12004">
        <f>IF(B12004="","",HOUR(A12004))</f>
        <v/>
      </c>
      <c r="E12004">
        <f>IF(B12004="","",IF(INPUT!$I$1="","",IF(C12004&lt;(INT(INPUT!$I$1)-INPUT!$I$2),"Off Meds",IF(C12004&lt;=(INT(INPUT!$I$1)+INPUT!$I$2),"Washout","On Meds"))))</f>
        <v/>
      </c>
      <c r="F12004">
        <f>IF(B12004="","",1.509*(LN(B12004)^1.084-5.381))</f>
        <v/>
      </c>
      <c r="G12004">
        <f>IF(F12004="","",IF(F12004&lt;0,10*F12004^2,0))</f>
        <v/>
      </c>
      <c r="H12004">
        <f>IF(F12004="","",IF(F12004&gt;0,10*F12004^2,0))</f>
        <v/>
      </c>
    </row>
    <row r="12005">
      <c r="A12005">
        <f>Input!A12005</f>
        <v/>
      </c>
      <c r="B12005">
        <f>IF(ISNUMBER(Input!B12005),IF(AND(Input!B12005&gt;=20,Input!B12005&lt;=700),Input!B12005,""),"")</f>
        <v/>
      </c>
      <c r="C12005">
        <f>IF(B12005="","",INT(A12005))</f>
        <v/>
      </c>
      <c r="D12005">
        <f>IF(B12005="","",HOUR(A12005))</f>
        <v/>
      </c>
      <c r="E12005">
        <f>IF(B12005="","",IF(INPUT!$I$1="","",IF(C12005&lt;(INT(INPUT!$I$1)-INPUT!$I$2),"Off Meds",IF(C12005&lt;=(INT(INPUT!$I$1)+INPUT!$I$2),"Washout","On Meds"))))</f>
        <v/>
      </c>
      <c r="F12005">
        <f>IF(B12005="","",1.509*(LN(B12005)^1.084-5.381))</f>
        <v/>
      </c>
      <c r="G12005">
        <f>IF(F12005="","",IF(F12005&lt;0,10*F12005^2,0))</f>
        <v/>
      </c>
      <c r="H12005">
        <f>IF(F12005="","",IF(F12005&gt;0,10*F12005^2,0))</f>
        <v/>
      </c>
    </row>
    <row r="12006">
      <c r="A12006">
        <f>Input!A12006</f>
        <v/>
      </c>
      <c r="B12006">
        <f>IF(ISNUMBER(Input!B12006),IF(AND(Input!B12006&gt;=20,Input!B12006&lt;=700),Input!B12006,""),"")</f>
        <v/>
      </c>
      <c r="C12006">
        <f>IF(B12006="","",INT(A12006))</f>
        <v/>
      </c>
      <c r="D12006">
        <f>IF(B12006="","",HOUR(A12006))</f>
        <v/>
      </c>
      <c r="E12006">
        <f>IF(B12006="","",IF(INPUT!$I$1="","",IF(C12006&lt;(INT(INPUT!$I$1)-INPUT!$I$2),"Off Meds",IF(C12006&lt;=(INT(INPUT!$I$1)+INPUT!$I$2),"Washout","On Meds"))))</f>
        <v/>
      </c>
      <c r="F12006">
        <f>IF(B12006="","",1.509*(LN(B12006)^1.084-5.381))</f>
        <v/>
      </c>
      <c r="G12006">
        <f>IF(F12006="","",IF(F12006&lt;0,10*F12006^2,0))</f>
        <v/>
      </c>
      <c r="H12006">
        <f>IF(F12006="","",IF(F12006&gt;0,10*F12006^2,0))</f>
        <v/>
      </c>
    </row>
    <row r="12007">
      <c r="A12007">
        <f>Input!A12007</f>
        <v/>
      </c>
      <c r="B12007">
        <f>IF(ISNUMBER(Input!B12007),IF(AND(Input!B12007&gt;=20,Input!B12007&lt;=700),Input!B12007,""),"")</f>
        <v/>
      </c>
      <c r="C12007">
        <f>IF(B12007="","",INT(A12007))</f>
        <v/>
      </c>
      <c r="D12007">
        <f>IF(B12007="","",HOUR(A12007))</f>
        <v/>
      </c>
      <c r="E12007">
        <f>IF(B12007="","",IF(INPUT!$I$1="","",IF(C12007&lt;(INT(INPUT!$I$1)-INPUT!$I$2),"Off Meds",IF(C12007&lt;=(INT(INPUT!$I$1)+INPUT!$I$2),"Washout","On Meds"))))</f>
        <v/>
      </c>
      <c r="F12007">
        <f>IF(B12007="","",1.509*(LN(B12007)^1.084-5.381))</f>
        <v/>
      </c>
      <c r="G12007">
        <f>IF(F12007="","",IF(F12007&lt;0,10*F12007^2,0))</f>
        <v/>
      </c>
      <c r="H12007">
        <f>IF(F12007="","",IF(F12007&gt;0,10*F12007^2,0))</f>
        <v/>
      </c>
    </row>
    <row r="12008">
      <c r="A12008">
        <f>Input!A12008</f>
        <v/>
      </c>
      <c r="B12008">
        <f>IF(ISNUMBER(Input!B12008),IF(AND(Input!B12008&gt;=20,Input!B12008&lt;=700),Input!B12008,""),"")</f>
        <v/>
      </c>
      <c r="C12008">
        <f>IF(B12008="","",INT(A12008))</f>
        <v/>
      </c>
      <c r="D12008">
        <f>IF(B12008="","",HOUR(A12008))</f>
        <v/>
      </c>
      <c r="E12008">
        <f>IF(B12008="","",IF(INPUT!$I$1="","",IF(C12008&lt;(INT(INPUT!$I$1)-INPUT!$I$2),"Off Meds",IF(C12008&lt;=(INT(INPUT!$I$1)+INPUT!$I$2),"Washout","On Meds"))))</f>
        <v/>
      </c>
      <c r="F12008">
        <f>IF(B12008="","",1.509*(LN(B12008)^1.084-5.381))</f>
        <v/>
      </c>
      <c r="G12008">
        <f>IF(F12008="","",IF(F12008&lt;0,10*F12008^2,0))</f>
        <v/>
      </c>
      <c r="H12008">
        <f>IF(F12008="","",IF(F12008&gt;0,10*F12008^2,0))</f>
        <v/>
      </c>
    </row>
    <row r="12009">
      <c r="A12009">
        <f>Input!A12009</f>
        <v/>
      </c>
      <c r="B12009">
        <f>IF(ISNUMBER(Input!B12009),IF(AND(Input!B12009&gt;=20,Input!B12009&lt;=700),Input!B12009,""),"")</f>
        <v/>
      </c>
      <c r="C12009">
        <f>IF(B12009="","",INT(A12009))</f>
        <v/>
      </c>
      <c r="D12009">
        <f>IF(B12009="","",HOUR(A12009))</f>
        <v/>
      </c>
      <c r="E12009">
        <f>IF(B12009="","",IF(INPUT!$I$1="","",IF(C12009&lt;(INT(INPUT!$I$1)-INPUT!$I$2),"Off Meds",IF(C12009&lt;=(INT(INPUT!$I$1)+INPUT!$I$2),"Washout","On Meds"))))</f>
        <v/>
      </c>
      <c r="F12009">
        <f>IF(B12009="","",1.509*(LN(B12009)^1.084-5.381))</f>
        <v/>
      </c>
      <c r="G12009">
        <f>IF(F12009="","",IF(F12009&lt;0,10*F12009^2,0))</f>
        <v/>
      </c>
      <c r="H12009">
        <f>IF(F12009="","",IF(F12009&gt;0,10*F12009^2,0))</f>
        <v/>
      </c>
    </row>
    <row r="12010">
      <c r="A12010">
        <f>Input!A12010</f>
        <v/>
      </c>
      <c r="B12010">
        <f>IF(ISNUMBER(Input!B12010),IF(AND(Input!B12010&gt;=20,Input!B12010&lt;=700),Input!B12010,""),"")</f>
        <v/>
      </c>
      <c r="C12010">
        <f>IF(B12010="","",INT(A12010))</f>
        <v/>
      </c>
      <c r="D12010">
        <f>IF(B12010="","",HOUR(A12010))</f>
        <v/>
      </c>
      <c r="E12010">
        <f>IF(B12010="","",IF(INPUT!$I$1="","",IF(C12010&lt;(INT(INPUT!$I$1)-INPUT!$I$2),"Off Meds",IF(C12010&lt;=(INT(INPUT!$I$1)+INPUT!$I$2),"Washout","On Meds"))))</f>
        <v/>
      </c>
      <c r="F12010">
        <f>IF(B12010="","",1.509*(LN(B12010)^1.084-5.381))</f>
        <v/>
      </c>
      <c r="G12010">
        <f>IF(F12010="","",IF(F12010&lt;0,10*F12010^2,0))</f>
        <v/>
      </c>
      <c r="H12010">
        <f>IF(F12010="","",IF(F12010&gt;0,10*F12010^2,0))</f>
        <v/>
      </c>
    </row>
    <row r="12011">
      <c r="A12011">
        <f>Input!A12011</f>
        <v/>
      </c>
      <c r="B12011">
        <f>IF(ISNUMBER(Input!B12011),IF(AND(Input!B12011&gt;=20,Input!B12011&lt;=700),Input!B12011,""),"")</f>
        <v/>
      </c>
      <c r="C12011">
        <f>IF(B12011="","",INT(A12011))</f>
        <v/>
      </c>
      <c r="D12011">
        <f>IF(B12011="","",HOUR(A12011))</f>
        <v/>
      </c>
      <c r="E12011">
        <f>IF(B12011="","",IF(INPUT!$I$1="","",IF(C12011&lt;(INT(INPUT!$I$1)-INPUT!$I$2),"Off Meds",IF(C12011&lt;=(INT(INPUT!$I$1)+INPUT!$I$2),"Washout","On Meds"))))</f>
        <v/>
      </c>
      <c r="F12011">
        <f>IF(B12011="","",1.509*(LN(B12011)^1.084-5.381))</f>
        <v/>
      </c>
      <c r="G12011">
        <f>IF(F12011="","",IF(F12011&lt;0,10*F12011^2,0))</f>
        <v/>
      </c>
      <c r="H12011">
        <f>IF(F12011="","",IF(F12011&gt;0,10*F12011^2,0))</f>
        <v/>
      </c>
    </row>
    <row r="12012">
      <c r="A12012">
        <f>Input!A12012</f>
        <v/>
      </c>
      <c r="B12012">
        <f>IF(ISNUMBER(Input!B12012),IF(AND(Input!B12012&gt;=20,Input!B12012&lt;=700),Input!B12012,""),"")</f>
        <v/>
      </c>
      <c r="C12012">
        <f>IF(B12012="","",INT(A12012))</f>
        <v/>
      </c>
      <c r="D12012">
        <f>IF(B12012="","",HOUR(A12012))</f>
        <v/>
      </c>
      <c r="E12012">
        <f>IF(B12012="","",IF(INPUT!$I$1="","",IF(C12012&lt;(INT(INPUT!$I$1)-INPUT!$I$2),"Off Meds",IF(C12012&lt;=(INT(INPUT!$I$1)+INPUT!$I$2),"Washout","On Meds"))))</f>
        <v/>
      </c>
      <c r="F12012">
        <f>IF(B12012="","",1.509*(LN(B12012)^1.084-5.381))</f>
        <v/>
      </c>
      <c r="G12012">
        <f>IF(F12012="","",IF(F12012&lt;0,10*F12012^2,0))</f>
        <v/>
      </c>
      <c r="H12012">
        <f>IF(F12012="","",IF(F12012&gt;0,10*F12012^2,0))</f>
        <v/>
      </c>
    </row>
    <row r="12013">
      <c r="A12013">
        <f>Input!A12013</f>
        <v/>
      </c>
      <c r="B12013">
        <f>IF(ISNUMBER(Input!B12013),IF(AND(Input!B12013&gt;=20,Input!B12013&lt;=700),Input!B12013,""),"")</f>
        <v/>
      </c>
      <c r="C12013">
        <f>IF(B12013="","",INT(A12013))</f>
        <v/>
      </c>
      <c r="D12013">
        <f>IF(B12013="","",HOUR(A12013))</f>
        <v/>
      </c>
      <c r="E12013">
        <f>IF(B12013="","",IF(INPUT!$I$1="","",IF(C12013&lt;(INT(INPUT!$I$1)-INPUT!$I$2),"Off Meds",IF(C12013&lt;=(INT(INPUT!$I$1)+INPUT!$I$2),"Washout","On Meds"))))</f>
        <v/>
      </c>
      <c r="F12013">
        <f>IF(B12013="","",1.509*(LN(B12013)^1.084-5.381))</f>
        <v/>
      </c>
      <c r="G12013">
        <f>IF(F12013="","",IF(F12013&lt;0,10*F12013^2,0))</f>
        <v/>
      </c>
      <c r="H12013">
        <f>IF(F12013="","",IF(F12013&gt;0,10*F12013^2,0))</f>
        <v/>
      </c>
    </row>
    <row r="12014">
      <c r="A12014">
        <f>Input!A12014</f>
        <v/>
      </c>
      <c r="B12014">
        <f>IF(ISNUMBER(Input!B12014),IF(AND(Input!B12014&gt;=20,Input!B12014&lt;=700),Input!B12014,""),"")</f>
        <v/>
      </c>
      <c r="C12014">
        <f>IF(B12014="","",INT(A12014))</f>
        <v/>
      </c>
      <c r="D12014">
        <f>IF(B12014="","",HOUR(A12014))</f>
        <v/>
      </c>
      <c r="E12014">
        <f>IF(B12014="","",IF(INPUT!$I$1="","",IF(C12014&lt;(INT(INPUT!$I$1)-INPUT!$I$2),"Off Meds",IF(C12014&lt;=(INT(INPUT!$I$1)+INPUT!$I$2),"Washout","On Meds"))))</f>
        <v/>
      </c>
      <c r="F12014">
        <f>IF(B12014="","",1.509*(LN(B12014)^1.084-5.381))</f>
        <v/>
      </c>
      <c r="G12014">
        <f>IF(F12014="","",IF(F12014&lt;0,10*F12014^2,0))</f>
        <v/>
      </c>
      <c r="H12014">
        <f>IF(F12014="","",IF(F12014&gt;0,10*F12014^2,0))</f>
        <v/>
      </c>
    </row>
    <row r="12015">
      <c r="A12015">
        <f>Input!A12015</f>
        <v/>
      </c>
      <c r="B12015">
        <f>IF(ISNUMBER(Input!B12015),IF(AND(Input!B12015&gt;=20,Input!B12015&lt;=700),Input!B12015,""),"")</f>
        <v/>
      </c>
      <c r="C12015">
        <f>IF(B12015="","",INT(A12015))</f>
        <v/>
      </c>
      <c r="D12015">
        <f>IF(B12015="","",HOUR(A12015))</f>
        <v/>
      </c>
      <c r="E12015">
        <f>IF(B12015="","",IF(INPUT!$I$1="","",IF(C12015&lt;(INT(INPUT!$I$1)-INPUT!$I$2),"Off Meds",IF(C12015&lt;=(INT(INPUT!$I$1)+INPUT!$I$2),"Washout","On Meds"))))</f>
        <v/>
      </c>
      <c r="F12015">
        <f>IF(B12015="","",1.509*(LN(B12015)^1.084-5.381))</f>
        <v/>
      </c>
      <c r="G12015">
        <f>IF(F12015="","",IF(F12015&lt;0,10*F12015^2,0))</f>
        <v/>
      </c>
      <c r="H12015">
        <f>IF(F12015="","",IF(F12015&gt;0,10*F12015^2,0))</f>
        <v/>
      </c>
    </row>
    <row r="12016">
      <c r="A12016">
        <f>Input!A12016</f>
        <v/>
      </c>
      <c r="B12016">
        <f>IF(ISNUMBER(Input!B12016),IF(AND(Input!B12016&gt;=20,Input!B12016&lt;=700),Input!B12016,""),"")</f>
        <v/>
      </c>
      <c r="C12016">
        <f>IF(B12016="","",INT(A12016))</f>
        <v/>
      </c>
      <c r="D12016">
        <f>IF(B12016="","",HOUR(A12016))</f>
        <v/>
      </c>
      <c r="E12016">
        <f>IF(B12016="","",IF(INPUT!$I$1="","",IF(C12016&lt;(INT(INPUT!$I$1)-INPUT!$I$2),"Off Meds",IF(C12016&lt;=(INT(INPUT!$I$1)+INPUT!$I$2),"Washout","On Meds"))))</f>
        <v/>
      </c>
      <c r="F12016">
        <f>IF(B12016="","",1.509*(LN(B12016)^1.084-5.381))</f>
        <v/>
      </c>
      <c r="G12016">
        <f>IF(F12016="","",IF(F12016&lt;0,10*F12016^2,0))</f>
        <v/>
      </c>
      <c r="H12016">
        <f>IF(F12016="","",IF(F12016&gt;0,10*F12016^2,0))</f>
        <v/>
      </c>
    </row>
    <row r="12017">
      <c r="A12017">
        <f>Input!A12017</f>
        <v/>
      </c>
      <c r="B12017">
        <f>IF(ISNUMBER(Input!B12017),IF(AND(Input!B12017&gt;=20,Input!B12017&lt;=700),Input!B12017,""),"")</f>
        <v/>
      </c>
      <c r="C12017">
        <f>IF(B12017="","",INT(A12017))</f>
        <v/>
      </c>
      <c r="D12017">
        <f>IF(B12017="","",HOUR(A12017))</f>
        <v/>
      </c>
      <c r="E12017">
        <f>IF(B12017="","",IF(INPUT!$I$1="","",IF(C12017&lt;(INT(INPUT!$I$1)-INPUT!$I$2),"Off Meds",IF(C12017&lt;=(INT(INPUT!$I$1)+INPUT!$I$2),"Washout","On Meds"))))</f>
        <v/>
      </c>
      <c r="F12017">
        <f>IF(B12017="","",1.509*(LN(B12017)^1.084-5.381))</f>
        <v/>
      </c>
      <c r="G12017">
        <f>IF(F12017="","",IF(F12017&lt;0,10*F12017^2,0))</f>
        <v/>
      </c>
      <c r="H12017">
        <f>IF(F12017="","",IF(F12017&gt;0,10*F12017^2,0))</f>
        <v/>
      </c>
    </row>
    <row r="12018">
      <c r="A12018">
        <f>Input!A12018</f>
        <v/>
      </c>
      <c r="B12018">
        <f>IF(ISNUMBER(Input!B12018),IF(AND(Input!B12018&gt;=20,Input!B12018&lt;=700),Input!B12018,""),"")</f>
        <v/>
      </c>
      <c r="C12018">
        <f>IF(B12018="","",INT(A12018))</f>
        <v/>
      </c>
      <c r="D12018">
        <f>IF(B12018="","",HOUR(A12018))</f>
        <v/>
      </c>
      <c r="E12018">
        <f>IF(B12018="","",IF(INPUT!$I$1="","",IF(C12018&lt;(INT(INPUT!$I$1)-INPUT!$I$2),"Off Meds",IF(C12018&lt;=(INT(INPUT!$I$1)+INPUT!$I$2),"Washout","On Meds"))))</f>
        <v/>
      </c>
      <c r="F12018">
        <f>IF(B12018="","",1.509*(LN(B12018)^1.084-5.381))</f>
        <v/>
      </c>
      <c r="G12018">
        <f>IF(F12018="","",IF(F12018&lt;0,10*F12018^2,0))</f>
        <v/>
      </c>
      <c r="H12018">
        <f>IF(F12018="","",IF(F12018&gt;0,10*F12018^2,0))</f>
        <v/>
      </c>
    </row>
    <row r="12019">
      <c r="A12019">
        <f>Input!A12019</f>
        <v/>
      </c>
      <c r="B12019">
        <f>IF(ISNUMBER(Input!B12019),IF(AND(Input!B12019&gt;=20,Input!B12019&lt;=700),Input!B12019,""),"")</f>
        <v/>
      </c>
      <c r="C12019">
        <f>IF(B12019="","",INT(A12019))</f>
        <v/>
      </c>
      <c r="D12019">
        <f>IF(B12019="","",HOUR(A12019))</f>
        <v/>
      </c>
      <c r="E12019">
        <f>IF(B12019="","",IF(INPUT!$I$1="","",IF(C12019&lt;(INT(INPUT!$I$1)-INPUT!$I$2),"Off Meds",IF(C12019&lt;=(INT(INPUT!$I$1)+INPUT!$I$2),"Washout","On Meds"))))</f>
        <v/>
      </c>
      <c r="F12019">
        <f>IF(B12019="","",1.509*(LN(B12019)^1.084-5.381))</f>
        <v/>
      </c>
      <c r="G12019">
        <f>IF(F12019="","",IF(F12019&lt;0,10*F12019^2,0))</f>
        <v/>
      </c>
      <c r="H12019">
        <f>IF(F12019="","",IF(F12019&gt;0,10*F12019^2,0))</f>
        <v/>
      </c>
    </row>
    <row r="12020">
      <c r="A12020">
        <f>Input!A12020</f>
        <v/>
      </c>
      <c r="B12020">
        <f>IF(ISNUMBER(Input!B12020),IF(AND(Input!B12020&gt;=20,Input!B12020&lt;=700),Input!B12020,""),"")</f>
        <v/>
      </c>
      <c r="C12020">
        <f>IF(B12020="","",INT(A12020))</f>
        <v/>
      </c>
      <c r="D12020">
        <f>IF(B12020="","",HOUR(A12020))</f>
        <v/>
      </c>
      <c r="E12020">
        <f>IF(B12020="","",IF(INPUT!$I$1="","",IF(C12020&lt;(INT(INPUT!$I$1)-INPUT!$I$2),"Off Meds",IF(C12020&lt;=(INT(INPUT!$I$1)+INPUT!$I$2),"Washout","On Meds"))))</f>
        <v/>
      </c>
      <c r="F12020">
        <f>IF(B12020="","",1.509*(LN(B12020)^1.084-5.381))</f>
        <v/>
      </c>
      <c r="G12020">
        <f>IF(F12020="","",IF(F12020&lt;0,10*F12020^2,0))</f>
        <v/>
      </c>
      <c r="H12020">
        <f>IF(F12020="","",IF(F12020&gt;0,10*F12020^2,0))</f>
        <v/>
      </c>
    </row>
    <row r="12021">
      <c r="A12021">
        <f>Input!A12021</f>
        <v/>
      </c>
      <c r="B12021">
        <f>IF(ISNUMBER(Input!B12021),IF(AND(Input!B12021&gt;=20,Input!B12021&lt;=700),Input!B12021,""),"")</f>
        <v/>
      </c>
      <c r="C12021">
        <f>IF(B12021="","",INT(A12021))</f>
        <v/>
      </c>
      <c r="D12021">
        <f>IF(B12021="","",HOUR(A12021))</f>
        <v/>
      </c>
      <c r="E12021">
        <f>IF(B12021="","",IF(INPUT!$I$1="","",IF(C12021&lt;(INT(INPUT!$I$1)-INPUT!$I$2),"Off Meds",IF(C12021&lt;=(INT(INPUT!$I$1)+INPUT!$I$2),"Washout","On Meds"))))</f>
        <v/>
      </c>
      <c r="F12021">
        <f>IF(B12021="","",1.509*(LN(B12021)^1.084-5.381))</f>
        <v/>
      </c>
      <c r="G12021">
        <f>IF(F12021="","",IF(F12021&lt;0,10*F12021^2,0))</f>
        <v/>
      </c>
      <c r="H12021">
        <f>IF(F12021="","",IF(F12021&gt;0,10*F12021^2,0))</f>
        <v/>
      </c>
    </row>
    <row r="12022">
      <c r="A12022">
        <f>Input!A12022</f>
        <v/>
      </c>
      <c r="B12022">
        <f>IF(ISNUMBER(Input!B12022),IF(AND(Input!B12022&gt;=20,Input!B12022&lt;=700),Input!B12022,""),"")</f>
        <v/>
      </c>
      <c r="C12022">
        <f>IF(B12022="","",INT(A12022))</f>
        <v/>
      </c>
      <c r="D12022">
        <f>IF(B12022="","",HOUR(A12022))</f>
        <v/>
      </c>
      <c r="E12022">
        <f>IF(B12022="","",IF(INPUT!$I$1="","",IF(C12022&lt;(INT(INPUT!$I$1)-INPUT!$I$2),"Off Meds",IF(C12022&lt;=(INT(INPUT!$I$1)+INPUT!$I$2),"Washout","On Meds"))))</f>
        <v/>
      </c>
      <c r="F12022">
        <f>IF(B12022="","",1.509*(LN(B12022)^1.084-5.381))</f>
        <v/>
      </c>
      <c r="G12022">
        <f>IF(F12022="","",IF(F12022&lt;0,10*F12022^2,0))</f>
        <v/>
      </c>
      <c r="H12022">
        <f>IF(F12022="","",IF(F12022&gt;0,10*F12022^2,0))</f>
        <v/>
      </c>
    </row>
    <row r="12023">
      <c r="A12023">
        <f>Input!A12023</f>
        <v/>
      </c>
      <c r="B12023">
        <f>IF(ISNUMBER(Input!B12023),IF(AND(Input!B12023&gt;=20,Input!B12023&lt;=700),Input!B12023,""),"")</f>
        <v/>
      </c>
      <c r="C12023">
        <f>IF(B12023="","",INT(A12023))</f>
        <v/>
      </c>
      <c r="D12023">
        <f>IF(B12023="","",HOUR(A12023))</f>
        <v/>
      </c>
      <c r="E12023">
        <f>IF(B12023="","",IF(INPUT!$I$1="","",IF(C12023&lt;(INT(INPUT!$I$1)-INPUT!$I$2),"Off Meds",IF(C12023&lt;=(INT(INPUT!$I$1)+INPUT!$I$2),"Washout","On Meds"))))</f>
        <v/>
      </c>
      <c r="F12023">
        <f>IF(B12023="","",1.509*(LN(B12023)^1.084-5.381))</f>
        <v/>
      </c>
      <c r="G12023">
        <f>IF(F12023="","",IF(F12023&lt;0,10*F12023^2,0))</f>
        <v/>
      </c>
      <c r="H12023">
        <f>IF(F12023="","",IF(F12023&gt;0,10*F12023^2,0))</f>
        <v/>
      </c>
    </row>
    <row r="12024">
      <c r="A12024">
        <f>Input!A12024</f>
        <v/>
      </c>
      <c r="B12024">
        <f>IF(ISNUMBER(Input!B12024),IF(AND(Input!B12024&gt;=20,Input!B12024&lt;=700),Input!B12024,""),"")</f>
        <v/>
      </c>
      <c r="C12024">
        <f>IF(B12024="","",INT(A12024))</f>
        <v/>
      </c>
      <c r="D12024">
        <f>IF(B12024="","",HOUR(A12024))</f>
        <v/>
      </c>
      <c r="E12024">
        <f>IF(B12024="","",IF(INPUT!$I$1="","",IF(C12024&lt;(INT(INPUT!$I$1)-INPUT!$I$2),"Off Meds",IF(C12024&lt;=(INT(INPUT!$I$1)+INPUT!$I$2),"Washout","On Meds"))))</f>
        <v/>
      </c>
      <c r="F12024">
        <f>IF(B12024="","",1.509*(LN(B12024)^1.084-5.381))</f>
        <v/>
      </c>
      <c r="G12024">
        <f>IF(F12024="","",IF(F12024&lt;0,10*F12024^2,0))</f>
        <v/>
      </c>
      <c r="H12024">
        <f>IF(F12024="","",IF(F12024&gt;0,10*F12024^2,0))</f>
        <v/>
      </c>
    </row>
    <row r="12025">
      <c r="A12025">
        <f>Input!A12025</f>
        <v/>
      </c>
      <c r="B12025">
        <f>IF(ISNUMBER(Input!B12025),IF(AND(Input!B12025&gt;=20,Input!B12025&lt;=700),Input!B12025,""),"")</f>
        <v/>
      </c>
      <c r="C12025">
        <f>IF(B12025="","",INT(A12025))</f>
        <v/>
      </c>
      <c r="D12025">
        <f>IF(B12025="","",HOUR(A12025))</f>
        <v/>
      </c>
      <c r="E12025">
        <f>IF(B12025="","",IF(INPUT!$I$1="","",IF(C12025&lt;(INT(INPUT!$I$1)-INPUT!$I$2),"Off Meds",IF(C12025&lt;=(INT(INPUT!$I$1)+INPUT!$I$2),"Washout","On Meds"))))</f>
        <v/>
      </c>
      <c r="F12025">
        <f>IF(B12025="","",1.509*(LN(B12025)^1.084-5.381))</f>
        <v/>
      </c>
      <c r="G12025">
        <f>IF(F12025="","",IF(F12025&lt;0,10*F12025^2,0))</f>
        <v/>
      </c>
      <c r="H12025">
        <f>IF(F12025="","",IF(F12025&gt;0,10*F12025^2,0))</f>
        <v/>
      </c>
    </row>
    <row r="12026">
      <c r="A12026">
        <f>Input!A12026</f>
        <v/>
      </c>
      <c r="B12026">
        <f>IF(ISNUMBER(Input!B12026),IF(AND(Input!B12026&gt;=20,Input!B12026&lt;=700),Input!B12026,""),"")</f>
        <v/>
      </c>
      <c r="C12026">
        <f>IF(B12026="","",INT(A12026))</f>
        <v/>
      </c>
      <c r="D12026">
        <f>IF(B12026="","",HOUR(A12026))</f>
        <v/>
      </c>
      <c r="E12026">
        <f>IF(B12026="","",IF(INPUT!$I$1="","",IF(C12026&lt;(INT(INPUT!$I$1)-INPUT!$I$2),"Off Meds",IF(C12026&lt;=(INT(INPUT!$I$1)+INPUT!$I$2),"Washout","On Meds"))))</f>
        <v/>
      </c>
      <c r="F12026">
        <f>IF(B12026="","",1.509*(LN(B12026)^1.084-5.381))</f>
        <v/>
      </c>
      <c r="G12026">
        <f>IF(F12026="","",IF(F12026&lt;0,10*F12026^2,0))</f>
        <v/>
      </c>
      <c r="H12026">
        <f>IF(F12026="","",IF(F12026&gt;0,10*F12026^2,0))</f>
        <v/>
      </c>
    </row>
    <row r="12027">
      <c r="A12027">
        <f>Input!A12027</f>
        <v/>
      </c>
      <c r="B12027">
        <f>IF(ISNUMBER(Input!B12027),IF(AND(Input!B12027&gt;=20,Input!B12027&lt;=700),Input!B12027,""),"")</f>
        <v/>
      </c>
      <c r="C12027">
        <f>IF(B12027="","",INT(A12027))</f>
        <v/>
      </c>
      <c r="D12027">
        <f>IF(B12027="","",HOUR(A12027))</f>
        <v/>
      </c>
      <c r="E12027">
        <f>IF(B12027="","",IF(INPUT!$I$1="","",IF(C12027&lt;(INT(INPUT!$I$1)-INPUT!$I$2),"Off Meds",IF(C12027&lt;=(INT(INPUT!$I$1)+INPUT!$I$2),"Washout","On Meds"))))</f>
        <v/>
      </c>
      <c r="F12027">
        <f>IF(B12027="","",1.509*(LN(B12027)^1.084-5.381))</f>
        <v/>
      </c>
      <c r="G12027">
        <f>IF(F12027="","",IF(F12027&lt;0,10*F12027^2,0))</f>
        <v/>
      </c>
      <c r="H12027">
        <f>IF(F12027="","",IF(F12027&gt;0,10*F12027^2,0))</f>
        <v/>
      </c>
    </row>
    <row r="12028">
      <c r="A12028">
        <f>Input!A12028</f>
        <v/>
      </c>
      <c r="B12028">
        <f>IF(ISNUMBER(Input!B12028),IF(AND(Input!B12028&gt;=20,Input!B12028&lt;=700),Input!B12028,""),"")</f>
        <v/>
      </c>
      <c r="C12028">
        <f>IF(B12028="","",INT(A12028))</f>
        <v/>
      </c>
      <c r="D12028">
        <f>IF(B12028="","",HOUR(A12028))</f>
        <v/>
      </c>
      <c r="E12028">
        <f>IF(B12028="","",IF(INPUT!$I$1="","",IF(C12028&lt;(INT(INPUT!$I$1)-INPUT!$I$2),"Off Meds",IF(C12028&lt;=(INT(INPUT!$I$1)+INPUT!$I$2),"Washout","On Meds"))))</f>
        <v/>
      </c>
      <c r="F12028">
        <f>IF(B12028="","",1.509*(LN(B12028)^1.084-5.381))</f>
        <v/>
      </c>
      <c r="G12028">
        <f>IF(F12028="","",IF(F12028&lt;0,10*F12028^2,0))</f>
        <v/>
      </c>
      <c r="H12028">
        <f>IF(F12028="","",IF(F12028&gt;0,10*F12028^2,0))</f>
        <v/>
      </c>
    </row>
    <row r="12029">
      <c r="A12029">
        <f>Input!A12029</f>
        <v/>
      </c>
      <c r="B12029">
        <f>IF(ISNUMBER(Input!B12029),IF(AND(Input!B12029&gt;=20,Input!B12029&lt;=700),Input!B12029,""),"")</f>
        <v/>
      </c>
      <c r="C12029">
        <f>IF(B12029="","",INT(A12029))</f>
        <v/>
      </c>
      <c r="D12029">
        <f>IF(B12029="","",HOUR(A12029))</f>
        <v/>
      </c>
      <c r="E12029">
        <f>IF(B12029="","",IF(INPUT!$I$1="","",IF(C12029&lt;(INT(INPUT!$I$1)-INPUT!$I$2),"Off Meds",IF(C12029&lt;=(INT(INPUT!$I$1)+INPUT!$I$2),"Washout","On Meds"))))</f>
        <v/>
      </c>
      <c r="F12029">
        <f>IF(B12029="","",1.509*(LN(B12029)^1.084-5.381))</f>
        <v/>
      </c>
      <c r="G12029">
        <f>IF(F12029="","",IF(F12029&lt;0,10*F12029^2,0))</f>
        <v/>
      </c>
      <c r="H12029">
        <f>IF(F12029="","",IF(F12029&gt;0,10*F12029^2,0))</f>
        <v/>
      </c>
    </row>
    <row r="12030">
      <c r="A12030">
        <f>Input!A12030</f>
        <v/>
      </c>
      <c r="B12030">
        <f>IF(ISNUMBER(Input!B12030),IF(AND(Input!B12030&gt;=20,Input!B12030&lt;=700),Input!B12030,""),"")</f>
        <v/>
      </c>
      <c r="C12030">
        <f>IF(B12030="","",INT(A12030))</f>
        <v/>
      </c>
      <c r="D12030">
        <f>IF(B12030="","",HOUR(A12030))</f>
        <v/>
      </c>
      <c r="E12030">
        <f>IF(B12030="","",IF(INPUT!$I$1="","",IF(C12030&lt;(INT(INPUT!$I$1)-INPUT!$I$2),"Off Meds",IF(C12030&lt;=(INT(INPUT!$I$1)+INPUT!$I$2),"Washout","On Meds"))))</f>
        <v/>
      </c>
      <c r="F12030">
        <f>IF(B12030="","",1.509*(LN(B12030)^1.084-5.381))</f>
        <v/>
      </c>
      <c r="G12030">
        <f>IF(F12030="","",IF(F12030&lt;0,10*F12030^2,0))</f>
        <v/>
      </c>
      <c r="H12030">
        <f>IF(F12030="","",IF(F12030&gt;0,10*F12030^2,0))</f>
        <v/>
      </c>
    </row>
    <row r="12031">
      <c r="A12031">
        <f>Input!A12031</f>
        <v/>
      </c>
      <c r="B12031">
        <f>IF(ISNUMBER(Input!B12031),IF(AND(Input!B12031&gt;=20,Input!B12031&lt;=700),Input!B12031,""),"")</f>
        <v/>
      </c>
      <c r="C12031">
        <f>IF(B12031="","",INT(A12031))</f>
        <v/>
      </c>
      <c r="D12031">
        <f>IF(B12031="","",HOUR(A12031))</f>
        <v/>
      </c>
      <c r="E12031">
        <f>IF(B12031="","",IF(INPUT!$I$1="","",IF(C12031&lt;(INT(INPUT!$I$1)-INPUT!$I$2),"Off Meds",IF(C12031&lt;=(INT(INPUT!$I$1)+INPUT!$I$2),"Washout","On Meds"))))</f>
        <v/>
      </c>
      <c r="F12031">
        <f>IF(B12031="","",1.509*(LN(B12031)^1.084-5.381))</f>
        <v/>
      </c>
      <c r="G12031">
        <f>IF(F12031="","",IF(F12031&lt;0,10*F12031^2,0))</f>
        <v/>
      </c>
      <c r="H12031">
        <f>IF(F12031="","",IF(F12031&gt;0,10*F12031^2,0))</f>
        <v/>
      </c>
    </row>
    <row r="12032">
      <c r="A12032">
        <f>Input!A12032</f>
        <v/>
      </c>
      <c r="B12032">
        <f>IF(ISNUMBER(Input!B12032),IF(AND(Input!B12032&gt;=20,Input!B12032&lt;=700),Input!B12032,""),"")</f>
        <v/>
      </c>
      <c r="C12032">
        <f>IF(B12032="","",INT(A12032))</f>
        <v/>
      </c>
      <c r="D12032">
        <f>IF(B12032="","",HOUR(A12032))</f>
        <v/>
      </c>
      <c r="E12032">
        <f>IF(B12032="","",IF(INPUT!$I$1="","",IF(C12032&lt;(INT(INPUT!$I$1)-INPUT!$I$2),"Off Meds",IF(C12032&lt;=(INT(INPUT!$I$1)+INPUT!$I$2),"Washout","On Meds"))))</f>
        <v/>
      </c>
      <c r="F12032">
        <f>IF(B12032="","",1.509*(LN(B12032)^1.084-5.381))</f>
        <v/>
      </c>
      <c r="G12032">
        <f>IF(F12032="","",IF(F12032&lt;0,10*F12032^2,0))</f>
        <v/>
      </c>
      <c r="H12032">
        <f>IF(F12032="","",IF(F12032&gt;0,10*F12032^2,0))</f>
        <v/>
      </c>
    </row>
    <row r="12033">
      <c r="A12033">
        <f>Input!A12033</f>
        <v/>
      </c>
      <c r="B12033">
        <f>IF(ISNUMBER(Input!B12033),IF(AND(Input!B12033&gt;=20,Input!B12033&lt;=700),Input!B12033,""),"")</f>
        <v/>
      </c>
      <c r="C12033">
        <f>IF(B12033="","",INT(A12033))</f>
        <v/>
      </c>
      <c r="D12033">
        <f>IF(B12033="","",HOUR(A12033))</f>
        <v/>
      </c>
      <c r="E12033">
        <f>IF(B12033="","",IF(INPUT!$I$1="","",IF(C12033&lt;(INT(INPUT!$I$1)-INPUT!$I$2),"Off Meds",IF(C12033&lt;=(INT(INPUT!$I$1)+INPUT!$I$2),"Washout","On Meds"))))</f>
        <v/>
      </c>
      <c r="F12033">
        <f>IF(B12033="","",1.509*(LN(B12033)^1.084-5.381))</f>
        <v/>
      </c>
      <c r="G12033">
        <f>IF(F12033="","",IF(F12033&lt;0,10*F12033^2,0))</f>
        <v/>
      </c>
      <c r="H12033">
        <f>IF(F12033="","",IF(F12033&gt;0,10*F12033^2,0))</f>
        <v/>
      </c>
    </row>
    <row r="12034">
      <c r="A12034">
        <f>Input!A12034</f>
        <v/>
      </c>
      <c r="B12034">
        <f>IF(ISNUMBER(Input!B12034),IF(AND(Input!B12034&gt;=20,Input!B12034&lt;=700),Input!B12034,""),"")</f>
        <v/>
      </c>
      <c r="C12034">
        <f>IF(B12034="","",INT(A12034))</f>
        <v/>
      </c>
      <c r="D12034">
        <f>IF(B12034="","",HOUR(A12034))</f>
        <v/>
      </c>
      <c r="E12034">
        <f>IF(B12034="","",IF(INPUT!$I$1="","",IF(C12034&lt;(INT(INPUT!$I$1)-INPUT!$I$2),"Off Meds",IF(C12034&lt;=(INT(INPUT!$I$1)+INPUT!$I$2),"Washout","On Meds"))))</f>
        <v/>
      </c>
      <c r="F12034">
        <f>IF(B12034="","",1.509*(LN(B12034)^1.084-5.381))</f>
        <v/>
      </c>
      <c r="G12034">
        <f>IF(F12034="","",IF(F12034&lt;0,10*F12034^2,0))</f>
        <v/>
      </c>
      <c r="H12034">
        <f>IF(F12034="","",IF(F12034&gt;0,10*F12034^2,0))</f>
        <v/>
      </c>
    </row>
    <row r="12035">
      <c r="A12035">
        <f>Input!A12035</f>
        <v/>
      </c>
      <c r="B12035">
        <f>IF(ISNUMBER(Input!B12035),IF(AND(Input!B12035&gt;=20,Input!B12035&lt;=700),Input!B12035,""),"")</f>
        <v/>
      </c>
      <c r="C12035">
        <f>IF(B12035="","",INT(A12035))</f>
        <v/>
      </c>
      <c r="D12035">
        <f>IF(B12035="","",HOUR(A12035))</f>
        <v/>
      </c>
      <c r="E12035">
        <f>IF(B12035="","",IF(INPUT!$I$1="","",IF(C12035&lt;(INT(INPUT!$I$1)-INPUT!$I$2),"Off Meds",IF(C12035&lt;=(INT(INPUT!$I$1)+INPUT!$I$2),"Washout","On Meds"))))</f>
        <v/>
      </c>
      <c r="F12035">
        <f>IF(B12035="","",1.509*(LN(B12035)^1.084-5.381))</f>
        <v/>
      </c>
      <c r="G12035">
        <f>IF(F12035="","",IF(F12035&lt;0,10*F12035^2,0))</f>
        <v/>
      </c>
      <c r="H12035">
        <f>IF(F12035="","",IF(F12035&gt;0,10*F12035^2,0))</f>
        <v/>
      </c>
    </row>
    <row r="12036">
      <c r="A12036">
        <f>Input!A12036</f>
        <v/>
      </c>
      <c r="B12036">
        <f>IF(ISNUMBER(Input!B12036),IF(AND(Input!B12036&gt;=20,Input!B12036&lt;=700),Input!B12036,""),"")</f>
        <v/>
      </c>
      <c r="C12036">
        <f>IF(B12036="","",INT(A12036))</f>
        <v/>
      </c>
      <c r="D12036">
        <f>IF(B12036="","",HOUR(A12036))</f>
        <v/>
      </c>
      <c r="E12036">
        <f>IF(B12036="","",IF(INPUT!$I$1="","",IF(C12036&lt;(INT(INPUT!$I$1)-INPUT!$I$2),"Off Meds",IF(C12036&lt;=(INT(INPUT!$I$1)+INPUT!$I$2),"Washout","On Meds"))))</f>
        <v/>
      </c>
      <c r="F12036">
        <f>IF(B12036="","",1.509*(LN(B12036)^1.084-5.381))</f>
        <v/>
      </c>
      <c r="G12036">
        <f>IF(F12036="","",IF(F12036&lt;0,10*F12036^2,0))</f>
        <v/>
      </c>
      <c r="H12036">
        <f>IF(F12036="","",IF(F12036&gt;0,10*F12036^2,0))</f>
        <v/>
      </c>
    </row>
    <row r="12037">
      <c r="A12037">
        <f>Input!A12037</f>
        <v/>
      </c>
      <c r="B12037">
        <f>IF(ISNUMBER(Input!B12037),IF(AND(Input!B12037&gt;=20,Input!B12037&lt;=700),Input!B12037,""),"")</f>
        <v/>
      </c>
      <c r="C12037">
        <f>IF(B12037="","",INT(A12037))</f>
        <v/>
      </c>
      <c r="D12037">
        <f>IF(B12037="","",HOUR(A12037))</f>
        <v/>
      </c>
      <c r="E12037">
        <f>IF(B12037="","",IF(INPUT!$I$1="","",IF(C12037&lt;(INT(INPUT!$I$1)-INPUT!$I$2),"Off Meds",IF(C12037&lt;=(INT(INPUT!$I$1)+INPUT!$I$2),"Washout","On Meds"))))</f>
        <v/>
      </c>
      <c r="F12037">
        <f>IF(B12037="","",1.509*(LN(B12037)^1.084-5.381))</f>
        <v/>
      </c>
      <c r="G12037">
        <f>IF(F12037="","",IF(F12037&lt;0,10*F12037^2,0))</f>
        <v/>
      </c>
      <c r="H12037">
        <f>IF(F12037="","",IF(F12037&gt;0,10*F12037^2,0))</f>
        <v/>
      </c>
    </row>
    <row r="12038">
      <c r="A12038">
        <f>Input!A12038</f>
        <v/>
      </c>
      <c r="B12038">
        <f>IF(ISNUMBER(Input!B12038),IF(AND(Input!B12038&gt;=20,Input!B12038&lt;=700),Input!B12038,""),"")</f>
        <v/>
      </c>
      <c r="C12038">
        <f>IF(B12038="","",INT(A12038))</f>
        <v/>
      </c>
      <c r="D12038">
        <f>IF(B12038="","",HOUR(A12038))</f>
        <v/>
      </c>
      <c r="E12038">
        <f>IF(B12038="","",IF(INPUT!$I$1="","",IF(C12038&lt;(INT(INPUT!$I$1)-INPUT!$I$2),"Off Meds",IF(C12038&lt;=(INT(INPUT!$I$1)+INPUT!$I$2),"Washout","On Meds"))))</f>
        <v/>
      </c>
      <c r="F12038">
        <f>IF(B12038="","",1.509*(LN(B12038)^1.084-5.381))</f>
        <v/>
      </c>
      <c r="G12038">
        <f>IF(F12038="","",IF(F12038&lt;0,10*F12038^2,0))</f>
        <v/>
      </c>
      <c r="H12038">
        <f>IF(F12038="","",IF(F12038&gt;0,10*F12038^2,0))</f>
        <v/>
      </c>
    </row>
    <row r="12039">
      <c r="A12039">
        <f>Input!A12039</f>
        <v/>
      </c>
      <c r="B12039">
        <f>IF(ISNUMBER(Input!B12039),IF(AND(Input!B12039&gt;=20,Input!B12039&lt;=700),Input!B12039,""),"")</f>
        <v/>
      </c>
      <c r="C12039">
        <f>IF(B12039="","",INT(A12039))</f>
        <v/>
      </c>
      <c r="D12039">
        <f>IF(B12039="","",HOUR(A12039))</f>
        <v/>
      </c>
      <c r="E12039">
        <f>IF(B12039="","",IF(INPUT!$I$1="","",IF(C12039&lt;(INT(INPUT!$I$1)-INPUT!$I$2),"Off Meds",IF(C12039&lt;=(INT(INPUT!$I$1)+INPUT!$I$2),"Washout","On Meds"))))</f>
        <v/>
      </c>
      <c r="F12039">
        <f>IF(B12039="","",1.509*(LN(B12039)^1.084-5.381))</f>
        <v/>
      </c>
      <c r="G12039">
        <f>IF(F12039="","",IF(F12039&lt;0,10*F12039^2,0))</f>
        <v/>
      </c>
      <c r="H12039">
        <f>IF(F12039="","",IF(F12039&gt;0,10*F12039^2,0))</f>
        <v/>
      </c>
    </row>
    <row r="12040">
      <c r="A12040">
        <f>Input!A12040</f>
        <v/>
      </c>
      <c r="B12040">
        <f>IF(ISNUMBER(Input!B12040),IF(AND(Input!B12040&gt;=20,Input!B12040&lt;=700),Input!B12040,""),"")</f>
        <v/>
      </c>
      <c r="C12040">
        <f>IF(B12040="","",INT(A12040))</f>
        <v/>
      </c>
      <c r="D12040">
        <f>IF(B12040="","",HOUR(A12040))</f>
        <v/>
      </c>
      <c r="E12040">
        <f>IF(B12040="","",IF(INPUT!$I$1="","",IF(C12040&lt;(INT(INPUT!$I$1)-INPUT!$I$2),"Off Meds",IF(C12040&lt;=(INT(INPUT!$I$1)+INPUT!$I$2),"Washout","On Meds"))))</f>
        <v/>
      </c>
      <c r="F12040">
        <f>IF(B12040="","",1.509*(LN(B12040)^1.084-5.381))</f>
        <v/>
      </c>
      <c r="G12040">
        <f>IF(F12040="","",IF(F12040&lt;0,10*F12040^2,0))</f>
        <v/>
      </c>
      <c r="H12040">
        <f>IF(F12040="","",IF(F12040&gt;0,10*F12040^2,0))</f>
        <v/>
      </c>
    </row>
    <row r="12041">
      <c r="A12041">
        <f>Input!A12041</f>
        <v/>
      </c>
      <c r="B12041">
        <f>IF(ISNUMBER(Input!B12041),IF(AND(Input!B12041&gt;=20,Input!B12041&lt;=700),Input!B12041,""),"")</f>
        <v/>
      </c>
      <c r="C12041">
        <f>IF(B12041="","",INT(A12041))</f>
        <v/>
      </c>
      <c r="D12041">
        <f>IF(B12041="","",HOUR(A12041))</f>
        <v/>
      </c>
      <c r="E12041">
        <f>IF(B12041="","",IF(INPUT!$I$1="","",IF(C12041&lt;(INT(INPUT!$I$1)-INPUT!$I$2),"Off Meds",IF(C12041&lt;=(INT(INPUT!$I$1)+INPUT!$I$2),"Washout","On Meds"))))</f>
        <v/>
      </c>
      <c r="F12041">
        <f>IF(B12041="","",1.509*(LN(B12041)^1.084-5.381))</f>
        <v/>
      </c>
      <c r="G12041">
        <f>IF(F12041="","",IF(F12041&lt;0,10*F12041^2,0))</f>
        <v/>
      </c>
      <c r="H12041">
        <f>IF(F12041="","",IF(F12041&gt;0,10*F12041^2,0))</f>
        <v/>
      </c>
    </row>
    <row r="12042">
      <c r="A12042">
        <f>Input!A12042</f>
        <v/>
      </c>
      <c r="B12042">
        <f>IF(ISNUMBER(Input!B12042),IF(AND(Input!B12042&gt;=20,Input!B12042&lt;=700),Input!B12042,""),"")</f>
        <v/>
      </c>
      <c r="C12042">
        <f>IF(B12042="","",INT(A12042))</f>
        <v/>
      </c>
      <c r="D12042">
        <f>IF(B12042="","",HOUR(A12042))</f>
        <v/>
      </c>
      <c r="E12042">
        <f>IF(B12042="","",IF(INPUT!$I$1="","",IF(C12042&lt;(INT(INPUT!$I$1)-INPUT!$I$2),"Off Meds",IF(C12042&lt;=(INT(INPUT!$I$1)+INPUT!$I$2),"Washout","On Meds"))))</f>
        <v/>
      </c>
      <c r="F12042">
        <f>IF(B12042="","",1.509*(LN(B12042)^1.084-5.381))</f>
        <v/>
      </c>
      <c r="G12042">
        <f>IF(F12042="","",IF(F12042&lt;0,10*F12042^2,0))</f>
        <v/>
      </c>
      <c r="H12042">
        <f>IF(F12042="","",IF(F12042&gt;0,10*F12042^2,0))</f>
        <v/>
      </c>
    </row>
    <row r="12043">
      <c r="A12043">
        <f>Input!A12043</f>
        <v/>
      </c>
      <c r="B12043">
        <f>IF(ISNUMBER(Input!B12043),IF(AND(Input!B12043&gt;=20,Input!B12043&lt;=700),Input!B12043,""),"")</f>
        <v/>
      </c>
      <c r="C12043">
        <f>IF(B12043="","",INT(A12043))</f>
        <v/>
      </c>
      <c r="D12043">
        <f>IF(B12043="","",HOUR(A12043))</f>
        <v/>
      </c>
      <c r="E12043">
        <f>IF(B12043="","",IF(INPUT!$I$1="","",IF(C12043&lt;(INT(INPUT!$I$1)-INPUT!$I$2),"Off Meds",IF(C12043&lt;=(INT(INPUT!$I$1)+INPUT!$I$2),"Washout","On Meds"))))</f>
        <v/>
      </c>
      <c r="F12043">
        <f>IF(B12043="","",1.509*(LN(B12043)^1.084-5.381))</f>
        <v/>
      </c>
      <c r="G12043">
        <f>IF(F12043="","",IF(F12043&lt;0,10*F12043^2,0))</f>
        <v/>
      </c>
      <c r="H12043">
        <f>IF(F12043="","",IF(F12043&gt;0,10*F12043^2,0))</f>
        <v/>
      </c>
    </row>
    <row r="12044">
      <c r="A12044">
        <f>Input!A12044</f>
        <v/>
      </c>
      <c r="B12044">
        <f>IF(ISNUMBER(Input!B12044),IF(AND(Input!B12044&gt;=20,Input!B12044&lt;=700),Input!B12044,""),"")</f>
        <v/>
      </c>
      <c r="C12044">
        <f>IF(B12044="","",INT(A12044))</f>
        <v/>
      </c>
      <c r="D12044">
        <f>IF(B12044="","",HOUR(A12044))</f>
        <v/>
      </c>
      <c r="E12044">
        <f>IF(B12044="","",IF(INPUT!$I$1="","",IF(C12044&lt;(INT(INPUT!$I$1)-INPUT!$I$2),"Off Meds",IF(C12044&lt;=(INT(INPUT!$I$1)+INPUT!$I$2),"Washout","On Meds"))))</f>
        <v/>
      </c>
      <c r="F12044">
        <f>IF(B12044="","",1.509*(LN(B12044)^1.084-5.381))</f>
        <v/>
      </c>
      <c r="G12044">
        <f>IF(F12044="","",IF(F12044&lt;0,10*F12044^2,0))</f>
        <v/>
      </c>
      <c r="H12044">
        <f>IF(F12044="","",IF(F12044&gt;0,10*F12044^2,0))</f>
        <v/>
      </c>
    </row>
    <row r="12045">
      <c r="A12045">
        <f>Input!A12045</f>
        <v/>
      </c>
      <c r="B12045">
        <f>IF(ISNUMBER(Input!B12045),IF(AND(Input!B12045&gt;=20,Input!B12045&lt;=700),Input!B12045,""),"")</f>
        <v/>
      </c>
      <c r="C12045">
        <f>IF(B12045="","",INT(A12045))</f>
        <v/>
      </c>
      <c r="D12045">
        <f>IF(B12045="","",HOUR(A12045))</f>
        <v/>
      </c>
      <c r="E12045">
        <f>IF(B12045="","",IF(INPUT!$I$1="","",IF(C12045&lt;(INT(INPUT!$I$1)-INPUT!$I$2),"Off Meds",IF(C12045&lt;=(INT(INPUT!$I$1)+INPUT!$I$2),"Washout","On Meds"))))</f>
        <v/>
      </c>
      <c r="F12045">
        <f>IF(B12045="","",1.509*(LN(B12045)^1.084-5.381))</f>
        <v/>
      </c>
      <c r="G12045">
        <f>IF(F12045="","",IF(F12045&lt;0,10*F12045^2,0))</f>
        <v/>
      </c>
      <c r="H12045">
        <f>IF(F12045="","",IF(F12045&gt;0,10*F12045^2,0))</f>
        <v/>
      </c>
    </row>
    <row r="12046">
      <c r="A12046">
        <f>Input!A12046</f>
        <v/>
      </c>
      <c r="B12046">
        <f>IF(ISNUMBER(Input!B12046),IF(AND(Input!B12046&gt;=20,Input!B12046&lt;=700),Input!B12046,""),"")</f>
        <v/>
      </c>
      <c r="C12046">
        <f>IF(B12046="","",INT(A12046))</f>
        <v/>
      </c>
      <c r="D12046">
        <f>IF(B12046="","",HOUR(A12046))</f>
        <v/>
      </c>
      <c r="E12046">
        <f>IF(B12046="","",IF(INPUT!$I$1="","",IF(C12046&lt;(INT(INPUT!$I$1)-INPUT!$I$2),"Off Meds",IF(C12046&lt;=(INT(INPUT!$I$1)+INPUT!$I$2),"Washout","On Meds"))))</f>
        <v/>
      </c>
      <c r="F12046">
        <f>IF(B12046="","",1.509*(LN(B12046)^1.084-5.381))</f>
        <v/>
      </c>
      <c r="G12046">
        <f>IF(F12046="","",IF(F12046&lt;0,10*F12046^2,0))</f>
        <v/>
      </c>
      <c r="H12046">
        <f>IF(F12046="","",IF(F12046&gt;0,10*F12046^2,0))</f>
        <v/>
      </c>
    </row>
    <row r="12047">
      <c r="A12047">
        <f>Input!A12047</f>
        <v/>
      </c>
      <c r="B12047">
        <f>IF(ISNUMBER(Input!B12047),IF(AND(Input!B12047&gt;=20,Input!B12047&lt;=700),Input!B12047,""),"")</f>
        <v/>
      </c>
      <c r="C12047">
        <f>IF(B12047="","",INT(A12047))</f>
        <v/>
      </c>
      <c r="D12047">
        <f>IF(B12047="","",HOUR(A12047))</f>
        <v/>
      </c>
      <c r="E12047">
        <f>IF(B12047="","",IF(INPUT!$I$1="","",IF(C12047&lt;(INT(INPUT!$I$1)-INPUT!$I$2),"Off Meds",IF(C12047&lt;=(INT(INPUT!$I$1)+INPUT!$I$2),"Washout","On Meds"))))</f>
        <v/>
      </c>
      <c r="F12047">
        <f>IF(B12047="","",1.509*(LN(B12047)^1.084-5.381))</f>
        <v/>
      </c>
      <c r="G12047">
        <f>IF(F12047="","",IF(F12047&lt;0,10*F12047^2,0))</f>
        <v/>
      </c>
      <c r="H12047">
        <f>IF(F12047="","",IF(F12047&gt;0,10*F12047^2,0))</f>
        <v/>
      </c>
    </row>
    <row r="12048">
      <c r="A12048">
        <f>Input!A12048</f>
        <v/>
      </c>
      <c r="B12048">
        <f>IF(ISNUMBER(Input!B12048),IF(AND(Input!B12048&gt;=20,Input!B12048&lt;=700),Input!B12048,""),"")</f>
        <v/>
      </c>
      <c r="C12048">
        <f>IF(B12048="","",INT(A12048))</f>
        <v/>
      </c>
      <c r="D12048">
        <f>IF(B12048="","",HOUR(A12048))</f>
        <v/>
      </c>
      <c r="E12048">
        <f>IF(B12048="","",IF(INPUT!$I$1="","",IF(C12048&lt;(INT(INPUT!$I$1)-INPUT!$I$2),"Off Meds",IF(C12048&lt;=(INT(INPUT!$I$1)+INPUT!$I$2),"Washout","On Meds"))))</f>
        <v/>
      </c>
      <c r="F12048">
        <f>IF(B12048="","",1.509*(LN(B12048)^1.084-5.381))</f>
        <v/>
      </c>
      <c r="G12048">
        <f>IF(F12048="","",IF(F12048&lt;0,10*F12048^2,0))</f>
        <v/>
      </c>
      <c r="H12048">
        <f>IF(F12048="","",IF(F12048&gt;0,10*F12048^2,0))</f>
        <v/>
      </c>
    </row>
    <row r="12049">
      <c r="A12049">
        <f>Input!A12049</f>
        <v/>
      </c>
      <c r="B12049">
        <f>IF(ISNUMBER(Input!B12049),IF(AND(Input!B12049&gt;=20,Input!B12049&lt;=700),Input!B12049,""),"")</f>
        <v/>
      </c>
      <c r="C12049">
        <f>IF(B12049="","",INT(A12049))</f>
        <v/>
      </c>
      <c r="D12049">
        <f>IF(B12049="","",HOUR(A12049))</f>
        <v/>
      </c>
      <c r="E12049">
        <f>IF(B12049="","",IF(INPUT!$I$1="","",IF(C12049&lt;(INT(INPUT!$I$1)-INPUT!$I$2),"Off Meds",IF(C12049&lt;=(INT(INPUT!$I$1)+INPUT!$I$2),"Washout","On Meds"))))</f>
        <v/>
      </c>
      <c r="F12049">
        <f>IF(B12049="","",1.509*(LN(B12049)^1.084-5.381))</f>
        <v/>
      </c>
      <c r="G12049">
        <f>IF(F12049="","",IF(F12049&lt;0,10*F12049^2,0))</f>
        <v/>
      </c>
      <c r="H12049">
        <f>IF(F12049="","",IF(F12049&gt;0,10*F12049^2,0))</f>
        <v/>
      </c>
    </row>
    <row r="12050">
      <c r="A12050">
        <f>Input!A12050</f>
        <v/>
      </c>
      <c r="B12050">
        <f>IF(ISNUMBER(Input!B12050),IF(AND(Input!B12050&gt;=20,Input!B12050&lt;=700),Input!B12050,""),"")</f>
        <v/>
      </c>
      <c r="C12050">
        <f>IF(B12050="","",INT(A12050))</f>
        <v/>
      </c>
      <c r="D12050">
        <f>IF(B12050="","",HOUR(A12050))</f>
        <v/>
      </c>
      <c r="E12050">
        <f>IF(B12050="","",IF(INPUT!$I$1="","",IF(C12050&lt;(INT(INPUT!$I$1)-INPUT!$I$2),"Off Meds",IF(C12050&lt;=(INT(INPUT!$I$1)+INPUT!$I$2),"Washout","On Meds"))))</f>
        <v/>
      </c>
      <c r="F12050">
        <f>IF(B12050="","",1.509*(LN(B12050)^1.084-5.381))</f>
        <v/>
      </c>
      <c r="G12050">
        <f>IF(F12050="","",IF(F12050&lt;0,10*F12050^2,0))</f>
        <v/>
      </c>
      <c r="H12050">
        <f>IF(F12050="","",IF(F12050&gt;0,10*F12050^2,0))</f>
        <v/>
      </c>
    </row>
    <row r="12051">
      <c r="A12051">
        <f>Input!A12051</f>
        <v/>
      </c>
      <c r="B12051">
        <f>IF(ISNUMBER(Input!B12051),IF(AND(Input!B12051&gt;=20,Input!B12051&lt;=700),Input!B12051,""),"")</f>
        <v/>
      </c>
      <c r="C12051">
        <f>IF(B12051="","",INT(A12051))</f>
        <v/>
      </c>
      <c r="D12051">
        <f>IF(B12051="","",HOUR(A12051))</f>
        <v/>
      </c>
      <c r="E12051">
        <f>IF(B12051="","",IF(INPUT!$I$1="","",IF(C12051&lt;(INT(INPUT!$I$1)-INPUT!$I$2),"Off Meds",IF(C12051&lt;=(INT(INPUT!$I$1)+INPUT!$I$2),"Washout","On Meds"))))</f>
        <v/>
      </c>
      <c r="F12051">
        <f>IF(B12051="","",1.509*(LN(B12051)^1.084-5.381))</f>
        <v/>
      </c>
      <c r="G12051">
        <f>IF(F12051="","",IF(F12051&lt;0,10*F12051^2,0))</f>
        <v/>
      </c>
      <c r="H12051">
        <f>IF(F12051="","",IF(F12051&gt;0,10*F12051^2,0))</f>
        <v/>
      </c>
    </row>
    <row r="12052">
      <c r="A12052">
        <f>Input!A12052</f>
        <v/>
      </c>
      <c r="B12052">
        <f>IF(ISNUMBER(Input!B12052),IF(AND(Input!B12052&gt;=20,Input!B12052&lt;=700),Input!B12052,""),"")</f>
        <v/>
      </c>
      <c r="C12052">
        <f>IF(B12052="","",INT(A12052))</f>
        <v/>
      </c>
      <c r="D12052">
        <f>IF(B12052="","",HOUR(A12052))</f>
        <v/>
      </c>
      <c r="E12052">
        <f>IF(B12052="","",IF(INPUT!$I$1="","",IF(C12052&lt;(INT(INPUT!$I$1)-INPUT!$I$2),"Off Meds",IF(C12052&lt;=(INT(INPUT!$I$1)+INPUT!$I$2),"Washout","On Meds"))))</f>
        <v/>
      </c>
      <c r="F12052">
        <f>IF(B12052="","",1.509*(LN(B12052)^1.084-5.381))</f>
        <v/>
      </c>
      <c r="G12052">
        <f>IF(F12052="","",IF(F12052&lt;0,10*F12052^2,0))</f>
        <v/>
      </c>
      <c r="H12052">
        <f>IF(F12052="","",IF(F12052&gt;0,10*F12052^2,0))</f>
        <v/>
      </c>
    </row>
    <row r="12053">
      <c r="A12053">
        <f>Input!A12053</f>
        <v/>
      </c>
      <c r="B12053">
        <f>IF(ISNUMBER(Input!B12053),IF(AND(Input!B12053&gt;=20,Input!B12053&lt;=700),Input!B12053,""),"")</f>
        <v/>
      </c>
      <c r="C12053">
        <f>IF(B12053="","",INT(A12053))</f>
        <v/>
      </c>
      <c r="D12053">
        <f>IF(B12053="","",HOUR(A12053))</f>
        <v/>
      </c>
      <c r="E12053">
        <f>IF(B12053="","",IF(INPUT!$I$1="","",IF(C12053&lt;(INT(INPUT!$I$1)-INPUT!$I$2),"Off Meds",IF(C12053&lt;=(INT(INPUT!$I$1)+INPUT!$I$2),"Washout","On Meds"))))</f>
        <v/>
      </c>
      <c r="F12053">
        <f>IF(B12053="","",1.509*(LN(B12053)^1.084-5.381))</f>
        <v/>
      </c>
      <c r="G12053">
        <f>IF(F12053="","",IF(F12053&lt;0,10*F12053^2,0))</f>
        <v/>
      </c>
      <c r="H12053">
        <f>IF(F12053="","",IF(F12053&gt;0,10*F12053^2,0))</f>
        <v/>
      </c>
    </row>
    <row r="12054">
      <c r="A12054">
        <f>Input!A12054</f>
        <v/>
      </c>
      <c r="B12054">
        <f>IF(ISNUMBER(Input!B12054),IF(AND(Input!B12054&gt;=20,Input!B12054&lt;=700),Input!B12054,""),"")</f>
        <v/>
      </c>
      <c r="C12054">
        <f>IF(B12054="","",INT(A12054))</f>
        <v/>
      </c>
      <c r="D12054">
        <f>IF(B12054="","",HOUR(A12054))</f>
        <v/>
      </c>
      <c r="E12054">
        <f>IF(B12054="","",IF(INPUT!$I$1="","",IF(C12054&lt;(INT(INPUT!$I$1)-INPUT!$I$2),"Off Meds",IF(C12054&lt;=(INT(INPUT!$I$1)+INPUT!$I$2),"Washout","On Meds"))))</f>
        <v/>
      </c>
      <c r="F12054">
        <f>IF(B12054="","",1.509*(LN(B12054)^1.084-5.381))</f>
        <v/>
      </c>
      <c r="G12054">
        <f>IF(F12054="","",IF(F12054&lt;0,10*F12054^2,0))</f>
        <v/>
      </c>
      <c r="H12054">
        <f>IF(F12054="","",IF(F12054&gt;0,10*F12054^2,0))</f>
        <v/>
      </c>
    </row>
    <row r="12055">
      <c r="A12055">
        <f>Input!A12055</f>
        <v/>
      </c>
      <c r="B12055">
        <f>IF(ISNUMBER(Input!B12055),IF(AND(Input!B12055&gt;=20,Input!B12055&lt;=700),Input!B12055,""),"")</f>
        <v/>
      </c>
      <c r="C12055">
        <f>IF(B12055="","",INT(A12055))</f>
        <v/>
      </c>
      <c r="D12055">
        <f>IF(B12055="","",HOUR(A12055))</f>
        <v/>
      </c>
      <c r="E12055">
        <f>IF(B12055="","",IF(INPUT!$I$1="","",IF(C12055&lt;(INT(INPUT!$I$1)-INPUT!$I$2),"Off Meds",IF(C12055&lt;=(INT(INPUT!$I$1)+INPUT!$I$2),"Washout","On Meds"))))</f>
        <v/>
      </c>
      <c r="F12055">
        <f>IF(B12055="","",1.509*(LN(B12055)^1.084-5.381))</f>
        <v/>
      </c>
      <c r="G12055">
        <f>IF(F12055="","",IF(F12055&lt;0,10*F12055^2,0))</f>
        <v/>
      </c>
      <c r="H12055">
        <f>IF(F12055="","",IF(F12055&gt;0,10*F12055^2,0))</f>
        <v/>
      </c>
    </row>
    <row r="12056">
      <c r="A12056">
        <f>Input!A12056</f>
        <v/>
      </c>
      <c r="B12056">
        <f>IF(ISNUMBER(Input!B12056),IF(AND(Input!B12056&gt;=20,Input!B12056&lt;=700),Input!B12056,""),"")</f>
        <v/>
      </c>
      <c r="C12056">
        <f>IF(B12056="","",INT(A12056))</f>
        <v/>
      </c>
      <c r="D12056">
        <f>IF(B12056="","",HOUR(A12056))</f>
        <v/>
      </c>
      <c r="E12056">
        <f>IF(B12056="","",IF(INPUT!$I$1="","",IF(C12056&lt;(INT(INPUT!$I$1)-INPUT!$I$2),"Off Meds",IF(C12056&lt;=(INT(INPUT!$I$1)+INPUT!$I$2),"Washout","On Meds"))))</f>
        <v/>
      </c>
      <c r="F12056">
        <f>IF(B12056="","",1.509*(LN(B12056)^1.084-5.381))</f>
        <v/>
      </c>
      <c r="G12056">
        <f>IF(F12056="","",IF(F12056&lt;0,10*F12056^2,0))</f>
        <v/>
      </c>
      <c r="H12056">
        <f>IF(F12056="","",IF(F12056&gt;0,10*F12056^2,0))</f>
        <v/>
      </c>
    </row>
    <row r="12057">
      <c r="A12057">
        <f>Input!A12057</f>
        <v/>
      </c>
      <c r="B12057">
        <f>IF(ISNUMBER(Input!B12057),IF(AND(Input!B12057&gt;=20,Input!B12057&lt;=700),Input!B12057,""),"")</f>
        <v/>
      </c>
      <c r="C12057">
        <f>IF(B12057="","",INT(A12057))</f>
        <v/>
      </c>
      <c r="D12057">
        <f>IF(B12057="","",HOUR(A12057))</f>
        <v/>
      </c>
      <c r="E12057">
        <f>IF(B12057="","",IF(INPUT!$I$1="","",IF(C12057&lt;(INT(INPUT!$I$1)-INPUT!$I$2),"Off Meds",IF(C12057&lt;=(INT(INPUT!$I$1)+INPUT!$I$2),"Washout","On Meds"))))</f>
        <v/>
      </c>
      <c r="F12057">
        <f>IF(B12057="","",1.509*(LN(B12057)^1.084-5.381))</f>
        <v/>
      </c>
      <c r="G12057">
        <f>IF(F12057="","",IF(F12057&lt;0,10*F12057^2,0))</f>
        <v/>
      </c>
      <c r="H12057">
        <f>IF(F12057="","",IF(F12057&gt;0,10*F12057^2,0))</f>
        <v/>
      </c>
    </row>
    <row r="12058">
      <c r="A12058">
        <f>Input!A12058</f>
        <v/>
      </c>
      <c r="B12058">
        <f>IF(ISNUMBER(Input!B12058),IF(AND(Input!B12058&gt;=20,Input!B12058&lt;=700),Input!B12058,""),"")</f>
        <v/>
      </c>
      <c r="C12058">
        <f>IF(B12058="","",INT(A12058))</f>
        <v/>
      </c>
      <c r="D12058">
        <f>IF(B12058="","",HOUR(A12058))</f>
        <v/>
      </c>
      <c r="E12058">
        <f>IF(B12058="","",IF(INPUT!$I$1="","",IF(C12058&lt;(INT(INPUT!$I$1)-INPUT!$I$2),"Off Meds",IF(C12058&lt;=(INT(INPUT!$I$1)+INPUT!$I$2),"Washout","On Meds"))))</f>
        <v/>
      </c>
      <c r="F12058">
        <f>IF(B12058="","",1.509*(LN(B12058)^1.084-5.381))</f>
        <v/>
      </c>
      <c r="G12058">
        <f>IF(F12058="","",IF(F12058&lt;0,10*F12058^2,0))</f>
        <v/>
      </c>
      <c r="H12058">
        <f>IF(F12058="","",IF(F12058&gt;0,10*F12058^2,0))</f>
        <v/>
      </c>
    </row>
    <row r="12059">
      <c r="A12059">
        <f>Input!A12059</f>
        <v/>
      </c>
      <c r="B12059">
        <f>IF(ISNUMBER(Input!B12059),IF(AND(Input!B12059&gt;=20,Input!B12059&lt;=700),Input!B12059,""),"")</f>
        <v/>
      </c>
      <c r="C12059">
        <f>IF(B12059="","",INT(A12059))</f>
        <v/>
      </c>
      <c r="D12059">
        <f>IF(B12059="","",HOUR(A12059))</f>
        <v/>
      </c>
      <c r="E12059">
        <f>IF(B12059="","",IF(INPUT!$I$1="","",IF(C12059&lt;(INT(INPUT!$I$1)-INPUT!$I$2),"Off Meds",IF(C12059&lt;=(INT(INPUT!$I$1)+INPUT!$I$2),"Washout","On Meds"))))</f>
        <v/>
      </c>
      <c r="F12059">
        <f>IF(B12059="","",1.509*(LN(B12059)^1.084-5.381))</f>
        <v/>
      </c>
      <c r="G12059">
        <f>IF(F12059="","",IF(F12059&lt;0,10*F12059^2,0))</f>
        <v/>
      </c>
      <c r="H12059">
        <f>IF(F12059="","",IF(F12059&gt;0,10*F12059^2,0))</f>
        <v/>
      </c>
    </row>
    <row r="12060">
      <c r="A12060">
        <f>Input!A12060</f>
        <v/>
      </c>
      <c r="B12060">
        <f>IF(ISNUMBER(Input!B12060),IF(AND(Input!B12060&gt;=20,Input!B12060&lt;=700),Input!B12060,""),"")</f>
        <v/>
      </c>
      <c r="C12060">
        <f>IF(B12060="","",INT(A12060))</f>
        <v/>
      </c>
      <c r="D12060">
        <f>IF(B12060="","",HOUR(A12060))</f>
        <v/>
      </c>
      <c r="E12060">
        <f>IF(B12060="","",IF(INPUT!$I$1="","",IF(C12060&lt;(INT(INPUT!$I$1)-INPUT!$I$2),"Off Meds",IF(C12060&lt;=(INT(INPUT!$I$1)+INPUT!$I$2),"Washout","On Meds"))))</f>
        <v/>
      </c>
      <c r="F12060">
        <f>IF(B12060="","",1.509*(LN(B12060)^1.084-5.381))</f>
        <v/>
      </c>
      <c r="G12060">
        <f>IF(F12060="","",IF(F12060&lt;0,10*F12060^2,0))</f>
        <v/>
      </c>
      <c r="H12060">
        <f>IF(F12060="","",IF(F12060&gt;0,10*F12060^2,0))</f>
        <v/>
      </c>
    </row>
    <row r="12061">
      <c r="A12061">
        <f>Input!A12061</f>
        <v/>
      </c>
      <c r="B12061">
        <f>IF(ISNUMBER(Input!B12061),IF(AND(Input!B12061&gt;=20,Input!B12061&lt;=700),Input!B12061,""),"")</f>
        <v/>
      </c>
      <c r="C12061">
        <f>IF(B12061="","",INT(A12061))</f>
        <v/>
      </c>
      <c r="D12061">
        <f>IF(B12061="","",HOUR(A12061))</f>
        <v/>
      </c>
      <c r="E12061">
        <f>IF(B12061="","",IF(INPUT!$I$1="","",IF(C12061&lt;(INT(INPUT!$I$1)-INPUT!$I$2),"Off Meds",IF(C12061&lt;=(INT(INPUT!$I$1)+INPUT!$I$2),"Washout","On Meds"))))</f>
        <v/>
      </c>
      <c r="F12061">
        <f>IF(B12061="","",1.509*(LN(B12061)^1.084-5.381))</f>
        <v/>
      </c>
      <c r="G12061">
        <f>IF(F12061="","",IF(F12061&lt;0,10*F12061^2,0))</f>
        <v/>
      </c>
      <c r="H12061">
        <f>IF(F12061="","",IF(F12061&gt;0,10*F12061^2,0))</f>
        <v/>
      </c>
    </row>
    <row r="12062">
      <c r="A12062">
        <f>Input!A12062</f>
        <v/>
      </c>
      <c r="B12062">
        <f>IF(ISNUMBER(Input!B12062),IF(AND(Input!B12062&gt;=20,Input!B12062&lt;=700),Input!B12062,""),"")</f>
        <v/>
      </c>
      <c r="C12062">
        <f>IF(B12062="","",INT(A12062))</f>
        <v/>
      </c>
      <c r="D12062">
        <f>IF(B12062="","",HOUR(A12062))</f>
        <v/>
      </c>
      <c r="E12062">
        <f>IF(B12062="","",IF(INPUT!$I$1="","",IF(C12062&lt;(INT(INPUT!$I$1)-INPUT!$I$2),"Off Meds",IF(C12062&lt;=(INT(INPUT!$I$1)+INPUT!$I$2),"Washout","On Meds"))))</f>
        <v/>
      </c>
      <c r="F12062">
        <f>IF(B12062="","",1.509*(LN(B12062)^1.084-5.381))</f>
        <v/>
      </c>
      <c r="G12062">
        <f>IF(F12062="","",IF(F12062&lt;0,10*F12062^2,0))</f>
        <v/>
      </c>
      <c r="H12062">
        <f>IF(F12062="","",IF(F12062&gt;0,10*F12062^2,0))</f>
        <v/>
      </c>
    </row>
    <row r="12063">
      <c r="A12063">
        <f>Input!A12063</f>
        <v/>
      </c>
      <c r="B12063">
        <f>IF(ISNUMBER(Input!B12063),IF(AND(Input!B12063&gt;=20,Input!B12063&lt;=700),Input!B12063,""),"")</f>
        <v/>
      </c>
      <c r="C12063">
        <f>IF(B12063="","",INT(A12063))</f>
        <v/>
      </c>
      <c r="D12063">
        <f>IF(B12063="","",HOUR(A12063))</f>
        <v/>
      </c>
      <c r="E12063">
        <f>IF(B12063="","",IF(INPUT!$I$1="","",IF(C12063&lt;(INT(INPUT!$I$1)-INPUT!$I$2),"Off Meds",IF(C12063&lt;=(INT(INPUT!$I$1)+INPUT!$I$2),"Washout","On Meds"))))</f>
        <v/>
      </c>
      <c r="F12063">
        <f>IF(B12063="","",1.509*(LN(B12063)^1.084-5.381))</f>
        <v/>
      </c>
      <c r="G12063">
        <f>IF(F12063="","",IF(F12063&lt;0,10*F12063^2,0))</f>
        <v/>
      </c>
      <c r="H12063">
        <f>IF(F12063="","",IF(F12063&gt;0,10*F12063^2,0))</f>
        <v/>
      </c>
    </row>
    <row r="12064">
      <c r="A12064">
        <f>Input!A12064</f>
        <v/>
      </c>
      <c r="B12064">
        <f>IF(ISNUMBER(Input!B12064),IF(AND(Input!B12064&gt;=20,Input!B12064&lt;=700),Input!B12064,""),"")</f>
        <v/>
      </c>
      <c r="C12064">
        <f>IF(B12064="","",INT(A12064))</f>
        <v/>
      </c>
      <c r="D12064">
        <f>IF(B12064="","",HOUR(A12064))</f>
        <v/>
      </c>
      <c r="E12064">
        <f>IF(B12064="","",IF(INPUT!$I$1="","",IF(C12064&lt;(INT(INPUT!$I$1)-INPUT!$I$2),"Off Meds",IF(C12064&lt;=(INT(INPUT!$I$1)+INPUT!$I$2),"Washout","On Meds"))))</f>
        <v/>
      </c>
      <c r="F12064">
        <f>IF(B12064="","",1.509*(LN(B12064)^1.084-5.381))</f>
        <v/>
      </c>
      <c r="G12064">
        <f>IF(F12064="","",IF(F12064&lt;0,10*F12064^2,0))</f>
        <v/>
      </c>
      <c r="H12064">
        <f>IF(F12064="","",IF(F12064&gt;0,10*F12064^2,0))</f>
        <v/>
      </c>
    </row>
    <row r="12065">
      <c r="A12065">
        <f>Input!A12065</f>
        <v/>
      </c>
      <c r="B12065">
        <f>IF(ISNUMBER(Input!B12065),IF(AND(Input!B12065&gt;=20,Input!B12065&lt;=700),Input!B12065,""),"")</f>
        <v/>
      </c>
      <c r="C12065">
        <f>IF(B12065="","",INT(A12065))</f>
        <v/>
      </c>
      <c r="D12065">
        <f>IF(B12065="","",HOUR(A12065))</f>
        <v/>
      </c>
      <c r="E12065">
        <f>IF(B12065="","",IF(INPUT!$I$1="","",IF(C12065&lt;(INT(INPUT!$I$1)-INPUT!$I$2),"Off Meds",IF(C12065&lt;=(INT(INPUT!$I$1)+INPUT!$I$2),"Washout","On Meds"))))</f>
        <v/>
      </c>
      <c r="F12065">
        <f>IF(B12065="","",1.509*(LN(B12065)^1.084-5.381))</f>
        <v/>
      </c>
      <c r="G12065">
        <f>IF(F12065="","",IF(F12065&lt;0,10*F12065^2,0))</f>
        <v/>
      </c>
      <c r="H12065">
        <f>IF(F12065="","",IF(F12065&gt;0,10*F12065^2,0))</f>
        <v/>
      </c>
    </row>
    <row r="12066">
      <c r="A12066">
        <f>Input!A12066</f>
        <v/>
      </c>
      <c r="B12066">
        <f>IF(ISNUMBER(Input!B12066),IF(AND(Input!B12066&gt;=20,Input!B12066&lt;=700),Input!B12066,""),"")</f>
        <v/>
      </c>
      <c r="C12066">
        <f>IF(B12066="","",INT(A12066))</f>
        <v/>
      </c>
      <c r="D12066">
        <f>IF(B12066="","",HOUR(A12066))</f>
        <v/>
      </c>
      <c r="E12066">
        <f>IF(B12066="","",IF(INPUT!$I$1="","",IF(C12066&lt;(INT(INPUT!$I$1)-INPUT!$I$2),"Off Meds",IF(C12066&lt;=(INT(INPUT!$I$1)+INPUT!$I$2),"Washout","On Meds"))))</f>
        <v/>
      </c>
      <c r="F12066">
        <f>IF(B12066="","",1.509*(LN(B12066)^1.084-5.381))</f>
        <v/>
      </c>
      <c r="G12066">
        <f>IF(F12066="","",IF(F12066&lt;0,10*F12066^2,0))</f>
        <v/>
      </c>
      <c r="H12066">
        <f>IF(F12066="","",IF(F12066&gt;0,10*F12066^2,0))</f>
        <v/>
      </c>
    </row>
    <row r="12067">
      <c r="A12067">
        <f>Input!A12067</f>
        <v/>
      </c>
      <c r="B12067">
        <f>IF(ISNUMBER(Input!B12067),IF(AND(Input!B12067&gt;=20,Input!B12067&lt;=700),Input!B12067,""),"")</f>
        <v/>
      </c>
      <c r="C12067">
        <f>IF(B12067="","",INT(A12067))</f>
        <v/>
      </c>
      <c r="D12067">
        <f>IF(B12067="","",HOUR(A12067))</f>
        <v/>
      </c>
      <c r="E12067">
        <f>IF(B12067="","",IF(INPUT!$I$1="","",IF(C12067&lt;(INT(INPUT!$I$1)-INPUT!$I$2),"Off Meds",IF(C12067&lt;=(INT(INPUT!$I$1)+INPUT!$I$2),"Washout","On Meds"))))</f>
        <v/>
      </c>
      <c r="F12067">
        <f>IF(B12067="","",1.509*(LN(B12067)^1.084-5.381))</f>
        <v/>
      </c>
      <c r="G12067">
        <f>IF(F12067="","",IF(F12067&lt;0,10*F12067^2,0))</f>
        <v/>
      </c>
      <c r="H12067">
        <f>IF(F12067="","",IF(F12067&gt;0,10*F12067^2,0))</f>
        <v/>
      </c>
    </row>
    <row r="12068">
      <c r="A12068">
        <f>Input!A12068</f>
        <v/>
      </c>
      <c r="B12068">
        <f>IF(ISNUMBER(Input!B12068),IF(AND(Input!B12068&gt;=20,Input!B12068&lt;=700),Input!B12068,""),"")</f>
        <v/>
      </c>
      <c r="C12068">
        <f>IF(B12068="","",INT(A12068))</f>
        <v/>
      </c>
      <c r="D12068">
        <f>IF(B12068="","",HOUR(A12068))</f>
        <v/>
      </c>
      <c r="E12068">
        <f>IF(B12068="","",IF(INPUT!$I$1="","",IF(C12068&lt;(INT(INPUT!$I$1)-INPUT!$I$2),"Off Meds",IF(C12068&lt;=(INT(INPUT!$I$1)+INPUT!$I$2),"Washout","On Meds"))))</f>
        <v/>
      </c>
      <c r="F12068">
        <f>IF(B12068="","",1.509*(LN(B12068)^1.084-5.381))</f>
        <v/>
      </c>
      <c r="G12068">
        <f>IF(F12068="","",IF(F12068&lt;0,10*F12068^2,0))</f>
        <v/>
      </c>
      <c r="H12068">
        <f>IF(F12068="","",IF(F12068&gt;0,10*F12068^2,0))</f>
        <v/>
      </c>
    </row>
    <row r="12069">
      <c r="A12069">
        <f>Input!A12069</f>
        <v/>
      </c>
      <c r="B12069">
        <f>IF(ISNUMBER(Input!B12069),IF(AND(Input!B12069&gt;=20,Input!B12069&lt;=700),Input!B12069,""),"")</f>
        <v/>
      </c>
      <c r="C12069">
        <f>IF(B12069="","",INT(A12069))</f>
        <v/>
      </c>
      <c r="D12069">
        <f>IF(B12069="","",HOUR(A12069))</f>
        <v/>
      </c>
      <c r="E12069">
        <f>IF(B12069="","",IF(INPUT!$I$1="","",IF(C12069&lt;(INT(INPUT!$I$1)-INPUT!$I$2),"Off Meds",IF(C12069&lt;=(INT(INPUT!$I$1)+INPUT!$I$2),"Washout","On Meds"))))</f>
        <v/>
      </c>
      <c r="F12069">
        <f>IF(B12069="","",1.509*(LN(B12069)^1.084-5.381))</f>
        <v/>
      </c>
      <c r="G12069">
        <f>IF(F12069="","",IF(F12069&lt;0,10*F12069^2,0))</f>
        <v/>
      </c>
      <c r="H12069">
        <f>IF(F12069="","",IF(F12069&gt;0,10*F12069^2,0))</f>
        <v/>
      </c>
    </row>
    <row r="12070">
      <c r="A12070">
        <f>Input!A12070</f>
        <v/>
      </c>
      <c r="B12070">
        <f>IF(ISNUMBER(Input!B12070),IF(AND(Input!B12070&gt;=20,Input!B12070&lt;=700),Input!B12070,""),"")</f>
        <v/>
      </c>
      <c r="C12070">
        <f>IF(B12070="","",INT(A12070))</f>
        <v/>
      </c>
      <c r="D12070">
        <f>IF(B12070="","",HOUR(A12070))</f>
        <v/>
      </c>
      <c r="E12070">
        <f>IF(B12070="","",IF(INPUT!$I$1="","",IF(C12070&lt;(INT(INPUT!$I$1)-INPUT!$I$2),"Off Meds",IF(C12070&lt;=(INT(INPUT!$I$1)+INPUT!$I$2),"Washout","On Meds"))))</f>
        <v/>
      </c>
      <c r="F12070">
        <f>IF(B12070="","",1.509*(LN(B12070)^1.084-5.381))</f>
        <v/>
      </c>
      <c r="G12070">
        <f>IF(F12070="","",IF(F12070&lt;0,10*F12070^2,0))</f>
        <v/>
      </c>
      <c r="H12070">
        <f>IF(F12070="","",IF(F12070&gt;0,10*F12070^2,0))</f>
        <v/>
      </c>
    </row>
    <row r="12071">
      <c r="A12071">
        <f>Input!A12071</f>
        <v/>
      </c>
      <c r="B12071">
        <f>IF(ISNUMBER(Input!B12071),IF(AND(Input!B12071&gt;=20,Input!B12071&lt;=700),Input!B12071,""),"")</f>
        <v/>
      </c>
      <c r="C12071">
        <f>IF(B12071="","",INT(A12071))</f>
        <v/>
      </c>
      <c r="D12071">
        <f>IF(B12071="","",HOUR(A12071))</f>
        <v/>
      </c>
      <c r="E12071">
        <f>IF(B12071="","",IF(INPUT!$I$1="","",IF(C12071&lt;(INT(INPUT!$I$1)-INPUT!$I$2),"Off Meds",IF(C12071&lt;=(INT(INPUT!$I$1)+INPUT!$I$2),"Washout","On Meds"))))</f>
        <v/>
      </c>
      <c r="F12071">
        <f>IF(B12071="","",1.509*(LN(B12071)^1.084-5.381))</f>
        <v/>
      </c>
      <c r="G12071">
        <f>IF(F12071="","",IF(F12071&lt;0,10*F12071^2,0))</f>
        <v/>
      </c>
      <c r="H12071">
        <f>IF(F12071="","",IF(F12071&gt;0,10*F12071^2,0))</f>
        <v/>
      </c>
    </row>
    <row r="12072">
      <c r="A12072">
        <f>Input!A12072</f>
        <v/>
      </c>
      <c r="B12072">
        <f>IF(ISNUMBER(Input!B12072),IF(AND(Input!B12072&gt;=20,Input!B12072&lt;=700),Input!B12072,""),"")</f>
        <v/>
      </c>
      <c r="C12072">
        <f>IF(B12072="","",INT(A12072))</f>
        <v/>
      </c>
      <c r="D12072">
        <f>IF(B12072="","",HOUR(A12072))</f>
        <v/>
      </c>
      <c r="E12072">
        <f>IF(B12072="","",IF(INPUT!$I$1="","",IF(C12072&lt;(INT(INPUT!$I$1)-INPUT!$I$2),"Off Meds",IF(C12072&lt;=(INT(INPUT!$I$1)+INPUT!$I$2),"Washout","On Meds"))))</f>
        <v/>
      </c>
      <c r="F12072">
        <f>IF(B12072="","",1.509*(LN(B12072)^1.084-5.381))</f>
        <v/>
      </c>
      <c r="G12072">
        <f>IF(F12072="","",IF(F12072&lt;0,10*F12072^2,0))</f>
        <v/>
      </c>
      <c r="H12072">
        <f>IF(F12072="","",IF(F12072&gt;0,10*F12072^2,0))</f>
        <v/>
      </c>
    </row>
    <row r="12073">
      <c r="A12073">
        <f>Input!A12073</f>
        <v/>
      </c>
      <c r="B12073">
        <f>IF(ISNUMBER(Input!B12073),IF(AND(Input!B12073&gt;=20,Input!B12073&lt;=700),Input!B12073,""),"")</f>
        <v/>
      </c>
      <c r="C12073">
        <f>IF(B12073="","",INT(A12073))</f>
        <v/>
      </c>
      <c r="D12073">
        <f>IF(B12073="","",HOUR(A12073))</f>
        <v/>
      </c>
      <c r="E12073">
        <f>IF(B12073="","",IF(INPUT!$I$1="","",IF(C12073&lt;(INT(INPUT!$I$1)-INPUT!$I$2),"Off Meds",IF(C12073&lt;=(INT(INPUT!$I$1)+INPUT!$I$2),"Washout","On Meds"))))</f>
        <v/>
      </c>
      <c r="F12073">
        <f>IF(B12073="","",1.509*(LN(B12073)^1.084-5.381))</f>
        <v/>
      </c>
      <c r="G12073">
        <f>IF(F12073="","",IF(F12073&lt;0,10*F12073^2,0))</f>
        <v/>
      </c>
      <c r="H12073">
        <f>IF(F12073="","",IF(F12073&gt;0,10*F12073^2,0))</f>
        <v/>
      </c>
    </row>
    <row r="12074">
      <c r="A12074">
        <f>Input!A12074</f>
        <v/>
      </c>
      <c r="B12074">
        <f>IF(ISNUMBER(Input!B12074),IF(AND(Input!B12074&gt;=20,Input!B12074&lt;=700),Input!B12074,""),"")</f>
        <v/>
      </c>
      <c r="C12074">
        <f>IF(B12074="","",INT(A12074))</f>
        <v/>
      </c>
      <c r="D12074">
        <f>IF(B12074="","",HOUR(A12074))</f>
        <v/>
      </c>
      <c r="E12074">
        <f>IF(B12074="","",IF(INPUT!$I$1="","",IF(C12074&lt;(INT(INPUT!$I$1)-INPUT!$I$2),"Off Meds",IF(C12074&lt;=(INT(INPUT!$I$1)+INPUT!$I$2),"Washout","On Meds"))))</f>
        <v/>
      </c>
      <c r="F12074">
        <f>IF(B12074="","",1.509*(LN(B12074)^1.084-5.381))</f>
        <v/>
      </c>
      <c r="G12074">
        <f>IF(F12074="","",IF(F12074&lt;0,10*F12074^2,0))</f>
        <v/>
      </c>
      <c r="H12074">
        <f>IF(F12074="","",IF(F12074&gt;0,10*F12074^2,0))</f>
        <v/>
      </c>
    </row>
    <row r="12075">
      <c r="A12075">
        <f>Input!A12075</f>
        <v/>
      </c>
      <c r="B12075">
        <f>IF(ISNUMBER(Input!B12075),IF(AND(Input!B12075&gt;=20,Input!B12075&lt;=700),Input!B12075,""),"")</f>
        <v/>
      </c>
      <c r="C12075">
        <f>IF(B12075="","",INT(A12075))</f>
        <v/>
      </c>
      <c r="D12075">
        <f>IF(B12075="","",HOUR(A12075))</f>
        <v/>
      </c>
      <c r="E12075">
        <f>IF(B12075="","",IF(INPUT!$I$1="","",IF(C12075&lt;(INT(INPUT!$I$1)-INPUT!$I$2),"Off Meds",IF(C12075&lt;=(INT(INPUT!$I$1)+INPUT!$I$2),"Washout","On Meds"))))</f>
        <v/>
      </c>
      <c r="F12075">
        <f>IF(B12075="","",1.509*(LN(B12075)^1.084-5.381))</f>
        <v/>
      </c>
      <c r="G12075">
        <f>IF(F12075="","",IF(F12075&lt;0,10*F12075^2,0))</f>
        <v/>
      </c>
      <c r="H12075">
        <f>IF(F12075="","",IF(F12075&gt;0,10*F12075^2,0))</f>
        <v/>
      </c>
    </row>
    <row r="12076">
      <c r="A12076">
        <f>Input!A12076</f>
        <v/>
      </c>
      <c r="B12076">
        <f>IF(ISNUMBER(Input!B12076),IF(AND(Input!B12076&gt;=20,Input!B12076&lt;=700),Input!B12076,""),"")</f>
        <v/>
      </c>
      <c r="C12076">
        <f>IF(B12076="","",INT(A12076))</f>
        <v/>
      </c>
      <c r="D12076">
        <f>IF(B12076="","",HOUR(A12076))</f>
        <v/>
      </c>
      <c r="E12076">
        <f>IF(B12076="","",IF(INPUT!$I$1="","",IF(C12076&lt;(INT(INPUT!$I$1)-INPUT!$I$2),"Off Meds",IF(C12076&lt;=(INT(INPUT!$I$1)+INPUT!$I$2),"Washout","On Meds"))))</f>
        <v/>
      </c>
      <c r="F12076">
        <f>IF(B12076="","",1.509*(LN(B12076)^1.084-5.381))</f>
        <v/>
      </c>
      <c r="G12076">
        <f>IF(F12076="","",IF(F12076&lt;0,10*F12076^2,0))</f>
        <v/>
      </c>
      <c r="H12076">
        <f>IF(F12076="","",IF(F12076&gt;0,10*F12076^2,0))</f>
        <v/>
      </c>
    </row>
    <row r="12077">
      <c r="A12077">
        <f>Input!A12077</f>
        <v/>
      </c>
      <c r="B12077">
        <f>IF(ISNUMBER(Input!B12077),IF(AND(Input!B12077&gt;=20,Input!B12077&lt;=700),Input!B12077,""),"")</f>
        <v/>
      </c>
      <c r="C12077">
        <f>IF(B12077="","",INT(A12077))</f>
        <v/>
      </c>
      <c r="D12077">
        <f>IF(B12077="","",HOUR(A12077))</f>
        <v/>
      </c>
      <c r="E12077">
        <f>IF(B12077="","",IF(INPUT!$I$1="","",IF(C12077&lt;(INT(INPUT!$I$1)-INPUT!$I$2),"Off Meds",IF(C12077&lt;=(INT(INPUT!$I$1)+INPUT!$I$2),"Washout","On Meds"))))</f>
        <v/>
      </c>
      <c r="F12077">
        <f>IF(B12077="","",1.509*(LN(B12077)^1.084-5.381))</f>
        <v/>
      </c>
      <c r="G12077">
        <f>IF(F12077="","",IF(F12077&lt;0,10*F12077^2,0))</f>
        <v/>
      </c>
      <c r="H12077">
        <f>IF(F12077="","",IF(F12077&gt;0,10*F12077^2,0))</f>
        <v/>
      </c>
    </row>
    <row r="12078">
      <c r="A12078">
        <f>Input!A12078</f>
        <v/>
      </c>
      <c r="B12078">
        <f>IF(ISNUMBER(Input!B12078),IF(AND(Input!B12078&gt;=20,Input!B12078&lt;=700),Input!B12078,""),"")</f>
        <v/>
      </c>
      <c r="C12078">
        <f>IF(B12078="","",INT(A12078))</f>
        <v/>
      </c>
      <c r="D12078">
        <f>IF(B12078="","",HOUR(A12078))</f>
        <v/>
      </c>
      <c r="E12078">
        <f>IF(B12078="","",IF(INPUT!$I$1="","",IF(C12078&lt;(INT(INPUT!$I$1)-INPUT!$I$2),"Off Meds",IF(C12078&lt;=(INT(INPUT!$I$1)+INPUT!$I$2),"Washout","On Meds"))))</f>
        <v/>
      </c>
      <c r="F12078">
        <f>IF(B12078="","",1.509*(LN(B12078)^1.084-5.381))</f>
        <v/>
      </c>
      <c r="G12078">
        <f>IF(F12078="","",IF(F12078&lt;0,10*F12078^2,0))</f>
        <v/>
      </c>
      <c r="H12078">
        <f>IF(F12078="","",IF(F12078&gt;0,10*F12078^2,0))</f>
        <v/>
      </c>
    </row>
    <row r="12079">
      <c r="A12079">
        <f>Input!A12079</f>
        <v/>
      </c>
      <c r="B12079">
        <f>IF(ISNUMBER(Input!B12079),IF(AND(Input!B12079&gt;=20,Input!B12079&lt;=700),Input!B12079,""),"")</f>
        <v/>
      </c>
      <c r="C12079">
        <f>IF(B12079="","",INT(A12079))</f>
        <v/>
      </c>
      <c r="D12079">
        <f>IF(B12079="","",HOUR(A12079))</f>
        <v/>
      </c>
      <c r="E12079">
        <f>IF(B12079="","",IF(INPUT!$I$1="","",IF(C12079&lt;(INT(INPUT!$I$1)-INPUT!$I$2),"Off Meds",IF(C12079&lt;=(INT(INPUT!$I$1)+INPUT!$I$2),"Washout","On Meds"))))</f>
        <v/>
      </c>
      <c r="F12079">
        <f>IF(B12079="","",1.509*(LN(B12079)^1.084-5.381))</f>
        <v/>
      </c>
      <c r="G12079">
        <f>IF(F12079="","",IF(F12079&lt;0,10*F12079^2,0))</f>
        <v/>
      </c>
      <c r="H12079">
        <f>IF(F12079="","",IF(F12079&gt;0,10*F12079^2,0))</f>
        <v/>
      </c>
    </row>
    <row r="12080">
      <c r="A12080">
        <f>Input!A12080</f>
        <v/>
      </c>
      <c r="B12080">
        <f>IF(ISNUMBER(Input!B12080),IF(AND(Input!B12080&gt;=20,Input!B12080&lt;=700),Input!B12080,""),"")</f>
        <v/>
      </c>
      <c r="C12080">
        <f>IF(B12080="","",INT(A12080))</f>
        <v/>
      </c>
      <c r="D12080">
        <f>IF(B12080="","",HOUR(A12080))</f>
        <v/>
      </c>
      <c r="E12080">
        <f>IF(B12080="","",IF(INPUT!$I$1="","",IF(C12080&lt;(INT(INPUT!$I$1)-INPUT!$I$2),"Off Meds",IF(C12080&lt;=(INT(INPUT!$I$1)+INPUT!$I$2),"Washout","On Meds"))))</f>
        <v/>
      </c>
      <c r="F12080">
        <f>IF(B12080="","",1.509*(LN(B12080)^1.084-5.381))</f>
        <v/>
      </c>
      <c r="G12080">
        <f>IF(F12080="","",IF(F12080&lt;0,10*F12080^2,0))</f>
        <v/>
      </c>
      <c r="H12080">
        <f>IF(F12080="","",IF(F12080&gt;0,10*F12080^2,0))</f>
        <v/>
      </c>
    </row>
    <row r="12081">
      <c r="A12081">
        <f>Input!A12081</f>
        <v/>
      </c>
      <c r="B12081">
        <f>IF(ISNUMBER(Input!B12081),IF(AND(Input!B12081&gt;=20,Input!B12081&lt;=700),Input!B12081,""),"")</f>
        <v/>
      </c>
      <c r="C12081">
        <f>IF(B12081="","",INT(A12081))</f>
        <v/>
      </c>
      <c r="D12081">
        <f>IF(B12081="","",HOUR(A12081))</f>
        <v/>
      </c>
      <c r="E12081">
        <f>IF(B12081="","",IF(INPUT!$I$1="","",IF(C12081&lt;(INT(INPUT!$I$1)-INPUT!$I$2),"Off Meds",IF(C12081&lt;=(INT(INPUT!$I$1)+INPUT!$I$2),"Washout","On Meds"))))</f>
        <v/>
      </c>
      <c r="F12081">
        <f>IF(B12081="","",1.509*(LN(B12081)^1.084-5.381))</f>
        <v/>
      </c>
      <c r="G12081">
        <f>IF(F12081="","",IF(F12081&lt;0,10*F12081^2,0))</f>
        <v/>
      </c>
      <c r="H12081">
        <f>IF(F12081="","",IF(F12081&gt;0,10*F12081^2,0))</f>
        <v/>
      </c>
    </row>
    <row r="12082">
      <c r="A12082">
        <f>Input!A12082</f>
        <v/>
      </c>
      <c r="B12082">
        <f>IF(ISNUMBER(Input!B12082),IF(AND(Input!B12082&gt;=20,Input!B12082&lt;=700),Input!B12082,""),"")</f>
        <v/>
      </c>
      <c r="C12082">
        <f>IF(B12082="","",INT(A12082))</f>
        <v/>
      </c>
      <c r="D12082">
        <f>IF(B12082="","",HOUR(A12082))</f>
        <v/>
      </c>
      <c r="E12082">
        <f>IF(B12082="","",IF(INPUT!$I$1="","",IF(C12082&lt;(INT(INPUT!$I$1)-INPUT!$I$2),"Off Meds",IF(C12082&lt;=(INT(INPUT!$I$1)+INPUT!$I$2),"Washout","On Meds"))))</f>
        <v/>
      </c>
      <c r="F12082">
        <f>IF(B12082="","",1.509*(LN(B12082)^1.084-5.381))</f>
        <v/>
      </c>
      <c r="G12082">
        <f>IF(F12082="","",IF(F12082&lt;0,10*F12082^2,0))</f>
        <v/>
      </c>
      <c r="H12082">
        <f>IF(F12082="","",IF(F12082&gt;0,10*F12082^2,0))</f>
        <v/>
      </c>
    </row>
    <row r="12083">
      <c r="A12083">
        <f>Input!A12083</f>
        <v/>
      </c>
      <c r="B12083">
        <f>IF(ISNUMBER(Input!B12083),IF(AND(Input!B12083&gt;=20,Input!B12083&lt;=700),Input!B12083,""),"")</f>
        <v/>
      </c>
      <c r="C12083">
        <f>IF(B12083="","",INT(A12083))</f>
        <v/>
      </c>
      <c r="D12083">
        <f>IF(B12083="","",HOUR(A12083))</f>
        <v/>
      </c>
      <c r="E12083">
        <f>IF(B12083="","",IF(INPUT!$I$1="","",IF(C12083&lt;(INT(INPUT!$I$1)-INPUT!$I$2),"Off Meds",IF(C12083&lt;=(INT(INPUT!$I$1)+INPUT!$I$2),"Washout","On Meds"))))</f>
        <v/>
      </c>
      <c r="F12083">
        <f>IF(B12083="","",1.509*(LN(B12083)^1.084-5.381))</f>
        <v/>
      </c>
      <c r="G12083">
        <f>IF(F12083="","",IF(F12083&lt;0,10*F12083^2,0))</f>
        <v/>
      </c>
      <c r="H12083">
        <f>IF(F12083="","",IF(F12083&gt;0,10*F12083^2,0))</f>
        <v/>
      </c>
    </row>
    <row r="12084">
      <c r="A12084">
        <f>Input!A12084</f>
        <v/>
      </c>
      <c r="B12084">
        <f>IF(ISNUMBER(Input!B12084),IF(AND(Input!B12084&gt;=20,Input!B12084&lt;=700),Input!B12084,""),"")</f>
        <v/>
      </c>
      <c r="C12084">
        <f>IF(B12084="","",INT(A12084))</f>
        <v/>
      </c>
      <c r="D12084">
        <f>IF(B12084="","",HOUR(A12084))</f>
        <v/>
      </c>
      <c r="E12084">
        <f>IF(B12084="","",IF(INPUT!$I$1="","",IF(C12084&lt;(INT(INPUT!$I$1)-INPUT!$I$2),"Off Meds",IF(C12084&lt;=(INT(INPUT!$I$1)+INPUT!$I$2),"Washout","On Meds"))))</f>
        <v/>
      </c>
      <c r="F12084">
        <f>IF(B12084="","",1.509*(LN(B12084)^1.084-5.381))</f>
        <v/>
      </c>
      <c r="G12084">
        <f>IF(F12084="","",IF(F12084&lt;0,10*F12084^2,0))</f>
        <v/>
      </c>
      <c r="H12084">
        <f>IF(F12084="","",IF(F12084&gt;0,10*F12084^2,0))</f>
        <v/>
      </c>
    </row>
    <row r="12085">
      <c r="A12085">
        <f>Input!A12085</f>
        <v/>
      </c>
      <c r="B12085">
        <f>IF(ISNUMBER(Input!B12085),IF(AND(Input!B12085&gt;=20,Input!B12085&lt;=700),Input!B12085,""),"")</f>
        <v/>
      </c>
      <c r="C12085">
        <f>IF(B12085="","",INT(A12085))</f>
        <v/>
      </c>
      <c r="D12085">
        <f>IF(B12085="","",HOUR(A12085))</f>
        <v/>
      </c>
      <c r="E12085">
        <f>IF(B12085="","",IF(INPUT!$I$1="","",IF(C12085&lt;(INT(INPUT!$I$1)-INPUT!$I$2),"Off Meds",IF(C12085&lt;=(INT(INPUT!$I$1)+INPUT!$I$2),"Washout","On Meds"))))</f>
        <v/>
      </c>
      <c r="F12085">
        <f>IF(B12085="","",1.509*(LN(B12085)^1.084-5.381))</f>
        <v/>
      </c>
      <c r="G12085">
        <f>IF(F12085="","",IF(F12085&lt;0,10*F12085^2,0))</f>
        <v/>
      </c>
      <c r="H12085">
        <f>IF(F12085="","",IF(F12085&gt;0,10*F12085^2,0))</f>
        <v/>
      </c>
    </row>
    <row r="12086">
      <c r="A12086">
        <f>Input!A12086</f>
        <v/>
      </c>
      <c r="B12086">
        <f>IF(ISNUMBER(Input!B12086),IF(AND(Input!B12086&gt;=20,Input!B12086&lt;=700),Input!B12086,""),"")</f>
        <v/>
      </c>
      <c r="C12086">
        <f>IF(B12086="","",INT(A12086))</f>
        <v/>
      </c>
      <c r="D12086">
        <f>IF(B12086="","",HOUR(A12086))</f>
        <v/>
      </c>
      <c r="E12086">
        <f>IF(B12086="","",IF(INPUT!$I$1="","",IF(C12086&lt;(INT(INPUT!$I$1)-INPUT!$I$2),"Off Meds",IF(C12086&lt;=(INT(INPUT!$I$1)+INPUT!$I$2),"Washout","On Meds"))))</f>
        <v/>
      </c>
      <c r="F12086">
        <f>IF(B12086="","",1.509*(LN(B12086)^1.084-5.381))</f>
        <v/>
      </c>
      <c r="G12086">
        <f>IF(F12086="","",IF(F12086&lt;0,10*F12086^2,0))</f>
        <v/>
      </c>
      <c r="H12086">
        <f>IF(F12086="","",IF(F12086&gt;0,10*F12086^2,0))</f>
        <v/>
      </c>
    </row>
    <row r="12087">
      <c r="A12087">
        <f>Input!A12087</f>
        <v/>
      </c>
      <c r="B12087">
        <f>IF(ISNUMBER(Input!B12087),IF(AND(Input!B12087&gt;=20,Input!B12087&lt;=700),Input!B12087,""),"")</f>
        <v/>
      </c>
      <c r="C12087">
        <f>IF(B12087="","",INT(A12087))</f>
        <v/>
      </c>
      <c r="D12087">
        <f>IF(B12087="","",HOUR(A12087))</f>
        <v/>
      </c>
      <c r="E12087">
        <f>IF(B12087="","",IF(INPUT!$I$1="","",IF(C12087&lt;(INT(INPUT!$I$1)-INPUT!$I$2),"Off Meds",IF(C12087&lt;=(INT(INPUT!$I$1)+INPUT!$I$2),"Washout","On Meds"))))</f>
        <v/>
      </c>
      <c r="F12087">
        <f>IF(B12087="","",1.509*(LN(B12087)^1.084-5.381))</f>
        <v/>
      </c>
      <c r="G12087">
        <f>IF(F12087="","",IF(F12087&lt;0,10*F12087^2,0))</f>
        <v/>
      </c>
      <c r="H12087">
        <f>IF(F12087="","",IF(F12087&gt;0,10*F12087^2,0))</f>
        <v/>
      </c>
    </row>
    <row r="12088">
      <c r="A12088">
        <f>Input!A12088</f>
        <v/>
      </c>
      <c r="B12088">
        <f>IF(ISNUMBER(Input!B12088),IF(AND(Input!B12088&gt;=20,Input!B12088&lt;=700),Input!B12088,""),"")</f>
        <v/>
      </c>
      <c r="C12088">
        <f>IF(B12088="","",INT(A12088))</f>
        <v/>
      </c>
      <c r="D12088">
        <f>IF(B12088="","",HOUR(A12088))</f>
        <v/>
      </c>
      <c r="E12088">
        <f>IF(B12088="","",IF(INPUT!$I$1="","",IF(C12088&lt;(INT(INPUT!$I$1)-INPUT!$I$2),"Off Meds",IF(C12088&lt;=(INT(INPUT!$I$1)+INPUT!$I$2),"Washout","On Meds"))))</f>
        <v/>
      </c>
      <c r="F12088">
        <f>IF(B12088="","",1.509*(LN(B12088)^1.084-5.381))</f>
        <v/>
      </c>
      <c r="G12088">
        <f>IF(F12088="","",IF(F12088&lt;0,10*F12088^2,0))</f>
        <v/>
      </c>
      <c r="H12088">
        <f>IF(F12088="","",IF(F12088&gt;0,10*F12088^2,0))</f>
        <v/>
      </c>
    </row>
    <row r="12089">
      <c r="A12089">
        <f>Input!A12089</f>
        <v/>
      </c>
      <c r="B12089">
        <f>IF(ISNUMBER(Input!B12089),IF(AND(Input!B12089&gt;=20,Input!B12089&lt;=700),Input!B12089,""),"")</f>
        <v/>
      </c>
      <c r="C12089">
        <f>IF(B12089="","",INT(A12089))</f>
        <v/>
      </c>
      <c r="D12089">
        <f>IF(B12089="","",HOUR(A12089))</f>
        <v/>
      </c>
      <c r="E12089">
        <f>IF(B12089="","",IF(INPUT!$I$1="","",IF(C12089&lt;(INT(INPUT!$I$1)-INPUT!$I$2),"Off Meds",IF(C12089&lt;=(INT(INPUT!$I$1)+INPUT!$I$2),"Washout","On Meds"))))</f>
        <v/>
      </c>
      <c r="F12089">
        <f>IF(B12089="","",1.509*(LN(B12089)^1.084-5.381))</f>
        <v/>
      </c>
      <c r="G12089">
        <f>IF(F12089="","",IF(F12089&lt;0,10*F12089^2,0))</f>
        <v/>
      </c>
      <c r="H12089">
        <f>IF(F12089="","",IF(F12089&gt;0,10*F12089^2,0))</f>
        <v/>
      </c>
    </row>
    <row r="12090">
      <c r="A12090">
        <f>Input!A12090</f>
        <v/>
      </c>
      <c r="B12090">
        <f>IF(ISNUMBER(Input!B12090),IF(AND(Input!B12090&gt;=20,Input!B12090&lt;=700),Input!B12090,""),"")</f>
        <v/>
      </c>
      <c r="C12090">
        <f>IF(B12090="","",INT(A12090))</f>
        <v/>
      </c>
      <c r="D12090">
        <f>IF(B12090="","",HOUR(A12090))</f>
        <v/>
      </c>
      <c r="E12090">
        <f>IF(B12090="","",IF(INPUT!$I$1="","",IF(C12090&lt;(INT(INPUT!$I$1)-INPUT!$I$2),"Off Meds",IF(C12090&lt;=(INT(INPUT!$I$1)+INPUT!$I$2),"Washout","On Meds"))))</f>
        <v/>
      </c>
      <c r="F12090">
        <f>IF(B12090="","",1.509*(LN(B12090)^1.084-5.381))</f>
        <v/>
      </c>
      <c r="G12090">
        <f>IF(F12090="","",IF(F12090&lt;0,10*F12090^2,0))</f>
        <v/>
      </c>
      <c r="H12090">
        <f>IF(F12090="","",IF(F12090&gt;0,10*F12090^2,0))</f>
        <v/>
      </c>
    </row>
    <row r="12091">
      <c r="A12091">
        <f>Input!A12091</f>
        <v/>
      </c>
      <c r="B12091">
        <f>IF(ISNUMBER(Input!B12091),IF(AND(Input!B12091&gt;=20,Input!B12091&lt;=700),Input!B12091,""),"")</f>
        <v/>
      </c>
      <c r="C12091">
        <f>IF(B12091="","",INT(A12091))</f>
        <v/>
      </c>
      <c r="D12091">
        <f>IF(B12091="","",HOUR(A12091))</f>
        <v/>
      </c>
      <c r="E12091">
        <f>IF(B12091="","",IF(INPUT!$I$1="","",IF(C12091&lt;(INT(INPUT!$I$1)-INPUT!$I$2),"Off Meds",IF(C12091&lt;=(INT(INPUT!$I$1)+INPUT!$I$2),"Washout","On Meds"))))</f>
        <v/>
      </c>
      <c r="F12091">
        <f>IF(B12091="","",1.509*(LN(B12091)^1.084-5.381))</f>
        <v/>
      </c>
      <c r="G12091">
        <f>IF(F12091="","",IF(F12091&lt;0,10*F12091^2,0))</f>
        <v/>
      </c>
      <c r="H12091">
        <f>IF(F12091="","",IF(F12091&gt;0,10*F12091^2,0))</f>
        <v/>
      </c>
    </row>
    <row r="12092">
      <c r="A12092">
        <f>Input!A12092</f>
        <v/>
      </c>
      <c r="B12092">
        <f>IF(ISNUMBER(Input!B12092),IF(AND(Input!B12092&gt;=20,Input!B12092&lt;=700),Input!B12092,""),"")</f>
        <v/>
      </c>
      <c r="C12092">
        <f>IF(B12092="","",INT(A12092))</f>
        <v/>
      </c>
      <c r="D12092">
        <f>IF(B12092="","",HOUR(A12092))</f>
        <v/>
      </c>
      <c r="E12092">
        <f>IF(B12092="","",IF(INPUT!$I$1="","",IF(C12092&lt;(INT(INPUT!$I$1)-INPUT!$I$2),"Off Meds",IF(C12092&lt;=(INT(INPUT!$I$1)+INPUT!$I$2),"Washout","On Meds"))))</f>
        <v/>
      </c>
      <c r="F12092">
        <f>IF(B12092="","",1.509*(LN(B12092)^1.084-5.381))</f>
        <v/>
      </c>
      <c r="G12092">
        <f>IF(F12092="","",IF(F12092&lt;0,10*F12092^2,0))</f>
        <v/>
      </c>
      <c r="H12092">
        <f>IF(F12092="","",IF(F12092&gt;0,10*F12092^2,0))</f>
        <v/>
      </c>
    </row>
    <row r="12093">
      <c r="A12093">
        <f>Input!A12093</f>
        <v/>
      </c>
      <c r="B12093">
        <f>IF(ISNUMBER(Input!B12093),IF(AND(Input!B12093&gt;=20,Input!B12093&lt;=700),Input!B12093,""),"")</f>
        <v/>
      </c>
      <c r="C12093">
        <f>IF(B12093="","",INT(A12093))</f>
        <v/>
      </c>
      <c r="D12093">
        <f>IF(B12093="","",HOUR(A12093))</f>
        <v/>
      </c>
      <c r="E12093">
        <f>IF(B12093="","",IF(INPUT!$I$1="","",IF(C12093&lt;(INT(INPUT!$I$1)-INPUT!$I$2),"Off Meds",IF(C12093&lt;=(INT(INPUT!$I$1)+INPUT!$I$2),"Washout","On Meds"))))</f>
        <v/>
      </c>
      <c r="F12093">
        <f>IF(B12093="","",1.509*(LN(B12093)^1.084-5.381))</f>
        <v/>
      </c>
      <c r="G12093">
        <f>IF(F12093="","",IF(F12093&lt;0,10*F12093^2,0))</f>
        <v/>
      </c>
      <c r="H12093">
        <f>IF(F12093="","",IF(F12093&gt;0,10*F12093^2,0))</f>
        <v/>
      </c>
    </row>
    <row r="12094">
      <c r="A12094">
        <f>Input!A12094</f>
        <v/>
      </c>
      <c r="B12094">
        <f>IF(ISNUMBER(Input!B12094),IF(AND(Input!B12094&gt;=20,Input!B12094&lt;=700),Input!B12094,""),"")</f>
        <v/>
      </c>
      <c r="C12094">
        <f>IF(B12094="","",INT(A12094))</f>
        <v/>
      </c>
      <c r="D12094">
        <f>IF(B12094="","",HOUR(A12094))</f>
        <v/>
      </c>
      <c r="E12094">
        <f>IF(B12094="","",IF(INPUT!$I$1="","",IF(C12094&lt;(INT(INPUT!$I$1)-INPUT!$I$2),"Off Meds",IF(C12094&lt;=(INT(INPUT!$I$1)+INPUT!$I$2),"Washout","On Meds"))))</f>
        <v/>
      </c>
      <c r="F12094">
        <f>IF(B12094="","",1.509*(LN(B12094)^1.084-5.381))</f>
        <v/>
      </c>
      <c r="G12094">
        <f>IF(F12094="","",IF(F12094&lt;0,10*F12094^2,0))</f>
        <v/>
      </c>
      <c r="H12094">
        <f>IF(F12094="","",IF(F12094&gt;0,10*F12094^2,0))</f>
        <v/>
      </c>
    </row>
    <row r="12095">
      <c r="A12095">
        <f>Input!A12095</f>
        <v/>
      </c>
      <c r="B12095">
        <f>IF(ISNUMBER(Input!B12095),IF(AND(Input!B12095&gt;=20,Input!B12095&lt;=700),Input!B12095,""),"")</f>
        <v/>
      </c>
      <c r="C12095">
        <f>IF(B12095="","",INT(A12095))</f>
        <v/>
      </c>
      <c r="D12095">
        <f>IF(B12095="","",HOUR(A12095))</f>
        <v/>
      </c>
      <c r="E12095">
        <f>IF(B12095="","",IF(INPUT!$I$1="","",IF(C12095&lt;(INT(INPUT!$I$1)-INPUT!$I$2),"Off Meds",IF(C12095&lt;=(INT(INPUT!$I$1)+INPUT!$I$2),"Washout","On Meds"))))</f>
        <v/>
      </c>
      <c r="F12095">
        <f>IF(B12095="","",1.509*(LN(B12095)^1.084-5.381))</f>
        <v/>
      </c>
      <c r="G12095">
        <f>IF(F12095="","",IF(F12095&lt;0,10*F12095^2,0))</f>
        <v/>
      </c>
      <c r="H12095">
        <f>IF(F12095="","",IF(F12095&gt;0,10*F12095^2,0))</f>
        <v/>
      </c>
    </row>
    <row r="12096">
      <c r="A12096">
        <f>Input!A12096</f>
        <v/>
      </c>
      <c r="B12096">
        <f>IF(ISNUMBER(Input!B12096),IF(AND(Input!B12096&gt;=20,Input!B12096&lt;=700),Input!B12096,""),"")</f>
        <v/>
      </c>
      <c r="C12096">
        <f>IF(B12096="","",INT(A12096))</f>
        <v/>
      </c>
      <c r="D12096">
        <f>IF(B12096="","",HOUR(A12096))</f>
        <v/>
      </c>
      <c r="E12096">
        <f>IF(B12096="","",IF(INPUT!$I$1="","",IF(C12096&lt;(INT(INPUT!$I$1)-INPUT!$I$2),"Off Meds",IF(C12096&lt;=(INT(INPUT!$I$1)+INPUT!$I$2),"Washout","On Meds"))))</f>
        <v/>
      </c>
      <c r="F12096">
        <f>IF(B12096="","",1.509*(LN(B12096)^1.084-5.381))</f>
        <v/>
      </c>
      <c r="G12096">
        <f>IF(F12096="","",IF(F12096&lt;0,10*F12096^2,0))</f>
        <v/>
      </c>
      <c r="H12096">
        <f>IF(F12096="","",IF(F12096&gt;0,10*F12096^2,0))</f>
        <v/>
      </c>
    </row>
    <row r="12097">
      <c r="A12097">
        <f>Input!A12097</f>
        <v/>
      </c>
      <c r="B12097">
        <f>IF(ISNUMBER(Input!B12097),IF(AND(Input!B12097&gt;=20,Input!B12097&lt;=700),Input!B12097,""),"")</f>
        <v/>
      </c>
      <c r="C12097">
        <f>IF(B12097="","",INT(A12097))</f>
        <v/>
      </c>
      <c r="D12097">
        <f>IF(B12097="","",HOUR(A12097))</f>
        <v/>
      </c>
      <c r="E12097">
        <f>IF(B12097="","",IF(INPUT!$I$1="","",IF(C12097&lt;(INT(INPUT!$I$1)-INPUT!$I$2),"Off Meds",IF(C12097&lt;=(INT(INPUT!$I$1)+INPUT!$I$2),"Washout","On Meds"))))</f>
        <v/>
      </c>
      <c r="F12097">
        <f>IF(B12097="","",1.509*(LN(B12097)^1.084-5.381))</f>
        <v/>
      </c>
      <c r="G12097">
        <f>IF(F12097="","",IF(F12097&lt;0,10*F12097^2,0))</f>
        <v/>
      </c>
      <c r="H12097">
        <f>IF(F12097="","",IF(F12097&gt;0,10*F12097^2,0))</f>
        <v/>
      </c>
    </row>
    <row r="12098">
      <c r="A12098">
        <f>Input!A12098</f>
        <v/>
      </c>
      <c r="B12098">
        <f>IF(ISNUMBER(Input!B12098),IF(AND(Input!B12098&gt;=20,Input!B12098&lt;=700),Input!B12098,""),"")</f>
        <v/>
      </c>
      <c r="C12098">
        <f>IF(B12098="","",INT(A12098))</f>
        <v/>
      </c>
      <c r="D12098">
        <f>IF(B12098="","",HOUR(A12098))</f>
        <v/>
      </c>
      <c r="E12098">
        <f>IF(B12098="","",IF(INPUT!$I$1="","",IF(C12098&lt;(INT(INPUT!$I$1)-INPUT!$I$2),"Off Meds",IF(C12098&lt;=(INT(INPUT!$I$1)+INPUT!$I$2),"Washout","On Meds"))))</f>
        <v/>
      </c>
      <c r="F12098">
        <f>IF(B12098="","",1.509*(LN(B12098)^1.084-5.381))</f>
        <v/>
      </c>
      <c r="G12098">
        <f>IF(F12098="","",IF(F12098&lt;0,10*F12098^2,0))</f>
        <v/>
      </c>
      <c r="H12098">
        <f>IF(F12098="","",IF(F12098&gt;0,10*F12098^2,0))</f>
        <v/>
      </c>
    </row>
    <row r="12099">
      <c r="A12099">
        <f>Input!A12099</f>
        <v/>
      </c>
      <c r="B12099">
        <f>IF(ISNUMBER(Input!B12099),IF(AND(Input!B12099&gt;=20,Input!B12099&lt;=700),Input!B12099,""),"")</f>
        <v/>
      </c>
      <c r="C12099">
        <f>IF(B12099="","",INT(A12099))</f>
        <v/>
      </c>
      <c r="D12099">
        <f>IF(B12099="","",HOUR(A12099))</f>
        <v/>
      </c>
      <c r="E12099">
        <f>IF(B12099="","",IF(INPUT!$I$1="","",IF(C12099&lt;(INT(INPUT!$I$1)-INPUT!$I$2),"Off Meds",IF(C12099&lt;=(INT(INPUT!$I$1)+INPUT!$I$2),"Washout","On Meds"))))</f>
        <v/>
      </c>
      <c r="F12099">
        <f>IF(B12099="","",1.509*(LN(B12099)^1.084-5.381))</f>
        <v/>
      </c>
      <c r="G12099">
        <f>IF(F12099="","",IF(F12099&lt;0,10*F12099^2,0))</f>
        <v/>
      </c>
      <c r="H12099">
        <f>IF(F12099="","",IF(F12099&gt;0,10*F12099^2,0))</f>
        <v/>
      </c>
    </row>
    <row r="12100">
      <c r="A12100">
        <f>Input!A12100</f>
        <v/>
      </c>
      <c r="B12100">
        <f>IF(ISNUMBER(Input!B12100),IF(AND(Input!B12100&gt;=20,Input!B12100&lt;=700),Input!B12100,""),"")</f>
        <v/>
      </c>
      <c r="C12100">
        <f>IF(B12100="","",INT(A12100))</f>
        <v/>
      </c>
      <c r="D12100">
        <f>IF(B12100="","",HOUR(A12100))</f>
        <v/>
      </c>
      <c r="E12100">
        <f>IF(B12100="","",IF(INPUT!$I$1="","",IF(C12100&lt;(INT(INPUT!$I$1)-INPUT!$I$2),"Off Meds",IF(C12100&lt;=(INT(INPUT!$I$1)+INPUT!$I$2),"Washout","On Meds"))))</f>
        <v/>
      </c>
      <c r="F12100">
        <f>IF(B12100="","",1.509*(LN(B12100)^1.084-5.381))</f>
        <v/>
      </c>
      <c r="G12100">
        <f>IF(F12100="","",IF(F12100&lt;0,10*F12100^2,0))</f>
        <v/>
      </c>
      <c r="H12100">
        <f>IF(F12100="","",IF(F12100&gt;0,10*F12100^2,0))</f>
        <v/>
      </c>
    </row>
    <row r="12101">
      <c r="A12101">
        <f>Input!A12101</f>
        <v/>
      </c>
      <c r="B12101">
        <f>IF(ISNUMBER(Input!B12101),IF(AND(Input!B12101&gt;=20,Input!B12101&lt;=700),Input!B12101,""),"")</f>
        <v/>
      </c>
      <c r="C12101">
        <f>IF(B12101="","",INT(A12101))</f>
        <v/>
      </c>
      <c r="D12101">
        <f>IF(B12101="","",HOUR(A12101))</f>
        <v/>
      </c>
      <c r="E12101">
        <f>IF(B12101="","",IF(INPUT!$I$1="","",IF(C12101&lt;(INT(INPUT!$I$1)-INPUT!$I$2),"Off Meds",IF(C12101&lt;=(INT(INPUT!$I$1)+INPUT!$I$2),"Washout","On Meds"))))</f>
        <v/>
      </c>
      <c r="F12101">
        <f>IF(B12101="","",1.509*(LN(B12101)^1.084-5.381))</f>
        <v/>
      </c>
      <c r="G12101">
        <f>IF(F12101="","",IF(F12101&lt;0,10*F12101^2,0))</f>
        <v/>
      </c>
      <c r="H12101">
        <f>IF(F12101="","",IF(F12101&gt;0,10*F12101^2,0))</f>
        <v/>
      </c>
    </row>
    <row r="12102">
      <c r="A12102">
        <f>Input!A12102</f>
        <v/>
      </c>
      <c r="B12102">
        <f>IF(ISNUMBER(Input!B12102),IF(AND(Input!B12102&gt;=20,Input!B12102&lt;=700),Input!B12102,""),"")</f>
        <v/>
      </c>
      <c r="C12102">
        <f>IF(B12102="","",INT(A12102))</f>
        <v/>
      </c>
      <c r="D12102">
        <f>IF(B12102="","",HOUR(A12102))</f>
        <v/>
      </c>
      <c r="E12102">
        <f>IF(B12102="","",IF(INPUT!$I$1="","",IF(C12102&lt;(INT(INPUT!$I$1)-INPUT!$I$2),"Off Meds",IF(C12102&lt;=(INT(INPUT!$I$1)+INPUT!$I$2),"Washout","On Meds"))))</f>
        <v/>
      </c>
      <c r="F12102">
        <f>IF(B12102="","",1.509*(LN(B12102)^1.084-5.381))</f>
        <v/>
      </c>
      <c r="G12102">
        <f>IF(F12102="","",IF(F12102&lt;0,10*F12102^2,0))</f>
        <v/>
      </c>
      <c r="H12102">
        <f>IF(F12102="","",IF(F12102&gt;0,10*F12102^2,0))</f>
        <v/>
      </c>
    </row>
    <row r="12103">
      <c r="A12103">
        <f>Input!A12103</f>
        <v/>
      </c>
      <c r="B12103">
        <f>IF(ISNUMBER(Input!B12103),IF(AND(Input!B12103&gt;=20,Input!B12103&lt;=700),Input!B12103,""),"")</f>
        <v/>
      </c>
      <c r="C12103">
        <f>IF(B12103="","",INT(A12103))</f>
        <v/>
      </c>
      <c r="D12103">
        <f>IF(B12103="","",HOUR(A12103))</f>
        <v/>
      </c>
      <c r="E12103">
        <f>IF(B12103="","",IF(INPUT!$I$1="","",IF(C12103&lt;(INT(INPUT!$I$1)-INPUT!$I$2),"Off Meds",IF(C12103&lt;=(INT(INPUT!$I$1)+INPUT!$I$2),"Washout","On Meds"))))</f>
        <v/>
      </c>
      <c r="F12103">
        <f>IF(B12103="","",1.509*(LN(B12103)^1.084-5.381))</f>
        <v/>
      </c>
      <c r="G12103">
        <f>IF(F12103="","",IF(F12103&lt;0,10*F12103^2,0))</f>
        <v/>
      </c>
      <c r="H12103">
        <f>IF(F12103="","",IF(F12103&gt;0,10*F12103^2,0))</f>
        <v/>
      </c>
    </row>
    <row r="12104">
      <c r="A12104">
        <f>Input!A12104</f>
        <v/>
      </c>
      <c r="B12104">
        <f>IF(ISNUMBER(Input!B12104),IF(AND(Input!B12104&gt;=20,Input!B12104&lt;=700),Input!B12104,""),"")</f>
        <v/>
      </c>
      <c r="C12104">
        <f>IF(B12104="","",INT(A12104))</f>
        <v/>
      </c>
      <c r="D12104">
        <f>IF(B12104="","",HOUR(A12104))</f>
        <v/>
      </c>
      <c r="E12104">
        <f>IF(B12104="","",IF(INPUT!$I$1="","",IF(C12104&lt;(INT(INPUT!$I$1)-INPUT!$I$2),"Off Meds",IF(C12104&lt;=(INT(INPUT!$I$1)+INPUT!$I$2),"Washout","On Meds"))))</f>
        <v/>
      </c>
      <c r="F12104">
        <f>IF(B12104="","",1.509*(LN(B12104)^1.084-5.381))</f>
        <v/>
      </c>
      <c r="G12104">
        <f>IF(F12104="","",IF(F12104&lt;0,10*F12104^2,0))</f>
        <v/>
      </c>
      <c r="H12104">
        <f>IF(F12104="","",IF(F12104&gt;0,10*F12104^2,0))</f>
        <v/>
      </c>
    </row>
    <row r="12105">
      <c r="A12105">
        <f>Input!A12105</f>
        <v/>
      </c>
      <c r="B12105">
        <f>IF(ISNUMBER(Input!B12105),IF(AND(Input!B12105&gt;=20,Input!B12105&lt;=700),Input!B12105,""),"")</f>
        <v/>
      </c>
      <c r="C12105">
        <f>IF(B12105="","",INT(A12105))</f>
        <v/>
      </c>
      <c r="D12105">
        <f>IF(B12105="","",HOUR(A12105))</f>
        <v/>
      </c>
      <c r="E12105">
        <f>IF(B12105="","",IF(INPUT!$I$1="","",IF(C12105&lt;(INT(INPUT!$I$1)-INPUT!$I$2),"Off Meds",IF(C12105&lt;=(INT(INPUT!$I$1)+INPUT!$I$2),"Washout","On Meds"))))</f>
        <v/>
      </c>
      <c r="F12105">
        <f>IF(B12105="","",1.509*(LN(B12105)^1.084-5.381))</f>
        <v/>
      </c>
      <c r="G12105">
        <f>IF(F12105="","",IF(F12105&lt;0,10*F12105^2,0))</f>
        <v/>
      </c>
      <c r="H12105">
        <f>IF(F12105="","",IF(F12105&gt;0,10*F12105^2,0))</f>
        <v/>
      </c>
    </row>
    <row r="12106">
      <c r="A12106">
        <f>Input!A12106</f>
        <v/>
      </c>
      <c r="B12106">
        <f>IF(ISNUMBER(Input!B12106),IF(AND(Input!B12106&gt;=20,Input!B12106&lt;=700),Input!B12106,""),"")</f>
        <v/>
      </c>
      <c r="C12106">
        <f>IF(B12106="","",INT(A12106))</f>
        <v/>
      </c>
      <c r="D12106">
        <f>IF(B12106="","",HOUR(A12106))</f>
        <v/>
      </c>
      <c r="E12106">
        <f>IF(B12106="","",IF(INPUT!$I$1="","",IF(C12106&lt;(INT(INPUT!$I$1)-INPUT!$I$2),"Off Meds",IF(C12106&lt;=(INT(INPUT!$I$1)+INPUT!$I$2),"Washout","On Meds"))))</f>
        <v/>
      </c>
      <c r="F12106">
        <f>IF(B12106="","",1.509*(LN(B12106)^1.084-5.381))</f>
        <v/>
      </c>
      <c r="G12106">
        <f>IF(F12106="","",IF(F12106&lt;0,10*F12106^2,0))</f>
        <v/>
      </c>
      <c r="H12106">
        <f>IF(F12106="","",IF(F12106&gt;0,10*F12106^2,0))</f>
        <v/>
      </c>
    </row>
    <row r="12107">
      <c r="A12107">
        <f>Input!A12107</f>
        <v/>
      </c>
      <c r="B12107">
        <f>IF(ISNUMBER(Input!B12107),IF(AND(Input!B12107&gt;=20,Input!B12107&lt;=700),Input!B12107,""),"")</f>
        <v/>
      </c>
      <c r="C12107">
        <f>IF(B12107="","",INT(A12107))</f>
        <v/>
      </c>
      <c r="D12107">
        <f>IF(B12107="","",HOUR(A12107))</f>
        <v/>
      </c>
      <c r="E12107">
        <f>IF(B12107="","",IF(INPUT!$I$1="","",IF(C12107&lt;(INT(INPUT!$I$1)-INPUT!$I$2),"Off Meds",IF(C12107&lt;=(INT(INPUT!$I$1)+INPUT!$I$2),"Washout","On Meds"))))</f>
        <v/>
      </c>
      <c r="F12107">
        <f>IF(B12107="","",1.509*(LN(B12107)^1.084-5.381))</f>
        <v/>
      </c>
      <c r="G12107">
        <f>IF(F12107="","",IF(F12107&lt;0,10*F12107^2,0))</f>
        <v/>
      </c>
      <c r="H12107">
        <f>IF(F12107="","",IF(F12107&gt;0,10*F12107^2,0))</f>
        <v/>
      </c>
    </row>
    <row r="12108">
      <c r="A12108">
        <f>Input!A12108</f>
        <v/>
      </c>
      <c r="B12108">
        <f>IF(ISNUMBER(Input!B12108),IF(AND(Input!B12108&gt;=20,Input!B12108&lt;=700),Input!B12108,""),"")</f>
        <v/>
      </c>
      <c r="C12108">
        <f>IF(B12108="","",INT(A12108))</f>
        <v/>
      </c>
      <c r="D12108">
        <f>IF(B12108="","",HOUR(A12108))</f>
        <v/>
      </c>
      <c r="E12108">
        <f>IF(B12108="","",IF(INPUT!$I$1="","",IF(C12108&lt;(INT(INPUT!$I$1)-INPUT!$I$2),"Off Meds",IF(C12108&lt;=(INT(INPUT!$I$1)+INPUT!$I$2),"Washout","On Meds"))))</f>
        <v/>
      </c>
      <c r="F12108">
        <f>IF(B12108="","",1.509*(LN(B12108)^1.084-5.381))</f>
        <v/>
      </c>
      <c r="G12108">
        <f>IF(F12108="","",IF(F12108&lt;0,10*F12108^2,0))</f>
        <v/>
      </c>
      <c r="H12108">
        <f>IF(F12108="","",IF(F12108&gt;0,10*F12108^2,0))</f>
        <v/>
      </c>
    </row>
    <row r="12109">
      <c r="A12109">
        <f>Input!A12109</f>
        <v/>
      </c>
      <c r="B12109">
        <f>IF(ISNUMBER(Input!B12109),IF(AND(Input!B12109&gt;=20,Input!B12109&lt;=700),Input!B12109,""),"")</f>
        <v/>
      </c>
      <c r="C12109">
        <f>IF(B12109="","",INT(A12109))</f>
        <v/>
      </c>
      <c r="D12109">
        <f>IF(B12109="","",HOUR(A12109))</f>
        <v/>
      </c>
      <c r="E12109">
        <f>IF(B12109="","",IF(INPUT!$I$1="","",IF(C12109&lt;(INT(INPUT!$I$1)-INPUT!$I$2),"Off Meds",IF(C12109&lt;=(INT(INPUT!$I$1)+INPUT!$I$2),"Washout","On Meds"))))</f>
        <v/>
      </c>
      <c r="F12109">
        <f>IF(B12109="","",1.509*(LN(B12109)^1.084-5.381))</f>
        <v/>
      </c>
      <c r="G12109">
        <f>IF(F12109="","",IF(F12109&lt;0,10*F12109^2,0))</f>
        <v/>
      </c>
      <c r="H12109">
        <f>IF(F12109="","",IF(F12109&gt;0,10*F12109^2,0))</f>
        <v/>
      </c>
    </row>
    <row r="12110">
      <c r="A12110">
        <f>Input!A12110</f>
        <v/>
      </c>
      <c r="B12110">
        <f>IF(ISNUMBER(Input!B12110),IF(AND(Input!B12110&gt;=20,Input!B12110&lt;=700),Input!B12110,""),"")</f>
        <v/>
      </c>
      <c r="C12110">
        <f>IF(B12110="","",INT(A12110))</f>
        <v/>
      </c>
      <c r="D12110">
        <f>IF(B12110="","",HOUR(A12110))</f>
        <v/>
      </c>
      <c r="E12110">
        <f>IF(B12110="","",IF(INPUT!$I$1="","",IF(C12110&lt;(INT(INPUT!$I$1)-INPUT!$I$2),"Off Meds",IF(C12110&lt;=(INT(INPUT!$I$1)+INPUT!$I$2),"Washout","On Meds"))))</f>
        <v/>
      </c>
      <c r="F12110">
        <f>IF(B12110="","",1.509*(LN(B12110)^1.084-5.381))</f>
        <v/>
      </c>
      <c r="G12110">
        <f>IF(F12110="","",IF(F12110&lt;0,10*F12110^2,0))</f>
        <v/>
      </c>
      <c r="H12110">
        <f>IF(F12110="","",IF(F12110&gt;0,10*F12110^2,0))</f>
        <v/>
      </c>
    </row>
    <row r="12111">
      <c r="A12111">
        <f>Input!A12111</f>
        <v/>
      </c>
      <c r="B12111">
        <f>IF(ISNUMBER(Input!B12111),IF(AND(Input!B12111&gt;=20,Input!B12111&lt;=700),Input!B12111,""),"")</f>
        <v/>
      </c>
      <c r="C12111">
        <f>IF(B12111="","",INT(A12111))</f>
        <v/>
      </c>
      <c r="D12111">
        <f>IF(B12111="","",HOUR(A12111))</f>
        <v/>
      </c>
      <c r="E12111">
        <f>IF(B12111="","",IF(INPUT!$I$1="","",IF(C12111&lt;(INT(INPUT!$I$1)-INPUT!$I$2),"Off Meds",IF(C12111&lt;=(INT(INPUT!$I$1)+INPUT!$I$2),"Washout","On Meds"))))</f>
        <v/>
      </c>
      <c r="F12111">
        <f>IF(B12111="","",1.509*(LN(B12111)^1.084-5.381))</f>
        <v/>
      </c>
      <c r="G12111">
        <f>IF(F12111="","",IF(F12111&lt;0,10*F12111^2,0))</f>
        <v/>
      </c>
      <c r="H12111">
        <f>IF(F12111="","",IF(F12111&gt;0,10*F12111^2,0))</f>
        <v/>
      </c>
    </row>
    <row r="12112">
      <c r="A12112">
        <f>Input!A12112</f>
        <v/>
      </c>
      <c r="B12112">
        <f>IF(ISNUMBER(Input!B12112),IF(AND(Input!B12112&gt;=20,Input!B12112&lt;=700),Input!B12112,""),"")</f>
        <v/>
      </c>
      <c r="C12112">
        <f>IF(B12112="","",INT(A12112))</f>
        <v/>
      </c>
      <c r="D12112">
        <f>IF(B12112="","",HOUR(A12112))</f>
        <v/>
      </c>
      <c r="E12112">
        <f>IF(B12112="","",IF(INPUT!$I$1="","",IF(C12112&lt;(INT(INPUT!$I$1)-INPUT!$I$2),"Off Meds",IF(C12112&lt;=(INT(INPUT!$I$1)+INPUT!$I$2),"Washout","On Meds"))))</f>
        <v/>
      </c>
      <c r="F12112">
        <f>IF(B12112="","",1.509*(LN(B12112)^1.084-5.381))</f>
        <v/>
      </c>
      <c r="G12112">
        <f>IF(F12112="","",IF(F12112&lt;0,10*F12112^2,0))</f>
        <v/>
      </c>
      <c r="H12112">
        <f>IF(F12112="","",IF(F12112&gt;0,10*F12112^2,0))</f>
        <v/>
      </c>
    </row>
    <row r="12113">
      <c r="A12113">
        <f>Input!A12113</f>
        <v/>
      </c>
      <c r="B12113">
        <f>IF(ISNUMBER(Input!B12113),IF(AND(Input!B12113&gt;=20,Input!B12113&lt;=700),Input!B12113,""),"")</f>
        <v/>
      </c>
      <c r="C12113">
        <f>IF(B12113="","",INT(A12113))</f>
        <v/>
      </c>
      <c r="D12113">
        <f>IF(B12113="","",HOUR(A12113))</f>
        <v/>
      </c>
      <c r="E12113">
        <f>IF(B12113="","",IF(INPUT!$I$1="","",IF(C12113&lt;(INT(INPUT!$I$1)-INPUT!$I$2),"Off Meds",IF(C12113&lt;=(INT(INPUT!$I$1)+INPUT!$I$2),"Washout","On Meds"))))</f>
        <v/>
      </c>
      <c r="F12113">
        <f>IF(B12113="","",1.509*(LN(B12113)^1.084-5.381))</f>
        <v/>
      </c>
      <c r="G12113">
        <f>IF(F12113="","",IF(F12113&lt;0,10*F12113^2,0))</f>
        <v/>
      </c>
      <c r="H12113">
        <f>IF(F12113="","",IF(F12113&gt;0,10*F12113^2,0))</f>
        <v/>
      </c>
    </row>
    <row r="12114">
      <c r="A12114">
        <f>Input!A12114</f>
        <v/>
      </c>
      <c r="B12114">
        <f>IF(ISNUMBER(Input!B12114),IF(AND(Input!B12114&gt;=20,Input!B12114&lt;=700),Input!B12114,""),"")</f>
        <v/>
      </c>
      <c r="C12114">
        <f>IF(B12114="","",INT(A12114))</f>
        <v/>
      </c>
      <c r="D12114">
        <f>IF(B12114="","",HOUR(A12114))</f>
        <v/>
      </c>
      <c r="E12114">
        <f>IF(B12114="","",IF(INPUT!$I$1="","",IF(C12114&lt;(INT(INPUT!$I$1)-INPUT!$I$2),"Off Meds",IF(C12114&lt;=(INT(INPUT!$I$1)+INPUT!$I$2),"Washout","On Meds"))))</f>
        <v/>
      </c>
      <c r="F12114">
        <f>IF(B12114="","",1.509*(LN(B12114)^1.084-5.381))</f>
        <v/>
      </c>
      <c r="G12114">
        <f>IF(F12114="","",IF(F12114&lt;0,10*F12114^2,0))</f>
        <v/>
      </c>
      <c r="H12114">
        <f>IF(F12114="","",IF(F12114&gt;0,10*F12114^2,0))</f>
        <v/>
      </c>
    </row>
    <row r="12115">
      <c r="A12115">
        <f>Input!A12115</f>
        <v/>
      </c>
      <c r="B12115">
        <f>IF(ISNUMBER(Input!B12115),IF(AND(Input!B12115&gt;=20,Input!B12115&lt;=700),Input!B12115,""),"")</f>
        <v/>
      </c>
      <c r="C12115">
        <f>IF(B12115="","",INT(A12115))</f>
        <v/>
      </c>
      <c r="D12115">
        <f>IF(B12115="","",HOUR(A12115))</f>
        <v/>
      </c>
      <c r="E12115">
        <f>IF(B12115="","",IF(INPUT!$I$1="","",IF(C12115&lt;(INT(INPUT!$I$1)-INPUT!$I$2),"Off Meds",IF(C12115&lt;=(INT(INPUT!$I$1)+INPUT!$I$2),"Washout","On Meds"))))</f>
        <v/>
      </c>
      <c r="F12115">
        <f>IF(B12115="","",1.509*(LN(B12115)^1.084-5.381))</f>
        <v/>
      </c>
      <c r="G12115">
        <f>IF(F12115="","",IF(F12115&lt;0,10*F12115^2,0))</f>
        <v/>
      </c>
      <c r="H12115">
        <f>IF(F12115="","",IF(F12115&gt;0,10*F12115^2,0))</f>
        <v/>
      </c>
    </row>
    <row r="12116">
      <c r="A12116">
        <f>Input!A12116</f>
        <v/>
      </c>
      <c r="B12116">
        <f>IF(ISNUMBER(Input!B12116),IF(AND(Input!B12116&gt;=20,Input!B12116&lt;=700),Input!B12116,""),"")</f>
        <v/>
      </c>
      <c r="C12116">
        <f>IF(B12116="","",INT(A12116))</f>
        <v/>
      </c>
      <c r="D12116">
        <f>IF(B12116="","",HOUR(A12116))</f>
        <v/>
      </c>
      <c r="E12116">
        <f>IF(B12116="","",IF(INPUT!$I$1="","",IF(C12116&lt;(INT(INPUT!$I$1)-INPUT!$I$2),"Off Meds",IF(C12116&lt;=(INT(INPUT!$I$1)+INPUT!$I$2),"Washout","On Meds"))))</f>
        <v/>
      </c>
      <c r="F12116">
        <f>IF(B12116="","",1.509*(LN(B12116)^1.084-5.381))</f>
        <v/>
      </c>
      <c r="G12116">
        <f>IF(F12116="","",IF(F12116&lt;0,10*F12116^2,0))</f>
        <v/>
      </c>
      <c r="H12116">
        <f>IF(F12116="","",IF(F12116&gt;0,10*F12116^2,0))</f>
        <v/>
      </c>
    </row>
    <row r="12117">
      <c r="A12117">
        <f>Input!A12117</f>
        <v/>
      </c>
      <c r="B12117">
        <f>IF(ISNUMBER(Input!B12117),IF(AND(Input!B12117&gt;=20,Input!B12117&lt;=700),Input!B12117,""),"")</f>
        <v/>
      </c>
      <c r="C12117">
        <f>IF(B12117="","",INT(A12117))</f>
        <v/>
      </c>
      <c r="D12117">
        <f>IF(B12117="","",HOUR(A12117))</f>
        <v/>
      </c>
      <c r="E12117">
        <f>IF(B12117="","",IF(INPUT!$I$1="","",IF(C12117&lt;(INT(INPUT!$I$1)-INPUT!$I$2),"Off Meds",IF(C12117&lt;=(INT(INPUT!$I$1)+INPUT!$I$2),"Washout","On Meds"))))</f>
        <v/>
      </c>
      <c r="F12117">
        <f>IF(B12117="","",1.509*(LN(B12117)^1.084-5.381))</f>
        <v/>
      </c>
      <c r="G12117">
        <f>IF(F12117="","",IF(F12117&lt;0,10*F12117^2,0))</f>
        <v/>
      </c>
      <c r="H12117">
        <f>IF(F12117="","",IF(F12117&gt;0,10*F12117^2,0))</f>
        <v/>
      </c>
    </row>
    <row r="12118">
      <c r="A12118">
        <f>Input!A12118</f>
        <v/>
      </c>
      <c r="B12118">
        <f>IF(ISNUMBER(Input!B12118),IF(AND(Input!B12118&gt;=20,Input!B12118&lt;=700),Input!B12118,""),"")</f>
        <v/>
      </c>
      <c r="C12118">
        <f>IF(B12118="","",INT(A12118))</f>
        <v/>
      </c>
      <c r="D12118">
        <f>IF(B12118="","",HOUR(A12118))</f>
        <v/>
      </c>
      <c r="E12118">
        <f>IF(B12118="","",IF(INPUT!$I$1="","",IF(C12118&lt;(INT(INPUT!$I$1)-INPUT!$I$2),"Off Meds",IF(C12118&lt;=(INT(INPUT!$I$1)+INPUT!$I$2),"Washout","On Meds"))))</f>
        <v/>
      </c>
      <c r="F12118">
        <f>IF(B12118="","",1.509*(LN(B12118)^1.084-5.381))</f>
        <v/>
      </c>
      <c r="G12118">
        <f>IF(F12118="","",IF(F12118&lt;0,10*F12118^2,0))</f>
        <v/>
      </c>
      <c r="H12118">
        <f>IF(F12118="","",IF(F12118&gt;0,10*F12118^2,0))</f>
        <v/>
      </c>
    </row>
    <row r="12119">
      <c r="A12119">
        <f>Input!A12119</f>
        <v/>
      </c>
      <c r="B12119">
        <f>IF(ISNUMBER(Input!B12119),IF(AND(Input!B12119&gt;=20,Input!B12119&lt;=700),Input!B12119,""),"")</f>
        <v/>
      </c>
      <c r="C12119">
        <f>IF(B12119="","",INT(A12119))</f>
        <v/>
      </c>
      <c r="D12119">
        <f>IF(B12119="","",HOUR(A12119))</f>
        <v/>
      </c>
      <c r="E12119">
        <f>IF(B12119="","",IF(INPUT!$I$1="","",IF(C12119&lt;(INT(INPUT!$I$1)-INPUT!$I$2),"Off Meds",IF(C12119&lt;=(INT(INPUT!$I$1)+INPUT!$I$2),"Washout","On Meds"))))</f>
        <v/>
      </c>
      <c r="F12119">
        <f>IF(B12119="","",1.509*(LN(B12119)^1.084-5.381))</f>
        <v/>
      </c>
      <c r="G12119">
        <f>IF(F12119="","",IF(F12119&lt;0,10*F12119^2,0))</f>
        <v/>
      </c>
      <c r="H12119">
        <f>IF(F12119="","",IF(F12119&gt;0,10*F12119^2,0))</f>
        <v/>
      </c>
    </row>
    <row r="12120">
      <c r="A12120">
        <f>Input!A12120</f>
        <v/>
      </c>
      <c r="B12120">
        <f>IF(ISNUMBER(Input!B12120),IF(AND(Input!B12120&gt;=20,Input!B12120&lt;=700),Input!B12120,""),"")</f>
        <v/>
      </c>
      <c r="C12120">
        <f>IF(B12120="","",INT(A12120))</f>
        <v/>
      </c>
      <c r="D12120">
        <f>IF(B12120="","",HOUR(A12120))</f>
        <v/>
      </c>
      <c r="E12120">
        <f>IF(B12120="","",IF(INPUT!$I$1="","",IF(C12120&lt;(INT(INPUT!$I$1)-INPUT!$I$2),"Off Meds",IF(C12120&lt;=(INT(INPUT!$I$1)+INPUT!$I$2),"Washout","On Meds"))))</f>
        <v/>
      </c>
      <c r="F12120">
        <f>IF(B12120="","",1.509*(LN(B12120)^1.084-5.381))</f>
        <v/>
      </c>
      <c r="G12120">
        <f>IF(F12120="","",IF(F12120&lt;0,10*F12120^2,0))</f>
        <v/>
      </c>
      <c r="H12120">
        <f>IF(F12120="","",IF(F12120&gt;0,10*F12120^2,0))</f>
        <v/>
      </c>
    </row>
    <row r="12121">
      <c r="A12121">
        <f>Input!A12121</f>
        <v/>
      </c>
      <c r="B12121">
        <f>IF(ISNUMBER(Input!B12121),IF(AND(Input!B12121&gt;=20,Input!B12121&lt;=700),Input!B12121,""),"")</f>
        <v/>
      </c>
      <c r="C12121">
        <f>IF(B12121="","",INT(A12121))</f>
        <v/>
      </c>
      <c r="D12121">
        <f>IF(B12121="","",HOUR(A12121))</f>
        <v/>
      </c>
      <c r="E12121">
        <f>IF(B12121="","",IF(INPUT!$I$1="","",IF(C12121&lt;(INT(INPUT!$I$1)-INPUT!$I$2),"Off Meds",IF(C12121&lt;=(INT(INPUT!$I$1)+INPUT!$I$2),"Washout","On Meds"))))</f>
        <v/>
      </c>
      <c r="F12121">
        <f>IF(B12121="","",1.509*(LN(B12121)^1.084-5.381))</f>
        <v/>
      </c>
      <c r="G12121">
        <f>IF(F12121="","",IF(F12121&lt;0,10*F12121^2,0))</f>
        <v/>
      </c>
      <c r="H12121">
        <f>IF(F12121="","",IF(F12121&gt;0,10*F12121^2,0))</f>
        <v/>
      </c>
    </row>
    <row r="12122">
      <c r="A12122">
        <f>Input!A12122</f>
        <v/>
      </c>
      <c r="B12122">
        <f>IF(ISNUMBER(Input!B12122),IF(AND(Input!B12122&gt;=20,Input!B12122&lt;=700),Input!B12122,""),"")</f>
        <v/>
      </c>
      <c r="C12122">
        <f>IF(B12122="","",INT(A12122))</f>
        <v/>
      </c>
      <c r="D12122">
        <f>IF(B12122="","",HOUR(A12122))</f>
        <v/>
      </c>
      <c r="E12122">
        <f>IF(B12122="","",IF(INPUT!$I$1="","",IF(C12122&lt;(INT(INPUT!$I$1)-INPUT!$I$2),"Off Meds",IF(C12122&lt;=(INT(INPUT!$I$1)+INPUT!$I$2),"Washout","On Meds"))))</f>
        <v/>
      </c>
      <c r="F12122">
        <f>IF(B12122="","",1.509*(LN(B12122)^1.084-5.381))</f>
        <v/>
      </c>
      <c r="G12122">
        <f>IF(F12122="","",IF(F12122&lt;0,10*F12122^2,0))</f>
        <v/>
      </c>
      <c r="H12122">
        <f>IF(F12122="","",IF(F12122&gt;0,10*F12122^2,0))</f>
        <v/>
      </c>
    </row>
    <row r="12123">
      <c r="A12123">
        <f>Input!A12123</f>
        <v/>
      </c>
      <c r="B12123">
        <f>IF(ISNUMBER(Input!B12123),IF(AND(Input!B12123&gt;=20,Input!B12123&lt;=700),Input!B12123,""),"")</f>
        <v/>
      </c>
      <c r="C12123">
        <f>IF(B12123="","",INT(A12123))</f>
        <v/>
      </c>
      <c r="D12123">
        <f>IF(B12123="","",HOUR(A12123))</f>
        <v/>
      </c>
      <c r="E12123">
        <f>IF(B12123="","",IF(INPUT!$I$1="","",IF(C12123&lt;(INT(INPUT!$I$1)-INPUT!$I$2),"Off Meds",IF(C12123&lt;=(INT(INPUT!$I$1)+INPUT!$I$2),"Washout","On Meds"))))</f>
        <v/>
      </c>
      <c r="F12123">
        <f>IF(B12123="","",1.509*(LN(B12123)^1.084-5.381))</f>
        <v/>
      </c>
      <c r="G12123">
        <f>IF(F12123="","",IF(F12123&lt;0,10*F12123^2,0))</f>
        <v/>
      </c>
      <c r="H12123">
        <f>IF(F12123="","",IF(F12123&gt;0,10*F12123^2,0))</f>
        <v/>
      </c>
    </row>
    <row r="12124">
      <c r="A12124">
        <f>Input!A12124</f>
        <v/>
      </c>
      <c r="B12124">
        <f>IF(ISNUMBER(Input!B12124),IF(AND(Input!B12124&gt;=20,Input!B12124&lt;=700),Input!B12124,""),"")</f>
        <v/>
      </c>
      <c r="C12124">
        <f>IF(B12124="","",INT(A12124))</f>
        <v/>
      </c>
      <c r="D12124">
        <f>IF(B12124="","",HOUR(A12124))</f>
        <v/>
      </c>
      <c r="E12124">
        <f>IF(B12124="","",IF(INPUT!$I$1="","",IF(C12124&lt;(INT(INPUT!$I$1)-INPUT!$I$2),"Off Meds",IF(C12124&lt;=(INT(INPUT!$I$1)+INPUT!$I$2),"Washout","On Meds"))))</f>
        <v/>
      </c>
      <c r="F12124">
        <f>IF(B12124="","",1.509*(LN(B12124)^1.084-5.381))</f>
        <v/>
      </c>
      <c r="G12124">
        <f>IF(F12124="","",IF(F12124&lt;0,10*F12124^2,0))</f>
        <v/>
      </c>
      <c r="H12124">
        <f>IF(F12124="","",IF(F12124&gt;0,10*F12124^2,0))</f>
        <v/>
      </c>
    </row>
    <row r="12125">
      <c r="A12125">
        <f>Input!A12125</f>
        <v/>
      </c>
      <c r="B12125">
        <f>IF(ISNUMBER(Input!B12125),IF(AND(Input!B12125&gt;=20,Input!B12125&lt;=700),Input!B12125,""),"")</f>
        <v/>
      </c>
      <c r="C12125">
        <f>IF(B12125="","",INT(A12125))</f>
        <v/>
      </c>
      <c r="D12125">
        <f>IF(B12125="","",HOUR(A12125))</f>
        <v/>
      </c>
      <c r="E12125">
        <f>IF(B12125="","",IF(INPUT!$I$1="","",IF(C12125&lt;(INT(INPUT!$I$1)-INPUT!$I$2),"Off Meds",IF(C12125&lt;=(INT(INPUT!$I$1)+INPUT!$I$2),"Washout","On Meds"))))</f>
        <v/>
      </c>
      <c r="F12125">
        <f>IF(B12125="","",1.509*(LN(B12125)^1.084-5.381))</f>
        <v/>
      </c>
      <c r="G12125">
        <f>IF(F12125="","",IF(F12125&lt;0,10*F12125^2,0))</f>
        <v/>
      </c>
      <c r="H12125">
        <f>IF(F12125="","",IF(F12125&gt;0,10*F12125^2,0))</f>
        <v/>
      </c>
    </row>
    <row r="12126">
      <c r="A12126">
        <f>Input!A12126</f>
        <v/>
      </c>
      <c r="B12126">
        <f>IF(ISNUMBER(Input!B12126),IF(AND(Input!B12126&gt;=20,Input!B12126&lt;=700),Input!B12126,""),"")</f>
        <v/>
      </c>
      <c r="C12126">
        <f>IF(B12126="","",INT(A12126))</f>
        <v/>
      </c>
      <c r="D12126">
        <f>IF(B12126="","",HOUR(A12126))</f>
        <v/>
      </c>
      <c r="E12126">
        <f>IF(B12126="","",IF(INPUT!$I$1="","",IF(C12126&lt;(INT(INPUT!$I$1)-INPUT!$I$2),"Off Meds",IF(C12126&lt;=(INT(INPUT!$I$1)+INPUT!$I$2),"Washout","On Meds"))))</f>
        <v/>
      </c>
      <c r="F12126">
        <f>IF(B12126="","",1.509*(LN(B12126)^1.084-5.381))</f>
        <v/>
      </c>
      <c r="G12126">
        <f>IF(F12126="","",IF(F12126&lt;0,10*F12126^2,0))</f>
        <v/>
      </c>
      <c r="H12126">
        <f>IF(F12126="","",IF(F12126&gt;0,10*F12126^2,0))</f>
        <v/>
      </c>
    </row>
    <row r="12127">
      <c r="A12127">
        <f>Input!A12127</f>
        <v/>
      </c>
      <c r="B12127">
        <f>IF(ISNUMBER(Input!B12127),IF(AND(Input!B12127&gt;=20,Input!B12127&lt;=700),Input!B12127,""),"")</f>
        <v/>
      </c>
      <c r="C12127">
        <f>IF(B12127="","",INT(A12127))</f>
        <v/>
      </c>
      <c r="D12127">
        <f>IF(B12127="","",HOUR(A12127))</f>
        <v/>
      </c>
      <c r="E12127">
        <f>IF(B12127="","",IF(INPUT!$I$1="","",IF(C12127&lt;(INT(INPUT!$I$1)-INPUT!$I$2),"Off Meds",IF(C12127&lt;=(INT(INPUT!$I$1)+INPUT!$I$2),"Washout","On Meds"))))</f>
        <v/>
      </c>
      <c r="F12127">
        <f>IF(B12127="","",1.509*(LN(B12127)^1.084-5.381))</f>
        <v/>
      </c>
      <c r="G12127">
        <f>IF(F12127="","",IF(F12127&lt;0,10*F12127^2,0))</f>
        <v/>
      </c>
      <c r="H12127">
        <f>IF(F12127="","",IF(F12127&gt;0,10*F12127^2,0))</f>
        <v/>
      </c>
    </row>
    <row r="12128">
      <c r="A12128">
        <f>Input!A12128</f>
        <v/>
      </c>
      <c r="B12128">
        <f>IF(ISNUMBER(Input!B12128),IF(AND(Input!B12128&gt;=20,Input!B12128&lt;=700),Input!B12128,""),"")</f>
        <v/>
      </c>
      <c r="C12128">
        <f>IF(B12128="","",INT(A12128))</f>
        <v/>
      </c>
      <c r="D12128">
        <f>IF(B12128="","",HOUR(A12128))</f>
        <v/>
      </c>
      <c r="E12128">
        <f>IF(B12128="","",IF(INPUT!$I$1="","",IF(C12128&lt;(INT(INPUT!$I$1)-INPUT!$I$2),"Off Meds",IF(C12128&lt;=(INT(INPUT!$I$1)+INPUT!$I$2),"Washout","On Meds"))))</f>
        <v/>
      </c>
      <c r="F12128">
        <f>IF(B12128="","",1.509*(LN(B12128)^1.084-5.381))</f>
        <v/>
      </c>
      <c r="G12128">
        <f>IF(F12128="","",IF(F12128&lt;0,10*F12128^2,0))</f>
        <v/>
      </c>
      <c r="H12128">
        <f>IF(F12128="","",IF(F12128&gt;0,10*F12128^2,0))</f>
        <v/>
      </c>
    </row>
    <row r="12129">
      <c r="A12129">
        <f>Input!A12129</f>
        <v/>
      </c>
      <c r="B12129">
        <f>IF(ISNUMBER(Input!B12129),IF(AND(Input!B12129&gt;=20,Input!B12129&lt;=700),Input!B12129,""),"")</f>
        <v/>
      </c>
      <c r="C12129">
        <f>IF(B12129="","",INT(A12129))</f>
        <v/>
      </c>
      <c r="D12129">
        <f>IF(B12129="","",HOUR(A12129))</f>
        <v/>
      </c>
      <c r="E12129">
        <f>IF(B12129="","",IF(INPUT!$I$1="","",IF(C12129&lt;(INT(INPUT!$I$1)-INPUT!$I$2),"Off Meds",IF(C12129&lt;=(INT(INPUT!$I$1)+INPUT!$I$2),"Washout","On Meds"))))</f>
        <v/>
      </c>
      <c r="F12129">
        <f>IF(B12129="","",1.509*(LN(B12129)^1.084-5.381))</f>
        <v/>
      </c>
      <c r="G12129">
        <f>IF(F12129="","",IF(F12129&lt;0,10*F12129^2,0))</f>
        <v/>
      </c>
      <c r="H12129">
        <f>IF(F12129="","",IF(F12129&gt;0,10*F12129^2,0))</f>
        <v/>
      </c>
    </row>
    <row r="12130">
      <c r="A12130">
        <f>Input!A12130</f>
        <v/>
      </c>
      <c r="B12130">
        <f>IF(ISNUMBER(Input!B12130),IF(AND(Input!B12130&gt;=20,Input!B12130&lt;=700),Input!B12130,""),"")</f>
        <v/>
      </c>
      <c r="C12130">
        <f>IF(B12130="","",INT(A12130))</f>
        <v/>
      </c>
      <c r="D12130">
        <f>IF(B12130="","",HOUR(A12130))</f>
        <v/>
      </c>
      <c r="E12130">
        <f>IF(B12130="","",IF(INPUT!$I$1="","",IF(C12130&lt;(INT(INPUT!$I$1)-INPUT!$I$2),"Off Meds",IF(C12130&lt;=(INT(INPUT!$I$1)+INPUT!$I$2),"Washout","On Meds"))))</f>
        <v/>
      </c>
      <c r="F12130">
        <f>IF(B12130="","",1.509*(LN(B12130)^1.084-5.381))</f>
        <v/>
      </c>
      <c r="G12130">
        <f>IF(F12130="","",IF(F12130&lt;0,10*F12130^2,0))</f>
        <v/>
      </c>
      <c r="H12130">
        <f>IF(F12130="","",IF(F12130&gt;0,10*F12130^2,0))</f>
        <v/>
      </c>
    </row>
    <row r="12131">
      <c r="A12131">
        <f>Input!A12131</f>
        <v/>
      </c>
      <c r="B12131">
        <f>IF(ISNUMBER(Input!B12131),IF(AND(Input!B12131&gt;=20,Input!B12131&lt;=700),Input!B12131,""),"")</f>
        <v/>
      </c>
      <c r="C12131">
        <f>IF(B12131="","",INT(A12131))</f>
        <v/>
      </c>
      <c r="D12131">
        <f>IF(B12131="","",HOUR(A12131))</f>
        <v/>
      </c>
      <c r="E12131">
        <f>IF(B12131="","",IF(INPUT!$I$1="","",IF(C12131&lt;(INT(INPUT!$I$1)-INPUT!$I$2),"Off Meds",IF(C12131&lt;=(INT(INPUT!$I$1)+INPUT!$I$2),"Washout","On Meds"))))</f>
        <v/>
      </c>
      <c r="F12131">
        <f>IF(B12131="","",1.509*(LN(B12131)^1.084-5.381))</f>
        <v/>
      </c>
      <c r="G12131">
        <f>IF(F12131="","",IF(F12131&lt;0,10*F12131^2,0))</f>
        <v/>
      </c>
      <c r="H12131">
        <f>IF(F12131="","",IF(F12131&gt;0,10*F12131^2,0))</f>
        <v/>
      </c>
    </row>
    <row r="12132">
      <c r="A12132">
        <f>Input!A12132</f>
        <v/>
      </c>
      <c r="B12132">
        <f>IF(ISNUMBER(Input!B12132),IF(AND(Input!B12132&gt;=20,Input!B12132&lt;=700),Input!B12132,""),"")</f>
        <v/>
      </c>
      <c r="C12132">
        <f>IF(B12132="","",INT(A12132))</f>
        <v/>
      </c>
      <c r="D12132">
        <f>IF(B12132="","",HOUR(A12132))</f>
        <v/>
      </c>
      <c r="E12132">
        <f>IF(B12132="","",IF(INPUT!$I$1="","",IF(C12132&lt;(INT(INPUT!$I$1)-INPUT!$I$2),"Off Meds",IF(C12132&lt;=(INT(INPUT!$I$1)+INPUT!$I$2),"Washout","On Meds"))))</f>
        <v/>
      </c>
      <c r="F12132">
        <f>IF(B12132="","",1.509*(LN(B12132)^1.084-5.381))</f>
        <v/>
      </c>
      <c r="G12132">
        <f>IF(F12132="","",IF(F12132&lt;0,10*F12132^2,0))</f>
        <v/>
      </c>
      <c r="H12132">
        <f>IF(F12132="","",IF(F12132&gt;0,10*F12132^2,0))</f>
        <v/>
      </c>
    </row>
    <row r="12133">
      <c r="A12133">
        <f>Input!A12133</f>
        <v/>
      </c>
      <c r="B12133">
        <f>IF(ISNUMBER(Input!B12133),IF(AND(Input!B12133&gt;=20,Input!B12133&lt;=700),Input!B12133,""),"")</f>
        <v/>
      </c>
      <c r="C12133">
        <f>IF(B12133="","",INT(A12133))</f>
        <v/>
      </c>
      <c r="D12133">
        <f>IF(B12133="","",HOUR(A12133))</f>
        <v/>
      </c>
      <c r="E12133">
        <f>IF(B12133="","",IF(INPUT!$I$1="","",IF(C12133&lt;(INT(INPUT!$I$1)-INPUT!$I$2),"Off Meds",IF(C12133&lt;=(INT(INPUT!$I$1)+INPUT!$I$2),"Washout","On Meds"))))</f>
        <v/>
      </c>
      <c r="F12133">
        <f>IF(B12133="","",1.509*(LN(B12133)^1.084-5.381))</f>
        <v/>
      </c>
      <c r="G12133">
        <f>IF(F12133="","",IF(F12133&lt;0,10*F12133^2,0))</f>
        <v/>
      </c>
      <c r="H12133">
        <f>IF(F12133="","",IF(F12133&gt;0,10*F12133^2,0))</f>
        <v/>
      </c>
    </row>
    <row r="12134">
      <c r="A12134">
        <f>Input!A12134</f>
        <v/>
      </c>
      <c r="B12134">
        <f>IF(ISNUMBER(Input!B12134),IF(AND(Input!B12134&gt;=20,Input!B12134&lt;=700),Input!B12134,""),"")</f>
        <v/>
      </c>
      <c r="C12134">
        <f>IF(B12134="","",INT(A12134))</f>
        <v/>
      </c>
      <c r="D12134">
        <f>IF(B12134="","",HOUR(A12134))</f>
        <v/>
      </c>
      <c r="E12134">
        <f>IF(B12134="","",IF(INPUT!$I$1="","",IF(C12134&lt;(INT(INPUT!$I$1)-INPUT!$I$2),"Off Meds",IF(C12134&lt;=(INT(INPUT!$I$1)+INPUT!$I$2),"Washout","On Meds"))))</f>
        <v/>
      </c>
      <c r="F12134">
        <f>IF(B12134="","",1.509*(LN(B12134)^1.084-5.381))</f>
        <v/>
      </c>
      <c r="G12134">
        <f>IF(F12134="","",IF(F12134&lt;0,10*F12134^2,0))</f>
        <v/>
      </c>
      <c r="H12134">
        <f>IF(F12134="","",IF(F12134&gt;0,10*F12134^2,0))</f>
        <v/>
      </c>
    </row>
    <row r="12135">
      <c r="A12135">
        <f>Input!A12135</f>
        <v/>
      </c>
      <c r="B12135">
        <f>IF(ISNUMBER(Input!B12135),IF(AND(Input!B12135&gt;=20,Input!B12135&lt;=700),Input!B12135,""),"")</f>
        <v/>
      </c>
      <c r="C12135">
        <f>IF(B12135="","",INT(A12135))</f>
        <v/>
      </c>
      <c r="D12135">
        <f>IF(B12135="","",HOUR(A12135))</f>
        <v/>
      </c>
      <c r="E12135">
        <f>IF(B12135="","",IF(INPUT!$I$1="","",IF(C12135&lt;(INT(INPUT!$I$1)-INPUT!$I$2),"Off Meds",IF(C12135&lt;=(INT(INPUT!$I$1)+INPUT!$I$2),"Washout","On Meds"))))</f>
        <v/>
      </c>
      <c r="F12135">
        <f>IF(B12135="","",1.509*(LN(B12135)^1.084-5.381))</f>
        <v/>
      </c>
      <c r="G12135">
        <f>IF(F12135="","",IF(F12135&lt;0,10*F12135^2,0))</f>
        <v/>
      </c>
      <c r="H12135">
        <f>IF(F12135="","",IF(F12135&gt;0,10*F12135^2,0))</f>
        <v/>
      </c>
    </row>
    <row r="12136">
      <c r="A12136">
        <f>Input!A12136</f>
        <v/>
      </c>
      <c r="B12136">
        <f>IF(ISNUMBER(Input!B12136),IF(AND(Input!B12136&gt;=20,Input!B12136&lt;=700),Input!B12136,""),"")</f>
        <v/>
      </c>
      <c r="C12136">
        <f>IF(B12136="","",INT(A12136))</f>
        <v/>
      </c>
      <c r="D12136">
        <f>IF(B12136="","",HOUR(A12136))</f>
        <v/>
      </c>
      <c r="E12136">
        <f>IF(B12136="","",IF(INPUT!$I$1="","",IF(C12136&lt;(INT(INPUT!$I$1)-INPUT!$I$2),"Off Meds",IF(C12136&lt;=(INT(INPUT!$I$1)+INPUT!$I$2),"Washout","On Meds"))))</f>
        <v/>
      </c>
      <c r="F12136">
        <f>IF(B12136="","",1.509*(LN(B12136)^1.084-5.381))</f>
        <v/>
      </c>
      <c r="G12136">
        <f>IF(F12136="","",IF(F12136&lt;0,10*F12136^2,0))</f>
        <v/>
      </c>
      <c r="H12136">
        <f>IF(F12136="","",IF(F12136&gt;0,10*F12136^2,0))</f>
        <v/>
      </c>
    </row>
    <row r="12137">
      <c r="A12137">
        <f>Input!A12137</f>
        <v/>
      </c>
      <c r="B12137">
        <f>IF(ISNUMBER(Input!B12137),IF(AND(Input!B12137&gt;=20,Input!B12137&lt;=700),Input!B12137,""),"")</f>
        <v/>
      </c>
      <c r="C12137">
        <f>IF(B12137="","",INT(A12137))</f>
        <v/>
      </c>
      <c r="D12137">
        <f>IF(B12137="","",HOUR(A12137))</f>
        <v/>
      </c>
      <c r="E12137">
        <f>IF(B12137="","",IF(INPUT!$I$1="","",IF(C12137&lt;(INT(INPUT!$I$1)-INPUT!$I$2),"Off Meds",IF(C12137&lt;=(INT(INPUT!$I$1)+INPUT!$I$2),"Washout","On Meds"))))</f>
        <v/>
      </c>
      <c r="F12137">
        <f>IF(B12137="","",1.509*(LN(B12137)^1.084-5.381))</f>
        <v/>
      </c>
      <c r="G12137">
        <f>IF(F12137="","",IF(F12137&lt;0,10*F12137^2,0))</f>
        <v/>
      </c>
      <c r="H12137">
        <f>IF(F12137="","",IF(F12137&gt;0,10*F12137^2,0))</f>
        <v/>
      </c>
    </row>
    <row r="12138">
      <c r="A12138">
        <f>Input!A12138</f>
        <v/>
      </c>
      <c r="B12138">
        <f>IF(ISNUMBER(Input!B12138),IF(AND(Input!B12138&gt;=20,Input!B12138&lt;=700),Input!B12138,""),"")</f>
        <v/>
      </c>
      <c r="C12138">
        <f>IF(B12138="","",INT(A12138))</f>
        <v/>
      </c>
      <c r="D12138">
        <f>IF(B12138="","",HOUR(A12138))</f>
        <v/>
      </c>
      <c r="E12138">
        <f>IF(B12138="","",IF(INPUT!$I$1="","",IF(C12138&lt;(INT(INPUT!$I$1)-INPUT!$I$2),"Off Meds",IF(C12138&lt;=(INT(INPUT!$I$1)+INPUT!$I$2),"Washout","On Meds"))))</f>
        <v/>
      </c>
      <c r="F12138">
        <f>IF(B12138="","",1.509*(LN(B12138)^1.084-5.381))</f>
        <v/>
      </c>
      <c r="G12138">
        <f>IF(F12138="","",IF(F12138&lt;0,10*F12138^2,0))</f>
        <v/>
      </c>
      <c r="H12138">
        <f>IF(F12138="","",IF(F12138&gt;0,10*F12138^2,0))</f>
        <v/>
      </c>
    </row>
    <row r="12139">
      <c r="A12139">
        <f>Input!A12139</f>
        <v/>
      </c>
      <c r="B12139">
        <f>IF(ISNUMBER(Input!B12139),IF(AND(Input!B12139&gt;=20,Input!B12139&lt;=700),Input!B12139,""),"")</f>
        <v/>
      </c>
      <c r="C12139">
        <f>IF(B12139="","",INT(A12139))</f>
        <v/>
      </c>
      <c r="D12139">
        <f>IF(B12139="","",HOUR(A12139))</f>
        <v/>
      </c>
      <c r="E12139">
        <f>IF(B12139="","",IF(INPUT!$I$1="","",IF(C12139&lt;(INT(INPUT!$I$1)-INPUT!$I$2),"Off Meds",IF(C12139&lt;=(INT(INPUT!$I$1)+INPUT!$I$2),"Washout","On Meds"))))</f>
        <v/>
      </c>
      <c r="F12139">
        <f>IF(B12139="","",1.509*(LN(B12139)^1.084-5.381))</f>
        <v/>
      </c>
      <c r="G12139">
        <f>IF(F12139="","",IF(F12139&lt;0,10*F12139^2,0))</f>
        <v/>
      </c>
      <c r="H12139">
        <f>IF(F12139="","",IF(F12139&gt;0,10*F12139^2,0))</f>
        <v/>
      </c>
    </row>
    <row r="12140">
      <c r="A12140">
        <f>Input!A12140</f>
        <v/>
      </c>
      <c r="B12140">
        <f>IF(ISNUMBER(Input!B12140),IF(AND(Input!B12140&gt;=20,Input!B12140&lt;=700),Input!B12140,""),"")</f>
        <v/>
      </c>
      <c r="C12140">
        <f>IF(B12140="","",INT(A12140))</f>
        <v/>
      </c>
      <c r="D12140">
        <f>IF(B12140="","",HOUR(A12140))</f>
        <v/>
      </c>
      <c r="E12140">
        <f>IF(B12140="","",IF(INPUT!$I$1="","",IF(C12140&lt;(INT(INPUT!$I$1)-INPUT!$I$2),"Off Meds",IF(C12140&lt;=(INT(INPUT!$I$1)+INPUT!$I$2),"Washout","On Meds"))))</f>
        <v/>
      </c>
      <c r="F12140">
        <f>IF(B12140="","",1.509*(LN(B12140)^1.084-5.381))</f>
        <v/>
      </c>
      <c r="G12140">
        <f>IF(F12140="","",IF(F12140&lt;0,10*F12140^2,0))</f>
        <v/>
      </c>
      <c r="H12140">
        <f>IF(F12140="","",IF(F12140&gt;0,10*F12140^2,0))</f>
        <v/>
      </c>
    </row>
    <row r="12141">
      <c r="A12141">
        <f>Input!A12141</f>
        <v/>
      </c>
      <c r="B12141">
        <f>IF(ISNUMBER(Input!B12141),IF(AND(Input!B12141&gt;=20,Input!B12141&lt;=700),Input!B12141,""),"")</f>
        <v/>
      </c>
      <c r="C12141">
        <f>IF(B12141="","",INT(A12141))</f>
        <v/>
      </c>
      <c r="D12141">
        <f>IF(B12141="","",HOUR(A12141))</f>
        <v/>
      </c>
      <c r="E12141">
        <f>IF(B12141="","",IF(INPUT!$I$1="","",IF(C12141&lt;(INT(INPUT!$I$1)-INPUT!$I$2),"Off Meds",IF(C12141&lt;=(INT(INPUT!$I$1)+INPUT!$I$2),"Washout","On Meds"))))</f>
        <v/>
      </c>
      <c r="F12141">
        <f>IF(B12141="","",1.509*(LN(B12141)^1.084-5.381))</f>
        <v/>
      </c>
      <c r="G12141">
        <f>IF(F12141="","",IF(F12141&lt;0,10*F12141^2,0))</f>
        <v/>
      </c>
      <c r="H12141">
        <f>IF(F12141="","",IF(F12141&gt;0,10*F12141^2,0))</f>
        <v/>
      </c>
    </row>
    <row r="12142">
      <c r="A12142">
        <f>Input!A12142</f>
        <v/>
      </c>
      <c r="B12142">
        <f>IF(ISNUMBER(Input!B12142),IF(AND(Input!B12142&gt;=20,Input!B12142&lt;=700),Input!B12142,""),"")</f>
        <v/>
      </c>
      <c r="C12142">
        <f>IF(B12142="","",INT(A12142))</f>
        <v/>
      </c>
      <c r="D12142">
        <f>IF(B12142="","",HOUR(A12142))</f>
        <v/>
      </c>
      <c r="E12142">
        <f>IF(B12142="","",IF(INPUT!$I$1="","",IF(C12142&lt;(INT(INPUT!$I$1)-INPUT!$I$2),"Off Meds",IF(C12142&lt;=(INT(INPUT!$I$1)+INPUT!$I$2),"Washout","On Meds"))))</f>
        <v/>
      </c>
      <c r="F12142">
        <f>IF(B12142="","",1.509*(LN(B12142)^1.084-5.381))</f>
        <v/>
      </c>
      <c r="G12142">
        <f>IF(F12142="","",IF(F12142&lt;0,10*F12142^2,0))</f>
        <v/>
      </c>
      <c r="H12142">
        <f>IF(F12142="","",IF(F12142&gt;0,10*F12142^2,0))</f>
        <v/>
      </c>
    </row>
    <row r="12143">
      <c r="A12143">
        <f>Input!A12143</f>
        <v/>
      </c>
      <c r="B12143">
        <f>IF(ISNUMBER(Input!B12143),IF(AND(Input!B12143&gt;=20,Input!B12143&lt;=700),Input!B12143,""),"")</f>
        <v/>
      </c>
      <c r="C12143">
        <f>IF(B12143="","",INT(A12143))</f>
        <v/>
      </c>
      <c r="D12143">
        <f>IF(B12143="","",HOUR(A12143))</f>
        <v/>
      </c>
      <c r="E12143">
        <f>IF(B12143="","",IF(INPUT!$I$1="","",IF(C12143&lt;(INT(INPUT!$I$1)-INPUT!$I$2),"Off Meds",IF(C12143&lt;=(INT(INPUT!$I$1)+INPUT!$I$2),"Washout","On Meds"))))</f>
        <v/>
      </c>
      <c r="F12143">
        <f>IF(B12143="","",1.509*(LN(B12143)^1.084-5.381))</f>
        <v/>
      </c>
      <c r="G12143">
        <f>IF(F12143="","",IF(F12143&lt;0,10*F12143^2,0))</f>
        <v/>
      </c>
      <c r="H12143">
        <f>IF(F12143="","",IF(F12143&gt;0,10*F12143^2,0))</f>
        <v/>
      </c>
    </row>
    <row r="12144">
      <c r="A12144">
        <f>Input!A12144</f>
        <v/>
      </c>
      <c r="B12144">
        <f>IF(ISNUMBER(Input!B12144),IF(AND(Input!B12144&gt;=20,Input!B12144&lt;=700),Input!B12144,""),"")</f>
        <v/>
      </c>
      <c r="C12144">
        <f>IF(B12144="","",INT(A12144))</f>
        <v/>
      </c>
      <c r="D12144">
        <f>IF(B12144="","",HOUR(A12144))</f>
        <v/>
      </c>
      <c r="E12144">
        <f>IF(B12144="","",IF(INPUT!$I$1="","",IF(C12144&lt;(INT(INPUT!$I$1)-INPUT!$I$2),"Off Meds",IF(C12144&lt;=(INT(INPUT!$I$1)+INPUT!$I$2),"Washout","On Meds"))))</f>
        <v/>
      </c>
      <c r="F12144">
        <f>IF(B12144="","",1.509*(LN(B12144)^1.084-5.381))</f>
        <v/>
      </c>
      <c r="G12144">
        <f>IF(F12144="","",IF(F12144&lt;0,10*F12144^2,0))</f>
        <v/>
      </c>
      <c r="H12144">
        <f>IF(F12144="","",IF(F12144&gt;0,10*F12144^2,0))</f>
        <v/>
      </c>
    </row>
    <row r="12145">
      <c r="A12145">
        <f>Input!A12145</f>
        <v/>
      </c>
      <c r="B12145">
        <f>IF(ISNUMBER(Input!B12145),IF(AND(Input!B12145&gt;=20,Input!B12145&lt;=700),Input!B12145,""),"")</f>
        <v/>
      </c>
      <c r="C12145">
        <f>IF(B12145="","",INT(A12145))</f>
        <v/>
      </c>
      <c r="D12145">
        <f>IF(B12145="","",HOUR(A12145))</f>
        <v/>
      </c>
      <c r="E12145">
        <f>IF(B12145="","",IF(INPUT!$I$1="","",IF(C12145&lt;(INT(INPUT!$I$1)-INPUT!$I$2),"Off Meds",IF(C12145&lt;=(INT(INPUT!$I$1)+INPUT!$I$2),"Washout","On Meds"))))</f>
        <v/>
      </c>
      <c r="F12145">
        <f>IF(B12145="","",1.509*(LN(B12145)^1.084-5.381))</f>
        <v/>
      </c>
      <c r="G12145">
        <f>IF(F12145="","",IF(F12145&lt;0,10*F12145^2,0))</f>
        <v/>
      </c>
      <c r="H12145">
        <f>IF(F12145="","",IF(F12145&gt;0,10*F12145^2,0))</f>
        <v/>
      </c>
    </row>
    <row r="12146">
      <c r="A12146">
        <f>Input!A12146</f>
        <v/>
      </c>
      <c r="B12146">
        <f>IF(ISNUMBER(Input!B12146),IF(AND(Input!B12146&gt;=20,Input!B12146&lt;=700),Input!B12146,""),"")</f>
        <v/>
      </c>
      <c r="C12146">
        <f>IF(B12146="","",INT(A12146))</f>
        <v/>
      </c>
      <c r="D12146">
        <f>IF(B12146="","",HOUR(A12146))</f>
        <v/>
      </c>
      <c r="E12146">
        <f>IF(B12146="","",IF(INPUT!$I$1="","",IF(C12146&lt;(INT(INPUT!$I$1)-INPUT!$I$2),"Off Meds",IF(C12146&lt;=(INT(INPUT!$I$1)+INPUT!$I$2),"Washout","On Meds"))))</f>
        <v/>
      </c>
      <c r="F12146">
        <f>IF(B12146="","",1.509*(LN(B12146)^1.084-5.381))</f>
        <v/>
      </c>
      <c r="G12146">
        <f>IF(F12146="","",IF(F12146&lt;0,10*F12146^2,0))</f>
        <v/>
      </c>
      <c r="H12146">
        <f>IF(F12146="","",IF(F12146&gt;0,10*F12146^2,0))</f>
        <v/>
      </c>
    </row>
    <row r="12147">
      <c r="A12147">
        <f>Input!A12147</f>
        <v/>
      </c>
      <c r="B12147">
        <f>IF(ISNUMBER(Input!B12147),IF(AND(Input!B12147&gt;=20,Input!B12147&lt;=700),Input!B12147,""),"")</f>
        <v/>
      </c>
      <c r="C12147">
        <f>IF(B12147="","",INT(A12147))</f>
        <v/>
      </c>
      <c r="D12147">
        <f>IF(B12147="","",HOUR(A12147))</f>
        <v/>
      </c>
      <c r="E12147">
        <f>IF(B12147="","",IF(INPUT!$I$1="","",IF(C12147&lt;(INT(INPUT!$I$1)-INPUT!$I$2),"Off Meds",IF(C12147&lt;=(INT(INPUT!$I$1)+INPUT!$I$2),"Washout","On Meds"))))</f>
        <v/>
      </c>
      <c r="F12147">
        <f>IF(B12147="","",1.509*(LN(B12147)^1.084-5.381))</f>
        <v/>
      </c>
      <c r="G12147">
        <f>IF(F12147="","",IF(F12147&lt;0,10*F12147^2,0))</f>
        <v/>
      </c>
      <c r="H12147">
        <f>IF(F12147="","",IF(F12147&gt;0,10*F12147^2,0))</f>
        <v/>
      </c>
    </row>
    <row r="12148">
      <c r="A12148">
        <f>Input!A12148</f>
        <v/>
      </c>
      <c r="B12148">
        <f>IF(ISNUMBER(Input!B12148),IF(AND(Input!B12148&gt;=20,Input!B12148&lt;=700),Input!B12148,""),"")</f>
        <v/>
      </c>
      <c r="C12148">
        <f>IF(B12148="","",INT(A12148))</f>
        <v/>
      </c>
      <c r="D12148">
        <f>IF(B12148="","",HOUR(A12148))</f>
        <v/>
      </c>
      <c r="E12148">
        <f>IF(B12148="","",IF(INPUT!$I$1="","",IF(C12148&lt;(INT(INPUT!$I$1)-INPUT!$I$2),"Off Meds",IF(C12148&lt;=(INT(INPUT!$I$1)+INPUT!$I$2),"Washout","On Meds"))))</f>
        <v/>
      </c>
      <c r="F12148">
        <f>IF(B12148="","",1.509*(LN(B12148)^1.084-5.381))</f>
        <v/>
      </c>
      <c r="G12148">
        <f>IF(F12148="","",IF(F12148&lt;0,10*F12148^2,0))</f>
        <v/>
      </c>
      <c r="H12148">
        <f>IF(F12148="","",IF(F12148&gt;0,10*F12148^2,0))</f>
        <v/>
      </c>
    </row>
    <row r="12149">
      <c r="A12149">
        <f>Input!A12149</f>
        <v/>
      </c>
      <c r="B12149">
        <f>IF(ISNUMBER(Input!B12149),IF(AND(Input!B12149&gt;=20,Input!B12149&lt;=700),Input!B12149,""),"")</f>
        <v/>
      </c>
      <c r="C12149">
        <f>IF(B12149="","",INT(A12149))</f>
        <v/>
      </c>
      <c r="D12149">
        <f>IF(B12149="","",HOUR(A12149))</f>
        <v/>
      </c>
      <c r="E12149">
        <f>IF(B12149="","",IF(INPUT!$I$1="","",IF(C12149&lt;(INT(INPUT!$I$1)-INPUT!$I$2),"Off Meds",IF(C12149&lt;=(INT(INPUT!$I$1)+INPUT!$I$2),"Washout","On Meds"))))</f>
        <v/>
      </c>
      <c r="F12149">
        <f>IF(B12149="","",1.509*(LN(B12149)^1.084-5.381))</f>
        <v/>
      </c>
      <c r="G12149">
        <f>IF(F12149="","",IF(F12149&lt;0,10*F12149^2,0))</f>
        <v/>
      </c>
      <c r="H12149">
        <f>IF(F12149="","",IF(F12149&gt;0,10*F12149^2,0))</f>
        <v/>
      </c>
    </row>
    <row r="12150">
      <c r="A12150">
        <f>Input!A12150</f>
        <v/>
      </c>
      <c r="B12150">
        <f>IF(ISNUMBER(Input!B12150),IF(AND(Input!B12150&gt;=20,Input!B12150&lt;=700),Input!B12150,""),"")</f>
        <v/>
      </c>
      <c r="C12150">
        <f>IF(B12150="","",INT(A12150))</f>
        <v/>
      </c>
      <c r="D12150">
        <f>IF(B12150="","",HOUR(A12150))</f>
        <v/>
      </c>
      <c r="E12150">
        <f>IF(B12150="","",IF(INPUT!$I$1="","",IF(C12150&lt;(INT(INPUT!$I$1)-INPUT!$I$2),"Off Meds",IF(C12150&lt;=(INT(INPUT!$I$1)+INPUT!$I$2),"Washout","On Meds"))))</f>
        <v/>
      </c>
      <c r="F12150">
        <f>IF(B12150="","",1.509*(LN(B12150)^1.084-5.381))</f>
        <v/>
      </c>
      <c r="G12150">
        <f>IF(F12150="","",IF(F12150&lt;0,10*F12150^2,0))</f>
        <v/>
      </c>
      <c r="H12150">
        <f>IF(F12150="","",IF(F12150&gt;0,10*F12150^2,0))</f>
        <v/>
      </c>
    </row>
    <row r="12151">
      <c r="A12151">
        <f>Input!A12151</f>
        <v/>
      </c>
      <c r="B12151">
        <f>IF(ISNUMBER(Input!B12151),IF(AND(Input!B12151&gt;=20,Input!B12151&lt;=700),Input!B12151,""),"")</f>
        <v/>
      </c>
      <c r="C12151">
        <f>IF(B12151="","",INT(A12151))</f>
        <v/>
      </c>
      <c r="D12151">
        <f>IF(B12151="","",HOUR(A12151))</f>
        <v/>
      </c>
      <c r="E12151">
        <f>IF(B12151="","",IF(INPUT!$I$1="","",IF(C12151&lt;(INT(INPUT!$I$1)-INPUT!$I$2),"Off Meds",IF(C12151&lt;=(INT(INPUT!$I$1)+INPUT!$I$2),"Washout","On Meds"))))</f>
        <v/>
      </c>
      <c r="F12151">
        <f>IF(B12151="","",1.509*(LN(B12151)^1.084-5.381))</f>
        <v/>
      </c>
      <c r="G12151">
        <f>IF(F12151="","",IF(F12151&lt;0,10*F12151^2,0))</f>
        <v/>
      </c>
      <c r="H12151">
        <f>IF(F12151="","",IF(F12151&gt;0,10*F12151^2,0))</f>
        <v/>
      </c>
    </row>
    <row r="12152">
      <c r="A12152">
        <f>Input!A12152</f>
        <v/>
      </c>
      <c r="B12152">
        <f>IF(ISNUMBER(Input!B12152),IF(AND(Input!B12152&gt;=20,Input!B12152&lt;=700),Input!B12152,""),"")</f>
        <v/>
      </c>
      <c r="C12152">
        <f>IF(B12152="","",INT(A12152))</f>
        <v/>
      </c>
      <c r="D12152">
        <f>IF(B12152="","",HOUR(A12152))</f>
        <v/>
      </c>
      <c r="E12152">
        <f>IF(B12152="","",IF(INPUT!$I$1="","",IF(C12152&lt;(INT(INPUT!$I$1)-INPUT!$I$2),"Off Meds",IF(C12152&lt;=(INT(INPUT!$I$1)+INPUT!$I$2),"Washout","On Meds"))))</f>
        <v/>
      </c>
      <c r="F12152">
        <f>IF(B12152="","",1.509*(LN(B12152)^1.084-5.381))</f>
        <v/>
      </c>
      <c r="G12152">
        <f>IF(F12152="","",IF(F12152&lt;0,10*F12152^2,0))</f>
        <v/>
      </c>
      <c r="H12152">
        <f>IF(F12152="","",IF(F12152&gt;0,10*F12152^2,0))</f>
        <v/>
      </c>
    </row>
    <row r="12153">
      <c r="A12153">
        <f>Input!A12153</f>
        <v/>
      </c>
      <c r="B12153">
        <f>IF(ISNUMBER(Input!B12153),IF(AND(Input!B12153&gt;=20,Input!B12153&lt;=700),Input!B12153,""),"")</f>
        <v/>
      </c>
      <c r="C12153">
        <f>IF(B12153="","",INT(A12153))</f>
        <v/>
      </c>
      <c r="D12153">
        <f>IF(B12153="","",HOUR(A12153))</f>
        <v/>
      </c>
      <c r="E12153">
        <f>IF(B12153="","",IF(INPUT!$I$1="","",IF(C12153&lt;(INT(INPUT!$I$1)-INPUT!$I$2),"Off Meds",IF(C12153&lt;=(INT(INPUT!$I$1)+INPUT!$I$2),"Washout","On Meds"))))</f>
        <v/>
      </c>
      <c r="F12153">
        <f>IF(B12153="","",1.509*(LN(B12153)^1.084-5.381))</f>
        <v/>
      </c>
      <c r="G12153">
        <f>IF(F12153="","",IF(F12153&lt;0,10*F12153^2,0))</f>
        <v/>
      </c>
      <c r="H12153">
        <f>IF(F12153="","",IF(F12153&gt;0,10*F12153^2,0))</f>
        <v/>
      </c>
    </row>
    <row r="12154">
      <c r="A12154">
        <f>Input!A12154</f>
        <v/>
      </c>
      <c r="B12154">
        <f>IF(ISNUMBER(Input!B12154),IF(AND(Input!B12154&gt;=20,Input!B12154&lt;=700),Input!B12154,""),"")</f>
        <v/>
      </c>
      <c r="C12154">
        <f>IF(B12154="","",INT(A12154))</f>
        <v/>
      </c>
      <c r="D12154">
        <f>IF(B12154="","",HOUR(A12154))</f>
        <v/>
      </c>
      <c r="E12154">
        <f>IF(B12154="","",IF(INPUT!$I$1="","",IF(C12154&lt;(INT(INPUT!$I$1)-INPUT!$I$2),"Off Meds",IF(C12154&lt;=(INT(INPUT!$I$1)+INPUT!$I$2),"Washout","On Meds"))))</f>
        <v/>
      </c>
      <c r="F12154">
        <f>IF(B12154="","",1.509*(LN(B12154)^1.084-5.381))</f>
        <v/>
      </c>
      <c r="G12154">
        <f>IF(F12154="","",IF(F12154&lt;0,10*F12154^2,0))</f>
        <v/>
      </c>
      <c r="H12154">
        <f>IF(F12154="","",IF(F12154&gt;0,10*F12154^2,0))</f>
        <v/>
      </c>
    </row>
    <row r="12155">
      <c r="A12155">
        <f>Input!A12155</f>
        <v/>
      </c>
      <c r="B12155">
        <f>IF(ISNUMBER(Input!B12155),IF(AND(Input!B12155&gt;=20,Input!B12155&lt;=700),Input!B12155,""),"")</f>
        <v/>
      </c>
      <c r="C12155">
        <f>IF(B12155="","",INT(A12155))</f>
        <v/>
      </c>
      <c r="D12155">
        <f>IF(B12155="","",HOUR(A12155))</f>
        <v/>
      </c>
      <c r="E12155">
        <f>IF(B12155="","",IF(INPUT!$I$1="","",IF(C12155&lt;(INT(INPUT!$I$1)-INPUT!$I$2),"Off Meds",IF(C12155&lt;=(INT(INPUT!$I$1)+INPUT!$I$2),"Washout","On Meds"))))</f>
        <v/>
      </c>
      <c r="F12155">
        <f>IF(B12155="","",1.509*(LN(B12155)^1.084-5.381))</f>
        <v/>
      </c>
      <c r="G12155">
        <f>IF(F12155="","",IF(F12155&lt;0,10*F12155^2,0))</f>
        <v/>
      </c>
      <c r="H12155">
        <f>IF(F12155="","",IF(F12155&gt;0,10*F12155^2,0))</f>
        <v/>
      </c>
    </row>
    <row r="12156">
      <c r="A12156">
        <f>Input!A12156</f>
        <v/>
      </c>
      <c r="B12156">
        <f>IF(ISNUMBER(Input!B12156),IF(AND(Input!B12156&gt;=20,Input!B12156&lt;=700),Input!B12156,""),"")</f>
        <v/>
      </c>
      <c r="C12156">
        <f>IF(B12156="","",INT(A12156))</f>
        <v/>
      </c>
      <c r="D12156">
        <f>IF(B12156="","",HOUR(A12156))</f>
        <v/>
      </c>
      <c r="E12156">
        <f>IF(B12156="","",IF(INPUT!$I$1="","",IF(C12156&lt;(INT(INPUT!$I$1)-INPUT!$I$2),"Off Meds",IF(C12156&lt;=(INT(INPUT!$I$1)+INPUT!$I$2),"Washout","On Meds"))))</f>
        <v/>
      </c>
      <c r="F12156">
        <f>IF(B12156="","",1.509*(LN(B12156)^1.084-5.381))</f>
        <v/>
      </c>
      <c r="G12156">
        <f>IF(F12156="","",IF(F12156&lt;0,10*F12156^2,0))</f>
        <v/>
      </c>
      <c r="H12156">
        <f>IF(F12156="","",IF(F12156&gt;0,10*F12156^2,0))</f>
        <v/>
      </c>
    </row>
    <row r="12157">
      <c r="A12157">
        <f>Input!A12157</f>
        <v/>
      </c>
      <c r="B12157">
        <f>IF(ISNUMBER(Input!B12157),IF(AND(Input!B12157&gt;=20,Input!B12157&lt;=700),Input!B12157,""),"")</f>
        <v/>
      </c>
      <c r="C12157">
        <f>IF(B12157="","",INT(A12157))</f>
        <v/>
      </c>
      <c r="D12157">
        <f>IF(B12157="","",HOUR(A12157))</f>
        <v/>
      </c>
      <c r="E12157">
        <f>IF(B12157="","",IF(INPUT!$I$1="","",IF(C12157&lt;(INT(INPUT!$I$1)-INPUT!$I$2),"Off Meds",IF(C12157&lt;=(INT(INPUT!$I$1)+INPUT!$I$2),"Washout","On Meds"))))</f>
        <v/>
      </c>
      <c r="F12157">
        <f>IF(B12157="","",1.509*(LN(B12157)^1.084-5.381))</f>
        <v/>
      </c>
      <c r="G12157">
        <f>IF(F12157="","",IF(F12157&lt;0,10*F12157^2,0))</f>
        <v/>
      </c>
      <c r="H12157">
        <f>IF(F12157="","",IF(F12157&gt;0,10*F12157^2,0))</f>
        <v/>
      </c>
    </row>
    <row r="12158">
      <c r="A12158">
        <f>Input!A12158</f>
        <v/>
      </c>
      <c r="B12158">
        <f>IF(ISNUMBER(Input!B12158),IF(AND(Input!B12158&gt;=20,Input!B12158&lt;=700),Input!B12158,""),"")</f>
        <v/>
      </c>
      <c r="C12158">
        <f>IF(B12158="","",INT(A12158))</f>
        <v/>
      </c>
      <c r="D12158">
        <f>IF(B12158="","",HOUR(A12158))</f>
        <v/>
      </c>
      <c r="E12158">
        <f>IF(B12158="","",IF(INPUT!$I$1="","",IF(C12158&lt;(INT(INPUT!$I$1)-INPUT!$I$2),"Off Meds",IF(C12158&lt;=(INT(INPUT!$I$1)+INPUT!$I$2),"Washout","On Meds"))))</f>
        <v/>
      </c>
      <c r="F12158">
        <f>IF(B12158="","",1.509*(LN(B12158)^1.084-5.381))</f>
        <v/>
      </c>
      <c r="G12158">
        <f>IF(F12158="","",IF(F12158&lt;0,10*F12158^2,0))</f>
        <v/>
      </c>
      <c r="H12158">
        <f>IF(F12158="","",IF(F12158&gt;0,10*F12158^2,0))</f>
        <v/>
      </c>
    </row>
    <row r="12159">
      <c r="A12159">
        <f>Input!A12159</f>
        <v/>
      </c>
      <c r="B12159">
        <f>IF(ISNUMBER(Input!B12159),IF(AND(Input!B12159&gt;=20,Input!B12159&lt;=700),Input!B12159,""),"")</f>
        <v/>
      </c>
      <c r="C12159">
        <f>IF(B12159="","",INT(A12159))</f>
        <v/>
      </c>
      <c r="D12159">
        <f>IF(B12159="","",HOUR(A12159))</f>
        <v/>
      </c>
      <c r="E12159">
        <f>IF(B12159="","",IF(INPUT!$I$1="","",IF(C12159&lt;(INT(INPUT!$I$1)-INPUT!$I$2),"Off Meds",IF(C12159&lt;=(INT(INPUT!$I$1)+INPUT!$I$2),"Washout","On Meds"))))</f>
        <v/>
      </c>
      <c r="F12159">
        <f>IF(B12159="","",1.509*(LN(B12159)^1.084-5.381))</f>
        <v/>
      </c>
      <c r="G12159">
        <f>IF(F12159="","",IF(F12159&lt;0,10*F12159^2,0))</f>
        <v/>
      </c>
      <c r="H12159">
        <f>IF(F12159="","",IF(F12159&gt;0,10*F12159^2,0))</f>
        <v/>
      </c>
    </row>
    <row r="12160">
      <c r="A12160">
        <f>Input!A12160</f>
        <v/>
      </c>
      <c r="B12160">
        <f>IF(ISNUMBER(Input!B12160),IF(AND(Input!B12160&gt;=20,Input!B12160&lt;=700),Input!B12160,""),"")</f>
        <v/>
      </c>
      <c r="C12160">
        <f>IF(B12160="","",INT(A12160))</f>
        <v/>
      </c>
      <c r="D12160">
        <f>IF(B12160="","",HOUR(A12160))</f>
        <v/>
      </c>
      <c r="E12160">
        <f>IF(B12160="","",IF(INPUT!$I$1="","",IF(C12160&lt;(INT(INPUT!$I$1)-INPUT!$I$2),"Off Meds",IF(C12160&lt;=(INT(INPUT!$I$1)+INPUT!$I$2),"Washout","On Meds"))))</f>
        <v/>
      </c>
      <c r="F12160">
        <f>IF(B12160="","",1.509*(LN(B12160)^1.084-5.381))</f>
        <v/>
      </c>
      <c r="G12160">
        <f>IF(F12160="","",IF(F12160&lt;0,10*F12160^2,0))</f>
        <v/>
      </c>
      <c r="H12160">
        <f>IF(F12160="","",IF(F12160&gt;0,10*F12160^2,0))</f>
        <v/>
      </c>
    </row>
    <row r="12161">
      <c r="A12161">
        <f>Input!A12161</f>
        <v/>
      </c>
      <c r="B12161">
        <f>IF(ISNUMBER(Input!B12161),IF(AND(Input!B12161&gt;=20,Input!B12161&lt;=700),Input!B12161,""),"")</f>
        <v/>
      </c>
      <c r="C12161">
        <f>IF(B12161="","",INT(A12161))</f>
        <v/>
      </c>
      <c r="D12161">
        <f>IF(B12161="","",HOUR(A12161))</f>
        <v/>
      </c>
      <c r="E12161">
        <f>IF(B12161="","",IF(INPUT!$I$1="","",IF(C12161&lt;(INT(INPUT!$I$1)-INPUT!$I$2),"Off Meds",IF(C12161&lt;=(INT(INPUT!$I$1)+INPUT!$I$2),"Washout","On Meds"))))</f>
        <v/>
      </c>
      <c r="F12161">
        <f>IF(B12161="","",1.509*(LN(B12161)^1.084-5.381))</f>
        <v/>
      </c>
      <c r="G12161">
        <f>IF(F12161="","",IF(F12161&lt;0,10*F12161^2,0))</f>
        <v/>
      </c>
      <c r="H12161">
        <f>IF(F12161="","",IF(F12161&gt;0,10*F12161^2,0))</f>
        <v/>
      </c>
    </row>
    <row r="12162">
      <c r="A12162">
        <f>Input!A12162</f>
        <v/>
      </c>
      <c r="B12162">
        <f>IF(ISNUMBER(Input!B12162),IF(AND(Input!B12162&gt;=20,Input!B12162&lt;=700),Input!B12162,""),"")</f>
        <v/>
      </c>
      <c r="C12162">
        <f>IF(B12162="","",INT(A12162))</f>
        <v/>
      </c>
      <c r="D12162">
        <f>IF(B12162="","",HOUR(A12162))</f>
        <v/>
      </c>
      <c r="E12162">
        <f>IF(B12162="","",IF(INPUT!$I$1="","",IF(C12162&lt;(INT(INPUT!$I$1)-INPUT!$I$2),"Off Meds",IF(C12162&lt;=(INT(INPUT!$I$1)+INPUT!$I$2),"Washout","On Meds"))))</f>
        <v/>
      </c>
      <c r="F12162">
        <f>IF(B12162="","",1.509*(LN(B12162)^1.084-5.381))</f>
        <v/>
      </c>
      <c r="G12162">
        <f>IF(F12162="","",IF(F12162&lt;0,10*F12162^2,0))</f>
        <v/>
      </c>
      <c r="H12162">
        <f>IF(F12162="","",IF(F12162&gt;0,10*F12162^2,0))</f>
        <v/>
      </c>
    </row>
    <row r="12163">
      <c r="A12163">
        <f>Input!A12163</f>
        <v/>
      </c>
      <c r="B12163">
        <f>IF(ISNUMBER(Input!B12163),IF(AND(Input!B12163&gt;=20,Input!B12163&lt;=700),Input!B12163,""),"")</f>
        <v/>
      </c>
      <c r="C12163">
        <f>IF(B12163="","",INT(A12163))</f>
        <v/>
      </c>
      <c r="D12163">
        <f>IF(B12163="","",HOUR(A12163))</f>
        <v/>
      </c>
      <c r="E12163">
        <f>IF(B12163="","",IF(INPUT!$I$1="","",IF(C12163&lt;(INT(INPUT!$I$1)-INPUT!$I$2),"Off Meds",IF(C12163&lt;=(INT(INPUT!$I$1)+INPUT!$I$2),"Washout","On Meds"))))</f>
        <v/>
      </c>
      <c r="F12163">
        <f>IF(B12163="","",1.509*(LN(B12163)^1.084-5.381))</f>
        <v/>
      </c>
      <c r="G12163">
        <f>IF(F12163="","",IF(F12163&lt;0,10*F12163^2,0))</f>
        <v/>
      </c>
      <c r="H12163">
        <f>IF(F12163="","",IF(F12163&gt;0,10*F12163^2,0))</f>
        <v/>
      </c>
    </row>
    <row r="12164">
      <c r="A12164">
        <f>Input!A12164</f>
        <v/>
      </c>
      <c r="B12164">
        <f>IF(ISNUMBER(Input!B12164),IF(AND(Input!B12164&gt;=20,Input!B12164&lt;=700),Input!B12164,""),"")</f>
        <v/>
      </c>
      <c r="C12164">
        <f>IF(B12164="","",INT(A12164))</f>
        <v/>
      </c>
      <c r="D12164">
        <f>IF(B12164="","",HOUR(A12164))</f>
        <v/>
      </c>
      <c r="E12164">
        <f>IF(B12164="","",IF(INPUT!$I$1="","",IF(C12164&lt;(INT(INPUT!$I$1)-INPUT!$I$2),"Off Meds",IF(C12164&lt;=(INT(INPUT!$I$1)+INPUT!$I$2),"Washout","On Meds"))))</f>
        <v/>
      </c>
      <c r="F12164">
        <f>IF(B12164="","",1.509*(LN(B12164)^1.084-5.381))</f>
        <v/>
      </c>
      <c r="G12164">
        <f>IF(F12164="","",IF(F12164&lt;0,10*F12164^2,0))</f>
        <v/>
      </c>
      <c r="H12164">
        <f>IF(F12164="","",IF(F12164&gt;0,10*F12164^2,0))</f>
        <v/>
      </c>
    </row>
    <row r="12165">
      <c r="A12165">
        <f>Input!A12165</f>
        <v/>
      </c>
      <c r="B12165">
        <f>IF(ISNUMBER(Input!B12165),IF(AND(Input!B12165&gt;=20,Input!B12165&lt;=700),Input!B12165,""),"")</f>
        <v/>
      </c>
      <c r="C12165">
        <f>IF(B12165="","",INT(A12165))</f>
        <v/>
      </c>
      <c r="D12165">
        <f>IF(B12165="","",HOUR(A12165))</f>
        <v/>
      </c>
      <c r="E12165">
        <f>IF(B12165="","",IF(INPUT!$I$1="","",IF(C12165&lt;(INT(INPUT!$I$1)-INPUT!$I$2),"Off Meds",IF(C12165&lt;=(INT(INPUT!$I$1)+INPUT!$I$2),"Washout","On Meds"))))</f>
        <v/>
      </c>
      <c r="F12165">
        <f>IF(B12165="","",1.509*(LN(B12165)^1.084-5.381))</f>
        <v/>
      </c>
      <c r="G12165">
        <f>IF(F12165="","",IF(F12165&lt;0,10*F12165^2,0))</f>
        <v/>
      </c>
      <c r="H12165">
        <f>IF(F12165="","",IF(F12165&gt;0,10*F12165^2,0))</f>
        <v/>
      </c>
    </row>
    <row r="12166">
      <c r="A12166">
        <f>Input!A12166</f>
        <v/>
      </c>
      <c r="B12166">
        <f>IF(ISNUMBER(Input!B12166),IF(AND(Input!B12166&gt;=20,Input!B12166&lt;=700),Input!B12166,""),"")</f>
        <v/>
      </c>
      <c r="C12166">
        <f>IF(B12166="","",INT(A12166))</f>
        <v/>
      </c>
      <c r="D12166">
        <f>IF(B12166="","",HOUR(A12166))</f>
        <v/>
      </c>
      <c r="E12166">
        <f>IF(B12166="","",IF(INPUT!$I$1="","",IF(C12166&lt;(INT(INPUT!$I$1)-INPUT!$I$2),"Off Meds",IF(C12166&lt;=(INT(INPUT!$I$1)+INPUT!$I$2),"Washout","On Meds"))))</f>
        <v/>
      </c>
      <c r="F12166">
        <f>IF(B12166="","",1.509*(LN(B12166)^1.084-5.381))</f>
        <v/>
      </c>
      <c r="G12166">
        <f>IF(F12166="","",IF(F12166&lt;0,10*F12166^2,0))</f>
        <v/>
      </c>
      <c r="H12166">
        <f>IF(F12166="","",IF(F12166&gt;0,10*F12166^2,0))</f>
        <v/>
      </c>
    </row>
    <row r="12167">
      <c r="A12167">
        <f>Input!A12167</f>
        <v/>
      </c>
      <c r="B12167">
        <f>IF(ISNUMBER(Input!B12167),IF(AND(Input!B12167&gt;=20,Input!B12167&lt;=700),Input!B12167,""),"")</f>
        <v/>
      </c>
      <c r="C12167">
        <f>IF(B12167="","",INT(A12167))</f>
        <v/>
      </c>
      <c r="D12167">
        <f>IF(B12167="","",HOUR(A12167))</f>
        <v/>
      </c>
      <c r="E12167">
        <f>IF(B12167="","",IF(INPUT!$I$1="","",IF(C12167&lt;(INT(INPUT!$I$1)-INPUT!$I$2),"Off Meds",IF(C12167&lt;=(INT(INPUT!$I$1)+INPUT!$I$2),"Washout","On Meds"))))</f>
        <v/>
      </c>
      <c r="F12167">
        <f>IF(B12167="","",1.509*(LN(B12167)^1.084-5.381))</f>
        <v/>
      </c>
      <c r="G12167">
        <f>IF(F12167="","",IF(F12167&lt;0,10*F12167^2,0))</f>
        <v/>
      </c>
      <c r="H12167">
        <f>IF(F12167="","",IF(F12167&gt;0,10*F12167^2,0))</f>
        <v/>
      </c>
    </row>
    <row r="12168">
      <c r="A12168">
        <f>Input!A12168</f>
        <v/>
      </c>
      <c r="B12168">
        <f>IF(ISNUMBER(Input!B12168),IF(AND(Input!B12168&gt;=20,Input!B12168&lt;=700),Input!B12168,""),"")</f>
        <v/>
      </c>
      <c r="C12168">
        <f>IF(B12168="","",INT(A12168))</f>
        <v/>
      </c>
      <c r="D12168">
        <f>IF(B12168="","",HOUR(A12168))</f>
        <v/>
      </c>
      <c r="E12168">
        <f>IF(B12168="","",IF(INPUT!$I$1="","",IF(C12168&lt;(INT(INPUT!$I$1)-INPUT!$I$2),"Off Meds",IF(C12168&lt;=(INT(INPUT!$I$1)+INPUT!$I$2),"Washout","On Meds"))))</f>
        <v/>
      </c>
      <c r="F12168">
        <f>IF(B12168="","",1.509*(LN(B12168)^1.084-5.381))</f>
        <v/>
      </c>
      <c r="G12168">
        <f>IF(F12168="","",IF(F12168&lt;0,10*F12168^2,0))</f>
        <v/>
      </c>
      <c r="H12168">
        <f>IF(F12168="","",IF(F12168&gt;0,10*F12168^2,0))</f>
        <v/>
      </c>
    </row>
    <row r="12169">
      <c r="A12169">
        <f>Input!A12169</f>
        <v/>
      </c>
      <c r="B12169">
        <f>IF(ISNUMBER(Input!B12169),IF(AND(Input!B12169&gt;=20,Input!B12169&lt;=700),Input!B12169,""),"")</f>
        <v/>
      </c>
      <c r="C12169">
        <f>IF(B12169="","",INT(A12169))</f>
        <v/>
      </c>
      <c r="D12169">
        <f>IF(B12169="","",HOUR(A12169))</f>
        <v/>
      </c>
      <c r="E12169">
        <f>IF(B12169="","",IF(INPUT!$I$1="","",IF(C12169&lt;(INT(INPUT!$I$1)-INPUT!$I$2),"Off Meds",IF(C12169&lt;=(INT(INPUT!$I$1)+INPUT!$I$2),"Washout","On Meds"))))</f>
        <v/>
      </c>
      <c r="F12169">
        <f>IF(B12169="","",1.509*(LN(B12169)^1.084-5.381))</f>
        <v/>
      </c>
      <c r="G12169">
        <f>IF(F12169="","",IF(F12169&lt;0,10*F12169^2,0))</f>
        <v/>
      </c>
      <c r="H12169">
        <f>IF(F12169="","",IF(F12169&gt;0,10*F12169^2,0))</f>
        <v/>
      </c>
    </row>
    <row r="12170">
      <c r="A12170">
        <f>Input!A12170</f>
        <v/>
      </c>
      <c r="B12170">
        <f>IF(ISNUMBER(Input!B12170),IF(AND(Input!B12170&gt;=20,Input!B12170&lt;=700),Input!B12170,""),"")</f>
        <v/>
      </c>
      <c r="C12170">
        <f>IF(B12170="","",INT(A12170))</f>
        <v/>
      </c>
      <c r="D12170">
        <f>IF(B12170="","",HOUR(A12170))</f>
        <v/>
      </c>
      <c r="E12170">
        <f>IF(B12170="","",IF(INPUT!$I$1="","",IF(C12170&lt;(INT(INPUT!$I$1)-INPUT!$I$2),"Off Meds",IF(C12170&lt;=(INT(INPUT!$I$1)+INPUT!$I$2),"Washout","On Meds"))))</f>
        <v/>
      </c>
      <c r="F12170">
        <f>IF(B12170="","",1.509*(LN(B12170)^1.084-5.381))</f>
        <v/>
      </c>
      <c r="G12170">
        <f>IF(F12170="","",IF(F12170&lt;0,10*F12170^2,0))</f>
        <v/>
      </c>
      <c r="H12170">
        <f>IF(F12170="","",IF(F12170&gt;0,10*F12170^2,0))</f>
        <v/>
      </c>
    </row>
    <row r="12171">
      <c r="A12171">
        <f>Input!A12171</f>
        <v/>
      </c>
      <c r="B12171">
        <f>IF(ISNUMBER(Input!B12171),IF(AND(Input!B12171&gt;=20,Input!B12171&lt;=700),Input!B12171,""),"")</f>
        <v/>
      </c>
      <c r="C12171">
        <f>IF(B12171="","",INT(A12171))</f>
        <v/>
      </c>
      <c r="D12171">
        <f>IF(B12171="","",HOUR(A12171))</f>
        <v/>
      </c>
      <c r="E12171">
        <f>IF(B12171="","",IF(INPUT!$I$1="","",IF(C12171&lt;(INT(INPUT!$I$1)-INPUT!$I$2),"Off Meds",IF(C12171&lt;=(INT(INPUT!$I$1)+INPUT!$I$2),"Washout","On Meds"))))</f>
        <v/>
      </c>
      <c r="F12171">
        <f>IF(B12171="","",1.509*(LN(B12171)^1.084-5.381))</f>
        <v/>
      </c>
      <c r="G12171">
        <f>IF(F12171="","",IF(F12171&lt;0,10*F12171^2,0))</f>
        <v/>
      </c>
      <c r="H12171">
        <f>IF(F12171="","",IF(F12171&gt;0,10*F12171^2,0))</f>
        <v/>
      </c>
    </row>
    <row r="12172">
      <c r="A12172">
        <f>Input!A12172</f>
        <v/>
      </c>
      <c r="B12172">
        <f>IF(ISNUMBER(Input!B12172),IF(AND(Input!B12172&gt;=20,Input!B12172&lt;=700),Input!B12172,""),"")</f>
        <v/>
      </c>
      <c r="C12172">
        <f>IF(B12172="","",INT(A12172))</f>
        <v/>
      </c>
      <c r="D12172">
        <f>IF(B12172="","",HOUR(A12172))</f>
        <v/>
      </c>
      <c r="E12172">
        <f>IF(B12172="","",IF(INPUT!$I$1="","",IF(C12172&lt;(INT(INPUT!$I$1)-INPUT!$I$2),"Off Meds",IF(C12172&lt;=(INT(INPUT!$I$1)+INPUT!$I$2),"Washout","On Meds"))))</f>
        <v/>
      </c>
      <c r="F12172">
        <f>IF(B12172="","",1.509*(LN(B12172)^1.084-5.381))</f>
        <v/>
      </c>
      <c r="G12172">
        <f>IF(F12172="","",IF(F12172&lt;0,10*F12172^2,0))</f>
        <v/>
      </c>
      <c r="H12172">
        <f>IF(F12172="","",IF(F12172&gt;0,10*F12172^2,0))</f>
        <v/>
      </c>
    </row>
    <row r="12173">
      <c r="A12173">
        <f>Input!A12173</f>
        <v/>
      </c>
      <c r="B12173">
        <f>IF(ISNUMBER(Input!B12173),IF(AND(Input!B12173&gt;=20,Input!B12173&lt;=700),Input!B12173,""),"")</f>
        <v/>
      </c>
      <c r="C12173">
        <f>IF(B12173="","",INT(A12173))</f>
        <v/>
      </c>
      <c r="D12173">
        <f>IF(B12173="","",HOUR(A12173))</f>
        <v/>
      </c>
      <c r="E12173">
        <f>IF(B12173="","",IF(INPUT!$I$1="","",IF(C12173&lt;(INT(INPUT!$I$1)-INPUT!$I$2),"Off Meds",IF(C12173&lt;=(INT(INPUT!$I$1)+INPUT!$I$2),"Washout","On Meds"))))</f>
        <v/>
      </c>
      <c r="F12173">
        <f>IF(B12173="","",1.509*(LN(B12173)^1.084-5.381))</f>
        <v/>
      </c>
      <c r="G12173">
        <f>IF(F12173="","",IF(F12173&lt;0,10*F12173^2,0))</f>
        <v/>
      </c>
      <c r="H12173">
        <f>IF(F12173="","",IF(F12173&gt;0,10*F12173^2,0))</f>
        <v/>
      </c>
    </row>
    <row r="12174">
      <c r="A12174">
        <f>Input!A12174</f>
        <v/>
      </c>
      <c r="B12174">
        <f>IF(ISNUMBER(Input!B12174),IF(AND(Input!B12174&gt;=20,Input!B12174&lt;=700),Input!B12174,""),"")</f>
        <v/>
      </c>
      <c r="C12174">
        <f>IF(B12174="","",INT(A12174))</f>
        <v/>
      </c>
      <c r="D12174">
        <f>IF(B12174="","",HOUR(A12174))</f>
        <v/>
      </c>
      <c r="E12174">
        <f>IF(B12174="","",IF(INPUT!$I$1="","",IF(C12174&lt;(INT(INPUT!$I$1)-INPUT!$I$2),"Off Meds",IF(C12174&lt;=(INT(INPUT!$I$1)+INPUT!$I$2),"Washout","On Meds"))))</f>
        <v/>
      </c>
      <c r="F12174">
        <f>IF(B12174="","",1.509*(LN(B12174)^1.084-5.381))</f>
        <v/>
      </c>
      <c r="G12174">
        <f>IF(F12174="","",IF(F12174&lt;0,10*F12174^2,0))</f>
        <v/>
      </c>
      <c r="H12174">
        <f>IF(F12174="","",IF(F12174&gt;0,10*F12174^2,0))</f>
        <v/>
      </c>
    </row>
    <row r="12175">
      <c r="A12175">
        <f>Input!A12175</f>
        <v/>
      </c>
      <c r="B12175">
        <f>IF(ISNUMBER(Input!B12175),IF(AND(Input!B12175&gt;=20,Input!B12175&lt;=700),Input!B12175,""),"")</f>
        <v/>
      </c>
      <c r="C12175">
        <f>IF(B12175="","",INT(A12175))</f>
        <v/>
      </c>
      <c r="D12175">
        <f>IF(B12175="","",HOUR(A12175))</f>
        <v/>
      </c>
      <c r="E12175">
        <f>IF(B12175="","",IF(INPUT!$I$1="","",IF(C12175&lt;(INT(INPUT!$I$1)-INPUT!$I$2),"Off Meds",IF(C12175&lt;=(INT(INPUT!$I$1)+INPUT!$I$2),"Washout","On Meds"))))</f>
        <v/>
      </c>
      <c r="F12175">
        <f>IF(B12175="","",1.509*(LN(B12175)^1.084-5.381))</f>
        <v/>
      </c>
      <c r="G12175">
        <f>IF(F12175="","",IF(F12175&lt;0,10*F12175^2,0))</f>
        <v/>
      </c>
      <c r="H12175">
        <f>IF(F12175="","",IF(F12175&gt;0,10*F12175^2,0))</f>
        <v/>
      </c>
    </row>
    <row r="12176">
      <c r="A12176">
        <f>Input!A12176</f>
        <v/>
      </c>
      <c r="B12176">
        <f>IF(ISNUMBER(Input!B12176),IF(AND(Input!B12176&gt;=20,Input!B12176&lt;=700),Input!B12176,""),"")</f>
        <v/>
      </c>
      <c r="C12176">
        <f>IF(B12176="","",INT(A12176))</f>
        <v/>
      </c>
      <c r="D12176">
        <f>IF(B12176="","",HOUR(A12176))</f>
        <v/>
      </c>
      <c r="E12176">
        <f>IF(B12176="","",IF(INPUT!$I$1="","",IF(C12176&lt;(INT(INPUT!$I$1)-INPUT!$I$2),"Off Meds",IF(C12176&lt;=(INT(INPUT!$I$1)+INPUT!$I$2),"Washout","On Meds"))))</f>
        <v/>
      </c>
      <c r="F12176">
        <f>IF(B12176="","",1.509*(LN(B12176)^1.084-5.381))</f>
        <v/>
      </c>
      <c r="G12176">
        <f>IF(F12176="","",IF(F12176&lt;0,10*F12176^2,0))</f>
        <v/>
      </c>
      <c r="H12176">
        <f>IF(F12176="","",IF(F12176&gt;0,10*F12176^2,0))</f>
        <v/>
      </c>
    </row>
    <row r="12177">
      <c r="A12177">
        <f>Input!A12177</f>
        <v/>
      </c>
      <c r="B12177">
        <f>IF(ISNUMBER(Input!B12177),IF(AND(Input!B12177&gt;=20,Input!B12177&lt;=700),Input!B12177,""),"")</f>
        <v/>
      </c>
      <c r="C12177">
        <f>IF(B12177="","",INT(A12177))</f>
        <v/>
      </c>
      <c r="D12177">
        <f>IF(B12177="","",HOUR(A12177))</f>
        <v/>
      </c>
      <c r="E12177">
        <f>IF(B12177="","",IF(INPUT!$I$1="","",IF(C12177&lt;(INT(INPUT!$I$1)-INPUT!$I$2),"Off Meds",IF(C12177&lt;=(INT(INPUT!$I$1)+INPUT!$I$2),"Washout","On Meds"))))</f>
        <v/>
      </c>
      <c r="F12177">
        <f>IF(B12177="","",1.509*(LN(B12177)^1.084-5.381))</f>
        <v/>
      </c>
      <c r="G12177">
        <f>IF(F12177="","",IF(F12177&lt;0,10*F12177^2,0))</f>
        <v/>
      </c>
      <c r="H12177">
        <f>IF(F12177="","",IF(F12177&gt;0,10*F12177^2,0))</f>
        <v/>
      </c>
    </row>
    <row r="12178">
      <c r="A12178">
        <f>Input!A12178</f>
        <v/>
      </c>
      <c r="B12178">
        <f>IF(ISNUMBER(Input!B12178),IF(AND(Input!B12178&gt;=20,Input!B12178&lt;=700),Input!B12178,""),"")</f>
        <v/>
      </c>
      <c r="C12178">
        <f>IF(B12178="","",INT(A12178))</f>
        <v/>
      </c>
      <c r="D12178">
        <f>IF(B12178="","",HOUR(A12178))</f>
        <v/>
      </c>
      <c r="E12178">
        <f>IF(B12178="","",IF(INPUT!$I$1="","",IF(C12178&lt;(INT(INPUT!$I$1)-INPUT!$I$2),"Off Meds",IF(C12178&lt;=(INT(INPUT!$I$1)+INPUT!$I$2),"Washout","On Meds"))))</f>
        <v/>
      </c>
      <c r="F12178">
        <f>IF(B12178="","",1.509*(LN(B12178)^1.084-5.381))</f>
        <v/>
      </c>
      <c r="G12178">
        <f>IF(F12178="","",IF(F12178&lt;0,10*F12178^2,0))</f>
        <v/>
      </c>
      <c r="H12178">
        <f>IF(F12178="","",IF(F12178&gt;0,10*F12178^2,0))</f>
        <v/>
      </c>
    </row>
    <row r="12179">
      <c r="A12179">
        <f>Input!A12179</f>
        <v/>
      </c>
      <c r="B12179">
        <f>IF(ISNUMBER(Input!B12179),IF(AND(Input!B12179&gt;=20,Input!B12179&lt;=700),Input!B12179,""),"")</f>
        <v/>
      </c>
      <c r="C12179">
        <f>IF(B12179="","",INT(A12179))</f>
        <v/>
      </c>
      <c r="D12179">
        <f>IF(B12179="","",HOUR(A12179))</f>
        <v/>
      </c>
      <c r="E12179">
        <f>IF(B12179="","",IF(INPUT!$I$1="","",IF(C12179&lt;(INT(INPUT!$I$1)-INPUT!$I$2),"Off Meds",IF(C12179&lt;=(INT(INPUT!$I$1)+INPUT!$I$2),"Washout","On Meds"))))</f>
        <v/>
      </c>
      <c r="F12179">
        <f>IF(B12179="","",1.509*(LN(B12179)^1.084-5.381))</f>
        <v/>
      </c>
      <c r="G12179">
        <f>IF(F12179="","",IF(F12179&lt;0,10*F12179^2,0))</f>
        <v/>
      </c>
      <c r="H12179">
        <f>IF(F12179="","",IF(F12179&gt;0,10*F12179^2,0))</f>
        <v/>
      </c>
    </row>
    <row r="12180">
      <c r="A12180">
        <f>Input!A12180</f>
        <v/>
      </c>
      <c r="B12180">
        <f>IF(ISNUMBER(Input!B12180),IF(AND(Input!B12180&gt;=20,Input!B12180&lt;=700),Input!B12180,""),"")</f>
        <v/>
      </c>
      <c r="C12180">
        <f>IF(B12180="","",INT(A12180))</f>
        <v/>
      </c>
      <c r="D12180">
        <f>IF(B12180="","",HOUR(A12180))</f>
        <v/>
      </c>
      <c r="E12180">
        <f>IF(B12180="","",IF(INPUT!$I$1="","",IF(C12180&lt;(INT(INPUT!$I$1)-INPUT!$I$2),"Off Meds",IF(C12180&lt;=(INT(INPUT!$I$1)+INPUT!$I$2),"Washout","On Meds"))))</f>
        <v/>
      </c>
      <c r="F12180">
        <f>IF(B12180="","",1.509*(LN(B12180)^1.084-5.381))</f>
        <v/>
      </c>
      <c r="G12180">
        <f>IF(F12180="","",IF(F12180&lt;0,10*F12180^2,0))</f>
        <v/>
      </c>
      <c r="H12180">
        <f>IF(F12180="","",IF(F12180&gt;0,10*F12180^2,0))</f>
        <v/>
      </c>
    </row>
    <row r="12181">
      <c r="A12181">
        <f>Input!A12181</f>
        <v/>
      </c>
      <c r="B12181">
        <f>IF(ISNUMBER(Input!B12181),IF(AND(Input!B12181&gt;=20,Input!B12181&lt;=700),Input!B12181,""),"")</f>
        <v/>
      </c>
      <c r="C12181">
        <f>IF(B12181="","",INT(A12181))</f>
        <v/>
      </c>
      <c r="D12181">
        <f>IF(B12181="","",HOUR(A12181))</f>
        <v/>
      </c>
      <c r="E12181">
        <f>IF(B12181="","",IF(INPUT!$I$1="","",IF(C12181&lt;(INT(INPUT!$I$1)-INPUT!$I$2),"Off Meds",IF(C12181&lt;=(INT(INPUT!$I$1)+INPUT!$I$2),"Washout","On Meds"))))</f>
        <v/>
      </c>
      <c r="F12181">
        <f>IF(B12181="","",1.509*(LN(B12181)^1.084-5.381))</f>
        <v/>
      </c>
      <c r="G12181">
        <f>IF(F12181="","",IF(F12181&lt;0,10*F12181^2,0))</f>
        <v/>
      </c>
      <c r="H12181">
        <f>IF(F12181="","",IF(F12181&gt;0,10*F12181^2,0))</f>
        <v/>
      </c>
    </row>
    <row r="12182">
      <c r="A12182">
        <f>Input!A12182</f>
        <v/>
      </c>
      <c r="B12182">
        <f>IF(ISNUMBER(Input!B12182),IF(AND(Input!B12182&gt;=20,Input!B12182&lt;=700),Input!B12182,""),"")</f>
        <v/>
      </c>
      <c r="C12182">
        <f>IF(B12182="","",INT(A12182))</f>
        <v/>
      </c>
      <c r="D12182">
        <f>IF(B12182="","",HOUR(A12182))</f>
        <v/>
      </c>
      <c r="E12182">
        <f>IF(B12182="","",IF(INPUT!$I$1="","",IF(C12182&lt;(INT(INPUT!$I$1)-INPUT!$I$2),"Off Meds",IF(C12182&lt;=(INT(INPUT!$I$1)+INPUT!$I$2),"Washout","On Meds"))))</f>
        <v/>
      </c>
      <c r="F12182">
        <f>IF(B12182="","",1.509*(LN(B12182)^1.084-5.381))</f>
        <v/>
      </c>
      <c r="G12182">
        <f>IF(F12182="","",IF(F12182&lt;0,10*F12182^2,0))</f>
        <v/>
      </c>
      <c r="H12182">
        <f>IF(F12182="","",IF(F12182&gt;0,10*F12182^2,0))</f>
        <v/>
      </c>
    </row>
    <row r="12183">
      <c r="A12183">
        <f>Input!A12183</f>
        <v/>
      </c>
      <c r="B12183">
        <f>IF(ISNUMBER(Input!B12183),IF(AND(Input!B12183&gt;=20,Input!B12183&lt;=700),Input!B12183,""),"")</f>
        <v/>
      </c>
      <c r="C12183">
        <f>IF(B12183="","",INT(A12183))</f>
        <v/>
      </c>
      <c r="D12183">
        <f>IF(B12183="","",HOUR(A12183))</f>
        <v/>
      </c>
      <c r="E12183">
        <f>IF(B12183="","",IF(INPUT!$I$1="","",IF(C12183&lt;(INT(INPUT!$I$1)-INPUT!$I$2),"Off Meds",IF(C12183&lt;=(INT(INPUT!$I$1)+INPUT!$I$2),"Washout","On Meds"))))</f>
        <v/>
      </c>
      <c r="F12183">
        <f>IF(B12183="","",1.509*(LN(B12183)^1.084-5.381))</f>
        <v/>
      </c>
      <c r="G12183">
        <f>IF(F12183="","",IF(F12183&lt;0,10*F12183^2,0))</f>
        <v/>
      </c>
      <c r="H12183">
        <f>IF(F12183="","",IF(F12183&gt;0,10*F12183^2,0))</f>
        <v/>
      </c>
    </row>
    <row r="12184">
      <c r="A12184">
        <f>Input!A12184</f>
        <v/>
      </c>
      <c r="B12184">
        <f>IF(ISNUMBER(Input!B12184),IF(AND(Input!B12184&gt;=20,Input!B12184&lt;=700),Input!B12184,""),"")</f>
        <v/>
      </c>
      <c r="C12184">
        <f>IF(B12184="","",INT(A12184))</f>
        <v/>
      </c>
      <c r="D12184">
        <f>IF(B12184="","",HOUR(A12184))</f>
        <v/>
      </c>
      <c r="E12184">
        <f>IF(B12184="","",IF(INPUT!$I$1="","",IF(C12184&lt;(INT(INPUT!$I$1)-INPUT!$I$2),"Off Meds",IF(C12184&lt;=(INT(INPUT!$I$1)+INPUT!$I$2),"Washout","On Meds"))))</f>
        <v/>
      </c>
      <c r="F12184">
        <f>IF(B12184="","",1.509*(LN(B12184)^1.084-5.381))</f>
        <v/>
      </c>
      <c r="G12184">
        <f>IF(F12184="","",IF(F12184&lt;0,10*F12184^2,0))</f>
        <v/>
      </c>
      <c r="H12184">
        <f>IF(F12184="","",IF(F12184&gt;0,10*F12184^2,0))</f>
        <v/>
      </c>
    </row>
    <row r="12185">
      <c r="A12185">
        <f>Input!A12185</f>
        <v/>
      </c>
      <c r="B12185">
        <f>IF(ISNUMBER(Input!B12185),IF(AND(Input!B12185&gt;=20,Input!B12185&lt;=700),Input!B12185,""),"")</f>
        <v/>
      </c>
      <c r="C12185">
        <f>IF(B12185="","",INT(A12185))</f>
        <v/>
      </c>
      <c r="D12185">
        <f>IF(B12185="","",HOUR(A12185))</f>
        <v/>
      </c>
      <c r="E12185">
        <f>IF(B12185="","",IF(INPUT!$I$1="","",IF(C12185&lt;(INT(INPUT!$I$1)-INPUT!$I$2),"Off Meds",IF(C12185&lt;=(INT(INPUT!$I$1)+INPUT!$I$2),"Washout","On Meds"))))</f>
        <v/>
      </c>
      <c r="F12185">
        <f>IF(B12185="","",1.509*(LN(B12185)^1.084-5.381))</f>
        <v/>
      </c>
      <c r="G12185">
        <f>IF(F12185="","",IF(F12185&lt;0,10*F12185^2,0))</f>
        <v/>
      </c>
      <c r="H12185">
        <f>IF(F12185="","",IF(F12185&gt;0,10*F12185^2,0))</f>
        <v/>
      </c>
    </row>
    <row r="12186">
      <c r="A12186">
        <f>Input!A12186</f>
        <v/>
      </c>
      <c r="B12186">
        <f>IF(ISNUMBER(Input!B12186),IF(AND(Input!B12186&gt;=20,Input!B12186&lt;=700),Input!B12186,""),"")</f>
        <v/>
      </c>
      <c r="C12186">
        <f>IF(B12186="","",INT(A12186))</f>
        <v/>
      </c>
      <c r="D12186">
        <f>IF(B12186="","",HOUR(A12186))</f>
        <v/>
      </c>
      <c r="E12186">
        <f>IF(B12186="","",IF(INPUT!$I$1="","",IF(C12186&lt;(INT(INPUT!$I$1)-INPUT!$I$2),"Off Meds",IF(C12186&lt;=(INT(INPUT!$I$1)+INPUT!$I$2),"Washout","On Meds"))))</f>
        <v/>
      </c>
      <c r="F12186">
        <f>IF(B12186="","",1.509*(LN(B12186)^1.084-5.381))</f>
        <v/>
      </c>
      <c r="G12186">
        <f>IF(F12186="","",IF(F12186&lt;0,10*F12186^2,0))</f>
        <v/>
      </c>
      <c r="H12186">
        <f>IF(F12186="","",IF(F12186&gt;0,10*F12186^2,0))</f>
        <v/>
      </c>
    </row>
    <row r="12187">
      <c r="A12187">
        <f>Input!A12187</f>
        <v/>
      </c>
      <c r="B12187">
        <f>IF(ISNUMBER(Input!B12187),IF(AND(Input!B12187&gt;=20,Input!B12187&lt;=700),Input!B12187,""),"")</f>
        <v/>
      </c>
      <c r="C12187">
        <f>IF(B12187="","",INT(A12187))</f>
        <v/>
      </c>
      <c r="D12187">
        <f>IF(B12187="","",HOUR(A12187))</f>
        <v/>
      </c>
      <c r="E12187">
        <f>IF(B12187="","",IF(INPUT!$I$1="","",IF(C12187&lt;(INT(INPUT!$I$1)-INPUT!$I$2),"Off Meds",IF(C12187&lt;=(INT(INPUT!$I$1)+INPUT!$I$2),"Washout","On Meds"))))</f>
        <v/>
      </c>
      <c r="F12187">
        <f>IF(B12187="","",1.509*(LN(B12187)^1.084-5.381))</f>
        <v/>
      </c>
      <c r="G12187">
        <f>IF(F12187="","",IF(F12187&lt;0,10*F12187^2,0))</f>
        <v/>
      </c>
      <c r="H12187">
        <f>IF(F12187="","",IF(F12187&gt;0,10*F12187^2,0))</f>
        <v/>
      </c>
    </row>
    <row r="12188">
      <c r="A12188">
        <f>Input!A12188</f>
        <v/>
      </c>
      <c r="B12188">
        <f>IF(ISNUMBER(Input!B12188),IF(AND(Input!B12188&gt;=20,Input!B12188&lt;=700),Input!B12188,""),"")</f>
        <v/>
      </c>
      <c r="C12188">
        <f>IF(B12188="","",INT(A12188))</f>
        <v/>
      </c>
      <c r="D12188">
        <f>IF(B12188="","",HOUR(A12188))</f>
        <v/>
      </c>
      <c r="E12188">
        <f>IF(B12188="","",IF(INPUT!$I$1="","",IF(C12188&lt;(INT(INPUT!$I$1)-INPUT!$I$2),"Off Meds",IF(C12188&lt;=(INT(INPUT!$I$1)+INPUT!$I$2),"Washout","On Meds"))))</f>
        <v/>
      </c>
      <c r="F12188">
        <f>IF(B12188="","",1.509*(LN(B12188)^1.084-5.381))</f>
        <v/>
      </c>
      <c r="G12188">
        <f>IF(F12188="","",IF(F12188&lt;0,10*F12188^2,0))</f>
        <v/>
      </c>
      <c r="H12188">
        <f>IF(F12188="","",IF(F12188&gt;0,10*F12188^2,0))</f>
        <v/>
      </c>
    </row>
    <row r="12189">
      <c r="A12189">
        <f>Input!A12189</f>
        <v/>
      </c>
      <c r="B12189">
        <f>IF(ISNUMBER(Input!B12189),IF(AND(Input!B12189&gt;=20,Input!B12189&lt;=700),Input!B12189,""),"")</f>
        <v/>
      </c>
      <c r="C12189">
        <f>IF(B12189="","",INT(A12189))</f>
        <v/>
      </c>
      <c r="D12189">
        <f>IF(B12189="","",HOUR(A12189))</f>
        <v/>
      </c>
      <c r="E12189">
        <f>IF(B12189="","",IF(INPUT!$I$1="","",IF(C12189&lt;(INT(INPUT!$I$1)-INPUT!$I$2),"Off Meds",IF(C12189&lt;=(INT(INPUT!$I$1)+INPUT!$I$2),"Washout","On Meds"))))</f>
        <v/>
      </c>
      <c r="F12189">
        <f>IF(B12189="","",1.509*(LN(B12189)^1.084-5.381))</f>
        <v/>
      </c>
      <c r="G12189">
        <f>IF(F12189="","",IF(F12189&lt;0,10*F12189^2,0))</f>
        <v/>
      </c>
      <c r="H12189">
        <f>IF(F12189="","",IF(F12189&gt;0,10*F12189^2,0))</f>
        <v/>
      </c>
    </row>
    <row r="12190">
      <c r="A12190">
        <f>Input!A12190</f>
        <v/>
      </c>
      <c r="B12190">
        <f>IF(ISNUMBER(Input!B12190),IF(AND(Input!B12190&gt;=20,Input!B12190&lt;=700),Input!B12190,""),"")</f>
        <v/>
      </c>
      <c r="C12190">
        <f>IF(B12190="","",INT(A12190))</f>
        <v/>
      </c>
      <c r="D12190">
        <f>IF(B12190="","",HOUR(A12190))</f>
        <v/>
      </c>
      <c r="E12190">
        <f>IF(B12190="","",IF(INPUT!$I$1="","",IF(C12190&lt;(INT(INPUT!$I$1)-INPUT!$I$2),"Off Meds",IF(C12190&lt;=(INT(INPUT!$I$1)+INPUT!$I$2),"Washout","On Meds"))))</f>
        <v/>
      </c>
      <c r="F12190">
        <f>IF(B12190="","",1.509*(LN(B12190)^1.084-5.381))</f>
        <v/>
      </c>
      <c r="G12190">
        <f>IF(F12190="","",IF(F12190&lt;0,10*F12190^2,0))</f>
        <v/>
      </c>
      <c r="H12190">
        <f>IF(F12190="","",IF(F12190&gt;0,10*F12190^2,0))</f>
        <v/>
      </c>
    </row>
    <row r="12191">
      <c r="A12191">
        <f>Input!A12191</f>
        <v/>
      </c>
      <c r="B12191">
        <f>IF(ISNUMBER(Input!B12191),IF(AND(Input!B12191&gt;=20,Input!B12191&lt;=700),Input!B12191,""),"")</f>
        <v/>
      </c>
      <c r="C12191">
        <f>IF(B12191="","",INT(A12191))</f>
        <v/>
      </c>
      <c r="D12191">
        <f>IF(B12191="","",HOUR(A12191))</f>
        <v/>
      </c>
      <c r="E12191">
        <f>IF(B12191="","",IF(INPUT!$I$1="","",IF(C12191&lt;(INT(INPUT!$I$1)-INPUT!$I$2),"Off Meds",IF(C12191&lt;=(INT(INPUT!$I$1)+INPUT!$I$2),"Washout","On Meds"))))</f>
        <v/>
      </c>
      <c r="F12191">
        <f>IF(B12191="","",1.509*(LN(B12191)^1.084-5.381))</f>
        <v/>
      </c>
      <c r="G12191">
        <f>IF(F12191="","",IF(F12191&lt;0,10*F12191^2,0))</f>
        <v/>
      </c>
      <c r="H12191">
        <f>IF(F12191="","",IF(F12191&gt;0,10*F12191^2,0))</f>
        <v/>
      </c>
    </row>
    <row r="12192">
      <c r="A12192">
        <f>Input!A12192</f>
        <v/>
      </c>
      <c r="B12192">
        <f>IF(ISNUMBER(Input!B12192),IF(AND(Input!B12192&gt;=20,Input!B12192&lt;=700),Input!B12192,""),"")</f>
        <v/>
      </c>
      <c r="C12192">
        <f>IF(B12192="","",INT(A12192))</f>
        <v/>
      </c>
      <c r="D12192">
        <f>IF(B12192="","",HOUR(A12192))</f>
        <v/>
      </c>
      <c r="E12192">
        <f>IF(B12192="","",IF(INPUT!$I$1="","",IF(C12192&lt;(INT(INPUT!$I$1)-INPUT!$I$2),"Off Meds",IF(C12192&lt;=(INT(INPUT!$I$1)+INPUT!$I$2),"Washout","On Meds"))))</f>
        <v/>
      </c>
      <c r="F12192">
        <f>IF(B12192="","",1.509*(LN(B12192)^1.084-5.381))</f>
        <v/>
      </c>
      <c r="G12192">
        <f>IF(F12192="","",IF(F12192&lt;0,10*F12192^2,0))</f>
        <v/>
      </c>
      <c r="H12192">
        <f>IF(F12192="","",IF(F12192&gt;0,10*F12192^2,0))</f>
        <v/>
      </c>
    </row>
    <row r="12193">
      <c r="A12193">
        <f>Input!A12193</f>
        <v/>
      </c>
      <c r="B12193">
        <f>IF(ISNUMBER(Input!B12193),IF(AND(Input!B12193&gt;=20,Input!B12193&lt;=700),Input!B12193,""),"")</f>
        <v/>
      </c>
      <c r="C12193">
        <f>IF(B12193="","",INT(A12193))</f>
        <v/>
      </c>
      <c r="D12193">
        <f>IF(B12193="","",HOUR(A12193))</f>
        <v/>
      </c>
      <c r="E12193">
        <f>IF(B12193="","",IF(INPUT!$I$1="","",IF(C12193&lt;(INT(INPUT!$I$1)-INPUT!$I$2),"Off Meds",IF(C12193&lt;=(INT(INPUT!$I$1)+INPUT!$I$2),"Washout","On Meds"))))</f>
        <v/>
      </c>
      <c r="F12193">
        <f>IF(B12193="","",1.509*(LN(B12193)^1.084-5.381))</f>
        <v/>
      </c>
      <c r="G12193">
        <f>IF(F12193="","",IF(F12193&lt;0,10*F12193^2,0))</f>
        <v/>
      </c>
      <c r="H12193">
        <f>IF(F12193="","",IF(F12193&gt;0,10*F12193^2,0))</f>
        <v/>
      </c>
    </row>
    <row r="12194">
      <c r="A12194">
        <f>Input!A12194</f>
        <v/>
      </c>
      <c r="B12194">
        <f>IF(ISNUMBER(Input!B12194),IF(AND(Input!B12194&gt;=20,Input!B12194&lt;=700),Input!B12194,""),"")</f>
        <v/>
      </c>
      <c r="C12194">
        <f>IF(B12194="","",INT(A12194))</f>
        <v/>
      </c>
      <c r="D12194">
        <f>IF(B12194="","",HOUR(A12194))</f>
        <v/>
      </c>
      <c r="E12194">
        <f>IF(B12194="","",IF(INPUT!$I$1="","",IF(C12194&lt;(INT(INPUT!$I$1)-INPUT!$I$2),"Off Meds",IF(C12194&lt;=(INT(INPUT!$I$1)+INPUT!$I$2),"Washout","On Meds"))))</f>
        <v/>
      </c>
      <c r="F12194">
        <f>IF(B12194="","",1.509*(LN(B12194)^1.084-5.381))</f>
        <v/>
      </c>
      <c r="G12194">
        <f>IF(F12194="","",IF(F12194&lt;0,10*F12194^2,0))</f>
        <v/>
      </c>
      <c r="H12194">
        <f>IF(F12194="","",IF(F12194&gt;0,10*F12194^2,0))</f>
        <v/>
      </c>
    </row>
    <row r="12195">
      <c r="A12195">
        <f>Input!A12195</f>
        <v/>
      </c>
      <c r="B12195">
        <f>IF(ISNUMBER(Input!B12195),IF(AND(Input!B12195&gt;=20,Input!B12195&lt;=700),Input!B12195,""),"")</f>
        <v/>
      </c>
      <c r="C12195">
        <f>IF(B12195="","",INT(A12195))</f>
        <v/>
      </c>
      <c r="D12195">
        <f>IF(B12195="","",HOUR(A12195))</f>
        <v/>
      </c>
      <c r="E12195">
        <f>IF(B12195="","",IF(INPUT!$I$1="","",IF(C12195&lt;(INT(INPUT!$I$1)-INPUT!$I$2),"Off Meds",IF(C12195&lt;=(INT(INPUT!$I$1)+INPUT!$I$2),"Washout","On Meds"))))</f>
        <v/>
      </c>
      <c r="F12195">
        <f>IF(B12195="","",1.509*(LN(B12195)^1.084-5.381))</f>
        <v/>
      </c>
      <c r="G12195">
        <f>IF(F12195="","",IF(F12195&lt;0,10*F12195^2,0))</f>
        <v/>
      </c>
      <c r="H12195">
        <f>IF(F12195="","",IF(F12195&gt;0,10*F12195^2,0))</f>
        <v/>
      </c>
    </row>
    <row r="12196">
      <c r="A12196">
        <f>Input!A12196</f>
        <v/>
      </c>
      <c r="B12196">
        <f>IF(ISNUMBER(Input!B12196),IF(AND(Input!B12196&gt;=20,Input!B12196&lt;=700),Input!B12196,""),"")</f>
        <v/>
      </c>
      <c r="C12196">
        <f>IF(B12196="","",INT(A12196))</f>
        <v/>
      </c>
      <c r="D12196">
        <f>IF(B12196="","",HOUR(A12196))</f>
        <v/>
      </c>
      <c r="E12196">
        <f>IF(B12196="","",IF(INPUT!$I$1="","",IF(C12196&lt;(INT(INPUT!$I$1)-INPUT!$I$2),"Off Meds",IF(C12196&lt;=(INT(INPUT!$I$1)+INPUT!$I$2),"Washout","On Meds"))))</f>
        <v/>
      </c>
      <c r="F12196">
        <f>IF(B12196="","",1.509*(LN(B12196)^1.084-5.381))</f>
        <v/>
      </c>
      <c r="G12196">
        <f>IF(F12196="","",IF(F12196&lt;0,10*F12196^2,0))</f>
        <v/>
      </c>
      <c r="H12196">
        <f>IF(F12196="","",IF(F12196&gt;0,10*F12196^2,0))</f>
        <v/>
      </c>
    </row>
    <row r="12197">
      <c r="A12197">
        <f>Input!A12197</f>
        <v/>
      </c>
      <c r="B12197">
        <f>IF(ISNUMBER(Input!B12197),IF(AND(Input!B12197&gt;=20,Input!B12197&lt;=700),Input!B12197,""),"")</f>
        <v/>
      </c>
      <c r="C12197">
        <f>IF(B12197="","",INT(A12197))</f>
        <v/>
      </c>
      <c r="D12197">
        <f>IF(B12197="","",HOUR(A12197))</f>
        <v/>
      </c>
      <c r="E12197">
        <f>IF(B12197="","",IF(INPUT!$I$1="","",IF(C12197&lt;(INT(INPUT!$I$1)-INPUT!$I$2),"Off Meds",IF(C12197&lt;=(INT(INPUT!$I$1)+INPUT!$I$2),"Washout","On Meds"))))</f>
        <v/>
      </c>
      <c r="F12197">
        <f>IF(B12197="","",1.509*(LN(B12197)^1.084-5.381))</f>
        <v/>
      </c>
      <c r="G12197">
        <f>IF(F12197="","",IF(F12197&lt;0,10*F12197^2,0))</f>
        <v/>
      </c>
      <c r="H12197">
        <f>IF(F12197="","",IF(F12197&gt;0,10*F12197^2,0))</f>
        <v/>
      </c>
    </row>
    <row r="12198">
      <c r="A12198">
        <f>Input!A12198</f>
        <v/>
      </c>
      <c r="B12198">
        <f>IF(ISNUMBER(Input!B12198),IF(AND(Input!B12198&gt;=20,Input!B12198&lt;=700),Input!B12198,""),"")</f>
        <v/>
      </c>
      <c r="C12198">
        <f>IF(B12198="","",INT(A12198))</f>
        <v/>
      </c>
      <c r="D12198">
        <f>IF(B12198="","",HOUR(A12198))</f>
        <v/>
      </c>
      <c r="E12198">
        <f>IF(B12198="","",IF(INPUT!$I$1="","",IF(C12198&lt;(INT(INPUT!$I$1)-INPUT!$I$2),"Off Meds",IF(C12198&lt;=(INT(INPUT!$I$1)+INPUT!$I$2),"Washout","On Meds"))))</f>
        <v/>
      </c>
      <c r="F12198">
        <f>IF(B12198="","",1.509*(LN(B12198)^1.084-5.381))</f>
        <v/>
      </c>
      <c r="G12198">
        <f>IF(F12198="","",IF(F12198&lt;0,10*F12198^2,0))</f>
        <v/>
      </c>
      <c r="H12198">
        <f>IF(F12198="","",IF(F12198&gt;0,10*F12198^2,0))</f>
        <v/>
      </c>
    </row>
    <row r="12199">
      <c r="A12199">
        <f>Input!A12199</f>
        <v/>
      </c>
      <c r="B12199">
        <f>IF(ISNUMBER(Input!B12199),IF(AND(Input!B12199&gt;=20,Input!B12199&lt;=700),Input!B12199,""),"")</f>
        <v/>
      </c>
      <c r="C12199">
        <f>IF(B12199="","",INT(A12199))</f>
        <v/>
      </c>
      <c r="D12199">
        <f>IF(B12199="","",HOUR(A12199))</f>
        <v/>
      </c>
      <c r="E12199">
        <f>IF(B12199="","",IF(INPUT!$I$1="","",IF(C12199&lt;(INT(INPUT!$I$1)-INPUT!$I$2),"Off Meds",IF(C12199&lt;=(INT(INPUT!$I$1)+INPUT!$I$2),"Washout","On Meds"))))</f>
        <v/>
      </c>
      <c r="F12199">
        <f>IF(B12199="","",1.509*(LN(B12199)^1.084-5.381))</f>
        <v/>
      </c>
      <c r="G12199">
        <f>IF(F12199="","",IF(F12199&lt;0,10*F12199^2,0))</f>
        <v/>
      </c>
      <c r="H12199">
        <f>IF(F12199="","",IF(F12199&gt;0,10*F12199^2,0))</f>
        <v/>
      </c>
    </row>
    <row r="12200">
      <c r="A12200">
        <f>Input!A12200</f>
        <v/>
      </c>
      <c r="B12200">
        <f>IF(ISNUMBER(Input!B12200),IF(AND(Input!B12200&gt;=20,Input!B12200&lt;=700),Input!B12200,""),"")</f>
        <v/>
      </c>
      <c r="C12200">
        <f>IF(B12200="","",INT(A12200))</f>
        <v/>
      </c>
      <c r="D12200">
        <f>IF(B12200="","",HOUR(A12200))</f>
        <v/>
      </c>
      <c r="E12200">
        <f>IF(B12200="","",IF(INPUT!$I$1="","",IF(C12200&lt;(INT(INPUT!$I$1)-INPUT!$I$2),"Off Meds",IF(C12200&lt;=(INT(INPUT!$I$1)+INPUT!$I$2),"Washout","On Meds"))))</f>
        <v/>
      </c>
      <c r="F12200">
        <f>IF(B12200="","",1.509*(LN(B12200)^1.084-5.381))</f>
        <v/>
      </c>
      <c r="G12200">
        <f>IF(F12200="","",IF(F12200&lt;0,10*F12200^2,0))</f>
        <v/>
      </c>
      <c r="H12200">
        <f>IF(F12200="","",IF(F12200&gt;0,10*F12200^2,0))</f>
        <v/>
      </c>
    </row>
    <row r="12201">
      <c r="A12201">
        <f>Input!A12201</f>
        <v/>
      </c>
      <c r="B12201">
        <f>IF(ISNUMBER(Input!B12201),IF(AND(Input!B12201&gt;=20,Input!B12201&lt;=700),Input!B12201,""),"")</f>
        <v/>
      </c>
      <c r="C12201">
        <f>IF(B12201="","",INT(A12201))</f>
        <v/>
      </c>
      <c r="D12201">
        <f>IF(B12201="","",HOUR(A12201))</f>
        <v/>
      </c>
      <c r="E12201">
        <f>IF(B12201="","",IF(INPUT!$I$1="","",IF(C12201&lt;(INT(INPUT!$I$1)-INPUT!$I$2),"Off Meds",IF(C12201&lt;=(INT(INPUT!$I$1)+INPUT!$I$2),"Washout","On Meds"))))</f>
        <v/>
      </c>
      <c r="F12201">
        <f>IF(B12201="","",1.509*(LN(B12201)^1.084-5.381))</f>
        <v/>
      </c>
      <c r="G12201">
        <f>IF(F12201="","",IF(F12201&lt;0,10*F12201^2,0))</f>
        <v/>
      </c>
      <c r="H12201">
        <f>IF(F12201="","",IF(F12201&gt;0,10*F12201^2,0))</f>
        <v/>
      </c>
    </row>
    <row r="12202">
      <c r="A12202">
        <f>Input!A12202</f>
        <v/>
      </c>
      <c r="B12202">
        <f>IF(ISNUMBER(Input!B12202),IF(AND(Input!B12202&gt;=20,Input!B12202&lt;=700),Input!B12202,""),"")</f>
        <v/>
      </c>
      <c r="C12202">
        <f>IF(B12202="","",INT(A12202))</f>
        <v/>
      </c>
      <c r="D12202">
        <f>IF(B12202="","",HOUR(A12202))</f>
        <v/>
      </c>
      <c r="E12202">
        <f>IF(B12202="","",IF(INPUT!$I$1="","",IF(C12202&lt;(INT(INPUT!$I$1)-INPUT!$I$2),"Off Meds",IF(C12202&lt;=(INT(INPUT!$I$1)+INPUT!$I$2),"Washout","On Meds"))))</f>
        <v/>
      </c>
      <c r="F12202">
        <f>IF(B12202="","",1.509*(LN(B12202)^1.084-5.381))</f>
        <v/>
      </c>
      <c r="G12202">
        <f>IF(F12202="","",IF(F12202&lt;0,10*F12202^2,0))</f>
        <v/>
      </c>
      <c r="H12202">
        <f>IF(F12202="","",IF(F12202&gt;0,10*F12202^2,0))</f>
        <v/>
      </c>
    </row>
    <row r="12203">
      <c r="A12203">
        <f>Input!A12203</f>
        <v/>
      </c>
      <c r="B12203">
        <f>IF(ISNUMBER(Input!B12203),IF(AND(Input!B12203&gt;=20,Input!B12203&lt;=700),Input!B12203,""),"")</f>
        <v/>
      </c>
      <c r="C12203">
        <f>IF(B12203="","",INT(A12203))</f>
        <v/>
      </c>
      <c r="D12203">
        <f>IF(B12203="","",HOUR(A12203))</f>
        <v/>
      </c>
      <c r="E12203">
        <f>IF(B12203="","",IF(INPUT!$I$1="","",IF(C12203&lt;(INT(INPUT!$I$1)-INPUT!$I$2),"Off Meds",IF(C12203&lt;=(INT(INPUT!$I$1)+INPUT!$I$2),"Washout","On Meds"))))</f>
        <v/>
      </c>
      <c r="F12203">
        <f>IF(B12203="","",1.509*(LN(B12203)^1.084-5.381))</f>
        <v/>
      </c>
      <c r="G12203">
        <f>IF(F12203="","",IF(F12203&lt;0,10*F12203^2,0))</f>
        <v/>
      </c>
      <c r="H12203">
        <f>IF(F12203="","",IF(F12203&gt;0,10*F12203^2,0))</f>
        <v/>
      </c>
    </row>
    <row r="12204">
      <c r="A12204">
        <f>Input!A12204</f>
        <v/>
      </c>
      <c r="B12204">
        <f>IF(ISNUMBER(Input!B12204),IF(AND(Input!B12204&gt;=20,Input!B12204&lt;=700),Input!B12204,""),"")</f>
        <v/>
      </c>
      <c r="C12204">
        <f>IF(B12204="","",INT(A12204))</f>
        <v/>
      </c>
      <c r="D12204">
        <f>IF(B12204="","",HOUR(A12204))</f>
        <v/>
      </c>
      <c r="E12204">
        <f>IF(B12204="","",IF(INPUT!$I$1="","",IF(C12204&lt;(INT(INPUT!$I$1)-INPUT!$I$2),"Off Meds",IF(C12204&lt;=(INT(INPUT!$I$1)+INPUT!$I$2),"Washout","On Meds"))))</f>
        <v/>
      </c>
      <c r="F12204">
        <f>IF(B12204="","",1.509*(LN(B12204)^1.084-5.381))</f>
        <v/>
      </c>
      <c r="G12204">
        <f>IF(F12204="","",IF(F12204&lt;0,10*F12204^2,0))</f>
        <v/>
      </c>
      <c r="H12204">
        <f>IF(F12204="","",IF(F12204&gt;0,10*F12204^2,0))</f>
        <v/>
      </c>
    </row>
    <row r="12205">
      <c r="A12205">
        <f>Input!A12205</f>
        <v/>
      </c>
      <c r="B12205">
        <f>IF(ISNUMBER(Input!B12205),IF(AND(Input!B12205&gt;=20,Input!B12205&lt;=700),Input!B12205,""),"")</f>
        <v/>
      </c>
      <c r="C12205">
        <f>IF(B12205="","",INT(A12205))</f>
        <v/>
      </c>
      <c r="D12205">
        <f>IF(B12205="","",HOUR(A12205))</f>
        <v/>
      </c>
      <c r="E12205">
        <f>IF(B12205="","",IF(INPUT!$I$1="","",IF(C12205&lt;(INT(INPUT!$I$1)-INPUT!$I$2),"Off Meds",IF(C12205&lt;=(INT(INPUT!$I$1)+INPUT!$I$2),"Washout","On Meds"))))</f>
        <v/>
      </c>
      <c r="F12205">
        <f>IF(B12205="","",1.509*(LN(B12205)^1.084-5.381))</f>
        <v/>
      </c>
      <c r="G12205">
        <f>IF(F12205="","",IF(F12205&lt;0,10*F12205^2,0))</f>
        <v/>
      </c>
      <c r="H12205">
        <f>IF(F12205="","",IF(F12205&gt;0,10*F12205^2,0))</f>
        <v/>
      </c>
    </row>
    <row r="12206">
      <c r="A12206">
        <f>Input!A12206</f>
        <v/>
      </c>
      <c r="B12206">
        <f>IF(ISNUMBER(Input!B12206),IF(AND(Input!B12206&gt;=20,Input!B12206&lt;=700),Input!B12206,""),"")</f>
        <v/>
      </c>
      <c r="C12206">
        <f>IF(B12206="","",INT(A12206))</f>
        <v/>
      </c>
      <c r="D12206">
        <f>IF(B12206="","",HOUR(A12206))</f>
        <v/>
      </c>
      <c r="E12206">
        <f>IF(B12206="","",IF(INPUT!$I$1="","",IF(C12206&lt;(INT(INPUT!$I$1)-INPUT!$I$2),"Off Meds",IF(C12206&lt;=(INT(INPUT!$I$1)+INPUT!$I$2),"Washout","On Meds"))))</f>
        <v/>
      </c>
      <c r="F12206">
        <f>IF(B12206="","",1.509*(LN(B12206)^1.084-5.381))</f>
        <v/>
      </c>
      <c r="G12206">
        <f>IF(F12206="","",IF(F12206&lt;0,10*F12206^2,0))</f>
        <v/>
      </c>
      <c r="H12206">
        <f>IF(F12206="","",IF(F12206&gt;0,10*F12206^2,0))</f>
        <v/>
      </c>
    </row>
    <row r="12207">
      <c r="A12207">
        <f>Input!A12207</f>
        <v/>
      </c>
      <c r="B12207">
        <f>IF(ISNUMBER(Input!B12207),IF(AND(Input!B12207&gt;=20,Input!B12207&lt;=700),Input!B12207,""),"")</f>
        <v/>
      </c>
      <c r="C12207">
        <f>IF(B12207="","",INT(A12207))</f>
        <v/>
      </c>
      <c r="D12207">
        <f>IF(B12207="","",HOUR(A12207))</f>
        <v/>
      </c>
      <c r="E12207">
        <f>IF(B12207="","",IF(INPUT!$I$1="","",IF(C12207&lt;(INT(INPUT!$I$1)-INPUT!$I$2),"Off Meds",IF(C12207&lt;=(INT(INPUT!$I$1)+INPUT!$I$2),"Washout","On Meds"))))</f>
        <v/>
      </c>
      <c r="F12207">
        <f>IF(B12207="","",1.509*(LN(B12207)^1.084-5.381))</f>
        <v/>
      </c>
      <c r="G12207">
        <f>IF(F12207="","",IF(F12207&lt;0,10*F12207^2,0))</f>
        <v/>
      </c>
      <c r="H12207">
        <f>IF(F12207="","",IF(F12207&gt;0,10*F12207^2,0))</f>
        <v/>
      </c>
    </row>
    <row r="12208">
      <c r="A12208">
        <f>Input!A12208</f>
        <v/>
      </c>
      <c r="B12208">
        <f>IF(ISNUMBER(Input!B12208),IF(AND(Input!B12208&gt;=20,Input!B12208&lt;=700),Input!B12208,""),"")</f>
        <v/>
      </c>
      <c r="C12208">
        <f>IF(B12208="","",INT(A12208))</f>
        <v/>
      </c>
      <c r="D12208">
        <f>IF(B12208="","",HOUR(A12208))</f>
        <v/>
      </c>
      <c r="E12208">
        <f>IF(B12208="","",IF(INPUT!$I$1="","",IF(C12208&lt;(INT(INPUT!$I$1)-INPUT!$I$2),"Off Meds",IF(C12208&lt;=(INT(INPUT!$I$1)+INPUT!$I$2),"Washout","On Meds"))))</f>
        <v/>
      </c>
      <c r="F12208">
        <f>IF(B12208="","",1.509*(LN(B12208)^1.084-5.381))</f>
        <v/>
      </c>
      <c r="G12208">
        <f>IF(F12208="","",IF(F12208&lt;0,10*F12208^2,0))</f>
        <v/>
      </c>
      <c r="H12208">
        <f>IF(F12208="","",IF(F12208&gt;0,10*F12208^2,0))</f>
        <v/>
      </c>
    </row>
    <row r="12209">
      <c r="A12209">
        <f>Input!A12209</f>
        <v/>
      </c>
      <c r="B12209">
        <f>IF(ISNUMBER(Input!B12209),IF(AND(Input!B12209&gt;=20,Input!B12209&lt;=700),Input!B12209,""),"")</f>
        <v/>
      </c>
      <c r="C12209">
        <f>IF(B12209="","",INT(A12209))</f>
        <v/>
      </c>
      <c r="D12209">
        <f>IF(B12209="","",HOUR(A12209))</f>
        <v/>
      </c>
      <c r="E12209">
        <f>IF(B12209="","",IF(INPUT!$I$1="","",IF(C12209&lt;(INT(INPUT!$I$1)-INPUT!$I$2),"Off Meds",IF(C12209&lt;=(INT(INPUT!$I$1)+INPUT!$I$2),"Washout","On Meds"))))</f>
        <v/>
      </c>
      <c r="F12209">
        <f>IF(B12209="","",1.509*(LN(B12209)^1.084-5.381))</f>
        <v/>
      </c>
      <c r="G12209">
        <f>IF(F12209="","",IF(F12209&lt;0,10*F12209^2,0))</f>
        <v/>
      </c>
      <c r="H12209">
        <f>IF(F12209="","",IF(F12209&gt;0,10*F12209^2,0))</f>
        <v/>
      </c>
    </row>
    <row r="12210">
      <c r="A12210">
        <f>Input!A12210</f>
        <v/>
      </c>
      <c r="B12210">
        <f>IF(ISNUMBER(Input!B12210),IF(AND(Input!B12210&gt;=20,Input!B12210&lt;=700),Input!B12210,""),"")</f>
        <v/>
      </c>
      <c r="C12210">
        <f>IF(B12210="","",INT(A12210))</f>
        <v/>
      </c>
      <c r="D12210">
        <f>IF(B12210="","",HOUR(A12210))</f>
        <v/>
      </c>
      <c r="E12210">
        <f>IF(B12210="","",IF(INPUT!$I$1="","",IF(C12210&lt;(INT(INPUT!$I$1)-INPUT!$I$2),"Off Meds",IF(C12210&lt;=(INT(INPUT!$I$1)+INPUT!$I$2),"Washout","On Meds"))))</f>
        <v/>
      </c>
      <c r="F12210">
        <f>IF(B12210="","",1.509*(LN(B12210)^1.084-5.381))</f>
        <v/>
      </c>
      <c r="G12210">
        <f>IF(F12210="","",IF(F12210&lt;0,10*F12210^2,0))</f>
        <v/>
      </c>
      <c r="H12210">
        <f>IF(F12210="","",IF(F12210&gt;0,10*F12210^2,0))</f>
        <v/>
      </c>
    </row>
    <row r="12211">
      <c r="A12211">
        <f>Input!A12211</f>
        <v/>
      </c>
      <c r="B12211">
        <f>IF(ISNUMBER(Input!B12211),IF(AND(Input!B12211&gt;=20,Input!B12211&lt;=700),Input!B12211,""),"")</f>
        <v/>
      </c>
      <c r="C12211">
        <f>IF(B12211="","",INT(A12211))</f>
        <v/>
      </c>
      <c r="D12211">
        <f>IF(B12211="","",HOUR(A12211))</f>
        <v/>
      </c>
      <c r="E12211">
        <f>IF(B12211="","",IF(INPUT!$I$1="","",IF(C12211&lt;(INT(INPUT!$I$1)-INPUT!$I$2),"Off Meds",IF(C12211&lt;=(INT(INPUT!$I$1)+INPUT!$I$2),"Washout","On Meds"))))</f>
        <v/>
      </c>
      <c r="F12211">
        <f>IF(B12211="","",1.509*(LN(B12211)^1.084-5.381))</f>
        <v/>
      </c>
      <c r="G12211">
        <f>IF(F12211="","",IF(F12211&lt;0,10*F12211^2,0))</f>
        <v/>
      </c>
      <c r="H12211">
        <f>IF(F12211="","",IF(F12211&gt;0,10*F12211^2,0))</f>
        <v/>
      </c>
    </row>
    <row r="12212">
      <c r="A12212">
        <f>Input!A12212</f>
        <v/>
      </c>
      <c r="B12212">
        <f>IF(ISNUMBER(Input!B12212),IF(AND(Input!B12212&gt;=20,Input!B12212&lt;=700),Input!B12212,""),"")</f>
        <v/>
      </c>
      <c r="C12212">
        <f>IF(B12212="","",INT(A12212))</f>
        <v/>
      </c>
      <c r="D12212">
        <f>IF(B12212="","",HOUR(A12212))</f>
        <v/>
      </c>
      <c r="E12212">
        <f>IF(B12212="","",IF(INPUT!$I$1="","",IF(C12212&lt;(INT(INPUT!$I$1)-INPUT!$I$2),"Off Meds",IF(C12212&lt;=(INT(INPUT!$I$1)+INPUT!$I$2),"Washout","On Meds"))))</f>
        <v/>
      </c>
      <c r="F12212">
        <f>IF(B12212="","",1.509*(LN(B12212)^1.084-5.381))</f>
        <v/>
      </c>
      <c r="G12212">
        <f>IF(F12212="","",IF(F12212&lt;0,10*F12212^2,0))</f>
        <v/>
      </c>
      <c r="H12212">
        <f>IF(F12212="","",IF(F12212&gt;0,10*F12212^2,0))</f>
        <v/>
      </c>
    </row>
    <row r="12213">
      <c r="A12213">
        <f>Input!A12213</f>
        <v/>
      </c>
      <c r="B12213">
        <f>IF(ISNUMBER(Input!B12213),IF(AND(Input!B12213&gt;=20,Input!B12213&lt;=700),Input!B12213,""),"")</f>
        <v/>
      </c>
      <c r="C12213">
        <f>IF(B12213="","",INT(A12213))</f>
        <v/>
      </c>
      <c r="D12213">
        <f>IF(B12213="","",HOUR(A12213))</f>
        <v/>
      </c>
      <c r="E12213">
        <f>IF(B12213="","",IF(INPUT!$I$1="","",IF(C12213&lt;(INT(INPUT!$I$1)-INPUT!$I$2),"Off Meds",IF(C12213&lt;=(INT(INPUT!$I$1)+INPUT!$I$2),"Washout","On Meds"))))</f>
        <v/>
      </c>
      <c r="F12213">
        <f>IF(B12213="","",1.509*(LN(B12213)^1.084-5.381))</f>
        <v/>
      </c>
      <c r="G12213">
        <f>IF(F12213="","",IF(F12213&lt;0,10*F12213^2,0))</f>
        <v/>
      </c>
      <c r="H12213">
        <f>IF(F12213="","",IF(F12213&gt;0,10*F12213^2,0))</f>
        <v/>
      </c>
    </row>
    <row r="12214">
      <c r="A12214">
        <f>Input!A12214</f>
        <v/>
      </c>
      <c r="B12214">
        <f>IF(ISNUMBER(Input!B12214),IF(AND(Input!B12214&gt;=20,Input!B12214&lt;=700),Input!B12214,""),"")</f>
        <v/>
      </c>
      <c r="C12214">
        <f>IF(B12214="","",INT(A12214))</f>
        <v/>
      </c>
      <c r="D12214">
        <f>IF(B12214="","",HOUR(A12214))</f>
        <v/>
      </c>
      <c r="E12214">
        <f>IF(B12214="","",IF(INPUT!$I$1="","",IF(C12214&lt;(INT(INPUT!$I$1)-INPUT!$I$2),"Off Meds",IF(C12214&lt;=(INT(INPUT!$I$1)+INPUT!$I$2),"Washout","On Meds"))))</f>
        <v/>
      </c>
      <c r="F12214">
        <f>IF(B12214="","",1.509*(LN(B12214)^1.084-5.381))</f>
        <v/>
      </c>
      <c r="G12214">
        <f>IF(F12214="","",IF(F12214&lt;0,10*F12214^2,0))</f>
        <v/>
      </c>
      <c r="H12214">
        <f>IF(F12214="","",IF(F12214&gt;0,10*F12214^2,0))</f>
        <v/>
      </c>
    </row>
    <row r="12215">
      <c r="A12215">
        <f>Input!A12215</f>
        <v/>
      </c>
      <c r="B12215">
        <f>IF(ISNUMBER(Input!B12215),IF(AND(Input!B12215&gt;=20,Input!B12215&lt;=700),Input!B12215,""),"")</f>
        <v/>
      </c>
      <c r="C12215">
        <f>IF(B12215="","",INT(A12215))</f>
        <v/>
      </c>
      <c r="D12215">
        <f>IF(B12215="","",HOUR(A12215))</f>
        <v/>
      </c>
      <c r="E12215">
        <f>IF(B12215="","",IF(INPUT!$I$1="","",IF(C12215&lt;(INT(INPUT!$I$1)-INPUT!$I$2),"Off Meds",IF(C12215&lt;=(INT(INPUT!$I$1)+INPUT!$I$2),"Washout","On Meds"))))</f>
        <v/>
      </c>
      <c r="F12215">
        <f>IF(B12215="","",1.509*(LN(B12215)^1.084-5.381))</f>
        <v/>
      </c>
      <c r="G12215">
        <f>IF(F12215="","",IF(F12215&lt;0,10*F12215^2,0))</f>
        <v/>
      </c>
      <c r="H12215">
        <f>IF(F12215="","",IF(F12215&gt;0,10*F12215^2,0))</f>
        <v/>
      </c>
    </row>
    <row r="12216">
      <c r="A12216">
        <f>Input!A12216</f>
        <v/>
      </c>
      <c r="B12216">
        <f>IF(ISNUMBER(Input!B12216),IF(AND(Input!B12216&gt;=20,Input!B12216&lt;=700),Input!B12216,""),"")</f>
        <v/>
      </c>
      <c r="C12216">
        <f>IF(B12216="","",INT(A12216))</f>
        <v/>
      </c>
      <c r="D12216">
        <f>IF(B12216="","",HOUR(A12216))</f>
        <v/>
      </c>
      <c r="E12216">
        <f>IF(B12216="","",IF(INPUT!$I$1="","",IF(C12216&lt;(INT(INPUT!$I$1)-INPUT!$I$2),"Off Meds",IF(C12216&lt;=(INT(INPUT!$I$1)+INPUT!$I$2),"Washout","On Meds"))))</f>
        <v/>
      </c>
      <c r="F12216">
        <f>IF(B12216="","",1.509*(LN(B12216)^1.084-5.381))</f>
        <v/>
      </c>
      <c r="G12216">
        <f>IF(F12216="","",IF(F12216&lt;0,10*F12216^2,0))</f>
        <v/>
      </c>
      <c r="H12216">
        <f>IF(F12216="","",IF(F12216&gt;0,10*F12216^2,0))</f>
        <v/>
      </c>
    </row>
    <row r="12217">
      <c r="A12217">
        <f>Input!A12217</f>
        <v/>
      </c>
      <c r="B12217">
        <f>IF(ISNUMBER(Input!B12217),IF(AND(Input!B12217&gt;=20,Input!B12217&lt;=700),Input!B12217,""),"")</f>
        <v/>
      </c>
      <c r="C12217">
        <f>IF(B12217="","",INT(A12217))</f>
        <v/>
      </c>
      <c r="D12217">
        <f>IF(B12217="","",HOUR(A12217))</f>
        <v/>
      </c>
      <c r="E12217">
        <f>IF(B12217="","",IF(INPUT!$I$1="","",IF(C12217&lt;(INT(INPUT!$I$1)-INPUT!$I$2),"Off Meds",IF(C12217&lt;=(INT(INPUT!$I$1)+INPUT!$I$2),"Washout","On Meds"))))</f>
        <v/>
      </c>
      <c r="F12217">
        <f>IF(B12217="","",1.509*(LN(B12217)^1.084-5.381))</f>
        <v/>
      </c>
      <c r="G12217">
        <f>IF(F12217="","",IF(F12217&lt;0,10*F12217^2,0))</f>
        <v/>
      </c>
      <c r="H12217">
        <f>IF(F12217="","",IF(F12217&gt;0,10*F12217^2,0))</f>
        <v/>
      </c>
    </row>
    <row r="12218">
      <c r="A12218">
        <f>Input!A12218</f>
        <v/>
      </c>
      <c r="B12218">
        <f>IF(ISNUMBER(Input!B12218),IF(AND(Input!B12218&gt;=20,Input!B12218&lt;=700),Input!B12218,""),"")</f>
        <v/>
      </c>
      <c r="C12218">
        <f>IF(B12218="","",INT(A12218))</f>
        <v/>
      </c>
      <c r="D12218">
        <f>IF(B12218="","",HOUR(A12218))</f>
        <v/>
      </c>
      <c r="E12218">
        <f>IF(B12218="","",IF(INPUT!$I$1="","",IF(C12218&lt;(INT(INPUT!$I$1)-INPUT!$I$2),"Off Meds",IF(C12218&lt;=(INT(INPUT!$I$1)+INPUT!$I$2),"Washout","On Meds"))))</f>
        <v/>
      </c>
      <c r="F12218">
        <f>IF(B12218="","",1.509*(LN(B12218)^1.084-5.381))</f>
        <v/>
      </c>
      <c r="G12218">
        <f>IF(F12218="","",IF(F12218&lt;0,10*F12218^2,0))</f>
        <v/>
      </c>
      <c r="H12218">
        <f>IF(F12218="","",IF(F12218&gt;0,10*F12218^2,0))</f>
        <v/>
      </c>
    </row>
    <row r="12219">
      <c r="A12219">
        <f>Input!A12219</f>
        <v/>
      </c>
      <c r="B12219">
        <f>IF(ISNUMBER(Input!B12219),IF(AND(Input!B12219&gt;=20,Input!B12219&lt;=700),Input!B12219,""),"")</f>
        <v/>
      </c>
      <c r="C12219">
        <f>IF(B12219="","",INT(A12219))</f>
        <v/>
      </c>
      <c r="D12219">
        <f>IF(B12219="","",HOUR(A12219))</f>
        <v/>
      </c>
      <c r="E12219">
        <f>IF(B12219="","",IF(INPUT!$I$1="","",IF(C12219&lt;(INT(INPUT!$I$1)-INPUT!$I$2),"Off Meds",IF(C12219&lt;=(INT(INPUT!$I$1)+INPUT!$I$2),"Washout","On Meds"))))</f>
        <v/>
      </c>
      <c r="F12219">
        <f>IF(B12219="","",1.509*(LN(B12219)^1.084-5.381))</f>
        <v/>
      </c>
      <c r="G12219">
        <f>IF(F12219="","",IF(F12219&lt;0,10*F12219^2,0))</f>
        <v/>
      </c>
      <c r="H12219">
        <f>IF(F12219="","",IF(F12219&gt;0,10*F12219^2,0))</f>
        <v/>
      </c>
    </row>
    <row r="12220">
      <c r="A12220">
        <f>Input!A12220</f>
        <v/>
      </c>
      <c r="B12220">
        <f>IF(ISNUMBER(Input!B12220),IF(AND(Input!B12220&gt;=20,Input!B12220&lt;=700),Input!B12220,""),"")</f>
        <v/>
      </c>
      <c r="C12220">
        <f>IF(B12220="","",INT(A12220))</f>
        <v/>
      </c>
      <c r="D12220">
        <f>IF(B12220="","",HOUR(A12220))</f>
        <v/>
      </c>
      <c r="E12220">
        <f>IF(B12220="","",IF(INPUT!$I$1="","",IF(C12220&lt;(INT(INPUT!$I$1)-INPUT!$I$2),"Off Meds",IF(C12220&lt;=(INT(INPUT!$I$1)+INPUT!$I$2),"Washout","On Meds"))))</f>
        <v/>
      </c>
      <c r="F12220">
        <f>IF(B12220="","",1.509*(LN(B12220)^1.084-5.381))</f>
        <v/>
      </c>
      <c r="G12220">
        <f>IF(F12220="","",IF(F12220&lt;0,10*F12220^2,0))</f>
        <v/>
      </c>
      <c r="H12220">
        <f>IF(F12220="","",IF(F12220&gt;0,10*F12220^2,0))</f>
        <v/>
      </c>
    </row>
    <row r="12221">
      <c r="A12221">
        <f>Input!A12221</f>
        <v/>
      </c>
      <c r="B12221">
        <f>IF(ISNUMBER(Input!B12221),IF(AND(Input!B12221&gt;=20,Input!B12221&lt;=700),Input!B12221,""),"")</f>
        <v/>
      </c>
      <c r="C12221">
        <f>IF(B12221="","",INT(A12221))</f>
        <v/>
      </c>
      <c r="D12221">
        <f>IF(B12221="","",HOUR(A12221))</f>
        <v/>
      </c>
      <c r="E12221">
        <f>IF(B12221="","",IF(INPUT!$I$1="","",IF(C12221&lt;(INT(INPUT!$I$1)-INPUT!$I$2),"Off Meds",IF(C12221&lt;=(INT(INPUT!$I$1)+INPUT!$I$2),"Washout","On Meds"))))</f>
        <v/>
      </c>
      <c r="F12221">
        <f>IF(B12221="","",1.509*(LN(B12221)^1.084-5.381))</f>
        <v/>
      </c>
      <c r="G12221">
        <f>IF(F12221="","",IF(F12221&lt;0,10*F12221^2,0))</f>
        <v/>
      </c>
      <c r="H12221">
        <f>IF(F12221="","",IF(F12221&gt;0,10*F12221^2,0))</f>
        <v/>
      </c>
    </row>
    <row r="12222">
      <c r="A12222">
        <f>Input!A12222</f>
        <v/>
      </c>
      <c r="B12222">
        <f>IF(ISNUMBER(Input!B12222),IF(AND(Input!B12222&gt;=20,Input!B12222&lt;=700),Input!B12222,""),"")</f>
        <v/>
      </c>
      <c r="C12222">
        <f>IF(B12222="","",INT(A12222))</f>
        <v/>
      </c>
      <c r="D12222">
        <f>IF(B12222="","",HOUR(A12222))</f>
        <v/>
      </c>
      <c r="E12222">
        <f>IF(B12222="","",IF(INPUT!$I$1="","",IF(C12222&lt;(INT(INPUT!$I$1)-INPUT!$I$2),"Off Meds",IF(C12222&lt;=(INT(INPUT!$I$1)+INPUT!$I$2),"Washout","On Meds"))))</f>
        <v/>
      </c>
      <c r="F12222">
        <f>IF(B12222="","",1.509*(LN(B12222)^1.084-5.381))</f>
        <v/>
      </c>
      <c r="G12222">
        <f>IF(F12222="","",IF(F12222&lt;0,10*F12222^2,0))</f>
        <v/>
      </c>
      <c r="H12222">
        <f>IF(F12222="","",IF(F12222&gt;0,10*F12222^2,0))</f>
        <v/>
      </c>
    </row>
    <row r="12223">
      <c r="A12223">
        <f>Input!A12223</f>
        <v/>
      </c>
      <c r="B12223">
        <f>IF(ISNUMBER(Input!B12223),IF(AND(Input!B12223&gt;=20,Input!B12223&lt;=700),Input!B12223,""),"")</f>
        <v/>
      </c>
      <c r="C12223">
        <f>IF(B12223="","",INT(A12223))</f>
        <v/>
      </c>
      <c r="D12223">
        <f>IF(B12223="","",HOUR(A12223))</f>
        <v/>
      </c>
      <c r="E12223">
        <f>IF(B12223="","",IF(INPUT!$I$1="","",IF(C12223&lt;(INT(INPUT!$I$1)-INPUT!$I$2),"Off Meds",IF(C12223&lt;=(INT(INPUT!$I$1)+INPUT!$I$2),"Washout","On Meds"))))</f>
        <v/>
      </c>
      <c r="F12223">
        <f>IF(B12223="","",1.509*(LN(B12223)^1.084-5.381))</f>
        <v/>
      </c>
      <c r="G12223">
        <f>IF(F12223="","",IF(F12223&lt;0,10*F12223^2,0))</f>
        <v/>
      </c>
      <c r="H12223">
        <f>IF(F12223="","",IF(F12223&gt;0,10*F12223^2,0))</f>
        <v/>
      </c>
    </row>
    <row r="12224">
      <c r="A12224">
        <f>Input!A12224</f>
        <v/>
      </c>
      <c r="B12224">
        <f>IF(ISNUMBER(Input!B12224),IF(AND(Input!B12224&gt;=20,Input!B12224&lt;=700),Input!B12224,""),"")</f>
        <v/>
      </c>
      <c r="C12224">
        <f>IF(B12224="","",INT(A12224))</f>
        <v/>
      </c>
      <c r="D12224">
        <f>IF(B12224="","",HOUR(A12224))</f>
        <v/>
      </c>
      <c r="E12224">
        <f>IF(B12224="","",IF(INPUT!$I$1="","",IF(C12224&lt;(INT(INPUT!$I$1)-INPUT!$I$2),"Off Meds",IF(C12224&lt;=(INT(INPUT!$I$1)+INPUT!$I$2),"Washout","On Meds"))))</f>
        <v/>
      </c>
      <c r="F12224">
        <f>IF(B12224="","",1.509*(LN(B12224)^1.084-5.381))</f>
        <v/>
      </c>
      <c r="G12224">
        <f>IF(F12224="","",IF(F12224&lt;0,10*F12224^2,0))</f>
        <v/>
      </c>
      <c r="H12224">
        <f>IF(F12224="","",IF(F12224&gt;0,10*F12224^2,0))</f>
        <v/>
      </c>
    </row>
    <row r="12225">
      <c r="A12225">
        <f>Input!A12225</f>
        <v/>
      </c>
      <c r="B12225">
        <f>IF(ISNUMBER(Input!B12225),IF(AND(Input!B12225&gt;=20,Input!B12225&lt;=700),Input!B12225,""),"")</f>
        <v/>
      </c>
      <c r="C12225">
        <f>IF(B12225="","",INT(A12225))</f>
        <v/>
      </c>
      <c r="D12225">
        <f>IF(B12225="","",HOUR(A12225))</f>
        <v/>
      </c>
      <c r="E12225">
        <f>IF(B12225="","",IF(INPUT!$I$1="","",IF(C12225&lt;(INT(INPUT!$I$1)-INPUT!$I$2),"Off Meds",IF(C12225&lt;=(INT(INPUT!$I$1)+INPUT!$I$2),"Washout","On Meds"))))</f>
        <v/>
      </c>
      <c r="F12225">
        <f>IF(B12225="","",1.509*(LN(B12225)^1.084-5.381))</f>
        <v/>
      </c>
      <c r="G12225">
        <f>IF(F12225="","",IF(F12225&lt;0,10*F12225^2,0))</f>
        <v/>
      </c>
      <c r="H12225">
        <f>IF(F12225="","",IF(F12225&gt;0,10*F12225^2,0))</f>
        <v/>
      </c>
    </row>
    <row r="12226">
      <c r="A12226">
        <f>Input!A12226</f>
        <v/>
      </c>
      <c r="B12226">
        <f>IF(ISNUMBER(Input!B12226),IF(AND(Input!B12226&gt;=20,Input!B12226&lt;=700),Input!B12226,""),"")</f>
        <v/>
      </c>
      <c r="C12226">
        <f>IF(B12226="","",INT(A12226))</f>
        <v/>
      </c>
      <c r="D12226">
        <f>IF(B12226="","",HOUR(A12226))</f>
        <v/>
      </c>
      <c r="E12226">
        <f>IF(B12226="","",IF(INPUT!$I$1="","",IF(C12226&lt;(INT(INPUT!$I$1)-INPUT!$I$2),"Off Meds",IF(C12226&lt;=(INT(INPUT!$I$1)+INPUT!$I$2),"Washout","On Meds"))))</f>
        <v/>
      </c>
      <c r="F12226">
        <f>IF(B12226="","",1.509*(LN(B12226)^1.084-5.381))</f>
        <v/>
      </c>
      <c r="G12226">
        <f>IF(F12226="","",IF(F12226&lt;0,10*F12226^2,0))</f>
        <v/>
      </c>
      <c r="H12226">
        <f>IF(F12226="","",IF(F12226&gt;0,10*F12226^2,0))</f>
        <v/>
      </c>
    </row>
    <row r="12227">
      <c r="A12227">
        <f>Input!A12227</f>
        <v/>
      </c>
      <c r="B12227">
        <f>IF(ISNUMBER(Input!B12227),IF(AND(Input!B12227&gt;=20,Input!B12227&lt;=700),Input!B12227,""),"")</f>
        <v/>
      </c>
      <c r="C12227">
        <f>IF(B12227="","",INT(A12227))</f>
        <v/>
      </c>
      <c r="D12227">
        <f>IF(B12227="","",HOUR(A12227))</f>
        <v/>
      </c>
      <c r="E12227">
        <f>IF(B12227="","",IF(INPUT!$I$1="","",IF(C12227&lt;(INT(INPUT!$I$1)-INPUT!$I$2),"Off Meds",IF(C12227&lt;=(INT(INPUT!$I$1)+INPUT!$I$2),"Washout","On Meds"))))</f>
        <v/>
      </c>
      <c r="F12227">
        <f>IF(B12227="","",1.509*(LN(B12227)^1.084-5.381))</f>
        <v/>
      </c>
      <c r="G12227">
        <f>IF(F12227="","",IF(F12227&lt;0,10*F12227^2,0))</f>
        <v/>
      </c>
      <c r="H12227">
        <f>IF(F12227="","",IF(F12227&gt;0,10*F12227^2,0))</f>
        <v/>
      </c>
    </row>
    <row r="12228">
      <c r="A12228">
        <f>Input!A12228</f>
        <v/>
      </c>
      <c r="B12228">
        <f>IF(ISNUMBER(Input!B12228),IF(AND(Input!B12228&gt;=20,Input!B12228&lt;=700),Input!B12228,""),"")</f>
        <v/>
      </c>
      <c r="C12228">
        <f>IF(B12228="","",INT(A12228))</f>
        <v/>
      </c>
      <c r="D12228">
        <f>IF(B12228="","",HOUR(A12228))</f>
        <v/>
      </c>
      <c r="E12228">
        <f>IF(B12228="","",IF(INPUT!$I$1="","",IF(C12228&lt;(INT(INPUT!$I$1)-INPUT!$I$2),"Off Meds",IF(C12228&lt;=(INT(INPUT!$I$1)+INPUT!$I$2),"Washout","On Meds"))))</f>
        <v/>
      </c>
      <c r="F12228">
        <f>IF(B12228="","",1.509*(LN(B12228)^1.084-5.381))</f>
        <v/>
      </c>
      <c r="G12228">
        <f>IF(F12228="","",IF(F12228&lt;0,10*F12228^2,0))</f>
        <v/>
      </c>
      <c r="H12228">
        <f>IF(F12228="","",IF(F12228&gt;0,10*F12228^2,0))</f>
        <v/>
      </c>
    </row>
    <row r="12229">
      <c r="A12229">
        <f>Input!A12229</f>
        <v/>
      </c>
      <c r="B12229">
        <f>IF(ISNUMBER(Input!B12229),IF(AND(Input!B12229&gt;=20,Input!B12229&lt;=700),Input!B12229,""),"")</f>
        <v/>
      </c>
      <c r="C12229">
        <f>IF(B12229="","",INT(A12229))</f>
        <v/>
      </c>
      <c r="D12229">
        <f>IF(B12229="","",HOUR(A12229))</f>
        <v/>
      </c>
      <c r="E12229">
        <f>IF(B12229="","",IF(INPUT!$I$1="","",IF(C12229&lt;(INT(INPUT!$I$1)-INPUT!$I$2),"Off Meds",IF(C12229&lt;=(INT(INPUT!$I$1)+INPUT!$I$2),"Washout","On Meds"))))</f>
        <v/>
      </c>
      <c r="F12229">
        <f>IF(B12229="","",1.509*(LN(B12229)^1.084-5.381))</f>
        <v/>
      </c>
      <c r="G12229">
        <f>IF(F12229="","",IF(F12229&lt;0,10*F12229^2,0))</f>
        <v/>
      </c>
      <c r="H12229">
        <f>IF(F12229="","",IF(F12229&gt;0,10*F12229^2,0))</f>
        <v/>
      </c>
    </row>
    <row r="12230">
      <c r="A12230">
        <f>Input!A12230</f>
        <v/>
      </c>
      <c r="B12230">
        <f>IF(ISNUMBER(Input!B12230),IF(AND(Input!B12230&gt;=20,Input!B12230&lt;=700),Input!B12230,""),"")</f>
        <v/>
      </c>
      <c r="C12230">
        <f>IF(B12230="","",INT(A12230))</f>
        <v/>
      </c>
      <c r="D12230">
        <f>IF(B12230="","",HOUR(A12230))</f>
        <v/>
      </c>
      <c r="E12230">
        <f>IF(B12230="","",IF(INPUT!$I$1="","",IF(C12230&lt;(INT(INPUT!$I$1)-INPUT!$I$2),"Off Meds",IF(C12230&lt;=(INT(INPUT!$I$1)+INPUT!$I$2),"Washout","On Meds"))))</f>
        <v/>
      </c>
      <c r="F12230">
        <f>IF(B12230="","",1.509*(LN(B12230)^1.084-5.381))</f>
        <v/>
      </c>
      <c r="G12230">
        <f>IF(F12230="","",IF(F12230&lt;0,10*F12230^2,0))</f>
        <v/>
      </c>
      <c r="H12230">
        <f>IF(F12230="","",IF(F12230&gt;0,10*F12230^2,0))</f>
        <v/>
      </c>
    </row>
    <row r="12231">
      <c r="A12231">
        <f>Input!A12231</f>
        <v/>
      </c>
      <c r="B12231">
        <f>IF(ISNUMBER(Input!B12231),IF(AND(Input!B12231&gt;=20,Input!B12231&lt;=700),Input!B12231,""),"")</f>
        <v/>
      </c>
      <c r="C12231">
        <f>IF(B12231="","",INT(A12231))</f>
        <v/>
      </c>
      <c r="D12231">
        <f>IF(B12231="","",HOUR(A12231))</f>
        <v/>
      </c>
      <c r="E12231">
        <f>IF(B12231="","",IF(INPUT!$I$1="","",IF(C12231&lt;(INT(INPUT!$I$1)-INPUT!$I$2),"Off Meds",IF(C12231&lt;=(INT(INPUT!$I$1)+INPUT!$I$2),"Washout","On Meds"))))</f>
        <v/>
      </c>
      <c r="F12231">
        <f>IF(B12231="","",1.509*(LN(B12231)^1.084-5.381))</f>
        <v/>
      </c>
      <c r="G12231">
        <f>IF(F12231="","",IF(F12231&lt;0,10*F12231^2,0))</f>
        <v/>
      </c>
      <c r="H12231">
        <f>IF(F12231="","",IF(F12231&gt;0,10*F12231^2,0))</f>
        <v/>
      </c>
    </row>
    <row r="12232">
      <c r="A12232">
        <f>Input!A12232</f>
        <v/>
      </c>
      <c r="B12232">
        <f>IF(ISNUMBER(Input!B12232),IF(AND(Input!B12232&gt;=20,Input!B12232&lt;=700),Input!B12232,""),"")</f>
        <v/>
      </c>
      <c r="C12232">
        <f>IF(B12232="","",INT(A12232))</f>
        <v/>
      </c>
      <c r="D12232">
        <f>IF(B12232="","",HOUR(A12232))</f>
        <v/>
      </c>
      <c r="E12232">
        <f>IF(B12232="","",IF(INPUT!$I$1="","",IF(C12232&lt;(INT(INPUT!$I$1)-INPUT!$I$2),"Off Meds",IF(C12232&lt;=(INT(INPUT!$I$1)+INPUT!$I$2),"Washout","On Meds"))))</f>
        <v/>
      </c>
      <c r="F12232">
        <f>IF(B12232="","",1.509*(LN(B12232)^1.084-5.381))</f>
        <v/>
      </c>
      <c r="G12232">
        <f>IF(F12232="","",IF(F12232&lt;0,10*F12232^2,0))</f>
        <v/>
      </c>
      <c r="H12232">
        <f>IF(F12232="","",IF(F12232&gt;0,10*F12232^2,0))</f>
        <v/>
      </c>
    </row>
    <row r="12233">
      <c r="A12233">
        <f>Input!A12233</f>
        <v/>
      </c>
      <c r="B12233">
        <f>IF(ISNUMBER(Input!B12233),IF(AND(Input!B12233&gt;=20,Input!B12233&lt;=700),Input!B12233,""),"")</f>
        <v/>
      </c>
      <c r="C12233">
        <f>IF(B12233="","",INT(A12233))</f>
        <v/>
      </c>
      <c r="D12233">
        <f>IF(B12233="","",HOUR(A12233))</f>
        <v/>
      </c>
      <c r="E12233">
        <f>IF(B12233="","",IF(INPUT!$I$1="","",IF(C12233&lt;(INT(INPUT!$I$1)-INPUT!$I$2),"Off Meds",IF(C12233&lt;=(INT(INPUT!$I$1)+INPUT!$I$2),"Washout","On Meds"))))</f>
        <v/>
      </c>
      <c r="F12233">
        <f>IF(B12233="","",1.509*(LN(B12233)^1.084-5.381))</f>
        <v/>
      </c>
      <c r="G12233">
        <f>IF(F12233="","",IF(F12233&lt;0,10*F12233^2,0))</f>
        <v/>
      </c>
      <c r="H12233">
        <f>IF(F12233="","",IF(F12233&gt;0,10*F12233^2,0))</f>
        <v/>
      </c>
    </row>
    <row r="12234">
      <c r="A12234">
        <f>Input!A12234</f>
        <v/>
      </c>
      <c r="B12234">
        <f>IF(ISNUMBER(Input!B12234),IF(AND(Input!B12234&gt;=20,Input!B12234&lt;=700),Input!B12234,""),"")</f>
        <v/>
      </c>
      <c r="C12234">
        <f>IF(B12234="","",INT(A12234))</f>
        <v/>
      </c>
      <c r="D12234">
        <f>IF(B12234="","",HOUR(A12234))</f>
        <v/>
      </c>
      <c r="E12234">
        <f>IF(B12234="","",IF(INPUT!$I$1="","",IF(C12234&lt;(INT(INPUT!$I$1)-INPUT!$I$2),"Off Meds",IF(C12234&lt;=(INT(INPUT!$I$1)+INPUT!$I$2),"Washout","On Meds"))))</f>
        <v/>
      </c>
      <c r="F12234">
        <f>IF(B12234="","",1.509*(LN(B12234)^1.084-5.381))</f>
        <v/>
      </c>
      <c r="G12234">
        <f>IF(F12234="","",IF(F12234&lt;0,10*F12234^2,0))</f>
        <v/>
      </c>
      <c r="H12234">
        <f>IF(F12234="","",IF(F12234&gt;0,10*F12234^2,0))</f>
        <v/>
      </c>
    </row>
    <row r="12235">
      <c r="A12235">
        <f>Input!A12235</f>
        <v/>
      </c>
      <c r="B12235">
        <f>IF(ISNUMBER(Input!B12235),IF(AND(Input!B12235&gt;=20,Input!B12235&lt;=700),Input!B12235,""),"")</f>
        <v/>
      </c>
      <c r="C12235">
        <f>IF(B12235="","",INT(A12235))</f>
        <v/>
      </c>
      <c r="D12235">
        <f>IF(B12235="","",HOUR(A12235))</f>
        <v/>
      </c>
      <c r="E12235">
        <f>IF(B12235="","",IF(INPUT!$I$1="","",IF(C12235&lt;(INT(INPUT!$I$1)-INPUT!$I$2),"Off Meds",IF(C12235&lt;=(INT(INPUT!$I$1)+INPUT!$I$2),"Washout","On Meds"))))</f>
        <v/>
      </c>
      <c r="F12235">
        <f>IF(B12235="","",1.509*(LN(B12235)^1.084-5.381))</f>
        <v/>
      </c>
      <c r="G12235">
        <f>IF(F12235="","",IF(F12235&lt;0,10*F12235^2,0))</f>
        <v/>
      </c>
      <c r="H12235">
        <f>IF(F12235="","",IF(F12235&gt;0,10*F12235^2,0))</f>
        <v/>
      </c>
    </row>
    <row r="12236">
      <c r="A12236">
        <f>Input!A12236</f>
        <v/>
      </c>
      <c r="B12236">
        <f>IF(ISNUMBER(Input!B12236),IF(AND(Input!B12236&gt;=20,Input!B12236&lt;=700),Input!B12236,""),"")</f>
        <v/>
      </c>
      <c r="C12236">
        <f>IF(B12236="","",INT(A12236))</f>
        <v/>
      </c>
      <c r="D12236">
        <f>IF(B12236="","",HOUR(A12236))</f>
        <v/>
      </c>
      <c r="E12236">
        <f>IF(B12236="","",IF(INPUT!$I$1="","",IF(C12236&lt;(INT(INPUT!$I$1)-INPUT!$I$2),"Off Meds",IF(C12236&lt;=(INT(INPUT!$I$1)+INPUT!$I$2),"Washout","On Meds"))))</f>
        <v/>
      </c>
      <c r="F12236">
        <f>IF(B12236="","",1.509*(LN(B12236)^1.084-5.381))</f>
        <v/>
      </c>
      <c r="G12236">
        <f>IF(F12236="","",IF(F12236&lt;0,10*F12236^2,0))</f>
        <v/>
      </c>
      <c r="H12236">
        <f>IF(F12236="","",IF(F12236&gt;0,10*F12236^2,0))</f>
        <v/>
      </c>
    </row>
    <row r="12237">
      <c r="A12237">
        <f>Input!A12237</f>
        <v/>
      </c>
      <c r="B12237">
        <f>IF(ISNUMBER(Input!B12237),IF(AND(Input!B12237&gt;=20,Input!B12237&lt;=700),Input!B12237,""),"")</f>
        <v/>
      </c>
      <c r="C12237">
        <f>IF(B12237="","",INT(A12237))</f>
        <v/>
      </c>
      <c r="D12237">
        <f>IF(B12237="","",HOUR(A12237))</f>
        <v/>
      </c>
      <c r="E12237">
        <f>IF(B12237="","",IF(INPUT!$I$1="","",IF(C12237&lt;(INT(INPUT!$I$1)-INPUT!$I$2),"Off Meds",IF(C12237&lt;=(INT(INPUT!$I$1)+INPUT!$I$2),"Washout","On Meds"))))</f>
        <v/>
      </c>
      <c r="F12237">
        <f>IF(B12237="","",1.509*(LN(B12237)^1.084-5.381))</f>
        <v/>
      </c>
      <c r="G12237">
        <f>IF(F12237="","",IF(F12237&lt;0,10*F12237^2,0))</f>
        <v/>
      </c>
      <c r="H12237">
        <f>IF(F12237="","",IF(F12237&gt;0,10*F12237^2,0))</f>
        <v/>
      </c>
    </row>
    <row r="12238">
      <c r="A12238">
        <f>Input!A12238</f>
        <v/>
      </c>
      <c r="B12238">
        <f>IF(ISNUMBER(Input!B12238),IF(AND(Input!B12238&gt;=20,Input!B12238&lt;=700),Input!B12238,""),"")</f>
        <v/>
      </c>
      <c r="C12238">
        <f>IF(B12238="","",INT(A12238))</f>
        <v/>
      </c>
      <c r="D12238">
        <f>IF(B12238="","",HOUR(A12238))</f>
        <v/>
      </c>
      <c r="E12238">
        <f>IF(B12238="","",IF(INPUT!$I$1="","",IF(C12238&lt;(INT(INPUT!$I$1)-INPUT!$I$2),"Off Meds",IF(C12238&lt;=(INT(INPUT!$I$1)+INPUT!$I$2),"Washout","On Meds"))))</f>
        <v/>
      </c>
      <c r="F12238">
        <f>IF(B12238="","",1.509*(LN(B12238)^1.084-5.381))</f>
        <v/>
      </c>
      <c r="G12238">
        <f>IF(F12238="","",IF(F12238&lt;0,10*F12238^2,0))</f>
        <v/>
      </c>
      <c r="H12238">
        <f>IF(F12238="","",IF(F12238&gt;0,10*F12238^2,0))</f>
        <v/>
      </c>
    </row>
    <row r="12239">
      <c r="A12239">
        <f>Input!A12239</f>
        <v/>
      </c>
      <c r="B12239">
        <f>IF(ISNUMBER(Input!B12239),IF(AND(Input!B12239&gt;=20,Input!B12239&lt;=700),Input!B12239,""),"")</f>
        <v/>
      </c>
      <c r="C12239">
        <f>IF(B12239="","",INT(A12239))</f>
        <v/>
      </c>
      <c r="D12239">
        <f>IF(B12239="","",HOUR(A12239))</f>
        <v/>
      </c>
      <c r="E12239">
        <f>IF(B12239="","",IF(INPUT!$I$1="","",IF(C12239&lt;(INT(INPUT!$I$1)-INPUT!$I$2),"Off Meds",IF(C12239&lt;=(INT(INPUT!$I$1)+INPUT!$I$2),"Washout","On Meds"))))</f>
        <v/>
      </c>
      <c r="F12239">
        <f>IF(B12239="","",1.509*(LN(B12239)^1.084-5.381))</f>
        <v/>
      </c>
      <c r="G12239">
        <f>IF(F12239="","",IF(F12239&lt;0,10*F12239^2,0))</f>
        <v/>
      </c>
      <c r="H12239">
        <f>IF(F12239="","",IF(F12239&gt;0,10*F12239^2,0))</f>
        <v/>
      </c>
    </row>
    <row r="12240">
      <c r="A12240">
        <f>Input!A12240</f>
        <v/>
      </c>
      <c r="B12240">
        <f>IF(ISNUMBER(Input!B12240),IF(AND(Input!B12240&gt;=20,Input!B12240&lt;=700),Input!B12240,""),"")</f>
        <v/>
      </c>
      <c r="C12240">
        <f>IF(B12240="","",INT(A12240))</f>
        <v/>
      </c>
      <c r="D12240">
        <f>IF(B12240="","",HOUR(A12240))</f>
        <v/>
      </c>
      <c r="E12240">
        <f>IF(B12240="","",IF(INPUT!$I$1="","",IF(C12240&lt;(INT(INPUT!$I$1)-INPUT!$I$2),"Off Meds",IF(C12240&lt;=(INT(INPUT!$I$1)+INPUT!$I$2),"Washout","On Meds"))))</f>
        <v/>
      </c>
      <c r="F12240">
        <f>IF(B12240="","",1.509*(LN(B12240)^1.084-5.381))</f>
        <v/>
      </c>
      <c r="G12240">
        <f>IF(F12240="","",IF(F12240&lt;0,10*F12240^2,0))</f>
        <v/>
      </c>
      <c r="H12240">
        <f>IF(F12240="","",IF(F12240&gt;0,10*F12240^2,0))</f>
        <v/>
      </c>
    </row>
    <row r="12241">
      <c r="A12241">
        <f>Input!A12241</f>
        <v/>
      </c>
      <c r="B12241">
        <f>IF(ISNUMBER(Input!B12241),IF(AND(Input!B12241&gt;=20,Input!B12241&lt;=700),Input!B12241,""),"")</f>
        <v/>
      </c>
      <c r="C12241">
        <f>IF(B12241="","",INT(A12241))</f>
        <v/>
      </c>
      <c r="D12241">
        <f>IF(B12241="","",HOUR(A12241))</f>
        <v/>
      </c>
      <c r="E12241">
        <f>IF(B12241="","",IF(INPUT!$I$1="","",IF(C12241&lt;(INT(INPUT!$I$1)-INPUT!$I$2),"Off Meds",IF(C12241&lt;=(INT(INPUT!$I$1)+INPUT!$I$2),"Washout","On Meds"))))</f>
        <v/>
      </c>
      <c r="F12241">
        <f>IF(B12241="","",1.509*(LN(B12241)^1.084-5.381))</f>
        <v/>
      </c>
      <c r="G12241">
        <f>IF(F12241="","",IF(F12241&lt;0,10*F12241^2,0))</f>
        <v/>
      </c>
      <c r="H12241">
        <f>IF(F12241="","",IF(F12241&gt;0,10*F12241^2,0))</f>
        <v/>
      </c>
    </row>
    <row r="12242">
      <c r="A12242">
        <f>Input!A12242</f>
        <v/>
      </c>
      <c r="B12242">
        <f>IF(ISNUMBER(Input!B12242),IF(AND(Input!B12242&gt;=20,Input!B12242&lt;=700),Input!B12242,""),"")</f>
        <v/>
      </c>
      <c r="C12242">
        <f>IF(B12242="","",INT(A12242))</f>
        <v/>
      </c>
      <c r="D12242">
        <f>IF(B12242="","",HOUR(A12242))</f>
        <v/>
      </c>
      <c r="E12242">
        <f>IF(B12242="","",IF(INPUT!$I$1="","",IF(C12242&lt;(INT(INPUT!$I$1)-INPUT!$I$2),"Off Meds",IF(C12242&lt;=(INT(INPUT!$I$1)+INPUT!$I$2),"Washout","On Meds"))))</f>
        <v/>
      </c>
      <c r="F12242">
        <f>IF(B12242="","",1.509*(LN(B12242)^1.084-5.381))</f>
        <v/>
      </c>
      <c r="G12242">
        <f>IF(F12242="","",IF(F12242&lt;0,10*F12242^2,0))</f>
        <v/>
      </c>
      <c r="H12242">
        <f>IF(F12242="","",IF(F12242&gt;0,10*F12242^2,0))</f>
        <v/>
      </c>
    </row>
    <row r="12243">
      <c r="A12243">
        <f>Input!A12243</f>
        <v/>
      </c>
      <c r="B12243">
        <f>IF(ISNUMBER(Input!B12243),IF(AND(Input!B12243&gt;=20,Input!B12243&lt;=700),Input!B12243,""),"")</f>
        <v/>
      </c>
      <c r="C12243">
        <f>IF(B12243="","",INT(A12243))</f>
        <v/>
      </c>
      <c r="D12243">
        <f>IF(B12243="","",HOUR(A12243))</f>
        <v/>
      </c>
      <c r="E12243">
        <f>IF(B12243="","",IF(INPUT!$I$1="","",IF(C12243&lt;(INT(INPUT!$I$1)-INPUT!$I$2),"Off Meds",IF(C12243&lt;=(INT(INPUT!$I$1)+INPUT!$I$2),"Washout","On Meds"))))</f>
        <v/>
      </c>
      <c r="F12243">
        <f>IF(B12243="","",1.509*(LN(B12243)^1.084-5.381))</f>
        <v/>
      </c>
      <c r="G12243">
        <f>IF(F12243="","",IF(F12243&lt;0,10*F12243^2,0))</f>
        <v/>
      </c>
      <c r="H12243">
        <f>IF(F12243="","",IF(F12243&gt;0,10*F12243^2,0))</f>
        <v/>
      </c>
    </row>
    <row r="12244">
      <c r="A12244">
        <f>Input!A12244</f>
        <v/>
      </c>
      <c r="B12244">
        <f>IF(ISNUMBER(Input!B12244),IF(AND(Input!B12244&gt;=20,Input!B12244&lt;=700),Input!B12244,""),"")</f>
        <v/>
      </c>
      <c r="C12244">
        <f>IF(B12244="","",INT(A12244))</f>
        <v/>
      </c>
      <c r="D12244">
        <f>IF(B12244="","",HOUR(A12244))</f>
        <v/>
      </c>
      <c r="E12244">
        <f>IF(B12244="","",IF(INPUT!$I$1="","",IF(C12244&lt;(INT(INPUT!$I$1)-INPUT!$I$2),"Off Meds",IF(C12244&lt;=(INT(INPUT!$I$1)+INPUT!$I$2),"Washout","On Meds"))))</f>
        <v/>
      </c>
      <c r="F12244">
        <f>IF(B12244="","",1.509*(LN(B12244)^1.084-5.381))</f>
        <v/>
      </c>
      <c r="G12244">
        <f>IF(F12244="","",IF(F12244&lt;0,10*F12244^2,0))</f>
        <v/>
      </c>
      <c r="H12244">
        <f>IF(F12244="","",IF(F12244&gt;0,10*F12244^2,0))</f>
        <v/>
      </c>
    </row>
    <row r="12245">
      <c r="A12245">
        <f>Input!A12245</f>
        <v/>
      </c>
      <c r="B12245">
        <f>IF(ISNUMBER(Input!B12245),IF(AND(Input!B12245&gt;=20,Input!B12245&lt;=700),Input!B12245,""),"")</f>
        <v/>
      </c>
      <c r="C12245">
        <f>IF(B12245="","",INT(A12245))</f>
        <v/>
      </c>
      <c r="D12245">
        <f>IF(B12245="","",HOUR(A12245))</f>
        <v/>
      </c>
      <c r="E12245">
        <f>IF(B12245="","",IF(INPUT!$I$1="","",IF(C12245&lt;(INT(INPUT!$I$1)-INPUT!$I$2),"Off Meds",IF(C12245&lt;=(INT(INPUT!$I$1)+INPUT!$I$2),"Washout","On Meds"))))</f>
        <v/>
      </c>
      <c r="F12245">
        <f>IF(B12245="","",1.509*(LN(B12245)^1.084-5.381))</f>
        <v/>
      </c>
      <c r="G12245">
        <f>IF(F12245="","",IF(F12245&lt;0,10*F12245^2,0))</f>
        <v/>
      </c>
      <c r="H12245">
        <f>IF(F12245="","",IF(F12245&gt;0,10*F12245^2,0))</f>
        <v/>
      </c>
    </row>
    <row r="12246">
      <c r="A12246">
        <f>Input!A12246</f>
        <v/>
      </c>
      <c r="B12246">
        <f>IF(ISNUMBER(Input!B12246),IF(AND(Input!B12246&gt;=20,Input!B12246&lt;=700),Input!B12246,""),"")</f>
        <v/>
      </c>
      <c r="C12246">
        <f>IF(B12246="","",INT(A12246))</f>
        <v/>
      </c>
      <c r="D12246">
        <f>IF(B12246="","",HOUR(A12246))</f>
        <v/>
      </c>
      <c r="E12246">
        <f>IF(B12246="","",IF(INPUT!$I$1="","",IF(C12246&lt;(INT(INPUT!$I$1)-INPUT!$I$2),"Off Meds",IF(C12246&lt;=(INT(INPUT!$I$1)+INPUT!$I$2),"Washout","On Meds"))))</f>
        <v/>
      </c>
      <c r="F12246">
        <f>IF(B12246="","",1.509*(LN(B12246)^1.084-5.381))</f>
        <v/>
      </c>
      <c r="G12246">
        <f>IF(F12246="","",IF(F12246&lt;0,10*F12246^2,0))</f>
        <v/>
      </c>
      <c r="H12246">
        <f>IF(F12246="","",IF(F12246&gt;0,10*F12246^2,0))</f>
        <v/>
      </c>
    </row>
    <row r="12247">
      <c r="A12247">
        <f>Input!A12247</f>
        <v/>
      </c>
      <c r="B12247">
        <f>IF(ISNUMBER(Input!B12247),IF(AND(Input!B12247&gt;=20,Input!B12247&lt;=700),Input!B12247,""),"")</f>
        <v/>
      </c>
      <c r="C12247">
        <f>IF(B12247="","",INT(A12247))</f>
        <v/>
      </c>
      <c r="D12247">
        <f>IF(B12247="","",HOUR(A12247))</f>
        <v/>
      </c>
      <c r="E12247">
        <f>IF(B12247="","",IF(INPUT!$I$1="","",IF(C12247&lt;(INT(INPUT!$I$1)-INPUT!$I$2),"Off Meds",IF(C12247&lt;=(INT(INPUT!$I$1)+INPUT!$I$2),"Washout","On Meds"))))</f>
        <v/>
      </c>
      <c r="F12247">
        <f>IF(B12247="","",1.509*(LN(B12247)^1.084-5.381))</f>
        <v/>
      </c>
      <c r="G12247">
        <f>IF(F12247="","",IF(F12247&lt;0,10*F12247^2,0))</f>
        <v/>
      </c>
      <c r="H12247">
        <f>IF(F12247="","",IF(F12247&gt;0,10*F12247^2,0))</f>
        <v/>
      </c>
    </row>
    <row r="12248">
      <c r="A12248">
        <f>Input!A12248</f>
        <v/>
      </c>
      <c r="B12248">
        <f>IF(ISNUMBER(Input!B12248),IF(AND(Input!B12248&gt;=20,Input!B12248&lt;=700),Input!B12248,""),"")</f>
        <v/>
      </c>
      <c r="C12248">
        <f>IF(B12248="","",INT(A12248))</f>
        <v/>
      </c>
      <c r="D12248">
        <f>IF(B12248="","",HOUR(A12248))</f>
        <v/>
      </c>
      <c r="E12248">
        <f>IF(B12248="","",IF(INPUT!$I$1="","",IF(C12248&lt;(INT(INPUT!$I$1)-INPUT!$I$2),"Off Meds",IF(C12248&lt;=(INT(INPUT!$I$1)+INPUT!$I$2),"Washout","On Meds"))))</f>
        <v/>
      </c>
      <c r="F12248">
        <f>IF(B12248="","",1.509*(LN(B12248)^1.084-5.381))</f>
        <v/>
      </c>
      <c r="G12248">
        <f>IF(F12248="","",IF(F12248&lt;0,10*F12248^2,0))</f>
        <v/>
      </c>
      <c r="H12248">
        <f>IF(F12248="","",IF(F12248&gt;0,10*F12248^2,0))</f>
        <v/>
      </c>
    </row>
    <row r="12249">
      <c r="A12249">
        <f>Input!A12249</f>
        <v/>
      </c>
      <c r="B12249">
        <f>IF(ISNUMBER(Input!B12249),IF(AND(Input!B12249&gt;=20,Input!B12249&lt;=700),Input!B12249,""),"")</f>
        <v/>
      </c>
      <c r="C12249">
        <f>IF(B12249="","",INT(A12249))</f>
        <v/>
      </c>
      <c r="D12249">
        <f>IF(B12249="","",HOUR(A12249))</f>
        <v/>
      </c>
      <c r="E12249">
        <f>IF(B12249="","",IF(INPUT!$I$1="","",IF(C12249&lt;(INT(INPUT!$I$1)-INPUT!$I$2),"Off Meds",IF(C12249&lt;=(INT(INPUT!$I$1)+INPUT!$I$2),"Washout","On Meds"))))</f>
        <v/>
      </c>
      <c r="F12249">
        <f>IF(B12249="","",1.509*(LN(B12249)^1.084-5.381))</f>
        <v/>
      </c>
      <c r="G12249">
        <f>IF(F12249="","",IF(F12249&lt;0,10*F12249^2,0))</f>
        <v/>
      </c>
      <c r="H12249">
        <f>IF(F12249="","",IF(F12249&gt;0,10*F12249^2,0))</f>
        <v/>
      </c>
    </row>
    <row r="12250">
      <c r="A12250">
        <f>Input!A12250</f>
        <v/>
      </c>
      <c r="B12250">
        <f>IF(ISNUMBER(Input!B12250),IF(AND(Input!B12250&gt;=20,Input!B12250&lt;=700),Input!B12250,""),"")</f>
        <v/>
      </c>
      <c r="C12250">
        <f>IF(B12250="","",INT(A12250))</f>
        <v/>
      </c>
      <c r="D12250">
        <f>IF(B12250="","",HOUR(A12250))</f>
        <v/>
      </c>
      <c r="E12250">
        <f>IF(B12250="","",IF(INPUT!$I$1="","",IF(C12250&lt;(INT(INPUT!$I$1)-INPUT!$I$2),"Off Meds",IF(C12250&lt;=(INT(INPUT!$I$1)+INPUT!$I$2),"Washout","On Meds"))))</f>
        <v/>
      </c>
      <c r="F12250">
        <f>IF(B12250="","",1.509*(LN(B12250)^1.084-5.381))</f>
        <v/>
      </c>
      <c r="G12250">
        <f>IF(F12250="","",IF(F12250&lt;0,10*F12250^2,0))</f>
        <v/>
      </c>
      <c r="H12250">
        <f>IF(F12250="","",IF(F12250&gt;0,10*F12250^2,0))</f>
        <v/>
      </c>
    </row>
    <row r="12251">
      <c r="A12251">
        <f>Input!A12251</f>
        <v/>
      </c>
      <c r="B12251">
        <f>IF(ISNUMBER(Input!B12251),IF(AND(Input!B12251&gt;=20,Input!B12251&lt;=700),Input!B12251,""),"")</f>
        <v/>
      </c>
      <c r="C12251">
        <f>IF(B12251="","",INT(A12251))</f>
        <v/>
      </c>
      <c r="D12251">
        <f>IF(B12251="","",HOUR(A12251))</f>
        <v/>
      </c>
      <c r="E12251">
        <f>IF(B12251="","",IF(INPUT!$I$1="","",IF(C12251&lt;(INT(INPUT!$I$1)-INPUT!$I$2),"Off Meds",IF(C12251&lt;=(INT(INPUT!$I$1)+INPUT!$I$2),"Washout","On Meds"))))</f>
        <v/>
      </c>
      <c r="F12251">
        <f>IF(B12251="","",1.509*(LN(B12251)^1.084-5.381))</f>
        <v/>
      </c>
      <c r="G12251">
        <f>IF(F12251="","",IF(F12251&lt;0,10*F12251^2,0))</f>
        <v/>
      </c>
      <c r="H12251">
        <f>IF(F12251="","",IF(F12251&gt;0,10*F12251^2,0))</f>
        <v/>
      </c>
    </row>
    <row r="12252">
      <c r="A12252">
        <f>Input!A12252</f>
        <v/>
      </c>
      <c r="B12252">
        <f>IF(ISNUMBER(Input!B12252),IF(AND(Input!B12252&gt;=20,Input!B12252&lt;=700),Input!B12252,""),"")</f>
        <v/>
      </c>
      <c r="C12252">
        <f>IF(B12252="","",INT(A12252))</f>
        <v/>
      </c>
      <c r="D12252">
        <f>IF(B12252="","",HOUR(A12252))</f>
        <v/>
      </c>
      <c r="E12252">
        <f>IF(B12252="","",IF(INPUT!$I$1="","",IF(C12252&lt;(INT(INPUT!$I$1)-INPUT!$I$2),"Off Meds",IF(C12252&lt;=(INT(INPUT!$I$1)+INPUT!$I$2),"Washout","On Meds"))))</f>
        <v/>
      </c>
      <c r="F12252">
        <f>IF(B12252="","",1.509*(LN(B12252)^1.084-5.381))</f>
        <v/>
      </c>
      <c r="G12252">
        <f>IF(F12252="","",IF(F12252&lt;0,10*F12252^2,0))</f>
        <v/>
      </c>
      <c r="H12252">
        <f>IF(F12252="","",IF(F12252&gt;0,10*F12252^2,0))</f>
        <v/>
      </c>
    </row>
    <row r="12253">
      <c r="A12253">
        <f>Input!A12253</f>
        <v/>
      </c>
      <c r="B12253">
        <f>IF(ISNUMBER(Input!B12253),IF(AND(Input!B12253&gt;=20,Input!B12253&lt;=700),Input!B12253,""),"")</f>
        <v/>
      </c>
      <c r="C12253">
        <f>IF(B12253="","",INT(A12253))</f>
        <v/>
      </c>
      <c r="D12253">
        <f>IF(B12253="","",HOUR(A12253))</f>
        <v/>
      </c>
      <c r="E12253">
        <f>IF(B12253="","",IF(INPUT!$I$1="","",IF(C12253&lt;(INT(INPUT!$I$1)-INPUT!$I$2),"Off Meds",IF(C12253&lt;=(INT(INPUT!$I$1)+INPUT!$I$2),"Washout","On Meds"))))</f>
        <v/>
      </c>
      <c r="F12253">
        <f>IF(B12253="","",1.509*(LN(B12253)^1.084-5.381))</f>
        <v/>
      </c>
      <c r="G12253">
        <f>IF(F12253="","",IF(F12253&lt;0,10*F12253^2,0))</f>
        <v/>
      </c>
      <c r="H12253">
        <f>IF(F12253="","",IF(F12253&gt;0,10*F12253^2,0))</f>
        <v/>
      </c>
    </row>
    <row r="12254">
      <c r="A12254">
        <f>Input!A12254</f>
        <v/>
      </c>
      <c r="B12254">
        <f>IF(ISNUMBER(Input!B12254),IF(AND(Input!B12254&gt;=20,Input!B12254&lt;=700),Input!B12254,""),"")</f>
        <v/>
      </c>
      <c r="C12254">
        <f>IF(B12254="","",INT(A12254))</f>
        <v/>
      </c>
      <c r="D12254">
        <f>IF(B12254="","",HOUR(A12254))</f>
        <v/>
      </c>
      <c r="E12254">
        <f>IF(B12254="","",IF(INPUT!$I$1="","",IF(C12254&lt;(INT(INPUT!$I$1)-INPUT!$I$2),"Off Meds",IF(C12254&lt;=(INT(INPUT!$I$1)+INPUT!$I$2),"Washout","On Meds"))))</f>
        <v/>
      </c>
      <c r="F12254">
        <f>IF(B12254="","",1.509*(LN(B12254)^1.084-5.381))</f>
        <v/>
      </c>
      <c r="G12254">
        <f>IF(F12254="","",IF(F12254&lt;0,10*F12254^2,0))</f>
        <v/>
      </c>
      <c r="H12254">
        <f>IF(F12254="","",IF(F12254&gt;0,10*F12254^2,0))</f>
        <v/>
      </c>
    </row>
    <row r="12255">
      <c r="A12255">
        <f>Input!A12255</f>
        <v/>
      </c>
      <c r="B12255">
        <f>IF(ISNUMBER(Input!B12255),IF(AND(Input!B12255&gt;=20,Input!B12255&lt;=700),Input!B12255,""),"")</f>
        <v/>
      </c>
      <c r="C12255">
        <f>IF(B12255="","",INT(A12255))</f>
        <v/>
      </c>
      <c r="D12255">
        <f>IF(B12255="","",HOUR(A12255))</f>
        <v/>
      </c>
      <c r="E12255">
        <f>IF(B12255="","",IF(INPUT!$I$1="","",IF(C12255&lt;(INT(INPUT!$I$1)-INPUT!$I$2),"Off Meds",IF(C12255&lt;=(INT(INPUT!$I$1)+INPUT!$I$2),"Washout","On Meds"))))</f>
        <v/>
      </c>
      <c r="F12255">
        <f>IF(B12255="","",1.509*(LN(B12255)^1.084-5.381))</f>
        <v/>
      </c>
      <c r="G12255">
        <f>IF(F12255="","",IF(F12255&lt;0,10*F12255^2,0))</f>
        <v/>
      </c>
      <c r="H12255">
        <f>IF(F12255="","",IF(F12255&gt;0,10*F12255^2,0))</f>
        <v/>
      </c>
    </row>
    <row r="12256">
      <c r="A12256">
        <f>Input!A12256</f>
        <v/>
      </c>
      <c r="B12256">
        <f>IF(ISNUMBER(Input!B12256),IF(AND(Input!B12256&gt;=20,Input!B12256&lt;=700),Input!B12256,""),"")</f>
        <v/>
      </c>
      <c r="C12256">
        <f>IF(B12256="","",INT(A12256))</f>
        <v/>
      </c>
      <c r="D12256">
        <f>IF(B12256="","",HOUR(A12256))</f>
        <v/>
      </c>
      <c r="E12256">
        <f>IF(B12256="","",IF(INPUT!$I$1="","",IF(C12256&lt;(INT(INPUT!$I$1)-INPUT!$I$2),"Off Meds",IF(C12256&lt;=(INT(INPUT!$I$1)+INPUT!$I$2),"Washout","On Meds"))))</f>
        <v/>
      </c>
      <c r="F12256">
        <f>IF(B12256="","",1.509*(LN(B12256)^1.084-5.381))</f>
        <v/>
      </c>
      <c r="G12256">
        <f>IF(F12256="","",IF(F12256&lt;0,10*F12256^2,0))</f>
        <v/>
      </c>
      <c r="H12256">
        <f>IF(F12256="","",IF(F12256&gt;0,10*F12256^2,0))</f>
        <v/>
      </c>
    </row>
    <row r="12257">
      <c r="A12257">
        <f>Input!A12257</f>
        <v/>
      </c>
      <c r="B12257">
        <f>IF(ISNUMBER(Input!B12257),IF(AND(Input!B12257&gt;=20,Input!B12257&lt;=700),Input!B12257,""),"")</f>
        <v/>
      </c>
      <c r="C12257">
        <f>IF(B12257="","",INT(A12257))</f>
        <v/>
      </c>
      <c r="D12257">
        <f>IF(B12257="","",HOUR(A12257))</f>
        <v/>
      </c>
      <c r="E12257">
        <f>IF(B12257="","",IF(INPUT!$I$1="","",IF(C12257&lt;(INT(INPUT!$I$1)-INPUT!$I$2),"Off Meds",IF(C12257&lt;=(INT(INPUT!$I$1)+INPUT!$I$2),"Washout","On Meds"))))</f>
        <v/>
      </c>
      <c r="F12257">
        <f>IF(B12257="","",1.509*(LN(B12257)^1.084-5.381))</f>
        <v/>
      </c>
      <c r="G12257">
        <f>IF(F12257="","",IF(F12257&lt;0,10*F12257^2,0))</f>
        <v/>
      </c>
      <c r="H12257">
        <f>IF(F12257="","",IF(F12257&gt;0,10*F12257^2,0))</f>
        <v/>
      </c>
    </row>
    <row r="12258">
      <c r="A12258">
        <f>Input!A12258</f>
        <v/>
      </c>
      <c r="B12258">
        <f>IF(ISNUMBER(Input!B12258),IF(AND(Input!B12258&gt;=20,Input!B12258&lt;=700),Input!B12258,""),"")</f>
        <v/>
      </c>
      <c r="C12258">
        <f>IF(B12258="","",INT(A12258))</f>
        <v/>
      </c>
      <c r="D12258">
        <f>IF(B12258="","",HOUR(A12258))</f>
        <v/>
      </c>
      <c r="E12258">
        <f>IF(B12258="","",IF(INPUT!$I$1="","",IF(C12258&lt;(INT(INPUT!$I$1)-INPUT!$I$2),"Off Meds",IF(C12258&lt;=(INT(INPUT!$I$1)+INPUT!$I$2),"Washout","On Meds"))))</f>
        <v/>
      </c>
      <c r="F12258">
        <f>IF(B12258="","",1.509*(LN(B12258)^1.084-5.381))</f>
        <v/>
      </c>
      <c r="G12258">
        <f>IF(F12258="","",IF(F12258&lt;0,10*F12258^2,0))</f>
        <v/>
      </c>
      <c r="H12258">
        <f>IF(F12258="","",IF(F12258&gt;0,10*F12258^2,0))</f>
        <v/>
      </c>
    </row>
    <row r="12259">
      <c r="A12259">
        <f>Input!A12259</f>
        <v/>
      </c>
      <c r="B12259">
        <f>IF(ISNUMBER(Input!B12259),IF(AND(Input!B12259&gt;=20,Input!B12259&lt;=700),Input!B12259,""),"")</f>
        <v/>
      </c>
      <c r="C12259">
        <f>IF(B12259="","",INT(A12259))</f>
        <v/>
      </c>
      <c r="D12259">
        <f>IF(B12259="","",HOUR(A12259))</f>
        <v/>
      </c>
      <c r="E12259">
        <f>IF(B12259="","",IF(INPUT!$I$1="","",IF(C12259&lt;(INT(INPUT!$I$1)-INPUT!$I$2),"Off Meds",IF(C12259&lt;=(INT(INPUT!$I$1)+INPUT!$I$2),"Washout","On Meds"))))</f>
        <v/>
      </c>
      <c r="F12259">
        <f>IF(B12259="","",1.509*(LN(B12259)^1.084-5.381))</f>
        <v/>
      </c>
      <c r="G12259">
        <f>IF(F12259="","",IF(F12259&lt;0,10*F12259^2,0))</f>
        <v/>
      </c>
      <c r="H12259">
        <f>IF(F12259="","",IF(F12259&gt;0,10*F12259^2,0))</f>
        <v/>
      </c>
    </row>
    <row r="12260">
      <c r="A12260">
        <f>Input!A12260</f>
        <v/>
      </c>
      <c r="B12260">
        <f>IF(ISNUMBER(Input!B12260),IF(AND(Input!B12260&gt;=20,Input!B12260&lt;=700),Input!B12260,""),"")</f>
        <v/>
      </c>
      <c r="C12260">
        <f>IF(B12260="","",INT(A12260))</f>
        <v/>
      </c>
      <c r="D12260">
        <f>IF(B12260="","",HOUR(A12260))</f>
        <v/>
      </c>
      <c r="E12260">
        <f>IF(B12260="","",IF(INPUT!$I$1="","",IF(C12260&lt;(INT(INPUT!$I$1)-INPUT!$I$2),"Off Meds",IF(C12260&lt;=(INT(INPUT!$I$1)+INPUT!$I$2),"Washout","On Meds"))))</f>
        <v/>
      </c>
      <c r="F12260">
        <f>IF(B12260="","",1.509*(LN(B12260)^1.084-5.381))</f>
        <v/>
      </c>
      <c r="G12260">
        <f>IF(F12260="","",IF(F12260&lt;0,10*F12260^2,0))</f>
        <v/>
      </c>
      <c r="H12260">
        <f>IF(F12260="","",IF(F12260&gt;0,10*F12260^2,0))</f>
        <v/>
      </c>
    </row>
    <row r="12261">
      <c r="A12261">
        <f>Input!A12261</f>
        <v/>
      </c>
      <c r="B12261">
        <f>IF(ISNUMBER(Input!B12261),IF(AND(Input!B12261&gt;=20,Input!B12261&lt;=700),Input!B12261,""),"")</f>
        <v/>
      </c>
      <c r="C12261">
        <f>IF(B12261="","",INT(A12261))</f>
        <v/>
      </c>
      <c r="D12261">
        <f>IF(B12261="","",HOUR(A12261))</f>
        <v/>
      </c>
      <c r="E12261">
        <f>IF(B12261="","",IF(INPUT!$I$1="","",IF(C12261&lt;(INT(INPUT!$I$1)-INPUT!$I$2),"Off Meds",IF(C12261&lt;=(INT(INPUT!$I$1)+INPUT!$I$2),"Washout","On Meds"))))</f>
        <v/>
      </c>
      <c r="F12261">
        <f>IF(B12261="","",1.509*(LN(B12261)^1.084-5.381))</f>
        <v/>
      </c>
      <c r="G12261">
        <f>IF(F12261="","",IF(F12261&lt;0,10*F12261^2,0))</f>
        <v/>
      </c>
      <c r="H12261">
        <f>IF(F12261="","",IF(F12261&gt;0,10*F12261^2,0))</f>
        <v/>
      </c>
    </row>
    <row r="12262">
      <c r="A12262">
        <f>Input!A12262</f>
        <v/>
      </c>
      <c r="B12262">
        <f>IF(ISNUMBER(Input!B12262),IF(AND(Input!B12262&gt;=20,Input!B12262&lt;=700),Input!B12262,""),"")</f>
        <v/>
      </c>
      <c r="C12262">
        <f>IF(B12262="","",INT(A12262))</f>
        <v/>
      </c>
      <c r="D12262">
        <f>IF(B12262="","",HOUR(A12262))</f>
        <v/>
      </c>
      <c r="E12262">
        <f>IF(B12262="","",IF(INPUT!$I$1="","",IF(C12262&lt;(INT(INPUT!$I$1)-INPUT!$I$2),"Off Meds",IF(C12262&lt;=(INT(INPUT!$I$1)+INPUT!$I$2),"Washout","On Meds"))))</f>
        <v/>
      </c>
      <c r="F12262">
        <f>IF(B12262="","",1.509*(LN(B12262)^1.084-5.381))</f>
        <v/>
      </c>
      <c r="G12262">
        <f>IF(F12262="","",IF(F12262&lt;0,10*F12262^2,0))</f>
        <v/>
      </c>
      <c r="H12262">
        <f>IF(F12262="","",IF(F12262&gt;0,10*F12262^2,0))</f>
        <v/>
      </c>
    </row>
    <row r="12263">
      <c r="A12263">
        <f>Input!A12263</f>
        <v/>
      </c>
      <c r="B12263">
        <f>IF(ISNUMBER(Input!B12263),IF(AND(Input!B12263&gt;=20,Input!B12263&lt;=700),Input!B12263,""),"")</f>
        <v/>
      </c>
      <c r="C12263">
        <f>IF(B12263="","",INT(A12263))</f>
        <v/>
      </c>
      <c r="D12263">
        <f>IF(B12263="","",HOUR(A12263))</f>
        <v/>
      </c>
      <c r="E12263">
        <f>IF(B12263="","",IF(INPUT!$I$1="","",IF(C12263&lt;(INT(INPUT!$I$1)-INPUT!$I$2),"Off Meds",IF(C12263&lt;=(INT(INPUT!$I$1)+INPUT!$I$2),"Washout","On Meds"))))</f>
        <v/>
      </c>
      <c r="F12263">
        <f>IF(B12263="","",1.509*(LN(B12263)^1.084-5.381))</f>
        <v/>
      </c>
      <c r="G12263">
        <f>IF(F12263="","",IF(F12263&lt;0,10*F12263^2,0))</f>
        <v/>
      </c>
      <c r="H12263">
        <f>IF(F12263="","",IF(F12263&gt;0,10*F12263^2,0))</f>
        <v/>
      </c>
    </row>
    <row r="12264">
      <c r="A12264">
        <f>Input!A12264</f>
        <v/>
      </c>
      <c r="B12264">
        <f>IF(ISNUMBER(Input!B12264),IF(AND(Input!B12264&gt;=20,Input!B12264&lt;=700),Input!B12264,""),"")</f>
        <v/>
      </c>
      <c r="C12264">
        <f>IF(B12264="","",INT(A12264))</f>
        <v/>
      </c>
      <c r="D12264">
        <f>IF(B12264="","",HOUR(A12264))</f>
        <v/>
      </c>
      <c r="E12264">
        <f>IF(B12264="","",IF(INPUT!$I$1="","",IF(C12264&lt;(INT(INPUT!$I$1)-INPUT!$I$2),"Off Meds",IF(C12264&lt;=(INT(INPUT!$I$1)+INPUT!$I$2),"Washout","On Meds"))))</f>
        <v/>
      </c>
      <c r="F12264">
        <f>IF(B12264="","",1.509*(LN(B12264)^1.084-5.381))</f>
        <v/>
      </c>
      <c r="G12264">
        <f>IF(F12264="","",IF(F12264&lt;0,10*F12264^2,0))</f>
        <v/>
      </c>
      <c r="H12264">
        <f>IF(F12264="","",IF(F12264&gt;0,10*F12264^2,0))</f>
        <v/>
      </c>
    </row>
    <row r="12265">
      <c r="A12265">
        <f>Input!A12265</f>
        <v/>
      </c>
      <c r="B12265">
        <f>IF(ISNUMBER(Input!B12265),IF(AND(Input!B12265&gt;=20,Input!B12265&lt;=700),Input!B12265,""),"")</f>
        <v/>
      </c>
      <c r="C12265">
        <f>IF(B12265="","",INT(A12265))</f>
        <v/>
      </c>
      <c r="D12265">
        <f>IF(B12265="","",HOUR(A12265))</f>
        <v/>
      </c>
      <c r="E12265">
        <f>IF(B12265="","",IF(INPUT!$I$1="","",IF(C12265&lt;(INT(INPUT!$I$1)-INPUT!$I$2),"Off Meds",IF(C12265&lt;=(INT(INPUT!$I$1)+INPUT!$I$2),"Washout","On Meds"))))</f>
        <v/>
      </c>
      <c r="F12265">
        <f>IF(B12265="","",1.509*(LN(B12265)^1.084-5.381))</f>
        <v/>
      </c>
      <c r="G12265">
        <f>IF(F12265="","",IF(F12265&lt;0,10*F12265^2,0))</f>
        <v/>
      </c>
      <c r="H12265">
        <f>IF(F12265="","",IF(F12265&gt;0,10*F12265^2,0))</f>
        <v/>
      </c>
    </row>
    <row r="12266">
      <c r="A12266">
        <f>Input!A12266</f>
        <v/>
      </c>
      <c r="B12266">
        <f>IF(ISNUMBER(Input!B12266),IF(AND(Input!B12266&gt;=20,Input!B12266&lt;=700),Input!B12266,""),"")</f>
        <v/>
      </c>
      <c r="C12266">
        <f>IF(B12266="","",INT(A12266))</f>
        <v/>
      </c>
      <c r="D12266">
        <f>IF(B12266="","",HOUR(A12266))</f>
        <v/>
      </c>
      <c r="E12266">
        <f>IF(B12266="","",IF(INPUT!$I$1="","",IF(C12266&lt;(INT(INPUT!$I$1)-INPUT!$I$2),"Off Meds",IF(C12266&lt;=(INT(INPUT!$I$1)+INPUT!$I$2),"Washout","On Meds"))))</f>
        <v/>
      </c>
      <c r="F12266">
        <f>IF(B12266="","",1.509*(LN(B12266)^1.084-5.381))</f>
        <v/>
      </c>
      <c r="G12266">
        <f>IF(F12266="","",IF(F12266&lt;0,10*F12266^2,0))</f>
        <v/>
      </c>
      <c r="H12266">
        <f>IF(F12266="","",IF(F12266&gt;0,10*F12266^2,0))</f>
        <v/>
      </c>
    </row>
    <row r="12267">
      <c r="A12267">
        <f>Input!A12267</f>
        <v/>
      </c>
      <c r="B12267">
        <f>IF(ISNUMBER(Input!B12267),IF(AND(Input!B12267&gt;=20,Input!B12267&lt;=700),Input!B12267,""),"")</f>
        <v/>
      </c>
      <c r="C12267">
        <f>IF(B12267="","",INT(A12267))</f>
        <v/>
      </c>
      <c r="D12267">
        <f>IF(B12267="","",HOUR(A12267))</f>
        <v/>
      </c>
      <c r="E12267">
        <f>IF(B12267="","",IF(INPUT!$I$1="","",IF(C12267&lt;(INT(INPUT!$I$1)-INPUT!$I$2),"Off Meds",IF(C12267&lt;=(INT(INPUT!$I$1)+INPUT!$I$2),"Washout","On Meds"))))</f>
        <v/>
      </c>
      <c r="F12267">
        <f>IF(B12267="","",1.509*(LN(B12267)^1.084-5.381))</f>
        <v/>
      </c>
      <c r="G12267">
        <f>IF(F12267="","",IF(F12267&lt;0,10*F12267^2,0))</f>
        <v/>
      </c>
      <c r="H12267">
        <f>IF(F12267="","",IF(F12267&gt;0,10*F12267^2,0))</f>
        <v/>
      </c>
    </row>
    <row r="12268">
      <c r="A12268">
        <f>Input!A12268</f>
        <v/>
      </c>
      <c r="B12268">
        <f>IF(ISNUMBER(Input!B12268),IF(AND(Input!B12268&gt;=20,Input!B12268&lt;=700),Input!B12268,""),"")</f>
        <v/>
      </c>
      <c r="C12268">
        <f>IF(B12268="","",INT(A12268))</f>
        <v/>
      </c>
      <c r="D12268">
        <f>IF(B12268="","",HOUR(A12268))</f>
        <v/>
      </c>
      <c r="E12268">
        <f>IF(B12268="","",IF(INPUT!$I$1="","",IF(C12268&lt;(INT(INPUT!$I$1)-INPUT!$I$2),"Off Meds",IF(C12268&lt;=(INT(INPUT!$I$1)+INPUT!$I$2),"Washout","On Meds"))))</f>
        <v/>
      </c>
      <c r="F12268">
        <f>IF(B12268="","",1.509*(LN(B12268)^1.084-5.381))</f>
        <v/>
      </c>
      <c r="G12268">
        <f>IF(F12268="","",IF(F12268&lt;0,10*F12268^2,0))</f>
        <v/>
      </c>
      <c r="H12268">
        <f>IF(F12268="","",IF(F12268&gt;0,10*F12268^2,0))</f>
        <v/>
      </c>
    </row>
    <row r="12269">
      <c r="A12269">
        <f>Input!A12269</f>
        <v/>
      </c>
      <c r="B12269">
        <f>IF(ISNUMBER(Input!B12269),IF(AND(Input!B12269&gt;=20,Input!B12269&lt;=700),Input!B12269,""),"")</f>
        <v/>
      </c>
      <c r="C12269">
        <f>IF(B12269="","",INT(A12269))</f>
        <v/>
      </c>
      <c r="D12269">
        <f>IF(B12269="","",HOUR(A12269))</f>
        <v/>
      </c>
      <c r="E12269">
        <f>IF(B12269="","",IF(INPUT!$I$1="","",IF(C12269&lt;(INT(INPUT!$I$1)-INPUT!$I$2),"Off Meds",IF(C12269&lt;=(INT(INPUT!$I$1)+INPUT!$I$2),"Washout","On Meds"))))</f>
        <v/>
      </c>
      <c r="F12269">
        <f>IF(B12269="","",1.509*(LN(B12269)^1.084-5.381))</f>
        <v/>
      </c>
      <c r="G12269">
        <f>IF(F12269="","",IF(F12269&lt;0,10*F12269^2,0))</f>
        <v/>
      </c>
      <c r="H12269">
        <f>IF(F12269="","",IF(F12269&gt;0,10*F12269^2,0))</f>
        <v/>
      </c>
    </row>
    <row r="12270">
      <c r="A12270">
        <f>Input!A12270</f>
        <v/>
      </c>
      <c r="B12270">
        <f>IF(ISNUMBER(Input!B12270),IF(AND(Input!B12270&gt;=20,Input!B12270&lt;=700),Input!B12270,""),"")</f>
        <v/>
      </c>
      <c r="C12270">
        <f>IF(B12270="","",INT(A12270))</f>
        <v/>
      </c>
      <c r="D12270">
        <f>IF(B12270="","",HOUR(A12270))</f>
        <v/>
      </c>
      <c r="E12270">
        <f>IF(B12270="","",IF(INPUT!$I$1="","",IF(C12270&lt;(INT(INPUT!$I$1)-INPUT!$I$2),"Off Meds",IF(C12270&lt;=(INT(INPUT!$I$1)+INPUT!$I$2),"Washout","On Meds"))))</f>
        <v/>
      </c>
      <c r="F12270">
        <f>IF(B12270="","",1.509*(LN(B12270)^1.084-5.381))</f>
        <v/>
      </c>
      <c r="G12270">
        <f>IF(F12270="","",IF(F12270&lt;0,10*F12270^2,0))</f>
        <v/>
      </c>
      <c r="H12270">
        <f>IF(F12270="","",IF(F12270&gt;0,10*F12270^2,0))</f>
        <v/>
      </c>
    </row>
    <row r="12271">
      <c r="A12271">
        <f>Input!A12271</f>
        <v/>
      </c>
      <c r="B12271">
        <f>IF(ISNUMBER(Input!B12271),IF(AND(Input!B12271&gt;=20,Input!B12271&lt;=700),Input!B12271,""),"")</f>
        <v/>
      </c>
      <c r="C12271">
        <f>IF(B12271="","",INT(A12271))</f>
        <v/>
      </c>
      <c r="D12271">
        <f>IF(B12271="","",HOUR(A12271))</f>
        <v/>
      </c>
      <c r="E12271">
        <f>IF(B12271="","",IF(INPUT!$I$1="","",IF(C12271&lt;(INT(INPUT!$I$1)-INPUT!$I$2),"Off Meds",IF(C12271&lt;=(INT(INPUT!$I$1)+INPUT!$I$2),"Washout","On Meds"))))</f>
        <v/>
      </c>
      <c r="F12271">
        <f>IF(B12271="","",1.509*(LN(B12271)^1.084-5.381))</f>
        <v/>
      </c>
      <c r="G12271">
        <f>IF(F12271="","",IF(F12271&lt;0,10*F12271^2,0))</f>
        <v/>
      </c>
      <c r="H12271">
        <f>IF(F12271="","",IF(F12271&gt;0,10*F12271^2,0))</f>
        <v/>
      </c>
    </row>
    <row r="12272">
      <c r="A12272">
        <f>Input!A12272</f>
        <v/>
      </c>
      <c r="B12272">
        <f>IF(ISNUMBER(Input!B12272),IF(AND(Input!B12272&gt;=20,Input!B12272&lt;=700),Input!B12272,""),"")</f>
        <v/>
      </c>
      <c r="C12272">
        <f>IF(B12272="","",INT(A12272))</f>
        <v/>
      </c>
      <c r="D12272">
        <f>IF(B12272="","",HOUR(A12272))</f>
        <v/>
      </c>
      <c r="E12272">
        <f>IF(B12272="","",IF(INPUT!$I$1="","",IF(C12272&lt;(INT(INPUT!$I$1)-INPUT!$I$2),"Off Meds",IF(C12272&lt;=(INT(INPUT!$I$1)+INPUT!$I$2),"Washout","On Meds"))))</f>
        <v/>
      </c>
      <c r="F12272">
        <f>IF(B12272="","",1.509*(LN(B12272)^1.084-5.381))</f>
        <v/>
      </c>
      <c r="G12272">
        <f>IF(F12272="","",IF(F12272&lt;0,10*F12272^2,0))</f>
        <v/>
      </c>
      <c r="H12272">
        <f>IF(F12272="","",IF(F12272&gt;0,10*F12272^2,0))</f>
        <v/>
      </c>
    </row>
    <row r="12273">
      <c r="A12273">
        <f>Input!A12273</f>
        <v/>
      </c>
      <c r="B12273">
        <f>IF(ISNUMBER(Input!B12273),IF(AND(Input!B12273&gt;=20,Input!B12273&lt;=700),Input!B12273,""),"")</f>
        <v/>
      </c>
      <c r="C12273">
        <f>IF(B12273="","",INT(A12273))</f>
        <v/>
      </c>
      <c r="D12273">
        <f>IF(B12273="","",HOUR(A12273))</f>
        <v/>
      </c>
      <c r="E12273">
        <f>IF(B12273="","",IF(INPUT!$I$1="","",IF(C12273&lt;(INT(INPUT!$I$1)-INPUT!$I$2),"Off Meds",IF(C12273&lt;=(INT(INPUT!$I$1)+INPUT!$I$2),"Washout","On Meds"))))</f>
        <v/>
      </c>
      <c r="F12273">
        <f>IF(B12273="","",1.509*(LN(B12273)^1.084-5.381))</f>
        <v/>
      </c>
      <c r="G12273">
        <f>IF(F12273="","",IF(F12273&lt;0,10*F12273^2,0))</f>
        <v/>
      </c>
      <c r="H12273">
        <f>IF(F12273="","",IF(F12273&gt;0,10*F12273^2,0))</f>
        <v/>
      </c>
    </row>
    <row r="12274">
      <c r="A12274">
        <f>Input!A12274</f>
        <v/>
      </c>
      <c r="B12274">
        <f>IF(ISNUMBER(Input!B12274),IF(AND(Input!B12274&gt;=20,Input!B12274&lt;=700),Input!B12274,""),"")</f>
        <v/>
      </c>
      <c r="C12274">
        <f>IF(B12274="","",INT(A12274))</f>
        <v/>
      </c>
      <c r="D12274">
        <f>IF(B12274="","",HOUR(A12274))</f>
        <v/>
      </c>
      <c r="E12274">
        <f>IF(B12274="","",IF(INPUT!$I$1="","",IF(C12274&lt;(INT(INPUT!$I$1)-INPUT!$I$2),"Off Meds",IF(C12274&lt;=(INT(INPUT!$I$1)+INPUT!$I$2),"Washout","On Meds"))))</f>
        <v/>
      </c>
      <c r="F12274">
        <f>IF(B12274="","",1.509*(LN(B12274)^1.084-5.381))</f>
        <v/>
      </c>
      <c r="G12274">
        <f>IF(F12274="","",IF(F12274&lt;0,10*F12274^2,0))</f>
        <v/>
      </c>
      <c r="H12274">
        <f>IF(F12274="","",IF(F12274&gt;0,10*F12274^2,0))</f>
        <v/>
      </c>
    </row>
    <row r="12275">
      <c r="A12275">
        <f>Input!A12275</f>
        <v/>
      </c>
      <c r="B12275">
        <f>IF(ISNUMBER(Input!B12275),IF(AND(Input!B12275&gt;=20,Input!B12275&lt;=700),Input!B12275,""),"")</f>
        <v/>
      </c>
      <c r="C12275">
        <f>IF(B12275="","",INT(A12275))</f>
        <v/>
      </c>
      <c r="D12275">
        <f>IF(B12275="","",HOUR(A12275))</f>
        <v/>
      </c>
      <c r="E12275">
        <f>IF(B12275="","",IF(INPUT!$I$1="","",IF(C12275&lt;(INT(INPUT!$I$1)-INPUT!$I$2),"Off Meds",IF(C12275&lt;=(INT(INPUT!$I$1)+INPUT!$I$2),"Washout","On Meds"))))</f>
        <v/>
      </c>
      <c r="F12275">
        <f>IF(B12275="","",1.509*(LN(B12275)^1.084-5.381))</f>
        <v/>
      </c>
      <c r="G12275">
        <f>IF(F12275="","",IF(F12275&lt;0,10*F12275^2,0))</f>
        <v/>
      </c>
      <c r="H12275">
        <f>IF(F12275="","",IF(F12275&gt;0,10*F12275^2,0))</f>
        <v/>
      </c>
    </row>
    <row r="12276">
      <c r="A12276">
        <f>Input!A12276</f>
        <v/>
      </c>
      <c r="B12276">
        <f>IF(ISNUMBER(Input!B12276),IF(AND(Input!B12276&gt;=20,Input!B12276&lt;=700),Input!B12276,""),"")</f>
        <v/>
      </c>
      <c r="C12276">
        <f>IF(B12276="","",INT(A12276))</f>
        <v/>
      </c>
      <c r="D12276">
        <f>IF(B12276="","",HOUR(A12276))</f>
        <v/>
      </c>
      <c r="E12276">
        <f>IF(B12276="","",IF(INPUT!$I$1="","",IF(C12276&lt;(INT(INPUT!$I$1)-INPUT!$I$2),"Off Meds",IF(C12276&lt;=(INT(INPUT!$I$1)+INPUT!$I$2),"Washout","On Meds"))))</f>
        <v/>
      </c>
      <c r="F12276">
        <f>IF(B12276="","",1.509*(LN(B12276)^1.084-5.381))</f>
        <v/>
      </c>
      <c r="G12276">
        <f>IF(F12276="","",IF(F12276&lt;0,10*F12276^2,0))</f>
        <v/>
      </c>
      <c r="H12276">
        <f>IF(F12276="","",IF(F12276&gt;0,10*F12276^2,0))</f>
        <v/>
      </c>
    </row>
    <row r="12277">
      <c r="A12277">
        <f>Input!A12277</f>
        <v/>
      </c>
      <c r="B12277">
        <f>IF(ISNUMBER(Input!B12277),IF(AND(Input!B12277&gt;=20,Input!B12277&lt;=700),Input!B12277,""),"")</f>
        <v/>
      </c>
      <c r="C12277">
        <f>IF(B12277="","",INT(A12277))</f>
        <v/>
      </c>
      <c r="D12277">
        <f>IF(B12277="","",HOUR(A12277))</f>
        <v/>
      </c>
      <c r="E12277">
        <f>IF(B12277="","",IF(INPUT!$I$1="","",IF(C12277&lt;(INT(INPUT!$I$1)-INPUT!$I$2),"Off Meds",IF(C12277&lt;=(INT(INPUT!$I$1)+INPUT!$I$2),"Washout","On Meds"))))</f>
        <v/>
      </c>
      <c r="F12277">
        <f>IF(B12277="","",1.509*(LN(B12277)^1.084-5.381))</f>
        <v/>
      </c>
      <c r="G12277">
        <f>IF(F12277="","",IF(F12277&lt;0,10*F12277^2,0))</f>
        <v/>
      </c>
      <c r="H12277">
        <f>IF(F12277="","",IF(F12277&gt;0,10*F12277^2,0))</f>
        <v/>
      </c>
    </row>
    <row r="12278">
      <c r="A12278">
        <f>Input!A12278</f>
        <v/>
      </c>
      <c r="B12278">
        <f>IF(ISNUMBER(Input!B12278),IF(AND(Input!B12278&gt;=20,Input!B12278&lt;=700),Input!B12278,""),"")</f>
        <v/>
      </c>
      <c r="C12278">
        <f>IF(B12278="","",INT(A12278))</f>
        <v/>
      </c>
      <c r="D12278">
        <f>IF(B12278="","",HOUR(A12278))</f>
        <v/>
      </c>
      <c r="E12278">
        <f>IF(B12278="","",IF(INPUT!$I$1="","",IF(C12278&lt;(INT(INPUT!$I$1)-INPUT!$I$2),"Off Meds",IF(C12278&lt;=(INT(INPUT!$I$1)+INPUT!$I$2),"Washout","On Meds"))))</f>
        <v/>
      </c>
      <c r="F12278">
        <f>IF(B12278="","",1.509*(LN(B12278)^1.084-5.381))</f>
        <v/>
      </c>
      <c r="G12278">
        <f>IF(F12278="","",IF(F12278&lt;0,10*F12278^2,0))</f>
        <v/>
      </c>
      <c r="H12278">
        <f>IF(F12278="","",IF(F12278&gt;0,10*F12278^2,0))</f>
        <v/>
      </c>
    </row>
    <row r="12279">
      <c r="A12279">
        <f>Input!A12279</f>
        <v/>
      </c>
      <c r="B12279">
        <f>IF(ISNUMBER(Input!B12279),IF(AND(Input!B12279&gt;=20,Input!B12279&lt;=700),Input!B12279,""),"")</f>
        <v/>
      </c>
      <c r="C12279">
        <f>IF(B12279="","",INT(A12279))</f>
        <v/>
      </c>
      <c r="D12279">
        <f>IF(B12279="","",HOUR(A12279))</f>
        <v/>
      </c>
      <c r="E12279">
        <f>IF(B12279="","",IF(INPUT!$I$1="","",IF(C12279&lt;(INT(INPUT!$I$1)-INPUT!$I$2),"Off Meds",IF(C12279&lt;=(INT(INPUT!$I$1)+INPUT!$I$2),"Washout","On Meds"))))</f>
        <v/>
      </c>
      <c r="F12279">
        <f>IF(B12279="","",1.509*(LN(B12279)^1.084-5.381))</f>
        <v/>
      </c>
      <c r="G12279">
        <f>IF(F12279="","",IF(F12279&lt;0,10*F12279^2,0))</f>
        <v/>
      </c>
      <c r="H12279">
        <f>IF(F12279="","",IF(F12279&gt;0,10*F12279^2,0))</f>
        <v/>
      </c>
    </row>
    <row r="12280">
      <c r="A12280">
        <f>Input!A12280</f>
        <v/>
      </c>
      <c r="B12280">
        <f>IF(ISNUMBER(Input!B12280),IF(AND(Input!B12280&gt;=20,Input!B12280&lt;=700),Input!B12280,""),"")</f>
        <v/>
      </c>
      <c r="C12280">
        <f>IF(B12280="","",INT(A12280))</f>
        <v/>
      </c>
      <c r="D12280">
        <f>IF(B12280="","",HOUR(A12280))</f>
        <v/>
      </c>
      <c r="E12280">
        <f>IF(B12280="","",IF(INPUT!$I$1="","",IF(C12280&lt;(INT(INPUT!$I$1)-INPUT!$I$2),"Off Meds",IF(C12280&lt;=(INT(INPUT!$I$1)+INPUT!$I$2),"Washout","On Meds"))))</f>
        <v/>
      </c>
      <c r="F12280">
        <f>IF(B12280="","",1.509*(LN(B12280)^1.084-5.381))</f>
        <v/>
      </c>
      <c r="G12280">
        <f>IF(F12280="","",IF(F12280&lt;0,10*F12280^2,0))</f>
        <v/>
      </c>
      <c r="H12280">
        <f>IF(F12280="","",IF(F12280&gt;0,10*F12280^2,0))</f>
        <v/>
      </c>
    </row>
    <row r="12281">
      <c r="A12281">
        <f>Input!A12281</f>
        <v/>
      </c>
      <c r="B12281">
        <f>IF(ISNUMBER(Input!B12281),IF(AND(Input!B12281&gt;=20,Input!B12281&lt;=700),Input!B12281,""),"")</f>
        <v/>
      </c>
      <c r="C12281">
        <f>IF(B12281="","",INT(A12281))</f>
        <v/>
      </c>
      <c r="D12281">
        <f>IF(B12281="","",HOUR(A12281))</f>
        <v/>
      </c>
      <c r="E12281">
        <f>IF(B12281="","",IF(INPUT!$I$1="","",IF(C12281&lt;(INT(INPUT!$I$1)-INPUT!$I$2),"Off Meds",IF(C12281&lt;=(INT(INPUT!$I$1)+INPUT!$I$2),"Washout","On Meds"))))</f>
        <v/>
      </c>
      <c r="F12281">
        <f>IF(B12281="","",1.509*(LN(B12281)^1.084-5.381))</f>
        <v/>
      </c>
      <c r="G12281">
        <f>IF(F12281="","",IF(F12281&lt;0,10*F12281^2,0))</f>
        <v/>
      </c>
      <c r="H12281">
        <f>IF(F12281="","",IF(F12281&gt;0,10*F12281^2,0))</f>
        <v/>
      </c>
    </row>
    <row r="12282">
      <c r="A12282">
        <f>Input!A12282</f>
        <v/>
      </c>
      <c r="B12282">
        <f>IF(ISNUMBER(Input!B12282),IF(AND(Input!B12282&gt;=20,Input!B12282&lt;=700),Input!B12282,""),"")</f>
        <v/>
      </c>
      <c r="C12282">
        <f>IF(B12282="","",INT(A12282))</f>
        <v/>
      </c>
      <c r="D12282">
        <f>IF(B12282="","",HOUR(A12282))</f>
        <v/>
      </c>
      <c r="E12282">
        <f>IF(B12282="","",IF(INPUT!$I$1="","",IF(C12282&lt;(INT(INPUT!$I$1)-INPUT!$I$2),"Off Meds",IF(C12282&lt;=(INT(INPUT!$I$1)+INPUT!$I$2),"Washout","On Meds"))))</f>
        <v/>
      </c>
      <c r="F12282">
        <f>IF(B12282="","",1.509*(LN(B12282)^1.084-5.381))</f>
        <v/>
      </c>
      <c r="G12282">
        <f>IF(F12282="","",IF(F12282&lt;0,10*F12282^2,0))</f>
        <v/>
      </c>
      <c r="H12282">
        <f>IF(F12282="","",IF(F12282&gt;0,10*F12282^2,0))</f>
        <v/>
      </c>
    </row>
    <row r="12283">
      <c r="A12283">
        <f>Input!A12283</f>
        <v/>
      </c>
      <c r="B12283">
        <f>IF(ISNUMBER(Input!B12283),IF(AND(Input!B12283&gt;=20,Input!B12283&lt;=700),Input!B12283,""),"")</f>
        <v/>
      </c>
      <c r="C12283">
        <f>IF(B12283="","",INT(A12283))</f>
        <v/>
      </c>
      <c r="D12283">
        <f>IF(B12283="","",HOUR(A12283))</f>
        <v/>
      </c>
      <c r="E12283">
        <f>IF(B12283="","",IF(INPUT!$I$1="","",IF(C12283&lt;(INT(INPUT!$I$1)-INPUT!$I$2),"Off Meds",IF(C12283&lt;=(INT(INPUT!$I$1)+INPUT!$I$2),"Washout","On Meds"))))</f>
        <v/>
      </c>
      <c r="F12283">
        <f>IF(B12283="","",1.509*(LN(B12283)^1.084-5.381))</f>
        <v/>
      </c>
      <c r="G12283">
        <f>IF(F12283="","",IF(F12283&lt;0,10*F12283^2,0))</f>
        <v/>
      </c>
      <c r="H12283">
        <f>IF(F12283="","",IF(F12283&gt;0,10*F12283^2,0))</f>
        <v/>
      </c>
    </row>
    <row r="12284">
      <c r="A12284">
        <f>Input!A12284</f>
        <v/>
      </c>
      <c r="B12284">
        <f>IF(ISNUMBER(Input!B12284),IF(AND(Input!B12284&gt;=20,Input!B12284&lt;=700),Input!B12284,""),"")</f>
        <v/>
      </c>
      <c r="C12284">
        <f>IF(B12284="","",INT(A12284))</f>
        <v/>
      </c>
      <c r="D12284">
        <f>IF(B12284="","",HOUR(A12284))</f>
        <v/>
      </c>
      <c r="E12284">
        <f>IF(B12284="","",IF(INPUT!$I$1="","",IF(C12284&lt;(INT(INPUT!$I$1)-INPUT!$I$2),"Off Meds",IF(C12284&lt;=(INT(INPUT!$I$1)+INPUT!$I$2),"Washout","On Meds"))))</f>
        <v/>
      </c>
      <c r="F12284">
        <f>IF(B12284="","",1.509*(LN(B12284)^1.084-5.381))</f>
        <v/>
      </c>
      <c r="G12284">
        <f>IF(F12284="","",IF(F12284&lt;0,10*F12284^2,0))</f>
        <v/>
      </c>
      <c r="H12284">
        <f>IF(F12284="","",IF(F12284&gt;0,10*F12284^2,0))</f>
        <v/>
      </c>
    </row>
    <row r="12285">
      <c r="A12285">
        <f>Input!A12285</f>
        <v/>
      </c>
      <c r="B12285">
        <f>IF(ISNUMBER(Input!B12285),IF(AND(Input!B12285&gt;=20,Input!B12285&lt;=700),Input!B12285,""),"")</f>
        <v/>
      </c>
      <c r="C12285">
        <f>IF(B12285="","",INT(A12285))</f>
        <v/>
      </c>
      <c r="D12285">
        <f>IF(B12285="","",HOUR(A12285))</f>
        <v/>
      </c>
      <c r="E12285">
        <f>IF(B12285="","",IF(INPUT!$I$1="","",IF(C12285&lt;(INT(INPUT!$I$1)-INPUT!$I$2),"Off Meds",IF(C12285&lt;=(INT(INPUT!$I$1)+INPUT!$I$2),"Washout","On Meds"))))</f>
        <v/>
      </c>
      <c r="F12285">
        <f>IF(B12285="","",1.509*(LN(B12285)^1.084-5.381))</f>
        <v/>
      </c>
      <c r="G12285">
        <f>IF(F12285="","",IF(F12285&lt;0,10*F12285^2,0))</f>
        <v/>
      </c>
      <c r="H12285">
        <f>IF(F12285="","",IF(F12285&gt;0,10*F12285^2,0))</f>
        <v/>
      </c>
    </row>
    <row r="12286">
      <c r="A12286">
        <f>Input!A12286</f>
        <v/>
      </c>
      <c r="B12286">
        <f>IF(ISNUMBER(Input!B12286),IF(AND(Input!B12286&gt;=20,Input!B12286&lt;=700),Input!B12286,""),"")</f>
        <v/>
      </c>
      <c r="C12286">
        <f>IF(B12286="","",INT(A12286))</f>
        <v/>
      </c>
      <c r="D12286">
        <f>IF(B12286="","",HOUR(A12286))</f>
        <v/>
      </c>
      <c r="E12286">
        <f>IF(B12286="","",IF(INPUT!$I$1="","",IF(C12286&lt;(INT(INPUT!$I$1)-INPUT!$I$2),"Off Meds",IF(C12286&lt;=(INT(INPUT!$I$1)+INPUT!$I$2),"Washout","On Meds"))))</f>
        <v/>
      </c>
      <c r="F12286">
        <f>IF(B12286="","",1.509*(LN(B12286)^1.084-5.381))</f>
        <v/>
      </c>
      <c r="G12286">
        <f>IF(F12286="","",IF(F12286&lt;0,10*F12286^2,0))</f>
        <v/>
      </c>
      <c r="H12286">
        <f>IF(F12286="","",IF(F12286&gt;0,10*F12286^2,0))</f>
        <v/>
      </c>
    </row>
    <row r="12287">
      <c r="A12287">
        <f>Input!A12287</f>
        <v/>
      </c>
      <c r="B12287">
        <f>IF(ISNUMBER(Input!B12287),IF(AND(Input!B12287&gt;=20,Input!B12287&lt;=700),Input!B12287,""),"")</f>
        <v/>
      </c>
      <c r="C12287">
        <f>IF(B12287="","",INT(A12287))</f>
        <v/>
      </c>
      <c r="D12287">
        <f>IF(B12287="","",HOUR(A12287))</f>
        <v/>
      </c>
      <c r="E12287">
        <f>IF(B12287="","",IF(INPUT!$I$1="","",IF(C12287&lt;(INT(INPUT!$I$1)-INPUT!$I$2),"Off Meds",IF(C12287&lt;=(INT(INPUT!$I$1)+INPUT!$I$2),"Washout","On Meds"))))</f>
        <v/>
      </c>
      <c r="F12287">
        <f>IF(B12287="","",1.509*(LN(B12287)^1.084-5.381))</f>
        <v/>
      </c>
      <c r="G12287">
        <f>IF(F12287="","",IF(F12287&lt;0,10*F12287^2,0))</f>
        <v/>
      </c>
      <c r="H12287">
        <f>IF(F12287="","",IF(F12287&gt;0,10*F12287^2,0))</f>
        <v/>
      </c>
    </row>
    <row r="12288">
      <c r="A12288">
        <f>Input!A12288</f>
        <v/>
      </c>
      <c r="B12288">
        <f>IF(ISNUMBER(Input!B12288),IF(AND(Input!B12288&gt;=20,Input!B12288&lt;=700),Input!B12288,""),"")</f>
        <v/>
      </c>
      <c r="C12288">
        <f>IF(B12288="","",INT(A12288))</f>
        <v/>
      </c>
      <c r="D12288">
        <f>IF(B12288="","",HOUR(A12288))</f>
        <v/>
      </c>
      <c r="E12288">
        <f>IF(B12288="","",IF(INPUT!$I$1="","",IF(C12288&lt;(INT(INPUT!$I$1)-INPUT!$I$2),"Off Meds",IF(C12288&lt;=(INT(INPUT!$I$1)+INPUT!$I$2),"Washout","On Meds"))))</f>
        <v/>
      </c>
      <c r="F12288">
        <f>IF(B12288="","",1.509*(LN(B12288)^1.084-5.381))</f>
        <v/>
      </c>
      <c r="G12288">
        <f>IF(F12288="","",IF(F12288&lt;0,10*F12288^2,0))</f>
        <v/>
      </c>
      <c r="H12288">
        <f>IF(F12288="","",IF(F12288&gt;0,10*F12288^2,0))</f>
        <v/>
      </c>
    </row>
    <row r="12289">
      <c r="A12289">
        <f>Input!A12289</f>
        <v/>
      </c>
      <c r="B12289">
        <f>IF(ISNUMBER(Input!B12289),IF(AND(Input!B12289&gt;=20,Input!B12289&lt;=700),Input!B12289,""),"")</f>
        <v/>
      </c>
      <c r="C12289">
        <f>IF(B12289="","",INT(A12289))</f>
        <v/>
      </c>
      <c r="D12289">
        <f>IF(B12289="","",HOUR(A12289))</f>
        <v/>
      </c>
      <c r="E12289">
        <f>IF(B12289="","",IF(INPUT!$I$1="","",IF(C12289&lt;(INT(INPUT!$I$1)-INPUT!$I$2),"Off Meds",IF(C12289&lt;=(INT(INPUT!$I$1)+INPUT!$I$2),"Washout","On Meds"))))</f>
        <v/>
      </c>
      <c r="F12289">
        <f>IF(B12289="","",1.509*(LN(B12289)^1.084-5.381))</f>
        <v/>
      </c>
      <c r="G12289">
        <f>IF(F12289="","",IF(F12289&lt;0,10*F12289^2,0))</f>
        <v/>
      </c>
      <c r="H12289">
        <f>IF(F12289="","",IF(F12289&gt;0,10*F12289^2,0))</f>
        <v/>
      </c>
    </row>
    <row r="12290">
      <c r="A12290">
        <f>Input!A12290</f>
        <v/>
      </c>
      <c r="B12290">
        <f>IF(ISNUMBER(Input!B12290),IF(AND(Input!B12290&gt;=20,Input!B12290&lt;=700),Input!B12290,""),"")</f>
        <v/>
      </c>
      <c r="C12290">
        <f>IF(B12290="","",INT(A12290))</f>
        <v/>
      </c>
      <c r="D12290">
        <f>IF(B12290="","",HOUR(A12290))</f>
        <v/>
      </c>
      <c r="E12290">
        <f>IF(B12290="","",IF(INPUT!$I$1="","",IF(C12290&lt;(INT(INPUT!$I$1)-INPUT!$I$2),"Off Meds",IF(C12290&lt;=(INT(INPUT!$I$1)+INPUT!$I$2),"Washout","On Meds"))))</f>
        <v/>
      </c>
      <c r="F12290">
        <f>IF(B12290="","",1.509*(LN(B12290)^1.084-5.381))</f>
        <v/>
      </c>
      <c r="G12290">
        <f>IF(F12290="","",IF(F12290&lt;0,10*F12290^2,0))</f>
        <v/>
      </c>
      <c r="H12290">
        <f>IF(F12290="","",IF(F12290&gt;0,10*F12290^2,0))</f>
        <v/>
      </c>
    </row>
    <row r="12291">
      <c r="A12291">
        <f>Input!A12291</f>
        <v/>
      </c>
      <c r="B12291">
        <f>IF(ISNUMBER(Input!B12291),IF(AND(Input!B12291&gt;=20,Input!B12291&lt;=700),Input!B12291,""),"")</f>
        <v/>
      </c>
      <c r="C12291">
        <f>IF(B12291="","",INT(A12291))</f>
        <v/>
      </c>
      <c r="D12291">
        <f>IF(B12291="","",HOUR(A12291))</f>
        <v/>
      </c>
      <c r="E12291">
        <f>IF(B12291="","",IF(INPUT!$I$1="","",IF(C12291&lt;(INT(INPUT!$I$1)-INPUT!$I$2),"Off Meds",IF(C12291&lt;=(INT(INPUT!$I$1)+INPUT!$I$2),"Washout","On Meds"))))</f>
        <v/>
      </c>
      <c r="F12291">
        <f>IF(B12291="","",1.509*(LN(B12291)^1.084-5.381))</f>
        <v/>
      </c>
      <c r="G12291">
        <f>IF(F12291="","",IF(F12291&lt;0,10*F12291^2,0))</f>
        <v/>
      </c>
      <c r="H12291">
        <f>IF(F12291="","",IF(F12291&gt;0,10*F12291^2,0))</f>
        <v/>
      </c>
    </row>
    <row r="12292">
      <c r="A12292">
        <f>Input!A12292</f>
        <v/>
      </c>
      <c r="B12292">
        <f>IF(ISNUMBER(Input!B12292),IF(AND(Input!B12292&gt;=20,Input!B12292&lt;=700),Input!B12292,""),"")</f>
        <v/>
      </c>
      <c r="C12292">
        <f>IF(B12292="","",INT(A12292))</f>
        <v/>
      </c>
      <c r="D12292">
        <f>IF(B12292="","",HOUR(A12292))</f>
        <v/>
      </c>
      <c r="E12292">
        <f>IF(B12292="","",IF(INPUT!$I$1="","",IF(C12292&lt;(INT(INPUT!$I$1)-INPUT!$I$2),"Off Meds",IF(C12292&lt;=(INT(INPUT!$I$1)+INPUT!$I$2),"Washout","On Meds"))))</f>
        <v/>
      </c>
      <c r="F12292">
        <f>IF(B12292="","",1.509*(LN(B12292)^1.084-5.381))</f>
        <v/>
      </c>
      <c r="G12292">
        <f>IF(F12292="","",IF(F12292&lt;0,10*F12292^2,0))</f>
        <v/>
      </c>
      <c r="H12292">
        <f>IF(F12292="","",IF(F12292&gt;0,10*F12292^2,0))</f>
        <v/>
      </c>
    </row>
    <row r="12293">
      <c r="A12293">
        <f>Input!A12293</f>
        <v/>
      </c>
      <c r="B12293">
        <f>IF(ISNUMBER(Input!B12293),IF(AND(Input!B12293&gt;=20,Input!B12293&lt;=700),Input!B12293,""),"")</f>
        <v/>
      </c>
      <c r="C12293">
        <f>IF(B12293="","",INT(A12293))</f>
        <v/>
      </c>
      <c r="D12293">
        <f>IF(B12293="","",HOUR(A12293))</f>
        <v/>
      </c>
      <c r="E12293">
        <f>IF(B12293="","",IF(INPUT!$I$1="","",IF(C12293&lt;(INT(INPUT!$I$1)-INPUT!$I$2),"Off Meds",IF(C12293&lt;=(INT(INPUT!$I$1)+INPUT!$I$2),"Washout","On Meds"))))</f>
        <v/>
      </c>
      <c r="F12293">
        <f>IF(B12293="","",1.509*(LN(B12293)^1.084-5.381))</f>
        <v/>
      </c>
      <c r="G12293">
        <f>IF(F12293="","",IF(F12293&lt;0,10*F12293^2,0))</f>
        <v/>
      </c>
      <c r="H12293">
        <f>IF(F12293="","",IF(F12293&gt;0,10*F12293^2,0))</f>
        <v/>
      </c>
    </row>
    <row r="12294">
      <c r="A12294">
        <f>Input!A12294</f>
        <v/>
      </c>
      <c r="B12294">
        <f>IF(ISNUMBER(Input!B12294),IF(AND(Input!B12294&gt;=20,Input!B12294&lt;=700),Input!B12294,""),"")</f>
        <v/>
      </c>
      <c r="C12294">
        <f>IF(B12294="","",INT(A12294))</f>
        <v/>
      </c>
      <c r="D12294">
        <f>IF(B12294="","",HOUR(A12294))</f>
        <v/>
      </c>
      <c r="E12294">
        <f>IF(B12294="","",IF(INPUT!$I$1="","",IF(C12294&lt;(INT(INPUT!$I$1)-INPUT!$I$2),"Off Meds",IF(C12294&lt;=(INT(INPUT!$I$1)+INPUT!$I$2),"Washout","On Meds"))))</f>
        <v/>
      </c>
      <c r="F12294">
        <f>IF(B12294="","",1.509*(LN(B12294)^1.084-5.381))</f>
        <v/>
      </c>
      <c r="G12294">
        <f>IF(F12294="","",IF(F12294&lt;0,10*F12294^2,0))</f>
        <v/>
      </c>
      <c r="H12294">
        <f>IF(F12294="","",IF(F12294&gt;0,10*F12294^2,0))</f>
        <v/>
      </c>
    </row>
    <row r="12295">
      <c r="A12295">
        <f>Input!A12295</f>
        <v/>
      </c>
      <c r="B12295">
        <f>IF(ISNUMBER(Input!B12295),IF(AND(Input!B12295&gt;=20,Input!B12295&lt;=700),Input!B12295,""),"")</f>
        <v/>
      </c>
      <c r="C12295">
        <f>IF(B12295="","",INT(A12295))</f>
        <v/>
      </c>
      <c r="D12295">
        <f>IF(B12295="","",HOUR(A12295))</f>
        <v/>
      </c>
      <c r="E12295">
        <f>IF(B12295="","",IF(INPUT!$I$1="","",IF(C12295&lt;(INT(INPUT!$I$1)-INPUT!$I$2),"Off Meds",IF(C12295&lt;=(INT(INPUT!$I$1)+INPUT!$I$2),"Washout","On Meds"))))</f>
        <v/>
      </c>
      <c r="F12295">
        <f>IF(B12295="","",1.509*(LN(B12295)^1.084-5.381))</f>
        <v/>
      </c>
      <c r="G12295">
        <f>IF(F12295="","",IF(F12295&lt;0,10*F12295^2,0))</f>
        <v/>
      </c>
      <c r="H12295">
        <f>IF(F12295="","",IF(F12295&gt;0,10*F12295^2,0))</f>
        <v/>
      </c>
    </row>
    <row r="12296">
      <c r="A12296">
        <f>Input!A12296</f>
        <v/>
      </c>
      <c r="B12296">
        <f>IF(ISNUMBER(Input!B12296),IF(AND(Input!B12296&gt;=20,Input!B12296&lt;=700),Input!B12296,""),"")</f>
        <v/>
      </c>
      <c r="C12296">
        <f>IF(B12296="","",INT(A12296))</f>
        <v/>
      </c>
      <c r="D12296">
        <f>IF(B12296="","",HOUR(A12296))</f>
        <v/>
      </c>
      <c r="E12296">
        <f>IF(B12296="","",IF(INPUT!$I$1="","",IF(C12296&lt;(INT(INPUT!$I$1)-INPUT!$I$2),"Off Meds",IF(C12296&lt;=(INT(INPUT!$I$1)+INPUT!$I$2),"Washout","On Meds"))))</f>
        <v/>
      </c>
      <c r="F12296">
        <f>IF(B12296="","",1.509*(LN(B12296)^1.084-5.381))</f>
        <v/>
      </c>
      <c r="G12296">
        <f>IF(F12296="","",IF(F12296&lt;0,10*F12296^2,0))</f>
        <v/>
      </c>
      <c r="H12296">
        <f>IF(F12296="","",IF(F12296&gt;0,10*F12296^2,0))</f>
        <v/>
      </c>
    </row>
    <row r="12297">
      <c r="A12297">
        <f>Input!A12297</f>
        <v/>
      </c>
      <c r="B12297">
        <f>IF(ISNUMBER(Input!B12297),IF(AND(Input!B12297&gt;=20,Input!B12297&lt;=700),Input!B12297,""),"")</f>
        <v/>
      </c>
      <c r="C12297">
        <f>IF(B12297="","",INT(A12297))</f>
        <v/>
      </c>
      <c r="D12297">
        <f>IF(B12297="","",HOUR(A12297))</f>
        <v/>
      </c>
      <c r="E12297">
        <f>IF(B12297="","",IF(INPUT!$I$1="","",IF(C12297&lt;(INT(INPUT!$I$1)-INPUT!$I$2),"Off Meds",IF(C12297&lt;=(INT(INPUT!$I$1)+INPUT!$I$2),"Washout","On Meds"))))</f>
        <v/>
      </c>
      <c r="F12297">
        <f>IF(B12297="","",1.509*(LN(B12297)^1.084-5.381))</f>
        <v/>
      </c>
      <c r="G12297">
        <f>IF(F12297="","",IF(F12297&lt;0,10*F12297^2,0))</f>
        <v/>
      </c>
      <c r="H12297">
        <f>IF(F12297="","",IF(F12297&gt;0,10*F12297^2,0))</f>
        <v/>
      </c>
    </row>
    <row r="12298">
      <c r="A12298">
        <f>Input!A12298</f>
        <v/>
      </c>
      <c r="B12298">
        <f>IF(ISNUMBER(Input!B12298),IF(AND(Input!B12298&gt;=20,Input!B12298&lt;=700),Input!B12298,""),"")</f>
        <v/>
      </c>
      <c r="C12298">
        <f>IF(B12298="","",INT(A12298))</f>
        <v/>
      </c>
      <c r="D12298">
        <f>IF(B12298="","",HOUR(A12298))</f>
        <v/>
      </c>
      <c r="E12298">
        <f>IF(B12298="","",IF(INPUT!$I$1="","",IF(C12298&lt;(INT(INPUT!$I$1)-INPUT!$I$2),"Off Meds",IF(C12298&lt;=(INT(INPUT!$I$1)+INPUT!$I$2),"Washout","On Meds"))))</f>
        <v/>
      </c>
      <c r="F12298">
        <f>IF(B12298="","",1.509*(LN(B12298)^1.084-5.381))</f>
        <v/>
      </c>
      <c r="G12298">
        <f>IF(F12298="","",IF(F12298&lt;0,10*F12298^2,0))</f>
        <v/>
      </c>
      <c r="H12298">
        <f>IF(F12298="","",IF(F12298&gt;0,10*F12298^2,0))</f>
        <v/>
      </c>
    </row>
    <row r="12299">
      <c r="A12299">
        <f>Input!A12299</f>
        <v/>
      </c>
      <c r="B12299">
        <f>IF(ISNUMBER(Input!B12299),IF(AND(Input!B12299&gt;=20,Input!B12299&lt;=700),Input!B12299,""),"")</f>
        <v/>
      </c>
      <c r="C12299">
        <f>IF(B12299="","",INT(A12299))</f>
        <v/>
      </c>
      <c r="D12299">
        <f>IF(B12299="","",HOUR(A12299))</f>
        <v/>
      </c>
      <c r="E12299">
        <f>IF(B12299="","",IF(INPUT!$I$1="","",IF(C12299&lt;(INT(INPUT!$I$1)-INPUT!$I$2),"Off Meds",IF(C12299&lt;=(INT(INPUT!$I$1)+INPUT!$I$2),"Washout","On Meds"))))</f>
        <v/>
      </c>
      <c r="F12299">
        <f>IF(B12299="","",1.509*(LN(B12299)^1.084-5.381))</f>
        <v/>
      </c>
      <c r="G12299">
        <f>IF(F12299="","",IF(F12299&lt;0,10*F12299^2,0))</f>
        <v/>
      </c>
      <c r="H12299">
        <f>IF(F12299="","",IF(F12299&gt;0,10*F12299^2,0))</f>
        <v/>
      </c>
    </row>
    <row r="12300">
      <c r="A12300">
        <f>Input!A12300</f>
        <v/>
      </c>
      <c r="B12300">
        <f>IF(ISNUMBER(Input!B12300),IF(AND(Input!B12300&gt;=20,Input!B12300&lt;=700),Input!B12300,""),"")</f>
        <v/>
      </c>
      <c r="C12300">
        <f>IF(B12300="","",INT(A12300))</f>
        <v/>
      </c>
      <c r="D12300">
        <f>IF(B12300="","",HOUR(A12300))</f>
        <v/>
      </c>
      <c r="E12300">
        <f>IF(B12300="","",IF(INPUT!$I$1="","",IF(C12300&lt;(INT(INPUT!$I$1)-INPUT!$I$2),"Off Meds",IF(C12300&lt;=(INT(INPUT!$I$1)+INPUT!$I$2),"Washout","On Meds"))))</f>
        <v/>
      </c>
      <c r="F12300">
        <f>IF(B12300="","",1.509*(LN(B12300)^1.084-5.381))</f>
        <v/>
      </c>
      <c r="G12300">
        <f>IF(F12300="","",IF(F12300&lt;0,10*F12300^2,0))</f>
        <v/>
      </c>
      <c r="H12300">
        <f>IF(F12300="","",IF(F12300&gt;0,10*F12300^2,0))</f>
        <v/>
      </c>
    </row>
    <row r="12301">
      <c r="A12301">
        <f>Input!A12301</f>
        <v/>
      </c>
      <c r="B12301">
        <f>IF(ISNUMBER(Input!B12301),IF(AND(Input!B12301&gt;=20,Input!B12301&lt;=700),Input!B12301,""),"")</f>
        <v/>
      </c>
      <c r="C12301">
        <f>IF(B12301="","",INT(A12301))</f>
        <v/>
      </c>
      <c r="D12301">
        <f>IF(B12301="","",HOUR(A12301))</f>
        <v/>
      </c>
      <c r="E12301">
        <f>IF(B12301="","",IF(INPUT!$I$1="","",IF(C12301&lt;(INT(INPUT!$I$1)-INPUT!$I$2),"Off Meds",IF(C12301&lt;=(INT(INPUT!$I$1)+INPUT!$I$2),"Washout","On Meds"))))</f>
        <v/>
      </c>
      <c r="F12301">
        <f>IF(B12301="","",1.509*(LN(B12301)^1.084-5.381))</f>
        <v/>
      </c>
      <c r="G12301">
        <f>IF(F12301="","",IF(F12301&lt;0,10*F12301^2,0))</f>
        <v/>
      </c>
      <c r="H12301">
        <f>IF(F12301="","",IF(F12301&gt;0,10*F12301^2,0))</f>
        <v/>
      </c>
    </row>
    <row r="12302">
      <c r="A12302">
        <f>Input!A12302</f>
        <v/>
      </c>
      <c r="B12302">
        <f>IF(ISNUMBER(Input!B12302),IF(AND(Input!B12302&gt;=20,Input!B12302&lt;=700),Input!B12302,""),"")</f>
        <v/>
      </c>
      <c r="C12302">
        <f>IF(B12302="","",INT(A12302))</f>
        <v/>
      </c>
      <c r="D12302">
        <f>IF(B12302="","",HOUR(A12302))</f>
        <v/>
      </c>
      <c r="E12302">
        <f>IF(B12302="","",IF(INPUT!$I$1="","",IF(C12302&lt;(INT(INPUT!$I$1)-INPUT!$I$2),"Off Meds",IF(C12302&lt;=(INT(INPUT!$I$1)+INPUT!$I$2),"Washout","On Meds"))))</f>
        <v/>
      </c>
      <c r="F12302">
        <f>IF(B12302="","",1.509*(LN(B12302)^1.084-5.381))</f>
        <v/>
      </c>
      <c r="G12302">
        <f>IF(F12302="","",IF(F12302&lt;0,10*F12302^2,0))</f>
        <v/>
      </c>
      <c r="H12302">
        <f>IF(F12302="","",IF(F12302&gt;0,10*F12302^2,0))</f>
        <v/>
      </c>
    </row>
    <row r="12303">
      <c r="A12303">
        <f>Input!A12303</f>
        <v/>
      </c>
      <c r="B12303">
        <f>IF(ISNUMBER(Input!B12303),IF(AND(Input!B12303&gt;=20,Input!B12303&lt;=700),Input!B12303,""),"")</f>
        <v/>
      </c>
      <c r="C12303">
        <f>IF(B12303="","",INT(A12303))</f>
        <v/>
      </c>
      <c r="D12303">
        <f>IF(B12303="","",HOUR(A12303))</f>
        <v/>
      </c>
      <c r="E12303">
        <f>IF(B12303="","",IF(INPUT!$I$1="","",IF(C12303&lt;(INT(INPUT!$I$1)-INPUT!$I$2),"Off Meds",IF(C12303&lt;=(INT(INPUT!$I$1)+INPUT!$I$2),"Washout","On Meds"))))</f>
        <v/>
      </c>
      <c r="F12303">
        <f>IF(B12303="","",1.509*(LN(B12303)^1.084-5.381))</f>
        <v/>
      </c>
      <c r="G12303">
        <f>IF(F12303="","",IF(F12303&lt;0,10*F12303^2,0))</f>
        <v/>
      </c>
      <c r="H12303">
        <f>IF(F12303="","",IF(F12303&gt;0,10*F12303^2,0))</f>
        <v/>
      </c>
    </row>
    <row r="12304">
      <c r="A12304">
        <f>Input!A12304</f>
        <v/>
      </c>
      <c r="B12304">
        <f>IF(ISNUMBER(Input!B12304),IF(AND(Input!B12304&gt;=20,Input!B12304&lt;=700),Input!B12304,""),"")</f>
        <v/>
      </c>
      <c r="C12304">
        <f>IF(B12304="","",INT(A12304))</f>
        <v/>
      </c>
      <c r="D12304">
        <f>IF(B12304="","",HOUR(A12304))</f>
        <v/>
      </c>
      <c r="E12304">
        <f>IF(B12304="","",IF(INPUT!$I$1="","",IF(C12304&lt;(INT(INPUT!$I$1)-INPUT!$I$2),"Off Meds",IF(C12304&lt;=(INT(INPUT!$I$1)+INPUT!$I$2),"Washout","On Meds"))))</f>
        <v/>
      </c>
      <c r="F12304">
        <f>IF(B12304="","",1.509*(LN(B12304)^1.084-5.381))</f>
        <v/>
      </c>
      <c r="G12304">
        <f>IF(F12304="","",IF(F12304&lt;0,10*F12304^2,0))</f>
        <v/>
      </c>
      <c r="H12304">
        <f>IF(F12304="","",IF(F12304&gt;0,10*F12304^2,0))</f>
        <v/>
      </c>
    </row>
    <row r="12305">
      <c r="A12305">
        <f>Input!A12305</f>
        <v/>
      </c>
      <c r="B12305">
        <f>IF(ISNUMBER(Input!B12305),IF(AND(Input!B12305&gt;=20,Input!B12305&lt;=700),Input!B12305,""),"")</f>
        <v/>
      </c>
      <c r="C12305">
        <f>IF(B12305="","",INT(A12305))</f>
        <v/>
      </c>
      <c r="D12305">
        <f>IF(B12305="","",HOUR(A12305))</f>
        <v/>
      </c>
      <c r="E12305">
        <f>IF(B12305="","",IF(INPUT!$I$1="","",IF(C12305&lt;(INT(INPUT!$I$1)-INPUT!$I$2),"Off Meds",IF(C12305&lt;=(INT(INPUT!$I$1)+INPUT!$I$2),"Washout","On Meds"))))</f>
        <v/>
      </c>
      <c r="F12305">
        <f>IF(B12305="","",1.509*(LN(B12305)^1.084-5.381))</f>
        <v/>
      </c>
      <c r="G12305">
        <f>IF(F12305="","",IF(F12305&lt;0,10*F12305^2,0))</f>
        <v/>
      </c>
      <c r="H12305">
        <f>IF(F12305="","",IF(F12305&gt;0,10*F12305^2,0))</f>
        <v/>
      </c>
    </row>
    <row r="12306">
      <c r="A12306">
        <f>Input!A12306</f>
        <v/>
      </c>
      <c r="B12306">
        <f>IF(ISNUMBER(Input!B12306),IF(AND(Input!B12306&gt;=20,Input!B12306&lt;=700),Input!B12306,""),"")</f>
        <v/>
      </c>
      <c r="C12306">
        <f>IF(B12306="","",INT(A12306))</f>
        <v/>
      </c>
      <c r="D12306">
        <f>IF(B12306="","",HOUR(A12306))</f>
        <v/>
      </c>
      <c r="E12306">
        <f>IF(B12306="","",IF(INPUT!$I$1="","",IF(C12306&lt;(INT(INPUT!$I$1)-INPUT!$I$2),"Off Meds",IF(C12306&lt;=(INT(INPUT!$I$1)+INPUT!$I$2),"Washout","On Meds"))))</f>
        <v/>
      </c>
      <c r="F12306">
        <f>IF(B12306="","",1.509*(LN(B12306)^1.084-5.381))</f>
        <v/>
      </c>
      <c r="G12306">
        <f>IF(F12306="","",IF(F12306&lt;0,10*F12306^2,0))</f>
        <v/>
      </c>
      <c r="H12306">
        <f>IF(F12306="","",IF(F12306&gt;0,10*F12306^2,0))</f>
        <v/>
      </c>
    </row>
    <row r="12307">
      <c r="A12307">
        <f>Input!A12307</f>
        <v/>
      </c>
      <c r="B12307">
        <f>IF(ISNUMBER(Input!B12307),IF(AND(Input!B12307&gt;=20,Input!B12307&lt;=700),Input!B12307,""),"")</f>
        <v/>
      </c>
      <c r="C12307">
        <f>IF(B12307="","",INT(A12307))</f>
        <v/>
      </c>
      <c r="D12307">
        <f>IF(B12307="","",HOUR(A12307))</f>
        <v/>
      </c>
      <c r="E12307">
        <f>IF(B12307="","",IF(INPUT!$I$1="","",IF(C12307&lt;(INT(INPUT!$I$1)-INPUT!$I$2),"Off Meds",IF(C12307&lt;=(INT(INPUT!$I$1)+INPUT!$I$2),"Washout","On Meds"))))</f>
        <v/>
      </c>
      <c r="F12307">
        <f>IF(B12307="","",1.509*(LN(B12307)^1.084-5.381))</f>
        <v/>
      </c>
      <c r="G12307">
        <f>IF(F12307="","",IF(F12307&lt;0,10*F12307^2,0))</f>
        <v/>
      </c>
      <c r="H12307">
        <f>IF(F12307="","",IF(F12307&gt;0,10*F12307^2,0))</f>
        <v/>
      </c>
    </row>
    <row r="12308">
      <c r="A12308">
        <f>Input!A12308</f>
        <v/>
      </c>
      <c r="B12308">
        <f>IF(ISNUMBER(Input!B12308),IF(AND(Input!B12308&gt;=20,Input!B12308&lt;=700),Input!B12308,""),"")</f>
        <v/>
      </c>
      <c r="C12308">
        <f>IF(B12308="","",INT(A12308))</f>
        <v/>
      </c>
      <c r="D12308">
        <f>IF(B12308="","",HOUR(A12308))</f>
        <v/>
      </c>
      <c r="E12308">
        <f>IF(B12308="","",IF(INPUT!$I$1="","",IF(C12308&lt;(INT(INPUT!$I$1)-INPUT!$I$2),"Off Meds",IF(C12308&lt;=(INT(INPUT!$I$1)+INPUT!$I$2),"Washout","On Meds"))))</f>
        <v/>
      </c>
      <c r="F12308">
        <f>IF(B12308="","",1.509*(LN(B12308)^1.084-5.381))</f>
        <v/>
      </c>
      <c r="G12308">
        <f>IF(F12308="","",IF(F12308&lt;0,10*F12308^2,0))</f>
        <v/>
      </c>
      <c r="H12308">
        <f>IF(F12308="","",IF(F12308&gt;0,10*F12308^2,0))</f>
        <v/>
      </c>
    </row>
    <row r="12309">
      <c r="A12309">
        <f>Input!A12309</f>
        <v/>
      </c>
      <c r="B12309">
        <f>IF(ISNUMBER(Input!B12309),IF(AND(Input!B12309&gt;=20,Input!B12309&lt;=700),Input!B12309,""),"")</f>
        <v/>
      </c>
      <c r="C12309">
        <f>IF(B12309="","",INT(A12309))</f>
        <v/>
      </c>
      <c r="D12309">
        <f>IF(B12309="","",HOUR(A12309))</f>
        <v/>
      </c>
      <c r="E12309">
        <f>IF(B12309="","",IF(INPUT!$I$1="","",IF(C12309&lt;(INT(INPUT!$I$1)-INPUT!$I$2),"Off Meds",IF(C12309&lt;=(INT(INPUT!$I$1)+INPUT!$I$2),"Washout","On Meds"))))</f>
        <v/>
      </c>
      <c r="F12309">
        <f>IF(B12309="","",1.509*(LN(B12309)^1.084-5.381))</f>
        <v/>
      </c>
      <c r="G12309">
        <f>IF(F12309="","",IF(F12309&lt;0,10*F12309^2,0))</f>
        <v/>
      </c>
      <c r="H12309">
        <f>IF(F12309="","",IF(F12309&gt;0,10*F12309^2,0))</f>
        <v/>
      </c>
    </row>
    <row r="12310">
      <c r="A12310">
        <f>Input!A12310</f>
        <v/>
      </c>
      <c r="B12310">
        <f>IF(ISNUMBER(Input!B12310),IF(AND(Input!B12310&gt;=20,Input!B12310&lt;=700),Input!B12310,""),"")</f>
        <v/>
      </c>
      <c r="C12310">
        <f>IF(B12310="","",INT(A12310))</f>
        <v/>
      </c>
      <c r="D12310">
        <f>IF(B12310="","",HOUR(A12310))</f>
        <v/>
      </c>
      <c r="E12310">
        <f>IF(B12310="","",IF(INPUT!$I$1="","",IF(C12310&lt;(INT(INPUT!$I$1)-INPUT!$I$2),"Off Meds",IF(C12310&lt;=(INT(INPUT!$I$1)+INPUT!$I$2),"Washout","On Meds"))))</f>
        <v/>
      </c>
      <c r="F12310">
        <f>IF(B12310="","",1.509*(LN(B12310)^1.084-5.381))</f>
        <v/>
      </c>
      <c r="G12310">
        <f>IF(F12310="","",IF(F12310&lt;0,10*F12310^2,0))</f>
        <v/>
      </c>
      <c r="H12310">
        <f>IF(F12310="","",IF(F12310&gt;0,10*F12310^2,0))</f>
        <v/>
      </c>
    </row>
    <row r="12311">
      <c r="A12311">
        <f>Input!A12311</f>
        <v/>
      </c>
      <c r="B12311">
        <f>IF(ISNUMBER(Input!B12311),IF(AND(Input!B12311&gt;=20,Input!B12311&lt;=700),Input!B12311,""),"")</f>
        <v/>
      </c>
      <c r="C12311">
        <f>IF(B12311="","",INT(A12311))</f>
        <v/>
      </c>
      <c r="D12311">
        <f>IF(B12311="","",HOUR(A12311))</f>
        <v/>
      </c>
      <c r="E12311">
        <f>IF(B12311="","",IF(INPUT!$I$1="","",IF(C12311&lt;(INT(INPUT!$I$1)-INPUT!$I$2),"Off Meds",IF(C12311&lt;=(INT(INPUT!$I$1)+INPUT!$I$2),"Washout","On Meds"))))</f>
        <v/>
      </c>
      <c r="F12311">
        <f>IF(B12311="","",1.509*(LN(B12311)^1.084-5.381))</f>
        <v/>
      </c>
      <c r="G12311">
        <f>IF(F12311="","",IF(F12311&lt;0,10*F12311^2,0))</f>
        <v/>
      </c>
      <c r="H12311">
        <f>IF(F12311="","",IF(F12311&gt;0,10*F12311^2,0))</f>
        <v/>
      </c>
    </row>
    <row r="12312">
      <c r="A12312">
        <f>Input!A12312</f>
        <v/>
      </c>
      <c r="B12312">
        <f>IF(ISNUMBER(Input!B12312),IF(AND(Input!B12312&gt;=20,Input!B12312&lt;=700),Input!B12312,""),"")</f>
        <v/>
      </c>
      <c r="C12312">
        <f>IF(B12312="","",INT(A12312))</f>
        <v/>
      </c>
      <c r="D12312">
        <f>IF(B12312="","",HOUR(A12312))</f>
        <v/>
      </c>
      <c r="E12312">
        <f>IF(B12312="","",IF(INPUT!$I$1="","",IF(C12312&lt;(INT(INPUT!$I$1)-INPUT!$I$2),"Off Meds",IF(C12312&lt;=(INT(INPUT!$I$1)+INPUT!$I$2),"Washout","On Meds"))))</f>
        <v/>
      </c>
      <c r="F12312">
        <f>IF(B12312="","",1.509*(LN(B12312)^1.084-5.381))</f>
        <v/>
      </c>
      <c r="G12312">
        <f>IF(F12312="","",IF(F12312&lt;0,10*F12312^2,0))</f>
        <v/>
      </c>
      <c r="H12312">
        <f>IF(F12312="","",IF(F12312&gt;0,10*F12312^2,0))</f>
        <v/>
      </c>
    </row>
    <row r="12313">
      <c r="A12313">
        <f>Input!A12313</f>
        <v/>
      </c>
      <c r="B12313">
        <f>IF(ISNUMBER(Input!B12313),IF(AND(Input!B12313&gt;=20,Input!B12313&lt;=700),Input!B12313,""),"")</f>
        <v/>
      </c>
      <c r="C12313">
        <f>IF(B12313="","",INT(A12313))</f>
        <v/>
      </c>
      <c r="D12313">
        <f>IF(B12313="","",HOUR(A12313))</f>
        <v/>
      </c>
      <c r="E12313">
        <f>IF(B12313="","",IF(INPUT!$I$1="","",IF(C12313&lt;(INT(INPUT!$I$1)-INPUT!$I$2),"Off Meds",IF(C12313&lt;=(INT(INPUT!$I$1)+INPUT!$I$2),"Washout","On Meds"))))</f>
        <v/>
      </c>
      <c r="F12313">
        <f>IF(B12313="","",1.509*(LN(B12313)^1.084-5.381))</f>
        <v/>
      </c>
      <c r="G12313">
        <f>IF(F12313="","",IF(F12313&lt;0,10*F12313^2,0))</f>
        <v/>
      </c>
      <c r="H12313">
        <f>IF(F12313="","",IF(F12313&gt;0,10*F12313^2,0))</f>
        <v/>
      </c>
    </row>
    <row r="12314">
      <c r="A12314">
        <f>Input!A12314</f>
        <v/>
      </c>
      <c r="B12314">
        <f>IF(ISNUMBER(Input!B12314),IF(AND(Input!B12314&gt;=20,Input!B12314&lt;=700),Input!B12314,""),"")</f>
        <v/>
      </c>
      <c r="C12314">
        <f>IF(B12314="","",INT(A12314))</f>
        <v/>
      </c>
      <c r="D12314">
        <f>IF(B12314="","",HOUR(A12314))</f>
        <v/>
      </c>
      <c r="E12314">
        <f>IF(B12314="","",IF(INPUT!$I$1="","",IF(C12314&lt;(INT(INPUT!$I$1)-INPUT!$I$2),"Off Meds",IF(C12314&lt;=(INT(INPUT!$I$1)+INPUT!$I$2),"Washout","On Meds"))))</f>
        <v/>
      </c>
      <c r="F12314">
        <f>IF(B12314="","",1.509*(LN(B12314)^1.084-5.381))</f>
        <v/>
      </c>
      <c r="G12314">
        <f>IF(F12314="","",IF(F12314&lt;0,10*F12314^2,0))</f>
        <v/>
      </c>
      <c r="H12314">
        <f>IF(F12314="","",IF(F12314&gt;0,10*F12314^2,0))</f>
        <v/>
      </c>
    </row>
    <row r="12315">
      <c r="A12315">
        <f>Input!A12315</f>
        <v/>
      </c>
      <c r="B12315">
        <f>IF(ISNUMBER(Input!B12315),IF(AND(Input!B12315&gt;=20,Input!B12315&lt;=700),Input!B12315,""),"")</f>
        <v/>
      </c>
      <c r="C12315">
        <f>IF(B12315="","",INT(A12315))</f>
        <v/>
      </c>
      <c r="D12315">
        <f>IF(B12315="","",HOUR(A12315))</f>
        <v/>
      </c>
      <c r="E12315">
        <f>IF(B12315="","",IF(INPUT!$I$1="","",IF(C12315&lt;(INT(INPUT!$I$1)-INPUT!$I$2),"Off Meds",IF(C12315&lt;=(INT(INPUT!$I$1)+INPUT!$I$2),"Washout","On Meds"))))</f>
        <v/>
      </c>
      <c r="F12315">
        <f>IF(B12315="","",1.509*(LN(B12315)^1.084-5.381))</f>
        <v/>
      </c>
      <c r="G12315">
        <f>IF(F12315="","",IF(F12315&lt;0,10*F12315^2,0))</f>
        <v/>
      </c>
      <c r="H12315">
        <f>IF(F12315="","",IF(F12315&gt;0,10*F12315^2,0))</f>
        <v/>
      </c>
    </row>
    <row r="12316">
      <c r="A12316">
        <f>Input!A12316</f>
        <v/>
      </c>
      <c r="B12316">
        <f>IF(ISNUMBER(Input!B12316),IF(AND(Input!B12316&gt;=20,Input!B12316&lt;=700),Input!B12316,""),"")</f>
        <v/>
      </c>
      <c r="C12316">
        <f>IF(B12316="","",INT(A12316))</f>
        <v/>
      </c>
      <c r="D12316">
        <f>IF(B12316="","",HOUR(A12316))</f>
        <v/>
      </c>
      <c r="E12316">
        <f>IF(B12316="","",IF(INPUT!$I$1="","",IF(C12316&lt;(INT(INPUT!$I$1)-INPUT!$I$2),"Off Meds",IF(C12316&lt;=(INT(INPUT!$I$1)+INPUT!$I$2),"Washout","On Meds"))))</f>
        <v/>
      </c>
      <c r="F12316">
        <f>IF(B12316="","",1.509*(LN(B12316)^1.084-5.381))</f>
        <v/>
      </c>
      <c r="G12316">
        <f>IF(F12316="","",IF(F12316&lt;0,10*F12316^2,0))</f>
        <v/>
      </c>
      <c r="H12316">
        <f>IF(F12316="","",IF(F12316&gt;0,10*F12316^2,0))</f>
        <v/>
      </c>
    </row>
    <row r="12317">
      <c r="A12317">
        <f>Input!A12317</f>
        <v/>
      </c>
      <c r="B12317">
        <f>IF(ISNUMBER(Input!B12317),IF(AND(Input!B12317&gt;=20,Input!B12317&lt;=700),Input!B12317,""),"")</f>
        <v/>
      </c>
      <c r="C12317">
        <f>IF(B12317="","",INT(A12317))</f>
        <v/>
      </c>
      <c r="D12317">
        <f>IF(B12317="","",HOUR(A12317))</f>
        <v/>
      </c>
      <c r="E12317">
        <f>IF(B12317="","",IF(INPUT!$I$1="","",IF(C12317&lt;(INT(INPUT!$I$1)-INPUT!$I$2),"Off Meds",IF(C12317&lt;=(INT(INPUT!$I$1)+INPUT!$I$2),"Washout","On Meds"))))</f>
        <v/>
      </c>
      <c r="F12317">
        <f>IF(B12317="","",1.509*(LN(B12317)^1.084-5.381))</f>
        <v/>
      </c>
      <c r="G12317">
        <f>IF(F12317="","",IF(F12317&lt;0,10*F12317^2,0))</f>
        <v/>
      </c>
      <c r="H12317">
        <f>IF(F12317="","",IF(F12317&gt;0,10*F12317^2,0))</f>
        <v/>
      </c>
    </row>
    <row r="12318">
      <c r="A12318">
        <f>Input!A12318</f>
        <v/>
      </c>
      <c r="B12318">
        <f>IF(ISNUMBER(Input!B12318),IF(AND(Input!B12318&gt;=20,Input!B12318&lt;=700),Input!B12318,""),"")</f>
        <v/>
      </c>
      <c r="C12318">
        <f>IF(B12318="","",INT(A12318))</f>
        <v/>
      </c>
      <c r="D12318">
        <f>IF(B12318="","",HOUR(A12318))</f>
        <v/>
      </c>
      <c r="E12318">
        <f>IF(B12318="","",IF(INPUT!$I$1="","",IF(C12318&lt;(INT(INPUT!$I$1)-INPUT!$I$2),"Off Meds",IF(C12318&lt;=(INT(INPUT!$I$1)+INPUT!$I$2),"Washout","On Meds"))))</f>
        <v/>
      </c>
      <c r="F12318">
        <f>IF(B12318="","",1.509*(LN(B12318)^1.084-5.381))</f>
        <v/>
      </c>
      <c r="G12318">
        <f>IF(F12318="","",IF(F12318&lt;0,10*F12318^2,0))</f>
        <v/>
      </c>
      <c r="H12318">
        <f>IF(F12318="","",IF(F12318&gt;0,10*F12318^2,0))</f>
        <v/>
      </c>
    </row>
    <row r="12319">
      <c r="A12319">
        <f>Input!A12319</f>
        <v/>
      </c>
      <c r="B12319">
        <f>IF(ISNUMBER(Input!B12319),IF(AND(Input!B12319&gt;=20,Input!B12319&lt;=700),Input!B12319,""),"")</f>
        <v/>
      </c>
      <c r="C12319">
        <f>IF(B12319="","",INT(A12319))</f>
        <v/>
      </c>
      <c r="D12319">
        <f>IF(B12319="","",HOUR(A12319))</f>
        <v/>
      </c>
      <c r="E12319">
        <f>IF(B12319="","",IF(INPUT!$I$1="","",IF(C12319&lt;(INT(INPUT!$I$1)-INPUT!$I$2),"Off Meds",IF(C12319&lt;=(INT(INPUT!$I$1)+INPUT!$I$2),"Washout","On Meds"))))</f>
        <v/>
      </c>
      <c r="F12319">
        <f>IF(B12319="","",1.509*(LN(B12319)^1.084-5.381))</f>
        <v/>
      </c>
      <c r="G12319">
        <f>IF(F12319="","",IF(F12319&lt;0,10*F12319^2,0))</f>
        <v/>
      </c>
      <c r="H12319">
        <f>IF(F12319="","",IF(F12319&gt;0,10*F12319^2,0))</f>
        <v/>
      </c>
    </row>
    <row r="12320">
      <c r="A12320">
        <f>Input!A12320</f>
        <v/>
      </c>
      <c r="B12320">
        <f>IF(ISNUMBER(Input!B12320),IF(AND(Input!B12320&gt;=20,Input!B12320&lt;=700),Input!B12320,""),"")</f>
        <v/>
      </c>
      <c r="C12320">
        <f>IF(B12320="","",INT(A12320))</f>
        <v/>
      </c>
      <c r="D12320">
        <f>IF(B12320="","",HOUR(A12320))</f>
        <v/>
      </c>
      <c r="E12320">
        <f>IF(B12320="","",IF(INPUT!$I$1="","",IF(C12320&lt;(INT(INPUT!$I$1)-INPUT!$I$2),"Off Meds",IF(C12320&lt;=(INT(INPUT!$I$1)+INPUT!$I$2),"Washout","On Meds"))))</f>
        <v/>
      </c>
      <c r="F12320">
        <f>IF(B12320="","",1.509*(LN(B12320)^1.084-5.381))</f>
        <v/>
      </c>
      <c r="G12320">
        <f>IF(F12320="","",IF(F12320&lt;0,10*F12320^2,0))</f>
        <v/>
      </c>
      <c r="H12320">
        <f>IF(F12320="","",IF(F12320&gt;0,10*F12320^2,0))</f>
        <v/>
      </c>
    </row>
    <row r="12321">
      <c r="A12321">
        <f>Input!A12321</f>
        <v/>
      </c>
      <c r="B12321">
        <f>IF(ISNUMBER(Input!B12321),IF(AND(Input!B12321&gt;=20,Input!B12321&lt;=700),Input!B12321,""),"")</f>
        <v/>
      </c>
      <c r="C12321">
        <f>IF(B12321="","",INT(A12321))</f>
        <v/>
      </c>
      <c r="D12321">
        <f>IF(B12321="","",HOUR(A12321))</f>
        <v/>
      </c>
      <c r="E12321">
        <f>IF(B12321="","",IF(INPUT!$I$1="","",IF(C12321&lt;(INT(INPUT!$I$1)-INPUT!$I$2),"Off Meds",IF(C12321&lt;=(INT(INPUT!$I$1)+INPUT!$I$2),"Washout","On Meds"))))</f>
        <v/>
      </c>
      <c r="F12321">
        <f>IF(B12321="","",1.509*(LN(B12321)^1.084-5.381))</f>
        <v/>
      </c>
      <c r="G12321">
        <f>IF(F12321="","",IF(F12321&lt;0,10*F12321^2,0))</f>
        <v/>
      </c>
      <c r="H12321">
        <f>IF(F12321="","",IF(F12321&gt;0,10*F12321^2,0))</f>
        <v/>
      </c>
    </row>
    <row r="12322">
      <c r="A12322">
        <f>Input!A12322</f>
        <v/>
      </c>
      <c r="B12322">
        <f>IF(ISNUMBER(Input!B12322),IF(AND(Input!B12322&gt;=20,Input!B12322&lt;=700),Input!B12322,""),"")</f>
        <v/>
      </c>
      <c r="C12322">
        <f>IF(B12322="","",INT(A12322))</f>
        <v/>
      </c>
      <c r="D12322">
        <f>IF(B12322="","",HOUR(A12322))</f>
        <v/>
      </c>
      <c r="E12322">
        <f>IF(B12322="","",IF(INPUT!$I$1="","",IF(C12322&lt;(INT(INPUT!$I$1)-INPUT!$I$2),"Off Meds",IF(C12322&lt;=(INT(INPUT!$I$1)+INPUT!$I$2),"Washout","On Meds"))))</f>
        <v/>
      </c>
      <c r="F12322">
        <f>IF(B12322="","",1.509*(LN(B12322)^1.084-5.381))</f>
        <v/>
      </c>
      <c r="G12322">
        <f>IF(F12322="","",IF(F12322&lt;0,10*F12322^2,0))</f>
        <v/>
      </c>
      <c r="H12322">
        <f>IF(F12322="","",IF(F12322&gt;0,10*F12322^2,0))</f>
        <v/>
      </c>
    </row>
    <row r="12323">
      <c r="A12323">
        <f>Input!A12323</f>
        <v/>
      </c>
      <c r="B12323">
        <f>IF(ISNUMBER(Input!B12323),IF(AND(Input!B12323&gt;=20,Input!B12323&lt;=700),Input!B12323,""),"")</f>
        <v/>
      </c>
      <c r="C12323">
        <f>IF(B12323="","",INT(A12323))</f>
        <v/>
      </c>
      <c r="D12323">
        <f>IF(B12323="","",HOUR(A12323))</f>
        <v/>
      </c>
      <c r="E12323">
        <f>IF(B12323="","",IF(INPUT!$I$1="","",IF(C12323&lt;(INT(INPUT!$I$1)-INPUT!$I$2),"Off Meds",IF(C12323&lt;=(INT(INPUT!$I$1)+INPUT!$I$2),"Washout","On Meds"))))</f>
        <v/>
      </c>
      <c r="F12323">
        <f>IF(B12323="","",1.509*(LN(B12323)^1.084-5.381))</f>
        <v/>
      </c>
      <c r="G12323">
        <f>IF(F12323="","",IF(F12323&lt;0,10*F12323^2,0))</f>
        <v/>
      </c>
      <c r="H12323">
        <f>IF(F12323="","",IF(F12323&gt;0,10*F12323^2,0))</f>
        <v/>
      </c>
    </row>
    <row r="12324">
      <c r="A12324">
        <f>Input!A12324</f>
        <v/>
      </c>
      <c r="B12324">
        <f>IF(ISNUMBER(Input!B12324),IF(AND(Input!B12324&gt;=20,Input!B12324&lt;=700),Input!B12324,""),"")</f>
        <v/>
      </c>
      <c r="C12324">
        <f>IF(B12324="","",INT(A12324))</f>
        <v/>
      </c>
      <c r="D12324">
        <f>IF(B12324="","",HOUR(A12324))</f>
        <v/>
      </c>
      <c r="E12324">
        <f>IF(B12324="","",IF(INPUT!$I$1="","",IF(C12324&lt;(INT(INPUT!$I$1)-INPUT!$I$2),"Off Meds",IF(C12324&lt;=(INT(INPUT!$I$1)+INPUT!$I$2),"Washout","On Meds"))))</f>
        <v/>
      </c>
      <c r="F12324">
        <f>IF(B12324="","",1.509*(LN(B12324)^1.084-5.381))</f>
        <v/>
      </c>
      <c r="G12324">
        <f>IF(F12324="","",IF(F12324&lt;0,10*F12324^2,0))</f>
        <v/>
      </c>
      <c r="H12324">
        <f>IF(F12324="","",IF(F12324&gt;0,10*F12324^2,0))</f>
        <v/>
      </c>
    </row>
    <row r="12325">
      <c r="A12325">
        <f>Input!A12325</f>
        <v/>
      </c>
      <c r="B12325">
        <f>IF(ISNUMBER(Input!B12325),IF(AND(Input!B12325&gt;=20,Input!B12325&lt;=700),Input!B12325,""),"")</f>
        <v/>
      </c>
      <c r="C12325">
        <f>IF(B12325="","",INT(A12325))</f>
        <v/>
      </c>
      <c r="D12325">
        <f>IF(B12325="","",HOUR(A12325))</f>
        <v/>
      </c>
      <c r="E12325">
        <f>IF(B12325="","",IF(INPUT!$I$1="","",IF(C12325&lt;(INT(INPUT!$I$1)-INPUT!$I$2),"Off Meds",IF(C12325&lt;=(INT(INPUT!$I$1)+INPUT!$I$2),"Washout","On Meds"))))</f>
        <v/>
      </c>
      <c r="F12325">
        <f>IF(B12325="","",1.509*(LN(B12325)^1.084-5.381))</f>
        <v/>
      </c>
      <c r="G12325">
        <f>IF(F12325="","",IF(F12325&lt;0,10*F12325^2,0))</f>
        <v/>
      </c>
      <c r="H12325">
        <f>IF(F12325="","",IF(F12325&gt;0,10*F12325^2,0))</f>
        <v/>
      </c>
    </row>
    <row r="12326">
      <c r="A12326">
        <f>Input!A12326</f>
        <v/>
      </c>
      <c r="B12326">
        <f>IF(ISNUMBER(Input!B12326),IF(AND(Input!B12326&gt;=20,Input!B12326&lt;=700),Input!B12326,""),"")</f>
        <v/>
      </c>
      <c r="C12326">
        <f>IF(B12326="","",INT(A12326))</f>
        <v/>
      </c>
      <c r="D12326">
        <f>IF(B12326="","",HOUR(A12326))</f>
        <v/>
      </c>
      <c r="E12326">
        <f>IF(B12326="","",IF(INPUT!$I$1="","",IF(C12326&lt;(INT(INPUT!$I$1)-INPUT!$I$2),"Off Meds",IF(C12326&lt;=(INT(INPUT!$I$1)+INPUT!$I$2),"Washout","On Meds"))))</f>
        <v/>
      </c>
      <c r="F12326">
        <f>IF(B12326="","",1.509*(LN(B12326)^1.084-5.381))</f>
        <v/>
      </c>
      <c r="G12326">
        <f>IF(F12326="","",IF(F12326&lt;0,10*F12326^2,0))</f>
        <v/>
      </c>
      <c r="H12326">
        <f>IF(F12326="","",IF(F12326&gt;0,10*F12326^2,0))</f>
        <v/>
      </c>
    </row>
    <row r="12327">
      <c r="A12327">
        <f>Input!A12327</f>
        <v/>
      </c>
      <c r="B12327">
        <f>IF(ISNUMBER(Input!B12327),IF(AND(Input!B12327&gt;=20,Input!B12327&lt;=700),Input!B12327,""),"")</f>
        <v/>
      </c>
      <c r="C12327">
        <f>IF(B12327="","",INT(A12327))</f>
        <v/>
      </c>
      <c r="D12327">
        <f>IF(B12327="","",HOUR(A12327))</f>
        <v/>
      </c>
      <c r="E12327">
        <f>IF(B12327="","",IF(INPUT!$I$1="","",IF(C12327&lt;(INT(INPUT!$I$1)-INPUT!$I$2),"Off Meds",IF(C12327&lt;=(INT(INPUT!$I$1)+INPUT!$I$2),"Washout","On Meds"))))</f>
        <v/>
      </c>
      <c r="F12327">
        <f>IF(B12327="","",1.509*(LN(B12327)^1.084-5.381))</f>
        <v/>
      </c>
      <c r="G12327">
        <f>IF(F12327="","",IF(F12327&lt;0,10*F12327^2,0))</f>
        <v/>
      </c>
      <c r="H12327">
        <f>IF(F12327="","",IF(F12327&gt;0,10*F12327^2,0))</f>
        <v/>
      </c>
    </row>
    <row r="12328">
      <c r="A12328">
        <f>Input!A12328</f>
        <v/>
      </c>
      <c r="B12328">
        <f>IF(ISNUMBER(Input!B12328),IF(AND(Input!B12328&gt;=20,Input!B12328&lt;=700),Input!B12328,""),"")</f>
        <v/>
      </c>
      <c r="C12328">
        <f>IF(B12328="","",INT(A12328))</f>
        <v/>
      </c>
      <c r="D12328">
        <f>IF(B12328="","",HOUR(A12328))</f>
        <v/>
      </c>
      <c r="E12328">
        <f>IF(B12328="","",IF(INPUT!$I$1="","",IF(C12328&lt;(INT(INPUT!$I$1)-INPUT!$I$2),"Off Meds",IF(C12328&lt;=(INT(INPUT!$I$1)+INPUT!$I$2),"Washout","On Meds"))))</f>
        <v/>
      </c>
      <c r="F12328">
        <f>IF(B12328="","",1.509*(LN(B12328)^1.084-5.381))</f>
        <v/>
      </c>
      <c r="G12328">
        <f>IF(F12328="","",IF(F12328&lt;0,10*F12328^2,0))</f>
        <v/>
      </c>
      <c r="H12328">
        <f>IF(F12328="","",IF(F12328&gt;0,10*F12328^2,0))</f>
        <v/>
      </c>
    </row>
    <row r="12329">
      <c r="A12329">
        <f>Input!A12329</f>
        <v/>
      </c>
      <c r="B12329">
        <f>IF(ISNUMBER(Input!B12329),IF(AND(Input!B12329&gt;=20,Input!B12329&lt;=700),Input!B12329,""),"")</f>
        <v/>
      </c>
      <c r="C12329">
        <f>IF(B12329="","",INT(A12329))</f>
        <v/>
      </c>
      <c r="D12329">
        <f>IF(B12329="","",HOUR(A12329))</f>
        <v/>
      </c>
      <c r="E12329">
        <f>IF(B12329="","",IF(INPUT!$I$1="","",IF(C12329&lt;(INT(INPUT!$I$1)-INPUT!$I$2),"Off Meds",IF(C12329&lt;=(INT(INPUT!$I$1)+INPUT!$I$2),"Washout","On Meds"))))</f>
        <v/>
      </c>
      <c r="F12329">
        <f>IF(B12329="","",1.509*(LN(B12329)^1.084-5.381))</f>
        <v/>
      </c>
      <c r="G12329">
        <f>IF(F12329="","",IF(F12329&lt;0,10*F12329^2,0))</f>
        <v/>
      </c>
      <c r="H12329">
        <f>IF(F12329="","",IF(F12329&gt;0,10*F12329^2,0))</f>
        <v/>
      </c>
    </row>
    <row r="12330">
      <c r="A12330">
        <f>Input!A12330</f>
        <v/>
      </c>
      <c r="B12330">
        <f>IF(ISNUMBER(Input!B12330),IF(AND(Input!B12330&gt;=20,Input!B12330&lt;=700),Input!B12330,""),"")</f>
        <v/>
      </c>
      <c r="C12330">
        <f>IF(B12330="","",INT(A12330))</f>
        <v/>
      </c>
      <c r="D12330">
        <f>IF(B12330="","",HOUR(A12330))</f>
        <v/>
      </c>
      <c r="E12330">
        <f>IF(B12330="","",IF(INPUT!$I$1="","",IF(C12330&lt;(INT(INPUT!$I$1)-INPUT!$I$2),"Off Meds",IF(C12330&lt;=(INT(INPUT!$I$1)+INPUT!$I$2),"Washout","On Meds"))))</f>
        <v/>
      </c>
      <c r="F12330">
        <f>IF(B12330="","",1.509*(LN(B12330)^1.084-5.381))</f>
        <v/>
      </c>
      <c r="G12330">
        <f>IF(F12330="","",IF(F12330&lt;0,10*F12330^2,0))</f>
        <v/>
      </c>
      <c r="H12330">
        <f>IF(F12330="","",IF(F12330&gt;0,10*F12330^2,0))</f>
        <v/>
      </c>
    </row>
    <row r="12331">
      <c r="A12331">
        <f>Input!A12331</f>
        <v/>
      </c>
      <c r="B12331">
        <f>IF(ISNUMBER(Input!B12331),IF(AND(Input!B12331&gt;=20,Input!B12331&lt;=700),Input!B12331,""),"")</f>
        <v/>
      </c>
      <c r="C12331">
        <f>IF(B12331="","",INT(A12331))</f>
        <v/>
      </c>
      <c r="D12331">
        <f>IF(B12331="","",HOUR(A12331))</f>
        <v/>
      </c>
      <c r="E12331">
        <f>IF(B12331="","",IF(INPUT!$I$1="","",IF(C12331&lt;(INT(INPUT!$I$1)-INPUT!$I$2),"Off Meds",IF(C12331&lt;=(INT(INPUT!$I$1)+INPUT!$I$2),"Washout","On Meds"))))</f>
        <v/>
      </c>
      <c r="F12331">
        <f>IF(B12331="","",1.509*(LN(B12331)^1.084-5.381))</f>
        <v/>
      </c>
      <c r="G12331">
        <f>IF(F12331="","",IF(F12331&lt;0,10*F12331^2,0))</f>
        <v/>
      </c>
      <c r="H12331">
        <f>IF(F12331="","",IF(F12331&gt;0,10*F12331^2,0))</f>
        <v/>
      </c>
    </row>
    <row r="12332">
      <c r="A12332">
        <f>Input!A12332</f>
        <v/>
      </c>
      <c r="B12332">
        <f>IF(ISNUMBER(Input!B12332),IF(AND(Input!B12332&gt;=20,Input!B12332&lt;=700),Input!B12332,""),"")</f>
        <v/>
      </c>
      <c r="C12332">
        <f>IF(B12332="","",INT(A12332))</f>
        <v/>
      </c>
      <c r="D12332">
        <f>IF(B12332="","",HOUR(A12332))</f>
        <v/>
      </c>
      <c r="E12332">
        <f>IF(B12332="","",IF(INPUT!$I$1="","",IF(C12332&lt;(INT(INPUT!$I$1)-INPUT!$I$2),"Off Meds",IF(C12332&lt;=(INT(INPUT!$I$1)+INPUT!$I$2),"Washout","On Meds"))))</f>
        <v/>
      </c>
      <c r="F12332">
        <f>IF(B12332="","",1.509*(LN(B12332)^1.084-5.381))</f>
        <v/>
      </c>
      <c r="G12332">
        <f>IF(F12332="","",IF(F12332&lt;0,10*F12332^2,0))</f>
        <v/>
      </c>
      <c r="H12332">
        <f>IF(F12332="","",IF(F12332&gt;0,10*F12332^2,0))</f>
        <v/>
      </c>
    </row>
    <row r="12333">
      <c r="A12333">
        <f>Input!A12333</f>
        <v/>
      </c>
      <c r="B12333">
        <f>IF(ISNUMBER(Input!B12333),IF(AND(Input!B12333&gt;=20,Input!B12333&lt;=700),Input!B12333,""),"")</f>
        <v/>
      </c>
      <c r="C12333">
        <f>IF(B12333="","",INT(A12333))</f>
        <v/>
      </c>
      <c r="D12333">
        <f>IF(B12333="","",HOUR(A12333))</f>
        <v/>
      </c>
      <c r="E12333">
        <f>IF(B12333="","",IF(INPUT!$I$1="","",IF(C12333&lt;(INT(INPUT!$I$1)-INPUT!$I$2),"Off Meds",IF(C12333&lt;=(INT(INPUT!$I$1)+INPUT!$I$2),"Washout","On Meds"))))</f>
        <v/>
      </c>
      <c r="F12333">
        <f>IF(B12333="","",1.509*(LN(B12333)^1.084-5.381))</f>
        <v/>
      </c>
      <c r="G12333">
        <f>IF(F12333="","",IF(F12333&lt;0,10*F12333^2,0))</f>
        <v/>
      </c>
      <c r="H12333">
        <f>IF(F12333="","",IF(F12333&gt;0,10*F12333^2,0))</f>
        <v/>
      </c>
    </row>
    <row r="12334">
      <c r="A12334">
        <f>Input!A12334</f>
        <v/>
      </c>
      <c r="B12334">
        <f>IF(ISNUMBER(Input!B12334),IF(AND(Input!B12334&gt;=20,Input!B12334&lt;=700),Input!B12334,""),"")</f>
        <v/>
      </c>
      <c r="C12334">
        <f>IF(B12334="","",INT(A12334))</f>
        <v/>
      </c>
      <c r="D12334">
        <f>IF(B12334="","",HOUR(A12334))</f>
        <v/>
      </c>
      <c r="E12334">
        <f>IF(B12334="","",IF(INPUT!$I$1="","",IF(C12334&lt;(INT(INPUT!$I$1)-INPUT!$I$2),"Off Meds",IF(C12334&lt;=(INT(INPUT!$I$1)+INPUT!$I$2),"Washout","On Meds"))))</f>
        <v/>
      </c>
      <c r="F12334">
        <f>IF(B12334="","",1.509*(LN(B12334)^1.084-5.381))</f>
        <v/>
      </c>
      <c r="G12334">
        <f>IF(F12334="","",IF(F12334&lt;0,10*F12334^2,0))</f>
        <v/>
      </c>
      <c r="H12334">
        <f>IF(F12334="","",IF(F12334&gt;0,10*F12334^2,0))</f>
        <v/>
      </c>
    </row>
    <row r="12335">
      <c r="A12335">
        <f>Input!A12335</f>
        <v/>
      </c>
      <c r="B12335">
        <f>IF(ISNUMBER(Input!B12335),IF(AND(Input!B12335&gt;=20,Input!B12335&lt;=700),Input!B12335,""),"")</f>
        <v/>
      </c>
      <c r="C12335">
        <f>IF(B12335="","",INT(A12335))</f>
        <v/>
      </c>
      <c r="D12335">
        <f>IF(B12335="","",HOUR(A12335))</f>
        <v/>
      </c>
      <c r="E12335">
        <f>IF(B12335="","",IF(INPUT!$I$1="","",IF(C12335&lt;(INT(INPUT!$I$1)-INPUT!$I$2),"Off Meds",IF(C12335&lt;=(INT(INPUT!$I$1)+INPUT!$I$2),"Washout","On Meds"))))</f>
        <v/>
      </c>
      <c r="F12335">
        <f>IF(B12335="","",1.509*(LN(B12335)^1.084-5.381))</f>
        <v/>
      </c>
      <c r="G12335">
        <f>IF(F12335="","",IF(F12335&lt;0,10*F12335^2,0))</f>
        <v/>
      </c>
      <c r="H12335">
        <f>IF(F12335="","",IF(F12335&gt;0,10*F12335^2,0))</f>
        <v/>
      </c>
    </row>
    <row r="12336">
      <c r="A12336">
        <f>Input!A12336</f>
        <v/>
      </c>
      <c r="B12336">
        <f>IF(ISNUMBER(Input!B12336),IF(AND(Input!B12336&gt;=20,Input!B12336&lt;=700),Input!B12336,""),"")</f>
        <v/>
      </c>
      <c r="C12336">
        <f>IF(B12336="","",INT(A12336))</f>
        <v/>
      </c>
      <c r="D12336">
        <f>IF(B12336="","",HOUR(A12336))</f>
        <v/>
      </c>
      <c r="E12336">
        <f>IF(B12336="","",IF(INPUT!$I$1="","",IF(C12336&lt;(INT(INPUT!$I$1)-INPUT!$I$2),"Off Meds",IF(C12336&lt;=(INT(INPUT!$I$1)+INPUT!$I$2),"Washout","On Meds"))))</f>
        <v/>
      </c>
      <c r="F12336">
        <f>IF(B12336="","",1.509*(LN(B12336)^1.084-5.381))</f>
        <v/>
      </c>
      <c r="G12336">
        <f>IF(F12336="","",IF(F12336&lt;0,10*F12336^2,0))</f>
        <v/>
      </c>
      <c r="H12336">
        <f>IF(F12336="","",IF(F12336&gt;0,10*F12336^2,0))</f>
        <v/>
      </c>
    </row>
    <row r="12337">
      <c r="A12337">
        <f>Input!A12337</f>
        <v/>
      </c>
      <c r="B12337">
        <f>IF(ISNUMBER(Input!B12337),IF(AND(Input!B12337&gt;=20,Input!B12337&lt;=700),Input!B12337,""),"")</f>
        <v/>
      </c>
      <c r="C12337">
        <f>IF(B12337="","",INT(A12337))</f>
        <v/>
      </c>
      <c r="D12337">
        <f>IF(B12337="","",HOUR(A12337))</f>
        <v/>
      </c>
      <c r="E12337">
        <f>IF(B12337="","",IF(INPUT!$I$1="","",IF(C12337&lt;(INT(INPUT!$I$1)-INPUT!$I$2),"Off Meds",IF(C12337&lt;=(INT(INPUT!$I$1)+INPUT!$I$2),"Washout","On Meds"))))</f>
        <v/>
      </c>
      <c r="F12337">
        <f>IF(B12337="","",1.509*(LN(B12337)^1.084-5.381))</f>
        <v/>
      </c>
      <c r="G12337">
        <f>IF(F12337="","",IF(F12337&lt;0,10*F12337^2,0))</f>
        <v/>
      </c>
      <c r="H12337">
        <f>IF(F12337="","",IF(F12337&gt;0,10*F12337^2,0))</f>
        <v/>
      </c>
    </row>
    <row r="12338">
      <c r="A12338">
        <f>Input!A12338</f>
        <v/>
      </c>
      <c r="B12338">
        <f>IF(ISNUMBER(Input!B12338),IF(AND(Input!B12338&gt;=20,Input!B12338&lt;=700),Input!B12338,""),"")</f>
        <v/>
      </c>
      <c r="C12338">
        <f>IF(B12338="","",INT(A12338))</f>
        <v/>
      </c>
      <c r="D12338">
        <f>IF(B12338="","",HOUR(A12338))</f>
        <v/>
      </c>
      <c r="E12338">
        <f>IF(B12338="","",IF(INPUT!$I$1="","",IF(C12338&lt;(INT(INPUT!$I$1)-INPUT!$I$2),"Off Meds",IF(C12338&lt;=(INT(INPUT!$I$1)+INPUT!$I$2),"Washout","On Meds"))))</f>
        <v/>
      </c>
      <c r="F12338">
        <f>IF(B12338="","",1.509*(LN(B12338)^1.084-5.381))</f>
        <v/>
      </c>
      <c r="G12338">
        <f>IF(F12338="","",IF(F12338&lt;0,10*F12338^2,0))</f>
        <v/>
      </c>
      <c r="H12338">
        <f>IF(F12338="","",IF(F12338&gt;0,10*F12338^2,0))</f>
        <v/>
      </c>
    </row>
    <row r="12339">
      <c r="A12339">
        <f>Input!A12339</f>
        <v/>
      </c>
      <c r="B12339">
        <f>IF(ISNUMBER(Input!B12339),IF(AND(Input!B12339&gt;=20,Input!B12339&lt;=700),Input!B12339,""),"")</f>
        <v/>
      </c>
      <c r="C12339">
        <f>IF(B12339="","",INT(A12339))</f>
        <v/>
      </c>
      <c r="D12339">
        <f>IF(B12339="","",HOUR(A12339))</f>
        <v/>
      </c>
      <c r="E12339">
        <f>IF(B12339="","",IF(INPUT!$I$1="","",IF(C12339&lt;(INT(INPUT!$I$1)-INPUT!$I$2),"Off Meds",IF(C12339&lt;=(INT(INPUT!$I$1)+INPUT!$I$2),"Washout","On Meds"))))</f>
        <v/>
      </c>
      <c r="F12339">
        <f>IF(B12339="","",1.509*(LN(B12339)^1.084-5.381))</f>
        <v/>
      </c>
      <c r="G12339">
        <f>IF(F12339="","",IF(F12339&lt;0,10*F12339^2,0))</f>
        <v/>
      </c>
      <c r="H12339">
        <f>IF(F12339="","",IF(F12339&gt;0,10*F12339^2,0))</f>
        <v/>
      </c>
    </row>
    <row r="12340">
      <c r="A12340">
        <f>Input!A12340</f>
        <v/>
      </c>
      <c r="B12340">
        <f>IF(ISNUMBER(Input!B12340),IF(AND(Input!B12340&gt;=20,Input!B12340&lt;=700),Input!B12340,""),"")</f>
        <v/>
      </c>
      <c r="C12340">
        <f>IF(B12340="","",INT(A12340))</f>
        <v/>
      </c>
      <c r="D12340">
        <f>IF(B12340="","",HOUR(A12340))</f>
        <v/>
      </c>
      <c r="E12340">
        <f>IF(B12340="","",IF(INPUT!$I$1="","",IF(C12340&lt;(INT(INPUT!$I$1)-INPUT!$I$2),"Off Meds",IF(C12340&lt;=(INT(INPUT!$I$1)+INPUT!$I$2),"Washout","On Meds"))))</f>
        <v/>
      </c>
      <c r="F12340">
        <f>IF(B12340="","",1.509*(LN(B12340)^1.084-5.381))</f>
        <v/>
      </c>
      <c r="G12340">
        <f>IF(F12340="","",IF(F12340&lt;0,10*F12340^2,0))</f>
        <v/>
      </c>
      <c r="H12340">
        <f>IF(F12340="","",IF(F12340&gt;0,10*F12340^2,0))</f>
        <v/>
      </c>
    </row>
    <row r="12341">
      <c r="A12341">
        <f>Input!A12341</f>
        <v/>
      </c>
      <c r="B12341">
        <f>IF(ISNUMBER(Input!B12341),IF(AND(Input!B12341&gt;=20,Input!B12341&lt;=700),Input!B12341,""),"")</f>
        <v/>
      </c>
      <c r="C12341">
        <f>IF(B12341="","",INT(A12341))</f>
        <v/>
      </c>
      <c r="D12341">
        <f>IF(B12341="","",HOUR(A12341))</f>
        <v/>
      </c>
      <c r="E12341">
        <f>IF(B12341="","",IF(INPUT!$I$1="","",IF(C12341&lt;(INT(INPUT!$I$1)-INPUT!$I$2),"Off Meds",IF(C12341&lt;=(INT(INPUT!$I$1)+INPUT!$I$2),"Washout","On Meds"))))</f>
        <v/>
      </c>
      <c r="F12341">
        <f>IF(B12341="","",1.509*(LN(B12341)^1.084-5.381))</f>
        <v/>
      </c>
      <c r="G12341">
        <f>IF(F12341="","",IF(F12341&lt;0,10*F12341^2,0))</f>
        <v/>
      </c>
      <c r="H12341">
        <f>IF(F12341="","",IF(F12341&gt;0,10*F12341^2,0))</f>
        <v/>
      </c>
    </row>
    <row r="12342">
      <c r="A12342">
        <f>Input!A12342</f>
        <v/>
      </c>
      <c r="B12342">
        <f>IF(ISNUMBER(Input!B12342),IF(AND(Input!B12342&gt;=20,Input!B12342&lt;=700),Input!B12342,""),"")</f>
        <v/>
      </c>
      <c r="C12342">
        <f>IF(B12342="","",INT(A12342))</f>
        <v/>
      </c>
      <c r="D12342">
        <f>IF(B12342="","",HOUR(A12342))</f>
        <v/>
      </c>
      <c r="E12342">
        <f>IF(B12342="","",IF(INPUT!$I$1="","",IF(C12342&lt;(INT(INPUT!$I$1)-INPUT!$I$2),"Off Meds",IF(C12342&lt;=(INT(INPUT!$I$1)+INPUT!$I$2),"Washout","On Meds"))))</f>
        <v/>
      </c>
      <c r="F12342">
        <f>IF(B12342="","",1.509*(LN(B12342)^1.084-5.381))</f>
        <v/>
      </c>
      <c r="G12342">
        <f>IF(F12342="","",IF(F12342&lt;0,10*F12342^2,0))</f>
        <v/>
      </c>
      <c r="H12342">
        <f>IF(F12342="","",IF(F12342&gt;0,10*F12342^2,0))</f>
        <v/>
      </c>
    </row>
    <row r="12343">
      <c r="A12343">
        <f>Input!A12343</f>
        <v/>
      </c>
      <c r="B12343">
        <f>IF(ISNUMBER(Input!B12343),IF(AND(Input!B12343&gt;=20,Input!B12343&lt;=700),Input!B12343,""),"")</f>
        <v/>
      </c>
      <c r="C12343">
        <f>IF(B12343="","",INT(A12343))</f>
        <v/>
      </c>
      <c r="D12343">
        <f>IF(B12343="","",HOUR(A12343))</f>
        <v/>
      </c>
      <c r="E12343">
        <f>IF(B12343="","",IF(INPUT!$I$1="","",IF(C12343&lt;(INT(INPUT!$I$1)-INPUT!$I$2),"Off Meds",IF(C12343&lt;=(INT(INPUT!$I$1)+INPUT!$I$2),"Washout","On Meds"))))</f>
        <v/>
      </c>
      <c r="F12343">
        <f>IF(B12343="","",1.509*(LN(B12343)^1.084-5.381))</f>
        <v/>
      </c>
      <c r="G12343">
        <f>IF(F12343="","",IF(F12343&lt;0,10*F12343^2,0))</f>
        <v/>
      </c>
      <c r="H12343">
        <f>IF(F12343="","",IF(F12343&gt;0,10*F12343^2,0))</f>
        <v/>
      </c>
    </row>
    <row r="12344">
      <c r="A12344">
        <f>Input!A12344</f>
        <v/>
      </c>
      <c r="B12344">
        <f>IF(ISNUMBER(Input!B12344),IF(AND(Input!B12344&gt;=20,Input!B12344&lt;=700),Input!B12344,""),"")</f>
        <v/>
      </c>
      <c r="C12344">
        <f>IF(B12344="","",INT(A12344))</f>
        <v/>
      </c>
      <c r="D12344">
        <f>IF(B12344="","",HOUR(A12344))</f>
        <v/>
      </c>
      <c r="E12344">
        <f>IF(B12344="","",IF(INPUT!$I$1="","",IF(C12344&lt;(INT(INPUT!$I$1)-INPUT!$I$2),"Off Meds",IF(C12344&lt;=(INT(INPUT!$I$1)+INPUT!$I$2),"Washout","On Meds"))))</f>
        <v/>
      </c>
      <c r="F12344">
        <f>IF(B12344="","",1.509*(LN(B12344)^1.084-5.381))</f>
        <v/>
      </c>
      <c r="G12344">
        <f>IF(F12344="","",IF(F12344&lt;0,10*F12344^2,0))</f>
        <v/>
      </c>
      <c r="H12344">
        <f>IF(F12344="","",IF(F12344&gt;0,10*F12344^2,0))</f>
        <v/>
      </c>
    </row>
    <row r="12345">
      <c r="A12345">
        <f>Input!A12345</f>
        <v/>
      </c>
      <c r="B12345">
        <f>IF(ISNUMBER(Input!B12345),IF(AND(Input!B12345&gt;=20,Input!B12345&lt;=700),Input!B12345,""),"")</f>
        <v/>
      </c>
      <c r="C12345">
        <f>IF(B12345="","",INT(A12345))</f>
        <v/>
      </c>
      <c r="D12345">
        <f>IF(B12345="","",HOUR(A12345))</f>
        <v/>
      </c>
      <c r="E12345">
        <f>IF(B12345="","",IF(INPUT!$I$1="","",IF(C12345&lt;(INT(INPUT!$I$1)-INPUT!$I$2),"Off Meds",IF(C12345&lt;=(INT(INPUT!$I$1)+INPUT!$I$2),"Washout","On Meds"))))</f>
        <v/>
      </c>
      <c r="F12345">
        <f>IF(B12345="","",1.509*(LN(B12345)^1.084-5.381))</f>
        <v/>
      </c>
      <c r="G12345">
        <f>IF(F12345="","",IF(F12345&lt;0,10*F12345^2,0))</f>
        <v/>
      </c>
      <c r="H12345">
        <f>IF(F12345="","",IF(F12345&gt;0,10*F12345^2,0))</f>
        <v/>
      </c>
    </row>
    <row r="12346">
      <c r="A12346">
        <f>Input!A12346</f>
        <v/>
      </c>
      <c r="B12346">
        <f>IF(ISNUMBER(Input!B12346),IF(AND(Input!B12346&gt;=20,Input!B12346&lt;=700),Input!B12346,""),"")</f>
        <v/>
      </c>
      <c r="C12346">
        <f>IF(B12346="","",INT(A12346))</f>
        <v/>
      </c>
      <c r="D12346">
        <f>IF(B12346="","",HOUR(A12346))</f>
        <v/>
      </c>
      <c r="E12346">
        <f>IF(B12346="","",IF(INPUT!$I$1="","",IF(C12346&lt;(INT(INPUT!$I$1)-INPUT!$I$2),"Off Meds",IF(C12346&lt;=(INT(INPUT!$I$1)+INPUT!$I$2),"Washout","On Meds"))))</f>
        <v/>
      </c>
      <c r="F12346">
        <f>IF(B12346="","",1.509*(LN(B12346)^1.084-5.381))</f>
        <v/>
      </c>
      <c r="G12346">
        <f>IF(F12346="","",IF(F12346&lt;0,10*F12346^2,0))</f>
        <v/>
      </c>
      <c r="H12346">
        <f>IF(F12346="","",IF(F12346&gt;0,10*F12346^2,0))</f>
        <v/>
      </c>
    </row>
    <row r="12347">
      <c r="A12347">
        <f>Input!A12347</f>
        <v/>
      </c>
      <c r="B12347">
        <f>IF(ISNUMBER(Input!B12347),IF(AND(Input!B12347&gt;=20,Input!B12347&lt;=700),Input!B12347,""),"")</f>
        <v/>
      </c>
      <c r="C12347">
        <f>IF(B12347="","",INT(A12347))</f>
        <v/>
      </c>
      <c r="D12347">
        <f>IF(B12347="","",HOUR(A12347))</f>
        <v/>
      </c>
      <c r="E12347">
        <f>IF(B12347="","",IF(INPUT!$I$1="","",IF(C12347&lt;(INT(INPUT!$I$1)-INPUT!$I$2),"Off Meds",IF(C12347&lt;=(INT(INPUT!$I$1)+INPUT!$I$2),"Washout","On Meds"))))</f>
        <v/>
      </c>
      <c r="F12347">
        <f>IF(B12347="","",1.509*(LN(B12347)^1.084-5.381))</f>
        <v/>
      </c>
      <c r="G12347">
        <f>IF(F12347="","",IF(F12347&lt;0,10*F12347^2,0))</f>
        <v/>
      </c>
      <c r="H12347">
        <f>IF(F12347="","",IF(F12347&gt;0,10*F12347^2,0))</f>
        <v/>
      </c>
    </row>
    <row r="12348">
      <c r="A12348">
        <f>Input!A12348</f>
        <v/>
      </c>
      <c r="B12348">
        <f>IF(ISNUMBER(Input!B12348),IF(AND(Input!B12348&gt;=20,Input!B12348&lt;=700),Input!B12348,""),"")</f>
        <v/>
      </c>
      <c r="C12348">
        <f>IF(B12348="","",INT(A12348))</f>
        <v/>
      </c>
      <c r="D12348">
        <f>IF(B12348="","",HOUR(A12348))</f>
        <v/>
      </c>
      <c r="E12348">
        <f>IF(B12348="","",IF(INPUT!$I$1="","",IF(C12348&lt;(INT(INPUT!$I$1)-INPUT!$I$2),"Off Meds",IF(C12348&lt;=(INT(INPUT!$I$1)+INPUT!$I$2),"Washout","On Meds"))))</f>
        <v/>
      </c>
      <c r="F12348">
        <f>IF(B12348="","",1.509*(LN(B12348)^1.084-5.381))</f>
        <v/>
      </c>
      <c r="G12348">
        <f>IF(F12348="","",IF(F12348&lt;0,10*F12348^2,0))</f>
        <v/>
      </c>
      <c r="H12348">
        <f>IF(F12348="","",IF(F12348&gt;0,10*F12348^2,0))</f>
        <v/>
      </c>
    </row>
    <row r="12349">
      <c r="A12349">
        <f>Input!A12349</f>
        <v/>
      </c>
      <c r="B12349">
        <f>IF(ISNUMBER(Input!B12349),IF(AND(Input!B12349&gt;=20,Input!B12349&lt;=700),Input!B12349,""),"")</f>
        <v/>
      </c>
      <c r="C12349">
        <f>IF(B12349="","",INT(A12349))</f>
        <v/>
      </c>
      <c r="D12349">
        <f>IF(B12349="","",HOUR(A12349))</f>
        <v/>
      </c>
      <c r="E12349">
        <f>IF(B12349="","",IF(INPUT!$I$1="","",IF(C12349&lt;(INT(INPUT!$I$1)-INPUT!$I$2),"Off Meds",IF(C12349&lt;=(INT(INPUT!$I$1)+INPUT!$I$2),"Washout","On Meds"))))</f>
        <v/>
      </c>
      <c r="F12349">
        <f>IF(B12349="","",1.509*(LN(B12349)^1.084-5.381))</f>
        <v/>
      </c>
      <c r="G12349">
        <f>IF(F12349="","",IF(F12349&lt;0,10*F12349^2,0))</f>
        <v/>
      </c>
      <c r="H12349">
        <f>IF(F12349="","",IF(F12349&gt;0,10*F12349^2,0))</f>
        <v/>
      </c>
    </row>
    <row r="12350">
      <c r="A12350">
        <f>Input!A12350</f>
        <v/>
      </c>
      <c r="B12350">
        <f>IF(ISNUMBER(Input!B12350),IF(AND(Input!B12350&gt;=20,Input!B12350&lt;=700),Input!B12350,""),"")</f>
        <v/>
      </c>
      <c r="C12350">
        <f>IF(B12350="","",INT(A12350))</f>
        <v/>
      </c>
      <c r="D12350">
        <f>IF(B12350="","",HOUR(A12350))</f>
        <v/>
      </c>
      <c r="E12350">
        <f>IF(B12350="","",IF(INPUT!$I$1="","",IF(C12350&lt;(INT(INPUT!$I$1)-INPUT!$I$2),"Off Meds",IF(C12350&lt;=(INT(INPUT!$I$1)+INPUT!$I$2),"Washout","On Meds"))))</f>
        <v/>
      </c>
      <c r="F12350">
        <f>IF(B12350="","",1.509*(LN(B12350)^1.084-5.381))</f>
        <v/>
      </c>
      <c r="G12350">
        <f>IF(F12350="","",IF(F12350&lt;0,10*F12350^2,0))</f>
        <v/>
      </c>
      <c r="H12350">
        <f>IF(F12350="","",IF(F12350&gt;0,10*F12350^2,0))</f>
        <v/>
      </c>
    </row>
    <row r="12351">
      <c r="A12351">
        <f>Input!A12351</f>
        <v/>
      </c>
      <c r="B12351">
        <f>IF(ISNUMBER(Input!B12351),IF(AND(Input!B12351&gt;=20,Input!B12351&lt;=700),Input!B12351,""),"")</f>
        <v/>
      </c>
      <c r="C12351">
        <f>IF(B12351="","",INT(A12351))</f>
        <v/>
      </c>
      <c r="D12351">
        <f>IF(B12351="","",HOUR(A12351))</f>
        <v/>
      </c>
      <c r="E12351">
        <f>IF(B12351="","",IF(INPUT!$I$1="","",IF(C12351&lt;(INT(INPUT!$I$1)-INPUT!$I$2),"Off Meds",IF(C12351&lt;=(INT(INPUT!$I$1)+INPUT!$I$2),"Washout","On Meds"))))</f>
        <v/>
      </c>
      <c r="F12351">
        <f>IF(B12351="","",1.509*(LN(B12351)^1.084-5.381))</f>
        <v/>
      </c>
      <c r="G12351">
        <f>IF(F12351="","",IF(F12351&lt;0,10*F12351^2,0))</f>
        <v/>
      </c>
      <c r="H12351">
        <f>IF(F12351="","",IF(F12351&gt;0,10*F12351^2,0))</f>
        <v/>
      </c>
    </row>
    <row r="12352">
      <c r="A12352">
        <f>Input!A12352</f>
        <v/>
      </c>
      <c r="B12352">
        <f>IF(ISNUMBER(Input!B12352),IF(AND(Input!B12352&gt;=20,Input!B12352&lt;=700),Input!B12352,""),"")</f>
        <v/>
      </c>
      <c r="C12352">
        <f>IF(B12352="","",INT(A12352))</f>
        <v/>
      </c>
      <c r="D12352">
        <f>IF(B12352="","",HOUR(A12352))</f>
        <v/>
      </c>
      <c r="E12352">
        <f>IF(B12352="","",IF(INPUT!$I$1="","",IF(C12352&lt;(INT(INPUT!$I$1)-INPUT!$I$2),"Off Meds",IF(C12352&lt;=(INT(INPUT!$I$1)+INPUT!$I$2),"Washout","On Meds"))))</f>
        <v/>
      </c>
      <c r="F12352">
        <f>IF(B12352="","",1.509*(LN(B12352)^1.084-5.381))</f>
        <v/>
      </c>
      <c r="G12352">
        <f>IF(F12352="","",IF(F12352&lt;0,10*F12352^2,0))</f>
        <v/>
      </c>
      <c r="H12352">
        <f>IF(F12352="","",IF(F12352&gt;0,10*F12352^2,0))</f>
        <v/>
      </c>
    </row>
    <row r="12353">
      <c r="A12353">
        <f>Input!A12353</f>
        <v/>
      </c>
      <c r="B12353">
        <f>IF(ISNUMBER(Input!B12353),IF(AND(Input!B12353&gt;=20,Input!B12353&lt;=700),Input!B12353,""),"")</f>
        <v/>
      </c>
      <c r="C12353">
        <f>IF(B12353="","",INT(A12353))</f>
        <v/>
      </c>
      <c r="D12353">
        <f>IF(B12353="","",HOUR(A12353))</f>
        <v/>
      </c>
      <c r="E12353">
        <f>IF(B12353="","",IF(INPUT!$I$1="","",IF(C12353&lt;(INT(INPUT!$I$1)-INPUT!$I$2),"Off Meds",IF(C12353&lt;=(INT(INPUT!$I$1)+INPUT!$I$2),"Washout","On Meds"))))</f>
        <v/>
      </c>
      <c r="F12353">
        <f>IF(B12353="","",1.509*(LN(B12353)^1.084-5.381))</f>
        <v/>
      </c>
      <c r="G12353">
        <f>IF(F12353="","",IF(F12353&lt;0,10*F12353^2,0))</f>
        <v/>
      </c>
      <c r="H12353">
        <f>IF(F12353="","",IF(F12353&gt;0,10*F12353^2,0))</f>
        <v/>
      </c>
    </row>
    <row r="12354">
      <c r="A12354">
        <f>Input!A12354</f>
        <v/>
      </c>
      <c r="B12354">
        <f>IF(ISNUMBER(Input!B12354),IF(AND(Input!B12354&gt;=20,Input!B12354&lt;=700),Input!B12354,""),"")</f>
        <v/>
      </c>
      <c r="C12354">
        <f>IF(B12354="","",INT(A12354))</f>
        <v/>
      </c>
      <c r="D12354">
        <f>IF(B12354="","",HOUR(A12354))</f>
        <v/>
      </c>
      <c r="E12354">
        <f>IF(B12354="","",IF(INPUT!$I$1="","",IF(C12354&lt;(INT(INPUT!$I$1)-INPUT!$I$2),"Off Meds",IF(C12354&lt;=(INT(INPUT!$I$1)+INPUT!$I$2),"Washout","On Meds"))))</f>
        <v/>
      </c>
      <c r="F12354">
        <f>IF(B12354="","",1.509*(LN(B12354)^1.084-5.381))</f>
        <v/>
      </c>
      <c r="G12354">
        <f>IF(F12354="","",IF(F12354&lt;0,10*F12354^2,0))</f>
        <v/>
      </c>
      <c r="H12354">
        <f>IF(F12354="","",IF(F12354&gt;0,10*F12354^2,0))</f>
        <v/>
      </c>
    </row>
    <row r="12355">
      <c r="A12355">
        <f>Input!A12355</f>
        <v/>
      </c>
      <c r="B12355">
        <f>IF(ISNUMBER(Input!B12355),IF(AND(Input!B12355&gt;=20,Input!B12355&lt;=700),Input!B12355,""),"")</f>
        <v/>
      </c>
      <c r="C12355">
        <f>IF(B12355="","",INT(A12355))</f>
        <v/>
      </c>
      <c r="D12355">
        <f>IF(B12355="","",HOUR(A12355))</f>
        <v/>
      </c>
      <c r="E12355">
        <f>IF(B12355="","",IF(INPUT!$I$1="","",IF(C12355&lt;(INT(INPUT!$I$1)-INPUT!$I$2),"Off Meds",IF(C12355&lt;=(INT(INPUT!$I$1)+INPUT!$I$2),"Washout","On Meds"))))</f>
        <v/>
      </c>
      <c r="F12355">
        <f>IF(B12355="","",1.509*(LN(B12355)^1.084-5.381))</f>
        <v/>
      </c>
      <c r="G12355">
        <f>IF(F12355="","",IF(F12355&lt;0,10*F12355^2,0))</f>
        <v/>
      </c>
      <c r="H12355">
        <f>IF(F12355="","",IF(F12355&gt;0,10*F12355^2,0))</f>
        <v/>
      </c>
    </row>
    <row r="12356">
      <c r="A12356">
        <f>Input!A12356</f>
        <v/>
      </c>
      <c r="B12356">
        <f>IF(ISNUMBER(Input!B12356),IF(AND(Input!B12356&gt;=20,Input!B12356&lt;=700),Input!B12356,""),"")</f>
        <v/>
      </c>
      <c r="C12356">
        <f>IF(B12356="","",INT(A12356))</f>
        <v/>
      </c>
      <c r="D12356">
        <f>IF(B12356="","",HOUR(A12356))</f>
        <v/>
      </c>
      <c r="E12356">
        <f>IF(B12356="","",IF(INPUT!$I$1="","",IF(C12356&lt;(INT(INPUT!$I$1)-INPUT!$I$2),"Off Meds",IF(C12356&lt;=(INT(INPUT!$I$1)+INPUT!$I$2),"Washout","On Meds"))))</f>
        <v/>
      </c>
      <c r="F12356">
        <f>IF(B12356="","",1.509*(LN(B12356)^1.084-5.381))</f>
        <v/>
      </c>
      <c r="G12356">
        <f>IF(F12356="","",IF(F12356&lt;0,10*F12356^2,0))</f>
        <v/>
      </c>
      <c r="H12356">
        <f>IF(F12356="","",IF(F12356&gt;0,10*F12356^2,0))</f>
        <v/>
      </c>
    </row>
    <row r="12357">
      <c r="A12357">
        <f>Input!A12357</f>
        <v/>
      </c>
      <c r="B12357">
        <f>IF(ISNUMBER(Input!B12357),IF(AND(Input!B12357&gt;=20,Input!B12357&lt;=700),Input!B12357,""),"")</f>
        <v/>
      </c>
      <c r="C12357">
        <f>IF(B12357="","",INT(A12357))</f>
        <v/>
      </c>
      <c r="D12357">
        <f>IF(B12357="","",HOUR(A12357))</f>
        <v/>
      </c>
      <c r="E12357">
        <f>IF(B12357="","",IF(INPUT!$I$1="","",IF(C12357&lt;(INT(INPUT!$I$1)-INPUT!$I$2),"Off Meds",IF(C12357&lt;=(INT(INPUT!$I$1)+INPUT!$I$2),"Washout","On Meds"))))</f>
        <v/>
      </c>
      <c r="F12357">
        <f>IF(B12357="","",1.509*(LN(B12357)^1.084-5.381))</f>
        <v/>
      </c>
      <c r="G12357">
        <f>IF(F12357="","",IF(F12357&lt;0,10*F12357^2,0))</f>
        <v/>
      </c>
      <c r="H12357">
        <f>IF(F12357="","",IF(F12357&gt;0,10*F12357^2,0))</f>
        <v/>
      </c>
    </row>
    <row r="12358">
      <c r="A12358">
        <f>Input!A12358</f>
        <v/>
      </c>
      <c r="B12358">
        <f>IF(ISNUMBER(Input!B12358),IF(AND(Input!B12358&gt;=20,Input!B12358&lt;=700),Input!B12358,""),"")</f>
        <v/>
      </c>
      <c r="C12358">
        <f>IF(B12358="","",INT(A12358))</f>
        <v/>
      </c>
      <c r="D12358">
        <f>IF(B12358="","",HOUR(A12358))</f>
        <v/>
      </c>
      <c r="E12358">
        <f>IF(B12358="","",IF(INPUT!$I$1="","",IF(C12358&lt;(INT(INPUT!$I$1)-INPUT!$I$2),"Off Meds",IF(C12358&lt;=(INT(INPUT!$I$1)+INPUT!$I$2),"Washout","On Meds"))))</f>
        <v/>
      </c>
      <c r="F12358">
        <f>IF(B12358="","",1.509*(LN(B12358)^1.084-5.381))</f>
        <v/>
      </c>
      <c r="G12358">
        <f>IF(F12358="","",IF(F12358&lt;0,10*F12358^2,0))</f>
        <v/>
      </c>
      <c r="H12358">
        <f>IF(F12358="","",IF(F12358&gt;0,10*F12358^2,0))</f>
        <v/>
      </c>
    </row>
    <row r="12359">
      <c r="A12359">
        <f>Input!A12359</f>
        <v/>
      </c>
      <c r="B12359">
        <f>IF(ISNUMBER(Input!B12359),IF(AND(Input!B12359&gt;=20,Input!B12359&lt;=700),Input!B12359,""),"")</f>
        <v/>
      </c>
      <c r="C12359">
        <f>IF(B12359="","",INT(A12359))</f>
        <v/>
      </c>
      <c r="D12359">
        <f>IF(B12359="","",HOUR(A12359))</f>
        <v/>
      </c>
      <c r="E12359">
        <f>IF(B12359="","",IF(INPUT!$I$1="","",IF(C12359&lt;(INT(INPUT!$I$1)-INPUT!$I$2),"Off Meds",IF(C12359&lt;=(INT(INPUT!$I$1)+INPUT!$I$2),"Washout","On Meds"))))</f>
        <v/>
      </c>
      <c r="F12359">
        <f>IF(B12359="","",1.509*(LN(B12359)^1.084-5.381))</f>
        <v/>
      </c>
      <c r="G12359">
        <f>IF(F12359="","",IF(F12359&lt;0,10*F12359^2,0))</f>
        <v/>
      </c>
      <c r="H12359">
        <f>IF(F12359="","",IF(F12359&gt;0,10*F12359^2,0))</f>
        <v/>
      </c>
    </row>
    <row r="12360">
      <c r="A12360">
        <f>Input!A12360</f>
        <v/>
      </c>
      <c r="B12360">
        <f>IF(ISNUMBER(Input!B12360),IF(AND(Input!B12360&gt;=20,Input!B12360&lt;=700),Input!B12360,""),"")</f>
        <v/>
      </c>
      <c r="C12360">
        <f>IF(B12360="","",INT(A12360))</f>
        <v/>
      </c>
      <c r="D12360">
        <f>IF(B12360="","",HOUR(A12360))</f>
        <v/>
      </c>
      <c r="E12360">
        <f>IF(B12360="","",IF(INPUT!$I$1="","",IF(C12360&lt;(INT(INPUT!$I$1)-INPUT!$I$2),"Off Meds",IF(C12360&lt;=(INT(INPUT!$I$1)+INPUT!$I$2),"Washout","On Meds"))))</f>
        <v/>
      </c>
      <c r="F12360">
        <f>IF(B12360="","",1.509*(LN(B12360)^1.084-5.381))</f>
        <v/>
      </c>
      <c r="G12360">
        <f>IF(F12360="","",IF(F12360&lt;0,10*F12360^2,0))</f>
        <v/>
      </c>
      <c r="H12360">
        <f>IF(F12360="","",IF(F12360&gt;0,10*F12360^2,0))</f>
        <v/>
      </c>
    </row>
    <row r="12361">
      <c r="A12361">
        <f>Input!A12361</f>
        <v/>
      </c>
      <c r="B12361">
        <f>IF(ISNUMBER(Input!B12361),IF(AND(Input!B12361&gt;=20,Input!B12361&lt;=700),Input!B12361,""),"")</f>
        <v/>
      </c>
      <c r="C12361">
        <f>IF(B12361="","",INT(A12361))</f>
        <v/>
      </c>
      <c r="D12361">
        <f>IF(B12361="","",HOUR(A12361))</f>
        <v/>
      </c>
      <c r="E12361">
        <f>IF(B12361="","",IF(INPUT!$I$1="","",IF(C12361&lt;(INT(INPUT!$I$1)-INPUT!$I$2),"Off Meds",IF(C12361&lt;=(INT(INPUT!$I$1)+INPUT!$I$2),"Washout","On Meds"))))</f>
        <v/>
      </c>
      <c r="F12361">
        <f>IF(B12361="","",1.509*(LN(B12361)^1.084-5.381))</f>
        <v/>
      </c>
      <c r="G12361">
        <f>IF(F12361="","",IF(F12361&lt;0,10*F12361^2,0))</f>
        <v/>
      </c>
      <c r="H12361">
        <f>IF(F12361="","",IF(F12361&gt;0,10*F12361^2,0))</f>
        <v/>
      </c>
    </row>
    <row r="12362">
      <c r="A12362">
        <f>Input!A12362</f>
        <v/>
      </c>
      <c r="B12362">
        <f>IF(ISNUMBER(Input!B12362),IF(AND(Input!B12362&gt;=20,Input!B12362&lt;=700),Input!B12362,""),"")</f>
        <v/>
      </c>
      <c r="C12362">
        <f>IF(B12362="","",INT(A12362))</f>
        <v/>
      </c>
      <c r="D12362">
        <f>IF(B12362="","",HOUR(A12362))</f>
        <v/>
      </c>
      <c r="E12362">
        <f>IF(B12362="","",IF(INPUT!$I$1="","",IF(C12362&lt;(INT(INPUT!$I$1)-INPUT!$I$2),"Off Meds",IF(C12362&lt;=(INT(INPUT!$I$1)+INPUT!$I$2),"Washout","On Meds"))))</f>
        <v/>
      </c>
      <c r="F12362">
        <f>IF(B12362="","",1.509*(LN(B12362)^1.084-5.381))</f>
        <v/>
      </c>
      <c r="G12362">
        <f>IF(F12362="","",IF(F12362&lt;0,10*F12362^2,0))</f>
        <v/>
      </c>
      <c r="H12362">
        <f>IF(F12362="","",IF(F12362&gt;0,10*F12362^2,0))</f>
        <v/>
      </c>
    </row>
    <row r="12363">
      <c r="A12363">
        <f>Input!A12363</f>
        <v/>
      </c>
      <c r="B12363">
        <f>IF(ISNUMBER(Input!B12363),IF(AND(Input!B12363&gt;=20,Input!B12363&lt;=700),Input!B12363,""),"")</f>
        <v/>
      </c>
      <c r="C12363">
        <f>IF(B12363="","",INT(A12363))</f>
        <v/>
      </c>
      <c r="D12363">
        <f>IF(B12363="","",HOUR(A12363))</f>
        <v/>
      </c>
      <c r="E12363">
        <f>IF(B12363="","",IF(INPUT!$I$1="","",IF(C12363&lt;(INT(INPUT!$I$1)-INPUT!$I$2),"Off Meds",IF(C12363&lt;=(INT(INPUT!$I$1)+INPUT!$I$2),"Washout","On Meds"))))</f>
        <v/>
      </c>
      <c r="F12363">
        <f>IF(B12363="","",1.509*(LN(B12363)^1.084-5.381))</f>
        <v/>
      </c>
      <c r="G12363">
        <f>IF(F12363="","",IF(F12363&lt;0,10*F12363^2,0))</f>
        <v/>
      </c>
      <c r="H12363">
        <f>IF(F12363="","",IF(F12363&gt;0,10*F12363^2,0))</f>
        <v/>
      </c>
    </row>
    <row r="12364">
      <c r="A12364">
        <f>Input!A12364</f>
        <v/>
      </c>
      <c r="B12364">
        <f>IF(ISNUMBER(Input!B12364),IF(AND(Input!B12364&gt;=20,Input!B12364&lt;=700),Input!B12364,""),"")</f>
        <v/>
      </c>
      <c r="C12364">
        <f>IF(B12364="","",INT(A12364))</f>
        <v/>
      </c>
      <c r="D12364">
        <f>IF(B12364="","",HOUR(A12364))</f>
        <v/>
      </c>
      <c r="E12364">
        <f>IF(B12364="","",IF(INPUT!$I$1="","",IF(C12364&lt;(INT(INPUT!$I$1)-INPUT!$I$2),"Off Meds",IF(C12364&lt;=(INT(INPUT!$I$1)+INPUT!$I$2),"Washout","On Meds"))))</f>
        <v/>
      </c>
      <c r="F12364">
        <f>IF(B12364="","",1.509*(LN(B12364)^1.084-5.381))</f>
        <v/>
      </c>
      <c r="G12364">
        <f>IF(F12364="","",IF(F12364&lt;0,10*F12364^2,0))</f>
        <v/>
      </c>
      <c r="H12364">
        <f>IF(F12364="","",IF(F12364&gt;0,10*F12364^2,0))</f>
        <v/>
      </c>
    </row>
    <row r="12365">
      <c r="A12365">
        <f>Input!A12365</f>
        <v/>
      </c>
      <c r="B12365">
        <f>IF(ISNUMBER(Input!B12365),IF(AND(Input!B12365&gt;=20,Input!B12365&lt;=700),Input!B12365,""),"")</f>
        <v/>
      </c>
      <c r="C12365">
        <f>IF(B12365="","",INT(A12365))</f>
        <v/>
      </c>
      <c r="D12365">
        <f>IF(B12365="","",HOUR(A12365))</f>
        <v/>
      </c>
      <c r="E12365">
        <f>IF(B12365="","",IF(INPUT!$I$1="","",IF(C12365&lt;(INT(INPUT!$I$1)-INPUT!$I$2),"Off Meds",IF(C12365&lt;=(INT(INPUT!$I$1)+INPUT!$I$2),"Washout","On Meds"))))</f>
        <v/>
      </c>
      <c r="F12365">
        <f>IF(B12365="","",1.509*(LN(B12365)^1.084-5.381))</f>
        <v/>
      </c>
      <c r="G12365">
        <f>IF(F12365="","",IF(F12365&lt;0,10*F12365^2,0))</f>
        <v/>
      </c>
      <c r="H12365">
        <f>IF(F12365="","",IF(F12365&gt;0,10*F12365^2,0))</f>
        <v/>
      </c>
    </row>
    <row r="12366">
      <c r="A12366">
        <f>Input!A12366</f>
        <v/>
      </c>
      <c r="B12366">
        <f>IF(ISNUMBER(Input!B12366),IF(AND(Input!B12366&gt;=20,Input!B12366&lt;=700),Input!B12366,""),"")</f>
        <v/>
      </c>
      <c r="C12366">
        <f>IF(B12366="","",INT(A12366))</f>
        <v/>
      </c>
      <c r="D12366">
        <f>IF(B12366="","",HOUR(A12366))</f>
        <v/>
      </c>
      <c r="E12366">
        <f>IF(B12366="","",IF(INPUT!$I$1="","",IF(C12366&lt;(INT(INPUT!$I$1)-INPUT!$I$2),"Off Meds",IF(C12366&lt;=(INT(INPUT!$I$1)+INPUT!$I$2),"Washout","On Meds"))))</f>
        <v/>
      </c>
      <c r="F12366">
        <f>IF(B12366="","",1.509*(LN(B12366)^1.084-5.381))</f>
        <v/>
      </c>
      <c r="G12366">
        <f>IF(F12366="","",IF(F12366&lt;0,10*F12366^2,0))</f>
        <v/>
      </c>
      <c r="H12366">
        <f>IF(F12366="","",IF(F12366&gt;0,10*F12366^2,0))</f>
        <v/>
      </c>
    </row>
    <row r="12367">
      <c r="A12367">
        <f>Input!A12367</f>
        <v/>
      </c>
      <c r="B12367">
        <f>IF(ISNUMBER(Input!B12367),IF(AND(Input!B12367&gt;=20,Input!B12367&lt;=700),Input!B12367,""),"")</f>
        <v/>
      </c>
      <c r="C12367">
        <f>IF(B12367="","",INT(A12367))</f>
        <v/>
      </c>
      <c r="D12367">
        <f>IF(B12367="","",HOUR(A12367))</f>
        <v/>
      </c>
      <c r="E12367">
        <f>IF(B12367="","",IF(INPUT!$I$1="","",IF(C12367&lt;(INT(INPUT!$I$1)-INPUT!$I$2),"Off Meds",IF(C12367&lt;=(INT(INPUT!$I$1)+INPUT!$I$2),"Washout","On Meds"))))</f>
        <v/>
      </c>
      <c r="F12367">
        <f>IF(B12367="","",1.509*(LN(B12367)^1.084-5.381))</f>
        <v/>
      </c>
      <c r="G12367">
        <f>IF(F12367="","",IF(F12367&lt;0,10*F12367^2,0))</f>
        <v/>
      </c>
      <c r="H12367">
        <f>IF(F12367="","",IF(F12367&gt;0,10*F12367^2,0))</f>
        <v/>
      </c>
    </row>
    <row r="12368">
      <c r="A12368">
        <f>Input!A12368</f>
        <v/>
      </c>
      <c r="B12368">
        <f>IF(ISNUMBER(Input!B12368),IF(AND(Input!B12368&gt;=20,Input!B12368&lt;=700),Input!B12368,""),"")</f>
        <v/>
      </c>
      <c r="C12368">
        <f>IF(B12368="","",INT(A12368))</f>
        <v/>
      </c>
      <c r="D12368">
        <f>IF(B12368="","",HOUR(A12368))</f>
        <v/>
      </c>
      <c r="E12368">
        <f>IF(B12368="","",IF(INPUT!$I$1="","",IF(C12368&lt;(INT(INPUT!$I$1)-INPUT!$I$2),"Off Meds",IF(C12368&lt;=(INT(INPUT!$I$1)+INPUT!$I$2),"Washout","On Meds"))))</f>
        <v/>
      </c>
      <c r="F12368">
        <f>IF(B12368="","",1.509*(LN(B12368)^1.084-5.381))</f>
        <v/>
      </c>
      <c r="G12368">
        <f>IF(F12368="","",IF(F12368&lt;0,10*F12368^2,0))</f>
        <v/>
      </c>
      <c r="H12368">
        <f>IF(F12368="","",IF(F12368&gt;0,10*F12368^2,0))</f>
        <v/>
      </c>
    </row>
    <row r="12369">
      <c r="A12369">
        <f>Input!A12369</f>
        <v/>
      </c>
      <c r="B12369">
        <f>IF(ISNUMBER(Input!B12369),IF(AND(Input!B12369&gt;=20,Input!B12369&lt;=700),Input!B12369,""),"")</f>
        <v/>
      </c>
      <c r="C12369">
        <f>IF(B12369="","",INT(A12369))</f>
        <v/>
      </c>
      <c r="D12369">
        <f>IF(B12369="","",HOUR(A12369))</f>
        <v/>
      </c>
      <c r="E12369">
        <f>IF(B12369="","",IF(INPUT!$I$1="","",IF(C12369&lt;(INT(INPUT!$I$1)-INPUT!$I$2),"Off Meds",IF(C12369&lt;=(INT(INPUT!$I$1)+INPUT!$I$2),"Washout","On Meds"))))</f>
        <v/>
      </c>
      <c r="F12369">
        <f>IF(B12369="","",1.509*(LN(B12369)^1.084-5.381))</f>
        <v/>
      </c>
      <c r="G12369">
        <f>IF(F12369="","",IF(F12369&lt;0,10*F12369^2,0))</f>
        <v/>
      </c>
      <c r="H12369">
        <f>IF(F12369="","",IF(F12369&gt;0,10*F12369^2,0))</f>
        <v/>
      </c>
    </row>
    <row r="12370">
      <c r="A12370">
        <f>Input!A12370</f>
        <v/>
      </c>
      <c r="B12370">
        <f>IF(ISNUMBER(Input!B12370),IF(AND(Input!B12370&gt;=20,Input!B12370&lt;=700),Input!B12370,""),"")</f>
        <v/>
      </c>
      <c r="C12370">
        <f>IF(B12370="","",INT(A12370))</f>
        <v/>
      </c>
      <c r="D12370">
        <f>IF(B12370="","",HOUR(A12370))</f>
        <v/>
      </c>
      <c r="E12370">
        <f>IF(B12370="","",IF(INPUT!$I$1="","",IF(C12370&lt;(INT(INPUT!$I$1)-INPUT!$I$2),"Off Meds",IF(C12370&lt;=(INT(INPUT!$I$1)+INPUT!$I$2),"Washout","On Meds"))))</f>
        <v/>
      </c>
      <c r="F12370">
        <f>IF(B12370="","",1.509*(LN(B12370)^1.084-5.381))</f>
        <v/>
      </c>
      <c r="G12370">
        <f>IF(F12370="","",IF(F12370&lt;0,10*F12370^2,0))</f>
        <v/>
      </c>
      <c r="H12370">
        <f>IF(F12370="","",IF(F12370&gt;0,10*F12370^2,0))</f>
        <v/>
      </c>
    </row>
    <row r="12371">
      <c r="A12371">
        <f>Input!A12371</f>
        <v/>
      </c>
      <c r="B12371">
        <f>IF(ISNUMBER(Input!B12371),IF(AND(Input!B12371&gt;=20,Input!B12371&lt;=700),Input!B12371,""),"")</f>
        <v/>
      </c>
      <c r="C12371">
        <f>IF(B12371="","",INT(A12371))</f>
        <v/>
      </c>
      <c r="D12371">
        <f>IF(B12371="","",HOUR(A12371))</f>
        <v/>
      </c>
      <c r="E12371">
        <f>IF(B12371="","",IF(INPUT!$I$1="","",IF(C12371&lt;(INT(INPUT!$I$1)-INPUT!$I$2),"Off Meds",IF(C12371&lt;=(INT(INPUT!$I$1)+INPUT!$I$2),"Washout","On Meds"))))</f>
        <v/>
      </c>
      <c r="F12371">
        <f>IF(B12371="","",1.509*(LN(B12371)^1.084-5.381))</f>
        <v/>
      </c>
      <c r="G12371">
        <f>IF(F12371="","",IF(F12371&lt;0,10*F12371^2,0))</f>
        <v/>
      </c>
      <c r="H12371">
        <f>IF(F12371="","",IF(F12371&gt;0,10*F12371^2,0))</f>
        <v/>
      </c>
    </row>
    <row r="12372">
      <c r="A12372">
        <f>Input!A12372</f>
        <v/>
      </c>
      <c r="B12372">
        <f>IF(ISNUMBER(Input!B12372),IF(AND(Input!B12372&gt;=20,Input!B12372&lt;=700),Input!B12372,""),"")</f>
        <v/>
      </c>
      <c r="C12372">
        <f>IF(B12372="","",INT(A12372))</f>
        <v/>
      </c>
      <c r="D12372">
        <f>IF(B12372="","",HOUR(A12372))</f>
        <v/>
      </c>
      <c r="E12372">
        <f>IF(B12372="","",IF(INPUT!$I$1="","",IF(C12372&lt;(INT(INPUT!$I$1)-INPUT!$I$2),"Off Meds",IF(C12372&lt;=(INT(INPUT!$I$1)+INPUT!$I$2),"Washout","On Meds"))))</f>
        <v/>
      </c>
      <c r="F12372">
        <f>IF(B12372="","",1.509*(LN(B12372)^1.084-5.381))</f>
        <v/>
      </c>
      <c r="G12372">
        <f>IF(F12372="","",IF(F12372&lt;0,10*F12372^2,0))</f>
        <v/>
      </c>
      <c r="H12372">
        <f>IF(F12372="","",IF(F12372&gt;0,10*F12372^2,0))</f>
        <v/>
      </c>
    </row>
    <row r="12373">
      <c r="A12373">
        <f>Input!A12373</f>
        <v/>
      </c>
      <c r="B12373">
        <f>IF(ISNUMBER(Input!B12373),IF(AND(Input!B12373&gt;=20,Input!B12373&lt;=700),Input!B12373,""),"")</f>
        <v/>
      </c>
      <c r="C12373">
        <f>IF(B12373="","",INT(A12373))</f>
        <v/>
      </c>
      <c r="D12373">
        <f>IF(B12373="","",HOUR(A12373))</f>
        <v/>
      </c>
      <c r="E12373">
        <f>IF(B12373="","",IF(INPUT!$I$1="","",IF(C12373&lt;(INT(INPUT!$I$1)-INPUT!$I$2),"Off Meds",IF(C12373&lt;=(INT(INPUT!$I$1)+INPUT!$I$2),"Washout","On Meds"))))</f>
        <v/>
      </c>
      <c r="F12373">
        <f>IF(B12373="","",1.509*(LN(B12373)^1.084-5.381))</f>
        <v/>
      </c>
      <c r="G12373">
        <f>IF(F12373="","",IF(F12373&lt;0,10*F12373^2,0))</f>
        <v/>
      </c>
      <c r="H12373">
        <f>IF(F12373="","",IF(F12373&gt;0,10*F12373^2,0))</f>
        <v/>
      </c>
    </row>
    <row r="12374">
      <c r="A12374">
        <f>Input!A12374</f>
        <v/>
      </c>
      <c r="B12374">
        <f>IF(ISNUMBER(Input!B12374),IF(AND(Input!B12374&gt;=20,Input!B12374&lt;=700),Input!B12374,""),"")</f>
        <v/>
      </c>
      <c r="C12374">
        <f>IF(B12374="","",INT(A12374))</f>
        <v/>
      </c>
      <c r="D12374">
        <f>IF(B12374="","",HOUR(A12374))</f>
        <v/>
      </c>
      <c r="E12374">
        <f>IF(B12374="","",IF(INPUT!$I$1="","",IF(C12374&lt;(INT(INPUT!$I$1)-INPUT!$I$2),"Off Meds",IF(C12374&lt;=(INT(INPUT!$I$1)+INPUT!$I$2),"Washout","On Meds"))))</f>
        <v/>
      </c>
      <c r="F12374">
        <f>IF(B12374="","",1.509*(LN(B12374)^1.084-5.381))</f>
        <v/>
      </c>
      <c r="G12374">
        <f>IF(F12374="","",IF(F12374&lt;0,10*F12374^2,0))</f>
        <v/>
      </c>
      <c r="H12374">
        <f>IF(F12374="","",IF(F12374&gt;0,10*F12374^2,0))</f>
        <v/>
      </c>
    </row>
    <row r="12375">
      <c r="A12375">
        <f>Input!A12375</f>
        <v/>
      </c>
      <c r="B12375">
        <f>IF(ISNUMBER(Input!B12375),IF(AND(Input!B12375&gt;=20,Input!B12375&lt;=700),Input!B12375,""),"")</f>
        <v/>
      </c>
      <c r="C12375">
        <f>IF(B12375="","",INT(A12375))</f>
        <v/>
      </c>
      <c r="D12375">
        <f>IF(B12375="","",HOUR(A12375))</f>
        <v/>
      </c>
      <c r="E12375">
        <f>IF(B12375="","",IF(INPUT!$I$1="","",IF(C12375&lt;(INT(INPUT!$I$1)-INPUT!$I$2),"Off Meds",IF(C12375&lt;=(INT(INPUT!$I$1)+INPUT!$I$2),"Washout","On Meds"))))</f>
        <v/>
      </c>
      <c r="F12375">
        <f>IF(B12375="","",1.509*(LN(B12375)^1.084-5.381))</f>
        <v/>
      </c>
      <c r="G12375">
        <f>IF(F12375="","",IF(F12375&lt;0,10*F12375^2,0))</f>
        <v/>
      </c>
      <c r="H12375">
        <f>IF(F12375="","",IF(F12375&gt;0,10*F12375^2,0))</f>
        <v/>
      </c>
    </row>
    <row r="12376">
      <c r="A12376">
        <f>Input!A12376</f>
        <v/>
      </c>
      <c r="B12376">
        <f>IF(ISNUMBER(Input!B12376),IF(AND(Input!B12376&gt;=20,Input!B12376&lt;=700),Input!B12376,""),"")</f>
        <v/>
      </c>
      <c r="C12376">
        <f>IF(B12376="","",INT(A12376))</f>
        <v/>
      </c>
      <c r="D12376">
        <f>IF(B12376="","",HOUR(A12376))</f>
        <v/>
      </c>
      <c r="E12376">
        <f>IF(B12376="","",IF(INPUT!$I$1="","",IF(C12376&lt;(INT(INPUT!$I$1)-INPUT!$I$2),"Off Meds",IF(C12376&lt;=(INT(INPUT!$I$1)+INPUT!$I$2),"Washout","On Meds"))))</f>
        <v/>
      </c>
      <c r="F12376">
        <f>IF(B12376="","",1.509*(LN(B12376)^1.084-5.381))</f>
        <v/>
      </c>
      <c r="G12376">
        <f>IF(F12376="","",IF(F12376&lt;0,10*F12376^2,0))</f>
        <v/>
      </c>
      <c r="H12376">
        <f>IF(F12376="","",IF(F12376&gt;0,10*F12376^2,0))</f>
        <v/>
      </c>
    </row>
    <row r="12377">
      <c r="A12377">
        <f>Input!A12377</f>
        <v/>
      </c>
      <c r="B12377">
        <f>IF(ISNUMBER(Input!B12377),IF(AND(Input!B12377&gt;=20,Input!B12377&lt;=700),Input!B12377,""),"")</f>
        <v/>
      </c>
      <c r="C12377">
        <f>IF(B12377="","",INT(A12377))</f>
        <v/>
      </c>
      <c r="D12377">
        <f>IF(B12377="","",HOUR(A12377))</f>
        <v/>
      </c>
      <c r="E12377">
        <f>IF(B12377="","",IF(INPUT!$I$1="","",IF(C12377&lt;(INT(INPUT!$I$1)-INPUT!$I$2),"Off Meds",IF(C12377&lt;=(INT(INPUT!$I$1)+INPUT!$I$2),"Washout","On Meds"))))</f>
        <v/>
      </c>
      <c r="F12377">
        <f>IF(B12377="","",1.509*(LN(B12377)^1.084-5.381))</f>
        <v/>
      </c>
      <c r="G12377">
        <f>IF(F12377="","",IF(F12377&lt;0,10*F12377^2,0))</f>
        <v/>
      </c>
      <c r="H12377">
        <f>IF(F12377="","",IF(F12377&gt;0,10*F12377^2,0))</f>
        <v/>
      </c>
    </row>
    <row r="12378">
      <c r="A12378">
        <f>Input!A12378</f>
        <v/>
      </c>
      <c r="B12378">
        <f>IF(ISNUMBER(Input!B12378),IF(AND(Input!B12378&gt;=20,Input!B12378&lt;=700),Input!B12378,""),"")</f>
        <v/>
      </c>
      <c r="C12378">
        <f>IF(B12378="","",INT(A12378))</f>
        <v/>
      </c>
      <c r="D12378">
        <f>IF(B12378="","",HOUR(A12378))</f>
        <v/>
      </c>
      <c r="E12378">
        <f>IF(B12378="","",IF(INPUT!$I$1="","",IF(C12378&lt;(INT(INPUT!$I$1)-INPUT!$I$2),"Off Meds",IF(C12378&lt;=(INT(INPUT!$I$1)+INPUT!$I$2),"Washout","On Meds"))))</f>
        <v/>
      </c>
      <c r="F12378">
        <f>IF(B12378="","",1.509*(LN(B12378)^1.084-5.381))</f>
        <v/>
      </c>
      <c r="G12378">
        <f>IF(F12378="","",IF(F12378&lt;0,10*F12378^2,0))</f>
        <v/>
      </c>
      <c r="H12378">
        <f>IF(F12378="","",IF(F12378&gt;0,10*F12378^2,0))</f>
        <v/>
      </c>
    </row>
    <row r="12379">
      <c r="A12379">
        <f>Input!A12379</f>
        <v/>
      </c>
      <c r="B12379">
        <f>IF(ISNUMBER(Input!B12379),IF(AND(Input!B12379&gt;=20,Input!B12379&lt;=700),Input!B12379,""),"")</f>
        <v/>
      </c>
      <c r="C12379">
        <f>IF(B12379="","",INT(A12379))</f>
        <v/>
      </c>
      <c r="D12379">
        <f>IF(B12379="","",HOUR(A12379))</f>
        <v/>
      </c>
      <c r="E12379">
        <f>IF(B12379="","",IF(INPUT!$I$1="","",IF(C12379&lt;(INT(INPUT!$I$1)-INPUT!$I$2),"Off Meds",IF(C12379&lt;=(INT(INPUT!$I$1)+INPUT!$I$2),"Washout","On Meds"))))</f>
        <v/>
      </c>
      <c r="F12379">
        <f>IF(B12379="","",1.509*(LN(B12379)^1.084-5.381))</f>
        <v/>
      </c>
      <c r="G12379">
        <f>IF(F12379="","",IF(F12379&lt;0,10*F12379^2,0))</f>
        <v/>
      </c>
      <c r="H12379">
        <f>IF(F12379="","",IF(F12379&gt;0,10*F12379^2,0))</f>
        <v/>
      </c>
    </row>
    <row r="12380">
      <c r="A12380">
        <f>Input!A12380</f>
        <v/>
      </c>
      <c r="B12380">
        <f>IF(ISNUMBER(Input!B12380),IF(AND(Input!B12380&gt;=20,Input!B12380&lt;=700),Input!B12380,""),"")</f>
        <v/>
      </c>
      <c r="C12380">
        <f>IF(B12380="","",INT(A12380))</f>
        <v/>
      </c>
      <c r="D12380">
        <f>IF(B12380="","",HOUR(A12380))</f>
        <v/>
      </c>
      <c r="E12380">
        <f>IF(B12380="","",IF(INPUT!$I$1="","",IF(C12380&lt;(INT(INPUT!$I$1)-INPUT!$I$2),"Off Meds",IF(C12380&lt;=(INT(INPUT!$I$1)+INPUT!$I$2),"Washout","On Meds"))))</f>
        <v/>
      </c>
      <c r="F12380">
        <f>IF(B12380="","",1.509*(LN(B12380)^1.084-5.381))</f>
        <v/>
      </c>
      <c r="G12380">
        <f>IF(F12380="","",IF(F12380&lt;0,10*F12380^2,0))</f>
        <v/>
      </c>
      <c r="H12380">
        <f>IF(F12380="","",IF(F12380&gt;0,10*F12380^2,0))</f>
        <v/>
      </c>
    </row>
    <row r="12381">
      <c r="A12381">
        <f>Input!A12381</f>
        <v/>
      </c>
      <c r="B12381">
        <f>IF(ISNUMBER(Input!B12381),IF(AND(Input!B12381&gt;=20,Input!B12381&lt;=700),Input!B12381,""),"")</f>
        <v/>
      </c>
      <c r="C12381">
        <f>IF(B12381="","",INT(A12381))</f>
        <v/>
      </c>
      <c r="D12381">
        <f>IF(B12381="","",HOUR(A12381))</f>
        <v/>
      </c>
      <c r="E12381">
        <f>IF(B12381="","",IF(INPUT!$I$1="","",IF(C12381&lt;(INT(INPUT!$I$1)-INPUT!$I$2),"Off Meds",IF(C12381&lt;=(INT(INPUT!$I$1)+INPUT!$I$2),"Washout","On Meds"))))</f>
        <v/>
      </c>
      <c r="F12381">
        <f>IF(B12381="","",1.509*(LN(B12381)^1.084-5.381))</f>
        <v/>
      </c>
      <c r="G12381">
        <f>IF(F12381="","",IF(F12381&lt;0,10*F12381^2,0))</f>
        <v/>
      </c>
      <c r="H12381">
        <f>IF(F12381="","",IF(F12381&gt;0,10*F12381^2,0))</f>
        <v/>
      </c>
    </row>
    <row r="12382">
      <c r="A12382">
        <f>Input!A12382</f>
        <v/>
      </c>
      <c r="B12382">
        <f>IF(ISNUMBER(Input!B12382),IF(AND(Input!B12382&gt;=20,Input!B12382&lt;=700),Input!B12382,""),"")</f>
        <v/>
      </c>
      <c r="C12382">
        <f>IF(B12382="","",INT(A12382))</f>
        <v/>
      </c>
      <c r="D12382">
        <f>IF(B12382="","",HOUR(A12382))</f>
        <v/>
      </c>
      <c r="E12382">
        <f>IF(B12382="","",IF(INPUT!$I$1="","",IF(C12382&lt;(INT(INPUT!$I$1)-INPUT!$I$2),"Off Meds",IF(C12382&lt;=(INT(INPUT!$I$1)+INPUT!$I$2),"Washout","On Meds"))))</f>
        <v/>
      </c>
      <c r="F12382">
        <f>IF(B12382="","",1.509*(LN(B12382)^1.084-5.381))</f>
        <v/>
      </c>
      <c r="G12382">
        <f>IF(F12382="","",IF(F12382&lt;0,10*F12382^2,0))</f>
        <v/>
      </c>
      <c r="H12382">
        <f>IF(F12382="","",IF(F12382&gt;0,10*F12382^2,0))</f>
        <v/>
      </c>
    </row>
    <row r="12383">
      <c r="A12383">
        <f>Input!A12383</f>
        <v/>
      </c>
      <c r="B12383">
        <f>IF(ISNUMBER(Input!B12383),IF(AND(Input!B12383&gt;=20,Input!B12383&lt;=700),Input!B12383,""),"")</f>
        <v/>
      </c>
      <c r="C12383">
        <f>IF(B12383="","",INT(A12383))</f>
        <v/>
      </c>
      <c r="D12383">
        <f>IF(B12383="","",HOUR(A12383))</f>
        <v/>
      </c>
      <c r="E12383">
        <f>IF(B12383="","",IF(INPUT!$I$1="","",IF(C12383&lt;(INT(INPUT!$I$1)-INPUT!$I$2),"Off Meds",IF(C12383&lt;=(INT(INPUT!$I$1)+INPUT!$I$2),"Washout","On Meds"))))</f>
        <v/>
      </c>
      <c r="F12383">
        <f>IF(B12383="","",1.509*(LN(B12383)^1.084-5.381))</f>
        <v/>
      </c>
      <c r="G12383">
        <f>IF(F12383="","",IF(F12383&lt;0,10*F12383^2,0))</f>
        <v/>
      </c>
      <c r="H12383">
        <f>IF(F12383="","",IF(F12383&gt;0,10*F12383^2,0))</f>
        <v/>
      </c>
    </row>
    <row r="12384">
      <c r="A12384">
        <f>Input!A12384</f>
        <v/>
      </c>
      <c r="B12384">
        <f>IF(ISNUMBER(Input!B12384),IF(AND(Input!B12384&gt;=20,Input!B12384&lt;=700),Input!B12384,""),"")</f>
        <v/>
      </c>
      <c r="C12384">
        <f>IF(B12384="","",INT(A12384))</f>
        <v/>
      </c>
      <c r="D12384">
        <f>IF(B12384="","",HOUR(A12384))</f>
        <v/>
      </c>
      <c r="E12384">
        <f>IF(B12384="","",IF(INPUT!$I$1="","",IF(C12384&lt;(INT(INPUT!$I$1)-INPUT!$I$2),"Off Meds",IF(C12384&lt;=(INT(INPUT!$I$1)+INPUT!$I$2),"Washout","On Meds"))))</f>
        <v/>
      </c>
      <c r="F12384">
        <f>IF(B12384="","",1.509*(LN(B12384)^1.084-5.381))</f>
        <v/>
      </c>
      <c r="G12384">
        <f>IF(F12384="","",IF(F12384&lt;0,10*F12384^2,0))</f>
        <v/>
      </c>
      <c r="H12384">
        <f>IF(F12384="","",IF(F12384&gt;0,10*F12384^2,0))</f>
        <v/>
      </c>
    </row>
    <row r="12385">
      <c r="A12385">
        <f>Input!A12385</f>
        <v/>
      </c>
      <c r="B12385">
        <f>IF(ISNUMBER(Input!B12385),IF(AND(Input!B12385&gt;=20,Input!B12385&lt;=700),Input!B12385,""),"")</f>
        <v/>
      </c>
      <c r="C12385">
        <f>IF(B12385="","",INT(A12385))</f>
        <v/>
      </c>
      <c r="D12385">
        <f>IF(B12385="","",HOUR(A12385))</f>
        <v/>
      </c>
      <c r="E12385">
        <f>IF(B12385="","",IF(INPUT!$I$1="","",IF(C12385&lt;(INT(INPUT!$I$1)-INPUT!$I$2),"Off Meds",IF(C12385&lt;=(INT(INPUT!$I$1)+INPUT!$I$2),"Washout","On Meds"))))</f>
        <v/>
      </c>
      <c r="F12385">
        <f>IF(B12385="","",1.509*(LN(B12385)^1.084-5.381))</f>
        <v/>
      </c>
      <c r="G12385">
        <f>IF(F12385="","",IF(F12385&lt;0,10*F12385^2,0))</f>
        <v/>
      </c>
      <c r="H12385">
        <f>IF(F12385="","",IF(F12385&gt;0,10*F12385^2,0))</f>
        <v/>
      </c>
    </row>
    <row r="12386">
      <c r="A12386">
        <f>Input!A12386</f>
        <v/>
      </c>
      <c r="B12386">
        <f>IF(ISNUMBER(Input!B12386),IF(AND(Input!B12386&gt;=20,Input!B12386&lt;=700),Input!B12386,""),"")</f>
        <v/>
      </c>
      <c r="C12386">
        <f>IF(B12386="","",INT(A12386))</f>
        <v/>
      </c>
      <c r="D12386">
        <f>IF(B12386="","",HOUR(A12386))</f>
        <v/>
      </c>
      <c r="E12386">
        <f>IF(B12386="","",IF(INPUT!$I$1="","",IF(C12386&lt;(INT(INPUT!$I$1)-INPUT!$I$2),"Off Meds",IF(C12386&lt;=(INT(INPUT!$I$1)+INPUT!$I$2),"Washout","On Meds"))))</f>
        <v/>
      </c>
      <c r="F12386">
        <f>IF(B12386="","",1.509*(LN(B12386)^1.084-5.381))</f>
        <v/>
      </c>
      <c r="G12386">
        <f>IF(F12386="","",IF(F12386&lt;0,10*F12386^2,0))</f>
        <v/>
      </c>
      <c r="H12386">
        <f>IF(F12386="","",IF(F12386&gt;0,10*F12386^2,0))</f>
        <v/>
      </c>
    </row>
    <row r="12387">
      <c r="A12387">
        <f>Input!A12387</f>
        <v/>
      </c>
      <c r="B12387">
        <f>IF(ISNUMBER(Input!B12387),IF(AND(Input!B12387&gt;=20,Input!B12387&lt;=700),Input!B12387,""),"")</f>
        <v/>
      </c>
      <c r="C12387">
        <f>IF(B12387="","",INT(A12387))</f>
        <v/>
      </c>
      <c r="D12387">
        <f>IF(B12387="","",HOUR(A12387))</f>
        <v/>
      </c>
      <c r="E12387">
        <f>IF(B12387="","",IF(INPUT!$I$1="","",IF(C12387&lt;(INT(INPUT!$I$1)-INPUT!$I$2),"Off Meds",IF(C12387&lt;=(INT(INPUT!$I$1)+INPUT!$I$2),"Washout","On Meds"))))</f>
        <v/>
      </c>
      <c r="F12387">
        <f>IF(B12387="","",1.509*(LN(B12387)^1.084-5.381))</f>
        <v/>
      </c>
      <c r="G12387">
        <f>IF(F12387="","",IF(F12387&lt;0,10*F12387^2,0))</f>
        <v/>
      </c>
      <c r="H12387">
        <f>IF(F12387="","",IF(F12387&gt;0,10*F12387^2,0))</f>
        <v/>
      </c>
    </row>
    <row r="12388">
      <c r="A12388">
        <f>Input!A12388</f>
        <v/>
      </c>
      <c r="B12388">
        <f>IF(ISNUMBER(Input!B12388),IF(AND(Input!B12388&gt;=20,Input!B12388&lt;=700),Input!B12388,""),"")</f>
        <v/>
      </c>
      <c r="C12388">
        <f>IF(B12388="","",INT(A12388))</f>
        <v/>
      </c>
      <c r="D12388">
        <f>IF(B12388="","",HOUR(A12388))</f>
        <v/>
      </c>
      <c r="E12388">
        <f>IF(B12388="","",IF(INPUT!$I$1="","",IF(C12388&lt;(INT(INPUT!$I$1)-INPUT!$I$2),"Off Meds",IF(C12388&lt;=(INT(INPUT!$I$1)+INPUT!$I$2),"Washout","On Meds"))))</f>
        <v/>
      </c>
      <c r="F12388">
        <f>IF(B12388="","",1.509*(LN(B12388)^1.084-5.381))</f>
        <v/>
      </c>
      <c r="G12388">
        <f>IF(F12388="","",IF(F12388&lt;0,10*F12388^2,0))</f>
        <v/>
      </c>
      <c r="H12388">
        <f>IF(F12388="","",IF(F12388&gt;0,10*F12388^2,0))</f>
        <v/>
      </c>
    </row>
    <row r="12389">
      <c r="A12389">
        <f>Input!A12389</f>
        <v/>
      </c>
      <c r="B12389">
        <f>IF(ISNUMBER(Input!B12389),IF(AND(Input!B12389&gt;=20,Input!B12389&lt;=700),Input!B12389,""),"")</f>
        <v/>
      </c>
      <c r="C12389">
        <f>IF(B12389="","",INT(A12389))</f>
        <v/>
      </c>
      <c r="D12389">
        <f>IF(B12389="","",HOUR(A12389))</f>
        <v/>
      </c>
      <c r="E12389">
        <f>IF(B12389="","",IF(INPUT!$I$1="","",IF(C12389&lt;(INT(INPUT!$I$1)-INPUT!$I$2),"Off Meds",IF(C12389&lt;=(INT(INPUT!$I$1)+INPUT!$I$2),"Washout","On Meds"))))</f>
        <v/>
      </c>
      <c r="F12389">
        <f>IF(B12389="","",1.509*(LN(B12389)^1.084-5.381))</f>
        <v/>
      </c>
      <c r="G12389">
        <f>IF(F12389="","",IF(F12389&lt;0,10*F12389^2,0))</f>
        <v/>
      </c>
      <c r="H12389">
        <f>IF(F12389="","",IF(F12389&gt;0,10*F12389^2,0))</f>
        <v/>
      </c>
    </row>
    <row r="12390">
      <c r="A12390">
        <f>Input!A12390</f>
        <v/>
      </c>
      <c r="B12390">
        <f>IF(ISNUMBER(Input!B12390),IF(AND(Input!B12390&gt;=20,Input!B12390&lt;=700),Input!B12390,""),"")</f>
        <v/>
      </c>
      <c r="C12390">
        <f>IF(B12390="","",INT(A12390))</f>
        <v/>
      </c>
      <c r="D12390">
        <f>IF(B12390="","",HOUR(A12390))</f>
        <v/>
      </c>
      <c r="E12390">
        <f>IF(B12390="","",IF(INPUT!$I$1="","",IF(C12390&lt;(INT(INPUT!$I$1)-INPUT!$I$2),"Off Meds",IF(C12390&lt;=(INT(INPUT!$I$1)+INPUT!$I$2),"Washout","On Meds"))))</f>
        <v/>
      </c>
      <c r="F12390">
        <f>IF(B12390="","",1.509*(LN(B12390)^1.084-5.381))</f>
        <v/>
      </c>
      <c r="G12390">
        <f>IF(F12390="","",IF(F12390&lt;0,10*F12390^2,0))</f>
        <v/>
      </c>
      <c r="H12390">
        <f>IF(F12390="","",IF(F12390&gt;0,10*F12390^2,0))</f>
        <v/>
      </c>
    </row>
    <row r="12391">
      <c r="A12391">
        <f>Input!A12391</f>
        <v/>
      </c>
      <c r="B12391">
        <f>IF(ISNUMBER(Input!B12391),IF(AND(Input!B12391&gt;=20,Input!B12391&lt;=700),Input!B12391,""),"")</f>
        <v/>
      </c>
      <c r="C12391">
        <f>IF(B12391="","",INT(A12391))</f>
        <v/>
      </c>
      <c r="D12391">
        <f>IF(B12391="","",HOUR(A12391))</f>
        <v/>
      </c>
      <c r="E12391">
        <f>IF(B12391="","",IF(INPUT!$I$1="","",IF(C12391&lt;(INT(INPUT!$I$1)-INPUT!$I$2),"Off Meds",IF(C12391&lt;=(INT(INPUT!$I$1)+INPUT!$I$2),"Washout","On Meds"))))</f>
        <v/>
      </c>
      <c r="F12391">
        <f>IF(B12391="","",1.509*(LN(B12391)^1.084-5.381))</f>
        <v/>
      </c>
      <c r="G12391">
        <f>IF(F12391="","",IF(F12391&lt;0,10*F12391^2,0))</f>
        <v/>
      </c>
      <c r="H12391">
        <f>IF(F12391="","",IF(F12391&gt;0,10*F12391^2,0))</f>
        <v/>
      </c>
    </row>
    <row r="12392">
      <c r="A12392">
        <f>Input!A12392</f>
        <v/>
      </c>
      <c r="B12392">
        <f>IF(ISNUMBER(Input!B12392),IF(AND(Input!B12392&gt;=20,Input!B12392&lt;=700),Input!B12392,""),"")</f>
        <v/>
      </c>
      <c r="C12392">
        <f>IF(B12392="","",INT(A12392))</f>
        <v/>
      </c>
      <c r="D12392">
        <f>IF(B12392="","",HOUR(A12392))</f>
        <v/>
      </c>
      <c r="E12392">
        <f>IF(B12392="","",IF(INPUT!$I$1="","",IF(C12392&lt;(INT(INPUT!$I$1)-INPUT!$I$2),"Off Meds",IF(C12392&lt;=(INT(INPUT!$I$1)+INPUT!$I$2),"Washout","On Meds"))))</f>
        <v/>
      </c>
      <c r="F12392">
        <f>IF(B12392="","",1.509*(LN(B12392)^1.084-5.381))</f>
        <v/>
      </c>
      <c r="G12392">
        <f>IF(F12392="","",IF(F12392&lt;0,10*F12392^2,0))</f>
        <v/>
      </c>
      <c r="H12392">
        <f>IF(F12392="","",IF(F12392&gt;0,10*F12392^2,0))</f>
        <v/>
      </c>
    </row>
    <row r="12393">
      <c r="A12393">
        <f>Input!A12393</f>
        <v/>
      </c>
      <c r="B12393">
        <f>IF(ISNUMBER(Input!B12393),IF(AND(Input!B12393&gt;=20,Input!B12393&lt;=700),Input!B12393,""),"")</f>
        <v/>
      </c>
      <c r="C12393">
        <f>IF(B12393="","",INT(A12393))</f>
        <v/>
      </c>
      <c r="D12393">
        <f>IF(B12393="","",HOUR(A12393))</f>
        <v/>
      </c>
      <c r="E12393">
        <f>IF(B12393="","",IF(INPUT!$I$1="","",IF(C12393&lt;(INT(INPUT!$I$1)-INPUT!$I$2),"Off Meds",IF(C12393&lt;=(INT(INPUT!$I$1)+INPUT!$I$2),"Washout","On Meds"))))</f>
        <v/>
      </c>
      <c r="F12393">
        <f>IF(B12393="","",1.509*(LN(B12393)^1.084-5.381))</f>
        <v/>
      </c>
      <c r="G12393">
        <f>IF(F12393="","",IF(F12393&lt;0,10*F12393^2,0))</f>
        <v/>
      </c>
      <c r="H12393">
        <f>IF(F12393="","",IF(F12393&gt;0,10*F12393^2,0))</f>
        <v/>
      </c>
    </row>
    <row r="12394">
      <c r="A12394">
        <f>Input!A12394</f>
        <v/>
      </c>
      <c r="B12394">
        <f>IF(ISNUMBER(Input!B12394),IF(AND(Input!B12394&gt;=20,Input!B12394&lt;=700),Input!B12394,""),"")</f>
        <v/>
      </c>
      <c r="C12394">
        <f>IF(B12394="","",INT(A12394))</f>
        <v/>
      </c>
      <c r="D12394">
        <f>IF(B12394="","",HOUR(A12394))</f>
        <v/>
      </c>
      <c r="E12394">
        <f>IF(B12394="","",IF(INPUT!$I$1="","",IF(C12394&lt;(INT(INPUT!$I$1)-INPUT!$I$2),"Off Meds",IF(C12394&lt;=(INT(INPUT!$I$1)+INPUT!$I$2),"Washout","On Meds"))))</f>
        <v/>
      </c>
      <c r="F12394">
        <f>IF(B12394="","",1.509*(LN(B12394)^1.084-5.381))</f>
        <v/>
      </c>
      <c r="G12394">
        <f>IF(F12394="","",IF(F12394&lt;0,10*F12394^2,0))</f>
        <v/>
      </c>
      <c r="H12394">
        <f>IF(F12394="","",IF(F12394&gt;0,10*F12394^2,0))</f>
        <v/>
      </c>
    </row>
    <row r="12395">
      <c r="A12395">
        <f>Input!A12395</f>
        <v/>
      </c>
      <c r="B12395">
        <f>IF(ISNUMBER(Input!B12395),IF(AND(Input!B12395&gt;=20,Input!B12395&lt;=700),Input!B12395,""),"")</f>
        <v/>
      </c>
      <c r="C12395">
        <f>IF(B12395="","",INT(A12395))</f>
        <v/>
      </c>
      <c r="D12395">
        <f>IF(B12395="","",HOUR(A12395))</f>
        <v/>
      </c>
      <c r="E12395">
        <f>IF(B12395="","",IF(INPUT!$I$1="","",IF(C12395&lt;(INT(INPUT!$I$1)-INPUT!$I$2),"Off Meds",IF(C12395&lt;=(INT(INPUT!$I$1)+INPUT!$I$2),"Washout","On Meds"))))</f>
        <v/>
      </c>
      <c r="F12395">
        <f>IF(B12395="","",1.509*(LN(B12395)^1.084-5.381))</f>
        <v/>
      </c>
      <c r="G12395">
        <f>IF(F12395="","",IF(F12395&lt;0,10*F12395^2,0))</f>
        <v/>
      </c>
      <c r="H12395">
        <f>IF(F12395="","",IF(F12395&gt;0,10*F12395^2,0))</f>
        <v/>
      </c>
    </row>
    <row r="12396">
      <c r="A12396">
        <f>Input!A12396</f>
        <v/>
      </c>
      <c r="B12396">
        <f>IF(ISNUMBER(Input!B12396),IF(AND(Input!B12396&gt;=20,Input!B12396&lt;=700),Input!B12396,""),"")</f>
        <v/>
      </c>
      <c r="C12396">
        <f>IF(B12396="","",INT(A12396))</f>
        <v/>
      </c>
      <c r="D12396">
        <f>IF(B12396="","",HOUR(A12396))</f>
        <v/>
      </c>
      <c r="E12396">
        <f>IF(B12396="","",IF(INPUT!$I$1="","",IF(C12396&lt;(INT(INPUT!$I$1)-INPUT!$I$2),"Off Meds",IF(C12396&lt;=(INT(INPUT!$I$1)+INPUT!$I$2),"Washout","On Meds"))))</f>
        <v/>
      </c>
      <c r="F12396">
        <f>IF(B12396="","",1.509*(LN(B12396)^1.084-5.381))</f>
        <v/>
      </c>
      <c r="G12396">
        <f>IF(F12396="","",IF(F12396&lt;0,10*F12396^2,0))</f>
        <v/>
      </c>
      <c r="H12396">
        <f>IF(F12396="","",IF(F12396&gt;0,10*F12396^2,0))</f>
        <v/>
      </c>
    </row>
    <row r="12397">
      <c r="A12397">
        <f>Input!A12397</f>
        <v/>
      </c>
      <c r="B12397">
        <f>IF(ISNUMBER(Input!B12397),IF(AND(Input!B12397&gt;=20,Input!B12397&lt;=700),Input!B12397,""),"")</f>
        <v/>
      </c>
      <c r="C12397">
        <f>IF(B12397="","",INT(A12397))</f>
        <v/>
      </c>
      <c r="D12397">
        <f>IF(B12397="","",HOUR(A12397))</f>
        <v/>
      </c>
      <c r="E12397">
        <f>IF(B12397="","",IF(INPUT!$I$1="","",IF(C12397&lt;(INT(INPUT!$I$1)-INPUT!$I$2),"Off Meds",IF(C12397&lt;=(INT(INPUT!$I$1)+INPUT!$I$2),"Washout","On Meds"))))</f>
        <v/>
      </c>
      <c r="F12397">
        <f>IF(B12397="","",1.509*(LN(B12397)^1.084-5.381))</f>
        <v/>
      </c>
      <c r="G12397">
        <f>IF(F12397="","",IF(F12397&lt;0,10*F12397^2,0))</f>
        <v/>
      </c>
      <c r="H12397">
        <f>IF(F12397="","",IF(F12397&gt;0,10*F12397^2,0))</f>
        <v/>
      </c>
    </row>
    <row r="12398">
      <c r="A12398">
        <f>Input!A12398</f>
        <v/>
      </c>
      <c r="B12398">
        <f>IF(ISNUMBER(Input!B12398),IF(AND(Input!B12398&gt;=20,Input!B12398&lt;=700),Input!B12398,""),"")</f>
        <v/>
      </c>
      <c r="C12398">
        <f>IF(B12398="","",INT(A12398))</f>
        <v/>
      </c>
      <c r="D12398">
        <f>IF(B12398="","",HOUR(A12398))</f>
        <v/>
      </c>
      <c r="E12398">
        <f>IF(B12398="","",IF(INPUT!$I$1="","",IF(C12398&lt;(INT(INPUT!$I$1)-INPUT!$I$2),"Off Meds",IF(C12398&lt;=(INT(INPUT!$I$1)+INPUT!$I$2),"Washout","On Meds"))))</f>
        <v/>
      </c>
      <c r="F12398">
        <f>IF(B12398="","",1.509*(LN(B12398)^1.084-5.381))</f>
        <v/>
      </c>
      <c r="G12398">
        <f>IF(F12398="","",IF(F12398&lt;0,10*F12398^2,0))</f>
        <v/>
      </c>
      <c r="H12398">
        <f>IF(F12398="","",IF(F12398&gt;0,10*F12398^2,0))</f>
        <v/>
      </c>
    </row>
    <row r="12399">
      <c r="A12399">
        <f>Input!A12399</f>
        <v/>
      </c>
      <c r="B12399">
        <f>IF(ISNUMBER(Input!B12399),IF(AND(Input!B12399&gt;=20,Input!B12399&lt;=700),Input!B12399,""),"")</f>
        <v/>
      </c>
      <c r="C12399">
        <f>IF(B12399="","",INT(A12399))</f>
        <v/>
      </c>
      <c r="D12399">
        <f>IF(B12399="","",HOUR(A12399))</f>
        <v/>
      </c>
      <c r="E12399">
        <f>IF(B12399="","",IF(INPUT!$I$1="","",IF(C12399&lt;(INT(INPUT!$I$1)-INPUT!$I$2),"Off Meds",IF(C12399&lt;=(INT(INPUT!$I$1)+INPUT!$I$2),"Washout","On Meds"))))</f>
        <v/>
      </c>
      <c r="F12399">
        <f>IF(B12399="","",1.509*(LN(B12399)^1.084-5.381))</f>
        <v/>
      </c>
      <c r="G12399">
        <f>IF(F12399="","",IF(F12399&lt;0,10*F12399^2,0))</f>
        <v/>
      </c>
      <c r="H12399">
        <f>IF(F12399="","",IF(F12399&gt;0,10*F12399^2,0))</f>
        <v/>
      </c>
    </row>
    <row r="12400">
      <c r="A12400">
        <f>Input!A12400</f>
        <v/>
      </c>
      <c r="B12400">
        <f>IF(ISNUMBER(Input!B12400),IF(AND(Input!B12400&gt;=20,Input!B12400&lt;=700),Input!B12400,""),"")</f>
        <v/>
      </c>
      <c r="C12400">
        <f>IF(B12400="","",INT(A12400))</f>
        <v/>
      </c>
      <c r="D12400">
        <f>IF(B12400="","",HOUR(A12400))</f>
        <v/>
      </c>
      <c r="E12400">
        <f>IF(B12400="","",IF(INPUT!$I$1="","",IF(C12400&lt;(INT(INPUT!$I$1)-INPUT!$I$2),"Off Meds",IF(C12400&lt;=(INT(INPUT!$I$1)+INPUT!$I$2),"Washout","On Meds"))))</f>
        <v/>
      </c>
      <c r="F12400">
        <f>IF(B12400="","",1.509*(LN(B12400)^1.084-5.381))</f>
        <v/>
      </c>
      <c r="G12400">
        <f>IF(F12400="","",IF(F12400&lt;0,10*F12400^2,0))</f>
        <v/>
      </c>
      <c r="H12400">
        <f>IF(F12400="","",IF(F12400&gt;0,10*F12400^2,0))</f>
        <v/>
      </c>
    </row>
    <row r="12401">
      <c r="A12401">
        <f>Input!A12401</f>
        <v/>
      </c>
      <c r="B12401">
        <f>IF(ISNUMBER(Input!B12401),IF(AND(Input!B12401&gt;=20,Input!B12401&lt;=700),Input!B12401,""),"")</f>
        <v/>
      </c>
      <c r="C12401">
        <f>IF(B12401="","",INT(A12401))</f>
        <v/>
      </c>
      <c r="D12401">
        <f>IF(B12401="","",HOUR(A12401))</f>
        <v/>
      </c>
      <c r="E12401">
        <f>IF(B12401="","",IF(INPUT!$I$1="","",IF(C12401&lt;(INT(INPUT!$I$1)-INPUT!$I$2),"Off Meds",IF(C12401&lt;=(INT(INPUT!$I$1)+INPUT!$I$2),"Washout","On Meds"))))</f>
        <v/>
      </c>
      <c r="F12401">
        <f>IF(B12401="","",1.509*(LN(B12401)^1.084-5.381))</f>
        <v/>
      </c>
      <c r="G12401">
        <f>IF(F12401="","",IF(F12401&lt;0,10*F12401^2,0))</f>
        <v/>
      </c>
      <c r="H12401">
        <f>IF(F12401="","",IF(F12401&gt;0,10*F12401^2,0))</f>
        <v/>
      </c>
    </row>
    <row r="12402">
      <c r="A12402">
        <f>Input!A12402</f>
        <v/>
      </c>
      <c r="B12402">
        <f>IF(ISNUMBER(Input!B12402),IF(AND(Input!B12402&gt;=20,Input!B12402&lt;=700),Input!B12402,""),"")</f>
        <v/>
      </c>
      <c r="C12402">
        <f>IF(B12402="","",INT(A12402))</f>
        <v/>
      </c>
      <c r="D12402">
        <f>IF(B12402="","",HOUR(A12402))</f>
        <v/>
      </c>
      <c r="E12402">
        <f>IF(B12402="","",IF(INPUT!$I$1="","",IF(C12402&lt;(INT(INPUT!$I$1)-INPUT!$I$2),"Off Meds",IF(C12402&lt;=(INT(INPUT!$I$1)+INPUT!$I$2),"Washout","On Meds"))))</f>
        <v/>
      </c>
      <c r="F12402">
        <f>IF(B12402="","",1.509*(LN(B12402)^1.084-5.381))</f>
        <v/>
      </c>
      <c r="G12402">
        <f>IF(F12402="","",IF(F12402&lt;0,10*F12402^2,0))</f>
        <v/>
      </c>
      <c r="H12402">
        <f>IF(F12402="","",IF(F12402&gt;0,10*F12402^2,0))</f>
        <v/>
      </c>
    </row>
    <row r="12403">
      <c r="A12403">
        <f>Input!A12403</f>
        <v/>
      </c>
      <c r="B12403">
        <f>IF(ISNUMBER(Input!B12403),IF(AND(Input!B12403&gt;=20,Input!B12403&lt;=700),Input!B12403,""),"")</f>
        <v/>
      </c>
      <c r="C12403">
        <f>IF(B12403="","",INT(A12403))</f>
        <v/>
      </c>
      <c r="D12403">
        <f>IF(B12403="","",HOUR(A12403))</f>
        <v/>
      </c>
      <c r="E12403">
        <f>IF(B12403="","",IF(INPUT!$I$1="","",IF(C12403&lt;(INT(INPUT!$I$1)-INPUT!$I$2),"Off Meds",IF(C12403&lt;=(INT(INPUT!$I$1)+INPUT!$I$2),"Washout","On Meds"))))</f>
        <v/>
      </c>
      <c r="F12403">
        <f>IF(B12403="","",1.509*(LN(B12403)^1.084-5.381))</f>
        <v/>
      </c>
      <c r="G12403">
        <f>IF(F12403="","",IF(F12403&lt;0,10*F12403^2,0))</f>
        <v/>
      </c>
      <c r="H12403">
        <f>IF(F12403="","",IF(F12403&gt;0,10*F12403^2,0))</f>
        <v/>
      </c>
    </row>
    <row r="12404">
      <c r="A12404">
        <f>Input!A12404</f>
        <v/>
      </c>
      <c r="B12404">
        <f>IF(ISNUMBER(Input!B12404),IF(AND(Input!B12404&gt;=20,Input!B12404&lt;=700),Input!B12404,""),"")</f>
        <v/>
      </c>
      <c r="C12404">
        <f>IF(B12404="","",INT(A12404))</f>
        <v/>
      </c>
      <c r="D12404">
        <f>IF(B12404="","",HOUR(A12404))</f>
        <v/>
      </c>
      <c r="E12404">
        <f>IF(B12404="","",IF(INPUT!$I$1="","",IF(C12404&lt;(INT(INPUT!$I$1)-INPUT!$I$2),"Off Meds",IF(C12404&lt;=(INT(INPUT!$I$1)+INPUT!$I$2),"Washout","On Meds"))))</f>
        <v/>
      </c>
      <c r="F12404">
        <f>IF(B12404="","",1.509*(LN(B12404)^1.084-5.381))</f>
        <v/>
      </c>
      <c r="G12404">
        <f>IF(F12404="","",IF(F12404&lt;0,10*F12404^2,0))</f>
        <v/>
      </c>
      <c r="H12404">
        <f>IF(F12404="","",IF(F12404&gt;0,10*F12404^2,0))</f>
        <v/>
      </c>
    </row>
    <row r="12405">
      <c r="A12405">
        <f>Input!A12405</f>
        <v/>
      </c>
      <c r="B12405">
        <f>IF(ISNUMBER(Input!B12405),IF(AND(Input!B12405&gt;=20,Input!B12405&lt;=700),Input!B12405,""),"")</f>
        <v/>
      </c>
      <c r="C12405">
        <f>IF(B12405="","",INT(A12405))</f>
        <v/>
      </c>
      <c r="D12405">
        <f>IF(B12405="","",HOUR(A12405))</f>
        <v/>
      </c>
      <c r="E12405">
        <f>IF(B12405="","",IF(INPUT!$I$1="","",IF(C12405&lt;(INT(INPUT!$I$1)-INPUT!$I$2),"Off Meds",IF(C12405&lt;=(INT(INPUT!$I$1)+INPUT!$I$2),"Washout","On Meds"))))</f>
        <v/>
      </c>
      <c r="F12405">
        <f>IF(B12405="","",1.509*(LN(B12405)^1.084-5.381))</f>
        <v/>
      </c>
      <c r="G12405">
        <f>IF(F12405="","",IF(F12405&lt;0,10*F12405^2,0))</f>
        <v/>
      </c>
      <c r="H12405">
        <f>IF(F12405="","",IF(F12405&gt;0,10*F12405^2,0))</f>
        <v/>
      </c>
    </row>
    <row r="12406">
      <c r="A12406">
        <f>Input!A12406</f>
        <v/>
      </c>
      <c r="B12406">
        <f>IF(ISNUMBER(Input!B12406),IF(AND(Input!B12406&gt;=20,Input!B12406&lt;=700),Input!B12406,""),"")</f>
        <v/>
      </c>
      <c r="C12406">
        <f>IF(B12406="","",INT(A12406))</f>
        <v/>
      </c>
      <c r="D12406">
        <f>IF(B12406="","",HOUR(A12406))</f>
        <v/>
      </c>
      <c r="E12406">
        <f>IF(B12406="","",IF(INPUT!$I$1="","",IF(C12406&lt;(INT(INPUT!$I$1)-INPUT!$I$2),"Off Meds",IF(C12406&lt;=(INT(INPUT!$I$1)+INPUT!$I$2),"Washout","On Meds"))))</f>
        <v/>
      </c>
      <c r="F12406">
        <f>IF(B12406="","",1.509*(LN(B12406)^1.084-5.381))</f>
        <v/>
      </c>
      <c r="G12406">
        <f>IF(F12406="","",IF(F12406&lt;0,10*F12406^2,0))</f>
        <v/>
      </c>
      <c r="H12406">
        <f>IF(F12406="","",IF(F12406&gt;0,10*F12406^2,0))</f>
        <v/>
      </c>
    </row>
    <row r="12407">
      <c r="A12407">
        <f>Input!A12407</f>
        <v/>
      </c>
      <c r="B12407">
        <f>IF(ISNUMBER(Input!B12407),IF(AND(Input!B12407&gt;=20,Input!B12407&lt;=700),Input!B12407,""),"")</f>
        <v/>
      </c>
      <c r="C12407">
        <f>IF(B12407="","",INT(A12407))</f>
        <v/>
      </c>
      <c r="D12407">
        <f>IF(B12407="","",HOUR(A12407))</f>
        <v/>
      </c>
      <c r="E12407">
        <f>IF(B12407="","",IF(INPUT!$I$1="","",IF(C12407&lt;(INT(INPUT!$I$1)-INPUT!$I$2),"Off Meds",IF(C12407&lt;=(INT(INPUT!$I$1)+INPUT!$I$2),"Washout","On Meds"))))</f>
        <v/>
      </c>
      <c r="F12407">
        <f>IF(B12407="","",1.509*(LN(B12407)^1.084-5.381))</f>
        <v/>
      </c>
      <c r="G12407">
        <f>IF(F12407="","",IF(F12407&lt;0,10*F12407^2,0))</f>
        <v/>
      </c>
      <c r="H12407">
        <f>IF(F12407="","",IF(F12407&gt;0,10*F12407^2,0))</f>
        <v/>
      </c>
    </row>
    <row r="12408">
      <c r="A12408">
        <f>Input!A12408</f>
        <v/>
      </c>
      <c r="B12408">
        <f>IF(ISNUMBER(Input!B12408),IF(AND(Input!B12408&gt;=20,Input!B12408&lt;=700),Input!B12408,""),"")</f>
        <v/>
      </c>
      <c r="C12408">
        <f>IF(B12408="","",INT(A12408))</f>
        <v/>
      </c>
      <c r="D12408">
        <f>IF(B12408="","",HOUR(A12408))</f>
        <v/>
      </c>
      <c r="E12408">
        <f>IF(B12408="","",IF(INPUT!$I$1="","",IF(C12408&lt;(INT(INPUT!$I$1)-INPUT!$I$2),"Off Meds",IF(C12408&lt;=(INT(INPUT!$I$1)+INPUT!$I$2),"Washout","On Meds"))))</f>
        <v/>
      </c>
      <c r="F12408">
        <f>IF(B12408="","",1.509*(LN(B12408)^1.084-5.381))</f>
        <v/>
      </c>
      <c r="G12408">
        <f>IF(F12408="","",IF(F12408&lt;0,10*F12408^2,0))</f>
        <v/>
      </c>
      <c r="H12408">
        <f>IF(F12408="","",IF(F12408&gt;0,10*F12408^2,0))</f>
        <v/>
      </c>
    </row>
    <row r="12409">
      <c r="A12409">
        <f>Input!A12409</f>
        <v/>
      </c>
      <c r="B12409">
        <f>IF(ISNUMBER(Input!B12409),IF(AND(Input!B12409&gt;=20,Input!B12409&lt;=700),Input!B12409,""),"")</f>
        <v/>
      </c>
      <c r="C12409">
        <f>IF(B12409="","",INT(A12409))</f>
        <v/>
      </c>
      <c r="D12409">
        <f>IF(B12409="","",HOUR(A12409))</f>
        <v/>
      </c>
      <c r="E12409">
        <f>IF(B12409="","",IF(INPUT!$I$1="","",IF(C12409&lt;(INT(INPUT!$I$1)-INPUT!$I$2),"Off Meds",IF(C12409&lt;=(INT(INPUT!$I$1)+INPUT!$I$2),"Washout","On Meds"))))</f>
        <v/>
      </c>
      <c r="F12409">
        <f>IF(B12409="","",1.509*(LN(B12409)^1.084-5.381))</f>
        <v/>
      </c>
      <c r="G12409">
        <f>IF(F12409="","",IF(F12409&lt;0,10*F12409^2,0))</f>
        <v/>
      </c>
      <c r="H12409">
        <f>IF(F12409="","",IF(F12409&gt;0,10*F12409^2,0))</f>
        <v/>
      </c>
    </row>
    <row r="12410">
      <c r="A12410">
        <f>Input!A12410</f>
        <v/>
      </c>
      <c r="B12410">
        <f>IF(ISNUMBER(Input!B12410),IF(AND(Input!B12410&gt;=20,Input!B12410&lt;=700),Input!B12410,""),"")</f>
        <v/>
      </c>
      <c r="C12410">
        <f>IF(B12410="","",INT(A12410))</f>
        <v/>
      </c>
      <c r="D12410">
        <f>IF(B12410="","",HOUR(A12410))</f>
        <v/>
      </c>
      <c r="E12410">
        <f>IF(B12410="","",IF(INPUT!$I$1="","",IF(C12410&lt;(INT(INPUT!$I$1)-INPUT!$I$2),"Off Meds",IF(C12410&lt;=(INT(INPUT!$I$1)+INPUT!$I$2),"Washout","On Meds"))))</f>
        <v/>
      </c>
      <c r="F12410">
        <f>IF(B12410="","",1.509*(LN(B12410)^1.084-5.381))</f>
        <v/>
      </c>
      <c r="G12410">
        <f>IF(F12410="","",IF(F12410&lt;0,10*F12410^2,0))</f>
        <v/>
      </c>
      <c r="H12410">
        <f>IF(F12410="","",IF(F12410&gt;0,10*F12410^2,0))</f>
        <v/>
      </c>
    </row>
    <row r="12411">
      <c r="A12411">
        <f>Input!A12411</f>
        <v/>
      </c>
      <c r="B12411">
        <f>IF(ISNUMBER(Input!B12411),IF(AND(Input!B12411&gt;=20,Input!B12411&lt;=700),Input!B12411,""),"")</f>
        <v/>
      </c>
      <c r="C12411">
        <f>IF(B12411="","",INT(A12411))</f>
        <v/>
      </c>
      <c r="D12411">
        <f>IF(B12411="","",HOUR(A12411))</f>
        <v/>
      </c>
      <c r="E12411">
        <f>IF(B12411="","",IF(INPUT!$I$1="","",IF(C12411&lt;(INT(INPUT!$I$1)-INPUT!$I$2),"Off Meds",IF(C12411&lt;=(INT(INPUT!$I$1)+INPUT!$I$2),"Washout","On Meds"))))</f>
        <v/>
      </c>
      <c r="F12411">
        <f>IF(B12411="","",1.509*(LN(B12411)^1.084-5.381))</f>
        <v/>
      </c>
      <c r="G12411">
        <f>IF(F12411="","",IF(F12411&lt;0,10*F12411^2,0))</f>
        <v/>
      </c>
      <c r="H12411">
        <f>IF(F12411="","",IF(F12411&gt;0,10*F12411^2,0))</f>
        <v/>
      </c>
    </row>
    <row r="12412">
      <c r="A12412">
        <f>Input!A12412</f>
        <v/>
      </c>
      <c r="B12412">
        <f>IF(ISNUMBER(Input!B12412),IF(AND(Input!B12412&gt;=20,Input!B12412&lt;=700),Input!B12412,""),"")</f>
        <v/>
      </c>
      <c r="C12412">
        <f>IF(B12412="","",INT(A12412))</f>
        <v/>
      </c>
      <c r="D12412">
        <f>IF(B12412="","",HOUR(A12412))</f>
        <v/>
      </c>
      <c r="E12412">
        <f>IF(B12412="","",IF(INPUT!$I$1="","",IF(C12412&lt;(INT(INPUT!$I$1)-INPUT!$I$2),"Off Meds",IF(C12412&lt;=(INT(INPUT!$I$1)+INPUT!$I$2),"Washout","On Meds"))))</f>
        <v/>
      </c>
      <c r="F12412">
        <f>IF(B12412="","",1.509*(LN(B12412)^1.084-5.381))</f>
        <v/>
      </c>
      <c r="G12412">
        <f>IF(F12412="","",IF(F12412&lt;0,10*F12412^2,0))</f>
        <v/>
      </c>
      <c r="H12412">
        <f>IF(F12412="","",IF(F12412&gt;0,10*F12412^2,0))</f>
        <v/>
      </c>
    </row>
    <row r="12413">
      <c r="A12413">
        <f>Input!A12413</f>
        <v/>
      </c>
      <c r="B12413">
        <f>IF(ISNUMBER(Input!B12413),IF(AND(Input!B12413&gt;=20,Input!B12413&lt;=700),Input!B12413,""),"")</f>
        <v/>
      </c>
      <c r="C12413">
        <f>IF(B12413="","",INT(A12413))</f>
        <v/>
      </c>
      <c r="D12413">
        <f>IF(B12413="","",HOUR(A12413))</f>
        <v/>
      </c>
      <c r="E12413">
        <f>IF(B12413="","",IF(INPUT!$I$1="","",IF(C12413&lt;(INT(INPUT!$I$1)-INPUT!$I$2),"Off Meds",IF(C12413&lt;=(INT(INPUT!$I$1)+INPUT!$I$2),"Washout","On Meds"))))</f>
        <v/>
      </c>
      <c r="F12413">
        <f>IF(B12413="","",1.509*(LN(B12413)^1.084-5.381))</f>
        <v/>
      </c>
      <c r="G12413">
        <f>IF(F12413="","",IF(F12413&lt;0,10*F12413^2,0))</f>
        <v/>
      </c>
      <c r="H12413">
        <f>IF(F12413="","",IF(F12413&gt;0,10*F12413^2,0))</f>
        <v/>
      </c>
    </row>
    <row r="12414">
      <c r="A12414">
        <f>Input!A12414</f>
        <v/>
      </c>
      <c r="B12414">
        <f>IF(ISNUMBER(Input!B12414),IF(AND(Input!B12414&gt;=20,Input!B12414&lt;=700),Input!B12414,""),"")</f>
        <v/>
      </c>
      <c r="C12414">
        <f>IF(B12414="","",INT(A12414))</f>
        <v/>
      </c>
      <c r="D12414">
        <f>IF(B12414="","",HOUR(A12414))</f>
        <v/>
      </c>
      <c r="E12414">
        <f>IF(B12414="","",IF(INPUT!$I$1="","",IF(C12414&lt;(INT(INPUT!$I$1)-INPUT!$I$2),"Off Meds",IF(C12414&lt;=(INT(INPUT!$I$1)+INPUT!$I$2),"Washout","On Meds"))))</f>
        <v/>
      </c>
      <c r="F12414">
        <f>IF(B12414="","",1.509*(LN(B12414)^1.084-5.381))</f>
        <v/>
      </c>
      <c r="G12414">
        <f>IF(F12414="","",IF(F12414&lt;0,10*F12414^2,0))</f>
        <v/>
      </c>
      <c r="H12414">
        <f>IF(F12414="","",IF(F12414&gt;0,10*F12414^2,0))</f>
        <v/>
      </c>
    </row>
    <row r="12415">
      <c r="A12415">
        <f>Input!A12415</f>
        <v/>
      </c>
      <c r="B12415">
        <f>IF(ISNUMBER(Input!B12415),IF(AND(Input!B12415&gt;=20,Input!B12415&lt;=700),Input!B12415,""),"")</f>
        <v/>
      </c>
      <c r="C12415">
        <f>IF(B12415="","",INT(A12415))</f>
        <v/>
      </c>
      <c r="D12415">
        <f>IF(B12415="","",HOUR(A12415))</f>
        <v/>
      </c>
      <c r="E12415">
        <f>IF(B12415="","",IF(INPUT!$I$1="","",IF(C12415&lt;(INT(INPUT!$I$1)-INPUT!$I$2),"Off Meds",IF(C12415&lt;=(INT(INPUT!$I$1)+INPUT!$I$2),"Washout","On Meds"))))</f>
        <v/>
      </c>
      <c r="F12415">
        <f>IF(B12415="","",1.509*(LN(B12415)^1.084-5.381))</f>
        <v/>
      </c>
      <c r="G12415">
        <f>IF(F12415="","",IF(F12415&lt;0,10*F12415^2,0))</f>
        <v/>
      </c>
      <c r="H12415">
        <f>IF(F12415="","",IF(F12415&gt;0,10*F12415^2,0))</f>
        <v/>
      </c>
    </row>
    <row r="12416">
      <c r="A12416">
        <f>Input!A12416</f>
        <v/>
      </c>
      <c r="B12416">
        <f>IF(ISNUMBER(Input!B12416),IF(AND(Input!B12416&gt;=20,Input!B12416&lt;=700),Input!B12416,""),"")</f>
        <v/>
      </c>
      <c r="C12416">
        <f>IF(B12416="","",INT(A12416))</f>
        <v/>
      </c>
      <c r="D12416">
        <f>IF(B12416="","",HOUR(A12416))</f>
        <v/>
      </c>
      <c r="E12416">
        <f>IF(B12416="","",IF(INPUT!$I$1="","",IF(C12416&lt;(INT(INPUT!$I$1)-INPUT!$I$2),"Off Meds",IF(C12416&lt;=(INT(INPUT!$I$1)+INPUT!$I$2),"Washout","On Meds"))))</f>
        <v/>
      </c>
      <c r="F12416">
        <f>IF(B12416="","",1.509*(LN(B12416)^1.084-5.381))</f>
        <v/>
      </c>
      <c r="G12416">
        <f>IF(F12416="","",IF(F12416&lt;0,10*F12416^2,0))</f>
        <v/>
      </c>
      <c r="H12416">
        <f>IF(F12416="","",IF(F12416&gt;0,10*F12416^2,0))</f>
        <v/>
      </c>
    </row>
    <row r="12417">
      <c r="A12417">
        <f>Input!A12417</f>
        <v/>
      </c>
      <c r="B12417">
        <f>IF(ISNUMBER(Input!B12417),IF(AND(Input!B12417&gt;=20,Input!B12417&lt;=700),Input!B12417,""),"")</f>
        <v/>
      </c>
      <c r="C12417">
        <f>IF(B12417="","",INT(A12417))</f>
        <v/>
      </c>
      <c r="D12417">
        <f>IF(B12417="","",HOUR(A12417))</f>
        <v/>
      </c>
      <c r="E12417">
        <f>IF(B12417="","",IF(INPUT!$I$1="","",IF(C12417&lt;(INT(INPUT!$I$1)-INPUT!$I$2),"Off Meds",IF(C12417&lt;=(INT(INPUT!$I$1)+INPUT!$I$2),"Washout","On Meds"))))</f>
        <v/>
      </c>
      <c r="F12417">
        <f>IF(B12417="","",1.509*(LN(B12417)^1.084-5.381))</f>
        <v/>
      </c>
      <c r="G12417">
        <f>IF(F12417="","",IF(F12417&lt;0,10*F12417^2,0))</f>
        <v/>
      </c>
      <c r="H12417">
        <f>IF(F12417="","",IF(F12417&gt;0,10*F12417^2,0))</f>
        <v/>
      </c>
    </row>
    <row r="12418">
      <c r="A12418">
        <f>Input!A12418</f>
        <v/>
      </c>
      <c r="B12418">
        <f>IF(ISNUMBER(Input!B12418),IF(AND(Input!B12418&gt;=20,Input!B12418&lt;=700),Input!B12418,""),"")</f>
        <v/>
      </c>
      <c r="C12418">
        <f>IF(B12418="","",INT(A12418))</f>
        <v/>
      </c>
      <c r="D12418">
        <f>IF(B12418="","",HOUR(A12418))</f>
        <v/>
      </c>
      <c r="E12418">
        <f>IF(B12418="","",IF(INPUT!$I$1="","",IF(C12418&lt;(INT(INPUT!$I$1)-INPUT!$I$2),"Off Meds",IF(C12418&lt;=(INT(INPUT!$I$1)+INPUT!$I$2),"Washout","On Meds"))))</f>
        <v/>
      </c>
      <c r="F12418">
        <f>IF(B12418="","",1.509*(LN(B12418)^1.084-5.381))</f>
        <v/>
      </c>
      <c r="G12418">
        <f>IF(F12418="","",IF(F12418&lt;0,10*F12418^2,0))</f>
        <v/>
      </c>
      <c r="H12418">
        <f>IF(F12418="","",IF(F12418&gt;0,10*F12418^2,0))</f>
        <v/>
      </c>
    </row>
    <row r="12419">
      <c r="A12419">
        <f>Input!A12419</f>
        <v/>
      </c>
      <c r="B12419">
        <f>IF(ISNUMBER(Input!B12419),IF(AND(Input!B12419&gt;=20,Input!B12419&lt;=700),Input!B12419,""),"")</f>
        <v/>
      </c>
      <c r="C12419">
        <f>IF(B12419="","",INT(A12419))</f>
        <v/>
      </c>
      <c r="D12419">
        <f>IF(B12419="","",HOUR(A12419))</f>
        <v/>
      </c>
      <c r="E12419">
        <f>IF(B12419="","",IF(INPUT!$I$1="","",IF(C12419&lt;(INT(INPUT!$I$1)-INPUT!$I$2),"Off Meds",IF(C12419&lt;=(INT(INPUT!$I$1)+INPUT!$I$2),"Washout","On Meds"))))</f>
        <v/>
      </c>
      <c r="F12419">
        <f>IF(B12419="","",1.509*(LN(B12419)^1.084-5.381))</f>
        <v/>
      </c>
      <c r="G12419">
        <f>IF(F12419="","",IF(F12419&lt;0,10*F12419^2,0))</f>
        <v/>
      </c>
      <c r="H12419">
        <f>IF(F12419="","",IF(F12419&gt;0,10*F12419^2,0))</f>
        <v/>
      </c>
    </row>
    <row r="12420">
      <c r="A12420">
        <f>Input!A12420</f>
        <v/>
      </c>
      <c r="B12420">
        <f>IF(ISNUMBER(Input!B12420),IF(AND(Input!B12420&gt;=20,Input!B12420&lt;=700),Input!B12420,""),"")</f>
        <v/>
      </c>
      <c r="C12420">
        <f>IF(B12420="","",INT(A12420))</f>
        <v/>
      </c>
      <c r="D12420">
        <f>IF(B12420="","",HOUR(A12420))</f>
        <v/>
      </c>
      <c r="E12420">
        <f>IF(B12420="","",IF(INPUT!$I$1="","",IF(C12420&lt;(INT(INPUT!$I$1)-INPUT!$I$2),"Off Meds",IF(C12420&lt;=(INT(INPUT!$I$1)+INPUT!$I$2),"Washout","On Meds"))))</f>
        <v/>
      </c>
      <c r="F12420">
        <f>IF(B12420="","",1.509*(LN(B12420)^1.084-5.381))</f>
        <v/>
      </c>
      <c r="G12420">
        <f>IF(F12420="","",IF(F12420&lt;0,10*F12420^2,0))</f>
        <v/>
      </c>
      <c r="H12420">
        <f>IF(F12420="","",IF(F12420&gt;0,10*F12420^2,0))</f>
        <v/>
      </c>
    </row>
    <row r="12421">
      <c r="A12421">
        <f>Input!A12421</f>
        <v/>
      </c>
      <c r="B12421">
        <f>IF(ISNUMBER(Input!B12421),IF(AND(Input!B12421&gt;=20,Input!B12421&lt;=700),Input!B12421,""),"")</f>
        <v/>
      </c>
      <c r="C12421">
        <f>IF(B12421="","",INT(A12421))</f>
        <v/>
      </c>
      <c r="D12421">
        <f>IF(B12421="","",HOUR(A12421))</f>
        <v/>
      </c>
      <c r="E12421">
        <f>IF(B12421="","",IF(INPUT!$I$1="","",IF(C12421&lt;(INT(INPUT!$I$1)-INPUT!$I$2),"Off Meds",IF(C12421&lt;=(INT(INPUT!$I$1)+INPUT!$I$2),"Washout","On Meds"))))</f>
        <v/>
      </c>
      <c r="F12421">
        <f>IF(B12421="","",1.509*(LN(B12421)^1.084-5.381))</f>
        <v/>
      </c>
      <c r="G12421">
        <f>IF(F12421="","",IF(F12421&lt;0,10*F12421^2,0))</f>
        <v/>
      </c>
      <c r="H12421">
        <f>IF(F12421="","",IF(F12421&gt;0,10*F12421^2,0))</f>
        <v/>
      </c>
    </row>
    <row r="12422">
      <c r="A12422">
        <f>Input!A12422</f>
        <v/>
      </c>
      <c r="B12422">
        <f>IF(ISNUMBER(Input!B12422),IF(AND(Input!B12422&gt;=20,Input!B12422&lt;=700),Input!B12422,""),"")</f>
        <v/>
      </c>
      <c r="C12422">
        <f>IF(B12422="","",INT(A12422))</f>
        <v/>
      </c>
      <c r="D12422">
        <f>IF(B12422="","",HOUR(A12422))</f>
        <v/>
      </c>
      <c r="E12422">
        <f>IF(B12422="","",IF(INPUT!$I$1="","",IF(C12422&lt;(INT(INPUT!$I$1)-INPUT!$I$2),"Off Meds",IF(C12422&lt;=(INT(INPUT!$I$1)+INPUT!$I$2),"Washout","On Meds"))))</f>
        <v/>
      </c>
      <c r="F12422">
        <f>IF(B12422="","",1.509*(LN(B12422)^1.084-5.381))</f>
        <v/>
      </c>
      <c r="G12422">
        <f>IF(F12422="","",IF(F12422&lt;0,10*F12422^2,0))</f>
        <v/>
      </c>
      <c r="H12422">
        <f>IF(F12422="","",IF(F12422&gt;0,10*F12422^2,0))</f>
        <v/>
      </c>
    </row>
    <row r="12423">
      <c r="A12423">
        <f>Input!A12423</f>
        <v/>
      </c>
      <c r="B12423">
        <f>IF(ISNUMBER(Input!B12423),IF(AND(Input!B12423&gt;=20,Input!B12423&lt;=700),Input!B12423,""),"")</f>
        <v/>
      </c>
      <c r="C12423">
        <f>IF(B12423="","",INT(A12423))</f>
        <v/>
      </c>
      <c r="D12423">
        <f>IF(B12423="","",HOUR(A12423))</f>
        <v/>
      </c>
      <c r="E12423">
        <f>IF(B12423="","",IF(INPUT!$I$1="","",IF(C12423&lt;(INT(INPUT!$I$1)-INPUT!$I$2),"Off Meds",IF(C12423&lt;=(INT(INPUT!$I$1)+INPUT!$I$2),"Washout","On Meds"))))</f>
        <v/>
      </c>
      <c r="F12423">
        <f>IF(B12423="","",1.509*(LN(B12423)^1.084-5.381))</f>
        <v/>
      </c>
      <c r="G12423">
        <f>IF(F12423="","",IF(F12423&lt;0,10*F12423^2,0))</f>
        <v/>
      </c>
      <c r="H12423">
        <f>IF(F12423="","",IF(F12423&gt;0,10*F12423^2,0))</f>
        <v/>
      </c>
    </row>
    <row r="12424">
      <c r="A12424">
        <f>Input!A12424</f>
        <v/>
      </c>
      <c r="B12424">
        <f>IF(ISNUMBER(Input!B12424),IF(AND(Input!B12424&gt;=20,Input!B12424&lt;=700),Input!B12424,""),"")</f>
        <v/>
      </c>
      <c r="C12424">
        <f>IF(B12424="","",INT(A12424))</f>
        <v/>
      </c>
      <c r="D12424">
        <f>IF(B12424="","",HOUR(A12424))</f>
        <v/>
      </c>
      <c r="E12424">
        <f>IF(B12424="","",IF(INPUT!$I$1="","",IF(C12424&lt;(INT(INPUT!$I$1)-INPUT!$I$2),"Off Meds",IF(C12424&lt;=(INT(INPUT!$I$1)+INPUT!$I$2),"Washout","On Meds"))))</f>
        <v/>
      </c>
      <c r="F12424">
        <f>IF(B12424="","",1.509*(LN(B12424)^1.084-5.381))</f>
        <v/>
      </c>
      <c r="G12424">
        <f>IF(F12424="","",IF(F12424&lt;0,10*F12424^2,0))</f>
        <v/>
      </c>
      <c r="H12424">
        <f>IF(F12424="","",IF(F12424&gt;0,10*F12424^2,0))</f>
        <v/>
      </c>
    </row>
    <row r="12425">
      <c r="A12425">
        <f>Input!A12425</f>
        <v/>
      </c>
      <c r="B12425">
        <f>IF(ISNUMBER(Input!B12425),IF(AND(Input!B12425&gt;=20,Input!B12425&lt;=700),Input!B12425,""),"")</f>
        <v/>
      </c>
      <c r="C12425">
        <f>IF(B12425="","",INT(A12425))</f>
        <v/>
      </c>
      <c r="D12425">
        <f>IF(B12425="","",HOUR(A12425))</f>
        <v/>
      </c>
      <c r="E12425">
        <f>IF(B12425="","",IF(INPUT!$I$1="","",IF(C12425&lt;(INT(INPUT!$I$1)-INPUT!$I$2),"Off Meds",IF(C12425&lt;=(INT(INPUT!$I$1)+INPUT!$I$2),"Washout","On Meds"))))</f>
        <v/>
      </c>
      <c r="F12425">
        <f>IF(B12425="","",1.509*(LN(B12425)^1.084-5.381))</f>
        <v/>
      </c>
      <c r="G12425">
        <f>IF(F12425="","",IF(F12425&lt;0,10*F12425^2,0))</f>
        <v/>
      </c>
      <c r="H12425">
        <f>IF(F12425="","",IF(F12425&gt;0,10*F12425^2,0))</f>
        <v/>
      </c>
    </row>
    <row r="12426">
      <c r="A12426">
        <f>Input!A12426</f>
        <v/>
      </c>
      <c r="B12426">
        <f>IF(ISNUMBER(Input!B12426),IF(AND(Input!B12426&gt;=20,Input!B12426&lt;=700),Input!B12426,""),"")</f>
        <v/>
      </c>
      <c r="C12426">
        <f>IF(B12426="","",INT(A12426))</f>
        <v/>
      </c>
      <c r="D12426">
        <f>IF(B12426="","",HOUR(A12426))</f>
        <v/>
      </c>
      <c r="E12426">
        <f>IF(B12426="","",IF(INPUT!$I$1="","",IF(C12426&lt;(INT(INPUT!$I$1)-INPUT!$I$2),"Off Meds",IF(C12426&lt;=(INT(INPUT!$I$1)+INPUT!$I$2),"Washout","On Meds"))))</f>
        <v/>
      </c>
      <c r="F12426">
        <f>IF(B12426="","",1.509*(LN(B12426)^1.084-5.381))</f>
        <v/>
      </c>
      <c r="G12426">
        <f>IF(F12426="","",IF(F12426&lt;0,10*F12426^2,0))</f>
        <v/>
      </c>
      <c r="H12426">
        <f>IF(F12426="","",IF(F12426&gt;0,10*F12426^2,0))</f>
        <v/>
      </c>
    </row>
    <row r="12427">
      <c r="A12427">
        <f>Input!A12427</f>
        <v/>
      </c>
      <c r="B12427">
        <f>IF(ISNUMBER(Input!B12427),IF(AND(Input!B12427&gt;=20,Input!B12427&lt;=700),Input!B12427,""),"")</f>
        <v/>
      </c>
      <c r="C12427">
        <f>IF(B12427="","",INT(A12427))</f>
        <v/>
      </c>
      <c r="D12427">
        <f>IF(B12427="","",HOUR(A12427))</f>
        <v/>
      </c>
      <c r="E12427">
        <f>IF(B12427="","",IF(INPUT!$I$1="","",IF(C12427&lt;(INT(INPUT!$I$1)-INPUT!$I$2),"Off Meds",IF(C12427&lt;=(INT(INPUT!$I$1)+INPUT!$I$2),"Washout","On Meds"))))</f>
        <v/>
      </c>
      <c r="F12427">
        <f>IF(B12427="","",1.509*(LN(B12427)^1.084-5.381))</f>
        <v/>
      </c>
      <c r="G12427">
        <f>IF(F12427="","",IF(F12427&lt;0,10*F12427^2,0))</f>
        <v/>
      </c>
      <c r="H12427">
        <f>IF(F12427="","",IF(F12427&gt;0,10*F12427^2,0))</f>
        <v/>
      </c>
    </row>
    <row r="12428">
      <c r="A12428">
        <f>Input!A12428</f>
        <v/>
      </c>
      <c r="B12428">
        <f>IF(ISNUMBER(Input!B12428),IF(AND(Input!B12428&gt;=20,Input!B12428&lt;=700),Input!B12428,""),"")</f>
        <v/>
      </c>
      <c r="C12428">
        <f>IF(B12428="","",INT(A12428))</f>
        <v/>
      </c>
      <c r="D12428">
        <f>IF(B12428="","",HOUR(A12428))</f>
        <v/>
      </c>
      <c r="E12428">
        <f>IF(B12428="","",IF(INPUT!$I$1="","",IF(C12428&lt;(INT(INPUT!$I$1)-INPUT!$I$2),"Off Meds",IF(C12428&lt;=(INT(INPUT!$I$1)+INPUT!$I$2),"Washout","On Meds"))))</f>
        <v/>
      </c>
      <c r="F12428">
        <f>IF(B12428="","",1.509*(LN(B12428)^1.084-5.381))</f>
        <v/>
      </c>
      <c r="G12428">
        <f>IF(F12428="","",IF(F12428&lt;0,10*F12428^2,0))</f>
        <v/>
      </c>
      <c r="H12428">
        <f>IF(F12428="","",IF(F12428&gt;0,10*F12428^2,0))</f>
        <v/>
      </c>
    </row>
    <row r="12429">
      <c r="A12429">
        <f>Input!A12429</f>
        <v/>
      </c>
      <c r="B12429">
        <f>IF(ISNUMBER(Input!B12429),IF(AND(Input!B12429&gt;=20,Input!B12429&lt;=700),Input!B12429,""),"")</f>
        <v/>
      </c>
      <c r="C12429">
        <f>IF(B12429="","",INT(A12429))</f>
        <v/>
      </c>
      <c r="D12429">
        <f>IF(B12429="","",HOUR(A12429))</f>
        <v/>
      </c>
      <c r="E12429">
        <f>IF(B12429="","",IF(INPUT!$I$1="","",IF(C12429&lt;(INT(INPUT!$I$1)-INPUT!$I$2),"Off Meds",IF(C12429&lt;=(INT(INPUT!$I$1)+INPUT!$I$2),"Washout","On Meds"))))</f>
        <v/>
      </c>
      <c r="F12429">
        <f>IF(B12429="","",1.509*(LN(B12429)^1.084-5.381))</f>
        <v/>
      </c>
      <c r="G12429">
        <f>IF(F12429="","",IF(F12429&lt;0,10*F12429^2,0))</f>
        <v/>
      </c>
      <c r="H12429">
        <f>IF(F12429="","",IF(F12429&gt;0,10*F12429^2,0))</f>
        <v/>
      </c>
    </row>
    <row r="12430">
      <c r="A12430">
        <f>Input!A12430</f>
        <v/>
      </c>
      <c r="B12430">
        <f>IF(ISNUMBER(Input!B12430),IF(AND(Input!B12430&gt;=20,Input!B12430&lt;=700),Input!B12430,""),"")</f>
        <v/>
      </c>
      <c r="C12430">
        <f>IF(B12430="","",INT(A12430))</f>
        <v/>
      </c>
      <c r="D12430">
        <f>IF(B12430="","",HOUR(A12430))</f>
        <v/>
      </c>
      <c r="E12430">
        <f>IF(B12430="","",IF(INPUT!$I$1="","",IF(C12430&lt;(INT(INPUT!$I$1)-INPUT!$I$2),"Off Meds",IF(C12430&lt;=(INT(INPUT!$I$1)+INPUT!$I$2),"Washout","On Meds"))))</f>
        <v/>
      </c>
      <c r="F12430">
        <f>IF(B12430="","",1.509*(LN(B12430)^1.084-5.381))</f>
        <v/>
      </c>
      <c r="G12430">
        <f>IF(F12430="","",IF(F12430&lt;0,10*F12430^2,0))</f>
        <v/>
      </c>
      <c r="H12430">
        <f>IF(F12430="","",IF(F12430&gt;0,10*F12430^2,0))</f>
        <v/>
      </c>
    </row>
    <row r="12431">
      <c r="A12431">
        <f>Input!A12431</f>
        <v/>
      </c>
      <c r="B12431">
        <f>IF(ISNUMBER(Input!B12431),IF(AND(Input!B12431&gt;=20,Input!B12431&lt;=700),Input!B12431,""),"")</f>
        <v/>
      </c>
      <c r="C12431">
        <f>IF(B12431="","",INT(A12431))</f>
        <v/>
      </c>
      <c r="D12431">
        <f>IF(B12431="","",HOUR(A12431))</f>
        <v/>
      </c>
      <c r="E12431">
        <f>IF(B12431="","",IF(INPUT!$I$1="","",IF(C12431&lt;(INT(INPUT!$I$1)-INPUT!$I$2),"Off Meds",IF(C12431&lt;=(INT(INPUT!$I$1)+INPUT!$I$2),"Washout","On Meds"))))</f>
        <v/>
      </c>
      <c r="F12431">
        <f>IF(B12431="","",1.509*(LN(B12431)^1.084-5.381))</f>
        <v/>
      </c>
      <c r="G12431">
        <f>IF(F12431="","",IF(F12431&lt;0,10*F12431^2,0))</f>
        <v/>
      </c>
      <c r="H12431">
        <f>IF(F12431="","",IF(F12431&gt;0,10*F12431^2,0))</f>
        <v/>
      </c>
    </row>
    <row r="12432">
      <c r="A12432">
        <f>Input!A12432</f>
        <v/>
      </c>
      <c r="B12432">
        <f>IF(ISNUMBER(Input!B12432),IF(AND(Input!B12432&gt;=20,Input!B12432&lt;=700),Input!B12432,""),"")</f>
        <v/>
      </c>
      <c r="C12432">
        <f>IF(B12432="","",INT(A12432))</f>
        <v/>
      </c>
      <c r="D12432">
        <f>IF(B12432="","",HOUR(A12432))</f>
        <v/>
      </c>
      <c r="E12432">
        <f>IF(B12432="","",IF(INPUT!$I$1="","",IF(C12432&lt;(INT(INPUT!$I$1)-INPUT!$I$2),"Off Meds",IF(C12432&lt;=(INT(INPUT!$I$1)+INPUT!$I$2),"Washout","On Meds"))))</f>
        <v/>
      </c>
      <c r="F12432">
        <f>IF(B12432="","",1.509*(LN(B12432)^1.084-5.381))</f>
        <v/>
      </c>
      <c r="G12432">
        <f>IF(F12432="","",IF(F12432&lt;0,10*F12432^2,0))</f>
        <v/>
      </c>
      <c r="H12432">
        <f>IF(F12432="","",IF(F12432&gt;0,10*F12432^2,0))</f>
        <v/>
      </c>
    </row>
    <row r="12433">
      <c r="A12433">
        <f>Input!A12433</f>
        <v/>
      </c>
      <c r="B12433">
        <f>IF(ISNUMBER(Input!B12433),IF(AND(Input!B12433&gt;=20,Input!B12433&lt;=700),Input!B12433,""),"")</f>
        <v/>
      </c>
      <c r="C12433">
        <f>IF(B12433="","",INT(A12433))</f>
        <v/>
      </c>
      <c r="D12433">
        <f>IF(B12433="","",HOUR(A12433))</f>
        <v/>
      </c>
      <c r="E12433">
        <f>IF(B12433="","",IF(INPUT!$I$1="","",IF(C12433&lt;(INT(INPUT!$I$1)-INPUT!$I$2),"Off Meds",IF(C12433&lt;=(INT(INPUT!$I$1)+INPUT!$I$2),"Washout","On Meds"))))</f>
        <v/>
      </c>
      <c r="F12433">
        <f>IF(B12433="","",1.509*(LN(B12433)^1.084-5.381))</f>
        <v/>
      </c>
      <c r="G12433">
        <f>IF(F12433="","",IF(F12433&lt;0,10*F12433^2,0))</f>
        <v/>
      </c>
      <c r="H12433">
        <f>IF(F12433="","",IF(F12433&gt;0,10*F12433^2,0))</f>
        <v/>
      </c>
    </row>
    <row r="12434">
      <c r="A12434">
        <f>Input!A12434</f>
        <v/>
      </c>
      <c r="B12434">
        <f>IF(ISNUMBER(Input!B12434),IF(AND(Input!B12434&gt;=20,Input!B12434&lt;=700),Input!B12434,""),"")</f>
        <v/>
      </c>
      <c r="C12434">
        <f>IF(B12434="","",INT(A12434))</f>
        <v/>
      </c>
      <c r="D12434">
        <f>IF(B12434="","",HOUR(A12434))</f>
        <v/>
      </c>
      <c r="E12434">
        <f>IF(B12434="","",IF(INPUT!$I$1="","",IF(C12434&lt;(INT(INPUT!$I$1)-INPUT!$I$2),"Off Meds",IF(C12434&lt;=(INT(INPUT!$I$1)+INPUT!$I$2),"Washout","On Meds"))))</f>
        <v/>
      </c>
      <c r="F12434">
        <f>IF(B12434="","",1.509*(LN(B12434)^1.084-5.381))</f>
        <v/>
      </c>
      <c r="G12434">
        <f>IF(F12434="","",IF(F12434&lt;0,10*F12434^2,0))</f>
        <v/>
      </c>
      <c r="H12434">
        <f>IF(F12434="","",IF(F12434&gt;0,10*F12434^2,0))</f>
        <v/>
      </c>
    </row>
    <row r="12435">
      <c r="A12435">
        <f>Input!A12435</f>
        <v/>
      </c>
      <c r="B12435">
        <f>IF(ISNUMBER(Input!B12435),IF(AND(Input!B12435&gt;=20,Input!B12435&lt;=700),Input!B12435,""),"")</f>
        <v/>
      </c>
      <c r="C12435">
        <f>IF(B12435="","",INT(A12435))</f>
        <v/>
      </c>
      <c r="D12435">
        <f>IF(B12435="","",HOUR(A12435))</f>
        <v/>
      </c>
      <c r="E12435">
        <f>IF(B12435="","",IF(INPUT!$I$1="","",IF(C12435&lt;(INT(INPUT!$I$1)-INPUT!$I$2),"Off Meds",IF(C12435&lt;=(INT(INPUT!$I$1)+INPUT!$I$2),"Washout","On Meds"))))</f>
        <v/>
      </c>
      <c r="F12435">
        <f>IF(B12435="","",1.509*(LN(B12435)^1.084-5.381))</f>
        <v/>
      </c>
      <c r="G12435">
        <f>IF(F12435="","",IF(F12435&lt;0,10*F12435^2,0))</f>
        <v/>
      </c>
      <c r="H12435">
        <f>IF(F12435="","",IF(F12435&gt;0,10*F12435^2,0))</f>
        <v/>
      </c>
    </row>
    <row r="12436">
      <c r="A12436">
        <f>Input!A12436</f>
        <v/>
      </c>
      <c r="B12436">
        <f>IF(ISNUMBER(Input!B12436),IF(AND(Input!B12436&gt;=20,Input!B12436&lt;=700),Input!B12436,""),"")</f>
        <v/>
      </c>
      <c r="C12436">
        <f>IF(B12436="","",INT(A12436))</f>
        <v/>
      </c>
      <c r="D12436">
        <f>IF(B12436="","",HOUR(A12436))</f>
        <v/>
      </c>
      <c r="E12436">
        <f>IF(B12436="","",IF(INPUT!$I$1="","",IF(C12436&lt;(INT(INPUT!$I$1)-INPUT!$I$2),"Off Meds",IF(C12436&lt;=(INT(INPUT!$I$1)+INPUT!$I$2),"Washout","On Meds"))))</f>
        <v/>
      </c>
      <c r="F12436">
        <f>IF(B12436="","",1.509*(LN(B12436)^1.084-5.381))</f>
        <v/>
      </c>
      <c r="G12436">
        <f>IF(F12436="","",IF(F12436&lt;0,10*F12436^2,0))</f>
        <v/>
      </c>
      <c r="H12436">
        <f>IF(F12436="","",IF(F12436&gt;0,10*F12436^2,0))</f>
        <v/>
      </c>
    </row>
    <row r="12437">
      <c r="A12437">
        <f>Input!A12437</f>
        <v/>
      </c>
      <c r="B12437">
        <f>IF(ISNUMBER(Input!B12437),IF(AND(Input!B12437&gt;=20,Input!B12437&lt;=700),Input!B12437,""),"")</f>
        <v/>
      </c>
      <c r="C12437">
        <f>IF(B12437="","",INT(A12437))</f>
        <v/>
      </c>
      <c r="D12437">
        <f>IF(B12437="","",HOUR(A12437))</f>
        <v/>
      </c>
      <c r="E12437">
        <f>IF(B12437="","",IF(INPUT!$I$1="","",IF(C12437&lt;(INT(INPUT!$I$1)-INPUT!$I$2),"Off Meds",IF(C12437&lt;=(INT(INPUT!$I$1)+INPUT!$I$2),"Washout","On Meds"))))</f>
        <v/>
      </c>
      <c r="F12437">
        <f>IF(B12437="","",1.509*(LN(B12437)^1.084-5.381))</f>
        <v/>
      </c>
      <c r="G12437">
        <f>IF(F12437="","",IF(F12437&lt;0,10*F12437^2,0))</f>
        <v/>
      </c>
      <c r="H12437">
        <f>IF(F12437="","",IF(F12437&gt;0,10*F12437^2,0))</f>
        <v/>
      </c>
    </row>
    <row r="12438">
      <c r="A12438">
        <f>Input!A12438</f>
        <v/>
      </c>
      <c r="B12438">
        <f>IF(ISNUMBER(Input!B12438),IF(AND(Input!B12438&gt;=20,Input!B12438&lt;=700),Input!B12438,""),"")</f>
        <v/>
      </c>
      <c r="C12438">
        <f>IF(B12438="","",INT(A12438))</f>
        <v/>
      </c>
      <c r="D12438">
        <f>IF(B12438="","",HOUR(A12438))</f>
        <v/>
      </c>
      <c r="E12438">
        <f>IF(B12438="","",IF(INPUT!$I$1="","",IF(C12438&lt;(INT(INPUT!$I$1)-INPUT!$I$2),"Off Meds",IF(C12438&lt;=(INT(INPUT!$I$1)+INPUT!$I$2),"Washout","On Meds"))))</f>
        <v/>
      </c>
      <c r="F12438">
        <f>IF(B12438="","",1.509*(LN(B12438)^1.084-5.381))</f>
        <v/>
      </c>
      <c r="G12438">
        <f>IF(F12438="","",IF(F12438&lt;0,10*F12438^2,0))</f>
        <v/>
      </c>
      <c r="H12438">
        <f>IF(F12438="","",IF(F12438&gt;0,10*F12438^2,0))</f>
        <v/>
      </c>
    </row>
    <row r="12439">
      <c r="A12439">
        <f>Input!A12439</f>
        <v/>
      </c>
      <c r="B12439">
        <f>IF(ISNUMBER(Input!B12439),IF(AND(Input!B12439&gt;=20,Input!B12439&lt;=700),Input!B12439,""),"")</f>
        <v/>
      </c>
      <c r="C12439">
        <f>IF(B12439="","",INT(A12439))</f>
        <v/>
      </c>
      <c r="D12439">
        <f>IF(B12439="","",HOUR(A12439))</f>
        <v/>
      </c>
      <c r="E12439">
        <f>IF(B12439="","",IF(INPUT!$I$1="","",IF(C12439&lt;(INT(INPUT!$I$1)-INPUT!$I$2),"Off Meds",IF(C12439&lt;=(INT(INPUT!$I$1)+INPUT!$I$2),"Washout","On Meds"))))</f>
        <v/>
      </c>
      <c r="F12439">
        <f>IF(B12439="","",1.509*(LN(B12439)^1.084-5.381))</f>
        <v/>
      </c>
      <c r="G12439">
        <f>IF(F12439="","",IF(F12439&lt;0,10*F12439^2,0))</f>
        <v/>
      </c>
      <c r="H12439">
        <f>IF(F12439="","",IF(F12439&gt;0,10*F12439^2,0))</f>
        <v/>
      </c>
    </row>
    <row r="12440">
      <c r="A12440">
        <f>Input!A12440</f>
        <v/>
      </c>
      <c r="B12440">
        <f>IF(ISNUMBER(Input!B12440),IF(AND(Input!B12440&gt;=20,Input!B12440&lt;=700),Input!B12440,""),"")</f>
        <v/>
      </c>
      <c r="C12440">
        <f>IF(B12440="","",INT(A12440))</f>
        <v/>
      </c>
      <c r="D12440">
        <f>IF(B12440="","",HOUR(A12440))</f>
        <v/>
      </c>
      <c r="E12440">
        <f>IF(B12440="","",IF(INPUT!$I$1="","",IF(C12440&lt;(INT(INPUT!$I$1)-INPUT!$I$2),"Off Meds",IF(C12440&lt;=(INT(INPUT!$I$1)+INPUT!$I$2),"Washout","On Meds"))))</f>
        <v/>
      </c>
      <c r="F12440">
        <f>IF(B12440="","",1.509*(LN(B12440)^1.084-5.381))</f>
        <v/>
      </c>
      <c r="G12440">
        <f>IF(F12440="","",IF(F12440&lt;0,10*F12440^2,0))</f>
        <v/>
      </c>
      <c r="H12440">
        <f>IF(F12440="","",IF(F12440&gt;0,10*F12440^2,0))</f>
        <v/>
      </c>
    </row>
    <row r="12441">
      <c r="A12441">
        <f>Input!A12441</f>
        <v/>
      </c>
      <c r="B12441">
        <f>IF(ISNUMBER(Input!B12441),IF(AND(Input!B12441&gt;=20,Input!B12441&lt;=700),Input!B12441,""),"")</f>
        <v/>
      </c>
      <c r="C12441">
        <f>IF(B12441="","",INT(A12441))</f>
        <v/>
      </c>
      <c r="D12441">
        <f>IF(B12441="","",HOUR(A12441))</f>
        <v/>
      </c>
      <c r="E12441">
        <f>IF(B12441="","",IF(INPUT!$I$1="","",IF(C12441&lt;(INT(INPUT!$I$1)-INPUT!$I$2),"Off Meds",IF(C12441&lt;=(INT(INPUT!$I$1)+INPUT!$I$2),"Washout","On Meds"))))</f>
        <v/>
      </c>
      <c r="F12441">
        <f>IF(B12441="","",1.509*(LN(B12441)^1.084-5.381))</f>
        <v/>
      </c>
      <c r="G12441">
        <f>IF(F12441="","",IF(F12441&lt;0,10*F12441^2,0))</f>
        <v/>
      </c>
      <c r="H12441">
        <f>IF(F12441="","",IF(F12441&gt;0,10*F12441^2,0))</f>
        <v/>
      </c>
    </row>
    <row r="12442">
      <c r="A12442">
        <f>Input!A12442</f>
        <v/>
      </c>
      <c r="B12442">
        <f>IF(ISNUMBER(Input!B12442),IF(AND(Input!B12442&gt;=20,Input!B12442&lt;=700),Input!B12442,""),"")</f>
        <v/>
      </c>
      <c r="C12442">
        <f>IF(B12442="","",INT(A12442))</f>
        <v/>
      </c>
      <c r="D12442">
        <f>IF(B12442="","",HOUR(A12442))</f>
        <v/>
      </c>
      <c r="E12442">
        <f>IF(B12442="","",IF(INPUT!$I$1="","",IF(C12442&lt;(INT(INPUT!$I$1)-INPUT!$I$2),"Off Meds",IF(C12442&lt;=(INT(INPUT!$I$1)+INPUT!$I$2),"Washout","On Meds"))))</f>
        <v/>
      </c>
      <c r="F12442">
        <f>IF(B12442="","",1.509*(LN(B12442)^1.084-5.381))</f>
        <v/>
      </c>
      <c r="G12442">
        <f>IF(F12442="","",IF(F12442&lt;0,10*F12442^2,0))</f>
        <v/>
      </c>
      <c r="H12442">
        <f>IF(F12442="","",IF(F12442&gt;0,10*F12442^2,0))</f>
        <v/>
      </c>
    </row>
    <row r="12443">
      <c r="A12443">
        <f>Input!A12443</f>
        <v/>
      </c>
      <c r="B12443">
        <f>IF(ISNUMBER(Input!B12443),IF(AND(Input!B12443&gt;=20,Input!B12443&lt;=700),Input!B12443,""),"")</f>
        <v/>
      </c>
      <c r="C12443">
        <f>IF(B12443="","",INT(A12443))</f>
        <v/>
      </c>
      <c r="D12443">
        <f>IF(B12443="","",HOUR(A12443))</f>
        <v/>
      </c>
      <c r="E12443">
        <f>IF(B12443="","",IF(INPUT!$I$1="","",IF(C12443&lt;(INT(INPUT!$I$1)-INPUT!$I$2),"Off Meds",IF(C12443&lt;=(INT(INPUT!$I$1)+INPUT!$I$2),"Washout","On Meds"))))</f>
        <v/>
      </c>
      <c r="F12443">
        <f>IF(B12443="","",1.509*(LN(B12443)^1.084-5.381))</f>
        <v/>
      </c>
      <c r="G12443">
        <f>IF(F12443="","",IF(F12443&lt;0,10*F12443^2,0))</f>
        <v/>
      </c>
      <c r="H12443">
        <f>IF(F12443="","",IF(F12443&gt;0,10*F12443^2,0))</f>
        <v/>
      </c>
    </row>
    <row r="12444">
      <c r="A12444">
        <f>Input!A12444</f>
        <v/>
      </c>
      <c r="B12444">
        <f>IF(ISNUMBER(Input!B12444),IF(AND(Input!B12444&gt;=20,Input!B12444&lt;=700),Input!B12444,""),"")</f>
        <v/>
      </c>
      <c r="C12444">
        <f>IF(B12444="","",INT(A12444))</f>
        <v/>
      </c>
      <c r="D12444">
        <f>IF(B12444="","",HOUR(A12444))</f>
        <v/>
      </c>
      <c r="E12444">
        <f>IF(B12444="","",IF(INPUT!$I$1="","",IF(C12444&lt;(INT(INPUT!$I$1)-INPUT!$I$2),"Off Meds",IF(C12444&lt;=(INT(INPUT!$I$1)+INPUT!$I$2),"Washout","On Meds"))))</f>
        <v/>
      </c>
      <c r="F12444">
        <f>IF(B12444="","",1.509*(LN(B12444)^1.084-5.381))</f>
        <v/>
      </c>
      <c r="G12444">
        <f>IF(F12444="","",IF(F12444&lt;0,10*F12444^2,0))</f>
        <v/>
      </c>
      <c r="H12444">
        <f>IF(F12444="","",IF(F12444&gt;0,10*F12444^2,0))</f>
        <v/>
      </c>
    </row>
    <row r="12445">
      <c r="A12445">
        <f>Input!A12445</f>
        <v/>
      </c>
      <c r="B12445">
        <f>IF(ISNUMBER(Input!B12445),IF(AND(Input!B12445&gt;=20,Input!B12445&lt;=700),Input!B12445,""),"")</f>
        <v/>
      </c>
      <c r="C12445">
        <f>IF(B12445="","",INT(A12445))</f>
        <v/>
      </c>
      <c r="D12445">
        <f>IF(B12445="","",HOUR(A12445))</f>
        <v/>
      </c>
      <c r="E12445">
        <f>IF(B12445="","",IF(INPUT!$I$1="","",IF(C12445&lt;(INT(INPUT!$I$1)-INPUT!$I$2),"Off Meds",IF(C12445&lt;=(INT(INPUT!$I$1)+INPUT!$I$2),"Washout","On Meds"))))</f>
        <v/>
      </c>
      <c r="F12445">
        <f>IF(B12445="","",1.509*(LN(B12445)^1.084-5.381))</f>
        <v/>
      </c>
      <c r="G12445">
        <f>IF(F12445="","",IF(F12445&lt;0,10*F12445^2,0))</f>
        <v/>
      </c>
      <c r="H12445">
        <f>IF(F12445="","",IF(F12445&gt;0,10*F12445^2,0))</f>
        <v/>
      </c>
    </row>
    <row r="12446">
      <c r="A12446">
        <f>Input!A12446</f>
        <v/>
      </c>
      <c r="B12446">
        <f>IF(ISNUMBER(Input!B12446),IF(AND(Input!B12446&gt;=20,Input!B12446&lt;=700),Input!B12446,""),"")</f>
        <v/>
      </c>
      <c r="C12446">
        <f>IF(B12446="","",INT(A12446))</f>
        <v/>
      </c>
      <c r="D12446">
        <f>IF(B12446="","",HOUR(A12446))</f>
        <v/>
      </c>
      <c r="E12446">
        <f>IF(B12446="","",IF(INPUT!$I$1="","",IF(C12446&lt;(INT(INPUT!$I$1)-INPUT!$I$2),"Off Meds",IF(C12446&lt;=(INT(INPUT!$I$1)+INPUT!$I$2),"Washout","On Meds"))))</f>
        <v/>
      </c>
      <c r="F12446">
        <f>IF(B12446="","",1.509*(LN(B12446)^1.084-5.381))</f>
        <v/>
      </c>
      <c r="G12446">
        <f>IF(F12446="","",IF(F12446&lt;0,10*F12446^2,0))</f>
        <v/>
      </c>
      <c r="H12446">
        <f>IF(F12446="","",IF(F12446&gt;0,10*F12446^2,0))</f>
        <v/>
      </c>
    </row>
    <row r="12447">
      <c r="A12447">
        <f>Input!A12447</f>
        <v/>
      </c>
      <c r="B12447">
        <f>IF(ISNUMBER(Input!B12447),IF(AND(Input!B12447&gt;=20,Input!B12447&lt;=700),Input!B12447,""),"")</f>
        <v/>
      </c>
      <c r="C12447">
        <f>IF(B12447="","",INT(A12447))</f>
        <v/>
      </c>
      <c r="D12447">
        <f>IF(B12447="","",HOUR(A12447))</f>
        <v/>
      </c>
      <c r="E12447">
        <f>IF(B12447="","",IF(INPUT!$I$1="","",IF(C12447&lt;(INT(INPUT!$I$1)-INPUT!$I$2),"Off Meds",IF(C12447&lt;=(INT(INPUT!$I$1)+INPUT!$I$2),"Washout","On Meds"))))</f>
        <v/>
      </c>
      <c r="F12447">
        <f>IF(B12447="","",1.509*(LN(B12447)^1.084-5.381))</f>
        <v/>
      </c>
      <c r="G12447">
        <f>IF(F12447="","",IF(F12447&lt;0,10*F12447^2,0))</f>
        <v/>
      </c>
      <c r="H12447">
        <f>IF(F12447="","",IF(F12447&gt;0,10*F12447^2,0))</f>
        <v/>
      </c>
    </row>
    <row r="12448">
      <c r="A12448">
        <f>Input!A12448</f>
        <v/>
      </c>
      <c r="B12448">
        <f>IF(ISNUMBER(Input!B12448),IF(AND(Input!B12448&gt;=20,Input!B12448&lt;=700),Input!B12448,""),"")</f>
        <v/>
      </c>
      <c r="C12448">
        <f>IF(B12448="","",INT(A12448))</f>
        <v/>
      </c>
      <c r="D12448">
        <f>IF(B12448="","",HOUR(A12448))</f>
        <v/>
      </c>
      <c r="E12448">
        <f>IF(B12448="","",IF(INPUT!$I$1="","",IF(C12448&lt;(INT(INPUT!$I$1)-INPUT!$I$2),"Off Meds",IF(C12448&lt;=(INT(INPUT!$I$1)+INPUT!$I$2),"Washout","On Meds"))))</f>
        <v/>
      </c>
      <c r="F12448">
        <f>IF(B12448="","",1.509*(LN(B12448)^1.084-5.381))</f>
        <v/>
      </c>
      <c r="G12448">
        <f>IF(F12448="","",IF(F12448&lt;0,10*F12448^2,0))</f>
        <v/>
      </c>
      <c r="H12448">
        <f>IF(F12448="","",IF(F12448&gt;0,10*F12448^2,0))</f>
        <v/>
      </c>
    </row>
    <row r="12449">
      <c r="A12449">
        <f>Input!A12449</f>
        <v/>
      </c>
      <c r="B12449">
        <f>IF(ISNUMBER(Input!B12449),IF(AND(Input!B12449&gt;=20,Input!B12449&lt;=700),Input!B12449,""),"")</f>
        <v/>
      </c>
      <c r="C12449">
        <f>IF(B12449="","",INT(A12449))</f>
        <v/>
      </c>
      <c r="D12449">
        <f>IF(B12449="","",HOUR(A12449))</f>
        <v/>
      </c>
      <c r="E12449">
        <f>IF(B12449="","",IF(INPUT!$I$1="","",IF(C12449&lt;(INT(INPUT!$I$1)-INPUT!$I$2),"Off Meds",IF(C12449&lt;=(INT(INPUT!$I$1)+INPUT!$I$2),"Washout","On Meds"))))</f>
        <v/>
      </c>
      <c r="F12449">
        <f>IF(B12449="","",1.509*(LN(B12449)^1.084-5.381))</f>
        <v/>
      </c>
      <c r="G12449">
        <f>IF(F12449="","",IF(F12449&lt;0,10*F12449^2,0))</f>
        <v/>
      </c>
      <c r="H12449">
        <f>IF(F12449="","",IF(F12449&gt;0,10*F12449^2,0))</f>
        <v/>
      </c>
    </row>
    <row r="12450">
      <c r="A12450">
        <f>Input!A12450</f>
        <v/>
      </c>
      <c r="B12450">
        <f>IF(ISNUMBER(Input!B12450),IF(AND(Input!B12450&gt;=20,Input!B12450&lt;=700),Input!B12450,""),"")</f>
        <v/>
      </c>
      <c r="C12450">
        <f>IF(B12450="","",INT(A12450))</f>
        <v/>
      </c>
      <c r="D12450">
        <f>IF(B12450="","",HOUR(A12450))</f>
        <v/>
      </c>
      <c r="E12450">
        <f>IF(B12450="","",IF(INPUT!$I$1="","",IF(C12450&lt;(INT(INPUT!$I$1)-INPUT!$I$2),"Off Meds",IF(C12450&lt;=(INT(INPUT!$I$1)+INPUT!$I$2),"Washout","On Meds"))))</f>
        <v/>
      </c>
      <c r="F12450">
        <f>IF(B12450="","",1.509*(LN(B12450)^1.084-5.381))</f>
        <v/>
      </c>
      <c r="G12450">
        <f>IF(F12450="","",IF(F12450&lt;0,10*F12450^2,0))</f>
        <v/>
      </c>
      <c r="H12450">
        <f>IF(F12450="","",IF(F12450&gt;0,10*F12450^2,0))</f>
        <v/>
      </c>
    </row>
    <row r="12451">
      <c r="A12451">
        <f>Input!A12451</f>
        <v/>
      </c>
      <c r="B12451">
        <f>IF(ISNUMBER(Input!B12451),IF(AND(Input!B12451&gt;=20,Input!B12451&lt;=700),Input!B12451,""),"")</f>
        <v/>
      </c>
      <c r="C12451">
        <f>IF(B12451="","",INT(A12451))</f>
        <v/>
      </c>
      <c r="D12451">
        <f>IF(B12451="","",HOUR(A12451))</f>
        <v/>
      </c>
      <c r="E12451">
        <f>IF(B12451="","",IF(INPUT!$I$1="","",IF(C12451&lt;(INT(INPUT!$I$1)-INPUT!$I$2),"Off Meds",IF(C12451&lt;=(INT(INPUT!$I$1)+INPUT!$I$2),"Washout","On Meds"))))</f>
        <v/>
      </c>
      <c r="F12451">
        <f>IF(B12451="","",1.509*(LN(B12451)^1.084-5.381))</f>
        <v/>
      </c>
      <c r="G12451">
        <f>IF(F12451="","",IF(F12451&lt;0,10*F12451^2,0))</f>
        <v/>
      </c>
      <c r="H12451">
        <f>IF(F12451="","",IF(F12451&gt;0,10*F12451^2,0))</f>
        <v/>
      </c>
    </row>
    <row r="12452">
      <c r="A12452">
        <f>Input!A12452</f>
        <v/>
      </c>
      <c r="B12452">
        <f>IF(ISNUMBER(Input!B12452),IF(AND(Input!B12452&gt;=20,Input!B12452&lt;=700),Input!B12452,""),"")</f>
        <v/>
      </c>
      <c r="C12452">
        <f>IF(B12452="","",INT(A12452))</f>
        <v/>
      </c>
      <c r="D12452">
        <f>IF(B12452="","",HOUR(A12452))</f>
        <v/>
      </c>
      <c r="E12452">
        <f>IF(B12452="","",IF(INPUT!$I$1="","",IF(C12452&lt;(INT(INPUT!$I$1)-INPUT!$I$2),"Off Meds",IF(C12452&lt;=(INT(INPUT!$I$1)+INPUT!$I$2),"Washout","On Meds"))))</f>
        <v/>
      </c>
      <c r="F12452">
        <f>IF(B12452="","",1.509*(LN(B12452)^1.084-5.381))</f>
        <v/>
      </c>
      <c r="G12452">
        <f>IF(F12452="","",IF(F12452&lt;0,10*F12452^2,0))</f>
        <v/>
      </c>
      <c r="H12452">
        <f>IF(F12452="","",IF(F12452&gt;0,10*F12452^2,0))</f>
        <v/>
      </c>
    </row>
    <row r="12453">
      <c r="A12453">
        <f>Input!A12453</f>
        <v/>
      </c>
      <c r="B12453">
        <f>IF(ISNUMBER(Input!B12453),IF(AND(Input!B12453&gt;=20,Input!B12453&lt;=700),Input!B12453,""),"")</f>
        <v/>
      </c>
      <c r="C12453">
        <f>IF(B12453="","",INT(A12453))</f>
        <v/>
      </c>
      <c r="D12453">
        <f>IF(B12453="","",HOUR(A12453))</f>
        <v/>
      </c>
      <c r="E12453">
        <f>IF(B12453="","",IF(INPUT!$I$1="","",IF(C12453&lt;(INT(INPUT!$I$1)-INPUT!$I$2),"Off Meds",IF(C12453&lt;=(INT(INPUT!$I$1)+INPUT!$I$2),"Washout","On Meds"))))</f>
        <v/>
      </c>
      <c r="F12453">
        <f>IF(B12453="","",1.509*(LN(B12453)^1.084-5.381))</f>
        <v/>
      </c>
      <c r="G12453">
        <f>IF(F12453="","",IF(F12453&lt;0,10*F12453^2,0))</f>
        <v/>
      </c>
      <c r="H12453">
        <f>IF(F12453="","",IF(F12453&gt;0,10*F12453^2,0))</f>
        <v/>
      </c>
    </row>
    <row r="12454">
      <c r="A12454">
        <f>Input!A12454</f>
        <v/>
      </c>
      <c r="B12454">
        <f>IF(ISNUMBER(Input!B12454),IF(AND(Input!B12454&gt;=20,Input!B12454&lt;=700),Input!B12454,""),"")</f>
        <v/>
      </c>
      <c r="C12454">
        <f>IF(B12454="","",INT(A12454))</f>
        <v/>
      </c>
      <c r="D12454">
        <f>IF(B12454="","",HOUR(A12454))</f>
        <v/>
      </c>
      <c r="E12454">
        <f>IF(B12454="","",IF(INPUT!$I$1="","",IF(C12454&lt;(INT(INPUT!$I$1)-INPUT!$I$2),"Off Meds",IF(C12454&lt;=(INT(INPUT!$I$1)+INPUT!$I$2),"Washout","On Meds"))))</f>
        <v/>
      </c>
      <c r="F12454">
        <f>IF(B12454="","",1.509*(LN(B12454)^1.084-5.381))</f>
        <v/>
      </c>
      <c r="G12454">
        <f>IF(F12454="","",IF(F12454&lt;0,10*F12454^2,0))</f>
        <v/>
      </c>
      <c r="H12454">
        <f>IF(F12454="","",IF(F12454&gt;0,10*F12454^2,0))</f>
        <v/>
      </c>
    </row>
    <row r="12455">
      <c r="A12455">
        <f>Input!A12455</f>
        <v/>
      </c>
      <c r="B12455">
        <f>IF(ISNUMBER(Input!B12455),IF(AND(Input!B12455&gt;=20,Input!B12455&lt;=700),Input!B12455,""),"")</f>
        <v/>
      </c>
      <c r="C12455">
        <f>IF(B12455="","",INT(A12455))</f>
        <v/>
      </c>
      <c r="D12455">
        <f>IF(B12455="","",HOUR(A12455))</f>
        <v/>
      </c>
      <c r="E12455">
        <f>IF(B12455="","",IF(INPUT!$I$1="","",IF(C12455&lt;(INT(INPUT!$I$1)-INPUT!$I$2),"Off Meds",IF(C12455&lt;=(INT(INPUT!$I$1)+INPUT!$I$2),"Washout","On Meds"))))</f>
        <v/>
      </c>
      <c r="F12455">
        <f>IF(B12455="","",1.509*(LN(B12455)^1.084-5.381))</f>
        <v/>
      </c>
      <c r="G12455">
        <f>IF(F12455="","",IF(F12455&lt;0,10*F12455^2,0))</f>
        <v/>
      </c>
      <c r="H12455">
        <f>IF(F12455="","",IF(F12455&gt;0,10*F12455^2,0))</f>
        <v/>
      </c>
    </row>
    <row r="12456">
      <c r="A12456">
        <f>Input!A12456</f>
        <v/>
      </c>
      <c r="B12456">
        <f>IF(ISNUMBER(Input!B12456),IF(AND(Input!B12456&gt;=20,Input!B12456&lt;=700),Input!B12456,""),"")</f>
        <v/>
      </c>
      <c r="C12456">
        <f>IF(B12456="","",INT(A12456))</f>
        <v/>
      </c>
      <c r="D12456">
        <f>IF(B12456="","",HOUR(A12456))</f>
        <v/>
      </c>
      <c r="E12456">
        <f>IF(B12456="","",IF(INPUT!$I$1="","",IF(C12456&lt;(INT(INPUT!$I$1)-INPUT!$I$2),"Off Meds",IF(C12456&lt;=(INT(INPUT!$I$1)+INPUT!$I$2),"Washout","On Meds"))))</f>
        <v/>
      </c>
      <c r="F12456">
        <f>IF(B12456="","",1.509*(LN(B12456)^1.084-5.381))</f>
        <v/>
      </c>
      <c r="G12456">
        <f>IF(F12456="","",IF(F12456&lt;0,10*F12456^2,0))</f>
        <v/>
      </c>
      <c r="H12456">
        <f>IF(F12456="","",IF(F12456&gt;0,10*F12456^2,0))</f>
        <v/>
      </c>
    </row>
    <row r="12457">
      <c r="A12457">
        <f>Input!A12457</f>
        <v/>
      </c>
      <c r="B12457">
        <f>IF(ISNUMBER(Input!B12457),IF(AND(Input!B12457&gt;=20,Input!B12457&lt;=700),Input!B12457,""),"")</f>
        <v/>
      </c>
      <c r="C12457">
        <f>IF(B12457="","",INT(A12457))</f>
        <v/>
      </c>
      <c r="D12457">
        <f>IF(B12457="","",HOUR(A12457))</f>
        <v/>
      </c>
      <c r="E12457">
        <f>IF(B12457="","",IF(INPUT!$I$1="","",IF(C12457&lt;(INT(INPUT!$I$1)-INPUT!$I$2),"Off Meds",IF(C12457&lt;=(INT(INPUT!$I$1)+INPUT!$I$2),"Washout","On Meds"))))</f>
        <v/>
      </c>
      <c r="F12457">
        <f>IF(B12457="","",1.509*(LN(B12457)^1.084-5.381))</f>
        <v/>
      </c>
      <c r="G12457">
        <f>IF(F12457="","",IF(F12457&lt;0,10*F12457^2,0))</f>
        <v/>
      </c>
      <c r="H12457">
        <f>IF(F12457="","",IF(F12457&gt;0,10*F12457^2,0))</f>
        <v/>
      </c>
    </row>
    <row r="12458">
      <c r="A12458">
        <f>Input!A12458</f>
        <v/>
      </c>
      <c r="B12458">
        <f>IF(ISNUMBER(Input!B12458),IF(AND(Input!B12458&gt;=20,Input!B12458&lt;=700),Input!B12458,""),"")</f>
        <v/>
      </c>
      <c r="C12458">
        <f>IF(B12458="","",INT(A12458))</f>
        <v/>
      </c>
      <c r="D12458">
        <f>IF(B12458="","",HOUR(A12458))</f>
        <v/>
      </c>
      <c r="E12458">
        <f>IF(B12458="","",IF(INPUT!$I$1="","",IF(C12458&lt;(INT(INPUT!$I$1)-INPUT!$I$2),"Off Meds",IF(C12458&lt;=(INT(INPUT!$I$1)+INPUT!$I$2),"Washout","On Meds"))))</f>
        <v/>
      </c>
      <c r="F12458">
        <f>IF(B12458="","",1.509*(LN(B12458)^1.084-5.381))</f>
        <v/>
      </c>
      <c r="G12458">
        <f>IF(F12458="","",IF(F12458&lt;0,10*F12458^2,0))</f>
        <v/>
      </c>
      <c r="H12458">
        <f>IF(F12458="","",IF(F12458&gt;0,10*F12458^2,0))</f>
        <v/>
      </c>
    </row>
    <row r="12459">
      <c r="A12459">
        <f>Input!A12459</f>
        <v/>
      </c>
      <c r="B12459">
        <f>IF(ISNUMBER(Input!B12459),IF(AND(Input!B12459&gt;=20,Input!B12459&lt;=700),Input!B12459,""),"")</f>
        <v/>
      </c>
      <c r="C12459">
        <f>IF(B12459="","",INT(A12459))</f>
        <v/>
      </c>
      <c r="D12459">
        <f>IF(B12459="","",HOUR(A12459))</f>
        <v/>
      </c>
      <c r="E12459">
        <f>IF(B12459="","",IF(INPUT!$I$1="","",IF(C12459&lt;(INT(INPUT!$I$1)-INPUT!$I$2),"Off Meds",IF(C12459&lt;=(INT(INPUT!$I$1)+INPUT!$I$2),"Washout","On Meds"))))</f>
        <v/>
      </c>
      <c r="F12459">
        <f>IF(B12459="","",1.509*(LN(B12459)^1.084-5.381))</f>
        <v/>
      </c>
      <c r="G12459">
        <f>IF(F12459="","",IF(F12459&lt;0,10*F12459^2,0))</f>
        <v/>
      </c>
      <c r="H12459">
        <f>IF(F12459="","",IF(F12459&gt;0,10*F12459^2,0))</f>
        <v/>
      </c>
    </row>
    <row r="12460">
      <c r="A12460">
        <f>Input!A12460</f>
        <v/>
      </c>
      <c r="B12460">
        <f>IF(ISNUMBER(Input!B12460),IF(AND(Input!B12460&gt;=20,Input!B12460&lt;=700),Input!B12460,""),"")</f>
        <v/>
      </c>
      <c r="C12460">
        <f>IF(B12460="","",INT(A12460))</f>
        <v/>
      </c>
      <c r="D12460">
        <f>IF(B12460="","",HOUR(A12460))</f>
        <v/>
      </c>
      <c r="E12460">
        <f>IF(B12460="","",IF(INPUT!$I$1="","",IF(C12460&lt;(INT(INPUT!$I$1)-INPUT!$I$2),"Off Meds",IF(C12460&lt;=(INT(INPUT!$I$1)+INPUT!$I$2),"Washout","On Meds"))))</f>
        <v/>
      </c>
      <c r="F12460">
        <f>IF(B12460="","",1.509*(LN(B12460)^1.084-5.381))</f>
        <v/>
      </c>
      <c r="G12460">
        <f>IF(F12460="","",IF(F12460&lt;0,10*F12460^2,0))</f>
        <v/>
      </c>
      <c r="H12460">
        <f>IF(F12460="","",IF(F12460&gt;0,10*F12460^2,0))</f>
        <v/>
      </c>
    </row>
    <row r="12461">
      <c r="A12461">
        <f>Input!A12461</f>
        <v/>
      </c>
      <c r="B12461">
        <f>IF(ISNUMBER(Input!B12461),IF(AND(Input!B12461&gt;=20,Input!B12461&lt;=700),Input!B12461,""),"")</f>
        <v/>
      </c>
      <c r="C12461">
        <f>IF(B12461="","",INT(A12461))</f>
        <v/>
      </c>
      <c r="D12461">
        <f>IF(B12461="","",HOUR(A12461))</f>
        <v/>
      </c>
      <c r="E12461">
        <f>IF(B12461="","",IF(INPUT!$I$1="","",IF(C12461&lt;(INT(INPUT!$I$1)-INPUT!$I$2),"Off Meds",IF(C12461&lt;=(INT(INPUT!$I$1)+INPUT!$I$2),"Washout","On Meds"))))</f>
        <v/>
      </c>
      <c r="F12461">
        <f>IF(B12461="","",1.509*(LN(B12461)^1.084-5.381))</f>
        <v/>
      </c>
      <c r="G12461">
        <f>IF(F12461="","",IF(F12461&lt;0,10*F12461^2,0))</f>
        <v/>
      </c>
      <c r="H12461">
        <f>IF(F12461="","",IF(F12461&gt;0,10*F12461^2,0))</f>
        <v/>
      </c>
    </row>
    <row r="12462">
      <c r="A12462">
        <f>Input!A12462</f>
        <v/>
      </c>
      <c r="B12462">
        <f>IF(ISNUMBER(Input!B12462),IF(AND(Input!B12462&gt;=20,Input!B12462&lt;=700),Input!B12462,""),"")</f>
        <v/>
      </c>
      <c r="C12462">
        <f>IF(B12462="","",INT(A12462))</f>
        <v/>
      </c>
      <c r="D12462">
        <f>IF(B12462="","",HOUR(A12462))</f>
        <v/>
      </c>
      <c r="E12462">
        <f>IF(B12462="","",IF(INPUT!$I$1="","",IF(C12462&lt;(INT(INPUT!$I$1)-INPUT!$I$2),"Off Meds",IF(C12462&lt;=(INT(INPUT!$I$1)+INPUT!$I$2),"Washout","On Meds"))))</f>
        <v/>
      </c>
      <c r="F12462">
        <f>IF(B12462="","",1.509*(LN(B12462)^1.084-5.381))</f>
        <v/>
      </c>
      <c r="G12462">
        <f>IF(F12462="","",IF(F12462&lt;0,10*F12462^2,0))</f>
        <v/>
      </c>
      <c r="H12462">
        <f>IF(F12462="","",IF(F12462&gt;0,10*F12462^2,0))</f>
        <v/>
      </c>
    </row>
    <row r="12463">
      <c r="A12463">
        <f>Input!A12463</f>
        <v/>
      </c>
      <c r="B12463">
        <f>IF(ISNUMBER(Input!B12463),IF(AND(Input!B12463&gt;=20,Input!B12463&lt;=700),Input!B12463,""),"")</f>
        <v/>
      </c>
      <c r="C12463">
        <f>IF(B12463="","",INT(A12463))</f>
        <v/>
      </c>
      <c r="D12463">
        <f>IF(B12463="","",HOUR(A12463))</f>
        <v/>
      </c>
      <c r="E12463">
        <f>IF(B12463="","",IF(INPUT!$I$1="","",IF(C12463&lt;(INT(INPUT!$I$1)-INPUT!$I$2),"Off Meds",IF(C12463&lt;=(INT(INPUT!$I$1)+INPUT!$I$2),"Washout","On Meds"))))</f>
        <v/>
      </c>
      <c r="F12463">
        <f>IF(B12463="","",1.509*(LN(B12463)^1.084-5.381))</f>
        <v/>
      </c>
      <c r="G12463">
        <f>IF(F12463="","",IF(F12463&lt;0,10*F12463^2,0))</f>
        <v/>
      </c>
      <c r="H12463">
        <f>IF(F12463="","",IF(F12463&gt;0,10*F12463^2,0))</f>
        <v/>
      </c>
    </row>
    <row r="12464">
      <c r="A12464">
        <f>Input!A12464</f>
        <v/>
      </c>
      <c r="B12464">
        <f>IF(ISNUMBER(Input!B12464),IF(AND(Input!B12464&gt;=20,Input!B12464&lt;=700),Input!B12464,""),"")</f>
        <v/>
      </c>
      <c r="C12464">
        <f>IF(B12464="","",INT(A12464))</f>
        <v/>
      </c>
      <c r="D12464">
        <f>IF(B12464="","",HOUR(A12464))</f>
        <v/>
      </c>
      <c r="E12464">
        <f>IF(B12464="","",IF(INPUT!$I$1="","",IF(C12464&lt;(INT(INPUT!$I$1)-INPUT!$I$2),"Off Meds",IF(C12464&lt;=(INT(INPUT!$I$1)+INPUT!$I$2),"Washout","On Meds"))))</f>
        <v/>
      </c>
      <c r="F12464">
        <f>IF(B12464="","",1.509*(LN(B12464)^1.084-5.381))</f>
        <v/>
      </c>
      <c r="G12464">
        <f>IF(F12464="","",IF(F12464&lt;0,10*F12464^2,0))</f>
        <v/>
      </c>
      <c r="H12464">
        <f>IF(F12464="","",IF(F12464&gt;0,10*F12464^2,0))</f>
        <v/>
      </c>
    </row>
    <row r="12465">
      <c r="A12465">
        <f>Input!A12465</f>
        <v/>
      </c>
      <c r="B12465">
        <f>IF(ISNUMBER(Input!B12465),IF(AND(Input!B12465&gt;=20,Input!B12465&lt;=700),Input!B12465,""),"")</f>
        <v/>
      </c>
      <c r="C12465">
        <f>IF(B12465="","",INT(A12465))</f>
        <v/>
      </c>
      <c r="D12465">
        <f>IF(B12465="","",HOUR(A12465))</f>
        <v/>
      </c>
      <c r="E12465">
        <f>IF(B12465="","",IF(INPUT!$I$1="","",IF(C12465&lt;(INT(INPUT!$I$1)-INPUT!$I$2),"Off Meds",IF(C12465&lt;=(INT(INPUT!$I$1)+INPUT!$I$2),"Washout","On Meds"))))</f>
        <v/>
      </c>
      <c r="F12465">
        <f>IF(B12465="","",1.509*(LN(B12465)^1.084-5.381))</f>
        <v/>
      </c>
      <c r="G12465">
        <f>IF(F12465="","",IF(F12465&lt;0,10*F12465^2,0))</f>
        <v/>
      </c>
      <c r="H12465">
        <f>IF(F12465="","",IF(F12465&gt;0,10*F12465^2,0))</f>
        <v/>
      </c>
    </row>
    <row r="12466">
      <c r="A12466">
        <f>Input!A12466</f>
        <v/>
      </c>
      <c r="B12466">
        <f>IF(ISNUMBER(Input!B12466),IF(AND(Input!B12466&gt;=20,Input!B12466&lt;=700),Input!B12466,""),"")</f>
        <v/>
      </c>
      <c r="C12466">
        <f>IF(B12466="","",INT(A12466))</f>
        <v/>
      </c>
      <c r="D12466">
        <f>IF(B12466="","",HOUR(A12466))</f>
        <v/>
      </c>
      <c r="E12466">
        <f>IF(B12466="","",IF(INPUT!$I$1="","",IF(C12466&lt;(INT(INPUT!$I$1)-INPUT!$I$2),"Off Meds",IF(C12466&lt;=(INT(INPUT!$I$1)+INPUT!$I$2),"Washout","On Meds"))))</f>
        <v/>
      </c>
      <c r="F12466">
        <f>IF(B12466="","",1.509*(LN(B12466)^1.084-5.381))</f>
        <v/>
      </c>
      <c r="G12466">
        <f>IF(F12466="","",IF(F12466&lt;0,10*F12466^2,0))</f>
        <v/>
      </c>
      <c r="H12466">
        <f>IF(F12466="","",IF(F12466&gt;0,10*F12466^2,0))</f>
        <v/>
      </c>
    </row>
    <row r="12467">
      <c r="A12467">
        <f>Input!A12467</f>
        <v/>
      </c>
      <c r="B12467">
        <f>IF(ISNUMBER(Input!B12467),IF(AND(Input!B12467&gt;=20,Input!B12467&lt;=700),Input!B12467,""),"")</f>
        <v/>
      </c>
      <c r="C12467">
        <f>IF(B12467="","",INT(A12467))</f>
        <v/>
      </c>
      <c r="D12467">
        <f>IF(B12467="","",HOUR(A12467))</f>
        <v/>
      </c>
      <c r="E12467">
        <f>IF(B12467="","",IF(INPUT!$I$1="","",IF(C12467&lt;(INT(INPUT!$I$1)-INPUT!$I$2),"Off Meds",IF(C12467&lt;=(INT(INPUT!$I$1)+INPUT!$I$2),"Washout","On Meds"))))</f>
        <v/>
      </c>
      <c r="F12467">
        <f>IF(B12467="","",1.509*(LN(B12467)^1.084-5.381))</f>
        <v/>
      </c>
      <c r="G12467">
        <f>IF(F12467="","",IF(F12467&lt;0,10*F12467^2,0))</f>
        <v/>
      </c>
      <c r="H12467">
        <f>IF(F12467="","",IF(F12467&gt;0,10*F12467^2,0))</f>
        <v/>
      </c>
    </row>
    <row r="12468">
      <c r="A12468">
        <f>Input!A12468</f>
        <v/>
      </c>
      <c r="B12468">
        <f>IF(ISNUMBER(Input!B12468),IF(AND(Input!B12468&gt;=20,Input!B12468&lt;=700),Input!B12468,""),"")</f>
        <v/>
      </c>
      <c r="C12468">
        <f>IF(B12468="","",INT(A12468))</f>
        <v/>
      </c>
      <c r="D12468">
        <f>IF(B12468="","",HOUR(A12468))</f>
        <v/>
      </c>
      <c r="E12468">
        <f>IF(B12468="","",IF(INPUT!$I$1="","",IF(C12468&lt;(INT(INPUT!$I$1)-INPUT!$I$2),"Off Meds",IF(C12468&lt;=(INT(INPUT!$I$1)+INPUT!$I$2),"Washout","On Meds"))))</f>
        <v/>
      </c>
      <c r="F12468">
        <f>IF(B12468="","",1.509*(LN(B12468)^1.084-5.381))</f>
        <v/>
      </c>
      <c r="G12468">
        <f>IF(F12468="","",IF(F12468&lt;0,10*F12468^2,0))</f>
        <v/>
      </c>
      <c r="H12468">
        <f>IF(F12468="","",IF(F12468&gt;0,10*F12468^2,0))</f>
        <v/>
      </c>
    </row>
    <row r="12469">
      <c r="A12469">
        <f>Input!A12469</f>
        <v/>
      </c>
      <c r="B12469">
        <f>IF(ISNUMBER(Input!B12469),IF(AND(Input!B12469&gt;=20,Input!B12469&lt;=700),Input!B12469,""),"")</f>
        <v/>
      </c>
      <c r="C12469">
        <f>IF(B12469="","",INT(A12469))</f>
        <v/>
      </c>
      <c r="D12469">
        <f>IF(B12469="","",HOUR(A12469))</f>
        <v/>
      </c>
      <c r="E12469">
        <f>IF(B12469="","",IF(INPUT!$I$1="","",IF(C12469&lt;(INT(INPUT!$I$1)-INPUT!$I$2),"Off Meds",IF(C12469&lt;=(INT(INPUT!$I$1)+INPUT!$I$2),"Washout","On Meds"))))</f>
        <v/>
      </c>
      <c r="F12469">
        <f>IF(B12469="","",1.509*(LN(B12469)^1.084-5.381))</f>
        <v/>
      </c>
      <c r="G12469">
        <f>IF(F12469="","",IF(F12469&lt;0,10*F12469^2,0))</f>
        <v/>
      </c>
      <c r="H12469">
        <f>IF(F12469="","",IF(F12469&gt;0,10*F12469^2,0))</f>
        <v/>
      </c>
    </row>
    <row r="12470">
      <c r="A12470">
        <f>Input!A12470</f>
        <v/>
      </c>
      <c r="B12470">
        <f>IF(ISNUMBER(Input!B12470),IF(AND(Input!B12470&gt;=20,Input!B12470&lt;=700),Input!B12470,""),"")</f>
        <v/>
      </c>
      <c r="C12470">
        <f>IF(B12470="","",INT(A12470))</f>
        <v/>
      </c>
      <c r="D12470">
        <f>IF(B12470="","",HOUR(A12470))</f>
        <v/>
      </c>
      <c r="E12470">
        <f>IF(B12470="","",IF(INPUT!$I$1="","",IF(C12470&lt;(INT(INPUT!$I$1)-INPUT!$I$2),"Off Meds",IF(C12470&lt;=(INT(INPUT!$I$1)+INPUT!$I$2),"Washout","On Meds"))))</f>
        <v/>
      </c>
      <c r="F12470">
        <f>IF(B12470="","",1.509*(LN(B12470)^1.084-5.381))</f>
        <v/>
      </c>
      <c r="G12470">
        <f>IF(F12470="","",IF(F12470&lt;0,10*F12470^2,0))</f>
        <v/>
      </c>
      <c r="H12470">
        <f>IF(F12470="","",IF(F12470&gt;0,10*F12470^2,0))</f>
        <v/>
      </c>
    </row>
    <row r="12471">
      <c r="A12471">
        <f>Input!A12471</f>
        <v/>
      </c>
      <c r="B12471">
        <f>IF(ISNUMBER(Input!B12471),IF(AND(Input!B12471&gt;=20,Input!B12471&lt;=700),Input!B12471,""),"")</f>
        <v/>
      </c>
      <c r="C12471">
        <f>IF(B12471="","",INT(A12471))</f>
        <v/>
      </c>
      <c r="D12471">
        <f>IF(B12471="","",HOUR(A12471))</f>
        <v/>
      </c>
      <c r="E12471">
        <f>IF(B12471="","",IF(INPUT!$I$1="","",IF(C12471&lt;(INT(INPUT!$I$1)-INPUT!$I$2),"Off Meds",IF(C12471&lt;=(INT(INPUT!$I$1)+INPUT!$I$2),"Washout","On Meds"))))</f>
        <v/>
      </c>
      <c r="F12471">
        <f>IF(B12471="","",1.509*(LN(B12471)^1.084-5.381))</f>
        <v/>
      </c>
      <c r="G12471">
        <f>IF(F12471="","",IF(F12471&lt;0,10*F12471^2,0))</f>
        <v/>
      </c>
      <c r="H12471">
        <f>IF(F12471="","",IF(F12471&gt;0,10*F12471^2,0))</f>
        <v/>
      </c>
    </row>
    <row r="12472">
      <c r="A12472">
        <f>Input!A12472</f>
        <v/>
      </c>
      <c r="B12472">
        <f>IF(ISNUMBER(Input!B12472),IF(AND(Input!B12472&gt;=20,Input!B12472&lt;=700),Input!B12472,""),"")</f>
        <v/>
      </c>
      <c r="C12472">
        <f>IF(B12472="","",INT(A12472))</f>
        <v/>
      </c>
      <c r="D12472">
        <f>IF(B12472="","",HOUR(A12472))</f>
        <v/>
      </c>
      <c r="E12472">
        <f>IF(B12472="","",IF(INPUT!$I$1="","",IF(C12472&lt;(INT(INPUT!$I$1)-INPUT!$I$2),"Off Meds",IF(C12472&lt;=(INT(INPUT!$I$1)+INPUT!$I$2),"Washout","On Meds"))))</f>
        <v/>
      </c>
      <c r="F12472">
        <f>IF(B12472="","",1.509*(LN(B12472)^1.084-5.381))</f>
        <v/>
      </c>
      <c r="G12472">
        <f>IF(F12472="","",IF(F12472&lt;0,10*F12472^2,0))</f>
        <v/>
      </c>
      <c r="H12472">
        <f>IF(F12472="","",IF(F12472&gt;0,10*F12472^2,0))</f>
        <v/>
      </c>
    </row>
    <row r="12473">
      <c r="A12473">
        <f>Input!A12473</f>
        <v/>
      </c>
      <c r="B12473">
        <f>IF(ISNUMBER(Input!B12473),IF(AND(Input!B12473&gt;=20,Input!B12473&lt;=700),Input!B12473,""),"")</f>
        <v/>
      </c>
      <c r="C12473">
        <f>IF(B12473="","",INT(A12473))</f>
        <v/>
      </c>
      <c r="D12473">
        <f>IF(B12473="","",HOUR(A12473))</f>
        <v/>
      </c>
      <c r="E12473">
        <f>IF(B12473="","",IF(INPUT!$I$1="","",IF(C12473&lt;(INT(INPUT!$I$1)-INPUT!$I$2),"Off Meds",IF(C12473&lt;=(INT(INPUT!$I$1)+INPUT!$I$2),"Washout","On Meds"))))</f>
        <v/>
      </c>
      <c r="F12473">
        <f>IF(B12473="","",1.509*(LN(B12473)^1.084-5.381))</f>
        <v/>
      </c>
      <c r="G12473">
        <f>IF(F12473="","",IF(F12473&lt;0,10*F12473^2,0))</f>
        <v/>
      </c>
      <c r="H12473">
        <f>IF(F12473="","",IF(F12473&gt;0,10*F12473^2,0))</f>
        <v/>
      </c>
    </row>
    <row r="12474">
      <c r="A12474">
        <f>Input!A12474</f>
        <v/>
      </c>
      <c r="B12474">
        <f>IF(ISNUMBER(Input!B12474),IF(AND(Input!B12474&gt;=20,Input!B12474&lt;=700),Input!B12474,""),"")</f>
        <v/>
      </c>
      <c r="C12474">
        <f>IF(B12474="","",INT(A12474))</f>
        <v/>
      </c>
      <c r="D12474">
        <f>IF(B12474="","",HOUR(A12474))</f>
        <v/>
      </c>
      <c r="E12474">
        <f>IF(B12474="","",IF(INPUT!$I$1="","",IF(C12474&lt;(INT(INPUT!$I$1)-INPUT!$I$2),"Off Meds",IF(C12474&lt;=(INT(INPUT!$I$1)+INPUT!$I$2),"Washout","On Meds"))))</f>
        <v/>
      </c>
      <c r="F12474">
        <f>IF(B12474="","",1.509*(LN(B12474)^1.084-5.381))</f>
        <v/>
      </c>
      <c r="G12474">
        <f>IF(F12474="","",IF(F12474&lt;0,10*F12474^2,0))</f>
        <v/>
      </c>
      <c r="H12474">
        <f>IF(F12474="","",IF(F12474&gt;0,10*F12474^2,0))</f>
        <v/>
      </c>
    </row>
    <row r="12475">
      <c r="A12475">
        <f>Input!A12475</f>
        <v/>
      </c>
      <c r="B12475">
        <f>IF(ISNUMBER(Input!B12475),IF(AND(Input!B12475&gt;=20,Input!B12475&lt;=700),Input!B12475,""),"")</f>
        <v/>
      </c>
      <c r="C12475">
        <f>IF(B12475="","",INT(A12475))</f>
        <v/>
      </c>
      <c r="D12475">
        <f>IF(B12475="","",HOUR(A12475))</f>
        <v/>
      </c>
      <c r="E12475">
        <f>IF(B12475="","",IF(INPUT!$I$1="","",IF(C12475&lt;(INT(INPUT!$I$1)-INPUT!$I$2),"Off Meds",IF(C12475&lt;=(INT(INPUT!$I$1)+INPUT!$I$2),"Washout","On Meds"))))</f>
        <v/>
      </c>
      <c r="F12475">
        <f>IF(B12475="","",1.509*(LN(B12475)^1.084-5.381))</f>
        <v/>
      </c>
      <c r="G12475">
        <f>IF(F12475="","",IF(F12475&lt;0,10*F12475^2,0))</f>
        <v/>
      </c>
      <c r="H12475">
        <f>IF(F12475="","",IF(F12475&gt;0,10*F12475^2,0))</f>
        <v/>
      </c>
    </row>
    <row r="12476">
      <c r="A12476">
        <f>Input!A12476</f>
        <v/>
      </c>
      <c r="B12476">
        <f>IF(ISNUMBER(Input!B12476),IF(AND(Input!B12476&gt;=20,Input!B12476&lt;=700),Input!B12476,""),"")</f>
        <v/>
      </c>
      <c r="C12476">
        <f>IF(B12476="","",INT(A12476))</f>
        <v/>
      </c>
      <c r="D12476">
        <f>IF(B12476="","",HOUR(A12476))</f>
        <v/>
      </c>
      <c r="E12476">
        <f>IF(B12476="","",IF(INPUT!$I$1="","",IF(C12476&lt;(INT(INPUT!$I$1)-INPUT!$I$2),"Off Meds",IF(C12476&lt;=(INT(INPUT!$I$1)+INPUT!$I$2),"Washout","On Meds"))))</f>
        <v/>
      </c>
      <c r="F12476">
        <f>IF(B12476="","",1.509*(LN(B12476)^1.084-5.381))</f>
        <v/>
      </c>
      <c r="G12476">
        <f>IF(F12476="","",IF(F12476&lt;0,10*F12476^2,0))</f>
        <v/>
      </c>
      <c r="H12476">
        <f>IF(F12476="","",IF(F12476&gt;0,10*F12476^2,0))</f>
        <v/>
      </c>
    </row>
    <row r="12477">
      <c r="A12477">
        <f>Input!A12477</f>
        <v/>
      </c>
      <c r="B12477">
        <f>IF(ISNUMBER(Input!B12477),IF(AND(Input!B12477&gt;=20,Input!B12477&lt;=700),Input!B12477,""),"")</f>
        <v/>
      </c>
      <c r="C12477">
        <f>IF(B12477="","",INT(A12477))</f>
        <v/>
      </c>
      <c r="D12477">
        <f>IF(B12477="","",HOUR(A12477))</f>
        <v/>
      </c>
      <c r="E12477">
        <f>IF(B12477="","",IF(INPUT!$I$1="","",IF(C12477&lt;(INT(INPUT!$I$1)-INPUT!$I$2),"Off Meds",IF(C12477&lt;=(INT(INPUT!$I$1)+INPUT!$I$2),"Washout","On Meds"))))</f>
        <v/>
      </c>
      <c r="F12477">
        <f>IF(B12477="","",1.509*(LN(B12477)^1.084-5.381))</f>
        <v/>
      </c>
      <c r="G12477">
        <f>IF(F12477="","",IF(F12477&lt;0,10*F12477^2,0))</f>
        <v/>
      </c>
      <c r="H12477">
        <f>IF(F12477="","",IF(F12477&gt;0,10*F12477^2,0))</f>
        <v/>
      </c>
    </row>
    <row r="12478">
      <c r="A12478">
        <f>Input!A12478</f>
        <v/>
      </c>
      <c r="B12478">
        <f>IF(ISNUMBER(Input!B12478),IF(AND(Input!B12478&gt;=20,Input!B12478&lt;=700),Input!B12478,""),"")</f>
        <v/>
      </c>
      <c r="C12478">
        <f>IF(B12478="","",INT(A12478))</f>
        <v/>
      </c>
      <c r="D12478">
        <f>IF(B12478="","",HOUR(A12478))</f>
        <v/>
      </c>
      <c r="E12478">
        <f>IF(B12478="","",IF(INPUT!$I$1="","",IF(C12478&lt;(INT(INPUT!$I$1)-INPUT!$I$2),"Off Meds",IF(C12478&lt;=(INT(INPUT!$I$1)+INPUT!$I$2),"Washout","On Meds"))))</f>
        <v/>
      </c>
      <c r="F12478">
        <f>IF(B12478="","",1.509*(LN(B12478)^1.084-5.381))</f>
        <v/>
      </c>
      <c r="G12478">
        <f>IF(F12478="","",IF(F12478&lt;0,10*F12478^2,0))</f>
        <v/>
      </c>
      <c r="H12478">
        <f>IF(F12478="","",IF(F12478&gt;0,10*F12478^2,0))</f>
        <v/>
      </c>
    </row>
    <row r="12479">
      <c r="A12479">
        <f>Input!A12479</f>
        <v/>
      </c>
      <c r="B12479">
        <f>IF(ISNUMBER(Input!B12479),IF(AND(Input!B12479&gt;=20,Input!B12479&lt;=700),Input!B12479,""),"")</f>
        <v/>
      </c>
      <c r="C12479">
        <f>IF(B12479="","",INT(A12479))</f>
        <v/>
      </c>
      <c r="D12479">
        <f>IF(B12479="","",HOUR(A12479))</f>
        <v/>
      </c>
      <c r="E12479">
        <f>IF(B12479="","",IF(INPUT!$I$1="","",IF(C12479&lt;(INT(INPUT!$I$1)-INPUT!$I$2),"Off Meds",IF(C12479&lt;=(INT(INPUT!$I$1)+INPUT!$I$2),"Washout","On Meds"))))</f>
        <v/>
      </c>
      <c r="F12479">
        <f>IF(B12479="","",1.509*(LN(B12479)^1.084-5.381))</f>
        <v/>
      </c>
      <c r="G12479">
        <f>IF(F12479="","",IF(F12479&lt;0,10*F12479^2,0))</f>
        <v/>
      </c>
      <c r="H12479">
        <f>IF(F12479="","",IF(F12479&gt;0,10*F12479^2,0))</f>
        <v/>
      </c>
    </row>
    <row r="12480">
      <c r="A12480">
        <f>Input!A12480</f>
        <v/>
      </c>
      <c r="B12480">
        <f>IF(ISNUMBER(Input!B12480),IF(AND(Input!B12480&gt;=20,Input!B12480&lt;=700),Input!B12480,""),"")</f>
        <v/>
      </c>
      <c r="C12480">
        <f>IF(B12480="","",INT(A12480))</f>
        <v/>
      </c>
      <c r="D12480">
        <f>IF(B12480="","",HOUR(A12480))</f>
        <v/>
      </c>
      <c r="E12480">
        <f>IF(B12480="","",IF(INPUT!$I$1="","",IF(C12480&lt;(INT(INPUT!$I$1)-INPUT!$I$2),"Off Meds",IF(C12480&lt;=(INT(INPUT!$I$1)+INPUT!$I$2),"Washout","On Meds"))))</f>
        <v/>
      </c>
      <c r="F12480">
        <f>IF(B12480="","",1.509*(LN(B12480)^1.084-5.381))</f>
        <v/>
      </c>
      <c r="G12480">
        <f>IF(F12480="","",IF(F12480&lt;0,10*F12480^2,0))</f>
        <v/>
      </c>
      <c r="H12480">
        <f>IF(F12480="","",IF(F12480&gt;0,10*F12480^2,0))</f>
        <v/>
      </c>
    </row>
    <row r="12481">
      <c r="A12481">
        <f>Input!A12481</f>
        <v/>
      </c>
      <c r="B12481">
        <f>IF(ISNUMBER(Input!B12481),IF(AND(Input!B12481&gt;=20,Input!B12481&lt;=700),Input!B12481,""),"")</f>
        <v/>
      </c>
      <c r="C12481">
        <f>IF(B12481="","",INT(A12481))</f>
        <v/>
      </c>
      <c r="D12481">
        <f>IF(B12481="","",HOUR(A12481))</f>
        <v/>
      </c>
      <c r="E12481">
        <f>IF(B12481="","",IF(INPUT!$I$1="","",IF(C12481&lt;(INT(INPUT!$I$1)-INPUT!$I$2),"Off Meds",IF(C12481&lt;=(INT(INPUT!$I$1)+INPUT!$I$2),"Washout","On Meds"))))</f>
        <v/>
      </c>
      <c r="F12481">
        <f>IF(B12481="","",1.509*(LN(B12481)^1.084-5.381))</f>
        <v/>
      </c>
      <c r="G12481">
        <f>IF(F12481="","",IF(F12481&lt;0,10*F12481^2,0))</f>
        <v/>
      </c>
      <c r="H12481">
        <f>IF(F12481="","",IF(F12481&gt;0,10*F12481^2,0))</f>
        <v/>
      </c>
    </row>
    <row r="12482">
      <c r="A12482">
        <f>Input!A12482</f>
        <v/>
      </c>
      <c r="B12482">
        <f>IF(ISNUMBER(Input!B12482),IF(AND(Input!B12482&gt;=20,Input!B12482&lt;=700),Input!B12482,""),"")</f>
        <v/>
      </c>
      <c r="C12482">
        <f>IF(B12482="","",INT(A12482))</f>
        <v/>
      </c>
      <c r="D12482">
        <f>IF(B12482="","",HOUR(A12482))</f>
        <v/>
      </c>
      <c r="E12482">
        <f>IF(B12482="","",IF(INPUT!$I$1="","",IF(C12482&lt;(INT(INPUT!$I$1)-INPUT!$I$2),"Off Meds",IF(C12482&lt;=(INT(INPUT!$I$1)+INPUT!$I$2),"Washout","On Meds"))))</f>
        <v/>
      </c>
      <c r="F12482">
        <f>IF(B12482="","",1.509*(LN(B12482)^1.084-5.381))</f>
        <v/>
      </c>
      <c r="G12482">
        <f>IF(F12482="","",IF(F12482&lt;0,10*F12482^2,0))</f>
        <v/>
      </c>
      <c r="H12482">
        <f>IF(F12482="","",IF(F12482&gt;0,10*F12482^2,0))</f>
        <v/>
      </c>
    </row>
    <row r="12483">
      <c r="A12483">
        <f>Input!A12483</f>
        <v/>
      </c>
      <c r="B12483">
        <f>IF(ISNUMBER(Input!B12483),IF(AND(Input!B12483&gt;=20,Input!B12483&lt;=700),Input!B12483,""),"")</f>
        <v/>
      </c>
      <c r="C12483">
        <f>IF(B12483="","",INT(A12483))</f>
        <v/>
      </c>
      <c r="D12483">
        <f>IF(B12483="","",HOUR(A12483))</f>
        <v/>
      </c>
      <c r="E12483">
        <f>IF(B12483="","",IF(INPUT!$I$1="","",IF(C12483&lt;(INT(INPUT!$I$1)-INPUT!$I$2),"Off Meds",IF(C12483&lt;=(INT(INPUT!$I$1)+INPUT!$I$2),"Washout","On Meds"))))</f>
        <v/>
      </c>
      <c r="F12483">
        <f>IF(B12483="","",1.509*(LN(B12483)^1.084-5.381))</f>
        <v/>
      </c>
      <c r="G12483">
        <f>IF(F12483="","",IF(F12483&lt;0,10*F12483^2,0))</f>
        <v/>
      </c>
      <c r="H12483">
        <f>IF(F12483="","",IF(F12483&gt;0,10*F12483^2,0))</f>
        <v/>
      </c>
    </row>
    <row r="12484">
      <c r="A12484">
        <f>Input!A12484</f>
        <v/>
      </c>
      <c r="B12484">
        <f>IF(ISNUMBER(Input!B12484),IF(AND(Input!B12484&gt;=20,Input!B12484&lt;=700),Input!B12484,""),"")</f>
        <v/>
      </c>
      <c r="C12484">
        <f>IF(B12484="","",INT(A12484))</f>
        <v/>
      </c>
      <c r="D12484">
        <f>IF(B12484="","",HOUR(A12484))</f>
        <v/>
      </c>
      <c r="E12484">
        <f>IF(B12484="","",IF(INPUT!$I$1="","",IF(C12484&lt;(INT(INPUT!$I$1)-INPUT!$I$2),"Off Meds",IF(C12484&lt;=(INT(INPUT!$I$1)+INPUT!$I$2),"Washout","On Meds"))))</f>
        <v/>
      </c>
      <c r="F12484">
        <f>IF(B12484="","",1.509*(LN(B12484)^1.084-5.381))</f>
        <v/>
      </c>
      <c r="G12484">
        <f>IF(F12484="","",IF(F12484&lt;0,10*F12484^2,0))</f>
        <v/>
      </c>
      <c r="H12484">
        <f>IF(F12484="","",IF(F12484&gt;0,10*F12484^2,0))</f>
        <v/>
      </c>
    </row>
    <row r="12485">
      <c r="A12485">
        <f>Input!A12485</f>
        <v/>
      </c>
      <c r="B12485">
        <f>IF(ISNUMBER(Input!B12485),IF(AND(Input!B12485&gt;=20,Input!B12485&lt;=700),Input!B12485,""),"")</f>
        <v/>
      </c>
      <c r="C12485">
        <f>IF(B12485="","",INT(A12485))</f>
        <v/>
      </c>
      <c r="D12485">
        <f>IF(B12485="","",HOUR(A12485))</f>
        <v/>
      </c>
      <c r="E12485">
        <f>IF(B12485="","",IF(INPUT!$I$1="","",IF(C12485&lt;(INT(INPUT!$I$1)-INPUT!$I$2),"Off Meds",IF(C12485&lt;=(INT(INPUT!$I$1)+INPUT!$I$2),"Washout","On Meds"))))</f>
        <v/>
      </c>
      <c r="F12485">
        <f>IF(B12485="","",1.509*(LN(B12485)^1.084-5.381))</f>
        <v/>
      </c>
      <c r="G12485">
        <f>IF(F12485="","",IF(F12485&lt;0,10*F12485^2,0))</f>
        <v/>
      </c>
      <c r="H12485">
        <f>IF(F12485="","",IF(F12485&gt;0,10*F12485^2,0))</f>
        <v/>
      </c>
    </row>
    <row r="12486">
      <c r="A12486">
        <f>Input!A12486</f>
        <v/>
      </c>
      <c r="B12486">
        <f>IF(ISNUMBER(Input!B12486),IF(AND(Input!B12486&gt;=20,Input!B12486&lt;=700),Input!B12486,""),"")</f>
        <v/>
      </c>
      <c r="C12486">
        <f>IF(B12486="","",INT(A12486))</f>
        <v/>
      </c>
      <c r="D12486">
        <f>IF(B12486="","",HOUR(A12486))</f>
        <v/>
      </c>
      <c r="E12486">
        <f>IF(B12486="","",IF(INPUT!$I$1="","",IF(C12486&lt;(INT(INPUT!$I$1)-INPUT!$I$2),"Off Meds",IF(C12486&lt;=(INT(INPUT!$I$1)+INPUT!$I$2),"Washout","On Meds"))))</f>
        <v/>
      </c>
      <c r="F12486">
        <f>IF(B12486="","",1.509*(LN(B12486)^1.084-5.381))</f>
        <v/>
      </c>
      <c r="G12486">
        <f>IF(F12486="","",IF(F12486&lt;0,10*F12486^2,0))</f>
        <v/>
      </c>
      <c r="H12486">
        <f>IF(F12486="","",IF(F12486&gt;0,10*F12486^2,0))</f>
        <v/>
      </c>
    </row>
    <row r="12487">
      <c r="A12487">
        <f>Input!A12487</f>
        <v/>
      </c>
      <c r="B12487">
        <f>IF(ISNUMBER(Input!B12487),IF(AND(Input!B12487&gt;=20,Input!B12487&lt;=700),Input!B12487,""),"")</f>
        <v/>
      </c>
      <c r="C12487">
        <f>IF(B12487="","",INT(A12487))</f>
        <v/>
      </c>
      <c r="D12487">
        <f>IF(B12487="","",HOUR(A12487))</f>
        <v/>
      </c>
      <c r="E12487">
        <f>IF(B12487="","",IF(INPUT!$I$1="","",IF(C12487&lt;(INT(INPUT!$I$1)-INPUT!$I$2),"Off Meds",IF(C12487&lt;=(INT(INPUT!$I$1)+INPUT!$I$2),"Washout","On Meds"))))</f>
        <v/>
      </c>
      <c r="F12487">
        <f>IF(B12487="","",1.509*(LN(B12487)^1.084-5.381))</f>
        <v/>
      </c>
      <c r="G12487">
        <f>IF(F12487="","",IF(F12487&lt;0,10*F12487^2,0))</f>
        <v/>
      </c>
      <c r="H12487">
        <f>IF(F12487="","",IF(F12487&gt;0,10*F12487^2,0))</f>
        <v/>
      </c>
    </row>
    <row r="12488">
      <c r="A12488">
        <f>Input!A12488</f>
        <v/>
      </c>
      <c r="B12488">
        <f>IF(ISNUMBER(Input!B12488),IF(AND(Input!B12488&gt;=20,Input!B12488&lt;=700),Input!B12488,""),"")</f>
        <v/>
      </c>
      <c r="C12488">
        <f>IF(B12488="","",INT(A12488))</f>
        <v/>
      </c>
      <c r="D12488">
        <f>IF(B12488="","",HOUR(A12488))</f>
        <v/>
      </c>
      <c r="E12488">
        <f>IF(B12488="","",IF(INPUT!$I$1="","",IF(C12488&lt;(INT(INPUT!$I$1)-INPUT!$I$2),"Off Meds",IF(C12488&lt;=(INT(INPUT!$I$1)+INPUT!$I$2),"Washout","On Meds"))))</f>
        <v/>
      </c>
      <c r="F12488">
        <f>IF(B12488="","",1.509*(LN(B12488)^1.084-5.381))</f>
        <v/>
      </c>
      <c r="G12488">
        <f>IF(F12488="","",IF(F12488&lt;0,10*F12488^2,0))</f>
        <v/>
      </c>
      <c r="H12488">
        <f>IF(F12488="","",IF(F12488&gt;0,10*F12488^2,0))</f>
        <v/>
      </c>
    </row>
    <row r="12489">
      <c r="A12489">
        <f>Input!A12489</f>
        <v/>
      </c>
      <c r="B12489">
        <f>IF(ISNUMBER(Input!B12489),IF(AND(Input!B12489&gt;=20,Input!B12489&lt;=700),Input!B12489,""),"")</f>
        <v/>
      </c>
      <c r="C12489">
        <f>IF(B12489="","",INT(A12489))</f>
        <v/>
      </c>
      <c r="D12489">
        <f>IF(B12489="","",HOUR(A12489))</f>
        <v/>
      </c>
      <c r="E12489">
        <f>IF(B12489="","",IF(INPUT!$I$1="","",IF(C12489&lt;(INT(INPUT!$I$1)-INPUT!$I$2),"Off Meds",IF(C12489&lt;=(INT(INPUT!$I$1)+INPUT!$I$2),"Washout","On Meds"))))</f>
        <v/>
      </c>
      <c r="F12489">
        <f>IF(B12489="","",1.509*(LN(B12489)^1.084-5.381))</f>
        <v/>
      </c>
      <c r="G12489">
        <f>IF(F12489="","",IF(F12489&lt;0,10*F12489^2,0))</f>
        <v/>
      </c>
      <c r="H12489">
        <f>IF(F12489="","",IF(F12489&gt;0,10*F12489^2,0))</f>
        <v/>
      </c>
    </row>
    <row r="12490">
      <c r="A12490">
        <f>Input!A12490</f>
        <v/>
      </c>
      <c r="B12490">
        <f>IF(ISNUMBER(Input!B12490),IF(AND(Input!B12490&gt;=20,Input!B12490&lt;=700),Input!B12490,""),"")</f>
        <v/>
      </c>
      <c r="C12490">
        <f>IF(B12490="","",INT(A12490))</f>
        <v/>
      </c>
      <c r="D12490">
        <f>IF(B12490="","",HOUR(A12490))</f>
        <v/>
      </c>
      <c r="E12490">
        <f>IF(B12490="","",IF(INPUT!$I$1="","",IF(C12490&lt;(INT(INPUT!$I$1)-INPUT!$I$2),"Off Meds",IF(C12490&lt;=(INT(INPUT!$I$1)+INPUT!$I$2),"Washout","On Meds"))))</f>
        <v/>
      </c>
      <c r="F12490">
        <f>IF(B12490="","",1.509*(LN(B12490)^1.084-5.381))</f>
        <v/>
      </c>
      <c r="G12490">
        <f>IF(F12490="","",IF(F12490&lt;0,10*F12490^2,0))</f>
        <v/>
      </c>
      <c r="H12490">
        <f>IF(F12490="","",IF(F12490&gt;0,10*F12490^2,0))</f>
        <v/>
      </c>
    </row>
    <row r="12491">
      <c r="A12491">
        <f>Input!A12491</f>
        <v/>
      </c>
      <c r="B12491">
        <f>IF(ISNUMBER(Input!B12491),IF(AND(Input!B12491&gt;=20,Input!B12491&lt;=700),Input!B12491,""),"")</f>
        <v/>
      </c>
      <c r="C12491">
        <f>IF(B12491="","",INT(A12491))</f>
        <v/>
      </c>
      <c r="D12491">
        <f>IF(B12491="","",HOUR(A12491))</f>
        <v/>
      </c>
      <c r="E12491">
        <f>IF(B12491="","",IF(INPUT!$I$1="","",IF(C12491&lt;(INT(INPUT!$I$1)-INPUT!$I$2),"Off Meds",IF(C12491&lt;=(INT(INPUT!$I$1)+INPUT!$I$2),"Washout","On Meds"))))</f>
        <v/>
      </c>
      <c r="F12491">
        <f>IF(B12491="","",1.509*(LN(B12491)^1.084-5.381))</f>
        <v/>
      </c>
      <c r="G12491">
        <f>IF(F12491="","",IF(F12491&lt;0,10*F12491^2,0))</f>
        <v/>
      </c>
      <c r="H12491">
        <f>IF(F12491="","",IF(F12491&gt;0,10*F12491^2,0))</f>
        <v/>
      </c>
    </row>
    <row r="12492">
      <c r="A12492">
        <f>Input!A12492</f>
        <v/>
      </c>
      <c r="B12492">
        <f>IF(ISNUMBER(Input!B12492),IF(AND(Input!B12492&gt;=20,Input!B12492&lt;=700),Input!B12492,""),"")</f>
        <v/>
      </c>
      <c r="C12492">
        <f>IF(B12492="","",INT(A12492))</f>
        <v/>
      </c>
      <c r="D12492">
        <f>IF(B12492="","",HOUR(A12492))</f>
        <v/>
      </c>
      <c r="E12492">
        <f>IF(B12492="","",IF(INPUT!$I$1="","",IF(C12492&lt;(INT(INPUT!$I$1)-INPUT!$I$2),"Off Meds",IF(C12492&lt;=(INT(INPUT!$I$1)+INPUT!$I$2),"Washout","On Meds"))))</f>
        <v/>
      </c>
      <c r="F12492">
        <f>IF(B12492="","",1.509*(LN(B12492)^1.084-5.381))</f>
        <v/>
      </c>
      <c r="G12492">
        <f>IF(F12492="","",IF(F12492&lt;0,10*F12492^2,0))</f>
        <v/>
      </c>
      <c r="H12492">
        <f>IF(F12492="","",IF(F12492&gt;0,10*F12492^2,0))</f>
        <v/>
      </c>
    </row>
    <row r="12493">
      <c r="A12493">
        <f>Input!A12493</f>
        <v/>
      </c>
      <c r="B12493">
        <f>IF(ISNUMBER(Input!B12493),IF(AND(Input!B12493&gt;=20,Input!B12493&lt;=700),Input!B12493,""),"")</f>
        <v/>
      </c>
      <c r="C12493">
        <f>IF(B12493="","",INT(A12493))</f>
        <v/>
      </c>
      <c r="D12493">
        <f>IF(B12493="","",HOUR(A12493))</f>
        <v/>
      </c>
      <c r="E12493">
        <f>IF(B12493="","",IF(INPUT!$I$1="","",IF(C12493&lt;(INT(INPUT!$I$1)-INPUT!$I$2),"Off Meds",IF(C12493&lt;=(INT(INPUT!$I$1)+INPUT!$I$2),"Washout","On Meds"))))</f>
        <v/>
      </c>
      <c r="F12493">
        <f>IF(B12493="","",1.509*(LN(B12493)^1.084-5.381))</f>
        <v/>
      </c>
      <c r="G12493">
        <f>IF(F12493="","",IF(F12493&lt;0,10*F12493^2,0))</f>
        <v/>
      </c>
      <c r="H12493">
        <f>IF(F12493="","",IF(F12493&gt;0,10*F12493^2,0))</f>
        <v/>
      </c>
    </row>
    <row r="12494">
      <c r="A12494">
        <f>Input!A12494</f>
        <v/>
      </c>
      <c r="B12494">
        <f>IF(ISNUMBER(Input!B12494),IF(AND(Input!B12494&gt;=20,Input!B12494&lt;=700),Input!B12494,""),"")</f>
        <v/>
      </c>
      <c r="C12494">
        <f>IF(B12494="","",INT(A12494))</f>
        <v/>
      </c>
      <c r="D12494">
        <f>IF(B12494="","",HOUR(A12494))</f>
        <v/>
      </c>
      <c r="E12494">
        <f>IF(B12494="","",IF(INPUT!$I$1="","",IF(C12494&lt;(INT(INPUT!$I$1)-INPUT!$I$2),"Off Meds",IF(C12494&lt;=(INT(INPUT!$I$1)+INPUT!$I$2),"Washout","On Meds"))))</f>
        <v/>
      </c>
      <c r="F12494">
        <f>IF(B12494="","",1.509*(LN(B12494)^1.084-5.381))</f>
        <v/>
      </c>
      <c r="G12494">
        <f>IF(F12494="","",IF(F12494&lt;0,10*F12494^2,0))</f>
        <v/>
      </c>
      <c r="H12494">
        <f>IF(F12494="","",IF(F12494&gt;0,10*F12494^2,0))</f>
        <v/>
      </c>
    </row>
    <row r="12495">
      <c r="A12495">
        <f>Input!A12495</f>
        <v/>
      </c>
      <c r="B12495">
        <f>IF(ISNUMBER(Input!B12495),IF(AND(Input!B12495&gt;=20,Input!B12495&lt;=700),Input!B12495,""),"")</f>
        <v/>
      </c>
      <c r="C12495">
        <f>IF(B12495="","",INT(A12495))</f>
        <v/>
      </c>
      <c r="D12495">
        <f>IF(B12495="","",HOUR(A12495))</f>
        <v/>
      </c>
      <c r="E12495">
        <f>IF(B12495="","",IF(INPUT!$I$1="","",IF(C12495&lt;(INT(INPUT!$I$1)-INPUT!$I$2),"Off Meds",IF(C12495&lt;=(INT(INPUT!$I$1)+INPUT!$I$2),"Washout","On Meds"))))</f>
        <v/>
      </c>
      <c r="F12495">
        <f>IF(B12495="","",1.509*(LN(B12495)^1.084-5.381))</f>
        <v/>
      </c>
      <c r="G12495">
        <f>IF(F12495="","",IF(F12495&lt;0,10*F12495^2,0))</f>
        <v/>
      </c>
      <c r="H12495">
        <f>IF(F12495="","",IF(F12495&gt;0,10*F12495^2,0))</f>
        <v/>
      </c>
    </row>
    <row r="12496">
      <c r="A12496">
        <f>Input!A12496</f>
        <v/>
      </c>
      <c r="B12496">
        <f>IF(ISNUMBER(Input!B12496),IF(AND(Input!B12496&gt;=20,Input!B12496&lt;=700),Input!B12496,""),"")</f>
        <v/>
      </c>
      <c r="C12496">
        <f>IF(B12496="","",INT(A12496))</f>
        <v/>
      </c>
      <c r="D12496">
        <f>IF(B12496="","",HOUR(A12496))</f>
        <v/>
      </c>
      <c r="E12496">
        <f>IF(B12496="","",IF(INPUT!$I$1="","",IF(C12496&lt;(INT(INPUT!$I$1)-INPUT!$I$2),"Off Meds",IF(C12496&lt;=(INT(INPUT!$I$1)+INPUT!$I$2),"Washout","On Meds"))))</f>
        <v/>
      </c>
      <c r="F12496">
        <f>IF(B12496="","",1.509*(LN(B12496)^1.084-5.381))</f>
        <v/>
      </c>
      <c r="G12496">
        <f>IF(F12496="","",IF(F12496&lt;0,10*F12496^2,0))</f>
        <v/>
      </c>
      <c r="H12496">
        <f>IF(F12496="","",IF(F12496&gt;0,10*F12496^2,0))</f>
        <v/>
      </c>
    </row>
    <row r="12497">
      <c r="A12497">
        <f>Input!A12497</f>
        <v/>
      </c>
      <c r="B12497">
        <f>IF(ISNUMBER(Input!B12497),IF(AND(Input!B12497&gt;=20,Input!B12497&lt;=700),Input!B12497,""),"")</f>
        <v/>
      </c>
      <c r="C12497">
        <f>IF(B12497="","",INT(A12497))</f>
        <v/>
      </c>
      <c r="D12497">
        <f>IF(B12497="","",HOUR(A12497))</f>
        <v/>
      </c>
      <c r="E12497">
        <f>IF(B12497="","",IF(INPUT!$I$1="","",IF(C12497&lt;(INT(INPUT!$I$1)-INPUT!$I$2),"Off Meds",IF(C12497&lt;=(INT(INPUT!$I$1)+INPUT!$I$2),"Washout","On Meds"))))</f>
        <v/>
      </c>
      <c r="F12497">
        <f>IF(B12497="","",1.509*(LN(B12497)^1.084-5.381))</f>
        <v/>
      </c>
      <c r="G12497">
        <f>IF(F12497="","",IF(F12497&lt;0,10*F12497^2,0))</f>
        <v/>
      </c>
      <c r="H12497">
        <f>IF(F12497="","",IF(F12497&gt;0,10*F12497^2,0))</f>
        <v/>
      </c>
    </row>
    <row r="12498">
      <c r="A12498">
        <f>Input!A12498</f>
        <v/>
      </c>
      <c r="B12498">
        <f>IF(ISNUMBER(Input!B12498),IF(AND(Input!B12498&gt;=20,Input!B12498&lt;=700),Input!B12498,""),"")</f>
        <v/>
      </c>
      <c r="C12498">
        <f>IF(B12498="","",INT(A12498))</f>
        <v/>
      </c>
      <c r="D12498">
        <f>IF(B12498="","",HOUR(A12498))</f>
        <v/>
      </c>
      <c r="E12498">
        <f>IF(B12498="","",IF(INPUT!$I$1="","",IF(C12498&lt;(INT(INPUT!$I$1)-INPUT!$I$2),"Off Meds",IF(C12498&lt;=(INT(INPUT!$I$1)+INPUT!$I$2),"Washout","On Meds"))))</f>
        <v/>
      </c>
      <c r="F12498">
        <f>IF(B12498="","",1.509*(LN(B12498)^1.084-5.381))</f>
        <v/>
      </c>
      <c r="G12498">
        <f>IF(F12498="","",IF(F12498&lt;0,10*F12498^2,0))</f>
        <v/>
      </c>
      <c r="H12498">
        <f>IF(F12498="","",IF(F12498&gt;0,10*F12498^2,0))</f>
        <v/>
      </c>
    </row>
    <row r="12499">
      <c r="A12499">
        <f>Input!A12499</f>
        <v/>
      </c>
      <c r="B12499">
        <f>IF(ISNUMBER(Input!B12499),IF(AND(Input!B12499&gt;=20,Input!B12499&lt;=700),Input!B12499,""),"")</f>
        <v/>
      </c>
      <c r="C12499">
        <f>IF(B12499="","",INT(A12499))</f>
        <v/>
      </c>
      <c r="D12499">
        <f>IF(B12499="","",HOUR(A12499))</f>
        <v/>
      </c>
      <c r="E12499">
        <f>IF(B12499="","",IF(INPUT!$I$1="","",IF(C12499&lt;(INT(INPUT!$I$1)-INPUT!$I$2),"Off Meds",IF(C12499&lt;=(INT(INPUT!$I$1)+INPUT!$I$2),"Washout","On Meds"))))</f>
        <v/>
      </c>
      <c r="F12499">
        <f>IF(B12499="","",1.509*(LN(B12499)^1.084-5.381))</f>
        <v/>
      </c>
      <c r="G12499">
        <f>IF(F12499="","",IF(F12499&lt;0,10*F12499^2,0))</f>
        <v/>
      </c>
      <c r="H12499">
        <f>IF(F12499="","",IF(F12499&gt;0,10*F12499^2,0))</f>
        <v/>
      </c>
    </row>
    <row r="12500">
      <c r="A12500">
        <f>Input!A12500</f>
        <v/>
      </c>
      <c r="B12500">
        <f>IF(ISNUMBER(Input!B12500),IF(AND(Input!B12500&gt;=20,Input!B12500&lt;=700),Input!B12500,""),"")</f>
        <v/>
      </c>
      <c r="C12500">
        <f>IF(B12500="","",INT(A12500))</f>
        <v/>
      </c>
      <c r="D12500">
        <f>IF(B12500="","",HOUR(A12500))</f>
        <v/>
      </c>
      <c r="E12500">
        <f>IF(B12500="","",IF(INPUT!$I$1="","",IF(C12500&lt;(INT(INPUT!$I$1)-INPUT!$I$2),"Off Meds",IF(C12500&lt;=(INT(INPUT!$I$1)+INPUT!$I$2),"Washout","On Meds"))))</f>
        <v/>
      </c>
      <c r="F12500">
        <f>IF(B12500="","",1.509*(LN(B12500)^1.084-5.381))</f>
        <v/>
      </c>
      <c r="G12500">
        <f>IF(F12500="","",IF(F12500&lt;0,10*F12500^2,0))</f>
        <v/>
      </c>
      <c r="H12500">
        <f>IF(F12500="","",IF(F12500&gt;0,10*F12500^2,0))</f>
        <v/>
      </c>
    </row>
    <row r="12501">
      <c r="A12501">
        <f>Input!A12501</f>
        <v/>
      </c>
      <c r="B12501">
        <f>IF(ISNUMBER(Input!B12501),IF(AND(Input!B12501&gt;=20,Input!B12501&lt;=700),Input!B12501,""),"")</f>
        <v/>
      </c>
      <c r="C12501">
        <f>IF(B12501="","",INT(A12501))</f>
        <v/>
      </c>
      <c r="D12501">
        <f>IF(B12501="","",HOUR(A12501))</f>
        <v/>
      </c>
      <c r="E12501">
        <f>IF(B12501="","",IF(INPUT!$I$1="","",IF(C12501&lt;(INT(INPUT!$I$1)-INPUT!$I$2),"Off Meds",IF(C12501&lt;=(INT(INPUT!$I$1)+INPUT!$I$2),"Washout","On Meds"))))</f>
        <v/>
      </c>
      <c r="F12501">
        <f>IF(B12501="","",1.509*(LN(B12501)^1.084-5.381))</f>
        <v/>
      </c>
      <c r="G12501">
        <f>IF(F12501="","",IF(F12501&lt;0,10*F12501^2,0))</f>
        <v/>
      </c>
      <c r="H12501">
        <f>IF(F12501="","",IF(F12501&gt;0,10*F12501^2,0))</f>
        <v/>
      </c>
    </row>
    <row r="12502">
      <c r="A12502">
        <f>Input!A12502</f>
        <v/>
      </c>
      <c r="B12502">
        <f>IF(ISNUMBER(Input!B12502),IF(AND(Input!B12502&gt;=20,Input!B12502&lt;=700),Input!B12502,""),"")</f>
        <v/>
      </c>
      <c r="C12502">
        <f>IF(B12502="","",INT(A12502))</f>
        <v/>
      </c>
      <c r="D12502">
        <f>IF(B12502="","",HOUR(A12502))</f>
        <v/>
      </c>
      <c r="E12502">
        <f>IF(B12502="","",IF(INPUT!$I$1="","",IF(C12502&lt;(INT(INPUT!$I$1)-INPUT!$I$2),"Off Meds",IF(C12502&lt;=(INT(INPUT!$I$1)+INPUT!$I$2),"Washout","On Meds"))))</f>
        <v/>
      </c>
      <c r="F12502">
        <f>IF(B12502="","",1.509*(LN(B12502)^1.084-5.381))</f>
        <v/>
      </c>
      <c r="G12502">
        <f>IF(F12502="","",IF(F12502&lt;0,10*F12502^2,0))</f>
        <v/>
      </c>
      <c r="H12502">
        <f>IF(F12502="","",IF(F12502&gt;0,10*F12502^2,0))</f>
        <v/>
      </c>
    </row>
    <row r="12503">
      <c r="A12503">
        <f>Input!A12503</f>
        <v/>
      </c>
      <c r="B12503">
        <f>IF(ISNUMBER(Input!B12503),IF(AND(Input!B12503&gt;=20,Input!B12503&lt;=700),Input!B12503,""),"")</f>
        <v/>
      </c>
      <c r="C12503">
        <f>IF(B12503="","",INT(A12503))</f>
        <v/>
      </c>
      <c r="D12503">
        <f>IF(B12503="","",HOUR(A12503))</f>
        <v/>
      </c>
      <c r="E12503">
        <f>IF(B12503="","",IF(INPUT!$I$1="","",IF(C12503&lt;(INT(INPUT!$I$1)-INPUT!$I$2),"Off Meds",IF(C12503&lt;=(INT(INPUT!$I$1)+INPUT!$I$2),"Washout","On Meds"))))</f>
        <v/>
      </c>
      <c r="F12503">
        <f>IF(B12503="","",1.509*(LN(B12503)^1.084-5.381))</f>
        <v/>
      </c>
      <c r="G12503">
        <f>IF(F12503="","",IF(F12503&lt;0,10*F12503^2,0))</f>
        <v/>
      </c>
      <c r="H12503">
        <f>IF(F12503="","",IF(F12503&gt;0,10*F12503^2,0))</f>
        <v/>
      </c>
    </row>
    <row r="12504">
      <c r="A12504">
        <f>Input!A12504</f>
        <v/>
      </c>
      <c r="B12504">
        <f>IF(ISNUMBER(Input!B12504),IF(AND(Input!B12504&gt;=20,Input!B12504&lt;=700),Input!B12504,""),"")</f>
        <v/>
      </c>
      <c r="C12504">
        <f>IF(B12504="","",INT(A12504))</f>
        <v/>
      </c>
      <c r="D12504">
        <f>IF(B12504="","",HOUR(A12504))</f>
        <v/>
      </c>
      <c r="E12504">
        <f>IF(B12504="","",IF(INPUT!$I$1="","",IF(C12504&lt;(INT(INPUT!$I$1)-INPUT!$I$2),"Off Meds",IF(C12504&lt;=(INT(INPUT!$I$1)+INPUT!$I$2),"Washout","On Meds"))))</f>
        <v/>
      </c>
      <c r="F12504">
        <f>IF(B12504="","",1.509*(LN(B12504)^1.084-5.381))</f>
        <v/>
      </c>
      <c r="G12504">
        <f>IF(F12504="","",IF(F12504&lt;0,10*F12504^2,0))</f>
        <v/>
      </c>
      <c r="H12504">
        <f>IF(F12504="","",IF(F12504&gt;0,10*F12504^2,0))</f>
        <v/>
      </c>
    </row>
    <row r="12505">
      <c r="A12505">
        <f>Input!A12505</f>
        <v/>
      </c>
      <c r="B12505">
        <f>IF(ISNUMBER(Input!B12505),IF(AND(Input!B12505&gt;=20,Input!B12505&lt;=700),Input!B12505,""),"")</f>
        <v/>
      </c>
      <c r="C12505">
        <f>IF(B12505="","",INT(A12505))</f>
        <v/>
      </c>
      <c r="D12505">
        <f>IF(B12505="","",HOUR(A12505))</f>
        <v/>
      </c>
      <c r="E12505">
        <f>IF(B12505="","",IF(INPUT!$I$1="","",IF(C12505&lt;(INT(INPUT!$I$1)-INPUT!$I$2),"Off Meds",IF(C12505&lt;=(INT(INPUT!$I$1)+INPUT!$I$2),"Washout","On Meds"))))</f>
        <v/>
      </c>
      <c r="F12505">
        <f>IF(B12505="","",1.509*(LN(B12505)^1.084-5.381))</f>
        <v/>
      </c>
      <c r="G12505">
        <f>IF(F12505="","",IF(F12505&lt;0,10*F12505^2,0))</f>
        <v/>
      </c>
      <c r="H12505">
        <f>IF(F12505="","",IF(F12505&gt;0,10*F12505^2,0))</f>
        <v/>
      </c>
    </row>
    <row r="12506">
      <c r="A12506">
        <f>Input!A12506</f>
        <v/>
      </c>
      <c r="B12506">
        <f>IF(ISNUMBER(Input!B12506),IF(AND(Input!B12506&gt;=20,Input!B12506&lt;=700),Input!B12506,""),"")</f>
        <v/>
      </c>
      <c r="C12506">
        <f>IF(B12506="","",INT(A12506))</f>
        <v/>
      </c>
      <c r="D12506">
        <f>IF(B12506="","",HOUR(A12506))</f>
        <v/>
      </c>
      <c r="E12506">
        <f>IF(B12506="","",IF(INPUT!$I$1="","",IF(C12506&lt;(INT(INPUT!$I$1)-INPUT!$I$2),"Off Meds",IF(C12506&lt;=(INT(INPUT!$I$1)+INPUT!$I$2),"Washout","On Meds"))))</f>
        <v/>
      </c>
      <c r="F12506">
        <f>IF(B12506="","",1.509*(LN(B12506)^1.084-5.381))</f>
        <v/>
      </c>
      <c r="G12506">
        <f>IF(F12506="","",IF(F12506&lt;0,10*F12506^2,0))</f>
        <v/>
      </c>
      <c r="H12506">
        <f>IF(F12506="","",IF(F12506&gt;0,10*F12506^2,0))</f>
        <v/>
      </c>
    </row>
    <row r="12507">
      <c r="A12507">
        <f>Input!A12507</f>
        <v/>
      </c>
      <c r="B12507">
        <f>IF(ISNUMBER(Input!B12507),IF(AND(Input!B12507&gt;=20,Input!B12507&lt;=700),Input!B12507,""),"")</f>
        <v/>
      </c>
      <c r="C12507">
        <f>IF(B12507="","",INT(A12507))</f>
        <v/>
      </c>
      <c r="D12507">
        <f>IF(B12507="","",HOUR(A12507))</f>
        <v/>
      </c>
      <c r="E12507">
        <f>IF(B12507="","",IF(INPUT!$I$1="","",IF(C12507&lt;(INT(INPUT!$I$1)-INPUT!$I$2),"Off Meds",IF(C12507&lt;=(INT(INPUT!$I$1)+INPUT!$I$2),"Washout","On Meds"))))</f>
        <v/>
      </c>
      <c r="F12507">
        <f>IF(B12507="","",1.509*(LN(B12507)^1.084-5.381))</f>
        <v/>
      </c>
      <c r="G12507">
        <f>IF(F12507="","",IF(F12507&lt;0,10*F12507^2,0))</f>
        <v/>
      </c>
      <c r="H12507">
        <f>IF(F12507="","",IF(F12507&gt;0,10*F12507^2,0))</f>
        <v/>
      </c>
    </row>
    <row r="12508">
      <c r="A12508">
        <f>Input!A12508</f>
        <v/>
      </c>
      <c r="B12508">
        <f>IF(ISNUMBER(Input!B12508),IF(AND(Input!B12508&gt;=20,Input!B12508&lt;=700),Input!B12508,""),"")</f>
        <v/>
      </c>
      <c r="C12508">
        <f>IF(B12508="","",INT(A12508))</f>
        <v/>
      </c>
      <c r="D12508">
        <f>IF(B12508="","",HOUR(A12508))</f>
        <v/>
      </c>
      <c r="E12508">
        <f>IF(B12508="","",IF(INPUT!$I$1="","",IF(C12508&lt;(INT(INPUT!$I$1)-INPUT!$I$2),"Off Meds",IF(C12508&lt;=(INT(INPUT!$I$1)+INPUT!$I$2),"Washout","On Meds"))))</f>
        <v/>
      </c>
      <c r="F12508">
        <f>IF(B12508="","",1.509*(LN(B12508)^1.084-5.381))</f>
        <v/>
      </c>
      <c r="G12508">
        <f>IF(F12508="","",IF(F12508&lt;0,10*F12508^2,0))</f>
        <v/>
      </c>
      <c r="H12508">
        <f>IF(F12508="","",IF(F12508&gt;0,10*F12508^2,0))</f>
        <v/>
      </c>
    </row>
    <row r="12509">
      <c r="A12509">
        <f>Input!A12509</f>
        <v/>
      </c>
      <c r="B12509">
        <f>IF(ISNUMBER(Input!B12509),IF(AND(Input!B12509&gt;=20,Input!B12509&lt;=700),Input!B12509,""),"")</f>
        <v/>
      </c>
      <c r="C12509">
        <f>IF(B12509="","",INT(A12509))</f>
        <v/>
      </c>
      <c r="D12509">
        <f>IF(B12509="","",HOUR(A12509))</f>
        <v/>
      </c>
      <c r="E12509">
        <f>IF(B12509="","",IF(INPUT!$I$1="","",IF(C12509&lt;(INT(INPUT!$I$1)-INPUT!$I$2),"Off Meds",IF(C12509&lt;=(INT(INPUT!$I$1)+INPUT!$I$2),"Washout","On Meds"))))</f>
        <v/>
      </c>
      <c r="F12509">
        <f>IF(B12509="","",1.509*(LN(B12509)^1.084-5.381))</f>
        <v/>
      </c>
      <c r="G12509">
        <f>IF(F12509="","",IF(F12509&lt;0,10*F12509^2,0))</f>
        <v/>
      </c>
      <c r="H12509">
        <f>IF(F12509="","",IF(F12509&gt;0,10*F12509^2,0))</f>
        <v/>
      </c>
    </row>
    <row r="12510">
      <c r="A12510">
        <f>Input!A12510</f>
        <v/>
      </c>
      <c r="B12510">
        <f>IF(ISNUMBER(Input!B12510),IF(AND(Input!B12510&gt;=20,Input!B12510&lt;=700),Input!B12510,""),"")</f>
        <v/>
      </c>
      <c r="C12510">
        <f>IF(B12510="","",INT(A12510))</f>
        <v/>
      </c>
      <c r="D12510">
        <f>IF(B12510="","",HOUR(A12510))</f>
        <v/>
      </c>
      <c r="E12510">
        <f>IF(B12510="","",IF(INPUT!$I$1="","",IF(C12510&lt;(INT(INPUT!$I$1)-INPUT!$I$2),"Off Meds",IF(C12510&lt;=(INT(INPUT!$I$1)+INPUT!$I$2),"Washout","On Meds"))))</f>
        <v/>
      </c>
      <c r="F12510">
        <f>IF(B12510="","",1.509*(LN(B12510)^1.084-5.381))</f>
        <v/>
      </c>
      <c r="G12510">
        <f>IF(F12510="","",IF(F12510&lt;0,10*F12510^2,0))</f>
        <v/>
      </c>
      <c r="H12510">
        <f>IF(F12510="","",IF(F12510&gt;0,10*F12510^2,0))</f>
        <v/>
      </c>
    </row>
    <row r="12511">
      <c r="A12511">
        <f>Input!A12511</f>
        <v/>
      </c>
      <c r="B12511">
        <f>IF(ISNUMBER(Input!B12511),IF(AND(Input!B12511&gt;=20,Input!B12511&lt;=700),Input!B12511,""),"")</f>
        <v/>
      </c>
      <c r="C12511">
        <f>IF(B12511="","",INT(A12511))</f>
        <v/>
      </c>
      <c r="D12511">
        <f>IF(B12511="","",HOUR(A12511))</f>
        <v/>
      </c>
      <c r="E12511">
        <f>IF(B12511="","",IF(INPUT!$I$1="","",IF(C12511&lt;(INT(INPUT!$I$1)-INPUT!$I$2),"Off Meds",IF(C12511&lt;=(INT(INPUT!$I$1)+INPUT!$I$2),"Washout","On Meds"))))</f>
        <v/>
      </c>
      <c r="F12511">
        <f>IF(B12511="","",1.509*(LN(B12511)^1.084-5.381))</f>
        <v/>
      </c>
      <c r="G12511">
        <f>IF(F12511="","",IF(F12511&lt;0,10*F12511^2,0))</f>
        <v/>
      </c>
      <c r="H12511">
        <f>IF(F12511="","",IF(F12511&gt;0,10*F12511^2,0))</f>
        <v/>
      </c>
    </row>
    <row r="12512">
      <c r="A12512">
        <f>Input!A12512</f>
        <v/>
      </c>
      <c r="B12512">
        <f>IF(ISNUMBER(Input!B12512),IF(AND(Input!B12512&gt;=20,Input!B12512&lt;=700),Input!B12512,""),"")</f>
        <v/>
      </c>
      <c r="C12512">
        <f>IF(B12512="","",INT(A12512))</f>
        <v/>
      </c>
      <c r="D12512">
        <f>IF(B12512="","",HOUR(A12512))</f>
        <v/>
      </c>
      <c r="E12512">
        <f>IF(B12512="","",IF(INPUT!$I$1="","",IF(C12512&lt;(INT(INPUT!$I$1)-INPUT!$I$2),"Off Meds",IF(C12512&lt;=(INT(INPUT!$I$1)+INPUT!$I$2),"Washout","On Meds"))))</f>
        <v/>
      </c>
      <c r="F12512">
        <f>IF(B12512="","",1.509*(LN(B12512)^1.084-5.381))</f>
        <v/>
      </c>
      <c r="G12512">
        <f>IF(F12512="","",IF(F12512&lt;0,10*F12512^2,0))</f>
        <v/>
      </c>
      <c r="H12512">
        <f>IF(F12512="","",IF(F12512&gt;0,10*F12512^2,0))</f>
        <v/>
      </c>
    </row>
    <row r="12513">
      <c r="A12513">
        <f>Input!A12513</f>
        <v/>
      </c>
      <c r="B12513">
        <f>IF(ISNUMBER(Input!B12513),IF(AND(Input!B12513&gt;=20,Input!B12513&lt;=700),Input!B12513,""),"")</f>
        <v/>
      </c>
      <c r="C12513">
        <f>IF(B12513="","",INT(A12513))</f>
        <v/>
      </c>
      <c r="D12513">
        <f>IF(B12513="","",HOUR(A12513))</f>
        <v/>
      </c>
      <c r="E12513">
        <f>IF(B12513="","",IF(INPUT!$I$1="","",IF(C12513&lt;(INT(INPUT!$I$1)-INPUT!$I$2),"Off Meds",IF(C12513&lt;=(INT(INPUT!$I$1)+INPUT!$I$2),"Washout","On Meds"))))</f>
        <v/>
      </c>
      <c r="F12513">
        <f>IF(B12513="","",1.509*(LN(B12513)^1.084-5.381))</f>
        <v/>
      </c>
      <c r="G12513">
        <f>IF(F12513="","",IF(F12513&lt;0,10*F12513^2,0))</f>
        <v/>
      </c>
      <c r="H12513">
        <f>IF(F12513="","",IF(F12513&gt;0,10*F12513^2,0))</f>
        <v/>
      </c>
    </row>
    <row r="12514">
      <c r="A12514">
        <f>Input!A12514</f>
        <v/>
      </c>
      <c r="B12514">
        <f>IF(ISNUMBER(Input!B12514),IF(AND(Input!B12514&gt;=20,Input!B12514&lt;=700),Input!B12514,""),"")</f>
        <v/>
      </c>
      <c r="C12514">
        <f>IF(B12514="","",INT(A12514))</f>
        <v/>
      </c>
      <c r="D12514">
        <f>IF(B12514="","",HOUR(A12514))</f>
        <v/>
      </c>
      <c r="E12514">
        <f>IF(B12514="","",IF(INPUT!$I$1="","",IF(C12514&lt;(INT(INPUT!$I$1)-INPUT!$I$2),"Off Meds",IF(C12514&lt;=(INT(INPUT!$I$1)+INPUT!$I$2),"Washout","On Meds"))))</f>
        <v/>
      </c>
      <c r="F12514">
        <f>IF(B12514="","",1.509*(LN(B12514)^1.084-5.381))</f>
        <v/>
      </c>
      <c r="G12514">
        <f>IF(F12514="","",IF(F12514&lt;0,10*F12514^2,0))</f>
        <v/>
      </c>
      <c r="H12514">
        <f>IF(F12514="","",IF(F12514&gt;0,10*F12514^2,0))</f>
        <v/>
      </c>
    </row>
    <row r="12515">
      <c r="A12515">
        <f>Input!A12515</f>
        <v/>
      </c>
      <c r="B12515">
        <f>IF(ISNUMBER(Input!B12515),IF(AND(Input!B12515&gt;=20,Input!B12515&lt;=700),Input!B12515,""),"")</f>
        <v/>
      </c>
      <c r="C12515">
        <f>IF(B12515="","",INT(A12515))</f>
        <v/>
      </c>
      <c r="D12515">
        <f>IF(B12515="","",HOUR(A12515))</f>
        <v/>
      </c>
      <c r="E12515">
        <f>IF(B12515="","",IF(INPUT!$I$1="","",IF(C12515&lt;(INT(INPUT!$I$1)-INPUT!$I$2),"Off Meds",IF(C12515&lt;=(INT(INPUT!$I$1)+INPUT!$I$2),"Washout","On Meds"))))</f>
        <v/>
      </c>
      <c r="F12515">
        <f>IF(B12515="","",1.509*(LN(B12515)^1.084-5.381))</f>
        <v/>
      </c>
      <c r="G12515">
        <f>IF(F12515="","",IF(F12515&lt;0,10*F12515^2,0))</f>
        <v/>
      </c>
      <c r="H12515">
        <f>IF(F12515="","",IF(F12515&gt;0,10*F12515^2,0))</f>
        <v/>
      </c>
    </row>
    <row r="12516">
      <c r="A12516">
        <f>Input!A12516</f>
        <v/>
      </c>
      <c r="B12516">
        <f>IF(ISNUMBER(Input!B12516),IF(AND(Input!B12516&gt;=20,Input!B12516&lt;=700),Input!B12516,""),"")</f>
        <v/>
      </c>
      <c r="C12516">
        <f>IF(B12516="","",INT(A12516))</f>
        <v/>
      </c>
      <c r="D12516">
        <f>IF(B12516="","",HOUR(A12516))</f>
        <v/>
      </c>
      <c r="E12516">
        <f>IF(B12516="","",IF(INPUT!$I$1="","",IF(C12516&lt;(INT(INPUT!$I$1)-INPUT!$I$2),"Off Meds",IF(C12516&lt;=(INT(INPUT!$I$1)+INPUT!$I$2),"Washout","On Meds"))))</f>
        <v/>
      </c>
      <c r="F12516">
        <f>IF(B12516="","",1.509*(LN(B12516)^1.084-5.381))</f>
        <v/>
      </c>
      <c r="G12516">
        <f>IF(F12516="","",IF(F12516&lt;0,10*F12516^2,0))</f>
        <v/>
      </c>
      <c r="H12516">
        <f>IF(F12516="","",IF(F12516&gt;0,10*F12516^2,0))</f>
        <v/>
      </c>
    </row>
    <row r="12517">
      <c r="A12517">
        <f>Input!A12517</f>
        <v/>
      </c>
      <c r="B12517">
        <f>IF(ISNUMBER(Input!B12517),IF(AND(Input!B12517&gt;=20,Input!B12517&lt;=700),Input!B12517,""),"")</f>
        <v/>
      </c>
      <c r="C12517">
        <f>IF(B12517="","",INT(A12517))</f>
        <v/>
      </c>
      <c r="D12517">
        <f>IF(B12517="","",HOUR(A12517))</f>
        <v/>
      </c>
      <c r="E12517">
        <f>IF(B12517="","",IF(INPUT!$I$1="","",IF(C12517&lt;(INT(INPUT!$I$1)-INPUT!$I$2),"Off Meds",IF(C12517&lt;=(INT(INPUT!$I$1)+INPUT!$I$2),"Washout","On Meds"))))</f>
        <v/>
      </c>
      <c r="F12517">
        <f>IF(B12517="","",1.509*(LN(B12517)^1.084-5.381))</f>
        <v/>
      </c>
      <c r="G12517">
        <f>IF(F12517="","",IF(F12517&lt;0,10*F12517^2,0))</f>
        <v/>
      </c>
      <c r="H12517">
        <f>IF(F12517="","",IF(F12517&gt;0,10*F12517^2,0))</f>
        <v/>
      </c>
    </row>
    <row r="12518">
      <c r="A12518">
        <f>Input!A12518</f>
        <v/>
      </c>
      <c r="B12518">
        <f>IF(ISNUMBER(Input!B12518),IF(AND(Input!B12518&gt;=20,Input!B12518&lt;=700),Input!B12518,""),"")</f>
        <v/>
      </c>
      <c r="C12518">
        <f>IF(B12518="","",INT(A12518))</f>
        <v/>
      </c>
      <c r="D12518">
        <f>IF(B12518="","",HOUR(A12518))</f>
        <v/>
      </c>
      <c r="E12518">
        <f>IF(B12518="","",IF(INPUT!$I$1="","",IF(C12518&lt;(INT(INPUT!$I$1)-INPUT!$I$2),"Off Meds",IF(C12518&lt;=(INT(INPUT!$I$1)+INPUT!$I$2),"Washout","On Meds"))))</f>
        <v/>
      </c>
      <c r="F12518">
        <f>IF(B12518="","",1.509*(LN(B12518)^1.084-5.381))</f>
        <v/>
      </c>
      <c r="G12518">
        <f>IF(F12518="","",IF(F12518&lt;0,10*F12518^2,0))</f>
        <v/>
      </c>
      <c r="H12518">
        <f>IF(F12518="","",IF(F12518&gt;0,10*F12518^2,0))</f>
        <v/>
      </c>
    </row>
    <row r="12519">
      <c r="A12519">
        <f>Input!A12519</f>
        <v/>
      </c>
      <c r="B12519">
        <f>IF(ISNUMBER(Input!B12519),IF(AND(Input!B12519&gt;=20,Input!B12519&lt;=700),Input!B12519,""),"")</f>
        <v/>
      </c>
      <c r="C12519">
        <f>IF(B12519="","",INT(A12519))</f>
        <v/>
      </c>
      <c r="D12519">
        <f>IF(B12519="","",HOUR(A12519))</f>
        <v/>
      </c>
      <c r="E12519">
        <f>IF(B12519="","",IF(INPUT!$I$1="","",IF(C12519&lt;(INT(INPUT!$I$1)-INPUT!$I$2),"Off Meds",IF(C12519&lt;=(INT(INPUT!$I$1)+INPUT!$I$2),"Washout","On Meds"))))</f>
        <v/>
      </c>
      <c r="F12519">
        <f>IF(B12519="","",1.509*(LN(B12519)^1.084-5.381))</f>
        <v/>
      </c>
      <c r="G12519">
        <f>IF(F12519="","",IF(F12519&lt;0,10*F12519^2,0))</f>
        <v/>
      </c>
      <c r="H12519">
        <f>IF(F12519="","",IF(F12519&gt;0,10*F12519^2,0))</f>
        <v/>
      </c>
    </row>
    <row r="12520">
      <c r="A12520">
        <f>Input!A12520</f>
        <v/>
      </c>
      <c r="B12520">
        <f>IF(ISNUMBER(Input!B12520),IF(AND(Input!B12520&gt;=20,Input!B12520&lt;=700),Input!B12520,""),"")</f>
        <v/>
      </c>
      <c r="C12520">
        <f>IF(B12520="","",INT(A12520))</f>
        <v/>
      </c>
      <c r="D12520">
        <f>IF(B12520="","",HOUR(A12520))</f>
        <v/>
      </c>
      <c r="E12520">
        <f>IF(B12520="","",IF(INPUT!$I$1="","",IF(C12520&lt;(INT(INPUT!$I$1)-INPUT!$I$2),"Off Meds",IF(C12520&lt;=(INT(INPUT!$I$1)+INPUT!$I$2),"Washout","On Meds"))))</f>
        <v/>
      </c>
      <c r="F12520">
        <f>IF(B12520="","",1.509*(LN(B12520)^1.084-5.381))</f>
        <v/>
      </c>
      <c r="G12520">
        <f>IF(F12520="","",IF(F12520&lt;0,10*F12520^2,0))</f>
        <v/>
      </c>
      <c r="H12520">
        <f>IF(F12520="","",IF(F12520&gt;0,10*F12520^2,0))</f>
        <v/>
      </c>
    </row>
    <row r="12521">
      <c r="A12521">
        <f>Input!A12521</f>
        <v/>
      </c>
      <c r="B12521">
        <f>IF(ISNUMBER(Input!B12521),IF(AND(Input!B12521&gt;=20,Input!B12521&lt;=700),Input!B12521,""),"")</f>
        <v/>
      </c>
      <c r="C12521">
        <f>IF(B12521="","",INT(A12521))</f>
        <v/>
      </c>
      <c r="D12521">
        <f>IF(B12521="","",HOUR(A12521))</f>
        <v/>
      </c>
      <c r="E12521">
        <f>IF(B12521="","",IF(INPUT!$I$1="","",IF(C12521&lt;(INT(INPUT!$I$1)-INPUT!$I$2),"Off Meds",IF(C12521&lt;=(INT(INPUT!$I$1)+INPUT!$I$2),"Washout","On Meds"))))</f>
        <v/>
      </c>
      <c r="F12521">
        <f>IF(B12521="","",1.509*(LN(B12521)^1.084-5.381))</f>
        <v/>
      </c>
      <c r="G12521">
        <f>IF(F12521="","",IF(F12521&lt;0,10*F12521^2,0))</f>
        <v/>
      </c>
      <c r="H12521">
        <f>IF(F12521="","",IF(F12521&gt;0,10*F12521^2,0))</f>
        <v/>
      </c>
    </row>
    <row r="12522">
      <c r="A12522">
        <f>Input!A12522</f>
        <v/>
      </c>
      <c r="B12522">
        <f>IF(ISNUMBER(Input!B12522),IF(AND(Input!B12522&gt;=20,Input!B12522&lt;=700),Input!B12522,""),"")</f>
        <v/>
      </c>
      <c r="C12522">
        <f>IF(B12522="","",INT(A12522))</f>
        <v/>
      </c>
      <c r="D12522">
        <f>IF(B12522="","",HOUR(A12522))</f>
        <v/>
      </c>
      <c r="E12522">
        <f>IF(B12522="","",IF(INPUT!$I$1="","",IF(C12522&lt;(INT(INPUT!$I$1)-INPUT!$I$2),"Off Meds",IF(C12522&lt;=(INT(INPUT!$I$1)+INPUT!$I$2),"Washout","On Meds"))))</f>
        <v/>
      </c>
      <c r="F12522">
        <f>IF(B12522="","",1.509*(LN(B12522)^1.084-5.381))</f>
        <v/>
      </c>
      <c r="G12522">
        <f>IF(F12522="","",IF(F12522&lt;0,10*F12522^2,0))</f>
        <v/>
      </c>
      <c r="H12522">
        <f>IF(F12522="","",IF(F12522&gt;0,10*F12522^2,0))</f>
        <v/>
      </c>
    </row>
    <row r="12523">
      <c r="A12523">
        <f>Input!A12523</f>
        <v/>
      </c>
      <c r="B12523">
        <f>IF(ISNUMBER(Input!B12523),IF(AND(Input!B12523&gt;=20,Input!B12523&lt;=700),Input!B12523,""),"")</f>
        <v/>
      </c>
      <c r="C12523">
        <f>IF(B12523="","",INT(A12523))</f>
        <v/>
      </c>
      <c r="D12523">
        <f>IF(B12523="","",HOUR(A12523))</f>
        <v/>
      </c>
      <c r="E12523">
        <f>IF(B12523="","",IF(INPUT!$I$1="","",IF(C12523&lt;(INT(INPUT!$I$1)-INPUT!$I$2),"Off Meds",IF(C12523&lt;=(INT(INPUT!$I$1)+INPUT!$I$2),"Washout","On Meds"))))</f>
        <v/>
      </c>
      <c r="F12523">
        <f>IF(B12523="","",1.509*(LN(B12523)^1.084-5.381))</f>
        <v/>
      </c>
      <c r="G12523">
        <f>IF(F12523="","",IF(F12523&lt;0,10*F12523^2,0))</f>
        <v/>
      </c>
      <c r="H12523">
        <f>IF(F12523="","",IF(F12523&gt;0,10*F12523^2,0))</f>
        <v/>
      </c>
    </row>
    <row r="12524">
      <c r="A12524">
        <f>Input!A12524</f>
        <v/>
      </c>
      <c r="B12524">
        <f>IF(ISNUMBER(Input!B12524),IF(AND(Input!B12524&gt;=20,Input!B12524&lt;=700),Input!B12524,""),"")</f>
        <v/>
      </c>
      <c r="C12524">
        <f>IF(B12524="","",INT(A12524))</f>
        <v/>
      </c>
      <c r="D12524">
        <f>IF(B12524="","",HOUR(A12524))</f>
        <v/>
      </c>
      <c r="E12524">
        <f>IF(B12524="","",IF(INPUT!$I$1="","",IF(C12524&lt;(INT(INPUT!$I$1)-INPUT!$I$2),"Off Meds",IF(C12524&lt;=(INT(INPUT!$I$1)+INPUT!$I$2),"Washout","On Meds"))))</f>
        <v/>
      </c>
      <c r="F12524">
        <f>IF(B12524="","",1.509*(LN(B12524)^1.084-5.381))</f>
        <v/>
      </c>
      <c r="G12524">
        <f>IF(F12524="","",IF(F12524&lt;0,10*F12524^2,0))</f>
        <v/>
      </c>
      <c r="H12524">
        <f>IF(F12524="","",IF(F12524&gt;0,10*F12524^2,0))</f>
        <v/>
      </c>
    </row>
    <row r="12525">
      <c r="A12525">
        <f>Input!A12525</f>
        <v/>
      </c>
      <c r="B12525">
        <f>IF(ISNUMBER(Input!B12525),IF(AND(Input!B12525&gt;=20,Input!B12525&lt;=700),Input!B12525,""),"")</f>
        <v/>
      </c>
      <c r="C12525">
        <f>IF(B12525="","",INT(A12525))</f>
        <v/>
      </c>
      <c r="D12525">
        <f>IF(B12525="","",HOUR(A12525))</f>
        <v/>
      </c>
      <c r="E12525">
        <f>IF(B12525="","",IF(INPUT!$I$1="","",IF(C12525&lt;(INT(INPUT!$I$1)-INPUT!$I$2),"Off Meds",IF(C12525&lt;=(INT(INPUT!$I$1)+INPUT!$I$2),"Washout","On Meds"))))</f>
        <v/>
      </c>
      <c r="F12525">
        <f>IF(B12525="","",1.509*(LN(B12525)^1.084-5.381))</f>
        <v/>
      </c>
      <c r="G12525">
        <f>IF(F12525="","",IF(F12525&lt;0,10*F12525^2,0))</f>
        <v/>
      </c>
      <c r="H12525">
        <f>IF(F12525="","",IF(F12525&gt;0,10*F12525^2,0))</f>
        <v/>
      </c>
    </row>
    <row r="12526">
      <c r="A12526">
        <f>Input!A12526</f>
        <v/>
      </c>
      <c r="B12526">
        <f>IF(ISNUMBER(Input!B12526),IF(AND(Input!B12526&gt;=20,Input!B12526&lt;=700),Input!B12526,""),"")</f>
        <v/>
      </c>
      <c r="C12526">
        <f>IF(B12526="","",INT(A12526))</f>
        <v/>
      </c>
      <c r="D12526">
        <f>IF(B12526="","",HOUR(A12526))</f>
        <v/>
      </c>
      <c r="E12526">
        <f>IF(B12526="","",IF(INPUT!$I$1="","",IF(C12526&lt;(INT(INPUT!$I$1)-INPUT!$I$2),"Off Meds",IF(C12526&lt;=(INT(INPUT!$I$1)+INPUT!$I$2),"Washout","On Meds"))))</f>
        <v/>
      </c>
      <c r="F12526">
        <f>IF(B12526="","",1.509*(LN(B12526)^1.084-5.381))</f>
        <v/>
      </c>
      <c r="G12526">
        <f>IF(F12526="","",IF(F12526&lt;0,10*F12526^2,0))</f>
        <v/>
      </c>
      <c r="H12526">
        <f>IF(F12526="","",IF(F12526&gt;0,10*F12526^2,0))</f>
        <v/>
      </c>
    </row>
    <row r="12527">
      <c r="A12527">
        <f>Input!A12527</f>
        <v/>
      </c>
      <c r="B12527">
        <f>IF(ISNUMBER(Input!B12527),IF(AND(Input!B12527&gt;=20,Input!B12527&lt;=700),Input!B12527,""),"")</f>
        <v/>
      </c>
      <c r="C12527">
        <f>IF(B12527="","",INT(A12527))</f>
        <v/>
      </c>
      <c r="D12527">
        <f>IF(B12527="","",HOUR(A12527))</f>
        <v/>
      </c>
      <c r="E12527">
        <f>IF(B12527="","",IF(INPUT!$I$1="","",IF(C12527&lt;(INT(INPUT!$I$1)-INPUT!$I$2),"Off Meds",IF(C12527&lt;=(INT(INPUT!$I$1)+INPUT!$I$2),"Washout","On Meds"))))</f>
        <v/>
      </c>
      <c r="F12527">
        <f>IF(B12527="","",1.509*(LN(B12527)^1.084-5.381))</f>
        <v/>
      </c>
      <c r="G12527">
        <f>IF(F12527="","",IF(F12527&lt;0,10*F12527^2,0))</f>
        <v/>
      </c>
      <c r="H12527">
        <f>IF(F12527="","",IF(F12527&gt;0,10*F12527^2,0))</f>
        <v/>
      </c>
    </row>
    <row r="12528">
      <c r="A12528">
        <f>Input!A12528</f>
        <v/>
      </c>
      <c r="B12528">
        <f>IF(ISNUMBER(Input!B12528),IF(AND(Input!B12528&gt;=20,Input!B12528&lt;=700),Input!B12528,""),"")</f>
        <v/>
      </c>
      <c r="C12528">
        <f>IF(B12528="","",INT(A12528))</f>
        <v/>
      </c>
      <c r="D12528">
        <f>IF(B12528="","",HOUR(A12528))</f>
        <v/>
      </c>
      <c r="E12528">
        <f>IF(B12528="","",IF(INPUT!$I$1="","",IF(C12528&lt;(INT(INPUT!$I$1)-INPUT!$I$2),"Off Meds",IF(C12528&lt;=(INT(INPUT!$I$1)+INPUT!$I$2),"Washout","On Meds"))))</f>
        <v/>
      </c>
      <c r="F12528">
        <f>IF(B12528="","",1.509*(LN(B12528)^1.084-5.381))</f>
        <v/>
      </c>
      <c r="G12528">
        <f>IF(F12528="","",IF(F12528&lt;0,10*F12528^2,0))</f>
        <v/>
      </c>
      <c r="H12528">
        <f>IF(F12528="","",IF(F12528&gt;0,10*F12528^2,0))</f>
        <v/>
      </c>
    </row>
    <row r="12529">
      <c r="A12529">
        <f>Input!A12529</f>
        <v/>
      </c>
      <c r="B12529">
        <f>IF(ISNUMBER(Input!B12529),IF(AND(Input!B12529&gt;=20,Input!B12529&lt;=700),Input!B12529,""),"")</f>
        <v/>
      </c>
      <c r="C12529">
        <f>IF(B12529="","",INT(A12529))</f>
        <v/>
      </c>
      <c r="D12529">
        <f>IF(B12529="","",HOUR(A12529))</f>
        <v/>
      </c>
      <c r="E12529">
        <f>IF(B12529="","",IF(INPUT!$I$1="","",IF(C12529&lt;(INT(INPUT!$I$1)-INPUT!$I$2),"Off Meds",IF(C12529&lt;=(INT(INPUT!$I$1)+INPUT!$I$2),"Washout","On Meds"))))</f>
        <v/>
      </c>
      <c r="F12529">
        <f>IF(B12529="","",1.509*(LN(B12529)^1.084-5.381))</f>
        <v/>
      </c>
      <c r="G12529">
        <f>IF(F12529="","",IF(F12529&lt;0,10*F12529^2,0))</f>
        <v/>
      </c>
      <c r="H12529">
        <f>IF(F12529="","",IF(F12529&gt;0,10*F12529^2,0))</f>
        <v/>
      </c>
    </row>
    <row r="12530">
      <c r="A12530">
        <f>Input!A12530</f>
        <v/>
      </c>
      <c r="B12530">
        <f>IF(ISNUMBER(Input!B12530),IF(AND(Input!B12530&gt;=20,Input!B12530&lt;=700),Input!B12530,""),"")</f>
        <v/>
      </c>
      <c r="C12530">
        <f>IF(B12530="","",INT(A12530))</f>
        <v/>
      </c>
      <c r="D12530">
        <f>IF(B12530="","",HOUR(A12530))</f>
        <v/>
      </c>
      <c r="E12530">
        <f>IF(B12530="","",IF(INPUT!$I$1="","",IF(C12530&lt;(INT(INPUT!$I$1)-INPUT!$I$2),"Off Meds",IF(C12530&lt;=(INT(INPUT!$I$1)+INPUT!$I$2),"Washout","On Meds"))))</f>
        <v/>
      </c>
      <c r="F12530">
        <f>IF(B12530="","",1.509*(LN(B12530)^1.084-5.381))</f>
        <v/>
      </c>
      <c r="G12530">
        <f>IF(F12530="","",IF(F12530&lt;0,10*F12530^2,0))</f>
        <v/>
      </c>
      <c r="H12530">
        <f>IF(F12530="","",IF(F12530&gt;0,10*F12530^2,0))</f>
        <v/>
      </c>
    </row>
    <row r="12531">
      <c r="A12531">
        <f>Input!A12531</f>
        <v/>
      </c>
      <c r="B12531">
        <f>IF(ISNUMBER(Input!B12531),IF(AND(Input!B12531&gt;=20,Input!B12531&lt;=700),Input!B12531,""),"")</f>
        <v/>
      </c>
      <c r="C12531">
        <f>IF(B12531="","",INT(A12531))</f>
        <v/>
      </c>
      <c r="D12531">
        <f>IF(B12531="","",HOUR(A12531))</f>
        <v/>
      </c>
      <c r="E12531">
        <f>IF(B12531="","",IF(INPUT!$I$1="","",IF(C12531&lt;(INT(INPUT!$I$1)-INPUT!$I$2),"Off Meds",IF(C12531&lt;=(INT(INPUT!$I$1)+INPUT!$I$2),"Washout","On Meds"))))</f>
        <v/>
      </c>
      <c r="F12531">
        <f>IF(B12531="","",1.509*(LN(B12531)^1.084-5.381))</f>
        <v/>
      </c>
      <c r="G12531">
        <f>IF(F12531="","",IF(F12531&lt;0,10*F12531^2,0))</f>
        <v/>
      </c>
      <c r="H12531">
        <f>IF(F12531="","",IF(F12531&gt;0,10*F12531^2,0))</f>
        <v/>
      </c>
    </row>
    <row r="12532">
      <c r="A12532">
        <f>Input!A12532</f>
        <v/>
      </c>
      <c r="B12532">
        <f>IF(ISNUMBER(Input!B12532),IF(AND(Input!B12532&gt;=20,Input!B12532&lt;=700),Input!B12532,""),"")</f>
        <v/>
      </c>
      <c r="C12532">
        <f>IF(B12532="","",INT(A12532))</f>
        <v/>
      </c>
      <c r="D12532">
        <f>IF(B12532="","",HOUR(A12532))</f>
        <v/>
      </c>
      <c r="E12532">
        <f>IF(B12532="","",IF(INPUT!$I$1="","",IF(C12532&lt;(INT(INPUT!$I$1)-INPUT!$I$2),"Off Meds",IF(C12532&lt;=(INT(INPUT!$I$1)+INPUT!$I$2),"Washout","On Meds"))))</f>
        <v/>
      </c>
      <c r="F12532">
        <f>IF(B12532="","",1.509*(LN(B12532)^1.084-5.381))</f>
        <v/>
      </c>
      <c r="G12532">
        <f>IF(F12532="","",IF(F12532&lt;0,10*F12532^2,0))</f>
        <v/>
      </c>
      <c r="H12532">
        <f>IF(F12532="","",IF(F12532&gt;0,10*F12532^2,0))</f>
        <v/>
      </c>
    </row>
    <row r="12533">
      <c r="A12533">
        <f>Input!A12533</f>
        <v/>
      </c>
      <c r="B12533">
        <f>IF(ISNUMBER(Input!B12533),IF(AND(Input!B12533&gt;=20,Input!B12533&lt;=700),Input!B12533,""),"")</f>
        <v/>
      </c>
      <c r="C12533">
        <f>IF(B12533="","",INT(A12533))</f>
        <v/>
      </c>
      <c r="D12533">
        <f>IF(B12533="","",HOUR(A12533))</f>
        <v/>
      </c>
      <c r="E12533">
        <f>IF(B12533="","",IF(INPUT!$I$1="","",IF(C12533&lt;(INT(INPUT!$I$1)-INPUT!$I$2),"Off Meds",IF(C12533&lt;=(INT(INPUT!$I$1)+INPUT!$I$2),"Washout","On Meds"))))</f>
        <v/>
      </c>
      <c r="F12533">
        <f>IF(B12533="","",1.509*(LN(B12533)^1.084-5.381))</f>
        <v/>
      </c>
      <c r="G12533">
        <f>IF(F12533="","",IF(F12533&lt;0,10*F12533^2,0))</f>
        <v/>
      </c>
      <c r="H12533">
        <f>IF(F12533="","",IF(F12533&gt;0,10*F12533^2,0))</f>
        <v/>
      </c>
    </row>
    <row r="12534">
      <c r="A12534">
        <f>Input!A12534</f>
        <v/>
      </c>
      <c r="B12534">
        <f>IF(ISNUMBER(Input!B12534),IF(AND(Input!B12534&gt;=20,Input!B12534&lt;=700),Input!B12534,""),"")</f>
        <v/>
      </c>
      <c r="C12534">
        <f>IF(B12534="","",INT(A12534))</f>
        <v/>
      </c>
      <c r="D12534">
        <f>IF(B12534="","",HOUR(A12534))</f>
        <v/>
      </c>
      <c r="E12534">
        <f>IF(B12534="","",IF(INPUT!$I$1="","",IF(C12534&lt;(INT(INPUT!$I$1)-INPUT!$I$2),"Off Meds",IF(C12534&lt;=(INT(INPUT!$I$1)+INPUT!$I$2),"Washout","On Meds"))))</f>
        <v/>
      </c>
      <c r="F12534">
        <f>IF(B12534="","",1.509*(LN(B12534)^1.084-5.381))</f>
        <v/>
      </c>
      <c r="G12534">
        <f>IF(F12534="","",IF(F12534&lt;0,10*F12534^2,0))</f>
        <v/>
      </c>
      <c r="H12534">
        <f>IF(F12534="","",IF(F12534&gt;0,10*F12534^2,0))</f>
        <v/>
      </c>
    </row>
    <row r="12535">
      <c r="A12535">
        <f>Input!A12535</f>
        <v/>
      </c>
      <c r="B12535">
        <f>IF(ISNUMBER(Input!B12535),IF(AND(Input!B12535&gt;=20,Input!B12535&lt;=700),Input!B12535,""),"")</f>
        <v/>
      </c>
      <c r="C12535">
        <f>IF(B12535="","",INT(A12535))</f>
        <v/>
      </c>
      <c r="D12535">
        <f>IF(B12535="","",HOUR(A12535))</f>
        <v/>
      </c>
      <c r="E12535">
        <f>IF(B12535="","",IF(INPUT!$I$1="","",IF(C12535&lt;(INT(INPUT!$I$1)-INPUT!$I$2),"Off Meds",IF(C12535&lt;=(INT(INPUT!$I$1)+INPUT!$I$2),"Washout","On Meds"))))</f>
        <v/>
      </c>
      <c r="F12535">
        <f>IF(B12535="","",1.509*(LN(B12535)^1.084-5.381))</f>
        <v/>
      </c>
      <c r="G12535">
        <f>IF(F12535="","",IF(F12535&lt;0,10*F12535^2,0))</f>
        <v/>
      </c>
      <c r="H12535">
        <f>IF(F12535="","",IF(F12535&gt;0,10*F12535^2,0))</f>
        <v/>
      </c>
    </row>
    <row r="12536">
      <c r="A12536">
        <f>Input!A12536</f>
        <v/>
      </c>
      <c r="B12536">
        <f>IF(ISNUMBER(Input!B12536),IF(AND(Input!B12536&gt;=20,Input!B12536&lt;=700),Input!B12536,""),"")</f>
        <v/>
      </c>
      <c r="C12536">
        <f>IF(B12536="","",INT(A12536))</f>
        <v/>
      </c>
      <c r="D12536">
        <f>IF(B12536="","",HOUR(A12536))</f>
        <v/>
      </c>
      <c r="E12536">
        <f>IF(B12536="","",IF(INPUT!$I$1="","",IF(C12536&lt;(INT(INPUT!$I$1)-INPUT!$I$2),"Off Meds",IF(C12536&lt;=(INT(INPUT!$I$1)+INPUT!$I$2),"Washout","On Meds"))))</f>
        <v/>
      </c>
      <c r="F12536">
        <f>IF(B12536="","",1.509*(LN(B12536)^1.084-5.381))</f>
        <v/>
      </c>
      <c r="G12536">
        <f>IF(F12536="","",IF(F12536&lt;0,10*F12536^2,0))</f>
        <v/>
      </c>
      <c r="H12536">
        <f>IF(F12536="","",IF(F12536&gt;0,10*F12536^2,0))</f>
        <v/>
      </c>
    </row>
    <row r="12537">
      <c r="A12537">
        <f>Input!A12537</f>
        <v/>
      </c>
      <c r="B12537">
        <f>IF(ISNUMBER(Input!B12537),IF(AND(Input!B12537&gt;=20,Input!B12537&lt;=700),Input!B12537,""),"")</f>
        <v/>
      </c>
      <c r="C12537">
        <f>IF(B12537="","",INT(A12537))</f>
        <v/>
      </c>
      <c r="D12537">
        <f>IF(B12537="","",HOUR(A12537))</f>
        <v/>
      </c>
      <c r="E12537">
        <f>IF(B12537="","",IF(INPUT!$I$1="","",IF(C12537&lt;(INT(INPUT!$I$1)-INPUT!$I$2),"Off Meds",IF(C12537&lt;=(INT(INPUT!$I$1)+INPUT!$I$2),"Washout","On Meds"))))</f>
        <v/>
      </c>
      <c r="F12537">
        <f>IF(B12537="","",1.509*(LN(B12537)^1.084-5.381))</f>
        <v/>
      </c>
      <c r="G12537">
        <f>IF(F12537="","",IF(F12537&lt;0,10*F12537^2,0))</f>
        <v/>
      </c>
      <c r="H12537">
        <f>IF(F12537="","",IF(F12537&gt;0,10*F12537^2,0))</f>
        <v/>
      </c>
    </row>
    <row r="12538">
      <c r="A12538">
        <f>Input!A12538</f>
        <v/>
      </c>
      <c r="B12538">
        <f>IF(ISNUMBER(Input!B12538),IF(AND(Input!B12538&gt;=20,Input!B12538&lt;=700),Input!B12538,""),"")</f>
        <v/>
      </c>
      <c r="C12538">
        <f>IF(B12538="","",INT(A12538))</f>
        <v/>
      </c>
      <c r="D12538">
        <f>IF(B12538="","",HOUR(A12538))</f>
        <v/>
      </c>
      <c r="E12538">
        <f>IF(B12538="","",IF(INPUT!$I$1="","",IF(C12538&lt;(INT(INPUT!$I$1)-INPUT!$I$2),"Off Meds",IF(C12538&lt;=(INT(INPUT!$I$1)+INPUT!$I$2),"Washout","On Meds"))))</f>
        <v/>
      </c>
      <c r="F12538">
        <f>IF(B12538="","",1.509*(LN(B12538)^1.084-5.381))</f>
        <v/>
      </c>
      <c r="G12538">
        <f>IF(F12538="","",IF(F12538&lt;0,10*F12538^2,0))</f>
        <v/>
      </c>
      <c r="H12538">
        <f>IF(F12538="","",IF(F12538&gt;0,10*F12538^2,0))</f>
        <v/>
      </c>
    </row>
    <row r="12539">
      <c r="A12539">
        <f>Input!A12539</f>
        <v/>
      </c>
      <c r="B12539">
        <f>IF(ISNUMBER(Input!B12539),IF(AND(Input!B12539&gt;=20,Input!B12539&lt;=700),Input!B12539,""),"")</f>
        <v/>
      </c>
      <c r="C12539">
        <f>IF(B12539="","",INT(A12539))</f>
        <v/>
      </c>
      <c r="D12539">
        <f>IF(B12539="","",HOUR(A12539))</f>
        <v/>
      </c>
      <c r="E12539">
        <f>IF(B12539="","",IF(INPUT!$I$1="","",IF(C12539&lt;(INT(INPUT!$I$1)-INPUT!$I$2),"Off Meds",IF(C12539&lt;=(INT(INPUT!$I$1)+INPUT!$I$2),"Washout","On Meds"))))</f>
        <v/>
      </c>
      <c r="F12539">
        <f>IF(B12539="","",1.509*(LN(B12539)^1.084-5.381))</f>
        <v/>
      </c>
      <c r="G12539">
        <f>IF(F12539="","",IF(F12539&lt;0,10*F12539^2,0))</f>
        <v/>
      </c>
      <c r="H12539">
        <f>IF(F12539="","",IF(F12539&gt;0,10*F12539^2,0))</f>
        <v/>
      </c>
    </row>
    <row r="12540">
      <c r="A12540">
        <f>Input!A12540</f>
        <v/>
      </c>
      <c r="B12540">
        <f>IF(ISNUMBER(Input!B12540),IF(AND(Input!B12540&gt;=20,Input!B12540&lt;=700),Input!B12540,""),"")</f>
        <v/>
      </c>
      <c r="C12540">
        <f>IF(B12540="","",INT(A12540))</f>
        <v/>
      </c>
      <c r="D12540">
        <f>IF(B12540="","",HOUR(A12540))</f>
        <v/>
      </c>
      <c r="E12540">
        <f>IF(B12540="","",IF(INPUT!$I$1="","",IF(C12540&lt;(INT(INPUT!$I$1)-INPUT!$I$2),"Off Meds",IF(C12540&lt;=(INT(INPUT!$I$1)+INPUT!$I$2),"Washout","On Meds"))))</f>
        <v/>
      </c>
      <c r="F12540">
        <f>IF(B12540="","",1.509*(LN(B12540)^1.084-5.381))</f>
        <v/>
      </c>
      <c r="G12540">
        <f>IF(F12540="","",IF(F12540&lt;0,10*F12540^2,0))</f>
        <v/>
      </c>
      <c r="H12540">
        <f>IF(F12540="","",IF(F12540&gt;0,10*F12540^2,0))</f>
        <v/>
      </c>
    </row>
    <row r="12541">
      <c r="A12541">
        <f>Input!A12541</f>
        <v/>
      </c>
      <c r="B12541">
        <f>IF(ISNUMBER(Input!B12541),IF(AND(Input!B12541&gt;=20,Input!B12541&lt;=700),Input!B12541,""),"")</f>
        <v/>
      </c>
      <c r="C12541">
        <f>IF(B12541="","",INT(A12541))</f>
        <v/>
      </c>
      <c r="D12541">
        <f>IF(B12541="","",HOUR(A12541))</f>
        <v/>
      </c>
      <c r="E12541">
        <f>IF(B12541="","",IF(INPUT!$I$1="","",IF(C12541&lt;(INT(INPUT!$I$1)-INPUT!$I$2),"Off Meds",IF(C12541&lt;=(INT(INPUT!$I$1)+INPUT!$I$2),"Washout","On Meds"))))</f>
        <v/>
      </c>
      <c r="F12541">
        <f>IF(B12541="","",1.509*(LN(B12541)^1.084-5.381))</f>
        <v/>
      </c>
      <c r="G12541">
        <f>IF(F12541="","",IF(F12541&lt;0,10*F12541^2,0))</f>
        <v/>
      </c>
      <c r="H12541">
        <f>IF(F12541="","",IF(F12541&gt;0,10*F12541^2,0))</f>
        <v/>
      </c>
    </row>
    <row r="12542">
      <c r="A12542">
        <f>Input!A12542</f>
        <v/>
      </c>
      <c r="B12542">
        <f>IF(ISNUMBER(Input!B12542),IF(AND(Input!B12542&gt;=20,Input!B12542&lt;=700),Input!B12542,""),"")</f>
        <v/>
      </c>
      <c r="C12542">
        <f>IF(B12542="","",INT(A12542))</f>
        <v/>
      </c>
      <c r="D12542">
        <f>IF(B12542="","",HOUR(A12542))</f>
        <v/>
      </c>
      <c r="E12542">
        <f>IF(B12542="","",IF(INPUT!$I$1="","",IF(C12542&lt;(INT(INPUT!$I$1)-INPUT!$I$2),"Off Meds",IF(C12542&lt;=(INT(INPUT!$I$1)+INPUT!$I$2),"Washout","On Meds"))))</f>
        <v/>
      </c>
      <c r="F12542">
        <f>IF(B12542="","",1.509*(LN(B12542)^1.084-5.381))</f>
        <v/>
      </c>
      <c r="G12542">
        <f>IF(F12542="","",IF(F12542&lt;0,10*F12542^2,0))</f>
        <v/>
      </c>
      <c r="H12542">
        <f>IF(F12542="","",IF(F12542&gt;0,10*F12542^2,0))</f>
        <v/>
      </c>
    </row>
    <row r="12543">
      <c r="A12543">
        <f>Input!A12543</f>
        <v/>
      </c>
      <c r="B12543">
        <f>IF(ISNUMBER(Input!B12543),IF(AND(Input!B12543&gt;=20,Input!B12543&lt;=700),Input!B12543,""),"")</f>
        <v/>
      </c>
      <c r="C12543">
        <f>IF(B12543="","",INT(A12543))</f>
        <v/>
      </c>
      <c r="D12543">
        <f>IF(B12543="","",HOUR(A12543))</f>
        <v/>
      </c>
      <c r="E12543">
        <f>IF(B12543="","",IF(INPUT!$I$1="","",IF(C12543&lt;(INT(INPUT!$I$1)-INPUT!$I$2),"Off Meds",IF(C12543&lt;=(INT(INPUT!$I$1)+INPUT!$I$2),"Washout","On Meds"))))</f>
        <v/>
      </c>
      <c r="F12543">
        <f>IF(B12543="","",1.509*(LN(B12543)^1.084-5.381))</f>
        <v/>
      </c>
      <c r="G12543">
        <f>IF(F12543="","",IF(F12543&lt;0,10*F12543^2,0))</f>
        <v/>
      </c>
      <c r="H12543">
        <f>IF(F12543="","",IF(F12543&gt;0,10*F12543^2,0))</f>
        <v/>
      </c>
    </row>
    <row r="12544">
      <c r="A12544">
        <f>Input!A12544</f>
        <v/>
      </c>
      <c r="B12544">
        <f>IF(ISNUMBER(Input!B12544),IF(AND(Input!B12544&gt;=20,Input!B12544&lt;=700),Input!B12544,""),"")</f>
        <v/>
      </c>
      <c r="C12544">
        <f>IF(B12544="","",INT(A12544))</f>
        <v/>
      </c>
      <c r="D12544">
        <f>IF(B12544="","",HOUR(A12544))</f>
        <v/>
      </c>
      <c r="E12544">
        <f>IF(B12544="","",IF(INPUT!$I$1="","",IF(C12544&lt;(INT(INPUT!$I$1)-INPUT!$I$2),"Off Meds",IF(C12544&lt;=(INT(INPUT!$I$1)+INPUT!$I$2),"Washout","On Meds"))))</f>
        <v/>
      </c>
      <c r="F12544">
        <f>IF(B12544="","",1.509*(LN(B12544)^1.084-5.381))</f>
        <v/>
      </c>
      <c r="G12544">
        <f>IF(F12544="","",IF(F12544&lt;0,10*F12544^2,0))</f>
        <v/>
      </c>
      <c r="H12544">
        <f>IF(F12544="","",IF(F12544&gt;0,10*F12544^2,0))</f>
        <v/>
      </c>
    </row>
    <row r="12545">
      <c r="A12545">
        <f>Input!A12545</f>
        <v/>
      </c>
      <c r="B12545">
        <f>IF(ISNUMBER(Input!B12545),IF(AND(Input!B12545&gt;=20,Input!B12545&lt;=700),Input!B12545,""),"")</f>
        <v/>
      </c>
      <c r="C12545">
        <f>IF(B12545="","",INT(A12545))</f>
        <v/>
      </c>
      <c r="D12545">
        <f>IF(B12545="","",HOUR(A12545))</f>
        <v/>
      </c>
      <c r="E12545">
        <f>IF(B12545="","",IF(INPUT!$I$1="","",IF(C12545&lt;(INT(INPUT!$I$1)-INPUT!$I$2),"Off Meds",IF(C12545&lt;=(INT(INPUT!$I$1)+INPUT!$I$2),"Washout","On Meds"))))</f>
        <v/>
      </c>
      <c r="F12545">
        <f>IF(B12545="","",1.509*(LN(B12545)^1.084-5.381))</f>
        <v/>
      </c>
      <c r="G12545">
        <f>IF(F12545="","",IF(F12545&lt;0,10*F12545^2,0))</f>
        <v/>
      </c>
      <c r="H12545">
        <f>IF(F12545="","",IF(F12545&gt;0,10*F12545^2,0))</f>
        <v/>
      </c>
    </row>
    <row r="12546">
      <c r="A12546">
        <f>Input!A12546</f>
        <v/>
      </c>
      <c r="B12546">
        <f>IF(ISNUMBER(Input!B12546),IF(AND(Input!B12546&gt;=20,Input!B12546&lt;=700),Input!B12546,""),"")</f>
        <v/>
      </c>
      <c r="C12546">
        <f>IF(B12546="","",INT(A12546))</f>
        <v/>
      </c>
      <c r="D12546">
        <f>IF(B12546="","",HOUR(A12546))</f>
        <v/>
      </c>
      <c r="E12546">
        <f>IF(B12546="","",IF(INPUT!$I$1="","",IF(C12546&lt;(INT(INPUT!$I$1)-INPUT!$I$2),"Off Meds",IF(C12546&lt;=(INT(INPUT!$I$1)+INPUT!$I$2),"Washout","On Meds"))))</f>
        <v/>
      </c>
      <c r="F12546">
        <f>IF(B12546="","",1.509*(LN(B12546)^1.084-5.381))</f>
        <v/>
      </c>
      <c r="G12546">
        <f>IF(F12546="","",IF(F12546&lt;0,10*F12546^2,0))</f>
        <v/>
      </c>
      <c r="H12546">
        <f>IF(F12546="","",IF(F12546&gt;0,10*F12546^2,0))</f>
        <v/>
      </c>
    </row>
    <row r="12547">
      <c r="A12547">
        <f>Input!A12547</f>
        <v/>
      </c>
      <c r="B12547">
        <f>IF(ISNUMBER(Input!B12547),IF(AND(Input!B12547&gt;=20,Input!B12547&lt;=700),Input!B12547,""),"")</f>
        <v/>
      </c>
      <c r="C12547">
        <f>IF(B12547="","",INT(A12547))</f>
        <v/>
      </c>
      <c r="D12547">
        <f>IF(B12547="","",HOUR(A12547))</f>
        <v/>
      </c>
      <c r="E12547">
        <f>IF(B12547="","",IF(INPUT!$I$1="","",IF(C12547&lt;(INT(INPUT!$I$1)-INPUT!$I$2),"Off Meds",IF(C12547&lt;=(INT(INPUT!$I$1)+INPUT!$I$2),"Washout","On Meds"))))</f>
        <v/>
      </c>
      <c r="F12547">
        <f>IF(B12547="","",1.509*(LN(B12547)^1.084-5.381))</f>
        <v/>
      </c>
      <c r="G12547">
        <f>IF(F12547="","",IF(F12547&lt;0,10*F12547^2,0))</f>
        <v/>
      </c>
      <c r="H12547">
        <f>IF(F12547="","",IF(F12547&gt;0,10*F12547^2,0))</f>
        <v/>
      </c>
    </row>
    <row r="12548">
      <c r="A12548">
        <f>Input!A12548</f>
        <v/>
      </c>
      <c r="B12548">
        <f>IF(ISNUMBER(Input!B12548),IF(AND(Input!B12548&gt;=20,Input!B12548&lt;=700),Input!B12548,""),"")</f>
        <v/>
      </c>
      <c r="C12548">
        <f>IF(B12548="","",INT(A12548))</f>
        <v/>
      </c>
      <c r="D12548">
        <f>IF(B12548="","",HOUR(A12548))</f>
        <v/>
      </c>
      <c r="E12548">
        <f>IF(B12548="","",IF(INPUT!$I$1="","",IF(C12548&lt;(INT(INPUT!$I$1)-INPUT!$I$2),"Off Meds",IF(C12548&lt;=(INT(INPUT!$I$1)+INPUT!$I$2),"Washout","On Meds"))))</f>
        <v/>
      </c>
      <c r="F12548">
        <f>IF(B12548="","",1.509*(LN(B12548)^1.084-5.381))</f>
        <v/>
      </c>
      <c r="G12548">
        <f>IF(F12548="","",IF(F12548&lt;0,10*F12548^2,0))</f>
        <v/>
      </c>
      <c r="H12548">
        <f>IF(F12548="","",IF(F12548&gt;0,10*F12548^2,0))</f>
        <v/>
      </c>
    </row>
    <row r="12549">
      <c r="A12549">
        <f>Input!A12549</f>
        <v/>
      </c>
      <c r="B12549">
        <f>IF(ISNUMBER(Input!B12549),IF(AND(Input!B12549&gt;=20,Input!B12549&lt;=700),Input!B12549,""),"")</f>
        <v/>
      </c>
      <c r="C12549">
        <f>IF(B12549="","",INT(A12549))</f>
        <v/>
      </c>
      <c r="D12549">
        <f>IF(B12549="","",HOUR(A12549))</f>
        <v/>
      </c>
      <c r="E12549">
        <f>IF(B12549="","",IF(INPUT!$I$1="","",IF(C12549&lt;(INT(INPUT!$I$1)-INPUT!$I$2),"Off Meds",IF(C12549&lt;=(INT(INPUT!$I$1)+INPUT!$I$2),"Washout","On Meds"))))</f>
        <v/>
      </c>
      <c r="F12549">
        <f>IF(B12549="","",1.509*(LN(B12549)^1.084-5.381))</f>
        <v/>
      </c>
      <c r="G12549">
        <f>IF(F12549="","",IF(F12549&lt;0,10*F12549^2,0))</f>
        <v/>
      </c>
      <c r="H12549">
        <f>IF(F12549="","",IF(F12549&gt;0,10*F12549^2,0))</f>
        <v/>
      </c>
    </row>
    <row r="12550">
      <c r="A12550">
        <f>Input!A12550</f>
        <v/>
      </c>
      <c r="B12550">
        <f>IF(ISNUMBER(Input!B12550),IF(AND(Input!B12550&gt;=20,Input!B12550&lt;=700),Input!B12550,""),"")</f>
        <v/>
      </c>
      <c r="C12550">
        <f>IF(B12550="","",INT(A12550))</f>
        <v/>
      </c>
      <c r="D12550">
        <f>IF(B12550="","",HOUR(A12550))</f>
        <v/>
      </c>
      <c r="E12550">
        <f>IF(B12550="","",IF(INPUT!$I$1="","",IF(C12550&lt;(INT(INPUT!$I$1)-INPUT!$I$2),"Off Meds",IF(C12550&lt;=(INT(INPUT!$I$1)+INPUT!$I$2),"Washout","On Meds"))))</f>
        <v/>
      </c>
      <c r="F12550">
        <f>IF(B12550="","",1.509*(LN(B12550)^1.084-5.381))</f>
        <v/>
      </c>
      <c r="G12550">
        <f>IF(F12550="","",IF(F12550&lt;0,10*F12550^2,0))</f>
        <v/>
      </c>
      <c r="H12550">
        <f>IF(F12550="","",IF(F12550&gt;0,10*F12550^2,0))</f>
        <v/>
      </c>
    </row>
    <row r="12551">
      <c r="A12551">
        <f>Input!A12551</f>
        <v/>
      </c>
      <c r="B12551">
        <f>IF(ISNUMBER(Input!B12551),IF(AND(Input!B12551&gt;=20,Input!B12551&lt;=700),Input!B12551,""),"")</f>
        <v/>
      </c>
      <c r="C12551">
        <f>IF(B12551="","",INT(A12551))</f>
        <v/>
      </c>
      <c r="D12551">
        <f>IF(B12551="","",HOUR(A12551))</f>
        <v/>
      </c>
      <c r="E12551">
        <f>IF(B12551="","",IF(INPUT!$I$1="","",IF(C12551&lt;(INT(INPUT!$I$1)-INPUT!$I$2),"Off Meds",IF(C12551&lt;=(INT(INPUT!$I$1)+INPUT!$I$2),"Washout","On Meds"))))</f>
        <v/>
      </c>
      <c r="F12551">
        <f>IF(B12551="","",1.509*(LN(B12551)^1.084-5.381))</f>
        <v/>
      </c>
      <c r="G12551">
        <f>IF(F12551="","",IF(F12551&lt;0,10*F12551^2,0))</f>
        <v/>
      </c>
      <c r="H12551">
        <f>IF(F12551="","",IF(F12551&gt;0,10*F12551^2,0))</f>
        <v/>
      </c>
    </row>
    <row r="12552">
      <c r="A12552">
        <f>Input!A12552</f>
        <v/>
      </c>
      <c r="B12552">
        <f>IF(ISNUMBER(Input!B12552),IF(AND(Input!B12552&gt;=20,Input!B12552&lt;=700),Input!B12552,""),"")</f>
        <v/>
      </c>
      <c r="C12552">
        <f>IF(B12552="","",INT(A12552))</f>
        <v/>
      </c>
      <c r="D12552">
        <f>IF(B12552="","",HOUR(A12552))</f>
        <v/>
      </c>
      <c r="E12552">
        <f>IF(B12552="","",IF(INPUT!$I$1="","",IF(C12552&lt;(INT(INPUT!$I$1)-INPUT!$I$2),"Off Meds",IF(C12552&lt;=(INT(INPUT!$I$1)+INPUT!$I$2),"Washout","On Meds"))))</f>
        <v/>
      </c>
      <c r="F12552">
        <f>IF(B12552="","",1.509*(LN(B12552)^1.084-5.381))</f>
        <v/>
      </c>
      <c r="G12552">
        <f>IF(F12552="","",IF(F12552&lt;0,10*F12552^2,0))</f>
        <v/>
      </c>
      <c r="H12552">
        <f>IF(F12552="","",IF(F12552&gt;0,10*F12552^2,0))</f>
        <v/>
      </c>
    </row>
    <row r="12553">
      <c r="A12553">
        <f>Input!A12553</f>
        <v/>
      </c>
      <c r="B12553">
        <f>IF(ISNUMBER(Input!B12553),IF(AND(Input!B12553&gt;=20,Input!B12553&lt;=700),Input!B12553,""),"")</f>
        <v/>
      </c>
      <c r="C12553">
        <f>IF(B12553="","",INT(A12553))</f>
        <v/>
      </c>
      <c r="D12553">
        <f>IF(B12553="","",HOUR(A12553))</f>
        <v/>
      </c>
      <c r="E12553">
        <f>IF(B12553="","",IF(INPUT!$I$1="","",IF(C12553&lt;(INT(INPUT!$I$1)-INPUT!$I$2),"Off Meds",IF(C12553&lt;=(INT(INPUT!$I$1)+INPUT!$I$2),"Washout","On Meds"))))</f>
        <v/>
      </c>
      <c r="F12553">
        <f>IF(B12553="","",1.509*(LN(B12553)^1.084-5.381))</f>
        <v/>
      </c>
      <c r="G12553">
        <f>IF(F12553="","",IF(F12553&lt;0,10*F12553^2,0))</f>
        <v/>
      </c>
      <c r="H12553">
        <f>IF(F12553="","",IF(F12553&gt;0,10*F12553^2,0))</f>
        <v/>
      </c>
    </row>
    <row r="12554">
      <c r="A12554">
        <f>Input!A12554</f>
        <v/>
      </c>
      <c r="B12554">
        <f>IF(ISNUMBER(Input!B12554),IF(AND(Input!B12554&gt;=20,Input!B12554&lt;=700),Input!B12554,""),"")</f>
        <v/>
      </c>
      <c r="C12554">
        <f>IF(B12554="","",INT(A12554))</f>
        <v/>
      </c>
      <c r="D12554">
        <f>IF(B12554="","",HOUR(A12554))</f>
        <v/>
      </c>
      <c r="E12554">
        <f>IF(B12554="","",IF(INPUT!$I$1="","",IF(C12554&lt;(INT(INPUT!$I$1)-INPUT!$I$2),"Off Meds",IF(C12554&lt;=(INT(INPUT!$I$1)+INPUT!$I$2),"Washout","On Meds"))))</f>
        <v/>
      </c>
      <c r="F12554">
        <f>IF(B12554="","",1.509*(LN(B12554)^1.084-5.381))</f>
        <v/>
      </c>
      <c r="G12554">
        <f>IF(F12554="","",IF(F12554&lt;0,10*F12554^2,0))</f>
        <v/>
      </c>
      <c r="H12554">
        <f>IF(F12554="","",IF(F12554&gt;0,10*F12554^2,0))</f>
        <v/>
      </c>
    </row>
    <row r="12555">
      <c r="A12555">
        <f>Input!A12555</f>
        <v/>
      </c>
      <c r="B12555">
        <f>IF(ISNUMBER(Input!B12555),IF(AND(Input!B12555&gt;=20,Input!B12555&lt;=700),Input!B12555,""),"")</f>
        <v/>
      </c>
      <c r="C12555">
        <f>IF(B12555="","",INT(A12555))</f>
        <v/>
      </c>
      <c r="D12555">
        <f>IF(B12555="","",HOUR(A12555))</f>
        <v/>
      </c>
      <c r="E12555">
        <f>IF(B12555="","",IF(INPUT!$I$1="","",IF(C12555&lt;(INT(INPUT!$I$1)-INPUT!$I$2),"Off Meds",IF(C12555&lt;=(INT(INPUT!$I$1)+INPUT!$I$2),"Washout","On Meds"))))</f>
        <v/>
      </c>
      <c r="F12555">
        <f>IF(B12555="","",1.509*(LN(B12555)^1.084-5.381))</f>
        <v/>
      </c>
      <c r="G12555">
        <f>IF(F12555="","",IF(F12555&lt;0,10*F12555^2,0))</f>
        <v/>
      </c>
      <c r="H12555">
        <f>IF(F12555="","",IF(F12555&gt;0,10*F12555^2,0))</f>
        <v/>
      </c>
    </row>
    <row r="12556">
      <c r="A12556">
        <f>Input!A12556</f>
        <v/>
      </c>
      <c r="B12556">
        <f>IF(ISNUMBER(Input!B12556),IF(AND(Input!B12556&gt;=20,Input!B12556&lt;=700),Input!B12556,""),"")</f>
        <v/>
      </c>
      <c r="C12556">
        <f>IF(B12556="","",INT(A12556))</f>
        <v/>
      </c>
      <c r="D12556">
        <f>IF(B12556="","",HOUR(A12556))</f>
        <v/>
      </c>
      <c r="E12556">
        <f>IF(B12556="","",IF(INPUT!$I$1="","",IF(C12556&lt;(INT(INPUT!$I$1)-INPUT!$I$2),"Off Meds",IF(C12556&lt;=(INT(INPUT!$I$1)+INPUT!$I$2),"Washout","On Meds"))))</f>
        <v/>
      </c>
      <c r="F12556">
        <f>IF(B12556="","",1.509*(LN(B12556)^1.084-5.381))</f>
        <v/>
      </c>
      <c r="G12556">
        <f>IF(F12556="","",IF(F12556&lt;0,10*F12556^2,0))</f>
        <v/>
      </c>
      <c r="H12556">
        <f>IF(F12556="","",IF(F12556&gt;0,10*F12556^2,0))</f>
        <v/>
      </c>
    </row>
    <row r="12557">
      <c r="A12557">
        <f>Input!A12557</f>
        <v/>
      </c>
      <c r="B12557">
        <f>IF(ISNUMBER(Input!B12557),IF(AND(Input!B12557&gt;=20,Input!B12557&lt;=700),Input!B12557,""),"")</f>
        <v/>
      </c>
      <c r="C12557">
        <f>IF(B12557="","",INT(A12557))</f>
        <v/>
      </c>
      <c r="D12557">
        <f>IF(B12557="","",HOUR(A12557))</f>
        <v/>
      </c>
      <c r="E12557">
        <f>IF(B12557="","",IF(INPUT!$I$1="","",IF(C12557&lt;(INT(INPUT!$I$1)-INPUT!$I$2),"Off Meds",IF(C12557&lt;=(INT(INPUT!$I$1)+INPUT!$I$2),"Washout","On Meds"))))</f>
        <v/>
      </c>
      <c r="F12557">
        <f>IF(B12557="","",1.509*(LN(B12557)^1.084-5.381))</f>
        <v/>
      </c>
      <c r="G12557">
        <f>IF(F12557="","",IF(F12557&lt;0,10*F12557^2,0))</f>
        <v/>
      </c>
      <c r="H12557">
        <f>IF(F12557="","",IF(F12557&gt;0,10*F12557^2,0))</f>
        <v/>
      </c>
    </row>
    <row r="12558">
      <c r="A12558">
        <f>Input!A12558</f>
        <v/>
      </c>
      <c r="B12558">
        <f>IF(ISNUMBER(Input!B12558),IF(AND(Input!B12558&gt;=20,Input!B12558&lt;=700),Input!B12558,""),"")</f>
        <v/>
      </c>
      <c r="C12558">
        <f>IF(B12558="","",INT(A12558))</f>
        <v/>
      </c>
      <c r="D12558">
        <f>IF(B12558="","",HOUR(A12558))</f>
        <v/>
      </c>
      <c r="E12558">
        <f>IF(B12558="","",IF(INPUT!$I$1="","",IF(C12558&lt;(INT(INPUT!$I$1)-INPUT!$I$2),"Off Meds",IF(C12558&lt;=(INT(INPUT!$I$1)+INPUT!$I$2),"Washout","On Meds"))))</f>
        <v/>
      </c>
      <c r="F12558">
        <f>IF(B12558="","",1.509*(LN(B12558)^1.084-5.381))</f>
        <v/>
      </c>
      <c r="G12558">
        <f>IF(F12558="","",IF(F12558&lt;0,10*F12558^2,0))</f>
        <v/>
      </c>
      <c r="H12558">
        <f>IF(F12558="","",IF(F12558&gt;0,10*F12558^2,0))</f>
        <v/>
      </c>
    </row>
    <row r="12559">
      <c r="A12559">
        <f>Input!A12559</f>
        <v/>
      </c>
      <c r="B12559">
        <f>IF(ISNUMBER(Input!B12559),IF(AND(Input!B12559&gt;=20,Input!B12559&lt;=700),Input!B12559,""),"")</f>
        <v/>
      </c>
      <c r="C12559">
        <f>IF(B12559="","",INT(A12559))</f>
        <v/>
      </c>
      <c r="D12559">
        <f>IF(B12559="","",HOUR(A12559))</f>
        <v/>
      </c>
      <c r="E12559">
        <f>IF(B12559="","",IF(INPUT!$I$1="","",IF(C12559&lt;(INT(INPUT!$I$1)-INPUT!$I$2),"Off Meds",IF(C12559&lt;=(INT(INPUT!$I$1)+INPUT!$I$2),"Washout","On Meds"))))</f>
        <v/>
      </c>
      <c r="F12559">
        <f>IF(B12559="","",1.509*(LN(B12559)^1.084-5.381))</f>
        <v/>
      </c>
      <c r="G12559">
        <f>IF(F12559="","",IF(F12559&lt;0,10*F12559^2,0))</f>
        <v/>
      </c>
      <c r="H12559">
        <f>IF(F12559="","",IF(F12559&gt;0,10*F12559^2,0))</f>
        <v/>
      </c>
    </row>
    <row r="12560">
      <c r="A12560">
        <f>Input!A12560</f>
        <v/>
      </c>
      <c r="B12560">
        <f>IF(ISNUMBER(Input!B12560),IF(AND(Input!B12560&gt;=20,Input!B12560&lt;=700),Input!B12560,""),"")</f>
        <v/>
      </c>
      <c r="C12560">
        <f>IF(B12560="","",INT(A12560))</f>
        <v/>
      </c>
      <c r="D12560">
        <f>IF(B12560="","",HOUR(A12560))</f>
        <v/>
      </c>
      <c r="E12560">
        <f>IF(B12560="","",IF(INPUT!$I$1="","",IF(C12560&lt;(INT(INPUT!$I$1)-INPUT!$I$2),"Off Meds",IF(C12560&lt;=(INT(INPUT!$I$1)+INPUT!$I$2),"Washout","On Meds"))))</f>
        <v/>
      </c>
      <c r="F12560">
        <f>IF(B12560="","",1.509*(LN(B12560)^1.084-5.381))</f>
        <v/>
      </c>
      <c r="G12560">
        <f>IF(F12560="","",IF(F12560&lt;0,10*F12560^2,0))</f>
        <v/>
      </c>
      <c r="H12560">
        <f>IF(F12560="","",IF(F12560&gt;0,10*F12560^2,0))</f>
        <v/>
      </c>
    </row>
    <row r="12561">
      <c r="A12561">
        <f>Input!A12561</f>
        <v/>
      </c>
      <c r="B12561">
        <f>IF(ISNUMBER(Input!B12561),IF(AND(Input!B12561&gt;=20,Input!B12561&lt;=700),Input!B12561,""),"")</f>
        <v/>
      </c>
      <c r="C12561">
        <f>IF(B12561="","",INT(A12561))</f>
        <v/>
      </c>
      <c r="D12561">
        <f>IF(B12561="","",HOUR(A12561))</f>
        <v/>
      </c>
      <c r="E12561">
        <f>IF(B12561="","",IF(INPUT!$I$1="","",IF(C12561&lt;(INT(INPUT!$I$1)-INPUT!$I$2),"Off Meds",IF(C12561&lt;=(INT(INPUT!$I$1)+INPUT!$I$2),"Washout","On Meds"))))</f>
        <v/>
      </c>
      <c r="F12561">
        <f>IF(B12561="","",1.509*(LN(B12561)^1.084-5.381))</f>
        <v/>
      </c>
      <c r="G12561">
        <f>IF(F12561="","",IF(F12561&lt;0,10*F12561^2,0))</f>
        <v/>
      </c>
      <c r="H12561">
        <f>IF(F12561="","",IF(F12561&gt;0,10*F12561^2,0))</f>
        <v/>
      </c>
    </row>
    <row r="12562">
      <c r="A12562">
        <f>Input!A12562</f>
        <v/>
      </c>
      <c r="B12562">
        <f>IF(ISNUMBER(Input!B12562),IF(AND(Input!B12562&gt;=20,Input!B12562&lt;=700),Input!B12562,""),"")</f>
        <v/>
      </c>
      <c r="C12562">
        <f>IF(B12562="","",INT(A12562))</f>
        <v/>
      </c>
      <c r="D12562">
        <f>IF(B12562="","",HOUR(A12562))</f>
        <v/>
      </c>
      <c r="E12562">
        <f>IF(B12562="","",IF(INPUT!$I$1="","",IF(C12562&lt;(INT(INPUT!$I$1)-INPUT!$I$2),"Off Meds",IF(C12562&lt;=(INT(INPUT!$I$1)+INPUT!$I$2),"Washout","On Meds"))))</f>
        <v/>
      </c>
      <c r="F12562">
        <f>IF(B12562="","",1.509*(LN(B12562)^1.084-5.381))</f>
        <v/>
      </c>
      <c r="G12562">
        <f>IF(F12562="","",IF(F12562&lt;0,10*F12562^2,0))</f>
        <v/>
      </c>
      <c r="H12562">
        <f>IF(F12562="","",IF(F12562&gt;0,10*F12562^2,0))</f>
        <v/>
      </c>
    </row>
    <row r="12563">
      <c r="A12563">
        <f>Input!A12563</f>
        <v/>
      </c>
      <c r="B12563">
        <f>IF(ISNUMBER(Input!B12563),IF(AND(Input!B12563&gt;=20,Input!B12563&lt;=700),Input!B12563,""),"")</f>
        <v/>
      </c>
      <c r="C12563">
        <f>IF(B12563="","",INT(A12563))</f>
        <v/>
      </c>
      <c r="D12563">
        <f>IF(B12563="","",HOUR(A12563))</f>
        <v/>
      </c>
      <c r="E12563">
        <f>IF(B12563="","",IF(INPUT!$I$1="","",IF(C12563&lt;(INT(INPUT!$I$1)-INPUT!$I$2),"Off Meds",IF(C12563&lt;=(INT(INPUT!$I$1)+INPUT!$I$2),"Washout","On Meds"))))</f>
        <v/>
      </c>
      <c r="F12563">
        <f>IF(B12563="","",1.509*(LN(B12563)^1.084-5.381))</f>
        <v/>
      </c>
      <c r="G12563">
        <f>IF(F12563="","",IF(F12563&lt;0,10*F12563^2,0))</f>
        <v/>
      </c>
      <c r="H12563">
        <f>IF(F12563="","",IF(F12563&gt;0,10*F12563^2,0))</f>
        <v/>
      </c>
    </row>
    <row r="12564">
      <c r="A12564">
        <f>Input!A12564</f>
        <v/>
      </c>
      <c r="B12564">
        <f>IF(ISNUMBER(Input!B12564),IF(AND(Input!B12564&gt;=20,Input!B12564&lt;=700),Input!B12564,""),"")</f>
        <v/>
      </c>
      <c r="C12564">
        <f>IF(B12564="","",INT(A12564))</f>
        <v/>
      </c>
      <c r="D12564">
        <f>IF(B12564="","",HOUR(A12564))</f>
        <v/>
      </c>
      <c r="E12564">
        <f>IF(B12564="","",IF(INPUT!$I$1="","",IF(C12564&lt;(INT(INPUT!$I$1)-INPUT!$I$2),"Off Meds",IF(C12564&lt;=(INT(INPUT!$I$1)+INPUT!$I$2),"Washout","On Meds"))))</f>
        <v/>
      </c>
      <c r="F12564">
        <f>IF(B12564="","",1.509*(LN(B12564)^1.084-5.381))</f>
        <v/>
      </c>
      <c r="G12564">
        <f>IF(F12564="","",IF(F12564&lt;0,10*F12564^2,0))</f>
        <v/>
      </c>
      <c r="H12564">
        <f>IF(F12564="","",IF(F12564&gt;0,10*F12564^2,0))</f>
        <v/>
      </c>
    </row>
    <row r="12565">
      <c r="A12565">
        <f>Input!A12565</f>
        <v/>
      </c>
      <c r="B12565">
        <f>IF(ISNUMBER(Input!B12565),IF(AND(Input!B12565&gt;=20,Input!B12565&lt;=700),Input!B12565,""),"")</f>
        <v/>
      </c>
      <c r="C12565">
        <f>IF(B12565="","",INT(A12565))</f>
        <v/>
      </c>
      <c r="D12565">
        <f>IF(B12565="","",HOUR(A12565))</f>
        <v/>
      </c>
      <c r="E12565">
        <f>IF(B12565="","",IF(INPUT!$I$1="","",IF(C12565&lt;(INT(INPUT!$I$1)-INPUT!$I$2),"Off Meds",IF(C12565&lt;=(INT(INPUT!$I$1)+INPUT!$I$2),"Washout","On Meds"))))</f>
        <v/>
      </c>
      <c r="F12565">
        <f>IF(B12565="","",1.509*(LN(B12565)^1.084-5.381))</f>
        <v/>
      </c>
      <c r="G12565">
        <f>IF(F12565="","",IF(F12565&lt;0,10*F12565^2,0))</f>
        <v/>
      </c>
      <c r="H12565">
        <f>IF(F12565="","",IF(F12565&gt;0,10*F12565^2,0))</f>
        <v/>
      </c>
    </row>
    <row r="12566">
      <c r="A12566">
        <f>Input!A12566</f>
        <v/>
      </c>
      <c r="B12566">
        <f>IF(ISNUMBER(Input!B12566),IF(AND(Input!B12566&gt;=20,Input!B12566&lt;=700),Input!B12566,""),"")</f>
        <v/>
      </c>
      <c r="C12566">
        <f>IF(B12566="","",INT(A12566))</f>
        <v/>
      </c>
      <c r="D12566">
        <f>IF(B12566="","",HOUR(A12566))</f>
        <v/>
      </c>
      <c r="E12566">
        <f>IF(B12566="","",IF(INPUT!$I$1="","",IF(C12566&lt;(INT(INPUT!$I$1)-INPUT!$I$2),"Off Meds",IF(C12566&lt;=(INT(INPUT!$I$1)+INPUT!$I$2),"Washout","On Meds"))))</f>
        <v/>
      </c>
      <c r="F12566">
        <f>IF(B12566="","",1.509*(LN(B12566)^1.084-5.381))</f>
        <v/>
      </c>
      <c r="G12566">
        <f>IF(F12566="","",IF(F12566&lt;0,10*F12566^2,0))</f>
        <v/>
      </c>
      <c r="H12566">
        <f>IF(F12566="","",IF(F12566&gt;0,10*F12566^2,0))</f>
        <v/>
      </c>
    </row>
    <row r="12567">
      <c r="A12567">
        <f>Input!A12567</f>
        <v/>
      </c>
      <c r="B12567">
        <f>IF(ISNUMBER(Input!B12567),IF(AND(Input!B12567&gt;=20,Input!B12567&lt;=700),Input!B12567,""),"")</f>
        <v/>
      </c>
      <c r="C12567">
        <f>IF(B12567="","",INT(A12567))</f>
        <v/>
      </c>
      <c r="D12567">
        <f>IF(B12567="","",HOUR(A12567))</f>
        <v/>
      </c>
      <c r="E12567">
        <f>IF(B12567="","",IF(INPUT!$I$1="","",IF(C12567&lt;(INT(INPUT!$I$1)-INPUT!$I$2),"Off Meds",IF(C12567&lt;=(INT(INPUT!$I$1)+INPUT!$I$2),"Washout","On Meds"))))</f>
        <v/>
      </c>
      <c r="F12567">
        <f>IF(B12567="","",1.509*(LN(B12567)^1.084-5.381))</f>
        <v/>
      </c>
      <c r="G12567">
        <f>IF(F12567="","",IF(F12567&lt;0,10*F12567^2,0))</f>
        <v/>
      </c>
      <c r="H12567">
        <f>IF(F12567="","",IF(F12567&gt;0,10*F12567^2,0))</f>
        <v/>
      </c>
    </row>
    <row r="12568">
      <c r="A12568">
        <f>Input!A12568</f>
        <v/>
      </c>
      <c r="B12568">
        <f>IF(ISNUMBER(Input!B12568),IF(AND(Input!B12568&gt;=20,Input!B12568&lt;=700),Input!B12568,""),"")</f>
        <v/>
      </c>
      <c r="C12568">
        <f>IF(B12568="","",INT(A12568))</f>
        <v/>
      </c>
      <c r="D12568">
        <f>IF(B12568="","",HOUR(A12568))</f>
        <v/>
      </c>
      <c r="E12568">
        <f>IF(B12568="","",IF(INPUT!$I$1="","",IF(C12568&lt;(INT(INPUT!$I$1)-INPUT!$I$2),"Off Meds",IF(C12568&lt;=(INT(INPUT!$I$1)+INPUT!$I$2),"Washout","On Meds"))))</f>
        <v/>
      </c>
      <c r="F12568">
        <f>IF(B12568="","",1.509*(LN(B12568)^1.084-5.381))</f>
        <v/>
      </c>
      <c r="G12568">
        <f>IF(F12568="","",IF(F12568&lt;0,10*F12568^2,0))</f>
        <v/>
      </c>
      <c r="H12568">
        <f>IF(F12568="","",IF(F12568&gt;0,10*F12568^2,0))</f>
        <v/>
      </c>
    </row>
    <row r="12569">
      <c r="A12569">
        <f>Input!A12569</f>
        <v/>
      </c>
      <c r="B12569">
        <f>IF(ISNUMBER(Input!B12569),IF(AND(Input!B12569&gt;=20,Input!B12569&lt;=700),Input!B12569,""),"")</f>
        <v/>
      </c>
      <c r="C12569">
        <f>IF(B12569="","",INT(A12569))</f>
        <v/>
      </c>
      <c r="D12569">
        <f>IF(B12569="","",HOUR(A12569))</f>
        <v/>
      </c>
      <c r="E12569">
        <f>IF(B12569="","",IF(INPUT!$I$1="","",IF(C12569&lt;(INT(INPUT!$I$1)-INPUT!$I$2),"Off Meds",IF(C12569&lt;=(INT(INPUT!$I$1)+INPUT!$I$2),"Washout","On Meds"))))</f>
        <v/>
      </c>
      <c r="F12569">
        <f>IF(B12569="","",1.509*(LN(B12569)^1.084-5.381))</f>
        <v/>
      </c>
      <c r="G12569">
        <f>IF(F12569="","",IF(F12569&lt;0,10*F12569^2,0))</f>
        <v/>
      </c>
      <c r="H12569">
        <f>IF(F12569="","",IF(F12569&gt;0,10*F12569^2,0))</f>
        <v/>
      </c>
    </row>
    <row r="12570">
      <c r="A12570">
        <f>Input!A12570</f>
        <v/>
      </c>
      <c r="B12570">
        <f>IF(ISNUMBER(Input!B12570),IF(AND(Input!B12570&gt;=20,Input!B12570&lt;=700),Input!B12570,""),"")</f>
        <v/>
      </c>
      <c r="C12570">
        <f>IF(B12570="","",INT(A12570))</f>
        <v/>
      </c>
      <c r="D12570">
        <f>IF(B12570="","",HOUR(A12570))</f>
        <v/>
      </c>
      <c r="E12570">
        <f>IF(B12570="","",IF(INPUT!$I$1="","",IF(C12570&lt;(INT(INPUT!$I$1)-INPUT!$I$2),"Off Meds",IF(C12570&lt;=(INT(INPUT!$I$1)+INPUT!$I$2),"Washout","On Meds"))))</f>
        <v/>
      </c>
      <c r="F12570">
        <f>IF(B12570="","",1.509*(LN(B12570)^1.084-5.381))</f>
        <v/>
      </c>
      <c r="G12570">
        <f>IF(F12570="","",IF(F12570&lt;0,10*F12570^2,0))</f>
        <v/>
      </c>
      <c r="H12570">
        <f>IF(F12570="","",IF(F12570&gt;0,10*F12570^2,0))</f>
        <v/>
      </c>
    </row>
    <row r="12571">
      <c r="A12571">
        <f>Input!A12571</f>
        <v/>
      </c>
      <c r="B12571">
        <f>IF(ISNUMBER(Input!B12571),IF(AND(Input!B12571&gt;=20,Input!B12571&lt;=700),Input!B12571,""),"")</f>
        <v/>
      </c>
      <c r="C12571">
        <f>IF(B12571="","",INT(A12571))</f>
        <v/>
      </c>
      <c r="D12571">
        <f>IF(B12571="","",HOUR(A12571))</f>
        <v/>
      </c>
      <c r="E12571">
        <f>IF(B12571="","",IF(INPUT!$I$1="","",IF(C12571&lt;(INT(INPUT!$I$1)-INPUT!$I$2),"Off Meds",IF(C12571&lt;=(INT(INPUT!$I$1)+INPUT!$I$2),"Washout","On Meds"))))</f>
        <v/>
      </c>
      <c r="F12571">
        <f>IF(B12571="","",1.509*(LN(B12571)^1.084-5.381))</f>
        <v/>
      </c>
      <c r="G12571">
        <f>IF(F12571="","",IF(F12571&lt;0,10*F12571^2,0))</f>
        <v/>
      </c>
      <c r="H12571">
        <f>IF(F12571="","",IF(F12571&gt;0,10*F12571^2,0))</f>
        <v/>
      </c>
    </row>
    <row r="12572">
      <c r="A12572">
        <f>Input!A12572</f>
        <v/>
      </c>
      <c r="B12572">
        <f>IF(ISNUMBER(Input!B12572),IF(AND(Input!B12572&gt;=20,Input!B12572&lt;=700),Input!B12572,""),"")</f>
        <v/>
      </c>
      <c r="C12572">
        <f>IF(B12572="","",INT(A12572))</f>
        <v/>
      </c>
      <c r="D12572">
        <f>IF(B12572="","",HOUR(A12572))</f>
        <v/>
      </c>
      <c r="E12572">
        <f>IF(B12572="","",IF(INPUT!$I$1="","",IF(C12572&lt;(INT(INPUT!$I$1)-INPUT!$I$2),"Off Meds",IF(C12572&lt;=(INT(INPUT!$I$1)+INPUT!$I$2),"Washout","On Meds"))))</f>
        <v/>
      </c>
      <c r="F12572">
        <f>IF(B12572="","",1.509*(LN(B12572)^1.084-5.381))</f>
        <v/>
      </c>
      <c r="G12572">
        <f>IF(F12572="","",IF(F12572&lt;0,10*F12572^2,0))</f>
        <v/>
      </c>
      <c r="H12572">
        <f>IF(F12572="","",IF(F12572&gt;0,10*F12572^2,0))</f>
        <v/>
      </c>
    </row>
    <row r="12573">
      <c r="A12573">
        <f>Input!A12573</f>
        <v/>
      </c>
      <c r="B12573">
        <f>IF(ISNUMBER(Input!B12573),IF(AND(Input!B12573&gt;=20,Input!B12573&lt;=700),Input!B12573,""),"")</f>
        <v/>
      </c>
      <c r="C12573">
        <f>IF(B12573="","",INT(A12573))</f>
        <v/>
      </c>
      <c r="D12573">
        <f>IF(B12573="","",HOUR(A12573))</f>
        <v/>
      </c>
      <c r="E12573">
        <f>IF(B12573="","",IF(INPUT!$I$1="","",IF(C12573&lt;(INT(INPUT!$I$1)-INPUT!$I$2),"Off Meds",IF(C12573&lt;=(INT(INPUT!$I$1)+INPUT!$I$2),"Washout","On Meds"))))</f>
        <v/>
      </c>
      <c r="F12573">
        <f>IF(B12573="","",1.509*(LN(B12573)^1.084-5.381))</f>
        <v/>
      </c>
      <c r="G12573">
        <f>IF(F12573="","",IF(F12573&lt;0,10*F12573^2,0))</f>
        <v/>
      </c>
      <c r="H12573">
        <f>IF(F12573="","",IF(F12573&gt;0,10*F12573^2,0))</f>
        <v/>
      </c>
    </row>
    <row r="12574">
      <c r="A12574">
        <f>Input!A12574</f>
        <v/>
      </c>
      <c r="B12574">
        <f>IF(ISNUMBER(Input!B12574),IF(AND(Input!B12574&gt;=20,Input!B12574&lt;=700),Input!B12574,""),"")</f>
        <v/>
      </c>
      <c r="C12574">
        <f>IF(B12574="","",INT(A12574))</f>
        <v/>
      </c>
      <c r="D12574">
        <f>IF(B12574="","",HOUR(A12574))</f>
        <v/>
      </c>
      <c r="E12574">
        <f>IF(B12574="","",IF(INPUT!$I$1="","",IF(C12574&lt;(INT(INPUT!$I$1)-INPUT!$I$2),"Off Meds",IF(C12574&lt;=(INT(INPUT!$I$1)+INPUT!$I$2),"Washout","On Meds"))))</f>
        <v/>
      </c>
      <c r="F12574">
        <f>IF(B12574="","",1.509*(LN(B12574)^1.084-5.381))</f>
        <v/>
      </c>
      <c r="G12574">
        <f>IF(F12574="","",IF(F12574&lt;0,10*F12574^2,0))</f>
        <v/>
      </c>
      <c r="H12574">
        <f>IF(F12574="","",IF(F12574&gt;0,10*F12574^2,0))</f>
        <v/>
      </c>
    </row>
    <row r="12575">
      <c r="A12575">
        <f>Input!A12575</f>
        <v/>
      </c>
      <c r="B12575">
        <f>IF(ISNUMBER(Input!B12575),IF(AND(Input!B12575&gt;=20,Input!B12575&lt;=700),Input!B12575,""),"")</f>
        <v/>
      </c>
      <c r="C12575">
        <f>IF(B12575="","",INT(A12575))</f>
        <v/>
      </c>
      <c r="D12575">
        <f>IF(B12575="","",HOUR(A12575))</f>
        <v/>
      </c>
      <c r="E12575">
        <f>IF(B12575="","",IF(INPUT!$I$1="","",IF(C12575&lt;(INT(INPUT!$I$1)-INPUT!$I$2),"Off Meds",IF(C12575&lt;=(INT(INPUT!$I$1)+INPUT!$I$2),"Washout","On Meds"))))</f>
        <v/>
      </c>
      <c r="F12575">
        <f>IF(B12575="","",1.509*(LN(B12575)^1.084-5.381))</f>
        <v/>
      </c>
      <c r="G12575">
        <f>IF(F12575="","",IF(F12575&lt;0,10*F12575^2,0))</f>
        <v/>
      </c>
      <c r="H12575">
        <f>IF(F12575="","",IF(F12575&gt;0,10*F12575^2,0))</f>
        <v/>
      </c>
    </row>
    <row r="12576">
      <c r="A12576">
        <f>Input!A12576</f>
        <v/>
      </c>
      <c r="B12576">
        <f>IF(ISNUMBER(Input!B12576),IF(AND(Input!B12576&gt;=20,Input!B12576&lt;=700),Input!B12576,""),"")</f>
        <v/>
      </c>
      <c r="C12576">
        <f>IF(B12576="","",INT(A12576))</f>
        <v/>
      </c>
      <c r="D12576">
        <f>IF(B12576="","",HOUR(A12576))</f>
        <v/>
      </c>
      <c r="E12576">
        <f>IF(B12576="","",IF(INPUT!$I$1="","",IF(C12576&lt;(INT(INPUT!$I$1)-INPUT!$I$2),"Off Meds",IF(C12576&lt;=(INT(INPUT!$I$1)+INPUT!$I$2),"Washout","On Meds"))))</f>
        <v/>
      </c>
      <c r="F12576">
        <f>IF(B12576="","",1.509*(LN(B12576)^1.084-5.381))</f>
        <v/>
      </c>
      <c r="G12576">
        <f>IF(F12576="","",IF(F12576&lt;0,10*F12576^2,0))</f>
        <v/>
      </c>
      <c r="H12576">
        <f>IF(F12576="","",IF(F12576&gt;0,10*F12576^2,0))</f>
        <v/>
      </c>
    </row>
    <row r="12577">
      <c r="A12577">
        <f>Input!A12577</f>
        <v/>
      </c>
      <c r="B12577">
        <f>IF(ISNUMBER(Input!B12577),IF(AND(Input!B12577&gt;=20,Input!B12577&lt;=700),Input!B12577,""),"")</f>
        <v/>
      </c>
      <c r="C12577">
        <f>IF(B12577="","",INT(A12577))</f>
        <v/>
      </c>
      <c r="D12577">
        <f>IF(B12577="","",HOUR(A12577))</f>
        <v/>
      </c>
      <c r="E12577">
        <f>IF(B12577="","",IF(INPUT!$I$1="","",IF(C12577&lt;(INT(INPUT!$I$1)-INPUT!$I$2),"Off Meds",IF(C12577&lt;=(INT(INPUT!$I$1)+INPUT!$I$2),"Washout","On Meds"))))</f>
        <v/>
      </c>
      <c r="F12577">
        <f>IF(B12577="","",1.509*(LN(B12577)^1.084-5.381))</f>
        <v/>
      </c>
      <c r="G12577">
        <f>IF(F12577="","",IF(F12577&lt;0,10*F12577^2,0))</f>
        <v/>
      </c>
      <c r="H12577">
        <f>IF(F12577="","",IF(F12577&gt;0,10*F12577^2,0))</f>
        <v/>
      </c>
    </row>
    <row r="12578">
      <c r="A12578">
        <f>Input!A12578</f>
        <v/>
      </c>
      <c r="B12578">
        <f>IF(ISNUMBER(Input!B12578),IF(AND(Input!B12578&gt;=20,Input!B12578&lt;=700),Input!B12578,""),"")</f>
        <v/>
      </c>
      <c r="C12578">
        <f>IF(B12578="","",INT(A12578))</f>
        <v/>
      </c>
      <c r="D12578">
        <f>IF(B12578="","",HOUR(A12578))</f>
        <v/>
      </c>
      <c r="E12578">
        <f>IF(B12578="","",IF(INPUT!$I$1="","",IF(C12578&lt;(INT(INPUT!$I$1)-INPUT!$I$2),"Off Meds",IF(C12578&lt;=(INT(INPUT!$I$1)+INPUT!$I$2),"Washout","On Meds"))))</f>
        <v/>
      </c>
      <c r="F12578">
        <f>IF(B12578="","",1.509*(LN(B12578)^1.084-5.381))</f>
        <v/>
      </c>
      <c r="G12578">
        <f>IF(F12578="","",IF(F12578&lt;0,10*F12578^2,0))</f>
        <v/>
      </c>
      <c r="H12578">
        <f>IF(F12578="","",IF(F12578&gt;0,10*F12578^2,0))</f>
        <v/>
      </c>
    </row>
    <row r="12579">
      <c r="A12579">
        <f>Input!A12579</f>
        <v/>
      </c>
      <c r="B12579">
        <f>IF(ISNUMBER(Input!B12579),IF(AND(Input!B12579&gt;=20,Input!B12579&lt;=700),Input!B12579,""),"")</f>
        <v/>
      </c>
      <c r="C12579">
        <f>IF(B12579="","",INT(A12579))</f>
        <v/>
      </c>
      <c r="D12579">
        <f>IF(B12579="","",HOUR(A12579))</f>
        <v/>
      </c>
      <c r="E12579">
        <f>IF(B12579="","",IF(INPUT!$I$1="","",IF(C12579&lt;(INT(INPUT!$I$1)-INPUT!$I$2),"Off Meds",IF(C12579&lt;=(INT(INPUT!$I$1)+INPUT!$I$2),"Washout","On Meds"))))</f>
        <v/>
      </c>
      <c r="F12579">
        <f>IF(B12579="","",1.509*(LN(B12579)^1.084-5.381))</f>
        <v/>
      </c>
      <c r="G12579">
        <f>IF(F12579="","",IF(F12579&lt;0,10*F12579^2,0))</f>
        <v/>
      </c>
      <c r="H12579">
        <f>IF(F12579="","",IF(F12579&gt;0,10*F12579^2,0))</f>
        <v/>
      </c>
    </row>
    <row r="12580">
      <c r="A12580">
        <f>Input!A12580</f>
        <v/>
      </c>
      <c r="B12580">
        <f>IF(ISNUMBER(Input!B12580),IF(AND(Input!B12580&gt;=20,Input!B12580&lt;=700),Input!B12580,""),"")</f>
        <v/>
      </c>
      <c r="C12580">
        <f>IF(B12580="","",INT(A12580))</f>
        <v/>
      </c>
      <c r="D12580">
        <f>IF(B12580="","",HOUR(A12580))</f>
        <v/>
      </c>
      <c r="E12580">
        <f>IF(B12580="","",IF(INPUT!$I$1="","",IF(C12580&lt;(INT(INPUT!$I$1)-INPUT!$I$2),"Off Meds",IF(C12580&lt;=(INT(INPUT!$I$1)+INPUT!$I$2),"Washout","On Meds"))))</f>
        <v/>
      </c>
      <c r="F12580">
        <f>IF(B12580="","",1.509*(LN(B12580)^1.084-5.381))</f>
        <v/>
      </c>
      <c r="G12580">
        <f>IF(F12580="","",IF(F12580&lt;0,10*F12580^2,0))</f>
        <v/>
      </c>
      <c r="H12580">
        <f>IF(F12580="","",IF(F12580&gt;0,10*F12580^2,0))</f>
        <v/>
      </c>
    </row>
    <row r="12581">
      <c r="A12581">
        <f>Input!A12581</f>
        <v/>
      </c>
      <c r="B12581">
        <f>IF(ISNUMBER(Input!B12581),IF(AND(Input!B12581&gt;=20,Input!B12581&lt;=700),Input!B12581,""),"")</f>
        <v/>
      </c>
      <c r="C12581">
        <f>IF(B12581="","",INT(A12581))</f>
        <v/>
      </c>
      <c r="D12581">
        <f>IF(B12581="","",HOUR(A12581))</f>
        <v/>
      </c>
      <c r="E12581">
        <f>IF(B12581="","",IF(INPUT!$I$1="","",IF(C12581&lt;(INT(INPUT!$I$1)-INPUT!$I$2),"Off Meds",IF(C12581&lt;=(INT(INPUT!$I$1)+INPUT!$I$2),"Washout","On Meds"))))</f>
        <v/>
      </c>
      <c r="F12581">
        <f>IF(B12581="","",1.509*(LN(B12581)^1.084-5.381))</f>
        <v/>
      </c>
      <c r="G12581">
        <f>IF(F12581="","",IF(F12581&lt;0,10*F12581^2,0))</f>
        <v/>
      </c>
      <c r="H12581">
        <f>IF(F12581="","",IF(F12581&gt;0,10*F12581^2,0))</f>
        <v/>
      </c>
    </row>
    <row r="12582">
      <c r="A12582">
        <f>Input!A12582</f>
        <v/>
      </c>
      <c r="B12582">
        <f>IF(ISNUMBER(Input!B12582),IF(AND(Input!B12582&gt;=20,Input!B12582&lt;=700),Input!B12582,""),"")</f>
        <v/>
      </c>
      <c r="C12582">
        <f>IF(B12582="","",INT(A12582))</f>
        <v/>
      </c>
      <c r="D12582">
        <f>IF(B12582="","",HOUR(A12582))</f>
        <v/>
      </c>
      <c r="E12582">
        <f>IF(B12582="","",IF(INPUT!$I$1="","",IF(C12582&lt;(INT(INPUT!$I$1)-INPUT!$I$2),"Off Meds",IF(C12582&lt;=(INT(INPUT!$I$1)+INPUT!$I$2),"Washout","On Meds"))))</f>
        <v/>
      </c>
      <c r="F12582">
        <f>IF(B12582="","",1.509*(LN(B12582)^1.084-5.381))</f>
        <v/>
      </c>
      <c r="G12582">
        <f>IF(F12582="","",IF(F12582&lt;0,10*F12582^2,0))</f>
        <v/>
      </c>
      <c r="H12582">
        <f>IF(F12582="","",IF(F12582&gt;0,10*F12582^2,0))</f>
        <v/>
      </c>
    </row>
    <row r="12583">
      <c r="A12583">
        <f>Input!A12583</f>
        <v/>
      </c>
      <c r="B12583">
        <f>IF(ISNUMBER(Input!B12583),IF(AND(Input!B12583&gt;=20,Input!B12583&lt;=700),Input!B12583,""),"")</f>
        <v/>
      </c>
      <c r="C12583">
        <f>IF(B12583="","",INT(A12583))</f>
        <v/>
      </c>
      <c r="D12583">
        <f>IF(B12583="","",HOUR(A12583))</f>
        <v/>
      </c>
      <c r="E12583">
        <f>IF(B12583="","",IF(INPUT!$I$1="","",IF(C12583&lt;(INT(INPUT!$I$1)-INPUT!$I$2),"Off Meds",IF(C12583&lt;=(INT(INPUT!$I$1)+INPUT!$I$2),"Washout","On Meds"))))</f>
        <v/>
      </c>
      <c r="F12583">
        <f>IF(B12583="","",1.509*(LN(B12583)^1.084-5.381))</f>
        <v/>
      </c>
      <c r="G12583">
        <f>IF(F12583="","",IF(F12583&lt;0,10*F12583^2,0))</f>
        <v/>
      </c>
      <c r="H12583">
        <f>IF(F12583="","",IF(F12583&gt;0,10*F12583^2,0))</f>
        <v/>
      </c>
    </row>
    <row r="12584">
      <c r="A12584">
        <f>Input!A12584</f>
        <v/>
      </c>
      <c r="B12584">
        <f>IF(ISNUMBER(Input!B12584),IF(AND(Input!B12584&gt;=20,Input!B12584&lt;=700),Input!B12584,""),"")</f>
        <v/>
      </c>
      <c r="C12584">
        <f>IF(B12584="","",INT(A12584))</f>
        <v/>
      </c>
      <c r="D12584">
        <f>IF(B12584="","",HOUR(A12584))</f>
        <v/>
      </c>
      <c r="E12584">
        <f>IF(B12584="","",IF(INPUT!$I$1="","",IF(C12584&lt;(INT(INPUT!$I$1)-INPUT!$I$2),"Off Meds",IF(C12584&lt;=(INT(INPUT!$I$1)+INPUT!$I$2),"Washout","On Meds"))))</f>
        <v/>
      </c>
      <c r="F12584">
        <f>IF(B12584="","",1.509*(LN(B12584)^1.084-5.381))</f>
        <v/>
      </c>
      <c r="G12584">
        <f>IF(F12584="","",IF(F12584&lt;0,10*F12584^2,0))</f>
        <v/>
      </c>
      <c r="H12584">
        <f>IF(F12584="","",IF(F12584&gt;0,10*F12584^2,0))</f>
        <v/>
      </c>
    </row>
    <row r="12585">
      <c r="A12585">
        <f>Input!A12585</f>
        <v/>
      </c>
      <c r="B12585">
        <f>IF(ISNUMBER(Input!B12585),IF(AND(Input!B12585&gt;=20,Input!B12585&lt;=700),Input!B12585,""),"")</f>
        <v/>
      </c>
      <c r="C12585">
        <f>IF(B12585="","",INT(A12585))</f>
        <v/>
      </c>
      <c r="D12585">
        <f>IF(B12585="","",HOUR(A12585))</f>
        <v/>
      </c>
      <c r="E12585">
        <f>IF(B12585="","",IF(INPUT!$I$1="","",IF(C12585&lt;(INT(INPUT!$I$1)-INPUT!$I$2),"Off Meds",IF(C12585&lt;=(INT(INPUT!$I$1)+INPUT!$I$2),"Washout","On Meds"))))</f>
        <v/>
      </c>
      <c r="F12585">
        <f>IF(B12585="","",1.509*(LN(B12585)^1.084-5.381))</f>
        <v/>
      </c>
      <c r="G12585">
        <f>IF(F12585="","",IF(F12585&lt;0,10*F12585^2,0))</f>
        <v/>
      </c>
      <c r="H12585">
        <f>IF(F12585="","",IF(F12585&gt;0,10*F12585^2,0))</f>
        <v/>
      </c>
    </row>
    <row r="12586">
      <c r="A12586">
        <f>Input!A12586</f>
        <v/>
      </c>
      <c r="B12586">
        <f>IF(ISNUMBER(Input!B12586),IF(AND(Input!B12586&gt;=20,Input!B12586&lt;=700),Input!B12586,""),"")</f>
        <v/>
      </c>
      <c r="C12586">
        <f>IF(B12586="","",INT(A12586))</f>
        <v/>
      </c>
      <c r="D12586">
        <f>IF(B12586="","",HOUR(A12586))</f>
        <v/>
      </c>
      <c r="E12586">
        <f>IF(B12586="","",IF(INPUT!$I$1="","",IF(C12586&lt;(INT(INPUT!$I$1)-INPUT!$I$2),"Off Meds",IF(C12586&lt;=(INT(INPUT!$I$1)+INPUT!$I$2),"Washout","On Meds"))))</f>
        <v/>
      </c>
      <c r="F12586">
        <f>IF(B12586="","",1.509*(LN(B12586)^1.084-5.381))</f>
        <v/>
      </c>
      <c r="G12586">
        <f>IF(F12586="","",IF(F12586&lt;0,10*F12586^2,0))</f>
        <v/>
      </c>
      <c r="H12586">
        <f>IF(F12586="","",IF(F12586&gt;0,10*F12586^2,0))</f>
        <v/>
      </c>
    </row>
    <row r="12587">
      <c r="A12587">
        <f>Input!A12587</f>
        <v/>
      </c>
      <c r="B12587">
        <f>IF(ISNUMBER(Input!B12587),IF(AND(Input!B12587&gt;=20,Input!B12587&lt;=700),Input!B12587,""),"")</f>
        <v/>
      </c>
      <c r="C12587">
        <f>IF(B12587="","",INT(A12587))</f>
        <v/>
      </c>
      <c r="D12587">
        <f>IF(B12587="","",HOUR(A12587))</f>
        <v/>
      </c>
      <c r="E12587">
        <f>IF(B12587="","",IF(INPUT!$I$1="","",IF(C12587&lt;(INT(INPUT!$I$1)-INPUT!$I$2),"Off Meds",IF(C12587&lt;=(INT(INPUT!$I$1)+INPUT!$I$2),"Washout","On Meds"))))</f>
        <v/>
      </c>
      <c r="F12587">
        <f>IF(B12587="","",1.509*(LN(B12587)^1.084-5.381))</f>
        <v/>
      </c>
      <c r="G12587">
        <f>IF(F12587="","",IF(F12587&lt;0,10*F12587^2,0))</f>
        <v/>
      </c>
      <c r="H12587">
        <f>IF(F12587="","",IF(F12587&gt;0,10*F12587^2,0))</f>
        <v/>
      </c>
    </row>
    <row r="12588">
      <c r="A12588">
        <f>Input!A12588</f>
        <v/>
      </c>
      <c r="B12588">
        <f>IF(ISNUMBER(Input!B12588),IF(AND(Input!B12588&gt;=20,Input!B12588&lt;=700),Input!B12588,""),"")</f>
        <v/>
      </c>
      <c r="C12588">
        <f>IF(B12588="","",INT(A12588))</f>
        <v/>
      </c>
      <c r="D12588">
        <f>IF(B12588="","",HOUR(A12588))</f>
        <v/>
      </c>
      <c r="E12588">
        <f>IF(B12588="","",IF(INPUT!$I$1="","",IF(C12588&lt;(INT(INPUT!$I$1)-INPUT!$I$2),"Off Meds",IF(C12588&lt;=(INT(INPUT!$I$1)+INPUT!$I$2),"Washout","On Meds"))))</f>
        <v/>
      </c>
      <c r="F12588">
        <f>IF(B12588="","",1.509*(LN(B12588)^1.084-5.381))</f>
        <v/>
      </c>
      <c r="G12588">
        <f>IF(F12588="","",IF(F12588&lt;0,10*F12588^2,0))</f>
        <v/>
      </c>
      <c r="H12588">
        <f>IF(F12588="","",IF(F12588&gt;0,10*F12588^2,0))</f>
        <v/>
      </c>
    </row>
    <row r="12589">
      <c r="A12589">
        <f>Input!A12589</f>
        <v/>
      </c>
      <c r="B12589">
        <f>IF(ISNUMBER(Input!B12589),IF(AND(Input!B12589&gt;=20,Input!B12589&lt;=700),Input!B12589,""),"")</f>
        <v/>
      </c>
      <c r="C12589">
        <f>IF(B12589="","",INT(A12589))</f>
        <v/>
      </c>
      <c r="D12589">
        <f>IF(B12589="","",HOUR(A12589))</f>
        <v/>
      </c>
      <c r="E12589">
        <f>IF(B12589="","",IF(INPUT!$I$1="","",IF(C12589&lt;(INT(INPUT!$I$1)-INPUT!$I$2),"Off Meds",IF(C12589&lt;=(INT(INPUT!$I$1)+INPUT!$I$2),"Washout","On Meds"))))</f>
        <v/>
      </c>
      <c r="F12589">
        <f>IF(B12589="","",1.509*(LN(B12589)^1.084-5.381))</f>
        <v/>
      </c>
      <c r="G12589">
        <f>IF(F12589="","",IF(F12589&lt;0,10*F12589^2,0))</f>
        <v/>
      </c>
      <c r="H12589">
        <f>IF(F12589="","",IF(F12589&gt;0,10*F12589^2,0))</f>
        <v/>
      </c>
    </row>
    <row r="12590">
      <c r="A12590">
        <f>Input!A12590</f>
        <v/>
      </c>
      <c r="B12590">
        <f>IF(ISNUMBER(Input!B12590),IF(AND(Input!B12590&gt;=20,Input!B12590&lt;=700),Input!B12590,""),"")</f>
        <v/>
      </c>
      <c r="C12590">
        <f>IF(B12590="","",INT(A12590))</f>
        <v/>
      </c>
      <c r="D12590">
        <f>IF(B12590="","",HOUR(A12590))</f>
        <v/>
      </c>
      <c r="E12590">
        <f>IF(B12590="","",IF(INPUT!$I$1="","",IF(C12590&lt;(INT(INPUT!$I$1)-INPUT!$I$2),"Off Meds",IF(C12590&lt;=(INT(INPUT!$I$1)+INPUT!$I$2),"Washout","On Meds"))))</f>
        <v/>
      </c>
      <c r="F12590">
        <f>IF(B12590="","",1.509*(LN(B12590)^1.084-5.381))</f>
        <v/>
      </c>
      <c r="G12590">
        <f>IF(F12590="","",IF(F12590&lt;0,10*F12590^2,0))</f>
        <v/>
      </c>
      <c r="H12590">
        <f>IF(F12590="","",IF(F12590&gt;0,10*F12590^2,0))</f>
        <v/>
      </c>
    </row>
    <row r="12591">
      <c r="A12591">
        <f>Input!A12591</f>
        <v/>
      </c>
      <c r="B12591">
        <f>IF(ISNUMBER(Input!B12591),IF(AND(Input!B12591&gt;=20,Input!B12591&lt;=700),Input!B12591,""),"")</f>
        <v/>
      </c>
      <c r="C12591">
        <f>IF(B12591="","",INT(A12591))</f>
        <v/>
      </c>
      <c r="D12591">
        <f>IF(B12591="","",HOUR(A12591))</f>
        <v/>
      </c>
      <c r="E12591">
        <f>IF(B12591="","",IF(INPUT!$I$1="","",IF(C12591&lt;(INT(INPUT!$I$1)-INPUT!$I$2),"Off Meds",IF(C12591&lt;=(INT(INPUT!$I$1)+INPUT!$I$2),"Washout","On Meds"))))</f>
        <v/>
      </c>
      <c r="F12591">
        <f>IF(B12591="","",1.509*(LN(B12591)^1.084-5.381))</f>
        <v/>
      </c>
      <c r="G12591">
        <f>IF(F12591="","",IF(F12591&lt;0,10*F12591^2,0))</f>
        <v/>
      </c>
      <c r="H12591">
        <f>IF(F12591="","",IF(F12591&gt;0,10*F12591^2,0))</f>
        <v/>
      </c>
    </row>
    <row r="12592">
      <c r="A12592">
        <f>Input!A12592</f>
        <v/>
      </c>
      <c r="B12592">
        <f>IF(ISNUMBER(Input!B12592),IF(AND(Input!B12592&gt;=20,Input!B12592&lt;=700),Input!B12592,""),"")</f>
        <v/>
      </c>
      <c r="C12592">
        <f>IF(B12592="","",INT(A12592))</f>
        <v/>
      </c>
      <c r="D12592">
        <f>IF(B12592="","",HOUR(A12592))</f>
        <v/>
      </c>
      <c r="E12592">
        <f>IF(B12592="","",IF(INPUT!$I$1="","",IF(C12592&lt;(INT(INPUT!$I$1)-INPUT!$I$2),"Off Meds",IF(C12592&lt;=(INT(INPUT!$I$1)+INPUT!$I$2),"Washout","On Meds"))))</f>
        <v/>
      </c>
      <c r="F12592">
        <f>IF(B12592="","",1.509*(LN(B12592)^1.084-5.381))</f>
        <v/>
      </c>
      <c r="G12592">
        <f>IF(F12592="","",IF(F12592&lt;0,10*F12592^2,0))</f>
        <v/>
      </c>
      <c r="H12592">
        <f>IF(F12592="","",IF(F12592&gt;0,10*F12592^2,0))</f>
        <v/>
      </c>
    </row>
    <row r="12593">
      <c r="A12593">
        <f>Input!A12593</f>
        <v/>
      </c>
      <c r="B12593">
        <f>IF(ISNUMBER(Input!B12593),IF(AND(Input!B12593&gt;=20,Input!B12593&lt;=700),Input!B12593,""),"")</f>
        <v/>
      </c>
      <c r="C12593">
        <f>IF(B12593="","",INT(A12593))</f>
        <v/>
      </c>
      <c r="D12593">
        <f>IF(B12593="","",HOUR(A12593))</f>
        <v/>
      </c>
      <c r="E12593">
        <f>IF(B12593="","",IF(INPUT!$I$1="","",IF(C12593&lt;(INT(INPUT!$I$1)-INPUT!$I$2),"Off Meds",IF(C12593&lt;=(INT(INPUT!$I$1)+INPUT!$I$2),"Washout","On Meds"))))</f>
        <v/>
      </c>
      <c r="F12593">
        <f>IF(B12593="","",1.509*(LN(B12593)^1.084-5.381))</f>
        <v/>
      </c>
      <c r="G12593">
        <f>IF(F12593="","",IF(F12593&lt;0,10*F12593^2,0))</f>
        <v/>
      </c>
      <c r="H12593">
        <f>IF(F12593="","",IF(F12593&gt;0,10*F12593^2,0))</f>
        <v/>
      </c>
    </row>
    <row r="12594">
      <c r="A12594">
        <f>Input!A12594</f>
        <v/>
      </c>
      <c r="B12594">
        <f>IF(ISNUMBER(Input!B12594),IF(AND(Input!B12594&gt;=20,Input!B12594&lt;=700),Input!B12594,""),"")</f>
        <v/>
      </c>
      <c r="C12594">
        <f>IF(B12594="","",INT(A12594))</f>
        <v/>
      </c>
      <c r="D12594">
        <f>IF(B12594="","",HOUR(A12594))</f>
        <v/>
      </c>
      <c r="E12594">
        <f>IF(B12594="","",IF(INPUT!$I$1="","",IF(C12594&lt;(INT(INPUT!$I$1)-INPUT!$I$2),"Off Meds",IF(C12594&lt;=(INT(INPUT!$I$1)+INPUT!$I$2),"Washout","On Meds"))))</f>
        <v/>
      </c>
      <c r="F12594">
        <f>IF(B12594="","",1.509*(LN(B12594)^1.084-5.381))</f>
        <v/>
      </c>
      <c r="G12594">
        <f>IF(F12594="","",IF(F12594&lt;0,10*F12594^2,0))</f>
        <v/>
      </c>
      <c r="H12594">
        <f>IF(F12594="","",IF(F12594&gt;0,10*F12594^2,0))</f>
        <v/>
      </c>
    </row>
    <row r="12595">
      <c r="A12595">
        <f>Input!A12595</f>
        <v/>
      </c>
      <c r="B12595">
        <f>IF(ISNUMBER(Input!B12595),IF(AND(Input!B12595&gt;=20,Input!B12595&lt;=700),Input!B12595,""),"")</f>
        <v/>
      </c>
      <c r="C12595">
        <f>IF(B12595="","",INT(A12595))</f>
        <v/>
      </c>
      <c r="D12595">
        <f>IF(B12595="","",HOUR(A12595))</f>
        <v/>
      </c>
      <c r="E12595">
        <f>IF(B12595="","",IF(INPUT!$I$1="","",IF(C12595&lt;(INT(INPUT!$I$1)-INPUT!$I$2),"Off Meds",IF(C12595&lt;=(INT(INPUT!$I$1)+INPUT!$I$2),"Washout","On Meds"))))</f>
        <v/>
      </c>
      <c r="F12595">
        <f>IF(B12595="","",1.509*(LN(B12595)^1.084-5.381))</f>
        <v/>
      </c>
      <c r="G12595">
        <f>IF(F12595="","",IF(F12595&lt;0,10*F12595^2,0))</f>
        <v/>
      </c>
      <c r="H12595">
        <f>IF(F12595="","",IF(F12595&gt;0,10*F12595^2,0))</f>
        <v/>
      </c>
    </row>
    <row r="12596">
      <c r="A12596">
        <f>Input!A12596</f>
        <v/>
      </c>
      <c r="B12596">
        <f>IF(ISNUMBER(Input!B12596),IF(AND(Input!B12596&gt;=20,Input!B12596&lt;=700),Input!B12596,""),"")</f>
        <v/>
      </c>
      <c r="C12596">
        <f>IF(B12596="","",INT(A12596))</f>
        <v/>
      </c>
      <c r="D12596">
        <f>IF(B12596="","",HOUR(A12596))</f>
        <v/>
      </c>
      <c r="E12596">
        <f>IF(B12596="","",IF(INPUT!$I$1="","",IF(C12596&lt;(INT(INPUT!$I$1)-INPUT!$I$2),"Off Meds",IF(C12596&lt;=(INT(INPUT!$I$1)+INPUT!$I$2),"Washout","On Meds"))))</f>
        <v/>
      </c>
      <c r="F12596">
        <f>IF(B12596="","",1.509*(LN(B12596)^1.084-5.381))</f>
        <v/>
      </c>
      <c r="G12596">
        <f>IF(F12596="","",IF(F12596&lt;0,10*F12596^2,0))</f>
        <v/>
      </c>
      <c r="H12596">
        <f>IF(F12596="","",IF(F12596&gt;0,10*F12596^2,0))</f>
        <v/>
      </c>
    </row>
    <row r="12597">
      <c r="A12597">
        <f>Input!A12597</f>
        <v/>
      </c>
      <c r="B12597">
        <f>IF(ISNUMBER(Input!B12597),IF(AND(Input!B12597&gt;=20,Input!B12597&lt;=700),Input!B12597,""),"")</f>
        <v/>
      </c>
      <c r="C12597">
        <f>IF(B12597="","",INT(A12597))</f>
        <v/>
      </c>
      <c r="D12597">
        <f>IF(B12597="","",HOUR(A12597))</f>
        <v/>
      </c>
      <c r="E12597">
        <f>IF(B12597="","",IF(INPUT!$I$1="","",IF(C12597&lt;(INT(INPUT!$I$1)-INPUT!$I$2),"Off Meds",IF(C12597&lt;=(INT(INPUT!$I$1)+INPUT!$I$2),"Washout","On Meds"))))</f>
        <v/>
      </c>
      <c r="F12597">
        <f>IF(B12597="","",1.509*(LN(B12597)^1.084-5.381))</f>
        <v/>
      </c>
      <c r="G12597">
        <f>IF(F12597="","",IF(F12597&lt;0,10*F12597^2,0))</f>
        <v/>
      </c>
      <c r="H12597">
        <f>IF(F12597="","",IF(F12597&gt;0,10*F12597^2,0))</f>
        <v/>
      </c>
    </row>
    <row r="12598">
      <c r="A12598">
        <f>Input!A12598</f>
        <v/>
      </c>
      <c r="B12598">
        <f>IF(ISNUMBER(Input!B12598),IF(AND(Input!B12598&gt;=20,Input!B12598&lt;=700),Input!B12598,""),"")</f>
        <v/>
      </c>
      <c r="C12598">
        <f>IF(B12598="","",INT(A12598))</f>
        <v/>
      </c>
      <c r="D12598">
        <f>IF(B12598="","",HOUR(A12598))</f>
        <v/>
      </c>
      <c r="E12598">
        <f>IF(B12598="","",IF(INPUT!$I$1="","",IF(C12598&lt;(INT(INPUT!$I$1)-INPUT!$I$2),"Off Meds",IF(C12598&lt;=(INT(INPUT!$I$1)+INPUT!$I$2),"Washout","On Meds"))))</f>
        <v/>
      </c>
      <c r="F12598">
        <f>IF(B12598="","",1.509*(LN(B12598)^1.084-5.381))</f>
        <v/>
      </c>
      <c r="G12598">
        <f>IF(F12598="","",IF(F12598&lt;0,10*F12598^2,0))</f>
        <v/>
      </c>
      <c r="H12598">
        <f>IF(F12598="","",IF(F12598&gt;0,10*F12598^2,0))</f>
        <v/>
      </c>
    </row>
    <row r="12599">
      <c r="A12599">
        <f>Input!A12599</f>
        <v/>
      </c>
      <c r="B12599">
        <f>IF(ISNUMBER(Input!B12599),IF(AND(Input!B12599&gt;=20,Input!B12599&lt;=700),Input!B12599,""),"")</f>
        <v/>
      </c>
      <c r="C12599">
        <f>IF(B12599="","",INT(A12599))</f>
        <v/>
      </c>
      <c r="D12599">
        <f>IF(B12599="","",HOUR(A12599))</f>
        <v/>
      </c>
      <c r="E12599">
        <f>IF(B12599="","",IF(INPUT!$I$1="","",IF(C12599&lt;(INT(INPUT!$I$1)-INPUT!$I$2),"Off Meds",IF(C12599&lt;=(INT(INPUT!$I$1)+INPUT!$I$2),"Washout","On Meds"))))</f>
        <v/>
      </c>
      <c r="F12599">
        <f>IF(B12599="","",1.509*(LN(B12599)^1.084-5.381))</f>
        <v/>
      </c>
      <c r="G12599">
        <f>IF(F12599="","",IF(F12599&lt;0,10*F12599^2,0))</f>
        <v/>
      </c>
      <c r="H12599">
        <f>IF(F12599="","",IF(F12599&gt;0,10*F12599^2,0))</f>
        <v/>
      </c>
    </row>
    <row r="12600">
      <c r="A12600">
        <f>Input!A12600</f>
        <v/>
      </c>
      <c r="B12600">
        <f>IF(ISNUMBER(Input!B12600),IF(AND(Input!B12600&gt;=20,Input!B12600&lt;=700),Input!B12600,""),"")</f>
        <v/>
      </c>
      <c r="C12600">
        <f>IF(B12600="","",INT(A12600))</f>
        <v/>
      </c>
      <c r="D12600">
        <f>IF(B12600="","",HOUR(A12600))</f>
        <v/>
      </c>
      <c r="E12600">
        <f>IF(B12600="","",IF(INPUT!$I$1="","",IF(C12600&lt;(INT(INPUT!$I$1)-INPUT!$I$2),"Off Meds",IF(C12600&lt;=(INT(INPUT!$I$1)+INPUT!$I$2),"Washout","On Meds"))))</f>
        <v/>
      </c>
      <c r="F12600">
        <f>IF(B12600="","",1.509*(LN(B12600)^1.084-5.381))</f>
        <v/>
      </c>
      <c r="G12600">
        <f>IF(F12600="","",IF(F12600&lt;0,10*F12600^2,0))</f>
        <v/>
      </c>
      <c r="H12600">
        <f>IF(F12600="","",IF(F12600&gt;0,10*F12600^2,0))</f>
        <v/>
      </c>
    </row>
    <row r="12601">
      <c r="A12601">
        <f>Input!A12601</f>
        <v/>
      </c>
      <c r="B12601">
        <f>IF(ISNUMBER(Input!B12601),IF(AND(Input!B12601&gt;=20,Input!B12601&lt;=700),Input!B12601,""),"")</f>
        <v/>
      </c>
      <c r="C12601">
        <f>IF(B12601="","",INT(A12601))</f>
        <v/>
      </c>
      <c r="D12601">
        <f>IF(B12601="","",HOUR(A12601))</f>
        <v/>
      </c>
      <c r="E12601">
        <f>IF(B12601="","",IF(INPUT!$I$1="","",IF(C12601&lt;(INT(INPUT!$I$1)-INPUT!$I$2),"Off Meds",IF(C12601&lt;=(INT(INPUT!$I$1)+INPUT!$I$2),"Washout","On Meds"))))</f>
        <v/>
      </c>
      <c r="F12601">
        <f>IF(B12601="","",1.509*(LN(B12601)^1.084-5.381))</f>
        <v/>
      </c>
      <c r="G12601">
        <f>IF(F12601="","",IF(F12601&lt;0,10*F12601^2,0))</f>
        <v/>
      </c>
      <c r="H12601">
        <f>IF(F12601="","",IF(F12601&gt;0,10*F12601^2,0))</f>
        <v/>
      </c>
    </row>
    <row r="12602">
      <c r="A12602">
        <f>Input!A12602</f>
        <v/>
      </c>
      <c r="B12602">
        <f>IF(ISNUMBER(Input!B12602),IF(AND(Input!B12602&gt;=20,Input!B12602&lt;=700),Input!B12602,""),"")</f>
        <v/>
      </c>
      <c r="C12602">
        <f>IF(B12602="","",INT(A12602))</f>
        <v/>
      </c>
      <c r="D12602">
        <f>IF(B12602="","",HOUR(A12602))</f>
        <v/>
      </c>
      <c r="E12602">
        <f>IF(B12602="","",IF(INPUT!$I$1="","",IF(C12602&lt;(INT(INPUT!$I$1)-INPUT!$I$2),"Off Meds",IF(C12602&lt;=(INT(INPUT!$I$1)+INPUT!$I$2),"Washout","On Meds"))))</f>
        <v/>
      </c>
      <c r="F12602">
        <f>IF(B12602="","",1.509*(LN(B12602)^1.084-5.381))</f>
        <v/>
      </c>
      <c r="G12602">
        <f>IF(F12602="","",IF(F12602&lt;0,10*F12602^2,0))</f>
        <v/>
      </c>
      <c r="H12602">
        <f>IF(F12602="","",IF(F12602&gt;0,10*F12602^2,0))</f>
        <v/>
      </c>
    </row>
    <row r="12603">
      <c r="A12603">
        <f>Input!A12603</f>
        <v/>
      </c>
      <c r="B12603">
        <f>IF(ISNUMBER(Input!B12603),IF(AND(Input!B12603&gt;=20,Input!B12603&lt;=700),Input!B12603,""),"")</f>
        <v/>
      </c>
      <c r="C12603">
        <f>IF(B12603="","",INT(A12603))</f>
        <v/>
      </c>
      <c r="D12603">
        <f>IF(B12603="","",HOUR(A12603))</f>
        <v/>
      </c>
      <c r="E12603">
        <f>IF(B12603="","",IF(INPUT!$I$1="","",IF(C12603&lt;(INT(INPUT!$I$1)-INPUT!$I$2),"Off Meds",IF(C12603&lt;=(INT(INPUT!$I$1)+INPUT!$I$2),"Washout","On Meds"))))</f>
        <v/>
      </c>
      <c r="F12603">
        <f>IF(B12603="","",1.509*(LN(B12603)^1.084-5.381))</f>
        <v/>
      </c>
      <c r="G12603">
        <f>IF(F12603="","",IF(F12603&lt;0,10*F12603^2,0))</f>
        <v/>
      </c>
      <c r="H12603">
        <f>IF(F12603="","",IF(F12603&gt;0,10*F12603^2,0))</f>
        <v/>
      </c>
    </row>
    <row r="12604">
      <c r="A12604">
        <f>Input!A12604</f>
        <v/>
      </c>
      <c r="B12604">
        <f>IF(ISNUMBER(Input!B12604),IF(AND(Input!B12604&gt;=20,Input!B12604&lt;=700),Input!B12604,""),"")</f>
        <v/>
      </c>
      <c r="C12604">
        <f>IF(B12604="","",INT(A12604))</f>
        <v/>
      </c>
      <c r="D12604">
        <f>IF(B12604="","",HOUR(A12604))</f>
        <v/>
      </c>
      <c r="E12604">
        <f>IF(B12604="","",IF(INPUT!$I$1="","",IF(C12604&lt;(INT(INPUT!$I$1)-INPUT!$I$2),"Off Meds",IF(C12604&lt;=(INT(INPUT!$I$1)+INPUT!$I$2),"Washout","On Meds"))))</f>
        <v/>
      </c>
      <c r="F12604">
        <f>IF(B12604="","",1.509*(LN(B12604)^1.084-5.381))</f>
        <v/>
      </c>
      <c r="G12604">
        <f>IF(F12604="","",IF(F12604&lt;0,10*F12604^2,0))</f>
        <v/>
      </c>
      <c r="H12604">
        <f>IF(F12604="","",IF(F12604&gt;0,10*F12604^2,0))</f>
        <v/>
      </c>
    </row>
    <row r="12605">
      <c r="A12605">
        <f>Input!A12605</f>
        <v/>
      </c>
      <c r="B12605">
        <f>IF(ISNUMBER(Input!B12605),IF(AND(Input!B12605&gt;=20,Input!B12605&lt;=700),Input!B12605,""),"")</f>
        <v/>
      </c>
      <c r="C12605">
        <f>IF(B12605="","",INT(A12605))</f>
        <v/>
      </c>
      <c r="D12605">
        <f>IF(B12605="","",HOUR(A12605))</f>
        <v/>
      </c>
      <c r="E12605">
        <f>IF(B12605="","",IF(INPUT!$I$1="","",IF(C12605&lt;(INT(INPUT!$I$1)-INPUT!$I$2),"Off Meds",IF(C12605&lt;=(INT(INPUT!$I$1)+INPUT!$I$2),"Washout","On Meds"))))</f>
        <v/>
      </c>
      <c r="F12605">
        <f>IF(B12605="","",1.509*(LN(B12605)^1.084-5.381))</f>
        <v/>
      </c>
      <c r="G12605">
        <f>IF(F12605="","",IF(F12605&lt;0,10*F12605^2,0))</f>
        <v/>
      </c>
      <c r="H12605">
        <f>IF(F12605="","",IF(F12605&gt;0,10*F12605^2,0))</f>
        <v/>
      </c>
    </row>
    <row r="12606">
      <c r="A12606">
        <f>Input!A12606</f>
        <v/>
      </c>
      <c r="B12606">
        <f>IF(ISNUMBER(Input!B12606),IF(AND(Input!B12606&gt;=20,Input!B12606&lt;=700),Input!B12606,""),"")</f>
        <v/>
      </c>
      <c r="C12606">
        <f>IF(B12606="","",INT(A12606))</f>
        <v/>
      </c>
      <c r="D12606">
        <f>IF(B12606="","",HOUR(A12606))</f>
        <v/>
      </c>
      <c r="E12606">
        <f>IF(B12606="","",IF(INPUT!$I$1="","",IF(C12606&lt;(INT(INPUT!$I$1)-INPUT!$I$2),"Off Meds",IF(C12606&lt;=(INT(INPUT!$I$1)+INPUT!$I$2),"Washout","On Meds"))))</f>
        <v/>
      </c>
      <c r="F12606">
        <f>IF(B12606="","",1.509*(LN(B12606)^1.084-5.381))</f>
        <v/>
      </c>
      <c r="G12606">
        <f>IF(F12606="","",IF(F12606&lt;0,10*F12606^2,0))</f>
        <v/>
      </c>
      <c r="H12606">
        <f>IF(F12606="","",IF(F12606&gt;0,10*F12606^2,0))</f>
        <v/>
      </c>
    </row>
    <row r="12607">
      <c r="A12607">
        <f>Input!A12607</f>
        <v/>
      </c>
      <c r="B12607">
        <f>IF(ISNUMBER(Input!B12607),IF(AND(Input!B12607&gt;=20,Input!B12607&lt;=700),Input!B12607,""),"")</f>
        <v/>
      </c>
      <c r="C12607">
        <f>IF(B12607="","",INT(A12607))</f>
        <v/>
      </c>
      <c r="D12607">
        <f>IF(B12607="","",HOUR(A12607))</f>
        <v/>
      </c>
      <c r="E12607">
        <f>IF(B12607="","",IF(INPUT!$I$1="","",IF(C12607&lt;(INT(INPUT!$I$1)-INPUT!$I$2),"Off Meds",IF(C12607&lt;=(INT(INPUT!$I$1)+INPUT!$I$2),"Washout","On Meds"))))</f>
        <v/>
      </c>
      <c r="F12607">
        <f>IF(B12607="","",1.509*(LN(B12607)^1.084-5.381))</f>
        <v/>
      </c>
      <c r="G12607">
        <f>IF(F12607="","",IF(F12607&lt;0,10*F12607^2,0))</f>
        <v/>
      </c>
      <c r="H12607">
        <f>IF(F12607="","",IF(F12607&gt;0,10*F12607^2,0))</f>
        <v/>
      </c>
    </row>
    <row r="12608">
      <c r="A12608">
        <f>Input!A12608</f>
        <v/>
      </c>
      <c r="B12608">
        <f>IF(ISNUMBER(Input!B12608),IF(AND(Input!B12608&gt;=20,Input!B12608&lt;=700),Input!B12608,""),"")</f>
        <v/>
      </c>
      <c r="C12608">
        <f>IF(B12608="","",INT(A12608))</f>
        <v/>
      </c>
      <c r="D12608">
        <f>IF(B12608="","",HOUR(A12608))</f>
        <v/>
      </c>
      <c r="E12608">
        <f>IF(B12608="","",IF(INPUT!$I$1="","",IF(C12608&lt;(INT(INPUT!$I$1)-INPUT!$I$2),"Off Meds",IF(C12608&lt;=(INT(INPUT!$I$1)+INPUT!$I$2),"Washout","On Meds"))))</f>
        <v/>
      </c>
      <c r="F12608">
        <f>IF(B12608="","",1.509*(LN(B12608)^1.084-5.381))</f>
        <v/>
      </c>
      <c r="G12608">
        <f>IF(F12608="","",IF(F12608&lt;0,10*F12608^2,0))</f>
        <v/>
      </c>
      <c r="H12608">
        <f>IF(F12608="","",IF(F12608&gt;0,10*F12608^2,0))</f>
        <v/>
      </c>
    </row>
    <row r="12609">
      <c r="A12609">
        <f>Input!A12609</f>
        <v/>
      </c>
      <c r="B12609">
        <f>IF(ISNUMBER(Input!B12609),IF(AND(Input!B12609&gt;=20,Input!B12609&lt;=700),Input!B12609,""),"")</f>
        <v/>
      </c>
      <c r="C12609">
        <f>IF(B12609="","",INT(A12609))</f>
        <v/>
      </c>
      <c r="D12609">
        <f>IF(B12609="","",HOUR(A12609))</f>
        <v/>
      </c>
      <c r="E12609">
        <f>IF(B12609="","",IF(INPUT!$I$1="","",IF(C12609&lt;(INT(INPUT!$I$1)-INPUT!$I$2),"Off Meds",IF(C12609&lt;=(INT(INPUT!$I$1)+INPUT!$I$2),"Washout","On Meds"))))</f>
        <v/>
      </c>
      <c r="F12609">
        <f>IF(B12609="","",1.509*(LN(B12609)^1.084-5.381))</f>
        <v/>
      </c>
      <c r="G12609">
        <f>IF(F12609="","",IF(F12609&lt;0,10*F12609^2,0))</f>
        <v/>
      </c>
      <c r="H12609">
        <f>IF(F12609="","",IF(F12609&gt;0,10*F12609^2,0))</f>
        <v/>
      </c>
    </row>
    <row r="12610">
      <c r="A12610">
        <f>Input!A12610</f>
        <v/>
      </c>
      <c r="B12610">
        <f>IF(ISNUMBER(Input!B12610),IF(AND(Input!B12610&gt;=20,Input!B12610&lt;=700),Input!B12610,""),"")</f>
        <v/>
      </c>
      <c r="C12610">
        <f>IF(B12610="","",INT(A12610))</f>
        <v/>
      </c>
      <c r="D12610">
        <f>IF(B12610="","",HOUR(A12610))</f>
        <v/>
      </c>
      <c r="E12610">
        <f>IF(B12610="","",IF(INPUT!$I$1="","",IF(C12610&lt;(INT(INPUT!$I$1)-INPUT!$I$2),"Off Meds",IF(C12610&lt;=(INT(INPUT!$I$1)+INPUT!$I$2),"Washout","On Meds"))))</f>
        <v/>
      </c>
      <c r="F12610">
        <f>IF(B12610="","",1.509*(LN(B12610)^1.084-5.381))</f>
        <v/>
      </c>
      <c r="G12610">
        <f>IF(F12610="","",IF(F12610&lt;0,10*F12610^2,0))</f>
        <v/>
      </c>
      <c r="H12610">
        <f>IF(F12610="","",IF(F12610&gt;0,10*F12610^2,0))</f>
        <v/>
      </c>
    </row>
    <row r="12611">
      <c r="A12611">
        <f>Input!A12611</f>
        <v/>
      </c>
      <c r="B12611">
        <f>IF(ISNUMBER(Input!B12611),IF(AND(Input!B12611&gt;=20,Input!B12611&lt;=700),Input!B12611,""),"")</f>
        <v/>
      </c>
      <c r="C12611">
        <f>IF(B12611="","",INT(A12611))</f>
        <v/>
      </c>
      <c r="D12611">
        <f>IF(B12611="","",HOUR(A12611))</f>
        <v/>
      </c>
      <c r="E12611">
        <f>IF(B12611="","",IF(INPUT!$I$1="","",IF(C12611&lt;(INT(INPUT!$I$1)-INPUT!$I$2),"Off Meds",IF(C12611&lt;=(INT(INPUT!$I$1)+INPUT!$I$2),"Washout","On Meds"))))</f>
        <v/>
      </c>
      <c r="F12611">
        <f>IF(B12611="","",1.509*(LN(B12611)^1.084-5.381))</f>
        <v/>
      </c>
      <c r="G12611">
        <f>IF(F12611="","",IF(F12611&lt;0,10*F12611^2,0))</f>
        <v/>
      </c>
      <c r="H12611">
        <f>IF(F12611="","",IF(F12611&gt;0,10*F12611^2,0))</f>
        <v/>
      </c>
    </row>
    <row r="12612">
      <c r="A12612">
        <f>Input!A12612</f>
        <v/>
      </c>
      <c r="B12612">
        <f>IF(ISNUMBER(Input!B12612),IF(AND(Input!B12612&gt;=20,Input!B12612&lt;=700),Input!B12612,""),"")</f>
        <v/>
      </c>
      <c r="C12612">
        <f>IF(B12612="","",INT(A12612))</f>
        <v/>
      </c>
      <c r="D12612">
        <f>IF(B12612="","",HOUR(A12612))</f>
        <v/>
      </c>
      <c r="E12612">
        <f>IF(B12612="","",IF(INPUT!$I$1="","",IF(C12612&lt;(INT(INPUT!$I$1)-INPUT!$I$2),"Off Meds",IF(C12612&lt;=(INT(INPUT!$I$1)+INPUT!$I$2),"Washout","On Meds"))))</f>
        <v/>
      </c>
      <c r="F12612">
        <f>IF(B12612="","",1.509*(LN(B12612)^1.084-5.381))</f>
        <v/>
      </c>
      <c r="G12612">
        <f>IF(F12612="","",IF(F12612&lt;0,10*F12612^2,0))</f>
        <v/>
      </c>
      <c r="H12612">
        <f>IF(F12612="","",IF(F12612&gt;0,10*F12612^2,0))</f>
        <v/>
      </c>
    </row>
    <row r="12613">
      <c r="A12613">
        <f>Input!A12613</f>
        <v/>
      </c>
      <c r="B12613">
        <f>IF(ISNUMBER(Input!B12613),IF(AND(Input!B12613&gt;=20,Input!B12613&lt;=700),Input!B12613,""),"")</f>
        <v/>
      </c>
      <c r="C12613">
        <f>IF(B12613="","",INT(A12613))</f>
        <v/>
      </c>
      <c r="D12613">
        <f>IF(B12613="","",HOUR(A12613))</f>
        <v/>
      </c>
      <c r="E12613">
        <f>IF(B12613="","",IF(INPUT!$I$1="","",IF(C12613&lt;(INT(INPUT!$I$1)-INPUT!$I$2),"Off Meds",IF(C12613&lt;=(INT(INPUT!$I$1)+INPUT!$I$2),"Washout","On Meds"))))</f>
        <v/>
      </c>
      <c r="F12613">
        <f>IF(B12613="","",1.509*(LN(B12613)^1.084-5.381))</f>
        <v/>
      </c>
      <c r="G12613">
        <f>IF(F12613="","",IF(F12613&lt;0,10*F12613^2,0))</f>
        <v/>
      </c>
      <c r="H12613">
        <f>IF(F12613="","",IF(F12613&gt;0,10*F12613^2,0))</f>
        <v/>
      </c>
    </row>
    <row r="12614">
      <c r="A12614">
        <f>Input!A12614</f>
        <v/>
      </c>
      <c r="B12614">
        <f>IF(ISNUMBER(Input!B12614),IF(AND(Input!B12614&gt;=20,Input!B12614&lt;=700),Input!B12614,""),"")</f>
        <v/>
      </c>
      <c r="C12614">
        <f>IF(B12614="","",INT(A12614))</f>
        <v/>
      </c>
      <c r="D12614">
        <f>IF(B12614="","",HOUR(A12614))</f>
        <v/>
      </c>
      <c r="E12614">
        <f>IF(B12614="","",IF(INPUT!$I$1="","",IF(C12614&lt;(INT(INPUT!$I$1)-INPUT!$I$2),"Off Meds",IF(C12614&lt;=(INT(INPUT!$I$1)+INPUT!$I$2),"Washout","On Meds"))))</f>
        <v/>
      </c>
      <c r="F12614">
        <f>IF(B12614="","",1.509*(LN(B12614)^1.084-5.381))</f>
        <v/>
      </c>
      <c r="G12614">
        <f>IF(F12614="","",IF(F12614&lt;0,10*F12614^2,0))</f>
        <v/>
      </c>
      <c r="H12614">
        <f>IF(F12614="","",IF(F12614&gt;0,10*F12614^2,0))</f>
        <v/>
      </c>
    </row>
    <row r="12615">
      <c r="A12615">
        <f>Input!A12615</f>
        <v/>
      </c>
      <c r="B12615">
        <f>IF(ISNUMBER(Input!B12615),IF(AND(Input!B12615&gt;=20,Input!B12615&lt;=700),Input!B12615,""),"")</f>
        <v/>
      </c>
      <c r="C12615">
        <f>IF(B12615="","",INT(A12615))</f>
        <v/>
      </c>
      <c r="D12615">
        <f>IF(B12615="","",HOUR(A12615))</f>
        <v/>
      </c>
      <c r="E12615">
        <f>IF(B12615="","",IF(INPUT!$I$1="","",IF(C12615&lt;(INT(INPUT!$I$1)-INPUT!$I$2),"Off Meds",IF(C12615&lt;=(INT(INPUT!$I$1)+INPUT!$I$2),"Washout","On Meds"))))</f>
        <v/>
      </c>
      <c r="F12615">
        <f>IF(B12615="","",1.509*(LN(B12615)^1.084-5.381))</f>
        <v/>
      </c>
      <c r="G12615">
        <f>IF(F12615="","",IF(F12615&lt;0,10*F12615^2,0))</f>
        <v/>
      </c>
      <c r="H12615">
        <f>IF(F12615="","",IF(F12615&gt;0,10*F12615^2,0))</f>
        <v/>
      </c>
    </row>
    <row r="12616">
      <c r="A12616">
        <f>Input!A12616</f>
        <v/>
      </c>
      <c r="B12616">
        <f>IF(ISNUMBER(Input!B12616),IF(AND(Input!B12616&gt;=20,Input!B12616&lt;=700),Input!B12616,""),"")</f>
        <v/>
      </c>
      <c r="C12616">
        <f>IF(B12616="","",INT(A12616))</f>
        <v/>
      </c>
      <c r="D12616">
        <f>IF(B12616="","",HOUR(A12616))</f>
        <v/>
      </c>
      <c r="E12616">
        <f>IF(B12616="","",IF(INPUT!$I$1="","",IF(C12616&lt;(INT(INPUT!$I$1)-INPUT!$I$2),"Off Meds",IF(C12616&lt;=(INT(INPUT!$I$1)+INPUT!$I$2),"Washout","On Meds"))))</f>
        <v/>
      </c>
      <c r="F12616">
        <f>IF(B12616="","",1.509*(LN(B12616)^1.084-5.381))</f>
        <v/>
      </c>
      <c r="G12616">
        <f>IF(F12616="","",IF(F12616&lt;0,10*F12616^2,0))</f>
        <v/>
      </c>
      <c r="H12616">
        <f>IF(F12616="","",IF(F12616&gt;0,10*F12616^2,0))</f>
        <v/>
      </c>
    </row>
    <row r="12617">
      <c r="A12617">
        <f>Input!A12617</f>
        <v/>
      </c>
      <c r="B12617">
        <f>IF(ISNUMBER(Input!B12617),IF(AND(Input!B12617&gt;=20,Input!B12617&lt;=700),Input!B12617,""),"")</f>
        <v/>
      </c>
      <c r="C12617">
        <f>IF(B12617="","",INT(A12617))</f>
        <v/>
      </c>
      <c r="D12617">
        <f>IF(B12617="","",HOUR(A12617))</f>
        <v/>
      </c>
      <c r="E12617">
        <f>IF(B12617="","",IF(INPUT!$I$1="","",IF(C12617&lt;(INT(INPUT!$I$1)-INPUT!$I$2),"Off Meds",IF(C12617&lt;=(INT(INPUT!$I$1)+INPUT!$I$2),"Washout","On Meds"))))</f>
        <v/>
      </c>
      <c r="F12617">
        <f>IF(B12617="","",1.509*(LN(B12617)^1.084-5.381))</f>
        <v/>
      </c>
      <c r="G12617">
        <f>IF(F12617="","",IF(F12617&lt;0,10*F12617^2,0))</f>
        <v/>
      </c>
      <c r="H12617">
        <f>IF(F12617="","",IF(F12617&gt;0,10*F12617^2,0))</f>
        <v/>
      </c>
    </row>
    <row r="12618">
      <c r="A12618">
        <f>Input!A12618</f>
        <v/>
      </c>
      <c r="B12618">
        <f>IF(ISNUMBER(Input!B12618),IF(AND(Input!B12618&gt;=20,Input!B12618&lt;=700),Input!B12618,""),"")</f>
        <v/>
      </c>
      <c r="C12618">
        <f>IF(B12618="","",INT(A12618))</f>
        <v/>
      </c>
      <c r="D12618">
        <f>IF(B12618="","",HOUR(A12618))</f>
        <v/>
      </c>
      <c r="E12618">
        <f>IF(B12618="","",IF(INPUT!$I$1="","",IF(C12618&lt;(INT(INPUT!$I$1)-INPUT!$I$2),"Off Meds",IF(C12618&lt;=(INT(INPUT!$I$1)+INPUT!$I$2),"Washout","On Meds"))))</f>
        <v/>
      </c>
      <c r="F12618">
        <f>IF(B12618="","",1.509*(LN(B12618)^1.084-5.381))</f>
        <v/>
      </c>
      <c r="G12618">
        <f>IF(F12618="","",IF(F12618&lt;0,10*F12618^2,0))</f>
        <v/>
      </c>
      <c r="H12618">
        <f>IF(F12618="","",IF(F12618&gt;0,10*F12618^2,0))</f>
        <v/>
      </c>
    </row>
    <row r="12619">
      <c r="A12619">
        <f>Input!A12619</f>
        <v/>
      </c>
      <c r="B12619">
        <f>IF(ISNUMBER(Input!B12619),IF(AND(Input!B12619&gt;=20,Input!B12619&lt;=700),Input!B12619,""),"")</f>
        <v/>
      </c>
      <c r="C12619">
        <f>IF(B12619="","",INT(A12619))</f>
        <v/>
      </c>
      <c r="D12619">
        <f>IF(B12619="","",HOUR(A12619))</f>
        <v/>
      </c>
      <c r="E12619">
        <f>IF(B12619="","",IF(INPUT!$I$1="","",IF(C12619&lt;(INT(INPUT!$I$1)-INPUT!$I$2),"Off Meds",IF(C12619&lt;=(INT(INPUT!$I$1)+INPUT!$I$2),"Washout","On Meds"))))</f>
        <v/>
      </c>
      <c r="F12619">
        <f>IF(B12619="","",1.509*(LN(B12619)^1.084-5.381))</f>
        <v/>
      </c>
      <c r="G12619">
        <f>IF(F12619="","",IF(F12619&lt;0,10*F12619^2,0))</f>
        <v/>
      </c>
      <c r="H12619">
        <f>IF(F12619="","",IF(F12619&gt;0,10*F12619^2,0))</f>
        <v/>
      </c>
    </row>
    <row r="12620">
      <c r="A12620">
        <f>Input!A12620</f>
        <v/>
      </c>
      <c r="B12620">
        <f>IF(ISNUMBER(Input!B12620),IF(AND(Input!B12620&gt;=20,Input!B12620&lt;=700),Input!B12620,""),"")</f>
        <v/>
      </c>
      <c r="C12620">
        <f>IF(B12620="","",INT(A12620))</f>
        <v/>
      </c>
      <c r="D12620">
        <f>IF(B12620="","",HOUR(A12620))</f>
        <v/>
      </c>
      <c r="E12620">
        <f>IF(B12620="","",IF(INPUT!$I$1="","",IF(C12620&lt;(INT(INPUT!$I$1)-INPUT!$I$2),"Off Meds",IF(C12620&lt;=(INT(INPUT!$I$1)+INPUT!$I$2),"Washout","On Meds"))))</f>
        <v/>
      </c>
      <c r="F12620">
        <f>IF(B12620="","",1.509*(LN(B12620)^1.084-5.381))</f>
        <v/>
      </c>
      <c r="G12620">
        <f>IF(F12620="","",IF(F12620&lt;0,10*F12620^2,0))</f>
        <v/>
      </c>
      <c r="H12620">
        <f>IF(F12620="","",IF(F12620&gt;0,10*F12620^2,0))</f>
        <v/>
      </c>
    </row>
    <row r="12621">
      <c r="A12621">
        <f>Input!A12621</f>
        <v/>
      </c>
      <c r="B12621">
        <f>IF(ISNUMBER(Input!B12621),IF(AND(Input!B12621&gt;=20,Input!B12621&lt;=700),Input!B12621,""),"")</f>
        <v/>
      </c>
      <c r="C12621">
        <f>IF(B12621="","",INT(A12621))</f>
        <v/>
      </c>
      <c r="D12621">
        <f>IF(B12621="","",HOUR(A12621))</f>
        <v/>
      </c>
      <c r="E12621">
        <f>IF(B12621="","",IF(INPUT!$I$1="","",IF(C12621&lt;(INT(INPUT!$I$1)-INPUT!$I$2),"Off Meds",IF(C12621&lt;=(INT(INPUT!$I$1)+INPUT!$I$2),"Washout","On Meds"))))</f>
        <v/>
      </c>
      <c r="F12621">
        <f>IF(B12621="","",1.509*(LN(B12621)^1.084-5.381))</f>
        <v/>
      </c>
      <c r="G12621">
        <f>IF(F12621="","",IF(F12621&lt;0,10*F12621^2,0))</f>
        <v/>
      </c>
      <c r="H12621">
        <f>IF(F12621="","",IF(F12621&gt;0,10*F12621^2,0))</f>
        <v/>
      </c>
    </row>
    <row r="12622">
      <c r="A12622">
        <f>Input!A12622</f>
        <v/>
      </c>
      <c r="B12622">
        <f>IF(ISNUMBER(Input!B12622),IF(AND(Input!B12622&gt;=20,Input!B12622&lt;=700),Input!B12622,""),"")</f>
        <v/>
      </c>
      <c r="C12622">
        <f>IF(B12622="","",INT(A12622))</f>
        <v/>
      </c>
      <c r="D12622">
        <f>IF(B12622="","",HOUR(A12622))</f>
        <v/>
      </c>
      <c r="E12622">
        <f>IF(B12622="","",IF(INPUT!$I$1="","",IF(C12622&lt;(INT(INPUT!$I$1)-INPUT!$I$2),"Off Meds",IF(C12622&lt;=(INT(INPUT!$I$1)+INPUT!$I$2),"Washout","On Meds"))))</f>
        <v/>
      </c>
      <c r="F12622">
        <f>IF(B12622="","",1.509*(LN(B12622)^1.084-5.381))</f>
        <v/>
      </c>
      <c r="G12622">
        <f>IF(F12622="","",IF(F12622&lt;0,10*F12622^2,0))</f>
        <v/>
      </c>
      <c r="H12622">
        <f>IF(F12622="","",IF(F12622&gt;0,10*F12622^2,0))</f>
        <v/>
      </c>
    </row>
    <row r="12623">
      <c r="A12623">
        <f>Input!A12623</f>
        <v/>
      </c>
      <c r="B12623">
        <f>IF(ISNUMBER(Input!B12623),IF(AND(Input!B12623&gt;=20,Input!B12623&lt;=700),Input!B12623,""),"")</f>
        <v/>
      </c>
      <c r="C12623">
        <f>IF(B12623="","",INT(A12623))</f>
        <v/>
      </c>
      <c r="D12623">
        <f>IF(B12623="","",HOUR(A12623))</f>
        <v/>
      </c>
      <c r="E12623">
        <f>IF(B12623="","",IF(INPUT!$I$1="","",IF(C12623&lt;(INT(INPUT!$I$1)-INPUT!$I$2),"Off Meds",IF(C12623&lt;=(INT(INPUT!$I$1)+INPUT!$I$2),"Washout","On Meds"))))</f>
        <v/>
      </c>
      <c r="F12623">
        <f>IF(B12623="","",1.509*(LN(B12623)^1.084-5.381))</f>
        <v/>
      </c>
      <c r="G12623">
        <f>IF(F12623="","",IF(F12623&lt;0,10*F12623^2,0))</f>
        <v/>
      </c>
      <c r="H12623">
        <f>IF(F12623="","",IF(F12623&gt;0,10*F12623^2,0))</f>
        <v/>
      </c>
    </row>
    <row r="12624">
      <c r="A12624">
        <f>Input!A12624</f>
        <v/>
      </c>
      <c r="B12624">
        <f>IF(ISNUMBER(Input!B12624),IF(AND(Input!B12624&gt;=20,Input!B12624&lt;=700),Input!B12624,""),"")</f>
        <v/>
      </c>
      <c r="C12624">
        <f>IF(B12624="","",INT(A12624))</f>
        <v/>
      </c>
      <c r="D12624">
        <f>IF(B12624="","",HOUR(A12624))</f>
        <v/>
      </c>
      <c r="E12624">
        <f>IF(B12624="","",IF(INPUT!$I$1="","",IF(C12624&lt;(INT(INPUT!$I$1)-INPUT!$I$2),"Off Meds",IF(C12624&lt;=(INT(INPUT!$I$1)+INPUT!$I$2),"Washout","On Meds"))))</f>
        <v/>
      </c>
      <c r="F12624">
        <f>IF(B12624="","",1.509*(LN(B12624)^1.084-5.381))</f>
        <v/>
      </c>
      <c r="G12624">
        <f>IF(F12624="","",IF(F12624&lt;0,10*F12624^2,0))</f>
        <v/>
      </c>
      <c r="H12624">
        <f>IF(F12624="","",IF(F12624&gt;0,10*F12624^2,0))</f>
        <v/>
      </c>
    </row>
    <row r="12625">
      <c r="A12625">
        <f>Input!A12625</f>
        <v/>
      </c>
      <c r="B12625">
        <f>IF(ISNUMBER(Input!B12625),IF(AND(Input!B12625&gt;=20,Input!B12625&lt;=700),Input!B12625,""),"")</f>
        <v/>
      </c>
      <c r="C12625">
        <f>IF(B12625="","",INT(A12625))</f>
        <v/>
      </c>
      <c r="D12625">
        <f>IF(B12625="","",HOUR(A12625))</f>
        <v/>
      </c>
      <c r="E12625">
        <f>IF(B12625="","",IF(INPUT!$I$1="","",IF(C12625&lt;(INT(INPUT!$I$1)-INPUT!$I$2),"Off Meds",IF(C12625&lt;=(INT(INPUT!$I$1)+INPUT!$I$2),"Washout","On Meds"))))</f>
        <v/>
      </c>
      <c r="F12625">
        <f>IF(B12625="","",1.509*(LN(B12625)^1.084-5.381))</f>
        <v/>
      </c>
      <c r="G12625">
        <f>IF(F12625="","",IF(F12625&lt;0,10*F12625^2,0))</f>
        <v/>
      </c>
      <c r="H12625">
        <f>IF(F12625="","",IF(F12625&gt;0,10*F12625^2,0))</f>
        <v/>
      </c>
    </row>
    <row r="12626">
      <c r="A12626">
        <f>Input!A12626</f>
        <v/>
      </c>
      <c r="B12626">
        <f>IF(ISNUMBER(Input!B12626),IF(AND(Input!B12626&gt;=20,Input!B12626&lt;=700),Input!B12626,""),"")</f>
        <v/>
      </c>
      <c r="C12626">
        <f>IF(B12626="","",INT(A12626))</f>
        <v/>
      </c>
      <c r="D12626">
        <f>IF(B12626="","",HOUR(A12626))</f>
        <v/>
      </c>
      <c r="E12626">
        <f>IF(B12626="","",IF(INPUT!$I$1="","",IF(C12626&lt;(INT(INPUT!$I$1)-INPUT!$I$2),"Off Meds",IF(C12626&lt;=(INT(INPUT!$I$1)+INPUT!$I$2),"Washout","On Meds"))))</f>
        <v/>
      </c>
      <c r="F12626">
        <f>IF(B12626="","",1.509*(LN(B12626)^1.084-5.381))</f>
        <v/>
      </c>
      <c r="G12626">
        <f>IF(F12626="","",IF(F12626&lt;0,10*F12626^2,0))</f>
        <v/>
      </c>
      <c r="H12626">
        <f>IF(F12626="","",IF(F12626&gt;0,10*F12626^2,0))</f>
        <v/>
      </c>
    </row>
    <row r="12627">
      <c r="A12627">
        <f>Input!A12627</f>
        <v/>
      </c>
      <c r="B12627">
        <f>IF(ISNUMBER(Input!B12627),IF(AND(Input!B12627&gt;=20,Input!B12627&lt;=700),Input!B12627,""),"")</f>
        <v/>
      </c>
      <c r="C12627">
        <f>IF(B12627="","",INT(A12627))</f>
        <v/>
      </c>
      <c r="D12627">
        <f>IF(B12627="","",HOUR(A12627))</f>
        <v/>
      </c>
      <c r="E12627">
        <f>IF(B12627="","",IF(INPUT!$I$1="","",IF(C12627&lt;(INT(INPUT!$I$1)-INPUT!$I$2),"Off Meds",IF(C12627&lt;=(INT(INPUT!$I$1)+INPUT!$I$2),"Washout","On Meds"))))</f>
        <v/>
      </c>
      <c r="F12627">
        <f>IF(B12627="","",1.509*(LN(B12627)^1.084-5.381))</f>
        <v/>
      </c>
      <c r="G12627">
        <f>IF(F12627="","",IF(F12627&lt;0,10*F12627^2,0))</f>
        <v/>
      </c>
      <c r="H12627">
        <f>IF(F12627="","",IF(F12627&gt;0,10*F12627^2,0))</f>
        <v/>
      </c>
    </row>
    <row r="12628">
      <c r="A12628">
        <f>Input!A12628</f>
        <v/>
      </c>
      <c r="B12628">
        <f>IF(ISNUMBER(Input!B12628),IF(AND(Input!B12628&gt;=20,Input!B12628&lt;=700),Input!B12628,""),"")</f>
        <v/>
      </c>
      <c r="C12628">
        <f>IF(B12628="","",INT(A12628))</f>
        <v/>
      </c>
      <c r="D12628">
        <f>IF(B12628="","",HOUR(A12628))</f>
        <v/>
      </c>
      <c r="E12628">
        <f>IF(B12628="","",IF(INPUT!$I$1="","",IF(C12628&lt;(INT(INPUT!$I$1)-INPUT!$I$2),"Off Meds",IF(C12628&lt;=(INT(INPUT!$I$1)+INPUT!$I$2),"Washout","On Meds"))))</f>
        <v/>
      </c>
      <c r="F12628">
        <f>IF(B12628="","",1.509*(LN(B12628)^1.084-5.381))</f>
        <v/>
      </c>
      <c r="G12628">
        <f>IF(F12628="","",IF(F12628&lt;0,10*F12628^2,0))</f>
        <v/>
      </c>
      <c r="H12628">
        <f>IF(F12628="","",IF(F12628&gt;0,10*F12628^2,0))</f>
        <v/>
      </c>
    </row>
    <row r="12629">
      <c r="A12629">
        <f>Input!A12629</f>
        <v/>
      </c>
      <c r="B12629">
        <f>IF(ISNUMBER(Input!B12629),IF(AND(Input!B12629&gt;=20,Input!B12629&lt;=700),Input!B12629,""),"")</f>
        <v/>
      </c>
      <c r="C12629">
        <f>IF(B12629="","",INT(A12629))</f>
        <v/>
      </c>
      <c r="D12629">
        <f>IF(B12629="","",HOUR(A12629))</f>
        <v/>
      </c>
      <c r="E12629">
        <f>IF(B12629="","",IF(INPUT!$I$1="","",IF(C12629&lt;(INT(INPUT!$I$1)-INPUT!$I$2),"Off Meds",IF(C12629&lt;=(INT(INPUT!$I$1)+INPUT!$I$2),"Washout","On Meds"))))</f>
        <v/>
      </c>
      <c r="F12629">
        <f>IF(B12629="","",1.509*(LN(B12629)^1.084-5.381))</f>
        <v/>
      </c>
      <c r="G12629">
        <f>IF(F12629="","",IF(F12629&lt;0,10*F12629^2,0))</f>
        <v/>
      </c>
      <c r="H12629">
        <f>IF(F12629="","",IF(F12629&gt;0,10*F12629^2,0))</f>
        <v/>
      </c>
    </row>
    <row r="12630">
      <c r="A12630">
        <f>Input!A12630</f>
        <v/>
      </c>
      <c r="B12630">
        <f>IF(ISNUMBER(Input!B12630),IF(AND(Input!B12630&gt;=20,Input!B12630&lt;=700),Input!B12630,""),"")</f>
        <v/>
      </c>
      <c r="C12630">
        <f>IF(B12630="","",INT(A12630))</f>
        <v/>
      </c>
      <c r="D12630">
        <f>IF(B12630="","",HOUR(A12630))</f>
        <v/>
      </c>
      <c r="E12630">
        <f>IF(B12630="","",IF(INPUT!$I$1="","",IF(C12630&lt;(INT(INPUT!$I$1)-INPUT!$I$2),"Off Meds",IF(C12630&lt;=(INT(INPUT!$I$1)+INPUT!$I$2),"Washout","On Meds"))))</f>
        <v/>
      </c>
      <c r="F12630">
        <f>IF(B12630="","",1.509*(LN(B12630)^1.084-5.381))</f>
        <v/>
      </c>
      <c r="G12630">
        <f>IF(F12630="","",IF(F12630&lt;0,10*F12630^2,0))</f>
        <v/>
      </c>
      <c r="H12630">
        <f>IF(F12630="","",IF(F12630&gt;0,10*F12630^2,0))</f>
        <v/>
      </c>
    </row>
    <row r="12631">
      <c r="A12631">
        <f>Input!A12631</f>
        <v/>
      </c>
      <c r="B12631">
        <f>IF(ISNUMBER(Input!B12631),IF(AND(Input!B12631&gt;=20,Input!B12631&lt;=700),Input!B12631,""),"")</f>
        <v/>
      </c>
      <c r="C12631">
        <f>IF(B12631="","",INT(A12631))</f>
        <v/>
      </c>
      <c r="D12631">
        <f>IF(B12631="","",HOUR(A12631))</f>
        <v/>
      </c>
      <c r="E12631">
        <f>IF(B12631="","",IF(INPUT!$I$1="","",IF(C12631&lt;(INT(INPUT!$I$1)-INPUT!$I$2),"Off Meds",IF(C12631&lt;=(INT(INPUT!$I$1)+INPUT!$I$2),"Washout","On Meds"))))</f>
        <v/>
      </c>
      <c r="F12631">
        <f>IF(B12631="","",1.509*(LN(B12631)^1.084-5.381))</f>
        <v/>
      </c>
      <c r="G12631">
        <f>IF(F12631="","",IF(F12631&lt;0,10*F12631^2,0))</f>
        <v/>
      </c>
      <c r="H12631">
        <f>IF(F12631="","",IF(F12631&gt;0,10*F12631^2,0))</f>
        <v/>
      </c>
    </row>
    <row r="12632">
      <c r="A12632">
        <f>Input!A12632</f>
        <v/>
      </c>
      <c r="B12632">
        <f>IF(ISNUMBER(Input!B12632),IF(AND(Input!B12632&gt;=20,Input!B12632&lt;=700),Input!B12632,""),"")</f>
        <v/>
      </c>
      <c r="C12632">
        <f>IF(B12632="","",INT(A12632))</f>
        <v/>
      </c>
      <c r="D12632">
        <f>IF(B12632="","",HOUR(A12632))</f>
        <v/>
      </c>
      <c r="E12632">
        <f>IF(B12632="","",IF(INPUT!$I$1="","",IF(C12632&lt;(INT(INPUT!$I$1)-INPUT!$I$2),"Off Meds",IF(C12632&lt;=(INT(INPUT!$I$1)+INPUT!$I$2),"Washout","On Meds"))))</f>
        <v/>
      </c>
      <c r="F12632">
        <f>IF(B12632="","",1.509*(LN(B12632)^1.084-5.381))</f>
        <v/>
      </c>
      <c r="G12632">
        <f>IF(F12632="","",IF(F12632&lt;0,10*F12632^2,0))</f>
        <v/>
      </c>
      <c r="H12632">
        <f>IF(F12632="","",IF(F12632&gt;0,10*F12632^2,0))</f>
        <v/>
      </c>
    </row>
    <row r="12633">
      <c r="A12633">
        <f>Input!A12633</f>
        <v/>
      </c>
      <c r="B12633">
        <f>IF(ISNUMBER(Input!B12633),IF(AND(Input!B12633&gt;=20,Input!B12633&lt;=700),Input!B12633,""),"")</f>
        <v/>
      </c>
      <c r="C12633">
        <f>IF(B12633="","",INT(A12633))</f>
        <v/>
      </c>
      <c r="D12633">
        <f>IF(B12633="","",HOUR(A12633))</f>
        <v/>
      </c>
      <c r="E12633">
        <f>IF(B12633="","",IF(INPUT!$I$1="","",IF(C12633&lt;(INT(INPUT!$I$1)-INPUT!$I$2),"Off Meds",IF(C12633&lt;=(INT(INPUT!$I$1)+INPUT!$I$2),"Washout","On Meds"))))</f>
        <v/>
      </c>
      <c r="F12633">
        <f>IF(B12633="","",1.509*(LN(B12633)^1.084-5.381))</f>
        <v/>
      </c>
      <c r="G12633">
        <f>IF(F12633="","",IF(F12633&lt;0,10*F12633^2,0))</f>
        <v/>
      </c>
      <c r="H12633">
        <f>IF(F12633="","",IF(F12633&gt;0,10*F12633^2,0))</f>
        <v/>
      </c>
    </row>
    <row r="12634">
      <c r="A12634">
        <f>Input!A12634</f>
        <v/>
      </c>
      <c r="B12634">
        <f>IF(ISNUMBER(Input!B12634),IF(AND(Input!B12634&gt;=20,Input!B12634&lt;=700),Input!B12634,""),"")</f>
        <v/>
      </c>
      <c r="C12634">
        <f>IF(B12634="","",INT(A12634))</f>
        <v/>
      </c>
      <c r="D12634">
        <f>IF(B12634="","",HOUR(A12634))</f>
        <v/>
      </c>
      <c r="E12634">
        <f>IF(B12634="","",IF(INPUT!$I$1="","",IF(C12634&lt;(INT(INPUT!$I$1)-INPUT!$I$2),"Off Meds",IF(C12634&lt;=(INT(INPUT!$I$1)+INPUT!$I$2),"Washout","On Meds"))))</f>
        <v/>
      </c>
      <c r="F12634">
        <f>IF(B12634="","",1.509*(LN(B12634)^1.084-5.381))</f>
        <v/>
      </c>
      <c r="G12634">
        <f>IF(F12634="","",IF(F12634&lt;0,10*F12634^2,0))</f>
        <v/>
      </c>
      <c r="H12634">
        <f>IF(F12634="","",IF(F12634&gt;0,10*F12634^2,0))</f>
        <v/>
      </c>
    </row>
    <row r="12635">
      <c r="A12635">
        <f>Input!A12635</f>
        <v/>
      </c>
      <c r="B12635">
        <f>IF(ISNUMBER(Input!B12635),IF(AND(Input!B12635&gt;=20,Input!B12635&lt;=700),Input!B12635,""),"")</f>
        <v/>
      </c>
      <c r="C12635">
        <f>IF(B12635="","",INT(A12635))</f>
        <v/>
      </c>
      <c r="D12635">
        <f>IF(B12635="","",HOUR(A12635))</f>
        <v/>
      </c>
      <c r="E12635">
        <f>IF(B12635="","",IF(INPUT!$I$1="","",IF(C12635&lt;(INT(INPUT!$I$1)-INPUT!$I$2),"Off Meds",IF(C12635&lt;=(INT(INPUT!$I$1)+INPUT!$I$2),"Washout","On Meds"))))</f>
        <v/>
      </c>
      <c r="F12635">
        <f>IF(B12635="","",1.509*(LN(B12635)^1.084-5.381))</f>
        <v/>
      </c>
      <c r="G12635">
        <f>IF(F12635="","",IF(F12635&lt;0,10*F12635^2,0))</f>
        <v/>
      </c>
      <c r="H12635">
        <f>IF(F12635="","",IF(F12635&gt;0,10*F12635^2,0))</f>
        <v/>
      </c>
    </row>
    <row r="12636">
      <c r="A12636">
        <f>Input!A12636</f>
        <v/>
      </c>
      <c r="B12636">
        <f>IF(ISNUMBER(Input!B12636),IF(AND(Input!B12636&gt;=20,Input!B12636&lt;=700),Input!B12636,""),"")</f>
        <v/>
      </c>
      <c r="C12636">
        <f>IF(B12636="","",INT(A12636))</f>
        <v/>
      </c>
      <c r="D12636">
        <f>IF(B12636="","",HOUR(A12636))</f>
        <v/>
      </c>
      <c r="E12636">
        <f>IF(B12636="","",IF(INPUT!$I$1="","",IF(C12636&lt;(INT(INPUT!$I$1)-INPUT!$I$2),"Off Meds",IF(C12636&lt;=(INT(INPUT!$I$1)+INPUT!$I$2),"Washout","On Meds"))))</f>
        <v/>
      </c>
      <c r="F12636">
        <f>IF(B12636="","",1.509*(LN(B12636)^1.084-5.381))</f>
        <v/>
      </c>
      <c r="G12636">
        <f>IF(F12636="","",IF(F12636&lt;0,10*F12636^2,0))</f>
        <v/>
      </c>
      <c r="H12636">
        <f>IF(F12636="","",IF(F12636&gt;0,10*F12636^2,0))</f>
        <v/>
      </c>
    </row>
    <row r="12637">
      <c r="A12637">
        <f>Input!A12637</f>
        <v/>
      </c>
      <c r="B12637">
        <f>IF(ISNUMBER(Input!B12637),IF(AND(Input!B12637&gt;=20,Input!B12637&lt;=700),Input!B12637,""),"")</f>
        <v/>
      </c>
      <c r="C12637">
        <f>IF(B12637="","",INT(A12637))</f>
        <v/>
      </c>
      <c r="D12637">
        <f>IF(B12637="","",HOUR(A12637))</f>
        <v/>
      </c>
      <c r="E12637">
        <f>IF(B12637="","",IF(INPUT!$I$1="","",IF(C12637&lt;(INT(INPUT!$I$1)-INPUT!$I$2),"Off Meds",IF(C12637&lt;=(INT(INPUT!$I$1)+INPUT!$I$2),"Washout","On Meds"))))</f>
        <v/>
      </c>
      <c r="F12637">
        <f>IF(B12637="","",1.509*(LN(B12637)^1.084-5.381))</f>
        <v/>
      </c>
      <c r="G12637">
        <f>IF(F12637="","",IF(F12637&lt;0,10*F12637^2,0))</f>
        <v/>
      </c>
      <c r="H12637">
        <f>IF(F12637="","",IF(F12637&gt;0,10*F12637^2,0))</f>
        <v/>
      </c>
    </row>
    <row r="12638">
      <c r="A12638">
        <f>Input!A12638</f>
        <v/>
      </c>
      <c r="B12638">
        <f>IF(ISNUMBER(Input!B12638),IF(AND(Input!B12638&gt;=20,Input!B12638&lt;=700),Input!B12638,""),"")</f>
        <v/>
      </c>
      <c r="C12638">
        <f>IF(B12638="","",INT(A12638))</f>
        <v/>
      </c>
      <c r="D12638">
        <f>IF(B12638="","",HOUR(A12638))</f>
        <v/>
      </c>
      <c r="E12638">
        <f>IF(B12638="","",IF(INPUT!$I$1="","",IF(C12638&lt;(INT(INPUT!$I$1)-INPUT!$I$2),"Off Meds",IF(C12638&lt;=(INT(INPUT!$I$1)+INPUT!$I$2),"Washout","On Meds"))))</f>
        <v/>
      </c>
      <c r="F12638">
        <f>IF(B12638="","",1.509*(LN(B12638)^1.084-5.381))</f>
        <v/>
      </c>
      <c r="G12638">
        <f>IF(F12638="","",IF(F12638&lt;0,10*F12638^2,0))</f>
        <v/>
      </c>
      <c r="H12638">
        <f>IF(F12638="","",IF(F12638&gt;0,10*F12638^2,0))</f>
        <v/>
      </c>
    </row>
    <row r="12639">
      <c r="A12639">
        <f>Input!A12639</f>
        <v/>
      </c>
      <c r="B12639">
        <f>IF(ISNUMBER(Input!B12639),IF(AND(Input!B12639&gt;=20,Input!B12639&lt;=700),Input!B12639,""),"")</f>
        <v/>
      </c>
      <c r="C12639">
        <f>IF(B12639="","",INT(A12639))</f>
        <v/>
      </c>
      <c r="D12639">
        <f>IF(B12639="","",HOUR(A12639))</f>
        <v/>
      </c>
      <c r="E12639">
        <f>IF(B12639="","",IF(INPUT!$I$1="","",IF(C12639&lt;(INT(INPUT!$I$1)-INPUT!$I$2),"Off Meds",IF(C12639&lt;=(INT(INPUT!$I$1)+INPUT!$I$2),"Washout","On Meds"))))</f>
        <v/>
      </c>
      <c r="F12639">
        <f>IF(B12639="","",1.509*(LN(B12639)^1.084-5.381))</f>
        <v/>
      </c>
      <c r="G12639">
        <f>IF(F12639="","",IF(F12639&lt;0,10*F12639^2,0))</f>
        <v/>
      </c>
      <c r="H12639">
        <f>IF(F12639="","",IF(F12639&gt;0,10*F12639^2,0))</f>
        <v/>
      </c>
    </row>
    <row r="12640">
      <c r="A12640">
        <f>Input!A12640</f>
        <v/>
      </c>
      <c r="B12640">
        <f>IF(ISNUMBER(Input!B12640),IF(AND(Input!B12640&gt;=20,Input!B12640&lt;=700),Input!B12640,""),"")</f>
        <v/>
      </c>
      <c r="C12640">
        <f>IF(B12640="","",INT(A12640))</f>
        <v/>
      </c>
      <c r="D12640">
        <f>IF(B12640="","",HOUR(A12640))</f>
        <v/>
      </c>
      <c r="E12640">
        <f>IF(B12640="","",IF(INPUT!$I$1="","",IF(C12640&lt;(INT(INPUT!$I$1)-INPUT!$I$2),"Off Meds",IF(C12640&lt;=(INT(INPUT!$I$1)+INPUT!$I$2),"Washout","On Meds"))))</f>
        <v/>
      </c>
      <c r="F12640">
        <f>IF(B12640="","",1.509*(LN(B12640)^1.084-5.381))</f>
        <v/>
      </c>
      <c r="G12640">
        <f>IF(F12640="","",IF(F12640&lt;0,10*F12640^2,0))</f>
        <v/>
      </c>
      <c r="H12640">
        <f>IF(F12640="","",IF(F12640&gt;0,10*F12640^2,0))</f>
        <v/>
      </c>
    </row>
    <row r="12641">
      <c r="A12641">
        <f>Input!A12641</f>
        <v/>
      </c>
      <c r="B12641">
        <f>IF(ISNUMBER(Input!B12641),IF(AND(Input!B12641&gt;=20,Input!B12641&lt;=700),Input!B12641,""),"")</f>
        <v/>
      </c>
      <c r="C12641">
        <f>IF(B12641="","",INT(A12641))</f>
        <v/>
      </c>
      <c r="D12641">
        <f>IF(B12641="","",HOUR(A12641))</f>
        <v/>
      </c>
      <c r="E12641">
        <f>IF(B12641="","",IF(INPUT!$I$1="","",IF(C12641&lt;(INT(INPUT!$I$1)-INPUT!$I$2),"Off Meds",IF(C12641&lt;=(INT(INPUT!$I$1)+INPUT!$I$2),"Washout","On Meds"))))</f>
        <v/>
      </c>
      <c r="F12641">
        <f>IF(B12641="","",1.509*(LN(B12641)^1.084-5.381))</f>
        <v/>
      </c>
      <c r="G12641">
        <f>IF(F12641="","",IF(F12641&lt;0,10*F12641^2,0))</f>
        <v/>
      </c>
      <c r="H12641">
        <f>IF(F12641="","",IF(F12641&gt;0,10*F12641^2,0))</f>
        <v/>
      </c>
    </row>
    <row r="12642">
      <c r="A12642">
        <f>Input!A12642</f>
        <v/>
      </c>
      <c r="B12642">
        <f>IF(ISNUMBER(Input!B12642),IF(AND(Input!B12642&gt;=20,Input!B12642&lt;=700),Input!B12642,""),"")</f>
        <v/>
      </c>
      <c r="C12642">
        <f>IF(B12642="","",INT(A12642))</f>
        <v/>
      </c>
      <c r="D12642">
        <f>IF(B12642="","",HOUR(A12642))</f>
        <v/>
      </c>
      <c r="E12642">
        <f>IF(B12642="","",IF(INPUT!$I$1="","",IF(C12642&lt;(INT(INPUT!$I$1)-INPUT!$I$2),"Off Meds",IF(C12642&lt;=(INT(INPUT!$I$1)+INPUT!$I$2),"Washout","On Meds"))))</f>
        <v/>
      </c>
      <c r="F12642">
        <f>IF(B12642="","",1.509*(LN(B12642)^1.084-5.381))</f>
        <v/>
      </c>
      <c r="G12642">
        <f>IF(F12642="","",IF(F12642&lt;0,10*F12642^2,0))</f>
        <v/>
      </c>
      <c r="H12642">
        <f>IF(F12642="","",IF(F12642&gt;0,10*F12642^2,0))</f>
        <v/>
      </c>
    </row>
    <row r="12643">
      <c r="A12643">
        <f>Input!A12643</f>
        <v/>
      </c>
      <c r="B12643">
        <f>IF(ISNUMBER(Input!B12643),IF(AND(Input!B12643&gt;=20,Input!B12643&lt;=700),Input!B12643,""),"")</f>
        <v/>
      </c>
      <c r="C12643">
        <f>IF(B12643="","",INT(A12643))</f>
        <v/>
      </c>
      <c r="D12643">
        <f>IF(B12643="","",HOUR(A12643))</f>
        <v/>
      </c>
      <c r="E12643">
        <f>IF(B12643="","",IF(INPUT!$I$1="","",IF(C12643&lt;(INT(INPUT!$I$1)-INPUT!$I$2),"Off Meds",IF(C12643&lt;=(INT(INPUT!$I$1)+INPUT!$I$2),"Washout","On Meds"))))</f>
        <v/>
      </c>
      <c r="F12643">
        <f>IF(B12643="","",1.509*(LN(B12643)^1.084-5.381))</f>
        <v/>
      </c>
      <c r="G12643">
        <f>IF(F12643="","",IF(F12643&lt;0,10*F12643^2,0))</f>
        <v/>
      </c>
      <c r="H12643">
        <f>IF(F12643="","",IF(F12643&gt;0,10*F12643^2,0))</f>
        <v/>
      </c>
    </row>
    <row r="12644">
      <c r="A12644">
        <f>Input!A12644</f>
        <v/>
      </c>
      <c r="B12644">
        <f>IF(ISNUMBER(Input!B12644),IF(AND(Input!B12644&gt;=20,Input!B12644&lt;=700),Input!B12644,""),"")</f>
        <v/>
      </c>
      <c r="C12644">
        <f>IF(B12644="","",INT(A12644))</f>
        <v/>
      </c>
      <c r="D12644">
        <f>IF(B12644="","",HOUR(A12644))</f>
        <v/>
      </c>
      <c r="E12644">
        <f>IF(B12644="","",IF(INPUT!$I$1="","",IF(C12644&lt;(INT(INPUT!$I$1)-INPUT!$I$2),"Off Meds",IF(C12644&lt;=(INT(INPUT!$I$1)+INPUT!$I$2),"Washout","On Meds"))))</f>
        <v/>
      </c>
      <c r="F12644">
        <f>IF(B12644="","",1.509*(LN(B12644)^1.084-5.381))</f>
        <v/>
      </c>
      <c r="G12644">
        <f>IF(F12644="","",IF(F12644&lt;0,10*F12644^2,0))</f>
        <v/>
      </c>
      <c r="H12644">
        <f>IF(F12644="","",IF(F12644&gt;0,10*F12644^2,0))</f>
        <v/>
      </c>
    </row>
    <row r="12645">
      <c r="A12645">
        <f>Input!A12645</f>
        <v/>
      </c>
      <c r="B12645">
        <f>IF(ISNUMBER(Input!B12645),IF(AND(Input!B12645&gt;=20,Input!B12645&lt;=700),Input!B12645,""),"")</f>
        <v/>
      </c>
      <c r="C12645">
        <f>IF(B12645="","",INT(A12645))</f>
        <v/>
      </c>
      <c r="D12645">
        <f>IF(B12645="","",HOUR(A12645))</f>
        <v/>
      </c>
      <c r="E12645">
        <f>IF(B12645="","",IF(INPUT!$I$1="","",IF(C12645&lt;(INT(INPUT!$I$1)-INPUT!$I$2),"Off Meds",IF(C12645&lt;=(INT(INPUT!$I$1)+INPUT!$I$2),"Washout","On Meds"))))</f>
        <v/>
      </c>
      <c r="F12645">
        <f>IF(B12645="","",1.509*(LN(B12645)^1.084-5.381))</f>
        <v/>
      </c>
      <c r="G12645">
        <f>IF(F12645="","",IF(F12645&lt;0,10*F12645^2,0))</f>
        <v/>
      </c>
      <c r="H12645">
        <f>IF(F12645="","",IF(F12645&gt;0,10*F12645^2,0))</f>
        <v/>
      </c>
    </row>
    <row r="12646">
      <c r="A12646">
        <f>Input!A12646</f>
        <v/>
      </c>
      <c r="B12646">
        <f>IF(ISNUMBER(Input!B12646),IF(AND(Input!B12646&gt;=20,Input!B12646&lt;=700),Input!B12646,""),"")</f>
        <v/>
      </c>
      <c r="C12646">
        <f>IF(B12646="","",INT(A12646))</f>
        <v/>
      </c>
      <c r="D12646">
        <f>IF(B12646="","",HOUR(A12646))</f>
        <v/>
      </c>
      <c r="E12646">
        <f>IF(B12646="","",IF(INPUT!$I$1="","",IF(C12646&lt;(INT(INPUT!$I$1)-INPUT!$I$2),"Off Meds",IF(C12646&lt;=(INT(INPUT!$I$1)+INPUT!$I$2),"Washout","On Meds"))))</f>
        <v/>
      </c>
      <c r="F12646">
        <f>IF(B12646="","",1.509*(LN(B12646)^1.084-5.381))</f>
        <v/>
      </c>
      <c r="G12646">
        <f>IF(F12646="","",IF(F12646&lt;0,10*F12646^2,0))</f>
        <v/>
      </c>
      <c r="H12646">
        <f>IF(F12646="","",IF(F12646&gt;0,10*F12646^2,0))</f>
        <v/>
      </c>
    </row>
    <row r="12647">
      <c r="A12647">
        <f>Input!A12647</f>
        <v/>
      </c>
      <c r="B12647">
        <f>IF(ISNUMBER(Input!B12647),IF(AND(Input!B12647&gt;=20,Input!B12647&lt;=700),Input!B12647,""),"")</f>
        <v/>
      </c>
      <c r="C12647">
        <f>IF(B12647="","",INT(A12647))</f>
        <v/>
      </c>
      <c r="D12647">
        <f>IF(B12647="","",HOUR(A12647))</f>
        <v/>
      </c>
      <c r="E12647">
        <f>IF(B12647="","",IF(INPUT!$I$1="","",IF(C12647&lt;(INT(INPUT!$I$1)-INPUT!$I$2),"Off Meds",IF(C12647&lt;=(INT(INPUT!$I$1)+INPUT!$I$2),"Washout","On Meds"))))</f>
        <v/>
      </c>
      <c r="F12647">
        <f>IF(B12647="","",1.509*(LN(B12647)^1.084-5.381))</f>
        <v/>
      </c>
      <c r="G12647">
        <f>IF(F12647="","",IF(F12647&lt;0,10*F12647^2,0))</f>
        <v/>
      </c>
      <c r="H12647">
        <f>IF(F12647="","",IF(F12647&gt;0,10*F12647^2,0))</f>
        <v/>
      </c>
    </row>
    <row r="12648">
      <c r="A12648">
        <f>Input!A12648</f>
        <v/>
      </c>
      <c r="B12648">
        <f>IF(ISNUMBER(Input!B12648),IF(AND(Input!B12648&gt;=20,Input!B12648&lt;=700),Input!B12648,""),"")</f>
        <v/>
      </c>
      <c r="C12648">
        <f>IF(B12648="","",INT(A12648))</f>
        <v/>
      </c>
      <c r="D12648">
        <f>IF(B12648="","",HOUR(A12648))</f>
        <v/>
      </c>
      <c r="E12648">
        <f>IF(B12648="","",IF(INPUT!$I$1="","",IF(C12648&lt;(INT(INPUT!$I$1)-INPUT!$I$2),"Off Meds",IF(C12648&lt;=(INT(INPUT!$I$1)+INPUT!$I$2),"Washout","On Meds"))))</f>
        <v/>
      </c>
      <c r="F12648">
        <f>IF(B12648="","",1.509*(LN(B12648)^1.084-5.381))</f>
        <v/>
      </c>
      <c r="G12648">
        <f>IF(F12648="","",IF(F12648&lt;0,10*F12648^2,0))</f>
        <v/>
      </c>
      <c r="H12648">
        <f>IF(F12648="","",IF(F12648&gt;0,10*F12648^2,0))</f>
        <v/>
      </c>
    </row>
    <row r="12649">
      <c r="A12649">
        <f>Input!A12649</f>
        <v/>
      </c>
      <c r="B12649">
        <f>IF(ISNUMBER(Input!B12649),IF(AND(Input!B12649&gt;=20,Input!B12649&lt;=700),Input!B12649,""),"")</f>
        <v/>
      </c>
      <c r="C12649">
        <f>IF(B12649="","",INT(A12649))</f>
        <v/>
      </c>
      <c r="D12649">
        <f>IF(B12649="","",HOUR(A12649))</f>
        <v/>
      </c>
      <c r="E12649">
        <f>IF(B12649="","",IF(INPUT!$I$1="","",IF(C12649&lt;(INT(INPUT!$I$1)-INPUT!$I$2),"Off Meds",IF(C12649&lt;=(INT(INPUT!$I$1)+INPUT!$I$2),"Washout","On Meds"))))</f>
        <v/>
      </c>
      <c r="F12649">
        <f>IF(B12649="","",1.509*(LN(B12649)^1.084-5.381))</f>
        <v/>
      </c>
      <c r="G12649">
        <f>IF(F12649="","",IF(F12649&lt;0,10*F12649^2,0))</f>
        <v/>
      </c>
      <c r="H12649">
        <f>IF(F12649="","",IF(F12649&gt;0,10*F12649^2,0))</f>
        <v/>
      </c>
    </row>
    <row r="12650">
      <c r="A12650">
        <f>Input!A12650</f>
        <v/>
      </c>
      <c r="B12650">
        <f>IF(ISNUMBER(Input!B12650),IF(AND(Input!B12650&gt;=20,Input!B12650&lt;=700),Input!B12650,""),"")</f>
        <v/>
      </c>
      <c r="C12650">
        <f>IF(B12650="","",INT(A12650))</f>
        <v/>
      </c>
      <c r="D12650">
        <f>IF(B12650="","",HOUR(A12650))</f>
        <v/>
      </c>
      <c r="E12650">
        <f>IF(B12650="","",IF(INPUT!$I$1="","",IF(C12650&lt;(INT(INPUT!$I$1)-INPUT!$I$2),"Off Meds",IF(C12650&lt;=(INT(INPUT!$I$1)+INPUT!$I$2),"Washout","On Meds"))))</f>
        <v/>
      </c>
      <c r="F12650">
        <f>IF(B12650="","",1.509*(LN(B12650)^1.084-5.381))</f>
        <v/>
      </c>
      <c r="G12650">
        <f>IF(F12650="","",IF(F12650&lt;0,10*F12650^2,0))</f>
        <v/>
      </c>
      <c r="H12650">
        <f>IF(F12650="","",IF(F12650&gt;0,10*F12650^2,0))</f>
        <v/>
      </c>
    </row>
    <row r="12651">
      <c r="A12651">
        <f>Input!A12651</f>
        <v/>
      </c>
      <c r="B12651">
        <f>IF(ISNUMBER(Input!B12651),IF(AND(Input!B12651&gt;=20,Input!B12651&lt;=700),Input!B12651,""),"")</f>
        <v/>
      </c>
      <c r="C12651">
        <f>IF(B12651="","",INT(A12651))</f>
        <v/>
      </c>
      <c r="D12651">
        <f>IF(B12651="","",HOUR(A12651))</f>
        <v/>
      </c>
      <c r="E12651">
        <f>IF(B12651="","",IF(INPUT!$I$1="","",IF(C12651&lt;(INT(INPUT!$I$1)-INPUT!$I$2),"Off Meds",IF(C12651&lt;=(INT(INPUT!$I$1)+INPUT!$I$2),"Washout","On Meds"))))</f>
        <v/>
      </c>
      <c r="F12651">
        <f>IF(B12651="","",1.509*(LN(B12651)^1.084-5.381))</f>
        <v/>
      </c>
      <c r="G12651">
        <f>IF(F12651="","",IF(F12651&lt;0,10*F12651^2,0))</f>
        <v/>
      </c>
      <c r="H12651">
        <f>IF(F12651="","",IF(F12651&gt;0,10*F12651^2,0))</f>
        <v/>
      </c>
    </row>
    <row r="12652">
      <c r="A12652">
        <f>Input!A12652</f>
        <v/>
      </c>
      <c r="B12652">
        <f>IF(ISNUMBER(Input!B12652),IF(AND(Input!B12652&gt;=20,Input!B12652&lt;=700),Input!B12652,""),"")</f>
        <v/>
      </c>
      <c r="C12652">
        <f>IF(B12652="","",INT(A12652))</f>
        <v/>
      </c>
      <c r="D12652">
        <f>IF(B12652="","",HOUR(A12652))</f>
        <v/>
      </c>
      <c r="E12652">
        <f>IF(B12652="","",IF(INPUT!$I$1="","",IF(C12652&lt;(INT(INPUT!$I$1)-INPUT!$I$2),"Off Meds",IF(C12652&lt;=(INT(INPUT!$I$1)+INPUT!$I$2),"Washout","On Meds"))))</f>
        <v/>
      </c>
      <c r="F12652">
        <f>IF(B12652="","",1.509*(LN(B12652)^1.084-5.381))</f>
        <v/>
      </c>
      <c r="G12652">
        <f>IF(F12652="","",IF(F12652&lt;0,10*F12652^2,0))</f>
        <v/>
      </c>
      <c r="H12652">
        <f>IF(F12652="","",IF(F12652&gt;0,10*F12652^2,0))</f>
        <v/>
      </c>
    </row>
    <row r="12653">
      <c r="A12653">
        <f>Input!A12653</f>
        <v/>
      </c>
      <c r="B12653">
        <f>IF(ISNUMBER(Input!B12653),IF(AND(Input!B12653&gt;=20,Input!B12653&lt;=700),Input!B12653,""),"")</f>
        <v/>
      </c>
      <c r="C12653">
        <f>IF(B12653="","",INT(A12653))</f>
        <v/>
      </c>
      <c r="D12653">
        <f>IF(B12653="","",HOUR(A12653))</f>
        <v/>
      </c>
      <c r="E12653">
        <f>IF(B12653="","",IF(INPUT!$I$1="","",IF(C12653&lt;(INT(INPUT!$I$1)-INPUT!$I$2),"Off Meds",IF(C12653&lt;=(INT(INPUT!$I$1)+INPUT!$I$2),"Washout","On Meds"))))</f>
        <v/>
      </c>
      <c r="F12653">
        <f>IF(B12653="","",1.509*(LN(B12653)^1.084-5.381))</f>
        <v/>
      </c>
      <c r="G12653">
        <f>IF(F12653="","",IF(F12653&lt;0,10*F12653^2,0))</f>
        <v/>
      </c>
      <c r="H12653">
        <f>IF(F12653="","",IF(F12653&gt;0,10*F12653^2,0))</f>
        <v/>
      </c>
    </row>
    <row r="12654">
      <c r="A12654">
        <f>Input!A12654</f>
        <v/>
      </c>
      <c r="B12654">
        <f>IF(ISNUMBER(Input!B12654),IF(AND(Input!B12654&gt;=20,Input!B12654&lt;=700),Input!B12654,""),"")</f>
        <v/>
      </c>
      <c r="C12654">
        <f>IF(B12654="","",INT(A12654))</f>
        <v/>
      </c>
      <c r="D12654">
        <f>IF(B12654="","",HOUR(A12654))</f>
        <v/>
      </c>
      <c r="E12654">
        <f>IF(B12654="","",IF(INPUT!$I$1="","",IF(C12654&lt;(INT(INPUT!$I$1)-INPUT!$I$2),"Off Meds",IF(C12654&lt;=(INT(INPUT!$I$1)+INPUT!$I$2),"Washout","On Meds"))))</f>
        <v/>
      </c>
      <c r="F12654">
        <f>IF(B12654="","",1.509*(LN(B12654)^1.084-5.381))</f>
        <v/>
      </c>
      <c r="G12654">
        <f>IF(F12654="","",IF(F12654&lt;0,10*F12654^2,0))</f>
        <v/>
      </c>
      <c r="H12654">
        <f>IF(F12654="","",IF(F12654&gt;0,10*F12654^2,0))</f>
        <v/>
      </c>
    </row>
    <row r="12655">
      <c r="A12655">
        <f>Input!A12655</f>
        <v/>
      </c>
      <c r="B12655">
        <f>IF(ISNUMBER(Input!B12655),IF(AND(Input!B12655&gt;=20,Input!B12655&lt;=700),Input!B12655,""),"")</f>
        <v/>
      </c>
      <c r="C12655">
        <f>IF(B12655="","",INT(A12655))</f>
        <v/>
      </c>
      <c r="D12655">
        <f>IF(B12655="","",HOUR(A12655))</f>
        <v/>
      </c>
      <c r="E12655">
        <f>IF(B12655="","",IF(INPUT!$I$1="","",IF(C12655&lt;(INT(INPUT!$I$1)-INPUT!$I$2),"Off Meds",IF(C12655&lt;=(INT(INPUT!$I$1)+INPUT!$I$2),"Washout","On Meds"))))</f>
        <v/>
      </c>
      <c r="F12655">
        <f>IF(B12655="","",1.509*(LN(B12655)^1.084-5.381))</f>
        <v/>
      </c>
      <c r="G12655">
        <f>IF(F12655="","",IF(F12655&lt;0,10*F12655^2,0))</f>
        <v/>
      </c>
      <c r="H12655">
        <f>IF(F12655="","",IF(F12655&gt;0,10*F12655^2,0))</f>
        <v/>
      </c>
    </row>
    <row r="12656">
      <c r="A12656">
        <f>Input!A12656</f>
        <v/>
      </c>
      <c r="B12656">
        <f>IF(ISNUMBER(Input!B12656),IF(AND(Input!B12656&gt;=20,Input!B12656&lt;=700),Input!B12656,""),"")</f>
        <v/>
      </c>
      <c r="C12656">
        <f>IF(B12656="","",INT(A12656))</f>
        <v/>
      </c>
      <c r="D12656">
        <f>IF(B12656="","",HOUR(A12656))</f>
        <v/>
      </c>
      <c r="E12656">
        <f>IF(B12656="","",IF(INPUT!$I$1="","",IF(C12656&lt;(INT(INPUT!$I$1)-INPUT!$I$2),"Off Meds",IF(C12656&lt;=(INT(INPUT!$I$1)+INPUT!$I$2),"Washout","On Meds"))))</f>
        <v/>
      </c>
      <c r="F12656">
        <f>IF(B12656="","",1.509*(LN(B12656)^1.084-5.381))</f>
        <v/>
      </c>
      <c r="G12656">
        <f>IF(F12656="","",IF(F12656&lt;0,10*F12656^2,0))</f>
        <v/>
      </c>
      <c r="H12656">
        <f>IF(F12656="","",IF(F12656&gt;0,10*F12656^2,0))</f>
        <v/>
      </c>
    </row>
    <row r="12657">
      <c r="A12657">
        <f>Input!A12657</f>
        <v/>
      </c>
      <c r="B12657">
        <f>IF(ISNUMBER(Input!B12657),IF(AND(Input!B12657&gt;=20,Input!B12657&lt;=700),Input!B12657,""),"")</f>
        <v/>
      </c>
      <c r="C12657">
        <f>IF(B12657="","",INT(A12657))</f>
        <v/>
      </c>
      <c r="D12657">
        <f>IF(B12657="","",HOUR(A12657))</f>
        <v/>
      </c>
      <c r="E12657">
        <f>IF(B12657="","",IF(INPUT!$I$1="","",IF(C12657&lt;(INT(INPUT!$I$1)-INPUT!$I$2),"Off Meds",IF(C12657&lt;=(INT(INPUT!$I$1)+INPUT!$I$2),"Washout","On Meds"))))</f>
        <v/>
      </c>
      <c r="F12657">
        <f>IF(B12657="","",1.509*(LN(B12657)^1.084-5.381))</f>
        <v/>
      </c>
      <c r="G12657">
        <f>IF(F12657="","",IF(F12657&lt;0,10*F12657^2,0))</f>
        <v/>
      </c>
      <c r="H12657">
        <f>IF(F12657="","",IF(F12657&gt;0,10*F12657^2,0))</f>
        <v/>
      </c>
    </row>
    <row r="12658">
      <c r="A12658">
        <f>Input!A12658</f>
        <v/>
      </c>
      <c r="B12658">
        <f>IF(ISNUMBER(Input!B12658),IF(AND(Input!B12658&gt;=20,Input!B12658&lt;=700),Input!B12658,""),"")</f>
        <v/>
      </c>
      <c r="C12658">
        <f>IF(B12658="","",INT(A12658))</f>
        <v/>
      </c>
      <c r="D12658">
        <f>IF(B12658="","",HOUR(A12658))</f>
        <v/>
      </c>
      <c r="E12658">
        <f>IF(B12658="","",IF(INPUT!$I$1="","",IF(C12658&lt;(INT(INPUT!$I$1)-INPUT!$I$2),"Off Meds",IF(C12658&lt;=(INT(INPUT!$I$1)+INPUT!$I$2),"Washout","On Meds"))))</f>
        <v/>
      </c>
      <c r="F12658">
        <f>IF(B12658="","",1.509*(LN(B12658)^1.084-5.381))</f>
        <v/>
      </c>
      <c r="G12658">
        <f>IF(F12658="","",IF(F12658&lt;0,10*F12658^2,0))</f>
        <v/>
      </c>
      <c r="H12658">
        <f>IF(F12658="","",IF(F12658&gt;0,10*F12658^2,0))</f>
        <v/>
      </c>
    </row>
    <row r="12659">
      <c r="A12659">
        <f>Input!A12659</f>
        <v/>
      </c>
      <c r="B12659">
        <f>IF(ISNUMBER(Input!B12659),IF(AND(Input!B12659&gt;=20,Input!B12659&lt;=700),Input!B12659,""),"")</f>
        <v/>
      </c>
      <c r="C12659">
        <f>IF(B12659="","",INT(A12659))</f>
        <v/>
      </c>
      <c r="D12659">
        <f>IF(B12659="","",HOUR(A12659))</f>
        <v/>
      </c>
      <c r="E12659">
        <f>IF(B12659="","",IF(INPUT!$I$1="","",IF(C12659&lt;(INT(INPUT!$I$1)-INPUT!$I$2),"Off Meds",IF(C12659&lt;=(INT(INPUT!$I$1)+INPUT!$I$2),"Washout","On Meds"))))</f>
        <v/>
      </c>
      <c r="F12659">
        <f>IF(B12659="","",1.509*(LN(B12659)^1.084-5.381))</f>
        <v/>
      </c>
      <c r="G12659">
        <f>IF(F12659="","",IF(F12659&lt;0,10*F12659^2,0))</f>
        <v/>
      </c>
      <c r="H12659">
        <f>IF(F12659="","",IF(F12659&gt;0,10*F12659^2,0))</f>
        <v/>
      </c>
    </row>
    <row r="12660">
      <c r="A12660">
        <f>Input!A12660</f>
        <v/>
      </c>
      <c r="B12660">
        <f>IF(ISNUMBER(Input!B12660),IF(AND(Input!B12660&gt;=20,Input!B12660&lt;=700),Input!B12660,""),"")</f>
        <v/>
      </c>
      <c r="C12660">
        <f>IF(B12660="","",INT(A12660))</f>
        <v/>
      </c>
      <c r="D12660">
        <f>IF(B12660="","",HOUR(A12660))</f>
        <v/>
      </c>
      <c r="E12660">
        <f>IF(B12660="","",IF(INPUT!$I$1="","",IF(C12660&lt;(INT(INPUT!$I$1)-INPUT!$I$2),"Off Meds",IF(C12660&lt;=(INT(INPUT!$I$1)+INPUT!$I$2),"Washout","On Meds"))))</f>
        <v/>
      </c>
      <c r="F12660">
        <f>IF(B12660="","",1.509*(LN(B12660)^1.084-5.381))</f>
        <v/>
      </c>
      <c r="G12660">
        <f>IF(F12660="","",IF(F12660&lt;0,10*F12660^2,0))</f>
        <v/>
      </c>
      <c r="H12660">
        <f>IF(F12660="","",IF(F12660&gt;0,10*F12660^2,0))</f>
        <v/>
      </c>
    </row>
    <row r="12661">
      <c r="A12661">
        <f>Input!A12661</f>
        <v/>
      </c>
      <c r="B12661">
        <f>IF(ISNUMBER(Input!B12661),IF(AND(Input!B12661&gt;=20,Input!B12661&lt;=700),Input!B12661,""),"")</f>
        <v/>
      </c>
      <c r="C12661">
        <f>IF(B12661="","",INT(A12661))</f>
        <v/>
      </c>
      <c r="D12661">
        <f>IF(B12661="","",HOUR(A12661))</f>
        <v/>
      </c>
      <c r="E12661">
        <f>IF(B12661="","",IF(INPUT!$I$1="","",IF(C12661&lt;(INT(INPUT!$I$1)-INPUT!$I$2),"Off Meds",IF(C12661&lt;=(INT(INPUT!$I$1)+INPUT!$I$2),"Washout","On Meds"))))</f>
        <v/>
      </c>
      <c r="F12661">
        <f>IF(B12661="","",1.509*(LN(B12661)^1.084-5.381))</f>
        <v/>
      </c>
      <c r="G12661">
        <f>IF(F12661="","",IF(F12661&lt;0,10*F12661^2,0))</f>
        <v/>
      </c>
      <c r="H12661">
        <f>IF(F12661="","",IF(F12661&gt;0,10*F12661^2,0))</f>
        <v/>
      </c>
    </row>
    <row r="12662">
      <c r="A12662">
        <f>Input!A12662</f>
        <v/>
      </c>
      <c r="B12662">
        <f>IF(ISNUMBER(Input!B12662),IF(AND(Input!B12662&gt;=20,Input!B12662&lt;=700),Input!B12662,""),"")</f>
        <v/>
      </c>
      <c r="C12662">
        <f>IF(B12662="","",INT(A12662))</f>
        <v/>
      </c>
      <c r="D12662">
        <f>IF(B12662="","",HOUR(A12662))</f>
        <v/>
      </c>
      <c r="E12662">
        <f>IF(B12662="","",IF(INPUT!$I$1="","",IF(C12662&lt;(INT(INPUT!$I$1)-INPUT!$I$2),"Off Meds",IF(C12662&lt;=(INT(INPUT!$I$1)+INPUT!$I$2),"Washout","On Meds"))))</f>
        <v/>
      </c>
      <c r="F12662">
        <f>IF(B12662="","",1.509*(LN(B12662)^1.084-5.381))</f>
        <v/>
      </c>
      <c r="G12662">
        <f>IF(F12662="","",IF(F12662&lt;0,10*F12662^2,0))</f>
        <v/>
      </c>
      <c r="H12662">
        <f>IF(F12662="","",IF(F12662&gt;0,10*F12662^2,0))</f>
        <v/>
      </c>
    </row>
    <row r="12663">
      <c r="A12663">
        <f>Input!A12663</f>
        <v/>
      </c>
      <c r="B12663">
        <f>IF(ISNUMBER(Input!B12663),IF(AND(Input!B12663&gt;=20,Input!B12663&lt;=700),Input!B12663,""),"")</f>
        <v/>
      </c>
      <c r="C12663">
        <f>IF(B12663="","",INT(A12663))</f>
        <v/>
      </c>
      <c r="D12663">
        <f>IF(B12663="","",HOUR(A12663))</f>
        <v/>
      </c>
      <c r="E12663">
        <f>IF(B12663="","",IF(INPUT!$I$1="","",IF(C12663&lt;(INT(INPUT!$I$1)-INPUT!$I$2),"Off Meds",IF(C12663&lt;=(INT(INPUT!$I$1)+INPUT!$I$2),"Washout","On Meds"))))</f>
        <v/>
      </c>
      <c r="F12663">
        <f>IF(B12663="","",1.509*(LN(B12663)^1.084-5.381))</f>
        <v/>
      </c>
      <c r="G12663">
        <f>IF(F12663="","",IF(F12663&lt;0,10*F12663^2,0))</f>
        <v/>
      </c>
      <c r="H12663">
        <f>IF(F12663="","",IF(F12663&gt;0,10*F12663^2,0))</f>
        <v/>
      </c>
    </row>
    <row r="12664">
      <c r="A12664">
        <f>Input!A12664</f>
        <v/>
      </c>
      <c r="B12664">
        <f>IF(ISNUMBER(Input!B12664),IF(AND(Input!B12664&gt;=20,Input!B12664&lt;=700),Input!B12664,""),"")</f>
        <v/>
      </c>
      <c r="C12664">
        <f>IF(B12664="","",INT(A12664))</f>
        <v/>
      </c>
      <c r="D12664">
        <f>IF(B12664="","",HOUR(A12664))</f>
        <v/>
      </c>
      <c r="E12664">
        <f>IF(B12664="","",IF(INPUT!$I$1="","",IF(C12664&lt;(INT(INPUT!$I$1)-INPUT!$I$2),"Off Meds",IF(C12664&lt;=(INT(INPUT!$I$1)+INPUT!$I$2),"Washout","On Meds"))))</f>
        <v/>
      </c>
      <c r="F12664">
        <f>IF(B12664="","",1.509*(LN(B12664)^1.084-5.381))</f>
        <v/>
      </c>
      <c r="G12664">
        <f>IF(F12664="","",IF(F12664&lt;0,10*F12664^2,0))</f>
        <v/>
      </c>
      <c r="H12664">
        <f>IF(F12664="","",IF(F12664&gt;0,10*F12664^2,0))</f>
        <v/>
      </c>
    </row>
    <row r="12665">
      <c r="A12665">
        <f>Input!A12665</f>
        <v/>
      </c>
      <c r="B12665">
        <f>IF(ISNUMBER(Input!B12665),IF(AND(Input!B12665&gt;=20,Input!B12665&lt;=700),Input!B12665,""),"")</f>
        <v/>
      </c>
      <c r="C12665">
        <f>IF(B12665="","",INT(A12665))</f>
        <v/>
      </c>
      <c r="D12665">
        <f>IF(B12665="","",HOUR(A12665))</f>
        <v/>
      </c>
      <c r="E12665">
        <f>IF(B12665="","",IF(INPUT!$I$1="","",IF(C12665&lt;(INT(INPUT!$I$1)-INPUT!$I$2),"Off Meds",IF(C12665&lt;=(INT(INPUT!$I$1)+INPUT!$I$2),"Washout","On Meds"))))</f>
        <v/>
      </c>
      <c r="F12665">
        <f>IF(B12665="","",1.509*(LN(B12665)^1.084-5.381))</f>
        <v/>
      </c>
      <c r="G12665">
        <f>IF(F12665="","",IF(F12665&lt;0,10*F12665^2,0))</f>
        <v/>
      </c>
      <c r="H12665">
        <f>IF(F12665="","",IF(F12665&gt;0,10*F12665^2,0))</f>
        <v/>
      </c>
    </row>
    <row r="12666">
      <c r="A12666">
        <f>Input!A12666</f>
        <v/>
      </c>
      <c r="B12666">
        <f>IF(ISNUMBER(Input!B12666),IF(AND(Input!B12666&gt;=20,Input!B12666&lt;=700),Input!B12666,""),"")</f>
        <v/>
      </c>
      <c r="C12666">
        <f>IF(B12666="","",INT(A12666))</f>
        <v/>
      </c>
      <c r="D12666">
        <f>IF(B12666="","",HOUR(A12666))</f>
        <v/>
      </c>
      <c r="E12666">
        <f>IF(B12666="","",IF(INPUT!$I$1="","",IF(C12666&lt;(INT(INPUT!$I$1)-INPUT!$I$2),"Off Meds",IF(C12666&lt;=(INT(INPUT!$I$1)+INPUT!$I$2),"Washout","On Meds"))))</f>
        <v/>
      </c>
      <c r="F12666">
        <f>IF(B12666="","",1.509*(LN(B12666)^1.084-5.381))</f>
        <v/>
      </c>
      <c r="G12666">
        <f>IF(F12666="","",IF(F12666&lt;0,10*F12666^2,0))</f>
        <v/>
      </c>
      <c r="H12666">
        <f>IF(F12666="","",IF(F12666&gt;0,10*F12666^2,0))</f>
        <v/>
      </c>
    </row>
    <row r="12667">
      <c r="A12667">
        <f>Input!A12667</f>
        <v/>
      </c>
      <c r="B12667">
        <f>IF(ISNUMBER(Input!B12667),IF(AND(Input!B12667&gt;=20,Input!B12667&lt;=700),Input!B12667,""),"")</f>
        <v/>
      </c>
      <c r="C12667">
        <f>IF(B12667="","",INT(A12667))</f>
        <v/>
      </c>
      <c r="D12667">
        <f>IF(B12667="","",HOUR(A12667))</f>
        <v/>
      </c>
      <c r="E12667">
        <f>IF(B12667="","",IF(INPUT!$I$1="","",IF(C12667&lt;(INT(INPUT!$I$1)-INPUT!$I$2),"Off Meds",IF(C12667&lt;=(INT(INPUT!$I$1)+INPUT!$I$2),"Washout","On Meds"))))</f>
        <v/>
      </c>
      <c r="F12667">
        <f>IF(B12667="","",1.509*(LN(B12667)^1.084-5.381))</f>
        <v/>
      </c>
      <c r="G12667">
        <f>IF(F12667="","",IF(F12667&lt;0,10*F12667^2,0))</f>
        <v/>
      </c>
      <c r="H12667">
        <f>IF(F12667="","",IF(F12667&gt;0,10*F12667^2,0))</f>
        <v/>
      </c>
    </row>
    <row r="12668">
      <c r="A12668">
        <f>Input!A12668</f>
        <v/>
      </c>
      <c r="B12668">
        <f>IF(ISNUMBER(Input!B12668),IF(AND(Input!B12668&gt;=20,Input!B12668&lt;=700),Input!B12668,""),"")</f>
        <v/>
      </c>
      <c r="C12668">
        <f>IF(B12668="","",INT(A12668))</f>
        <v/>
      </c>
      <c r="D12668">
        <f>IF(B12668="","",HOUR(A12668))</f>
        <v/>
      </c>
      <c r="E12668">
        <f>IF(B12668="","",IF(INPUT!$I$1="","",IF(C12668&lt;(INT(INPUT!$I$1)-INPUT!$I$2),"Off Meds",IF(C12668&lt;=(INT(INPUT!$I$1)+INPUT!$I$2),"Washout","On Meds"))))</f>
        <v/>
      </c>
      <c r="F12668">
        <f>IF(B12668="","",1.509*(LN(B12668)^1.084-5.381))</f>
        <v/>
      </c>
      <c r="G12668">
        <f>IF(F12668="","",IF(F12668&lt;0,10*F12668^2,0))</f>
        <v/>
      </c>
      <c r="H12668">
        <f>IF(F12668="","",IF(F12668&gt;0,10*F12668^2,0))</f>
        <v/>
      </c>
    </row>
    <row r="12669">
      <c r="A12669">
        <f>Input!A12669</f>
        <v/>
      </c>
      <c r="B12669">
        <f>IF(ISNUMBER(Input!B12669),IF(AND(Input!B12669&gt;=20,Input!B12669&lt;=700),Input!B12669,""),"")</f>
        <v/>
      </c>
      <c r="C12669">
        <f>IF(B12669="","",INT(A12669))</f>
        <v/>
      </c>
      <c r="D12669">
        <f>IF(B12669="","",HOUR(A12669))</f>
        <v/>
      </c>
      <c r="E12669">
        <f>IF(B12669="","",IF(INPUT!$I$1="","",IF(C12669&lt;(INT(INPUT!$I$1)-INPUT!$I$2),"Off Meds",IF(C12669&lt;=(INT(INPUT!$I$1)+INPUT!$I$2),"Washout","On Meds"))))</f>
        <v/>
      </c>
      <c r="F12669">
        <f>IF(B12669="","",1.509*(LN(B12669)^1.084-5.381))</f>
        <v/>
      </c>
      <c r="G12669">
        <f>IF(F12669="","",IF(F12669&lt;0,10*F12669^2,0))</f>
        <v/>
      </c>
      <c r="H12669">
        <f>IF(F12669="","",IF(F12669&gt;0,10*F12669^2,0))</f>
        <v/>
      </c>
    </row>
    <row r="12670">
      <c r="A12670">
        <f>Input!A12670</f>
        <v/>
      </c>
      <c r="B12670">
        <f>IF(ISNUMBER(Input!B12670),IF(AND(Input!B12670&gt;=20,Input!B12670&lt;=700),Input!B12670,""),"")</f>
        <v/>
      </c>
      <c r="C12670">
        <f>IF(B12670="","",INT(A12670))</f>
        <v/>
      </c>
      <c r="D12670">
        <f>IF(B12670="","",HOUR(A12670))</f>
        <v/>
      </c>
      <c r="E12670">
        <f>IF(B12670="","",IF(INPUT!$I$1="","",IF(C12670&lt;(INT(INPUT!$I$1)-INPUT!$I$2),"Off Meds",IF(C12670&lt;=(INT(INPUT!$I$1)+INPUT!$I$2),"Washout","On Meds"))))</f>
        <v/>
      </c>
      <c r="F12670">
        <f>IF(B12670="","",1.509*(LN(B12670)^1.084-5.381))</f>
        <v/>
      </c>
      <c r="G12670">
        <f>IF(F12670="","",IF(F12670&lt;0,10*F12670^2,0))</f>
        <v/>
      </c>
      <c r="H12670">
        <f>IF(F12670="","",IF(F12670&gt;0,10*F12670^2,0))</f>
        <v/>
      </c>
    </row>
    <row r="12671">
      <c r="A12671">
        <f>Input!A12671</f>
        <v/>
      </c>
      <c r="B12671">
        <f>IF(ISNUMBER(Input!B12671),IF(AND(Input!B12671&gt;=20,Input!B12671&lt;=700),Input!B12671,""),"")</f>
        <v/>
      </c>
      <c r="C12671">
        <f>IF(B12671="","",INT(A12671))</f>
        <v/>
      </c>
      <c r="D12671">
        <f>IF(B12671="","",HOUR(A12671))</f>
        <v/>
      </c>
      <c r="E12671">
        <f>IF(B12671="","",IF(INPUT!$I$1="","",IF(C12671&lt;(INT(INPUT!$I$1)-INPUT!$I$2),"Off Meds",IF(C12671&lt;=(INT(INPUT!$I$1)+INPUT!$I$2),"Washout","On Meds"))))</f>
        <v/>
      </c>
      <c r="F12671">
        <f>IF(B12671="","",1.509*(LN(B12671)^1.084-5.381))</f>
        <v/>
      </c>
      <c r="G12671">
        <f>IF(F12671="","",IF(F12671&lt;0,10*F12671^2,0))</f>
        <v/>
      </c>
      <c r="H12671">
        <f>IF(F12671="","",IF(F12671&gt;0,10*F12671^2,0))</f>
        <v/>
      </c>
    </row>
    <row r="12672">
      <c r="A12672">
        <f>Input!A12672</f>
        <v/>
      </c>
      <c r="B12672">
        <f>IF(ISNUMBER(Input!B12672),IF(AND(Input!B12672&gt;=20,Input!B12672&lt;=700),Input!B12672,""),"")</f>
        <v/>
      </c>
      <c r="C12672">
        <f>IF(B12672="","",INT(A12672))</f>
        <v/>
      </c>
      <c r="D12672">
        <f>IF(B12672="","",HOUR(A12672))</f>
        <v/>
      </c>
      <c r="E12672">
        <f>IF(B12672="","",IF(INPUT!$I$1="","",IF(C12672&lt;(INT(INPUT!$I$1)-INPUT!$I$2),"Off Meds",IF(C12672&lt;=(INT(INPUT!$I$1)+INPUT!$I$2),"Washout","On Meds"))))</f>
        <v/>
      </c>
      <c r="F12672">
        <f>IF(B12672="","",1.509*(LN(B12672)^1.084-5.381))</f>
        <v/>
      </c>
      <c r="G12672">
        <f>IF(F12672="","",IF(F12672&lt;0,10*F12672^2,0))</f>
        <v/>
      </c>
      <c r="H12672">
        <f>IF(F12672="","",IF(F12672&gt;0,10*F12672^2,0))</f>
        <v/>
      </c>
    </row>
    <row r="12673">
      <c r="A12673">
        <f>Input!A12673</f>
        <v/>
      </c>
      <c r="B12673">
        <f>IF(ISNUMBER(Input!B12673),IF(AND(Input!B12673&gt;=20,Input!B12673&lt;=700),Input!B12673,""),"")</f>
        <v/>
      </c>
      <c r="C12673">
        <f>IF(B12673="","",INT(A12673))</f>
        <v/>
      </c>
      <c r="D12673">
        <f>IF(B12673="","",HOUR(A12673))</f>
        <v/>
      </c>
      <c r="E12673">
        <f>IF(B12673="","",IF(INPUT!$I$1="","",IF(C12673&lt;(INT(INPUT!$I$1)-INPUT!$I$2),"Off Meds",IF(C12673&lt;=(INT(INPUT!$I$1)+INPUT!$I$2),"Washout","On Meds"))))</f>
        <v/>
      </c>
      <c r="F12673">
        <f>IF(B12673="","",1.509*(LN(B12673)^1.084-5.381))</f>
        <v/>
      </c>
      <c r="G12673">
        <f>IF(F12673="","",IF(F12673&lt;0,10*F12673^2,0))</f>
        <v/>
      </c>
      <c r="H12673">
        <f>IF(F12673="","",IF(F12673&gt;0,10*F12673^2,0))</f>
        <v/>
      </c>
    </row>
    <row r="12674">
      <c r="A12674">
        <f>Input!A12674</f>
        <v/>
      </c>
      <c r="B12674">
        <f>IF(ISNUMBER(Input!B12674),IF(AND(Input!B12674&gt;=20,Input!B12674&lt;=700),Input!B12674,""),"")</f>
        <v/>
      </c>
      <c r="C12674">
        <f>IF(B12674="","",INT(A12674))</f>
        <v/>
      </c>
      <c r="D12674">
        <f>IF(B12674="","",HOUR(A12674))</f>
        <v/>
      </c>
      <c r="E12674">
        <f>IF(B12674="","",IF(INPUT!$I$1="","",IF(C12674&lt;(INT(INPUT!$I$1)-INPUT!$I$2),"Off Meds",IF(C12674&lt;=(INT(INPUT!$I$1)+INPUT!$I$2),"Washout","On Meds"))))</f>
        <v/>
      </c>
      <c r="F12674">
        <f>IF(B12674="","",1.509*(LN(B12674)^1.084-5.381))</f>
        <v/>
      </c>
      <c r="G12674">
        <f>IF(F12674="","",IF(F12674&lt;0,10*F12674^2,0))</f>
        <v/>
      </c>
      <c r="H12674">
        <f>IF(F12674="","",IF(F12674&gt;0,10*F12674^2,0))</f>
        <v/>
      </c>
    </row>
    <row r="12675">
      <c r="A12675">
        <f>Input!A12675</f>
        <v/>
      </c>
      <c r="B12675">
        <f>IF(ISNUMBER(Input!B12675),IF(AND(Input!B12675&gt;=20,Input!B12675&lt;=700),Input!B12675,""),"")</f>
        <v/>
      </c>
      <c r="C12675">
        <f>IF(B12675="","",INT(A12675))</f>
        <v/>
      </c>
      <c r="D12675">
        <f>IF(B12675="","",HOUR(A12675))</f>
        <v/>
      </c>
      <c r="E12675">
        <f>IF(B12675="","",IF(INPUT!$I$1="","",IF(C12675&lt;(INT(INPUT!$I$1)-INPUT!$I$2),"Off Meds",IF(C12675&lt;=(INT(INPUT!$I$1)+INPUT!$I$2),"Washout","On Meds"))))</f>
        <v/>
      </c>
      <c r="F12675">
        <f>IF(B12675="","",1.509*(LN(B12675)^1.084-5.381))</f>
        <v/>
      </c>
      <c r="G12675">
        <f>IF(F12675="","",IF(F12675&lt;0,10*F12675^2,0))</f>
        <v/>
      </c>
      <c r="H12675">
        <f>IF(F12675="","",IF(F12675&gt;0,10*F12675^2,0))</f>
        <v/>
      </c>
    </row>
    <row r="12676">
      <c r="A12676">
        <f>Input!A12676</f>
        <v/>
      </c>
      <c r="B12676">
        <f>IF(ISNUMBER(Input!B12676),IF(AND(Input!B12676&gt;=20,Input!B12676&lt;=700),Input!B12676,""),"")</f>
        <v/>
      </c>
      <c r="C12676">
        <f>IF(B12676="","",INT(A12676))</f>
        <v/>
      </c>
      <c r="D12676">
        <f>IF(B12676="","",HOUR(A12676))</f>
        <v/>
      </c>
      <c r="E12676">
        <f>IF(B12676="","",IF(INPUT!$I$1="","",IF(C12676&lt;(INT(INPUT!$I$1)-INPUT!$I$2),"Off Meds",IF(C12676&lt;=(INT(INPUT!$I$1)+INPUT!$I$2),"Washout","On Meds"))))</f>
        <v/>
      </c>
      <c r="F12676">
        <f>IF(B12676="","",1.509*(LN(B12676)^1.084-5.381))</f>
        <v/>
      </c>
      <c r="G12676">
        <f>IF(F12676="","",IF(F12676&lt;0,10*F12676^2,0))</f>
        <v/>
      </c>
      <c r="H12676">
        <f>IF(F12676="","",IF(F12676&gt;0,10*F12676^2,0))</f>
        <v/>
      </c>
    </row>
    <row r="12677">
      <c r="A12677">
        <f>Input!A12677</f>
        <v/>
      </c>
      <c r="B12677">
        <f>IF(ISNUMBER(Input!B12677),IF(AND(Input!B12677&gt;=20,Input!B12677&lt;=700),Input!B12677,""),"")</f>
        <v/>
      </c>
      <c r="C12677">
        <f>IF(B12677="","",INT(A12677))</f>
        <v/>
      </c>
      <c r="D12677">
        <f>IF(B12677="","",HOUR(A12677))</f>
        <v/>
      </c>
      <c r="E12677">
        <f>IF(B12677="","",IF(INPUT!$I$1="","",IF(C12677&lt;(INT(INPUT!$I$1)-INPUT!$I$2),"Off Meds",IF(C12677&lt;=(INT(INPUT!$I$1)+INPUT!$I$2),"Washout","On Meds"))))</f>
        <v/>
      </c>
      <c r="F12677">
        <f>IF(B12677="","",1.509*(LN(B12677)^1.084-5.381))</f>
        <v/>
      </c>
      <c r="G12677">
        <f>IF(F12677="","",IF(F12677&lt;0,10*F12677^2,0))</f>
        <v/>
      </c>
      <c r="H12677">
        <f>IF(F12677="","",IF(F12677&gt;0,10*F12677^2,0))</f>
        <v/>
      </c>
    </row>
    <row r="12678">
      <c r="A12678">
        <f>Input!A12678</f>
        <v/>
      </c>
      <c r="B12678">
        <f>IF(ISNUMBER(Input!B12678),IF(AND(Input!B12678&gt;=20,Input!B12678&lt;=700),Input!B12678,""),"")</f>
        <v/>
      </c>
      <c r="C12678">
        <f>IF(B12678="","",INT(A12678))</f>
        <v/>
      </c>
      <c r="D12678">
        <f>IF(B12678="","",HOUR(A12678))</f>
        <v/>
      </c>
      <c r="E12678">
        <f>IF(B12678="","",IF(INPUT!$I$1="","",IF(C12678&lt;(INT(INPUT!$I$1)-INPUT!$I$2),"Off Meds",IF(C12678&lt;=(INT(INPUT!$I$1)+INPUT!$I$2),"Washout","On Meds"))))</f>
        <v/>
      </c>
      <c r="F12678">
        <f>IF(B12678="","",1.509*(LN(B12678)^1.084-5.381))</f>
        <v/>
      </c>
      <c r="G12678">
        <f>IF(F12678="","",IF(F12678&lt;0,10*F12678^2,0))</f>
        <v/>
      </c>
      <c r="H12678">
        <f>IF(F12678="","",IF(F12678&gt;0,10*F12678^2,0))</f>
        <v/>
      </c>
    </row>
    <row r="12679">
      <c r="A12679">
        <f>Input!A12679</f>
        <v/>
      </c>
      <c r="B12679">
        <f>IF(ISNUMBER(Input!B12679),IF(AND(Input!B12679&gt;=20,Input!B12679&lt;=700),Input!B12679,""),"")</f>
        <v/>
      </c>
      <c r="C12679">
        <f>IF(B12679="","",INT(A12679))</f>
        <v/>
      </c>
      <c r="D12679">
        <f>IF(B12679="","",HOUR(A12679))</f>
        <v/>
      </c>
      <c r="E12679">
        <f>IF(B12679="","",IF(INPUT!$I$1="","",IF(C12679&lt;(INT(INPUT!$I$1)-INPUT!$I$2),"Off Meds",IF(C12679&lt;=(INT(INPUT!$I$1)+INPUT!$I$2),"Washout","On Meds"))))</f>
        <v/>
      </c>
      <c r="F12679">
        <f>IF(B12679="","",1.509*(LN(B12679)^1.084-5.381))</f>
        <v/>
      </c>
      <c r="G12679">
        <f>IF(F12679="","",IF(F12679&lt;0,10*F12679^2,0))</f>
        <v/>
      </c>
      <c r="H12679">
        <f>IF(F12679="","",IF(F12679&gt;0,10*F12679^2,0))</f>
        <v/>
      </c>
    </row>
    <row r="12680">
      <c r="A12680">
        <f>Input!A12680</f>
        <v/>
      </c>
      <c r="B12680">
        <f>IF(ISNUMBER(Input!B12680),IF(AND(Input!B12680&gt;=20,Input!B12680&lt;=700),Input!B12680,""),"")</f>
        <v/>
      </c>
      <c r="C12680">
        <f>IF(B12680="","",INT(A12680))</f>
        <v/>
      </c>
      <c r="D12680">
        <f>IF(B12680="","",HOUR(A12680))</f>
        <v/>
      </c>
      <c r="E12680">
        <f>IF(B12680="","",IF(INPUT!$I$1="","",IF(C12680&lt;(INT(INPUT!$I$1)-INPUT!$I$2),"Off Meds",IF(C12680&lt;=(INT(INPUT!$I$1)+INPUT!$I$2),"Washout","On Meds"))))</f>
        <v/>
      </c>
      <c r="F12680">
        <f>IF(B12680="","",1.509*(LN(B12680)^1.084-5.381))</f>
        <v/>
      </c>
      <c r="G12680">
        <f>IF(F12680="","",IF(F12680&lt;0,10*F12680^2,0))</f>
        <v/>
      </c>
      <c r="H12680">
        <f>IF(F12680="","",IF(F12680&gt;0,10*F12680^2,0))</f>
        <v/>
      </c>
    </row>
    <row r="12681">
      <c r="A12681">
        <f>Input!A12681</f>
        <v/>
      </c>
      <c r="B12681">
        <f>IF(ISNUMBER(Input!B12681),IF(AND(Input!B12681&gt;=20,Input!B12681&lt;=700),Input!B12681,""),"")</f>
        <v/>
      </c>
      <c r="C12681">
        <f>IF(B12681="","",INT(A12681))</f>
        <v/>
      </c>
      <c r="D12681">
        <f>IF(B12681="","",HOUR(A12681))</f>
        <v/>
      </c>
      <c r="E12681">
        <f>IF(B12681="","",IF(INPUT!$I$1="","",IF(C12681&lt;(INT(INPUT!$I$1)-INPUT!$I$2),"Off Meds",IF(C12681&lt;=(INT(INPUT!$I$1)+INPUT!$I$2),"Washout","On Meds"))))</f>
        <v/>
      </c>
      <c r="F12681">
        <f>IF(B12681="","",1.509*(LN(B12681)^1.084-5.381))</f>
        <v/>
      </c>
      <c r="G12681">
        <f>IF(F12681="","",IF(F12681&lt;0,10*F12681^2,0))</f>
        <v/>
      </c>
      <c r="H12681">
        <f>IF(F12681="","",IF(F12681&gt;0,10*F12681^2,0))</f>
        <v/>
      </c>
    </row>
    <row r="12682">
      <c r="A12682">
        <f>Input!A12682</f>
        <v/>
      </c>
      <c r="B12682">
        <f>IF(ISNUMBER(Input!B12682),IF(AND(Input!B12682&gt;=20,Input!B12682&lt;=700),Input!B12682,""),"")</f>
        <v/>
      </c>
      <c r="C12682">
        <f>IF(B12682="","",INT(A12682))</f>
        <v/>
      </c>
      <c r="D12682">
        <f>IF(B12682="","",HOUR(A12682))</f>
        <v/>
      </c>
      <c r="E12682">
        <f>IF(B12682="","",IF(INPUT!$I$1="","",IF(C12682&lt;(INT(INPUT!$I$1)-INPUT!$I$2),"Off Meds",IF(C12682&lt;=(INT(INPUT!$I$1)+INPUT!$I$2),"Washout","On Meds"))))</f>
        <v/>
      </c>
      <c r="F12682">
        <f>IF(B12682="","",1.509*(LN(B12682)^1.084-5.381))</f>
        <v/>
      </c>
      <c r="G12682">
        <f>IF(F12682="","",IF(F12682&lt;0,10*F12682^2,0))</f>
        <v/>
      </c>
      <c r="H12682">
        <f>IF(F12682="","",IF(F12682&gt;0,10*F12682^2,0))</f>
        <v/>
      </c>
    </row>
    <row r="12683">
      <c r="A12683">
        <f>Input!A12683</f>
        <v/>
      </c>
      <c r="B12683">
        <f>IF(ISNUMBER(Input!B12683),IF(AND(Input!B12683&gt;=20,Input!B12683&lt;=700),Input!B12683,""),"")</f>
        <v/>
      </c>
      <c r="C12683">
        <f>IF(B12683="","",INT(A12683))</f>
        <v/>
      </c>
      <c r="D12683">
        <f>IF(B12683="","",HOUR(A12683))</f>
        <v/>
      </c>
      <c r="E12683">
        <f>IF(B12683="","",IF(INPUT!$I$1="","",IF(C12683&lt;(INT(INPUT!$I$1)-INPUT!$I$2),"Off Meds",IF(C12683&lt;=(INT(INPUT!$I$1)+INPUT!$I$2),"Washout","On Meds"))))</f>
        <v/>
      </c>
      <c r="F12683">
        <f>IF(B12683="","",1.509*(LN(B12683)^1.084-5.381))</f>
        <v/>
      </c>
      <c r="G12683">
        <f>IF(F12683="","",IF(F12683&lt;0,10*F12683^2,0))</f>
        <v/>
      </c>
      <c r="H12683">
        <f>IF(F12683="","",IF(F12683&gt;0,10*F12683^2,0))</f>
        <v/>
      </c>
    </row>
    <row r="12684">
      <c r="A12684">
        <f>Input!A12684</f>
        <v/>
      </c>
      <c r="B12684">
        <f>IF(ISNUMBER(Input!B12684),IF(AND(Input!B12684&gt;=20,Input!B12684&lt;=700),Input!B12684,""),"")</f>
        <v/>
      </c>
      <c r="C12684">
        <f>IF(B12684="","",INT(A12684))</f>
        <v/>
      </c>
      <c r="D12684">
        <f>IF(B12684="","",HOUR(A12684))</f>
        <v/>
      </c>
      <c r="E12684">
        <f>IF(B12684="","",IF(INPUT!$I$1="","",IF(C12684&lt;(INT(INPUT!$I$1)-INPUT!$I$2),"Off Meds",IF(C12684&lt;=(INT(INPUT!$I$1)+INPUT!$I$2),"Washout","On Meds"))))</f>
        <v/>
      </c>
      <c r="F12684">
        <f>IF(B12684="","",1.509*(LN(B12684)^1.084-5.381))</f>
        <v/>
      </c>
      <c r="G12684">
        <f>IF(F12684="","",IF(F12684&lt;0,10*F12684^2,0))</f>
        <v/>
      </c>
      <c r="H12684">
        <f>IF(F12684="","",IF(F12684&gt;0,10*F12684^2,0))</f>
        <v/>
      </c>
    </row>
    <row r="12685">
      <c r="A12685">
        <f>Input!A12685</f>
        <v/>
      </c>
      <c r="B12685">
        <f>IF(ISNUMBER(Input!B12685),IF(AND(Input!B12685&gt;=20,Input!B12685&lt;=700),Input!B12685,""),"")</f>
        <v/>
      </c>
      <c r="C12685">
        <f>IF(B12685="","",INT(A12685))</f>
        <v/>
      </c>
      <c r="D12685">
        <f>IF(B12685="","",HOUR(A12685))</f>
        <v/>
      </c>
      <c r="E12685">
        <f>IF(B12685="","",IF(INPUT!$I$1="","",IF(C12685&lt;(INT(INPUT!$I$1)-INPUT!$I$2),"Off Meds",IF(C12685&lt;=(INT(INPUT!$I$1)+INPUT!$I$2),"Washout","On Meds"))))</f>
        <v/>
      </c>
      <c r="F12685">
        <f>IF(B12685="","",1.509*(LN(B12685)^1.084-5.381))</f>
        <v/>
      </c>
      <c r="G12685">
        <f>IF(F12685="","",IF(F12685&lt;0,10*F12685^2,0))</f>
        <v/>
      </c>
      <c r="H12685">
        <f>IF(F12685="","",IF(F12685&gt;0,10*F12685^2,0))</f>
        <v/>
      </c>
    </row>
    <row r="12686">
      <c r="A12686">
        <f>Input!A12686</f>
        <v/>
      </c>
      <c r="B12686">
        <f>IF(ISNUMBER(Input!B12686),IF(AND(Input!B12686&gt;=20,Input!B12686&lt;=700),Input!B12686,""),"")</f>
        <v/>
      </c>
      <c r="C12686">
        <f>IF(B12686="","",INT(A12686))</f>
        <v/>
      </c>
      <c r="D12686">
        <f>IF(B12686="","",HOUR(A12686))</f>
        <v/>
      </c>
      <c r="E12686">
        <f>IF(B12686="","",IF(INPUT!$I$1="","",IF(C12686&lt;(INT(INPUT!$I$1)-INPUT!$I$2),"Off Meds",IF(C12686&lt;=(INT(INPUT!$I$1)+INPUT!$I$2),"Washout","On Meds"))))</f>
        <v/>
      </c>
      <c r="F12686">
        <f>IF(B12686="","",1.509*(LN(B12686)^1.084-5.381))</f>
        <v/>
      </c>
      <c r="G12686">
        <f>IF(F12686="","",IF(F12686&lt;0,10*F12686^2,0))</f>
        <v/>
      </c>
      <c r="H12686">
        <f>IF(F12686="","",IF(F12686&gt;0,10*F12686^2,0))</f>
        <v/>
      </c>
    </row>
    <row r="12687">
      <c r="A12687">
        <f>Input!A12687</f>
        <v/>
      </c>
      <c r="B12687">
        <f>IF(ISNUMBER(Input!B12687),IF(AND(Input!B12687&gt;=20,Input!B12687&lt;=700),Input!B12687,""),"")</f>
        <v/>
      </c>
      <c r="C12687">
        <f>IF(B12687="","",INT(A12687))</f>
        <v/>
      </c>
      <c r="D12687">
        <f>IF(B12687="","",HOUR(A12687))</f>
        <v/>
      </c>
      <c r="E12687">
        <f>IF(B12687="","",IF(INPUT!$I$1="","",IF(C12687&lt;(INT(INPUT!$I$1)-INPUT!$I$2),"Off Meds",IF(C12687&lt;=(INT(INPUT!$I$1)+INPUT!$I$2),"Washout","On Meds"))))</f>
        <v/>
      </c>
      <c r="F12687">
        <f>IF(B12687="","",1.509*(LN(B12687)^1.084-5.381))</f>
        <v/>
      </c>
      <c r="G12687">
        <f>IF(F12687="","",IF(F12687&lt;0,10*F12687^2,0))</f>
        <v/>
      </c>
      <c r="H12687">
        <f>IF(F12687="","",IF(F12687&gt;0,10*F12687^2,0))</f>
        <v/>
      </c>
    </row>
    <row r="12688">
      <c r="A12688">
        <f>Input!A12688</f>
        <v/>
      </c>
      <c r="B12688">
        <f>IF(ISNUMBER(Input!B12688),IF(AND(Input!B12688&gt;=20,Input!B12688&lt;=700),Input!B12688,""),"")</f>
        <v/>
      </c>
      <c r="C12688">
        <f>IF(B12688="","",INT(A12688))</f>
        <v/>
      </c>
      <c r="D12688">
        <f>IF(B12688="","",HOUR(A12688))</f>
        <v/>
      </c>
      <c r="E12688">
        <f>IF(B12688="","",IF(INPUT!$I$1="","",IF(C12688&lt;(INT(INPUT!$I$1)-INPUT!$I$2),"Off Meds",IF(C12688&lt;=(INT(INPUT!$I$1)+INPUT!$I$2),"Washout","On Meds"))))</f>
        <v/>
      </c>
      <c r="F12688">
        <f>IF(B12688="","",1.509*(LN(B12688)^1.084-5.381))</f>
        <v/>
      </c>
      <c r="G12688">
        <f>IF(F12688="","",IF(F12688&lt;0,10*F12688^2,0))</f>
        <v/>
      </c>
      <c r="H12688">
        <f>IF(F12688="","",IF(F12688&gt;0,10*F12688^2,0))</f>
        <v/>
      </c>
    </row>
    <row r="12689">
      <c r="A12689">
        <f>Input!A12689</f>
        <v/>
      </c>
      <c r="B12689">
        <f>IF(ISNUMBER(Input!B12689),IF(AND(Input!B12689&gt;=20,Input!B12689&lt;=700),Input!B12689,""),"")</f>
        <v/>
      </c>
      <c r="C12689">
        <f>IF(B12689="","",INT(A12689))</f>
        <v/>
      </c>
      <c r="D12689">
        <f>IF(B12689="","",HOUR(A12689))</f>
        <v/>
      </c>
      <c r="E12689">
        <f>IF(B12689="","",IF(INPUT!$I$1="","",IF(C12689&lt;(INT(INPUT!$I$1)-INPUT!$I$2),"Off Meds",IF(C12689&lt;=(INT(INPUT!$I$1)+INPUT!$I$2),"Washout","On Meds"))))</f>
        <v/>
      </c>
      <c r="F12689">
        <f>IF(B12689="","",1.509*(LN(B12689)^1.084-5.381))</f>
        <v/>
      </c>
      <c r="G12689">
        <f>IF(F12689="","",IF(F12689&lt;0,10*F12689^2,0))</f>
        <v/>
      </c>
      <c r="H12689">
        <f>IF(F12689="","",IF(F12689&gt;0,10*F12689^2,0))</f>
        <v/>
      </c>
    </row>
    <row r="12690">
      <c r="A12690">
        <f>Input!A12690</f>
        <v/>
      </c>
      <c r="B12690">
        <f>IF(ISNUMBER(Input!B12690),IF(AND(Input!B12690&gt;=20,Input!B12690&lt;=700),Input!B12690,""),"")</f>
        <v/>
      </c>
      <c r="C12690">
        <f>IF(B12690="","",INT(A12690))</f>
        <v/>
      </c>
      <c r="D12690">
        <f>IF(B12690="","",HOUR(A12690))</f>
        <v/>
      </c>
      <c r="E12690">
        <f>IF(B12690="","",IF(INPUT!$I$1="","",IF(C12690&lt;(INT(INPUT!$I$1)-INPUT!$I$2),"Off Meds",IF(C12690&lt;=(INT(INPUT!$I$1)+INPUT!$I$2),"Washout","On Meds"))))</f>
        <v/>
      </c>
      <c r="F12690">
        <f>IF(B12690="","",1.509*(LN(B12690)^1.084-5.381))</f>
        <v/>
      </c>
      <c r="G12690">
        <f>IF(F12690="","",IF(F12690&lt;0,10*F12690^2,0))</f>
        <v/>
      </c>
      <c r="H12690">
        <f>IF(F12690="","",IF(F12690&gt;0,10*F12690^2,0))</f>
        <v/>
      </c>
    </row>
    <row r="12691">
      <c r="A12691">
        <f>Input!A12691</f>
        <v/>
      </c>
      <c r="B12691">
        <f>IF(ISNUMBER(Input!B12691),IF(AND(Input!B12691&gt;=20,Input!B12691&lt;=700),Input!B12691,""),"")</f>
        <v/>
      </c>
      <c r="C12691">
        <f>IF(B12691="","",INT(A12691))</f>
        <v/>
      </c>
      <c r="D12691">
        <f>IF(B12691="","",HOUR(A12691))</f>
        <v/>
      </c>
      <c r="E12691">
        <f>IF(B12691="","",IF(INPUT!$I$1="","",IF(C12691&lt;(INT(INPUT!$I$1)-INPUT!$I$2),"Off Meds",IF(C12691&lt;=(INT(INPUT!$I$1)+INPUT!$I$2),"Washout","On Meds"))))</f>
        <v/>
      </c>
      <c r="F12691">
        <f>IF(B12691="","",1.509*(LN(B12691)^1.084-5.381))</f>
        <v/>
      </c>
      <c r="G12691">
        <f>IF(F12691="","",IF(F12691&lt;0,10*F12691^2,0))</f>
        <v/>
      </c>
      <c r="H12691">
        <f>IF(F12691="","",IF(F12691&gt;0,10*F12691^2,0))</f>
        <v/>
      </c>
    </row>
    <row r="12692">
      <c r="A12692">
        <f>Input!A12692</f>
        <v/>
      </c>
      <c r="B12692">
        <f>IF(ISNUMBER(Input!B12692),IF(AND(Input!B12692&gt;=20,Input!B12692&lt;=700),Input!B12692,""),"")</f>
        <v/>
      </c>
      <c r="C12692">
        <f>IF(B12692="","",INT(A12692))</f>
        <v/>
      </c>
      <c r="D12692">
        <f>IF(B12692="","",HOUR(A12692))</f>
        <v/>
      </c>
      <c r="E12692">
        <f>IF(B12692="","",IF(INPUT!$I$1="","",IF(C12692&lt;(INT(INPUT!$I$1)-INPUT!$I$2),"Off Meds",IF(C12692&lt;=(INT(INPUT!$I$1)+INPUT!$I$2),"Washout","On Meds"))))</f>
        <v/>
      </c>
      <c r="F12692">
        <f>IF(B12692="","",1.509*(LN(B12692)^1.084-5.381))</f>
        <v/>
      </c>
      <c r="G12692">
        <f>IF(F12692="","",IF(F12692&lt;0,10*F12692^2,0))</f>
        <v/>
      </c>
      <c r="H12692">
        <f>IF(F12692="","",IF(F12692&gt;0,10*F12692^2,0))</f>
        <v/>
      </c>
    </row>
    <row r="12693">
      <c r="A12693">
        <f>Input!A12693</f>
        <v/>
      </c>
      <c r="B12693">
        <f>IF(ISNUMBER(Input!B12693),IF(AND(Input!B12693&gt;=20,Input!B12693&lt;=700),Input!B12693,""),"")</f>
        <v/>
      </c>
      <c r="C12693">
        <f>IF(B12693="","",INT(A12693))</f>
        <v/>
      </c>
      <c r="D12693">
        <f>IF(B12693="","",HOUR(A12693))</f>
        <v/>
      </c>
      <c r="E12693">
        <f>IF(B12693="","",IF(INPUT!$I$1="","",IF(C12693&lt;(INT(INPUT!$I$1)-INPUT!$I$2),"Off Meds",IF(C12693&lt;=(INT(INPUT!$I$1)+INPUT!$I$2),"Washout","On Meds"))))</f>
        <v/>
      </c>
      <c r="F12693">
        <f>IF(B12693="","",1.509*(LN(B12693)^1.084-5.381))</f>
        <v/>
      </c>
      <c r="G12693">
        <f>IF(F12693="","",IF(F12693&lt;0,10*F12693^2,0))</f>
        <v/>
      </c>
      <c r="H12693">
        <f>IF(F12693="","",IF(F12693&gt;0,10*F12693^2,0))</f>
        <v/>
      </c>
    </row>
    <row r="12694">
      <c r="A12694">
        <f>Input!A12694</f>
        <v/>
      </c>
      <c r="B12694">
        <f>IF(ISNUMBER(Input!B12694),IF(AND(Input!B12694&gt;=20,Input!B12694&lt;=700),Input!B12694,""),"")</f>
        <v/>
      </c>
      <c r="C12694">
        <f>IF(B12694="","",INT(A12694))</f>
        <v/>
      </c>
      <c r="D12694">
        <f>IF(B12694="","",HOUR(A12694))</f>
        <v/>
      </c>
      <c r="E12694">
        <f>IF(B12694="","",IF(INPUT!$I$1="","",IF(C12694&lt;(INT(INPUT!$I$1)-INPUT!$I$2),"Off Meds",IF(C12694&lt;=(INT(INPUT!$I$1)+INPUT!$I$2),"Washout","On Meds"))))</f>
        <v/>
      </c>
      <c r="F12694">
        <f>IF(B12694="","",1.509*(LN(B12694)^1.084-5.381))</f>
        <v/>
      </c>
      <c r="G12694">
        <f>IF(F12694="","",IF(F12694&lt;0,10*F12694^2,0))</f>
        <v/>
      </c>
      <c r="H12694">
        <f>IF(F12694="","",IF(F12694&gt;0,10*F12694^2,0))</f>
        <v/>
      </c>
    </row>
    <row r="12695">
      <c r="A12695">
        <f>Input!A12695</f>
        <v/>
      </c>
      <c r="B12695">
        <f>IF(ISNUMBER(Input!B12695),IF(AND(Input!B12695&gt;=20,Input!B12695&lt;=700),Input!B12695,""),"")</f>
        <v/>
      </c>
      <c r="C12695">
        <f>IF(B12695="","",INT(A12695))</f>
        <v/>
      </c>
      <c r="D12695">
        <f>IF(B12695="","",HOUR(A12695))</f>
        <v/>
      </c>
      <c r="E12695">
        <f>IF(B12695="","",IF(INPUT!$I$1="","",IF(C12695&lt;(INT(INPUT!$I$1)-INPUT!$I$2),"Off Meds",IF(C12695&lt;=(INT(INPUT!$I$1)+INPUT!$I$2),"Washout","On Meds"))))</f>
        <v/>
      </c>
      <c r="F12695">
        <f>IF(B12695="","",1.509*(LN(B12695)^1.084-5.381))</f>
        <v/>
      </c>
      <c r="G12695">
        <f>IF(F12695="","",IF(F12695&lt;0,10*F12695^2,0))</f>
        <v/>
      </c>
      <c r="H12695">
        <f>IF(F12695="","",IF(F12695&gt;0,10*F12695^2,0))</f>
        <v/>
      </c>
    </row>
    <row r="12696">
      <c r="A12696">
        <f>Input!A12696</f>
        <v/>
      </c>
      <c r="B12696">
        <f>IF(ISNUMBER(Input!B12696),IF(AND(Input!B12696&gt;=20,Input!B12696&lt;=700),Input!B12696,""),"")</f>
        <v/>
      </c>
      <c r="C12696">
        <f>IF(B12696="","",INT(A12696))</f>
        <v/>
      </c>
      <c r="D12696">
        <f>IF(B12696="","",HOUR(A12696))</f>
        <v/>
      </c>
      <c r="E12696">
        <f>IF(B12696="","",IF(INPUT!$I$1="","",IF(C12696&lt;(INT(INPUT!$I$1)-INPUT!$I$2),"Off Meds",IF(C12696&lt;=(INT(INPUT!$I$1)+INPUT!$I$2),"Washout","On Meds"))))</f>
        <v/>
      </c>
      <c r="F12696">
        <f>IF(B12696="","",1.509*(LN(B12696)^1.084-5.381))</f>
        <v/>
      </c>
      <c r="G12696">
        <f>IF(F12696="","",IF(F12696&lt;0,10*F12696^2,0))</f>
        <v/>
      </c>
      <c r="H12696">
        <f>IF(F12696="","",IF(F12696&gt;0,10*F12696^2,0))</f>
        <v/>
      </c>
    </row>
    <row r="12697">
      <c r="A12697">
        <f>Input!A12697</f>
        <v/>
      </c>
      <c r="B12697">
        <f>IF(ISNUMBER(Input!B12697),IF(AND(Input!B12697&gt;=20,Input!B12697&lt;=700),Input!B12697,""),"")</f>
        <v/>
      </c>
      <c r="C12697">
        <f>IF(B12697="","",INT(A12697))</f>
        <v/>
      </c>
      <c r="D12697">
        <f>IF(B12697="","",HOUR(A12697))</f>
        <v/>
      </c>
      <c r="E12697">
        <f>IF(B12697="","",IF(INPUT!$I$1="","",IF(C12697&lt;(INT(INPUT!$I$1)-INPUT!$I$2),"Off Meds",IF(C12697&lt;=(INT(INPUT!$I$1)+INPUT!$I$2),"Washout","On Meds"))))</f>
        <v/>
      </c>
      <c r="F12697">
        <f>IF(B12697="","",1.509*(LN(B12697)^1.084-5.381))</f>
        <v/>
      </c>
      <c r="G12697">
        <f>IF(F12697="","",IF(F12697&lt;0,10*F12697^2,0))</f>
        <v/>
      </c>
      <c r="H12697">
        <f>IF(F12697="","",IF(F12697&gt;0,10*F12697^2,0))</f>
        <v/>
      </c>
    </row>
    <row r="12698">
      <c r="A12698">
        <f>Input!A12698</f>
        <v/>
      </c>
      <c r="B12698">
        <f>IF(ISNUMBER(Input!B12698),IF(AND(Input!B12698&gt;=20,Input!B12698&lt;=700),Input!B12698,""),"")</f>
        <v/>
      </c>
      <c r="C12698">
        <f>IF(B12698="","",INT(A12698))</f>
        <v/>
      </c>
      <c r="D12698">
        <f>IF(B12698="","",HOUR(A12698))</f>
        <v/>
      </c>
      <c r="E12698">
        <f>IF(B12698="","",IF(INPUT!$I$1="","",IF(C12698&lt;(INT(INPUT!$I$1)-INPUT!$I$2),"Off Meds",IF(C12698&lt;=(INT(INPUT!$I$1)+INPUT!$I$2),"Washout","On Meds"))))</f>
        <v/>
      </c>
      <c r="F12698">
        <f>IF(B12698="","",1.509*(LN(B12698)^1.084-5.381))</f>
        <v/>
      </c>
      <c r="G12698">
        <f>IF(F12698="","",IF(F12698&lt;0,10*F12698^2,0))</f>
        <v/>
      </c>
      <c r="H12698">
        <f>IF(F12698="","",IF(F12698&gt;0,10*F12698^2,0))</f>
        <v/>
      </c>
    </row>
    <row r="12699">
      <c r="A12699">
        <f>Input!A12699</f>
        <v/>
      </c>
      <c r="B12699">
        <f>IF(ISNUMBER(Input!B12699),IF(AND(Input!B12699&gt;=20,Input!B12699&lt;=700),Input!B12699,""),"")</f>
        <v/>
      </c>
      <c r="C12699">
        <f>IF(B12699="","",INT(A12699))</f>
        <v/>
      </c>
      <c r="D12699">
        <f>IF(B12699="","",HOUR(A12699))</f>
        <v/>
      </c>
      <c r="E12699">
        <f>IF(B12699="","",IF(INPUT!$I$1="","",IF(C12699&lt;(INT(INPUT!$I$1)-INPUT!$I$2),"Off Meds",IF(C12699&lt;=(INT(INPUT!$I$1)+INPUT!$I$2),"Washout","On Meds"))))</f>
        <v/>
      </c>
      <c r="F12699">
        <f>IF(B12699="","",1.509*(LN(B12699)^1.084-5.381))</f>
        <v/>
      </c>
      <c r="G12699">
        <f>IF(F12699="","",IF(F12699&lt;0,10*F12699^2,0))</f>
        <v/>
      </c>
      <c r="H12699">
        <f>IF(F12699="","",IF(F12699&gt;0,10*F12699^2,0))</f>
        <v/>
      </c>
    </row>
    <row r="12700">
      <c r="A12700">
        <f>Input!A12700</f>
        <v/>
      </c>
      <c r="B12700">
        <f>IF(ISNUMBER(Input!B12700),IF(AND(Input!B12700&gt;=20,Input!B12700&lt;=700),Input!B12700,""),"")</f>
        <v/>
      </c>
      <c r="C12700">
        <f>IF(B12700="","",INT(A12700))</f>
        <v/>
      </c>
      <c r="D12700">
        <f>IF(B12700="","",HOUR(A12700))</f>
        <v/>
      </c>
      <c r="E12700">
        <f>IF(B12700="","",IF(INPUT!$I$1="","",IF(C12700&lt;(INT(INPUT!$I$1)-INPUT!$I$2),"Off Meds",IF(C12700&lt;=(INT(INPUT!$I$1)+INPUT!$I$2),"Washout","On Meds"))))</f>
        <v/>
      </c>
      <c r="F12700">
        <f>IF(B12700="","",1.509*(LN(B12700)^1.084-5.381))</f>
        <v/>
      </c>
      <c r="G12700">
        <f>IF(F12700="","",IF(F12700&lt;0,10*F12700^2,0))</f>
        <v/>
      </c>
      <c r="H12700">
        <f>IF(F12700="","",IF(F12700&gt;0,10*F12700^2,0))</f>
        <v/>
      </c>
    </row>
    <row r="12701">
      <c r="A12701">
        <f>Input!A12701</f>
        <v/>
      </c>
      <c r="B12701">
        <f>IF(ISNUMBER(Input!B12701),IF(AND(Input!B12701&gt;=20,Input!B12701&lt;=700),Input!B12701,""),"")</f>
        <v/>
      </c>
      <c r="C12701">
        <f>IF(B12701="","",INT(A12701))</f>
        <v/>
      </c>
      <c r="D12701">
        <f>IF(B12701="","",HOUR(A12701))</f>
        <v/>
      </c>
      <c r="E12701">
        <f>IF(B12701="","",IF(INPUT!$I$1="","",IF(C12701&lt;(INT(INPUT!$I$1)-INPUT!$I$2),"Off Meds",IF(C12701&lt;=(INT(INPUT!$I$1)+INPUT!$I$2),"Washout","On Meds"))))</f>
        <v/>
      </c>
      <c r="F12701">
        <f>IF(B12701="","",1.509*(LN(B12701)^1.084-5.381))</f>
        <v/>
      </c>
      <c r="G12701">
        <f>IF(F12701="","",IF(F12701&lt;0,10*F12701^2,0))</f>
        <v/>
      </c>
      <c r="H12701">
        <f>IF(F12701="","",IF(F12701&gt;0,10*F12701^2,0))</f>
        <v/>
      </c>
    </row>
    <row r="12702">
      <c r="A12702">
        <f>Input!A12702</f>
        <v/>
      </c>
      <c r="B12702">
        <f>IF(ISNUMBER(Input!B12702),IF(AND(Input!B12702&gt;=20,Input!B12702&lt;=700),Input!B12702,""),"")</f>
        <v/>
      </c>
      <c r="C12702">
        <f>IF(B12702="","",INT(A12702))</f>
        <v/>
      </c>
      <c r="D12702">
        <f>IF(B12702="","",HOUR(A12702))</f>
        <v/>
      </c>
      <c r="E12702">
        <f>IF(B12702="","",IF(INPUT!$I$1="","",IF(C12702&lt;(INT(INPUT!$I$1)-INPUT!$I$2),"Off Meds",IF(C12702&lt;=(INT(INPUT!$I$1)+INPUT!$I$2),"Washout","On Meds"))))</f>
        <v/>
      </c>
      <c r="F12702">
        <f>IF(B12702="","",1.509*(LN(B12702)^1.084-5.381))</f>
        <v/>
      </c>
      <c r="G12702">
        <f>IF(F12702="","",IF(F12702&lt;0,10*F12702^2,0))</f>
        <v/>
      </c>
      <c r="H12702">
        <f>IF(F12702="","",IF(F12702&gt;0,10*F12702^2,0))</f>
        <v/>
      </c>
    </row>
    <row r="12703">
      <c r="A12703">
        <f>Input!A12703</f>
        <v/>
      </c>
      <c r="B12703">
        <f>IF(ISNUMBER(Input!B12703),IF(AND(Input!B12703&gt;=20,Input!B12703&lt;=700),Input!B12703,""),"")</f>
        <v/>
      </c>
      <c r="C12703">
        <f>IF(B12703="","",INT(A12703))</f>
        <v/>
      </c>
      <c r="D12703">
        <f>IF(B12703="","",HOUR(A12703))</f>
        <v/>
      </c>
      <c r="E12703">
        <f>IF(B12703="","",IF(INPUT!$I$1="","",IF(C12703&lt;(INT(INPUT!$I$1)-INPUT!$I$2),"Off Meds",IF(C12703&lt;=(INT(INPUT!$I$1)+INPUT!$I$2),"Washout","On Meds"))))</f>
        <v/>
      </c>
      <c r="F12703">
        <f>IF(B12703="","",1.509*(LN(B12703)^1.084-5.381))</f>
        <v/>
      </c>
      <c r="G12703">
        <f>IF(F12703="","",IF(F12703&lt;0,10*F12703^2,0))</f>
        <v/>
      </c>
      <c r="H12703">
        <f>IF(F12703="","",IF(F12703&gt;0,10*F12703^2,0))</f>
        <v/>
      </c>
    </row>
    <row r="12704">
      <c r="A12704">
        <f>Input!A12704</f>
        <v/>
      </c>
      <c r="B12704">
        <f>IF(ISNUMBER(Input!B12704),IF(AND(Input!B12704&gt;=20,Input!B12704&lt;=700),Input!B12704,""),"")</f>
        <v/>
      </c>
      <c r="C12704">
        <f>IF(B12704="","",INT(A12704))</f>
        <v/>
      </c>
      <c r="D12704">
        <f>IF(B12704="","",HOUR(A12704))</f>
        <v/>
      </c>
      <c r="E12704">
        <f>IF(B12704="","",IF(INPUT!$I$1="","",IF(C12704&lt;(INT(INPUT!$I$1)-INPUT!$I$2),"Off Meds",IF(C12704&lt;=(INT(INPUT!$I$1)+INPUT!$I$2),"Washout","On Meds"))))</f>
        <v/>
      </c>
      <c r="F12704">
        <f>IF(B12704="","",1.509*(LN(B12704)^1.084-5.381))</f>
        <v/>
      </c>
      <c r="G12704">
        <f>IF(F12704="","",IF(F12704&lt;0,10*F12704^2,0))</f>
        <v/>
      </c>
      <c r="H12704">
        <f>IF(F12704="","",IF(F12704&gt;0,10*F12704^2,0))</f>
        <v/>
      </c>
    </row>
    <row r="12705">
      <c r="A12705">
        <f>Input!A12705</f>
        <v/>
      </c>
      <c r="B12705">
        <f>IF(ISNUMBER(Input!B12705),IF(AND(Input!B12705&gt;=20,Input!B12705&lt;=700),Input!B12705,""),"")</f>
        <v/>
      </c>
      <c r="C12705">
        <f>IF(B12705="","",INT(A12705))</f>
        <v/>
      </c>
      <c r="D12705">
        <f>IF(B12705="","",HOUR(A12705))</f>
        <v/>
      </c>
      <c r="E12705">
        <f>IF(B12705="","",IF(INPUT!$I$1="","",IF(C12705&lt;(INT(INPUT!$I$1)-INPUT!$I$2),"Off Meds",IF(C12705&lt;=(INT(INPUT!$I$1)+INPUT!$I$2),"Washout","On Meds"))))</f>
        <v/>
      </c>
      <c r="F12705">
        <f>IF(B12705="","",1.509*(LN(B12705)^1.084-5.381))</f>
        <v/>
      </c>
      <c r="G12705">
        <f>IF(F12705="","",IF(F12705&lt;0,10*F12705^2,0))</f>
        <v/>
      </c>
      <c r="H12705">
        <f>IF(F12705="","",IF(F12705&gt;0,10*F12705^2,0))</f>
        <v/>
      </c>
    </row>
    <row r="12706">
      <c r="A12706">
        <f>Input!A12706</f>
        <v/>
      </c>
      <c r="B12706">
        <f>IF(ISNUMBER(Input!B12706),IF(AND(Input!B12706&gt;=20,Input!B12706&lt;=700),Input!B12706,""),"")</f>
        <v/>
      </c>
      <c r="C12706">
        <f>IF(B12706="","",INT(A12706))</f>
        <v/>
      </c>
      <c r="D12706">
        <f>IF(B12706="","",HOUR(A12706))</f>
        <v/>
      </c>
      <c r="E12706">
        <f>IF(B12706="","",IF(INPUT!$I$1="","",IF(C12706&lt;(INT(INPUT!$I$1)-INPUT!$I$2),"Off Meds",IF(C12706&lt;=(INT(INPUT!$I$1)+INPUT!$I$2),"Washout","On Meds"))))</f>
        <v/>
      </c>
      <c r="F12706">
        <f>IF(B12706="","",1.509*(LN(B12706)^1.084-5.381))</f>
        <v/>
      </c>
      <c r="G12706">
        <f>IF(F12706="","",IF(F12706&lt;0,10*F12706^2,0))</f>
        <v/>
      </c>
      <c r="H12706">
        <f>IF(F12706="","",IF(F12706&gt;0,10*F12706^2,0))</f>
        <v/>
      </c>
    </row>
    <row r="12707">
      <c r="A12707">
        <f>Input!A12707</f>
        <v/>
      </c>
      <c r="B12707">
        <f>IF(ISNUMBER(Input!B12707),IF(AND(Input!B12707&gt;=20,Input!B12707&lt;=700),Input!B12707,""),"")</f>
        <v/>
      </c>
      <c r="C12707">
        <f>IF(B12707="","",INT(A12707))</f>
        <v/>
      </c>
      <c r="D12707">
        <f>IF(B12707="","",HOUR(A12707))</f>
        <v/>
      </c>
      <c r="E12707">
        <f>IF(B12707="","",IF(INPUT!$I$1="","",IF(C12707&lt;(INT(INPUT!$I$1)-INPUT!$I$2),"Off Meds",IF(C12707&lt;=(INT(INPUT!$I$1)+INPUT!$I$2),"Washout","On Meds"))))</f>
        <v/>
      </c>
      <c r="F12707">
        <f>IF(B12707="","",1.509*(LN(B12707)^1.084-5.381))</f>
        <v/>
      </c>
      <c r="G12707">
        <f>IF(F12707="","",IF(F12707&lt;0,10*F12707^2,0))</f>
        <v/>
      </c>
      <c r="H12707">
        <f>IF(F12707="","",IF(F12707&gt;0,10*F12707^2,0))</f>
        <v/>
      </c>
    </row>
    <row r="12708">
      <c r="A12708">
        <f>Input!A12708</f>
        <v/>
      </c>
      <c r="B12708">
        <f>IF(ISNUMBER(Input!B12708),IF(AND(Input!B12708&gt;=20,Input!B12708&lt;=700),Input!B12708,""),"")</f>
        <v/>
      </c>
      <c r="C12708">
        <f>IF(B12708="","",INT(A12708))</f>
        <v/>
      </c>
      <c r="D12708">
        <f>IF(B12708="","",HOUR(A12708))</f>
        <v/>
      </c>
      <c r="E12708">
        <f>IF(B12708="","",IF(INPUT!$I$1="","",IF(C12708&lt;(INT(INPUT!$I$1)-INPUT!$I$2),"Off Meds",IF(C12708&lt;=(INT(INPUT!$I$1)+INPUT!$I$2),"Washout","On Meds"))))</f>
        <v/>
      </c>
      <c r="F12708">
        <f>IF(B12708="","",1.509*(LN(B12708)^1.084-5.381))</f>
        <v/>
      </c>
      <c r="G12708">
        <f>IF(F12708="","",IF(F12708&lt;0,10*F12708^2,0))</f>
        <v/>
      </c>
      <c r="H12708">
        <f>IF(F12708="","",IF(F12708&gt;0,10*F12708^2,0))</f>
        <v/>
      </c>
    </row>
    <row r="12709">
      <c r="A12709">
        <f>Input!A12709</f>
        <v/>
      </c>
      <c r="B12709">
        <f>IF(ISNUMBER(Input!B12709),IF(AND(Input!B12709&gt;=20,Input!B12709&lt;=700),Input!B12709,""),"")</f>
        <v/>
      </c>
      <c r="C12709">
        <f>IF(B12709="","",INT(A12709))</f>
        <v/>
      </c>
      <c r="D12709">
        <f>IF(B12709="","",HOUR(A12709))</f>
        <v/>
      </c>
      <c r="E12709">
        <f>IF(B12709="","",IF(INPUT!$I$1="","",IF(C12709&lt;(INT(INPUT!$I$1)-INPUT!$I$2),"Off Meds",IF(C12709&lt;=(INT(INPUT!$I$1)+INPUT!$I$2),"Washout","On Meds"))))</f>
        <v/>
      </c>
      <c r="F12709">
        <f>IF(B12709="","",1.509*(LN(B12709)^1.084-5.381))</f>
        <v/>
      </c>
      <c r="G12709">
        <f>IF(F12709="","",IF(F12709&lt;0,10*F12709^2,0))</f>
        <v/>
      </c>
      <c r="H12709">
        <f>IF(F12709="","",IF(F12709&gt;0,10*F12709^2,0))</f>
        <v/>
      </c>
    </row>
    <row r="12710">
      <c r="A12710">
        <f>Input!A12710</f>
        <v/>
      </c>
      <c r="B12710">
        <f>IF(ISNUMBER(Input!B12710),IF(AND(Input!B12710&gt;=20,Input!B12710&lt;=700),Input!B12710,""),"")</f>
        <v/>
      </c>
      <c r="C12710">
        <f>IF(B12710="","",INT(A12710))</f>
        <v/>
      </c>
      <c r="D12710">
        <f>IF(B12710="","",HOUR(A12710))</f>
        <v/>
      </c>
      <c r="E12710">
        <f>IF(B12710="","",IF(INPUT!$I$1="","",IF(C12710&lt;(INT(INPUT!$I$1)-INPUT!$I$2),"Off Meds",IF(C12710&lt;=(INT(INPUT!$I$1)+INPUT!$I$2),"Washout","On Meds"))))</f>
        <v/>
      </c>
      <c r="F12710">
        <f>IF(B12710="","",1.509*(LN(B12710)^1.084-5.381))</f>
        <v/>
      </c>
      <c r="G12710">
        <f>IF(F12710="","",IF(F12710&lt;0,10*F12710^2,0))</f>
        <v/>
      </c>
      <c r="H12710">
        <f>IF(F12710="","",IF(F12710&gt;0,10*F12710^2,0))</f>
        <v/>
      </c>
    </row>
    <row r="12711">
      <c r="A12711">
        <f>Input!A12711</f>
        <v/>
      </c>
      <c r="B12711">
        <f>IF(ISNUMBER(Input!B12711),IF(AND(Input!B12711&gt;=20,Input!B12711&lt;=700),Input!B12711,""),"")</f>
        <v/>
      </c>
      <c r="C12711">
        <f>IF(B12711="","",INT(A12711))</f>
        <v/>
      </c>
      <c r="D12711">
        <f>IF(B12711="","",HOUR(A12711))</f>
        <v/>
      </c>
      <c r="E12711">
        <f>IF(B12711="","",IF(INPUT!$I$1="","",IF(C12711&lt;(INT(INPUT!$I$1)-INPUT!$I$2),"Off Meds",IF(C12711&lt;=(INT(INPUT!$I$1)+INPUT!$I$2),"Washout","On Meds"))))</f>
        <v/>
      </c>
      <c r="F12711">
        <f>IF(B12711="","",1.509*(LN(B12711)^1.084-5.381))</f>
        <v/>
      </c>
      <c r="G12711">
        <f>IF(F12711="","",IF(F12711&lt;0,10*F12711^2,0))</f>
        <v/>
      </c>
      <c r="H12711">
        <f>IF(F12711="","",IF(F12711&gt;0,10*F12711^2,0))</f>
        <v/>
      </c>
    </row>
    <row r="12712">
      <c r="A12712">
        <f>Input!A12712</f>
        <v/>
      </c>
      <c r="B12712">
        <f>IF(ISNUMBER(Input!B12712),IF(AND(Input!B12712&gt;=20,Input!B12712&lt;=700),Input!B12712,""),"")</f>
        <v/>
      </c>
      <c r="C12712">
        <f>IF(B12712="","",INT(A12712))</f>
        <v/>
      </c>
      <c r="D12712">
        <f>IF(B12712="","",HOUR(A12712))</f>
        <v/>
      </c>
      <c r="E12712">
        <f>IF(B12712="","",IF(INPUT!$I$1="","",IF(C12712&lt;(INT(INPUT!$I$1)-INPUT!$I$2),"Off Meds",IF(C12712&lt;=(INT(INPUT!$I$1)+INPUT!$I$2),"Washout","On Meds"))))</f>
        <v/>
      </c>
      <c r="F12712">
        <f>IF(B12712="","",1.509*(LN(B12712)^1.084-5.381))</f>
        <v/>
      </c>
      <c r="G12712">
        <f>IF(F12712="","",IF(F12712&lt;0,10*F12712^2,0))</f>
        <v/>
      </c>
      <c r="H12712">
        <f>IF(F12712="","",IF(F12712&gt;0,10*F12712^2,0))</f>
        <v/>
      </c>
    </row>
    <row r="12713">
      <c r="A12713">
        <f>Input!A12713</f>
        <v/>
      </c>
      <c r="B12713">
        <f>IF(ISNUMBER(Input!B12713),IF(AND(Input!B12713&gt;=20,Input!B12713&lt;=700),Input!B12713,""),"")</f>
        <v/>
      </c>
      <c r="C12713">
        <f>IF(B12713="","",INT(A12713))</f>
        <v/>
      </c>
      <c r="D12713">
        <f>IF(B12713="","",HOUR(A12713))</f>
        <v/>
      </c>
      <c r="E12713">
        <f>IF(B12713="","",IF(INPUT!$I$1="","",IF(C12713&lt;(INT(INPUT!$I$1)-INPUT!$I$2),"Off Meds",IF(C12713&lt;=(INT(INPUT!$I$1)+INPUT!$I$2),"Washout","On Meds"))))</f>
        <v/>
      </c>
      <c r="F12713">
        <f>IF(B12713="","",1.509*(LN(B12713)^1.084-5.381))</f>
        <v/>
      </c>
      <c r="G12713">
        <f>IF(F12713="","",IF(F12713&lt;0,10*F12713^2,0))</f>
        <v/>
      </c>
      <c r="H12713">
        <f>IF(F12713="","",IF(F12713&gt;0,10*F12713^2,0))</f>
        <v/>
      </c>
    </row>
    <row r="12714">
      <c r="A12714">
        <f>Input!A12714</f>
        <v/>
      </c>
      <c r="B12714">
        <f>IF(ISNUMBER(Input!B12714),IF(AND(Input!B12714&gt;=20,Input!B12714&lt;=700),Input!B12714,""),"")</f>
        <v/>
      </c>
      <c r="C12714">
        <f>IF(B12714="","",INT(A12714))</f>
        <v/>
      </c>
      <c r="D12714">
        <f>IF(B12714="","",HOUR(A12714))</f>
        <v/>
      </c>
      <c r="E12714">
        <f>IF(B12714="","",IF(INPUT!$I$1="","",IF(C12714&lt;(INT(INPUT!$I$1)-INPUT!$I$2),"Off Meds",IF(C12714&lt;=(INT(INPUT!$I$1)+INPUT!$I$2),"Washout","On Meds"))))</f>
        <v/>
      </c>
      <c r="F12714">
        <f>IF(B12714="","",1.509*(LN(B12714)^1.084-5.381))</f>
        <v/>
      </c>
      <c r="G12714">
        <f>IF(F12714="","",IF(F12714&lt;0,10*F12714^2,0))</f>
        <v/>
      </c>
      <c r="H12714">
        <f>IF(F12714="","",IF(F12714&gt;0,10*F12714^2,0))</f>
        <v/>
      </c>
    </row>
    <row r="12715">
      <c r="A12715">
        <f>Input!A12715</f>
        <v/>
      </c>
      <c r="B12715">
        <f>IF(ISNUMBER(Input!B12715),IF(AND(Input!B12715&gt;=20,Input!B12715&lt;=700),Input!B12715,""),"")</f>
        <v/>
      </c>
      <c r="C12715">
        <f>IF(B12715="","",INT(A12715))</f>
        <v/>
      </c>
      <c r="D12715">
        <f>IF(B12715="","",HOUR(A12715))</f>
        <v/>
      </c>
      <c r="E12715">
        <f>IF(B12715="","",IF(INPUT!$I$1="","",IF(C12715&lt;(INT(INPUT!$I$1)-INPUT!$I$2),"Off Meds",IF(C12715&lt;=(INT(INPUT!$I$1)+INPUT!$I$2),"Washout","On Meds"))))</f>
        <v/>
      </c>
      <c r="F12715">
        <f>IF(B12715="","",1.509*(LN(B12715)^1.084-5.381))</f>
        <v/>
      </c>
      <c r="G12715">
        <f>IF(F12715="","",IF(F12715&lt;0,10*F12715^2,0))</f>
        <v/>
      </c>
      <c r="H12715">
        <f>IF(F12715="","",IF(F12715&gt;0,10*F12715^2,0))</f>
        <v/>
      </c>
    </row>
    <row r="12716">
      <c r="A12716">
        <f>Input!A12716</f>
        <v/>
      </c>
      <c r="B12716">
        <f>IF(ISNUMBER(Input!B12716),IF(AND(Input!B12716&gt;=20,Input!B12716&lt;=700),Input!B12716,""),"")</f>
        <v/>
      </c>
      <c r="C12716">
        <f>IF(B12716="","",INT(A12716))</f>
        <v/>
      </c>
      <c r="D12716">
        <f>IF(B12716="","",HOUR(A12716))</f>
        <v/>
      </c>
      <c r="E12716">
        <f>IF(B12716="","",IF(INPUT!$I$1="","",IF(C12716&lt;(INT(INPUT!$I$1)-INPUT!$I$2),"Off Meds",IF(C12716&lt;=(INT(INPUT!$I$1)+INPUT!$I$2),"Washout","On Meds"))))</f>
        <v/>
      </c>
      <c r="F12716">
        <f>IF(B12716="","",1.509*(LN(B12716)^1.084-5.381))</f>
        <v/>
      </c>
      <c r="G12716">
        <f>IF(F12716="","",IF(F12716&lt;0,10*F12716^2,0))</f>
        <v/>
      </c>
      <c r="H12716">
        <f>IF(F12716="","",IF(F12716&gt;0,10*F12716^2,0))</f>
        <v/>
      </c>
    </row>
    <row r="12717">
      <c r="A12717">
        <f>Input!A12717</f>
        <v/>
      </c>
      <c r="B12717">
        <f>IF(ISNUMBER(Input!B12717),IF(AND(Input!B12717&gt;=20,Input!B12717&lt;=700),Input!B12717,""),"")</f>
        <v/>
      </c>
      <c r="C12717">
        <f>IF(B12717="","",INT(A12717))</f>
        <v/>
      </c>
      <c r="D12717">
        <f>IF(B12717="","",HOUR(A12717))</f>
        <v/>
      </c>
      <c r="E12717">
        <f>IF(B12717="","",IF(INPUT!$I$1="","",IF(C12717&lt;(INT(INPUT!$I$1)-INPUT!$I$2),"Off Meds",IF(C12717&lt;=(INT(INPUT!$I$1)+INPUT!$I$2),"Washout","On Meds"))))</f>
        <v/>
      </c>
      <c r="F12717">
        <f>IF(B12717="","",1.509*(LN(B12717)^1.084-5.381))</f>
        <v/>
      </c>
      <c r="G12717">
        <f>IF(F12717="","",IF(F12717&lt;0,10*F12717^2,0))</f>
        <v/>
      </c>
      <c r="H12717">
        <f>IF(F12717="","",IF(F12717&gt;0,10*F12717^2,0))</f>
        <v/>
      </c>
    </row>
    <row r="12718">
      <c r="A12718">
        <f>Input!A12718</f>
        <v/>
      </c>
      <c r="B12718">
        <f>IF(ISNUMBER(Input!B12718),IF(AND(Input!B12718&gt;=20,Input!B12718&lt;=700),Input!B12718,""),"")</f>
        <v/>
      </c>
      <c r="C12718">
        <f>IF(B12718="","",INT(A12718))</f>
        <v/>
      </c>
      <c r="D12718">
        <f>IF(B12718="","",HOUR(A12718))</f>
        <v/>
      </c>
      <c r="E12718">
        <f>IF(B12718="","",IF(INPUT!$I$1="","",IF(C12718&lt;(INT(INPUT!$I$1)-INPUT!$I$2),"Off Meds",IF(C12718&lt;=(INT(INPUT!$I$1)+INPUT!$I$2),"Washout","On Meds"))))</f>
        <v/>
      </c>
      <c r="F12718">
        <f>IF(B12718="","",1.509*(LN(B12718)^1.084-5.381))</f>
        <v/>
      </c>
      <c r="G12718">
        <f>IF(F12718="","",IF(F12718&lt;0,10*F12718^2,0))</f>
        <v/>
      </c>
      <c r="H12718">
        <f>IF(F12718="","",IF(F12718&gt;0,10*F12718^2,0))</f>
        <v/>
      </c>
    </row>
    <row r="12719">
      <c r="A12719">
        <f>Input!A12719</f>
        <v/>
      </c>
      <c r="B12719">
        <f>IF(ISNUMBER(Input!B12719),IF(AND(Input!B12719&gt;=20,Input!B12719&lt;=700),Input!B12719,""),"")</f>
        <v/>
      </c>
      <c r="C12719">
        <f>IF(B12719="","",INT(A12719))</f>
        <v/>
      </c>
      <c r="D12719">
        <f>IF(B12719="","",HOUR(A12719))</f>
        <v/>
      </c>
      <c r="E12719">
        <f>IF(B12719="","",IF(INPUT!$I$1="","",IF(C12719&lt;(INT(INPUT!$I$1)-INPUT!$I$2),"Off Meds",IF(C12719&lt;=(INT(INPUT!$I$1)+INPUT!$I$2),"Washout","On Meds"))))</f>
        <v/>
      </c>
      <c r="F12719">
        <f>IF(B12719="","",1.509*(LN(B12719)^1.084-5.381))</f>
        <v/>
      </c>
      <c r="G12719">
        <f>IF(F12719="","",IF(F12719&lt;0,10*F12719^2,0))</f>
        <v/>
      </c>
      <c r="H12719">
        <f>IF(F12719="","",IF(F12719&gt;0,10*F12719^2,0))</f>
        <v/>
      </c>
    </row>
    <row r="12720">
      <c r="A12720">
        <f>Input!A12720</f>
        <v/>
      </c>
      <c r="B12720">
        <f>IF(ISNUMBER(Input!B12720),IF(AND(Input!B12720&gt;=20,Input!B12720&lt;=700),Input!B12720,""),"")</f>
        <v/>
      </c>
      <c r="C12720">
        <f>IF(B12720="","",INT(A12720))</f>
        <v/>
      </c>
      <c r="D12720">
        <f>IF(B12720="","",HOUR(A12720))</f>
        <v/>
      </c>
      <c r="E12720">
        <f>IF(B12720="","",IF(INPUT!$I$1="","",IF(C12720&lt;(INT(INPUT!$I$1)-INPUT!$I$2),"Off Meds",IF(C12720&lt;=(INT(INPUT!$I$1)+INPUT!$I$2),"Washout","On Meds"))))</f>
        <v/>
      </c>
      <c r="F12720">
        <f>IF(B12720="","",1.509*(LN(B12720)^1.084-5.381))</f>
        <v/>
      </c>
      <c r="G12720">
        <f>IF(F12720="","",IF(F12720&lt;0,10*F12720^2,0))</f>
        <v/>
      </c>
      <c r="H12720">
        <f>IF(F12720="","",IF(F12720&gt;0,10*F12720^2,0))</f>
        <v/>
      </c>
    </row>
    <row r="12721">
      <c r="A12721">
        <f>Input!A12721</f>
        <v/>
      </c>
      <c r="B12721">
        <f>IF(ISNUMBER(Input!B12721),IF(AND(Input!B12721&gt;=20,Input!B12721&lt;=700),Input!B12721,""),"")</f>
        <v/>
      </c>
      <c r="C12721">
        <f>IF(B12721="","",INT(A12721))</f>
        <v/>
      </c>
      <c r="D12721">
        <f>IF(B12721="","",HOUR(A12721))</f>
        <v/>
      </c>
      <c r="E12721">
        <f>IF(B12721="","",IF(INPUT!$I$1="","",IF(C12721&lt;(INT(INPUT!$I$1)-INPUT!$I$2),"Off Meds",IF(C12721&lt;=(INT(INPUT!$I$1)+INPUT!$I$2),"Washout","On Meds"))))</f>
        <v/>
      </c>
      <c r="F12721">
        <f>IF(B12721="","",1.509*(LN(B12721)^1.084-5.381))</f>
        <v/>
      </c>
      <c r="G12721">
        <f>IF(F12721="","",IF(F12721&lt;0,10*F12721^2,0))</f>
        <v/>
      </c>
      <c r="H12721">
        <f>IF(F12721="","",IF(F12721&gt;0,10*F12721^2,0))</f>
        <v/>
      </c>
    </row>
    <row r="12722">
      <c r="A12722">
        <f>Input!A12722</f>
        <v/>
      </c>
      <c r="B12722">
        <f>IF(ISNUMBER(Input!B12722),IF(AND(Input!B12722&gt;=20,Input!B12722&lt;=700),Input!B12722,""),"")</f>
        <v/>
      </c>
      <c r="C12722">
        <f>IF(B12722="","",INT(A12722))</f>
        <v/>
      </c>
      <c r="D12722">
        <f>IF(B12722="","",HOUR(A12722))</f>
        <v/>
      </c>
      <c r="E12722">
        <f>IF(B12722="","",IF(INPUT!$I$1="","",IF(C12722&lt;(INT(INPUT!$I$1)-INPUT!$I$2),"Off Meds",IF(C12722&lt;=(INT(INPUT!$I$1)+INPUT!$I$2),"Washout","On Meds"))))</f>
        <v/>
      </c>
      <c r="F12722">
        <f>IF(B12722="","",1.509*(LN(B12722)^1.084-5.381))</f>
        <v/>
      </c>
      <c r="G12722">
        <f>IF(F12722="","",IF(F12722&lt;0,10*F12722^2,0))</f>
        <v/>
      </c>
      <c r="H12722">
        <f>IF(F12722="","",IF(F12722&gt;0,10*F12722^2,0))</f>
        <v/>
      </c>
    </row>
    <row r="12723">
      <c r="A12723">
        <f>Input!A12723</f>
        <v/>
      </c>
      <c r="B12723">
        <f>IF(ISNUMBER(Input!B12723),IF(AND(Input!B12723&gt;=20,Input!B12723&lt;=700),Input!B12723,""),"")</f>
        <v/>
      </c>
      <c r="C12723">
        <f>IF(B12723="","",INT(A12723))</f>
        <v/>
      </c>
      <c r="D12723">
        <f>IF(B12723="","",HOUR(A12723))</f>
        <v/>
      </c>
      <c r="E12723">
        <f>IF(B12723="","",IF(INPUT!$I$1="","",IF(C12723&lt;(INT(INPUT!$I$1)-INPUT!$I$2),"Off Meds",IF(C12723&lt;=(INT(INPUT!$I$1)+INPUT!$I$2),"Washout","On Meds"))))</f>
        <v/>
      </c>
      <c r="F12723">
        <f>IF(B12723="","",1.509*(LN(B12723)^1.084-5.381))</f>
        <v/>
      </c>
      <c r="G12723">
        <f>IF(F12723="","",IF(F12723&lt;0,10*F12723^2,0))</f>
        <v/>
      </c>
      <c r="H12723">
        <f>IF(F12723="","",IF(F12723&gt;0,10*F12723^2,0))</f>
        <v/>
      </c>
    </row>
    <row r="12724">
      <c r="A12724">
        <f>Input!A12724</f>
        <v/>
      </c>
      <c r="B12724">
        <f>IF(ISNUMBER(Input!B12724),IF(AND(Input!B12724&gt;=20,Input!B12724&lt;=700),Input!B12724,""),"")</f>
        <v/>
      </c>
      <c r="C12724">
        <f>IF(B12724="","",INT(A12724))</f>
        <v/>
      </c>
      <c r="D12724">
        <f>IF(B12724="","",HOUR(A12724))</f>
        <v/>
      </c>
      <c r="E12724">
        <f>IF(B12724="","",IF(INPUT!$I$1="","",IF(C12724&lt;(INT(INPUT!$I$1)-INPUT!$I$2),"Off Meds",IF(C12724&lt;=(INT(INPUT!$I$1)+INPUT!$I$2),"Washout","On Meds"))))</f>
        <v/>
      </c>
      <c r="F12724">
        <f>IF(B12724="","",1.509*(LN(B12724)^1.084-5.381))</f>
        <v/>
      </c>
      <c r="G12724">
        <f>IF(F12724="","",IF(F12724&lt;0,10*F12724^2,0))</f>
        <v/>
      </c>
      <c r="H12724">
        <f>IF(F12724="","",IF(F12724&gt;0,10*F12724^2,0))</f>
        <v/>
      </c>
    </row>
    <row r="12725">
      <c r="A12725">
        <f>Input!A12725</f>
        <v/>
      </c>
      <c r="B12725">
        <f>IF(ISNUMBER(Input!B12725),IF(AND(Input!B12725&gt;=20,Input!B12725&lt;=700),Input!B12725,""),"")</f>
        <v/>
      </c>
      <c r="C12725">
        <f>IF(B12725="","",INT(A12725))</f>
        <v/>
      </c>
      <c r="D12725">
        <f>IF(B12725="","",HOUR(A12725))</f>
        <v/>
      </c>
      <c r="E12725">
        <f>IF(B12725="","",IF(INPUT!$I$1="","",IF(C12725&lt;(INT(INPUT!$I$1)-INPUT!$I$2),"Off Meds",IF(C12725&lt;=(INT(INPUT!$I$1)+INPUT!$I$2),"Washout","On Meds"))))</f>
        <v/>
      </c>
      <c r="F12725">
        <f>IF(B12725="","",1.509*(LN(B12725)^1.084-5.381))</f>
        <v/>
      </c>
      <c r="G12725">
        <f>IF(F12725="","",IF(F12725&lt;0,10*F12725^2,0))</f>
        <v/>
      </c>
      <c r="H12725">
        <f>IF(F12725="","",IF(F12725&gt;0,10*F12725^2,0))</f>
        <v/>
      </c>
    </row>
    <row r="12726">
      <c r="A12726">
        <f>Input!A12726</f>
        <v/>
      </c>
      <c r="B12726">
        <f>IF(ISNUMBER(Input!B12726),IF(AND(Input!B12726&gt;=20,Input!B12726&lt;=700),Input!B12726,""),"")</f>
        <v/>
      </c>
      <c r="C12726">
        <f>IF(B12726="","",INT(A12726))</f>
        <v/>
      </c>
      <c r="D12726">
        <f>IF(B12726="","",HOUR(A12726))</f>
        <v/>
      </c>
      <c r="E12726">
        <f>IF(B12726="","",IF(INPUT!$I$1="","",IF(C12726&lt;(INT(INPUT!$I$1)-INPUT!$I$2),"Off Meds",IF(C12726&lt;=(INT(INPUT!$I$1)+INPUT!$I$2),"Washout","On Meds"))))</f>
        <v/>
      </c>
      <c r="F12726">
        <f>IF(B12726="","",1.509*(LN(B12726)^1.084-5.381))</f>
        <v/>
      </c>
      <c r="G12726">
        <f>IF(F12726="","",IF(F12726&lt;0,10*F12726^2,0))</f>
        <v/>
      </c>
      <c r="H12726">
        <f>IF(F12726="","",IF(F12726&gt;0,10*F12726^2,0))</f>
        <v/>
      </c>
    </row>
    <row r="12727">
      <c r="A12727">
        <f>Input!A12727</f>
        <v/>
      </c>
      <c r="B12727">
        <f>IF(ISNUMBER(Input!B12727),IF(AND(Input!B12727&gt;=20,Input!B12727&lt;=700),Input!B12727,""),"")</f>
        <v/>
      </c>
      <c r="C12727">
        <f>IF(B12727="","",INT(A12727))</f>
        <v/>
      </c>
      <c r="D12727">
        <f>IF(B12727="","",HOUR(A12727))</f>
        <v/>
      </c>
      <c r="E12727">
        <f>IF(B12727="","",IF(INPUT!$I$1="","",IF(C12727&lt;(INT(INPUT!$I$1)-INPUT!$I$2),"Off Meds",IF(C12727&lt;=(INT(INPUT!$I$1)+INPUT!$I$2),"Washout","On Meds"))))</f>
        <v/>
      </c>
      <c r="F12727">
        <f>IF(B12727="","",1.509*(LN(B12727)^1.084-5.381))</f>
        <v/>
      </c>
      <c r="G12727">
        <f>IF(F12727="","",IF(F12727&lt;0,10*F12727^2,0))</f>
        <v/>
      </c>
      <c r="H12727">
        <f>IF(F12727="","",IF(F12727&gt;0,10*F12727^2,0))</f>
        <v/>
      </c>
    </row>
    <row r="12728">
      <c r="A12728">
        <f>Input!A12728</f>
        <v/>
      </c>
      <c r="B12728">
        <f>IF(ISNUMBER(Input!B12728),IF(AND(Input!B12728&gt;=20,Input!B12728&lt;=700),Input!B12728,""),"")</f>
        <v/>
      </c>
      <c r="C12728">
        <f>IF(B12728="","",INT(A12728))</f>
        <v/>
      </c>
      <c r="D12728">
        <f>IF(B12728="","",HOUR(A12728))</f>
        <v/>
      </c>
      <c r="E12728">
        <f>IF(B12728="","",IF(INPUT!$I$1="","",IF(C12728&lt;(INT(INPUT!$I$1)-INPUT!$I$2),"Off Meds",IF(C12728&lt;=(INT(INPUT!$I$1)+INPUT!$I$2),"Washout","On Meds"))))</f>
        <v/>
      </c>
      <c r="F12728">
        <f>IF(B12728="","",1.509*(LN(B12728)^1.084-5.381))</f>
        <v/>
      </c>
      <c r="G12728">
        <f>IF(F12728="","",IF(F12728&lt;0,10*F12728^2,0))</f>
        <v/>
      </c>
      <c r="H12728">
        <f>IF(F12728="","",IF(F12728&gt;0,10*F12728^2,0))</f>
        <v/>
      </c>
    </row>
    <row r="12729">
      <c r="A12729">
        <f>Input!A12729</f>
        <v/>
      </c>
      <c r="B12729">
        <f>IF(ISNUMBER(Input!B12729),IF(AND(Input!B12729&gt;=20,Input!B12729&lt;=700),Input!B12729,""),"")</f>
        <v/>
      </c>
      <c r="C12729">
        <f>IF(B12729="","",INT(A12729))</f>
        <v/>
      </c>
      <c r="D12729">
        <f>IF(B12729="","",HOUR(A12729))</f>
        <v/>
      </c>
      <c r="E12729">
        <f>IF(B12729="","",IF(INPUT!$I$1="","",IF(C12729&lt;(INT(INPUT!$I$1)-INPUT!$I$2),"Off Meds",IF(C12729&lt;=(INT(INPUT!$I$1)+INPUT!$I$2),"Washout","On Meds"))))</f>
        <v/>
      </c>
      <c r="F12729">
        <f>IF(B12729="","",1.509*(LN(B12729)^1.084-5.381))</f>
        <v/>
      </c>
      <c r="G12729">
        <f>IF(F12729="","",IF(F12729&lt;0,10*F12729^2,0))</f>
        <v/>
      </c>
      <c r="H12729">
        <f>IF(F12729="","",IF(F12729&gt;0,10*F12729^2,0))</f>
        <v/>
      </c>
    </row>
    <row r="12730">
      <c r="A12730">
        <f>Input!A12730</f>
        <v/>
      </c>
      <c r="B12730">
        <f>IF(ISNUMBER(Input!B12730),IF(AND(Input!B12730&gt;=20,Input!B12730&lt;=700),Input!B12730,""),"")</f>
        <v/>
      </c>
      <c r="C12730">
        <f>IF(B12730="","",INT(A12730))</f>
        <v/>
      </c>
      <c r="D12730">
        <f>IF(B12730="","",HOUR(A12730))</f>
        <v/>
      </c>
      <c r="E12730">
        <f>IF(B12730="","",IF(INPUT!$I$1="","",IF(C12730&lt;(INT(INPUT!$I$1)-INPUT!$I$2),"Off Meds",IF(C12730&lt;=(INT(INPUT!$I$1)+INPUT!$I$2),"Washout","On Meds"))))</f>
        <v/>
      </c>
      <c r="F12730">
        <f>IF(B12730="","",1.509*(LN(B12730)^1.084-5.381))</f>
        <v/>
      </c>
      <c r="G12730">
        <f>IF(F12730="","",IF(F12730&lt;0,10*F12730^2,0))</f>
        <v/>
      </c>
      <c r="H12730">
        <f>IF(F12730="","",IF(F12730&gt;0,10*F12730^2,0))</f>
        <v/>
      </c>
    </row>
    <row r="12731">
      <c r="A12731">
        <f>Input!A12731</f>
        <v/>
      </c>
      <c r="B12731">
        <f>IF(ISNUMBER(Input!B12731),IF(AND(Input!B12731&gt;=20,Input!B12731&lt;=700),Input!B12731,""),"")</f>
        <v/>
      </c>
      <c r="C12731">
        <f>IF(B12731="","",INT(A12731))</f>
        <v/>
      </c>
      <c r="D12731">
        <f>IF(B12731="","",HOUR(A12731))</f>
        <v/>
      </c>
      <c r="E12731">
        <f>IF(B12731="","",IF(INPUT!$I$1="","",IF(C12731&lt;(INT(INPUT!$I$1)-INPUT!$I$2),"Off Meds",IF(C12731&lt;=(INT(INPUT!$I$1)+INPUT!$I$2),"Washout","On Meds"))))</f>
        <v/>
      </c>
      <c r="F12731">
        <f>IF(B12731="","",1.509*(LN(B12731)^1.084-5.381))</f>
        <v/>
      </c>
      <c r="G12731">
        <f>IF(F12731="","",IF(F12731&lt;0,10*F12731^2,0))</f>
        <v/>
      </c>
      <c r="H12731">
        <f>IF(F12731="","",IF(F12731&gt;0,10*F12731^2,0))</f>
        <v/>
      </c>
    </row>
    <row r="12732">
      <c r="A12732">
        <f>Input!A12732</f>
        <v/>
      </c>
      <c r="B12732">
        <f>IF(ISNUMBER(Input!B12732),IF(AND(Input!B12732&gt;=20,Input!B12732&lt;=700),Input!B12732,""),"")</f>
        <v/>
      </c>
      <c r="C12732">
        <f>IF(B12732="","",INT(A12732))</f>
        <v/>
      </c>
      <c r="D12732">
        <f>IF(B12732="","",HOUR(A12732))</f>
        <v/>
      </c>
      <c r="E12732">
        <f>IF(B12732="","",IF(INPUT!$I$1="","",IF(C12732&lt;(INT(INPUT!$I$1)-INPUT!$I$2),"Off Meds",IF(C12732&lt;=(INT(INPUT!$I$1)+INPUT!$I$2),"Washout","On Meds"))))</f>
        <v/>
      </c>
      <c r="F12732">
        <f>IF(B12732="","",1.509*(LN(B12732)^1.084-5.381))</f>
        <v/>
      </c>
      <c r="G12732">
        <f>IF(F12732="","",IF(F12732&lt;0,10*F12732^2,0))</f>
        <v/>
      </c>
      <c r="H12732">
        <f>IF(F12732="","",IF(F12732&gt;0,10*F12732^2,0))</f>
        <v/>
      </c>
    </row>
    <row r="12733">
      <c r="A12733">
        <f>Input!A12733</f>
        <v/>
      </c>
      <c r="B12733">
        <f>IF(ISNUMBER(Input!B12733),IF(AND(Input!B12733&gt;=20,Input!B12733&lt;=700),Input!B12733,""),"")</f>
        <v/>
      </c>
      <c r="C12733">
        <f>IF(B12733="","",INT(A12733))</f>
        <v/>
      </c>
      <c r="D12733">
        <f>IF(B12733="","",HOUR(A12733))</f>
        <v/>
      </c>
      <c r="E12733">
        <f>IF(B12733="","",IF(INPUT!$I$1="","",IF(C12733&lt;(INT(INPUT!$I$1)-INPUT!$I$2),"Off Meds",IF(C12733&lt;=(INT(INPUT!$I$1)+INPUT!$I$2),"Washout","On Meds"))))</f>
        <v/>
      </c>
      <c r="F12733">
        <f>IF(B12733="","",1.509*(LN(B12733)^1.084-5.381))</f>
        <v/>
      </c>
      <c r="G12733">
        <f>IF(F12733="","",IF(F12733&lt;0,10*F12733^2,0))</f>
        <v/>
      </c>
      <c r="H12733">
        <f>IF(F12733="","",IF(F12733&gt;0,10*F12733^2,0))</f>
        <v/>
      </c>
    </row>
    <row r="12734">
      <c r="A12734">
        <f>Input!A12734</f>
        <v/>
      </c>
      <c r="B12734">
        <f>IF(ISNUMBER(Input!B12734),IF(AND(Input!B12734&gt;=20,Input!B12734&lt;=700),Input!B12734,""),"")</f>
        <v/>
      </c>
      <c r="C12734">
        <f>IF(B12734="","",INT(A12734))</f>
        <v/>
      </c>
      <c r="D12734">
        <f>IF(B12734="","",HOUR(A12734))</f>
        <v/>
      </c>
      <c r="E12734">
        <f>IF(B12734="","",IF(INPUT!$I$1="","",IF(C12734&lt;(INT(INPUT!$I$1)-INPUT!$I$2),"Off Meds",IF(C12734&lt;=(INT(INPUT!$I$1)+INPUT!$I$2),"Washout","On Meds"))))</f>
        <v/>
      </c>
      <c r="F12734">
        <f>IF(B12734="","",1.509*(LN(B12734)^1.084-5.381))</f>
        <v/>
      </c>
      <c r="G12734">
        <f>IF(F12734="","",IF(F12734&lt;0,10*F12734^2,0))</f>
        <v/>
      </c>
      <c r="H12734">
        <f>IF(F12734="","",IF(F12734&gt;0,10*F12734^2,0))</f>
        <v/>
      </c>
    </row>
    <row r="12735">
      <c r="A12735">
        <f>Input!A12735</f>
        <v/>
      </c>
      <c r="B12735">
        <f>IF(ISNUMBER(Input!B12735),IF(AND(Input!B12735&gt;=20,Input!B12735&lt;=700),Input!B12735,""),"")</f>
        <v/>
      </c>
      <c r="C12735">
        <f>IF(B12735="","",INT(A12735))</f>
        <v/>
      </c>
      <c r="D12735">
        <f>IF(B12735="","",HOUR(A12735))</f>
        <v/>
      </c>
      <c r="E12735">
        <f>IF(B12735="","",IF(INPUT!$I$1="","",IF(C12735&lt;(INT(INPUT!$I$1)-INPUT!$I$2),"Off Meds",IF(C12735&lt;=(INT(INPUT!$I$1)+INPUT!$I$2),"Washout","On Meds"))))</f>
        <v/>
      </c>
      <c r="F12735">
        <f>IF(B12735="","",1.509*(LN(B12735)^1.084-5.381))</f>
        <v/>
      </c>
      <c r="G12735">
        <f>IF(F12735="","",IF(F12735&lt;0,10*F12735^2,0))</f>
        <v/>
      </c>
      <c r="H12735">
        <f>IF(F12735="","",IF(F12735&gt;0,10*F12735^2,0))</f>
        <v/>
      </c>
    </row>
    <row r="12736">
      <c r="A12736">
        <f>Input!A12736</f>
        <v/>
      </c>
      <c r="B12736">
        <f>IF(ISNUMBER(Input!B12736),IF(AND(Input!B12736&gt;=20,Input!B12736&lt;=700),Input!B12736,""),"")</f>
        <v/>
      </c>
      <c r="C12736">
        <f>IF(B12736="","",INT(A12736))</f>
        <v/>
      </c>
      <c r="D12736">
        <f>IF(B12736="","",HOUR(A12736))</f>
        <v/>
      </c>
      <c r="E12736">
        <f>IF(B12736="","",IF(INPUT!$I$1="","",IF(C12736&lt;(INT(INPUT!$I$1)-INPUT!$I$2),"Off Meds",IF(C12736&lt;=(INT(INPUT!$I$1)+INPUT!$I$2),"Washout","On Meds"))))</f>
        <v/>
      </c>
      <c r="F12736">
        <f>IF(B12736="","",1.509*(LN(B12736)^1.084-5.381))</f>
        <v/>
      </c>
      <c r="G12736">
        <f>IF(F12736="","",IF(F12736&lt;0,10*F12736^2,0))</f>
        <v/>
      </c>
      <c r="H12736">
        <f>IF(F12736="","",IF(F12736&gt;0,10*F12736^2,0))</f>
        <v/>
      </c>
    </row>
    <row r="12737">
      <c r="A12737">
        <f>Input!A12737</f>
        <v/>
      </c>
      <c r="B12737">
        <f>IF(ISNUMBER(Input!B12737),IF(AND(Input!B12737&gt;=20,Input!B12737&lt;=700),Input!B12737,""),"")</f>
        <v/>
      </c>
      <c r="C12737">
        <f>IF(B12737="","",INT(A12737))</f>
        <v/>
      </c>
      <c r="D12737">
        <f>IF(B12737="","",HOUR(A12737))</f>
        <v/>
      </c>
      <c r="E12737">
        <f>IF(B12737="","",IF(INPUT!$I$1="","",IF(C12737&lt;(INT(INPUT!$I$1)-INPUT!$I$2),"Off Meds",IF(C12737&lt;=(INT(INPUT!$I$1)+INPUT!$I$2),"Washout","On Meds"))))</f>
        <v/>
      </c>
      <c r="F12737">
        <f>IF(B12737="","",1.509*(LN(B12737)^1.084-5.381))</f>
        <v/>
      </c>
      <c r="G12737">
        <f>IF(F12737="","",IF(F12737&lt;0,10*F12737^2,0))</f>
        <v/>
      </c>
      <c r="H12737">
        <f>IF(F12737="","",IF(F12737&gt;0,10*F12737^2,0))</f>
        <v/>
      </c>
    </row>
    <row r="12738">
      <c r="A12738">
        <f>Input!A12738</f>
        <v/>
      </c>
      <c r="B12738">
        <f>IF(ISNUMBER(Input!B12738),IF(AND(Input!B12738&gt;=20,Input!B12738&lt;=700),Input!B12738,""),"")</f>
        <v/>
      </c>
      <c r="C12738">
        <f>IF(B12738="","",INT(A12738))</f>
        <v/>
      </c>
      <c r="D12738">
        <f>IF(B12738="","",HOUR(A12738))</f>
        <v/>
      </c>
      <c r="E12738">
        <f>IF(B12738="","",IF(INPUT!$I$1="","",IF(C12738&lt;(INT(INPUT!$I$1)-INPUT!$I$2),"Off Meds",IF(C12738&lt;=(INT(INPUT!$I$1)+INPUT!$I$2),"Washout","On Meds"))))</f>
        <v/>
      </c>
      <c r="F12738">
        <f>IF(B12738="","",1.509*(LN(B12738)^1.084-5.381))</f>
        <v/>
      </c>
      <c r="G12738">
        <f>IF(F12738="","",IF(F12738&lt;0,10*F12738^2,0))</f>
        <v/>
      </c>
      <c r="H12738">
        <f>IF(F12738="","",IF(F12738&gt;0,10*F12738^2,0))</f>
        <v/>
      </c>
    </row>
    <row r="12739">
      <c r="A12739">
        <f>Input!A12739</f>
        <v/>
      </c>
      <c r="B12739">
        <f>IF(ISNUMBER(Input!B12739),IF(AND(Input!B12739&gt;=20,Input!B12739&lt;=700),Input!B12739,""),"")</f>
        <v/>
      </c>
      <c r="C12739">
        <f>IF(B12739="","",INT(A12739))</f>
        <v/>
      </c>
      <c r="D12739">
        <f>IF(B12739="","",HOUR(A12739))</f>
        <v/>
      </c>
      <c r="E12739">
        <f>IF(B12739="","",IF(INPUT!$I$1="","",IF(C12739&lt;(INT(INPUT!$I$1)-INPUT!$I$2),"Off Meds",IF(C12739&lt;=(INT(INPUT!$I$1)+INPUT!$I$2),"Washout","On Meds"))))</f>
        <v/>
      </c>
      <c r="F12739">
        <f>IF(B12739="","",1.509*(LN(B12739)^1.084-5.381))</f>
        <v/>
      </c>
      <c r="G12739">
        <f>IF(F12739="","",IF(F12739&lt;0,10*F12739^2,0))</f>
        <v/>
      </c>
      <c r="H12739">
        <f>IF(F12739="","",IF(F12739&gt;0,10*F12739^2,0))</f>
        <v/>
      </c>
    </row>
    <row r="12740">
      <c r="A12740">
        <f>Input!A12740</f>
        <v/>
      </c>
      <c r="B12740">
        <f>IF(ISNUMBER(Input!B12740),IF(AND(Input!B12740&gt;=20,Input!B12740&lt;=700),Input!B12740,""),"")</f>
        <v/>
      </c>
      <c r="C12740">
        <f>IF(B12740="","",INT(A12740))</f>
        <v/>
      </c>
      <c r="D12740">
        <f>IF(B12740="","",HOUR(A12740))</f>
        <v/>
      </c>
      <c r="E12740">
        <f>IF(B12740="","",IF(INPUT!$I$1="","",IF(C12740&lt;(INT(INPUT!$I$1)-INPUT!$I$2),"Off Meds",IF(C12740&lt;=(INT(INPUT!$I$1)+INPUT!$I$2),"Washout","On Meds"))))</f>
        <v/>
      </c>
      <c r="F12740">
        <f>IF(B12740="","",1.509*(LN(B12740)^1.084-5.381))</f>
        <v/>
      </c>
      <c r="G12740">
        <f>IF(F12740="","",IF(F12740&lt;0,10*F12740^2,0))</f>
        <v/>
      </c>
      <c r="H12740">
        <f>IF(F12740="","",IF(F12740&gt;0,10*F12740^2,0))</f>
        <v/>
      </c>
    </row>
    <row r="12741">
      <c r="A12741">
        <f>Input!A12741</f>
        <v/>
      </c>
      <c r="B12741">
        <f>IF(ISNUMBER(Input!B12741),IF(AND(Input!B12741&gt;=20,Input!B12741&lt;=700),Input!B12741,""),"")</f>
        <v/>
      </c>
      <c r="C12741">
        <f>IF(B12741="","",INT(A12741))</f>
        <v/>
      </c>
      <c r="D12741">
        <f>IF(B12741="","",HOUR(A12741))</f>
        <v/>
      </c>
      <c r="E12741">
        <f>IF(B12741="","",IF(INPUT!$I$1="","",IF(C12741&lt;(INT(INPUT!$I$1)-INPUT!$I$2),"Off Meds",IF(C12741&lt;=(INT(INPUT!$I$1)+INPUT!$I$2),"Washout","On Meds"))))</f>
        <v/>
      </c>
      <c r="F12741">
        <f>IF(B12741="","",1.509*(LN(B12741)^1.084-5.381))</f>
        <v/>
      </c>
      <c r="G12741">
        <f>IF(F12741="","",IF(F12741&lt;0,10*F12741^2,0))</f>
        <v/>
      </c>
      <c r="H12741">
        <f>IF(F12741="","",IF(F12741&gt;0,10*F12741^2,0))</f>
        <v/>
      </c>
    </row>
    <row r="12742">
      <c r="A12742">
        <f>Input!A12742</f>
        <v/>
      </c>
      <c r="B12742">
        <f>IF(ISNUMBER(Input!B12742),IF(AND(Input!B12742&gt;=20,Input!B12742&lt;=700),Input!B12742,""),"")</f>
        <v/>
      </c>
      <c r="C12742">
        <f>IF(B12742="","",INT(A12742))</f>
        <v/>
      </c>
      <c r="D12742">
        <f>IF(B12742="","",HOUR(A12742))</f>
        <v/>
      </c>
      <c r="E12742">
        <f>IF(B12742="","",IF(INPUT!$I$1="","",IF(C12742&lt;(INT(INPUT!$I$1)-INPUT!$I$2),"Off Meds",IF(C12742&lt;=(INT(INPUT!$I$1)+INPUT!$I$2),"Washout","On Meds"))))</f>
        <v/>
      </c>
      <c r="F12742">
        <f>IF(B12742="","",1.509*(LN(B12742)^1.084-5.381))</f>
        <v/>
      </c>
      <c r="G12742">
        <f>IF(F12742="","",IF(F12742&lt;0,10*F12742^2,0))</f>
        <v/>
      </c>
      <c r="H12742">
        <f>IF(F12742="","",IF(F12742&gt;0,10*F12742^2,0))</f>
        <v/>
      </c>
    </row>
    <row r="12743">
      <c r="A12743">
        <f>Input!A12743</f>
        <v/>
      </c>
      <c r="B12743">
        <f>IF(ISNUMBER(Input!B12743),IF(AND(Input!B12743&gt;=20,Input!B12743&lt;=700),Input!B12743,""),"")</f>
        <v/>
      </c>
      <c r="C12743">
        <f>IF(B12743="","",INT(A12743))</f>
        <v/>
      </c>
      <c r="D12743">
        <f>IF(B12743="","",HOUR(A12743))</f>
        <v/>
      </c>
      <c r="E12743">
        <f>IF(B12743="","",IF(INPUT!$I$1="","",IF(C12743&lt;(INT(INPUT!$I$1)-INPUT!$I$2),"Off Meds",IF(C12743&lt;=(INT(INPUT!$I$1)+INPUT!$I$2),"Washout","On Meds"))))</f>
        <v/>
      </c>
      <c r="F12743">
        <f>IF(B12743="","",1.509*(LN(B12743)^1.084-5.381))</f>
        <v/>
      </c>
      <c r="G12743">
        <f>IF(F12743="","",IF(F12743&lt;0,10*F12743^2,0))</f>
        <v/>
      </c>
      <c r="H12743">
        <f>IF(F12743="","",IF(F12743&gt;0,10*F12743^2,0))</f>
        <v/>
      </c>
    </row>
    <row r="12744">
      <c r="A12744">
        <f>Input!A12744</f>
        <v/>
      </c>
      <c r="B12744">
        <f>IF(ISNUMBER(Input!B12744),IF(AND(Input!B12744&gt;=20,Input!B12744&lt;=700),Input!B12744,""),"")</f>
        <v/>
      </c>
      <c r="C12744">
        <f>IF(B12744="","",INT(A12744))</f>
        <v/>
      </c>
      <c r="D12744">
        <f>IF(B12744="","",HOUR(A12744))</f>
        <v/>
      </c>
      <c r="E12744">
        <f>IF(B12744="","",IF(INPUT!$I$1="","",IF(C12744&lt;(INT(INPUT!$I$1)-INPUT!$I$2),"Off Meds",IF(C12744&lt;=(INT(INPUT!$I$1)+INPUT!$I$2),"Washout","On Meds"))))</f>
        <v/>
      </c>
      <c r="F12744">
        <f>IF(B12744="","",1.509*(LN(B12744)^1.084-5.381))</f>
        <v/>
      </c>
      <c r="G12744">
        <f>IF(F12744="","",IF(F12744&lt;0,10*F12744^2,0))</f>
        <v/>
      </c>
      <c r="H12744">
        <f>IF(F12744="","",IF(F12744&gt;0,10*F12744^2,0))</f>
        <v/>
      </c>
    </row>
    <row r="12745">
      <c r="A12745">
        <f>Input!A12745</f>
        <v/>
      </c>
      <c r="B12745">
        <f>IF(ISNUMBER(Input!B12745),IF(AND(Input!B12745&gt;=20,Input!B12745&lt;=700),Input!B12745,""),"")</f>
        <v/>
      </c>
      <c r="C12745">
        <f>IF(B12745="","",INT(A12745))</f>
        <v/>
      </c>
      <c r="D12745">
        <f>IF(B12745="","",HOUR(A12745))</f>
        <v/>
      </c>
      <c r="E12745">
        <f>IF(B12745="","",IF(INPUT!$I$1="","",IF(C12745&lt;(INT(INPUT!$I$1)-INPUT!$I$2),"Off Meds",IF(C12745&lt;=(INT(INPUT!$I$1)+INPUT!$I$2),"Washout","On Meds"))))</f>
        <v/>
      </c>
      <c r="F12745">
        <f>IF(B12745="","",1.509*(LN(B12745)^1.084-5.381))</f>
        <v/>
      </c>
      <c r="G12745">
        <f>IF(F12745="","",IF(F12745&lt;0,10*F12745^2,0))</f>
        <v/>
      </c>
      <c r="H12745">
        <f>IF(F12745="","",IF(F12745&gt;0,10*F12745^2,0))</f>
        <v/>
      </c>
    </row>
    <row r="12746">
      <c r="A12746">
        <f>Input!A12746</f>
        <v/>
      </c>
      <c r="B12746">
        <f>IF(ISNUMBER(Input!B12746),IF(AND(Input!B12746&gt;=20,Input!B12746&lt;=700),Input!B12746,""),"")</f>
        <v/>
      </c>
      <c r="C12746">
        <f>IF(B12746="","",INT(A12746))</f>
        <v/>
      </c>
      <c r="D12746">
        <f>IF(B12746="","",HOUR(A12746))</f>
        <v/>
      </c>
      <c r="E12746">
        <f>IF(B12746="","",IF(INPUT!$I$1="","",IF(C12746&lt;(INT(INPUT!$I$1)-INPUT!$I$2),"Off Meds",IF(C12746&lt;=(INT(INPUT!$I$1)+INPUT!$I$2),"Washout","On Meds"))))</f>
        <v/>
      </c>
      <c r="F12746">
        <f>IF(B12746="","",1.509*(LN(B12746)^1.084-5.381))</f>
        <v/>
      </c>
      <c r="G12746">
        <f>IF(F12746="","",IF(F12746&lt;0,10*F12746^2,0))</f>
        <v/>
      </c>
      <c r="H12746">
        <f>IF(F12746="","",IF(F12746&gt;0,10*F12746^2,0))</f>
        <v/>
      </c>
    </row>
    <row r="12747">
      <c r="A12747">
        <f>Input!A12747</f>
        <v/>
      </c>
      <c r="B12747">
        <f>IF(ISNUMBER(Input!B12747),IF(AND(Input!B12747&gt;=20,Input!B12747&lt;=700),Input!B12747,""),"")</f>
        <v/>
      </c>
      <c r="C12747">
        <f>IF(B12747="","",INT(A12747))</f>
        <v/>
      </c>
      <c r="D12747">
        <f>IF(B12747="","",HOUR(A12747))</f>
        <v/>
      </c>
      <c r="E12747">
        <f>IF(B12747="","",IF(INPUT!$I$1="","",IF(C12747&lt;(INT(INPUT!$I$1)-INPUT!$I$2),"Off Meds",IF(C12747&lt;=(INT(INPUT!$I$1)+INPUT!$I$2),"Washout","On Meds"))))</f>
        <v/>
      </c>
      <c r="F12747">
        <f>IF(B12747="","",1.509*(LN(B12747)^1.084-5.381))</f>
        <v/>
      </c>
      <c r="G12747">
        <f>IF(F12747="","",IF(F12747&lt;0,10*F12747^2,0))</f>
        <v/>
      </c>
      <c r="H12747">
        <f>IF(F12747="","",IF(F12747&gt;0,10*F12747^2,0))</f>
        <v/>
      </c>
    </row>
    <row r="12748">
      <c r="A12748">
        <f>Input!A12748</f>
        <v/>
      </c>
      <c r="B12748">
        <f>IF(ISNUMBER(Input!B12748),IF(AND(Input!B12748&gt;=20,Input!B12748&lt;=700),Input!B12748,""),"")</f>
        <v/>
      </c>
      <c r="C12748">
        <f>IF(B12748="","",INT(A12748))</f>
        <v/>
      </c>
      <c r="D12748">
        <f>IF(B12748="","",HOUR(A12748))</f>
        <v/>
      </c>
      <c r="E12748">
        <f>IF(B12748="","",IF(INPUT!$I$1="","",IF(C12748&lt;(INT(INPUT!$I$1)-INPUT!$I$2),"Off Meds",IF(C12748&lt;=(INT(INPUT!$I$1)+INPUT!$I$2),"Washout","On Meds"))))</f>
        <v/>
      </c>
      <c r="F12748">
        <f>IF(B12748="","",1.509*(LN(B12748)^1.084-5.381))</f>
        <v/>
      </c>
      <c r="G12748">
        <f>IF(F12748="","",IF(F12748&lt;0,10*F12748^2,0))</f>
        <v/>
      </c>
      <c r="H12748">
        <f>IF(F12748="","",IF(F12748&gt;0,10*F12748^2,0))</f>
        <v/>
      </c>
    </row>
    <row r="12749">
      <c r="A12749">
        <f>Input!A12749</f>
        <v/>
      </c>
      <c r="B12749">
        <f>IF(ISNUMBER(Input!B12749),IF(AND(Input!B12749&gt;=20,Input!B12749&lt;=700),Input!B12749,""),"")</f>
        <v/>
      </c>
      <c r="C12749">
        <f>IF(B12749="","",INT(A12749))</f>
        <v/>
      </c>
      <c r="D12749">
        <f>IF(B12749="","",HOUR(A12749))</f>
        <v/>
      </c>
      <c r="E12749">
        <f>IF(B12749="","",IF(INPUT!$I$1="","",IF(C12749&lt;(INT(INPUT!$I$1)-INPUT!$I$2),"Off Meds",IF(C12749&lt;=(INT(INPUT!$I$1)+INPUT!$I$2),"Washout","On Meds"))))</f>
        <v/>
      </c>
      <c r="F12749">
        <f>IF(B12749="","",1.509*(LN(B12749)^1.084-5.381))</f>
        <v/>
      </c>
      <c r="G12749">
        <f>IF(F12749="","",IF(F12749&lt;0,10*F12749^2,0))</f>
        <v/>
      </c>
      <c r="H12749">
        <f>IF(F12749="","",IF(F12749&gt;0,10*F12749^2,0))</f>
        <v/>
      </c>
    </row>
    <row r="12750">
      <c r="A12750">
        <f>Input!A12750</f>
        <v/>
      </c>
      <c r="B12750">
        <f>IF(ISNUMBER(Input!B12750),IF(AND(Input!B12750&gt;=20,Input!B12750&lt;=700),Input!B12750,""),"")</f>
        <v/>
      </c>
      <c r="C12750">
        <f>IF(B12750="","",INT(A12750))</f>
        <v/>
      </c>
      <c r="D12750">
        <f>IF(B12750="","",HOUR(A12750))</f>
        <v/>
      </c>
      <c r="E12750">
        <f>IF(B12750="","",IF(INPUT!$I$1="","",IF(C12750&lt;(INT(INPUT!$I$1)-INPUT!$I$2),"Off Meds",IF(C12750&lt;=(INT(INPUT!$I$1)+INPUT!$I$2),"Washout","On Meds"))))</f>
        <v/>
      </c>
      <c r="F12750">
        <f>IF(B12750="","",1.509*(LN(B12750)^1.084-5.381))</f>
        <v/>
      </c>
      <c r="G12750">
        <f>IF(F12750="","",IF(F12750&lt;0,10*F12750^2,0))</f>
        <v/>
      </c>
      <c r="H12750">
        <f>IF(F12750="","",IF(F12750&gt;0,10*F12750^2,0))</f>
        <v/>
      </c>
    </row>
    <row r="12751">
      <c r="A12751">
        <f>Input!A12751</f>
        <v/>
      </c>
      <c r="B12751">
        <f>IF(ISNUMBER(Input!B12751),IF(AND(Input!B12751&gt;=20,Input!B12751&lt;=700),Input!B12751,""),"")</f>
        <v/>
      </c>
      <c r="C12751">
        <f>IF(B12751="","",INT(A12751))</f>
        <v/>
      </c>
      <c r="D12751">
        <f>IF(B12751="","",HOUR(A12751))</f>
        <v/>
      </c>
      <c r="E12751">
        <f>IF(B12751="","",IF(INPUT!$I$1="","",IF(C12751&lt;(INT(INPUT!$I$1)-INPUT!$I$2),"Off Meds",IF(C12751&lt;=(INT(INPUT!$I$1)+INPUT!$I$2),"Washout","On Meds"))))</f>
        <v/>
      </c>
      <c r="F12751">
        <f>IF(B12751="","",1.509*(LN(B12751)^1.084-5.381))</f>
        <v/>
      </c>
      <c r="G12751">
        <f>IF(F12751="","",IF(F12751&lt;0,10*F12751^2,0))</f>
        <v/>
      </c>
      <c r="H12751">
        <f>IF(F12751="","",IF(F12751&gt;0,10*F12751^2,0))</f>
        <v/>
      </c>
    </row>
    <row r="12752">
      <c r="A12752">
        <f>Input!A12752</f>
        <v/>
      </c>
      <c r="B12752">
        <f>IF(ISNUMBER(Input!B12752),IF(AND(Input!B12752&gt;=20,Input!B12752&lt;=700),Input!B12752,""),"")</f>
        <v/>
      </c>
      <c r="C12752">
        <f>IF(B12752="","",INT(A12752))</f>
        <v/>
      </c>
      <c r="D12752">
        <f>IF(B12752="","",HOUR(A12752))</f>
        <v/>
      </c>
      <c r="E12752">
        <f>IF(B12752="","",IF(INPUT!$I$1="","",IF(C12752&lt;(INT(INPUT!$I$1)-INPUT!$I$2),"Off Meds",IF(C12752&lt;=(INT(INPUT!$I$1)+INPUT!$I$2),"Washout","On Meds"))))</f>
        <v/>
      </c>
      <c r="F12752">
        <f>IF(B12752="","",1.509*(LN(B12752)^1.084-5.381))</f>
        <v/>
      </c>
      <c r="G12752">
        <f>IF(F12752="","",IF(F12752&lt;0,10*F12752^2,0))</f>
        <v/>
      </c>
      <c r="H12752">
        <f>IF(F12752="","",IF(F12752&gt;0,10*F12752^2,0))</f>
        <v/>
      </c>
    </row>
    <row r="12753">
      <c r="A12753">
        <f>Input!A12753</f>
        <v/>
      </c>
      <c r="B12753">
        <f>IF(ISNUMBER(Input!B12753),IF(AND(Input!B12753&gt;=20,Input!B12753&lt;=700),Input!B12753,""),"")</f>
        <v/>
      </c>
      <c r="C12753">
        <f>IF(B12753="","",INT(A12753))</f>
        <v/>
      </c>
      <c r="D12753">
        <f>IF(B12753="","",HOUR(A12753))</f>
        <v/>
      </c>
      <c r="E12753">
        <f>IF(B12753="","",IF(INPUT!$I$1="","",IF(C12753&lt;(INT(INPUT!$I$1)-INPUT!$I$2),"Off Meds",IF(C12753&lt;=(INT(INPUT!$I$1)+INPUT!$I$2),"Washout","On Meds"))))</f>
        <v/>
      </c>
      <c r="F12753">
        <f>IF(B12753="","",1.509*(LN(B12753)^1.084-5.381))</f>
        <v/>
      </c>
      <c r="G12753">
        <f>IF(F12753="","",IF(F12753&lt;0,10*F12753^2,0))</f>
        <v/>
      </c>
      <c r="H12753">
        <f>IF(F12753="","",IF(F12753&gt;0,10*F12753^2,0))</f>
        <v/>
      </c>
    </row>
    <row r="12754">
      <c r="A12754">
        <f>Input!A12754</f>
        <v/>
      </c>
      <c r="B12754">
        <f>IF(ISNUMBER(Input!B12754),IF(AND(Input!B12754&gt;=20,Input!B12754&lt;=700),Input!B12754,""),"")</f>
        <v/>
      </c>
      <c r="C12754">
        <f>IF(B12754="","",INT(A12754))</f>
        <v/>
      </c>
      <c r="D12754">
        <f>IF(B12754="","",HOUR(A12754))</f>
        <v/>
      </c>
      <c r="E12754">
        <f>IF(B12754="","",IF(INPUT!$I$1="","",IF(C12754&lt;(INT(INPUT!$I$1)-INPUT!$I$2),"Off Meds",IF(C12754&lt;=(INT(INPUT!$I$1)+INPUT!$I$2),"Washout","On Meds"))))</f>
        <v/>
      </c>
      <c r="F12754">
        <f>IF(B12754="","",1.509*(LN(B12754)^1.084-5.381))</f>
        <v/>
      </c>
      <c r="G12754">
        <f>IF(F12754="","",IF(F12754&lt;0,10*F12754^2,0))</f>
        <v/>
      </c>
      <c r="H12754">
        <f>IF(F12754="","",IF(F12754&gt;0,10*F12754^2,0))</f>
        <v/>
      </c>
    </row>
    <row r="12755">
      <c r="A12755">
        <f>Input!A12755</f>
        <v/>
      </c>
      <c r="B12755">
        <f>IF(ISNUMBER(Input!B12755),IF(AND(Input!B12755&gt;=20,Input!B12755&lt;=700),Input!B12755,""),"")</f>
        <v/>
      </c>
      <c r="C12755">
        <f>IF(B12755="","",INT(A12755))</f>
        <v/>
      </c>
      <c r="D12755">
        <f>IF(B12755="","",HOUR(A12755))</f>
        <v/>
      </c>
      <c r="E12755">
        <f>IF(B12755="","",IF(INPUT!$I$1="","",IF(C12755&lt;(INT(INPUT!$I$1)-INPUT!$I$2),"Off Meds",IF(C12755&lt;=(INT(INPUT!$I$1)+INPUT!$I$2),"Washout","On Meds"))))</f>
        <v/>
      </c>
      <c r="F12755">
        <f>IF(B12755="","",1.509*(LN(B12755)^1.084-5.381))</f>
        <v/>
      </c>
      <c r="G12755">
        <f>IF(F12755="","",IF(F12755&lt;0,10*F12755^2,0))</f>
        <v/>
      </c>
      <c r="H12755">
        <f>IF(F12755="","",IF(F12755&gt;0,10*F12755^2,0))</f>
        <v/>
      </c>
    </row>
    <row r="12756">
      <c r="A12756">
        <f>Input!A12756</f>
        <v/>
      </c>
      <c r="B12756">
        <f>IF(ISNUMBER(Input!B12756),IF(AND(Input!B12756&gt;=20,Input!B12756&lt;=700),Input!B12756,""),"")</f>
        <v/>
      </c>
      <c r="C12756">
        <f>IF(B12756="","",INT(A12756))</f>
        <v/>
      </c>
      <c r="D12756">
        <f>IF(B12756="","",HOUR(A12756))</f>
        <v/>
      </c>
      <c r="E12756">
        <f>IF(B12756="","",IF(INPUT!$I$1="","",IF(C12756&lt;(INT(INPUT!$I$1)-INPUT!$I$2),"Off Meds",IF(C12756&lt;=(INT(INPUT!$I$1)+INPUT!$I$2),"Washout","On Meds"))))</f>
        <v/>
      </c>
      <c r="F12756">
        <f>IF(B12756="","",1.509*(LN(B12756)^1.084-5.381))</f>
        <v/>
      </c>
      <c r="G12756">
        <f>IF(F12756="","",IF(F12756&lt;0,10*F12756^2,0))</f>
        <v/>
      </c>
      <c r="H12756">
        <f>IF(F12756="","",IF(F12756&gt;0,10*F12756^2,0))</f>
        <v/>
      </c>
    </row>
    <row r="12757">
      <c r="A12757">
        <f>Input!A12757</f>
        <v/>
      </c>
      <c r="B12757">
        <f>IF(ISNUMBER(Input!B12757),IF(AND(Input!B12757&gt;=20,Input!B12757&lt;=700),Input!B12757,""),"")</f>
        <v/>
      </c>
      <c r="C12757">
        <f>IF(B12757="","",INT(A12757))</f>
        <v/>
      </c>
      <c r="D12757">
        <f>IF(B12757="","",HOUR(A12757))</f>
        <v/>
      </c>
      <c r="E12757">
        <f>IF(B12757="","",IF(INPUT!$I$1="","",IF(C12757&lt;(INT(INPUT!$I$1)-INPUT!$I$2),"Off Meds",IF(C12757&lt;=(INT(INPUT!$I$1)+INPUT!$I$2),"Washout","On Meds"))))</f>
        <v/>
      </c>
      <c r="F12757">
        <f>IF(B12757="","",1.509*(LN(B12757)^1.084-5.381))</f>
        <v/>
      </c>
      <c r="G12757">
        <f>IF(F12757="","",IF(F12757&lt;0,10*F12757^2,0))</f>
        <v/>
      </c>
      <c r="H12757">
        <f>IF(F12757="","",IF(F12757&gt;0,10*F12757^2,0))</f>
        <v/>
      </c>
    </row>
    <row r="12758">
      <c r="A12758">
        <f>Input!A12758</f>
        <v/>
      </c>
      <c r="B12758">
        <f>IF(ISNUMBER(Input!B12758),IF(AND(Input!B12758&gt;=20,Input!B12758&lt;=700),Input!B12758,""),"")</f>
        <v/>
      </c>
      <c r="C12758">
        <f>IF(B12758="","",INT(A12758))</f>
        <v/>
      </c>
      <c r="D12758">
        <f>IF(B12758="","",HOUR(A12758))</f>
        <v/>
      </c>
      <c r="E12758">
        <f>IF(B12758="","",IF(INPUT!$I$1="","",IF(C12758&lt;(INT(INPUT!$I$1)-INPUT!$I$2),"Off Meds",IF(C12758&lt;=(INT(INPUT!$I$1)+INPUT!$I$2),"Washout","On Meds"))))</f>
        <v/>
      </c>
      <c r="F12758">
        <f>IF(B12758="","",1.509*(LN(B12758)^1.084-5.381))</f>
        <v/>
      </c>
      <c r="G12758">
        <f>IF(F12758="","",IF(F12758&lt;0,10*F12758^2,0))</f>
        <v/>
      </c>
      <c r="H12758">
        <f>IF(F12758="","",IF(F12758&gt;0,10*F12758^2,0))</f>
        <v/>
      </c>
    </row>
    <row r="12759">
      <c r="A12759">
        <f>Input!A12759</f>
        <v/>
      </c>
      <c r="B12759">
        <f>IF(ISNUMBER(Input!B12759),IF(AND(Input!B12759&gt;=20,Input!B12759&lt;=700),Input!B12759,""),"")</f>
        <v/>
      </c>
      <c r="C12759">
        <f>IF(B12759="","",INT(A12759))</f>
        <v/>
      </c>
      <c r="D12759">
        <f>IF(B12759="","",HOUR(A12759))</f>
        <v/>
      </c>
      <c r="E12759">
        <f>IF(B12759="","",IF(INPUT!$I$1="","",IF(C12759&lt;(INT(INPUT!$I$1)-INPUT!$I$2),"Off Meds",IF(C12759&lt;=(INT(INPUT!$I$1)+INPUT!$I$2),"Washout","On Meds"))))</f>
        <v/>
      </c>
      <c r="F12759">
        <f>IF(B12759="","",1.509*(LN(B12759)^1.084-5.381))</f>
        <v/>
      </c>
      <c r="G12759">
        <f>IF(F12759="","",IF(F12759&lt;0,10*F12759^2,0))</f>
        <v/>
      </c>
      <c r="H12759">
        <f>IF(F12759="","",IF(F12759&gt;0,10*F12759^2,0))</f>
        <v/>
      </c>
    </row>
    <row r="12760">
      <c r="A12760">
        <f>Input!A12760</f>
        <v/>
      </c>
      <c r="B12760">
        <f>IF(ISNUMBER(Input!B12760),IF(AND(Input!B12760&gt;=20,Input!B12760&lt;=700),Input!B12760,""),"")</f>
        <v/>
      </c>
      <c r="C12760">
        <f>IF(B12760="","",INT(A12760))</f>
        <v/>
      </c>
      <c r="D12760">
        <f>IF(B12760="","",HOUR(A12760))</f>
        <v/>
      </c>
      <c r="E12760">
        <f>IF(B12760="","",IF(INPUT!$I$1="","",IF(C12760&lt;(INT(INPUT!$I$1)-INPUT!$I$2),"Off Meds",IF(C12760&lt;=(INT(INPUT!$I$1)+INPUT!$I$2),"Washout","On Meds"))))</f>
        <v/>
      </c>
      <c r="F12760">
        <f>IF(B12760="","",1.509*(LN(B12760)^1.084-5.381))</f>
        <v/>
      </c>
      <c r="G12760">
        <f>IF(F12760="","",IF(F12760&lt;0,10*F12760^2,0))</f>
        <v/>
      </c>
      <c r="H12760">
        <f>IF(F12760="","",IF(F12760&gt;0,10*F12760^2,0))</f>
        <v/>
      </c>
    </row>
    <row r="12761">
      <c r="A12761">
        <f>Input!A12761</f>
        <v/>
      </c>
      <c r="B12761">
        <f>IF(ISNUMBER(Input!B12761),IF(AND(Input!B12761&gt;=20,Input!B12761&lt;=700),Input!B12761,""),"")</f>
        <v/>
      </c>
      <c r="C12761">
        <f>IF(B12761="","",INT(A12761))</f>
        <v/>
      </c>
      <c r="D12761">
        <f>IF(B12761="","",HOUR(A12761))</f>
        <v/>
      </c>
      <c r="E12761">
        <f>IF(B12761="","",IF(INPUT!$I$1="","",IF(C12761&lt;(INT(INPUT!$I$1)-INPUT!$I$2),"Off Meds",IF(C12761&lt;=(INT(INPUT!$I$1)+INPUT!$I$2),"Washout","On Meds"))))</f>
        <v/>
      </c>
      <c r="F12761">
        <f>IF(B12761="","",1.509*(LN(B12761)^1.084-5.381))</f>
        <v/>
      </c>
      <c r="G12761">
        <f>IF(F12761="","",IF(F12761&lt;0,10*F12761^2,0))</f>
        <v/>
      </c>
      <c r="H12761">
        <f>IF(F12761="","",IF(F12761&gt;0,10*F12761^2,0))</f>
        <v/>
      </c>
    </row>
    <row r="12762">
      <c r="A12762">
        <f>Input!A12762</f>
        <v/>
      </c>
      <c r="B12762">
        <f>IF(ISNUMBER(Input!B12762),IF(AND(Input!B12762&gt;=20,Input!B12762&lt;=700),Input!B12762,""),"")</f>
        <v/>
      </c>
      <c r="C12762">
        <f>IF(B12762="","",INT(A12762))</f>
        <v/>
      </c>
      <c r="D12762">
        <f>IF(B12762="","",HOUR(A12762))</f>
        <v/>
      </c>
      <c r="E12762">
        <f>IF(B12762="","",IF(INPUT!$I$1="","",IF(C12762&lt;(INT(INPUT!$I$1)-INPUT!$I$2),"Off Meds",IF(C12762&lt;=(INT(INPUT!$I$1)+INPUT!$I$2),"Washout","On Meds"))))</f>
        <v/>
      </c>
      <c r="F12762">
        <f>IF(B12762="","",1.509*(LN(B12762)^1.084-5.381))</f>
        <v/>
      </c>
      <c r="G12762">
        <f>IF(F12762="","",IF(F12762&lt;0,10*F12762^2,0))</f>
        <v/>
      </c>
      <c r="H12762">
        <f>IF(F12762="","",IF(F12762&gt;0,10*F12762^2,0))</f>
        <v/>
      </c>
    </row>
    <row r="12763">
      <c r="A12763">
        <f>Input!A12763</f>
        <v/>
      </c>
      <c r="B12763">
        <f>IF(ISNUMBER(Input!B12763),IF(AND(Input!B12763&gt;=20,Input!B12763&lt;=700),Input!B12763,""),"")</f>
        <v/>
      </c>
      <c r="C12763">
        <f>IF(B12763="","",INT(A12763))</f>
        <v/>
      </c>
      <c r="D12763">
        <f>IF(B12763="","",HOUR(A12763))</f>
        <v/>
      </c>
      <c r="E12763">
        <f>IF(B12763="","",IF(INPUT!$I$1="","",IF(C12763&lt;(INT(INPUT!$I$1)-INPUT!$I$2),"Off Meds",IF(C12763&lt;=(INT(INPUT!$I$1)+INPUT!$I$2),"Washout","On Meds"))))</f>
        <v/>
      </c>
      <c r="F12763">
        <f>IF(B12763="","",1.509*(LN(B12763)^1.084-5.381))</f>
        <v/>
      </c>
      <c r="G12763">
        <f>IF(F12763="","",IF(F12763&lt;0,10*F12763^2,0))</f>
        <v/>
      </c>
      <c r="H12763">
        <f>IF(F12763="","",IF(F12763&gt;0,10*F12763^2,0))</f>
        <v/>
      </c>
    </row>
    <row r="12764">
      <c r="A12764">
        <f>Input!A12764</f>
        <v/>
      </c>
      <c r="B12764">
        <f>IF(ISNUMBER(Input!B12764),IF(AND(Input!B12764&gt;=20,Input!B12764&lt;=700),Input!B12764,""),"")</f>
        <v/>
      </c>
      <c r="C12764">
        <f>IF(B12764="","",INT(A12764))</f>
        <v/>
      </c>
      <c r="D12764">
        <f>IF(B12764="","",HOUR(A12764))</f>
        <v/>
      </c>
      <c r="E12764">
        <f>IF(B12764="","",IF(INPUT!$I$1="","",IF(C12764&lt;(INT(INPUT!$I$1)-INPUT!$I$2),"Off Meds",IF(C12764&lt;=(INT(INPUT!$I$1)+INPUT!$I$2),"Washout","On Meds"))))</f>
        <v/>
      </c>
      <c r="F12764">
        <f>IF(B12764="","",1.509*(LN(B12764)^1.084-5.381))</f>
        <v/>
      </c>
      <c r="G12764">
        <f>IF(F12764="","",IF(F12764&lt;0,10*F12764^2,0))</f>
        <v/>
      </c>
      <c r="H12764">
        <f>IF(F12764="","",IF(F12764&gt;0,10*F12764^2,0))</f>
        <v/>
      </c>
    </row>
    <row r="12765">
      <c r="A12765">
        <f>Input!A12765</f>
        <v/>
      </c>
      <c r="B12765">
        <f>IF(ISNUMBER(Input!B12765),IF(AND(Input!B12765&gt;=20,Input!B12765&lt;=700),Input!B12765,""),"")</f>
        <v/>
      </c>
      <c r="C12765">
        <f>IF(B12765="","",INT(A12765))</f>
        <v/>
      </c>
      <c r="D12765">
        <f>IF(B12765="","",HOUR(A12765))</f>
        <v/>
      </c>
      <c r="E12765">
        <f>IF(B12765="","",IF(INPUT!$I$1="","",IF(C12765&lt;(INT(INPUT!$I$1)-INPUT!$I$2),"Off Meds",IF(C12765&lt;=(INT(INPUT!$I$1)+INPUT!$I$2),"Washout","On Meds"))))</f>
        <v/>
      </c>
      <c r="F12765">
        <f>IF(B12765="","",1.509*(LN(B12765)^1.084-5.381))</f>
        <v/>
      </c>
      <c r="G12765">
        <f>IF(F12765="","",IF(F12765&lt;0,10*F12765^2,0))</f>
        <v/>
      </c>
      <c r="H12765">
        <f>IF(F12765="","",IF(F12765&gt;0,10*F12765^2,0))</f>
        <v/>
      </c>
    </row>
    <row r="12766">
      <c r="A12766">
        <f>Input!A12766</f>
        <v/>
      </c>
      <c r="B12766">
        <f>IF(ISNUMBER(Input!B12766),IF(AND(Input!B12766&gt;=20,Input!B12766&lt;=700),Input!B12766,""),"")</f>
        <v/>
      </c>
      <c r="C12766">
        <f>IF(B12766="","",INT(A12766))</f>
        <v/>
      </c>
      <c r="D12766">
        <f>IF(B12766="","",HOUR(A12766))</f>
        <v/>
      </c>
      <c r="E12766">
        <f>IF(B12766="","",IF(INPUT!$I$1="","",IF(C12766&lt;(INT(INPUT!$I$1)-INPUT!$I$2),"Off Meds",IF(C12766&lt;=(INT(INPUT!$I$1)+INPUT!$I$2),"Washout","On Meds"))))</f>
        <v/>
      </c>
      <c r="F12766">
        <f>IF(B12766="","",1.509*(LN(B12766)^1.084-5.381))</f>
        <v/>
      </c>
      <c r="G12766">
        <f>IF(F12766="","",IF(F12766&lt;0,10*F12766^2,0))</f>
        <v/>
      </c>
      <c r="H12766">
        <f>IF(F12766="","",IF(F12766&gt;0,10*F12766^2,0))</f>
        <v/>
      </c>
    </row>
    <row r="12767">
      <c r="A12767">
        <f>Input!A12767</f>
        <v/>
      </c>
      <c r="B12767">
        <f>IF(ISNUMBER(Input!B12767),IF(AND(Input!B12767&gt;=20,Input!B12767&lt;=700),Input!B12767,""),"")</f>
        <v/>
      </c>
      <c r="C12767">
        <f>IF(B12767="","",INT(A12767))</f>
        <v/>
      </c>
      <c r="D12767">
        <f>IF(B12767="","",HOUR(A12767))</f>
        <v/>
      </c>
      <c r="E12767">
        <f>IF(B12767="","",IF(INPUT!$I$1="","",IF(C12767&lt;(INT(INPUT!$I$1)-INPUT!$I$2),"Off Meds",IF(C12767&lt;=(INT(INPUT!$I$1)+INPUT!$I$2),"Washout","On Meds"))))</f>
        <v/>
      </c>
      <c r="F12767">
        <f>IF(B12767="","",1.509*(LN(B12767)^1.084-5.381))</f>
        <v/>
      </c>
      <c r="G12767">
        <f>IF(F12767="","",IF(F12767&lt;0,10*F12767^2,0))</f>
        <v/>
      </c>
      <c r="H12767">
        <f>IF(F12767="","",IF(F12767&gt;0,10*F12767^2,0))</f>
        <v/>
      </c>
    </row>
    <row r="12768">
      <c r="A12768">
        <f>Input!A12768</f>
        <v/>
      </c>
      <c r="B12768">
        <f>IF(ISNUMBER(Input!B12768),IF(AND(Input!B12768&gt;=20,Input!B12768&lt;=700),Input!B12768,""),"")</f>
        <v/>
      </c>
      <c r="C12768">
        <f>IF(B12768="","",INT(A12768))</f>
        <v/>
      </c>
      <c r="D12768">
        <f>IF(B12768="","",HOUR(A12768))</f>
        <v/>
      </c>
      <c r="E12768">
        <f>IF(B12768="","",IF(INPUT!$I$1="","",IF(C12768&lt;(INT(INPUT!$I$1)-INPUT!$I$2),"Off Meds",IF(C12768&lt;=(INT(INPUT!$I$1)+INPUT!$I$2),"Washout","On Meds"))))</f>
        <v/>
      </c>
      <c r="F12768">
        <f>IF(B12768="","",1.509*(LN(B12768)^1.084-5.381))</f>
        <v/>
      </c>
      <c r="G12768">
        <f>IF(F12768="","",IF(F12768&lt;0,10*F12768^2,0))</f>
        <v/>
      </c>
      <c r="H12768">
        <f>IF(F12768="","",IF(F12768&gt;0,10*F12768^2,0))</f>
        <v/>
      </c>
    </row>
    <row r="12769">
      <c r="A12769">
        <f>Input!A12769</f>
        <v/>
      </c>
      <c r="B12769">
        <f>IF(ISNUMBER(Input!B12769),IF(AND(Input!B12769&gt;=20,Input!B12769&lt;=700),Input!B12769,""),"")</f>
        <v/>
      </c>
      <c r="C12769">
        <f>IF(B12769="","",INT(A12769))</f>
        <v/>
      </c>
      <c r="D12769">
        <f>IF(B12769="","",HOUR(A12769))</f>
        <v/>
      </c>
      <c r="E12769">
        <f>IF(B12769="","",IF(INPUT!$I$1="","",IF(C12769&lt;(INT(INPUT!$I$1)-INPUT!$I$2),"Off Meds",IF(C12769&lt;=(INT(INPUT!$I$1)+INPUT!$I$2),"Washout","On Meds"))))</f>
        <v/>
      </c>
      <c r="F12769">
        <f>IF(B12769="","",1.509*(LN(B12769)^1.084-5.381))</f>
        <v/>
      </c>
      <c r="G12769">
        <f>IF(F12769="","",IF(F12769&lt;0,10*F12769^2,0))</f>
        <v/>
      </c>
      <c r="H12769">
        <f>IF(F12769="","",IF(F12769&gt;0,10*F12769^2,0))</f>
        <v/>
      </c>
    </row>
    <row r="12770">
      <c r="A12770">
        <f>Input!A12770</f>
        <v/>
      </c>
      <c r="B12770">
        <f>IF(ISNUMBER(Input!B12770),IF(AND(Input!B12770&gt;=20,Input!B12770&lt;=700),Input!B12770,""),"")</f>
        <v/>
      </c>
      <c r="C12770">
        <f>IF(B12770="","",INT(A12770))</f>
        <v/>
      </c>
      <c r="D12770">
        <f>IF(B12770="","",HOUR(A12770))</f>
        <v/>
      </c>
      <c r="E12770">
        <f>IF(B12770="","",IF(INPUT!$I$1="","",IF(C12770&lt;(INT(INPUT!$I$1)-INPUT!$I$2),"Off Meds",IF(C12770&lt;=(INT(INPUT!$I$1)+INPUT!$I$2),"Washout","On Meds"))))</f>
        <v/>
      </c>
      <c r="F12770">
        <f>IF(B12770="","",1.509*(LN(B12770)^1.084-5.381))</f>
        <v/>
      </c>
      <c r="G12770">
        <f>IF(F12770="","",IF(F12770&lt;0,10*F12770^2,0))</f>
        <v/>
      </c>
      <c r="H12770">
        <f>IF(F12770="","",IF(F12770&gt;0,10*F12770^2,0))</f>
        <v/>
      </c>
    </row>
    <row r="12771">
      <c r="A12771">
        <f>Input!A12771</f>
        <v/>
      </c>
      <c r="B12771">
        <f>IF(ISNUMBER(Input!B12771),IF(AND(Input!B12771&gt;=20,Input!B12771&lt;=700),Input!B12771,""),"")</f>
        <v/>
      </c>
      <c r="C12771">
        <f>IF(B12771="","",INT(A12771))</f>
        <v/>
      </c>
      <c r="D12771">
        <f>IF(B12771="","",HOUR(A12771))</f>
        <v/>
      </c>
      <c r="E12771">
        <f>IF(B12771="","",IF(INPUT!$I$1="","",IF(C12771&lt;(INT(INPUT!$I$1)-INPUT!$I$2),"Off Meds",IF(C12771&lt;=(INT(INPUT!$I$1)+INPUT!$I$2),"Washout","On Meds"))))</f>
        <v/>
      </c>
      <c r="F12771">
        <f>IF(B12771="","",1.509*(LN(B12771)^1.084-5.381))</f>
        <v/>
      </c>
      <c r="G12771">
        <f>IF(F12771="","",IF(F12771&lt;0,10*F12771^2,0))</f>
        <v/>
      </c>
      <c r="H12771">
        <f>IF(F12771="","",IF(F12771&gt;0,10*F12771^2,0))</f>
        <v/>
      </c>
    </row>
    <row r="12772">
      <c r="A12772">
        <f>Input!A12772</f>
        <v/>
      </c>
      <c r="B12772">
        <f>IF(ISNUMBER(Input!B12772),IF(AND(Input!B12772&gt;=20,Input!B12772&lt;=700),Input!B12772,""),"")</f>
        <v/>
      </c>
      <c r="C12772">
        <f>IF(B12772="","",INT(A12772))</f>
        <v/>
      </c>
      <c r="D12772">
        <f>IF(B12772="","",HOUR(A12772))</f>
        <v/>
      </c>
      <c r="E12772">
        <f>IF(B12772="","",IF(INPUT!$I$1="","",IF(C12772&lt;(INT(INPUT!$I$1)-INPUT!$I$2),"Off Meds",IF(C12772&lt;=(INT(INPUT!$I$1)+INPUT!$I$2),"Washout","On Meds"))))</f>
        <v/>
      </c>
      <c r="F12772">
        <f>IF(B12772="","",1.509*(LN(B12772)^1.084-5.381))</f>
        <v/>
      </c>
      <c r="G12772">
        <f>IF(F12772="","",IF(F12772&lt;0,10*F12772^2,0))</f>
        <v/>
      </c>
      <c r="H12772">
        <f>IF(F12772="","",IF(F12772&gt;0,10*F12772^2,0))</f>
        <v/>
      </c>
    </row>
    <row r="12773">
      <c r="A12773">
        <f>Input!A12773</f>
        <v/>
      </c>
      <c r="B12773">
        <f>IF(ISNUMBER(Input!B12773),IF(AND(Input!B12773&gt;=20,Input!B12773&lt;=700),Input!B12773,""),"")</f>
        <v/>
      </c>
      <c r="C12773">
        <f>IF(B12773="","",INT(A12773))</f>
        <v/>
      </c>
      <c r="D12773">
        <f>IF(B12773="","",HOUR(A12773))</f>
        <v/>
      </c>
      <c r="E12773">
        <f>IF(B12773="","",IF(INPUT!$I$1="","",IF(C12773&lt;(INT(INPUT!$I$1)-INPUT!$I$2),"Off Meds",IF(C12773&lt;=(INT(INPUT!$I$1)+INPUT!$I$2),"Washout","On Meds"))))</f>
        <v/>
      </c>
      <c r="F12773">
        <f>IF(B12773="","",1.509*(LN(B12773)^1.084-5.381))</f>
        <v/>
      </c>
      <c r="G12773">
        <f>IF(F12773="","",IF(F12773&lt;0,10*F12773^2,0))</f>
        <v/>
      </c>
      <c r="H12773">
        <f>IF(F12773="","",IF(F12773&gt;0,10*F12773^2,0))</f>
        <v/>
      </c>
    </row>
    <row r="12774">
      <c r="A12774">
        <f>Input!A12774</f>
        <v/>
      </c>
      <c r="B12774">
        <f>IF(ISNUMBER(Input!B12774),IF(AND(Input!B12774&gt;=20,Input!B12774&lt;=700),Input!B12774,""),"")</f>
        <v/>
      </c>
      <c r="C12774">
        <f>IF(B12774="","",INT(A12774))</f>
        <v/>
      </c>
      <c r="D12774">
        <f>IF(B12774="","",HOUR(A12774))</f>
        <v/>
      </c>
      <c r="E12774">
        <f>IF(B12774="","",IF(INPUT!$I$1="","",IF(C12774&lt;(INT(INPUT!$I$1)-INPUT!$I$2),"Off Meds",IF(C12774&lt;=(INT(INPUT!$I$1)+INPUT!$I$2),"Washout","On Meds"))))</f>
        <v/>
      </c>
      <c r="F12774">
        <f>IF(B12774="","",1.509*(LN(B12774)^1.084-5.381))</f>
        <v/>
      </c>
      <c r="G12774">
        <f>IF(F12774="","",IF(F12774&lt;0,10*F12774^2,0))</f>
        <v/>
      </c>
      <c r="H12774">
        <f>IF(F12774="","",IF(F12774&gt;0,10*F12774^2,0))</f>
        <v/>
      </c>
    </row>
    <row r="12775">
      <c r="A12775">
        <f>Input!A12775</f>
        <v/>
      </c>
      <c r="B12775">
        <f>IF(ISNUMBER(Input!B12775),IF(AND(Input!B12775&gt;=20,Input!B12775&lt;=700),Input!B12775,""),"")</f>
        <v/>
      </c>
      <c r="C12775">
        <f>IF(B12775="","",INT(A12775))</f>
        <v/>
      </c>
      <c r="D12775">
        <f>IF(B12775="","",HOUR(A12775))</f>
        <v/>
      </c>
      <c r="E12775">
        <f>IF(B12775="","",IF(INPUT!$I$1="","",IF(C12775&lt;(INT(INPUT!$I$1)-INPUT!$I$2),"Off Meds",IF(C12775&lt;=(INT(INPUT!$I$1)+INPUT!$I$2),"Washout","On Meds"))))</f>
        <v/>
      </c>
      <c r="F12775">
        <f>IF(B12775="","",1.509*(LN(B12775)^1.084-5.381))</f>
        <v/>
      </c>
      <c r="G12775">
        <f>IF(F12775="","",IF(F12775&lt;0,10*F12775^2,0))</f>
        <v/>
      </c>
      <c r="H12775">
        <f>IF(F12775="","",IF(F12775&gt;0,10*F12775^2,0))</f>
        <v/>
      </c>
    </row>
    <row r="12776">
      <c r="A12776">
        <f>Input!A12776</f>
        <v/>
      </c>
      <c r="B12776">
        <f>IF(ISNUMBER(Input!B12776),IF(AND(Input!B12776&gt;=20,Input!B12776&lt;=700),Input!B12776,""),"")</f>
        <v/>
      </c>
      <c r="C12776">
        <f>IF(B12776="","",INT(A12776))</f>
        <v/>
      </c>
      <c r="D12776">
        <f>IF(B12776="","",HOUR(A12776))</f>
        <v/>
      </c>
      <c r="E12776">
        <f>IF(B12776="","",IF(INPUT!$I$1="","",IF(C12776&lt;(INT(INPUT!$I$1)-INPUT!$I$2),"Off Meds",IF(C12776&lt;=(INT(INPUT!$I$1)+INPUT!$I$2),"Washout","On Meds"))))</f>
        <v/>
      </c>
      <c r="F12776">
        <f>IF(B12776="","",1.509*(LN(B12776)^1.084-5.381))</f>
        <v/>
      </c>
      <c r="G12776">
        <f>IF(F12776="","",IF(F12776&lt;0,10*F12776^2,0))</f>
        <v/>
      </c>
      <c r="H12776">
        <f>IF(F12776="","",IF(F12776&gt;0,10*F12776^2,0))</f>
        <v/>
      </c>
    </row>
    <row r="12777">
      <c r="A12777">
        <f>Input!A12777</f>
        <v/>
      </c>
      <c r="B12777">
        <f>IF(ISNUMBER(Input!B12777),IF(AND(Input!B12777&gt;=20,Input!B12777&lt;=700),Input!B12777,""),"")</f>
        <v/>
      </c>
      <c r="C12777">
        <f>IF(B12777="","",INT(A12777))</f>
        <v/>
      </c>
      <c r="D12777">
        <f>IF(B12777="","",HOUR(A12777))</f>
        <v/>
      </c>
      <c r="E12777">
        <f>IF(B12777="","",IF(INPUT!$I$1="","",IF(C12777&lt;(INT(INPUT!$I$1)-INPUT!$I$2),"Off Meds",IF(C12777&lt;=(INT(INPUT!$I$1)+INPUT!$I$2),"Washout","On Meds"))))</f>
        <v/>
      </c>
      <c r="F12777">
        <f>IF(B12777="","",1.509*(LN(B12777)^1.084-5.381))</f>
        <v/>
      </c>
      <c r="G12777">
        <f>IF(F12777="","",IF(F12777&lt;0,10*F12777^2,0))</f>
        <v/>
      </c>
      <c r="H12777">
        <f>IF(F12777="","",IF(F12777&gt;0,10*F12777^2,0))</f>
        <v/>
      </c>
    </row>
    <row r="12778">
      <c r="A12778">
        <f>Input!A12778</f>
        <v/>
      </c>
      <c r="B12778">
        <f>IF(ISNUMBER(Input!B12778),IF(AND(Input!B12778&gt;=20,Input!B12778&lt;=700),Input!B12778,""),"")</f>
        <v/>
      </c>
      <c r="C12778">
        <f>IF(B12778="","",INT(A12778))</f>
        <v/>
      </c>
      <c r="D12778">
        <f>IF(B12778="","",HOUR(A12778))</f>
        <v/>
      </c>
      <c r="E12778">
        <f>IF(B12778="","",IF(INPUT!$I$1="","",IF(C12778&lt;(INT(INPUT!$I$1)-INPUT!$I$2),"Off Meds",IF(C12778&lt;=(INT(INPUT!$I$1)+INPUT!$I$2),"Washout","On Meds"))))</f>
        <v/>
      </c>
      <c r="F12778">
        <f>IF(B12778="","",1.509*(LN(B12778)^1.084-5.381))</f>
        <v/>
      </c>
      <c r="G12778">
        <f>IF(F12778="","",IF(F12778&lt;0,10*F12778^2,0))</f>
        <v/>
      </c>
      <c r="H12778">
        <f>IF(F12778="","",IF(F12778&gt;0,10*F12778^2,0))</f>
        <v/>
      </c>
    </row>
    <row r="12779">
      <c r="A12779">
        <f>Input!A12779</f>
        <v/>
      </c>
      <c r="B12779">
        <f>IF(ISNUMBER(Input!B12779),IF(AND(Input!B12779&gt;=20,Input!B12779&lt;=700),Input!B12779,""),"")</f>
        <v/>
      </c>
      <c r="C12779">
        <f>IF(B12779="","",INT(A12779))</f>
        <v/>
      </c>
      <c r="D12779">
        <f>IF(B12779="","",HOUR(A12779))</f>
        <v/>
      </c>
      <c r="E12779">
        <f>IF(B12779="","",IF(INPUT!$I$1="","",IF(C12779&lt;(INT(INPUT!$I$1)-INPUT!$I$2),"Off Meds",IF(C12779&lt;=(INT(INPUT!$I$1)+INPUT!$I$2),"Washout","On Meds"))))</f>
        <v/>
      </c>
      <c r="F12779">
        <f>IF(B12779="","",1.509*(LN(B12779)^1.084-5.381))</f>
        <v/>
      </c>
      <c r="G12779">
        <f>IF(F12779="","",IF(F12779&lt;0,10*F12779^2,0))</f>
        <v/>
      </c>
      <c r="H12779">
        <f>IF(F12779="","",IF(F12779&gt;0,10*F12779^2,0))</f>
        <v/>
      </c>
    </row>
    <row r="12780">
      <c r="A12780">
        <f>Input!A12780</f>
        <v/>
      </c>
      <c r="B12780">
        <f>IF(ISNUMBER(Input!B12780),IF(AND(Input!B12780&gt;=20,Input!B12780&lt;=700),Input!B12780,""),"")</f>
        <v/>
      </c>
      <c r="C12780">
        <f>IF(B12780="","",INT(A12780))</f>
        <v/>
      </c>
      <c r="D12780">
        <f>IF(B12780="","",HOUR(A12780))</f>
        <v/>
      </c>
      <c r="E12780">
        <f>IF(B12780="","",IF(INPUT!$I$1="","",IF(C12780&lt;(INT(INPUT!$I$1)-INPUT!$I$2),"Off Meds",IF(C12780&lt;=(INT(INPUT!$I$1)+INPUT!$I$2),"Washout","On Meds"))))</f>
        <v/>
      </c>
      <c r="F12780">
        <f>IF(B12780="","",1.509*(LN(B12780)^1.084-5.381))</f>
        <v/>
      </c>
      <c r="G12780">
        <f>IF(F12780="","",IF(F12780&lt;0,10*F12780^2,0))</f>
        <v/>
      </c>
      <c r="H12780">
        <f>IF(F12780="","",IF(F12780&gt;0,10*F12780^2,0))</f>
        <v/>
      </c>
    </row>
    <row r="12781">
      <c r="A12781">
        <f>Input!A12781</f>
        <v/>
      </c>
      <c r="B12781">
        <f>IF(ISNUMBER(Input!B12781),IF(AND(Input!B12781&gt;=20,Input!B12781&lt;=700),Input!B12781,""),"")</f>
        <v/>
      </c>
      <c r="C12781">
        <f>IF(B12781="","",INT(A12781))</f>
        <v/>
      </c>
      <c r="D12781">
        <f>IF(B12781="","",HOUR(A12781))</f>
        <v/>
      </c>
      <c r="E12781">
        <f>IF(B12781="","",IF(INPUT!$I$1="","",IF(C12781&lt;(INT(INPUT!$I$1)-INPUT!$I$2),"Off Meds",IF(C12781&lt;=(INT(INPUT!$I$1)+INPUT!$I$2),"Washout","On Meds"))))</f>
        <v/>
      </c>
      <c r="F12781">
        <f>IF(B12781="","",1.509*(LN(B12781)^1.084-5.381))</f>
        <v/>
      </c>
      <c r="G12781">
        <f>IF(F12781="","",IF(F12781&lt;0,10*F12781^2,0))</f>
        <v/>
      </c>
      <c r="H12781">
        <f>IF(F12781="","",IF(F12781&gt;0,10*F12781^2,0))</f>
        <v/>
      </c>
    </row>
    <row r="12782">
      <c r="A12782">
        <f>Input!A12782</f>
        <v/>
      </c>
      <c r="B12782">
        <f>IF(ISNUMBER(Input!B12782),IF(AND(Input!B12782&gt;=20,Input!B12782&lt;=700),Input!B12782,""),"")</f>
        <v/>
      </c>
      <c r="C12782">
        <f>IF(B12782="","",INT(A12782))</f>
        <v/>
      </c>
      <c r="D12782">
        <f>IF(B12782="","",HOUR(A12782))</f>
        <v/>
      </c>
      <c r="E12782">
        <f>IF(B12782="","",IF(INPUT!$I$1="","",IF(C12782&lt;(INT(INPUT!$I$1)-INPUT!$I$2),"Off Meds",IF(C12782&lt;=(INT(INPUT!$I$1)+INPUT!$I$2),"Washout","On Meds"))))</f>
        <v/>
      </c>
      <c r="F12782">
        <f>IF(B12782="","",1.509*(LN(B12782)^1.084-5.381))</f>
        <v/>
      </c>
      <c r="G12782">
        <f>IF(F12782="","",IF(F12782&lt;0,10*F12782^2,0))</f>
        <v/>
      </c>
      <c r="H12782">
        <f>IF(F12782="","",IF(F12782&gt;0,10*F12782^2,0))</f>
        <v/>
      </c>
    </row>
    <row r="12783">
      <c r="A12783">
        <f>Input!A12783</f>
        <v/>
      </c>
      <c r="B12783">
        <f>IF(ISNUMBER(Input!B12783),IF(AND(Input!B12783&gt;=20,Input!B12783&lt;=700),Input!B12783,""),"")</f>
        <v/>
      </c>
      <c r="C12783">
        <f>IF(B12783="","",INT(A12783))</f>
        <v/>
      </c>
      <c r="D12783">
        <f>IF(B12783="","",HOUR(A12783))</f>
        <v/>
      </c>
      <c r="E12783">
        <f>IF(B12783="","",IF(INPUT!$I$1="","",IF(C12783&lt;(INT(INPUT!$I$1)-INPUT!$I$2),"Off Meds",IF(C12783&lt;=(INT(INPUT!$I$1)+INPUT!$I$2),"Washout","On Meds"))))</f>
        <v/>
      </c>
      <c r="F12783">
        <f>IF(B12783="","",1.509*(LN(B12783)^1.084-5.381))</f>
        <v/>
      </c>
      <c r="G12783">
        <f>IF(F12783="","",IF(F12783&lt;0,10*F12783^2,0))</f>
        <v/>
      </c>
      <c r="H12783">
        <f>IF(F12783="","",IF(F12783&gt;0,10*F12783^2,0))</f>
        <v/>
      </c>
    </row>
    <row r="12784">
      <c r="A12784">
        <f>Input!A12784</f>
        <v/>
      </c>
      <c r="B12784">
        <f>IF(ISNUMBER(Input!B12784),IF(AND(Input!B12784&gt;=20,Input!B12784&lt;=700),Input!B12784,""),"")</f>
        <v/>
      </c>
      <c r="C12784">
        <f>IF(B12784="","",INT(A12784))</f>
        <v/>
      </c>
      <c r="D12784">
        <f>IF(B12784="","",HOUR(A12784))</f>
        <v/>
      </c>
      <c r="E12784">
        <f>IF(B12784="","",IF(INPUT!$I$1="","",IF(C12784&lt;(INT(INPUT!$I$1)-INPUT!$I$2),"Off Meds",IF(C12784&lt;=(INT(INPUT!$I$1)+INPUT!$I$2),"Washout","On Meds"))))</f>
        <v/>
      </c>
      <c r="F12784">
        <f>IF(B12784="","",1.509*(LN(B12784)^1.084-5.381))</f>
        <v/>
      </c>
      <c r="G12784">
        <f>IF(F12784="","",IF(F12784&lt;0,10*F12784^2,0))</f>
        <v/>
      </c>
      <c r="H12784">
        <f>IF(F12784="","",IF(F12784&gt;0,10*F12784^2,0))</f>
        <v/>
      </c>
    </row>
    <row r="12785">
      <c r="A12785">
        <f>Input!A12785</f>
        <v/>
      </c>
      <c r="B12785">
        <f>IF(ISNUMBER(Input!B12785),IF(AND(Input!B12785&gt;=20,Input!B12785&lt;=700),Input!B12785,""),"")</f>
        <v/>
      </c>
      <c r="C12785">
        <f>IF(B12785="","",INT(A12785))</f>
        <v/>
      </c>
      <c r="D12785">
        <f>IF(B12785="","",HOUR(A12785))</f>
        <v/>
      </c>
      <c r="E12785">
        <f>IF(B12785="","",IF(INPUT!$I$1="","",IF(C12785&lt;(INT(INPUT!$I$1)-INPUT!$I$2),"Off Meds",IF(C12785&lt;=(INT(INPUT!$I$1)+INPUT!$I$2),"Washout","On Meds"))))</f>
        <v/>
      </c>
      <c r="F12785">
        <f>IF(B12785="","",1.509*(LN(B12785)^1.084-5.381))</f>
        <v/>
      </c>
      <c r="G12785">
        <f>IF(F12785="","",IF(F12785&lt;0,10*F12785^2,0))</f>
        <v/>
      </c>
      <c r="H12785">
        <f>IF(F12785="","",IF(F12785&gt;0,10*F12785^2,0))</f>
        <v/>
      </c>
    </row>
    <row r="12786">
      <c r="A12786">
        <f>Input!A12786</f>
        <v/>
      </c>
      <c r="B12786">
        <f>IF(ISNUMBER(Input!B12786),IF(AND(Input!B12786&gt;=20,Input!B12786&lt;=700),Input!B12786,""),"")</f>
        <v/>
      </c>
      <c r="C12786">
        <f>IF(B12786="","",INT(A12786))</f>
        <v/>
      </c>
      <c r="D12786">
        <f>IF(B12786="","",HOUR(A12786))</f>
        <v/>
      </c>
      <c r="E12786">
        <f>IF(B12786="","",IF(INPUT!$I$1="","",IF(C12786&lt;(INT(INPUT!$I$1)-INPUT!$I$2),"Off Meds",IF(C12786&lt;=(INT(INPUT!$I$1)+INPUT!$I$2),"Washout","On Meds"))))</f>
        <v/>
      </c>
      <c r="F12786">
        <f>IF(B12786="","",1.509*(LN(B12786)^1.084-5.381))</f>
        <v/>
      </c>
      <c r="G12786">
        <f>IF(F12786="","",IF(F12786&lt;0,10*F12786^2,0))</f>
        <v/>
      </c>
      <c r="H12786">
        <f>IF(F12786="","",IF(F12786&gt;0,10*F12786^2,0))</f>
        <v/>
      </c>
    </row>
    <row r="12787">
      <c r="A12787">
        <f>Input!A12787</f>
        <v/>
      </c>
      <c r="B12787">
        <f>IF(ISNUMBER(Input!B12787),IF(AND(Input!B12787&gt;=20,Input!B12787&lt;=700),Input!B12787,""),"")</f>
        <v/>
      </c>
      <c r="C12787">
        <f>IF(B12787="","",INT(A12787))</f>
        <v/>
      </c>
      <c r="D12787">
        <f>IF(B12787="","",HOUR(A12787))</f>
        <v/>
      </c>
      <c r="E12787">
        <f>IF(B12787="","",IF(INPUT!$I$1="","",IF(C12787&lt;(INT(INPUT!$I$1)-INPUT!$I$2),"Off Meds",IF(C12787&lt;=(INT(INPUT!$I$1)+INPUT!$I$2),"Washout","On Meds"))))</f>
        <v/>
      </c>
      <c r="F12787">
        <f>IF(B12787="","",1.509*(LN(B12787)^1.084-5.381))</f>
        <v/>
      </c>
      <c r="G12787">
        <f>IF(F12787="","",IF(F12787&lt;0,10*F12787^2,0))</f>
        <v/>
      </c>
      <c r="H12787">
        <f>IF(F12787="","",IF(F12787&gt;0,10*F12787^2,0))</f>
        <v/>
      </c>
    </row>
    <row r="12788">
      <c r="A12788">
        <f>Input!A12788</f>
        <v/>
      </c>
      <c r="B12788">
        <f>IF(ISNUMBER(Input!B12788),IF(AND(Input!B12788&gt;=20,Input!B12788&lt;=700),Input!B12788,""),"")</f>
        <v/>
      </c>
      <c r="C12788">
        <f>IF(B12788="","",INT(A12788))</f>
        <v/>
      </c>
      <c r="D12788">
        <f>IF(B12788="","",HOUR(A12788))</f>
        <v/>
      </c>
      <c r="E12788">
        <f>IF(B12788="","",IF(INPUT!$I$1="","",IF(C12788&lt;(INT(INPUT!$I$1)-INPUT!$I$2),"Off Meds",IF(C12788&lt;=(INT(INPUT!$I$1)+INPUT!$I$2),"Washout","On Meds"))))</f>
        <v/>
      </c>
      <c r="F12788">
        <f>IF(B12788="","",1.509*(LN(B12788)^1.084-5.381))</f>
        <v/>
      </c>
      <c r="G12788">
        <f>IF(F12788="","",IF(F12788&lt;0,10*F12788^2,0))</f>
        <v/>
      </c>
      <c r="H12788">
        <f>IF(F12788="","",IF(F12788&gt;0,10*F12788^2,0))</f>
        <v/>
      </c>
    </row>
    <row r="12789">
      <c r="A12789">
        <f>Input!A12789</f>
        <v/>
      </c>
      <c r="B12789">
        <f>IF(ISNUMBER(Input!B12789),IF(AND(Input!B12789&gt;=20,Input!B12789&lt;=700),Input!B12789,""),"")</f>
        <v/>
      </c>
      <c r="C12789">
        <f>IF(B12789="","",INT(A12789))</f>
        <v/>
      </c>
      <c r="D12789">
        <f>IF(B12789="","",HOUR(A12789))</f>
        <v/>
      </c>
      <c r="E12789">
        <f>IF(B12789="","",IF(INPUT!$I$1="","",IF(C12789&lt;(INT(INPUT!$I$1)-INPUT!$I$2),"Off Meds",IF(C12789&lt;=(INT(INPUT!$I$1)+INPUT!$I$2),"Washout","On Meds"))))</f>
        <v/>
      </c>
      <c r="F12789">
        <f>IF(B12789="","",1.509*(LN(B12789)^1.084-5.381))</f>
        <v/>
      </c>
      <c r="G12789">
        <f>IF(F12789="","",IF(F12789&lt;0,10*F12789^2,0))</f>
        <v/>
      </c>
      <c r="H12789">
        <f>IF(F12789="","",IF(F12789&gt;0,10*F12789^2,0))</f>
        <v/>
      </c>
    </row>
    <row r="12790">
      <c r="A12790">
        <f>Input!A12790</f>
        <v/>
      </c>
      <c r="B12790">
        <f>IF(ISNUMBER(Input!B12790),IF(AND(Input!B12790&gt;=20,Input!B12790&lt;=700),Input!B12790,""),"")</f>
        <v/>
      </c>
      <c r="C12790">
        <f>IF(B12790="","",INT(A12790))</f>
        <v/>
      </c>
      <c r="D12790">
        <f>IF(B12790="","",HOUR(A12790))</f>
        <v/>
      </c>
      <c r="E12790">
        <f>IF(B12790="","",IF(INPUT!$I$1="","",IF(C12790&lt;(INT(INPUT!$I$1)-INPUT!$I$2),"Off Meds",IF(C12790&lt;=(INT(INPUT!$I$1)+INPUT!$I$2),"Washout","On Meds"))))</f>
        <v/>
      </c>
      <c r="F12790">
        <f>IF(B12790="","",1.509*(LN(B12790)^1.084-5.381))</f>
        <v/>
      </c>
      <c r="G12790">
        <f>IF(F12790="","",IF(F12790&lt;0,10*F12790^2,0))</f>
        <v/>
      </c>
      <c r="H12790">
        <f>IF(F12790="","",IF(F12790&gt;0,10*F12790^2,0))</f>
        <v/>
      </c>
    </row>
    <row r="12791">
      <c r="A12791">
        <f>Input!A12791</f>
        <v/>
      </c>
      <c r="B12791">
        <f>IF(ISNUMBER(Input!B12791),IF(AND(Input!B12791&gt;=20,Input!B12791&lt;=700),Input!B12791,""),"")</f>
        <v/>
      </c>
      <c r="C12791">
        <f>IF(B12791="","",INT(A12791))</f>
        <v/>
      </c>
      <c r="D12791">
        <f>IF(B12791="","",HOUR(A12791))</f>
        <v/>
      </c>
      <c r="E12791">
        <f>IF(B12791="","",IF(INPUT!$I$1="","",IF(C12791&lt;(INT(INPUT!$I$1)-INPUT!$I$2),"Off Meds",IF(C12791&lt;=(INT(INPUT!$I$1)+INPUT!$I$2),"Washout","On Meds"))))</f>
        <v/>
      </c>
      <c r="F12791">
        <f>IF(B12791="","",1.509*(LN(B12791)^1.084-5.381))</f>
        <v/>
      </c>
      <c r="G12791">
        <f>IF(F12791="","",IF(F12791&lt;0,10*F12791^2,0))</f>
        <v/>
      </c>
      <c r="H12791">
        <f>IF(F12791="","",IF(F12791&gt;0,10*F12791^2,0))</f>
        <v/>
      </c>
    </row>
    <row r="12792">
      <c r="A12792">
        <f>Input!A12792</f>
        <v/>
      </c>
      <c r="B12792">
        <f>IF(ISNUMBER(Input!B12792),IF(AND(Input!B12792&gt;=20,Input!B12792&lt;=700),Input!B12792,""),"")</f>
        <v/>
      </c>
      <c r="C12792">
        <f>IF(B12792="","",INT(A12792))</f>
        <v/>
      </c>
      <c r="D12792">
        <f>IF(B12792="","",HOUR(A12792))</f>
        <v/>
      </c>
      <c r="E12792">
        <f>IF(B12792="","",IF(INPUT!$I$1="","",IF(C12792&lt;(INT(INPUT!$I$1)-INPUT!$I$2),"Off Meds",IF(C12792&lt;=(INT(INPUT!$I$1)+INPUT!$I$2),"Washout","On Meds"))))</f>
        <v/>
      </c>
      <c r="F12792">
        <f>IF(B12792="","",1.509*(LN(B12792)^1.084-5.381))</f>
        <v/>
      </c>
      <c r="G12792">
        <f>IF(F12792="","",IF(F12792&lt;0,10*F12792^2,0))</f>
        <v/>
      </c>
      <c r="H12792">
        <f>IF(F12792="","",IF(F12792&gt;0,10*F12792^2,0))</f>
        <v/>
      </c>
    </row>
    <row r="12793">
      <c r="A12793">
        <f>Input!A12793</f>
        <v/>
      </c>
      <c r="B12793">
        <f>IF(ISNUMBER(Input!B12793),IF(AND(Input!B12793&gt;=20,Input!B12793&lt;=700),Input!B12793,""),"")</f>
        <v/>
      </c>
      <c r="C12793">
        <f>IF(B12793="","",INT(A12793))</f>
        <v/>
      </c>
      <c r="D12793">
        <f>IF(B12793="","",HOUR(A12793))</f>
        <v/>
      </c>
      <c r="E12793">
        <f>IF(B12793="","",IF(INPUT!$I$1="","",IF(C12793&lt;(INT(INPUT!$I$1)-INPUT!$I$2),"Off Meds",IF(C12793&lt;=(INT(INPUT!$I$1)+INPUT!$I$2),"Washout","On Meds"))))</f>
        <v/>
      </c>
      <c r="F12793">
        <f>IF(B12793="","",1.509*(LN(B12793)^1.084-5.381))</f>
        <v/>
      </c>
      <c r="G12793">
        <f>IF(F12793="","",IF(F12793&lt;0,10*F12793^2,0))</f>
        <v/>
      </c>
      <c r="H12793">
        <f>IF(F12793="","",IF(F12793&gt;0,10*F12793^2,0))</f>
        <v/>
      </c>
    </row>
    <row r="12794">
      <c r="A12794">
        <f>Input!A12794</f>
        <v/>
      </c>
      <c r="B12794">
        <f>IF(ISNUMBER(Input!B12794),IF(AND(Input!B12794&gt;=20,Input!B12794&lt;=700),Input!B12794,""),"")</f>
        <v/>
      </c>
      <c r="C12794">
        <f>IF(B12794="","",INT(A12794))</f>
        <v/>
      </c>
      <c r="D12794">
        <f>IF(B12794="","",HOUR(A12794))</f>
        <v/>
      </c>
      <c r="E12794">
        <f>IF(B12794="","",IF(INPUT!$I$1="","",IF(C12794&lt;(INT(INPUT!$I$1)-INPUT!$I$2),"Off Meds",IF(C12794&lt;=(INT(INPUT!$I$1)+INPUT!$I$2),"Washout","On Meds"))))</f>
        <v/>
      </c>
      <c r="F12794">
        <f>IF(B12794="","",1.509*(LN(B12794)^1.084-5.381))</f>
        <v/>
      </c>
      <c r="G12794">
        <f>IF(F12794="","",IF(F12794&lt;0,10*F12794^2,0))</f>
        <v/>
      </c>
      <c r="H12794">
        <f>IF(F12794="","",IF(F12794&gt;0,10*F12794^2,0))</f>
        <v/>
      </c>
    </row>
    <row r="12795">
      <c r="A12795">
        <f>Input!A12795</f>
        <v/>
      </c>
      <c r="B12795">
        <f>IF(ISNUMBER(Input!B12795),IF(AND(Input!B12795&gt;=20,Input!B12795&lt;=700),Input!B12795,""),"")</f>
        <v/>
      </c>
      <c r="C12795">
        <f>IF(B12795="","",INT(A12795))</f>
        <v/>
      </c>
      <c r="D12795">
        <f>IF(B12795="","",HOUR(A12795))</f>
        <v/>
      </c>
      <c r="E12795">
        <f>IF(B12795="","",IF(INPUT!$I$1="","",IF(C12795&lt;(INT(INPUT!$I$1)-INPUT!$I$2),"Off Meds",IF(C12795&lt;=(INT(INPUT!$I$1)+INPUT!$I$2),"Washout","On Meds"))))</f>
        <v/>
      </c>
      <c r="F12795">
        <f>IF(B12795="","",1.509*(LN(B12795)^1.084-5.381))</f>
        <v/>
      </c>
      <c r="G12795">
        <f>IF(F12795="","",IF(F12795&lt;0,10*F12795^2,0))</f>
        <v/>
      </c>
      <c r="H12795">
        <f>IF(F12795="","",IF(F12795&gt;0,10*F12795^2,0))</f>
        <v/>
      </c>
    </row>
    <row r="12796">
      <c r="A12796">
        <f>Input!A12796</f>
        <v/>
      </c>
      <c r="B12796">
        <f>IF(ISNUMBER(Input!B12796),IF(AND(Input!B12796&gt;=20,Input!B12796&lt;=700),Input!B12796,""),"")</f>
        <v/>
      </c>
      <c r="C12796">
        <f>IF(B12796="","",INT(A12796))</f>
        <v/>
      </c>
      <c r="D12796">
        <f>IF(B12796="","",HOUR(A12796))</f>
        <v/>
      </c>
      <c r="E12796">
        <f>IF(B12796="","",IF(INPUT!$I$1="","",IF(C12796&lt;(INT(INPUT!$I$1)-INPUT!$I$2),"Off Meds",IF(C12796&lt;=(INT(INPUT!$I$1)+INPUT!$I$2),"Washout","On Meds"))))</f>
        <v/>
      </c>
      <c r="F12796">
        <f>IF(B12796="","",1.509*(LN(B12796)^1.084-5.381))</f>
        <v/>
      </c>
      <c r="G12796">
        <f>IF(F12796="","",IF(F12796&lt;0,10*F12796^2,0))</f>
        <v/>
      </c>
      <c r="H12796">
        <f>IF(F12796="","",IF(F12796&gt;0,10*F12796^2,0))</f>
        <v/>
      </c>
    </row>
    <row r="12797">
      <c r="A12797">
        <f>Input!A12797</f>
        <v/>
      </c>
      <c r="B12797">
        <f>IF(ISNUMBER(Input!B12797),IF(AND(Input!B12797&gt;=20,Input!B12797&lt;=700),Input!B12797,""),"")</f>
        <v/>
      </c>
      <c r="C12797">
        <f>IF(B12797="","",INT(A12797))</f>
        <v/>
      </c>
      <c r="D12797">
        <f>IF(B12797="","",HOUR(A12797))</f>
        <v/>
      </c>
      <c r="E12797">
        <f>IF(B12797="","",IF(INPUT!$I$1="","",IF(C12797&lt;(INT(INPUT!$I$1)-INPUT!$I$2),"Off Meds",IF(C12797&lt;=(INT(INPUT!$I$1)+INPUT!$I$2),"Washout","On Meds"))))</f>
        <v/>
      </c>
      <c r="F12797">
        <f>IF(B12797="","",1.509*(LN(B12797)^1.084-5.381))</f>
        <v/>
      </c>
      <c r="G12797">
        <f>IF(F12797="","",IF(F12797&lt;0,10*F12797^2,0))</f>
        <v/>
      </c>
      <c r="H12797">
        <f>IF(F12797="","",IF(F12797&gt;0,10*F12797^2,0))</f>
        <v/>
      </c>
    </row>
    <row r="12798">
      <c r="A12798">
        <f>Input!A12798</f>
        <v/>
      </c>
      <c r="B12798">
        <f>IF(ISNUMBER(Input!B12798),IF(AND(Input!B12798&gt;=20,Input!B12798&lt;=700),Input!B12798,""),"")</f>
        <v/>
      </c>
      <c r="C12798">
        <f>IF(B12798="","",INT(A12798))</f>
        <v/>
      </c>
      <c r="D12798">
        <f>IF(B12798="","",HOUR(A12798))</f>
        <v/>
      </c>
      <c r="E12798">
        <f>IF(B12798="","",IF(INPUT!$I$1="","",IF(C12798&lt;(INT(INPUT!$I$1)-INPUT!$I$2),"Off Meds",IF(C12798&lt;=(INT(INPUT!$I$1)+INPUT!$I$2),"Washout","On Meds"))))</f>
        <v/>
      </c>
      <c r="F12798">
        <f>IF(B12798="","",1.509*(LN(B12798)^1.084-5.381))</f>
        <v/>
      </c>
      <c r="G12798">
        <f>IF(F12798="","",IF(F12798&lt;0,10*F12798^2,0))</f>
        <v/>
      </c>
      <c r="H12798">
        <f>IF(F12798="","",IF(F12798&gt;0,10*F12798^2,0))</f>
        <v/>
      </c>
    </row>
    <row r="12799">
      <c r="A12799">
        <f>Input!A12799</f>
        <v/>
      </c>
      <c r="B12799">
        <f>IF(ISNUMBER(Input!B12799),IF(AND(Input!B12799&gt;=20,Input!B12799&lt;=700),Input!B12799,""),"")</f>
        <v/>
      </c>
      <c r="C12799">
        <f>IF(B12799="","",INT(A12799))</f>
        <v/>
      </c>
      <c r="D12799">
        <f>IF(B12799="","",HOUR(A12799))</f>
        <v/>
      </c>
      <c r="E12799">
        <f>IF(B12799="","",IF(INPUT!$I$1="","",IF(C12799&lt;(INT(INPUT!$I$1)-INPUT!$I$2),"Off Meds",IF(C12799&lt;=(INT(INPUT!$I$1)+INPUT!$I$2),"Washout","On Meds"))))</f>
        <v/>
      </c>
      <c r="F12799">
        <f>IF(B12799="","",1.509*(LN(B12799)^1.084-5.381))</f>
        <v/>
      </c>
      <c r="G12799">
        <f>IF(F12799="","",IF(F12799&lt;0,10*F12799^2,0))</f>
        <v/>
      </c>
      <c r="H12799">
        <f>IF(F12799="","",IF(F12799&gt;0,10*F12799^2,0))</f>
        <v/>
      </c>
    </row>
    <row r="12800">
      <c r="A12800">
        <f>Input!A12800</f>
        <v/>
      </c>
      <c r="B12800">
        <f>IF(ISNUMBER(Input!B12800),IF(AND(Input!B12800&gt;=20,Input!B12800&lt;=700),Input!B12800,""),"")</f>
        <v/>
      </c>
      <c r="C12800">
        <f>IF(B12800="","",INT(A12800))</f>
        <v/>
      </c>
      <c r="D12800">
        <f>IF(B12800="","",HOUR(A12800))</f>
        <v/>
      </c>
      <c r="E12800">
        <f>IF(B12800="","",IF(INPUT!$I$1="","",IF(C12800&lt;(INT(INPUT!$I$1)-INPUT!$I$2),"Off Meds",IF(C12800&lt;=(INT(INPUT!$I$1)+INPUT!$I$2),"Washout","On Meds"))))</f>
        <v/>
      </c>
      <c r="F12800">
        <f>IF(B12800="","",1.509*(LN(B12800)^1.084-5.381))</f>
        <v/>
      </c>
      <c r="G12800">
        <f>IF(F12800="","",IF(F12800&lt;0,10*F12800^2,0))</f>
        <v/>
      </c>
      <c r="H12800">
        <f>IF(F12800="","",IF(F12800&gt;0,10*F12800^2,0))</f>
        <v/>
      </c>
    </row>
    <row r="12801">
      <c r="A12801">
        <f>Input!A12801</f>
        <v/>
      </c>
      <c r="B12801">
        <f>IF(ISNUMBER(Input!B12801),IF(AND(Input!B12801&gt;=20,Input!B12801&lt;=700),Input!B12801,""),"")</f>
        <v/>
      </c>
      <c r="C12801">
        <f>IF(B12801="","",INT(A12801))</f>
        <v/>
      </c>
      <c r="D12801">
        <f>IF(B12801="","",HOUR(A12801))</f>
        <v/>
      </c>
      <c r="E12801">
        <f>IF(B12801="","",IF(INPUT!$I$1="","",IF(C12801&lt;(INT(INPUT!$I$1)-INPUT!$I$2),"Off Meds",IF(C12801&lt;=(INT(INPUT!$I$1)+INPUT!$I$2),"Washout","On Meds"))))</f>
        <v/>
      </c>
      <c r="F12801">
        <f>IF(B12801="","",1.509*(LN(B12801)^1.084-5.381))</f>
        <v/>
      </c>
      <c r="G12801">
        <f>IF(F12801="","",IF(F12801&lt;0,10*F12801^2,0))</f>
        <v/>
      </c>
      <c r="H12801">
        <f>IF(F12801="","",IF(F12801&gt;0,10*F12801^2,0))</f>
        <v/>
      </c>
    </row>
    <row r="12802">
      <c r="A12802">
        <f>Input!A12802</f>
        <v/>
      </c>
      <c r="B12802">
        <f>IF(ISNUMBER(Input!B12802),IF(AND(Input!B12802&gt;=20,Input!B12802&lt;=700),Input!B12802,""),"")</f>
        <v/>
      </c>
      <c r="C12802">
        <f>IF(B12802="","",INT(A12802))</f>
        <v/>
      </c>
      <c r="D12802">
        <f>IF(B12802="","",HOUR(A12802))</f>
        <v/>
      </c>
      <c r="E12802">
        <f>IF(B12802="","",IF(INPUT!$I$1="","",IF(C12802&lt;(INT(INPUT!$I$1)-INPUT!$I$2),"Off Meds",IF(C12802&lt;=(INT(INPUT!$I$1)+INPUT!$I$2),"Washout","On Meds"))))</f>
        <v/>
      </c>
      <c r="F12802">
        <f>IF(B12802="","",1.509*(LN(B12802)^1.084-5.381))</f>
        <v/>
      </c>
      <c r="G12802">
        <f>IF(F12802="","",IF(F12802&lt;0,10*F12802^2,0))</f>
        <v/>
      </c>
      <c r="H12802">
        <f>IF(F12802="","",IF(F12802&gt;0,10*F12802^2,0))</f>
        <v/>
      </c>
    </row>
    <row r="12803">
      <c r="A12803">
        <f>Input!A12803</f>
        <v/>
      </c>
      <c r="B12803">
        <f>IF(ISNUMBER(Input!B12803),IF(AND(Input!B12803&gt;=20,Input!B12803&lt;=700),Input!B12803,""),"")</f>
        <v/>
      </c>
      <c r="C12803">
        <f>IF(B12803="","",INT(A12803))</f>
        <v/>
      </c>
      <c r="D12803">
        <f>IF(B12803="","",HOUR(A12803))</f>
        <v/>
      </c>
      <c r="E12803">
        <f>IF(B12803="","",IF(INPUT!$I$1="","",IF(C12803&lt;(INT(INPUT!$I$1)-INPUT!$I$2),"Off Meds",IF(C12803&lt;=(INT(INPUT!$I$1)+INPUT!$I$2),"Washout","On Meds"))))</f>
        <v/>
      </c>
      <c r="F12803">
        <f>IF(B12803="","",1.509*(LN(B12803)^1.084-5.381))</f>
        <v/>
      </c>
      <c r="G12803">
        <f>IF(F12803="","",IF(F12803&lt;0,10*F12803^2,0))</f>
        <v/>
      </c>
      <c r="H12803">
        <f>IF(F12803="","",IF(F12803&gt;0,10*F12803^2,0))</f>
        <v/>
      </c>
    </row>
    <row r="12804">
      <c r="A12804">
        <f>Input!A12804</f>
        <v/>
      </c>
      <c r="B12804">
        <f>IF(ISNUMBER(Input!B12804),IF(AND(Input!B12804&gt;=20,Input!B12804&lt;=700),Input!B12804,""),"")</f>
        <v/>
      </c>
      <c r="C12804">
        <f>IF(B12804="","",INT(A12804))</f>
        <v/>
      </c>
      <c r="D12804">
        <f>IF(B12804="","",HOUR(A12804))</f>
        <v/>
      </c>
      <c r="E12804">
        <f>IF(B12804="","",IF(INPUT!$I$1="","",IF(C12804&lt;(INT(INPUT!$I$1)-INPUT!$I$2),"Off Meds",IF(C12804&lt;=(INT(INPUT!$I$1)+INPUT!$I$2),"Washout","On Meds"))))</f>
        <v/>
      </c>
      <c r="F12804">
        <f>IF(B12804="","",1.509*(LN(B12804)^1.084-5.381))</f>
        <v/>
      </c>
      <c r="G12804">
        <f>IF(F12804="","",IF(F12804&lt;0,10*F12804^2,0))</f>
        <v/>
      </c>
      <c r="H12804">
        <f>IF(F12804="","",IF(F12804&gt;0,10*F12804^2,0))</f>
        <v/>
      </c>
    </row>
    <row r="12805">
      <c r="A12805">
        <f>Input!A12805</f>
        <v/>
      </c>
      <c r="B12805">
        <f>IF(ISNUMBER(Input!B12805),IF(AND(Input!B12805&gt;=20,Input!B12805&lt;=700),Input!B12805,""),"")</f>
        <v/>
      </c>
      <c r="C12805">
        <f>IF(B12805="","",INT(A12805))</f>
        <v/>
      </c>
      <c r="D12805">
        <f>IF(B12805="","",HOUR(A12805))</f>
        <v/>
      </c>
      <c r="E12805">
        <f>IF(B12805="","",IF(INPUT!$I$1="","",IF(C12805&lt;(INT(INPUT!$I$1)-INPUT!$I$2),"Off Meds",IF(C12805&lt;=(INT(INPUT!$I$1)+INPUT!$I$2),"Washout","On Meds"))))</f>
        <v/>
      </c>
      <c r="F12805">
        <f>IF(B12805="","",1.509*(LN(B12805)^1.084-5.381))</f>
        <v/>
      </c>
      <c r="G12805">
        <f>IF(F12805="","",IF(F12805&lt;0,10*F12805^2,0))</f>
        <v/>
      </c>
      <c r="H12805">
        <f>IF(F12805="","",IF(F12805&gt;0,10*F12805^2,0))</f>
        <v/>
      </c>
    </row>
    <row r="12806">
      <c r="A12806">
        <f>Input!A12806</f>
        <v/>
      </c>
      <c r="B12806">
        <f>IF(ISNUMBER(Input!B12806),IF(AND(Input!B12806&gt;=20,Input!B12806&lt;=700),Input!B12806,""),"")</f>
        <v/>
      </c>
      <c r="C12806">
        <f>IF(B12806="","",INT(A12806))</f>
        <v/>
      </c>
      <c r="D12806">
        <f>IF(B12806="","",HOUR(A12806))</f>
        <v/>
      </c>
      <c r="E12806">
        <f>IF(B12806="","",IF(INPUT!$I$1="","",IF(C12806&lt;(INT(INPUT!$I$1)-INPUT!$I$2),"Off Meds",IF(C12806&lt;=(INT(INPUT!$I$1)+INPUT!$I$2),"Washout","On Meds"))))</f>
        <v/>
      </c>
      <c r="F12806">
        <f>IF(B12806="","",1.509*(LN(B12806)^1.084-5.381))</f>
        <v/>
      </c>
      <c r="G12806">
        <f>IF(F12806="","",IF(F12806&lt;0,10*F12806^2,0))</f>
        <v/>
      </c>
      <c r="H12806">
        <f>IF(F12806="","",IF(F12806&gt;0,10*F12806^2,0))</f>
        <v/>
      </c>
    </row>
    <row r="12807">
      <c r="A12807">
        <f>Input!A12807</f>
        <v/>
      </c>
      <c r="B12807">
        <f>IF(ISNUMBER(Input!B12807),IF(AND(Input!B12807&gt;=20,Input!B12807&lt;=700),Input!B12807,""),"")</f>
        <v/>
      </c>
      <c r="C12807">
        <f>IF(B12807="","",INT(A12807))</f>
        <v/>
      </c>
      <c r="D12807">
        <f>IF(B12807="","",HOUR(A12807))</f>
        <v/>
      </c>
      <c r="E12807">
        <f>IF(B12807="","",IF(INPUT!$I$1="","",IF(C12807&lt;(INT(INPUT!$I$1)-INPUT!$I$2),"Off Meds",IF(C12807&lt;=(INT(INPUT!$I$1)+INPUT!$I$2),"Washout","On Meds"))))</f>
        <v/>
      </c>
      <c r="F12807">
        <f>IF(B12807="","",1.509*(LN(B12807)^1.084-5.381))</f>
        <v/>
      </c>
      <c r="G12807">
        <f>IF(F12807="","",IF(F12807&lt;0,10*F12807^2,0))</f>
        <v/>
      </c>
      <c r="H12807">
        <f>IF(F12807="","",IF(F12807&gt;0,10*F12807^2,0))</f>
        <v/>
      </c>
    </row>
    <row r="12808">
      <c r="A12808">
        <f>Input!A12808</f>
        <v/>
      </c>
      <c r="B12808">
        <f>IF(ISNUMBER(Input!B12808),IF(AND(Input!B12808&gt;=20,Input!B12808&lt;=700),Input!B12808,""),"")</f>
        <v/>
      </c>
      <c r="C12808">
        <f>IF(B12808="","",INT(A12808))</f>
        <v/>
      </c>
      <c r="D12808">
        <f>IF(B12808="","",HOUR(A12808))</f>
        <v/>
      </c>
      <c r="E12808">
        <f>IF(B12808="","",IF(INPUT!$I$1="","",IF(C12808&lt;(INT(INPUT!$I$1)-INPUT!$I$2),"Off Meds",IF(C12808&lt;=(INT(INPUT!$I$1)+INPUT!$I$2),"Washout","On Meds"))))</f>
        <v/>
      </c>
      <c r="F12808">
        <f>IF(B12808="","",1.509*(LN(B12808)^1.084-5.381))</f>
        <v/>
      </c>
      <c r="G12808">
        <f>IF(F12808="","",IF(F12808&lt;0,10*F12808^2,0))</f>
        <v/>
      </c>
      <c r="H12808">
        <f>IF(F12808="","",IF(F12808&gt;0,10*F12808^2,0))</f>
        <v/>
      </c>
    </row>
    <row r="12809">
      <c r="A12809">
        <f>Input!A12809</f>
        <v/>
      </c>
      <c r="B12809">
        <f>IF(ISNUMBER(Input!B12809),IF(AND(Input!B12809&gt;=20,Input!B12809&lt;=700),Input!B12809,""),"")</f>
        <v/>
      </c>
      <c r="C12809">
        <f>IF(B12809="","",INT(A12809))</f>
        <v/>
      </c>
      <c r="D12809">
        <f>IF(B12809="","",HOUR(A12809))</f>
        <v/>
      </c>
      <c r="E12809">
        <f>IF(B12809="","",IF(INPUT!$I$1="","",IF(C12809&lt;(INT(INPUT!$I$1)-INPUT!$I$2),"Off Meds",IF(C12809&lt;=(INT(INPUT!$I$1)+INPUT!$I$2),"Washout","On Meds"))))</f>
        <v/>
      </c>
      <c r="F12809">
        <f>IF(B12809="","",1.509*(LN(B12809)^1.084-5.381))</f>
        <v/>
      </c>
      <c r="G12809">
        <f>IF(F12809="","",IF(F12809&lt;0,10*F12809^2,0))</f>
        <v/>
      </c>
      <c r="H12809">
        <f>IF(F12809="","",IF(F12809&gt;0,10*F12809^2,0))</f>
        <v/>
      </c>
    </row>
    <row r="12810">
      <c r="A12810">
        <f>Input!A12810</f>
        <v/>
      </c>
      <c r="B12810">
        <f>IF(ISNUMBER(Input!B12810),IF(AND(Input!B12810&gt;=20,Input!B12810&lt;=700),Input!B12810,""),"")</f>
        <v/>
      </c>
      <c r="C12810">
        <f>IF(B12810="","",INT(A12810))</f>
        <v/>
      </c>
      <c r="D12810">
        <f>IF(B12810="","",HOUR(A12810))</f>
        <v/>
      </c>
      <c r="E12810">
        <f>IF(B12810="","",IF(INPUT!$I$1="","",IF(C12810&lt;(INT(INPUT!$I$1)-INPUT!$I$2),"Off Meds",IF(C12810&lt;=(INT(INPUT!$I$1)+INPUT!$I$2),"Washout","On Meds"))))</f>
        <v/>
      </c>
      <c r="F12810">
        <f>IF(B12810="","",1.509*(LN(B12810)^1.084-5.381))</f>
        <v/>
      </c>
      <c r="G12810">
        <f>IF(F12810="","",IF(F12810&lt;0,10*F12810^2,0))</f>
        <v/>
      </c>
      <c r="H12810">
        <f>IF(F12810="","",IF(F12810&gt;0,10*F12810^2,0))</f>
        <v/>
      </c>
    </row>
    <row r="12811">
      <c r="A12811">
        <f>Input!A12811</f>
        <v/>
      </c>
      <c r="B12811">
        <f>IF(ISNUMBER(Input!B12811),IF(AND(Input!B12811&gt;=20,Input!B12811&lt;=700),Input!B12811,""),"")</f>
        <v/>
      </c>
      <c r="C12811">
        <f>IF(B12811="","",INT(A12811))</f>
        <v/>
      </c>
      <c r="D12811">
        <f>IF(B12811="","",HOUR(A12811))</f>
        <v/>
      </c>
      <c r="E12811">
        <f>IF(B12811="","",IF(INPUT!$I$1="","",IF(C12811&lt;(INT(INPUT!$I$1)-INPUT!$I$2),"Off Meds",IF(C12811&lt;=(INT(INPUT!$I$1)+INPUT!$I$2),"Washout","On Meds"))))</f>
        <v/>
      </c>
      <c r="F12811">
        <f>IF(B12811="","",1.509*(LN(B12811)^1.084-5.381))</f>
        <v/>
      </c>
      <c r="G12811">
        <f>IF(F12811="","",IF(F12811&lt;0,10*F12811^2,0))</f>
        <v/>
      </c>
      <c r="H12811">
        <f>IF(F12811="","",IF(F12811&gt;0,10*F12811^2,0))</f>
        <v/>
      </c>
    </row>
    <row r="12812">
      <c r="A12812">
        <f>Input!A12812</f>
        <v/>
      </c>
      <c r="B12812">
        <f>IF(ISNUMBER(Input!B12812),IF(AND(Input!B12812&gt;=20,Input!B12812&lt;=700),Input!B12812,""),"")</f>
        <v/>
      </c>
      <c r="C12812">
        <f>IF(B12812="","",INT(A12812))</f>
        <v/>
      </c>
      <c r="D12812">
        <f>IF(B12812="","",HOUR(A12812))</f>
        <v/>
      </c>
      <c r="E12812">
        <f>IF(B12812="","",IF(INPUT!$I$1="","",IF(C12812&lt;(INT(INPUT!$I$1)-INPUT!$I$2),"Off Meds",IF(C12812&lt;=(INT(INPUT!$I$1)+INPUT!$I$2),"Washout","On Meds"))))</f>
        <v/>
      </c>
      <c r="F12812">
        <f>IF(B12812="","",1.509*(LN(B12812)^1.084-5.381))</f>
        <v/>
      </c>
      <c r="G12812">
        <f>IF(F12812="","",IF(F12812&lt;0,10*F12812^2,0))</f>
        <v/>
      </c>
      <c r="H12812">
        <f>IF(F12812="","",IF(F12812&gt;0,10*F12812^2,0))</f>
        <v/>
      </c>
    </row>
    <row r="12813">
      <c r="A12813">
        <f>Input!A12813</f>
        <v/>
      </c>
      <c r="B12813">
        <f>IF(ISNUMBER(Input!B12813),IF(AND(Input!B12813&gt;=20,Input!B12813&lt;=700),Input!B12813,""),"")</f>
        <v/>
      </c>
      <c r="C12813">
        <f>IF(B12813="","",INT(A12813))</f>
        <v/>
      </c>
      <c r="D12813">
        <f>IF(B12813="","",HOUR(A12813))</f>
        <v/>
      </c>
      <c r="E12813">
        <f>IF(B12813="","",IF(INPUT!$I$1="","",IF(C12813&lt;(INT(INPUT!$I$1)-INPUT!$I$2),"Off Meds",IF(C12813&lt;=(INT(INPUT!$I$1)+INPUT!$I$2),"Washout","On Meds"))))</f>
        <v/>
      </c>
      <c r="F12813">
        <f>IF(B12813="","",1.509*(LN(B12813)^1.084-5.381))</f>
        <v/>
      </c>
      <c r="G12813">
        <f>IF(F12813="","",IF(F12813&lt;0,10*F12813^2,0))</f>
        <v/>
      </c>
      <c r="H12813">
        <f>IF(F12813="","",IF(F12813&gt;0,10*F12813^2,0))</f>
        <v/>
      </c>
    </row>
    <row r="12814">
      <c r="A12814">
        <f>Input!A12814</f>
        <v/>
      </c>
      <c r="B12814">
        <f>IF(ISNUMBER(Input!B12814),IF(AND(Input!B12814&gt;=20,Input!B12814&lt;=700),Input!B12814,""),"")</f>
        <v/>
      </c>
      <c r="C12814">
        <f>IF(B12814="","",INT(A12814))</f>
        <v/>
      </c>
      <c r="D12814">
        <f>IF(B12814="","",HOUR(A12814))</f>
        <v/>
      </c>
      <c r="E12814">
        <f>IF(B12814="","",IF(INPUT!$I$1="","",IF(C12814&lt;(INT(INPUT!$I$1)-INPUT!$I$2),"Off Meds",IF(C12814&lt;=(INT(INPUT!$I$1)+INPUT!$I$2),"Washout","On Meds"))))</f>
        <v/>
      </c>
      <c r="F12814">
        <f>IF(B12814="","",1.509*(LN(B12814)^1.084-5.381))</f>
        <v/>
      </c>
      <c r="G12814">
        <f>IF(F12814="","",IF(F12814&lt;0,10*F12814^2,0))</f>
        <v/>
      </c>
      <c r="H12814">
        <f>IF(F12814="","",IF(F12814&gt;0,10*F12814^2,0))</f>
        <v/>
      </c>
    </row>
    <row r="12815">
      <c r="A12815">
        <f>Input!A12815</f>
        <v/>
      </c>
      <c r="B12815">
        <f>IF(ISNUMBER(Input!B12815),IF(AND(Input!B12815&gt;=20,Input!B12815&lt;=700),Input!B12815,""),"")</f>
        <v/>
      </c>
      <c r="C12815">
        <f>IF(B12815="","",INT(A12815))</f>
        <v/>
      </c>
      <c r="D12815">
        <f>IF(B12815="","",HOUR(A12815))</f>
        <v/>
      </c>
      <c r="E12815">
        <f>IF(B12815="","",IF(INPUT!$I$1="","",IF(C12815&lt;(INT(INPUT!$I$1)-INPUT!$I$2),"Off Meds",IF(C12815&lt;=(INT(INPUT!$I$1)+INPUT!$I$2),"Washout","On Meds"))))</f>
        <v/>
      </c>
      <c r="F12815">
        <f>IF(B12815="","",1.509*(LN(B12815)^1.084-5.381))</f>
        <v/>
      </c>
      <c r="G12815">
        <f>IF(F12815="","",IF(F12815&lt;0,10*F12815^2,0))</f>
        <v/>
      </c>
      <c r="H12815">
        <f>IF(F12815="","",IF(F12815&gt;0,10*F12815^2,0))</f>
        <v/>
      </c>
    </row>
    <row r="12816">
      <c r="A12816">
        <f>Input!A12816</f>
        <v/>
      </c>
      <c r="B12816">
        <f>IF(ISNUMBER(Input!B12816),IF(AND(Input!B12816&gt;=20,Input!B12816&lt;=700),Input!B12816,""),"")</f>
        <v/>
      </c>
      <c r="C12816">
        <f>IF(B12816="","",INT(A12816))</f>
        <v/>
      </c>
      <c r="D12816">
        <f>IF(B12816="","",HOUR(A12816))</f>
        <v/>
      </c>
      <c r="E12816">
        <f>IF(B12816="","",IF(INPUT!$I$1="","",IF(C12816&lt;(INT(INPUT!$I$1)-INPUT!$I$2),"Off Meds",IF(C12816&lt;=(INT(INPUT!$I$1)+INPUT!$I$2),"Washout","On Meds"))))</f>
        <v/>
      </c>
      <c r="F12816">
        <f>IF(B12816="","",1.509*(LN(B12816)^1.084-5.381))</f>
        <v/>
      </c>
      <c r="G12816">
        <f>IF(F12816="","",IF(F12816&lt;0,10*F12816^2,0))</f>
        <v/>
      </c>
      <c r="H12816">
        <f>IF(F12816="","",IF(F12816&gt;0,10*F12816^2,0))</f>
        <v/>
      </c>
    </row>
    <row r="12817">
      <c r="A12817">
        <f>Input!A12817</f>
        <v/>
      </c>
      <c r="B12817">
        <f>IF(ISNUMBER(Input!B12817),IF(AND(Input!B12817&gt;=20,Input!B12817&lt;=700),Input!B12817,""),"")</f>
        <v/>
      </c>
      <c r="C12817">
        <f>IF(B12817="","",INT(A12817))</f>
        <v/>
      </c>
      <c r="D12817">
        <f>IF(B12817="","",HOUR(A12817))</f>
        <v/>
      </c>
      <c r="E12817">
        <f>IF(B12817="","",IF(INPUT!$I$1="","",IF(C12817&lt;(INT(INPUT!$I$1)-INPUT!$I$2),"Off Meds",IF(C12817&lt;=(INT(INPUT!$I$1)+INPUT!$I$2),"Washout","On Meds"))))</f>
        <v/>
      </c>
      <c r="F12817">
        <f>IF(B12817="","",1.509*(LN(B12817)^1.084-5.381))</f>
        <v/>
      </c>
      <c r="G12817">
        <f>IF(F12817="","",IF(F12817&lt;0,10*F12817^2,0))</f>
        <v/>
      </c>
      <c r="H12817">
        <f>IF(F12817="","",IF(F12817&gt;0,10*F12817^2,0))</f>
        <v/>
      </c>
    </row>
    <row r="12818">
      <c r="A12818">
        <f>Input!A12818</f>
        <v/>
      </c>
      <c r="B12818">
        <f>IF(ISNUMBER(Input!B12818),IF(AND(Input!B12818&gt;=20,Input!B12818&lt;=700),Input!B12818,""),"")</f>
        <v/>
      </c>
      <c r="C12818">
        <f>IF(B12818="","",INT(A12818))</f>
        <v/>
      </c>
      <c r="D12818">
        <f>IF(B12818="","",HOUR(A12818))</f>
        <v/>
      </c>
      <c r="E12818">
        <f>IF(B12818="","",IF(INPUT!$I$1="","",IF(C12818&lt;(INT(INPUT!$I$1)-INPUT!$I$2),"Off Meds",IF(C12818&lt;=(INT(INPUT!$I$1)+INPUT!$I$2),"Washout","On Meds"))))</f>
        <v/>
      </c>
      <c r="F12818">
        <f>IF(B12818="","",1.509*(LN(B12818)^1.084-5.381))</f>
        <v/>
      </c>
      <c r="G12818">
        <f>IF(F12818="","",IF(F12818&lt;0,10*F12818^2,0))</f>
        <v/>
      </c>
      <c r="H12818">
        <f>IF(F12818="","",IF(F12818&gt;0,10*F12818^2,0))</f>
        <v/>
      </c>
    </row>
    <row r="12819">
      <c r="A12819">
        <f>Input!A12819</f>
        <v/>
      </c>
      <c r="B12819">
        <f>IF(ISNUMBER(Input!B12819),IF(AND(Input!B12819&gt;=20,Input!B12819&lt;=700),Input!B12819,""),"")</f>
        <v/>
      </c>
      <c r="C12819">
        <f>IF(B12819="","",INT(A12819))</f>
        <v/>
      </c>
      <c r="D12819">
        <f>IF(B12819="","",HOUR(A12819))</f>
        <v/>
      </c>
      <c r="E12819">
        <f>IF(B12819="","",IF(INPUT!$I$1="","",IF(C12819&lt;(INT(INPUT!$I$1)-INPUT!$I$2),"Off Meds",IF(C12819&lt;=(INT(INPUT!$I$1)+INPUT!$I$2),"Washout","On Meds"))))</f>
        <v/>
      </c>
      <c r="F12819">
        <f>IF(B12819="","",1.509*(LN(B12819)^1.084-5.381))</f>
        <v/>
      </c>
      <c r="G12819">
        <f>IF(F12819="","",IF(F12819&lt;0,10*F12819^2,0))</f>
        <v/>
      </c>
      <c r="H12819">
        <f>IF(F12819="","",IF(F12819&gt;0,10*F12819^2,0))</f>
        <v/>
      </c>
    </row>
    <row r="12820">
      <c r="A12820">
        <f>Input!A12820</f>
        <v/>
      </c>
      <c r="B12820">
        <f>IF(ISNUMBER(Input!B12820),IF(AND(Input!B12820&gt;=20,Input!B12820&lt;=700),Input!B12820,""),"")</f>
        <v/>
      </c>
      <c r="C12820">
        <f>IF(B12820="","",INT(A12820))</f>
        <v/>
      </c>
      <c r="D12820">
        <f>IF(B12820="","",HOUR(A12820))</f>
        <v/>
      </c>
      <c r="E12820">
        <f>IF(B12820="","",IF(INPUT!$I$1="","",IF(C12820&lt;(INT(INPUT!$I$1)-INPUT!$I$2),"Off Meds",IF(C12820&lt;=(INT(INPUT!$I$1)+INPUT!$I$2),"Washout","On Meds"))))</f>
        <v/>
      </c>
      <c r="F12820">
        <f>IF(B12820="","",1.509*(LN(B12820)^1.084-5.381))</f>
        <v/>
      </c>
      <c r="G12820">
        <f>IF(F12820="","",IF(F12820&lt;0,10*F12820^2,0))</f>
        <v/>
      </c>
      <c r="H12820">
        <f>IF(F12820="","",IF(F12820&gt;0,10*F12820^2,0))</f>
        <v/>
      </c>
    </row>
    <row r="12821">
      <c r="A12821">
        <f>Input!A12821</f>
        <v/>
      </c>
      <c r="B12821">
        <f>IF(ISNUMBER(Input!B12821),IF(AND(Input!B12821&gt;=20,Input!B12821&lt;=700),Input!B12821,""),"")</f>
        <v/>
      </c>
      <c r="C12821">
        <f>IF(B12821="","",INT(A12821))</f>
        <v/>
      </c>
      <c r="D12821">
        <f>IF(B12821="","",HOUR(A12821))</f>
        <v/>
      </c>
      <c r="E12821">
        <f>IF(B12821="","",IF(INPUT!$I$1="","",IF(C12821&lt;(INT(INPUT!$I$1)-INPUT!$I$2),"Off Meds",IF(C12821&lt;=(INT(INPUT!$I$1)+INPUT!$I$2),"Washout","On Meds"))))</f>
        <v/>
      </c>
      <c r="F12821">
        <f>IF(B12821="","",1.509*(LN(B12821)^1.084-5.381))</f>
        <v/>
      </c>
      <c r="G12821">
        <f>IF(F12821="","",IF(F12821&lt;0,10*F12821^2,0))</f>
        <v/>
      </c>
      <c r="H12821">
        <f>IF(F12821="","",IF(F12821&gt;0,10*F12821^2,0))</f>
        <v/>
      </c>
    </row>
    <row r="12822">
      <c r="A12822">
        <f>Input!A12822</f>
        <v/>
      </c>
      <c r="B12822">
        <f>IF(ISNUMBER(Input!B12822),IF(AND(Input!B12822&gt;=20,Input!B12822&lt;=700),Input!B12822,""),"")</f>
        <v/>
      </c>
      <c r="C12822">
        <f>IF(B12822="","",INT(A12822))</f>
        <v/>
      </c>
      <c r="D12822">
        <f>IF(B12822="","",HOUR(A12822))</f>
        <v/>
      </c>
      <c r="E12822">
        <f>IF(B12822="","",IF(INPUT!$I$1="","",IF(C12822&lt;(INT(INPUT!$I$1)-INPUT!$I$2),"Off Meds",IF(C12822&lt;=(INT(INPUT!$I$1)+INPUT!$I$2),"Washout","On Meds"))))</f>
        <v/>
      </c>
      <c r="F12822">
        <f>IF(B12822="","",1.509*(LN(B12822)^1.084-5.381))</f>
        <v/>
      </c>
      <c r="G12822">
        <f>IF(F12822="","",IF(F12822&lt;0,10*F12822^2,0))</f>
        <v/>
      </c>
      <c r="H12822">
        <f>IF(F12822="","",IF(F12822&gt;0,10*F12822^2,0))</f>
        <v/>
      </c>
    </row>
    <row r="12823">
      <c r="A12823">
        <f>Input!A12823</f>
        <v/>
      </c>
      <c r="B12823">
        <f>IF(ISNUMBER(Input!B12823),IF(AND(Input!B12823&gt;=20,Input!B12823&lt;=700),Input!B12823,""),"")</f>
        <v/>
      </c>
      <c r="C12823">
        <f>IF(B12823="","",INT(A12823))</f>
        <v/>
      </c>
      <c r="D12823">
        <f>IF(B12823="","",HOUR(A12823))</f>
        <v/>
      </c>
      <c r="E12823">
        <f>IF(B12823="","",IF(INPUT!$I$1="","",IF(C12823&lt;(INT(INPUT!$I$1)-INPUT!$I$2),"Off Meds",IF(C12823&lt;=(INT(INPUT!$I$1)+INPUT!$I$2),"Washout","On Meds"))))</f>
        <v/>
      </c>
      <c r="F12823">
        <f>IF(B12823="","",1.509*(LN(B12823)^1.084-5.381))</f>
        <v/>
      </c>
      <c r="G12823">
        <f>IF(F12823="","",IF(F12823&lt;0,10*F12823^2,0))</f>
        <v/>
      </c>
      <c r="H12823">
        <f>IF(F12823="","",IF(F12823&gt;0,10*F12823^2,0))</f>
        <v/>
      </c>
    </row>
    <row r="12824">
      <c r="A12824">
        <f>Input!A12824</f>
        <v/>
      </c>
      <c r="B12824">
        <f>IF(ISNUMBER(Input!B12824),IF(AND(Input!B12824&gt;=20,Input!B12824&lt;=700),Input!B12824,""),"")</f>
        <v/>
      </c>
      <c r="C12824">
        <f>IF(B12824="","",INT(A12824))</f>
        <v/>
      </c>
      <c r="D12824">
        <f>IF(B12824="","",HOUR(A12824))</f>
        <v/>
      </c>
      <c r="E12824">
        <f>IF(B12824="","",IF(INPUT!$I$1="","",IF(C12824&lt;(INT(INPUT!$I$1)-INPUT!$I$2),"Off Meds",IF(C12824&lt;=(INT(INPUT!$I$1)+INPUT!$I$2),"Washout","On Meds"))))</f>
        <v/>
      </c>
      <c r="F12824">
        <f>IF(B12824="","",1.509*(LN(B12824)^1.084-5.381))</f>
        <v/>
      </c>
      <c r="G12824">
        <f>IF(F12824="","",IF(F12824&lt;0,10*F12824^2,0))</f>
        <v/>
      </c>
      <c r="H12824">
        <f>IF(F12824="","",IF(F12824&gt;0,10*F12824^2,0))</f>
        <v/>
      </c>
    </row>
    <row r="12825">
      <c r="A12825">
        <f>Input!A12825</f>
        <v/>
      </c>
      <c r="B12825">
        <f>IF(ISNUMBER(Input!B12825),IF(AND(Input!B12825&gt;=20,Input!B12825&lt;=700),Input!B12825,""),"")</f>
        <v/>
      </c>
      <c r="C12825">
        <f>IF(B12825="","",INT(A12825))</f>
        <v/>
      </c>
      <c r="D12825">
        <f>IF(B12825="","",HOUR(A12825))</f>
        <v/>
      </c>
      <c r="E12825">
        <f>IF(B12825="","",IF(INPUT!$I$1="","",IF(C12825&lt;(INT(INPUT!$I$1)-INPUT!$I$2),"Off Meds",IF(C12825&lt;=(INT(INPUT!$I$1)+INPUT!$I$2),"Washout","On Meds"))))</f>
        <v/>
      </c>
      <c r="F12825">
        <f>IF(B12825="","",1.509*(LN(B12825)^1.084-5.381))</f>
        <v/>
      </c>
      <c r="G12825">
        <f>IF(F12825="","",IF(F12825&lt;0,10*F12825^2,0))</f>
        <v/>
      </c>
      <c r="H12825">
        <f>IF(F12825="","",IF(F12825&gt;0,10*F12825^2,0))</f>
        <v/>
      </c>
    </row>
    <row r="12826">
      <c r="A12826">
        <f>Input!A12826</f>
        <v/>
      </c>
      <c r="B12826">
        <f>IF(ISNUMBER(Input!B12826),IF(AND(Input!B12826&gt;=20,Input!B12826&lt;=700),Input!B12826,""),"")</f>
        <v/>
      </c>
      <c r="C12826">
        <f>IF(B12826="","",INT(A12826))</f>
        <v/>
      </c>
      <c r="D12826">
        <f>IF(B12826="","",HOUR(A12826))</f>
        <v/>
      </c>
      <c r="E12826">
        <f>IF(B12826="","",IF(INPUT!$I$1="","",IF(C12826&lt;(INT(INPUT!$I$1)-INPUT!$I$2),"Off Meds",IF(C12826&lt;=(INT(INPUT!$I$1)+INPUT!$I$2),"Washout","On Meds"))))</f>
        <v/>
      </c>
      <c r="F12826">
        <f>IF(B12826="","",1.509*(LN(B12826)^1.084-5.381))</f>
        <v/>
      </c>
      <c r="G12826">
        <f>IF(F12826="","",IF(F12826&lt;0,10*F12826^2,0))</f>
        <v/>
      </c>
      <c r="H12826">
        <f>IF(F12826="","",IF(F12826&gt;0,10*F12826^2,0))</f>
        <v/>
      </c>
    </row>
    <row r="12827">
      <c r="A12827">
        <f>Input!A12827</f>
        <v/>
      </c>
      <c r="B12827">
        <f>IF(ISNUMBER(Input!B12827),IF(AND(Input!B12827&gt;=20,Input!B12827&lt;=700),Input!B12827,""),"")</f>
        <v/>
      </c>
      <c r="C12827">
        <f>IF(B12827="","",INT(A12827))</f>
        <v/>
      </c>
      <c r="D12827">
        <f>IF(B12827="","",HOUR(A12827))</f>
        <v/>
      </c>
      <c r="E12827">
        <f>IF(B12827="","",IF(INPUT!$I$1="","",IF(C12827&lt;(INT(INPUT!$I$1)-INPUT!$I$2),"Off Meds",IF(C12827&lt;=(INT(INPUT!$I$1)+INPUT!$I$2),"Washout","On Meds"))))</f>
        <v/>
      </c>
      <c r="F12827">
        <f>IF(B12827="","",1.509*(LN(B12827)^1.084-5.381))</f>
        <v/>
      </c>
      <c r="G12827">
        <f>IF(F12827="","",IF(F12827&lt;0,10*F12827^2,0))</f>
        <v/>
      </c>
      <c r="H12827">
        <f>IF(F12827="","",IF(F12827&gt;0,10*F12827^2,0))</f>
        <v/>
      </c>
    </row>
    <row r="12828">
      <c r="A12828">
        <f>Input!A12828</f>
        <v/>
      </c>
      <c r="B12828">
        <f>IF(ISNUMBER(Input!B12828),IF(AND(Input!B12828&gt;=20,Input!B12828&lt;=700),Input!B12828,""),"")</f>
        <v/>
      </c>
      <c r="C12828">
        <f>IF(B12828="","",INT(A12828))</f>
        <v/>
      </c>
      <c r="D12828">
        <f>IF(B12828="","",HOUR(A12828))</f>
        <v/>
      </c>
      <c r="E12828">
        <f>IF(B12828="","",IF(INPUT!$I$1="","",IF(C12828&lt;(INT(INPUT!$I$1)-INPUT!$I$2),"Off Meds",IF(C12828&lt;=(INT(INPUT!$I$1)+INPUT!$I$2),"Washout","On Meds"))))</f>
        <v/>
      </c>
      <c r="F12828">
        <f>IF(B12828="","",1.509*(LN(B12828)^1.084-5.381))</f>
        <v/>
      </c>
      <c r="G12828">
        <f>IF(F12828="","",IF(F12828&lt;0,10*F12828^2,0))</f>
        <v/>
      </c>
      <c r="H12828">
        <f>IF(F12828="","",IF(F12828&gt;0,10*F12828^2,0))</f>
        <v/>
      </c>
    </row>
    <row r="12829">
      <c r="A12829">
        <f>Input!A12829</f>
        <v/>
      </c>
      <c r="B12829">
        <f>IF(ISNUMBER(Input!B12829),IF(AND(Input!B12829&gt;=20,Input!B12829&lt;=700),Input!B12829,""),"")</f>
        <v/>
      </c>
      <c r="C12829">
        <f>IF(B12829="","",INT(A12829))</f>
        <v/>
      </c>
      <c r="D12829">
        <f>IF(B12829="","",HOUR(A12829))</f>
        <v/>
      </c>
      <c r="E12829">
        <f>IF(B12829="","",IF(INPUT!$I$1="","",IF(C12829&lt;(INT(INPUT!$I$1)-INPUT!$I$2),"Off Meds",IF(C12829&lt;=(INT(INPUT!$I$1)+INPUT!$I$2),"Washout","On Meds"))))</f>
        <v/>
      </c>
      <c r="F12829">
        <f>IF(B12829="","",1.509*(LN(B12829)^1.084-5.381))</f>
        <v/>
      </c>
      <c r="G12829">
        <f>IF(F12829="","",IF(F12829&lt;0,10*F12829^2,0))</f>
        <v/>
      </c>
      <c r="H12829">
        <f>IF(F12829="","",IF(F12829&gt;0,10*F12829^2,0))</f>
        <v/>
      </c>
    </row>
    <row r="12830">
      <c r="A12830">
        <f>Input!A12830</f>
        <v/>
      </c>
      <c r="B12830">
        <f>IF(ISNUMBER(Input!B12830),IF(AND(Input!B12830&gt;=20,Input!B12830&lt;=700),Input!B12830,""),"")</f>
        <v/>
      </c>
      <c r="C12830">
        <f>IF(B12830="","",INT(A12830))</f>
        <v/>
      </c>
      <c r="D12830">
        <f>IF(B12830="","",HOUR(A12830))</f>
        <v/>
      </c>
      <c r="E12830">
        <f>IF(B12830="","",IF(INPUT!$I$1="","",IF(C12830&lt;(INT(INPUT!$I$1)-INPUT!$I$2),"Off Meds",IF(C12830&lt;=(INT(INPUT!$I$1)+INPUT!$I$2),"Washout","On Meds"))))</f>
        <v/>
      </c>
      <c r="F12830">
        <f>IF(B12830="","",1.509*(LN(B12830)^1.084-5.381))</f>
        <v/>
      </c>
      <c r="G12830">
        <f>IF(F12830="","",IF(F12830&lt;0,10*F12830^2,0))</f>
        <v/>
      </c>
      <c r="H12830">
        <f>IF(F12830="","",IF(F12830&gt;0,10*F12830^2,0))</f>
        <v/>
      </c>
    </row>
    <row r="12831">
      <c r="A12831">
        <f>Input!A12831</f>
        <v/>
      </c>
      <c r="B12831">
        <f>IF(ISNUMBER(Input!B12831),IF(AND(Input!B12831&gt;=20,Input!B12831&lt;=700),Input!B12831,""),"")</f>
        <v/>
      </c>
      <c r="C12831">
        <f>IF(B12831="","",INT(A12831))</f>
        <v/>
      </c>
      <c r="D12831">
        <f>IF(B12831="","",HOUR(A12831))</f>
        <v/>
      </c>
      <c r="E12831">
        <f>IF(B12831="","",IF(INPUT!$I$1="","",IF(C12831&lt;(INT(INPUT!$I$1)-INPUT!$I$2),"Off Meds",IF(C12831&lt;=(INT(INPUT!$I$1)+INPUT!$I$2),"Washout","On Meds"))))</f>
        <v/>
      </c>
      <c r="F12831">
        <f>IF(B12831="","",1.509*(LN(B12831)^1.084-5.381))</f>
        <v/>
      </c>
      <c r="G12831">
        <f>IF(F12831="","",IF(F12831&lt;0,10*F12831^2,0))</f>
        <v/>
      </c>
      <c r="H12831">
        <f>IF(F12831="","",IF(F12831&gt;0,10*F12831^2,0))</f>
        <v/>
      </c>
    </row>
    <row r="12832">
      <c r="A12832">
        <f>Input!A12832</f>
        <v/>
      </c>
      <c r="B12832">
        <f>IF(ISNUMBER(Input!B12832),IF(AND(Input!B12832&gt;=20,Input!B12832&lt;=700),Input!B12832,""),"")</f>
        <v/>
      </c>
      <c r="C12832">
        <f>IF(B12832="","",INT(A12832))</f>
        <v/>
      </c>
      <c r="D12832">
        <f>IF(B12832="","",HOUR(A12832))</f>
        <v/>
      </c>
      <c r="E12832">
        <f>IF(B12832="","",IF(INPUT!$I$1="","",IF(C12832&lt;(INT(INPUT!$I$1)-INPUT!$I$2),"Off Meds",IF(C12832&lt;=(INT(INPUT!$I$1)+INPUT!$I$2),"Washout","On Meds"))))</f>
        <v/>
      </c>
      <c r="F12832">
        <f>IF(B12832="","",1.509*(LN(B12832)^1.084-5.381))</f>
        <v/>
      </c>
      <c r="G12832">
        <f>IF(F12832="","",IF(F12832&lt;0,10*F12832^2,0))</f>
        <v/>
      </c>
      <c r="H12832">
        <f>IF(F12832="","",IF(F12832&gt;0,10*F12832^2,0))</f>
        <v/>
      </c>
    </row>
    <row r="12833">
      <c r="A12833">
        <f>Input!A12833</f>
        <v/>
      </c>
      <c r="B12833">
        <f>IF(ISNUMBER(Input!B12833),IF(AND(Input!B12833&gt;=20,Input!B12833&lt;=700),Input!B12833,""),"")</f>
        <v/>
      </c>
      <c r="C12833">
        <f>IF(B12833="","",INT(A12833))</f>
        <v/>
      </c>
      <c r="D12833">
        <f>IF(B12833="","",HOUR(A12833))</f>
        <v/>
      </c>
      <c r="E12833">
        <f>IF(B12833="","",IF(INPUT!$I$1="","",IF(C12833&lt;(INT(INPUT!$I$1)-INPUT!$I$2),"Off Meds",IF(C12833&lt;=(INT(INPUT!$I$1)+INPUT!$I$2),"Washout","On Meds"))))</f>
        <v/>
      </c>
      <c r="F12833">
        <f>IF(B12833="","",1.509*(LN(B12833)^1.084-5.381))</f>
        <v/>
      </c>
      <c r="G12833">
        <f>IF(F12833="","",IF(F12833&lt;0,10*F12833^2,0))</f>
        <v/>
      </c>
      <c r="H12833">
        <f>IF(F12833="","",IF(F12833&gt;0,10*F12833^2,0))</f>
        <v/>
      </c>
    </row>
    <row r="12834">
      <c r="A12834">
        <f>Input!A12834</f>
        <v/>
      </c>
      <c r="B12834">
        <f>IF(ISNUMBER(Input!B12834),IF(AND(Input!B12834&gt;=20,Input!B12834&lt;=700),Input!B12834,""),"")</f>
        <v/>
      </c>
      <c r="C12834">
        <f>IF(B12834="","",INT(A12834))</f>
        <v/>
      </c>
      <c r="D12834">
        <f>IF(B12834="","",HOUR(A12834))</f>
        <v/>
      </c>
      <c r="E12834">
        <f>IF(B12834="","",IF(INPUT!$I$1="","",IF(C12834&lt;(INT(INPUT!$I$1)-INPUT!$I$2),"Off Meds",IF(C12834&lt;=(INT(INPUT!$I$1)+INPUT!$I$2),"Washout","On Meds"))))</f>
        <v/>
      </c>
      <c r="F12834">
        <f>IF(B12834="","",1.509*(LN(B12834)^1.084-5.381))</f>
        <v/>
      </c>
      <c r="G12834">
        <f>IF(F12834="","",IF(F12834&lt;0,10*F12834^2,0))</f>
        <v/>
      </c>
      <c r="H12834">
        <f>IF(F12834="","",IF(F12834&gt;0,10*F12834^2,0))</f>
        <v/>
      </c>
    </row>
    <row r="12835">
      <c r="A12835">
        <f>Input!A12835</f>
        <v/>
      </c>
      <c r="B12835">
        <f>IF(ISNUMBER(Input!B12835),IF(AND(Input!B12835&gt;=20,Input!B12835&lt;=700),Input!B12835,""),"")</f>
        <v/>
      </c>
      <c r="C12835">
        <f>IF(B12835="","",INT(A12835))</f>
        <v/>
      </c>
      <c r="D12835">
        <f>IF(B12835="","",HOUR(A12835))</f>
        <v/>
      </c>
      <c r="E12835">
        <f>IF(B12835="","",IF(INPUT!$I$1="","",IF(C12835&lt;(INT(INPUT!$I$1)-INPUT!$I$2),"Off Meds",IF(C12835&lt;=(INT(INPUT!$I$1)+INPUT!$I$2),"Washout","On Meds"))))</f>
        <v/>
      </c>
      <c r="F12835">
        <f>IF(B12835="","",1.509*(LN(B12835)^1.084-5.381))</f>
        <v/>
      </c>
      <c r="G12835">
        <f>IF(F12835="","",IF(F12835&lt;0,10*F12835^2,0))</f>
        <v/>
      </c>
      <c r="H12835">
        <f>IF(F12835="","",IF(F12835&gt;0,10*F12835^2,0))</f>
        <v/>
      </c>
    </row>
    <row r="12836">
      <c r="A12836">
        <f>Input!A12836</f>
        <v/>
      </c>
      <c r="B12836">
        <f>IF(ISNUMBER(Input!B12836),IF(AND(Input!B12836&gt;=20,Input!B12836&lt;=700),Input!B12836,""),"")</f>
        <v/>
      </c>
      <c r="C12836">
        <f>IF(B12836="","",INT(A12836))</f>
        <v/>
      </c>
      <c r="D12836">
        <f>IF(B12836="","",HOUR(A12836))</f>
        <v/>
      </c>
      <c r="E12836">
        <f>IF(B12836="","",IF(INPUT!$I$1="","",IF(C12836&lt;(INT(INPUT!$I$1)-INPUT!$I$2),"Off Meds",IF(C12836&lt;=(INT(INPUT!$I$1)+INPUT!$I$2),"Washout","On Meds"))))</f>
        <v/>
      </c>
      <c r="F12836">
        <f>IF(B12836="","",1.509*(LN(B12836)^1.084-5.381))</f>
        <v/>
      </c>
      <c r="G12836">
        <f>IF(F12836="","",IF(F12836&lt;0,10*F12836^2,0))</f>
        <v/>
      </c>
      <c r="H12836">
        <f>IF(F12836="","",IF(F12836&gt;0,10*F12836^2,0))</f>
        <v/>
      </c>
    </row>
    <row r="12837">
      <c r="A12837">
        <f>Input!A12837</f>
        <v/>
      </c>
      <c r="B12837">
        <f>IF(ISNUMBER(Input!B12837),IF(AND(Input!B12837&gt;=20,Input!B12837&lt;=700),Input!B12837,""),"")</f>
        <v/>
      </c>
      <c r="C12837">
        <f>IF(B12837="","",INT(A12837))</f>
        <v/>
      </c>
      <c r="D12837">
        <f>IF(B12837="","",HOUR(A12837))</f>
        <v/>
      </c>
      <c r="E12837">
        <f>IF(B12837="","",IF(INPUT!$I$1="","",IF(C12837&lt;(INT(INPUT!$I$1)-INPUT!$I$2),"Off Meds",IF(C12837&lt;=(INT(INPUT!$I$1)+INPUT!$I$2),"Washout","On Meds"))))</f>
        <v/>
      </c>
      <c r="F12837">
        <f>IF(B12837="","",1.509*(LN(B12837)^1.084-5.381))</f>
        <v/>
      </c>
      <c r="G12837">
        <f>IF(F12837="","",IF(F12837&lt;0,10*F12837^2,0))</f>
        <v/>
      </c>
      <c r="H12837">
        <f>IF(F12837="","",IF(F12837&gt;0,10*F12837^2,0))</f>
        <v/>
      </c>
    </row>
    <row r="12838">
      <c r="A12838">
        <f>Input!A12838</f>
        <v/>
      </c>
      <c r="B12838">
        <f>IF(ISNUMBER(Input!B12838),IF(AND(Input!B12838&gt;=20,Input!B12838&lt;=700),Input!B12838,""),"")</f>
        <v/>
      </c>
      <c r="C12838">
        <f>IF(B12838="","",INT(A12838))</f>
        <v/>
      </c>
      <c r="D12838">
        <f>IF(B12838="","",HOUR(A12838))</f>
        <v/>
      </c>
      <c r="E12838">
        <f>IF(B12838="","",IF(INPUT!$I$1="","",IF(C12838&lt;(INT(INPUT!$I$1)-INPUT!$I$2),"Off Meds",IF(C12838&lt;=(INT(INPUT!$I$1)+INPUT!$I$2),"Washout","On Meds"))))</f>
        <v/>
      </c>
      <c r="F12838">
        <f>IF(B12838="","",1.509*(LN(B12838)^1.084-5.381))</f>
        <v/>
      </c>
      <c r="G12838">
        <f>IF(F12838="","",IF(F12838&lt;0,10*F12838^2,0))</f>
        <v/>
      </c>
      <c r="H12838">
        <f>IF(F12838="","",IF(F12838&gt;0,10*F12838^2,0))</f>
        <v/>
      </c>
    </row>
    <row r="12839">
      <c r="A12839">
        <f>Input!A12839</f>
        <v/>
      </c>
      <c r="B12839">
        <f>IF(ISNUMBER(Input!B12839),IF(AND(Input!B12839&gt;=20,Input!B12839&lt;=700),Input!B12839,""),"")</f>
        <v/>
      </c>
      <c r="C12839">
        <f>IF(B12839="","",INT(A12839))</f>
        <v/>
      </c>
      <c r="D12839">
        <f>IF(B12839="","",HOUR(A12839))</f>
        <v/>
      </c>
      <c r="E12839">
        <f>IF(B12839="","",IF(INPUT!$I$1="","",IF(C12839&lt;(INT(INPUT!$I$1)-INPUT!$I$2),"Off Meds",IF(C12839&lt;=(INT(INPUT!$I$1)+INPUT!$I$2),"Washout","On Meds"))))</f>
        <v/>
      </c>
      <c r="F12839">
        <f>IF(B12839="","",1.509*(LN(B12839)^1.084-5.381))</f>
        <v/>
      </c>
      <c r="G12839">
        <f>IF(F12839="","",IF(F12839&lt;0,10*F12839^2,0))</f>
        <v/>
      </c>
      <c r="H12839">
        <f>IF(F12839="","",IF(F12839&gt;0,10*F12839^2,0))</f>
        <v/>
      </c>
    </row>
    <row r="12840">
      <c r="A12840">
        <f>Input!A12840</f>
        <v/>
      </c>
      <c r="B12840">
        <f>IF(ISNUMBER(Input!B12840),IF(AND(Input!B12840&gt;=20,Input!B12840&lt;=700),Input!B12840,""),"")</f>
        <v/>
      </c>
      <c r="C12840">
        <f>IF(B12840="","",INT(A12840))</f>
        <v/>
      </c>
      <c r="D12840">
        <f>IF(B12840="","",HOUR(A12840))</f>
        <v/>
      </c>
      <c r="E12840">
        <f>IF(B12840="","",IF(INPUT!$I$1="","",IF(C12840&lt;(INT(INPUT!$I$1)-INPUT!$I$2),"Off Meds",IF(C12840&lt;=(INT(INPUT!$I$1)+INPUT!$I$2),"Washout","On Meds"))))</f>
        <v/>
      </c>
      <c r="F12840">
        <f>IF(B12840="","",1.509*(LN(B12840)^1.084-5.381))</f>
        <v/>
      </c>
      <c r="G12840">
        <f>IF(F12840="","",IF(F12840&lt;0,10*F12840^2,0))</f>
        <v/>
      </c>
      <c r="H12840">
        <f>IF(F12840="","",IF(F12840&gt;0,10*F12840^2,0))</f>
        <v/>
      </c>
    </row>
    <row r="12841">
      <c r="A12841">
        <f>Input!A12841</f>
        <v/>
      </c>
      <c r="B12841">
        <f>IF(ISNUMBER(Input!B12841),IF(AND(Input!B12841&gt;=20,Input!B12841&lt;=700),Input!B12841,""),"")</f>
        <v/>
      </c>
      <c r="C12841">
        <f>IF(B12841="","",INT(A12841))</f>
        <v/>
      </c>
      <c r="D12841">
        <f>IF(B12841="","",HOUR(A12841))</f>
        <v/>
      </c>
      <c r="E12841">
        <f>IF(B12841="","",IF(INPUT!$I$1="","",IF(C12841&lt;(INT(INPUT!$I$1)-INPUT!$I$2),"Off Meds",IF(C12841&lt;=(INT(INPUT!$I$1)+INPUT!$I$2),"Washout","On Meds"))))</f>
        <v/>
      </c>
      <c r="F12841">
        <f>IF(B12841="","",1.509*(LN(B12841)^1.084-5.381))</f>
        <v/>
      </c>
      <c r="G12841">
        <f>IF(F12841="","",IF(F12841&lt;0,10*F12841^2,0))</f>
        <v/>
      </c>
      <c r="H12841">
        <f>IF(F12841="","",IF(F12841&gt;0,10*F12841^2,0))</f>
        <v/>
      </c>
    </row>
    <row r="12842">
      <c r="A12842">
        <f>Input!A12842</f>
        <v/>
      </c>
      <c r="B12842">
        <f>IF(ISNUMBER(Input!B12842),IF(AND(Input!B12842&gt;=20,Input!B12842&lt;=700),Input!B12842,""),"")</f>
        <v/>
      </c>
      <c r="C12842">
        <f>IF(B12842="","",INT(A12842))</f>
        <v/>
      </c>
      <c r="D12842">
        <f>IF(B12842="","",HOUR(A12842))</f>
        <v/>
      </c>
      <c r="E12842">
        <f>IF(B12842="","",IF(INPUT!$I$1="","",IF(C12842&lt;(INT(INPUT!$I$1)-INPUT!$I$2),"Off Meds",IF(C12842&lt;=(INT(INPUT!$I$1)+INPUT!$I$2),"Washout","On Meds"))))</f>
        <v/>
      </c>
      <c r="F12842">
        <f>IF(B12842="","",1.509*(LN(B12842)^1.084-5.381))</f>
        <v/>
      </c>
      <c r="G12842">
        <f>IF(F12842="","",IF(F12842&lt;0,10*F12842^2,0))</f>
        <v/>
      </c>
      <c r="H12842">
        <f>IF(F12842="","",IF(F12842&gt;0,10*F12842^2,0))</f>
        <v/>
      </c>
    </row>
    <row r="12843">
      <c r="A12843">
        <f>Input!A12843</f>
        <v/>
      </c>
      <c r="B12843">
        <f>IF(ISNUMBER(Input!B12843),IF(AND(Input!B12843&gt;=20,Input!B12843&lt;=700),Input!B12843,""),"")</f>
        <v/>
      </c>
      <c r="C12843">
        <f>IF(B12843="","",INT(A12843))</f>
        <v/>
      </c>
      <c r="D12843">
        <f>IF(B12843="","",HOUR(A12843))</f>
        <v/>
      </c>
      <c r="E12843">
        <f>IF(B12843="","",IF(INPUT!$I$1="","",IF(C12843&lt;(INT(INPUT!$I$1)-INPUT!$I$2),"Off Meds",IF(C12843&lt;=(INT(INPUT!$I$1)+INPUT!$I$2),"Washout","On Meds"))))</f>
        <v/>
      </c>
      <c r="F12843">
        <f>IF(B12843="","",1.509*(LN(B12843)^1.084-5.381))</f>
        <v/>
      </c>
      <c r="G12843">
        <f>IF(F12843="","",IF(F12843&lt;0,10*F12843^2,0))</f>
        <v/>
      </c>
      <c r="H12843">
        <f>IF(F12843="","",IF(F12843&gt;0,10*F12843^2,0))</f>
        <v/>
      </c>
    </row>
    <row r="12844">
      <c r="A12844">
        <f>Input!A12844</f>
        <v/>
      </c>
      <c r="B12844">
        <f>IF(ISNUMBER(Input!B12844),IF(AND(Input!B12844&gt;=20,Input!B12844&lt;=700),Input!B12844,""),"")</f>
        <v/>
      </c>
      <c r="C12844">
        <f>IF(B12844="","",INT(A12844))</f>
        <v/>
      </c>
      <c r="D12844">
        <f>IF(B12844="","",HOUR(A12844))</f>
        <v/>
      </c>
      <c r="E12844">
        <f>IF(B12844="","",IF(INPUT!$I$1="","",IF(C12844&lt;(INT(INPUT!$I$1)-INPUT!$I$2),"Off Meds",IF(C12844&lt;=(INT(INPUT!$I$1)+INPUT!$I$2),"Washout","On Meds"))))</f>
        <v/>
      </c>
      <c r="F12844">
        <f>IF(B12844="","",1.509*(LN(B12844)^1.084-5.381))</f>
        <v/>
      </c>
      <c r="G12844">
        <f>IF(F12844="","",IF(F12844&lt;0,10*F12844^2,0))</f>
        <v/>
      </c>
      <c r="H12844">
        <f>IF(F12844="","",IF(F12844&gt;0,10*F12844^2,0))</f>
        <v/>
      </c>
    </row>
    <row r="12845">
      <c r="A12845">
        <f>Input!A12845</f>
        <v/>
      </c>
      <c r="B12845">
        <f>IF(ISNUMBER(Input!B12845),IF(AND(Input!B12845&gt;=20,Input!B12845&lt;=700),Input!B12845,""),"")</f>
        <v/>
      </c>
      <c r="C12845">
        <f>IF(B12845="","",INT(A12845))</f>
        <v/>
      </c>
      <c r="D12845">
        <f>IF(B12845="","",HOUR(A12845))</f>
        <v/>
      </c>
      <c r="E12845">
        <f>IF(B12845="","",IF(INPUT!$I$1="","",IF(C12845&lt;(INT(INPUT!$I$1)-INPUT!$I$2),"Off Meds",IF(C12845&lt;=(INT(INPUT!$I$1)+INPUT!$I$2),"Washout","On Meds"))))</f>
        <v/>
      </c>
      <c r="F12845">
        <f>IF(B12845="","",1.509*(LN(B12845)^1.084-5.381))</f>
        <v/>
      </c>
      <c r="G12845">
        <f>IF(F12845="","",IF(F12845&lt;0,10*F12845^2,0))</f>
        <v/>
      </c>
      <c r="H12845">
        <f>IF(F12845="","",IF(F12845&gt;0,10*F12845^2,0))</f>
        <v/>
      </c>
    </row>
    <row r="12846">
      <c r="A12846">
        <f>Input!A12846</f>
        <v/>
      </c>
      <c r="B12846">
        <f>IF(ISNUMBER(Input!B12846),IF(AND(Input!B12846&gt;=20,Input!B12846&lt;=700),Input!B12846,""),"")</f>
        <v/>
      </c>
      <c r="C12846">
        <f>IF(B12846="","",INT(A12846))</f>
        <v/>
      </c>
      <c r="D12846">
        <f>IF(B12846="","",HOUR(A12846))</f>
        <v/>
      </c>
      <c r="E12846">
        <f>IF(B12846="","",IF(INPUT!$I$1="","",IF(C12846&lt;(INT(INPUT!$I$1)-INPUT!$I$2),"Off Meds",IF(C12846&lt;=(INT(INPUT!$I$1)+INPUT!$I$2),"Washout","On Meds"))))</f>
        <v/>
      </c>
      <c r="F12846">
        <f>IF(B12846="","",1.509*(LN(B12846)^1.084-5.381))</f>
        <v/>
      </c>
      <c r="G12846">
        <f>IF(F12846="","",IF(F12846&lt;0,10*F12846^2,0))</f>
        <v/>
      </c>
      <c r="H12846">
        <f>IF(F12846="","",IF(F12846&gt;0,10*F12846^2,0))</f>
        <v/>
      </c>
    </row>
    <row r="12847">
      <c r="A12847">
        <f>Input!A12847</f>
        <v/>
      </c>
      <c r="B12847">
        <f>IF(ISNUMBER(Input!B12847),IF(AND(Input!B12847&gt;=20,Input!B12847&lt;=700),Input!B12847,""),"")</f>
        <v/>
      </c>
      <c r="C12847">
        <f>IF(B12847="","",INT(A12847))</f>
        <v/>
      </c>
      <c r="D12847">
        <f>IF(B12847="","",HOUR(A12847))</f>
        <v/>
      </c>
      <c r="E12847">
        <f>IF(B12847="","",IF(INPUT!$I$1="","",IF(C12847&lt;(INT(INPUT!$I$1)-INPUT!$I$2),"Off Meds",IF(C12847&lt;=(INT(INPUT!$I$1)+INPUT!$I$2),"Washout","On Meds"))))</f>
        <v/>
      </c>
      <c r="F12847">
        <f>IF(B12847="","",1.509*(LN(B12847)^1.084-5.381))</f>
        <v/>
      </c>
      <c r="G12847">
        <f>IF(F12847="","",IF(F12847&lt;0,10*F12847^2,0))</f>
        <v/>
      </c>
      <c r="H12847">
        <f>IF(F12847="","",IF(F12847&gt;0,10*F12847^2,0))</f>
        <v/>
      </c>
    </row>
    <row r="12848">
      <c r="A12848">
        <f>Input!A12848</f>
        <v/>
      </c>
      <c r="B12848">
        <f>IF(ISNUMBER(Input!B12848),IF(AND(Input!B12848&gt;=20,Input!B12848&lt;=700),Input!B12848,""),"")</f>
        <v/>
      </c>
      <c r="C12848">
        <f>IF(B12848="","",INT(A12848))</f>
        <v/>
      </c>
      <c r="D12848">
        <f>IF(B12848="","",HOUR(A12848))</f>
        <v/>
      </c>
      <c r="E12848">
        <f>IF(B12848="","",IF(INPUT!$I$1="","",IF(C12848&lt;(INT(INPUT!$I$1)-INPUT!$I$2),"Off Meds",IF(C12848&lt;=(INT(INPUT!$I$1)+INPUT!$I$2),"Washout","On Meds"))))</f>
        <v/>
      </c>
      <c r="F12848">
        <f>IF(B12848="","",1.509*(LN(B12848)^1.084-5.381))</f>
        <v/>
      </c>
      <c r="G12848">
        <f>IF(F12848="","",IF(F12848&lt;0,10*F12848^2,0))</f>
        <v/>
      </c>
      <c r="H12848">
        <f>IF(F12848="","",IF(F12848&gt;0,10*F12848^2,0))</f>
        <v/>
      </c>
    </row>
    <row r="12849">
      <c r="A12849">
        <f>Input!A12849</f>
        <v/>
      </c>
      <c r="B12849">
        <f>IF(ISNUMBER(Input!B12849),IF(AND(Input!B12849&gt;=20,Input!B12849&lt;=700),Input!B12849,""),"")</f>
        <v/>
      </c>
      <c r="C12849">
        <f>IF(B12849="","",INT(A12849))</f>
        <v/>
      </c>
      <c r="D12849">
        <f>IF(B12849="","",HOUR(A12849))</f>
        <v/>
      </c>
      <c r="E12849">
        <f>IF(B12849="","",IF(INPUT!$I$1="","",IF(C12849&lt;(INT(INPUT!$I$1)-INPUT!$I$2),"Off Meds",IF(C12849&lt;=(INT(INPUT!$I$1)+INPUT!$I$2),"Washout","On Meds"))))</f>
        <v/>
      </c>
      <c r="F12849">
        <f>IF(B12849="","",1.509*(LN(B12849)^1.084-5.381))</f>
        <v/>
      </c>
      <c r="G12849">
        <f>IF(F12849="","",IF(F12849&lt;0,10*F12849^2,0))</f>
        <v/>
      </c>
      <c r="H12849">
        <f>IF(F12849="","",IF(F12849&gt;0,10*F12849^2,0))</f>
        <v/>
      </c>
    </row>
    <row r="12850">
      <c r="A12850">
        <f>Input!A12850</f>
        <v/>
      </c>
      <c r="B12850">
        <f>IF(ISNUMBER(Input!B12850),IF(AND(Input!B12850&gt;=20,Input!B12850&lt;=700),Input!B12850,""),"")</f>
        <v/>
      </c>
      <c r="C12850">
        <f>IF(B12850="","",INT(A12850))</f>
        <v/>
      </c>
      <c r="D12850">
        <f>IF(B12850="","",HOUR(A12850))</f>
        <v/>
      </c>
      <c r="E12850">
        <f>IF(B12850="","",IF(INPUT!$I$1="","",IF(C12850&lt;(INT(INPUT!$I$1)-INPUT!$I$2),"Off Meds",IF(C12850&lt;=(INT(INPUT!$I$1)+INPUT!$I$2),"Washout","On Meds"))))</f>
        <v/>
      </c>
      <c r="F12850">
        <f>IF(B12850="","",1.509*(LN(B12850)^1.084-5.381))</f>
        <v/>
      </c>
      <c r="G12850">
        <f>IF(F12850="","",IF(F12850&lt;0,10*F12850^2,0))</f>
        <v/>
      </c>
      <c r="H12850">
        <f>IF(F12850="","",IF(F12850&gt;0,10*F12850^2,0))</f>
        <v/>
      </c>
    </row>
    <row r="12851">
      <c r="A12851">
        <f>Input!A12851</f>
        <v/>
      </c>
      <c r="B12851">
        <f>IF(ISNUMBER(Input!B12851),IF(AND(Input!B12851&gt;=20,Input!B12851&lt;=700),Input!B12851,""),"")</f>
        <v/>
      </c>
      <c r="C12851">
        <f>IF(B12851="","",INT(A12851))</f>
        <v/>
      </c>
      <c r="D12851">
        <f>IF(B12851="","",HOUR(A12851))</f>
        <v/>
      </c>
      <c r="E12851">
        <f>IF(B12851="","",IF(INPUT!$I$1="","",IF(C12851&lt;(INT(INPUT!$I$1)-INPUT!$I$2),"Off Meds",IF(C12851&lt;=(INT(INPUT!$I$1)+INPUT!$I$2),"Washout","On Meds"))))</f>
        <v/>
      </c>
      <c r="F12851">
        <f>IF(B12851="","",1.509*(LN(B12851)^1.084-5.381))</f>
        <v/>
      </c>
      <c r="G12851">
        <f>IF(F12851="","",IF(F12851&lt;0,10*F12851^2,0))</f>
        <v/>
      </c>
      <c r="H12851">
        <f>IF(F12851="","",IF(F12851&gt;0,10*F12851^2,0))</f>
        <v/>
      </c>
    </row>
    <row r="12852">
      <c r="A12852">
        <f>Input!A12852</f>
        <v/>
      </c>
      <c r="B12852">
        <f>IF(ISNUMBER(Input!B12852),IF(AND(Input!B12852&gt;=20,Input!B12852&lt;=700),Input!B12852,""),"")</f>
        <v/>
      </c>
      <c r="C12852">
        <f>IF(B12852="","",INT(A12852))</f>
        <v/>
      </c>
      <c r="D12852">
        <f>IF(B12852="","",HOUR(A12852))</f>
        <v/>
      </c>
      <c r="E12852">
        <f>IF(B12852="","",IF(INPUT!$I$1="","",IF(C12852&lt;(INT(INPUT!$I$1)-INPUT!$I$2),"Off Meds",IF(C12852&lt;=(INT(INPUT!$I$1)+INPUT!$I$2),"Washout","On Meds"))))</f>
        <v/>
      </c>
      <c r="F12852">
        <f>IF(B12852="","",1.509*(LN(B12852)^1.084-5.381))</f>
        <v/>
      </c>
      <c r="G12852">
        <f>IF(F12852="","",IF(F12852&lt;0,10*F12852^2,0))</f>
        <v/>
      </c>
      <c r="H12852">
        <f>IF(F12852="","",IF(F12852&gt;0,10*F12852^2,0))</f>
        <v/>
      </c>
    </row>
    <row r="12853">
      <c r="A12853">
        <f>Input!A12853</f>
        <v/>
      </c>
      <c r="B12853">
        <f>IF(ISNUMBER(Input!B12853),IF(AND(Input!B12853&gt;=20,Input!B12853&lt;=700),Input!B12853,""),"")</f>
        <v/>
      </c>
      <c r="C12853">
        <f>IF(B12853="","",INT(A12853))</f>
        <v/>
      </c>
      <c r="D12853">
        <f>IF(B12853="","",HOUR(A12853))</f>
        <v/>
      </c>
      <c r="E12853">
        <f>IF(B12853="","",IF(INPUT!$I$1="","",IF(C12853&lt;(INT(INPUT!$I$1)-INPUT!$I$2),"Off Meds",IF(C12853&lt;=(INT(INPUT!$I$1)+INPUT!$I$2),"Washout","On Meds"))))</f>
        <v/>
      </c>
      <c r="F12853">
        <f>IF(B12853="","",1.509*(LN(B12853)^1.084-5.381))</f>
        <v/>
      </c>
      <c r="G12853">
        <f>IF(F12853="","",IF(F12853&lt;0,10*F12853^2,0))</f>
        <v/>
      </c>
      <c r="H12853">
        <f>IF(F12853="","",IF(F12853&gt;0,10*F12853^2,0))</f>
        <v/>
      </c>
    </row>
    <row r="12854">
      <c r="A12854">
        <f>Input!A12854</f>
        <v/>
      </c>
      <c r="B12854">
        <f>IF(ISNUMBER(Input!B12854),IF(AND(Input!B12854&gt;=20,Input!B12854&lt;=700),Input!B12854,""),"")</f>
        <v/>
      </c>
      <c r="C12854">
        <f>IF(B12854="","",INT(A12854))</f>
        <v/>
      </c>
      <c r="D12854">
        <f>IF(B12854="","",HOUR(A12854))</f>
        <v/>
      </c>
      <c r="E12854">
        <f>IF(B12854="","",IF(INPUT!$I$1="","",IF(C12854&lt;(INT(INPUT!$I$1)-INPUT!$I$2),"Off Meds",IF(C12854&lt;=(INT(INPUT!$I$1)+INPUT!$I$2),"Washout","On Meds"))))</f>
        <v/>
      </c>
      <c r="F12854">
        <f>IF(B12854="","",1.509*(LN(B12854)^1.084-5.381))</f>
        <v/>
      </c>
      <c r="G12854">
        <f>IF(F12854="","",IF(F12854&lt;0,10*F12854^2,0))</f>
        <v/>
      </c>
      <c r="H12854">
        <f>IF(F12854="","",IF(F12854&gt;0,10*F12854^2,0))</f>
        <v/>
      </c>
    </row>
    <row r="12855">
      <c r="A12855">
        <f>Input!A12855</f>
        <v/>
      </c>
      <c r="B12855">
        <f>IF(ISNUMBER(Input!B12855),IF(AND(Input!B12855&gt;=20,Input!B12855&lt;=700),Input!B12855,""),"")</f>
        <v/>
      </c>
      <c r="C12855">
        <f>IF(B12855="","",INT(A12855))</f>
        <v/>
      </c>
      <c r="D12855">
        <f>IF(B12855="","",HOUR(A12855))</f>
        <v/>
      </c>
      <c r="E12855">
        <f>IF(B12855="","",IF(INPUT!$I$1="","",IF(C12855&lt;(INT(INPUT!$I$1)-INPUT!$I$2),"Off Meds",IF(C12855&lt;=(INT(INPUT!$I$1)+INPUT!$I$2),"Washout","On Meds"))))</f>
        <v/>
      </c>
      <c r="F12855">
        <f>IF(B12855="","",1.509*(LN(B12855)^1.084-5.381))</f>
        <v/>
      </c>
      <c r="G12855">
        <f>IF(F12855="","",IF(F12855&lt;0,10*F12855^2,0))</f>
        <v/>
      </c>
      <c r="H12855">
        <f>IF(F12855="","",IF(F12855&gt;0,10*F12855^2,0))</f>
        <v/>
      </c>
    </row>
    <row r="12856">
      <c r="A12856">
        <f>Input!A12856</f>
        <v/>
      </c>
      <c r="B12856">
        <f>IF(ISNUMBER(Input!B12856),IF(AND(Input!B12856&gt;=20,Input!B12856&lt;=700),Input!B12856,""),"")</f>
        <v/>
      </c>
      <c r="C12856">
        <f>IF(B12856="","",INT(A12856))</f>
        <v/>
      </c>
      <c r="D12856">
        <f>IF(B12856="","",HOUR(A12856))</f>
        <v/>
      </c>
      <c r="E12856">
        <f>IF(B12856="","",IF(INPUT!$I$1="","",IF(C12856&lt;(INT(INPUT!$I$1)-INPUT!$I$2),"Off Meds",IF(C12856&lt;=(INT(INPUT!$I$1)+INPUT!$I$2),"Washout","On Meds"))))</f>
        <v/>
      </c>
      <c r="F12856">
        <f>IF(B12856="","",1.509*(LN(B12856)^1.084-5.381))</f>
        <v/>
      </c>
      <c r="G12856">
        <f>IF(F12856="","",IF(F12856&lt;0,10*F12856^2,0))</f>
        <v/>
      </c>
      <c r="H12856">
        <f>IF(F12856="","",IF(F12856&gt;0,10*F12856^2,0))</f>
        <v/>
      </c>
    </row>
    <row r="12857">
      <c r="A12857">
        <f>Input!A12857</f>
        <v/>
      </c>
      <c r="B12857">
        <f>IF(ISNUMBER(Input!B12857),IF(AND(Input!B12857&gt;=20,Input!B12857&lt;=700),Input!B12857,""),"")</f>
        <v/>
      </c>
      <c r="C12857">
        <f>IF(B12857="","",INT(A12857))</f>
        <v/>
      </c>
      <c r="D12857">
        <f>IF(B12857="","",HOUR(A12857))</f>
        <v/>
      </c>
      <c r="E12857">
        <f>IF(B12857="","",IF(INPUT!$I$1="","",IF(C12857&lt;(INT(INPUT!$I$1)-INPUT!$I$2),"Off Meds",IF(C12857&lt;=(INT(INPUT!$I$1)+INPUT!$I$2),"Washout","On Meds"))))</f>
        <v/>
      </c>
      <c r="F12857">
        <f>IF(B12857="","",1.509*(LN(B12857)^1.084-5.381))</f>
        <v/>
      </c>
      <c r="G12857">
        <f>IF(F12857="","",IF(F12857&lt;0,10*F12857^2,0))</f>
        <v/>
      </c>
      <c r="H12857">
        <f>IF(F12857="","",IF(F12857&gt;0,10*F12857^2,0))</f>
        <v/>
      </c>
    </row>
    <row r="12858">
      <c r="A12858">
        <f>Input!A12858</f>
        <v/>
      </c>
      <c r="B12858">
        <f>IF(ISNUMBER(Input!B12858),IF(AND(Input!B12858&gt;=20,Input!B12858&lt;=700),Input!B12858,""),"")</f>
        <v/>
      </c>
      <c r="C12858">
        <f>IF(B12858="","",INT(A12858))</f>
        <v/>
      </c>
      <c r="D12858">
        <f>IF(B12858="","",HOUR(A12858))</f>
        <v/>
      </c>
      <c r="E12858">
        <f>IF(B12858="","",IF(INPUT!$I$1="","",IF(C12858&lt;(INT(INPUT!$I$1)-INPUT!$I$2),"Off Meds",IF(C12858&lt;=(INT(INPUT!$I$1)+INPUT!$I$2),"Washout","On Meds"))))</f>
        <v/>
      </c>
      <c r="F12858">
        <f>IF(B12858="","",1.509*(LN(B12858)^1.084-5.381))</f>
        <v/>
      </c>
      <c r="G12858">
        <f>IF(F12858="","",IF(F12858&lt;0,10*F12858^2,0))</f>
        <v/>
      </c>
      <c r="H12858">
        <f>IF(F12858="","",IF(F12858&gt;0,10*F12858^2,0))</f>
        <v/>
      </c>
    </row>
    <row r="12859">
      <c r="A12859">
        <f>Input!A12859</f>
        <v/>
      </c>
      <c r="B12859">
        <f>IF(ISNUMBER(Input!B12859),IF(AND(Input!B12859&gt;=20,Input!B12859&lt;=700),Input!B12859,""),"")</f>
        <v/>
      </c>
      <c r="C12859">
        <f>IF(B12859="","",INT(A12859))</f>
        <v/>
      </c>
      <c r="D12859">
        <f>IF(B12859="","",HOUR(A12859))</f>
        <v/>
      </c>
      <c r="E12859">
        <f>IF(B12859="","",IF(INPUT!$I$1="","",IF(C12859&lt;(INT(INPUT!$I$1)-INPUT!$I$2),"Off Meds",IF(C12859&lt;=(INT(INPUT!$I$1)+INPUT!$I$2),"Washout","On Meds"))))</f>
        <v/>
      </c>
      <c r="F12859">
        <f>IF(B12859="","",1.509*(LN(B12859)^1.084-5.381))</f>
        <v/>
      </c>
      <c r="G12859">
        <f>IF(F12859="","",IF(F12859&lt;0,10*F12859^2,0))</f>
        <v/>
      </c>
      <c r="H12859">
        <f>IF(F12859="","",IF(F12859&gt;0,10*F12859^2,0))</f>
        <v/>
      </c>
    </row>
    <row r="12860">
      <c r="A12860">
        <f>Input!A12860</f>
        <v/>
      </c>
      <c r="B12860">
        <f>IF(ISNUMBER(Input!B12860),IF(AND(Input!B12860&gt;=20,Input!B12860&lt;=700),Input!B12860,""),"")</f>
        <v/>
      </c>
      <c r="C12860">
        <f>IF(B12860="","",INT(A12860))</f>
        <v/>
      </c>
      <c r="D12860">
        <f>IF(B12860="","",HOUR(A12860))</f>
        <v/>
      </c>
      <c r="E12860">
        <f>IF(B12860="","",IF(INPUT!$I$1="","",IF(C12860&lt;(INT(INPUT!$I$1)-INPUT!$I$2),"Off Meds",IF(C12860&lt;=(INT(INPUT!$I$1)+INPUT!$I$2),"Washout","On Meds"))))</f>
        <v/>
      </c>
      <c r="F12860">
        <f>IF(B12860="","",1.509*(LN(B12860)^1.084-5.381))</f>
        <v/>
      </c>
      <c r="G12860">
        <f>IF(F12860="","",IF(F12860&lt;0,10*F12860^2,0))</f>
        <v/>
      </c>
      <c r="H12860">
        <f>IF(F12860="","",IF(F12860&gt;0,10*F12860^2,0))</f>
        <v/>
      </c>
    </row>
    <row r="12861">
      <c r="A12861">
        <f>Input!A12861</f>
        <v/>
      </c>
      <c r="B12861">
        <f>IF(ISNUMBER(Input!B12861),IF(AND(Input!B12861&gt;=20,Input!B12861&lt;=700),Input!B12861,""),"")</f>
        <v/>
      </c>
      <c r="C12861">
        <f>IF(B12861="","",INT(A12861))</f>
        <v/>
      </c>
      <c r="D12861">
        <f>IF(B12861="","",HOUR(A12861))</f>
        <v/>
      </c>
      <c r="E12861">
        <f>IF(B12861="","",IF(INPUT!$I$1="","",IF(C12861&lt;(INT(INPUT!$I$1)-INPUT!$I$2),"Off Meds",IF(C12861&lt;=(INT(INPUT!$I$1)+INPUT!$I$2),"Washout","On Meds"))))</f>
        <v/>
      </c>
      <c r="F12861">
        <f>IF(B12861="","",1.509*(LN(B12861)^1.084-5.381))</f>
        <v/>
      </c>
      <c r="G12861">
        <f>IF(F12861="","",IF(F12861&lt;0,10*F12861^2,0))</f>
        <v/>
      </c>
      <c r="H12861">
        <f>IF(F12861="","",IF(F12861&gt;0,10*F12861^2,0))</f>
        <v/>
      </c>
    </row>
    <row r="12862">
      <c r="A12862">
        <f>Input!A12862</f>
        <v/>
      </c>
      <c r="B12862">
        <f>IF(ISNUMBER(Input!B12862),IF(AND(Input!B12862&gt;=20,Input!B12862&lt;=700),Input!B12862,""),"")</f>
        <v/>
      </c>
      <c r="C12862">
        <f>IF(B12862="","",INT(A12862))</f>
        <v/>
      </c>
      <c r="D12862">
        <f>IF(B12862="","",HOUR(A12862))</f>
        <v/>
      </c>
      <c r="E12862">
        <f>IF(B12862="","",IF(INPUT!$I$1="","",IF(C12862&lt;(INT(INPUT!$I$1)-INPUT!$I$2),"Off Meds",IF(C12862&lt;=(INT(INPUT!$I$1)+INPUT!$I$2),"Washout","On Meds"))))</f>
        <v/>
      </c>
      <c r="F12862">
        <f>IF(B12862="","",1.509*(LN(B12862)^1.084-5.381))</f>
        <v/>
      </c>
      <c r="G12862">
        <f>IF(F12862="","",IF(F12862&lt;0,10*F12862^2,0))</f>
        <v/>
      </c>
      <c r="H12862">
        <f>IF(F12862="","",IF(F12862&gt;0,10*F12862^2,0))</f>
        <v/>
      </c>
    </row>
    <row r="12863">
      <c r="A12863">
        <f>Input!A12863</f>
        <v/>
      </c>
      <c r="B12863">
        <f>IF(ISNUMBER(Input!B12863),IF(AND(Input!B12863&gt;=20,Input!B12863&lt;=700),Input!B12863,""),"")</f>
        <v/>
      </c>
      <c r="C12863">
        <f>IF(B12863="","",INT(A12863))</f>
        <v/>
      </c>
      <c r="D12863">
        <f>IF(B12863="","",HOUR(A12863))</f>
        <v/>
      </c>
      <c r="E12863">
        <f>IF(B12863="","",IF(INPUT!$I$1="","",IF(C12863&lt;(INT(INPUT!$I$1)-INPUT!$I$2),"Off Meds",IF(C12863&lt;=(INT(INPUT!$I$1)+INPUT!$I$2),"Washout","On Meds"))))</f>
        <v/>
      </c>
      <c r="F12863">
        <f>IF(B12863="","",1.509*(LN(B12863)^1.084-5.381))</f>
        <v/>
      </c>
      <c r="G12863">
        <f>IF(F12863="","",IF(F12863&lt;0,10*F12863^2,0))</f>
        <v/>
      </c>
      <c r="H12863">
        <f>IF(F12863="","",IF(F12863&gt;0,10*F12863^2,0))</f>
        <v/>
      </c>
    </row>
    <row r="12864">
      <c r="A12864">
        <f>Input!A12864</f>
        <v/>
      </c>
      <c r="B12864">
        <f>IF(ISNUMBER(Input!B12864),IF(AND(Input!B12864&gt;=20,Input!B12864&lt;=700),Input!B12864,""),"")</f>
        <v/>
      </c>
      <c r="C12864">
        <f>IF(B12864="","",INT(A12864))</f>
        <v/>
      </c>
      <c r="D12864">
        <f>IF(B12864="","",HOUR(A12864))</f>
        <v/>
      </c>
      <c r="E12864">
        <f>IF(B12864="","",IF(INPUT!$I$1="","",IF(C12864&lt;(INT(INPUT!$I$1)-INPUT!$I$2),"Off Meds",IF(C12864&lt;=(INT(INPUT!$I$1)+INPUT!$I$2),"Washout","On Meds"))))</f>
        <v/>
      </c>
      <c r="F12864">
        <f>IF(B12864="","",1.509*(LN(B12864)^1.084-5.381))</f>
        <v/>
      </c>
      <c r="G12864">
        <f>IF(F12864="","",IF(F12864&lt;0,10*F12864^2,0))</f>
        <v/>
      </c>
      <c r="H12864">
        <f>IF(F12864="","",IF(F12864&gt;0,10*F12864^2,0))</f>
        <v/>
      </c>
    </row>
    <row r="12865">
      <c r="A12865">
        <f>Input!A12865</f>
        <v/>
      </c>
      <c r="B12865">
        <f>IF(ISNUMBER(Input!B12865),IF(AND(Input!B12865&gt;=20,Input!B12865&lt;=700),Input!B12865,""),"")</f>
        <v/>
      </c>
      <c r="C12865">
        <f>IF(B12865="","",INT(A12865))</f>
        <v/>
      </c>
      <c r="D12865">
        <f>IF(B12865="","",HOUR(A12865))</f>
        <v/>
      </c>
      <c r="E12865">
        <f>IF(B12865="","",IF(INPUT!$I$1="","",IF(C12865&lt;(INT(INPUT!$I$1)-INPUT!$I$2),"Off Meds",IF(C12865&lt;=(INT(INPUT!$I$1)+INPUT!$I$2),"Washout","On Meds"))))</f>
        <v/>
      </c>
      <c r="F12865">
        <f>IF(B12865="","",1.509*(LN(B12865)^1.084-5.381))</f>
        <v/>
      </c>
      <c r="G12865">
        <f>IF(F12865="","",IF(F12865&lt;0,10*F12865^2,0))</f>
        <v/>
      </c>
      <c r="H12865">
        <f>IF(F12865="","",IF(F12865&gt;0,10*F12865^2,0))</f>
        <v/>
      </c>
    </row>
    <row r="12866">
      <c r="A12866">
        <f>Input!A12866</f>
        <v/>
      </c>
      <c r="B12866">
        <f>IF(ISNUMBER(Input!B12866),IF(AND(Input!B12866&gt;=20,Input!B12866&lt;=700),Input!B12866,""),"")</f>
        <v/>
      </c>
      <c r="C12866">
        <f>IF(B12866="","",INT(A12866))</f>
        <v/>
      </c>
      <c r="D12866">
        <f>IF(B12866="","",HOUR(A12866))</f>
        <v/>
      </c>
      <c r="E12866">
        <f>IF(B12866="","",IF(INPUT!$I$1="","",IF(C12866&lt;(INT(INPUT!$I$1)-INPUT!$I$2),"Off Meds",IF(C12866&lt;=(INT(INPUT!$I$1)+INPUT!$I$2),"Washout","On Meds"))))</f>
        <v/>
      </c>
      <c r="F12866">
        <f>IF(B12866="","",1.509*(LN(B12866)^1.084-5.381))</f>
        <v/>
      </c>
      <c r="G12866">
        <f>IF(F12866="","",IF(F12866&lt;0,10*F12866^2,0))</f>
        <v/>
      </c>
      <c r="H12866">
        <f>IF(F12866="","",IF(F12866&gt;0,10*F12866^2,0))</f>
        <v/>
      </c>
    </row>
    <row r="12867">
      <c r="A12867">
        <f>Input!A12867</f>
        <v/>
      </c>
      <c r="B12867">
        <f>IF(ISNUMBER(Input!B12867),IF(AND(Input!B12867&gt;=20,Input!B12867&lt;=700),Input!B12867,""),"")</f>
        <v/>
      </c>
      <c r="C12867">
        <f>IF(B12867="","",INT(A12867))</f>
        <v/>
      </c>
      <c r="D12867">
        <f>IF(B12867="","",HOUR(A12867))</f>
        <v/>
      </c>
      <c r="E12867">
        <f>IF(B12867="","",IF(INPUT!$I$1="","",IF(C12867&lt;(INT(INPUT!$I$1)-INPUT!$I$2),"Off Meds",IF(C12867&lt;=(INT(INPUT!$I$1)+INPUT!$I$2),"Washout","On Meds"))))</f>
        <v/>
      </c>
      <c r="F12867">
        <f>IF(B12867="","",1.509*(LN(B12867)^1.084-5.381))</f>
        <v/>
      </c>
      <c r="G12867">
        <f>IF(F12867="","",IF(F12867&lt;0,10*F12867^2,0))</f>
        <v/>
      </c>
      <c r="H12867">
        <f>IF(F12867="","",IF(F12867&gt;0,10*F12867^2,0))</f>
        <v/>
      </c>
    </row>
    <row r="12868">
      <c r="A12868">
        <f>Input!A12868</f>
        <v/>
      </c>
      <c r="B12868">
        <f>IF(ISNUMBER(Input!B12868),IF(AND(Input!B12868&gt;=20,Input!B12868&lt;=700),Input!B12868,""),"")</f>
        <v/>
      </c>
      <c r="C12868">
        <f>IF(B12868="","",INT(A12868))</f>
        <v/>
      </c>
      <c r="D12868">
        <f>IF(B12868="","",HOUR(A12868))</f>
        <v/>
      </c>
      <c r="E12868">
        <f>IF(B12868="","",IF(INPUT!$I$1="","",IF(C12868&lt;(INT(INPUT!$I$1)-INPUT!$I$2),"Off Meds",IF(C12868&lt;=(INT(INPUT!$I$1)+INPUT!$I$2),"Washout","On Meds"))))</f>
        <v/>
      </c>
      <c r="F12868">
        <f>IF(B12868="","",1.509*(LN(B12868)^1.084-5.381))</f>
        <v/>
      </c>
      <c r="G12868">
        <f>IF(F12868="","",IF(F12868&lt;0,10*F12868^2,0))</f>
        <v/>
      </c>
      <c r="H12868">
        <f>IF(F12868="","",IF(F12868&gt;0,10*F12868^2,0))</f>
        <v/>
      </c>
    </row>
    <row r="12869">
      <c r="A12869">
        <f>Input!A12869</f>
        <v/>
      </c>
      <c r="B12869">
        <f>IF(ISNUMBER(Input!B12869),IF(AND(Input!B12869&gt;=20,Input!B12869&lt;=700),Input!B12869,""),"")</f>
        <v/>
      </c>
      <c r="C12869">
        <f>IF(B12869="","",INT(A12869))</f>
        <v/>
      </c>
      <c r="D12869">
        <f>IF(B12869="","",HOUR(A12869))</f>
        <v/>
      </c>
      <c r="E12869">
        <f>IF(B12869="","",IF(INPUT!$I$1="","",IF(C12869&lt;(INT(INPUT!$I$1)-INPUT!$I$2),"Off Meds",IF(C12869&lt;=(INT(INPUT!$I$1)+INPUT!$I$2),"Washout","On Meds"))))</f>
        <v/>
      </c>
      <c r="F12869">
        <f>IF(B12869="","",1.509*(LN(B12869)^1.084-5.381))</f>
        <v/>
      </c>
      <c r="G12869">
        <f>IF(F12869="","",IF(F12869&lt;0,10*F12869^2,0))</f>
        <v/>
      </c>
      <c r="H12869">
        <f>IF(F12869="","",IF(F12869&gt;0,10*F12869^2,0))</f>
        <v/>
      </c>
    </row>
    <row r="12870">
      <c r="A12870">
        <f>Input!A12870</f>
        <v/>
      </c>
      <c r="B12870">
        <f>IF(ISNUMBER(Input!B12870),IF(AND(Input!B12870&gt;=20,Input!B12870&lt;=700),Input!B12870,""),"")</f>
        <v/>
      </c>
      <c r="C12870">
        <f>IF(B12870="","",INT(A12870))</f>
        <v/>
      </c>
      <c r="D12870">
        <f>IF(B12870="","",HOUR(A12870))</f>
        <v/>
      </c>
      <c r="E12870">
        <f>IF(B12870="","",IF(INPUT!$I$1="","",IF(C12870&lt;(INT(INPUT!$I$1)-INPUT!$I$2),"Off Meds",IF(C12870&lt;=(INT(INPUT!$I$1)+INPUT!$I$2),"Washout","On Meds"))))</f>
        <v/>
      </c>
      <c r="F12870">
        <f>IF(B12870="","",1.509*(LN(B12870)^1.084-5.381))</f>
        <v/>
      </c>
      <c r="G12870">
        <f>IF(F12870="","",IF(F12870&lt;0,10*F12870^2,0))</f>
        <v/>
      </c>
      <c r="H12870">
        <f>IF(F12870="","",IF(F12870&gt;0,10*F12870^2,0))</f>
        <v/>
      </c>
    </row>
    <row r="12871">
      <c r="A12871">
        <f>Input!A12871</f>
        <v/>
      </c>
      <c r="B12871">
        <f>IF(ISNUMBER(Input!B12871),IF(AND(Input!B12871&gt;=20,Input!B12871&lt;=700),Input!B12871,""),"")</f>
        <v/>
      </c>
      <c r="C12871">
        <f>IF(B12871="","",INT(A12871))</f>
        <v/>
      </c>
      <c r="D12871">
        <f>IF(B12871="","",HOUR(A12871))</f>
        <v/>
      </c>
      <c r="E12871">
        <f>IF(B12871="","",IF(INPUT!$I$1="","",IF(C12871&lt;(INT(INPUT!$I$1)-INPUT!$I$2),"Off Meds",IF(C12871&lt;=(INT(INPUT!$I$1)+INPUT!$I$2),"Washout","On Meds"))))</f>
        <v/>
      </c>
      <c r="F12871">
        <f>IF(B12871="","",1.509*(LN(B12871)^1.084-5.381))</f>
        <v/>
      </c>
      <c r="G12871">
        <f>IF(F12871="","",IF(F12871&lt;0,10*F12871^2,0))</f>
        <v/>
      </c>
      <c r="H12871">
        <f>IF(F12871="","",IF(F12871&gt;0,10*F12871^2,0))</f>
        <v/>
      </c>
    </row>
    <row r="12872">
      <c r="A12872">
        <f>Input!A12872</f>
        <v/>
      </c>
      <c r="B12872">
        <f>IF(ISNUMBER(Input!B12872),IF(AND(Input!B12872&gt;=20,Input!B12872&lt;=700),Input!B12872,""),"")</f>
        <v/>
      </c>
      <c r="C12872">
        <f>IF(B12872="","",INT(A12872))</f>
        <v/>
      </c>
      <c r="D12872">
        <f>IF(B12872="","",HOUR(A12872))</f>
        <v/>
      </c>
      <c r="E12872">
        <f>IF(B12872="","",IF(INPUT!$I$1="","",IF(C12872&lt;(INT(INPUT!$I$1)-INPUT!$I$2),"Off Meds",IF(C12872&lt;=(INT(INPUT!$I$1)+INPUT!$I$2),"Washout","On Meds"))))</f>
        <v/>
      </c>
      <c r="F12872">
        <f>IF(B12872="","",1.509*(LN(B12872)^1.084-5.381))</f>
        <v/>
      </c>
      <c r="G12872">
        <f>IF(F12872="","",IF(F12872&lt;0,10*F12872^2,0))</f>
        <v/>
      </c>
      <c r="H12872">
        <f>IF(F12872="","",IF(F12872&gt;0,10*F12872^2,0))</f>
        <v/>
      </c>
    </row>
    <row r="12873">
      <c r="A12873">
        <f>Input!A12873</f>
        <v/>
      </c>
      <c r="B12873">
        <f>IF(ISNUMBER(Input!B12873),IF(AND(Input!B12873&gt;=20,Input!B12873&lt;=700),Input!B12873,""),"")</f>
        <v/>
      </c>
      <c r="C12873">
        <f>IF(B12873="","",INT(A12873))</f>
        <v/>
      </c>
      <c r="D12873">
        <f>IF(B12873="","",HOUR(A12873))</f>
        <v/>
      </c>
      <c r="E12873">
        <f>IF(B12873="","",IF(INPUT!$I$1="","",IF(C12873&lt;(INT(INPUT!$I$1)-INPUT!$I$2),"Off Meds",IF(C12873&lt;=(INT(INPUT!$I$1)+INPUT!$I$2),"Washout","On Meds"))))</f>
        <v/>
      </c>
      <c r="F12873">
        <f>IF(B12873="","",1.509*(LN(B12873)^1.084-5.381))</f>
        <v/>
      </c>
      <c r="G12873">
        <f>IF(F12873="","",IF(F12873&lt;0,10*F12873^2,0))</f>
        <v/>
      </c>
      <c r="H12873">
        <f>IF(F12873="","",IF(F12873&gt;0,10*F12873^2,0))</f>
        <v/>
      </c>
    </row>
    <row r="12874">
      <c r="A12874">
        <f>Input!A12874</f>
        <v/>
      </c>
      <c r="B12874">
        <f>IF(ISNUMBER(Input!B12874),IF(AND(Input!B12874&gt;=20,Input!B12874&lt;=700),Input!B12874,""),"")</f>
        <v/>
      </c>
      <c r="C12874">
        <f>IF(B12874="","",INT(A12874))</f>
        <v/>
      </c>
      <c r="D12874">
        <f>IF(B12874="","",HOUR(A12874))</f>
        <v/>
      </c>
      <c r="E12874">
        <f>IF(B12874="","",IF(INPUT!$I$1="","",IF(C12874&lt;(INT(INPUT!$I$1)-INPUT!$I$2),"Off Meds",IF(C12874&lt;=(INT(INPUT!$I$1)+INPUT!$I$2),"Washout","On Meds"))))</f>
        <v/>
      </c>
      <c r="F12874">
        <f>IF(B12874="","",1.509*(LN(B12874)^1.084-5.381))</f>
        <v/>
      </c>
      <c r="G12874">
        <f>IF(F12874="","",IF(F12874&lt;0,10*F12874^2,0))</f>
        <v/>
      </c>
      <c r="H12874">
        <f>IF(F12874="","",IF(F12874&gt;0,10*F12874^2,0))</f>
        <v/>
      </c>
    </row>
    <row r="12875">
      <c r="A12875">
        <f>Input!A12875</f>
        <v/>
      </c>
      <c r="B12875">
        <f>IF(ISNUMBER(Input!B12875),IF(AND(Input!B12875&gt;=20,Input!B12875&lt;=700),Input!B12875,""),"")</f>
        <v/>
      </c>
      <c r="C12875">
        <f>IF(B12875="","",INT(A12875))</f>
        <v/>
      </c>
      <c r="D12875">
        <f>IF(B12875="","",HOUR(A12875))</f>
        <v/>
      </c>
      <c r="E12875">
        <f>IF(B12875="","",IF(INPUT!$I$1="","",IF(C12875&lt;(INT(INPUT!$I$1)-INPUT!$I$2),"Off Meds",IF(C12875&lt;=(INT(INPUT!$I$1)+INPUT!$I$2),"Washout","On Meds"))))</f>
        <v/>
      </c>
      <c r="F12875">
        <f>IF(B12875="","",1.509*(LN(B12875)^1.084-5.381))</f>
        <v/>
      </c>
      <c r="G12875">
        <f>IF(F12875="","",IF(F12875&lt;0,10*F12875^2,0))</f>
        <v/>
      </c>
      <c r="H12875">
        <f>IF(F12875="","",IF(F12875&gt;0,10*F12875^2,0))</f>
        <v/>
      </c>
    </row>
    <row r="12876">
      <c r="A12876">
        <f>Input!A12876</f>
        <v/>
      </c>
      <c r="B12876">
        <f>IF(ISNUMBER(Input!B12876),IF(AND(Input!B12876&gt;=20,Input!B12876&lt;=700),Input!B12876,""),"")</f>
        <v/>
      </c>
      <c r="C12876">
        <f>IF(B12876="","",INT(A12876))</f>
        <v/>
      </c>
      <c r="D12876">
        <f>IF(B12876="","",HOUR(A12876))</f>
        <v/>
      </c>
      <c r="E12876">
        <f>IF(B12876="","",IF(INPUT!$I$1="","",IF(C12876&lt;(INT(INPUT!$I$1)-INPUT!$I$2),"Off Meds",IF(C12876&lt;=(INT(INPUT!$I$1)+INPUT!$I$2),"Washout","On Meds"))))</f>
        <v/>
      </c>
      <c r="F12876">
        <f>IF(B12876="","",1.509*(LN(B12876)^1.084-5.381))</f>
        <v/>
      </c>
      <c r="G12876">
        <f>IF(F12876="","",IF(F12876&lt;0,10*F12876^2,0))</f>
        <v/>
      </c>
      <c r="H12876">
        <f>IF(F12876="","",IF(F12876&gt;0,10*F12876^2,0))</f>
        <v/>
      </c>
    </row>
    <row r="12877">
      <c r="A12877">
        <f>Input!A12877</f>
        <v/>
      </c>
      <c r="B12877">
        <f>IF(ISNUMBER(Input!B12877),IF(AND(Input!B12877&gt;=20,Input!B12877&lt;=700),Input!B12877,""),"")</f>
        <v/>
      </c>
      <c r="C12877">
        <f>IF(B12877="","",INT(A12877))</f>
        <v/>
      </c>
      <c r="D12877">
        <f>IF(B12877="","",HOUR(A12877))</f>
        <v/>
      </c>
      <c r="E12877">
        <f>IF(B12877="","",IF(INPUT!$I$1="","",IF(C12877&lt;(INT(INPUT!$I$1)-INPUT!$I$2),"Off Meds",IF(C12877&lt;=(INT(INPUT!$I$1)+INPUT!$I$2),"Washout","On Meds"))))</f>
        <v/>
      </c>
      <c r="F12877">
        <f>IF(B12877="","",1.509*(LN(B12877)^1.084-5.381))</f>
        <v/>
      </c>
      <c r="G12877">
        <f>IF(F12877="","",IF(F12877&lt;0,10*F12877^2,0))</f>
        <v/>
      </c>
      <c r="H12877">
        <f>IF(F12877="","",IF(F12877&gt;0,10*F12877^2,0))</f>
        <v/>
      </c>
    </row>
    <row r="12878">
      <c r="A12878">
        <f>Input!A12878</f>
        <v/>
      </c>
      <c r="B12878">
        <f>IF(ISNUMBER(Input!B12878),IF(AND(Input!B12878&gt;=20,Input!B12878&lt;=700),Input!B12878,""),"")</f>
        <v/>
      </c>
      <c r="C12878">
        <f>IF(B12878="","",INT(A12878))</f>
        <v/>
      </c>
      <c r="D12878">
        <f>IF(B12878="","",HOUR(A12878))</f>
        <v/>
      </c>
      <c r="E12878">
        <f>IF(B12878="","",IF(INPUT!$I$1="","",IF(C12878&lt;(INT(INPUT!$I$1)-INPUT!$I$2),"Off Meds",IF(C12878&lt;=(INT(INPUT!$I$1)+INPUT!$I$2),"Washout","On Meds"))))</f>
        <v/>
      </c>
      <c r="F12878">
        <f>IF(B12878="","",1.509*(LN(B12878)^1.084-5.381))</f>
        <v/>
      </c>
      <c r="G12878">
        <f>IF(F12878="","",IF(F12878&lt;0,10*F12878^2,0))</f>
        <v/>
      </c>
      <c r="H12878">
        <f>IF(F12878="","",IF(F12878&gt;0,10*F12878^2,0))</f>
        <v/>
      </c>
    </row>
    <row r="12879">
      <c r="A12879">
        <f>Input!A12879</f>
        <v/>
      </c>
      <c r="B12879">
        <f>IF(ISNUMBER(Input!B12879),IF(AND(Input!B12879&gt;=20,Input!B12879&lt;=700),Input!B12879,""),"")</f>
        <v/>
      </c>
      <c r="C12879">
        <f>IF(B12879="","",INT(A12879))</f>
        <v/>
      </c>
      <c r="D12879">
        <f>IF(B12879="","",HOUR(A12879))</f>
        <v/>
      </c>
      <c r="E12879">
        <f>IF(B12879="","",IF(INPUT!$I$1="","",IF(C12879&lt;(INT(INPUT!$I$1)-INPUT!$I$2),"Off Meds",IF(C12879&lt;=(INT(INPUT!$I$1)+INPUT!$I$2),"Washout","On Meds"))))</f>
        <v/>
      </c>
      <c r="F12879">
        <f>IF(B12879="","",1.509*(LN(B12879)^1.084-5.381))</f>
        <v/>
      </c>
      <c r="G12879">
        <f>IF(F12879="","",IF(F12879&lt;0,10*F12879^2,0))</f>
        <v/>
      </c>
      <c r="H12879">
        <f>IF(F12879="","",IF(F12879&gt;0,10*F12879^2,0))</f>
        <v/>
      </c>
    </row>
    <row r="12880">
      <c r="A12880">
        <f>Input!A12880</f>
        <v/>
      </c>
      <c r="B12880">
        <f>IF(ISNUMBER(Input!B12880),IF(AND(Input!B12880&gt;=20,Input!B12880&lt;=700),Input!B12880,""),"")</f>
        <v/>
      </c>
      <c r="C12880">
        <f>IF(B12880="","",INT(A12880))</f>
        <v/>
      </c>
      <c r="D12880">
        <f>IF(B12880="","",HOUR(A12880))</f>
        <v/>
      </c>
      <c r="E12880">
        <f>IF(B12880="","",IF(INPUT!$I$1="","",IF(C12880&lt;(INT(INPUT!$I$1)-INPUT!$I$2),"Off Meds",IF(C12880&lt;=(INT(INPUT!$I$1)+INPUT!$I$2),"Washout","On Meds"))))</f>
        <v/>
      </c>
      <c r="F12880">
        <f>IF(B12880="","",1.509*(LN(B12880)^1.084-5.381))</f>
        <v/>
      </c>
      <c r="G12880">
        <f>IF(F12880="","",IF(F12880&lt;0,10*F12880^2,0))</f>
        <v/>
      </c>
      <c r="H12880">
        <f>IF(F12880="","",IF(F12880&gt;0,10*F12880^2,0))</f>
        <v/>
      </c>
    </row>
    <row r="12881">
      <c r="A12881">
        <f>Input!A12881</f>
        <v/>
      </c>
      <c r="B12881">
        <f>IF(ISNUMBER(Input!B12881),IF(AND(Input!B12881&gt;=20,Input!B12881&lt;=700),Input!B12881,""),"")</f>
        <v/>
      </c>
      <c r="C12881">
        <f>IF(B12881="","",INT(A12881))</f>
        <v/>
      </c>
      <c r="D12881">
        <f>IF(B12881="","",HOUR(A12881))</f>
        <v/>
      </c>
      <c r="E12881">
        <f>IF(B12881="","",IF(INPUT!$I$1="","",IF(C12881&lt;(INT(INPUT!$I$1)-INPUT!$I$2),"Off Meds",IF(C12881&lt;=(INT(INPUT!$I$1)+INPUT!$I$2),"Washout","On Meds"))))</f>
        <v/>
      </c>
      <c r="F12881">
        <f>IF(B12881="","",1.509*(LN(B12881)^1.084-5.381))</f>
        <v/>
      </c>
      <c r="G12881">
        <f>IF(F12881="","",IF(F12881&lt;0,10*F12881^2,0))</f>
        <v/>
      </c>
      <c r="H12881">
        <f>IF(F12881="","",IF(F12881&gt;0,10*F12881^2,0))</f>
        <v/>
      </c>
    </row>
    <row r="12882">
      <c r="A12882">
        <f>Input!A12882</f>
        <v/>
      </c>
      <c r="B12882">
        <f>IF(ISNUMBER(Input!B12882),IF(AND(Input!B12882&gt;=20,Input!B12882&lt;=700),Input!B12882,""),"")</f>
        <v/>
      </c>
      <c r="C12882">
        <f>IF(B12882="","",INT(A12882))</f>
        <v/>
      </c>
      <c r="D12882">
        <f>IF(B12882="","",HOUR(A12882))</f>
        <v/>
      </c>
      <c r="E12882">
        <f>IF(B12882="","",IF(INPUT!$I$1="","",IF(C12882&lt;(INT(INPUT!$I$1)-INPUT!$I$2),"Off Meds",IF(C12882&lt;=(INT(INPUT!$I$1)+INPUT!$I$2),"Washout","On Meds"))))</f>
        <v/>
      </c>
      <c r="F12882">
        <f>IF(B12882="","",1.509*(LN(B12882)^1.084-5.381))</f>
        <v/>
      </c>
      <c r="G12882">
        <f>IF(F12882="","",IF(F12882&lt;0,10*F12882^2,0))</f>
        <v/>
      </c>
      <c r="H12882">
        <f>IF(F12882="","",IF(F12882&gt;0,10*F12882^2,0))</f>
        <v/>
      </c>
    </row>
    <row r="12883">
      <c r="A12883">
        <f>Input!A12883</f>
        <v/>
      </c>
      <c r="B12883">
        <f>IF(ISNUMBER(Input!B12883),IF(AND(Input!B12883&gt;=20,Input!B12883&lt;=700),Input!B12883,""),"")</f>
        <v/>
      </c>
      <c r="C12883">
        <f>IF(B12883="","",INT(A12883))</f>
        <v/>
      </c>
      <c r="D12883">
        <f>IF(B12883="","",HOUR(A12883))</f>
        <v/>
      </c>
      <c r="E12883">
        <f>IF(B12883="","",IF(INPUT!$I$1="","",IF(C12883&lt;(INT(INPUT!$I$1)-INPUT!$I$2),"Off Meds",IF(C12883&lt;=(INT(INPUT!$I$1)+INPUT!$I$2),"Washout","On Meds"))))</f>
        <v/>
      </c>
      <c r="F12883">
        <f>IF(B12883="","",1.509*(LN(B12883)^1.084-5.381))</f>
        <v/>
      </c>
      <c r="G12883">
        <f>IF(F12883="","",IF(F12883&lt;0,10*F12883^2,0))</f>
        <v/>
      </c>
      <c r="H12883">
        <f>IF(F12883="","",IF(F12883&gt;0,10*F12883^2,0))</f>
        <v/>
      </c>
    </row>
    <row r="12884">
      <c r="A12884">
        <f>Input!A12884</f>
        <v/>
      </c>
      <c r="B12884">
        <f>IF(ISNUMBER(Input!B12884),IF(AND(Input!B12884&gt;=20,Input!B12884&lt;=700),Input!B12884,""),"")</f>
        <v/>
      </c>
      <c r="C12884">
        <f>IF(B12884="","",INT(A12884))</f>
        <v/>
      </c>
      <c r="D12884">
        <f>IF(B12884="","",HOUR(A12884))</f>
        <v/>
      </c>
      <c r="E12884">
        <f>IF(B12884="","",IF(INPUT!$I$1="","",IF(C12884&lt;(INT(INPUT!$I$1)-INPUT!$I$2),"Off Meds",IF(C12884&lt;=(INT(INPUT!$I$1)+INPUT!$I$2),"Washout","On Meds"))))</f>
        <v/>
      </c>
      <c r="F12884">
        <f>IF(B12884="","",1.509*(LN(B12884)^1.084-5.381))</f>
        <v/>
      </c>
      <c r="G12884">
        <f>IF(F12884="","",IF(F12884&lt;0,10*F12884^2,0))</f>
        <v/>
      </c>
      <c r="H12884">
        <f>IF(F12884="","",IF(F12884&gt;0,10*F12884^2,0))</f>
        <v/>
      </c>
    </row>
    <row r="12885">
      <c r="A12885">
        <f>Input!A12885</f>
        <v/>
      </c>
      <c r="B12885">
        <f>IF(ISNUMBER(Input!B12885),IF(AND(Input!B12885&gt;=20,Input!B12885&lt;=700),Input!B12885,""),"")</f>
        <v/>
      </c>
      <c r="C12885">
        <f>IF(B12885="","",INT(A12885))</f>
        <v/>
      </c>
      <c r="D12885">
        <f>IF(B12885="","",HOUR(A12885))</f>
        <v/>
      </c>
      <c r="E12885">
        <f>IF(B12885="","",IF(INPUT!$I$1="","",IF(C12885&lt;(INT(INPUT!$I$1)-INPUT!$I$2),"Off Meds",IF(C12885&lt;=(INT(INPUT!$I$1)+INPUT!$I$2),"Washout","On Meds"))))</f>
        <v/>
      </c>
      <c r="F12885">
        <f>IF(B12885="","",1.509*(LN(B12885)^1.084-5.381))</f>
        <v/>
      </c>
      <c r="G12885">
        <f>IF(F12885="","",IF(F12885&lt;0,10*F12885^2,0))</f>
        <v/>
      </c>
      <c r="H12885">
        <f>IF(F12885="","",IF(F12885&gt;0,10*F12885^2,0))</f>
        <v/>
      </c>
    </row>
    <row r="12886">
      <c r="A12886">
        <f>Input!A12886</f>
        <v/>
      </c>
      <c r="B12886">
        <f>IF(ISNUMBER(Input!B12886),IF(AND(Input!B12886&gt;=20,Input!B12886&lt;=700),Input!B12886,""),"")</f>
        <v/>
      </c>
      <c r="C12886">
        <f>IF(B12886="","",INT(A12886))</f>
        <v/>
      </c>
      <c r="D12886">
        <f>IF(B12886="","",HOUR(A12886))</f>
        <v/>
      </c>
      <c r="E12886">
        <f>IF(B12886="","",IF(INPUT!$I$1="","",IF(C12886&lt;(INT(INPUT!$I$1)-INPUT!$I$2),"Off Meds",IF(C12886&lt;=(INT(INPUT!$I$1)+INPUT!$I$2),"Washout","On Meds"))))</f>
        <v/>
      </c>
      <c r="F12886">
        <f>IF(B12886="","",1.509*(LN(B12886)^1.084-5.381))</f>
        <v/>
      </c>
      <c r="G12886">
        <f>IF(F12886="","",IF(F12886&lt;0,10*F12886^2,0))</f>
        <v/>
      </c>
      <c r="H12886">
        <f>IF(F12886="","",IF(F12886&gt;0,10*F12886^2,0))</f>
        <v/>
      </c>
    </row>
    <row r="12887">
      <c r="A12887">
        <f>Input!A12887</f>
        <v/>
      </c>
      <c r="B12887">
        <f>IF(ISNUMBER(Input!B12887),IF(AND(Input!B12887&gt;=20,Input!B12887&lt;=700),Input!B12887,""),"")</f>
        <v/>
      </c>
      <c r="C12887">
        <f>IF(B12887="","",INT(A12887))</f>
        <v/>
      </c>
      <c r="D12887">
        <f>IF(B12887="","",HOUR(A12887))</f>
        <v/>
      </c>
      <c r="E12887">
        <f>IF(B12887="","",IF(INPUT!$I$1="","",IF(C12887&lt;(INT(INPUT!$I$1)-INPUT!$I$2),"Off Meds",IF(C12887&lt;=(INT(INPUT!$I$1)+INPUT!$I$2),"Washout","On Meds"))))</f>
        <v/>
      </c>
      <c r="F12887">
        <f>IF(B12887="","",1.509*(LN(B12887)^1.084-5.381))</f>
        <v/>
      </c>
      <c r="G12887">
        <f>IF(F12887="","",IF(F12887&lt;0,10*F12887^2,0))</f>
        <v/>
      </c>
      <c r="H12887">
        <f>IF(F12887="","",IF(F12887&gt;0,10*F12887^2,0))</f>
        <v/>
      </c>
    </row>
    <row r="12888">
      <c r="A12888">
        <f>Input!A12888</f>
        <v/>
      </c>
      <c r="B12888">
        <f>IF(ISNUMBER(Input!B12888),IF(AND(Input!B12888&gt;=20,Input!B12888&lt;=700),Input!B12888,""),"")</f>
        <v/>
      </c>
      <c r="C12888">
        <f>IF(B12888="","",INT(A12888))</f>
        <v/>
      </c>
      <c r="D12888">
        <f>IF(B12888="","",HOUR(A12888))</f>
        <v/>
      </c>
      <c r="E12888">
        <f>IF(B12888="","",IF(INPUT!$I$1="","",IF(C12888&lt;(INT(INPUT!$I$1)-INPUT!$I$2),"Off Meds",IF(C12888&lt;=(INT(INPUT!$I$1)+INPUT!$I$2),"Washout","On Meds"))))</f>
        <v/>
      </c>
      <c r="F12888">
        <f>IF(B12888="","",1.509*(LN(B12888)^1.084-5.381))</f>
        <v/>
      </c>
      <c r="G12888">
        <f>IF(F12888="","",IF(F12888&lt;0,10*F12888^2,0))</f>
        <v/>
      </c>
      <c r="H12888">
        <f>IF(F12888="","",IF(F12888&gt;0,10*F12888^2,0))</f>
        <v/>
      </c>
    </row>
    <row r="12889">
      <c r="A12889">
        <f>Input!A12889</f>
        <v/>
      </c>
      <c r="B12889">
        <f>IF(ISNUMBER(Input!B12889),IF(AND(Input!B12889&gt;=20,Input!B12889&lt;=700),Input!B12889,""),"")</f>
        <v/>
      </c>
      <c r="C12889">
        <f>IF(B12889="","",INT(A12889))</f>
        <v/>
      </c>
      <c r="D12889">
        <f>IF(B12889="","",HOUR(A12889))</f>
        <v/>
      </c>
      <c r="E12889">
        <f>IF(B12889="","",IF(INPUT!$I$1="","",IF(C12889&lt;(INT(INPUT!$I$1)-INPUT!$I$2),"Off Meds",IF(C12889&lt;=(INT(INPUT!$I$1)+INPUT!$I$2),"Washout","On Meds"))))</f>
        <v/>
      </c>
      <c r="F12889">
        <f>IF(B12889="","",1.509*(LN(B12889)^1.084-5.381))</f>
        <v/>
      </c>
      <c r="G12889">
        <f>IF(F12889="","",IF(F12889&lt;0,10*F12889^2,0))</f>
        <v/>
      </c>
      <c r="H12889">
        <f>IF(F12889="","",IF(F12889&gt;0,10*F12889^2,0))</f>
        <v/>
      </c>
    </row>
    <row r="12890">
      <c r="A12890">
        <f>Input!A12890</f>
        <v/>
      </c>
      <c r="B12890">
        <f>IF(ISNUMBER(Input!B12890),IF(AND(Input!B12890&gt;=20,Input!B12890&lt;=700),Input!B12890,""),"")</f>
        <v/>
      </c>
      <c r="C12890">
        <f>IF(B12890="","",INT(A12890))</f>
        <v/>
      </c>
      <c r="D12890">
        <f>IF(B12890="","",HOUR(A12890))</f>
        <v/>
      </c>
      <c r="E12890">
        <f>IF(B12890="","",IF(INPUT!$I$1="","",IF(C12890&lt;(INT(INPUT!$I$1)-INPUT!$I$2),"Off Meds",IF(C12890&lt;=(INT(INPUT!$I$1)+INPUT!$I$2),"Washout","On Meds"))))</f>
        <v/>
      </c>
      <c r="F12890">
        <f>IF(B12890="","",1.509*(LN(B12890)^1.084-5.381))</f>
        <v/>
      </c>
      <c r="G12890">
        <f>IF(F12890="","",IF(F12890&lt;0,10*F12890^2,0))</f>
        <v/>
      </c>
      <c r="H12890">
        <f>IF(F12890="","",IF(F12890&gt;0,10*F12890^2,0))</f>
        <v/>
      </c>
    </row>
    <row r="12891">
      <c r="A12891">
        <f>Input!A12891</f>
        <v/>
      </c>
      <c r="B12891">
        <f>IF(ISNUMBER(Input!B12891),IF(AND(Input!B12891&gt;=20,Input!B12891&lt;=700),Input!B12891,""),"")</f>
        <v/>
      </c>
      <c r="C12891">
        <f>IF(B12891="","",INT(A12891))</f>
        <v/>
      </c>
      <c r="D12891">
        <f>IF(B12891="","",HOUR(A12891))</f>
        <v/>
      </c>
      <c r="E12891">
        <f>IF(B12891="","",IF(INPUT!$I$1="","",IF(C12891&lt;(INT(INPUT!$I$1)-INPUT!$I$2),"Off Meds",IF(C12891&lt;=(INT(INPUT!$I$1)+INPUT!$I$2),"Washout","On Meds"))))</f>
        <v/>
      </c>
      <c r="F12891">
        <f>IF(B12891="","",1.509*(LN(B12891)^1.084-5.381))</f>
        <v/>
      </c>
      <c r="G12891">
        <f>IF(F12891="","",IF(F12891&lt;0,10*F12891^2,0))</f>
        <v/>
      </c>
      <c r="H12891">
        <f>IF(F12891="","",IF(F12891&gt;0,10*F12891^2,0))</f>
        <v/>
      </c>
    </row>
    <row r="12892">
      <c r="A12892">
        <f>Input!A12892</f>
        <v/>
      </c>
      <c r="B12892">
        <f>IF(ISNUMBER(Input!B12892),IF(AND(Input!B12892&gt;=20,Input!B12892&lt;=700),Input!B12892,""),"")</f>
        <v/>
      </c>
      <c r="C12892">
        <f>IF(B12892="","",INT(A12892))</f>
        <v/>
      </c>
      <c r="D12892">
        <f>IF(B12892="","",HOUR(A12892))</f>
        <v/>
      </c>
      <c r="E12892">
        <f>IF(B12892="","",IF(INPUT!$I$1="","",IF(C12892&lt;(INT(INPUT!$I$1)-INPUT!$I$2),"Off Meds",IF(C12892&lt;=(INT(INPUT!$I$1)+INPUT!$I$2),"Washout","On Meds"))))</f>
        <v/>
      </c>
      <c r="F12892">
        <f>IF(B12892="","",1.509*(LN(B12892)^1.084-5.381))</f>
        <v/>
      </c>
      <c r="G12892">
        <f>IF(F12892="","",IF(F12892&lt;0,10*F12892^2,0))</f>
        <v/>
      </c>
      <c r="H12892">
        <f>IF(F12892="","",IF(F12892&gt;0,10*F12892^2,0))</f>
        <v/>
      </c>
    </row>
    <row r="12893">
      <c r="A12893">
        <f>Input!A12893</f>
        <v/>
      </c>
      <c r="B12893">
        <f>IF(ISNUMBER(Input!B12893),IF(AND(Input!B12893&gt;=20,Input!B12893&lt;=700),Input!B12893,""),"")</f>
        <v/>
      </c>
      <c r="C12893">
        <f>IF(B12893="","",INT(A12893))</f>
        <v/>
      </c>
      <c r="D12893">
        <f>IF(B12893="","",HOUR(A12893))</f>
        <v/>
      </c>
      <c r="E12893">
        <f>IF(B12893="","",IF(INPUT!$I$1="","",IF(C12893&lt;(INT(INPUT!$I$1)-INPUT!$I$2),"Off Meds",IF(C12893&lt;=(INT(INPUT!$I$1)+INPUT!$I$2),"Washout","On Meds"))))</f>
        <v/>
      </c>
      <c r="F12893">
        <f>IF(B12893="","",1.509*(LN(B12893)^1.084-5.381))</f>
        <v/>
      </c>
      <c r="G12893">
        <f>IF(F12893="","",IF(F12893&lt;0,10*F12893^2,0))</f>
        <v/>
      </c>
      <c r="H12893">
        <f>IF(F12893="","",IF(F12893&gt;0,10*F12893^2,0))</f>
        <v/>
      </c>
    </row>
    <row r="12894">
      <c r="A12894">
        <f>Input!A12894</f>
        <v/>
      </c>
      <c r="B12894">
        <f>IF(ISNUMBER(Input!B12894),IF(AND(Input!B12894&gt;=20,Input!B12894&lt;=700),Input!B12894,""),"")</f>
        <v/>
      </c>
      <c r="C12894">
        <f>IF(B12894="","",INT(A12894))</f>
        <v/>
      </c>
      <c r="D12894">
        <f>IF(B12894="","",HOUR(A12894))</f>
        <v/>
      </c>
      <c r="E12894">
        <f>IF(B12894="","",IF(INPUT!$I$1="","",IF(C12894&lt;(INT(INPUT!$I$1)-INPUT!$I$2),"Off Meds",IF(C12894&lt;=(INT(INPUT!$I$1)+INPUT!$I$2),"Washout","On Meds"))))</f>
        <v/>
      </c>
      <c r="F12894">
        <f>IF(B12894="","",1.509*(LN(B12894)^1.084-5.381))</f>
        <v/>
      </c>
      <c r="G12894">
        <f>IF(F12894="","",IF(F12894&lt;0,10*F12894^2,0))</f>
        <v/>
      </c>
      <c r="H12894">
        <f>IF(F12894="","",IF(F12894&gt;0,10*F12894^2,0))</f>
        <v/>
      </c>
    </row>
    <row r="12895">
      <c r="A12895">
        <f>Input!A12895</f>
        <v/>
      </c>
      <c r="B12895">
        <f>IF(ISNUMBER(Input!B12895),IF(AND(Input!B12895&gt;=20,Input!B12895&lt;=700),Input!B12895,""),"")</f>
        <v/>
      </c>
      <c r="C12895">
        <f>IF(B12895="","",INT(A12895))</f>
        <v/>
      </c>
      <c r="D12895">
        <f>IF(B12895="","",HOUR(A12895))</f>
        <v/>
      </c>
      <c r="E12895">
        <f>IF(B12895="","",IF(INPUT!$I$1="","",IF(C12895&lt;(INT(INPUT!$I$1)-INPUT!$I$2),"Off Meds",IF(C12895&lt;=(INT(INPUT!$I$1)+INPUT!$I$2),"Washout","On Meds"))))</f>
        <v/>
      </c>
      <c r="F12895">
        <f>IF(B12895="","",1.509*(LN(B12895)^1.084-5.381))</f>
        <v/>
      </c>
      <c r="G12895">
        <f>IF(F12895="","",IF(F12895&lt;0,10*F12895^2,0))</f>
        <v/>
      </c>
      <c r="H12895">
        <f>IF(F12895="","",IF(F12895&gt;0,10*F12895^2,0))</f>
        <v/>
      </c>
    </row>
    <row r="12896">
      <c r="A12896">
        <f>Input!A12896</f>
        <v/>
      </c>
      <c r="B12896">
        <f>IF(ISNUMBER(Input!B12896),IF(AND(Input!B12896&gt;=20,Input!B12896&lt;=700),Input!B12896,""),"")</f>
        <v/>
      </c>
      <c r="C12896">
        <f>IF(B12896="","",INT(A12896))</f>
        <v/>
      </c>
      <c r="D12896">
        <f>IF(B12896="","",HOUR(A12896))</f>
        <v/>
      </c>
      <c r="E12896">
        <f>IF(B12896="","",IF(INPUT!$I$1="","",IF(C12896&lt;(INT(INPUT!$I$1)-INPUT!$I$2),"Off Meds",IF(C12896&lt;=(INT(INPUT!$I$1)+INPUT!$I$2),"Washout","On Meds"))))</f>
        <v/>
      </c>
      <c r="F12896">
        <f>IF(B12896="","",1.509*(LN(B12896)^1.084-5.381))</f>
        <v/>
      </c>
      <c r="G12896">
        <f>IF(F12896="","",IF(F12896&lt;0,10*F12896^2,0))</f>
        <v/>
      </c>
      <c r="H12896">
        <f>IF(F12896="","",IF(F12896&gt;0,10*F12896^2,0))</f>
        <v/>
      </c>
    </row>
    <row r="12897">
      <c r="A12897">
        <f>Input!A12897</f>
        <v/>
      </c>
      <c r="B12897">
        <f>IF(ISNUMBER(Input!B12897),IF(AND(Input!B12897&gt;=20,Input!B12897&lt;=700),Input!B12897,""),"")</f>
        <v/>
      </c>
      <c r="C12897">
        <f>IF(B12897="","",INT(A12897))</f>
        <v/>
      </c>
      <c r="D12897">
        <f>IF(B12897="","",HOUR(A12897))</f>
        <v/>
      </c>
      <c r="E12897">
        <f>IF(B12897="","",IF(INPUT!$I$1="","",IF(C12897&lt;(INT(INPUT!$I$1)-INPUT!$I$2),"Off Meds",IF(C12897&lt;=(INT(INPUT!$I$1)+INPUT!$I$2),"Washout","On Meds"))))</f>
        <v/>
      </c>
      <c r="F12897">
        <f>IF(B12897="","",1.509*(LN(B12897)^1.084-5.381))</f>
        <v/>
      </c>
      <c r="G12897">
        <f>IF(F12897="","",IF(F12897&lt;0,10*F12897^2,0))</f>
        <v/>
      </c>
      <c r="H12897">
        <f>IF(F12897="","",IF(F12897&gt;0,10*F12897^2,0))</f>
        <v/>
      </c>
    </row>
    <row r="12898">
      <c r="A12898">
        <f>Input!A12898</f>
        <v/>
      </c>
      <c r="B12898">
        <f>IF(ISNUMBER(Input!B12898),IF(AND(Input!B12898&gt;=20,Input!B12898&lt;=700),Input!B12898,""),"")</f>
        <v/>
      </c>
      <c r="C12898">
        <f>IF(B12898="","",INT(A12898))</f>
        <v/>
      </c>
      <c r="D12898">
        <f>IF(B12898="","",HOUR(A12898))</f>
        <v/>
      </c>
      <c r="E12898">
        <f>IF(B12898="","",IF(INPUT!$I$1="","",IF(C12898&lt;(INT(INPUT!$I$1)-INPUT!$I$2),"Off Meds",IF(C12898&lt;=(INT(INPUT!$I$1)+INPUT!$I$2),"Washout","On Meds"))))</f>
        <v/>
      </c>
      <c r="F12898">
        <f>IF(B12898="","",1.509*(LN(B12898)^1.084-5.381))</f>
        <v/>
      </c>
      <c r="G12898">
        <f>IF(F12898="","",IF(F12898&lt;0,10*F12898^2,0))</f>
        <v/>
      </c>
      <c r="H12898">
        <f>IF(F12898="","",IF(F12898&gt;0,10*F12898^2,0))</f>
        <v/>
      </c>
    </row>
    <row r="12899">
      <c r="A12899">
        <f>Input!A12899</f>
        <v/>
      </c>
      <c r="B12899">
        <f>IF(ISNUMBER(Input!B12899),IF(AND(Input!B12899&gt;=20,Input!B12899&lt;=700),Input!B12899,""),"")</f>
        <v/>
      </c>
      <c r="C12899">
        <f>IF(B12899="","",INT(A12899))</f>
        <v/>
      </c>
      <c r="D12899">
        <f>IF(B12899="","",HOUR(A12899))</f>
        <v/>
      </c>
      <c r="E12899">
        <f>IF(B12899="","",IF(INPUT!$I$1="","",IF(C12899&lt;(INT(INPUT!$I$1)-INPUT!$I$2),"Off Meds",IF(C12899&lt;=(INT(INPUT!$I$1)+INPUT!$I$2),"Washout","On Meds"))))</f>
        <v/>
      </c>
      <c r="F12899">
        <f>IF(B12899="","",1.509*(LN(B12899)^1.084-5.381))</f>
        <v/>
      </c>
      <c r="G12899">
        <f>IF(F12899="","",IF(F12899&lt;0,10*F12899^2,0))</f>
        <v/>
      </c>
      <c r="H12899">
        <f>IF(F12899="","",IF(F12899&gt;0,10*F12899^2,0))</f>
        <v/>
      </c>
    </row>
    <row r="12900">
      <c r="A12900">
        <f>Input!A12900</f>
        <v/>
      </c>
      <c r="B12900">
        <f>IF(ISNUMBER(Input!B12900),IF(AND(Input!B12900&gt;=20,Input!B12900&lt;=700),Input!B12900,""),"")</f>
        <v/>
      </c>
      <c r="C12900">
        <f>IF(B12900="","",INT(A12900))</f>
        <v/>
      </c>
      <c r="D12900">
        <f>IF(B12900="","",HOUR(A12900))</f>
        <v/>
      </c>
      <c r="E12900">
        <f>IF(B12900="","",IF(INPUT!$I$1="","",IF(C12900&lt;(INT(INPUT!$I$1)-INPUT!$I$2),"Off Meds",IF(C12900&lt;=(INT(INPUT!$I$1)+INPUT!$I$2),"Washout","On Meds"))))</f>
        <v/>
      </c>
      <c r="F12900">
        <f>IF(B12900="","",1.509*(LN(B12900)^1.084-5.381))</f>
        <v/>
      </c>
      <c r="G12900">
        <f>IF(F12900="","",IF(F12900&lt;0,10*F12900^2,0))</f>
        <v/>
      </c>
      <c r="H12900">
        <f>IF(F12900="","",IF(F12900&gt;0,10*F12900^2,0))</f>
        <v/>
      </c>
    </row>
    <row r="12901">
      <c r="A12901">
        <f>Input!A12901</f>
        <v/>
      </c>
      <c r="B12901">
        <f>IF(ISNUMBER(Input!B12901),IF(AND(Input!B12901&gt;=20,Input!B12901&lt;=700),Input!B12901,""),"")</f>
        <v/>
      </c>
      <c r="C12901">
        <f>IF(B12901="","",INT(A12901))</f>
        <v/>
      </c>
      <c r="D12901">
        <f>IF(B12901="","",HOUR(A12901))</f>
        <v/>
      </c>
      <c r="E12901">
        <f>IF(B12901="","",IF(INPUT!$I$1="","",IF(C12901&lt;(INT(INPUT!$I$1)-INPUT!$I$2),"Off Meds",IF(C12901&lt;=(INT(INPUT!$I$1)+INPUT!$I$2),"Washout","On Meds"))))</f>
        <v/>
      </c>
      <c r="F12901">
        <f>IF(B12901="","",1.509*(LN(B12901)^1.084-5.381))</f>
        <v/>
      </c>
      <c r="G12901">
        <f>IF(F12901="","",IF(F12901&lt;0,10*F12901^2,0))</f>
        <v/>
      </c>
      <c r="H12901">
        <f>IF(F12901="","",IF(F12901&gt;0,10*F12901^2,0))</f>
        <v/>
      </c>
    </row>
    <row r="12902">
      <c r="A12902">
        <f>Input!A12902</f>
        <v/>
      </c>
      <c r="B12902">
        <f>IF(ISNUMBER(Input!B12902),IF(AND(Input!B12902&gt;=20,Input!B12902&lt;=700),Input!B12902,""),"")</f>
        <v/>
      </c>
      <c r="C12902">
        <f>IF(B12902="","",INT(A12902))</f>
        <v/>
      </c>
      <c r="D12902">
        <f>IF(B12902="","",HOUR(A12902))</f>
        <v/>
      </c>
      <c r="E12902">
        <f>IF(B12902="","",IF(INPUT!$I$1="","",IF(C12902&lt;(INT(INPUT!$I$1)-INPUT!$I$2),"Off Meds",IF(C12902&lt;=(INT(INPUT!$I$1)+INPUT!$I$2),"Washout","On Meds"))))</f>
        <v/>
      </c>
      <c r="F12902">
        <f>IF(B12902="","",1.509*(LN(B12902)^1.084-5.381))</f>
        <v/>
      </c>
      <c r="G12902">
        <f>IF(F12902="","",IF(F12902&lt;0,10*F12902^2,0))</f>
        <v/>
      </c>
      <c r="H12902">
        <f>IF(F12902="","",IF(F12902&gt;0,10*F12902^2,0))</f>
        <v/>
      </c>
    </row>
    <row r="12903">
      <c r="A12903">
        <f>Input!A12903</f>
        <v/>
      </c>
      <c r="B12903">
        <f>IF(ISNUMBER(Input!B12903),IF(AND(Input!B12903&gt;=20,Input!B12903&lt;=700),Input!B12903,""),"")</f>
        <v/>
      </c>
      <c r="C12903">
        <f>IF(B12903="","",INT(A12903))</f>
        <v/>
      </c>
      <c r="D12903">
        <f>IF(B12903="","",HOUR(A12903))</f>
        <v/>
      </c>
      <c r="E12903">
        <f>IF(B12903="","",IF(INPUT!$I$1="","",IF(C12903&lt;(INT(INPUT!$I$1)-INPUT!$I$2),"Off Meds",IF(C12903&lt;=(INT(INPUT!$I$1)+INPUT!$I$2),"Washout","On Meds"))))</f>
        <v/>
      </c>
      <c r="F12903">
        <f>IF(B12903="","",1.509*(LN(B12903)^1.084-5.381))</f>
        <v/>
      </c>
      <c r="G12903">
        <f>IF(F12903="","",IF(F12903&lt;0,10*F12903^2,0))</f>
        <v/>
      </c>
      <c r="H12903">
        <f>IF(F12903="","",IF(F12903&gt;0,10*F12903^2,0))</f>
        <v/>
      </c>
    </row>
    <row r="12904">
      <c r="A12904">
        <f>Input!A12904</f>
        <v/>
      </c>
      <c r="B12904">
        <f>IF(ISNUMBER(Input!B12904),IF(AND(Input!B12904&gt;=20,Input!B12904&lt;=700),Input!B12904,""),"")</f>
        <v/>
      </c>
      <c r="C12904">
        <f>IF(B12904="","",INT(A12904))</f>
        <v/>
      </c>
      <c r="D12904">
        <f>IF(B12904="","",HOUR(A12904))</f>
        <v/>
      </c>
      <c r="E12904">
        <f>IF(B12904="","",IF(INPUT!$I$1="","",IF(C12904&lt;(INT(INPUT!$I$1)-INPUT!$I$2),"Off Meds",IF(C12904&lt;=(INT(INPUT!$I$1)+INPUT!$I$2),"Washout","On Meds"))))</f>
        <v/>
      </c>
      <c r="F12904">
        <f>IF(B12904="","",1.509*(LN(B12904)^1.084-5.381))</f>
        <v/>
      </c>
      <c r="G12904">
        <f>IF(F12904="","",IF(F12904&lt;0,10*F12904^2,0))</f>
        <v/>
      </c>
      <c r="H12904">
        <f>IF(F12904="","",IF(F12904&gt;0,10*F12904^2,0))</f>
        <v/>
      </c>
    </row>
    <row r="12905">
      <c r="A12905">
        <f>Input!A12905</f>
        <v/>
      </c>
      <c r="B12905">
        <f>IF(ISNUMBER(Input!B12905),IF(AND(Input!B12905&gt;=20,Input!B12905&lt;=700),Input!B12905,""),"")</f>
        <v/>
      </c>
      <c r="C12905">
        <f>IF(B12905="","",INT(A12905))</f>
        <v/>
      </c>
      <c r="D12905">
        <f>IF(B12905="","",HOUR(A12905))</f>
        <v/>
      </c>
      <c r="E12905">
        <f>IF(B12905="","",IF(INPUT!$I$1="","",IF(C12905&lt;(INT(INPUT!$I$1)-INPUT!$I$2),"Off Meds",IF(C12905&lt;=(INT(INPUT!$I$1)+INPUT!$I$2),"Washout","On Meds"))))</f>
        <v/>
      </c>
      <c r="F12905">
        <f>IF(B12905="","",1.509*(LN(B12905)^1.084-5.381))</f>
        <v/>
      </c>
      <c r="G12905">
        <f>IF(F12905="","",IF(F12905&lt;0,10*F12905^2,0))</f>
        <v/>
      </c>
      <c r="H12905">
        <f>IF(F12905="","",IF(F12905&gt;0,10*F12905^2,0))</f>
        <v/>
      </c>
    </row>
    <row r="12906">
      <c r="A12906">
        <f>Input!A12906</f>
        <v/>
      </c>
      <c r="B12906">
        <f>IF(ISNUMBER(Input!B12906),IF(AND(Input!B12906&gt;=20,Input!B12906&lt;=700),Input!B12906,""),"")</f>
        <v/>
      </c>
      <c r="C12906">
        <f>IF(B12906="","",INT(A12906))</f>
        <v/>
      </c>
      <c r="D12906">
        <f>IF(B12906="","",HOUR(A12906))</f>
        <v/>
      </c>
      <c r="E12906">
        <f>IF(B12906="","",IF(INPUT!$I$1="","",IF(C12906&lt;(INT(INPUT!$I$1)-INPUT!$I$2),"Off Meds",IF(C12906&lt;=(INT(INPUT!$I$1)+INPUT!$I$2),"Washout","On Meds"))))</f>
        <v/>
      </c>
      <c r="F12906">
        <f>IF(B12906="","",1.509*(LN(B12906)^1.084-5.381))</f>
        <v/>
      </c>
      <c r="G12906">
        <f>IF(F12906="","",IF(F12906&lt;0,10*F12906^2,0))</f>
        <v/>
      </c>
      <c r="H12906">
        <f>IF(F12906="","",IF(F12906&gt;0,10*F12906^2,0))</f>
        <v/>
      </c>
    </row>
    <row r="12907">
      <c r="A12907">
        <f>Input!A12907</f>
        <v/>
      </c>
      <c r="B12907">
        <f>IF(ISNUMBER(Input!B12907),IF(AND(Input!B12907&gt;=20,Input!B12907&lt;=700),Input!B12907,""),"")</f>
        <v/>
      </c>
      <c r="C12907">
        <f>IF(B12907="","",INT(A12907))</f>
        <v/>
      </c>
      <c r="D12907">
        <f>IF(B12907="","",HOUR(A12907))</f>
        <v/>
      </c>
      <c r="E12907">
        <f>IF(B12907="","",IF(INPUT!$I$1="","",IF(C12907&lt;(INT(INPUT!$I$1)-INPUT!$I$2),"Off Meds",IF(C12907&lt;=(INT(INPUT!$I$1)+INPUT!$I$2),"Washout","On Meds"))))</f>
        <v/>
      </c>
      <c r="F12907">
        <f>IF(B12907="","",1.509*(LN(B12907)^1.084-5.381))</f>
        <v/>
      </c>
      <c r="G12907">
        <f>IF(F12907="","",IF(F12907&lt;0,10*F12907^2,0))</f>
        <v/>
      </c>
      <c r="H12907">
        <f>IF(F12907="","",IF(F12907&gt;0,10*F12907^2,0))</f>
        <v/>
      </c>
    </row>
    <row r="12908">
      <c r="A12908">
        <f>Input!A12908</f>
        <v/>
      </c>
      <c r="B12908">
        <f>IF(ISNUMBER(Input!B12908),IF(AND(Input!B12908&gt;=20,Input!B12908&lt;=700),Input!B12908,""),"")</f>
        <v/>
      </c>
      <c r="C12908">
        <f>IF(B12908="","",INT(A12908))</f>
        <v/>
      </c>
      <c r="D12908">
        <f>IF(B12908="","",HOUR(A12908))</f>
        <v/>
      </c>
      <c r="E12908">
        <f>IF(B12908="","",IF(INPUT!$I$1="","",IF(C12908&lt;(INT(INPUT!$I$1)-INPUT!$I$2),"Off Meds",IF(C12908&lt;=(INT(INPUT!$I$1)+INPUT!$I$2),"Washout","On Meds"))))</f>
        <v/>
      </c>
      <c r="F12908">
        <f>IF(B12908="","",1.509*(LN(B12908)^1.084-5.381))</f>
        <v/>
      </c>
      <c r="G12908">
        <f>IF(F12908="","",IF(F12908&lt;0,10*F12908^2,0))</f>
        <v/>
      </c>
      <c r="H12908">
        <f>IF(F12908="","",IF(F12908&gt;0,10*F12908^2,0))</f>
        <v/>
      </c>
    </row>
    <row r="12909">
      <c r="A12909">
        <f>Input!A12909</f>
        <v/>
      </c>
      <c r="B12909">
        <f>IF(ISNUMBER(Input!B12909),IF(AND(Input!B12909&gt;=20,Input!B12909&lt;=700),Input!B12909,""),"")</f>
        <v/>
      </c>
      <c r="C12909">
        <f>IF(B12909="","",INT(A12909))</f>
        <v/>
      </c>
      <c r="D12909">
        <f>IF(B12909="","",HOUR(A12909))</f>
        <v/>
      </c>
      <c r="E12909">
        <f>IF(B12909="","",IF(INPUT!$I$1="","",IF(C12909&lt;(INT(INPUT!$I$1)-INPUT!$I$2),"Off Meds",IF(C12909&lt;=(INT(INPUT!$I$1)+INPUT!$I$2),"Washout","On Meds"))))</f>
        <v/>
      </c>
      <c r="F12909">
        <f>IF(B12909="","",1.509*(LN(B12909)^1.084-5.381))</f>
        <v/>
      </c>
      <c r="G12909">
        <f>IF(F12909="","",IF(F12909&lt;0,10*F12909^2,0))</f>
        <v/>
      </c>
      <c r="H12909">
        <f>IF(F12909="","",IF(F12909&gt;0,10*F12909^2,0))</f>
        <v/>
      </c>
    </row>
    <row r="12910">
      <c r="A12910">
        <f>Input!A12910</f>
        <v/>
      </c>
      <c r="B12910">
        <f>IF(ISNUMBER(Input!B12910),IF(AND(Input!B12910&gt;=20,Input!B12910&lt;=700),Input!B12910,""),"")</f>
        <v/>
      </c>
      <c r="C12910">
        <f>IF(B12910="","",INT(A12910))</f>
        <v/>
      </c>
      <c r="D12910">
        <f>IF(B12910="","",HOUR(A12910))</f>
        <v/>
      </c>
      <c r="E12910">
        <f>IF(B12910="","",IF(INPUT!$I$1="","",IF(C12910&lt;(INT(INPUT!$I$1)-INPUT!$I$2),"Off Meds",IF(C12910&lt;=(INT(INPUT!$I$1)+INPUT!$I$2),"Washout","On Meds"))))</f>
        <v/>
      </c>
      <c r="F12910">
        <f>IF(B12910="","",1.509*(LN(B12910)^1.084-5.381))</f>
        <v/>
      </c>
      <c r="G12910">
        <f>IF(F12910="","",IF(F12910&lt;0,10*F12910^2,0))</f>
        <v/>
      </c>
      <c r="H12910">
        <f>IF(F12910="","",IF(F12910&gt;0,10*F12910^2,0))</f>
        <v/>
      </c>
    </row>
    <row r="12911">
      <c r="A12911">
        <f>Input!A12911</f>
        <v/>
      </c>
      <c r="B12911">
        <f>IF(ISNUMBER(Input!B12911),IF(AND(Input!B12911&gt;=20,Input!B12911&lt;=700),Input!B12911,""),"")</f>
        <v/>
      </c>
      <c r="C12911">
        <f>IF(B12911="","",INT(A12911))</f>
        <v/>
      </c>
      <c r="D12911">
        <f>IF(B12911="","",HOUR(A12911))</f>
        <v/>
      </c>
      <c r="E12911">
        <f>IF(B12911="","",IF(INPUT!$I$1="","",IF(C12911&lt;(INT(INPUT!$I$1)-INPUT!$I$2),"Off Meds",IF(C12911&lt;=(INT(INPUT!$I$1)+INPUT!$I$2),"Washout","On Meds"))))</f>
        <v/>
      </c>
      <c r="F12911">
        <f>IF(B12911="","",1.509*(LN(B12911)^1.084-5.381))</f>
        <v/>
      </c>
      <c r="G12911">
        <f>IF(F12911="","",IF(F12911&lt;0,10*F12911^2,0))</f>
        <v/>
      </c>
      <c r="H12911">
        <f>IF(F12911="","",IF(F12911&gt;0,10*F12911^2,0))</f>
        <v/>
      </c>
    </row>
    <row r="12912">
      <c r="A12912">
        <f>Input!A12912</f>
        <v/>
      </c>
      <c r="B12912">
        <f>IF(ISNUMBER(Input!B12912),IF(AND(Input!B12912&gt;=20,Input!B12912&lt;=700),Input!B12912,""),"")</f>
        <v/>
      </c>
      <c r="C12912">
        <f>IF(B12912="","",INT(A12912))</f>
        <v/>
      </c>
      <c r="D12912">
        <f>IF(B12912="","",HOUR(A12912))</f>
        <v/>
      </c>
      <c r="E12912">
        <f>IF(B12912="","",IF(INPUT!$I$1="","",IF(C12912&lt;(INT(INPUT!$I$1)-INPUT!$I$2),"Off Meds",IF(C12912&lt;=(INT(INPUT!$I$1)+INPUT!$I$2),"Washout","On Meds"))))</f>
        <v/>
      </c>
      <c r="F12912">
        <f>IF(B12912="","",1.509*(LN(B12912)^1.084-5.381))</f>
        <v/>
      </c>
      <c r="G12912">
        <f>IF(F12912="","",IF(F12912&lt;0,10*F12912^2,0))</f>
        <v/>
      </c>
      <c r="H12912">
        <f>IF(F12912="","",IF(F12912&gt;0,10*F12912^2,0))</f>
        <v/>
      </c>
    </row>
    <row r="12913">
      <c r="A12913">
        <f>Input!A12913</f>
        <v/>
      </c>
      <c r="B12913">
        <f>IF(ISNUMBER(Input!B12913),IF(AND(Input!B12913&gt;=20,Input!B12913&lt;=700),Input!B12913,""),"")</f>
        <v/>
      </c>
      <c r="C12913">
        <f>IF(B12913="","",INT(A12913))</f>
        <v/>
      </c>
      <c r="D12913">
        <f>IF(B12913="","",HOUR(A12913))</f>
        <v/>
      </c>
      <c r="E12913">
        <f>IF(B12913="","",IF(INPUT!$I$1="","",IF(C12913&lt;(INT(INPUT!$I$1)-INPUT!$I$2),"Off Meds",IF(C12913&lt;=(INT(INPUT!$I$1)+INPUT!$I$2),"Washout","On Meds"))))</f>
        <v/>
      </c>
      <c r="F12913">
        <f>IF(B12913="","",1.509*(LN(B12913)^1.084-5.381))</f>
        <v/>
      </c>
      <c r="G12913">
        <f>IF(F12913="","",IF(F12913&lt;0,10*F12913^2,0))</f>
        <v/>
      </c>
      <c r="H12913">
        <f>IF(F12913="","",IF(F12913&gt;0,10*F12913^2,0))</f>
        <v/>
      </c>
    </row>
    <row r="12914">
      <c r="A12914">
        <f>Input!A12914</f>
        <v/>
      </c>
      <c r="B12914">
        <f>IF(ISNUMBER(Input!B12914),IF(AND(Input!B12914&gt;=20,Input!B12914&lt;=700),Input!B12914,""),"")</f>
        <v/>
      </c>
      <c r="C12914">
        <f>IF(B12914="","",INT(A12914))</f>
        <v/>
      </c>
      <c r="D12914">
        <f>IF(B12914="","",HOUR(A12914))</f>
        <v/>
      </c>
      <c r="E12914">
        <f>IF(B12914="","",IF(INPUT!$I$1="","",IF(C12914&lt;(INT(INPUT!$I$1)-INPUT!$I$2),"Off Meds",IF(C12914&lt;=(INT(INPUT!$I$1)+INPUT!$I$2),"Washout","On Meds"))))</f>
        <v/>
      </c>
      <c r="F12914">
        <f>IF(B12914="","",1.509*(LN(B12914)^1.084-5.381))</f>
        <v/>
      </c>
      <c r="G12914">
        <f>IF(F12914="","",IF(F12914&lt;0,10*F12914^2,0))</f>
        <v/>
      </c>
      <c r="H12914">
        <f>IF(F12914="","",IF(F12914&gt;0,10*F12914^2,0))</f>
        <v/>
      </c>
    </row>
    <row r="12915">
      <c r="A12915">
        <f>Input!A12915</f>
        <v/>
      </c>
      <c r="B12915">
        <f>IF(ISNUMBER(Input!B12915),IF(AND(Input!B12915&gt;=20,Input!B12915&lt;=700),Input!B12915,""),"")</f>
        <v/>
      </c>
      <c r="C12915">
        <f>IF(B12915="","",INT(A12915))</f>
        <v/>
      </c>
      <c r="D12915">
        <f>IF(B12915="","",HOUR(A12915))</f>
        <v/>
      </c>
      <c r="E12915">
        <f>IF(B12915="","",IF(INPUT!$I$1="","",IF(C12915&lt;(INT(INPUT!$I$1)-INPUT!$I$2),"Off Meds",IF(C12915&lt;=(INT(INPUT!$I$1)+INPUT!$I$2),"Washout","On Meds"))))</f>
        <v/>
      </c>
      <c r="F12915">
        <f>IF(B12915="","",1.509*(LN(B12915)^1.084-5.381))</f>
        <v/>
      </c>
      <c r="G12915">
        <f>IF(F12915="","",IF(F12915&lt;0,10*F12915^2,0))</f>
        <v/>
      </c>
      <c r="H12915">
        <f>IF(F12915="","",IF(F12915&gt;0,10*F12915^2,0))</f>
        <v/>
      </c>
    </row>
    <row r="12916">
      <c r="A12916">
        <f>Input!A12916</f>
        <v/>
      </c>
      <c r="B12916">
        <f>IF(ISNUMBER(Input!B12916),IF(AND(Input!B12916&gt;=20,Input!B12916&lt;=700),Input!B12916,""),"")</f>
        <v/>
      </c>
      <c r="C12916">
        <f>IF(B12916="","",INT(A12916))</f>
        <v/>
      </c>
      <c r="D12916">
        <f>IF(B12916="","",HOUR(A12916))</f>
        <v/>
      </c>
      <c r="E12916">
        <f>IF(B12916="","",IF(INPUT!$I$1="","",IF(C12916&lt;(INT(INPUT!$I$1)-INPUT!$I$2),"Off Meds",IF(C12916&lt;=(INT(INPUT!$I$1)+INPUT!$I$2),"Washout","On Meds"))))</f>
        <v/>
      </c>
      <c r="F12916">
        <f>IF(B12916="","",1.509*(LN(B12916)^1.084-5.381))</f>
        <v/>
      </c>
      <c r="G12916">
        <f>IF(F12916="","",IF(F12916&lt;0,10*F12916^2,0))</f>
        <v/>
      </c>
      <c r="H12916">
        <f>IF(F12916="","",IF(F12916&gt;0,10*F12916^2,0))</f>
        <v/>
      </c>
    </row>
    <row r="12917">
      <c r="A12917">
        <f>Input!A12917</f>
        <v/>
      </c>
      <c r="B12917">
        <f>IF(ISNUMBER(Input!B12917),IF(AND(Input!B12917&gt;=20,Input!B12917&lt;=700),Input!B12917,""),"")</f>
        <v/>
      </c>
      <c r="C12917">
        <f>IF(B12917="","",INT(A12917))</f>
        <v/>
      </c>
      <c r="D12917">
        <f>IF(B12917="","",HOUR(A12917))</f>
        <v/>
      </c>
      <c r="E12917">
        <f>IF(B12917="","",IF(INPUT!$I$1="","",IF(C12917&lt;(INT(INPUT!$I$1)-INPUT!$I$2),"Off Meds",IF(C12917&lt;=(INT(INPUT!$I$1)+INPUT!$I$2),"Washout","On Meds"))))</f>
        <v/>
      </c>
      <c r="F12917">
        <f>IF(B12917="","",1.509*(LN(B12917)^1.084-5.381))</f>
        <v/>
      </c>
      <c r="G12917">
        <f>IF(F12917="","",IF(F12917&lt;0,10*F12917^2,0))</f>
        <v/>
      </c>
      <c r="H12917">
        <f>IF(F12917="","",IF(F12917&gt;0,10*F12917^2,0))</f>
        <v/>
      </c>
    </row>
    <row r="12918">
      <c r="A12918">
        <f>Input!A12918</f>
        <v/>
      </c>
      <c r="B12918">
        <f>IF(ISNUMBER(Input!B12918),IF(AND(Input!B12918&gt;=20,Input!B12918&lt;=700),Input!B12918,""),"")</f>
        <v/>
      </c>
      <c r="C12918">
        <f>IF(B12918="","",INT(A12918))</f>
        <v/>
      </c>
      <c r="D12918">
        <f>IF(B12918="","",HOUR(A12918))</f>
        <v/>
      </c>
      <c r="E12918">
        <f>IF(B12918="","",IF(INPUT!$I$1="","",IF(C12918&lt;(INT(INPUT!$I$1)-INPUT!$I$2),"Off Meds",IF(C12918&lt;=(INT(INPUT!$I$1)+INPUT!$I$2),"Washout","On Meds"))))</f>
        <v/>
      </c>
      <c r="F12918">
        <f>IF(B12918="","",1.509*(LN(B12918)^1.084-5.381))</f>
        <v/>
      </c>
      <c r="G12918">
        <f>IF(F12918="","",IF(F12918&lt;0,10*F12918^2,0))</f>
        <v/>
      </c>
      <c r="H12918">
        <f>IF(F12918="","",IF(F12918&gt;0,10*F12918^2,0))</f>
        <v/>
      </c>
    </row>
    <row r="12919">
      <c r="A12919">
        <f>Input!A12919</f>
        <v/>
      </c>
      <c r="B12919">
        <f>IF(ISNUMBER(Input!B12919),IF(AND(Input!B12919&gt;=20,Input!B12919&lt;=700),Input!B12919,""),"")</f>
        <v/>
      </c>
      <c r="C12919">
        <f>IF(B12919="","",INT(A12919))</f>
        <v/>
      </c>
      <c r="D12919">
        <f>IF(B12919="","",HOUR(A12919))</f>
        <v/>
      </c>
      <c r="E12919">
        <f>IF(B12919="","",IF(INPUT!$I$1="","",IF(C12919&lt;(INT(INPUT!$I$1)-INPUT!$I$2),"Off Meds",IF(C12919&lt;=(INT(INPUT!$I$1)+INPUT!$I$2),"Washout","On Meds"))))</f>
        <v/>
      </c>
      <c r="F12919">
        <f>IF(B12919="","",1.509*(LN(B12919)^1.084-5.381))</f>
        <v/>
      </c>
      <c r="G12919">
        <f>IF(F12919="","",IF(F12919&lt;0,10*F12919^2,0))</f>
        <v/>
      </c>
      <c r="H12919">
        <f>IF(F12919="","",IF(F12919&gt;0,10*F12919^2,0))</f>
        <v/>
      </c>
    </row>
    <row r="12920">
      <c r="A12920">
        <f>Input!A12920</f>
        <v/>
      </c>
      <c r="B12920">
        <f>IF(ISNUMBER(Input!B12920),IF(AND(Input!B12920&gt;=20,Input!B12920&lt;=700),Input!B12920,""),"")</f>
        <v/>
      </c>
      <c r="C12920">
        <f>IF(B12920="","",INT(A12920))</f>
        <v/>
      </c>
      <c r="D12920">
        <f>IF(B12920="","",HOUR(A12920))</f>
        <v/>
      </c>
      <c r="E12920">
        <f>IF(B12920="","",IF(INPUT!$I$1="","",IF(C12920&lt;(INT(INPUT!$I$1)-INPUT!$I$2),"Off Meds",IF(C12920&lt;=(INT(INPUT!$I$1)+INPUT!$I$2),"Washout","On Meds"))))</f>
        <v/>
      </c>
      <c r="F12920">
        <f>IF(B12920="","",1.509*(LN(B12920)^1.084-5.381))</f>
        <v/>
      </c>
      <c r="G12920">
        <f>IF(F12920="","",IF(F12920&lt;0,10*F12920^2,0))</f>
        <v/>
      </c>
      <c r="H12920">
        <f>IF(F12920="","",IF(F12920&gt;0,10*F12920^2,0))</f>
        <v/>
      </c>
    </row>
    <row r="12921">
      <c r="A12921">
        <f>Input!A12921</f>
        <v/>
      </c>
      <c r="B12921">
        <f>IF(ISNUMBER(Input!B12921),IF(AND(Input!B12921&gt;=20,Input!B12921&lt;=700),Input!B12921,""),"")</f>
        <v/>
      </c>
      <c r="C12921">
        <f>IF(B12921="","",INT(A12921))</f>
        <v/>
      </c>
      <c r="D12921">
        <f>IF(B12921="","",HOUR(A12921))</f>
        <v/>
      </c>
      <c r="E12921">
        <f>IF(B12921="","",IF(INPUT!$I$1="","",IF(C12921&lt;(INT(INPUT!$I$1)-INPUT!$I$2),"Off Meds",IF(C12921&lt;=(INT(INPUT!$I$1)+INPUT!$I$2),"Washout","On Meds"))))</f>
        <v/>
      </c>
      <c r="F12921">
        <f>IF(B12921="","",1.509*(LN(B12921)^1.084-5.381))</f>
        <v/>
      </c>
      <c r="G12921">
        <f>IF(F12921="","",IF(F12921&lt;0,10*F12921^2,0))</f>
        <v/>
      </c>
      <c r="H12921">
        <f>IF(F12921="","",IF(F12921&gt;0,10*F12921^2,0))</f>
        <v/>
      </c>
    </row>
    <row r="12922">
      <c r="A12922">
        <f>Input!A12922</f>
        <v/>
      </c>
      <c r="B12922">
        <f>IF(ISNUMBER(Input!B12922),IF(AND(Input!B12922&gt;=20,Input!B12922&lt;=700),Input!B12922,""),"")</f>
        <v/>
      </c>
      <c r="C12922">
        <f>IF(B12922="","",INT(A12922))</f>
        <v/>
      </c>
      <c r="D12922">
        <f>IF(B12922="","",HOUR(A12922))</f>
        <v/>
      </c>
      <c r="E12922">
        <f>IF(B12922="","",IF(INPUT!$I$1="","",IF(C12922&lt;(INT(INPUT!$I$1)-INPUT!$I$2),"Off Meds",IF(C12922&lt;=(INT(INPUT!$I$1)+INPUT!$I$2),"Washout","On Meds"))))</f>
        <v/>
      </c>
      <c r="F12922">
        <f>IF(B12922="","",1.509*(LN(B12922)^1.084-5.381))</f>
        <v/>
      </c>
      <c r="G12922">
        <f>IF(F12922="","",IF(F12922&lt;0,10*F12922^2,0))</f>
        <v/>
      </c>
      <c r="H12922">
        <f>IF(F12922="","",IF(F12922&gt;0,10*F12922^2,0))</f>
        <v/>
      </c>
    </row>
    <row r="12923">
      <c r="A12923">
        <f>Input!A12923</f>
        <v/>
      </c>
      <c r="B12923">
        <f>IF(ISNUMBER(Input!B12923),IF(AND(Input!B12923&gt;=20,Input!B12923&lt;=700),Input!B12923,""),"")</f>
        <v/>
      </c>
      <c r="C12923">
        <f>IF(B12923="","",INT(A12923))</f>
        <v/>
      </c>
      <c r="D12923">
        <f>IF(B12923="","",HOUR(A12923))</f>
        <v/>
      </c>
      <c r="E12923">
        <f>IF(B12923="","",IF(INPUT!$I$1="","",IF(C12923&lt;(INT(INPUT!$I$1)-INPUT!$I$2),"Off Meds",IF(C12923&lt;=(INT(INPUT!$I$1)+INPUT!$I$2),"Washout","On Meds"))))</f>
        <v/>
      </c>
      <c r="F12923">
        <f>IF(B12923="","",1.509*(LN(B12923)^1.084-5.381))</f>
        <v/>
      </c>
      <c r="G12923">
        <f>IF(F12923="","",IF(F12923&lt;0,10*F12923^2,0))</f>
        <v/>
      </c>
      <c r="H12923">
        <f>IF(F12923="","",IF(F12923&gt;0,10*F12923^2,0))</f>
        <v/>
      </c>
    </row>
    <row r="12924">
      <c r="A12924">
        <f>Input!A12924</f>
        <v/>
      </c>
      <c r="B12924">
        <f>IF(ISNUMBER(Input!B12924),IF(AND(Input!B12924&gt;=20,Input!B12924&lt;=700),Input!B12924,""),"")</f>
        <v/>
      </c>
      <c r="C12924">
        <f>IF(B12924="","",INT(A12924))</f>
        <v/>
      </c>
      <c r="D12924">
        <f>IF(B12924="","",HOUR(A12924))</f>
        <v/>
      </c>
      <c r="E12924">
        <f>IF(B12924="","",IF(INPUT!$I$1="","",IF(C12924&lt;(INT(INPUT!$I$1)-INPUT!$I$2),"Off Meds",IF(C12924&lt;=(INT(INPUT!$I$1)+INPUT!$I$2),"Washout","On Meds"))))</f>
        <v/>
      </c>
      <c r="F12924">
        <f>IF(B12924="","",1.509*(LN(B12924)^1.084-5.381))</f>
        <v/>
      </c>
      <c r="G12924">
        <f>IF(F12924="","",IF(F12924&lt;0,10*F12924^2,0))</f>
        <v/>
      </c>
      <c r="H12924">
        <f>IF(F12924="","",IF(F12924&gt;0,10*F12924^2,0))</f>
        <v/>
      </c>
    </row>
    <row r="12925">
      <c r="A12925">
        <f>Input!A12925</f>
        <v/>
      </c>
      <c r="B12925">
        <f>IF(ISNUMBER(Input!B12925),IF(AND(Input!B12925&gt;=20,Input!B12925&lt;=700),Input!B12925,""),"")</f>
        <v/>
      </c>
      <c r="C12925">
        <f>IF(B12925="","",INT(A12925))</f>
        <v/>
      </c>
      <c r="D12925">
        <f>IF(B12925="","",HOUR(A12925))</f>
        <v/>
      </c>
      <c r="E12925">
        <f>IF(B12925="","",IF(INPUT!$I$1="","",IF(C12925&lt;(INT(INPUT!$I$1)-INPUT!$I$2),"Off Meds",IF(C12925&lt;=(INT(INPUT!$I$1)+INPUT!$I$2),"Washout","On Meds"))))</f>
        <v/>
      </c>
      <c r="F12925">
        <f>IF(B12925="","",1.509*(LN(B12925)^1.084-5.381))</f>
        <v/>
      </c>
      <c r="G12925">
        <f>IF(F12925="","",IF(F12925&lt;0,10*F12925^2,0))</f>
        <v/>
      </c>
      <c r="H12925">
        <f>IF(F12925="","",IF(F12925&gt;0,10*F12925^2,0))</f>
        <v/>
      </c>
    </row>
    <row r="12926">
      <c r="A12926">
        <f>Input!A12926</f>
        <v/>
      </c>
      <c r="B12926">
        <f>IF(ISNUMBER(Input!B12926),IF(AND(Input!B12926&gt;=20,Input!B12926&lt;=700),Input!B12926,""),"")</f>
        <v/>
      </c>
      <c r="C12926">
        <f>IF(B12926="","",INT(A12926))</f>
        <v/>
      </c>
      <c r="D12926">
        <f>IF(B12926="","",HOUR(A12926))</f>
        <v/>
      </c>
      <c r="E12926">
        <f>IF(B12926="","",IF(INPUT!$I$1="","",IF(C12926&lt;(INT(INPUT!$I$1)-INPUT!$I$2),"Off Meds",IF(C12926&lt;=(INT(INPUT!$I$1)+INPUT!$I$2),"Washout","On Meds"))))</f>
        <v/>
      </c>
      <c r="F12926">
        <f>IF(B12926="","",1.509*(LN(B12926)^1.084-5.381))</f>
        <v/>
      </c>
      <c r="G12926">
        <f>IF(F12926="","",IF(F12926&lt;0,10*F12926^2,0))</f>
        <v/>
      </c>
      <c r="H12926">
        <f>IF(F12926="","",IF(F12926&gt;0,10*F12926^2,0))</f>
        <v/>
      </c>
    </row>
    <row r="12927">
      <c r="A12927">
        <f>Input!A12927</f>
        <v/>
      </c>
      <c r="B12927">
        <f>IF(ISNUMBER(Input!B12927),IF(AND(Input!B12927&gt;=20,Input!B12927&lt;=700),Input!B12927,""),"")</f>
        <v/>
      </c>
      <c r="C12927">
        <f>IF(B12927="","",INT(A12927))</f>
        <v/>
      </c>
      <c r="D12927">
        <f>IF(B12927="","",HOUR(A12927))</f>
        <v/>
      </c>
      <c r="E12927">
        <f>IF(B12927="","",IF(INPUT!$I$1="","",IF(C12927&lt;(INT(INPUT!$I$1)-INPUT!$I$2),"Off Meds",IF(C12927&lt;=(INT(INPUT!$I$1)+INPUT!$I$2),"Washout","On Meds"))))</f>
        <v/>
      </c>
      <c r="F12927">
        <f>IF(B12927="","",1.509*(LN(B12927)^1.084-5.381))</f>
        <v/>
      </c>
      <c r="G12927">
        <f>IF(F12927="","",IF(F12927&lt;0,10*F12927^2,0))</f>
        <v/>
      </c>
      <c r="H12927">
        <f>IF(F12927="","",IF(F12927&gt;0,10*F12927^2,0))</f>
        <v/>
      </c>
    </row>
    <row r="12928">
      <c r="A12928">
        <f>Input!A12928</f>
        <v/>
      </c>
      <c r="B12928">
        <f>IF(ISNUMBER(Input!B12928),IF(AND(Input!B12928&gt;=20,Input!B12928&lt;=700),Input!B12928,""),"")</f>
        <v/>
      </c>
      <c r="C12928">
        <f>IF(B12928="","",INT(A12928))</f>
        <v/>
      </c>
      <c r="D12928">
        <f>IF(B12928="","",HOUR(A12928))</f>
        <v/>
      </c>
      <c r="E12928">
        <f>IF(B12928="","",IF(INPUT!$I$1="","",IF(C12928&lt;(INT(INPUT!$I$1)-INPUT!$I$2),"Off Meds",IF(C12928&lt;=(INT(INPUT!$I$1)+INPUT!$I$2),"Washout","On Meds"))))</f>
        <v/>
      </c>
      <c r="F12928">
        <f>IF(B12928="","",1.509*(LN(B12928)^1.084-5.381))</f>
        <v/>
      </c>
      <c r="G12928">
        <f>IF(F12928="","",IF(F12928&lt;0,10*F12928^2,0))</f>
        <v/>
      </c>
      <c r="H12928">
        <f>IF(F12928="","",IF(F12928&gt;0,10*F12928^2,0))</f>
        <v/>
      </c>
    </row>
    <row r="12929">
      <c r="A12929">
        <f>Input!A12929</f>
        <v/>
      </c>
      <c r="B12929">
        <f>IF(ISNUMBER(Input!B12929),IF(AND(Input!B12929&gt;=20,Input!B12929&lt;=700),Input!B12929,""),"")</f>
        <v/>
      </c>
      <c r="C12929">
        <f>IF(B12929="","",INT(A12929))</f>
        <v/>
      </c>
      <c r="D12929">
        <f>IF(B12929="","",HOUR(A12929))</f>
        <v/>
      </c>
      <c r="E12929">
        <f>IF(B12929="","",IF(INPUT!$I$1="","",IF(C12929&lt;(INT(INPUT!$I$1)-INPUT!$I$2),"Off Meds",IF(C12929&lt;=(INT(INPUT!$I$1)+INPUT!$I$2),"Washout","On Meds"))))</f>
        <v/>
      </c>
      <c r="F12929">
        <f>IF(B12929="","",1.509*(LN(B12929)^1.084-5.381))</f>
        <v/>
      </c>
      <c r="G12929">
        <f>IF(F12929="","",IF(F12929&lt;0,10*F12929^2,0))</f>
        <v/>
      </c>
      <c r="H12929">
        <f>IF(F12929="","",IF(F12929&gt;0,10*F12929^2,0))</f>
        <v/>
      </c>
    </row>
    <row r="12930">
      <c r="A12930">
        <f>Input!A12930</f>
        <v/>
      </c>
      <c r="B12930">
        <f>IF(ISNUMBER(Input!B12930),IF(AND(Input!B12930&gt;=20,Input!B12930&lt;=700),Input!B12930,""),"")</f>
        <v/>
      </c>
      <c r="C12930">
        <f>IF(B12930="","",INT(A12930))</f>
        <v/>
      </c>
      <c r="D12930">
        <f>IF(B12930="","",HOUR(A12930))</f>
        <v/>
      </c>
      <c r="E12930">
        <f>IF(B12930="","",IF(INPUT!$I$1="","",IF(C12930&lt;(INT(INPUT!$I$1)-INPUT!$I$2),"Off Meds",IF(C12930&lt;=(INT(INPUT!$I$1)+INPUT!$I$2),"Washout","On Meds"))))</f>
        <v/>
      </c>
      <c r="F12930">
        <f>IF(B12930="","",1.509*(LN(B12930)^1.084-5.381))</f>
        <v/>
      </c>
      <c r="G12930">
        <f>IF(F12930="","",IF(F12930&lt;0,10*F12930^2,0))</f>
        <v/>
      </c>
      <c r="H12930">
        <f>IF(F12930="","",IF(F12930&gt;0,10*F12930^2,0))</f>
        <v/>
      </c>
    </row>
    <row r="12931">
      <c r="A12931">
        <f>Input!A12931</f>
        <v/>
      </c>
      <c r="B12931">
        <f>IF(ISNUMBER(Input!B12931),IF(AND(Input!B12931&gt;=20,Input!B12931&lt;=700),Input!B12931,""),"")</f>
        <v/>
      </c>
      <c r="C12931">
        <f>IF(B12931="","",INT(A12931))</f>
        <v/>
      </c>
      <c r="D12931">
        <f>IF(B12931="","",HOUR(A12931))</f>
        <v/>
      </c>
      <c r="E12931">
        <f>IF(B12931="","",IF(INPUT!$I$1="","",IF(C12931&lt;(INT(INPUT!$I$1)-INPUT!$I$2),"Off Meds",IF(C12931&lt;=(INT(INPUT!$I$1)+INPUT!$I$2),"Washout","On Meds"))))</f>
        <v/>
      </c>
      <c r="F12931">
        <f>IF(B12931="","",1.509*(LN(B12931)^1.084-5.381))</f>
        <v/>
      </c>
      <c r="G12931">
        <f>IF(F12931="","",IF(F12931&lt;0,10*F12931^2,0))</f>
        <v/>
      </c>
      <c r="H12931">
        <f>IF(F12931="","",IF(F12931&gt;0,10*F12931^2,0))</f>
        <v/>
      </c>
    </row>
    <row r="12932">
      <c r="A12932">
        <f>Input!A12932</f>
        <v/>
      </c>
      <c r="B12932">
        <f>IF(ISNUMBER(Input!B12932),IF(AND(Input!B12932&gt;=20,Input!B12932&lt;=700),Input!B12932,""),"")</f>
        <v/>
      </c>
      <c r="C12932">
        <f>IF(B12932="","",INT(A12932))</f>
        <v/>
      </c>
      <c r="D12932">
        <f>IF(B12932="","",HOUR(A12932))</f>
        <v/>
      </c>
      <c r="E12932">
        <f>IF(B12932="","",IF(INPUT!$I$1="","",IF(C12932&lt;(INT(INPUT!$I$1)-INPUT!$I$2),"Off Meds",IF(C12932&lt;=(INT(INPUT!$I$1)+INPUT!$I$2),"Washout","On Meds"))))</f>
        <v/>
      </c>
      <c r="F12932">
        <f>IF(B12932="","",1.509*(LN(B12932)^1.084-5.381))</f>
        <v/>
      </c>
      <c r="G12932">
        <f>IF(F12932="","",IF(F12932&lt;0,10*F12932^2,0))</f>
        <v/>
      </c>
      <c r="H12932">
        <f>IF(F12932="","",IF(F12932&gt;0,10*F12932^2,0))</f>
        <v/>
      </c>
    </row>
    <row r="12933">
      <c r="A12933">
        <f>Input!A12933</f>
        <v/>
      </c>
      <c r="B12933">
        <f>IF(ISNUMBER(Input!B12933),IF(AND(Input!B12933&gt;=20,Input!B12933&lt;=700),Input!B12933,""),"")</f>
        <v/>
      </c>
      <c r="C12933">
        <f>IF(B12933="","",INT(A12933))</f>
        <v/>
      </c>
      <c r="D12933">
        <f>IF(B12933="","",HOUR(A12933))</f>
        <v/>
      </c>
      <c r="E12933">
        <f>IF(B12933="","",IF(INPUT!$I$1="","",IF(C12933&lt;(INT(INPUT!$I$1)-INPUT!$I$2),"Off Meds",IF(C12933&lt;=(INT(INPUT!$I$1)+INPUT!$I$2),"Washout","On Meds"))))</f>
        <v/>
      </c>
      <c r="F12933">
        <f>IF(B12933="","",1.509*(LN(B12933)^1.084-5.381))</f>
        <v/>
      </c>
      <c r="G12933">
        <f>IF(F12933="","",IF(F12933&lt;0,10*F12933^2,0))</f>
        <v/>
      </c>
      <c r="H12933">
        <f>IF(F12933="","",IF(F12933&gt;0,10*F12933^2,0))</f>
        <v/>
      </c>
    </row>
    <row r="12934">
      <c r="A12934">
        <f>Input!A12934</f>
        <v/>
      </c>
      <c r="B12934">
        <f>IF(ISNUMBER(Input!B12934),IF(AND(Input!B12934&gt;=20,Input!B12934&lt;=700),Input!B12934,""),"")</f>
        <v/>
      </c>
      <c r="C12934">
        <f>IF(B12934="","",INT(A12934))</f>
        <v/>
      </c>
      <c r="D12934">
        <f>IF(B12934="","",HOUR(A12934))</f>
        <v/>
      </c>
      <c r="E12934">
        <f>IF(B12934="","",IF(INPUT!$I$1="","",IF(C12934&lt;(INT(INPUT!$I$1)-INPUT!$I$2),"Off Meds",IF(C12934&lt;=(INT(INPUT!$I$1)+INPUT!$I$2),"Washout","On Meds"))))</f>
        <v/>
      </c>
      <c r="F12934">
        <f>IF(B12934="","",1.509*(LN(B12934)^1.084-5.381))</f>
        <v/>
      </c>
      <c r="G12934">
        <f>IF(F12934="","",IF(F12934&lt;0,10*F12934^2,0))</f>
        <v/>
      </c>
      <c r="H12934">
        <f>IF(F12934="","",IF(F12934&gt;0,10*F12934^2,0))</f>
        <v/>
      </c>
    </row>
    <row r="12935">
      <c r="A12935">
        <f>Input!A12935</f>
        <v/>
      </c>
      <c r="B12935">
        <f>IF(ISNUMBER(Input!B12935),IF(AND(Input!B12935&gt;=20,Input!B12935&lt;=700),Input!B12935,""),"")</f>
        <v/>
      </c>
      <c r="C12935">
        <f>IF(B12935="","",INT(A12935))</f>
        <v/>
      </c>
      <c r="D12935">
        <f>IF(B12935="","",HOUR(A12935))</f>
        <v/>
      </c>
      <c r="E12935">
        <f>IF(B12935="","",IF(INPUT!$I$1="","",IF(C12935&lt;(INT(INPUT!$I$1)-INPUT!$I$2),"Off Meds",IF(C12935&lt;=(INT(INPUT!$I$1)+INPUT!$I$2),"Washout","On Meds"))))</f>
        <v/>
      </c>
      <c r="F12935">
        <f>IF(B12935="","",1.509*(LN(B12935)^1.084-5.381))</f>
        <v/>
      </c>
      <c r="G12935">
        <f>IF(F12935="","",IF(F12935&lt;0,10*F12935^2,0))</f>
        <v/>
      </c>
      <c r="H12935">
        <f>IF(F12935="","",IF(F12935&gt;0,10*F12935^2,0))</f>
        <v/>
      </c>
    </row>
    <row r="12936">
      <c r="A12936">
        <f>Input!A12936</f>
        <v/>
      </c>
      <c r="B12936">
        <f>IF(ISNUMBER(Input!B12936),IF(AND(Input!B12936&gt;=20,Input!B12936&lt;=700),Input!B12936,""),"")</f>
        <v/>
      </c>
      <c r="C12936">
        <f>IF(B12936="","",INT(A12936))</f>
        <v/>
      </c>
      <c r="D12936">
        <f>IF(B12936="","",HOUR(A12936))</f>
        <v/>
      </c>
      <c r="E12936">
        <f>IF(B12936="","",IF(INPUT!$I$1="","",IF(C12936&lt;(INT(INPUT!$I$1)-INPUT!$I$2),"Off Meds",IF(C12936&lt;=(INT(INPUT!$I$1)+INPUT!$I$2),"Washout","On Meds"))))</f>
        <v/>
      </c>
      <c r="F12936">
        <f>IF(B12936="","",1.509*(LN(B12936)^1.084-5.381))</f>
        <v/>
      </c>
      <c r="G12936">
        <f>IF(F12936="","",IF(F12936&lt;0,10*F12936^2,0))</f>
        <v/>
      </c>
      <c r="H12936">
        <f>IF(F12936="","",IF(F12936&gt;0,10*F12936^2,0))</f>
        <v/>
      </c>
    </row>
    <row r="12937">
      <c r="A12937">
        <f>Input!A12937</f>
        <v/>
      </c>
      <c r="B12937">
        <f>IF(ISNUMBER(Input!B12937),IF(AND(Input!B12937&gt;=20,Input!B12937&lt;=700),Input!B12937,""),"")</f>
        <v/>
      </c>
      <c r="C12937">
        <f>IF(B12937="","",INT(A12937))</f>
        <v/>
      </c>
      <c r="D12937">
        <f>IF(B12937="","",HOUR(A12937))</f>
        <v/>
      </c>
      <c r="E12937">
        <f>IF(B12937="","",IF(INPUT!$I$1="","",IF(C12937&lt;(INT(INPUT!$I$1)-INPUT!$I$2),"Off Meds",IF(C12937&lt;=(INT(INPUT!$I$1)+INPUT!$I$2),"Washout","On Meds"))))</f>
        <v/>
      </c>
      <c r="F12937">
        <f>IF(B12937="","",1.509*(LN(B12937)^1.084-5.381))</f>
        <v/>
      </c>
      <c r="G12937">
        <f>IF(F12937="","",IF(F12937&lt;0,10*F12937^2,0))</f>
        <v/>
      </c>
      <c r="H12937">
        <f>IF(F12937="","",IF(F12937&gt;0,10*F12937^2,0))</f>
        <v/>
      </c>
    </row>
    <row r="12938">
      <c r="A12938">
        <f>Input!A12938</f>
        <v/>
      </c>
      <c r="B12938">
        <f>IF(ISNUMBER(Input!B12938),IF(AND(Input!B12938&gt;=20,Input!B12938&lt;=700),Input!B12938,""),"")</f>
        <v/>
      </c>
      <c r="C12938">
        <f>IF(B12938="","",INT(A12938))</f>
        <v/>
      </c>
      <c r="D12938">
        <f>IF(B12938="","",HOUR(A12938))</f>
        <v/>
      </c>
      <c r="E12938">
        <f>IF(B12938="","",IF(INPUT!$I$1="","",IF(C12938&lt;(INT(INPUT!$I$1)-INPUT!$I$2),"Off Meds",IF(C12938&lt;=(INT(INPUT!$I$1)+INPUT!$I$2),"Washout","On Meds"))))</f>
        <v/>
      </c>
      <c r="F12938">
        <f>IF(B12938="","",1.509*(LN(B12938)^1.084-5.381))</f>
        <v/>
      </c>
      <c r="G12938">
        <f>IF(F12938="","",IF(F12938&lt;0,10*F12938^2,0))</f>
        <v/>
      </c>
      <c r="H12938">
        <f>IF(F12938="","",IF(F12938&gt;0,10*F12938^2,0))</f>
        <v/>
      </c>
    </row>
    <row r="12939">
      <c r="A12939">
        <f>Input!A12939</f>
        <v/>
      </c>
      <c r="B12939">
        <f>IF(ISNUMBER(Input!B12939),IF(AND(Input!B12939&gt;=20,Input!B12939&lt;=700),Input!B12939,""),"")</f>
        <v/>
      </c>
      <c r="C12939">
        <f>IF(B12939="","",INT(A12939))</f>
        <v/>
      </c>
      <c r="D12939">
        <f>IF(B12939="","",HOUR(A12939))</f>
        <v/>
      </c>
      <c r="E12939">
        <f>IF(B12939="","",IF(INPUT!$I$1="","",IF(C12939&lt;(INT(INPUT!$I$1)-INPUT!$I$2),"Off Meds",IF(C12939&lt;=(INT(INPUT!$I$1)+INPUT!$I$2),"Washout","On Meds"))))</f>
        <v/>
      </c>
      <c r="F12939">
        <f>IF(B12939="","",1.509*(LN(B12939)^1.084-5.381))</f>
        <v/>
      </c>
      <c r="G12939">
        <f>IF(F12939="","",IF(F12939&lt;0,10*F12939^2,0))</f>
        <v/>
      </c>
      <c r="H12939">
        <f>IF(F12939="","",IF(F12939&gt;0,10*F12939^2,0))</f>
        <v/>
      </c>
    </row>
    <row r="12940">
      <c r="A12940">
        <f>Input!A12940</f>
        <v/>
      </c>
      <c r="B12940">
        <f>IF(ISNUMBER(Input!B12940),IF(AND(Input!B12940&gt;=20,Input!B12940&lt;=700),Input!B12940,""),"")</f>
        <v/>
      </c>
      <c r="C12940">
        <f>IF(B12940="","",INT(A12940))</f>
        <v/>
      </c>
      <c r="D12940">
        <f>IF(B12940="","",HOUR(A12940))</f>
        <v/>
      </c>
      <c r="E12940">
        <f>IF(B12940="","",IF(INPUT!$I$1="","",IF(C12940&lt;(INT(INPUT!$I$1)-INPUT!$I$2),"Off Meds",IF(C12940&lt;=(INT(INPUT!$I$1)+INPUT!$I$2),"Washout","On Meds"))))</f>
        <v/>
      </c>
      <c r="F12940">
        <f>IF(B12940="","",1.509*(LN(B12940)^1.084-5.381))</f>
        <v/>
      </c>
      <c r="G12940">
        <f>IF(F12940="","",IF(F12940&lt;0,10*F12940^2,0))</f>
        <v/>
      </c>
      <c r="H12940">
        <f>IF(F12940="","",IF(F12940&gt;0,10*F12940^2,0))</f>
        <v/>
      </c>
    </row>
    <row r="12941">
      <c r="A12941">
        <f>Input!A12941</f>
        <v/>
      </c>
      <c r="B12941">
        <f>IF(ISNUMBER(Input!B12941),IF(AND(Input!B12941&gt;=20,Input!B12941&lt;=700),Input!B12941,""),"")</f>
        <v/>
      </c>
      <c r="C12941">
        <f>IF(B12941="","",INT(A12941))</f>
        <v/>
      </c>
      <c r="D12941">
        <f>IF(B12941="","",HOUR(A12941))</f>
        <v/>
      </c>
      <c r="E12941">
        <f>IF(B12941="","",IF(INPUT!$I$1="","",IF(C12941&lt;(INT(INPUT!$I$1)-INPUT!$I$2),"Off Meds",IF(C12941&lt;=(INT(INPUT!$I$1)+INPUT!$I$2),"Washout","On Meds"))))</f>
        <v/>
      </c>
      <c r="F12941">
        <f>IF(B12941="","",1.509*(LN(B12941)^1.084-5.381))</f>
        <v/>
      </c>
      <c r="G12941">
        <f>IF(F12941="","",IF(F12941&lt;0,10*F12941^2,0))</f>
        <v/>
      </c>
      <c r="H12941">
        <f>IF(F12941="","",IF(F12941&gt;0,10*F12941^2,0))</f>
        <v/>
      </c>
    </row>
    <row r="12942">
      <c r="A12942">
        <f>Input!A12942</f>
        <v/>
      </c>
      <c r="B12942">
        <f>IF(ISNUMBER(Input!B12942),IF(AND(Input!B12942&gt;=20,Input!B12942&lt;=700),Input!B12942,""),"")</f>
        <v/>
      </c>
      <c r="C12942">
        <f>IF(B12942="","",INT(A12942))</f>
        <v/>
      </c>
      <c r="D12942">
        <f>IF(B12942="","",HOUR(A12942))</f>
        <v/>
      </c>
      <c r="E12942">
        <f>IF(B12942="","",IF(INPUT!$I$1="","",IF(C12942&lt;(INT(INPUT!$I$1)-INPUT!$I$2),"Off Meds",IF(C12942&lt;=(INT(INPUT!$I$1)+INPUT!$I$2),"Washout","On Meds"))))</f>
        <v/>
      </c>
      <c r="F12942">
        <f>IF(B12942="","",1.509*(LN(B12942)^1.084-5.381))</f>
        <v/>
      </c>
      <c r="G12942">
        <f>IF(F12942="","",IF(F12942&lt;0,10*F12942^2,0))</f>
        <v/>
      </c>
      <c r="H12942">
        <f>IF(F12942="","",IF(F12942&gt;0,10*F12942^2,0))</f>
        <v/>
      </c>
    </row>
    <row r="12943">
      <c r="A12943">
        <f>Input!A12943</f>
        <v/>
      </c>
      <c r="B12943">
        <f>IF(ISNUMBER(Input!B12943),IF(AND(Input!B12943&gt;=20,Input!B12943&lt;=700),Input!B12943,""),"")</f>
        <v/>
      </c>
      <c r="C12943">
        <f>IF(B12943="","",INT(A12943))</f>
        <v/>
      </c>
      <c r="D12943">
        <f>IF(B12943="","",HOUR(A12943))</f>
        <v/>
      </c>
      <c r="E12943">
        <f>IF(B12943="","",IF(INPUT!$I$1="","",IF(C12943&lt;(INT(INPUT!$I$1)-INPUT!$I$2),"Off Meds",IF(C12943&lt;=(INT(INPUT!$I$1)+INPUT!$I$2),"Washout","On Meds"))))</f>
        <v/>
      </c>
      <c r="F12943">
        <f>IF(B12943="","",1.509*(LN(B12943)^1.084-5.381))</f>
        <v/>
      </c>
      <c r="G12943">
        <f>IF(F12943="","",IF(F12943&lt;0,10*F12943^2,0))</f>
        <v/>
      </c>
      <c r="H12943">
        <f>IF(F12943="","",IF(F12943&gt;0,10*F12943^2,0))</f>
        <v/>
      </c>
    </row>
    <row r="12944">
      <c r="A12944">
        <f>Input!A12944</f>
        <v/>
      </c>
      <c r="B12944">
        <f>IF(ISNUMBER(Input!B12944),IF(AND(Input!B12944&gt;=20,Input!B12944&lt;=700),Input!B12944,""),"")</f>
        <v/>
      </c>
      <c r="C12944">
        <f>IF(B12944="","",INT(A12944))</f>
        <v/>
      </c>
      <c r="D12944">
        <f>IF(B12944="","",HOUR(A12944))</f>
        <v/>
      </c>
      <c r="E12944">
        <f>IF(B12944="","",IF(INPUT!$I$1="","",IF(C12944&lt;(INT(INPUT!$I$1)-INPUT!$I$2),"Off Meds",IF(C12944&lt;=(INT(INPUT!$I$1)+INPUT!$I$2),"Washout","On Meds"))))</f>
        <v/>
      </c>
      <c r="F12944">
        <f>IF(B12944="","",1.509*(LN(B12944)^1.084-5.381))</f>
        <v/>
      </c>
      <c r="G12944">
        <f>IF(F12944="","",IF(F12944&lt;0,10*F12944^2,0))</f>
        <v/>
      </c>
      <c r="H12944">
        <f>IF(F12944="","",IF(F12944&gt;0,10*F12944^2,0))</f>
        <v/>
      </c>
    </row>
    <row r="12945">
      <c r="A12945">
        <f>Input!A12945</f>
        <v/>
      </c>
      <c r="B12945">
        <f>IF(ISNUMBER(Input!B12945),IF(AND(Input!B12945&gt;=20,Input!B12945&lt;=700),Input!B12945,""),"")</f>
        <v/>
      </c>
      <c r="C12945">
        <f>IF(B12945="","",INT(A12945))</f>
        <v/>
      </c>
      <c r="D12945">
        <f>IF(B12945="","",HOUR(A12945))</f>
        <v/>
      </c>
      <c r="E12945">
        <f>IF(B12945="","",IF(INPUT!$I$1="","",IF(C12945&lt;(INT(INPUT!$I$1)-INPUT!$I$2),"Off Meds",IF(C12945&lt;=(INT(INPUT!$I$1)+INPUT!$I$2),"Washout","On Meds"))))</f>
        <v/>
      </c>
      <c r="F12945">
        <f>IF(B12945="","",1.509*(LN(B12945)^1.084-5.381))</f>
        <v/>
      </c>
      <c r="G12945">
        <f>IF(F12945="","",IF(F12945&lt;0,10*F12945^2,0))</f>
        <v/>
      </c>
      <c r="H12945">
        <f>IF(F12945="","",IF(F12945&gt;0,10*F12945^2,0))</f>
        <v/>
      </c>
    </row>
    <row r="12946">
      <c r="A12946">
        <f>Input!A12946</f>
        <v/>
      </c>
      <c r="B12946">
        <f>IF(ISNUMBER(Input!B12946),IF(AND(Input!B12946&gt;=20,Input!B12946&lt;=700),Input!B12946,""),"")</f>
        <v/>
      </c>
      <c r="C12946">
        <f>IF(B12946="","",INT(A12946))</f>
        <v/>
      </c>
      <c r="D12946">
        <f>IF(B12946="","",HOUR(A12946))</f>
        <v/>
      </c>
      <c r="E12946">
        <f>IF(B12946="","",IF(INPUT!$I$1="","",IF(C12946&lt;(INT(INPUT!$I$1)-INPUT!$I$2),"Off Meds",IF(C12946&lt;=(INT(INPUT!$I$1)+INPUT!$I$2),"Washout","On Meds"))))</f>
        <v/>
      </c>
      <c r="F12946">
        <f>IF(B12946="","",1.509*(LN(B12946)^1.084-5.381))</f>
        <v/>
      </c>
      <c r="G12946">
        <f>IF(F12946="","",IF(F12946&lt;0,10*F12946^2,0))</f>
        <v/>
      </c>
      <c r="H12946">
        <f>IF(F12946="","",IF(F12946&gt;0,10*F12946^2,0))</f>
        <v/>
      </c>
    </row>
    <row r="12947">
      <c r="A12947">
        <f>Input!A12947</f>
        <v/>
      </c>
      <c r="B12947">
        <f>IF(ISNUMBER(Input!B12947),IF(AND(Input!B12947&gt;=20,Input!B12947&lt;=700),Input!B12947,""),"")</f>
        <v/>
      </c>
      <c r="C12947">
        <f>IF(B12947="","",INT(A12947))</f>
        <v/>
      </c>
      <c r="D12947">
        <f>IF(B12947="","",HOUR(A12947))</f>
        <v/>
      </c>
      <c r="E12947">
        <f>IF(B12947="","",IF(INPUT!$I$1="","",IF(C12947&lt;(INT(INPUT!$I$1)-INPUT!$I$2),"Off Meds",IF(C12947&lt;=(INT(INPUT!$I$1)+INPUT!$I$2),"Washout","On Meds"))))</f>
        <v/>
      </c>
      <c r="F12947">
        <f>IF(B12947="","",1.509*(LN(B12947)^1.084-5.381))</f>
        <v/>
      </c>
      <c r="G12947">
        <f>IF(F12947="","",IF(F12947&lt;0,10*F12947^2,0))</f>
        <v/>
      </c>
      <c r="H12947">
        <f>IF(F12947="","",IF(F12947&gt;0,10*F12947^2,0))</f>
        <v/>
      </c>
    </row>
    <row r="12948">
      <c r="A12948">
        <f>Input!A12948</f>
        <v/>
      </c>
      <c r="B12948">
        <f>IF(ISNUMBER(Input!B12948),IF(AND(Input!B12948&gt;=20,Input!B12948&lt;=700),Input!B12948,""),"")</f>
        <v/>
      </c>
      <c r="C12948">
        <f>IF(B12948="","",INT(A12948))</f>
        <v/>
      </c>
      <c r="D12948">
        <f>IF(B12948="","",HOUR(A12948))</f>
        <v/>
      </c>
      <c r="E12948">
        <f>IF(B12948="","",IF(INPUT!$I$1="","",IF(C12948&lt;(INT(INPUT!$I$1)-INPUT!$I$2),"Off Meds",IF(C12948&lt;=(INT(INPUT!$I$1)+INPUT!$I$2),"Washout","On Meds"))))</f>
        <v/>
      </c>
      <c r="F12948">
        <f>IF(B12948="","",1.509*(LN(B12948)^1.084-5.381))</f>
        <v/>
      </c>
      <c r="G12948">
        <f>IF(F12948="","",IF(F12948&lt;0,10*F12948^2,0))</f>
        <v/>
      </c>
      <c r="H12948">
        <f>IF(F12948="","",IF(F12948&gt;0,10*F12948^2,0))</f>
        <v/>
      </c>
    </row>
    <row r="12949">
      <c r="A12949">
        <f>Input!A12949</f>
        <v/>
      </c>
      <c r="B12949">
        <f>IF(ISNUMBER(Input!B12949),IF(AND(Input!B12949&gt;=20,Input!B12949&lt;=700),Input!B12949,""),"")</f>
        <v/>
      </c>
      <c r="C12949">
        <f>IF(B12949="","",INT(A12949))</f>
        <v/>
      </c>
      <c r="D12949">
        <f>IF(B12949="","",HOUR(A12949))</f>
        <v/>
      </c>
      <c r="E12949">
        <f>IF(B12949="","",IF(INPUT!$I$1="","",IF(C12949&lt;(INT(INPUT!$I$1)-INPUT!$I$2),"Off Meds",IF(C12949&lt;=(INT(INPUT!$I$1)+INPUT!$I$2),"Washout","On Meds"))))</f>
        <v/>
      </c>
      <c r="F12949">
        <f>IF(B12949="","",1.509*(LN(B12949)^1.084-5.381))</f>
        <v/>
      </c>
      <c r="G12949">
        <f>IF(F12949="","",IF(F12949&lt;0,10*F12949^2,0))</f>
        <v/>
      </c>
      <c r="H12949">
        <f>IF(F12949="","",IF(F12949&gt;0,10*F12949^2,0))</f>
        <v/>
      </c>
    </row>
    <row r="12950">
      <c r="A12950">
        <f>Input!A12950</f>
        <v/>
      </c>
      <c r="B12950">
        <f>IF(ISNUMBER(Input!B12950),IF(AND(Input!B12950&gt;=20,Input!B12950&lt;=700),Input!B12950,""),"")</f>
        <v/>
      </c>
      <c r="C12950">
        <f>IF(B12950="","",INT(A12950))</f>
        <v/>
      </c>
      <c r="D12950">
        <f>IF(B12950="","",HOUR(A12950))</f>
        <v/>
      </c>
      <c r="E12950">
        <f>IF(B12950="","",IF(INPUT!$I$1="","",IF(C12950&lt;(INT(INPUT!$I$1)-INPUT!$I$2),"Off Meds",IF(C12950&lt;=(INT(INPUT!$I$1)+INPUT!$I$2),"Washout","On Meds"))))</f>
        <v/>
      </c>
      <c r="F12950">
        <f>IF(B12950="","",1.509*(LN(B12950)^1.084-5.381))</f>
        <v/>
      </c>
      <c r="G12950">
        <f>IF(F12950="","",IF(F12950&lt;0,10*F12950^2,0))</f>
        <v/>
      </c>
      <c r="H12950">
        <f>IF(F12950="","",IF(F12950&gt;0,10*F12950^2,0))</f>
        <v/>
      </c>
    </row>
    <row r="12951">
      <c r="A12951">
        <f>Input!A12951</f>
        <v/>
      </c>
      <c r="B12951">
        <f>IF(ISNUMBER(Input!B12951),IF(AND(Input!B12951&gt;=20,Input!B12951&lt;=700),Input!B12951,""),"")</f>
        <v/>
      </c>
      <c r="C12951">
        <f>IF(B12951="","",INT(A12951))</f>
        <v/>
      </c>
      <c r="D12951">
        <f>IF(B12951="","",HOUR(A12951))</f>
        <v/>
      </c>
      <c r="E12951">
        <f>IF(B12951="","",IF(INPUT!$I$1="","",IF(C12951&lt;(INT(INPUT!$I$1)-INPUT!$I$2),"Off Meds",IF(C12951&lt;=(INT(INPUT!$I$1)+INPUT!$I$2),"Washout","On Meds"))))</f>
        <v/>
      </c>
      <c r="F12951">
        <f>IF(B12951="","",1.509*(LN(B12951)^1.084-5.381))</f>
        <v/>
      </c>
      <c r="G12951">
        <f>IF(F12951="","",IF(F12951&lt;0,10*F12951^2,0))</f>
        <v/>
      </c>
      <c r="H12951">
        <f>IF(F12951="","",IF(F12951&gt;0,10*F12951^2,0))</f>
        <v/>
      </c>
    </row>
    <row r="12952">
      <c r="A12952">
        <f>Input!A12952</f>
        <v/>
      </c>
      <c r="B12952">
        <f>IF(ISNUMBER(Input!B12952),IF(AND(Input!B12952&gt;=20,Input!B12952&lt;=700),Input!B12952,""),"")</f>
        <v/>
      </c>
      <c r="C12952">
        <f>IF(B12952="","",INT(A12952))</f>
        <v/>
      </c>
      <c r="D12952">
        <f>IF(B12952="","",HOUR(A12952))</f>
        <v/>
      </c>
      <c r="E12952">
        <f>IF(B12952="","",IF(INPUT!$I$1="","",IF(C12952&lt;(INT(INPUT!$I$1)-INPUT!$I$2),"Off Meds",IF(C12952&lt;=(INT(INPUT!$I$1)+INPUT!$I$2),"Washout","On Meds"))))</f>
        <v/>
      </c>
      <c r="F12952">
        <f>IF(B12952="","",1.509*(LN(B12952)^1.084-5.381))</f>
        <v/>
      </c>
      <c r="G12952">
        <f>IF(F12952="","",IF(F12952&lt;0,10*F12952^2,0))</f>
        <v/>
      </c>
      <c r="H12952">
        <f>IF(F12952="","",IF(F12952&gt;0,10*F12952^2,0))</f>
        <v/>
      </c>
    </row>
    <row r="12953">
      <c r="A12953">
        <f>Input!A12953</f>
        <v/>
      </c>
      <c r="B12953">
        <f>IF(ISNUMBER(Input!B12953),IF(AND(Input!B12953&gt;=20,Input!B12953&lt;=700),Input!B12953,""),"")</f>
        <v/>
      </c>
      <c r="C12953">
        <f>IF(B12953="","",INT(A12953))</f>
        <v/>
      </c>
      <c r="D12953">
        <f>IF(B12953="","",HOUR(A12953))</f>
        <v/>
      </c>
      <c r="E12953">
        <f>IF(B12953="","",IF(INPUT!$I$1="","",IF(C12953&lt;(INT(INPUT!$I$1)-INPUT!$I$2),"Off Meds",IF(C12953&lt;=(INT(INPUT!$I$1)+INPUT!$I$2),"Washout","On Meds"))))</f>
        <v/>
      </c>
      <c r="F12953">
        <f>IF(B12953="","",1.509*(LN(B12953)^1.084-5.381))</f>
        <v/>
      </c>
      <c r="G12953">
        <f>IF(F12953="","",IF(F12953&lt;0,10*F12953^2,0))</f>
        <v/>
      </c>
      <c r="H12953">
        <f>IF(F12953="","",IF(F12953&gt;0,10*F12953^2,0))</f>
        <v/>
      </c>
    </row>
    <row r="12954">
      <c r="A12954">
        <f>Input!A12954</f>
        <v/>
      </c>
      <c r="B12954">
        <f>IF(ISNUMBER(Input!B12954),IF(AND(Input!B12954&gt;=20,Input!B12954&lt;=700),Input!B12954,""),"")</f>
        <v/>
      </c>
      <c r="C12954">
        <f>IF(B12954="","",INT(A12954))</f>
        <v/>
      </c>
      <c r="D12954">
        <f>IF(B12954="","",HOUR(A12954))</f>
        <v/>
      </c>
      <c r="E12954">
        <f>IF(B12954="","",IF(INPUT!$I$1="","",IF(C12954&lt;(INT(INPUT!$I$1)-INPUT!$I$2),"Off Meds",IF(C12954&lt;=(INT(INPUT!$I$1)+INPUT!$I$2),"Washout","On Meds"))))</f>
        <v/>
      </c>
      <c r="F12954">
        <f>IF(B12954="","",1.509*(LN(B12954)^1.084-5.381))</f>
        <v/>
      </c>
      <c r="G12954">
        <f>IF(F12954="","",IF(F12954&lt;0,10*F12954^2,0))</f>
        <v/>
      </c>
      <c r="H12954">
        <f>IF(F12954="","",IF(F12954&gt;0,10*F12954^2,0))</f>
        <v/>
      </c>
    </row>
    <row r="12955">
      <c r="A12955">
        <f>Input!A12955</f>
        <v/>
      </c>
      <c r="B12955">
        <f>IF(ISNUMBER(Input!B12955),IF(AND(Input!B12955&gt;=20,Input!B12955&lt;=700),Input!B12955,""),"")</f>
        <v/>
      </c>
      <c r="C12955">
        <f>IF(B12955="","",INT(A12955))</f>
        <v/>
      </c>
      <c r="D12955">
        <f>IF(B12955="","",HOUR(A12955))</f>
        <v/>
      </c>
      <c r="E12955">
        <f>IF(B12955="","",IF(INPUT!$I$1="","",IF(C12955&lt;(INT(INPUT!$I$1)-INPUT!$I$2),"Off Meds",IF(C12955&lt;=(INT(INPUT!$I$1)+INPUT!$I$2),"Washout","On Meds"))))</f>
        <v/>
      </c>
      <c r="F12955">
        <f>IF(B12955="","",1.509*(LN(B12955)^1.084-5.381))</f>
        <v/>
      </c>
      <c r="G12955">
        <f>IF(F12955="","",IF(F12955&lt;0,10*F12955^2,0))</f>
        <v/>
      </c>
      <c r="H12955">
        <f>IF(F12955="","",IF(F12955&gt;0,10*F12955^2,0))</f>
        <v/>
      </c>
    </row>
    <row r="12956">
      <c r="A12956">
        <f>Input!A12956</f>
        <v/>
      </c>
      <c r="B12956">
        <f>IF(ISNUMBER(Input!B12956),IF(AND(Input!B12956&gt;=20,Input!B12956&lt;=700),Input!B12956,""),"")</f>
        <v/>
      </c>
      <c r="C12956">
        <f>IF(B12956="","",INT(A12956))</f>
        <v/>
      </c>
      <c r="D12956">
        <f>IF(B12956="","",HOUR(A12956))</f>
        <v/>
      </c>
      <c r="E12956">
        <f>IF(B12956="","",IF(INPUT!$I$1="","",IF(C12956&lt;(INT(INPUT!$I$1)-INPUT!$I$2),"Off Meds",IF(C12956&lt;=(INT(INPUT!$I$1)+INPUT!$I$2),"Washout","On Meds"))))</f>
        <v/>
      </c>
      <c r="F12956">
        <f>IF(B12956="","",1.509*(LN(B12956)^1.084-5.381))</f>
        <v/>
      </c>
      <c r="G12956">
        <f>IF(F12956="","",IF(F12956&lt;0,10*F12956^2,0))</f>
        <v/>
      </c>
      <c r="H12956">
        <f>IF(F12956="","",IF(F12956&gt;0,10*F12956^2,0))</f>
        <v/>
      </c>
    </row>
    <row r="12957">
      <c r="A12957">
        <f>Input!A12957</f>
        <v/>
      </c>
      <c r="B12957">
        <f>IF(ISNUMBER(Input!B12957),IF(AND(Input!B12957&gt;=20,Input!B12957&lt;=700),Input!B12957,""),"")</f>
        <v/>
      </c>
      <c r="C12957">
        <f>IF(B12957="","",INT(A12957))</f>
        <v/>
      </c>
      <c r="D12957">
        <f>IF(B12957="","",HOUR(A12957))</f>
        <v/>
      </c>
      <c r="E12957">
        <f>IF(B12957="","",IF(INPUT!$I$1="","",IF(C12957&lt;(INT(INPUT!$I$1)-INPUT!$I$2),"Off Meds",IF(C12957&lt;=(INT(INPUT!$I$1)+INPUT!$I$2),"Washout","On Meds"))))</f>
        <v/>
      </c>
      <c r="F12957">
        <f>IF(B12957="","",1.509*(LN(B12957)^1.084-5.381))</f>
        <v/>
      </c>
      <c r="G12957">
        <f>IF(F12957="","",IF(F12957&lt;0,10*F12957^2,0))</f>
        <v/>
      </c>
      <c r="H12957">
        <f>IF(F12957="","",IF(F12957&gt;0,10*F12957^2,0))</f>
        <v/>
      </c>
    </row>
    <row r="12958">
      <c r="A12958">
        <f>Input!A12958</f>
        <v/>
      </c>
      <c r="B12958">
        <f>IF(ISNUMBER(Input!B12958),IF(AND(Input!B12958&gt;=20,Input!B12958&lt;=700),Input!B12958,""),"")</f>
        <v/>
      </c>
      <c r="C12958">
        <f>IF(B12958="","",INT(A12958))</f>
        <v/>
      </c>
      <c r="D12958">
        <f>IF(B12958="","",HOUR(A12958))</f>
        <v/>
      </c>
      <c r="E12958">
        <f>IF(B12958="","",IF(INPUT!$I$1="","",IF(C12958&lt;(INT(INPUT!$I$1)-INPUT!$I$2),"Off Meds",IF(C12958&lt;=(INT(INPUT!$I$1)+INPUT!$I$2),"Washout","On Meds"))))</f>
        <v/>
      </c>
      <c r="F12958">
        <f>IF(B12958="","",1.509*(LN(B12958)^1.084-5.381))</f>
        <v/>
      </c>
      <c r="G12958">
        <f>IF(F12958="","",IF(F12958&lt;0,10*F12958^2,0))</f>
        <v/>
      </c>
      <c r="H12958">
        <f>IF(F12958="","",IF(F12958&gt;0,10*F12958^2,0))</f>
        <v/>
      </c>
    </row>
    <row r="12959">
      <c r="A12959">
        <f>Input!A12959</f>
        <v/>
      </c>
      <c r="B12959">
        <f>IF(ISNUMBER(Input!B12959),IF(AND(Input!B12959&gt;=20,Input!B12959&lt;=700),Input!B12959,""),"")</f>
        <v/>
      </c>
      <c r="C12959">
        <f>IF(B12959="","",INT(A12959))</f>
        <v/>
      </c>
      <c r="D12959">
        <f>IF(B12959="","",HOUR(A12959))</f>
        <v/>
      </c>
      <c r="E12959">
        <f>IF(B12959="","",IF(INPUT!$I$1="","",IF(C12959&lt;(INT(INPUT!$I$1)-INPUT!$I$2),"Off Meds",IF(C12959&lt;=(INT(INPUT!$I$1)+INPUT!$I$2),"Washout","On Meds"))))</f>
        <v/>
      </c>
      <c r="F12959">
        <f>IF(B12959="","",1.509*(LN(B12959)^1.084-5.381))</f>
        <v/>
      </c>
      <c r="G12959">
        <f>IF(F12959="","",IF(F12959&lt;0,10*F12959^2,0))</f>
        <v/>
      </c>
      <c r="H12959">
        <f>IF(F12959="","",IF(F12959&gt;0,10*F12959^2,0))</f>
        <v/>
      </c>
    </row>
    <row r="12960">
      <c r="A12960">
        <f>Input!A12960</f>
        <v/>
      </c>
      <c r="B12960">
        <f>IF(ISNUMBER(Input!B12960),IF(AND(Input!B12960&gt;=20,Input!B12960&lt;=700),Input!B12960,""),"")</f>
        <v/>
      </c>
      <c r="C12960">
        <f>IF(B12960="","",INT(A12960))</f>
        <v/>
      </c>
      <c r="D12960">
        <f>IF(B12960="","",HOUR(A12960))</f>
        <v/>
      </c>
      <c r="E12960">
        <f>IF(B12960="","",IF(INPUT!$I$1="","",IF(C12960&lt;(INT(INPUT!$I$1)-INPUT!$I$2),"Off Meds",IF(C12960&lt;=(INT(INPUT!$I$1)+INPUT!$I$2),"Washout","On Meds"))))</f>
        <v/>
      </c>
      <c r="F12960">
        <f>IF(B12960="","",1.509*(LN(B12960)^1.084-5.381))</f>
        <v/>
      </c>
      <c r="G12960">
        <f>IF(F12960="","",IF(F12960&lt;0,10*F12960^2,0))</f>
        <v/>
      </c>
      <c r="H12960">
        <f>IF(F12960="","",IF(F12960&gt;0,10*F12960^2,0))</f>
        <v/>
      </c>
    </row>
    <row r="12961">
      <c r="A12961">
        <f>Input!A12961</f>
        <v/>
      </c>
      <c r="B12961">
        <f>IF(ISNUMBER(Input!B12961),IF(AND(Input!B12961&gt;=20,Input!B12961&lt;=700),Input!B12961,""),"")</f>
        <v/>
      </c>
      <c r="C12961">
        <f>IF(B12961="","",INT(A12961))</f>
        <v/>
      </c>
      <c r="D12961">
        <f>IF(B12961="","",HOUR(A12961))</f>
        <v/>
      </c>
      <c r="E12961">
        <f>IF(B12961="","",IF(INPUT!$I$1="","",IF(C12961&lt;(INT(INPUT!$I$1)-INPUT!$I$2),"Off Meds",IF(C12961&lt;=(INT(INPUT!$I$1)+INPUT!$I$2),"Washout","On Meds"))))</f>
        <v/>
      </c>
      <c r="F12961">
        <f>IF(B12961="","",1.509*(LN(B12961)^1.084-5.381))</f>
        <v/>
      </c>
      <c r="G12961">
        <f>IF(F12961="","",IF(F12961&lt;0,10*F12961^2,0))</f>
        <v/>
      </c>
      <c r="H12961">
        <f>IF(F12961="","",IF(F12961&gt;0,10*F12961^2,0))</f>
        <v/>
      </c>
    </row>
    <row r="12962">
      <c r="A12962">
        <f>Input!A12962</f>
        <v/>
      </c>
      <c r="B12962">
        <f>IF(ISNUMBER(Input!B12962),IF(AND(Input!B12962&gt;=20,Input!B12962&lt;=700),Input!B12962,""),"")</f>
        <v/>
      </c>
      <c r="C12962">
        <f>IF(B12962="","",INT(A12962))</f>
        <v/>
      </c>
      <c r="D12962">
        <f>IF(B12962="","",HOUR(A12962))</f>
        <v/>
      </c>
      <c r="E12962">
        <f>IF(B12962="","",IF(INPUT!$I$1="","",IF(C12962&lt;(INT(INPUT!$I$1)-INPUT!$I$2),"Off Meds",IF(C12962&lt;=(INT(INPUT!$I$1)+INPUT!$I$2),"Washout","On Meds"))))</f>
        <v/>
      </c>
      <c r="F12962">
        <f>IF(B12962="","",1.509*(LN(B12962)^1.084-5.381))</f>
        <v/>
      </c>
      <c r="G12962">
        <f>IF(F12962="","",IF(F12962&lt;0,10*F12962^2,0))</f>
        <v/>
      </c>
      <c r="H12962">
        <f>IF(F12962="","",IF(F12962&gt;0,10*F12962^2,0))</f>
        <v/>
      </c>
    </row>
    <row r="12963">
      <c r="A12963">
        <f>Input!A12963</f>
        <v/>
      </c>
      <c r="B12963">
        <f>IF(ISNUMBER(Input!B12963),IF(AND(Input!B12963&gt;=20,Input!B12963&lt;=700),Input!B12963,""),"")</f>
        <v/>
      </c>
      <c r="C12963">
        <f>IF(B12963="","",INT(A12963))</f>
        <v/>
      </c>
      <c r="D12963">
        <f>IF(B12963="","",HOUR(A12963))</f>
        <v/>
      </c>
      <c r="E12963">
        <f>IF(B12963="","",IF(INPUT!$I$1="","",IF(C12963&lt;(INT(INPUT!$I$1)-INPUT!$I$2),"Off Meds",IF(C12963&lt;=(INT(INPUT!$I$1)+INPUT!$I$2),"Washout","On Meds"))))</f>
        <v/>
      </c>
      <c r="F12963">
        <f>IF(B12963="","",1.509*(LN(B12963)^1.084-5.381))</f>
        <v/>
      </c>
      <c r="G12963">
        <f>IF(F12963="","",IF(F12963&lt;0,10*F12963^2,0))</f>
        <v/>
      </c>
      <c r="H12963">
        <f>IF(F12963="","",IF(F12963&gt;0,10*F12963^2,0))</f>
        <v/>
      </c>
    </row>
    <row r="12964">
      <c r="A12964">
        <f>Input!A12964</f>
        <v/>
      </c>
      <c r="B12964">
        <f>IF(ISNUMBER(Input!B12964),IF(AND(Input!B12964&gt;=20,Input!B12964&lt;=700),Input!B12964,""),"")</f>
        <v/>
      </c>
      <c r="C12964">
        <f>IF(B12964="","",INT(A12964))</f>
        <v/>
      </c>
      <c r="D12964">
        <f>IF(B12964="","",HOUR(A12964))</f>
        <v/>
      </c>
      <c r="E12964">
        <f>IF(B12964="","",IF(INPUT!$I$1="","",IF(C12964&lt;(INT(INPUT!$I$1)-INPUT!$I$2),"Off Meds",IF(C12964&lt;=(INT(INPUT!$I$1)+INPUT!$I$2),"Washout","On Meds"))))</f>
        <v/>
      </c>
      <c r="F12964">
        <f>IF(B12964="","",1.509*(LN(B12964)^1.084-5.381))</f>
        <v/>
      </c>
      <c r="G12964">
        <f>IF(F12964="","",IF(F12964&lt;0,10*F12964^2,0))</f>
        <v/>
      </c>
      <c r="H12964">
        <f>IF(F12964="","",IF(F12964&gt;0,10*F12964^2,0))</f>
        <v/>
      </c>
    </row>
    <row r="12965">
      <c r="A12965">
        <f>Input!A12965</f>
        <v/>
      </c>
      <c r="B12965">
        <f>IF(ISNUMBER(Input!B12965),IF(AND(Input!B12965&gt;=20,Input!B12965&lt;=700),Input!B12965,""),"")</f>
        <v/>
      </c>
      <c r="C12965">
        <f>IF(B12965="","",INT(A12965))</f>
        <v/>
      </c>
      <c r="D12965">
        <f>IF(B12965="","",HOUR(A12965))</f>
        <v/>
      </c>
      <c r="E12965">
        <f>IF(B12965="","",IF(INPUT!$I$1="","",IF(C12965&lt;(INT(INPUT!$I$1)-INPUT!$I$2),"Off Meds",IF(C12965&lt;=(INT(INPUT!$I$1)+INPUT!$I$2),"Washout","On Meds"))))</f>
        <v/>
      </c>
      <c r="F12965">
        <f>IF(B12965="","",1.509*(LN(B12965)^1.084-5.381))</f>
        <v/>
      </c>
      <c r="G12965">
        <f>IF(F12965="","",IF(F12965&lt;0,10*F12965^2,0))</f>
        <v/>
      </c>
      <c r="H12965">
        <f>IF(F12965="","",IF(F12965&gt;0,10*F12965^2,0))</f>
        <v/>
      </c>
    </row>
    <row r="12966">
      <c r="A12966">
        <f>Input!A12966</f>
        <v/>
      </c>
      <c r="B12966">
        <f>IF(ISNUMBER(Input!B12966),IF(AND(Input!B12966&gt;=20,Input!B12966&lt;=700),Input!B12966,""),"")</f>
        <v/>
      </c>
      <c r="C12966">
        <f>IF(B12966="","",INT(A12966))</f>
        <v/>
      </c>
      <c r="D12966">
        <f>IF(B12966="","",HOUR(A12966))</f>
        <v/>
      </c>
      <c r="E12966">
        <f>IF(B12966="","",IF(INPUT!$I$1="","",IF(C12966&lt;(INT(INPUT!$I$1)-INPUT!$I$2),"Off Meds",IF(C12966&lt;=(INT(INPUT!$I$1)+INPUT!$I$2),"Washout","On Meds"))))</f>
        <v/>
      </c>
      <c r="F12966">
        <f>IF(B12966="","",1.509*(LN(B12966)^1.084-5.381))</f>
        <v/>
      </c>
      <c r="G12966">
        <f>IF(F12966="","",IF(F12966&lt;0,10*F12966^2,0))</f>
        <v/>
      </c>
      <c r="H12966">
        <f>IF(F12966="","",IF(F12966&gt;0,10*F12966^2,0))</f>
        <v/>
      </c>
    </row>
    <row r="12967">
      <c r="A12967">
        <f>Input!A12967</f>
        <v/>
      </c>
      <c r="B12967">
        <f>IF(ISNUMBER(Input!B12967),IF(AND(Input!B12967&gt;=20,Input!B12967&lt;=700),Input!B12967,""),"")</f>
        <v/>
      </c>
      <c r="C12967">
        <f>IF(B12967="","",INT(A12967))</f>
        <v/>
      </c>
      <c r="D12967">
        <f>IF(B12967="","",HOUR(A12967))</f>
        <v/>
      </c>
      <c r="E12967">
        <f>IF(B12967="","",IF(INPUT!$I$1="","",IF(C12967&lt;(INT(INPUT!$I$1)-INPUT!$I$2),"Off Meds",IF(C12967&lt;=(INT(INPUT!$I$1)+INPUT!$I$2),"Washout","On Meds"))))</f>
        <v/>
      </c>
      <c r="F12967">
        <f>IF(B12967="","",1.509*(LN(B12967)^1.084-5.381))</f>
        <v/>
      </c>
      <c r="G12967">
        <f>IF(F12967="","",IF(F12967&lt;0,10*F12967^2,0))</f>
        <v/>
      </c>
      <c r="H12967">
        <f>IF(F12967="","",IF(F12967&gt;0,10*F12967^2,0))</f>
        <v/>
      </c>
    </row>
    <row r="12968">
      <c r="A12968">
        <f>Input!A12968</f>
        <v/>
      </c>
      <c r="B12968">
        <f>IF(ISNUMBER(Input!B12968),IF(AND(Input!B12968&gt;=20,Input!B12968&lt;=700),Input!B12968,""),"")</f>
        <v/>
      </c>
      <c r="C12968">
        <f>IF(B12968="","",INT(A12968))</f>
        <v/>
      </c>
      <c r="D12968">
        <f>IF(B12968="","",HOUR(A12968))</f>
        <v/>
      </c>
      <c r="E12968">
        <f>IF(B12968="","",IF(INPUT!$I$1="","",IF(C12968&lt;(INT(INPUT!$I$1)-INPUT!$I$2),"Off Meds",IF(C12968&lt;=(INT(INPUT!$I$1)+INPUT!$I$2),"Washout","On Meds"))))</f>
        <v/>
      </c>
      <c r="F12968">
        <f>IF(B12968="","",1.509*(LN(B12968)^1.084-5.381))</f>
        <v/>
      </c>
      <c r="G12968">
        <f>IF(F12968="","",IF(F12968&lt;0,10*F12968^2,0))</f>
        <v/>
      </c>
      <c r="H12968">
        <f>IF(F12968="","",IF(F12968&gt;0,10*F12968^2,0))</f>
        <v/>
      </c>
    </row>
    <row r="12969">
      <c r="A12969">
        <f>Input!A12969</f>
        <v/>
      </c>
      <c r="B12969">
        <f>IF(ISNUMBER(Input!B12969),IF(AND(Input!B12969&gt;=20,Input!B12969&lt;=700),Input!B12969,""),"")</f>
        <v/>
      </c>
      <c r="C12969">
        <f>IF(B12969="","",INT(A12969))</f>
        <v/>
      </c>
      <c r="D12969">
        <f>IF(B12969="","",HOUR(A12969))</f>
        <v/>
      </c>
      <c r="E12969">
        <f>IF(B12969="","",IF(INPUT!$I$1="","",IF(C12969&lt;(INT(INPUT!$I$1)-INPUT!$I$2),"Off Meds",IF(C12969&lt;=(INT(INPUT!$I$1)+INPUT!$I$2),"Washout","On Meds"))))</f>
        <v/>
      </c>
      <c r="F12969">
        <f>IF(B12969="","",1.509*(LN(B12969)^1.084-5.381))</f>
        <v/>
      </c>
      <c r="G12969">
        <f>IF(F12969="","",IF(F12969&lt;0,10*F12969^2,0))</f>
        <v/>
      </c>
      <c r="H12969">
        <f>IF(F12969="","",IF(F12969&gt;0,10*F12969^2,0))</f>
        <v/>
      </c>
    </row>
    <row r="12970">
      <c r="A12970">
        <f>Input!A12970</f>
        <v/>
      </c>
      <c r="B12970">
        <f>IF(ISNUMBER(Input!B12970),IF(AND(Input!B12970&gt;=20,Input!B12970&lt;=700),Input!B12970,""),"")</f>
        <v/>
      </c>
      <c r="C12970">
        <f>IF(B12970="","",INT(A12970))</f>
        <v/>
      </c>
      <c r="D12970">
        <f>IF(B12970="","",HOUR(A12970))</f>
        <v/>
      </c>
      <c r="E12970">
        <f>IF(B12970="","",IF(INPUT!$I$1="","",IF(C12970&lt;(INT(INPUT!$I$1)-INPUT!$I$2),"Off Meds",IF(C12970&lt;=(INT(INPUT!$I$1)+INPUT!$I$2),"Washout","On Meds"))))</f>
        <v/>
      </c>
      <c r="F12970">
        <f>IF(B12970="","",1.509*(LN(B12970)^1.084-5.381))</f>
        <v/>
      </c>
      <c r="G12970">
        <f>IF(F12970="","",IF(F12970&lt;0,10*F12970^2,0))</f>
        <v/>
      </c>
      <c r="H12970">
        <f>IF(F12970="","",IF(F12970&gt;0,10*F12970^2,0))</f>
        <v/>
      </c>
    </row>
    <row r="12971">
      <c r="A12971">
        <f>Input!A12971</f>
        <v/>
      </c>
      <c r="B12971">
        <f>IF(ISNUMBER(Input!B12971),IF(AND(Input!B12971&gt;=20,Input!B12971&lt;=700),Input!B12971,""),"")</f>
        <v/>
      </c>
      <c r="C12971">
        <f>IF(B12971="","",INT(A12971))</f>
        <v/>
      </c>
      <c r="D12971">
        <f>IF(B12971="","",HOUR(A12971))</f>
        <v/>
      </c>
      <c r="E12971">
        <f>IF(B12971="","",IF(INPUT!$I$1="","",IF(C12971&lt;(INT(INPUT!$I$1)-INPUT!$I$2),"Off Meds",IF(C12971&lt;=(INT(INPUT!$I$1)+INPUT!$I$2),"Washout","On Meds"))))</f>
        <v/>
      </c>
      <c r="F12971">
        <f>IF(B12971="","",1.509*(LN(B12971)^1.084-5.381))</f>
        <v/>
      </c>
      <c r="G12971">
        <f>IF(F12971="","",IF(F12971&lt;0,10*F12971^2,0))</f>
        <v/>
      </c>
      <c r="H12971">
        <f>IF(F12971="","",IF(F12971&gt;0,10*F12971^2,0))</f>
        <v/>
      </c>
    </row>
    <row r="12972">
      <c r="A12972">
        <f>Input!A12972</f>
        <v/>
      </c>
      <c r="B12972">
        <f>IF(ISNUMBER(Input!B12972),IF(AND(Input!B12972&gt;=20,Input!B12972&lt;=700),Input!B12972,""),"")</f>
        <v/>
      </c>
      <c r="C12972">
        <f>IF(B12972="","",INT(A12972))</f>
        <v/>
      </c>
      <c r="D12972">
        <f>IF(B12972="","",HOUR(A12972))</f>
        <v/>
      </c>
      <c r="E12972">
        <f>IF(B12972="","",IF(INPUT!$I$1="","",IF(C12972&lt;(INT(INPUT!$I$1)-INPUT!$I$2),"Off Meds",IF(C12972&lt;=(INT(INPUT!$I$1)+INPUT!$I$2),"Washout","On Meds"))))</f>
        <v/>
      </c>
      <c r="F12972">
        <f>IF(B12972="","",1.509*(LN(B12972)^1.084-5.381))</f>
        <v/>
      </c>
      <c r="G12972">
        <f>IF(F12972="","",IF(F12972&lt;0,10*F12972^2,0))</f>
        <v/>
      </c>
      <c r="H12972">
        <f>IF(F12972="","",IF(F12972&gt;0,10*F12972^2,0))</f>
        <v/>
      </c>
    </row>
    <row r="12973">
      <c r="A12973">
        <f>Input!A12973</f>
        <v/>
      </c>
      <c r="B12973">
        <f>IF(ISNUMBER(Input!B12973),IF(AND(Input!B12973&gt;=20,Input!B12973&lt;=700),Input!B12973,""),"")</f>
        <v/>
      </c>
      <c r="C12973">
        <f>IF(B12973="","",INT(A12973))</f>
        <v/>
      </c>
      <c r="D12973">
        <f>IF(B12973="","",HOUR(A12973))</f>
        <v/>
      </c>
      <c r="E12973">
        <f>IF(B12973="","",IF(INPUT!$I$1="","",IF(C12973&lt;(INT(INPUT!$I$1)-INPUT!$I$2),"Off Meds",IF(C12973&lt;=(INT(INPUT!$I$1)+INPUT!$I$2),"Washout","On Meds"))))</f>
        <v/>
      </c>
      <c r="F12973">
        <f>IF(B12973="","",1.509*(LN(B12973)^1.084-5.381))</f>
        <v/>
      </c>
      <c r="G12973">
        <f>IF(F12973="","",IF(F12973&lt;0,10*F12973^2,0))</f>
        <v/>
      </c>
      <c r="H12973">
        <f>IF(F12973="","",IF(F12973&gt;0,10*F12973^2,0))</f>
        <v/>
      </c>
    </row>
    <row r="12974">
      <c r="A12974">
        <f>Input!A12974</f>
        <v/>
      </c>
      <c r="B12974">
        <f>IF(ISNUMBER(Input!B12974),IF(AND(Input!B12974&gt;=20,Input!B12974&lt;=700),Input!B12974,""),"")</f>
        <v/>
      </c>
      <c r="C12974">
        <f>IF(B12974="","",INT(A12974))</f>
        <v/>
      </c>
      <c r="D12974">
        <f>IF(B12974="","",HOUR(A12974))</f>
        <v/>
      </c>
      <c r="E12974">
        <f>IF(B12974="","",IF(INPUT!$I$1="","",IF(C12974&lt;(INT(INPUT!$I$1)-INPUT!$I$2),"Off Meds",IF(C12974&lt;=(INT(INPUT!$I$1)+INPUT!$I$2),"Washout","On Meds"))))</f>
        <v/>
      </c>
      <c r="F12974">
        <f>IF(B12974="","",1.509*(LN(B12974)^1.084-5.381))</f>
        <v/>
      </c>
      <c r="G12974">
        <f>IF(F12974="","",IF(F12974&lt;0,10*F12974^2,0))</f>
        <v/>
      </c>
      <c r="H12974">
        <f>IF(F12974="","",IF(F12974&gt;0,10*F12974^2,0))</f>
        <v/>
      </c>
    </row>
    <row r="12975">
      <c r="A12975">
        <f>Input!A12975</f>
        <v/>
      </c>
      <c r="B12975">
        <f>IF(ISNUMBER(Input!B12975),IF(AND(Input!B12975&gt;=20,Input!B12975&lt;=700),Input!B12975,""),"")</f>
        <v/>
      </c>
      <c r="C12975">
        <f>IF(B12975="","",INT(A12975))</f>
        <v/>
      </c>
      <c r="D12975">
        <f>IF(B12975="","",HOUR(A12975))</f>
        <v/>
      </c>
      <c r="E12975">
        <f>IF(B12975="","",IF(INPUT!$I$1="","",IF(C12975&lt;(INT(INPUT!$I$1)-INPUT!$I$2),"Off Meds",IF(C12975&lt;=(INT(INPUT!$I$1)+INPUT!$I$2),"Washout","On Meds"))))</f>
        <v/>
      </c>
      <c r="F12975">
        <f>IF(B12975="","",1.509*(LN(B12975)^1.084-5.381))</f>
        <v/>
      </c>
      <c r="G12975">
        <f>IF(F12975="","",IF(F12975&lt;0,10*F12975^2,0))</f>
        <v/>
      </c>
      <c r="H12975">
        <f>IF(F12975="","",IF(F12975&gt;0,10*F12975^2,0))</f>
        <v/>
      </c>
    </row>
    <row r="12976">
      <c r="A12976">
        <f>Input!A12976</f>
        <v/>
      </c>
      <c r="B12976">
        <f>IF(ISNUMBER(Input!B12976),IF(AND(Input!B12976&gt;=20,Input!B12976&lt;=700),Input!B12976,""),"")</f>
        <v/>
      </c>
      <c r="C12976">
        <f>IF(B12976="","",INT(A12976))</f>
        <v/>
      </c>
      <c r="D12976">
        <f>IF(B12976="","",HOUR(A12976))</f>
        <v/>
      </c>
      <c r="E12976">
        <f>IF(B12976="","",IF(INPUT!$I$1="","",IF(C12976&lt;(INT(INPUT!$I$1)-INPUT!$I$2),"Off Meds",IF(C12976&lt;=(INT(INPUT!$I$1)+INPUT!$I$2),"Washout","On Meds"))))</f>
        <v/>
      </c>
      <c r="F12976">
        <f>IF(B12976="","",1.509*(LN(B12976)^1.084-5.381))</f>
        <v/>
      </c>
      <c r="G12976">
        <f>IF(F12976="","",IF(F12976&lt;0,10*F12976^2,0))</f>
        <v/>
      </c>
      <c r="H12976">
        <f>IF(F12976="","",IF(F12976&gt;0,10*F12976^2,0))</f>
        <v/>
      </c>
    </row>
    <row r="12977">
      <c r="A12977">
        <f>Input!A12977</f>
        <v/>
      </c>
      <c r="B12977">
        <f>IF(ISNUMBER(Input!B12977),IF(AND(Input!B12977&gt;=20,Input!B12977&lt;=700),Input!B12977,""),"")</f>
        <v/>
      </c>
      <c r="C12977">
        <f>IF(B12977="","",INT(A12977))</f>
        <v/>
      </c>
      <c r="D12977">
        <f>IF(B12977="","",HOUR(A12977))</f>
        <v/>
      </c>
      <c r="E12977">
        <f>IF(B12977="","",IF(INPUT!$I$1="","",IF(C12977&lt;(INT(INPUT!$I$1)-INPUT!$I$2),"Off Meds",IF(C12977&lt;=(INT(INPUT!$I$1)+INPUT!$I$2),"Washout","On Meds"))))</f>
        <v/>
      </c>
      <c r="F12977">
        <f>IF(B12977="","",1.509*(LN(B12977)^1.084-5.381))</f>
        <v/>
      </c>
      <c r="G12977">
        <f>IF(F12977="","",IF(F12977&lt;0,10*F12977^2,0))</f>
        <v/>
      </c>
      <c r="H12977">
        <f>IF(F12977="","",IF(F12977&gt;0,10*F12977^2,0))</f>
        <v/>
      </c>
    </row>
    <row r="12978">
      <c r="A12978">
        <f>Input!A12978</f>
        <v/>
      </c>
      <c r="B12978">
        <f>IF(ISNUMBER(Input!B12978),IF(AND(Input!B12978&gt;=20,Input!B12978&lt;=700),Input!B12978,""),"")</f>
        <v/>
      </c>
      <c r="C12978">
        <f>IF(B12978="","",INT(A12978))</f>
        <v/>
      </c>
      <c r="D12978">
        <f>IF(B12978="","",HOUR(A12978))</f>
        <v/>
      </c>
      <c r="E12978">
        <f>IF(B12978="","",IF(INPUT!$I$1="","",IF(C12978&lt;(INT(INPUT!$I$1)-INPUT!$I$2),"Off Meds",IF(C12978&lt;=(INT(INPUT!$I$1)+INPUT!$I$2),"Washout","On Meds"))))</f>
        <v/>
      </c>
      <c r="F12978">
        <f>IF(B12978="","",1.509*(LN(B12978)^1.084-5.381))</f>
        <v/>
      </c>
      <c r="G12978">
        <f>IF(F12978="","",IF(F12978&lt;0,10*F12978^2,0))</f>
        <v/>
      </c>
      <c r="H12978">
        <f>IF(F12978="","",IF(F12978&gt;0,10*F12978^2,0))</f>
        <v/>
      </c>
    </row>
    <row r="12979">
      <c r="A12979">
        <f>Input!A12979</f>
        <v/>
      </c>
      <c r="B12979">
        <f>IF(ISNUMBER(Input!B12979),IF(AND(Input!B12979&gt;=20,Input!B12979&lt;=700),Input!B12979,""),"")</f>
        <v/>
      </c>
      <c r="C12979">
        <f>IF(B12979="","",INT(A12979))</f>
        <v/>
      </c>
      <c r="D12979">
        <f>IF(B12979="","",HOUR(A12979))</f>
        <v/>
      </c>
      <c r="E12979">
        <f>IF(B12979="","",IF(INPUT!$I$1="","",IF(C12979&lt;(INT(INPUT!$I$1)-INPUT!$I$2),"Off Meds",IF(C12979&lt;=(INT(INPUT!$I$1)+INPUT!$I$2),"Washout","On Meds"))))</f>
        <v/>
      </c>
      <c r="F12979">
        <f>IF(B12979="","",1.509*(LN(B12979)^1.084-5.381))</f>
        <v/>
      </c>
      <c r="G12979">
        <f>IF(F12979="","",IF(F12979&lt;0,10*F12979^2,0))</f>
        <v/>
      </c>
      <c r="H12979">
        <f>IF(F12979="","",IF(F12979&gt;0,10*F12979^2,0))</f>
        <v/>
      </c>
    </row>
    <row r="12980">
      <c r="A12980">
        <f>Input!A12980</f>
        <v/>
      </c>
      <c r="B12980">
        <f>IF(ISNUMBER(Input!B12980),IF(AND(Input!B12980&gt;=20,Input!B12980&lt;=700),Input!B12980,""),"")</f>
        <v/>
      </c>
      <c r="C12980">
        <f>IF(B12980="","",INT(A12980))</f>
        <v/>
      </c>
      <c r="D12980">
        <f>IF(B12980="","",HOUR(A12980))</f>
        <v/>
      </c>
      <c r="E12980">
        <f>IF(B12980="","",IF(INPUT!$I$1="","",IF(C12980&lt;(INT(INPUT!$I$1)-INPUT!$I$2),"Off Meds",IF(C12980&lt;=(INT(INPUT!$I$1)+INPUT!$I$2),"Washout","On Meds"))))</f>
        <v/>
      </c>
      <c r="F12980">
        <f>IF(B12980="","",1.509*(LN(B12980)^1.084-5.381))</f>
        <v/>
      </c>
      <c r="G12980">
        <f>IF(F12980="","",IF(F12980&lt;0,10*F12980^2,0))</f>
        <v/>
      </c>
      <c r="H12980">
        <f>IF(F12980="","",IF(F12980&gt;0,10*F12980^2,0))</f>
        <v/>
      </c>
    </row>
    <row r="12981">
      <c r="A12981">
        <f>Input!A12981</f>
        <v/>
      </c>
      <c r="B12981">
        <f>IF(ISNUMBER(Input!B12981),IF(AND(Input!B12981&gt;=20,Input!B12981&lt;=700),Input!B12981,""),"")</f>
        <v/>
      </c>
      <c r="C12981">
        <f>IF(B12981="","",INT(A12981))</f>
        <v/>
      </c>
      <c r="D12981">
        <f>IF(B12981="","",HOUR(A12981))</f>
        <v/>
      </c>
      <c r="E12981">
        <f>IF(B12981="","",IF(INPUT!$I$1="","",IF(C12981&lt;(INT(INPUT!$I$1)-INPUT!$I$2),"Off Meds",IF(C12981&lt;=(INT(INPUT!$I$1)+INPUT!$I$2),"Washout","On Meds"))))</f>
        <v/>
      </c>
      <c r="F12981">
        <f>IF(B12981="","",1.509*(LN(B12981)^1.084-5.381))</f>
        <v/>
      </c>
      <c r="G12981">
        <f>IF(F12981="","",IF(F12981&lt;0,10*F12981^2,0))</f>
        <v/>
      </c>
      <c r="H12981">
        <f>IF(F12981="","",IF(F12981&gt;0,10*F12981^2,0))</f>
        <v/>
      </c>
    </row>
    <row r="12982">
      <c r="A12982">
        <f>Input!A12982</f>
        <v/>
      </c>
      <c r="B12982">
        <f>IF(ISNUMBER(Input!B12982),IF(AND(Input!B12982&gt;=20,Input!B12982&lt;=700),Input!B12982,""),"")</f>
        <v/>
      </c>
      <c r="C12982">
        <f>IF(B12982="","",INT(A12982))</f>
        <v/>
      </c>
      <c r="D12982">
        <f>IF(B12982="","",HOUR(A12982))</f>
        <v/>
      </c>
      <c r="E12982">
        <f>IF(B12982="","",IF(INPUT!$I$1="","",IF(C12982&lt;(INT(INPUT!$I$1)-INPUT!$I$2),"Off Meds",IF(C12982&lt;=(INT(INPUT!$I$1)+INPUT!$I$2),"Washout","On Meds"))))</f>
        <v/>
      </c>
      <c r="F12982">
        <f>IF(B12982="","",1.509*(LN(B12982)^1.084-5.381))</f>
        <v/>
      </c>
      <c r="G12982">
        <f>IF(F12982="","",IF(F12982&lt;0,10*F12982^2,0))</f>
        <v/>
      </c>
      <c r="H12982">
        <f>IF(F12982="","",IF(F12982&gt;0,10*F12982^2,0))</f>
        <v/>
      </c>
    </row>
    <row r="12983">
      <c r="A12983">
        <f>Input!A12983</f>
        <v/>
      </c>
      <c r="B12983">
        <f>IF(ISNUMBER(Input!B12983),IF(AND(Input!B12983&gt;=20,Input!B12983&lt;=700),Input!B12983,""),"")</f>
        <v/>
      </c>
      <c r="C12983">
        <f>IF(B12983="","",INT(A12983))</f>
        <v/>
      </c>
      <c r="D12983">
        <f>IF(B12983="","",HOUR(A12983))</f>
        <v/>
      </c>
      <c r="E12983">
        <f>IF(B12983="","",IF(INPUT!$I$1="","",IF(C12983&lt;(INT(INPUT!$I$1)-INPUT!$I$2),"Off Meds",IF(C12983&lt;=(INT(INPUT!$I$1)+INPUT!$I$2),"Washout","On Meds"))))</f>
        <v/>
      </c>
      <c r="F12983">
        <f>IF(B12983="","",1.509*(LN(B12983)^1.084-5.381))</f>
        <v/>
      </c>
      <c r="G12983">
        <f>IF(F12983="","",IF(F12983&lt;0,10*F12983^2,0))</f>
        <v/>
      </c>
      <c r="H12983">
        <f>IF(F12983="","",IF(F12983&gt;0,10*F12983^2,0))</f>
        <v/>
      </c>
    </row>
    <row r="12984">
      <c r="A12984">
        <f>Input!A12984</f>
        <v/>
      </c>
      <c r="B12984">
        <f>IF(ISNUMBER(Input!B12984),IF(AND(Input!B12984&gt;=20,Input!B12984&lt;=700),Input!B12984,""),"")</f>
        <v/>
      </c>
      <c r="C12984">
        <f>IF(B12984="","",INT(A12984))</f>
        <v/>
      </c>
      <c r="D12984">
        <f>IF(B12984="","",HOUR(A12984))</f>
        <v/>
      </c>
      <c r="E12984">
        <f>IF(B12984="","",IF(INPUT!$I$1="","",IF(C12984&lt;(INT(INPUT!$I$1)-INPUT!$I$2),"Off Meds",IF(C12984&lt;=(INT(INPUT!$I$1)+INPUT!$I$2),"Washout","On Meds"))))</f>
        <v/>
      </c>
      <c r="F12984">
        <f>IF(B12984="","",1.509*(LN(B12984)^1.084-5.381))</f>
        <v/>
      </c>
      <c r="G12984">
        <f>IF(F12984="","",IF(F12984&lt;0,10*F12984^2,0))</f>
        <v/>
      </c>
      <c r="H12984">
        <f>IF(F12984="","",IF(F12984&gt;0,10*F12984^2,0))</f>
        <v/>
      </c>
    </row>
    <row r="12985">
      <c r="A12985">
        <f>Input!A12985</f>
        <v/>
      </c>
      <c r="B12985">
        <f>IF(ISNUMBER(Input!B12985),IF(AND(Input!B12985&gt;=20,Input!B12985&lt;=700),Input!B12985,""),"")</f>
        <v/>
      </c>
      <c r="C12985">
        <f>IF(B12985="","",INT(A12985))</f>
        <v/>
      </c>
      <c r="D12985">
        <f>IF(B12985="","",HOUR(A12985))</f>
        <v/>
      </c>
      <c r="E12985">
        <f>IF(B12985="","",IF(INPUT!$I$1="","",IF(C12985&lt;(INT(INPUT!$I$1)-INPUT!$I$2),"Off Meds",IF(C12985&lt;=(INT(INPUT!$I$1)+INPUT!$I$2),"Washout","On Meds"))))</f>
        <v/>
      </c>
      <c r="F12985">
        <f>IF(B12985="","",1.509*(LN(B12985)^1.084-5.381))</f>
        <v/>
      </c>
      <c r="G12985">
        <f>IF(F12985="","",IF(F12985&lt;0,10*F12985^2,0))</f>
        <v/>
      </c>
      <c r="H12985">
        <f>IF(F12985="","",IF(F12985&gt;0,10*F12985^2,0))</f>
        <v/>
      </c>
    </row>
    <row r="12986">
      <c r="A12986">
        <f>Input!A12986</f>
        <v/>
      </c>
      <c r="B12986">
        <f>IF(ISNUMBER(Input!B12986),IF(AND(Input!B12986&gt;=20,Input!B12986&lt;=700),Input!B12986,""),"")</f>
        <v/>
      </c>
      <c r="C12986">
        <f>IF(B12986="","",INT(A12986))</f>
        <v/>
      </c>
      <c r="D12986">
        <f>IF(B12986="","",HOUR(A12986))</f>
        <v/>
      </c>
      <c r="E12986">
        <f>IF(B12986="","",IF(INPUT!$I$1="","",IF(C12986&lt;(INT(INPUT!$I$1)-INPUT!$I$2),"Off Meds",IF(C12986&lt;=(INT(INPUT!$I$1)+INPUT!$I$2),"Washout","On Meds"))))</f>
        <v/>
      </c>
      <c r="F12986">
        <f>IF(B12986="","",1.509*(LN(B12986)^1.084-5.381))</f>
        <v/>
      </c>
      <c r="G12986">
        <f>IF(F12986="","",IF(F12986&lt;0,10*F12986^2,0))</f>
        <v/>
      </c>
      <c r="H12986">
        <f>IF(F12986="","",IF(F12986&gt;0,10*F12986^2,0))</f>
        <v/>
      </c>
    </row>
    <row r="12987">
      <c r="A12987">
        <f>Input!A12987</f>
        <v/>
      </c>
      <c r="B12987">
        <f>IF(ISNUMBER(Input!B12987),IF(AND(Input!B12987&gt;=20,Input!B12987&lt;=700),Input!B12987,""),"")</f>
        <v/>
      </c>
      <c r="C12987">
        <f>IF(B12987="","",INT(A12987))</f>
        <v/>
      </c>
      <c r="D12987">
        <f>IF(B12987="","",HOUR(A12987))</f>
        <v/>
      </c>
      <c r="E12987">
        <f>IF(B12987="","",IF(INPUT!$I$1="","",IF(C12987&lt;(INT(INPUT!$I$1)-INPUT!$I$2),"Off Meds",IF(C12987&lt;=(INT(INPUT!$I$1)+INPUT!$I$2),"Washout","On Meds"))))</f>
        <v/>
      </c>
      <c r="F12987">
        <f>IF(B12987="","",1.509*(LN(B12987)^1.084-5.381))</f>
        <v/>
      </c>
      <c r="G12987">
        <f>IF(F12987="","",IF(F12987&lt;0,10*F12987^2,0))</f>
        <v/>
      </c>
      <c r="H12987">
        <f>IF(F12987="","",IF(F12987&gt;0,10*F12987^2,0))</f>
        <v/>
      </c>
    </row>
    <row r="12988">
      <c r="A12988">
        <f>Input!A12988</f>
        <v/>
      </c>
      <c r="B12988">
        <f>IF(ISNUMBER(Input!B12988),IF(AND(Input!B12988&gt;=20,Input!B12988&lt;=700),Input!B12988,""),"")</f>
        <v/>
      </c>
      <c r="C12988">
        <f>IF(B12988="","",INT(A12988))</f>
        <v/>
      </c>
      <c r="D12988">
        <f>IF(B12988="","",HOUR(A12988))</f>
        <v/>
      </c>
      <c r="E12988">
        <f>IF(B12988="","",IF(INPUT!$I$1="","",IF(C12988&lt;(INT(INPUT!$I$1)-INPUT!$I$2),"Off Meds",IF(C12988&lt;=(INT(INPUT!$I$1)+INPUT!$I$2),"Washout","On Meds"))))</f>
        <v/>
      </c>
      <c r="F12988">
        <f>IF(B12988="","",1.509*(LN(B12988)^1.084-5.381))</f>
        <v/>
      </c>
      <c r="G12988">
        <f>IF(F12988="","",IF(F12988&lt;0,10*F12988^2,0))</f>
        <v/>
      </c>
      <c r="H12988">
        <f>IF(F12988="","",IF(F12988&gt;0,10*F12988^2,0))</f>
        <v/>
      </c>
    </row>
    <row r="12989">
      <c r="A12989">
        <f>Input!A12989</f>
        <v/>
      </c>
      <c r="B12989">
        <f>IF(ISNUMBER(Input!B12989),IF(AND(Input!B12989&gt;=20,Input!B12989&lt;=700),Input!B12989,""),"")</f>
        <v/>
      </c>
      <c r="C12989">
        <f>IF(B12989="","",INT(A12989))</f>
        <v/>
      </c>
      <c r="D12989">
        <f>IF(B12989="","",HOUR(A12989))</f>
        <v/>
      </c>
      <c r="E12989">
        <f>IF(B12989="","",IF(INPUT!$I$1="","",IF(C12989&lt;(INT(INPUT!$I$1)-INPUT!$I$2),"Off Meds",IF(C12989&lt;=(INT(INPUT!$I$1)+INPUT!$I$2),"Washout","On Meds"))))</f>
        <v/>
      </c>
      <c r="F12989">
        <f>IF(B12989="","",1.509*(LN(B12989)^1.084-5.381))</f>
        <v/>
      </c>
      <c r="G12989">
        <f>IF(F12989="","",IF(F12989&lt;0,10*F12989^2,0))</f>
        <v/>
      </c>
      <c r="H12989">
        <f>IF(F12989="","",IF(F12989&gt;0,10*F12989^2,0))</f>
        <v/>
      </c>
    </row>
    <row r="12990">
      <c r="A12990">
        <f>Input!A12990</f>
        <v/>
      </c>
      <c r="B12990">
        <f>IF(ISNUMBER(Input!B12990),IF(AND(Input!B12990&gt;=20,Input!B12990&lt;=700),Input!B12990,""),"")</f>
        <v/>
      </c>
      <c r="C12990">
        <f>IF(B12990="","",INT(A12990))</f>
        <v/>
      </c>
      <c r="D12990">
        <f>IF(B12990="","",HOUR(A12990))</f>
        <v/>
      </c>
      <c r="E12990">
        <f>IF(B12990="","",IF(INPUT!$I$1="","",IF(C12990&lt;(INT(INPUT!$I$1)-INPUT!$I$2),"Off Meds",IF(C12990&lt;=(INT(INPUT!$I$1)+INPUT!$I$2),"Washout","On Meds"))))</f>
        <v/>
      </c>
      <c r="F12990">
        <f>IF(B12990="","",1.509*(LN(B12990)^1.084-5.381))</f>
        <v/>
      </c>
      <c r="G12990">
        <f>IF(F12990="","",IF(F12990&lt;0,10*F12990^2,0))</f>
        <v/>
      </c>
      <c r="H12990">
        <f>IF(F12990="","",IF(F12990&gt;0,10*F12990^2,0))</f>
        <v/>
      </c>
    </row>
    <row r="12991">
      <c r="A12991">
        <f>Input!A12991</f>
        <v/>
      </c>
      <c r="B12991">
        <f>IF(ISNUMBER(Input!B12991),IF(AND(Input!B12991&gt;=20,Input!B12991&lt;=700),Input!B12991,""),"")</f>
        <v/>
      </c>
      <c r="C12991">
        <f>IF(B12991="","",INT(A12991))</f>
        <v/>
      </c>
      <c r="D12991">
        <f>IF(B12991="","",HOUR(A12991))</f>
        <v/>
      </c>
      <c r="E12991">
        <f>IF(B12991="","",IF(INPUT!$I$1="","",IF(C12991&lt;(INT(INPUT!$I$1)-INPUT!$I$2),"Off Meds",IF(C12991&lt;=(INT(INPUT!$I$1)+INPUT!$I$2),"Washout","On Meds"))))</f>
        <v/>
      </c>
      <c r="F12991">
        <f>IF(B12991="","",1.509*(LN(B12991)^1.084-5.381))</f>
        <v/>
      </c>
      <c r="G12991">
        <f>IF(F12991="","",IF(F12991&lt;0,10*F12991^2,0))</f>
        <v/>
      </c>
      <c r="H12991">
        <f>IF(F12991="","",IF(F12991&gt;0,10*F12991^2,0))</f>
        <v/>
      </c>
    </row>
    <row r="12992">
      <c r="A12992">
        <f>Input!A12992</f>
        <v/>
      </c>
      <c r="B12992">
        <f>IF(ISNUMBER(Input!B12992),IF(AND(Input!B12992&gt;=20,Input!B12992&lt;=700),Input!B12992,""),"")</f>
        <v/>
      </c>
      <c r="C12992">
        <f>IF(B12992="","",INT(A12992))</f>
        <v/>
      </c>
      <c r="D12992">
        <f>IF(B12992="","",HOUR(A12992))</f>
        <v/>
      </c>
      <c r="E12992">
        <f>IF(B12992="","",IF(INPUT!$I$1="","",IF(C12992&lt;(INT(INPUT!$I$1)-INPUT!$I$2),"Off Meds",IF(C12992&lt;=(INT(INPUT!$I$1)+INPUT!$I$2),"Washout","On Meds"))))</f>
        <v/>
      </c>
      <c r="F12992">
        <f>IF(B12992="","",1.509*(LN(B12992)^1.084-5.381))</f>
        <v/>
      </c>
      <c r="G12992">
        <f>IF(F12992="","",IF(F12992&lt;0,10*F12992^2,0))</f>
        <v/>
      </c>
      <c r="H12992">
        <f>IF(F12992="","",IF(F12992&gt;0,10*F12992^2,0))</f>
        <v/>
      </c>
    </row>
    <row r="12993">
      <c r="A12993">
        <f>Input!A12993</f>
        <v/>
      </c>
      <c r="B12993">
        <f>IF(ISNUMBER(Input!B12993),IF(AND(Input!B12993&gt;=20,Input!B12993&lt;=700),Input!B12993,""),"")</f>
        <v/>
      </c>
      <c r="C12993">
        <f>IF(B12993="","",INT(A12993))</f>
        <v/>
      </c>
      <c r="D12993">
        <f>IF(B12993="","",HOUR(A12993))</f>
        <v/>
      </c>
      <c r="E12993">
        <f>IF(B12993="","",IF(INPUT!$I$1="","",IF(C12993&lt;(INT(INPUT!$I$1)-INPUT!$I$2),"Off Meds",IF(C12993&lt;=(INT(INPUT!$I$1)+INPUT!$I$2),"Washout","On Meds"))))</f>
        <v/>
      </c>
      <c r="F12993">
        <f>IF(B12993="","",1.509*(LN(B12993)^1.084-5.381))</f>
        <v/>
      </c>
      <c r="G12993">
        <f>IF(F12993="","",IF(F12993&lt;0,10*F12993^2,0))</f>
        <v/>
      </c>
      <c r="H12993">
        <f>IF(F12993="","",IF(F12993&gt;0,10*F12993^2,0))</f>
        <v/>
      </c>
    </row>
    <row r="12994">
      <c r="A12994">
        <f>Input!A12994</f>
        <v/>
      </c>
      <c r="B12994">
        <f>IF(ISNUMBER(Input!B12994),IF(AND(Input!B12994&gt;=20,Input!B12994&lt;=700),Input!B12994,""),"")</f>
        <v/>
      </c>
      <c r="C12994">
        <f>IF(B12994="","",INT(A12994))</f>
        <v/>
      </c>
      <c r="D12994">
        <f>IF(B12994="","",HOUR(A12994))</f>
        <v/>
      </c>
      <c r="E12994">
        <f>IF(B12994="","",IF(INPUT!$I$1="","",IF(C12994&lt;(INT(INPUT!$I$1)-INPUT!$I$2),"Off Meds",IF(C12994&lt;=(INT(INPUT!$I$1)+INPUT!$I$2),"Washout","On Meds"))))</f>
        <v/>
      </c>
      <c r="F12994">
        <f>IF(B12994="","",1.509*(LN(B12994)^1.084-5.381))</f>
        <v/>
      </c>
      <c r="G12994">
        <f>IF(F12994="","",IF(F12994&lt;0,10*F12994^2,0))</f>
        <v/>
      </c>
      <c r="H12994">
        <f>IF(F12994="","",IF(F12994&gt;0,10*F12994^2,0))</f>
        <v/>
      </c>
    </row>
    <row r="12995">
      <c r="A12995">
        <f>Input!A12995</f>
        <v/>
      </c>
      <c r="B12995">
        <f>IF(ISNUMBER(Input!B12995),IF(AND(Input!B12995&gt;=20,Input!B12995&lt;=700),Input!B12995,""),"")</f>
        <v/>
      </c>
      <c r="C12995">
        <f>IF(B12995="","",INT(A12995))</f>
        <v/>
      </c>
      <c r="D12995">
        <f>IF(B12995="","",HOUR(A12995))</f>
        <v/>
      </c>
      <c r="E12995">
        <f>IF(B12995="","",IF(INPUT!$I$1="","",IF(C12995&lt;(INT(INPUT!$I$1)-INPUT!$I$2),"Off Meds",IF(C12995&lt;=(INT(INPUT!$I$1)+INPUT!$I$2),"Washout","On Meds"))))</f>
        <v/>
      </c>
      <c r="F12995">
        <f>IF(B12995="","",1.509*(LN(B12995)^1.084-5.381))</f>
        <v/>
      </c>
      <c r="G12995">
        <f>IF(F12995="","",IF(F12995&lt;0,10*F12995^2,0))</f>
        <v/>
      </c>
      <c r="H12995">
        <f>IF(F12995="","",IF(F12995&gt;0,10*F12995^2,0))</f>
        <v/>
      </c>
    </row>
    <row r="12996">
      <c r="A12996">
        <f>Input!A12996</f>
        <v/>
      </c>
      <c r="B12996">
        <f>IF(ISNUMBER(Input!B12996),IF(AND(Input!B12996&gt;=20,Input!B12996&lt;=700),Input!B12996,""),"")</f>
        <v/>
      </c>
      <c r="C12996">
        <f>IF(B12996="","",INT(A12996))</f>
        <v/>
      </c>
      <c r="D12996">
        <f>IF(B12996="","",HOUR(A12996))</f>
        <v/>
      </c>
      <c r="E12996">
        <f>IF(B12996="","",IF(INPUT!$I$1="","",IF(C12996&lt;(INT(INPUT!$I$1)-INPUT!$I$2),"Off Meds",IF(C12996&lt;=(INT(INPUT!$I$1)+INPUT!$I$2),"Washout","On Meds"))))</f>
        <v/>
      </c>
      <c r="F12996">
        <f>IF(B12996="","",1.509*(LN(B12996)^1.084-5.381))</f>
        <v/>
      </c>
      <c r="G12996">
        <f>IF(F12996="","",IF(F12996&lt;0,10*F12996^2,0))</f>
        <v/>
      </c>
      <c r="H12996">
        <f>IF(F12996="","",IF(F12996&gt;0,10*F12996^2,0))</f>
        <v/>
      </c>
    </row>
    <row r="12997">
      <c r="A12997">
        <f>Input!A12997</f>
        <v/>
      </c>
      <c r="B12997">
        <f>IF(ISNUMBER(Input!B12997),IF(AND(Input!B12997&gt;=20,Input!B12997&lt;=700),Input!B12997,""),"")</f>
        <v/>
      </c>
      <c r="C12997">
        <f>IF(B12997="","",INT(A12997))</f>
        <v/>
      </c>
      <c r="D12997">
        <f>IF(B12997="","",HOUR(A12997))</f>
        <v/>
      </c>
      <c r="E12997">
        <f>IF(B12997="","",IF(INPUT!$I$1="","",IF(C12997&lt;(INT(INPUT!$I$1)-INPUT!$I$2),"Off Meds",IF(C12997&lt;=(INT(INPUT!$I$1)+INPUT!$I$2),"Washout","On Meds"))))</f>
        <v/>
      </c>
      <c r="F12997">
        <f>IF(B12997="","",1.509*(LN(B12997)^1.084-5.381))</f>
        <v/>
      </c>
      <c r="G12997">
        <f>IF(F12997="","",IF(F12997&lt;0,10*F12997^2,0))</f>
        <v/>
      </c>
      <c r="H12997">
        <f>IF(F12997="","",IF(F12997&gt;0,10*F12997^2,0))</f>
        <v/>
      </c>
    </row>
    <row r="12998">
      <c r="A12998">
        <f>Input!A12998</f>
        <v/>
      </c>
      <c r="B12998">
        <f>IF(ISNUMBER(Input!B12998),IF(AND(Input!B12998&gt;=20,Input!B12998&lt;=700),Input!B12998,""),"")</f>
        <v/>
      </c>
      <c r="C12998">
        <f>IF(B12998="","",INT(A12998))</f>
        <v/>
      </c>
      <c r="D12998">
        <f>IF(B12998="","",HOUR(A12998))</f>
        <v/>
      </c>
      <c r="E12998">
        <f>IF(B12998="","",IF(INPUT!$I$1="","",IF(C12998&lt;(INT(INPUT!$I$1)-INPUT!$I$2),"Off Meds",IF(C12998&lt;=(INT(INPUT!$I$1)+INPUT!$I$2),"Washout","On Meds"))))</f>
        <v/>
      </c>
      <c r="F12998">
        <f>IF(B12998="","",1.509*(LN(B12998)^1.084-5.381))</f>
        <v/>
      </c>
      <c r="G12998">
        <f>IF(F12998="","",IF(F12998&lt;0,10*F12998^2,0))</f>
        <v/>
      </c>
      <c r="H12998">
        <f>IF(F12998="","",IF(F12998&gt;0,10*F12998^2,0))</f>
        <v/>
      </c>
    </row>
    <row r="12999">
      <c r="A12999">
        <f>Input!A12999</f>
        <v/>
      </c>
      <c r="B12999">
        <f>IF(ISNUMBER(Input!B12999),IF(AND(Input!B12999&gt;=20,Input!B12999&lt;=700),Input!B12999,""),"")</f>
        <v/>
      </c>
      <c r="C12999">
        <f>IF(B12999="","",INT(A12999))</f>
        <v/>
      </c>
      <c r="D12999">
        <f>IF(B12999="","",HOUR(A12999))</f>
        <v/>
      </c>
      <c r="E12999">
        <f>IF(B12999="","",IF(INPUT!$I$1="","",IF(C12999&lt;(INT(INPUT!$I$1)-INPUT!$I$2),"Off Meds",IF(C12999&lt;=(INT(INPUT!$I$1)+INPUT!$I$2),"Washout","On Meds"))))</f>
        <v/>
      </c>
      <c r="F12999">
        <f>IF(B12999="","",1.509*(LN(B12999)^1.084-5.381))</f>
        <v/>
      </c>
      <c r="G12999">
        <f>IF(F12999="","",IF(F12999&lt;0,10*F12999^2,0))</f>
        <v/>
      </c>
      <c r="H12999">
        <f>IF(F12999="","",IF(F12999&gt;0,10*F12999^2,0))</f>
        <v/>
      </c>
    </row>
    <row r="13000">
      <c r="A13000">
        <f>Input!A13000</f>
        <v/>
      </c>
      <c r="B13000">
        <f>IF(ISNUMBER(Input!B13000),IF(AND(Input!B13000&gt;=20,Input!B13000&lt;=700),Input!B13000,""),"")</f>
        <v/>
      </c>
      <c r="C13000">
        <f>IF(B13000="","",INT(A13000))</f>
        <v/>
      </c>
      <c r="D13000">
        <f>IF(B13000="","",HOUR(A13000))</f>
        <v/>
      </c>
      <c r="E13000">
        <f>IF(B13000="","",IF(INPUT!$I$1="","",IF(C13000&lt;(INT(INPUT!$I$1)-INPUT!$I$2),"Off Meds",IF(C13000&lt;=(INT(INPUT!$I$1)+INPUT!$I$2),"Washout","On Meds"))))</f>
        <v/>
      </c>
      <c r="F13000">
        <f>IF(B13000="","",1.509*(LN(B13000)^1.084-5.381))</f>
        <v/>
      </c>
      <c r="G13000">
        <f>IF(F13000="","",IF(F13000&lt;0,10*F13000^2,0))</f>
        <v/>
      </c>
      <c r="H13000">
        <f>IF(F13000="","",IF(F13000&gt;0,10*F13000^2,0))</f>
        <v/>
      </c>
    </row>
    <row r="13001">
      <c r="A13001">
        <f>Input!A13001</f>
        <v/>
      </c>
      <c r="B13001">
        <f>IF(ISNUMBER(Input!B13001),IF(AND(Input!B13001&gt;=20,Input!B13001&lt;=700),Input!B13001,""),"")</f>
        <v/>
      </c>
      <c r="C13001">
        <f>IF(B13001="","",INT(A13001))</f>
        <v/>
      </c>
      <c r="D13001">
        <f>IF(B13001="","",HOUR(A13001))</f>
        <v/>
      </c>
      <c r="E13001">
        <f>IF(B13001="","",IF(INPUT!$I$1="","",IF(C13001&lt;(INT(INPUT!$I$1)-INPUT!$I$2),"Off Meds",IF(C13001&lt;=(INT(INPUT!$I$1)+INPUT!$I$2),"Washout","On Meds"))))</f>
        <v/>
      </c>
      <c r="F13001">
        <f>IF(B13001="","",1.509*(LN(B13001)^1.084-5.381))</f>
        <v/>
      </c>
      <c r="G13001">
        <f>IF(F13001="","",IF(F13001&lt;0,10*F13001^2,0))</f>
        <v/>
      </c>
      <c r="H13001">
        <f>IF(F13001="","",IF(F13001&gt;0,10*F13001^2,0))</f>
        <v/>
      </c>
    </row>
    <row r="13002">
      <c r="A13002">
        <f>Input!A13002</f>
        <v/>
      </c>
      <c r="B13002">
        <f>IF(ISNUMBER(Input!B13002),IF(AND(Input!B13002&gt;=20,Input!B13002&lt;=700),Input!B13002,""),"")</f>
        <v/>
      </c>
      <c r="C13002">
        <f>IF(B13002="","",INT(A13002))</f>
        <v/>
      </c>
      <c r="D13002">
        <f>IF(B13002="","",HOUR(A13002))</f>
        <v/>
      </c>
      <c r="E13002">
        <f>IF(B13002="","",IF(INPUT!$I$1="","",IF(C13002&lt;(INT(INPUT!$I$1)-INPUT!$I$2),"Off Meds",IF(C13002&lt;=(INT(INPUT!$I$1)+INPUT!$I$2),"Washout","On Meds"))))</f>
        <v/>
      </c>
      <c r="F13002">
        <f>IF(B13002="","",1.509*(LN(B13002)^1.084-5.381))</f>
        <v/>
      </c>
      <c r="G13002">
        <f>IF(F13002="","",IF(F13002&lt;0,10*F13002^2,0))</f>
        <v/>
      </c>
      <c r="H13002">
        <f>IF(F13002="","",IF(F13002&gt;0,10*F13002^2,0))</f>
        <v/>
      </c>
    </row>
    <row r="13003">
      <c r="A13003">
        <f>Input!A13003</f>
        <v/>
      </c>
      <c r="B13003">
        <f>IF(ISNUMBER(Input!B13003),IF(AND(Input!B13003&gt;=20,Input!B13003&lt;=700),Input!B13003,""),"")</f>
        <v/>
      </c>
      <c r="C13003">
        <f>IF(B13003="","",INT(A13003))</f>
        <v/>
      </c>
      <c r="D13003">
        <f>IF(B13003="","",HOUR(A13003))</f>
        <v/>
      </c>
      <c r="E13003">
        <f>IF(B13003="","",IF(INPUT!$I$1="","",IF(C13003&lt;(INT(INPUT!$I$1)-INPUT!$I$2),"Off Meds",IF(C13003&lt;=(INT(INPUT!$I$1)+INPUT!$I$2),"Washout","On Meds"))))</f>
        <v/>
      </c>
      <c r="F13003">
        <f>IF(B13003="","",1.509*(LN(B13003)^1.084-5.381))</f>
        <v/>
      </c>
      <c r="G13003">
        <f>IF(F13003="","",IF(F13003&lt;0,10*F13003^2,0))</f>
        <v/>
      </c>
      <c r="H13003">
        <f>IF(F13003="","",IF(F13003&gt;0,10*F13003^2,0))</f>
        <v/>
      </c>
    </row>
    <row r="13004">
      <c r="A13004">
        <f>Input!A13004</f>
        <v/>
      </c>
      <c r="B13004">
        <f>IF(ISNUMBER(Input!B13004),IF(AND(Input!B13004&gt;=20,Input!B13004&lt;=700),Input!B13004,""),"")</f>
        <v/>
      </c>
      <c r="C13004">
        <f>IF(B13004="","",INT(A13004))</f>
        <v/>
      </c>
      <c r="D13004">
        <f>IF(B13004="","",HOUR(A13004))</f>
        <v/>
      </c>
      <c r="E13004">
        <f>IF(B13004="","",IF(INPUT!$I$1="","",IF(C13004&lt;(INT(INPUT!$I$1)-INPUT!$I$2),"Off Meds",IF(C13004&lt;=(INT(INPUT!$I$1)+INPUT!$I$2),"Washout","On Meds"))))</f>
        <v/>
      </c>
      <c r="F13004">
        <f>IF(B13004="","",1.509*(LN(B13004)^1.084-5.381))</f>
        <v/>
      </c>
      <c r="G13004">
        <f>IF(F13004="","",IF(F13004&lt;0,10*F13004^2,0))</f>
        <v/>
      </c>
      <c r="H13004">
        <f>IF(F13004="","",IF(F13004&gt;0,10*F13004^2,0))</f>
        <v/>
      </c>
    </row>
    <row r="13005">
      <c r="A13005">
        <f>Input!A13005</f>
        <v/>
      </c>
      <c r="B13005">
        <f>IF(ISNUMBER(Input!B13005),IF(AND(Input!B13005&gt;=20,Input!B13005&lt;=700),Input!B13005,""),"")</f>
        <v/>
      </c>
      <c r="C13005">
        <f>IF(B13005="","",INT(A13005))</f>
        <v/>
      </c>
      <c r="D13005">
        <f>IF(B13005="","",HOUR(A13005))</f>
        <v/>
      </c>
      <c r="E13005">
        <f>IF(B13005="","",IF(INPUT!$I$1="","",IF(C13005&lt;(INT(INPUT!$I$1)-INPUT!$I$2),"Off Meds",IF(C13005&lt;=(INT(INPUT!$I$1)+INPUT!$I$2),"Washout","On Meds"))))</f>
        <v/>
      </c>
      <c r="F13005">
        <f>IF(B13005="","",1.509*(LN(B13005)^1.084-5.381))</f>
        <v/>
      </c>
      <c r="G13005">
        <f>IF(F13005="","",IF(F13005&lt;0,10*F13005^2,0))</f>
        <v/>
      </c>
      <c r="H13005">
        <f>IF(F13005="","",IF(F13005&gt;0,10*F13005^2,0))</f>
        <v/>
      </c>
    </row>
    <row r="13006">
      <c r="A13006">
        <f>Input!A13006</f>
        <v/>
      </c>
      <c r="B13006">
        <f>IF(ISNUMBER(Input!B13006),IF(AND(Input!B13006&gt;=20,Input!B13006&lt;=700),Input!B13006,""),"")</f>
        <v/>
      </c>
      <c r="C13006">
        <f>IF(B13006="","",INT(A13006))</f>
        <v/>
      </c>
      <c r="D13006">
        <f>IF(B13006="","",HOUR(A13006))</f>
        <v/>
      </c>
      <c r="E13006">
        <f>IF(B13006="","",IF(INPUT!$I$1="","",IF(C13006&lt;(INT(INPUT!$I$1)-INPUT!$I$2),"Off Meds",IF(C13006&lt;=(INT(INPUT!$I$1)+INPUT!$I$2),"Washout","On Meds"))))</f>
        <v/>
      </c>
      <c r="F13006">
        <f>IF(B13006="","",1.509*(LN(B13006)^1.084-5.381))</f>
        <v/>
      </c>
      <c r="G13006">
        <f>IF(F13006="","",IF(F13006&lt;0,10*F13006^2,0))</f>
        <v/>
      </c>
      <c r="H13006">
        <f>IF(F13006="","",IF(F13006&gt;0,10*F13006^2,0))</f>
        <v/>
      </c>
    </row>
    <row r="13007">
      <c r="A13007">
        <f>Input!A13007</f>
        <v/>
      </c>
      <c r="B13007">
        <f>IF(ISNUMBER(Input!B13007),IF(AND(Input!B13007&gt;=20,Input!B13007&lt;=700),Input!B13007,""),"")</f>
        <v/>
      </c>
      <c r="C13007">
        <f>IF(B13007="","",INT(A13007))</f>
        <v/>
      </c>
      <c r="D13007">
        <f>IF(B13007="","",HOUR(A13007))</f>
        <v/>
      </c>
      <c r="E13007">
        <f>IF(B13007="","",IF(INPUT!$I$1="","",IF(C13007&lt;(INT(INPUT!$I$1)-INPUT!$I$2),"Off Meds",IF(C13007&lt;=(INT(INPUT!$I$1)+INPUT!$I$2),"Washout","On Meds"))))</f>
        <v/>
      </c>
      <c r="F13007">
        <f>IF(B13007="","",1.509*(LN(B13007)^1.084-5.381))</f>
        <v/>
      </c>
      <c r="G13007">
        <f>IF(F13007="","",IF(F13007&lt;0,10*F13007^2,0))</f>
        <v/>
      </c>
      <c r="H13007">
        <f>IF(F13007="","",IF(F13007&gt;0,10*F13007^2,0))</f>
        <v/>
      </c>
    </row>
    <row r="13008">
      <c r="A13008">
        <f>Input!A13008</f>
        <v/>
      </c>
      <c r="B13008">
        <f>IF(ISNUMBER(Input!B13008),IF(AND(Input!B13008&gt;=20,Input!B13008&lt;=700),Input!B13008,""),"")</f>
        <v/>
      </c>
      <c r="C13008">
        <f>IF(B13008="","",INT(A13008))</f>
        <v/>
      </c>
      <c r="D13008">
        <f>IF(B13008="","",HOUR(A13008))</f>
        <v/>
      </c>
      <c r="E13008">
        <f>IF(B13008="","",IF(INPUT!$I$1="","",IF(C13008&lt;(INT(INPUT!$I$1)-INPUT!$I$2),"Off Meds",IF(C13008&lt;=(INT(INPUT!$I$1)+INPUT!$I$2),"Washout","On Meds"))))</f>
        <v/>
      </c>
      <c r="F13008">
        <f>IF(B13008="","",1.509*(LN(B13008)^1.084-5.381))</f>
        <v/>
      </c>
      <c r="G13008">
        <f>IF(F13008="","",IF(F13008&lt;0,10*F13008^2,0))</f>
        <v/>
      </c>
      <c r="H13008">
        <f>IF(F13008="","",IF(F13008&gt;0,10*F13008^2,0))</f>
        <v/>
      </c>
    </row>
    <row r="13009">
      <c r="A13009">
        <f>Input!A13009</f>
        <v/>
      </c>
      <c r="B13009">
        <f>IF(ISNUMBER(Input!B13009),IF(AND(Input!B13009&gt;=20,Input!B13009&lt;=700),Input!B13009,""),"")</f>
        <v/>
      </c>
      <c r="C13009">
        <f>IF(B13009="","",INT(A13009))</f>
        <v/>
      </c>
      <c r="D13009">
        <f>IF(B13009="","",HOUR(A13009))</f>
        <v/>
      </c>
      <c r="E13009">
        <f>IF(B13009="","",IF(INPUT!$I$1="","",IF(C13009&lt;(INT(INPUT!$I$1)-INPUT!$I$2),"Off Meds",IF(C13009&lt;=(INT(INPUT!$I$1)+INPUT!$I$2),"Washout","On Meds"))))</f>
        <v/>
      </c>
      <c r="F13009">
        <f>IF(B13009="","",1.509*(LN(B13009)^1.084-5.381))</f>
        <v/>
      </c>
      <c r="G13009">
        <f>IF(F13009="","",IF(F13009&lt;0,10*F13009^2,0))</f>
        <v/>
      </c>
      <c r="H13009">
        <f>IF(F13009="","",IF(F13009&gt;0,10*F13009^2,0))</f>
        <v/>
      </c>
    </row>
    <row r="13010">
      <c r="A13010">
        <f>Input!A13010</f>
        <v/>
      </c>
      <c r="B13010">
        <f>IF(ISNUMBER(Input!B13010),IF(AND(Input!B13010&gt;=20,Input!B13010&lt;=700),Input!B13010,""),"")</f>
        <v/>
      </c>
      <c r="C13010">
        <f>IF(B13010="","",INT(A13010))</f>
        <v/>
      </c>
      <c r="D13010">
        <f>IF(B13010="","",HOUR(A13010))</f>
        <v/>
      </c>
      <c r="E13010">
        <f>IF(B13010="","",IF(INPUT!$I$1="","",IF(C13010&lt;(INT(INPUT!$I$1)-INPUT!$I$2),"Off Meds",IF(C13010&lt;=(INT(INPUT!$I$1)+INPUT!$I$2),"Washout","On Meds"))))</f>
        <v/>
      </c>
      <c r="F13010">
        <f>IF(B13010="","",1.509*(LN(B13010)^1.084-5.381))</f>
        <v/>
      </c>
      <c r="G13010">
        <f>IF(F13010="","",IF(F13010&lt;0,10*F13010^2,0))</f>
        <v/>
      </c>
      <c r="H13010">
        <f>IF(F13010="","",IF(F13010&gt;0,10*F13010^2,0))</f>
        <v/>
      </c>
    </row>
    <row r="13011">
      <c r="A13011">
        <f>Input!A13011</f>
        <v/>
      </c>
      <c r="B13011">
        <f>IF(ISNUMBER(Input!B13011),IF(AND(Input!B13011&gt;=20,Input!B13011&lt;=700),Input!B13011,""),"")</f>
        <v/>
      </c>
      <c r="C13011">
        <f>IF(B13011="","",INT(A13011))</f>
        <v/>
      </c>
      <c r="D13011">
        <f>IF(B13011="","",HOUR(A13011))</f>
        <v/>
      </c>
      <c r="E13011">
        <f>IF(B13011="","",IF(INPUT!$I$1="","",IF(C13011&lt;(INT(INPUT!$I$1)-INPUT!$I$2),"Off Meds",IF(C13011&lt;=(INT(INPUT!$I$1)+INPUT!$I$2),"Washout","On Meds"))))</f>
        <v/>
      </c>
      <c r="F13011">
        <f>IF(B13011="","",1.509*(LN(B13011)^1.084-5.381))</f>
        <v/>
      </c>
      <c r="G13011">
        <f>IF(F13011="","",IF(F13011&lt;0,10*F13011^2,0))</f>
        <v/>
      </c>
      <c r="H13011">
        <f>IF(F13011="","",IF(F13011&gt;0,10*F13011^2,0))</f>
        <v/>
      </c>
    </row>
    <row r="13012">
      <c r="A13012">
        <f>Input!A13012</f>
        <v/>
      </c>
      <c r="B13012">
        <f>IF(ISNUMBER(Input!B13012),IF(AND(Input!B13012&gt;=20,Input!B13012&lt;=700),Input!B13012,""),"")</f>
        <v/>
      </c>
      <c r="C13012">
        <f>IF(B13012="","",INT(A13012))</f>
        <v/>
      </c>
      <c r="D13012">
        <f>IF(B13012="","",HOUR(A13012))</f>
        <v/>
      </c>
      <c r="E13012">
        <f>IF(B13012="","",IF(INPUT!$I$1="","",IF(C13012&lt;(INT(INPUT!$I$1)-INPUT!$I$2),"Off Meds",IF(C13012&lt;=(INT(INPUT!$I$1)+INPUT!$I$2),"Washout","On Meds"))))</f>
        <v/>
      </c>
      <c r="F13012">
        <f>IF(B13012="","",1.509*(LN(B13012)^1.084-5.381))</f>
        <v/>
      </c>
      <c r="G13012">
        <f>IF(F13012="","",IF(F13012&lt;0,10*F13012^2,0))</f>
        <v/>
      </c>
      <c r="H13012">
        <f>IF(F13012="","",IF(F13012&gt;0,10*F13012^2,0))</f>
        <v/>
      </c>
    </row>
    <row r="13013">
      <c r="A13013">
        <f>Input!A13013</f>
        <v/>
      </c>
      <c r="B13013">
        <f>IF(ISNUMBER(Input!B13013),IF(AND(Input!B13013&gt;=20,Input!B13013&lt;=700),Input!B13013,""),"")</f>
        <v/>
      </c>
      <c r="C13013">
        <f>IF(B13013="","",INT(A13013))</f>
        <v/>
      </c>
      <c r="D13013">
        <f>IF(B13013="","",HOUR(A13013))</f>
        <v/>
      </c>
      <c r="E13013">
        <f>IF(B13013="","",IF(INPUT!$I$1="","",IF(C13013&lt;(INT(INPUT!$I$1)-INPUT!$I$2),"Off Meds",IF(C13013&lt;=(INT(INPUT!$I$1)+INPUT!$I$2),"Washout","On Meds"))))</f>
        <v/>
      </c>
      <c r="F13013">
        <f>IF(B13013="","",1.509*(LN(B13013)^1.084-5.381))</f>
        <v/>
      </c>
      <c r="G13013">
        <f>IF(F13013="","",IF(F13013&lt;0,10*F13013^2,0))</f>
        <v/>
      </c>
      <c r="H13013">
        <f>IF(F13013="","",IF(F13013&gt;0,10*F13013^2,0))</f>
        <v/>
      </c>
    </row>
    <row r="13014">
      <c r="A13014">
        <f>Input!A13014</f>
        <v/>
      </c>
      <c r="B13014">
        <f>IF(ISNUMBER(Input!B13014),IF(AND(Input!B13014&gt;=20,Input!B13014&lt;=700),Input!B13014,""),"")</f>
        <v/>
      </c>
      <c r="C13014">
        <f>IF(B13014="","",INT(A13014))</f>
        <v/>
      </c>
      <c r="D13014">
        <f>IF(B13014="","",HOUR(A13014))</f>
        <v/>
      </c>
      <c r="E13014">
        <f>IF(B13014="","",IF(INPUT!$I$1="","",IF(C13014&lt;(INT(INPUT!$I$1)-INPUT!$I$2),"Off Meds",IF(C13014&lt;=(INT(INPUT!$I$1)+INPUT!$I$2),"Washout","On Meds"))))</f>
        <v/>
      </c>
      <c r="F13014">
        <f>IF(B13014="","",1.509*(LN(B13014)^1.084-5.381))</f>
        <v/>
      </c>
      <c r="G13014">
        <f>IF(F13014="","",IF(F13014&lt;0,10*F13014^2,0))</f>
        <v/>
      </c>
      <c r="H13014">
        <f>IF(F13014="","",IF(F13014&gt;0,10*F13014^2,0))</f>
        <v/>
      </c>
    </row>
    <row r="13015">
      <c r="A13015">
        <f>Input!A13015</f>
        <v/>
      </c>
      <c r="B13015">
        <f>IF(ISNUMBER(Input!B13015),IF(AND(Input!B13015&gt;=20,Input!B13015&lt;=700),Input!B13015,""),"")</f>
        <v/>
      </c>
      <c r="C13015">
        <f>IF(B13015="","",INT(A13015))</f>
        <v/>
      </c>
      <c r="D13015">
        <f>IF(B13015="","",HOUR(A13015))</f>
        <v/>
      </c>
      <c r="E13015">
        <f>IF(B13015="","",IF(INPUT!$I$1="","",IF(C13015&lt;(INT(INPUT!$I$1)-INPUT!$I$2),"Off Meds",IF(C13015&lt;=(INT(INPUT!$I$1)+INPUT!$I$2),"Washout","On Meds"))))</f>
        <v/>
      </c>
      <c r="F13015">
        <f>IF(B13015="","",1.509*(LN(B13015)^1.084-5.381))</f>
        <v/>
      </c>
      <c r="G13015">
        <f>IF(F13015="","",IF(F13015&lt;0,10*F13015^2,0))</f>
        <v/>
      </c>
      <c r="H13015">
        <f>IF(F13015="","",IF(F13015&gt;0,10*F13015^2,0))</f>
        <v/>
      </c>
    </row>
    <row r="13016">
      <c r="A13016">
        <f>Input!A13016</f>
        <v/>
      </c>
      <c r="B13016">
        <f>IF(ISNUMBER(Input!B13016),IF(AND(Input!B13016&gt;=20,Input!B13016&lt;=700),Input!B13016,""),"")</f>
        <v/>
      </c>
      <c r="C13016">
        <f>IF(B13016="","",INT(A13016))</f>
        <v/>
      </c>
      <c r="D13016">
        <f>IF(B13016="","",HOUR(A13016))</f>
        <v/>
      </c>
      <c r="E13016">
        <f>IF(B13016="","",IF(INPUT!$I$1="","",IF(C13016&lt;(INT(INPUT!$I$1)-INPUT!$I$2),"Off Meds",IF(C13016&lt;=(INT(INPUT!$I$1)+INPUT!$I$2),"Washout","On Meds"))))</f>
        <v/>
      </c>
      <c r="F13016">
        <f>IF(B13016="","",1.509*(LN(B13016)^1.084-5.381))</f>
        <v/>
      </c>
      <c r="G13016">
        <f>IF(F13016="","",IF(F13016&lt;0,10*F13016^2,0))</f>
        <v/>
      </c>
      <c r="H13016">
        <f>IF(F13016="","",IF(F13016&gt;0,10*F13016^2,0))</f>
        <v/>
      </c>
    </row>
    <row r="13017">
      <c r="A13017">
        <f>Input!A13017</f>
        <v/>
      </c>
      <c r="B13017">
        <f>IF(ISNUMBER(Input!B13017),IF(AND(Input!B13017&gt;=20,Input!B13017&lt;=700),Input!B13017,""),"")</f>
        <v/>
      </c>
      <c r="C13017">
        <f>IF(B13017="","",INT(A13017))</f>
        <v/>
      </c>
      <c r="D13017">
        <f>IF(B13017="","",HOUR(A13017))</f>
        <v/>
      </c>
      <c r="E13017">
        <f>IF(B13017="","",IF(INPUT!$I$1="","",IF(C13017&lt;(INT(INPUT!$I$1)-INPUT!$I$2),"Off Meds",IF(C13017&lt;=(INT(INPUT!$I$1)+INPUT!$I$2),"Washout","On Meds"))))</f>
        <v/>
      </c>
      <c r="F13017">
        <f>IF(B13017="","",1.509*(LN(B13017)^1.084-5.381))</f>
        <v/>
      </c>
      <c r="G13017">
        <f>IF(F13017="","",IF(F13017&lt;0,10*F13017^2,0))</f>
        <v/>
      </c>
      <c r="H13017">
        <f>IF(F13017="","",IF(F13017&gt;0,10*F13017^2,0))</f>
        <v/>
      </c>
    </row>
    <row r="13018">
      <c r="A13018">
        <f>Input!A13018</f>
        <v/>
      </c>
      <c r="B13018">
        <f>IF(ISNUMBER(Input!B13018),IF(AND(Input!B13018&gt;=20,Input!B13018&lt;=700),Input!B13018,""),"")</f>
        <v/>
      </c>
      <c r="C13018">
        <f>IF(B13018="","",INT(A13018))</f>
        <v/>
      </c>
      <c r="D13018">
        <f>IF(B13018="","",HOUR(A13018))</f>
        <v/>
      </c>
      <c r="E13018">
        <f>IF(B13018="","",IF(INPUT!$I$1="","",IF(C13018&lt;(INT(INPUT!$I$1)-INPUT!$I$2),"Off Meds",IF(C13018&lt;=(INT(INPUT!$I$1)+INPUT!$I$2),"Washout","On Meds"))))</f>
        <v/>
      </c>
      <c r="F13018">
        <f>IF(B13018="","",1.509*(LN(B13018)^1.084-5.381))</f>
        <v/>
      </c>
      <c r="G13018">
        <f>IF(F13018="","",IF(F13018&lt;0,10*F13018^2,0))</f>
        <v/>
      </c>
      <c r="H13018">
        <f>IF(F13018="","",IF(F13018&gt;0,10*F13018^2,0))</f>
        <v/>
      </c>
    </row>
    <row r="13019">
      <c r="A13019">
        <f>Input!A13019</f>
        <v/>
      </c>
      <c r="B13019">
        <f>IF(ISNUMBER(Input!B13019),IF(AND(Input!B13019&gt;=20,Input!B13019&lt;=700),Input!B13019,""),"")</f>
        <v/>
      </c>
      <c r="C13019">
        <f>IF(B13019="","",INT(A13019))</f>
        <v/>
      </c>
      <c r="D13019">
        <f>IF(B13019="","",HOUR(A13019))</f>
        <v/>
      </c>
      <c r="E13019">
        <f>IF(B13019="","",IF(INPUT!$I$1="","",IF(C13019&lt;(INT(INPUT!$I$1)-INPUT!$I$2),"Off Meds",IF(C13019&lt;=(INT(INPUT!$I$1)+INPUT!$I$2),"Washout","On Meds"))))</f>
        <v/>
      </c>
      <c r="F13019">
        <f>IF(B13019="","",1.509*(LN(B13019)^1.084-5.381))</f>
        <v/>
      </c>
      <c r="G13019">
        <f>IF(F13019="","",IF(F13019&lt;0,10*F13019^2,0))</f>
        <v/>
      </c>
      <c r="H13019">
        <f>IF(F13019="","",IF(F13019&gt;0,10*F13019^2,0))</f>
        <v/>
      </c>
    </row>
    <row r="13020">
      <c r="A13020">
        <f>Input!A13020</f>
        <v/>
      </c>
      <c r="B13020">
        <f>IF(ISNUMBER(Input!B13020),IF(AND(Input!B13020&gt;=20,Input!B13020&lt;=700),Input!B13020,""),"")</f>
        <v/>
      </c>
      <c r="C13020">
        <f>IF(B13020="","",INT(A13020))</f>
        <v/>
      </c>
      <c r="D13020">
        <f>IF(B13020="","",HOUR(A13020))</f>
        <v/>
      </c>
      <c r="E13020">
        <f>IF(B13020="","",IF(INPUT!$I$1="","",IF(C13020&lt;(INT(INPUT!$I$1)-INPUT!$I$2),"Off Meds",IF(C13020&lt;=(INT(INPUT!$I$1)+INPUT!$I$2),"Washout","On Meds"))))</f>
        <v/>
      </c>
      <c r="F13020">
        <f>IF(B13020="","",1.509*(LN(B13020)^1.084-5.381))</f>
        <v/>
      </c>
      <c r="G13020">
        <f>IF(F13020="","",IF(F13020&lt;0,10*F13020^2,0))</f>
        <v/>
      </c>
      <c r="H13020">
        <f>IF(F13020="","",IF(F13020&gt;0,10*F13020^2,0))</f>
        <v/>
      </c>
    </row>
    <row r="13021">
      <c r="A13021">
        <f>Input!A13021</f>
        <v/>
      </c>
      <c r="B13021">
        <f>IF(ISNUMBER(Input!B13021),IF(AND(Input!B13021&gt;=20,Input!B13021&lt;=700),Input!B13021,""),"")</f>
        <v/>
      </c>
      <c r="C13021">
        <f>IF(B13021="","",INT(A13021))</f>
        <v/>
      </c>
      <c r="D13021">
        <f>IF(B13021="","",HOUR(A13021))</f>
        <v/>
      </c>
      <c r="E13021">
        <f>IF(B13021="","",IF(INPUT!$I$1="","",IF(C13021&lt;(INT(INPUT!$I$1)-INPUT!$I$2),"Off Meds",IF(C13021&lt;=(INT(INPUT!$I$1)+INPUT!$I$2),"Washout","On Meds"))))</f>
        <v/>
      </c>
      <c r="F13021">
        <f>IF(B13021="","",1.509*(LN(B13021)^1.084-5.381))</f>
        <v/>
      </c>
      <c r="G13021">
        <f>IF(F13021="","",IF(F13021&lt;0,10*F13021^2,0))</f>
        <v/>
      </c>
      <c r="H13021">
        <f>IF(F13021="","",IF(F13021&gt;0,10*F13021^2,0))</f>
        <v/>
      </c>
    </row>
    <row r="13022">
      <c r="A13022">
        <f>Input!A13022</f>
        <v/>
      </c>
      <c r="B13022">
        <f>IF(ISNUMBER(Input!B13022),IF(AND(Input!B13022&gt;=20,Input!B13022&lt;=700),Input!B13022,""),"")</f>
        <v/>
      </c>
      <c r="C13022">
        <f>IF(B13022="","",INT(A13022))</f>
        <v/>
      </c>
      <c r="D13022">
        <f>IF(B13022="","",HOUR(A13022))</f>
        <v/>
      </c>
      <c r="E13022">
        <f>IF(B13022="","",IF(INPUT!$I$1="","",IF(C13022&lt;(INT(INPUT!$I$1)-INPUT!$I$2),"Off Meds",IF(C13022&lt;=(INT(INPUT!$I$1)+INPUT!$I$2),"Washout","On Meds"))))</f>
        <v/>
      </c>
      <c r="F13022">
        <f>IF(B13022="","",1.509*(LN(B13022)^1.084-5.381))</f>
        <v/>
      </c>
      <c r="G13022">
        <f>IF(F13022="","",IF(F13022&lt;0,10*F13022^2,0))</f>
        <v/>
      </c>
      <c r="H13022">
        <f>IF(F13022="","",IF(F13022&gt;0,10*F13022^2,0))</f>
        <v/>
      </c>
    </row>
    <row r="13023">
      <c r="A13023">
        <f>Input!A13023</f>
        <v/>
      </c>
      <c r="B13023">
        <f>IF(ISNUMBER(Input!B13023),IF(AND(Input!B13023&gt;=20,Input!B13023&lt;=700),Input!B13023,""),"")</f>
        <v/>
      </c>
      <c r="C13023">
        <f>IF(B13023="","",INT(A13023))</f>
        <v/>
      </c>
      <c r="D13023">
        <f>IF(B13023="","",HOUR(A13023))</f>
        <v/>
      </c>
      <c r="E13023">
        <f>IF(B13023="","",IF(INPUT!$I$1="","",IF(C13023&lt;(INT(INPUT!$I$1)-INPUT!$I$2),"Off Meds",IF(C13023&lt;=(INT(INPUT!$I$1)+INPUT!$I$2),"Washout","On Meds"))))</f>
        <v/>
      </c>
      <c r="F13023">
        <f>IF(B13023="","",1.509*(LN(B13023)^1.084-5.381))</f>
        <v/>
      </c>
      <c r="G13023">
        <f>IF(F13023="","",IF(F13023&lt;0,10*F13023^2,0))</f>
        <v/>
      </c>
      <c r="H13023">
        <f>IF(F13023="","",IF(F13023&gt;0,10*F13023^2,0))</f>
        <v/>
      </c>
    </row>
    <row r="13024">
      <c r="A13024">
        <f>Input!A13024</f>
        <v/>
      </c>
      <c r="B13024">
        <f>IF(ISNUMBER(Input!B13024),IF(AND(Input!B13024&gt;=20,Input!B13024&lt;=700),Input!B13024,""),"")</f>
        <v/>
      </c>
      <c r="C13024">
        <f>IF(B13024="","",INT(A13024))</f>
        <v/>
      </c>
      <c r="D13024">
        <f>IF(B13024="","",HOUR(A13024))</f>
        <v/>
      </c>
      <c r="E13024">
        <f>IF(B13024="","",IF(INPUT!$I$1="","",IF(C13024&lt;(INT(INPUT!$I$1)-INPUT!$I$2),"Off Meds",IF(C13024&lt;=(INT(INPUT!$I$1)+INPUT!$I$2),"Washout","On Meds"))))</f>
        <v/>
      </c>
      <c r="F13024">
        <f>IF(B13024="","",1.509*(LN(B13024)^1.084-5.381))</f>
        <v/>
      </c>
      <c r="G13024">
        <f>IF(F13024="","",IF(F13024&lt;0,10*F13024^2,0))</f>
        <v/>
      </c>
      <c r="H13024">
        <f>IF(F13024="","",IF(F13024&gt;0,10*F13024^2,0))</f>
        <v/>
      </c>
    </row>
    <row r="13025">
      <c r="A13025">
        <f>Input!A13025</f>
        <v/>
      </c>
      <c r="B13025">
        <f>IF(ISNUMBER(Input!B13025),IF(AND(Input!B13025&gt;=20,Input!B13025&lt;=700),Input!B13025,""),"")</f>
        <v/>
      </c>
      <c r="C13025">
        <f>IF(B13025="","",INT(A13025))</f>
        <v/>
      </c>
      <c r="D13025">
        <f>IF(B13025="","",HOUR(A13025))</f>
        <v/>
      </c>
      <c r="E13025">
        <f>IF(B13025="","",IF(INPUT!$I$1="","",IF(C13025&lt;(INT(INPUT!$I$1)-INPUT!$I$2),"Off Meds",IF(C13025&lt;=(INT(INPUT!$I$1)+INPUT!$I$2),"Washout","On Meds"))))</f>
        <v/>
      </c>
      <c r="F13025">
        <f>IF(B13025="","",1.509*(LN(B13025)^1.084-5.381))</f>
        <v/>
      </c>
      <c r="G13025">
        <f>IF(F13025="","",IF(F13025&lt;0,10*F13025^2,0))</f>
        <v/>
      </c>
      <c r="H13025">
        <f>IF(F13025="","",IF(F13025&gt;0,10*F13025^2,0))</f>
        <v/>
      </c>
    </row>
    <row r="13026">
      <c r="A13026">
        <f>Input!A13026</f>
        <v/>
      </c>
      <c r="B13026">
        <f>IF(ISNUMBER(Input!B13026),IF(AND(Input!B13026&gt;=20,Input!B13026&lt;=700),Input!B13026,""),"")</f>
        <v/>
      </c>
      <c r="C13026">
        <f>IF(B13026="","",INT(A13026))</f>
        <v/>
      </c>
      <c r="D13026">
        <f>IF(B13026="","",HOUR(A13026))</f>
        <v/>
      </c>
      <c r="E13026">
        <f>IF(B13026="","",IF(INPUT!$I$1="","",IF(C13026&lt;(INT(INPUT!$I$1)-INPUT!$I$2),"Off Meds",IF(C13026&lt;=(INT(INPUT!$I$1)+INPUT!$I$2),"Washout","On Meds"))))</f>
        <v/>
      </c>
      <c r="F13026">
        <f>IF(B13026="","",1.509*(LN(B13026)^1.084-5.381))</f>
        <v/>
      </c>
      <c r="G13026">
        <f>IF(F13026="","",IF(F13026&lt;0,10*F13026^2,0))</f>
        <v/>
      </c>
      <c r="H13026">
        <f>IF(F13026="","",IF(F13026&gt;0,10*F13026^2,0))</f>
        <v/>
      </c>
    </row>
    <row r="13027">
      <c r="A13027">
        <f>Input!A13027</f>
        <v/>
      </c>
      <c r="B13027">
        <f>IF(ISNUMBER(Input!B13027),IF(AND(Input!B13027&gt;=20,Input!B13027&lt;=700),Input!B13027,""),"")</f>
        <v/>
      </c>
      <c r="C13027">
        <f>IF(B13027="","",INT(A13027))</f>
        <v/>
      </c>
      <c r="D13027">
        <f>IF(B13027="","",HOUR(A13027))</f>
        <v/>
      </c>
      <c r="E13027">
        <f>IF(B13027="","",IF(INPUT!$I$1="","",IF(C13027&lt;(INT(INPUT!$I$1)-INPUT!$I$2),"Off Meds",IF(C13027&lt;=(INT(INPUT!$I$1)+INPUT!$I$2),"Washout","On Meds"))))</f>
        <v/>
      </c>
      <c r="F13027">
        <f>IF(B13027="","",1.509*(LN(B13027)^1.084-5.381))</f>
        <v/>
      </c>
      <c r="G13027">
        <f>IF(F13027="","",IF(F13027&lt;0,10*F13027^2,0))</f>
        <v/>
      </c>
      <c r="H13027">
        <f>IF(F13027="","",IF(F13027&gt;0,10*F13027^2,0))</f>
        <v/>
      </c>
    </row>
    <row r="13028">
      <c r="A13028">
        <f>Input!A13028</f>
        <v/>
      </c>
      <c r="B13028">
        <f>IF(ISNUMBER(Input!B13028),IF(AND(Input!B13028&gt;=20,Input!B13028&lt;=700),Input!B13028,""),"")</f>
        <v/>
      </c>
      <c r="C13028">
        <f>IF(B13028="","",INT(A13028))</f>
        <v/>
      </c>
      <c r="D13028">
        <f>IF(B13028="","",HOUR(A13028))</f>
        <v/>
      </c>
      <c r="E13028">
        <f>IF(B13028="","",IF(INPUT!$I$1="","",IF(C13028&lt;(INT(INPUT!$I$1)-INPUT!$I$2),"Off Meds",IF(C13028&lt;=(INT(INPUT!$I$1)+INPUT!$I$2),"Washout","On Meds"))))</f>
        <v/>
      </c>
      <c r="F13028">
        <f>IF(B13028="","",1.509*(LN(B13028)^1.084-5.381))</f>
        <v/>
      </c>
      <c r="G13028">
        <f>IF(F13028="","",IF(F13028&lt;0,10*F13028^2,0))</f>
        <v/>
      </c>
      <c r="H13028">
        <f>IF(F13028="","",IF(F13028&gt;0,10*F13028^2,0))</f>
        <v/>
      </c>
    </row>
    <row r="13029">
      <c r="A13029">
        <f>Input!A13029</f>
        <v/>
      </c>
      <c r="B13029">
        <f>IF(ISNUMBER(Input!B13029),IF(AND(Input!B13029&gt;=20,Input!B13029&lt;=700),Input!B13029,""),"")</f>
        <v/>
      </c>
      <c r="C13029">
        <f>IF(B13029="","",INT(A13029))</f>
        <v/>
      </c>
      <c r="D13029">
        <f>IF(B13029="","",HOUR(A13029))</f>
        <v/>
      </c>
      <c r="E13029">
        <f>IF(B13029="","",IF(INPUT!$I$1="","",IF(C13029&lt;(INT(INPUT!$I$1)-INPUT!$I$2),"Off Meds",IF(C13029&lt;=(INT(INPUT!$I$1)+INPUT!$I$2),"Washout","On Meds"))))</f>
        <v/>
      </c>
      <c r="F13029">
        <f>IF(B13029="","",1.509*(LN(B13029)^1.084-5.381))</f>
        <v/>
      </c>
      <c r="G13029">
        <f>IF(F13029="","",IF(F13029&lt;0,10*F13029^2,0))</f>
        <v/>
      </c>
      <c r="H13029">
        <f>IF(F13029="","",IF(F13029&gt;0,10*F13029^2,0))</f>
        <v/>
      </c>
    </row>
    <row r="13030">
      <c r="A13030">
        <f>Input!A13030</f>
        <v/>
      </c>
      <c r="B13030">
        <f>IF(ISNUMBER(Input!B13030),IF(AND(Input!B13030&gt;=20,Input!B13030&lt;=700),Input!B13030,""),"")</f>
        <v/>
      </c>
      <c r="C13030">
        <f>IF(B13030="","",INT(A13030))</f>
        <v/>
      </c>
      <c r="D13030">
        <f>IF(B13030="","",HOUR(A13030))</f>
        <v/>
      </c>
      <c r="E13030">
        <f>IF(B13030="","",IF(INPUT!$I$1="","",IF(C13030&lt;(INT(INPUT!$I$1)-INPUT!$I$2),"Off Meds",IF(C13030&lt;=(INT(INPUT!$I$1)+INPUT!$I$2),"Washout","On Meds"))))</f>
        <v/>
      </c>
      <c r="F13030">
        <f>IF(B13030="","",1.509*(LN(B13030)^1.084-5.381))</f>
        <v/>
      </c>
      <c r="G13030">
        <f>IF(F13030="","",IF(F13030&lt;0,10*F13030^2,0))</f>
        <v/>
      </c>
      <c r="H13030">
        <f>IF(F13030="","",IF(F13030&gt;0,10*F13030^2,0))</f>
        <v/>
      </c>
    </row>
    <row r="13031">
      <c r="A13031">
        <f>Input!A13031</f>
        <v/>
      </c>
      <c r="B13031">
        <f>IF(ISNUMBER(Input!B13031),IF(AND(Input!B13031&gt;=20,Input!B13031&lt;=700),Input!B13031,""),"")</f>
        <v/>
      </c>
      <c r="C13031">
        <f>IF(B13031="","",INT(A13031))</f>
        <v/>
      </c>
      <c r="D13031">
        <f>IF(B13031="","",HOUR(A13031))</f>
        <v/>
      </c>
      <c r="E13031">
        <f>IF(B13031="","",IF(INPUT!$I$1="","",IF(C13031&lt;(INT(INPUT!$I$1)-INPUT!$I$2),"Off Meds",IF(C13031&lt;=(INT(INPUT!$I$1)+INPUT!$I$2),"Washout","On Meds"))))</f>
        <v/>
      </c>
      <c r="F13031">
        <f>IF(B13031="","",1.509*(LN(B13031)^1.084-5.381))</f>
        <v/>
      </c>
      <c r="G13031">
        <f>IF(F13031="","",IF(F13031&lt;0,10*F13031^2,0))</f>
        <v/>
      </c>
      <c r="H13031">
        <f>IF(F13031="","",IF(F13031&gt;0,10*F13031^2,0))</f>
        <v/>
      </c>
    </row>
    <row r="13032">
      <c r="A13032">
        <f>Input!A13032</f>
        <v/>
      </c>
      <c r="B13032">
        <f>IF(ISNUMBER(Input!B13032),IF(AND(Input!B13032&gt;=20,Input!B13032&lt;=700),Input!B13032,""),"")</f>
        <v/>
      </c>
      <c r="C13032">
        <f>IF(B13032="","",INT(A13032))</f>
        <v/>
      </c>
      <c r="D13032">
        <f>IF(B13032="","",HOUR(A13032))</f>
        <v/>
      </c>
      <c r="E13032">
        <f>IF(B13032="","",IF(INPUT!$I$1="","",IF(C13032&lt;(INT(INPUT!$I$1)-INPUT!$I$2),"Off Meds",IF(C13032&lt;=(INT(INPUT!$I$1)+INPUT!$I$2),"Washout","On Meds"))))</f>
        <v/>
      </c>
      <c r="F13032">
        <f>IF(B13032="","",1.509*(LN(B13032)^1.084-5.381))</f>
        <v/>
      </c>
      <c r="G13032">
        <f>IF(F13032="","",IF(F13032&lt;0,10*F13032^2,0))</f>
        <v/>
      </c>
      <c r="H13032">
        <f>IF(F13032="","",IF(F13032&gt;0,10*F13032^2,0))</f>
        <v/>
      </c>
    </row>
    <row r="13033">
      <c r="A13033">
        <f>Input!A13033</f>
        <v/>
      </c>
      <c r="B13033">
        <f>IF(ISNUMBER(Input!B13033),IF(AND(Input!B13033&gt;=20,Input!B13033&lt;=700),Input!B13033,""),"")</f>
        <v/>
      </c>
      <c r="C13033">
        <f>IF(B13033="","",INT(A13033))</f>
        <v/>
      </c>
      <c r="D13033">
        <f>IF(B13033="","",HOUR(A13033))</f>
        <v/>
      </c>
      <c r="E13033">
        <f>IF(B13033="","",IF(INPUT!$I$1="","",IF(C13033&lt;(INT(INPUT!$I$1)-INPUT!$I$2),"Off Meds",IF(C13033&lt;=(INT(INPUT!$I$1)+INPUT!$I$2),"Washout","On Meds"))))</f>
        <v/>
      </c>
      <c r="F13033">
        <f>IF(B13033="","",1.509*(LN(B13033)^1.084-5.381))</f>
        <v/>
      </c>
      <c r="G13033">
        <f>IF(F13033="","",IF(F13033&lt;0,10*F13033^2,0))</f>
        <v/>
      </c>
      <c r="H13033">
        <f>IF(F13033="","",IF(F13033&gt;0,10*F13033^2,0))</f>
        <v/>
      </c>
    </row>
    <row r="13034">
      <c r="A13034">
        <f>Input!A13034</f>
        <v/>
      </c>
      <c r="B13034">
        <f>IF(ISNUMBER(Input!B13034),IF(AND(Input!B13034&gt;=20,Input!B13034&lt;=700),Input!B13034,""),"")</f>
        <v/>
      </c>
      <c r="C13034">
        <f>IF(B13034="","",INT(A13034))</f>
        <v/>
      </c>
      <c r="D13034">
        <f>IF(B13034="","",HOUR(A13034))</f>
        <v/>
      </c>
      <c r="E13034">
        <f>IF(B13034="","",IF(INPUT!$I$1="","",IF(C13034&lt;(INT(INPUT!$I$1)-INPUT!$I$2),"Off Meds",IF(C13034&lt;=(INT(INPUT!$I$1)+INPUT!$I$2),"Washout","On Meds"))))</f>
        <v/>
      </c>
      <c r="F13034">
        <f>IF(B13034="","",1.509*(LN(B13034)^1.084-5.381))</f>
        <v/>
      </c>
      <c r="G13034">
        <f>IF(F13034="","",IF(F13034&lt;0,10*F13034^2,0))</f>
        <v/>
      </c>
      <c r="H13034">
        <f>IF(F13034="","",IF(F13034&gt;0,10*F13034^2,0))</f>
        <v/>
      </c>
    </row>
    <row r="13035">
      <c r="A13035">
        <f>Input!A13035</f>
        <v/>
      </c>
      <c r="B13035">
        <f>IF(ISNUMBER(Input!B13035),IF(AND(Input!B13035&gt;=20,Input!B13035&lt;=700),Input!B13035,""),"")</f>
        <v/>
      </c>
      <c r="C13035">
        <f>IF(B13035="","",INT(A13035))</f>
        <v/>
      </c>
      <c r="D13035">
        <f>IF(B13035="","",HOUR(A13035))</f>
        <v/>
      </c>
      <c r="E13035">
        <f>IF(B13035="","",IF(INPUT!$I$1="","",IF(C13035&lt;(INT(INPUT!$I$1)-INPUT!$I$2),"Off Meds",IF(C13035&lt;=(INT(INPUT!$I$1)+INPUT!$I$2),"Washout","On Meds"))))</f>
        <v/>
      </c>
      <c r="F13035">
        <f>IF(B13035="","",1.509*(LN(B13035)^1.084-5.381))</f>
        <v/>
      </c>
      <c r="G13035">
        <f>IF(F13035="","",IF(F13035&lt;0,10*F13035^2,0))</f>
        <v/>
      </c>
      <c r="H13035">
        <f>IF(F13035="","",IF(F13035&gt;0,10*F13035^2,0))</f>
        <v/>
      </c>
    </row>
    <row r="13036">
      <c r="A13036">
        <f>Input!A13036</f>
        <v/>
      </c>
      <c r="B13036">
        <f>IF(ISNUMBER(Input!B13036),IF(AND(Input!B13036&gt;=20,Input!B13036&lt;=700),Input!B13036,""),"")</f>
        <v/>
      </c>
      <c r="C13036">
        <f>IF(B13036="","",INT(A13036))</f>
        <v/>
      </c>
      <c r="D13036">
        <f>IF(B13036="","",HOUR(A13036))</f>
        <v/>
      </c>
      <c r="E13036">
        <f>IF(B13036="","",IF(INPUT!$I$1="","",IF(C13036&lt;(INT(INPUT!$I$1)-INPUT!$I$2),"Off Meds",IF(C13036&lt;=(INT(INPUT!$I$1)+INPUT!$I$2),"Washout","On Meds"))))</f>
        <v/>
      </c>
      <c r="F13036">
        <f>IF(B13036="","",1.509*(LN(B13036)^1.084-5.381))</f>
        <v/>
      </c>
      <c r="G13036">
        <f>IF(F13036="","",IF(F13036&lt;0,10*F13036^2,0))</f>
        <v/>
      </c>
      <c r="H13036">
        <f>IF(F13036="","",IF(F13036&gt;0,10*F13036^2,0))</f>
        <v/>
      </c>
    </row>
    <row r="13037">
      <c r="A13037">
        <f>Input!A13037</f>
        <v/>
      </c>
      <c r="B13037">
        <f>IF(ISNUMBER(Input!B13037),IF(AND(Input!B13037&gt;=20,Input!B13037&lt;=700),Input!B13037,""),"")</f>
        <v/>
      </c>
      <c r="C13037">
        <f>IF(B13037="","",INT(A13037))</f>
        <v/>
      </c>
      <c r="D13037">
        <f>IF(B13037="","",HOUR(A13037))</f>
        <v/>
      </c>
      <c r="E13037">
        <f>IF(B13037="","",IF(INPUT!$I$1="","",IF(C13037&lt;(INT(INPUT!$I$1)-INPUT!$I$2),"Off Meds",IF(C13037&lt;=(INT(INPUT!$I$1)+INPUT!$I$2),"Washout","On Meds"))))</f>
        <v/>
      </c>
      <c r="F13037">
        <f>IF(B13037="","",1.509*(LN(B13037)^1.084-5.381))</f>
        <v/>
      </c>
      <c r="G13037">
        <f>IF(F13037="","",IF(F13037&lt;0,10*F13037^2,0))</f>
        <v/>
      </c>
      <c r="H13037">
        <f>IF(F13037="","",IF(F13037&gt;0,10*F13037^2,0))</f>
        <v/>
      </c>
    </row>
    <row r="13038">
      <c r="A13038">
        <f>Input!A13038</f>
        <v/>
      </c>
      <c r="B13038">
        <f>IF(ISNUMBER(Input!B13038),IF(AND(Input!B13038&gt;=20,Input!B13038&lt;=700),Input!B13038,""),"")</f>
        <v/>
      </c>
      <c r="C13038">
        <f>IF(B13038="","",INT(A13038))</f>
        <v/>
      </c>
      <c r="D13038">
        <f>IF(B13038="","",HOUR(A13038))</f>
        <v/>
      </c>
      <c r="E13038">
        <f>IF(B13038="","",IF(INPUT!$I$1="","",IF(C13038&lt;(INT(INPUT!$I$1)-INPUT!$I$2),"Off Meds",IF(C13038&lt;=(INT(INPUT!$I$1)+INPUT!$I$2),"Washout","On Meds"))))</f>
        <v/>
      </c>
      <c r="F13038">
        <f>IF(B13038="","",1.509*(LN(B13038)^1.084-5.381))</f>
        <v/>
      </c>
      <c r="G13038">
        <f>IF(F13038="","",IF(F13038&lt;0,10*F13038^2,0))</f>
        <v/>
      </c>
      <c r="H13038">
        <f>IF(F13038="","",IF(F13038&gt;0,10*F13038^2,0))</f>
        <v/>
      </c>
    </row>
    <row r="13039">
      <c r="A13039">
        <f>Input!A13039</f>
        <v/>
      </c>
      <c r="B13039">
        <f>IF(ISNUMBER(Input!B13039),IF(AND(Input!B13039&gt;=20,Input!B13039&lt;=700),Input!B13039,""),"")</f>
        <v/>
      </c>
      <c r="C13039">
        <f>IF(B13039="","",INT(A13039))</f>
        <v/>
      </c>
      <c r="D13039">
        <f>IF(B13039="","",HOUR(A13039))</f>
        <v/>
      </c>
      <c r="E13039">
        <f>IF(B13039="","",IF(INPUT!$I$1="","",IF(C13039&lt;(INT(INPUT!$I$1)-INPUT!$I$2),"Off Meds",IF(C13039&lt;=(INT(INPUT!$I$1)+INPUT!$I$2),"Washout","On Meds"))))</f>
        <v/>
      </c>
      <c r="F13039">
        <f>IF(B13039="","",1.509*(LN(B13039)^1.084-5.381))</f>
        <v/>
      </c>
      <c r="G13039">
        <f>IF(F13039="","",IF(F13039&lt;0,10*F13039^2,0))</f>
        <v/>
      </c>
      <c r="H13039">
        <f>IF(F13039="","",IF(F13039&gt;0,10*F13039^2,0))</f>
        <v/>
      </c>
    </row>
    <row r="13040">
      <c r="A13040">
        <f>Input!A13040</f>
        <v/>
      </c>
      <c r="B13040">
        <f>IF(ISNUMBER(Input!B13040),IF(AND(Input!B13040&gt;=20,Input!B13040&lt;=700),Input!B13040,""),"")</f>
        <v/>
      </c>
      <c r="C13040">
        <f>IF(B13040="","",INT(A13040))</f>
        <v/>
      </c>
      <c r="D13040">
        <f>IF(B13040="","",HOUR(A13040))</f>
        <v/>
      </c>
      <c r="E13040">
        <f>IF(B13040="","",IF(INPUT!$I$1="","",IF(C13040&lt;(INT(INPUT!$I$1)-INPUT!$I$2),"Off Meds",IF(C13040&lt;=(INT(INPUT!$I$1)+INPUT!$I$2),"Washout","On Meds"))))</f>
        <v/>
      </c>
      <c r="F13040">
        <f>IF(B13040="","",1.509*(LN(B13040)^1.084-5.381))</f>
        <v/>
      </c>
      <c r="G13040">
        <f>IF(F13040="","",IF(F13040&lt;0,10*F13040^2,0))</f>
        <v/>
      </c>
      <c r="H13040">
        <f>IF(F13040="","",IF(F13040&gt;0,10*F13040^2,0))</f>
        <v/>
      </c>
    </row>
    <row r="13041">
      <c r="A13041">
        <f>Input!A13041</f>
        <v/>
      </c>
      <c r="B13041">
        <f>IF(ISNUMBER(Input!B13041),IF(AND(Input!B13041&gt;=20,Input!B13041&lt;=700),Input!B13041,""),"")</f>
        <v/>
      </c>
      <c r="C13041">
        <f>IF(B13041="","",INT(A13041))</f>
        <v/>
      </c>
      <c r="D13041">
        <f>IF(B13041="","",HOUR(A13041))</f>
        <v/>
      </c>
      <c r="E13041">
        <f>IF(B13041="","",IF(INPUT!$I$1="","",IF(C13041&lt;(INT(INPUT!$I$1)-INPUT!$I$2),"Off Meds",IF(C13041&lt;=(INT(INPUT!$I$1)+INPUT!$I$2),"Washout","On Meds"))))</f>
        <v/>
      </c>
      <c r="F13041">
        <f>IF(B13041="","",1.509*(LN(B13041)^1.084-5.381))</f>
        <v/>
      </c>
      <c r="G13041">
        <f>IF(F13041="","",IF(F13041&lt;0,10*F13041^2,0))</f>
        <v/>
      </c>
      <c r="H13041">
        <f>IF(F13041="","",IF(F13041&gt;0,10*F13041^2,0))</f>
        <v/>
      </c>
    </row>
    <row r="13042">
      <c r="A13042">
        <f>Input!A13042</f>
        <v/>
      </c>
      <c r="B13042">
        <f>IF(ISNUMBER(Input!B13042),IF(AND(Input!B13042&gt;=20,Input!B13042&lt;=700),Input!B13042,""),"")</f>
        <v/>
      </c>
      <c r="C13042">
        <f>IF(B13042="","",INT(A13042))</f>
        <v/>
      </c>
      <c r="D13042">
        <f>IF(B13042="","",HOUR(A13042))</f>
        <v/>
      </c>
      <c r="E13042">
        <f>IF(B13042="","",IF(INPUT!$I$1="","",IF(C13042&lt;(INT(INPUT!$I$1)-INPUT!$I$2),"Off Meds",IF(C13042&lt;=(INT(INPUT!$I$1)+INPUT!$I$2),"Washout","On Meds"))))</f>
        <v/>
      </c>
      <c r="F13042">
        <f>IF(B13042="","",1.509*(LN(B13042)^1.084-5.381))</f>
        <v/>
      </c>
      <c r="G13042">
        <f>IF(F13042="","",IF(F13042&lt;0,10*F13042^2,0))</f>
        <v/>
      </c>
      <c r="H13042">
        <f>IF(F13042="","",IF(F13042&gt;0,10*F13042^2,0))</f>
        <v/>
      </c>
    </row>
    <row r="13043">
      <c r="A13043">
        <f>Input!A13043</f>
        <v/>
      </c>
      <c r="B13043">
        <f>IF(ISNUMBER(Input!B13043),IF(AND(Input!B13043&gt;=20,Input!B13043&lt;=700),Input!B13043,""),"")</f>
        <v/>
      </c>
      <c r="C13043">
        <f>IF(B13043="","",INT(A13043))</f>
        <v/>
      </c>
      <c r="D13043">
        <f>IF(B13043="","",HOUR(A13043))</f>
        <v/>
      </c>
      <c r="E13043">
        <f>IF(B13043="","",IF(INPUT!$I$1="","",IF(C13043&lt;(INT(INPUT!$I$1)-INPUT!$I$2),"Off Meds",IF(C13043&lt;=(INT(INPUT!$I$1)+INPUT!$I$2),"Washout","On Meds"))))</f>
        <v/>
      </c>
      <c r="F13043">
        <f>IF(B13043="","",1.509*(LN(B13043)^1.084-5.381))</f>
        <v/>
      </c>
      <c r="G13043">
        <f>IF(F13043="","",IF(F13043&lt;0,10*F13043^2,0))</f>
        <v/>
      </c>
      <c r="H13043">
        <f>IF(F13043="","",IF(F13043&gt;0,10*F13043^2,0))</f>
        <v/>
      </c>
    </row>
    <row r="13044">
      <c r="A13044">
        <f>Input!A13044</f>
        <v/>
      </c>
      <c r="B13044">
        <f>IF(ISNUMBER(Input!B13044),IF(AND(Input!B13044&gt;=20,Input!B13044&lt;=700),Input!B13044,""),"")</f>
        <v/>
      </c>
      <c r="C13044">
        <f>IF(B13044="","",INT(A13044))</f>
        <v/>
      </c>
      <c r="D13044">
        <f>IF(B13044="","",HOUR(A13044))</f>
        <v/>
      </c>
      <c r="E13044">
        <f>IF(B13044="","",IF(INPUT!$I$1="","",IF(C13044&lt;(INT(INPUT!$I$1)-INPUT!$I$2),"Off Meds",IF(C13044&lt;=(INT(INPUT!$I$1)+INPUT!$I$2),"Washout","On Meds"))))</f>
        <v/>
      </c>
      <c r="F13044">
        <f>IF(B13044="","",1.509*(LN(B13044)^1.084-5.381))</f>
        <v/>
      </c>
      <c r="G13044">
        <f>IF(F13044="","",IF(F13044&lt;0,10*F13044^2,0))</f>
        <v/>
      </c>
      <c r="H13044">
        <f>IF(F13044="","",IF(F13044&gt;0,10*F13044^2,0))</f>
        <v/>
      </c>
    </row>
    <row r="13045">
      <c r="A13045">
        <f>Input!A13045</f>
        <v/>
      </c>
      <c r="B13045">
        <f>IF(ISNUMBER(Input!B13045),IF(AND(Input!B13045&gt;=20,Input!B13045&lt;=700),Input!B13045,""),"")</f>
        <v/>
      </c>
      <c r="C13045">
        <f>IF(B13045="","",INT(A13045))</f>
        <v/>
      </c>
      <c r="D13045">
        <f>IF(B13045="","",HOUR(A13045))</f>
        <v/>
      </c>
      <c r="E13045">
        <f>IF(B13045="","",IF(INPUT!$I$1="","",IF(C13045&lt;(INT(INPUT!$I$1)-INPUT!$I$2),"Off Meds",IF(C13045&lt;=(INT(INPUT!$I$1)+INPUT!$I$2),"Washout","On Meds"))))</f>
        <v/>
      </c>
      <c r="F13045">
        <f>IF(B13045="","",1.509*(LN(B13045)^1.084-5.381))</f>
        <v/>
      </c>
      <c r="G13045">
        <f>IF(F13045="","",IF(F13045&lt;0,10*F13045^2,0))</f>
        <v/>
      </c>
      <c r="H13045">
        <f>IF(F13045="","",IF(F13045&gt;0,10*F13045^2,0))</f>
        <v/>
      </c>
    </row>
    <row r="13046">
      <c r="A13046">
        <f>Input!A13046</f>
        <v/>
      </c>
      <c r="B13046">
        <f>IF(ISNUMBER(Input!B13046),IF(AND(Input!B13046&gt;=20,Input!B13046&lt;=700),Input!B13046,""),"")</f>
        <v/>
      </c>
      <c r="C13046">
        <f>IF(B13046="","",INT(A13046))</f>
        <v/>
      </c>
      <c r="D13046">
        <f>IF(B13046="","",HOUR(A13046))</f>
        <v/>
      </c>
      <c r="E13046">
        <f>IF(B13046="","",IF(INPUT!$I$1="","",IF(C13046&lt;(INT(INPUT!$I$1)-INPUT!$I$2),"Off Meds",IF(C13046&lt;=(INT(INPUT!$I$1)+INPUT!$I$2),"Washout","On Meds"))))</f>
        <v/>
      </c>
      <c r="F13046">
        <f>IF(B13046="","",1.509*(LN(B13046)^1.084-5.381))</f>
        <v/>
      </c>
      <c r="G13046">
        <f>IF(F13046="","",IF(F13046&lt;0,10*F13046^2,0))</f>
        <v/>
      </c>
      <c r="H13046">
        <f>IF(F13046="","",IF(F13046&gt;0,10*F13046^2,0))</f>
        <v/>
      </c>
    </row>
    <row r="13047">
      <c r="A13047">
        <f>Input!A13047</f>
        <v/>
      </c>
      <c r="B13047">
        <f>IF(ISNUMBER(Input!B13047),IF(AND(Input!B13047&gt;=20,Input!B13047&lt;=700),Input!B13047,""),"")</f>
        <v/>
      </c>
      <c r="C13047">
        <f>IF(B13047="","",INT(A13047))</f>
        <v/>
      </c>
      <c r="D13047">
        <f>IF(B13047="","",HOUR(A13047))</f>
        <v/>
      </c>
      <c r="E13047">
        <f>IF(B13047="","",IF(INPUT!$I$1="","",IF(C13047&lt;(INT(INPUT!$I$1)-INPUT!$I$2),"Off Meds",IF(C13047&lt;=(INT(INPUT!$I$1)+INPUT!$I$2),"Washout","On Meds"))))</f>
        <v/>
      </c>
      <c r="F13047">
        <f>IF(B13047="","",1.509*(LN(B13047)^1.084-5.381))</f>
        <v/>
      </c>
      <c r="G13047">
        <f>IF(F13047="","",IF(F13047&lt;0,10*F13047^2,0))</f>
        <v/>
      </c>
      <c r="H13047">
        <f>IF(F13047="","",IF(F13047&gt;0,10*F13047^2,0))</f>
        <v/>
      </c>
    </row>
    <row r="13048">
      <c r="A13048">
        <f>Input!A13048</f>
        <v/>
      </c>
      <c r="B13048">
        <f>IF(ISNUMBER(Input!B13048),IF(AND(Input!B13048&gt;=20,Input!B13048&lt;=700),Input!B13048,""),"")</f>
        <v/>
      </c>
      <c r="C13048">
        <f>IF(B13048="","",INT(A13048))</f>
        <v/>
      </c>
      <c r="D13048">
        <f>IF(B13048="","",HOUR(A13048))</f>
        <v/>
      </c>
      <c r="E13048">
        <f>IF(B13048="","",IF(INPUT!$I$1="","",IF(C13048&lt;(INT(INPUT!$I$1)-INPUT!$I$2),"Off Meds",IF(C13048&lt;=(INT(INPUT!$I$1)+INPUT!$I$2),"Washout","On Meds"))))</f>
        <v/>
      </c>
      <c r="F13048">
        <f>IF(B13048="","",1.509*(LN(B13048)^1.084-5.381))</f>
        <v/>
      </c>
      <c r="G13048">
        <f>IF(F13048="","",IF(F13048&lt;0,10*F13048^2,0))</f>
        <v/>
      </c>
      <c r="H13048">
        <f>IF(F13048="","",IF(F13048&gt;0,10*F13048^2,0))</f>
        <v/>
      </c>
    </row>
    <row r="13049">
      <c r="A13049">
        <f>Input!A13049</f>
        <v/>
      </c>
      <c r="B13049">
        <f>IF(ISNUMBER(Input!B13049),IF(AND(Input!B13049&gt;=20,Input!B13049&lt;=700),Input!B13049,""),"")</f>
        <v/>
      </c>
      <c r="C13049">
        <f>IF(B13049="","",INT(A13049))</f>
        <v/>
      </c>
      <c r="D13049">
        <f>IF(B13049="","",HOUR(A13049))</f>
        <v/>
      </c>
      <c r="E13049">
        <f>IF(B13049="","",IF(INPUT!$I$1="","",IF(C13049&lt;(INT(INPUT!$I$1)-INPUT!$I$2),"Off Meds",IF(C13049&lt;=(INT(INPUT!$I$1)+INPUT!$I$2),"Washout","On Meds"))))</f>
        <v/>
      </c>
      <c r="F13049">
        <f>IF(B13049="","",1.509*(LN(B13049)^1.084-5.381))</f>
        <v/>
      </c>
      <c r="G13049">
        <f>IF(F13049="","",IF(F13049&lt;0,10*F13049^2,0))</f>
        <v/>
      </c>
      <c r="H13049">
        <f>IF(F13049="","",IF(F13049&gt;0,10*F13049^2,0))</f>
        <v/>
      </c>
    </row>
    <row r="13050">
      <c r="A13050">
        <f>Input!A13050</f>
        <v/>
      </c>
      <c r="B13050">
        <f>IF(ISNUMBER(Input!B13050),IF(AND(Input!B13050&gt;=20,Input!B13050&lt;=700),Input!B13050,""),"")</f>
        <v/>
      </c>
      <c r="C13050">
        <f>IF(B13050="","",INT(A13050))</f>
        <v/>
      </c>
      <c r="D13050">
        <f>IF(B13050="","",HOUR(A13050))</f>
        <v/>
      </c>
      <c r="E13050">
        <f>IF(B13050="","",IF(INPUT!$I$1="","",IF(C13050&lt;(INT(INPUT!$I$1)-INPUT!$I$2),"Off Meds",IF(C13050&lt;=(INT(INPUT!$I$1)+INPUT!$I$2),"Washout","On Meds"))))</f>
        <v/>
      </c>
      <c r="F13050">
        <f>IF(B13050="","",1.509*(LN(B13050)^1.084-5.381))</f>
        <v/>
      </c>
      <c r="G13050">
        <f>IF(F13050="","",IF(F13050&lt;0,10*F13050^2,0))</f>
        <v/>
      </c>
      <c r="H13050">
        <f>IF(F13050="","",IF(F13050&gt;0,10*F13050^2,0))</f>
        <v/>
      </c>
    </row>
    <row r="13051">
      <c r="A13051">
        <f>Input!A13051</f>
        <v/>
      </c>
      <c r="B13051">
        <f>IF(ISNUMBER(Input!B13051),IF(AND(Input!B13051&gt;=20,Input!B13051&lt;=700),Input!B13051,""),"")</f>
        <v/>
      </c>
      <c r="C13051">
        <f>IF(B13051="","",INT(A13051))</f>
        <v/>
      </c>
      <c r="D13051">
        <f>IF(B13051="","",HOUR(A13051))</f>
        <v/>
      </c>
      <c r="E13051">
        <f>IF(B13051="","",IF(INPUT!$I$1="","",IF(C13051&lt;(INT(INPUT!$I$1)-INPUT!$I$2),"Off Meds",IF(C13051&lt;=(INT(INPUT!$I$1)+INPUT!$I$2),"Washout","On Meds"))))</f>
        <v/>
      </c>
      <c r="F13051">
        <f>IF(B13051="","",1.509*(LN(B13051)^1.084-5.381))</f>
        <v/>
      </c>
      <c r="G13051">
        <f>IF(F13051="","",IF(F13051&lt;0,10*F13051^2,0))</f>
        <v/>
      </c>
      <c r="H13051">
        <f>IF(F13051="","",IF(F13051&gt;0,10*F13051^2,0))</f>
        <v/>
      </c>
    </row>
    <row r="13052">
      <c r="A13052">
        <f>Input!A13052</f>
        <v/>
      </c>
      <c r="B13052">
        <f>IF(ISNUMBER(Input!B13052),IF(AND(Input!B13052&gt;=20,Input!B13052&lt;=700),Input!B13052,""),"")</f>
        <v/>
      </c>
      <c r="C13052">
        <f>IF(B13052="","",INT(A13052))</f>
        <v/>
      </c>
      <c r="D13052">
        <f>IF(B13052="","",HOUR(A13052))</f>
        <v/>
      </c>
      <c r="E13052">
        <f>IF(B13052="","",IF(INPUT!$I$1="","",IF(C13052&lt;(INT(INPUT!$I$1)-INPUT!$I$2),"Off Meds",IF(C13052&lt;=(INT(INPUT!$I$1)+INPUT!$I$2),"Washout","On Meds"))))</f>
        <v/>
      </c>
      <c r="F13052">
        <f>IF(B13052="","",1.509*(LN(B13052)^1.084-5.381))</f>
        <v/>
      </c>
      <c r="G13052">
        <f>IF(F13052="","",IF(F13052&lt;0,10*F13052^2,0))</f>
        <v/>
      </c>
      <c r="H13052">
        <f>IF(F13052="","",IF(F13052&gt;0,10*F13052^2,0))</f>
        <v/>
      </c>
    </row>
    <row r="13053">
      <c r="A13053">
        <f>Input!A13053</f>
        <v/>
      </c>
      <c r="B13053">
        <f>IF(ISNUMBER(Input!B13053),IF(AND(Input!B13053&gt;=20,Input!B13053&lt;=700),Input!B13053,""),"")</f>
        <v/>
      </c>
      <c r="C13053">
        <f>IF(B13053="","",INT(A13053))</f>
        <v/>
      </c>
      <c r="D13053">
        <f>IF(B13053="","",HOUR(A13053))</f>
        <v/>
      </c>
      <c r="E13053">
        <f>IF(B13053="","",IF(INPUT!$I$1="","",IF(C13053&lt;(INT(INPUT!$I$1)-INPUT!$I$2),"Off Meds",IF(C13053&lt;=(INT(INPUT!$I$1)+INPUT!$I$2),"Washout","On Meds"))))</f>
        <v/>
      </c>
      <c r="F13053">
        <f>IF(B13053="","",1.509*(LN(B13053)^1.084-5.381))</f>
        <v/>
      </c>
      <c r="G13053">
        <f>IF(F13053="","",IF(F13053&lt;0,10*F13053^2,0))</f>
        <v/>
      </c>
      <c r="H13053">
        <f>IF(F13053="","",IF(F13053&gt;0,10*F13053^2,0))</f>
        <v/>
      </c>
    </row>
    <row r="13054">
      <c r="A13054">
        <f>Input!A13054</f>
        <v/>
      </c>
      <c r="B13054">
        <f>IF(ISNUMBER(Input!B13054),IF(AND(Input!B13054&gt;=20,Input!B13054&lt;=700),Input!B13054,""),"")</f>
        <v/>
      </c>
      <c r="C13054">
        <f>IF(B13054="","",INT(A13054))</f>
        <v/>
      </c>
      <c r="D13054">
        <f>IF(B13054="","",HOUR(A13054))</f>
        <v/>
      </c>
      <c r="E13054">
        <f>IF(B13054="","",IF(INPUT!$I$1="","",IF(C13054&lt;(INT(INPUT!$I$1)-INPUT!$I$2),"Off Meds",IF(C13054&lt;=(INT(INPUT!$I$1)+INPUT!$I$2),"Washout","On Meds"))))</f>
        <v/>
      </c>
      <c r="F13054">
        <f>IF(B13054="","",1.509*(LN(B13054)^1.084-5.381))</f>
        <v/>
      </c>
      <c r="G13054">
        <f>IF(F13054="","",IF(F13054&lt;0,10*F13054^2,0))</f>
        <v/>
      </c>
      <c r="H13054">
        <f>IF(F13054="","",IF(F13054&gt;0,10*F13054^2,0))</f>
        <v/>
      </c>
    </row>
    <row r="13055">
      <c r="A13055">
        <f>Input!A13055</f>
        <v/>
      </c>
      <c r="B13055">
        <f>IF(ISNUMBER(Input!B13055),IF(AND(Input!B13055&gt;=20,Input!B13055&lt;=700),Input!B13055,""),"")</f>
        <v/>
      </c>
      <c r="C13055">
        <f>IF(B13055="","",INT(A13055))</f>
        <v/>
      </c>
      <c r="D13055">
        <f>IF(B13055="","",HOUR(A13055))</f>
        <v/>
      </c>
      <c r="E13055">
        <f>IF(B13055="","",IF(INPUT!$I$1="","",IF(C13055&lt;(INT(INPUT!$I$1)-INPUT!$I$2),"Off Meds",IF(C13055&lt;=(INT(INPUT!$I$1)+INPUT!$I$2),"Washout","On Meds"))))</f>
        <v/>
      </c>
      <c r="F13055">
        <f>IF(B13055="","",1.509*(LN(B13055)^1.084-5.381))</f>
        <v/>
      </c>
      <c r="G13055">
        <f>IF(F13055="","",IF(F13055&lt;0,10*F13055^2,0))</f>
        <v/>
      </c>
      <c r="H13055">
        <f>IF(F13055="","",IF(F13055&gt;0,10*F13055^2,0))</f>
        <v/>
      </c>
    </row>
    <row r="13056">
      <c r="A13056">
        <f>Input!A13056</f>
        <v/>
      </c>
      <c r="B13056">
        <f>IF(ISNUMBER(Input!B13056),IF(AND(Input!B13056&gt;=20,Input!B13056&lt;=700),Input!B13056,""),"")</f>
        <v/>
      </c>
      <c r="C13056">
        <f>IF(B13056="","",INT(A13056))</f>
        <v/>
      </c>
      <c r="D13056">
        <f>IF(B13056="","",HOUR(A13056))</f>
        <v/>
      </c>
      <c r="E13056">
        <f>IF(B13056="","",IF(INPUT!$I$1="","",IF(C13056&lt;(INT(INPUT!$I$1)-INPUT!$I$2),"Off Meds",IF(C13056&lt;=(INT(INPUT!$I$1)+INPUT!$I$2),"Washout","On Meds"))))</f>
        <v/>
      </c>
      <c r="F13056">
        <f>IF(B13056="","",1.509*(LN(B13056)^1.084-5.381))</f>
        <v/>
      </c>
      <c r="G13056">
        <f>IF(F13056="","",IF(F13056&lt;0,10*F13056^2,0))</f>
        <v/>
      </c>
      <c r="H13056">
        <f>IF(F13056="","",IF(F13056&gt;0,10*F13056^2,0))</f>
        <v/>
      </c>
    </row>
    <row r="13057">
      <c r="A13057">
        <f>Input!A13057</f>
        <v/>
      </c>
      <c r="B13057">
        <f>IF(ISNUMBER(Input!B13057),IF(AND(Input!B13057&gt;=20,Input!B13057&lt;=700),Input!B13057,""),"")</f>
        <v/>
      </c>
      <c r="C13057">
        <f>IF(B13057="","",INT(A13057))</f>
        <v/>
      </c>
      <c r="D13057">
        <f>IF(B13057="","",HOUR(A13057))</f>
        <v/>
      </c>
      <c r="E13057">
        <f>IF(B13057="","",IF(INPUT!$I$1="","",IF(C13057&lt;(INT(INPUT!$I$1)-INPUT!$I$2),"Off Meds",IF(C13057&lt;=(INT(INPUT!$I$1)+INPUT!$I$2),"Washout","On Meds"))))</f>
        <v/>
      </c>
      <c r="F13057">
        <f>IF(B13057="","",1.509*(LN(B13057)^1.084-5.381))</f>
        <v/>
      </c>
      <c r="G13057">
        <f>IF(F13057="","",IF(F13057&lt;0,10*F13057^2,0))</f>
        <v/>
      </c>
      <c r="H13057">
        <f>IF(F13057="","",IF(F13057&gt;0,10*F13057^2,0))</f>
        <v/>
      </c>
    </row>
    <row r="13058">
      <c r="A13058">
        <f>Input!A13058</f>
        <v/>
      </c>
      <c r="B13058">
        <f>IF(ISNUMBER(Input!B13058),IF(AND(Input!B13058&gt;=20,Input!B13058&lt;=700),Input!B13058,""),"")</f>
        <v/>
      </c>
      <c r="C13058">
        <f>IF(B13058="","",INT(A13058))</f>
        <v/>
      </c>
      <c r="D13058">
        <f>IF(B13058="","",HOUR(A13058))</f>
        <v/>
      </c>
      <c r="E13058">
        <f>IF(B13058="","",IF(INPUT!$I$1="","",IF(C13058&lt;(INT(INPUT!$I$1)-INPUT!$I$2),"Off Meds",IF(C13058&lt;=(INT(INPUT!$I$1)+INPUT!$I$2),"Washout","On Meds"))))</f>
        <v/>
      </c>
      <c r="F13058">
        <f>IF(B13058="","",1.509*(LN(B13058)^1.084-5.381))</f>
        <v/>
      </c>
      <c r="G13058">
        <f>IF(F13058="","",IF(F13058&lt;0,10*F13058^2,0))</f>
        <v/>
      </c>
      <c r="H13058">
        <f>IF(F13058="","",IF(F13058&gt;0,10*F13058^2,0))</f>
        <v/>
      </c>
    </row>
    <row r="13059">
      <c r="A13059">
        <f>Input!A13059</f>
        <v/>
      </c>
      <c r="B13059">
        <f>IF(ISNUMBER(Input!B13059),IF(AND(Input!B13059&gt;=20,Input!B13059&lt;=700),Input!B13059,""),"")</f>
        <v/>
      </c>
      <c r="C13059">
        <f>IF(B13059="","",INT(A13059))</f>
        <v/>
      </c>
      <c r="D13059">
        <f>IF(B13059="","",HOUR(A13059))</f>
        <v/>
      </c>
      <c r="E13059">
        <f>IF(B13059="","",IF(INPUT!$I$1="","",IF(C13059&lt;(INT(INPUT!$I$1)-INPUT!$I$2),"Off Meds",IF(C13059&lt;=(INT(INPUT!$I$1)+INPUT!$I$2),"Washout","On Meds"))))</f>
        <v/>
      </c>
      <c r="F13059">
        <f>IF(B13059="","",1.509*(LN(B13059)^1.084-5.381))</f>
        <v/>
      </c>
      <c r="G13059">
        <f>IF(F13059="","",IF(F13059&lt;0,10*F13059^2,0))</f>
        <v/>
      </c>
      <c r="H13059">
        <f>IF(F13059="","",IF(F13059&gt;0,10*F13059^2,0))</f>
        <v/>
      </c>
    </row>
    <row r="13060">
      <c r="A13060">
        <f>Input!A13060</f>
        <v/>
      </c>
      <c r="B13060">
        <f>IF(ISNUMBER(Input!B13060),IF(AND(Input!B13060&gt;=20,Input!B13060&lt;=700),Input!B13060,""),"")</f>
        <v/>
      </c>
      <c r="C13060">
        <f>IF(B13060="","",INT(A13060))</f>
        <v/>
      </c>
      <c r="D13060">
        <f>IF(B13060="","",HOUR(A13060))</f>
        <v/>
      </c>
      <c r="E13060">
        <f>IF(B13060="","",IF(INPUT!$I$1="","",IF(C13060&lt;(INT(INPUT!$I$1)-INPUT!$I$2),"Off Meds",IF(C13060&lt;=(INT(INPUT!$I$1)+INPUT!$I$2),"Washout","On Meds"))))</f>
        <v/>
      </c>
      <c r="F13060">
        <f>IF(B13060="","",1.509*(LN(B13060)^1.084-5.381))</f>
        <v/>
      </c>
      <c r="G13060">
        <f>IF(F13060="","",IF(F13060&lt;0,10*F13060^2,0))</f>
        <v/>
      </c>
      <c r="H13060">
        <f>IF(F13060="","",IF(F13060&gt;0,10*F13060^2,0))</f>
        <v/>
      </c>
    </row>
    <row r="13061">
      <c r="A13061">
        <f>Input!A13061</f>
        <v/>
      </c>
      <c r="B13061">
        <f>IF(ISNUMBER(Input!B13061),IF(AND(Input!B13061&gt;=20,Input!B13061&lt;=700),Input!B13061,""),"")</f>
        <v/>
      </c>
      <c r="C13061">
        <f>IF(B13061="","",INT(A13061))</f>
        <v/>
      </c>
      <c r="D13061">
        <f>IF(B13061="","",HOUR(A13061))</f>
        <v/>
      </c>
      <c r="E13061">
        <f>IF(B13061="","",IF(INPUT!$I$1="","",IF(C13061&lt;(INT(INPUT!$I$1)-INPUT!$I$2),"Off Meds",IF(C13061&lt;=(INT(INPUT!$I$1)+INPUT!$I$2),"Washout","On Meds"))))</f>
        <v/>
      </c>
      <c r="F13061">
        <f>IF(B13061="","",1.509*(LN(B13061)^1.084-5.381))</f>
        <v/>
      </c>
      <c r="G13061">
        <f>IF(F13061="","",IF(F13061&lt;0,10*F13061^2,0))</f>
        <v/>
      </c>
      <c r="H13061">
        <f>IF(F13061="","",IF(F13061&gt;0,10*F13061^2,0))</f>
        <v/>
      </c>
    </row>
    <row r="13062">
      <c r="A13062">
        <f>Input!A13062</f>
        <v/>
      </c>
      <c r="B13062">
        <f>IF(ISNUMBER(Input!B13062),IF(AND(Input!B13062&gt;=20,Input!B13062&lt;=700),Input!B13062,""),"")</f>
        <v/>
      </c>
      <c r="C13062">
        <f>IF(B13062="","",INT(A13062))</f>
        <v/>
      </c>
      <c r="D13062">
        <f>IF(B13062="","",HOUR(A13062))</f>
        <v/>
      </c>
      <c r="E13062">
        <f>IF(B13062="","",IF(INPUT!$I$1="","",IF(C13062&lt;(INT(INPUT!$I$1)-INPUT!$I$2),"Off Meds",IF(C13062&lt;=(INT(INPUT!$I$1)+INPUT!$I$2),"Washout","On Meds"))))</f>
        <v/>
      </c>
      <c r="F13062">
        <f>IF(B13062="","",1.509*(LN(B13062)^1.084-5.381))</f>
        <v/>
      </c>
      <c r="G13062">
        <f>IF(F13062="","",IF(F13062&lt;0,10*F13062^2,0))</f>
        <v/>
      </c>
      <c r="H13062">
        <f>IF(F13062="","",IF(F13062&gt;0,10*F13062^2,0))</f>
        <v/>
      </c>
    </row>
    <row r="13063">
      <c r="A13063">
        <f>Input!A13063</f>
        <v/>
      </c>
      <c r="B13063">
        <f>IF(ISNUMBER(Input!B13063),IF(AND(Input!B13063&gt;=20,Input!B13063&lt;=700),Input!B13063,""),"")</f>
        <v/>
      </c>
      <c r="C13063">
        <f>IF(B13063="","",INT(A13063))</f>
        <v/>
      </c>
      <c r="D13063">
        <f>IF(B13063="","",HOUR(A13063))</f>
        <v/>
      </c>
      <c r="E13063">
        <f>IF(B13063="","",IF(INPUT!$I$1="","",IF(C13063&lt;(INT(INPUT!$I$1)-INPUT!$I$2),"Off Meds",IF(C13063&lt;=(INT(INPUT!$I$1)+INPUT!$I$2),"Washout","On Meds"))))</f>
        <v/>
      </c>
      <c r="F13063">
        <f>IF(B13063="","",1.509*(LN(B13063)^1.084-5.381))</f>
        <v/>
      </c>
      <c r="G13063">
        <f>IF(F13063="","",IF(F13063&lt;0,10*F13063^2,0))</f>
        <v/>
      </c>
      <c r="H13063">
        <f>IF(F13063="","",IF(F13063&gt;0,10*F13063^2,0))</f>
        <v/>
      </c>
    </row>
    <row r="13064">
      <c r="A13064">
        <f>Input!A13064</f>
        <v/>
      </c>
      <c r="B13064">
        <f>IF(ISNUMBER(Input!B13064),IF(AND(Input!B13064&gt;=20,Input!B13064&lt;=700),Input!B13064,""),"")</f>
        <v/>
      </c>
      <c r="C13064">
        <f>IF(B13064="","",INT(A13064))</f>
        <v/>
      </c>
      <c r="D13064">
        <f>IF(B13064="","",HOUR(A13064))</f>
        <v/>
      </c>
      <c r="E13064">
        <f>IF(B13064="","",IF(INPUT!$I$1="","",IF(C13064&lt;(INT(INPUT!$I$1)-INPUT!$I$2),"Off Meds",IF(C13064&lt;=(INT(INPUT!$I$1)+INPUT!$I$2),"Washout","On Meds"))))</f>
        <v/>
      </c>
      <c r="F13064">
        <f>IF(B13064="","",1.509*(LN(B13064)^1.084-5.381))</f>
        <v/>
      </c>
      <c r="G13064">
        <f>IF(F13064="","",IF(F13064&lt;0,10*F13064^2,0))</f>
        <v/>
      </c>
      <c r="H13064">
        <f>IF(F13064="","",IF(F13064&gt;0,10*F13064^2,0))</f>
        <v/>
      </c>
    </row>
    <row r="13065">
      <c r="A13065">
        <f>Input!A13065</f>
        <v/>
      </c>
      <c r="B13065">
        <f>IF(ISNUMBER(Input!B13065),IF(AND(Input!B13065&gt;=20,Input!B13065&lt;=700),Input!B13065,""),"")</f>
        <v/>
      </c>
      <c r="C13065">
        <f>IF(B13065="","",INT(A13065))</f>
        <v/>
      </c>
      <c r="D13065">
        <f>IF(B13065="","",HOUR(A13065))</f>
        <v/>
      </c>
      <c r="E13065">
        <f>IF(B13065="","",IF(INPUT!$I$1="","",IF(C13065&lt;(INT(INPUT!$I$1)-INPUT!$I$2),"Off Meds",IF(C13065&lt;=(INT(INPUT!$I$1)+INPUT!$I$2),"Washout","On Meds"))))</f>
        <v/>
      </c>
      <c r="F13065">
        <f>IF(B13065="","",1.509*(LN(B13065)^1.084-5.381))</f>
        <v/>
      </c>
      <c r="G13065">
        <f>IF(F13065="","",IF(F13065&lt;0,10*F13065^2,0))</f>
        <v/>
      </c>
      <c r="H13065">
        <f>IF(F13065="","",IF(F13065&gt;0,10*F13065^2,0))</f>
        <v/>
      </c>
    </row>
    <row r="13066">
      <c r="A13066">
        <f>Input!A13066</f>
        <v/>
      </c>
      <c r="B13066">
        <f>IF(ISNUMBER(Input!B13066),IF(AND(Input!B13066&gt;=20,Input!B13066&lt;=700),Input!B13066,""),"")</f>
        <v/>
      </c>
      <c r="C13066">
        <f>IF(B13066="","",INT(A13066))</f>
        <v/>
      </c>
      <c r="D13066">
        <f>IF(B13066="","",HOUR(A13066))</f>
        <v/>
      </c>
      <c r="E13066">
        <f>IF(B13066="","",IF(INPUT!$I$1="","",IF(C13066&lt;(INT(INPUT!$I$1)-INPUT!$I$2),"Off Meds",IF(C13066&lt;=(INT(INPUT!$I$1)+INPUT!$I$2),"Washout","On Meds"))))</f>
        <v/>
      </c>
      <c r="F13066">
        <f>IF(B13066="","",1.509*(LN(B13066)^1.084-5.381))</f>
        <v/>
      </c>
      <c r="G13066">
        <f>IF(F13066="","",IF(F13066&lt;0,10*F13066^2,0))</f>
        <v/>
      </c>
      <c r="H13066">
        <f>IF(F13066="","",IF(F13066&gt;0,10*F13066^2,0))</f>
        <v/>
      </c>
    </row>
    <row r="13067">
      <c r="A13067">
        <f>Input!A13067</f>
        <v/>
      </c>
      <c r="B13067">
        <f>IF(ISNUMBER(Input!B13067),IF(AND(Input!B13067&gt;=20,Input!B13067&lt;=700),Input!B13067,""),"")</f>
        <v/>
      </c>
      <c r="C13067">
        <f>IF(B13067="","",INT(A13067))</f>
        <v/>
      </c>
      <c r="D13067">
        <f>IF(B13067="","",HOUR(A13067))</f>
        <v/>
      </c>
      <c r="E13067">
        <f>IF(B13067="","",IF(INPUT!$I$1="","",IF(C13067&lt;(INT(INPUT!$I$1)-INPUT!$I$2),"Off Meds",IF(C13067&lt;=(INT(INPUT!$I$1)+INPUT!$I$2),"Washout","On Meds"))))</f>
        <v/>
      </c>
      <c r="F13067">
        <f>IF(B13067="","",1.509*(LN(B13067)^1.084-5.381))</f>
        <v/>
      </c>
      <c r="G13067">
        <f>IF(F13067="","",IF(F13067&lt;0,10*F13067^2,0))</f>
        <v/>
      </c>
      <c r="H13067">
        <f>IF(F13067="","",IF(F13067&gt;0,10*F13067^2,0))</f>
        <v/>
      </c>
    </row>
    <row r="13068">
      <c r="A13068">
        <f>Input!A13068</f>
        <v/>
      </c>
      <c r="B13068">
        <f>IF(ISNUMBER(Input!B13068),IF(AND(Input!B13068&gt;=20,Input!B13068&lt;=700),Input!B13068,""),"")</f>
        <v/>
      </c>
      <c r="C13068">
        <f>IF(B13068="","",INT(A13068))</f>
        <v/>
      </c>
      <c r="D13068">
        <f>IF(B13068="","",HOUR(A13068))</f>
        <v/>
      </c>
      <c r="E13068">
        <f>IF(B13068="","",IF(INPUT!$I$1="","",IF(C13068&lt;(INT(INPUT!$I$1)-INPUT!$I$2),"Off Meds",IF(C13068&lt;=(INT(INPUT!$I$1)+INPUT!$I$2),"Washout","On Meds"))))</f>
        <v/>
      </c>
      <c r="F13068">
        <f>IF(B13068="","",1.509*(LN(B13068)^1.084-5.381))</f>
        <v/>
      </c>
      <c r="G13068">
        <f>IF(F13068="","",IF(F13068&lt;0,10*F13068^2,0))</f>
        <v/>
      </c>
      <c r="H13068">
        <f>IF(F13068="","",IF(F13068&gt;0,10*F13068^2,0))</f>
        <v/>
      </c>
    </row>
    <row r="13069">
      <c r="A13069">
        <f>Input!A13069</f>
        <v/>
      </c>
      <c r="B13069">
        <f>IF(ISNUMBER(Input!B13069),IF(AND(Input!B13069&gt;=20,Input!B13069&lt;=700),Input!B13069,""),"")</f>
        <v/>
      </c>
      <c r="C13069">
        <f>IF(B13069="","",INT(A13069))</f>
        <v/>
      </c>
      <c r="D13069">
        <f>IF(B13069="","",HOUR(A13069))</f>
        <v/>
      </c>
      <c r="E13069">
        <f>IF(B13069="","",IF(INPUT!$I$1="","",IF(C13069&lt;(INT(INPUT!$I$1)-INPUT!$I$2),"Off Meds",IF(C13069&lt;=(INT(INPUT!$I$1)+INPUT!$I$2),"Washout","On Meds"))))</f>
        <v/>
      </c>
      <c r="F13069">
        <f>IF(B13069="","",1.509*(LN(B13069)^1.084-5.381))</f>
        <v/>
      </c>
      <c r="G13069">
        <f>IF(F13069="","",IF(F13069&lt;0,10*F13069^2,0))</f>
        <v/>
      </c>
      <c r="H13069">
        <f>IF(F13069="","",IF(F13069&gt;0,10*F13069^2,0))</f>
        <v/>
      </c>
    </row>
    <row r="13070">
      <c r="A13070">
        <f>Input!A13070</f>
        <v/>
      </c>
      <c r="B13070">
        <f>IF(ISNUMBER(Input!B13070),IF(AND(Input!B13070&gt;=20,Input!B13070&lt;=700),Input!B13070,""),"")</f>
        <v/>
      </c>
      <c r="C13070">
        <f>IF(B13070="","",INT(A13070))</f>
        <v/>
      </c>
      <c r="D13070">
        <f>IF(B13070="","",HOUR(A13070))</f>
        <v/>
      </c>
      <c r="E13070">
        <f>IF(B13070="","",IF(INPUT!$I$1="","",IF(C13070&lt;(INT(INPUT!$I$1)-INPUT!$I$2),"Off Meds",IF(C13070&lt;=(INT(INPUT!$I$1)+INPUT!$I$2),"Washout","On Meds"))))</f>
        <v/>
      </c>
      <c r="F13070">
        <f>IF(B13070="","",1.509*(LN(B13070)^1.084-5.381))</f>
        <v/>
      </c>
      <c r="G13070">
        <f>IF(F13070="","",IF(F13070&lt;0,10*F13070^2,0))</f>
        <v/>
      </c>
      <c r="H13070">
        <f>IF(F13070="","",IF(F13070&gt;0,10*F13070^2,0))</f>
        <v/>
      </c>
    </row>
    <row r="13071">
      <c r="A13071">
        <f>Input!A13071</f>
        <v/>
      </c>
      <c r="B13071">
        <f>IF(ISNUMBER(Input!B13071),IF(AND(Input!B13071&gt;=20,Input!B13071&lt;=700),Input!B13071,""),"")</f>
        <v/>
      </c>
      <c r="C13071">
        <f>IF(B13071="","",INT(A13071))</f>
        <v/>
      </c>
      <c r="D13071">
        <f>IF(B13071="","",HOUR(A13071))</f>
        <v/>
      </c>
      <c r="E13071">
        <f>IF(B13071="","",IF(INPUT!$I$1="","",IF(C13071&lt;(INT(INPUT!$I$1)-INPUT!$I$2),"Off Meds",IF(C13071&lt;=(INT(INPUT!$I$1)+INPUT!$I$2),"Washout","On Meds"))))</f>
        <v/>
      </c>
      <c r="F13071">
        <f>IF(B13071="","",1.509*(LN(B13071)^1.084-5.381))</f>
        <v/>
      </c>
      <c r="G13071">
        <f>IF(F13071="","",IF(F13071&lt;0,10*F13071^2,0))</f>
        <v/>
      </c>
      <c r="H13071">
        <f>IF(F13071="","",IF(F13071&gt;0,10*F13071^2,0))</f>
        <v/>
      </c>
    </row>
    <row r="13072">
      <c r="A13072">
        <f>Input!A13072</f>
        <v/>
      </c>
      <c r="B13072">
        <f>IF(ISNUMBER(Input!B13072),IF(AND(Input!B13072&gt;=20,Input!B13072&lt;=700),Input!B13072,""),"")</f>
        <v/>
      </c>
      <c r="C13072">
        <f>IF(B13072="","",INT(A13072))</f>
        <v/>
      </c>
      <c r="D13072">
        <f>IF(B13072="","",HOUR(A13072))</f>
        <v/>
      </c>
      <c r="E13072">
        <f>IF(B13072="","",IF(INPUT!$I$1="","",IF(C13072&lt;(INT(INPUT!$I$1)-INPUT!$I$2),"Off Meds",IF(C13072&lt;=(INT(INPUT!$I$1)+INPUT!$I$2),"Washout","On Meds"))))</f>
        <v/>
      </c>
      <c r="F13072">
        <f>IF(B13072="","",1.509*(LN(B13072)^1.084-5.381))</f>
        <v/>
      </c>
      <c r="G13072">
        <f>IF(F13072="","",IF(F13072&lt;0,10*F13072^2,0))</f>
        <v/>
      </c>
      <c r="H13072">
        <f>IF(F13072="","",IF(F13072&gt;0,10*F13072^2,0))</f>
        <v/>
      </c>
    </row>
    <row r="13073">
      <c r="A13073">
        <f>Input!A13073</f>
        <v/>
      </c>
      <c r="B13073">
        <f>IF(ISNUMBER(Input!B13073),IF(AND(Input!B13073&gt;=20,Input!B13073&lt;=700),Input!B13073,""),"")</f>
        <v/>
      </c>
      <c r="C13073">
        <f>IF(B13073="","",INT(A13073))</f>
        <v/>
      </c>
      <c r="D13073">
        <f>IF(B13073="","",HOUR(A13073))</f>
        <v/>
      </c>
      <c r="E13073">
        <f>IF(B13073="","",IF(INPUT!$I$1="","",IF(C13073&lt;(INT(INPUT!$I$1)-INPUT!$I$2),"Off Meds",IF(C13073&lt;=(INT(INPUT!$I$1)+INPUT!$I$2),"Washout","On Meds"))))</f>
        <v/>
      </c>
      <c r="F13073">
        <f>IF(B13073="","",1.509*(LN(B13073)^1.084-5.381))</f>
        <v/>
      </c>
      <c r="G13073">
        <f>IF(F13073="","",IF(F13073&lt;0,10*F13073^2,0))</f>
        <v/>
      </c>
      <c r="H13073">
        <f>IF(F13073="","",IF(F13073&gt;0,10*F13073^2,0))</f>
        <v/>
      </c>
    </row>
    <row r="13074">
      <c r="A13074">
        <f>Input!A13074</f>
        <v/>
      </c>
      <c r="B13074">
        <f>IF(ISNUMBER(Input!B13074),IF(AND(Input!B13074&gt;=20,Input!B13074&lt;=700),Input!B13074,""),"")</f>
        <v/>
      </c>
      <c r="C13074">
        <f>IF(B13074="","",INT(A13074))</f>
        <v/>
      </c>
      <c r="D13074">
        <f>IF(B13074="","",HOUR(A13074))</f>
        <v/>
      </c>
      <c r="E13074">
        <f>IF(B13074="","",IF(INPUT!$I$1="","",IF(C13074&lt;(INT(INPUT!$I$1)-INPUT!$I$2),"Off Meds",IF(C13074&lt;=(INT(INPUT!$I$1)+INPUT!$I$2),"Washout","On Meds"))))</f>
        <v/>
      </c>
      <c r="F13074">
        <f>IF(B13074="","",1.509*(LN(B13074)^1.084-5.381))</f>
        <v/>
      </c>
      <c r="G13074">
        <f>IF(F13074="","",IF(F13074&lt;0,10*F13074^2,0))</f>
        <v/>
      </c>
      <c r="H13074">
        <f>IF(F13074="","",IF(F13074&gt;0,10*F13074^2,0))</f>
        <v/>
      </c>
    </row>
    <row r="13075">
      <c r="A13075">
        <f>Input!A13075</f>
        <v/>
      </c>
      <c r="B13075">
        <f>IF(ISNUMBER(Input!B13075),IF(AND(Input!B13075&gt;=20,Input!B13075&lt;=700),Input!B13075,""),"")</f>
        <v/>
      </c>
      <c r="C13075">
        <f>IF(B13075="","",INT(A13075))</f>
        <v/>
      </c>
      <c r="D13075">
        <f>IF(B13075="","",HOUR(A13075))</f>
        <v/>
      </c>
      <c r="E13075">
        <f>IF(B13075="","",IF(INPUT!$I$1="","",IF(C13075&lt;(INT(INPUT!$I$1)-INPUT!$I$2),"Off Meds",IF(C13075&lt;=(INT(INPUT!$I$1)+INPUT!$I$2),"Washout","On Meds"))))</f>
        <v/>
      </c>
      <c r="F13075">
        <f>IF(B13075="","",1.509*(LN(B13075)^1.084-5.381))</f>
        <v/>
      </c>
      <c r="G13075">
        <f>IF(F13075="","",IF(F13075&lt;0,10*F13075^2,0))</f>
        <v/>
      </c>
      <c r="H13075">
        <f>IF(F13075="","",IF(F13075&gt;0,10*F13075^2,0))</f>
        <v/>
      </c>
    </row>
    <row r="13076">
      <c r="A13076">
        <f>Input!A13076</f>
        <v/>
      </c>
      <c r="B13076">
        <f>IF(ISNUMBER(Input!B13076),IF(AND(Input!B13076&gt;=20,Input!B13076&lt;=700),Input!B13076,""),"")</f>
        <v/>
      </c>
      <c r="C13076">
        <f>IF(B13076="","",INT(A13076))</f>
        <v/>
      </c>
      <c r="D13076">
        <f>IF(B13076="","",HOUR(A13076))</f>
        <v/>
      </c>
      <c r="E13076">
        <f>IF(B13076="","",IF(INPUT!$I$1="","",IF(C13076&lt;(INT(INPUT!$I$1)-INPUT!$I$2),"Off Meds",IF(C13076&lt;=(INT(INPUT!$I$1)+INPUT!$I$2),"Washout","On Meds"))))</f>
        <v/>
      </c>
      <c r="F13076">
        <f>IF(B13076="","",1.509*(LN(B13076)^1.084-5.381))</f>
        <v/>
      </c>
      <c r="G13076">
        <f>IF(F13076="","",IF(F13076&lt;0,10*F13076^2,0))</f>
        <v/>
      </c>
      <c r="H13076">
        <f>IF(F13076="","",IF(F13076&gt;0,10*F13076^2,0))</f>
        <v/>
      </c>
    </row>
    <row r="13077">
      <c r="A13077">
        <f>Input!A13077</f>
        <v/>
      </c>
      <c r="B13077">
        <f>IF(ISNUMBER(Input!B13077),IF(AND(Input!B13077&gt;=20,Input!B13077&lt;=700),Input!B13077,""),"")</f>
        <v/>
      </c>
      <c r="C13077">
        <f>IF(B13077="","",INT(A13077))</f>
        <v/>
      </c>
      <c r="D13077">
        <f>IF(B13077="","",HOUR(A13077))</f>
        <v/>
      </c>
      <c r="E13077">
        <f>IF(B13077="","",IF(INPUT!$I$1="","",IF(C13077&lt;(INT(INPUT!$I$1)-INPUT!$I$2),"Off Meds",IF(C13077&lt;=(INT(INPUT!$I$1)+INPUT!$I$2),"Washout","On Meds"))))</f>
        <v/>
      </c>
      <c r="F13077">
        <f>IF(B13077="","",1.509*(LN(B13077)^1.084-5.381))</f>
        <v/>
      </c>
      <c r="G13077">
        <f>IF(F13077="","",IF(F13077&lt;0,10*F13077^2,0))</f>
        <v/>
      </c>
      <c r="H13077">
        <f>IF(F13077="","",IF(F13077&gt;0,10*F13077^2,0))</f>
        <v/>
      </c>
    </row>
    <row r="13078">
      <c r="A13078">
        <f>Input!A13078</f>
        <v/>
      </c>
      <c r="B13078">
        <f>IF(ISNUMBER(Input!B13078),IF(AND(Input!B13078&gt;=20,Input!B13078&lt;=700),Input!B13078,""),"")</f>
        <v/>
      </c>
      <c r="C13078">
        <f>IF(B13078="","",INT(A13078))</f>
        <v/>
      </c>
      <c r="D13078">
        <f>IF(B13078="","",HOUR(A13078))</f>
        <v/>
      </c>
      <c r="E13078">
        <f>IF(B13078="","",IF(INPUT!$I$1="","",IF(C13078&lt;(INT(INPUT!$I$1)-INPUT!$I$2),"Off Meds",IF(C13078&lt;=(INT(INPUT!$I$1)+INPUT!$I$2),"Washout","On Meds"))))</f>
        <v/>
      </c>
      <c r="F13078">
        <f>IF(B13078="","",1.509*(LN(B13078)^1.084-5.381))</f>
        <v/>
      </c>
      <c r="G13078">
        <f>IF(F13078="","",IF(F13078&lt;0,10*F13078^2,0))</f>
        <v/>
      </c>
      <c r="H13078">
        <f>IF(F13078="","",IF(F13078&gt;0,10*F13078^2,0))</f>
        <v/>
      </c>
    </row>
    <row r="13079">
      <c r="A13079">
        <f>Input!A13079</f>
        <v/>
      </c>
      <c r="B13079">
        <f>IF(ISNUMBER(Input!B13079),IF(AND(Input!B13079&gt;=20,Input!B13079&lt;=700),Input!B13079,""),"")</f>
        <v/>
      </c>
      <c r="C13079">
        <f>IF(B13079="","",INT(A13079))</f>
        <v/>
      </c>
      <c r="D13079">
        <f>IF(B13079="","",HOUR(A13079))</f>
        <v/>
      </c>
      <c r="E13079">
        <f>IF(B13079="","",IF(INPUT!$I$1="","",IF(C13079&lt;(INT(INPUT!$I$1)-INPUT!$I$2),"Off Meds",IF(C13079&lt;=(INT(INPUT!$I$1)+INPUT!$I$2),"Washout","On Meds"))))</f>
        <v/>
      </c>
      <c r="F13079">
        <f>IF(B13079="","",1.509*(LN(B13079)^1.084-5.381))</f>
        <v/>
      </c>
      <c r="G13079">
        <f>IF(F13079="","",IF(F13079&lt;0,10*F13079^2,0))</f>
        <v/>
      </c>
      <c r="H13079">
        <f>IF(F13079="","",IF(F13079&gt;0,10*F13079^2,0))</f>
        <v/>
      </c>
    </row>
    <row r="13080">
      <c r="A13080">
        <f>Input!A13080</f>
        <v/>
      </c>
      <c r="B13080">
        <f>IF(ISNUMBER(Input!B13080),IF(AND(Input!B13080&gt;=20,Input!B13080&lt;=700),Input!B13080,""),"")</f>
        <v/>
      </c>
      <c r="C13080">
        <f>IF(B13080="","",INT(A13080))</f>
        <v/>
      </c>
      <c r="D13080">
        <f>IF(B13080="","",HOUR(A13080))</f>
        <v/>
      </c>
      <c r="E13080">
        <f>IF(B13080="","",IF(INPUT!$I$1="","",IF(C13080&lt;(INT(INPUT!$I$1)-INPUT!$I$2),"Off Meds",IF(C13080&lt;=(INT(INPUT!$I$1)+INPUT!$I$2),"Washout","On Meds"))))</f>
        <v/>
      </c>
      <c r="F13080">
        <f>IF(B13080="","",1.509*(LN(B13080)^1.084-5.381))</f>
        <v/>
      </c>
      <c r="G13080">
        <f>IF(F13080="","",IF(F13080&lt;0,10*F13080^2,0))</f>
        <v/>
      </c>
      <c r="H13080">
        <f>IF(F13080="","",IF(F13080&gt;0,10*F13080^2,0))</f>
        <v/>
      </c>
    </row>
    <row r="13081">
      <c r="A13081">
        <f>Input!A13081</f>
        <v/>
      </c>
      <c r="B13081">
        <f>IF(ISNUMBER(Input!B13081),IF(AND(Input!B13081&gt;=20,Input!B13081&lt;=700),Input!B13081,""),"")</f>
        <v/>
      </c>
      <c r="C13081">
        <f>IF(B13081="","",INT(A13081))</f>
        <v/>
      </c>
      <c r="D13081">
        <f>IF(B13081="","",HOUR(A13081))</f>
        <v/>
      </c>
      <c r="E13081">
        <f>IF(B13081="","",IF(INPUT!$I$1="","",IF(C13081&lt;(INT(INPUT!$I$1)-INPUT!$I$2),"Off Meds",IF(C13081&lt;=(INT(INPUT!$I$1)+INPUT!$I$2),"Washout","On Meds"))))</f>
        <v/>
      </c>
      <c r="F13081">
        <f>IF(B13081="","",1.509*(LN(B13081)^1.084-5.381))</f>
        <v/>
      </c>
      <c r="G13081">
        <f>IF(F13081="","",IF(F13081&lt;0,10*F13081^2,0))</f>
        <v/>
      </c>
      <c r="H13081">
        <f>IF(F13081="","",IF(F13081&gt;0,10*F13081^2,0))</f>
        <v/>
      </c>
    </row>
    <row r="13082">
      <c r="A13082">
        <f>Input!A13082</f>
        <v/>
      </c>
      <c r="B13082">
        <f>IF(ISNUMBER(Input!B13082),IF(AND(Input!B13082&gt;=20,Input!B13082&lt;=700),Input!B13082,""),"")</f>
        <v/>
      </c>
      <c r="C13082">
        <f>IF(B13082="","",INT(A13082))</f>
        <v/>
      </c>
      <c r="D13082">
        <f>IF(B13082="","",HOUR(A13082))</f>
        <v/>
      </c>
      <c r="E13082">
        <f>IF(B13082="","",IF(INPUT!$I$1="","",IF(C13082&lt;(INT(INPUT!$I$1)-INPUT!$I$2),"Off Meds",IF(C13082&lt;=(INT(INPUT!$I$1)+INPUT!$I$2),"Washout","On Meds"))))</f>
        <v/>
      </c>
      <c r="F13082">
        <f>IF(B13082="","",1.509*(LN(B13082)^1.084-5.381))</f>
        <v/>
      </c>
      <c r="G13082">
        <f>IF(F13082="","",IF(F13082&lt;0,10*F13082^2,0))</f>
        <v/>
      </c>
      <c r="H13082">
        <f>IF(F13082="","",IF(F13082&gt;0,10*F13082^2,0))</f>
        <v/>
      </c>
    </row>
    <row r="13083">
      <c r="A13083">
        <f>Input!A13083</f>
        <v/>
      </c>
      <c r="B13083">
        <f>IF(ISNUMBER(Input!B13083),IF(AND(Input!B13083&gt;=20,Input!B13083&lt;=700),Input!B13083,""),"")</f>
        <v/>
      </c>
      <c r="C13083">
        <f>IF(B13083="","",INT(A13083))</f>
        <v/>
      </c>
      <c r="D13083">
        <f>IF(B13083="","",HOUR(A13083))</f>
        <v/>
      </c>
      <c r="E13083">
        <f>IF(B13083="","",IF(INPUT!$I$1="","",IF(C13083&lt;(INT(INPUT!$I$1)-INPUT!$I$2),"Off Meds",IF(C13083&lt;=(INT(INPUT!$I$1)+INPUT!$I$2),"Washout","On Meds"))))</f>
        <v/>
      </c>
      <c r="F13083">
        <f>IF(B13083="","",1.509*(LN(B13083)^1.084-5.381))</f>
        <v/>
      </c>
      <c r="G13083">
        <f>IF(F13083="","",IF(F13083&lt;0,10*F13083^2,0))</f>
        <v/>
      </c>
      <c r="H13083">
        <f>IF(F13083="","",IF(F13083&gt;0,10*F13083^2,0))</f>
        <v/>
      </c>
    </row>
    <row r="13084">
      <c r="A13084">
        <f>Input!A13084</f>
        <v/>
      </c>
      <c r="B13084">
        <f>IF(ISNUMBER(Input!B13084),IF(AND(Input!B13084&gt;=20,Input!B13084&lt;=700),Input!B13084,""),"")</f>
        <v/>
      </c>
      <c r="C13084">
        <f>IF(B13084="","",INT(A13084))</f>
        <v/>
      </c>
      <c r="D13084">
        <f>IF(B13084="","",HOUR(A13084))</f>
        <v/>
      </c>
      <c r="E13084">
        <f>IF(B13084="","",IF(INPUT!$I$1="","",IF(C13084&lt;(INT(INPUT!$I$1)-INPUT!$I$2),"Off Meds",IF(C13084&lt;=(INT(INPUT!$I$1)+INPUT!$I$2),"Washout","On Meds"))))</f>
        <v/>
      </c>
      <c r="F13084">
        <f>IF(B13084="","",1.509*(LN(B13084)^1.084-5.381))</f>
        <v/>
      </c>
      <c r="G13084">
        <f>IF(F13084="","",IF(F13084&lt;0,10*F13084^2,0))</f>
        <v/>
      </c>
      <c r="H13084">
        <f>IF(F13084="","",IF(F13084&gt;0,10*F13084^2,0))</f>
        <v/>
      </c>
    </row>
    <row r="13085">
      <c r="A13085">
        <f>Input!A13085</f>
        <v/>
      </c>
      <c r="B13085">
        <f>IF(ISNUMBER(Input!B13085),IF(AND(Input!B13085&gt;=20,Input!B13085&lt;=700),Input!B13085,""),"")</f>
        <v/>
      </c>
      <c r="C13085">
        <f>IF(B13085="","",INT(A13085))</f>
        <v/>
      </c>
      <c r="D13085">
        <f>IF(B13085="","",HOUR(A13085))</f>
        <v/>
      </c>
      <c r="E13085">
        <f>IF(B13085="","",IF(INPUT!$I$1="","",IF(C13085&lt;(INT(INPUT!$I$1)-INPUT!$I$2),"Off Meds",IF(C13085&lt;=(INT(INPUT!$I$1)+INPUT!$I$2),"Washout","On Meds"))))</f>
        <v/>
      </c>
      <c r="F13085">
        <f>IF(B13085="","",1.509*(LN(B13085)^1.084-5.381))</f>
        <v/>
      </c>
      <c r="G13085">
        <f>IF(F13085="","",IF(F13085&lt;0,10*F13085^2,0))</f>
        <v/>
      </c>
      <c r="H13085">
        <f>IF(F13085="","",IF(F13085&gt;0,10*F13085^2,0))</f>
        <v/>
      </c>
    </row>
    <row r="13086">
      <c r="A13086">
        <f>Input!A13086</f>
        <v/>
      </c>
      <c r="B13086">
        <f>IF(ISNUMBER(Input!B13086),IF(AND(Input!B13086&gt;=20,Input!B13086&lt;=700),Input!B13086,""),"")</f>
        <v/>
      </c>
      <c r="C13086">
        <f>IF(B13086="","",INT(A13086))</f>
        <v/>
      </c>
      <c r="D13086">
        <f>IF(B13086="","",HOUR(A13086))</f>
        <v/>
      </c>
      <c r="E13086">
        <f>IF(B13086="","",IF(INPUT!$I$1="","",IF(C13086&lt;(INT(INPUT!$I$1)-INPUT!$I$2),"Off Meds",IF(C13086&lt;=(INT(INPUT!$I$1)+INPUT!$I$2),"Washout","On Meds"))))</f>
        <v/>
      </c>
      <c r="F13086">
        <f>IF(B13086="","",1.509*(LN(B13086)^1.084-5.381))</f>
        <v/>
      </c>
      <c r="G13086">
        <f>IF(F13086="","",IF(F13086&lt;0,10*F13086^2,0))</f>
        <v/>
      </c>
      <c r="H13086">
        <f>IF(F13086="","",IF(F13086&gt;0,10*F13086^2,0))</f>
        <v/>
      </c>
    </row>
    <row r="13087">
      <c r="A13087">
        <f>Input!A13087</f>
        <v/>
      </c>
      <c r="B13087">
        <f>IF(ISNUMBER(Input!B13087),IF(AND(Input!B13087&gt;=20,Input!B13087&lt;=700),Input!B13087,""),"")</f>
        <v/>
      </c>
      <c r="C13087">
        <f>IF(B13087="","",INT(A13087))</f>
        <v/>
      </c>
      <c r="D13087">
        <f>IF(B13087="","",HOUR(A13087))</f>
        <v/>
      </c>
      <c r="E13087">
        <f>IF(B13087="","",IF(INPUT!$I$1="","",IF(C13087&lt;(INT(INPUT!$I$1)-INPUT!$I$2),"Off Meds",IF(C13087&lt;=(INT(INPUT!$I$1)+INPUT!$I$2),"Washout","On Meds"))))</f>
        <v/>
      </c>
      <c r="F13087">
        <f>IF(B13087="","",1.509*(LN(B13087)^1.084-5.381))</f>
        <v/>
      </c>
      <c r="G13087">
        <f>IF(F13087="","",IF(F13087&lt;0,10*F13087^2,0))</f>
        <v/>
      </c>
      <c r="H13087">
        <f>IF(F13087="","",IF(F13087&gt;0,10*F13087^2,0))</f>
        <v/>
      </c>
    </row>
    <row r="13088">
      <c r="A13088">
        <f>Input!A13088</f>
        <v/>
      </c>
      <c r="B13088">
        <f>IF(ISNUMBER(Input!B13088),IF(AND(Input!B13088&gt;=20,Input!B13088&lt;=700),Input!B13088,""),"")</f>
        <v/>
      </c>
      <c r="C13088">
        <f>IF(B13088="","",INT(A13088))</f>
        <v/>
      </c>
      <c r="D13088">
        <f>IF(B13088="","",HOUR(A13088))</f>
        <v/>
      </c>
      <c r="E13088">
        <f>IF(B13088="","",IF(INPUT!$I$1="","",IF(C13088&lt;(INT(INPUT!$I$1)-INPUT!$I$2),"Off Meds",IF(C13088&lt;=(INT(INPUT!$I$1)+INPUT!$I$2),"Washout","On Meds"))))</f>
        <v/>
      </c>
      <c r="F13088">
        <f>IF(B13088="","",1.509*(LN(B13088)^1.084-5.381))</f>
        <v/>
      </c>
      <c r="G13088">
        <f>IF(F13088="","",IF(F13088&lt;0,10*F13088^2,0))</f>
        <v/>
      </c>
      <c r="H13088">
        <f>IF(F13088="","",IF(F13088&gt;0,10*F13088^2,0))</f>
        <v/>
      </c>
    </row>
    <row r="13089">
      <c r="A13089">
        <f>Input!A13089</f>
        <v/>
      </c>
      <c r="B13089">
        <f>IF(ISNUMBER(Input!B13089),IF(AND(Input!B13089&gt;=20,Input!B13089&lt;=700),Input!B13089,""),"")</f>
        <v/>
      </c>
      <c r="C13089">
        <f>IF(B13089="","",INT(A13089))</f>
        <v/>
      </c>
      <c r="D13089">
        <f>IF(B13089="","",HOUR(A13089))</f>
        <v/>
      </c>
      <c r="E13089">
        <f>IF(B13089="","",IF(INPUT!$I$1="","",IF(C13089&lt;(INT(INPUT!$I$1)-INPUT!$I$2),"Off Meds",IF(C13089&lt;=(INT(INPUT!$I$1)+INPUT!$I$2),"Washout","On Meds"))))</f>
        <v/>
      </c>
      <c r="F13089">
        <f>IF(B13089="","",1.509*(LN(B13089)^1.084-5.381))</f>
        <v/>
      </c>
      <c r="G13089">
        <f>IF(F13089="","",IF(F13089&lt;0,10*F13089^2,0))</f>
        <v/>
      </c>
      <c r="H13089">
        <f>IF(F13089="","",IF(F13089&gt;0,10*F13089^2,0))</f>
        <v/>
      </c>
    </row>
    <row r="13090">
      <c r="A13090">
        <f>Input!A13090</f>
        <v/>
      </c>
      <c r="B13090">
        <f>IF(ISNUMBER(Input!B13090),IF(AND(Input!B13090&gt;=20,Input!B13090&lt;=700),Input!B13090,""),"")</f>
        <v/>
      </c>
      <c r="C13090">
        <f>IF(B13090="","",INT(A13090))</f>
        <v/>
      </c>
      <c r="D13090">
        <f>IF(B13090="","",HOUR(A13090))</f>
        <v/>
      </c>
      <c r="E13090">
        <f>IF(B13090="","",IF(INPUT!$I$1="","",IF(C13090&lt;(INT(INPUT!$I$1)-INPUT!$I$2),"Off Meds",IF(C13090&lt;=(INT(INPUT!$I$1)+INPUT!$I$2),"Washout","On Meds"))))</f>
        <v/>
      </c>
      <c r="F13090">
        <f>IF(B13090="","",1.509*(LN(B13090)^1.084-5.381))</f>
        <v/>
      </c>
      <c r="G13090">
        <f>IF(F13090="","",IF(F13090&lt;0,10*F13090^2,0))</f>
        <v/>
      </c>
      <c r="H13090">
        <f>IF(F13090="","",IF(F13090&gt;0,10*F13090^2,0))</f>
        <v/>
      </c>
    </row>
    <row r="13091">
      <c r="A13091">
        <f>Input!A13091</f>
        <v/>
      </c>
      <c r="B13091">
        <f>IF(ISNUMBER(Input!B13091),IF(AND(Input!B13091&gt;=20,Input!B13091&lt;=700),Input!B13091,""),"")</f>
        <v/>
      </c>
      <c r="C13091">
        <f>IF(B13091="","",INT(A13091))</f>
        <v/>
      </c>
      <c r="D13091">
        <f>IF(B13091="","",HOUR(A13091))</f>
        <v/>
      </c>
      <c r="E13091">
        <f>IF(B13091="","",IF(INPUT!$I$1="","",IF(C13091&lt;(INT(INPUT!$I$1)-INPUT!$I$2),"Off Meds",IF(C13091&lt;=(INT(INPUT!$I$1)+INPUT!$I$2),"Washout","On Meds"))))</f>
        <v/>
      </c>
      <c r="F13091">
        <f>IF(B13091="","",1.509*(LN(B13091)^1.084-5.381))</f>
        <v/>
      </c>
      <c r="G13091">
        <f>IF(F13091="","",IF(F13091&lt;0,10*F13091^2,0))</f>
        <v/>
      </c>
      <c r="H13091">
        <f>IF(F13091="","",IF(F13091&gt;0,10*F13091^2,0))</f>
        <v/>
      </c>
    </row>
    <row r="13092">
      <c r="A13092">
        <f>Input!A13092</f>
        <v/>
      </c>
      <c r="B13092">
        <f>IF(ISNUMBER(Input!B13092),IF(AND(Input!B13092&gt;=20,Input!B13092&lt;=700),Input!B13092,""),"")</f>
        <v/>
      </c>
      <c r="C13092">
        <f>IF(B13092="","",INT(A13092))</f>
        <v/>
      </c>
      <c r="D13092">
        <f>IF(B13092="","",HOUR(A13092))</f>
        <v/>
      </c>
      <c r="E13092">
        <f>IF(B13092="","",IF(INPUT!$I$1="","",IF(C13092&lt;(INT(INPUT!$I$1)-INPUT!$I$2),"Off Meds",IF(C13092&lt;=(INT(INPUT!$I$1)+INPUT!$I$2),"Washout","On Meds"))))</f>
        <v/>
      </c>
      <c r="F13092">
        <f>IF(B13092="","",1.509*(LN(B13092)^1.084-5.381))</f>
        <v/>
      </c>
      <c r="G13092">
        <f>IF(F13092="","",IF(F13092&lt;0,10*F13092^2,0))</f>
        <v/>
      </c>
      <c r="H13092">
        <f>IF(F13092="","",IF(F13092&gt;0,10*F13092^2,0))</f>
        <v/>
      </c>
    </row>
    <row r="13093">
      <c r="A13093">
        <f>Input!A13093</f>
        <v/>
      </c>
      <c r="B13093">
        <f>IF(ISNUMBER(Input!B13093),IF(AND(Input!B13093&gt;=20,Input!B13093&lt;=700),Input!B13093,""),"")</f>
        <v/>
      </c>
      <c r="C13093">
        <f>IF(B13093="","",INT(A13093))</f>
        <v/>
      </c>
      <c r="D13093">
        <f>IF(B13093="","",HOUR(A13093))</f>
        <v/>
      </c>
      <c r="E13093">
        <f>IF(B13093="","",IF(INPUT!$I$1="","",IF(C13093&lt;(INT(INPUT!$I$1)-INPUT!$I$2),"Off Meds",IF(C13093&lt;=(INT(INPUT!$I$1)+INPUT!$I$2),"Washout","On Meds"))))</f>
        <v/>
      </c>
      <c r="F13093">
        <f>IF(B13093="","",1.509*(LN(B13093)^1.084-5.381))</f>
        <v/>
      </c>
      <c r="G13093">
        <f>IF(F13093="","",IF(F13093&lt;0,10*F13093^2,0))</f>
        <v/>
      </c>
      <c r="H13093">
        <f>IF(F13093="","",IF(F13093&gt;0,10*F13093^2,0))</f>
        <v/>
      </c>
    </row>
    <row r="13094">
      <c r="A13094">
        <f>Input!A13094</f>
        <v/>
      </c>
      <c r="B13094">
        <f>IF(ISNUMBER(Input!B13094),IF(AND(Input!B13094&gt;=20,Input!B13094&lt;=700),Input!B13094,""),"")</f>
        <v/>
      </c>
      <c r="C13094">
        <f>IF(B13094="","",INT(A13094))</f>
        <v/>
      </c>
      <c r="D13094">
        <f>IF(B13094="","",HOUR(A13094))</f>
        <v/>
      </c>
      <c r="E13094">
        <f>IF(B13094="","",IF(INPUT!$I$1="","",IF(C13094&lt;(INT(INPUT!$I$1)-INPUT!$I$2),"Off Meds",IF(C13094&lt;=(INT(INPUT!$I$1)+INPUT!$I$2),"Washout","On Meds"))))</f>
        <v/>
      </c>
      <c r="F13094">
        <f>IF(B13094="","",1.509*(LN(B13094)^1.084-5.381))</f>
        <v/>
      </c>
      <c r="G13094">
        <f>IF(F13094="","",IF(F13094&lt;0,10*F13094^2,0))</f>
        <v/>
      </c>
      <c r="H13094">
        <f>IF(F13094="","",IF(F13094&gt;0,10*F13094^2,0))</f>
        <v/>
      </c>
    </row>
    <row r="13095">
      <c r="A13095">
        <f>Input!A13095</f>
        <v/>
      </c>
      <c r="B13095">
        <f>IF(ISNUMBER(Input!B13095),IF(AND(Input!B13095&gt;=20,Input!B13095&lt;=700),Input!B13095,""),"")</f>
        <v/>
      </c>
      <c r="C13095">
        <f>IF(B13095="","",INT(A13095))</f>
        <v/>
      </c>
      <c r="D13095">
        <f>IF(B13095="","",HOUR(A13095))</f>
        <v/>
      </c>
      <c r="E13095">
        <f>IF(B13095="","",IF(INPUT!$I$1="","",IF(C13095&lt;(INT(INPUT!$I$1)-INPUT!$I$2),"Off Meds",IF(C13095&lt;=(INT(INPUT!$I$1)+INPUT!$I$2),"Washout","On Meds"))))</f>
        <v/>
      </c>
      <c r="F13095">
        <f>IF(B13095="","",1.509*(LN(B13095)^1.084-5.381))</f>
        <v/>
      </c>
      <c r="G13095">
        <f>IF(F13095="","",IF(F13095&lt;0,10*F13095^2,0))</f>
        <v/>
      </c>
      <c r="H13095">
        <f>IF(F13095="","",IF(F13095&gt;0,10*F13095^2,0))</f>
        <v/>
      </c>
    </row>
    <row r="13096">
      <c r="A13096">
        <f>Input!A13096</f>
        <v/>
      </c>
      <c r="B13096">
        <f>IF(ISNUMBER(Input!B13096),IF(AND(Input!B13096&gt;=20,Input!B13096&lt;=700),Input!B13096,""),"")</f>
        <v/>
      </c>
      <c r="C13096">
        <f>IF(B13096="","",INT(A13096))</f>
        <v/>
      </c>
      <c r="D13096">
        <f>IF(B13096="","",HOUR(A13096))</f>
        <v/>
      </c>
      <c r="E13096">
        <f>IF(B13096="","",IF(INPUT!$I$1="","",IF(C13096&lt;(INT(INPUT!$I$1)-INPUT!$I$2),"Off Meds",IF(C13096&lt;=(INT(INPUT!$I$1)+INPUT!$I$2),"Washout","On Meds"))))</f>
        <v/>
      </c>
      <c r="F13096">
        <f>IF(B13096="","",1.509*(LN(B13096)^1.084-5.381))</f>
        <v/>
      </c>
      <c r="G13096">
        <f>IF(F13096="","",IF(F13096&lt;0,10*F13096^2,0))</f>
        <v/>
      </c>
      <c r="H13096">
        <f>IF(F13096="","",IF(F13096&gt;0,10*F13096^2,0))</f>
        <v/>
      </c>
    </row>
    <row r="13097">
      <c r="A13097">
        <f>Input!A13097</f>
        <v/>
      </c>
      <c r="B13097">
        <f>IF(ISNUMBER(Input!B13097),IF(AND(Input!B13097&gt;=20,Input!B13097&lt;=700),Input!B13097,""),"")</f>
        <v/>
      </c>
      <c r="C13097">
        <f>IF(B13097="","",INT(A13097))</f>
        <v/>
      </c>
      <c r="D13097">
        <f>IF(B13097="","",HOUR(A13097))</f>
        <v/>
      </c>
      <c r="E13097">
        <f>IF(B13097="","",IF(INPUT!$I$1="","",IF(C13097&lt;(INT(INPUT!$I$1)-INPUT!$I$2),"Off Meds",IF(C13097&lt;=(INT(INPUT!$I$1)+INPUT!$I$2),"Washout","On Meds"))))</f>
        <v/>
      </c>
      <c r="F13097">
        <f>IF(B13097="","",1.509*(LN(B13097)^1.084-5.381))</f>
        <v/>
      </c>
      <c r="G13097">
        <f>IF(F13097="","",IF(F13097&lt;0,10*F13097^2,0))</f>
        <v/>
      </c>
      <c r="H13097">
        <f>IF(F13097="","",IF(F13097&gt;0,10*F13097^2,0))</f>
        <v/>
      </c>
    </row>
    <row r="13098">
      <c r="A13098">
        <f>Input!A13098</f>
        <v/>
      </c>
      <c r="B13098">
        <f>IF(ISNUMBER(Input!B13098),IF(AND(Input!B13098&gt;=20,Input!B13098&lt;=700),Input!B13098,""),"")</f>
        <v/>
      </c>
      <c r="C13098">
        <f>IF(B13098="","",INT(A13098))</f>
        <v/>
      </c>
      <c r="D13098">
        <f>IF(B13098="","",HOUR(A13098))</f>
        <v/>
      </c>
      <c r="E13098">
        <f>IF(B13098="","",IF(INPUT!$I$1="","",IF(C13098&lt;(INT(INPUT!$I$1)-INPUT!$I$2),"Off Meds",IF(C13098&lt;=(INT(INPUT!$I$1)+INPUT!$I$2),"Washout","On Meds"))))</f>
        <v/>
      </c>
      <c r="F13098">
        <f>IF(B13098="","",1.509*(LN(B13098)^1.084-5.381))</f>
        <v/>
      </c>
      <c r="G13098">
        <f>IF(F13098="","",IF(F13098&lt;0,10*F13098^2,0))</f>
        <v/>
      </c>
      <c r="H13098">
        <f>IF(F13098="","",IF(F13098&gt;0,10*F13098^2,0))</f>
        <v/>
      </c>
    </row>
    <row r="13099">
      <c r="A13099">
        <f>Input!A13099</f>
        <v/>
      </c>
      <c r="B13099">
        <f>IF(ISNUMBER(Input!B13099),IF(AND(Input!B13099&gt;=20,Input!B13099&lt;=700),Input!B13099,""),"")</f>
        <v/>
      </c>
      <c r="C13099">
        <f>IF(B13099="","",INT(A13099))</f>
        <v/>
      </c>
      <c r="D13099">
        <f>IF(B13099="","",HOUR(A13099))</f>
        <v/>
      </c>
      <c r="E13099">
        <f>IF(B13099="","",IF(INPUT!$I$1="","",IF(C13099&lt;(INT(INPUT!$I$1)-INPUT!$I$2),"Off Meds",IF(C13099&lt;=(INT(INPUT!$I$1)+INPUT!$I$2),"Washout","On Meds"))))</f>
        <v/>
      </c>
      <c r="F13099">
        <f>IF(B13099="","",1.509*(LN(B13099)^1.084-5.381))</f>
        <v/>
      </c>
      <c r="G13099">
        <f>IF(F13099="","",IF(F13099&lt;0,10*F13099^2,0))</f>
        <v/>
      </c>
      <c r="H13099">
        <f>IF(F13099="","",IF(F13099&gt;0,10*F13099^2,0))</f>
        <v/>
      </c>
    </row>
    <row r="13100">
      <c r="A13100">
        <f>Input!A13100</f>
        <v/>
      </c>
      <c r="B13100">
        <f>IF(ISNUMBER(Input!B13100),IF(AND(Input!B13100&gt;=20,Input!B13100&lt;=700),Input!B13100,""),"")</f>
        <v/>
      </c>
      <c r="C13100">
        <f>IF(B13100="","",INT(A13100))</f>
        <v/>
      </c>
      <c r="D13100">
        <f>IF(B13100="","",HOUR(A13100))</f>
        <v/>
      </c>
      <c r="E13100">
        <f>IF(B13100="","",IF(INPUT!$I$1="","",IF(C13100&lt;(INT(INPUT!$I$1)-INPUT!$I$2),"Off Meds",IF(C13100&lt;=(INT(INPUT!$I$1)+INPUT!$I$2),"Washout","On Meds"))))</f>
        <v/>
      </c>
      <c r="F13100">
        <f>IF(B13100="","",1.509*(LN(B13100)^1.084-5.381))</f>
        <v/>
      </c>
      <c r="G13100">
        <f>IF(F13100="","",IF(F13100&lt;0,10*F13100^2,0))</f>
        <v/>
      </c>
      <c r="H13100">
        <f>IF(F13100="","",IF(F13100&gt;0,10*F13100^2,0))</f>
        <v/>
      </c>
    </row>
    <row r="13101">
      <c r="A13101">
        <f>Input!A13101</f>
        <v/>
      </c>
      <c r="B13101">
        <f>IF(ISNUMBER(Input!B13101),IF(AND(Input!B13101&gt;=20,Input!B13101&lt;=700),Input!B13101,""),"")</f>
        <v/>
      </c>
      <c r="C13101">
        <f>IF(B13101="","",INT(A13101))</f>
        <v/>
      </c>
      <c r="D13101">
        <f>IF(B13101="","",HOUR(A13101))</f>
        <v/>
      </c>
      <c r="E13101">
        <f>IF(B13101="","",IF(INPUT!$I$1="","",IF(C13101&lt;(INT(INPUT!$I$1)-INPUT!$I$2),"Off Meds",IF(C13101&lt;=(INT(INPUT!$I$1)+INPUT!$I$2),"Washout","On Meds"))))</f>
        <v/>
      </c>
      <c r="F13101">
        <f>IF(B13101="","",1.509*(LN(B13101)^1.084-5.381))</f>
        <v/>
      </c>
      <c r="G13101">
        <f>IF(F13101="","",IF(F13101&lt;0,10*F13101^2,0))</f>
        <v/>
      </c>
      <c r="H13101">
        <f>IF(F13101="","",IF(F13101&gt;0,10*F13101^2,0))</f>
        <v/>
      </c>
    </row>
    <row r="13102">
      <c r="A13102">
        <f>Input!A13102</f>
        <v/>
      </c>
      <c r="B13102">
        <f>IF(ISNUMBER(Input!B13102),IF(AND(Input!B13102&gt;=20,Input!B13102&lt;=700),Input!B13102,""),"")</f>
        <v/>
      </c>
      <c r="C13102">
        <f>IF(B13102="","",INT(A13102))</f>
        <v/>
      </c>
      <c r="D13102">
        <f>IF(B13102="","",HOUR(A13102))</f>
        <v/>
      </c>
      <c r="E13102">
        <f>IF(B13102="","",IF(INPUT!$I$1="","",IF(C13102&lt;(INT(INPUT!$I$1)-INPUT!$I$2),"Off Meds",IF(C13102&lt;=(INT(INPUT!$I$1)+INPUT!$I$2),"Washout","On Meds"))))</f>
        <v/>
      </c>
      <c r="F13102">
        <f>IF(B13102="","",1.509*(LN(B13102)^1.084-5.381))</f>
        <v/>
      </c>
      <c r="G13102">
        <f>IF(F13102="","",IF(F13102&lt;0,10*F13102^2,0))</f>
        <v/>
      </c>
      <c r="H13102">
        <f>IF(F13102="","",IF(F13102&gt;0,10*F13102^2,0))</f>
        <v/>
      </c>
    </row>
    <row r="13103">
      <c r="A13103">
        <f>Input!A13103</f>
        <v/>
      </c>
      <c r="B13103">
        <f>IF(ISNUMBER(Input!B13103),IF(AND(Input!B13103&gt;=20,Input!B13103&lt;=700),Input!B13103,""),"")</f>
        <v/>
      </c>
      <c r="C13103">
        <f>IF(B13103="","",INT(A13103))</f>
        <v/>
      </c>
      <c r="D13103">
        <f>IF(B13103="","",HOUR(A13103))</f>
        <v/>
      </c>
      <c r="E13103">
        <f>IF(B13103="","",IF(INPUT!$I$1="","",IF(C13103&lt;(INT(INPUT!$I$1)-INPUT!$I$2),"Off Meds",IF(C13103&lt;=(INT(INPUT!$I$1)+INPUT!$I$2),"Washout","On Meds"))))</f>
        <v/>
      </c>
      <c r="F13103">
        <f>IF(B13103="","",1.509*(LN(B13103)^1.084-5.381))</f>
        <v/>
      </c>
      <c r="G13103">
        <f>IF(F13103="","",IF(F13103&lt;0,10*F13103^2,0))</f>
        <v/>
      </c>
      <c r="H13103">
        <f>IF(F13103="","",IF(F13103&gt;0,10*F13103^2,0))</f>
        <v/>
      </c>
    </row>
    <row r="13104">
      <c r="A13104">
        <f>Input!A13104</f>
        <v/>
      </c>
      <c r="B13104">
        <f>IF(ISNUMBER(Input!B13104),IF(AND(Input!B13104&gt;=20,Input!B13104&lt;=700),Input!B13104,""),"")</f>
        <v/>
      </c>
      <c r="C13104">
        <f>IF(B13104="","",INT(A13104))</f>
        <v/>
      </c>
      <c r="D13104">
        <f>IF(B13104="","",HOUR(A13104))</f>
        <v/>
      </c>
      <c r="E13104">
        <f>IF(B13104="","",IF(INPUT!$I$1="","",IF(C13104&lt;(INT(INPUT!$I$1)-INPUT!$I$2),"Off Meds",IF(C13104&lt;=(INT(INPUT!$I$1)+INPUT!$I$2),"Washout","On Meds"))))</f>
        <v/>
      </c>
      <c r="F13104">
        <f>IF(B13104="","",1.509*(LN(B13104)^1.084-5.381))</f>
        <v/>
      </c>
      <c r="G13104">
        <f>IF(F13104="","",IF(F13104&lt;0,10*F13104^2,0))</f>
        <v/>
      </c>
      <c r="H13104">
        <f>IF(F13104="","",IF(F13104&gt;0,10*F13104^2,0))</f>
        <v/>
      </c>
    </row>
    <row r="13105">
      <c r="A13105">
        <f>Input!A13105</f>
        <v/>
      </c>
      <c r="B13105">
        <f>IF(ISNUMBER(Input!B13105),IF(AND(Input!B13105&gt;=20,Input!B13105&lt;=700),Input!B13105,""),"")</f>
        <v/>
      </c>
      <c r="C13105">
        <f>IF(B13105="","",INT(A13105))</f>
        <v/>
      </c>
      <c r="D13105">
        <f>IF(B13105="","",HOUR(A13105))</f>
        <v/>
      </c>
      <c r="E13105">
        <f>IF(B13105="","",IF(INPUT!$I$1="","",IF(C13105&lt;(INT(INPUT!$I$1)-INPUT!$I$2),"Off Meds",IF(C13105&lt;=(INT(INPUT!$I$1)+INPUT!$I$2),"Washout","On Meds"))))</f>
        <v/>
      </c>
      <c r="F13105">
        <f>IF(B13105="","",1.509*(LN(B13105)^1.084-5.381))</f>
        <v/>
      </c>
      <c r="G13105">
        <f>IF(F13105="","",IF(F13105&lt;0,10*F13105^2,0))</f>
        <v/>
      </c>
      <c r="H13105">
        <f>IF(F13105="","",IF(F13105&gt;0,10*F13105^2,0))</f>
        <v/>
      </c>
    </row>
    <row r="13106">
      <c r="A13106">
        <f>Input!A13106</f>
        <v/>
      </c>
      <c r="B13106">
        <f>IF(ISNUMBER(Input!B13106),IF(AND(Input!B13106&gt;=20,Input!B13106&lt;=700),Input!B13106,""),"")</f>
        <v/>
      </c>
      <c r="C13106">
        <f>IF(B13106="","",INT(A13106))</f>
        <v/>
      </c>
      <c r="D13106">
        <f>IF(B13106="","",HOUR(A13106))</f>
        <v/>
      </c>
      <c r="E13106">
        <f>IF(B13106="","",IF(INPUT!$I$1="","",IF(C13106&lt;(INT(INPUT!$I$1)-INPUT!$I$2),"Off Meds",IF(C13106&lt;=(INT(INPUT!$I$1)+INPUT!$I$2),"Washout","On Meds"))))</f>
        <v/>
      </c>
      <c r="F13106">
        <f>IF(B13106="","",1.509*(LN(B13106)^1.084-5.381))</f>
        <v/>
      </c>
      <c r="G13106">
        <f>IF(F13106="","",IF(F13106&lt;0,10*F13106^2,0))</f>
        <v/>
      </c>
      <c r="H13106">
        <f>IF(F13106="","",IF(F13106&gt;0,10*F13106^2,0))</f>
        <v/>
      </c>
    </row>
    <row r="13107">
      <c r="A13107">
        <f>Input!A13107</f>
        <v/>
      </c>
      <c r="B13107">
        <f>IF(ISNUMBER(Input!B13107),IF(AND(Input!B13107&gt;=20,Input!B13107&lt;=700),Input!B13107,""),"")</f>
        <v/>
      </c>
      <c r="C13107">
        <f>IF(B13107="","",INT(A13107))</f>
        <v/>
      </c>
      <c r="D13107">
        <f>IF(B13107="","",HOUR(A13107))</f>
        <v/>
      </c>
      <c r="E13107">
        <f>IF(B13107="","",IF(INPUT!$I$1="","",IF(C13107&lt;(INT(INPUT!$I$1)-INPUT!$I$2),"Off Meds",IF(C13107&lt;=(INT(INPUT!$I$1)+INPUT!$I$2),"Washout","On Meds"))))</f>
        <v/>
      </c>
      <c r="F13107">
        <f>IF(B13107="","",1.509*(LN(B13107)^1.084-5.381))</f>
        <v/>
      </c>
      <c r="G13107">
        <f>IF(F13107="","",IF(F13107&lt;0,10*F13107^2,0))</f>
        <v/>
      </c>
      <c r="H13107">
        <f>IF(F13107="","",IF(F13107&gt;0,10*F13107^2,0))</f>
        <v/>
      </c>
    </row>
    <row r="13108">
      <c r="A13108">
        <f>Input!A13108</f>
        <v/>
      </c>
      <c r="B13108">
        <f>IF(ISNUMBER(Input!B13108),IF(AND(Input!B13108&gt;=20,Input!B13108&lt;=700),Input!B13108,""),"")</f>
        <v/>
      </c>
      <c r="C13108">
        <f>IF(B13108="","",INT(A13108))</f>
        <v/>
      </c>
      <c r="D13108">
        <f>IF(B13108="","",HOUR(A13108))</f>
        <v/>
      </c>
      <c r="E13108">
        <f>IF(B13108="","",IF(INPUT!$I$1="","",IF(C13108&lt;(INT(INPUT!$I$1)-INPUT!$I$2),"Off Meds",IF(C13108&lt;=(INT(INPUT!$I$1)+INPUT!$I$2),"Washout","On Meds"))))</f>
        <v/>
      </c>
      <c r="F13108">
        <f>IF(B13108="","",1.509*(LN(B13108)^1.084-5.381))</f>
        <v/>
      </c>
      <c r="G13108">
        <f>IF(F13108="","",IF(F13108&lt;0,10*F13108^2,0))</f>
        <v/>
      </c>
      <c r="H13108">
        <f>IF(F13108="","",IF(F13108&gt;0,10*F13108^2,0))</f>
        <v/>
      </c>
    </row>
    <row r="13109">
      <c r="A13109">
        <f>Input!A13109</f>
        <v/>
      </c>
      <c r="B13109">
        <f>IF(ISNUMBER(Input!B13109),IF(AND(Input!B13109&gt;=20,Input!B13109&lt;=700),Input!B13109,""),"")</f>
        <v/>
      </c>
      <c r="C13109">
        <f>IF(B13109="","",INT(A13109))</f>
        <v/>
      </c>
      <c r="D13109">
        <f>IF(B13109="","",HOUR(A13109))</f>
        <v/>
      </c>
      <c r="E13109">
        <f>IF(B13109="","",IF(INPUT!$I$1="","",IF(C13109&lt;(INT(INPUT!$I$1)-INPUT!$I$2),"Off Meds",IF(C13109&lt;=(INT(INPUT!$I$1)+INPUT!$I$2),"Washout","On Meds"))))</f>
        <v/>
      </c>
      <c r="F13109">
        <f>IF(B13109="","",1.509*(LN(B13109)^1.084-5.381))</f>
        <v/>
      </c>
      <c r="G13109">
        <f>IF(F13109="","",IF(F13109&lt;0,10*F13109^2,0))</f>
        <v/>
      </c>
      <c r="H13109">
        <f>IF(F13109="","",IF(F13109&gt;0,10*F13109^2,0))</f>
        <v/>
      </c>
    </row>
    <row r="13110">
      <c r="A13110">
        <f>Input!A13110</f>
        <v/>
      </c>
      <c r="B13110">
        <f>IF(ISNUMBER(Input!B13110),IF(AND(Input!B13110&gt;=20,Input!B13110&lt;=700),Input!B13110,""),"")</f>
        <v/>
      </c>
      <c r="C13110">
        <f>IF(B13110="","",INT(A13110))</f>
        <v/>
      </c>
      <c r="D13110">
        <f>IF(B13110="","",HOUR(A13110))</f>
        <v/>
      </c>
      <c r="E13110">
        <f>IF(B13110="","",IF(INPUT!$I$1="","",IF(C13110&lt;(INT(INPUT!$I$1)-INPUT!$I$2),"Off Meds",IF(C13110&lt;=(INT(INPUT!$I$1)+INPUT!$I$2),"Washout","On Meds"))))</f>
        <v/>
      </c>
      <c r="F13110">
        <f>IF(B13110="","",1.509*(LN(B13110)^1.084-5.381))</f>
        <v/>
      </c>
      <c r="G13110">
        <f>IF(F13110="","",IF(F13110&lt;0,10*F13110^2,0))</f>
        <v/>
      </c>
      <c r="H13110">
        <f>IF(F13110="","",IF(F13110&gt;0,10*F13110^2,0))</f>
        <v/>
      </c>
    </row>
    <row r="13111">
      <c r="A13111">
        <f>Input!A13111</f>
        <v/>
      </c>
      <c r="B13111">
        <f>IF(ISNUMBER(Input!B13111),IF(AND(Input!B13111&gt;=20,Input!B13111&lt;=700),Input!B13111,""),"")</f>
        <v/>
      </c>
      <c r="C13111">
        <f>IF(B13111="","",INT(A13111))</f>
        <v/>
      </c>
      <c r="D13111">
        <f>IF(B13111="","",HOUR(A13111))</f>
        <v/>
      </c>
      <c r="E13111">
        <f>IF(B13111="","",IF(INPUT!$I$1="","",IF(C13111&lt;(INT(INPUT!$I$1)-INPUT!$I$2),"Off Meds",IF(C13111&lt;=(INT(INPUT!$I$1)+INPUT!$I$2),"Washout","On Meds"))))</f>
        <v/>
      </c>
      <c r="F13111">
        <f>IF(B13111="","",1.509*(LN(B13111)^1.084-5.381))</f>
        <v/>
      </c>
      <c r="G13111">
        <f>IF(F13111="","",IF(F13111&lt;0,10*F13111^2,0))</f>
        <v/>
      </c>
      <c r="H13111">
        <f>IF(F13111="","",IF(F13111&gt;0,10*F13111^2,0))</f>
        <v/>
      </c>
    </row>
    <row r="13112">
      <c r="A13112">
        <f>Input!A13112</f>
        <v/>
      </c>
      <c r="B13112">
        <f>IF(ISNUMBER(Input!B13112),IF(AND(Input!B13112&gt;=20,Input!B13112&lt;=700),Input!B13112,""),"")</f>
        <v/>
      </c>
      <c r="C13112">
        <f>IF(B13112="","",INT(A13112))</f>
        <v/>
      </c>
      <c r="D13112">
        <f>IF(B13112="","",HOUR(A13112))</f>
        <v/>
      </c>
      <c r="E13112">
        <f>IF(B13112="","",IF(INPUT!$I$1="","",IF(C13112&lt;(INT(INPUT!$I$1)-INPUT!$I$2),"Off Meds",IF(C13112&lt;=(INT(INPUT!$I$1)+INPUT!$I$2),"Washout","On Meds"))))</f>
        <v/>
      </c>
      <c r="F13112">
        <f>IF(B13112="","",1.509*(LN(B13112)^1.084-5.381))</f>
        <v/>
      </c>
      <c r="G13112">
        <f>IF(F13112="","",IF(F13112&lt;0,10*F13112^2,0))</f>
        <v/>
      </c>
      <c r="H13112">
        <f>IF(F13112="","",IF(F13112&gt;0,10*F13112^2,0))</f>
        <v/>
      </c>
    </row>
    <row r="13113">
      <c r="A13113">
        <f>Input!A13113</f>
        <v/>
      </c>
      <c r="B13113">
        <f>IF(ISNUMBER(Input!B13113),IF(AND(Input!B13113&gt;=20,Input!B13113&lt;=700),Input!B13113,""),"")</f>
        <v/>
      </c>
      <c r="C13113">
        <f>IF(B13113="","",INT(A13113))</f>
        <v/>
      </c>
      <c r="D13113">
        <f>IF(B13113="","",HOUR(A13113))</f>
        <v/>
      </c>
      <c r="E13113">
        <f>IF(B13113="","",IF(INPUT!$I$1="","",IF(C13113&lt;(INT(INPUT!$I$1)-INPUT!$I$2),"Off Meds",IF(C13113&lt;=(INT(INPUT!$I$1)+INPUT!$I$2),"Washout","On Meds"))))</f>
        <v/>
      </c>
      <c r="F13113">
        <f>IF(B13113="","",1.509*(LN(B13113)^1.084-5.381))</f>
        <v/>
      </c>
      <c r="G13113">
        <f>IF(F13113="","",IF(F13113&lt;0,10*F13113^2,0))</f>
        <v/>
      </c>
      <c r="H13113">
        <f>IF(F13113="","",IF(F13113&gt;0,10*F13113^2,0))</f>
        <v/>
      </c>
    </row>
    <row r="13114">
      <c r="A13114">
        <f>Input!A13114</f>
        <v/>
      </c>
      <c r="B13114">
        <f>IF(ISNUMBER(Input!B13114),IF(AND(Input!B13114&gt;=20,Input!B13114&lt;=700),Input!B13114,""),"")</f>
        <v/>
      </c>
      <c r="C13114">
        <f>IF(B13114="","",INT(A13114))</f>
        <v/>
      </c>
      <c r="D13114">
        <f>IF(B13114="","",HOUR(A13114))</f>
        <v/>
      </c>
      <c r="E13114">
        <f>IF(B13114="","",IF(INPUT!$I$1="","",IF(C13114&lt;(INT(INPUT!$I$1)-INPUT!$I$2),"Off Meds",IF(C13114&lt;=(INT(INPUT!$I$1)+INPUT!$I$2),"Washout","On Meds"))))</f>
        <v/>
      </c>
      <c r="F13114">
        <f>IF(B13114="","",1.509*(LN(B13114)^1.084-5.381))</f>
        <v/>
      </c>
      <c r="G13114">
        <f>IF(F13114="","",IF(F13114&lt;0,10*F13114^2,0))</f>
        <v/>
      </c>
      <c r="H13114">
        <f>IF(F13114="","",IF(F13114&gt;0,10*F13114^2,0))</f>
        <v/>
      </c>
    </row>
    <row r="13115">
      <c r="A13115">
        <f>Input!A13115</f>
        <v/>
      </c>
      <c r="B13115">
        <f>IF(ISNUMBER(Input!B13115),IF(AND(Input!B13115&gt;=20,Input!B13115&lt;=700),Input!B13115,""),"")</f>
        <v/>
      </c>
      <c r="C13115">
        <f>IF(B13115="","",INT(A13115))</f>
        <v/>
      </c>
      <c r="D13115">
        <f>IF(B13115="","",HOUR(A13115))</f>
        <v/>
      </c>
      <c r="E13115">
        <f>IF(B13115="","",IF(INPUT!$I$1="","",IF(C13115&lt;(INT(INPUT!$I$1)-INPUT!$I$2),"Off Meds",IF(C13115&lt;=(INT(INPUT!$I$1)+INPUT!$I$2),"Washout","On Meds"))))</f>
        <v/>
      </c>
      <c r="F13115">
        <f>IF(B13115="","",1.509*(LN(B13115)^1.084-5.381))</f>
        <v/>
      </c>
      <c r="G13115">
        <f>IF(F13115="","",IF(F13115&lt;0,10*F13115^2,0))</f>
        <v/>
      </c>
      <c r="H13115">
        <f>IF(F13115="","",IF(F13115&gt;0,10*F13115^2,0))</f>
        <v/>
      </c>
    </row>
    <row r="13116">
      <c r="A13116">
        <f>Input!A13116</f>
        <v/>
      </c>
      <c r="B13116">
        <f>IF(ISNUMBER(Input!B13116),IF(AND(Input!B13116&gt;=20,Input!B13116&lt;=700),Input!B13116,""),"")</f>
        <v/>
      </c>
      <c r="C13116">
        <f>IF(B13116="","",INT(A13116))</f>
        <v/>
      </c>
      <c r="D13116">
        <f>IF(B13116="","",HOUR(A13116))</f>
        <v/>
      </c>
      <c r="E13116">
        <f>IF(B13116="","",IF(INPUT!$I$1="","",IF(C13116&lt;(INT(INPUT!$I$1)-INPUT!$I$2),"Off Meds",IF(C13116&lt;=(INT(INPUT!$I$1)+INPUT!$I$2),"Washout","On Meds"))))</f>
        <v/>
      </c>
      <c r="F13116">
        <f>IF(B13116="","",1.509*(LN(B13116)^1.084-5.381))</f>
        <v/>
      </c>
      <c r="G13116">
        <f>IF(F13116="","",IF(F13116&lt;0,10*F13116^2,0))</f>
        <v/>
      </c>
      <c r="H13116">
        <f>IF(F13116="","",IF(F13116&gt;0,10*F13116^2,0))</f>
        <v/>
      </c>
    </row>
    <row r="13117">
      <c r="A13117">
        <f>Input!A13117</f>
        <v/>
      </c>
      <c r="B13117">
        <f>IF(ISNUMBER(Input!B13117),IF(AND(Input!B13117&gt;=20,Input!B13117&lt;=700),Input!B13117,""),"")</f>
        <v/>
      </c>
      <c r="C13117">
        <f>IF(B13117="","",INT(A13117))</f>
        <v/>
      </c>
      <c r="D13117">
        <f>IF(B13117="","",HOUR(A13117))</f>
        <v/>
      </c>
      <c r="E13117">
        <f>IF(B13117="","",IF(INPUT!$I$1="","",IF(C13117&lt;(INT(INPUT!$I$1)-INPUT!$I$2),"Off Meds",IF(C13117&lt;=(INT(INPUT!$I$1)+INPUT!$I$2),"Washout","On Meds"))))</f>
        <v/>
      </c>
      <c r="F13117">
        <f>IF(B13117="","",1.509*(LN(B13117)^1.084-5.381))</f>
        <v/>
      </c>
      <c r="G13117">
        <f>IF(F13117="","",IF(F13117&lt;0,10*F13117^2,0))</f>
        <v/>
      </c>
      <c r="H13117">
        <f>IF(F13117="","",IF(F13117&gt;0,10*F13117^2,0))</f>
        <v/>
      </c>
    </row>
    <row r="13118">
      <c r="A13118">
        <f>Input!A13118</f>
        <v/>
      </c>
      <c r="B13118">
        <f>IF(ISNUMBER(Input!B13118),IF(AND(Input!B13118&gt;=20,Input!B13118&lt;=700),Input!B13118,""),"")</f>
        <v/>
      </c>
      <c r="C13118">
        <f>IF(B13118="","",INT(A13118))</f>
        <v/>
      </c>
      <c r="D13118">
        <f>IF(B13118="","",HOUR(A13118))</f>
        <v/>
      </c>
      <c r="E13118">
        <f>IF(B13118="","",IF(INPUT!$I$1="","",IF(C13118&lt;(INT(INPUT!$I$1)-INPUT!$I$2),"Off Meds",IF(C13118&lt;=(INT(INPUT!$I$1)+INPUT!$I$2),"Washout","On Meds"))))</f>
        <v/>
      </c>
      <c r="F13118">
        <f>IF(B13118="","",1.509*(LN(B13118)^1.084-5.381))</f>
        <v/>
      </c>
      <c r="G13118">
        <f>IF(F13118="","",IF(F13118&lt;0,10*F13118^2,0))</f>
        <v/>
      </c>
      <c r="H13118">
        <f>IF(F13118="","",IF(F13118&gt;0,10*F13118^2,0))</f>
        <v/>
      </c>
    </row>
    <row r="13119">
      <c r="A13119">
        <f>Input!A13119</f>
        <v/>
      </c>
      <c r="B13119">
        <f>IF(ISNUMBER(Input!B13119),IF(AND(Input!B13119&gt;=20,Input!B13119&lt;=700),Input!B13119,""),"")</f>
        <v/>
      </c>
      <c r="C13119">
        <f>IF(B13119="","",INT(A13119))</f>
        <v/>
      </c>
      <c r="D13119">
        <f>IF(B13119="","",HOUR(A13119))</f>
        <v/>
      </c>
      <c r="E13119">
        <f>IF(B13119="","",IF(INPUT!$I$1="","",IF(C13119&lt;(INT(INPUT!$I$1)-INPUT!$I$2),"Off Meds",IF(C13119&lt;=(INT(INPUT!$I$1)+INPUT!$I$2),"Washout","On Meds"))))</f>
        <v/>
      </c>
      <c r="F13119">
        <f>IF(B13119="","",1.509*(LN(B13119)^1.084-5.381))</f>
        <v/>
      </c>
      <c r="G13119">
        <f>IF(F13119="","",IF(F13119&lt;0,10*F13119^2,0))</f>
        <v/>
      </c>
      <c r="H13119">
        <f>IF(F13119="","",IF(F13119&gt;0,10*F13119^2,0))</f>
        <v/>
      </c>
    </row>
    <row r="13120">
      <c r="A13120">
        <f>Input!A13120</f>
        <v/>
      </c>
      <c r="B13120">
        <f>IF(ISNUMBER(Input!B13120),IF(AND(Input!B13120&gt;=20,Input!B13120&lt;=700),Input!B13120,""),"")</f>
        <v/>
      </c>
      <c r="C13120">
        <f>IF(B13120="","",INT(A13120))</f>
        <v/>
      </c>
      <c r="D13120">
        <f>IF(B13120="","",HOUR(A13120))</f>
        <v/>
      </c>
      <c r="E13120">
        <f>IF(B13120="","",IF(INPUT!$I$1="","",IF(C13120&lt;(INT(INPUT!$I$1)-INPUT!$I$2),"Off Meds",IF(C13120&lt;=(INT(INPUT!$I$1)+INPUT!$I$2),"Washout","On Meds"))))</f>
        <v/>
      </c>
      <c r="F13120">
        <f>IF(B13120="","",1.509*(LN(B13120)^1.084-5.381))</f>
        <v/>
      </c>
      <c r="G13120">
        <f>IF(F13120="","",IF(F13120&lt;0,10*F13120^2,0))</f>
        <v/>
      </c>
      <c r="H13120">
        <f>IF(F13120="","",IF(F13120&gt;0,10*F13120^2,0))</f>
        <v/>
      </c>
    </row>
    <row r="13121">
      <c r="A13121">
        <f>Input!A13121</f>
        <v/>
      </c>
      <c r="B13121">
        <f>IF(ISNUMBER(Input!B13121),IF(AND(Input!B13121&gt;=20,Input!B13121&lt;=700),Input!B13121,""),"")</f>
        <v/>
      </c>
      <c r="C13121">
        <f>IF(B13121="","",INT(A13121))</f>
        <v/>
      </c>
      <c r="D13121">
        <f>IF(B13121="","",HOUR(A13121))</f>
        <v/>
      </c>
      <c r="E13121">
        <f>IF(B13121="","",IF(INPUT!$I$1="","",IF(C13121&lt;(INT(INPUT!$I$1)-INPUT!$I$2),"Off Meds",IF(C13121&lt;=(INT(INPUT!$I$1)+INPUT!$I$2),"Washout","On Meds"))))</f>
        <v/>
      </c>
      <c r="F13121">
        <f>IF(B13121="","",1.509*(LN(B13121)^1.084-5.381))</f>
        <v/>
      </c>
      <c r="G13121">
        <f>IF(F13121="","",IF(F13121&lt;0,10*F13121^2,0))</f>
        <v/>
      </c>
      <c r="H13121">
        <f>IF(F13121="","",IF(F13121&gt;0,10*F13121^2,0))</f>
        <v/>
      </c>
    </row>
    <row r="13122">
      <c r="A13122">
        <f>Input!A13122</f>
        <v/>
      </c>
      <c r="B13122">
        <f>IF(ISNUMBER(Input!B13122),IF(AND(Input!B13122&gt;=20,Input!B13122&lt;=700),Input!B13122,""),"")</f>
        <v/>
      </c>
      <c r="C13122">
        <f>IF(B13122="","",INT(A13122))</f>
        <v/>
      </c>
      <c r="D13122">
        <f>IF(B13122="","",HOUR(A13122))</f>
        <v/>
      </c>
      <c r="E13122">
        <f>IF(B13122="","",IF(INPUT!$I$1="","",IF(C13122&lt;(INT(INPUT!$I$1)-INPUT!$I$2),"Off Meds",IF(C13122&lt;=(INT(INPUT!$I$1)+INPUT!$I$2),"Washout","On Meds"))))</f>
        <v/>
      </c>
      <c r="F13122">
        <f>IF(B13122="","",1.509*(LN(B13122)^1.084-5.381))</f>
        <v/>
      </c>
      <c r="G13122">
        <f>IF(F13122="","",IF(F13122&lt;0,10*F13122^2,0))</f>
        <v/>
      </c>
      <c r="H13122">
        <f>IF(F13122="","",IF(F13122&gt;0,10*F13122^2,0))</f>
        <v/>
      </c>
    </row>
    <row r="13123">
      <c r="A13123">
        <f>Input!A13123</f>
        <v/>
      </c>
      <c r="B13123">
        <f>IF(ISNUMBER(Input!B13123),IF(AND(Input!B13123&gt;=20,Input!B13123&lt;=700),Input!B13123,""),"")</f>
        <v/>
      </c>
      <c r="C13123">
        <f>IF(B13123="","",INT(A13123))</f>
        <v/>
      </c>
      <c r="D13123">
        <f>IF(B13123="","",HOUR(A13123))</f>
        <v/>
      </c>
      <c r="E13123">
        <f>IF(B13123="","",IF(INPUT!$I$1="","",IF(C13123&lt;(INT(INPUT!$I$1)-INPUT!$I$2),"Off Meds",IF(C13123&lt;=(INT(INPUT!$I$1)+INPUT!$I$2),"Washout","On Meds"))))</f>
        <v/>
      </c>
      <c r="F13123">
        <f>IF(B13123="","",1.509*(LN(B13123)^1.084-5.381))</f>
        <v/>
      </c>
      <c r="G13123">
        <f>IF(F13123="","",IF(F13123&lt;0,10*F13123^2,0))</f>
        <v/>
      </c>
      <c r="H13123">
        <f>IF(F13123="","",IF(F13123&gt;0,10*F13123^2,0))</f>
        <v/>
      </c>
    </row>
    <row r="13124">
      <c r="A13124">
        <f>Input!A13124</f>
        <v/>
      </c>
      <c r="B13124">
        <f>IF(ISNUMBER(Input!B13124),IF(AND(Input!B13124&gt;=20,Input!B13124&lt;=700),Input!B13124,""),"")</f>
        <v/>
      </c>
      <c r="C13124">
        <f>IF(B13124="","",INT(A13124))</f>
        <v/>
      </c>
      <c r="D13124">
        <f>IF(B13124="","",HOUR(A13124))</f>
        <v/>
      </c>
      <c r="E13124">
        <f>IF(B13124="","",IF(INPUT!$I$1="","",IF(C13124&lt;(INT(INPUT!$I$1)-INPUT!$I$2),"Off Meds",IF(C13124&lt;=(INT(INPUT!$I$1)+INPUT!$I$2),"Washout","On Meds"))))</f>
        <v/>
      </c>
      <c r="F13124">
        <f>IF(B13124="","",1.509*(LN(B13124)^1.084-5.381))</f>
        <v/>
      </c>
      <c r="G13124">
        <f>IF(F13124="","",IF(F13124&lt;0,10*F13124^2,0))</f>
        <v/>
      </c>
      <c r="H13124">
        <f>IF(F13124="","",IF(F13124&gt;0,10*F13124^2,0))</f>
        <v/>
      </c>
    </row>
    <row r="13125">
      <c r="A13125">
        <f>Input!A13125</f>
        <v/>
      </c>
      <c r="B13125">
        <f>IF(ISNUMBER(Input!B13125),IF(AND(Input!B13125&gt;=20,Input!B13125&lt;=700),Input!B13125,""),"")</f>
        <v/>
      </c>
      <c r="C13125">
        <f>IF(B13125="","",INT(A13125))</f>
        <v/>
      </c>
      <c r="D13125">
        <f>IF(B13125="","",HOUR(A13125))</f>
        <v/>
      </c>
      <c r="E13125">
        <f>IF(B13125="","",IF(INPUT!$I$1="","",IF(C13125&lt;(INT(INPUT!$I$1)-INPUT!$I$2),"Off Meds",IF(C13125&lt;=(INT(INPUT!$I$1)+INPUT!$I$2),"Washout","On Meds"))))</f>
        <v/>
      </c>
      <c r="F13125">
        <f>IF(B13125="","",1.509*(LN(B13125)^1.084-5.381))</f>
        <v/>
      </c>
      <c r="G13125">
        <f>IF(F13125="","",IF(F13125&lt;0,10*F13125^2,0))</f>
        <v/>
      </c>
      <c r="H13125">
        <f>IF(F13125="","",IF(F13125&gt;0,10*F13125^2,0))</f>
        <v/>
      </c>
    </row>
    <row r="13126">
      <c r="A13126">
        <f>Input!A13126</f>
        <v/>
      </c>
      <c r="B13126">
        <f>IF(ISNUMBER(Input!B13126),IF(AND(Input!B13126&gt;=20,Input!B13126&lt;=700),Input!B13126,""),"")</f>
        <v/>
      </c>
      <c r="C13126">
        <f>IF(B13126="","",INT(A13126))</f>
        <v/>
      </c>
      <c r="D13126">
        <f>IF(B13126="","",HOUR(A13126))</f>
        <v/>
      </c>
      <c r="E13126">
        <f>IF(B13126="","",IF(INPUT!$I$1="","",IF(C13126&lt;(INT(INPUT!$I$1)-INPUT!$I$2),"Off Meds",IF(C13126&lt;=(INT(INPUT!$I$1)+INPUT!$I$2),"Washout","On Meds"))))</f>
        <v/>
      </c>
      <c r="F13126">
        <f>IF(B13126="","",1.509*(LN(B13126)^1.084-5.381))</f>
        <v/>
      </c>
      <c r="G13126">
        <f>IF(F13126="","",IF(F13126&lt;0,10*F13126^2,0))</f>
        <v/>
      </c>
      <c r="H13126">
        <f>IF(F13126="","",IF(F13126&gt;0,10*F13126^2,0))</f>
        <v/>
      </c>
    </row>
    <row r="13127">
      <c r="A13127">
        <f>Input!A13127</f>
        <v/>
      </c>
      <c r="B13127">
        <f>IF(ISNUMBER(Input!B13127),IF(AND(Input!B13127&gt;=20,Input!B13127&lt;=700),Input!B13127,""),"")</f>
        <v/>
      </c>
      <c r="C13127">
        <f>IF(B13127="","",INT(A13127))</f>
        <v/>
      </c>
      <c r="D13127">
        <f>IF(B13127="","",HOUR(A13127))</f>
        <v/>
      </c>
      <c r="E13127">
        <f>IF(B13127="","",IF(INPUT!$I$1="","",IF(C13127&lt;(INT(INPUT!$I$1)-INPUT!$I$2),"Off Meds",IF(C13127&lt;=(INT(INPUT!$I$1)+INPUT!$I$2),"Washout","On Meds"))))</f>
        <v/>
      </c>
      <c r="F13127">
        <f>IF(B13127="","",1.509*(LN(B13127)^1.084-5.381))</f>
        <v/>
      </c>
      <c r="G13127">
        <f>IF(F13127="","",IF(F13127&lt;0,10*F13127^2,0))</f>
        <v/>
      </c>
      <c r="H13127">
        <f>IF(F13127="","",IF(F13127&gt;0,10*F13127^2,0))</f>
        <v/>
      </c>
    </row>
    <row r="13128">
      <c r="A13128">
        <f>Input!A13128</f>
        <v/>
      </c>
      <c r="B13128">
        <f>IF(ISNUMBER(Input!B13128),IF(AND(Input!B13128&gt;=20,Input!B13128&lt;=700),Input!B13128,""),"")</f>
        <v/>
      </c>
      <c r="C13128">
        <f>IF(B13128="","",INT(A13128))</f>
        <v/>
      </c>
      <c r="D13128">
        <f>IF(B13128="","",HOUR(A13128))</f>
        <v/>
      </c>
      <c r="E13128">
        <f>IF(B13128="","",IF(INPUT!$I$1="","",IF(C13128&lt;(INT(INPUT!$I$1)-INPUT!$I$2),"Off Meds",IF(C13128&lt;=(INT(INPUT!$I$1)+INPUT!$I$2),"Washout","On Meds"))))</f>
        <v/>
      </c>
      <c r="F13128">
        <f>IF(B13128="","",1.509*(LN(B13128)^1.084-5.381))</f>
        <v/>
      </c>
      <c r="G13128">
        <f>IF(F13128="","",IF(F13128&lt;0,10*F13128^2,0))</f>
        <v/>
      </c>
      <c r="H13128">
        <f>IF(F13128="","",IF(F13128&gt;0,10*F13128^2,0))</f>
        <v/>
      </c>
    </row>
    <row r="13129">
      <c r="A13129">
        <f>Input!A13129</f>
        <v/>
      </c>
      <c r="B13129">
        <f>IF(ISNUMBER(Input!B13129),IF(AND(Input!B13129&gt;=20,Input!B13129&lt;=700),Input!B13129,""),"")</f>
        <v/>
      </c>
      <c r="C13129">
        <f>IF(B13129="","",INT(A13129))</f>
        <v/>
      </c>
      <c r="D13129">
        <f>IF(B13129="","",HOUR(A13129))</f>
        <v/>
      </c>
      <c r="E13129">
        <f>IF(B13129="","",IF(INPUT!$I$1="","",IF(C13129&lt;(INT(INPUT!$I$1)-INPUT!$I$2),"Off Meds",IF(C13129&lt;=(INT(INPUT!$I$1)+INPUT!$I$2),"Washout","On Meds"))))</f>
        <v/>
      </c>
      <c r="F13129">
        <f>IF(B13129="","",1.509*(LN(B13129)^1.084-5.381))</f>
        <v/>
      </c>
      <c r="G13129">
        <f>IF(F13129="","",IF(F13129&lt;0,10*F13129^2,0))</f>
        <v/>
      </c>
      <c r="H13129">
        <f>IF(F13129="","",IF(F13129&gt;0,10*F13129^2,0))</f>
        <v/>
      </c>
    </row>
    <row r="13130">
      <c r="A13130">
        <f>Input!A13130</f>
        <v/>
      </c>
      <c r="B13130">
        <f>IF(ISNUMBER(Input!B13130),IF(AND(Input!B13130&gt;=20,Input!B13130&lt;=700),Input!B13130,""),"")</f>
        <v/>
      </c>
      <c r="C13130">
        <f>IF(B13130="","",INT(A13130))</f>
        <v/>
      </c>
      <c r="D13130">
        <f>IF(B13130="","",HOUR(A13130))</f>
        <v/>
      </c>
      <c r="E13130">
        <f>IF(B13130="","",IF(INPUT!$I$1="","",IF(C13130&lt;(INT(INPUT!$I$1)-INPUT!$I$2),"Off Meds",IF(C13130&lt;=(INT(INPUT!$I$1)+INPUT!$I$2),"Washout","On Meds"))))</f>
        <v/>
      </c>
      <c r="F13130">
        <f>IF(B13130="","",1.509*(LN(B13130)^1.084-5.381))</f>
        <v/>
      </c>
      <c r="G13130">
        <f>IF(F13130="","",IF(F13130&lt;0,10*F13130^2,0))</f>
        <v/>
      </c>
      <c r="H13130">
        <f>IF(F13130="","",IF(F13130&gt;0,10*F13130^2,0))</f>
        <v/>
      </c>
    </row>
    <row r="13131">
      <c r="A13131">
        <f>Input!A13131</f>
        <v/>
      </c>
      <c r="B13131">
        <f>IF(ISNUMBER(Input!B13131),IF(AND(Input!B13131&gt;=20,Input!B13131&lt;=700),Input!B13131,""),"")</f>
        <v/>
      </c>
      <c r="C13131">
        <f>IF(B13131="","",INT(A13131))</f>
        <v/>
      </c>
      <c r="D13131">
        <f>IF(B13131="","",HOUR(A13131))</f>
        <v/>
      </c>
      <c r="E13131">
        <f>IF(B13131="","",IF(INPUT!$I$1="","",IF(C13131&lt;(INT(INPUT!$I$1)-INPUT!$I$2),"Off Meds",IF(C13131&lt;=(INT(INPUT!$I$1)+INPUT!$I$2),"Washout","On Meds"))))</f>
        <v/>
      </c>
      <c r="F13131">
        <f>IF(B13131="","",1.509*(LN(B13131)^1.084-5.381))</f>
        <v/>
      </c>
      <c r="G13131">
        <f>IF(F13131="","",IF(F13131&lt;0,10*F13131^2,0))</f>
        <v/>
      </c>
      <c r="H13131">
        <f>IF(F13131="","",IF(F13131&gt;0,10*F13131^2,0))</f>
        <v/>
      </c>
    </row>
    <row r="13132">
      <c r="A13132">
        <f>Input!A13132</f>
        <v/>
      </c>
      <c r="B13132">
        <f>IF(ISNUMBER(Input!B13132),IF(AND(Input!B13132&gt;=20,Input!B13132&lt;=700),Input!B13132,""),"")</f>
        <v/>
      </c>
      <c r="C13132">
        <f>IF(B13132="","",INT(A13132))</f>
        <v/>
      </c>
      <c r="D13132">
        <f>IF(B13132="","",HOUR(A13132))</f>
        <v/>
      </c>
      <c r="E13132">
        <f>IF(B13132="","",IF(INPUT!$I$1="","",IF(C13132&lt;(INT(INPUT!$I$1)-INPUT!$I$2),"Off Meds",IF(C13132&lt;=(INT(INPUT!$I$1)+INPUT!$I$2),"Washout","On Meds"))))</f>
        <v/>
      </c>
      <c r="F13132">
        <f>IF(B13132="","",1.509*(LN(B13132)^1.084-5.381))</f>
        <v/>
      </c>
      <c r="G13132">
        <f>IF(F13132="","",IF(F13132&lt;0,10*F13132^2,0))</f>
        <v/>
      </c>
      <c r="H13132">
        <f>IF(F13132="","",IF(F13132&gt;0,10*F13132^2,0))</f>
        <v/>
      </c>
    </row>
    <row r="13133">
      <c r="A13133">
        <f>Input!A13133</f>
        <v/>
      </c>
      <c r="B13133">
        <f>IF(ISNUMBER(Input!B13133),IF(AND(Input!B13133&gt;=20,Input!B13133&lt;=700),Input!B13133,""),"")</f>
        <v/>
      </c>
      <c r="C13133">
        <f>IF(B13133="","",INT(A13133))</f>
        <v/>
      </c>
      <c r="D13133">
        <f>IF(B13133="","",HOUR(A13133))</f>
        <v/>
      </c>
      <c r="E13133">
        <f>IF(B13133="","",IF(INPUT!$I$1="","",IF(C13133&lt;(INT(INPUT!$I$1)-INPUT!$I$2),"Off Meds",IF(C13133&lt;=(INT(INPUT!$I$1)+INPUT!$I$2),"Washout","On Meds"))))</f>
        <v/>
      </c>
      <c r="F13133">
        <f>IF(B13133="","",1.509*(LN(B13133)^1.084-5.381))</f>
        <v/>
      </c>
      <c r="G13133">
        <f>IF(F13133="","",IF(F13133&lt;0,10*F13133^2,0))</f>
        <v/>
      </c>
      <c r="H13133">
        <f>IF(F13133="","",IF(F13133&gt;0,10*F13133^2,0))</f>
        <v/>
      </c>
    </row>
    <row r="13134">
      <c r="A13134">
        <f>Input!A13134</f>
        <v/>
      </c>
      <c r="B13134">
        <f>IF(ISNUMBER(Input!B13134),IF(AND(Input!B13134&gt;=20,Input!B13134&lt;=700),Input!B13134,""),"")</f>
        <v/>
      </c>
      <c r="C13134">
        <f>IF(B13134="","",INT(A13134))</f>
        <v/>
      </c>
      <c r="D13134">
        <f>IF(B13134="","",HOUR(A13134))</f>
        <v/>
      </c>
      <c r="E13134">
        <f>IF(B13134="","",IF(INPUT!$I$1="","",IF(C13134&lt;(INT(INPUT!$I$1)-INPUT!$I$2),"Off Meds",IF(C13134&lt;=(INT(INPUT!$I$1)+INPUT!$I$2),"Washout","On Meds"))))</f>
        <v/>
      </c>
      <c r="F13134">
        <f>IF(B13134="","",1.509*(LN(B13134)^1.084-5.381))</f>
        <v/>
      </c>
      <c r="G13134">
        <f>IF(F13134="","",IF(F13134&lt;0,10*F13134^2,0))</f>
        <v/>
      </c>
      <c r="H13134">
        <f>IF(F13134="","",IF(F13134&gt;0,10*F13134^2,0))</f>
        <v/>
      </c>
    </row>
    <row r="13135">
      <c r="A13135">
        <f>Input!A13135</f>
        <v/>
      </c>
      <c r="B13135">
        <f>IF(ISNUMBER(Input!B13135),IF(AND(Input!B13135&gt;=20,Input!B13135&lt;=700),Input!B13135,""),"")</f>
        <v/>
      </c>
      <c r="C13135">
        <f>IF(B13135="","",INT(A13135))</f>
        <v/>
      </c>
      <c r="D13135">
        <f>IF(B13135="","",HOUR(A13135))</f>
        <v/>
      </c>
      <c r="E13135">
        <f>IF(B13135="","",IF(INPUT!$I$1="","",IF(C13135&lt;(INT(INPUT!$I$1)-INPUT!$I$2),"Off Meds",IF(C13135&lt;=(INT(INPUT!$I$1)+INPUT!$I$2),"Washout","On Meds"))))</f>
        <v/>
      </c>
      <c r="F13135">
        <f>IF(B13135="","",1.509*(LN(B13135)^1.084-5.381))</f>
        <v/>
      </c>
      <c r="G13135">
        <f>IF(F13135="","",IF(F13135&lt;0,10*F13135^2,0))</f>
        <v/>
      </c>
      <c r="H13135">
        <f>IF(F13135="","",IF(F13135&gt;0,10*F13135^2,0))</f>
        <v/>
      </c>
    </row>
    <row r="13136">
      <c r="A13136">
        <f>Input!A13136</f>
        <v/>
      </c>
      <c r="B13136">
        <f>IF(ISNUMBER(Input!B13136),IF(AND(Input!B13136&gt;=20,Input!B13136&lt;=700),Input!B13136,""),"")</f>
        <v/>
      </c>
      <c r="C13136">
        <f>IF(B13136="","",INT(A13136))</f>
        <v/>
      </c>
      <c r="D13136">
        <f>IF(B13136="","",HOUR(A13136))</f>
        <v/>
      </c>
      <c r="E13136">
        <f>IF(B13136="","",IF(INPUT!$I$1="","",IF(C13136&lt;(INT(INPUT!$I$1)-INPUT!$I$2),"Off Meds",IF(C13136&lt;=(INT(INPUT!$I$1)+INPUT!$I$2),"Washout","On Meds"))))</f>
        <v/>
      </c>
      <c r="F13136">
        <f>IF(B13136="","",1.509*(LN(B13136)^1.084-5.381))</f>
        <v/>
      </c>
      <c r="G13136">
        <f>IF(F13136="","",IF(F13136&lt;0,10*F13136^2,0))</f>
        <v/>
      </c>
      <c r="H13136">
        <f>IF(F13136="","",IF(F13136&gt;0,10*F13136^2,0))</f>
        <v/>
      </c>
    </row>
    <row r="13137">
      <c r="A13137">
        <f>Input!A13137</f>
        <v/>
      </c>
      <c r="B13137">
        <f>IF(ISNUMBER(Input!B13137),IF(AND(Input!B13137&gt;=20,Input!B13137&lt;=700),Input!B13137,""),"")</f>
        <v/>
      </c>
      <c r="C13137">
        <f>IF(B13137="","",INT(A13137))</f>
        <v/>
      </c>
      <c r="D13137">
        <f>IF(B13137="","",HOUR(A13137))</f>
        <v/>
      </c>
      <c r="E13137">
        <f>IF(B13137="","",IF(INPUT!$I$1="","",IF(C13137&lt;(INT(INPUT!$I$1)-INPUT!$I$2),"Off Meds",IF(C13137&lt;=(INT(INPUT!$I$1)+INPUT!$I$2),"Washout","On Meds"))))</f>
        <v/>
      </c>
      <c r="F13137">
        <f>IF(B13137="","",1.509*(LN(B13137)^1.084-5.381))</f>
        <v/>
      </c>
      <c r="G13137">
        <f>IF(F13137="","",IF(F13137&lt;0,10*F13137^2,0))</f>
        <v/>
      </c>
      <c r="H13137">
        <f>IF(F13137="","",IF(F13137&gt;0,10*F13137^2,0))</f>
        <v/>
      </c>
    </row>
    <row r="13138">
      <c r="A13138">
        <f>Input!A13138</f>
        <v/>
      </c>
      <c r="B13138">
        <f>IF(ISNUMBER(Input!B13138),IF(AND(Input!B13138&gt;=20,Input!B13138&lt;=700),Input!B13138,""),"")</f>
        <v/>
      </c>
      <c r="C13138">
        <f>IF(B13138="","",INT(A13138))</f>
        <v/>
      </c>
      <c r="D13138">
        <f>IF(B13138="","",HOUR(A13138))</f>
        <v/>
      </c>
      <c r="E13138">
        <f>IF(B13138="","",IF(INPUT!$I$1="","",IF(C13138&lt;(INT(INPUT!$I$1)-INPUT!$I$2),"Off Meds",IF(C13138&lt;=(INT(INPUT!$I$1)+INPUT!$I$2),"Washout","On Meds"))))</f>
        <v/>
      </c>
      <c r="F13138">
        <f>IF(B13138="","",1.509*(LN(B13138)^1.084-5.381))</f>
        <v/>
      </c>
      <c r="G13138">
        <f>IF(F13138="","",IF(F13138&lt;0,10*F13138^2,0))</f>
        <v/>
      </c>
      <c r="H13138">
        <f>IF(F13138="","",IF(F13138&gt;0,10*F13138^2,0))</f>
        <v/>
      </c>
    </row>
    <row r="13139">
      <c r="A13139">
        <f>Input!A13139</f>
        <v/>
      </c>
      <c r="B13139">
        <f>IF(ISNUMBER(Input!B13139),IF(AND(Input!B13139&gt;=20,Input!B13139&lt;=700),Input!B13139,""),"")</f>
        <v/>
      </c>
      <c r="C13139">
        <f>IF(B13139="","",INT(A13139))</f>
        <v/>
      </c>
      <c r="D13139">
        <f>IF(B13139="","",HOUR(A13139))</f>
        <v/>
      </c>
      <c r="E13139">
        <f>IF(B13139="","",IF(INPUT!$I$1="","",IF(C13139&lt;(INT(INPUT!$I$1)-INPUT!$I$2),"Off Meds",IF(C13139&lt;=(INT(INPUT!$I$1)+INPUT!$I$2),"Washout","On Meds"))))</f>
        <v/>
      </c>
      <c r="F13139">
        <f>IF(B13139="","",1.509*(LN(B13139)^1.084-5.381))</f>
        <v/>
      </c>
      <c r="G13139">
        <f>IF(F13139="","",IF(F13139&lt;0,10*F13139^2,0))</f>
        <v/>
      </c>
      <c r="H13139">
        <f>IF(F13139="","",IF(F13139&gt;0,10*F13139^2,0))</f>
        <v/>
      </c>
    </row>
    <row r="13140">
      <c r="A13140">
        <f>Input!A13140</f>
        <v/>
      </c>
      <c r="B13140">
        <f>IF(ISNUMBER(Input!B13140),IF(AND(Input!B13140&gt;=20,Input!B13140&lt;=700),Input!B13140,""),"")</f>
        <v/>
      </c>
      <c r="C13140">
        <f>IF(B13140="","",INT(A13140))</f>
        <v/>
      </c>
      <c r="D13140">
        <f>IF(B13140="","",HOUR(A13140))</f>
        <v/>
      </c>
      <c r="E13140">
        <f>IF(B13140="","",IF(INPUT!$I$1="","",IF(C13140&lt;(INT(INPUT!$I$1)-INPUT!$I$2),"Off Meds",IF(C13140&lt;=(INT(INPUT!$I$1)+INPUT!$I$2),"Washout","On Meds"))))</f>
        <v/>
      </c>
      <c r="F13140">
        <f>IF(B13140="","",1.509*(LN(B13140)^1.084-5.381))</f>
        <v/>
      </c>
      <c r="G13140">
        <f>IF(F13140="","",IF(F13140&lt;0,10*F13140^2,0))</f>
        <v/>
      </c>
      <c r="H13140">
        <f>IF(F13140="","",IF(F13140&gt;0,10*F13140^2,0))</f>
        <v/>
      </c>
    </row>
    <row r="13141">
      <c r="A13141">
        <f>Input!A13141</f>
        <v/>
      </c>
      <c r="B13141">
        <f>IF(ISNUMBER(Input!B13141),IF(AND(Input!B13141&gt;=20,Input!B13141&lt;=700),Input!B13141,""),"")</f>
        <v/>
      </c>
      <c r="C13141">
        <f>IF(B13141="","",INT(A13141))</f>
        <v/>
      </c>
      <c r="D13141">
        <f>IF(B13141="","",HOUR(A13141))</f>
        <v/>
      </c>
      <c r="E13141">
        <f>IF(B13141="","",IF(INPUT!$I$1="","",IF(C13141&lt;(INT(INPUT!$I$1)-INPUT!$I$2),"Off Meds",IF(C13141&lt;=(INT(INPUT!$I$1)+INPUT!$I$2),"Washout","On Meds"))))</f>
        <v/>
      </c>
      <c r="F13141">
        <f>IF(B13141="","",1.509*(LN(B13141)^1.084-5.381))</f>
        <v/>
      </c>
      <c r="G13141">
        <f>IF(F13141="","",IF(F13141&lt;0,10*F13141^2,0))</f>
        <v/>
      </c>
      <c r="H13141">
        <f>IF(F13141="","",IF(F13141&gt;0,10*F13141^2,0))</f>
        <v/>
      </c>
    </row>
    <row r="13142">
      <c r="A13142">
        <f>Input!A13142</f>
        <v/>
      </c>
      <c r="B13142">
        <f>IF(ISNUMBER(Input!B13142),IF(AND(Input!B13142&gt;=20,Input!B13142&lt;=700),Input!B13142,""),"")</f>
        <v/>
      </c>
      <c r="C13142">
        <f>IF(B13142="","",INT(A13142))</f>
        <v/>
      </c>
      <c r="D13142">
        <f>IF(B13142="","",HOUR(A13142))</f>
        <v/>
      </c>
      <c r="E13142">
        <f>IF(B13142="","",IF(INPUT!$I$1="","",IF(C13142&lt;(INT(INPUT!$I$1)-INPUT!$I$2),"Off Meds",IF(C13142&lt;=(INT(INPUT!$I$1)+INPUT!$I$2),"Washout","On Meds"))))</f>
        <v/>
      </c>
      <c r="F13142">
        <f>IF(B13142="","",1.509*(LN(B13142)^1.084-5.381))</f>
        <v/>
      </c>
      <c r="G13142">
        <f>IF(F13142="","",IF(F13142&lt;0,10*F13142^2,0))</f>
        <v/>
      </c>
      <c r="H13142">
        <f>IF(F13142="","",IF(F13142&gt;0,10*F13142^2,0))</f>
        <v/>
      </c>
    </row>
    <row r="13143">
      <c r="A13143">
        <f>Input!A13143</f>
        <v/>
      </c>
      <c r="B13143">
        <f>IF(ISNUMBER(Input!B13143),IF(AND(Input!B13143&gt;=20,Input!B13143&lt;=700),Input!B13143,""),"")</f>
        <v/>
      </c>
      <c r="C13143">
        <f>IF(B13143="","",INT(A13143))</f>
        <v/>
      </c>
      <c r="D13143">
        <f>IF(B13143="","",HOUR(A13143))</f>
        <v/>
      </c>
      <c r="E13143">
        <f>IF(B13143="","",IF(INPUT!$I$1="","",IF(C13143&lt;(INT(INPUT!$I$1)-INPUT!$I$2),"Off Meds",IF(C13143&lt;=(INT(INPUT!$I$1)+INPUT!$I$2),"Washout","On Meds"))))</f>
        <v/>
      </c>
      <c r="F13143">
        <f>IF(B13143="","",1.509*(LN(B13143)^1.084-5.381))</f>
        <v/>
      </c>
      <c r="G13143">
        <f>IF(F13143="","",IF(F13143&lt;0,10*F13143^2,0))</f>
        <v/>
      </c>
      <c r="H13143">
        <f>IF(F13143="","",IF(F13143&gt;0,10*F13143^2,0))</f>
        <v/>
      </c>
    </row>
    <row r="13144">
      <c r="A13144">
        <f>Input!A13144</f>
        <v/>
      </c>
      <c r="B13144">
        <f>IF(ISNUMBER(Input!B13144),IF(AND(Input!B13144&gt;=20,Input!B13144&lt;=700),Input!B13144,""),"")</f>
        <v/>
      </c>
      <c r="C13144">
        <f>IF(B13144="","",INT(A13144))</f>
        <v/>
      </c>
      <c r="D13144">
        <f>IF(B13144="","",HOUR(A13144))</f>
        <v/>
      </c>
      <c r="E13144">
        <f>IF(B13144="","",IF(INPUT!$I$1="","",IF(C13144&lt;(INT(INPUT!$I$1)-INPUT!$I$2),"Off Meds",IF(C13144&lt;=(INT(INPUT!$I$1)+INPUT!$I$2),"Washout","On Meds"))))</f>
        <v/>
      </c>
      <c r="F13144">
        <f>IF(B13144="","",1.509*(LN(B13144)^1.084-5.381))</f>
        <v/>
      </c>
      <c r="G13144">
        <f>IF(F13144="","",IF(F13144&lt;0,10*F13144^2,0))</f>
        <v/>
      </c>
      <c r="H13144">
        <f>IF(F13144="","",IF(F13144&gt;0,10*F13144^2,0))</f>
        <v/>
      </c>
    </row>
    <row r="13145">
      <c r="A13145">
        <f>Input!A13145</f>
        <v/>
      </c>
      <c r="B13145">
        <f>IF(ISNUMBER(Input!B13145),IF(AND(Input!B13145&gt;=20,Input!B13145&lt;=700),Input!B13145,""),"")</f>
        <v/>
      </c>
      <c r="C13145">
        <f>IF(B13145="","",INT(A13145))</f>
        <v/>
      </c>
      <c r="D13145">
        <f>IF(B13145="","",HOUR(A13145))</f>
        <v/>
      </c>
      <c r="E13145">
        <f>IF(B13145="","",IF(INPUT!$I$1="","",IF(C13145&lt;(INT(INPUT!$I$1)-INPUT!$I$2),"Off Meds",IF(C13145&lt;=(INT(INPUT!$I$1)+INPUT!$I$2),"Washout","On Meds"))))</f>
        <v/>
      </c>
      <c r="F13145">
        <f>IF(B13145="","",1.509*(LN(B13145)^1.084-5.381))</f>
        <v/>
      </c>
      <c r="G13145">
        <f>IF(F13145="","",IF(F13145&lt;0,10*F13145^2,0))</f>
        <v/>
      </c>
      <c r="H13145">
        <f>IF(F13145="","",IF(F13145&gt;0,10*F13145^2,0))</f>
        <v/>
      </c>
    </row>
    <row r="13146">
      <c r="A13146">
        <f>Input!A13146</f>
        <v/>
      </c>
      <c r="B13146">
        <f>IF(ISNUMBER(Input!B13146),IF(AND(Input!B13146&gt;=20,Input!B13146&lt;=700),Input!B13146,""),"")</f>
        <v/>
      </c>
      <c r="C13146">
        <f>IF(B13146="","",INT(A13146))</f>
        <v/>
      </c>
      <c r="D13146">
        <f>IF(B13146="","",HOUR(A13146))</f>
        <v/>
      </c>
      <c r="E13146">
        <f>IF(B13146="","",IF(INPUT!$I$1="","",IF(C13146&lt;(INT(INPUT!$I$1)-INPUT!$I$2),"Off Meds",IF(C13146&lt;=(INT(INPUT!$I$1)+INPUT!$I$2),"Washout","On Meds"))))</f>
        <v/>
      </c>
      <c r="F13146">
        <f>IF(B13146="","",1.509*(LN(B13146)^1.084-5.381))</f>
        <v/>
      </c>
      <c r="G13146">
        <f>IF(F13146="","",IF(F13146&lt;0,10*F13146^2,0))</f>
        <v/>
      </c>
      <c r="H13146">
        <f>IF(F13146="","",IF(F13146&gt;0,10*F13146^2,0))</f>
        <v/>
      </c>
    </row>
    <row r="13147">
      <c r="A13147">
        <f>Input!A13147</f>
        <v/>
      </c>
      <c r="B13147">
        <f>IF(ISNUMBER(Input!B13147),IF(AND(Input!B13147&gt;=20,Input!B13147&lt;=700),Input!B13147,""),"")</f>
        <v/>
      </c>
      <c r="C13147">
        <f>IF(B13147="","",INT(A13147))</f>
        <v/>
      </c>
      <c r="D13147">
        <f>IF(B13147="","",HOUR(A13147))</f>
        <v/>
      </c>
      <c r="E13147">
        <f>IF(B13147="","",IF(INPUT!$I$1="","",IF(C13147&lt;(INT(INPUT!$I$1)-INPUT!$I$2),"Off Meds",IF(C13147&lt;=(INT(INPUT!$I$1)+INPUT!$I$2),"Washout","On Meds"))))</f>
        <v/>
      </c>
      <c r="F13147">
        <f>IF(B13147="","",1.509*(LN(B13147)^1.084-5.381))</f>
        <v/>
      </c>
      <c r="G13147">
        <f>IF(F13147="","",IF(F13147&lt;0,10*F13147^2,0))</f>
        <v/>
      </c>
      <c r="H13147">
        <f>IF(F13147="","",IF(F13147&gt;0,10*F13147^2,0))</f>
        <v/>
      </c>
    </row>
    <row r="13148">
      <c r="A13148">
        <f>Input!A13148</f>
        <v/>
      </c>
      <c r="B13148">
        <f>IF(ISNUMBER(Input!B13148),IF(AND(Input!B13148&gt;=20,Input!B13148&lt;=700),Input!B13148,""),"")</f>
        <v/>
      </c>
      <c r="C13148">
        <f>IF(B13148="","",INT(A13148))</f>
        <v/>
      </c>
      <c r="D13148">
        <f>IF(B13148="","",HOUR(A13148))</f>
        <v/>
      </c>
      <c r="E13148">
        <f>IF(B13148="","",IF(INPUT!$I$1="","",IF(C13148&lt;(INT(INPUT!$I$1)-INPUT!$I$2),"Off Meds",IF(C13148&lt;=(INT(INPUT!$I$1)+INPUT!$I$2),"Washout","On Meds"))))</f>
        <v/>
      </c>
      <c r="F13148">
        <f>IF(B13148="","",1.509*(LN(B13148)^1.084-5.381))</f>
        <v/>
      </c>
      <c r="G13148">
        <f>IF(F13148="","",IF(F13148&lt;0,10*F13148^2,0))</f>
        <v/>
      </c>
      <c r="H13148">
        <f>IF(F13148="","",IF(F13148&gt;0,10*F13148^2,0))</f>
        <v/>
      </c>
    </row>
    <row r="13149">
      <c r="A13149">
        <f>Input!A13149</f>
        <v/>
      </c>
      <c r="B13149">
        <f>IF(ISNUMBER(Input!B13149),IF(AND(Input!B13149&gt;=20,Input!B13149&lt;=700),Input!B13149,""),"")</f>
        <v/>
      </c>
      <c r="C13149">
        <f>IF(B13149="","",INT(A13149))</f>
        <v/>
      </c>
      <c r="D13149">
        <f>IF(B13149="","",HOUR(A13149))</f>
        <v/>
      </c>
      <c r="E13149">
        <f>IF(B13149="","",IF(INPUT!$I$1="","",IF(C13149&lt;(INT(INPUT!$I$1)-INPUT!$I$2),"Off Meds",IF(C13149&lt;=(INT(INPUT!$I$1)+INPUT!$I$2),"Washout","On Meds"))))</f>
        <v/>
      </c>
      <c r="F13149">
        <f>IF(B13149="","",1.509*(LN(B13149)^1.084-5.381))</f>
        <v/>
      </c>
      <c r="G13149">
        <f>IF(F13149="","",IF(F13149&lt;0,10*F13149^2,0))</f>
        <v/>
      </c>
      <c r="H13149">
        <f>IF(F13149="","",IF(F13149&gt;0,10*F13149^2,0))</f>
        <v/>
      </c>
    </row>
    <row r="13150">
      <c r="A13150">
        <f>Input!A13150</f>
        <v/>
      </c>
      <c r="B13150">
        <f>IF(ISNUMBER(Input!B13150),IF(AND(Input!B13150&gt;=20,Input!B13150&lt;=700),Input!B13150,""),"")</f>
        <v/>
      </c>
      <c r="C13150">
        <f>IF(B13150="","",INT(A13150))</f>
        <v/>
      </c>
      <c r="D13150">
        <f>IF(B13150="","",HOUR(A13150))</f>
        <v/>
      </c>
      <c r="E13150">
        <f>IF(B13150="","",IF(INPUT!$I$1="","",IF(C13150&lt;(INT(INPUT!$I$1)-INPUT!$I$2),"Off Meds",IF(C13150&lt;=(INT(INPUT!$I$1)+INPUT!$I$2),"Washout","On Meds"))))</f>
        <v/>
      </c>
      <c r="F13150">
        <f>IF(B13150="","",1.509*(LN(B13150)^1.084-5.381))</f>
        <v/>
      </c>
      <c r="G13150">
        <f>IF(F13150="","",IF(F13150&lt;0,10*F13150^2,0))</f>
        <v/>
      </c>
      <c r="H13150">
        <f>IF(F13150="","",IF(F13150&gt;0,10*F13150^2,0))</f>
        <v/>
      </c>
    </row>
    <row r="13151">
      <c r="A13151">
        <f>Input!A13151</f>
        <v/>
      </c>
      <c r="B13151">
        <f>IF(ISNUMBER(Input!B13151),IF(AND(Input!B13151&gt;=20,Input!B13151&lt;=700),Input!B13151,""),"")</f>
        <v/>
      </c>
      <c r="C13151">
        <f>IF(B13151="","",INT(A13151))</f>
        <v/>
      </c>
      <c r="D13151">
        <f>IF(B13151="","",HOUR(A13151))</f>
        <v/>
      </c>
      <c r="E13151">
        <f>IF(B13151="","",IF(INPUT!$I$1="","",IF(C13151&lt;(INT(INPUT!$I$1)-INPUT!$I$2),"Off Meds",IF(C13151&lt;=(INT(INPUT!$I$1)+INPUT!$I$2),"Washout","On Meds"))))</f>
        <v/>
      </c>
      <c r="F13151">
        <f>IF(B13151="","",1.509*(LN(B13151)^1.084-5.381))</f>
        <v/>
      </c>
      <c r="G13151">
        <f>IF(F13151="","",IF(F13151&lt;0,10*F13151^2,0))</f>
        <v/>
      </c>
      <c r="H13151">
        <f>IF(F13151="","",IF(F13151&gt;0,10*F13151^2,0))</f>
        <v/>
      </c>
    </row>
    <row r="13152">
      <c r="A13152">
        <f>Input!A13152</f>
        <v/>
      </c>
      <c r="B13152">
        <f>IF(ISNUMBER(Input!B13152),IF(AND(Input!B13152&gt;=20,Input!B13152&lt;=700),Input!B13152,""),"")</f>
        <v/>
      </c>
      <c r="C13152">
        <f>IF(B13152="","",INT(A13152))</f>
        <v/>
      </c>
      <c r="D13152">
        <f>IF(B13152="","",HOUR(A13152))</f>
        <v/>
      </c>
      <c r="E13152">
        <f>IF(B13152="","",IF(INPUT!$I$1="","",IF(C13152&lt;(INT(INPUT!$I$1)-INPUT!$I$2),"Off Meds",IF(C13152&lt;=(INT(INPUT!$I$1)+INPUT!$I$2),"Washout","On Meds"))))</f>
        <v/>
      </c>
      <c r="F13152">
        <f>IF(B13152="","",1.509*(LN(B13152)^1.084-5.381))</f>
        <v/>
      </c>
      <c r="G13152">
        <f>IF(F13152="","",IF(F13152&lt;0,10*F13152^2,0))</f>
        <v/>
      </c>
      <c r="H13152">
        <f>IF(F13152="","",IF(F13152&gt;0,10*F13152^2,0))</f>
        <v/>
      </c>
    </row>
    <row r="13153">
      <c r="A13153">
        <f>Input!A13153</f>
        <v/>
      </c>
      <c r="B13153">
        <f>IF(ISNUMBER(Input!B13153),IF(AND(Input!B13153&gt;=20,Input!B13153&lt;=700),Input!B13153,""),"")</f>
        <v/>
      </c>
      <c r="C13153">
        <f>IF(B13153="","",INT(A13153))</f>
        <v/>
      </c>
      <c r="D13153">
        <f>IF(B13153="","",HOUR(A13153))</f>
        <v/>
      </c>
      <c r="E13153">
        <f>IF(B13153="","",IF(INPUT!$I$1="","",IF(C13153&lt;(INT(INPUT!$I$1)-INPUT!$I$2),"Off Meds",IF(C13153&lt;=(INT(INPUT!$I$1)+INPUT!$I$2),"Washout","On Meds"))))</f>
        <v/>
      </c>
      <c r="F13153">
        <f>IF(B13153="","",1.509*(LN(B13153)^1.084-5.381))</f>
        <v/>
      </c>
      <c r="G13153">
        <f>IF(F13153="","",IF(F13153&lt;0,10*F13153^2,0))</f>
        <v/>
      </c>
      <c r="H13153">
        <f>IF(F13153="","",IF(F13153&gt;0,10*F13153^2,0))</f>
        <v/>
      </c>
    </row>
    <row r="13154">
      <c r="A13154">
        <f>Input!A13154</f>
        <v/>
      </c>
      <c r="B13154">
        <f>IF(ISNUMBER(Input!B13154),IF(AND(Input!B13154&gt;=20,Input!B13154&lt;=700),Input!B13154,""),"")</f>
        <v/>
      </c>
      <c r="C13154">
        <f>IF(B13154="","",INT(A13154))</f>
        <v/>
      </c>
      <c r="D13154">
        <f>IF(B13154="","",HOUR(A13154))</f>
        <v/>
      </c>
      <c r="E13154">
        <f>IF(B13154="","",IF(INPUT!$I$1="","",IF(C13154&lt;(INT(INPUT!$I$1)-INPUT!$I$2),"Off Meds",IF(C13154&lt;=(INT(INPUT!$I$1)+INPUT!$I$2),"Washout","On Meds"))))</f>
        <v/>
      </c>
      <c r="F13154">
        <f>IF(B13154="","",1.509*(LN(B13154)^1.084-5.381))</f>
        <v/>
      </c>
      <c r="G13154">
        <f>IF(F13154="","",IF(F13154&lt;0,10*F13154^2,0))</f>
        <v/>
      </c>
      <c r="H13154">
        <f>IF(F13154="","",IF(F13154&gt;0,10*F13154^2,0))</f>
        <v/>
      </c>
    </row>
    <row r="13155">
      <c r="A13155">
        <f>Input!A13155</f>
        <v/>
      </c>
      <c r="B13155">
        <f>IF(ISNUMBER(Input!B13155),IF(AND(Input!B13155&gt;=20,Input!B13155&lt;=700),Input!B13155,""),"")</f>
        <v/>
      </c>
      <c r="C13155">
        <f>IF(B13155="","",INT(A13155))</f>
        <v/>
      </c>
      <c r="D13155">
        <f>IF(B13155="","",HOUR(A13155))</f>
        <v/>
      </c>
      <c r="E13155">
        <f>IF(B13155="","",IF(INPUT!$I$1="","",IF(C13155&lt;(INT(INPUT!$I$1)-INPUT!$I$2),"Off Meds",IF(C13155&lt;=(INT(INPUT!$I$1)+INPUT!$I$2),"Washout","On Meds"))))</f>
        <v/>
      </c>
      <c r="F13155">
        <f>IF(B13155="","",1.509*(LN(B13155)^1.084-5.381))</f>
        <v/>
      </c>
      <c r="G13155">
        <f>IF(F13155="","",IF(F13155&lt;0,10*F13155^2,0))</f>
        <v/>
      </c>
      <c r="H13155">
        <f>IF(F13155="","",IF(F13155&gt;0,10*F13155^2,0))</f>
        <v/>
      </c>
    </row>
    <row r="13156">
      <c r="A13156">
        <f>Input!A13156</f>
        <v/>
      </c>
      <c r="B13156">
        <f>IF(ISNUMBER(Input!B13156),IF(AND(Input!B13156&gt;=20,Input!B13156&lt;=700),Input!B13156,""),"")</f>
        <v/>
      </c>
      <c r="C13156">
        <f>IF(B13156="","",INT(A13156))</f>
        <v/>
      </c>
      <c r="D13156">
        <f>IF(B13156="","",HOUR(A13156))</f>
        <v/>
      </c>
      <c r="E13156">
        <f>IF(B13156="","",IF(INPUT!$I$1="","",IF(C13156&lt;(INT(INPUT!$I$1)-INPUT!$I$2),"Off Meds",IF(C13156&lt;=(INT(INPUT!$I$1)+INPUT!$I$2),"Washout","On Meds"))))</f>
        <v/>
      </c>
      <c r="F13156">
        <f>IF(B13156="","",1.509*(LN(B13156)^1.084-5.381))</f>
        <v/>
      </c>
      <c r="G13156">
        <f>IF(F13156="","",IF(F13156&lt;0,10*F13156^2,0))</f>
        <v/>
      </c>
      <c r="H13156">
        <f>IF(F13156="","",IF(F13156&gt;0,10*F13156^2,0))</f>
        <v/>
      </c>
    </row>
    <row r="13157">
      <c r="A13157">
        <f>Input!A13157</f>
        <v/>
      </c>
      <c r="B13157">
        <f>IF(ISNUMBER(Input!B13157),IF(AND(Input!B13157&gt;=20,Input!B13157&lt;=700),Input!B13157,""),"")</f>
        <v/>
      </c>
      <c r="C13157">
        <f>IF(B13157="","",INT(A13157))</f>
        <v/>
      </c>
      <c r="D13157">
        <f>IF(B13157="","",HOUR(A13157))</f>
        <v/>
      </c>
      <c r="E13157">
        <f>IF(B13157="","",IF(INPUT!$I$1="","",IF(C13157&lt;(INT(INPUT!$I$1)-INPUT!$I$2),"Off Meds",IF(C13157&lt;=(INT(INPUT!$I$1)+INPUT!$I$2),"Washout","On Meds"))))</f>
        <v/>
      </c>
      <c r="F13157">
        <f>IF(B13157="","",1.509*(LN(B13157)^1.084-5.381))</f>
        <v/>
      </c>
      <c r="G13157">
        <f>IF(F13157="","",IF(F13157&lt;0,10*F13157^2,0))</f>
        <v/>
      </c>
      <c r="H13157">
        <f>IF(F13157="","",IF(F13157&gt;0,10*F13157^2,0))</f>
        <v/>
      </c>
    </row>
    <row r="13158">
      <c r="A13158">
        <f>Input!A13158</f>
        <v/>
      </c>
      <c r="B13158">
        <f>IF(ISNUMBER(Input!B13158),IF(AND(Input!B13158&gt;=20,Input!B13158&lt;=700),Input!B13158,""),"")</f>
        <v/>
      </c>
      <c r="C13158">
        <f>IF(B13158="","",INT(A13158))</f>
        <v/>
      </c>
      <c r="D13158">
        <f>IF(B13158="","",HOUR(A13158))</f>
        <v/>
      </c>
      <c r="E13158">
        <f>IF(B13158="","",IF(INPUT!$I$1="","",IF(C13158&lt;(INT(INPUT!$I$1)-INPUT!$I$2),"Off Meds",IF(C13158&lt;=(INT(INPUT!$I$1)+INPUT!$I$2),"Washout","On Meds"))))</f>
        <v/>
      </c>
      <c r="F13158">
        <f>IF(B13158="","",1.509*(LN(B13158)^1.084-5.381))</f>
        <v/>
      </c>
      <c r="G13158">
        <f>IF(F13158="","",IF(F13158&lt;0,10*F13158^2,0))</f>
        <v/>
      </c>
      <c r="H13158">
        <f>IF(F13158="","",IF(F13158&gt;0,10*F13158^2,0))</f>
        <v/>
      </c>
    </row>
    <row r="13159">
      <c r="A13159">
        <f>Input!A13159</f>
        <v/>
      </c>
      <c r="B13159">
        <f>IF(ISNUMBER(Input!B13159),IF(AND(Input!B13159&gt;=20,Input!B13159&lt;=700),Input!B13159,""),"")</f>
        <v/>
      </c>
      <c r="C13159">
        <f>IF(B13159="","",INT(A13159))</f>
        <v/>
      </c>
      <c r="D13159">
        <f>IF(B13159="","",HOUR(A13159))</f>
        <v/>
      </c>
      <c r="E13159">
        <f>IF(B13159="","",IF(INPUT!$I$1="","",IF(C13159&lt;(INT(INPUT!$I$1)-INPUT!$I$2),"Off Meds",IF(C13159&lt;=(INT(INPUT!$I$1)+INPUT!$I$2),"Washout","On Meds"))))</f>
        <v/>
      </c>
      <c r="F13159">
        <f>IF(B13159="","",1.509*(LN(B13159)^1.084-5.381))</f>
        <v/>
      </c>
      <c r="G13159">
        <f>IF(F13159="","",IF(F13159&lt;0,10*F13159^2,0))</f>
        <v/>
      </c>
      <c r="H13159">
        <f>IF(F13159="","",IF(F13159&gt;0,10*F13159^2,0))</f>
        <v/>
      </c>
    </row>
    <row r="13160">
      <c r="A13160">
        <f>Input!A13160</f>
        <v/>
      </c>
      <c r="B13160">
        <f>IF(ISNUMBER(Input!B13160),IF(AND(Input!B13160&gt;=20,Input!B13160&lt;=700),Input!B13160,""),"")</f>
        <v/>
      </c>
      <c r="C13160">
        <f>IF(B13160="","",INT(A13160))</f>
        <v/>
      </c>
      <c r="D13160">
        <f>IF(B13160="","",HOUR(A13160))</f>
        <v/>
      </c>
      <c r="E13160">
        <f>IF(B13160="","",IF(INPUT!$I$1="","",IF(C13160&lt;(INT(INPUT!$I$1)-INPUT!$I$2),"Off Meds",IF(C13160&lt;=(INT(INPUT!$I$1)+INPUT!$I$2),"Washout","On Meds"))))</f>
        <v/>
      </c>
      <c r="F13160">
        <f>IF(B13160="","",1.509*(LN(B13160)^1.084-5.381))</f>
        <v/>
      </c>
      <c r="G13160">
        <f>IF(F13160="","",IF(F13160&lt;0,10*F13160^2,0))</f>
        <v/>
      </c>
      <c r="H13160">
        <f>IF(F13160="","",IF(F13160&gt;0,10*F13160^2,0))</f>
        <v/>
      </c>
    </row>
    <row r="13161">
      <c r="A13161">
        <f>Input!A13161</f>
        <v/>
      </c>
      <c r="B13161">
        <f>IF(ISNUMBER(Input!B13161),IF(AND(Input!B13161&gt;=20,Input!B13161&lt;=700),Input!B13161,""),"")</f>
        <v/>
      </c>
      <c r="C13161">
        <f>IF(B13161="","",INT(A13161))</f>
        <v/>
      </c>
      <c r="D13161">
        <f>IF(B13161="","",HOUR(A13161))</f>
        <v/>
      </c>
      <c r="E13161">
        <f>IF(B13161="","",IF(INPUT!$I$1="","",IF(C13161&lt;(INT(INPUT!$I$1)-INPUT!$I$2),"Off Meds",IF(C13161&lt;=(INT(INPUT!$I$1)+INPUT!$I$2),"Washout","On Meds"))))</f>
        <v/>
      </c>
      <c r="F13161">
        <f>IF(B13161="","",1.509*(LN(B13161)^1.084-5.381))</f>
        <v/>
      </c>
      <c r="G13161">
        <f>IF(F13161="","",IF(F13161&lt;0,10*F13161^2,0))</f>
        <v/>
      </c>
      <c r="H13161">
        <f>IF(F13161="","",IF(F13161&gt;0,10*F13161^2,0))</f>
        <v/>
      </c>
    </row>
    <row r="13162">
      <c r="A13162">
        <f>Input!A13162</f>
        <v/>
      </c>
      <c r="B13162">
        <f>IF(ISNUMBER(Input!B13162),IF(AND(Input!B13162&gt;=20,Input!B13162&lt;=700),Input!B13162,""),"")</f>
        <v/>
      </c>
      <c r="C13162">
        <f>IF(B13162="","",INT(A13162))</f>
        <v/>
      </c>
      <c r="D13162">
        <f>IF(B13162="","",HOUR(A13162))</f>
        <v/>
      </c>
      <c r="E13162">
        <f>IF(B13162="","",IF(INPUT!$I$1="","",IF(C13162&lt;(INT(INPUT!$I$1)-INPUT!$I$2),"Off Meds",IF(C13162&lt;=(INT(INPUT!$I$1)+INPUT!$I$2),"Washout","On Meds"))))</f>
        <v/>
      </c>
      <c r="F13162">
        <f>IF(B13162="","",1.509*(LN(B13162)^1.084-5.381))</f>
        <v/>
      </c>
      <c r="G13162">
        <f>IF(F13162="","",IF(F13162&lt;0,10*F13162^2,0))</f>
        <v/>
      </c>
      <c r="H13162">
        <f>IF(F13162="","",IF(F13162&gt;0,10*F13162^2,0))</f>
        <v/>
      </c>
    </row>
    <row r="13163">
      <c r="A13163">
        <f>Input!A13163</f>
        <v/>
      </c>
      <c r="B13163">
        <f>IF(ISNUMBER(Input!B13163),IF(AND(Input!B13163&gt;=20,Input!B13163&lt;=700),Input!B13163,""),"")</f>
        <v/>
      </c>
      <c r="C13163">
        <f>IF(B13163="","",INT(A13163))</f>
        <v/>
      </c>
      <c r="D13163">
        <f>IF(B13163="","",HOUR(A13163))</f>
        <v/>
      </c>
      <c r="E13163">
        <f>IF(B13163="","",IF(INPUT!$I$1="","",IF(C13163&lt;(INT(INPUT!$I$1)-INPUT!$I$2),"Off Meds",IF(C13163&lt;=(INT(INPUT!$I$1)+INPUT!$I$2),"Washout","On Meds"))))</f>
        <v/>
      </c>
      <c r="F13163">
        <f>IF(B13163="","",1.509*(LN(B13163)^1.084-5.381))</f>
        <v/>
      </c>
      <c r="G13163">
        <f>IF(F13163="","",IF(F13163&lt;0,10*F13163^2,0))</f>
        <v/>
      </c>
      <c r="H13163">
        <f>IF(F13163="","",IF(F13163&gt;0,10*F13163^2,0))</f>
        <v/>
      </c>
    </row>
    <row r="13164">
      <c r="A13164">
        <f>Input!A13164</f>
        <v/>
      </c>
      <c r="B13164">
        <f>IF(ISNUMBER(Input!B13164),IF(AND(Input!B13164&gt;=20,Input!B13164&lt;=700),Input!B13164,""),"")</f>
        <v/>
      </c>
      <c r="C13164">
        <f>IF(B13164="","",INT(A13164))</f>
        <v/>
      </c>
      <c r="D13164">
        <f>IF(B13164="","",HOUR(A13164))</f>
        <v/>
      </c>
      <c r="E13164">
        <f>IF(B13164="","",IF(INPUT!$I$1="","",IF(C13164&lt;(INT(INPUT!$I$1)-INPUT!$I$2),"Off Meds",IF(C13164&lt;=(INT(INPUT!$I$1)+INPUT!$I$2),"Washout","On Meds"))))</f>
        <v/>
      </c>
      <c r="F13164">
        <f>IF(B13164="","",1.509*(LN(B13164)^1.084-5.381))</f>
        <v/>
      </c>
      <c r="G13164">
        <f>IF(F13164="","",IF(F13164&lt;0,10*F13164^2,0))</f>
        <v/>
      </c>
      <c r="H13164">
        <f>IF(F13164="","",IF(F13164&gt;0,10*F13164^2,0))</f>
        <v/>
      </c>
    </row>
    <row r="13165">
      <c r="A13165">
        <f>Input!A13165</f>
        <v/>
      </c>
      <c r="B13165">
        <f>IF(ISNUMBER(Input!B13165),IF(AND(Input!B13165&gt;=20,Input!B13165&lt;=700),Input!B13165,""),"")</f>
        <v/>
      </c>
      <c r="C13165">
        <f>IF(B13165="","",INT(A13165))</f>
        <v/>
      </c>
      <c r="D13165">
        <f>IF(B13165="","",HOUR(A13165))</f>
        <v/>
      </c>
      <c r="E13165">
        <f>IF(B13165="","",IF(INPUT!$I$1="","",IF(C13165&lt;(INT(INPUT!$I$1)-INPUT!$I$2),"Off Meds",IF(C13165&lt;=(INT(INPUT!$I$1)+INPUT!$I$2),"Washout","On Meds"))))</f>
        <v/>
      </c>
      <c r="F13165">
        <f>IF(B13165="","",1.509*(LN(B13165)^1.084-5.381))</f>
        <v/>
      </c>
      <c r="G13165">
        <f>IF(F13165="","",IF(F13165&lt;0,10*F13165^2,0))</f>
        <v/>
      </c>
      <c r="H13165">
        <f>IF(F13165="","",IF(F13165&gt;0,10*F13165^2,0))</f>
        <v/>
      </c>
    </row>
    <row r="13166">
      <c r="A13166">
        <f>Input!A13166</f>
        <v/>
      </c>
      <c r="B13166">
        <f>IF(ISNUMBER(Input!B13166),IF(AND(Input!B13166&gt;=20,Input!B13166&lt;=700),Input!B13166,""),"")</f>
        <v/>
      </c>
      <c r="C13166">
        <f>IF(B13166="","",INT(A13166))</f>
        <v/>
      </c>
      <c r="D13166">
        <f>IF(B13166="","",HOUR(A13166))</f>
        <v/>
      </c>
      <c r="E13166">
        <f>IF(B13166="","",IF(INPUT!$I$1="","",IF(C13166&lt;(INT(INPUT!$I$1)-INPUT!$I$2),"Off Meds",IF(C13166&lt;=(INT(INPUT!$I$1)+INPUT!$I$2),"Washout","On Meds"))))</f>
        <v/>
      </c>
      <c r="F13166">
        <f>IF(B13166="","",1.509*(LN(B13166)^1.084-5.381))</f>
        <v/>
      </c>
      <c r="G13166">
        <f>IF(F13166="","",IF(F13166&lt;0,10*F13166^2,0))</f>
        <v/>
      </c>
      <c r="H13166">
        <f>IF(F13166="","",IF(F13166&gt;0,10*F13166^2,0))</f>
        <v/>
      </c>
    </row>
    <row r="13167">
      <c r="A13167">
        <f>Input!A13167</f>
        <v/>
      </c>
      <c r="B13167">
        <f>IF(ISNUMBER(Input!B13167),IF(AND(Input!B13167&gt;=20,Input!B13167&lt;=700),Input!B13167,""),"")</f>
        <v/>
      </c>
      <c r="C13167">
        <f>IF(B13167="","",INT(A13167))</f>
        <v/>
      </c>
      <c r="D13167">
        <f>IF(B13167="","",HOUR(A13167))</f>
        <v/>
      </c>
      <c r="E13167">
        <f>IF(B13167="","",IF(INPUT!$I$1="","",IF(C13167&lt;(INT(INPUT!$I$1)-INPUT!$I$2),"Off Meds",IF(C13167&lt;=(INT(INPUT!$I$1)+INPUT!$I$2),"Washout","On Meds"))))</f>
        <v/>
      </c>
      <c r="F13167">
        <f>IF(B13167="","",1.509*(LN(B13167)^1.084-5.381))</f>
        <v/>
      </c>
      <c r="G13167">
        <f>IF(F13167="","",IF(F13167&lt;0,10*F13167^2,0))</f>
        <v/>
      </c>
      <c r="H13167">
        <f>IF(F13167="","",IF(F13167&gt;0,10*F13167^2,0))</f>
        <v/>
      </c>
    </row>
    <row r="13168">
      <c r="A13168">
        <f>Input!A13168</f>
        <v/>
      </c>
      <c r="B13168">
        <f>IF(ISNUMBER(Input!B13168),IF(AND(Input!B13168&gt;=20,Input!B13168&lt;=700),Input!B13168,""),"")</f>
        <v/>
      </c>
      <c r="C13168">
        <f>IF(B13168="","",INT(A13168))</f>
        <v/>
      </c>
      <c r="D13168">
        <f>IF(B13168="","",HOUR(A13168))</f>
        <v/>
      </c>
      <c r="E13168">
        <f>IF(B13168="","",IF(INPUT!$I$1="","",IF(C13168&lt;(INT(INPUT!$I$1)-INPUT!$I$2),"Off Meds",IF(C13168&lt;=(INT(INPUT!$I$1)+INPUT!$I$2),"Washout","On Meds"))))</f>
        <v/>
      </c>
      <c r="F13168">
        <f>IF(B13168="","",1.509*(LN(B13168)^1.084-5.381))</f>
        <v/>
      </c>
      <c r="G13168">
        <f>IF(F13168="","",IF(F13168&lt;0,10*F13168^2,0))</f>
        <v/>
      </c>
      <c r="H13168">
        <f>IF(F13168="","",IF(F13168&gt;0,10*F13168^2,0))</f>
        <v/>
      </c>
    </row>
    <row r="13169">
      <c r="A13169">
        <f>Input!A13169</f>
        <v/>
      </c>
      <c r="B13169">
        <f>IF(ISNUMBER(Input!B13169),IF(AND(Input!B13169&gt;=20,Input!B13169&lt;=700),Input!B13169,""),"")</f>
        <v/>
      </c>
      <c r="C13169">
        <f>IF(B13169="","",INT(A13169))</f>
        <v/>
      </c>
      <c r="D13169">
        <f>IF(B13169="","",HOUR(A13169))</f>
        <v/>
      </c>
      <c r="E13169">
        <f>IF(B13169="","",IF(INPUT!$I$1="","",IF(C13169&lt;(INT(INPUT!$I$1)-INPUT!$I$2),"Off Meds",IF(C13169&lt;=(INT(INPUT!$I$1)+INPUT!$I$2),"Washout","On Meds"))))</f>
        <v/>
      </c>
      <c r="F13169">
        <f>IF(B13169="","",1.509*(LN(B13169)^1.084-5.381))</f>
        <v/>
      </c>
      <c r="G13169">
        <f>IF(F13169="","",IF(F13169&lt;0,10*F13169^2,0))</f>
        <v/>
      </c>
      <c r="H13169">
        <f>IF(F13169="","",IF(F13169&gt;0,10*F13169^2,0))</f>
        <v/>
      </c>
    </row>
    <row r="13170">
      <c r="A13170">
        <f>Input!A13170</f>
        <v/>
      </c>
      <c r="B13170">
        <f>IF(ISNUMBER(Input!B13170),IF(AND(Input!B13170&gt;=20,Input!B13170&lt;=700),Input!B13170,""),"")</f>
        <v/>
      </c>
      <c r="C13170">
        <f>IF(B13170="","",INT(A13170))</f>
        <v/>
      </c>
      <c r="D13170">
        <f>IF(B13170="","",HOUR(A13170))</f>
        <v/>
      </c>
      <c r="E13170">
        <f>IF(B13170="","",IF(INPUT!$I$1="","",IF(C13170&lt;(INT(INPUT!$I$1)-INPUT!$I$2),"Off Meds",IF(C13170&lt;=(INT(INPUT!$I$1)+INPUT!$I$2),"Washout","On Meds"))))</f>
        <v/>
      </c>
      <c r="F13170">
        <f>IF(B13170="","",1.509*(LN(B13170)^1.084-5.381))</f>
        <v/>
      </c>
      <c r="G13170">
        <f>IF(F13170="","",IF(F13170&lt;0,10*F13170^2,0))</f>
        <v/>
      </c>
      <c r="H13170">
        <f>IF(F13170="","",IF(F13170&gt;0,10*F13170^2,0))</f>
        <v/>
      </c>
    </row>
    <row r="13171">
      <c r="A13171">
        <f>Input!A13171</f>
        <v/>
      </c>
      <c r="B13171">
        <f>IF(ISNUMBER(Input!B13171),IF(AND(Input!B13171&gt;=20,Input!B13171&lt;=700),Input!B13171,""),"")</f>
        <v/>
      </c>
      <c r="C13171">
        <f>IF(B13171="","",INT(A13171))</f>
        <v/>
      </c>
      <c r="D13171">
        <f>IF(B13171="","",HOUR(A13171))</f>
        <v/>
      </c>
      <c r="E13171">
        <f>IF(B13171="","",IF(INPUT!$I$1="","",IF(C13171&lt;(INT(INPUT!$I$1)-INPUT!$I$2),"Off Meds",IF(C13171&lt;=(INT(INPUT!$I$1)+INPUT!$I$2),"Washout","On Meds"))))</f>
        <v/>
      </c>
      <c r="F13171">
        <f>IF(B13171="","",1.509*(LN(B13171)^1.084-5.381))</f>
        <v/>
      </c>
      <c r="G13171">
        <f>IF(F13171="","",IF(F13171&lt;0,10*F13171^2,0))</f>
        <v/>
      </c>
      <c r="H13171">
        <f>IF(F13171="","",IF(F13171&gt;0,10*F13171^2,0))</f>
        <v/>
      </c>
    </row>
    <row r="13172">
      <c r="A13172">
        <f>Input!A13172</f>
        <v/>
      </c>
      <c r="B13172">
        <f>IF(ISNUMBER(Input!B13172),IF(AND(Input!B13172&gt;=20,Input!B13172&lt;=700),Input!B13172,""),"")</f>
        <v/>
      </c>
      <c r="C13172">
        <f>IF(B13172="","",INT(A13172))</f>
        <v/>
      </c>
      <c r="D13172">
        <f>IF(B13172="","",HOUR(A13172))</f>
        <v/>
      </c>
      <c r="E13172">
        <f>IF(B13172="","",IF(INPUT!$I$1="","",IF(C13172&lt;(INT(INPUT!$I$1)-INPUT!$I$2),"Off Meds",IF(C13172&lt;=(INT(INPUT!$I$1)+INPUT!$I$2),"Washout","On Meds"))))</f>
        <v/>
      </c>
      <c r="F13172">
        <f>IF(B13172="","",1.509*(LN(B13172)^1.084-5.381))</f>
        <v/>
      </c>
      <c r="G13172">
        <f>IF(F13172="","",IF(F13172&lt;0,10*F13172^2,0))</f>
        <v/>
      </c>
      <c r="H13172">
        <f>IF(F13172="","",IF(F13172&gt;0,10*F13172^2,0))</f>
        <v/>
      </c>
    </row>
    <row r="13173">
      <c r="A13173">
        <f>Input!A13173</f>
        <v/>
      </c>
      <c r="B13173">
        <f>IF(ISNUMBER(Input!B13173),IF(AND(Input!B13173&gt;=20,Input!B13173&lt;=700),Input!B13173,""),"")</f>
        <v/>
      </c>
      <c r="C13173">
        <f>IF(B13173="","",INT(A13173))</f>
        <v/>
      </c>
      <c r="D13173">
        <f>IF(B13173="","",HOUR(A13173))</f>
        <v/>
      </c>
      <c r="E13173">
        <f>IF(B13173="","",IF(INPUT!$I$1="","",IF(C13173&lt;(INT(INPUT!$I$1)-INPUT!$I$2),"Off Meds",IF(C13173&lt;=(INT(INPUT!$I$1)+INPUT!$I$2),"Washout","On Meds"))))</f>
        <v/>
      </c>
      <c r="F13173">
        <f>IF(B13173="","",1.509*(LN(B13173)^1.084-5.381))</f>
        <v/>
      </c>
      <c r="G13173">
        <f>IF(F13173="","",IF(F13173&lt;0,10*F13173^2,0))</f>
        <v/>
      </c>
      <c r="H13173">
        <f>IF(F13173="","",IF(F13173&gt;0,10*F13173^2,0))</f>
        <v/>
      </c>
    </row>
    <row r="13174">
      <c r="A13174">
        <f>Input!A13174</f>
        <v/>
      </c>
      <c r="B13174">
        <f>IF(ISNUMBER(Input!B13174),IF(AND(Input!B13174&gt;=20,Input!B13174&lt;=700),Input!B13174,""),"")</f>
        <v/>
      </c>
      <c r="C13174">
        <f>IF(B13174="","",INT(A13174))</f>
        <v/>
      </c>
      <c r="D13174">
        <f>IF(B13174="","",HOUR(A13174))</f>
        <v/>
      </c>
      <c r="E13174">
        <f>IF(B13174="","",IF(INPUT!$I$1="","",IF(C13174&lt;(INT(INPUT!$I$1)-INPUT!$I$2),"Off Meds",IF(C13174&lt;=(INT(INPUT!$I$1)+INPUT!$I$2),"Washout","On Meds"))))</f>
        <v/>
      </c>
      <c r="F13174">
        <f>IF(B13174="","",1.509*(LN(B13174)^1.084-5.381))</f>
        <v/>
      </c>
      <c r="G13174">
        <f>IF(F13174="","",IF(F13174&lt;0,10*F13174^2,0))</f>
        <v/>
      </c>
      <c r="H13174">
        <f>IF(F13174="","",IF(F13174&gt;0,10*F13174^2,0))</f>
        <v/>
      </c>
    </row>
    <row r="13175">
      <c r="A13175">
        <f>Input!A13175</f>
        <v/>
      </c>
      <c r="B13175">
        <f>IF(ISNUMBER(Input!B13175),IF(AND(Input!B13175&gt;=20,Input!B13175&lt;=700),Input!B13175,""),"")</f>
        <v/>
      </c>
      <c r="C13175">
        <f>IF(B13175="","",INT(A13175))</f>
        <v/>
      </c>
      <c r="D13175">
        <f>IF(B13175="","",HOUR(A13175))</f>
        <v/>
      </c>
      <c r="E13175">
        <f>IF(B13175="","",IF(INPUT!$I$1="","",IF(C13175&lt;(INT(INPUT!$I$1)-INPUT!$I$2),"Off Meds",IF(C13175&lt;=(INT(INPUT!$I$1)+INPUT!$I$2),"Washout","On Meds"))))</f>
        <v/>
      </c>
      <c r="F13175">
        <f>IF(B13175="","",1.509*(LN(B13175)^1.084-5.381))</f>
        <v/>
      </c>
      <c r="G13175">
        <f>IF(F13175="","",IF(F13175&lt;0,10*F13175^2,0))</f>
        <v/>
      </c>
      <c r="H13175">
        <f>IF(F13175="","",IF(F13175&gt;0,10*F13175^2,0))</f>
        <v/>
      </c>
    </row>
    <row r="13176">
      <c r="A13176">
        <f>Input!A13176</f>
        <v/>
      </c>
      <c r="B13176">
        <f>IF(ISNUMBER(Input!B13176),IF(AND(Input!B13176&gt;=20,Input!B13176&lt;=700),Input!B13176,""),"")</f>
        <v/>
      </c>
      <c r="C13176">
        <f>IF(B13176="","",INT(A13176))</f>
        <v/>
      </c>
      <c r="D13176">
        <f>IF(B13176="","",HOUR(A13176))</f>
        <v/>
      </c>
      <c r="E13176">
        <f>IF(B13176="","",IF(INPUT!$I$1="","",IF(C13176&lt;(INT(INPUT!$I$1)-INPUT!$I$2),"Off Meds",IF(C13176&lt;=(INT(INPUT!$I$1)+INPUT!$I$2),"Washout","On Meds"))))</f>
        <v/>
      </c>
      <c r="F13176">
        <f>IF(B13176="","",1.509*(LN(B13176)^1.084-5.381))</f>
        <v/>
      </c>
      <c r="G13176">
        <f>IF(F13176="","",IF(F13176&lt;0,10*F13176^2,0))</f>
        <v/>
      </c>
      <c r="H13176">
        <f>IF(F13176="","",IF(F13176&gt;0,10*F13176^2,0))</f>
        <v/>
      </c>
    </row>
    <row r="13177">
      <c r="A13177">
        <f>Input!A13177</f>
        <v/>
      </c>
      <c r="B13177">
        <f>IF(ISNUMBER(Input!B13177),IF(AND(Input!B13177&gt;=20,Input!B13177&lt;=700),Input!B13177,""),"")</f>
        <v/>
      </c>
      <c r="C13177">
        <f>IF(B13177="","",INT(A13177))</f>
        <v/>
      </c>
      <c r="D13177">
        <f>IF(B13177="","",HOUR(A13177))</f>
        <v/>
      </c>
      <c r="E13177">
        <f>IF(B13177="","",IF(INPUT!$I$1="","",IF(C13177&lt;(INT(INPUT!$I$1)-INPUT!$I$2),"Off Meds",IF(C13177&lt;=(INT(INPUT!$I$1)+INPUT!$I$2),"Washout","On Meds"))))</f>
        <v/>
      </c>
      <c r="F13177">
        <f>IF(B13177="","",1.509*(LN(B13177)^1.084-5.381))</f>
        <v/>
      </c>
      <c r="G13177">
        <f>IF(F13177="","",IF(F13177&lt;0,10*F13177^2,0))</f>
        <v/>
      </c>
      <c r="H13177">
        <f>IF(F13177="","",IF(F13177&gt;0,10*F13177^2,0))</f>
        <v/>
      </c>
    </row>
    <row r="13178">
      <c r="A13178">
        <f>Input!A13178</f>
        <v/>
      </c>
      <c r="B13178">
        <f>IF(ISNUMBER(Input!B13178),IF(AND(Input!B13178&gt;=20,Input!B13178&lt;=700),Input!B13178,""),"")</f>
        <v/>
      </c>
      <c r="C13178">
        <f>IF(B13178="","",INT(A13178))</f>
        <v/>
      </c>
      <c r="D13178">
        <f>IF(B13178="","",HOUR(A13178))</f>
        <v/>
      </c>
      <c r="E13178">
        <f>IF(B13178="","",IF(INPUT!$I$1="","",IF(C13178&lt;(INT(INPUT!$I$1)-INPUT!$I$2),"Off Meds",IF(C13178&lt;=(INT(INPUT!$I$1)+INPUT!$I$2),"Washout","On Meds"))))</f>
        <v/>
      </c>
      <c r="F13178">
        <f>IF(B13178="","",1.509*(LN(B13178)^1.084-5.381))</f>
        <v/>
      </c>
      <c r="G13178">
        <f>IF(F13178="","",IF(F13178&lt;0,10*F13178^2,0))</f>
        <v/>
      </c>
      <c r="H13178">
        <f>IF(F13178="","",IF(F13178&gt;0,10*F13178^2,0))</f>
        <v/>
      </c>
    </row>
    <row r="13179">
      <c r="A13179">
        <f>Input!A13179</f>
        <v/>
      </c>
      <c r="B13179">
        <f>IF(ISNUMBER(Input!B13179),IF(AND(Input!B13179&gt;=20,Input!B13179&lt;=700),Input!B13179,""),"")</f>
        <v/>
      </c>
      <c r="C13179">
        <f>IF(B13179="","",INT(A13179))</f>
        <v/>
      </c>
      <c r="D13179">
        <f>IF(B13179="","",HOUR(A13179))</f>
        <v/>
      </c>
      <c r="E13179">
        <f>IF(B13179="","",IF(INPUT!$I$1="","",IF(C13179&lt;(INT(INPUT!$I$1)-INPUT!$I$2),"Off Meds",IF(C13179&lt;=(INT(INPUT!$I$1)+INPUT!$I$2),"Washout","On Meds"))))</f>
        <v/>
      </c>
      <c r="F13179">
        <f>IF(B13179="","",1.509*(LN(B13179)^1.084-5.381))</f>
        <v/>
      </c>
      <c r="G13179">
        <f>IF(F13179="","",IF(F13179&lt;0,10*F13179^2,0))</f>
        <v/>
      </c>
      <c r="H13179">
        <f>IF(F13179="","",IF(F13179&gt;0,10*F13179^2,0))</f>
        <v/>
      </c>
    </row>
    <row r="13180">
      <c r="A13180">
        <f>Input!A13180</f>
        <v/>
      </c>
      <c r="B13180">
        <f>IF(ISNUMBER(Input!B13180),IF(AND(Input!B13180&gt;=20,Input!B13180&lt;=700),Input!B13180,""),"")</f>
        <v/>
      </c>
      <c r="C13180">
        <f>IF(B13180="","",INT(A13180))</f>
        <v/>
      </c>
      <c r="D13180">
        <f>IF(B13180="","",HOUR(A13180))</f>
        <v/>
      </c>
      <c r="E13180">
        <f>IF(B13180="","",IF(INPUT!$I$1="","",IF(C13180&lt;(INT(INPUT!$I$1)-INPUT!$I$2),"Off Meds",IF(C13180&lt;=(INT(INPUT!$I$1)+INPUT!$I$2),"Washout","On Meds"))))</f>
        <v/>
      </c>
      <c r="F13180">
        <f>IF(B13180="","",1.509*(LN(B13180)^1.084-5.381))</f>
        <v/>
      </c>
      <c r="G13180">
        <f>IF(F13180="","",IF(F13180&lt;0,10*F13180^2,0))</f>
        <v/>
      </c>
      <c r="H13180">
        <f>IF(F13180="","",IF(F13180&gt;0,10*F13180^2,0))</f>
        <v/>
      </c>
    </row>
    <row r="13181">
      <c r="A13181">
        <f>Input!A13181</f>
        <v/>
      </c>
      <c r="B13181">
        <f>IF(ISNUMBER(Input!B13181),IF(AND(Input!B13181&gt;=20,Input!B13181&lt;=700),Input!B13181,""),"")</f>
        <v/>
      </c>
      <c r="C13181">
        <f>IF(B13181="","",INT(A13181))</f>
        <v/>
      </c>
      <c r="D13181">
        <f>IF(B13181="","",HOUR(A13181))</f>
        <v/>
      </c>
      <c r="E13181">
        <f>IF(B13181="","",IF(INPUT!$I$1="","",IF(C13181&lt;(INT(INPUT!$I$1)-INPUT!$I$2),"Off Meds",IF(C13181&lt;=(INT(INPUT!$I$1)+INPUT!$I$2),"Washout","On Meds"))))</f>
        <v/>
      </c>
      <c r="F13181">
        <f>IF(B13181="","",1.509*(LN(B13181)^1.084-5.381))</f>
        <v/>
      </c>
      <c r="G13181">
        <f>IF(F13181="","",IF(F13181&lt;0,10*F13181^2,0))</f>
        <v/>
      </c>
      <c r="H13181">
        <f>IF(F13181="","",IF(F13181&gt;0,10*F13181^2,0))</f>
        <v/>
      </c>
    </row>
    <row r="13182">
      <c r="A13182">
        <f>Input!A13182</f>
        <v/>
      </c>
      <c r="B13182">
        <f>IF(ISNUMBER(Input!B13182),IF(AND(Input!B13182&gt;=20,Input!B13182&lt;=700),Input!B13182,""),"")</f>
        <v/>
      </c>
      <c r="C13182">
        <f>IF(B13182="","",INT(A13182))</f>
        <v/>
      </c>
      <c r="D13182">
        <f>IF(B13182="","",HOUR(A13182))</f>
        <v/>
      </c>
      <c r="E13182">
        <f>IF(B13182="","",IF(INPUT!$I$1="","",IF(C13182&lt;(INT(INPUT!$I$1)-INPUT!$I$2),"Off Meds",IF(C13182&lt;=(INT(INPUT!$I$1)+INPUT!$I$2),"Washout","On Meds"))))</f>
        <v/>
      </c>
      <c r="F13182">
        <f>IF(B13182="","",1.509*(LN(B13182)^1.084-5.381))</f>
        <v/>
      </c>
      <c r="G13182">
        <f>IF(F13182="","",IF(F13182&lt;0,10*F13182^2,0))</f>
        <v/>
      </c>
      <c r="H13182">
        <f>IF(F13182="","",IF(F13182&gt;0,10*F13182^2,0))</f>
        <v/>
      </c>
    </row>
    <row r="13183">
      <c r="A13183">
        <f>Input!A13183</f>
        <v/>
      </c>
      <c r="B13183">
        <f>IF(ISNUMBER(Input!B13183),IF(AND(Input!B13183&gt;=20,Input!B13183&lt;=700),Input!B13183,""),"")</f>
        <v/>
      </c>
      <c r="C13183">
        <f>IF(B13183="","",INT(A13183))</f>
        <v/>
      </c>
      <c r="D13183">
        <f>IF(B13183="","",HOUR(A13183))</f>
        <v/>
      </c>
      <c r="E13183">
        <f>IF(B13183="","",IF(INPUT!$I$1="","",IF(C13183&lt;(INT(INPUT!$I$1)-INPUT!$I$2),"Off Meds",IF(C13183&lt;=(INT(INPUT!$I$1)+INPUT!$I$2),"Washout","On Meds"))))</f>
        <v/>
      </c>
      <c r="F13183">
        <f>IF(B13183="","",1.509*(LN(B13183)^1.084-5.381))</f>
        <v/>
      </c>
      <c r="G13183">
        <f>IF(F13183="","",IF(F13183&lt;0,10*F13183^2,0))</f>
        <v/>
      </c>
      <c r="H13183">
        <f>IF(F13183="","",IF(F13183&gt;0,10*F13183^2,0))</f>
        <v/>
      </c>
    </row>
    <row r="13184">
      <c r="A13184">
        <f>Input!A13184</f>
        <v/>
      </c>
      <c r="B13184">
        <f>IF(ISNUMBER(Input!B13184),IF(AND(Input!B13184&gt;=20,Input!B13184&lt;=700),Input!B13184,""),"")</f>
        <v/>
      </c>
      <c r="C13184">
        <f>IF(B13184="","",INT(A13184))</f>
        <v/>
      </c>
      <c r="D13184">
        <f>IF(B13184="","",HOUR(A13184))</f>
        <v/>
      </c>
      <c r="E13184">
        <f>IF(B13184="","",IF(INPUT!$I$1="","",IF(C13184&lt;(INT(INPUT!$I$1)-INPUT!$I$2),"Off Meds",IF(C13184&lt;=(INT(INPUT!$I$1)+INPUT!$I$2),"Washout","On Meds"))))</f>
        <v/>
      </c>
      <c r="F13184">
        <f>IF(B13184="","",1.509*(LN(B13184)^1.084-5.381))</f>
        <v/>
      </c>
      <c r="G13184">
        <f>IF(F13184="","",IF(F13184&lt;0,10*F13184^2,0))</f>
        <v/>
      </c>
      <c r="H13184">
        <f>IF(F13184="","",IF(F13184&gt;0,10*F13184^2,0))</f>
        <v/>
      </c>
    </row>
    <row r="13185">
      <c r="A13185">
        <f>Input!A13185</f>
        <v/>
      </c>
      <c r="B13185">
        <f>IF(ISNUMBER(Input!B13185),IF(AND(Input!B13185&gt;=20,Input!B13185&lt;=700),Input!B13185,""),"")</f>
        <v/>
      </c>
      <c r="C13185">
        <f>IF(B13185="","",INT(A13185))</f>
        <v/>
      </c>
      <c r="D13185">
        <f>IF(B13185="","",HOUR(A13185))</f>
        <v/>
      </c>
      <c r="E13185">
        <f>IF(B13185="","",IF(INPUT!$I$1="","",IF(C13185&lt;(INT(INPUT!$I$1)-INPUT!$I$2),"Off Meds",IF(C13185&lt;=(INT(INPUT!$I$1)+INPUT!$I$2),"Washout","On Meds"))))</f>
        <v/>
      </c>
      <c r="F13185">
        <f>IF(B13185="","",1.509*(LN(B13185)^1.084-5.381))</f>
        <v/>
      </c>
      <c r="G13185">
        <f>IF(F13185="","",IF(F13185&lt;0,10*F13185^2,0))</f>
        <v/>
      </c>
      <c r="H13185">
        <f>IF(F13185="","",IF(F13185&gt;0,10*F13185^2,0))</f>
        <v/>
      </c>
    </row>
    <row r="13186">
      <c r="A13186">
        <f>Input!A13186</f>
        <v/>
      </c>
      <c r="B13186">
        <f>IF(ISNUMBER(Input!B13186),IF(AND(Input!B13186&gt;=20,Input!B13186&lt;=700),Input!B13186,""),"")</f>
        <v/>
      </c>
      <c r="C13186">
        <f>IF(B13186="","",INT(A13186))</f>
        <v/>
      </c>
      <c r="D13186">
        <f>IF(B13186="","",HOUR(A13186))</f>
        <v/>
      </c>
      <c r="E13186">
        <f>IF(B13186="","",IF(INPUT!$I$1="","",IF(C13186&lt;(INT(INPUT!$I$1)-INPUT!$I$2),"Off Meds",IF(C13186&lt;=(INT(INPUT!$I$1)+INPUT!$I$2),"Washout","On Meds"))))</f>
        <v/>
      </c>
      <c r="F13186">
        <f>IF(B13186="","",1.509*(LN(B13186)^1.084-5.381))</f>
        <v/>
      </c>
      <c r="G13186">
        <f>IF(F13186="","",IF(F13186&lt;0,10*F13186^2,0))</f>
        <v/>
      </c>
      <c r="H13186">
        <f>IF(F13186="","",IF(F13186&gt;0,10*F13186^2,0))</f>
        <v/>
      </c>
    </row>
    <row r="13187">
      <c r="A13187">
        <f>Input!A13187</f>
        <v/>
      </c>
      <c r="B13187">
        <f>IF(ISNUMBER(Input!B13187),IF(AND(Input!B13187&gt;=20,Input!B13187&lt;=700),Input!B13187,""),"")</f>
        <v/>
      </c>
      <c r="C13187">
        <f>IF(B13187="","",INT(A13187))</f>
        <v/>
      </c>
      <c r="D13187">
        <f>IF(B13187="","",HOUR(A13187))</f>
        <v/>
      </c>
      <c r="E13187">
        <f>IF(B13187="","",IF(INPUT!$I$1="","",IF(C13187&lt;(INT(INPUT!$I$1)-INPUT!$I$2),"Off Meds",IF(C13187&lt;=(INT(INPUT!$I$1)+INPUT!$I$2),"Washout","On Meds"))))</f>
        <v/>
      </c>
      <c r="F13187">
        <f>IF(B13187="","",1.509*(LN(B13187)^1.084-5.381))</f>
        <v/>
      </c>
      <c r="G13187">
        <f>IF(F13187="","",IF(F13187&lt;0,10*F13187^2,0))</f>
        <v/>
      </c>
      <c r="H13187">
        <f>IF(F13187="","",IF(F13187&gt;0,10*F13187^2,0))</f>
        <v/>
      </c>
    </row>
    <row r="13188">
      <c r="A13188">
        <f>Input!A13188</f>
        <v/>
      </c>
      <c r="B13188">
        <f>IF(ISNUMBER(Input!B13188),IF(AND(Input!B13188&gt;=20,Input!B13188&lt;=700),Input!B13188,""),"")</f>
        <v/>
      </c>
      <c r="C13188">
        <f>IF(B13188="","",INT(A13188))</f>
        <v/>
      </c>
      <c r="D13188">
        <f>IF(B13188="","",HOUR(A13188))</f>
        <v/>
      </c>
      <c r="E13188">
        <f>IF(B13188="","",IF(INPUT!$I$1="","",IF(C13188&lt;(INT(INPUT!$I$1)-INPUT!$I$2),"Off Meds",IF(C13188&lt;=(INT(INPUT!$I$1)+INPUT!$I$2),"Washout","On Meds"))))</f>
        <v/>
      </c>
      <c r="F13188">
        <f>IF(B13188="","",1.509*(LN(B13188)^1.084-5.381))</f>
        <v/>
      </c>
      <c r="G13188">
        <f>IF(F13188="","",IF(F13188&lt;0,10*F13188^2,0))</f>
        <v/>
      </c>
      <c r="H13188">
        <f>IF(F13188="","",IF(F13188&gt;0,10*F13188^2,0))</f>
        <v/>
      </c>
    </row>
    <row r="13189">
      <c r="A13189">
        <f>Input!A13189</f>
        <v/>
      </c>
      <c r="B13189">
        <f>IF(ISNUMBER(Input!B13189),IF(AND(Input!B13189&gt;=20,Input!B13189&lt;=700),Input!B13189,""),"")</f>
        <v/>
      </c>
      <c r="C13189">
        <f>IF(B13189="","",INT(A13189))</f>
        <v/>
      </c>
      <c r="D13189">
        <f>IF(B13189="","",HOUR(A13189))</f>
        <v/>
      </c>
      <c r="E13189">
        <f>IF(B13189="","",IF(INPUT!$I$1="","",IF(C13189&lt;(INT(INPUT!$I$1)-INPUT!$I$2),"Off Meds",IF(C13189&lt;=(INT(INPUT!$I$1)+INPUT!$I$2),"Washout","On Meds"))))</f>
        <v/>
      </c>
      <c r="F13189">
        <f>IF(B13189="","",1.509*(LN(B13189)^1.084-5.381))</f>
        <v/>
      </c>
      <c r="G13189">
        <f>IF(F13189="","",IF(F13189&lt;0,10*F13189^2,0))</f>
        <v/>
      </c>
      <c r="H13189">
        <f>IF(F13189="","",IF(F13189&gt;0,10*F13189^2,0))</f>
        <v/>
      </c>
    </row>
    <row r="13190">
      <c r="A13190">
        <f>Input!A13190</f>
        <v/>
      </c>
      <c r="B13190">
        <f>IF(ISNUMBER(Input!B13190),IF(AND(Input!B13190&gt;=20,Input!B13190&lt;=700),Input!B13190,""),"")</f>
        <v/>
      </c>
      <c r="C13190">
        <f>IF(B13190="","",INT(A13190))</f>
        <v/>
      </c>
      <c r="D13190">
        <f>IF(B13190="","",HOUR(A13190))</f>
        <v/>
      </c>
      <c r="E13190">
        <f>IF(B13190="","",IF(INPUT!$I$1="","",IF(C13190&lt;(INT(INPUT!$I$1)-INPUT!$I$2),"Off Meds",IF(C13190&lt;=(INT(INPUT!$I$1)+INPUT!$I$2),"Washout","On Meds"))))</f>
        <v/>
      </c>
      <c r="F13190">
        <f>IF(B13190="","",1.509*(LN(B13190)^1.084-5.381))</f>
        <v/>
      </c>
      <c r="G13190">
        <f>IF(F13190="","",IF(F13190&lt;0,10*F13190^2,0))</f>
        <v/>
      </c>
      <c r="H13190">
        <f>IF(F13190="","",IF(F13190&gt;0,10*F13190^2,0))</f>
        <v/>
      </c>
    </row>
    <row r="13191">
      <c r="A13191">
        <f>Input!A13191</f>
        <v/>
      </c>
      <c r="B13191">
        <f>IF(ISNUMBER(Input!B13191),IF(AND(Input!B13191&gt;=20,Input!B13191&lt;=700),Input!B13191,""),"")</f>
        <v/>
      </c>
      <c r="C13191">
        <f>IF(B13191="","",INT(A13191))</f>
        <v/>
      </c>
      <c r="D13191">
        <f>IF(B13191="","",HOUR(A13191))</f>
        <v/>
      </c>
      <c r="E13191">
        <f>IF(B13191="","",IF(INPUT!$I$1="","",IF(C13191&lt;(INT(INPUT!$I$1)-INPUT!$I$2),"Off Meds",IF(C13191&lt;=(INT(INPUT!$I$1)+INPUT!$I$2),"Washout","On Meds"))))</f>
        <v/>
      </c>
      <c r="F13191">
        <f>IF(B13191="","",1.509*(LN(B13191)^1.084-5.381))</f>
        <v/>
      </c>
      <c r="G13191">
        <f>IF(F13191="","",IF(F13191&lt;0,10*F13191^2,0))</f>
        <v/>
      </c>
      <c r="H13191">
        <f>IF(F13191="","",IF(F13191&gt;0,10*F13191^2,0))</f>
        <v/>
      </c>
    </row>
    <row r="13192">
      <c r="A13192">
        <f>Input!A13192</f>
        <v/>
      </c>
      <c r="B13192">
        <f>IF(ISNUMBER(Input!B13192),IF(AND(Input!B13192&gt;=20,Input!B13192&lt;=700),Input!B13192,""),"")</f>
        <v/>
      </c>
      <c r="C13192">
        <f>IF(B13192="","",INT(A13192))</f>
        <v/>
      </c>
      <c r="D13192">
        <f>IF(B13192="","",HOUR(A13192))</f>
        <v/>
      </c>
      <c r="E13192">
        <f>IF(B13192="","",IF(INPUT!$I$1="","",IF(C13192&lt;(INT(INPUT!$I$1)-INPUT!$I$2),"Off Meds",IF(C13192&lt;=(INT(INPUT!$I$1)+INPUT!$I$2),"Washout","On Meds"))))</f>
        <v/>
      </c>
      <c r="F13192">
        <f>IF(B13192="","",1.509*(LN(B13192)^1.084-5.381))</f>
        <v/>
      </c>
      <c r="G13192">
        <f>IF(F13192="","",IF(F13192&lt;0,10*F13192^2,0))</f>
        <v/>
      </c>
      <c r="H13192">
        <f>IF(F13192="","",IF(F13192&gt;0,10*F13192^2,0))</f>
        <v/>
      </c>
    </row>
    <row r="13193">
      <c r="A13193">
        <f>Input!A13193</f>
        <v/>
      </c>
      <c r="B13193">
        <f>IF(ISNUMBER(Input!B13193),IF(AND(Input!B13193&gt;=20,Input!B13193&lt;=700),Input!B13193,""),"")</f>
        <v/>
      </c>
      <c r="C13193">
        <f>IF(B13193="","",INT(A13193))</f>
        <v/>
      </c>
      <c r="D13193">
        <f>IF(B13193="","",HOUR(A13193))</f>
        <v/>
      </c>
      <c r="E13193">
        <f>IF(B13193="","",IF(INPUT!$I$1="","",IF(C13193&lt;(INT(INPUT!$I$1)-INPUT!$I$2),"Off Meds",IF(C13193&lt;=(INT(INPUT!$I$1)+INPUT!$I$2),"Washout","On Meds"))))</f>
        <v/>
      </c>
      <c r="F13193">
        <f>IF(B13193="","",1.509*(LN(B13193)^1.084-5.381))</f>
        <v/>
      </c>
      <c r="G13193">
        <f>IF(F13193="","",IF(F13193&lt;0,10*F13193^2,0))</f>
        <v/>
      </c>
      <c r="H13193">
        <f>IF(F13193="","",IF(F13193&gt;0,10*F13193^2,0))</f>
        <v/>
      </c>
    </row>
    <row r="13194">
      <c r="A13194">
        <f>Input!A13194</f>
        <v/>
      </c>
      <c r="B13194">
        <f>IF(ISNUMBER(Input!B13194),IF(AND(Input!B13194&gt;=20,Input!B13194&lt;=700),Input!B13194,""),"")</f>
        <v/>
      </c>
      <c r="C13194">
        <f>IF(B13194="","",INT(A13194))</f>
        <v/>
      </c>
      <c r="D13194">
        <f>IF(B13194="","",HOUR(A13194))</f>
        <v/>
      </c>
      <c r="E13194">
        <f>IF(B13194="","",IF(INPUT!$I$1="","",IF(C13194&lt;(INT(INPUT!$I$1)-INPUT!$I$2),"Off Meds",IF(C13194&lt;=(INT(INPUT!$I$1)+INPUT!$I$2),"Washout","On Meds"))))</f>
        <v/>
      </c>
      <c r="F13194">
        <f>IF(B13194="","",1.509*(LN(B13194)^1.084-5.381))</f>
        <v/>
      </c>
      <c r="G13194">
        <f>IF(F13194="","",IF(F13194&lt;0,10*F13194^2,0))</f>
        <v/>
      </c>
      <c r="H13194">
        <f>IF(F13194="","",IF(F13194&gt;0,10*F13194^2,0))</f>
        <v/>
      </c>
    </row>
    <row r="13195">
      <c r="A13195">
        <f>Input!A13195</f>
        <v/>
      </c>
      <c r="B13195">
        <f>IF(ISNUMBER(Input!B13195),IF(AND(Input!B13195&gt;=20,Input!B13195&lt;=700),Input!B13195,""),"")</f>
        <v/>
      </c>
      <c r="C13195">
        <f>IF(B13195="","",INT(A13195))</f>
        <v/>
      </c>
      <c r="D13195">
        <f>IF(B13195="","",HOUR(A13195))</f>
        <v/>
      </c>
      <c r="E13195">
        <f>IF(B13195="","",IF(INPUT!$I$1="","",IF(C13195&lt;(INT(INPUT!$I$1)-INPUT!$I$2),"Off Meds",IF(C13195&lt;=(INT(INPUT!$I$1)+INPUT!$I$2),"Washout","On Meds"))))</f>
        <v/>
      </c>
      <c r="F13195">
        <f>IF(B13195="","",1.509*(LN(B13195)^1.084-5.381))</f>
        <v/>
      </c>
      <c r="G13195">
        <f>IF(F13195="","",IF(F13195&lt;0,10*F13195^2,0))</f>
        <v/>
      </c>
      <c r="H13195">
        <f>IF(F13195="","",IF(F13195&gt;0,10*F13195^2,0))</f>
        <v/>
      </c>
    </row>
    <row r="13196">
      <c r="A13196">
        <f>Input!A13196</f>
        <v/>
      </c>
      <c r="B13196">
        <f>IF(ISNUMBER(Input!B13196),IF(AND(Input!B13196&gt;=20,Input!B13196&lt;=700),Input!B13196,""),"")</f>
        <v/>
      </c>
      <c r="C13196">
        <f>IF(B13196="","",INT(A13196))</f>
        <v/>
      </c>
      <c r="D13196">
        <f>IF(B13196="","",HOUR(A13196))</f>
        <v/>
      </c>
      <c r="E13196">
        <f>IF(B13196="","",IF(INPUT!$I$1="","",IF(C13196&lt;(INT(INPUT!$I$1)-INPUT!$I$2),"Off Meds",IF(C13196&lt;=(INT(INPUT!$I$1)+INPUT!$I$2),"Washout","On Meds"))))</f>
        <v/>
      </c>
      <c r="F13196">
        <f>IF(B13196="","",1.509*(LN(B13196)^1.084-5.381))</f>
        <v/>
      </c>
      <c r="G13196">
        <f>IF(F13196="","",IF(F13196&lt;0,10*F13196^2,0))</f>
        <v/>
      </c>
      <c r="H13196">
        <f>IF(F13196="","",IF(F13196&gt;0,10*F13196^2,0))</f>
        <v/>
      </c>
    </row>
    <row r="13197">
      <c r="A13197">
        <f>Input!A13197</f>
        <v/>
      </c>
      <c r="B13197">
        <f>IF(ISNUMBER(Input!B13197),IF(AND(Input!B13197&gt;=20,Input!B13197&lt;=700),Input!B13197,""),"")</f>
        <v/>
      </c>
      <c r="C13197">
        <f>IF(B13197="","",INT(A13197))</f>
        <v/>
      </c>
      <c r="D13197">
        <f>IF(B13197="","",HOUR(A13197))</f>
        <v/>
      </c>
      <c r="E13197">
        <f>IF(B13197="","",IF(INPUT!$I$1="","",IF(C13197&lt;(INT(INPUT!$I$1)-INPUT!$I$2),"Off Meds",IF(C13197&lt;=(INT(INPUT!$I$1)+INPUT!$I$2),"Washout","On Meds"))))</f>
        <v/>
      </c>
      <c r="F13197">
        <f>IF(B13197="","",1.509*(LN(B13197)^1.084-5.381))</f>
        <v/>
      </c>
      <c r="G13197">
        <f>IF(F13197="","",IF(F13197&lt;0,10*F13197^2,0))</f>
        <v/>
      </c>
      <c r="H13197">
        <f>IF(F13197="","",IF(F13197&gt;0,10*F13197^2,0))</f>
        <v/>
      </c>
    </row>
    <row r="13198">
      <c r="A13198">
        <f>Input!A13198</f>
        <v/>
      </c>
      <c r="B13198">
        <f>IF(ISNUMBER(Input!B13198),IF(AND(Input!B13198&gt;=20,Input!B13198&lt;=700),Input!B13198,""),"")</f>
        <v/>
      </c>
      <c r="C13198">
        <f>IF(B13198="","",INT(A13198))</f>
        <v/>
      </c>
      <c r="D13198">
        <f>IF(B13198="","",HOUR(A13198))</f>
        <v/>
      </c>
      <c r="E13198">
        <f>IF(B13198="","",IF(INPUT!$I$1="","",IF(C13198&lt;(INT(INPUT!$I$1)-INPUT!$I$2),"Off Meds",IF(C13198&lt;=(INT(INPUT!$I$1)+INPUT!$I$2),"Washout","On Meds"))))</f>
        <v/>
      </c>
      <c r="F13198">
        <f>IF(B13198="","",1.509*(LN(B13198)^1.084-5.381))</f>
        <v/>
      </c>
      <c r="G13198">
        <f>IF(F13198="","",IF(F13198&lt;0,10*F13198^2,0))</f>
        <v/>
      </c>
      <c r="H13198">
        <f>IF(F13198="","",IF(F13198&gt;0,10*F13198^2,0))</f>
        <v/>
      </c>
    </row>
    <row r="13199">
      <c r="A13199">
        <f>Input!A13199</f>
        <v/>
      </c>
      <c r="B13199">
        <f>IF(ISNUMBER(Input!B13199),IF(AND(Input!B13199&gt;=20,Input!B13199&lt;=700),Input!B13199,""),"")</f>
        <v/>
      </c>
      <c r="C13199">
        <f>IF(B13199="","",INT(A13199))</f>
        <v/>
      </c>
      <c r="D13199">
        <f>IF(B13199="","",HOUR(A13199))</f>
        <v/>
      </c>
      <c r="E13199">
        <f>IF(B13199="","",IF(INPUT!$I$1="","",IF(C13199&lt;(INT(INPUT!$I$1)-INPUT!$I$2),"Off Meds",IF(C13199&lt;=(INT(INPUT!$I$1)+INPUT!$I$2),"Washout","On Meds"))))</f>
        <v/>
      </c>
      <c r="F13199">
        <f>IF(B13199="","",1.509*(LN(B13199)^1.084-5.381))</f>
        <v/>
      </c>
      <c r="G13199">
        <f>IF(F13199="","",IF(F13199&lt;0,10*F13199^2,0))</f>
        <v/>
      </c>
      <c r="H13199">
        <f>IF(F13199="","",IF(F13199&gt;0,10*F13199^2,0))</f>
        <v/>
      </c>
    </row>
    <row r="13200">
      <c r="A13200">
        <f>Input!A13200</f>
        <v/>
      </c>
      <c r="B13200">
        <f>IF(ISNUMBER(Input!B13200),IF(AND(Input!B13200&gt;=20,Input!B13200&lt;=700),Input!B13200,""),"")</f>
        <v/>
      </c>
      <c r="C13200">
        <f>IF(B13200="","",INT(A13200))</f>
        <v/>
      </c>
      <c r="D13200">
        <f>IF(B13200="","",HOUR(A13200))</f>
        <v/>
      </c>
      <c r="E13200">
        <f>IF(B13200="","",IF(INPUT!$I$1="","",IF(C13200&lt;(INT(INPUT!$I$1)-INPUT!$I$2),"Off Meds",IF(C13200&lt;=(INT(INPUT!$I$1)+INPUT!$I$2),"Washout","On Meds"))))</f>
        <v/>
      </c>
      <c r="F13200">
        <f>IF(B13200="","",1.509*(LN(B13200)^1.084-5.381))</f>
        <v/>
      </c>
      <c r="G13200">
        <f>IF(F13200="","",IF(F13200&lt;0,10*F13200^2,0))</f>
        <v/>
      </c>
      <c r="H13200">
        <f>IF(F13200="","",IF(F13200&gt;0,10*F13200^2,0))</f>
        <v/>
      </c>
    </row>
    <row r="13201">
      <c r="A13201">
        <f>Input!A13201</f>
        <v/>
      </c>
      <c r="B13201">
        <f>IF(ISNUMBER(Input!B13201),IF(AND(Input!B13201&gt;=20,Input!B13201&lt;=700),Input!B13201,""),"")</f>
        <v/>
      </c>
      <c r="C13201">
        <f>IF(B13201="","",INT(A13201))</f>
        <v/>
      </c>
      <c r="D13201">
        <f>IF(B13201="","",HOUR(A13201))</f>
        <v/>
      </c>
      <c r="E13201">
        <f>IF(B13201="","",IF(INPUT!$I$1="","",IF(C13201&lt;(INT(INPUT!$I$1)-INPUT!$I$2),"Off Meds",IF(C13201&lt;=(INT(INPUT!$I$1)+INPUT!$I$2),"Washout","On Meds"))))</f>
        <v/>
      </c>
      <c r="F13201">
        <f>IF(B13201="","",1.509*(LN(B13201)^1.084-5.381))</f>
        <v/>
      </c>
      <c r="G13201">
        <f>IF(F13201="","",IF(F13201&lt;0,10*F13201^2,0))</f>
        <v/>
      </c>
      <c r="H13201">
        <f>IF(F13201="","",IF(F13201&gt;0,10*F13201^2,0))</f>
        <v/>
      </c>
    </row>
    <row r="13202">
      <c r="A13202">
        <f>Input!A13202</f>
        <v/>
      </c>
      <c r="B13202">
        <f>IF(ISNUMBER(Input!B13202),IF(AND(Input!B13202&gt;=20,Input!B13202&lt;=700),Input!B13202,""),"")</f>
        <v/>
      </c>
      <c r="C13202">
        <f>IF(B13202="","",INT(A13202))</f>
        <v/>
      </c>
      <c r="D13202">
        <f>IF(B13202="","",HOUR(A13202))</f>
        <v/>
      </c>
      <c r="E13202">
        <f>IF(B13202="","",IF(INPUT!$I$1="","",IF(C13202&lt;(INT(INPUT!$I$1)-INPUT!$I$2),"Off Meds",IF(C13202&lt;=(INT(INPUT!$I$1)+INPUT!$I$2),"Washout","On Meds"))))</f>
        <v/>
      </c>
      <c r="F13202">
        <f>IF(B13202="","",1.509*(LN(B13202)^1.084-5.381))</f>
        <v/>
      </c>
      <c r="G13202">
        <f>IF(F13202="","",IF(F13202&lt;0,10*F13202^2,0))</f>
        <v/>
      </c>
      <c r="H13202">
        <f>IF(F13202="","",IF(F13202&gt;0,10*F13202^2,0))</f>
        <v/>
      </c>
    </row>
    <row r="13203">
      <c r="A13203">
        <f>Input!A13203</f>
        <v/>
      </c>
      <c r="B13203">
        <f>IF(ISNUMBER(Input!B13203),IF(AND(Input!B13203&gt;=20,Input!B13203&lt;=700),Input!B13203,""),"")</f>
        <v/>
      </c>
      <c r="C13203">
        <f>IF(B13203="","",INT(A13203))</f>
        <v/>
      </c>
      <c r="D13203">
        <f>IF(B13203="","",HOUR(A13203))</f>
        <v/>
      </c>
      <c r="E13203">
        <f>IF(B13203="","",IF(INPUT!$I$1="","",IF(C13203&lt;(INT(INPUT!$I$1)-INPUT!$I$2),"Off Meds",IF(C13203&lt;=(INT(INPUT!$I$1)+INPUT!$I$2),"Washout","On Meds"))))</f>
        <v/>
      </c>
      <c r="F13203">
        <f>IF(B13203="","",1.509*(LN(B13203)^1.084-5.381))</f>
        <v/>
      </c>
      <c r="G13203">
        <f>IF(F13203="","",IF(F13203&lt;0,10*F13203^2,0))</f>
        <v/>
      </c>
      <c r="H13203">
        <f>IF(F13203="","",IF(F13203&gt;0,10*F13203^2,0))</f>
        <v/>
      </c>
    </row>
    <row r="13204">
      <c r="A13204">
        <f>Input!A13204</f>
        <v/>
      </c>
      <c r="B13204">
        <f>IF(ISNUMBER(Input!B13204),IF(AND(Input!B13204&gt;=20,Input!B13204&lt;=700),Input!B13204,""),"")</f>
        <v/>
      </c>
      <c r="C13204">
        <f>IF(B13204="","",INT(A13204))</f>
        <v/>
      </c>
      <c r="D13204">
        <f>IF(B13204="","",HOUR(A13204))</f>
        <v/>
      </c>
      <c r="E13204">
        <f>IF(B13204="","",IF(INPUT!$I$1="","",IF(C13204&lt;(INT(INPUT!$I$1)-INPUT!$I$2),"Off Meds",IF(C13204&lt;=(INT(INPUT!$I$1)+INPUT!$I$2),"Washout","On Meds"))))</f>
        <v/>
      </c>
      <c r="F13204">
        <f>IF(B13204="","",1.509*(LN(B13204)^1.084-5.381))</f>
        <v/>
      </c>
      <c r="G13204">
        <f>IF(F13204="","",IF(F13204&lt;0,10*F13204^2,0))</f>
        <v/>
      </c>
      <c r="H13204">
        <f>IF(F13204="","",IF(F13204&gt;0,10*F13204^2,0))</f>
        <v/>
      </c>
    </row>
    <row r="13205">
      <c r="A13205">
        <f>Input!A13205</f>
        <v/>
      </c>
      <c r="B13205">
        <f>IF(ISNUMBER(Input!B13205),IF(AND(Input!B13205&gt;=20,Input!B13205&lt;=700),Input!B13205,""),"")</f>
        <v/>
      </c>
      <c r="C13205">
        <f>IF(B13205="","",INT(A13205))</f>
        <v/>
      </c>
      <c r="D13205">
        <f>IF(B13205="","",HOUR(A13205))</f>
        <v/>
      </c>
      <c r="E13205">
        <f>IF(B13205="","",IF(INPUT!$I$1="","",IF(C13205&lt;(INT(INPUT!$I$1)-INPUT!$I$2),"Off Meds",IF(C13205&lt;=(INT(INPUT!$I$1)+INPUT!$I$2),"Washout","On Meds"))))</f>
        <v/>
      </c>
      <c r="F13205">
        <f>IF(B13205="","",1.509*(LN(B13205)^1.084-5.381))</f>
        <v/>
      </c>
      <c r="G13205">
        <f>IF(F13205="","",IF(F13205&lt;0,10*F13205^2,0))</f>
        <v/>
      </c>
      <c r="H13205">
        <f>IF(F13205="","",IF(F13205&gt;0,10*F13205^2,0))</f>
        <v/>
      </c>
    </row>
    <row r="13206">
      <c r="A13206">
        <f>Input!A13206</f>
        <v/>
      </c>
      <c r="B13206">
        <f>IF(ISNUMBER(Input!B13206),IF(AND(Input!B13206&gt;=20,Input!B13206&lt;=700),Input!B13206,""),"")</f>
        <v/>
      </c>
      <c r="C13206">
        <f>IF(B13206="","",INT(A13206))</f>
        <v/>
      </c>
      <c r="D13206">
        <f>IF(B13206="","",HOUR(A13206))</f>
        <v/>
      </c>
      <c r="E13206">
        <f>IF(B13206="","",IF(INPUT!$I$1="","",IF(C13206&lt;(INT(INPUT!$I$1)-INPUT!$I$2),"Off Meds",IF(C13206&lt;=(INT(INPUT!$I$1)+INPUT!$I$2),"Washout","On Meds"))))</f>
        <v/>
      </c>
      <c r="F13206">
        <f>IF(B13206="","",1.509*(LN(B13206)^1.084-5.381))</f>
        <v/>
      </c>
      <c r="G13206">
        <f>IF(F13206="","",IF(F13206&lt;0,10*F13206^2,0))</f>
        <v/>
      </c>
      <c r="H13206">
        <f>IF(F13206="","",IF(F13206&gt;0,10*F13206^2,0))</f>
        <v/>
      </c>
    </row>
    <row r="13207">
      <c r="A13207">
        <f>Input!A13207</f>
        <v/>
      </c>
      <c r="B13207">
        <f>IF(ISNUMBER(Input!B13207),IF(AND(Input!B13207&gt;=20,Input!B13207&lt;=700),Input!B13207,""),"")</f>
        <v/>
      </c>
      <c r="C13207">
        <f>IF(B13207="","",INT(A13207))</f>
        <v/>
      </c>
      <c r="D13207">
        <f>IF(B13207="","",HOUR(A13207))</f>
        <v/>
      </c>
      <c r="E13207">
        <f>IF(B13207="","",IF(INPUT!$I$1="","",IF(C13207&lt;(INT(INPUT!$I$1)-INPUT!$I$2),"Off Meds",IF(C13207&lt;=(INT(INPUT!$I$1)+INPUT!$I$2),"Washout","On Meds"))))</f>
        <v/>
      </c>
      <c r="F13207">
        <f>IF(B13207="","",1.509*(LN(B13207)^1.084-5.381))</f>
        <v/>
      </c>
      <c r="G13207">
        <f>IF(F13207="","",IF(F13207&lt;0,10*F13207^2,0))</f>
        <v/>
      </c>
      <c r="H13207">
        <f>IF(F13207="","",IF(F13207&gt;0,10*F13207^2,0))</f>
        <v/>
      </c>
    </row>
    <row r="13208">
      <c r="A13208">
        <f>Input!A13208</f>
        <v/>
      </c>
      <c r="B13208">
        <f>IF(ISNUMBER(Input!B13208),IF(AND(Input!B13208&gt;=20,Input!B13208&lt;=700),Input!B13208,""),"")</f>
        <v/>
      </c>
      <c r="C13208">
        <f>IF(B13208="","",INT(A13208))</f>
        <v/>
      </c>
      <c r="D13208">
        <f>IF(B13208="","",HOUR(A13208))</f>
        <v/>
      </c>
      <c r="E13208">
        <f>IF(B13208="","",IF(INPUT!$I$1="","",IF(C13208&lt;(INT(INPUT!$I$1)-INPUT!$I$2),"Off Meds",IF(C13208&lt;=(INT(INPUT!$I$1)+INPUT!$I$2),"Washout","On Meds"))))</f>
        <v/>
      </c>
      <c r="F13208">
        <f>IF(B13208="","",1.509*(LN(B13208)^1.084-5.381))</f>
        <v/>
      </c>
      <c r="G13208">
        <f>IF(F13208="","",IF(F13208&lt;0,10*F13208^2,0))</f>
        <v/>
      </c>
      <c r="H13208">
        <f>IF(F13208="","",IF(F13208&gt;0,10*F13208^2,0))</f>
        <v/>
      </c>
    </row>
    <row r="13209">
      <c r="A13209">
        <f>Input!A13209</f>
        <v/>
      </c>
      <c r="B13209">
        <f>IF(ISNUMBER(Input!B13209),IF(AND(Input!B13209&gt;=20,Input!B13209&lt;=700),Input!B13209,""),"")</f>
        <v/>
      </c>
      <c r="C13209">
        <f>IF(B13209="","",INT(A13209))</f>
        <v/>
      </c>
      <c r="D13209">
        <f>IF(B13209="","",HOUR(A13209))</f>
        <v/>
      </c>
      <c r="E13209">
        <f>IF(B13209="","",IF(INPUT!$I$1="","",IF(C13209&lt;(INT(INPUT!$I$1)-INPUT!$I$2),"Off Meds",IF(C13209&lt;=(INT(INPUT!$I$1)+INPUT!$I$2),"Washout","On Meds"))))</f>
        <v/>
      </c>
      <c r="F13209">
        <f>IF(B13209="","",1.509*(LN(B13209)^1.084-5.381))</f>
        <v/>
      </c>
      <c r="G13209">
        <f>IF(F13209="","",IF(F13209&lt;0,10*F13209^2,0))</f>
        <v/>
      </c>
      <c r="H13209">
        <f>IF(F13209="","",IF(F13209&gt;0,10*F13209^2,0))</f>
        <v/>
      </c>
    </row>
    <row r="13210">
      <c r="A13210">
        <f>Input!A13210</f>
        <v/>
      </c>
      <c r="B13210">
        <f>IF(ISNUMBER(Input!B13210),IF(AND(Input!B13210&gt;=20,Input!B13210&lt;=700),Input!B13210,""),"")</f>
        <v/>
      </c>
      <c r="C13210">
        <f>IF(B13210="","",INT(A13210))</f>
        <v/>
      </c>
      <c r="D13210">
        <f>IF(B13210="","",HOUR(A13210))</f>
        <v/>
      </c>
      <c r="E13210">
        <f>IF(B13210="","",IF(INPUT!$I$1="","",IF(C13210&lt;(INT(INPUT!$I$1)-INPUT!$I$2),"Off Meds",IF(C13210&lt;=(INT(INPUT!$I$1)+INPUT!$I$2),"Washout","On Meds"))))</f>
        <v/>
      </c>
      <c r="F13210">
        <f>IF(B13210="","",1.509*(LN(B13210)^1.084-5.381))</f>
        <v/>
      </c>
      <c r="G13210">
        <f>IF(F13210="","",IF(F13210&lt;0,10*F13210^2,0))</f>
        <v/>
      </c>
      <c r="H13210">
        <f>IF(F13210="","",IF(F13210&gt;0,10*F13210^2,0))</f>
        <v/>
      </c>
    </row>
    <row r="13211">
      <c r="A13211">
        <f>Input!A13211</f>
        <v/>
      </c>
      <c r="B13211">
        <f>IF(ISNUMBER(Input!B13211),IF(AND(Input!B13211&gt;=20,Input!B13211&lt;=700),Input!B13211,""),"")</f>
        <v/>
      </c>
      <c r="C13211">
        <f>IF(B13211="","",INT(A13211))</f>
        <v/>
      </c>
      <c r="D13211">
        <f>IF(B13211="","",HOUR(A13211))</f>
        <v/>
      </c>
      <c r="E13211">
        <f>IF(B13211="","",IF(INPUT!$I$1="","",IF(C13211&lt;(INT(INPUT!$I$1)-INPUT!$I$2),"Off Meds",IF(C13211&lt;=(INT(INPUT!$I$1)+INPUT!$I$2),"Washout","On Meds"))))</f>
        <v/>
      </c>
      <c r="F13211">
        <f>IF(B13211="","",1.509*(LN(B13211)^1.084-5.381))</f>
        <v/>
      </c>
      <c r="G13211">
        <f>IF(F13211="","",IF(F13211&lt;0,10*F13211^2,0))</f>
        <v/>
      </c>
      <c r="H13211">
        <f>IF(F13211="","",IF(F13211&gt;0,10*F13211^2,0))</f>
        <v/>
      </c>
    </row>
    <row r="13212">
      <c r="A13212">
        <f>Input!A13212</f>
        <v/>
      </c>
      <c r="B13212">
        <f>IF(ISNUMBER(Input!B13212),IF(AND(Input!B13212&gt;=20,Input!B13212&lt;=700),Input!B13212,""),"")</f>
        <v/>
      </c>
      <c r="C13212">
        <f>IF(B13212="","",INT(A13212))</f>
        <v/>
      </c>
      <c r="D13212">
        <f>IF(B13212="","",HOUR(A13212))</f>
        <v/>
      </c>
      <c r="E13212">
        <f>IF(B13212="","",IF(INPUT!$I$1="","",IF(C13212&lt;(INT(INPUT!$I$1)-INPUT!$I$2),"Off Meds",IF(C13212&lt;=(INT(INPUT!$I$1)+INPUT!$I$2),"Washout","On Meds"))))</f>
        <v/>
      </c>
      <c r="F13212">
        <f>IF(B13212="","",1.509*(LN(B13212)^1.084-5.381))</f>
        <v/>
      </c>
      <c r="G13212">
        <f>IF(F13212="","",IF(F13212&lt;0,10*F13212^2,0))</f>
        <v/>
      </c>
      <c r="H13212">
        <f>IF(F13212="","",IF(F13212&gt;0,10*F13212^2,0))</f>
        <v/>
      </c>
    </row>
    <row r="13213">
      <c r="A13213">
        <f>Input!A13213</f>
        <v/>
      </c>
      <c r="B13213">
        <f>IF(ISNUMBER(Input!B13213),IF(AND(Input!B13213&gt;=20,Input!B13213&lt;=700),Input!B13213,""),"")</f>
        <v/>
      </c>
      <c r="C13213">
        <f>IF(B13213="","",INT(A13213))</f>
        <v/>
      </c>
      <c r="D13213">
        <f>IF(B13213="","",HOUR(A13213))</f>
        <v/>
      </c>
      <c r="E13213">
        <f>IF(B13213="","",IF(INPUT!$I$1="","",IF(C13213&lt;(INT(INPUT!$I$1)-INPUT!$I$2),"Off Meds",IF(C13213&lt;=(INT(INPUT!$I$1)+INPUT!$I$2),"Washout","On Meds"))))</f>
        <v/>
      </c>
      <c r="F13213">
        <f>IF(B13213="","",1.509*(LN(B13213)^1.084-5.381))</f>
        <v/>
      </c>
      <c r="G13213">
        <f>IF(F13213="","",IF(F13213&lt;0,10*F13213^2,0))</f>
        <v/>
      </c>
      <c r="H13213">
        <f>IF(F13213="","",IF(F13213&gt;0,10*F13213^2,0))</f>
        <v/>
      </c>
    </row>
    <row r="13214">
      <c r="A13214">
        <f>Input!A13214</f>
        <v/>
      </c>
      <c r="B13214">
        <f>IF(ISNUMBER(Input!B13214),IF(AND(Input!B13214&gt;=20,Input!B13214&lt;=700),Input!B13214,""),"")</f>
        <v/>
      </c>
      <c r="C13214">
        <f>IF(B13214="","",INT(A13214))</f>
        <v/>
      </c>
      <c r="D13214">
        <f>IF(B13214="","",HOUR(A13214))</f>
        <v/>
      </c>
      <c r="E13214">
        <f>IF(B13214="","",IF(INPUT!$I$1="","",IF(C13214&lt;(INT(INPUT!$I$1)-INPUT!$I$2),"Off Meds",IF(C13214&lt;=(INT(INPUT!$I$1)+INPUT!$I$2),"Washout","On Meds"))))</f>
        <v/>
      </c>
      <c r="F13214">
        <f>IF(B13214="","",1.509*(LN(B13214)^1.084-5.381))</f>
        <v/>
      </c>
      <c r="G13214">
        <f>IF(F13214="","",IF(F13214&lt;0,10*F13214^2,0))</f>
        <v/>
      </c>
      <c r="H13214">
        <f>IF(F13214="","",IF(F13214&gt;0,10*F13214^2,0))</f>
        <v/>
      </c>
    </row>
    <row r="13215">
      <c r="A13215">
        <f>Input!A13215</f>
        <v/>
      </c>
      <c r="B13215">
        <f>IF(ISNUMBER(Input!B13215),IF(AND(Input!B13215&gt;=20,Input!B13215&lt;=700),Input!B13215,""),"")</f>
        <v/>
      </c>
      <c r="C13215">
        <f>IF(B13215="","",INT(A13215))</f>
        <v/>
      </c>
      <c r="D13215">
        <f>IF(B13215="","",HOUR(A13215))</f>
        <v/>
      </c>
      <c r="E13215">
        <f>IF(B13215="","",IF(INPUT!$I$1="","",IF(C13215&lt;(INT(INPUT!$I$1)-INPUT!$I$2),"Off Meds",IF(C13215&lt;=(INT(INPUT!$I$1)+INPUT!$I$2),"Washout","On Meds"))))</f>
        <v/>
      </c>
      <c r="F13215">
        <f>IF(B13215="","",1.509*(LN(B13215)^1.084-5.381))</f>
        <v/>
      </c>
      <c r="G13215">
        <f>IF(F13215="","",IF(F13215&lt;0,10*F13215^2,0))</f>
        <v/>
      </c>
      <c r="H13215">
        <f>IF(F13215="","",IF(F13215&gt;0,10*F13215^2,0))</f>
        <v/>
      </c>
    </row>
    <row r="13216">
      <c r="A13216">
        <f>Input!A13216</f>
        <v/>
      </c>
      <c r="B13216">
        <f>IF(ISNUMBER(Input!B13216),IF(AND(Input!B13216&gt;=20,Input!B13216&lt;=700),Input!B13216,""),"")</f>
        <v/>
      </c>
      <c r="C13216">
        <f>IF(B13216="","",INT(A13216))</f>
        <v/>
      </c>
      <c r="D13216">
        <f>IF(B13216="","",HOUR(A13216))</f>
        <v/>
      </c>
      <c r="E13216">
        <f>IF(B13216="","",IF(INPUT!$I$1="","",IF(C13216&lt;(INT(INPUT!$I$1)-INPUT!$I$2),"Off Meds",IF(C13216&lt;=(INT(INPUT!$I$1)+INPUT!$I$2),"Washout","On Meds"))))</f>
        <v/>
      </c>
      <c r="F13216">
        <f>IF(B13216="","",1.509*(LN(B13216)^1.084-5.381))</f>
        <v/>
      </c>
      <c r="G13216">
        <f>IF(F13216="","",IF(F13216&lt;0,10*F13216^2,0))</f>
        <v/>
      </c>
      <c r="H13216">
        <f>IF(F13216="","",IF(F13216&gt;0,10*F13216^2,0))</f>
        <v/>
      </c>
    </row>
    <row r="13217">
      <c r="A13217">
        <f>Input!A13217</f>
        <v/>
      </c>
      <c r="B13217">
        <f>IF(ISNUMBER(Input!B13217),IF(AND(Input!B13217&gt;=20,Input!B13217&lt;=700),Input!B13217,""),"")</f>
        <v/>
      </c>
      <c r="C13217">
        <f>IF(B13217="","",INT(A13217))</f>
        <v/>
      </c>
      <c r="D13217">
        <f>IF(B13217="","",HOUR(A13217))</f>
        <v/>
      </c>
      <c r="E13217">
        <f>IF(B13217="","",IF(INPUT!$I$1="","",IF(C13217&lt;(INT(INPUT!$I$1)-INPUT!$I$2),"Off Meds",IF(C13217&lt;=(INT(INPUT!$I$1)+INPUT!$I$2),"Washout","On Meds"))))</f>
        <v/>
      </c>
      <c r="F13217">
        <f>IF(B13217="","",1.509*(LN(B13217)^1.084-5.381))</f>
        <v/>
      </c>
      <c r="G13217">
        <f>IF(F13217="","",IF(F13217&lt;0,10*F13217^2,0))</f>
        <v/>
      </c>
      <c r="H13217">
        <f>IF(F13217="","",IF(F13217&gt;0,10*F13217^2,0))</f>
        <v/>
      </c>
    </row>
    <row r="13218">
      <c r="A13218">
        <f>Input!A13218</f>
        <v/>
      </c>
      <c r="B13218">
        <f>IF(ISNUMBER(Input!B13218),IF(AND(Input!B13218&gt;=20,Input!B13218&lt;=700),Input!B13218,""),"")</f>
        <v/>
      </c>
      <c r="C13218">
        <f>IF(B13218="","",INT(A13218))</f>
        <v/>
      </c>
      <c r="D13218">
        <f>IF(B13218="","",HOUR(A13218))</f>
        <v/>
      </c>
      <c r="E13218">
        <f>IF(B13218="","",IF(INPUT!$I$1="","",IF(C13218&lt;(INT(INPUT!$I$1)-INPUT!$I$2),"Off Meds",IF(C13218&lt;=(INT(INPUT!$I$1)+INPUT!$I$2),"Washout","On Meds"))))</f>
        <v/>
      </c>
      <c r="F13218">
        <f>IF(B13218="","",1.509*(LN(B13218)^1.084-5.381))</f>
        <v/>
      </c>
      <c r="G13218">
        <f>IF(F13218="","",IF(F13218&lt;0,10*F13218^2,0))</f>
        <v/>
      </c>
      <c r="H13218">
        <f>IF(F13218="","",IF(F13218&gt;0,10*F13218^2,0))</f>
        <v/>
      </c>
    </row>
    <row r="13219">
      <c r="A13219">
        <f>Input!A13219</f>
        <v/>
      </c>
      <c r="B13219">
        <f>IF(ISNUMBER(Input!B13219),IF(AND(Input!B13219&gt;=20,Input!B13219&lt;=700),Input!B13219,""),"")</f>
        <v/>
      </c>
      <c r="C13219">
        <f>IF(B13219="","",INT(A13219))</f>
        <v/>
      </c>
      <c r="D13219">
        <f>IF(B13219="","",HOUR(A13219))</f>
        <v/>
      </c>
      <c r="E13219">
        <f>IF(B13219="","",IF(INPUT!$I$1="","",IF(C13219&lt;(INT(INPUT!$I$1)-INPUT!$I$2),"Off Meds",IF(C13219&lt;=(INT(INPUT!$I$1)+INPUT!$I$2),"Washout","On Meds"))))</f>
        <v/>
      </c>
      <c r="F13219">
        <f>IF(B13219="","",1.509*(LN(B13219)^1.084-5.381))</f>
        <v/>
      </c>
      <c r="G13219">
        <f>IF(F13219="","",IF(F13219&lt;0,10*F13219^2,0))</f>
        <v/>
      </c>
      <c r="H13219">
        <f>IF(F13219="","",IF(F13219&gt;0,10*F13219^2,0))</f>
        <v/>
      </c>
    </row>
    <row r="13220">
      <c r="A13220">
        <f>Input!A13220</f>
        <v/>
      </c>
      <c r="B13220">
        <f>IF(ISNUMBER(Input!B13220),IF(AND(Input!B13220&gt;=20,Input!B13220&lt;=700),Input!B13220,""),"")</f>
        <v/>
      </c>
      <c r="C13220">
        <f>IF(B13220="","",INT(A13220))</f>
        <v/>
      </c>
      <c r="D13220">
        <f>IF(B13220="","",HOUR(A13220))</f>
        <v/>
      </c>
      <c r="E13220">
        <f>IF(B13220="","",IF(INPUT!$I$1="","",IF(C13220&lt;(INT(INPUT!$I$1)-INPUT!$I$2),"Off Meds",IF(C13220&lt;=(INT(INPUT!$I$1)+INPUT!$I$2),"Washout","On Meds"))))</f>
        <v/>
      </c>
      <c r="F13220">
        <f>IF(B13220="","",1.509*(LN(B13220)^1.084-5.381))</f>
        <v/>
      </c>
      <c r="G13220">
        <f>IF(F13220="","",IF(F13220&lt;0,10*F13220^2,0))</f>
        <v/>
      </c>
      <c r="H13220">
        <f>IF(F13220="","",IF(F13220&gt;0,10*F13220^2,0))</f>
        <v/>
      </c>
    </row>
    <row r="13221">
      <c r="A13221">
        <f>Input!A13221</f>
        <v/>
      </c>
      <c r="B13221">
        <f>IF(ISNUMBER(Input!B13221),IF(AND(Input!B13221&gt;=20,Input!B13221&lt;=700),Input!B13221,""),"")</f>
        <v/>
      </c>
      <c r="C13221">
        <f>IF(B13221="","",INT(A13221))</f>
        <v/>
      </c>
      <c r="D13221">
        <f>IF(B13221="","",HOUR(A13221))</f>
        <v/>
      </c>
      <c r="E13221">
        <f>IF(B13221="","",IF(INPUT!$I$1="","",IF(C13221&lt;(INT(INPUT!$I$1)-INPUT!$I$2),"Off Meds",IF(C13221&lt;=(INT(INPUT!$I$1)+INPUT!$I$2),"Washout","On Meds"))))</f>
        <v/>
      </c>
      <c r="F13221">
        <f>IF(B13221="","",1.509*(LN(B13221)^1.084-5.381))</f>
        <v/>
      </c>
      <c r="G13221">
        <f>IF(F13221="","",IF(F13221&lt;0,10*F13221^2,0))</f>
        <v/>
      </c>
      <c r="H13221">
        <f>IF(F13221="","",IF(F13221&gt;0,10*F13221^2,0))</f>
        <v/>
      </c>
    </row>
    <row r="13222">
      <c r="A13222">
        <f>Input!A13222</f>
        <v/>
      </c>
      <c r="B13222">
        <f>IF(ISNUMBER(Input!B13222),IF(AND(Input!B13222&gt;=20,Input!B13222&lt;=700),Input!B13222,""),"")</f>
        <v/>
      </c>
      <c r="C13222">
        <f>IF(B13222="","",INT(A13222))</f>
        <v/>
      </c>
      <c r="D13222">
        <f>IF(B13222="","",HOUR(A13222))</f>
        <v/>
      </c>
      <c r="E13222">
        <f>IF(B13222="","",IF(INPUT!$I$1="","",IF(C13222&lt;(INT(INPUT!$I$1)-INPUT!$I$2),"Off Meds",IF(C13222&lt;=(INT(INPUT!$I$1)+INPUT!$I$2),"Washout","On Meds"))))</f>
        <v/>
      </c>
      <c r="F13222">
        <f>IF(B13222="","",1.509*(LN(B13222)^1.084-5.381))</f>
        <v/>
      </c>
      <c r="G13222">
        <f>IF(F13222="","",IF(F13222&lt;0,10*F13222^2,0))</f>
        <v/>
      </c>
      <c r="H13222">
        <f>IF(F13222="","",IF(F13222&gt;0,10*F13222^2,0))</f>
        <v/>
      </c>
    </row>
    <row r="13223">
      <c r="A13223">
        <f>Input!A13223</f>
        <v/>
      </c>
      <c r="B13223">
        <f>IF(ISNUMBER(Input!B13223),IF(AND(Input!B13223&gt;=20,Input!B13223&lt;=700),Input!B13223,""),"")</f>
        <v/>
      </c>
      <c r="C13223">
        <f>IF(B13223="","",INT(A13223))</f>
        <v/>
      </c>
      <c r="D13223">
        <f>IF(B13223="","",HOUR(A13223))</f>
        <v/>
      </c>
      <c r="E13223">
        <f>IF(B13223="","",IF(INPUT!$I$1="","",IF(C13223&lt;(INT(INPUT!$I$1)-INPUT!$I$2),"Off Meds",IF(C13223&lt;=(INT(INPUT!$I$1)+INPUT!$I$2),"Washout","On Meds"))))</f>
        <v/>
      </c>
      <c r="F13223">
        <f>IF(B13223="","",1.509*(LN(B13223)^1.084-5.381))</f>
        <v/>
      </c>
      <c r="G13223">
        <f>IF(F13223="","",IF(F13223&lt;0,10*F13223^2,0))</f>
        <v/>
      </c>
      <c r="H13223">
        <f>IF(F13223="","",IF(F13223&gt;0,10*F13223^2,0))</f>
        <v/>
      </c>
    </row>
    <row r="13224">
      <c r="A13224">
        <f>Input!A13224</f>
        <v/>
      </c>
      <c r="B13224">
        <f>IF(ISNUMBER(Input!B13224),IF(AND(Input!B13224&gt;=20,Input!B13224&lt;=700),Input!B13224,""),"")</f>
        <v/>
      </c>
      <c r="C13224">
        <f>IF(B13224="","",INT(A13224))</f>
        <v/>
      </c>
      <c r="D13224">
        <f>IF(B13224="","",HOUR(A13224))</f>
        <v/>
      </c>
      <c r="E13224">
        <f>IF(B13224="","",IF(INPUT!$I$1="","",IF(C13224&lt;(INT(INPUT!$I$1)-INPUT!$I$2),"Off Meds",IF(C13224&lt;=(INT(INPUT!$I$1)+INPUT!$I$2),"Washout","On Meds"))))</f>
        <v/>
      </c>
      <c r="F13224">
        <f>IF(B13224="","",1.509*(LN(B13224)^1.084-5.381))</f>
        <v/>
      </c>
      <c r="G13224">
        <f>IF(F13224="","",IF(F13224&lt;0,10*F13224^2,0))</f>
        <v/>
      </c>
      <c r="H13224">
        <f>IF(F13224="","",IF(F13224&gt;0,10*F13224^2,0))</f>
        <v/>
      </c>
    </row>
    <row r="13225">
      <c r="A13225">
        <f>Input!A13225</f>
        <v/>
      </c>
      <c r="B13225">
        <f>IF(ISNUMBER(Input!B13225),IF(AND(Input!B13225&gt;=20,Input!B13225&lt;=700),Input!B13225,""),"")</f>
        <v/>
      </c>
      <c r="C13225">
        <f>IF(B13225="","",INT(A13225))</f>
        <v/>
      </c>
      <c r="D13225">
        <f>IF(B13225="","",HOUR(A13225))</f>
        <v/>
      </c>
      <c r="E13225">
        <f>IF(B13225="","",IF(INPUT!$I$1="","",IF(C13225&lt;(INT(INPUT!$I$1)-INPUT!$I$2),"Off Meds",IF(C13225&lt;=(INT(INPUT!$I$1)+INPUT!$I$2),"Washout","On Meds"))))</f>
        <v/>
      </c>
      <c r="F13225">
        <f>IF(B13225="","",1.509*(LN(B13225)^1.084-5.381))</f>
        <v/>
      </c>
      <c r="G13225">
        <f>IF(F13225="","",IF(F13225&lt;0,10*F13225^2,0))</f>
        <v/>
      </c>
      <c r="H13225">
        <f>IF(F13225="","",IF(F13225&gt;0,10*F13225^2,0))</f>
        <v/>
      </c>
    </row>
    <row r="13226">
      <c r="A13226">
        <f>Input!A13226</f>
        <v/>
      </c>
      <c r="B13226">
        <f>IF(ISNUMBER(Input!B13226),IF(AND(Input!B13226&gt;=20,Input!B13226&lt;=700),Input!B13226,""),"")</f>
        <v/>
      </c>
      <c r="C13226">
        <f>IF(B13226="","",INT(A13226))</f>
        <v/>
      </c>
      <c r="D13226">
        <f>IF(B13226="","",HOUR(A13226))</f>
        <v/>
      </c>
      <c r="E13226">
        <f>IF(B13226="","",IF(INPUT!$I$1="","",IF(C13226&lt;(INT(INPUT!$I$1)-INPUT!$I$2),"Off Meds",IF(C13226&lt;=(INT(INPUT!$I$1)+INPUT!$I$2),"Washout","On Meds"))))</f>
        <v/>
      </c>
      <c r="F13226">
        <f>IF(B13226="","",1.509*(LN(B13226)^1.084-5.381))</f>
        <v/>
      </c>
      <c r="G13226">
        <f>IF(F13226="","",IF(F13226&lt;0,10*F13226^2,0))</f>
        <v/>
      </c>
      <c r="H13226">
        <f>IF(F13226="","",IF(F13226&gt;0,10*F13226^2,0))</f>
        <v/>
      </c>
    </row>
    <row r="13227">
      <c r="A13227">
        <f>Input!A13227</f>
        <v/>
      </c>
      <c r="B13227">
        <f>IF(ISNUMBER(Input!B13227),IF(AND(Input!B13227&gt;=20,Input!B13227&lt;=700),Input!B13227,""),"")</f>
        <v/>
      </c>
      <c r="C13227">
        <f>IF(B13227="","",INT(A13227))</f>
        <v/>
      </c>
      <c r="D13227">
        <f>IF(B13227="","",HOUR(A13227))</f>
        <v/>
      </c>
      <c r="E13227">
        <f>IF(B13227="","",IF(INPUT!$I$1="","",IF(C13227&lt;(INT(INPUT!$I$1)-INPUT!$I$2),"Off Meds",IF(C13227&lt;=(INT(INPUT!$I$1)+INPUT!$I$2),"Washout","On Meds"))))</f>
        <v/>
      </c>
      <c r="F13227">
        <f>IF(B13227="","",1.509*(LN(B13227)^1.084-5.381))</f>
        <v/>
      </c>
      <c r="G13227">
        <f>IF(F13227="","",IF(F13227&lt;0,10*F13227^2,0))</f>
        <v/>
      </c>
      <c r="H13227">
        <f>IF(F13227="","",IF(F13227&gt;0,10*F13227^2,0))</f>
        <v/>
      </c>
    </row>
    <row r="13228">
      <c r="A13228">
        <f>Input!A13228</f>
        <v/>
      </c>
      <c r="B13228">
        <f>IF(ISNUMBER(Input!B13228),IF(AND(Input!B13228&gt;=20,Input!B13228&lt;=700),Input!B13228,""),"")</f>
        <v/>
      </c>
      <c r="C13228">
        <f>IF(B13228="","",INT(A13228))</f>
        <v/>
      </c>
      <c r="D13228">
        <f>IF(B13228="","",HOUR(A13228))</f>
        <v/>
      </c>
      <c r="E13228">
        <f>IF(B13228="","",IF(INPUT!$I$1="","",IF(C13228&lt;(INT(INPUT!$I$1)-INPUT!$I$2),"Off Meds",IF(C13228&lt;=(INT(INPUT!$I$1)+INPUT!$I$2),"Washout","On Meds"))))</f>
        <v/>
      </c>
      <c r="F13228">
        <f>IF(B13228="","",1.509*(LN(B13228)^1.084-5.381))</f>
        <v/>
      </c>
      <c r="G13228">
        <f>IF(F13228="","",IF(F13228&lt;0,10*F13228^2,0))</f>
        <v/>
      </c>
      <c r="H13228">
        <f>IF(F13228="","",IF(F13228&gt;0,10*F13228^2,0))</f>
        <v/>
      </c>
    </row>
    <row r="13229">
      <c r="A13229">
        <f>Input!A13229</f>
        <v/>
      </c>
      <c r="B13229">
        <f>IF(ISNUMBER(Input!B13229),IF(AND(Input!B13229&gt;=20,Input!B13229&lt;=700),Input!B13229,""),"")</f>
        <v/>
      </c>
      <c r="C13229">
        <f>IF(B13229="","",INT(A13229))</f>
        <v/>
      </c>
      <c r="D13229">
        <f>IF(B13229="","",HOUR(A13229))</f>
        <v/>
      </c>
      <c r="E13229">
        <f>IF(B13229="","",IF(INPUT!$I$1="","",IF(C13229&lt;(INT(INPUT!$I$1)-INPUT!$I$2),"Off Meds",IF(C13229&lt;=(INT(INPUT!$I$1)+INPUT!$I$2),"Washout","On Meds"))))</f>
        <v/>
      </c>
      <c r="F13229">
        <f>IF(B13229="","",1.509*(LN(B13229)^1.084-5.381))</f>
        <v/>
      </c>
      <c r="G13229">
        <f>IF(F13229="","",IF(F13229&lt;0,10*F13229^2,0))</f>
        <v/>
      </c>
      <c r="H13229">
        <f>IF(F13229="","",IF(F13229&gt;0,10*F13229^2,0))</f>
        <v/>
      </c>
    </row>
    <row r="13230">
      <c r="A13230">
        <f>Input!A13230</f>
        <v/>
      </c>
      <c r="B13230">
        <f>IF(ISNUMBER(Input!B13230),IF(AND(Input!B13230&gt;=20,Input!B13230&lt;=700),Input!B13230,""),"")</f>
        <v/>
      </c>
      <c r="C13230">
        <f>IF(B13230="","",INT(A13230))</f>
        <v/>
      </c>
      <c r="D13230">
        <f>IF(B13230="","",HOUR(A13230))</f>
        <v/>
      </c>
      <c r="E13230">
        <f>IF(B13230="","",IF(INPUT!$I$1="","",IF(C13230&lt;(INT(INPUT!$I$1)-INPUT!$I$2),"Off Meds",IF(C13230&lt;=(INT(INPUT!$I$1)+INPUT!$I$2),"Washout","On Meds"))))</f>
        <v/>
      </c>
      <c r="F13230">
        <f>IF(B13230="","",1.509*(LN(B13230)^1.084-5.381))</f>
        <v/>
      </c>
      <c r="G13230">
        <f>IF(F13230="","",IF(F13230&lt;0,10*F13230^2,0))</f>
        <v/>
      </c>
      <c r="H13230">
        <f>IF(F13230="","",IF(F13230&gt;0,10*F13230^2,0))</f>
        <v/>
      </c>
    </row>
    <row r="13231">
      <c r="A13231">
        <f>Input!A13231</f>
        <v/>
      </c>
      <c r="B13231">
        <f>IF(ISNUMBER(Input!B13231),IF(AND(Input!B13231&gt;=20,Input!B13231&lt;=700),Input!B13231,""),"")</f>
        <v/>
      </c>
      <c r="C13231">
        <f>IF(B13231="","",INT(A13231))</f>
        <v/>
      </c>
      <c r="D13231">
        <f>IF(B13231="","",HOUR(A13231))</f>
        <v/>
      </c>
      <c r="E13231">
        <f>IF(B13231="","",IF(INPUT!$I$1="","",IF(C13231&lt;(INT(INPUT!$I$1)-INPUT!$I$2),"Off Meds",IF(C13231&lt;=(INT(INPUT!$I$1)+INPUT!$I$2),"Washout","On Meds"))))</f>
        <v/>
      </c>
      <c r="F13231">
        <f>IF(B13231="","",1.509*(LN(B13231)^1.084-5.381))</f>
        <v/>
      </c>
      <c r="G13231">
        <f>IF(F13231="","",IF(F13231&lt;0,10*F13231^2,0))</f>
        <v/>
      </c>
      <c r="H13231">
        <f>IF(F13231="","",IF(F13231&gt;0,10*F13231^2,0))</f>
        <v/>
      </c>
    </row>
    <row r="13232">
      <c r="A13232">
        <f>Input!A13232</f>
        <v/>
      </c>
      <c r="B13232">
        <f>IF(ISNUMBER(Input!B13232),IF(AND(Input!B13232&gt;=20,Input!B13232&lt;=700),Input!B13232,""),"")</f>
        <v/>
      </c>
      <c r="C13232">
        <f>IF(B13232="","",INT(A13232))</f>
        <v/>
      </c>
      <c r="D13232">
        <f>IF(B13232="","",HOUR(A13232))</f>
        <v/>
      </c>
      <c r="E13232">
        <f>IF(B13232="","",IF(INPUT!$I$1="","",IF(C13232&lt;(INT(INPUT!$I$1)-INPUT!$I$2),"Off Meds",IF(C13232&lt;=(INT(INPUT!$I$1)+INPUT!$I$2),"Washout","On Meds"))))</f>
        <v/>
      </c>
      <c r="F13232">
        <f>IF(B13232="","",1.509*(LN(B13232)^1.084-5.381))</f>
        <v/>
      </c>
      <c r="G13232">
        <f>IF(F13232="","",IF(F13232&lt;0,10*F13232^2,0))</f>
        <v/>
      </c>
      <c r="H13232">
        <f>IF(F13232="","",IF(F13232&gt;0,10*F13232^2,0))</f>
        <v/>
      </c>
    </row>
    <row r="13233">
      <c r="A13233">
        <f>Input!A13233</f>
        <v/>
      </c>
      <c r="B13233">
        <f>IF(ISNUMBER(Input!B13233),IF(AND(Input!B13233&gt;=20,Input!B13233&lt;=700),Input!B13233,""),"")</f>
        <v/>
      </c>
      <c r="C13233">
        <f>IF(B13233="","",INT(A13233))</f>
        <v/>
      </c>
      <c r="D13233">
        <f>IF(B13233="","",HOUR(A13233))</f>
        <v/>
      </c>
      <c r="E13233">
        <f>IF(B13233="","",IF(INPUT!$I$1="","",IF(C13233&lt;(INT(INPUT!$I$1)-INPUT!$I$2),"Off Meds",IF(C13233&lt;=(INT(INPUT!$I$1)+INPUT!$I$2),"Washout","On Meds"))))</f>
        <v/>
      </c>
      <c r="F13233">
        <f>IF(B13233="","",1.509*(LN(B13233)^1.084-5.381))</f>
        <v/>
      </c>
      <c r="G13233">
        <f>IF(F13233="","",IF(F13233&lt;0,10*F13233^2,0))</f>
        <v/>
      </c>
      <c r="H13233">
        <f>IF(F13233="","",IF(F13233&gt;0,10*F13233^2,0))</f>
        <v/>
      </c>
    </row>
    <row r="13234">
      <c r="A13234">
        <f>Input!A13234</f>
        <v/>
      </c>
      <c r="B13234">
        <f>IF(ISNUMBER(Input!B13234),IF(AND(Input!B13234&gt;=20,Input!B13234&lt;=700),Input!B13234,""),"")</f>
        <v/>
      </c>
      <c r="C13234">
        <f>IF(B13234="","",INT(A13234))</f>
        <v/>
      </c>
      <c r="D13234">
        <f>IF(B13234="","",HOUR(A13234))</f>
        <v/>
      </c>
      <c r="E13234">
        <f>IF(B13234="","",IF(INPUT!$I$1="","",IF(C13234&lt;(INT(INPUT!$I$1)-INPUT!$I$2),"Off Meds",IF(C13234&lt;=(INT(INPUT!$I$1)+INPUT!$I$2),"Washout","On Meds"))))</f>
        <v/>
      </c>
      <c r="F13234">
        <f>IF(B13234="","",1.509*(LN(B13234)^1.084-5.381))</f>
        <v/>
      </c>
      <c r="G13234">
        <f>IF(F13234="","",IF(F13234&lt;0,10*F13234^2,0))</f>
        <v/>
      </c>
      <c r="H13234">
        <f>IF(F13234="","",IF(F13234&gt;0,10*F13234^2,0))</f>
        <v/>
      </c>
    </row>
    <row r="13235">
      <c r="A13235">
        <f>Input!A13235</f>
        <v/>
      </c>
      <c r="B13235">
        <f>IF(ISNUMBER(Input!B13235),IF(AND(Input!B13235&gt;=20,Input!B13235&lt;=700),Input!B13235,""),"")</f>
        <v/>
      </c>
      <c r="C13235">
        <f>IF(B13235="","",INT(A13235))</f>
        <v/>
      </c>
      <c r="D13235">
        <f>IF(B13235="","",HOUR(A13235))</f>
        <v/>
      </c>
      <c r="E13235">
        <f>IF(B13235="","",IF(INPUT!$I$1="","",IF(C13235&lt;(INT(INPUT!$I$1)-INPUT!$I$2),"Off Meds",IF(C13235&lt;=(INT(INPUT!$I$1)+INPUT!$I$2),"Washout","On Meds"))))</f>
        <v/>
      </c>
      <c r="F13235">
        <f>IF(B13235="","",1.509*(LN(B13235)^1.084-5.381))</f>
        <v/>
      </c>
      <c r="G13235">
        <f>IF(F13235="","",IF(F13235&lt;0,10*F13235^2,0))</f>
        <v/>
      </c>
      <c r="H13235">
        <f>IF(F13235="","",IF(F13235&gt;0,10*F13235^2,0))</f>
        <v/>
      </c>
    </row>
    <row r="13236">
      <c r="A13236">
        <f>Input!A13236</f>
        <v/>
      </c>
      <c r="B13236">
        <f>IF(ISNUMBER(Input!B13236),IF(AND(Input!B13236&gt;=20,Input!B13236&lt;=700),Input!B13236,""),"")</f>
        <v/>
      </c>
      <c r="C13236">
        <f>IF(B13236="","",INT(A13236))</f>
        <v/>
      </c>
      <c r="D13236">
        <f>IF(B13236="","",HOUR(A13236))</f>
        <v/>
      </c>
      <c r="E13236">
        <f>IF(B13236="","",IF(INPUT!$I$1="","",IF(C13236&lt;(INT(INPUT!$I$1)-INPUT!$I$2),"Off Meds",IF(C13236&lt;=(INT(INPUT!$I$1)+INPUT!$I$2),"Washout","On Meds"))))</f>
        <v/>
      </c>
      <c r="F13236">
        <f>IF(B13236="","",1.509*(LN(B13236)^1.084-5.381))</f>
        <v/>
      </c>
      <c r="G13236">
        <f>IF(F13236="","",IF(F13236&lt;0,10*F13236^2,0))</f>
        <v/>
      </c>
      <c r="H13236">
        <f>IF(F13236="","",IF(F13236&gt;0,10*F13236^2,0))</f>
        <v/>
      </c>
    </row>
    <row r="13237">
      <c r="A13237">
        <f>Input!A13237</f>
        <v/>
      </c>
      <c r="B13237">
        <f>IF(ISNUMBER(Input!B13237),IF(AND(Input!B13237&gt;=20,Input!B13237&lt;=700),Input!B13237,""),"")</f>
        <v/>
      </c>
      <c r="C13237">
        <f>IF(B13237="","",INT(A13237))</f>
        <v/>
      </c>
      <c r="D13237">
        <f>IF(B13237="","",HOUR(A13237))</f>
        <v/>
      </c>
      <c r="E13237">
        <f>IF(B13237="","",IF(INPUT!$I$1="","",IF(C13237&lt;(INT(INPUT!$I$1)-INPUT!$I$2),"Off Meds",IF(C13237&lt;=(INT(INPUT!$I$1)+INPUT!$I$2),"Washout","On Meds"))))</f>
        <v/>
      </c>
      <c r="F13237">
        <f>IF(B13237="","",1.509*(LN(B13237)^1.084-5.381))</f>
        <v/>
      </c>
      <c r="G13237">
        <f>IF(F13237="","",IF(F13237&lt;0,10*F13237^2,0))</f>
        <v/>
      </c>
      <c r="H13237">
        <f>IF(F13237="","",IF(F13237&gt;0,10*F13237^2,0))</f>
        <v/>
      </c>
    </row>
    <row r="13238">
      <c r="A13238">
        <f>Input!A13238</f>
        <v/>
      </c>
      <c r="B13238">
        <f>IF(ISNUMBER(Input!B13238),IF(AND(Input!B13238&gt;=20,Input!B13238&lt;=700),Input!B13238,""),"")</f>
        <v/>
      </c>
      <c r="C13238">
        <f>IF(B13238="","",INT(A13238))</f>
        <v/>
      </c>
      <c r="D13238">
        <f>IF(B13238="","",HOUR(A13238))</f>
        <v/>
      </c>
      <c r="E13238">
        <f>IF(B13238="","",IF(INPUT!$I$1="","",IF(C13238&lt;(INT(INPUT!$I$1)-INPUT!$I$2),"Off Meds",IF(C13238&lt;=(INT(INPUT!$I$1)+INPUT!$I$2),"Washout","On Meds"))))</f>
        <v/>
      </c>
      <c r="F13238">
        <f>IF(B13238="","",1.509*(LN(B13238)^1.084-5.381))</f>
        <v/>
      </c>
      <c r="G13238">
        <f>IF(F13238="","",IF(F13238&lt;0,10*F13238^2,0))</f>
        <v/>
      </c>
      <c r="H13238">
        <f>IF(F13238="","",IF(F13238&gt;0,10*F13238^2,0))</f>
        <v/>
      </c>
    </row>
    <row r="13239">
      <c r="A13239">
        <f>Input!A13239</f>
        <v/>
      </c>
      <c r="B13239">
        <f>IF(ISNUMBER(Input!B13239),IF(AND(Input!B13239&gt;=20,Input!B13239&lt;=700),Input!B13239,""),"")</f>
        <v/>
      </c>
      <c r="C13239">
        <f>IF(B13239="","",INT(A13239))</f>
        <v/>
      </c>
      <c r="D13239">
        <f>IF(B13239="","",HOUR(A13239))</f>
        <v/>
      </c>
      <c r="E13239">
        <f>IF(B13239="","",IF(INPUT!$I$1="","",IF(C13239&lt;(INT(INPUT!$I$1)-INPUT!$I$2),"Off Meds",IF(C13239&lt;=(INT(INPUT!$I$1)+INPUT!$I$2),"Washout","On Meds"))))</f>
        <v/>
      </c>
      <c r="F13239">
        <f>IF(B13239="","",1.509*(LN(B13239)^1.084-5.381))</f>
        <v/>
      </c>
      <c r="G13239">
        <f>IF(F13239="","",IF(F13239&lt;0,10*F13239^2,0))</f>
        <v/>
      </c>
      <c r="H13239">
        <f>IF(F13239="","",IF(F13239&gt;0,10*F13239^2,0))</f>
        <v/>
      </c>
    </row>
    <row r="13240">
      <c r="A13240">
        <f>Input!A13240</f>
        <v/>
      </c>
      <c r="B13240">
        <f>IF(ISNUMBER(Input!B13240),IF(AND(Input!B13240&gt;=20,Input!B13240&lt;=700),Input!B13240,""),"")</f>
        <v/>
      </c>
      <c r="C13240">
        <f>IF(B13240="","",INT(A13240))</f>
        <v/>
      </c>
      <c r="D13240">
        <f>IF(B13240="","",HOUR(A13240))</f>
        <v/>
      </c>
      <c r="E13240">
        <f>IF(B13240="","",IF(INPUT!$I$1="","",IF(C13240&lt;(INT(INPUT!$I$1)-INPUT!$I$2),"Off Meds",IF(C13240&lt;=(INT(INPUT!$I$1)+INPUT!$I$2),"Washout","On Meds"))))</f>
        <v/>
      </c>
      <c r="F13240">
        <f>IF(B13240="","",1.509*(LN(B13240)^1.084-5.381))</f>
        <v/>
      </c>
      <c r="G13240">
        <f>IF(F13240="","",IF(F13240&lt;0,10*F13240^2,0))</f>
        <v/>
      </c>
      <c r="H13240">
        <f>IF(F13240="","",IF(F13240&gt;0,10*F13240^2,0))</f>
        <v/>
      </c>
    </row>
    <row r="13241">
      <c r="A13241">
        <f>Input!A13241</f>
        <v/>
      </c>
      <c r="B13241">
        <f>IF(ISNUMBER(Input!B13241),IF(AND(Input!B13241&gt;=20,Input!B13241&lt;=700),Input!B13241,""),"")</f>
        <v/>
      </c>
      <c r="C13241">
        <f>IF(B13241="","",INT(A13241))</f>
        <v/>
      </c>
      <c r="D13241">
        <f>IF(B13241="","",HOUR(A13241))</f>
        <v/>
      </c>
      <c r="E13241">
        <f>IF(B13241="","",IF(INPUT!$I$1="","",IF(C13241&lt;(INT(INPUT!$I$1)-INPUT!$I$2),"Off Meds",IF(C13241&lt;=(INT(INPUT!$I$1)+INPUT!$I$2),"Washout","On Meds"))))</f>
        <v/>
      </c>
      <c r="F13241">
        <f>IF(B13241="","",1.509*(LN(B13241)^1.084-5.381))</f>
        <v/>
      </c>
      <c r="G13241">
        <f>IF(F13241="","",IF(F13241&lt;0,10*F13241^2,0))</f>
        <v/>
      </c>
      <c r="H13241">
        <f>IF(F13241="","",IF(F13241&gt;0,10*F13241^2,0))</f>
        <v/>
      </c>
    </row>
    <row r="13242">
      <c r="A13242">
        <f>Input!A13242</f>
        <v/>
      </c>
      <c r="B13242">
        <f>IF(ISNUMBER(Input!B13242),IF(AND(Input!B13242&gt;=20,Input!B13242&lt;=700),Input!B13242,""),"")</f>
        <v/>
      </c>
      <c r="C13242">
        <f>IF(B13242="","",INT(A13242))</f>
        <v/>
      </c>
      <c r="D13242">
        <f>IF(B13242="","",HOUR(A13242))</f>
        <v/>
      </c>
      <c r="E13242">
        <f>IF(B13242="","",IF(INPUT!$I$1="","",IF(C13242&lt;(INT(INPUT!$I$1)-INPUT!$I$2),"Off Meds",IF(C13242&lt;=(INT(INPUT!$I$1)+INPUT!$I$2),"Washout","On Meds"))))</f>
        <v/>
      </c>
      <c r="F13242">
        <f>IF(B13242="","",1.509*(LN(B13242)^1.084-5.381))</f>
        <v/>
      </c>
      <c r="G13242">
        <f>IF(F13242="","",IF(F13242&lt;0,10*F13242^2,0))</f>
        <v/>
      </c>
      <c r="H13242">
        <f>IF(F13242="","",IF(F13242&gt;0,10*F13242^2,0))</f>
        <v/>
      </c>
    </row>
    <row r="13243">
      <c r="A13243">
        <f>Input!A13243</f>
        <v/>
      </c>
      <c r="B13243">
        <f>IF(ISNUMBER(Input!B13243),IF(AND(Input!B13243&gt;=20,Input!B13243&lt;=700),Input!B13243,""),"")</f>
        <v/>
      </c>
      <c r="C13243">
        <f>IF(B13243="","",INT(A13243))</f>
        <v/>
      </c>
      <c r="D13243">
        <f>IF(B13243="","",HOUR(A13243))</f>
        <v/>
      </c>
      <c r="E13243">
        <f>IF(B13243="","",IF(INPUT!$I$1="","",IF(C13243&lt;(INT(INPUT!$I$1)-INPUT!$I$2),"Off Meds",IF(C13243&lt;=(INT(INPUT!$I$1)+INPUT!$I$2),"Washout","On Meds"))))</f>
        <v/>
      </c>
      <c r="F13243">
        <f>IF(B13243="","",1.509*(LN(B13243)^1.084-5.381))</f>
        <v/>
      </c>
      <c r="G13243">
        <f>IF(F13243="","",IF(F13243&lt;0,10*F13243^2,0))</f>
        <v/>
      </c>
      <c r="H13243">
        <f>IF(F13243="","",IF(F13243&gt;0,10*F13243^2,0))</f>
        <v/>
      </c>
    </row>
    <row r="13244">
      <c r="A13244">
        <f>Input!A13244</f>
        <v/>
      </c>
      <c r="B13244">
        <f>IF(ISNUMBER(Input!B13244),IF(AND(Input!B13244&gt;=20,Input!B13244&lt;=700),Input!B13244,""),"")</f>
        <v/>
      </c>
      <c r="C13244">
        <f>IF(B13244="","",INT(A13244))</f>
        <v/>
      </c>
      <c r="D13244">
        <f>IF(B13244="","",HOUR(A13244))</f>
        <v/>
      </c>
      <c r="E13244">
        <f>IF(B13244="","",IF(INPUT!$I$1="","",IF(C13244&lt;(INT(INPUT!$I$1)-INPUT!$I$2),"Off Meds",IF(C13244&lt;=(INT(INPUT!$I$1)+INPUT!$I$2),"Washout","On Meds"))))</f>
        <v/>
      </c>
      <c r="F13244">
        <f>IF(B13244="","",1.509*(LN(B13244)^1.084-5.381))</f>
        <v/>
      </c>
      <c r="G13244">
        <f>IF(F13244="","",IF(F13244&lt;0,10*F13244^2,0))</f>
        <v/>
      </c>
      <c r="H13244">
        <f>IF(F13244="","",IF(F13244&gt;0,10*F13244^2,0))</f>
        <v/>
      </c>
    </row>
    <row r="13245">
      <c r="A13245">
        <f>Input!A13245</f>
        <v/>
      </c>
      <c r="B13245">
        <f>IF(ISNUMBER(Input!B13245),IF(AND(Input!B13245&gt;=20,Input!B13245&lt;=700),Input!B13245,""),"")</f>
        <v/>
      </c>
      <c r="C13245">
        <f>IF(B13245="","",INT(A13245))</f>
        <v/>
      </c>
      <c r="D13245">
        <f>IF(B13245="","",HOUR(A13245))</f>
        <v/>
      </c>
      <c r="E13245">
        <f>IF(B13245="","",IF(INPUT!$I$1="","",IF(C13245&lt;(INT(INPUT!$I$1)-INPUT!$I$2),"Off Meds",IF(C13245&lt;=(INT(INPUT!$I$1)+INPUT!$I$2),"Washout","On Meds"))))</f>
        <v/>
      </c>
      <c r="F13245">
        <f>IF(B13245="","",1.509*(LN(B13245)^1.084-5.381))</f>
        <v/>
      </c>
      <c r="G13245">
        <f>IF(F13245="","",IF(F13245&lt;0,10*F13245^2,0))</f>
        <v/>
      </c>
      <c r="H13245">
        <f>IF(F13245="","",IF(F13245&gt;0,10*F13245^2,0))</f>
        <v/>
      </c>
    </row>
    <row r="13246">
      <c r="A13246">
        <f>Input!A13246</f>
        <v/>
      </c>
      <c r="B13246">
        <f>IF(ISNUMBER(Input!B13246),IF(AND(Input!B13246&gt;=20,Input!B13246&lt;=700),Input!B13246,""),"")</f>
        <v/>
      </c>
      <c r="C13246">
        <f>IF(B13246="","",INT(A13246))</f>
        <v/>
      </c>
      <c r="D13246">
        <f>IF(B13246="","",HOUR(A13246))</f>
        <v/>
      </c>
      <c r="E13246">
        <f>IF(B13246="","",IF(INPUT!$I$1="","",IF(C13246&lt;(INT(INPUT!$I$1)-INPUT!$I$2),"Off Meds",IF(C13246&lt;=(INT(INPUT!$I$1)+INPUT!$I$2),"Washout","On Meds"))))</f>
        <v/>
      </c>
      <c r="F13246">
        <f>IF(B13246="","",1.509*(LN(B13246)^1.084-5.381))</f>
        <v/>
      </c>
      <c r="G13246">
        <f>IF(F13246="","",IF(F13246&lt;0,10*F13246^2,0))</f>
        <v/>
      </c>
      <c r="H13246">
        <f>IF(F13246="","",IF(F13246&gt;0,10*F13246^2,0))</f>
        <v/>
      </c>
    </row>
    <row r="13247">
      <c r="A13247">
        <f>Input!A13247</f>
        <v/>
      </c>
      <c r="B13247">
        <f>IF(ISNUMBER(Input!B13247),IF(AND(Input!B13247&gt;=20,Input!B13247&lt;=700),Input!B13247,""),"")</f>
        <v/>
      </c>
      <c r="C13247">
        <f>IF(B13247="","",INT(A13247))</f>
        <v/>
      </c>
      <c r="D13247">
        <f>IF(B13247="","",HOUR(A13247))</f>
        <v/>
      </c>
      <c r="E13247">
        <f>IF(B13247="","",IF(INPUT!$I$1="","",IF(C13247&lt;(INT(INPUT!$I$1)-INPUT!$I$2),"Off Meds",IF(C13247&lt;=(INT(INPUT!$I$1)+INPUT!$I$2),"Washout","On Meds"))))</f>
        <v/>
      </c>
      <c r="F13247">
        <f>IF(B13247="","",1.509*(LN(B13247)^1.084-5.381))</f>
        <v/>
      </c>
      <c r="G13247">
        <f>IF(F13247="","",IF(F13247&lt;0,10*F13247^2,0))</f>
        <v/>
      </c>
      <c r="H13247">
        <f>IF(F13247="","",IF(F13247&gt;0,10*F13247^2,0))</f>
        <v/>
      </c>
    </row>
    <row r="13248">
      <c r="A13248">
        <f>Input!A13248</f>
        <v/>
      </c>
      <c r="B13248">
        <f>IF(ISNUMBER(Input!B13248),IF(AND(Input!B13248&gt;=20,Input!B13248&lt;=700),Input!B13248,""),"")</f>
        <v/>
      </c>
      <c r="C13248">
        <f>IF(B13248="","",INT(A13248))</f>
        <v/>
      </c>
      <c r="D13248">
        <f>IF(B13248="","",HOUR(A13248))</f>
        <v/>
      </c>
      <c r="E13248">
        <f>IF(B13248="","",IF(INPUT!$I$1="","",IF(C13248&lt;(INT(INPUT!$I$1)-INPUT!$I$2),"Off Meds",IF(C13248&lt;=(INT(INPUT!$I$1)+INPUT!$I$2),"Washout","On Meds"))))</f>
        <v/>
      </c>
      <c r="F13248">
        <f>IF(B13248="","",1.509*(LN(B13248)^1.084-5.381))</f>
        <v/>
      </c>
      <c r="G13248">
        <f>IF(F13248="","",IF(F13248&lt;0,10*F13248^2,0))</f>
        <v/>
      </c>
      <c r="H13248">
        <f>IF(F13248="","",IF(F13248&gt;0,10*F13248^2,0))</f>
        <v/>
      </c>
    </row>
    <row r="13249">
      <c r="A13249">
        <f>Input!A13249</f>
        <v/>
      </c>
      <c r="B13249">
        <f>IF(ISNUMBER(Input!B13249),IF(AND(Input!B13249&gt;=20,Input!B13249&lt;=700),Input!B13249,""),"")</f>
        <v/>
      </c>
      <c r="C13249">
        <f>IF(B13249="","",INT(A13249))</f>
        <v/>
      </c>
      <c r="D13249">
        <f>IF(B13249="","",HOUR(A13249))</f>
        <v/>
      </c>
      <c r="E13249">
        <f>IF(B13249="","",IF(INPUT!$I$1="","",IF(C13249&lt;(INT(INPUT!$I$1)-INPUT!$I$2),"Off Meds",IF(C13249&lt;=(INT(INPUT!$I$1)+INPUT!$I$2),"Washout","On Meds"))))</f>
        <v/>
      </c>
      <c r="F13249">
        <f>IF(B13249="","",1.509*(LN(B13249)^1.084-5.381))</f>
        <v/>
      </c>
      <c r="G13249">
        <f>IF(F13249="","",IF(F13249&lt;0,10*F13249^2,0))</f>
        <v/>
      </c>
      <c r="H13249">
        <f>IF(F13249="","",IF(F13249&gt;0,10*F13249^2,0))</f>
        <v/>
      </c>
    </row>
    <row r="13250">
      <c r="A13250">
        <f>Input!A13250</f>
        <v/>
      </c>
      <c r="B13250">
        <f>IF(ISNUMBER(Input!B13250),IF(AND(Input!B13250&gt;=20,Input!B13250&lt;=700),Input!B13250,""),"")</f>
        <v/>
      </c>
      <c r="C13250">
        <f>IF(B13250="","",INT(A13250))</f>
        <v/>
      </c>
      <c r="D13250">
        <f>IF(B13250="","",HOUR(A13250))</f>
        <v/>
      </c>
      <c r="E13250">
        <f>IF(B13250="","",IF(INPUT!$I$1="","",IF(C13250&lt;(INT(INPUT!$I$1)-INPUT!$I$2),"Off Meds",IF(C13250&lt;=(INT(INPUT!$I$1)+INPUT!$I$2),"Washout","On Meds"))))</f>
        <v/>
      </c>
      <c r="F13250">
        <f>IF(B13250="","",1.509*(LN(B13250)^1.084-5.381))</f>
        <v/>
      </c>
      <c r="G13250">
        <f>IF(F13250="","",IF(F13250&lt;0,10*F13250^2,0))</f>
        <v/>
      </c>
      <c r="H13250">
        <f>IF(F13250="","",IF(F13250&gt;0,10*F13250^2,0))</f>
        <v/>
      </c>
    </row>
    <row r="13251">
      <c r="A13251">
        <f>Input!A13251</f>
        <v/>
      </c>
      <c r="B13251">
        <f>IF(ISNUMBER(Input!B13251),IF(AND(Input!B13251&gt;=20,Input!B13251&lt;=700),Input!B13251,""),"")</f>
        <v/>
      </c>
      <c r="C13251">
        <f>IF(B13251="","",INT(A13251))</f>
        <v/>
      </c>
      <c r="D13251">
        <f>IF(B13251="","",HOUR(A13251))</f>
        <v/>
      </c>
      <c r="E13251">
        <f>IF(B13251="","",IF(INPUT!$I$1="","",IF(C13251&lt;(INT(INPUT!$I$1)-INPUT!$I$2),"Off Meds",IF(C13251&lt;=(INT(INPUT!$I$1)+INPUT!$I$2),"Washout","On Meds"))))</f>
        <v/>
      </c>
      <c r="F13251">
        <f>IF(B13251="","",1.509*(LN(B13251)^1.084-5.381))</f>
        <v/>
      </c>
      <c r="G13251">
        <f>IF(F13251="","",IF(F13251&lt;0,10*F13251^2,0))</f>
        <v/>
      </c>
      <c r="H13251">
        <f>IF(F13251="","",IF(F13251&gt;0,10*F13251^2,0))</f>
        <v/>
      </c>
    </row>
    <row r="13252">
      <c r="A13252">
        <f>Input!A13252</f>
        <v/>
      </c>
      <c r="B13252">
        <f>IF(ISNUMBER(Input!B13252),IF(AND(Input!B13252&gt;=20,Input!B13252&lt;=700),Input!B13252,""),"")</f>
        <v/>
      </c>
      <c r="C13252">
        <f>IF(B13252="","",INT(A13252))</f>
        <v/>
      </c>
      <c r="D13252">
        <f>IF(B13252="","",HOUR(A13252))</f>
        <v/>
      </c>
      <c r="E13252">
        <f>IF(B13252="","",IF(INPUT!$I$1="","",IF(C13252&lt;(INT(INPUT!$I$1)-INPUT!$I$2),"Off Meds",IF(C13252&lt;=(INT(INPUT!$I$1)+INPUT!$I$2),"Washout","On Meds"))))</f>
        <v/>
      </c>
      <c r="F13252">
        <f>IF(B13252="","",1.509*(LN(B13252)^1.084-5.381))</f>
        <v/>
      </c>
      <c r="G13252">
        <f>IF(F13252="","",IF(F13252&lt;0,10*F13252^2,0))</f>
        <v/>
      </c>
      <c r="H13252">
        <f>IF(F13252="","",IF(F13252&gt;0,10*F13252^2,0))</f>
        <v/>
      </c>
    </row>
    <row r="13253">
      <c r="A13253">
        <f>Input!A13253</f>
        <v/>
      </c>
      <c r="B13253">
        <f>IF(ISNUMBER(Input!B13253),IF(AND(Input!B13253&gt;=20,Input!B13253&lt;=700),Input!B13253,""),"")</f>
        <v/>
      </c>
      <c r="C13253">
        <f>IF(B13253="","",INT(A13253))</f>
        <v/>
      </c>
      <c r="D13253">
        <f>IF(B13253="","",HOUR(A13253))</f>
        <v/>
      </c>
      <c r="E13253">
        <f>IF(B13253="","",IF(INPUT!$I$1="","",IF(C13253&lt;(INT(INPUT!$I$1)-INPUT!$I$2),"Off Meds",IF(C13253&lt;=(INT(INPUT!$I$1)+INPUT!$I$2),"Washout","On Meds"))))</f>
        <v/>
      </c>
      <c r="F13253">
        <f>IF(B13253="","",1.509*(LN(B13253)^1.084-5.381))</f>
        <v/>
      </c>
      <c r="G13253">
        <f>IF(F13253="","",IF(F13253&lt;0,10*F13253^2,0))</f>
        <v/>
      </c>
      <c r="H13253">
        <f>IF(F13253="","",IF(F13253&gt;0,10*F13253^2,0))</f>
        <v/>
      </c>
    </row>
    <row r="13254">
      <c r="A13254">
        <f>Input!A13254</f>
        <v/>
      </c>
      <c r="B13254">
        <f>IF(ISNUMBER(Input!B13254),IF(AND(Input!B13254&gt;=20,Input!B13254&lt;=700),Input!B13254,""),"")</f>
        <v/>
      </c>
      <c r="C13254">
        <f>IF(B13254="","",INT(A13254))</f>
        <v/>
      </c>
      <c r="D13254">
        <f>IF(B13254="","",HOUR(A13254))</f>
        <v/>
      </c>
      <c r="E13254">
        <f>IF(B13254="","",IF(INPUT!$I$1="","",IF(C13254&lt;(INT(INPUT!$I$1)-INPUT!$I$2),"Off Meds",IF(C13254&lt;=(INT(INPUT!$I$1)+INPUT!$I$2),"Washout","On Meds"))))</f>
        <v/>
      </c>
      <c r="F13254">
        <f>IF(B13254="","",1.509*(LN(B13254)^1.084-5.381))</f>
        <v/>
      </c>
      <c r="G13254">
        <f>IF(F13254="","",IF(F13254&lt;0,10*F13254^2,0))</f>
        <v/>
      </c>
      <c r="H13254">
        <f>IF(F13254="","",IF(F13254&gt;0,10*F13254^2,0))</f>
        <v/>
      </c>
    </row>
    <row r="13255">
      <c r="A13255">
        <f>Input!A13255</f>
        <v/>
      </c>
      <c r="B13255">
        <f>IF(ISNUMBER(Input!B13255),IF(AND(Input!B13255&gt;=20,Input!B13255&lt;=700),Input!B13255,""),"")</f>
        <v/>
      </c>
      <c r="C13255">
        <f>IF(B13255="","",INT(A13255))</f>
        <v/>
      </c>
      <c r="D13255">
        <f>IF(B13255="","",HOUR(A13255))</f>
        <v/>
      </c>
      <c r="E13255">
        <f>IF(B13255="","",IF(INPUT!$I$1="","",IF(C13255&lt;(INT(INPUT!$I$1)-INPUT!$I$2),"Off Meds",IF(C13255&lt;=(INT(INPUT!$I$1)+INPUT!$I$2),"Washout","On Meds"))))</f>
        <v/>
      </c>
      <c r="F13255">
        <f>IF(B13255="","",1.509*(LN(B13255)^1.084-5.381))</f>
        <v/>
      </c>
      <c r="G13255">
        <f>IF(F13255="","",IF(F13255&lt;0,10*F13255^2,0))</f>
        <v/>
      </c>
      <c r="H13255">
        <f>IF(F13255="","",IF(F13255&gt;0,10*F13255^2,0))</f>
        <v/>
      </c>
    </row>
    <row r="13256">
      <c r="A13256">
        <f>Input!A13256</f>
        <v/>
      </c>
      <c r="B13256">
        <f>IF(ISNUMBER(Input!B13256),IF(AND(Input!B13256&gt;=20,Input!B13256&lt;=700),Input!B13256,""),"")</f>
        <v/>
      </c>
      <c r="C13256">
        <f>IF(B13256="","",INT(A13256))</f>
        <v/>
      </c>
      <c r="D13256">
        <f>IF(B13256="","",HOUR(A13256))</f>
        <v/>
      </c>
      <c r="E13256">
        <f>IF(B13256="","",IF(INPUT!$I$1="","",IF(C13256&lt;(INT(INPUT!$I$1)-INPUT!$I$2),"Off Meds",IF(C13256&lt;=(INT(INPUT!$I$1)+INPUT!$I$2),"Washout","On Meds"))))</f>
        <v/>
      </c>
      <c r="F13256">
        <f>IF(B13256="","",1.509*(LN(B13256)^1.084-5.381))</f>
        <v/>
      </c>
      <c r="G13256">
        <f>IF(F13256="","",IF(F13256&lt;0,10*F13256^2,0))</f>
        <v/>
      </c>
      <c r="H13256">
        <f>IF(F13256="","",IF(F13256&gt;0,10*F13256^2,0))</f>
        <v/>
      </c>
    </row>
    <row r="13257">
      <c r="A13257">
        <f>Input!A13257</f>
        <v/>
      </c>
      <c r="B13257">
        <f>IF(ISNUMBER(Input!B13257),IF(AND(Input!B13257&gt;=20,Input!B13257&lt;=700),Input!B13257,""),"")</f>
        <v/>
      </c>
      <c r="C13257">
        <f>IF(B13257="","",INT(A13257))</f>
        <v/>
      </c>
      <c r="D13257">
        <f>IF(B13257="","",HOUR(A13257))</f>
        <v/>
      </c>
      <c r="E13257">
        <f>IF(B13257="","",IF(INPUT!$I$1="","",IF(C13257&lt;(INT(INPUT!$I$1)-INPUT!$I$2),"Off Meds",IF(C13257&lt;=(INT(INPUT!$I$1)+INPUT!$I$2),"Washout","On Meds"))))</f>
        <v/>
      </c>
      <c r="F13257">
        <f>IF(B13257="","",1.509*(LN(B13257)^1.084-5.381))</f>
        <v/>
      </c>
      <c r="G13257">
        <f>IF(F13257="","",IF(F13257&lt;0,10*F13257^2,0))</f>
        <v/>
      </c>
      <c r="H13257">
        <f>IF(F13257="","",IF(F13257&gt;0,10*F13257^2,0))</f>
        <v/>
      </c>
    </row>
    <row r="13258">
      <c r="A13258">
        <f>Input!A13258</f>
        <v/>
      </c>
      <c r="B13258">
        <f>IF(ISNUMBER(Input!B13258),IF(AND(Input!B13258&gt;=20,Input!B13258&lt;=700),Input!B13258,""),"")</f>
        <v/>
      </c>
      <c r="C13258">
        <f>IF(B13258="","",INT(A13258))</f>
        <v/>
      </c>
      <c r="D13258">
        <f>IF(B13258="","",HOUR(A13258))</f>
        <v/>
      </c>
      <c r="E13258">
        <f>IF(B13258="","",IF(INPUT!$I$1="","",IF(C13258&lt;(INT(INPUT!$I$1)-INPUT!$I$2),"Off Meds",IF(C13258&lt;=(INT(INPUT!$I$1)+INPUT!$I$2),"Washout","On Meds"))))</f>
        <v/>
      </c>
      <c r="F13258">
        <f>IF(B13258="","",1.509*(LN(B13258)^1.084-5.381))</f>
        <v/>
      </c>
      <c r="G13258">
        <f>IF(F13258="","",IF(F13258&lt;0,10*F13258^2,0))</f>
        <v/>
      </c>
      <c r="H13258">
        <f>IF(F13258="","",IF(F13258&gt;0,10*F13258^2,0))</f>
        <v/>
      </c>
    </row>
    <row r="13259">
      <c r="A13259">
        <f>Input!A13259</f>
        <v/>
      </c>
      <c r="B13259">
        <f>IF(ISNUMBER(Input!B13259),IF(AND(Input!B13259&gt;=20,Input!B13259&lt;=700),Input!B13259,""),"")</f>
        <v/>
      </c>
      <c r="C13259">
        <f>IF(B13259="","",INT(A13259))</f>
        <v/>
      </c>
      <c r="D13259">
        <f>IF(B13259="","",HOUR(A13259))</f>
        <v/>
      </c>
      <c r="E13259">
        <f>IF(B13259="","",IF(INPUT!$I$1="","",IF(C13259&lt;(INT(INPUT!$I$1)-INPUT!$I$2),"Off Meds",IF(C13259&lt;=(INT(INPUT!$I$1)+INPUT!$I$2),"Washout","On Meds"))))</f>
        <v/>
      </c>
      <c r="F13259">
        <f>IF(B13259="","",1.509*(LN(B13259)^1.084-5.381))</f>
        <v/>
      </c>
      <c r="G13259">
        <f>IF(F13259="","",IF(F13259&lt;0,10*F13259^2,0))</f>
        <v/>
      </c>
      <c r="H13259">
        <f>IF(F13259="","",IF(F13259&gt;0,10*F13259^2,0))</f>
        <v/>
      </c>
    </row>
    <row r="13260">
      <c r="A13260">
        <f>Input!A13260</f>
        <v/>
      </c>
      <c r="B13260">
        <f>IF(ISNUMBER(Input!B13260),IF(AND(Input!B13260&gt;=20,Input!B13260&lt;=700),Input!B13260,""),"")</f>
        <v/>
      </c>
      <c r="C13260">
        <f>IF(B13260="","",INT(A13260))</f>
        <v/>
      </c>
      <c r="D13260">
        <f>IF(B13260="","",HOUR(A13260))</f>
        <v/>
      </c>
      <c r="E13260">
        <f>IF(B13260="","",IF(INPUT!$I$1="","",IF(C13260&lt;(INT(INPUT!$I$1)-INPUT!$I$2),"Off Meds",IF(C13260&lt;=(INT(INPUT!$I$1)+INPUT!$I$2),"Washout","On Meds"))))</f>
        <v/>
      </c>
      <c r="F13260">
        <f>IF(B13260="","",1.509*(LN(B13260)^1.084-5.381))</f>
        <v/>
      </c>
      <c r="G13260">
        <f>IF(F13260="","",IF(F13260&lt;0,10*F13260^2,0))</f>
        <v/>
      </c>
      <c r="H13260">
        <f>IF(F13260="","",IF(F13260&gt;0,10*F13260^2,0))</f>
        <v/>
      </c>
    </row>
    <row r="13261">
      <c r="A13261">
        <f>Input!A13261</f>
        <v/>
      </c>
      <c r="B13261">
        <f>IF(ISNUMBER(Input!B13261),IF(AND(Input!B13261&gt;=20,Input!B13261&lt;=700),Input!B13261,""),"")</f>
        <v/>
      </c>
      <c r="C13261">
        <f>IF(B13261="","",INT(A13261))</f>
        <v/>
      </c>
      <c r="D13261">
        <f>IF(B13261="","",HOUR(A13261))</f>
        <v/>
      </c>
      <c r="E13261">
        <f>IF(B13261="","",IF(INPUT!$I$1="","",IF(C13261&lt;(INT(INPUT!$I$1)-INPUT!$I$2),"Off Meds",IF(C13261&lt;=(INT(INPUT!$I$1)+INPUT!$I$2),"Washout","On Meds"))))</f>
        <v/>
      </c>
      <c r="F13261">
        <f>IF(B13261="","",1.509*(LN(B13261)^1.084-5.381))</f>
        <v/>
      </c>
      <c r="G13261">
        <f>IF(F13261="","",IF(F13261&lt;0,10*F13261^2,0))</f>
        <v/>
      </c>
      <c r="H13261">
        <f>IF(F13261="","",IF(F13261&gt;0,10*F13261^2,0))</f>
        <v/>
      </c>
    </row>
    <row r="13262">
      <c r="A13262">
        <f>Input!A13262</f>
        <v/>
      </c>
      <c r="B13262">
        <f>IF(ISNUMBER(Input!B13262),IF(AND(Input!B13262&gt;=20,Input!B13262&lt;=700),Input!B13262,""),"")</f>
        <v/>
      </c>
      <c r="C13262">
        <f>IF(B13262="","",INT(A13262))</f>
        <v/>
      </c>
      <c r="D13262">
        <f>IF(B13262="","",HOUR(A13262))</f>
        <v/>
      </c>
      <c r="E13262">
        <f>IF(B13262="","",IF(INPUT!$I$1="","",IF(C13262&lt;(INT(INPUT!$I$1)-INPUT!$I$2),"Off Meds",IF(C13262&lt;=(INT(INPUT!$I$1)+INPUT!$I$2),"Washout","On Meds"))))</f>
        <v/>
      </c>
      <c r="F13262">
        <f>IF(B13262="","",1.509*(LN(B13262)^1.084-5.381))</f>
        <v/>
      </c>
      <c r="G13262">
        <f>IF(F13262="","",IF(F13262&lt;0,10*F13262^2,0))</f>
        <v/>
      </c>
      <c r="H13262">
        <f>IF(F13262="","",IF(F13262&gt;0,10*F13262^2,0))</f>
        <v/>
      </c>
    </row>
    <row r="13263">
      <c r="A13263">
        <f>Input!A13263</f>
        <v/>
      </c>
      <c r="B13263">
        <f>IF(ISNUMBER(Input!B13263),IF(AND(Input!B13263&gt;=20,Input!B13263&lt;=700),Input!B13263,""),"")</f>
        <v/>
      </c>
      <c r="C13263">
        <f>IF(B13263="","",INT(A13263))</f>
        <v/>
      </c>
      <c r="D13263">
        <f>IF(B13263="","",HOUR(A13263))</f>
        <v/>
      </c>
      <c r="E13263">
        <f>IF(B13263="","",IF(INPUT!$I$1="","",IF(C13263&lt;(INT(INPUT!$I$1)-INPUT!$I$2),"Off Meds",IF(C13263&lt;=(INT(INPUT!$I$1)+INPUT!$I$2),"Washout","On Meds"))))</f>
        <v/>
      </c>
      <c r="F13263">
        <f>IF(B13263="","",1.509*(LN(B13263)^1.084-5.381))</f>
        <v/>
      </c>
      <c r="G13263">
        <f>IF(F13263="","",IF(F13263&lt;0,10*F13263^2,0))</f>
        <v/>
      </c>
      <c r="H13263">
        <f>IF(F13263="","",IF(F13263&gt;0,10*F13263^2,0))</f>
        <v/>
      </c>
    </row>
    <row r="13264">
      <c r="A13264">
        <f>Input!A13264</f>
        <v/>
      </c>
      <c r="B13264">
        <f>IF(ISNUMBER(Input!B13264),IF(AND(Input!B13264&gt;=20,Input!B13264&lt;=700),Input!B13264,""),"")</f>
        <v/>
      </c>
      <c r="C13264">
        <f>IF(B13264="","",INT(A13264))</f>
        <v/>
      </c>
      <c r="D13264">
        <f>IF(B13264="","",HOUR(A13264))</f>
        <v/>
      </c>
      <c r="E13264">
        <f>IF(B13264="","",IF(INPUT!$I$1="","",IF(C13264&lt;(INT(INPUT!$I$1)-INPUT!$I$2),"Off Meds",IF(C13264&lt;=(INT(INPUT!$I$1)+INPUT!$I$2),"Washout","On Meds"))))</f>
        <v/>
      </c>
      <c r="F13264">
        <f>IF(B13264="","",1.509*(LN(B13264)^1.084-5.381))</f>
        <v/>
      </c>
      <c r="G13264">
        <f>IF(F13264="","",IF(F13264&lt;0,10*F13264^2,0))</f>
        <v/>
      </c>
      <c r="H13264">
        <f>IF(F13264="","",IF(F13264&gt;0,10*F13264^2,0))</f>
        <v/>
      </c>
    </row>
    <row r="13265">
      <c r="A13265">
        <f>Input!A13265</f>
        <v/>
      </c>
      <c r="B13265">
        <f>IF(ISNUMBER(Input!B13265),IF(AND(Input!B13265&gt;=20,Input!B13265&lt;=700),Input!B13265,""),"")</f>
        <v/>
      </c>
      <c r="C13265">
        <f>IF(B13265="","",INT(A13265))</f>
        <v/>
      </c>
      <c r="D13265">
        <f>IF(B13265="","",HOUR(A13265))</f>
        <v/>
      </c>
      <c r="E13265">
        <f>IF(B13265="","",IF(INPUT!$I$1="","",IF(C13265&lt;(INT(INPUT!$I$1)-INPUT!$I$2),"Off Meds",IF(C13265&lt;=(INT(INPUT!$I$1)+INPUT!$I$2),"Washout","On Meds"))))</f>
        <v/>
      </c>
      <c r="F13265">
        <f>IF(B13265="","",1.509*(LN(B13265)^1.084-5.381))</f>
        <v/>
      </c>
      <c r="G13265">
        <f>IF(F13265="","",IF(F13265&lt;0,10*F13265^2,0))</f>
        <v/>
      </c>
      <c r="H13265">
        <f>IF(F13265="","",IF(F13265&gt;0,10*F13265^2,0))</f>
        <v/>
      </c>
    </row>
    <row r="13266">
      <c r="A13266">
        <f>Input!A13266</f>
        <v/>
      </c>
      <c r="B13266">
        <f>IF(ISNUMBER(Input!B13266),IF(AND(Input!B13266&gt;=20,Input!B13266&lt;=700),Input!B13266,""),"")</f>
        <v/>
      </c>
      <c r="C13266">
        <f>IF(B13266="","",INT(A13266))</f>
        <v/>
      </c>
      <c r="D13266">
        <f>IF(B13266="","",HOUR(A13266))</f>
        <v/>
      </c>
      <c r="E13266">
        <f>IF(B13266="","",IF(INPUT!$I$1="","",IF(C13266&lt;(INT(INPUT!$I$1)-INPUT!$I$2),"Off Meds",IF(C13266&lt;=(INT(INPUT!$I$1)+INPUT!$I$2),"Washout","On Meds"))))</f>
        <v/>
      </c>
      <c r="F13266">
        <f>IF(B13266="","",1.509*(LN(B13266)^1.084-5.381))</f>
        <v/>
      </c>
      <c r="G13266">
        <f>IF(F13266="","",IF(F13266&lt;0,10*F13266^2,0))</f>
        <v/>
      </c>
      <c r="H13266">
        <f>IF(F13266="","",IF(F13266&gt;0,10*F13266^2,0))</f>
        <v/>
      </c>
    </row>
    <row r="13267">
      <c r="A13267">
        <f>Input!A13267</f>
        <v/>
      </c>
      <c r="B13267">
        <f>IF(ISNUMBER(Input!B13267),IF(AND(Input!B13267&gt;=20,Input!B13267&lt;=700),Input!B13267,""),"")</f>
        <v/>
      </c>
      <c r="C13267">
        <f>IF(B13267="","",INT(A13267))</f>
        <v/>
      </c>
      <c r="D13267">
        <f>IF(B13267="","",HOUR(A13267))</f>
        <v/>
      </c>
      <c r="E13267">
        <f>IF(B13267="","",IF(INPUT!$I$1="","",IF(C13267&lt;(INT(INPUT!$I$1)-INPUT!$I$2),"Off Meds",IF(C13267&lt;=(INT(INPUT!$I$1)+INPUT!$I$2),"Washout","On Meds"))))</f>
        <v/>
      </c>
      <c r="F13267">
        <f>IF(B13267="","",1.509*(LN(B13267)^1.084-5.381))</f>
        <v/>
      </c>
      <c r="G13267">
        <f>IF(F13267="","",IF(F13267&lt;0,10*F13267^2,0))</f>
        <v/>
      </c>
      <c r="H13267">
        <f>IF(F13267="","",IF(F13267&gt;0,10*F13267^2,0))</f>
        <v/>
      </c>
    </row>
    <row r="13268">
      <c r="A13268">
        <f>Input!A13268</f>
        <v/>
      </c>
      <c r="B13268">
        <f>IF(ISNUMBER(Input!B13268),IF(AND(Input!B13268&gt;=20,Input!B13268&lt;=700),Input!B13268,""),"")</f>
        <v/>
      </c>
      <c r="C13268">
        <f>IF(B13268="","",INT(A13268))</f>
        <v/>
      </c>
      <c r="D13268">
        <f>IF(B13268="","",HOUR(A13268))</f>
        <v/>
      </c>
      <c r="E13268">
        <f>IF(B13268="","",IF(INPUT!$I$1="","",IF(C13268&lt;(INT(INPUT!$I$1)-INPUT!$I$2),"Off Meds",IF(C13268&lt;=(INT(INPUT!$I$1)+INPUT!$I$2),"Washout","On Meds"))))</f>
        <v/>
      </c>
      <c r="F13268">
        <f>IF(B13268="","",1.509*(LN(B13268)^1.084-5.381))</f>
        <v/>
      </c>
      <c r="G13268">
        <f>IF(F13268="","",IF(F13268&lt;0,10*F13268^2,0))</f>
        <v/>
      </c>
      <c r="H13268">
        <f>IF(F13268="","",IF(F13268&gt;0,10*F13268^2,0))</f>
        <v/>
      </c>
    </row>
    <row r="13269">
      <c r="A13269">
        <f>Input!A13269</f>
        <v/>
      </c>
      <c r="B13269">
        <f>IF(ISNUMBER(Input!B13269),IF(AND(Input!B13269&gt;=20,Input!B13269&lt;=700),Input!B13269,""),"")</f>
        <v/>
      </c>
      <c r="C13269">
        <f>IF(B13269="","",INT(A13269))</f>
        <v/>
      </c>
      <c r="D13269">
        <f>IF(B13269="","",HOUR(A13269))</f>
        <v/>
      </c>
      <c r="E13269">
        <f>IF(B13269="","",IF(INPUT!$I$1="","",IF(C13269&lt;(INT(INPUT!$I$1)-INPUT!$I$2),"Off Meds",IF(C13269&lt;=(INT(INPUT!$I$1)+INPUT!$I$2),"Washout","On Meds"))))</f>
        <v/>
      </c>
      <c r="F13269">
        <f>IF(B13269="","",1.509*(LN(B13269)^1.084-5.381))</f>
        <v/>
      </c>
      <c r="G13269">
        <f>IF(F13269="","",IF(F13269&lt;0,10*F13269^2,0))</f>
        <v/>
      </c>
      <c r="H13269">
        <f>IF(F13269="","",IF(F13269&gt;0,10*F13269^2,0))</f>
        <v/>
      </c>
    </row>
    <row r="13270">
      <c r="A13270">
        <f>Input!A13270</f>
        <v/>
      </c>
      <c r="B13270">
        <f>IF(ISNUMBER(Input!B13270),IF(AND(Input!B13270&gt;=20,Input!B13270&lt;=700),Input!B13270,""),"")</f>
        <v/>
      </c>
      <c r="C13270">
        <f>IF(B13270="","",INT(A13270))</f>
        <v/>
      </c>
      <c r="D13270">
        <f>IF(B13270="","",HOUR(A13270))</f>
        <v/>
      </c>
      <c r="E13270">
        <f>IF(B13270="","",IF(INPUT!$I$1="","",IF(C13270&lt;(INT(INPUT!$I$1)-INPUT!$I$2),"Off Meds",IF(C13270&lt;=(INT(INPUT!$I$1)+INPUT!$I$2),"Washout","On Meds"))))</f>
        <v/>
      </c>
      <c r="F13270">
        <f>IF(B13270="","",1.509*(LN(B13270)^1.084-5.381))</f>
        <v/>
      </c>
      <c r="G13270">
        <f>IF(F13270="","",IF(F13270&lt;0,10*F13270^2,0))</f>
        <v/>
      </c>
      <c r="H13270">
        <f>IF(F13270="","",IF(F13270&gt;0,10*F13270^2,0))</f>
        <v/>
      </c>
    </row>
    <row r="13271">
      <c r="A13271">
        <f>Input!A13271</f>
        <v/>
      </c>
      <c r="B13271">
        <f>IF(ISNUMBER(Input!B13271),IF(AND(Input!B13271&gt;=20,Input!B13271&lt;=700),Input!B13271,""),"")</f>
        <v/>
      </c>
      <c r="C13271">
        <f>IF(B13271="","",INT(A13271))</f>
        <v/>
      </c>
      <c r="D13271">
        <f>IF(B13271="","",HOUR(A13271))</f>
        <v/>
      </c>
      <c r="E13271">
        <f>IF(B13271="","",IF(INPUT!$I$1="","",IF(C13271&lt;(INT(INPUT!$I$1)-INPUT!$I$2),"Off Meds",IF(C13271&lt;=(INT(INPUT!$I$1)+INPUT!$I$2),"Washout","On Meds"))))</f>
        <v/>
      </c>
      <c r="F13271">
        <f>IF(B13271="","",1.509*(LN(B13271)^1.084-5.381))</f>
        <v/>
      </c>
      <c r="G13271">
        <f>IF(F13271="","",IF(F13271&lt;0,10*F13271^2,0))</f>
        <v/>
      </c>
      <c r="H13271">
        <f>IF(F13271="","",IF(F13271&gt;0,10*F13271^2,0))</f>
        <v/>
      </c>
    </row>
    <row r="13272">
      <c r="A13272">
        <f>Input!A13272</f>
        <v/>
      </c>
      <c r="B13272">
        <f>IF(ISNUMBER(Input!B13272),IF(AND(Input!B13272&gt;=20,Input!B13272&lt;=700),Input!B13272,""),"")</f>
        <v/>
      </c>
      <c r="C13272">
        <f>IF(B13272="","",INT(A13272))</f>
        <v/>
      </c>
      <c r="D13272">
        <f>IF(B13272="","",HOUR(A13272))</f>
        <v/>
      </c>
      <c r="E13272">
        <f>IF(B13272="","",IF(INPUT!$I$1="","",IF(C13272&lt;(INT(INPUT!$I$1)-INPUT!$I$2),"Off Meds",IF(C13272&lt;=(INT(INPUT!$I$1)+INPUT!$I$2),"Washout","On Meds"))))</f>
        <v/>
      </c>
      <c r="F13272">
        <f>IF(B13272="","",1.509*(LN(B13272)^1.084-5.381))</f>
        <v/>
      </c>
      <c r="G13272">
        <f>IF(F13272="","",IF(F13272&lt;0,10*F13272^2,0))</f>
        <v/>
      </c>
      <c r="H13272">
        <f>IF(F13272="","",IF(F13272&gt;0,10*F13272^2,0))</f>
        <v/>
      </c>
    </row>
    <row r="13273">
      <c r="A13273">
        <f>Input!A13273</f>
        <v/>
      </c>
      <c r="B13273">
        <f>IF(ISNUMBER(Input!B13273),IF(AND(Input!B13273&gt;=20,Input!B13273&lt;=700),Input!B13273,""),"")</f>
        <v/>
      </c>
      <c r="C13273">
        <f>IF(B13273="","",INT(A13273))</f>
        <v/>
      </c>
      <c r="D13273">
        <f>IF(B13273="","",HOUR(A13273))</f>
        <v/>
      </c>
      <c r="E13273">
        <f>IF(B13273="","",IF(INPUT!$I$1="","",IF(C13273&lt;(INT(INPUT!$I$1)-INPUT!$I$2),"Off Meds",IF(C13273&lt;=(INT(INPUT!$I$1)+INPUT!$I$2),"Washout","On Meds"))))</f>
        <v/>
      </c>
      <c r="F13273">
        <f>IF(B13273="","",1.509*(LN(B13273)^1.084-5.381))</f>
        <v/>
      </c>
      <c r="G13273">
        <f>IF(F13273="","",IF(F13273&lt;0,10*F13273^2,0))</f>
        <v/>
      </c>
      <c r="H13273">
        <f>IF(F13273="","",IF(F13273&gt;0,10*F13273^2,0))</f>
        <v/>
      </c>
    </row>
    <row r="13274">
      <c r="A13274">
        <f>Input!A13274</f>
        <v/>
      </c>
      <c r="B13274">
        <f>IF(ISNUMBER(Input!B13274),IF(AND(Input!B13274&gt;=20,Input!B13274&lt;=700),Input!B13274,""),"")</f>
        <v/>
      </c>
      <c r="C13274">
        <f>IF(B13274="","",INT(A13274))</f>
        <v/>
      </c>
      <c r="D13274">
        <f>IF(B13274="","",HOUR(A13274))</f>
        <v/>
      </c>
      <c r="E13274">
        <f>IF(B13274="","",IF(INPUT!$I$1="","",IF(C13274&lt;(INT(INPUT!$I$1)-INPUT!$I$2),"Off Meds",IF(C13274&lt;=(INT(INPUT!$I$1)+INPUT!$I$2),"Washout","On Meds"))))</f>
        <v/>
      </c>
      <c r="F13274">
        <f>IF(B13274="","",1.509*(LN(B13274)^1.084-5.381))</f>
        <v/>
      </c>
      <c r="G13274">
        <f>IF(F13274="","",IF(F13274&lt;0,10*F13274^2,0))</f>
        <v/>
      </c>
      <c r="H13274">
        <f>IF(F13274="","",IF(F13274&gt;0,10*F13274^2,0))</f>
        <v/>
      </c>
    </row>
    <row r="13275">
      <c r="A13275">
        <f>Input!A13275</f>
        <v/>
      </c>
      <c r="B13275">
        <f>IF(ISNUMBER(Input!B13275),IF(AND(Input!B13275&gt;=20,Input!B13275&lt;=700),Input!B13275,""),"")</f>
        <v/>
      </c>
      <c r="C13275">
        <f>IF(B13275="","",INT(A13275))</f>
        <v/>
      </c>
      <c r="D13275">
        <f>IF(B13275="","",HOUR(A13275))</f>
        <v/>
      </c>
      <c r="E13275">
        <f>IF(B13275="","",IF(INPUT!$I$1="","",IF(C13275&lt;(INT(INPUT!$I$1)-INPUT!$I$2),"Off Meds",IF(C13275&lt;=(INT(INPUT!$I$1)+INPUT!$I$2),"Washout","On Meds"))))</f>
        <v/>
      </c>
      <c r="F13275">
        <f>IF(B13275="","",1.509*(LN(B13275)^1.084-5.381))</f>
        <v/>
      </c>
      <c r="G13275">
        <f>IF(F13275="","",IF(F13275&lt;0,10*F13275^2,0))</f>
        <v/>
      </c>
      <c r="H13275">
        <f>IF(F13275="","",IF(F13275&gt;0,10*F13275^2,0))</f>
        <v/>
      </c>
    </row>
    <row r="13276">
      <c r="A13276">
        <f>Input!A13276</f>
        <v/>
      </c>
      <c r="B13276">
        <f>IF(ISNUMBER(Input!B13276),IF(AND(Input!B13276&gt;=20,Input!B13276&lt;=700),Input!B13276,""),"")</f>
        <v/>
      </c>
      <c r="C13276">
        <f>IF(B13276="","",INT(A13276))</f>
        <v/>
      </c>
      <c r="D13276">
        <f>IF(B13276="","",HOUR(A13276))</f>
        <v/>
      </c>
      <c r="E13276">
        <f>IF(B13276="","",IF(INPUT!$I$1="","",IF(C13276&lt;(INT(INPUT!$I$1)-INPUT!$I$2),"Off Meds",IF(C13276&lt;=(INT(INPUT!$I$1)+INPUT!$I$2),"Washout","On Meds"))))</f>
        <v/>
      </c>
      <c r="F13276">
        <f>IF(B13276="","",1.509*(LN(B13276)^1.084-5.381))</f>
        <v/>
      </c>
      <c r="G13276">
        <f>IF(F13276="","",IF(F13276&lt;0,10*F13276^2,0))</f>
        <v/>
      </c>
      <c r="H13276">
        <f>IF(F13276="","",IF(F13276&gt;0,10*F13276^2,0))</f>
        <v/>
      </c>
    </row>
    <row r="13277">
      <c r="A13277">
        <f>Input!A13277</f>
        <v/>
      </c>
      <c r="B13277">
        <f>IF(ISNUMBER(Input!B13277),IF(AND(Input!B13277&gt;=20,Input!B13277&lt;=700),Input!B13277,""),"")</f>
        <v/>
      </c>
      <c r="C13277">
        <f>IF(B13277="","",INT(A13277))</f>
        <v/>
      </c>
      <c r="D13277">
        <f>IF(B13277="","",HOUR(A13277))</f>
        <v/>
      </c>
      <c r="E13277">
        <f>IF(B13277="","",IF(INPUT!$I$1="","",IF(C13277&lt;(INT(INPUT!$I$1)-INPUT!$I$2),"Off Meds",IF(C13277&lt;=(INT(INPUT!$I$1)+INPUT!$I$2),"Washout","On Meds"))))</f>
        <v/>
      </c>
      <c r="F13277">
        <f>IF(B13277="","",1.509*(LN(B13277)^1.084-5.381))</f>
        <v/>
      </c>
      <c r="G13277">
        <f>IF(F13277="","",IF(F13277&lt;0,10*F13277^2,0))</f>
        <v/>
      </c>
      <c r="H13277">
        <f>IF(F13277="","",IF(F13277&gt;0,10*F13277^2,0))</f>
        <v/>
      </c>
    </row>
    <row r="13278">
      <c r="A13278">
        <f>Input!A13278</f>
        <v/>
      </c>
      <c r="B13278">
        <f>IF(ISNUMBER(Input!B13278),IF(AND(Input!B13278&gt;=20,Input!B13278&lt;=700),Input!B13278,""),"")</f>
        <v/>
      </c>
      <c r="C13278">
        <f>IF(B13278="","",INT(A13278))</f>
        <v/>
      </c>
      <c r="D13278">
        <f>IF(B13278="","",HOUR(A13278))</f>
        <v/>
      </c>
      <c r="E13278">
        <f>IF(B13278="","",IF(INPUT!$I$1="","",IF(C13278&lt;(INT(INPUT!$I$1)-INPUT!$I$2),"Off Meds",IF(C13278&lt;=(INT(INPUT!$I$1)+INPUT!$I$2),"Washout","On Meds"))))</f>
        <v/>
      </c>
      <c r="F13278">
        <f>IF(B13278="","",1.509*(LN(B13278)^1.084-5.381))</f>
        <v/>
      </c>
      <c r="G13278">
        <f>IF(F13278="","",IF(F13278&lt;0,10*F13278^2,0))</f>
        <v/>
      </c>
      <c r="H13278">
        <f>IF(F13278="","",IF(F13278&gt;0,10*F13278^2,0))</f>
        <v/>
      </c>
    </row>
    <row r="13279">
      <c r="A13279">
        <f>Input!A13279</f>
        <v/>
      </c>
      <c r="B13279">
        <f>IF(ISNUMBER(Input!B13279),IF(AND(Input!B13279&gt;=20,Input!B13279&lt;=700),Input!B13279,""),"")</f>
        <v/>
      </c>
      <c r="C13279">
        <f>IF(B13279="","",INT(A13279))</f>
        <v/>
      </c>
      <c r="D13279">
        <f>IF(B13279="","",HOUR(A13279))</f>
        <v/>
      </c>
      <c r="E13279">
        <f>IF(B13279="","",IF(INPUT!$I$1="","",IF(C13279&lt;(INT(INPUT!$I$1)-INPUT!$I$2),"Off Meds",IF(C13279&lt;=(INT(INPUT!$I$1)+INPUT!$I$2),"Washout","On Meds"))))</f>
        <v/>
      </c>
      <c r="F13279">
        <f>IF(B13279="","",1.509*(LN(B13279)^1.084-5.381))</f>
        <v/>
      </c>
      <c r="G13279">
        <f>IF(F13279="","",IF(F13279&lt;0,10*F13279^2,0))</f>
        <v/>
      </c>
      <c r="H13279">
        <f>IF(F13279="","",IF(F13279&gt;0,10*F13279^2,0))</f>
        <v/>
      </c>
    </row>
    <row r="13280">
      <c r="A13280">
        <f>Input!A13280</f>
        <v/>
      </c>
      <c r="B13280">
        <f>IF(ISNUMBER(Input!B13280),IF(AND(Input!B13280&gt;=20,Input!B13280&lt;=700),Input!B13280,""),"")</f>
        <v/>
      </c>
      <c r="C13280">
        <f>IF(B13280="","",INT(A13280))</f>
        <v/>
      </c>
      <c r="D13280">
        <f>IF(B13280="","",HOUR(A13280))</f>
        <v/>
      </c>
      <c r="E13280">
        <f>IF(B13280="","",IF(INPUT!$I$1="","",IF(C13280&lt;(INT(INPUT!$I$1)-INPUT!$I$2),"Off Meds",IF(C13280&lt;=(INT(INPUT!$I$1)+INPUT!$I$2),"Washout","On Meds"))))</f>
        <v/>
      </c>
      <c r="F13280">
        <f>IF(B13280="","",1.509*(LN(B13280)^1.084-5.381))</f>
        <v/>
      </c>
      <c r="G13280">
        <f>IF(F13280="","",IF(F13280&lt;0,10*F13280^2,0))</f>
        <v/>
      </c>
      <c r="H13280">
        <f>IF(F13280="","",IF(F13280&gt;0,10*F13280^2,0))</f>
        <v/>
      </c>
    </row>
    <row r="13281">
      <c r="A13281">
        <f>Input!A13281</f>
        <v/>
      </c>
      <c r="B13281">
        <f>IF(ISNUMBER(Input!B13281),IF(AND(Input!B13281&gt;=20,Input!B13281&lt;=700),Input!B13281,""),"")</f>
        <v/>
      </c>
      <c r="C13281">
        <f>IF(B13281="","",INT(A13281))</f>
        <v/>
      </c>
      <c r="D13281">
        <f>IF(B13281="","",HOUR(A13281))</f>
        <v/>
      </c>
      <c r="E13281">
        <f>IF(B13281="","",IF(INPUT!$I$1="","",IF(C13281&lt;(INT(INPUT!$I$1)-INPUT!$I$2),"Off Meds",IF(C13281&lt;=(INT(INPUT!$I$1)+INPUT!$I$2),"Washout","On Meds"))))</f>
        <v/>
      </c>
      <c r="F13281">
        <f>IF(B13281="","",1.509*(LN(B13281)^1.084-5.381))</f>
        <v/>
      </c>
      <c r="G13281">
        <f>IF(F13281="","",IF(F13281&lt;0,10*F13281^2,0))</f>
        <v/>
      </c>
      <c r="H13281">
        <f>IF(F13281="","",IF(F13281&gt;0,10*F13281^2,0))</f>
        <v/>
      </c>
    </row>
    <row r="13282">
      <c r="A13282">
        <f>Input!A13282</f>
        <v/>
      </c>
      <c r="B13282">
        <f>IF(ISNUMBER(Input!B13282),IF(AND(Input!B13282&gt;=20,Input!B13282&lt;=700),Input!B13282,""),"")</f>
        <v/>
      </c>
      <c r="C13282">
        <f>IF(B13282="","",INT(A13282))</f>
        <v/>
      </c>
      <c r="D13282">
        <f>IF(B13282="","",HOUR(A13282))</f>
        <v/>
      </c>
      <c r="E13282">
        <f>IF(B13282="","",IF(INPUT!$I$1="","",IF(C13282&lt;(INT(INPUT!$I$1)-INPUT!$I$2),"Off Meds",IF(C13282&lt;=(INT(INPUT!$I$1)+INPUT!$I$2),"Washout","On Meds"))))</f>
        <v/>
      </c>
      <c r="F13282">
        <f>IF(B13282="","",1.509*(LN(B13282)^1.084-5.381))</f>
        <v/>
      </c>
      <c r="G13282">
        <f>IF(F13282="","",IF(F13282&lt;0,10*F13282^2,0))</f>
        <v/>
      </c>
      <c r="H13282">
        <f>IF(F13282="","",IF(F13282&gt;0,10*F13282^2,0))</f>
        <v/>
      </c>
    </row>
    <row r="13283">
      <c r="A13283">
        <f>Input!A13283</f>
        <v/>
      </c>
      <c r="B13283">
        <f>IF(ISNUMBER(Input!B13283),IF(AND(Input!B13283&gt;=20,Input!B13283&lt;=700),Input!B13283,""),"")</f>
        <v/>
      </c>
      <c r="C13283">
        <f>IF(B13283="","",INT(A13283))</f>
        <v/>
      </c>
      <c r="D13283">
        <f>IF(B13283="","",HOUR(A13283))</f>
        <v/>
      </c>
      <c r="E13283">
        <f>IF(B13283="","",IF(INPUT!$I$1="","",IF(C13283&lt;(INT(INPUT!$I$1)-INPUT!$I$2),"Off Meds",IF(C13283&lt;=(INT(INPUT!$I$1)+INPUT!$I$2),"Washout","On Meds"))))</f>
        <v/>
      </c>
      <c r="F13283">
        <f>IF(B13283="","",1.509*(LN(B13283)^1.084-5.381))</f>
        <v/>
      </c>
      <c r="G13283">
        <f>IF(F13283="","",IF(F13283&lt;0,10*F13283^2,0))</f>
        <v/>
      </c>
      <c r="H13283">
        <f>IF(F13283="","",IF(F13283&gt;0,10*F13283^2,0))</f>
        <v/>
      </c>
    </row>
    <row r="13284">
      <c r="A13284">
        <f>Input!A13284</f>
        <v/>
      </c>
      <c r="B13284">
        <f>IF(ISNUMBER(Input!B13284),IF(AND(Input!B13284&gt;=20,Input!B13284&lt;=700),Input!B13284,""),"")</f>
        <v/>
      </c>
      <c r="C13284">
        <f>IF(B13284="","",INT(A13284))</f>
        <v/>
      </c>
      <c r="D13284">
        <f>IF(B13284="","",HOUR(A13284))</f>
        <v/>
      </c>
      <c r="E13284">
        <f>IF(B13284="","",IF(INPUT!$I$1="","",IF(C13284&lt;(INT(INPUT!$I$1)-INPUT!$I$2),"Off Meds",IF(C13284&lt;=(INT(INPUT!$I$1)+INPUT!$I$2),"Washout","On Meds"))))</f>
        <v/>
      </c>
      <c r="F13284">
        <f>IF(B13284="","",1.509*(LN(B13284)^1.084-5.381))</f>
        <v/>
      </c>
      <c r="G13284">
        <f>IF(F13284="","",IF(F13284&lt;0,10*F13284^2,0))</f>
        <v/>
      </c>
      <c r="H13284">
        <f>IF(F13284="","",IF(F13284&gt;0,10*F13284^2,0))</f>
        <v/>
      </c>
    </row>
    <row r="13285">
      <c r="A13285">
        <f>Input!A13285</f>
        <v/>
      </c>
      <c r="B13285">
        <f>IF(ISNUMBER(Input!B13285),IF(AND(Input!B13285&gt;=20,Input!B13285&lt;=700),Input!B13285,""),"")</f>
        <v/>
      </c>
      <c r="C13285">
        <f>IF(B13285="","",INT(A13285))</f>
        <v/>
      </c>
      <c r="D13285">
        <f>IF(B13285="","",HOUR(A13285))</f>
        <v/>
      </c>
      <c r="E13285">
        <f>IF(B13285="","",IF(INPUT!$I$1="","",IF(C13285&lt;(INT(INPUT!$I$1)-INPUT!$I$2),"Off Meds",IF(C13285&lt;=(INT(INPUT!$I$1)+INPUT!$I$2),"Washout","On Meds"))))</f>
        <v/>
      </c>
      <c r="F13285">
        <f>IF(B13285="","",1.509*(LN(B13285)^1.084-5.381))</f>
        <v/>
      </c>
      <c r="G13285">
        <f>IF(F13285="","",IF(F13285&lt;0,10*F13285^2,0))</f>
        <v/>
      </c>
      <c r="H13285">
        <f>IF(F13285="","",IF(F13285&gt;0,10*F13285^2,0))</f>
        <v/>
      </c>
    </row>
    <row r="13286">
      <c r="A13286">
        <f>Input!A13286</f>
        <v/>
      </c>
      <c r="B13286">
        <f>IF(ISNUMBER(Input!B13286),IF(AND(Input!B13286&gt;=20,Input!B13286&lt;=700),Input!B13286,""),"")</f>
        <v/>
      </c>
      <c r="C13286">
        <f>IF(B13286="","",INT(A13286))</f>
        <v/>
      </c>
      <c r="D13286">
        <f>IF(B13286="","",HOUR(A13286))</f>
        <v/>
      </c>
      <c r="E13286">
        <f>IF(B13286="","",IF(INPUT!$I$1="","",IF(C13286&lt;(INT(INPUT!$I$1)-INPUT!$I$2),"Off Meds",IF(C13286&lt;=(INT(INPUT!$I$1)+INPUT!$I$2),"Washout","On Meds"))))</f>
        <v/>
      </c>
      <c r="F13286">
        <f>IF(B13286="","",1.509*(LN(B13286)^1.084-5.381))</f>
        <v/>
      </c>
      <c r="G13286">
        <f>IF(F13286="","",IF(F13286&lt;0,10*F13286^2,0))</f>
        <v/>
      </c>
      <c r="H13286">
        <f>IF(F13286="","",IF(F13286&gt;0,10*F13286^2,0))</f>
        <v/>
      </c>
    </row>
    <row r="13287">
      <c r="A13287">
        <f>Input!A13287</f>
        <v/>
      </c>
      <c r="B13287">
        <f>IF(ISNUMBER(Input!B13287),IF(AND(Input!B13287&gt;=20,Input!B13287&lt;=700),Input!B13287,""),"")</f>
        <v/>
      </c>
      <c r="C13287">
        <f>IF(B13287="","",INT(A13287))</f>
        <v/>
      </c>
      <c r="D13287">
        <f>IF(B13287="","",HOUR(A13287))</f>
        <v/>
      </c>
      <c r="E13287">
        <f>IF(B13287="","",IF(INPUT!$I$1="","",IF(C13287&lt;(INT(INPUT!$I$1)-INPUT!$I$2),"Off Meds",IF(C13287&lt;=(INT(INPUT!$I$1)+INPUT!$I$2),"Washout","On Meds"))))</f>
        <v/>
      </c>
      <c r="F13287">
        <f>IF(B13287="","",1.509*(LN(B13287)^1.084-5.381))</f>
        <v/>
      </c>
      <c r="G13287">
        <f>IF(F13287="","",IF(F13287&lt;0,10*F13287^2,0))</f>
        <v/>
      </c>
      <c r="H13287">
        <f>IF(F13287="","",IF(F13287&gt;0,10*F13287^2,0))</f>
        <v/>
      </c>
    </row>
    <row r="13288">
      <c r="A13288">
        <f>Input!A13288</f>
        <v/>
      </c>
      <c r="B13288">
        <f>IF(ISNUMBER(Input!B13288),IF(AND(Input!B13288&gt;=20,Input!B13288&lt;=700),Input!B13288,""),"")</f>
        <v/>
      </c>
      <c r="C13288">
        <f>IF(B13288="","",INT(A13288))</f>
        <v/>
      </c>
      <c r="D13288">
        <f>IF(B13288="","",HOUR(A13288))</f>
        <v/>
      </c>
      <c r="E13288">
        <f>IF(B13288="","",IF(INPUT!$I$1="","",IF(C13288&lt;(INT(INPUT!$I$1)-INPUT!$I$2),"Off Meds",IF(C13288&lt;=(INT(INPUT!$I$1)+INPUT!$I$2),"Washout","On Meds"))))</f>
        <v/>
      </c>
      <c r="F13288">
        <f>IF(B13288="","",1.509*(LN(B13288)^1.084-5.381))</f>
        <v/>
      </c>
      <c r="G13288">
        <f>IF(F13288="","",IF(F13288&lt;0,10*F13288^2,0))</f>
        <v/>
      </c>
      <c r="H13288">
        <f>IF(F13288="","",IF(F13288&gt;0,10*F13288^2,0))</f>
        <v/>
      </c>
    </row>
    <row r="13289">
      <c r="A13289">
        <f>Input!A13289</f>
        <v/>
      </c>
      <c r="B13289">
        <f>IF(ISNUMBER(Input!B13289),IF(AND(Input!B13289&gt;=20,Input!B13289&lt;=700),Input!B13289,""),"")</f>
        <v/>
      </c>
      <c r="C13289">
        <f>IF(B13289="","",INT(A13289))</f>
        <v/>
      </c>
      <c r="D13289">
        <f>IF(B13289="","",HOUR(A13289))</f>
        <v/>
      </c>
      <c r="E13289">
        <f>IF(B13289="","",IF(INPUT!$I$1="","",IF(C13289&lt;(INT(INPUT!$I$1)-INPUT!$I$2),"Off Meds",IF(C13289&lt;=(INT(INPUT!$I$1)+INPUT!$I$2),"Washout","On Meds"))))</f>
        <v/>
      </c>
      <c r="F13289">
        <f>IF(B13289="","",1.509*(LN(B13289)^1.084-5.381))</f>
        <v/>
      </c>
      <c r="G13289">
        <f>IF(F13289="","",IF(F13289&lt;0,10*F13289^2,0))</f>
        <v/>
      </c>
      <c r="H13289">
        <f>IF(F13289="","",IF(F13289&gt;0,10*F13289^2,0))</f>
        <v/>
      </c>
    </row>
    <row r="13290">
      <c r="A13290">
        <f>Input!A13290</f>
        <v/>
      </c>
      <c r="B13290">
        <f>IF(ISNUMBER(Input!B13290),IF(AND(Input!B13290&gt;=20,Input!B13290&lt;=700),Input!B13290,""),"")</f>
        <v/>
      </c>
      <c r="C13290">
        <f>IF(B13290="","",INT(A13290))</f>
        <v/>
      </c>
      <c r="D13290">
        <f>IF(B13290="","",HOUR(A13290))</f>
        <v/>
      </c>
      <c r="E13290">
        <f>IF(B13290="","",IF(INPUT!$I$1="","",IF(C13290&lt;(INT(INPUT!$I$1)-INPUT!$I$2),"Off Meds",IF(C13290&lt;=(INT(INPUT!$I$1)+INPUT!$I$2),"Washout","On Meds"))))</f>
        <v/>
      </c>
      <c r="F13290">
        <f>IF(B13290="","",1.509*(LN(B13290)^1.084-5.381))</f>
        <v/>
      </c>
      <c r="G13290">
        <f>IF(F13290="","",IF(F13290&lt;0,10*F13290^2,0))</f>
        <v/>
      </c>
      <c r="H13290">
        <f>IF(F13290="","",IF(F13290&gt;0,10*F13290^2,0))</f>
        <v/>
      </c>
    </row>
    <row r="13291">
      <c r="A13291">
        <f>Input!A13291</f>
        <v/>
      </c>
      <c r="B13291">
        <f>IF(ISNUMBER(Input!B13291),IF(AND(Input!B13291&gt;=20,Input!B13291&lt;=700),Input!B13291,""),"")</f>
        <v/>
      </c>
      <c r="C13291">
        <f>IF(B13291="","",INT(A13291))</f>
        <v/>
      </c>
      <c r="D13291">
        <f>IF(B13291="","",HOUR(A13291))</f>
        <v/>
      </c>
      <c r="E13291">
        <f>IF(B13291="","",IF(INPUT!$I$1="","",IF(C13291&lt;(INT(INPUT!$I$1)-INPUT!$I$2),"Off Meds",IF(C13291&lt;=(INT(INPUT!$I$1)+INPUT!$I$2),"Washout","On Meds"))))</f>
        <v/>
      </c>
      <c r="F13291">
        <f>IF(B13291="","",1.509*(LN(B13291)^1.084-5.381))</f>
        <v/>
      </c>
      <c r="G13291">
        <f>IF(F13291="","",IF(F13291&lt;0,10*F13291^2,0))</f>
        <v/>
      </c>
      <c r="H13291">
        <f>IF(F13291="","",IF(F13291&gt;0,10*F13291^2,0))</f>
        <v/>
      </c>
    </row>
    <row r="13292">
      <c r="A13292">
        <f>Input!A13292</f>
        <v/>
      </c>
      <c r="B13292">
        <f>IF(ISNUMBER(Input!B13292),IF(AND(Input!B13292&gt;=20,Input!B13292&lt;=700),Input!B13292,""),"")</f>
        <v/>
      </c>
      <c r="C13292">
        <f>IF(B13292="","",INT(A13292))</f>
        <v/>
      </c>
      <c r="D13292">
        <f>IF(B13292="","",HOUR(A13292))</f>
        <v/>
      </c>
      <c r="E13292">
        <f>IF(B13292="","",IF(INPUT!$I$1="","",IF(C13292&lt;(INT(INPUT!$I$1)-INPUT!$I$2),"Off Meds",IF(C13292&lt;=(INT(INPUT!$I$1)+INPUT!$I$2),"Washout","On Meds"))))</f>
        <v/>
      </c>
      <c r="F13292">
        <f>IF(B13292="","",1.509*(LN(B13292)^1.084-5.381))</f>
        <v/>
      </c>
      <c r="G13292">
        <f>IF(F13292="","",IF(F13292&lt;0,10*F13292^2,0))</f>
        <v/>
      </c>
      <c r="H13292">
        <f>IF(F13292="","",IF(F13292&gt;0,10*F13292^2,0))</f>
        <v/>
      </c>
    </row>
    <row r="13293">
      <c r="A13293">
        <f>Input!A13293</f>
        <v/>
      </c>
      <c r="B13293">
        <f>IF(ISNUMBER(Input!B13293),IF(AND(Input!B13293&gt;=20,Input!B13293&lt;=700),Input!B13293,""),"")</f>
        <v/>
      </c>
      <c r="C13293">
        <f>IF(B13293="","",INT(A13293))</f>
        <v/>
      </c>
      <c r="D13293">
        <f>IF(B13293="","",HOUR(A13293))</f>
        <v/>
      </c>
      <c r="E13293">
        <f>IF(B13293="","",IF(INPUT!$I$1="","",IF(C13293&lt;(INT(INPUT!$I$1)-INPUT!$I$2),"Off Meds",IF(C13293&lt;=(INT(INPUT!$I$1)+INPUT!$I$2),"Washout","On Meds"))))</f>
        <v/>
      </c>
      <c r="F13293">
        <f>IF(B13293="","",1.509*(LN(B13293)^1.084-5.381))</f>
        <v/>
      </c>
      <c r="G13293">
        <f>IF(F13293="","",IF(F13293&lt;0,10*F13293^2,0))</f>
        <v/>
      </c>
      <c r="H13293">
        <f>IF(F13293="","",IF(F13293&gt;0,10*F13293^2,0))</f>
        <v/>
      </c>
    </row>
    <row r="13294">
      <c r="A13294">
        <f>Input!A13294</f>
        <v/>
      </c>
      <c r="B13294">
        <f>IF(ISNUMBER(Input!B13294),IF(AND(Input!B13294&gt;=20,Input!B13294&lt;=700),Input!B13294,""),"")</f>
        <v/>
      </c>
      <c r="C13294">
        <f>IF(B13294="","",INT(A13294))</f>
        <v/>
      </c>
      <c r="D13294">
        <f>IF(B13294="","",HOUR(A13294))</f>
        <v/>
      </c>
      <c r="E13294">
        <f>IF(B13294="","",IF(INPUT!$I$1="","",IF(C13294&lt;(INT(INPUT!$I$1)-INPUT!$I$2),"Off Meds",IF(C13294&lt;=(INT(INPUT!$I$1)+INPUT!$I$2),"Washout","On Meds"))))</f>
        <v/>
      </c>
      <c r="F13294">
        <f>IF(B13294="","",1.509*(LN(B13294)^1.084-5.381))</f>
        <v/>
      </c>
      <c r="G13294">
        <f>IF(F13294="","",IF(F13294&lt;0,10*F13294^2,0))</f>
        <v/>
      </c>
      <c r="H13294">
        <f>IF(F13294="","",IF(F13294&gt;0,10*F13294^2,0))</f>
        <v/>
      </c>
    </row>
    <row r="13295">
      <c r="A13295">
        <f>Input!A13295</f>
        <v/>
      </c>
      <c r="B13295">
        <f>IF(ISNUMBER(Input!B13295),IF(AND(Input!B13295&gt;=20,Input!B13295&lt;=700),Input!B13295,""),"")</f>
        <v/>
      </c>
      <c r="C13295">
        <f>IF(B13295="","",INT(A13295))</f>
        <v/>
      </c>
      <c r="D13295">
        <f>IF(B13295="","",HOUR(A13295))</f>
        <v/>
      </c>
      <c r="E13295">
        <f>IF(B13295="","",IF(INPUT!$I$1="","",IF(C13295&lt;(INT(INPUT!$I$1)-INPUT!$I$2),"Off Meds",IF(C13295&lt;=(INT(INPUT!$I$1)+INPUT!$I$2),"Washout","On Meds"))))</f>
        <v/>
      </c>
      <c r="F13295">
        <f>IF(B13295="","",1.509*(LN(B13295)^1.084-5.381))</f>
        <v/>
      </c>
      <c r="G13295">
        <f>IF(F13295="","",IF(F13295&lt;0,10*F13295^2,0))</f>
        <v/>
      </c>
      <c r="H13295">
        <f>IF(F13295="","",IF(F13295&gt;0,10*F13295^2,0))</f>
        <v/>
      </c>
    </row>
    <row r="13296">
      <c r="A13296">
        <f>Input!A13296</f>
        <v/>
      </c>
      <c r="B13296">
        <f>IF(ISNUMBER(Input!B13296),IF(AND(Input!B13296&gt;=20,Input!B13296&lt;=700),Input!B13296,""),"")</f>
        <v/>
      </c>
      <c r="C13296">
        <f>IF(B13296="","",INT(A13296))</f>
        <v/>
      </c>
      <c r="D13296">
        <f>IF(B13296="","",HOUR(A13296))</f>
        <v/>
      </c>
      <c r="E13296">
        <f>IF(B13296="","",IF(INPUT!$I$1="","",IF(C13296&lt;(INT(INPUT!$I$1)-INPUT!$I$2),"Off Meds",IF(C13296&lt;=(INT(INPUT!$I$1)+INPUT!$I$2),"Washout","On Meds"))))</f>
        <v/>
      </c>
      <c r="F13296">
        <f>IF(B13296="","",1.509*(LN(B13296)^1.084-5.381))</f>
        <v/>
      </c>
      <c r="G13296">
        <f>IF(F13296="","",IF(F13296&lt;0,10*F13296^2,0))</f>
        <v/>
      </c>
      <c r="H13296">
        <f>IF(F13296="","",IF(F13296&gt;0,10*F13296^2,0))</f>
        <v/>
      </c>
    </row>
    <row r="13297">
      <c r="A13297">
        <f>Input!A13297</f>
        <v/>
      </c>
      <c r="B13297">
        <f>IF(ISNUMBER(Input!B13297),IF(AND(Input!B13297&gt;=20,Input!B13297&lt;=700),Input!B13297,""),"")</f>
        <v/>
      </c>
      <c r="C13297">
        <f>IF(B13297="","",INT(A13297))</f>
        <v/>
      </c>
      <c r="D13297">
        <f>IF(B13297="","",HOUR(A13297))</f>
        <v/>
      </c>
      <c r="E13297">
        <f>IF(B13297="","",IF(INPUT!$I$1="","",IF(C13297&lt;(INT(INPUT!$I$1)-INPUT!$I$2),"Off Meds",IF(C13297&lt;=(INT(INPUT!$I$1)+INPUT!$I$2),"Washout","On Meds"))))</f>
        <v/>
      </c>
      <c r="F13297">
        <f>IF(B13297="","",1.509*(LN(B13297)^1.084-5.381))</f>
        <v/>
      </c>
      <c r="G13297">
        <f>IF(F13297="","",IF(F13297&lt;0,10*F13297^2,0))</f>
        <v/>
      </c>
      <c r="H13297">
        <f>IF(F13297="","",IF(F13297&gt;0,10*F13297^2,0))</f>
        <v/>
      </c>
    </row>
    <row r="13298">
      <c r="A13298">
        <f>Input!A13298</f>
        <v/>
      </c>
      <c r="B13298">
        <f>IF(ISNUMBER(Input!B13298),IF(AND(Input!B13298&gt;=20,Input!B13298&lt;=700),Input!B13298,""),"")</f>
        <v/>
      </c>
      <c r="C13298">
        <f>IF(B13298="","",INT(A13298))</f>
        <v/>
      </c>
      <c r="D13298">
        <f>IF(B13298="","",HOUR(A13298))</f>
        <v/>
      </c>
      <c r="E13298">
        <f>IF(B13298="","",IF(INPUT!$I$1="","",IF(C13298&lt;(INT(INPUT!$I$1)-INPUT!$I$2),"Off Meds",IF(C13298&lt;=(INT(INPUT!$I$1)+INPUT!$I$2),"Washout","On Meds"))))</f>
        <v/>
      </c>
      <c r="F13298">
        <f>IF(B13298="","",1.509*(LN(B13298)^1.084-5.381))</f>
        <v/>
      </c>
      <c r="G13298">
        <f>IF(F13298="","",IF(F13298&lt;0,10*F13298^2,0))</f>
        <v/>
      </c>
      <c r="H13298">
        <f>IF(F13298="","",IF(F13298&gt;0,10*F13298^2,0))</f>
        <v/>
      </c>
    </row>
    <row r="13299">
      <c r="A13299">
        <f>Input!A13299</f>
        <v/>
      </c>
      <c r="B13299">
        <f>IF(ISNUMBER(Input!B13299),IF(AND(Input!B13299&gt;=20,Input!B13299&lt;=700),Input!B13299,""),"")</f>
        <v/>
      </c>
      <c r="C13299">
        <f>IF(B13299="","",INT(A13299))</f>
        <v/>
      </c>
      <c r="D13299">
        <f>IF(B13299="","",HOUR(A13299))</f>
        <v/>
      </c>
      <c r="E13299">
        <f>IF(B13299="","",IF(INPUT!$I$1="","",IF(C13299&lt;(INT(INPUT!$I$1)-INPUT!$I$2),"Off Meds",IF(C13299&lt;=(INT(INPUT!$I$1)+INPUT!$I$2),"Washout","On Meds"))))</f>
        <v/>
      </c>
      <c r="F13299">
        <f>IF(B13299="","",1.509*(LN(B13299)^1.084-5.381))</f>
        <v/>
      </c>
      <c r="G13299">
        <f>IF(F13299="","",IF(F13299&lt;0,10*F13299^2,0))</f>
        <v/>
      </c>
      <c r="H13299">
        <f>IF(F13299="","",IF(F13299&gt;0,10*F13299^2,0))</f>
        <v/>
      </c>
    </row>
    <row r="13300">
      <c r="A13300">
        <f>Input!A13300</f>
        <v/>
      </c>
      <c r="B13300">
        <f>IF(ISNUMBER(Input!B13300),IF(AND(Input!B13300&gt;=20,Input!B13300&lt;=700),Input!B13300,""),"")</f>
        <v/>
      </c>
      <c r="C13300">
        <f>IF(B13300="","",INT(A13300))</f>
        <v/>
      </c>
      <c r="D13300">
        <f>IF(B13300="","",HOUR(A13300))</f>
        <v/>
      </c>
      <c r="E13300">
        <f>IF(B13300="","",IF(INPUT!$I$1="","",IF(C13300&lt;(INT(INPUT!$I$1)-INPUT!$I$2),"Off Meds",IF(C13300&lt;=(INT(INPUT!$I$1)+INPUT!$I$2),"Washout","On Meds"))))</f>
        <v/>
      </c>
      <c r="F13300">
        <f>IF(B13300="","",1.509*(LN(B13300)^1.084-5.381))</f>
        <v/>
      </c>
      <c r="G13300">
        <f>IF(F13300="","",IF(F13300&lt;0,10*F13300^2,0))</f>
        <v/>
      </c>
      <c r="H13300">
        <f>IF(F13300="","",IF(F13300&gt;0,10*F13300^2,0))</f>
        <v/>
      </c>
    </row>
    <row r="13301">
      <c r="A13301">
        <f>Input!A13301</f>
        <v/>
      </c>
      <c r="B13301">
        <f>IF(ISNUMBER(Input!B13301),IF(AND(Input!B13301&gt;=20,Input!B13301&lt;=700),Input!B13301,""),"")</f>
        <v/>
      </c>
      <c r="C13301">
        <f>IF(B13301="","",INT(A13301))</f>
        <v/>
      </c>
      <c r="D13301">
        <f>IF(B13301="","",HOUR(A13301))</f>
        <v/>
      </c>
      <c r="E13301">
        <f>IF(B13301="","",IF(INPUT!$I$1="","",IF(C13301&lt;(INT(INPUT!$I$1)-INPUT!$I$2),"Off Meds",IF(C13301&lt;=(INT(INPUT!$I$1)+INPUT!$I$2),"Washout","On Meds"))))</f>
        <v/>
      </c>
      <c r="F13301">
        <f>IF(B13301="","",1.509*(LN(B13301)^1.084-5.381))</f>
        <v/>
      </c>
      <c r="G13301">
        <f>IF(F13301="","",IF(F13301&lt;0,10*F13301^2,0))</f>
        <v/>
      </c>
      <c r="H13301">
        <f>IF(F13301="","",IF(F13301&gt;0,10*F13301^2,0))</f>
        <v/>
      </c>
    </row>
    <row r="13302">
      <c r="A13302">
        <f>Input!A13302</f>
        <v/>
      </c>
      <c r="B13302">
        <f>IF(ISNUMBER(Input!B13302),IF(AND(Input!B13302&gt;=20,Input!B13302&lt;=700),Input!B13302,""),"")</f>
        <v/>
      </c>
      <c r="C13302">
        <f>IF(B13302="","",INT(A13302))</f>
        <v/>
      </c>
      <c r="D13302">
        <f>IF(B13302="","",HOUR(A13302))</f>
        <v/>
      </c>
      <c r="E13302">
        <f>IF(B13302="","",IF(INPUT!$I$1="","",IF(C13302&lt;(INT(INPUT!$I$1)-INPUT!$I$2),"Off Meds",IF(C13302&lt;=(INT(INPUT!$I$1)+INPUT!$I$2),"Washout","On Meds"))))</f>
        <v/>
      </c>
      <c r="F13302">
        <f>IF(B13302="","",1.509*(LN(B13302)^1.084-5.381))</f>
        <v/>
      </c>
      <c r="G13302">
        <f>IF(F13302="","",IF(F13302&lt;0,10*F13302^2,0))</f>
        <v/>
      </c>
      <c r="H13302">
        <f>IF(F13302="","",IF(F13302&gt;0,10*F13302^2,0))</f>
        <v/>
      </c>
    </row>
    <row r="13303">
      <c r="A13303">
        <f>Input!A13303</f>
        <v/>
      </c>
      <c r="B13303">
        <f>IF(ISNUMBER(Input!B13303),IF(AND(Input!B13303&gt;=20,Input!B13303&lt;=700),Input!B13303,""),"")</f>
        <v/>
      </c>
      <c r="C13303">
        <f>IF(B13303="","",INT(A13303))</f>
        <v/>
      </c>
      <c r="D13303">
        <f>IF(B13303="","",HOUR(A13303))</f>
        <v/>
      </c>
      <c r="E13303">
        <f>IF(B13303="","",IF(INPUT!$I$1="","",IF(C13303&lt;(INT(INPUT!$I$1)-INPUT!$I$2),"Off Meds",IF(C13303&lt;=(INT(INPUT!$I$1)+INPUT!$I$2),"Washout","On Meds"))))</f>
        <v/>
      </c>
      <c r="F13303">
        <f>IF(B13303="","",1.509*(LN(B13303)^1.084-5.381))</f>
        <v/>
      </c>
      <c r="G13303">
        <f>IF(F13303="","",IF(F13303&lt;0,10*F13303^2,0))</f>
        <v/>
      </c>
      <c r="H13303">
        <f>IF(F13303="","",IF(F13303&gt;0,10*F13303^2,0))</f>
        <v/>
      </c>
    </row>
    <row r="13304">
      <c r="A13304">
        <f>Input!A13304</f>
        <v/>
      </c>
      <c r="B13304">
        <f>IF(ISNUMBER(Input!B13304),IF(AND(Input!B13304&gt;=20,Input!B13304&lt;=700),Input!B13304,""),"")</f>
        <v/>
      </c>
      <c r="C13304">
        <f>IF(B13304="","",INT(A13304))</f>
        <v/>
      </c>
      <c r="D13304">
        <f>IF(B13304="","",HOUR(A13304))</f>
        <v/>
      </c>
      <c r="E13304">
        <f>IF(B13304="","",IF(INPUT!$I$1="","",IF(C13304&lt;(INT(INPUT!$I$1)-INPUT!$I$2),"Off Meds",IF(C13304&lt;=(INT(INPUT!$I$1)+INPUT!$I$2),"Washout","On Meds"))))</f>
        <v/>
      </c>
      <c r="F13304">
        <f>IF(B13304="","",1.509*(LN(B13304)^1.084-5.381))</f>
        <v/>
      </c>
      <c r="G13304">
        <f>IF(F13304="","",IF(F13304&lt;0,10*F13304^2,0))</f>
        <v/>
      </c>
      <c r="H13304">
        <f>IF(F13304="","",IF(F13304&gt;0,10*F13304^2,0))</f>
        <v/>
      </c>
    </row>
    <row r="13305">
      <c r="A13305">
        <f>Input!A13305</f>
        <v/>
      </c>
      <c r="B13305">
        <f>IF(ISNUMBER(Input!B13305),IF(AND(Input!B13305&gt;=20,Input!B13305&lt;=700),Input!B13305,""),"")</f>
        <v/>
      </c>
      <c r="C13305">
        <f>IF(B13305="","",INT(A13305))</f>
        <v/>
      </c>
      <c r="D13305">
        <f>IF(B13305="","",HOUR(A13305))</f>
        <v/>
      </c>
      <c r="E13305">
        <f>IF(B13305="","",IF(INPUT!$I$1="","",IF(C13305&lt;(INT(INPUT!$I$1)-INPUT!$I$2),"Off Meds",IF(C13305&lt;=(INT(INPUT!$I$1)+INPUT!$I$2),"Washout","On Meds"))))</f>
        <v/>
      </c>
      <c r="F13305">
        <f>IF(B13305="","",1.509*(LN(B13305)^1.084-5.381))</f>
        <v/>
      </c>
      <c r="G13305">
        <f>IF(F13305="","",IF(F13305&lt;0,10*F13305^2,0))</f>
        <v/>
      </c>
      <c r="H13305">
        <f>IF(F13305="","",IF(F13305&gt;0,10*F13305^2,0))</f>
        <v/>
      </c>
    </row>
    <row r="13306">
      <c r="A13306">
        <f>Input!A13306</f>
        <v/>
      </c>
      <c r="B13306">
        <f>IF(ISNUMBER(Input!B13306),IF(AND(Input!B13306&gt;=20,Input!B13306&lt;=700),Input!B13306,""),"")</f>
        <v/>
      </c>
      <c r="C13306">
        <f>IF(B13306="","",INT(A13306))</f>
        <v/>
      </c>
      <c r="D13306">
        <f>IF(B13306="","",HOUR(A13306))</f>
        <v/>
      </c>
      <c r="E13306">
        <f>IF(B13306="","",IF(INPUT!$I$1="","",IF(C13306&lt;(INT(INPUT!$I$1)-INPUT!$I$2),"Off Meds",IF(C13306&lt;=(INT(INPUT!$I$1)+INPUT!$I$2),"Washout","On Meds"))))</f>
        <v/>
      </c>
      <c r="F13306">
        <f>IF(B13306="","",1.509*(LN(B13306)^1.084-5.381))</f>
        <v/>
      </c>
      <c r="G13306">
        <f>IF(F13306="","",IF(F13306&lt;0,10*F13306^2,0))</f>
        <v/>
      </c>
      <c r="H13306">
        <f>IF(F13306="","",IF(F13306&gt;0,10*F13306^2,0))</f>
        <v/>
      </c>
    </row>
    <row r="13307">
      <c r="A13307">
        <f>Input!A13307</f>
        <v/>
      </c>
      <c r="B13307">
        <f>IF(ISNUMBER(Input!B13307),IF(AND(Input!B13307&gt;=20,Input!B13307&lt;=700),Input!B13307,""),"")</f>
        <v/>
      </c>
      <c r="C13307">
        <f>IF(B13307="","",INT(A13307))</f>
        <v/>
      </c>
      <c r="D13307">
        <f>IF(B13307="","",HOUR(A13307))</f>
        <v/>
      </c>
      <c r="E13307">
        <f>IF(B13307="","",IF(INPUT!$I$1="","",IF(C13307&lt;(INT(INPUT!$I$1)-INPUT!$I$2),"Off Meds",IF(C13307&lt;=(INT(INPUT!$I$1)+INPUT!$I$2),"Washout","On Meds"))))</f>
        <v/>
      </c>
      <c r="F13307">
        <f>IF(B13307="","",1.509*(LN(B13307)^1.084-5.381))</f>
        <v/>
      </c>
      <c r="G13307">
        <f>IF(F13307="","",IF(F13307&lt;0,10*F13307^2,0))</f>
        <v/>
      </c>
      <c r="H13307">
        <f>IF(F13307="","",IF(F13307&gt;0,10*F13307^2,0))</f>
        <v/>
      </c>
    </row>
    <row r="13308">
      <c r="A13308">
        <f>Input!A13308</f>
        <v/>
      </c>
      <c r="B13308">
        <f>IF(ISNUMBER(Input!B13308),IF(AND(Input!B13308&gt;=20,Input!B13308&lt;=700),Input!B13308,""),"")</f>
        <v/>
      </c>
      <c r="C13308">
        <f>IF(B13308="","",INT(A13308))</f>
        <v/>
      </c>
      <c r="D13308">
        <f>IF(B13308="","",HOUR(A13308))</f>
        <v/>
      </c>
      <c r="E13308">
        <f>IF(B13308="","",IF(INPUT!$I$1="","",IF(C13308&lt;(INT(INPUT!$I$1)-INPUT!$I$2),"Off Meds",IF(C13308&lt;=(INT(INPUT!$I$1)+INPUT!$I$2),"Washout","On Meds"))))</f>
        <v/>
      </c>
      <c r="F13308">
        <f>IF(B13308="","",1.509*(LN(B13308)^1.084-5.381))</f>
        <v/>
      </c>
      <c r="G13308">
        <f>IF(F13308="","",IF(F13308&lt;0,10*F13308^2,0))</f>
        <v/>
      </c>
      <c r="H13308">
        <f>IF(F13308="","",IF(F13308&gt;0,10*F13308^2,0))</f>
        <v/>
      </c>
    </row>
    <row r="13309">
      <c r="A13309">
        <f>Input!A13309</f>
        <v/>
      </c>
      <c r="B13309">
        <f>IF(ISNUMBER(Input!B13309),IF(AND(Input!B13309&gt;=20,Input!B13309&lt;=700),Input!B13309,""),"")</f>
        <v/>
      </c>
      <c r="C13309">
        <f>IF(B13309="","",INT(A13309))</f>
        <v/>
      </c>
      <c r="D13309">
        <f>IF(B13309="","",HOUR(A13309))</f>
        <v/>
      </c>
      <c r="E13309">
        <f>IF(B13309="","",IF(INPUT!$I$1="","",IF(C13309&lt;(INT(INPUT!$I$1)-INPUT!$I$2),"Off Meds",IF(C13309&lt;=(INT(INPUT!$I$1)+INPUT!$I$2),"Washout","On Meds"))))</f>
        <v/>
      </c>
      <c r="F13309">
        <f>IF(B13309="","",1.509*(LN(B13309)^1.084-5.381))</f>
        <v/>
      </c>
      <c r="G13309">
        <f>IF(F13309="","",IF(F13309&lt;0,10*F13309^2,0))</f>
        <v/>
      </c>
      <c r="H13309">
        <f>IF(F13309="","",IF(F13309&gt;0,10*F13309^2,0))</f>
        <v/>
      </c>
    </row>
    <row r="13310">
      <c r="A13310">
        <f>Input!A13310</f>
        <v/>
      </c>
      <c r="B13310">
        <f>IF(ISNUMBER(Input!B13310),IF(AND(Input!B13310&gt;=20,Input!B13310&lt;=700),Input!B13310,""),"")</f>
        <v/>
      </c>
      <c r="C13310">
        <f>IF(B13310="","",INT(A13310))</f>
        <v/>
      </c>
      <c r="D13310">
        <f>IF(B13310="","",HOUR(A13310))</f>
        <v/>
      </c>
      <c r="E13310">
        <f>IF(B13310="","",IF(INPUT!$I$1="","",IF(C13310&lt;(INT(INPUT!$I$1)-INPUT!$I$2),"Off Meds",IF(C13310&lt;=(INT(INPUT!$I$1)+INPUT!$I$2),"Washout","On Meds"))))</f>
        <v/>
      </c>
      <c r="F13310">
        <f>IF(B13310="","",1.509*(LN(B13310)^1.084-5.381))</f>
        <v/>
      </c>
      <c r="G13310">
        <f>IF(F13310="","",IF(F13310&lt;0,10*F13310^2,0))</f>
        <v/>
      </c>
      <c r="H13310">
        <f>IF(F13310="","",IF(F13310&gt;0,10*F13310^2,0))</f>
        <v/>
      </c>
    </row>
    <row r="13311">
      <c r="A13311">
        <f>Input!A13311</f>
        <v/>
      </c>
      <c r="B13311">
        <f>IF(ISNUMBER(Input!B13311),IF(AND(Input!B13311&gt;=20,Input!B13311&lt;=700),Input!B13311,""),"")</f>
        <v/>
      </c>
      <c r="C13311">
        <f>IF(B13311="","",INT(A13311))</f>
        <v/>
      </c>
      <c r="D13311">
        <f>IF(B13311="","",HOUR(A13311))</f>
        <v/>
      </c>
      <c r="E13311">
        <f>IF(B13311="","",IF(INPUT!$I$1="","",IF(C13311&lt;(INT(INPUT!$I$1)-INPUT!$I$2),"Off Meds",IF(C13311&lt;=(INT(INPUT!$I$1)+INPUT!$I$2),"Washout","On Meds"))))</f>
        <v/>
      </c>
      <c r="F13311">
        <f>IF(B13311="","",1.509*(LN(B13311)^1.084-5.381))</f>
        <v/>
      </c>
      <c r="G13311">
        <f>IF(F13311="","",IF(F13311&lt;0,10*F13311^2,0))</f>
        <v/>
      </c>
      <c r="H13311">
        <f>IF(F13311="","",IF(F13311&gt;0,10*F13311^2,0))</f>
        <v/>
      </c>
    </row>
    <row r="13312">
      <c r="A13312">
        <f>Input!A13312</f>
        <v/>
      </c>
      <c r="B13312">
        <f>IF(ISNUMBER(Input!B13312),IF(AND(Input!B13312&gt;=20,Input!B13312&lt;=700),Input!B13312,""),"")</f>
        <v/>
      </c>
      <c r="C13312">
        <f>IF(B13312="","",INT(A13312))</f>
        <v/>
      </c>
      <c r="D13312">
        <f>IF(B13312="","",HOUR(A13312))</f>
        <v/>
      </c>
      <c r="E13312">
        <f>IF(B13312="","",IF(INPUT!$I$1="","",IF(C13312&lt;(INT(INPUT!$I$1)-INPUT!$I$2),"Off Meds",IF(C13312&lt;=(INT(INPUT!$I$1)+INPUT!$I$2),"Washout","On Meds"))))</f>
        <v/>
      </c>
      <c r="F13312">
        <f>IF(B13312="","",1.509*(LN(B13312)^1.084-5.381))</f>
        <v/>
      </c>
      <c r="G13312">
        <f>IF(F13312="","",IF(F13312&lt;0,10*F13312^2,0))</f>
        <v/>
      </c>
      <c r="H13312">
        <f>IF(F13312="","",IF(F13312&gt;0,10*F13312^2,0))</f>
        <v/>
      </c>
    </row>
    <row r="13313">
      <c r="A13313">
        <f>Input!A13313</f>
        <v/>
      </c>
      <c r="B13313">
        <f>IF(ISNUMBER(Input!B13313),IF(AND(Input!B13313&gt;=20,Input!B13313&lt;=700),Input!B13313,""),"")</f>
        <v/>
      </c>
      <c r="C13313">
        <f>IF(B13313="","",INT(A13313))</f>
        <v/>
      </c>
      <c r="D13313">
        <f>IF(B13313="","",HOUR(A13313))</f>
        <v/>
      </c>
      <c r="E13313">
        <f>IF(B13313="","",IF(INPUT!$I$1="","",IF(C13313&lt;(INT(INPUT!$I$1)-INPUT!$I$2),"Off Meds",IF(C13313&lt;=(INT(INPUT!$I$1)+INPUT!$I$2),"Washout","On Meds"))))</f>
        <v/>
      </c>
      <c r="F13313">
        <f>IF(B13313="","",1.509*(LN(B13313)^1.084-5.381))</f>
        <v/>
      </c>
      <c r="G13313">
        <f>IF(F13313="","",IF(F13313&lt;0,10*F13313^2,0))</f>
        <v/>
      </c>
      <c r="H13313">
        <f>IF(F13313="","",IF(F13313&gt;0,10*F13313^2,0))</f>
        <v/>
      </c>
    </row>
    <row r="13314">
      <c r="A13314">
        <f>Input!A13314</f>
        <v/>
      </c>
      <c r="B13314">
        <f>IF(ISNUMBER(Input!B13314),IF(AND(Input!B13314&gt;=20,Input!B13314&lt;=700),Input!B13314,""),"")</f>
        <v/>
      </c>
      <c r="C13314">
        <f>IF(B13314="","",INT(A13314))</f>
        <v/>
      </c>
      <c r="D13314">
        <f>IF(B13314="","",HOUR(A13314))</f>
        <v/>
      </c>
      <c r="E13314">
        <f>IF(B13314="","",IF(INPUT!$I$1="","",IF(C13314&lt;(INT(INPUT!$I$1)-INPUT!$I$2),"Off Meds",IF(C13314&lt;=(INT(INPUT!$I$1)+INPUT!$I$2),"Washout","On Meds"))))</f>
        <v/>
      </c>
      <c r="F13314">
        <f>IF(B13314="","",1.509*(LN(B13314)^1.084-5.381))</f>
        <v/>
      </c>
      <c r="G13314">
        <f>IF(F13314="","",IF(F13314&lt;0,10*F13314^2,0))</f>
        <v/>
      </c>
      <c r="H13314">
        <f>IF(F13314="","",IF(F13314&gt;0,10*F13314^2,0))</f>
        <v/>
      </c>
    </row>
    <row r="13315">
      <c r="A13315">
        <f>Input!A13315</f>
        <v/>
      </c>
      <c r="B13315">
        <f>IF(ISNUMBER(Input!B13315),IF(AND(Input!B13315&gt;=20,Input!B13315&lt;=700),Input!B13315,""),"")</f>
        <v/>
      </c>
      <c r="C13315">
        <f>IF(B13315="","",INT(A13315))</f>
        <v/>
      </c>
      <c r="D13315">
        <f>IF(B13315="","",HOUR(A13315))</f>
        <v/>
      </c>
      <c r="E13315">
        <f>IF(B13315="","",IF(INPUT!$I$1="","",IF(C13315&lt;(INT(INPUT!$I$1)-INPUT!$I$2),"Off Meds",IF(C13315&lt;=(INT(INPUT!$I$1)+INPUT!$I$2),"Washout","On Meds"))))</f>
        <v/>
      </c>
      <c r="F13315">
        <f>IF(B13315="","",1.509*(LN(B13315)^1.084-5.381))</f>
        <v/>
      </c>
      <c r="G13315">
        <f>IF(F13315="","",IF(F13315&lt;0,10*F13315^2,0))</f>
        <v/>
      </c>
      <c r="H13315">
        <f>IF(F13315="","",IF(F13315&gt;0,10*F13315^2,0))</f>
        <v/>
      </c>
    </row>
    <row r="13316">
      <c r="A13316">
        <f>Input!A13316</f>
        <v/>
      </c>
      <c r="B13316">
        <f>IF(ISNUMBER(Input!B13316),IF(AND(Input!B13316&gt;=20,Input!B13316&lt;=700),Input!B13316,""),"")</f>
        <v/>
      </c>
      <c r="C13316">
        <f>IF(B13316="","",INT(A13316))</f>
        <v/>
      </c>
      <c r="D13316">
        <f>IF(B13316="","",HOUR(A13316))</f>
        <v/>
      </c>
      <c r="E13316">
        <f>IF(B13316="","",IF(INPUT!$I$1="","",IF(C13316&lt;(INT(INPUT!$I$1)-INPUT!$I$2),"Off Meds",IF(C13316&lt;=(INT(INPUT!$I$1)+INPUT!$I$2),"Washout","On Meds"))))</f>
        <v/>
      </c>
      <c r="F13316">
        <f>IF(B13316="","",1.509*(LN(B13316)^1.084-5.381))</f>
        <v/>
      </c>
      <c r="G13316">
        <f>IF(F13316="","",IF(F13316&lt;0,10*F13316^2,0))</f>
        <v/>
      </c>
      <c r="H13316">
        <f>IF(F13316="","",IF(F13316&gt;0,10*F13316^2,0))</f>
        <v/>
      </c>
    </row>
    <row r="13317">
      <c r="A13317">
        <f>Input!A13317</f>
        <v/>
      </c>
      <c r="B13317">
        <f>IF(ISNUMBER(Input!B13317),IF(AND(Input!B13317&gt;=20,Input!B13317&lt;=700),Input!B13317,""),"")</f>
        <v/>
      </c>
      <c r="C13317">
        <f>IF(B13317="","",INT(A13317))</f>
        <v/>
      </c>
      <c r="D13317">
        <f>IF(B13317="","",HOUR(A13317))</f>
        <v/>
      </c>
      <c r="E13317">
        <f>IF(B13317="","",IF(INPUT!$I$1="","",IF(C13317&lt;(INT(INPUT!$I$1)-INPUT!$I$2),"Off Meds",IF(C13317&lt;=(INT(INPUT!$I$1)+INPUT!$I$2),"Washout","On Meds"))))</f>
        <v/>
      </c>
      <c r="F13317">
        <f>IF(B13317="","",1.509*(LN(B13317)^1.084-5.381))</f>
        <v/>
      </c>
      <c r="G13317">
        <f>IF(F13317="","",IF(F13317&lt;0,10*F13317^2,0))</f>
        <v/>
      </c>
      <c r="H13317">
        <f>IF(F13317="","",IF(F13317&gt;0,10*F13317^2,0))</f>
        <v/>
      </c>
    </row>
    <row r="13318">
      <c r="A13318">
        <f>Input!A13318</f>
        <v/>
      </c>
      <c r="B13318">
        <f>IF(ISNUMBER(Input!B13318),IF(AND(Input!B13318&gt;=20,Input!B13318&lt;=700),Input!B13318,""),"")</f>
        <v/>
      </c>
      <c r="C13318">
        <f>IF(B13318="","",INT(A13318))</f>
        <v/>
      </c>
      <c r="D13318">
        <f>IF(B13318="","",HOUR(A13318))</f>
        <v/>
      </c>
      <c r="E13318">
        <f>IF(B13318="","",IF(INPUT!$I$1="","",IF(C13318&lt;(INT(INPUT!$I$1)-INPUT!$I$2),"Off Meds",IF(C13318&lt;=(INT(INPUT!$I$1)+INPUT!$I$2),"Washout","On Meds"))))</f>
        <v/>
      </c>
      <c r="F13318">
        <f>IF(B13318="","",1.509*(LN(B13318)^1.084-5.381))</f>
        <v/>
      </c>
      <c r="G13318">
        <f>IF(F13318="","",IF(F13318&lt;0,10*F13318^2,0))</f>
        <v/>
      </c>
      <c r="H13318">
        <f>IF(F13318="","",IF(F13318&gt;0,10*F13318^2,0))</f>
        <v/>
      </c>
    </row>
    <row r="13319">
      <c r="A13319">
        <f>Input!A13319</f>
        <v/>
      </c>
      <c r="B13319">
        <f>IF(ISNUMBER(Input!B13319),IF(AND(Input!B13319&gt;=20,Input!B13319&lt;=700),Input!B13319,""),"")</f>
        <v/>
      </c>
      <c r="C13319">
        <f>IF(B13319="","",INT(A13319))</f>
        <v/>
      </c>
      <c r="D13319">
        <f>IF(B13319="","",HOUR(A13319))</f>
        <v/>
      </c>
      <c r="E13319">
        <f>IF(B13319="","",IF(INPUT!$I$1="","",IF(C13319&lt;(INT(INPUT!$I$1)-INPUT!$I$2),"Off Meds",IF(C13319&lt;=(INT(INPUT!$I$1)+INPUT!$I$2),"Washout","On Meds"))))</f>
        <v/>
      </c>
      <c r="F13319">
        <f>IF(B13319="","",1.509*(LN(B13319)^1.084-5.381))</f>
        <v/>
      </c>
      <c r="G13319">
        <f>IF(F13319="","",IF(F13319&lt;0,10*F13319^2,0))</f>
        <v/>
      </c>
      <c r="H13319">
        <f>IF(F13319="","",IF(F13319&gt;0,10*F13319^2,0))</f>
        <v/>
      </c>
    </row>
    <row r="13320">
      <c r="A13320">
        <f>Input!A13320</f>
        <v/>
      </c>
      <c r="B13320">
        <f>IF(ISNUMBER(Input!B13320),IF(AND(Input!B13320&gt;=20,Input!B13320&lt;=700),Input!B13320,""),"")</f>
        <v/>
      </c>
      <c r="C13320">
        <f>IF(B13320="","",INT(A13320))</f>
        <v/>
      </c>
      <c r="D13320">
        <f>IF(B13320="","",HOUR(A13320))</f>
        <v/>
      </c>
      <c r="E13320">
        <f>IF(B13320="","",IF(INPUT!$I$1="","",IF(C13320&lt;(INT(INPUT!$I$1)-INPUT!$I$2),"Off Meds",IF(C13320&lt;=(INT(INPUT!$I$1)+INPUT!$I$2),"Washout","On Meds"))))</f>
        <v/>
      </c>
      <c r="F13320">
        <f>IF(B13320="","",1.509*(LN(B13320)^1.084-5.381))</f>
        <v/>
      </c>
      <c r="G13320">
        <f>IF(F13320="","",IF(F13320&lt;0,10*F13320^2,0))</f>
        <v/>
      </c>
      <c r="H13320">
        <f>IF(F13320="","",IF(F13320&gt;0,10*F13320^2,0))</f>
        <v/>
      </c>
    </row>
    <row r="13321">
      <c r="A13321">
        <f>Input!A13321</f>
        <v/>
      </c>
      <c r="B13321">
        <f>IF(ISNUMBER(Input!B13321),IF(AND(Input!B13321&gt;=20,Input!B13321&lt;=700),Input!B13321,""),"")</f>
        <v/>
      </c>
      <c r="C13321">
        <f>IF(B13321="","",INT(A13321))</f>
        <v/>
      </c>
      <c r="D13321">
        <f>IF(B13321="","",HOUR(A13321))</f>
        <v/>
      </c>
      <c r="E13321">
        <f>IF(B13321="","",IF(INPUT!$I$1="","",IF(C13321&lt;(INT(INPUT!$I$1)-INPUT!$I$2),"Off Meds",IF(C13321&lt;=(INT(INPUT!$I$1)+INPUT!$I$2),"Washout","On Meds"))))</f>
        <v/>
      </c>
      <c r="F13321">
        <f>IF(B13321="","",1.509*(LN(B13321)^1.084-5.381))</f>
        <v/>
      </c>
      <c r="G13321">
        <f>IF(F13321="","",IF(F13321&lt;0,10*F13321^2,0))</f>
        <v/>
      </c>
      <c r="H13321">
        <f>IF(F13321="","",IF(F13321&gt;0,10*F13321^2,0))</f>
        <v/>
      </c>
    </row>
    <row r="13322">
      <c r="A13322">
        <f>Input!A13322</f>
        <v/>
      </c>
      <c r="B13322">
        <f>IF(ISNUMBER(Input!B13322),IF(AND(Input!B13322&gt;=20,Input!B13322&lt;=700),Input!B13322,""),"")</f>
        <v/>
      </c>
      <c r="C13322">
        <f>IF(B13322="","",INT(A13322))</f>
        <v/>
      </c>
      <c r="D13322">
        <f>IF(B13322="","",HOUR(A13322))</f>
        <v/>
      </c>
      <c r="E13322">
        <f>IF(B13322="","",IF(INPUT!$I$1="","",IF(C13322&lt;(INT(INPUT!$I$1)-INPUT!$I$2),"Off Meds",IF(C13322&lt;=(INT(INPUT!$I$1)+INPUT!$I$2),"Washout","On Meds"))))</f>
        <v/>
      </c>
      <c r="F13322">
        <f>IF(B13322="","",1.509*(LN(B13322)^1.084-5.381))</f>
        <v/>
      </c>
      <c r="G13322">
        <f>IF(F13322="","",IF(F13322&lt;0,10*F13322^2,0))</f>
        <v/>
      </c>
      <c r="H13322">
        <f>IF(F13322="","",IF(F13322&gt;0,10*F13322^2,0))</f>
        <v/>
      </c>
    </row>
    <row r="13323">
      <c r="A13323">
        <f>Input!A13323</f>
        <v/>
      </c>
      <c r="B13323">
        <f>IF(ISNUMBER(Input!B13323),IF(AND(Input!B13323&gt;=20,Input!B13323&lt;=700),Input!B13323,""),"")</f>
        <v/>
      </c>
      <c r="C13323">
        <f>IF(B13323="","",INT(A13323))</f>
        <v/>
      </c>
      <c r="D13323">
        <f>IF(B13323="","",HOUR(A13323))</f>
        <v/>
      </c>
      <c r="E13323">
        <f>IF(B13323="","",IF(INPUT!$I$1="","",IF(C13323&lt;(INT(INPUT!$I$1)-INPUT!$I$2),"Off Meds",IF(C13323&lt;=(INT(INPUT!$I$1)+INPUT!$I$2),"Washout","On Meds"))))</f>
        <v/>
      </c>
      <c r="F13323">
        <f>IF(B13323="","",1.509*(LN(B13323)^1.084-5.381))</f>
        <v/>
      </c>
      <c r="G13323">
        <f>IF(F13323="","",IF(F13323&lt;0,10*F13323^2,0))</f>
        <v/>
      </c>
      <c r="H13323">
        <f>IF(F13323="","",IF(F13323&gt;0,10*F13323^2,0))</f>
        <v/>
      </c>
    </row>
    <row r="13324">
      <c r="A13324">
        <f>Input!A13324</f>
        <v/>
      </c>
      <c r="B13324">
        <f>IF(ISNUMBER(Input!B13324),IF(AND(Input!B13324&gt;=20,Input!B13324&lt;=700),Input!B13324,""),"")</f>
        <v/>
      </c>
      <c r="C13324">
        <f>IF(B13324="","",INT(A13324))</f>
        <v/>
      </c>
      <c r="D13324">
        <f>IF(B13324="","",HOUR(A13324))</f>
        <v/>
      </c>
      <c r="E13324">
        <f>IF(B13324="","",IF(INPUT!$I$1="","",IF(C13324&lt;(INT(INPUT!$I$1)-INPUT!$I$2),"Off Meds",IF(C13324&lt;=(INT(INPUT!$I$1)+INPUT!$I$2),"Washout","On Meds"))))</f>
        <v/>
      </c>
      <c r="F13324">
        <f>IF(B13324="","",1.509*(LN(B13324)^1.084-5.381))</f>
        <v/>
      </c>
      <c r="G13324">
        <f>IF(F13324="","",IF(F13324&lt;0,10*F13324^2,0))</f>
        <v/>
      </c>
      <c r="H13324">
        <f>IF(F13324="","",IF(F13324&gt;0,10*F13324^2,0))</f>
        <v/>
      </c>
    </row>
    <row r="13325">
      <c r="A13325">
        <f>Input!A13325</f>
        <v/>
      </c>
      <c r="B13325">
        <f>IF(ISNUMBER(Input!B13325),IF(AND(Input!B13325&gt;=20,Input!B13325&lt;=700),Input!B13325,""),"")</f>
        <v/>
      </c>
      <c r="C13325">
        <f>IF(B13325="","",INT(A13325))</f>
        <v/>
      </c>
      <c r="D13325">
        <f>IF(B13325="","",HOUR(A13325))</f>
        <v/>
      </c>
      <c r="E13325">
        <f>IF(B13325="","",IF(INPUT!$I$1="","",IF(C13325&lt;(INT(INPUT!$I$1)-INPUT!$I$2),"Off Meds",IF(C13325&lt;=(INT(INPUT!$I$1)+INPUT!$I$2),"Washout","On Meds"))))</f>
        <v/>
      </c>
      <c r="F13325">
        <f>IF(B13325="","",1.509*(LN(B13325)^1.084-5.381))</f>
        <v/>
      </c>
      <c r="G13325">
        <f>IF(F13325="","",IF(F13325&lt;0,10*F13325^2,0))</f>
        <v/>
      </c>
      <c r="H13325">
        <f>IF(F13325="","",IF(F13325&gt;0,10*F13325^2,0))</f>
        <v/>
      </c>
    </row>
    <row r="13326">
      <c r="A13326">
        <f>Input!A13326</f>
        <v/>
      </c>
      <c r="B13326">
        <f>IF(ISNUMBER(Input!B13326),IF(AND(Input!B13326&gt;=20,Input!B13326&lt;=700),Input!B13326,""),"")</f>
        <v/>
      </c>
      <c r="C13326">
        <f>IF(B13326="","",INT(A13326))</f>
        <v/>
      </c>
      <c r="D13326">
        <f>IF(B13326="","",HOUR(A13326))</f>
        <v/>
      </c>
      <c r="E13326">
        <f>IF(B13326="","",IF(INPUT!$I$1="","",IF(C13326&lt;(INT(INPUT!$I$1)-INPUT!$I$2),"Off Meds",IF(C13326&lt;=(INT(INPUT!$I$1)+INPUT!$I$2),"Washout","On Meds"))))</f>
        <v/>
      </c>
      <c r="F13326">
        <f>IF(B13326="","",1.509*(LN(B13326)^1.084-5.381))</f>
        <v/>
      </c>
      <c r="G13326">
        <f>IF(F13326="","",IF(F13326&lt;0,10*F13326^2,0))</f>
        <v/>
      </c>
      <c r="H13326">
        <f>IF(F13326="","",IF(F13326&gt;0,10*F13326^2,0))</f>
        <v/>
      </c>
    </row>
    <row r="13327">
      <c r="A13327">
        <f>Input!A13327</f>
        <v/>
      </c>
      <c r="B13327">
        <f>IF(ISNUMBER(Input!B13327),IF(AND(Input!B13327&gt;=20,Input!B13327&lt;=700),Input!B13327,""),"")</f>
        <v/>
      </c>
      <c r="C13327">
        <f>IF(B13327="","",INT(A13327))</f>
        <v/>
      </c>
      <c r="D13327">
        <f>IF(B13327="","",HOUR(A13327))</f>
        <v/>
      </c>
      <c r="E13327">
        <f>IF(B13327="","",IF(INPUT!$I$1="","",IF(C13327&lt;(INT(INPUT!$I$1)-INPUT!$I$2),"Off Meds",IF(C13327&lt;=(INT(INPUT!$I$1)+INPUT!$I$2),"Washout","On Meds"))))</f>
        <v/>
      </c>
      <c r="F13327">
        <f>IF(B13327="","",1.509*(LN(B13327)^1.084-5.381))</f>
        <v/>
      </c>
      <c r="G13327">
        <f>IF(F13327="","",IF(F13327&lt;0,10*F13327^2,0))</f>
        <v/>
      </c>
      <c r="H13327">
        <f>IF(F13327="","",IF(F13327&gt;0,10*F13327^2,0))</f>
        <v/>
      </c>
    </row>
    <row r="13328">
      <c r="A13328">
        <f>Input!A13328</f>
        <v/>
      </c>
      <c r="B13328">
        <f>IF(ISNUMBER(Input!B13328),IF(AND(Input!B13328&gt;=20,Input!B13328&lt;=700),Input!B13328,""),"")</f>
        <v/>
      </c>
      <c r="C13328">
        <f>IF(B13328="","",INT(A13328))</f>
        <v/>
      </c>
      <c r="D13328">
        <f>IF(B13328="","",HOUR(A13328))</f>
        <v/>
      </c>
      <c r="E13328">
        <f>IF(B13328="","",IF(INPUT!$I$1="","",IF(C13328&lt;(INT(INPUT!$I$1)-INPUT!$I$2),"Off Meds",IF(C13328&lt;=(INT(INPUT!$I$1)+INPUT!$I$2),"Washout","On Meds"))))</f>
        <v/>
      </c>
      <c r="F13328">
        <f>IF(B13328="","",1.509*(LN(B13328)^1.084-5.381))</f>
        <v/>
      </c>
      <c r="G13328">
        <f>IF(F13328="","",IF(F13328&lt;0,10*F13328^2,0))</f>
        <v/>
      </c>
      <c r="H13328">
        <f>IF(F13328="","",IF(F13328&gt;0,10*F13328^2,0))</f>
        <v/>
      </c>
    </row>
    <row r="13329">
      <c r="A13329">
        <f>Input!A13329</f>
        <v/>
      </c>
      <c r="B13329">
        <f>IF(ISNUMBER(Input!B13329),IF(AND(Input!B13329&gt;=20,Input!B13329&lt;=700),Input!B13329,""),"")</f>
        <v/>
      </c>
      <c r="C13329">
        <f>IF(B13329="","",INT(A13329))</f>
        <v/>
      </c>
      <c r="D13329">
        <f>IF(B13329="","",HOUR(A13329))</f>
        <v/>
      </c>
      <c r="E13329">
        <f>IF(B13329="","",IF(INPUT!$I$1="","",IF(C13329&lt;(INT(INPUT!$I$1)-INPUT!$I$2),"Off Meds",IF(C13329&lt;=(INT(INPUT!$I$1)+INPUT!$I$2),"Washout","On Meds"))))</f>
        <v/>
      </c>
      <c r="F13329">
        <f>IF(B13329="","",1.509*(LN(B13329)^1.084-5.381))</f>
        <v/>
      </c>
      <c r="G13329">
        <f>IF(F13329="","",IF(F13329&lt;0,10*F13329^2,0))</f>
        <v/>
      </c>
      <c r="H13329">
        <f>IF(F13329="","",IF(F13329&gt;0,10*F13329^2,0))</f>
        <v/>
      </c>
    </row>
    <row r="13330">
      <c r="A13330">
        <f>Input!A13330</f>
        <v/>
      </c>
      <c r="B13330">
        <f>IF(ISNUMBER(Input!B13330),IF(AND(Input!B13330&gt;=20,Input!B13330&lt;=700),Input!B13330,""),"")</f>
        <v/>
      </c>
      <c r="C13330">
        <f>IF(B13330="","",INT(A13330))</f>
        <v/>
      </c>
      <c r="D13330">
        <f>IF(B13330="","",HOUR(A13330))</f>
        <v/>
      </c>
      <c r="E13330">
        <f>IF(B13330="","",IF(INPUT!$I$1="","",IF(C13330&lt;(INT(INPUT!$I$1)-INPUT!$I$2),"Off Meds",IF(C13330&lt;=(INT(INPUT!$I$1)+INPUT!$I$2),"Washout","On Meds"))))</f>
        <v/>
      </c>
      <c r="F13330">
        <f>IF(B13330="","",1.509*(LN(B13330)^1.084-5.381))</f>
        <v/>
      </c>
      <c r="G13330">
        <f>IF(F13330="","",IF(F13330&lt;0,10*F13330^2,0))</f>
        <v/>
      </c>
      <c r="H13330">
        <f>IF(F13330="","",IF(F13330&gt;0,10*F13330^2,0))</f>
        <v/>
      </c>
    </row>
    <row r="13331">
      <c r="A13331">
        <f>Input!A13331</f>
        <v/>
      </c>
      <c r="B13331">
        <f>IF(ISNUMBER(Input!B13331),IF(AND(Input!B13331&gt;=20,Input!B13331&lt;=700),Input!B13331,""),"")</f>
        <v/>
      </c>
      <c r="C13331">
        <f>IF(B13331="","",INT(A13331))</f>
        <v/>
      </c>
      <c r="D13331">
        <f>IF(B13331="","",HOUR(A13331))</f>
        <v/>
      </c>
      <c r="E13331">
        <f>IF(B13331="","",IF(INPUT!$I$1="","",IF(C13331&lt;(INT(INPUT!$I$1)-INPUT!$I$2),"Off Meds",IF(C13331&lt;=(INT(INPUT!$I$1)+INPUT!$I$2),"Washout","On Meds"))))</f>
        <v/>
      </c>
      <c r="F13331">
        <f>IF(B13331="","",1.509*(LN(B13331)^1.084-5.381))</f>
        <v/>
      </c>
      <c r="G13331">
        <f>IF(F13331="","",IF(F13331&lt;0,10*F13331^2,0))</f>
        <v/>
      </c>
      <c r="H13331">
        <f>IF(F13331="","",IF(F13331&gt;0,10*F13331^2,0))</f>
        <v/>
      </c>
    </row>
    <row r="13332">
      <c r="A13332">
        <f>Input!A13332</f>
        <v/>
      </c>
      <c r="B13332">
        <f>IF(ISNUMBER(Input!B13332),IF(AND(Input!B13332&gt;=20,Input!B13332&lt;=700),Input!B13332,""),"")</f>
        <v/>
      </c>
      <c r="C13332">
        <f>IF(B13332="","",INT(A13332))</f>
        <v/>
      </c>
      <c r="D13332">
        <f>IF(B13332="","",HOUR(A13332))</f>
        <v/>
      </c>
      <c r="E13332">
        <f>IF(B13332="","",IF(INPUT!$I$1="","",IF(C13332&lt;(INT(INPUT!$I$1)-INPUT!$I$2),"Off Meds",IF(C13332&lt;=(INT(INPUT!$I$1)+INPUT!$I$2),"Washout","On Meds"))))</f>
        <v/>
      </c>
      <c r="F13332">
        <f>IF(B13332="","",1.509*(LN(B13332)^1.084-5.381))</f>
        <v/>
      </c>
      <c r="G13332">
        <f>IF(F13332="","",IF(F13332&lt;0,10*F13332^2,0))</f>
        <v/>
      </c>
      <c r="H13332">
        <f>IF(F13332="","",IF(F13332&gt;0,10*F13332^2,0))</f>
        <v/>
      </c>
    </row>
    <row r="13333">
      <c r="A13333">
        <f>Input!A13333</f>
        <v/>
      </c>
      <c r="B13333">
        <f>IF(ISNUMBER(Input!B13333),IF(AND(Input!B13333&gt;=20,Input!B13333&lt;=700),Input!B13333,""),"")</f>
        <v/>
      </c>
      <c r="C13333">
        <f>IF(B13333="","",INT(A13333))</f>
        <v/>
      </c>
      <c r="D13333">
        <f>IF(B13333="","",HOUR(A13333))</f>
        <v/>
      </c>
      <c r="E13333">
        <f>IF(B13333="","",IF(INPUT!$I$1="","",IF(C13333&lt;(INT(INPUT!$I$1)-INPUT!$I$2),"Off Meds",IF(C13333&lt;=(INT(INPUT!$I$1)+INPUT!$I$2),"Washout","On Meds"))))</f>
        <v/>
      </c>
      <c r="F13333">
        <f>IF(B13333="","",1.509*(LN(B13333)^1.084-5.381))</f>
        <v/>
      </c>
      <c r="G13333">
        <f>IF(F13333="","",IF(F13333&lt;0,10*F13333^2,0))</f>
        <v/>
      </c>
      <c r="H13333">
        <f>IF(F13333="","",IF(F13333&gt;0,10*F13333^2,0))</f>
        <v/>
      </c>
    </row>
    <row r="13334">
      <c r="A13334">
        <f>Input!A13334</f>
        <v/>
      </c>
      <c r="B13334">
        <f>IF(ISNUMBER(Input!B13334),IF(AND(Input!B13334&gt;=20,Input!B13334&lt;=700),Input!B13334,""),"")</f>
        <v/>
      </c>
      <c r="C13334">
        <f>IF(B13334="","",INT(A13334))</f>
        <v/>
      </c>
      <c r="D13334">
        <f>IF(B13334="","",HOUR(A13334))</f>
        <v/>
      </c>
      <c r="E13334">
        <f>IF(B13334="","",IF(INPUT!$I$1="","",IF(C13334&lt;(INT(INPUT!$I$1)-INPUT!$I$2),"Off Meds",IF(C13334&lt;=(INT(INPUT!$I$1)+INPUT!$I$2),"Washout","On Meds"))))</f>
        <v/>
      </c>
      <c r="F13334">
        <f>IF(B13334="","",1.509*(LN(B13334)^1.084-5.381))</f>
        <v/>
      </c>
      <c r="G13334">
        <f>IF(F13334="","",IF(F13334&lt;0,10*F13334^2,0))</f>
        <v/>
      </c>
      <c r="H13334">
        <f>IF(F13334="","",IF(F13334&gt;0,10*F13334^2,0))</f>
        <v/>
      </c>
    </row>
    <row r="13335">
      <c r="A13335">
        <f>Input!A13335</f>
        <v/>
      </c>
      <c r="B13335">
        <f>IF(ISNUMBER(Input!B13335),IF(AND(Input!B13335&gt;=20,Input!B13335&lt;=700),Input!B13335,""),"")</f>
        <v/>
      </c>
      <c r="C13335">
        <f>IF(B13335="","",INT(A13335))</f>
        <v/>
      </c>
      <c r="D13335">
        <f>IF(B13335="","",HOUR(A13335))</f>
        <v/>
      </c>
      <c r="E13335">
        <f>IF(B13335="","",IF(INPUT!$I$1="","",IF(C13335&lt;(INT(INPUT!$I$1)-INPUT!$I$2),"Off Meds",IF(C13335&lt;=(INT(INPUT!$I$1)+INPUT!$I$2),"Washout","On Meds"))))</f>
        <v/>
      </c>
      <c r="F13335">
        <f>IF(B13335="","",1.509*(LN(B13335)^1.084-5.381))</f>
        <v/>
      </c>
      <c r="G13335">
        <f>IF(F13335="","",IF(F13335&lt;0,10*F13335^2,0))</f>
        <v/>
      </c>
      <c r="H13335">
        <f>IF(F13335="","",IF(F13335&gt;0,10*F13335^2,0))</f>
        <v/>
      </c>
    </row>
    <row r="13336">
      <c r="A13336">
        <f>Input!A13336</f>
        <v/>
      </c>
      <c r="B13336">
        <f>IF(ISNUMBER(Input!B13336),IF(AND(Input!B13336&gt;=20,Input!B13336&lt;=700),Input!B13336,""),"")</f>
        <v/>
      </c>
      <c r="C13336">
        <f>IF(B13336="","",INT(A13336))</f>
        <v/>
      </c>
      <c r="D13336">
        <f>IF(B13336="","",HOUR(A13336))</f>
        <v/>
      </c>
      <c r="E13336">
        <f>IF(B13336="","",IF(INPUT!$I$1="","",IF(C13336&lt;(INT(INPUT!$I$1)-INPUT!$I$2),"Off Meds",IF(C13336&lt;=(INT(INPUT!$I$1)+INPUT!$I$2),"Washout","On Meds"))))</f>
        <v/>
      </c>
      <c r="F13336">
        <f>IF(B13336="","",1.509*(LN(B13336)^1.084-5.381))</f>
        <v/>
      </c>
      <c r="G13336">
        <f>IF(F13336="","",IF(F13336&lt;0,10*F13336^2,0))</f>
        <v/>
      </c>
      <c r="H13336">
        <f>IF(F13336="","",IF(F13336&gt;0,10*F13336^2,0))</f>
        <v/>
      </c>
    </row>
    <row r="13337">
      <c r="A13337">
        <f>Input!A13337</f>
        <v/>
      </c>
      <c r="B13337">
        <f>IF(ISNUMBER(Input!B13337),IF(AND(Input!B13337&gt;=20,Input!B13337&lt;=700),Input!B13337,""),"")</f>
        <v/>
      </c>
      <c r="C13337">
        <f>IF(B13337="","",INT(A13337))</f>
        <v/>
      </c>
      <c r="D13337">
        <f>IF(B13337="","",HOUR(A13337))</f>
        <v/>
      </c>
      <c r="E13337">
        <f>IF(B13337="","",IF(INPUT!$I$1="","",IF(C13337&lt;(INT(INPUT!$I$1)-INPUT!$I$2),"Off Meds",IF(C13337&lt;=(INT(INPUT!$I$1)+INPUT!$I$2),"Washout","On Meds"))))</f>
        <v/>
      </c>
      <c r="F13337">
        <f>IF(B13337="","",1.509*(LN(B13337)^1.084-5.381))</f>
        <v/>
      </c>
      <c r="G13337">
        <f>IF(F13337="","",IF(F13337&lt;0,10*F13337^2,0))</f>
        <v/>
      </c>
      <c r="H13337">
        <f>IF(F13337="","",IF(F13337&gt;0,10*F13337^2,0))</f>
        <v/>
      </c>
    </row>
    <row r="13338">
      <c r="A13338">
        <f>Input!A13338</f>
        <v/>
      </c>
      <c r="B13338">
        <f>IF(ISNUMBER(Input!B13338),IF(AND(Input!B13338&gt;=20,Input!B13338&lt;=700),Input!B13338,""),"")</f>
        <v/>
      </c>
      <c r="C13338">
        <f>IF(B13338="","",INT(A13338))</f>
        <v/>
      </c>
      <c r="D13338">
        <f>IF(B13338="","",HOUR(A13338))</f>
        <v/>
      </c>
      <c r="E13338">
        <f>IF(B13338="","",IF(INPUT!$I$1="","",IF(C13338&lt;(INT(INPUT!$I$1)-INPUT!$I$2),"Off Meds",IF(C13338&lt;=(INT(INPUT!$I$1)+INPUT!$I$2),"Washout","On Meds"))))</f>
        <v/>
      </c>
      <c r="F13338">
        <f>IF(B13338="","",1.509*(LN(B13338)^1.084-5.381))</f>
        <v/>
      </c>
      <c r="G13338">
        <f>IF(F13338="","",IF(F13338&lt;0,10*F13338^2,0))</f>
        <v/>
      </c>
      <c r="H13338">
        <f>IF(F13338="","",IF(F13338&gt;0,10*F13338^2,0))</f>
        <v/>
      </c>
    </row>
    <row r="13339">
      <c r="A13339">
        <f>Input!A13339</f>
        <v/>
      </c>
      <c r="B13339">
        <f>IF(ISNUMBER(Input!B13339),IF(AND(Input!B13339&gt;=20,Input!B13339&lt;=700),Input!B13339,""),"")</f>
        <v/>
      </c>
      <c r="C13339">
        <f>IF(B13339="","",INT(A13339))</f>
        <v/>
      </c>
      <c r="D13339">
        <f>IF(B13339="","",HOUR(A13339))</f>
        <v/>
      </c>
      <c r="E13339">
        <f>IF(B13339="","",IF(INPUT!$I$1="","",IF(C13339&lt;(INT(INPUT!$I$1)-INPUT!$I$2),"Off Meds",IF(C13339&lt;=(INT(INPUT!$I$1)+INPUT!$I$2),"Washout","On Meds"))))</f>
        <v/>
      </c>
      <c r="F13339">
        <f>IF(B13339="","",1.509*(LN(B13339)^1.084-5.381))</f>
        <v/>
      </c>
      <c r="G13339">
        <f>IF(F13339="","",IF(F13339&lt;0,10*F13339^2,0))</f>
        <v/>
      </c>
      <c r="H13339">
        <f>IF(F13339="","",IF(F13339&gt;0,10*F13339^2,0))</f>
        <v/>
      </c>
    </row>
    <row r="13340">
      <c r="A13340">
        <f>Input!A13340</f>
        <v/>
      </c>
      <c r="B13340">
        <f>IF(ISNUMBER(Input!B13340),IF(AND(Input!B13340&gt;=20,Input!B13340&lt;=700),Input!B13340,""),"")</f>
        <v/>
      </c>
      <c r="C13340">
        <f>IF(B13340="","",INT(A13340))</f>
        <v/>
      </c>
      <c r="D13340">
        <f>IF(B13340="","",HOUR(A13340))</f>
        <v/>
      </c>
      <c r="E13340">
        <f>IF(B13340="","",IF(INPUT!$I$1="","",IF(C13340&lt;(INT(INPUT!$I$1)-INPUT!$I$2),"Off Meds",IF(C13340&lt;=(INT(INPUT!$I$1)+INPUT!$I$2),"Washout","On Meds"))))</f>
        <v/>
      </c>
      <c r="F13340">
        <f>IF(B13340="","",1.509*(LN(B13340)^1.084-5.381))</f>
        <v/>
      </c>
      <c r="G13340">
        <f>IF(F13340="","",IF(F13340&lt;0,10*F13340^2,0))</f>
        <v/>
      </c>
      <c r="H13340">
        <f>IF(F13340="","",IF(F13340&gt;0,10*F13340^2,0))</f>
        <v/>
      </c>
    </row>
    <row r="13341">
      <c r="A13341">
        <f>Input!A13341</f>
        <v/>
      </c>
      <c r="B13341">
        <f>IF(ISNUMBER(Input!B13341),IF(AND(Input!B13341&gt;=20,Input!B13341&lt;=700),Input!B13341,""),"")</f>
        <v/>
      </c>
      <c r="C13341">
        <f>IF(B13341="","",INT(A13341))</f>
        <v/>
      </c>
      <c r="D13341">
        <f>IF(B13341="","",HOUR(A13341))</f>
        <v/>
      </c>
      <c r="E13341">
        <f>IF(B13341="","",IF(INPUT!$I$1="","",IF(C13341&lt;(INT(INPUT!$I$1)-INPUT!$I$2),"Off Meds",IF(C13341&lt;=(INT(INPUT!$I$1)+INPUT!$I$2),"Washout","On Meds"))))</f>
        <v/>
      </c>
      <c r="F13341">
        <f>IF(B13341="","",1.509*(LN(B13341)^1.084-5.381))</f>
        <v/>
      </c>
      <c r="G13341">
        <f>IF(F13341="","",IF(F13341&lt;0,10*F13341^2,0))</f>
        <v/>
      </c>
      <c r="H13341">
        <f>IF(F13341="","",IF(F13341&gt;0,10*F13341^2,0))</f>
        <v/>
      </c>
    </row>
    <row r="13342">
      <c r="A13342">
        <f>Input!A13342</f>
        <v/>
      </c>
      <c r="B13342">
        <f>IF(ISNUMBER(Input!B13342),IF(AND(Input!B13342&gt;=20,Input!B13342&lt;=700),Input!B13342,""),"")</f>
        <v/>
      </c>
      <c r="C13342">
        <f>IF(B13342="","",INT(A13342))</f>
        <v/>
      </c>
      <c r="D13342">
        <f>IF(B13342="","",HOUR(A13342))</f>
        <v/>
      </c>
      <c r="E13342">
        <f>IF(B13342="","",IF(INPUT!$I$1="","",IF(C13342&lt;(INT(INPUT!$I$1)-INPUT!$I$2),"Off Meds",IF(C13342&lt;=(INT(INPUT!$I$1)+INPUT!$I$2),"Washout","On Meds"))))</f>
        <v/>
      </c>
      <c r="F13342">
        <f>IF(B13342="","",1.509*(LN(B13342)^1.084-5.381))</f>
        <v/>
      </c>
      <c r="G13342">
        <f>IF(F13342="","",IF(F13342&lt;0,10*F13342^2,0))</f>
        <v/>
      </c>
      <c r="H13342">
        <f>IF(F13342="","",IF(F13342&gt;0,10*F13342^2,0))</f>
        <v/>
      </c>
    </row>
    <row r="13343">
      <c r="A13343">
        <f>Input!A13343</f>
        <v/>
      </c>
      <c r="B13343">
        <f>IF(ISNUMBER(Input!B13343),IF(AND(Input!B13343&gt;=20,Input!B13343&lt;=700),Input!B13343,""),"")</f>
        <v/>
      </c>
      <c r="C13343">
        <f>IF(B13343="","",INT(A13343))</f>
        <v/>
      </c>
      <c r="D13343">
        <f>IF(B13343="","",HOUR(A13343))</f>
        <v/>
      </c>
      <c r="E13343">
        <f>IF(B13343="","",IF(INPUT!$I$1="","",IF(C13343&lt;(INT(INPUT!$I$1)-INPUT!$I$2),"Off Meds",IF(C13343&lt;=(INT(INPUT!$I$1)+INPUT!$I$2),"Washout","On Meds"))))</f>
        <v/>
      </c>
      <c r="F13343">
        <f>IF(B13343="","",1.509*(LN(B13343)^1.084-5.381))</f>
        <v/>
      </c>
      <c r="G13343">
        <f>IF(F13343="","",IF(F13343&lt;0,10*F13343^2,0))</f>
        <v/>
      </c>
      <c r="H13343">
        <f>IF(F13343="","",IF(F13343&gt;0,10*F13343^2,0))</f>
        <v/>
      </c>
    </row>
    <row r="13344">
      <c r="A13344">
        <f>Input!A13344</f>
        <v/>
      </c>
      <c r="B13344">
        <f>IF(ISNUMBER(Input!B13344),IF(AND(Input!B13344&gt;=20,Input!B13344&lt;=700),Input!B13344,""),"")</f>
        <v/>
      </c>
      <c r="C13344">
        <f>IF(B13344="","",INT(A13344))</f>
        <v/>
      </c>
      <c r="D13344">
        <f>IF(B13344="","",HOUR(A13344))</f>
        <v/>
      </c>
      <c r="E13344">
        <f>IF(B13344="","",IF(INPUT!$I$1="","",IF(C13344&lt;(INT(INPUT!$I$1)-INPUT!$I$2),"Off Meds",IF(C13344&lt;=(INT(INPUT!$I$1)+INPUT!$I$2),"Washout","On Meds"))))</f>
        <v/>
      </c>
      <c r="F13344">
        <f>IF(B13344="","",1.509*(LN(B13344)^1.084-5.381))</f>
        <v/>
      </c>
      <c r="G13344">
        <f>IF(F13344="","",IF(F13344&lt;0,10*F13344^2,0))</f>
        <v/>
      </c>
      <c r="H13344">
        <f>IF(F13344="","",IF(F13344&gt;0,10*F13344^2,0))</f>
        <v/>
      </c>
    </row>
    <row r="13345">
      <c r="A13345">
        <f>Input!A13345</f>
        <v/>
      </c>
      <c r="B13345">
        <f>IF(ISNUMBER(Input!B13345),IF(AND(Input!B13345&gt;=20,Input!B13345&lt;=700),Input!B13345,""),"")</f>
        <v/>
      </c>
      <c r="C13345">
        <f>IF(B13345="","",INT(A13345))</f>
        <v/>
      </c>
      <c r="D13345">
        <f>IF(B13345="","",HOUR(A13345))</f>
        <v/>
      </c>
      <c r="E13345">
        <f>IF(B13345="","",IF(INPUT!$I$1="","",IF(C13345&lt;(INT(INPUT!$I$1)-INPUT!$I$2),"Off Meds",IF(C13345&lt;=(INT(INPUT!$I$1)+INPUT!$I$2),"Washout","On Meds"))))</f>
        <v/>
      </c>
      <c r="F13345">
        <f>IF(B13345="","",1.509*(LN(B13345)^1.084-5.381))</f>
        <v/>
      </c>
      <c r="G13345">
        <f>IF(F13345="","",IF(F13345&lt;0,10*F13345^2,0))</f>
        <v/>
      </c>
      <c r="H13345">
        <f>IF(F13345="","",IF(F13345&gt;0,10*F13345^2,0))</f>
        <v/>
      </c>
    </row>
    <row r="13346">
      <c r="A13346">
        <f>Input!A13346</f>
        <v/>
      </c>
      <c r="B13346">
        <f>IF(ISNUMBER(Input!B13346),IF(AND(Input!B13346&gt;=20,Input!B13346&lt;=700),Input!B13346,""),"")</f>
        <v/>
      </c>
      <c r="C13346">
        <f>IF(B13346="","",INT(A13346))</f>
        <v/>
      </c>
      <c r="D13346">
        <f>IF(B13346="","",HOUR(A13346))</f>
        <v/>
      </c>
      <c r="E13346">
        <f>IF(B13346="","",IF(INPUT!$I$1="","",IF(C13346&lt;(INT(INPUT!$I$1)-INPUT!$I$2),"Off Meds",IF(C13346&lt;=(INT(INPUT!$I$1)+INPUT!$I$2),"Washout","On Meds"))))</f>
        <v/>
      </c>
      <c r="F13346">
        <f>IF(B13346="","",1.509*(LN(B13346)^1.084-5.381))</f>
        <v/>
      </c>
      <c r="G13346">
        <f>IF(F13346="","",IF(F13346&lt;0,10*F13346^2,0))</f>
        <v/>
      </c>
      <c r="H13346">
        <f>IF(F13346="","",IF(F13346&gt;0,10*F13346^2,0))</f>
        <v/>
      </c>
    </row>
    <row r="13347">
      <c r="A13347">
        <f>Input!A13347</f>
        <v/>
      </c>
      <c r="B13347">
        <f>IF(ISNUMBER(Input!B13347),IF(AND(Input!B13347&gt;=20,Input!B13347&lt;=700),Input!B13347,""),"")</f>
        <v/>
      </c>
      <c r="C13347">
        <f>IF(B13347="","",INT(A13347))</f>
        <v/>
      </c>
      <c r="D13347">
        <f>IF(B13347="","",HOUR(A13347))</f>
        <v/>
      </c>
      <c r="E13347">
        <f>IF(B13347="","",IF(INPUT!$I$1="","",IF(C13347&lt;(INT(INPUT!$I$1)-INPUT!$I$2),"Off Meds",IF(C13347&lt;=(INT(INPUT!$I$1)+INPUT!$I$2),"Washout","On Meds"))))</f>
        <v/>
      </c>
      <c r="F13347">
        <f>IF(B13347="","",1.509*(LN(B13347)^1.084-5.381))</f>
        <v/>
      </c>
      <c r="G13347">
        <f>IF(F13347="","",IF(F13347&lt;0,10*F13347^2,0))</f>
        <v/>
      </c>
      <c r="H13347">
        <f>IF(F13347="","",IF(F13347&gt;0,10*F13347^2,0))</f>
        <v/>
      </c>
    </row>
    <row r="13348">
      <c r="A13348">
        <f>Input!A13348</f>
        <v/>
      </c>
      <c r="B13348">
        <f>IF(ISNUMBER(Input!B13348),IF(AND(Input!B13348&gt;=20,Input!B13348&lt;=700),Input!B13348,""),"")</f>
        <v/>
      </c>
      <c r="C13348">
        <f>IF(B13348="","",INT(A13348))</f>
        <v/>
      </c>
      <c r="D13348">
        <f>IF(B13348="","",HOUR(A13348))</f>
        <v/>
      </c>
      <c r="E13348">
        <f>IF(B13348="","",IF(INPUT!$I$1="","",IF(C13348&lt;(INT(INPUT!$I$1)-INPUT!$I$2),"Off Meds",IF(C13348&lt;=(INT(INPUT!$I$1)+INPUT!$I$2),"Washout","On Meds"))))</f>
        <v/>
      </c>
      <c r="F13348">
        <f>IF(B13348="","",1.509*(LN(B13348)^1.084-5.381))</f>
        <v/>
      </c>
      <c r="G13348">
        <f>IF(F13348="","",IF(F13348&lt;0,10*F13348^2,0))</f>
        <v/>
      </c>
      <c r="H13348">
        <f>IF(F13348="","",IF(F13348&gt;0,10*F13348^2,0))</f>
        <v/>
      </c>
    </row>
    <row r="13349">
      <c r="A13349">
        <f>Input!A13349</f>
        <v/>
      </c>
      <c r="B13349">
        <f>IF(ISNUMBER(Input!B13349),IF(AND(Input!B13349&gt;=20,Input!B13349&lt;=700),Input!B13349,""),"")</f>
        <v/>
      </c>
      <c r="C13349">
        <f>IF(B13349="","",INT(A13349))</f>
        <v/>
      </c>
      <c r="D13349">
        <f>IF(B13349="","",HOUR(A13349))</f>
        <v/>
      </c>
      <c r="E13349">
        <f>IF(B13349="","",IF(INPUT!$I$1="","",IF(C13349&lt;(INT(INPUT!$I$1)-INPUT!$I$2),"Off Meds",IF(C13349&lt;=(INT(INPUT!$I$1)+INPUT!$I$2),"Washout","On Meds"))))</f>
        <v/>
      </c>
      <c r="F13349">
        <f>IF(B13349="","",1.509*(LN(B13349)^1.084-5.381))</f>
        <v/>
      </c>
      <c r="G13349">
        <f>IF(F13349="","",IF(F13349&lt;0,10*F13349^2,0))</f>
        <v/>
      </c>
      <c r="H13349">
        <f>IF(F13349="","",IF(F13349&gt;0,10*F13349^2,0))</f>
        <v/>
      </c>
    </row>
    <row r="13350">
      <c r="A13350">
        <f>Input!A13350</f>
        <v/>
      </c>
      <c r="B13350">
        <f>IF(ISNUMBER(Input!B13350),IF(AND(Input!B13350&gt;=20,Input!B13350&lt;=700),Input!B13350,""),"")</f>
        <v/>
      </c>
      <c r="C13350">
        <f>IF(B13350="","",INT(A13350))</f>
        <v/>
      </c>
      <c r="D13350">
        <f>IF(B13350="","",HOUR(A13350))</f>
        <v/>
      </c>
      <c r="E13350">
        <f>IF(B13350="","",IF(INPUT!$I$1="","",IF(C13350&lt;(INT(INPUT!$I$1)-INPUT!$I$2),"Off Meds",IF(C13350&lt;=(INT(INPUT!$I$1)+INPUT!$I$2),"Washout","On Meds"))))</f>
        <v/>
      </c>
      <c r="F13350">
        <f>IF(B13350="","",1.509*(LN(B13350)^1.084-5.381))</f>
        <v/>
      </c>
      <c r="G13350">
        <f>IF(F13350="","",IF(F13350&lt;0,10*F13350^2,0))</f>
        <v/>
      </c>
      <c r="H13350">
        <f>IF(F13350="","",IF(F13350&gt;0,10*F13350^2,0))</f>
        <v/>
      </c>
    </row>
    <row r="13351">
      <c r="A13351">
        <f>Input!A13351</f>
        <v/>
      </c>
      <c r="B13351">
        <f>IF(ISNUMBER(Input!B13351),IF(AND(Input!B13351&gt;=20,Input!B13351&lt;=700),Input!B13351,""),"")</f>
        <v/>
      </c>
      <c r="C13351">
        <f>IF(B13351="","",INT(A13351))</f>
        <v/>
      </c>
      <c r="D13351">
        <f>IF(B13351="","",HOUR(A13351))</f>
        <v/>
      </c>
      <c r="E13351">
        <f>IF(B13351="","",IF(INPUT!$I$1="","",IF(C13351&lt;(INT(INPUT!$I$1)-INPUT!$I$2),"Off Meds",IF(C13351&lt;=(INT(INPUT!$I$1)+INPUT!$I$2),"Washout","On Meds"))))</f>
        <v/>
      </c>
      <c r="F13351">
        <f>IF(B13351="","",1.509*(LN(B13351)^1.084-5.381))</f>
        <v/>
      </c>
      <c r="G13351">
        <f>IF(F13351="","",IF(F13351&lt;0,10*F13351^2,0))</f>
        <v/>
      </c>
      <c r="H13351">
        <f>IF(F13351="","",IF(F13351&gt;0,10*F13351^2,0))</f>
        <v/>
      </c>
    </row>
    <row r="13352">
      <c r="A13352">
        <f>Input!A13352</f>
        <v/>
      </c>
      <c r="B13352">
        <f>IF(ISNUMBER(Input!B13352),IF(AND(Input!B13352&gt;=20,Input!B13352&lt;=700),Input!B13352,""),"")</f>
        <v/>
      </c>
      <c r="C13352">
        <f>IF(B13352="","",INT(A13352))</f>
        <v/>
      </c>
      <c r="D13352">
        <f>IF(B13352="","",HOUR(A13352))</f>
        <v/>
      </c>
      <c r="E13352">
        <f>IF(B13352="","",IF(INPUT!$I$1="","",IF(C13352&lt;(INT(INPUT!$I$1)-INPUT!$I$2),"Off Meds",IF(C13352&lt;=(INT(INPUT!$I$1)+INPUT!$I$2),"Washout","On Meds"))))</f>
        <v/>
      </c>
      <c r="F13352">
        <f>IF(B13352="","",1.509*(LN(B13352)^1.084-5.381))</f>
        <v/>
      </c>
      <c r="G13352">
        <f>IF(F13352="","",IF(F13352&lt;0,10*F13352^2,0))</f>
        <v/>
      </c>
      <c r="H13352">
        <f>IF(F13352="","",IF(F13352&gt;0,10*F13352^2,0))</f>
        <v/>
      </c>
    </row>
    <row r="13353">
      <c r="A13353">
        <f>Input!A13353</f>
        <v/>
      </c>
      <c r="B13353">
        <f>IF(ISNUMBER(Input!B13353),IF(AND(Input!B13353&gt;=20,Input!B13353&lt;=700),Input!B13353,""),"")</f>
        <v/>
      </c>
      <c r="C13353">
        <f>IF(B13353="","",INT(A13353))</f>
        <v/>
      </c>
      <c r="D13353">
        <f>IF(B13353="","",HOUR(A13353))</f>
        <v/>
      </c>
      <c r="E13353">
        <f>IF(B13353="","",IF(INPUT!$I$1="","",IF(C13353&lt;(INT(INPUT!$I$1)-INPUT!$I$2),"Off Meds",IF(C13353&lt;=(INT(INPUT!$I$1)+INPUT!$I$2),"Washout","On Meds"))))</f>
        <v/>
      </c>
      <c r="F13353">
        <f>IF(B13353="","",1.509*(LN(B13353)^1.084-5.381))</f>
        <v/>
      </c>
      <c r="G13353">
        <f>IF(F13353="","",IF(F13353&lt;0,10*F13353^2,0))</f>
        <v/>
      </c>
      <c r="H13353">
        <f>IF(F13353="","",IF(F13353&gt;0,10*F13353^2,0))</f>
        <v/>
      </c>
    </row>
    <row r="13354">
      <c r="A13354">
        <f>Input!A13354</f>
        <v/>
      </c>
      <c r="B13354">
        <f>IF(ISNUMBER(Input!B13354),IF(AND(Input!B13354&gt;=20,Input!B13354&lt;=700),Input!B13354,""),"")</f>
        <v/>
      </c>
      <c r="C13354">
        <f>IF(B13354="","",INT(A13354))</f>
        <v/>
      </c>
      <c r="D13354">
        <f>IF(B13354="","",HOUR(A13354))</f>
        <v/>
      </c>
      <c r="E13354">
        <f>IF(B13354="","",IF(INPUT!$I$1="","",IF(C13354&lt;(INT(INPUT!$I$1)-INPUT!$I$2),"Off Meds",IF(C13354&lt;=(INT(INPUT!$I$1)+INPUT!$I$2),"Washout","On Meds"))))</f>
        <v/>
      </c>
      <c r="F13354">
        <f>IF(B13354="","",1.509*(LN(B13354)^1.084-5.381))</f>
        <v/>
      </c>
      <c r="G13354">
        <f>IF(F13354="","",IF(F13354&lt;0,10*F13354^2,0))</f>
        <v/>
      </c>
      <c r="H13354">
        <f>IF(F13354="","",IF(F13354&gt;0,10*F13354^2,0))</f>
        <v/>
      </c>
    </row>
    <row r="13355">
      <c r="A13355">
        <f>Input!A13355</f>
        <v/>
      </c>
      <c r="B13355">
        <f>IF(ISNUMBER(Input!B13355),IF(AND(Input!B13355&gt;=20,Input!B13355&lt;=700),Input!B13355,""),"")</f>
        <v/>
      </c>
      <c r="C13355">
        <f>IF(B13355="","",INT(A13355))</f>
        <v/>
      </c>
      <c r="D13355">
        <f>IF(B13355="","",HOUR(A13355))</f>
        <v/>
      </c>
      <c r="E13355">
        <f>IF(B13355="","",IF(INPUT!$I$1="","",IF(C13355&lt;(INT(INPUT!$I$1)-INPUT!$I$2),"Off Meds",IF(C13355&lt;=(INT(INPUT!$I$1)+INPUT!$I$2),"Washout","On Meds"))))</f>
        <v/>
      </c>
      <c r="F13355">
        <f>IF(B13355="","",1.509*(LN(B13355)^1.084-5.381))</f>
        <v/>
      </c>
      <c r="G13355">
        <f>IF(F13355="","",IF(F13355&lt;0,10*F13355^2,0))</f>
        <v/>
      </c>
      <c r="H13355">
        <f>IF(F13355="","",IF(F13355&gt;0,10*F13355^2,0))</f>
        <v/>
      </c>
    </row>
    <row r="13356">
      <c r="A13356">
        <f>Input!A13356</f>
        <v/>
      </c>
      <c r="B13356">
        <f>IF(ISNUMBER(Input!B13356),IF(AND(Input!B13356&gt;=20,Input!B13356&lt;=700),Input!B13356,""),"")</f>
        <v/>
      </c>
      <c r="C13356">
        <f>IF(B13356="","",INT(A13356))</f>
        <v/>
      </c>
      <c r="D13356">
        <f>IF(B13356="","",HOUR(A13356))</f>
        <v/>
      </c>
      <c r="E13356">
        <f>IF(B13356="","",IF(INPUT!$I$1="","",IF(C13356&lt;(INT(INPUT!$I$1)-INPUT!$I$2),"Off Meds",IF(C13356&lt;=(INT(INPUT!$I$1)+INPUT!$I$2),"Washout","On Meds"))))</f>
        <v/>
      </c>
      <c r="F13356">
        <f>IF(B13356="","",1.509*(LN(B13356)^1.084-5.381))</f>
        <v/>
      </c>
      <c r="G13356">
        <f>IF(F13356="","",IF(F13356&lt;0,10*F13356^2,0))</f>
        <v/>
      </c>
      <c r="H13356">
        <f>IF(F13356="","",IF(F13356&gt;0,10*F13356^2,0))</f>
        <v/>
      </c>
    </row>
    <row r="13357">
      <c r="A13357">
        <f>Input!A13357</f>
        <v/>
      </c>
      <c r="B13357">
        <f>IF(ISNUMBER(Input!B13357),IF(AND(Input!B13357&gt;=20,Input!B13357&lt;=700),Input!B13357,""),"")</f>
        <v/>
      </c>
      <c r="C13357">
        <f>IF(B13357="","",INT(A13357))</f>
        <v/>
      </c>
      <c r="D13357">
        <f>IF(B13357="","",HOUR(A13357))</f>
        <v/>
      </c>
      <c r="E13357">
        <f>IF(B13357="","",IF(INPUT!$I$1="","",IF(C13357&lt;(INT(INPUT!$I$1)-INPUT!$I$2),"Off Meds",IF(C13357&lt;=(INT(INPUT!$I$1)+INPUT!$I$2),"Washout","On Meds"))))</f>
        <v/>
      </c>
      <c r="F13357">
        <f>IF(B13357="","",1.509*(LN(B13357)^1.084-5.381))</f>
        <v/>
      </c>
      <c r="G13357">
        <f>IF(F13357="","",IF(F13357&lt;0,10*F13357^2,0))</f>
        <v/>
      </c>
      <c r="H13357">
        <f>IF(F13357="","",IF(F13357&gt;0,10*F13357^2,0))</f>
        <v/>
      </c>
    </row>
    <row r="13358">
      <c r="A13358">
        <f>Input!A13358</f>
        <v/>
      </c>
      <c r="B13358">
        <f>IF(ISNUMBER(Input!B13358),IF(AND(Input!B13358&gt;=20,Input!B13358&lt;=700),Input!B13358,""),"")</f>
        <v/>
      </c>
      <c r="C13358">
        <f>IF(B13358="","",INT(A13358))</f>
        <v/>
      </c>
      <c r="D13358">
        <f>IF(B13358="","",HOUR(A13358))</f>
        <v/>
      </c>
      <c r="E13358">
        <f>IF(B13358="","",IF(INPUT!$I$1="","",IF(C13358&lt;(INT(INPUT!$I$1)-INPUT!$I$2),"Off Meds",IF(C13358&lt;=(INT(INPUT!$I$1)+INPUT!$I$2),"Washout","On Meds"))))</f>
        <v/>
      </c>
      <c r="F13358">
        <f>IF(B13358="","",1.509*(LN(B13358)^1.084-5.381))</f>
        <v/>
      </c>
      <c r="G13358">
        <f>IF(F13358="","",IF(F13358&lt;0,10*F13358^2,0))</f>
        <v/>
      </c>
      <c r="H13358">
        <f>IF(F13358="","",IF(F13358&gt;0,10*F13358^2,0))</f>
        <v/>
      </c>
    </row>
    <row r="13359">
      <c r="A13359">
        <f>Input!A13359</f>
        <v/>
      </c>
      <c r="B13359">
        <f>IF(ISNUMBER(Input!B13359),IF(AND(Input!B13359&gt;=20,Input!B13359&lt;=700),Input!B13359,""),"")</f>
        <v/>
      </c>
      <c r="C13359">
        <f>IF(B13359="","",INT(A13359))</f>
        <v/>
      </c>
      <c r="D13359">
        <f>IF(B13359="","",HOUR(A13359))</f>
        <v/>
      </c>
      <c r="E13359">
        <f>IF(B13359="","",IF(INPUT!$I$1="","",IF(C13359&lt;(INT(INPUT!$I$1)-INPUT!$I$2),"Off Meds",IF(C13359&lt;=(INT(INPUT!$I$1)+INPUT!$I$2),"Washout","On Meds"))))</f>
        <v/>
      </c>
      <c r="F13359">
        <f>IF(B13359="","",1.509*(LN(B13359)^1.084-5.381))</f>
        <v/>
      </c>
      <c r="G13359">
        <f>IF(F13359="","",IF(F13359&lt;0,10*F13359^2,0))</f>
        <v/>
      </c>
      <c r="H13359">
        <f>IF(F13359="","",IF(F13359&gt;0,10*F13359^2,0))</f>
        <v/>
      </c>
    </row>
    <row r="13360">
      <c r="A13360">
        <f>Input!A13360</f>
        <v/>
      </c>
      <c r="B13360">
        <f>IF(ISNUMBER(Input!B13360),IF(AND(Input!B13360&gt;=20,Input!B13360&lt;=700),Input!B13360,""),"")</f>
        <v/>
      </c>
      <c r="C13360">
        <f>IF(B13360="","",INT(A13360))</f>
        <v/>
      </c>
      <c r="D13360">
        <f>IF(B13360="","",HOUR(A13360))</f>
        <v/>
      </c>
      <c r="E13360">
        <f>IF(B13360="","",IF(INPUT!$I$1="","",IF(C13360&lt;(INT(INPUT!$I$1)-INPUT!$I$2),"Off Meds",IF(C13360&lt;=(INT(INPUT!$I$1)+INPUT!$I$2),"Washout","On Meds"))))</f>
        <v/>
      </c>
      <c r="F13360">
        <f>IF(B13360="","",1.509*(LN(B13360)^1.084-5.381))</f>
        <v/>
      </c>
      <c r="G13360">
        <f>IF(F13360="","",IF(F13360&lt;0,10*F13360^2,0))</f>
        <v/>
      </c>
      <c r="H13360">
        <f>IF(F13360="","",IF(F13360&gt;0,10*F13360^2,0))</f>
        <v/>
      </c>
    </row>
    <row r="13361">
      <c r="A13361">
        <f>Input!A13361</f>
        <v/>
      </c>
      <c r="B13361">
        <f>IF(ISNUMBER(Input!B13361),IF(AND(Input!B13361&gt;=20,Input!B13361&lt;=700),Input!B13361,""),"")</f>
        <v/>
      </c>
      <c r="C13361">
        <f>IF(B13361="","",INT(A13361))</f>
        <v/>
      </c>
      <c r="D13361">
        <f>IF(B13361="","",HOUR(A13361))</f>
        <v/>
      </c>
      <c r="E13361">
        <f>IF(B13361="","",IF(INPUT!$I$1="","",IF(C13361&lt;(INT(INPUT!$I$1)-INPUT!$I$2),"Off Meds",IF(C13361&lt;=(INT(INPUT!$I$1)+INPUT!$I$2),"Washout","On Meds"))))</f>
        <v/>
      </c>
      <c r="F13361">
        <f>IF(B13361="","",1.509*(LN(B13361)^1.084-5.381))</f>
        <v/>
      </c>
      <c r="G13361">
        <f>IF(F13361="","",IF(F13361&lt;0,10*F13361^2,0))</f>
        <v/>
      </c>
      <c r="H13361">
        <f>IF(F13361="","",IF(F13361&gt;0,10*F13361^2,0))</f>
        <v/>
      </c>
    </row>
    <row r="13362">
      <c r="A13362">
        <f>Input!A13362</f>
        <v/>
      </c>
      <c r="B13362">
        <f>IF(ISNUMBER(Input!B13362),IF(AND(Input!B13362&gt;=20,Input!B13362&lt;=700),Input!B13362,""),"")</f>
        <v/>
      </c>
      <c r="C13362">
        <f>IF(B13362="","",INT(A13362))</f>
        <v/>
      </c>
      <c r="D13362">
        <f>IF(B13362="","",HOUR(A13362))</f>
        <v/>
      </c>
      <c r="E13362">
        <f>IF(B13362="","",IF(INPUT!$I$1="","",IF(C13362&lt;(INT(INPUT!$I$1)-INPUT!$I$2),"Off Meds",IF(C13362&lt;=(INT(INPUT!$I$1)+INPUT!$I$2),"Washout","On Meds"))))</f>
        <v/>
      </c>
      <c r="F13362">
        <f>IF(B13362="","",1.509*(LN(B13362)^1.084-5.381))</f>
        <v/>
      </c>
      <c r="G13362">
        <f>IF(F13362="","",IF(F13362&lt;0,10*F13362^2,0))</f>
        <v/>
      </c>
      <c r="H13362">
        <f>IF(F13362="","",IF(F13362&gt;0,10*F13362^2,0))</f>
        <v/>
      </c>
    </row>
    <row r="13363">
      <c r="A13363">
        <f>Input!A13363</f>
        <v/>
      </c>
      <c r="B13363">
        <f>IF(ISNUMBER(Input!B13363),IF(AND(Input!B13363&gt;=20,Input!B13363&lt;=700),Input!B13363,""),"")</f>
        <v/>
      </c>
      <c r="C13363">
        <f>IF(B13363="","",INT(A13363))</f>
        <v/>
      </c>
      <c r="D13363">
        <f>IF(B13363="","",HOUR(A13363))</f>
        <v/>
      </c>
      <c r="E13363">
        <f>IF(B13363="","",IF(INPUT!$I$1="","",IF(C13363&lt;(INT(INPUT!$I$1)-INPUT!$I$2),"Off Meds",IF(C13363&lt;=(INT(INPUT!$I$1)+INPUT!$I$2),"Washout","On Meds"))))</f>
        <v/>
      </c>
      <c r="F13363">
        <f>IF(B13363="","",1.509*(LN(B13363)^1.084-5.381))</f>
        <v/>
      </c>
      <c r="G13363">
        <f>IF(F13363="","",IF(F13363&lt;0,10*F13363^2,0))</f>
        <v/>
      </c>
      <c r="H13363">
        <f>IF(F13363="","",IF(F13363&gt;0,10*F13363^2,0))</f>
        <v/>
      </c>
    </row>
    <row r="13364">
      <c r="A13364">
        <f>Input!A13364</f>
        <v/>
      </c>
      <c r="B13364">
        <f>IF(ISNUMBER(Input!B13364),IF(AND(Input!B13364&gt;=20,Input!B13364&lt;=700),Input!B13364,""),"")</f>
        <v/>
      </c>
      <c r="C13364">
        <f>IF(B13364="","",INT(A13364))</f>
        <v/>
      </c>
      <c r="D13364">
        <f>IF(B13364="","",HOUR(A13364))</f>
        <v/>
      </c>
      <c r="E13364">
        <f>IF(B13364="","",IF(INPUT!$I$1="","",IF(C13364&lt;(INT(INPUT!$I$1)-INPUT!$I$2),"Off Meds",IF(C13364&lt;=(INT(INPUT!$I$1)+INPUT!$I$2),"Washout","On Meds"))))</f>
        <v/>
      </c>
      <c r="F13364">
        <f>IF(B13364="","",1.509*(LN(B13364)^1.084-5.381))</f>
        <v/>
      </c>
      <c r="G13364">
        <f>IF(F13364="","",IF(F13364&lt;0,10*F13364^2,0))</f>
        <v/>
      </c>
      <c r="H13364">
        <f>IF(F13364="","",IF(F13364&gt;0,10*F13364^2,0))</f>
        <v/>
      </c>
    </row>
    <row r="13365">
      <c r="A13365">
        <f>Input!A13365</f>
        <v/>
      </c>
      <c r="B13365">
        <f>IF(ISNUMBER(Input!B13365),IF(AND(Input!B13365&gt;=20,Input!B13365&lt;=700),Input!B13365,""),"")</f>
        <v/>
      </c>
      <c r="C13365">
        <f>IF(B13365="","",INT(A13365))</f>
        <v/>
      </c>
      <c r="D13365">
        <f>IF(B13365="","",HOUR(A13365))</f>
        <v/>
      </c>
      <c r="E13365">
        <f>IF(B13365="","",IF(INPUT!$I$1="","",IF(C13365&lt;(INT(INPUT!$I$1)-INPUT!$I$2),"Off Meds",IF(C13365&lt;=(INT(INPUT!$I$1)+INPUT!$I$2),"Washout","On Meds"))))</f>
        <v/>
      </c>
      <c r="F13365">
        <f>IF(B13365="","",1.509*(LN(B13365)^1.084-5.381))</f>
        <v/>
      </c>
      <c r="G13365">
        <f>IF(F13365="","",IF(F13365&lt;0,10*F13365^2,0))</f>
        <v/>
      </c>
      <c r="H13365">
        <f>IF(F13365="","",IF(F13365&gt;0,10*F13365^2,0))</f>
        <v/>
      </c>
    </row>
    <row r="13366">
      <c r="A13366">
        <f>Input!A13366</f>
        <v/>
      </c>
      <c r="B13366">
        <f>IF(ISNUMBER(Input!B13366),IF(AND(Input!B13366&gt;=20,Input!B13366&lt;=700),Input!B13366,""),"")</f>
        <v/>
      </c>
      <c r="C13366">
        <f>IF(B13366="","",INT(A13366))</f>
        <v/>
      </c>
      <c r="D13366">
        <f>IF(B13366="","",HOUR(A13366))</f>
        <v/>
      </c>
      <c r="E13366">
        <f>IF(B13366="","",IF(INPUT!$I$1="","",IF(C13366&lt;(INT(INPUT!$I$1)-INPUT!$I$2),"Off Meds",IF(C13366&lt;=(INT(INPUT!$I$1)+INPUT!$I$2),"Washout","On Meds"))))</f>
        <v/>
      </c>
      <c r="F13366">
        <f>IF(B13366="","",1.509*(LN(B13366)^1.084-5.381))</f>
        <v/>
      </c>
      <c r="G13366">
        <f>IF(F13366="","",IF(F13366&lt;0,10*F13366^2,0))</f>
        <v/>
      </c>
      <c r="H13366">
        <f>IF(F13366="","",IF(F13366&gt;0,10*F13366^2,0))</f>
        <v/>
      </c>
    </row>
    <row r="13367">
      <c r="A13367">
        <f>Input!A13367</f>
        <v/>
      </c>
      <c r="B13367">
        <f>IF(ISNUMBER(Input!B13367),IF(AND(Input!B13367&gt;=20,Input!B13367&lt;=700),Input!B13367,""),"")</f>
        <v/>
      </c>
      <c r="C13367">
        <f>IF(B13367="","",INT(A13367))</f>
        <v/>
      </c>
      <c r="D13367">
        <f>IF(B13367="","",HOUR(A13367))</f>
        <v/>
      </c>
      <c r="E13367">
        <f>IF(B13367="","",IF(INPUT!$I$1="","",IF(C13367&lt;(INT(INPUT!$I$1)-INPUT!$I$2),"Off Meds",IF(C13367&lt;=(INT(INPUT!$I$1)+INPUT!$I$2),"Washout","On Meds"))))</f>
        <v/>
      </c>
      <c r="F13367">
        <f>IF(B13367="","",1.509*(LN(B13367)^1.084-5.381))</f>
        <v/>
      </c>
      <c r="G13367">
        <f>IF(F13367="","",IF(F13367&lt;0,10*F13367^2,0))</f>
        <v/>
      </c>
      <c r="H13367">
        <f>IF(F13367="","",IF(F13367&gt;0,10*F13367^2,0))</f>
        <v/>
      </c>
    </row>
    <row r="13368">
      <c r="A13368">
        <f>Input!A13368</f>
        <v/>
      </c>
      <c r="B13368">
        <f>IF(ISNUMBER(Input!B13368),IF(AND(Input!B13368&gt;=20,Input!B13368&lt;=700),Input!B13368,""),"")</f>
        <v/>
      </c>
      <c r="C13368">
        <f>IF(B13368="","",INT(A13368))</f>
        <v/>
      </c>
      <c r="D13368">
        <f>IF(B13368="","",HOUR(A13368))</f>
        <v/>
      </c>
      <c r="E13368">
        <f>IF(B13368="","",IF(INPUT!$I$1="","",IF(C13368&lt;(INT(INPUT!$I$1)-INPUT!$I$2),"Off Meds",IF(C13368&lt;=(INT(INPUT!$I$1)+INPUT!$I$2),"Washout","On Meds"))))</f>
        <v/>
      </c>
      <c r="F13368">
        <f>IF(B13368="","",1.509*(LN(B13368)^1.084-5.381))</f>
        <v/>
      </c>
      <c r="G13368">
        <f>IF(F13368="","",IF(F13368&lt;0,10*F13368^2,0))</f>
        <v/>
      </c>
      <c r="H13368">
        <f>IF(F13368="","",IF(F13368&gt;0,10*F13368^2,0))</f>
        <v/>
      </c>
    </row>
    <row r="13369">
      <c r="A13369">
        <f>Input!A13369</f>
        <v/>
      </c>
      <c r="B13369">
        <f>IF(ISNUMBER(Input!B13369),IF(AND(Input!B13369&gt;=20,Input!B13369&lt;=700),Input!B13369,""),"")</f>
        <v/>
      </c>
      <c r="C13369">
        <f>IF(B13369="","",INT(A13369))</f>
        <v/>
      </c>
      <c r="D13369">
        <f>IF(B13369="","",HOUR(A13369))</f>
        <v/>
      </c>
      <c r="E13369">
        <f>IF(B13369="","",IF(INPUT!$I$1="","",IF(C13369&lt;(INT(INPUT!$I$1)-INPUT!$I$2),"Off Meds",IF(C13369&lt;=(INT(INPUT!$I$1)+INPUT!$I$2),"Washout","On Meds"))))</f>
        <v/>
      </c>
      <c r="F13369">
        <f>IF(B13369="","",1.509*(LN(B13369)^1.084-5.381))</f>
        <v/>
      </c>
      <c r="G13369">
        <f>IF(F13369="","",IF(F13369&lt;0,10*F13369^2,0))</f>
        <v/>
      </c>
      <c r="H13369">
        <f>IF(F13369="","",IF(F13369&gt;0,10*F13369^2,0))</f>
        <v/>
      </c>
    </row>
    <row r="13370">
      <c r="A13370">
        <f>Input!A13370</f>
        <v/>
      </c>
      <c r="B13370">
        <f>IF(ISNUMBER(Input!B13370),IF(AND(Input!B13370&gt;=20,Input!B13370&lt;=700),Input!B13370,""),"")</f>
        <v/>
      </c>
      <c r="C13370">
        <f>IF(B13370="","",INT(A13370))</f>
        <v/>
      </c>
      <c r="D13370">
        <f>IF(B13370="","",HOUR(A13370))</f>
        <v/>
      </c>
      <c r="E13370">
        <f>IF(B13370="","",IF(INPUT!$I$1="","",IF(C13370&lt;(INT(INPUT!$I$1)-INPUT!$I$2),"Off Meds",IF(C13370&lt;=(INT(INPUT!$I$1)+INPUT!$I$2),"Washout","On Meds"))))</f>
        <v/>
      </c>
      <c r="F13370">
        <f>IF(B13370="","",1.509*(LN(B13370)^1.084-5.381))</f>
        <v/>
      </c>
      <c r="G13370">
        <f>IF(F13370="","",IF(F13370&lt;0,10*F13370^2,0))</f>
        <v/>
      </c>
      <c r="H13370">
        <f>IF(F13370="","",IF(F13370&gt;0,10*F13370^2,0))</f>
        <v/>
      </c>
    </row>
    <row r="13371">
      <c r="A13371">
        <f>Input!A13371</f>
        <v/>
      </c>
      <c r="B13371">
        <f>IF(ISNUMBER(Input!B13371),IF(AND(Input!B13371&gt;=20,Input!B13371&lt;=700),Input!B13371,""),"")</f>
        <v/>
      </c>
      <c r="C13371">
        <f>IF(B13371="","",INT(A13371))</f>
        <v/>
      </c>
      <c r="D13371">
        <f>IF(B13371="","",HOUR(A13371))</f>
        <v/>
      </c>
      <c r="E13371">
        <f>IF(B13371="","",IF(INPUT!$I$1="","",IF(C13371&lt;(INT(INPUT!$I$1)-INPUT!$I$2),"Off Meds",IF(C13371&lt;=(INT(INPUT!$I$1)+INPUT!$I$2),"Washout","On Meds"))))</f>
        <v/>
      </c>
      <c r="F13371">
        <f>IF(B13371="","",1.509*(LN(B13371)^1.084-5.381))</f>
        <v/>
      </c>
      <c r="G13371">
        <f>IF(F13371="","",IF(F13371&lt;0,10*F13371^2,0))</f>
        <v/>
      </c>
      <c r="H13371">
        <f>IF(F13371="","",IF(F13371&gt;0,10*F13371^2,0))</f>
        <v/>
      </c>
    </row>
    <row r="13372">
      <c r="A13372">
        <f>Input!A13372</f>
        <v/>
      </c>
      <c r="B13372">
        <f>IF(ISNUMBER(Input!B13372),IF(AND(Input!B13372&gt;=20,Input!B13372&lt;=700),Input!B13372,""),"")</f>
        <v/>
      </c>
      <c r="C13372">
        <f>IF(B13372="","",INT(A13372))</f>
        <v/>
      </c>
      <c r="D13372">
        <f>IF(B13372="","",HOUR(A13372))</f>
        <v/>
      </c>
      <c r="E13372">
        <f>IF(B13372="","",IF(INPUT!$I$1="","",IF(C13372&lt;(INT(INPUT!$I$1)-INPUT!$I$2),"Off Meds",IF(C13372&lt;=(INT(INPUT!$I$1)+INPUT!$I$2),"Washout","On Meds"))))</f>
        <v/>
      </c>
      <c r="F13372">
        <f>IF(B13372="","",1.509*(LN(B13372)^1.084-5.381))</f>
        <v/>
      </c>
      <c r="G13372">
        <f>IF(F13372="","",IF(F13372&lt;0,10*F13372^2,0))</f>
        <v/>
      </c>
      <c r="H13372">
        <f>IF(F13372="","",IF(F13372&gt;0,10*F13372^2,0))</f>
        <v/>
      </c>
    </row>
    <row r="13373">
      <c r="A13373">
        <f>Input!A13373</f>
        <v/>
      </c>
      <c r="B13373">
        <f>IF(ISNUMBER(Input!B13373),IF(AND(Input!B13373&gt;=20,Input!B13373&lt;=700),Input!B13373,""),"")</f>
        <v/>
      </c>
      <c r="C13373">
        <f>IF(B13373="","",INT(A13373))</f>
        <v/>
      </c>
      <c r="D13373">
        <f>IF(B13373="","",HOUR(A13373))</f>
        <v/>
      </c>
      <c r="E13373">
        <f>IF(B13373="","",IF(INPUT!$I$1="","",IF(C13373&lt;(INT(INPUT!$I$1)-INPUT!$I$2),"Off Meds",IF(C13373&lt;=(INT(INPUT!$I$1)+INPUT!$I$2),"Washout","On Meds"))))</f>
        <v/>
      </c>
      <c r="F13373">
        <f>IF(B13373="","",1.509*(LN(B13373)^1.084-5.381))</f>
        <v/>
      </c>
      <c r="G13373">
        <f>IF(F13373="","",IF(F13373&lt;0,10*F13373^2,0))</f>
        <v/>
      </c>
      <c r="H13373">
        <f>IF(F13373="","",IF(F13373&gt;0,10*F13373^2,0))</f>
        <v/>
      </c>
    </row>
    <row r="13374">
      <c r="A13374">
        <f>Input!A13374</f>
        <v/>
      </c>
      <c r="B13374">
        <f>IF(ISNUMBER(Input!B13374),IF(AND(Input!B13374&gt;=20,Input!B13374&lt;=700),Input!B13374,""),"")</f>
        <v/>
      </c>
      <c r="C13374">
        <f>IF(B13374="","",INT(A13374))</f>
        <v/>
      </c>
      <c r="D13374">
        <f>IF(B13374="","",HOUR(A13374))</f>
        <v/>
      </c>
      <c r="E13374">
        <f>IF(B13374="","",IF(INPUT!$I$1="","",IF(C13374&lt;(INT(INPUT!$I$1)-INPUT!$I$2),"Off Meds",IF(C13374&lt;=(INT(INPUT!$I$1)+INPUT!$I$2),"Washout","On Meds"))))</f>
        <v/>
      </c>
      <c r="F13374">
        <f>IF(B13374="","",1.509*(LN(B13374)^1.084-5.381))</f>
        <v/>
      </c>
      <c r="G13374">
        <f>IF(F13374="","",IF(F13374&lt;0,10*F13374^2,0))</f>
        <v/>
      </c>
      <c r="H13374">
        <f>IF(F13374="","",IF(F13374&gt;0,10*F13374^2,0))</f>
        <v/>
      </c>
    </row>
    <row r="13375">
      <c r="A13375">
        <f>Input!A13375</f>
        <v/>
      </c>
      <c r="B13375">
        <f>IF(ISNUMBER(Input!B13375),IF(AND(Input!B13375&gt;=20,Input!B13375&lt;=700),Input!B13375,""),"")</f>
        <v/>
      </c>
      <c r="C13375">
        <f>IF(B13375="","",INT(A13375))</f>
        <v/>
      </c>
      <c r="D13375">
        <f>IF(B13375="","",HOUR(A13375))</f>
        <v/>
      </c>
      <c r="E13375">
        <f>IF(B13375="","",IF(INPUT!$I$1="","",IF(C13375&lt;(INT(INPUT!$I$1)-INPUT!$I$2),"Off Meds",IF(C13375&lt;=(INT(INPUT!$I$1)+INPUT!$I$2),"Washout","On Meds"))))</f>
        <v/>
      </c>
      <c r="F13375">
        <f>IF(B13375="","",1.509*(LN(B13375)^1.084-5.381))</f>
        <v/>
      </c>
      <c r="G13375">
        <f>IF(F13375="","",IF(F13375&lt;0,10*F13375^2,0))</f>
        <v/>
      </c>
      <c r="H13375">
        <f>IF(F13375="","",IF(F13375&gt;0,10*F13375^2,0))</f>
        <v/>
      </c>
    </row>
    <row r="13376">
      <c r="A13376">
        <f>Input!A13376</f>
        <v/>
      </c>
      <c r="B13376">
        <f>IF(ISNUMBER(Input!B13376),IF(AND(Input!B13376&gt;=20,Input!B13376&lt;=700),Input!B13376,""),"")</f>
        <v/>
      </c>
      <c r="C13376">
        <f>IF(B13376="","",INT(A13376))</f>
        <v/>
      </c>
      <c r="D13376">
        <f>IF(B13376="","",HOUR(A13376))</f>
        <v/>
      </c>
      <c r="E13376">
        <f>IF(B13376="","",IF(INPUT!$I$1="","",IF(C13376&lt;(INT(INPUT!$I$1)-INPUT!$I$2),"Off Meds",IF(C13376&lt;=(INT(INPUT!$I$1)+INPUT!$I$2),"Washout","On Meds"))))</f>
        <v/>
      </c>
      <c r="F13376">
        <f>IF(B13376="","",1.509*(LN(B13376)^1.084-5.381))</f>
        <v/>
      </c>
      <c r="G13376">
        <f>IF(F13376="","",IF(F13376&lt;0,10*F13376^2,0))</f>
        <v/>
      </c>
      <c r="H13376">
        <f>IF(F13376="","",IF(F13376&gt;0,10*F13376^2,0))</f>
        <v/>
      </c>
    </row>
    <row r="13377">
      <c r="A13377">
        <f>Input!A13377</f>
        <v/>
      </c>
      <c r="B13377">
        <f>IF(ISNUMBER(Input!B13377),IF(AND(Input!B13377&gt;=20,Input!B13377&lt;=700),Input!B13377,""),"")</f>
        <v/>
      </c>
      <c r="C13377">
        <f>IF(B13377="","",INT(A13377))</f>
        <v/>
      </c>
      <c r="D13377">
        <f>IF(B13377="","",HOUR(A13377))</f>
        <v/>
      </c>
      <c r="E13377">
        <f>IF(B13377="","",IF(INPUT!$I$1="","",IF(C13377&lt;(INT(INPUT!$I$1)-INPUT!$I$2),"Off Meds",IF(C13377&lt;=(INT(INPUT!$I$1)+INPUT!$I$2),"Washout","On Meds"))))</f>
        <v/>
      </c>
      <c r="F13377">
        <f>IF(B13377="","",1.509*(LN(B13377)^1.084-5.381))</f>
        <v/>
      </c>
      <c r="G13377">
        <f>IF(F13377="","",IF(F13377&lt;0,10*F13377^2,0))</f>
        <v/>
      </c>
      <c r="H13377">
        <f>IF(F13377="","",IF(F13377&gt;0,10*F13377^2,0))</f>
        <v/>
      </c>
    </row>
    <row r="13378">
      <c r="A13378">
        <f>Input!A13378</f>
        <v/>
      </c>
      <c r="B13378">
        <f>IF(ISNUMBER(Input!B13378),IF(AND(Input!B13378&gt;=20,Input!B13378&lt;=700),Input!B13378,""),"")</f>
        <v/>
      </c>
      <c r="C13378">
        <f>IF(B13378="","",INT(A13378))</f>
        <v/>
      </c>
      <c r="D13378">
        <f>IF(B13378="","",HOUR(A13378))</f>
        <v/>
      </c>
      <c r="E13378">
        <f>IF(B13378="","",IF(INPUT!$I$1="","",IF(C13378&lt;(INT(INPUT!$I$1)-INPUT!$I$2),"Off Meds",IF(C13378&lt;=(INT(INPUT!$I$1)+INPUT!$I$2),"Washout","On Meds"))))</f>
        <v/>
      </c>
      <c r="F13378">
        <f>IF(B13378="","",1.509*(LN(B13378)^1.084-5.381))</f>
        <v/>
      </c>
      <c r="G13378">
        <f>IF(F13378="","",IF(F13378&lt;0,10*F13378^2,0))</f>
        <v/>
      </c>
      <c r="H13378">
        <f>IF(F13378="","",IF(F13378&gt;0,10*F13378^2,0))</f>
        <v/>
      </c>
    </row>
    <row r="13379">
      <c r="A13379">
        <f>Input!A13379</f>
        <v/>
      </c>
      <c r="B13379">
        <f>IF(ISNUMBER(Input!B13379),IF(AND(Input!B13379&gt;=20,Input!B13379&lt;=700),Input!B13379,""),"")</f>
        <v/>
      </c>
      <c r="C13379">
        <f>IF(B13379="","",INT(A13379))</f>
        <v/>
      </c>
      <c r="D13379">
        <f>IF(B13379="","",HOUR(A13379))</f>
        <v/>
      </c>
      <c r="E13379">
        <f>IF(B13379="","",IF(INPUT!$I$1="","",IF(C13379&lt;(INT(INPUT!$I$1)-INPUT!$I$2),"Off Meds",IF(C13379&lt;=(INT(INPUT!$I$1)+INPUT!$I$2),"Washout","On Meds"))))</f>
        <v/>
      </c>
      <c r="F13379">
        <f>IF(B13379="","",1.509*(LN(B13379)^1.084-5.381))</f>
        <v/>
      </c>
      <c r="G13379">
        <f>IF(F13379="","",IF(F13379&lt;0,10*F13379^2,0))</f>
        <v/>
      </c>
      <c r="H13379">
        <f>IF(F13379="","",IF(F13379&gt;0,10*F13379^2,0))</f>
        <v/>
      </c>
    </row>
    <row r="13380">
      <c r="A13380">
        <f>Input!A13380</f>
        <v/>
      </c>
      <c r="B13380">
        <f>IF(ISNUMBER(Input!B13380),IF(AND(Input!B13380&gt;=20,Input!B13380&lt;=700),Input!B13380,""),"")</f>
        <v/>
      </c>
      <c r="C13380">
        <f>IF(B13380="","",INT(A13380))</f>
        <v/>
      </c>
      <c r="D13380">
        <f>IF(B13380="","",HOUR(A13380))</f>
        <v/>
      </c>
      <c r="E13380">
        <f>IF(B13380="","",IF(INPUT!$I$1="","",IF(C13380&lt;(INT(INPUT!$I$1)-INPUT!$I$2),"Off Meds",IF(C13380&lt;=(INT(INPUT!$I$1)+INPUT!$I$2),"Washout","On Meds"))))</f>
        <v/>
      </c>
      <c r="F13380">
        <f>IF(B13380="","",1.509*(LN(B13380)^1.084-5.381))</f>
        <v/>
      </c>
      <c r="G13380">
        <f>IF(F13380="","",IF(F13380&lt;0,10*F13380^2,0))</f>
        <v/>
      </c>
      <c r="H13380">
        <f>IF(F13380="","",IF(F13380&gt;0,10*F13380^2,0))</f>
        <v/>
      </c>
    </row>
    <row r="13381">
      <c r="A13381">
        <f>Input!A13381</f>
        <v/>
      </c>
      <c r="B13381">
        <f>IF(ISNUMBER(Input!B13381),IF(AND(Input!B13381&gt;=20,Input!B13381&lt;=700),Input!B13381,""),"")</f>
        <v/>
      </c>
      <c r="C13381">
        <f>IF(B13381="","",INT(A13381))</f>
        <v/>
      </c>
      <c r="D13381">
        <f>IF(B13381="","",HOUR(A13381))</f>
        <v/>
      </c>
      <c r="E13381">
        <f>IF(B13381="","",IF(INPUT!$I$1="","",IF(C13381&lt;(INT(INPUT!$I$1)-INPUT!$I$2),"Off Meds",IF(C13381&lt;=(INT(INPUT!$I$1)+INPUT!$I$2),"Washout","On Meds"))))</f>
        <v/>
      </c>
      <c r="F13381">
        <f>IF(B13381="","",1.509*(LN(B13381)^1.084-5.381))</f>
        <v/>
      </c>
      <c r="G13381">
        <f>IF(F13381="","",IF(F13381&lt;0,10*F13381^2,0))</f>
        <v/>
      </c>
      <c r="H13381">
        <f>IF(F13381="","",IF(F13381&gt;0,10*F13381^2,0))</f>
        <v/>
      </c>
    </row>
    <row r="13382">
      <c r="A13382">
        <f>Input!A13382</f>
        <v/>
      </c>
      <c r="B13382">
        <f>IF(ISNUMBER(Input!B13382),IF(AND(Input!B13382&gt;=20,Input!B13382&lt;=700),Input!B13382,""),"")</f>
        <v/>
      </c>
      <c r="C13382">
        <f>IF(B13382="","",INT(A13382))</f>
        <v/>
      </c>
      <c r="D13382">
        <f>IF(B13382="","",HOUR(A13382))</f>
        <v/>
      </c>
      <c r="E13382">
        <f>IF(B13382="","",IF(INPUT!$I$1="","",IF(C13382&lt;(INT(INPUT!$I$1)-INPUT!$I$2),"Off Meds",IF(C13382&lt;=(INT(INPUT!$I$1)+INPUT!$I$2),"Washout","On Meds"))))</f>
        <v/>
      </c>
      <c r="F13382">
        <f>IF(B13382="","",1.509*(LN(B13382)^1.084-5.381))</f>
        <v/>
      </c>
      <c r="G13382">
        <f>IF(F13382="","",IF(F13382&lt;0,10*F13382^2,0))</f>
        <v/>
      </c>
      <c r="H13382">
        <f>IF(F13382="","",IF(F13382&gt;0,10*F13382^2,0))</f>
        <v/>
      </c>
    </row>
    <row r="13383">
      <c r="A13383">
        <f>Input!A13383</f>
        <v/>
      </c>
      <c r="B13383">
        <f>IF(ISNUMBER(Input!B13383),IF(AND(Input!B13383&gt;=20,Input!B13383&lt;=700),Input!B13383,""),"")</f>
        <v/>
      </c>
      <c r="C13383">
        <f>IF(B13383="","",INT(A13383))</f>
        <v/>
      </c>
      <c r="D13383">
        <f>IF(B13383="","",HOUR(A13383))</f>
        <v/>
      </c>
      <c r="E13383">
        <f>IF(B13383="","",IF(INPUT!$I$1="","",IF(C13383&lt;(INT(INPUT!$I$1)-INPUT!$I$2),"Off Meds",IF(C13383&lt;=(INT(INPUT!$I$1)+INPUT!$I$2),"Washout","On Meds"))))</f>
        <v/>
      </c>
      <c r="F13383">
        <f>IF(B13383="","",1.509*(LN(B13383)^1.084-5.381))</f>
        <v/>
      </c>
      <c r="G13383">
        <f>IF(F13383="","",IF(F13383&lt;0,10*F13383^2,0))</f>
        <v/>
      </c>
      <c r="H13383">
        <f>IF(F13383="","",IF(F13383&gt;0,10*F13383^2,0))</f>
        <v/>
      </c>
    </row>
    <row r="13384">
      <c r="A13384">
        <f>Input!A13384</f>
        <v/>
      </c>
      <c r="B13384">
        <f>IF(ISNUMBER(Input!B13384),IF(AND(Input!B13384&gt;=20,Input!B13384&lt;=700),Input!B13384,""),"")</f>
        <v/>
      </c>
      <c r="C13384">
        <f>IF(B13384="","",INT(A13384))</f>
        <v/>
      </c>
      <c r="D13384">
        <f>IF(B13384="","",HOUR(A13384))</f>
        <v/>
      </c>
      <c r="E13384">
        <f>IF(B13384="","",IF(INPUT!$I$1="","",IF(C13384&lt;(INT(INPUT!$I$1)-INPUT!$I$2),"Off Meds",IF(C13384&lt;=(INT(INPUT!$I$1)+INPUT!$I$2),"Washout","On Meds"))))</f>
        <v/>
      </c>
      <c r="F13384">
        <f>IF(B13384="","",1.509*(LN(B13384)^1.084-5.381))</f>
        <v/>
      </c>
      <c r="G13384">
        <f>IF(F13384="","",IF(F13384&lt;0,10*F13384^2,0))</f>
        <v/>
      </c>
      <c r="H13384">
        <f>IF(F13384="","",IF(F13384&gt;0,10*F13384^2,0))</f>
        <v/>
      </c>
    </row>
    <row r="13385">
      <c r="A13385">
        <f>Input!A13385</f>
        <v/>
      </c>
      <c r="B13385">
        <f>IF(ISNUMBER(Input!B13385),IF(AND(Input!B13385&gt;=20,Input!B13385&lt;=700),Input!B13385,""),"")</f>
        <v/>
      </c>
      <c r="C13385">
        <f>IF(B13385="","",INT(A13385))</f>
        <v/>
      </c>
      <c r="D13385">
        <f>IF(B13385="","",HOUR(A13385))</f>
        <v/>
      </c>
      <c r="E13385">
        <f>IF(B13385="","",IF(INPUT!$I$1="","",IF(C13385&lt;(INT(INPUT!$I$1)-INPUT!$I$2),"Off Meds",IF(C13385&lt;=(INT(INPUT!$I$1)+INPUT!$I$2),"Washout","On Meds"))))</f>
        <v/>
      </c>
      <c r="F13385">
        <f>IF(B13385="","",1.509*(LN(B13385)^1.084-5.381))</f>
        <v/>
      </c>
      <c r="G13385">
        <f>IF(F13385="","",IF(F13385&lt;0,10*F13385^2,0))</f>
        <v/>
      </c>
      <c r="H13385">
        <f>IF(F13385="","",IF(F13385&gt;0,10*F13385^2,0))</f>
        <v/>
      </c>
    </row>
    <row r="13386">
      <c r="A13386">
        <f>Input!A13386</f>
        <v/>
      </c>
      <c r="B13386">
        <f>IF(ISNUMBER(Input!B13386),IF(AND(Input!B13386&gt;=20,Input!B13386&lt;=700),Input!B13386,""),"")</f>
        <v/>
      </c>
      <c r="C13386">
        <f>IF(B13386="","",INT(A13386))</f>
        <v/>
      </c>
      <c r="D13386">
        <f>IF(B13386="","",HOUR(A13386))</f>
        <v/>
      </c>
      <c r="E13386">
        <f>IF(B13386="","",IF(INPUT!$I$1="","",IF(C13386&lt;(INT(INPUT!$I$1)-INPUT!$I$2),"Off Meds",IF(C13386&lt;=(INT(INPUT!$I$1)+INPUT!$I$2),"Washout","On Meds"))))</f>
        <v/>
      </c>
      <c r="F13386">
        <f>IF(B13386="","",1.509*(LN(B13386)^1.084-5.381))</f>
        <v/>
      </c>
      <c r="G13386">
        <f>IF(F13386="","",IF(F13386&lt;0,10*F13386^2,0))</f>
        <v/>
      </c>
      <c r="H13386">
        <f>IF(F13386="","",IF(F13386&gt;0,10*F13386^2,0))</f>
        <v/>
      </c>
    </row>
    <row r="13387">
      <c r="A13387">
        <f>Input!A13387</f>
        <v/>
      </c>
      <c r="B13387">
        <f>IF(ISNUMBER(Input!B13387),IF(AND(Input!B13387&gt;=20,Input!B13387&lt;=700),Input!B13387,""),"")</f>
        <v/>
      </c>
      <c r="C13387">
        <f>IF(B13387="","",INT(A13387))</f>
        <v/>
      </c>
      <c r="D13387">
        <f>IF(B13387="","",HOUR(A13387))</f>
        <v/>
      </c>
      <c r="E13387">
        <f>IF(B13387="","",IF(INPUT!$I$1="","",IF(C13387&lt;(INT(INPUT!$I$1)-INPUT!$I$2),"Off Meds",IF(C13387&lt;=(INT(INPUT!$I$1)+INPUT!$I$2),"Washout","On Meds"))))</f>
        <v/>
      </c>
      <c r="F13387">
        <f>IF(B13387="","",1.509*(LN(B13387)^1.084-5.381))</f>
        <v/>
      </c>
      <c r="G13387">
        <f>IF(F13387="","",IF(F13387&lt;0,10*F13387^2,0))</f>
        <v/>
      </c>
      <c r="H13387">
        <f>IF(F13387="","",IF(F13387&gt;0,10*F13387^2,0))</f>
        <v/>
      </c>
    </row>
    <row r="13388">
      <c r="A13388">
        <f>Input!A13388</f>
        <v/>
      </c>
      <c r="B13388">
        <f>IF(ISNUMBER(Input!B13388),IF(AND(Input!B13388&gt;=20,Input!B13388&lt;=700),Input!B13388,""),"")</f>
        <v/>
      </c>
      <c r="C13388">
        <f>IF(B13388="","",INT(A13388))</f>
        <v/>
      </c>
      <c r="D13388">
        <f>IF(B13388="","",HOUR(A13388))</f>
        <v/>
      </c>
      <c r="E13388">
        <f>IF(B13388="","",IF(INPUT!$I$1="","",IF(C13388&lt;(INT(INPUT!$I$1)-INPUT!$I$2),"Off Meds",IF(C13388&lt;=(INT(INPUT!$I$1)+INPUT!$I$2),"Washout","On Meds"))))</f>
        <v/>
      </c>
      <c r="F13388">
        <f>IF(B13388="","",1.509*(LN(B13388)^1.084-5.381))</f>
        <v/>
      </c>
      <c r="G13388">
        <f>IF(F13388="","",IF(F13388&lt;0,10*F13388^2,0))</f>
        <v/>
      </c>
      <c r="H13388">
        <f>IF(F13388="","",IF(F13388&gt;0,10*F13388^2,0))</f>
        <v/>
      </c>
    </row>
    <row r="13389">
      <c r="A13389">
        <f>Input!A13389</f>
        <v/>
      </c>
      <c r="B13389">
        <f>IF(ISNUMBER(Input!B13389),IF(AND(Input!B13389&gt;=20,Input!B13389&lt;=700),Input!B13389,""),"")</f>
        <v/>
      </c>
      <c r="C13389">
        <f>IF(B13389="","",INT(A13389))</f>
        <v/>
      </c>
      <c r="D13389">
        <f>IF(B13389="","",HOUR(A13389))</f>
        <v/>
      </c>
      <c r="E13389">
        <f>IF(B13389="","",IF(INPUT!$I$1="","",IF(C13389&lt;(INT(INPUT!$I$1)-INPUT!$I$2),"Off Meds",IF(C13389&lt;=(INT(INPUT!$I$1)+INPUT!$I$2),"Washout","On Meds"))))</f>
        <v/>
      </c>
      <c r="F13389">
        <f>IF(B13389="","",1.509*(LN(B13389)^1.084-5.381))</f>
        <v/>
      </c>
      <c r="G13389">
        <f>IF(F13389="","",IF(F13389&lt;0,10*F13389^2,0))</f>
        <v/>
      </c>
      <c r="H13389">
        <f>IF(F13389="","",IF(F13389&gt;0,10*F13389^2,0))</f>
        <v/>
      </c>
    </row>
    <row r="13390">
      <c r="A13390">
        <f>Input!A13390</f>
        <v/>
      </c>
      <c r="B13390">
        <f>IF(ISNUMBER(Input!B13390),IF(AND(Input!B13390&gt;=20,Input!B13390&lt;=700),Input!B13390,""),"")</f>
        <v/>
      </c>
      <c r="C13390">
        <f>IF(B13390="","",INT(A13390))</f>
        <v/>
      </c>
      <c r="D13390">
        <f>IF(B13390="","",HOUR(A13390))</f>
        <v/>
      </c>
      <c r="E13390">
        <f>IF(B13390="","",IF(INPUT!$I$1="","",IF(C13390&lt;(INT(INPUT!$I$1)-INPUT!$I$2),"Off Meds",IF(C13390&lt;=(INT(INPUT!$I$1)+INPUT!$I$2),"Washout","On Meds"))))</f>
        <v/>
      </c>
      <c r="F13390">
        <f>IF(B13390="","",1.509*(LN(B13390)^1.084-5.381))</f>
        <v/>
      </c>
      <c r="G13390">
        <f>IF(F13390="","",IF(F13390&lt;0,10*F13390^2,0))</f>
        <v/>
      </c>
      <c r="H13390">
        <f>IF(F13390="","",IF(F13390&gt;0,10*F13390^2,0))</f>
        <v/>
      </c>
    </row>
    <row r="13391">
      <c r="A13391">
        <f>Input!A13391</f>
        <v/>
      </c>
      <c r="B13391">
        <f>IF(ISNUMBER(Input!B13391),IF(AND(Input!B13391&gt;=20,Input!B13391&lt;=700),Input!B13391,""),"")</f>
        <v/>
      </c>
      <c r="C13391">
        <f>IF(B13391="","",INT(A13391))</f>
        <v/>
      </c>
      <c r="D13391">
        <f>IF(B13391="","",HOUR(A13391))</f>
        <v/>
      </c>
      <c r="E13391">
        <f>IF(B13391="","",IF(INPUT!$I$1="","",IF(C13391&lt;(INT(INPUT!$I$1)-INPUT!$I$2),"Off Meds",IF(C13391&lt;=(INT(INPUT!$I$1)+INPUT!$I$2),"Washout","On Meds"))))</f>
        <v/>
      </c>
      <c r="F13391">
        <f>IF(B13391="","",1.509*(LN(B13391)^1.084-5.381))</f>
        <v/>
      </c>
      <c r="G13391">
        <f>IF(F13391="","",IF(F13391&lt;0,10*F13391^2,0))</f>
        <v/>
      </c>
      <c r="H13391">
        <f>IF(F13391="","",IF(F13391&gt;0,10*F13391^2,0))</f>
        <v/>
      </c>
    </row>
    <row r="13392">
      <c r="A13392">
        <f>Input!A13392</f>
        <v/>
      </c>
      <c r="B13392">
        <f>IF(ISNUMBER(Input!B13392),IF(AND(Input!B13392&gt;=20,Input!B13392&lt;=700),Input!B13392,""),"")</f>
        <v/>
      </c>
      <c r="C13392">
        <f>IF(B13392="","",INT(A13392))</f>
        <v/>
      </c>
      <c r="D13392">
        <f>IF(B13392="","",HOUR(A13392))</f>
        <v/>
      </c>
      <c r="E13392">
        <f>IF(B13392="","",IF(INPUT!$I$1="","",IF(C13392&lt;(INT(INPUT!$I$1)-INPUT!$I$2),"Off Meds",IF(C13392&lt;=(INT(INPUT!$I$1)+INPUT!$I$2),"Washout","On Meds"))))</f>
        <v/>
      </c>
      <c r="F13392">
        <f>IF(B13392="","",1.509*(LN(B13392)^1.084-5.381))</f>
        <v/>
      </c>
      <c r="G13392">
        <f>IF(F13392="","",IF(F13392&lt;0,10*F13392^2,0))</f>
        <v/>
      </c>
      <c r="H13392">
        <f>IF(F13392="","",IF(F13392&gt;0,10*F13392^2,0))</f>
        <v/>
      </c>
    </row>
    <row r="13393">
      <c r="A13393">
        <f>Input!A13393</f>
        <v/>
      </c>
      <c r="B13393">
        <f>IF(ISNUMBER(Input!B13393),IF(AND(Input!B13393&gt;=20,Input!B13393&lt;=700),Input!B13393,""),"")</f>
        <v/>
      </c>
      <c r="C13393">
        <f>IF(B13393="","",INT(A13393))</f>
        <v/>
      </c>
      <c r="D13393">
        <f>IF(B13393="","",HOUR(A13393))</f>
        <v/>
      </c>
      <c r="E13393">
        <f>IF(B13393="","",IF(INPUT!$I$1="","",IF(C13393&lt;(INT(INPUT!$I$1)-INPUT!$I$2),"Off Meds",IF(C13393&lt;=(INT(INPUT!$I$1)+INPUT!$I$2),"Washout","On Meds"))))</f>
        <v/>
      </c>
      <c r="F13393">
        <f>IF(B13393="","",1.509*(LN(B13393)^1.084-5.381))</f>
        <v/>
      </c>
      <c r="G13393">
        <f>IF(F13393="","",IF(F13393&lt;0,10*F13393^2,0))</f>
        <v/>
      </c>
      <c r="H13393">
        <f>IF(F13393="","",IF(F13393&gt;0,10*F13393^2,0))</f>
        <v/>
      </c>
    </row>
    <row r="13394">
      <c r="A13394">
        <f>Input!A13394</f>
        <v/>
      </c>
      <c r="B13394">
        <f>IF(ISNUMBER(Input!B13394),IF(AND(Input!B13394&gt;=20,Input!B13394&lt;=700),Input!B13394,""),"")</f>
        <v/>
      </c>
      <c r="C13394">
        <f>IF(B13394="","",INT(A13394))</f>
        <v/>
      </c>
      <c r="D13394">
        <f>IF(B13394="","",HOUR(A13394))</f>
        <v/>
      </c>
      <c r="E13394">
        <f>IF(B13394="","",IF(INPUT!$I$1="","",IF(C13394&lt;(INT(INPUT!$I$1)-INPUT!$I$2),"Off Meds",IF(C13394&lt;=(INT(INPUT!$I$1)+INPUT!$I$2),"Washout","On Meds"))))</f>
        <v/>
      </c>
      <c r="F13394">
        <f>IF(B13394="","",1.509*(LN(B13394)^1.084-5.381))</f>
        <v/>
      </c>
      <c r="G13394">
        <f>IF(F13394="","",IF(F13394&lt;0,10*F13394^2,0))</f>
        <v/>
      </c>
      <c r="H13394">
        <f>IF(F13394="","",IF(F13394&gt;0,10*F13394^2,0))</f>
        <v/>
      </c>
    </row>
    <row r="13395">
      <c r="A13395">
        <f>Input!A13395</f>
        <v/>
      </c>
      <c r="B13395">
        <f>IF(ISNUMBER(Input!B13395),IF(AND(Input!B13395&gt;=20,Input!B13395&lt;=700),Input!B13395,""),"")</f>
        <v/>
      </c>
      <c r="C13395">
        <f>IF(B13395="","",INT(A13395))</f>
        <v/>
      </c>
      <c r="D13395">
        <f>IF(B13395="","",HOUR(A13395))</f>
        <v/>
      </c>
      <c r="E13395">
        <f>IF(B13395="","",IF(INPUT!$I$1="","",IF(C13395&lt;(INT(INPUT!$I$1)-INPUT!$I$2),"Off Meds",IF(C13395&lt;=(INT(INPUT!$I$1)+INPUT!$I$2),"Washout","On Meds"))))</f>
        <v/>
      </c>
      <c r="F13395">
        <f>IF(B13395="","",1.509*(LN(B13395)^1.084-5.381))</f>
        <v/>
      </c>
      <c r="G13395">
        <f>IF(F13395="","",IF(F13395&lt;0,10*F13395^2,0))</f>
        <v/>
      </c>
      <c r="H13395">
        <f>IF(F13395="","",IF(F13395&gt;0,10*F13395^2,0))</f>
        <v/>
      </c>
    </row>
    <row r="13396">
      <c r="A13396">
        <f>Input!A13396</f>
        <v/>
      </c>
      <c r="B13396">
        <f>IF(ISNUMBER(Input!B13396),IF(AND(Input!B13396&gt;=20,Input!B13396&lt;=700),Input!B13396,""),"")</f>
        <v/>
      </c>
      <c r="C13396">
        <f>IF(B13396="","",INT(A13396))</f>
        <v/>
      </c>
      <c r="D13396">
        <f>IF(B13396="","",HOUR(A13396))</f>
        <v/>
      </c>
      <c r="E13396">
        <f>IF(B13396="","",IF(INPUT!$I$1="","",IF(C13396&lt;(INT(INPUT!$I$1)-INPUT!$I$2),"Off Meds",IF(C13396&lt;=(INT(INPUT!$I$1)+INPUT!$I$2),"Washout","On Meds"))))</f>
        <v/>
      </c>
      <c r="F13396">
        <f>IF(B13396="","",1.509*(LN(B13396)^1.084-5.381))</f>
        <v/>
      </c>
      <c r="G13396">
        <f>IF(F13396="","",IF(F13396&lt;0,10*F13396^2,0))</f>
        <v/>
      </c>
      <c r="H13396">
        <f>IF(F13396="","",IF(F13396&gt;0,10*F13396^2,0))</f>
        <v/>
      </c>
    </row>
    <row r="13397">
      <c r="A13397">
        <f>Input!A13397</f>
        <v/>
      </c>
      <c r="B13397">
        <f>IF(ISNUMBER(Input!B13397),IF(AND(Input!B13397&gt;=20,Input!B13397&lt;=700),Input!B13397,""),"")</f>
        <v/>
      </c>
      <c r="C13397">
        <f>IF(B13397="","",INT(A13397))</f>
        <v/>
      </c>
      <c r="D13397">
        <f>IF(B13397="","",HOUR(A13397))</f>
        <v/>
      </c>
      <c r="E13397">
        <f>IF(B13397="","",IF(INPUT!$I$1="","",IF(C13397&lt;(INT(INPUT!$I$1)-INPUT!$I$2),"Off Meds",IF(C13397&lt;=(INT(INPUT!$I$1)+INPUT!$I$2),"Washout","On Meds"))))</f>
        <v/>
      </c>
      <c r="F13397">
        <f>IF(B13397="","",1.509*(LN(B13397)^1.084-5.381))</f>
        <v/>
      </c>
      <c r="G13397">
        <f>IF(F13397="","",IF(F13397&lt;0,10*F13397^2,0))</f>
        <v/>
      </c>
      <c r="H13397">
        <f>IF(F13397="","",IF(F13397&gt;0,10*F13397^2,0))</f>
        <v/>
      </c>
    </row>
    <row r="13398">
      <c r="A13398">
        <f>Input!A13398</f>
        <v/>
      </c>
      <c r="B13398">
        <f>IF(ISNUMBER(Input!B13398),IF(AND(Input!B13398&gt;=20,Input!B13398&lt;=700),Input!B13398,""),"")</f>
        <v/>
      </c>
      <c r="C13398">
        <f>IF(B13398="","",INT(A13398))</f>
        <v/>
      </c>
      <c r="D13398">
        <f>IF(B13398="","",HOUR(A13398))</f>
        <v/>
      </c>
      <c r="E13398">
        <f>IF(B13398="","",IF(INPUT!$I$1="","",IF(C13398&lt;(INT(INPUT!$I$1)-INPUT!$I$2),"Off Meds",IF(C13398&lt;=(INT(INPUT!$I$1)+INPUT!$I$2),"Washout","On Meds"))))</f>
        <v/>
      </c>
      <c r="F13398">
        <f>IF(B13398="","",1.509*(LN(B13398)^1.084-5.381))</f>
        <v/>
      </c>
      <c r="G13398">
        <f>IF(F13398="","",IF(F13398&lt;0,10*F13398^2,0))</f>
        <v/>
      </c>
      <c r="H13398">
        <f>IF(F13398="","",IF(F13398&gt;0,10*F13398^2,0))</f>
        <v/>
      </c>
    </row>
    <row r="13399">
      <c r="A13399">
        <f>Input!A13399</f>
        <v/>
      </c>
      <c r="B13399">
        <f>IF(ISNUMBER(Input!B13399),IF(AND(Input!B13399&gt;=20,Input!B13399&lt;=700),Input!B13399,""),"")</f>
        <v/>
      </c>
      <c r="C13399">
        <f>IF(B13399="","",INT(A13399))</f>
        <v/>
      </c>
      <c r="D13399">
        <f>IF(B13399="","",HOUR(A13399))</f>
        <v/>
      </c>
      <c r="E13399">
        <f>IF(B13399="","",IF(INPUT!$I$1="","",IF(C13399&lt;(INT(INPUT!$I$1)-INPUT!$I$2),"Off Meds",IF(C13399&lt;=(INT(INPUT!$I$1)+INPUT!$I$2),"Washout","On Meds"))))</f>
        <v/>
      </c>
      <c r="F13399">
        <f>IF(B13399="","",1.509*(LN(B13399)^1.084-5.381))</f>
        <v/>
      </c>
      <c r="G13399">
        <f>IF(F13399="","",IF(F13399&lt;0,10*F13399^2,0))</f>
        <v/>
      </c>
      <c r="H13399">
        <f>IF(F13399="","",IF(F13399&gt;0,10*F13399^2,0))</f>
        <v/>
      </c>
    </row>
    <row r="13400">
      <c r="A13400">
        <f>Input!A13400</f>
        <v/>
      </c>
      <c r="B13400">
        <f>IF(ISNUMBER(Input!B13400),IF(AND(Input!B13400&gt;=20,Input!B13400&lt;=700),Input!B13400,""),"")</f>
        <v/>
      </c>
      <c r="C13400">
        <f>IF(B13400="","",INT(A13400))</f>
        <v/>
      </c>
      <c r="D13400">
        <f>IF(B13400="","",HOUR(A13400))</f>
        <v/>
      </c>
      <c r="E13400">
        <f>IF(B13400="","",IF(INPUT!$I$1="","",IF(C13400&lt;(INT(INPUT!$I$1)-INPUT!$I$2),"Off Meds",IF(C13400&lt;=(INT(INPUT!$I$1)+INPUT!$I$2),"Washout","On Meds"))))</f>
        <v/>
      </c>
      <c r="F13400">
        <f>IF(B13400="","",1.509*(LN(B13400)^1.084-5.381))</f>
        <v/>
      </c>
      <c r="G13400">
        <f>IF(F13400="","",IF(F13400&lt;0,10*F13400^2,0))</f>
        <v/>
      </c>
      <c r="H13400">
        <f>IF(F13400="","",IF(F13400&gt;0,10*F13400^2,0))</f>
        <v/>
      </c>
    </row>
    <row r="13401">
      <c r="A13401">
        <f>Input!A13401</f>
        <v/>
      </c>
      <c r="B13401">
        <f>IF(ISNUMBER(Input!B13401),IF(AND(Input!B13401&gt;=20,Input!B13401&lt;=700),Input!B13401,""),"")</f>
        <v/>
      </c>
      <c r="C13401">
        <f>IF(B13401="","",INT(A13401))</f>
        <v/>
      </c>
      <c r="D13401">
        <f>IF(B13401="","",HOUR(A13401))</f>
        <v/>
      </c>
      <c r="E13401">
        <f>IF(B13401="","",IF(INPUT!$I$1="","",IF(C13401&lt;(INT(INPUT!$I$1)-INPUT!$I$2),"Off Meds",IF(C13401&lt;=(INT(INPUT!$I$1)+INPUT!$I$2),"Washout","On Meds"))))</f>
        <v/>
      </c>
      <c r="F13401">
        <f>IF(B13401="","",1.509*(LN(B13401)^1.084-5.381))</f>
        <v/>
      </c>
      <c r="G13401">
        <f>IF(F13401="","",IF(F13401&lt;0,10*F13401^2,0))</f>
        <v/>
      </c>
      <c r="H13401">
        <f>IF(F13401="","",IF(F13401&gt;0,10*F13401^2,0))</f>
        <v/>
      </c>
    </row>
    <row r="13402">
      <c r="A13402">
        <f>Input!A13402</f>
        <v/>
      </c>
      <c r="B13402">
        <f>IF(ISNUMBER(Input!B13402),IF(AND(Input!B13402&gt;=20,Input!B13402&lt;=700),Input!B13402,""),"")</f>
        <v/>
      </c>
      <c r="C13402">
        <f>IF(B13402="","",INT(A13402))</f>
        <v/>
      </c>
      <c r="D13402">
        <f>IF(B13402="","",HOUR(A13402))</f>
        <v/>
      </c>
      <c r="E13402">
        <f>IF(B13402="","",IF(INPUT!$I$1="","",IF(C13402&lt;(INT(INPUT!$I$1)-INPUT!$I$2),"Off Meds",IF(C13402&lt;=(INT(INPUT!$I$1)+INPUT!$I$2),"Washout","On Meds"))))</f>
        <v/>
      </c>
      <c r="F13402">
        <f>IF(B13402="","",1.509*(LN(B13402)^1.084-5.381))</f>
        <v/>
      </c>
      <c r="G13402">
        <f>IF(F13402="","",IF(F13402&lt;0,10*F13402^2,0))</f>
        <v/>
      </c>
      <c r="H13402">
        <f>IF(F13402="","",IF(F13402&gt;0,10*F13402^2,0))</f>
        <v/>
      </c>
    </row>
    <row r="13403">
      <c r="A13403">
        <f>Input!A13403</f>
        <v/>
      </c>
      <c r="B13403">
        <f>IF(ISNUMBER(Input!B13403),IF(AND(Input!B13403&gt;=20,Input!B13403&lt;=700),Input!B13403,""),"")</f>
        <v/>
      </c>
      <c r="C13403">
        <f>IF(B13403="","",INT(A13403))</f>
        <v/>
      </c>
      <c r="D13403">
        <f>IF(B13403="","",HOUR(A13403))</f>
        <v/>
      </c>
      <c r="E13403">
        <f>IF(B13403="","",IF(INPUT!$I$1="","",IF(C13403&lt;(INT(INPUT!$I$1)-INPUT!$I$2),"Off Meds",IF(C13403&lt;=(INT(INPUT!$I$1)+INPUT!$I$2),"Washout","On Meds"))))</f>
        <v/>
      </c>
      <c r="F13403">
        <f>IF(B13403="","",1.509*(LN(B13403)^1.084-5.381))</f>
        <v/>
      </c>
      <c r="G13403">
        <f>IF(F13403="","",IF(F13403&lt;0,10*F13403^2,0))</f>
        <v/>
      </c>
      <c r="H13403">
        <f>IF(F13403="","",IF(F13403&gt;0,10*F13403^2,0))</f>
        <v/>
      </c>
    </row>
    <row r="13404">
      <c r="A13404">
        <f>Input!A13404</f>
        <v/>
      </c>
      <c r="B13404">
        <f>IF(ISNUMBER(Input!B13404),IF(AND(Input!B13404&gt;=20,Input!B13404&lt;=700),Input!B13404,""),"")</f>
        <v/>
      </c>
      <c r="C13404">
        <f>IF(B13404="","",INT(A13404))</f>
        <v/>
      </c>
      <c r="D13404">
        <f>IF(B13404="","",HOUR(A13404))</f>
        <v/>
      </c>
      <c r="E13404">
        <f>IF(B13404="","",IF(INPUT!$I$1="","",IF(C13404&lt;(INT(INPUT!$I$1)-INPUT!$I$2),"Off Meds",IF(C13404&lt;=(INT(INPUT!$I$1)+INPUT!$I$2),"Washout","On Meds"))))</f>
        <v/>
      </c>
      <c r="F13404">
        <f>IF(B13404="","",1.509*(LN(B13404)^1.084-5.381))</f>
        <v/>
      </c>
      <c r="G13404">
        <f>IF(F13404="","",IF(F13404&lt;0,10*F13404^2,0))</f>
        <v/>
      </c>
      <c r="H13404">
        <f>IF(F13404="","",IF(F13404&gt;0,10*F13404^2,0))</f>
        <v/>
      </c>
    </row>
    <row r="13405">
      <c r="A13405">
        <f>Input!A13405</f>
        <v/>
      </c>
      <c r="B13405">
        <f>IF(ISNUMBER(Input!B13405),IF(AND(Input!B13405&gt;=20,Input!B13405&lt;=700),Input!B13405,""),"")</f>
        <v/>
      </c>
      <c r="C13405">
        <f>IF(B13405="","",INT(A13405))</f>
        <v/>
      </c>
      <c r="D13405">
        <f>IF(B13405="","",HOUR(A13405))</f>
        <v/>
      </c>
      <c r="E13405">
        <f>IF(B13405="","",IF(INPUT!$I$1="","",IF(C13405&lt;(INT(INPUT!$I$1)-INPUT!$I$2),"Off Meds",IF(C13405&lt;=(INT(INPUT!$I$1)+INPUT!$I$2),"Washout","On Meds"))))</f>
        <v/>
      </c>
      <c r="F13405">
        <f>IF(B13405="","",1.509*(LN(B13405)^1.084-5.381))</f>
        <v/>
      </c>
      <c r="G13405">
        <f>IF(F13405="","",IF(F13405&lt;0,10*F13405^2,0))</f>
        <v/>
      </c>
      <c r="H13405">
        <f>IF(F13405="","",IF(F13405&gt;0,10*F13405^2,0))</f>
        <v/>
      </c>
    </row>
    <row r="13406">
      <c r="A13406">
        <f>Input!A13406</f>
        <v/>
      </c>
      <c r="B13406">
        <f>IF(ISNUMBER(Input!B13406),IF(AND(Input!B13406&gt;=20,Input!B13406&lt;=700),Input!B13406,""),"")</f>
        <v/>
      </c>
      <c r="C13406">
        <f>IF(B13406="","",INT(A13406))</f>
        <v/>
      </c>
      <c r="D13406">
        <f>IF(B13406="","",HOUR(A13406))</f>
        <v/>
      </c>
      <c r="E13406">
        <f>IF(B13406="","",IF(INPUT!$I$1="","",IF(C13406&lt;(INT(INPUT!$I$1)-INPUT!$I$2),"Off Meds",IF(C13406&lt;=(INT(INPUT!$I$1)+INPUT!$I$2),"Washout","On Meds"))))</f>
        <v/>
      </c>
      <c r="F13406">
        <f>IF(B13406="","",1.509*(LN(B13406)^1.084-5.381))</f>
        <v/>
      </c>
      <c r="G13406">
        <f>IF(F13406="","",IF(F13406&lt;0,10*F13406^2,0))</f>
        <v/>
      </c>
      <c r="H13406">
        <f>IF(F13406="","",IF(F13406&gt;0,10*F13406^2,0))</f>
        <v/>
      </c>
    </row>
    <row r="13407">
      <c r="A13407">
        <f>Input!A13407</f>
        <v/>
      </c>
      <c r="B13407">
        <f>IF(ISNUMBER(Input!B13407),IF(AND(Input!B13407&gt;=20,Input!B13407&lt;=700),Input!B13407,""),"")</f>
        <v/>
      </c>
      <c r="C13407">
        <f>IF(B13407="","",INT(A13407))</f>
        <v/>
      </c>
      <c r="D13407">
        <f>IF(B13407="","",HOUR(A13407))</f>
        <v/>
      </c>
      <c r="E13407">
        <f>IF(B13407="","",IF(INPUT!$I$1="","",IF(C13407&lt;(INT(INPUT!$I$1)-INPUT!$I$2),"Off Meds",IF(C13407&lt;=(INT(INPUT!$I$1)+INPUT!$I$2),"Washout","On Meds"))))</f>
        <v/>
      </c>
      <c r="F13407">
        <f>IF(B13407="","",1.509*(LN(B13407)^1.084-5.381))</f>
        <v/>
      </c>
      <c r="G13407">
        <f>IF(F13407="","",IF(F13407&lt;0,10*F13407^2,0))</f>
        <v/>
      </c>
      <c r="H13407">
        <f>IF(F13407="","",IF(F13407&gt;0,10*F13407^2,0))</f>
        <v/>
      </c>
    </row>
    <row r="13408">
      <c r="A13408">
        <f>Input!A13408</f>
        <v/>
      </c>
      <c r="B13408">
        <f>IF(ISNUMBER(Input!B13408),IF(AND(Input!B13408&gt;=20,Input!B13408&lt;=700),Input!B13408,""),"")</f>
        <v/>
      </c>
      <c r="C13408">
        <f>IF(B13408="","",INT(A13408))</f>
        <v/>
      </c>
      <c r="D13408">
        <f>IF(B13408="","",HOUR(A13408))</f>
        <v/>
      </c>
      <c r="E13408">
        <f>IF(B13408="","",IF(INPUT!$I$1="","",IF(C13408&lt;(INT(INPUT!$I$1)-INPUT!$I$2),"Off Meds",IF(C13408&lt;=(INT(INPUT!$I$1)+INPUT!$I$2),"Washout","On Meds"))))</f>
        <v/>
      </c>
      <c r="F13408">
        <f>IF(B13408="","",1.509*(LN(B13408)^1.084-5.381))</f>
        <v/>
      </c>
      <c r="G13408">
        <f>IF(F13408="","",IF(F13408&lt;0,10*F13408^2,0))</f>
        <v/>
      </c>
      <c r="H13408">
        <f>IF(F13408="","",IF(F13408&gt;0,10*F13408^2,0))</f>
        <v/>
      </c>
    </row>
    <row r="13409">
      <c r="A13409">
        <f>Input!A13409</f>
        <v/>
      </c>
      <c r="B13409">
        <f>IF(ISNUMBER(Input!B13409),IF(AND(Input!B13409&gt;=20,Input!B13409&lt;=700),Input!B13409,""),"")</f>
        <v/>
      </c>
      <c r="C13409">
        <f>IF(B13409="","",INT(A13409))</f>
        <v/>
      </c>
      <c r="D13409">
        <f>IF(B13409="","",HOUR(A13409))</f>
        <v/>
      </c>
      <c r="E13409">
        <f>IF(B13409="","",IF(INPUT!$I$1="","",IF(C13409&lt;(INT(INPUT!$I$1)-INPUT!$I$2),"Off Meds",IF(C13409&lt;=(INT(INPUT!$I$1)+INPUT!$I$2),"Washout","On Meds"))))</f>
        <v/>
      </c>
      <c r="F13409">
        <f>IF(B13409="","",1.509*(LN(B13409)^1.084-5.381))</f>
        <v/>
      </c>
      <c r="G13409">
        <f>IF(F13409="","",IF(F13409&lt;0,10*F13409^2,0))</f>
        <v/>
      </c>
      <c r="H13409">
        <f>IF(F13409="","",IF(F13409&gt;0,10*F13409^2,0))</f>
        <v/>
      </c>
    </row>
    <row r="13410">
      <c r="A13410">
        <f>Input!A13410</f>
        <v/>
      </c>
      <c r="B13410">
        <f>IF(ISNUMBER(Input!B13410),IF(AND(Input!B13410&gt;=20,Input!B13410&lt;=700),Input!B13410,""),"")</f>
        <v/>
      </c>
      <c r="C13410">
        <f>IF(B13410="","",INT(A13410))</f>
        <v/>
      </c>
      <c r="D13410">
        <f>IF(B13410="","",HOUR(A13410))</f>
        <v/>
      </c>
      <c r="E13410">
        <f>IF(B13410="","",IF(INPUT!$I$1="","",IF(C13410&lt;(INT(INPUT!$I$1)-INPUT!$I$2),"Off Meds",IF(C13410&lt;=(INT(INPUT!$I$1)+INPUT!$I$2),"Washout","On Meds"))))</f>
        <v/>
      </c>
      <c r="F13410">
        <f>IF(B13410="","",1.509*(LN(B13410)^1.084-5.381))</f>
        <v/>
      </c>
      <c r="G13410">
        <f>IF(F13410="","",IF(F13410&lt;0,10*F13410^2,0))</f>
        <v/>
      </c>
      <c r="H13410">
        <f>IF(F13410="","",IF(F13410&gt;0,10*F13410^2,0))</f>
        <v/>
      </c>
    </row>
    <row r="13411">
      <c r="A13411">
        <f>Input!A13411</f>
        <v/>
      </c>
      <c r="B13411">
        <f>IF(ISNUMBER(Input!B13411),IF(AND(Input!B13411&gt;=20,Input!B13411&lt;=700),Input!B13411,""),"")</f>
        <v/>
      </c>
      <c r="C13411">
        <f>IF(B13411="","",INT(A13411))</f>
        <v/>
      </c>
      <c r="D13411">
        <f>IF(B13411="","",HOUR(A13411))</f>
        <v/>
      </c>
      <c r="E13411">
        <f>IF(B13411="","",IF(INPUT!$I$1="","",IF(C13411&lt;(INT(INPUT!$I$1)-INPUT!$I$2),"Off Meds",IF(C13411&lt;=(INT(INPUT!$I$1)+INPUT!$I$2),"Washout","On Meds"))))</f>
        <v/>
      </c>
      <c r="F13411">
        <f>IF(B13411="","",1.509*(LN(B13411)^1.084-5.381))</f>
        <v/>
      </c>
      <c r="G13411">
        <f>IF(F13411="","",IF(F13411&lt;0,10*F13411^2,0))</f>
        <v/>
      </c>
      <c r="H13411">
        <f>IF(F13411="","",IF(F13411&gt;0,10*F13411^2,0))</f>
        <v/>
      </c>
    </row>
    <row r="13412">
      <c r="A13412">
        <f>Input!A13412</f>
        <v/>
      </c>
      <c r="B13412">
        <f>IF(ISNUMBER(Input!B13412),IF(AND(Input!B13412&gt;=20,Input!B13412&lt;=700),Input!B13412,""),"")</f>
        <v/>
      </c>
      <c r="C13412">
        <f>IF(B13412="","",INT(A13412))</f>
        <v/>
      </c>
      <c r="D13412">
        <f>IF(B13412="","",HOUR(A13412))</f>
        <v/>
      </c>
      <c r="E13412">
        <f>IF(B13412="","",IF(INPUT!$I$1="","",IF(C13412&lt;(INT(INPUT!$I$1)-INPUT!$I$2),"Off Meds",IF(C13412&lt;=(INT(INPUT!$I$1)+INPUT!$I$2),"Washout","On Meds"))))</f>
        <v/>
      </c>
      <c r="F13412">
        <f>IF(B13412="","",1.509*(LN(B13412)^1.084-5.381))</f>
        <v/>
      </c>
      <c r="G13412">
        <f>IF(F13412="","",IF(F13412&lt;0,10*F13412^2,0))</f>
        <v/>
      </c>
      <c r="H13412">
        <f>IF(F13412="","",IF(F13412&gt;0,10*F13412^2,0))</f>
        <v/>
      </c>
    </row>
    <row r="13413">
      <c r="A13413">
        <f>Input!A13413</f>
        <v/>
      </c>
      <c r="B13413">
        <f>IF(ISNUMBER(Input!B13413),IF(AND(Input!B13413&gt;=20,Input!B13413&lt;=700),Input!B13413,""),"")</f>
        <v/>
      </c>
      <c r="C13413">
        <f>IF(B13413="","",INT(A13413))</f>
        <v/>
      </c>
      <c r="D13413">
        <f>IF(B13413="","",HOUR(A13413))</f>
        <v/>
      </c>
      <c r="E13413">
        <f>IF(B13413="","",IF(INPUT!$I$1="","",IF(C13413&lt;(INT(INPUT!$I$1)-INPUT!$I$2),"Off Meds",IF(C13413&lt;=(INT(INPUT!$I$1)+INPUT!$I$2),"Washout","On Meds"))))</f>
        <v/>
      </c>
      <c r="F13413">
        <f>IF(B13413="","",1.509*(LN(B13413)^1.084-5.381))</f>
        <v/>
      </c>
      <c r="G13413">
        <f>IF(F13413="","",IF(F13413&lt;0,10*F13413^2,0))</f>
        <v/>
      </c>
      <c r="H13413">
        <f>IF(F13413="","",IF(F13413&gt;0,10*F13413^2,0))</f>
        <v/>
      </c>
    </row>
    <row r="13414">
      <c r="A13414">
        <f>Input!A13414</f>
        <v/>
      </c>
      <c r="B13414">
        <f>IF(ISNUMBER(Input!B13414),IF(AND(Input!B13414&gt;=20,Input!B13414&lt;=700),Input!B13414,""),"")</f>
        <v/>
      </c>
      <c r="C13414">
        <f>IF(B13414="","",INT(A13414))</f>
        <v/>
      </c>
      <c r="D13414">
        <f>IF(B13414="","",HOUR(A13414))</f>
        <v/>
      </c>
      <c r="E13414">
        <f>IF(B13414="","",IF(INPUT!$I$1="","",IF(C13414&lt;(INT(INPUT!$I$1)-INPUT!$I$2),"Off Meds",IF(C13414&lt;=(INT(INPUT!$I$1)+INPUT!$I$2),"Washout","On Meds"))))</f>
        <v/>
      </c>
      <c r="F13414">
        <f>IF(B13414="","",1.509*(LN(B13414)^1.084-5.381))</f>
        <v/>
      </c>
      <c r="G13414">
        <f>IF(F13414="","",IF(F13414&lt;0,10*F13414^2,0))</f>
        <v/>
      </c>
      <c r="H13414">
        <f>IF(F13414="","",IF(F13414&gt;0,10*F13414^2,0))</f>
        <v/>
      </c>
    </row>
    <row r="13415">
      <c r="A13415">
        <f>Input!A13415</f>
        <v/>
      </c>
      <c r="B13415">
        <f>IF(ISNUMBER(Input!B13415),IF(AND(Input!B13415&gt;=20,Input!B13415&lt;=700),Input!B13415,""),"")</f>
        <v/>
      </c>
      <c r="C13415">
        <f>IF(B13415="","",INT(A13415))</f>
        <v/>
      </c>
      <c r="D13415">
        <f>IF(B13415="","",HOUR(A13415))</f>
        <v/>
      </c>
      <c r="E13415">
        <f>IF(B13415="","",IF(INPUT!$I$1="","",IF(C13415&lt;(INT(INPUT!$I$1)-INPUT!$I$2),"Off Meds",IF(C13415&lt;=(INT(INPUT!$I$1)+INPUT!$I$2),"Washout","On Meds"))))</f>
        <v/>
      </c>
      <c r="F13415">
        <f>IF(B13415="","",1.509*(LN(B13415)^1.084-5.381))</f>
        <v/>
      </c>
      <c r="G13415">
        <f>IF(F13415="","",IF(F13415&lt;0,10*F13415^2,0))</f>
        <v/>
      </c>
      <c r="H13415">
        <f>IF(F13415="","",IF(F13415&gt;0,10*F13415^2,0))</f>
        <v/>
      </c>
    </row>
    <row r="13416">
      <c r="A13416">
        <f>Input!A13416</f>
        <v/>
      </c>
      <c r="B13416">
        <f>IF(ISNUMBER(Input!B13416),IF(AND(Input!B13416&gt;=20,Input!B13416&lt;=700),Input!B13416,""),"")</f>
        <v/>
      </c>
      <c r="C13416">
        <f>IF(B13416="","",INT(A13416))</f>
        <v/>
      </c>
      <c r="D13416">
        <f>IF(B13416="","",HOUR(A13416))</f>
        <v/>
      </c>
      <c r="E13416">
        <f>IF(B13416="","",IF(INPUT!$I$1="","",IF(C13416&lt;(INT(INPUT!$I$1)-INPUT!$I$2),"Off Meds",IF(C13416&lt;=(INT(INPUT!$I$1)+INPUT!$I$2),"Washout","On Meds"))))</f>
        <v/>
      </c>
      <c r="F13416">
        <f>IF(B13416="","",1.509*(LN(B13416)^1.084-5.381))</f>
        <v/>
      </c>
      <c r="G13416">
        <f>IF(F13416="","",IF(F13416&lt;0,10*F13416^2,0))</f>
        <v/>
      </c>
      <c r="H13416">
        <f>IF(F13416="","",IF(F13416&gt;0,10*F13416^2,0))</f>
        <v/>
      </c>
    </row>
    <row r="13417">
      <c r="A13417">
        <f>Input!A13417</f>
        <v/>
      </c>
      <c r="B13417">
        <f>IF(ISNUMBER(Input!B13417),IF(AND(Input!B13417&gt;=20,Input!B13417&lt;=700),Input!B13417,""),"")</f>
        <v/>
      </c>
      <c r="C13417">
        <f>IF(B13417="","",INT(A13417))</f>
        <v/>
      </c>
      <c r="D13417">
        <f>IF(B13417="","",HOUR(A13417))</f>
        <v/>
      </c>
      <c r="E13417">
        <f>IF(B13417="","",IF(INPUT!$I$1="","",IF(C13417&lt;(INT(INPUT!$I$1)-INPUT!$I$2),"Off Meds",IF(C13417&lt;=(INT(INPUT!$I$1)+INPUT!$I$2),"Washout","On Meds"))))</f>
        <v/>
      </c>
      <c r="F13417">
        <f>IF(B13417="","",1.509*(LN(B13417)^1.084-5.381))</f>
        <v/>
      </c>
      <c r="G13417">
        <f>IF(F13417="","",IF(F13417&lt;0,10*F13417^2,0))</f>
        <v/>
      </c>
      <c r="H13417">
        <f>IF(F13417="","",IF(F13417&gt;0,10*F13417^2,0))</f>
        <v/>
      </c>
    </row>
    <row r="13418">
      <c r="A13418">
        <f>Input!A13418</f>
        <v/>
      </c>
      <c r="B13418">
        <f>IF(ISNUMBER(Input!B13418),IF(AND(Input!B13418&gt;=20,Input!B13418&lt;=700),Input!B13418,""),"")</f>
        <v/>
      </c>
      <c r="C13418">
        <f>IF(B13418="","",INT(A13418))</f>
        <v/>
      </c>
      <c r="D13418">
        <f>IF(B13418="","",HOUR(A13418))</f>
        <v/>
      </c>
      <c r="E13418">
        <f>IF(B13418="","",IF(INPUT!$I$1="","",IF(C13418&lt;(INT(INPUT!$I$1)-INPUT!$I$2),"Off Meds",IF(C13418&lt;=(INT(INPUT!$I$1)+INPUT!$I$2),"Washout","On Meds"))))</f>
        <v/>
      </c>
      <c r="F13418">
        <f>IF(B13418="","",1.509*(LN(B13418)^1.084-5.381))</f>
        <v/>
      </c>
      <c r="G13418">
        <f>IF(F13418="","",IF(F13418&lt;0,10*F13418^2,0))</f>
        <v/>
      </c>
      <c r="H13418">
        <f>IF(F13418="","",IF(F13418&gt;0,10*F13418^2,0))</f>
        <v/>
      </c>
    </row>
    <row r="13419">
      <c r="A13419">
        <f>Input!A13419</f>
        <v/>
      </c>
      <c r="B13419">
        <f>IF(ISNUMBER(Input!B13419),IF(AND(Input!B13419&gt;=20,Input!B13419&lt;=700),Input!B13419,""),"")</f>
        <v/>
      </c>
      <c r="C13419">
        <f>IF(B13419="","",INT(A13419))</f>
        <v/>
      </c>
      <c r="D13419">
        <f>IF(B13419="","",HOUR(A13419))</f>
        <v/>
      </c>
      <c r="E13419">
        <f>IF(B13419="","",IF(INPUT!$I$1="","",IF(C13419&lt;(INT(INPUT!$I$1)-INPUT!$I$2),"Off Meds",IF(C13419&lt;=(INT(INPUT!$I$1)+INPUT!$I$2),"Washout","On Meds"))))</f>
        <v/>
      </c>
      <c r="F13419">
        <f>IF(B13419="","",1.509*(LN(B13419)^1.084-5.381))</f>
        <v/>
      </c>
      <c r="G13419">
        <f>IF(F13419="","",IF(F13419&lt;0,10*F13419^2,0))</f>
        <v/>
      </c>
      <c r="H13419">
        <f>IF(F13419="","",IF(F13419&gt;0,10*F13419^2,0))</f>
        <v/>
      </c>
    </row>
    <row r="13420">
      <c r="A13420">
        <f>Input!A13420</f>
        <v/>
      </c>
      <c r="B13420">
        <f>IF(ISNUMBER(Input!B13420),IF(AND(Input!B13420&gt;=20,Input!B13420&lt;=700),Input!B13420,""),"")</f>
        <v/>
      </c>
      <c r="C13420">
        <f>IF(B13420="","",INT(A13420))</f>
        <v/>
      </c>
      <c r="D13420">
        <f>IF(B13420="","",HOUR(A13420))</f>
        <v/>
      </c>
      <c r="E13420">
        <f>IF(B13420="","",IF(INPUT!$I$1="","",IF(C13420&lt;(INT(INPUT!$I$1)-INPUT!$I$2),"Off Meds",IF(C13420&lt;=(INT(INPUT!$I$1)+INPUT!$I$2),"Washout","On Meds"))))</f>
        <v/>
      </c>
      <c r="F13420">
        <f>IF(B13420="","",1.509*(LN(B13420)^1.084-5.381))</f>
        <v/>
      </c>
      <c r="G13420">
        <f>IF(F13420="","",IF(F13420&lt;0,10*F13420^2,0))</f>
        <v/>
      </c>
      <c r="H13420">
        <f>IF(F13420="","",IF(F13420&gt;0,10*F13420^2,0))</f>
        <v/>
      </c>
    </row>
    <row r="13421">
      <c r="A13421">
        <f>Input!A13421</f>
        <v/>
      </c>
      <c r="B13421">
        <f>IF(ISNUMBER(Input!B13421),IF(AND(Input!B13421&gt;=20,Input!B13421&lt;=700),Input!B13421,""),"")</f>
        <v/>
      </c>
      <c r="C13421">
        <f>IF(B13421="","",INT(A13421))</f>
        <v/>
      </c>
      <c r="D13421">
        <f>IF(B13421="","",HOUR(A13421))</f>
        <v/>
      </c>
      <c r="E13421">
        <f>IF(B13421="","",IF(INPUT!$I$1="","",IF(C13421&lt;(INT(INPUT!$I$1)-INPUT!$I$2),"Off Meds",IF(C13421&lt;=(INT(INPUT!$I$1)+INPUT!$I$2),"Washout","On Meds"))))</f>
        <v/>
      </c>
      <c r="F13421">
        <f>IF(B13421="","",1.509*(LN(B13421)^1.084-5.381))</f>
        <v/>
      </c>
      <c r="G13421">
        <f>IF(F13421="","",IF(F13421&lt;0,10*F13421^2,0))</f>
        <v/>
      </c>
      <c r="H13421">
        <f>IF(F13421="","",IF(F13421&gt;0,10*F13421^2,0))</f>
        <v/>
      </c>
    </row>
    <row r="13422">
      <c r="A13422">
        <f>Input!A13422</f>
        <v/>
      </c>
      <c r="B13422">
        <f>IF(ISNUMBER(Input!B13422),IF(AND(Input!B13422&gt;=20,Input!B13422&lt;=700),Input!B13422,""),"")</f>
        <v/>
      </c>
      <c r="C13422">
        <f>IF(B13422="","",INT(A13422))</f>
        <v/>
      </c>
      <c r="D13422">
        <f>IF(B13422="","",HOUR(A13422))</f>
        <v/>
      </c>
      <c r="E13422">
        <f>IF(B13422="","",IF(INPUT!$I$1="","",IF(C13422&lt;(INT(INPUT!$I$1)-INPUT!$I$2),"Off Meds",IF(C13422&lt;=(INT(INPUT!$I$1)+INPUT!$I$2),"Washout","On Meds"))))</f>
        <v/>
      </c>
      <c r="F13422">
        <f>IF(B13422="","",1.509*(LN(B13422)^1.084-5.381))</f>
        <v/>
      </c>
      <c r="G13422">
        <f>IF(F13422="","",IF(F13422&lt;0,10*F13422^2,0))</f>
        <v/>
      </c>
      <c r="H13422">
        <f>IF(F13422="","",IF(F13422&gt;0,10*F13422^2,0))</f>
        <v/>
      </c>
    </row>
    <row r="13423">
      <c r="A13423">
        <f>Input!A13423</f>
        <v/>
      </c>
      <c r="B13423">
        <f>IF(ISNUMBER(Input!B13423),IF(AND(Input!B13423&gt;=20,Input!B13423&lt;=700),Input!B13423,""),"")</f>
        <v/>
      </c>
      <c r="C13423">
        <f>IF(B13423="","",INT(A13423))</f>
        <v/>
      </c>
      <c r="D13423">
        <f>IF(B13423="","",HOUR(A13423))</f>
        <v/>
      </c>
      <c r="E13423">
        <f>IF(B13423="","",IF(INPUT!$I$1="","",IF(C13423&lt;(INT(INPUT!$I$1)-INPUT!$I$2),"Off Meds",IF(C13423&lt;=(INT(INPUT!$I$1)+INPUT!$I$2),"Washout","On Meds"))))</f>
        <v/>
      </c>
      <c r="F13423">
        <f>IF(B13423="","",1.509*(LN(B13423)^1.084-5.381))</f>
        <v/>
      </c>
      <c r="G13423">
        <f>IF(F13423="","",IF(F13423&lt;0,10*F13423^2,0))</f>
        <v/>
      </c>
      <c r="H13423">
        <f>IF(F13423="","",IF(F13423&gt;0,10*F13423^2,0))</f>
        <v/>
      </c>
    </row>
    <row r="13424">
      <c r="A13424">
        <f>Input!A13424</f>
        <v/>
      </c>
      <c r="B13424">
        <f>IF(ISNUMBER(Input!B13424),IF(AND(Input!B13424&gt;=20,Input!B13424&lt;=700),Input!B13424,""),"")</f>
        <v/>
      </c>
      <c r="C13424">
        <f>IF(B13424="","",INT(A13424))</f>
        <v/>
      </c>
      <c r="D13424">
        <f>IF(B13424="","",HOUR(A13424))</f>
        <v/>
      </c>
      <c r="E13424">
        <f>IF(B13424="","",IF(INPUT!$I$1="","",IF(C13424&lt;(INT(INPUT!$I$1)-INPUT!$I$2),"Off Meds",IF(C13424&lt;=(INT(INPUT!$I$1)+INPUT!$I$2),"Washout","On Meds"))))</f>
        <v/>
      </c>
      <c r="F13424">
        <f>IF(B13424="","",1.509*(LN(B13424)^1.084-5.381))</f>
        <v/>
      </c>
      <c r="G13424">
        <f>IF(F13424="","",IF(F13424&lt;0,10*F13424^2,0))</f>
        <v/>
      </c>
      <c r="H13424">
        <f>IF(F13424="","",IF(F13424&gt;0,10*F13424^2,0))</f>
        <v/>
      </c>
    </row>
    <row r="13425">
      <c r="A13425">
        <f>Input!A13425</f>
        <v/>
      </c>
      <c r="B13425">
        <f>IF(ISNUMBER(Input!B13425),IF(AND(Input!B13425&gt;=20,Input!B13425&lt;=700),Input!B13425,""),"")</f>
        <v/>
      </c>
      <c r="C13425">
        <f>IF(B13425="","",INT(A13425))</f>
        <v/>
      </c>
      <c r="D13425">
        <f>IF(B13425="","",HOUR(A13425))</f>
        <v/>
      </c>
      <c r="E13425">
        <f>IF(B13425="","",IF(INPUT!$I$1="","",IF(C13425&lt;(INT(INPUT!$I$1)-INPUT!$I$2),"Off Meds",IF(C13425&lt;=(INT(INPUT!$I$1)+INPUT!$I$2),"Washout","On Meds"))))</f>
        <v/>
      </c>
      <c r="F13425">
        <f>IF(B13425="","",1.509*(LN(B13425)^1.084-5.381))</f>
        <v/>
      </c>
      <c r="G13425">
        <f>IF(F13425="","",IF(F13425&lt;0,10*F13425^2,0))</f>
        <v/>
      </c>
      <c r="H13425">
        <f>IF(F13425="","",IF(F13425&gt;0,10*F13425^2,0))</f>
        <v/>
      </c>
    </row>
    <row r="13426">
      <c r="A13426">
        <f>Input!A13426</f>
        <v/>
      </c>
      <c r="B13426">
        <f>IF(ISNUMBER(Input!B13426),IF(AND(Input!B13426&gt;=20,Input!B13426&lt;=700),Input!B13426,""),"")</f>
        <v/>
      </c>
      <c r="C13426">
        <f>IF(B13426="","",INT(A13426))</f>
        <v/>
      </c>
      <c r="D13426">
        <f>IF(B13426="","",HOUR(A13426))</f>
        <v/>
      </c>
      <c r="E13426">
        <f>IF(B13426="","",IF(INPUT!$I$1="","",IF(C13426&lt;(INT(INPUT!$I$1)-INPUT!$I$2),"Off Meds",IF(C13426&lt;=(INT(INPUT!$I$1)+INPUT!$I$2),"Washout","On Meds"))))</f>
        <v/>
      </c>
      <c r="F13426">
        <f>IF(B13426="","",1.509*(LN(B13426)^1.084-5.381))</f>
        <v/>
      </c>
      <c r="G13426">
        <f>IF(F13426="","",IF(F13426&lt;0,10*F13426^2,0))</f>
        <v/>
      </c>
      <c r="H13426">
        <f>IF(F13426="","",IF(F13426&gt;0,10*F13426^2,0))</f>
        <v/>
      </c>
    </row>
    <row r="13427">
      <c r="A13427">
        <f>Input!A13427</f>
        <v/>
      </c>
      <c r="B13427">
        <f>IF(ISNUMBER(Input!B13427),IF(AND(Input!B13427&gt;=20,Input!B13427&lt;=700),Input!B13427,""),"")</f>
        <v/>
      </c>
      <c r="C13427">
        <f>IF(B13427="","",INT(A13427))</f>
        <v/>
      </c>
      <c r="D13427">
        <f>IF(B13427="","",HOUR(A13427))</f>
        <v/>
      </c>
      <c r="E13427">
        <f>IF(B13427="","",IF(INPUT!$I$1="","",IF(C13427&lt;(INT(INPUT!$I$1)-INPUT!$I$2),"Off Meds",IF(C13427&lt;=(INT(INPUT!$I$1)+INPUT!$I$2),"Washout","On Meds"))))</f>
        <v/>
      </c>
      <c r="F13427">
        <f>IF(B13427="","",1.509*(LN(B13427)^1.084-5.381))</f>
        <v/>
      </c>
      <c r="G13427">
        <f>IF(F13427="","",IF(F13427&lt;0,10*F13427^2,0))</f>
        <v/>
      </c>
      <c r="H13427">
        <f>IF(F13427="","",IF(F13427&gt;0,10*F13427^2,0))</f>
        <v/>
      </c>
    </row>
    <row r="13428">
      <c r="A13428">
        <f>Input!A13428</f>
        <v/>
      </c>
      <c r="B13428">
        <f>IF(ISNUMBER(Input!B13428),IF(AND(Input!B13428&gt;=20,Input!B13428&lt;=700),Input!B13428,""),"")</f>
        <v/>
      </c>
      <c r="C13428">
        <f>IF(B13428="","",INT(A13428))</f>
        <v/>
      </c>
      <c r="D13428">
        <f>IF(B13428="","",HOUR(A13428))</f>
        <v/>
      </c>
      <c r="E13428">
        <f>IF(B13428="","",IF(INPUT!$I$1="","",IF(C13428&lt;(INT(INPUT!$I$1)-INPUT!$I$2),"Off Meds",IF(C13428&lt;=(INT(INPUT!$I$1)+INPUT!$I$2),"Washout","On Meds"))))</f>
        <v/>
      </c>
      <c r="F13428">
        <f>IF(B13428="","",1.509*(LN(B13428)^1.084-5.381))</f>
        <v/>
      </c>
      <c r="G13428">
        <f>IF(F13428="","",IF(F13428&lt;0,10*F13428^2,0))</f>
        <v/>
      </c>
      <c r="H13428">
        <f>IF(F13428="","",IF(F13428&gt;0,10*F13428^2,0))</f>
        <v/>
      </c>
    </row>
    <row r="13429">
      <c r="A13429">
        <f>Input!A13429</f>
        <v/>
      </c>
      <c r="B13429">
        <f>IF(ISNUMBER(Input!B13429),IF(AND(Input!B13429&gt;=20,Input!B13429&lt;=700),Input!B13429,""),"")</f>
        <v/>
      </c>
      <c r="C13429">
        <f>IF(B13429="","",INT(A13429))</f>
        <v/>
      </c>
      <c r="D13429">
        <f>IF(B13429="","",HOUR(A13429))</f>
        <v/>
      </c>
      <c r="E13429">
        <f>IF(B13429="","",IF(INPUT!$I$1="","",IF(C13429&lt;(INT(INPUT!$I$1)-INPUT!$I$2),"Off Meds",IF(C13429&lt;=(INT(INPUT!$I$1)+INPUT!$I$2),"Washout","On Meds"))))</f>
        <v/>
      </c>
      <c r="F13429">
        <f>IF(B13429="","",1.509*(LN(B13429)^1.084-5.381))</f>
        <v/>
      </c>
      <c r="G13429">
        <f>IF(F13429="","",IF(F13429&lt;0,10*F13429^2,0))</f>
        <v/>
      </c>
      <c r="H13429">
        <f>IF(F13429="","",IF(F13429&gt;0,10*F13429^2,0))</f>
        <v/>
      </c>
    </row>
    <row r="13430">
      <c r="A13430">
        <f>Input!A13430</f>
        <v/>
      </c>
      <c r="B13430">
        <f>IF(ISNUMBER(Input!B13430),IF(AND(Input!B13430&gt;=20,Input!B13430&lt;=700),Input!B13430,""),"")</f>
        <v/>
      </c>
      <c r="C13430">
        <f>IF(B13430="","",INT(A13430))</f>
        <v/>
      </c>
      <c r="D13430">
        <f>IF(B13430="","",HOUR(A13430))</f>
        <v/>
      </c>
      <c r="E13430">
        <f>IF(B13430="","",IF(INPUT!$I$1="","",IF(C13430&lt;(INT(INPUT!$I$1)-INPUT!$I$2),"Off Meds",IF(C13430&lt;=(INT(INPUT!$I$1)+INPUT!$I$2),"Washout","On Meds"))))</f>
        <v/>
      </c>
      <c r="F13430">
        <f>IF(B13430="","",1.509*(LN(B13430)^1.084-5.381))</f>
        <v/>
      </c>
      <c r="G13430">
        <f>IF(F13430="","",IF(F13430&lt;0,10*F13430^2,0))</f>
        <v/>
      </c>
      <c r="H13430">
        <f>IF(F13430="","",IF(F13430&gt;0,10*F13430^2,0))</f>
        <v/>
      </c>
    </row>
    <row r="13431">
      <c r="A13431">
        <f>Input!A13431</f>
        <v/>
      </c>
      <c r="B13431">
        <f>IF(ISNUMBER(Input!B13431),IF(AND(Input!B13431&gt;=20,Input!B13431&lt;=700),Input!B13431,""),"")</f>
        <v/>
      </c>
      <c r="C13431">
        <f>IF(B13431="","",INT(A13431))</f>
        <v/>
      </c>
      <c r="D13431">
        <f>IF(B13431="","",HOUR(A13431))</f>
        <v/>
      </c>
      <c r="E13431">
        <f>IF(B13431="","",IF(INPUT!$I$1="","",IF(C13431&lt;(INT(INPUT!$I$1)-INPUT!$I$2),"Off Meds",IF(C13431&lt;=(INT(INPUT!$I$1)+INPUT!$I$2),"Washout","On Meds"))))</f>
        <v/>
      </c>
      <c r="F13431">
        <f>IF(B13431="","",1.509*(LN(B13431)^1.084-5.381))</f>
        <v/>
      </c>
      <c r="G13431">
        <f>IF(F13431="","",IF(F13431&lt;0,10*F13431^2,0))</f>
        <v/>
      </c>
      <c r="H13431">
        <f>IF(F13431="","",IF(F13431&gt;0,10*F13431^2,0))</f>
        <v/>
      </c>
    </row>
    <row r="13432">
      <c r="A13432">
        <f>Input!A13432</f>
        <v/>
      </c>
      <c r="B13432">
        <f>IF(ISNUMBER(Input!B13432),IF(AND(Input!B13432&gt;=20,Input!B13432&lt;=700),Input!B13432,""),"")</f>
        <v/>
      </c>
      <c r="C13432">
        <f>IF(B13432="","",INT(A13432))</f>
        <v/>
      </c>
      <c r="D13432">
        <f>IF(B13432="","",HOUR(A13432))</f>
        <v/>
      </c>
      <c r="E13432">
        <f>IF(B13432="","",IF(INPUT!$I$1="","",IF(C13432&lt;(INT(INPUT!$I$1)-INPUT!$I$2),"Off Meds",IF(C13432&lt;=(INT(INPUT!$I$1)+INPUT!$I$2),"Washout","On Meds"))))</f>
        <v/>
      </c>
      <c r="F13432">
        <f>IF(B13432="","",1.509*(LN(B13432)^1.084-5.381))</f>
        <v/>
      </c>
      <c r="G13432">
        <f>IF(F13432="","",IF(F13432&lt;0,10*F13432^2,0))</f>
        <v/>
      </c>
      <c r="H13432">
        <f>IF(F13432="","",IF(F13432&gt;0,10*F13432^2,0))</f>
        <v/>
      </c>
    </row>
    <row r="13433">
      <c r="A13433">
        <f>Input!A13433</f>
        <v/>
      </c>
      <c r="B13433">
        <f>IF(ISNUMBER(Input!B13433),IF(AND(Input!B13433&gt;=20,Input!B13433&lt;=700),Input!B13433,""),"")</f>
        <v/>
      </c>
      <c r="C13433">
        <f>IF(B13433="","",INT(A13433))</f>
        <v/>
      </c>
      <c r="D13433">
        <f>IF(B13433="","",HOUR(A13433))</f>
        <v/>
      </c>
      <c r="E13433">
        <f>IF(B13433="","",IF(INPUT!$I$1="","",IF(C13433&lt;(INT(INPUT!$I$1)-INPUT!$I$2),"Off Meds",IF(C13433&lt;=(INT(INPUT!$I$1)+INPUT!$I$2),"Washout","On Meds"))))</f>
        <v/>
      </c>
      <c r="F13433">
        <f>IF(B13433="","",1.509*(LN(B13433)^1.084-5.381))</f>
        <v/>
      </c>
      <c r="G13433">
        <f>IF(F13433="","",IF(F13433&lt;0,10*F13433^2,0))</f>
        <v/>
      </c>
      <c r="H13433">
        <f>IF(F13433="","",IF(F13433&gt;0,10*F13433^2,0))</f>
        <v/>
      </c>
    </row>
    <row r="13434">
      <c r="A13434">
        <f>Input!A13434</f>
        <v/>
      </c>
      <c r="B13434">
        <f>IF(ISNUMBER(Input!B13434),IF(AND(Input!B13434&gt;=20,Input!B13434&lt;=700),Input!B13434,""),"")</f>
        <v/>
      </c>
      <c r="C13434">
        <f>IF(B13434="","",INT(A13434))</f>
        <v/>
      </c>
      <c r="D13434">
        <f>IF(B13434="","",HOUR(A13434))</f>
        <v/>
      </c>
      <c r="E13434">
        <f>IF(B13434="","",IF(INPUT!$I$1="","",IF(C13434&lt;(INT(INPUT!$I$1)-INPUT!$I$2),"Off Meds",IF(C13434&lt;=(INT(INPUT!$I$1)+INPUT!$I$2),"Washout","On Meds"))))</f>
        <v/>
      </c>
      <c r="F13434">
        <f>IF(B13434="","",1.509*(LN(B13434)^1.084-5.381))</f>
        <v/>
      </c>
      <c r="G13434">
        <f>IF(F13434="","",IF(F13434&lt;0,10*F13434^2,0))</f>
        <v/>
      </c>
      <c r="H13434">
        <f>IF(F13434="","",IF(F13434&gt;0,10*F13434^2,0))</f>
        <v/>
      </c>
    </row>
    <row r="13435">
      <c r="A13435">
        <f>Input!A13435</f>
        <v/>
      </c>
      <c r="B13435">
        <f>IF(ISNUMBER(Input!B13435),IF(AND(Input!B13435&gt;=20,Input!B13435&lt;=700),Input!B13435,""),"")</f>
        <v/>
      </c>
      <c r="C13435">
        <f>IF(B13435="","",INT(A13435))</f>
        <v/>
      </c>
      <c r="D13435">
        <f>IF(B13435="","",HOUR(A13435))</f>
        <v/>
      </c>
      <c r="E13435">
        <f>IF(B13435="","",IF(INPUT!$I$1="","",IF(C13435&lt;(INT(INPUT!$I$1)-INPUT!$I$2),"Off Meds",IF(C13435&lt;=(INT(INPUT!$I$1)+INPUT!$I$2),"Washout","On Meds"))))</f>
        <v/>
      </c>
      <c r="F13435">
        <f>IF(B13435="","",1.509*(LN(B13435)^1.084-5.381))</f>
        <v/>
      </c>
      <c r="G13435">
        <f>IF(F13435="","",IF(F13435&lt;0,10*F13435^2,0))</f>
        <v/>
      </c>
      <c r="H13435">
        <f>IF(F13435="","",IF(F13435&gt;0,10*F13435^2,0))</f>
        <v/>
      </c>
    </row>
    <row r="13436">
      <c r="A13436">
        <f>Input!A13436</f>
        <v/>
      </c>
      <c r="B13436">
        <f>IF(ISNUMBER(Input!B13436),IF(AND(Input!B13436&gt;=20,Input!B13436&lt;=700),Input!B13436,""),"")</f>
        <v/>
      </c>
      <c r="C13436">
        <f>IF(B13436="","",INT(A13436))</f>
        <v/>
      </c>
      <c r="D13436">
        <f>IF(B13436="","",HOUR(A13436))</f>
        <v/>
      </c>
      <c r="E13436">
        <f>IF(B13436="","",IF(INPUT!$I$1="","",IF(C13436&lt;(INT(INPUT!$I$1)-INPUT!$I$2),"Off Meds",IF(C13436&lt;=(INT(INPUT!$I$1)+INPUT!$I$2),"Washout","On Meds"))))</f>
        <v/>
      </c>
      <c r="F13436">
        <f>IF(B13436="","",1.509*(LN(B13436)^1.084-5.381))</f>
        <v/>
      </c>
      <c r="G13436">
        <f>IF(F13436="","",IF(F13436&lt;0,10*F13436^2,0))</f>
        <v/>
      </c>
      <c r="H13436">
        <f>IF(F13436="","",IF(F13436&gt;0,10*F13436^2,0))</f>
        <v/>
      </c>
    </row>
    <row r="13437">
      <c r="A13437">
        <f>Input!A13437</f>
        <v/>
      </c>
      <c r="B13437">
        <f>IF(ISNUMBER(Input!B13437),IF(AND(Input!B13437&gt;=20,Input!B13437&lt;=700),Input!B13437,""),"")</f>
        <v/>
      </c>
      <c r="C13437">
        <f>IF(B13437="","",INT(A13437))</f>
        <v/>
      </c>
      <c r="D13437">
        <f>IF(B13437="","",HOUR(A13437))</f>
        <v/>
      </c>
      <c r="E13437">
        <f>IF(B13437="","",IF(INPUT!$I$1="","",IF(C13437&lt;(INT(INPUT!$I$1)-INPUT!$I$2),"Off Meds",IF(C13437&lt;=(INT(INPUT!$I$1)+INPUT!$I$2),"Washout","On Meds"))))</f>
        <v/>
      </c>
      <c r="F13437">
        <f>IF(B13437="","",1.509*(LN(B13437)^1.084-5.381))</f>
        <v/>
      </c>
      <c r="G13437">
        <f>IF(F13437="","",IF(F13437&lt;0,10*F13437^2,0))</f>
        <v/>
      </c>
      <c r="H13437">
        <f>IF(F13437="","",IF(F13437&gt;0,10*F13437^2,0))</f>
        <v/>
      </c>
    </row>
    <row r="13438">
      <c r="A13438">
        <f>Input!A13438</f>
        <v/>
      </c>
      <c r="B13438">
        <f>IF(ISNUMBER(Input!B13438),IF(AND(Input!B13438&gt;=20,Input!B13438&lt;=700),Input!B13438,""),"")</f>
        <v/>
      </c>
      <c r="C13438">
        <f>IF(B13438="","",INT(A13438))</f>
        <v/>
      </c>
      <c r="D13438">
        <f>IF(B13438="","",HOUR(A13438))</f>
        <v/>
      </c>
      <c r="E13438">
        <f>IF(B13438="","",IF(INPUT!$I$1="","",IF(C13438&lt;(INT(INPUT!$I$1)-INPUT!$I$2),"Off Meds",IF(C13438&lt;=(INT(INPUT!$I$1)+INPUT!$I$2),"Washout","On Meds"))))</f>
        <v/>
      </c>
      <c r="F13438">
        <f>IF(B13438="","",1.509*(LN(B13438)^1.084-5.381))</f>
        <v/>
      </c>
      <c r="G13438">
        <f>IF(F13438="","",IF(F13438&lt;0,10*F13438^2,0))</f>
        <v/>
      </c>
      <c r="H13438">
        <f>IF(F13438="","",IF(F13438&gt;0,10*F13438^2,0))</f>
        <v/>
      </c>
    </row>
    <row r="13439">
      <c r="A13439">
        <f>Input!A13439</f>
        <v/>
      </c>
      <c r="B13439">
        <f>IF(ISNUMBER(Input!B13439),IF(AND(Input!B13439&gt;=20,Input!B13439&lt;=700),Input!B13439,""),"")</f>
        <v/>
      </c>
      <c r="C13439">
        <f>IF(B13439="","",INT(A13439))</f>
        <v/>
      </c>
      <c r="D13439">
        <f>IF(B13439="","",HOUR(A13439))</f>
        <v/>
      </c>
      <c r="E13439">
        <f>IF(B13439="","",IF(INPUT!$I$1="","",IF(C13439&lt;(INT(INPUT!$I$1)-INPUT!$I$2),"Off Meds",IF(C13439&lt;=(INT(INPUT!$I$1)+INPUT!$I$2),"Washout","On Meds"))))</f>
        <v/>
      </c>
      <c r="F13439">
        <f>IF(B13439="","",1.509*(LN(B13439)^1.084-5.381))</f>
        <v/>
      </c>
      <c r="G13439">
        <f>IF(F13439="","",IF(F13439&lt;0,10*F13439^2,0))</f>
        <v/>
      </c>
      <c r="H13439">
        <f>IF(F13439="","",IF(F13439&gt;0,10*F13439^2,0))</f>
        <v/>
      </c>
    </row>
    <row r="13440">
      <c r="A13440">
        <f>Input!A13440</f>
        <v/>
      </c>
      <c r="B13440">
        <f>IF(ISNUMBER(Input!B13440),IF(AND(Input!B13440&gt;=20,Input!B13440&lt;=700),Input!B13440,""),"")</f>
        <v/>
      </c>
      <c r="C13440">
        <f>IF(B13440="","",INT(A13440))</f>
        <v/>
      </c>
      <c r="D13440">
        <f>IF(B13440="","",HOUR(A13440))</f>
        <v/>
      </c>
      <c r="E13440">
        <f>IF(B13440="","",IF(INPUT!$I$1="","",IF(C13440&lt;(INT(INPUT!$I$1)-INPUT!$I$2),"Off Meds",IF(C13440&lt;=(INT(INPUT!$I$1)+INPUT!$I$2),"Washout","On Meds"))))</f>
        <v/>
      </c>
      <c r="F13440">
        <f>IF(B13440="","",1.509*(LN(B13440)^1.084-5.381))</f>
        <v/>
      </c>
      <c r="G13440">
        <f>IF(F13440="","",IF(F13440&lt;0,10*F13440^2,0))</f>
        <v/>
      </c>
      <c r="H13440">
        <f>IF(F13440="","",IF(F13440&gt;0,10*F13440^2,0))</f>
        <v/>
      </c>
    </row>
    <row r="13441">
      <c r="A13441">
        <f>Input!A13441</f>
        <v/>
      </c>
      <c r="B13441">
        <f>IF(ISNUMBER(Input!B13441),IF(AND(Input!B13441&gt;=20,Input!B13441&lt;=700),Input!B13441,""),"")</f>
        <v/>
      </c>
      <c r="C13441">
        <f>IF(B13441="","",INT(A13441))</f>
        <v/>
      </c>
      <c r="D13441">
        <f>IF(B13441="","",HOUR(A13441))</f>
        <v/>
      </c>
      <c r="E13441">
        <f>IF(B13441="","",IF(INPUT!$I$1="","",IF(C13441&lt;(INT(INPUT!$I$1)-INPUT!$I$2),"Off Meds",IF(C13441&lt;=(INT(INPUT!$I$1)+INPUT!$I$2),"Washout","On Meds"))))</f>
        <v/>
      </c>
      <c r="F13441">
        <f>IF(B13441="","",1.509*(LN(B13441)^1.084-5.381))</f>
        <v/>
      </c>
      <c r="G13441">
        <f>IF(F13441="","",IF(F13441&lt;0,10*F13441^2,0))</f>
        <v/>
      </c>
      <c r="H13441">
        <f>IF(F13441="","",IF(F13441&gt;0,10*F13441^2,0))</f>
        <v/>
      </c>
    </row>
    <row r="13442">
      <c r="A13442">
        <f>Input!A13442</f>
        <v/>
      </c>
      <c r="B13442">
        <f>IF(ISNUMBER(Input!B13442),IF(AND(Input!B13442&gt;=20,Input!B13442&lt;=700),Input!B13442,""),"")</f>
        <v/>
      </c>
      <c r="C13442">
        <f>IF(B13442="","",INT(A13442))</f>
        <v/>
      </c>
      <c r="D13442">
        <f>IF(B13442="","",HOUR(A13442))</f>
        <v/>
      </c>
      <c r="E13442">
        <f>IF(B13442="","",IF(INPUT!$I$1="","",IF(C13442&lt;(INT(INPUT!$I$1)-INPUT!$I$2),"Off Meds",IF(C13442&lt;=(INT(INPUT!$I$1)+INPUT!$I$2),"Washout","On Meds"))))</f>
        <v/>
      </c>
      <c r="F13442">
        <f>IF(B13442="","",1.509*(LN(B13442)^1.084-5.381))</f>
        <v/>
      </c>
      <c r="G13442">
        <f>IF(F13442="","",IF(F13442&lt;0,10*F13442^2,0))</f>
        <v/>
      </c>
      <c r="H13442">
        <f>IF(F13442="","",IF(F13442&gt;0,10*F13442^2,0))</f>
        <v/>
      </c>
    </row>
    <row r="13443">
      <c r="A13443">
        <f>Input!A13443</f>
        <v/>
      </c>
      <c r="B13443">
        <f>IF(ISNUMBER(Input!B13443),IF(AND(Input!B13443&gt;=20,Input!B13443&lt;=700),Input!B13443,""),"")</f>
        <v/>
      </c>
      <c r="C13443">
        <f>IF(B13443="","",INT(A13443))</f>
        <v/>
      </c>
      <c r="D13443">
        <f>IF(B13443="","",HOUR(A13443))</f>
        <v/>
      </c>
      <c r="E13443">
        <f>IF(B13443="","",IF(INPUT!$I$1="","",IF(C13443&lt;(INT(INPUT!$I$1)-INPUT!$I$2),"Off Meds",IF(C13443&lt;=(INT(INPUT!$I$1)+INPUT!$I$2),"Washout","On Meds"))))</f>
        <v/>
      </c>
      <c r="F13443">
        <f>IF(B13443="","",1.509*(LN(B13443)^1.084-5.381))</f>
        <v/>
      </c>
      <c r="G13443">
        <f>IF(F13443="","",IF(F13443&lt;0,10*F13443^2,0))</f>
        <v/>
      </c>
      <c r="H13443">
        <f>IF(F13443="","",IF(F13443&gt;0,10*F13443^2,0))</f>
        <v/>
      </c>
    </row>
    <row r="13444">
      <c r="A13444">
        <f>Input!A13444</f>
        <v/>
      </c>
      <c r="B13444">
        <f>IF(ISNUMBER(Input!B13444),IF(AND(Input!B13444&gt;=20,Input!B13444&lt;=700),Input!B13444,""),"")</f>
        <v/>
      </c>
      <c r="C13444">
        <f>IF(B13444="","",INT(A13444))</f>
        <v/>
      </c>
      <c r="D13444">
        <f>IF(B13444="","",HOUR(A13444))</f>
        <v/>
      </c>
      <c r="E13444">
        <f>IF(B13444="","",IF(INPUT!$I$1="","",IF(C13444&lt;(INT(INPUT!$I$1)-INPUT!$I$2),"Off Meds",IF(C13444&lt;=(INT(INPUT!$I$1)+INPUT!$I$2),"Washout","On Meds"))))</f>
        <v/>
      </c>
      <c r="F13444">
        <f>IF(B13444="","",1.509*(LN(B13444)^1.084-5.381))</f>
        <v/>
      </c>
      <c r="G13444">
        <f>IF(F13444="","",IF(F13444&lt;0,10*F13444^2,0))</f>
        <v/>
      </c>
      <c r="H13444">
        <f>IF(F13444="","",IF(F13444&gt;0,10*F13444^2,0))</f>
        <v/>
      </c>
    </row>
    <row r="13445">
      <c r="A13445">
        <f>Input!A13445</f>
        <v/>
      </c>
      <c r="B13445">
        <f>IF(ISNUMBER(Input!B13445),IF(AND(Input!B13445&gt;=20,Input!B13445&lt;=700),Input!B13445,""),"")</f>
        <v/>
      </c>
      <c r="C13445">
        <f>IF(B13445="","",INT(A13445))</f>
        <v/>
      </c>
      <c r="D13445">
        <f>IF(B13445="","",HOUR(A13445))</f>
        <v/>
      </c>
      <c r="E13445">
        <f>IF(B13445="","",IF(INPUT!$I$1="","",IF(C13445&lt;(INT(INPUT!$I$1)-INPUT!$I$2),"Off Meds",IF(C13445&lt;=(INT(INPUT!$I$1)+INPUT!$I$2),"Washout","On Meds"))))</f>
        <v/>
      </c>
      <c r="F13445">
        <f>IF(B13445="","",1.509*(LN(B13445)^1.084-5.381))</f>
        <v/>
      </c>
      <c r="G13445">
        <f>IF(F13445="","",IF(F13445&lt;0,10*F13445^2,0))</f>
        <v/>
      </c>
      <c r="H13445">
        <f>IF(F13445="","",IF(F13445&gt;0,10*F13445^2,0))</f>
        <v/>
      </c>
    </row>
    <row r="13446">
      <c r="A13446">
        <f>Input!A13446</f>
        <v/>
      </c>
      <c r="B13446">
        <f>IF(ISNUMBER(Input!B13446),IF(AND(Input!B13446&gt;=20,Input!B13446&lt;=700),Input!B13446,""),"")</f>
        <v/>
      </c>
      <c r="C13446">
        <f>IF(B13446="","",INT(A13446))</f>
        <v/>
      </c>
      <c r="D13446">
        <f>IF(B13446="","",HOUR(A13446))</f>
        <v/>
      </c>
      <c r="E13446">
        <f>IF(B13446="","",IF(INPUT!$I$1="","",IF(C13446&lt;(INT(INPUT!$I$1)-INPUT!$I$2),"Off Meds",IF(C13446&lt;=(INT(INPUT!$I$1)+INPUT!$I$2),"Washout","On Meds"))))</f>
        <v/>
      </c>
      <c r="F13446">
        <f>IF(B13446="","",1.509*(LN(B13446)^1.084-5.381))</f>
        <v/>
      </c>
      <c r="G13446">
        <f>IF(F13446="","",IF(F13446&lt;0,10*F13446^2,0))</f>
        <v/>
      </c>
      <c r="H13446">
        <f>IF(F13446="","",IF(F13446&gt;0,10*F13446^2,0))</f>
        <v/>
      </c>
    </row>
    <row r="13447">
      <c r="A13447">
        <f>Input!A13447</f>
        <v/>
      </c>
      <c r="B13447">
        <f>IF(ISNUMBER(Input!B13447),IF(AND(Input!B13447&gt;=20,Input!B13447&lt;=700),Input!B13447,""),"")</f>
        <v/>
      </c>
      <c r="C13447">
        <f>IF(B13447="","",INT(A13447))</f>
        <v/>
      </c>
      <c r="D13447">
        <f>IF(B13447="","",HOUR(A13447))</f>
        <v/>
      </c>
      <c r="E13447">
        <f>IF(B13447="","",IF(INPUT!$I$1="","",IF(C13447&lt;(INT(INPUT!$I$1)-INPUT!$I$2),"Off Meds",IF(C13447&lt;=(INT(INPUT!$I$1)+INPUT!$I$2),"Washout","On Meds"))))</f>
        <v/>
      </c>
      <c r="F13447">
        <f>IF(B13447="","",1.509*(LN(B13447)^1.084-5.381))</f>
        <v/>
      </c>
      <c r="G13447">
        <f>IF(F13447="","",IF(F13447&lt;0,10*F13447^2,0))</f>
        <v/>
      </c>
      <c r="H13447">
        <f>IF(F13447="","",IF(F13447&gt;0,10*F13447^2,0))</f>
        <v/>
      </c>
    </row>
    <row r="13448">
      <c r="A13448">
        <f>Input!A13448</f>
        <v/>
      </c>
      <c r="B13448">
        <f>IF(ISNUMBER(Input!B13448),IF(AND(Input!B13448&gt;=20,Input!B13448&lt;=700),Input!B13448,""),"")</f>
        <v/>
      </c>
      <c r="C13448">
        <f>IF(B13448="","",INT(A13448))</f>
        <v/>
      </c>
      <c r="D13448">
        <f>IF(B13448="","",HOUR(A13448))</f>
        <v/>
      </c>
      <c r="E13448">
        <f>IF(B13448="","",IF(INPUT!$I$1="","",IF(C13448&lt;(INT(INPUT!$I$1)-INPUT!$I$2),"Off Meds",IF(C13448&lt;=(INT(INPUT!$I$1)+INPUT!$I$2),"Washout","On Meds"))))</f>
        <v/>
      </c>
      <c r="F13448">
        <f>IF(B13448="","",1.509*(LN(B13448)^1.084-5.381))</f>
        <v/>
      </c>
      <c r="G13448">
        <f>IF(F13448="","",IF(F13448&lt;0,10*F13448^2,0))</f>
        <v/>
      </c>
      <c r="H13448">
        <f>IF(F13448="","",IF(F13448&gt;0,10*F13448^2,0))</f>
        <v/>
      </c>
    </row>
    <row r="13449">
      <c r="A13449">
        <f>Input!A13449</f>
        <v/>
      </c>
      <c r="B13449">
        <f>IF(ISNUMBER(Input!B13449),IF(AND(Input!B13449&gt;=20,Input!B13449&lt;=700),Input!B13449,""),"")</f>
        <v/>
      </c>
      <c r="C13449">
        <f>IF(B13449="","",INT(A13449))</f>
        <v/>
      </c>
      <c r="D13449">
        <f>IF(B13449="","",HOUR(A13449))</f>
        <v/>
      </c>
      <c r="E13449">
        <f>IF(B13449="","",IF(INPUT!$I$1="","",IF(C13449&lt;(INT(INPUT!$I$1)-INPUT!$I$2),"Off Meds",IF(C13449&lt;=(INT(INPUT!$I$1)+INPUT!$I$2),"Washout","On Meds"))))</f>
        <v/>
      </c>
      <c r="F13449">
        <f>IF(B13449="","",1.509*(LN(B13449)^1.084-5.381))</f>
        <v/>
      </c>
      <c r="G13449">
        <f>IF(F13449="","",IF(F13449&lt;0,10*F13449^2,0))</f>
        <v/>
      </c>
      <c r="H13449">
        <f>IF(F13449="","",IF(F13449&gt;0,10*F13449^2,0))</f>
        <v/>
      </c>
    </row>
    <row r="13450">
      <c r="A13450">
        <f>Input!A13450</f>
        <v/>
      </c>
      <c r="B13450">
        <f>IF(ISNUMBER(Input!B13450),IF(AND(Input!B13450&gt;=20,Input!B13450&lt;=700),Input!B13450,""),"")</f>
        <v/>
      </c>
      <c r="C13450">
        <f>IF(B13450="","",INT(A13450))</f>
        <v/>
      </c>
      <c r="D13450">
        <f>IF(B13450="","",HOUR(A13450))</f>
        <v/>
      </c>
      <c r="E13450">
        <f>IF(B13450="","",IF(INPUT!$I$1="","",IF(C13450&lt;(INT(INPUT!$I$1)-INPUT!$I$2),"Off Meds",IF(C13450&lt;=(INT(INPUT!$I$1)+INPUT!$I$2),"Washout","On Meds"))))</f>
        <v/>
      </c>
      <c r="F13450">
        <f>IF(B13450="","",1.509*(LN(B13450)^1.084-5.381))</f>
        <v/>
      </c>
      <c r="G13450">
        <f>IF(F13450="","",IF(F13450&lt;0,10*F13450^2,0))</f>
        <v/>
      </c>
      <c r="H13450">
        <f>IF(F13450="","",IF(F13450&gt;0,10*F13450^2,0))</f>
        <v/>
      </c>
    </row>
    <row r="13451">
      <c r="A13451">
        <f>Input!A13451</f>
        <v/>
      </c>
      <c r="B13451">
        <f>IF(ISNUMBER(Input!B13451),IF(AND(Input!B13451&gt;=20,Input!B13451&lt;=700),Input!B13451,""),"")</f>
        <v/>
      </c>
      <c r="C13451">
        <f>IF(B13451="","",INT(A13451))</f>
        <v/>
      </c>
      <c r="D13451">
        <f>IF(B13451="","",HOUR(A13451))</f>
        <v/>
      </c>
      <c r="E13451">
        <f>IF(B13451="","",IF(INPUT!$I$1="","",IF(C13451&lt;(INT(INPUT!$I$1)-INPUT!$I$2),"Off Meds",IF(C13451&lt;=(INT(INPUT!$I$1)+INPUT!$I$2),"Washout","On Meds"))))</f>
        <v/>
      </c>
      <c r="F13451">
        <f>IF(B13451="","",1.509*(LN(B13451)^1.084-5.381))</f>
        <v/>
      </c>
      <c r="G13451">
        <f>IF(F13451="","",IF(F13451&lt;0,10*F13451^2,0))</f>
        <v/>
      </c>
      <c r="H13451">
        <f>IF(F13451="","",IF(F13451&gt;0,10*F13451^2,0))</f>
        <v/>
      </c>
    </row>
    <row r="13452">
      <c r="A13452">
        <f>Input!A13452</f>
        <v/>
      </c>
      <c r="B13452">
        <f>IF(ISNUMBER(Input!B13452),IF(AND(Input!B13452&gt;=20,Input!B13452&lt;=700),Input!B13452,""),"")</f>
        <v/>
      </c>
      <c r="C13452">
        <f>IF(B13452="","",INT(A13452))</f>
        <v/>
      </c>
      <c r="D13452">
        <f>IF(B13452="","",HOUR(A13452))</f>
        <v/>
      </c>
      <c r="E13452">
        <f>IF(B13452="","",IF(INPUT!$I$1="","",IF(C13452&lt;(INT(INPUT!$I$1)-INPUT!$I$2),"Off Meds",IF(C13452&lt;=(INT(INPUT!$I$1)+INPUT!$I$2),"Washout","On Meds"))))</f>
        <v/>
      </c>
      <c r="F13452">
        <f>IF(B13452="","",1.509*(LN(B13452)^1.084-5.381))</f>
        <v/>
      </c>
      <c r="G13452">
        <f>IF(F13452="","",IF(F13452&lt;0,10*F13452^2,0))</f>
        <v/>
      </c>
      <c r="H13452">
        <f>IF(F13452="","",IF(F13452&gt;0,10*F13452^2,0))</f>
        <v/>
      </c>
    </row>
    <row r="13453">
      <c r="A13453">
        <f>Input!A13453</f>
        <v/>
      </c>
      <c r="B13453">
        <f>IF(ISNUMBER(Input!B13453),IF(AND(Input!B13453&gt;=20,Input!B13453&lt;=700),Input!B13453,""),"")</f>
        <v/>
      </c>
      <c r="C13453">
        <f>IF(B13453="","",INT(A13453))</f>
        <v/>
      </c>
      <c r="D13453">
        <f>IF(B13453="","",HOUR(A13453))</f>
        <v/>
      </c>
      <c r="E13453">
        <f>IF(B13453="","",IF(INPUT!$I$1="","",IF(C13453&lt;(INT(INPUT!$I$1)-INPUT!$I$2),"Off Meds",IF(C13453&lt;=(INT(INPUT!$I$1)+INPUT!$I$2),"Washout","On Meds"))))</f>
        <v/>
      </c>
      <c r="F13453">
        <f>IF(B13453="","",1.509*(LN(B13453)^1.084-5.381))</f>
        <v/>
      </c>
      <c r="G13453">
        <f>IF(F13453="","",IF(F13453&lt;0,10*F13453^2,0))</f>
        <v/>
      </c>
      <c r="H13453">
        <f>IF(F13453="","",IF(F13453&gt;0,10*F13453^2,0))</f>
        <v/>
      </c>
    </row>
    <row r="13454">
      <c r="A13454">
        <f>Input!A13454</f>
        <v/>
      </c>
      <c r="B13454">
        <f>IF(ISNUMBER(Input!B13454),IF(AND(Input!B13454&gt;=20,Input!B13454&lt;=700),Input!B13454,""),"")</f>
        <v/>
      </c>
      <c r="C13454">
        <f>IF(B13454="","",INT(A13454))</f>
        <v/>
      </c>
      <c r="D13454">
        <f>IF(B13454="","",HOUR(A13454))</f>
        <v/>
      </c>
      <c r="E13454">
        <f>IF(B13454="","",IF(INPUT!$I$1="","",IF(C13454&lt;(INT(INPUT!$I$1)-INPUT!$I$2),"Off Meds",IF(C13454&lt;=(INT(INPUT!$I$1)+INPUT!$I$2),"Washout","On Meds"))))</f>
        <v/>
      </c>
      <c r="F13454">
        <f>IF(B13454="","",1.509*(LN(B13454)^1.084-5.381))</f>
        <v/>
      </c>
      <c r="G13454">
        <f>IF(F13454="","",IF(F13454&lt;0,10*F13454^2,0))</f>
        <v/>
      </c>
      <c r="H13454">
        <f>IF(F13454="","",IF(F13454&gt;0,10*F13454^2,0))</f>
        <v/>
      </c>
    </row>
    <row r="13455">
      <c r="A13455">
        <f>Input!A13455</f>
        <v/>
      </c>
      <c r="B13455">
        <f>IF(ISNUMBER(Input!B13455),IF(AND(Input!B13455&gt;=20,Input!B13455&lt;=700),Input!B13455,""),"")</f>
        <v/>
      </c>
      <c r="C13455">
        <f>IF(B13455="","",INT(A13455))</f>
        <v/>
      </c>
      <c r="D13455">
        <f>IF(B13455="","",HOUR(A13455))</f>
        <v/>
      </c>
      <c r="E13455">
        <f>IF(B13455="","",IF(INPUT!$I$1="","",IF(C13455&lt;(INT(INPUT!$I$1)-INPUT!$I$2),"Off Meds",IF(C13455&lt;=(INT(INPUT!$I$1)+INPUT!$I$2),"Washout","On Meds"))))</f>
        <v/>
      </c>
      <c r="F13455">
        <f>IF(B13455="","",1.509*(LN(B13455)^1.084-5.381))</f>
        <v/>
      </c>
      <c r="G13455">
        <f>IF(F13455="","",IF(F13455&lt;0,10*F13455^2,0))</f>
        <v/>
      </c>
      <c r="H13455">
        <f>IF(F13455="","",IF(F13455&gt;0,10*F13455^2,0))</f>
        <v/>
      </c>
    </row>
    <row r="13456">
      <c r="A13456">
        <f>Input!A13456</f>
        <v/>
      </c>
      <c r="B13456">
        <f>IF(ISNUMBER(Input!B13456),IF(AND(Input!B13456&gt;=20,Input!B13456&lt;=700),Input!B13456,""),"")</f>
        <v/>
      </c>
      <c r="C13456">
        <f>IF(B13456="","",INT(A13456))</f>
        <v/>
      </c>
      <c r="D13456">
        <f>IF(B13456="","",HOUR(A13456))</f>
        <v/>
      </c>
      <c r="E13456">
        <f>IF(B13456="","",IF(INPUT!$I$1="","",IF(C13456&lt;(INT(INPUT!$I$1)-INPUT!$I$2),"Off Meds",IF(C13456&lt;=(INT(INPUT!$I$1)+INPUT!$I$2),"Washout","On Meds"))))</f>
        <v/>
      </c>
      <c r="F13456">
        <f>IF(B13456="","",1.509*(LN(B13456)^1.084-5.381))</f>
        <v/>
      </c>
      <c r="G13456">
        <f>IF(F13456="","",IF(F13456&lt;0,10*F13456^2,0))</f>
        <v/>
      </c>
      <c r="H13456">
        <f>IF(F13456="","",IF(F13456&gt;0,10*F13456^2,0))</f>
        <v/>
      </c>
    </row>
    <row r="13457">
      <c r="A13457">
        <f>Input!A13457</f>
        <v/>
      </c>
      <c r="B13457">
        <f>IF(ISNUMBER(Input!B13457),IF(AND(Input!B13457&gt;=20,Input!B13457&lt;=700),Input!B13457,""),"")</f>
        <v/>
      </c>
      <c r="C13457">
        <f>IF(B13457="","",INT(A13457))</f>
        <v/>
      </c>
      <c r="D13457">
        <f>IF(B13457="","",HOUR(A13457))</f>
        <v/>
      </c>
      <c r="E13457">
        <f>IF(B13457="","",IF(INPUT!$I$1="","",IF(C13457&lt;(INT(INPUT!$I$1)-INPUT!$I$2),"Off Meds",IF(C13457&lt;=(INT(INPUT!$I$1)+INPUT!$I$2),"Washout","On Meds"))))</f>
        <v/>
      </c>
      <c r="F13457">
        <f>IF(B13457="","",1.509*(LN(B13457)^1.084-5.381))</f>
        <v/>
      </c>
      <c r="G13457">
        <f>IF(F13457="","",IF(F13457&lt;0,10*F13457^2,0))</f>
        <v/>
      </c>
      <c r="H13457">
        <f>IF(F13457="","",IF(F13457&gt;0,10*F13457^2,0))</f>
        <v/>
      </c>
    </row>
    <row r="13458">
      <c r="A13458">
        <f>Input!A13458</f>
        <v/>
      </c>
      <c r="B13458">
        <f>IF(ISNUMBER(Input!B13458),IF(AND(Input!B13458&gt;=20,Input!B13458&lt;=700),Input!B13458,""),"")</f>
        <v/>
      </c>
      <c r="C13458">
        <f>IF(B13458="","",INT(A13458))</f>
        <v/>
      </c>
      <c r="D13458">
        <f>IF(B13458="","",HOUR(A13458))</f>
        <v/>
      </c>
      <c r="E13458">
        <f>IF(B13458="","",IF(INPUT!$I$1="","",IF(C13458&lt;(INT(INPUT!$I$1)-INPUT!$I$2),"Off Meds",IF(C13458&lt;=(INT(INPUT!$I$1)+INPUT!$I$2),"Washout","On Meds"))))</f>
        <v/>
      </c>
      <c r="F13458">
        <f>IF(B13458="","",1.509*(LN(B13458)^1.084-5.381))</f>
        <v/>
      </c>
      <c r="G13458">
        <f>IF(F13458="","",IF(F13458&lt;0,10*F13458^2,0))</f>
        <v/>
      </c>
      <c r="H13458">
        <f>IF(F13458="","",IF(F13458&gt;0,10*F13458^2,0))</f>
        <v/>
      </c>
    </row>
    <row r="13459">
      <c r="A13459">
        <f>Input!A13459</f>
        <v/>
      </c>
      <c r="B13459">
        <f>IF(ISNUMBER(Input!B13459),IF(AND(Input!B13459&gt;=20,Input!B13459&lt;=700),Input!B13459,""),"")</f>
        <v/>
      </c>
      <c r="C13459">
        <f>IF(B13459="","",INT(A13459))</f>
        <v/>
      </c>
      <c r="D13459">
        <f>IF(B13459="","",HOUR(A13459))</f>
        <v/>
      </c>
      <c r="E13459">
        <f>IF(B13459="","",IF(INPUT!$I$1="","",IF(C13459&lt;(INT(INPUT!$I$1)-INPUT!$I$2),"Off Meds",IF(C13459&lt;=(INT(INPUT!$I$1)+INPUT!$I$2),"Washout","On Meds"))))</f>
        <v/>
      </c>
      <c r="F13459">
        <f>IF(B13459="","",1.509*(LN(B13459)^1.084-5.381))</f>
        <v/>
      </c>
      <c r="G13459">
        <f>IF(F13459="","",IF(F13459&lt;0,10*F13459^2,0))</f>
        <v/>
      </c>
      <c r="H13459">
        <f>IF(F13459="","",IF(F13459&gt;0,10*F13459^2,0))</f>
        <v/>
      </c>
    </row>
    <row r="13460">
      <c r="A13460">
        <f>Input!A13460</f>
        <v/>
      </c>
      <c r="B13460">
        <f>IF(ISNUMBER(Input!B13460),IF(AND(Input!B13460&gt;=20,Input!B13460&lt;=700),Input!B13460,""),"")</f>
        <v/>
      </c>
      <c r="C13460">
        <f>IF(B13460="","",INT(A13460))</f>
        <v/>
      </c>
      <c r="D13460">
        <f>IF(B13460="","",HOUR(A13460))</f>
        <v/>
      </c>
      <c r="E13460">
        <f>IF(B13460="","",IF(INPUT!$I$1="","",IF(C13460&lt;(INT(INPUT!$I$1)-INPUT!$I$2),"Off Meds",IF(C13460&lt;=(INT(INPUT!$I$1)+INPUT!$I$2),"Washout","On Meds"))))</f>
        <v/>
      </c>
      <c r="F13460">
        <f>IF(B13460="","",1.509*(LN(B13460)^1.084-5.381))</f>
        <v/>
      </c>
      <c r="G13460">
        <f>IF(F13460="","",IF(F13460&lt;0,10*F13460^2,0))</f>
        <v/>
      </c>
      <c r="H13460">
        <f>IF(F13460="","",IF(F13460&gt;0,10*F13460^2,0))</f>
        <v/>
      </c>
    </row>
    <row r="13461">
      <c r="A13461">
        <f>Input!A13461</f>
        <v/>
      </c>
      <c r="B13461">
        <f>IF(ISNUMBER(Input!B13461),IF(AND(Input!B13461&gt;=20,Input!B13461&lt;=700),Input!B13461,""),"")</f>
        <v/>
      </c>
      <c r="C13461">
        <f>IF(B13461="","",INT(A13461))</f>
        <v/>
      </c>
      <c r="D13461">
        <f>IF(B13461="","",HOUR(A13461))</f>
        <v/>
      </c>
      <c r="E13461">
        <f>IF(B13461="","",IF(INPUT!$I$1="","",IF(C13461&lt;(INT(INPUT!$I$1)-INPUT!$I$2),"Off Meds",IF(C13461&lt;=(INT(INPUT!$I$1)+INPUT!$I$2),"Washout","On Meds"))))</f>
        <v/>
      </c>
      <c r="F13461">
        <f>IF(B13461="","",1.509*(LN(B13461)^1.084-5.381))</f>
        <v/>
      </c>
      <c r="G13461">
        <f>IF(F13461="","",IF(F13461&lt;0,10*F13461^2,0))</f>
        <v/>
      </c>
      <c r="H13461">
        <f>IF(F13461="","",IF(F13461&gt;0,10*F13461^2,0))</f>
        <v/>
      </c>
    </row>
    <row r="13462">
      <c r="A13462">
        <f>Input!A13462</f>
        <v/>
      </c>
      <c r="B13462">
        <f>IF(ISNUMBER(Input!B13462),IF(AND(Input!B13462&gt;=20,Input!B13462&lt;=700),Input!B13462,""),"")</f>
        <v/>
      </c>
      <c r="C13462">
        <f>IF(B13462="","",INT(A13462))</f>
        <v/>
      </c>
      <c r="D13462">
        <f>IF(B13462="","",HOUR(A13462))</f>
        <v/>
      </c>
      <c r="E13462">
        <f>IF(B13462="","",IF(INPUT!$I$1="","",IF(C13462&lt;(INT(INPUT!$I$1)-INPUT!$I$2),"Off Meds",IF(C13462&lt;=(INT(INPUT!$I$1)+INPUT!$I$2),"Washout","On Meds"))))</f>
        <v/>
      </c>
      <c r="F13462">
        <f>IF(B13462="","",1.509*(LN(B13462)^1.084-5.381))</f>
        <v/>
      </c>
      <c r="G13462">
        <f>IF(F13462="","",IF(F13462&lt;0,10*F13462^2,0))</f>
        <v/>
      </c>
      <c r="H13462">
        <f>IF(F13462="","",IF(F13462&gt;0,10*F13462^2,0))</f>
        <v/>
      </c>
    </row>
    <row r="13463">
      <c r="A13463">
        <f>Input!A13463</f>
        <v/>
      </c>
      <c r="B13463">
        <f>IF(ISNUMBER(Input!B13463),IF(AND(Input!B13463&gt;=20,Input!B13463&lt;=700),Input!B13463,""),"")</f>
        <v/>
      </c>
      <c r="C13463">
        <f>IF(B13463="","",INT(A13463))</f>
        <v/>
      </c>
      <c r="D13463">
        <f>IF(B13463="","",HOUR(A13463))</f>
        <v/>
      </c>
      <c r="E13463">
        <f>IF(B13463="","",IF(INPUT!$I$1="","",IF(C13463&lt;(INT(INPUT!$I$1)-INPUT!$I$2),"Off Meds",IF(C13463&lt;=(INT(INPUT!$I$1)+INPUT!$I$2),"Washout","On Meds"))))</f>
        <v/>
      </c>
      <c r="F13463">
        <f>IF(B13463="","",1.509*(LN(B13463)^1.084-5.381))</f>
        <v/>
      </c>
      <c r="G13463">
        <f>IF(F13463="","",IF(F13463&lt;0,10*F13463^2,0))</f>
        <v/>
      </c>
      <c r="H13463">
        <f>IF(F13463="","",IF(F13463&gt;0,10*F13463^2,0))</f>
        <v/>
      </c>
    </row>
    <row r="13464">
      <c r="A13464">
        <f>Input!A13464</f>
        <v/>
      </c>
      <c r="B13464">
        <f>IF(ISNUMBER(Input!B13464),IF(AND(Input!B13464&gt;=20,Input!B13464&lt;=700),Input!B13464,""),"")</f>
        <v/>
      </c>
      <c r="C13464">
        <f>IF(B13464="","",INT(A13464))</f>
        <v/>
      </c>
      <c r="D13464">
        <f>IF(B13464="","",HOUR(A13464))</f>
        <v/>
      </c>
      <c r="E13464">
        <f>IF(B13464="","",IF(INPUT!$I$1="","",IF(C13464&lt;(INT(INPUT!$I$1)-INPUT!$I$2),"Off Meds",IF(C13464&lt;=(INT(INPUT!$I$1)+INPUT!$I$2),"Washout","On Meds"))))</f>
        <v/>
      </c>
      <c r="F13464">
        <f>IF(B13464="","",1.509*(LN(B13464)^1.084-5.381))</f>
        <v/>
      </c>
      <c r="G13464">
        <f>IF(F13464="","",IF(F13464&lt;0,10*F13464^2,0))</f>
        <v/>
      </c>
      <c r="H13464">
        <f>IF(F13464="","",IF(F13464&gt;0,10*F13464^2,0))</f>
        <v/>
      </c>
    </row>
    <row r="13465">
      <c r="A13465">
        <f>Input!A13465</f>
        <v/>
      </c>
      <c r="B13465">
        <f>IF(ISNUMBER(Input!B13465),IF(AND(Input!B13465&gt;=20,Input!B13465&lt;=700),Input!B13465,""),"")</f>
        <v/>
      </c>
      <c r="C13465">
        <f>IF(B13465="","",INT(A13465))</f>
        <v/>
      </c>
      <c r="D13465">
        <f>IF(B13465="","",HOUR(A13465))</f>
        <v/>
      </c>
      <c r="E13465">
        <f>IF(B13465="","",IF(INPUT!$I$1="","",IF(C13465&lt;(INT(INPUT!$I$1)-INPUT!$I$2),"Off Meds",IF(C13465&lt;=(INT(INPUT!$I$1)+INPUT!$I$2),"Washout","On Meds"))))</f>
        <v/>
      </c>
      <c r="F13465">
        <f>IF(B13465="","",1.509*(LN(B13465)^1.084-5.381))</f>
        <v/>
      </c>
      <c r="G13465">
        <f>IF(F13465="","",IF(F13465&lt;0,10*F13465^2,0))</f>
        <v/>
      </c>
      <c r="H13465">
        <f>IF(F13465="","",IF(F13465&gt;0,10*F13465^2,0))</f>
        <v/>
      </c>
    </row>
    <row r="13466">
      <c r="A13466">
        <f>Input!A13466</f>
        <v/>
      </c>
      <c r="B13466">
        <f>IF(ISNUMBER(Input!B13466),IF(AND(Input!B13466&gt;=20,Input!B13466&lt;=700),Input!B13466,""),"")</f>
        <v/>
      </c>
      <c r="C13466">
        <f>IF(B13466="","",INT(A13466))</f>
        <v/>
      </c>
      <c r="D13466">
        <f>IF(B13466="","",HOUR(A13466))</f>
        <v/>
      </c>
      <c r="E13466">
        <f>IF(B13466="","",IF(INPUT!$I$1="","",IF(C13466&lt;(INT(INPUT!$I$1)-INPUT!$I$2),"Off Meds",IF(C13466&lt;=(INT(INPUT!$I$1)+INPUT!$I$2),"Washout","On Meds"))))</f>
        <v/>
      </c>
      <c r="F13466">
        <f>IF(B13466="","",1.509*(LN(B13466)^1.084-5.381))</f>
        <v/>
      </c>
      <c r="G13466">
        <f>IF(F13466="","",IF(F13466&lt;0,10*F13466^2,0))</f>
        <v/>
      </c>
      <c r="H13466">
        <f>IF(F13466="","",IF(F13466&gt;0,10*F13466^2,0))</f>
        <v/>
      </c>
    </row>
    <row r="13467">
      <c r="A13467">
        <f>Input!A13467</f>
        <v/>
      </c>
      <c r="B13467">
        <f>IF(ISNUMBER(Input!B13467),IF(AND(Input!B13467&gt;=20,Input!B13467&lt;=700),Input!B13467,""),"")</f>
        <v/>
      </c>
      <c r="C13467">
        <f>IF(B13467="","",INT(A13467))</f>
        <v/>
      </c>
      <c r="D13467">
        <f>IF(B13467="","",HOUR(A13467))</f>
        <v/>
      </c>
      <c r="E13467">
        <f>IF(B13467="","",IF(INPUT!$I$1="","",IF(C13467&lt;(INT(INPUT!$I$1)-INPUT!$I$2),"Off Meds",IF(C13467&lt;=(INT(INPUT!$I$1)+INPUT!$I$2),"Washout","On Meds"))))</f>
        <v/>
      </c>
      <c r="F13467">
        <f>IF(B13467="","",1.509*(LN(B13467)^1.084-5.381))</f>
        <v/>
      </c>
      <c r="G13467">
        <f>IF(F13467="","",IF(F13467&lt;0,10*F13467^2,0))</f>
        <v/>
      </c>
      <c r="H13467">
        <f>IF(F13467="","",IF(F13467&gt;0,10*F13467^2,0))</f>
        <v/>
      </c>
    </row>
    <row r="13468">
      <c r="A13468">
        <f>Input!A13468</f>
        <v/>
      </c>
      <c r="B13468">
        <f>IF(ISNUMBER(Input!B13468),IF(AND(Input!B13468&gt;=20,Input!B13468&lt;=700),Input!B13468,""),"")</f>
        <v/>
      </c>
      <c r="C13468">
        <f>IF(B13468="","",INT(A13468))</f>
        <v/>
      </c>
      <c r="D13468">
        <f>IF(B13468="","",HOUR(A13468))</f>
        <v/>
      </c>
      <c r="E13468">
        <f>IF(B13468="","",IF(INPUT!$I$1="","",IF(C13468&lt;(INT(INPUT!$I$1)-INPUT!$I$2),"Off Meds",IF(C13468&lt;=(INT(INPUT!$I$1)+INPUT!$I$2),"Washout","On Meds"))))</f>
        <v/>
      </c>
      <c r="F13468">
        <f>IF(B13468="","",1.509*(LN(B13468)^1.084-5.381))</f>
        <v/>
      </c>
      <c r="G13468">
        <f>IF(F13468="","",IF(F13468&lt;0,10*F13468^2,0))</f>
        <v/>
      </c>
      <c r="H13468">
        <f>IF(F13468="","",IF(F13468&gt;0,10*F13468^2,0))</f>
        <v/>
      </c>
    </row>
    <row r="13469">
      <c r="A13469">
        <f>Input!A13469</f>
        <v/>
      </c>
      <c r="B13469">
        <f>IF(ISNUMBER(Input!B13469),IF(AND(Input!B13469&gt;=20,Input!B13469&lt;=700),Input!B13469,""),"")</f>
        <v/>
      </c>
      <c r="C13469">
        <f>IF(B13469="","",INT(A13469))</f>
        <v/>
      </c>
      <c r="D13469">
        <f>IF(B13469="","",HOUR(A13469))</f>
        <v/>
      </c>
      <c r="E13469">
        <f>IF(B13469="","",IF(INPUT!$I$1="","",IF(C13469&lt;(INT(INPUT!$I$1)-INPUT!$I$2),"Off Meds",IF(C13469&lt;=(INT(INPUT!$I$1)+INPUT!$I$2),"Washout","On Meds"))))</f>
        <v/>
      </c>
      <c r="F13469">
        <f>IF(B13469="","",1.509*(LN(B13469)^1.084-5.381))</f>
        <v/>
      </c>
      <c r="G13469">
        <f>IF(F13469="","",IF(F13469&lt;0,10*F13469^2,0))</f>
        <v/>
      </c>
      <c r="H13469">
        <f>IF(F13469="","",IF(F13469&gt;0,10*F13469^2,0))</f>
        <v/>
      </c>
    </row>
    <row r="13470">
      <c r="A13470">
        <f>Input!A13470</f>
        <v/>
      </c>
      <c r="B13470">
        <f>IF(ISNUMBER(Input!B13470),IF(AND(Input!B13470&gt;=20,Input!B13470&lt;=700),Input!B13470,""),"")</f>
        <v/>
      </c>
      <c r="C13470">
        <f>IF(B13470="","",INT(A13470))</f>
        <v/>
      </c>
      <c r="D13470">
        <f>IF(B13470="","",HOUR(A13470))</f>
        <v/>
      </c>
      <c r="E13470">
        <f>IF(B13470="","",IF(INPUT!$I$1="","",IF(C13470&lt;(INT(INPUT!$I$1)-INPUT!$I$2),"Off Meds",IF(C13470&lt;=(INT(INPUT!$I$1)+INPUT!$I$2),"Washout","On Meds"))))</f>
        <v/>
      </c>
      <c r="F13470">
        <f>IF(B13470="","",1.509*(LN(B13470)^1.084-5.381))</f>
        <v/>
      </c>
      <c r="G13470">
        <f>IF(F13470="","",IF(F13470&lt;0,10*F13470^2,0))</f>
        <v/>
      </c>
      <c r="H13470">
        <f>IF(F13470="","",IF(F13470&gt;0,10*F13470^2,0))</f>
        <v/>
      </c>
    </row>
    <row r="13471">
      <c r="A13471">
        <f>Input!A13471</f>
        <v/>
      </c>
      <c r="B13471">
        <f>IF(ISNUMBER(Input!B13471),IF(AND(Input!B13471&gt;=20,Input!B13471&lt;=700),Input!B13471,""),"")</f>
        <v/>
      </c>
      <c r="C13471">
        <f>IF(B13471="","",INT(A13471))</f>
        <v/>
      </c>
      <c r="D13471">
        <f>IF(B13471="","",HOUR(A13471))</f>
        <v/>
      </c>
      <c r="E13471">
        <f>IF(B13471="","",IF(INPUT!$I$1="","",IF(C13471&lt;(INT(INPUT!$I$1)-INPUT!$I$2),"Off Meds",IF(C13471&lt;=(INT(INPUT!$I$1)+INPUT!$I$2),"Washout","On Meds"))))</f>
        <v/>
      </c>
      <c r="F13471">
        <f>IF(B13471="","",1.509*(LN(B13471)^1.084-5.381))</f>
        <v/>
      </c>
      <c r="G13471">
        <f>IF(F13471="","",IF(F13471&lt;0,10*F13471^2,0))</f>
        <v/>
      </c>
      <c r="H13471">
        <f>IF(F13471="","",IF(F13471&gt;0,10*F13471^2,0))</f>
        <v/>
      </c>
    </row>
    <row r="13472">
      <c r="A13472">
        <f>Input!A13472</f>
        <v/>
      </c>
      <c r="B13472">
        <f>IF(ISNUMBER(Input!B13472),IF(AND(Input!B13472&gt;=20,Input!B13472&lt;=700),Input!B13472,""),"")</f>
        <v/>
      </c>
      <c r="C13472">
        <f>IF(B13472="","",INT(A13472))</f>
        <v/>
      </c>
      <c r="D13472">
        <f>IF(B13472="","",HOUR(A13472))</f>
        <v/>
      </c>
      <c r="E13472">
        <f>IF(B13472="","",IF(INPUT!$I$1="","",IF(C13472&lt;(INT(INPUT!$I$1)-INPUT!$I$2),"Off Meds",IF(C13472&lt;=(INT(INPUT!$I$1)+INPUT!$I$2),"Washout","On Meds"))))</f>
        <v/>
      </c>
      <c r="F13472">
        <f>IF(B13472="","",1.509*(LN(B13472)^1.084-5.381))</f>
        <v/>
      </c>
      <c r="G13472">
        <f>IF(F13472="","",IF(F13472&lt;0,10*F13472^2,0))</f>
        <v/>
      </c>
      <c r="H13472">
        <f>IF(F13472="","",IF(F13472&gt;0,10*F13472^2,0))</f>
        <v/>
      </c>
    </row>
    <row r="13473">
      <c r="A13473">
        <f>Input!A13473</f>
        <v/>
      </c>
      <c r="B13473">
        <f>IF(ISNUMBER(Input!B13473),IF(AND(Input!B13473&gt;=20,Input!B13473&lt;=700),Input!B13473,""),"")</f>
        <v/>
      </c>
      <c r="C13473">
        <f>IF(B13473="","",INT(A13473))</f>
        <v/>
      </c>
      <c r="D13473">
        <f>IF(B13473="","",HOUR(A13473))</f>
        <v/>
      </c>
      <c r="E13473">
        <f>IF(B13473="","",IF(INPUT!$I$1="","",IF(C13473&lt;(INT(INPUT!$I$1)-INPUT!$I$2),"Off Meds",IF(C13473&lt;=(INT(INPUT!$I$1)+INPUT!$I$2),"Washout","On Meds"))))</f>
        <v/>
      </c>
      <c r="F13473">
        <f>IF(B13473="","",1.509*(LN(B13473)^1.084-5.381))</f>
        <v/>
      </c>
      <c r="G13473">
        <f>IF(F13473="","",IF(F13473&lt;0,10*F13473^2,0))</f>
        <v/>
      </c>
      <c r="H13473">
        <f>IF(F13473="","",IF(F13473&gt;0,10*F13473^2,0))</f>
        <v/>
      </c>
    </row>
    <row r="13474">
      <c r="A13474">
        <f>Input!A13474</f>
        <v/>
      </c>
      <c r="B13474">
        <f>IF(ISNUMBER(Input!B13474),IF(AND(Input!B13474&gt;=20,Input!B13474&lt;=700),Input!B13474,""),"")</f>
        <v/>
      </c>
      <c r="C13474">
        <f>IF(B13474="","",INT(A13474))</f>
        <v/>
      </c>
      <c r="D13474">
        <f>IF(B13474="","",HOUR(A13474))</f>
        <v/>
      </c>
      <c r="E13474">
        <f>IF(B13474="","",IF(INPUT!$I$1="","",IF(C13474&lt;(INT(INPUT!$I$1)-INPUT!$I$2),"Off Meds",IF(C13474&lt;=(INT(INPUT!$I$1)+INPUT!$I$2),"Washout","On Meds"))))</f>
        <v/>
      </c>
      <c r="F13474">
        <f>IF(B13474="","",1.509*(LN(B13474)^1.084-5.381))</f>
        <v/>
      </c>
      <c r="G13474">
        <f>IF(F13474="","",IF(F13474&lt;0,10*F13474^2,0))</f>
        <v/>
      </c>
      <c r="H13474">
        <f>IF(F13474="","",IF(F13474&gt;0,10*F13474^2,0))</f>
        <v/>
      </c>
    </row>
    <row r="13475">
      <c r="A13475">
        <f>Input!A13475</f>
        <v/>
      </c>
      <c r="B13475">
        <f>IF(ISNUMBER(Input!B13475),IF(AND(Input!B13475&gt;=20,Input!B13475&lt;=700),Input!B13475,""),"")</f>
        <v/>
      </c>
      <c r="C13475">
        <f>IF(B13475="","",INT(A13475))</f>
        <v/>
      </c>
      <c r="D13475">
        <f>IF(B13475="","",HOUR(A13475))</f>
        <v/>
      </c>
      <c r="E13475">
        <f>IF(B13475="","",IF(INPUT!$I$1="","",IF(C13475&lt;(INT(INPUT!$I$1)-INPUT!$I$2),"Off Meds",IF(C13475&lt;=(INT(INPUT!$I$1)+INPUT!$I$2),"Washout","On Meds"))))</f>
        <v/>
      </c>
      <c r="F13475">
        <f>IF(B13475="","",1.509*(LN(B13475)^1.084-5.381))</f>
        <v/>
      </c>
      <c r="G13475">
        <f>IF(F13475="","",IF(F13475&lt;0,10*F13475^2,0))</f>
        <v/>
      </c>
      <c r="H13475">
        <f>IF(F13475="","",IF(F13475&gt;0,10*F13475^2,0))</f>
        <v/>
      </c>
    </row>
    <row r="13476">
      <c r="A13476">
        <f>Input!A13476</f>
        <v/>
      </c>
      <c r="B13476">
        <f>IF(ISNUMBER(Input!B13476),IF(AND(Input!B13476&gt;=20,Input!B13476&lt;=700),Input!B13476,""),"")</f>
        <v/>
      </c>
      <c r="C13476">
        <f>IF(B13476="","",INT(A13476))</f>
        <v/>
      </c>
      <c r="D13476">
        <f>IF(B13476="","",HOUR(A13476))</f>
        <v/>
      </c>
      <c r="E13476">
        <f>IF(B13476="","",IF(INPUT!$I$1="","",IF(C13476&lt;(INT(INPUT!$I$1)-INPUT!$I$2),"Off Meds",IF(C13476&lt;=(INT(INPUT!$I$1)+INPUT!$I$2),"Washout","On Meds"))))</f>
        <v/>
      </c>
      <c r="F13476">
        <f>IF(B13476="","",1.509*(LN(B13476)^1.084-5.381))</f>
        <v/>
      </c>
      <c r="G13476">
        <f>IF(F13476="","",IF(F13476&lt;0,10*F13476^2,0))</f>
        <v/>
      </c>
      <c r="H13476">
        <f>IF(F13476="","",IF(F13476&gt;0,10*F13476^2,0))</f>
        <v/>
      </c>
    </row>
    <row r="13477">
      <c r="A13477">
        <f>Input!A13477</f>
        <v/>
      </c>
      <c r="B13477">
        <f>IF(ISNUMBER(Input!B13477),IF(AND(Input!B13477&gt;=20,Input!B13477&lt;=700),Input!B13477,""),"")</f>
        <v/>
      </c>
      <c r="C13477">
        <f>IF(B13477="","",INT(A13477))</f>
        <v/>
      </c>
      <c r="D13477">
        <f>IF(B13477="","",HOUR(A13477))</f>
        <v/>
      </c>
      <c r="E13477">
        <f>IF(B13477="","",IF(INPUT!$I$1="","",IF(C13477&lt;(INT(INPUT!$I$1)-INPUT!$I$2),"Off Meds",IF(C13477&lt;=(INT(INPUT!$I$1)+INPUT!$I$2),"Washout","On Meds"))))</f>
        <v/>
      </c>
      <c r="F13477">
        <f>IF(B13477="","",1.509*(LN(B13477)^1.084-5.381))</f>
        <v/>
      </c>
      <c r="G13477">
        <f>IF(F13477="","",IF(F13477&lt;0,10*F13477^2,0))</f>
        <v/>
      </c>
      <c r="H13477">
        <f>IF(F13477="","",IF(F13477&gt;0,10*F13477^2,0))</f>
        <v/>
      </c>
    </row>
    <row r="13478">
      <c r="A13478">
        <f>Input!A13478</f>
        <v/>
      </c>
      <c r="B13478">
        <f>IF(ISNUMBER(Input!B13478),IF(AND(Input!B13478&gt;=20,Input!B13478&lt;=700),Input!B13478,""),"")</f>
        <v/>
      </c>
      <c r="C13478">
        <f>IF(B13478="","",INT(A13478))</f>
        <v/>
      </c>
      <c r="D13478">
        <f>IF(B13478="","",HOUR(A13478))</f>
        <v/>
      </c>
      <c r="E13478">
        <f>IF(B13478="","",IF(INPUT!$I$1="","",IF(C13478&lt;(INT(INPUT!$I$1)-INPUT!$I$2),"Off Meds",IF(C13478&lt;=(INT(INPUT!$I$1)+INPUT!$I$2),"Washout","On Meds"))))</f>
        <v/>
      </c>
      <c r="F13478">
        <f>IF(B13478="","",1.509*(LN(B13478)^1.084-5.381))</f>
        <v/>
      </c>
      <c r="G13478">
        <f>IF(F13478="","",IF(F13478&lt;0,10*F13478^2,0))</f>
        <v/>
      </c>
      <c r="H13478">
        <f>IF(F13478="","",IF(F13478&gt;0,10*F13478^2,0))</f>
        <v/>
      </c>
    </row>
    <row r="13479">
      <c r="A13479">
        <f>Input!A13479</f>
        <v/>
      </c>
      <c r="B13479">
        <f>IF(ISNUMBER(Input!B13479),IF(AND(Input!B13479&gt;=20,Input!B13479&lt;=700),Input!B13479,""),"")</f>
        <v/>
      </c>
      <c r="C13479">
        <f>IF(B13479="","",INT(A13479))</f>
        <v/>
      </c>
      <c r="D13479">
        <f>IF(B13479="","",HOUR(A13479))</f>
        <v/>
      </c>
      <c r="E13479">
        <f>IF(B13479="","",IF(INPUT!$I$1="","",IF(C13479&lt;(INT(INPUT!$I$1)-INPUT!$I$2),"Off Meds",IF(C13479&lt;=(INT(INPUT!$I$1)+INPUT!$I$2),"Washout","On Meds"))))</f>
        <v/>
      </c>
      <c r="F13479">
        <f>IF(B13479="","",1.509*(LN(B13479)^1.084-5.381))</f>
        <v/>
      </c>
      <c r="G13479">
        <f>IF(F13479="","",IF(F13479&lt;0,10*F13479^2,0))</f>
        <v/>
      </c>
      <c r="H13479">
        <f>IF(F13479="","",IF(F13479&gt;0,10*F13479^2,0))</f>
        <v/>
      </c>
    </row>
    <row r="13480">
      <c r="A13480">
        <f>Input!A13480</f>
        <v/>
      </c>
      <c r="B13480">
        <f>IF(ISNUMBER(Input!B13480),IF(AND(Input!B13480&gt;=20,Input!B13480&lt;=700),Input!B13480,""),"")</f>
        <v/>
      </c>
      <c r="C13480">
        <f>IF(B13480="","",INT(A13480))</f>
        <v/>
      </c>
      <c r="D13480">
        <f>IF(B13480="","",HOUR(A13480))</f>
        <v/>
      </c>
      <c r="E13480">
        <f>IF(B13480="","",IF(INPUT!$I$1="","",IF(C13480&lt;(INT(INPUT!$I$1)-INPUT!$I$2),"Off Meds",IF(C13480&lt;=(INT(INPUT!$I$1)+INPUT!$I$2),"Washout","On Meds"))))</f>
        <v/>
      </c>
      <c r="F13480">
        <f>IF(B13480="","",1.509*(LN(B13480)^1.084-5.381))</f>
        <v/>
      </c>
      <c r="G13480">
        <f>IF(F13480="","",IF(F13480&lt;0,10*F13480^2,0))</f>
        <v/>
      </c>
      <c r="H13480">
        <f>IF(F13480="","",IF(F13480&gt;0,10*F13480^2,0))</f>
        <v/>
      </c>
    </row>
    <row r="13481">
      <c r="A13481">
        <f>Input!A13481</f>
        <v/>
      </c>
      <c r="B13481">
        <f>IF(ISNUMBER(Input!B13481),IF(AND(Input!B13481&gt;=20,Input!B13481&lt;=700),Input!B13481,""),"")</f>
        <v/>
      </c>
      <c r="C13481">
        <f>IF(B13481="","",INT(A13481))</f>
        <v/>
      </c>
      <c r="D13481">
        <f>IF(B13481="","",HOUR(A13481))</f>
        <v/>
      </c>
      <c r="E13481">
        <f>IF(B13481="","",IF(INPUT!$I$1="","",IF(C13481&lt;(INT(INPUT!$I$1)-INPUT!$I$2),"Off Meds",IF(C13481&lt;=(INT(INPUT!$I$1)+INPUT!$I$2),"Washout","On Meds"))))</f>
        <v/>
      </c>
      <c r="F13481">
        <f>IF(B13481="","",1.509*(LN(B13481)^1.084-5.381))</f>
        <v/>
      </c>
      <c r="G13481">
        <f>IF(F13481="","",IF(F13481&lt;0,10*F13481^2,0))</f>
        <v/>
      </c>
      <c r="H13481">
        <f>IF(F13481="","",IF(F13481&gt;0,10*F13481^2,0))</f>
        <v/>
      </c>
    </row>
    <row r="13482">
      <c r="A13482">
        <f>Input!A13482</f>
        <v/>
      </c>
      <c r="B13482">
        <f>IF(ISNUMBER(Input!B13482),IF(AND(Input!B13482&gt;=20,Input!B13482&lt;=700),Input!B13482,""),"")</f>
        <v/>
      </c>
      <c r="C13482">
        <f>IF(B13482="","",INT(A13482))</f>
        <v/>
      </c>
      <c r="D13482">
        <f>IF(B13482="","",HOUR(A13482))</f>
        <v/>
      </c>
      <c r="E13482">
        <f>IF(B13482="","",IF(INPUT!$I$1="","",IF(C13482&lt;(INT(INPUT!$I$1)-INPUT!$I$2),"Off Meds",IF(C13482&lt;=(INT(INPUT!$I$1)+INPUT!$I$2),"Washout","On Meds"))))</f>
        <v/>
      </c>
      <c r="F13482">
        <f>IF(B13482="","",1.509*(LN(B13482)^1.084-5.381))</f>
        <v/>
      </c>
      <c r="G13482">
        <f>IF(F13482="","",IF(F13482&lt;0,10*F13482^2,0))</f>
        <v/>
      </c>
      <c r="H13482">
        <f>IF(F13482="","",IF(F13482&gt;0,10*F13482^2,0))</f>
        <v/>
      </c>
    </row>
    <row r="13483">
      <c r="A13483">
        <f>Input!A13483</f>
        <v/>
      </c>
      <c r="B13483">
        <f>IF(ISNUMBER(Input!B13483),IF(AND(Input!B13483&gt;=20,Input!B13483&lt;=700),Input!B13483,""),"")</f>
        <v/>
      </c>
      <c r="C13483">
        <f>IF(B13483="","",INT(A13483))</f>
        <v/>
      </c>
      <c r="D13483">
        <f>IF(B13483="","",HOUR(A13483))</f>
        <v/>
      </c>
      <c r="E13483">
        <f>IF(B13483="","",IF(INPUT!$I$1="","",IF(C13483&lt;(INT(INPUT!$I$1)-INPUT!$I$2),"Off Meds",IF(C13483&lt;=(INT(INPUT!$I$1)+INPUT!$I$2),"Washout","On Meds"))))</f>
        <v/>
      </c>
      <c r="F13483">
        <f>IF(B13483="","",1.509*(LN(B13483)^1.084-5.381))</f>
        <v/>
      </c>
      <c r="G13483">
        <f>IF(F13483="","",IF(F13483&lt;0,10*F13483^2,0))</f>
        <v/>
      </c>
      <c r="H13483">
        <f>IF(F13483="","",IF(F13483&gt;0,10*F13483^2,0))</f>
        <v/>
      </c>
    </row>
    <row r="13484">
      <c r="A13484">
        <f>Input!A13484</f>
        <v/>
      </c>
      <c r="B13484">
        <f>IF(ISNUMBER(Input!B13484),IF(AND(Input!B13484&gt;=20,Input!B13484&lt;=700),Input!B13484,""),"")</f>
        <v/>
      </c>
      <c r="C13484">
        <f>IF(B13484="","",INT(A13484))</f>
        <v/>
      </c>
      <c r="D13484">
        <f>IF(B13484="","",HOUR(A13484))</f>
        <v/>
      </c>
      <c r="E13484">
        <f>IF(B13484="","",IF(INPUT!$I$1="","",IF(C13484&lt;(INT(INPUT!$I$1)-INPUT!$I$2),"Off Meds",IF(C13484&lt;=(INT(INPUT!$I$1)+INPUT!$I$2),"Washout","On Meds"))))</f>
        <v/>
      </c>
      <c r="F13484">
        <f>IF(B13484="","",1.509*(LN(B13484)^1.084-5.381))</f>
        <v/>
      </c>
      <c r="G13484">
        <f>IF(F13484="","",IF(F13484&lt;0,10*F13484^2,0))</f>
        <v/>
      </c>
      <c r="H13484">
        <f>IF(F13484="","",IF(F13484&gt;0,10*F13484^2,0))</f>
        <v/>
      </c>
    </row>
    <row r="13485">
      <c r="A13485">
        <f>Input!A13485</f>
        <v/>
      </c>
      <c r="B13485">
        <f>IF(ISNUMBER(Input!B13485),IF(AND(Input!B13485&gt;=20,Input!B13485&lt;=700),Input!B13485,""),"")</f>
        <v/>
      </c>
      <c r="C13485">
        <f>IF(B13485="","",INT(A13485))</f>
        <v/>
      </c>
      <c r="D13485">
        <f>IF(B13485="","",HOUR(A13485))</f>
        <v/>
      </c>
      <c r="E13485">
        <f>IF(B13485="","",IF(INPUT!$I$1="","",IF(C13485&lt;(INT(INPUT!$I$1)-INPUT!$I$2),"Off Meds",IF(C13485&lt;=(INT(INPUT!$I$1)+INPUT!$I$2),"Washout","On Meds"))))</f>
        <v/>
      </c>
      <c r="F13485">
        <f>IF(B13485="","",1.509*(LN(B13485)^1.084-5.381))</f>
        <v/>
      </c>
      <c r="G13485">
        <f>IF(F13485="","",IF(F13485&lt;0,10*F13485^2,0))</f>
        <v/>
      </c>
      <c r="H13485">
        <f>IF(F13485="","",IF(F13485&gt;0,10*F13485^2,0))</f>
        <v/>
      </c>
    </row>
    <row r="13486">
      <c r="A13486">
        <f>Input!A13486</f>
        <v/>
      </c>
      <c r="B13486">
        <f>IF(ISNUMBER(Input!B13486),IF(AND(Input!B13486&gt;=20,Input!B13486&lt;=700),Input!B13486,""),"")</f>
        <v/>
      </c>
      <c r="C13486">
        <f>IF(B13486="","",INT(A13486))</f>
        <v/>
      </c>
      <c r="D13486">
        <f>IF(B13486="","",HOUR(A13486))</f>
        <v/>
      </c>
      <c r="E13486">
        <f>IF(B13486="","",IF(INPUT!$I$1="","",IF(C13486&lt;(INT(INPUT!$I$1)-INPUT!$I$2),"Off Meds",IF(C13486&lt;=(INT(INPUT!$I$1)+INPUT!$I$2),"Washout","On Meds"))))</f>
        <v/>
      </c>
      <c r="F13486">
        <f>IF(B13486="","",1.509*(LN(B13486)^1.084-5.381))</f>
        <v/>
      </c>
      <c r="G13486">
        <f>IF(F13486="","",IF(F13486&lt;0,10*F13486^2,0))</f>
        <v/>
      </c>
      <c r="H13486">
        <f>IF(F13486="","",IF(F13486&gt;0,10*F13486^2,0))</f>
        <v/>
      </c>
    </row>
    <row r="13487">
      <c r="A13487">
        <f>Input!A13487</f>
        <v/>
      </c>
      <c r="B13487">
        <f>IF(ISNUMBER(Input!B13487),IF(AND(Input!B13487&gt;=20,Input!B13487&lt;=700),Input!B13487,""),"")</f>
        <v/>
      </c>
      <c r="C13487">
        <f>IF(B13487="","",INT(A13487))</f>
        <v/>
      </c>
      <c r="D13487">
        <f>IF(B13487="","",HOUR(A13487))</f>
        <v/>
      </c>
      <c r="E13487">
        <f>IF(B13487="","",IF(INPUT!$I$1="","",IF(C13487&lt;(INT(INPUT!$I$1)-INPUT!$I$2),"Off Meds",IF(C13487&lt;=(INT(INPUT!$I$1)+INPUT!$I$2),"Washout","On Meds"))))</f>
        <v/>
      </c>
      <c r="F13487">
        <f>IF(B13487="","",1.509*(LN(B13487)^1.084-5.381))</f>
        <v/>
      </c>
      <c r="G13487">
        <f>IF(F13487="","",IF(F13487&lt;0,10*F13487^2,0))</f>
        <v/>
      </c>
      <c r="H13487">
        <f>IF(F13487="","",IF(F13487&gt;0,10*F13487^2,0))</f>
        <v/>
      </c>
    </row>
    <row r="13488">
      <c r="A13488">
        <f>Input!A13488</f>
        <v/>
      </c>
      <c r="B13488">
        <f>IF(ISNUMBER(Input!B13488),IF(AND(Input!B13488&gt;=20,Input!B13488&lt;=700),Input!B13488,""),"")</f>
        <v/>
      </c>
      <c r="C13488">
        <f>IF(B13488="","",INT(A13488))</f>
        <v/>
      </c>
      <c r="D13488">
        <f>IF(B13488="","",HOUR(A13488))</f>
        <v/>
      </c>
      <c r="E13488">
        <f>IF(B13488="","",IF(INPUT!$I$1="","",IF(C13488&lt;(INT(INPUT!$I$1)-INPUT!$I$2),"Off Meds",IF(C13488&lt;=(INT(INPUT!$I$1)+INPUT!$I$2),"Washout","On Meds"))))</f>
        <v/>
      </c>
      <c r="F13488">
        <f>IF(B13488="","",1.509*(LN(B13488)^1.084-5.381))</f>
        <v/>
      </c>
      <c r="G13488">
        <f>IF(F13488="","",IF(F13488&lt;0,10*F13488^2,0))</f>
        <v/>
      </c>
      <c r="H13488">
        <f>IF(F13488="","",IF(F13488&gt;0,10*F13488^2,0))</f>
        <v/>
      </c>
    </row>
    <row r="13489">
      <c r="A13489">
        <f>Input!A13489</f>
        <v/>
      </c>
      <c r="B13489">
        <f>IF(ISNUMBER(Input!B13489),IF(AND(Input!B13489&gt;=20,Input!B13489&lt;=700),Input!B13489,""),"")</f>
        <v/>
      </c>
      <c r="C13489">
        <f>IF(B13489="","",INT(A13489))</f>
        <v/>
      </c>
      <c r="D13489">
        <f>IF(B13489="","",HOUR(A13489))</f>
        <v/>
      </c>
      <c r="E13489">
        <f>IF(B13489="","",IF(INPUT!$I$1="","",IF(C13489&lt;(INT(INPUT!$I$1)-INPUT!$I$2),"Off Meds",IF(C13489&lt;=(INT(INPUT!$I$1)+INPUT!$I$2),"Washout","On Meds"))))</f>
        <v/>
      </c>
      <c r="F13489">
        <f>IF(B13489="","",1.509*(LN(B13489)^1.084-5.381))</f>
        <v/>
      </c>
      <c r="G13489">
        <f>IF(F13489="","",IF(F13489&lt;0,10*F13489^2,0))</f>
        <v/>
      </c>
      <c r="H13489">
        <f>IF(F13489="","",IF(F13489&gt;0,10*F13489^2,0))</f>
        <v/>
      </c>
    </row>
    <row r="13490">
      <c r="A13490">
        <f>Input!A13490</f>
        <v/>
      </c>
      <c r="B13490">
        <f>IF(ISNUMBER(Input!B13490),IF(AND(Input!B13490&gt;=20,Input!B13490&lt;=700),Input!B13490,""),"")</f>
        <v/>
      </c>
      <c r="C13490">
        <f>IF(B13490="","",INT(A13490))</f>
        <v/>
      </c>
      <c r="D13490">
        <f>IF(B13490="","",HOUR(A13490))</f>
        <v/>
      </c>
      <c r="E13490">
        <f>IF(B13490="","",IF(INPUT!$I$1="","",IF(C13490&lt;(INT(INPUT!$I$1)-INPUT!$I$2),"Off Meds",IF(C13490&lt;=(INT(INPUT!$I$1)+INPUT!$I$2),"Washout","On Meds"))))</f>
        <v/>
      </c>
      <c r="F13490">
        <f>IF(B13490="","",1.509*(LN(B13490)^1.084-5.381))</f>
        <v/>
      </c>
      <c r="G13490">
        <f>IF(F13490="","",IF(F13490&lt;0,10*F13490^2,0))</f>
        <v/>
      </c>
      <c r="H13490">
        <f>IF(F13490="","",IF(F13490&gt;0,10*F13490^2,0))</f>
        <v/>
      </c>
    </row>
    <row r="13491">
      <c r="A13491">
        <f>Input!A13491</f>
        <v/>
      </c>
      <c r="B13491">
        <f>IF(ISNUMBER(Input!B13491),IF(AND(Input!B13491&gt;=20,Input!B13491&lt;=700),Input!B13491,""),"")</f>
        <v/>
      </c>
      <c r="C13491">
        <f>IF(B13491="","",INT(A13491))</f>
        <v/>
      </c>
      <c r="D13491">
        <f>IF(B13491="","",HOUR(A13491))</f>
        <v/>
      </c>
      <c r="E13491">
        <f>IF(B13491="","",IF(INPUT!$I$1="","",IF(C13491&lt;(INT(INPUT!$I$1)-INPUT!$I$2),"Off Meds",IF(C13491&lt;=(INT(INPUT!$I$1)+INPUT!$I$2),"Washout","On Meds"))))</f>
        <v/>
      </c>
      <c r="F13491">
        <f>IF(B13491="","",1.509*(LN(B13491)^1.084-5.381))</f>
        <v/>
      </c>
      <c r="G13491">
        <f>IF(F13491="","",IF(F13491&lt;0,10*F13491^2,0))</f>
        <v/>
      </c>
      <c r="H13491">
        <f>IF(F13491="","",IF(F13491&gt;0,10*F13491^2,0))</f>
        <v/>
      </c>
    </row>
    <row r="13492">
      <c r="A13492">
        <f>Input!A13492</f>
        <v/>
      </c>
      <c r="B13492">
        <f>IF(ISNUMBER(Input!B13492),IF(AND(Input!B13492&gt;=20,Input!B13492&lt;=700),Input!B13492,""),"")</f>
        <v/>
      </c>
      <c r="C13492">
        <f>IF(B13492="","",INT(A13492))</f>
        <v/>
      </c>
      <c r="D13492">
        <f>IF(B13492="","",HOUR(A13492))</f>
        <v/>
      </c>
      <c r="E13492">
        <f>IF(B13492="","",IF(INPUT!$I$1="","",IF(C13492&lt;(INT(INPUT!$I$1)-INPUT!$I$2),"Off Meds",IF(C13492&lt;=(INT(INPUT!$I$1)+INPUT!$I$2),"Washout","On Meds"))))</f>
        <v/>
      </c>
      <c r="F13492">
        <f>IF(B13492="","",1.509*(LN(B13492)^1.084-5.381))</f>
        <v/>
      </c>
      <c r="G13492">
        <f>IF(F13492="","",IF(F13492&lt;0,10*F13492^2,0))</f>
        <v/>
      </c>
      <c r="H13492">
        <f>IF(F13492="","",IF(F13492&gt;0,10*F13492^2,0))</f>
        <v/>
      </c>
    </row>
    <row r="13493">
      <c r="A13493">
        <f>Input!A13493</f>
        <v/>
      </c>
      <c r="B13493">
        <f>IF(ISNUMBER(Input!B13493),IF(AND(Input!B13493&gt;=20,Input!B13493&lt;=700),Input!B13493,""),"")</f>
        <v/>
      </c>
      <c r="C13493">
        <f>IF(B13493="","",INT(A13493))</f>
        <v/>
      </c>
      <c r="D13493">
        <f>IF(B13493="","",HOUR(A13493))</f>
        <v/>
      </c>
      <c r="E13493">
        <f>IF(B13493="","",IF(INPUT!$I$1="","",IF(C13493&lt;(INT(INPUT!$I$1)-INPUT!$I$2),"Off Meds",IF(C13493&lt;=(INT(INPUT!$I$1)+INPUT!$I$2),"Washout","On Meds"))))</f>
        <v/>
      </c>
      <c r="F13493">
        <f>IF(B13493="","",1.509*(LN(B13493)^1.084-5.381))</f>
        <v/>
      </c>
      <c r="G13493">
        <f>IF(F13493="","",IF(F13493&lt;0,10*F13493^2,0))</f>
        <v/>
      </c>
      <c r="H13493">
        <f>IF(F13493="","",IF(F13493&gt;0,10*F13493^2,0))</f>
        <v/>
      </c>
    </row>
    <row r="13494">
      <c r="A13494">
        <f>Input!A13494</f>
        <v/>
      </c>
      <c r="B13494">
        <f>IF(ISNUMBER(Input!B13494),IF(AND(Input!B13494&gt;=20,Input!B13494&lt;=700),Input!B13494,""),"")</f>
        <v/>
      </c>
      <c r="C13494">
        <f>IF(B13494="","",INT(A13494))</f>
        <v/>
      </c>
      <c r="D13494">
        <f>IF(B13494="","",HOUR(A13494))</f>
        <v/>
      </c>
      <c r="E13494">
        <f>IF(B13494="","",IF(INPUT!$I$1="","",IF(C13494&lt;(INT(INPUT!$I$1)-INPUT!$I$2),"Off Meds",IF(C13494&lt;=(INT(INPUT!$I$1)+INPUT!$I$2),"Washout","On Meds"))))</f>
        <v/>
      </c>
      <c r="F13494">
        <f>IF(B13494="","",1.509*(LN(B13494)^1.084-5.381))</f>
        <v/>
      </c>
      <c r="G13494">
        <f>IF(F13494="","",IF(F13494&lt;0,10*F13494^2,0))</f>
        <v/>
      </c>
      <c r="H13494">
        <f>IF(F13494="","",IF(F13494&gt;0,10*F13494^2,0))</f>
        <v/>
      </c>
    </row>
    <row r="13495">
      <c r="A13495">
        <f>Input!A13495</f>
        <v/>
      </c>
      <c r="B13495">
        <f>IF(ISNUMBER(Input!B13495),IF(AND(Input!B13495&gt;=20,Input!B13495&lt;=700),Input!B13495,""),"")</f>
        <v/>
      </c>
      <c r="C13495">
        <f>IF(B13495="","",INT(A13495))</f>
        <v/>
      </c>
      <c r="D13495">
        <f>IF(B13495="","",HOUR(A13495))</f>
        <v/>
      </c>
      <c r="E13495">
        <f>IF(B13495="","",IF(INPUT!$I$1="","",IF(C13495&lt;(INT(INPUT!$I$1)-INPUT!$I$2),"Off Meds",IF(C13495&lt;=(INT(INPUT!$I$1)+INPUT!$I$2),"Washout","On Meds"))))</f>
        <v/>
      </c>
      <c r="F13495">
        <f>IF(B13495="","",1.509*(LN(B13495)^1.084-5.381))</f>
        <v/>
      </c>
      <c r="G13495">
        <f>IF(F13495="","",IF(F13495&lt;0,10*F13495^2,0))</f>
        <v/>
      </c>
      <c r="H13495">
        <f>IF(F13495="","",IF(F13495&gt;0,10*F13495^2,0))</f>
        <v/>
      </c>
    </row>
    <row r="13496">
      <c r="A13496">
        <f>Input!A13496</f>
        <v/>
      </c>
      <c r="B13496">
        <f>IF(ISNUMBER(Input!B13496),IF(AND(Input!B13496&gt;=20,Input!B13496&lt;=700),Input!B13496,""),"")</f>
        <v/>
      </c>
      <c r="C13496">
        <f>IF(B13496="","",INT(A13496))</f>
        <v/>
      </c>
      <c r="D13496">
        <f>IF(B13496="","",HOUR(A13496))</f>
        <v/>
      </c>
      <c r="E13496">
        <f>IF(B13496="","",IF(INPUT!$I$1="","",IF(C13496&lt;(INT(INPUT!$I$1)-INPUT!$I$2),"Off Meds",IF(C13496&lt;=(INT(INPUT!$I$1)+INPUT!$I$2),"Washout","On Meds"))))</f>
        <v/>
      </c>
      <c r="F13496">
        <f>IF(B13496="","",1.509*(LN(B13496)^1.084-5.381))</f>
        <v/>
      </c>
      <c r="G13496">
        <f>IF(F13496="","",IF(F13496&lt;0,10*F13496^2,0))</f>
        <v/>
      </c>
      <c r="H13496">
        <f>IF(F13496="","",IF(F13496&gt;0,10*F13496^2,0))</f>
        <v/>
      </c>
    </row>
    <row r="13497">
      <c r="A13497">
        <f>Input!A13497</f>
        <v/>
      </c>
      <c r="B13497">
        <f>IF(ISNUMBER(Input!B13497),IF(AND(Input!B13497&gt;=20,Input!B13497&lt;=700),Input!B13497,""),"")</f>
        <v/>
      </c>
      <c r="C13497">
        <f>IF(B13497="","",INT(A13497))</f>
        <v/>
      </c>
      <c r="D13497">
        <f>IF(B13497="","",HOUR(A13497))</f>
        <v/>
      </c>
      <c r="E13497">
        <f>IF(B13497="","",IF(INPUT!$I$1="","",IF(C13497&lt;(INT(INPUT!$I$1)-INPUT!$I$2),"Off Meds",IF(C13497&lt;=(INT(INPUT!$I$1)+INPUT!$I$2),"Washout","On Meds"))))</f>
        <v/>
      </c>
      <c r="F13497">
        <f>IF(B13497="","",1.509*(LN(B13497)^1.084-5.381))</f>
        <v/>
      </c>
      <c r="G13497">
        <f>IF(F13497="","",IF(F13497&lt;0,10*F13497^2,0))</f>
        <v/>
      </c>
      <c r="H13497">
        <f>IF(F13497="","",IF(F13497&gt;0,10*F13497^2,0))</f>
        <v/>
      </c>
    </row>
    <row r="13498">
      <c r="A13498">
        <f>Input!A13498</f>
        <v/>
      </c>
      <c r="B13498">
        <f>IF(ISNUMBER(Input!B13498),IF(AND(Input!B13498&gt;=20,Input!B13498&lt;=700),Input!B13498,""),"")</f>
        <v/>
      </c>
      <c r="C13498">
        <f>IF(B13498="","",INT(A13498))</f>
        <v/>
      </c>
      <c r="D13498">
        <f>IF(B13498="","",HOUR(A13498))</f>
        <v/>
      </c>
      <c r="E13498">
        <f>IF(B13498="","",IF(INPUT!$I$1="","",IF(C13498&lt;(INT(INPUT!$I$1)-INPUT!$I$2),"Off Meds",IF(C13498&lt;=(INT(INPUT!$I$1)+INPUT!$I$2),"Washout","On Meds"))))</f>
        <v/>
      </c>
      <c r="F13498">
        <f>IF(B13498="","",1.509*(LN(B13498)^1.084-5.381))</f>
        <v/>
      </c>
      <c r="G13498">
        <f>IF(F13498="","",IF(F13498&lt;0,10*F13498^2,0))</f>
        <v/>
      </c>
      <c r="H13498">
        <f>IF(F13498="","",IF(F13498&gt;0,10*F13498^2,0))</f>
        <v/>
      </c>
    </row>
    <row r="13499">
      <c r="A13499">
        <f>Input!A13499</f>
        <v/>
      </c>
      <c r="B13499">
        <f>IF(ISNUMBER(Input!B13499),IF(AND(Input!B13499&gt;=20,Input!B13499&lt;=700),Input!B13499,""),"")</f>
        <v/>
      </c>
      <c r="C13499">
        <f>IF(B13499="","",INT(A13499))</f>
        <v/>
      </c>
      <c r="D13499">
        <f>IF(B13499="","",HOUR(A13499))</f>
        <v/>
      </c>
      <c r="E13499">
        <f>IF(B13499="","",IF(INPUT!$I$1="","",IF(C13499&lt;(INT(INPUT!$I$1)-INPUT!$I$2),"Off Meds",IF(C13499&lt;=(INT(INPUT!$I$1)+INPUT!$I$2),"Washout","On Meds"))))</f>
        <v/>
      </c>
      <c r="F13499">
        <f>IF(B13499="","",1.509*(LN(B13499)^1.084-5.381))</f>
        <v/>
      </c>
      <c r="G13499">
        <f>IF(F13499="","",IF(F13499&lt;0,10*F13499^2,0))</f>
        <v/>
      </c>
      <c r="H13499">
        <f>IF(F13499="","",IF(F13499&gt;0,10*F13499^2,0))</f>
        <v/>
      </c>
    </row>
    <row r="13500">
      <c r="A13500">
        <f>Input!A13500</f>
        <v/>
      </c>
      <c r="B13500">
        <f>IF(ISNUMBER(Input!B13500),IF(AND(Input!B13500&gt;=20,Input!B13500&lt;=700),Input!B13500,""),"")</f>
        <v/>
      </c>
      <c r="C13500">
        <f>IF(B13500="","",INT(A13500))</f>
        <v/>
      </c>
      <c r="D13500">
        <f>IF(B13500="","",HOUR(A13500))</f>
        <v/>
      </c>
      <c r="E13500">
        <f>IF(B13500="","",IF(INPUT!$I$1="","",IF(C13500&lt;(INT(INPUT!$I$1)-INPUT!$I$2),"Off Meds",IF(C13500&lt;=(INT(INPUT!$I$1)+INPUT!$I$2),"Washout","On Meds"))))</f>
        <v/>
      </c>
      <c r="F13500">
        <f>IF(B13500="","",1.509*(LN(B13500)^1.084-5.381))</f>
        <v/>
      </c>
      <c r="G13500">
        <f>IF(F13500="","",IF(F13500&lt;0,10*F13500^2,0))</f>
        <v/>
      </c>
      <c r="H13500">
        <f>IF(F13500="","",IF(F13500&gt;0,10*F13500^2,0))</f>
        <v/>
      </c>
    </row>
    <row r="13501">
      <c r="A13501">
        <f>Input!A13501</f>
        <v/>
      </c>
      <c r="B13501">
        <f>IF(ISNUMBER(Input!B13501),IF(AND(Input!B13501&gt;=20,Input!B13501&lt;=700),Input!B13501,""),"")</f>
        <v/>
      </c>
      <c r="C13501">
        <f>IF(B13501="","",INT(A13501))</f>
        <v/>
      </c>
      <c r="D13501">
        <f>IF(B13501="","",HOUR(A13501))</f>
        <v/>
      </c>
      <c r="E13501">
        <f>IF(B13501="","",IF(INPUT!$I$1="","",IF(C13501&lt;(INT(INPUT!$I$1)-INPUT!$I$2),"Off Meds",IF(C13501&lt;=(INT(INPUT!$I$1)+INPUT!$I$2),"Washout","On Meds"))))</f>
        <v/>
      </c>
      <c r="F13501">
        <f>IF(B13501="","",1.509*(LN(B13501)^1.084-5.381))</f>
        <v/>
      </c>
      <c r="G13501">
        <f>IF(F13501="","",IF(F13501&lt;0,10*F13501^2,0))</f>
        <v/>
      </c>
      <c r="H13501">
        <f>IF(F13501="","",IF(F13501&gt;0,10*F13501^2,0))</f>
        <v/>
      </c>
    </row>
    <row r="13502">
      <c r="A13502">
        <f>Input!A13502</f>
        <v/>
      </c>
      <c r="B13502">
        <f>IF(ISNUMBER(Input!B13502),IF(AND(Input!B13502&gt;=20,Input!B13502&lt;=700),Input!B13502,""),"")</f>
        <v/>
      </c>
      <c r="C13502">
        <f>IF(B13502="","",INT(A13502))</f>
        <v/>
      </c>
      <c r="D13502">
        <f>IF(B13502="","",HOUR(A13502))</f>
        <v/>
      </c>
      <c r="E13502">
        <f>IF(B13502="","",IF(INPUT!$I$1="","",IF(C13502&lt;(INT(INPUT!$I$1)-INPUT!$I$2),"Off Meds",IF(C13502&lt;=(INT(INPUT!$I$1)+INPUT!$I$2),"Washout","On Meds"))))</f>
        <v/>
      </c>
      <c r="F13502">
        <f>IF(B13502="","",1.509*(LN(B13502)^1.084-5.381))</f>
        <v/>
      </c>
      <c r="G13502">
        <f>IF(F13502="","",IF(F13502&lt;0,10*F13502^2,0))</f>
        <v/>
      </c>
      <c r="H13502">
        <f>IF(F13502="","",IF(F13502&gt;0,10*F13502^2,0))</f>
        <v/>
      </c>
    </row>
    <row r="13503">
      <c r="A13503">
        <f>Input!A13503</f>
        <v/>
      </c>
      <c r="B13503">
        <f>IF(ISNUMBER(Input!B13503),IF(AND(Input!B13503&gt;=20,Input!B13503&lt;=700),Input!B13503,""),"")</f>
        <v/>
      </c>
      <c r="C13503">
        <f>IF(B13503="","",INT(A13503))</f>
        <v/>
      </c>
      <c r="D13503">
        <f>IF(B13503="","",HOUR(A13503))</f>
        <v/>
      </c>
      <c r="E13503">
        <f>IF(B13503="","",IF(INPUT!$I$1="","",IF(C13503&lt;(INT(INPUT!$I$1)-INPUT!$I$2),"Off Meds",IF(C13503&lt;=(INT(INPUT!$I$1)+INPUT!$I$2),"Washout","On Meds"))))</f>
        <v/>
      </c>
      <c r="F13503">
        <f>IF(B13503="","",1.509*(LN(B13503)^1.084-5.381))</f>
        <v/>
      </c>
      <c r="G13503">
        <f>IF(F13503="","",IF(F13503&lt;0,10*F13503^2,0))</f>
        <v/>
      </c>
      <c r="H13503">
        <f>IF(F13503="","",IF(F13503&gt;0,10*F13503^2,0))</f>
        <v/>
      </c>
    </row>
    <row r="13504">
      <c r="A13504">
        <f>Input!A13504</f>
        <v/>
      </c>
      <c r="B13504">
        <f>IF(ISNUMBER(Input!B13504),IF(AND(Input!B13504&gt;=20,Input!B13504&lt;=700),Input!B13504,""),"")</f>
        <v/>
      </c>
      <c r="C13504">
        <f>IF(B13504="","",INT(A13504))</f>
        <v/>
      </c>
      <c r="D13504">
        <f>IF(B13504="","",HOUR(A13504))</f>
        <v/>
      </c>
      <c r="E13504">
        <f>IF(B13504="","",IF(INPUT!$I$1="","",IF(C13504&lt;(INT(INPUT!$I$1)-INPUT!$I$2),"Off Meds",IF(C13504&lt;=(INT(INPUT!$I$1)+INPUT!$I$2),"Washout","On Meds"))))</f>
        <v/>
      </c>
      <c r="F13504">
        <f>IF(B13504="","",1.509*(LN(B13504)^1.084-5.381))</f>
        <v/>
      </c>
      <c r="G13504">
        <f>IF(F13504="","",IF(F13504&lt;0,10*F13504^2,0))</f>
        <v/>
      </c>
      <c r="H13504">
        <f>IF(F13504="","",IF(F13504&gt;0,10*F13504^2,0))</f>
        <v/>
      </c>
    </row>
    <row r="13505">
      <c r="A13505">
        <f>Input!A13505</f>
        <v/>
      </c>
      <c r="B13505">
        <f>IF(ISNUMBER(Input!B13505),IF(AND(Input!B13505&gt;=20,Input!B13505&lt;=700),Input!B13505,""),"")</f>
        <v/>
      </c>
      <c r="C13505">
        <f>IF(B13505="","",INT(A13505))</f>
        <v/>
      </c>
      <c r="D13505">
        <f>IF(B13505="","",HOUR(A13505))</f>
        <v/>
      </c>
      <c r="E13505">
        <f>IF(B13505="","",IF(INPUT!$I$1="","",IF(C13505&lt;(INT(INPUT!$I$1)-INPUT!$I$2),"Off Meds",IF(C13505&lt;=(INT(INPUT!$I$1)+INPUT!$I$2),"Washout","On Meds"))))</f>
        <v/>
      </c>
      <c r="F13505">
        <f>IF(B13505="","",1.509*(LN(B13505)^1.084-5.381))</f>
        <v/>
      </c>
      <c r="G13505">
        <f>IF(F13505="","",IF(F13505&lt;0,10*F13505^2,0))</f>
        <v/>
      </c>
      <c r="H13505">
        <f>IF(F13505="","",IF(F13505&gt;0,10*F13505^2,0))</f>
        <v/>
      </c>
    </row>
    <row r="13506">
      <c r="A13506">
        <f>Input!A13506</f>
        <v/>
      </c>
      <c r="B13506">
        <f>IF(ISNUMBER(Input!B13506),IF(AND(Input!B13506&gt;=20,Input!B13506&lt;=700),Input!B13506,""),"")</f>
        <v/>
      </c>
      <c r="C13506">
        <f>IF(B13506="","",INT(A13506))</f>
        <v/>
      </c>
      <c r="D13506">
        <f>IF(B13506="","",HOUR(A13506))</f>
        <v/>
      </c>
      <c r="E13506">
        <f>IF(B13506="","",IF(INPUT!$I$1="","",IF(C13506&lt;(INT(INPUT!$I$1)-INPUT!$I$2),"Off Meds",IF(C13506&lt;=(INT(INPUT!$I$1)+INPUT!$I$2),"Washout","On Meds"))))</f>
        <v/>
      </c>
      <c r="F13506">
        <f>IF(B13506="","",1.509*(LN(B13506)^1.084-5.381))</f>
        <v/>
      </c>
      <c r="G13506">
        <f>IF(F13506="","",IF(F13506&lt;0,10*F13506^2,0))</f>
        <v/>
      </c>
      <c r="H13506">
        <f>IF(F13506="","",IF(F13506&gt;0,10*F13506^2,0))</f>
        <v/>
      </c>
    </row>
    <row r="13507">
      <c r="A13507">
        <f>Input!A13507</f>
        <v/>
      </c>
      <c r="B13507">
        <f>IF(ISNUMBER(Input!B13507),IF(AND(Input!B13507&gt;=20,Input!B13507&lt;=700),Input!B13507,""),"")</f>
        <v/>
      </c>
      <c r="C13507">
        <f>IF(B13507="","",INT(A13507))</f>
        <v/>
      </c>
      <c r="D13507">
        <f>IF(B13507="","",HOUR(A13507))</f>
        <v/>
      </c>
      <c r="E13507">
        <f>IF(B13507="","",IF(INPUT!$I$1="","",IF(C13507&lt;(INT(INPUT!$I$1)-INPUT!$I$2),"Off Meds",IF(C13507&lt;=(INT(INPUT!$I$1)+INPUT!$I$2),"Washout","On Meds"))))</f>
        <v/>
      </c>
      <c r="F13507">
        <f>IF(B13507="","",1.509*(LN(B13507)^1.084-5.381))</f>
        <v/>
      </c>
      <c r="G13507">
        <f>IF(F13507="","",IF(F13507&lt;0,10*F13507^2,0))</f>
        <v/>
      </c>
      <c r="H13507">
        <f>IF(F13507="","",IF(F13507&gt;0,10*F13507^2,0))</f>
        <v/>
      </c>
    </row>
    <row r="13508">
      <c r="A13508">
        <f>Input!A13508</f>
        <v/>
      </c>
      <c r="B13508">
        <f>IF(ISNUMBER(Input!B13508),IF(AND(Input!B13508&gt;=20,Input!B13508&lt;=700),Input!B13508,""),"")</f>
        <v/>
      </c>
      <c r="C13508">
        <f>IF(B13508="","",INT(A13508))</f>
        <v/>
      </c>
      <c r="D13508">
        <f>IF(B13508="","",HOUR(A13508))</f>
        <v/>
      </c>
      <c r="E13508">
        <f>IF(B13508="","",IF(INPUT!$I$1="","",IF(C13508&lt;(INT(INPUT!$I$1)-INPUT!$I$2),"Off Meds",IF(C13508&lt;=(INT(INPUT!$I$1)+INPUT!$I$2),"Washout","On Meds"))))</f>
        <v/>
      </c>
      <c r="F13508">
        <f>IF(B13508="","",1.509*(LN(B13508)^1.084-5.381))</f>
        <v/>
      </c>
      <c r="G13508">
        <f>IF(F13508="","",IF(F13508&lt;0,10*F13508^2,0))</f>
        <v/>
      </c>
      <c r="H13508">
        <f>IF(F13508="","",IF(F13508&gt;0,10*F13508^2,0))</f>
        <v/>
      </c>
    </row>
    <row r="13509">
      <c r="A13509">
        <f>Input!A13509</f>
        <v/>
      </c>
      <c r="B13509">
        <f>IF(ISNUMBER(Input!B13509),IF(AND(Input!B13509&gt;=20,Input!B13509&lt;=700),Input!B13509,""),"")</f>
        <v/>
      </c>
      <c r="C13509">
        <f>IF(B13509="","",INT(A13509))</f>
        <v/>
      </c>
      <c r="D13509">
        <f>IF(B13509="","",HOUR(A13509))</f>
        <v/>
      </c>
      <c r="E13509">
        <f>IF(B13509="","",IF(INPUT!$I$1="","",IF(C13509&lt;(INT(INPUT!$I$1)-INPUT!$I$2),"Off Meds",IF(C13509&lt;=(INT(INPUT!$I$1)+INPUT!$I$2),"Washout","On Meds"))))</f>
        <v/>
      </c>
      <c r="F13509">
        <f>IF(B13509="","",1.509*(LN(B13509)^1.084-5.381))</f>
        <v/>
      </c>
      <c r="G13509">
        <f>IF(F13509="","",IF(F13509&lt;0,10*F13509^2,0))</f>
        <v/>
      </c>
      <c r="H13509">
        <f>IF(F13509="","",IF(F13509&gt;0,10*F13509^2,0))</f>
        <v/>
      </c>
    </row>
    <row r="13510">
      <c r="A13510">
        <f>Input!A13510</f>
        <v/>
      </c>
      <c r="B13510">
        <f>IF(ISNUMBER(Input!B13510),IF(AND(Input!B13510&gt;=20,Input!B13510&lt;=700),Input!B13510,""),"")</f>
        <v/>
      </c>
      <c r="C13510">
        <f>IF(B13510="","",INT(A13510))</f>
        <v/>
      </c>
      <c r="D13510">
        <f>IF(B13510="","",HOUR(A13510))</f>
        <v/>
      </c>
      <c r="E13510">
        <f>IF(B13510="","",IF(INPUT!$I$1="","",IF(C13510&lt;(INT(INPUT!$I$1)-INPUT!$I$2),"Off Meds",IF(C13510&lt;=(INT(INPUT!$I$1)+INPUT!$I$2),"Washout","On Meds"))))</f>
        <v/>
      </c>
      <c r="F13510">
        <f>IF(B13510="","",1.509*(LN(B13510)^1.084-5.381))</f>
        <v/>
      </c>
      <c r="G13510">
        <f>IF(F13510="","",IF(F13510&lt;0,10*F13510^2,0))</f>
        <v/>
      </c>
      <c r="H13510">
        <f>IF(F13510="","",IF(F13510&gt;0,10*F13510^2,0))</f>
        <v/>
      </c>
    </row>
    <row r="13511">
      <c r="A13511">
        <f>Input!A13511</f>
        <v/>
      </c>
      <c r="B13511">
        <f>IF(ISNUMBER(Input!B13511),IF(AND(Input!B13511&gt;=20,Input!B13511&lt;=700),Input!B13511,""),"")</f>
        <v/>
      </c>
      <c r="C13511">
        <f>IF(B13511="","",INT(A13511))</f>
        <v/>
      </c>
      <c r="D13511">
        <f>IF(B13511="","",HOUR(A13511))</f>
        <v/>
      </c>
      <c r="E13511">
        <f>IF(B13511="","",IF(INPUT!$I$1="","",IF(C13511&lt;(INT(INPUT!$I$1)-INPUT!$I$2),"Off Meds",IF(C13511&lt;=(INT(INPUT!$I$1)+INPUT!$I$2),"Washout","On Meds"))))</f>
        <v/>
      </c>
      <c r="F13511">
        <f>IF(B13511="","",1.509*(LN(B13511)^1.084-5.381))</f>
        <v/>
      </c>
      <c r="G13511">
        <f>IF(F13511="","",IF(F13511&lt;0,10*F13511^2,0))</f>
        <v/>
      </c>
      <c r="H13511">
        <f>IF(F13511="","",IF(F13511&gt;0,10*F13511^2,0))</f>
        <v/>
      </c>
    </row>
    <row r="13512">
      <c r="A13512">
        <f>Input!A13512</f>
        <v/>
      </c>
      <c r="B13512">
        <f>IF(ISNUMBER(Input!B13512),IF(AND(Input!B13512&gt;=20,Input!B13512&lt;=700),Input!B13512,""),"")</f>
        <v/>
      </c>
      <c r="C13512">
        <f>IF(B13512="","",INT(A13512))</f>
        <v/>
      </c>
      <c r="D13512">
        <f>IF(B13512="","",HOUR(A13512))</f>
        <v/>
      </c>
      <c r="E13512">
        <f>IF(B13512="","",IF(INPUT!$I$1="","",IF(C13512&lt;(INT(INPUT!$I$1)-INPUT!$I$2),"Off Meds",IF(C13512&lt;=(INT(INPUT!$I$1)+INPUT!$I$2),"Washout","On Meds"))))</f>
        <v/>
      </c>
      <c r="F13512">
        <f>IF(B13512="","",1.509*(LN(B13512)^1.084-5.381))</f>
        <v/>
      </c>
      <c r="G13512">
        <f>IF(F13512="","",IF(F13512&lt;0,10*F13512^2,0))</f>
        <v/>
      </c>
      <c r="H13512">
        <f>IF(F13512="","",IF(F13512&gt;0,10*F13512^2,0))</f>
        <v/>
      </c>
    </row>
    <row r="13513">
      <c r="A13513">
        <f>Input!A13513</f>
        <v/>
      </c>
      <c r="B13513">
        <f>IF(ISNUMBER(Input!B13513),IF(AND(Input!B13513&gt;=20,Input!B13513&lt;=700),Input!B13513,""),"")</f>
        <v/>
      </c>
      <c r="C13513">
        <f>IF(B13513="","",INT(A13513))</f>
        <v/>
      </c>
      <c r="D13513">
        <f>IF(B13513="","",HOUR(A13513))</f>
        <v/>
      </c>
      <c r="E13513">
        <f>IF(B13513="","",IF(INPUT!$I$1="","",IF(C13513&lt;(INT(INPUT!$I$1)-INPUT!$I$2),"Off Meds",IF(C13513&lt;=(INT(INPUT!$I$1)+INPUT!$I$2),"Washout","On Meds"))))</f>
        <v/>
      </c>
      <c r="F13513">
        <f>IF(B13513="","",1.509*(LN(B13513)^1.084-5.381))</f>
        <v/>
      </c>
      <c r="G13513">
        <f>IF(F13513="","",IF(F13513&lt;0,10*F13513^2,0))</f>
        <v/>
      </c>
      <c r="H13513">
        <f>IF(F13513="","",IF(F13513&gt;0,10*F13513^2,0))</f>
        <v/>
      </c>
    </row>
    <row r="13514">
      <c r="A13514">
        <f>Input!A13514</f>
        <v/>
      </c>
      <c r="B13514">
        <f>IF(ISNUMBER(Input!B13514),IF(AND(Input!B13514&gt;=20,Input!B13514&lt;=700),Input!B13514,""),"")</f>
        <v/>
      </c>
      <c r="C13514">
        <f>IF(B13514="","",INT(A13514))</f>
        <v/>
      </c>
      <c r="D13514">
        <f>IF(B13514="","",HOUR(A13514))</f>
        <v/>
      </c>
      <c r="E13514">
        <f>IF(B13514="","",IF(INPUT!$I$1="","",IF(C13514&lt;(INT(INPUT!$I$1)-INPUT!$I$2),"Off Meds",IF(C13514&lt;=(INT(INPUT!$I$1)+INPUT!$I$2),"Washout","On Meds"))))</f>
        <v/>
      </c>
      <c r="F13514">
        <f>IF(B13514="","",1.509*(LN(B13514)^1.084-5.381))</f>
        <v/>
      </c>
      <c r="G13514">
        <f>IF(F13514="","",IF(F13514&lt;0,10*F13514^2,0))</f>
        <v/>
      </c>
      <c r="H13514">
        <f>IF(F13514="","",IF(F13514&gt;0,10*F13514^2,0))</f>
        <v/>
      </c>
    </row>
    <row r="13515">
      <c r="A13515">
        <f>Input!A13515</f>
        <v/>
      </c>
      <c r="B13515">
        <f>IF(ISNUMBER(Input!B13515),IF(AND(Input!B13515&gt;=20,Input!B13515&lt;=700),Input!B13515,""),"")</f>
        <v/>
      </c>
      <c r="C13515">
        <f>IF(B13515="","",INT(A13515))</f>
        <v/>
      </c>
      <c r="D13515">
        <f>IF(B13515="","",HOUR(A13515))</f>
        <v/>
      </c>
      <c r="E13515">
        <f>IF(B13515="","",IF(INPUT!$I$1="","",IF(C13515&lt;(INT(INPUT!$I$1)-INPUT!$I$2),"Off Meds",IF(C13515&lt;=(INT(INPUT!$I$1)+INPUT!$I$2),"Washout","On Meds"))))</f>
        <v/>
      </c>
      <c r="F13515">
        <f>IF(B13515="","",1.509*(LN(B13515)^1.084-5.381))</f>
        <v/>
      </c>
      <c r="G13515">
        <f>IF(F13515="","",IF(F13515&lt;0,10*F13515^2,0))</f>
        <v/>
      </c>
      <c r="H13515">
        <f>IF(F13515="","",IF(F13515&gt;0,10*F13515^2,0))</f>
        <v/>
      </c>
    </row>
    <row r="13516">
      <c r="A13516">
        <f>Input!A13516</f>
        <v/>
      </c>
      <c r="B13516">
        <f>IF(ISNUMBER(Input!B13516),IF(AND(Input!B13516&gt;=20,Input!B13516&lt;=700),Input!B13516,""),"")</f>
        <v/>
      </c>
      <c r="C13516">
        <f>IF(B13516="","",INT(A13516))</f>
        <v/>
      </c>
      <c r="D13516">
        <f>IF(B13516="","",HOUR(A13516))</f>
        <v/>
      </c>
      <c r="E13516">
        <f>IF(B13516="","",IF(INPUT!$I$1="","",IF(C13516&lt;(INT(INPUT!$I$1)-INPUT!$I$2),"Off Meds",IF(C13516&lt;=(INT(INPUT!$I$1)+INPUT!$I$2),"Washout","On Meds"))))</f>
        <v/>
      </c>
      <c r="F13516">
        <f>IF(B13516="","",1.509*(LN(B13516)^1.084-5.381))</f>
        <v/>
      </c>
      <c r="G13516">
        <f>IF(F13516="","",IF(F13516&lt;0,10*F13516^2,0))</f>
        <v/>
      </c>
      <c r="H13516">
        <f>IF(F13516="","",IF(F13516&gt;0,10*F13516^2,0))</f>
        <v/>
      </c>
    </row>
    <row r="13517">
      <c r="A13517">
        <f>Input!A13517</f>
        <v/>
      </c>
      <c r="B13517">
        <f>IF(ISNUMBER(Input!B13517),IF(AND(Input!B13517&gt;=20,Input!B13517&lt;=700),Input!B13517,""),"")</f>
        <v/>
      </c>
      <c r="C13517">
        <f>IF(B13517="","",INT(A13517))</f>
        <v/>
      </c>
      <c r="D13517">
        <f>IF(B13517="","",HOUR(A13517))</f>
        <v/>
      </c>
      <c r="E13517">
        <f>IF(B13517="","",IF(INPUT!$I$1="","",IF(C13517&lt;(INT(INPUT!$I$1)-INPUT!$I$2),"Off Meds",IF(C13517&lt;=(INT(INPUT!$I$1)+INPUT!$I$2),"Washout","On Meds"))))</f>
        <v/>
      </c>
      <c r="F13517">
        <f>IF(B13517="","",1.509*(LN(B13517)^1.084-5.381))</f>
        <v/>
      </c>
      <c r="G13517">
        <f>IF(F13517="","",IF(F13517&lt;0,10*F13517^2,0))</f>
        <v/>
      </c>
      <c r="H13517">
        <f>IF(F13517="","",IF(F13517&gt;0,10*F13517^2,0))</f>
        <v/>
      </c>
    </row>
    <row r="13518">
      <c r="A13518">
        <f>Input!A13518</f>
        <v/>
      </c>
      <c r="B13518">
        <f>IF(ISNUMBER(Input!B13518),IF(AND(Input!B13518&gt;=20,Input!B13518&lt;=700),Input!B13518,""),"")</f>
        <v/>
      </c>
      <c r="C13518">
        <f>IF(B13518="","",INT(A13518))</f>
        <v/>
      </c>
      <c r="D13518">
        <f>IF(B13518="","",HOUR(A13518))</f>
        <v/>
      </c>
      <c r="E13518">
        <f>IF(B13518="","",IF(INPUT!$I$1="","",IF(C13518&lt;(INT(INPUT!$I$1)-INPUT!$I$2),"Off Meds",IF(C13518&lt;=(INT(INPUT!$I$1)+INPUT!$I$2),"Washout","On Meds"))))</f>
        <v/>
      </c>
      <c r="F13518">
        <f>IF(B13518="","",1.509*(LN(B13518)^1.084-5.381))</f>
        <v/>
      </c>
      <c r="G13518">
        <f>IF(F13518="","",IF(F13518&lt;0,10*F13518^2,0))</f>
        <v/>
      </c>
      <c r="H13518">
        <f>IF(F13518="","",IF(F13518&gt;0,10*F13518^2,0))</f>
        <v/>
      </c>
    </row>
    <row r="13519">
      <c r="A13519">
        <f>Input!A13519</f>
        <v/>
      </c>
      <c r="B13519">
        <f>IF(ISNUMBER(Input!B13519),IF(AND(Input!B13519&gt;=20,Input!B13519&lt;=700),Input!B13519,""),"")</f>
        <v/>
      </c>
      <c r="C13519">
        <f>IF(B13519="","",INT(A13519))</f>
        <v/>
      </c>
      <c r="D13519">
        <f>IF(B13519="","",HOUR(A13519))</f>
        <v/>
      </c>
      <c r="E13519">
        <f>IF(B13519="","",IF(INPUT!$I$1="","",IF(C13519&lt;(INT(INPUT!$I$1)-INPUT!$I$2),"Off Meds",IF(C13519&lt;=(INT(INPUT!$I$1)+INPUT!$I$2),"Washout","On Meds"))))</f>
        <v/>
      </c>
      <c r="F13519">
        <f>IF(B13519="","",1.509*(LN(B13519)^1.084-5.381))</f>
        <v/>
      </c>
      <c r="G13519">
        <f>IF(F13519="","",IF(F13519&lt;0,10*F13519^2,0))</f>
        <v/>
      </c>
      <c r="H13519">
        <f>IF(F13519="","",IF(F13519&gt;0,10*F13519^2,0))</f>
        <v/>
      </c>
    </row>
    <row r="13520">
      <c r="A13520">
        <f>Input!A13520</f>
        <v/>
      </c>
      <c r="B13520">
        <f>IF(ISNUMBER(Input!B13520),IF(AND(Input!B13520&gt;=20,Input!B13520&lt;=700),Input!B13520,""),"")</f>
        <v/>
      </c>
      <c r="C13520">
        <f>IF(B13520="","",INT(A13520))</f>
        <v/>
      </c>
      <c r="D13520">
        <f>IF(B13520="","",HOUR(A13520))</f>
        <v/>
      </c>
      <c r="E13520">
        <f>IF(B13520="","",IF(INPUT!$I$1="","",IF(C13520&lt;(INT(INPUT!$I$1)-INPUT!$I$2),"Off Meds",IF(C13520&lt;=(INT(INPUT!$I$1)+INPUT!$I$2),"Washout","On Meds"))))</f>
        <v/>
      </c>
      <c r="F13520">
        <f>IF(B13520="","",1.509*(LN(B13520)^1.084-5.381))</f>
        <v/>
      </c>
      <c r="G13520">
        <f>IF(F13520="","",IF(F13520&lt;0,10*F13520^2,0))</f>
        <v/>
      </c>
      <c r="H13520">
        <f>IF(F13520="","",IF(F13520&gt;0,10*F13520^2,0))</f>
        <v/>
      </c>
    </row>
    <row r="13521">
      <c r="A13521">
        <f>Input!A13521</f>
        <v/>
      </c>
      <c r="B13521">
        <f>IF(ISNUMBER(Input!B13521),IF(AND(Input!B13521&gt;=20,Input!B13521&lt;=700),Input!B13521,""),"")</f>
        <v/>
      </c>
      <c r="C13521">
        <f>IF(B13521="","",INT(A13521))</f>
        <v/>
      </c>
      <c r="D13521">
        <f>IF(B13521="","",HOUR(A13521))</f>
        <v/>
      </c>
      <c r="E13521">
        <f>IF(B13521="","",IF(INPUT!$I$1="","",IF(C13521&lt;(INT(INPUT!$I$1)-INPUT!$I$2),"Off Meds",IF(C13521&lt;=(INT(INPUT!$I$1)+INPUT!$I$2),"Washout","On Meds"))))</f>
        <v/>
      </c>
      <c r="F13521">
        <f>IF(B13521="","",1.509*(LN(B13521)^1.084-5.381))</f>
        <v/>
      </c>
      <c r="G13521">
        <f>IF(F13521="","",IF(F13521&lt;0,10*F13521^2,0))</f>
        <v/>
      </c>
      <c r="H13521">
        <f>IF(F13521="","",IF(F13521&gt;0,10*F13521^2,0))</f>
        <v/>
      </c>
    </row>
    <row r="13522">
      <c r="A13522">
        <f>Input!A13522</f>
        <v/>
      </c>
      <c r="B13522">
        <f>IF(ISNUMBER(Input!B13522),IF(AND(Input!B13522&gt;=20,Input!B13522&lt;=700),Input!B13522,""),"")</f>
        <v/>
      </c>
      <c r="C13522">
        <f>IF(B13522="","",INT(A13522))</f>
        <v/>
      </c>
      <c r="D13522">
        <f>IF(B13522="","",HOUR(A13522))</f>
        <v/>
      </c>
      <c r="E13522">
        <f>IF(B13522="","",IF(INPUT!$I$1="","",IF(C13522&lt;(INT(INPUT!$I$1)-INPUT!$I$2),"Off Meds",IF(C13522&lt;=(INT(INPUT!$I$1)+INPUT!$I$2),"Washout","On Meds"))))</f>
        <v/>
      </c>
      <c r="F13522">
        <f>IF(B13522="","",1.509*(LN(B13522)^1.084-5.381))</f>
        <v/>
      </c>
      <c r="G13522">
        <f>IF(F13522="","",IF(F13522&lt;0,10*F13522^2,0))</f>
        <v/>
      </c>
      <c r="H13522">
        <f>IF(F13522="","",IF(F13522&gt;0,10*F13522^2,0))</f>
        <v/>
      </c>
    </row>
    <row r="13523">
      <c r="A13523">
        <f>Input!A13523</f>
        <v/>
      </c>
      <c r="B13523">
        <f>IF(ISNUMBER(Input!B13523),IF(AND(Input!B13523&gt;=20,Input!B13523&lt;=700),Input!B13523,""),"")</f>
        <v/>
      </c>
      <c r="C13523">
        <f>IF(B13523="","",INT(A13523))</f>
        <v/>
      </c>
      <c r="D13523">
        <f>IF(B13523="","",HOUR(A13523))</f>
        <v/>
      </c>
      <c r="E13523">
        <f>IF(B13523="","",IF(INPUT!$I$1="","",IF(C13523&lt;(INT(INPUT!$I$1)-INPUT!$I$2),"Off Meds",IF(C13523&lt;=(INT(INPUT!$I$1)+INPUT!$I$2),"Washout","On Meds"))))</f>
        <v/>
      </c>
      <c r="F13523">
        <f>IF(B13523="","",1.509*(LN(B13523)^1.084-5.381))</f>
        <v/>
      </c>
      <c r="G13523">
        <f>IF(F13523="","",IF(F13523&lt;0,10*F13523^2,0))</f>
        <v/>
      </c>
      <c r="H13523">
        <f>IF(F13523="","",IF(F13523&gt;0,10*F13523^2,0))</f>
        <v/>
      </c>
    </row>
    <row r="13524">
      <c r="A13524">
        <f>Input!A13524</f>
        <v/>
      </c>
      <c r="B13524">
        <f>IF(ISNUMBER(Input!B13524),IF(AND(Input!B13524&gt;=20,Input!B13524&lt;=700),Input!B13524,""),"")</f>
        <v/>
      </c>
      <c r="C13524">
        <f>IF(B13524="","",INT(A13524))</f>
        <v/>
      </c>
      <c r="D13524">
        <f>IF(B13524="","",HOUR(A13524))</f>
        <v/>
      </c>
      <c r="E13524">
        <f>IF(B13524="","",IF(INPUT!$I$1="","",IF(C13524&lt;(INT(INPUT!$I$1)-INPUT!$I$2),"Off Meds",IF(C13524&lt;=(INT(INPUT!$I$1)+INPUT!$I$2),"Washout","On Meds"))))</f>
        <v/>
      </c>
      <c r="F13524">
        <f>IF(B13524="","",1.509*(LN(B13524)^1.084-5.381))</f>
        <v/>
      </c>
      <c r="G13524">
        <f>IF(F13524="","",IF(F13524&lt;0,10*F13524^2,0))</f>
        <v/>
      </c>
      <c r="H13524">
        <f>IF(F13524="","",IF(F13524&gt;0,10*F13524^2,0))</f>
        <v/>
      </c>
    </row>
    <row r="13525">
      <c r="A13525">
        <f>Input!A13525</f>
        <v/>
      </c>
      <c r="B13525">
        <f>IF(ISNUMBER(Input!B13525),IF(AND(Input!B13525&gt;=20,Input!B13525&lt;=700),Input!B13525,""),"")</f>
        <v/>
      </c>
      <c r="C13525">
        <f>IF(B13525="","",INT(A13525))</f>
        <v/>
      </c>
      <c r="D13525">
        <f>IF(B13525="","",HOUR(A13525))</f>
        <v/>
      </c>
      <c r="E13525">
        <f>IF(B13525="","",IF(INPUT!$I$1="","",IF(C13525&lt;(INT(INPUT!$I$1)-INPUT!$I$2),"Off Meds",IF(C13525&lt;=(INT(INPUT!$I$1)+INPUT!$I$2),"Washout","On Meds"))))</f>
        <v/>
      </c>
      <c r="F13525">
        <f>IF(B13525="","",1.509*(LN(B13525)^1.084-5.381))</f>
        <v/>
      </c>
      <c r="G13525">
        <f>IF(F13525="","",IF(F13525&lt;0,10*F13525^2,0))</f>
        <v/>
      </c>
      <c r="H13525">
        <f>IF(F13525="","",IF(F13525&gt;0,10*F13525^2,0))</f>
        <v/>
      </c>
    </row>
    <row r="13526">
      <c r="A13526">
        <f>Input!A13526</f>
        <v/>
      </c>
      <c r="B13526">
        <f>IF(ISNUMBER(Input!B13526),IF(AND(Input!B13526&gt;=20,Input!B13526&lt;=700),Input!B13526,""),"")</f>
        <v/>
      </c>
      <c r="C13526">
        <f>IF(B13526="","",INT(A13526))</f>
        <v/>
      </c>
      <c r="D13526">
        <f>IF(B13526="","",HOUR(A13526))</f>
        <v/>
      </c>
      <c r="E13526">
        <f>IF(B13526="","",IF(INPUT!$I$1="","",IF(C13526&lt;(INT(INPUT!$I$1)-INPUT!$I$2),"Off Meds",IF(C13526&lt;=(INT(INPUT!$I$1)+INPUT!$I$2),"Washout","On Meds"))))</f>
        <v/>
      </c>
      <c r="F13526">
        <f>IF(B13526="","",1.509*(LN(B13526)^1.084-5.381))</f>
        <v/>
      </c>
      <c r="G13526">
        <f>IF(F13526="","",IF(F13526&lt;0,10*F13526^2,0))</f>
        <v/>
      </c>
      <c r="H13526">
        <f>IF(F13526="","",IF(F13526&gt;0,10*F13526^2,0))</f>
        <v/>
      </c>
    </row>
    <row r="13527">
      <c r="A13527">
        <f>Input!A13527</f>
        <v/>
      </c>
      <c r="B13527">
        <f>IF(ISNUMBER(Input!B13527),IF(AND(Input!B13527&gt;=20,Input!B13527&lt;=700),Input!B13527,""),"")</f>
        <v/>
      </c>
      <c r="C13527">
        <f>IF(B13527="","",INT(A13527))</f>
        <v/>
      </c>
      <c r="D13527">
        <f>IF(B13527="","",HOUR(A13527))</f>
        <v/>
      </c>
      <c r="E13527">
        <f>IF(B13527="","",IF(INPUT!$I$1="","",IF(C13527&lt;(INT(INPUT!$I$1)-INPUT!$I$2),"Off Meds",IF(C13527&lt;=(INT(INPUT!$I$1)+INPUT!$I$2),"Washout","On Meds"))))</f>
        <v/>
      </c>
      <c r="F13527">
        <f>IF(B13527="","",1.509*(LN(B13527)^1.084-5.381))</f>
        <v/>
      </c>
      <c r="G13527">
        <f>IF(F13527="","",IF(F13527&lt;0,10*F13527^2,0))</f>
        <v/>
      </c>
      <c r="H13527">
        <f>IF(F13527="","",IF(F13527&gt;0,10*F13527^2,0))</f>
        <v/>
      </c>
    </row>
    <row r="13528">
      <c r="A13528">
        <f>Input!A13528</f>
        <v/>
      </c>
      <c r="B13528">
        <f>IF(ISNUMBER(Input!B13528),IF(AND(Input!B13528&gt;=20,Input!B13528&lt;=700),Input!B13528,""),"")</f>
        <v/>
      </c>
      <c r="C13528">
        <f>IF(B13528="","",INT(A13528))</f>
        <v/>
      </c>
      <c r="D13528">
        <f>IF(B13528="","",HOUR(A13528))</f>
        <v/>
      </c>
      <c r="E13528">
        <f>IF(B13528="","",IF(INPUT!$I$1="","",IF(C13528&lt;(INT(INPUT!$I$1)-INPUT!$I$2),"Off Meds",IF(C13528&lt;=(INT(INPUT!$I$1)+INPUT!$I$2),"Washout","On Meds"))))</f>
        <v/>
      </c>
      <c r="F13528">
        <f>IF(B13528="","",1.509*(LN(B13528)^1.084-5.381))</f>
        <v/>
      </c>
      <c r="G13528">
        <f>IF(F13528="","",IF(F13528&lt;0,10*F13528^2,0))</f>
        <v/>
      </c>
      <c r="H13528">
        <f>IF(F13528="","",IF(F13528&gt;0,10*F13528^2,0))</f>
        <v/>
      </c>
    </row>
    <row r="13529">
      <c r="A13529">
        <f>Input!A13529</f>
        <v/>
      </c>
      <c r="B13529">
        <f>IF(ISNUMBER(Input!B13529),IF(AND(Input!B13529&gt;=20,Input!B13529&lt;=700),Input!B13529,""),"")</f>
        <v/>
      </c>
      <c r="C13529">
        <f>IF(B13529="","",INT(A13529))</f>
        <v/>
      </c>
      <c r="D13529">
        <f>IF(B13529="","",HOUR(A13529))</f>
        <v/>
      </c>
      <c r="E13529">
        <f>IF(B13529="","",IF(INPUT!$I$1="","",IF(C13529&lt;(INT(INPUT!$I$1)-INPUT!$I$2),"Off Meds",IF(C13529&lt;=(INT(INPUT!$I$1)+INPUT!$I$2),"Washout","On Meds"))))</f>
        <v/>
      </c>
      <c r="F13529">
        <f>IF(B13529="","",1.509*(LN(B13529)^1.084-5.381))</f>
        <v/>
      </c>
      <c r="G13529">
        <f>IF(F13529="","",IF(F13529&lt;0,10*F13529^2,0))</f>
        <v/>
      </c>
      <c r="H13529">
        <f>IF(F13529="","",IF(F13529&gt;0,10*F13529^2,0))</f>
        <v/>
      </c>
    </row>
    <row r="13530">
      <c r="A13530">
        <f>Input!A13530</f>
        <v/>
      </c>
      <c r="B13530">
        <f>IF(ISNUMBER(Input!B13530),IF(AND(Input!B13530&gt;=20,Input!B13530&lt;=700),Input!B13530,""),"")</f>
        <v/>
      </c>
      <c r="C13530">
        <f>IF(B13530="","",INT(A13530))</f>
        <v/>
      </c>
      <c r="D13530">
        <f>IF(B13530="","",HOUR(A13530))</f>
        <v/>
      </c>
      <c r="E13530">
        <f>IF(B13530="","",IF(INPUT!$I$1="","",IF(C13530&lt;(INT(INPUT!$I$1)-INPUT!$I$2),"Off Meds",IF(C13530&lt;=(INT(INPUT!$I$1)+INPUT!$I$2),"Washout","On Meds"))))</f>
        <v/>
      </c>
      <c r="F13530">
        <f>IF(B13530="","",1.509*(LN(B13530)^1.084-5.381))</f>
        <v/>
      </c>
      <c r="G13530">
        <f>IF(F13530="","",IF(F13530&lt;0,10*F13530^2,0))</f>
        <v/>
      </c>
      <c r="H13530">
        <f>IF(F13530="","",IF(F13530&gt;0,10*F13530^2,0))</f>
        <v/>
      </c>
    </row>
    <row r="13531">
      <c r="A13531">
        <f>Input!A13531</f>
        <v/>
      </c>
      <c r="B13531">
        <f>IF(ISNUMBER(Input!B13531),IF(AND(Input!B13531&gt;=20,Input!B13531&lt;=700),Input!B13531,""),"")</f>
        <v/>
      </c>
      <c r="C13531">
        <f>IF(B13531="","",INT(A13531))</f>
        <v/>
      </c>
      <c r="D13531">
        <f>IF(B13531="","",HOUR(A13531))</f>
        <v/>
      </c>
      <c r="E13531">
        <f>IF(B13531="","",IF(INPUT!$I$1="","",IF(C13531&lt;(INT(INPUT!$I$1)-INPUT!$I$2),"Off Meds",IF(C13531&lt;=(INT(INPUT!$I$1)+INPUT!$I$2),"Washout","On Meds"))))</f>
        <v/>
      </c>
      <c r="F13531">
        <f>IF(B13531="","",1.509*(LN(B13531)^1.084-5.381))</f>
        <v/>
      </c>
      <c r="G13531">
        <f>IF(F13531="","",IF(F13531&lt;0,10*F13531^2,0))</f>
        <v/>
      </c>
      <c r="H13531">
        <f>IF(F13531="","",IF(F13531&gt;0,10*F13531^2,0))</f>
        <v/>
      </c>
    </row>
    <row r="13532">
      <c r="A13532">
        <f>Input!A13532</f>
        <v/>
      </c>
      <c r="B13532">
        <f>IF(ISNUMBER(Input!B13532),IF(AND(Input!B13532&gt;=20,Input!B13532&lt;=700),Input!B13532,""),"")</f>
        <v/>
      </c>
      <c r="C13532">
        <f>IF(B13532="","",INT(A13532))</f>
        <v/>
      </c>
      <c r="D13532">
        <f>IF(B13532="","",HOUR(A13532))</f>
        <v/>
      </c>
      <c r="E13532">
        <f>IF(B13532="","",IF(INPUT!$I$1="","",IF(C13532&lt;(INT(INPUT!$I$1)-INPUT!$I$2),"Off Meds",IF(C13532&lt;=(INT(INPUT!$I$1)+INPUT!$I$2),"Washout","On Meds"))))</f>
        <v/>
      </c>
      <c r="F13532">
        <f>IF(B13532="","",1.509*(LN(B13532)^1.084-5.381))</f>
        <v/>
      </c>
      <c r="G13532">
        <f>IF(F13532="","",IF(F13532&lt;0,10*F13532^2,0))</f>
        <v/>
      </c>
      <c r="H13532">
        <f>IF(F13532="","",IF(F13532&gt;0,10*F13532^2,0))</f>
        <v/>
      </c>
    </row>
    <row r="13533">
      <c r="A13533">
        <f>Input!A13533</f>
        <v/>
      </c>
      <c r="B13533">
        <f>IF(ISNUMBER(Input!B13533),IF(AND(Input!B13533&gt;=20,Input!B13533&lt;=700),Input!B13533,""),"")</f>
        <v/>
      </c>
      <c r="C13533">
        <f>IF(B13533="","",INT(A13533))</f>
        <v/>
      </c>
      <c r="D13533">
        <f>IF(B13533="","",HOUR(A13533))</f>
        <v/>
      </c>
      <c r="E13533">
        <f>IF(B13533="","",IF(INPUT!$I$1="","",IF(C13533&lt;(INT(INPUT!$I$1)-INPUT!$I$2),"Off Meds",IF(C13533&lt;=(INT(INPUT!$I$1)+INPUT!$I$2),"Washout","On Meds"))))</f>
        <v/>
      </c>
      <c r="F13533">
        <f>IF(B13533="","",1.509*(LN(B13533)^1.084-5.381))</f>
        <v/>
      </c>
      <c r="G13533">
        <f>IF(F13533="","",IF(F13533&lt;0,10*F13533^2,0))</f>
        <v/>
      </c>
      <c r="H13533">
        <f>IF(F13533="","",IF(F13533&gt;0,10*F13533^2,0))</f>
        <v/>
      </c>
    </row>
    <row r="13534">
      <c r="A13534">
        <f>Input!A13534</f>
        <v/>
      </c>
      <c r="B13534">
        <f>IF(ISNUMBER(Input!B13534),IF(AND(Input!B13534&gt;=20,Input!B13534&lt;=700),Input!B13534,""),"")</f>
        <v/>
      </c>
      <c r="C13534">
        <f>IF(B13534="","",INT(A13534))</f>
        <v/>
      </c>
      <c r="D13534">
        <f>IF(B13534="","",HOUR(A13534))</f>
        <v/>
      </c>
      <c r="E13534">
        <f>IF(B13534="","",IF(INPUT!$I$1="","",IF(C13534&lt;(INT(INPUT!$I$1)-INPUT!$I$2),"Off Meds",IF(C13534&lt;=(INT(INPUT!$I$1)+INPUT!$I$2),"Washout","On Meds"))))</f>
        <v/>
      </c>
      <c r="F13534">
        <f>IF(B13534="","",1.509*(LN(B13534)^1.084-5.381))</f>
        <v/>
      </c>
      <c r="G13534">
        <f>IF(F13534="","",IF(F13534&lt;0,10*F13534^2,0))</f>
        <v/>
      </c>
      <c r="H13534">
        <f>IF(F13534="","",IF(F13534&gt;0,10*F13534^2,0))</f>
        <v/>
      </c>
    </row>
    <row r="13535">
      <c r="A13535">
        <f>Input!A13535</f>
        <v/>
      </c>
      <c r="B13535">
        <f>IF(ISNUMBER(Input!B13535),IF(AND(Input!B13535&gt;=20,Input!B13535&lt;=700),Input!B13535,""),"")</f>
        <v/>
      </c>
      <c r="C13535">
        <f>IF(B13535="","",INT(A13535))</f>
        <v/>
      </c>
      <c r="D13535">
        <f>IF(B13535="","",HOUR(A13535))</f>
        <v/>
      </c>
      <c r="E13535">
        <f>IF(B13535="","",IF(INPUT!$I$1="","",IF(C13535&lt;(INT(INPUT!$I$1)-INPUT!$I$2),"Off Meds",IF(C13535&lt;=(INT(INPUT!$I$1)+INPUT!$I$2),"Washout","On Meds"))))</f>
        <v/>
      </c>
      <c r="F13535">
        <f>IF(B13535="","",1.509*(LN(B13535)^1.084-5.381))</f>
        <v/>
      </c>
      <c r="G13535">
        <f>IF(F13535="","",IF(F13535&lt;0,10*F13535^2,0))</f>
        <v/>
      </c>
      <c r="H13535">
        <f>IF(F13535="","",IF(F13535&gt;0,10*F13535^2,0))</f>
        <v/>
      </c>
    </row>
    <row r="13536">
      <c r="A13536">
        <f>Input!A13536</f>
        <v/>
      </c>
      <c r="B13536">
        <f>IF(ISNUMBER(Input!B13536),IF(AND(Input!B13536&gt;=20,Input!B13536&lt;=700),Input!B13536,""),"")</f>
        <v/>
      </c>
      <c r="C13536">
        <f>IF(B13536="","",INT(A13536))</f>
        <v/>
      </c>
      <c r="D13536">
        <f>IF(B13536="","",HOUR(A13536))</f>
        <v/>
      </c>
      <c r="E13536">
        <f>IF(B13536="","",IF(INPUT!$I$1="","",IF(C13536&lt;(INT(INPUT!$I$1)-INPUT!$I$2),"Off Meds",IF(C13536&lt;=(INT(INPUT!$I$1)+INPUT!$I$2),"Washout","On Meds"))))</f>
        <v/>
      </c>
      <c r="F13536">
        <f>IF(B13536="","",1.509*(LN(B13536)^1.084-5.381))</f>
        <v/>
      </c>
      <c r="G13536">
        <f>IF(F13536="","",IF(F13536&lt;0,10*F13536^2,0))</f>
        <v/>
      </c>
      <c r="H13536">
        <f>IF(F13536="","",IF(F13536&gt;0,10*F13536^2,0))</f>
        <v/>
      </c>
    </row>
    <row r="13537">
      <c r="A13537">
        <f>Input!A13537</f>
        <v/>
      </c>
      <c r="B13537">
        <f>IF(ISNUMBER(Input!B13537),IF(AND(Input!B13537&gt;=20,Input!B13537&lt;=700),Input!B13537,""),"")</f>
        <v/>
      </c>
      <c r="C13537">
        <f>IF(B13537="","",INT(A13537))</f>
        <v/>
      </c>
      <c r="D13537">
        <f>IF(B13537="","",HOUR(A13537))</f>
        <v/>
      </c>
      <c r="E13537">
        <f>IF(B13537="","",IF(INPUT!$I$1="","",IF(C13537&lt;(INT(INPUT!$I$1)-INPUT!$I$2),"Off Meds",IF(C13537&lt;=(INT(INPUT!$I$1)+INPUT!$I$2),"Washout","On Meds"))))</f>
        <v/>
      </c>
      <c r="F13537">
        <f>IF(B13537="","",1.509*(LN(B13537)^1.084-5.381))</f>
        <v/>
      </c>
      <c r="G13537">
        <f>IF(F13537="","",IF(F13537&lt;0,10*F13537^2,0))</f>
        <v/>
      </c>
      <c r="H13537">
        <f>IF(F13537="","",IF(F13537&gt;0,10*F13537^2,0))</f>
        <v/>
      </c>
    </row>
    <row r="13538">
      <c r="A13538">
        <f>Input!A13538</f>
        <v/>
      </c>
      <c r="B13538">
        <f>IF(ISNUMBER(Input!B13538),IF(AND(Input!B13538&gt;=20,Input!B13538&lt;=700),Input!B13538,""),"")</f>
        <v/>
      </c>
      <c r="C13538">
        <f>IF(B13538="","",INT(A13538))</f>
        <v/>
      </c>
      <c r="D13538">
        <f>IF(B13538="","",HOUR(A13538))</f>
        <v/>
      </c>
      <c r="E13538">
        <f>IF(B13538="","",IF(INPUT!$I$1="","",IF(C13538&lt;(INT(INPUT!$I$1)-INPUT!$I$2),"Off Meds",IF(C13538&lt;=(INT(INPUT!$I$1)+INPUT!$I$2),"Washout","On Meds"))))</f>
        <v/>
      </c>
      <c r="F13538">
        <f>IF(B13538="","",1.509*(LN(B13538)^1.084-5.381))</f>
        <v/>
      </c>
      <c r="G13538">
        <f>IF(F13538="","",IF(F13538&lt;0,10*F13538^2,0))</f>
        <v/>
      </c>
      <c r="H13538">
        <f>IF(F13538="","",IF(F13538&gt;0,10*F13538^2,0))</f>
        <v/>
      </c>
    </row>
    <row r="13539">
      <c r="A13539">
        <f>Input!A13539</f>
        <v/>
      </c>
      <c r="B13539">
        <f>IF(ISNUMBER(Input!B13539),IF(AND(Input!B13539&gt;=20,Input!B13539&lt;=700),Input!B13539,""),"")</f>
        <v/>
      </c>
      <c r="C13539">
        <f>IF(B13539="","",INT(A13539))</f>
        <v/>
      </c>
      <c r="D13539">
        <f>IF(B13539="","",HOUR(A13539))</f>
        <v/>
      </c>
      <c r="E13539">
        <f>IF(B13539="","",IF(INPUT!$I$1="","",IF(C13539&lt;(INT(INPUT!$I$1)-INPUT!$I$2),"Off Meds",IF(C13539&lt;=(INT(INPUT!$I$1)+INPUT!$I$2),"Washout","On Meds"))))</f>
        <v/>
      </c>
      <c r="F13539">
        <f>IF(B13539="","",1.509*(LN(B13539)^1.084-5.381))</f>
        <v/>
      </c>
      <c r="G13539">
        <f>IF(F13539="","",IF(F13539&lt;0,10*F13539^2,0))</f>
        <v/>
      </c>
      <c r="H13539">
        <f>IF(F13539="","",IF(F13539&gt;0,10*F13539^2,0))</f>
        <v/>
      </c>
    </row>
    <row r="13540">
      <c r="A13540">
        <f>Input!A13540</f>
        <v/>
      </c>
      <c r="B13540">
        <f>IF(ISNUMBER(Input!B13540),IF(AND(Input!B13540&gt;=20,Input!B13540&lt;=700),Input!B13540,""),"")</f>
        <v/>
      </c>
      <c r="C13540">
        <f>IF(B13540="","",INT(A13540))</f>
        <v/>
      </c>
      <c r="D13540">
        <f>IF(B13540="","",HOUR(A13540))</f>
        <v/>
      </c>
      <c r="E13540">
        <f>IF(B13540="","",IF(INPUT!$I$1="","",IF(C13540&lt;(INT(INPUT!$I$1)-INPUT!$I$2),"Off Meds",IF(C13540&lt;=(INT(INPUT!$I$1)+INPUT!$I$2),"Washout","On Meds"))))</f>
        <v/>
      </c>
      <c r="F13540">
        <f>IF(B13540="","",1.509*(LN(B13540)^1.084-5.381))</f>
        <v/>
      </c>
      <c r="G13540">
        <f>IF(F13540="","",IF(F13540&lt;0,10*F13540^2,0))</f>
        <v/>
      </c>
      <c r="H13540">
        <f>IF(F13540="","",IF(F13540&gt;0,10*F13540^2,0))</f>
        <v/>
      </c>
    </row>
    <row r="13541">
      <c r="A13541">
        <f>Input!A13541</f>
        <v/>
      </c>
      <c r="B13541">
        <f>IF(ISNUMBER(Input!B13541),IF(AND(Input!B13541&gt;=20,Input!B13541&lt;=700),Input!B13541,""),"")</f>
        <v/>
      </c>
      <c r="C13541">
        <f>IF(B13541="","",INT(A13541))</f>
        <v/>
      </c>
      <c r="D13541">
        <f>IF(B13541="","",HOUR(A13541))</f>
        <v/>
      </c>
      <c r="E13541">
        <f>IF(B13541="","",IF(INPUT!$I$1="","",IF(C13541&lt;(INT(INPUT!$I$1)-INPUT!$I$2),"Off Meds",IF(C13541&lt;=(INT(INPUT!$I$1)+INPUT!$I$2),"Washout","On Meds"))))</f>
        <v/>
      </c>
      <c r="F13541">
        <f>IF(B13541="","",1.509*(LN(B13541)^1.084-5.381))</f>
        <v/>
      </c>
      <c r="G13541">
        <f>IF(F13541="","",IF(F13541&lt;0,10*F13541^2,0))</f>
        <v/>
      </c>
      <c r="H13541">
        <f>IF(F13541="","",IF(F13541&gt;0,10*F13541^2,0))</f>
        <v/>
      </c>
    </row>
    <row r="13542">
      <c r="A13542">
        <f>Input!A13542</f>
        <v/>
      </c>
      <c r="B13542">
        <f>IF(ISNUMBER(Input!B13542),IF(AND(Input!B13542&gt;=20,Input!B13542&lt;=700),Input!B13542,""),"")</f>
        <v/>
      </c>
      <c r="C13542">
        <f>IF(B13542="","",INT(A13542))</f>
        <v/>
      </c>
      <c r="D13542">
        <f>IF(B13542="","",HOUR(A13542))</f>
        <v/>
      </c>
      <c r="E13542">
        <f>IF(B13542="","",IF(INPUT!$I$1="","",IF(C13542&lt;(INT(INPUT!$I$1)-INPUT!$I$2),"Off Meds",IF(C13542&lt;=(INT(INPUT!$I$1)+INPUT!$I$2),"Washout","On Meds"))))</f>
        <v/>
      </c>
      <c r="F13542">
        <f>IF(B13542="","",1.509*(LN(B13542)^1.084-5.381))</f>
        <v/>
      </c>
      <c r="G13542">
        <f>IF(F13542="","",IF(F13542&lt;0,10*F13542^2,0))</f>
        <v/>
      </c>
      <c r="H13542">
        <f>IF(F13542="","",IF(F13542&gt;0,10*F13542^2,0))</f>
        <v/>
      </c>
    </row>
    <row r="13543">
      <c r="A13543">
        <f>Input!A13543</f>
        <v/>
      </c>
      <c r="B13543">
        <f>IF(ISNUMBER(Input!B13543),IF(AND(Input!B13543&gt;=20,Input!B13543&lt;=700),Input!B13543,""),"")</f>
        <v/>
      </c>
      <c r="C13543">
        <f>IF(B13543="","",INT(A13543))</f>
        <v/>
      </c>
      <c r="D13543">
        <f>IF(B13543="","",HOUR(A13543))</f>
        <v/>
      </c>
      <c r="E13543">
        <f>IF(B13543="","",IF(INPUT!$I$1="","",IF(C13543&lt;(INT(INPUT!$I$1)-INPUT!$I$2),"Off Meds",IF(C13543&lt;=(INT(INPUT!$I$1)+INPUT!$I$2),"Washout","On Meds"))))</f>
        <v/>
      </c>
      <c r="F13543">
        <f>IF(B13543="","",1.509*(LN(B13543)^1.084-5.381))</f>
        <v/>
      </c>
      <c r="G13543">
        <f>IF(F13543="","",IF(F13543&lt;0,10*F13543^2,0))</f>
        <v/>
      </c>
      <c r="H13543">
        <f>IF(F13543="","",IF(F13543&gt;0,10*F13543^2,0))</f>
        <v/>
      </c>
    </row>
    <row r="13544">
      <c r="A13544">
        <f>Input!A13544</f>
        <v/>
      </c>
      <c r="B13544">
        <f>IF(ISNUMBER(Input!B13544),IF(AND(Input!B13544&gt;=20,Input!B13544&lt;=700),Input!B13544,""),"")</f>
        <v/>
      </c>
      <c r="C13544">
        <f>IF(B13544="","",INT(A13544))</f>
        <v/>
      </c>
      <c r="D13544">
        <f>IF(B13544="","",HOUR(A13544))</f>
        <v/>
      </c>
      <c r="E13544">
        <f>IF(B13544="","",IF(INPUT!$I$1="","",IF(C13544&lt;(INT(INPUT!$I$1)-INPUT!$I$2),"Off Meds",IF(C13544&lt;=(INT(INPUT!$I$1)+INPUT!$I$2),"Washout","On Meds"))))</f>
        <v/>
      </c>
      <c r="F13544">
        <f>IF(B13544="","",1.509*(LN(B13544)^1.084-5.381))</f>
        <v/>
      </c>
      <c r="G13544">
        <f>IF(F13544="","",IF(F13544&lt;0,10*F13544^2,0))</f>
        <v/>
      </c>
      <c r="H13544">
        <f>IF(F13544="","",IF(F13544&gt;0,10*F13544^2,0))</f>
        <v/>
      </c>
    </row>
    <row r="13545">
      <c r="A13545">
        <f>Input!A13545</f>
        <v/>
      </c>
      <c r="B13545">
        <f>IF(ISNUMBER(Input!B13545),IF(AND(Input!B13545&gt;=20,Input!B13545&lt;=700),Input!B13545,""),"")</f>
        <v/>
      </c>
      <c r="C13545">
        <f>IF(B13545="","",INT(A13545))</f>
        <v/>
      </c>
      <c r="D13545">
        <f>IF(B13545="","",HOUR(A13545))</f>
        <v/>
      </c>
      <c r="E13545">
        <f>IF(B13545="","",IF(INPUT!$I$1="","",IF(C13545&lt;(INT(INPUT!$I$1)-INPUT!$I$2),"Off Meds",IF(C13545&lt;=(INT(INPUT!$I$1)+INPUT!$I$2),"Washout","On Meds"))))</f>
        <v/>
      </c>
      <c r="F13545">
        <f>IF(B13545="","",1.509*(LN(B13545)^1.084-5.381))</f>
        <v/>
      </c>
      <c r="G13545">
        <f>IF(F13545="","",IF(F13545&lt;0,10*F13545^2,0))</f>
        <v/>
      </c>
      <c r="H13545">
        <f>IF(F13545="","",IF(F13545&gt;0,10*F13545^2,0))</f>
        <v/>
      </c>
    </row>
    <row r="13546">
      <c r="A13546">
        <f>Input!A13546</f>
        <v/>
      </c>
      <c r="B13546">
        <f>IF(ISNUMBER(Input!B13546),IF(AND(Input!B13546&gt;=20,Input!B13546&lt;=700),Input!B13546,""),"")</f>
        <v/>
      </c>
      <c r="C13546">
        <f>IF(B13546="","",INT(A13546))</f>
        <v/>
      </c>
      <c r="D13546">
        <f>IF(B13546="","",HOUR(A13546))</f>
        <v/>
      </c>
      <c r="E13546">
        <f>IF(B13546="","",IF(INPUT!$I$1="","",IF(C13546&lt;(INT(INPUT!$I$1)-INPUT!$I$2),"Off Meds",IF(C13546&lt;=(INT(INPUT!$I$1)+INPUT!$I$2),"Washout","On Meds"))))</f>
        <v/>
      </c>
      <c r="F13546">
        <f>IF(B13546="","",1.509*(LN(B13546)^1.084-5.381))</f>
        <v/>
      </c>
      <c r="G13546">
        <f>IF(F13546="","",IF(F13546&lt;0,10*F13546^2,0))</f>
        <v/>
      </c>
      <c r="H13546">
        <f>IF(F13546="","",IF(F13546&gt;0,10*F13546^2,0))</f>
        <v/>
      </c>
    </row>
    <row r="13547">
      <c r="A13547">
        <f>Input!A13547</f>
        <v/>
      </c>
      <c r="B13547">
        <f>IF(ISNUMBER(Input!B13547),IF(AND(Input!B13547&gt;=20,Input!B13547&lt;=700),Input!B13547,""),"")</f>
        <v/>
      </c>
      <c r="C13547">
        <f>IF(B13547="","",INT(A13547))</f>
        <v/>
      </c>
      <c r="D13547">
        <f>IF(B13547="","",HOUR(A13547))</f>
        <v/>
      </c>
      <c r="E13547">
        <f>IF(B13547="","",IF(INPUT!$I$1="","",IF(C13547&lt;(INT(INPUT!$I$1)-INPUT!$I$2),"Off Meds",IF(C13547&lt;=(INT(INPUT!$I$1)+INPUT!$I$2),"Washout","On Meds"))))</f>
        <v/>
      </c>
      <c r="F13547">
        <f>IF(B13547="","",1.509*(LN(B13547)^1.084-5.381))</f>
        <v/>
      </c>
      <c r="G13547">
        <f>IF(F13547="","",IF(F13547&lt;0,10*F13547^2,0))</f>
        <v/>
      </c>
      <c r="H13547">
        <f>IF(F13547="","",IF(F13547&gt;0,10*F13547^2,0))</f>
        <v/>
      </c>
    </row>
    <row r="13548">
      <c r="A13548">
        <f>Input!A13548</f>
        <v/>
      </c>
      <c r="B13548">
        <f>IF(ISNUMBER(Input!B13548),IF(AND(Input!B13548&gt;=20,Input!B13548&lt;=700),Input!B13548,""),"")</f>
        <v/>
      </c>
      <c r="C13548">
        <f>IF(B13548="","",INT(A13548))</f>
        <v/>
      </c>
      <c r="D13548">
        <f>IF(B13548="","",HOUR(A13548))</f>
        <v/>
      </c>
      <c r="E13548">
        <f>IF(B13548="","",IF(INPUT!$I$1="","",IF(C13548&lt;(INT(INPUT!$I$1)-INPUT!$I$2),"Off Meds",IF(C13548&lt;=(INT(INPUT!$I$1)+INPUT!$I$2),"Washout","On Meds"))))</f>
        <v/>
      </c>
      <c r="F13548">
        <f>IF(B13548="","",1.509*(LN(B13548)^1.084-5.381))</f>
        <v/>
      </c>
      <c r="G13548">
        <f>IF(F13548="","",IF(F13548&lt;0,10*F13548^2,0))</f>
        <v/>
      </c>
      <c r="H13548">
        <f>IF(F13548="","",IF(F13548&gt;0,10*F13548^2,0))</f>
        <v/>
      </c>
    </row>
    <row r="13549">
      <c r="A13549">
        <f>Input!A13549</f>
        <v/>
      </c>
      <c r="B13549">
        <f>IF(ISNUMBER(Input!B13549),IF(AND(Input!B13549&gt;=20,Input!B13549&lt;=700),Input!B13549,""),"")</f>
        <v/>
      </c>
      <c r="C13549">
        <f>IF(B13549="","",INT(A13549))</f>
        <v/>
      </c>
      <c r="D13549">
        <f>IF(B13549="","",HOUR(A13549))</f>
        <v/>
      </c>
      <c r="E13549">
        <f>IF(B13549="","",IF(INPUT!$I$1="","",IF(C13549&lt;(INT(INPUT!$I$1)-INPUT!$I$2),"Off Meds",IF(C13549&lt;=(INT(INPUT!$I$1)+INPUT!$I$2),"Washout","On Meds"))))</f>
        <v/>
      </c>
      <c r="F13549">
        <f>IF(B13549="","",1.509*(LN(B13549)^1.084-5.381))</f>
        <v/>
      </c>
      <c r="G13549">
        <f>IF(F13549="","",IF(F13549&lt;0,10*F13549^2,0))</f>
        <v/>
      </c>
      <c r="H13549">
        <f>IF(F13549="","",IF(F13549&gt;0,10*F13549^2,0))</f>
        <v/>
      </c>
    </row>
    <row r="13550">
      <c r="A13550">
        <f>Input!A13550</f>
        <v/>
      </c>
      <c r="B13550">
        <f>IF(ISNUMBER(Input!B13550),IF(AND(Input!B13550&gt;=20,Input!B13550&lt;=700),Input!B13550,""),"")</f>
        <v/>
      </c>
      <c r="C13550">
        <f>IF(B13550="","",INT(A13550))</f>
        <v/>
      </c>
      <c r="D13550">
        <f>IF(B13550="","",HOUR(A13550))</f>
        <v/>
      </c>
      <c r="E13550">
        <f>IF(B13550="","",IF(INPUT!$I$1="","",IF(C13550&lt;(INT(INPUT!$I$1)-INPUT!$I$2),"Off Meds",IF(C13550&lt;=(INT(INPUT!$I$1)+INPUT!$I$2),"Washout","On Meds"))))</f>
        <v/>
      </c>
      <c r="F13550">
        <f>IF(B13550="","",1.509*(LN(B13550)^1.084-5.381))</f>
        <v/>
      </c>
      <c r="G13550">
        <f>IF(F13550="","",IF(F13550&lt;0,10*F13550^2,0))</f>
        <v/>
      </c>
      <c r="H13550">
        <f>IF(F13550="","",IF(F13550&gt;0,10*F13550^2,0))</f>
        <v/>
      </c>
    </row>
    <row r="13551">
      <c r="A13551">
        <f>Input!A13551</f>
        <v/>
      </c>
      <c r="B13551">
        <f>IF(ISNUMBER(Input!B13551),IF(AND(Input!B13551&gt;=20,Input!B13551&lt;=700),Input!B13551,""),"")</f>
        <v/>
      </c>
      <c r="C13551">
        <f>IF(B13551="","",INT(A13551))</f>
        <v/>
      </c>
      <c r="D13551">
        <f>IF(B13551="","",HOUR(A13551))</f>
        <v/>
      </c>
      <c r="E13551">
        <f>IF(B13551="","",IF(INPUT!$I$1="","",IF(C13551&lt;(INT(INPUT!$I$1)-INPUT!$I$2),"Off Meds",IF(C13551&lt;=(INT(INPUT!$I$1)+INPUT!$I$2),"Washout","On Meds"))))</f>
        <v/>
      </c>
      <c r="F13551">
        <f>IF(B13551="","",1.509*(LN(B13551)^1.084-5.381))</f>
        <v/>
      </c>
      <c r="G13551">
        <f>IF(F13551="","",IF(F13551&lt;0,10*F13551^2,0))</f>
        <v/>
      </c>
      <c r="H13551">
        <f>IF(F13551="","",IF(F13551&gt;0,10*F13551^2,0))</f>
        <v/>
      </c>
    </row>
    <row r="13552">
      <c r="A13552">
        <f>Input!A13552</f>
        <v/>
      </c>
      <c r="B13552">
        <f>IF(ISNUMBER(Input!B13552),IF(AND(Input!B13552&gt;=20,Input!B13552&lt;=700),Input!B13552,""),"")</f>
        <v/>
      </c>
      <c r="C13552">
        <f>IF(B13552="","",INT(A13552))</f>
        <v/>
      </c>
      <c r="D13552">
        <f>IF(B13552="","",HOUR(A13552))</f>
        <v/>
      </c>
      <c r="E13552">
        <f>IF(B13552="","",IF(INPUT!$I$1="","",IF(C13552&lt;(INT(INPUT!$I$1)-INPUT!$I$2),"Off Meds",IF(C13552&lt;=(INT(INPUT!$I$1)+INPUT!$I$2),"Washout","On Meds"))))</f>
        <v/>
      </c>
      <c r="F13552">
        <f>IF(B13552="","",1.509*(LN(B13552)^1.084-5.381))</f>
        <v/>
      </c>
      <c r="G13552">
        <f>IF(F13552="","",IF(F13552&lt;0,10*F13552^2,0))</f>
        <v/>
      </c>
      <c r="H13552">
        <f>IF(F13552="","",IF(F13552&gt;0,10*F13552^2,0))</f>
        <v/>
      </c>
    </row>
    <row r="13553">
      <c r="A13553">
        <f>Input!A13553</f>
        <v/>
      </c>
      <c r="B13553">
        <f>IF(ISNUMBER(Input!B13553),IF(AND(Input!B13553&gt;=20,Input!B13553&lt;=700),Input!B13553,""),"")</f>
        <v/>
      </c>
      <c r="C13553">
        <f>IF(B13553="","",INT(A13553))</f>
        <v/>
      </c>
      <c r="D13553">
        <f>IF(B13553="","",HOUR(A13553))</f>
        <v/>
      </c>
      <c r="E13553">
        <f>IF(B13553="","",IF(INPUT!$I$1="","",IF(C13553&lt;(INT(INPUT!$I$1)-INPUT!$I$2),"Off Meds",IF(C13553&lt;=(INT(INPUT!$I$1)+INPUT!$I$2),"Washout","On Meds"))))</f>
        <v/>
      </c>
      <c r="F13553">
        <f>IF(B13553="","",1.509*(LN(B13553)^1.084-5.381))</f>
        <v/>
      </c>
      <c r="G13553">
        <f>IF(F13553="","",IF(F13553&lt;0,10*F13553^2,0))</f>
        <v/>
      </c>
      <c r="H13553">
        <f>IF(F13553="","",IF(F13553&gt;0,10*F13553^2,0))</f>
        <v/>
      </c>
    </row>
    <row r="13554">
      <c r="A13554">
        <f>Input!A13554</f>
        <v/>
      </c>
      <c r="B13554">
        <f>IF(ISNUMBER(Input!B13554),IF(AND(Input!B13554&gt;=20,Input!B13554&lt;=700),Input!B13554,""),"")</f>
        <v/>
      </c>
      <c r="C13554">
        <f>IF(B13554="","",INT(A13554))</f>
        <v/>
      </c>
      <c r="D13554">
        <f>IF(B13554="","",HOUR(A13554))</f>
        <v/>
      </c>
      <c r="E13554">
        <f>IF(B13554="","",IF(INPUT!$I$1="","",IF(C13554&lt;(INT(INPUT!$I$1)-INPUT!$I$2),"Off Meds",IF(C13554&lt;=(INT(INPUT!$I$1)+INPUT!$I$2),"Washout","On Meds"))))</f>
        <v/>
      </c>
      <c r="F13554">
        <f>IF(B13554="","",1.509*(LN(B13554)^1.084-5.381))</f>
        <v/>
      </c>
      <c r="G13554">
        <f>IF(F13554="","",IF(F13554&lt;0,10*F13554^2,0))</f>
        <v/>
      </c>
      <c r="H13554">
        <f>IF(F13554="","",IF(F13554&gt;0,10*F13554^2,0))</f>
        <v/>
      </c>
    </row>
    <row r="13555">
      <c r="A13555">
        <f>Input!A13555</f>
        <v/>
      </c>
      <c r="B13555">
        <f>IF(ISNUMBER(Input!B13555),IF(AND(Input!B13555&gt;=20,Input!B13555&lt;=700),Input!B13555,""),"")</f>
        <v/>
      </c>
      <c r="C13555">
        <f>IF(B13555="","",INT(A13555))</f>
        <v/>
      </c>
      <c r="D13555">
        <f>IF(B13555="","",HOUR(A13555))</f>
        <v/>
      </c>
      <c r="E13555">
        <f>IF(B13555="","",IF(INPUT!$I$1="","",IF(C13555&lt;(INT(INPUT!$I$1)-INPUT!$I$2),"Off Meds",IF(C13555&lt;=(INT(INPUT!$I$1)+INPUT!$I$2),"Washout","On Meds"))))</f>
        <v/>
      </c>
      <c r="F13555">
        <f>IF(B13555="","",1.509*(LN(B13555)^1.084-5.381))</f>
        <v/>
      </c>
      <c r="G13555">
        <f>IF(F13555="","",IF(F13555&lt;0,10*F13555^2,0))</f>
        <v/>
      </c>
      <c r="H13555">
        <f>IF(F13555="","",IF(F13555&gt;0,10*F13555^2,0))</f>
        <v/>
      </c>
    </row>
    <row r="13556">
      <c r="A13556">
        <f>Input!A13556</f>
        <v/>
      </c>
      <c r="B13556">
        <f>IF(ISNUMBER(Input!B13556),IF(AND(Input!B13556&gt;=20,Input!B13556&lt;=700),Input!B13556,""),"")</f>
        <v/>
      </c>
      <c r="C13556">
        <f>IF(B13556="","",INT(A13556))</f>
        <v/>
      </c>
      <c r="D13556">
        <f>IF(B13556="","",HOUR(A13556))</f>
        <v/>
      </c>
      <c r="E13556">
        <f>IF(B13556="","",IF(INPUT!$I$1="","",IF(C13556&lt;(INT(INPUT!$I$1)-INPUT!$I$2),"Off Meds",IF(C13556&lt;=(INT(INPUT!$I$1)+INPUT!$I$2),"Washout","On Meds"))))</f>
        <v/>
      </c>
      <c r="F13556">
        <f>IF(B13556="","",1.509*(LN(B13556)^1.084-5.381))</f>
        <v/>
      </c>
      <c r="G13556">
        <f>IF(F13556="","",IF(F13556&lt;0,10*F13556^2,0))</f>
        <v/>
      </c>
      <c r="H13556">
        <f>IF(F13556="","",IF(F13556&gt;0,10*F13556^2,0))</f>
        <v/>
      </c>
    </row>
    <row r="13557">
      <c r="A13557">
        <f>Input!A13557</f>
        <v/>
      </c>
      <c r="B13557">
        <f>IF(ISNUMBER(Input!B13557),IF(AND(Input!B13557&gt;=20,Input!B13557&lt;=700),Input!B13557,""),"")</f>
        <v/>
      </c>
      <c r="C13557">
        <f>IF(B13557="","",INT(A13557))</f>
        <v/>
      </c>
      <c r="D13557">
        <f>IF(B13557="","",HOUR(A13557))</f>
        <v/>
      </c>
      <c r="E13557">
        <f>IF(B13557="","",IF(INPUT!$I$1="","",IF(C13557&lt;(INT(INPUT!$I$1)-INPUT!$I$2),"Off Meds",IF(C13557&lt;=(INT(INPUT!$I$1)+INPUT!$I$2),"Washout","On Meds"))))</f>
        <v/>
      </c>
      <c r="F13557">
        <f>IF(B13557="","",1.509*(LN(B13557)^1.084-5.381))</f>
        <v/>
      </c>
      <c r="G13557">
        <f>IF(F13557="","",IF(F13557&lt;0,10*F13557^2,0))</f>
        <v/>
      </c>
      <c r="H13557">
        <f>IF(F13557="","",IF(F13557&gt;0,10*F13557^2,0))</f>
        <v/>
      </c>
    </row>
    <row r="13558">
      <c r="A13558">
        <f>Input!A13558</f>
        <v/>
      </c>
      <c r="B13558">
        <f>IF(ISNUMBER(Input!B13558),IF(AND(Input!B13558&gt;=20,Input!B13558&lt;=700),Input!B13558,""),"")</f>
        <v/>
      </c>
      <c r="C13558">
        <f>IF(B13558="","",INT(A13558))</f>
        <v/>
      </c>
      <c r="D13558">
        <f>IF(B13558="","",HOUR(A13558))</f>
        <v/>
      </c>
      <c r="E13558">
        <f>IF(B13558="","",IF(INPUT!$I$1="","",IF(C13558&lt;(INT(INPUT!$I$1)-INPUT!$I$2),"Off Meds",IF(C13558&lt;=(INT(INPUT!$I$1)+INPUT!$I$2),"Washout","On Meds"))))</f>
        <v/>
      </c>
      <c r="F13558">
        <f>IF(B13558="","",1.509*(LN(B13558)^1.084-5.381))</f>
        <v/>
      </c>
      <c r="G13558">
        <f>IF(F13558="","",IF(F13558&lt;0,10*F13558^2,0))</f>
        <v/>
      </c>
      <c r="H13558">
        <f>IF(F13558="","",IF(F13558&gt;0,10*F13558^2,0))</f>
        <v/>
      </c>
    </row>
    <row r="13559">
      <c r="A13559">
        <f>Input!A13559</f>
        <v/>
      </c>
      <c r="B13559">
        <f>IF(ISNUMBER(Input!B13559),IF(AND(Input!B13559&gt;=20,Input!B13559&lt;=700),Input!B13559,""),"")</f>
        <v/>
      </c>
      <c r="C13559">
        <f>IF(B13559="","",INT(A13559))</f>
        <v/>
      </c>
      <c r="D13559">
        <f>IF(B13559="","",HOUR(A13559))</f>
        <v/>
      </c>
      <c r="E13559">
        <f>IF(B13559="","",IF(INPUT!$I$1="","",IF(C13559&lt;(INT(INPUT!$I$1)-INPUT!$I$2),"Off Meds",IF(C13559&lt;=(INT(INPUT!$I$1)+INPUT!$I$2),"Washout","On Meds"))))</f>
        <v/>
      </c>
      <c r="F13559">
        <f>IF(B13559="","",1.509*(LN(B13559)^1.084-5.381))</f>
        <v/>
      </c>
      <c r="G13559">
        <f>IF(F13559="","",IF(F13559&lt;0,10*F13559^2,0))</f>
        <v/>
      </c>
      <c r="H13559">
        <f>IF(F13559="","",IF(F13559&gt;0,10*F13559^2,0))</f>
        <v/>
      </c>
    </row>
    <row r="13560">
      <c r="A13560">
        <f>Input!A13560</f>
        <v/>
      </c>
      <c r="B13560">
        <f>IF(ISNUMBER(Input!B13560),IF(AND(Input!B13560&gt;=20,Input!B13560&lt;=700),Input!B13560,""),"")</f>
        <v/>
      </c>
      <c r="C13560">
        <f>IF(B13560="","",INT(A13560))</f>
        <v/>
      </c>
      <c r="D13560">
        <f>IF(B13560="","",HOUR(A13560))</f>
        <v/>
      </c>
      <c r="E13560">
        <f>IF(B13560="","",IF(INPUT!$I$1="","",IF(C13560&lt;(INT(INPUT!$I$1)-INPUT!$I$2),"Off Meds",IF(C13560&lt;=(INT(INPUT!$I$1)+INPUT!$I$2),"Washout","On Meds"))))</f>
        <v/>
      </c>
      <c r="F13560">
        <f>IF(B13560="","",1.509*(LN(B13560)^1.084-5.381))</f>
        <v/>
      </c>
      <c r="G13560">
        <f>IF(F13560="","",IF(F13560&lt;0,10*F13560^2,0))</f>
        <v/>
      </c>
      <c r="H13560">
        <f>IF(F13560="","",IF(F13560&gt;0,10*F13560^2,0))</f>
        <v/>
      </c>
    </row>
    <row r="13561">
      <c r="A13561">
        <f>Input!A13561</f>
        <v/>
      </c>
      <c r="B13561">
        <f>IF(ISNUMBER(Input!B13561),IF(AND(Input!B13561&gt;=20,Input!B13561&lt;=700),Input!B13561,""),"")</f>
        <v/>
      </c>
      <c r="C13561">
        <f>IF(B13561="","",INT(A13561))</f>
        <v/>
      </c>
      <c r="D13561">
        <f>IF(B13561="","",HOUR(A13561))</f>
        <v/>
      </c>
      <c r="E13561">
        <f>IF(B13561="","",IF(INPUT!$I$1="","",IF(C13561&lt;(INT(INPUT!$I$1)-INPUT!$I$2),"Off Meds",IF(C13561&lt;=(INT(INPUT!$I$1)+INPUT!$I$2),"Washout","On Meds"))))</f>
        <v/>
      </c>
      <c r="F13561">
        <f>IF(B13561="","",1.509*(LN(B13561)^1.084-5.381))</f>
        <v/>
      </c>
      <c r="G13561">
        <f>IF(F13561="","",IF(F13561&lt;0,10*F13561^2,0))</f>
        <v/>
      </c>
      <c r="H13561">
        <f>IF(F13561="","",IF(F13561&gt;0,10*F13561^2,0))</f>
        <v/>
      </c>
    </row>
    <row r="13562">
      <c r="A13562">
        <f>Input!A13562</f>
        <v/>
      </c>
      <c r="B13562">
        <f>IF(ISNUMBER(Input!B13562),IF(AND(Input!B13562&gt;=20,Input!B13562&lt;=700),Input!B13562,""),"")</f>
        <v/>
      </c>
      <c r="C13562">
        <f>IF(B13562="","",INT(A13562))</f>
        <v/>
      </c>
      <c r="D13562">
        <f>IF(B13562="","",HOUR(A13562))</f>
        <v/>
      </c>
      <c r="E13562">
        <f>IF(B13562="","",IF(INPUT!$I$1="","",IF(C13562&lt;(INT(INPUT!$I$1)-INPUT!$I$2),"Off Meds",IF(C13562&lt;=(INT(INPUT!$I$1)+INPUT!$I$2),"Washout","On Meds"))))</f>
        <v/>
      </c>
      <c r="F13562">
        <f>IF(B13562="","",1.509*(LN(B13562)^1.084-5.381))</f>
        <v/>
      </c>
      <c r="G13562">
        <f>IF(F13562="","",IF(F13562&lt;0,10*F13562^2,0))</f>
        <v/>
      </c>
      <c r="H13562">
        <f>IF(F13562="","",IF(F13562&gt;0,10*F13562^2,0))</f>
        <v/>
      </c>
    </row>
    <row r="13563">
      <c r="A13563">
        <f>Input!A13563</f>
        <v/>
      </c>
      <c r="B13563">
        <f>IF(ISNUMBER(Input!B13563),IF(AND(Input!B13563&gt;=20,Input!B13563&lt;=700),Input!B13563,""),"")</f>
        <v/>
      </c>
      <c r="C13563">
        <f>IF(B13563="","",INT(A13563))</f>
        <v/>
      </c>
      <c r="D13563">
        <f>IF(B13563="","",HOUR(A13563))</f>
        <v/>
      </c>
      <c r="E13563">
        <f>IF(B13563="","",IF(INPUT!$I$1="","",IF(C13563&lt;(INT(INPUT!$I$1)-INPUT!$I$2),"Off Meds",IF(C13563&lt;=(INT(INPUT!$I$1)+INPUT!$I$2),"Washout","On Meds"))))</f>
        <v/>
      </c>
      <c r="F13563">
        <f>IF(B13563="","",1.509*(LN(B13563)^1.084-5.381))</f>
        <v/>
      </c>
      <c r="G13563">
        <f>IF(F13563="","",IF(F13563&lt;0,10*F13563^2,0))</f>
        <v/>
      </c>
      <c r="H13563">
        <f>IF(F13563="","",IF(F13563&gt;0,10*F13563^2,0))</f>
        <v/>
      </c>
    </row>
    <row r="13564">
      <c r="A13564">
        <f>Input!A13564</f>
        <v/>
      </c>
      <c r="B13564">
        <f>IF(ISNUMBER(Input!B13564),IF(AND(Input!B13564&gt;=20,Input!B13564&lt;=700),Input!B13564,""),"")</f>
        <v/>
      </c>
      <c r="C13564">
        <f>IF(B13564="","",INT(A13564))</f>
        <v/>
      </c>
      <c r="D13564">
        <f>IF(B13564="","",HOUR(A13564))</f>
        <v/>
      </c>
      <c r="E13564">
        <f>IF(B13564="","",IF(INPUT!$I$1="","",IF(C13564&lt;(INT(INPUT!$I$1)-INPUT!$I$2),"Off Meds",IF(C13564&lt;=(INT(INPUT!$I$1)+INPUT!$I$2),"Washout","On Meds"))))</f>
        <v/>
      </c>
      <c r="F13564">
        <f>IF(B13564="","",1.509*(LN(B13564)^1.084-5.381))</f>
        <v/>
      </c>
      <c r="G13564">
        <f>IF(F13564="","",IF(F13564&lt;0,10*F13564^2,0))</f>
        <v/>
      </c>
      <c r="H13564">
        <f>IF(F13564="","",IF(F13564&gt;0,10*F13564^2,0))</f>
        <v/>
      </c>
    </row>
    <row r="13565">
      <c r="A13565">
        <f>Input!A13565</f>
        <v/>
      </c>
      <c r="B13565">
        <f>IF(ISNUMBER(Input!B13565),IF(AND(Input!B13565&gt;=20,Input!B13565&lt;=700),Input!B13565,""),"")</f>
        <v/>
      </c>
      <c r="C13565">
        <f>IF(B13565="","",INT(A13565))</f>
        <v/>
      </c>
      <c r="D13565">
        <f>IF(B13565="","",HOUR(A13565))</f>
        <v/>
      </c>
      <c r="E13565">
        <f>IF(B13565="","",IF(INPUT!$I$1="","",IF(C13565&lt;(INT(INPUT!$I$1)-INPUT!$I$2),"Off Meds",IF(C13565&lt;=(INT(INPUT!$I$1)+INPUT!$I$2),"Washout","On Meds"))))</f>
        <v/>
      </c>
      <c r="F13565">
        <f>IF(B13565="","",1.509*(LN(B13565)^1.084-5.381))</f>
        <v/>
      </c>
      <c r="G13565">
        <f>IF(F13565="","",IF(F13565&lt;0,10*F13565^2,0))</f>
        <v/>
      </c>
      <c r="H13565">
        <f>IF(F13565="","",IF(F13565&gt;0,10*F13565^2,0))</f>
        <v/>
      </c>
    </row>
    <row r="13566">
      <c r="A13566">
        <f>Input!A13566</f>
        <v/>
      </c>
      <c r="B13566">
        <f>IF(ISNUMBER(Input!B13566),IF(AND(Input!B13566&gt;=20,Input!B13566&lt;=700),Input!B13566,""),"")</f>
        <v/>
      </c>
      <c r="C13566">
        <f>IF(B13566="","",INT(A13566))</f>
        <v/>
      </c>
      <c r="D13566">
        <f>IF(B13566="","",HOUR(A13566))</f>
        <v/>
      </c>
      <c r="E13566">
        <f>IF(B13566="","",IF(INPUT!$I$1="","",IF(C13566&lt;(INT(INPUT!$I$1)-INPUT!$I$2),"Off Meds",IF(C13566&lt;=(INT(INPUT!$I$1)+INPUT!$I$2),"Washout","On Meds"))))</f>
        <v/>
      </c>
      <c r="F13566">
        <f>IF(B13566="","",1.509*(LN(B13566)^1.084-5.381))</f>
        <v/>
      </c>
      <c r="G13566">
        <f>IF(F13566="","",IF(F13566&lt;0,10*F13566^2,0))</f>
        <v/>
      </c>
      <c r="H13566">
        <f>IF(F13566="","",IF(F13566&gt;0,10*F13566^2,0))</f>
        <v/>
      </c>
    </row>
    <row r="13567">
      <c r="A13567">
        <f>Input!A13567</f>
        <v/>
      </c>
      <c r="B13567">
        <f>IF(ISNUMBER(Input!B13567),IF(AND(Input!B13567&gt;=20,Input!B13567&lt;=700),Input!B13567,""),"")</f>
        <v/>
      </c>
      <c r="C13567">
        <f>IF(B13567="","",INT(A13567))</f>
        <v/>
      </c>
      <c r="D13567">
        <f>IF(B13567="","",HOUR(A13567))</f>
        <v/>
      </c>
      <c r="E13567">
        <f>IF(B13567="","",IF(INPUT!$I$1="","",IF(C13567&lt;(INT(INPUT!$I$1)-INPUT!$I$2),"Off Meds",IF(C13567&lt;=(INT(INPUT!$I$1)+INPUT!$I$2),"Washout","On Meds"))))</f>
        <v/>
      </c>
      <c r="F13567">
        <f>IF(B13567="","",1.509*(LN(B13567)^1.084-5.381))</f>
        <v/>
      </c>
      <c r="G13567">
        <f>IF(F13567="","",IF(F13567&lt;0,10*F13567^2,0))</f>
        <v/>
      </c>
      <c r="H13567">
        <f>IF(F13567="","",IF(F13567&gt;0,10*F13567^2,0))</f>
        <v/>
      </c>
    </row>
    <row r="13568">
      <c r="A13568">
        <f>Input!A13568</f>
        <v/>
      </c>
      <c r="B13568">
        <f>IF(ISNUMBER(Input!B13568),IF(AND(Input!B13568&gt;=20,Input!B13568&lt;=700),Input!B13568,""),"")</f>
        <v/>
      </c>
      <c r="C13568">
        <f>IF(B13568="","",INT(A13568))</f>
        <v/>
      </c>
      <c r="D13568">
        <f>IF(B13568="","",HOUR(A13568))</f>
        <v/>
      </c>
      <c r="E13568">
        <f>IF(B13568="","",IF(INPUT!$I$1="","",IF(C13568&lt;(INT(INPUT!$I$1)-INPUT!$I$2),"Off Meds",IF(C13568&lt;=(INT(INPUT!$I$1)+INPUT!$I$2),"Washout","On Meds"))))</f>
        <v/>
      </c>
      <c r="F13568">
        <f>IF(B13568="","",1.509*(LN(B13568)^1.084-5.381))</f>
        <v/>
      </c>
      <c r="G13568">
        <f>IF(F13568="","",IF(F13568&lt;0,10*F13568^2,0))</f>
        <v/>
      </c>
      <c r="H13568">
        <f>IF(F13568="","",IF(F13568&gt;0,10*F13568^2,0))</f>
        <v/>
      </c>
    </row>
    <row r="13569">
      <c r="A13569">
        <f>Input!A13569</f>
        <v/>
      </c>
      <c r="B13569">
        <f>IF(ISNUMBER(Input!B13569),IF(AND(Input!B13569&gt;=20,Input!B13569&lt;=700),Input!B13569,""),"")</f>
        <v/>
      </c>
      <c r="C13569">
        <f>IF(B13569="","",INT(A13569))</f>
        <v/>
      </c>
      <c r="D13569">
        <f>IF(B13569="","",HOUR(A13569))</f>
        <v/>
      </c>
      <c r="E13569">
        <f>IF(B13569="","",IF(INPUT!$I$1="","",IF(C13569&lt;(INT(INPUT!$I$1)-INPUT!$I$2),"Off Meds",IF(C13569&lt;=(INT(INPUT!$I$1)+INPUT!$I$2),"Washout","On Meds"))))</f>
        <v/>
      </c>
      <c r="F13569">
        <f>IF(B13569="","",1.509*(LN(B13569)^1.084-5.381))</f>
        <v/>
      </c>
      <c r="G13569">
        <f>IF(F13569="","",IF(F13569&lt;0,10*F13569^2,0))</f>
        <v/>
      </c>
      <c r="H13569">
        <f>IF(F13569="","",IF(F13569&gt;0,10*F13569^2,0))</f>
        <v/>
      </c>
    </row>
    <row r="13570">
      <c r="A13570">
        <f>Input!A13570</f>
        <v/>
      </c>
      <c r="B13570">
        <f>IF(ISNUMBER(Input!B13570),IF(AND(Input!B13570&gt;=20,Input!B13570&lt;=700),Input!B13570,""),"")</f>
        <v/>
      </c>
      <c r="C13570">
        <f>IF(B13570="","",INT(A13570))</f>
        <v/>
      </c>
      <c r="D13570">
        <f>IF(B13570="","",HOUR(A13570))</f>
        <v/>
      </c>
      <c r="E13570">
        <f>IF(B13570="","",IF(INPUT!$I$1="","",IF(C13570&lt;(INT(INPUT!$I$1)-INPUT!$I$2),"Off Meds",IF(C13570&lt;=(INT(INPUT!$I$1)+INPUT!$I$2),"Washout","On Meds"))))</f>
        <v/>
      </c>
      <c r="F13570">
        <f>IF(B13570="","",1.509*(LN(B13570)^1.084-5.381))</f>
        <v/>
      </c>
      <c r="G13570">
        <f>IF(F13570="","",IF(F13570&lt;0,10*F13570^2,0))</f>
        <v/>
      </c>
      <c r="H13570">
        <f>IF(F13570="","",IF(F13570&gt;0,10*F13570^2,0))</f>
        <v/>
      </c>
    </row>
    <row r="13571">
      <c r="A13571">
        <f>Input!A13571</f>
        <v/>
      </c>
      <c r="B13571">
        <f>IF(ISNUMBER(Input!B13571),IF(AND(Input!B13571&gt;=20,Input!B13571&lt;=700),Input!B13571,""),"")</f>
        <v/>
      </c>
      <c r="C13571">
        <f>IF(B13571="","",INT(A13571))</f>
        <v/>
      </c>
      <c r="D13571">
        <f>IF(B13571="","",HOUR(A13571))</f>
        <v/>
      </c>
      <c r="E13571">
        <f>IF(B13571="","",IF(INPUT!$I$1="","",IF(C13571&lt;(INT(INPUT!$I$1)-INPUT!$I$2),"Off Meds",IF(C13571&lt;=(INT(INPUT!$I$1)+INPUT!$I$2),"Washout","On Meds"))))</f>
        <v/>
      </c>
      <c r="F13571">
        <f>IF(B13571="","",1.509*(LN(B13571)^1.084-5.381))</f>
        <v/>
      </c>
      <c r="G13571">
        <f>IF(F13571="","",IF(F13571&lt;0,10*F13571^2,0))</f>
        <v/>
      </c>
      <c r="H13571">
        <f>IF(F13571="","",IF(F13571&gt;0,10*F13571^2,0))</f>
        <v/>
      </c>
    </row>
    <row r="13572">
      <c r="A13572">
        <f>Input!A13572</f>
        <v/>
      </c>
      <c r="B13572">
        <f>IF(ISNUMBER(Input!B13572),IF(AND(Input!B13572&gt;=20,Input!B13572&lt;=700),Input!B13572,""),"")</f>
        <v/>
      </c>
      <c r="C13572">
        <f>IF(B13572="","",INT(A13572))</f>
        <v/>
      </c>
      <c r="D13572">
        <f>IF(B13572="","",HOUR(A13572))</f>
        <v/>
      </c>
      <c r="E13572">
        <f>IF(B13572="","",IF(INPUT!$I$1="","",IF(C13572&lt;(INT(INPUT!$I$1)-INPUT!$I$2),"Off Meds",IF(C13572&lt;=(INT(INPUT!$I$1)+INPUT!$I$2),"Washout","On Meds"))))</f>
        <v/>
      </c>
      <c r="F13572">
        <f>IF(B13572="","",1.509*(LN(B13572)^1.084-5.381))</f>
        <v/>
      </c>
      <c r="G13572">
        <f>IF(F13572="","",IF(F13572&lt;0,10*F13572^2,0))</f>
        <v/>
      </c>
      <c r="H13572">
        <f>IF(F13572="","",IF(F13572&gt;0,10*F13572^2,0))</f>
        <v/>
      </c>
    </row>
    <row r="13573">
      <c r="A13573">
        <f>Input!A13573</f>
        <v/>
      </c>
      <c r="B13573">
        <f>IF(ISNUMBER(Input!B13573),IF(AND(Input!B13573&gt;=20,Input!B13573&lt;=700),Input!B13573,""),"")</f>
        <v/>
      </c>
      <c r="C13573">
        <f>IF(B13573="","",INT(A13573))</f>
        <v/>
      </c>
      <c r="D13573">
        <f>IF(B13573="","",HOUR(A13573))</f>
        <v/>
      </c>
      <c r="E13573">
        <f>IF(B13573="","",IF(INPUT!$I$1="","",IF(C13573&lt;(INT(INPUT!$I$1)-INPUT!$I$2),"Off Meds",IF(C13573&lt;=(INT(INPUT!$I$1)+INPUT!$I$2),"Washout","On Meds"))))</f>
        <v/>
      </c>
      <c r="F13573">
        <f>IF(B13573="","",1.509*(LN(B13573)^1.084-5.381))</f>
        <v/>
      </c>
      <c r="G13573">
        <f>IF(F13573="","",IF(F13573&lt;0,10*F13573^2,0))</f>
        <v/>
      </c>
      <c r="H13573">
        <f>IF(F13573="","",IF(F13573&gt;0,10*F13573^2,0))</f>
        <v/>
      </c>
    </row>
    <row r="13574">
      <c r="A13574">
        <f>Input!A13574</f>
        <v/>
      </c>
      <c r="B13574">
        <f>IF(ISNUMBER(Input!B13574),IF(AND(Input!B13574&gt;=20,Input!B13574&lt;=700),Input!B13574,""),"")</f>
        <v/>
      </c>
      <c r="C13574">
        <f>IF(B13574="","",INT(A13574))</f>
        <v/>
      </c>
      <c r="D13574">
        <f>IF(B13574="","",HOUR(A13574))</f>
        <v/>
      </c>
      <c r="E13574">
        <f>IF(B13574="","",IF(INPUT!$I$1="","",IF(C13574&lt;(INT(INPUT!$I$1)-INPUT!$I$2),"Off Meds",IF(C13574&lt;=(INT(INPUT!$I$1)+INPUT!$I$2),"Washout","On Meds"))))</f>
        <v/>
      </c>
      <c r="F13574">
        <f>IF(B13574="","",1.509*(LN(B13574)^1.084-5.381))</f>
        <v/>
      </c>
      <c r="G13574">
        <f>IF(F13574="","",IF(F13574&lt;0,10*F13574^2,0))</f>
        <v/>
      </c>
      <c r="H13574">
        <f>IF(F13574="","",IF(F13574&gt;0,10*F13574^2,0))</f>
        <v/>
      </c>
    </row>
    <row r="13575">
      <c r="A13575">
        <f>Input!A13575</f>
        <v/>
      </c>
      <c r="B13575">
        <f>IF(ISNUMBER(Input!B13575),IF(AND(Input!B13575&gt;=20,Input!B13575&lt;=700),Input!B13575,""),"")</f>
        <v/>
      </c>
      <c r="C13575">
        <f>IF(B13575="","",INT(A13575))</f>
        <v/>
      </c>
      <c r="D13575">
        <f>IF(B13575="","",HOUR(A13575))</f>
        <v/>
      </c>
      <c r="E13575">
        <f>IF(B13575="","",IF(INPUT!$I$1="","",IF(C13575&lt;(INT(INPUT!$I$1)-INPUT!$I$2),"Off Meds",IF(C13575&lt;=(INT(INPUT!$I$1)+INPUT!$I$2),"Washout","On Meds"))))</f>
        <v/>
      </c>
      <c r="F13575">
        <f>IF(B13575="","",1.509*(LN(B13575)^1.084-5.381))</f>
        <v/>
      </c>
      <c r="G13575">
        <f>IF(F13575="","",IF(F13575&lt;0,10*F13575^2,0))</f>
        <v/>
      </c>
      <c r="H13575">
        <f>IF(F13575="","",IF(F13575&gt;0,10*F13575^2,0))</f>
        <v/>
      </c>
    </row>
    <row r="13576">
      <c r="A13576">
        <f>Input!A13576</f>
        <v/>
      </c>
      <c r="B13576">
        <f>IF(ISNUMBER(Input!B13576),IF(AND(Input!B13576&gt;=20,Input!B13576&lt;=700),Input!B13576,""),"")</f>
        <v/>
      </c>
      <c r="C13576">
        <f>IF(B13576="","",INT(A13576))</f>
        <v/>
      </c>
      <c r="D13576">
        <f>IF(B13576="","",HOUR(A13576))</f>
        <v/>
      </c>
      <c r="E13576">
        <f>IF(B13576="","",IF(INPUT!$I$1="","",IF(C13576&lt;(INT(INPUT!$I$1)-INPUT!$I$2),"Off Meds",IF(C13576&lt;=(INT(INPUT!$I$1)+INPUT!$I$2),"Washout","On Meds"))))</f>
        <v/>
      </c>
      <c r="F13576">
        <f>IF(B13576="","",1.509*(LN(B13576)^1.084-5.381))</f>
        <v/>
      </c>
      <c r="G13576">
        <f>IF(F13576="","",IF(F13576&lt;0,10*F13576^2,0))</f>
        <v/>
      </c>
      <c r="H13576">
        <f>IF(F13576="","",IF(F13576&gt;0,10*F13576^2,0))</f>
        <v/>
      </c>
    </row>
    <row r="13577">
      <c r="A13577">
        <f>Input!A13577</f>
        <v/>
      </c>
      <c r="B13577">
        <f>IF(ISNUMBER(Input!B13577),IF(AND(Input!B13577&gt;=20,Input!B13577&lt;=700),Input!B13577,""),"")</f>
        <v/>
      </c>
      <c r="C13577">
        <f>IF(B13577="","",INT(A13577))</f>
        <v/>
      </c>
      <c r="D13577">
        <f>IF(B13577="","",HOUR(A13577))</f>
        <v/>
      </c>
      <c r="E13577">
        <f>IF(B13577="","",IF(INPUT!$I$1="","",IF(C13577&lt;(INT(INPUT!$I$1)-INPUT!$I$2),"Off Meds",IF(C13577&lt;=(INT(INPUT!$I$1)+INPUT!$I$2),"Washout","On Meds"))))</f>
        <v/>
      </c>
      <c r="F13577">
        <f>IF(B13577="","",1.509*(LN(B13577)^1.084-5.381))</f>
        <v/>
      </c>
      <c r="G13577">
        <f>IF(F13577="","",IF(F13577&lt;0,10*F13577^2,0))</f>
        <v/>
      </c>
      <c r="H13577">
        <f>IF(F13577="","",IF(F13577&gt;0,10*F13577^2,0))</f>
        <v/>
      </c>
    </row>
    <row r="13578">
      <c r="A13578">
        <f>Input!A13578</f>
        <v/>
      </c>
      <c r="B13578">
        <f>IF(ISNUMBER(Input!B13578),IF(AND(Input!B13578&gt;=20,Input!B13578&lt;=700),Input!B13578,""),"")</f>
        <v/>
      </c>
      <c r="C13578">
        <f>IF(B13578="","",INT(A13578))</f>
        <v/>
      </c>
      <c r="D13578">
        <f>IF(B13578="","",HOUR(A13578))</f>
        <v/>
      </c>
      <c r="E13578">
        <f>IF(B13578="","",IF(INPUT!$I$1="","",IF(C13578&lt;(INT(INPUT!$I$1)-INPUT!$I$2),"Off Meds",IF(C13578&lt;=(INT(INPUT!$I$1)+INPUT!$I$2),"Washout","On Meds"))))</f>
        <v/>
      </c>
      <c r="F13578">
        <f>IF(B13578="","",1.509*(LN(B13578)^1.084-5.381))</f>
        <v/>
      </c>
      <c r="G13578">
        <f>IF(F13578="","",IF(F13578&lt;0,10*F13578^2,0))</f>
        <v/>
      </c>
      <c r="H13578">
        <f>IF(F13578="","",IF(F13578&gt;0,10*F13578^2,0))</f>
        <v/>
      </c>
    </row>
    <row r="13579">
      <c r="A13579">
        <f>Input!A13579</f>
        <v/>
      </c>
      <c r="B13579">
        <f>IF(ISNUMBER(Input!B13579),IF(AND(Input!B13579&gt;=20,Input!B13579&lt;=700),Input!B13579,""),"")</f>
        <v/>
      </c>
      <c r="C13579">
        <f>IF(B13579="","",INT(A13579))</f>
        <v/>
      </c>
      <c r="D13579">
        <f>IF(B13579="","",HOUR(A13579))</f>
        <v/>
      </c>
      <c r="E13579">
        <f>IF(B13579="","",IF(INPUT!$I$1="","",IF(C13579&lt;(INT(INPUT!$I$1)-INPUT!$I$2),"Off Meds",IF(C13579&lt;=(INT(INPUT!$I$1)+INPUT!$I$2),"Washout","On Meds"))))</f>
        <v/>
      </c>
      <c r="F13579">
        <f>IF(B13579="","",1.509*(LN(B13579)^1.084-5.381))</f>
        <v/>
      </c>
      <c r="G13579">
        <f>IF(F13579="","",IF(F13579&lt;0,10*F13579^2,0))</f>
        <v/>
      </c>
      <c r="H13579">
        <f>IF(F13579="","",IF(F13579&gt;0,10*F13579^2,0))</f>
        <v/>
      </c>
    </row>
    <row r="13580">
      <c r="A13580">
        <f>Input!A13580</f>
        <v/>
      </c>
      <c r="B13580">
        <f>IF(ISNUMBER(Input!B13580),IF(AND(Input!B13580&gt;=20,Input!B13580&lt;=700),Input!B13580,""),"")</f>
        <v/>
      </c>
      <c r="C13580">
        <f>IF(B13580="","",INT(A13580))</f>
        <v/>
      </c>
      <c r="D13580">
        <f>IF(B13580="","",HOUR(A13580))</f>
        <v/>
      </c>
      <c r="E13580">
        <f>IF(B13580="","",IF(INPUT!$I$1="","",IF(C13580&lt;(INT(INPUT!$I$1)-INPUT!$I$2),"Off Meds",IF(C13580&lt;=(INT(INPUT!$I$1)+INPUT!$I$2),"Washout","On Meds"))))</f>
        <v/>
      </c>
      <c r="F13580">
        <f>IF(B13580="","",1.509*(LN(B13580)^1.084-5.381))</f>
        <v/>
      </c>
      <c r="G13580">
        <f>IF(F13580="","",IF(F13580&lt;0,10*F13580^2,0))</f>
        <v/>
      </c>
      <c r="H13580">
        <f>IF(F13580="","",IF(F13580&gt;0,10*F13580^2,0))</f>
        <v/>
      </c>
    </row>
    <row r="13581">
      <c r="A13581">
        <f>Input!A13581</f>
        <v/>
      </c>
      <c r="B13581">
        <f>IF(ISNUMBER(Input!B13581),IF(AND(Input!B13581&gt;=20,Input!B13581&lt;=700),Input!B13581,""),"")</f>
        <v/>
      </c>
      <c r="C13581">
        <f>IF(B13581="","",INT(A13581))</f>
        <v/>
      </c>
      <c r="D13581">
        <f>IF(B13581="","",HOUR(A13581))</f>
        <v/>
      </c>
      <c r="E13581">
        <f>IF(B13581="","",IF(INPUT!$I$1="","",IF(C13581&lt;(INT(INPUT!$I$1)-INPUT!$I$2),"Off Meds",IF(C13581&lt;=(INT(INPUT!$I$1)+INPUT!$I$2),"Washout","On Meds"))))</f>
        <v/>
      </c>
      <c r="F13581">
        <f>IF(B13581="","",1.509*(LN(B13581)^1.084-5.381))</f>
        <v/>
      </c>
      <c r="G13581">
        <f>IF(F13581="","",IF(F13581&lt;0,10*F13581^2,0))</f>
        <v/>
      </c>
      <c r="H13581">
        <f>IF(F13581="","",IF(F13581&gt;0,10*F13581^2,0))</f>
        <v/>
      </c>
    </row>
    <row r="13582">
      <c r="A13582">
        <f>Input!A13582</f>
        <v/>
      </c>
      <c r="B13582">
        <f>IF(ISNUMBER(Input!B13582),IF(AND(Input!B13582&gt;=20,Input!B13582&lt;=700),Input!B13582,""),"")</f>
        <v/>
      </c>
      <c r="C13582">
        <f>IF(B13582="","",INT(A13582))</f>
        <v/>
      </c>
      <c r="D13582">
        <f>IF(B13582="","",HOUR(A13582))</f>
        <v/>
      </c>
      <c r="E13582">
        <f>IF(B13582="","",IF(INPUT!$I$1="","",IF(C13582&lt;(INT(INPUT!$I$1)-INPUT!$I$2),"Off Meds",IF(C13582&lt;=(INT(INPUT!$I$1)+INPUT!$I$2),"Washout","On Meds"))))</f>
        <v/>
      </c>
      <c r="F13582">
        <f>IF(B13582="","",1.509*(LN(B13582)^1.084-5.381))</f>
        <v/>
      </c>
      <c r="G13582">
        <f>IF(F13582="","",IF(F13582&lt;0,10*F13582^2,0))</f>
        <v/>
      </c>
      <c r="H13582">
        <f>IF(F13582="","",IF(F13582&gt;0,10*F13582^2,0))</f>
        <v/>
      </c>
    </row>
    <row r="13583">
      <c r="A13583">
        <f>Input!A13583</f>
        <v/>
      </c>
      <c r="B13583">
        <f>IF(ISNUMBER(Input!B13583),IF(AND(Input!B13583&gt;=20,Input!B13583&lt;=700),Input!B13583,""),"")</f>
        <v/>
      </c>
      <c r="C13583">
        <f>IF(B13583="","",INT(A13583))</f>
        <v/>
      </c>
      <c r="D13583">
        <f>IF(B13583="","",HOUR(A13583))</f>
        <v/>
      </c>
      <c r="E13583">
        <f>IF(B13583="","",IF(INPUT!$I$1="","",IF(C13583&lt;(INT(INPUT!$I$1)-INPUT!$I$2),"Off Meds",IF(C13583&lt;=(INT(INPUT!$I$1)+INPUT!$I$2),"Washout","On Meds"))))</f>
        <v/>
      </c>
      <c r="F13583">
        <f>IF(B13583="","",1.509*(LN(B13583)^1.084-5.381))</f>
        <v/>
      </c>
      <c r="G13583">
        <f>IF(F13583="","",IF(F13583&lt;0,10*F13583^2,0))</f>
        <v/>
      </c>
      <c r="H13583">
        <f>IF(F13583="","",IF(F13583&gt;0,10*F13583^2,0))</f>
        <v/>
      </c>
    </row>
    <row r="13584">
      <c r="A13584">
        <f>Input!A13584</f>
        <v/>
      </c>
      <c r="B13584">
        <f>IF(ISNUMBER(Input!B13584),IF(AND(Input!B13584&gt;=20,Input!B13584&lt;=700),Input!B13584,""),"")</f>
        <v/>
      </c>
      <c r="C13584">
        <f>IF(B13584="","",INT(A13584))</f>
        <v/>
      </c>
      <c r="D13584">
        <f>IF(B13584="","",HOUR(A13584))</f>
        <v/>
      </c>
      <c r="E13584">
        <f>IF(B13584="","",IF(INPUT!$I$1="","",IF(C13584&lt;(INT(INPUT!$I$1)-INPUT!$I$2),"Off Meds",IF(C13584&lt;=(INT(INPUT!$I$1)+INPUT!$I$2),"Washout","On Meds"))))</f>
        <v/>
      </c>
      <c r="F13584">
        <f>IF(B13584="","",1.509*(LN(B13584)^1.084-5.381))</f>
        <v/>
      </c>
      <c r="G13584">
        <f>IF(F13584="","",IF(F13584&lt;0,10*F13584^2,0))</f>
        <v/>
      </c>
      <c r="H13584">
        <f>IF(F13584="","",IF(F13584&gt;0,10*F13584^2,0))</f>
        <v/>
      </c>
    </row>
    <row r="13585">
      <c r="A13585">
        <f>Input!A13585</f>
        <v/>
      </c>
      <c r="B13585">
        <f>IF(ISNUMBER(Input!B13585),IF(AND(Input!B13585&gt;=20,Input!B13585&lt;=700),Input!B13585,""),"")</f>
        <v/>
      </c>
      <c r="C13585">
        <f>IF(B13585="","",INT(A13585))</f>
        <v/>
      </c>
      <c r="D13585">
        <f>IF(B13585="","",HOUR(A13585))</f>
        <v/>
      </c>
      <c r="E13585">
        <f>IF(B13585="","",IF(INPUT!$I$1="","",IF(C13585&lt;(INT(INPUT!$I$1)-INPUT!$I$2),"Off Meds",IF(C13585&lt;=(INT(INPUT!$I$1)+INPUT!$I$2),"Washout","On Meds"))))</f>
        <v/>
      </c>
      <c r="F13585">
        <f>IF(B13585="","",1.509*(LN(B13585)^1.084-5.381))</f>
        <v/>
      </c>
      <c r="G13585">
        <f>IF(F13585="","",IF(F13585&lt;0,10*F13585^2,0))</f>
        <v/>
      </c>
      <c r="H13585">
        <f>IF(F13585="","",IF(F13585&gt;0,10*F13585^2,0))</f>
        <v/>
      </c>
    </row>
    <row r="13586">
      <c r="A13586">
        <f>Input!A13586</f>
        <v/>
      </c>
      <c r="B13586">
        <f>IF(ISNUMBER(Input!B13586),IF(AND(Input!B13586&gt;=20,Input!B13586&lt;=700),Input!B13586,""),"")</f>
        <v/>
      </c>
      <c r="C13586">
        <f>IF(B13586="","",INT(A13586))</f>
        <v/>
      </c>
      <c r="D13586">
        <f>IF(B13586="","",HOUR(A13586))</f>
        <v/>
      </c>
      <c r="E13586">
        <f>IF(B13586="","",IF(INPUT!$I$1="","",IF(C13586&lt;(INT(INPUT!$I$1)-INPUT!$I$2),"Off Meds",IF(C13586&lt;=(INT(INPUT!$I$1)+INPUT!$I$2),"Washout","On Meds"))))</f>
        <v/>
      </c>
      <c r="F13586">
        <f>IF(B13586="","",1.509*(LN(B13586)^1.084-5.381))</f>
        <v/>
      </c>
      <c r="G13586">
        <f>IF(F13586="","",IF(F13586&lt;0,10*F13586^2,0))</f>
        <v/>
      </c>
      <c r="H13586">
        <f>IF(F13586="","",IF(F13586&gt;0,10*F13586^2,0))</f>
        <v/>
      </c>
    </row>
    <row r="13587">
      <c r="A13587">
        <f>Input!A13587</f>
        <v/>
      </c>
      <c r="B13587">
        <f>IF(ISNUMBER(Input!B13587),IF(AND(Input!B13587&gt;=20,Input!B13587&lt;=700),Input!B13587,""),"")</f>
        <v/>
      </c>
      <c r="C13587">
        <f>IF(B13587="","",INT(A13587))</f>
        <v/>
      </c>
      <c r="D13587">
        <f>IF(B13587="","",HOUR(A13587))</f>
        <v/>
      </c>
      <c r="E13587">
        <f>IF(B13587="","",IF(INPUT!$I$1="","",IF(C13587&lt;(INT(INPUT!$I$1)-INPUT!$I$2),"Off Meds",IF(C13587&lt;=(INT(INPUT!$I$1)+INPUT!$I$2),"Washout","On Meds"))))</f>
        <v/>
      </c>
      <c r="F13587">
        <f>IF(B13587="","",1.509*(LN(B13587)^1.084-5.381))</f>
        <v/>
      </c>
      <c r="G13587">
        <f>IF(F13587="","",IF(F13587&lt;0,10*F13587^2,0))</f>
        <v/>
      </c>
      <c r="H13587">
        <f>IF(F13587="","",IF(F13587&gt;0,10*F13587^2,0))</f>
        <v/>
      </c>
    </row>
    <row r="13588">
      <c r="A13588">
        <f>Input!A13588</f>
        <v/>
      </c>
      <c r="B13588">
        <f>IF(ISNUMBER(Input!B13588),IF(AND(Input!B13588&gt;=20,Input!B13588&lt;=700),Input!B13588,""),"")</f>
        <v/>
      </c>
      <c r="C13588">
        <f>IF(B13588="","",INT(A13588))</f>
        <v/>
      </c>
      <c r="D13588">
        <f>IF(B13588="","",HOUR(A13588))</f>
        <v/>
      </c>
      <c r="E13588">
        <f>IF(B13588="","",IF(INPUT!$I$1="","",IF(C13588&lt;(INT(INPUT!$I$1)-INPUT!$I$2),"Off Meds",IF(C13588&lt;=(INT(INPUT!$I$1)+INPUT!$I$2),"Washout","On Meds"))))</f>
        <v/>
      </c>
      <c r="F13588">
        <f>IF(B13588="","",1.509*(LN(B13588)^1.084-5.381))</f>
        <v/>
      </c>
      <c r="G13588">
        <f>IF(F13588="","",IF(F13588&lt;0,10*F13588^2,0))</f>
        <v/>
      </c>
      <c r="H13588">
        <f>IF(F13588="","",IF(F13588&gt;0,10*F13588^2,0))</f>
        <v/>
      </c>
    </row>
    <row r="13589">
      <c r="A13589">
        <f>Input!A13589</f>
        <v/>
      </c>
      <c r="B13589">
        <f>IF(ISNUMBER(Input!B13589),IF(AND(Input!B13589&gt;=20,Input!B13589&lt;=700),Input!B13589,""),"")</f>
        <v/>
      </c>
      <c r="C13589">
        <f>IF(B13589="","",INT(A13589))</f>
        <v/>
      </c>
      <c r="D13589">
        <f>IF(B13589="","",HOUR(A13589))</f>
        <v/>
      </c>
      <c r="E13589">
        <f>IF(B13589="","",IF(INPUT!$I$1="","",IF(C13589&lt;(INT(INPUT!$I$1)-INPUT!$I$2),"Off Meds",IF(C13589&lt;=(INT(INPUT!$I$1)+INPUT!$I$2),"Washout","On Meds"))))</f>
        <v/>
      </c>
      <c r="F13589">
        <f>IF(B13589="","",1.509*(LN(B13589)^1.084-5.381))</f>
        <v/>
      </c>
      <c r="G13589">
        <f>IF(F13589="","",IF(F13589&lt;0,10*F13589^2,0))</f>
        <v/>
      </c>
      <c r="H13589">
        <f>IF(F13589="","",IF(F13589&gt;0,10*F13589^2,0))</f>
        <v/>
      </c>
    </row>
    <row r="13590">
      <c r="A13590">
        <f>Input!A13590</f>
        <v/>
      </c>
      <c r="B13590">
        <f>IF(ISNUMBER(Input!B13590),IF(AND(Input!B13590&gt;=20,Input!B13590&lt;=700),Input!B13590,""),"")</f>
        <v/>
      </c>
      <c r="C13590">
        <f>IF(B13590="","",INT(A13590))</f>
        <v/>
      </c>
      <c r="D13590">
        <f>IF(B13590="","",HOUR(A13590))</f>
        <v/>
      </c>
      <c r="E13590">
        <f>IF(B13590="","",IF(INPUT!$I$1="","",IF(C13590&lt;(INT(INPUT!$I$1)-INPUT!$I$2),"Off Meds",IF(C13590&lt;=(INT(INPUT!$I$1)+INPUT!$I$2),"Washout","On Meds"))))</f>
        <v/>
      </c>
      <c r="F13590">
        <f>IF(B13590="","",1.509*(LN(B13590)^1.084-5.381))</f>
        <v/>
      </c>
      <c r="G13590">
        <f>IF(F13590="","",IF(F13590&lt;0,10*F13590^2,0))</f>
        <v/>
      </c>
      <c r="H13590">
        <f>IF(F13590="","",IF(F13590&gt;0,10*F13590^2,0))</f>
        <v/>
      </c>
    </row>
    <row r="13591">
      <c r="A13591">
        <f>Input!A13591</f>
        <v/>
      </c>
      <c r="B13591">
        <f>IF(ISNUMBER(Input!B13591),IF(AND(Input!B13591&gt;=20,Input!B13591&lt;=700),Input!B13591,""),"")</f>
        <v/>
      </c>
      <c r="C13591">
        <f>IF(B13591="","",INT(A13591))</f>
        <v/>
      </c>
      <c r="D13591">
        <f>IF(B13591="","",HOUR(A13591))</f>
        <v/>
      </c>
      <c r="E13591">
        <f>IF(B13591="","",IF(INPUT!$I$1="","",IF(C13591&lt;(INT(INPUT!$I$1)-INPUT!$I$2),"Off Meds",IF(C13591&lt;=(INT(INPUT!$I$1)+INPUT!$I$2),"Washout","On Meds"))))</f>
        <v/>
      </c>
      <c r="F13591">
        <f>IF(B13591="","",1.509*(LN(B13591)^1.084-5.381))</f>
        <v/>
      </c>
      <c r="G13591">
        <f>IF(F13591="","",IF(F13591&lt;0,10*F13591^2,0))</f>
        <v/>
      </c>
      <c r="H13591">
        <f>IF(F13591="","",IF(F13591&gt;0,10*F13591^2,0))</f>
        <v/>
      </c>
    </row>
    <row r="13592">
      <c r="A13592">
        <f>Input!A13592</f>
        <v/>
      </c>
      <c r="B13592">
        <f>IF(ISNUMBER(Input!B13592),IF(AND(Input!B13592&gt;=20,Input!B13592&lt;=700),Input!B13592,""),"")</f>
        <v/>
      </c>
      <c r="C13592">
        <f>IF(B13592="","",INT(A13592))</f>
        <v/>
      </c>
      <c r="D13592">
        <f>IF(B13592="","",HOUR(A13592))</f>
        <v/>
      </c>
      <c r="E13592">
        <f>IF(B13592="","",IF(INPUT!$I$1="","",IF(C13592&lt;(INT(INPUT!$I$1)-INPUT!$I$2),"Off Meds",IF(C13592&lt;=(INT(INPUT!$I$1)+INPUT!$I$2),"Washout","On Meds"))))</f>
        <v/>
      </c>
      <c r="F13592">
        <f>IF(B13592="","",1.509*(LN(B13592)^1.084-5.381))</f>
        <v/>
      </c>
      <c r="G13592">
        <f>IF(F13592="","",IF(F13592&lt;0,10*F13592^2,0))</f>
        <v/>
      </c>
      <c r="H13592">
        <f>IF(F13592="","",IF(F13592&gt;0,10*F13592^2,0))</f>
        <v/>
      </c>
    </row>
    <row r="13593">
      <c r="A13593">
        <f>Input!A13593</f>
        <v/>
      </c>
      <c r="B13593">
        <f>IF(ISNUMBER(Input!B13593),IF(AND(Input!B13593&gt;=20,Input!B13593&lt;=700),Input!B13593,""),"")</f>
        <v/>
      </c>
      <c r="C13593">
        <f>IF(B13593="","",INT(A13593))</f>
        <v/>
      </c>
      <c r="D13593">
        <f>IF(B13593="","",HOUR(A13593))</f>
        <v/>
      </c>
      <c r="E13593">
        <f>IF(B13593="","",IF(INPUT!$I$1="","",IF(C13593&lt;(INT(INPUT!$I$1)-INPUT!$I$2),"Off Meds",IF(C13593&lt;=(INT(INPUT!$I$1)+INPUT!$I$2),"Washout","On Meds"))))</f>
        <v/>
      </c>
      <c r="F13593">
        <f>IF(B13593="","",1.509*(LN(B13593)^1.084-5.381))</f>
        <v/>
      </c>
      <c r="G13593">
        <f>IF(F13593="","",IF(F13593&lt;0,10*F13593^2,0))</f>
        <v/>
      </c>
      <c r="H13593">
        <f>IF(F13593="","",IF(F13593&gt;0,10*F13593^2,0))</f>
        <v/>
      </c>
    </row>
    <row r="13594">
      <c r="A13594">
        <f>Input!A13594</f>
        <v/>
      </c>
      <c r="B13594">
        <f>IF(ISNUMBER(Input!B13594),IF(AND(Input!B13594&gt;=20,Input!B13594&lt;=700),Input!B13594,""),"")</f>
        <v/>
      </c>
      <c r="C13594">
        <f>IF(B13594="","",INT(A13594))</f>
        <v/>
      </c>
      <c r="D13594">
        <f>IF(B13594="","",HOUR(A13594))</f>
        <v/>
      </c>
      <c r="E13594">
        <f>IF(B13594="","",IF(INPUT!$I$1="","",IF(C13594&lt;(INT(INPUT!$I$1)-INPUT!$I$2),"Off Meds",IF(C13594&lt;=(INT(INPUT!$I$1)+INPUT!$I$2),"Washout","On Meds"))))</f>
        <v/>
      </c>
      <c r="F13594">
        <f>IF(B13594="","",1.509*(LN(B13594)^1.084-5.381))</f>
        <v/>
      </c>
      <c r="G13594">
        <f>IF(F13594="","",IF(F13594&lt;0,10*F13594^2,0))</f>
        <v/>
      </c>
      <c r="H13594">
        <f>IF(F13594="","",IF(F13594&gt;0,10*F13594^2,0))</f>
        <v/>
      </c>
    </row>
    <row r="13595">
      <c r="A13595">
        <f>Input!A13595</f>
        <v/>
      </c>
      <c r="B13595">
        <f>IF(ISNUMBER(Input!B13595),IF(AND(Input!B13595&gt;=20,Input!B13595&lt;=700),Input!B13595,""),"")</f>
        <v/>
      </c>
      <c r="C13595">
        <f>IF(B13595="","",INT(A13595))</f>
        <v/>
      </c>
      <c r="D13595">
        <f>IF(B13595="","",HOUR(A13595))</f>
        <v/>
      </c>
      <c r="E13595">
        <f>IF(B13595="","",IF(INPUT!$I$1="","",IF(C13595&lt;(INT(INPUT!$I$1)-INPUT!$I$2),"Off Meds",IF(C13595&lt;=(INT(INPUT!$I$1)+INPUT!$I$2),"Washout","On Meds"))))</f>
        <v/>
      </c>
      <c r="F13595">
        <f>IF(B13595="","",1.509*(LN(B13595)^1.084-5.381))</f>
        <v/>
      </c>
      <c r="G13595">
        <f>IF(F13595="","",IF(F13595&lt;0,10*F13595^2,0))</f>
        <v/>
      </c>
      <c r="H13595">
        <f>IF(F13595="","",IF(F13595&gt;0,10*F13595^2,0))</f>
        <v/>
      </c>
    </row>
    <row r="13596">
      <c r="A13596">
        <f>Input!A13596</f>
        <v/>
      </c>
      <c r="B13596">
        <f>IF(ISNUMBER(Input!B13596),IF(AND(Input!B13596&gt;=20,Input!B13596&lt;=700),Input!B13596,""),"")</f>
        <v/>
      </c>
      <c r="C13596">
        <f>IF(B13596="","",INT(A13596))</f>
        <v/>
      </c>
      <c r="D13596">
        <f>IF(B13596="","",HOUR(A13596))</f>
        <v/>
      </c>
      <c r="E13596">
        <f>IF(B13596="","",IF(INPUT!$I$1="","",IF(C13596&lt;(INT(INPUT!$I$1)-INPUT!$I$2),"Off Meds",IF(C13596&lt;=(INT(INPUT!$I$1)+INPUT!$I$2),"Washout","On Meds"))))</f>
        <v/>
      </c>
      <c r="F13596">
        <f>IF(B13596="","",1.509*(LN(B13596)^1.084-5.381))</f>
        <v/>
      </c>
      <c r="G13596">
        <f>IF(F13596="","",IF(F13596&lt;0,10*F13596^2,0))</f>
        <v/>
      </c>
      <c r="H13596">
        <f>IF(F13596="","",IF(F13596&gt;0,10*F13596^2,0))</f>
        <v/>
      </c>
    </row>
    <row r="13597">
      <c r="A13597">
        <f>Input!A13597</f>
        <v/>
      </c>
      <c r="B13597">
        <f>IF(ISNUMBER(Input!B13597),IF(AND(Input!B13597&gt;=20,Input!B13597&lt;=700),Input!B13597,""),"")</f>
        <v/>
      </c>
      <c r="C13597">
        <f>IF(B13597="","",INT(A13597))</f>
        <v/>
      </c>
      <c r="D13597">
        <f>IF(B13597="","",HOUR(A13597))</f>
        <v/>
      </c>
      <c r="E13597">
        <f>IF(B13597="","",IF(INPUT!$I$1="","",IF(C13597&lt;(INT(INPUT!$I$1)-INPUT!$I$2),"Off Meds",IF(C13597&lt;=(INT(INPUT!$I$1)+INPUT!$I$2),"Washout","On Meds"))))</f>
        <v/>
      </c>
      <c r="F13597">
        <f>IF(B13597="","",1.509*(LN(B13597)^1.084-5.381))</f>
        <v/>
      </c>
      <c r="G13597">
        <f>IF(F13597="","",IF(F13597&lt;0,10*F13597^2,0))</f>
        <v/>
      </c>
      <c r="H13597">
        <f>IF(F13597="","",IF(F13597&gt;0,10*F13597^2,0))</f>
        <v/>
      </c>
    </row>
    <row r="13598">
      <c r="A13598">
        <f>Input!A13598</f>
        <v/>
      </c>
      <c r="B13598">
        <f>IF(ISNUMBER(Input!B13598),IF(AND(Input!B13598&gt;=20,Input!B13598&lt;=700),Input!B13598,""),"")</f>
        <v/>
      </c>
      <c r="C13598">
        <f>IF(B13598="","",INT(A13598))</f>
        <v/>
      </c>
      <c r="D13598">
        <f>IF(B13598="","",HOUR(A13598))</f>
        <v/>
      </c>
      <c r="E13598">
        <f>IF(B13598="","",IF(INPUT!$I$1="","",IF(C13598&lt;(INT(INPUT!$I$1)-INPUT!$I$2),"Off Meds",IF(C13598&lt;=(INT(INPUT!$I$1)+INPUT!$I$2),"Washout","On Meds"))))</f>
        <v/>
      </c>
      <c r="F13598">
        <f>IF(B13598="","",1.509*(LN(B13598)^1.084-5.381))</f>
        <v/>
      </c>
      <c r="G13598">
        <f>IF(F13598="","",IF(F13598&lt;0,10*F13598^2,0))</f>
        <v/>
      </c>
      <c r="H13598">
        <f>IF(F13598="","",IF(F13598&gt;0,10*F13598^2,0))</f>
        <v/>
      </c>
    </row>
    <row r="13599">
      <c r="A13599">
        <f>Input!A13599</f>
        <v/>
      </c>
      <c r="B13599">
        <f>IF(ISNUMBER(Input!B13599),IF(AND(Input!B13599&gt;=20,Input!B13599&lt;=700),Input!B13599,""),"")</f>
        <v/>
      </c>
      <c r="C13599">
        <f>IF(B13599="","",INT(A13599))</f>
        <v/>
      </c>
      <c r="D13599">
        <f>IF(B13599="","",HOUR(A13599))</f>
        <v/>
      </c>
      <c r="E13599">
        <f>IF(B13599="","",IF(INPUT!$I$1="","",IF(C13599&lt;(INT(INPUT!$I$1)-INPUT!$I$2),"Off Meds",IF(C13599&lt;=(INT(INPUT!$I$1)+INPUT!$I$2),"Washout","On Meds"))))</f>
        <v/>
      </c>
      <c r="F13599">
        <f>IF(B13599="","",1.509*(LN(B13599)^1.084-5.381))</f>
        <v/>
      </c>
      <c r="G13599">
        <f>IF(F13599="","",IF(F13599&lt;0,10*F13599^2,0))</f>
        <v/>
      </c>
      <c r="H13599">
        <f>IF(F13599="","",IF(F13599&gt;0,10*F13599^2,0))</f>
        <v/>
      </c>
    </row>
    <row r="13600">
      <c r="A13600">
        <f>Input!A13600</f>
        <v/>
      </c>
      <c r="B13600">
        <f>IF(ISNUMBER(Input!B13600),IF(AND(Input!B13600&gt;=20,Input!B13600&lt;=700),Input!B13600,""),"")</f>
        <v/>
      </c>
      <c r="C13600">
        <f>IF(B13600="","",INT(A13600))</f>
        <v/>
      </c>
      <c r="D13600">
        <f>IF(B13600="","",HOUR(A13600))</f>
        <v/>
      </c>
      <c r="E13600">
        <f>IF(B13600="","",IF(INPUT!$I$1="","",IF(C13600&lt;(INT(INPUT!$I$1)-INPUT!$I$2),"Off Meds",IF(C13600&lt;=(INT(INPUT!$I$1)+INPUT!$I$2),"Washout","On Meds"))))</f>
        <v/>
      </c>
      <c r="F13600">
        <f>IF(B13600="","",1.509*(LN(B13600)^1.084-5.381))</f>
        <v/>
      </c>
      <c r="G13600">
        <f>IF(F13600="","",IF(F13600&lt;0,10*F13600^2,0))</f>
        <v/>
      </c>
      <c r="H13600">
        <f>IF(F13600="","",IF(F13600&gt;0,10*F13600^2,0))</f>
        <v/>
      </c>
    </row>
    <row r="13601">
      <c r="A13601">
        <f>Input!A13601</f>
        <v/>
      </c>
      <c r="B13601">
        <f>IF(ISNUMBER(Input!B13601),IF(AND(Input!B13601&gt;=20,Input!B13601&lt;=700),Input!B13601,""),"")</f>
        <v/>
      </c>
      <c r="C13601">
        <f>IF(B13601="","",INT(A13601))</f>
        <v/>
      </c>
      <c r="D13601">
        <f>IF(B13601="","",HOUR(A13601))</f>
        <v/>
      </c>
      <c r="E13601">
        <f>IF(B13601="","",IF(INPUT!$I$1="","",IF(C13601&lt;(INT(INPUT!$I$1)-INPUT!$I$2),"Off Meds",IF(C13601&lt;=(INT(INPUT!$I$1)+INPUT!$I$2),"Washout","On Meds"))))</f>
        <v/>
      </c>
      <c r="F13601">
        <f>IF(B13601="","",1.509*(LN(B13601)^1.084-5.381))</f>
        <v/>
      </c>
      <c r="G13601">
        <f>IF(F13601="","",IF(F13601&lt;0,10*F13601^2,0))</f>
        <v/>
      </c>
      <c r="H13601">
        <f>IF(F13601="","",IF(F13601&gt;0,10*F13601^2,0))</f>
        <v/>
      </c>
    </row>
    <row r="13602">
      <c r="A13602">
        <f>Input!A13602</f>
        <v/>
      </c>
      <c r="B13602">
        <f>IF(ISNUMBER(Input!B13602),IF(AND(Input!B13602&gt;=20,Input!B13602&lt;=700),Input!B13602,""),"")</f>
        <v/>
      </c>
      <c r="C13602">
        <f>IF(B13602="","",INT(A13602))</f>
        <v/>
      </c>
      <c r="D13602">
        <f>IF(B13602="","",HOUR(A13602))</f>
        <v/>
      </c>
      <c r="E13602">
        <f>IF(B13602="","",IF(INPUT!$I$1="","",IF(C13602&lt;(INT(INPUT!$I$1)-INPUT!$I$2),"Off Meds",IF(C13602&lt;=(INT(INPUT!$I$1)+INPUT!$I$2),"Washout","On Meds"))))</f>
        <v/>
      </c>
      <c r="F13602">
        <f>IF(B13602="","",1.509*(LN(B13602)^1.084-5.381))</f>
        <v/>
      </c>
      <c r="G13602">
        <f>IF(F13602="","",IF(F13602&lt;0,10*F13602^2,0))</f>
        <v/>
      </c>
      <c r="H13602">
        <f>IF(F13602="","",IF(F13602&gt;0,10*F13602^2,0))</f>
        <v/>
      </c>
    </row>
    <row r="13603">
      <c r="A13603">
        <f>Input!A13603</f>
        <v/>
      </c>
      <c r="B13603">
        <f>IF(ISNUMBER(Input!B13603),IF(AND(Input!B13603&gt;=20,Input!B13603&lt;=700),Input!B13603,""),"")</f>
        <v/>
      </c>
      <c r="C13603">
        <f>IF(B13603="","",INT(A13603))</f>
        <v/>
      </c>
      <c r="D13603">
        <f>IF(B13603="","",HOUR(A13603))</f>
        <v/>
      </c>
      <c r="E13603">
        <f>IF(B13603="","",IF(INPUT!$I$1="","",IF(C13603&lt;(INT(INPUT!$I$1)-INPUT!$I$2),"Off Meds",IF(C13603&lt;=(INT(INPUT!$I$1)+INPUT!$I$2),"Washout","On Meds"))))</f>
        <v/>
      </c>
      <c r="F13603">
        <f>IF(B13603="","",1.509*(LN(B13603)^1.084-5.381))</f>
        <v/>
      </c>
      <c r="G13603">
        <f>IF(F13603="","",IF(F13603&lt;0,10*F13603^2,0))</f>
        <v/>
      </c>
      <c r="H13603">
        <f>IF(F13603="","",IF(F13603&gt;0,10*F13603^2,0))</f>
        <v/>
      </c>
    </row>
    <row r="13604">
      <c r="A13604">
        <f>Input!A13604</f>
        <v/>
      </c>
      <c r="B13604">
        <f>IF(ISNUMBER(Input!B13604),IF(AND(Input!B13604&gt;=20,Input!B13604&lt;=700),Input!B13604,""),"")</f>
        <v/>
      </c>
      <c r="C13604">
        <f>IF(B13604="","",INT(A13604))</f>
        <v/>
      </c>
      <c r="D13604">
        <f>IF(B13604="","",HOUR(A13604))</f>
        <v/>
      </c>
      <c r="E13604">
        <f>IF(B13604="","",IF(INPUT!$I$1="","",IF(C13604&lt;(INT(INPUT!$I$1)-INPUT!$I$2),"Off Meds",IF(C13604&lt;=(INT(INPUT!$I$1)+INPUT!$I$2),"Washout","On Meds"))))</f>
        <v/>
      </c>
      <c r="F13604">
        <f>IF(B13604="","",1.509*(LN(B13604)^1.084-5.381))</f>
        <v/>
      </c>
      <c r="G13604">
        <f>IF(F13604="","",IF(F13604&lt;0,10*F13604^2,0))</f>
        <v/>
      </c>
      <c r="H13604">
        <f>IF(F13604="","",IF(F13604&gt;0,10*F13604^2,0))</f>
        <v/>
      </c>
    </row>
    <row r="13605">
      <c r="A13605">
        <f>Input!A13605</f>
        <v/>
      </c>
      <c r="B13605">
        <f>IF(ISNUMBER(Input!B13605),IF(AND(Input!B13605&gt;=20,Input!B13605&lt;=700),Input!B13605,""),"")</f>
        <v/>
      </c>
      <c r="C13605">
        <f>IF(B13605="","",INT(A13605))</f>
        <v/>
      </c>
      <c r="D13605">
        <f>IF(B13605="","",HOUR(A13605))</f>
        <v/>
      </c>
      <c r="E13605">
        <f>IF(B13605="","",IF(INPUT!$I$1="","",IF(C13605&lt;(INT(INPUT!$I$1)-INPUT!$I$2),"Off Meds",IF(C13605&lt;=(INT(INPUT!$I$1)+INPUT!$I$2),"Washout","On Meds"))))</f>
        <v/>
      </c>
      <c r="F13605">
        <f>IF(B13605="","",1.509*(LN(B13605)^1.084-5.381))</f>
        <v/>
      </c>
      <c r="G13605">
        <f>IF(F13605="","",IF(F13605&lt;0,10*F13605^2,0))</f>
        <v/>
      </c>
      <c r="H13605">
        <f>IF(F13605="","",IF(F13605&gt;0,10*F13605^2,0))</f>
        <v/>
      </c>
    </row>
    <row r="13606">
      <c r="A13606">
        <f>Input!A13606</f>
        <v/>
      </c>
      <c r="B13606">
        <f>IF(ISNUMBER(Input!B13606),IF(AND(Input!B13606&gt;=20,Input!B13606&lt;=700),Input!B13606,""),"")</f>
        <v/>
      </c>
      <c r="C13606">
        <f>IF(B13606="","",INT(A13606))</f>
        <v/>
      </c>
      <c r="D13606">
        <f>IF(B13606="","",HOUR(A13606))</f>
        <v/>
      </c>
      <c r="E13606">
        <f>IF(B13606="","",IF(INPUT!$I$1="","",IF(C13606&lt;(INT(INPUT!$I$1)-INPUT!$I$2),"Off Meds",IF(C13606&lt;=(INT(INPUT!$I$1)+INPUT!$I$2),"Washout","On Meds"))))</f>
        <v/>
      </c>
      <c r="F13606">
        <f>IF(B13606="","",1.509*(LN(B13606)^1.084-5.381))</f>
        <v/>
      </c>
      <c r="G13606">
        <f>IF(F13606="","",IF(F13606&lt;0,10*F13606^2,0))</f>
        <v/>
      </c>
      <c r="H13606">
        <f>IF(F13606="","",IF(F13606&gt;0,10*F13606^2,0))</f>
        <v/>
      </c>
    </row>
    <row r="13607">
      <c r="A13607">
        <f>Input!A13607</f>
        <v/>
      </c>
      <c r="B13607">
        <f>IF(ISNUMBER(Input!B13607),IF(AND(Input!B13607&gt;=20,Input!B13607&lt;=700),Input!B13607,""),"")</f>
        <v/>
      </c>
      <c r="C13607">
        <f>IF(B13607="","",INT(A13607))</f>
        <v/>
      </c>
      <c r="D13607">
        <f>IF(B13607="","",HOUR(A13607))</f>
        <v/>
      </c>
      <c r="E13607">
        <f>IF(B13607="","",IF(INPUT!$I$1="","",IF(C13607&lt;(INT(INPUT!$I$1)-INPUT!$I$2),"Off Meds",IF(C13607&lt;=(INT(INPUT!$I$1)+INPUT!$I$2),"Washout","On Meds"))))</f>
        <v/>
      </c>
      <c r="F13607">
        <f>IF(B13607="","",1.509*(LN(B13607)^1.084-5.381))</f>
        <v/>
      </c>
      <c r="G13607">
        <f>IF(F13607="","",IF(F13607&lt;0,10*F13607^2,0))</f>
        <v/>
      </c>
      <c r="H13607">
        <f>IF(F13607="","",IF(F13607&gt;0,10*F13607^2,0))</f>
        <v/>
      </c>
    </row>
    <row r="13608">
      <c r="A13608">
        <f>Input!A13608</f>
        <v/>
      </c>
      <c r="B13608">
        <f>IF(ISNUMBER(Input!B13608),IF(AND(Input!B13608&gt;=20,Input!B13608&lt;=700),Input!B13608,""),"")</f>
        <v/>
      </c>
      <c r="C13608">
        <f>IF(B13608="","",INT(A13608))</f>
        <v/>
      </c>
      <c r="D13608">
        <f>IF(B13608="","",HOUR(A13608))</f>
        <v/>
      </c>
      <c r="E13608">
        <f>IF(B13608="","",IF(INPUT!$I$1="","",IF(C13608&lt;(INT(INPUT!$I$1)-INPUT!$I$2),"Off Meds",IF(C13608&lt;=(INT(INPUT!$I$1)+INPUT!$I$2),"Washout","On Meds"))))</f>
        <v/>
      </c>
      <c r="F13608">
        <f>IF(B13608="","",1.509*(LN(B13608)^1.084-5.381))</f>
        <v/>
      </c>
      <c r="G13608">
        <f>IF(F13608="","",IF(F13608&lt;0,10*F13608^2,0))</f>
        <v/>
      </c>
      <c r="H13608">
        <f>IF(F13608="","",IF(F13608&gt;0,10*F13608^2,0))</f>
        <v/>
      </c>
    </row>
    <row r="13609">
      <c r="A13609">
        <f>Input!A13609</f>
        <v/>
      </c>
      <c r="B13609">
        <f>IF(ISNUMBER(Input!B13609),IF(AND(Input!B13609&gt;=20,Input!B13609&lt;=700),Input!B13609,""),"")</f>
        <v/>
      </c>
      <c r="C13609">
        <f>IF(B13609="","",INT(A13609))</f>
        <v/>
      </c>
      <c r="D13609">
        <f>IF(B13609="","",HOUR(A13609))</f>
        <v/>
      </c>
      <c r="E13609">
        <f>IF(B13609="","",IF(INPUT!$I$1="","",IF(C13609&lt;(INT(INPUT!$I$1)-INPUT!$I$2),"Off Meds",IF(C13609&lt;=(INT(INPUT!$I$1)+INPUT!$I$2),"Washout","On Meds"))))</f>
        <v/>
      </c>
      <c r="F13609">
        <f>IF(B13609="","",1.509*(LN(B13609)^1.084-5.381))</f>
        <v/>
      </c>
      <c r="G13609">
        <f>IF(F13609="","",IF(F13609&lt;0,10*F13609^2,0))</f>
        <v/>
      </c>
      <c r="H13609">
        <f>IF(F13609="","",IF(F13609&gt;0,10*F13609^2,0))</f>
        <v/>
      </c>
    </row>
    <row r="13610">
      <c r="A13610">
        <f>Input!A13610</f>
        <v/>
      </c>
      <c r="B13610">
        <f>IF(ISNUMBER(Input!B13610),IF(AND(Input!B13610&gt;=20,Input!B13610&lt;=700),Input!B13610,""),"")</f>
        <v/>
      </c>
      <c r="C13610">
        <f>IF(B13610="","",INT(A13610))</f>
        <v/>
      </c>
      <c r="D13610">
        <f>IF(B13610="","",HOUR(A13610))</f>
        <v/>
      </c>
      <c r="E13610">
        <f>IF(B13610="","",IF(INPUT!$I$1="","",IF(C13610&lt;(INT(INPUT!$I$1)-INPUT!$I$2),"Off Meds",IF(C13610&lt;=(INT(INPUT!$I$1)+INPUT!$I$2),"Washout","On Meds"))))</f>
        <v/>
      </c>
      <c r="F13610">
        <f>IF(B13610="","",1.509*(LN(B13610)^1.084-5.381))</f>
        <v/>
      </c>
      <c r="G13610">
        <f>IF(F13610="","",IF(F13610&lt;0,10*F13610^2,0))</f>
        <v/>
      </c>
      <c r="H13610">
        <f>IF(F13610="","",IF(F13610&gt;0,10*F13610^2,0))</f>
        <v/>
      </c>
    </row>
    <row r="13611">
      <c r="A13611">
        <f>Input!A13611</f>
        <v/>
      </c>
      <c r="B13611">
        <f>IF(ISNUMBER(Input!B13611),IF(AND(Input!B13611&gt;=20,Input!B13611&lt;=700),Input!B13611,""),"")</f>
        <v/>
      </c>
      <c r="C13611">
        <f>IF(B13611="","",INT(A13611))</f>
        <v/>
      </c>
      <c r="D13611">
        <f>IF(B13611="","",HOUR(A13611))</f>
        <v/>
      </c>
      <c r="E13611">
        <f>IF(B13611="","",IF(INPUT!$I$1="","",IF(C13611&lt;(INT(INPUT!$I$1)-INPUT!$I$2),"Off Meds",IF(C13611&lt;=(INT(INPUT!$I$1)+INPUT!$I$2),"Washout","On Meds"))))</f>
        <v/>
      </c>
      <c r="F13611">
        <f>IF(B13611="","",1.509*(LN(B13611)^1.084-5.381))</f>
        <v/>
      </c>
      <c r="G13611">
        <f>IF(F13611="","",IF(F13611&lt;0,10*F13611^2,0))</f>
        <v/>
      </c>
      <c r="H13611">
        <f>IF(F13611="","",IF(F13611&gt;0,10*F13611^2,0))</f>
        <v/>
      </c>
    </row>
    <row r="13612">
      <c r="A13612">
        <f>Input!A13612</f>
        <v/>
      </c>
      <c r="B13612">
        <f>IF(ISNUMBER(Input!B13612),IF(AND(Input!B13612&gt;=20,Input!B13612&lt;=700),Input!B13612,""),"")</f>
        <v/>
      </c>
      <c r="C13612">
        <f>IF(B13612="","",INT(A13612))</f>
        <v/>
      </c>
      <c r="D13612">
        <f>IF(B13612="","",HOUR(A13612))</f>
        <v/>
      </c>
      <c r="E13612">
        <f>IF(B13612="","",IF(INPUT!$I$1="","",IF(C13612&lt;(INT(INPUT!$I$1)-INPUT!$I$2),"Off Meds",IF(C13612&lt;=(INT(INPUT!$I$1)+INPUT!$I$2),"Washout","On Meds"))))</f>
        <v/>
      </c>
      <c r="F13612">
        <f>IF(B13612="","",1.509*(LN(B13612)^1.084-5.381))</f>
        <v/>
      </c>
      <c r="G13612">
        <f>IF(F13612="","",IF(F13612&lt;0,10*F13612^2,0))</f>
        <v/>
      </c>
      <c r="H13612">
        <f>IF(F13612="","",IF(F13612&gt;0,10*F13612^2,0))</f>
        <v/>
      </c>
    </row>
    <row r="13613">
      <c r="A13613">
        <f>Input!A13613</f>
        <v/>
      </c>
      <c r="B13613">
        <f>IF(ISNUMBER(Input!B13613),IF(AND(Input!B13613&gt;=20,Input!B13613&lt;=700),Input!B13613,""),"")</f>
        <v/>
      </c>
      <c r="C13613">
        <f>IF(B13613="","",INT(A13613))</f>
        <v/>
      </c>
      <c r="D13613">
        <f>IF(B13613="","",HOUR(A13613))</f>
        <v/>
      </c>
      <c r="E13613">
        <f>IF(B13613="","",IF(INPUT!$I$1="","",IF(C13613&lt;(INT(INPUT!$I$1)-INPUT!$I$2),"Off Meds",IF(C13613&lt;=(INT(INPUT!$I$1)+INPUT!$I$2),"Washout","On Meds"))))</f>
        <v/>
      </c>
      <c r="F13613">
        <f>IF(B13613="","",1.509*(LN(B13613)^1.084-5.381))</f>
        <v/>
      </c>
      <c r="G13613">
        <f>IF(F13613="","",IF(F13613&lt;0,10*F13613^2,0))</f>
        <v/>
      </c>
      <c r="H13613">
        <f>IF(F13613="","",IF(F13613&gt;0,10*F13613^2,0))</f>
        <v/>
      </c>
    </row>
    <row r="13614">
      <c r="A13614">
        <f>Input!A13614</f>
        <v/>
      </c>
      <c r="B13614">
        <f>IF(ISNUMBER(Input!B13614),IF(AND(Input!B13614&gt;=20,Input!B13614&lt;=700),Input!B13614,""),"")</f>
        <v/>
      </c>
      <c r="C13614">
        <f>IF(B13614="","",INT(A13614))</f>
        <v/>
      </c>
      <c r="D13614">
        <f>IF(B13614="","",HOUR(A13614))</f>
        <v/>
      </c>
      <c r="E13614">
        <f>IF(B13614="","",IF(INPUT!$I$1="","",IF(C13614&lt;(INT(INPUT!$I$1)-INPUT!$I$2),"Off Meds",IF(C13614&lt;=(INT(INPUT!$I$1)+INPUT!$I$2),"Washout","On Meds"))))</f>
        <v/>
      </c>
      <c r="F13614">
        <f>IF(B13614="","",1.509*(LN(B13614)^1.084-5.381))</f>
        <v/>
      </c>
      <c r="G13614">
        <f>IF(F13614="","",IF(F13614&lt;0,10*F13614^2,0))</f>
        <v/>
      </c>
      <c r="H13614">
        <f>IF(F13614="","",IF(F13614&gt;0,10*F13614^2,0))</f>
        <v/>
      </c>
    </row>
    <row r="13615">
      <c r="A13615">
        <f>Input!A13615</f>
        <v/>
      </c>
      <c r="B13615">
        <f>IF(ISNUMBER(Input!B13615),IF(AND(Input!B13615&gt;=20,Input!B13615&lt;=700),Input!B13615,""),"")</f>
        <v/>
      </c>
      <c r="C13615">
        <f>IF(B13615="","",INT(A13615))</f>
        <v/>
      </c>
      <c r="D13615">
        <f>IF(B13615="","",HOUR(A13615))</f>
        <v/>
      </c>
      <c r="E13615">
        <f>IF(B13615="","",IF(INPUT!$I$1="","",IF(C13615&lt;(INT(INPUT!$I$1)-INPUT!$I$2),"Off Meds",IF(C13615&lt;=(INT(INPUT!$I$1)+INPUT!$I$2),"Washout","On Meds"))))</f>
        <v/>
      </c>
      <c r="F13615">
        <f>IF(B13615="","",1.509*(LN(B13615)^1.084-5.381))</f>
        <v/>
      </c>
      <c r="G13615">
        <f>IF(F13615="","",IF(F13615&lt;0,10*F13615^2,0))</f>
        <v/>
      </c>
      <c r="H13615">
        <f>IF(F13615="","",IF(F13615&gt;0,10*F13615^2,0))</f>
        <v/>
      </c>
    </row>
    <row r="13616">
      <c r="A13616">
        <f>Input!A13616</f>
        <v/>
      </c>
      <c r="B13616">
        <f>IF(ISNUMBER(Input!B13616),IF(AND(Input!B13616&gt;=20,Input!B13616&lt;=700),Input!B13616,""),"")</f>
        <v/>
      </c>
      <c r="C13616">
        <f>IF(B13616="","",INT(A13616))</f>
        <v/>
      </c>
      <c r="D13616">
        <f>IF(B13616="","",HOUR(A13616))</f>
        <v/>
      </c>
      <c r="E13616">
        <f>IF(B13616="","",IF(INPUT!$I$1="","",IF(C13616&lt;(INT(INPUT!$I$1)-INPUT!$I$2),"Off Meds",IF(C13616&lt;=(INT(INPUT!$I$1)+INPUT!$I$2),"Washout","On Meds"))))</f>
        <v/>
      </c>
      <c r="F13616">
        <f>IF(B13616="","",1.509*(LN(B13616)^1.084-5.381))</f>
        <v/>
      </c>
      <c r="G13616">
        <f>IF(F13616="","",IF(F13616&lt;0,10*F13616^2,0))</f>
        <v/>
      </c>
      <c r="H13616">
        <f>IF(F13616="","",IF(F13616&gt;0,10*F13616^2,0))</f>
        <v/>
      </c>
    </row>
    <row r="13617">
      <c r="A13617">
        <f>Input!A13617</f>
        <v/>
      </c>
      <c r="B13617">
        <f>IF(ISNUMBER(Input!B13617),IF(AND(Input!B13617&gt;=20,Input!B13617&lt;=700),Input!B13617,""),"")</f>
        <v/>
      </c>
      <c r="C13617">
        <f>IF(B13617="","",INT(A13617))</f>
        <v/>
      </c>
      <c r="D13617">
        <f>IF(B13617="","",HOUR(A13617))</f>
        <v/>
      </c>
      <c r="E13617">
        <f>IF(B13617="","",IF(INPUT!$I$1="","",IF(C13617&lt;(INT(INPUT!$I$1)-INPUT!$I$2),"Off Meds",IF(C13617&lt;=(INT(INPUT!$I$1)+INPUT!$I$2),"Washout","On Meds"))))</f>
        <v/>
      </c>
      <c r="F13617">
        <f>IF(B13617="","",1.509*(LN(B13617)^1.084-5.381))</f>
        <v/>
      </c>
      <c r="G13617">
        <f>IF(F13617="","",IF(F13617&lt;0,10*F13617^2,0))</f>
        <v/>
      </c>
      <c r="H13617">
        <f>IF(F13617="","",IF(F13617&gt;0,10*F13617^2,0))</f>
        <v/>
      </c>
    </row>
    <row r="13618">
      <c r="A13618">
        <f>Input!A13618</f>
        <v/>
      </c>
      <c r="B13618">
        <f>IF(ISNUMBER(Input!B13618),IF(AND(Input!B13618&gt;=20,Input!B13618&lt;=700),Input!B13618,""),"")</f>
        <v/>
      </c>
      <c r="C13618">
        <f>IF(B13618="","",INT(A13618))</f>
        <v/>
      </c>
      <c r="D13618">
        <f>IF(B13618="","",HOUR(A13618))</f>
        <v/>
      </c>
      <c r="E13618">
        <f>IF(B13618="","",IF(INPUT!$I$1="","",IF(C13618&lt;(INT(INPUT!$I$1)-INPUT!$I$2),"Off Meds",IF(C13618&lt;=(INT(INPUT!$I$1)+INPUT!$I$2),"Washout","On Meds"))))</f>
        <v/>
      </c>
      <c r="F13618">
        <f>IF(B13618="","",1.509*(LN(B13618)^1.084-5.381))</f>
        <v/>
      </c>
      <c r="G13618">
        <f>IF(F13618="","",IF(F13618&lt;0,10*F13618^2,0))</f>
        <v/>
      </c>
      <c r="H13618">
        <f>IF(F13618="","",IF(F13618&gt;0,10*F13618^2,0))</f>
        <v/>
      </c>
    </row>
    <row r="13619">
      <c r="A13619">
        <f>Input!A13619</f>
        <v/>
      </c>
      <c r="B13619">
        <f>IF(ISNUMBER(Input!B13619),IF(AND(Input!B13619&gt;=20,Input!B13619&lt;=700),Input!B13619,""),"")</f>
        <v/>
      </c>
      <c r="C13619">
        <f>IF(B13619="","",INT(A13619))</f>
        <v/>
      </c>
      <c r="D13619">
        <f>IF(B13619="","",HOUR(A13619))</f>
        <v/>
      </c>
      <c r="E13619">
        <f>IF(B13619="","",IF(INPUT!$I$1="","",IF(C13619&lt;(INT(INPUT!$I$1)-INPUT!$I$2),"Off Meds",IF(C13619&lt;=(INT(INPUT!$I$1)+INPUT!$I$2),"Washout","On Meds"))))</f>
        <v/>
      </c>
      <c r="F13619">
        <f>IF(B13619="","",1.509*(LN(B13619)^1.084-5.381))</f>
        <v/>
      </c>
      <c r="G13619">
        <f>IF(F13619="","",IF(F13619&lt;0,10*F13619^2,0))</f>
        <v/>
      </c>
      <c r="H13619">
        <f>IF(F13619="","",IF(F13619&gt;0,10*F13619^2,0))</f>
        <v/>
      </c>
    </row>
    <row r="13620">
      <c r="A13620">
        <f>Input!A13620</f>
        <v/>
      </c>
      <c r="B13620">
        <f>IF(ISNUMBER(Input!B13620),IF(AND(Input!B13620&gt;=20,Input!B13620&lt;=700),Input!B13620,""),"")</f>
        <v/>
      </c>
      <c r="C13620">
        <f>IF(B13620="","",INT(A13620))</f>
        <v/>
      </c>
      <c r="D13620">
        <f>IF(B13620="","",HOUR(A13620))</f>
        <v/>
      </c>
      <c r="E13620">
        <f>IF(B13620="","",IF(INPUT!$I$1="","",IF(C13620&lt;(INT(INPUT!$I$1)-INPUT!$I$2),"Off Meds",IF(C13620&lt;=(INT(INPUT!$I$1)+INPUT!$I$2),"Washout","On Meds"))))</f>
        <v/>
      </c>
      <c r="F13620">
        <f>IF(B13620="","",1.509*(LN(B13620)^1.084-5.381))</f>
        <v/>
      </c>
      <c r="G13620">
        <f>IF(F13620="","",IF(F13620&lt;0,10*F13620^2,0))</f>
        <v/>
      </c>
      <c r="H13620">
        <f>IF(F13620="","",IF(F13620&gt;0,10*F13620^2,0))</f>
        <v/>
      </c>
    </row>
    <row r="13621">
      <c r="A13621">
        <f>Input!A13621</f>
        <v/>
      </c>
      <c r="B13621">
        <f>IF(ISNUMBER(Input!B13621),IF(AND(Input!B13621&gt;=20,Input!B13621&lt;=700),Input!B13621,""),"")</f>
        <v/>
      </c>
      <c r="C13621">
        <f>IF(B13621="","",INT(A13621))</f>
        <v/>
      </c>
      <c r="D13621">
        <f>IF(B13621="","",HOUR(A13621))</f>
        <v/>
      </c>
      <c r="E13621">
        <f>IF(B13621="","",IF(INPUT!$I$1="","",IF(C13621&lt;(INT(INPUT!$I$1)-INPUT!$I$2),"Off Meds",IF(C13621&lt;=(INT(INPUT!$I$1)+INPUT!$I$2),"Washout","On Meds"))))</f>
        <v/>
      </c>
      <c r="F13621">
        <f>IF(B13621="","",1.509*(LN(B13621)^1.084-5.381))</f>
        <v/>
      </c>
      <c r="G13621">
        <f>IF(F13621="","",IF(F13621&lt;0,10*F13621^2,0))</f>
        <v/>
      </c>
      <c r="H13621">
        <f>IF(F13621="","",IF(F13621&gt;0,10*F13621^2,0))</f>
        <v/>
      </c>
    </row>
    <row r="13622">
      <c r="A13622">
        <f>Input!A13622</f>
        <v/>
      </c>
      <c r="B13622">
        <f>IF(ISNUMBER(Input!B13622),IF(AND(Input!B13622&gt;=20,Input!B13622&lt;=700),Input!B13622,""),"")</f>
        <v/>
      </c>
      <c r="C13622">
        <f>IF(B13622="","",INT(A13622))</f>
        <v/>
      </c>
      <c r="D13622">
        <f>IF(B13622="","",HOUR(A13622))</f>
        <v/>
      </c>
      <c r="E13622">
        <f>IF(B13622="","",IF(INPUT!$I$1="","",IF(C13622&lt;(INT(INPUT!$I$1)-INPUT!$I$2),"Off Meds",IF(C13622&lt;=(INT(INPUT!$I$1)+INPUT!$I$2),"Washout","On Meds"))))</f>
        <v/>
      </c>
      <c r="F13622">
        <f>IF(B13622="","",1.509*(LN(B13622)^1.084-5.381))</f>
        <v/>
      </c>
      <c r="G13622">
        <f>IF(F13622="","",IF(F13622&lt;0,10*F13622^2,0))</f>
        <v/>
      </c>
      <c r="H13622">
        <f>IF(F13622="","",IF(F13622&gt;0,10*F13622^2,0))</f>
        <v/>
      </c>
    </row>
    <row r="13623">
      <c r="A13623">
        <f>Input!A13623</f>
        <v/>
      </c>
      <c r="B13623">
        <f>IF(ISNUMBER(Input!B13623),IF(AND(Input!B13623&gt;=20,Input!B13623&lt;=700),Input!B13623,""),"")</f>
        <v/>
      </c>
      <c r="C13623">
        <f>IF(B13623="","",INT(A13623))</f>
        <v/>
      </c>
      <c r="D13623">
        <f>IF(B13623="","",HOUR(A13623))</f>
        <v/>
      </c>
      <c r="E13623">
        <f>IF(B13623="","",IF(INPUT!$I$1="","",IF(C13623&lt;(INT(INPUT!$I$1)-INPUT!$I$2),"Off Meds",IF(C13623&lt;=(INT(INPUT!$I$1)+INPUT!$I$2),"Washout","On Meds"))))</f>
        <v/>
      </c>
      <c r="F13623">
        <f>IF(B13623="","",1.509*(LN(B13623)^1.084-5.381))</f>
        <v/>
      </c>
      <c r="G13623">
        <f>IF(F13623="","",IF(F13623&lt;0,10*F13623^2,0))</f>
        <v/>
      </c>
      <c r="H13623">
        <f>IF(F13623="","",IF(F13623&gt;0,10*F13623^2,0))</f>
        <v/>
      </c>
    </row>
    <row r="13624">
      <c r="A13624">
        <f>Input!A13624</f>
        <v/>
      </c>
      <c r="B13624">
        <f>IF(ISNUMBER(Input!B13624),IF(AND(Input!B13624&gt;=20,Input!B13624&lt;=700),Input!B13624,""),"")</f>
        <v/>
      </c>
      <c r="C13624">
        <f>IF(B13624="","",INT(A13624))</f>
        <v/>
      </c>
      <c r="D13624">
        <f>IF(B13624="","",HOUR(A13624))</f>
        <v/>
      </c>
      <c r="E13624">
        <f>IF(B13624="","",IF(INPUT!$I$1="","",IF(C13624&lt;(INT(INPUT!$I$1)-INPUT!$I$2),"Off Meds",IF(C13624&lt;=(INT(INPUT!$I$1)+INPUT!$I$2),"Washout","On Meds"))))</f>
        <v/>
      </c>
      <c r="F13624">
        <f>IF(B13624="","",1.509*(LN(B13624)^1.084-5.381))</f>
        <v/>
      </c>
      <c r="G13624">
        <f>IF(F13624="","",IF(F13624&lt;0,10*F13624^2,0))</f>
        <v/>
      </c>
      <c r="H13624">
        <f>IF(F13624="","",IF(F13624&gt;0,10*F13624^2,0))</f>
        <v/>
      </c>
    </row>
    <row r="13625">
      <c r="A13625">
        <f>Input!A13625</f>
        <v/>
      </c>
      <c r="B13625">
        <f>IF(ISNUMBER(Input!B13625),IF(AND(Input!B13625&gt;=20,Input!B13625&lt;=700),Input!B13625,""),"")</f>
        <v/>
      </c>
      <c r="C13625">
        <f>IF(B13625="","",INT(A13625))</f>
        <v/>
      </c>
      <c r="D13625">
        <f>IF(B13625="","",HOUR(A13625))</f>
        <v/>
      </c>
      <c r="E13625">
        <f>IF(B13625="","",IF(INPUT!$I$1="","",IF(C13625&lt;(INT(INPUT!$I$1)-INPUT!$I$2),"Off Meds",IF(C13625&lt;=(INT(INPUT!$I$1)+INPUT!$I$2),"Washout","On Meds"))))</f>
        <v/>
      </c>
      <c r="F13625">
        <f>IF(B13625="","",1.509*(LN(B13625)^1.084-5.381))</f>
        <v/>
      </c>
      <c r="G13625">
        <f>IF(F13625="","",IF(F13625&lt;0,10*F13625^2,0))</f>
        <v/>
      </c>
      <c r="H13625">
        <f>IF(F13625="","",IF(F13625&gt;0,10*F13625^2,0))</f>
        <v/>
      </c>
    </row>
    <row r="13626">
      <c r="A13626">
        <f>Input!A13626</f>
        <v/>
      </c>
      <c r="B13626">
        <f>IF(ISNUMBER(Input!B13626),IF(AND(Input!B13626&gt;=20,Input!B13626&lt;=700),Input!B13626,""),"")</f>
        <v/>
      </c>
      <c r="C13626">
        <f>IF(B13626="","",INT(A13626))</f>
        <v/>
      </c>
      <c r="D13626">
        <f>IF(B13626="","",HOUR(A13626))</f>
        <v/>
      </c>
      <c r="E13626">
        <f>IF(B13626="","",IF(INPUT!$I$1="","",IF(C13626&lt;(INT(INPUT!$I$1)-INPUT!$I$2),"Off Meds",IF(C13626&lt;=(INT(INPUT!$I$1)+INPUT!$I$2),"Washout","On Meds"))))</f>
        <v/>
      </c>
      <c r="F13626">
        <f>IF(B13626="","",1.509*(LN(B13626)^1.084-5.381))</f>
        <v/>
      </c>
      <c r="G13626">
        <f>IF(F13626="","",IF(F13626&lt;0,10*F13626^2,0))</f>
        <v/>
      </c>
      <c r="H13626">
        <f>IF(F13626="","",IF(F13626&gt;0,10*F13626^2,0))</f>
        <v/>
      </c>
    </row>
    <row r="13627">
      <c r="A13627">
        <f>Input!A13627</f>
        <v/>
      </c>
      <c r="B13627">
        <f>IF(ISNUMBER(Input!B13627),IF(AND(Input!B13627&gt;=20,Input!B13627&lt;=700),Input!B13627,""),"")</f>
        <v/>
      </c>
      <c r="C13627">
        <f>IF(B13627="","",INT(A13627))</f>
        <v/>
      </c>
      <c r="D13627">
        <f>IF(B13627="","",HOUR(A13627))</f>
        <v/>
      </c>
      <c r="E13627">
        <f>IF(B13627="","",IF(INPUT!$I$1="","",IF(C13627&lt;(INT(INPUT!$I$1)-INPUT!$I$2),"Off Meds",IF(C13627&lt;=(INT(INPUT!$I$1)+INPUT!$I$2),"Washout","On Meds"))))</f>
        <v/>
      </c>
      <c r="F13627">
        <f>IF(B13627="","",1.509*(LN(B13627)^1.084-5.381))</f>
        <v/>
      </c>
      <c r="G13627">
        <f>IF(F13627="","",IF(F13627&lt;0,10*F13627^2,0))</f>
        <v/>
      </c>
      <c r="H13627">
        <f>IF(F13627="","",IF(F13627&gt;0,10*F13627^2,0))</f>
        <v/>
      </c>
    </row>
    <row r="13628">
      <c r="A13628">
        <f>Input!A13628</f>
        <v/>
      </c>
      <c r="B13628">
        <f>IF(ISNUMBER(Input!B13628),IF(AND(Input!B13628&gt;=20,Input!B13628&lt;=700),Input!B13628,""),"")</f>
        <v/>
      </c>
      <c r="C13628">
        <f>IF(B13628="","",INT(A13628))</f>
        <v/>
      </c>
      <c r="D13628">
        <f>IF(B13628="","",HOUR(A13628))</f>
        <v/>
      </c>
      <c r="E13628">
        <f>IF(B13628="","",IF(INPUT!$I$1="","",IF(C13628&lt;(INT(INPUT!$I$1)-INPUT!$I$2),"Off Meds",IF(C13628&lt;=(INT(INPUT!$I$1)+INPUT!$I$2),"Washout","On Meds"))))</f>
        <v/>
      </c>
      <c r="F13628">
        <f>IF(B13628="","",1.509*(LN(B13628)^1.084-5.381))</f>
        <v/>
      </c>
      <c r="G13628">
        <f>IF(F13628="","",IF(F13628&lt;0,10*F13628^2,0))</f>
        <v/>
      </c>
      <c r="H13628">
        <f>IF(F13628="","",IF(F13628&gt;0,10*F13628^2,0))</f>
        <v/>
      </c>
    </row>
    <row r="13629">
      <c r="A13629">
        <f>Input!A13629</f>
        <v/>
      </c>
      <c r="B13629">
        <f>IF(ISNUMBER(Input!B13629),IF(AND(Input!B13629&gt;=20,Input!B13629&lt;=700),Input!B13629,""),"")</f>
        <v/>
      </c>
      <c r="C13629">
        <f>IF(B13629="","",INT(A13629))</f>
        <v/>
      </c>
      <c r="D13629">
        <f>IF(B13629="","",HOUR(A13629))</f>
        <v/>
      </c>
      <c r="E13629">
        <f>IF(B13629="","",IF(INPUT!$I$1="","",IF(C13629&lt;(INT(INPUT!$I$1)-INPUT!$I$2),"Off Meds",IF(C13629&lt;=(INT(INPUT!$I$1)+INPUT!$I$2),"Washout","On Meds"))))</f>
        <v/>
      </c>
      <c r="F13629">
        <f>IF(B13629="","",1.509*(LN(B13629)^1.084-5.381))</f>
        <v/>
      </c>
      <c r="G13629">
        <f>IF(F13629="","",IF(F13629&lt;0,10*F13629^2,0))</f>
        <v/>
      </c>
      <c r="H13629">
        <f>IF(F13629="","",IF(F13629&gt;0,10*F13629^2,0))</f>
        <v/>
      </c>
    </row>
    <row r="13630">
      <c r="A13630">
        <f>Input!A13630</f>
        <v/>
      </c>
      <c r="B13630">
        <f>IF(ISNUMBER(Input!B13630),IF(AND(Input!B13630&gt;=20,Input!B13630&lt;=700),Input!B13630,""),"")</f>
        <v/>
      </c>
      <c r="C13630">
        <f>IF(B13630="","",INT(A13630))</f>
        <v/>
      </c>
      <c r="D13630">
        <f>IF(B13630="","",HOUR(A13630))</f>
        <v/>
      </c>
      <c r="E13630">
        <f>IF(B13630="","",IF(INPUT!$I$1="","",IF(C13630&lt;(INT(INPUT!$I$1)-INPUT!$I$2),"Off Meds",IF(C13630&lt;=(INT(INPUT!$I$1)+INPUT!$I$2),"Washout","On Meds"))))</f>
        <v/>
      </c>
      <c r="F13630">
        <f>IF(B13630="","",1.509*(LN(B13630)^1.084-5.381))</f>
        <v/>
      </c>
      <c r="G13630">
        <f>IF(F13630="","",IF(F13630&lt;0,10*F13630^2,0))</f>
        <v/>
      </c>
      <c r="H13630">
        <f>IF(F13630="","",IF(F13630&gt;0,10*F13630^2,0))</f>
        <v/>
      </c>
    </row>
    <row r="13631">
      <c r="A13631">
        <f>Input!A13631</f>
        <v/>
      </c>
      <c r="B13631">
        <f>IF(ISNUMBER(Input!B13631),IF(AND(Input!B13631&gt;=20,Input!B13631&lt;=700),Input!B13631,""),"")</f>
        <v/>
      </c>
      <c r="C13631">
        <f>IF(B13631="","",INT(A13631))</f>
        <v/>
      </c>
      <c r="D13631">
        <f>IF(B13631="","",HOUR(A13631))</f>
        <v/>
      </c>
      <c r="E13631">
        <f>IF(B13631="","",IF(INPUT!$I$1="","",IF(C13631&lt;(INT(INPUT!$I$1)-INPUT!$I$2),"Off Meds",IF(C13631&lt;=(INT(INPUT!$I$1)+INPUT!$I$2),"Washout","On Meds"))))</f>
        <v/>
      </c>
      <c r="F13631">
        <f>IF(B13631="","",1.509*(LN(B13631)^1.084-5.381))</f>
        <v/>
      </c>
      <c r="G13631">
        <f>IF(F13631="","",IF(F13631&lt;0,10*F13631^2,0))</f>
        <v/>
      </c>
      <c r="H13631">
        <f>IF(F13631="","",IF(F13631&gt;0,10*F13631^2,0))</f>
        <v/>
      </c>
    </row>
    <row r="13632">
      <c r="A13632">
        <f>Input!A13632</f>
        <v/>
      </c>
      <c r="B13632">
        <f>IF(ISNUMBER(Input!B13632),IF(AND(Input!B13632&gt;=20,Input!B13632&lt;=700),Input!B13632,""),"")</f>
        <v/>
      </c>
      <c r="C13632">
        <f>IF(B13632="","",INT(A13632))</f>
        <v/>
      </c>
      <c r="D13632">
        <f>IF(B13632="","",HOUR(A13632))</f>
        <v/>
      </c>
      <c r="E13632">
        <f>IF(B13632="","",IF(INPUT!$I$1="","",IF(C13632&lt;(INT(INPUT!$I$1)-INPUT!$I$2),"Off Meds",IF(C13632&lt;=(INT(INPUT!$I$1)+INPUT!$I$2),"Washout","On Meds"))))</f>
        <v/>
      </c>
      <c r="F13632">
        <f>IF(B13632="","",1.509*(LN(B13632)^1.084-5.381))</f>
        <v/>
      </c>
      <c r="G13632">
        <f>IF(F13632="","",IF(F13632&lt;0,10*F13632^2,0))</f>
        <v/>
      </c>
      <c r="H13632">
        <f>IF(F13632="","",IF(F13632&gt;0,10*F13632^2,0))</f>
        <v/>
      </c>
    </row>
    <row r="13633">
      <c r="A13633">
        <f>Input!A13633</f>
        <v/>
      </c>
      <c r="B13633">
        <f>IF(ISNUMBER(Input!B13633),IF(AND(Input!B13633&gt;=20,Input!B13633&lt;=700),Input!B13633,""),"")</f>
        <v/>
      </c>
      <c r="C13633">
        <f>IF(B13633="","",INT(A13633))</f>
        <v/>
      </c>
      <c r="D13633">
        <f>IF(B13633="","",HOUR(A13633))</f>
        <v/>
      </c>
      <c r="E13633">
        <f>IF(B13633="","",IF(INPUT!$I$1="","",IF(C13633&lt;(INT(INPUT!$I$1)-INPUT!$I$2),"Off Meds",IF(C13633&lt;=(INT(INPUT!$I$1)+INPUT!$I$2),"Washout","On Meds"))))</f>
        <v/>
      </c>
      <c r="F13633">
        <f>IF(B13633="","",1.509*(LN(B13633)^1.084-5.381))</f>
        <v/>
      </c>
      <c r="G13633">
        <f>IF(F13633="","",IF(F13633&lt;0,10*F13633^2,0))</f>
        <v/>
      </c>
      <c r="H13633">
        <f>IF(F13633="","",IF(F13633&gt;0,10*F13633^2,0))</f>
        <v/>
      </c>
    </row>
    <row r="13634">
      <c r="A13634">
        <f>Input!A13634</f>
        <v/>
      </c>
      <c r="B13634">
        <f>IF(ISNUMBER(Input!B13634),IF(AND(Input!B13634&gt;=20,Input!B13634&lt;=700),Input!B13634,""),"")</f>
        <v/>
      </c>
      <c r="C13634">
        <f>IF(B13634="","",INT(A13634))</f>
        <v/>
      </c>
      <c r="D13634">
        <f>IF(B13634="","",HOUR(A13634))</f>
        <v/>
      </c>
      <c r="E13634">
        <f>IF(B13634="","",IF(INPUT!$I$1="","",IF(C13634&lt;(INT(INPUT!$I$1)-INPUT!$I$2),"Off Meds",IF(C13634&lt;=(INT(INPUT!$I$1)+INPUT!$I$2),"Washout","On Meds"))))</f>
        <v/>
      </c>
      <c r="F13634">
        <f>IF(B13634="","",1.509*(LN(B13634)^1.084-5.381))</f>
        <v/>
      </c>
      <c r="G13634">
        <f>IF(F13634="","",IF(F13634&lt;0,10*F13634^2,0))</f>
        <v/>
      </c>
      <c r="H13634">
        <f>IF(F13634="","",IF(F13634&gt;0,10*F13634^2,0))</f>
        <v/>
      </c>
    </row>
    <row r="13635">
      <c r="A13635">
        <f>Input!A13635</f>
        <v/>
      </c>
      <c r="B13635">
        <f>IF(ISNUMBER(Input!B13635),IF(AND(Input!B13635&gt;=20,Input!B13635&lt;=700),Input!B13635,""),"")</f>
        <v/>
      </c>
      <c r="C13635">
        <f>IF(B13635="","",INT(A13635))</f>
        <v/>
      </c>
      <c r="D13635">
        <f>IF(B13635="","",HOUR(A13635))</f>
        <v/>
      </c>
      <c r="E13635">
        <f>IF(B13635="","",IF(INPUT!$I$1="","",IF(C13635&lt;(INT(INPUT!$I$1)-INPUT!$I$2),"Off Meds",IF(C13635&lt;=(INT(INPUT!$I$1)+INPUT!$I$2),"Washout","On Meds"))))</f>
        <v/>
      </c>
      <c r="F13635">
        <f>IF(B13635="","",1.509*(LN(B13635)^1.084-5.381))</f>
        <v/>
      </c>
      <c r="G13635">
        <f>IF(F13635="","",IF(F13635&lt;0,10*F13635^2,0))</f>
        <v/>
      </c>
      <c r="H13635">
        <f>IF(F13635="","",IF(F13635&gt;0,10*F13635^2,0))</f>
        <v/>
      </c>
    </row>
    <row r="13636">
      <c r="A13636">
        <f>Input!A13636</f>
        <v/>
      </c>
      <c r="B13636">
        <f>IF(ISNUMBER(Input!B13636),IF(AND(Input!B13636&gt;=20,Input!B13636&lt;=700),Input!B13636,""),"")</f>
        <v/>
      </c>
      <c r="C13636">
        <f>IF(B13636="","",INT(A13636))</f>
        <v/>
      </c>
      <c r="D13636">
        <f>IF(B13636="","",HOUR(A13636))</f>
        <v/>
      </c>
      <c r="E13636">
        <f>IF(B13636="","",IF(INPUT!$I$1="","",IF(C13636&lt;(INT(INPUT!$I$1)-INPUT!$I$2),"Off Meds",IF(C13636&lt;=(INT(INPUT!$I$1)+INPUT!$I$2),"Washout","On Meds"))))</f>
        <v/>
      </c>
      <c r="F13636">
        <f>IF(B13636="","",1.509*(LN(B13636)^1.084-5.381))</f>
        <v/>
      </c>
      <c r="G13636">
        <f>IF(F13636="","",IF(F13636&lt;0,10*F13636^2,0))</f>
        <v/>
      </c>
      <c r="H13636">
        <f>IF(F13636="","",IF(F13636&gt;0,10*F13636^2,0))</f>
        <v/>
      </c>
    </row>
    <row r="13637">
      <c r="A13637">
        <f>Input!A13637</f>
        <v/>
      </c>
      <c r="B13637">
        <f>IF(ISNUMBER(Input!B13637),IF(AND(Input!B13637&gt;=20,Input!B13637&lt;=700),Input!B13637,""),"")</f>
        <v/>
      </c>
      <c r="C13637">
        <f>IF(B13637="","",INT(A13637))</f>
        <v/>
      </c>
      <c r="D13637">
        <f>IF(B13637="","",HOUR(A13637))</f>
        <v/>
      </c>
      <c r="E13637">
        <f>IF(B13637="","",IF(INPUT!$I$1="","",IF(C13637&lt;(INT(INPUT!$I$1)-INPUT!$I$2),"Off Meds",IF(C13637&lt;=(INT(INPUT!$I$1)+INPUT!$I$2),"Washout","On Meds"))))</f>
        <v/>
      </c>
      <c r="F13637">
        <f>IF(B13637="","",1.509*(LN(B13637)^1.084-5.381))</f>
        <v/>
      </c>
      <c r="G13637">
        <f>IF(F13637="","",IF(F13637&lt;0,10*F13637^2,0))</f>
        <v/>
      </c>
      <c r="H13637">
        <f>IF(F13637="","",IF(F13637&gt;0,10*F13637^2,0))</f>
        <v/>
      </c>
    </row>
    <row r="13638">
      <c r="A13638">
        <f>Input!A13638</f>
        <v/>
      </c>
      <c r="B13638">
        <f>IF(ISNUMBER(Input!B13638),IF(AND(Input!B13638&gt;=20,Input!B13638&lt;=700),Input!B13638,""),"")</f>
        <v/>
      </c>
      <c r="C13638">
        <f>IF(B13638="","",INT(A13638))</f>
        <v/>
      </c>
      <c r="D13638">
        <f>IF(B13638="","",HOUR(A13638))</f>
        <v/>
      </c>
      <c r="E13638">
        <f>IF(B13638="","",IF(INPUT!$I$1="","",IF(C13638&lt;(INT(INPUT!$I$1)-INPUT!$I$2),"Off Meds",IF(C13638&lt;=(INT(INPUT!$I$1)+INPUT!$I$2),"Washout","On Meds"))))</f>
        <v/>
      </c>
      <c r="F13638">
        <f>IF(B13638="","",1.509*(LN(B13638)^1.084-5.381))</f>
        <v/>
      </c>
      <c r="G13638">
        <f>IF(F13638="","",IF(F13638&lt;0,10*F13638^2,0))</f>
        <v/>
      </c>
      <c r="H13638">
        <f>IF(F13638="","",IF(F13638&gt;0,10*F13638^2,0))</f>
        <v/>
      </c>
    </row>
    <row r="13639">
      <c r="A13639">
        <f>Input!A13639</f>
        <v/>
      </c>
      <c r="B13639">
        <f>IF(ISNUMBER(Input!B13639),IF(AND(Input!B13639&gt;=20,Input!B13639&lt;=700),Input!B13639,""),"")</f>
        <v/>
      </c>
      <c r="C13639">
        <f>IF(B13639="","",INT(A13639))</f>
        <v/>
      </c>
      <c r="D13639">
        <f>IF(B13639="","",HOUR(A13639))</f>
        <v/>
      </c>
      <c r="E13639">
        <f>IF(B13639="","",IF(INPUT!$I$1="","",IF(C13639&lt;(INT(INPUT!$I$1)-INPUT!$I$2),"Off Meds",IF(C13639&lt;=(INT(INPUT!$I$1)+INPUT!$I$2),"Washout","On Meds"))))</f>
        <v/>
      </c>
      <c r="F13639">
        <f>IF(B13639="","",1.509*(LN(B13639)^1.084-5.381))</f>
        <v/>
      </c>
      <c r="G13639">
        <f>IF(F13639="","",IF(F13639&lt;0,10*F13639^2,0))</f>
        <v/>
      </c>
      <c r="H13639">
        <f>IF(F13639="","",IF(F13639&gt;0,10*F13639^2,0))</f>
        <v/>
      </c>
    </row>
    <row r="13640">
      <c r="A13640">
        <f>Input!A13640</f>
        <v/>
      </c>
      <c r="B13640">
        <f>IF(ISNUMBER(Input!B13640),IF(AND(Input!B13640&gt;=20,Input!B13640&lt;=700),Input!B13640,""),"")</f>
        <v/>
      </c>
      <c r="C13640">
        <f>IF(B13640="","",INT(A13640))</f>
        <v/>
      </c>
      <c r="D13640">
        <f>IF(B13640="","",HOUR(A13640))</f>
        <v/>
      </c>
      <c r="E13640">
        <f>IF(B13640="","",IF(INPUT!$I$1="","",IF(C13640&lt;(INT(INPUT!$I$1)-INPUT!$I$2),"Off Meds",IF(C13640&lt;=(INT(INPUT!$I$1)+INPUT!$I$2),"Washout","On Meds"))))</f>
        <v/>
      </c>
      <c r="F13640">
        <f>IF(B13640="","",1.509*(LN(B13640)^1.084-5.381))</f>
        <v/>
      </c>
      <c r="G13640">
        <f>IF(F13640="","",IF(F13640&lt;0,10*F13640^2,0))</f>
        <v/>
      </c>
      <c r="H13640">
        <f>IF(F13640="","",IF(F13640&gt;0,10*F13640^2,0))</f>
        <v/>
      </c>
    </row>
    <row r="13641">
      <c r="A13641">
        <f>Input!A13641</f>
        <v/>
      </c>
      <c r="B13641">
        <f>IF(ISNUMBER(Input!B13641),IF(AND(Input!B13641&gt;=20,Input!B13641&lt;=700),Input!B13641,""),"")</f>
        <v/>
      </c>
      <c r="C13641">
        <f>IF(B13641="","",INT(A13641))</f>
        <v/>
      </c>
      <c r="D13641">
        <f>IF(B13641="","",HOUR(A13641))</f>
        <v/>
      </c>
      <c r="E13641">
        <f>IF(B13641="","",IF(INPUT!$I$1="","",IF(C13641&lt;(INT(INPUT!$I$1)-INPUT!$I$2),"Off Meds",IF(C13641&lt;=(INT(INPUT!$I$1)+INPUT!$I$2),"Washout","On Meds"))))</f>
        <v/>
      </c>
      <c r="F13641">
        <f>IF(B13641="","",1.509*(LN(B13641)^1.084-5.381))</f>
        <v/>
      </c>
      <c r="G13641">
        <f>IF(F13641="","",IF(F13641&lt;0,10*F13641^2,0))</f>
        <v/>
      </c>
      <c r="H13641">
        <f>IF(F13641="","",IF(F13641&gt;0,10*F13641^2,0))</f>
        <v/>
      </c>
    </row>
    <row r="13642">
      <c r="A13642">
        <f>Input!A13642</f>
        <v/>
      </c>
      <c r="B13642">
        <f>IF(ISNUMBER(Input!B13642),IF(AND(Input!B13642&gt;=20,Input!B13642&lt;=700),Input!B13642,""),"")</f>
        <v/>
      </c>
      <c r="C13642">
        <f>IF(B13642="","",INT(A13642))</f>
        <v/>
      </c>
      <c r="D13642">
        <f>IF(B13642="","",HOUR(A13642))</f>
        <v/>
      </c>
      <c r="E13642">
        <f>IF(B13642="","",IF(INPUT!$I$1="","",IF(C13642&lt;(INT(INPUT!$I$1)-INPUT!$I$2),"Off Meds",IF(C13642&lt;=(INT(INPUT!$I$1)+INPUT!$I$2),"Washout","On Meds"))))</f>
        <v/>
      </c>
      <c r="F13642">
        <f>IF(B13642="","",1.509*(LN(B13642)^1.084-5.381))</f>
        <v/>
      </c>
      <c r="G13642">
        <f>IF(F13642="","",IF(F13642&lt;0,10*F13642^2,0))</f>
        <v/>
      </c>
      <c r="H13642">
        <f>IF(F13642="","",IF(F13642&gt;0,10*F13642^2,0))</f>
        <v/>
      </c>
    </row>
    <row r="13643">
      <c r="A13643">
        <f>Input!A13643</f>
        <v/>
      </c>
      <c r="B13643">
        <f>IF(ISNUMBER(Input!B13643),IF(AND(Input!B13643&gt;=20,Input!B13643&lt;=700),Input!B13643,""),"")</f>
        <v/>
      </c>
      <c r="C13643">
        <f>IF(B13643="","",INT(A13643))</f>
        <v/>
      </c>
      <c r="D13643">
        <f>IF(B13643="","",HOUR(A13643))</f>
        <v/>
      </c>
      <c r="E13643">
        <f>IF(B13643="","",IF(INPUT!$I$1="","",IF(C13643&lt;(INT(INPUT!$I$1)-INPUT!$I$2),"Off Meds",IF(C13643&lt;=(INT(INPUT!$I$1)+INPUT!$I$2),"Washout","On Meds"))))</f>
        <v/>
      </c>
      <c r="F13643">
        <f>IF(B13643="","",1.509*(LN(B13643)^1.084-5.381))</f>
        <v/>
      </c>
      <c r="G13643">
        <f>IF(F13643="","",IF(F13643&lt;0,10*F13643^2,0))</f>
        <v/>
      </c>
      <c r="H13643">
        <f>IF(F13643="","",IF(F13643&gt;0,10*F13643^2,0))</f>
        <v/>
      </c>
    </row>
    <row r="13644">
      <c r="A13644">
        <f>Input!A13644</f>
        <v/>
      </c>
      <c r="B13644">
        <f>IF(ISNUMBER(Input!B13644),IF(AND(Input!B13644&gt;=20,Input!B13644&lt;=700),Input!B13644,""),"")</f>
        <v/>
      </c>
      <c r="C13644">
        <f>IF(B13644="","",INT(A13644))</f>
        <v/>
      </c>
      <c r="D13644">
        <f>IF(B13644="","",HOUR(A13644))</f>
        <v/>
      </c>
      <c r="E13644">
        <f>IF(B13644="","",IF(INPUT!$I$1="","",IF(C13644&lt;(INT(INPUT!$I$1)-INPUT!$I$2),"Off Meds",IF(C13644&lt;=(INT(INPUT!$I$1)+INPUT!$I$2),"Washout","On Meds"))))</f>
        <v/>
      </c>
      <c r="F13644">
        <f>IF(B13644="","",1.509*(LN(B13644)^1.084-5.381))</f>
        <v/>
      </c>
      <c r="G13644">
        <f>IF(F13644="","",IF(F13644&lt;0,10*F13644^2,0))</f>
        <v/>
      </c>
      <c r="H13644">
        <f>IF(F13644="","",IF(F13644&gt;0,10*F13644^2,0))</f>
        <v/>
      </c>
    </row>
    <row r="13645">
      <c r="A13645">
        <f>Input!A13645</f>
        <v/>
      </c>
      <c r="B13645">
        <f>IF(ISNUMBER(Input!B13645),IF(AND(Input!B13645&gt;=20,Input!B13645&lt;=700),Input!B13645,""),"")</f>
        <v/>
      </c>
      <c r="C13645">
        <f>IF(B13645="","",INT(A13645))</f>
        <v/>
      </c>
      <c r="D13645">
        <f>IF(B13645="","",HOUR(A13645))</f>
        <v/>
      </c>
      <c r="E13645">
        <f>IF(B13645="","",IF(INPUT!$I$1="","",IF(C13645&lt;(INT(INPUT!$I$1)-INPUT!$I$2),"Off Meds",IF(C13645&lt;=(INT(INPUT!$I$1)+INPUT!$I$2),"Washout","On Meds"))))</f>
        <v/>
      </c>
      <c r="F13645">
        <f>IF(B13645="","",1.509*(LN(B13645)^1.084-5.381))</f>
        <v/>
      </c>
      <c r="G13645">
        <f>IF(F13645="","",IF(F13645&lt;0,10*F13645^2,0))</f>
        <v/>
      </c>
      <c r="H13645">
        <f>IF(F13645="","",IF(F13645&gt;0,10*F13645^2,0))</f>
        <v/>
      </c>
    </row>
    <row r="13646">
      <c r="A13646">
        <f>Input!A13646</f>
        <v/>
      </c>
      <c r="B13646">
        <f>IF(ISNUMBER(Input!B13646),IF(AND(Input!B13646&gt;=20,Input!B13646&lt;=700),Input!B13646,""),"")</f>
        <v/>
      </c>
      <c r="C13646">
        <f>IF(B13646="","",INT(A13646))</f>
        <v/>
      </c>
      <c r="D13646">
        <f>IF(B13646="","",HOUR(A13646))</f>
        <v/>
      </c>
      <c r="E13646">
        <f>IF(B13646="","",IF(INPUT!$I$1="","",IF(C13646&lt;(INT(INPUT!$I$1)-INPUT!$I$2),"Off Meds",IF(C13646&lt;=(INT(INPUT!$I$1)+INPUT!$I$2),"Washout","On Meds"))))</f>
        <v/>
      </c>
      <c r="F13646">
        <f>IF(B13646="","",1.509*(LN(B13646)^1.084-5.381))</f>
        <v/>
      </c>
      <c r="G13646">
        <f>IF(F13646="","",IF(F13646&lt;0,10*F13646^2,0))</f>
        <v/>
      </c>
      <c r="H13646">
        <f>IF(F13646="","",IF(F13646&gt;0,10*F13646^2,0))</f>
        <v/>
      </c>
    </row>
    <row r="13647">
      <c r="A13647">
        <f>Input!A13647</f>
        <v/>
      </c>
      <c r="B13647">
        <f>IF(ISNUMBER(Input!B13647),IF(AND(Input!B13647&gt;=20,Input!B13647&lt;=700),Input!B13647,""),"")</f>
        <v/>
      </c>
      <c r="C13647">
        <f>IF(B13647="","",INT(A13647))</f>
        <v/>
      </c>
      <c r="D13647">
        <f>IF(B13647="","",HOUR(A13647))</f>
        <v/>
      </c>
      <c r="E13647">
        <f>IF(B13647="","",IF(INPUT!$I$1="","",IF(C13647&lt;(INT(INPUT!$I$1)-INPUT!$I$2),"Off Meds",IF(C13647&lt;=(INT(INPUT!$I$1)+INPUT!$I$2),"Washout","On Meds"))))</f>
        <v/>
      </c>
      <c r="F13647">
        <f>IF(B13647="","",1.509*(LN(B13647)^1.084-5.381))</f>
        <v/>
      </c>
      <c r="G13647">
        <f>IF(F13647="","",IF(F13647&lt;0,10*F13647^2,0))</f>
        <v/>
      </c>
      <c r="H13647">
        <f>IF(F13647="","",IF(F13647&gt;0,10*F13647^2,0))</f>
        <v/>
      </c>
    </row>
    <row r="13648">
      <c r="A13648">
        <f>Input!A13648</f>
        <v/>
      </c>
      <c r="B13648">
        <f>IF(ISNUMBER(Input!B13648),IF(AND(Input!B13648&gt;=20,Input!B13648&lt;=700),Input!B13648,""),"")</f>
        <v/>
      </c>
      <c r="C13648">
        <f>IF(B13648="","",INT(A13648))</f>
        <v/>
      </c>
      <c r="D13648">
        <f>IF(B13648="","",HOUR(A13648))</f>
        <v/>
      </c>
      <c r="E13648">
        <f>IF(B13648="","",IF(INPUT!$I$1="","",IF(C13648&lt;(INT(INPUT!$I$1)-INPUT!$I$2),"Off Meds",IF(C13648&lt;=(INT(INPUT!$I$1)+INPUT!$I$2),"Washout","On Meds"))))</f>
        <v/>
      </c>
      <c r="F13648">
        <f>IF(B13648="","",1.509*(LN(B13648)^1.084-5.381))</f>
        <v/>
      </c>
      <c r="G13648">
        <f>IF(F13648="","",IF(F13648&lt;0,10*F13648^2,0))</f>
        <v/>
      </c>
      <c r="H13648">
        <f>IF(F13648="","",IF(F13648&gt;0,10*F13648^2,0))</f>
        <v/>
      </c>
    </row>
    <row r="13649">
      <c r="A13649">
        <f>Input!A13649</f>
        <v/>
      </c>
      <c r="B13649">
        <f>IF(ISNUMBER(Input!B13649),IF(AND(Input!B13649&gt;=20,Input!B13649&lt;=700),Input!B13649,""),"")</f>
        <v/>
      </c>
      <c r="C13649">
        <f>IF(B13649="","",INT(A13649))</f>
        <v/>
      </c>
      <c r="D13649">
        <f>IF(B13649="","",HOUR(A13649))</f>
        <v/>
      </c>
      <c r="E13649">
        <f>IF(B13649="","",IF(INPUT!$I$1="","",IF(C13649&lt;(INT(INPUT!$I$1)-INPUT!$I$2),"Off Meds",IF(C13649&lt;=(INT(INPUT!$I$1)+INPUT!$I$2),"Washout","On Meds"))))</f>
        <v/>
      </c>
      <c r="F13649">
        <f>IF(B13649="","",1.509*(LN(B13649)^1.084-5.381))</f>
        <v/>
      </c>
      <c r="G13649">
        <f>IF(F13649="","",IF(F13649&lt;0,10*F13649^2,0))</f>
        <v/>
      </c>
      <c r="H13649">
        <f>IF(F13649="","",IF(F13649&gt;0,10*F13649^2,0))</f>
        <v/>
      </c>
    </row>
    <row r="13650">
      <c r="A13650">
        <f>Input!A13650</f>
        <v/>
      </c>
      <c r="B13650">
        <f>IF(ISNUMBER(Input!B13650),IF(AND(Input!B13650&gt;=20,Input!B13650&lt;=700),Input!B13650,""),"")</f>
        <v/>
      </c>
      <c r="C13650">
        <f>IF(B13650="","",INT(A13650))</f>
        <v/>
      </c>
      <c r="D13650">
        <f>IF(B13650="","",HOUR(A13650))</f>
        <v/>
      </c>
      <c r="E13650">
        <f>IF(B13650="","",IF(INPUT!$I$1="","",IF(C13650&lt;(INT(INPUT!$I$1)-INPUT!$I$2),"Off Meds",IF(C13650&lt;=(INT(INPUT!$I$1)+INPUT!$I$2),"Washout","On Meds"))))</f>
        <v/>
      </c>
      <c r="F13650">
        <f>IF(B13650="","",1.509*(LN(B13650)^1.084-5.381))</f>
        <v/>
      </c>
      <c r="G13650">
        <f>IF(F13650="","",IF(F13650&lt;0,10*F13650^2,0))</f>
        <v/>
      </c>
      <c r="H13650">
        <f>IF(F13650="","",IF(F13650&gt;0,10*F13650^2,0))</f>
        <v/>
      </c>
    </row>
    <row r="13651">
      <c r="A13651">
        <f>Input!A13651</f>
        <v/>
      </c>
      <c r="B13651">
        <f>IF(ISNUMBER(Input!B13651),IF(AND(Input!B13651&gt;=20,Input!B13651&lt;=700),Input!B13651,""),"")</f>
        <v/>
      </c>
      <c r="C13651">
        <f>IF(B13651="","",INT(A13651))</f>
        <v/>
      </c>
      <c r="D13651">
        <f>IF(B13651="","",HOUR(A13651))</f>
        <v/>
      </c>
      <c r="E13651">
        <f>IF(B13651="","",IF(INPUT!$I$1="","",IF(C13651&lt;(INT(INPUT!$I$1)-INPUT!$I$2),"Off Meds",IF(C13651&lt;=(INT(INPUT!$I$1)+INPUT!$I$2),"Washout","On Meds"))))</f>
        <v/>
      </c>
      <c r="F13651">
        <f>IF(B13651="","",1.509*(LN(B13651)^1.084-5.381))</f>
        <v/>
      </c>
      <c r="G13651">
        <f>IF(F13651="","",IF(F13651&lt;0,10*F13651^2,0))</f>
        <v/>
      </c>
      <c r="H13651">
        <f>IF(F13651="","",IF(F13651&gt;0,10*F13651^2,0))</f>
        <v/>
      </c>
    </row>
    <row r="13652">
      <c r="A13652">
        <f>Input!A13652</f>
        <v/>
      </c>
      <c r="B13652">
        <f>IF(ISNUMBER(Input!B13652),IF(AND(Input!B13652&gt;=20,Input!B13652&lt;=700),Input!B13652,""),"")</f>
        <v/>
      </c>
      <c r="C13652">
        <f>IF(B13652="","",INT(A13652))</f>
        <v/>
      </c>
      <c r="D13652">
        <f>IF(B13652="","",HOUR(A13652))</f>
        <v/>
      </c>
      <c r="E13652">
        <f>IF(B13652="","",IF(INPUT!$I$1="","",IF(C13652&lt;(INT(INPUT!$I$1)-INPUT!$I$2),"Off Meds",IF(C13652&lt;=(INT(INPUT!$I$1)+INPUT!$I$2),"Washout","On Meds"))))</f>
        <v/>
      </c>
      <c r="F13652">
        <f>IF(B13652="","",1.509*(LN(B13652)^1.084-5.381))</f>
        <v/>
      </c>
      <c r="G13652">
        <f>IF(F13652="","",IF(F13652&lt;0,10*F13652^2,0))</f>
        <v/>
      </c>
      <c r="H13652">
        <f>IF(F13652="","",IF(F13652&gt;0,10*F13652^2,0))</f>
        <v/>
      </c>
    </row>
    <row r="13653">
      <c r="A13653">
        <f>Input!A13653</f>
        <v/>
      </c>
      <c r="B13653">
        <f>IF(ISNUMBER(Input!B13653),IF(AND(Input!B13653&gt;=20,Input!B13653&lt;=700),Input!B13653,""),"")</f>
        <v/>
      </c>
      <c r="C13653">
        <f>IF(B13653="","",INT(A13653))</f>
        <v/>
      </c>
      <c r="D13653">
        <f>IF(B13653="","",HOUR(A13653))</f>
        <v/>
      </c>
      <c r="E13653">
        <f>IF(B13653="","",IF(INPUT!$I$1="","",IF(C13653&lt;(INT(INPUT!$I$1)-INPUT!$I$2),"Off Meds",IF(C13653&lt;=(INT(INPUT!$I$1)+INPUT!$I$2),"Washout","On Meds"))))</f>
        <v/>
      </c>
      <c r="F13653">
        <f>IF(B13653="","",1.509*(LN(B13653)^1.084-5.381))</f>
        <v/>
      </c>
      <c r="G13653">
        <f>IF(F13653="","",IF(F13653&lt;0,10*F13653^2,0))</f>
        <v/>
      </c>
      <c r="H13653">
        <f>IF(F13653="","",IF(F13653&gt;0,10*F13653^2,0))</f>
        <v/>
      </c>
    </row>
    <row r="13654">
      <c r="A13654">
        <f>Input!A13654</f>
        <v/>
      </c>
      <c r="B13654">
        <f>IF(ISNUMBER(Input!B13654),IF(AND(Input!B13654&gt;=20,Input!B13654&lt;=700),Input!B13654,""),"")</f>
        <v/>
      </c>
      <c r="C13654">
        <f>IF(B13654="","",INT(A13654))</f>
        <v/>
      </c>
      <c r="D13654">
        <f>IF(B13654="","",HOUR(A13654))</f>
        <v/>
      </c>
      <c r="E13654">
        <f>IF(B13654="","",IF(INPUT!$I$1="","",IF(C13654&lt;(INT(INPUT!$I$1)-INPUT!$I$2),"Off Meds",IF(C13654&lt;=(INT(INPUT!$I$1)+INPUT!$I$2),"Washout","On Meds"))))</f>
        <v/>
      </c>
      <c r="F13654">
        <f>IF(B13654="","",1.509*(LN(B13654)^1.084-5.381))</f>
        <v/>
      </c>
      <c r="G13654">
        <f>IF(F13654="","",IF(F13654&lt;0,10*F13654^2,0))</f>
        <v/>
      </c>
      <c r="H13654">
        <f>IF(F13654="","",IF(F13654&gt;0,10*F13654^2,0))</f>
        <v/>
      </c>
    </row>
    <row r="13655">
      <c r="A13655">
        <f>Input!A13655</f>
        <v/>
      </c>
      <c r="B13655">
        <f>IF(ISNUMBER(Input!B13655),IF(AND(Input!B13655&gt;=20,Input!B13655&lt;=700),Input!B13655,""),"")</f>
        <v/>
      </c>
      <c r="C13655">
        <f>IF(B13655="","",INT(A13655))</f>
        <v/>
      </c>
      <c r="D13655">
        <f>IF(B13655="","",HOUR(A13655))</f>
        <v/>
      </c>
      <c r="E13655">
        <f>IF(B13655="","",IF(INPUT!$I$1="","",IF(C13655&lt;(INT(INPUT!$I$1)-INPUT!$I$2),"Off Meds",IF(C13655&lt;=(INT(INPUT!$I$1)+INPUT!$I$2),"Washout","On Meds"))))</f>
        <v/>
      </c>
      <c r="F13655">
        <f>IF(B13655="","",1.509*(LN(B13655)^1.084-5.381))</f>
        <v/>
      </c>
      <c r="G13655">
        <f>IF(F13655="","",IF(F13655&lt;0,10*F13655^2,0))</f>
        <v/>
      </c>
      <c r="H13655">
        <f>IF(F13655="","",IF(F13655&gt;0,10*F13655^2,0))</f>
        <v/>
      </c>
    </row>
    <row r="13656">
      <c r="A13656">
        <f>Input!A13656</f>
        <v/>
      </c>
      <c r="B13656">
        <f>IF(ISNUMBER(Input!B13656),IF(AND(Input!B13656&gt;=20,Input!B13656&lt;=700),Input!B13656,""),"")</f>
        <v/>
      </c>
      <c r="C13656">
        <f>IF(B13656="","",INT(A13656))</f>
        <v/>
      </c>
      <c r="D13656">
        <f>IF(B13656="","",HOUR(A13656))</f>
        <v/>
      </c>
      <c r="E13656">
        <f>IF(B13656="","",IF(INPUT!$I$1="","",IF(C13656&lt;(INT(INPUT!$I$1)-INPUT!$I$2),"Off Meds",IF(C13656&lt;=(INT(INPUT!$I$1)+INPUT!$I$2),"Washout","On Meds"))))</f>
        <v/>
      </c>
      <c r="F13656">
        <f>IF(B13656="","",1.509*(LN(B13656)^1.084-5.381))</f>
        <v/>
      </c>
      <c r="G13656">
        <f>IF(F13656="","",IF(F13656&lt;0,10*F13656^2,0))</f>
        <v/>
      </c>
      <c r="H13656">
        <f>IF(F13656="","",IF(F13656&gt;0,10*F13656^2,0))</f>
        <v/>
      </c>
    </row>
    <row r="13657">
      <c r="A13657">
        <f>Input!A13657</f>
        <v/>
      </c>
      <c r="B13657">
        <f>IF(ISNUMBER(Input!B13657),IF(AND(Input!B13657&gt;=20,Input!B13657&lt;=700),Input!B13657,""),"")</f>
        <v/>
      </c>
      <c r="C13657">
        <f>IF(B13657="","",INT(A13657))</f>
        <v/>
      </c>
      <c r="D13657">
        <f>IF(B13657="","",HOUR(A13657))</f>
        <v/>
      </c>
      <c r="E13657">
        <f>IF(B13657="","",IF(INPUT!$I$1="","",IF(C13657&lt;(INT(INPUT!$I$1)-INPUT!$I$2),"Off Meds",IF(C13657&lt;=(INT(INPUT!$I$1)+INPUT!$I$2),"Washout","On Meds"))))</f>
        <v/>
      </c>
      <c r="F13657">
        <f>IF(B13657="","",1.509*(LN(B13657)^1.084-5.381))</f>
        <v/>
      </c>
      <c r="G13657">
        <f>IF(F13657="","",IF(F13657&lt;0,10*F13657^2,0))</f>
        <v/>
      </c>
      <c r="H13657">
        <f>IF(F13657="","",IF(F13657&gt;0,10*F13657^2,0))</f>
        <v/>
      </c>
    </row>
    <row r="13658">
      <c r="A13658">
        <f>Input!A13658</f>
        <v/>
      </c>
      <c r="B13658">
        <f>IF(ISNUMBER(Input!B13658),IF(AND(Input!B13658&gt;=20,Input!B13658&lt;=700),Input!B13658,""),"")</f>
        <v/>
      </c>
      <c r="C13658">
        <f>IF(B13658="","",INT(A13658))</f>
        <v/>
      </c>
      <c r="D13658">
        <f>IF(B13658="","",HOUR(A13658))</f>
        <v/>
      </c>
      <c r="E13658">
        <f>IF(B13658="","",IF(INPUT!$I$1="","",IF(C13658&lt;(INT(INPUT!$I$1)-INPUT!$I$2),"Off Meds",IF(C13658&lt;=(INT(INPUT!$I$1)+INPUT!$I$2),"Washout","On Meds"))))</f>
        <v/>
      </c>
      <c r="F13658">
        <f>IF(B13658="","",1.509*(LN(B13658)^1.084-5.381))</f>
        <v/>
      </c>
      <c r="G13658">
        <f>IF(F13658="","",IF(F13658&lt;0,10*F13658^2,0))</f>
        <v/>
      </c>
      <c r="H13658">
        <f>IF(F13658="","",IF(F13658&gt;0,10*F13658^2,0))</f>
        <v/>
      </c>
    </row>
    <row r="13659">
      <c r="A13659">
        <f>Input!A13659</f>
        <v/>
      </c>
      <c r="B13659">
        <f>IF(ISNUMBER(Input!B13659),IF(AND(Input!B13659&gt;=20,Input!B13659&lt;=700),Input!B13659,""),"")</f>
        <v/>
      </c>
      <c r="C13659">
        <f>IF(B13659="","",INT(A13659))</f>
        <v/>
      </c>
      <c r="D13659">
        <f>IF(B13659="","",HOUR(A13659))</f>
        <v/>
      </c>
      <c r="E13659">
        <f>IF(B13659="","",IF(INPUT!$I$1="","",IF(C13659&lt;(INT(INPUT!$I$1)-INPUT!$I$2),"Off Meds",IF(C13659&lt;=(INT(INPUT!$I$1)+INPUT!$I$2),"Washout","On Meds"))))</f>
        <v/>
      </c>
      <c r="F13659">
        <f>IF(B13659="","",1.509*(LN(B13659)^1.084-5.381))</f>
        <v/>
      </c>
      <c r="G13659">
        <f>IF(F13659="","",IF(F13659&lt;0,10*F13659^2,0))</f>
        <v/>
      </c>
      <c r="H13659">
        <f>IF(F13659="","",IF(F13659&gt;0,10*F13659^2,0))</f>
        <v/>
      </c>
    </row>
    <row r="13660">
      <c r="A13660">
        <f>Input!A13660</f>
        <v/>
      </c>
      <c r="B13660">
        <f>IF(ISNUMBER(Input!B13660),IF(AND(Input!B13660&gt;=20,Input!B13660&lt;=700),Input!B13660,""),"")</f>
        <v/>
      </c>
      <c r="C13660">
        <f>IF(B13660="","",INT(A13660))</f>
        <v/>
      </c>
      <c r="D13660">
        <f>IF(B13660="","",HOUR(A13660))</f>
        <v/>
      </c>
      <c r="E13660">
        <f>IF(B13660="","",IF(INPUT!$I$1="","",IF(C13660&lt;(INT(INPUT!$I$1)-INPUT!$I$2),"Off Meds",IF(C13660&lt;=(INT(INPUT!$I$1)+INPUT!$I$2),"Washout","On Meds"))))</f>
        <v/>
      </c>
      <c r="F13660">
        <f>IF(B13660="","",1.509*(LN(B13660)^1.084-5.381))</f>
        <v/>
      </c>
      <c r="G13660">
        <f>IF(F13660="","",IF(F13660&lt;0,10*F13660^2,0))</f>
        <v/>
      </c>
      <c r="H13660">
        <f>IF(F13660="","",IF(F13660&gt;0,10*F13660^2,0))</f>
        <v/>
      </c>
    </row>
    <row r="13661">
      <c r="A13661">
        <f>Input!A13661</f>
        <v/>
      </c>
      <c r="B13661">
        <f>IF(ISNUMBER(Input!B13661),IF(AND(Input!B13661&gt;=20,Input!B13661&lt;=700),Input!B13661,""),"")</f>
        <v/>
      </c>
      <c r="C13661">
        <f>IF(B13661="","",INT(A13661))</f>
        <v/>
      </c>
      <c r="D13661">
        <f>IF(B13661="","",HOUR(A13661))</f>
        <v/>
      </c>
      <c r="E13661">
        <f>IF(B13661="","",IF(INPUT!$I$1="","",IF(C13661&lt;(INT(INPUT!$I$1)-INPUT!$I$2),"Off Meds",IF(C13661&lt;=(INT(INPUT!$I$1)+INPUT!$I$2),"Washout","On Meds"))))</f>
        <v/>
      </c>
      <c r="F13661">
        <f>IF(B13661="","",1.509*(LN(B13661)^1.084-5.381))</f>
        <v/>
      </c>
      <c r="G13661">
        <f>IF(F13661="","",IF(F13661&lt;0,10*F13661^2,0))</f>
        <v/>
      </c>
      <c r="H13661">
        <f>IF(F13661="","",IF(F13661&gt;0,10*F13661^2,0))</f>
        <v/>
      </c>
    </row>
    <row r="13662">
      <c r="A13662">
        <f>Input!A13662</f>
        <v/>
      </c>
      <c r="B13662">
        <f>IF(ISNUMBER(Input!B13662),IF(AND(Input!B13662&gt;=20,Input!B13662&lt;=700),Input!B13662,""),"")</f>
        <v/>
      </c>
      <c r="C13662">
        <f>IF(B13662="","",INT(A13662))</f>
        <v/>
      </c>
      <c r="D13662">
        <f>IF(B13662="","",HOUR(A13662))</f>
        <v/>
      </c>
      <c r="E13662">
        <f>IF(B13662="","",IF(INPUT!$I$1="","",IF(C13662&lt;(INT(INPUT!$I$1)-INPUT!$I$2),"Off Meds",IF(C13662&lt;=(INT(INPUT!$I$1)+INPUT!$I$2),"Washout","On Meds"))))</f>
        <v/>
      </c>
      <c r="F13662">
        <f>IF(B13662="","",1.509*(LN(B13662)^1.084-5.381))</f>
        <v/>
      </c>
      <c r="G13662">
        <f>IF(F13662="","",IF(F13662&lt;0,10*F13662^2,0))</f>
        <v/>
      </c>
      <c r="H13662">
        <f>IF(F13662="","",IF(F13662&gt;0,10*F13662^2,0))</f>
        <v/>
      </c>
    </row>
    <row r="13663">
      <c r="A13663">
        <f>Input!A13663</f>
        <v/>
      </c>
      <c r="B13663">
        <f>IF(ISNUMBER(Input!B13663),IF(AND(Input!B13663&gt;=20,Input!B13663&lt;=700),Input!B13663,""),"")</f>
        <v/>
      </c>
      <c r="C13663">
        <f>IF(B13663="","",INT(A13663))</f>
        <v/>
      </c>
      <c r="D13663">
        <f>IF(B13663="","",HOUR(A13663))</f>
        <v/>
      </c>
      <c r="E13663">
        <f>IF(B13663="","",IF(INPUT!$I$1="","",IF(C13663&lt;(INT(INPUT!$I$1)-INPUT!$I$2),"Off Meds",IF(C13663&lt;=(INT(INPUT!$I$1)+INPUT!$I$2),"Washout","On Meds"))))</f>
        <v/>
      </c>
      <c r="F13663">
        <f>IF(B13663="","",1.509*(LN(B13663)^1.084-5.381))</f>
        <v/>
      </c>
      <c r="G13663">
        <f>IF(F13663="","",IF(F13663&lt;0,10*F13663^2,0))</f>
        <v/>
      </c>
      <c r="H13663">
        <f>IF(F13663="","",IF(F13663&gt;0,10*F13663^2,0))</f>
        <v/>
      </c>
    </row>
    <row r="13664">
      <c r="A13664">
        <f>Input!A13664</f>
        <v/>
      </c>
      <c r="B13664">
        <f>IF(ISNUMBER(Input!B13664),IF(AND(Input!B13664&gt;=20,Input!B13664&lt;=700),Input!B13664,""),"")</f>
        <v/>
      </c>
      <c r="C13664">
        <f>IF(B13664="","",INT(A13664))</f>
        <v/>
      </c>
      <c r="D13664">
        <f>IF(B13664="","",HOUR(A13664))</f>
        <v/>
      </c>
      <c r="E13664">
        <f>IF(B13664="","",IF(INPUT!$I$1="","",IF(C13664&lt;(INT(INPUT!$I$1)-INPUT!$I$2),"Off Meds",IF(C13664&lt;=(INT(INPUT!$I$1)+INPUT!$I$2),"Washout","On Meds"))))</f>
        <v/>
      </c>
      <c r="F13664">
        <f>IF(B13664="","",1.509*(LN(B13664)^1.084-5.381))</f>
        <v/>
      </c>
      <c r="G13664">
        <f>IF(F13664="","",IF(F13664&lt;0,10*F13664^2,0))</f>
        <v/>
      </c>
      <c r="H13664">
        <f>IF(F13664="","",IF(F13664&gt;0,10*F13664^2,0))</f>
        <v/>
      </c>
    </row>
    <row r="13665">
      <c r="A13665">
        <f>Input!A13665</f>
        <v/>
      </c>
      <c r="B13665">
        <f>IF(ISNUMBER(Input!B13665),IF(AND(Input!B13665&gt;=20,Input!B13665&lt;=700),Input!B13665,""),"")</f>
        <v/>
      </c>
      <c r="C13665">
        <f>IF(B13665="","",INT(A13665))</f>
        <v/>
      </c>
      <c r="D13665">
        <f>IF(B13665="","",HOUR(A13665))</f>
        <v/>
      </c>
      <c r="E13665">
        <f>IF(B13665="","",IF(INPUT!$I$1="","",IF(C13665&lt;(INT(INPUT!$I$1)-INPUT!$I$2),"Off Meds",IF(C13665&lt;=(INT(INPUT!$I$1)+INPUT!$I$2),"Washout","On Meds"))))</f>
        <v/>
      </c>
      <c r="F13665">
        <f>IF(B13665="","",1.509*(LN(B13665)^1.084-5.381))</f>
        <v/>
      </c>
      <c r="G13665">
        <f>IF(F13665="","",IF(F13665&lt;0,10*F13665^2,0))</f>
        <v/>
      </c>
      <c r="H13665">
        <f>IF(F13665="","",IF(F13665&gt;0,10*F13665^2,0))</f>
        <v/>
      </c>
    </row>
    <row r="13666">
      <c r="A13666">
        <f>Input!A13666</f>
        <v/>
      </c>
      <c r="B13666">
        <f>IF(ISNUMBER(Input!B13666),IF(AND(Input!B13666&gt;=20,Input!B13666&lt;=700),Input!B13666,""),"")</f>
        <v/>
      </c>
      <c r="C13666">
        <f>IF(B13666="","",INT(A13666))</f>
        <v/>
      </c>
      <c r="D13666">
        <f>IF(B13666="","",HOUR(A13666))</f>
        <v/>
      </c>
      <c r="E13666">
        <f>IF(B13666="","",IF(INPUT!$I$1="","",IF(C13666&lt;(INT(INPUT!$I$1)-INPUT!$I$2),"Off Meds",IF(C13666&lt;=(INT(INPUT!$I$1)+INPUT!$I$2),"Washout","On Meds"))))</f>
        <v/>
      </c>
      <c r="F13666">
        <f>IF(B13666="","",1.509*(LN(B13666)^1.084-5.381))</f>
        <v/>
      </c>
      <c r="G13666">
        <f>IF(F13666="","",IF(F13666&lt;0,10*F13666^2,0))</f>
        <v/>
      </c>
      <c r="H13666">
        <f>IF(F13666="","",IF(F13666&gt;0,10*F13666^2,0))</f>
        <v/>
      </c>
    </row>
    <row r="13667">
      <c r="A13667">
        <f>Input!A13667</f>
        <v/>
      </c>
      <c r="B13667">
        <f>IF(ISNUMBER(Input!B13667),IF(AND(Input!B13667&gt;=20,Input!B13667&lt;=700),Input!B13667,""),"")</f>
        <v/>
      </c>
      <c r="C13667">
        <f>IF(B13667="","",INT(A13667))</f>
        <v/>
      </c>
      <c r="D13667">
        <f>IF(B13667="","",HOUR(A13667))</f>
        <v/>
      </c>
      <c r="E13667">
        <f>IF(B13667="","",IF(INPUT!$I$1="","",IF(C13667&lt;(INT(INPUT!$I$1)-INPUT!$I$2),"Off Meds",IF(C13667&lt;=(INT(INPUT!$I$1)+INPUT!$I$2),"Washout","On Meds"))))</f>
        <v/>
      </c>
      <c r="F13667">
        <f>IF(B13667="","",1.509*(LN(B13667)^1.084-5.381))</f>
        <v/>
      </c>
      <c r="G13667">
        <f>IF(F13667="","",IF(F13667&lt;0,10*F13667^2,0))</f>
        <v/>
      </c>
      <c r="H13667">
        <f>IF(F13667="","",IF(F13667&gt;0,10*F13667^2,0))</f>
        <v/>
      </c>
    </row>
    <row r="13668">
      <c r="A13668">
        <f>Input!A13668</f>
        <v/>
      </c>
      <c r="B13668">
        <f>IF(ISNUMBER(Input!B13668),IF(AND(Input!B13668&gt;=20,Input!B13668&lt;=700),Input!B13668,""),"")</f>
        <v/>
      </c>
      <c r="C13668">
        <f>IF(B13668="","",INT(A13668))</f>
        <v/>
      </c>
      <c r="D13668">
        <f>IF(B13668="","",HOUR(A13668))</f>
        <v/>
      </c>
      <c r="E13668">
        <f>IF(B13668="","",IF(INPUT!$I$1="","",IF(C13668&lt;(INT(INPUT!$I$1)-INPUT!$I$2),"Off Meds",IF(C13668&lt;=(INT(INPUT!$I$1)+INPUT!$I$2),"Washout","On Meds"))))</f>
        <v/>
      </c>
      <c r="F13668">
        <f>IF(B13668="","",1.509*(LN(B13668)^1.084-5.381))</f>
        <v/>
      </c>
      <c r="G13668">
        <f>IF(F13668="","",IF(F13668&lt;0,10*F13668^2,0))</f>
        <v/>
      </c>
      <c r="H13668">
        <f>IF(F13668="","",IF(F13668&gt;0,10*F13668^2,0))</f>
        <v/>
      </c>
    </row>
    <row r="13669">
      <c r="A13669">
        <f>Input!A13669</f>
        <v/>
      </c>
      <c r="B13669">
        <f>IF(ISNUMBER(Input!B13669),IF(AND(Input!B13669&gt;=20,Input!B13669&lt;=700),Input!B13669,""),"")</f>
        <v/>
      </c>
      <c r="C13669">
        <f>IF(B13669="","",INT(A13669))</f>
        <v/>
      </c>
      <c r="D13669">
        <f>IF(B13669="","",HOUR(A13669))</f>
        <v/>
      </c>
      <c r="E13669">
        <f>IF(B13669="","",IF(INPUT!$I$1="","",IF(C13669&lt;(INT(INPUT!$I$1)-INPUT!$I$2),"Off Meds",IF(C13669&lt;=(INT(INPUT!$I$1)+INPUT!$I$2),"Washout","On Meds"))))</f>
        <v/>
      </c>
      <c r="F13669">
        <f>IF(B13669="","",1.509*(LN(B13669)^1.084-5.381))</f>
        <v/>
      </c>
      <c r="G13669">
        <f>IF(F13669="","",IF(F13669&lt;0,10*F13669^2,0))</f>
        <v/>
      </c>
      <c r="H13669">
        <f>IF(F13669="","",IF(F13669&gt;0,10*F13669^2,0))</f>
        <v/>
      </c>
    </row>
    <row r="13670">
      <c r="A13670">
        <f>Input!A13670</f>
        <v/>
      </c>
      <c r="B13670">
        <f>IF(ISNUMBER(Input!B13670),IF(AND(Input!B13670&gt;=20,Input!B13670&lt;=700),Input!B13670,""),"")</f>
        <v/>
      </c>
      <c r="C13670">
        <f>IF(B13670="","",INT(A13670))</f>
        <v/>
      </c>
      <c r="D13670">
        <f>IF(B13670="","",HOUR(A13670))</f>
        <v/>
      </c>
      <c r="E13670">
        <f>IF(B13670="","",IF(INPUT!$I$1="","",IF(C13670&lt;(INT(INPUT!$I$1)-INPUT!$I$2),"Off Meds",IF(C13670&lt;=(INT(INPUT!$I$1)+INPUT!$I$2),"Washout","On Meds"))))</f>
        <v/>
      </c>
      <c r="F13670">
        <f>IF(B13670="","",1.509*(LN(B13670)^1.084-5.381))</f>
        <v/>
      </c>
      <c r="G13670">
        <f>IF(F13670="","",IF(F13670&lt;0,10*F13670^2,0))</f>
        <v/>
      </c>
      <c r="H13670">
        <f>IF(F13670="","",IF(F13670&gt;0,10*F13670^2,0))</f>
        <v/>
      </c>
    </row>
    <row r="13671">
      <c r="A13671">
        <f>Input!A13671</f>
        <v/>
      </c>
      <c r="B13671">
        <f>IF(ISNUMBER(Input!B13671),IF(AND(Input!B13671&gt;=20,Input!B13671&lt;=700),Input!B13671,""),"")</f>
        <v/>
      </c>
      <c r="C13671">
        <f>IF(B13671="","",INT(A13671))</f>
        <v/>
      </c>
      <c r="D13671">
        <f>IF(B13671="","",HOUR(A13671))</f>
        <v/>
      </c>
      <c r="E13671">
        <f>IF(B13671="","",IF(INPUT!$I$1="","",IF(C13671&lt;(INT(INPUT!$I$1)-INPUT!$I$2),"Off Meds",IF(C13671&lt;=(INT(INPUT!$I$1)+INPUT!$I$2),"Washout","On Meds"))))</f>
        <v/>
      </c>
      <c r="F13671">
        <f>IF(B13671="","",1.509*(LN(B13671)^1.084-5.381))</f>
        <v/>
      </c>
      <c r="G13671">
        <f>IF(F13671="","",IF(F13671&lt;0,10*F13671^2,0))</f>
        <v/>
      </c>
      <c r="H13671">
        <f>IF(F13671="","",IF(F13671&gt;0,10*F13671^2,0))</f>
        <v/>
      </c>
    </row>
    <row r="13672">
      <c r="A13672">
        <f>Input!A13672</f>
        <v/>
      </c>
      <c r="B13672">
        <f>IF(ISNUMBER(Input!B13672),IF(AND(Input!B13672&gt;=20,Input!B13672&lt;=700),Input!B13672,""),"")</f>
        <v/>
      </c>
      <c r="C13672">
        <f>IF(B13672="","",INT(A13672))</f>
        <v/>
      </c>
      <c r="D13672">
        <f>IF(B13672="","",HOUR(A13672))</f>
        <v/>
      </c>
      <c r="E13672">
        <f>IF(B13672="","",IF(INPUT!$I$1="","",IF(C13672&lt;(INT(INPUT!$I$1)-INPUT!$I$2),"Off Meds",IF(C13672&lt;=(INT(INPUT!$I$1)+INPUT!$I$2),"Washout","On Meds"))))</f>
        <v/>
      </c>
      <c r="F13672">
        <f>IF(B13672="","",1.509*(LN(B13672)^1.084-5.381))</f>
        <v/>
      </c>
      <c r="G13672">
        <f>IF(F13672="","",IF(F13672&lt;0,10*F13672^2,0))</f>
        <v/>
      </c>
      <c r="H13672">
        <f>IF(F13672="","",IF(F13672&gt;0,10*F13672^2,0))</f>
        <v/>
      </c>
    </row>
    <row r="13673">
      <c r="A13673">
        <f>Input!A13673</f>
        <v/>
      </c>
      <c r="B13673">
        <f>IF(ISNUMBER(Input!B13673),IF(AND(Input!B13673&gt;=20,Input!B13673&lt;=700),Input!B13673,""),"")</f>
        <v/>
      </c>
      <c r="C13673">
        <f>IF(B13673="","",INT(A13673))</f>
        <v/>
      </c>
      <c r="D13673">
        <f>IF(B13673="","",HOUR(A13673))</f>
        <v/>
      </c>
      <c r="E13673">
        <f>IF(B13673="","",IF(INPUT!$I$1="","",IF(C13673&lt;(INT(INPUT!$I$1)-INPUT!$I$2),"Off Meds",IF(C13673&lt;=(INT(INPUT!$I$1)+INPUT!$I$2),"Washout","On Meds"))))</f>
        <v/>
      </c>
      <c r="F13673">
        <f>IF(B13673="","",1.509*(LN(B13673)^1.084-5.381))</f>
        <v/>
      </c>
      <c r="G13673">
        <f>IF(F13673="","",IF(F13673&lt;0,10*F13673^2,0))</f>
        <v/>
      </c>
      <c r="H13673">
        <f>IF(F13673="","",IF(F13673&gt;0,10*F13673^2,0))</f>
        <v/>
      </c>
    </row>
    <row r="13674">
      <c r="A13674">
        <f>Input!A13674</f>
        <v/>
      </c>
      <c r="B13674">
        <f>IF(ISNUMBER(Input!B13674),IF(AND(Input!B13674&gt;=20,Input!B13674&lt;=700),Input!B13674,""),"")</f>
        <v/>
      </c>
      <c r="C13674">
        <f>IF(B13674="","",INT(A13674))</f>
        <v/>
      </c>
      <c r="D13674">
        <f>IF(B13674="","",HOUR(A13674))</f>
        <v/>
      </c>
      <c r="E13674">
        <f>IF(B13674="","",IF(INPUT!$I$1="","",IF(C13674&lt;(INT(INPUT!$I$1)-INPUT!$I$2),"Off Meds",IF(C13674&lt;=(INT(INPUT!$I$1)+INPUT!$I$2),"Washout","On Meds"))))</f>
        <v/>
      </c>
      <c r="F13674">
        <f>IF(B13674="","",1.509*(LN(B13674)^1.084-5.381))</f>
        <v/>
      </c>
      <c r="G13674">
        <f>IF(F13674="","",IF(F13674&lt;0,10*F13674^2,0))</f>
        <v/>
      </c>
      <c r="H13674">
        <f>IF(F13674="","",IF(F13674&gt;0,10*F13674^2,0))</f>
        <v/>
      </c>
    </row>
    <row r="13675">
      <c r="A13675">
        <f>Input!A13675</f>
        <v/>
      </c>
      <c r="B13675">
        <f>IF(ISNUMBER(Input!B13675),IF(AND(Input!B13675&gt;=20,Input!B13675&lt;=700),Input!B13675,""),"")</f>
        <v/>
      </c>
      <c r="C13675">
        <f>IF(B13675="","",INT(A13675))</f>
        <v/>
      </c>
      <c r="D13675">
        <f>IF(B13675="","",HOUR(A13675))</f>
        <v/>
      </c>
      <c r="E13675">
        <f>IF(B13675="","",IF(INPUT!$I$1="","",IF(C13675&lt;(INT(INPUT!$I$1)-INPUT!$I$2),"Off Meds",IF(C13675&lt;=(INT(INPUT!$I$1)+INPUT!$I$2),"Washout","On Meds"))))</f>
        <v/>
      </c>
      <c r="F13675">
        <f>IF(B13675="","",1.509*(LN(B13675)^1.084-5.381))</f>
        <v/>
      </c>
      <c r="G13675">
        <f>IF(F13675="","",IF(F13675&lt;0,10*F13675^2,0))</f>
        <v/>
      </c>
      <c r="H13675">
        <f>IF(F13675="","",IF(F13675&gt;0,10*F13675^2,0))</f>
        <v/>
      </c>
    </row>
    <row r="13676">
      <c r="A13676">
        <f>Input!A13676</f>
        <v/>
      </c>
      <c r="B13676">
        <f>IF(ISNUMBER(Input!B13676),IF(AND(Input!B13676&gt;=20,Input!B13676&lt;=700),Input!B13676,""),"")</f>
        <v/>
      </c>
      <c r="C13676">
        <f>IF(B13676="","",INT(A13676))</f>
        <v/>
      </c>
      <c r="D13676">
        <f>IF(B13676="","",HOUR(A13676))</f>
        <v/>
      </c>
      <c r="E13676">
        <f>IF(B13676="","",IF(INPUT!$I$1="","",IF(C13676&lt;(INT(INPUT!$I$1)-INPUT!$I$2),"Off Meds",IF(C13676&lt;=(INT(INPUT!$I$1)+INPUT!$I$2),"Washout","On Meds"))))</f>
        <v/>
      </c>
      <c r="F13676">
        <f>IF(B13676="","",1.509*(LN(B13676)^1.084-5.381))</f>
        <v/>
      </c>
      <c r="G13676">
        <f>IF(F13676="","",IF(F13676&lt;0,10*F13676^2,0))</f>
        <v/>
      </c>
      <c r="H13676">
        <f>IF(F13676="","",IF(F13676&gt;0,10*F13676^2,0))</f>
        <v/>
      </c>
    </row>
    <row r="13677">
      <c r="A13677">
        <f>Input!A13677</f>
        <v/>
      </c>
      <c r="B13677">
        <f>IF(ISNUMBER(Input!B13677),IF(AND(Input!B13677&gt;=20,Input!B13677&lt;=700),Input!B13677,""),"")</f>
        <v/>
      </c>
      <c r="C13677">
        <f>IF(B13677="","",INT(A13677))</f>
        <v/>
      </c>
      <c r="D13677">
        <f>IF(B13677="","",HOUR(A13677))</f>
        <v/>
      </c>
      <c r="E13677">
        <f>IF(B13677="","",IF(INPUT!$I$1="","",IF(C13677&lt;(INT(INPUT!$I$1)-INPUT!$I$2),"Off Meds",IF(C13677&lt;=(INT(INPUT!$I$1)+INPUT!$I$2),"Washout","On Meds"))))</f>
        <v/>
      </c>
      <c r="F13677">
        <f>IF(B13677="","",1.509*(LN(B13677)^1.084-5.381))</f>
        <v/>
      </c>
      <c r="G13677">
        <f>IF(F13677="","",IF(F13677&lt;0,10*F13677^2,0))</f>
        <v/>
      </c>
      <c r="H13677">
        <f>IF(F13677="","",IF(F13677&gt;0,10*F13677^2,0))</f>
        <v/>
      </c>
    </row>
    <row r="13678">
      <c r="A13678">
        <f>Input!A13678</f>
        <v/>
      </c>
      <c r="B13678">
        <f>IF(ISNUMBER(Input!B13678),IF(AND(Input!B13678&gt;=20,Input!B13678&lt;=700),Input!B13678,""),"")</f>
        <v/>
      </c>
      <c r="C13678">
        <f>IF(B13678="","",INT(A13678))</f>
        <v/>
      </c>
      <c r="D13678">
        <f>IF(B13678="","",HOUR(A13678))</f>
        <v/>
      </c>
      <c r="E13678">
        <f>IF(B13678="","",IF(INPUT!$I$1="","",IF(C13678&lt;(INT(INPUT!$I$1)-INPUT!$I$2),"Off Meds",IF(C13678&lt;=(INT(INPUT!$I$1)+INPUT!$I$2),"Washout","On Meds"))))</f>
        <v/>
      </c>
      <c r="F13678">
        <f>IF(B13678="","",1.509*(LN(B13678)^1.084-5.381))</f>
        <v/>
      </c>
      <c r="G13678">
        <f>IF(F13678="","",IF(F13678&lt;0,10*F13678^2,0))</f>
        <v/>
      </c>
      <c r="H13678">
        <f>IF(F13678="","",IF(F13678&gt;0,10*F13678^2,0))</f>
        <v/>
      </c>
    </row>
    <row r="13679">
      <c r="A13679">
        <f>Input!A13679</f>
        <v/>
      </c>
      <c r="B13679">
        <f>IF(ISNUMBER(Input!B13679),IF(AND(Input!B13679&gt;=20,Input!B13679&lt;=700),Input!B13679,""),"")</f>
        <v/>
      </c>
      <c r="C13679">
        <f>IF(B13679="","",INT(A13679))</f>
        <v/>
      </c>
      <c r="D13679">
        <f>IF(B13679="","",HOUR(A13679))</f>
        <v/>
      </c>
      <c r="E13679">
        <f>IF(B13679="","",IF(INPUT!$I$1="","",IF(C13679&lt;(INT(INPUT!$I$1)-INPUT!$I$2),"Off Meds",IF(C13679&lt;=(INT(INPUT!$I$1)+INPUT!$I$2),"Washout","On Meds"))))</f>
        <v/>
      </c>
      <c r="F13679">
        <f>IF(B13679="","",1.509*(LN(B13679)^1.084-5.381))</f>
        <v/>
      </c>
      <c r="G13679">
        <f>IF(F13679="","",IF(F13679&lt;0,10*F13679^2,0))</f>
        <v/>
      </c>
      <c r="H13679">
        <f>IF(F13679="","",IF(F13679&gt;0,10*F13679^2,0))</f>
        <v/>
      </c>
    </row>
    <row r="13680">
      <c r="A13680">
        <f>Input!A13680</f>
        <v/>
      </c>
      <c r="B13680">
        <f>IF(ISNUMBER(Input!B13680),IF(AND(Input!B13680&gt;=20,Input!B13680&lt;=700),Input!B13680,""),"")</f>
        <v/>
      </c>
      <c r="C13680">
        <f>IF(B13680="","",INT(A13680))</f>
        <v/>
      </c>
      <c r="D13680">
        <f>IF(B13680="","",HOUR(A13680))</f>
        <v/>
      </c>
      <c r="E13680">
        <f>IF(B13680="","",IF(INPUT!$I$1="","",IF(C13680&lt;(INT(INPUT!$I$1)-INPUT!$I$2),"Off Meds",IF(C13680&lt;=(INT(INPUT!$I$1)+INPUT!$I$2),"Washout","On Meds"))))</f>
        <v/>
      </c>
      <c r="F13680">
        <f>IF(B13680="","",1.509*(LN(B13680)^1.084-5.381))</f>
        <v/>
      </c>
      <c r="G13680">
        <f>IF(F13680="","",IF(F13680&lt;0,10*F13680^2,0))</f>
        <v/>
      </c>
      <c r="H13680">
        <f>IF(F13680="","",IF(F13680&gt;0,10*F13680^2,0))</f>
        <v/>
      </c>
    </row>
    <row r="13681">
      <c r="A13681">
        <f>Input!A13681</f>
        <v/>
      </c>
      <c r="B13681">
        <f>IF(ISNUMBER(Input!B13681),IF(AND(Input!B13681&gt;=20,Input!B13681&lt;=700),Input!B13681,""),"")</f>
        <v/>
      </c>
      <c r="C13681">
        <f>IF(B13681="","",INT(A13681))</f>
        <v/>
      </c>
      <c r="D13681">
        <f>IF(B13681="","",HOUR(A13681))</f>
        <v/>
      </c>
      <c r="E13681">
        <f>IF(B13681="","",IF(INPUT!$I$1="","",IF(C13681&lt;(INT(INPUT!$I$1)-INPUT!$I$2),"Off Meds",IF(C13681&lt;=(INT(INPUT!$I$1)+INPUT!$I$2),"Washout","On Meds"))))</f>
        <v/>
      </c>
      <c r="F13681">
        <f>IF(B13681="","",1.509*(LN(B13681)^1.084-5.381))</f>
        <v/>
      </c>
      <c r="G13681">
        <f>IF(F13681="","",IF(F13681&lt;0,10*F13681^2,0))</f>
        <v/>
      </c>
      <c r="H13681">
        <f>IF(F13681="","",IF(F13681&gt;0,10*F13681^2,0))</f>
        <v/>
      </c>
    </row>
    <row r="13682">
      <c r="A13682">
        <f>Input!A13682</f>
        <v/>
      </c>
      <c r="B13682">
        <f>IF(ISNUMBER(Input!B13682),IF(AND(Input!B13682&gt;=20,Input!B13682&lt;=700),Input!B13682,""),"")</f>
        <v/>
      </c>
      <c r="C13682">
        <f>IF(B13682="","",INT(A13682))</f>
        <v/>
      </c>
      <c r="D13682">
        <f>IF(B13682="","",HOUR(A13682))</f>
        <v/>
      </c>
      <c r="E13682">
        <f>IF(B13682="","",IF(INPUT!$I$1="","",IF(C13682&lt;(INT(INPUT!$I$1)-INPUT!$I$2),"Off Meds",IF(C13682&lt;=(INT(INPUT!$I$1)+INPUT!$I$2),"Washout","On Meds"))))</f>
        <v/>
      </c>
      <c r="F13682">
        <f>IF(B13682="","",1.509*(LN(B13682)^1.084-5.381))</f>
        <v/>
      </c>
      <c r="G13682">
        <f>IF(F13682="","",IF(F13682&lt;0,10*F13682^2,0))</f>
        <v/>
      </c>
      <c r="H13682">
        <f>IF(F13682="","",IF(F13682&gt;0,10*F13682^2,0))</f>
        <v/>
      </c>
    </row>
    <row r="13683">
      <c r="A13683">
        <f>Input!A13683</f>
        <v/>
      </c>
      <c r="B13683">
        <f>IF(ISNUMBER(Input!B13683),IF(AND(Input!B13683&gt;=20,Input!B13683&lt;=700),Input!B13683,""),"")</f>
        <v/>
      </c>
      <c r="C13683">
        <f>IF(B13683="","",INT(A13683))</f>
        <v/>
      </c>
      <c r="D13683">
        <f>IF(B13683="","",HOUR(A13683))</f>
        <v/>
      </c>
      <c r="E13683">
        <f>IF(B13683="","",IF(INPUT!$I$1="","",IF(C13683&lt;(INT(INPUT!$I$1)-INPUT!$I$2),"Off Meds",IF(C13683&lt;=(INT(INPUT!$I$1)+INPUT!$I$2),"Washout","On Meds"))))</f>
        <v/>
      </c>
      <c r="F13683">
        <f>IF(B13683="","",1.509*(LN(B13683)^1.084-5.381))</f>
        <v/>
      </c>
      <c r="G13683">
        <f>IF(F13683="","",IF(F13683&lt;0,10*F13683^2,0))</f>
        <v/>
      </c>
      <c r="H13683">
        <f>IF(F13683="","",IF(F13683&gt;0,10*F13683^2,0))</f>
        <v/>
      </c>
    </row>
    <row r="13684">
      <c r="A13684">
        <f>Input!A13684</f>
        <v/>
      </c>
      <c r="B13684">
        <f>IF(ISNUMBER(Input!B13684),IF(AND(Input!B13684&gt;=20,Input!B13684&lt;=700),Input!B13684,""),"")</f>
        <v/>
      </c>
      <c r="C13684">
        <f>IF(B13684="","",INT(A13684))</f>
        <v/>
      </c>
      <c r="D13684">
        <f>IF(B13684="","",HOUR(A13684))</f>
        <v/>
      </c>
      <c r="E13684">
        <f>IF(B13684="","",IF(INPUT!$I$1="","",IF(C13684&lt;(INT(INPUT!$I$1)-INPUT!$I$2),"Off Meds",IF(C13684&lt;=(INT(INPUT!$I$1)+INPUT!$I$2),"Washout","On Meds"))))</f>
        <v/>
      </c>
      <c r="F13684">
        <f>IF(B13684="","",1.509*(LN(B13684)^1.084-5.381))</f>
        <v/>
      </c>
      <c r="G13684">
        <f>IF(F13684="","",IF(F13684&lt;0,10*F13684^2,0))</f>
        <v/>
      </c>
      <c r="H13684">
        <f>IF(F13684="","",IF(F13684&gt;0,10*F13684^2,0))</f>
        <v/>
      </c>
    </row>
    <row r="13685">
      <c r="A13685">
        <f>Input!A13685</f>
        <v/>
      </c>
      <c r="B13685">
        <f>IF(ISNUMBER(Input!B13685),IF(AND(Input!B13685&gt;=20,Input!B13685&lt;=700),Input!B13685,""),"")</f>
        <v/>
      </c>
      <c r="C13685">
        <f>IF(B13685="","",INT(A13685))</f>
        <v/>
      </c>
      <c r="D13685">
        <f>IF(B13685="","",HOUR(A13685))</f>
        <v/>
      </c>
      <c r="E13685">
        <f>IF(B13685="","",IF(INPUT!$I$1="","",IF(C13685&lt;(INT(INPUT!$I$1)-INPUT!$I$2),"Off Meds",IF(C13685&lt;=(INT(INPUT!$I$1)+INPUT!$I$2),"Washout","On Meds"))))</f>
        <v/>
      </c>
      <c r="F13685">
        <f>IF(B13685="","",1.509*(LN(B13685)^1.084-5.381))</f>
        <v/>
      </c>
      <c r="G13685">
        <f>IF(F13685="","",IF(F13685&lt;0,10*F13685^2,0))</f>
        <v/>
      </c>
      <c r="H13685">
        <f>IF(F13685="","",IF(F13685&gt;0,10*F13685^2,0))</f>
        <v/>
      </c>
    </row>
    <row r="13686">
      <c r="A13686">
        <f>Input!A13686</f>
        <v/>
      </c>
      <c r="B13686">
        <f>IF(ISNUMBER(Input!B13686),IF(AND(Input!B13686&gt;=20,Input!B13686&lt;=700),Input!B13686,""),"")</f>
        <v/>
      </c>
      <c r="C13686">
        <f>IF(B13686="","",INT(A13686))</f>
        <v/>
      </c>
      <c r="D13686">
        <f>IF(B13686="","",HOUR(A13686))</f>
        <v/>
      </c>
      <c r="E13686">
        <f>IF(B13686="","",IF(INPUT!$I$1="","",IF(C13686&lt;(INT(INPUT!$I$1)-INPUT!$I$2),"Off Meds",IF(C13686&lt;=(INT(INPUT!$I$1)+INPUT!$I$2),"Washout","On Meds"))))</f>
        <v/>
      </c>
      <c r="F13686">
        <f>IF(B13686="","",1.509*(LN(B13686)^1.084-5.381))</f>
        <v/>
      </c>
      <c r="G13686">
        <f>IF(F13686="","",IF(F13686&lt;0,10*F13686^2,0))</f>
        <v/>
      </c>
      <c r="H13686">
        <f>IF(F13686="","",IF(F13686&gt;0,10*F13686^2,0))</f>
        <v/>
      </c>
    </row>
    <row r="13687">
      <c r="A13687">
        <f>Input!A13687</f>
        <v/>
      </c>
      <c r="B13687">
        <f>IF(ISNUMBER(Input!B13687),IF(AND(Input!B13687&gt;=20,Input!B13687&lt;=700),Input!B13687,""),"")</f>
        <v/>
      </c>
      <c r="C13687">
        <f>IF(B13687="","",INT(A13687))</f>
        <v/>
      </c>
      <c r="D13687">
        <f>IF(B13687="","",HOUR(A13687))</f>
        <v/>
      </c>
      <c r="E13687">
        <f>IF(B13687="","",IF(INPUT!$I$1="","",IF(C13687&lt;(INT(INPUT!$I$1)-INPUT!$I$2),"Off Meds",IF(C13687&lt;=(INT(INPUT!$I$1)+INPUT!$I$2),"Washout","On Meds"))))</f>
        <v/>
      </c>
      <c r="F13687">
        <f>IF(B13687="","",1.509*(LN(B13687)^1.084-5.381))</f>
        <v/>
      </c>
      <c r="G13687">
        <f>IF(F13687="","",IF(F13687&lt;0,10*F13687^2,0))</f>
        <v/>
      </c>
      <c r="H13687">
        <f>IF(F13687="","",IF(F13687&gt;0,10*F13687^2,0))</f>
        <v/>
      </c>
    </row>
    <row r="13688">
      <c r="A13688">
        <f>Input!A13688</f>
        <v/>
      </c>
      <c r="B13688">
        <f>IF(ISNUMBER(Input!B13688),IF(AND(Input!B13688&gt;=20,Input!B13688&lt;=700),Input!B13688,""),"")</f>
        <v/>
      </c>
      <c r="C13688">
        <f>IF(B13688="","",INT(A13688))</f>
        <v/>
      </c>
      <c r="D13688">
        <f>IF(B13688="","",HOUR(A13688))</f>
        <v/>
      </c>
      <c r="E13688">
        <f>IF(B13688="","",IF(INPUT!$I$1="","",IF(C13688&lt;(INT(INPUT!$I$1)-INPUT!$I$2),"Off Meds",IF(C13688&lt;=(INT(INPUT!$I$1)+INPUT!$I$2),"Washout","On Meds"))))</f>
        <v/>
      </c>
      <c r="F13688">
        <f>IF(B13688="","",1.509*(LN(B13688)^1.084-5.381))</f>
        <v/>
      </c>
      <c r="G13688">
        <f>IF(F13688="","",IF(F13688&lt;0,10*F13688^2,0))</f>
        <v/>
      </c>
      <c r="H13688">
        <f>IF(F13688="","",IF(F13688&gt;0,10*F13688^2,0))</f>
        <v/>
      </c>
    </row>
    <row r="13689">
      <c r="A13689">
        <f>Input!A13689</f>
        <v/>
      </c>
      <c r="B13689">
        <f>IF(ISNUMBER(Input!B13689),IF(AND(Input!B13689&gt;=20,Input!B13689&lt;=700),Input!B13689,""),"")</f>
        <v/>
      </c>
      <c r="C13689">
        <f>IF(B13689="","",INT(A13689))</f>
        <v/>
      </c>
      <c r="D13689">
        <f>IF(B13689="","",HOUR(A13689))</f>
        <v/>
      </c>
      <c r="E13689">
        <f>IF(B13689="","",IF(INPUT!$I$1="","",IF(C13689&lt;(INT(INPUT!$I$1)-INPUT!$I$2),"Off Meds",IF(C13689&lt;=(INT(INPUT!$I$1)+INPUT!$I$2),"Washout","On Meds"))))</f>
        <v/>
      </c>
      <c r="F13689">
        <f>IF(B13689="","",1.509*(LN(B13689)^1.084-5.381))</f>
        <v/>
      </c>
      <c r="G13689">
        <f>IF(F13689="","",IF(F13689&lt;0,10*F13689^2,0))</f>
        <v/>
      </c>
      <c r="H13689">
        <f>IF(F13689="","",IF(F13689&gt;0,10*F13689^2,0))</f>
        <v/>
      </c>
    </row>
    <row r="13690">
      <c r="A13690">
        <f>Input!A13690</f>
        <v/>
      </c>
      <c r="B13690">
        <f>IF(ISNUMBER(Input!B13690),IF(AND(Input!B13690&gt;=20,Input!B13690&lt;=700),Input!B13690,""),"")</f>
        <v/>
      </c>
      <c r="C13690">
        <f>IF(B13690="","",INT(A13690))</f>
        <v/>
      </c>
      <c r="D13690">
        <f>IF(B13690="","",HOUR(A13690))</f>
        <v/>
      </c>
      <c r="E13690">
        <f>IF(B13690="","",IF(INPUT!$I$1="","",IF(C13690&lt;(INT(INPUT!$I$1)-INPUT!$I$2),"Off Meds",IF(C13690&lt;=(INT(INPUT!$I$1)+INPUT!$I$2),"Washout","On Meds"))))</f>
        <v/>
      </c>
      <c r="F13690">
        <f>IF(B13690="","",1.509*(LN(B13690)^1.084-5.381))</f>
        <v/>
      </c>
      <c r="G13690">
        <f>IF(F13690="","",IF(F13690&lt;0,10*F13690^2,0))</f>
        <v/>
      </c>
      <c r="H13690">
        <f>IF(F13690="","",IF(F13690&gt;0,10*F13690^2,0))</f>
        <v/>
      </c>
    </row>
    <row r="13691">
      <c r="A13691">
        <f>Input!A13691</f>
        <v/>
      </c>
      <c r="B13691">
        <f>IF(ISNUMBER(Input!B13691),IF(AND(Input!B13691&gt;=20,Input!B13691&lt;=700),Input!B13691,""),"")</f>
        <v/>
      </c>
      <c r="C13691">
        <f>IF(B13691="","",INT(A13691))</f>
        <v/>
      </c>
      <c r="D13691">
        <f>IF(B13691="","",HOUR(A13691))</f>
        <v/>
      </c>
      <c r="E13691">
        <f>IF(B13691="","",IF(INPUT!$I$1="","",IF(C13691&lt;(INT(INPUT!$I$1)-INPUT!$I$2),"Off Meds",IF(C13691&lt;=(INT(INPUT!$I$1)+INPUT!$I$2),"Washout","On Meds"))))</f>
        <v/>
      </c>
      <c r="F13691">
        <f>IF(B13691="","",1.509*(LN(B13691)^1.084-5.381))</f>
        <v/>
      </c>
      <c r="G13691">
        <f>IF(F13691="","",IF(F13691&lt;0,10*F13691^2,0))</f>
        <v/>
      </c>
      <c r="H13691">
        <f>IF(F13691="","",IF(F13691&gt;0,10*F13691^2,0))</f>
        <v/>
      </c>
    </row>
    <row r="13692">
      <c r="A13692">
        <f>Input!A13692</f>
        <v/>
      </c>
      <c r="B13692">
        <f>IF(ISNUMBER(Input!B13692),IF(AND(Input!B13692&gt;=20,Input!B13692&lt;=700),Input!B13692,""),"")</f>
        <v/>
      </c>
      <c r="C13692">
        <f>IF(B13692="","",INT(A13692))</f>
        <v/>
      </c>
      <c r="D13692">
        <f>IF(B13692="","",HOUR(A13692))</f>
        <v/>
      </c>
      <c r="E13692">
        <f>IF(B13692="","",IF(INPUT!$I$1="","",IF(C13692&lt;(INT(INPUT!$I$1)-INPUT!$I$2),"Off Meds",IF(C13692&lt;=(INT(INPUT!$I$1)+INPUT!$I$2),"Washout","On Meds"))))</f>
        <v/>
      </c>
      <c r="F13692">
        <f>IF(B13692="","",1.509*(LN(B13692)^1.084-5.381))</f>
        <v/>
      </c>
      <c r="G13692">
        <f>IF(F13692="","",IF(F13692&lt;0,10*F13692^2,0))</f>
        <v/>
      </c>
      <c r="H13692">
        <f>IF(F13692="","",IF(F13692&gt;0,10*F13692^2,0))</f>
        <v/>
      </c>
    </row>
    <row r="13693">
      <c r="A13693">
        <f>Input!A13693</f>
        <v/>
      </c>
      <c r="B13693">
        <f>IF(ISNUMBER(Input!B13693),IF(AND(Input!B13693&gt;=20,Input!B13693&lt;=700),Input!B13693,""),"")</f>
        <v/>
      </c>
      <c r="C13693">
        <f>IF(B13693="","",INT(A13693))</f>
        <v/>
      </c>
      <c r="D13693">
        <f>IF(B13693="","",HOUR(A13693))</f>
        <v/>
      </c>
      <c r="E13693">
        <f>IF(B13693="","",IF(INPUT!$I$1="","",IF(C13693&lt;(INT(INPUT!$I$1)-INPUT!$I$2),"Off Meds",IF(C13693&lt;=(INT(INPUT!$I$1)+INPUT!$I$2),"Washout","On Meds"))))</f>
        <v/>
      </c>
      <c r="F13693">
        <f>IF(B13693="","",1.509*(LN(B13693)^1.084-5.381))</f>
        <v/>
      </c>
      <c r="G13693">
        <f>IF(F13693="","",IF(F13693&lt;0,10*F13693^2,0))</f>
        <v/>
      </c>
      <c r="H13693">
        <f>IF(F13693="","",IF(F13693&gt;0,10*F13693^2,0))</f>
        <v/>
      </c>
    </row>
    <row r="13694">
      <c r="A13694">
        <f>Input!A13694</f>
        <v/>
      </c>
      <c r="B13694">
        <f>IF(ISNUMBER(Input!B13694),IF(AND(Input!B13694&gt;=20,Input!B13694&lt;=700),Input!B13694,""),"")</f>
        <v/>
      </c>
      <c r="C13694">
        <f>IF(B13694="","",INT(A13694))</f>
        <v/>
      </c>
      <c r="D13694">
        <f>IF(B13694="","",HOUR(A13694))</f>
        <v/>
      </c>
      <c r="E13694">
        <f>IF(B13694="","",IF(INPUT!$I$1="","",IF(C13694&lt;(INT(INPUT!$I$1)-INPUT!$I$2),"Off Meds",IF(C13694&lt;=(INT(INPUT!$I$1)+INPUT!$I$2),"Washout","On Meds"))))</f>
        <v/>
      </c>
      <c r="F13694">
        <f>IF(B13694="","",1.509*(LN(B13694)^1.084-5.381))</f>
        <v/>
      </c>
      <c r="G13694">
        <f>IF(F13694="","",IF(F13694&lt;0,10*F13694^2,0))</f>
        <v/>
      </c>
      <c r="H13694">
        <f>IF(F13694="","",IF(F13694&gt;0,10*F13694^2,0))</f>
        <v/>
      </c>
    </row>
    <row r="13695">
      <c r="A13695">
        <f>Input!A13695</f>
        <v/>
      </c>
      <c r="B13695">
        <f>IF(ISNUMBER(Input!B13695),IF(AND(Input!B13695&gt;=20,Input!B13695&lt;=700),Input!B13695,""),"")</f>
        <v/>
      </c>
      <c r="C13695">
        <f>IF(B13695="","",INT(A13695))</f>
        <v/>
      </c>
      <c r="D13695">
        <f>IF(B13695="","",HOUR(A13695))</f>
        <v/>
      </c>
      <c r="E13695">
        <f>IF(B13695="","",IF(INPUT!$I$1="","",IF(C13695&lt;(INT(INPUT!$I$1)-INPUT!$I$2),"Off Meds",IF(C13695&lt;=(INT(INPUT!$I$1)+INPUT!$I$2),"Washout","On Meds"))))</f>
        <v/>
      </c>
      <c r="F13695">
        <f>IF(B13695="","",1.509*(LN(B13695)^1.084-5.381))</f>
        <v/>
      </c>
      <c r="G13695">
        <f>IF(F13695="","",IF(F13695&lt;0,10*F13695^2,0))</f>
        <v/>
      </c>
      <c r="H13695">
        <f>IF(F13695="","",IF(F13695&gt;0,10*F13695^2,0))</f>
        <v/>
      </c>
    </row>
    <row r="13696">
      <c r="A13696">
        <f>Input!A13696</f>
        <v/>
      </c>
      <c r="B13696">
        <f>IF(ISNUMBER(Input!B13696),IF(AND(Input!B13696&gt;=20,Input!B13696&lt;=700),Input!B13696,""),"")</f>
        <v/>
      </c>
      <c r="C13696">
        <f>IF(B13696="","",INT(A13696))</f>
        <v/>
      </c>
      <c r="D13696">
        <f>IF(B13696="","",HOUR(A13696))</f>
        <v/>
      </c>
      <c r="E13696">
        <f>IF(B13696="","",IF(INPUT!$I$1="","",IF(C13696&lt;(INT(INPUT!$I$1)-INPUT!$I$2),"Off Meds",IF(C13696&lt;=(INT(INPUT!$I$1)+INPUT!$I$2),"Washout","On Meds"))))</f>
        <v/>
      </c>
      <c r="F13696">
        <f>IF(B13696="","",1.509*(LN(B13696)^1.084-5.381))</f>
        <v/>
      </c>
      <c r="G13696">
        <f>IF(F13696="","",IF(F13696&lt;0,10*F13696^2,0))</f>
        <v/>
      </c>
      <c r="H13696">
        <f>IF(F13696="","",IF(F13696&gt;0,10*F13696^2,0))</f>
        <v/>
      </c>
    </row>
    <row r="13697">
      <c r="A13697">
        <f>Input!A13697</f>
        <v/>
      </c>
      <c r="B13697">
        <f>IF(ISNUMBER(Input!B13697),IF(AND(Input!B13697&gt;=20,Input!B13697&lt;=700),Input!B13697,""),"")</f>
        <v/>
      </c>
      <c r="C13697">
        <f>IF(B13697="","",INT(A13697))</f>
        <v/>
      </c>
      <c r="D13697">
        <f>IF(B13697="","",HOUR(A13697))</f>
        <v/>
      </c>
      <c r="E13697">
        <f>IF(B13697="","",IF(INPUT!$I$1="","",IF(C13697&lt;(INT(INPUT!$I$1)-INPUT!$I$2),"Off Meds",IF(C13697&lt;=(INT(INPUT!$I$1)+INPUT!$I$2),"Washout","On Meds"))))</f>
        <v/>
      </c>
      <c r="F13697">
        <f>IF(B13697="","",1.509*(LN(B13697)^1.084-5.381))</f>
        <v/>
      </c>
      <c r="G13697">
        <f>IF(F13697="","",IF(F13697&lt;0,10*F13697^2,0))</f>
        <v/>
      </c>
      <c r="H13697">
        <f>IF(F13697="","",IF(F13697&gt;0,10*F13697^2,0))</f>
        <v/>
      </c>
    </row>
    <row r="13698">
      <c r="A13698">
        <f>Input!A13698</f>
        <v/>
      </c>
      <c r="B13698">
        <f>IF(ISNUMBER(Input!B13698),IF(AND(Input!B13698&gt;=20,Input!B13698&lt;=700),Input!B13698,""),"")</f>
        <v/>
      </c>
      <c r="C13698">
        <f>IF(B13698="","",INT(A13698))</f>
        <v/>
      </c>
      <c r="D13698">
        <f>IF(B13698="","",HOUR(A13698))</f>
        <v/>
      </c>
      <c r="E13698">
        <f>IF(B13698="","",IF(INPUT!$I$1="","",IF(C13698&lt;(INT(INPUT!$I$1)-INPUT!$I$2),"Off Meds",IF(C13698&lt;=(INT(INPUT!$I$1)+INPUT!$I$2),"Washout","On Meds"))))</f>
        <v/>
      </c>
      <c r="F13698">
        <f>IF(B13698="","",1.509*(LN(B13698)^1.084-5.381))</f>
        <v/>
      </c>
      <c r="G13698">
        <f>IF(F13698="","",IF(F13698&lt;0,10*F13698^2,0))</f>
        <v/>
      </c>
      <c r="H13698">
        <f>IF(F13698="","",IF(F13698&gt;0,10*F13698^2,0))</f>
        <v/>
      </c>
    </row>
    <row r="13699">
      <c r="A13699">
        <f>Input!A13699</f>
        <v/>
      </c>
      <c r="B13699">
        <f>IF(ISNUMBER(Input!B13699),IF(AND(Input!B13699&gt;=20,Input!B13699&lt;=700),Input!B13699,""),"")</f>
        <v/>
      </c>
      <c r="C13699">
        <f>IF(B13699="","",INT(A13699))</f>
        <v/>
      </c>
      <c r="D13699">
        <f>IF(B13699="","",HOUR(A13699))</f>
        <v/>
      </c>
      <c r="E13699">
        <f>IF(B13699="","",IF(INPUT!$I$1="","",IF(C13699&lt;(INT(INPUT!$I$1)-INPUT!$I$2),"Off Meds",IF(C13699&lt;=(INT(INPUT!$I$1)+INPUT!$I$2),"Washout","On Meds"))))</f>
        <v/>
      </c>
      <c r="F13699">
        <f>IF(B13699="","",1.509*(LN(B13699)^1.084-5.381))</f>
        <v/>
      </c>
      <c r="G13699">
        <f>IF(F13699="","",IF(F13699&lt;0,10*F13699^2,0))</f>
        <v/>
      </c>
      <c r="H13699">
        <f>IF(F13699="","",IF(F13699&gt;0,10*F13699^2,0))</f>
        <v/>
      </c>
    </row>
    <row r="13700">
      <c r="A13700">
        <f>Input!A13700</f>
        <v/>
      </c>
      <c r="B13700">
        <f>IF(ISNUMBER(Input!B13700),IF(AND(Input!B13700&gt;=20,Input!B13700&lt;=700),Input!B13700,""),"")</f>
        <v/>
      </c>
      <c r="C13700">
        <f>IF(B13700="","",INT(A13700))</f>
        <v/>
      </c>
      <c r="D13700">
        <f>IF(B13700="","",HOUR(A13700))</f>
        <v/>
      </c>
      <c r="E13700">
        <f>IF(B13700="","",IF(INPUT!$I$1="","",IF(C13700&lt;(INT(INPUT!$I$1)-INPUT!$I$2),"Off Meds",IF(C13700&lt;=(INT(INPUT!$I$1)+INPUT!$I$2),"Washout","On Meds"))))</f>
        <v/>
      </c>
      <c r="F13700">
        <f>IF(B13700="","",1.509*(LN(B13700)^1.084-5.381))</f>
        <v/>
      </c>
      <c r="G13700">
        <f>IF(F13700="","",IF(F13700&lt;0,10*F13700^2,0))</f>
        <v/>
      </c>
      <c r="H13700">
        <f>IF(F13700="","",IF(F13700&gt;0,10*F13700^2,0))</f>
        <v/>
      </c>
    </row>
    <row r="13701">
      <c r="A13701">
        <f>Input!A13701</f>
        <v/>
      </c>
      <c r="B13701">
        <f>IF(ISNUMBER(Input!B13701),IF(AND(Input!B13701&gt;=20,Input!B13701&lt;=700),Input!B13701,""),"")</f>
        <v/>
      </c>
      <c r="C13701">
        <f>IF(B13701="","",INT(A13701))</f>
        <v/>
      </c>
      <c r="D13701">
        <f>IF(B13701="","",HOUR(A13701))</f>
        <v/>
      </c>
      <c r="E13701">
        <f>IF(B13701="","",IF(INPUT!$I$1="","",IF(C13701&lt;(INT(INPUT!$I$1)-INPUT!$I$2),"Off Meds",IF(C13701&lt;=(INT(INPUT!$I$1)+INPUT!$I$2),"Washout","On Meds"))))</f>
        <v/>
      </c>
      <c r="F13701">
        <f>IF(B13701="","",1.509*(LN(B13701)^1.084-5.381))</f>
        <v/>
      </c>
      <c r="G13701">
        <f>IF(F13701="","",IF(F13701&lt;0,10*F13701^2,0))</f>
        <v/>
      </c>
      <c r="H13701">
        <f>IF(F13701="","",IF(F13701&gt;0,10*F13701^2,0))</f>
        <v/>
      </c>
    </row>
    <row r="13702">
      <c r="A13702">
        <f>Input!A13702</f>
        <v/>
      </c>
      <c r="B13702">
        <f>IF(ISNUMBER(Input!B13702),IF(AND(Input!B13702&gt;=20,Input!B13702&lt;=700),Input!B13702,""),"")</f>
        <v/>
      </c>
      <c r="C13702">
        <f>IF(B13702="","",INT(A13702))</f>
        <v/>
      </c>
      <c r="D13702">
        <f>IF(B13702="","",HOUR(A13702))</f>
        <v/>
      </c>
      <c r="E13702">
        <f>IF(B13702="","",IF(INPUT!$I$1="","",IF(C13702&lt;(INT(INPUT!$I$1)-INPUT!$I$2),"Off Meds",IF(C13702&lt;=(INT(INPUT!$I$1)+INPUT!$I$2),"Washout","On Meds"))))</f>
        <v/>
      </c>
      <c r="F13702">
        <f>IF(B13702="","",1.509*(LN(B13702)^1.084-5.381))</f>
        <v/>
      </c>
      <c r="G13702">
        <f>IF(F13702="","",IF(F13702&lt;0,10*F13702^2,0))</f>
        <v/>
      </c>
      <c r="H13702">
        <f>IF(F13702="","",IF(F13702&gt;0,10*F13702^2,0))</f>
        <v/>
      </c>
    </row>
    <row r="13703">
      <c r="A13703">
        <f>Input!A13703</f>
        <v/>
      </c>
      <c r="B13703">
        <f>IF(ISNUMBER(Input!B13703),IF(AND(Input!B13703&gt;=20,Input!B13703&lt;=700),Input!B13703,""),"")</f>
        <v/>
      </c>
      <c r="C13703">
        <f>IF(B13703="","",INT(A13703))</f>
        <v/>
      </c>
      <c r="D13703">
        <f>IF(B13703="","",HOUR(A13703))</f>
        <v/>
      </c>
      <c r="E13703">
        <f>IF(B13703="","",IF(INPUT!$I$1="","",IF(C13703&lt;(INT(INPUT!$I$1)-INPUT!$I$2),"Off Meds",IF(C13703&lt;=(INT(INPUT!$I$1)+INPUT!$I$2),"Washout","On Meds"))))</f>
        <v/>
      </c>
      <c r="F13703">
        <f>IF(B13703="","",1.509*(LN(B13703)^1.084-5.381))</f>
        <v/>
      </c>
      <c r="G13703">
        <f>IF(F13703="","",IF(F13703&lt;0,10*F13703^2,0))</f>
        <v/>
      </c>
      <c r="H13703">
        <f>IF(F13703="","",IF(F13703&gt;0,10*F13703^2,0))</f>
        <v/>
      </c>
    </row>
    <row r="13704">
      <c r="A13704">
        <f>Input!A13704</f>
        <v/>
      </c>
      <c r="B13704">
        <f>IF(ISNUMBER(Input!B13704),IF(AND(Input!B13704&gt;=20,Input!B13704&lt;=700),Input!B13704,""),"")</f>
        <v/>
      </c>
      <c r="C13704">
        <f>IF(B13704="","",INT(A13704))</f>
        <v/>
      </c>
      <c r="D13704">
        <f>IF(B13704="","",HOUR(A13704))</f>
        <v/>
      </c>
      <c r="E13704">
        <f>IF(B13704="","",IF(INPUT!$I$1="","",IF(C13704&lt;(INT(INPUT!$I$1)-INPUT!$I$2),"Off Meds",IF(C13704&lt;=(INT(INPUT!$I$1)+INPUT!$I$2),"Washout","On Meds"))))</f>
        <v/>
      </c>
      <c r="F13704">
        <f>IF(B13704="","",1.509*(LN(B13704)^1.084-5.381))</f>
        <v/>
      </c>
      <c r="G13704">
        <f>IF(F13704="","",IF(F13704&lt;0,10*F13704^2,0))</f>
        <v/>
      </c>
      <c r="H13704">
        <f>IF(F13704="","",IF(F13704&gt;0,10*F13704^2,0))</f>
        <v/>
      </c>
    </row>
    <row r="13705">
      <c r="A13705">
        <f>Input!A13705</f>
        <v/>
      </c>
      <c r="B13705">
        <f>IF(ISNUMBER(Input!B13705),IF(AND(Input!B13705&gt;=20,Input!B13705&lt;=700),Input!B13705,""),"")</f>
        <v/>
      </c>
      <c r="C13705">
        <f>IF(B13705="","",INT(A13705))</f>
        <v/>
      </c>
      <c r="D13705">
        <f>IF(B13705="","",HOUR(A13705))</f>
        <v/>
      </c>
      <c r="E13705">
        <f>IF(B13705="","",IF(INPUT!$I$1="","",IF(C13705&lt;(INT(INPUT!$I$1)-INPUT!$I$2),"Off Meds",IF(C13705&lt;=(INT(INPUT!$I$1)+INPUT!$I$2),"Washout","On Meds"))))</f>
        <v/>
      </c>
      <c r="F13705">
        <f>IF(B13705="","",1.509*(LN(B13705)^1.084-5.381))</f>
        <v/>
      </c>
      <c r="G13705">
        <f>IF(F13705="","",IF(F13705&lt;0,10*F13705^2,0))</f>
        <v/>
      </c>
      <c r="H13705">
        <f>IF(F13705="","",IF(F13705&gt;0,10*F13705^2,0))</f>
        <v/>
      </c>
    </row>
    <row r="13706">
      <c r="A13706">
        <f>Input!A13706</f>
        <v/>
      </c>
      <c r="B13706">
        <f>IF(ISNUMBER(Input!B13706),IF(AND(Input!B13706&gt;=20,Input!B13706&lt;=700),Input!B13706,""),"")</f>
        <v/>
      </c>
      <c r="C13706">
        <f>IF(B13706="","",INT(A13706))</f>
        <v/>
      </c>
      <c r="D13706">
        <f>IF(B13706="","",HOUR(A13706))</f>
        <v/>
      </c>
      <c r="E13706">
        <f>IF(B13706="","",IF(INPUT!$I$1="","",IF(C13706&lt;(INT(INPUT!$I$1)-INPUT!$I$2),"Off Meds",IF(C13706&lt;=(INT(INPUT!$I$1)+INPUT!$I$2),"Washout","On Meds"))))</f>
        <v/>
      </c>
      <c r="F13706">
        <f>IF(B13706="","",1.509*(LN(B13706)^1.084-5.381))</f>
        <v/>
      </c>
      <c r="G13706">
        <f>IF(F13706="","",IF(F13706&lt;0,10*F13706^2,0))</f>
        <v/>
      </c>
      <c r="H13706">
        <f>IF(F13706="","",IF(F13706&gt;0,10*F13706^2,0))</f>
        <v/>
      </c>
    </row>
    <row r="13707">
      <c r="A13707">
        <f>Input!A13707</f>
        <v/>
      </c>
      <c r="B13707">
        <f>IF(ISNUMBER(Input!B13707),IF(AND(Input!B13707&gt;=20,Input!B13707&lt;=700),Input!B13707,""),"")</f>
        <v/>
      </c>
      <c r="C13707">
        <f>IF(B13707="","",INT(A13707))</f>
        <v/>
      </c>
      <c r="D13707">
        <f>IF(B13707="","",HOUR(A13707))</f>
        <v/>
      </c>
      <c r="E13707">
        <f>IF(B13707="","",IF(INPUT!$I$1="","",IF(C13707&lt;(INT(INPUT!$I$1)-INPUT!$I$2),"Off Meds",IF(C13707&lt;=(INT(INPUT!$I$1)+INPUT!$I$2),"Washout","On Meds"))))</f>
        <v/>
      </c>
      <c r="F13707">
        <f>IF(B13707="","",1.509*(LN(B13707)^1.084-5.381))</f>
        <v/>
      </c>
      <c r="G13707">
        <f>IF(F13707="","",IF(F13707&lt;0,10*F13707^2,0))</f>
        <v/>
      </c>
      <c r="H13707">
        <f>IF(F13707="","",IF(F13707&gt;0,10*F13707^2,0))</f>
        <v/>
      </c>
    </row>
    <row r="13708">
      <c r="A13708">
        <f>Input!A13708</f>
        <v/>
      </c>
      <c r="B13708">
        <f>IF(ISNUMBER(Input!B13708),IF(AND(Input!B13708&gt;=20,Input!B13708&lt;=700),Input!B13708,""),"")</f>
        <v/>
      </c>
      <c r="C13708">
        <f>IF(B13708="","",INT(A13708))</f>
        <v/>
      </c>
      <c r="D13708">
        <f>IF(B13708="","",HOUR(A13708))</f>
        <v/>
      </c>
      <c r="E13708">
        <f>IF(B13708="","",IF(INPUT!$I$1="","",IF(C13708&lt;(INT(INPUT!$I$1)-INPUT!$I$2),"Off Meds",IF(C13708&lt;=(INT(INPUT!$I$1)+INPUT!$I$2),"Washout","On Meds"))))</f>
        <v/>
      </c>
      <c r="F13708">
        <f>IF(B13708="","",1.509*(LN(B13708)^1.084-5.381))</f>
        <v/>
      </c>
      <c r="G13708">
        <f>IF(F13708="","",IF(F13708&lt;0,10*F13708^2,0))</f>
        <v/>
      </c>
      <c r="H13708">
        <f>IF(F13708="","",IF(F13708&gt;0,10*F13708^2,0))</f>
        <v/>
      </c>
    </row>
    <row r="13709">
      <c r="A13709">
        <f>Input!A13709</f>
        <v/>
      </c>
      <c r="B13709">
        <f>IF(ISNUMBER(Input!B13709),IF(AND(Input!B13709&gt;=20,Input!B13709&lt;=700),Input!B13709,""),"")</f>
        <v/>
      </c>
      <c r="C13709">
        <f>IF(B13709="","",INT(A13709))</f>
        <v/>
      </c>
      <c r="D13709">
        <f>IF(B13709="","",HOUR(A13709))</f>
        <v/>
      </c>
      <c r="E13709">
        <f>IF(B13709="","",IF(INPUT!$I$1="","",IF(C13709&lt;(INT(INPUT!$I$1)-INPUT!$I$2),"Off Meds",IF(C13709&lt;=(INT(INPUT!$I$1)+INPUT!$I$2),"Washout","On Meds"))))</f>
        <v/>
      </c>
      <c r="F13709">
        <f>IF(B13709="","",1.509*(LN(B13709)^1.084-5.381))</f>
        <v/>
      </c>
      <c r="G13709">
        <f>IF(F13709="","",IF(F13709&lt;0,10*F13709^2,0))</f>
        <v/>
      </c>
      <c r="H13709">
        <f>IF(F13709="","",IF(F13709&gt;0,10*F13709^2,0))</f>
        <v/>
      </c>
    </row>
    <row r="13710">
      <c r="A13710">
        <f>Input!A13710</f>
        <v/>
      </c>
      <c r="B13710">
        <f>IF(ISNUMBER(Input!B13710),IF(AND(Input!B13710&gt;=20,Input!B13710&lt;=700),Input!B13710,""),"")</f>
        <v/>
      </c>
      <c r="C13710">
        <f>IF(B13710="","",INT(A13710))</f>
        <v/>
      </c>
      <c r="D13710">
        <f>IF(B13710="","",HOUR(A13710))</f>
        <v/>
      </c>
      <c r="E13710">
        <f>IF(B13710="","",IF(INPUT!$I$1="","",IF(C13710&lt;(INT(INPUT!$I$1)-INPUT!$I$2),"Off Meds",IF(C13710&lt;=(INT(INPUT!$I$1)+INPUT!$I$2),"Washout","On Meds"))))</f>
        <v/>
      </c>
      <c r="F13710">
        <f>IF(B13710="","",1.509*(LN(B13710)^1.084-5.381))</f>
        <v/>
      </c>
      <c r="G13710">
        <f>IF(F13710="","",IF(F13710&lt;0,10*F13710^2,0))</f>
        <v/>
      </c>
      <c r="H13710">
        <f>IF(F13710="","",IF(F13710&gt;0,10*F13710^2,0))</f>
        <v/>
      </c>
    </row>
    <row r="13711">
      <c r="A13711">
        <f>Input!A13711</f>
        <v/>
      </c>
      <c r="B13711">
        <f>IF(ISNUMBER(Input!B13711),IF(AND(Input!B13711&gt;=20,Input!B13711&lt;=700),Input!B13711,""),"")</f>
        <v/>
      </c>
      <c r="C13711">
        <f>IF(B13711="","",INT(A13711))</f>
        <v/>
      </c>
      <c r="D13711">
        <f>IF(B13711="","",HOUR(A13711))</f>
        <v/>
      </c>
      <c r="E13711">
        <f>IF(B13711="","",IF(INPUT!$I$1="","",IF(C13711&lt;(INT(INPUT!$I$1)-INPUT!$I$2),"Off Meds",IF(C13711&lt;=(INT(INPUT!$I$1)+INPUT!$I$2),"Washout","On Meds"))))</f>
        <v/>
      </c>
      <c r="F13711">
        <f>IF(B13711="","",1.509*(LN(B13711)^1.084-5.381))</f>
        <v/>
      </c>
      <c r="G13711">
        <f>IF(F13711="","",IF(F13711&lt;0,10*F13711^2,0))</f>
        <v/>
      </c>
      <c r="H13711">
        <f>IF(F13711="","",IF(F13711&gt;0,10*F13711^2,0))</f>
        <v/>
      </c>
    </row>
    <row r="13712">
      <c r="A13712">
        <f>Input!A13712</f>
        <v/>
      </c>
      <c r="B13712">
        <f>IF(ISNUMBER(Input!B13712),IF(AND(Input!B13712&gt;=20,Input!B13712&lt;=700),Input!B13712,""),"")</f>
        <v/>
      </c>
      <c r="C13712">
        <f>IF(B13712="","",INT(A13712))</f>
        <v/>
      </c>
      <c r="D13712">
        <f>IF(B13712="","",HOUR(A13712))</f>
        <v/>
      </c>
      <c r="E13712">
        <f>IF(B13712="","",IF(INPUT!$I$1="","",IF(C13712&lt;(INT(INPUT!$I$1)-INPUT!$I$2),"Off Meds",IF(C13712&lt;=(INT(INPUT!$I$1)+INPUT!$I$2),"Washout","On Meds"))))</f>
        <v/>
      </c>
      <c r="F13712">
        <f>IF(B13712="","",1.509*(LN(B13712)^1.084-5.381))</f>
        <v/>
      </c>
      <c r="G13712">
        <f>IF(F13712="","",IF(F13712&lt;0,10*F13712^2,0))</f>
        <v/>
      </c>
      <c r="H13712">
        <f>IF(F13712="","",IF(F13712&gt;0,10*F13712^2,0))</f>
        <v/>
      </c>
    </row>
    <row r="13713">
      <c r="A13713">
        <f>Input!A13713</f>
        <v/>
      </c>
      <c r="B13713">
        <f>IF(ISNUMBER(Input!B13713),IF(AND(Input!B13713&gt;=20,Input!B13713&lt;=700),Input!B13713,""),"")</f>
        <v/>
      </c>
      <c r="C13713">
        <f>IF(B13713="","",INT(A13713))</f>
        <v/>
      </c>
      <c r="D13713">
        <f>IF(B13713="","",HOUR(A13713))</f>
        <v/>
      </c>
      <c r="E13713">
        <f>IF(B13713="","",IF(INPUT!$I$1="","",IF(C13713&lt;(INT(INPUT!$I$1)-INPUT!$I$2),"Off Meds",IF(C13713&lt;=(INT(INPUT!$I$1)+INPUT!$I$2),"Washout","On Meds"))))</f>
        <v/>
      </c>
      <c r="F13713">
        <f>IF(B13713="","",1.509*(LN(B13713)^1.084-5.381))</f>
        <v/>
      </c>
      <c r="G13713">
        <f>IF(F13713="","",IF(F13713&lt;0,10*F13713^2,0))</f>
        <v/>
      </c>
      <c r="H13713">
        <f>IF(F13713="","",IF(F13713&gt;0,10*F13713^2,0))</f>
        <v/>
      </c>
    </row>
    <row r="13714">
      <c r="A13714">
        <f>Input!A13714</f>
        <v/>
      </c>
      <c r="B13714">
        <f>IF(ISNUMBER(Input!B13714),IF(AND(Input!B13714&gt;=20,Input!B13714&lt;=700),Input!B13714,""),"")</f>
        <v/>
      </c>
      <c r="C13714">
        <f>IF(B13714="","",INT(A13714))</f>
        <v/>
      </c>
      <c r="D13714">
        <f>IF(B13714="","",HOUR(A13714))</f>
        <v/>
      </c>
      <c r="E13714">
        <f>IF(B13714="","",IF(INPUT!$I$1="","",IF(C13714&lt;(INT(INPUT!$I$1)-INPUT!$I$2),"Off Meds",IF(C13714&lt;=(INT(INPUT!$I$1)+INPUT!$I$2),"Washout","On Meds"))))</f>
        <v/>
      </c>
      <c r="F13714">
        <f>IF(B13714="","",1.509*(LN(B13714)^1.084-5.381))</f>
        <v/>
      </c>
      <c r="G13714">
        <f>IF(F13714="","",IF(F13714&lt;0,10*F13714^2,0))</f>
        <v/>
      </c>
      <c r="H13714">
        <f>IF(F13714="","",IF(F13714&gt;0,10*F13714^2,0))</f>
        <v/>
      </c>
    </row>
    <row r="13715">
      <c r="A13715">
        <f>Input!A13715</f>
        <v/>
      </c>
      <c r="B13715">
        <f>IF(ISNUMBER(Input!B13715),IF(AND(Input!B13715&gt;=20,Input!B13715&lt;=700),Input!B13715,""),"")</f>
        <v/>
      </c>
      <c r="C13715">
        <f>IF(B13715="","",INT(A13715))</f>
        <v/>
      </c>
      <c r="D13715">
        <f>IF(B13715="","",HOUR(A13715))</f>
        <v/>
      </c>
      <c r="E13715">
        <f>IF(B13715="","",IF(INPUT!$I$1="","",IF(C13715&lt;(INT(INPUT!$I$1)-INPUT!$I$2),"Off Meds",IF(C13715&lt;=(INT(INPUT!$I$1)+INPUT!$I$2),"Washout","On Meds"))))</f>
        <v/>
      </c>
      <c r="F13715">
        <f>IF(B13715="","",1.509*(LN(B13715)^1.084-5.381))</f>
        <v/>
      </c>
      <c r="G13715">
        <f>IF(F13715="","",IF(F13715&lt;0,10*F13715^2,0))</f>
        <v/>
      </c>
      <c r="H13715">
        <f>IF(F13715="","",IF(F13715&gt;0,10*F13715^2,0))</f>
        <v/>
      </c>
    </row>
    <row r="13716">
      <c r="A13716">
        <f>Input!A13716</f>
        <v/>
      </c>
      <c r="B13716">
        <f>IF(ISNUMBER(Input!B13716),IF(AND(Input!B13716&gt;=20,Input!B13716&lt;=700),Input!B13716,""),"")</f>
        <v/>
      </c>
      <c r="C13716">
        <f>IF(B13716="","",INT(A13716))</f>
        <v/>
      </c>
      <c r="D13716">
        <f>IF(B13716="","",HOUR(A13716))</f>
        <v/>
      </c>
      <c r="E13716">
        <f>IF(B13716="","",IF(INPUT!$I$1="","",IF(C13716&lt;(INT(INPUT!$I$1)-INPUT!$I$2),"Off Meds",IF(C13716&lt;=(INT(INPUT!$I$1)+INPUT!$I$2),"Washout","On Meds"))))</f>
        <v/>
      </c>
      <c r="F13716">
        <f>IF(B13716="","",1.509*(LN(B13716)^1.084-5.381))</f>
        <v/>
      </c>
      <c r="G13716">
        <f>IF(F13716="","",IF(F13716&lt;0,10*F13716^2,0))</f>
        <v/>
      </c>
      <c r="H13716">
        <f>IF(F13716="","",IF(F13716&gt;0,10*F13716^2,0))</f>
        <v/>
      </c>
    </row>
    <row r="13717">
      <c r="A13717">
        <f>Input!A13717</f>
        <v/>
      </c>
      <c r="B13717">
        <f>IF(ISNUMBER(Input!B13717),IF(AND(Input!B13717&gt;=20,Input!B13717&lt;=700),Input!B13717,""),"")</f>
        <v/>
      </c>
      <c r="C13717">
        <f>IF(B13717="","",INT(A13717))</f>
        <v/>
      </c>
      <c r="D13717">
        <f>IF(B13717="","",HOUR(A13717))</f>
        <v/>
      </c>
      <c r="E13717">
        <f>IF(B13717="","",IF(INPUT!$I$1="","",IF(C13717&lt;(INT(INPUT!$I$1)-INPUT!$I$2),"Off Meds",IF(C13717&lt;=(INT(INPUT!$I$1)+INPUT!$I$2),"Washout","On Meds"))))</f>
        <v/>
      </c>
      <c r="F13717">
        <f>IF(B13717="","",1.509*(LN(B13717)^1.084-5.381))</f>
        <v/>
      </c>
      <c r="G13717">
        <f>IF(F13717="","",IF(F13717&lt;0,10*F13717^2,0))</f>
        <v/>
      </c>
      <c r="H13717">
        <f>IF(F13717="","",IF(F13717&gt;0,10*F13717^2,0))</f>
        <v/>
      </c>
    </row>
    <row r="13718">
      <c r="A13718">
        <f>Input!A13718</f>
        <v/>
      </c>
      <c r="B13718">
        <f>IF(ISNUMBER(Input!B13718),IF(AND(Input!B13718&gt;=20,Input!B13718&lt;=700),Input!B13718,""),"")</f>
        <v/>
      </c>
      <c r="C13718">
        <f>IF(B13718="","",INT(A13718))</f>
        <v/>
      </c>
      <c r="D13718">
        <f>IF(B13718="","",HOUR(A13718))</f>
        <v/>
      </c>
      <c r="E13718">
        <f>IF(B13718="","",IF(INPUT!$I$1="","",IF(C13718&lt;(INT(INPUT!$I$1)-INPUT!$I$2),"Off Meds",IF(C13718&lt;=(INT(INPUT!$I$1)+INPUT!$I$2),"Washout","On Meds"))))</f>
        <v/>
      </c>
      <c r="F13718">
        <f>IF(B13718="","",1.509*(LN(B13718)^1.084-5.381))</f>
        <v/>
      </c>
      <c r="G13718">
        <f>IF(F13718="","",IF(F13718&lt;0,10*F13718^2,0))</f>
        <v/>
      </c>
      <c r="H13718">
        <f>IF(F13718="","",IF(F13718&gt;0,10*F13718^2,0))</f>
        <v/>
      </c>
    </row>
    <row r="13719">
      <c r="A13719">
        <f>Input!A13719</f>
        <v/>
      </c>
      <c r="B13719">
        <f>IF(ISNUMBER(Input!B13719),IF(AND(Input!B13719&gt;=20,Input!B13719&lt;=700),Input!B13719,""),"")</f>
        <v/>
      </c>
      <c r="C13719">
        <f>IF(B13719="","",INT(A13719))</f>
        <v/>
      </c>
      <c r="D13719">
        <f>IF(B13719="","",HOUR(A13719))</f>
        <v/>
      </c>
      <c r="E13719">
        <f>IF(B13719="","",IF(INPUT!$I$1="","",IF(C13719&lt;(INT(INPUT!$I$1)-INPUT!$I$2),"Off Meds",IF(C13719&lt;=(INT(INPUT!$I$1)+INPUT!$I$2),"Washout","On Meds"))))</f>
        <v/>
      </c>
      <c r="F13719">
        <f>IF(B13719="","",1.509*(LN(B13719)^1.084-5.381))</f>
        <v/>
      </c>
      <c r="G13719">
        <f>IF(F13719="","",IF(F13719&lt;0,10*F13719^2,0))</f>
        <v/>
      </c>
      <c r="H13719">
        <f>IF(F13719="","",IF(F13719&gt;0,10*F13719^2,0))</f>
        <v/>
      </c>
    </row>
    <row r="13720">
      <c r="A13720">
        <f>Input!A13720</f>
        <v/>
      </c>
      <c r="B13720">
        <f>IF(ISNUMBER(Input!B13720),IF(AND(Input!B13720&gt;=20,Input!B13720&lt;=700),Input!B13720,""),"")</f>
        <v/>
      </c>
      <c r="C13720">
        <f>IF(B13720="","",INT(A13720))</f>
        <v/>
      </c>
      <c r="D13720">
        <f>IF(B13720="","",HOUR(A13720))</f>
        <v/>
      </c>
      <c r="E13720">
        <f>IF(B13720="","",IF(INPUT!$I$1="","",IF(C13720&lt;(INT(INPUT!$I$1)-INPUT!$I$2),"Off Meds",IF(C13720&lt;=(INT(INPUT!$I$1)+INPUT!$I$2),"Washout","On Meds"))))</f>
        <v/>
      </c>
      <c r="F13720">
        <f>IF(B13720="","",1.509*(LN(B13720)^1.084-5.381))</f>
        <v/>
      </c>
      <c r="G13720">
        <f>IF(F13720="","",IF(F13720&lt;0,10*F13720^2,0))</f>
        <v/>
      </c>
      <c r="H13720">
        <f>IF(F13720="","",IF(F13720&gt;0,10*F13720^2,0))</f>
        <v/>
      </c>
    </row>
    <row r="13721">
      <c r="A13721">
        <f>Input!A13721</f>
        <v/>
      </c>
      <c r="B13721">
        <f>IF(ISNUMBER(Input!B13721),IF(AND(Input!B13721&gt;=20,Input!B13721&lt;=700),Input!B13721,""),"")</f>
        <v/>
      </c>
      <c r="C13721">
        <f>IF(B13721="","",INT(A13721))</f>
        <v/>
      </c>
      <c r="D13721">
        <f>IF(B13721="","",HOUR(A13721))</f>
        <v/>
      </c>
      <c r="E13721">
        <f>IF(B13721="","",IF(INPUT!$I$1="","",IF(C13721&lt;(INT(INPUT!$I$1)-INPUT!$I$2),"Off Meds",IF(C13721&lt;=(INT(INPUT!$I$1)+INPUT!$I$2),"Washout","On Meds"))))</f>
        <v/>
      </c>
      <c r="F13721">
        <f>IF(B13721="","",1.509*(LN(B13721)^1.084-5.381))</f>
        <v/>
      </c>
      <c r="G13721">
        <f>IF(F13721="","",IF(F13721&lt;0,10*F13721^2,0))</f>
        <v/>
      </c>
      <c r="H13721">
        <f>IF(F13721="","",IF(F13721&gt;0,10*F13721^2,0))</f>
        <v/>
      </c>
    </row>
    <row r="13722">
      <c r="A13722">
        <f>Input!A13722</f>
        <v/>
      </c>
      <c r="B13722">
        <f>IF(ISNUMBER(Input!B13722),IF(AND(Input!B13722&gt;=20,Input!B13722&lt;=700),Input!B13722,""),"")</f>
        <v/>
      </c>
      <c r="C13722">
        <f>IF(B13722="","",INT(A13722))</f>
        <v/>
      </c>
      <c r="D13722">
        <f>IF(B13722="","",HOUR(A13722))</f>
        <v/>
      </c>
      <c r="E13722">
        <f>IF(B13722="","",IF(INPUT!$I$1="","",IF(C13722&lt;(INT(INPUT!$I$1)-INPUT!$I$2),"Off Meds",IF(C13722&lt;=(INT(INPUT!$I$1)+INPUT!$I$2),"Washout","On Meds"))))</f>
        <v/>
      </c>
      <c r="F13722">
        <f>IF(B13722="","",1.509*(LN(B13722)^1.084-5.381))</f>
        <v/>
      </c>
      <c r="G13722">
        <f>IF(F13722="","",IF(F13722&lt;0,10*F13722^2,0))</f>
        <v/>
      </c>
      <c r="H13722">
        <f>IF(F13722="","",IF(F13722&gt;0,10*F13722^2,0))</f>
        <v/>
      </c>
    </row>
    <row r="13723">
      <c r="A13723">
        <f>Input!A13723</f>
        <v/>
      </c>
      <c r="B13723">
        <f>IF(ISNUMBER(Input!B13723),IF(AND(Input!B13723&gt;=20,Input!B13723&lt;=700),Input!B13723,""),"")</f>
        <v/>
      </c>
      <c r="C13723">
        <f>IF(B13723="","",INT(A13723))</f>
        <v/>
      </c>
      <c r="D13723">
        <f>IF(B13723="","",HOUR(A13723))</f>
        <v/>
      </c>
      <c r="E13723">
        <f>IF(B13723="","",IF(INPUT!$I$1="","",IF(C13723&lt;(INT(INPUT!$I$1)-INPUT!$I$2),"Off Meds",IF(C13723&lt;=(INT(INPUT!$I$1)+INPUT!$I$2),"Washout","On Meds"))))</f>
        <v/>
      </c>
      <c r="F13723">
        <f>IF(B13723="","",1.509*(LN(B13723)^1.084-5.381))</f>
        <v/>
      </c>
      <c r="G13723">
        <f>IF(F13723="","",IF(F13723&lt;0,10*F13723^2,0))</f>
        <v/>
      </c>
      <c r="H13723">
        <f>IF(F13723="","",IF(F13723&gt;0,10*F13723^2,0))</f>
        <v/>
      </c>
    </row>
    <row r="13724">
      <c r="A13724">
        <f>Input!A13724</f>
        <v/>
      </c>
      <c r="B13724">
        <f>IF(ISNUMBER(Input!B13724),IF(AND(Input!B13724&gt;=20,Input!B13724&lt;=700),Input!B13724,""),"")</f>
        <v/>
      </c>
      <c r="C13724">
        <f>IF(B13724="","",INT(A13724))</f>
        <v/>
      </c>
      <c r="D13724">
        <f>IF(B13724="","",HOUR(A13724))</f>
        <v/>
      </c>
      <c r="E13724">
        <f>IF(B13724="","",IF(INPUT!$I$1="","",IF(C13724&lt;(INT(INPUT!$I$1)-INPUT!$I$2),"Off Meds",IF(C13724&lt;=(INT(INPUT!$I$1)+INPUT!$I$2),"Washout","On Meds"))))</f>
        <v/>
      </c>
      <c r="F13724">
        <f>IF(B13724="","",1.509*(LN(B13724)^1.084-5.381))</f>
        <v/>
      </c>
      <c r="G13724">
        <f>IF(F13724="","",IF(F13724&lt;0,10*F13724^2,0))</f>
        <v/>
      </c>
      <c r="H13724">
        <f>IF(F13724="","",IF(F13724&gt;0,10*F13724^2,0))</f>
        <v/>
      </c>
    </row>
    <row r="13725">
      <c r="A13725">
        <f>Input!A13725</f>
        <v/>
      </c>
      <c r="B13725">
        <f>IF(ISNUMBER(Input!B13725),IF(AND(Input!B13725&gt;=20,Input!B13725&lt;=700),Input!B13725,""),"")</f>
        <v/>
      </c>
      <c r="C13725">
        <f>IF(B13725="","",INT(A13725))</f>
        <v/>
      </c>
      <c r="D13725">
        <f>IF(B13725="","",HOUR(A13725))</f>
        <v/>
      </c>
      <c r="E13725">
        <f>IF(B13725="","",IF(INPUT!$I$1="","",IF(C13725&lt;(INT(INPUT!$I$1)-INPUT!$I$2),"Off Meds",IF(C13725&lt;=(INT(INPUT!$I$1)+INPUT!$I$2),"Washout","On Meds"))))</f>
        <v/>
      </c>
      <c r="F13725">
        <f>IF(B13725="","",1.509*(LN(B13725)^1.084-5.381))</f>
        <v/>
      </c>
      <c r="G13725">
        <f>IF(F13725="","",IF(F13725&lt;0,10*F13725^2,0))</f>
        <v/>
      </c>
      <c r="H13725">
        <f>IF(F13725="","",IF(F13725&gt;0,10*F13725^2,0))</f>
        <v/>
      </c>
    </row>
    <row r="13726">
      <c r="A13726">
        <f>Input!A13726</f>
        <v/>
      </c>
      <c r="B13726">
        <f>IF(ISNUMBER(Input!B13726),IF(AND(Input!B13726&gt;=20,Input!B13726&lt;=700),Input!B13726,""),"")</f>
        <v/>
      </c>
      <c r="C13726">
        <f>IF(B13726="","",INT(A13726))</f>
        <v/>
      </c>
      <c r="D13726">
        <f>IF(B13726="","",HOUR(A13726))</f>
        <v/>
      </c>
      <c r="E13726">
        <f>IF(B13726="","",IF(INPUT!$I$1="","",IF(C13726&lt;(INT(INPUT!$I$1)-INPUT!$I$2),"Off Meds",IF(C13726&lt;=(INT(INPUT!$I$1)+INPUT!$I$2),"Washout","On Meds"))))</f>
        <v/>
      </c>
      <c r="F13726">
        <f>IF(B13726="","",1.509*(LN(B13726)^1.084-5.381))</f>
        <v/>
      </c>
      <c r="G13726">
        <f>IF(F13726="","",IF(F13726&lt;0,10*F13726^2,0))</f>
        <v/>
      </c>
      <c r="H13726">
        <f>IF(F13726="","",IF(F13726&gt;0,10*F13726^2,0))</f>
        <v/>
      </c>
    </row>
    <row r="13727">
      <c r="A13727">
        <f>Input!A13727</f>
        <v/>
      </c>
      <c r="B13727">
        <f>IF(ISNUMBER(Input!B13727),IF(AND(Input!B13727&gt;=20,Input!B13727&lt;=700),Input!B13727,""),"")</f>
        <v/>
      </c>
      <c r="C13727">
        <f>IF(B13727="","",INT(A13727))</f>
        <v/>
      </c>
      <c r="D13727">
        <f>IF(B13727="","",HOUR(A13727))</f>
        <v/>
      </c>
      <c r="E13727">
        <f>IF(B13727="","",IF(INPUT!$I$1="","",IF(C13727&lt;(INT(INPUT!$I$1)-INPUT!$I$2),"Off Meds",IF(C13727&lt;=(INT(INPUT!$I$1)+INPUT!$I$2),"Washout","On Meds"))))</f>
        <v/>
      </c>
      <c r="F13727">
        <f>IF(B13727="","",1.509*(LN(B13727)^1.084-5.381))</f>
        <v/>
      </c>
      <c r="G13727">
        <f>IF(F13727="","",IF(F13727&lt;0,10*F13727^2,0))</f>
        <v/>
      </c>
      <c r="H13727">
        <f>IF(F13727="","",IF(F13727&gt;0,10*F13727^2,0))</f>
        <v/>
      </c>
    </row>
    <row r="13728">
      <c r="A13728">
        <f>Input!A13728</f>
        <v/>
      </c>
      <c r="B13728">
        <f>IF(ISNUMBER(Input!B13728),IF(AND(Input!B13728&gt;=20,Input!B13728&lt;=700),Input!B13728,""),"")</f>
        <v/>
      </c>
      <c r="C13728">
        <f>IF(B13728="","",INT(A13728))</f>
        <v/>
      </c>
      <c r="D13728">
        <f>IF(B13728="","",HOUR(A13728))</f>
        <v/>
      </c>
      <c r="E13728">
        <f>IF(B13728="","",IF(INPUT!$I$1="","",IF(C13728&lt;(INT(INPUT!$I$1)-INPUT!$I$2),"Off Meds",IF(C13728&lt;=(INT(INPUT!$I$1)+INPUT!$I$2),"Washout","On Meds"))))</f>
        <v/>
      </c>
      <c r="F13728">
        <f>IF(B13728="","",1.509*(LN(B13728)^1.084-5.381))</f>
        <v/>
      </c>
      <c r="G13728">
        <f>IF(F13728="","",IF(F13728&lt;0,10*F13728^2,0))</f>
        <v/>
      </c>
      <c r="H13728">
        <f>IF(F13728="","",IF(F13728&gt;0,10*F13728^2,0))</f>
        <v/>
      </c>
    </row>
    <row r="13729">
      <c r="A13729">
        <f>Input!A13729</f>
        <v/>
      </c>
      <c r="B13729">
        <f>IF(ISNUMBER(Input!B13729),IF(AND(Input!B13729&gt;=20,Input!B13729&lt;=700),Input!B13729,""),"")</f>
        <v/>
      </c>
      <c r="C13729">
        <f>IF(B13729="","",INT(A13729))</f>
        <v/>
      </c>
      <c r="D13729">
        <f>IF(B13729="","",HOUR(A13729))</f>
        <v/>
      </c>
      <c r="E13729">
        <f>IF(B13729="","",IF(INPUT!$I$1="","",IF(C13729&lt;(INT(INPUT!$I$1)-INPUT!$I$2),"Off Meds",IF(C13729&lt;=(INT(INPUT!$I$1)+INPUT!$I$2),"Washout","On Meds"))))</f>
        <v/>
      </c>
      <c r="F13729">
        <f>IF(B13729="","",1.509*(LN(B13729)^1.084-5.381))</f>
        <v/>
      </c>
      <c r="G13729">
        <f>IF(F13729="","",IF(F13729&lt;0,10*F13729^2,0))</f>
        <v/>
      </c>
      <c r="H13729">
        <f>IF(F13729="","",IF(F13729&gt;0,10*F13729^2,0))</f>
        <v/>
      </c>
    </row>
    <row r="13730">
      <c r="A13730">
        <f>Input!A13730</f>
        <v/>
      </c>
      <c r="B13730">
        <f>IF(ISNUMBER(Input!B13730),IF(AND(Input!B13730&gt;=20,Input!B13730&lt;=700),Input!B13730,""),"")</f>
        <v/>
      </c>
      <c r="C13730">
        <f>IF(B13730="","",INT(A13730))</f>
        <v/>
      </c>
      <c r="D13730">
        <f>IF(B13730="","",HOUR(A13730))</f>
        <v/>
      </c>
      <c r="E13730">
        <f>IF(B13730="","",IF(INPUT!$I$1="","",IF(C13730&lt;(INT(INPUT!$I$1)-INPUT!$I$2),"Off Meds",IF(C13730&lt;=(INT(INPUT!$I$1)+INPUT!$I$2),"Washout","On Meds"))))</f>
        <v/>
      </c>
      <c r="F13730">
        <f>IF(B13730="","",1.509*(LN(B13730)^1.084-5.381))</f>
        <v/>
      </c>
      <c r="G13730">
        <f>IF(F13730="","",IF(F13730&lt;0,10*F13730^2,0))</f>
        <v/>
      </c>
      <c r="H13730">
        <f>IF(F13730="","",IF(F13730&gt;0,10*F13730^2,0))</f>
        <v/>
      </c>
    </row>
    <row r="13731">
      <c r="A13731">
        <f>Input!A13731</f>
        <v/>
      </c>
      <c r="B13731">
        <f>IF(ISNUMBER(Input!B13731),IF(AND(Input!B13731&gt;=20,Input!B13731&lt;=700),Input!B13731,""),"")</f>
        <v/>
      </c>
      <c r="C13731">
        <f>IF(B13731="","",INT(A13731))</f>
        <v/>
      </c>
      <c r="D13731">
        <f>IF(B13731="","",HOUR(A13731))</f>
        <v/>
      </c>
      <c r="E13731">
        <f>IF(B13731="","",IF(INPUT!$I$1="","",IF(C13731&lt;(INT(INPUT!$I$1)-INPUT!$I$2),"Off Meds",IF(C13731&lt;=(INT(INPUT!$I$1)+INPUT!$I$2),"Washout","On Meds"))))</f>
        <v/>
      </c>
      <c r="F13731">
        <f>IF(B13731="","",1.509*(LN(B13731)^1.084-5.381))</f>
        <v/>
      </c>
      <c r="G13731">
        <f>IF(F13731="","",IF(F13731&lt;0,10*F13731^2,0))</f>
        <v/>
      </c>
      <c r="H13731">
        <f>IF(F13731="","",IF(F13731&gt;0,10*F13731^2,0))</f>
        <v/>
      </c>
    </row>
    <row r="13732">
      <c r="A13732">
        <f>Input!A13732</f>
        <v/>
      </c>
      <c r="B13732">
        <f>IF(ISNUMBER(Input!B13732),IF(AND(Input!B13732&gt;=20,Input!B13732&lt;=700),Input!B13732,""),"")</f>
        <v/>
      </c>
      <c r="C13732">
        <f>IF(B13732="","",INT(A13732))</f>
        <v/>
      </c>
      <c r="D13732">
        <f>IF(B13732="","",HOUR(A13732))</f>
        <v/>
      </c>
      <c r="E13732">
        <f>IF(B13732="","",IF(INPUT!$I$1="","",IF(C13732&lt;(INT(INPUT!$I$1)-INPUT!$I$2),"Off Meds",IF(C13732&lt;=(INT(INPUT!$I$1)+INPUT!$I$2),"Washout","On Meds"))))</f>
        <v/>
      </c>
      <c r="F13732">
        <f>IF(B13732="","",1.509*(LN(B13732)^1.084-5.381))</f>
        <v/>
      </c>
      <c r="G13732">
        <f>IF(F13732="","",IF(F13732&lt;0,10*F13732^2,0))</f>
        <v/>
      </c>
      <c r="H13732">
        <f>IF(F13732="","",IF(F13732&gt;0,10*F13732^2,0))</f>
        <v/>
      </c>
    </row>
    <row r="13733">
      <c r="A13733">
        <f>Input!A13733</f>
        <v/>
      </c>
      <c r="B13733">
        <f>IF(ISNUMBER(Input!B13733),IF(AND(Input!B13733&gt;=20,Input!B13733&lt;=700),Input!B13733,""),"")</f>
        <v/>
      </c>
      <c r="C13733">
        <f>IF(B13733="","",INT(A13733))</f>
        <v/>
      </c>
      <c r="D13733">
        <f>IF(B13733="","",HOUR(A13733))</f>
        <v/>
      </c>
      <c r="E13733">
        <f>IF(B13733="","",IF(INPUT!$I$1="","",IF(C13733&lt;(INT(INPUT!$I$1)-INPUT!$I$2),"Off Meds",IF(C13733&lt;=(INT(INPUT!$I$1)+INPUT!$I$2),"Washout","On Meds"))))</f>
        <v/>
      </c>
      <c r="F13733">
        <f>IF(B13733="","",1.509*(LN(B13733)^1.084-5.381))</f>
        <v/>
      </c>
      <c r="G13733">
        <f>IF(F13733="","",IF(F13733&lt;0,10*F13733^2,0))</f>
        <v/>
      </c>
      <c r="H13733">
        <f>IF(F13733="","",IF(F13733&gt;0,10*F13733^2,0))</f>
        <v/>
      </c>
    </row>
    <row r="13734">
      <c r="A13734">
        <f>Input!A13734</f>
        <v/>
      </c>
      <c r="B13734">
        <f>IF(ISNUMBER(Input!B13734),IF(AND(Input!B13734&gt;=20,Input!B13734&lt;=700),Input!B13734,""),"")</f>
        <v/>
      </c>
      <c r="C13734">
        <f>IF(B13734="","",INT(A13734))</f>
        <v/>
      </c>
      <c r="D13734">
        <f>IF(B13734="","",HOUR(A13734))</f>
        <v/>
      </c>
      <c r="E13734">
        <f>IF(B13734="","",IF(INPUT!$I$1="","",IF(C13734&lt;(INT(INPUT!$I$1)-INPUT!$I$2),"Off Meds",IF(C13734&lt;=(INT(INPUT!$I$1)+INPUT!$I$2),"Washout","On Meds"))))</f>
        <v/>
      </c>
      <c r="F13734">
        <f>IF(B13734="","",1.509*(LN(B13734)^1.084-5.381))</f>
        <v/>
      </c>
      <c r="G13734">
        <f>IF(F13734="","",IF(F13734&lt;0,10*F13734^2,0))</f>
        <v/>
      </c>
      <c r="H13734">
        <f>IF(F13734="","",IF(F13734&gt;0,10*F13734^2,0))</f>
        <v/>
      </c>
    </row>
    <row r="13735">
      <c r="A13735">
        <f>Input!A13735</f>
        <v/>
      </c>
      <c r="B13735">
        <f>IF(ISNUMBER(Input!B13735),IF(AND(Input!B13735&gt;=20,Input!B13735&lt;=700),Input!B13735,""),"")</f>
        <v/>
      </c>
      <c r="C13735">
        <f>IF(B13735="","",INT(A13735))</f>
        <v/>
      </c>
      <c r="D13735">
        <f>IF(B13735="","",HOUR(A13735))</f>
        <v/>
      </c>
      <c r="E13735">
        <f>IF(B13735="","",IF(INPUT!$I$1="","",IF(C13735&lt;(INT(INPUT!$I$1)-INPUT!$I$2),"Off Meds",IF(C13735&lt;=(INT(INPUT!$I$1)+INPUT!$I$2),"Washout","On Meds"))))</f>
        <v/>
      </c>
      <c r="F13735">
        <f>IF(B13735="","",1.509*(LN(B13735)^1.084-5.381))</f>
        <v/>
      </c>
      <c r="G13735">
        <f>IF(F13735="","",IF(F13735&lt;0,10*F13735^2,0))</f>
        <v/>
      </c>
      <c r="H13735">
        <f>IF(F13735="","",IF(F13735&gt;0,10*F13735^2,0))</f>
        <v/>
      </c>
    </row>
    <row r="13736">
      <c r="A13736">
        <f>Input!A13736</f>
        <v/>
      </c>
      <c r="B13736">
        <f>IF(ISNUMBER(Input!B13736),IF(AND(Input!B13736&gt;=20,Input!B13736&lt;=700),Input!B13736,""),"")</f>
        <v/>
      </c>
      <c r="C13736">
        <f>IF(B13736="","",INT(A13736))</f>
        <v/>
      </c>
      <c r="D13736">
        <f>IF(B13736="","",HOUR(A13736))</f>
        <v/>
      </c>
      <c r="E13736">
        <f>IF(B13736="","",IF(INPUT!$I$1="","",IF(C13736&lt;(INT(INPUT!$I$1)-INPUT!$I$2),"Off Meds",IF(C13736&lt;=(INT(INPUT!$I$1)+INPUT!$I$2),"Washout","On Meds"))))</f>
        <v/>
      </c>
      <c r="F13736">
        <f>IF(B13736="","",1.509*(LN(B13736)^1.084-5.381))</f>
        <v/>
      </c>
      <c r="G13736">
        <f>IF(F13736="","",IF(F13736&lt;0,10*F13736^2,0))</f>
        <v/>
      </c>
      <c r="H13736">
        <f>IF(F13736="","",IF(F13736&gt;0,10*F13736^2,0))</f>
        <v/>
      </c>
    </row>
    <row r="13737">
      <c r="A13737">
        <f>Input!A13737</f>
        <v/>
      </c>
      <c r="B13737">
        <f>IF(ISNUMBER(Input!B13737),IF(AND(Input!B13737&gt;=20,Input!B13737&lt;=700),Input!B13737,""),"")</f>
        <v/>
      </c>
      <c r="C13737">
        <f>IF(B13737="","",INT(A13737))</f>
        <v/>
      </c>
      <c r="D13737">
        <f>IF(B13737="","",HOUR(A13737))</f>
        <v/>
      </c>
      <c r="E13737">
        <f>IF(B13737="","",IF(INPUT!$I$1="","",IF(C13737&lt;(INT(INPUT!$I$1)-INPUT!$I$2),"Off Meds",IF(C13737&lt;=(INT(INPUT!$I$1)+INPUT!$I$2),"Washout","On Meds"))))</f>
        <v/>
      </c>
      <c r="F13737">
        <f>IF(B13737="","",1.509*(LN(B13737)^1.084-5.381))</f>
        <v/>
      </c>
      <c r="G13737">
        <f>IF(F13737="","",IF(F13737&lt;0,10*F13737^2,0))</f>
        <v/>
      </c>
      <c r="H13737">
        <f>IF(F13737="","",IF(F13737&gt;0,10*F13737^2,0))</f>
        <v/>
      </c>
    </row>
    <row r="13738">
      <c r="A13738">
        <f>Input!A13738</f>
        <v/>
      </c>
      <c r="B13738">
        <f>IF(ISNUMBER(Input!B13738),IF(AND(Input!B13738&gt;=20,Input!B13738&lt;=700),Input!B13738,""),"")</f>
        <v/>
      </c>
      <c r="C13738">
        <f>IF(B13738="","",INT(A13738))</f>
        <v/>
      </c>
      <c r="D13738">
        <f>IF(B13738="","",HOUR(A13738))</f>
        <v/>
      </c>
      <c r="E13738">
        <f>IF(B13738="","",IF(INPUT!$I$1="","",IF(C13738&lt;(INT(INPUT!$I$1)-INPUT!$I$2),"Off Meds",IF(C13738&lt;=(INT(INPUT!$I$1)+INPUT!$I$2),"Washout","On Meds"))))</f>
        <v/>
      </c>
      <c r="F13738">
        <f>IF(B13738="","",1.509*(LN(B13738)^1.084-5.381))</f>
        <v/>
      </c>
      <c r="G13738">
        <f>IF(F13738="","",IF(F13738&lt;0,10*F13738^2,0))</f>
        <v/>
      </c>
      <c r="H13738">
        <f>IF(F13738="","",IF(F13738&gt;0,10*F13738^2,0))</f>
        <v/>
      </c>
    </row>
    <row r="13739">
      <c r="A13739">
        <f>Input!A13739</f>
        <v/>
      </c>
      <c r="B13739">
        <f>IF(ISNUMBER(Input!B13739),IF(AND(Input!B13739&gt;=20,Input!B13739&lt;=700),Input!B13739,""),"")</f>
        <v/>
      </c>
      <c r="C13739">
        <f>IF(B13739="","",INT(A13739))</f>
        <v/>
      </c>
      <c r="D13739">
        <f>IF(B13739="","",HOUR(A13739))</f>
        <v/>
      </c>
      <c r="E13739">
        <f>IF(B13739="","",IF(INPUT!$I$1="","",IF(C13739&lt;(INT(INPUT!$I$1)-INPUT!$I$2),"Off Meds",IF(C13739&lt;=(INT(INPUT!$I$1)+INPUT!$I$2),"Washout","On Meds"))))</f>
        <v/>
      </c>
      <c r="F13739">
        <f>IF(B13739="","",1.509*(LN(B13739)^1.084-5.381))</f>
        <v/>
      </c>
      <c r="G13739">
        <f>IF(F13739="","",IF(F13739&lt;0,10*F13739^2,0))</f>
        <v/>
      </c>
      <c r="H13739">
        <f>IF(F13739="","",IF(F13739&gt;0,10*F13739^2,0))</f>
        <v/>
      </c>
    </row>
    <row r="13740">
      <c r="A13740">
        <f>Input!A13740</f>
        <v/>
      </c>
      <c r="B13740">
        <f>IF(ISNUMBER(Input!B13740),IF(AND(Input!B13740&gt;=20,Input!B13740&lt;=700),Input!B13740,""),"")</f>
        <v/>
      </c>
      <c r="C13740">
        <f>IF(B13740="","",INT(A13740))</f>
        <v/>
      </c>
      <c r="D13740">
        <f>IF(B13740="","",HOUR(A13740))</f>
        <v/>
      </c>
      <c r="E13740">
        <f>IF(B13740="","",IF(INPUT!$I$1="","",IF(C13740&lt;(INT(INPUT!$I$1)-INPUT!$I$2),"Off Meds",IF(C13740&lt;=(INT(INPUT!$I$1)+INPUT!$I$2),"Washout","On Meds"))))</f>
        <v/>
      </c>
      <c r="F13740">
        <f>IF(B13740="","",1.509*(LN(B13740)^1.084-5.381))</f>
        <v/>
      </c>
      <c r="G13740">
        <f>IF(F13740="","",IF(F13740&lt;0,10*F13740^2,0))</f>
        <v/>
      </c>
      <c r="H13740">
        <f>IF(F13740="","",IF(F13740&gt;0,10*F13740^2,0))</f>
        <v/>
      </c>
    </row>
    <row r="13741">
      <c r="A13741">
        <f>Input!A13741</f>
        <v/>
      </c>
      <c r="B13741">
        <f>IF(ISNUMBER(Input!B13741),IF(AND(Input!B13741&gt;=20,Input!B13741&lt;=700),Input!B13741,""),"")</f>
        <v/>
      </c>
      <c r="C13741">
        <f>IF(B13741="","",INT(A13741))</f>
        <v/>
      </c>
      <c r="D13741">
        <f>IF(B13741="","",HOUR(A13741))</f>
        <v/>
      </c>
      <c r="E13741">
        <f>IF(B13741="","",IF(INPUT!$I$1="","",IF(C13741&lt;(INT(INPUT!$I$1)-INPUT!$I$2),"Off Meds",IF(C13741&lt;=(INT(INPUT!$I$1)+INPUT!$I$2),"Washout","On Meds"))))</f>
        <v/>
      </c>
      <c r="F13741">
        <f>IF(B13741="","",1.509*(LN(B13741)^1.084-5.381))</f>
        <v/>
      </c>
      <c r="G13741">
        <f>IF(F13741="","",IF(F13741&lt;0,10*F13741^2,0))</f>
        <v/>
      </c>
      <c r="H13741">
        <f>IF(F13741="","",IF(F13741&gt;0,10*F13741^2,0))</f>
        <v/>
      </c>
    </row>
    <row r="13742">
      <c r="A13742">
        <f>Input!A13742</f>
        <v/>
      </c>
      <c r="B13742">
        <f>IF(ISNUMBER(Input!B13742),IF(AND(Input!B13742&gt;=20,Input!B13742&lt;=700),Input!B13742,""),"")</f>
        <v/>
      </c>
      <c r="C13742">
        <f>IF(B13742="","",INT(A13742))</f>
        <v/>
      </c>
      <c r="D13742">
        <f>IF(B13742="","",HOUR(A13742))</f>
        <v/>
      </c>
      <c r="E13742">
        <f>IF(B13742="","",IF(INPUT!$I$1="","",IF(C13742&lt;(INT(INPUT!$I$1)-INPUT!$I$2),"Off Meds",IF(C13742&lt;=(INT(INPUT!$I$1)+INPUT!$I$2),"Washout","On Meds"))))</f>
        <v/>
      </c>
      <c r="F13742">
        <f>IF(B13742="","",1.509*(LN(B13742)^1.084-5.381))</f>
        <v/>
      </c>
      <c r="G13742">
        <f>IF(F13742="","",IF(F13742&lt;0,10*F13742^2,0))</f>
        <v/>
      </c>
      <c r="H13742">
        <f>IF(F13742="","",IF(F13742&gt;0,10*F13742^2,0))</f>
        <v/>
      </c>
    </row>
    <row r="13743">
      <c r="A13743">
        <f>Input!A13743</f>
        <v/>
      </c>
      <c r="B13743">
        <f>IF(ISNUMBER(Input!B13743),IF(AND(Input!B13743&gt;=20,Input!B13743&lt;=700),Input!B13743,""),"")</f>
        <v/>
      </c>
      <c r="C13743">
        <f>IF(B13743="","",INT(A13743))</f>
        <v/>
      </c>
      <c r="D13743">
        <f>IF(B13743="","",HOUR(A13743))</f>
        <v/>
      </c>
      <c r="E13743">
        <f>IF(B13743="","",IF(INPUT!$I$1="","",IF(C13743&lt;(INT(INPUT!$I$1)-INPUT!$I$2),"Off Meds",IF(C13743&lt;=(INT(INPUT!$I$1)+INPUT!$I$2),"Washout","On Meds"))))</f>
        <v/>
      </c>
      <c r="F13743">
        <f>IF(B13743="","",1.509*(LN(B13743)^1.084-5.381))</f>
        <v/>
      </c>
      <c r="G13743">
        <f>IF(F13743="","",IF(F13743&lt;0,10*F13743^2,0))</f>
        <v/>
      </c>
      <c r="H13743">
        <f>IF(F13743="","",IF(F13743&gt;0,10*F13743^2,0))</f>
        <v/>
      </c>
    </row>
    <row r="13744">
      <c r="A13744">
        <f>Input!A13744</f>
        <v/>
      </c>
      <c r="B13744">
        <f>IF(ISNUMBER(Input!B13744),IF(AND(Input!B13744&gt;=20,Input!B13744&lt;=700),Input!B13744,""),"")</f>
        <v/>
      </c>
      <c r="C13744">
        <f>IF(B13744="","",INT(A13744))</f>
        <v/>
      </c>
      <c r="D13744">
        <f>IF(B13744="","",HOUR(A13744))</f>
        <v/>
      </c>
      <c r="E13744">
        <f>IF(B13744="","",IF(INPUT!$I$1="","",IF(C13744&lt;(INT(INPUT!$I$1)-INPUT!$I$2),"Off Meds",IF(C13744&lt;=(INT(INPUT!$I$1)+INPUT!$I$2),"Washout","On Meds"))))</f>
        <v/>
      </c>
      <c r="F13744">
        <f>IF(B13744="","",1.509*(LN(B13744)^1.084-5.381))</f>
        <v/>
      </c>
      <c r="G13744">
        <f>IF(F13744="","",IF(F13744&lt;0,10*F13744^2,0))</f>
        <v/>
      </c>
      <c r="H13744">
        <f>IF(F13744="","",IF(F13744&gt;0,10*F13744^2,0))</f>
        <v/>
      </c>
    </row>
    <row r="13745">
      <c r="A13745">
        <f>Input!A13745</f>
        <v/>
      </c>
      <c r="B13745">
        <f>IF(ISNUMBER(Input!B13745),IF(AND(Input!B13745&gt;=20,Input!B13745&lt;=700),Input!B13745,""),"")</f>
        <v/>
      </c>
      <c r="C13745">
        <f>IF(B13745="","",INT(A13745))</f>
        <v/>
      </c>
      <c r="D13745">
        <f>IF(B13745="","",HOUR(A13745))</f>
        <v/>
      </c>
      <c r="E13745">
        <f>IF(B13745="","",IF(INPUT!$I$1="","",IF(C13745&lt;(INT(INPUT!$I$1)-INPUT!$I$2),"Off Meds",IF(C13745&lt;=(INT(INPUT!$I$1)+INPUT!$I$2),"Washout","On Meds"))))</f>
        <v/>
      </c>
      <c r="F13745">
        <f>IF(B13745="","",1.509*(LN(B13745)^1.084-5.381))</f>
        <v/>
      </c>
      <c r="G13745">
        <f>IF(F13745="","",IF(F13745&lt;0,10*F13745^2,0))</f>
        <v/>
      </c>
      <c r="H13745">
        <f>IF(F13745="","",IF(F13745&gt;0,10*F13745^2,0))</f>
        <v/>
      </c>
    </row>
    <row r="13746">
      <c r="A13746">
        <f>Input!A13746</f>
        <v/>
      </c>
      <c r="B13746">
        <f>IF(ISNUMBER(Input!B13746),IF(AND(Input!B13746&gt;=20,Input!B13746&lt;=700),Input!B13746,""),"")</f>
        <v/>
      </c>
      <c r="C13746">
        <f>IF(B13746="","",INT(A13746))</f>
        <v/>
      </c>
      <c r="D13746">
        <f>IF(B13746="","",HOUR(A13746))</f>
        <v/>
      </c>
      <c r="E13746">
        <f>IF(B13746="","",IF(INPUT!$I$1="","",IF(C13746&lt;(INT(INPUT!$I$1)-INPUT!$I$2),"Off Meds",IF(C13746&lt;=(INT(INPUT!$I$1)+INPUT!$I$2),"Washout","On Meds"))))</f>
        <v/>
      </c>
      <c r="F13746">
        <f>IF(B13746="","",1.509*(LN(B13746)^1.084-5.381))</f>
        <v/>
      </c>
      <c r="G13746">
        <f>IF(F13746="","",IF(F13746&lt;0,10*F13746^2,0))</f>
        <v/>
      </c>
      <c r="H13746">
        <f>IF(F13746="","",IF(F13746&gt;0,10*F13746^2,0))</f>
        <v/>
      </c>
    </row>
    <row r="13747">
      <c r="A13747">
        <f>Input!A13747</f>
        <v/>
      </c>
      <c r="B13747">
        <f>IF(ISNUMBER(Input!B13747),IF(AND(Input!B13747&gt;=20,Input!B13747&lt;=700),Input!B13747,""),"")</f>
        <v/>
      </c>
      <c r="C13747">
        <f>IF(B13747="","",INT(A13747))</f>
        <v/>
      </c>
      <c r="D13747">
        <f>IF(B13747="","",HOUR(A13747))</f>
        <v/>
      </c>
      <c r="E13747">
        <f>IF(B13747="","",IF(INPUT!$I$1="","",IF(C13747&lt;(INT(INPUT!$I$1)-INPUT!$I$2),"Off Meds",IF(C13747&lt;=(INT(INPUT!$I$1)+INPUT!$I$2),"Washout","On Meds"))))</f>
        <v/>
      </c>
      <c r="F13747">
        <f>IF(B13747="","",1.509*(LN(B13747)^1.084-5.381))</f>
        <v/>
      </c>
      <c r="G13747">
        <f>IF(F13747="","",IF(F13747&lt;0,10*F13747^2,0))</f>
        <v/>
      </c>
      <c r="H13747">
        <f>IF(F13747="","",IF(F13747&gt;0,10*F13747^2,0))</f>
        <v/>
      </c>
    </row>
    <row r="13748">
      <c r="A13748">
        <f>Input!A13748</f>
        <v/>
      </c>
      <c r="B13748">
        <f>IF(ISNUMBER(Input!B13748),IF(AND(Input!B13748&gt;=20,Input!B13748&lt;=700),Input!B13748,""),"")</f>
        <v/>
      </c>
      <c r="C13748">
        <f>IF(B13748="","",INT(A13748))</f>
        <v/>
      </c>
      <c r="D13748">
        <f>IF(B13748="","",HOUR(A13748))</f>
        <v/>
      </c>
      <c r="E13748">
        <f>IF(B13748="","",IF(INPUT!$I$1="","",IF(C13748&lt;(INT(INPUT!$I$1)-INPUT!$I$2),"Off Meds",IF(C13748&lt;=(INT(INPUT!$I$1)+INPUT!$I$2),"Washout","On Meds"))))</f>
        <v/>
      </c>
      <c r="F13748">
        <f>IF(B13748="","",1.509*(LN(B13748)^1.084-5.381))</f>
        <v/>
      </c>
      <c r="G13748">
        <f>IF(F13748="","",IF(F13748&lt;0,10*F13748^2,0))</f>
        <v/>
      </c>
      <c r="H13748">
        <f>IF(F13748="","",IF(F13748&gt;0,10*F13748^2,0))</f>
        <v/>
      </c>
    </row>
    <row r="13749">
      <c r="A13749">
        <f>Input!A13749</f>
        <v/>
      </c>
      <c r="B13749">
        <f>IF(ISNUMBER(Input!B13749),IF(AND(Input!B13749&gt;=20,Input!B13749&lt;=700),Input!B13749,""),"")</f>
        <v/>
      </c>
      <c r="C13749">
        <f>IF(B13749="","",INT(A13749))</f>
        <v/>
      </c>
      <c r="D13749">
        <f>IF(B13749="","",HOUR(A13749))</f>
        <v/>
      </c>
      <c r="E13749">
        <f>IF(B13749="","",IF(INPUT!$I$1="","",IF(C13749&lt;(INT(INPUT!$I$1)-INPUT!$I$2),"Off Meds",IF(C13749&lt;=(INT(INPUT!$I$1)+INPUT!$I$2),"Washout","On Meds"))))</f>
        <v/>
      </c>
      <c r="F13749">
        <f>IF(B13749="","",1.509*(LN(B13749)^1.084-5.381))</f>
        <v/>
      </c>
      <c r="G13749">
        <f>IF(F13749="","",IF(F13749&lt;0,10*F13749^2,0))</f>
        <v/>
      </c>
      <c r="H13749">
        <f>IF(F13749="","",IF(F13749&gt;0,10*F13749^2,0))</f>
        <v/>
      </c>
    </row>
    <row r="13750">
      <c r="A13750">
        <f>Input!A13750</f>
        <v/>
      </c>
      <c r="B13750">
        <f>IF(ISNUMBER(Input!B13750),IF(AND(Input!B13750&gt;=20,Input!B13750&lt;=700),Input!B13750,""),"")</f>
        <v/>
      </c>
      <c r="C13750">
        <f>IF(B13750="","",INT(A13750))</f>
        <v/>
      </c>
      <c r="D13750">
        <f>IF(B13750="","",HOUR(A13750))</f>
        <v/>
      </c>
      <c r="E13750">
        <f>IF(B13750="","",IF(INPUT!$I$1="","",IF(C13750&lt;(INT(INPUT!$I$1)-INPUT!$I$2),"Off Meds",IF(C13750&lt;=(INT(INPUT!$I$1)+INPUT!$I$2),"Washout","On Meds"))))</f>
        <v/>
      </c>
      <c r="F13750">
        <f>IF(B13750="","",1.509*(LN(B13750)^1.084-5.381))</f>
        <v/>
      </c>
      <c r="G13750">
        <f>IF(F13750="","",IF(F13750&lt;0,10*F13750^2,0))</f>
        <v/>
      </c>
      <c r="H13750">
        <f>IF(F13750="","",IF(F13750&gt;0,10*F13750^2,0))</f>
        <v/>
      </c>
    </row>
    <row r="13751">
      <c r="A13751">
        <f>Input!A13751</f>
        <v/>
      </c>
      <c r="B13751">
        <f>IF(ISNUMBER(Input!B13751),IF(AND(Input!B13751&gt;=20,Input!B13751&lt;=700),Input!B13751,""),"")</f>
        <v/>
      </c>
      <c r="C13751">
        <f>IF(B13751="","",INT(A13751))</f>
        <v/>
      </c>
      <c r="D13751">
        <f>IF(B13751="","",HOUR(A13751))</f>
        <v/>
      </c>
      <c r="E13751">
        <f>IF(B13751="","",IF(INPUT!$I$1="","",IF(C13751&lt;(INT(INPUT!$I$1)-INPUT!$I$2),"Off Meds",IF(C13751&lt;=(INT(INPUT!$I$1)+INPUT!$I$2),"Washout","On Meds"))))</f>
        <v/>
      </c>
      <c r="F13751">
        <f>IF(B13751="","",1.509*(LN(B13751)^1.084-5.381))</f>
        <v/>
      </c>
      <c r="G13751">
        <f>IF(F13751="","",IF(F13751&lt;0,10*F13751^2,0))</f>
        <v/>
      </c>
      <c r="H13751">
        <f>IF(F13751="","",IF(F13751&gt;0,10*F13751^2,0))</f>
        <v/>
      </c>
    </row>
    <row r="13752">
      <c r="A13752">
        <f>Input!A13752</f>
        <v/>
      </c>
      <c r="B13752">
        <f>IF(ISNUMBER(Input!B13752),IF(AND(Input!B13752&gt;=20,Input!B13752&lt;=700),Input!B13752,""),"")</f>
        <v/>
      </c>
      <c r="C13752">
        <f>IF(B13752="","",INT(A13752))</f>
        <v/>
      </c>
      <c r="D13752">
        <f>IF(B13752="","",HOUR(A13752))</f>
        <v/>
      </c>
      <c r="E13752">
        <f>IF(B13752="","",IF(INPUT!$I$1="","",IF(C13752&lt;(INT(INPUT!$I$1)-INPUT!$I$2),"Off Meds",IF(C13752&lt;=(INT(INPUT!$I$1)+INPUT!$I$2),"Washout","On Meds"))))</f>
        <v/>
      </c>
      <c r="F13752">
        <f>IF(B13752="","",1.509*(LN(B13752)^1.084-5.381))</f>
        <v/>
      </c>
      <c r="G13752">
        <f>IF(F13752="","",IF(F13752&lt;0,10*F13752^2,0))</f>
        <v/>
      </c>
      <c r="H13752">
        <f>IF(F13752="","",IF(F13752&gt;0,10*F13752^2,0))</f>
        <v/>
      </c>
    </row>
    <row r="13753">
      <c r="A13753">
        <f>Input!A13753</f>
        <v/>
      </c>
      <c r="B13753">
        <f>IF(ISNUMBER(Input!B13753),IF(AND(Input!B13753&gt;=20,Input!B13753&lt;=700),Input!B13753,""),"")</f>
        <v/>
      </c>
      <c r="C13753">
        <f>IF(B13753="","",INT(A13753))</f>
        <v/>
      </c>
      <c r="D13753">
        <f>IF(B13753="","",HOUR(A13753))</f>
        <v/>
      </c>
      <c r="E13753">
        <f>IF(B13753="","",IF(INPUT!$I$1="","",IF(C13753&lt;(INT(INPUT!$I$1)-INPUT!$I$2),"Off Meds",IF(C13753&lt;=(INT(INPUT!$I$1)+INPUT!$I$2),"Washout","On Meds"))))</f>
        <v/>
      </c>
      <c r="F13753">
        <f>IF(B13753="","",1.509*(LN(B13753)^1.084-5.381))</f>
        <v/>
      </c>
      <c r="G13753">
        <f>IF(F13753="","",IF(F13753&lt;0,10*F13753^2,0))</f>
        <v/>
      </c>
      <c r="H13753">
        <f>IF(F13753="","",IF(F13753&gt;0,10*F13753^2,0))</f>
        <v/>
      </c>
    </row>
    <row r="13754">
      <c r="A13754">
        <f>Input!A13754</f>
        <v/>
      </c>
      <c r="B13754">
        <f>IF(ISNUMBER(Input!B13754),IF(AND(Input!B13754&gt;=20,Input!B13754&lt;=700),Input!B13754,""),"")</f>
        <v/>
      </c>
      <c r="C13754">
        <f>IF(B13754="","",INT(A13754))</f>
        <v/>
      </c>
      <c r="D13754">
        <f>IF(B13754="","",HOUR(A13754))</f>
        <v/>
      </c>
      <c r="E13754">
        <f>IF(B13754="","",IF(INPUT!$I$1="","",IF(C13754&lt;(INT(INPUT!$I$1)-INPUT!$I$2),"Off Meds",IF(C13754&lt;=(INT(INPUT!$I$1)+INPUT!$I$2),"Washout","On Meds"))))</f>
        <v/>
      </c>
      <c r="F13754">
        <f>IF(B13754="","",1.509*(LN(B13754)^1.084-5.381))</f>
        <v/>
      </c>
      <c r="G13754">
        <f>IF(F13754="","",IF(F13754&lt;0,10*F13754^2,0))</f>
        <v/>
      </c>
      <c r="H13754">
        <f>IF(F13754="","",IF(F13754&gt;0,10*F13754^2,0))</f>
        <v/>
      </c>
    </row>
    <row r="13755">
      <c r="A13755">
        <f>Input!A13755</f>
        <v/>
      </c>
      <c r="B13755">
        <f>IF(ISNUMBER(Input!B13755),IF(AND(Input!B13755&gt;=20,Input!B13755&lt;=700),Input!B13755,""),"")</f>
        <v/>
      </c>
      <c r="C13755">
        <f>IF(B13755="","",INT(A13755))</f>
        <v/>
      </c>
      <c r="D13755">
        <f>IF(B13755="","",HOUR(A13755))</f>
        <v/>
      </c>
      <c r="E13755">
        <f>IF(B13755="","",IF(INPUT!$I$1="","",IF(C13755&lt;(INT(INPUT!$I$1)-INPUT!$I$2),"Off Meds",IF(C13755&lt;=(INT(INPUT!$I$1)+INPUT!$I$2),"Washout","On Meds"))))</f>
        <v/>
      </c>
      <c r="F13755">
        <f>IF(B13755="","",1.509*(LN(B13755)^1.084-5.381))</f>
        <v/>
      </c>
      <c r="G13755">
        <f>IF(F13755="","",IF(F13755&lt;0,10*F13755^2,0))</f>
        <v/>
      </c>
      <c r="H13755">
        <f>IF(F13755="","",IF(F13755&gt;0,10*F13755^2,0))</f>
        <v/>
      </c>
    </row>
    <row r="13756">
      <c r="A13756">
        <f>Input!A13756</f>
        <v/>
      </c>
      <c r="B13756">
        <f>IF(ISNUMBER(Input!B13756),IF(AND(Input!B13756&gt;=20,Input!B13756&lt;=700),Input!B13756,""),"")</f>
        <v/>
      </c>
      <c r="C13756">
        <f>IF(B13756="","",INT(A13756))</f>
        <v/>
      </c>
      <c r="D13756">
        <f>IF(B13756="","",HOUR(A13756))</f>
        <v/>
      </c>
      <c r="E13756">
        <f>IF(B13756="","",IF(INPUT!$I$1="","",IF(C13756&lt;(INT(INPUT!$I$1)-INPUT!$I$2),"Off Meds",IF(C13756&lt;=(INT(INPUT!$I$1)+INPUT!$I$2),"Washout","On Meds"))))</f>
        <v/>
      </c>
      <c r="F13756">
        <f>IF(B13756="","",1.509*(LN(B13756)^1.084-5.381))</f>
        <v/>
      </c>
      <c r="G13756">
        <f>IF(F13756="","",IF(F13756&lt;0,10*F13756^2,0))</f>
        <v/>
      </c>
      <c r="H13756">
        <f>IF(F13756="","",IF(F13756&gt;0,10*F13756^2,0))</f>
        <v/>
      </c>
    </row>
    <row r="13757">
      <c r="A13757">
        <f>Input!A13757</f>
        <v/>
      </c>
      <c r="B13757">
        <f>IF(ISNUMBER(Input!B13757),IF(AND(Input!B13757&gt;=20,Input!B13757&lt;=700),Input!B13757,""),"")</f>
        <v/>
      </c>
      <c r="C13757">
        <f>IF(B13757="","",INT(A13757))</f>
        <v/>
      </c>
      <c r="D13757">
        <f>IF(B13757="","",HOUR(A13757))</f>
        <v/>
      </c>
      <c r="E13757">
        <f>IF(B13757="","",IF(INPUT!$I$1="","",IF(C13757&lt;(INT(INPUT!$I$1)-INPUT!$I$2),"Off Meds",IF(C13757&lt;=(INT(INPUT!$I$1)+INPUT!$I$2),"Washout","On Meds"))))</f>
        <v/>
      </c>
      <c r="F13757">
        <f>IF(B13757="","",1.509*(LN(B13757)^1.084-5.381))</f>
        <v/>
      </c>
      <c r="G13757">
        <f>IF(F13757="","",IF(F13757&lt;0,10*F13757^2,0))</f>
        <v/>
      </c>
      <c r="H13757">
        <f>IF(F13757="","",IF(F13757&gt;0,10*F13757^2,0))</f>
        <v/>
      </c>
    </row>
    <row r="13758">
      <c r="A13758">
        <f>Input!A13758</f>
        <v/>
      </c>
      <c r="B13758">
        <f>IF(ISNUMBER(Input!B13758),IF(AND(Input!B13758&gt;=20,Input!B13758&lt;=700),Input!B13758,""),"")</f>
        <v/>
      </c>
      <c r="C13758">
        <f>IF(B13758="","",INT(A13758))</f>
        <v/>
      </c>
      <c r="D13758">
        <f>IF(B13758="","",HOUR(A13758))</f>
        <v/>
      </c>
      <c r="E13758">
        <f>IF(B13758="","",IF(INPUT!$I$1="","",IF(C13758&lt;(INT(INPUT!$I$1)-INPUT!$I$2),"Off Meds",IF(C13758&lt;=(INT(INPUT!$I$1)+INPUT!$I$2),"Washout","On Meds"))))</f>
        <v/>
      </c>
      <c r="F13758">
        <f>IF(B13758="","",1.509*(LN(B13758)^1.084-5.381))</f>
        <v/>
      </c>
      <c r="G13758">
        <f>IF(F13758="","",IF(F13758&lt;0,10*F13758^2,0))</f>
        <v/>
      </c>
      <c r="H13758">
        <f>IF(F13758="","",IF(F13758&gt;0,10*F13758^2,0))</f>
        <v/>
      </c>
    </row>
    <row r="13759">
      <c r="A13759">
        <f>Input!A13759</f>
        <v/>
      </c>
      <c r="B13759">
        <f>IF(ISNUMBER(Input!B13759),IF(AND(Input!B13759&gt;=20,Input!B13759&lt;=700),Input!B13759,""),"")</f>
        <v/>
      </c>
      <c r="C13759">
        <f>IF(B13759="","",INT(A13759))</f>
        <v/>
      </c>
      <c r="D13759">
        <f>IF(B13759="","",HOUR(A13759))</f>
        <v/>
      </c>
      <c r="E13759">
        <f>IF(B13759="","",IF(INPUT!$I$1="","",IF(C13759&lt;(INT(INPUT!$I$1)-INPUT!$I$2),"Off Meds",IF(C13759&lt;=(INT(INPUT!$I$1)+INPUT!$I$2),"Washout","On Meds"))))</f>
        <v/>
      </c>
      <c r="F13759">
        <f>IF(B13759="","",1.509*(LN(B13759)^1.084-5.381))</f>
        <v/>
      </c>
      <c r="G13759">
        <f>IF(F13759="","",IF(F13759&lt;0,10*F13759^2,0))</f>
        <v/>
      </c>
      <c r="H13759">
        <f>IF(F13759="","",IF(F13759&gt;0,10*F13759^2,0))</f>
        <v/>
      </c>
    </row>
    <row r="13760">
      <c r="A13760">
        <f>Input!A13760</f>
        <v/>
      </c>
      <c r="B13760">
        <f>IF(ISNUMBER(Input!B13760),IF(AND(Input!B13760&gt;=20,Input!B13760&lt;=700),Input!B13760,""),"")</f>
        <v/>
      </c>
      <c r="C13760">
        <f>IF(B13760="","",INT(A13760))</f>
        <v/>
      </c>
      <c r="D13760">
        <f>IF(B13760="","",HOUR(A13760))</f>
        <v/>
      </c>
      <c r="E13760">
        <f>IF(B13760="","",IF(INPUT!$I$1="","",IF(C13760&lt;(INT(INPUT!$I$1)-INPUT!$I$2),"Off Meds",IF(C13760&lt;=(INT(INPUT!$I$1)+INPUT!$I$2),"Washout","On Meds"))))</f>
        <v/>
      </c>
      <c r="F13760">
        <f>IF(B13760="","",1.509*(LN(B13760)^1.084-5.381))</f>
        <v/>
      </c>
      <c r="G13760">
        <f>IF(F13760="","",IF(F13760&lt;0,10*F13760^2,0))</f>
        <v/>
      </c>
      <c r="H13760">
        <f>IF(F13760="","",IF(F13760&gt;0,10*F13760^2,0))</f>
        <v/>
      </c>
    </row>
    <row r="13761">
      <c r="A13761">
        <f>Input!A13761</f>
        <v/>
      </c>
      <c r="B13761">
        <f>IF(ISNUMBER(Input!B13761),IF(AND(Input!B13761&gt;=20,Input!B13761&lt;=700),Input!B13761,""),"")</f>
        <v/>
      </c>
      <c r="C13761">
        <f>IF(B13761="","",INT(A13761))</f>
        <v/>
      </c>
      <c r="D13761">
        <f>IF(B13761="","",HOUR(A13761))</f>
        <v/>
      </c>
      <c r="E13761">
        <f>IF(B13761="","",IF(INPUT!$I$1="","",IF(C13761&lt;(INT(INPUT!$I$1)-INPUT!$I$2),"Off Meds",IF(C13761&lt;=(INT(INPUT!$I$1)+INPUT!$I$2),"Washout","On Meds"))))</f>
        <v/>
      </c>
      <c r="F13761">
        <f>IF(B13761="","",1.509*(LN(B13761)^1.084-5.381))</f>
        <v/>
      </c>
      <c r="G13761">
        <f>IF(F13761="","",IF(F13761&lt;0,10*F13761^2,0))</f>
        <v/>
      </c>
      <c r="H13761">
        <f>IF(F13761="","",IF(F13761&gt;0,10*F13761^2,0))</f>
        <v/>
      </c>
    </row>
    <row r="13762">
      <c r="A13762">
        <f>Input!A13762</f>
        <v/>
      </c>
      <c r="B13762">
        <f>IF(ISNUMBER(Input!B13762),IF(AND(Input!B13762&gt;=20,Input!B13762&lt;=700),Input!B13762,""),"")</f>
        <v/>
      </c>
      <c r="C13762">
        <f>IF(B13762="","",INT(A13762))</f>
        <v/>
      </c>
      <c r="D13762">
        <f>IF(B13762="","",HOUR(A13762))</f>
        <v/>
      </c>
      <c r="E13762">
        <f>IF(B13762="","",IF(INPUT!$I$1="","",IF(C13762&lt;(INT(INPUT!$I$1)-INPUT!$I$2),"Off Meds",IF(C13762&lt;=(INT(INPUT!$I$1)+INPUT!$I$2),"Washout","On Meds"))))</f>
        <v/>
      </c>
      <c r="F13762">
        <f>IF(B13762="","",1.509*(LN(B13762)^1.084-5.381))</f>
        <v/>
      </c>
      <c r="G13762">
        <f>IF(F13762="","",IF(F13762&lt;0,10*F13762^2,0))</f>
        <v/>
      </c>
      <c r="H13762">
        <f>IF(F13762="","",IF(F13762&gt;0,10*F13762^2,0))</f>
        <v/>
      </c>
    </row>
    <row r="13763">
      <c r="A13763">
        <f>Input!A13763</f>
        <v/>
      </c>
      <c r="B13763">
        <f>IF(ISNUMBER(Input!B13763),IF(AND(Input!B13763&gt;=20,Input!B13763&lt;=700),Input!B13763,""),"")</f>
        <v/>
      </c>
      <c r="C13763">
        <f>IF(B13763="","",INT(A13763))</f>
        <v/>
      </c>
      <c r="D13763">
        <f>IF(B13763="","",HOUR(A13763))</f>
        <v/>
      </c>
      <c r="E13763">
        <f>IF(B13763="","",IF(INPUT!$I$1="","",IF(C13763&lt;(INT(INPUT!$I$1)-INPUT!$I$2),"Off Meds",IF(C13763&lt;=(INT(INPUT!$I$1)+INPUT!$I$2),"Washout","On Meds"))))</f>
        <v/>
      </c>
      <c r="F13763">
        <f>IF(B13763="","",1.509*(LN(B13763)^1.084-5.381))</f>
        <v/>
      </c>
      <c r="G13763">
        <f>IF(F13763="","",IF(F13763&lt;0,10*F13763^2,0))</f>
        <v/>
      </c>
      <c r="H13763">
        <f>IF(F13763="","",IF(F13763&gt;0,10*F13763^2,0))</f>
        <v/>
      </c>
    </row>
    <row r="13764">
      <c r="A13764">
        <f>Input!A13764</f>
        <v/>
      </c>
      <c r="B13764">
        <f>IF(ISNUMBER(Input!B13764),IF(AND(Input!B13764&gt;=20,Input!B13764&lt;=700),Input!B13764,""),"")</f>
        <v/>
      </c>
      <c r="C13764">
        <f>IF(B13764="","",INT(A13764))</f>
        <v/>
      </c>
      <c r="D13764">
        <f>IF(B13764="","",HOUR(A13764))</f>
        <v/>
      </c>
      <c r="E13764">
        <f>IF(B13764="","",IF(INPUT!$I$1="","",IF(C13764&lt;(INT(INPUT!$I$1)-INPUT!$I$2),"Off Meds",IF(C13764&lt;=(INT(INPUT!$I$1)+INPUT!$I$2),"Washout","On Meds"))))</f>
        <v/>
      </c>
      <c r="F13764">
        <f>IF(B13764="","",1.509*(LN(B13764)^1.084-5.381))</f>
        <v/>
      </c>
      <c r="G13764">
        <f>IF(F13764="","",IF(F13764&lt;0,10*F13764^2,0))</f>
        <v/>
      </c>
      <c r="H13764">
        <f>IF(F13764="","",IF(F13764&gt;0,10*F13764^2,0))</f>
        <v/>
      </c>
    </row>
    <row r="13765">
      <c r="A13765">
        <f>Input!A13765</f>
        <v/>
      </c>
      <c r="B13765">
        <f>IF(ISNUMBER(Input!B13765),IF(AND(Input!B13765&gt;=20,Input!B13765&lt;=700),Input!B13765,""),"")</f>
        <v/>
      </c>
      <c r="C13765">
        <f>IF(B13765="","",INT(A13765))</f>
        <v/>
      </c>
      <c r="D13765">
        <f>IF(B13765="","",HOUR(A13765))</f>
        <v/>
      </c>
      <c r="E13765">
        <f>IF(B13765="","",IF(INPUT!$I$1="","",IF(C13765&lt;(INT(INPUT!$I$1)-INPUT!$I$2),"Off Meds",IF(C13765&lt;=(INT(INPUT!$I$1)+INPUT!$I$2),"Washout","On Meds"))))</f>
        <v/>
      </c>
      <c r="F13765">
        <f>IF(B13765="","",1.509*(LN(B13765)^1.084-5.381))</f>
        <v/>
      </c>
      <c r="G13765">
        <f>IF(F13765="","",IF(F13765&lt;0,10*F13765^2,0))</f>
        <v/>
      </c>
      <c r="H13765">
        <f>IF(F13765="","",IF(F13765&gt;0,10*F13765^2,0))</f>
        <v/>
      </c>
    </row>
    <row r="13766">
      <c r="A13766">
        <f>Input!A13766</f>
        <v/>
      </c>
      <c r="B13766">
        <f>IF(ISNUMBER(Input!B13766),IF(AND(Input!B13766&gt;=20,Input!B13766&lt;=700),Input!B13766,""),"")</f>
        <v/>
      </c>
      <c r="C13766">
        <f>IF(B13766="","",INT(A13766))</f>
        <v/>
      </c>
      <c r="D13766">
        <f>IF(B13766="","",HOUR(A13766))</f>
        <v/>
      </c>
      <c r="E13766">
        <f>IF(B13766="","",IF(INPUT!$I$1="","",IF(C13766&lt;(INT(INPUT!$I$1)-INPUT!$I$2),"Off Meds",IF(C13766&lt;=(INT(INPUT!$I$1)+INPUT!$I$2),"Washout","On Meds"))))</f>
        <v/>
      </c>
      <c r="F13766">
        <f>IF(B13766="","",1.509*(LN(B13766)^1.084-5.381))</f>
        <v/>
      </c>
      <c r="G13766">
        <f>IF(F13766="","",IF(F13766&lt;0,10*F13766^2,0))</f>
        <v/>
      </c>
      <c r="H13766">
        <f>IF(F13766="","",IF(F13766&gt;0,10*F13766^2,0))</f>
        <v/>
      </c>
    </row>
    <row r="13767">
      <c r="A13767">
        <f>Input!A13767</f>
        <v/>
      </c>
      <c r="B13767">
        <f>IF(ISNUMBER(Input!B13767),IF(AND(Input!B13767&gt;=20,Input!B13767&lt;=700),Input!B13767,""),"")</f>
        <v/>
      </c>
      <c r="C13767">
        <f>IF(B13767="","",INT(A13767))</f>
        <v/>
      </c>
      <c r="D13767">
        <f>IF(B13767="","",HOUR(A13767))</f>
        <v/>
      </c>
      <c r="E13767">
        <f>IF(B13767="","",IF(INPUT!$I$1="","",IF(C13767&lt;(INT(INPUT!$I$1)-INPUT!$I$2),"Off Meds",IF(C13767&lt;=(INT(INPUT!$I$1)+INPUT!$I$2),"Washout","On Meds"))))</f>
        <v/>
      </c>
      <c r="F13767">
        <f>IF(B13767="","",1.509*(LN(B13767)^1.084-5.381))</f>
        <v/>
      </c>
      <c r="G13767">
        <f>IF(F13767="","",IF(F13767&lt;0,10*F13767^2,0))</f>
        <v/>
      </c>
      <c r="H13767">
        <f>IF(F13767="","",IF(F13767&gt;0,10*F13767^2,0))</f>
        <v/>
      </c>
    </row>
    <row r="13768">
      <c r="A13768">
        <f>Input!A13768</f>
        <v/>
      </c>
      <c r="B13768">
        <f>IF(ISNUMBER(Input!B13768),IF(AND(Input!B13768&gt;=20,Input!B13768&lt;=700),Input!B13768,""),"")</f>
        <v/>
      </c>
      <c r="C13768">
        <f>IF(B13768="","",INT(A13768))</f>
        <v/>
      </c>
      <c r="D13768">
        <f>IF(B13768="","",HOUR(A13768))</f>
        <v/>
      </c>
      <c r="E13768">
        <f>IF(B13768="","",IF(INPUT!$I$1="","",IF(C13768&lt;(INT(INPUT!$I$1)-INPUT!$I$2),"Off Meds",IF(C13768&lt;=(INT(INPUT!$I$1)+INPUT!$I$2),"Washout","On Meds"))))</f>
        <v/>
      </c>
      <c r="F13768">
        <f>IF(B13768="","",1.509*(LN(B13768)^1.084-5.381))</f>
        <v/>
      </c>
      <c r="G13768">
        <f>IF(F13768="","",IF(F13768&lt;0,10*F13768^2,0))</f>
        <v/>
      </c>
      <c r="H13768">
        <f>IF(F13768="","",IF(F13768&gt;0,10*F13768^2,0))</f>
        <v/>
      </c>
    </row>
    <row r="13769">
      <c r="A13769">
        <f>Input!A13769</f>
        <v/>
      </c>
      <c r="B13769">
        <f>IF(ISNUMBER(Input!B13769),IF(AND(Input!B13769&gt;=20,Input!B13769&lt;=700),Input!B13769,""),"")</f>
        <v/>
      </c>
      <c r="C13769">
        <f>IF(B13769="","",INT(A13769))</f>
        <v/>
      </c>
      <c r="D13769">
        <f>IF(B13769="","",HOUR(A13769))</f>
        <v/>
      </c>
      <c r="E13769">
        <f>IF(B13769="","",IF(INPUT!$I$1="","",IF(C13769&lt;(INT(INPUT!$I$1)-INPUT!$I$2),"Off Meds",IF(C13769&lt;=(INT(INPUT!$I$1)+INPUT!$I$2),"Washout","On Meds"))))</f>
        <v/>
      </c>
      <c r="F13769">
        <f>IF(B13769="","",1.509*(LN(B13769)^1.084-5.381))</f>
        <v/>
      </c>
      <c r="G13769">
        <f>IF(F13769="","",IF(F13769&lt;0,10*F13769^2,0))</f>
        <v/>
      </c>
      <c r="H13769">
        <f>IF(F13769="","",IF(F13769&gt;0,10*F13769^2,0))</f>
        <v/>
      </c>
    </row>
    <row r="13770">
      <c r="A13770">
        <f>Input!A13770</f>
        <v/>
      </c>
      <c r="B13770">
        <f>IF(ISNUMBER(Input!B13770),IF(AND(Input!B13770&gt;=20,Input!B13770&lt;=700),Input!B13770,""),"")</f>
        <v/>
      </c>
      <c r="C13770">
        <f>IF(B13770="","",INT(A13770))</f>
        <v/>
      </c>
      <c r="D13770">
        <f>IF(B13770="","",HOUR(A13770))</f>
        <v/>
      </c>
      <c r="E13770">
        <f>IF(B13770="","",IF(INPUT!$I$1="","",IF(C13770&lt;(INT(INPUT!$I$1)-INPUT!$I$2),"Off Meds",IF(C13770&lt;=(INT(INPUT!$I$1)+INPUT!$I$2),"Washout","On Meds"))))</f>
        <v/>
      </c>
      <c r="F13770">
        <f>IF(B13770="","",1.509*(LN(B13770)^1.084-5.381))</f>
        <v/>
      </c>
      <c r="G13770">
        <f>IF(F13770="","",IF(F13770&lt;0,10*F13770^2,0))</f>
        <v/>
      </c>
      <c r="H13770">
        <f>IF(F13770="","",IF(F13770&gt;0,10*F13770^2,0))</f>
        <v/>
      </c>
    </row>
    <row r="13771">
      <c r="A13771">
        <f>Input!A13771</f>
        <v/>
      </c>
      <c r="B13771">
        <f>IF(ISNUMBER(Input!B13771),IF(AND(Input!B13771&gt;=20,Input!B13771&lt;=700),Input!B13771,""),"")</f>
        <v/>
      </c>
      <c r="C13771">
        <f>IF(B13771="","",INT(A13771))</f>
        <v/>
      </c>
      <c r="D13771">
        <f>IF(B13771="","",HOUR(A13771))</f>
        <v/>
      </c>
      <c r="E13771">
        <f>IF(B13771="","",IF(INPUT!$I$1="","",IF(C13771&lt;(INT(INPUT!$I$1)-INPUT!$I$2),"Off Meds",IF(C13771&lt;=(INT(INPUT!$I$1)+INPUT!$I$2),"Washout","On Meds"))))</f>
        <v/>
      </c>
      <c r="F13771">
        <f>IF(B13771="","",1.509*(LN(B13771)^1.084-5.381))</f>
        <v/>
      </c>
      <c r="G13771">
        <f>IF(F13771="","",IF(F13771&lt;0,10*F13771^2,0))</f>
        <v/>
      </c>
      <c r="H13771">
        <f>IF(F13771="","",IF(F13771&gt;0,10*F13771^2,0))</f>
        <v/>
      </c>
    </row>
    <row r="13772">
      <c r="A13772">
        <f>Input!A13772</f>
        <v/>
      </c>
      <c r="B13772">
        <f>IF(ISNUMBER(Input!B13772),IF(AND(Input!B13772&gt;=20,Input!B13772&lt;=700),Input!B13772,""),"")</f>
        <v/>
      </c>
      <c r="C13772">
        <f>IF(B13772="","",INT(A13772))</f>
        <v/>
      </c>
      <c r="D13772">
        <f>IF(B13772="","",HOUR(A13772))</f>
        <v/>
      </c>
      <c r="E13772">
        <f>IF(B13772="","",IF(INPUT!$I$1="","",IF(C13772&lt;(INT(INPUT!$I$1)-INPUT!$I$2),"Off Meds",IF(C13772&lt;=(INT(INPUT!$I$1)+INPUT!$I$2),"Washout","On Meds"))))</f>
        <v/>
      </c>
      <c r="F13772">
        <f>IF(B13772="","",1.509*(LN(B13772)^1.084-5.381))</f>
        <v/>
      </c>
      <c r="G13772">
        <f>IF(F13772="","",IF(F13772&lt;0,10*F13772^2,0))</f>
        <v/>
      </c>
      <c r="H13772">
        <f>IF(F13772="","",IF(F13772&gt;0,10*F13772^2,0))</f>
        <v/>
      </c>
    </row>
    <row r="13773">
      <c r="A13773">
        <f>Input!A13773</f>
        <v/>
      </c>
      <c r="B13773">
        <f>IF(ISNUMBER(Input!B13773),IF(AND(Input!B13773&gt;=20,Input!B13773&lt;=700),Input!B13773,""),"")</f>
        <v/>
      </c>
      <c r="C13773">
        <f>IF(B13773="","",INT(A13773))</f>
        <v/>
      </c>
      <c r="D13773">
        <f>IF(B13773="","",HOUR(A13773))</f>
        <v/>
      </c>
      <c r="E13773">
        <f>IF(B13773="","",IF(INPUT!$I$1="","",IF(C13773&lt;(INT(INPUT!$I$1)-INPUT!$I$2),"Off Meds",IF(C13773&lt;=(INT(INPUT!$I$1)+INPUT!$I$2),"Washout","On Meds"))))</f>
        <v/>
      </c>
      <c r="F13773">
        <f>IF(B13773="","",1.509*(LN(B13773)^1.084-5.381))</f>
        <v/>
      </c>
      <c r="G13773">
        <f>IF(F13773="","",IF(F13773&lt;0,10*F13773^2,0))</f>
        <v/>
      </c>
      <c r="H13773">
        <f>IF(F13773="","",IF(F13773&gt;0,10*F13773^2,0))</f>
        <v/>
      </c>
    </row>
    <row r="13774">
      <c r="A13774">
        <f>Input!A13774</f>
        <v/>
      </c>
      <c r="B13774">
        <f>IF(ISNUMBER(Input!B13774),IF(AND(Input!B13774&gt;=20,Input!B13774&lt;=700),Input!B13774,""),"")</f>
        <v/>
      </c>
      <c r="C13774">
        <f>IF(B13774="","",INT(A13774))</f>
        <v/>
      </c>
      <c r="D13774">
        <f>IF(B13774="","",HOUR(A13774))</f>
        <v/>
      </c>
      <c r="E13774">
        <f>IF(B13774="","",IF(INPUT!$I$1="","",IF(C13774&lt;(INT(INPUT!$I$1)-INPUT!$I$2),"Off Meds",IF(C13774&lt;=(INT(INPUT!$I$1)+INPUT!$I$2),"Washout","On Meds"))))</f>
        <v/>
      </c>
      <c r="F13774">
        <f>IF(B13774="","",1.509*(LN(B13774)^1.084-5.381))</f>
        <v/>
      </c>
      <c r="G13774">
        <f>IF(F13774="","",IF(F13774&lt;0,10*F13774^2,0))</f>
        <v/>
      </c>
      <c r="H13774">
        <f>IF(F13774="","",IF(F13774&gt;0,10*F13774^2,0))</f>
        <v/>
      </c>
    </row>
    <row r="13775">
      <c r="A13775">
        <f>Input!A13775</f>
        <v/>
      </c>
      <c r="B13775">
        <f>IF(ISNUMBER(Input!B13775),IF(AND(Input!B13775&gt;=20,Input!B13775&lt;=700),Input!B13775,""),"")</f>
        <v/>
      </c>
      <c r="C13775">
        <f>IF(B13775="","",INT(A13775))</f>
        <v/>
      </c>
      <c r="D13775">
        <f>IF(B13775="","",HOUR(A13775))</f>
        <v/>
      </c>
      <c r="E13775">
        <f>IF(B13775="","",IF(INPUT!$I$1="","",IF(C13775&lt;(INT(INPUT!$I$1)-INPUT!$I$2),"Off Meds",IF(C13775&lt;=(INT(INPUT!$I$1)+INPUT!$I$2),"Washout","On Meds"))))</f>
        <v/>
      </c>
      <c r="F13775">
        <f>IF(B13775="","",1.509*(LN(B13775)^1.084-5.381))</f>
        <v/>
      </c>
      <c r="G13775">
        <f>IF(F13775="","",IF(F13775&lt;0,10*F13775^2,0))</f>
        <v/>
      </c>
      <c r="H13775">
        <f>IF(F13775="","",IF(F13775&gt;0,10*F13775^2,0))</f>
        <v/>
      </c>
    </row>
    <row r="13776">
      <c r="A13776">
        <f>Input!A13776</f>
        <v/>
      </c>
      <c r="B13776">
        <f>IF(ISNUMBER(Input!B13776),IF(AND(Input!B13776&gt;=20,Input!B13776&lt;=700),Input!B13776,""),"")</f>
        <v/>
      </c>
      <c r="C13776">
        <f>IF(B13776="","",INT(A13776))</f>
        <v/>
      </c>
      <c r="D13776">
        <f>IF(B13776="","",HOUR(A13776))</f>
        <v/>
      </c>
      <c r="E13776">
        <f>IF(B13776="","",IF(INPUT!$I$1="","",IF(C13776&lt;(INT(INPUT!$I$1)-INPUT!$I$2),"Off Meds",IF(C13776&lt;=(INT(INPUT!$I$1)+INPUT!$I$2),"Washout","On Meds"))))</f>
        <v/>
      </c>
      <c r="F13776">
        <f>IF(B13776="","",1.509*(LN(B13776)^1.084-5.381))</f>
        <v/>
      </c>
      <c r="G13776">
        <f>IF(F13776="","",IF(F13776&lt;0,10*F13776^2,0))</f>
        <v/>
      </c>
      <c r="H13776">
        <f>IF(F13776="","",IF(F13776&gt;0,10*F13776^2,0))</f>
        <v/>
      </c>
    </row>
    <row r="13777">
      <c r="A13777">
        <f>Input!A13777</f>
        <v/>
      </c>
      <c r="B13777">
        <f>IF(ISNUMBER(Input!B13777),IF(AND(Input!B13777&gt;=20,Input!B13777&lt;=700),Input!B13777,""),"")</f>
        <v/>
      </c>
      <c r="C13777">
        <f>IF(B13777="","",INT(A13777))</f>
        <v/>
      </c>
      <c r="D13777">
        <f>IF(B13777="","",HOUR(A13777))</f>
        <v/>
      </c>
      <c r="E13777">
        <f>IF(B13777="","",IF(INPUT!$I$1="","",IF(C13777&lt;(INT(INPUT!$I$1)-INPUT!$I$2),"Off Meds",IF(C13777&lt;=(INT(INPUT!$I$1)+INPUT!$I$2),"Washout","On Meds"))))</f>
        <v/>
      </c>
      <c r="F13777">
        <f>IF(B13777="","",1.509*(LN(B13777)^1.084-5.381))</f>
        <v/>
      </c>
      <c r="G13777">
        <f>IF(F13777="","",IF(F13777&lt;0,10*F13777^2,0))</f>
        <v/>
      </c>
      <c r="H13777">
        <f>IF(F13777="","",IF(F13777&gt;0,10*F13777^2,0))</f>
        <v/>
      </c>
    </row>
    <row r="13778">
      <c r="A13778">
        <f>Input!A13778</f>
        <v/>
      </c>
      <c r="B13778">
        <f>IF(ISNUMBER(Input!B13778),IF(AND(Input!B13778&gt;=20,Input!B13778&lt;=700),Input!B13778,""),"")</f>
        <v/>
      </c>
      <c r="C13778">
        <f>IF(B13778="","",INT(A13778))</f>
        <v/>
      </c>
      <c r="D13778">
        <f>IF(B13778="","",HOUR(A13778))</f>
        <v/>
      </c>
      <c r="E13778">
        <f>IF(B13778="","",IF(INPUT!$I$1="","",IF(C13778&lt;(INT(INPUT!$I$1)-INPUT!$I$2),"Off Meds",IF(C13778&lt;=(INT(INPUT!$I$1)+INPUT!$I$2),"Washout","On Meds"))))</f>
        <v/>
      </c>
      <c r="F13778">
        <f>IF(B13778="","",1.509*(LN(B13778)^1.084-5.381))</f>
        <v/>
      </c>
      <c r="G13778">
        <f>IF(F13778="","",IF(F13778&lt;0,10*F13778^2,0))</f>
        <v/>
      </c>
      <c r="H13778">
        <f>IF(F13778="","",IF(F13778&gt;0,10*F13778^2,0))</f>
        <v/>
      </c>
    </row>
    <row r="13779">
      <c r="A13779">
        <f>Input!A13779</f>
        <v/>
      </c>
      <c r="B13779">
        <f>IF(ISNUMBER(Input!B13779),IF(AND(Input!B13779&gt;=20,Input!B13779&lt;=700),Input!B13779,""),"")</f>
        <v/>
      </c>
      <c r="C13779">
        <f>IF(B13779="","",INT(A13779))</f>
        <v/>
      </c>
      <c r="D13779">
        <f>IF(B13779="","",HOUR(A13779))</f>
        <v/>
      </c>
      <c r="E13779">
        <f>IF(B13779="","",IF(INPUT!$I$1="","",IF(C13779&lt;(INT(INPUT!$I$1)-INPUT!$I$2),"Off Meds",IF(C13779&lt;=(INT(INPUT!$I$1)+INPUT!$I$2),"Washout","On Meds"))))</f>
        <v/>
      </c>
      <c r="F13779">
        <f>IF(B13779="","",1.509*(LN(B13779)^1.084-5.381))</f>
        <v/>
      </c>
      <c r="G13779">
        <f>IF(F13779="","",IF(F13779&lt;0,10*F13779^2,0))</f>
        <v/>
      </c>
      <c r="H13779">
        <f>IF(F13779="","",IF(F13779&gt;0,10*F13779^2,0))</f>
        <v/>
      </c>
    </row>
    <row r="13780">
      <c r="A13780">
        <f>Input!A13780</f>
        <v/>
      </c>
      <c r="B13780">
        <f>IF(ISNUMBER(Input!B13780),IF(AND(Input!B13780&gt;=20,Input!B13780&lt;=700),Input!B13780,""),"")</f>
        <v/>
      </c>
      <c r="C13780">
        <f>IF(B13780="","",INT(A13780))</f>
        <v/>
      </c>
      <c r="D13780">
        <f>IF(B13780="","",HOUR(A13780))</f>
        <v/>
      </c>
      <c r="E13780">
        <f>IF(B13780="","",IF(INPUT!$I$1="","",IF(C13780&lt;(INT(INPUT!$I$1)-INPUT!$I$2),"Off Meds",IF(C13780&lt;=(INT(INPUT!$I$1)+INPUT!$I$2),"Washout","On Meds"))))</f>
        <v/>
      </c>
      <c r="F13780">
        <f>IF(B13780="","",1.509*(LN(B13780)^1.084-5.381))</f>
        <v/>
      </c>
      <c r="G13780">
        <f>IF(F13780="","",IF(F13780&lt;0,10*F13780^2,0))</f>
        <v/>
      </c>
      <c r="H13780">
        <f>IF(F13780="","",IF(F13780&gt;0,10*F13780^2,0))</f>
        <v/>
      </c>
    </row>
    <row r="13781">
      <c r="A13781">
        <f>Input!A13781</f>
        <v/>
      </c>
      <c r="B13781">
        <f>IF(ISNUMBER(Input!B13781),IF(AND(Input!B13781&gt;=20,Input!B13781&lt;=700),Input!B13781,""),"")</f>
        <v/>
      </c>
      <c r="C13781">
        <f>IF(B13781="","",INT(A13781))</f>
        <v/>
      </c>
      <c r="D13781">
        <f>IF(B13781="","",HOUR(A13781))</f>
        <v/>
      </c>
      <c r="E13781">
        <f>IF(B13781="","",IF(INPUT!$I$1="","",IF(C13781&lt;(INT(INPUT!$I$1)-INPUT!$I$2),"Off Meds",IF(C13781&lt;=(INT(INPUT!$I$1)+INPUT!$I$2),"Washout","On Meds"))))</f>
        <v/>
      </c>
      <c r="F13781">
        <f>IF(B13781="","",1.509*(LN(B13781)^1.084-5.381))</f>
        <v/>
      </c>
      <c r="G13781">
        <f>IF(F13781="","",IF(F13781&lt;0,10*F13781^2,0))</f>
        <v/>
      </c>
      <c r="H13781">
        <f>IF(F13781="","",IF(F13781&gt;0,10*F13781^2,0))</f>
        <v/>
      </c>
    </row>
    <row r="13782">
      <c r="A13782">
        <f>Input!A13782</f>
        <v/>
      </c>
      <c r="B13782">
        <f>IF(ISNUMBER(Input!B13782),IF(AND(Input!B13782&gt;=20,Input!B13782&lt;=700),Input!B13782,""),"")</f>
        <v/>
      </c>
      <c r="C13782">
        <f>IF(B13782="","",INT(A13782))</f>
        <v/>
      </c>
      <c r="D13782">
        <f>IF(B13782="","",HOUR(A13782))</f>
        <v/>
      </c>
      <c r="E13782">
        <f>IF(B13782="","",IF(INPUT!$I$1="","",IF(C13782&lt;(INT(INPUT!$I$1)-INPUT!$I$2),"Off Meds",IF(C13782&lt;=(INT(INPUT!$I$1)+INPUT!$I$2),"Washout","On Meds"))))</f>
        <v/>
      </c>
      <c r="F13782">
        <f>IF(B13782="","",1.509*(LN(B13782)^1.084-5.381))</f>
        <v/>
      </c>
      <c r="G13782">
        <f>IF(F13782="","",IF(F13782&lt;0,10*F13782^2,0))</f>
        <v/>
      </c>
      <c r="H13782">
        <f>IF(F13782="","",IF(F13782&gt;0,10*F13782^2,0))</f>
        <v/>
      </c>
    </row>
    <row r="13783">
      <c r="A13783">
        <f>Input!A13783</f>
        <v/>
      </c>
      <c r="B13783">
        <f>IF(ISNUMBER(Input!B13783),IF(AND(Input!B13783&gt;=20,Input!B13783&lt;=700),Input!B13783,""),"")</f>
        <v/>
      </c>
      <c r="C13783">
        <f>IF(B13783="","",INT(A13783))</f>
        <v/>
      </c>
      <c r="D13783">
        <f>IF(B13783="","",HOUR(A13783))</f>
        <v/>
      </c>
      <c r="E13783">
        <f>IF(B13783="","",IF(INPUT!$I$1="","",IF(C13783&lt;(INT(INPUT!$I$1)-INPUT!$I$2),"Off Meds",IF(C13783&lt;=(INT(INPUT!$I$1)+INPUT!$I$2),"Washout","On Meds"))))</f>
        <v/>
      </c>
      <c r="F13783">
        <f>IF(B13783="","",1.509*(LN(B13783)^1.084-5.381))</f>
        <v/>
      </c>
      <c r="G13783">
        <f>IF(F13783="","",IF(F13783&lt;0,10*F13783^2,0))</f>
        <v/>
      </c>
      <c r="H13783">
        <f>IF(F13783="","",IF(F13783&gt;0,10*F13783^2,0))</f>
        <v/>
      </c>
    </row>
    <row r="13784">
      <c r="A13784">
        <f>Input!A13784</f>
        <v/>
      </c>
      <c r="B13784">
        <f>IF(ISNUMBER(Input!B13784),IF(AND(Input!B13784&gt;=20,Input!B13784&lt;=700),Input!B13784,""),"")</f>
        <v/>
      </c>
      <c r="C13784">
        <f>IF(B13784="","",INT(A13784))</f>
        <v/>
      </c>
      <c r="D13784">
        <f>IF(B13784="","",HOUR(A13784))</f>
        <v/>
      </c>
      <c r="E13784">
        <f>IF(B13784="","",IF(INPUT!$I$1="","",IF(C13784&lt;(INT(INPUT!$I$1)-INPUT!$I$2),"Off Meds",IF(C13784&lt;=(INT(INPUT!$I$1)+INPUT!$I$2),"Washout","On Meds"))))</f>
        <v/>
      </c>
      <c r="F13784">
        <f>IF(B13784="","",1.509*(LN(B13784)^1.084-5.381))</f>
        <v/>
      </c>
      <c r="G13784">
        <f>IF(F13784="","",IF(F13784&lt;0,10*F13784^2,0))</f>
        <v/>
      </c>
      <c r="H13784">
        <f>IF(F13784="","",IF(F13784&gt;0,10*F13784^2,0))</f>
        <v/>
      </c>
    </row>
    <row r="13785">
      <c r="A13785">
        <f>Input!A13785</f>
        <v/>
      </c>
      <c r="B13785">
        <f>IF(ISNUMBER(Input!B13785),IF(AND(Input!B13785&gt;=20,Input!B13785&lt;=700),Input!B13785,""),"")</f>
        <v/>
      </c>
      <c r="C13785">
        <f>IF(B13785="","",INT(A13785))</f>
        <v/>
      </c>
      <c r="D13785">
        <f>IF(B13785="","",HOUR(A13785))</f>
        <v/>
      </c>
      <c r="E13785">
        <f>IF(B13785="","",IF(INPUT!$I$1="","",IF(C13785&lt;(INT(INPUT!$I$1)-INPUT!$I$2),"Off Meds",IF(C13785&lt;=(INT(INPUT!$I$1)+INPUT!$I$2),"Washout","On Meds"))))</f>
        <v/>
      </c>
      <c r="F13785">
        <f>IF(B13785="","",1.509*(LN(B13785)^1.084-5.381))</f>
        <v/>
      </c>
      <c r="G13785">
        <f>IF(F13785="","",IF(F13785&lt;0,10*F13785^2,0))</f>
        <v/>
      </c>
      <c r="H13785">
        <f>IF(F13785="","",IF(F13785&gt;0,10*F13785^2,0))</f>
        <v/>
      </c>
    </row>
    <row r="13786">
      <c r="A13786">
        <f>Input!A13786</f>
        <v/>
      </c>
      <c r="B13786">
        <f>IF(ISNUMBER(Input!B13786),IF(AND(Input!B13786&gt;=20,Input!B13786&lt;=700),Input!B13786,""),"")</f>
        <v/>
      </c>
      <c r="C13786">
        <f>IF(B13786="","",INT(A13786))</f>
        <v/>
      </c>
      <c r="D13786">
        <f>IF(B13786="","",HOUR(A13786))</f>
        <v/>
      </c>
      <c r="E13786">
        <f>IF(B13786="","",IF(INPUT!$I$1="","",IF(C13786&lt;(INT(INPUT!$I$1)-INPUT!$I$2),"Off Meds",IF(C13786&lt;=(INT(INPUT!$I$1)+INPUT!$I$2),"Washout","On Meds"))))</f>
        <v/>
      </c>
      <c r="F13786">
        <f>IF(B13786="","",1.509*(LN(B13786)^1.084-5.381))</f>
        <v/>
      </c>
      <c r="G13786">
        <f>IF(F13786="","",IF(F13786&lt;0,10*F13786^2,0))</f>
        <v/>
      </c>
      <c r="H13786">
        <f>IF(F13786="","",IF(F13786&gt;0,10*F13786^2,0))</f>
        <v/>
      </c>
    </row>
    <row r="13787">
      <c r="A13787">
        <f>Input!A13787</f>
        <v/>
      </c>
      <c r="B13787">
        <f>IF(ISNUMBER(Input!B13787),IF(AND(Input!B13787&gt;=20,Input!B13787&lt;=700),Input!B13787,""),"")</f>
        <v/>
      </c>
      <c r="C13787">
        <f>IF(B13787="","",INT(A13787))</f>
        <v/>
      </c>
      <c r="D13787">
        <f>IF(B13787="","",HOUR(A13787))</f>
        <v/>
      </c>
      <c r="E13787">
        <f>IF(B13787="","",IF(INPUT!$I$1="","",IF(C13787&lt;(INT(INPUT!$I$1)-INPUT!$I$2),"Off Meds",IF(C13787&lt;=(INT(INPUT!$I$1)+INPUT!$I$2),"Washout","On Meds"))))</f>
        <v/>
      </c>
      <c r="F13787">
        <f>IF(B13787="","",1.509*(LN(B13787)^1.084-5.381))</f>
        <v/>
      </c>
      <c r="G13787">
        <f>IF(F13787="","",IF(F13787&lt;0,10*F13787^2,0))</f>
        <v/>
      </c>
      <c r="H13787">
        <f>IF(F13787="","",IF(F13787&gt;0,10*F13787^2,0))</f>
        <v/>
      </c>
    </row>
    <row r="13788">
      <c r="A13788">
        <f>Input!A13788</f>
        <v/>
      </c>
      <c r="B13788">
        <f>IF(ISNUMBER(Input!B13788),IF(AND(Input!B13788&gt;=20,Input!B13788&lt;=700),Input!B13788,""),"")</f>
        <v/>
      </c>
      <c r="C13788">
        <f>IF(B13788="","",INT(A13788))</f>
        <v/>
      </c>
      <c r="D13788">
        <f>IF(B13788="","",HOUR(A13788))</f>
        <v/>
      </c>
      <c r="E13788">
        <f>IF(B13788="","",IF(INPUT!$I$1="","",IF(C13788&lt;(INT(INPUT!$I$1)-INPUT!$I$2),"Off Meds",IF(C13788&lt;=(INT(INPUT!$I$1)+INPUT!$I$2),"Washout","On Meds"))))</f>
        <v/>
      </c>
      <c r="F13788">
        <f>IF(B13788="","",1.509*(LN(B13788)^1.084-5.381))</f>
        <v/>
      </c>
      <c r="G13788">
        <f>IF(F13788="","",IF(F13788&lt;0,10*F13788^2,0))</f>
        <v/>
      </c>
      <c r="H13788">
        <f>IF(F13788="","",IF(F13788&gt;0,10*F13788^2,0))</f>
        <v/>
      </c>
    </row>
    <row r="13789">
      <c r="A13789">
        <f>Input!A13789</f>
        <v/>
      </c>
      <c r="B13789">
        <f>IF(ISNUMBER(Input!B13789),IF(AND(Input!B13789&gt;=20,Input!B13789&lt;=700),Input!B13789,""),"")</f>
        <v/>
      </c>
      <c r="C13789">
        <f>IF(B13789="","",INT(A13789))</f>
        <v/>
      </c>
      <c r="D13789">
        <f>IF(B13789="","",HOUR(A13789))</f>
        <v/>
      </c>
      <c r="E13789">
        <f>IF(B13789="","",IF(INPUT!$I$1="","",IF(C13789&lt;(INT(INPUT!$I$1)-INPUT!$I$2),"Off Meds",IF(C13789&lt;=(INT(INPUT!$I$1)+INPUT!$I$2),"Washout","On Meds"))))</f>
        <v/>
      </c>
      <c r="F13789">
        <f>IF(B13789="","",1.509*(LN(B13789)^1.084-5.381))</f>
        <v/>
      </c>
      <c r="G13789">
        <f>IF(F13789="","",IF(F13789&lt;0,10*F13789^2,0))</f>
        <v/>
      </c>
      <c r="H13789">
        <f>IF(F13789="","",IF(F13789&gt;0,10*F13789^2,0))</f>
        <v/>
      </c>
    </row>
    <row r="13790">
      <c r="A13790">
        <f>Input!A13790</f>
        <v/>
      </c>
      <c r="B13790">
        <f>IF(ISNUMBER(Input!B13790),IF(AND(Input!B13790&gt;=20,Input!B13790&lt;=700),Input!B13790,""),"")</f>
        <v/>
      </c>
      <c r="C13790">
        <f>IF(B13790="","",INT(A13790))</f>
        <v/>
      </c>
      <c r="D13790">
        <f>IF(B13790="","",HOUR(A13790))</f>
        <v/>
      </c>
      <c r="E13790">
        <f>IF(B13790="","",IF(INPUT!$I$1="","",IF(C13790&lt;(INT(INPUT!$I$1)-INPUT!$I$2),"Off Meds",IF(C13790&lt;=(INT(INPUT!$I$1)+INPUT!$I$2),"Washout","On Meds"))))</f>
        <v/>
      </c>
      <c r="F13790">
        <f>IF(B13790="","",1.509*(LN(B13790)^1.084-5.381))</f>
        <v/>
      </c>
      <c r="G13790">
        <f>IF(F13790="","",IF(F13790&lt;0,10*F13790^2,0))</f>
        <v/>
      </c>
      <c r="H13790">
        <f>IF(F13790="","",IF(F13790&gt;0,10*F13790^2,0))</f>
        <v/>
      </c>
    </row>
    <row r="13791">
      <c r="A13791">
        <f>Input!A13791</f>
        <v/>
      </c>
      <c r="B13791">
        <f>IF(ISNUMBER(Input!B13791),IF(AND(Input!B13791&gt;=20,Input!B13791&lt;=700),Input!B13791,""),"")</f>
        <v/>
      </c>
      <c r="C13791">
        <f>IF(B13791="","",INT(A13791))</f>
        <v/>
      </c>
      <c r="D13791">
        <f>IF(B13791="","",HOUR(A13791))</f>
        <v/>
      </c>
      <c r="E13791">
        <f>IF(B13791="","",IF(INPUT!$I$1="","",IF(C13791&lt;(INT(INPUT!$I$1)-INPUT!$I$2),"Off Meds",IF(C13791&lt;=(INT(INPUT!$I$1)+INPUT!$I$2),"Washout","On Meds"))))</f>
        <v/>
      </c>
      <c r="F13791">
        <f>IF(B13791="","",1.509*(LN(B13791)^1.084-5.381))</f>
        <v/>
      </c>
      <c r="G13791">
        <f>IF(F13791="","",IF(F13791&lt;0,10*F13791^2,0))</f>
        <v/>
      </c>
      <c r="H13791">
        <f>IF(F13791="","",IF(F13791&gt;0,10*F13791^2,0))</f>
        <v/>
      </c>
    </row>
    <row r="13792">
      <c r="A13792">
        <f>Input!A13792</f>
        <v/>
      </c>
      <c r="B13792">
        <f>IF(ISNUMBER(Input!B13792),IF(AND(Input!B13792&gt;=20,Input!B13792&lt;=700),Input!B13792,""),"")</f>
        <v/>
      </c>
      <c r="C13792">
        <f>IF(B13792="","",INT(A13792))</f>
        <v/>
      </c>
      <c r="D13792">
        <f>IF(B13792="","",HOUR(A13792))</f>
        <v/>
      </c>
      <c r="E13792">
        <f>IF(B13792="","",IF(INPUT!$I$1="","",IF(C13792&lt;(INT(INPUT!$I$1)-INPUT!$I$2),"Off Meds",IF(C13792&lt;=(INT(INPUT!$I$1)+INPUT!$I$2),"Washout","On Meds"))))</f>
        <v/>
      </c>
      <c r="F13792">
        <f>IF(B13792="","",1.509*(LN(B13792)^1.084-5.381))</f>
        <v/>
      </c>
      <c r="G13792">
        <f>IF(F13792="","",IF(F13792&lt;0,10*F13792^2,0))</f>
        <v/>
      </c>
      <c r="H13792">
        <f>IF(F13792="","",IF(F13792&gt;0,10*F13792^2,0))</f>
        <v/>
      </c>
    </row>
    <row r="13793">
      <c r="A13793">
        <f>Input!A13793</f>
        <v/>
      </c>
      <c r="B13793">
        <f>IF(ISNUMBER(Input!B13793),IF(AND(Input!B13793&gt;=20,Input!B13793&lt;=700),Input!B13793,""),"")</f>
        <v/>
      </c>
      <c r="C13793">
        <f>IF(B13793="","",INT(A13793))</f>
        <v/>
      </c>
      <c r="D13793">
        <f>IF(B13793="","",HOUR(A13793))</f>
        <v/>
      </c>
      <c r="E13793">
        <f>IF(B13793="","",IF(INPUT!$I$1="","",IF(C13793&lt;(INT(INPUT!$I$1)-INPUT!$I$2),"Off Meds",IF(C13793&lt;=(INT(INPUT!$I$1)+INPUT!$I$2),"Washout","On Meds"))))</f>
        <v/>
      </c>
      <c r="F13793">
        <f>IF(B13793="","",1.509*(LN(B13793)^1.084-5.381))</f>
        <v/>
      </c>
      <c r="G13793">
        <f>IF(F13793="","",IF(F13793&lt;0,10*F13793^2,0))</f>
        <v/>
      </c>
      <c r="H13793">
        <f>IF(F13793="","",IF(F13793&gt;0,10*F13793^2,0))</f>
        <v/>
      </c>
    </row>
    <row r="13794">
      <c r="A13794">
        <f>Input!A13794</f>
        <v/>
      </c>
      <c r="B13794">
        <f>IF(ISNUMBER(Input!B13794),IF(AND(Input!B13794&gt;=20,Input!B13794&lt;=700),Input!B13794,""),"")</f>
        <v/>
      </c>
      <c r="C13794">
        <f>IF(B13794="","",INT(A13794))</f>
        <v/>
      </c>
      <c r="D13794">
        <f>IF(B13794="","",HOUR(A13794))</f>
        <v/>
      </c>
      <c r="E13794">
        <f>IF(B13794="","",IF(INPUT!$I$1="","",IF(C13794&lt;(INT(INPUT!$I$1)-INPUT!$I$2),"Off Meds",IF(C13794&lt;=(INT(INPUT!$I$1)+INPUT!$I$2),"Washout","On Meds"))))</f>
        <v/>
      </c>
      <c r="F13794">
        <f>IF(B13794="","",1.509*(LN(B13794)^1.084-5.381))</f>
        <v/>
      </c>
      <c r="G13794">
        <f>IF(F13794="","",IF(F13794&lt;0,10*F13794^2,0))</f>
        <v/>
      </c>
      <c r="H13794">
        <f>IF(F13794="","",IF(F13794&gt;0,10*F13794^2,0))</f>
        <v/>
      </c>
    </row>
    <row r="13795">
      <c r="A13795">
        <f>Input!A13795</f>
        <v/>
      </c>
      <c r="B13795">
        <f>IF(ISNUMBER(Input!B13795),IF(AND(Input!B13795&gt;=20,Input!B13795&lt;=700),Input!B13795,""),"")</f>
        <v/>
      </c>
      <c r="C13795">
        <f>IF(B13795="","",INT(A13795))</f>
        <v/>
      </c>
      <c r="D13795">
        <f>IF(B13795="","",HOUR(A13795))</f>
        <v/>
      </c>
      <c r="E13795">
        <f>IF(B13795="","",IF(INPUT!$I$1="","",IF(C13795&lt;(INT(INPUT!$I$1)-INPUT!$I$2),"Off Meds",IF(C13795&lt;=(INT(INPUT!$I$1)+INPUT!$I$2),"Washout","On Meds"))))</f>
        <v/>
      </c>
      <c r="F13795">
        <f>IF(B13795="","",1.509*(LN(B13795)^1.084-5.381))</f>
        <v/>
      </c>
      <c r="G13795">
        <f>IF(F13795="","",IF(F13795&lt;0,10*F13795^2,0))</f>
        <v/>
      </c>
      <c r="H13795">
        <f>IF(F13795="","",IF(F13795&gt;0,10*F13795^2,0))</f>
        <v/>
      </c>
    </row>
    <row r="13796">
      <c r="A13796">
        <f>Input!A13796</f>
        <v/>
      </c>
      <c r="B13796">
        <f>IF(ISNUMBER(Input!B13796),IF(AND(Input!B13796&gt;=20,Input!B13796&lt;=700),Input!B13796,""),"")</f>
        <v/>
      </c>
      <c r="C13796">
        <f>IF(B13796="","",INT(A13796))</f>
        <v/>
      </c>
      <c r="D13796">
        <f>IF(B13796="","",HOUR(A13796))</f>
        <v/>
      </c>
      <c r="E13796">
        <f>IF(B13796="","",IF(INPUT!$I$1="","",IF(C13796&lt;(INT(INPUT!$I$1)-INPUT!$I$2),"Off Meds",IF(C13796&lt;=(INT(INPUT!$I$1)+INPUT!$I$2),"Washout","On Meds"))))</f>
        <v/>
      </c>
      <c r="F13796">
        <f>IF(B13796="","",1.509*(LN(B13796)^1.084-5.381))</f>
        <v/>
      </c>
      <c r="G13796">
        <f>IF(F13796="","",IF(F13796&lt;0,10*F13796^2,0))</f>
        <v/>
      </c>
      <c r="H13796">
        <f>IF(F13796="","",IF(F13796&gt;0,10*F13796^2,0))</f>
        <v/>
      </c>
    </row>
    <row r="13797">
      <c r="A13797">
        <f>Input!A13797</f>
        <v/>
      </c>
      <c r="B13797">
        <f>IF(ISNUMBER(Input!B13797),IF(AND(Input!B13797&gt;=20,Input!B13797&lt;=700),Input!B13797,""),"")</f>
        <v/>
      </c>
      <c r="C13797">
        <f>IF(B13797="","",INT(A13797))</f>
        <v/>
      </c>
      <c r="D13797">
        <f>IF(B13797="","",HOUR(A13797))</f>
        <v/>
      </c>
      <c r="E13797">
        <f>IF(B13797="","",IF(INPUT!$I$1="","",IF(C13797&lt;(INT(INPUT!$I$1)-INPUT!$I$2),"Off Meds",IF(C13797&lt;=(INT(INPUT!$I$1)+INPUT!$I$2),"Washout","On Meds"))))</f>
        <v/>
      </c>
      <c r="F13797">
        <f>IF(B13797="","",1.509*(LN(B13797)^1.084-5.381))</f>
        <v/>
      </c>
      <c r="G13797">
        <f>IF(F13797="","",IF(F13797&lt;0,10*F13797^2,0))</f>
        <v/>
      </c>
      <c r="H13797">
        <f>IF(F13797="","",IF(F13797&gt;0,10*F13797^2,0))</f>
        <v/>
      </c>
    </row>
    <row r="13798">
      <c r="A13798">
        <f>Input!A13798</f>
        <v/>
      </c>
      <c r="B13798">
        <f>IF(ISNUMBER(Input!B13798),IF(AND(Input!B13798&gt;=20,Input!B13798&lt;=700),Input!B13798,""),"")</f>
        <v/>
      </c>
      <c r="C13798">
        <f>IF(B13798="","",INT(A13798))</f>
        <v/>
      </c>
      <c r="D13798">
        <f>IF(B13798="","",HOUR(A13798))</f>
        <v/>
      </c>
      <c r="E13798">
        <f>IF(B13798="","",IF(INPUT!$I$1="","",IF(C13798&lt;(INT(INPUT!$I$1)-INPUT!$I$2),"Off Meds",IF(C13798&lt;=(INT(INPUT!$I$1)+INPUT!$I$2),"Washout","On Meds"))))</f>
        <v/>
      </c>
      <c r="F13798">
        <f>IF(B13798="","",1.509*(LN(B13798)^1.084-5.381))</f>
        <v/>
      </c>
      <c r="G13798">
        <f>IF(F13798="","",IF(F13798&lt;0,10*F13798^2,0))</f>
        <v/>
      </c>
      <c r="H13798">
        <f>IF(F13798="","",IF(F13798&gt;0,10*F13798^2,0))</f>
        <v/>
      </c>
    </row>
    <row r="13799">
      <c r="A13799">
        <f>Input!A13799</f>
        <v/>
      </c>
      <c r="B13799">
        <f>IF(ISNUMBER(Input!B13799),IF(AND(Input!B13799&gt;=20,Input!B13799&lt;=700),Input!B13799,""),"")</f>
        <v/>
      </c>
      <c r="C13799">
        <f>IF(B13799="","",INT(A13799))</f>
        <v/>
      </c>
      <c r="D13799">
        <f>IF(B13799="","",HOUR(A13799))</f>
        <v/>
      </c>
      <c r="E13799">
        <f>IF(B13799="","",IF(INPUT!$I$1="","",IF(C13799&lt;(INT(INPUT!$I$1)-INPUT!$I$2),"Off Meds",IF(C13799&lt;=(INT(INPUT!$I$1)+INPUT!$I$2),"Washout","On Meds"))))</f>
        <v/>
      </c>
      <c r="F13799">
        <f>IF(B13799="","",1.509*(LN(B13799)^1.084-5.381))</f>
        <v/>
      </c>
      <c r="G13799">
        <f>IF(F13799="","",IF(F13799&lt;0,10*F13799^2,0))</f>
        <v/>
      </c>
      <c r="H13799">
        <f>IF(F13799="","",IF(F13799&gt;0,10*F13799^2,0))</f>
        <v/>
      </c>
    </row>
    <row r="13800">
      <c r="A13800">
        <f>Input!A13800</f>
        <v/>
      </c>
      <c r="B13800">
        <f>IF(ISNUMBER(Input!B13800),IF(AND(Input!B13800&gt;=20,Input!B13800&lt;=700),Input!B13800,""),"")</f>
        <v/>
      </c>
      <c r="C13800">
        <f>IF(B13800="","",INT(A13800))</f>
        <v/>
      </c>
      <c r="D13800">
        <f>IF(B13800="","",HOUR(A13800))</f>
        <v/>
      </c>
      <c r="E13800">
        <f>IF(B13800="","",IF(INPUT!$I$1="","",IF(C13800&lt;(INT(INPUT!$I$1)-INPUT!$I$2),"Off Meds",IF(C13800&lt;=(INT(INPUT!$I$1)+INPUT!$I$2),"Washout","On Meds"))))</f>
        <v/>
      </c>
      <c r="F13800">
        <f>IF(B13800="","",1.509*(LN(B13800)^1.084-5.381))</f>
        <v/>
      </c>
      <c r="G13800">
        <f>IF(F13800="","",IF(F13800&lt;0,10*F13800^2,0))</f>
        <v/>
      </c>
      <c r="H13800">
        <f>IF(F13800="","",IF(F13800&gt;0,10*F13800^2,0))</f>
        <v/>
      </c>
    </row>
    <row r="13801">
      <c r="A13801">
        <f>Input!A13801</f>
        <v/>
      </c>
      <c r="B13801">
        <f>IF(ISNUMBER(Input!B13801),IF(AND(Input!B13801&gt;=20,Input!B13801&lt;=700),Input!B13801,""),"")</f>
        <v/>
      </c>
      <c r="C13801">
        <f>IF(B13801="","",INT(A13801))</f>
        <v/>
      </c>
      <c r="D13801">
        <f>IF(B13801="","",HOUR(A13801))</f>
        <v/>
      </c>
      <c r="E13801">
        <f>IF(B13801="","",IF(INPUT!$I$1="","",IF(C13801&lt;(INT(INPUT!$I$1)-INPUT!$I$2),"Off Meds",IF(C13801&lt;=(INT(INPUT!$I$1)+INPUT!$I$2),"Washout","On Meds"))))</f>
        <v/>
      </c>
      <c r="F13801">
        <f>IF(B13801="","",1.509*(LN(B13801)^1.084-5.381))</f>
        <v/>
      </c>
      <c r="G13801">
        <f>IF(F13801="","",IF(F13801&lt;0,10*F13801^2,0))</f>
        <v/>
      </c>
      <c r="H13801">
        <f>IF(F13801="","",IF(F13801&gt;0,10*F13801^2,0))</f>
        <v/>
      </c>
    </row>
    <row r="13802">
      <c r="A13802">
        <f>Input!A13802</f>
        <v/>
      </c>
      <c r="B13802">
        <f>IF(ISNUMBER(Input!B13802),IF(AND(Input!B13802&gt;=20,Input!B13802&lt;=700),Input!B13802,""),"")</f>
        <v/>
      </c>
      <c r="C13802">
        <f>IF(B13802="","",INT(A13802))</f>
        <v/>
      </c>
      <c r="D13802">
        <f>IF(B13802="","",HOUR(A13802))</f>
        <v/>
      </c>
      <c r="E13802">
        <f>IF(B13802="","",IF(INPUT!$I$1="","",IF(C13802&lt;(INT(INPUT!$I$1)-INPUT!$I$2),"Off Meds",IF(C13802&lt;=(INT(INPUT!$I$1)+INPUT!$I$2),"Washout","On Meds"))))</f>
        <v/>
      </c>
      <c r="F13802">
        <f>IF(B13802="","",1.509*(LN(B13802)^1.084-5.381))</f>
        <v/>
      </c>
      <c r="G13802">
        <f>IF(F13802="","",IF(F13802&lt;0,10*F13802^2,0))</f>
        <v/>
      </c>
      <c r="H13802">
        <f>IF(F13802="","",IF(F13802&gt;0,10*F13802^2,0))</f>
        <v/>
      </c>
    </row>
    <row r="13803">
      <c r="A13803">
        <f>Input!A13803</f>
        <v/>
      </c>
      <c r="B13803">
        <f>IF(ISNUMBER(Input!B13803),IF(AND(Input!B13803&gt;=20,Input!B13803&lt;=700),Input!B13803,""),"")</f>
        <v/>
      </c>
      <c r="C13803">
        <f>IF(B13803="","",INT(A13803))</f>
        <v/>
      </c>
      <c r="D13803">
        <f>IF(B13803="","",HOUR(A13803))</f>
        <v/>
      </c>
      <c r="E13803">
        <f>IF(B13803="","",IF(INPUT!$I$1="","",IF(C13803&lt;(INT(INPUT!$I$1)-INPUT!$I$2),"Off Meds",IF(C13803&lt;=(INT(INPUT!$I$1)+INPUT!$I$2),"Washout","On Meds"))))</f>
        <v/>
      </c>
      <c r="F13803">
        <f>IF(B13803="","",1.509*(LN(B13803)^1.084-5.381))</f>
        <v/>
      </c>
      <c r="G13803">
        <f>IF(F13803="","",IF(F13803&lt;0,10*F13803^2,0))</f>
        <v/>
      </c>
      <c r="H13803">
        <f>IF(F13803="","",IF(F13803&gt;0,10*F13803^2,0))</f>
        <v/>
      </c>
    </row>
    <row r="13804">
      <c r="A13804">
        <f>Input!A13804</f>
        <v/>
      </c>
      <c r="B13804">
        <f>IF(ISNUMBER(Input!B13804),IF(AND(Input!B13804&gt;=20,Input!B13804&lt;=700),Input!B13804,""),"")</f>
        <v/>
      </c>
      <c r="C13804">
        <f>IF(B13804="","",INT(A13804))</f>
        <v/>
      </c>
      <c r="D13804">
        <f>IF(B13804="","",HOUR(A13804))</f>
        <v/>
      </c>
      <c r="E13804">
        <f>IF(B13804="","",IF(INPUT!$I$1="","",IF(C13804&lt;(INT(INPUT!$I$1)-INPUT!$I$2),"Off Meds",IF(C13804&lt;=(INT(INPUT!$I$1)+INPUT!$I$2),"Washout","On Meds"))))</f>
        <v/>
      </c>
      <c r="F13804">
        <f>IF(B13804="","",1.509*(LN(B13804)^1.084-5.381))</f>
        <v/>
      </c>
      <c r="G13804">
        <f>IF(F13804="","",IF(F13804&lt;0,10*F13804^2,0))</f>
        <v/>
      </c>
      <c r="H13804">
        <f>IF(F13804="","",IF(F13804&gt;0,10*F13804^2,0))</f>
        <v/>
      </c>
    </row>
    <row r="13805">
      <c r="A13805">
        <f>Input!A13805</f>
        <v/>
      </c>
      <c r="B13805">
        <f>IF(ISNUMBER(Input!B13805),IF(AND(Input!B13805&gt;=20,Input!B13805&lt;=700),Input!B13805,""),"")</f>
        <v/>
      </c>
      <c r="C13805">
        <f>IF(B13805="","",INT(A13805))</f>
        <v/>
      </c>
      <c r="D13805">
        <f>IF(B13805="","",HOUR(A13805))</f>
        <v/>
      </c>
      <c r="E13805">
        <f>IF(B13805="","",IF(INPUT!$I$1="","",IF(C13805&lt;(INT(INPUT!$I$1)-INPUT!$I$2),"Off Meds",IF(C13805&lt;=(INT(INPUT!$I$1)+INPUT!$I$2),"Washout","On Meds"))))</f>
        <v/>
      </c>
      <c r="F13805">
        <f>IF(B13805="","",1.509*(LN(B13805)^1.084-5.381))</f>
        <v/>
      </c>
      <c r="G13805">
        <f>IF(F13805="","",IF(F13805&lt;0,10*F13805^2,0))</f>
        <v/>
      </c>
      <c r="H13805">
        <f>IF(F13805="","",IF(F13805&gt;0,10*F13805^2,0))</f>
        <v/>
      </c>
    </row>
    <row r="13806">
      <c r="A13806">
        <f>Input!A13806</f>
        <v/>
      </c>
      <c r="B13806">
        <f>IF(ISNUMBER(Input!B13806),IF(AND(Input!B13806&gt;=20,Input!B13806&lt;=700),Input!B13806,""),"")</f>
        <v/>
      </c>
      <c r="C13806">
        <f>IF(B13806="","",INT(A13806))</f>
        <v/>
      </c>
      <c r="D13806">
        <f>IF(B13806="","",HOUR(A13806))</f>
        <v/>
      </c>
      <c r="E13806">
        <f>IF(B13806="","",IF(INPUT!$I$1="","",IF(C13806&lt;(INT(INPUT!$I$1)-INPUT!$I$2),"Off Meds",IF(C13806&lt;=(INT(INPUT!$I$1)+INPUT!$I$2),"Washout","On Meds"))))</f>
        <v/>
      </c>
      <c r="F13806">
        <f>IF(B13806="","",1.509*(LN(B13806)^1.084-5.381))</f>
        <v/>
      </c>
      <c r="G13806">
        <f>IF(F13806="","",IF(F13806&lt;0,10*F13806^2,0))</f>
        <v/>
      </c>
      <c r="H13806">
        <f>IF(F13806="","",IF(F13806&gt;0,10*F13806^2,0))</f>
        <v/>
      </c>
    </row>
    <row r="13807">
      <c r="A13807">
        <f>Input!A13807</f>
        <v/>
      </c>
      <c r="B13807">
        <f>IF(ISNUMBER(Input!B13807),IF(AND(Input!B13807&gt;=20,Input!B13807&lt;=700),Input!B13807,""),"")</f>
        <v/>
      </c>
      <c r="C13807">
        <f>IF(B13807="","",INT(A13807))</f>
        <v/>
      </c>
      <c r="D13807">
        <f>IF(B13807="","",HOUR(A13807))</f>
        <v/>
      </c>
      <c r="E13807">
        <f>IF(B13807="","",IF(INPUT!$I$1="","",IF(C13807&lt;(INT(INPUT!$I$1)-INPUT!$I$2),"Off Meds",IF(C13807&lt;=(INT(INPUT!$I$1)+INPUT!$I$2),"Washout","On Meds"))))</f>
        <v/>
      </c>
      <c r="F13807">
        <f>IF(B13807="","",1.509*(LN(B13807)^1.084-5.381))</f>
        <v/>
      </c>
      <c r="G13807">
        <f>IF(F13807="","",IF(F13807&lt;0,10*F13807^2,0))</f>
        <v/>
      </c>
      <c r="H13807">
        <f>IF(F13807="","",IF(F13807&gt;0,10*F13807^2,0))</f>
        <v/>
      </c>
    </row>
    <row r="13808">
      <c r="A13808">
        <f>Input!A13808</f>
        <v/>
      </c>
      <c r="B13808">
        <f>IF(ISNUMBER(Input!B13808),IF(AND(Input!B13808&gt;=20,Input!B13808&lt;=700),Input!B13808,""),"")</f>
        <v/>
      </c>
      <c r="C13808">
        <f>IF(B13808="","",INT(A13808))</f>
        <v/>
      </c>
      <c r="D13808">
        <f>IF(B13808="","",HOUR(A13808))</f>
        <v/>
      </c>
      <c r="E13808">
        <f>IF(B13808="","",IF(INPUT!$I$1="","",IF(C13808&lt;(INT(INPUT!$I$1)-INPUT!$I$2),"Off Meds",IF(C13808&lt;=(INT(INPUT!$I$1)+INPUT!$I$2),"Washout","On Meds"))))</f>
        <v/>
      </c>
      <c r="F13808">
        <f>IF(B13808="","",1.509*(LN(B13808)^1.084-5.381))</f>
        <v/>
      </c>
      <c r="G13808">
        <f>IF(F13808="","",IF(F13808&lt;0,10*F13808^2,0))</f>
        <v/>
      </c>
      <c r="H13808">
        <f>IF(F13808="","",IF(F13808&gt;0,10*F13808^2,0))</f>
        <v/>
      </c>
    </row>
    <row r="13809">
      <c r="A13809">
        <f>Input!A13809</f>
        <v/>
      </c>
      <c r="B13809">
        <f>IF(ISNUMBER(Input!B13809),IF(AND(Input!B13809&gt;=20,Input!B13809&lt;=700),Input!B13809,""),"")</f>
        <v/>
      </c>
      <c r="C13809">
        <f>IF(B13809="","",INT(A13809))</f>
        <v/>
      </c>
      <c r="D13809">
        <f>IF(B13809="","",HOUR(A13809))</f>
        <v/>
      </c>
      <c r="E13809">
        <f>IF(B13809="","",IF(INPUT!$I$1="","",IF(C13809&lt;(INT(INPUT!$I$1)-INPUT!$I$2),"Off Meds",IF(C13809&lt;=(INT(INPUT!$I$1)+INPUT!$I$2),"Washout","On Meds"))))</f>
        <v/>
      </c>
      <c r="F13809">
        <f>IF(B13809="","",1.509*(LN(B13809)^1.084-5.381))</f>
        <v/>
      </c>
      <c r="G13809">
        <f>IF(F13809="","",IF(F13809&lt;0,10*F13809^2,0))</f>
        <v/>
      </c>
      <c r="H13809">
        <f>IF(F13809="","",IF(F13809&gt;0,10*F13809^2,0))</f>
        <v/>
      </c>
    </row>
    <row r="13810">
      <c r="A13810">
        <f>Input!A13810</f>
        <v/>
      </c>
      <c r="B13810">
        <f>IF(ISNUMBER(Input!B13810),IF(AND(Input!B13810&gt;=20,Input!B13810&lt;=700),Input!B13810,""),"")</f>
        <v/>
      </c>
      <c r="C13810">
        <f>IF(B13810="","",INT(A13810))</f>
        <v/>
      </c>
      <c r="D13810">
        <f>IF(B13810="","",HOUR(A13810))</f>
        <v/>
      </c>
      <c r="E13810">
        <f>IF(B13810="","",IF(INPUT!$I$1="","",IF(C13810&lt;(INT(INPUT!$I$1)-INPUT!$I$2),"Off Meds",IF(C13810&lt;=(INT(INPUT!$I$1)+INPUT!$I$2),"Washout","On Meds"))))</f>
        <v/>
      </c>
      <c r="F13810">
        <f>IF(B13810="","",1.509*(LN(B13810)^1.084-5.381))</f>
        <v/>
      </c>
      <c r="G13810">
        <f>IF(F13810="","",IF(F13810&lt;0,10*F13810^2,0))</f>
        <v/>
      </c>
      <c r="H13810">
        <f>IF(F13810="","",IF(F13810&gt;0,10*F13810^2,0))</f>
        <v/>
      </c>
    </row>
    <row r="13811">
      <c r="A13811">
        <f>Input!A13811</f>
        <v/>
      </c>
      <c r="B13811">
        <f>IF(ISNUMBER(Input!B13811),IF(AND(Input!B13811&gt;=20,Input!B13811&lt;=700),Input!B13811,""),"")</f>
        <v/>
      </c>
      <c r="C13811">
        <f>IF(B13811="","",INT(A13811))</f>
        <v/>
      </c>
      <c r="D13811">
        <f>IF(B13811="","",HOUR(A13811))</f>
        <v/>
      </c>
      <c r="E13811">
        <f>IF(B13811="","",IF(INPUT!$I$1="","",IF(C13811&lt;(INT(INPUT!$I$1)-INPUT!$I$2),"Off Meds",IF(C13811&lt;=(INT(INPUT!$I$1)+INPUT!$I$2),"Washout","On Meds"))))</f>
        <v/>
      </c>
      <c r="F13811">
        <f>IF(B13811="","",1.509*(LN(B13811)^1.084-5.381))</f>
        <v/>
      </c>
      <c r="G13811">
        <f>IF(F13811="","",IF(F13811&lt;0,10*F13811^2,0))</f>
        <v/>
      </c>
      <c r="H13811">
        <f>IF(F13811="","",IF(F13811&gt;0,10*F13811^2,0))</f>
        <v/>
      </c>
    </row>
    <row r="13812">
      <c r="A13812">
        <f>Input!A13812</f>
        <v/>
      </c>
      <c r="B13812">
        <f>IF(ISNUMBER(Input!B13812),IF(AND(Input!B13812&gt;=20,Input!B13812&lt;=700),Input!B13812,""),"")</f>
        <v/>
      </c>
      <c r="C13812">
        <f>IF(B13812="","",INT(A13812))</f>
        <v/>
      </c>
      <c r="D13812">
        <f>IF(B13812="","",HOUR(A13812))</f>
        <v/>
      </c>
      <c r="E13812">
        <f>IF(B13812="","",IF(INPUT!$I$1="","",IF(C13812&lt;(INT(INPUT!$I$1)-INPUT!$I$2),"Off Meds",IF(C13812&lt;=(INT(INPUT!$I$1)+INPUT!$I$2),"Washout","On Meds"))))</f>
        <v/>
      </c>
      <c r="F13812">
        <f>IF(B13812="","",1.509*(LN(B13812)^1.084-5.381))</f>
        <v/>
      </c>
      <c r="G13812">
        <f>IF(F13812="","",IF(F13812&lt;0,10*F13812^2,0))</f>
        <v/>
      </c>
      <c r="H13812">
        <f>IF(F13812="","",IF(F13812&gt;0,10*F13812^2,0))</f>
        <v/>
      </c>
    </row>
    <row r="13813">
      <c r="A13813">
        <f>Input!A13813</f>
        <v/>
      </c>
      <c r="B13813">
        <f>IF(ISNUMBER(Input!B13813),IF(AND(Input!B13813&gt;=20,Input!B13813&lt;=700),Input!B13813,""),"")</f>
        <v/>
      </c>
      <c r="C13813">
        <f>IF(B13813="","",INT(A13813))</f>
        <v/>
      </c>
      <c r="D13813">
        <f>IF(B13813="","",HOUR(A13813))</f>
        <v/>
      </c>
      <c r="E13813">
        <f>IF(B13813="","",IF(INPUT!$I$1="","",IF(C13813&lt;(INT(INPUT!$I$1)-INPUT!$I$2),"Off Meds",IF(C13813&lt;=(INT(INPUT!$I$1)+INPUT!$I$2),"Washout","On Meds"))))</f>
        <v/>
      </c>
      <c r="F13813">
        <f>IF(B13813="","",1.509*(LN(B13813)^1.084-5.381))</f>
        <v/>
      </c>
      <c r="G13813">
        <f>IF(F13813="","",IF(F13813&lt;0,10*F13813^2,0))</f>
        <v/>
      </c>
      <c r="H13813">
        <f>IF(F13813="","",IF(F13813&gt;0,10*F13813^2,0))</f>
        <v/>
      </c>
    </row>
    <row r="13814">
      <c r="A13814">
        <f>Input!A13814</f>
        <v/>
      </c>
      <c r="B13814">
        <f>IF(ISNUMBER(Input!B13814),IF(AND(Input!B13814&gt;=20,Input!B13814&lt;=700),Input!B13814,""),"")</f>
        <v/>
      </c>
      <c r="C13814">
        <f>IF(B13814="","",INT(A13814))</f>
        <v/>
      </c>
      <c r="D13814">
        <f>IF(B13814="","",HOUR(A13814))</f>
        <v/>
      </c>
      <c r="E13814">
        <f>IF(B13814="","",IF(INPUT!$I$1="","",IF(C13814&lt;(INT(INPUT!$I$1)-INPUT!$I$2),"Off Meds",IF(C13814&lt;=(INT(INPUT!$I$1)+INPUT!$I$2),"Washout","On Meds"))))</f>
        <v/>
      </c>
      <c r="F13814">
        <f>IF(B13814="","",1.509*(LN(B13814)^1.084-5.381))</f>
        <v/>
      </c>
      <c r="G13814">
        <f>IF(F13814="","",IF(F13814&lt;0,10*F13814^2,0))</f>
        <v/>
      </c>
      <c r="H13814">
        <f>IF(F13814="","",IF(F13814&gt;0,10*F13814^2,0))</f>
        <v/>
      </c>
    </row>
    <row r="13815">
      <c r="A13815">
        <f>Input!A13815</f>
        <v/>
      </c>
      <c r="B13815">
        <f>IF(ISNUMBER(Input!B13815),IF(AND(Input!B13815&gt;=20,Input!B13815&lt;=700),Input!B13815,""),"")</f>
        <v/>
      </c>
      <c r="C13815">
        <f>IF(B13815="","",INT(A13815))</f>
        <v/>
      </c>
      <c r="D13815">
        <f>IF(B13815="","",HOUR(A13815))</f>
        <v/>
      </c>
      <c r="E13815">
        <f>IF(B13815="","",IF(INPUT!$I$1="","",IF(C13815&lt;(INT(INPUT!$I$1)-INPUT!$I$2),"Off Meds",IF(C13815&lt;=(INT(INPUT!$I$1)+INPUT!$I$2),"Washout","On Meds"))))</f>
        <v/>
      </c>
      <c r="F13815">
        <f>IF(B13815="","",1.509*(LN(B13815)^1.084-5.381))</f>
        <v/>
      </c>
      <c r="G13815">
        <f>IF(F13815="","",IF(F13815&lt;0,10*F13815^2,0))</f>
        <v/>
      </c>
      <c r="H13815">
        <f>IF(F13815="","",IF(F13815&gt;0,10*F13815^2,0))</f>
        <v/>
      </c>
    </row>
    <row r="13816">
      <c r="A13816">
        <f>Input!A13816</f>
        <v/>
      </c>
      <c r="B13816">
        <f>IF(ISNUMBER(Input!B13816),IF(AND(Input!B13816&gt;=20,Input!B13816&lt;=700),Input!B13816,""),"")</f>
        <v/>
      </c>
      <c r="C13816">
        <f>IF(B13816="","",INT(A13816))</f>
        <v/>
      </c>
      <c r="D13816">
        <f>IF(B13816="","",HOUR(A13816))</f>
        <v/>
      </c>
      <c r="E13816">
        <f>IF(B13816="","",IF(INPUT!$I$1="","",IF(C13816&lt;(INT(INPUT!$I$1)-INPUT!$I$2),"Off Meds",IF(C13816&lt;=(INT(INPUT!$I$1)+INPUT!$I$2),"Washout","On Meds"))))</f>
        <v/>
      </c>
      <c r="F13816">
        <f>IF(B13816="","",1.509*(LN(B13816)^1.084-5.381))</f>
        <v/>
      </c>
      <c r="G13816">
        <f>IF(F13816="","",IF(F13816&lt;0,10*F13816^2,0))</f>
        <v/>
      </c>
      <c r="H13816">
        <f>IF(F13816="","",IF(F13816&gt;0,10*F13816^2,0))</f>
        <v/>
      </c>
    </row>
    <row r="13817">
      <c r="A13817">
        <f>Input!A13817</f>
        <v/>
      </c>
      <c r="B13817">
        <f>IF(ISNUMBER(Input!B13817),IF(AND(Input!B13817&gt;=20,Input!B13817&lt;=700),Input!B13817,""),"")</f>
        <v/>
      </c>
      <c r="C13817">
        <f>IF(B13817="","",INT(A13817))</f>
        <v/>
      </c>
      <c r="D13817">
        <f>IF(B13817="","",HOUR(A13817))</f>
        <v/>
      </c>
      <c r="E13817">
        <f>IF(B13817="","",IF(INPUT!$I$1="","",IF(C13817&lt;(INT(INPUT!$I$1)-INPUT!$I$2),"Off Meds",IF(C13817&lt;=(INT(INPUT!$I$1)+INPUT!$I$2),"Washout","On Meds"))))</f>
        <v/>
      </c>
      <c r="F13817">
        <f>IF(B13817="","",1.509*(LN(B13817)^1.084-5.381))</f>
        <v/>
      </c>
      <c r="G13817">
        <f>IF(F13817="","",IF(F13817&lt;0,10*F13817^2,0))</f>
        <v/>
      </c>
      <c r="H13817">
        <f>IF(F13817="","",IF(F13817&gt;0,10*F13817^2,0))</f>
        <v/>
      </c>
    </row>
    <row r="13818">
      <c r="A13818">
        <f>Input!A13818</f>
        <v/>
      </c>
      <c r="B13818">
        <f>IF(ISNUMBER(Input!B13818),IF(AND(Input!B13818&gt;=20,Input!B13818&lt;=700),Input!B13818,""),"")</f>
        <v/>
      </c>
      <c r="C13818">
        <f>IF(B13818="","",INT(A13818))</f>
        <v/>
      </c>
      <c r="D13818">
        <f>IF(B13818="","",HOUR(A13818))</f>
        <v/>
      </c>
      <c r="E13818">
        <f>IF(B13818="","",IF(INPUT!$I$1="","",IF(C13818&lt;(INT(INPUT!$I$1)-INPUT!$I$2),"Off Meds",IF(C13818&lt;=(INT(INPUT!$I$1)+INPUT!$I$2),"Washout","On Meds"))))</f>
        <v/>
      </c>
      <c r="F13818">
        <f>IF(B13818="","",1.509*(LN(B13818)^1.084-5.381))</f>
        <v/>
      </c>
      <c r="G13818">
        <f>IF(F13818="","",IF(F13818&lt;0,10*F13818^2,0))</f>
        <v/>
      </c>
      <c r="H13818">
        <f>IF(F13818="","",IF(F13818&gt;0,10*F13818^2,0))</f>
        <v/>
      </c>
    </row>
    <row r="13819">
      <c r="A13819">
        <f>Input!A13819</f>
        <v/>
      </c>
      <c r="B13819">
        <f>IF(ISNUMBER(Input!B13819),IF(AND(Input!B13819&gt;=20,Input!B13819&lt;=700),Input!B13819,""),"")</f>
        <v/>
      </c>
      <c r="C13819">
        <f>IF(B13819="","",INT(A13819))</f>
        <v/>
      </c>
      <c r="D13819">
        <f>IF(B13819="","",HOUR(A13819))</f>
        <v/>
      </c>
      <c r="E13819">
        <f>IF(B13819="","",IF(INPUT!$I$1="","",IF(C13819&lt;(INT(INPUT!$I$1)-INPUT!$I$2),"Off Meds",IF(C13819&lt;=(INT(INPUT!$I$1)+INPUT!$I$2),"Washout","On Meds"))))</f>
        <v/>
      </c>
      <c r="F13819">
        <f>IF(B13819="","",1.509*(LN(B13819)^1.084-5.381))</f>
        <v/>
      </c>
      <c r="G13819">
        <f>IF(F13819="","",IF(F13819&lt;0,10*F13819^2,0))</f>
        <v/>
      </c>
      <c r="H13819">
        <f>IF(F13819="","",IF(F13819&gt;0,10*F13819^2,0))</f>
        <v/>
      </c>
    </row>
    <row r="13820">
      <c r="A13820">
        <f>Input!A13820</f>
        <v/>
      </c>
      <c r="B13820">
        <f>IF(ISNUMBER(Input!B13820),IF(AND(Input!B13820&gt;=20,Input!B13820&lt;=700),Input!B13820,""),"")</f>
        <v/>
      </c>
      <c r="C13820">
        <f>IF(B13820="","",INT(A13820))</f>
        <v/>
      </c>
      <c r="D13820">
        <f>IF(B13820="","",HOUR(A13820))</f>
        <v/>
      </c>
      <c r="E13820">
        <f>IF(B13820="","",IF(INPUT!$I$1="","",IF(C13820&lt;(INT(INPUT!$I$1)-INPUT!$I$2),"Off Meds",IF(C13820&lt;=(INT(INPUT!$I$1)+INPUT!$I$2),"Washout","On Meds"))))</f>
        <v/>
      </c>
      <c r="F13820">
        <f>IF(B13820="","",1.509*(LN(B13820)^1.084-5.381))</f>
        <v/>
      </c>
      <c r="G13820">
        <f>IF(F13820="","",IF(F13820&lt;0,10*F13820^2,0))</f>
        <v/>
      </c>
      <c r="H13820">
        <f>IF(F13820="","",IF(F13820&gt;0,10*F13820^2,0))</f>
        <v/>
      </c>
    </row>
    <row r="13821">
      <c r="A13821">
        <f>Input!A13821</f>
        <v/>
      </c>
      <c r="B13821">
        <f>IF(ISNUMBER(Input!B13821),IF(AND(Input!B13821&gt;=20,Input!B13821&lt;=700),Input!B13821,""),"")</f>
        <v/>
      </c>
      <c r="C13821">
        <f>IF(B13821="","",INT(A13821))</f>
        <v/>
      </c>
      <c r="D13821">
        <f>IF(B13821="","",HOUR(A13821))</f>
        <v/>
      </c>
      <c r="E13821">
        <f>IF(B13821="","",IF(INPUT!$I$1="","",IF(C13821&lt;(INT(INPUT!$I$1)-INPUT!$I$2),"Off Meds",IF(C13821&lt;=(INT(INPUT!$I$1)+INPUT!$I$2),"Washout","On Meds"))))</f>
        <v/>
      </c>
      <c r="F13821">
        <f>IF(B13821="","",1.509*(LN(B13821)^1.084-5.381))</f>
        <v/>
      </c>
      <c r="G13821">
        <f>IF(F13821="","",IF(F13821&lt;0,10*F13821^2,0))</f>
        <v/>
      </c>
      <c r="H13821">
        <f>IF(F13821="","",IF(F13821&gt;0,10*F13821^2,0))</f>
        <v/>
      </c>
    </row>
    <row r="13822">
      <c r="A13822">
        <f>Input!A13822</f>
        <v/>
      </c>
      <c r="B13822">
        <f>IF(ISNUMBER(Input!B13822),IF(AND(Input!B13822&gt;=20,Input!B13822&lt;=700),Input!B13822,""),"")</f>
        <v/>
      </c>
      <c r="C13822">
        <f>IF(B13822="","",INT(A13822))</f>
        <v/>
      </c>
      <c r="D13822">
        <f>IF(B13822="","",HOUR(A13822))</f>
        <v/>
      </c>
      <c r="E13822">
        <f>IF(B13822="","",IF(INPUT!$I$1="","",IF(C13822&lt;(INT(INPUT!$I$1)-INPUT!$I$2),"Off Meds",IF(C13822&lt;=(INT(INPUT!$I$1)+INPUT!$I$2),"Washout","On Meds"))))</f>
        <v/>
      </c>
      <c r="F13822">
        <f>IF(B13822="","",1.509*(LN(B13822)^1.084-5.381))</f>
        <v/>
      </c>
      <c r="G13822">
        <f>IF(F13822="","",IF(F13822&lt;0,10*F13822^2,0))</f>
        <v/>
      </c>
      <c r="H13822">
        <f>IF(F13822="","",IF(F13822&gt;0,10*F13822^2,0))</f>
        <v/>
      </c>
    </row>
    <row r="13823">
      <c r="A13823">
        <f>Input!A13823</f>
        <v/>
      </c>
      <c r="B13823">
        <f>IF(ISNUMBER(Input!B13823),IF(AND(Input!B13823&gt;=20,Input!B13823&lt;=700),Input!B13823,""),"")</f>
        <v/>
      </c>
      <c r="C13823">
        <f>IF(B13823="","",INT(A13823))</f>
        <v/>
      </c>
      <c r="D13823">
        <f>IF(B13823="","",HOUR(A13823))</f>
        <v/>
      </c>
      <c r="E13823">
        <f>IF(B13823="","",IF(INPUT!$I$1="","",IF(C13823&lt;(INT(INPUT!$I$1)-INPUT!$I$2),"Off Meds",IF(C13823&lt;=(INT(INPUT!$I$1)+INPUT!$I$2),"Washout","On Meds"))))</f>
        <v/>
      </c>
      <c r="F13823">
        <f>IF(B13823="","",1.509*(LN(B13823)^1.084-5.381))</f>
        <v/>
      </c>
      <c r="G13823">
        <f>IF(F13823="","",IF(F13823&lt;0,10*F13823^2,0))</f>
        <v/>
      </c>
      <c r="H13823">
        <f>IF(F13823="","",IF(F13823&gt;0,10*F13823^2,0))</f>
        <v/>
      </c>
    </row>
    <row r="13824">
      <c r="A13824">
        <f>Input!A13824</f>
        <v/>
      </c>
      <c r="B13824">
        <f>IF(ISNUMBER(Input!B13824),IF(AND(Input!B13824&gt;=20,Input!B13824&lt;=700),Input!B13824,""),"")</f>
        <v/>
      </c>
      <c r="C13824">
        <f>IF(B13824="","",INT(A13824))</f>
        <v/>
      </c>
      <c r="D13824">
        <f>IF(B13824="","",HOUR(A13824))</f>
        <v/>
      </c>
      <c r="E13824">
        <f>IF(B13824="","",IF(INPUT!$I$1="","",IF(C13824&lt;(INT(INPUT!$I$1)-INPUT!$I$2),"Off Meds",IF(C13824&lt;=(INT(INPUT!$I$1)+INPUT!$I$2),"Washout","On Meds"))))</f>
        <v/>
      </c>
      <c r="F13824">
        <f>IF(B13824="","",1.509*(LN(B13824)^1.084-5.381))</f>
        <v/>
      </c>
      <c r="G13824">
        <f>IF(F13824="","",IF(F13824&lt;0,10*F13824^2,0))</f>
        <v/>
      </c>
      <c r="H13824">
        <f>IF(F13824="","",IF(F13824&gt;0,10*F13824^2,0))</f>
        <v/>
      </c>
    </row>
    <row r="13825">
      <c r="A13825">
        <f>Input!A13825</f>
        <v/>
      </c>
      <c r="B13825">
        <f>IF(ISNUMBER(Input!B13825),IF(AND(Input!B13825&gt;=20,Input!B13825&lt;=700),Input!B13825,""),"")</f>
        <v/>
      </c>
      <c r="C13825">
        <f>IF(B13825="","",INT(A13825))</f>
        <v/>
      </c>
      <c r="D13825">
        <f>IF(B13825="","",HOUR(A13825))</f>
        <v/>
      </c>
      <c r="E13825">
        <f>IF(B13825="","",IF(INPUT!$I$1="","",IF(C13825&lt;(INT(INPUT!$I$1)-INPUT!$I$2),"Off Meds",IF(C13825&lt;=(INT(INPUT!$I$1)+INPUT!$I$2),"Washout","On Meds"))))</f>
        <v/>
      </c>
      <c r="F13825">
        <f>IF(B13825="","",1.509*(LN(B13825)^1.084-5.381))</f>
        <v/>
      </c>
      <c r="G13825">
        <f>IF(F13825="","",IF(F13825&lt;0,10*F13825^2,0))</f>
        <v/>
      </c>
      <c r="H13825">
        <f>IF(F13825="","",IF(F13825&gt;0,10*F13825^2,0))</f>
        <v/>
      </c>
    </row>
    <row r="13826">
      <c r="A13826">
        <f>Input!A13826</f>
        <v/>
      </c>
      <c r="B13826">
        <f>IF(ISNUMBER(Input!B13826),IF(AND(Input!B13826&gt;=20,Input!B13826&lt;=700),Input!B13826,""),"")</f>
        <v/>
      </c>
      <c r="C13826">
        <f>IF(B13826="","",INT(A13826))</f>
        <v/>
      </c>
      <c r="D13826">
        <f>IF(B13826="","",HOUR(A13826))</f>
        <v/>
      </c>
      <c r="E13826">
        <f>IF(B13826="","",IF(INPUT!$I$1="","",IF(C13826&lt;(INT(INPUT!$I$1)-INPUT!$I$2),"Off Meds",IF(C13826&lt;=(INT(INPUT!$I$1)+INPUT!$I$2),"Washout","On Meds"))))</f>
        <v/>
      </c>
      <c r="F13826">
        <f>IF(B13826="","",1.509*(LN(B13826)^1.084-5.381))</f>
        <v/>
      </c>
      <c r="G13826">
        <f>IF(F13826="","",IF(F13826&lt;0,10*F13826^2,0))</f>
        <v/>
      </c>
      <c r="H13826">
        <f>IF(F13826="","",IF(F13826&gt;0,10*F13826^2,0))</f>
        <v/>
      </c>
    </row>
    <row r="13827">
      <c r="A13827">
        <f>Input!A13827</f>
        <v/>
      </c>
      <c r="B13827">
        <f>IF(ISNUMBER(Input!B13827),IF(AND(Input!B13827&gt;=20,Input!B13827&lt;=700),Input!B13827,""),"")</f>
        <v/>
      </c>
      <c r="C13827">
        <f>IF(B13827="","",INT(A13827))</f>
        <v/>
      </c>
      <c r="D13827">
        <f>IF(B13827="","",HOUR(A13827))</f>
        <v/>
      </c>
      <c r="E13827">
        <f>IF(B13827="","",IF(INPUT!$I$1="","",IF(C13827&lt;(INT(INPUT!$I$1)-INPUT!$I$2),"Off Meds",IF(C13827&lt;=(INT(INPUT!$I$1)+INPUT!$I$2),"Washout","On Meds"))))</f>
        <v/>
      </c>
      <c r="F13827">
        <f>IF(B13827="","",1.509*(LN(B13827)^1.084-5.381))</f>
        <v/>
      </c>
      <c r="G13827">
        <f>IF(F13827="","",IF(F13827&lt;0,10*F13827^2,0))</f>
        <v/>
      </c>
      <c r="H13827">
        <f>IF(F13827="","",IF(F13827&gt;0,10*F13827^2,0))</f>
        <v/>
      </c>
    </row>
    <row r="13828">
      <c r="A13828">
        <f>Input!A13828</f>
        <v/>
      </c>
      <c r="B13828">
        <f>IF(ISNUMBER(Input!B13828),IF(AND(Input!B13828&gt;=20,Input!B13828&lt;=700),Input!B13828,""),"")</f>
        <v/>
      </c>
      <c r="C13828">
        <f>IF(B13828="","",INT(A13828))</f>
        <v/>
      </c>
      <c r="D13828">
        <f>IF(B13828="","",HOUR(A13828))</f>
        <v/>
      </c>
      <c r="E13828">
        <f>IF(B13828="","",IF(INPUT!$I$1="","",IF(C13828&lt;(INT(INPUT!$I$1)-INPUT!$I$2),"Off Meds",IF(C13828&lt;=(INT(INPUT!$I$1)+INPUT!$I$2),"Washout","On Meds"))))</f>
        <v/>
      </c>
      <c r="F13828">
        <f>IF(B13828="","",1.509*(LN(B13828)^1.084-5.381))</f>
        <v/>
      </c>
      <c r="G13828">
        <f>IF(F13828="","",IF(F13828&lt;0,10*F13828^2,0))</f>
        <v/>
      </c>
      <c r="H13828">
        <f>IF(F13828="","",IF(F13828&gt;0,10*F13828^2,0))</f>
        <v/>
      </c>
    </row>
    <row r="13829">
      <c r="A13829">
        <f>Input!A13829</f>
        <v/>
      </c>
      <c r="B13829">
        <f>IF(ISNUMBER(Input!B13829),IF(AND(Input!B13829&gt;=20,Input!B13829&lt;=700),Input!B13829,""),"")</f>
        <v/>
      </c>
      <c r="C13829">
        <f>IF(B13829="","",INT(A13829))</f>
        <v/>
      </c>
      <c r="D13829">
        <f>IF(B13829="","",HOUR(A13829))</f>
        <v/>
      </c>
      <c r="E13829">
        <f>IF(B13829="","",IF(INPUT!$I$1="","",IF(C13829&lt;(INT(INPUT!$I$1)-INPUT!$I$2),"Off Meds",IF(C13829&lt;=(INT(INPUT!$I$1)+INPUT!$I$2),"Washout","On Meds"))))</f>
        <v/>
      </c>
      <c r="F13829">
        <f>IF(B13829="","",1.509*(LN(B13829)^1.084-5.381))</f>
        <v/>
      </c>
      <c r="G13829">
        <f>IF(F13829="","",IF(F13829&lt;0,10*F13829^2,0))</f>
        <v/>
      </c>
      <c r="H13829">
        <f>IF(F13829="","",IF(F13829&gt;0,10*F13829^2,0))</f>
        <v/>
      </c>
    </row>
    <row r="13830">
      <c r="A13830">
        <f>Input!A13830</f>
        <v/>
      </c>
      <c r="B13830">
        <f>IF(ISNUMBER(Input!B13830),IF(AND(Input!B13830&gt;=20,Input!B13830&lt;=700),Input!B13830,""),"")</f>
        <v/>
      </c>
      <c r="C13830">
        <f>IF(B13830="","",INT(A13830))</f>
        <v/>
      </c>
      <c r="D13830">
        <f>IF(B13830="","",HOUR(A13830))</f>
        <v/>
      </c>
      <c r="E13830">
        <f>IF(B13830="","",IF(INPUT!$I$1="","",IF(C13830&lt;(INT(INPUT!$I$1)-INPUT!$I$2),"Off Meds",IF(C13830&lt;=(INT(INPUT!$I$1)+INPUT!$I$2),"Washout","On Meds"))))</f>
        <v/>
      </c>
      <c r="F13830">
        <f>IF(B13830="","",1.509*(LN(B13830)^1.084-5.381))</f>
        <v/>
      </c>
      <c r="G13830">
        <f>IF(F13830="","",IF(F13830&lt;0,10*F13830^2,0))</f>
        <v/>
      </c>
      <c r="H13830">
        <f>IF(F13830="","",IF(F13830&gt;0,10*F13830^2,0))</f>
        <v/>
      </c>
    </row>
    <row r="13831">
      <c r="A13831">
        <f>Input!A13831</f>
        <v/>
      </c>
      <c r="B13831">
        <f>IF(ISNUMBER(Input!B13831),IF(AND(Input!B13831&gt;=20,Input!B13831&lt;=700),Input!B13831,""),"")</f>
        <v/>
      </c>
      <c r="C13831">
        <f>IF(B13831="","",INT(A13831))</f>
        <v/>
      </c>
      <c r="D13831">
        <f>IF(B13831="","",HOUR(A13831))</f>
        <v/>
      </c>
      <c r="E13831">
        <f>IF(B13831="","",IF(INPUT!$I$1="","",IF(C13831&lt;(INT(INPUT!$I$1)-INPUT!$I$2),"Off Meds",IF(C13831&lt;=(INT(INPUT!$I$1)+INPUT!$I$2),"Washout","On Meds"))))</f>
        <v/>
      </c>
      <c r="F13831">
        <f>IF(B13831="","",1.509*(LN(B13831)^1.084-5.381))</f>
        <v/>
      </c>
      <c r="G13831">
        <f>IF(F13831="","",IF(F13831&lt;0,10*F13831^2,0))</f>
        <v/>
      </c>
      <c r="H13831">
        <f>IF(F13831="","",IF(F13831&gt;0,10*F13831^2,0))</f>
        <v/>
      </c>
    </row>
    <row r="13832">
      <c r="A13832">
        <f>Input!A13832</f>
        <v/>
      </c>
      <c r="B13832">
        <f>IF(ISNUMBER(Input!B13832),IF(AND(Input!B13832&gt;=20,Input!B13832&lt;=700),Input!B13832,""),"")</f>
        <v/>
      </c>
      <c r="C13832">
        <f>IF(B13832="","",INT(A13832))</f>
        <v/>
      </c>
      <c r="D13832">
        <f>IF(B13832="","",HOUR(A13832))</f>
        <v/>
      </c>
      <c r="E13832">
        <f>IF(B13832="","",IF(INPUT!$I$1="","",IF(C13832&lt;(INT(INPUT!$I$1)-INPUT!$I$2),"Off Meds",IF(C13832&lt;=(INT(INPUT!$I$1)+INPUT!$I$2),"Washout","On Meds"))))</f>
        <v/>
      </c>
      <c r="F13832">
        <f>IF(B13832="","",1.509*(LN(B13832)^1.084-5.381))</f>
        <v/>
      </c>
      <c r="G13832">
        <f>IF(F13832="","",IF(F13832&lt;0,10*F13832^2,0))</f>
        <v/>
      </c>
      <c r="H13832">
        <f>IF(F13832="","",IF(F13832&gt;0,10*F13832^2,0))</f>
        <v/>
      </c>
    </row>
    <row r="13833">
      <c r="A13833">
        <f>Input!A13833</f>
        <v/>
      </c>
      <c r="B13833">
        <f>IF(ISNUMBER(Input!B13833),IF(AND(Input!B13833&gt;=20,Input!B13833&lt;=700),Input!B13833,""),"")</f>
        <v/>
      </c>
      <c r="C13833">
        <f>IF(B13833="","",INT(A13833))</f>
        <v/>
      </c>
      <c r="D13833">
        <f>IF(B13833="","",HOUR(A13833))</f>
        <v/>
      </c>
      <c r="E13833">
        <f>IF(B13833="","",IF(INPUT!$I$1="","",IF(C13833&lt;(INT(INPUT!$I$1)-INPUT!$I$2),"Off Meds",IF(C13833&lt;=(INT(INPUT!$I$1)+INPUT!$I$2),"Washout","On Meds"))))</f>
        <v/>
      </c>
      <c r="F13833">
        <f>IF(B13833="","",1.509*(LN(B13833)^1.084-5.381))</f>
        <v/>
      </c>
      <c r="G13833">
        <f>IF(F13833="","",IF(F13833&lt;0,10*F13833^2,0))</f>
        <v/>
      </c>
      <c r="H13833">
        <f>IF(F13833="","",IF(F13833&gt;0,10*F13833^2,0))</f>
        <v/>
      </c>
    </row>
    <row r="13834">
      <c r="A13834">
        <f>Input!A13834</f>
        <v/>
      </c>
      <c r="B13834">
        <f>IF(ISNUMBER(Input!B13834),IF(AND(Input!B13834&gt;=20,Input!B13834&lt;=700),Input!B13834,""),"")</f>
        <v/>
      </c>
      <c r="C13834">
        <f>IF(B13834="","",INT(A13834))</f>
        <v/>
      </c>
      <c r="D13834">
        <f>IF(B13834="","",HOUR(A13834))</f>
        <v/>
      </c>
      <c r="E13834">
        <f>IF(B13834="","",IF(INPUT!$I$1="","",IF(C13834&lt;(INT(INPUT!$I$1)-INPUT!$I$2),"Off Meds",IF(C13834&lt;=(INT(INPUT!$I$1)+INPUT!$I$2),"Washout","On Meds"))))</f>
        <v/>
      </c>
      <c r="F13834">
        <f>IF(B13834="","",1.509*(LN(B13834)^1.084-5.381))</f>
        <v/>
      </c>
      <c r="G13834">
        <f>IF(F13834="","",IF(F13834&lt;0,10*F13834^2,0))</f>
        <v/>
      </c>
      <c r="H13834">
        <f>IF(F13834="","",IF(F13834&gt;0,10*F13834^2,0))</f>
        <v/>
      </c>
    </row>
    <row r="13835">
      <c r="A13835">
        <f>Input!A13835</f>
        <v/>
      </c>
      <c r="B13835">
        <f>IF(ISNUMBER(Input!B13835),IF(AND(Input!B13835&gt;=20,Input!B13835&lt;=700),Input!B13835,""),"")</f>
        <v/>
      </c>
      <c r="C13835">
        <f>IF(B13835="","",INT(A13835))</f>
        <v/>
      </c>
      <c r="D13835">
        <f>IF(B13835="","",HOUR(A13835))</f>
        <v/>
      </c>
      <c r="E13835">
        <f>IF(B13835="","",IF(INPUT!$I$1="","",IF(C13835&lt;(INT(INPUT!$I$1)-INPUT!$I$2),"Off Meds",IF(C13835&lt;=(INT(INPUT!$I$1)+INPUT!$I$2),"Washout","On Meds"))))</f>
        <v/>
      </c>
      <c r="F13835">
        <f>IF(B13835="","",1.509*(LN(B13835)^1.084-5.381))</f>
        <v/>
      </c>
      <c r="G13835">
        <f>IF(F13835="","",IF(F13835&lt;0,10*F13835^2,0))</f>
        <v/>
      </c>
      <c r="H13835">
        <f>IF(F13835="","",IF(F13835&gt;0,10*F13835^2,0))</f>
        <v/>
      </c>
    </row>
    <row r="13836">
      <c r="A13836">
        <f>Input!A13836</f>
        <v/>
      </c>
      <c r="B13836">
        <f>IF(ISNUMBER(Input!B13836),IF(AND(Input!B13836&gt;=20,Input!B13836&lt;=700),Input!B13836,""),"")</f>
        <v/>
      </c>
      <c r="C13836">
        <f>IF(B13836="","",INT(A13836))</f>
        <v/>
      </c>
      <c r="D13836">
        <f>IF(B13836="","",HOUR(A13836))</f>
        <v/>
      </c>
      <c r="E13836">
        <f>IF(B13836="","",IF(INPUT!$I$1="","",IF(C13836&lt;(INT(INPUT!$I$1)-INPUT!$I$2),"Off Meds",IF(C13836&lt;=(INT(INPUT!$I$1)+INPUT!$I$2),"Washout","On Meds"))))</f>
        <v/>
      </c>
      <c r="F13836">
        <f>IF(B13836="","",1.509*(LN(B13836)^1.084-5.381))</f>
        <v/>
      </c>
      <c r="G13836">
        <f>IF(F13836="","",IF(F13836&lt;0,10*F13836^2,0))</f>
        <v/>
      </c>
      <c r="H13836">
        <f>IF(F13836="","",IF(F13836&gt;0,10*F13836^2,0))</f>
        <v/>
      </c>
    </row>
    <row r="13837">
      <c r="A13837">
        <f>Input!A13837</f>
        <v/>
      </c>
      <c r="B13837">
        <f>IF(ISNUMBER(Input!B13837),IF(AND(Input!B13837&gt;=20,Input!B13837&lt;=700),Input!B13837,""),"")</f>
        <v/>
      </c>
      <c r="C13837">
        <f>IF(B13837="","",INT(A13837))</f>
        <v/>
      </c>
      <c r="D13837">
        <f>IF(B13837="","",HOUR(A13837))</f>
        <v/>
      </c>
      <c r="E13837">
        <f>IF(B13837="","",IF(INPUT!$I$1="","",IF(C13837&lt;(INT(INPUT!$I$1)-INPUT!$I$2),"Off Meds",IF(C13837&lt;=(INT(INPUT!$I$1)+INPUT!$I$2),"Washout","On Meds"))))</f>
        <v/>
      </c>
      <c r="F13837">
        <f>IF(B13837="","",1.509*(LN(B13837)^1.084-5.381))</f>
        <v/>
      </c>
      <c r="G13837">
        <f>IF(F13837="","",IF(F13837&lt;0,10*F13837^2,0))</f>
        <v/>
      </c>
      <c r="H13837">
        <f>IF(F13837="","",IF(F13837&gt;0,10*F13837^2,0))</f>
        <v/>
      </c>
    </row>
    <row r="13838">
      <c r="A13838">
        <f>Input!A13838</f>
        <v/>
      </c>
      <c r="B13838">
        <f>IF(ISNUMBER(Input!B13838),IF(AND(Input!B13838&gt;=20,Input!B13838&lt;=700),Input!B13838,""),"")</f>
        <v/>
      </c>
      <c r="C13838">
        <f>IF(B13838="","",INT(A13838))</f>
        <v/>
      </c>
      <c r="D13838">
        <f>IF(B13838="","",HOUR(A13838))</f>
        <v/>
      </c>
      <c r="E13838">
        <f>IF(B13838="","",IF(INPUT!$I$1="","",IF(C13838&lt;(INT(INPUT!$I$1)-INPUT!$I$2),"Off Meds",IF(C13838&lt;=(INT(INPUT!$I$1)+INPUT!$I$2),"Washout","On Meds"))))</f>
        <v/>
      </c>
      <c r="F13838">
        <f>IF(B13838="","",1.509*(LN(B13838)^1.084-5.381))</f>
        <v/>
      </c>
      <c r="G13838">
        <f>IF(F13838="","",IF(F13838&lt;0,10*F13838^2,0))</f>
        <v/>
      </c>
      <c r="H13838">
        <f>IF(F13838="","",IF(F13838&gt;0,10*F13838^2,0))</f>
        <v/>
      </c>
    </row>
    <row r="13839">
      <c r="A13839">
        <f>Input!A13839</f>
        <v/>
      </c>
      <c r="B13839">
        <f>IF(ISNUMBER(Input!B13839),IF(AND(Input!B13839&gt;=20,Input!B13839&lt;=700),Input!B13839,""),"")</f>
        <v/>
      </c>
      <c r="C13839">
        <f>IF(B13839="","",INT(A13839))</f>
        <v/>
      </c>
      <c r="D13839">
        <f>IF(B13839="","",HOUR(A13839))</f>
        <v/>
      </c>
      <c r="E13839">
        <f>IF(B13839="","",IF(INPUT!$I$1="","",IF(C13839&lt;(INT(INPUT!$I$1)-INPUT!$I$2),"Off Meds",IF(C13839&lt;=(INT(INPUT!$I$1)+INPUT!$I$2),"Washout","On Meds"))))</f>
        <v/>
      </c>
      <c r="F13839">
        <f>IF(B13839="","",1.509*(LN(B13839)^1.084-5.381))</f>
        <v/>
      </c>
      <c r="G13839">
        <f>IF(F13839="","",IF(F13839&lt;0,10*F13839^2,0))</f>
        <v/>
      </c>
      <c r="H13839">
        <f>IF(F13839="","",IF(F13839&gt;0,10*F13839^2,0))</f>
        <v/>
      </c>
    </row>
    <row r="13840">
      <c r="A13840">
        <f>Input!A13840</f>
        <v/>
      </c>
      <c r="B13840">
        <f>IF(ISNUMBER(Input!B13840),IF(AND(Input!B13840&gt;=20,Input!B13840&lt;=700),Input!B13840,""),"")</f>
        <v/>
      </c>
      <c r="C13840">
        <f>IF(B13840="","",INT(A13840))</f>
        <v/>
      </c>
      <c r="D13840">
        <f>IF(B13840="","",HOUR(A13840))</f>
        <v/>
      </c>
      <c r="E13840">
        <f>IF(B13840="","",IF(INPUT!$I$1="","",IF(C13840&lt;(INT(INPUT!$I$1)-INPUT!$I$2),"Off Meds",IF(C13840&lt;=(INT(INPUT!$I$1)+INPUT!$I$2),"Washout","On Meds"))))</f>
        <v/>
      </c>
      <c r="F13840">
        <f>IF(B13840="","",1.509*(LN(B13840)^1.084-5.381))</f>
        <v/>
      </c>
      <c r="G13840">
        <f>IF(F13840="","",IF(F13840&lt;0,10*F13840^2,0))</f>
        <v/>
      </c>
      <c r="H13840">
        <f>IF(F13840="","",IF(F13840&gt;0,10*F13840^2,0))</f>
        <v/>
      </c>
    </row>
    <row r="13841">
      <c r="A13841">
        <f>Input!A13841</f>
        <v/>
      </c>
      <c r="B13841">
        <f>IF(ISNUMBER(Input!B13841),IF(AND(Input!B13841&gt;=20,Input!B13841&lt;=700),Input!B13841,""),"")</f>
        <v/>
      </c>
      <c r="C13841">
        <f>IF(B13841="","",INT(A13841))</f>
        <v/>
      </c>
      <c r="D13841">
        <f>IF(B13841="","",HOUR(A13841))</f>
        <v/>
      </c>
      <c r="E13841">
        <f>IF(B13841="","",IF(INPUT!$I$1="","",IF(C13841&lt;(INT(INPUT!$I$1)-INPUT!$I$2),"Off Meds",IF(C13841&lt;=(INT(INPUT!$I$1)+INPUT!$I$2),"Washout","On Meds"))))</f>
        <v/>
      </c>
      <c r="F13841">
        <f>IF(B13841="","",1.509*(LN(B13841)^1.084-5.381))</f>
        <v/>
      </c>
      <c r="G13841">
        <f>IF(F13841="","",IF(F13841&lt;0,10*F13841^2,0))</f>
        <v/>
      </c>
      <c r="H13841">
        <f>IF(F13841="","",IF(F13841&gt;0,10*F13841^2,0))</f>
        <v/>
      </c>
    </row>
    <row r="13842">
      <c r="A13842">
        <f>Input!A13842</f>
        <v/>
      </c>
      <c r="B13842">
        <f>IF(ISNUMBER(Input!B13842),IF(AND(Input!B13842&gt;=20,Input!B13842&lt;=700),Input!B13842,""),"")</f>
        <v/>
      </c>
      <c r="C13842">
        <f>IF(B13842="","",INT(A13842))</f>
        <v/>
      </c>
      <c r="D13842">
        <f>IF(B13842="","",HOUR(A13842))</f>
        <v/>
      </c>
      <c r="E13842">
        <f>IF(B13842="","",IF(INPUT!$I$1="","",IF(C13842&lt;(INT(INPUT!$I$1)-INPUT!$I$2),"Off Meds",IF(C13842&lt;=(INT(INPUT!$I$1)+INPUT!$I$2),"Washout","On Meds"))))</f>
        <v/>
      </c>
      <c r="F13842">
        <f>IF(B13842="","",1.509*(LN(B13842)^1.084-5.381))</f>
        <v/>
      </c>
      <c r="G13842">
        <f>IF(F13842="","",IF(F13842&lt;0,10*F13842^2,0))</f>
        <v/>
      </c>
      <c r="H13842">
        <f>IF(F13842="","",IF(F13842&gt;0,10*F13842^2,0))</f>
        <v/>
      </c>
    </row>
    <row r="13843">
      <c r="A13843">
        <f>Input!A13843</f>
        <v/>
      </c>
      <c r="B13843">
        <f>IF(ISNUMBER(Input!B13843),IF(AND(Input!B13843&gt;=20,Input!B13843&lt;=700),Input!B13843,""),"")</f>
        <v/>
      </c>
      <c r="C13843">
        <f>IF(B13843="","",INT(A13843))</f>
        <v/>
      </c>
      <c r="D13843">
        <f>IF(B13843="","",HOUR(A13843))</f>
        <v/>
      </c>
      <c r="E13843">
        <f>IF(B13843="","",IF(INPUT!$I$1="","",IF(C13843&lt;(INT(INPUT!$I$1)-INPUT!$I$2),"Off Meds",IF(C13843&lt;=(INT(INPUT!$I$1)+INPUT!$I$2),"Washout","On Meds"))))</f>
        <v/>
      </c>
      <c r="F13843">
        <f>IF(B13843="","",1.509*(LN(B13843)^1.084-5.381))</f>
        <v/>
      </c>
      <c r="G13843">
        <f>IF(F13843="","",IF(F13843&lt;0,10*F13843^2,0))</f>
        <v/>
      </c>
      <c r="H13843">
        <f>IF(F13843="","",IF(F13843&gt;0,10*F13843^2,0))</f>
        <v/>
      </c>
    </row>
    <row r="13844">
      <c r="A13844">
        <f>Input!A13844</f>
        <v/>
      </c>
      <c r="B13844">
        <f>IF(ISNUMBER(Input!B13844),IF(AND(Input!B13844&gt;=20,Input!B13844&lt;=700),Input!B13844,""),"")</f>
        <v/>
      </c>
      <c r="C13844">
        <f>IF(B13844="","",INT(A13844))</f>
        <v/>
      </c>
      <c r="D13844">
        <f>IF(B13844="","",HOUR(A13844))</f>
        <v/>
      </c>
      <c r="E13844">
        <f>IF(B13844="","",IF(INPUT!$I$1="","",IF(C13844&lt;(INT(INPUT!$I$1)-INPUT!$I$2),"Off Meds",IF(C13844&lt;=(INT(INPUT!$I$1)+INPUT!$I$2),"Washout","On Meds"))))</f>
        <v/>
      </c>
      <c r="F13844">
        <f>IF(B13844="","",1.509*(LN(B13844)^1.084-5.381))</f>
        <v/>
      </c>
      <c r="G13844">
        <f>IF(F13844="","",IF(F13844&lt;0,10*F13844^2,0))</f>
        <v/>
      </c>
      <c r="H13844">
        <f>IF(F13844="","",IF(F13844&gt;0,10*F13844^2,0))</f>
        <v/>
      </c>
    </row>
    <row r="13845">
      <c r="A13845">
        <f>Input!A13845</f>
        <v/>
      </c>
      <c r="B13845">
        <f>IF(ISNUMBER(Input!B13845),IF(AND(Input!B13845&gt;=20,Input!B13845&lt;=700),Input!B13845,""),"")</f>
        <v/>
      </c>
      <c r="C13845">
        <f>IF(B13845="","",INT(A13845))</f>
        <v/>
      </c>
      <c r="D13845">
        <f>IF(B13845="","",HOUR(A13845))</f>
        <v/>
      </c>
      <c r="E13845">
        <f>IF(B13845="","",IF(INPUT!$I$1="","",IF(C13845&lt;(INT(INPUT!$I$1)-INPUT!$I$2),"Off Meds",IF(C13845&lt;=(INT(INPUT!$I$1)+INPUT!$I$2),"Washout","On Meds"))))</f>
        <v/>
      </c>
      <c r="F13845">
        <f>IF(B13845="","",1.509*(LN(B13845)^1.084-5.381))</f>
        <v/>
      </c>
      <c r="G13845">
        <f>IF(F13845="","",IF(F13845&lt;0,10*F13845^2,0))</f>
        <v/>
      </c>
      <c r="H13845">
        <f>IF(F13845="","",IF(F13845&gt;0,10*F13845^2,0))</f>
        <v/>
      </c>
    </row>
    <row r="13846">
      <c r="A13846">
        <f>Input!A13846</f>
        <v/>
      </c>
      <c r="B13846">
        <f>IF(ISNUMBER(Input!B13846),IF(AND(Input!B13846&gt;=20,Input!B13846&lt;=700),Input!B13846,""),"")</f>
        <v/>
      </c>
      <c r="C13846">
        <f>IF(B13846="","",INT(A13846))</f>
        <v/>
      </c>
      <c r="D13846">
        <f>IF(B13846="","",HOUR(A13846))</f>
        <v/>
      </c>
      <c r="E13846">
        <f>IF(B13846="","",IF(INPUT!$I$1="","",IF(C13846&lt;(INT(INPUT!$I$1)-INPUT!$I$2),"Off Meds",IF(C13846&lt;=(INT(INPUT!$I$1)+INPUT!$I$2),"Washout","On Meds"))))</f>
        <v/>
      </c>
      <c r="F13846">
        <f>IF(B13846="","",1.509*(LN(B13846)^1.084-5.381))</f>
        <v/>
      </c>
      <c r="G13846">
        <f>IF(F13846="","",IF(F13846&lt;0,10*F13846^2,0))</f>
        <v/>
      </c>
      <c r="H13846">
        <f>IF(F13846="","",IF(F13846&gt;0,10*F13846^2,0))</f>
        <v/>
      </c>
    </row>
    <row r="13847">
      <c r="A13847">
        <f>Input!A13847</f>
        <v/>
      </c>
      <c r="B13847">
        <f>IF(ISNUMBER(Input!B13847),IF(AND(Input!B13847&gt;=20,Input!B13847&lt;=700),Input!B13847,""),"")</f>
        <v/>
      </c>
      <c r="C13847">
        <f>IF(B13847="","",INT(A13847))</f>
        <v/>
      </c>
      <c r="D13847">
        <f>IF(B13847="","",HOUR(A13847))</f>
        <v/>
      </c>
      <c r="E13847">
        <f>IF(B13847="","",IF(INPUT!$I$1="","",IF(C13847&lt;(INT(INPUT!$I$1)-INPUT!$I$2),"Off Meds",IF(C13847&lt;=(INT(INPUT!$I$1)+INPUT!$I$2),"Washout","On Meds"))))</f>
        <v/>
      </c>
      <c r="F13847">
        <f>IF(B13847="","",1.509*(LN(B13847)^1.084-5.381))</f>
        <v/>
      </c>
      <c r="G13847">
        <f>IF(F13847="","",IF(F13847&lt;0,10*F13847^2,0))</f>
        <v/>
      </c>
      <c r="H13847">
        <f>IF(F13847="","",IF(F13847&gt;0,10*F13847^2,0))</f>
        <v/>
      </c>
    </row>
    <row r="13848">
      <c r="A13848">
        <f>Input!A13848</f>
        <v/>
      </c>
      <c r="B13848">
        <f>IF(ISNUMBER(Input!B13848),IF(AND(Input!B13848&gt;=20,Input!B13848&lt;=700),Input!B13848,""),"")</f>
        <v/>
      </c>
      <c r="C13848">
        <f>IF(B13848="","",INT(A13848))</f>
        <v/>
      </c>
      <c r="D13848">
        <f>IF(B13848="","",HOUR(A13848))</f>
        <v/>
      </c>
      <c r="E13848">
        <f>IF(B13848="","",IF(INPUT!$I$1="","",IF(C13848&lt;(INT(INPUT!$I$1)-INPUT!$I$2),"Off Meds",IF(C13848&lt;=(INT(INPUT!$I$1)+INPUT!$I$2),"Washout","On Meds"))))</f>
        <v/>
      </c>
      <c r="F13848">
        <f>IF(B13848="","",1.509*(LN(B13848)^1.084-5.381))</f>
        <v/>
      </c>
      <c r="G13848">
        <f>IF(F13848="","",IF(F13848&lt;0,10*F13848^2,0))</f>
        <v/>
      </c>
      <c r="H13848">
        <f>IF(F13848="","",IF(F13848&gt;0,10*F13848^2,0))</f>
        <v/>
      </c>
    </row>
    <row r="13849">
      <c r="A13849">
        <f>Input!A13849</f>
        <v/>
      </c>
      <c r="B13849">
        <f>IF(ISNUMBER(Input!B13849),IF(AND(Input!B13849&gt;=20,Input!B13849&lt;=700),Input!B13849,""),"")</f>
        <v/>
      </c>
      <c r="C13849">
        <f>IF(B13849="","",INT(A13849))</f>
        <v/>
      </c>
      <c r="D13849">
        <f>IF(B13849="","",HOUR(A13849))</f>
        <v/>
      </c>
      <c r="E13849">
        <f>IF(B13849="","",IF(INPUT!$I$1="","",IF(C13849&lt;(INT(INPUT!$I$1)-INPUT!$I$2),"Off Meds",IF(C13849&lt;=(INT(INPUT!$I$1)+INPUT!$I$2),"Washout","On Meds"))))</f>
        <v/>
      </c>
      <c r="F13849">
        <f>IF(B13849="","",1.509*(LN(B13849)^1.084-5.381))</f>
        <v/>
      </c>
      <c r="G13849">
        <f>IF(F13849="","",IF(F13849&lt;0,10*F13849^2,0))</f>
        <v/>
      </c>
      <c r="H13849">
        <f>IF(F13849="","",IF(F13849&gt;0,10*F13849^2,0))</f>
        <v/>
      </c>
    </row>
    <row r="13850">
      <c r="A13850">
        <f>Input!A13850</f>
        <v/>
      </c>
      <c r="B13850">
        <f>IF(ISNUMBER(Input!B13850),IF(AND(Input!B13850&gt;=20,Input!B13850&lt;=700),Input!B13850,""),"")</f>
        <v/>
      </c>
      <c r="C13850">
        <f>IF(B13850="","",INT(A13850))</f>
        <v/>
      </c>
      <c r="D13850">
        <f>IF(B13850="","",HOUR(A13850))</f>
        <v/>
      </c>
      <c r="E13850">
        <f>IF(B13850="","",IF(INPUT!$I$1="","",IF(C13850&lt;(INT(INPUT!$I$1)-INPUT!$I$2),"Off Meds",IF(C13850&lt;=(INT(INPUT!$I$1)+INPUT!$I$2),"Washout","On Meds"))))</f>
        <v/>
      </c>
      <c r="F13850">
        <f>IF(B13850="","",1.509*(LN(B13850)^1.084-5.381))</f>
        <v/>
      </c>
      <c r="G13850">
        <f>IF(F13850="","",IF(F13850&lt;0,10*F13850^2,0))</f>
        <v/>
      </c>
      <c r="H13850">
        <f>IF(F13850="","",IF(F13850&gt;0,10*F13850^2,0))</f>
        <v/>
      </c>
    </row>
    <row r="13851">
      <c r="A13851">
        <f>Input!A13851</f>
        <v/>
      </c>
      <c r="B13851">
        <f>IF(ISNUMBER(Input!B13851),IF(AND(Input!B13851&gt;=20,Input!B13851&lt;=700),Input!B13851,""),"")</f>
        <v/>
      </c>
      <c r="C13851">
        <f>IF(B13851="","",INT(A13851))</f>
        <v/>
      </c>
      <c r="D13851">
        <f>IF(B13851="","",HOUR(A13851))</f>
        <v/>
      </c>
      <c r="E13851">
        <f>IF(B13851="","",IF(INPUT!$I$1="","",IF(C13851&lt;(INT(INPUT!$I$1)-INPUT!$I$2),"Off Meds",IF(C13851&lt;=(INT(INPUT!$I$1)+INPUT!$I$2),"Washout","On Meds"))))</f>
        <v/>
      </c>
      <c r="F13851">
        <f>IF(B13851="","",1.509*(LN(B13851)^1.084-5.381))</f>
        <v/>
      </c>
      <c r="G13851">
        <f>IF(F13851="","",IF(F13851&lt;0,10*F13851^2,0))</f>
        <v/>
      </c>
      <c r="H13851">
        <f>IF(F13851="","",IF(F13851&gt;0,10*F13851^2,0))</f>
        <v/>
      </c>
    </row>
    <row r="13852">
      <c r="A13852">
        <f>Input!A13852</f>
        <v/>
      </c>
      <c r="B13852">
        <f>IF(ISNUMBER(Input!B13852),IF(AND(Input!B13852&gt;=20,Input!B13852&lt;=700),Input!B13852,""),"")</f>
        <v/>
      </c>
      <c r="C13852">
        <f>IF(B13852="","",INT(A13852))</f>
        <v/>
      </c>
      <c r="D13852">
        <f>IF(B13852="","",HOUR(A13852))</f>
        <v/>
      </c>
      <c r="E13852">
        <f>IF(B13852="","",IF(INPUT!$I$1="","",IF(C13852&lt;(INT(INPUT!$I$1)-INPUT!$I$2),"Off Meds",IF(C13852&lt;=(INT(INPUT!$I$1)+INPUT!$I$2),"Washout","On Meds"))))</f>
        <v/>
      </c>
      <c r="F13852">
        <f>IF(B13852="","",1.509*(LN(B13852)^1.084-5.381))</f>
        <v/>
      </c>
      <c r="G13852">
        <f>IF(F13852="","",IF(F13852&lt;0,10*F13852^2,0))</f>
        <v/>
      </c>
      <c r="H13852">
        <f>IF(F13852="","",IF(F13852&gt;0,10*F13852^2,0))</f>
        <v/>
      </c>
    </row>
    <row r="13853">
      <c r="A13853">
        <f>Input!A13853</f>
        <v/>
      </c>
      <c r="B13853">
        <f>IF(ISNUMBER(Input!B13853),IF(AND(Input!B13853&gt;=20,Input!B13853&lt;=700),Input!B13853,""),"")</f>
        <v/>
      </c>
      <c r="C13853">
        <f>IF(B13853="","",INT(A13853))</f>
        <v/>
      </c>
      <c r="D13853">
        <f>IF(B13853="","",HOUR(A13853))</f>
        <v/>
      </c>
      <c r="E13853">
        <f>IF(B13853="","",IF(INPUT!$I$1="","",IF(C13853&lt;(INT(INPUT!$I$1)-INPUT!$I$2),"Off Meds",IF(C13853&lt;=(INT(INPUT!$I$1)+INPUT!$I$2),"Washout","On Meds"))))</f>
        <v/>
      </c>
      <c r="F13853">
        <f>IF(B13853="","",1.509*(LN(B13853)^1.084-5.381))</f>
        <v/>
      </c>
      <c r="G13853">
        <f>IF(F13853="","",IF(F13853&lt;0,10*F13853^2,0))</f>
        <v/>
      </c>
      <c r="H13853">
        <f>IF(F13853="","",IF(F13853&gt;0,10*F13853^2,0))</f>
        <v/>
      </c>
    </row>
    <row r="13854">
      <c r="A13854">
        <f>Input!A13854</f>
        <v/>
      </c>
      <c r="B13854">
        <f>IF(ISNUMBER(Input!B13854),IF(AND(Input!B13854&gt;=20,Input!B13854&lt;=700),Input!B13854,""),"")</f>
        <v/>
      </c>
      <c r="C13854">
        <f>IF(B13854="","",INT(A13854))</f>
        <v/>
      </c>
      <c r="D13854">
        <f>IF(B13854="","",HOUR(A13854))</f>
        <v/>
      </c>
      <c r="E13854">
        <f>IF(B13854="","",IF(INPUT!$I$1="","",IF(C13854&lt;(INT(INPUT!$I$1)-INPUT!$I$2),"Off Meds",IF(C13854&lt;=(INT(INPUT!$I$1)+INPUT!$I$2),"Washout","On Meds"))))</f>
        <v/>
      </c>
      <c r="F13854">
        <f>IF(B13854="","",1.509*(LN(B13854)^1.084-5.381))</f>
        <v/>
      </c>
      <c r="G13854">
        <f>IF(F13854="","",IF(F13854&lt;0,10*F13854^2,0))</f>
        <v/>
      </c>
      <c r="H13854">
        <f>IF(F13854="","",IF(F13854&gt;0,10*F13854^2,0))</f>
        <v/>
      </c>
    </row>
    <row r="13855">
      <c r="A13855">
        <f>Input!A13855</f>
        <v/>
      </c>
      <c r="B13855">
        <f>IF(ISNUMBER(Input!B13855),IF(AND(Input!B13855&gt;=20,Input!B13855&lt;=700),Input!B13855,""),"")</f>
        <v/>
      </c>
      <c r="C13855">
        <f>IF(B13855="","",INT(A13855))</f>
        <v/>
      </c>
      <c r="D13855">
        <f>IF(B13855="","",HOUR(A13855))</f>
        <v/>
      </c>
      <c r="E13855">
        <f>IF(B13855="","",IF(INPUT!$I$1="","",IF(C13855&lt;(INT(INPUT!$I$1)-INPUT!$I$2),"Off Meds",IF(C13855&lt;=(INT(INPUT!$I$1)+INPUT!$I$2),"Washout","On Meds"))))</f>
        <v/>
      </c>
      <c r="F13855">
        <f>IF(B13855="","",1.509*(LN(B13855)^1.084-5.381))</f>
        <v/>
      </c>
      <c r="G13855">
        <f>IF(F13855="","",IF(F13855&lt;0,10*F13855^2,0))</f>
        <v/>
      </c>
      <c r="H13855">
        <f>IF(F13855="","",IF(F13855&gt;0,10*F13855^2,0))</f>
        <v/>
      </c>
    </row>
    <row r="13856">
      <c r="A13856">
        <f>Input!A13856</f>
        <v/>
      </c>
      <c r="B13856">
        <f>IF(ISNUMBER(Input!B13856),IF(AND(Input!B13856&gt;=20,Input!B13856&lt;=700),Input!B13856,""),"")</f>
        <v/>
      </c>
      <c r="C13856">
        <f>IF(B13856="","",INT(A13856))</f>
        <v/>
      </c>
      <c r="D13856">
        <f>IF(B13856="","",HOUR(A13856))</f>
        <v/>
      </c>
      <c r="E13856">
        <f>IF(B13856="","",IF(INPUT!$I$1="","",IF(C13856&lt;(INT(INPUT!$I$1)-INPUT!$I$2),"Off Meds",IF(C13856&lt;=(INT(INPUT!$I$1)+INPUT!$I$2),"Washout","On Meds"))))</f>
        <v/>
      </c>
      <c r="F13856">
        <f>IF(B13856="","",1.509*(LN(B13856)^1.084-5.381))</f>
        <v/>
      </c>
      <c r="G13856">
        <f>IF(F13856="","",IF(F13856&lt;0,10*F13856^2,0))</f>
        <v/>
      </c>
      <c r="H13856">
        <f>IF(F13856="","",IF(F13856&gt;0,10*F13856^2,0))</f>
        <v/>
      </c>
    </row>
    <row r="13857">
      <c r="A13857">
        <f>Input!A13857</f>
        <v/>
      </c>
      <c r="B13857">
        <f>IF(ISNUMBER(Input!B13857),IF(AND(Input!B13857&gt;=20,Input!B13857&lt;=700),Input!B13857,""),"")</f>
        <v/>
      </c>
      <c r="C13857">
        <f>IF(B13857="","",INT(A13857))</f>
        <v/>
      </c>
      <c r="D13857">
        <f>IF(B13857="","",HOUR(A13857))</f>
        <v/>
      </c>
      <c r="E13857">
        <f>IF(B13857="","",IF(INPUT!$I$1="","",IF(C13857&lt;(INT(INPUT!$I$1)-INPUT!$I$2),"Off Meds",IF(C13857&lt;=(INT(INPUT!$I$1)+INPUT!$I$2),"Washout","On Meds"))))</f>
        <v/>
      </c>
      <c r="F13857">
        <f>IF(B13857="","",1.509*(LN(B13857)^1.084-5.381))</f>
        <v/>
      </c>
      <c r="G13857">
        <f>IF(F13857="","",IF(F13857&lt;0,10*F13857^2,0))</f>
        <v/>
      </c>
      <c r="H13857">
        <f>IF(F13857="","",IF(F13857&gt;0,10*F13857^2,0))</f>
        <v/>
      </c>
    </row>
    <row r="13858">
      <c r="A13858">
        <f>Input!A13858</f>
        <v/>
      </c>
      <c r="B13858">
        <f>IF(ISNUMBER(Input!B13858),IF(AND(Input!B13858&gt;=20,Input!B13858&lt;=700),Input!B13858,""),"")</f>
        <v/>
      </c>
      <c r="C13858">
        <f>IF(B13858="","",INT(A13858))</f>
        <v/>
      </c>
      <c r="D13858">
        <f>IF(B13858="","",HOUR(A13858))</f>
        <v/>
      </c>
      <c r="E13858">
        <f>IF(B13858="","",IF(INPUT!$I$1="","",IF(C13858&lt;(INT(INPUT!$I$1)-INPUT!$I$2),"Off Meds",IF(C13858&lt;=(INT(INPUT!$I$1)+INPUT!$I$2),"Washout","On Meds"))))</f>
        <v/>
      </c>
      <c r="F13858">
        <f>IF(B13858="","",1.509*(LN(B13858)^1.084-5.381))</f>
        <v/>
      </c>
      <c r="G13858">
        <f>IF(F13858="","",IF(F13858&lt;0,10*F13858^2,0))</f>
        <v/>
      </c>
      <c r="H13858">
        <f>IF(F13858="","",IF(F13858&gt;0,10*F13858^2,0))</f>
        <v/>
      </c>
    </row>
    <row r="13859">
      <c r="A13859">
        <f>Input!A13859</f>
        <v/>
      </c>
      <c r="B13859">
        <f>IF(ISNUMBER(Input!B13859),IF(AND(Input!B13859&gt;=20,Input!B13859&lt;=700),Input!B13859,""),"")</f>
        <v/>
      </c>
      <c r="C13859">
        <f>IF(B13859="","",INT(A13859))</f>
        <v/>
      </c>
      <c r="D13859">
        <f>IF(B13859="","",HOUR(A13859))</f>
        <v/>
      </c>
      <c r="E13859">
        <f>IF(B13859="","",IF(INPUT!$I$1="","",IF(C13859&lt;(INT(INPUT!$I$1)-INPUT!$I$2),"Off Meds",IF(C13859&lt;=(INT(INPUT!$I$1)+INPUT!$I$2),"Washout","On Meds"))))</f>
        <v/>
      </c>
      <c r="F13859">
        <f>IF(B13859="","",1.509*(LN(B13859)^1.084-5.381))</f>
        <v/>
      </c>
      <c r="G13859">
        <f>IF(F13859="","",IF(F13859&lt;0,10*F13859^2,0))</f>
        <v/>
      </c>
      <c r="H13859">
        <f>IF(F13859="","",IF(F13859&gt;0,10*F13859^2,0))</f>
        <v/>
      </c>
    </row>
    <row r="13860">
      <c r="A13860">
        <f>Input!A13860</f>
        <v/>
      </c>
      <c r="B13860">
        <f>IF(ISNUMBER(Input!B13860),IF(AND(Input!B13860&gt;=20,Input!B13860&lt;=700),Input!B13860,""),"")</f>
        <v/>
      </c>
      <c r="C13860">
        <f>IF(B13860="","",INT(A13860))</f>
        <v/>
      </c>
      <c r="D13860">
        <f>IF(B13860="","",HOUR(A13860))</f>
        <v/>
      </c>
      <c r="E13860">
        <f>IF(B13860="","",IF(INPUT!$I$1="","",IF(C13860&lt;(INT(INPUT!$I$1)-INPUT!$I$2),"Off Meds",IF(C13860&lt;=(INT(INPUT!$I$1)+INPUT!$I$2),"Washout","On Meds"))))</f>
        <v/>
      </c>
      <c r="F13860">
        <f>IF(B13860="","",1.509*(LN(B13860)^1.084-5.381))</f>
        <v/>
      </c>
      <c r="G13860">
        <f>IF(F13860="","",IF(F13860&lt;0,10*F13860^2,0))</f>
        <v/>
      </c>
      <c r="H13860">
        <f>IF(F13860="","",IF(F13860&gt;0,10*F13860^2,0))</f>
        <v/>
      </c>
    </row>
    <row r="13861">
      <c r="A13861">
        <f>Input!A13861</f>
        <v/>
      </c>
      <c r="B13861">
        <f>IF(ISNUMBER(Input!B13861),IF(AND(Input!B13861&gt;=20,Input!B13861&lt;=700),Input!B13861,""),"")</f>
        <v/>
      </c>
      <c r="C13861">
        <f>IF(B13861="","",INT(A13861))</f>
        <v/>
      </c>
      <c r="D13861">
        <f>IF(B13861="","",HOUR(A13861))</f>
        <v/>
      </c>
      <c r="E13861">
        <f>IF(B13861="","",IF(INPUT!$I$1="","",IF(C13861&lt;(INT(INPUT!$I$1)-INPUT!$I$2),"Off Meds",IF(C13861&lt;=(INT(INPUT!$I$1)+INPUT!$I$2),"Washout","On Meds"))))</f>
        <v/>
      </c>
      <c r="F13861">
        <f>IF(B13861="","",1.509*(LN(B13861)^1.084-5.381))</f>
        <v/>
      </c>
      <c r="G13861">
        <f>IF(F13861="","",IF(F13861&lt;0,10*F13861^2,0))</f>
        <v/>
      </c>
      <c r="H13861">
        <f>IF(F13861="","",IF(F13861&gt;0,10*F13861^2,0))</f>
        <v/>
      </c>
    </row>
    <row r="13862">
      <c r="A13862">
        <f>Input!A13862</f>
        <v/>
      </c>
      <c r="B13862">
        <f>IF(ISNUMBER(Input!B13862),IF(AND(Input!B13862&gt;=20,Input!B13862&lt;=700),Input!B13862,""),"")</f>
        <v/>
      </c>
      <c r="C13862">
        <f>IF(B13862="","",INT(A13862))</f>
        <v/>
      </c>
      <c r="D13862">
        <f>IF(B13862="","",HOUR(A13862))</f>
        <v/>
      </c>
      <c r="E13862">
        <f>IF(B13862="","",IF(INPUT!$I$1="","",IF(C13862&lt;(INT(INPUT!$I$1)-INPUT!$I$2),"Off Meds",IF(C13862&lt;=(INT(INPUT!$I$1)+INPUT!$I$2),"Washout","On Meds"))))</f>
        <v/>
      </c>
      <c r="F13862">
        <f>IF(B13862="","",1.509*(LN(B13862)^1.084-5.381))</f>
        <v/>
      </c>
      <c r="G13862">
        <f>IF(F13862="","",IF(F13862&lt;0,10*F13862^2,0))</f>
        <v/>
      </c>
      <c r="H13862">
        <f>IF(F13862="","",IF(F13862&gt;0,10*F13862^2,0))</f>
        <v/>
      </c>
    </row>
    <row r="13863">
      <c r="A13863">
        <f>Input!A13863</f>
        <v/>
      </c>
      <c r="B13863">
        <f>IF(ISNUMBER(Input!B13863),IF(AND(Input!B13863&gt;=20,Input!B13863&lt;=700),Input!B13863,""),"")</f>
        <v/>
      </c>
      <c r="C13863">
        <f>IF(B13863="","",INT(A13863))</f>
        <v/>
      </c>
      <c r="D13863">
        <f>IF(B13863="","",HOUR(A13863))</f>
        <v/>
      </c>
      <c r="E13863">
        <f>IF(B13863="","",IF(INPUT!$I$1="","",IF(C13863&lt;(INT(INPUT!$I$1)-INPUT!$I$2),"Off Meds",IF(C13863&lt;=(INT(INPUT!$I$1)+INPUT!$I$2),"Washout","On Meds"))))</f>
        <v/>
      </c>
      <c r="F13863">
        <f>IF(B13863="","",1.509*(LN(B13863)^1.084-5.381))</f>
        <v/>
      </c>
      <c r="G13863">
        <f>IF(F13863="","",IF(F13863&lt;0,10*F13863^2,0))</f>
        <v/>
      </c>
      <c r="H13863">
        <f>IF(F13863="","",IF(F13863&gt;0,10*F13863^2,0))</f>
        <v/>
      </c>
    </row>
    <row r="13864">
      <c r="A13864">
        <f>Input!A13864</f>
        <v/>
      </c>
      <c r="B13864">
        <f>IF(ISNUMBER(Input!B13864),IF(AND(Input!B13864&gt;=20,Input!B13864&lt;=700),Input!B13864,""),"")</f>
        <v/>
      </c>
      <c r="C13864">
        <f>IF(B13864="","",INT(A13864))</f>
        <v/>
      </c>
      <c r="D13864">
        <f>IF(B13864="","",HOUR(A13864))</f>
        <v/>
      </c>
      <c r="E13864">
        <f>IF(B13864="","",IF(INPUT!$I$1="","",IF(C13864&lt;(INT(INPUT!$I$1)-INPUT!$I$2),"Off Meds",IF(C13864&lt;=(INT(INPUT!$I$1)+INPUT!$I$2),"Washout","On Meds"))))</f>
        <v/>
      </c>
      <c r="F13864">
        <f>IF(B13864="","",1.509*(LN(B13864)^1.084-5.381))</f>
        <v/>
      </c>
      <c r="G13864">
        <f>IF(F13864="","",IF(F13864&lt;0,10*F13864^2,0))</f>
        <v/>
      </c>
      <c r="H13864">
        <f>IF(F13864="","",IF(F13864&gt;0,10*F13864^2,0))</f>
        <v/>
      </c>
    </row>
    <row r="13865">
      <c r="A13865">
        <f>Input!A13865</f>
        <v/>
      </c>
      <c r="B13865">
        <f>IF(ISNUMBER(Input!B13865),IF(AND(Input!B13865&gt;=20,Input!B13865&lt;=700),Input!B13865,""),"")</f>
        <v/>
      </c>
      <c r="C13865">
        <f>IF(B13865="","",INT(A13865))</f>
        <v/>
      </c>
      <c r="D13865">
        <f>IF(B13865="","",HOUR(A13865))</f>
        <v/>
      </c>
      <c r="E13865">
        <f>IF(B13865="","",IF(INPUT!$I$1="","",IF(C13865&lt;(INT(INPUT!$I$1)-INPUT!$I$2),"Off Meds",IF(C13865&lt;=(INT(INPUT!$I$1)+INPUT!$I$2),"Washout","On Meds"))))</f>
        <v/>
      </c>
      <c r="F13865">
        <f>IF(B13865="","",1.509*(LN(B13865)^1.084-5.381))</f>
        <v/>
      </c>
      <c r="G13865">
        <f>IF(F13865="","",IF(F13865&lt;0,10*F13865^2,0))</f>
        <v/>
      </c>
      <c r="H13865">
        <f>IF(F13865="","",IF(F13865&gt;0,10*F13865^2,0))</f>
        <v/>
      </c>
    </row>
    <row r="13866">
      <c r="A13866">
        <f>Input!A13866</f>
        <v/>
      </c>
      <c r="B13866">
        <f>IF(ISNUMBER(Input!B13866),IF(AND(Input!B13866&gt;=20,Input!B13866&lt;=700),Input!B13866,""),"")</f>
        <v/>
      </c>
      <c r="C13866">
        <f>IF(B13866="","",INT(A13866))</f>
        <v/>
      </c>
      <c r="D13866">
        <f>IF(B13866="","",HOUR(A13866))</f>
        <v/>
      </c>
      <c r="E13866">
        <f>IF(B13866="","",IF(INPUT!$I$1="","",IF(C13866&lt;(INT(INPUT!$I$1)-INPUT!$I$2),"Off Meds",IF(C13866&lt;=(INT(INPUT!$I$1)+INPUT!$I$2),"Washout","On Meds"))))</f>
        <v/>
      </c>
      <c r="F13866">
        <f>IF(B13866="","",1.509*(LN(B13866)^1.084-5.381))</f>
        <v/>
      </c>
      <c r="G13866">
        <f>IF(F13866="","",IF(F13866&lt;0,10*F13866^2,0))</f>
        <v/>
      </c>
      <c r="H13866">
        <f>IF(F13866="","",IF(F13866&gt;0,10*F13866^2,0))</f>
        <v/>
      </c>
    </row>
    <row r="13867">
      <c r="A13867">
        <f>Input!A13867</f>
        <v/>
      </c>
      <c r="B13867">
        <f>IF(ISNUMBER(Input!B13867),IF(AND(Input!B13867&gt;=20,Input!B13867&lt;=700),Input!B13867,""),"")</f>
        <v/>
      </c>
      <c r="C13867">
        <f>IF(B13867="","",INT(A13867))</f>
        <v/>
      </c>
      <c r="D13867">
        <f>IF(B13867="","",HOUR(A13867))</f>
        <v/>
      </c>
      <c r="E13867">
        <f>IF(B13867="","",IF(INPUT!$I$1="","",IF(C13867&lt;(INT(INPUT!$I$1)-INPUT!$I$2),"Off Meds",IF(C13867&lt;=(INT(INPUT!$I$1)+INPUT!$I$2),"Washout","On Meds"))))</f>
        <v/>
      </c>
      <c r="F13867">
        <f>IF(B13867="","",1.509*(LN(B13867)^1.084-5.381))</f>
        <v/>
      </c>
      <c r="G13867">
        <f>IF(F13867="","",IF(F13867&lt;0,10*F13867^2,0))</f>
        <v/>
      </c>
      <c r="H13867">
        <f>IF(F13867="","",IF(F13867&gt;0,10*F13867^2,0))</f>
        <v/>
      </c>
    </row>
    <row r="13868">
      <c r="A13868">
        <f>Input!A13868</f>
        <v/>
      </c>
      <c r="B13868">
        <f>IF(ISNUMBER(Input!B13868),IF(AND(Input!B13868&gt;=20,Input!B13868&lt;=700),Input!B13868,""),"")</f>
        <v/>
      </c>
      <c r="C13868">
        <f>IF(B13868="","",INT(A13868))</f>
        <v/>
      </c>
      <c r="D13868">
        <f>IF(B13868="","",HOUR(A13868))</f>
        <v/>
      </c>
      <c r="E13868">
        <f>IF(B13868="","",IF(INPUT!$I$1="","",IF(C13868&lt;(INT(INPUT!$I$1)-INPUT!$I$2),"Off Meds",IF(C13868&lt;=(INT(INPUT!$I$1)+INPUT!$I$2),"Washout","On Meds"))))</f>
        <v/>
      </c>
      <c r="F13868">
        <f>IF(B13868="","",1.509*(LN(B13868)^1.084-5.381))</f>
        <v/>
      </c>
      <c r="G13868">
        <f>IF(F13868="","",IF(F13868&lt;0,10*F13868^2,0))</f>
        <v/>
      </c>
      <c r="H13868">
        <f>IF(F13868="","",IF(F13868&gt;0,10*F13868^2,0))</f>
        <v/>
      </c>
    </row>
    <row r="13869">
      <c r="A13869">
        <f>Input!A13869</f>
        <v/>
      </c>
      <c r="B13869">
        <f>IF(ISNUMBER(Input!B13869),IF(AND(Input!B13869&gt;=20,Input!B13869&lt;=700),Input!B13869,""),"")</f>
        <v/>
      </c>
      <c r="C13869">
        <f>IF(B13869="","",INT(A13869))</f>
        <v/>
      </c>
      <c r="D13869">
        <f>IF(B13869="","",HOUR(A13869))</f>
        <v/>
      </c>
      <c r="E13869">
        <f>IF(B13869="","",IF(INPUT!$I$1="","",IF(C13869&lt;(INT(INPUT!$I$1)-INPUT!$I$2),"Off Meds",IF(C13869&lt;=(INT(INPUT!$I$1)+INPUT!$I$2),"Washout","On Meds"))))</f>
        <v/>
      </c>
      <c r="F13869">
        <f>IF(B13869="","",1.509*(LN(B13869)^1.084-5.381))</f>
        <v/>
      </c>
      <c r="G13869">
        <f>IF(F13869="","",IF(F13869&lt;0,10*F13869^2,0))</f>
        <v/>
      </c>
      <c r="H13869">
        <f>IF(F13869="","",IF(F13869&gt;0,10*F13869^2,0))</f>
        <v/>
      </c>
    </row>
    <row r="13870">
      <c r="A13870">
        <f>Input!A13870</f>
        <v/>
      </c>
      <c r="B13870">
        <f>IF(ISNUMBER(Input!B13870),IF(AND(Input!B13870&gt;=20,Input!B13870&lt;=700),Input!B13870,""),"")</f>
        <v/>
      </c>
      <c r="C13870">
        <f>IF(B13870="","",INT(A13870))</f>
        <v/>
      </c>
      <c r="D13870">
        <f>IF(B13870="","",HOUR(A13870))</f>
        <v/>
      </c>
      <c r="E13870">
        <f>IF(B13870="","",IF(INPUT!$I$1="","",IF(C13870&lt;(INT(INPUT!$I$1)-INPUT!$I$2),"Off Meds",IF(C13870&lt;=(INT(INPUT!$I$1)+INPUT!$I$2),"Washout","On Meds"))))</f>
        <v/>
      </c>
      <c r="F13870">
        <f>IF(B13870="","",1.509*(LN(B13870)^1.084-5.381))</f>
        <v/>
      </c>
      <c r="G13870">
        <f>IF(F13870="","",IF(F13870&lt;0,10*F13870^2,0))</f>
        <v/>
      </c>
      <c r="H13870">
        <f>IF(F13870="","",IF(F13870&gt;0,10*F13870^2,0))</f>
        <v/>
      </c>
    </row>
    <row r="13871">
      <c r="A13871">
        <f>Input!A13871</f>
        <v/>
      </c>
      <c r="B13871">
        <f>IF(ISNUMBER(Input!B13871),IF(AND(Input!B13871&gt;=20,Input!B13871&lt;=700),Input!B13871,""),"")</f>
        <v/>
      </c>
      <c r="C13871">
        <f>IF(B13871="","",INT(A13871))</f>
        <v/>
      </c>
      <c r="D13871">
        <f>IF(B13871="","",HOUR(A13871))</f>
        <v/>
      </c>
      <c r="E13871">
        <f>IF(B13871="","",IF(INPUT!$I$1="","",IF(C13871&lt;(INT(INPUT!$I$1)-INPUT!$I$2),"Off Meds",IF(C13871&lt;=(INT(INPUT!$I$1)+INPUT!$I$2),"Washout","On Meds"))))</f>
        <v/>
      </c>
      <c r="F13871">
        <f>IF(B13871="","",1.509*(LN(B13871)^1.084-5.381))</f>
        <v/>
      </c>
      <c r="G13871">
        <f>IF(F13871="","",IF(F13871&lt;0,10*F13871^2,0))</f>
        <v/>
      </c>
      <c r="H13871">
        <f>IF(F13871="","",IF(F13871&gt;0,10*F13871^2,0))</f>
        <v/>
      </c>
    </row>
    <row r="13872">
      <c r="A13872">
        <f>Input!A13872</f>
        <v/>
      </c>
      <c r="B13872">
        <f>IF(ISNUMBER(Input!B13872),IF(AND(Input!B13872&gt;=20,Input!B13872&lt;=700),Input!B13872,""),"")</f>
        <v/>
      </c>
      <c r="C13872">
        <f>IF(B13872="","",INT(A13872))</f>
        <v/>
      </c>
      <c r="D13872">
        <f>IF(B13872="","",HOUR(A13872))</f>
        <v/>
      </c>
      <c r="E13872">
        <f>IF(B13872="","",IF(INPUT!$I$1="","",IF(C13872&lt;(INT(INPUT!$I$1)-INPUT!$I$2),"Off Meds",IF(C13872&lt;=(INT(INPUT!$I$1)+INPUT!$I$2),"Washout","On Meds"))))</f>
        <v/>
      </c>
      <c r="F13872">
        <f>IF(B13872="","",1.509*(LN(B13872)^1.084-5.381))</f>
        <v/>
      </c>
      <c r="G13872">
        <f>IF(F13872="","",IF(F13872&lt;0,10*F13872^2,0))</f>
        <v/>
      </c>
      <c r="H13872">
        <f>IF(F13872="","",IF(F13872&gt;0,10*F13872^2,0))</f>
        <v/>
      </c>
    </row>
    <row r="13873">
      <c r="A13873">
        <f>Input!A13873</f>
        <v/>
      </c>
      <c r="B13873">
        <f>IF(ISNUMBER(Input!B13873),IF(AND(Input!B13873&gt;=20,Input!B13873&lt;=700),Input!B13873,""),"")</f>
        <v/>
      </c>
      <c r="C13873">
        <f>IF(B13873="","",INT(A13873))</f>
        <v/>
      </c>
      <c r="D13873">
        <f>IF(B13873="","",HOUR(A13873))</f>
        <v/>
      </c>
      <c r="E13873">
        <f>IF(B13873="","",IF(INPUT!$I$1="","",IF(C13873&lt;(INT(INPUT!$I$1)-INPUT!$I$2),"Off Meds",IF(C13873&lt;=(INT(INPUT!$I$1)+INPUT!$I$2),"Washout","On Meds"))))</f>
        <v/>
      </c>
      <c r="F13873">
        <f>IF(B13873="","",1.509*(LN(B13873)^1.084-5.381))</f>
        <v/>
      </c>
      <c r="G13873">
        <f>IF(F13873="","",IF(F13873&lt;0,10*F13873^2,0))</f>
        <v/>
      </c>
      <c r="H13873">
        <f>IF(F13873="","",IF(F13873&gt;0,10*F13873^2,0))</f>
        <v/>
      </c>
    </row>
    <row r="13874">
      <c r="A13874">
        <f>Input!A13874</f>
        <v/>
      </c>
      <c r="B13874">
        <f>IF(ISNUMBER(Input!B13874),IF(AND(Input!B13874&gt;=20,Input!B13874&lt;=700),Input!B13874,""),"")</f>
        <v/>
      </c>
      <c r="C13874">
        <f>IF(B13874="","",INT(A13874))</f>
        <v/>
      </c>
      <c r="D13874">
        <f>IF(B13874="","",HOUR(A13874))</f>
        <v/>
      </c>
      <c r="E13874">
        <f>IF(B13874="","",IF(INPUT!$I$1="","",IF(C13874&lt;(INT(INPUT!$I$1)-INPUT!$I$2),"Off Meds",IF(C13874&lt;=(INT(INPUT!$I$1)+INPUT!$I$2),"Washout","On Meds"))))</f>
        <v/>
      </c>
      <c r="F13874">
        <f>IF(B13874="","",1.509*(LN(B13874)^1.084-5.381))</f>
        <v/>
      </c>
      <c r="G13874">
        <f>IF(F13874="","",IF(F13874&lt;0,10*F13874^2,0))</f>
        <v/>
      </c>
      <c r="H13874">
        <f>IF(F13874="","",IF(F13874&gt;0,10*F13874^2,0))</f>
        <v/>
      </c>
    </row>
    <row r="13875">
      <c r="A13875">
        <f>Input!A13875</f>
        <v/>
      </c>
      <c r="B13875">
        <f>IF(ISNUMBER(Input!B13875),IF(AND(Input!B13875&gt;=20,Input!B13875&lt;=700),Input!B13875,""),"")</f>
        <v/>
      </c>
      <c r="C13875">
        <f>IF(B13875="","",INT(A13875))</f>
        <v/>
      </c>
      <c r="D13875">
        <f>IF(B13875="","",HOUR(A13875))</f>
        <v/>
      </c>
      <c r="E13875">
        <f>IF(B13875="","",IF(INPUT!$I$1="","",IF(C13875&lt;(INT(INPUT!$I$1)-INPUT!$I$2),"Off Meds",IF(C13875&lt;=(INT(INPUT!$I$1)+INPUT!$I$2),"Washout","On Meds"))))</f>
        <v/>
      </c>
      <c r="F13875">
        <f>IF(B13875="","",1.509*(LN(B13875)^1.084-5.381))</f>
        <v/>
      </c>
      <c r="G13875">
        <f>IF(F13875="","",IF(F13875&lt;0,10*F13875^2,0))</f>
        <v/>
      </c>
      <c r="H13875">
        <f>IF(F13875="","",IF(F13875&gt;0,10*F13875^2,0))</f>
        <v/>
      </c>
    </row>
    <row r="13876">
      <c r="A13876">
        <f>Input!A13876</f>
        <v/>
      </c>
      <c r="B13876">
        <f>IF(ISNUMBER(Input!B13876),IF(AND(Input!B13876&gt;=20,Input!B13876&lt;=700),Input!B13876,""),"")</f>
        <v/>
      </c>
      <c r="C13876">
        <f>IF(B13876="","",INT(A13876))</f>
        <v/>
      </c>
      <c r="D13876">
        <f>IF(B13876="","",HOUR(A13876))</f>
        <v/>
      </c>
      <c r="E13876">
        <f>IF(B13876="","",IF(INPUT!$I$1="","",IF(C13876&lt;(INT(INPUT!$I$1)-INPUT!$I$2),"Off Meds",IF(C13876&lt;=(INT(INPUT!$I$1)+INPUT!$I$2),"Washout","On Meds"))))</f>
        <v/>
      </c>
      <c r="F13876">
        <f>IF(B13876="","",1.509*(LN(B13876)^1.084-5.381))</f>
        <v/>
      </c>
      <c r="G13876">
        <f>IF(F13876="","",IF(F13876&lt;0,10*F13876^2,0))</f>
        <v/>
      </c>
      <c r="H13876">
        <f>IF(F13876="","",IF(F13876&gt;0,10*F13876^2,0))</f>
        <v/>
      </c>
    </row>
    <row r="13877">
      <c r="A13877">
        <f>Input!A13877</f>
        <v/>
      </c>
      <c r="B13877">
        <f>IF(ISNUMBER(Input!B13877),IF(AND(Input!B13877&gt;=20,Input!B13877&lt;=700),Input!B13877,""),"")</f>
        <v/>
      </c>
      <c r="C13877">
        <f>IF(B13877="","",INT(A13877))</f>
        <v/>
      </c>
      <c r="D13877">
        <f>IF(B13877="","",HOUR(A13877))</f>
        <v/>
      </c>
      <c r="E13877">
        <f>IF(B13877="","",IF(INPUT!$I$1="","",IF(C13877&lt;(INT(INPUT!$I$1)-INPUT!$I$2),"Off Meds",IF(C13877&lt;=(INT(INPUT!$I$1)+INPUT!$I$2),"Washout","On Meds"))))</f>
        <v/>
      </c>
      <c r="F13877">
        <f>IF(B13877="","",1.509*(LN(B13877)^1.084-5.381))</f>
        <v/>
      </c>
      <c r="G13877">
        <f>IF(F13877="","",IF(F13877&lt;0,10*F13877^2,0))</f>
        <v/>
      </c>
      <c r="H13877">
        <f>IF(F13877="","",IF(F13877&gt;0,10*F13877^2,0))</f>
        <v/>
      </c>
    </row>
    <row r="13878">
      <c r="A13878">
        <f>Input!A13878</f>
        <v/>
      </c>
      <c r="B13878">
        <f>IF(ISNUMBER(Input!B13878),IF(AND(Input!B13878&gt;=20,Input!B13878&lt;=700),Input!B13878,""),"")</f>
        <v/>
      </c>
      <c r="C13878">
        <f>IF(B13878="","",INT(A13878))</f>
        <v/>
      </c>
      <c r="D13878">
        <f>IF(B13878="","",HOUR(A13878))</f>
        <v/>
      </c>
      <c r="E13878">
        <f>IF(B13878="","",IF(INPUT!$I$1="","",IF(C13878&lt;(INT(INPUT!$I$1)-INPUT!$I$2),"Off Meds",IF(C13878&lt;=(INT(INPUT!$I$1)+INPUT!$I$2),"Washout","On Meds"))))</f>
        <v/>
      </c>
      <c r="F13878">
        <f>IF(B13878="","",1.509*(LN(B13878)^1.084-5.381))</f>
        <v/>
      </c>
      <c r="G13878">
        <f>IF(F13878="","",IF(F13878&lt;0,10*F13878^2,0))</f>
        <v/>
      </c>
      <c r="H13878">
        <f>IF(F13878="","",IF(F13878&gt;0,10*F13878^2,0))</f>
        <v/>
      </c>
    </row>
    <row r="13879">
      <c r="A13879">
        <f>Input!A13879</f>
        <v/>
      </c>
      <c r="B13879">
        <f>IF(ISNUMBER(Input!B13879),IF(AND(Input!B13879&gt;=20,Input!B13879&lt;=700),Input!B13879,""),"")</f>
        <v/>
      </c>
      <c r="C13879">
        <f>IF(B13879="","",INT(A13879))</f>
        <v/>
      </c>
      <c r="D13879">
        <f>IF(B13879="","",HOUR(A13879))</f>
        <v/>
      </c>
      <c r="E13879">
        <f>IF(B13879="","",IF(INPUT!$I$1="","",IF(C13879&lt;(INT(INPUT!$I$1)-INPUT!$I$2),"Off Meds",IF(C13879&lt;=(INT(INPUT!$I$1)+INPUT!$I$2),"Washout","On Meds"))))</f>
        <v/>
      </c>
      <c r="F13879">
        <f>IF(B13879="","",1.509*(LN(B13879)^1.084-5.381))</f>
        <v/>
      </c>
      <c r="G13879">
        <f>IF(F13879="","",IF(F13879&lt;0,10*F13879^2,0))</f>
        <v/>
      </c>
      <c r="H13879">
        <f>IF(F13879="","",IF(F13879&gt;0,10*F13879^2,0))</f>
        <v/>
      </c>
    </row>
    <row r="13880">
      <c r="A13880">
        <f>Input!A13880</f>
        <v/>
      </c>
      <c r="B13880">
        <f>IF(ISNUMBER(Input!B13880),IF(AND(Input!B13880&gt;=20,Input!B13880&lt;=700),Input!B13880,""),"")</f>
        <v/>
      </c>
      <c r="C13880">
        <f>IF(B13880="","",INT(A13880))</f>
        <v/>
      </c>
      <c r="D13880">
        <f>IF(B13880="","",HOUR(A13880))</f>
        <v/>
      </c>
      <c r="E13880">
        <f>IF(B13880="","",IF(INPUT!$I$1="","",IF(C13880&lt;(INT(INPUT!$I$1)-INPUT!$I$2),"Off Meds",IF(C13880&lt;=(INT(INPUT!$I$1)+INPUT!$I$2),"Washout","On Meds"))))</f>
        <v/>
      </c>
      <c r="F13880">
        <f>IF(B13880="","",1.509*(LN(B13880)^1.084-5.381))</f>
        <v/>
      </c>
      <c r="G13880">
        <f>IF(F13880="","",IF(F13880&lt;0,10*F13880^2,0))</f>
        <v/>
      </c>
      <c r="H13880">
        <f>IF(F13880="","",IF(F13880&gt;0,10*F13880^2,0))</f>
        <v/>
      </c>
    </row>
    <row r="13881">
      <c r="A13881">
        <f>Input!A13881</f>
        <v/>
      </c>
      <c r="B13881">
        <f>IF(ISNUMBER(Input!B13881),IF(AND(Input!B13881&gt;=20,Input!B13881&lt;=700),Input!B13881,""),"")</f>
        <v/>
      </c>
      <c r="C13881">
        <f>IF(B13881="","",INT(A13881))</f>
        <v/>
      </c>
      <c r="D13881">
        <f>IF(B13881="","",HOUR(A13881))</f>
        <v/>
      </c>
      <c r="E13881">
        <f>IF(B13881="","",IF(INPUT!$I$1="","",IF(C13881&lt;(INT(INPUT!$I$1)-INPUT!$I$2),"Off Meds",IF(C13881&lt;=(INT(INPUT!$I$1)+INPUT!$I$2),"Washout","On Meds"))))</f>
        <v/>
      </c>
      <c r="F13881">
        <f>IF(B13881="","",1.509*(LN(B13881)^1.084-5.381))</f>
        <v/>
      </c>
      <c r="G13881">
        <f>IF(F13881="","",IF(F13881&lt;0,10*F13881^2,0))</f>
        <v/>
      </c>
      <c r="H13881">
        <f>IF(F13881="","",IF(F13881&gt;0,10*F13881^2,0))</f>
        <v/>
      </c>
    </row>
    <row r="13882">
      <c r="A13882">
        <f>Input!A13882</f>
        <v/>
      </c>
      <c r="B13882">
        <f>IF(ISNUMBER(Input!B13882),IF(AND(Input!B13882&gt;=20,Input!B13882&lt;=700),Input!B13882,""),"")</f>
        <v/>
      </c>
      <c r="C13882">
        <f>IF(B13882="","",INT(A13882))</f>
        <v/>
      </c>
      <c r="D13882">
        <f>IF(B13882="","",HOUR(A13882))</f>
        <v/>
      </c>
      <c r="E13882">
        <f>IF(B13882="","",IF(INPUT!$I$1="","",IF(C13882&lt;(INT(INPUT!$I$1)-INPUT!$I$2),"Off Meds",IF(C13882&lt;=(INT(INPUT!$I$1)+INPUT!$I$2),"Washout","On Meds"))))</f>
        <v/>
      </c>
      <c r="F13882">
        <f>IF(B13882="","",1.509*(LN(B13882)^1.084-5.381))</f>
        <v/>
      </c>
      <c r="G13882">
        <f>IF(F13882="","",IF(F13882&lt;0,10*F13882^2,0))</f>
        <v/>
      </c>
      <c r="H13882">
        <f>IF(F13882="","",IF(F13882&gt;0,10*F13882^2,0))</f>
        <v/>
      </c>
    </row>
    <row r="13883">
      <c r="A13883">
        <f>Input!A13883</f>
        <v/>
      </c>
      <c r="B13883">
        <f>IF(ISNUMBER(Input!B13883),IF(AND(Input!B13883&gt;=20,Input!B13883&lt;=700),Input!B13883,""),"")</f>
        <v/>
      </c>
      <c r="C13883">
        <f>IF(B13883="","",INT(A13883))</f>
        <v/>
      </c>
      <c r="D13883">
        <f>IF(B13883="","",HOUR(A13883))</f>
        <v/>
      </c>
      <c r="E13883">
        <f>IF(B13883="","",IF(INPUT!$I$1="","",IF(C13883&lt;(INT(INPUT!$I$1)-INPUT!$I$2),"Off Meds",IF(C13883&lt;=(INT(INPUT!$I$1)+INPUT!$I$2),"Washout","On Meds"))))</f>
        <v/>
      </c>
      <c r="F13883">
        <f>IF(B13883="","",1.509*(LN(B13883)^1.084-5.381))</f>
        <v/>
      </c>
      <c r="G13883">
        <f>IF(F13883="","",IF(F13883&lt;0,10*F13883^2,0))</f>
        <v/>
      </c>
      <c r="H13883">
        <f>IF(F13883="","",IF(F13883&gt;0,10*F13883^2,0))</f>
        <v/>
      </c>
    </row>
    <row r="13884">
      <c r="A13884">
        <f>Input!A13884</f>
        <v/>
      </c>
      <c r="B13884">
        <f>IF(ISNUMBER(Input!B13884),IF(AND(Input!B13884&gt;=20,Input!B13884&lt;=700),Input!B13884,""),"")</f>
        <v/>
      </c>
      <c r="C13884">
        <f>IF(B13884="","",INT(A13884))</f>
        <v/>
      </c>
      <c r="D13884">
        <f>IF(B13884="","",HOUR(A13884))</f>
        <v/>
      </c>
      <c r="E13884">
        <f>IF(B13884="","",IF(INPUT!$I$1="","",IF(C13884&lt;(INT(INPUT!$I$1)-INPUT!$I$2),"Off Meds",IF(C13884&lt;=(INT(INPUT!$I$1)+INPUT!$I$2),"Washout","On Meds"))))</f>
        <v/>
      </c>
      <c r="F13884">
        <f>IF(B13884="","",1.509*(LN(B13884)^1.084-5.381))</f>
        <v/>
      </c>
      <c r="G13884">
        <f>IF(F13884="","",IF(F13884&lt;0,10*F13884^2,0))</f>
        <v/>
      </c>
      <c r="H13884">
        <f>IF(F13884="","",IF(F13884&gt;0,10*F13884^2,0))</f>
        <v/>
      </c>
    </row>
    <row r="13885">
      <c r="A13885">
        <f>Input!A13885</f>
        <v/>
      </c>
      <c r="B13885">
        <f>IF(ISNUMBER(Input!B13885),IF(AND(Input!B13885&gt;=20,Input!B13885&lt;=700),Input!B13885,""),"")</f>
        <v/>
      </c>
      <c r="C13885">
        <f>IF(B13885="","",INT(A13885))</f>
        <v/>
      </c>
      <c r="D13885">
        <f>IF(B13885="","",HOUR(A13885))</f>
        <v/>
      </c>
      <c r="E13885">
        <f>IF(B13885="","",IF(INPUT!$I$1="","",IF(C13885&lt;(INT(INPUT!$I$1)-INPUT!$I$2),"Off Meds",IF(C13885&lt;=(INT(INPUT!$I$1)+INPUT!$I$2),"Washout","On Meds"))))</f>
        <v/>
      </c>
      <c r="F13885">
        <f>IF(B13885="","",1.509*(LN(B13885)^1.084-5.381))</f>
        <v/>
      </c>
      <c r="G13885">
        <f>IF(F13885="","",IF(F13885&lt;0,10*F13885^2,0))</f>
        <v/>
      </c>
      <c r="H13885">
        <f>IF(F13885="","",IF(F13885&gt;0,10*F13885^2,0))</f>
        <v/>
      </c>
    </row>
    <row r="13886">
      <c r="A13886">
        <f>Input!A13886</f>
        <v/>
      </c>
      <c r="B13886">
        <f>IF(ISNUMBER(Input!B13886),IF(AND(Input!B13886&gt;=20,Input!B13886&lt;=700),Input!B13886,""),"")</f>
        <v/>
      </c>
      <c r="C13886">
        <f>IF(B13886="","",INT(A13886))</f>
        <v/>
      </c>
      <c r="D13886">
        <f>IF(B13886="","",HOUR(A13886))</f>
        <v/>
      </c>
      <c r="E13886">
        <f>IF(B13886="","",IF(INPUT!$I$1="","",IF(C13886&lt;(INT(INPUT!$I$1)-INPUT!$I$2),"Off Meds",IF(C13886&lt;=(INT(INPUT!$I$1)+INPUT!$I$2),"Washout","On Meds"))))</f>
        <v/>
      </c>
      <c r="F13886">
        <f>IF(B13886="","",1.509*(LN(B13886)^1.084-5.381))</f>
        <v/>
      </c>
      <c r="G13886">
        <f>IF(F13886="","",IF(F13886&lt;0,10*F13886^2,0))</f>
        <v/>
      </c>
      <c r="H13886">
        <f>IF(F13886="","",IF(F13886&gt;0,10*F13886^2,0))</f>
        <v/>
      </c>
    </row>
    <row r="13887">
      <c r="A13887">
        <f>Input!A13887</f>
        <v/>
      </c>
      <c r="B13887">
        <f>IF(ISNUMBER(Input!B13887),IF(AND(Input!B13887&gt;=20,Input!B13887&lt;=700),Input!B13887,""),"")</f>
        <v/>
      </c>
      <c r="C13887">
        <f>IF(B13887="","",INT(A13887))</f>
        <v/>
      </c>
      <c r="D13887">
        <f>IF(B13887="","",HOUR(A13887))</f>
        <v/>
      </c>
      <c r="E13887">
        <f>IF(B13887="","",IF(INPUT!$I$1="","",IF(C13887&lt;(INT(INPUT!$I$1)-INPUT!$I$2),"Off Meds",IF(C13887&lt;=(INT(INPUT!$I$1)+INPUT!$I$2),"Washout","On Meds"))))</f>
        <v/>
      </c>
      <c r="F13887">
        <f>IF(B13887="","",1.509*(LN(B13887)^1.084-5.381))</f>
        <v/>
      </c>
      <c r="G13887">
        <f>IF(F13887="","",IF(F13887&lt;0,10*F13887^2,0))</f>
        <v/>
      </c>
      <c r="H13887">
        <f>IF(F13887="","",IF(F13887&gt;0,10*F13887^2,0))</f>
        <v/>
      </c>
    </row>
    <row r="13888">
      <c r="A13888">
        <f>Input!A13888</f>
        <v/>
      </c>
      <c r="B13888">
        <f>IF(ISNUMBER(Input!B13888),IF(AND(Input!B13888&gt;=20,Input!B13888&lt;=700),Input!B13888,""),"")</f>
        <v/>
      </c>
      <c r="C13888">
        <f>IF(B13888="","",INT(A13888))</f>
        <v/>
      </c>
      <c r="D13888">
        <f>IF(B13888="","",HOUR(A13888))</f>
        <v/>
      </c>
      <c r="E13888">
        <f>IF(B13888="","",IF(INPUT!$I$1="","",IF(C13888&lt;(INT(INPUT!$I$1)-INPUT!$I$2),"Off Meds",IF(C13888&lt;=(INT(INPUT!$I$1)+INPUT!$I$2),"Washout","On Meds"))))</f>
        <v/>
      </c>
      <c r="F13888">
        <f>IF(B13888="","",1.509*(LN(B13888)^1.084-5.381))</f>
        <v/>
      </c>
      <c r="G13888">
        <f>IF(F13888="","",IF(F13888&lt;0,10*F13888^2,0))</f>
        <v/>
      </c>
      <c r="H13888">
        <f>IF(F13888="","",IF(F13888&gt;0,10*F13888^2,0))</f>
        <v/>
      </c>
    </row>
    <row r="13889">
      <c r="A13889">
        <f>Input!A13889</f>
        <v/>
      </c>
      <c r="B13889">
        <f>IF(ISNUMBER(Input!B13889),IF(AND(Input!B13889&gt;=20,Input!B13889&lt;=700),Input!B13889,""),"")</f>
        <v/>
      </c>
      <c r="C13889">
        <f>IF(B13889="","",INT(A13889))</f>
        <v/>
      </c>
      <c r="D13889">
        <f>IF(B13889="","",HOUR(A13889))</f>
        <v/>
      </c>
      <c r="E13889">
        <f>IF(B13889="","",IF(INPUT!$I$1="","",IF(C13889&lt;(INT(INPUT!$I$1)-INPUT!$I$2),"Off Meds",IF(C13889&lt;=(INT(INPUT!$I$1)+INPUT!$I$2),"Washout","On Meds"))))</f>
        <v/>
      </c>
      <c r="F13889">
        <f>IF(B13889="","",1.509*(LN(B13889)^1.084-5.381))</f>
        <v/>
      </c>
      <c r="G13889">
        <f>IF(F13889="","",IF(F13889&lt;0,10*F13889^2,0))</f>
        <v/>
      </c>
      <c r="H13889">
        <f>IF(F13889="","",IF(F13889&gt;0,10*F13889^2,0))</f>
        <v/>
      </c>
    </row>
    <row r="13890">
      <c r="A13890">
        <f>Input!A13890</f>
        <v/>
      </c>
      <c r="B13890">
        <f>IF(ISNUMBER(Input!B13890),IF(AND(Input!B13890&gt;=20,Input!B13890&lt;=700),Input!B13890,""),"")</f>
        <v/>
      </c>
      <c r="C13890">
        <f>IF(B13890="","",INT(A13890))</f>
        <v/>
      </c>
      <c r="D13890">
        <f>IF(B13890="","",HOUR(A13890))</f>
        <v/>
      </c>
      <c r="E13890">
        <f>IF(B13890="","",IF(INPUT!$I$1="","",IF(C13890&lt;(INT(INPUT!$I$1)-INPUT!$I$2),"Off Meds",IF(C13890&lt;=(INT(INPUT!$I$1)+INPUT!$I$2),"Washout","On Meds"))))</f>
        <v/>
      </c>
      <c r="F13890">
        <f>IF(B13890="","",1.509*(LN(B13890)^1.084-5.381))</f>
        <v/>
      </c>
      <c r="G13890">
        <f>IF(F13890="","",IF(F13890&lt;0,10*F13890^2,0))</f>
        <v/>
      </c>
      <c r="H13890">
        <f>IF(F13890="","",IF(F13890&gt;0,10*F13890^2,0))</f>
        <v/>
      </c>
    </row>
    <row r="13891">
      <c r="A13891">
        <f>Input!A13891</f>
        <v/>
      </c>
      <c r="B13891">
        <f>IF(ISNUMBER(Input!B13891),IF(AND(Input!B13891&gt;=20,Input!B13891&lt;=700),Input!B13891,""),"")</f>
        <v/>
      </c>
      <c r="C13891">
        <f>IF(B13891="","",INT(A13891))</f>
        <v/>
      </c>
      <c r="D13891">
        <f>IF(B13891="","",HOUR(A13891))</f>
        <v/>
      </c>
      <c r="E13891">
        <f>IF(B13891="","",IF(INPUT!$I$1="","",IF(C13891&lt;(INT(INPUT!$I$1)-INPUT!$I$2),"Off Meds",IF(C13891&lt;=(INT(INPUT!$I$1)+INPUT!$I$2),"Washout","On Meds"))))</f>
        <v/>
      </c>
      <c r="F13891">
        <f>IF(B13891="","",1.509*(LN(B13891)^1.084-5.381))</f>
        <v/>
      </c>
      <c r="G13891">
        <f>IF(F13891="","",IF(F13891&lt;0,10*F13891^2,0))</f>
        <v/>
      </c>
      <c r="H13891">
        <f>IF(F13891="","",IF(F13891&gt;0,10*F13891^2,0))</f>
        <v/>
      </c>
    </row>
    <row r="13892">
      <c r="A13892">
        <f>Input!A13892</f>
        <v/>
      </c>
      <c r="B13892">
        <f>IF(ISNUMBER(Input!B13892),IF(AND(Input!B13892&gt;=20,Input!B13892&lt;=700),Input!B13892,""),"")</f>
        <v/>
      </c>
      <c r="C13892">
        <f>IF(B13892="","",INT(A13892))</f>
        <v/>
      </c>
      <c r="D13892">
        <f>IF(B13892="","",HOUR(A13892))</f>
        <v/>
      </c>
      <c r="E13892">
        <f>IF(B13892="","",IF(INPUT!$I$1="","",IF(C13892&lt;(INT(INPUT!$I$1)-INPUT!$I$2),"Off Meds",IF(C13892&lt;=(INT(INPUT!$I$1)+INPUT!$I$2),"Washout","On Meds"))))</f>
        <v/>
      </c>
      <c r="F13892">
        <f>IF(B13892="","",1.509*(LN(B13892)^1.084-5.381))</f>
        <v/>
      </c>
      <c r="G13892">
        <f>IF(F13892="","",IF(F13892&lt;0,10*F13892^2,0))</f>
        <v/>
      </c>
      <c r="H13892">
        <f>IF(F13892="","",IF(F13892&gt;0,10*F13892^2,0))</f>
        <v/>
      </c>
    </row>
    <row r="13893">
      <c r="A13893">
        <f>Input!A13893</f>
        <v/>
      </c>
      <c r="B13893">
        <f>IF(ISNUMBER(Input!B13893),IF(AND(Input!B13893&gt;=20,Input!B13893&lt;=700),Input!B13893,""),"")</f>
        <v/>
      </c>
      <c r="C13893">
        <f>IF(B13893="","",INT(A13893))</f>
        <v/>
      </c>
      <c r="D13893">
        <f>IF(B13893="","",HOUR(A13893))</f>
        <v/>
      </c>
      <c r="E13893">
        <f>IF(B13893="","",IF(INPUT!$I$1="","",IF(C13893&lt;(INT(INPUT!$I$1)-INPUT!$I$2),"Off Meds",IF(C13893&lt;=(INT(INPUT!$I$1)+INPUT!$I$2),"Washout","On Meds"))))</f>
        <v/>
      </c>
      <c r="F13893">
        <f>IF(B13893="","",1.509*(LN(B13893)^1.084-5.381))</f>
        <v/>
      </c>
      <c r="G13893">
        <f>IF(F13893="","",IF(F13893&lt;0,10*F13893^2,0))</f>
        <v/>
      </c>
      <c r="H13893">
        <f>IF(F13893="","",IF(F13893&gt;0,10*F13893^2,0))</f>
        <v/>
      </c>
    </row>
    <row r="13894">
      <c r="A13894">
        <f>Input!A13894</f>
        <v/>
      </c>
      <c r="B13894">
        <f>IF(ISNUMBER(Input!B13894),IF(AND(Input!B13894&gt;=20,Input!B13894&lt;=700),Input!B13894,""),"")</f>
        <v/>
      </c>
      <c r="C13894">
        <f>IF(B13894="","",INT(A13894))</f>
        <v/>
      </c>
      <c r="D13894">
        <f>IF(B13894="","",HOUR(A13894))</f>
        <v/>
      </c>
      <c r="E13894">
        <f>IF(B13894="","",IF(INPUT!$I$1="","",IF(C13894&lt;(INT(INPUT!$I$1)-INPUT!$I$2),"Off Meds",IF(C13894&lt;=(INT(INPUT!$I$1)+INPUT!$I$2),"Washout","On Meds"))))</f>
        <v/>
      </c>
      <c r="F13894">
        <f>IF(B13894="","",1.509*(LN(B13894)^1.084-5.381))</f>
        <v/>
      </c>
      <c r="G13894">
        <f>IF(F13894="","",IF(F13894&lt;0,10*F13894^2,0))</f>
        <v/>
      </c>
      <c r="H13894">
        <f>IF(F13894="","",IF(F13894&gt;0,10*F13894^2,0))</f>
        <v/>
      </c>
    </row>
    <row r="13895">
      <c r="A13895">
        <f>Input!A13895</f>
        <v/>
      </c>
      <c r="B13895">
        <f>IF(ISNUMBER(Input!B13895),IF(AND(Input!B13895&gt;=20,Input!B13895&lt;=700),Input!B13895,""),"")</f>
        <v/>
      </c>
      <c r="C13895">
        <f>IF(B13895="","",INT(A13895))</f>
        <v/>
      </c>
      <c r="D13895">
        <f>IF(B13895="","",HOUR(A13895))</f>
        <v/>
      </c>
      <c r="E13895">
        <f>IF(B13895="","",IF(INPUT!$I$1="","",IF(C13895&lt;(INT(INPUT!$I$1)-INPUT!$I$2),"Off Meds",IF(C13895&lt;=(INT(INPUT!$I$1)+INPUT!$I$2),"Washout","On Meds"))))</f>
        <v/>
      </c>
      <c r="F13895">
        <f>IF(B13895="","",1.509*(LN(B13895)^1.084-5.381))</f>
        <v/>
      </c>
      <c r="G13895">
        <f>IF(F13895="","",IF(F13895&lt;0,10*F13895^2,0))</f>
        <v/>
      </c>
      <c r="H13895">
        <f>IF(F13895="","",IF(F13895&gt;0,10*F13895^2,0))</f>
        <v/>
      </c>
    </row>
    <row r="13896">
      <c r="A13896">
        <f>Input!A13896</f>
        <v/>
      </c>
      <c r="B13896">
        <f>IF(ISNUMBER(Input!B13896),IF(AND(Input!B13896&gt;=20,Input!B13896&lt;=700),Input!B13896,""),"")</f>
        <v/>
      </c>
      <c r="C13896">
        <f>IF(B13896="","",INT(A13896))</f>
        <v/>
      </c>
      <c r="D13896">
        <f>IF(B13896="","",HOUR(A13896))</f>
        <v/>
      </c>
      <c r="E13896">
        <f>IF(B13896="","",IF(INPUT!$I$1="","",IF(C13896&lt;(INT(INPUT!$I$1)-INPUT!$I$2),"Off Meds",IF(C13896&lt;=(INT(INPUT!$I$1)+INPUT!$I$2),"Washout","On Meds"))))</f>
        <v/>
      </c>
      <c r="F13896">
        <f>IF(B13896="","",1.509*(LN(B13896)^1.084-5.381))</f>
        <v/>
      </c>
      <c r="G13896">
        <f>IF(F13896="","",IF(F13896&lt;0,10*F13896^2,0))</f>
        <v/>
      </c>
      <c r="H13896">
        <f>IF(F13896="","",IF(F13896&gt;0,10*F13896^2,0))</f>
        <v/>
      </c>
    </row>
    <row r="13897">
      <c r="A13897">
        <f>Input!A13897</f>
        <v/>
      </c>
      <c r="B13897">
        <f>IF(ISNUMBER(Input!B13897),IF(AND(Input!B13897&gt;=20,Input!B13897&lt;=700),Input!B13897,""),"")</f>
        <v/>
      </c>
      <c r="C13897">
        <f>IF(B13897="","",INT(A13897))</f>
        <v/>
      </c>
      <c r="D13897">
        <f>IF(B13897="","",HOUR(A13897))</f>
        <v/>
      </c>
      <c r="E13897">
        <f>IF(B13897="","",IF(INPUT!$I$1="","",IF(C13897&lt;(INT(INPUT!$I$1)-INPUT!$I$2),"Off Meds",IF(C13897&lt;=(INT(INPUT!$I$1)+INPUT!$I$2),"Washout","On Meds"))))</f>
        <v/>
      </c>
      <c r="F13897">
        <f>IF(B13897="","",1.509*(LN(B13897)^1.084-5.381))</f>
        <v/>
      </c>
      <c r="G13897">
        <f>IF(F13897="","",IF(F13897&lt;0,10*F13897^2,0))</f>
        <v/>
      </c>
      <c r="H13897">
        <f>IF(F13897="","",IF(F13897&gt;0,10*F13897^2,0))</f>
        <v/>
      </c>
    </row>
    <row r="13898">
      <c r="A13898">
        <f>Input!A13898</f>
        <v/>
      </c>
      <c r="B13898">
        <f>IF(ISNUMBER(Input!B13898),IF(AND(Input!B13898&gt;=20,Input!B13898&lt;=700),Input!B13898,""),"")</f>
        <v/>
      </c>
      <c r="C13898">
        <f>IF(B13898="","",INT(A13898))</f>
        <v/>
      </c>
      <c r="D13898">
        <f>IF(B13898="","",HOUR(A13898))</f>
        <v/>
      </c>
      <c r="E13898">
        <f>IF(B13898="","",IF(INPUT!$I$1="","",IF(C13898&lt;(INT(INPUT!$I$1)-INPUT!$I$2),"Off Meds",IF(C13898&lt;=(INT(INPUT!$I$1)+INPUT!$I$2),"Washout","On Meds"))))</f>
        <v/>
      </c>
      <c r="F13898">
        <f>IF(B13898="","",1.509*(LN(B13898)^1.084-5.381))</f>
        <v/>
      </c>
      <c r="G13898">
        <f>IF(F13898="","",IF(F13898&lt;0,10*F13898^2,0))</f>
        <v/>
      </c>
      <c r="H13898">
        <f>IF(F13898="","",IF(F13898&gt;0,10*F13898^2,0))</f>
        <v/>
      </c>
    </row>
    <row r="13899">
      <c r="A13899">
        <f>Input!A13899</f>
        <v/>
      </c>
      <c r="B13899">
        <f>IF(ISNUMBER(Input!B13899),IF(AND(Input!B13899&gt;=20,Input!B13899&lt;=700),Input!B13899,""),"")</f>
        <v/>
      </c>
      <c r="C13899">
        <f>IF(B13899="","",INT(A13899))</f>
        <v/>
      </c>
      <c r="D13899">
        <f>IF(B13899="","",HOUR(A13899))</f>
        <v/>
      </c>
      <c r="E13899">
        <f>IF(B13899="","",IF(INPUT!$I$1="","",IF(C13899&lt;(INT(INPUT!$I$1)-INPUT!$I$2),"Off Meds",IF(C13899&lt;=(INT(INPUT!$I$1)+INPUT!$I$2),"Washout","On Meds"))))</f>
        <v/>
      </c>
      <c r="F13899">
        <f>IF(B13899="","",1.509*(LN(B13899)^1.084-5.381))</f>
        <v/>
      </c>
      <c r="G13899">
        <f>IF(F13899="","",IF(F13899&lt;0,10*F13899^2,0))</f>
        <v/>
      </c>
      <c r="H13899">
        <f>IF(F13899="","",IF(F13899&gt;0,10*F13899^2,0))</f>
        <v/>
      </c>
    </row>
    <row r="13900">
      <c r="A13900">
        <f>Input!A13900</f>
        <v/>
      </c>
      <c r="B13900">
        <f>IF(ISNUMBER(Input!B13900),IF(AND(Input!B13900&gt;=20,Input!B13900&lt;=700),Input!B13900,""),"")</f>
        <v/>
      </c>
      <c r="C13900">
        <f>IF(B13900="","",INT(A13900))</f>
        <v/>
      </c>
      <c r="D13900">
        <f>IF(B13900="","",HOUR(A13900))</f>
        <v/>
      </c>
      <c r="E13900">
        <f>IF(B13900="","",IF(INPUT!$I$1="","",IF(C13900&lt;(INT(INPUT!$I$1)-INPUT!$I$2),"Off Meds",IF(C13900&lt;=(INT(INPUT!$I$1)+INPUT!$I$2),"Washout","On Meds"))))</f>
        <v/>
      </c>
      <c r="F13900">
        <f>IF(B13900="","",1.509*(LN(B13900)^1.084-5.381))</f>
        <v/>
      </c>
      <c r="G13900">
        <f>IF(F13900="","",IF(F13900&lt;0,10*F13900^2,0))</f>
        <v/>
      </c>
      <c r="H13900">
        <f>IF(F13900="","",IF(F13900&gt;0,10*F13900^2,0))</f>
        <v/>
      </c>
    </row>
    <row r="13901">
      <c r="A13901">
        <f>Input!A13901</f>
        <v/>
      </c>
      <c r="B13901">
        <f>IF(ISNUMBER(Input!B13901),IF(AND(Input!B13901&gt;=20,Input!B13901&lt;=700),Input!B13901,""),"")</f>
        <v/>
      </c>
      <c r="C13901">
        <f>IF(B13901="","",INT(A13901))</f>
        <v/>
      </c>
      <c r="D13901">
        <f>IF(B13901="","",HOUR(A13901))</f>
        <v/>
      </c>
      <c r="E13901">
        <f>IF(B13901="","",IF(INPUT!$I$1="","",IF(C13901&lt;(INT(INPUT!$I$1)-INPUT!$I$2),"Off Meds",IF(C13901&lt;=(INT(INPUT!$I$1)+INPUT!$I$2),"Washout","On Meds"))))</f>
        <v/>
      </c>
      <c r="F13901">
        <f>IF(B13901="","",1.509*(LN(B13901)^1.084-5.381))</f>
        <v/>
      </c>
      <c r="G13901">
        <f>IF(F13901="","",IF(F13901&lt;0,10*F13901^2,0))</f>
        <v/>
      </c>
      <c r="H13901">
        <f>IF(F13901="","",IF(F13901&gt;0,10*F13901^2,0))</f>
        <v/>
      </c>
    </row>
    <row r="13902">
      <c r="A13902">
        <f>Input!A13902</f>
        <v/>
      </c>
      <c r="B13902">
        <f>IF(ISNUMBER(Input!B13902),IF(AND(Input!B13902&gt;=20,Input!B13902&lt;=700),Input!B13902,""),"")</f>
        <v/>
      </c>
      <c r="C13902">
        <f>IF(B13902="","",INT(A13902))</f>
        <v/>
      </c>
      <c r="D13902">
        <f>IF(B13902="","",HOUR(A13902))</f>
        <v/>
      </c>
      <c r="E13902">
        <f>IF(B13902="","",IF(INPUT!$I$1="","",IF(C13902&lt;(INT(INPUT!$I$1)-INPUT!$I$2),"Off Meds",IF(C13902&lt;=(INT(INPUT!$I$1)+INPUT!$I$2),"Washout","On Meds"))))</f>
        <v/>
      </c>
      <c r="F13902">
        <f>IF(B13902="","",1.509*(LN(B13902)^1.084-5.381))</f>
        <v/>
      </c>
      <c r="G13902">
        <f>IF(F13902="","",IF(F13902&lt;0,10*F13902^2,0))</f>
        <v/>
      </c>
      <c r="H13902">
        <f>IF(F13902="","",IF(F13902&gt;0,10*F13902^2,0))</f>
        <v/>
      </c>
    </row>
    <row r="13903">
      <c r="A13903">
        <f>Input!A13903</f>
        <v/>
      </c>
      <c r="B13903">
        <f>IF(ISNUMBER(Input!B13903),IF(AND(Input!B13903&gt;=20,Input!B13903&lt;=700),Input!B13903,""),"")</f>
        <v/>
      </c>
      <c r="C13903">
        <f>IF(B13903="","",INT(A13903))</f>
        <v/>
      </c>
      <c r="D13903">
        <f>IF(B13903="","",HOUR(A13903))</f>
        <v/>
      </c>
      <c r="E13903">
        <f>IF(B13903="","",IF(INPUT!$I$1="","",IF(C13903&lt;(INT(INPUT!$I$1)-INPUT!$I$2),"Off Meds",IF(C13903&lt;=(INT(INPUT!$I$1)+INPUT!$I$2),"Washout","On Meds"))))</f>
        <v/>
      </c>
      <c r="F13903">
        <f>IF(B13903="","",1.509*(LN(B13903)^1.084-5.381))</f>
        <v/>
      </c>
      <c r="G13903">
        <f>IF(F13903="","",IF(F13903&lt;0,10*F13903^2,0))</f>
        <v/>
      </c>
      <c r="H13903">
        <f>IF(F13903="","",IF(F13903&gt;0,10*F13903^2,0))</f>
        <v/>
      </c>
    </row>
    <row r="13904">
      <c r="A13904">
        <f>Input!A13904</f>
        <v/>
      </c>
      <c r="B13904">
        <f>IF(ISNUMBER(Input!B13904),IF(AND(Input!B13904&gt;=20,Input!B13904&lt;=700),Input!B13904,""),"")</f>
        <v/>
      </c>
      <c r="C13904">
        <f>IF(B13904="","",INT(A13904))</f>
        <v/>
      </c>
      <c r="D13904">
        <f>IF(B13904="","",HOUR(A13904))</f>
        <v/>
      </c>
      <c r="E13904">
        <f>IF(B13904="","",IF(INPUT!$I$1="","",IF(C13904&lt;(INT(INPUT!$I$1)-INPUT!$I$2),"Off Meds",IF(C13904&lt;=(INT(INPUT!$I$1)+INPUT!$I$2),"Washout","On Meds"))))</f>
        <v/>
      </c>
      <c r="F13904">
        <f>IF(B13904="","",1.509*(LN(B13904)^1.084-5.381))</f>
        <v/>
      </c>
      <c r="G13904">
        <f>IF(F13904="","",IF(F13904&lt;0,10*F13904^2,0))</f>
        <v/>
      </c>
      <c r="H13904">
        <f>IF(F13904="","",IF(F13904&gt;0,10*F13904^2,0))</f>
        <v/>
      </c>
    </row>
    <row r="13905">
      <c r="A13905">
        <f>Input!A13905</f>
        <v/>
      </c>
      <c r="B13905">
        <f>IF(ISNUMBER(Input!B13905),IF(AND(Input!B13905&gt;=20,Input!B13905&lt;=700),Input!B13905,""),"")</f>
        <v/>
      </c>
      <c r="C13905">
        <f>IF(B13905="","",INT(A13905))</f>
        <v/>
      </c>
      <c r="D13905">
        <f>IF(B13905="","",HOUR(A13905))</f>
        <v/>
      </c>
      <c r="E13905">
        <f>IF(B13905="","",IF(INPUT!$I$1="","",IF(C13905&lt;(INT(INPUT!$I$1)-INPUT!$I$2),"Off Meds",IF(C13905&lt;=(INT(INPUT!$I$1)+INPUT!$I$2),"Washout","On Meds"))))</f>
        <v/>
      </c>
      <c r="F13905">
        <f>IF(B13905="","",1.509*(LN(B13905)^1.084-5.381))</f>
        <v/>
      </c>
      <c r="G13905">
        <f>IF(F13905="","",IF(F13905&lt;0,10*F13905^2,0))</f>
        <v/>
      </c>
      <c r="H13905">
        <f>IF(F13905="","",IF(F13905&gt;0,10*F13905^2,0))</f>
        <v/>
      </c>
    </row>
    <row r="13906">
      <c r="A13906">
        <f>Input!A13906</f>
        <v/>
      </c>
      <c r="B13906">
        <f>IF(ISNUMBER(Input!B13906),IF(AND(Input!B13906&gt;=20,Input!B13906&lt;=700),Input!B13906,""),"")</f>
        <v/>
      </c>
      <c r="C13906">
        <f>IF(B13906="","",INT(A13906))</f>
        <v/>
      </c>
      <c r="D13906">
        <f>IF(B13906="","",HOUR(A13906))</f>
        <v/>
      </c>
      <c r="E13906">
        <f>IF(B13906="","",IF(INPUT!$I$1="","",IF(C13906&lt;(INT(INPUT!$I$1)-INPUT!$I$2),"Off Meds",IF(C13906&lt;=(INT(INPUT!$I$1)+INPUT!$I$2),"Washout","On Meds"))))</f>
        <v/>
      </c>
      <c r="F13906">
        <f>IF(B13906="","",1.509*(LN(B13906)^1.084-5.381))</f>
        <v/>
      </c>
      <c r="G13906">
        <f>IF(F13906="","",IF(F13906&lt;0,10*F13906^2,0))</f>
        <v/>
      </c>
      <c r="H13906">
        <f>IF(F13906="","",IF(F13906&gt;0,10*F13906^2,0))</f>
        <v/>
      </c>
    </row>
    <row r="13907">
      <c r="A13907">
        <f>Input!A13907</f>
        <v/>
      </c>
      <c r="B13907">
        <f>IF(ISNUMBER(Input!B13907),IF(AND(Input!B13907&gt;=20,Input!B13907&lt;=700),Input!B13907,""),"")</f>
        <v/>
      </c>
      <c r="C13907">
        <f>IF(B13907="","",INT(A13907))</f>
        <v/>
      </c>
      <c r="D13907">
        <f>IF(B13907="","",HOUR(A13907))</f>
        <v/>
      </c>
      <c r="E13907">
        <f>IF(B13907="","",IF(INPUT!$I$1="","",IF(C13907&lt;(INT(INPUT!$I$1)-INPUT!$I$2),"Off Meds",IF(C13907&lt;=(INT(INPUT!$I$1)+INPUT!$I$2),"Washout","On Meds"))))</f>
        <v/>
      </c>
      <c r="F13907">
        <f>IF(B13907="","",1.509*(LN(B13907)^1.084-5.381))</f>
        <v/>
      </c>
      <c r="G13907">
        <f>IF(F13907="","",IF(F13907&lt;0,10*F13907^2,0))</f>
        <v/>
      </c>
      <c r="H13907">
        <f>IF(F13907="","",IF(F13907&gt;0,10*F13907^2,0))</f>
        <v/>
      </c>
    </row>
    <row r="13908">
      <c r="A13908">
        <f>Input!A13908</f>
        <v/>
      </c>
      <c r="B13908">
        <f>IF(ISNUMBER(Input!B13908),IF(AND(Input!B13908&gt;=20,Input!B13908&lt;=700),Input!B13908,""),"")</f>
        <v/>
      </c>
      <c r="C13908">
        <f>IF(B13908="","",INT(A13908))</f>
        <v/>
      </c>
      <c r="D13908">
        <f>IF(B13908="","",HOUR(A13908))</f>
        <v/>
      </c>
      <c r="E13908">
        <f>IF(B13908="","",IF(INPUT!$I$1="","",IF(C13908&lt;(INT(INPUT!$I$1)-INPUT!$I$2),"Off Meds",IF(C13908&lt;=(INT(INPUT!$I$1)+INPUT!$I$2),"Washout","On Meds"))))</f>
        <v/>
      </c>
      <c r="F13908">
        <f>IF(B13908="","",1.509*(LN(B13908)^1.084-5.381))</f>
        <v/>
      </c>
      <c r="G13908">
        <f>IF(F13908="","",IF(F13908&lt;0,10*F13908^2,0))</f>
        <v/>
      </c>
      <c r="H13908">
        <f>IF(F13908="","",IF(F13908&gt;0,10*F13908^2,0))</f>
        <v/>
      </c>
    </row>
    <row r="13909">
      <c r="A13909">
        <f>Input!A13909</f>
        <v/>
      </c>
      <c r="B13909">
        <f>IF(ISNUMBER(Input!B13909),IF(AND(Input!B13909&gt;=20,Input!B13909&lt;=700),Input!B13909,""),"")</f>
        <v/>
      </c>
      <c r="C13909">
        <f>IF(B13909="","",INT(A13909))</f>
        <v/>
      </c>
      <c r="D13909">
        <f>IF(B13909="","",HOUR(A13909))</f>
        <v/>
      </c>
      <c r="E13909">
        <f>IF(B13909="","",IF(INPUT!$I$1="","",IF(C13909&lt;(INT(INPUT!$I$1)-INPUT!$I$2),"Off Meds",IF(C13909&lt;=(INT(INPUT!$I$1)+INPUT!$I$2),"Washout","On Meds"))))</f>
        <v/>
      </c>
      <c r="F13909">
        <f>IF(B13909="","",1.509*(LN(B13909)^1.084-5.381))</f>
        <v/>
      </c>
      <c r="G13909">
        <f>IF(F13909="","",IF(F13909&lt;0,10*F13909^2,0))</f>
        <v/>
      </c>
      <c r="H13909">
        <f>IF(F13909="","",IF(F13909&gt;0,10*F13909^2,0))</f>
        <v/>
      </c>
    </row>
    <row r="13910">
      <c r="A13910">
        <f>Input!A13910</f>
        <v/>
      </c>
      <c r="B13910">
        <f>IF(ISNUMBER(Input!B13910),IF(AND(Input!B13910&gt;=20,Input!B13910&lt;=700),Input!B13910,""),"")</f>
        <v/>
      </c>
      <c r="C13910">
        <f>IF(B13910="","",INT(A13910))</f>
        <v/>
      </c>
      <c r="D13910">
        <f>IF(B13910="","",HOUR(A13910))</f>
        <v/>
      </c>
      <c r="E13910">
        <f>IF(B13910="","",IF(INPUT!$I$1="","",IF(C13910&lt;(INT(INPUT!$I$1)-INPUT!$I$2),"Off Meds",IF(C13910&lt;=(INT(INPUT!$I$1)+INPUT!$I$2),"Washout","On Meds"))))</f>
        <v/>
      </c>
      <c r="F13910">
        <f>IF(B13910="","",1.509*(LN(B13910)^1.084-5.381))</f>
        <v/>
      </c>
      <c r="G13910">
        <f>IF(F13910="","",IF(F13910&lt;0,10*F13910^2,0))</f>
        <v/>
      </c>
      <c r="H13910">
        <f>IF(F13910="","",IF(F13910&gt;0,10*F13910^2,0))</f>
        <v/>
      </c>
    </row>
    <row r="13911">
      <c r="A13911">
        <f>Input!A13911</f>
        <v/>
      </c>
      <c r="B13911">
        <f>IF(ISNUMBER(Input!B13911),IF(AND(Input!B13911&gt;=20,Input!B13911&lt;=700),Input!B13911,""),"")</f>
        <v/>
      </c>
      <c r="C13911">
        <f>IF(B13911="","",INT(A13911))</f>
        <v/>
      </c>
      <c r="D13911">
        <f>IF(B13911="","",HOUR(A13911))</f>
        <v/>
      </c>
      <c r="E13911">
        <f>IF(B13911="","",IF(INPUT!$I$1="","",IF(C13911&lt;(INT(INPUT!$I$1)-INPUT!$I$2),"Off Meds",IF(C13911&lt;=(INT(INPUT!$I$1)+INPUT!$I$2),"Washout","On Meds"))))</f>
        <v/>
      </c>
      <c r="F13911">
        <f>IF(B13911="","",1.509*(LN(B13911)^1.084-5.381))</f>
        <v/>
      </c>
      <c r="G13911">
        <f>IF(F13911="","",IF(F13911&lt;0,10*F13911^2,0))</f>
        <v/>
      </c>
      <c r="H13911">
        <f>IF(F13911="","",IF(F13911&gt;0,10*F13911^2,0))</f>
        <v/>
      </c>
    </row>
    <row r="13912">
      <c r="A13912">
        <f>Input!A13912</f>
        <v/>
      </c>
      <c r="B13912">
        <f>IF(ISNUMBER(Input!B13912),IF(AND(Input!B13912&gt;=20,Input!B13912&lt;=700),Input!B13912,""),"")</f>
        <v/>
      </c>
      <c r="C13912">
        <f>IF(B13912="","",INT(A13912))</f>
        <v/>
      </c>
      <c r="D13912">
        <f>IF(B13912="","",HOUR(A13912))</f>
        <v/>
      </c>
      <c r="E13912">
        <f>IF(B13912="","",IF(INPUT!$I$1="","",IF(C13912&lt;(INT(INPUT!$I$1)-INPUT!$I$2),"Off Meds",IF(C13912&lt;=(INT(INPUT!$I$1)+INPUT!$I$2),"Washout","On Meds"))))</f>
        <v/>
      </c>
      <c r="F13912">
        <f>IF(B13912="","",1.509*(LN(B13912)^1.084-5.381))</f>
        <v/>
      </c>
      <c r="G13912">
        <f>IF(F13912="","",IF(F13912&lt;0,10*F13912^2,0))</f>
        <v/>
      </c>
      <c r="H13912">
        <f>IF(F13912="","",IF(F13912&gt;0,10*F13912^2,0))</f>
        <v/>
      </c>
    </row>
    <row r="13913">
      <c r="A13913">
        <f>Input!A13913</f>
        <v/>
      </c>
      <c r="B13913">
        <f>IF(ISNUMBER(Input!B13913),IF(AND(Input!B13913&gt;=20,Input!B13913&lt;=700),Input!B13913,""),"")</f>
        <v/>
      </c>
      <c r="C13913">
        <f>IF(B13913="","",INT(A13913))</f>
        <v/>
      </c>
      <c r="D13913">
        <f>IF(B13913="","",HOUR(A13913))</f>
        <v/>
      </c>
      <c r="E13913">
        <f>IF(B13913="","",IF(INPUT!$I$1="","",IF(C13913&lt;(INT(INPUT!$I$1)-INPUT!$I$2),"Off Meds",IF(C13913&lt;=(INT(INPUT!$I$1)+INPUT!$I$2),"Washout","On Meds"))))</f>
        <v/>
      </c>
      <c r="F13913">
        <f>IF(B13913="","",1.509*(LN(B13913)^1.084-5.381))</f>
        <v/>
      </c>
      <c r="G13913">
        <f>IF(F13913="","",IF(F13913&lt;0,10*F13913^2,0))</f>
        <v/>
      </c>
      <c r="H13913">
        <f>IF(F13913="","",IF(F13913&gt;0,10*F13913^2,0))</f>
        <v/>
      </c>
    </row>
    <row r="13914">
      <c r="A13914">
        <f>Input!A13914</f>
        <v/>
      </c>
      <c r="B13914">
        <f>IF(ISNUMBER(Input!B13914),IF(AND(Input!B13914&gt;=20,Input!B13914&lt;=700),Input!B13914,""),"")</f>
        <v/>
      </c>
      <c r="C13914">
        <f>IF(B13914="","",INT(A13914))</f>
        <v/>
      </c>
      <c r="D13914">
        <f>IF(B13914="","",HOUR(A13914))</f>
        <v/>
      </c>
      <c r="E13914">
        <f>IF(B13914="","",IF(INPUT!$I$1="","",IF(C13914&lt;(INT(INPUT!$I$1)-INPUT!$I$2),"Off Meds",IF(C13914&lt;=(INT(INPUT!$I$1)+INPUT!$I$2),"Washout","On Meds"))))</f>
        <v/>
      </c>
      <c r="F13914">
        <f>IF(B13914="","",1.509*(LN(B13914)^1.084-5.381))</f>
        <v/>
      </c>
      <c r="G13914">
        <f>IF(F13914="","",IF(F13914&lt;0,10*F13914^2,0))</f>
        <v/>
      </c>
      <c r="H13914">
        <f>IF(F13914="","",IF(F13914&gt;0,10*F13914^2,0))</f>
        <v/>
      </c>
    </row>
    <row r="13915">
      <c r="A13915">
        <f>Input!A13915</f>
        <v/>
      </c>
      <c r="B13915">
        <f>IF(ISNUMBER(Input!B13915),IF(AND(Input!B13915&gt;=20,Input!B13915&lt;=700),Input!B13915,""),"")</f>
        <v/>
      </c>
      <c r="C13915">
        <f>IF(B13915="","",INT(A13915))</f>
        <v/>
      </c>
      <c r="D13915">
        <f>IF(B13915="","",HOUR(A13915))</f>
        <v/>
      </c>
      <c r="E13915">
        <f>IF(B13915="","",IF(INPUT!$I$1="","",IF(C13915&lt;(INT(INPUT!$I$1)-INPUT!$I$2),"Off Meds",IF(C13915&lt;=(INT(INPUT!$I$1)+INPUT!$I$2),"Washout","On Meds"))))</f>
        <v/>
      </c>
      <c r="F13915">
        <f>IF(B13915="","",1.509*(LN(B13915)^1.084-5.381))</f>
        <v/>
      </c>
      <c r="G13915">
        <f>IF(F13915="","",IF(F13915&lt;0,10*F13915^2,0))</f>
        <v/>
      </c>
      <c r="H13915">
        <f>IF(F13915="","",IF(F13915&gt;0,10*F13915^2,0))</f>
        <v/>
      </c>
    </row>
    <row r="13916">
      <c r="A13916">
        <f>Input!A13916</f>
        <v/>
      </c>
      <c r="B13916">
        <f>IF(ISNUMBER(Input!B13916),IF(AND(Input!B13916&gt;=20,Input!B13916&lt;=700),Input!B13916,""),"")</f>
        <v/>
      </c>
      <c r="C13916">
        <f>IF(B13916="","",INT(A13916))</f>
        <v/>
      </c>
      <c r="D13916">
        <f>IF(B13916="","",HOUR(A13916))</f>
        <v/>
      </c>
      <c r="E13916">
        <f>IF(B13916="","",IF(INPUT!$I$1="","",IF(C13916&lt;(INT(INPUT!$I$1)-INPUT!$I$2),"Off Meds",IF(C13916&lt;=(INT(INPUT!$I$1)+INPUT!$I$2),"Washout","On Meds"))))</f>
        <v/>
      </c>
      <c r="F13916">
        <f>IF(B13916="","",1.509*(LN(B13916)^1.084-5.381))</f>
        <v/>
      </c>
      <c r="G13916">
        <f>IF(F13916="","",IF(F13916&lt;0,10*F13916^2,0))</f>
        <v/>
      </c>
      <c r="H13916">
        <f>IF(F13916="","",IF(F13916&gt;0,10*F13916^2,0))</f>
        <v/>
      </c>
    </row>
    <row r="13917">
      <c r="A13917">
        <f>Input!A13917</f>
        <v/>
      </c>
      <c r="B13917">
        <f>IF(ISNUMBER(Input!B13917),IF(AND(Input!B13917&gt;=20,Input!B13917&lt;=700),Input!B13917,""),"")</f>
        <v/>
      </c>
      <c r="C13917">
        <f>IF(B13917="","",INT(A13917))</f>
        <v/>
      </c>
      <c r="D13917">
        <f>IF(B13917="","",HOUR(A13917))</f>
        <v/>
      </c>
      <c r="E13917">
        <f>IF(B13917="","",IF(INPUT!$I$1="","",IF(C13917&lt;(INT(INPUT!$I$1)-INPUT!$I$2),"Off Meds",IF(C13917&lt;=(INT(INPUT!$I$1)+INPUT!$I$2),"Washout","On Meds"))))</f>
        <v/>
      </c>
      <c r="F13917">
        <f>IF(B13917="","",1.509*(LN(B13917)^1.084-5.381))</f>
        <v/>
      </c>
      <c r="G13917">
        <f>IF(F13917="","",IF(F13917&lt;0,10*F13917^2,0))</f>
        <v/>
      </c>
      <c r="H13917">
        <f>IF(F13917="","",IF(F13917&gt;0,10*F13917^2,0))</f>
        <v/>
      </c>
    </row>
    <row r="13918">
      <c r="A13918">
        <f>Input!A13918</f>
        <v/>
      </c>
      <c r="B13918">
        <f>IF(ISNUMBER(Input!B13918),IF(AND(Input!B13918&gt;=20,Input!B13918&lt;=700),Input!B13918,""),"")</f>
        <v/>
      </c>
      <c r="C13918">
        <f>IF(B13918="","",INT(A13918))</f>
        <v/>
      </c>
      <c r="D13918">
        <f>IF(B13918="","",HOUR(A13918))</f>
        <v/>
      </c>
      <c r="E13918">
        <f>IF(B13918="","",IF(INPUT!$I$1="","",IF(C13918&lt;(INT(INPUT!$I$1)-INPUT!$I$2),"Off Meds",IF(C13918&lt;=(INT(INPUT!$I$1)+INPUT!$I$2),"Washout","On Meds"))))</f>
        <v/>
      </c>
      <c r="F13918">
        <f>IF(B13918="","",1.509*(LN(B13918)^1.084-5.381))</f>
        <v/>
      </c>
      <c r="G13918">
        <f>IF(F13918="","",IF(F13918&lt;0,10*F13918^2,0))</f>
        <v/>
      </c>
      <c r="H13918">
        <f>IF(F13918="","",IF(F13918&gt;0,10*F13918^2,0))</f>
        <v/>
      </c>
    </row>
    <row r="13919">
      <c r="A13919">
        <f>Input!A13919</f>
        <v/>
      </c>
      <c r="B13919">
        <f>IF(ISNUMBER(Input!B13919),IF(AND(Input!B13919&gt;=20,Input!B13919&lt;=700),Input!B13919,""),"")</f>
        <v/>
      </c>
      <c r="C13919">
        <f>IF(B13919="","",INT(A13919))</f>
        <v/>
      </c>
      <c r="D13919">
        <f>IF(B13919="","",HOUR(A13919))</f>
        <v/>
      </c>
      <c r="E13919">
        <f>IF(B13919="","",IF(INPUT!$I$1="","",IF(C13919&lt;(INT(INPUT!$I$1)-INPUT!$I$2),"Off Meds",IF(C13919&lt;=(INT(INPUT!$I$1)+INPUT!$I$2),"Washout","On Meds"))))</f>
        <v/>
      </c>
      <c r="F13919">
        <f>IF(B13919="","",1.509*(LN(B13919)^1.084-5.381))</f>
        <v/>
      </c>
      <c r="G13919">
        <f>IF(F13919="","",IF(F13919&lt;0,10*F13919^2,0))</f>
        <v/>
      </c>
      <c r="H13919">
        <f>IF(F13919="","",IF(F13919&gt;0,10*F13919^2,0))</f>
        <v/>
      </c>
    </row>
    <row r="13920">
      <c r="A13920">
        <f>Input!A13920</f>
        <v/>
      </c>
      <c r="B13920">
        <f>IF(ISNUMBER(Input!B13920),IF(AND(Input!B13920&gt;=20,Input!B13920&lt;=700),Input!B13920,""),"")</f>
        <v/>
      </c>
      <c r="C13920">
        <f>IF(B13920="","",INT(A13920))</f>
        <v/>
      </c>
      <c r="D13920">
        <f>IF(B13920="","",HOUR(A13920))</f>
        <v/>
      </c>
      <c r="E13920">
        <f>IF(B13920="","",IF(INPUT!$I$1="","",IF(C13920&lt;(INT(INPUT!$I$1)-INPUT!$I$2),"Off Meds",IF(C13920&lt;=(INT(INPUT!$I$1)+INPUT!$I$2),"Washout","On Meds"))))</f>
        <v/>
      </c>
      <c r="F13920">
        <f>IF(B13920="","",1.509*(LN(B13920)^1.084-5.381))</f>
        <v/>
      </c>
      <c r="G13920">
        <f>IF(F13920="","",IF(F13920&lt;0,10*F13920^2,0))</f>
        <v/>
      </c>
      <c r="H13920">
        <f>IF(F13920="","",IF(F13920&gt;0,10*F13920^2,0))</f>
        <v/>
      </c>
    </row>
    <row r="13921">
      <c r="A13921">
        <f>Input!A13921</f>
        <v/>
      </c>
      <c r="B13921">
        <f>IF(ISNUMBER(Input!B13921),IF(AND(Input!B13921&gt;=20,Input!B13921&lt;=700),Input!B13921,""),"")</f>
        <v/>
      </c>
      <c r="C13921">
        <f>IF(B13921="","",INT(A13921))</f>
        <v/>
      </c>
      <c r="D13921">
        <f>IF(B13921="","",HOUR(A13921))</f>
        <v/>
      </c>
      <c r="E13921">
        <f>IF(B13921="","",IF(INPUT!$I$1="","",IF(C13921&lt;(INT(INPUT!$I$1)-INPUT!$I$2),"Off Meds",IF(C13921&lt;=(INT(INPUT!$I$1)+INPUT!$I$2),"Washout","On Meds"))))</f>
        <v/>
      </c>
      <c r="F13921">
        <f>IF(B13921="","",1.509*(LN(B13921)^1.084-5.381))</f>
        <v/>
      </c>
      <c r="G13921">
        <f>IF(F13921="","",IF(F13921&lt;0,10*F13921^2,0))</f>
        <v/>
      </c>
      <c r="H13921">
        <f>IF(F13921="","",IF(F13921&gt;0,10*F13921^2,0))</f>
        <v/>
      </c>
    </row>
    <row r="13922">
      <c r="A13922">
        <f>Input!A13922</f>
        <v/>
      </c>
      <c r="B13922">
        <f>IF(ISNUMBER(Input!B13922),IF(AND(Input!B13922&gt;=20,Input!B13922&lt;=700),Input!B13922,""),"")</f>
        <v/>
      </c>
      <c r="C13922">
        <f>IF(B13922="","",INT(A13922))</f>
        <v/>
      </c>
      <c r="D13922">
        <f>IF(B13922="","",HOUR(A13922))</f>
        <v/>
      </c>
      <c r="E13922">
        <f>IF(B13922="","",IF(INPUT!$I$1="","",IF(C13922&lt;(INT(INPUT!$I$1)-INPUT!$I$2),"Off Meds",IF(C13922&lt;=(INT(INPUT!$I$1)+INPUT!$I$2),"Washout","On Meds"))))</f>
        <v/>
      </c>
      <c r="F13922">
        <f>IF(B13922="","",1.509*(LN(B13922)^1.084-5.381))</f>
        <v/>
      </c>
      <c r="G13922">
        <f>IF(F13922="","",IF(F13922&lt;0,10*F13922^2,0))</f>
        <v/>
      </c>
      <c r="H13922">
        <f>IF(F13922="","",IF(F13922&gt;0,10*F13922^2,0))</f>
        <v/>
      </c>
    </row>
    <row r="13923">
      <c r="A13923">
        <f>Input!A13923</f>
        <v/>
      </c>
      <c r="B13923">
        <f>IF(ISNUMBER(Input!B13923),IF(AND(Input!B13923&gt;=20,Input!B13923&lt;=700),Input!B13923,""),"")</f>
        <v/>
      </c>
      <c r="C13923">
        <f>IF(B13923="","",INT(A13923))</f>
        <v/>
      </c>
      <c r="D13923">
        <f>IF(B13923="","",HOUR(A13923))</f>
        <v/>
      </c>
      <c r="E13923">
        <f>IF(B13923="","",IF(INPUT!$I$1="","",IF(C13923&lt;(INT(INPUT!$I$1)-INPUT!$I$2),"Off Meds",IF(C13923&lt;=(INT(INPUT!$I$1)+INPUT!$I$2),"Washout","On Meds"))))</f>
        <v/>
      </c>
      <c r="F13923">
        <f>IF(B13923="","",1.509*(LN(B13923)^1.084-5.381))</f>
        <v/>
      </c>
      <c r="G13923">
        <f>IF(F13923="","",IF(F13923&lt;0,10*F13923^2,0))</f>
        <v/>
      </c>
      <c r="H13923">
        <f>IF(F13923="","",IF(F13923&gt;0,10*F13923^2,0))</f>
        <v/>
      </c>
    </row>
    <row r="13924">
      <c r="A13924">
        <f>Input!A13924</f>
        <v/>
      </c>
      <c r="B13924">
        <f>IF(ISNUMBER(Input!B13924),IF(AND(Input!B13924&gt;=20,Input!B13924&lt;=700),Input!B13924,""),"")</f>
        <v/>
      </c>
      <c r="C13924">
        <f>IF(B13924="","",INT(A13924))</f>
        <v/>
      </c>
      <c r="D13924">
        <f>IF(B13924="","",HOUR(A13924))</f>
        <v/>
      </c>
      <c r="E13924">
        <f>IF(B13924="","",IF(INPUT!$I$1="","",IF(C13924&lt;(INT(INPUT!$I$1)-INPUT!$I$2),"Off Meds",IF(C13924&lt;=(INT(INPUT!$I$1)+INPUT!$I$2),"Washout","On Meds"))))</f>
        <v/>
      </c>
      <c r="F13924">
        <f>IF(B13924="","",1.509*(LN(B13924)^1.084-5.381))</f>
        <v/>
      </c>
      <c r="G13924">
        <f>IF(F13924="","",IF(F13924&lt;0,10*F13924^2,0))</f>
        <v/>
      </c>
      <c r="H13924">
        <f>IF(F13924="","",IF(F13924&gt;0,10*F13924^2,0))</f>
        <v/>
      </c>
    </row>
    <row r="13925">
      <c r="A13925">
        <f>Input!A13925</f>
        <v/>
      </c>
      <c r="B13925">
        <f>IF(ISNUMBER(Input!B13925),IF(AND(Input!B13925&gt;=20,Input!B13925&lt;=700),Input!B13925,""),"")</f>
        <v/>
      </c>
      <c r="C13925">
        <f>IF(B13925="","",INT(A13925))</f>
        <v/>
      </c>
      <c r="D13925">
        <f>IF(B13925="","",HOUR(A13925))</f>
        <v/>
      </c>
      <c r="E13925">
        <f>IF(B13925="","",IF(INPUT!$I$1="","",IF(C13925&lt;(INT(INPUT!$I$1)-INPUT!$I$2),"Off Meds",IF(C13925&lt;=(INT(INPUT!$I$1)+INPUT!$I$2),"Washout","On Meds"))))</f>
        <v/>
      </c>
      <c r="F13925">
        <f>IF(B13925="","",1.509*(LN(B13925)^1.084-5.381))</f>
        <v/>
      </c>
      <c r="G13925">
        <f>IF(F13925="","",IF(F13925&lt;0,10*F13925^2,0))</f>
        <v/>
      </c>
      <c r="H13925">
        <f>IF(F13925="","",IF(F13925&gt;0,10*F13925^2,0))</f>
        <v/>
      </c>
    </row>
    <row r="13926">
      <c r="A13926">
        <f>Input!A13926</f>
        <v/>
      </c>
      <c r="B13926">
        <f>IF(ISNUMBER(Input!B13926),IF(AND(Input!B13926&gt;=20,Input!B13926&lt;=700),Input!B13926,""),"")</f>
        <v/>
      </c>
      <c r="C13926">
        <f>IF(B13926="","",INT(A13926))</f>
        <v/>
      </c>
      <c r="D13926">
        <f>IF(B13926="","",HOUR(A13926))</f>
        <v/>
      </c>
      <c r="E13926">
        <f>IF(B13926="","",IF(INPUT!$I$1="","",IF(C13926&lt;(INT(INPUT!$I$1)-INPUT!$I$2),"Off Meds",IF(C13926&lt;=(INT(INPUT!$I$1)+INPUT!$I$2),"Washout","On Meds"))))</f>
        <v/>
      </c>
      <c r="F13926">
        <f>IF(B13926="","",1.509*(LN(B13926)^1.084-5.381))</f>
        <v/>
      </c>
      <c r="G13926">
        <f>IF(F13926="","",IF(F13926&lt;0,10*F13926^2,0))</f>
        <v/>
      </c>
      <c r="H13926">
        <f>IF(F13926="","",IF(F13926&gt;0,10*F13926^2,0))</f>
        <v/>
      </c>
    </row>
    <row r="13927">
      <c r="A13927">
        <f>Input!A13927</f>
        <v/>
      </c>
      <c r="B13927">
        <f>IF(ISNUMBER(Input!B13927),IF(AND(Input!B13927&gt;=20,Input!B13927&lt;=700),Input!B13927,""),"")</f>
        <v/>
      </c>
      <c r="C13927">
        <f>IF(B13927="","",INT(A13927))</f>
        <v/>
      </c>
      <c r="D13927">
        <f>IF(B13927="","",HOUR(A13927))</f>
        <v/>
      </c>
      <c r="E13927">
        <f>IF(B13927="","",IF(INPUT!$I$1="","",IF(C13927&lt;(INT(INPUT!$I$1)-INPUT!$I$2),"Off Meds",IF(C13927&lt;=(INT(INPUT!$I$1)+INPUT!$I$2),"Washout","On Meds"))))</f>
        <v/>
      </c>
      <c r="F13927">
        <f>IF(B13927="","",1.509*(LN(B13927)^1.084-5.381))</f>
        <v/>
      </c>
      <c r="G13927">
        <f>IF(F13927="","",IF(F13927&lt;0,10*F13927^2,0))</f>
        <v/>
      </c>
      <c r="H13927">
        <f>IF(F13927="","",IF(F13927&gt;0,10*F13927^2,0))</f>
        <v/>
      </c>
    </row>
    <row r="13928">
      <c r="A13928">
        <f>Input!A13928</f>
        <v/>
      </c>
      <c r="B13928">
        <f>IF(ISNUMBER(Input!B13928),IF(AND(Input!B13928&gt;=20,Input!B13928&lt;=700),Input!B13928,""),"")</f>
        <v/>
      </c>
      <c r="C13928">
        <f>IF(B13928="","",INT(A13928))</f>
        <v/>
      </c>
      <c r="D13928">
        <f>IF(B13928="","",HOUR(A13928))</f>
        <v/>
      </c>
      <c r="E13928">
        <f>IF(B13928="","",IF(INPUT!$I$1="","",IF(C13928&lt;(INT(INPUT!$I$1)-INPUT!$I$2),"Off Meds",IF(C13928&lt;=(INT(INPUT!$I$1)+INPUT!$I$2),"Washout","On Meds"))))</f>
        <v/>
      </c>
      <c r="F13928">
        <f>IF(B13928="","",1.509*(LN(B13928)^1.084-5.381))</f>
        <v/>
      </c>
      <c r="G13928">
        <f>IF(F13928="","",IF(F13928&lt;0,10*F13928^2,0))</f>
        <v/>
      </c>
      <c r="H13928">
        <f>IF(F13928="","",IF(F13928&gt;0,10*F13928^2,0))</f>
        <v/>
      </c>
    </row>
    <row r="13929">
      <c r="A13929">
        <f>Input!A13929</f>
        <v/>
      </c>
      <c r="B13929">
        <f>IF(ISNUMBER(Input!B13929),IF(AND(Input!B13929&gt;=20,Input!B13929&lt;=700),Input!B13929,""),"")</f>
        <v/>
      </c>
      <c r="C13929">
        <f>IF(B13929="","",INT(A13929))</f>
        <v/>
      </c>
      <c r="D13929">
        <f>IF(B13929="","",HOUR(A13929))</f>
        <v/>
      </c>
      <c r="E13929">
        <f>IF(B13929="","",IF(INPUT!$I$1="","",IF(C13929&lt;(INT(INPUT!$I$1)-INPUT!$I$2),"Off Meds",IF(C13929&lt;=(INT(INPUT!$I$1)+INPUT!$I$2),"Washout","On Meds"))))</f>
        <v/>
      </c>
      <c r="F13929">
        <f>IF(B13929="","",1.509*(LN(B13929)^1.084-5.381))</f>
        <v/>
      </c>
      <c r="G13929">
        <f>IF(F13929="","",IF(F13929&lt;0,10*F13929^2,0))</f>
        <v/>
      </c>
      <c r="H13929">
        <f>IF(F13929="","",IF(F13929&gt;0,10*F13929^2,0))</f>
        <v/>
      </c>
    </row>
    <row r="13930">
      <c r="A13930">
        <f>Input!A13930</f>
        <v/>
      </c>
      <c r="B13930">
        <f>IF(ISNUMBER(Input!B13930),IF(AND(Input!B13930&gt;=20,Input!B13930&lt;=700),Input!B13930,""),"")</f>
        <v/>
      </c>
      <c r="C13930">
        <f>IF(B13930="","",INT(A13930))</f>
        <v/>
      </c>
      <c r="D13930">
        <f>IF(B13930="","",HOUR(A13930))</f>
        <v/>
      </c>
      <c r="E13930">
        <f>IF(B13930="","",IF(INPUT!$I$1="","",IF(C13930&lt;(INT(INPUT!$I$1)-INPUT!$I$2),"Off Meds",IF(C13930&lt;=(INT(INPUT!$I$1)+INPUT!$I$2),"Washout","On Meds"))))</f>
        <v/>
      </c>
      <c r="F13930">
        <f>IF(B13930="","",1.509*(LN(B13930)^1.084-5.381))</f>
        <v/>
      </c>
      <c r="G13930">
        <f>IF(F13930="","",IF(F13930&lt;0,10*F13930^2,0))</f>
        <v/>
      </c>
      <c r="H13930">
        <f>IF(F13930="","",IF(F13930&gt;0,10*F13930^2,0))</f>
        <v/>
      </c>
    </row>
    <row r="13931">
      <c r="A13931">
        <f>Input!A13931</f>
        <v/>
      </c>
      <c r="B13931">
        <f>IF(ISNUMBER(Input!B13931),IF(AND(Input!B13931&gt;=20,Input!B13931&lt;=700),Input!B13931,""),"")</f>
        <v/>
      </c>
      <c r="C13931">
        <f>IF(B13931="","",INT(A13931))</f>
        <v/>
      </c>
      <c r="D13931">
        <f>IF(B13931="","",HOUR(A13931))</f>
        <v/>
      </c>
      <c r="E13931">
        <f>IF(B13931="","",IF(INPUT!$I$1="","",IF(C13931&lt;(INT(INPUT!$I$1)-INPUT!$I$2),"Off Meds",IF(C13931&lt;=(INT(INPUT!$I$1)+INPUT!$I$2),"Washout","On Meds"))))</f>
        <v/>
      </c>
      <c r="F13931">
        <f>IF(B13931="","",1.509*(LN(B13931)^1.084-5.381))</f>
        <v/>
      </c>
      <c r="G13931">
        <f>IF(F13931="","",IF(F13931&lt;0,10*F13931^2,0))</f>
        <v/>
      </c>
      <c r="H13931">
        <f>IF(F13931="","",IF(F13931&gt;0,10*F13931^2,0))</f>
        <v/>
      </c>
    </row>
    <row r="13932">
      <c r="A13932">
        <f>Input!A13932</f>
        <v/>
      </c>
      <c r="B13932">
        <f>IF(ISNUMBER(Input!B13932),IF(AND(Input!B13932&gt;=20,Input!B13932&lt;=700),Input!B13932,""),"")</f>
        <v/>
      </c>
      <c r="C13932">
        <f>IF(B13932="","",INT(A13932))</f>
        <v/>
      </c>
      <c r="D13932">
        <f>IF(B13932="","",HOUR(A13932))</f>
        <v/>
      </c>
      <c r="E13932">
        <f>IF(B13932="","",IF(INPUT!$I$1="","",IF(C13932&lt;(INT(INPUT!$I$1)-INPUT!$I$2),"Off Meds",IF(C13932&lt;=(INT(INPUT!$I$1)+INPUT!$I$2),"Washout","On Meds"))))</f>
        <v/>
      </c>
      <c r="F13932">
        <f>IF(B13932="","",1.509*(LN(B13932)^1.084-5.381))</f>
        <v/>
      </c>
      <c r="G13932">
        <f>IF(F13932="","",IF(F13932&lt;0,10*F13932^2,0))</f>
        <v/>
      </c>
      <c r="H13932">
        <f>IF(F13932="","",IF(F13932&gt;0,10*F13932^2,0))</f>
        <v/>
      </c>
    </row>
    <row r="13933">
      <c r="A13933">
        <f>Input!A13933</f>
        <v/>
      </c>
      <c r="B13933">
        <f>IF(ISNUMBER(Input!B13933),IF(AND(Input!B13933&gt;=20,Input!B13933&lt;=700),Input!B13933,""),"")</f>
        <v/>
      </c>
      <c r="C13933">
        <f>IF(B13933="","",INT(A13933))</f>
        <v/>
      </c>
      <c r="D13933">
        <f>IF(B13933="","",HOUR(A13933))</f>
        <v/>
      </c>
      <c r="E13933">
        <f>IF(B13933="","",IF(INPUT!$I$1="","",IF(C13933&lt;(INT(INPUT!$I$1)-INPUT!$I$2),"Off Meds",IF(C13933&lt;=(INT(INPUT!$I$1)+INPUT!$I$2),"Washout","On Meds"))))</f>
        <v/>
      </c>
      <c r="F13933">
        <f>IF(B13933="","",1.509*(LN(B13933)^1.084-5.381))</f>
        <v/>
      </c>
      <c r="G13933">
        <f>IF(F13933="","",IF(F13933&lt;0,10*F13933^2,0))</f>
        <v/>
      </c>
      <c r="H13933">
        <f>IF(F13933="","",IF(F13933&gt;0,10*F13933^2,0))</f>
        <v/>
      </c>
    </row>
    <row r="13934">
      <c r="A13934">
        <f>Input!A13934</f>
        <v/>
      </c>
      <c r="B13934">
        <f>IF(ISNUMBER(Input!B13934),IF(AND(Input!B13934&gt;=20,Input!B13934&lt;=700),Input!B13934,""),"")</f>
        <v/>
      </c>
      <c r="C13934">
        <f>IF(B13934="","",INT(A13934))</f>
        <v/>
      </c>
      <c r="D13934">
        <f>IF(B13934="","",HOUR(A13934))</f>
        <v/>
      </c>
      <c r="E13934">
        <f>IF(B13934="","",IF(INPUT!$I$1="","",IF(C13934&lt;(INT(INPUT!$I$1)-INPUT!$I$2),"Off Meds",IF(C13934&lt;=(INT(INPUT!$I$1)+INPUT!$I$2),"Washout","On Meds"))))</f>
        <v/>
      </c>
      <c r="F13934">
        <f>IF(B13934="","",1.509*(LN(B13934)^1.084-5.381))</f>
        <v/>
      </c>
      <c r="G13934">
        <f>IF(F13934="","",IF(F13934&lt;0,10*F13934^2,0))</f>
        <v/>
      </c>
      <c r="H13934">
        <f>IF(F13934="","",IF(F13934&gt;0,10*F13934^2,0))</f>
        <v/>
      </c>
    </row>
    <row r="13935">
      <c r="A13935">
        <f>Input!A13935</f>
        <v/>
      </c>
      <c r="B13935">
        <f>IF(ISNUMBER(Input!B13935),IF(AND(Input!B13935&gt;=20,Input!B13935&lt;=700),Input!B13935,""),"")</f>
        <v/>
      </c>
      <c r="C13935">
        <f>IF(B13935="","",INT(A13935))</f>
        <v/>
      </c>
      <c r="D13935">
        <f>IF(B13935="","",HOUR(A13935))</f>
        <v/>
      </c>
      <c r="E13935">
        <f>IF(B13935="","",IF(INPUT!$I$1="","",IF(C13935&lt;(INT(INPUT!$I$1)-INPUT!$I$2),"Off Meds",IF(C13935&lt;=(INT(INPUT!$I$1)+INPUT!$I$2),"Washout","On Meds"))))</f>
        <v/>
      </c>
      <c r="F13935">
        <f>IF(B13935="","",1.509*(LN(B13935)^1.084-5.381))</f>
        <v/>
      </c>
      <c r="G13935">
        <f>IF(F13935="","",IF(F13935&lt;0,10*F13935^2,0))</f>
        <v/>
      </c>
      <c r="H13935">
        <f>IF(F13935="","",IF(F13935&gt;0,10*F13935^2,0))</f>
        <v/>
      </c>
    </row>
    <row r="13936">
      <c r="A13936">
        <f>Input!A13936</f>
        <v/>
      </c>
      <c r="B13936">
        <f>IF(ISNUMBER(Input!B13936),IF(AND(Input!B13936&gt;=20,Input!B13936&lt;=700),Input!B13936,""),"")</f>
        <v/>
      </c>
      <c r="C13936">
        <f>IF(B13936="","",INT(A13936))</f>
        <v/>
      </c>
      <c r="D13936">
        <f>IF(B13936="","",HOUR(A13936))</f>
        <v/>
      </c>
      <c r="E13936">
        <f>IF(B13936="","",IF(INPUT!$I$1="","",IF(C13936&lt;(INT(INPUT!$I$1)-INPUT!$I$2),"Off Meds",IF(C13936&lt;=(INT(INPUT!$I$1)+INPUT!$I$2),"Washout","On Meds"))))</f>
        <v/>
      </c>
      <c r="F13936">
        <f>IF(B13936="","",1.509*(LN(B13936)^1.084-5.381))</f>
        <v/>
      </c>
      <c r="G13936">
        <f>IF(F13936="","",IF(F13936&lt;0,10*F13936^2,0))</f>
        <v/>
      </c>
      <c r="H13936">
        <f>IF(F13936="","",IF(F13936&gt;0,10*F13936^2,0))</f>
        <v/>
      </c>
    </row>
    <row r="13937">
      <c r="A13937">
        <f>Input!A13937</f>
        <v/>
      </c>
      <c r="B13937">
        <f>IF(ISNUMBER(Input!B13937),IF(AND(Input!B13937&gt;=20,Input!B13937&lt;=700),Input!B13937,""),"")</f>
        <v/>
      </c>
      <c r="C13937">
        <f>IF(B13937="","",INT(A13937))</f>
        <v/>
      </c>
      <c r="D13937">
        <f>IF(B13937="","",HOUR(A13937))</f>
        <v/>
      </c>
      <c r="E13937">
        <f>IF(B13937="","",IF(INPUT!$I$1="","",IF(C13937&lt;(INT(INPUT!$I$1)-INPUT!$I$2),"Off Meds",IF(C13937&lt;=(INT(INPUT!$I$1)+INPUT!$I$2),"Washout","On Meds"))))</f>
        <v/>
      </c>
      <c r="F13937">
        <f>IF(B13937="","",1.509*(LN(B13937)^1.084-5.381))</f>
        <v/>
      </c>
      <c r="G13937">
        <f>IF(F13937="","",IF(F13937&lt;0,10*F13937^2,0))</f>
        <v/>
      </c>
      <c r="H13937">
        <f>IF(F13937="","",IF(F13937&gt;0,10*F13937^2,0))</f>
        <v/>
      </c>
    </row>
    <row r="13938">
      <c r="A13938">
        <f>Input!A13938</f>
        <v/>
      </c>
      <c r="B13938">
        <f>IF(ISNUMBER(Input!B13938),IF(AND(Input!B13938&gt;=20,Input!B13938&lt;=700),Input!B13938,""),"")</f>
        <v/>
      </c>
      <c r="C13938">
        <f>IF(B13938="","",INT(A13938))</f>
        <v/>
      </c>
      <c r="D13938">
        <f>IF(B13938="","",HOUR(A13938))</f>
        <v/>
      </c>
      <c r="E13938">
        <f>IF(B13938="","",IF(INPUT!$I$1="","",IF(C13938&lt;(INT(INPUT!$I$1)-INPUT!$I$2),"Off Meds",IF(C13938&lt;=(INT(INPUT!$I$1)+INPUT!$I$2),"Washout","On Meds"))))</f>
        <v/>
      </c>
      <c r="F13938">
        <f>IF(B13938="","",1.509*(LN(B13938)^1.084-5.381))</f>
        <v/>
      </c>
      <c r="G13938">
        <f>IF(F13938="","",IF(F13938&lt;0,10*F13938^2,0))</f>
        <v/>
      </c>
      <c r="H13938">
        <f>IF(F13938="","",IF(F13938&gt;0,10*F13938^2,0))</f>
        <v/>
      </c>
    </row>
    <row r="13939">
      <c r="A13939">
        <f>Input!A13939</f>
        <v/>
      </c>
      <c r="B13939">
        <f>IF(ISNUMBER(Input!B13939),IF(AND(Input!B13939&gt;=20,Input!B13939&lt;=700),Input!B13939,""),"")</f>
        <v/>
      </c>
      <c r="C13939">
        <f>IF(B13939="","",INT(A13939))</f>
        <v/>
      </c>
      <c r="D13939">
        <f>IF(B13939="","",HOUR(A13939))</f>
        <v/>
      </c>
      <c r="E13939">
        <f>IF(B13939="","",IF(INPUT!$I$1="","",IF(C13939&lt;(INT(INPUT!$I$1)-INPUT!$I$2),"Off Meds",IF(C13939&lt;=(INT(INPUT!$I$1)+INPUT!$I$2),"Washout","On Meds"))))</f>
        <v/>
      </c>
      <c r="F13939">
        <f>IF(B13939="","",1.509*(LN(B13939)^1.084-5.381))</f>
        <v/>
      </c>
      <c r="G13939">
        <f>IF(F13939="","",IF(F13939&lt;0,10*F13939^2,0))</f>
        <v/>
      </c>
      <c r="H13939">
        <f>IF(F13939="","",IF(F13939&gt;0,10*F13939^2,0))</f>
        <v/>
      </c>
    </row>
    <row r="13940">
      <c r="A13940">
        <f>Input!A13940</f>
        <v/>
      </c>
      <c r="B13940">
        <f>IF(ISNUMBER(Input!B13940),IF(AND(Input!B13940&gt;=20,Input!B13940&lt;=700),Input!B13940,""),"")</f>
        <v/>
      </c>
      <c r="C13940">
        <f>IF(B13940="","",INT(A13940))</f>
        <v/>
      </c>
      <c r="D13940">
        <f>IF(B13940="","",HOUR(A13940))</f>
        <v/>
      </c>
      <c r="E13940">
        <f>IF(B13940="","",IF(INPUT!$I$1="","",IF(C13940&lt;(INT(INPUT!$I$1)-INPUT!$I$2),"Off Meds",IF(C13940&lt;=(INT(INPUT!$I$1)+INPUT!$I$2),"Washout","On Meds"))))</f>
        <v/>
      </c>
      <c r="F13940">
        <f>IF(B13940="","",1.509*(LN(B13940)^1.084-5.381))</f>
        <v/>
      </c>
      <c r="G13940">
        <f>IF(F13940="","",IF(F13940&lt;0,10*F13940^2,0))</f>
        <v/>
      </c>
      <c r="H13940">
        <f>IF(F13940="","",IF(F13940&gt;0,10*F13940^2,0))</f>
        <v/>
      </c>
    </row>
    <row r="13941">
      <c r="A13941">
        <f>Input!A13941</f>
        <v/>
      </c>
      <c r="B13941">
        <f>IF(ISNUMBER(Input!B13941),IF(AND(Input!B13941&gt;=20,Input!B13941&lt;=700),Input!B13941,""),"")</f>
        <v/>
      </c>
      <c r="C13941">
        <f>IF(B13941="","",INT(A13941))</f>
        <v/>
      </c>
      <c r="D13941">
        <f>IF(B13941="","",HOUR(A13941))</f>
        <v/>
      </c>
      <c r="E13941">
        <f>IF(B13941="","",IF(INPUT!$I$1="","",IF(C13941&lt;(INT(INPUT!$I$1)-INPUT!$I$2),"Off Meds",IF(C13941&lt;=(INT(INPUT!$I$1)+INPUT!$I$2),"Washout","On Meds"))))</f>
        <v/>
      </c>
      <c r="F13941">
        <f>IF(B13941="","",1.509*(LN(B13941)^1.084-5.381))</f>
        <v/>
      </c>
      <c r="G13941">
        <f>IF(F13941="","",IF(F13941&lt;0,10*F13941^2,0))</f>
        <v/>
      </c>
      <c r="H13941">
        <f>IF(F13941="","",IF(F13941&gt;0,10*F13941^2,0))</f>
        <v/>
      </c>
    </row>
    <row r="13942">
      <c r="A13942">
        <f>Input!A13942</f>
        <v/>
      </c>
      <c r="B13942">
        <f>IF(ISNUMBER(Input!B13942),IF(AND(Input!B13942&gt;=20,Input!B13942&lt;=700),Input!B13942,""),"")</f>
        <v/>
      </c>
      <c r="C13942">
        <f>IF(B13942="","",INT(A13942))</f>
        <v/>
      </c>
      <c r="D13942">
        <f>IF(B13942="","",HOUR(A13942))</f>
        <v/>
      </c>
      <c r="E13942">
        <f>IF(B13942="","",IF(INPUT!$I$1="","",IF(C13942&lt;(INT(INPUT!$I$1)-INPUT!$I$2),"Off Meds",IF(C13942&lt;=(INT(INPUT!$I$1)+INPUT!$I$2),"Washout","On Meds"))))</f>
        <v/>
      </c>
      <c r="F13942">
        <f>IF(B13942="","",1.509*(LN(B13942)^1.084-5.381))</f>
        <v/>
      </c>
      <c r="G13942">
        <f>IF(F13942="","",IF(F13942&lt;0,10*F13942^2,0))</f>
        <v/>
      </c>
      <c r="H13942">
        <f>IF(F13942="","",IF(F13942&gt;0,10*F13942^2,0))</f>
        <v/>
      </c>
    </row>
    <row r="13943">
      <c r="A13943">
        <f>Input!A13943</f>
        <v/>
      </c>
      <c r="B13943">
        <f>IF(ISNUMBER(Input!B13943),IF(AND(Input!B13943&gt;=20,Input!B13943&lt;=700),Input!B13943,""),"")</f>
        <v/>
      </c>
      <c r="C13943">
        <f>IF(B13943="","",INT(A13943))</f>
        <v/>
      </c>
      <c r="D13943">
        <f>IF(B13943="","",HOUR(A13943))</f>
        <v/>
      </c>
      <c r="E13943">
        <f>IF(B13943="","",IF(INPUT!$I$1="","",IF(C13943&lt;(INT(INPUT!$I$1)-INPUT!$I$2),"Off Meds",IF(C13943&lt;=(INT(INPUT!$I$1)+INPUT!$I$2),"Washout","On Meds"))))</f>
        <v/>
      </c>
      <c r="F13943">
        <f>IF(B13943="","",1.509*(LN(B13943)^1.084-5.381))</f>
        <v/>
      </c>
      <c r="G13943">
        <f>IF(F13943="","",IF(F13943&lt;0,10*F13943^2,0))</f>
        <v/>
      </c>
      <c r="H13943">
        <f>IF(F13943="","",IF(F13943&gt;0,10*F13943^2,0))</f>
        <v/>
      </c>
    </row>
    <row r="13944">
      <c r="A13944">
        <f>Input!A13944</f>
        <v/>
      </c>
      <c r="B13944">
        <f>IF(ISNUMBER(Input!B13944),IF(AND(Input!B13944&gt;=20,Input!B13944&lt;=700),Input!B13944,""),"")</f>
        <v/>
      </c>
      <c r="C13944">
        <f>IF(B13944="","",INT(A13944))</f>
        <v/>
      </c>
      <c r="D13944">
        <f>IF(B13944="","",HOUR(A13944))</f>
        <v/>
      </c>
      <c r="E13944">
        <f>IF(B13944="","",IF(INPUT!$I$1="","",IF(C13944&lt;(INT(INPUT!$I$1)-INPUT!$I$2),"Off Meds",IF(C13944&lt;=(INT(INPUT!$I$1)+INPUT!$I$2),"Washout","On Meds"))))</f>
        <v/>
      </c>
      <c r="F13944">
        <f>IF(B13944="","",1.509*(LN(B13944)^1.084-5.381))</f>
        <v/>
      </c>
      <c r="G13944">
        <f>IF(F13944="","",IF(F13944&lt;0,10*F13944^2,0))</f>
        <v/>
      </c>
      <c r="H13944">
        <f>IF(F13944="","",IF(F13944&gt;0,10*F13944^2,0))</f>
        <v/>
      </c>
    </row>
    <row r="13945">
      <c r="A13945">
        <f>Input!A13945</f>
        <v/>
      </c>
      <c r="B13945">
        <f>IF(ISNUMBER(Input!B13945),IF(AND(Input!B13945&gt;=20,Input!B13945&lt;=700),Input!B13945,""),"")</f>
        <v/>
      </c>
      <c r="C13945">
        <f>IF(B13945="","",INT(A13945))</f>
        <v/>
      </c>
      <c r="D13945">
        <f>IF(B13945="","",HOUR(A13945))</f>
        <v/>
      </c>
      <c r="E13945">
        <f>IF(B13945="","",IF(INPUT!$I$1="","",IF(C13945&lt;(INT(INPUT!$I$1)-INPUT!$I$2),"Off Meds",IF(C13945&lt;=(INT(INPUT!$I$1)+INPUT!$I$2),"Washout","On Meds"))))</f>
        <v/>
      </c>
      <c r="F13945">
        <f>IF(B13945="","",1.509*(LN(B13945)^1.084-5.381))</f>
        <v/>
      </c>
      <c r="G13945">
        <f>IF(F13945="","",IF(F13945&lt;0,10*F13945^2,0))</f>
        <v/>
      </c>
      <c r="H13945">
        <f>IF(F13945="","",IF(F13945&gt;0,10*F13945^2,0))</f>
        <v/>
      </c>
    </row>
    <row r="13946">
      <c r="A13946">
        <f>Input!A13946</f>
        <v/>
      </c>
      <c r="B13946">
        <f>IF(ISNUMBER(Input!B13946),IF(AND(Input!B13946&gt;=20,Input!B13946&lt;=700),Input!B13946,""),"")</f>
        <v/>
      </c>
      <c r="C13946">
        <f>IF(B13946="","",INT(A13946))</f>
        <v/>
      </c>
      <c r="D13946">
        <f>IF(B13946="","",HOUR(A13946))</f>
        <v/>
      </c>
      <c r="E13946">
        <f>IF(B13946="","",IF(INPUT!$I$1="","",IF(C13946&lt;(INT(INPUT!$I$1)-INPUT!$I$2),"Off Meds",IF(C13946&lt;=(INT(INPUT!$I$1)+INPUT!$I$2),"Washout","On Meds"))))</f>
        <v/>
      </c>
      <c r="F13946">
        <f>IF(B13946="","",1.509*(LN(B13946)^1.084-5.381))</f>
        <v/>
      </c>
      <c r="G13946">
        <f>IF(F13946="","",IF(F13946&lt;0,10*F13946^2,0))</f>
        <v/>
      </c>
      <c r="H13946">
        <f>IF(F13946="","",IF(F13946&gt;0,10*F13946^2,0))</f>
        <v/>
      </c>
    </row>
    <row r="13947">
      <c r="A13947">
        <f>Input!A13947</f>
        <v/>
      </c>
      <c r="B13947">
        <f>IF(ISNUMBER(Input!B13947),IF(AND(Input!B13947&gt;=20,Input!B13947&lt;=700),Input!B13947,""),"")</f>
        <v/>
      </c>
      <c r="C13947">
        <f>IF(B13947="","",INT(A13947))</f>
        <v/>
      </c>
      <c r="D13947">
        <f>IF(B13947="","",HOUR(A13947))</f>
        <v/>
      </c>
      <c r="E13947">
        <f>IF(B13947="","",IF(INPUT!$I$1="","",IF(C13947&lt;(INT(INPUT!$I$1)-INPUT!$I$2),"Off Meds",IF(C13947&lt;=(INT(INPUT!$I$1)+INPUT!$I$2),"Washout","On Meds"))))</f>
        <v/>
      </c>
      <c r="F13947">
        <f>IF(B13947="","",1.509*(LN(B13947)^1.084-5.381))</f>
        <v/>
      </c>
      <c r="G13947">
        <f>IF(F13947="","",IF(F13947&lt;0,10*F13947^2,0))</f>
        <v/>
      </c>
      <c r="H13947">
        <f>IF(F13947="","",IF(F13947&gt;0,10*F13947^2,0))</f>
        <v/>
      </c>
    </row>
    <row r="13948">
      <c r="A13948">
        <f>Input!A13948</f>
        <v/>
      </c>
      <c r="B13948">
        <f>IF(ISNUMBER(Input!B13948),IF(AND(Input!B13948&gt;=20,Input!B13948&lt;=700),Input!B13948,""),"")</f>
        <v/>
      </c>
      <c r="C13948">
        <f>IF(B13948="","",INT(A13948))</f>
        <v/>
      </c>
      <c r="D13948">
        <f>IF(B13948="","",HOUR(A13948))</f>
        <v/>
      </c>
      <c r="E13948">
        <f>IF(B13948="","",IF(INPUT!$I$1="","",IF(C13948&lt;(INT(INPUT!$I$1)-INPUT!$I$2),"Off Meds",IF(C13948&lt;=(INT(INPUT!$I$1)+INPUT!$I$2),"Washout","On Meds"))))</f>
        <v/>
      </c>
      <c r="F13948">
        <f>IF(B13948="","",1.509*(LN(B13948)^1.084-5.381))</f>
        <v/>
      </c>
      <c r="G13948">
        <f>IF(F13948="","",IF(F13948&lt;0,10*F13948^2,0))</f>
        <v/>
      </c>
      <c r="H13948">
        <f>IF(F13948="","",IF(F13948&gt;0,10*F13948^2,0))</f>
        <v/>
      </c>
    </row>
    <row r="13949">
      <c r="A13949">
        <f>Input!A13949</f>
        <v/>
      </c>
      <c r="B13949">
        <f>IF(ISNUMBER(Input!B13949),IF(AND(Input!B13949&gt;=20,Input!B13949&lt;=700),Input!B13949,""),"")</f>
        <v/>
      </c>
      <c r="C13949">
        <f>IF(B13949="","",INT(A13949))</f>
        <v/>
      </c>
      <c r="D13949">
        <f>IF(B13949="","",HOUR(A13949))</f>
        <v/>
      </c>
      <c r="E13949">
        <f>IF(B13949="","",IF(INPUT!$I$1="","",IF(C13949&lt;(INT(INPUT!$I$1)-INPUT!$I$2),"Off Meds",IF(C13949&lt;=(INT(INPUT!$I$1)+INPUT!$I$2),"Washout","On Meds"))))</f>
        <v/>
      </c>
      <c r="F13949">
        <f>IF(B13949="","",1.509*(LN(B13949)^1.084-5.381))</f>
        <v/>
      </c>
      <c r="G13949">
        <f>IF(F13949="","",IF(F13949&lt;0,10*F13949^2,0))</f>
        <v/>
      </c>
      <c r="H13949">
        <f>IF(F13949="","",IF(F13949&gt;0,10*F13949^2,0))</f>
        <v/>
      </c>
    </row>
    <row r="13950">
      <c r="A13950">
        <f>Input!A13950</f>
        <v/>
      </c>
      <c r="B13950">
        <f>IF(ISNUMBER(Input!B13950),IF(AND(Input!B13950&gt;=20,Input!B13950&lt;=700),Input!B13950,""),"")</f>
        <v/>
      </c>
      <c r="C13950">
        <f>IF(B13950="","",INT(A13950))</f>
        <v/>
      </c>
      <c r="D13950">
        <f>IF(B13950="","",HOUR(A13950))</f>
        <v/>
      </c>
      <c r="E13950">
        <f>IF(B13950="","",IF(INPUT!$I$1="","",IF(C13950&lt;(INT(INPUT!$I$1)-INPUT!$I$2),"Off Meds",IF(C13950&lt;=(INT(INPUT!$I$1)+INPUT!$I$2),"Washout","On Meds"))))</f>
        <v/>
      </c>
      <c r="F13950">
        <f>IF(B13950="","",1.509*(LN(B13950)^1.084-5.381))</f>
        <v/>
      </c>
      <c r="G13950">
        <f>IF(F13950="","",IF(F13950&lt;0,10*F13950^2,0))</f>
        <v/>
      </c>
      <c r="H13950">
        <f>IF(F13950="","",IF(F13950&gt;0,10*F13950^2,0))</f>
        <v/>
      </c>
    </row>
    <row r="13951">
      <c r="A13951">
        <f>Input!A13951</f>
        <v/>
      </c>
      <c r="B13951">
        <f>IF(ISNUMBER(Input!B13951),IF(AND(Input!B13951&gt;=20,Input!B13951&lt;=700),Input!B13951,""),"")</f>
        <v/>
      </c>
      <c r="C13951">
        <f>IF(B13951="","",INT(A13951))</f>
        <v/>
      </c>
      <c r="D13951">
        <f>IF(B13951="","",HOUR(A13951))</f>
        <v/>
      </c>
      <c r="E13951">
        <f>IF(B13951="","",IF(INPUT!$I$1="","",IF(C13951&lt;(INT(INPUT!$I$1)-INPUT!$I$2),"Off Meds",IF(C13951&lt;=(INT(INPUT!$I$1)+INPUT!$I$2),"Washout","On Meds"))))</f>
        <v/>
      </c>
      <c r="F13951">
        <f>IF(B13951="","",1.509*(LN(B13951)^1.084-5.381))</f>
        <v/>
      </c>
      <c r="G13951">
        <f>IF(F13951="","",IF(F13951&lt;0,10*F13951^2,0))</f>
        <v/>
      </c>
      <c r="H13951">
        <f>IF(F13951="","",IF(F13951&gt;0,10*F13951^2,0))</f>
        <v/>
      </c>
    </row>
    <row r="13952">
      <c r="A13952">
        <f>Input!A13952</f>
        <v/>
      </c>
      <c r="B13952">
        <f>IF(ISNUMBER(Input!B13952),IF(AND(Input!B13952&gt;=20,Input!B13952&lt;=700),Input!B13952,""),"")</f>
        <v/>
      </c>
      <c r="C13952">
        <f>IF(B13952="","",INT(A13952))</f>
        <v/>
      </c>
      <c r="D13952">
        <f>IF(B13952="","",HOUR(A13952))</f>
        <v/>
      </c>
      <c r="E13952">
        <f>IF(B13952="","",IF(INPUT!$I$1="","",IF(C13952&lt;(INT(INPUT!$I$1)-INPUT!$I$2),"Off Meds",IF(C13952&lt;=(INT(INPUT!$I$1)+INPUT!$I$2),"Washout","On Meds"))))</f>
        <v/>
      </c>
      <c r="F13952">
        <f>IF(B13952="","",1.509*(LN(B13952)^1.084-5.381))</f>
        <v/>
      </c>
      <c r="G13952">
        <f>IF(F13952="","",IF(F13952&lt;0,10*F13952^2,0))</f>
        <v/>
      </c>
      <c r="H13952">
        <f>IF(F13952="","",IF(F13952&gt;0,10*F13952^2,0))</f>
        <v/>
      </c>
    </row>
    <row r="13953">
      <c r="A13953">
        <f>Input!A13953</f>
        <v/>
      </c>
      <c r="B13953">
        <f>IF(ISNUMBER(Input!B13953),IF(AND(Input!B13953&gt;=20,Input!B13953&lt;=700),Input!B13953,""),"")</f>
        <v/>
      </c>
      <c r="C13953">
        <f>IF(B13953="","",INT(A13953))</f>
        <v/>
      </c>
      <c r="D13953">
        <f>IF(B13953="","",HOUR(A13953))</f>
        <v/>
      </c>
      <c r="E13953">
        <f>IF(B13953="","",IF(INPUT!$I$1="","",IF(C13953&lt;(INT(INPUT!$I$1)-INPUT!$I$2),"Off Meds",IF(C13953&lt;=(INT(INPUT!$I$1)+INPUT!$I$2),"Washout","On Meds"))))</f>
        <v/>
      </c>
      <c r="F13953">
        <f>IF(B13953="","",1.509*(LN(B13953)^1.084-5.381))</f>
        <v/>
      </c>
      <c r="G13953">
        <f>IF(F13953="","",IF(F13953&lt;0,10*F13953^2,0))</f>
        <v/>
      </c>
      <c r="H13953">
        <f>IF(F13953="","",IF(F13953&gt;0,10*F13953^2,0))</f>
        <v/>
      </c>
    </row>
    <row r="13954">
      <c r="A13954">
        <f>Input!A13954</f>
        <v/>
      </c>
      <c r="B13954">
        <f>IF(ISNUMBER(Input!B13954),IF(AND(Input!B13954&gt;=20,Input!B13954&lt;=700),Input!B13954,""),"")</f>
        <v/>
      </c>
      <c r="C13954">
        <f>IF(B13954="","",INT(A13954))</f>
        <v/>
      </c>
      <c r="D13954">
        <f>IF(B13954="","",HOUR(A13954))</f>
        <v/>
      </c>
      <c r="E13954">
        <f>IF(B13954="","",IF(INPUT!$I$1="","",IF(C13954&lt;(INT(INPUT!$I$1)-INPUT!$I$2),"Off Meds",IF(C13954&lt;=(INT(INPUT!$I$1)+INPUT!$I$2),"Washout","On Meds"))))</f>
        <v/>
      </c>
      <c r="F13954">
        <f>IF(B13954="","",1.509*(LN(B13954)^1.084-5.381))</f>
        <v/>
      </c>
      <c r="G13954">
        <f>IF(F13954="","",IF(F13954&lt;0,10*F13954^2,0))</f>
        <v/>
      </c>
      <c r="H13954">
        <f>IF(F13954="","",IF(F13954&gt;0,10*F13954^2,0))</f>
        <v/>
      </c>
    </row>
    <row r="13955">
      <c r="A13955">
        <f>Input!A13955</f>
        <v/>
      </c>
      <c r="B13955">
        <f>IF(ISNUMBER(Input!B13955),IF(AND(Input!B13955&gt;=20,Input!B13955&lt;=700),Input!B13955,""),"")</f>
        <v/>
      </c>
      <c r="C13955">
        <f>IF(B13955="","",INT(A13955))</f>
        <v/>
      </c>
      <c r="D13955">
        <f>IF(B13955="","",HOUR(A13955))</f>
        <v/>
      </c>
      <c r="E13955">
        <f>IF(B13955="","",IF(INPUT!$I$1="","",IF(C13955&lt;(INT(INPUT!$I$1)-INPUT!$I$2),"Off Meds",IF(C13955&lt;=(INT(INPUT!$I$1)+INPUT!$I$2),"Washout","On Meds"))))</f>
        <v/>
      </c>
      <c r="F13955">
        <f>IF(B13955="","",1.509*(LN(B13955)^1.084-5.381))</f>
        <v/>
      </c>
      <c r="G13955">
        <f>IF(F13955="","",IF(F13955&lt;0,10*F13955^2,0))</f>
        <v/>
      </c>
      <c r="H13955">
        <f>IF(F13955="","",IF(F13955&gt;0,10*F13955^2,0))</f>
        <v/>
      </c>
    </row>
    <row r="13956">
      <c r="A13956">
        <f>Input!A13956</f>
        <v/>
      </c>
      <c r="B13956">
        <f>IF(ISNUMBER(Input!B13956),IF(AND(Input!B13956&gt;=20,Input!B13956&lt;=700),Input!B13956,""),"")</f>
        <v/>
      </c>
      <c r="C13956">
        <f>IF(B13956="","",INT(A13956))</f>
        <v/>
      </c>
      <c r="D13956">
        <f>IF(B13956="","",HOUR(A13956))</f>
        <v/>
      </c>
      <c r="E13956">
        <f>IF(B13956="","",IF(INPUT!$I$1="","",IF(C13956&lt;(INT(INPUT!$I$1)-INPUT!$I$2),"Off Meds",IF(C13956&lt;=(INT(INPUT!$I$1)+INPUT!$I$2),"Washout","On Meds"))))</f>
        <v/>
      </c>
      <c r="F13956">
        <f>IF(B13956="","",1.509*(LN(B13956)^1.084-5.381))</f>
        <v/>
      </c>
      <c r="G13956">
        <f>IF(F13956="","",IF(F13956&lt;0,10*F13956^2,0))</f>
        <v/>
      </c>
      <c r="H13956">
        <f>IF(F13956="","",IF(F13956&gt;0,10*F13956^2,0))</f>
        <v/>
      </c>
    </row>
    <row r="13957">
      <c r="A13957">
        <f>Input!A13957</f>
        <v/>
      </c>
      <c r="B13957">
        <f>IF(ISNUMBER(Input!B13957),IF(AND(Input!B13957&gt;=20,Input!B13957&lt;=700),Input!B13957,""),"")</f>
        <v/>
      </c>
      <c r="C13957">
        <f>IF(B13957="","",INT(A13957))</f>
        <v/>
      </c>
      <c r="D13957">
        <f>IF(B13957="","",HOUR(A13957))</f>
        <v/>
      </c>
      <c r="E13957">
        <f>IF(B13957="","",IF(INPUT!$I$1="","",IF(C13957&lt;(INT(INPUT!$I$1)-INPUT!$I$2),"Off Meds",IF(C13957&lt;=(INT(INPUT!$I$1)+INPUT!$I$2),"Washout","On Meds"))))</f>
        <v/>
      </c>
      <c r="F13957">
        <f>IF(B13957="","",1.509*(LN(B13957)^1.084-5.381))</f>
        <v/>
      </c>
      <c r="G13957">
        <f>IF(F13957="","",IF(F13957&lt;0,10*F13957^2,0))</f>
        <v/>
      </c>
      <c r="H13957">
        <f>IF(F13957="","",IF(F13957&gt;0,10*F13957^2,0))</f>
        <v/>
      </c>
    </row>
    <row r="13958">
      <c r="A13958">
        <f>Input!A13958</f>
        <v/>
      </c>
      <c r="B13958">
        <f>IF(ISNUMBER(Input!B13958),IF(AND(Input!B13958&gt;=20,Input!B13958&lt;=700),Input!B13958,""),"")</f>
        <v/>
      </c>
      <c r="C13958">
        <f>IF(B13958="","",INT(A13958))</f>
        <v/>
      </c>
      <c r="D13958">
        <f>IF(B13958="","",HOUR(A13958))</f>
        <v/>
      </c>
      <c r="E13958">
        <f>IF(B13958="","",IF(INPUT!$I$1="","",IF(C13958&lt;(INT(INPUT!$I$1)-INPUT!$I$2),"Off Meds",IF(C13958&lt;=(INT(INPUT!$I$1)+INPUT!$I$2),"Washout","On Meds"))))</f>
        <v/>
      </c>
      <c r="F13958">
        <f>IF(B13958="","",1.509*(LN(B13958)^1.084-5.381))</f>
        <v/>
      </c>
      <c r="G13958">
        <f>IF(F13958="","",IF(F13958&lt;0,10*F13958^2,0))</f>
        <v/>
      </c>
      <c r="H13958">
        <f>IF(F13958="","",IF(F13958&gt;0,10*F13958^2,0))</f>
        <v/>
      </c>
    </row>
    <row r="13959">
      <c r="A13959">
        <f>Input!A13959</f>
        <v/>
      </c>
      <c r="B13959">
        <f>IF(ISNUMBER(Input!B13959),IF(AND(Input!B13959&gt;=20,Input!B13959&lt;=700),Input!B13959,""),"")</f>
        <v/>
      </c>
      <c r="C13959">
        <f>IF(B13959="","",INT(A13959))</f>
        <v/>
      </c>
      <c r="D13959">
        <f>IF(B13959="","",HOUR(A13959))</f>
        <v/>
      </c>
      <c r="E13959">
        <f>IF(B13959="","",IF(INPUT!$I$1="","",IF(C13959&lt;(INT(INPUT!$I$1)-INPUT!$I$2),"Off Meds",IF(C13959&lt;=(INT(INPUT!$I$1)+INPUT!$I$2),"Washout","On Meds"))))</f>
        <v/>
      </c>
      <c r="F13959">
        <f>IF(B13959="","",1.509*(LN(B13959)^1.084-5.381))</f>
        <v/>
      </c>
      <c r="G13959">
        <f>IF(F13959="","",IF(F13959&lt;0,10*F13959^2,0))</f>
        <v/>
      </c>
      <c r="H13959">
        <f>IF(F13959="","",IF(F13959&gt;0,10*F13959^2,0))</f>
        <v/>
      </c>
    </row>
    <row r="13960">
      <c r="A13960">
        <f>Input!A13960</f>
        <v/>
      </c>
      <c r="B13960">
        <f>IF(ISNUMBER(Input!B13960),IF(AND(Input!B13960&gt;=20,Input!B13960&lt;=700),Input!B13960,""),"")</f>
        <v/>
      </c>
      <c r="C13960">
        <f>IF(B13960="","",INT(A13960))</f>
        <v/>
      </c>
      <c r="D13960">
        <f>IF(B13960="","",HOUR(A13960))</f>
        <v/>
      </c>
      <c r="E13960">
        <f>IF(B13960="","",IF(INPUT!$I$1="","",IF(C13960&lt;(INT(INPUT!$I$1)-INPUT!$I$2),"Off Meds",IF(C13960&lt;=(INT(INPUT!$I$1)+INPUT!$I$2),"Washout","On Meds"))))</f>
        <v/>
      </c>
      <c r="F13960">
        <f>IF(B13960="","",1.509*(LN(B13960)^1.084-5.381))</f>
        <v/>
      </c>
      <c r="G13960">
        <f>IF(F13960="","",IF(F13960&lt;0,10*F13960^2,0))</f>
        <v/>
      </c>
      <c r="H13960">
        <f>IF(F13960="","",IF(F13960&gt;0,10*F13960^2,0))</f>
        <v/>
      </c>
    </row>
    <row r="13961">
      <c r="A13961">
        <f>Input!A13961</f>
        <v/>
      </c>
      <c r="B13961">
        <f>IF(ISNUMBER(Input!B13961),IF(AND(Input!B13961&gt;=20,Input!B13961&lt;=700),Input!B13961,""),"")</f>
        <v/>
      </c>
      <c r="C13961">
        <f>IF(B13961="","",INT(A13961))</f>
        <v/>
      </c>
      <c r="D13961">
        <f>IF(B13961="","",HOUR(A13961))</f>
        <v/>
      </c>
      <c r="E13961">
        <f>IF(B13961="","",IF(INPUT!$I$1="","",IF(C13961&lt;(INT(INPUT!$I$1)-INPUT!$I$2),"Off Meds",IF(C13961&lt;=(INT(INPUT!$I$1)+INPUT!$I$2),"Washout","On Meds"))))</f>
        <v/>
      </c>
      <c r="F13961">
        <f>IF(B13961="","",1.509*(LN(B13961)^1.084-5.381))</f>
        <v/>
      </c>
      <c r="G13961">
        <f>IF(F13961="","",IF(F13961&lt;0,10*F13961^2,0))</f>
        <v/>
      </c>
      <c r="H13961">
        <f>IF(F13961="","",IF(F13961&gt;0,10*F13961^2,0))</f>
        <v/>
      </c>
    </row>
    <row r="13962">
      <c r="A13962">
        <f>Input!A13962</f>
        <v/>
      </c>
      <c r="B13962">
        <f>IF(ISNUMBER(Input!B13962),IF(AND(Input!B13962&gt;=20,Input!B13962&lt;=700),Input!B13962,""),"")</f>
        <v/>
      </c>
      <c r="C13962">
        <f>IF(B13962="","",INT(A13962))</f>
        <v/>
      </c>
      <c r="D13962">
        <f>IF(B13962="","",HOUR(A13962))</f>
        <v/>
      </c>
      <c r="E13962">
        <f>IF(B13962="","",IF(INPUT!$I$1="","",IF(C13962&lt;(INT(INPUT!$I$1)-INPUT!$I$2),"Off Meds",IF(C13962&lt;=(INT(INPUT!$I$1)+INPUT!$I$2),"Washout","On Meds"))))</f>
        <v/>
      </c>
      <c r="F13962">
        <f>IF(B13962="","",1.509*(LN(B13962)^1.084-5.381))</f>
        <v/>
      </c>
      <c r="G13962">
        <f>IF(F13962="","",IF(F13962&lt;0,10*F13962^2,0))</f>
        <v/>
      </c>
      <c r="H13962">
        <f>IF(F13962="","",IF(F13962&gt;0,10*F13962^2,0))</f>
        <v/>
      </c>
    </row>
    <row r="13963">
      <c r="A13963">
        <f>Input!A13963</f>
        <v/>
      </c>
      <c r="B13963">
        <f>IF(ISNUMBER(Input!B13963),IF(AND(Input!B13963&gt;=20,Input!B13963&lt;=700),Input!B13963,""),"")</f>
        <v/>
      </c>
      <c r="C13963">
        <f>IF(B13963="","",INT(A13963))</f>
        <v/>
      </c>
      <c r="D13963">
        <f>IF(B13963="","",HOUR(A13963))</f>
        <v/>
      </c>
      <c r="E13963">
        <f>IF(B13963="","",IF(INPUT!$I$1="","",IF(C13963&lt;(INT(INPUT!$I$1)-INPUT!$I$2),"Off Meds",IF(C13963&lt;=(INT(INPUT!$I$1)+INPUT!$I$2),"Washout","On Meds"))))</f>
        <v/>
      </c>
      <c r="F13963">
        <f>IF(B13963="","",1.509*(LN(B13963)^1.084-5.381))</f>
        <v/>
      </c>
      <c r="G13963">
        <f>IF(F13963="","",IF(F13963&lt;0,10*F13963^2,0))</f>
        <v/>
      </c>
      <c r="H13963">
        <f>IF(F13963="","",IF(F13963&gt;0,10*F13963^2,0))</f>
        <v/>
      </c>
    </row>
    <row r="13964">
      <c r="A13964">
        <f>Input!A13964</f>
        <v/>
      </c>
      <c r="B13964">
        <f>IF(ISNUMBER(Input!B13964),IF(AND(Input!B13964&gt;=20,Input!B13964&lt;=700),Input!B13964,""),"")</f>
        <v/>
      </c>
      <c r="C13964">
        <f>IF(B13964="","",INT(A13964))</f>
        <v/>
      </c>
      <c r="D13964">
        <f>IF(B13964="","",HOUR(A13964))</f>
        <v/>
      </c>
      <c r="E13964">
        <f>IF(B13964="","",IF(INPUT!$I$1="","",IF(C13964&lt;(INT(INPUT!$I$1)-INPUT!$I$2),"Off Meds",IF(C13964&lt;=(INT(INPUT!$I$1)+INPUT!$I$2),"Washout","On Meds"))))</f>
        <v/>
      </c>
      <c r="F13964">
        <f>IF(B13964="","",1.509*(LN(B13964)^1.084-5.381))</f>
        <v/>
      </c>
      <c r="G13964">
        <f>IF(F13964="","",IF(F13964&lt;0,10*F13964^2,0))</f>
        <v/>
      </c>
      <c r="H13964">
        <f>IF(F13964="","",IF(F13964&gt;0,10*F13964^2,0))</f>
        <v/>
      </c>
    </row>
    <row r="13965">
      <c r="A13965">
        <f>Input!A13965</f>
        <v/>
      </c>
      <c r="B13965">
        <f>IF(ISNUMBER(Input!B13965),IF(AND(Input!B13965&gt;=20,Input!B13965&lt;=700),Input!B13965,""),"")</f>
        <v/>
      </c>
      <c r="C13965">
        <f>IF(B13965="","",INT(A13965))</f>
        <v/>
      </c>
      <c r="D13965">
        <f>IF(B13965="","",HOUR(A13965))</f>
        <v/>
      </c>
      <c r="E13965">
        <f>IF(B13965="","",IF(INPUT!$I$1="","",IF(C13965&lt;(INT(INPUT!$I$1)-INPUT!$I$2),"Off Meds",IF(C13965&lt;=(INT(INPUT!$I$1)+INPUT!$I$2),"Washout","On Meds"))))</f>
        <v/>
      </c>
      <c r="F13965">
        <f>IF(B13965="","",1.509*(LN(B13965)^1.084-5.381))</f>
        <v/>
      </c>
      <c r="G13965">
        <f>IF(F13965="","",IF(F13965&lt;0,10*F13965^2,0))</f>
        <v/>
      </c>
      <c r="H13965">
        <f>IF(F13965="","",IF(F13965&gt;0,10*F13965^2,0))</f>
        <v/>
      </c>
    </row>
    <row r="13966">
      <c r="A13966">
        <f>Input!A13966</f>
        <v/>
      </c>
      <c r="B13966">
        <f>IF(ISNUMBER(Input!B13966),IF(AND(Input!B13966&gt;=20,Input!B13966&lt;=700),Input!B13966,""),"")</f>
        <v/>
      </c>
      <c r="C13966">
        <f>IF(B13966="","",INT(A13966))</f>
        <v/>
      </c>
      <c r="D13966">
        <f>IF(B13966="","",HOUR(A13966))</f>
        <v/>
      </c>
      <c r="E13966">
        <f>IF(B13966="","",IF(INPUT!$I$1="","",IF(C13966&lt;(INT(INPUT!$I$1)-INPUT!$I$2),"Off Meds",IF(C13966&lt;=(INT(INPUT!$I$1)+INPUT!$I$2),"Washout","On Meds"))))</f>
        <v/>
      </c>
      <c r="F13966">
        <f>IF(B13966="","",1.509*(LN(B13966)^1.084-5.381))</f>
        <v/>
      </c>
      <c r="G13966">
        <f>IF(F13966="","",IF(F13966&lt;0,10*F13966^2,0))</f>
        <v/>
      </c>
      <c r="H13966">
        <f>IF(F13966="","",IF(F13966&gt;0,10*F13966^2,0))</f>
        <v/>
      </c>
    </row>
    <row r="13967">
      <c r="A13967">
        <f>Input!A13967</f>
        <v/>
      </c>
      <c r="B13967">
        <f>IF(ISNUMBER(Input!B13967),IF(AND(Input!B13967&gt;=20,Input!B13967&lt;=700),Input!B13967,""),"")</f>
        <v/>
      </c>
      <c r="C13967">
        <f>IF(B13967="","",INT(A13967))</f>
        <v/>
      </c>
      <c r="D13967">
        <f>IF(B13967="","",HOUR(A13967))</f>
        <v/>
      </c>
      <c r="E13967">
        <f>IF(B13967="","",IF(INPUT!$I$1="","",IF(C13967&lt;(INT(INPUT!$I$1)-INPUT!$I$2),"Off Meds",IF(C13967&lt;=(INT(INPUT!$I$1)+INPUT!$I$2),"Washout","On Meds"))))</f>
        <v/>
      </c>
      <c r="F13967">
        <f>IF(B13967="","",1.509*(LN(B13967)^1.084-5.381))</f>
        <v/>
      </c>
      <c r="G13967">
        <f>IF(F13967="","",IF(F13967&lt;0,10*F13967^2,0))</f>
        <v/>
      </c>
      <c r="H13967">
        <f>IF(F13967="","",IF(F13967&gt;0,10*F13967^2,0))</f>
        <v/>
      </c>
    </row>
    <row r="13968">
      <c r="A13968">
        <f>Input!A13968</f>
        <v/>
      </c>
      <c r="B13968">
        <f>IF(ISNUMBER(Input!B13968),IF(AND(Input!B13968&gt;=20,Input!B13968&lt;=700),Input!B13968,""),"")</f>
        <v/>
      </c>
      <c r="C13968">
        <f>IF(B13968="","",INT(A13968))</f>
        <v/>
      </c>
      <c r="D13968">
        <f>IF(B13968="","",HOUR(A13968))</f>
        <v/>
      </c>
      <c r="E13968">
        <f>IF(B13968="","",IF(INPUT!$I$1="","",IF(C13968&lt;(INT(INPUT!$I$1)-INPUT!$I$2),"Off Meds",IF(C13968&lt;=(INT(INPUT!$I$1)+INPUT!$I$2),"Washout","On Meds"))))</f>
        <v/>
      </c>
      <c r="F13968">
        <f>IF(B13968="","",1.509*(LN(B13968)^1.084-5.381))</f>
        <v/>
      </c>
      <c r="G13968">
        <f>IF(F13968="","",IF(F13968&lt;0,10*F13968^2,0))</f>
        <v/>
      </c>
      <c r="H13968">
        <f>IF(F13968="","",IF(F13968&gt;0,10*F13968^2,0))</f>
        <v/>
      </c>
    </row>
    <row r="13969">
      <c r="A13969">
        <f>Input!A13969</f>
        <v/>
      </c>
      <c r="B13969">
        <f>IF(ISNUMBER(Input!B13969),IF(AND(Input!B13969&gt;=20,Input!B13969&lt;=700),Input!B13969,""),"")</f>
        <v/>
      </c>
      <c r="C13969">
        <f>IF(B13969="","",INT(A13969))</f>
        <v/>
      </c>
      <c r="D13969">
        <f>IF(B13969="","",HOUR(A13969))</f>
        <v/>
      </c>
      <c r="E13969">
        <f>IF(B13969="","",IF(INPUT!$I$1="","",IF(C13969&lt;(INT(INPUT!$I$1)-INPUT!$I$2),"Off Meds",IF(C13969&lt;=(INT(INPUT!$I$1)+INPUT!$I$2),"Washout","On Meds"))))</f>
        <v/>
      </c>
      <c r="F13969">
        <f>IF(B13969="","",1.509*(LN(B13969)^1.084-5.381))</f>
        <v/>
      </c>
      <c r="G13969">
        <f>IF(F13969="","",IF(F13969&lt;0,10*F13969^2,0))</f>
        <v/>
      </c>
      <c r="H13969">
        <f>IF(F13969="","",IF(F13969&gt;0,10*F13969^2,0))</f>
        <v/>
      </c>
    </row>
    <row r="13970">
      <c r="A13970">
        <f>Input!A13970</f>
        <v/>
      </c>
      <c r="B13970">
        <f>IF(ISNUMBER(Input!B13970),IF(AND(Input!B13970&gt;=20,Input!B13970&lt;=700),Input!B13970,""),"")</f>
        <v/>
      </c>
      <c r="C13970">
        <f>IF(B13970="","",INT(A13970))</f>
        <v/>
      </c>
      <c r="D13970">
        <f>IF(B13970="","",HOUR(A13970))</f>
        <v/>
      </c>
      <c r="E13970">
        <f>IF(B13970="","",IF(INPUT!$I$1="","",IF(C13970&lt;(INT(INPUT!$I$1)-INPUT!$I$2),"Off Meds",IF(C13970&lt;=(INT(INPUT!$I$1)+INPUT!$I$2),"Washout","On Meds"))))</f>
        <v/>
      </c>
      <c r="F13970">
        <f>IF(B13970="","",1.509*(LN(B13970)^1.084-5.381))</f>
        <v/>
      </c>
      <c r="G13970">
        <f>IF(F13970="","",IF(F13970&lt;0,10*F13970^2,0))</f>
        <v/>
      </c>
      <c r="H13970">
        <f>IF(F13970="","",IF(F13970&gt;0,10*F13970^2,0))</f>
        <v/>
      </c>
    </row>
    <row r="13971">
      <c r="A13971">
        <f>Input!A13971</f>
        <v/>
      </c>
      <c r="B13971">
        <f>IF(ISNUMBER(Input!B13971),IF(AND(Input!B13971&gt;=20,Input!B13971&lt;=700),Input!B13971,""),"")</f>
        <v/>
      </c>
      <c r="C13971">
        <f>IF(B13971="","",INT(A13971))</f>
        <v/>
      </c>
      <c r="D13971">
        <f>IF(B13971="","",HOUR(A13971))</f>
        <v/>
      </c>
      <c r="E13971">
        <f>IF(B13971="","",IF(INPUT!$I$1="","",IF(C13971&lt;(INT(INPUT!$I$1)-INPUT!$I$2),"Off Meds",IF(C13971&lt;=(INT(INPUT!$I$1)+INPUT!$I$2),"Washout","On Meds"))))</f>
        <v/>
      </c>
      <c r="F13971">
        <f>IF(B13971="","",1.509*(LN(B13971)^1.084-5.381))</f>
        <v/>
      </c>
      <c r="G13971">
        <f>IF(F13971="","",IF(F13971&lt;0,10*F13971^2,0))</f>
        <v/>
      </c>
      <c r="H13971">
        <f>IF(F13971="","",IF(F13971&gt;0,10*F13971^2,0))</f>
        <v/>
      </c>
    </row>
    <row r="13972">
      <c r="A13972">
        <f>Input!A13972</f>
        <v/>
      </c>
      <c r="B13972">
        <f>IF(ISNUMBER(Input!B13972),IF(AND(Input!B13972&gt;=20,Input!B13972&lt;=700),Input!B13972,""),"")</f>
        <v/>
      </c>
      <c r="C13972">
        <f>IF(B13972="","",INT(A13972))</f>
        <v/>
      </c>
      <c r="D13972">
        <f>IF(B13972="","",HOUR(A13972))</f>
        <v/>
      </c>
      <c r="E13972">
        <f>IF(B13972="","",IF(INPUT!$I$1="","",IF(C13972&lt;(INT(INPUT!$I$1)-INPUT!$I$2),"Off Meds",IF(C13972&lt;=(INT(INPUT!$I$1)+INPUT!$I$2),"Washout","On Meds"))))</f>
        <v/>
      </c>
      <c r="F13972">
        <f>IF(B13972="","",1.509*(LN(B13972)^1.084-5.381))</f>
        <v/>
      </c>
      <c r="G13972">
        <f>IF(F13972="","",IF(F13972&lt;0,10*F13972^2,0))</f>
        <v/>
      </c>
      <c r="H13972">
        <f>IF(F13972="","",IF(F13972&gt;0,10*F13972^2,0))</f>
        <v/>
      </c>
    </row>
    <row r="13973">
      <c r="A13973">
        <f>Input!A13973</f>
        <v/>
      </c>
      <c r="B13973">
        <f>IF(ISNUMBER(Input!B13973),IF(AND(Input!B13973&gt;=20,Input!B13973&lt;=700),Input!B13973,""),"")</f>
        <v/>
      </c>
      <c r="C13973">
        <f>IF(B13973="","",INT(A13973))</f>
        <v/>
      </c>
      <c r="D13973">
        <f>IF(B13973="","",HOUR(A13973))</f>
        <v/>
      </c>
      <c r="E13973">
        <f>IF(B13973="","",IF(INPUT!$I$1="","",IF(C13973&lt;(INT(INPUT!$I$1)-INPUT!$I$2),"Off Meds",IF(C13973&lt;=(INT(INPUT!$I$1)+INPUT!$I$2),"Washout","On Meds"))))</f>
        <v/>
      </c>
      <c r="F13973">
        <f>IF(B13973="","",1.509*(LN(B13973)^1.084-5.381))</f>
        <v/>
      </c>
      <c r="G13973">
        <f>IF(F13973="","",IF(F13973&lt;0,10*F13973^2,0))</f>
        <v/>
      </c>
      <c r="H13973">
        <f>IF(F13973="","",IF(F13973&gt;0,10*F13973^2,0))</f>
        <v/>
      </c>
    </row>
    <row r="13974">
      <c r="A13974">
        <f>Input!A13974</f>
        <v/>
      </c>
      <c r="B13974">
        <f>IF(ISNUMBER(Input!B13974),IF(AND(Input!B13974&gt;=20,Input!B13974&lt;=700),Input!B13974,""),"")</f>
        <v/>
      </c>
      <c r="C13974">
        <f>IF(B13974="","",INT(A13974))</f>
        <v/>
      </c>
      <c r="D13974">
        <f>IF(B13974="","",HOUR(A13974))</f>
        <v/>
      </c>
      <c r="E13974">
        <f>IF(B13974="","",IF(INPUT!$I$1="","",IF(C13974&lt;(INT(INPUT!$I$1)-INPUT!$I$2),"Off Meds",IF(C13974&lt;=(INT(INPUT!$I$1)+INPUT!$I$2),"Washout","On Meds"))))</f>
        <v/>
      </c>
      <c r="F13974">
        <f>IF(B13974="","",1.509*(LN(B13974)^1.084-5.381))</f>
        <v/>
      </c>
      <c r="G13974">
        <f>IF(F13974="","",IF(F13974&lt;0,10*F13974^2,0))</f>
        <v/>
      </c>
      <c r="H13974">
        <f>IF(F13974="","",IF(F13974&gt;0,10*F13974^2,0))</f>
        <v/>
      </c>
    </row>
    <row r="13975">
      <c r="A13975">
        <f>Input!A13975</f>
        <v/>
      </c>
      <c r="B13975">
        <f>IF(ISNUMBER(Input!B13975),IF(AND(Input!B13975&gt;=20,Input!B13975&lt;=700),Input!B13975,""),"")</f>
        <v/>
      </c>
      <c r="C13975">
        <f>IF(B13975="","",INT(A13975))</f>
        <v/>
      </c>
      <c r="D13975">
        <f>IF(B13975="","",HOUR(A13975))</f>
        <v/>
      </c>
      <c r="E13975">
        <f>IF(B13975="","",IF(INPUT!$I$1="","",IF(C13975&lt;(INT(INPUT!$I$1)-INPUT!$I$2),"Off Meds",IF(C13975&lt;=(INT(INPUT!$I$1)+INPUT!$I$2),"Washout","On Meds"))))</f>
        <v/>
      </c>
      <c r="F13975">
        <f>IF(B13975="","",1.509*(LN(B13975)^1.084-5.381))</f>
        <v/>
      </c>
      <c r="G13975">
        <f>IF(F13975="","",IF(F13975&lt;0,10*F13975^2,0))</f>
        <v/>
      </c>
      <c r="H13975">
        <f>IF(F13975="","",IF(F13975&gt;0,10*F13975^2,0))</f>
        <v/>
      </c>
    </row>
    <row r="13976">
      <c r="A13976">
        <f>Input!A13976</f>
        <v/>
      </c>
      <c r="B13976">
        <f>IF(ISNUMBER(Input!B13976),IF(AND(Input!B13976&gt;=20,Input!B13976&lt;=700),Input!B13976,""),"")</f>
        <v/>
      </c>
      <c r="C13976">
        <f>IF(B13976="","",INT(A13976))</f>
        <v/>
      </c>
      <c r="D13976">
        <f>IF(B13976="","",HOUR(A13976))</f>
        <v/>
      </c>
      <c r="E13976">
        <f>IF(B13976="","",IF(INPUT!$I$1="","",IF(C13976&lt;(INT(INPUT!$I$1)-INPUT!$I$2),"Off Meds",IF(C13976&lt;=(INT(INPUT!$I$1)+INPUT!$I$2),"Washout","On Meds"))))</f>
        <v/>
      </c>
      <c r="F13976">
        <f>IF(B13976="","",1.509*(LN(B13976)^1.084-5.381))</f>
        <v/>
      </c>
      <c r="G13976">
        <f>IF(F13976="","",IF(F13976&lt;0,10*F13976^2,0))</f>
        <v/>
      </c>
      <c r="H13976">
        <f>IF(F13976="","",IF(F13976&gt;0,10*F13976^2,0))</f>
        <v/>
      </c>
    </row>
    <row r="13977">
      <c r="A13977">
        <f>Input!A13977</f>
        <v/>
      </c>
      <c r="B13977">
        <f>IF(ISNUMBER(Input!B13977),IF(AND(Input!B13977&gt;=20,Input!B13977&lt;=700),Input!B13977,""),"")</f>
        <v/>
      </c>
      <c r="C13977">
        <f>IF(B13977="","",INT(A13977))</f>
        <v/>
      </c>
      <c r="D13977">
        <f>IF(B13977="","",HOUR(A13977))</f>
        <v/>
      </c>
      <c r="E13977">
        <f>IF(B13977="","",IF(INPUT!$I$1="","",IF(C13977&lt;(INT(INPUT!$I$1)-INPUT!$I$2),"Off Meds",IF(C13977&lt;=(INT(INPUT!$I$1)+INPUT!$I$2),"Washout","On Meds"))))</f>
        <v/>
      </c>
      <c r="F13977">
        <f>IF(B13977="","",1.509*(LN(B13977)^1.084-5.381))</f>
        <v/>
      </c>
      <c r="G13977">
        <f>IF(F13977="","",IF(F13977&lt;0,10*F13977^2,0))</f>
        <v/>
      </c>
      <c r="H13977">
        <f>IF(F13977="","",IF(F13977&gt;0,10*F13977^2,0))</f>
        <v/>
      </c>
    </row>
    <row r="13978">
      <c r="A13978">
        <f>Input!A13978</f>
        <v/>
      </c>
      <c r="B13978">
        <f>IF(ISNUMBER(Input!B13978),IF(AND(Input!B13978&gt;=20,Input!B13978&lt;=700),Input!B13978,""),"")</f>
        <v/>
      </c>
      <c r="C13978">
        <f>IF(B13978="","",INT(A13978))</f>
        <v/>
      </c>
      <c r="D13978">
        <f>IF(B13978="","",HOUR(A13978))</f>
        <v/>
      </c>
      <c r="E13978">
        <f>IF(B13978="","",IF(INPUT!$I$1="","",IF(C13978&lt;(INT(INPUT!$I$1)-INPUT!$I$2),"Off Meds",IF(C13978&lt;=(INT(INPUT!$I$1)+INPUT!$I$2),"Washout","On Meds"))))</f>
        <v/>
      </c>
      <c r="F13978">
        <f>IF(B13978="","",1.509*(LN(B13978)^1.084-5.381))</f>
        <v/>
      </c>
      <c r="G13978">
        <f>IF(F13978="","",IF(F13978&lt;0,10*F13978^2,0))</f>
        <v/>
      </c>
      <c r="H13978">
        <f>IF(F13978="","",IF(F13978&gt;0,10*F13978^2,0))</f>
        <v/>
      </c>
    </row>
    <row r="13979">
      <c r="A13979">
        <f>Input!A13979</f>
        <v/>
      </c>
      <c r="B13979">
        <f>IF(ISNUMBER(Input!B13979),IF(AND(Input!B13979&gt;=20,Input!B13979&lt;=700),Input!B13979,""),"")</f>
        <v/>
      </c>
      <c r="C13979">
        <f>IF(B13979="","",INT(A13979))</f>
        <v/>
      </c>
      <c r="D13979">
        <f>IF(B13979="","",HOUR(A13979))</f>
        <v/>
      </c>
      <c r="E13979">
        <f>IF(B13979="","",IF(INPUT!$I$1="","",IF(C13979&lt;(INT(INPUT!$I$1)-INPUT!$I$2),"Off Meds",IF(C13979&lt;=(INT(INPUT!$I$1)+INPUT!$I$2),"Washout","On Meds"))))</f>
        <v/>
      </c>
      <c r="F13979">
        <f>IF(B13979="","",1.509*(LN(B13979)^1.084-5.381))</f>
        <v/>
      </c>
      <c r="G13979">
        <f>IF(F13979="","",IF(F13979&lt;0,10*F13979^2,0))</f>
        <v/>
      </c>
      <c r="H13979">
        <f>IF(F13979="","",IF(F13979&gt;0,10*F13979^2,0))</f>
        <v/>
      </c>
    </row>
    <row r="13980">
      <c r="A13980">
        <f>Input!A13980</f>
        <v/>
      </c>
      <c r="B13980">
        <f>IF(ISNUMBER(Input!B13980),IF(AND(Input!B13980&gt;=20,Input!B13980&lt;=700),Input!B13980,""),"")</f>
        <v/>
      </c>
      <c r="C13980">
        <f>IF(B13980="","",INT(A13980))</f>
        <v/>
      </c>
      <c r="D13980">
        <f>IF(B13980="","",HOUR(A13980))</f>
        <v/>
      </c>
      <c r="E13980">
        <f>IF(B13980="","",IF(INPUT!$I$1="","",IF(C13980&lt;(INT(INPUT!$I$1)-INPUT!$I$2),"Off Meds",IF(C13980&lt;=(INT(INPUT!$I$1)+INPUT!$I$2),"Washout","On Meds"))))</f>
        <v/>
      </c>
      <c r="F13980">
        <f>IF(B13980="","",1.509*(LN(B13980)^1.084-5.381))</f>
        <v/>
      </c>
      <c r="G13980">
        <f>IF(F13980="","",IF(F13980&lt;0,10*F13980^2,0))</f>
        <v/>
      </c>
      <c r="H13980">
        <f>IF(F13980="","",IF(F13980&gt;0,10*F13980^2,0))</f>
        <v/>
      </c>
    </row>
    <row r="13981">
      <c r="A13981">
        <f>Input!A13981</f>
        <v/>
      </c>
      <c r="B13981">
        <f>IF(ISNUMBER(Input!B13981),IF(AND(Input!B13981&gt;=20,Input!B13981&lt;=700),Input!B13981,""),"")</f>
        <v/>
      </c>
      <c r="C13981">
        <f>IF(B13981="","",INT(A13981))</f>
        <v/>
      </c>
      <c r="D13981">
        <f>IF(B13981="","",HOUR(A13981))</f>
        <v/>
      </c>
      <c r="E13981">
        <f>IF(B13981="","",IF(INPUT!$I$1="","",IF(C13981&lt;(INT(INPUT!$I$1)-INPUT!$I$2),"Off Meds",IF(C13981&lt;=(INT(INPUT!$I$1)+INPUT!$I$2),"Washout","On Meds"))))</f>
        <v/>
      </c>
      <c r="F13981">
        <f>IF(B13981="","",1.509*(LN(B13981)^1.084-5.381))</f>
        <v/>
      </c>
      <c r="G13981">
        <f>IF(F13981="","",IF(F13981&lt;0,10*F13981^2,0))</f>
        <v/>
      </c>
      <c r="H13981">
        <f>IF(F13981="","",IF(F13981&gt;0,10*F13981^2,0))</f>
        <v/>
      </c>
    </row>
    <row r="13982">
      <c r="A13982">
        <f>Input!A13982</f>
        <v/>
      </c>
      <c r="B13982">
        <f>IF(ISNUMBER(Input!B13982),IF(AND(Input!B13982&gt;=20,Input!B13982&lt;=700),Input!B13982,""),"")</f>
        <v/>
      </c>
      <c r="C13982">
        <f>IF(B13982="","",INT(A13982))</f>
        <v/>
      </c>
      <c r="D13982">
        <f>IF(B13982="","",HOUR(A13982))</f>
        <v/>
      </c>
      <c r="E13982">
        <f>IF(B13982="","",IF(INPUT!$I$1="","",IF(C13982&lt;(INT(INPUT!$I$1)-INPUT!$I$2),"Off Meds",IF(C13982&lt;=(INT(INPUT!$I$1)+INPUT!$I$2),"Washout","On Meds"))))</f>
        <v/>
      </c>
      <c r="F13982">
        <f>IF(B13982="","",1.509*(LN(B13982)^1.084-5.381))</f>
        <v/>
      </c>
      <c r="G13982">
        <f>IF(F13982="","",IF(F13982&lt;0,10*F13982^2,0))</f>
        <v/>
      </c>
      <c r="H13982">
        <f>IF(F13982="","",IF(F13982&gt;0,10*F13982^2,0))</f>
        <v/>
      </c>
    </row>
    <row r="13983">
      <c r="A13983">
        <f>Input!A13983</f>
        <v/>
      </c>
      <c r="B13983">
        <f>IF(ISNUMBER(Input!B13983),IF(AND(Input!B13983&gt;=20,Input!B13983&lt;=700),Input!B13983,""),"")</f>
        <v/>
      </c>
      <c r="C13983">
        <f>IF(B13983="","",INT(A13983))</f>
        <v/>
      </c>
      <c r="D13983">
        <f>IF(B13983="","",HOUR(A13983))</f>
        <v/>
      </c>
      <c r="E13983">
        <f>IF(B13983="","",IF(INPUT!$I$1="","",IF(C13983&lt;(INT(INPUT!$I$1)-INPUT!$I$2),"Off Meds",IF(C13983&lt;=(INT(INPUT!$I$1)+INPUT!$I$2),"Washout","On Meds"))))</f>
        <v/>
      </c>
      <c r="F13983">
        <f>IF(B13983="","",1.509*(LN(B13983)^1.084-5.381))</f>
        <v/>
      </c>
      <c r="G13983">
        <f>IF(F13983="","",IF(F13983&lt;0,10*F13983^2,0))</f>
        <v/>
      </c>
      <c r="H13983">
        <f>IF(F13983="","",IF(F13983&gt;0,10*F13983^2,0))</f>
        <v/>
      </c>
    </row>
    <row r="13984">
      <c r="A13984">
        <f>Input!A13984</f>
        <v/>
      </c>
      <c r="B13984">
        <f>IF(ISNUMBER(Input!B13984),IF(AND(Input!B13984&gt;=20,Input!B13984&lt;=700),Input!B13984,""),"")</f>
        <v/>
      </c>
      <c r="C13984">
        <f>IF(B13984="","",INT(A13984))</f>
        <v/>
      </c>
      <c r="D13984">
        <f>IF(B13984="","",HOUR(A13984))</f>
        <v/>
      </c>
      <c r="E13984">
        <f>IF(B13984="","",IF(INPUT!$I$1="","",IF(C13984&lt;(INT(INPUT!$I$1)-INPUT!$I$2),"Off Meds",IF(C13984&lt;=(INT(INPUT!$I$1)+INPUT!$I$2),"Washout","On Meds"))))</f>
        <v/>
      </c>
      <c r="F13984">
        <f>IF(B13984="","",1.509*(LN(B13984)^1.084-5.381))</f>
        <v/>
      </c>
      <c r="G13984">
        <f>IF(F13984="","",IF(F13984&lt;0,10*F13984^2,0))</f>
        <v/>
      </c>
      <c r="H13984">
        <f>IF(F13984="","",IF(F13984&gt;0,10*F13984^2,0))</f>
        <v/>
      </c>
    </row>
    <row r="13985">
      <c r="A13985">
        <f>Input!A13985</f>
        <v/>
      </c>
      <c r="B13985">
        <f>IF(ISNUMBER(Input!B13985),IF(AND(Input!B13985&gt;=20,Input!B13985&lt;=700),Input!B13985,""),"")</f>
        <v/>
      </c>
      <c r="C13985">
        <f>IF(B13985="","",INT(A13985))</f>
        <v/>
      </c>
      <c r="D13985">
        <f>IF(B13985="","",HOUR(A13985))</f>
        <v/>
      </c>
      <c r="E13985">
        <f>IF(B13985="","",IF(INPUT!$I$1="","",IF(C13985&lt;(INT(INPUT!$I$1)-INPUT!$I$2),"Off Meds",IF(C13985&lt;=(INT(INPUT!$I$1)+INPUT!$I$2),"Washout","On Meds"))))</f>
        <v/>
      </c>
      <c r="F13985">
        <f>IF(B13985="","",1.509*(LN(B13985)^1.084-5.381))</f>
        <v/>
      </c>
      <c r="G13985">
        <f>IF(F13985="","",IF(F13985&lt;0,10*F13985^2,0))</f>
        <v/>
      </c>
      <c r="H13985">
        <f>IF(F13985="","",IF(F13985&gt;0,10*F13985^2,0))</f>
        <v/>
      </c>
    </row>
    <row r="13986">
      <c r="A13986">
        <f>Input!A13986</f>
        <v/>
      </c>
      <c r="B13986">
        <f>IF(ISNUMBER(Input!B13986),IF(AND(Input!B13986&gt;=20,Input!B13986&lt;=700),Input!B13986,""),"")</f>
        <v/>
      </c>
      <c r="C13986">
        <f>IF(B13986="","",INT(A13986))</f>
        <v/>
      </c>
      <c r="D13986">
        <f>IF(B13986="","",HOUR(A13986))</f>
        <v/>
      </c>
      <c r="E13986">
        <f>IF(B13986="","",IF(INPUT!$I$1="","",IF(C13986&lt;(INT(INPUT!$I$1)-INPUT!$I$2),"Off Meds",IF(C13986&lt;=(INT(INPUT!$I$1)+INPUT!$I$2),"Washout","On Meds"))))</f>
        <v/>
      </c>
      <c r="F13986">
        <f>IF(B13986="","",1.509*(LN(B13986)^1.084-5.381))</f>
        <v/>
      </c>
      <c r="G13986">
        <f>IF(F13986="","",IF(F13986&lt;0,10*F13986^2,0))</f>
        <v/>
      </c>
      <c r="H13986">
        <f>IF(F13986="","",IF(F13986&gt;0,10*F13986^2,0))</f>
        <v/>
      </c>
    </row>
    <row r="13987">
      <c r="A13987">
        <f>Input!A13987</f>
        <v/>
      </c>
      <c r="B13987">
        <f>IF(ISNUMBER(Input!B13987),IF(AND(Input!B13987&gt;=20,Input!B13987&lt;=700),Input!B13987,""),"")</f>
        <v/>
      </c>
      <c r="C13987">
        <f>IF(B13987="","",INT(A13987))</f>
        <v/>
      </c>
      <c r="D13987">
        <f>IF(B13987="","",HOUR(A13987))</f>
        <v/>
      </c>
      <c r="E13987">
        <f>IF(B13987="","",IF(INPUT!$I$1="","",IF(C13987&lt;(INT(INPUT!$I$1)-INPUT!$I$2),"Off Meds",IF(C13987&lt;=(INT(INPUT!$I$1)+INPUT!$I$2),"Washout","On Meds"))))</f>
        <v/>
      </c>
      <c r="F13987">
        <f>IF(B13987="","",1.509*(LN(B13987)^1.084-5.381))</f>
        <v/>
      </c>
      <c r="G13987">
        <f>IF(F13987="","",IF(F13987&lt;0,10*F13987^2,0))</f>
        <v/>
      </c>
      <c r="H13987">
        <f>IF(F13987="","",IF(F13987&gt;0,10*F13987^2,0))</f>
        <v/>
      </c>
    </row>
    <row r="13988">
      <c r="A13988">
        <f>Input!A13988</f>
        <v/>
      </c>
      <c r="B13988">
        <f>IF(ISNUMBER(Input!B13988),IF(AND(Input!B13988&gt;=20,Input!B13988&lt;=700),Input!B13988,""),"")</f>
        <v/>
      </c>
      <c r="C13988">
        <f>IF(B13988="","",INT(A13988))</f>
        <v/>
      </c>
      <c r="D13988">
        <f>IF(B13988="","",HOUR(A13988))</f>
        <v/>
      </c>
      <c r="E13988">
        <f>IF(B13988="","",IF(INPUT!$I$1="","",IF(C13988&lt;(INT(INPUT!$I$1)-INPUT!$I$2),"Off Meds",IF(C13988&lt;=(INT(INPUT!$I$1)+INPUT!$I$2),"Washout","On Meds"))))</f>
        <v/>
      </c>
      <c r="F13988">
        <f>IF(B13988="","",1.509*(LN(B13988)^1.084-5.381))</f>
        <v/>
      </c>
      <c r="G13988">
        <f>IF(F13988="","",IF(F13988&lt;0,10*F13988^2,0))</f>
        <v/>
      </c>
      <c r="H13988">
        <f>IF(F13988="","",IF(F13988&gt;0,10*F13988^2,0))</f>
        <v/>
      </c>
    </row>
    <row r="13989">
      <c r="A13989">
        <f>Input!A13989</f>
        <v/>
      </c>
      <c r="B13989">
        <f>IF(ISNUMBER(Input!B13989),IF(AND(Input!B13989&gt;=20,Input!B13989&lt;=700),Input!B13989,""),"")</f>
        <v/>
      </c>
      <c r="C13989">
        <f>IF(B13989="","",INT(A13989))</f>
        <v/>
      </c>
      <c r="D13989">
        <f>IF(B13989="","",HOUR(A13989))</f>
        <v/>
      </c>
      <c r="E13989">
        <f>IF(B13989="","",IF(INPUT!$I$1="","",IF(C13989&lt;(INT(INPUT!$I$1)-INPUT!$I$2),"Off Meds",IF(C13989&lt;=(INT(INPUT!$I$1)+INPUT!$I$2),"Washout","On Meds"))))</f>
        <v/>
      </c>
      <c r="F13989">
        <f>IF(B13989="","",1.509*(LN(B13989)^1.084-5.381))</f>
        <v/>
      </c>
      <c r="G13989">
        <f>IF(F13989="","",IF(F13989&lt;0,10*F13989^2,0))</f>
        <v/>
      </c>
      <c r="H13989">
        <f>IF(F13989="","",IF(F13989&gt;0,10*F13989^2,0))</f>
        <v/>
      </c>
    </row>
    <row r="13990">
      <c r="A13990">
        <f>Input!A13990</f>
        <v/>
      </c>
      <c r="B13990">
        <f>IF(ISNUMBER(Input!B13990),IF(AND(Input!B13990&gt;=20,Input!B13990&lt;=700),Input!B13990,""),"")</f>
        <v/>
      </c>
      <c r="C13990">
        <f>IF(B13990="","",INT(A13990))</f>
        <v/>
      </c>
      <c r="D13990">
        <f>IF(B13990="","",HOUR(A13990))</f>
        <v/>
      </c>
      <c r="E13990">
        <f>IF(B13990="","",IF(INPUT!$I$1="","",IF(C13990&lt;(INT(INPUT!$I$1)-INPUT!$I$2),"Off Meds",IF(C13990&lt;=(INT(INPUT!$I$1)+INPUT!$I$2),"Washout","On Meds"))))</f>
        <v/>
      </c>
      <c r="F13990">
        <f>IF(B13990="","",1.509*(LN(B13990)^1.084-5.381))</f>
        <v/>
      </c>
      <c r="G13990">
        <f>IF(F13990="","",IF(F13990&lt;0,10*F13990^2,0))</f>
        <v/>
      </c>
      <c r="H13990">
        <f>IF(F13990="","",IF(F13990&gt;0,10*F13990^2,0))</f>
        <v/>
      </c>
    </row>
    <row r="13991">
      <c r="A13991">
        <f>Input!A13991</f>
        <v/>
      </c>
      <c r="B13991">
        <f>IF(ISNUMBER(Input!B13991),IF(AND(Input!B13991&gt;=20,Input!B13991&lt;=700),Input!B13991,""),"")</f>
        <v/>
      </c>
      <c r="C13991">
        <f>IF(B13991="","",INT(A13991))</f>
        <v/>
      </c>
      <c r="D13991">
        <f>IF(B13991="","",HOUR(A13991))</f>
        <v/>
      </c>
      <c r="E13991">
        <f>IF(B13991="","",IF(INPUT!$I$1="","",IF(C13991&lt;(INT(INPUT!$I$1)-INPUT!$I$2),"Off Meds",IF(C13991&lt;=(INT(INPUT!$I$1)+INPUT!$I$2),"Washout","On Meds"))))</f>
        <v/>
      </c>
      <c r="F13991">
        <f>IF(B13991="","",1.509*(LN(B13991)^1.084-5.381))</f>
        <v/>
      </c>
      <c r="G13991">
        <f>IF(F13991="","",IF(F13991&lt;0,10*F13991^2,0))</f>
        <v/>
      </c>
      <c r="H13991">
        <f>IF(F13991="","",IF(F13991&gt;0,10*F13991^2,0))</f>
        <v/>
      </c>
    </row>
    <row r="13992">
      <c r="A13992">
        <f>Input!A13992</f>
        <v/>
      </c>
      <c r="B13992">
        <f>IF(ISNUMBER(Input!B13992),IF(AND(Input!B13992&gt;=20,Input!B13992&lt;=700),Input!B13992,""),"")</f>
        <v/>
      </c>
      <c r="C13992">
        <f>IF(B13992="","",INT(A13992))</f>
        <v/>
      </c>
      <c r="D13992">
        <f>IF(B13992="","",HOUR(A13992))</f>
        <v/>
      </c>
      <c r="E13992">
        <f>IF(B13992="","",IF(INPUT!$I$1="","",IF(C13992&lt;(INT(INPUT!$I$1)-INPUT!$I$2),"Off Meds",IF(C13992&lt;=(INT(INPUT!$I$1)+INPUT!$I$2),"Washout","On Meds"))))</f>
        <v/>
      </c>
      <c r="F13992">
        <f>IF(B13992="","",1.509*(LN(B13992)^1.084-5.381))</f>
        <v/>
      </c>
      <c r="G13992">
        <f>IF(F13992="","",IF(F13992&lt;0,10*F13992^2,0))</f>
        <v/>
      </c>
      <c r="H13992">
        <f>IF(F13992="","",IF(F13992&gt;0,10*F13992^2,0))</f>
        <v/>
      </c>
    </row>
    <row r="13993">
      <c r="A13993">
        <f>Input!A13993</f>
        <v/>
      </c>
      <c r="B13993">
        <f>IF(ISNUMBER(Input!B13993),IF(AND(Input!B13993&gt;=20,Input!B13993&lt;=700),Input!B13993,""),"")</f>
        <v/>
      </c>
      <c r="C13993">
        <f>IF(B13993="","",INT(A13993))</f>
        <v/>
      </c>
      <c r="D13993">
        <f>IF(B13993="","",HOUR(A13993))</f>
        <v/>
      </c>
      <c r="E13993">
        <f>IF(B13993="","",IF(INPUT!$I$1="","",IF(C13993&lt;(INT(INPUT!$I$1)-INPUT!$I$2),"Off Meds",IF(C13993&lt;=(INT(INPUT!$I$1)+INPUT!$I$2),"Washout","On Meds"))))</f>
        <v/>
      </c>
      <c r="F13993">
        <f>IF(B13993="","",1.509*(LN(B13993)^1.084-5.381))</f>
        <v/>
      </c>
      <c r="G13993">
        <f>IF(F13993="","",IF(F13993&lt;0,10*F13993^2,0))</f>
        <v/>
      </c>
      <c r="H13993">
        <f>IF(F13993="","",IF(F13993&gt;0,10*F13993^2,0))</f>
        <v/>
      </c>
    </row>
    <row r="13994">
      <c r="A13994">
        <f>Input!A13994</f>
        <v/>
      </c>
      <c r="B13994">
        <f>IF(ISNUMBER(Input!B13994),IF(AND(Input!B13994&gt;=20,Input!B13994&lt;=700),Input!B13994,""),"")</f>
        <v/>
      </c>
      <c r="C13994">
        <f>IF(B13994="","",INT(A13994))</f>
        <v/>
      </c>
      <c r="D13994">
        <f>IF(B13994="","",HOUR(A13994))</f>
        <v/>
      </c>
      <c r="E13994">
        <f>IF(B13994="","",IF(INPUT!$I$1="","",IF(C13994&lt;(INT(INPUT!$I$1)-INPUT!$I$2),"Off Meds",IF(C13994&lt;=(INT(INPUT!$I$1)+INPUT!$I$2),"Washout","On Meds"))))</f>
        <v/>
      </c>
      <c r="F13994">
        <f>IF(B13994="","",1.509*(LN(B13994)^1.084-5.381))</f>
        <v/>
      </c>
      <c r="G13994">
        <f>IF(F13994="","",IF(F13994&lt;0,10*F13994^2,0))</f>
        <v/>
      </c>
      <c r="H13994">
        <f>IF(F13994="","",IF(F13994&gt;0,10*F13994^2,0))</f>
        <v/>
      </c>
    </row>
    <row r="13995">
      <c r="A13995">
        <f>Input!A13995</f>
        <v/>
      </c>
      <c r="B13995">
        <f>IF(ISNUMBER(Input!B13995),IF(AND(Input!B13995&gt;=20,Input!B13995&lt;=700),Input!B13995,""),"")</f>
        <v/>
      </c>
      <c r="C13995">
        <f>IF(B13995="","",INT(A13995))</f>
        <v/>
      </c>
      <c r="D13995">
        <f>IF(B13995="","",HOUR(A13995))</f>
        <v/>
      </c>
      <c r="E13995">
        <f>IF(B13995="","",IF(INPUT!$I$1="","",IF(C13995&lt;(INT(INPUT!$I$1)-INPUT!$I$2),"Off Meds",IF(C13995&lt;=(INT(INPUT!$I$1)+INPUT!$I$2),"Washout","On Meds"))))</f>
        <v/>
      </c>
      <c r="F13995">
        <f>IF(B13995="","",1.509*(LN(B13995)^1.084-5.381))</f>
        <v/>
      </c>
      <c r="G13995">
        <f>IF(F13995="","",IF(F13995&lt;0,10*F13995^2,0))</f>
        <v/>
      </c>
      <c r="H13995">
        <f>IF(F13995="","",IF(F13995&gt;0,10*F13995^2,0))</f>
        <v/>
      </c>
    </row>
    <row r="13996">
      <c r="A13996">
        <f>Input!A13996</f>
        <v/>
      </c>
      <c r="B13996">
        <f>IF(ISNUMBER(Input!B13996),IF(AND(Input!B13996&gt;=20,Input!B13996&lt;=700),Input!B13996,""),"")</f>
        <v/>
      </c>
      <c r="C13996">
        <f>IF(B13996="","",INT(A13996))</f>
        <v/>
      </c>
      <c r="D13996">
        <f>IF(B13996="","",HOUR(A13996))</f>
        <v/>
      </c>
      <c r="E13996">
        <f>IF(B13996="","",IF(INPUT!$I$1="","",IF(C13996&lt;(INT(INPUT!$I$1)-INPUT!$I$2),"Off Meds",IF(C13996&lt;=(INT(INPUT!$I$1)+INPUT!$I$2),"Washout","On Meds"))))</f>
        <v/>
      </c>
      <c r="F13996">
        <f>IF(B13996="","",1.509*(LN(B13996)^1.084-5.381))</f>
        <v/>
      </c>
      <c r="G13996">
        <f>IF(F13996="","",IF(F13996&lt;0,10*F13996^2,0))</f>
        <v/>
      </c>
      <c r="H13996">
        <f>IF(F13996="","",IF(F13996&gt;0,10*F13996^2,0))</f>
        <v/>
      </c>
    </row>
    <row r="13997">
      <c r="A13997">
        <f>Input!A13997</f>
        <v/>
      </c>
      <c r="B13997">
        <f>IF(ISNUMBER(Input!B13997),IF(AND(Input!B13997&gt;=20,Input!B13997&lt;=700),Input!B13997,""),"")</f>
        <v/>
      </c>
      <c r="C13997">
        <f>IF(B13997="","",INT(A13997))</f>
        <v/>
      </c>
      <c r="D13997">
        <f>IF(B13997="","",HOUR(A13997))</f>
        <v/>
      </c>
      <c r="E13997">
        <f>IF(B13997="","",IF(INPUT!$I$1="","",IF(C13997&lt;(INT(INPUT!$I$1)-INPUT!$I$2),"Off Meds",IF(C13997&lt;=(INT(INPUT!$I$1)+INPUT!$I$2),"Washout","On Meds"))))</f>
        <v/>
      </c>
      <c r="F13997">
        <f>IF(B13997="","",1.509*(LN(B13997)^1.084-5.381))</f>
        <v/>
      </c>
      <c r="G13997">
        <f>IF(F13997="","",IF(F13997&lt;0,10*F13997^2,0))</f>
        <v/>
      </c>
      <c r="H13997">
        <f>IF(F13997="","",IF(F13997&gt;0,10*F13997^2,0))</f>
        <v/>
      </c>
    </row>
    <row r="13998">
      <c r="A13998">
        <f>Input!A13998</f>
        <v/>
      </c>
      <c r="B13998">
        <f>IF(ISNUMBER(Input!B13998),IF(AND(Input!B13998&gt;=20,Input!B13998&lt;=700),Input!B13998,""),"")</f>
        <v/>
      </c>
      <c r="C13998">
        <f>IF(B13998="","",INT(A13998))</f>
        <v/>
      </c>
      <c r="D13998">
        <f>IF(B13998="","",HOUR(A13998))</f>
        <v/>
      </c>
      <c r="E13998">
        <f>IF(B13998="","",IF(INPUT!$I$1="","",IF(C13998&lt;(INT(INPUT!$I$1)-INPUT!$I$2),"Off Meds",IF(C13998&lt;=(INT(INPUT!$I$1)+INPUT!$I$2),"Washout","On Meds"))))</f>
        <v/>
      </c>
      <c r="F13998">
        <f>IF(B13998="","",1.509*(LN(B13998)^1.084-5.381))</f>
        <v/>
      </c>
      <c r="G13998">
        <f>IF(F13998="","",IF(F13998&lt;0,10*F13998^2,0))</f>
        <v/>
      </c>
      <c r="H13998">
        <f>IF(F13998="","",IF(F13998&gt;0,10*F13998^2,0))</f>
        <v/>
      </c>
    </row>
    <row r="13999">
      <c r="A13999">
        <f>Input!A13999</f>
        <v/>
      </c>
      <c r="B13999">
        <f>IF(ISNUMBER(Input!B13999),IF(AND(Input!B13999&gt;=20,Input!B13999&lt;=700),Input!B13999,""),"")</f>
        <v/>
      </c>
      <c r="C13999">
        <f>IF(B13999="","",INT(A13999))</f>
        <v/>
      </c>
      <c r="D13999">
        <f>IF(B13999="","",HOUR(A13999))</f>
        <v/>
      </c>
      <c r="E13999">
        <f>IF(B13999="","",IF(INPUT!$I$1="","",IF(C13999&lt;(INT(INPUT!$I$1)-INPUT!$I$2),"Off Meds",IF(C13999&lt;=(INT(INPUT!$I$1)+INPUT!$I$2),"Washout","On Meds"))))</f>
        <v/>
      </c>
      <c r="F13999">
        <f>IF(B13999="","",1.509*(LN(B13999)^1.084-5.381))</f>
        <v/>
      </c>
      <c r="G13999">
        <f>IF(F13999="","",IF(F13999&lt;0,10*F13999^2,0))</f>
        <v/>
      </c>
      <c r="H13999">
        <f>IF(F13999="","",IF(F13999&gt;0,10*F13999^2,0))</f>
        <v/>
      </c>
    </row>
    <row r="14000">
      <c r="A14000">
        <f>Input!A14000</f>
        <v/>
      </c>
      <c r="B14000">
        <f>IF(ISNUMBER(Input!B14000),IF(AND(Input!B14000&gt;=20,Input!B14000&lt;=700),Input!B14000,""),"")</f>
        <v/>
      </c>
      <c r="C14000">
        <f>IF(B14000="","",INT(A14000))</f>
        <v/>
      </c>
      <c r="D14000">
        <f>IF(B14000="","",HOUR(A14000))</f>
        <v/>
      </c>
      <c r="E14000">
        <f>IF(B14000="","",IF(INPUT!$I$1="","",IF(C14000&lt;(INT(INPUT!$I$1)-INPUT!$I$2),"Off Meds",IF(C14000&lt;=(INT(INPUT!$I$1)+INPUT!$I$2),"Washout","On Meds"))))</f>
        <v/>
      </c>
      <c r="F14000">
        <f>IF(B14000="","",1.509*(LN(B14000)^1.084-5.381))</f>
        <v/>
      </c>
      <c r="G14000">
        <f>IF(F14000="","",IF(F14000&lt;0,10*F14000^2,0))</f>
        <v/>
      </c>
      <c r="H14000">
        <f>IF(F14000="","",IF(F14000&gt;0,10*F14000^2,0))</f>
        <v/>
      </c>
    </row>
    <row r="14001">
      <c r="A14001">
        <f>Input!A14001</f>
        <v/>
      </c>
      <c r="B14001">
        <f>IF(ISNUMBER(Input!B14001),IF(AND(Input!B14001&gt;=20,Input!B14001&lt;=700),Input!B14001,""),"")</f>
        <v/>
      </c>
      <c r="C14001">
        <f>IF(B14001="","",INT(A14001))</f>
        <v/>
      </c>
      <c r="D14001">
        <f>IF(B14001="","",HOUR(A14001))</f>
        <v/>
      </c>
      <c r="E14001">
        <f>IF(B14001="","",IF(INPUT!$I$1="","",IF(C14001&lt;(INT(INPUT!$I$1)-INPUT!$I$2),"Off Meds",IF(C14001&lt;=(INT(INPUT!$I$1)+INPUT!$I$2),"Washout","On Meds"))))</f>
        <v/>
      </c>
      <c r="F14001">
        <f>IF(B14001="","",1.509*(LN(B14001)^1.084-5.381))</f>
        <v/>
      </c>
      <c r="G14001">
        <f>IF(F14001="","",IF(F14001&lt;0,10*F14001^2,0))</f>
        <v/>
      </c>
      <c r="H14001">
        <f>IF(F14001="","",IF(F14001&gt;0,10*F14001^2,0))</f>
        <v/>
      </c>
    </row>
    <row r="14002">
      <c r="A14002">
        <f>Input!A14002</f>
        <v/>
      </c>
      <c r="B14002">
        <f>IF(ISNUMBER(Input!B14002),IF(AND(Input!B14002&gt;=20,Input!B14002&lt;=700),Input!B14002,""),"")</f>
        <v/>
      </c>
      <c r="C14002">
        <f>IF(B14002="","",INT(A14002))</f>
        <v/>
      </c>
      <c r="D14002">
        <f>IF(B14002="","",HOUR(A14002))</f>
        <v/>
      </c>
      <c r="E14002">
        <f>IF(B14002="","",IF(INPUT!$I$1="","",IF(C14002&lt;(INT(INPUT!$I$1)-INPUT!$I$2),"Off Meds",IF(C14002&lt;=(INT(INPUT!$I$1)+INPUT!$I$2),"Washout","On Meds"))))</f>
        <v/>
      </c>
      <c r="F14002">
        <f>IF(B14002="","",1.509*(LN(B14002)^1.084-5.381))</f>
        <v/>
      </c>
      <c r="G14002">
        <f>IF(F14002="","",IF(F14002&lt;0,10*F14002^2,0))</f>
        <v/>
      </c>
      <c r="H14002">
        <f>IF(F14002="","",IF(F14002&gt;0,10*F14002^2,0))</f>
        <v/>
      </c>
    </row>
    <row r="14003">
      <c r="A14003">
        <f>Input!A14003</f>
        <v/>
      </c>
      <c r="B14003">
        <f>IF(ISNUMBER(Input!B14003),IF(AND(Input!B14003&gt;=20,Input!B14003&lt;=700),Input!B14003,""),"")</f>
        <v/>
      </c>
      <c r="C14003">
        <f>IF(B14003="","",INT(A14003))</f>
        <v/>
      </c>
      <c r="D14003">
        <f>IF(B14003="","",HOUR(A14003))</f>
        <v/>
      </c>
      <c r="E14003">
        <f>IF(B14003="","",IF(INPUT!$I$1="","",IF(C14003&lt;(INT(INPUT!$I$1)-INPUT!$I$2),"Off Meds",IF(C14003&lt;=(INT(INPUT!$I$1)+INPUT!$I$2),"Washout","On Meds"))))</f>
        <v/>
      </c>
      <c r="F14003">
        <f>IF(B14003="","",1.509*(LN(B14003)^1.084-5.381))</f>
        <v/>
      </c>
      <c r="G14003">
        <f>IF(F14003="","",IF(F14003&lt;0,10*F14003^2,0))</f>
        <v/>
      </c>
      <c r="H14003">
        <f>IF(F14003="","",IF(F14003&gt;0,10*F14003^2,0))</f>
        <v/>
      </c>
    </row>
    <row r="14004">
      <c r="A14004">
        <f>Input!A14004</f>
        <v/>
      </c>
      <c r="B14004">
        <f>IF(ISNUMBER(Input!B14004),IF(AND(Input!B14004&gt;=20,Input!B14004&lt;=700),Input!B14004,""),"")</f>
        <v/>
      </c>
      <c r="C14004">
        <f>IF(B14004="","",INT(A14004))</f>
        <v/>
      </c>
      <c r="D14004">
        <f>IF(B14004="","",HOUR(A14004))</f>
        <v/>
      </c>
      <c r="E14004">
        <f>IF(B14004="","",IF(INPUT!$I$1="","",IF(C14004&lt;(INT(INPUT!$I$1)-INPUT!$I$2),"Off Meds",IF(C14004&lt;=(INT(INPUT!$I$1)+INPUT!$I$2),"Washout","On Meds"))))</f>
        <v/>
      </c>
      <c r="F14004">
        <f>IF(B14004="","",1.509*(LN(B14004)^1.084-5.381))</f>
        <v/>
      </c>
      <c r="G14004">
        <f>IF(F14004="","",IF(F14004&lt;0,10*F14004^2,0))</f>
        <v/>
      </c>
      <c r="H14004">
        <f>IF(F14004="","",IF(F14004&gt;0,10*F14004^2,0))</f>
        <v/>
      </c>
    </row>
    <row r="14005">
      <c r="A14005">
        <f>Input!A14005</f>
        <v/>
      </c>
      <c r="B14005">
        <f>IF(ISNUMBER(Input!B14005),IF(AND(Input!B14005&gt;=20,Input!B14005&lt;=700),Input!B14005,""),"")</f>
        <v/>
      </c>
      <c r="C14005">
        <f>IF(B14005="","",INT(A14005))</f>
        <v/>
      </c>
      <c r="D14005">
        <f>IF(B14005="","",HOUR(A14005))</f>
        <v/>
      </c>
      <c r="E14005">
        <f>IF(B14005="","",IF(INPUT!$I$1="","",IF(C14005&lt;(INT(INPUT!$I$1)-INPUT!$I$2),"Off Meds",IF(C14005&lt;=(INT(INPUT!$I$1)+INPUT!$I$2),"Washout","On Meds"))))</f>
        <v/>
      </c>
      <c r="F14005">
        <f>IF(B14005="","",1.509*(LN(B14005)^1.084-5.381))</f>
        <v/>
      </c>
      <c r="G14005">
        <f>IF(F14005="","",IF(F14005&lt;0,10*F14005^2,0))</f>
        <v/>
      </c>
      <c r="H14005">
        <f>IF(F14005="","",IF(F14005&gt;0,10*F14005^2,0))</f>
        <v/>
      </c>
    </row>
    <row r="14006">
      <c r="A14006">
        <f>Input!A14006</f>
        <v/>
      </c>
      <c r="B14006">
        <f>IF(ISNUMBER(Input!B14006),IF(AND(Input!B14006&gt;=20,Input!B14006&lt;=700),Input!B14006,""),"")</f>
        <v/>
      </c>
      <c r="C14006">
        <f>IF(B14006="","",INT(A14006))</f>
        <v/>
      </c>
      <c r="D14006">
        <f>IF(B14006="","",HOUR(A14006))</f>
        <v/>
      </c>
      <c r="E14006">
        <f>IF(B14006="","",IF(INPUT!$I$1="","",IF(C14006&lt;(INT(INPUT!$I$1)-INPUT!$I$2),"Off Meds",IF(C14006&lt;=(INT(INPUT!$I$1)+INPUT!$I$2),"Washout","On Meds"))))</f>
        <v/>
      </c>
      <c r="F14006">
        <f>IF(B14006="","",1.509*(LN(B14006)^1.084-5.381))</f>
        <v/>
      </c>
      <c r="G14006">
        <f>IF(F14006="","",IF(F14006&lt;0,10*F14006^2,0))</f>
        <v/>
      </c>
      <c r="H14006">
        <f>IF(F14006="","",IF(F14006&gt;0,10*F14006^2,0))</f>
        <v/>
      </c>
    </row>
    <row r="14007">
      <c r="A14007">
        <f>Input!A14007</f>
        <v/>
      </c>
      <c r="B14007">
        <f>IF(ISNUMBER(Input!B14007),IF(AND(Input!B14007&gt;=20,Input!B14007&lt;=700),Input!B14007,""),"")</f>
        <v/>
      </c>
      <c r="C14007">
        <f>IF(B14007="","",INT(A14007))</f>
        <v/>
      </c>
      <c r="D14007">
        <f>IF(B14007="","",HOUR(A14007))</f>
        <v/>
      </c>
      <c r="E14007">
        <f>IF(B14007="","",IF(INPUT!$I$1="","",IF(C14007&lt;(INT(INPUT!$I$1)-INPUT!$I$2),"Off Meds",IF(C14007&lt;=(INT(INPUT!$I$1)+INPUT!$I$2),"Washout","On Meds"))))</f>
        <v/>
      </c>
      <c r="F14007">
        <f>IF(B14007="","",1.509*(LN(B14007)^1.084-5.381))</f>
        <v/>
      </c>
      <c r="G14007">
        <f>IF(F14007="","",IF(F14007&lt;0,10*F14007^2,0))</f>
        <v/>
      </c>
      <c r="H14007">
        <f>IF(F14007="","",IF(F14007&gt;0,10*F14007^2,0))</f>
        <v/>
      </c>
    </row>
    <row r="14008">
      <c r="A14008">
        <f>Input!A14008</f>
        <v/>
      </c>
      <c r="B14008">
        <f>IF(ISNUMBER(Input!B14008),IF(AND(Input!B14008&gt;=20,Input!B14008&lt;=700),Input!B14008,""),"")</f>
        <v/>
      </c>
      <c r="C14008">
        <f>IF(B14008="","",INT(A14008))</f>
        <v/>
      </c>
      <c r="D14008">
        <f>IF(B14008="","",HOUR(A14008))</f>
        <v/>
      </c>
      <c r="E14008">
        <f>IF(B14008="","",IF(INPUT!$I$1="","",IF(C14008&lt;(INT(INPUT!$I$1)-INPUT!$I$2),"Off Meds",IF(C14008&lt;=(INT(INPUT!$I$1)+INPUT!$I$2),"Washout","On Meds"))))</f>
        <v/>
      </c>
      <c r="F14008">
        <f>IF(B14008="","",1.509*(LN(B14008)^1.084-5.381))</f>
        <v/>
      </c>
      <c r="G14008">
        <f>IF(F14008="","",IF(F14008&lt;0,10*F14008^2,0))</f>
        <v/>
      </c>
      <c r="H14008">
        <f>IF(F14008="","",IF(F14008&gt;0,10*F14008^2,0))</f>
        <v/>
      </c>
    </row>
    <row r="14009">
      <c r="A14009">
        <f>Input!A14009</f>
        <v/>
      </c>
      <c r="B14009">
        <f>IF(ISNUMBER(Input!B14009),IF(AND(Input!B14009&gt;=20,Input!B14009&lt;=700),Input!B14009,""),"")</f>
        <v/>
      </c>
      <c r="C14009">
        <f>IF(B14009="","",INT(A14009))</f>
        <v/>
      </c>
      <c r="D14009">
        <f>IF(B14009="","",HOUR(A14009))</f>
        <v/>
      </c>
      <c r="E14009">
        <f>IF(B14009="","",IF(INPUT!$I$1="","",IF(C14009&lt;(INT(INPUT!$I$1)-INPUT!$I$2),"Off Meds",IF(C14009&lt;=(INT(INPUT!$I$1)+INPUT!$I$2),"Washout","On Meds"))))</f>
        <v/>
      </c>
      <c r="F14009">
        <f>IF(B14009="","",1.509*(LN(B14009)^1.084-5.381))</f>
        <v/>
      </c>
      <c r="G14009">
        <f>IF(F14009="","",IF(F14009&lt;0,10*F14009^2,0))</f>
        <v/>
      </c>
      <c r="H14009">
        <f>IF(F14009="","",IF(F14009&gt;0,10*F14009^2,0))</f>
        <v/>
      </c>
    </row>
    <row r="14010">
      <c r="A14010">
        <f>Input!A14010</f>
        <v/>
      </c>
      <c r="B14010">
        <f>IF(ISNUMBER(Input!B14010),IF(AND(Input!B14010&gt;=20,Input!B14010&lt;=700),Input!B14010,""),"")</f>
        <v/>
      </c>
      <c r="C14010">
        <f>IF(B14010="","",INT(A14010))</f>
        <v/>
      </c>
      <c r="D14010">
        <f>IF(B14010="","",HOUR(A14010))</f>
        <v/>
      </c>
      <c r="E14010">
        <f>IF(B14010="","",IF(INPUT!$I$1="","",IF(C14010&lt;(INT(INPUT!$I$1)-INPUT!$I$2),"Off Meds",IF(C14010&lt;=(INT(INPUT!$I$1)+INPUT!$I$2),"Washout","On Meds"))))</f>
        <v/>
      </c>
      <c r="F14010">
        <f>IF(B14010="","",1.509*(LN(B14010)^1.084-5.381))</f>
        <v/>
      </c>
      <c r="G14010">
        <f>IF(F14010="","",IF(F14010&lt;0,10*F14010^2,0))</f>
        <v/>
      </c>
      <c r="H14010">
        <f>IF(F14010="","",IF(F14010&gt;0,10*F14010^2,0))</f>
        <v/>
      </c>
    </row>
    <row r="14011">
      <c r="A14011">
        <f>Input!A14011</f>
        <v/>
      </c>
      <c r="B14011">
        <f>IF(ISNUMBER(Input!B14011),IF(AND(Input!B14011&gt;=20,Input!B14011&lt;=700),Input!B14011,""),"")</f>
        <v/>
      </c>
      <c r="C14011">
        <f>IF(B14011="","",INT(A14011))</f>
        <v/>
      </c>
      <c r="D14011">
        <f>IF(B14011="","",HOUR(A14011))</f>
        <v/>
      </c>
      <c r="E14011">
        <f>IF(B14011="","",IF(INPUT!$I$1="","",IF(C14011&lt;(INT(INPUT!$I$1)-INPUT!$I$2),"Off Meds",IF(C14011&lt;=(INT(INPUT!$I$1)+INPUT!$I$2),"Washout","On Meds"))))</f>
        <v/>
      </c>
      <c r="F14011">
        <f>IF(B14011="","",1.509*(LN(B14011)^1.084-5.381))</f>
        <v/>
      </c>
      <c r="G14011">
        <f>IF(F14011="","",IF(F14011&lt;0,10*F14011^2,0))</f>
        <v/>
      </c>
      <c r="H14011">
        <f>IF(F14011="","",IF(F14011&gt;0,10*F14011^2,0))</f>
        <v/>
      </c>
    </row>
    <row r="14012">
      <c r="A14012">
        <f>Input!A14012</f>
        <v/>
      </c>
      <c r="B14012">
        <f>IF(ISNUMBER(Input!B14012),IF(AND(Input!B14012&gt;=20,Input!B14012&lt;=700),Input!B14012,""),"")</f>
        <v/>
      </c>
      <c r="C14012">
        <f>IF(B14012="","",INT(A14012))</f>
        <v/>
      </c>
      <c r="D14012">
        <f>IF(B14012="","",HOUR(A14012))</f>
        <v/>
      </c>
      <c r="E14012">
        <f>IF(B14012="","",IF(INPUT!$I$1="","",IF(C14012&lt;(INT(INPUT!$I$1)-INPUT!$I$2),"Off Meds",IF(C14012&lt;=(INT(INPUT!$I$1)+INPUT!$I$2),"Washout","On Meds"))))</f>
        <v/>
      </c>
      <c r="F14012">
        <f>IF(B14012="","",1.509*(LN(B14012)^1.084-5.381))</f>
        <v/>
      </c>
      <c r="G14012">
        <f>IF(F14012="","",IF(F14012&lt;0,10*F14012^2,0))</f>
        <v/>
      </c>
      <c r="H14012">
        <f>IF(F14012="","",IF(F14012&gt;0,10*F14012^2,0))</f>
        <v/>
      </c>
    </row>
    <row r="14013">
      <c r="A14013">
        <f>Input!A14013</f>
        <v/>
      </c>
      <c r="B14013">
        <f>IF(ISNUMBER(Input!B14013),IF(AND(Input!B14013&gt;=20,Input!B14013&lt;=700),Input!B14013,""),"")</f>
        <v/>
      </c>
      <c r="C14013">
        <f>IF(B14013="","",INT(A14013))</f>
        <v/>
      </c>
      <c r="D14013">
        <f>IF(B14013="","",HOUR(A14013))</f>
        <v/>
      </c>
      <c r="E14013">
        <f>IF(B14013="","",IF(INPUT!$I$1="","",IF(C14013&lt;(INT(INPUT!$I$1)-INPUT!$I$2),"Off Meds",IF(C14013&lt;=(INT(INPUT!$I$1)+INPUT!$I$2),"Washout","On Meds"))))</f>
        <v/>
      </c>
      <c r="F14013">
        <f>IF(B14013="","",1.509*(LN(B14013)^1.084-5.381))</f>
        <v/>
      </c>
      <c r="G14013">
        <f>IF(F14013="","",IF(F14013&lt;0,10*F14013^2,0))</f>
        <v/>
      </c>
      <c r="H14013">
        <f>IF(F14013="","",IF(F14013&gt;0,10*F14013^2,0))</f>
        <v/>
      </c>
    </row>
    <row r="14014">
      <c r="A14014">
        <f>Input!A14014</f>
        <v/>
      </c>
      <c r="B14014">
        <f>IF(ISNUMBER(Input!B14014),IF(AND(Input!B14014&gt;=20,Input!B14014&lt;=700),Input!B14014,""),"")</f>
        <v/>
      </c>
      <c r="C14014">
        <f>IF(B14014="","",INT(A14014))</f>
        <v/>
      </c>
      <c r="D14014">
        <f>IF(B14014="","",HOUR(A14014))</f>
        <v/>
      </c>
      <c r="E14014">
        <f>IF(B14014="","",IF(INPUT!$I$1="","",IF(C14014&lt;(INT(INPUT!$I$1)-INPUT!$I$2),"Off Meds",IF(C14014&lt;=(INT(INPUT!$I$1)+INPUT!$I$2),"Washout","On Meds"))))</f>
        <v/>
      </c>
      <c r="F14014">
        <f>IF(B14014="","",1.509*(LN(B14014)^1.084-5.381))</f>
        <v/>
      </c>
      <c r="G14014">
        <f>IF(F14014="","",IF(F14014&lt;0,10*F14014^2,0))</f>
        <v/>
      </c>
      <c r="H14014">
        <f>IF(F14014="","",IF(F14014&gt;0,10*F14014^2,0))</f>
        <v/>
      </c>
    </row>
    <row r="14015">
      <c r="A14015">
        <f>Input!A14015</f>
        <v/>
      </c>
      <c r="B14015">
        <f>IF(ISNUMBER(Input!B14015),IF(AND(Input!B14015&gt;=20,Input!B14015&lt;=700),Input!B14015,""),"")</f>
        <v/>
      </c>
      <c r="C14015">
        <f>IF(B14015="","",INT(A14015))</f>
        <v/>
      </c>
      <c r="D14015">
        <f>IF(B14015="","",HOUR(A14015))</f>
        <v/>
      </c>
      <c r="E14015">
        <f>IF(B14015="","",IF(INPUT!$I$1="","",IF(C14015&lt;(INT(INPUT!$I$1)-INPUT!$I$2),"Off Meds",IF(C14015&lt;=(INT(INPUT!$I$1)+INPUT!$I$2),"Washout","On Meds"))))</f>
        <v/>
      </c>
      <c r="F14015">
        <f>IF(B14015="","",1.509*(LN(B14015)^1.084-5.381))</f>
        <v/>
      </c>
      <c r="G14015">
        <f>IF(F14015="","",IF(F14015&lt;0,10*F14015^2,0))</f>
        <v/>
      </c>
      <c r="H14015">
        <f>IF(F14015="","",IF(F14015&gt;0,10*F14015^2,0))</f>
        <v/>
      </c>
    </row>
    <row r="14016">
      <c r="A14016">
        <f>Input!A14016</f>
        <v/>
      </c>
      <c r="B14016">
        <f>IF(ISNUMBER(Input!B14016),IF(AND(Input!B14016&gt;=20,Input!B14016&lt;=700),Input!B14016,""),"")</f>
        <v/>
      </c>
      <c r="C14016">
        <f>IF(B14016="","",INT(A14016))</f>
        <v/>
      </c>
      <c r="D14016">
        <f>IF(B14016="","",HOUR(A14016))</f>
        <v/>
      </c>
      <c r="E14016">
        <f>IF(B14016="","",IF(INPUT!$I$1="","",IF(C14016&lt;(INT(INPUT!$I$1)-INPUT!$I$2),"Off Meds",IF(C14016&lt;=(INT(INPUT!$I$1)+INPUT!$I$2),"Washout","On Meds"))))</f>
        <v/>
      </c>
      <c r="F14016">
        <f>IF(B14016="","",1.509*(LN(B14016)^1.084-5.381))</f>
        <v/>
      </c>
      <c r="G14016">
        <f>IF(F14016="","",IF(F14016&lt;0,10*F14016^2,0))</f>
        <v/>
      </c>
      <c r="H14016">
        <f>IF(F14016="","",IF(F14016&gt;0,10*F14016^2,0))</f>
        <v/>
      </c>
    </row>
    <row r="14017">
      <c r="A14017">
        <f>Input!A14017</f>
        <v/>
      </c>
      <c r="B14017">
        <f>IF(ISNUMBER(Input!B14017),IF(AND(Input!B14017&gt;=20,Input!B14017&lt;=700),Input!B14017,""),"")</f>
        <v/>
      </c>
      <c r="C14017">
        <f>IF(B14017="","",INT(A14017))</f>
        <v/>
      </c>
      <c r="D14017">
        <f>IF(B14017="","",HOUR(A14017))</f>
        <v/>
      </c>
      <c r="E14017">
        <f>IF(B14017="","",IF(INPUT!$I$1="","",IF(C14017&lt;(INT(INPUT!$I$1)-INPUT!$I$2),"Off Meds",IF(C14017&lt;=(INT(INPUT!$I$1)+INPUT!$I$2),"Washout","On Meds"))))</f>
        <v/>
      </c>
      <c r="F14017">
        <f>IF(B14017="","",1.509*(LN(B14017)^1.084-5.381))</f>
        <v/>
      </c>
      <c r="G14017">
        <f>IF(F14017="","",IF(F14017&lt;0,10*F14017^2,0))</f>
        <v/>
      </c>
      <c r="H14017">
        <f>IF(F14017="","",IF(F14017&gt;0,10*F14017^2,0))</f>
        <v/>
      </c>
    </row>
    <row r="14018">
      <c r="A14018">
        <f>Input!A14018</f>
        <v/>
      </c>
      <c r="B14018">
        <f>IF(ISNUMBER(Input!B14018),IF(AND(Input!B14018&gt;=20,Input!B14018&lt;=700),Input!B14018,""),"")</f>
        <v/>
      </c>
      <c r="C14018">
        <f>IF(B14018="","",INT(A14018))</f>
        <v/>
      </c>
      <c r="D14018">
        <f>IF(B14018="","",HOUR(A14018))</f>
        <v/>
      </c>
      <c r="E14018">
        <f>IF(B14018="","",IF(INPUT!$I$1="","",IF(C14018&lt;(INT(INPUT!$I$1)-INPUT!$I$2),"Off Meds",IF(C14018&lt;=(INT(INPUT!$I$1)+INPUT!$I$2),"Washout","On Meds"))))</f>
        <v/>
      </c>
      <c r="F14018">
        <f>IF(B14018="","",1.509*(LN(B14018)^1.084-5.381))</f>
        <v/>
      </c>
      <c r="G14018">
        <f>IF(F14018="","",IF(F14018&lt;0,10*F14018^2,0))</f>
        <v/>
      </c>
      <c r="H14018">
        <f>IF(F14018="","",IF(F14018&gt;0,10*F14018^2,0))</f>
        <v/>
      </c>
    </row>
    <row r="14019">
      <c r="A14019">
        <f>Input!A14019</f>
        <v/>
      </c>
      <c r="B14019">
        <f>IF(ISNUMBER(Input!B14019),IF(AND(Input!B14019&gt;=20,Input!B14019&lt;=700),Input!B14019,""),"")</f>
        <v/>
      </c>
      <c r="C14019">
        <f>IF(B14019="","",INT(A14019))</f>
        <v/>
      </c>
      <c r="D14019">
        <f>IF(B14019="","",HOUR(A14019))</f>
        <v/>
      </c>
      <c r="E14019">
        <f>IF(B14019="","",IF(INPUT!$I$1="","",IF(C14019&lt;(INT(INPUT!$I$1)-INPUT!$I$2),"Off Meds",IF(C14019&lt;=(INT(INPUT!$I$1)+INPUT!$I$2),"Washout","On Meds"))))</f>
        <v/>
      </c>
      <c r="F14019">
        <f>IF(B14019="","",1.509*(LN(B14019)^1.084-5.381))</f>
        <v/>
      </c>
      <c r="G14019">
        <f>IF(F14019="","",IF(F14019&lt;0,10*F14019^2,0))</f>
        <v/>
      </c>
      <c r="H14019">
        <f>IF(F14019="","",IF(F14019&gt;0,10*F14019^2,0))</f>
        <v/>
      </c>
    </row>
    <row r="14020">
      <c r="A14020">
        <f>Input!A14020</f>
        <v/>
      </c>
      <c r="B14020">
        <f>IF(ISNUMBER(Input!B14020),IF(AND(Input!B14020&gt;=20,Input!B14020&lt;=700),Input!B14020,""),"")</f>
        <v/>
      </c>
      <c r="C14020">
        <f>IF(B14020="","",INT(A14020))</f>
        <v/>
      </c>
      <c r="D14020">
        <f>IF(B14020="","",HOUR(A14020))</f>
        <v/>
      </c>
      <c r="E14020">
        <f>IF(B14020="","",IF(INPUT!$I$1="","",IF(C14020&lt;(INT(INPUT!$I$1)-INPUT!$I$2),"Off Meds",IF(C14020&lt;=(INT(INPUT!$I$1)+INPUT!$I$2),"Washout","On Meds"))))</f>
        <v/>
      </c>
      <c r="F14020">
        <f>IF(B14020="","",1.509*(LN(B14020)^1.084-5.381))</f>
        <v/>
      </c>
      <c r="G14020">
        <f>IF(F14020="","",IF(F14020&lt;0,10*F14020^2,0))</f>
        <v/>
      </c>
      <c r="H14020">
        <f>IF(F14020="","",IF(F14020&gt;0,10*F14020^2,0))</f>
        <v/>
      </c>
    </row>
    <row r="14021">
      <c r="A14021">
        <f>Input!A14021</f>
        <v/>
      </c>
      <c r="B14021">
        <f>IF(ISNUMBER(Input!B14021),IF(AND(Input!B14021&gt;=20,Input!B14021&lt;=700),Input!B14021,""),"")</f>
        <v/>
      </c>
      <c r="C14021">
        <f>IF(B14021="","",INT(A14021))</f>
        <v/>
      </c>
      <c r="D14021">
        <f>IF(B14021="","",HOUR(A14021))</f>
        <v/>
      </c>
      <c r="E14021">
        <f>IF(B14021="","",IF(INPUT!$I$1="","",IF(C14021&lt;(INT(INPUT!$I$1)-INPUT!$I$2),"Off Meds",IF(C14021&lt;=(INT(INPUT!$I$1)+INPUT!$I$2),"Washout","On Meds"))))</f>
        <v/>
      </c>
      <c r="F14021">
        <f>IF(B14021="","",1.509*(LN(B14021)^1.084-5.381))</f>
        <v/>
      </c>
      <c r="G14021">
        <f>IF(F14021="","",IF(F14021&lt;0,10*F14021^2,0))</f>
        <v/>
      </c>
      <c r="H14021">
        <f>IF(F14021="","",IF(F14021&gt;0,10*F14021^2,0))</f>
        <v/>
      </c>
    </row>
    <row r="14022">
      <c r="A14022">
        <f>Input!A14022</f>
        <v/>
      </c>
      <c r="B14022">
        <f>IF(ISNUMBER(Input!B14022),IF(AND(Input!B14022&gt;=20,Input!B14022&lt;=700),Input!B14022,""),"")</f>
        <v/>
      </c>
      <c r="C14022">
        <f>IF(B14022="","",INT(A14022))</f>
        <v/>
      </c>
      <c r="D14022">
        <f>IF(B14022="","",HOUR(A14022))</f>
        <v/>
      </c>
      <c r="E14022">
        <f>IF(B14022="","",IF(INPUT!$I$1="","",IF(C14022&lt;(INT(INPUT!$I$1)-INPUT!$I$2),"Off Meds",IF(C14022&lt;=(INT(INPUT!$I$1)+INPUT!$I$2),"Washout","On Meds"))))</f>
        <v/>
      </c>
      <c r="F14022">
        <f>IF(B14022="","",1.509*(LN(B14022)^1.084-5.381))</f>
        <v/>
      </c>
      <c r="G14022">
        <f>IF(F14022="","",IF(F14022&lt;0,10*F14022^2,0))</f>
        <v/>
      </c>
      <c r="H14022">
        <f>IF(F14022="","",IF(F14022&gt;0,10*F14022^2,0))</f>
        <v/>
      </c>
    </row>
    <row r="14023">
      <c r="A14023">
        <f>Input!A14023</f>
        <v/>
      </c>
      <c r="B14023">
        <f>IF(ISNUMBER(Input!B14023),IF(AND(Input!B14023&gt;=20,Input!B14023&lt;=700),Input!B14023,""),"")</f>
        <v/>
      </c>
      <c r="C14023">
        <f>IF(B14023="","",INT(A14023))</f>
        <v/>
      </c>
      <c r="D14023">
        <f>IF(B14023="","",HOUR(A14023))</f>
        <v/>
      </c>
      <c r="E14023">
        <f>IF(B14023="","",IF(INPUT!$I$1="","",IF(C14023&lt;(INT(INPUT!$I$1)-INPUT!$I$2),"Off Meds",IF(C14023&lt;=(INT(INPUT!$I$1)+INPUT!$I$2),"Washout","On Meds"))))</f>
        <v/>
      </c>
      <c r="F14023">
        <f>IF(B14023="","",1.509*(LN(B14023)^1.084-5.381))</f>
        <v/>
      </c>
      <c r="G14023">
        <f>IF(F14023="","",IF(F14023&lt;0,10*F14023^2,0))</f>
        <v/>
      </c>
      <c r="H14023">
        <f>IF(F14023="","",IF(F14023&gt;0,10*F14023^2,0))</f>
        <v/>
      </c>
    </row>
    <row r="14024">
      <c r="A14024">
        <f>Input!A14024</f>
        <v/>
      </c>
      <c r="B14024">
        <f>IF(ISNUMBER(Input!B14024),IF(AND(Input!B14024&gt;=20,Input!B14024&lt;=700),Input!B14024,""),"")</f>
        <v/>
      </c>
      <c r="C14024">
        <f>IF(B14024="","",INT(A14024))</f>
        <v/>
      </c>
      <c r="D14024">
        <f>IF(B14024="","",HOUR(A14024))</f>
        <v/>
      </c>
      <c r="E14024">
        <f>IF(B14024="","",IF(INPUT!$I$1="","",IF(C14024&lt;(INT(INPUT!$I$1)-INPUT!$I$2),"Off Meds",IF(C14024&lt;=(INT(INPUT!$I$1)+INPUT!$I$2),"Washout","On Meds"))))</f>
        <v/>
      </c>
      <c r="F14024">
        <f>IF(B14024="","",1.509*(LN(B14024)^1.084-5.381))</f>
        <v/>
      </c>
      <c r="G14024">
        <f>IF(F14024="","",IF(F14024&lt;0,10*F14024^2,0))</f>
        <v/>
      </c>
      <c r="H14024">
        <f>IF(F14024="","",IF(F14024&gt;0,10*F14024^2,0))</f>
        <v/>
      </c>
    </row>
    <row r="14025">
      <c r="A14025">
        <f>Input!A14025</f>
        <v/>
      </c>
      <c r="B14025">
        <f>IF(ISNUMBER(Input!B14025),IF(AND(Input!B14025&gt;=20,Input!B14025&lt;=700),Input!B14025,""),"")</f>
        <v/>
      </c>
      <c r="C14025">
        <f>IF(B14025="","",INT(A14025))</f>
        <v/>
      </c>
      <c r="D14025">
        <f>IF(B14025="","",HOUR(A14025))</f>
        <v/>
      </c>
      <c r="E14025">
        <f>IF(B14025="","",IF(INPUT!$I$1="","",IF(C14025&lt;(INT(INPUT!$I$1)-INPUT!$I$2),"Off Meds",IF(C14025&lt;=(INT(INPUT!$I$1)+INPUT!$I$2),"Washout","On Meds"))))</f>
        <v/>
      </c>
      <c r="F14025">
        <f>IF(B14025="","",1.509*(LN(B14025)^1.084-5.381))</f>
        <v/>
      </c>
      <c r="G14025">
        <f>IF(F14025="","",IF(F14025&lt;0,10*F14025^2,0))</f>
        <v/>
      </c>
      <c r="H14025">
        <f>IF(F14025="","",IF(F14025&gt;0,10*F14025^2,0))</f>
        <v/>
      </c>
    </row>
    <row r="14026">
      <c r="A14026">
        <f>Input!A14026</f>
        <v/>
      </c>
      <c r="B14026">
        <f>IF(ISNUMBER(Input!B14026),IF(AND(Input!B14026&gt;=20,Input!B14026&lt;=700),Input!B14026,""),"")</f>
        <v/>
      </c>
      <c r="C14026">
        <f>IF(B14026="","",INT(A14026))</f>
        <v/>
      </c>
      <c r="D14026">
        <f>IF(B14026="","",HOUR(A14026))</f>
        <v/>
      </c>
      <c r="E14026">
        <f>IF(B14026="","",IF(INPUT!$I$1="","",IF(C14026&lt;(INT(INPUT!$I$1)-INPUT!$I$2),"Off Meds",IF(C14026&lt;=(INT(INPUT!$I$1)+INPUT!$I$2),"Washout","On Meds"))))</f>
        <v/>
      </c>
      <c r="F14026">
        <f>IF(B14026="","",1.509*(LN(B14026)^1.084-5.381))</f>
        <v/>
      </c>
      <c r="G14026">
        <f>IF(F14026="","",IF(F14026&lt;0,10*F14026^2,0))</f>
        <v/>
      </c>
      <c r="H14026">
        <f>IF(F14026="","",IF(F14026&gt;0,10*F14026^2,0))</f>
        <v/>
      </c>
    </row>
    <row r="14027">
      <c r="A14027">
        <f>Input!A14027</f>
        <v/>
      </c>
      <c r="B14027">
        <f>IF(ISNUMBER(Input!B14027),IF(AND(Input!B14027&gt;=20,Input!B14027&lt;=700),Input!B14027,""),"")</f>
        <v/>
      </c>
      <c r="C14027">
        <f>IF(B14027="","",INT(A14027))</f>
        <v/>
      </c>
      <c r="D14027">
        <f>IF(B14027="","",HOUR(A14027))</f>
        <v/>
      </c>
      <c r="E14027">
        <f>IF(B14027="","",IF(INPUT!$I$1="","",IF(C14027&lt;(INT(INPUT!$I$1)-INPUT!$I$2),"Off Meds",IF(C14027&lt;=(INT(INPUT!$I$1)+INPUT!$I$2),"Washout","On Meds"))))</f>
        <v/>
      </c>
      <c r="F14027">
        <f>IF(B14027="","",1.509*(LN(B14027)^1.084-5.381))</f>
        <v/>
      </c>
      <c r="G14027">
        <f>IF(F14027="","",IF(F14027&lt;0,10*F14027^2,0))</f>
        <v/>
      </c>
      <c r="H14027">
        <f>IF(F14027="","",IF(F14027&gt;0,10*F14027^2,0))</f>
        <v/>
      </c>
    </row>
    <row r="14028">
      <c r="A14028">
        <f>Input!A14028</f>
        <v/>
      </c>
      <c r="B14028">
        <f>IF(ISNUMBER(Input!B14028),IF(AND(Input!B14028&gt;=20,Input!B14028&lt;=700),Input!B14028,""),"")</f>
        <v/>
      </c>
      <c r="C14028">
        <f>IF(B14028="","",INT(A14028))</f>
        <v/>
      </c>
      <c r="D14028">
        <f>IF(B14028="","",HOUR(A14028))</f>
        <v/>
      </c>
      <c r="E14028">
        <f>IF(B14028="","",IF(INPUT!$I$1="","",IF(C14028&lt;(INT(INPUT!$I$1)-INPUT!$I$2),"Off Meds",IF(C14028&lt;=(INT(INPUT!$I$1)+INPUT!$I$2),"Washout","On Meds"))))</f>
        <v/>
      </c>
      <c r="F14028">
        <f>IF(B14028="","",1.509*(LN(B14028)^1.084-5.381))</f>
        <v/>
      </c>
      <c r="G14028">
        <f>IF(F14028="","",IF(F14028&lt;0,10*F14028^2,0))</f>
        <v/>
      </c>
      <c r="H14028">
        <f>IF(F14028="","",IF(F14028&gt;0,10*F14028^2,0))</f>
        <v/>
      </c>
    </row>
    <row r="14029">
      <c r="A14029">
        <f>Input!A14029</f>
        <v/>
      </c>
      <c r="B14029">
        <f>IF(ISNUMBER(Input!B14029),IF(AND(Input!B14029&gt;=20,Input!B14029&lt;=700),Input!B14029,""),"")</f>
        <v/>
      </c>
      <c r="C14029">
        <f>IF(B14029="","",INT(A14029))</f>
        <v/>
      </c>
      <c r="D14029">
        <f>IF(B14029="","",HOUR(A14029))</f>
        <v/>
      </c>
      <c r="E14029">
        <f>IF(B14029="","",IF(INPUT!$I$1="","",IF(C14029&lt;(INT(INPUT!$I$1)-INPUT!$I$2),"Off Meds",IF(C14029&lt;=(INT(INPUT!$I$1)+INPUT!$I$2),"Washout","On Meds"))))</f>
        <v/>
      </c>
      <c r="F14029">
        <f>IF(B14029="","",1.509*(LN(B14029)^1.084-5.381))</f>
        <v/>
      </c>
      <c r="G14029">
        <f>IF(F14029="","",IF(F14029&lt;0,10*F14029^2,0))</f>
        <v/>
      </c>
      <c r="H14029">
        <f>IF(F14029="","",IF(F14029&gt;0,10*F14029^2,0))</f>
        <v/>
      </c>
    </row>
    <row r="14030">
      <c r="A14030">
        <f>Input!A14030</f>
        <v/>
      </c>
      <c r="B14030">
        <f>IF(ISNUMBER(Input!B14030),IF(AND(Input!B14030&gt;=20,Input!B14030&lt;=700),Input!B14030,""),"")</f>
        <v/>
      </c>
      <c r="C14030">
        <f>IF(B14030="","",INT(A14030))</f>
        <v/>
      </c>
      <c r="D14030">
        <f>IF(B14030="","",HOUR(A14030))</f>
        <v/>
      </c>
      <c r="E14030">
        <f>IF(B14030="","",IF(INPUT!$I$1="","",IF(C14030&lt;(INT(INPUT!$I$1)-INPUT!$I$2),"Off Meds",IF(C14030&lt;=(INT(INPUT!$I$1)+INPUT!$I$2),"Washout","On Meds"))))</f>
        <v/>
      </c>
      <c r="F14030">
        <f>IF(B14030="","",1.509*(LN(B14030)^1.084-5.381))</f>
        <v/>
      </c>
      <c r="G14030">
        <f>IF(F14030="","",IF(F14030&lt;0,10*F14030^2,0))</f>
        <v/>
      </c>
      <c r="H14030">
        <f>IF(F14030="","",IF(F14030&gt;0,10*F14030^2,0))</f>
        <v/>
      </c>
    </row>
    <row r="14031">
      <c r="A14031">
        <f>Input!A14031</f>
        <v/>
      </c>
      <c r="B14031">
        <f>IF(ISNUMBER(Input!B14031),IF(AND(Input!B14031&gt;=20,Input!B14031&lt;=700),Input!B14031,""),"")</f>
        <v/>
      </c>
      <c r="C14031">
        <f>IF(B14031="","",INT(A14031))</f>
        <v/>
      </c>
      <c r="D14031">
        <f>IF(B14031="","",HOUR(A14031))</f>
        <v/>
      </c>
      <c r="E14031">
        <f>IF(B14031="","",IF(INPUT!$I$1="","",IF(C14031&lt;(INT(INPUT!$I$1)-INPUT!$I$2),"Off Meds",IF(C14031&lt;=(INT(INPUT!$I$1)+INPUT!$I$2),"Washout","On Meds"))))</f>
        <v/>
      </c>
      <c r="F14031">
        <f>IF(B14031="","",1.509*(LN(B14031)^1.084-5.381))</f>
        <v/>
      </c>
      <c r="G14031">
        <f>IF(F14031="","",IF(F14031&lt;0,10*F14031^2,0))</f>
        <v/>
      </c>
      <c r="H14031">
        <f>IF(F14031="","",IF(F14031&gt;0,10*F14031^2,0))</f>
        <v/>
      </c>
    </row>
    <row r="14032">
      <c r="A14032">
        <f>Input!A14032</f>
        <v/>
      </c>
      <c r="B14032">
        <f>IF(ISNUMBER(Input!B14032),IF(AND(Input!B14032&gt;=20,Input!B14032&lt;=700),Input!B14032,""),"")</f>
        <v/>
      </c>
      <c r="C14032">
        <f>IF(B14032="","",INT(A14032))</f>
        <v/>
      </c>
      <c r="D14032">
        <f>IF(B14032="","",HOUR(A14032))</f>
        <v/>
      </c>
      <c r="E14032">
        <f>IF(B14032="","",IF(INPUT!$I$1="","",IF(C14032&lt;(INT(INPUT!$I$1)-INPUT!$I$2),"Off Meds",IF(C14032&lt;=(INT(INPUT!$I$1)+INPUT!$I$2),"Washout","On Meds"))))</f>
        <v/>
      </c>
      <c r="F14032">
        <f>IF(B14032="","",1.509*(LN(B14032)^1.084-5.381))</f>
        <v/>
      </c>
      <c r="G14032">
        <f>IF(F14032="","",IF(F14032&lt;0,10*F14032^2,0))</f>
        <v/>
      </c>
      <c r="H14032">
        <f>IF(F14032="","",IF(F14032&gt;0,10*F14032^2,0))</f>
        <v/>
      </c>
    </row>
    <row r="14033">
      <c r="A14033">
        <f>Input!A14033</f>
        <v/>
      </c>
      <c r="B14033">
        <f>IF(ISNUMBER(Input!B14033),IF(AND(Input!B14033&gt;=20,Input!B14033&lt;=700),Input!B14033,""),"")</f>
        <v/>
      </c>
      <c r="C14033">
        <f>IF(B14033="","",INT(A14033))</f>
        <v/>
      </c>
      <c r="D14033">
        <f>IF(B14033="","",HOUR(A14033))</f>
        <v/>
      </c>
      <c r="E14033">
        <f>IF(B14033="","",IF(INPUT!$I$1="","",IF(C14033&lt;(INT(INPUT!$I$1)-INPUT!$I$2),"Off Meds",IF(C14033&lt;=(INT(INPUT!$I$1)+INPUT!$I$2),"Washout","On Meds"))))</f>
        <v/>
      </c>
      <c r="F14033">
        <f>IF(B14033="","",1.509*(LN(B14033)^1.084-5.381))</f>
        <v/>
      </c>
      <c r="G14033">
        <f>IF(F14033="","",IF(F14033&lt;0,10*F14033^2,0))</f>
        <v/>
      </c>
      <c r="H14033">
        <f>IF(F14033="","",IF(F14033&gt;0,10*F14033^2,0))</f>
        <v/>
      </c>
    </row>
    <row r="14034">
      <c r="A14034">
        <f>Input!A14034</f>
        <v/>
      </c>
      <c r="B14034">
        <f>IF(ISNUMBER(Input!B14034),IF(AND(Input!B14034&gt;=20,Input!B14034&lt;=700),Input!B14034,""),"")</f>
        <v/>
      </c>
      <c r="C14034">
        <f>IF(B14034="","",INT(A14034))</f>
        <v/>
      </c>
      <c r="D14034">
        <f>IF(B14034="","",HOUR(A14034))</f>
        <v/>
      </c>
      <c r="E14034">
        <f>IF(B14034="","",IF(INPUT!$I$1="","",IF(C14034&lt;(INT(INPUT!$I$1)-INPUT!$I$2),"Off Meds",IF(C14034&lt;=(INT(INPUT!$I$1)+INPUT!$I$2),"Washout","On Meds"))))</f>
        <v/>
      </c>
      <c r="F14034">
        <f>IF(B14034="","",1.509*(LN(B14034)^1.084-5.381))</f>
        <v/>
      </c>
      <c r="G14034">
        <f>IF(F14034="","",IF(F14034&lt;0,10*F14034^2,0))</f>
        <v/>
      </c>
      <c r="H14034">
        <f>IF(F14034="","",IF(F14034&gt;0,10*F14034^2,0))</f>
        <v/>
      </c>
    </row>
    <row r="14035">
      <c r="A14035">
        <f>Input!A14035</f>
        <v/>
      </c>
      <c r="B14035">
        <f>IF(ISNUMBER(Input!B14035),IF(AND(Input!B14035&gt;=20,Input!B14035&lt;=700),Input!B14035,""),"")</f>
        <v/>
      </c>
      <c r="C14035">
        <f>IF(B14035="","",INT(A14035))</f>
        <v/>
      </c>
      <c r="D14035">
        <f>IF(B14035="","",HOUR(A14035))</f>
        <v/>
      </c>
      <c r="E14035">
        <f>IF(B14035="","",IF(INPUT!$I$1="","",IF(C14035&lt;(INT(INPUT!$I$1)-INPUT!$I$2),"Off Meds",IF(C14035&lt;=(INT(INPUT!$I$1)+INPUT!$I$2),"Washout","On Meds"))))</f>
        <v/>
      </c>
      <c r="F14035">
        <f>IF(B14035="","",1.509*(LN(B14035)^1.084-5.381))</f>
        <v/>
      </c>
      <c r="G14035">
        <f>IF(F14035="","",IF(F14035&lt;0,10*F14035^2,0))</f>
        <v/>
      </c>
      <c r="H14035">
        <f>IF(F14035="","",IF(F14035&gt;0,10*F14035^2,0))</f>
        <v/>
      </c>
    </row>
    <row r="14036">
      <c r="A14036">
        <f>Input!A14036</f>
        <v/>
      </c>
      <c r="B14036">
        <f>IF(ISNUMBER(Input!B14036),IF(AND(Input!B14036&gt;=20,Input!B14036&lt;=700),Input!B14036,""),"")</f>
        <v/>
      </c>
      <c r="C14036">
        <f>IF(B14036="","",INT(A14036))</f>
        <v/>
      </c>
      <c r="D14036">
        <f>IF(B14036="","",HOUR(A14036))</f>
        <v/>
      </c>
      <c r="E14036">
        <f>IF(B14036="","",IF(INPUT!$I$1="","",IF(C14036&lt;(INT(INPUT!$I$1)-INPUT!$I$2),"Off Meds",IF(C14036&lt;=(INT(INPUT!$I$1)+INPUT!$I$2),"Washout","On Meds"))))</f>
        <v/>
      </c>
      <c r="F14036">
        <f>IF(B14036="","",1.509*(LN(B14036)^1.084-5.381))</f>
        <v/>
      </c>
      <c r="G14036">
        <f>IF(F14036="","",IF(F14036&lt;0,10*F14036^2,0))</f>
        <v/>
      </c>
      <c r="H14036">
        <f>IF(F14036="","",IF(F14036&gt;0,10*F14036^2,0))</f>
        <v/>
      </c>
    </row>
    <row r="14037">
      <c r="A14037">
        <f>Input!A14037</f>
        <v/>
      </c>
      <c r="B14037">
        <f>IF(ISNUMBER(Input!B14037),IF(AND(Input!B14037&gt;=20,Input!B14037&lt;=700),Input!B14037,""),"")</f>
        <v/>
      </c>
      <c r="C14037">
        <f>IF(B14037="","",INT(A14037))</f>
        <v/>
      </c>
      <c r="D14037">
        <f>IF(B14037="","",HOUR(A14037))</f>
        <v/>
      </c>
      <c r="E14037">
        <f>IF(B14037="","",IF(INPUT!$I$1="","",IF(C14037&lt;(INT(INPUT!$I$1)-INPUT!$I$2),"Off Meds",IF(C14037&lt;=(INT(INPUT!$I$1)+INPUT!$I$2),"Washout","On Meds"))))</f>
        <v/>
      </c>
      <c r="F14037">
        <f>IF(B14037="","",1.509*(LN(B14037)^1.084-5.381))</f>
        <v/>
      </c>
      <c r="G14037">
        <f>IF(F14037="","",IF(F14037&lt;0,10*F14037^2,0))</f>
        <v/>
      </c>
      <c r="H14037">
        <f>IF(F14037="","",IF(F14037&gt;0,10*F14037^2,0))</f>
        <v/>
      </c>
    </row>
    <row r="14038">
      <c r="A14038">
        <f>Input!A14038</f>
        <v/>
      </c>
      <c r="B14038">
        <f>IF(ISNUMBER(Input!B14038),IF(AND(Input!B14038&gt;=20,Input!B14038&lt;=700),Input!B14038,""),"")</f>
        <v/>
      </c>
      <c r="C14038">
        <f>IF(B14038="","",INT(A14038))</f>
        <v/>
      </c>
      <c r="D14038">
        <f>IF(B14038="","",HOUR(A14038))</f>
        <v/>
      </c>
      <c r="E14038">
        <f>IF(B14038="","",IF(INPUT!$I$1="","",IF(C14038&lt;(INT(INPUT!$I$1)-INPUT!$I$2),"Off Meds",IF(C14038&lt;=(INT(INPUT!$I$1)+INPUT!$I$2),"Washout","On Meds"))))</f>
        <v/>
      </c>
      <c r="F14038">
        <f>IF(B14038="","",1.509*(LN(B14038)^1.084-5.381))</f>
        <v/>
      </c>
      <c r="G14038">
        <f>IF(F14038="","",IF(F14038&lt;0,10*F14038^2,0))</f>
        <v/>
      </c>
      <c r="H14038">
        <f>IF(F14038="","",IF(F14038&gt;0,10*F14038^2,0))</f>
        <v/>
      </c>
    </row>
    <row r="14039">
      <c r="A14039">
        <f>Input!A14039</f>
        <v/>
      </c>
      <c r="B14039">
        <f>IF(ISNUMBER(Input!B14039),IF(AND(Input!B14039&gt;=20,Input!B14039&lt;=700),Input!B14039,""),"")</f>
        <v/>
      </c>
      <c r="C14039">
        <f>IF(B14039="","",INT(A14039))</f>
        <v/>
      </c>
      <c r="D14039">
        <f>IF(B14039="","",HOUR(A14039))</f>
        <v/>
      </c>
      <c r="E14039">
        <f>IF(B14039="","",IF(INPUT!$I$1="","",IF(C14039&lt;(INT(INPUT!$I$1)-INPUT!$I$2),"Off Meds",IF(C14039&lt;=(INT(INPUT!$I$1)+INPUT!$I$2),"Washout","On Meds"))))</f>
        <v/>
      </c>
      <c r="F14039">
        <f>IF(B14039="","",1.509*(LN(B14039)^1.084-5.381))</f>
        <v/>
      </c>
      <c r="G14039">
        <f>IF(F14039="","",IF(F14039&lt;0,10*F14039^2,0))</f>
        <v/>
      </c>
      <c r="H14039">
        <f>IF(F14039="","",IF(F14039&gt;0,10*F14039^2,0))</f>
        <v/>
      </c>
    </row>
    <row r="14040">
      <c r="A14040">
        <f>Input!A14040</f>
        <v/>
      </c>
      <c r="B14040">
        <f>IF(ISNUMBER(Input!B14040),IF(AND(Input!B14040&gt;=20,Input!B14040&lt;=700),Input!B14040,""),"")</f>
        <v/>
      </c>
      <c r="C14040">
        <f>IF(B14040="","",INT(A14040))</f>
        <v/>
      </c>
      <c r="D14040">
        <f>IF(B14040="","",HOUR(A14040))</f>
        <v/>
      </c>
      <c r="E14040">
        <f>IF(B14040="","",IF(INPUT!$I$1="","",IF(C14040&lt;(INT(INPUT!$I$1)-INPUT!$I$2),"Off Meds",IF(C14040&lt;=(INT(INPUT!$I$1)+INPUT!$I$2),"Washout","On Meds"))))</f>
        <v/>
      </c>
      <c r="F14040">
        <f>IF(B14040="","",1.509*(LN(B14040)^1.084-5.381))</f>
        <v/>
      </c>
      <c r="G14040">
        <f>IF(F14040="","",IF(F14040&lt;0,10*F14040^2,0))</f>
        <v/>
      </c>
      <c r="H14040">
        <f>IF(F14040="","",IF(F14040&gt;0,10*F14040^2,0))</f>
        <v/>
      </c>
    </row>
    <row r="14041">
      <c r="A14041">
        <f>Input!A14041</f>
        <v/>
      </c>
      <c r="B14041">
        <f>IF(ISNUMBER(Input!B14041),IF(AND(Input!B14041&gt;=20,Input!B14041&lt;=700),Input!B14041,""),"")</f>
        <v/>
      </c>
      <c r="C14041">
        <f>IF(B14041="","",INT(A14041))</f>
        <v/>
      </c>
      <c r="D14041">
        <f>IF(B14041="","",HOUR(A14041))</f>
        <v/>
      </c>
      <c r="E14041">
        <f>IF(B14041="","",IF(INPUT!$I$1="","",IF(C14041&lt;(INT(INPUT!$I$1)-INPUT!$I$2),"Off Meds",IF(C14041&lt;=(INT(INPUT!$I$1)+INPUT!$I$2),"Washout","On Meds"))))</f>
        <v/>
      </c>
      <c r="F14041">
        <f>IF(B14041="","",1.509*(LN(B14041)^1.084-5.381))</f>
        <v/>
      </c>
      <c r="G14041">
        <f>IF(F14041="","",IF(F14041&lt;0,10*F14041^2,0))</f>
        <v/>
      </c>
      <c r="H14041">
        <f>IF(F14041="","",IF(F14041&gt;0,10*F14041^2,0))</f>
        <v/>
      </c>
    </row>
    <row r="14042">
      <c r="A14042">
        <f>Input!A14042</f>
        <v/>
      </c>
      <c r="B14042">
        <f>IF(ISNUMBER(Input!B14042),IF(AND(Input!B14042&gt;=20,Input!B14042&lt;=700),Input!B14042,""),"")</f>
        <v/>
      </c>
      <c r="C14042">
        <f>IF(B14042="","",INT(A14042))</f>
        <v/>
      </c>
      <c r="D14042">
        <f>IF(B14042="","",HOUR(A14042))</f>
        <v/>
      </c>
      <c r="E14042">
        <f>IF(B14042="","",IF(INPUT!$I$1="","",IF(C14042&lt;(INT(INPUT!$I$1)-INPUT!$I$2),"Off Meds",IF(C14042&lt;=(INT(INPUT!$I$1)+INPUT!$I$2),"Washout","On Meds"))))</f>
        <v/>
      </c>
      <c r="F14042">
        <f>IF(B14042="","",1.509*(LN(B14042)^1.084-5.381))</f>
        <v/>
      </c>
      <c r="G14042">
        <f>IF(F14042="","",IF(F14042&lt;0,10*F14042^2,0))</f>
        <v/>
      </c>
      <c r="H14042">
        <f>IF(F14042="","",IF(F14042&gt;0,10*F14042^2,0))</f>
        <v/>
      </c>
    </row>
    <row r="14043">
      <c r="A14043">
        <f>Input!A14043</f>
        <v/>
      </c>
      <c r="B14043">
        <f>IF(ISNUMBER(Input!B14043),IF(AND(Input!B14043&gt;=20,Input!B14043&lt;=700),Input!B14043,""),"")</f>
        <v/>
      </c>
      <c r="C14043">
        <f>IF(B14043="","",INT(A14043))</f>
        <v/>
      </c>
      <c r="D14043">
        <f>IF(B14043="","",HOUR(A14043))</f>
        <v/>
      </c>
      <c r="E14043">
        <f>IF(B14043="","",IF(INPUT!$I$1="","",IF(C14043&lt;(INT(INPUT!$I$1)-INPUT!$I$2),"Off Meds",IF(C14043&lt;=(INT(INPUT!$I$1)+INPUT!$I$2),"Washout","On Meds"))))</f>
        <v/>
      </c>
      <c r="F14043">
        <f>IF(B14043="","",1.509*(LN(B14043)^1.084-5.381))</f>
        <v/>
      </c>
      <c r="G14043">
        <f>IF(F14043="","",IF(F14043&lt;0,10*F14043^2,0))</f>
        <v/>
      </c>
      <c r="H14043">
        <f>IF(F14043="","",IF(F14043&gt;0,10*F14043^2,0))</f>
        <v/>
      </c>
    </row>
    <row r="14044">
      <c r="A14044">
        <f>Input!A14044</f>
        <v/>
      </c>
      <c r="B14044">
        <f>IF(ISNUMBER(Input!B14044),IF(AND(Input!B14044&gt;=20,Input!B14044&lt;=700),Input!B14044,""),"")</f>
        <v/>
      </c>
      <c r="C14044">
        <f>IF(B14044="","",INT(A14044))</f>
        <v/>
      </c>
      <c r="D14044">
        <f>IF(B14044="","",HOUR(A14044))</f>
        <v/>
      </c>
      <c r="E14044">
        <f>IF(B14044="","",IF(INPUT!$I$1="","",IF(C14044&lt;(INT(INPUT!$I$1)-INPUT!$I$2),"Off Meds",IF(C14044&lt;=(INT(INPUT!$I$1)+INPUT!$I$2),"Washout","On Meds"))))</f>
        <v/>
      </c>
      <c r="F14044">
        <f>IF(B14044="","",1.509*(LN(B14044)^1.084-5.381))</f>
        <v/>
      </c>
      <c r="G14044">
        <f>IF(F14044="","",IF(F14044&lt;0,10*F14044^2,0))</f>
        <v/>
      </c>
      <c r="H14044">
        <f>IF(F14044="","",IF(F14044&gt;0,10*F14044^2,0))</f>
        <v/>
      </c>
    </row>
    <row r="14045">
      <c r="A14045">
        <f>Input!A14045</f>
        <v/>
      </c>
      <c r="B14045">
        <f>IF(ISNUMBER(Input!B14045),IF(AND(Input!B14045&gt;=20,Input!B14045&lt;=700),Input!B14045,""),"")</f>
        <v/>
      </c>
      <c r="C14045">
        <f>IF(B14045="","",INT(A14045))</f>
        <v/>
      </c>
      <c r="D14045">
        <f>IF(B14045="","",HOUR(A14045))</f>
        <v/>
      </c>
      <c r="E14045">
        <f>IF(B14045="","",IF(INPUT!$I$1="","",IF(C14045&lt;(INT(INPUT!$I$1)-INPUT!$I$2),"Off Meds",IF(C14045&lt;=(INT(INPUT!$I$1)+INPUT!$I$2),"Washout","On Meds"))))</f>
        <v/>
      </c>
      <c r="F14045">
        <f>IF(B14045="","",1.509*(LN(B14045)^1.084-5.381))</f>
        <v/>
      </c>
      <c r="G14045">
        <f>IF(F14045="","",IF(F14045&lt;0,10*F14045^2,0))</f>
        <v/>
      </c>
      <c r="H14045">
        <f>IF(F14045="","",IF(F14045&gt;0,10*F14045^2,0))</f>
        <v/>
      </c>
    </row>
    <row r="14046">
      <c r="A14046">
        <f>Input!A14046</f>
        <v/>
      </c>
      <c r="B14046">
        <f>IF(ISNUMBER(Input!B14046),IF(AND(Input!B14046&gt;=20,Input!B14046&lt;=700),Input!B14046,""),"")</f>
        <v/>
      </c>
      <c r="C14046">
        <f>IF(B14046="","",INT(A14046))</f>
        <v/>
      </c>
      <c r="D14046">
        <f>IF(B14046="","",HOUR(A14046))</f>
        <v/>
      </c>
      <c r="E14046">
        <f>IF(B14046="","",IF(INPUT!$I$1="","",IF(C14046&lt;(INT(INPUT!$I$1)-INPUT!$I$2),"Off Meds",IF(C14046&lt;=(INT(INPUT!$I$1)+INPUT!$I$2),"Washout","On Meds"))))</f>
        <v/>
      </c>
      <c r="F14046">
        <f>IF(B14046="","",1.509*(LN(B14046)^1.084-5.381))</f>
        <v/>
      </c>
      <c r="G14046">
        <f>IF(F14046="","",IF(F14046&lt;0,10*F14046^2,0))</f>
        <v/>
      </c>
      <c r="H14046">
        <f>IF(F14046="","",IF(F14046&gt;0,10*F14046^2,0))</f>
        <v/>
      </c>
    </row>
    <row r="14047">
      <c r="A14047">
        <f>Input!A14047</f>
        <v/>
      </c>
      <c r="B14047">
        <f>IF(ISNUMBER(Input!B14047),IF(AND(Input!B14047&gt;=20,Input!B14047&lt;=700),Input!B14047,""),"")</f>
        <v/>
      </c>
      <c r="C14047">
        <f>IF(B14047="","",INT(A14047))</f>
        <v/>
      </c>
      <c r="D14047">
        <f>IF(B14047="","",HOUR(A14047))</f>
        <v/>
      </c>
      <c r="E14047">
        <f>IF(B14047="","",IF(INPUT!$I$1="","",IF(C14047&lt;(INT(INPUT!$I$1)-INPUT!$I$2),"Off Meds",IF(C14047&lt;=(INT(INPUT!$I$1)+INPUT!$I$2),"Washout","On Meds"))))</f>
        <v/>
      </c>
      <c r="F14047">
        <f>IF(B14047="","",1.509*(LN(B14047)^1.084-5.381))</f>
        <v/>
      </c>
      <c r="G14047">
        <f>IF(F14047="","",IF(F14047&lt;0,10*F14047^2,0))</f>
        <v/>
      </c>
      <c r="H14047">
        <f>IF(F14047="","",IF(F14047&gt;0,10*F14047^2,0))</f>
        <v/>
      </c>
    </row>
    <row r="14048">
      <c r="A14048">
        <f>Input!A14048</f>
        <v/>
      </c>
      <c r="B14048">
        <f>IF(ISNUMBER(Input!B14048),IF(AND(Input!B14048&gt;=20,Input!B14048&lt;=700),Input!B14048,""),"")</f>
        <v/>
      </c>
      <c r="C14048">
        <f>IF(B14048="","",INT(A14048))</f>
        <v/>
      </c>
      <c r="D14048">
        <f>IF(B14048="","",HOUR(A14048))</f>
        <v/>
      </c>
      <c r="E14048">
        <f>IF(B14048="","",IF(INPUT!$I$1="","",IF(C14048&lt;(INT(INPUT!$I$1)-INPUT!$I$2),"Off Meds",IF(C14048&lt;=(INT(INPUT!$I$1)+INPUT!$I$2),"Washout","On Meds"))))</f>
        <v/>
      </c>
      <c r="F14048">
        <f>IF(B14048="","",1.509*(LN(B14048)^1.084-5.381))</f>
        <v/>
      </c>
      <c r="G14048">
        <f>IF(F14048="","",IF(F14048&lt;0,10*F14048^2,0))</f>
        <v/>
      </c>
      <c r="H14048">
        <f>IF(F14048="","",IF(F14048&gt;0,10*F14048^2,0))</f>
        <v/>
      </c>
    </row>
    <row r="14049">
      <c r="A14049">
        <f>Input!A14049</f>
        <v/>
      </c>
      <c r="B14049">
        <f>IF(ISNUMBER(Input!B14049),IF(AND(Input!B14049&gt;=20,Input!B14049&lt;=700),Input!B14049,""),"")</f>
        <v/>
      </c>
      <c r="C14049">
        <f>IF(B14049="","",INT(A14049))</f>
        <v/>
      </c>
      <c r="D14049">
        <f>IF(B14049="","",HOUR(A14049))</f>
        <v/>
      </c>
      <c r="E14049">
        <f>IF(B14049="","",IF(INPUT!$I$1="","",IF(C14049&lt;(INT(INPUT!$I$1)-INPUT!$I$2),"Off Meds",IF(C14049&lt;=(INT(INPUT!$I$1)+INPUT!$I$2),"Washout","On Meds"))))</f>
        <v/>
      </c>
      <c r="F14049">
        <f>IF(B14049="","",1.509*(LN(B14049)^1.084-5.381))</f>
        <v/>
      </c>
      <c r="G14049">
        <f>IF(F14049="","",IF(F14049&lt;0,10*F14049^2,0))</f>
        <v/>
      </c>
      <c r="H14049">
        <f>IF(F14049="","",IF(F14049&gt;0,10*F14049^2,0))</f>
        <v/>
      </c>
    </row>
    <row r="14050">
      <c r="A14050">
        <f>Input!A14050</f>
        <v/>
      </c>
      <c r="B14050">
        <f>IF(ISNUMBER(Input!B14050),IF(AND(Input!B14050&gt;=20,Input!B14050&lt;=700),Input!B14050,""),"")</f>
        <v/>
      </c>
      <c r="C14050">
        <f>IF(B14050="","",INT(A14050))</f>
        <v/>
      </c>
      <c r="D14050">
        <f>IF(B14050="","",HOUR(A14050))</f>
        <v/>
      </c>
      <c r="E14050">
        <f>IF(B14050="","",IF(INPUT!$I$1="","",IF(C14050&lt;(INT(INPUT!$I$1)-INPUT!$I$2),"Off Meds",IF(C14050&lt;=(INT(INPUT!$I$1)+INPUT!$I$2),"Washout","On Meds"))))</f>
        <v/>
      </c>
      <c r="F14050">
        <f>IF(B14050="","",1.509*(LN(B14050)^1.084-5.381))</f>
        <v/>
      </c>
      <c r="G14050">
        <f>IF(F14050="","",IF(F14050&lt;0,10*F14050^2,0))</f>
        <v/>
      </c>
      <c r="H14050">
        <f>IF(F14050="","",IF(F14050&gt;0,10*F14050^2,0))</f>
        <v/>
      </c>
    </row>
    <row r="14051">
      <c r="A14051">
        <f>Input!A14051</f>
        <v/>
      </c>
      <c r="B14051">
        <f>IF(ISNUMBER(Input!B14051),IF(AND(Input!B14051&gt;=20,Input!B14051&lt;=700),Input!B14051,""),"")</f>
        <v/>
      </c>
      <c r="C14051">
        <f>IF(B14051="","",INT(A14051))</f>
        <v/>
      </c>
      <c r="D14051">
        <f>IF(B14051="","",HOUR(A14051))</f>
        <v/>
      </c>
      <c r="E14051">
        <f>IF(B14051="","",IF(INPUT!$I$1="","",IF(C14051&lt;(INT(INPUT!$I$1)-INPUT!$I$2),"Off Meds",IF(C14051&lt;=(INT(INPUT!$I$1)+INPUT!$I$2),"Washout","On Meds"))))</f>
        <v/>
      </c>
      <c r="F14051">
        <f>IF(B14051="","",1.509*(LN(B14051)^1.084-5.381))</f>
        <v/>
      </c>
      <c r="G14051">
        <f>IF(F14051="","",IF(F14051&lt;0,10*F14051^2,0))</f>
        <v/>
      </c>
      <c r="H14051">
        <f>IF(F14051="","",IF(F14051&gt;0,10*F14051^2,0))</f>
        <v/>
      </c>
    </row>
    <row r="14052">
      <c r="A14052">
        <f>Input!A14052</f>
        <v/>
      </c>
      <c r="B14052">
        <f>IF(ISNUMBER(Input!B14052),IF(AND(Input!B14052&gt;=20,Input!B14052&lt;=700),Input!B14052,""),"")</f>
        <v/>
      </c>
      <c r="C14052">
        <f>IF(B14052="","",INT(A14052))</f>
        <v/>
      </c>
      <c r="D14052">
        <f>IF(B14052="","",HOUR(A14052))</f>
        <v/>
      </c>
      <c r="E14052">
        <f>IF(B14052="","",IF(INPUT!$I$1="","",IF(C14052&lt;(INT(INPUT!$I$1)-INPUT!$I$2),"Off Meds",IF(C14052&lt;=(INT(INPUT!$I$1)+INPUT!$I$2),"Washout","On Meds"))))</f>
        <v/>
      </c>
      <c r="F14052">
        <f>IF(B14052="","",1.509*(LN(B14052)^1.084-5.381))</f>
        <v/>
      </c>
      <c r="G14052">
        <f>IF(F14052="","",IF(F14052&lt;0,10*F14052^2,0))</f>
        <v/>
      </c>
      <c r="H14052">
        <f>IF(F14052="","",IF(F14052&gt;0,10*F14052^2,0))</f>
        <v/>
      </c>
    </row>
    <row r="14053">
      <c r="A14053">
        <f>Input!A14053</f>
        <v/>
      </c>
      <c r="B14053">
        <f>IF(ISNUMBER(Input!B14053),IF(AND(Input!B14053&gt;=20,Input!B14053&lt;=700),Input!B14053,""),"")</f>
        <v/>
      </c>
      <c r="C14053">
        <f>IF(B14053="","",INT(A14053))</f>
        <v/>
      </c>
      <c r="D14053">
        <f>IF(B14053="","",HOUR(A14053))</f>
        <v/>
      </c>
      <c r="E14053">
        <f>IF(B14053="","",IF(INPUT!$I$1="","",IF(C14053&lt;(INT(INPUT!$I$1)-INPUT!$I$2),"Off Meds",IF(C14053&lt;=(INT(INPUT!$I$1)+INPUT!$I$2),"Washout","On Meds"))))</f>
        <v/>
      </c>
      <c r="F14053">
        <f>IF(B14053="","",1.509*(LN(B14053)^1.084-5.381))</f>
        <v/>
      </c>
      <c r="G14053">
        <f>IF(F14053="","",IF(F14053&lt;0,10*F14053^2,0))</f>
        <v/>
      </c>
      <c r="H14053">
        <f>IF(F14053="","",IF(F14053&gt;0,10*F14053^2,0))</f>
        <v/>
      </c>
    </row>
    <row r="14054">
      <c r="A14054">
        <f>Input!A14054</f>
        <v/>
      </c>
      <c r="B14054">
        <f>IF(ISNUMBER(Input!B14054),IF(AND(Input!B14054&gt;=20,Input!B14054&lt;=700),Input!B14054,""),"")</f>
        <v/>
      </c>
      <c r="C14054">
        <f>IF(B14054="","",INT(A14054))</f>
        <v/>
      </c>
      <c r="D14054">
        <f>IF(B14054="","",HOUR(A14054))</f>
        <v/>
      </c>
      <c r="E14054">
        <f>IF(B14054="","",IF(INPUT!$I$1="","",IF(C14054&lt;(INT(INPUT!$I$1)-INPUT!$I$2),"Off Meds",IF(C14054&lt;=(INT(INPUT!$I$1)+INPUT!$I$2),"Washout","On Meds"))))</f>
        <v/>
      </c>
      <c r="F14054">
        <f>IF(B14054="","",1.509*(LN(B14054)^1.084-5.381))</f>
        <v/>
      </c>
      <c r="G14054">
        <f>IF(F14054="","",IF(F14054&lt;0,10*F14054^2,0))</f>
        <v/>
      </c>
      <c r="H14054">
        <f>IF(F14054="","",IF(F14054&gt;0,10*F14054^2,0))</f>
        <v/>
      </c>
    </row>
    <row r="14055">
      <c r="A14055">
        <f>Input!A14055</f>
        <v/>
      </c>
      <c r="B14055">
        <f>IF(ISNUMBER(Input!B14055),IF(AND(Input!B14055&gt;=20,Input!B14055&lt;=700),Input!B14055,""),"")</f>
        <v/>
      </c>
      <c r="C14055">
        <f>IF(B14055="","",INT(A14055))</f>
        <v/>
      </c>
      <c r="D14055">
        <f>IF(B14055="","",HOUR(A14055))</f>
        <v/>
      </c>
      <c r="E14055">
        <f>IF(B14055="","",IF(INPUT!$I$1="","",IF(C14055&lt;(INT(INPUT!$I$1)-INPUT!$I$2),"Off Meds",IF(C14055&lt;=(INT(INPUT!$I$1)+INPUT!$I$2),"Washout","On Meds"))))</f>
        <v/>
      </c>
      <c r="F14055">
        <f>IF(B14055="","",1.509*(LN(B14055)^1.084-5.381))</f>
        <v/>
      </c>
      <c r="G14055">
        <f>IF(F14055="","",IF(F14055&lt;0,10*F14055^2,0))</f>
        <v/>
      </c>
      <c r="H14055">
        <f>IF(F14055="","",IF(F14055&gt;0,10*F14055^2,0))</f>
        <v/>
      </c>
    </row>
    <row r="14056">
      <c r="A14056">
        <f>Input!A14056</f>
        <v/>
      </c>
      <c r="B14056">
        <f>IF(ISNUMBER(Input!B14056),IF(AND(Input!B14056&gt;=20,Input!B14056&lt;=700),Input!B14056,""),"")</f>
        <v/>
      </c>
      <c r="C14056">
        <f>IF(B14056="","",INT(A14056))</f>
        <v/>
      </c>
      <c r="D14056">
        <f>IF(B14056="","",HOUR(A14056))</f>
        <v/>
      </c>
      <c r="E14056">
        <f>IF(B14056="","",IF(INPUT!$I$1="","",IF(C14056&lt;(INT(INPUT!$I$1)-INPUT!$I$2),"Off Meds",IF(C14056&lt;=(INT(INPUT!$I$1)+INPUT!$I$2),"Washout","On Meds"))))</f>
        <v/>
      </c>
      <c r="F14056">
        <f>IF(B14056="","",1.509*(LN(B14056)^1.084-5.381))</f>
        <v/>
      </c>
      <c r="G14056">
        <f>IF(F14056="","",IF(F14056&lt;0,10*F14056^2,0))</f>
        <v/>
      </c>
      <c r="H14056">
        <f>IF(F14056="","",IF(F14056&gt;0,10*F14056^2,0))</f>
        <v/>
      </c>
    </row>
    <row r="14057">
      <c r="A14057">
        <f>Input!A14057</f>
        <v/>
      </c>
      <c r="B14057">
        <f>IF(ISNUMBER(Input!B14057),IF(AND(Input!B14057&gt;=20,Input!B14057&lt;=700),Input!B14057,""),"")</f>
        <v/>
      </c>
      <c r="C14057">
        <f>IF(B14057="","",INT(A14057))</f>
        <v/>
      </c>
      <c r="D14057">
        <f>IF(B14057="","",HOUR(A14057))</f>
        <v/>
      </c>
      <c r="E14057">
        <f>IF(B14057="","",IF(INPUT!$I$1="","",IF(C14057&lt;(INT(INPUT!$I$1)-INPUT!$I$2),"Off Meds",IF(C14057&lt;=(INT(INPUT!$I$1)+INPUT!$I$2),"Washout","On Meds"))))</f>
        <v/>
      </c>
      <c r="F14057">
        <f>IF(B14057="","",1.509*(LN(B14057)^1.084-5.381))</f>
        <v/>
      </c>
      <c r="G14057">
        <f>IF(F14057="","",IF(F14057&lt;0,10*F14057^2,0))</f>
        <v/>
      </c>
      <c r="H14057">
        <f>IF(F14057="","",IF(F14057&gt;0,10*F14057^2,0))</f>
        <v/>
      </c>
    </row>
    <row r="14058">
      <c r="A14058">
        <f>Input!A14058</f>
        <v/>
      </c>
      <c r="B14058">
        <f>IF(ISNUMBER(Input!B14058),IF(AND(Input!B14058&gt;=20,Input!B14058&lt;=700),Input!B14058,""),"")</f>
        <v/>
      </c>
      <c r="C14058">
        <f>IF(B14058="","",INT(A14058))</f>
        <v/>
      </c>
      <c r="D14058">
        <f>IF(B14058="","",HOUR(A14058))</f>
        <v/>
      </c>
      <c r="E14058">
        <f>IF(B14058="","",IF(INPUT!$I$1="","",IF(C14058&lt;(INT(INPUT!$I$1)-INPUT!$I$2),"Off Meds",IF(C14058&lt;=(INT(INPUT!$I$1)+INPUT!$I$2),"Washout","On Meds"))))</f>
        <v/>
      </c>
      <c r="F14058">
        <f>IF(B14058="","",1.509*(LN(B14058)^1.084-5.381))</f>
        <v/>
      </c>
      <c r="G14058">
        <f>IF(F14058="","",IF(F14058&lt;0,10*F14058^2,0))</f>
        <v/>
      </c>
      <c r="H14058">
        <f>IF(F14058="","",IF(F14058&gt;0,10*F14058^2,0))</f>
        <v/>
      </c>
    </row>
    <row r="14059">
      <c r="A14059">
        <f>Input!A14059</f>
        <v/>
      </c>
      <c r="B14059">
        <f>IF(ISNUMBER(Input!B14059),IF(AND(Input!B14059&gt;=20,Input!B14059&lt;=700),Input!B14059,""),"")</f>
        <v/>
      </c>
      <c r="C14059">
        <f>IF(B14059="","",INT(A14059))</f>
        <v/>
      </c>
      <c r="D14059">
        <f>IF(B14059="","",HOUR(A14059))</f>
        <v/>
      </c>
      <c r="E14059">
        <f>IF(B14059="","",IF(INPUT!$I$1="","",IF(C14059&lt;(INT(INPUT!$I$1)-INPUT!$I$2),"Off Meds",IF(C14059&lt;=(INT(INPUT!$I$1)+INPUT!$I$2),"Washout","On Meds"))))</f>
        <v/>
      </c>
      <c r="F14059">
        <f>IF(B14059="","",1.509*(LN(B14059)^1.084-5.381))</f>
        <v/>
      </c>
      <c r="G14059">
        <f>IF(F14059="","",IF(F14059&lt;0,10*F14059^2,0))</f>
        <v/>
      </c>
      <c r="H14059">
        <f>IF(F14059="","",IF(F14059&gt;0,10*F14059^2,0))</f>
        <v/>
      </c>
    </row>
    <row r="14060">
      <c r="A14060">
        <f>Input!A14060</f>
        <v/>
      </c>
      <c r="B14060">
        <f>IF(ISNUMBER(Input!B14060),IF(AND(Input!B14060&gt;=20,Input!B14060&lt;=700),Input!B14060,""),"")</f>
        <v/>
      </c>
      <c r="C14060">
        <f>IF(B14060="","",INT(A14060))</f>
        <v/>
      </c>
      <c r="D14060">
        <f>IF(B14060="","",HOUR(A14060))</f>
        <v/>
      </c>
      <c r="E14060">
        <f>IF(B14060="","",IF(INPUT!$I$1="","",IF(C14060&lt;(INT(INPUT!$I$1)-INPUT!$I$2),"Off Meds",IF(C14060&lt;=(INT(INPUT!$I$1)+INPUT!$I$2),"Washout","On Meds"))))</f>
        <v/>
      </c>
      <c r="F14060">
        <f>IF(B14060="","",1.509*(LN(B14060)^1.084-5.381))</f>
        <v/>
      </c>
      <c r="G14060">
        <f>IF(F14060="","",IF(F14060&lt;0,10*F14060^2,0))</f>
        <v/>
      </c>
      <c r="H14060">
        <f>IF(F14060="","",IF(F14060&gt;0,10*F14060^2,0))</f>
        <v/>
      </c>
    </row>
    <row r="14061">
      <c r="A14061">
        <f>Input!A14061</f>
        <v/>
      </c>
      <c r="B14061">
        <f>IF(ISNUMBER(Input!B14061),IF(AND(Input!B14061&gt;=20,Input!B14061&lt;=700),Input!B14061,""),"")</f>
        <v/>
      </c>
      <c r="C14061">
        <f>IF(B14061="","",INT(A14061))</f>
        <v/>
      </c>
      <c r="D14061">
        <f>IF(B14061="","",HOUR(A14061))</f>
        <v/>
      </c>
      <c r="E14061">
        <f>IF(B14061="","",IF(INPUT!$I$1="","",IF(C14061&lt;(INT(INPUT!$I$1)-INPUT!$I$2),"Off Meds",IF(C14061&lt;=(INT(INPUT!$I$1)+INPUT!$I$2),"Washout","On Meds"))))</f>
        <v/>
      </c>
      <c r="F14061">
        <f>IF(B14061="","",1.509*(LN(B14061)^1.084-5.381))</f>
        <v/>
      </c>
      <c r="G14061">
        <f>IF(F14061="","",IF(F14061&lt;0,10*F14061^2,0))</f>
        <v/>
      </c>
      <c r="H14061">
        <f>IF(F14061="","",IF(F14061&gt;0,10*F14061^2,0))</f>
        <v/>
      </c>
    </row>
    <row r="14062">
      <c r="A14062">
        <f>Input!A14062</f>
        <v/>
      </c>
      <c r="B14062">
        <f>IF(ISNUMBER(Input!B14062),IF(AND(Input!B14062&gt;=20,Input!B14062&lt;=700),Input!B14062,""),"")</f>
        <v/>
      </c>
      <c r="C14062">
        <f>IF(B14062="","",INT(A14062))</f>
        <v/>
      </c>
      <c r="D14062">
        <f>IF(B14062="","",HOUR(A14062))</f>
        <v/>
      </c>
      <c r="E14062">
        <f>IF(B14062="","",IF(INPUT!$I$1="","",IF(C14062&lt;(INT(INPUT!$I$1)-INPUT!$I$2),"Off Meds",IF(C14062&lt;=(INT(INPUT!$I$1)+INPUT!$I$2),"Washout","On Meds"))))</f>
        <v/>
      </c>
      <c r="F14062">
        <f>IF(B14062="","",1.509*(LN(B14062)^1.084-5.381))</f>
        <v/>
      </c>
      <c r="G14062">
        <f>IF(F14062="","",IF(F14062&lt;0,10*F14062^2,0))</f>
        <v/>
      </c>
      <c r="H14062">
        <f>IF(F14062="","",IF(F14062&gt;0,10*F14062^2,0))</f>
        <v/>
      </c>
    </row>
    <row r="14063">
      <c r="A14063">
        <f>Input!A14063</f>
        <v/>
      </c>
      <c r="B14063">
        <f>IF(ISNUMBER(Input!B14063),IF(AND(Input!B14063&gt;=20,Input!B14063&lt;=700),Input!B14063,""),"")</f>
        <v/>
      </c>
      <c r="C14063">
        <f>IF(B14063="","",INT(A14063))</f>
        <v/>
      </c>
      <c r="D14063">
        <f>IF(B14063="","",HOUR(A14063))</f>
        <v/>
      </c>
      <c r="E14063">
        <f>IF(B14063="","",IF(INPUT!$I$1="","",IF(C14063&lt;(INT(INPUT!$I$1)-INPUT!$I$2),"Off Meds",IF(C14063&lt;=(INT(INPUT!$I$1)+INPUT!$I$2),"Washout","On Meds"))))</f>
        <v/>
      </c>
      <c r="F14063">
        <f>IF(B14063="","",1.509*(LN(B14063)^1.084-5.381))</f>
        <v/>
      </c>
      <c r="G14063">
        <f>IF(F14063="","",IF(F14063&lt;0,10*F14063^2,0))</f>
        <v/>
      </c>
      <c r="H14063">
        <f>IF(F14063="","",IF(F14063&gt;0,10*F14063^2,0))</f>
        <v/>
      </c>
    </row>
    <row r="14064">
      <c r="A14064">
        <f>Input!A14064</f>
        <v/>
      </c>
      <c r="B14064">
        <f>IF(ISNUMBER(Input!B14064),IF(AND(Input!B14064&gt;=20,Input!B14064&lt;=700),Input!B14064,""),"")</f>
        <v/>
      </c>
      <c r="C14064">
        <f>IF(B14064="","",INT(A14064))</f>
        <v/>
      </c>
      <c r="D14064">
        <f>IF(B14064="","",HOUR(A14064))</f>
        <v/>
      </c>
      <c r="E14064">
        <f>IF(B14064="","",IF(INPUT!$I$1="","",IF(C14064&lt;(INT(INPUT!$I$1)-INPUT!$I$2),"Off Meds",IF(C14064&lt;=(INT(INPUT!$I$1)+INPUT!$I$2),"Washout","On Meds"))))</f>
        <v/>
      </c>
      <c r="F14064">
        <f>IF(B14064="","",1.509*(LN(B14064)^1.084-5.381))</f>
        <v/>
      </c>
      <c r="G14064">
        <f>IF(F14064="","",IF(F14064&lt;0,10*F14064^2,0))</f>
        <v/>
      </c>
      <c r="H14064">
        <f>IF(F14064="","",IF(F14064&gt;0,10*F14064^2,0))</f>
        <v/>
      </c>
    </row>
    <row r="14065">
      <c r="A14065">
        <f>Input!A14065</f>
        <v/>
      </c>
      <c r="B14065">
        <f>IF(ISNUMBER(Input!B14065),IF(AND(Input!B14065&gt;=20,Input!B14065&lt;=700),Input!B14065,""),"")</f>
        <v/>
      </c>
      <c r="C14065">
        <f>IF(B14065="","",INT(A14065))</f>
        <v/>
      </c>
      <c r="D14065">
        <f>IF(B14065="","",HOUR(A14065))</f>
        <v/>
      </c>
      <c r="E14065">
        <f>IF(B14065="","",IF(INPUT!$I$1="","",IF(C14065&lt;(INT(INPUT!$I$1)-INPUT!$I$2),"Off Meds",IF(C14065&lt;=(INT(INPUT!$I$1)+INPUT!$I$2),"Washout","On Meds"))))</f>
        <v/>
      </c>
      <c r="F14065">
        <f>IF(B14065="","",1.509*(LN(B14065)^1.084-5.381))</f>
        <v/>
      </c>
      <c r="G14065">
        <f>IF(F14065="","",IF(F14065&lt;0,10*F14065^2,0))</f>
        <v/>
      </c>
      <c r="H14065">
        <f>IF(F14065="","",IF(F14065&gt;0,10*F14065^2,0))</f>
        <v/>
      </c>
    </row>
    <row r="14066">
      <c r="A14066">
        <f>Input!A14066</f>
        <v/>
      </c>
      <c r="B14066">
        <f>IF(ISNUMBER(Input!B14066),IF(AND(Input!B14066&gt;=20,Input!B14066&lt;=700),Input!B14066,""),"")</f>
        <v/>
      </c>
      <c r="C14066">
        <f>IF(B14066="","",INT(A14066))</f>
        <v/>
      </c>
      <c r="D14066">
        <f>IF(B14066="","",HOUR(A14066))</f>
        <v/>
      </c>
      <c r="E14066">
        <f>IF(B14066="","",IF(INPUT!$I$1="","",IF(C14066&lt;(INT(INPUT!$I$1)-INPUT!$I$2),"Off Meds",IF(C14066&lt;=(INT(INPUT!$I$1)+INPUT!$I$2),"Washout","On Meds"))))</f>
        <v/>
      </c>
      <c r="F14066">
        <f>IF(B14066="","",1.509*(LN(B14066)^1.084-5.381))</f>
        <v/>
      </c>
      <c r="G14066">
        <f>IF(F14066="","",IF(F14066&lt;0,10*F14066^2,0))</f>
        <v/>
      </c>
      <c r="H14066">
        <f>IF(F14066="","",IF(F14066&gt;0,10*F14066^2,0))</f>
        <v/>
      </c>
    </row>
    <row r="14067">
      <c r="A14067">
        <f>Input!A14067</f>
        <v/>
      </c>
      <c r="B14067">
        <f>IF(ISNUMBER(Input!B14067),IF(AND(Input!B14067&gt;=20,Input!B14067&lt;=700),Input!B14067,""),"")</f>
        <v/>
      </c>
      <c r="C14067">
        <f>IF(B14067="","",INT(A14067))</f>
        <v/>
      </c>
      <c r="D14067">
        <f>IF(B14067="","",HOUR(A14067))</f>
        <v/>
      </c>
      <c r="E14067">
        <f>IF(B14067="","",IF(INPUT!$I$1="","",IF(C14067&lt;(INT(INPUT!$I$1)-INPUT!$I$2),"Off Meds",IF(C14067&lt;=(INT(INPUT!$I$1)+INPUT!$I$2),"Washout","On Meds"))))</f>
        <v/>
      </c>
      <c r="F14067">
        <f>IF(B14067="","",1.509*(LN(B14067)^1.084-5.381))</f>
        <v/>
      </c>
      <c r="G14067">
        <f>IF(F14067="","",IF(F14067&lt;0,10*F14067^2,0))</f>
        <v/>
      </c>
      <c r="H14067">
        <f>IF(F14067="","",IF(F14067&gt;0,10*F14067^2,0))</f>
        <v/>
      </c>
    </row>
    <row r="14068">
      <c r="A14068">
        <f>Input!A14068</f>
        <v/>
      </c>
      <c r="B14068">
        <f>IF(ISNUMBER(Input!B14068),IF(AND(Input!B14068&gt;=20,Input!B14068&lt;=700),Input!B14068,""),"")</f>
        <v/>
      </c>
      <c r="C14068">
        <f>IF(B14068="","",INT(A14068))</f>
        <v/>
      </c>
      <c r="D14068">
        <f>IF(B14068="","",HOUR(A14068))</f>
        <v/>
      </c>
      <c r="E14068">
        <f>IF(B14068="","",IF(INPUT!$I$1="","",IF(C14068&lt;(INT(INPUT!$I$1)-INPUT!$I$2),"Off Meds",IF(C14068&lt;=(INT(INPUT!$I$1)+INPUT!$I$2),"Washout","On Meds"))))</f>
        <v/>
      </c>
      <c r="F14068">
        <f>IF(B14068="","",1.509*(LN(B14068)^1.084-5.381))</f>
        <v/>
      </c>
      <c r="G14068">
        <f>IF(F14068="","",IF(F14068&lt;0,10*F14068^2,0))</f>
        <v/>
      </c>
      <c r="H14068">
        <f>IF(F14068="","",IF(F14068&gt;0,10*F14068^2,0))</f>
        <v/>
      </c>
    </row>
    <row r="14069">
      <c r="A14069">
        <f>Input!A14069</f>
        <v/>
      </c>
      <c r="B14069">
        <f>IF(ISNUMBER(Input!B14069),IF(AND(Input!B14069&gt;=20,Input!B14069&lt;=700),Input!B14069,""),"")</f>
        <v/>
      </c>
      <c r="C14069">
        <f>IF(B14069="","",INT(A14069))</f>
        <v/>
      </c>
      <c r="D14069">
        <f>IF(B14069="","",HOUR(A14069))</f>
        <v/>
      </c>
      <c r="E14069">
        <f>IF(B14069="","",IF(INPUT!$I$1="","",IF(C14069&lt;(INT(INPUT!$I$1)-INPUT!$I$2),"Off Meds",IF(C14069&lt;=(INT(INPUT!$I$1)+INPUT!$I$2),"Washout","On Meds"))))</f>
        <v/>
      </c>
      <c r="F14069">
        <f>IF(B14069="","",1.509*(LN(B14069)^1.084-5.381))</f>
        <v/>
      </c>
      <c r="G14069">
        <f>IF(F14069="","",IF(F14069&lt;0,10*F14069^2,0))</f>
        <v/>
      </c>
      <c r="H14069">
        <f>IF(F14069="","",IF(F14069&gt;0,10*F14069^2,0))</f>
        <v/>
      </c>
    </row>
    <row r="14070">
      <c r="A14070">
        <f>Input!A14070</f>
        <v/>
      </c>
      <c r="B14070">
        <f>IF(ISNUMBER(Input!B14070),IF(AND(Input!B14070&gt;=20,Input!B14070&lt;=700),Input!B14070,""),"")</f>
        <v/>
      </c>
      <c r="C14070">
        <f>IF(B14070="","",INT(A14070))</f>
        <v/>
      </c>
      <c r="D14070">
        <f>IF(B14070="","",HOUR(A14070))</f>
        <v/>
      </c>
      <c r="E14070">
        <f>IF(B14070="","",IF(INPUT!$I$1="","",IF(C14070&lt;(INT(INPUT!$I$1)-INPUT!$I$2),"Off Meds",IF(C14070&lt;=(INT(INPUT!$I$1)+INPUT!$I$2),"Washout","On Meds"))))</f>
        <v/>
      </c>
      <c r="F14070">
        <f>IF(B14070="","",1.509*(LN(B14070)^1.084-5.381))</f>
        <v/>
      </c>
      <c r="G14070">
        <f>IF(F14070="","",IF(F14070&lt;0,10*F14070^2,0))</f>
        <v/>
      </c>
      <c r="H14070">
        <f>IF(F14070="","",IF(F14070&gt;0,10*F14070^2,0))</f>
        <v/>
      </c>
    </row>
    <row r="14071">
      <c r="A14071">
        <f>Input!A14071</f>
        <v/>
      </c>
      <c r="B14071">
        <f>IF(ISNUMBER(Input!B14071),IF(AND(Input!B14071&gt;=20,Input!B14071&lt;=700),Input!B14071,""),"")</f>
        <v/>
      </c>
      <c r="C14071">
        <f>IF(B14071="","",INT(A14071))</f>
        <v/>
      </c>
      <c r="D14071">
        <f>IF(B14071="","",HOUR(A14071))</f>
        <v/>
      </c>
      <c r="E14071">
        <f>IF(B14071="","",IF(INPUT!$I$1="","",IF(C14071&lt;(INT(INPUT!$I$1)-INPUT!$I$2),"Off Meds",IF(C14071&lt;=(INT(INPUT!$I$1)+INPUT!$I$2),"Washout","On Meds"))))</f>
        <v/>
      </c>
      <c r="F14071">
        <f>IF(B14071="","",1.509*(LN(B14071)^1.084-5.381))</f>
        <v/>
      </c>
      <c r="G14071">
        <f>IF(F14071="","",IF(F14071&lt;0,10*F14071^2,0))</f>
        <v/>
      </c>
      <c r="H14071">
        <f>IF(F14071="","",IF(F14071&gt;0,10*F14071^2,0))</f>
        <v/>
      </c>
    </row>
    <row r="14072">
      <c r="A14072">
        <f>Input!A14072</f>
        <v/>
      </c>
      <c r="B14072">
        <f>IF(ISNUMBER(Input!B14072),IF(AND(Input!B14072&gt;=20,Input!B14072&lt;=700),Input!B14072,""),"")</f>
        <v/>
      </c>
      <c r="C14072">
        <f>IF(B14072="","",INT(A14072))</f>
        <v/>
      </c>
      <c r="D14072">
        <f>IF(B14072="","",HOUR(A14072))</f>
        <v/>
      </c>
      <c r="E14072">
        <f>IF(B14072="","",IF(INPUT!$I$1="","",IF(C14072&lt;(INT(INPUT!$I$1)-INPUT!$I$2),"Off Meds",IF(C14072&lt;=(INT(INPUT!$I$1)+INPUT!$I$2),"Washout","On Meds"))))</f>
        <v/>
      </c>
      <c r="F14072">
        <f>IF(B14072="","",1.509*(LN(B14072)^1.084-5.381))</f>
        <v/>
      </c>
      <c r="G14072">
        <f>IF(F14072="","",IF(F14072&lt;0,10*F14072^2,0))</f>
        <v/>
      </c>
      <c r="H14072">
        <f>IF(F14072="","",IF(F14072&gt;0,10*F14072^2,0))</f>
        <v/>
      </c>
    </row>
    <row r="14073">
      <c r="A14073">
        <f>Input!A14073</f>
        <v/>
      </c>
      <c r="B14073">
        <f>IF(ISNUMBER(Input!B14073),IF(AND(Input!B14073&gt;=20,Input!B14073&lt;=700),Input!B14073,""),"")</f>
        <v/>
      </c>
      <c r="C14073">
        <f>IF(B14073="","",INT(A14073))</f>
        <v/>
      </c>
      <c r="D14073">
        <f>IF(B14073="","",HOUR(A14073))</f>
        <v/>
      </c>
      <c r="E14073">
        <f>IF(B14073="","",IF(INPUT!$I$1="","",IF(C14073&lt;(INT(INPUT!$I$1)-INPUT!$I$2),"Off Meds",IF(C14073&lt;=(INT(INPUT!$I$1)+INPUT!$I$2),"Washout","On Meds"))))</f>
        <v/>
      </c>
      <c r="F14073">
        <f>IF(B14073="","",1.509*(LN(B14073)^1.084-5.381))</f>
        <v/>
      </c>
      <c r="G14073">
        <f>IF(F14073="","",IF(F14073&lt;0,10*F14073^2,0))</f>
        <v/>
      </c>
      <c r="H14073">
        <f>IF(F14073="","",IF(F14073&gt;0,10*F14073^2,0))</f>
        <v/>
      </c>
    </row>
    <row r="14074">
      <c r="A14074">
        <f>Input!A14074</f>
        <v/>
      </c>
      <c r="B14074">
        <f>IF(ISNUMBER(Input!B14074),IF(AND(Input!B14074&gt;=20,Input!B14074&lt;=700),Input!B14074,""),"")</f>
        <v/>
      </c>
      <c r="C14074">
        <f>IF(B14074="","",INT(A14074))</f>
        <v/>
      </c>
      <c r="D14074">
        <f>IF(B14074="","",HOUR(A14074))</f>
        <v/>
      </c>
      <c r="E14074">
        <f>IF(B14074="","",IF(INPUT!$I$1="","",IF(C14074&lt;(INT(INPUT!$I$1)-INPUT!$I$2),"Off Meds",IF(C14074&lt;=(INT(INPUT!$I$1)+INPUT!$I$2),"Washout","On Meds"))))</f>
        <v/>
      </c>
      <c r="F14074">
        <f>IF(B14074="","",1.509*(LN(B14074)^1.084-5.381))</f>
        <v/>
      </c>
      <c r="G14074">
        <f>IF(F14074="","",IF(F14074&lt;0,10*F14074^2,0))</f>
        <v/>
      </c>
      <c r="H14074">
        <f>IF(F14074="","",IF(F14074&gt;0,10*F14074^2,0))</f>
        <v/>
      </c>
    </row>
    <row r="14075">
      <c r="A14075">
        <f>Input!A14075</f>
        <v/>
      </c>
      <c r="B14075">
        <f>IF(ISNUMBER(Input!B14075),IF(AND(Input!B14075&gt;=20,Input!B14075&lt;=700),Input!B14075,""),"")</f>
        <v/>
      </c>
      <c r="C14075">
        <f>IF(B14075="","",INT(A14075))</f>
        <v/>
      </c>
      <c r="D14075">
        <f>IF(B14075="","",HOUR(A14075))</f>
        <v/>
      </c>
      <c r="E14075">
        <f>IF(B14075="","",IF(INPUT!$I$1="","",IF(C14075&lt;(INT(INPUT!$I$1)-INPUT!$I$2),"Off Meds",IF(C14075&lt;=(INT(INPUT!$I$1)+INPUT!$I$2),"Washout","On Meds"))))</f>
        <v/>
      </c>
      <c r="F14075">
        <f>IF(B14075="","",1.509*(LN(B14075)^1.084-5.381))</f>
        <v/>
      </c>
      <c r="G14075">
        <f>IF(F14075="","",IF(F14075&lt;0,10*F14075^2,0))</f>
        <v/>
      </c>
      <c r="H14075">
        <f>IF(F14075="","",IF(F14075&gt;0,10*F14075^2,0))</f>
        <v/>
      </c>
    </row>
    <row r="14076">
      <c r="A14076">
        <f>Input!A14076</f>
        <v/>
      </c>
      <c r="B14076">
        <f>IF(ISNUMBER(Input!B14076),IF(AND(Input!B14076&gt;=20,Input!B14076&lt;=700),Input!B14076,""),"")</f>
        <v/>
      </c>
      <c r="C14076">
        <f>IF(B14076="","",INT(A14076))</f>
        <v/>
      </c>
      <c r="D14076">
        <f>IF(B14076="","",HOUR(A14076))</f>
        <v/>
      </c>
      <c r="E14076">
        <f>IF(B14076="","",IF(INPUT!$I$1="","",IF(C14076&lt;(INT(INPUT!$I$1)-INPUT!$I$2),"Off Meds",IF(C14076&lt;=(INT(INPUT!$I$1)+INPUT!$I$2),"Washout","On Meds"))))</f>
        <v/>
      </c>
      <c r="F14076">
        <f>IF(B14076="","",1.509*(LN(B14076)^1.084-5.381))</f>
        <v/>
      </c>
      <c r="G14076">
        <f>IF(F14076="","",IF(F14076&lt;0,10*F14076^2,0))</f>
        <v/>
      </c>
      <c r="H14076">
        <f>IF(F14076="","",IF(F14076&gt;0,10*F14076^2,0))</f>
        <v/>
      </c>
    </row>
    <row r="14077">
      <c r="A14077">
        <f>Input!A14077</f>
        <v/>
      </c>
      <c r="B14077">
        <f>IF(ISNUMBER(Input!B14077),IF(AND(Input!B14077&gt;=20,Input!B14077&lt;=700),Input!B14077,""),"")</f>
        <v/>
      </c>
      <c r="C14077">
        <f>IF(B14077="","",INT(A14077))</f>
        <v/>
      </c>
      <c r="D14077">
        <f>IF(B14077="","",HOUR(A14077))</f>
        <v/>
      </c>
      <c r="E14077">
        <f>IF(B14077="","",IF(INPUT!$I$1="","",IF(C14077&lt;(INT(INPUT!$I$1)-INPUT!$I$2),"Off Meds",IF(C14077&lt;=(INT(INPUT!$I$1)+INPUT!$I$2),"Washout","On Meds"))))</f>
        <v/>
      </c>
      <c r="F14077">
        <f>IF(B14077="","",1.509*(LN(B14077)^1.084-5.381))</f>
        <v/>
      </c>
      <c r="G14077">
        <f>IF(F14077="","",IF(F14077&lt;0,10*F14077^2,0))</f>
        <v/>
      </c>
      <c r="H14077">
        <f>IF(F14077="","",IF(F14077&gt;0,10*F14077^2,0))</f>
        <v/>
      </c>
    </row>
    <row r="14078">
      <c r="A14078">
        <f>Input!A14078</f>
        <v/>
      </c>
      <c r="B14078">
        <f>IF(ISNUMBER(Input!B14078),IF(AND(Input!B14078&gt;=20,Input!B14078&lt;=700),Input!B14078,""),"")</f>
        <v/>
      </c>
      <c r="C14078">
        <f>IF(B14078="","",INT(A14078))</f>
        <v/>
      </c>
      <c r="D14078">
        <f>IF(B14078="","",HOUR(A14078))</f>
        <v/>
      </c>
      <c r="E14078">
        <f>IF(B14078="","",IF(INPUT!$I$1="","",IF(C14078&lt;(INT(INPUT!$I$1)-INPUT!$I$2),"Off Meds",IF(C14078&lt;=(INT(INPUT!$I$1)+INPUT!$I$2),"Washout","On Meds"))))</f>
        <v/>
      </c>
      <c r="F14078">
        <f>IF(B14078="","",1.509*(LN(B14078)^1.084-5.381))</f>
        <v/>
      </c>
      <c r="G14078">
        <f>IF(F14078="","",IF(F14078&lt;0,10*F14078^2,0))</f>
        <v/>
      </c>
      <c r="H14078">
        <f>IF(F14078="","",IF(F14078&gt;0,10*F14078^2,0))</f>
        <v/>
      </c>
    </row>
    <row r="14079">
      <c r="A14079">
        <f>Input!A14079</f>
        <v/>
      </c>
      <c r="B14079">
        <f>IF(ISNUMBER(Input!B14079),IF(AND(Input!B14079&gt;=20,Input!B14079&lt;=700),Input!B14079,""),"")</f>
        <v/>
      </c>
      <c r="C14079">
        <f>IF(B14079="","",INT(A14079))</f>
        <v/>
      </c>
      <c r="D14079">
        <f>IF(B14079="","",HOUR(A14079))</f>
        <v/>
      </c>
      <c r="E14079">
        <f>IF(B14079="","",IF(INPUT!$I$1="","",IF(C14079&lt;(INT(INPUT!$I$1)-INPUT!$I$2),"Off Meds",IF(C14079&lt;=(INT(INPUT!$I$1)+INPUT!$I$2),"Washout","On Meds"))))</f>
        <v/>
      </c>
      <c r="F14079">
        <f>IF(B14079="","",1.509*(LN(B14079)^1.084-5.381))</f>
        <v/>
      </c>
      <c r="G14079">
        <f>IF(F14079="","",IF(F14079&lt;0,10*F14079^2,0))</f>
        <v/>
      </c>
      <c r="H14079">
        <f>IF(F14079="","",IF(F14079&gt;0,10*F14079^2,0))</f>
        <v/>
      </c>
    </row>
    <row r="14080">
      <c r="A14080">
        <f>Input!A14080</f>
        <v/>
      </c>
      <c r="B14080">
        <f>IF(ISNUMBER(Input!B14080),IF(AND(Input!B14080&gt;=20,Input!B14080&lt;=700),Input!B14080,""),"")</f>
        <v/>
      </c>
      <c r="C14080">
        <f>IF(B14080="","",INT(A14080))</f>
        <v/>
      </c>
      <c r="D14080">
        <f>IF(B14080="","",HOUR(A14080))</f>
        <v/>
      </c>
      <c r="E14080">
        <f>IF(B14080="","",IF(INPUT!$I$1="","",IF(C14080&lt;(INT(INPUT!$I$1)-INPUT!$I$2),"Off Meds",IF(C14080&lt;=(INT(INPUT!$I$1)+INPUT!$I$2),"Washout","On Meds"))))</f>
        <v/>
      </c>
      <c r="F14080">
        <f>IF(B14080="","",1.509*(LN(B14080)^1.084-5.381))</f>
        <v/>
      </c>
      <c r="G14080">
        <f>IF(F14080="","",IF(F14080&lt;0,10*F14080^2,0))</f>
        <v/>
      </c>
      <c r="H14080">
        <f>IF(F14080="","",IF(F14080&gt;0,10*F14080^2,0))</f>
        <v/>
      </c>
    </row>
    <row r="14081">
      <c r="A14081">
        <f>Input!A14081</f>
        <v/>
      </c>
      <c r="B14081">
        <f>IF(ISNUMBER(Input!B14081),IF(AND(Input!B14081&gt;=20,Input!B14081&lt;=700),Input!B14081,""),"")</f>
        <v/>
      </c>
      <c r="C14081">
        <f>IF(B14081="","",INT(A14081))</f>
        <v/>
      </c>
      <c r="D14081">
        <f>IF(B14081="","",HOUR(A14081))</f>
        <v/>
      </c>
      <c r="E14081">
        <f>IF(B14081="","",IF(INPUT!$I$1="","",IF(C14081&lt;(INT(INPUT!$I$1)-INPUT!$I$2),"Off Meds",IF(C14081&lt;=(INT(INPUT!$I$1)+INPUT!$I$2),"Washout","On Meds"))))</f>
        <v/>
      </c>
      <c r="F14081">
        <f>IF(B14081="","",1.509*(LN(B14081)^1.084-5.381))</f>
        <v/>
      </c>
      <c r="G14081">
        <f>IF(F14081="","",IF(F14081&lt;0,10*F14081^2,0))</f>
        <v/>
      </c>
      <c r="H14081">
        <f>IF(F14081="","",IF(F14081&gt;0,10*F14081^2,0))</f>
        <v/>
      </c>
    </row>
    <row r="14082">
      <c r="A14082">
        <f>Input!A14082</f>
        <v/>
      </c>
      <c r="B14082">
        <f>IF(ISNUMBER(Input!B14082),IF(AND(Input!B14082&gt;=20,Input!B14082&lt;=700),Input!B14082,""),"")</f>
        <v/>
      </c>
      <c r="C14082">
        <f>IF(B14082="","",INT(A14082))</f>
        <v/>
      </c>
      <c r="D14082">
        <f>IF(B14082="","",HOUR(A14082))</f>
        <v/>
      </c>
      <c r="E14082">
        <f>IF(B14082="","",IF(INPUT!$I$1="","",IF(C14082&lt;(INT(INPUT!$I$1)-INPUT!$I$2),"Off Meds",IF(C14082&lt;=(INT(INPUT!$I$1)+INPUT!$I$2),"Washout","On Meds"))))</f>
        <v/>
      </c>
      <c r="F14082">
        <f>IF(B14082="","",1.509*(LN(B14082)^1.084-5.381))</f>
        <v/>
      </c>
      <c r="G14082">
        <f>IF(F14082="","",IF(F14082&lt;0,10*F14082^2,0))</f>
        <v/>
      </c>
      <c r="H14082">
        <f>IF(F14082="","",IF(F14082&gt;0,10*F14082^2,0))</f>
        <v/>
      </c>
    </row>
    <row r="14083">
      <c r="A14083">
        <f>Input!A14083</f>
        <v/>
      </c>
      <c r="B14083">
        <f>IF(ISNUMBER(Input!B14083),IF(AND(Input!B14083&gt;=20,Input!B14083&lt;=700),Input!B14083,""),"")</f>
        <v/>
      </c>
      <c r="C14083">
        <f>IF(B14083="","",INT(A14083))</f>
        <v/>
      </c>
      <c r="D14083">
        <f>IF(B14083="","",HOUR(A14083))</f>
        <v/>
      </c>
      <c r="E14083">
        <f>IF(B14083="","",IF(INPUT!$I$1="","",IF(C14083&lt;(INT(INPUT!$I$1)-INPUT!$I$2),"Off Meds",IF(C14083&lt;=(INT(INPUT!$I$1)+INPUT!$I$2),"Washout","On Meds"))))</f>
        <v/>
      </c>
      <c r="F14083">
        <f>IF(B14083="","",1.509*(LN(B14083)^1.084-5.381))</f>
        <v/>
      </c>
      <c r="G14083">
        <f>IF(F14083="","",IF(F14083&lt;0,10*F14083^2,0))</f>
        <v/>
      </c>
      <c r="H14083">
        <f>IF(F14083="","",IF(F14083&gt;0,10*F14083^2,0))</f>
        <v/>
      </c>
    </row>
    <row r="14084">
      <c r="A14084">
        <f>Input!A14084</f>
        <v/>
      </c>
      <c r="B14084">
        <f>IF(ISNUMBER(Input!B14084),IF(AND(Input!B14084&gt;=20,Input!B14084&lt;=700),Input!B14084,""),"")</f>
        <v/>
      </c>
      <c r="C14084">
        <f>IF(B14084="","",INT(A14084))</f>
        <v/>
      </c>
      <c r="D14084">
        <f>IF(B14084="","",HOUR(A14084))</f>
        <v/>
      </c>
      <c r="E14084">
        <f>IF(B14084="","",IF(INPUT!$I$1="","",IF(C14084&lt;(INT(INPUT!$I$1)-INPUT!$I$2),"Off Meds",IF(C14084&lt;=(INT(INPUT!$I$1)+INPUT!$I$2),"Washout","On Meds"))))</f>
        <v/>
      </c>
      <c r="F14084">
        <f>IF(B14084="","",1.509*(LN(B14084)^1.084-5.381))</f>
        <v/>
      </c>
      <c r="G14084">
        <f>IF(F14084="","",IF(F14084&lt;0,10*F14084^2,0))</f>
        <v/>
      </c>
      <c r="H14084">
        <f>IF(F14084="","",IF(F14084&gt;0,10*F14084^2,0))</f>
        <v/>
      </c>
    </row>
    <row r="14085">
      <c r="A14085">
        <f>Input!A14085</f>
        <v/>
      </c>
      <c r="B14085">
        <f>IF(ISNUMBER(Input!B14085),IF(AND(Input!B14085&gt;=20,Input!B14085&lt;=700),Input!B14085,""),"")</f>
        <v/>
      </c>
      <c r="C14085">
        <f>IF(B14085="","",INT(A14085))</f>
        <v/>
      </c>
      <c r="D14085">
        <f>IF(B14085="","",HOUR(A14085))</f>
        <v/>
      </c>
      <c r="E14085">
        <f>IF(B14085="","",IF(INPUT!$I$1="","",IF(C14085&lt;(INT(INPUT!$I$1)-INPUT!$I$2),"Off Meds",IF(C14085&lt;=(INT(INPUT!$I$1)+INPUT!$I$2),"Washout","On Meds"))))</f>
        <v/>
      </c>
      <c r="F14085">
        <f>IF(B14085="","",1.509*(LN(B14085)^1.084-5.381))</f>
        <v/>
      </c>
      <c r="G14085">
        <f>IF(F14085="","",IF(F14085&lt;0,10*F14085^2,0))</f>
        <v/>
      </c>
      <c r="H14085">
        <f>IF(F14085="","",IF(F14085&gt;0,10*F14085^2,0))</f>
        <v/>
      </c>
    </row>
    <row r="14086">
      <c r="A14086">
        <f>Input!A14086</f>
        <v/>
      </c>
      <c r="B14086">
        <f>IF(ISNUMBER(Input!B14086),IF(AND(Input!B14086&gt;=20,Input!B14086&lt;=700),Input!B14086,""),"")</f>
        <v/>
      </c>
      <c r="C14086">
        <f>IF(B14086="","",INT(A14086))</f>
        <v/>
      </c>
      <c r="D14086">
        <f>IF(B14086="","",HOUR(A14086))</f>
        <v/>
      </c>
      <c r="E14086">
        <f>IF(B14086="","",IF(INPUT!$I$1="","",IF(C14086&lt;(INT(INPUT!$I$1)-INPUT!$I$2),"Off Meds",IF(C14086&lt;=(INT(INPUT!$I$1)+INPUT!$I$2),"Washout","On Meds"))))</f>
        <v/>
      </c>
      <c r="F14086">
        <f>IF(B14086="","",1.509*(LN(B14086)^1.084-5.381))</f>
        <v/>
      </c>
      <c r="G14086">
        <f>IF(F14086="","",IF(F14086&lt;0,10*F14086^2,0))</f>
        <v/>
      </c>
      <c r="H14086">
        <f>IF(F14086="","",IF(F14086&gt;0,10*F14086^2,0))</f>
        <v/>
      </c>
    </row>
    <row r="14087">
      <c r="A14087">
        <f>Input!A14087</f>
        <v/>
      </c>
      <c r="B14087">
        <f>IF(ISNUMBER(Input!B14087),IF(AND(Input!B14087&gt;=20,Input!B14087&lt;=700),Input!B14087,""),"")</f>
        <v/>
      </c>
      <c r="C14087">
        <f>IF(B14087="","",INT(A14087))</f>
        <v/>
      </c>
      <c r="D14087">
        <f>IF(B14087="","",HOUR(A14087))</f>
        <v/>
      </c>
      <c r="E14087">
        <f>IF(B14087="","",IF(INPUT!$I$1="","",IF(C14087&lt;(INT(INPUT!$I$1)-INPUT!$I$2),"Off Meds",IF(C14087&lt;=(INT(INPUT!$I$1)+INPUT!$I$2),"Washout","On Meds"))))</f>
        <v/>
      </c>
      <c r="F14087">
        <f>IF(B14087="","",1.509*(LN(B14087)^1.084-5.381))</f>
        <v/>
      </c>
      <c r="G14087">
        <f>IF(F14087="","",IF(F14087&lt;0,10*F14087^2,0))</f>
        <v/>
      </c>
      <c r="H14087">
        <f>IF(F14087="","",IF(F14087&gt;0,10*F14087^2,0))</f>
        <v/>
      </c>
    </row>
    <row r="14088">
      <c r="A14088">
        <f>Input!A14088</f>
        <v/>
      </c>
      <c r="B14088">
        <f>IF(ISNUMBER(Input!B14088),IF(AND(Input!B14088&gt;=20,Input!B14088&lt;=700),Input!B14088,""),"")</f>
        <v/>
      </c>
      <c r="C14088">
        <f>IF(B14088="","",INT(A14088))</f>
        <v/>
      </c>
      <c r="D14088">
        <f>IF(B14088="","",HOUR(A14088))</f>
        <v/>
      </c>
      <c r="E14088">
        <f>IF(B14088="","",IF(INPUT!$I$1="","",IF(C14088&lt;(INT(INPUT!$I$1)-INPUT!$I$2),"Off Meds",IF(C14088&lt;=(INT(INPUT!$I$1)+INPUT!$I$2),"Washout","On Meds"))))</f>
        <v/>
      </c>
      <c r="F14088">
        <f>IF(B14088="","",1.509*(LN(B14088)^1.084-5.381))</f>
        <v/>
      </c>
      <c r="G14088">
        <f>IF(F14088="","",IF(F14088&lt;0,10*F14088^2,0))</f>
        <v/>
      </c>
      <c r="H14088">
        <f>IF(F14088="","",IF(F14088&gt;0,10*F14088^2,0))</f>
        <v/>
      </c>
    </row>
    <row r="14089">
      <c r="A14089">
        <f>Input!A14089</f>
        <v/>
      </c>
      <c r="B14089">
        <f>IF(ISNUMBER(Input!B14089),IF(AND(Input!B14089&gt;=20,Input!B14089&lt;=700),Input!B14089,""),"")</f>
        <v/>
      </c>
      <c r="C14089">
        <f>IF(B14089="","",INT(A14089))</f>
        <v/>
      </c>
      <c r="D14089">
        <f>IF(B14089="","",HOUR(A14089))</f>
        <v/>
      </c>
      <c r="E14089">
        <f>IF(B14089="","",IF(INPUT!$I$1="","",IF(C14089&lt;(INT(INPUT!$I$1)-INPUT!$I$2),"Off Meds",IF(C14089&lt;=(INT(INPUT!$I$1)+INPUT!$I$2),"Washout","On Meds"))))</f>
        <v/>
      </c>
      <c r="F14089">
        <f>IF(B14089="","",1.509*(LN(B14089)^1.084-5.381))</f>
        <v/>
      </c>
      <c r="G14089">
        <f>IF(F14089="","",IF(F14089&lt;0,10*F14089^2,0))</f>
        <v/>
      </c>
      <c r="H14089">
        <f>IF(F14089="","",IF(F14089&gt;0,10*F14089^2,0))</f>
        <v/>
      </c>
    </row>
    <row r="14090">
      <c r="A14090">
        <f>Input!A14090</f>
        <v/>
      </c>
      <c r="B14090">
        <f>IF(ISNUMBER(Input!B14090),IF(AND(Input!B14090&gt;=20,Input!B14090&lt;=700),Input!B14090,""),"")</f>
        <v/>
      </c>
      <c r="C14090">
        <f>IF(B14090="","",INT(A14090))</f>
        <v/>
      </c>
      <c r="D14090">
        <f>IF(B14090="","",HOUR(A14090))</f>
        <v/>
      </c>
      <c r="E14090">
        <f>IF(B14090="","",IF(INPUT!$I$1="","",IF(C14090&lt;(INT(INPUT!$I$1)-INPUT!$I$2),"Off Meds",IF(C14090&lt;=(INT(INPUT!$I$1)+INPUT!$I$2),"Washout","On Meds"))))</f>
        <v/>
      </c>
      <c r="F14090">
        <f>IF(B14090="","",1.509*(LN(B14090)^1.084-5.381))</f>
        <v/>
      </c>
      <c r="G14090">
        <f>IF(F14090="","",IF(F14090&lt;0,10*F14090^2,0))</f>
        <v/>
      </c>
      <c r="H14090">
        <f>IF(F14090="","",IF(F14090&gt;0,10*F14090^2,0))</f>
        <v/>
      </c>
    </row>
    <row r="14091">
      <c r="A14091">
        <f>Input!A14091</f>
        <v/>
      </c>
      <c r="B14091">
        <f>IF(ISNUMBER(Input!B14091),IF(AND(Input!B14091&gt;=20,Input!B14091&lt;=700),Input!B14091,""),"")</f>
        <v/>
      </c>
      <c r="C14091">
        <f>IF(B14091="","",INT(A14091))</f>
        <v/>
      </c>
      <c r="D14091">
        <f>IF(B14091="","",HOUR(A14091))</f>
        <v/>
      </c>
      <c r="E14091">
        <f>IF(B14091="","",IF(INPUT!$I$1="","",IF(C14091&lt;(INT(INPUT!$I$1)-INPUT!$I$2),"Off Meds",IF(C14091&lt;=(INT(INPUT!$I$1)+INPUT!$I$2),"Washout","On Meds"))))</f>
        <v/>
      </c>
      <c r="F14091">
        <f>IF(B14091="","",1.509*(LN(B14091)^1.084-5.381))</f>
        <v/>
      </c>
      <c r="G14091">
        <f>IF(F14091="","",IF(F14091&lt;0,10*F14091^2,0))</f>
        <v/>
      </c>
      <c r="H14091">
        <f>IF(F14091="","",IF(F14091&gt;0,10*F14091^2,0))</f>
        <v/>
      </c>
    </row>
    <row r="14092">
      <c r="A14092">
        <f>Input!A14092</f>
        <v/>
      </c>
      <c r="B14092">
        <f>IF(ISNUMBER(Input!B14092),IF(AND(Input!B14092&gt;=20,Input!B14092&lt;=700),Input!B14092,""),"")</f>
        <v/>
      </c>
      <c r="C14092">
        <f>IF(B14092="","",INT(A14092))</f>
        <v/>
      </c>
      <c r="D14092">
        <f>IF(B14092="","",HOUR(A14092))</f>
        <v/>
      </c>
      <c r="E14092">
        <f>IF(B14092="","",IF(INPUT!$I$1="","",IF(C14092&lt;(INT(INPUT!$I$1)-INPUT!$I$2),"Off Meds",IF(C14092&lt;=(INT(INPUT!$I$1)+INPUT!$I$2),"Washout","On Meds"))))</f>
        <v/>
      </c>
      <c r="F14092">
        <f>IF(B14092="","",1.509*(LN(B14092)^1.084-5.381))</f>
        <v/>
      </c>
      <c r="G14092">
        <f>IF(F14092="","",IF(F14092&lt;0,10*F14092^2,0))</f>
        <v/>
      </c>
      <c r="H14092">
        <f>IF(F14092="","",IF(F14092&gt;0,10*F14092^2,0))</f>
        <v/>
      </c>
    </row>
    <row r="14093">
      <c r="A14093">
        <f>Input!A14093</f>
        <v/>
      </c>
      <c r="B14093">
        <f>IF(ISNUMBER(Input!B14093),IF(AND(Input!B14093&gt;=20,Input!B14093&lt;=700),Input!B14093,""),"")</f>
        <v/>
      </c>
      <c r="C14093">
        <f>IF(B14093="","",INT(A14093))</f>
        <v/>
      </c>
      <c r="D14093">
        <f>IF(B14093="","",HOUR(A14093))</f>
        <v/>
      </c>
      <c r="E14093">
        <f>IF(B14093="","",IF(INPUT!$I$1="","",IF(C14093&lt;(INT(INPUT!$I$1)-INPUT!$I$2),"Off Meds",IF(C14093&lt;=(INT(INPUT!$I$1)+INPUT!$I$2),"Washout","On Meds"))))</f>
        <v/>
      </c>
      <c r="F14093">
        <f>IF(B14093="","",1.509*(LN(B14093)^1.084-5.381))</f>
        <v/>
      </c>
      <c r="G14093">
        <f>IF(F14093="","",IF(F14093&lt;0,10*F14093^2,0))</f>
        <v/>
      </c>
      <c r="H14093">
        <f>IF(F14093="","",IF(F14093&gt;0,10*F14093^2,0))</f>
        <v/>
      </c>
    </row>
    <row r="14094">
      <c r="A14094">
        <f>Input!A14094</f>
        <v/>
      </c>
      <c r="B14094">
        <f>IF(ISNUMBER(Input!B14094),IF(AND(Input!B14094&gt;=20,Input!B14094&lt;=700),Input!B14094,""),"")</f>
        <v/>
      </c>
      <c r="C14094">
        <f>IF(B14094="","",INT(A14094))</f>
        <v/>
      </c>
      <c r="D14094">
        <f>IF(B14094="","",HOUR(A14094))</f>
        <v/>
      </c>
      <c r="E14094">
        <f>IF(B14094="","",IF(INPUT!$I$1="","",IF(C14094&lt;(INT(INPUT!$I$1)-INPUT!$I$2),"Off Meds",IF(C14094&lt;=(INT(INPUT!$I$1)+INPUT!$I$2),"Washout","On Meds"))))</f>
        <v/>
      </c>
      <c r="F14094">
        <f>IF(B14094="","",1.509*(LN(B14094)^1.084-5.381))</f>
        <v/>
      </c>
      <c r="G14094">
        <f>IF(F14094="","",IF(F14094&lt;0,10*F14094^2,0))</f>
        <v/>
      </c>
      <c r="H14094">
        <f>IF(F14094="","",IF(F14094&gt;0,10*F14094^2,0))</f>
        <v/>
      </c>
    </row>
    <row r="14095">
      <c r="A14095">
        <f>Input!A14095</f>
        <v/>
      </c>
      <c r="B14095">
        <f>IF(ISNUMBER(Input!B14095),IF(AND(Input!B14095&gt;=20,Input!B14095&lt;=700),Input!B14095,""),"")</f>
        <v/>
      </c>
      <c r="C14095">
        <f>IF(B14095="","",INT(A14095))</f>
        <v/>
      </c>
      <c r="D14095">
        <f>IF(B14095="","",HOUR(A14095))</f>
        <v/>
      </c>
      <c r="E14095">
        <f>IF(B14095="","",IF(INPUT!$I$1="","",IF(C14095&lt;(INT(INPUT!$I$1)-INPUT!$I$2),"Off Meds",IF(C14095&lt;=(INT(INPUT!$I$1)+INPUT!$I$2),"Washout","On Meds"))))</f>
        <v/>
      </c>
      <c r="F14095">
        <f>IF(B14095="","",1.509*(LN(B14095)^1.084-5.381))</f>
        <v/>
      </c>
      <c r="G14095">
        <f>IF(F14095="","",IF(F14095&lt;0,10*F14095^2,0))</f>
        <v/>
      </c>
      <c r="H14095">
        <f>IF(F14095="","",IF(F14095&gt;0,10*F14095^2,0))</f>
        <v/>
      </c>
    </row>
    <row r="14096">
      <c r="A14096">
        <f>Input!A14096</f>
        <v/>
      </c>
      <c r="B14096">
        <f>IF(ISNUMBER(Input!B14096),IF(AND(Input!B14096&gt;=20,Input!B14096&lt;=700),Input!B14096,""),"")</f>
        <v/>
      </c>
      <c r="C14096">
        <f>IF(B14096="","",INT(A14096))</f>
        <v/>
      </c>
      <c r="D14096">
        <f>IF(B14096="","",HOUR(A14096))</f>
        <v/>
      </c>
      <c r="E14096">
        <f>IF(B14096="","",IF(INPUT!$I$1="","",IF(C14096&lt;(INT(INPUT!$I$1)-INPUT!$I$2),"Off Meds",IF(C14096&lt;=(INT(INPUT!$I$1)+INPUT!$I$2),"Washout","On Meds"))))</f>
        <v/>
      </c>
      <c r="F14096">
        <f>IF(B14096="","",1.509*(LN(B14096)^1.084-5.381))</f>
        <v/>
      </c>
      <c r="G14096">
        <f>IF(F14096="","",IF(F14096&lt;0,10*F14096^2,0))</f>
        <v/>
      </c>
      <c r="H14096">
        <f>IF(F14096="","",IF(F14096&gt;0,10*F14096^2,0))</f>
        <v/>
      </c>
    </row>
    <row r="14097">
      <c r="A14097">
        <f>Input!A14097</f>
        <v/>
      </c>
      <c r="B14097">
        <f>IF(ISNUMBER(Input!B14097),IF(AND(Input!B14097&gt;=20,Input!B14097&lt;=700),Input!B14097,""),"")</f>
        <v/>
      </c>
      <c r="C14097">
        <f>IF(B14097="","",INT(A14097))</f>
        <v/>
      </c>
      <c r="D14097">
        <f>IF(B14097="","",HOUR(A14097))</f>
        <v/>
      </c>
      <c r="E14097">
        <f>IF(B14097="","",IF(INPUT!$I$1="","",IF(C14097&lt;(INT(INPUT!$I$1)-INPUT!$I$2),"Off Meds",IF(C14097&lt;=(INT(INPUT!$I$1)+INPUT!$I$2),"Washout","On Meds"))))</f>
        <v/>
      </c>
      <c r="F14097">
        <f>IF(B14097="","",1.509*(LN(B14097)^1.084-5.381))</f>
        <v/>
      </c>
      <c r="G14097">
        <f>IF(F14097="","",IF(F14097&lt;0,10*F14097^2,0))</f>
        <v/>
      </c>
      <c r="H14097">
        <f>IF(F14097="","",IF(F14097&gt;0,10*F14097^2,0))</f>
        <v/>
      </c>
    </row>
    <row r="14098">
      <c r="A14098">
        <f>Input!A14098</f>
        <v/>
      </c>
      <c r="B14098">
        <f>IF(ISNUMBER(Input!B14098),IF(AND(Input!B14098&gt;=20,Input!B14098&lt;=700),Input!B14098,""),"")</f>
        <v/>
      </c>
      <c r="C14098">
        <f>IF(B14098="","",INT(A14098))</f>
        <v/>
      </c>
      <c r="D14098">
        <f>IF(B14098="","",HOUR(A14098))</f>
        <v/>
      </c>
      <c r="E14098">
        <f>IF(B14098="","",IF(INPUT!$I$1="","",IF(C14098&lt;(INT(INPUT!$I$1)-INPUT!$I$2),"Off Meds",IF(C14098&lt;=(INT(INPUT!$I$1)+INPUT!$I$2),"Washout","On Meds"))))</f>
        <v/>
      </c>
      <c r="F14098">
        <f>IF(B14098="","",1.509*(LN(B14098)^1.084-5.381))</f>
        <v/>
      </c>
      <c r="G14098">
        <f>IF(F14098="","",IF(F14098&lt;0,10*F14098^2,0))</f>
        <v/>
      </c>
      <c r="H14098">
        <f>IF(F14098="","",IF(F14098&gt;0,10*F14098^2,0))</f>
        <v/>
      </c>
    </row>
    <row r="14099">
      <c r="A14099">
        <f>Input!A14099</f>
        <v/>
      </c>
      <c r="B14099">
        <f>IF(ISNUMBER(Input!B14099),IF(AND(Input!B14099&gt;=20,Input!B14099&lt;=700),Input!B14099,""),"")</f>
        <v/>
      </c>
      <c r="C14099">
        <f>IF(B14099="","",INT(A14099))</f>
        <v/>
      </c>
      <c r="D14099">
        <f>IF(B14099="","",HOUR(A14099))</f>
        <v/>
      </c>
      <c r="E14099">
        <f>IF(B14099="","",IF(INPUT!$I$1="","",IF(C14099&lt;(INT(INPUT!$I$1)-INPUT!$I$2),"Off Meds",IF(C14099&lt;=(INT(INPUT!$I$1)+INPUT!$I$2),"Washout","On Meds"))))</f>
        <v/>
      </c>
      <c r="F14099">
        <f>IF(B14099="","",1.509*(LN(B14099)^1.084-5.381))</f>
        <v/>
      </c>
      <c r="G14099">
        <f>IF(F14099="","",IF(F14099&lt;0,10*F14099^2,0))</f>
        <v/>
      </c>
      <c r="H14099">
        <f>IF(F14099="","",IF(F14099&gt;0,10*F14099^2,0))</f>
        <v/>
      </c>
    </row>
    <row r="14100">
      <c r="A14100">
        <f>Input!A14100</f>
        <v/>
      </c>
      <c r="B14100">
        <f>IF(ISNUMBER(Input!B14100),IF(AND(Input!B14100&gt;=20,Input!B14100&lt;=700),Input!B14100,""),"")</f>
        <v/>
      </c>
      <c r="C14100">
        <f>IF(B14100="","",INT(A14100))</f>
        <v/>
      </c>
      <c r="D14100">
        <f>IF(B14100="","",HOUR(A14100))</f>
        <v/>
      </c>
      <c r="E14100">
        <f>IF(B14100="","",IF(INPUT!$I$1="","",IF(C14100&lt;(INT(INPUT!$I$1)-INPUT!$I$2),"Off Meds",IF(C14100&lt;=(INT(INPUT!$I$1)+INPUT!$I$2),"Washout","On Meds"))))</f>
        <v/>
      </c>
      <c r="F14100">
        <f>IF(B14100="","",1.509*(LN(B14100)^1.084-5.381))</f>
        <v/>
      </c>
      <c r="G14100">
        <f>IF(F14100="","",IF(F14100&lt;0,10*F14100^2,0))</f>
        <v/>
      </c>
      <c r="H14100">
        <f>IF(F14100="","",IF(F14100&gt;0,10*F14100^2,0))</f>
        <v/>
      </c>
    </row>
    <row r="14101">
      <c r="A14101">
        <f>Input!A14101</f>
        <v/>
      </c>
      <c r="B14101">
        <f>IF(ISNUMBER(Input!B14101),IF(AND(Input!B14101&gt;=20,Input!B14101&lt;=700),Input!B14101,""),"")</f>
        <v/>
      </c>
      <c r="C14101">
        <f>IF(B14101="","",INT(A14101))</f>
        <v/>
      </c>
      <c r="D14101">
        <f>IF(B14101="","",HOUR(A14101))</f>
        <v/>
      </c>
      <c r="E14101">
        <f>IF(B14101="","",IF(INPUT!$I$1="","",IF(C14101&lt;(INT(INPUT!$I$1)-INPUT!$I$2),"Off Meds",IF(C14101&lt;=(INT(INPUT!$I$1)+INPUT!$I$2),"Washout","On Meds"))))</f>
        <v/>
      </c>
      <c r="F14101">
        <f>IF(B14101="","",1.509*(LN(B14101)^1.084-5.381))</f>
        <v/>
      </c>
      <c r="G14101">
        <f>IF(F14101="","",IF(F14101&lt;0,10*F14101^2,0))</f>
        <v/>
      </c>
      <c r="H14101">
        <f>IF(F14101="","",IF(F14101&gt;0,10*F14101^2,0))</f>
        <v/>
      </c>
    </row>
    <row r="14102">
      <c r="A14102">
        <f>Input!A14102</f>
        <v/>
      </c>
      <c r="B14102">
        <f>IF(ISNUMBER(Input!B14102),IF(AND(Input!B14102&gt;=20,Input!B14102&lt;=700),Input!B14102,""),"")</f>
        <v/>
      </c>
      <c r="C14102">
        <f>IF(B14102="","",INT(A14102))</f>
        <v/>
      </c>
      <c r="D14102">
        <f>IF(B14102="","",HOUR(A14102))</f>
        <v/>
      </c>
      <c r="E14102">
        <f>IF(B14102="","",IF(INPUT!$I$1="","",IF(C14102&lt;(INT(INPUT!$I$1)-INPUT!$I$2),"Off Meds",IF(C14102&lt;=(INT(INPUT!$I$1)+INPUT!$I$2),"Washout","On Meds"))))</f>
        <v/>
      </c>
      <c r="F14102">
        <f>IF(B14102="","",1.509*(LN(B14102)^1.084-5.381))</f>
        <v/>
      </c>
      <c r="G14102">
        <f>IF(F14102="","",IF(F14102&lt;0,10*F14102^2,0))</f>
        <v/>
      </c>
      <c r="H14102">
        <f>IF(F14102="","",IF(F14102&gt;0,10*F14102^2,0))</f>
        <v/>
      </c>
    </row>
    <row r="14103">
      <c r="A14103">
        <f>Input!A14103</f>
        <v/>
      </c>
      <c r="B14103">
        <f>IF(ISNUMBER(Input!B14103),IF(AND(Input!B14103&gt;=20,Input!B14103&lt;=700),Input!B14103,""),"")</f>
        <v/>
      </c>
      <c r="C14103">
        <f>IF(B14103="","",INT(A14103))</f>
        <v/>
      </c>
      <c r="D14103">
        <f>IF(B14103="","",HOUR(A14103))</f>
        <v/>
      </c>
      <c r="E14103">
        <f>IF(B14103="","",IF(INPUT!$I$1="","",IF(C14103&lt;(INT(INPUT!$I$1)-INPUT!$I$2),"Off Meds",IF(C14103&lt;=(INT(INPUT!$I$1)+INPUT!$I$2),"Washout","On Meds"))))</f>
        <v/>
      </c>
      <c r="F14103">
        <f>IF(B14103="","",1.509*(LN(B14103)^1.084-5.381))</f>
        <v/>
      </c>
      <c r="G14103">
        <f>IF(F14103="","",IF(F14103&lt;0,10*F14103^2,0))</f>
        <v/>
      </c>
      <c r="H14103">
        <f>IF(F14103="","",IF(F14103&gt;0,10*F14103^2,0))</f>
        <v/>
      </c>
    </row>
    <row r="14104">
      <c r="A14104">
        <f>Input!A14104</f>
        <v/>
      </c>
      <c r="B14104">
        <f>IF(ISNUMBER(Input!B14104),IF(AND(Input!B14104&gt;=20,Input!B14104&lt;=700),Input!B14104,""),"")</f>
        <v/>
      </c>
      <c r="C14104">
        <f>IF(B14104="","",INT(A14104))</f>
        <v/>
      </c>
      <c r="D14104">
        <f>IF(B14104="","",HOUR(A14104))</f>
        <v/>
      </c>
      <c r="E14104">
        <f>IF(B14104="","",IF(INPUT!$I$1="","",IF(C14104&lt;(INT(INPUT!$I$1)-INPUT!$I$2),"Off Meds",IF(C14104&lt;=(INT(INPUT!$I$1)+INPUT!$I$2),"Washout","On Meds"))))</f>
        <v/>
      </c>
      <c r="F14104">
        <f>IF(B14104="","",1.509*(LN(B14104)^1.084-5.381))</f>
        <v/>
      </c>
      <c r="G14104">
        <f>IF(F14104="","",IF(F14104&lt;0,10*F14104^2,0))</f>
        <v/>
      </c>
      <c r="H14104">
        <f>IF(F14104="","",IF(F14104&gt;0,10*F14104^2,0))</f>
        <v/>
      </c>
    </row>
    <row r="14105">
      <c r="A14105">
        <f>Input!A14105</f>
        <v/>
      </c>
      <c r="B14105">
        <f>IF(ISNUMBER(Input!B14105),IF(AND(Input!B14105&gt;=20,Input!B14105&lt;=700),Input!B14105,""),"")</f>
        <v/>
      </c>
      <c r="C14105">
        <f>IF(B14105="","",INT(A14105))</f>
        <v/>
      </c>
      <c r="D14105">
        <f>IF(B14105="","",HOUR(A14105))</f>
        <v/>
      </c>
      <c r="E14105">
        <f>IF(B14105="","",IF(INPUT!$I$1="","",IF(C14105&lt;(INT(INPUT!$I$1)-INPUT!$I$2),"Off Meds",IF(C14105&lt;=(INT(INPUT!$I$1)+INPUT!$I$2),"Washout","On Meds"))))</f>
        <v/>
      </c>
      <c r="F14105">
        <f>IF(B14105="","",1.509*(LN(B14105)^1.084-5.381))</f>
        <v/>
      </c>
      <c r="G14105">
        <f>IF(F14105="","",IF(F14105&lt;0,10*F14105^2,0))</f>
        <v/>
      </c>
      <c r="H14105">
        <f>IF(F14105="","",IF(F14105&gt;0,10*F14105^2,0))</f>
        <v/>
      </c>
    </row>
    <row r="14106">
      <c r="A14106">
        <f>Input!A14106</f>
        <v/>
      </c>
      <c r="B14106">
        <f>IF(ISNUMBER(Input!B14106),IF(AND(Input!B14106&gt;=20,Input!B14106&lt;=700),Input!B14106,""),"")</f>
        <v/>
      </c>
      <c r="C14106">
        <f>IF(B14106="","",INT(A14106))</f>
        <v/>
      </c>
      <c r="D14106">
        <f>IF(B14106="","",HOUR(A14106))</f>
        <v/>
      </c>
      <c r="E14106">
        <f>IF(B14106="","",IF(INPUT!$I$1="","",IF(C14106&lt;(INT(INPUT!$I$1)-INPUT!$I$2),"Off Meds",IF(C14106&lt;=(INT(INPUT!$I$1)+INPUT!$I$2),"Washout","On Meds"))))</f>
        <v/>
      </c>
      <c r="F14106">
        <f>IF(B14106="","",1.509*(LN(B14106)^1.084-5.381))</f>
        <v/>
      </c>
      <c r="G14106">
        <f>IF(F14106="","",IF(F14106&lt;0,10*F14106^2,0))</f>
        <v/>
      </c>
      <c r="H14106">
        <f>IF(F14106="","",IF(F14106&gt;0,10*F14106^2,0))</f>
        <v/>
      </c>
    </row>
    <row r="14107">
      <c r="A14107">
        <f>Input!A14107</f>
        <v/>
      </c>
      <c r="B14107">
        <f>IF(ISNUMBER(Input!B14107),IF(AND(Input!B14107&gt;=20,Input!B14107&lt;=700),Input!B14107,""),"")</f>
        <v/>
      </c>
      <c r="C14107">
        <f>IF(B14107="","",INT(A14107))</f>
        <v/>
      </c>
      <c r="D14107">
        <f>IF(B14107="","",HOUR(A14107))</f>
        <v/>
      </c>
      <c r="E14107">
        <f>IF(B14107="","",IF(INPUT!$I$1="","",IF(C14107&lt;(INT(INPUT!$I$1)-INPUT!$I$2),"Off Meds",IF(C14107&lt;=(INT(INPUT!$I$1)+INPUT!$I$2),"Washout","On Meds"))))</f>
        <v/>
      </c>
      <c r="F14107">
        <f>IF(B14107="","",1.509*(LN(B14107)^1.084-5.381))</f>
        <v/>
      </c>
      <c r="G14107">
        <f>IF(F14107="","",IF(F14107&lt;0,10*F14107^2,0))</f>
        <v/>
      </c>
      <c r="H14107">
        <f>IF(F14107="","",IF(F14107&gt;0,10*F14107^2,0))</f>
        <v/>
      </c>
    </row>
    <row r="14108">
      <c r="A14108">
        <f>Input!A14108</f>
        <v/>
      </c>
      <c r="B14108">
        <f>IF(ISNUMBER(Input!B14108),IF(AND(Input!B14108&gt;=20,Input!B14108&lt;=700),Input!B14108,""),"")</f>
        <v/>
      </c>
      <c r="C14108">
        <f>IF(B14108="","",INT(A14108))</f>
        <v/>
      </c>
      <c r="D14108">
        <f>IF(B14108="","",HOUR(A14108))</f>
        <v/>
      </c>
      <c r="E14108">
        <f>IF(B14108="","",IF(INPUT!$I$1="","",IF(C14108&lt;(INT(INPUT!$I$1)-INPUT!$I$2),"Off Meds",IF(C14108&lt;=(INT(INPUT!$I$1)+INPUT!$I$2),"Washout","On Meds"))))</f>
        <v/>
      </c>
      <c r="F14108">
        <f>IF(B14108="","",1.509*(LN(B14108)^1.084-5.381))</f>
        <v/>
      </c>
      <c r="G14108">
        <f>IF(F14108="","",IF(F14108&lt;0,10*F14108^2,0))</f>
        <v/>
      </c>
      <c r="H14108">
        <f>IF(F14108="","",IF(F14108&gt;0,10*F14108^2,0))</f>
        <v/>
      </c>
    </row>
    <row r="14109">
      <c r="A14109">
        <f>Input!A14109</f>
        <v/>
      </c>
      <c r="B14109">
        <f>IF(ISNUMBER(Input!B14109),IF(AND(Input!B14109&gt;=20,Input!B14109&lt;=700),Input!B14109,""),"")</f>
        <v/>
      </c>
      <c r="C14109">
        <f>IF(B14109="","",INT(A14109))</f>
        <v/>
      </c>
      <c r="D14109">
        <f>IF(B14109="","",HOUR(A14109))</f>
        <v/>
      </c>
      <c r="E14109">
        <f>IF(B14109="","",IF(INPUT!$I$1="","",IF(C14109&lt;(INT(INPUT!$I$1)-INPUT!$I$2),"Off Meds",IF(C14109&lt;=(INT(INPUT!$I$1)+INPUT!$I$2),"Washout","On Meds"))))</f>
        <v/>
      </c>
      <c r="F14109">
        <f>IF(B14109="","",1.509*(LN(B14109)^1.084-5.381))</f>
        <v/>
      </c>
      <c r="G14109">
        <f>IF(F14109="","",IF(F14109&lt;0,10*F14109^2,0))</f>
        <v/>
      </c>
      <c r="H14109">
        <f>IF(F14109="","",IF(F14109&gt;0,10*F14109^2,0))</f>
        <v/>
      </c>
    </row>
    <row r="14110">
      <c r="A14110">
        <f>Input!A14110</f>
        <v/>
      </c>
      <c r="B14110">
        <f>IF(ISNUMBER(Input!B14110),IF(AND(Input!B14110&gt;=20,Input!B14110&lt;=700),Input!B14110,""),"")</f>
        <v/>
      </c>
      <c r="C14110">
        <f>IF(B14110="","",INT(A14110))</f>
        <v/>
      </c>
      <c r="D14110">
        <f>IF(B14110="","",HOUR(A14110))</f>
        <v/>
      </c>
      <c r="E14110">
        <f>IF(B14110="","",IF(INPUT!$I$1="","",IF(C14110&lt;(INT(INPUT!$I$1)-INPUT!$I$2),"Off Meds",IF(C14110&lt;=(INT(INPUT!$I$1)+INPUT!$I$2),"Washout","On Meds"))))</f>
        <v/>
      </c>
      <c r="F14110">
        <f>IF(B14110="","",1.509*(LN(B14110)^1.084-5.381))</f>
        <v/>
      </c>
      <c r="G14110">
        <f>IF(F14110="","",IF(F14110&lt;0,10*F14110^2,0))</f>
        <v/>
      </c>
      <c r="H14110">
        <f>IF(F14110="","",IF(F14110&gt;0,10*F14110^2,0))</f>
        <v/>
      </c>
    </row>
    <row r="14111">
      <c r="A14111">
        <f>Input!A14111</f>
        <v/>
      </c>
      <c r="B14111">
        <f>IF(ISNUMBER(Input!B14111),IF(AND(Input!B14111&gt;=20,Input!B14111&lt;=700),Input!B14111,""),"")</f>
        <v/>
      </c>
      <c r="C14111">
        <f>IF(B14111="","",INT(A14111))</f>
        <v/>
      </c>
      <c r="D14111">
        <f>IF(B14111="","",HOUR(A14111))</f>
        <v/>
      </c>
      <c r="E14111">
        <f>IF(B14111="","",IF(INPUT!$I$1="","",IF(C14111&lt;(INT(INPUT!$I$1)-INPUT!$I$2),"Off Meds",IF(C14111&lt;=(INT(INPUT!$I$1)+INPUT!$I$2),"Washout","On Meds"))))</f>
        <v/>
      </c>
      <c r="F14111">
        <f>IF(B14111="","",1.509*(LN(B14111)^1.084-5.381))</f>
        <v/>
      </c>
      <c r="G14111">
        <f>IF(F14111="","",IF(F14111&lt;0,10*F14111^2,0))</f>
        <v/>
      </c>
      <c r="H14111">
        <f>IF(F14111="","",IF(F14111&gt;0,10*F14111^2,0))</f>
        <v/>
      </c>
    </row>
    <row r="14112">
      <c r="A14112">
        <f>Input!A14112</f>
        <v/>
      </c>
      <c r="B14112">
        <f>IF(ISNUMBER(Input!B14112),IF(AND(Input!B14112&gt;=20,Input!B14112&lt;=700),Input!B14112,""),"")</f>
        <v/>
      </c>
      <c r="C14112">
        <f>IF(B14112="","",INT(A14112))</f>
        <v/>
      </c>
      <c r="D14112">
        <f>IF(B14112="","",HOUR(A14112))</f>
        <v/>
      </c>
      <c r="E14112">
        <f>IF(B14112="","",IF(INPUT!$I$1="","",IF(C14112&lt;(INT(INPUT!$I$1)-INPUT!$I$2),"Off Meds",IF(C14112&lt;=(INT(INPUT!$I$1)+INPUT!$I$2),"Washout","On Meds"))))</f>
        <v/>
      </c>
      <c r="F14112">
        <f>IF(B14112="","",1.509*(LN(B14112)^1.084-5.381))</f>
        <v/>
      </c>
      <c r="G14112">
        <f>IF(F14112="","",IF(F14112&lt;0,10*F14112^2,0))</f>
        <v/>
      </c>
      <c r="H14112">
        <f>IF(F14112="","",IF(F14112&gt;0,10*F14112^2,0))</f>
        <v/>
      </c>
    </row>
    <row r="14113">
      <c r="A14113">
        <f>Input!A14113</f>
        <v/>
      </c>
      <c r="B14113">
        <f>IF(ISNUMBER(Input!B14113),IF(AND(Input!B14113&gt;=20,Input!B14113&lt;=700),Input!B14113,""),"")</f>
        <v/>
      </c>
      <c r="C14113">
        <f>IF(B14113="","",INT(A14113))</f>
        <v/>
      </c>
      <c r="D14113">
        <f>IF(B14113="","",HOUR(A14113))</f>
        <v/>
      </c>
      <c r="E14113">
        <f>IF(B14113="","",IF(INPUT!$I$1="","",IF(C14113&lt;(INT(INPUT!$I$1)-INPUT!$I$2),"Off Meds",IF(C14113&lt;=(INT(INPUT!$I$1)+INPUT!$I$2),"Washout","On Meds"))))</f>
        <v/>
      </c>
      <c r="F14113">
        <f>IF(B14113="","",1.509*(LN(B14113)^1.084-5.381))</f>
        <v/>
      </c>
      <c r="G14113">
        <f>IF(F14113="","",IF(F14113&lt;0,10*F14113^2,0))</f>
        <v/>
      </c>
      <c r="H14113">
        <f>IF(F14113="","",IF(F14113&gt;0,10*F14113^2,0))</f>
        <v/>
      </c>
    </row>
    <row r="14114">
      <c r="A14114">
        <f>Input!A14114</f>
        <v/>
      </c>
      <c r="B14114">
        <f>IF(ISNUMBER(Input!B14114),IF(AND(Input!B14114&gt;=20,Input!B14114&lt;=700),Input!B14114,""),"")</f>
        <v/>
      </c>
      <c r="C14114">
        <f>IF(B14114="","",INT(A14114))</f>
        <v/>
      </c>
      <c r="D14114">
        <f>IF(B14114="","",HOUR(A14114))</f>
        <v/>
      </c>
      <c r="E14114">
        <f>IF(B14114="","",IF(INPUT!$I$1="","",IF(C14114&lt;(INT(INPUT!$I$1)-INPUT!$I$2),"Off Meds",IF(C14114&lt;=(INT(INPUT!$I$1)+INPUT!$I$2),"Washout","On Meds"))))</f>
        <v/>
      </c>
      <c r="F14114">
        <f>IF(B14114="","",1.509*(LN(B14114)^1.084-5.381))</f>
        <v/>
      </c>
      <c r="G14114">
        <f>IF(F14114="","",IF(F14114&lt;0,10*F14114^2,0))</f>
        <v/>
      </c>
      <c r="H14114">
        <f>IF(F14114="","",IF(F14114&gt;0,10*F14114^2,0))</f>
        <v/>
      </c>
    </row>
    <row r="14115">
      <c r="A14115">
        <f>Input!A14115</f>
        <v/>
      </c>
      <c r="B14115">
        <f>IF(ISNUMBER(Input!B14115),IF(AND(Input!B14115&gt;=20,Input!B14115&lt;=700),Input!B14115,""),"")</f>
        <v/>
      </c>
      <c r="C14115">
        <f>IF(B14115="","",INT(A14115))</f>
        <v/>
      </c>
      <c r="D14115">
        <f>IF(B14115="","",HOUR(A14115))</f>
        <v/>
      </c>
      <c r="E14115">
        <f>IF(B14115="","",IF(INPUT!$I$1="","",IF(C14115&lt;(INT(INPUT!$I$1)-INPUT!$I$2),"Off Meds",IF(C14115&lt;=(INT(INPUT!$I$1)+INPUT!$I$2),"Washout","On Meds"))))</f>
        <v/>
      </c>
      <c r="F14115">
        <f>IF(B14115="","",1.509*(LN(B14115)^1.084-5.381))</f>
        <v/>
      </c>
      <c r="G14115">
        <f>IF(F14115="","",IF(F14115&lt;0,10*F14115^2,0))</f>
        <v/>
      </c>
      <c r="H14115">
        <f>IF(F14115="","",IF(F14115&gt;0,10*F14115^2,0))</f>
        <v/>
      </c>
    </row>
    <row r="14116">
      <c r="A14116">
        <f>Input!A14116</f>
        <v/>
      </c>
      <c r="B14116">
        <f>IF(ISNUMBER(Input!B14116),IF(AND(Input!B14116&gt;=20,Input!B14116&lt;=700),Input!B14116,""),"")</f>
        <v/>
      </c>
      <c r="C14116">
        <f>IF(B14116="","",INT(A14116))</f>
        <v/>
      </c>
      <c r="D14116">
        <f>IF(B14116="","",HOUR(A14116))</f>
        <v/>
      </c>
      <c r="E14116">
        <f>IF(B14116="","",IF(INPUT!$I$1="","",IF(C14116&lt;(INT(INPUT!$I$1)-INPUT!$I$2),"Off Meds",IF(C14116&lt;=(INT(INPUT!$I$1)+INPUT!$I$2),"Washout","On Meds"))))</f>
        <v/>
      </c>
      <c r="F14116">
        <f>IF(B14116="","",1.509*(LN(B14116)^1.084-5.381))</f>
        <v/>
      </c>
      <c r="G14116">
        <f>IF(F14116="","",IF(F14116&lt;0,10*F14116^2,0))</f>
        <v/>
      </c>
      <c r="H14116">
        <f>IF(F14116="","",IF(F14116&gt;0,10*F14116^2,0))</f>
        <v/>
      </c>
    </row>
    <row r="14117">
      <c r="A14117">
        <f>Input!A14117</f>
        <v/>
      </c>
      <c r="B14117">
        <f>IF(ISNUMBER(Input!B14117),IF(AND(Input!B14117&gt;=20,Input!B14117&lt;=700),Input!B14117,""),"")</f>
        <v/>
      </c>
      <c r="C14117">
        <f>IF(B14117="","",INT(A14117))</f>
        <v/>
      </c>
      <c r="D14117">
        <f>IF(B14117="","",HOUR(A14117))</f>
        <v/>
      </c>
      <c r="E14117">
        <f>IF(B14117="","",IF(INPUT!$I$1="","",IF(C14117&lt;(INT(INPUT!$I$1)-INPUT!$I$2),"Off Meds",IF(C14117&lt;=(INT(INPUT!$I$1)+INPUT!$I$2),"Washout","On Meds"))))</f>
        <v/>
      </c>
      <c r="F14117">
        <f>IF(B14117="","",1.509*(LN(B14117)^1.084-5.381))</f>
        <v/>
      </c>
      <c r="G14117">
        <f>IF(F14117="","",IF(F14117&lt;0,10*F14117^2,0))</f>
        <v/>
      </c>
      <c r="H14117">
        <f>IF(F14117="","",IF(F14117&gt;0,10*F14117^2,0))</f>
        <v/>
      </c>
    </row>
    <row r="14118">
      <c r="A14118">
        <f>Input!A14118</f>
        <v/>
      </c>
      <c r="B14118">
        <f>IF(ISNUMBER(Input!B14118),IF(AND(Input!B14118&gt;=20,Input!B14118&lt;=700),Input!B14118,""),"")</f>
        <v/>
      </c>
      <c r="C14118">
        <f>IF(B14118="","",INT(A14118))</f>
        <v/>
      </c>
      <c r="D14118">
        <f>IF(B14118="","",HOUR(A14118))</f>
        <v/>
      </c>
      <c r="E14118">
        <f>IF(B14118="","",IF(INPUT!$I$1="","",IF(C14118&lt;(INT(INPUT!$I$1)-INPUT!$I$2),"Off Meds",IF(C14118&lt;=(INT(INPUT!$I$1)+INPUT!$I$2),"Washout","On Meds"))))</f>
        <v/>
      </c>
      <c r="F14118">
        <f>IF(B14118="","",1.509*(LN(B14118)^1.084-5.381))</f>
        <v/>
      </c>
      <c r="G14118">
        <f>IF(F14118="","",IF(F14118&lt;0,10*F14118^2,0))</f>
        <v/>
      </c>
      <c r="H14118">
        <f>IF(F14118="","",IF(F14118&gt;0,10*F14118^2,0))</f>
        <v/>
      </c>
    </row>
    <row r="14119">
      <c r="A14119">
        <f>Input!A14119</f>
        <v/>
      </c>
      <c r="B14119">
        <f>IF(ISNUMBER(Input!B14119),IF(AND(Input!B14119&gt;=20,Input!B14119&lt;=700),Input!B14119,""),"")</f>
        <v/>
      </c>
      <c r="C14119">
        <f>IF(B14119="","",INT(A14119))</f>
        <v/>
      </c>
      <c r="D14119">
        <f>IF(B14119="","",HOUR(A14119))</f>
        <v/>
      </c>
      <c r="E14119">
        <f>IF(B14119="","",IF(INPUT!$I$1="","",IF(C14119&lt;(INT(INPUT!$I$1)-INPUT!$I$2),"Off Meds",IF(C14119&lt;=(INT(INPUT!$I$1)+INPUT!$I$2),"Washout","On Meds"))))</f>
        <v/>
      </c>
      <c r="F14119">
        <f>IF(B14119="","",1.509*(LN(B14119)^1.084-5.381))</f>
        <v/>
      </c>
      <c r="G14119">
        <f>IF(F14119="","",IF(F14119&lt;0,10*F14119^2,0))</f>
        <v/>
      </c>
      <c r="H14119">
        <f>IF(F14119="","",IF(F14119&gt;0,10*F14119^2,0))</f>
        <v/>
      </c>
    </row>
    <row r="14120">
      <c r="A14120">
        <f>Input!A14120</f>
        <v/>
      </c>
      <c r="B14120">
        <f>IF(ISNUMBER(Input!B14120),IF(AND(Input!B14120&gt;=20,Input!B14120&lt;=700),Input!B14120,""),"")</f>
        <v/>
      </c>
      <c r="C14120">
        <f>IF(B14120="","",INT(A14120))</f>
        <v/>
      </c>
      <c r="D14120">
        <f>IF(B14120="","",HOUR(A14120))</f>
        <v/>
      </c>
      <c r="E14120">
        <f>IF(B14120="","",IF(INPUT!$I$1="","",IF(C14120&lt;(INT(INPUT!$I$1)-INPUT!$I$2),"Off Meds",IF(C14120&lt;=(INT(INPUT!$I$1)+INPUT!$I$2),"Washout","On Meds"))))</f>
        <v/>
      </c>
      <c r="F14120">
        <f>IF(B14120="","",1.509*(LN(B14120)^1.084-5.381))</f>
        <v/>
      </c>
      <c r="G14120">
        <f>IF(F14120="","",IF(F14120&lt;0,10*F14120^2,0))</f>
        <v/>
      </c>
      <c r="H14120">
        <f>IF(F14120="","",IF(F14120&gt;0,10*F14120^2,0))</f>
        <v/>
      </c>
    </row>
    <row r="14121">
      <c r="A14121">
        <f>Input!A14121</f>
        <v/>
      </c>
      <c r="B14121">
        <f>IF(ISNUMBER(Input!B14121),IF(AND(Input!B14121&gt;=20,Input!B14121&lt;=700),Input!B14121,""),"")</f>
        <v/>
      </c>
      <c r="C14121">
        <f>IF(B14121="","",INT(A14121))</f>
        <v/>
      </c>
      <c r="D14121">
        <f>IF(B14121="","",HOUR(A14121))</f>
        <v/>
      </c>
      <c r="E14121">
        <f>IF(B14121="","",IF(INPUT!$I$1="","",IF(C14121&lt;(INT(INPUT!$I$1)-INPUT!$I$2),"Off Meds",IF(C14121&lt;=(INT(INPUT!$I$1)+INPUT!$I$2),"Washout","On Meds"))))</f>
        <v/>
      </c>
      <c r="F14121">
        <f>IF(B14121="","",1.509*(LN(B14121)^1.084-5.381))</f>
        <v/>
      </c>
      <c r="G14121">
        <f>IF(F14121="","",IF(F14121&lt;0,10*F14121^2,0))</f>
        <v/>
      </c>
      <c r="H14121">
        <f>IF(F14121="","",IF(F14121&gt;0,10*F14121^2,0))</f>
        <v/>
      </c>
    </row>
    <row r="14122">
      <c r="A14122">
        <f>Input!A14122</f>
        <v/>
      </c>
      <c r="B14122">
        <f>IF(ISNUMBER(Input!B14122),IF(AND(Input!B14122&gt;=20,Input!B14122&lt;=700),Input!B14122,""),"")</f>
        <v/>
      </c>
      <c r="C14122">
        <f>IF(B14122="","",INT(A14122))</f>
        <v/>
      </c>
      <c r="D14122">
        <f>IF(B14122="","",HOUR(A14122))</f>
        <v/>
      </c>
      <c r="E14122">
        <f>IF(B14122="","",IF(INPUT!$I$1="","",IF(C14122&lt;(INT(INPUT!$I$1)-INPUT!$I$2),"Off Meds",IF(C14122&lt;=(INT(INPUT!$I$1)+INPUT!$I$2),"Washout","On Meds"))))</f>
        <v/>
      </c>
      <c r="F14122">
        <f>IF(B14122="","",1.509*(LN(B14122)^1.084-5.381))</f>
        <v/>
      </c>
      <c r="G14122">
        <f>IF(F14122="","",IF(F14122&lt;0,10*F14122^2,0))</f>
        <v/>
      </c>
      <c r="H14122">
        <f>IF(F14122="","",IF(F14122&gt;0,10*F14122^2,0))</f>
        <v/>
      </c>
    </row>
    <row r="14123">
      <c r="A14123">
        <f>Input!A14123</f>
        <v/>
      </c>
      <c r="B14123">
        <f>IF(ISNUMBER(Input!B14123),IF(AND(Input!B14123&gt;=20,Input!B14123&lt;=700),Input!B14123,""),"")</f>
        <v/>
      </c>
      <c r="C14123">
        <f>IF(B14123="","",INT(A14123))</f>
        <v/>
      </c>
      <c r="D14123">
        <f>IF(B14123="","",HOUR(A14123))</f>
        <v/>
      </c>
      <c r="E14123">
        <f>IF(B14123="","",IF(INPUT!$I$1="","",IF(C14123&lt;(INT(INPUT!$I$1)-INPUT!$I$2),"Off Meds",IF(C14123&lt;=(INT(INPUT!$I$1)+INPUT!$I$2),"Washout","On Meds"))))</f>
        <v/>
      </c>
      <c r="F14123">
        <f>IF(B14123="","",1.509*(LN(B14123)^1.084-5.381))</f>
        <v/>
      </c>
      <c r="G14123">
        <f>IF(F14123="","",IF(F14123&lt;0,10*F14123^2,0))</f>
        <v/>
      </c>
      <c r="H14123">
        <f>IF(F14123="","",IF(F14123&gt;0,10*F14123^2,0))</f>
        <v/>
      </c>
    </row>
    <row r="14124">
      <c r="A14124">
        <f>Input!A14124</f>
        <v/>
      </c>
      <c r="B14124">
        <f>IF(ISNUMBER(Input!B14124),IF(AND(Input!B14124&gt;=20,Input!B14124&lt;=700),Input!B14124,""),"")</f>
        <v/>
      </c>
      <c r="C14124">
        <f>IF(B14124="","",INT(A14124))</f>
        <v/>
      </c>
      <c r="D14124">
        <f>IF(B14124="","",HOUR(A14124))</f>
        <v/>
      </c>
      <c r="E14124">
        <f>IF(B14124="","",IF(INPUT!$I$1="","",IF(C14124&lt;(INT(INPUT!$I$1)-INPUT!$I$2),"Off Meds",IF(C14124&lt;=(INT(INPUT!$I$1)+INPUT!$I$2),"Washout","On Meds"))))</f>
        <v/>
      </c>
      <c r="F14124">
        <f>IF(B14124="","",1.509*(LN(B14124)^1.084-5.381))</f>
        <v/>
      </c>
      <c r="G14124">
        <f>IF(F14124="","",IF(F14124&lt;0,10*F14124^2,0))</f>
        <v/>
      </c>
      <c r="H14124">
        <f>IF(F14124="","",IF(F14124&gt;0,10*F14124^2,0))</f>
        <v/>
      </c>
    </row>
    <row r="14125">
      <c r="A14125">
        <f>Input!A14125</f>
        <v/>
      </c>
      <c r="B14125">
        <f>IF(ISNUMBER(Input!B14125),IF(AND(Input!B14125&gt;=20,Input!B14125&lt;=700),Input!B14125,""),"")</f>
        <v/>
      </c>
      <c r="C14125">
        <f>IF(B14125="","",INT(A14125))</f>
        <v/>
      </c>
      <c r="D14125">
        <f>IF(B14125="","",HOUR(A14125))</f>
        <v/>
      </c>
      <c r="E14125">
        <f>IF(B14125="","",IF(INPUT!$I$1="","",IF(C14125&lt;(INT(INPUT!$I$1)-INPUT!$I$2),"Off Meds",IF(C14125&lt;=(INT(INPUT!$I$1)+INPUT!$I$2),"Washout","On Meds"))))</f>
        <v/>
      </c>
      <c r="F14125">
        <f>IF(B14125="","",1.509*(LN(B14125)^1.084-5.381))</f>
        <v/>
      </c>
      <c r="G14125">
        <f>IF(F14125="","",IF(F14125&lt;0,10*F14125^2,0))</f>
        <v/>
      </c>
      <c r="H14125">
        <f>IF(F14125="","",IF(F14125&gt;0,10*F14125^2,0))</f>
        <v/>
      </c>
    </row>
    <row r="14126">
      <c r="A14126">
        <f>Input!A14126</f>
        <v/>
      </c>
      <c r="B14126">
        <f>IF(ISNUMBER(Input!B14126),IF(AND(Input!B14126&gt;=20,Input!B14126&lt;=700),Input!B14126,""),"")</f>
        <v/>
      </c>
      <c r="C14126">
        <f>IF(B14126="","",INT(A14126))</f>
        <v/>
      </c>
      <c r="D14126">
        <f>IF(B14126="","",HOUR(A14126))</f>
        <v/>
      </c>
      <c r="E14126">
        <f>IF(B14126="","",IF(INPUT!$I$1="","",IF(C14126&lt;(INT(INPUT!$I$1)-INPUT!$I$2),"Off Meds",IF(C14126&lt;=(INT(INPUT!$I$1)+INPUT!$I$2),"Washout","On Meds"))))</f>
        <v/>
      </c>
      <c r="F14126">
        <f>IF(B14126="","",1.509*(LN(B14126)^1.084-5.381))</f>
        <v/>
      </c>
      <c r="G14126">
        <f>IF(F14126="","",IF(F14126&lt;0,10*F14126^2,0))</f>
        <v/>
      </c>
      <c r="H14126">
        <f>IF(F14126="","",IF(F14126&gt;0,10*F14126^2,0))</f>
        <v/>
      </c>
    </row>
    <row r="14127">
      <c r="A14127">
        <f>Input!A14127</f>
        <v/>
      </c>
      <c r="B14127">
        <f>IF(ISNUMBER(Input!B14127),IF(AND(Input!B14127&gt;=20,Input!B14127&lt;=700),Input!B14127,""),"")</f>
        <v/>
      </c>
      <c r="C14127">
        <f>IF(B14127="","",INT(A14127))</f>
        <v/>
      </c>
      <c r="D14127">
        <f>IF(B14127="","",HOUR(A14127))</f>
        <v/>
      </c>
      <c r="E14127">
        <f>IF(B14127="","",IF(INPUT!$I$1="","",IF(C14127&lt;(INT(INPUT!$I$1)-INPUT!$I$2),"Off Meds",IF(C14127&lt;=(INT(INPUT!$I$1)+INPUT!$I$2),"Washout","On Meds"))))</f>
        <v/>
      </c>
      <c r="F14127">
        <f>IF(B14127="","",1.509*(LN(B14127)^1.084-5.381))</f>
        <v/>
      </c>
      <c r="G14127">
        <f>IF(F14127="","",IF(F14127&lt;0,10*F14127^2,0))</f>
        <v/>
      </c>
      <c r="H14127">
        <f>IF(F14127="","",IF(F14127&gt;0,10*F14127^2,0))</f>
        <v/>
      </c>
    </row>
    <row r="14128">
      <c r="A14128">
        <f>Input!A14128</f>
        <v/>
      </c>
      <c r="B14128">
        <f>IF(ISNUMBER(Input!B14128),IF(AND(Input!B14128&gt;=20,Input!B14128&lt;=700),Input!B14128,""),"")</f>
        <v/>
      </c>
      <c r="C14128">
        <f>IF(B14128="","",INT(A14128))</f>
        <v/>
      </c>
      <c r="D14128">
        <f>IF(B14128="","",HOUR(A14128))</f>
        <v/>
      </c>
      <c r="E14128">
        <f>IF(B14128="","",IF(INPUT!$I$1="","",IF(C14128&lt;(INT(INPUT!$I$1)-INPUT!$I$2),"Off Meds",IF(C14128&lt;=(INT(INPUT!$I$1)+INPUT!$I$2),"Washout","On Meds"))))</f>
        <v/>
      </c>
      <c r="F14128">
        <f>IF(B14128="","",1.509*(LN(B14128)^1.084-5.381))</f>
        <v/>
      </c>
      <c r="G14128">
        <f>IF(F14128="","",IF(F14128&lt;0,10*F14128^2,0))</f>
        <v/>
      </c>
      <c r="H14128">
        <f>IF(F14128="","",IF(F14128&gt;0,10*F14128^2,0))</f>
        <v/>
      </c>
    </row>
    <row r="14129">
      <c r="A14129">
        <f>Input!A14129</f>
        <v/>
      </c>
      <c r="B14129">
        <f>IF(ISNUMBER(Input!B14129),IF(AND(Input!B14129&gt;=20,Input!B14129&lt;=700),Input!B14129,""),"")</f>
        <v/>
      </c>
      <c r="C14129">
        <f>IF(B14129="","",INT(A14129))</f>
        <v/>
      </c>
      <c r="D14129">
        <f>IF(B14129="","",HOUR(A14129))</f>
        <v/>
      </c>
      <c r="E14129">
        <f>IF(B14129="","",IF(INPUT!$I$1="","",IF(C14129&lt;(INT(INPUT!$I$1)-INPUT!$I$2),"Off Meds",IF(C14129&lt;=(INT(INPUT!$I$1)+INPUT!$I$2),"Washout","On Meds"))))</f>
        <v/>
      </c>
      <c r="F14129">
        <f>IF(B14129="","",1.509*(LN(B14129)^1.084-5.381))</f>
        <v/>
      </c>
      <c r="G14129">
        <f>IF(F14129="","",IF(F14129&lt;0,10*F14129^2,0))</f>
        <v/>
      </c>
      <c r="H14129">
        <f>IF(F14129="","",IF(F14129&gt;0,10*F14129^2,0))</f>
        <v/>
      </c>
    </row>
    <row r="14130">
      <c r="A14130">
        <f>Input!A14130</f>
        <v/>
      </c>
      <c r="B14130">
        <f>IF(ISNUMBER(Input!B14130),IF(AND(Input!B14130&gt;=20,Input!B14130&lt;=700),Input!B14130,""),"")</f>
        <v/>
      </c>
      <c r="C14130">
        <f>IF(B14130="","",INT(A14130))</f>
        <v/>
      </c>
      <c r="D14130">
        <f>IF(B14130="","",HOUR(A14130))</f>
        <v/>
      </c>
      <c r="E14130">
        <f>IF(B14130="","",IF(INPUT!$I$1="","",IF(C14130&lt;(INT(INPUT!$I$1)-INPUT!$I$2),"Off Meds",IF(C14130&lt;=(INT(INPUT!$I$1)+INPUT!$I$2),"Washout","On Meds"))))</f>
        <v/>
      </c>
      <c r="F14130">
        <f>IF(B14130="","",1.509*(LN(B14130)^1.084-5.381))</f>
        <v/>
      </c>
      <c r="G14130">
        <f>IF(F14130="","",IF(F14130&lt;0,10*F14130^2,0))</f>
        <v/>
      </c>
      <c r="H14130">
        <f>IF(F14130="","",IF(F14130&gt;0,10*F14130^2,0))</f>
        <v/>
      </c>
    </row>
    <row r="14131">
      <c r="A14131">
        <f>Input!A14131</f>
        <v/>
      </c>
      <c r="B14131">
        <f>IF(ISNUMBER(Input!B14131),IF(AND(Input!B14131&gt;=20,Input!B14131&lt;=700),Input!B14131,""),"")</f>
        <v/>
      </c>
      <c r="C14131">
        <f>IF(B14131="","",INT(A14131))</f>
        <v/>
      </c>
      <c r="D14131">
        <f>IF(B14131="","",HOUR(A14131))</f>
        <v/>
      </c>
      <c r="E14131">
        <f>IF(B14131="","",IF(INPUT!$I$1="","",IF(C14131&lt;(INT(INPUT!$I$1)-INPUT!$I$2),"Off Meds",IF(C14131&lt;=(INT(INPUT!$I$1)+INPUT!$I$2),"Washout","On Meds"))))</f>
        <v/>
      </c>
      <c r="F14131">
        <f>IF(B14131="","",1.509*(LN(B14131)^1.084-5.381))</f>
        <v/>
      </c>
      <c r="G14131">
        <f>IF(F14131="","",IF(F14131&lt;0,10*F14131^2,0))</f>
        <v/>
      </c>
      <c r="H14131">
        <f>IF(F14131="","",IF(F14131&gt;0,10*F14131^2,0))</f>
        <v/>
      </c>
    </row>
    <row r="14132">
      <c r="A14132">
        <f>Input!A14132</f>
        <v/>
      </c>
      <c r="B14132">
        <f>IF(ISNUMBER(Input!B14132),IF(AND(Input!B14132&gt;=20,Input!B14132&lt;=700),Input!B14132,""),"")</f>
        <v/>
      </c>
      <c r="C14132">
        <f>IF(B14132="","",INT(A14132))</f>
        <v/>
      </c>
      <c r="D14132">
        <f>IF(B14132="","",HOUR(A14132))</f>
        <v/>
      </c>
      <c r="E14132">
        <f>IF(B14132="","",IF(INPUT!$I$1="","",IF(C14132&lt;(INT(INPUT!$I$1)-INPUT!$I$2),"Off Meds",IF(C14132&lt;=(INT(INPUT!$I$1)+INPUT!$I$2),"Washout","On Meds"))))</f>
        <v/>
      </c>
      <c r="F14132">
        <f>IF(B14132="","",1.509*(LN(B14132)^1.084-5.381))</f>
        <v/>
      </c>
      <c r="G14132">
        <f>IF(F14132="","",IF(F14132&lt;0,10*F14132^2,0))</f>
        <v/>
      </c>
      <c r="H14132">
        <f>IF(F14132="","",IF(F14132&gt;0,10*F14132^2,0))</f>
        <v/>
      </c>
    </row>
    <row r="14133">
      <c r="A14133">
        <f>Input!A14133</f>
        <v/>
      </c>
      <c r="B14133">
        <f>IF(ISNUMBER(Input!B14133),IF(AND(Input!B14133&gt;=20,Input!B14133&lt;=700),Input!B14133,""),"")</f>
        <v/>
      </c>
      <c r="C14133">
        <f>IF(B14133="","",INT(A14133))</f>
        <v/>
      </c>
      <c r="D14133">
        <f>IF(B14133="","",HOUR(A14133))</f>
        <v/>
      </c>
      <c r="E14133">
        <f>IF(B14133="","",IF(INPUT!$I$1="","",IF(C14133&lt;(INT(INPUT!$I$1)-INPUT!$I$2),"Off Meds",IF(C14133&lt;=(INT(INPUT!$I$1)+INPUT!$I$2),"Washout","On Meds"))))</f>
        <v/>
      </c>
      <c r="F14133">
        <f>IF(B14133="","",1.509*(LN(B14133)^1.084-5.381))</f>
        <v/>
      </c>
      <c r="G14133">
        <f>IF(F14133="","",IF(F14133&lt;0,10*F14133^2,0))</f>
        <v/>
      </c>
      <c r="H14133">
        <f>IF(F14133="","",IF(F14133&gt;0,10*F14133^2,0))</f>
        <v/>
      </c>
    </row>
    <row r="14134">
      <c r="A14134">
        <f>Input!A14134</f>
        <v/>
      </c>
      <c r="B14134">
        <f>IF(ISNUMBER(Input!B14134),IF(AND(Input!B14134&gt;=20,Input!B14134&lt;=700),Input!B14134,""),"")</f>
        <v/>
      </c>
      <c r="C14134">
        <f>IF(B14134="","",INT(A14134))</f>
        <v/>
      </c>
      <c r="D14134">
        <f>IF(B14134="","",HOUR(A14134))</f>
        <v/>
      </c>
      <c r="E14134">
        <f>IF(B14134="","",IF(INPUT!$I$1="","",IF(C14134&lt;(INT(INPUT!$I$1)-INPUT!$I$2),"Off Meds",IF(C14134&lt;=(INT(INPUT!$I$1)+INPUT!$I$2),"Washout","On Meds"))))</f>
        <v/>
      </c>
      <c r="F14134">
        <f>IF(B14134="","",1.509*(LN(B14134)^1.084-5.381))</f>
        <v/>
      </c>
      <c r="G14134">
        <f>IF(F14134="","",IF(F14134&lt;0,10*F14134^2,0))</f>
        <v/>
      </c>
      <c r="H14134">
        <f>IF(F14134="","",IF(F14134&gt;0,10*F14134^2,0))</f>
        <v/>
      </c>
    </row>
    <row r="14135">
      <c r="A14135">
        <f>Input!A14135</f>
        <v/>
      </c>
      <c r="B14135">
        <f>IF(ISNUMBER(Input!B14135),IF(AND(Input!B14135&gt;=20,Input!B14135&lt;=700),Input!B14135,""),"")</f>
        <v/>
      </c>
      <c r="C14135">
        <f>IF(B14135="","",INT(A14135))</f>
        <v/>
      </c>
      <c r="D14135">
        <f>IF(B14135="","",HOUR(A14135))</f>
        <v/>
      </c>
      <c r="E14135">
        <f>IF(B14135="","",IF(INPUT!$I$1="","",IF(C14135&lt;(INT(INPUT!$I$1)-INPUT!$I$2),"Off Meds",IF(C14135&lt;=(INT(INPUT!$I$1)+INPUT!$I$2),"Washout","On Meds"))))</f>
        <v/>
      </c>
      <c r="F14135">
        <f>IF(B14135="","",1.509*(LN(B14135)^1.084-5.381))</f>
        <v/>
      </c>
      <c r="G14135">
        <f>IF(F14135="","",IF(F14135&lt;0,10*F14135^2,0))</f>
        <v/>
      </c>
      <c r="H14135">
        <f>IF(F14135="","",IF(F14135&gt;0,10*F14135^2,0))</f>
        <v/>
      </c>
    </row>
    <row r="14136">
      <c r="A14136">
        <f>Input!A14136</f>
        <v/>
      </c>
      <c r="B14136">
        <f>IF(ISNUMBER(Input!B14136),IF(AND(Input!B14136&gt;=20,Input!B14136&lt;=700),Input!B14136,""),"")</f>
        <v/>
      </c>
      <c r="C14136">
        <f>IF(B14136="","",INT(A14136))</f>
        <v/>
      </c>
      <c r="D14136">
        <f>IF(B14136="","",HOUR(A14136))</f>
        <v/>
      </c>
      <c r="E14136">
        <f>IF(B14136="","",IF(INPUT!$I$1="","",IF(C14136&lt;(INT(INPUT!$I$1)-INPUT!$I$2),"Off Meds",IF(C14136&lt;=(INT(INPUT!$I$1)+INPUT!$I$2),"Washout","On Meds"))))</f>
        <v/>
      </c>
      <c r="F14136">
        <f>IF(B14136="","",1.509*(LN(B14136)^1.084-5.381))</f>
        <v/>
      </c>
      <c r="G14136">
        <f>IF(F14136="","",IF(F14136&lt;0,10*F14136^2,0))</f>
        <v/>
      </c>
      <c r="H14136">
        <f>IF(F14136="","",IF(F14136&gt;0,10*F14136^2,0))</f>
        <v/>
      </c>
    </row>
    <row r="14137">
      <c r="A14137">
        <f>Input!A14137</f>
        <v/>
      </c>
      <c r="B14137">
        <f>IF(ISNUMBER(Input!B14137),IF(AND(Input!B14137&gt;=20,Input!B14137&lt;=700),Input!B14137,""),"")</f>
        <v/>
      </c>
      <c r="C14137">
        <f>IF(B14137="","",INT(A14137))</f>
        <v/>
      </c>
      <c r="D14137">
        <f>IF(B14137="","",HOUR(A14137))</f>
        <v/>
      </c>
      <c r="E14137">
        <f>IF(B14137="","",IF(INPUT!$I$1="","",IF(C14137&lt;(INT(INPUT!$I$1)-INPUT!$I$2),"Off Meds",IF(C14137&lt;=(INT(INPUT!$I$1)+INPUT!$I$2),"Washout","On Meds"))))</f>
        <v/>
      </c>
      <c r="F14137">
        <f>IF(B14137="","",1.509*(LN(B14137)^1.084-5.381))</f>
        <v/>
      </c>
      <c r="G14137">
        <f>IF(F14137="","",IF(F14137&lt;0,10*F14137^2,0))</f>
        <v/>
      </c>
      <c r="H14137">
        <f>IF(F14137="","",IF(F14137&gt;0,10*F14137^2,0))</f>
        <v/>
      </c>
    </row>
    <row r="14138">
      <c r="A14138">
        <f>Input!A14138</f>
        <v/>
      </c>
      <c r="B14138">
        <f>IF(ISNUMBER(Input!B14138),IF(AND(Input!B14138&gt;=20,Input!B14138&lt;=700),Input!B14138,""),"")</f>
        <v/>
      </c>
      <c r="C14138">
        <f>IF(B14138="","",INT(A14138))</f>
        <v/>
      </c>
      <c r="D14138">
        <f>IF(B14138="","",HOUR(A14138))</f>
        <v/>
      </c>
      <c r="E14138">
        <f>IF(B14138="","",IF(INPUT!$I$1="","",IF(C14138&lt;(INT(INPUT!$I$1)-INPUT!$I$2),"Off Meds",IF(C14138&lt;=(INT(INPUT!$I$1)+INPUT!$I$2),"Washout","On Meds"))))</f>
        <v/>
      </c>
      <c r="F14138">
        <f>IF(B14138="","",1.509*(LN(B14138)^1.084-5.381))</f>
        <v/>
      </c>
      <c r="G14138">
        <f>IF(F14138="","",IF(F14138&lt;0,10*F14138^2,0))</f>
        <v/>
      </c>
      <c r="H14138">
        <f>IF(F14138="","",IF(F14138&gt;0,10*F14138^2,0))</f>
        <v/>
      </c>
    </row>
    <row r="14139">
      <c r="A14139">
        <f>Input!A14139</f>
        <v/>
      </c>
      <c r="B14139">
        <f>IF(ISNUMBER(Input!B14139),IF(AND(Input!B14139&gt;=20,Input!B14139&lt;=700),Input!B14139,""),"")</f>
        <v/>
      </c>
      <c r="C14139">
        <f>IF(B14139="","",INT(A14139))</f>
        <v/>
      </c>
      <c r="D14139">
        <f>IF(B14139="","",HOUR(A14139))</f>
        <v/>
      </c>
      <c r="E14139">
        <f>IF(B14139="","",IF(INPUT!$I$1="","",IF(C14139&lt;(INT(INPUT!$I$1)-INPUT!$I$2),"Off Meds",IF(C14139&lt;=(INT(INPUT!$I$1)+INPUT!$I$2),"Washout","On Meds"))))</f>
        <v/>
      </c>
      <c r="F14139">
        <f>IF(B14139="","",1.509*(LN(B14139)^1.084-5.381))</f>
        <v/>
      </c>
      <c r="G14139">
        <f>IF(F14139="","",IF(F14139&lt;0,10*F14139^2,0))</f>
        <v/>
      </c>
      <c r="H14139">
        <f>IF(F14139="","",IF(F14139&gt;0,10*F14139^2,0))</f>
        <v/>
      </c>
    </row>
    <row r="14140">
      <c r="A14140">
        <f>Input!A14140</f>
        <v/>
      </c>
      <c r="B14140">
        <f>IF(ISNUMBER(Input!B14140),IF(AND(Input!B14140&gt;=20,Input!B14140&lt;=700),Input!B14140,""),"")</f>
        <v/>
      </c>
      <c r="C14140">
        <f>IF(B14140="","",INT(A14140))</f>
        <v/>
      </c>
      <c r="D14140">
        <f>IF(B14140="","",HOUR(A14140))</f>
        <v/>
      </c>
      <c r="E14140">
        <f>IF(B14140="","",IF(INPUT!$I$1="","",IF(C14140&lt;(INT(INPUT!$I$1)-INPUT!$I$2),"Off Meds",IF(C14140&lt;=(INT(INPUT!$I$1)+INPUT!$I$2),"Washout","On Meds"))))</f>
        <v/>
      </c>
      <c r="F14140">
        <f>IF(B14140="","",1.509*(LN(B14140)^1.084-5.381))</f>
        <v/>
      </c>
      <c r="G14140">
        <f>IF(F14140="","",IF(F14140&lt;0,10*F14140^2,0))</f>
        <v/>
      </c>
      <c r="H14140">
        <f>IF(F14140="","",IF(F14140&gt;0,10*F14140^2,0))</f>
        <v/>
      </c>
    </row>
    <row r="14141">
      <c r="A14141">
        <f>Input!A14141</f>
        <v/>
      </c>
      <c r="B14141">
        <f>IF(ISNUMBER(Input!B14141),IF(AND(Input!B14141&gt;=20,Input!B14141&lt;=700),Input!B14141,""),"")</f>
        <v/>
      </c>
      <c r="C14141">
        <f>IF(B14141="","",INT(A14141))</f>
        <v/>
      </c>
      <c r="D14141">
        <f>IF(B14141="","",HOUR(A14141))</f>
        <v/>
      </c>
      <c r="E14141">
        <f>IF(B14141="","",IF(INPUT!$I$1="","",IF(C14141&lt;(INT(INPUT!$I$1)-INPUT!$I$2),"Off Meds",IF(C14141&lt;=(INT(INPUT!$I$1)+INPUT!$I$2),"Washout","On Meds"))))</f>
        <v/>
      </c>
      <c r="F14141">
        <f>IF(B14141="","",1.509*(LN(B14141)^1.084-5.381))</f>
        <v/>
      </c>
      <c r="G14141">
        <f>IF(F14141="","",IF(F14141&lt;0,10*F14141^2,0))</f>
        <v/>
      </c>
      <c r="H14141">
        <f>IF(F14141="","",IF(F14141&gt;0,10*F14141^2,0))</f>
        <v/>
      </c>
    </row>
    <row r="14142">
      <c r="A14142">
        <f>Input!A14142</f>
        <v/>
      </c>
      <c r="B14142">
        <f>IF(ISNUMBER(Input!B14142),IF(AND(Input!B14142&gt;=20,Input!B14142&lt;=700),Input!B14142,""),"")</f>
        <v/>
      </c>
      <c r="C14142">
        <f>IF(B14142="","",INT(A14142))</f>
        <v/>
      </c>
      <c r="D14142">
        <f>IF(B14142="","",HOUR(A14142))</f>
        <v/>
      </c>
      <c r="E14142">
        <f>IF(B14142="","",IF(INPUT!$I$1="","",IF(C14142&lt;(INT(INPUT!$I$1)-INPUT!$I$2),"Off Meds",IF(C14142&lt;=(INT(INPUT!$I$1)+INPUT!$I$2),"Washout","On Meds"))))</f>
        <v/>
      </c>
      <c r="F14142">
        <f>IF(B14142="","",1.509*(LN(B14142)^1.084-5.381))</f>
        <v/>
      </c>
      <c r="G14142">
        <f>IF(F14142="","",IF(F14142&lt;0,10*F14142^2,0))</f>
        <v/>
      </c>
      <c r="H14142">
        <f>IF(F14142="","",IF(F14142&gt;0,10*F14142^2,0))</f>
        <v/>
      </c>
    </row>
    <row r="14143">
      <c r="A14143">
        <f>Input!A14143</f>
        <v/>
      </c>
      <c r="B14143">
        <f>IF(ISNUMBER(Input!B14143),IF(AND(Input!B14143&gt;=20,Input!B14143&lt;=700),Input!B14143,""),"")</f>
        <v/>
      </c>
      <c r="C14143">
        <f>IF(B14143="","",INT(A14143))</f>
        <v/>
      </c>
      <c r="D14143">
        <f>IF(B14143="","",HOUR(A14143))</f>
        <v/>
      </c>
      <c r="E14143">
        <f>IF(B14143="","",IF(INPUT!$I$1="","",IF(C14143&lt;(INT(INPUT!$I$1)-INPUT!$I$2),"Off Meds",IF(C14143&lt;=(INT(INPUT!$I$1)+INPUT!$I$2),"Washout","On Meds"))))</f>
        <v/>
      </c>
      <c r="F14143">
        <f>IF(B14143="","",1.509*(LN(B14143)^1.084-5.381))</f>
        <v/>
      </c>
      <c r="G14143">
        <f>IF(F14143="","",IF(F14143&lt;0,10*F14143^2,0))</f>
        <v/>
      </c>
      <c r="H14143">
        <f>IF(F14143="","",IF(F14143&gt;0,10*F14143^2,0))</f>
        <v/>
      </c>
    </row>
    <row r="14144">
      <c r="A14144">
        <f>Input!A14144</f>
        <v/>
      </c>
      <c r="B14144">
        <f>IF(ISNUMBER(Input!B14144),IF(AND(Input!B14144&gt;=20,Input!B14144&lt;=700),Input!B14144,""),"")</f>
        <v/>
      </c>
      <c r="C14144">
        <f>IF(B14144="","",INT(A14144))</f>
        <v/>
      </c>
      <c r="D14144">
        <f>IF(B14144="","",HOUR(A14144))</f>
        <v/>
      </c>
      <c r="E14144">
        <f>IF(B14144="","",IF(INPUT!$I$1="","",IF(C14144&lt;(INT(INPUT!$I$1)-INPUT!$I$2),"Off Meds",IF(C14144&lt;=(INT(INPUT!$I$1)+INPUT!$I$2),"Washout","On Meds"))))</f>
        <v/>
      </c>
      <c r="F14144">
        <f>IF(B14144="","",1.509*(LN(B14144)^1.084-5.381))</f>
        <v/>
      </c>
      <c r="G14144">
        <f>IF(F14144="","",IF(F14144&lt;0,10*F14144^2,0))</f>
        <v/>
      </c>
      <c r="H14144">
        <f>IF(F14144="","",IF(F14144&gt;0,10*F14144^2,0))</f>
        <v/>
      </c>
    </row>
    <row r="14145">
      <c r="A14145">
        <f>Input!A14145</f>
        <v/>
      </c>
      <c r="B14145">
        <f>IF(ISNUMBER(Input!B14145),IF(AND(Input!B14145&gt;=20,Input!B14145&lt;=700),Input!B14145,""),"")</f>
        <v/>
      </c>
      <c r="C14145">
        <f>IF(B14145="","",INT(A14145))</f>
        <v/>
      </c>
      <c r="D14145">
        <f>IF(B14145="","",HOUR(A14145))</f>
        <v/>
      </c>
      <c r="E14145">
        <f>IF(B14145="","",IF(INPUT!$I$1="","",IF(C14145&lt;(INT(INPUT!$I$1)-INPUT!$I$2),"Off Meds",IF(C14145&lt;=(INT(INPUT!$I$1)+INPUT!$I$2),"Washout","On Meds"))))</f>
        <v/>
      </c>
      <c r="F14145">
        <f>IF(B14145="","",1.509*(LN(B14145)^1.084-5.381))</f>
        <v/>
      </c>
      <c r="G14145">
        <f>IF(F14145="","",IF(F14145&lt;0,10*F14145^2,0))</f>
        <v/>
      </c>
      <c r="H14145">
        <f>IF(F14145="","",IF(F14145&gt;0,10*F14145^2,0))</f>
        <v/>
      </c>
    </row>
    <row r="14146">
      <c r="A14146">
        <f>Input!A14146</f>
        <v/>
      </c>
      <c r="B14146">
        <f>IF(ISNUMBER(Input!B14146),IF(AND(Input!B14146&gt;=20,Input!B14146&lt;=700),Input!B14146,""),"")</f>
        <v/>
      </c>
      <c r="C14146">
        <f>IF(B14146="","",INT(A14146))</f>
        <v/>
      </c>
      <c r="D14146">
        <f>IF(B14146="","",HOUR(A14146))</f>
        <v/>
      </c>
      <c r="E14146">
        <f>IF(B14146="","",IF(INPUT!$I$1="","",IF(C14146&lt;(INT(INPUT!$I$1)-INPUT!$I$2),"Off Meds",IF(C14146&lt;=(INT(INPUT!$I$1)+INPUT!$I$2),"Washout","On Meds"))))</f>
        <v/>
      </c>
      <c r="F14146">
        <f>IF(B14146="","",1.509*(LN(B14146)^1.084-5.381))</f>
        <v/>
      </c>
      <c r="G14146">
        <f>IF(F14146="","",IF(F14146&lt;0,10*F14146^2,0))</f>
        <v/>
      </c>
      <c r="H14146">
        <f>IF(F14146="","",IF(F14146&gt;0,10*F14146^2,0))</f>
        <v/>
      </c>
    </row>
    <row r="14147">
      <c r="A14147">
        <f>Input!A14147</f>
        <v/>
      </c>
      <c r="B14147">
        <f>IF(ISNUMBER(Input!B14147),IF(AND(Input!B14147&gt;=20,Input!B14147&lt;=700),Input!B14147,""),"")</f>
        <v/>
      </c>
      <c r="C14147">
        <f>IF(B14147="","",INT(A14147))</f>
        <v/>
      </c>
      <c r="D14147">
        <f>IF(B14147="","",HOUR(A14147))</f>
        <v/>
      </c>
      <c r="E14147">
        <f>IF(B14147="","",IF(INPUT!$I$1="","",IF(C14147&lt;(INT(INPUT!$I$1)-INPUT!$I$2),"Off Meds",IF(C14147&lt;=(INT(INPUT!$I$1)+INPUT!$I$2),"Washout","On Meds"))))</f>
        <v/>
      </c>
      <c r="F14147">
        <f>IF(B14147="","",1.509*(LN(B14147)^1.084-5.381))</f>
        <v/>
      </c>
      <c r="G14147">
        <f>IF(F14147="","",IF(F14147&lt;0,10*F14147^2,0))</f>
        <v/>
      </c>
      <c r="H14147">
        <f>IF(F14147="","",IF(F14147&gt;0,10*F14147^2,0))</f>
        <v/>
      </c>
    </row>
    <row r="14148">
      <c r="A14148">
        <f>Input!A14148</f>
        <v/>
      </c>
      <c r="B14148">
        <f>IF(ISNUMBER(Input!B14148),IF(AND(Input!B14148&gt;=20,Input!B14148&lt;=700),Input!B14148,""),"")</f>
        <v/>
      </c>
      <c r="C14148">
        <f>IF(B14148="","",INT(A14148))</f>
        <v/>
      </c>
      <c r="D14148">
        <f>IF(B14148="","",HOUR(A14148))</f>
        <v/>
      </c>
      <c r="E14148">
        <f>IF(B14148="","",IF(INPUT!$I$1="","",IF(C14148&lt;(INT(INPUT!$I$1)-INPUT!$I$2),"Off Meds",IF(C14148&lt;=(INT(INPUT!$I$1)+INPUT!$I$2),"Washout","On Meds"))))</f>
        <v/>
      </c>
      <c r="F14148">
        <f>IF(B14148="","",1.509*(LN(B14148)^1.084-5.381))</f>
        <v/>
      </c>
      <c r="G14148">
        <f>IF(F14148="","",IF(F14148&lt;0,10*F14148^2,0))</f>
        <v/>
      </c>
      <c r="H14148">
        <f>IF(F14148="","",IF(F14148&gt;0,10*F14148^2,0))</f>
        <v/>
      </c>
    </row>
    <row r="14149">
      <c r="A14149">
        <f>Input!A14149</f>
        <v/>
      </c>
      <c r="B14149">
        <f>IF(ISNUMBER(Input!B14149),IF(AND(Input!B14149&gt;=20,Input!B14149&lt;=700),Input!B14149,""),"")</f>
        <v/>
      </c>
      <c r="C14149">
        <f>IF(B14149="","",INT(A14149))</f>
        <v/>
      </c>
      <c r="D14149">
        <f>IF(B14149="","",HOUR(A14149))</f>
        <v/>
      </c>
      <c r="E14149">
        <f>IF(B14149="","",IF(INPUT!$I$1="","",IF(C14149&lt;(INT(INPUT!$I$1)-INPUT!$I$2),"Off Meds",IF(C14149&lt;=(INT(INPUT!$I$1)+INPUT!$I$2),"Washout","On Meds"))))</f>
        <v/>
      </c>
      <c r="F14149">
        <f>IF(B14149="","",1.509*(LN(B14149)^1.084-5.381))</f>
        <v/>
      </c>
      <c r="G14149">
        <f>IF(F14149="","",IF(F14149&lt;0,10*F14149^2,0))</f>
        <v/>
      </c>
      <c r="H14149">
        <f>IF(F14149="","",IF(F14149&gt;0,10*F14149^2,0))</f>
        <v/>
      </c>
    </row>
    <row r="14150">
      <c r="A14150">
        <f>Input!A14150</f>
        <v/>
      </c>
      <c r="B14150">
        <f>IF(ISNUMBER(Input!B14150),IF(AND(Input!B14150&gt;=20,Input!B14150&lt;=700),Input!B14150,""),"")</f>
        <v/>
      </c>
      <c r="C14150">
        <f>IF(B14150="","",INT(A14150))</f>
        <v/>
      </c>
      <c r="D14150">
        <f>IF(B14150="","",HOUR(A14150))</f>
        <v/>
      </c>
      <c r="E14150">
        <f>IF(B14150="","",IF(INPUT!$I$1="","",IF(C14150&lt;(INT(INPUT!$I$1)-INPUT!$I$2),"Off Meds",IF(C14150&lt;=(INT(INPUT!$I$1)+INPUT!$I$2),"Washout","On Meds"))))</f>
        <v/>
      </c>
      <c r="F14150">
        <f>IF(B14150="","",1.509*(LN(B14150)^1.084-5.381))</f>
        <v/>
      </c>
      <c r="G14150">
        <f>IF(F14150="","",IF(F14150&lt;0,10*F14150^2,0))</f>
        <v/>
      </c>
      <c r="H14150">
        <f>IF(F14150="","",IF(F14150&gt;0,10*F14150^2,0))</f>
        <v/>
      </c>
    </row>
    <row r="14151">
      <c r="A14151">
        <f>Input!A14151</f>
        <v/>
      </c>
      <c r="B14151">
        <f>IF(ISNUMBER(Input!B14151),IF(AND(Input!B14151&gt;=20,Input!B14151&lt;=700),Input!B14151,""),"")</f>
        <v/>
      </c>
      <c r="C14151">
        <f>IF(B14151="","",INT(A14151))</f>
        <v/>
      </c>
      <c r="D14151">
        <f>IF(B14151="","",HOUR(A14151))</f>
        <v/>
      </c>
      <c r="E14151">
        <f>IF(B14151="","",IF(INPUT!$I$1="","",IF(C14151&lt;(INT(INPUT!$I$1)-INPUT!$I$2),"Off Meds",IF(C14151&lt;=(INT(INPUT!$I$1)+INPUT!$I$2),"Washout","On Meds"))))</f>
        <v/>
      </c>
      <c r="F14151">
        <f>IF(B14151="","",1.509*(LN(B14151)^1.084-5.381))</f>
        <v/>
      </c>
      <c r="G14151">
        <f>IF(F14151="","",IF(F14151&lt;0,10*F14151^2,0))</f>
        <v/>
      </c>
      <c r="H14151">
        <f>IF(F14151="","",IF(F14151&gt;0,10*F14151^2,0))</f>
        <v/>
      </c>
    </row>
    <row r="14152">
      <c r="A14152">
        <f>Input!A14152</f>
        <v/>
      </c>
      <c r="B14152">
        <f>IF(ISNUMBER(Input!B14152),IF(AND(Input!B14152&gt;=20,Input!B14152&lt;=700),Input!B14152,""),"")</f>
        <v/>
      </c>
      <c r="C14152">
        <f>IF(B14152="","",INT(A14152))</f>
        <v/>
      </c>
      <c r="D14152">
        <f>IF(B14152="","",HOUR(A14152))</f>
        <v/>
      </c>
      <c r="E14152">
        <f>IF(B14152="","",IF(INPUT!$I$1="","",IF(C14152&lt;(INT(INPUT!$I$1)-INPUT!$I$2),"Off Meds",IF(C14152&lt;=(INT(INPUT!$I$1)+INPUT!$I$2),"Washout","On Meds"))))</f>
        <v/>
      </c>
      <c r="F14152">
        <f>IF(B14152="","",1.509*(LN(B14152)^1.084-5.381))</f>
        <v/>
      </c>
      <c r="G14152">
        <f>IF(F14152="","",IF(F14152&lt;0,10*F14152^2,0))</f>
        <v/>
      </c>
      <c r="H14152">
        <f>IF(F14152="","",IF(F14152&gt;0,10*F14152^2,0))</f>
        <v/>
      </c>
    </row>
    <row r="14153">
      <c r="A14153">
        <f>Input!A14153</f>
        <v/>
      </c>
      <c r="B14153">
        <f>IF(ISNUMBER(Input!B14153),IF(AND(Input!B14153&gt;=20,Input!B14153&lt;=700),Input!B14153,""),"")</f>
        <v/>
      </c>
      <c r="C14153">
        <f>IF(B14153="","",INT(A14153))</f>
        <v/>
      </c>
      <c r="D14153">
        <f>IF(B14153="","",HOUR(A14153))</f>
        <v/>
      </c>
      <c r="E14153">
        <f>IF(B14153="","",IF(INPUT!$I$1="","",IF(C14153&lt;(INT(INPUT!$I$1)-INPUT!$I$2),"Off Meds",IF(C14153&lt;=(INT(INPUT!$I$1)+INPUT!$I$2),"Washout","On Meds"))))</f>
        <v/>
      </c>
      <c r="F14153">
        <f>IF(B14153="","",1.509*(LN(B14153)^1.084-5.381))</f>
        <v/>
      </c>
      <c r="G14153">
        <f>IF(F14153="","",IF(F14153&lt;0,10*F14153^2,0))</f>
        <v/>
      </c>
      <c r="H14153">
        <f>IF(F14153="","",IF(F14153&gt;0,10*F14153^2,0))</f>
        <v/>
      </c>
    </row>
    <row r="14154">
      <c r="A14154">
        <f>Input!A14154</f>
        <v/>
      </c>
      <c r="B14154">
        <f>IF(ISNUMBER(Input!B14154),IF(AND(Input!B14154&gt;=20,Input!B14154&lt;=700),Input!B14154,""),"")</f>
        <v/>
      </c>
      <c r="C14154">
        <f>IF(B14154="","",INT(A14154))</f>
        <v/>
      </c>
      <c r="D14154">
        <f>IF(B14154="","",HOUR(A14154))</f>
        <v/>
      </c>
      <c r="E14154">
        <f>IF(B14154="","",IF(INPUT!$I$1="","",IF(C14154&lt;(INT(INPUT!$I$1)-INPUT!$I$2),"Off Meds",IF(C14154&lt;=(INT(INPUT!$I$1)+INPUT!$I$2),"Washout","On Meds"))))</f>
        <v/>
      </c>
      <c r="F14154">
        <f>IF(B14154="","",1.509*(LN(B14154)^1.084-5.381))</f>
        <v/>
      </c>
      <c r="G14154">
        <f>IF(F14154="","",IF(F14154&lt;0,10*F14154^2,0))</f>
        <v/>
      </c>
      <c r="H14154">
        <f>IF(F14154="","",IF(F14154&gt;0,10*F14154^2,0))</f>
        <v/>
      </c>
    </row>
    <row r="14155">
      <c r="A14155">
        <f>Input!A14155</f>
        <v/>
      </c>
      <c r="B14155">
        <f>IF(ISNUMBER(Input!B14155),IF(AND(Input!B14155&gt;=20,Input!B14155&lt;=700),Input!B14155,""),"")</f>
        <v/>
      </c>
      <c r="C14155">
        <f>IF(B14155="","",INT(A14155))</f>
        <v/>
      </c>
      <c r="D14155">
        <f>IF(B14155="","",HOUR(A14155))</f>
        <v/>
      </c>
      <c r="E14155">
        <f>IF(B14155="","",IF(INPUT!$I$1="","",IF(C14155&lt;(INT(INPUT!$I$1)-INPUT!$I$2),"Off Meds",IF(C14155&lt;=(INT(INPUT!$I$1)+INPUT!$I$2),"Washout","On Meds"))))</f>
        <v/>
      </c>
      <c r="F14155">
        <f>IF(B14155="","",1.509*(LN(B14155)^1.084-5.381))</f>
        <v/>
      </c>
      <c r="G14155">
        <f>IF(F14155="","",IF(F14155&lt;0,10*F14155^2,0))</f>
        <v/>
      </c>
      <c r="H14155">
        <f>IF(F14155="","",IF(F14155&gt;0,10*F14155^2,0))</f>
        <v/>
      </c>
    </row>
    <row r="14156">
      <c r="A14156">
        <f>Input!A14156</f>
        <v/>
      </c>
      <c r="B14156">
        <f>IF(ISNUMBER(Input!B14156),IF(AND(Input!B14156&gt;=20,Input!B14156&lt;=700),Input!B14156,""),"")</f>
        <v/>
      </c>
      <c r="C14156">
        <f>IF(B14156="","",INT(A14156))</f>
        <v/>
      </c>
      <c r="D14156">
        <f>IF(B14156="","",HOUR(A14156))</f>
        <v/>
      </c>
      <c r="E14156">
        <f>IF(B14156="","",IF(INPUT!$I$1="","",IF(C14156&lt;(INT(INPUT!$I$1)-INPUT!$I$2),"Off Meds",IF(C14156&lt;=(INT(INPUT!$I$1)+INPUT!$I$2),"Washout","On Meds"))))</f>
        <v/>
      </c>
      <c r="F14156">
        <f>IF(B14156="","",1.509*(LN(B14156)^1.084-5.381))</f>
        <v/>
      </c>
      <c r="G14156">
        <f>IF(F14156="","",IF(F14156&lt;0,10*F14156^2,0))</f>
        <v/>
      </c>
      <c r="H14156">
        <f>IF(F14156="","",IF(F14156&gt;0,10*F14156^2,0))</f>
        <v/>
      </c>
    </row>
    <row r="14157">
      <c r="A14157">
        <f>Input!A14157</f>
        <v/>
      </c>
      <c r="B14157">
        <f>IF(ISNUMBER(Input!B14157),IF(AND(Input!B14157&gt;=20,Input!B14157&lt;=700),Input!B14157,""),"")</f>
        <v/>
      </c>
      <c r="C14157">
        <f>IF(B14157="","",INT(A14157))</f>
        <v/>
      </c>
      <c r="D14157">
        <f>IF(B14157="","",HOUR(A14157))</f>
        <v/>
      </c>
      <c r="E14157">
        <f>IF(B14157="","",IF(INPUT!$I$1="","",IF(C14157&lt;(INT(INPUT!$I$1)-INPUT!$I$2),"Off Meds",IF(C14157&lt;=(INT(INPUT!$I$1)+INPUT!$I$2),"Washout","On Meds"))))</f>
        <v/>
      </c>
      <c r="F14157">
        <f>IF(B14157="","",1.509*(LN(B14157)^1.084-5.381))</f>
        <v/>
      </c>
      <c r="G14157">
        <f>IF(F14157="","",IF(F14157&lt;0,10*F14157^2,0))</f>
        <v/>
      </c>
      <c r="H14157">
        <f>IF(F14157="","",IF(F14157&gt;0,10*F14157^2,0))</f>
        <v/>
      </c>
    </row>
    <row r="14158">
      <c r="A14158">
        <f>Input!A14158</f>
        <v/>
      </c>
      <c r="B14158">
        <f>IF(ISNUMBER(Input!B14158),IF(AND(Input!B14158&gt;=20,Input!B14158&lt;=700),Input!B14158,""),"")</f>
        <v/>
      </c>
      <c r="C14158">
        <f>IF(B14158="","",INT(A14158))</f>
        <v/>
      </c>
      <c r="D14158">
        <f>IF(B14158="","",HOUR(A14158))</f>
        <v/>
      </c>
      <c r="E14158">
        <f>IF(B14158="","",IF(INPUT!$I$1="","",IF(C14158&lt;(INT(INPUT!$I$1)-INPUT!$I$2),"Off Meds",IF(C14158&lt;=(INT(INPUT!$I$1)+INPUT!$I$2),"Washout","On Meds"))))</f>
        <v/>
      </c>
      <c r="F14158">
        <f>IF(B14158="","",1.509*(LN(B14158)^1.084-5.381))</f>
        <v/>
      </c>
      <c r="G14158">
        <f>IF(F14158="","",IF(F14158&lt;0,10*F14158^2,0))</f>
        <v/>
      </c>
      <c r="H14158">
        <f>IF(F14158="","",IF(F14158&gt;0,10*F14158^2,0))</f>
        <v/>
      </c>
    </row>
    <row r="14159">
      <c r="A14159">
        <f>Input!A14159</f>
        <v/>
      </c>
      <c r="B14159">
        <f>IF(ISNUMBER(Input!B14159),IF(AND(Input!B14159&gt;=20,Input!B14159&lt;=700),Input!B14159,""),"")</f>
        <v/>
      </c>
      <c r="C14159">
        <f>IF(B14159="","",INT(A14159))</f>
        <v/>
      </c>
      <c r="D14159">
        <f>IF(B14159="","",HOUR(A14159))</f>
        <v/>
      </c>
      <c r="E14159">
        <f>IF(B14159="","",IF(INPUT!$I$1="","",IF(C14159&lt;(INT(INPUT!$I$1)-INPUT!$I$2),"Off Meds",IF(C14159&lt;=(INT(INPUT!$I$1)+INPUT!$I$2),"Washout","On Meds"))))</f>
        <v/>
      </c>
      <c r="F14159">
        <f>IF(B14159="","",1.509*(LN(B14159)^1.084-5.381))</f>
        <v/>
      </c>
      <c r="G14159">
        <f>IF(F14159="","",IF(F14159&lt;0,10*F14159^2,0))</f>
        <v/>
      </c>
      <c r="H14159">
        <f>IF(F14159="","",IF(F14159&gt;0,10*F14159^2,0))</f>
        <v/>
      </c>
    </row>
    <row r="14160">
      <c r="A14160">
        <f>Input!A14160</f>
        <v/>
      </c>
      <c r="B14160">
        <f>IF(ISNUMBER(Input!B14160),IF(AND(Input!B14160&gt;=20,Input!B14160&lt;=700),Input!B14160,""),"")</f>
        <v/>
      </c>
      <c r="C14160">
        <f>IF(B14160="","",INT(A14160))</f>
        <v/>
      </c>
      <c r="D14160">
        <f>IF(B14160="","",HOUR(A14160))</f>
        <v/>
      </c>
      <c r="E14160">
        <f>IF(B14160="","",IF(INPUT!$I$1="","",IF(C14160&lt;(INT(INPUT!$I$1)-INPUT!$I$2),"Off Meds",IF(C14160&lt;=(INT(INPUT!$I$1)+INPUT!$I$2),"Washout","On Meds"))))</f>
        <v/>
      </c>
      <c r="F14160">
        <f>IF(B14160="","",1.509*(LN(B14160)^1.084-5.381))</f>
        <v/>
      </c>
      <c r="G14160">
        <f>IF(F14160="","",IF(F14160&lt;0,10*F14160^2,0))</f>
        <v/>
      </c>
      <c r="H14160">
        <f>IF(F14160="","",IF(F14160&gt;0,10*F14160^2,0))</f>
        <v/>
      </c>
    </row>
    <row r="14161">
      <c r="A14161">
        <f>Input!A14161</f>
        <v/>
      </c>
      <c r="B14161">
        <f>IF(ISNUMBER(Input!B14161),IF(AND(Input!B14161&gt;=20,Input!B14161&lt;=700),Input!B14161,""),"")</f>
        <v/>
      </c>
      <c r="C14161">
        <f>IF(B14161="","",INT(A14161))</f>
        <v/>
      </c>
      <c r="D14161">
        <f>IF(B14161="","",HOUR(A14161))</f>
        <v/>
      </c>
      <c r="E14161">
        <f>IF(B14161="","",IF(INPUT!$I$1="","",IF(C14161&lt;(INT(INPUT!$I$1)-INPUT!$I$2),"Off Meds",IF(C14161&lt;=(INT(INPUT!$I$1)+INPUT!$I$2),"Washout","On Meds"))))</f>
        <v/>
      </c>
      <c r="F14161">
        <f>IF(B14161="","",1.509*(LN(B14161)^1.084-5.381))</f>
        <v/>
      </c>
      <c r="G14161">
        <f>IF(F14161="","",IF(F14161&lt;0,10*F14161^2,0))</f>
        <v/>
      </c>
      <c r="H14161">
        <f>IF(F14161="","",IF(F14161&gt;0,10*F14161^2,0))</f>
        <v/>
      </c>
    </row>
    <row r="14162">
      <c r="A14162">
        <f>Input!A14162</f>
        <v/>
      </c>
      <c r="B14162">
        <f>IF(ISNUMBER(Input!B14162),IF(AND(Input!B14162&gt;=20,Input!B14162&lt;=700),Input!B14162,""),"")</f>
        <v/>
      </c>
      <c r="C14162">
        <f>IF(B14162="","",INT(A14162))</f>
        <v/>
      </c>
      <c r="D14162">
        <f>IF(B14162="","",HOUR(A14162))</f>
        <v/>
      </c>
      <c r="E14162">
        <f>IF(B14162="","",IF(INPUT!$I$1="","",IF(C14162&lt;(INT(INPUT!$I$1)-INPUT!$I$2),"Off Meds",IF(C14162&lt;=(INT(INPUT!$I$1)+INPUT!$I$2),"Washout","On Meds"))))</f>
        <v/>
      </c>
      <c r="F14162">
        <f>IF(B14162="","",1.509*(LN(B14162)^1.084-5.381))</f>
        <v/>
      </c>
      <c r="G14162">
        <f>IF(F14162="","",IF(F14162&lt;0,10*F14162^2,0))</f>
        <v/>
      </c>
      <c r="H14162">
        <f>IF(F14162="","",IF(F14162&gt;0,10*F14162^2,0))</f>
        <v/>
      </c>
    </row>
    <row r="14163">
      <c r="A14163">
        <f>Input!A14163</f>
        <v/>
      </c>
      <c r="B14163">
        <f>IF(ISNUMBER(Input!B14163),IF(AND(Input!B14163&gt;=20,Input!B14163&lt;=700),Input!B14163,""),"")</f>
        <v/>
      </c>
      <c r="C14163">
        <f>IF(B14163="","",INT(A14163))</f>
        <v/>
      </c>
      <c r="D14163">
        <f>IF(B14163="","",HOUR(A14163))</f>
        <v/>
      </c>
      <c r="E14163">
        <f>IF(B14163="","",IF(INPUT!$I$1="","",IF(C14163&lt;(INT(INPUT!$I$1)-INPUT!$I$2),"Off Meds",IF(C14163&lt;=(INT(INPUT!$I$1)+INPUT!$I$2),"Washout","On Meds"))))</f>
        <v/>
      </c>
      <c r="F14163">
        <f>IF(B14163="","",1.509*(LN(B14163)^1.084-5.381))</f>
        <v/>
      </c>
      <c r="G14163">
        <f>IF(F14163="","",IF(F14163&lt;0,10*F14163^2,0))</f>
        <v/>
      </c>
      <c r="H14163">
        <f>IF(F14163="","",IF(F14163&gt;0,10*F14163^2,0))</f>
        <v/>
      </c>
    </row>
    <row r="14164">
      <c r="A14164">
        <f>Input!A14164</f>
        <v/>
      </c>
      <c r="B14164">
        <f>IF(ISNUMBER(Input!B14164),IF(AND(Input!B14164&gt;=20,Input!B14164&lt;=700),Input!B14164,""),"")</f>
        <v/>
      </c>
      <c r="C14164">
        <f>IF(B14164="","",INT(A14164))</f>
        <v/>
      </c>
      <c r="D14164">
        <f>IF(B14164="","",HOUR(A14164))</f>
        <v/>
      </c>
      <c r="E14164">
        <f>IF(B14164="","",IF(INPUT!$I$1="","",IF(C14164&lt;(INT(INPUT!$I$1)-INPUT!$I$2),"Off Meds",IF(C14164&lt;=(INT(INPUT!$I$1)+INPUT!$I$2),"Washout","On Meds"))))</f>
        <v/>
      </c>
      <c r="F14164">
        <f>IF(B14164="","",1.509*(LN(B14164)^1.084-5.381))</f>
        <v/>
      </c>
      <c r="G14164">
        <f>IF(F14164="","",IF(F14164&lt;0,10*F14164^2,0))</f>
        <v/>
      </c>
      <c r="H14164">
        <f>IF(F14164="","",IF(F14164&gt;0,10*F14164^2,0))</f>
        <v/>
      </c>
    </row>
    <row r="14165">
      <c r="A14165">
        <f>Input!A14165</f>
        <v/>
      </c>
      <c r="B14165">
        <f>IF(ISNUMBER(Input!B14165),IF(AND(Input!B14165&gt;=20,Input!B14165&lt;=700),Input!B14165,""),"")</f>
        <v/>
      </c>
      <c r="C14165">
        <f>IF(B14165="","",INT(A14165))</f>
        <v/>
      </c>
      <c r="D14165">
        <f>IF(B14165="","",HOUR(A14165))</f>
        <v/>
      </c>
      <c r="E14165">
        <f>IF(B14165="","",IF(INPUT!$I$1="","",IF(C14165&lt;(INT(INPUT!$I$1)-INPUT!$I$2),"Off Meds",IF(C14165&lt;=(INT(INPUT!$I$1)+INPUT!$I$2),"Washout","On Meds"))))</f>
        <v/>
      </c>
      <c r="F14165">
        <f>IF(B14165="","",1.509*(LN(B14165)^1.084-5.381))</f>
        <v/>
      </c>
      <c r="G14165">
        <f>IF(F14165="","",IF(F14165&lt;0,10*F14165^2,0))</f>
        <v/>
      </c>
      <c r="H14165">
        <f>IF(F14165="","",IF(F14165&gt;0,10*F14165^2,0))</f>
        <v/>
      </c>
    </row>
    <row r="14166">
      <c r="A14166">
        <f>Input!A14166</f>
        <v/>
      </c>
      <c r="B14166">
        <f>IF(ISNUMBER(Input!B14166),IF(AND(Input!B14166&gt;=20,Input!B14166&lt;=700),Input!B14166,""),"")</f>
        <v/>
      </c>
      <c r="C14166">
        <f>IF(B14166="","",INT(A14166))</f>
        <v/>
      </c>
      <c r="D14166">
        <f>IF(B14166="","",HOUR(A14166))</f>
        <v/>
      </c>
      <c r="E14166">
        <f>IF(B14166="","",IF(INPUT!$I$1="","",IF(C14166&lt;(INT(INPUT!$I$1)-INPUT!$I$2),"Off Meds",IF(C14166&lt;=(INT(INPUT!$I$1)+INPUT!$I$2),"Washout","On Meds"))))</f>
        <v/>
      </c>
      <c r="F14166">
        <f>IF(B14166="","",1.509*(LN(B14166)^1.084-5.381))</f>
        <v/>
      </c>
      <c r="G14166">
        <f>IF(F14166="","",IF(F14166&lt;0,10*F14166^2,0))</f>
        <v/>
      </c>
      <c r="H14166">
        <f>IF(F14166="","",IF(F14166&gt;0,10*F14166^2,0))</f>
        <v/>
      </c>
    </row>
    <row r="14167">
      <c r="A14167">
        <f>Input!A14167</f>
        <v/>
      </c>
      <c r="B14167">
        <f>IF(ISNUMBER(Input!B14167),IF(AND(Input!B14167&gt;=20,Input!B14167&lt;=700),Input!B14167,""),"")</f>
        <v/>
      </c>
      <c r="C14167">
        <f>IF(B14167="","",INT(A14167))</f>
        <v/>
      </c>
      <c r="D14167">
        <f>IF(B14167="","",HOUR(A14167))</f>
        <v/>
      </c>
      <c r="E14167">
        <f>IF(B14167="","",IF(INPUT!$I$1="","",IF(C14167&lt;(INT(INPUT!$I$1)-INPUT!$I$2),"Off Meds",IF(C14167&lt;=(INT(INPUT!$I$1)+INPUT!$I$2),"Washout","On Meds"))))</f>
        <v/>
      </c>
      <c r="F14167">
        <f>IF(B14167="","",1.509*(LN(B14167)^1.084-5.381))</f>
        <v/>
      </c>
      <c r="G14167">
        <f>IF(F14167="","",IF(F14167&lt;0,10*F14167^2,0))</f>
        <v/>
      </c>
      <c r="H14167">
        <f>IF(F14167="","",IF(F14167&gt;0,10*F14167^2,0))</f>
        <v/>
      </c>
    </row>
    <row r="14168">
      <c r="A14168">
        <f>Input!A14168</f>
        <v/>
      </c>
      <c r="B14168">
        <f>IF(ISNUMBER(Input!B14168),IF(AND(Input!B14168&gt;=20,Input!B14168&lt;=700),Input!B14168,""),"")</f>
        <v/>
      </c>
      <c r="C14168">
        <f>IF(B14168="","",INT(A14168))</f>
        <v/>
      </c>
      <c r="D14168">
        <f>IF(B14168="","",HOUR(A14168))</f>
        <v/>
      </c>
      <c r="E14168">
        <f>IF(B14168="","",IF(INPUT!$I$1="","",IF(C14168&lt;(INT(INPUT!$I$1)-INPUT!$I$2),"Off Meds",IF(C14168&lt;=(INT(INPUT!$I$1)+INPUT!$I$2),"Washout","On Meds"))))</f>
        <v/>
      </c>
      <c r="F14168">
        <f>IF(B14168="","",1.509*(LN(B14168)^1.084-5.381))</f>
        <v/>
      </c>
      <c r="G14168">
        <f>IF(F14168="","",IF(F14168&lt;0,10*F14168^2,0))</f>
        <v/>
      </c>
      <c r="H14168">
        <f>IF(F14168="","",IF(F14168&gt;0,10*F14168^2,0))</f>
        <v/>
      </c>
    </row>
    <row r="14169">
      <c r="A14169">
        <f>Input!A14169</f>
        <v/>
      </c>
      <c r="B14169">
        <f>IF(ISNUMBER(Input!B14169),IF(AND(Input!B14169&gt;=20,Input!B14169&lt;=700),Input!B14169,""),"")</f>
        <v/>
      </c>
      <c r="C14169">
        <f>IF(B14169="","",INT(A14169))</f>
        <v/>
      </c>
      <c r="D14169">
        <f>IF(B14169="","",HOUR(A14169))</f>
        <v/>
      </c>
      <c r="E14169">
        <f>IF(B14169="","",IF(INPUT!$I$1="","",IF(C14169&lt;(INT(INPUT!$I$1)-INPUT!$I$2),"Off Meds",IF(C14169&lt;=(INT(INPUT!$I$1)+INPUT!$I$2),"Washout","On Meds"))))</f>
        <v/>
      </c>
      <c r="F14169">
        <f>IF(B14169="","",1.509*(LN(B14169)^1.084-5.381))</f>
        <v/>
      </c>
      <c r="G14169">
        <f>IF(F14169="","",IF(F14169&lt;0,10*F14169^2,0))</f>
        <v/>
      </c>
      <c r="H14169">
        <f>IF(F14169="","",IF(F14169&gt;0,10*F14169^2,0))</f>
        <v/>
      </c>
    </row>
    <row r="14170">
      <c r="A14170">
        <f>Input!A14170</f>
        <v/>
      </c>
      <c r="B14170">
        <f>IF(ISNUMBER(Input!B14170),IF(AND(Input!B14170&gt;=20,Input!B14170&lt;=700),Input!B14170,""),"")</f>
        <v/>
      </c>
      <c r="C14170">
        <f>IF(B14170="","",INT(A14170))</f>
        <v/>
      </c>
      <c r="D14170">
        <f>IF(B14170="","",HOUR(A14170))</f>
        <v/>
      </c>
      <c r="E14170">
        <f>IF(B14170="","",IF(INPUT!$I$1="","",IF(C14170&lt;(INT(INPUT!$I$1)-INPUT!$I$2),"Off Meds",IF(C14170&lt;=(INT(INPUT!$I$1)+INPUT!$I$2),"Washout","On Meds"))))</f>
        <v/>
      </c>
      <c r="F14170">
        <f>IF(B14170="","",1.509*(LN(B14170)^1.084-5.381))</f>
        <v/>
      </c>
      <c r="G14170">
        <f>IF(F14170="","",IF(F14170&lt;0,10*F14170^2,0))</f>
        <v/>
      </c>
      <c r="H14170">
        <f>IF(F14170="","",IF(F14170&gt;0,10*F14170^2,0))</f>
        <v/>
      </c>
    </row>
    <row r="14171">
      <c r="A14171">
        <f>Input!A14171</f>
        <v/>
      </c>
      <c r="B14171">
        <f>IF(ISNUMBER(Input!B14171),IF(AND(Input!B14171&gt;=20,Input!B14171&lt;=700),Input!B14171,""),"")</f>
        <v/>
      </c>
      <c r="C14171">
        <f>IF(B14171="","",INT(A14171))</f>
        <v/>
      </c>
      <c r="D14171">
        <f>IF(B14171="","",HOUR(A14171))</f>
        <v/>
      </c>
      <c r="E14171">
        <f>IF(B14171="","",IF(INPUT!$I$1="","",IF(C14171&lt;(INT(INPUT!$I$1)-INPUT!$I$2),"Off Meds",IF(C14171&lt;=(INT(INPUT!$I$1)+INPUT!$I$2),"Washout","On Meds"))))</f>
        <v/>
      </c>
      <c r="F14171">
        <f>IF(B14171="","",1.509*(LN(B14171)^1.084-5.381))</f>
        <v/>
      </c>
      <c r="G14171">
        <f>IF(F14171="","",IF(F14171&lt;0,10*F14171^2,0))</f>
        <v/>
      </c>
      <c r="H14171">
        <f>IF(F14171="","",IF(F14171&gt;0,10*F14171^2,0))</f>
        <v/>
      </c>
    </row>
    <row r="14172">
      <c r="A14172">
        <f>Input!A14172</f>
        <v/>
      </c>
      <c r="B14172">
        <f>IF(ISNUMBER(Input!B14172),IF(AND(Input!B14172&gt;=20,Input!B14172&lt;=700),Input!B14172,""),"")</f>
        <v/>
      </c>
      <c r="C14172">
        <f>IF(B14172="","",INT(A14172))</f>
        <v/>
      </c>
      <c r="D14172">
        <f>IF(B14172="","",HOUR(A14172))</f>
        <v/>
      </c>
      <c r="E14172">
        <f>IF(B14172="","",IF(INPUT!$I$1="","",IF(C14172&lt;(INT(INPUT!$I$1)-INPUT!$I$2),"Off Meds",IF(C14172&lt;=(INT(INPUT!$I$1)+INPUT!$I$2),"Washout","On Meds"))))</f>
        <v/>
      </c>
      <c r="F14172">
        <f>IF(B14172="","",1.509*(LN(B14172)^1.084-5.381))</f>
        <v/>
      </c>
      <c r="G14172">
        <f>IF(F14172="","",IF(F14172&lt;0,10*F14172^2,0))</f>
        <v/>
      </c>
      <c r="H14172">
        <f>IF(F14172="","",IF(F14172&gt;0,10*F14172^2,0))</f>
        <v/>
      </c>
    </row>
    <row r="14173">
      <c r="A14173">
        <f>Input!A14173</f>
        <v/>
      </c>
      <c r="B14173">
        <f>IF(ISNUMBER(Input!B14173),IF(AND(Input!B14173&gt;=20,Input!B14173&lt;=700),Input!B14173,""),"")</f>
        <v/>
      </c>
      <c r="C14173">
        <f>IF(B14173="","",INT(A14173))</f>
        <v/>
      </c>
      <c r="D14173">
        <f>IF(B14173="","",HOUR(A14173))</f>
        <v/>
      </c>
      <c r="E14173">
        <f>IF(B14173="","",IF(INPUT!$I$1="","",IF(C14173&lt;(INT(INPUT!$I$1)-INPUT!$I$2),"Off Meds",IF(C14173&lt;=(INT(INPUT!$I$1)+INPUT!$I$2),"Washout","On Meds"))))</f>
        <v/>
      </c>
      <c r="F14173">
        <f>IF(B14173="","",1.509*(LN(B14173)^1.084-5.381))</f>
        <v/>
      </c>
      <c r="G14173">
        <f>IF(F14173="","",IF(F14173&lt;0,10*F14173^2,0))</f>
        <v/>
      </c>
      <c r="H14173">
        <f>IF(F14173="","",IF(F14173&gt;0,10*F14173^2,0))</f>
        <v/>
      </c>
    </row>
    <row r="14174">
      <c r="A14174">
        <f>Input!A14174</f>
        <v/>
      </c>
      <c r="B14174">
        <f>IF(ISNUMBER(Input!B14174),IF(AND(Input!B14174&gt;=20,Input!B14174&lt;=700),Input!B14174,""),"")</f>
        <v/>
      </c>
      <c r="C14174">
        <f>IF(B14174="","",INT(A14174))</f>
        <v/>
      </c>
      <c r="D14174">
        <f>IF(B14174="","",HOUR(A14174))</f>
        <v/>
      </c>
      <c r="E14174">
        <f>IF(B14174="","",IF(INPUT!$I$1="","",IF(C14174&lt;(INT(INPUT!$I$1)-INPUT!$I$2),"Off Meds",IF(C14174&lt;=(INT(INPUT!$I$1)+INPUT!$I$2),"Washout","On Meds"))))</f>
        <v/>
      </c>
      <c r="F14174">
        <f>IF(B14174="","",1.509*(LN(B14174)^1.084-5.381))</f>
        <v/>
      </c>
      <c r="G14174">
        <f>IF(F14174="","",IF(F14174&lt;0,10*F14174^2,0))</f>
        <v/>
      </c>
      <c r="H14174">
        <f>IF(F14174="","",IF(F14174&gt;0,10*F14174^2,0))</f>
        <v/>
      </c>
    </row>
    <row r="14175">
      <c r="A14175">
        <f>Input!A14175</f>
        <v/>
      </c>
      <c r="B14175">
        <f>IF(ISNUMBER(Input!B14175),IF(AND(Input!B14175&gt;=20,Input!B14175&lt;=700),Input!B14175,""),"")</f>
        <v/>
      </c>
      <c r="C14175">
        <f>IF(B14175="","",INT(A14175))</f>
        <v/>
      </c>
      <c r="D14175">
        <f>IF(B14175="","",HOUR(A14175))</f>
        <v/>
      </c>
      <c r="E14175">
        <f>IF(B14175="","",IF(INPUT!$I$1="","",IF(C14175&lt;(INT(INPUT!$I$1)-INPUT!$I$2),"Off Meds",IF(C14175&lt;=(INT(INPUT!$I$1)+INPUT!$I$2),"Washout","On Meds"))))</f>
        <v/>
      </c>
      <c r="F14175">
        <f>IF(B14175="","",1.509*(LN(B14175)^1.084-5.381))</f>
        <v/>
      </c>
      <c r="G14175">
        <f>IF(F14175="","",IF(F14175&lt;0,10*F14175^2,0))</f>
        <v/>
      </c>
      <c r="H14175">
        <f>IF(F14175="","",IF(F14175&gt;0,10*F14175^2,0))</f>
        <v/>
      </c>
    </row>
    <row r="14176">
      <c r="A14176">
        <f>Input!A14176</f>
        <v/>
      </c>
      <c r="B14176">
        <f>IF(ISNUMBER(Input!B14176),IF(AND(Input!B14176&gt;=20,Input!B14176&lt;=700),Input!B14176,""),"")</f>
        <v/>
      </c>
      <c r="C14176">
        <f>IF(B14176="","",INT(A14176))</f>
        <v/>
      </c>
      <c r="D14176">
        <f>IF(B14176="","",HOUR(A14176))</f>
        <v/>
      </c>
      <c r="E14176">
        <f>IF(B14176="","",IF(INPUT!$I$1="","",IF(C14176&lt;(INT(INPUT!$I$1)-INPUT!$I$2),"Off Meds",IF(C14176&lt;=(INT(INPUT!$I$1)+INPUT!$I$2),"Washout","On Meds"))))</f>
        <v/>
      </c>
      <c r="F14176">
        <f>IF(B14176="","",1.509*(LN(B14176)^1.084-5.381))</f>
        <v/>
      </c>
      <c r="G14176">
        <f>IF(F14176="","",IF(F14176&lt;0,10*F14176^2,0))</f>
        <v/>
      </c>
      <c r="H14176">
        <f>IF(F14176="","",IF(F14176&gt;0,10*F14176^2,0))</f>
        <v/>
      </c>
    </row>
    <row r="14177">
      <c r="A14177">
        <f>Input!A14177</f>
        <v/>
      </c>
      <c r="B14177">
        <f>IF(ISNUMBER(Input!B14177),IF(AND(Input!B14177&gt;=20,Input!B14177&lt;=700),Input!B14177,""),"")</f>
        <v/>
      </c>
      <c r="C14177">
        <f>IF(B14177="","",INT(A14177))</f>
        <v/>
      </c>
      <c r="D14177">
        <f>IF(B14177="","",HOUR(A14177))</f>
        <v/>
      </c>
      <c r="E14177">
        <f>IF(B14177="","",IF(INPUT!$I$1="","",IF(C14177&lt;(INT(INPUT!$I$1)-INPUT!$I$2),"Off Meds",IF(C14177&lt;=(INT(INPUT!$I$1)+INPUT!$I$2),"Washout","On Meds"))))</f>
        <v/>
      </c>
      <c r="F14177">
        <f>IF(B14177="","",1.509*(LN(B14177)^1.084-5.381))</f>
        <v/>
      </c>
      <c r="G14177">
        <f>IF(F14177="","",IF(F14177&lt;0,10*F14177^2,0))</f>
        <v/>
      </c>
      <c r="H14177">
        <f>IF(F14177="","",IF(F14177&gt;0,10*F14177^2,0))</f>
        <v/>
      </c>
    </row>
    <row r="14178">
      <c r="A14178">
        <f>Input!A14178</f>
        <v/>
      </c>
      <c r="B14178">
        <f>IF(ISNUMBER(Input!B14178),IF(AND(Input!B14178&gt;=20,Input!B14178&lt;=700),Input!B14178,""),"")</f>
        <v/>
      </c>
      <c r="C14178">
        <f>IF(B14178="","",INT(A14178))</f>
        <v/>
      </c>
      <c r="D14178">
        <f>IF(B14178="","",HOUR(A14178))</f>
        <v/>
      </c>
      <c r="E14178">
        <f>IF(B14178="","",IF(INPUT!$I$1="","",IF(C14178&lt;(INT(INPUT!$I$1)-INPUT!$I$2),"Off Meds",IF(C14178&lt;=(INT(INPUT!$I$1)+INPUT!$I$2),"Washout","On Meds"))))</f>
        <v/>
      </c>
      <c r="F14178">
        <f>IF(B14178="","",1.509*(LN(B14178)^1.084-5.381))</f>
        <v/>
      </c>
      <c r="G14178">
        <f>IF(F14178="","",IF(F14178&lt;0,10*F14178^2,0))</f>
        <v/>
      </c>
      <c r="H14178">
        <f>IF(F14178="","",IF(F14178&gt;0,10*F14178^2,0))</f>
        <v/>
      </c>
    </row>
    <row r="14179">
      <c r="A14179">
        <f>Input!A14179</f>
        <v/>
      </c>
      <c r="B14179">
        <f>IF(ISNUMBER(Input!B14179),IF(AND(Input!B14179&gt;=20,Input!B14179&lt;=700),Input!B14179,""),"")</f>
        <v/>
      </c>
      <c r="C14179">
        <f>IF(B14179="","",INT(A14179))</f>
        <v/>
      </c>
      <c r="D14179">
        <f>IF(B14179="","",HOUR(A14179))</f>
        <v/>
      </c>
      <c r="E14179">
        <f>IF(B14179="","",IF(INPUT!$I$1="","",IF(C14179&lt;(INT(INPUT!$I$1)-INPUT!$I$2),"Off Meds",IF(C14179&lt;=(INT(INPUT!$I$1)+INPUT!$I$2),"Washout","On Meds"))))</f>
        <v/>
      </c>
      <c r="F14179">
        <f>IF(B14179="","",1.509*(LN(B14179)^1.084-5.381))</f>
        <v/>
      </c>
      <c r="G14179">
        <f>IF(F14179="","",IF(F14179&lt;0,10*F14179^2,0))</f>
        <v/>
      </c>
      <c r="H14179">
        <f>IF(F14179="","",IF(F14179&gt;0,10*F14179^2,0))</f>
        <v/>
      </c>
    </row>
    <row r="14180">
      <c r="A14180">
        <f>Input!A14180</f>
        <v/>
      </c>
      <c r="B14180">
        <f>IF(ISNUMBER(Input!B14180),IF(AND(Input!B14180&gt;=20,Input!B14180&lt;=700),Input!B14180,""),"")</f>
        <v/>
      </c>
      <c r="C14180">
        <f>IF(B14180="","",INT(A14180))</f>
        <v/>
      </c>
      <c r="D14180">
        <f>IF(B14180="","",HOUR(A14180))</f>
        <v/>
      </c>
      <c r="E14180">
        <f>IF(B14180="","",IF(INPUT!$I$1="","",IF(C14180&lt;(INT(INPUT!$I$1)-INPUT!$I$2),"Off Meds",IF(C14180&lt;=(INT(INPUT!$I$1)+INPUT!$I$2),"Washout","On Meds"))))</f>
        <v/>
      </c>
      <c r="F14180">
        <f>IF(B14180="","",1.509*(LN(B14180)^1.084-5.381))</f>
        <v/>
      </c>
      <c r="G14180">
        <f>IF(F14180="","",IF(F14180&lt;0,10*F14180^2,0))</f>
        <v/>
      </c>
      <c r="H14180">
        <f>IF(F14180="","",IF(F14180&gt;0,10*F14180^2,0))</f>
        <v/>
      </c>
    </row>
    <row r="14181">
      <c r="A14181">
        <f>Input!A14181</f>
        <v/>
      </c>
      <c r="B14181">
        <f>IF(ISNUMBER(Input!B14181),IF(AND(Input!B14181&gt;=20,Input!B14181&lt;=700),Input!B14181,""),"")</f>
        <v/>
      </c>
      <c r="C14181">
        <f>IF(B14181="","",INT(A14181))</f>
        <v/>
      </c>
      <c r="D14181">
        <f>IF(B14181="","",HOUR(A14181))</f>
        <v/>
      </c>
      <c r="E14181">
        <f>IF(B14181="","",IF(INPUT!$I$1="","",IF(C14181&lt;(INT(INPUT!$I$1)-INPUT!$I$2),"Off Meds",IF(C14181&lt;=(INT(INPUT!$I$1)+INPUT!$I$2),"Washout","On Meds"))))</f>
        <v/>
      </c>
      <c r="F14181">
        <f>IF(B14181="","",1.509*(LN(B14181)^1.084-5.381))</f>
        <v/>
      </c>
      <c r="G14181">
        <f>IF(F14181="","",IF(F14181&lt;0,10*F14181^2,0))</f>
        <v/>
      </c>
      <c r="H14181">
        <f>IF(F14181="","",IF(F14181&gt;0,10*F14181^2,0))</f>
        <v/>
      </c>
    </row>
    <row r="14182">
      <c r="A14182">
        <f>Input!A14182</f>
        <v/>
      </c>
      <c r="B14182">
        <f>IF(ISNUMBER(Input!B14182),IF(AND(Input!B14182&gt;=20,Input!B14182&lt;=700),Input!B14182,""),"")</f>
        <v/>
      </c>
      <c r="C14182">
        <f>IF(B14182="","",INT(A14182))</f>
        <v/>
      </c>
      <c r="D14182">
        <f>IF(B14182="","",HOUR(A14182))</f>
        <v/>
      </c>
      <c r="E14182">
        <f>IF(B14182="","",IF(INPUT!$I$1="","",IF(C14182&lt;(INT(INPUT!$I$1)-INPUT!$I$2),"Off Meds",IF(C14182&lt;=(INT(INPUT!$I$1)+INPUT!$I$2),"Washout","On Meds"))))</f>
        <v/>
      </c>
      <c r="F14182">
        <f>IF(B14182="","",1.509*(LN(B14182)^1.084-5.381))</f>
        <v/>
      </c>
      <c r="G14182">
        <f>IF(F14182="","",IF(F14182&lt;0,10*F14182^2,0))</f>
        <v/>
      </c>
      <c r="H14182">
        <f>IF(F14182="","",IF(F14182&gt;0,10*F14182^2,0))</f>
        <v/>
      </c>
    </row>
    <row r="14183">
      <c r="A14183">
        <f>Input!A14183</f>
        <v/>
      </c>
      <c r="B14183">
        <f>IF(ISNUMBER(Input!B14183),IF(AND(Input!B14183&gt;=20,Input!B14183&lt;=700),Input!B14183,""),"")</f>
        <v/>
      </c>
      <c r="C14183">
        <f>IF(B14183="","",INT(A14183))</f>
        <v/>
      </c>
      <c r="D14183">
        <f>IF(B14183="","",HOUR(A14183))</f>
        <v/>
      </c>
      <c r="E14183">
        <f>IF(B14183="","",IF(INPUT!$I$1="","",IF(C14183&lt;(INT(INPUT!$I$1)-INPUT!$I$2),"Off Meds",IF(C14183&lt;=(INT(INPUT!$I$1)+INPUT!$I$2),"Washout","On Meds"))))</f>
        <v/>
      </c>
      <c r="F14183">
        <f>IF(B14183="","",1.509*(LN(B14183)^1.084-5.381))</f>
        <v/>
      </c>
      <c r="G14183">
        <f>IF(F14183="","",IF(F14183&lt;0,10*F14183^2,0))</f>
        <v/>
      </c>
      <c r="H14183">
        <f>IF(F14183="","",IF(F14183&gt;0,10*F14183^2,0))</f>
        <v/>
      </c>
    </row>
    <row r="14184">
      <c r="A14184">
        <f>Input!A14184</f>
        <v/>
      </c>
      <c r="B14184">
        <f>IF(ISNUMBER(Input!B14184),IF(AND(Input!B14184&gt;=20,Input!B14184&lt;=700),Input!B14184,""),"")</f>
        <v/>
      </c>
      <c r="C14184">
        <f>IF(B14184="","",INT(A14184))</f>
        <v/>
      </c>
      <c r="D14184">
        <f>IF(B14184="","",HOUR(A14184))</f>
        <v/>
      </c>
      <c r="E14184">
        <f>IF(B14184="","",IF(INPUT!$I$1="","",IF(C14184&lt;(INT(INPUT!$I$1)-INPUT!$I$2),"Off Meds",IF(C14184&lt;=(INT(INPUT!$I$1)+INPUT!$I$2),"Washout","On Meds"))))</f>
        <v/>
      </c>
      <c r="F14184">
        <f>IF(B14184="","",1.509*(LN(B14184)^1.084-5.381))</f>
        <v/>
      </c>
      <c r="G14184">
        <f>IF(F14184="","",IF(F14184&lt;0,10*F14184^2,0))</f>
        <v/>
      </c>
      <c r="H14184">
        <f>IF(F14184="","",IF(F14184&gt;0,10*F14184^2,0))</f>
        <v/>
      </c>
    </row>
    <row r="14185">
      <c r="A14185">
        <f>Input!A14185</f>
        <v/>
      </c>
      <c r="B14185">
        <f>IF(ISNUMBER(Input!B14185),IF(AND(Input!B14185&gt;=20,Input!B14185&lt;=700),Input!B14185,""),"")</f>
        <v/>
      </c>
      <c r="C14185">
        <f>IF(B14185="","",INT(A14185))</f>
        <v/>
      </c>
      <c r="D14185">
        <f>IF(B14185="","",HOUR(A14185))</f>
        <v/>
      </c>
      <c r="E14185">
        <f>IF(B14185="","",IF(INPUT!$I$1="","",IF(C14185&lt;(INT(INPUT!$I$1)-INPUT!$I$2),"Off Meds",IF(C14185&lt;=(INT(INPUT!$I$1)+INPUT!$I$2),"Washout","On Meds"))))</f>
        <v/>
      </c>
      <c r="F14185">
        <f>IF(B14185="","",1.509*(LN(B14185)^1.084-5.381))</f>
        <v/>
      </c>
      <c r="G14185">
        <f>IF(F14185="","",IF(F14185&lt;0,10*F14185^2,0))</f>
        <v/>
      </c>
      <c r="H14185">
        <f>IF(F14185="","",IF(F14185&gt;0,10*F14185^2,0))</f>
        <v/>
      </c>
    </row>
    <row r="14186">
      <c r="A14186">
        <f>Input!A14186</f>
        <v/>
      </c>
      <c r="B14186">
        <f>IF(ISNUMBER(Input!B14186),IF(AND(Input!B14186&gt;=20,Input!B14186&lt;=700),Input!B14186,""),"")</f>
        <v/>
      </c>
      <c r="C14186">
        <f>IF(B14186="","",INT(A14186))</f>
        <v/>
      </c>
      <c r="D14186">
        <f>IF(B14186="","",HOUR(A14186))</f>
        <v/>
      </c>
      <c r="E14186">
        <f>IF(B14186="","",IF(INPUT!$I$1="","",IF(C14186&lt;(INT(INPUT!$I$1)-INPUT!$I$2),"Off Meds",IF(C14186&lt;=(INT(INPUT!$I$1)+INPUT!$I$2),"Washout","On Meds"))))</f>
        <v/>
      </c>
      <c r="F14186">
        <f>IF(B14186="","",1.509*(LN(B14186)^1.084-5.381))</f>
        <v/>
      </c>
      <c r="G14186">
        <f>IF(F14186="","",IF(F14186&lt;0,10*F14186^2,0))</f>
        <v/>
      </c>
      <c r="H14186">
        <f>IF(F14186="","",IF(F14186&gt;0,10*F14186^2,0))</f>
        <v/>
      </c>
    </row>
    <row r="14187">
      <c r="A14187">
        <f>Input!A14187</f>
        <v/>
      </c>
      <c r="B14187">
        <f>IF(ISNUMBER(Input!B14187),IF(AND(Input!B14187&gt;=20,Input!B14187&lt;=700),Input!B14187,""),"")</f>
        <v/>
      </c>
      <c r="C14187">
        <f>IF(B14187="","",INT(A14187))</f>
        <v/>
      </c>
      <c r="D14187">
        <f>IF(B14187="","",HOUR(A14187))</f>
        <v/>
      </c>
      <c r="E14187">
        <f>IF(B14187="","",IF(INPUT!$I$1="","",IF(C14187&lt;(INT(INPUT!$I$1)-INPUT!$I$2),"Off Meds",IF(C14187&lt;=(INT(INPUT!$I$1)+INPUT!$I$2),"Washout","On Meds"))))</f>
        <v/>
      </c>
      <c r="F14187">
        <f>IF(B14187="","",1.509*(LN(B14187)^1.084-5.381))</f>
        <v/>
      </c>
      <c r="G14187">
        <f>IF(F14187="","",IF(F14187&lt;0,10*F14187^2,0))</f>
        <v/>
      </c>
      <c r="H14187">
        <f>IF(F14187="","",IF(F14187&gt;0,10*F14187^2,0))</f>
        <v/>
      </c>
    </row>
    <row r="14188">
      <c r="A14188">
        <f>Input!A14188</f>
        <v/>
      </c>
      <c r="B14188">
        <f>IF(ISNUMBER(Input!B14188),IF(AND(Input!B14188&gt;=20,Input!B14188&lt;=700),Input!B14188,""),"")</f>
        <v/>
      </c>
      <c r="C14188">
        <f>IF(B14188="","",INT(A14188))</f>
        <v/>
      </c>
      <c r="D14188">
        <f>IF(B14188="","",HOUR(A14188))</f>
        <v/>
      </c>
      <c r="E14188">
        <f>IF(B14188="","",IF(INPUT!$I$1="","",IF(C14188&lt;(INT(INPUT!$I$1)-INPUT!$I$2),"Off Meds",IF(C14188&lt;=(INT(INPUT!$I$1)+INPUT!$I$2),"Washout","On Meds"))))</f>
        <v/>
      </c>
      <c r="F14188">
        <f>IF(B14188="","",1.509*(LN(B14188)^1.084-5.381))</f>
        <v/>
      </c>
      <c r="G14188">
        <f>IF(F14188="","",IF(F14188&lt;0,10*F14188^2,0))</f>
        <v/>
      </c>
      <c r="H14188">
        <f>IF(F14188="","",IF(F14188&gt;0,10*F14188^2,0))</f>
        <v/>
      </c>
    </row>
    <row r="14189">
      <c r="A14189">
        <f>Input!A14189</f>
        <v/>
      </c>
      <c r="B14189">
        <f>IF(ISNUMBER(Input!B14189),IF(AND(Input!B14189&gt;=20,Input!B14189&lt;=700),Input!B14189,""),"")</f>
        <v/>
      </c>
      <c r="C14189">
        <f>IF(B14189="","",INT(A14189))</f>
        <v/>
      </c>
      <c r="D14189">
        <f>IF(B14189="","",HOUR(A14189))</f>
        <v/>
      </c>
      <c r="E14189">
        <f>IF(B14189="","",IF(INPUT!$I$1="","",IF(C14189&lt;(INT(INPUT!$I$1)-INPUT!$I$2),"Off Meds",IF(C14189&lt;=(INT(INPUT!$I$1)+INPUT!$I$2),"Washout","On Meds"))))</f>
        <v/>
      </c>
      <c r="F14189">
        <f>IF(B14189="","",1.509*(LN(B14189)^1.084-5.381))</f>
        <v/>
      </c>
      <c r="G14189">
        <f>IF(F14189="","",IF(F14189&lt;0,10*F14189^2,0))</f>
        <v/>
      </c>
      <c r="H14189">
        <f>IF(F14189="","",IF(F14189&gt;0,10*F14189^2,0))</f>
        <v/>
      </c>
    </row>
    <row r="14190">
      <c r="A14190">
        <f>Input!A14190</f>
        <v/>
      </c>
      <c r="B14190">
        <f>IF(ISNUMBER(Input!B14190),IF(AND(Input!B14190&gt;=20,Input!B14190&lt;=700),Input!B14190,""),"")</f>
        <v/>
      </c>
      <c r="C14190">
        <f>IF(B14190="","",INT(A14190))</f>
        <v/>
      </c>
      <c r="D14190">
        <f>IF(B14190="","",HOUR(A14190))</f>
        <v/>
      </c>
      <c r="E14190">
        <f>IF(B14190="","",IF(INPUT!$I$1="","",IF(C14190&lt;(INT(INPUT!$I$1)-INPUT!$I$2),"Off Meds",IF(C14190&lt;=(INT(INPUT!$I$1)+INPUT!$I$2),"Washout","On Meds"))))</f>
        <v/>
      </c>
      <c r="F14190">
        <f>IF(B14190="","",1.509*(LN(B14190)^1.084-5.381))</f>
        <v/>
      </c>
      <c r="G14190">
        <f>IF(F14190="","",IF(F14190&lt;0,10*F14190^2,0))</f>
        <v/>
      </c>
      <c r="H14190">
        <f>IF(F14190="","",IF(F14190&gt;0,10*F14190^2,0))</f>
        <v/>
      </c>
    </row>
    <row r="14191">
      <c r="A14191">
        <f>Input!A14191</f>
        <v/>
      </c>
      <c r="B14191">
        <f>IF(ISNUMBER(Input!B14191),IF(AND(Input!B14191&gt;=20,Input!B14191&lt;=700),Input!B14191,""),"")</f>
        <v/>
      </c>
      <c r="C14191">
        <f>IF(B14191="","",INT(A14191))</f>
        <v/>
      </c>
      <c r="D14191">
        <f>IF(B14191="","",HOUR(A14191))</f>
        <v/>
      </c>
      <c r="E14191">
        <f>IF(B14191="","",IF(INPUT!$I$1="","",IF(C14191&lt;(INT(INPUT!$I$1)-INPUT!$I$2),"Off Meds",IF(C14191&lt;=(INT(INPUT!$I$1)+INPUT!$I$2),"Washout","On Meds"))))</f>
        <v/>
      </c>
      <c r="F14191">
        <f>IF(B14191="","",1.509*(LN(B14191)^1.084-5.381))</f>
        <v/>
      </c>
      <c r="G14191">
        <f>IF(F14191="","",IF(F14191&lt;0,10*F14191^2,0))</f>
        <v/>
      </c>
      <c r="H14191">
        <f>IF(F14191="","",IF(F14191&gt;0,10*F14191^2,0))</f>
        <v/>
      </c>
    </row>
    <row r="14192">
      <c r="A14192">
        <f>Input!A14192</f>
        <v/>
      </c>
      <c r="B14192">
        <f>IF(ISNUMBER(Input!B14192),IF(AND(Input!B14192&gt;=20,Input!B14192&lt;=700),Input!B14192,""),"")</f>
        <v/>
      </c>
      <c r="C14192">
        <f>IF(B14192="","",INT(A14192))</f>
        <v/>
      </c>
      <c r="D14192">
        <f>IF(B14192="","",HOUR(A14192))</f>
        <v/>
      </c>
      <c r="E14192">
        <f>IF(B14192="","",IF(INPUT!$I$1="","",IF(C14192&lt;(INT(INPUT!$I$1)-INPUT!$I$2),"Off Meds",IF(C14192&lt;=(INT(INPUT!$I$1)+INPUT!$I$2),"Washout","On Meds"))))</f>
        <v/>
      </c>
      <c r="F14192">
        <f>IF(B14192="","",1.509*(LN(B14192)^1.084-5.381))</f>
        <v/>
      </c>
      <c r="G14192">
        <f>IF(F14192="","",IF(F14192&lt;0,10*F14192^2,0))</f>
        <v/>
      </c>
      <c r="H14192">
        <f>IF(F14192="","",IF(F14192&gt;0,10*F14192^2,0))</f>
        <v/>
      </c>
    </row>
    <row r="14193">
      <c r="A14193">
        <f>Input!A14193</f>
        <v/>
      </c>
      <c r="B14193">
        <f>IF(ISNUMBER(Input!B14193),IF(AND(Input!B14193&gt;=20,Input!B14193&lt;=700),Input!B14193,""),"")</f>
        <v/>
      </c>
      <c r="C14193">
        <f>IF(B14193="","",INT(A14193))</f>
        <v/>
      </c>
      <c r="D14193">
        <f>IF(B14193="","",HOUR(A14193))</f>
        <v/>
      </c>
      <c r="E14193">
        <f>IF(B14193="","",IF(INPUT!$I$1="","",IF(C14193&lt;(INT(INPUT!$I$1)-INPUT!$I$2),"Off Meds",IF(C14193&lt;=(INT(INPUT!$I$1)+INPUT!$I$2),"Washout","On Meds"))))</f>
        <v/>
      </c>
      <c r="F14193">
        <f>IF(B14193="","",1.509*(LN(B14193)^1.084-5.381))</f>
        <v/>
      </c>
      <c r="G14193">
        <f>IF(F14193="","",IF(F14193&lt;0,10*F14193^2,0))</f>
        <v/>
      </c>
      <c r="H14193">
        <f>IF(F14193="","",IF(F14193&gt;0,10*F14193^2,0))</f>
        <v/>
      </c>
    </row>
    <row r="14194">
      <c r="A14194">
        <f>Input!A14194</f>
        <v/>
      </c>
      <c r="B14194">
        <f>IF(ISNUMBER(Input!B14194),IF(AND(Input!B14194&gt;=20,Input!B14194&lt;=700),Input!B14194,""),"")</f>
        <v/>
      </c>
      <c r="C14194">
        <f>IF(B14194="","",INT(A14194))</f>
        <v/>
      </c>
      <c r="D14194">
        <f>IF(B14194="","",HOUR(A14194))</f>
        <v/>
      </c>
      <c r="E14194">
        <f>IF(B14194="","",IF(INPUT!$I$1="","",IF(C14194&lt;(INT(INPUT!$I$1)-INPUT!$I$2),"Off Meds",IF(C14194&lt;=(INT(INPUT!$I$1)+INPUT!$I$2),"Washout","On Meds"))))</f>
        <v/>
      </c>
      <c r="F14194">
        <f>IF(B14194="","",1.509*(LN(B14194)^1.084-5.381))</f>
        <v/>
      </c>
      <c r="G14194">
        <f>IF(F14194="","",IF(F14194&lt;0,10*F14194^2,0))</f>
        <v/>
      </c>
      <c r="H14194">
        <f>IF(F14194="","",IF(F14194&gt;0,10*F14194^2,0))</f>
        <v/>
      </c>
    </row>
    <row r="14195">
      <c r="A14195">
        <f>Input!A14195</f>
        <v/>
      </c>
      <c r="B14195">
        <f>IF(ISNUMBER(Input!B14195),IF(AND(Input!B14195&gt;=20,Input!B14195&lt;=700),Input!B14195,""),"")</f>
        <v/>
      </c>
      <c r="C14195">
        <f>IF(B14195="","",INT(A14195))</f>
        <v/>
      </c>
      <c r="D14195">
        <f>IF(B14195="","",HOUR(A14195))</f>
        <v/>
      </c>
      <c r="E14195">
        <f>IF(B14195="","",IF(INPUT!$I$1="","",IF(C14195&lt;(INT(INPUT!$I$1)-INPUT!$I$2),"Off Meds",IF(C14195&lt;=(INT(INPUT!$I$1)+INPUT!$I$2),"Washout","On Meds"))))</f>
        <v/>
      </c>
      <c r="F14195">
        <f>IF(B14195="","",1.509*(LN(B14195)^1.084-5.381))</f>
        <v/>
      </c>
      <c r="G14195">
        <f>IF(F14195="","",IF(F14195&lt;0,10*F14195^2,0))</f>
        <v/>
      </c>
      <c r="H14195">
        <f>IF(F14195="","",IF(F14195&gt;0,10*F14195^2,0))</f>
        <v/>
      </c>
    </row>
    <row r="14196">
      <c r="A14196">
        <f>Input!A14196</f>
        <v/>
      </c>
      <c r="B14196">
        <f>IF(ISNUMBER(Input!B14196),IF(AND(Input!B14196&gt;=20,Input!B14196&lt;=700),Input!B14196,""),"")</f>
        <v/>
      </c>
      <c r="C14196">
        <f>IF(B14196="","",INT(A14196))</f>
        <v/>
      </c>
      <c r="D14196">
        <f>IF(B14196="","",HOUR(A14196))</f>
        <v/>
      </c>
      <c r="E14196">
        <f>IF(B14196="","",IF(INPUT!$I$1="","",IF(C14196&lt;(INT(INPUT!$I$1)-INPUT!$I$2),"Off Meds",IF(C14196&lt;=(INT(INPUT!$I$1)+INPUT!$I$2),"Washout","On Meds"))))</f>
        <v/>
      </c>
      <c r="F14196">
        <f>IF(B14196="","",1.509*(LN(B14196)^1.084-5.381))</f>
        <v/>
      </c>
      <c r="G14196">
        <f>IF(F14196="","",IF(F14196&lt;0,10*F14196^2,0))</f>
        <v/>
      </c>
      <c r="H14196">
        <f>IF(F14196="","",IF(F14196&gt;0,10*F14196^2,0))</f>
        <v/>
      </c>
    </row>
    <row r="14197">
      <c r="A14197">
        <f>Input!A14197</f>
        <v/>
      </c>
      <c r="B14197">
        <f>IF(ISNUMBER(Input!B14197),IF(AND(Input!B14197&gt;=20,Input!B14197&lt;=700),Input!B14197,""),"")</f>
        <v/>
      </c>
      <c r="C14197">
        <f>IF(B14197="","",INT(A14197))</f>
        <v/>
      </c>
      <c r="D14197">
        <f>IF(B14197="","",HOUR(A14197))</f>
        <v/>
      </c>
      <c r="E14197">
        <f>IF(B14197="","",IF(INPUT!$I$1="","",IF(C14197&lt;(INT(INPUT!$I$1)-INPUT!$I$2),"Off Meds",IF(C14197&lt;=(INT(INPUT!$I$1)+INPUT!$I$2),"Washout","On Meds"))))</f>
        <v/>
      </c>
      <c r="F14197">
        <f>IF(B14197="","",1.509*(LN(B14197)^1.084-5.381))</f>
        <v/>
      </c>
      <c r="G14197">
        <f>IF(F14197="","",IF(F14197&lt;0,10*F14197^2,0))</f>
        <v/>
      </c>
      <c r="H14197">
        <f>IF(F14197="","",IF(F14197&gt;0,10*F14197^2,0))</f>
        <v/>
      </c>
    </row>
    <row r="14198">
      <c r="A14198">
        <f>Input!A14198</f>
        <v/>
      </c>
      <c r="B14198">
        <f>IF(ISNUMBER(Input!B14198),IF(AND(Input!B14198&gt;=20,Input!B14198&lt;=700),Input!B14198,""),"")</f>
        <v/>
      </c>
      <c r="C14198">
        <f>IF(B14198="","",INT(A14198))</f>
        <v/>
      </c>
      <c r="D14198">
        <f>IF(B14198="","",HOUR(A14198))</f>
        <v/>
      </c>
      <c r="E14198">
        <f>IF(B14198="","",IF(INPUT!$I$1="","",IF(C14198&lt;(INT(INPUT!$I$1)-INPUT!$I$2),"Off Meds",IF(C14198&lt;=(INT(INPUT!$I$1)+INPUT!$I$2),"Washout","On Meds"))))</f>
        <v/>
      </c>
      <c r="F14198">
        <f>IF(B14198="","",1.509*(LN(B14198)^1.084-5.381))</f>
        <v/>
      </c>
      <c r="G14198">
        <f>IF(F14198="","",IF(F14198&lt;0,10*F14198^2,0))</f>
        <v/>
      </c>
      <c r="H14198">
        <f>IF(F14198="","",IF(F14198&gt;0,10*F14198^2,0))</f>
        <v/>
      </c>
    </row>
    <row r="14199">
      <c r="A14199">
        <f>Input!A14199</f>
        <v/>
      </c>
      <c r="B14199">
        <f>IF(ISNUMBER(Input!B14199),IF(AND(Input!B14199&gt;=20,Input!B14199&lt;=700),Input!B14199,""),"")</f>
        <v/>
      </c>
      <c r="C14199">
        <f>IF(B14199="","",INT(A14199))</f>
        <v/>
      </c>
      <c r="D14199">
        <f>IF(B14199="","",HOUR(A14199))</f>
        <v/>
      </c>
      <c r="E14199">
        <f>IF(B14199="","",IF(INPUT!$I$1="","",IF(C14199&lt;(INT(INPUT!$I$1)-INPUT!$I$2),"Off Meds",IF(C14199&lt;=(INT(INPUT!$I$1)+INPUT!$I$2),"Washout","On Meds"))))</f>
        <v/>
      </c>
      <c r="F14199">
        <f>IF(B14199="","",1.509*(LN(B14199)^1.084-5.381))</f>
        <v/>
      </c>
      <c r="G14199">
        <f>IF(F14199="","",IF(F14199&lt;0,10*F14199^2,0))</f>
        <v/>
      </c>
      <c r="H14199">
        <f>IF(F14199="","",IF(F14199&gt;0,10*F14199^2,0))</f>
        <v/>
      </c>
    </row>
    <row r="14200">
      <c r="A14200">
        <f>Input!A14200</f>
        <v/>
      </c>
      <c r="B14200">
        <f>IF(ISNUMBER(Input!B14200),IF(AND(Input!B14200&gt;=20,Input!B14200&lt;=700),Input!B14200,""),"")</f>
        <v/>
      </c>
      <c r="C14200">
        <f>IF(B14200="","",INT(A14200))</f>
        <v/>
      </c>
      <c r="D14200">
        <f>IF(B14200="","",HOUR(A14200))</f>
        <v/>
      </c>
      <c r="E14200">
        <f>IF(B14200="","",IF(INPUT!$I$1="","",IF(C14200&lt;(INT(INPUT!$I$1)-INPUT!$I$2),"Off Meds",IF(C14200&lt;=(INT(INPUT!$I$1)+INPUT!$I$2),"Washout","On Meds"))))</f>
        <v/>
      </c>
      <c r="F14200">
        <f>IF(B14200="","",1.509*(LN(B14200)^1.084-5.381))</f>
        <v/>
      </c>
      <c r="G14200">
        <f>IF(F14200="","",IF(F14200&lt;0,10*F14200^2,0))</f>
        <v/>
      </c>
      <c r="H14200">
        <f>IF(F14200="","",IF(F14200&gt;0,10*F14200^2,0))</f>
        <v/>
      </c>
    </row>
    <row r="14201">
      <c r="A14201">
        <f>Input!A14201</f>
        <v/>
      </c>
      <c r="B14201">
        <f>IF(ISNUMBER(Input!B14201),IF(AND(Input!B14201&gt;=20,Input!B14201&lt;=700),Input!B14201,""),"")</f>
        <v/>
      </c>
      <c r="C14201">
        <f>IF(B14201="","",INT(A14201))</f>
        <v/>
      </c>
      <c r="D14201">
        <f>IF(B14201="","",HOUR(A14201))</f>
        <v/>
      </c>
      <c r="E14201">
        <f>IF(B14201="","",IF(INPUT!$I$1="","",IF(C14201&lt;(INT(INPUT!$I$1)-INPUT!$I$2),"Off Meds",IF(C14201&lt;=(INT(INPUT!$I$1)+INPUT!$I$2),"Washout","On Meds"))))</f>
        <v/>
      </c>
      <c r="F14201">
        <f>IF(B14201="","",1.509*(LN(B14201)^1.084-5.381))</f>
        <v/>
      </c>
      <c r="G14201">
        <f>IF(F14201="","",IF(F14201&lt;0,10*F14201^2,0))</f>
        <v/>
      </c>
      <c r="H14201">
        <f>IF(F14201="","",IF(F14201&gt;0,10*F14201^2,0))</f>
        <v/>
      </c>
    </row>
    <row r="14202">
      <c r="A14202">
        <f>Input!A14202</f>
        <v/>
      </c>
      <c r="B14202">
        <f>IF(ISNUMBER(Input!B14202),IF(AND(Input!B14202&gt;=20,Input!B14202&lt;=700),Input!B14202,""),"")</f>
        <v/>
      </c>
      <c r="C14202">
        <f>IF(B14202="","",INT(A14202))</f>
        <v/>
      </c>
      <c r="D14202">
        <f>IF(B14202="","",HOUR(A14202))</f>
        <v/>
      </c>
      <c r="E14202">
        <f>IF(B14202="","",IF(INPUT!$I$1="","",IF(C14202&lt;(INT(INPUT!$I$1)-INPUT!$I$2),"Off Meds",IF(C14202&lt;=(INT(INPUT!$I$1)+INPUT!$I$2),"Washout","On Meds"))))</f>
        <v/>
      </c>
      <c r="F14202">
        <f>IF(B14202="","",1.509*(LN(B14202)^1.084-5.381))</f>
        <v/>
      </c>
      <c r="G14202">
        <f>IF(F14202="","",IF(F14202&lt;0,10*F14202^2,0))</f>
        <v/>
      </c>
      <c r="H14202">
        <f>IF(F14202="","",IF(F14202&gt;0,10*F14202^2,0))</f>
        <v/>
      </c>
    </row>
    <row r="14203">
      <c r="A14203">
        <f>Input!A14203</f>
        <v/>
      </c>
      <c r="B14203">
        <f>IF(ISNUMBER(Input!B14203),IF(AND(Input!B14203&gt;=20,Input!B14203&lt;=700),Input!B14203,""),"")</f>
        <v/>
      </c>
      <c r="C14203">
        <f>IF(B14203="","",INT(A14203))</f>
        <v/>
      </c>
      <c r="D14203">
        <f>IF(B14203="","",HOUR(A14203))</f>
        <v/>
      </c>
      <c r="E14203">
        <f>IF(B14203="","",IF(INPUT!$I$1="","",IF(C14203&lt;(INT(INPUT!$I$1)-INPUT!$I$2),"Off Meds",IF(C14203&lt;=(INT(INPUT!$I$1)+INPUT!$I$2),"Washout","On Meds"))))</f>
        <v/>
      </c>
      <c r="F14203">
        <f>IF(B14203="","",1.509*(LN(B14203)^1.084-5.381))</f>
        <v/>
      </c>
      <c r="G14203">
        <f>IF(F14203="","",IF(F14203&lt;0,10*F14203^2,0))</f>
        <v/>
      </c>
      <c r="H14203">
        <f>IF(F14203="","",IF(F14203&gt;0,10*F14203^2,0))</f>
        <v/>
      </c>
    </row>
    <row r="14204">
      <c r="A14204">
        <f>Input!A14204</f>
        <v/>
      </c>
      <c r="B14204">
        <f>IF(ISNUMBER(Input!B14204),IF(AND(Input!B14204&gt;=20,Input!B14204&lt;=700),Input!B14204,""),"")</f>
        <v/>
      </c>
      <c r="C14204">
        <f>IF(B14204="","",INT(A14204))</f>
        <v/>
      </c>
      <c r="D14204">
        <f>IF(B14204="","",HOUR(A14204))</f>
        <v/>
      </c>
      <c r="E14204">
        <f>IF(B14204="","",IF(INPUT!$I$1="","",IF(C14204&lt;(INT(INPUT!$I$1)-INPUT!$I$2),"Off Meds",IF(C14204&lt;=(INT(INPUT!$I$1)+INPUT!$I$2),"Washout","On Meds"))))</f>
        <v/>
      </c>
      <c r="F14204">
        <f>IF(B14204="","",1.509*(LN(B14204)^1.084-5.381))</f>
        <v/>
      </c>
      <c r="G14204">
        <f>IF(F14204="","",IF(F14204&lt;0,10*F14204^2,0))</f>
        <v/>
      </c>
      <c r="H14204">
        <f>IF(F14204="","",IF(F14204&gt;0,10*F14204^2,0))</f>
        <v/>
      </c>
    </row>
    <row r="14205">
      <c r="A14205">
        <f>Input!A14205</f>
        <v/>
      </c>
      <c r="B14205">
        <f>IF(ISNUMBER(Input!B14205),IF(AND(Input!B14205&gt;=20,Input!B14205&lt;=700),Input!B14205,""),"")</f>
        <v/>
      </c>
      <c r="C14205">
        <f>IF(B14205="","",INT(A14205))</f>
        <v/>
      </c>
      <c r="D14205">
        <f>IF(B14205="","",HOUR(A14205))</f>
        <v/>
      </c>
      <c r="E14205">
        <f>IF(B14205="","",IF(INPUT!$I$1="","",IF(C14205&lt;(INT(INPUT!$I$1)-INPUT!$I$2),"Off Meds",IF(C14205&lt;=(INT(INPUT!$I$1)+INPUT!$I$2),"Washout","On Meds"))))</f>
        <v/>
      </c>
      <c r="F14205">
        <f>IF(B14205="","",1.509*(LN(B14205)^1.084-5.381))</f>
        <v/>
      </c>
      <c r="G14205">
        <f>IF(F14205="","",IF(F14205&lt;0,10*F14205^2,0))</f>
        <v/>
      </c>
      <c r="H14205">
        <f>IF(F14205="","",IF(F14205&gt;0,10*F14205^2,0))</f>
        <v/>
      </c>
    </row>
    <row r="14206">
      <c r="A14206">
        <f>Input!A14206</f>
        <v/>
      </c>
      <c r="B14206">
        <f>IF(ISNUMBER(Input!B14206),IF(AND(Input!B14206&gt;=20,Input!B14206&lt;=700),Input!B14206,""),"")</f>
        <v/>
      </c>
      <c r="C14206">
        <f>IF(B14206="","",INT(A14206))</f>
        <v/>
      </c>
      <c r="D14206">
        <f>IF(B14206="","",HOUR(A14206))</f>
        <v/>
      </c>
      <c r="E14206">
        <f>IF(B14206="","",IF(INPUT!$I$1="","",IF(C14206&lt;(INT(INPUT!$I$1)-INPUT!$I$2),"Off Meds",IF(C14206&lt;=(INT(INPUT!$I$1)+INPUT!$I$2),"Washout","On Meds"))))</f>
        <v/>
      </c>
      <c r="F14206">
        <f>IF(B14206="","",1.509*(LN(B14206)^1.084-5.381))</f>
        <v/>
      </c>
      <c r="G14206">
        <f>IF(F14206="","",IF(F14206&lt;0,10*F14206^2,0))</f>
        <v/>
      </c>
      <c r="H14206">
        <f>IF(F14206="","",IF(F14206&gt;0,10*F14206^2,0))</f>
        <v/>
      </c>
    </row>
    <row r="14207">
      <c r="A14207">
        <f>Input!A14207</f>
        <v/>
      </c>
      <c r="B14207">
        <f>IF(ISNUMBER(Input!B14207),IF(AND(Input!B14207&gt;=20,Input!B14207&lt;=700),Input!B14207,""),"")</f>
        <v/>
      </c>
      <c r="C14207">
        <f>IF(B14207="","",INT(A14207))</f>
        <v/>
      </c>
      <c r="D14207">
        <f>IF(B14207="","",HOUR(A14207))</f>
        <v/>
      </c>
      <c r="E14207">
        <f>IF(B14207="","",IF(INPUT!$I$1="","",IF(C14207&lt;(INT(INPUT!$I$1)-INPUT!$I$2),"Off Meds",IF(C14207&lt;=(INT(INPUT!$I$1)+INPUT!$I$2),"Washout","On Meds"))))</f>
        <v/>
      </c>
      <c r="F14207">
        <f>IF(B14207="","",1.509*(LN(B14207)^1.084-5.381))</f>
        <v/>
      </c>
      <c r="G14207">
        <f>IF(F14207="","",IF(F14207&lt;0,10*F14207^2,0))</f>
        <v/>
      </c>
      <c r="H14207">
        <f>IF(F14207="","",IF(F14207&gt;0,10*F14207^2,0))</f>
        <v/>
      </c>
    </row>
    <row r="14208">
      <c r="A14208">
        <f>Input!A14208</f>
        <v/>
      </c>
      <c r="B14208">
        <f>IF(ISNUMBER(Input!B14208),IF(AND(Input!B14208&gt;=20,Input!B14208&lt;=700),Input!B14208,""),"")</f>
        <v/>
      </c>
      <c r="C14208">
        <f>IF(B14208="","",INT(A14208))</f>
        <v/>
      </c>
      <c r="D14208">
        <f>IF(B14208="","",HOUR(A14208))</f>
        <v/>
      </c>
      <c r="E14208">
        <f>IF(B14208="","",IF(INPUT!$I$1="","",IF(C14208&lt;(INT(INPUT!$I$1)-INPUT!$I$2),"Off Meds",IF(C14208&lt;=(INT(INPUT!$I$1)+INPUT!$I$2),"Washout","On Meds"))))</f>
        <v/>
      </c>
      <c r="F14208">
        <f>IF(B14208="","",1.509*(LN(B14208)^1.084-5.381))</f>
        <v/>
      </c>
      <c r="G14208">
        <f>IF(F14208="","",IF(F14208&lt;0,10*F14208^2,0))</f>
        <v/>
      </c>
      <c r="H14208">
        <f>IF(F14208="","",IF(F14208&gt;0,10*F14208^2,0))</f>
        <v/>
      </c>
    </row>
    <row r="14209">
      <c r="A14209">
        <f>Input!A14209</f>
        <v/>
      </c>
      <c r="B14209">
        <f>IF(ISNUMBER(Input!B14209),IF(AND(Input!B14209&gt;=20,Input!B14209&lt;=700),Input!B14209,""),"")</f>
        <v/>
      </c>
      <c r="C14209">
        <f>IF(B14209="","",INT(A14209))</f>
        <v/>
      </c>
      <c r="D14209">
        <f>IF(B14209="","",HOUR(A14209))</f>
        <v/>
      </c>
      <c r="E14209">
        <f>IF(B14209="","",IF(INPUT!$I$1="","",IF(C14209&lt;(INT(INPUT!$I$1)-INPUT!$I$2),"Off Meds",IF(C14209&lt;=(INT(INPUT!$I$1)+INPUT!$I$2),"Washout","On Meds"))))</f>
        <v/>
      </c>
      <c r="F14209">
        <f>IF(B14209="","",1.509*(LN(B14209)^1.084-5.381))</f>
        <v/>
      </c>
      <c r="G14209">
        <f>IF(F14209="","",IF(F14209&lt;0,10*F14209^2,0))</f>
        <v/>
      </c>
      <c r="H14209">
        <f>IF(F14209="","",IF(F14209&gt;0,10*F14209^2,0))</f>
        <v/>
      </c>
    </row>
    <row r="14210">
      <c r="A14210">
        <f>Input!A14210</f>
        <v/>
      </c>
      <c r="B14210">
        <f>IF(ISNUMBER(Input!B14210),IF(AND(Input!B14210&gt;=20,Input!B14210&lt;=700),Input!B14210,""),"")</f>
        <v/>
      </c>
      <c r="C14210">
        <f>IF(B14210="","",INT(A14210))</f>
        <v/>
      </c>
      <c r="D14210">
        <f>IF(B14210="","",HOUR(A14210))</f>
        <v/>
      </c>
      <c r="E14210">
        <f>IF(B14210="","",IF(INPUT!$I$1="","",IF(C14210&lt;(INT(INPUT!$I$1)-INPUT!$I$2),"Off Meds",IF(C14210&lt;=(INT(INPUT!$I$1)+INPUT!$I$2),"Washout","On Meds"))))</f>
        <v/>
      </c>
      <c r="F14210">
        <f>IF(B14210="","",1.509*(LN(B14210)^1.084-5.381))</f>
        <v/>
      </c>
      <c r="G14210">
        <f>IF(F14210="","",IF(F14210&lt;0,10*F14210^2,0))</f>
        <v/>
      </c>
      <c r="H14210">
        <f>IF(F14210="","",IF(F14210&gt;0,10*F14210^2,0))</f>
        <v/>
      </c>
    </row>
    <row r="14211">
      <c r="A14211">
        <f>Input!A14211</f>
        <v/>
      </c>
      <c r="B14211">
        <f>IF(ISNUMBER(Input!B14211),IF(AND(Input!B14211&gt;=20,Input!B14211&lt;=700),Input!B14211,""),"")</f>
        <v/>
      </c>
      <c r="C14211">
        <f>IF(B14211="","",INT(A14211))</f>
        <v/>
      </c>
      <c r="D14211">
        <f>IF(B14211="","",HOUR(A14211))</f>
        <v/>
      </c>
      <c r="E14211">
        <f>IF(B14211="","",IF(INPUT!$I$1="","",IF(C14211&lt;(INT(INPUT!$I$1)-INPUT!$I$2),"Off Meds",IF(C14211&lt;=(INT(INPUT!$I$1)+INPUT!$I$2),"Washout","On Meds"))))</f>
        <v/>
      </c>
      <c r="F14211">
        <f>IF(B14211="","",1.509*(LN(B14211)^1.084-5.381))</f>
        <v/>
      </c>
      <c r="G14211">
        <f>IF(F14211="","",IF(F14211&lt;0,10*F14211^2,0))</f>
        <v/>
      </c>
      <c r="H14211">
        <f>IF(F14211="","",IF(F14211&gt;0,10*F14211^2,0))</f>
        <v/>
      </c>
    </row>
    <row r="14212">
      <c r="A14212">
        <f>Input!A14212</f>
        <v/>
      </c>
      <c r="B14212">
        <f>IF(ISNUMBER(Input!B14212),IF(AND(Input!B14212&gt;=20,Input!B14212&lt;=700),Input!B14212,""),"")</f>
        <v/>
      </c>
      <c r="C14212">
        <f>IF(B14212="","",INT(A14212))</f>
        <v/>
      </c>
      <c r="D14212">
        <f>IF(B14212="","",HOUR(A14212))</f>
        <v/>
      </c>
      <c r="E14212">
        <f>IF(B14212="","",IF(INPUT!$I$1="","",IF(C14212&lt;(INT(INPUT!$I$1)-INPUT!$I$2),"Off Meds",IF(C14212&lt;=(INT(INPUT!$I$1)+INPUT!$I$2),"Washout","On Meds"))))</f>
        <v/>
      </c>
      <c r="F14212">
        <f>IF(B14212="","",1.509*(LN(B14212)^1.084-5.381))</f>
        <v/>
      </c>
      <c r="G14212">
        <f>IF(F14212="","",IF(F14212&lt;0,10*F14212^2,0))</f>
        <v/>
      </c>
      <c r="H14212">
        <f>IF(F14212="","",IF(F14212&gt;0,10*F14212^2,0))</f>
        <v/>
      </c>
    </row>
    <row r="14213">
      <c r="A14213">
        <f>Input!A14213</f>
        <v/>
      </c>
      <c r="B14213">
        <f>IF(ISNUMBER(Input!B14213),IF(AND(Input!B14213&gt;=20,Input!B14213&lt;=700),Input!B14213,""),"")</f>
        <v/>
      </c>
      <c r="C14213">
        <f>IF(B14213="","",INT(A14213))</f>
        <v/>
      </c>
      <c r="D14213">
        <f>IF(B14213="","",HOUR(A14213))</f>
        <v/>
      </c>
      <c r="E14213">
        <f>IF(B14213="","",IF(INPUT!$I$1="","",IF(C14213&lt;(INT(INPUT!$I$1)-INPUT!$I$2),"Off Meds",IF(C14213&lt;=(INT(INPUT!$I$1)+INPUT!$I$2),"Washout","On Meds"))))</f>
        <v/>
      </c>
      <c r="F14213">
        <f>IF(B14213="","",1.509*(LN(B14213)^1.084-5.381))</f>
        <v/>
      </c>
      <c r="G14213">
        <f>IF(F14213="","",IF(F14213&lt;0,10*F14213^2,0))</f>
        <v/>
      </c>
      <c r="H14213">
        <f>IF(F14213="","",IF(F14213&gt;0,10*F14213^2,0))</f>
        <v/>
      </c>
    </row>
    <row r="14214">
      <c r="A14214">
        <f>Input!A14214</f>
        <v/>
      </c>
      <c r="B14214">
        <f>IF(ISNUMBER(Input!B14214),IF(AND(Input!B14214&gt;=20,Input!B14214&lt;=700),Input!B14214,""),"")</f>
        <v/>
      </c>
      <c r="C14214">
        <f>IF(B14214="","",INT(A14214))</f>
        <v/>
      </c>
      <c r="D14214">
        <f>IF(B14214="","",HOUR(A14214))</f>
        <v/>
      </c>
      <c r="E14214">
        <f>IF(B14214="","",IF(INPUT!$I$1="","",IF(C14214&lt;(INT(INPUT!$I$1)-INPUT!$I$2),"Off Meds",IF(C14214&lt;=(INT(INPUT!$I$1)+INPUT!$I$2),"Washout","On Meds"))))</f>
        <v/>
      </c>
      <c r="F14214">
        <f>IF(B14214="","",1.509*(LN(B14214)^1.084-5.381))</f>
        <v/>
      </c>
      <c r="G14214">
        <f>IF(F14214="","",IF(F14214&lt;0,10*F14214^2,0))</f>
        <v/>
      </c>
      <c r="H14214">
        <f>IF(F14214="","",IF(F14214&gt;0,10*F14214^2,0))</f>
        <v/>
      </c>
    </row>
    <row r="14215">
      <c r="A14215">
        <f>Input!A14215</f>
        <v/>
      </c>
      <c r="B14215">
        <f>IF(ISNUMBER(Input!B14215),IF(AND(Input!B14215&gt;=20,Input!B14215&lt;=700),Input!B14215,""),"")</f>
        <v/>
      </c>
      <c r="C14215">
        <f>IF(B14215="","",INT(A14215))</f>
        <v/>
      </c>
      <c r="D14215">
        <f>IF(B14215="","",HOUR(A14215))</f>
        <v/>
      </c>
      <c r="E14215">
        <f>IF(B14215="","",IF(INPUT!$I$1="","",IF(C14215&lt;(INT(INPUT!$I$1)-INPUT!$I$2),"Off Meds",IF(C14215&lt;=(INT(INPUT!$I$1)+INPUT!$I$2),"Washout","On Meds"))))</f>
        <v/>
      </c>
      <c r="F14215">
        <f>IF(B14215="","",1.509*(LN(B14215)^1.084-5.381))</f>
        <v/>
      </c>
      <c r="G14215">
        <f>IF(F14215="","",IF(F14215&lt;0,10*F14215^2,0))</f>
        <v/>
      </c>
      <c r="H14215">
        <f>IF(F14215="","",IF(F14215&gt;0,10*F14215^2,0))</f>
        <v/>
      </c>
    </row>
    <row r="14216">
      <c r="A14216">
        <f>Input!A14216</f>
        <v/>
      </c>
      <c r="B14216">
        <f>IF(ISNUMBER(Input!B14216),IF(AND(Input!B14216&gt;=20,Input!B14216&lt;=700),Input!B14216,""),"")</f>
        <v/>
      </c>
      <c r="C14216">
        <f>IF(B14216="","",INT(A14216))</f>
        <v/>
      </c>
      <c r="D14216">
        <f>IF(B14216="","",HOUR(A14216))</f>
        <v/>
      </c>
      <c r="E14216">
        <f>IF(B14216="","",IF(INPUT!$I$1="","",IF(C14216&lt;(INT(INPUT!$I$1)-INPUT!$I$2),"Off Meds",IF(C14216&lt;=(INT(INPUT!$I$1)+INPUT!$I$2),"Washout","On Meds"))))</f>
        <v/>
      </c>
      <c r="F14216">
        <f>IF(B14216="","",1.509*(LN(B14216)^1.084-5.381))</f>
        <v/>
      </c>
      <c r="G14216">
        <f>IF(F14216="","",IF(F14216&lt;0,10*F14216^2,0))</f>
        <v/>
      </c>
      <c r="H14216">
        <f>IF(F14216="","",IF(F14216&gt;0,10*F14216^2,0))</f>
        <v/>
      </c>
    </row>
    <row r="14217">
      <c r="A14217">
        <f>Input!A14217</f>
        <v/>
      </c>
      <c r="B14217">
        <f>IF(ISNUMBER(Input!B14217),IF(AND(Input!B14217&gt;=20,Input!B14217&lt;=700),Input!B14217,""),"")</f>
        <v/>
      </c>
      <c r="C14217">
        <f>IF(B14217="","",INT(A14217))</f>
        <v/>
      </c>
      <c r="D14217">
        <f>IF(B14217="","",HOUR(A14217))</f>
        <v/>
      </c>
      <c r="E14217">
        <f>IF(B14217="","",IF(INPUT!$I$1="","",IF(C14217&lt;(INT(INPUT!$I$1)-INPUT!$I$2),"Off Meds",IF(C14217&lt;=(INT(INPUT!$I$1)+INPUT!$I$2),"Washout","On Meds"))))</f>
        <v/>
      </c>
      <c r="F14217">
        <f>IF(B14217="","",1.509*(LN(B14217)^1.084-5.381))</f>
        <v/>
      </c>
      <c r="G14217">
        <f>IF(F14217="","",IF(F14217&lt;0,10*F14217^2,0))</f>
        <v/>
      </c>
      <c r="H14217">
        <f>IF(F14217="","",IF(F14217&gt;0,10*F14217^2,0))</f>
        <v/>
      </c>
    </row>
    <row r="14218">
      <c r="A14218">
        <f>Input!A14218</f>
        <v/>
      </c>
      <c r="B14218">
        <f>IF(ISNUMBER(Input!B14218),IF(AND(Input!B14218&gt;=20,Input!B14218&lt;=700),Input!B14218,""),"")</f>
        <v/>
      </c>
      <c r="C14218">
        <f>IF(B14218="","",INT(A14218))</f>
        <v/>
      </c>
      <c r="D14218">
        <f>IF(B14218="","",HOUR(A14218))</f>
        <v/>
      </c>
      <c r="E14218">
        <f>IF(B14218="","",IF(INPUT!$I$1="","",IF(C14218&lt;(INT(INPUT!$I$1)-INPUT!$I$2),"Off Meds",IF(C14218&lt;=(INT(INPUT!$I$1)+INPUT!$I$2),"Washout","On Meds"))))</f>
        <v/>
      </c>
      <c r="F14218">
        <f>IF(B14218="","",1.509*(LN(B14218)^1.084-5.381))</f>
        <v/>
      </c>
      <c r="G14218">
        <f>IF(F14218="","",IF(F14218&lt;0,10*F14218^2,0))</f>
        <v/>
      </c>
      <c r="H14218">
        <f>IF(F14218="","",IF(F14218&gt;0,10*F14218^2,0))</f>
        <v/>
      </c>
    </row>
    <row r="14219">
      <c r="A14219">
        <f>Input!A14219</f>
        <v/>
      </c>
      <c r="B14219">
        <f>IF(ISNUMBER(Input!B14219),IF(AND(Input!B14219&gt;=20,Input!B14219&lt;=700),Input!B14219,""),"")</f>
        <v/>
      </c>
      <c r="C14219">
        <f>IF(B14219="","",INT(A14219))</f>
        <v/>
      </c>
      <c r="D14219">
        <f>IF(B14219="","",HOUR(A14219))</f>
        <v/>
      </c>
      <c r="E14219">
        <f>IF(B14219="","",IF(INPUT!$I$1="","",IF(C14219&lt;(INT(INPUT!$I$1)-INPUT!$I$2),"Off Meds",IF(C14219&lt;=(INT(INPUT!$I$1)+INPUT!$I$2),"Washout","On Meds"))))</f>
        <v/>
      </c>
      <c r="F14219">
        <f>IF(B14219="","",1.509*(LN(B14219)^1.084-5.381))</f>
        <v/>
      </c>
      <c r="G14219">
        <f>IF(F14219="","",IF(F14219&lt;0,10*F14219^2,0))</f>
        <v/>
      </c>
      <c r="H14219">
        <f>IF(F14219="","",IF(F14219&gt;0,10*F14219^2,0))</f>
        <v/>
      </c>
    </row>
    <row r="14220">
      <c r="A14220">
        <f>Input!A14220</f>
        <v/>
      </c>
      <c r="B14220">
        <f>IF(ISNUMBER(Input!B14220),IF(AND(Input!B14220&gt;=20,Input!B14220&lt;=700),Input!B14220,""),"")</f>
        <v/>
      </c>
      <c r="C14220">
        <f>IF(B14220="","",INT(A14220))</f>
        <v/>
      </c>
      <c r="D14220">
        <f>IF(B14220="","",HOUR(A14220))</f>
        <v/>
      </c>
      <c r="E14220">
        <f>IF(B14220="","",IF(INPUT!$I$1="","",IF(C14220&lt;(INT(INPUT!$I$1)-INPUT!$I$2),"Off Meds",IF(C14220&lt;=(INT(INPUT!$I$1)+INPUT!$I$2),"Washout","On Meds"))))</f>
        <v/>
      </c>
      <c r="F14220">
        <f>IF(B14220="","",1.509*(LN(B14220)^1.084-5.381))</f>
        <v/>
      </c>
      <c r="G14220">
        <f>IF(F14220="","",IF(F14220&lt;0,10*F14220^2,0))</f>
        <v/>
      </c>
      <c r="H14220">
        <f>IF(F14220="","",IF(F14220&gt;0,10*F14220^2,0))</f>
        <v/>
      </c>
    </row>
    <row r="14221">
      <c r="A14221">
        <f>Input!A14221</f>
        <v/>
      </c>
      <c r="B14221">
        <f>IF(ISNUMBER(Input!B14221),IF(AND(Input!B14221&gt;=20,Input!B14221&lt;=700),Input!B14221,""),"")</f>
        <v/>
      </c>
      <c r="C14221">
        <f>IF(B14221="","",INT(A14221))</f>
        <v/>
      </c>
      <c r="D14221">
        <f>IF(B14221="","",HOUR(A14221))</f>
        <v/>
      </c>
      <c r="E14221">
        <f>IF(B14221="","",IF(INPUT!$I$1="","",IF(C14221&lt;(INT(INPUT!$I$1)-INPUT!$I$2),"Off Meds",IF(C14221&lt;=(INT(INPUT!$I$1)+INPUT!$I$2),"Washout","On Meds"))))</f>
        <v/>
      </c>
      <c r="F14221">
        <f>IF(B14221="","",1.509*(LN(B14221)^1.084-5.381))</f>
        <v/>
      </c>
      <c r="G14221">
        <f>IF(F14221="","",IF(F14221&lt;0,10*F14221^2,0))</f>
        <v/>
      </c>
      <c r="H14221">
        <f>IF(F14221="","",IF(F14221&gt;0,10*F14221^2,0))</f>
        <v/>
      </c>
    </row>
    <row r="14222">
      <c r="A14222">
        <f>Input!A14222</f>
        <v/>
      </c>
      <c r="B14222">
        <f>IF(ISNUMBER(Input!B14222),IF(AND(Input!B14222&gt;=20,Input!B14222&lt;=700),Input!B14222,""),"")</f>
        <v/>
      </c>
      <c r="C14222">
        <f>IF(B14222="","",INT(A14222))</f>
        <v/>
      </c>
      <c r="D14222">
        <f>IF(B14222="","",HOUR(A14222))</f>
        <v/>
      </c>
      <c r="E14222">
        <f>IF(B14222="","",IF(INPUT!$I$1="","",IF(C14222&lt;(INT(INPUT!$I$1)-INPUT!$I$2),"Off Meds",IF(C14222&lt;=(INT(INPUT!$I$1)+INPUT!$I$2),"Washout","On Meds"))))</f>
        <v/>
      </c>
      <c r="F14222">
        <f>IF(B14222="","",1.509*(LN(B14222)^1.084-5.381))</f>
        <v/>
      </c>
      <c r="G14222">
        <f>IF(F14222="","",IF(F14222&lt;0,10*F14222^2,0))</f>
        <v/>
      </c>
      <c r="H14222">
        <f>IF(F14222="","",IF(F14222&gt;0,10*F14222^2,0))</f>
        <v/>
      </c>
    </row>
    <row r="14223">
      <c r="A14223">
        <f>Input!A14223</f>
        <v/>
      </c>
      <c r="B14223">
        <f>IF(ISNUMBER(Input!B14223),IF(AND(Input!B14223&gt;=20,Input!B14223&lt;=700),Input!B14223,""),"")</f>
        <v/>
      </c>
      <c r="C14223">
        <f>IF(B14223="","",INT(A14223))</f>
        <v/>
      </c>
      <c r="D14223">
        <f>IF(B14223="","",HOUR(A14223))</f>
        <v/>
      </c>
      <c r="E14223">
        <f>IF(B14223="","",IF(INPUT!$I$1="","",IF(C14223&lt;(INT(INPUT!$I$1)-INPUT!$I$2),"Off Meds",IF(C14223&lt;=(INT(INPUT!$I$1)+INPUT!$I$2),"Washout","On Meds"))))</f>
        <v/>
      </c>
      <c r="F14223">
        <f>IF(B14223="","",1.509*(LN(B14223)^1.084-5.381))</f>
        <v/>
      </c>
      <c r="G14223">
        <f>IF(F14223="","",IF(F14223&lt;0,10*F14223^2,0))</f>
        <v/>
      </c>
      <c r="H14223">
        <f>IF(F14223="","",IF(F14223&gt;0,10*F14223^2,0))</f>
        <v/>
      </c>
    </row>
    <row r="14224">
      <c r="A14224">
        <f>Input!A14224</f>
        <v/>
      </c>
      <c r="B14224">
        <f>IF(ISNUMBER(Input!B14224),IF(AND(Input!B14224&gt;=20,Input!B14224&lt;=700),Input!B14224,""),"")</f>
        <v/>
      </c>
      <c r="C14224">
        <f>IF(B14224="","",INT(A14224))</f>
        <v/>
      </c>
      <c r="D14224">
        <f>IF(B14224="","",HOUR(A14224))</f>
        <v/>
      </c>
      <c r="E14224">
        <f>IF(B14224="","",IF(INPUT!$I$1="","",IF(C14224&lt;(INT(INPUT!$I$1)-INPUT!$I$2),"Off Meds",IF(C14224&lt;=(INT(INPUT!$I$1)+INPUT!$I$2),"Washout","On Meds"))))</f>
        <v/>
      </c>
      <c r="F14224">
        <f>IF(B14224="","",1.509*(LN(B14224)^1.084-5.381))</f>
        <v/>
      </c>
      <c r="G14224">
        <f>IF(F14224="","",IF(F14224&lt;0,10*F14224^2,0))</f>
        <v/>
      </c>
      <c r="H14224">
        <f>IF(F14224="","",IF(F14224&gt;0,10*F14224^2,0))</f>
        <v/>
      </c>
    </row>
    <row r="14225">
      <c r="A14225">
        <f>Input!A14225</f>
        <v/>
      </c>
      <c r="B14225">
        <f>IF(ISNUMBER(Input!B14225),IF(AND(Input!B14225&gt;=20,Input!B14225&lt;=700),Input!B14225,""),"")</f>
        <v/>
      </c>
      <c r="C14225">
        <f>IF(B14225="","",INT(A14225))</f>
        <v/>
      </c>
      <c r="D14225">
        <f>IF(B14225="","",HOUR(A14225))</f>
        <v/>
      </c>
      <c r="E14225">
        <f>IF(B14225="","",IF(INPUT!$I$1="","",IF(C14225&lt;(INT(INPUT!$I$1)-INPUT!$I$2),"Off Meds",IF(C14225&lt;=(INT(INPUT!$I$1)+INPUT!$I$2),"Washout","On Meds"))))</f>
        <v/>
      </c>
      <c r="F14225">
        <f>IF(B14225="","",1.509*(LN(B14225)^1.084-5.381))</f>
        <v/>
      </c>
      <c r="G14225">
        <f>IF(F14225="","",IF(F14225&lt;0,10*F14225^2,0))</f>
        <v/>
      </c>
      <c r="H14225">
        <f>IF(F14225="","",IF(F14225&gt;0,10*F14225^2,0))</f>
        <v/>
      </c>
    </row>
    <row r="14226">
      <c r="A14226">
        <f>Input!A14226</f>
        <v/>
      </c>
      <c r="B14226">
        <f>IF(ISNUMBER(Input!B14226),IF(AND(Input!B14226&gt;=20,Input!B14226&lt;=700),Input!B14226,""),"")</f>
        <v/>
      </c>
      <c r="C14226">
        <f>IF(B14226="","",INT(A14226))</f>
        <v/>
      </c>
      <c r="D14226">
        <f>IF(B14226="","",HOUR(A14226))</f>
        <v/>
      </c>
      <c r="E14226">
        <f>IF(B14226="","",IF(INPUT!$I$1="","",IF(C14226&lt;(INT(INPUT!$I$1)-INPUT!$I$2),"Off Meds",IF(C14226&lt;=(INT(INPUT!$I$1)+INPUT!$I$2),"Washout","On Meds"))))</f>
        <v/>
      </c>
      <c r="F14226">
        <f>IF(B14226="","",1.509*(LN(B14226)^1.084-5.381))</f>
        <v/>
      </c>
      <c r="G14226">
        <f>IF(F14226="","",IF(F14226&lt;0,10*F14226^2,0))</f>
        <v/>
      </c>
      <c r="H14226">
        <f>IF(F14226="","",IF(F14226&gt;0,10*F14226^2,0))</f>
        <v/>
      </c>
    </row>
    <row r="14227">
      <c r="A14227">
        <f>Input!A14227</f>
        <v/>
      </c>
      <c r="B14227">
        <f>IF(ISNUMBER(Input!B14227),IF(AND(Input!B14227&gt;=20,Input!B14227&lt;=700),Input!B14227,""),"")</f>
        <v/>
      </c>
      <c r="C14227">
        <f>IF(B14227="","",INT(A14227))</f>
        <v/>
      </c>
      <c r="D14227">
        <f>IF(B14227="","",HOUR(A14227))</f>
        <v/>
      </c>
      <c r="E14227">
        <f>IF(B14227="","",IF(INPUT!$I$1="","",IF(C14227&lt;(INT(INPUT!$I$1)-INPUT!$I$2),"Off Meds",IF(C14227&lt;=(INT(INPUT!$I$1)+INPUT!$I$2),"Washout","On Meds"))))</f>
        <v/>
      </c>
      <c r="F14227">
        <f>IF(B14227="","",1.509*(LN(B14227)^1.084-5.381))</f>
        <v/>
      </c>
      <c r="G14227">
        <f>IF(F14227="","",IF(F14227&lt;0,10*F14227^2,0))</f>
        <v/>
      </c>
      <c r="H14227">
        <f>IF(F14227="","",IF(F14227&gt;0,10*F14227^2,0))</f>
        <v/>
      </c>
    </row>
    <row r="14228">
      <c r="A14228">
        <f>Input!A14228</f>
        <v/>
      </c>
      <c r="B14228">
        <f>IF(ISNUMBER(Input!B14228),IF(AND(Input!B14228&gt;=20,Input!B14228&lt;=700),Input!B14228,""),"")</f>
        <v/>
      </c>
      <c r="C14228">
        <f>IF(B14228="","",INT(A14228))</f>
        <v/>
      </c>
      <c r="D14228">
        <f>IF(B14228="","",HOUR(A14228))</f>
        <v/>
      </c>
      <c r="E14228">
        <f>IF(B14228="","",IF(INPUT!$I$1="","",IF(C14228&lt;(INT(INPUT!$I$1)-INPUT!$I$2),"Off Meds",IF(C14228&lt;=(INT(INPUT!$I$1)+INPUT!$I$2),"Washout","On Meds"))))</f>
        <v/>
      </c>
      <c r="F14228">
        <f>IF(B14228="","",1.509*(LN(B14228)^1.084-5.381))</f>
        <v/>
      </c>
      <c r="G14228">
        <f>IF(F14228="","",IF(F14228&lt;0,10*F14228^2,0))</f>
        <v/>
      </c>
      <c r="H14228">
        <f>IF(F14228="","",IF(F14228&gt;0,10*F14228^2,0))</f>
        <v/>
      </c>
    </row>
    <row r="14229">
      <c r="A14229">
        <f>Input!A14229</f>
        <v/>
      </c>
      <c r="B14229">
        <f>IF(ISNUMBER(Input!B14229),IF(AND(Input!B14229&gt;=20,Input!B14229&lt;=700),Input!B14229,""),"")</f>
        <v/>
      </c>
      <c r="C14229">
        <f>IF(B14229="","",INT(A14229))</f>
        <v/>
      </c>
      <c r="D14229">
        <f>IF(B14229="","",HOUR(A14229))</f>
        <v/>
      </c>
      <c r="E14229">
        <f>IF(B14229="","",IF(INPUT!$I$1="","",IF(C14229&lt;(INT(INPUT!$I$1)-INPUT!$I$2),"Off Meds",IF(C14229&lt;=(INT(INPUT!$I$1)+INPUT!$I$2),"Washout","On Meds"))))</f>
        <v/>
      </c>
      <c r="F14229">
        <f>IF(B14229="","",1.509*(LN(B14229)^1.084-5.381))</f>
        <v/>
      </c>
      <c r="G14229">
        <f>IF(F14229="","",IF(F14229&lt;0,10*F14229^2,0))</f>
        <v/>
      </c>
      <c r="H14229">
        <f>IF(F14229="","",IF(F14229&gt;0,10*F14229^2,0))</f>
        <v/>
      </c>
    </row>
    <row r="14230">
      <c r="A14230">
        <f>Input!A14230</f>
        <v/>
      </c>
      <c r="B14230">
        <f>IF(ISNUMBER(Input!B14230),IF(AND(Input!B14230&gt;=20,Input!B14230&lt;=700),Input!B14230,""),"")</f>
        <v/>
      </c>
      <c r="C14230">
        <f>IF(B14230="","",INT(A14230))</f>
        <v/>
      </c>
      <c r="D14230">
        <f>IF(B14230="","",HOUR(A14230))</f>
        <v/>
      </c>
      <c r="E14230">
        <f>IF(B14230="","",IF(INPUT!$I$1="","",IF(C14230&lt;(INT(INPUT!$I$1)-INPUT!$I$2),"Off Meds",IF(C14230&lt;=(INT(INPUT!$I$1)+INPUT!$I$2),"Washout","On Meds"))))</f>
        <v/>
      </c>
      <c r="F14230">
        <f>IF(B14230="","",1.509*(LN(B14230)^1.084-5.381))</f>
        <v/>
      </c>
      <c r="G14230">
        <f>IF(F14230="","",IF(F14230&lt;0,10*F14230^2,0))</f>
        <v/>
      </c>
      <c r="H14230">
        <f>IF(F14230="","",IF(F14230&gt;0,10*F14230^2,0))</f>
        <v/>
      </c>
    </row>
    <row r="14231">
      <c r="A14231">
        <f>Input!A14231</f>
        <v/>
      </c>
      <c r="B14231">
        <f>IF(ISNUMBER(Input!B14231),IF(AND(Input!B14231&gt;=20,Input!B14231&lt;=700),Input!B14231,""),"")</f>
        <v/>
      </c>
      <c r="C14231">
        <f>IF(B14231="","",INT(A14231))</f>
        <v/>
      </c>
      <c r="D14231">
        <f>IF(B14231="","",HOUR(A14231))</f>
        <v/>
      </c>
      <c r="E14231">
        <f>IF(B14231="","",IF(INPUT!$I$1="","",IF(C14231&lt;(INT(INPUT!$I$1)-INPUT!$I$2),"Off Meds",IF(C14231&lt;=(INT(INPUT!$I$1)+INPUT!$I$2),"Washout","On Meds"))))</f>
        <v/>
      </c>
      <c r="F14231">
        <f>IF(B14231="","",1.509*(LN(B14231)^1.084-5.381))</f>
        <v/>
      </c>
      <c r="G14231">
        <f>IF(F14231="","",IF(F14231&lt;0,10*F14231^2,0))</f>
        <v/>
      </c>
      <c r="H14231">
        <f>IF(F14231="","",IF(F14231&gt;0,10*F14231^2,0))</f>
        <v/>
      </c>
    </row>
    <row r="14232">
      <c r="A14232">
        <f>Input!A14232</f>
        <v/>
      </c>
      <c r="B14232">
        <f>IF(ISNUMBER(Input!B14232),IF(AND(Input!B14232&gt;=20,Input!B14232&lt;=700),Input!B14232,""),"")</f>
        <v/>
      </c>
      <c r="C14232">
        <f>IF(B14232="","",INT(A14232))</f>
        <v/>
      </c>
      <c r="D14232">
        <f>IF(B14232="","",HOUR(A14232))</f>
        <v/>
      </c>
      <c r="E14232">
        <f>IF(B14232="","",IF(INPUT!$I$1="","",IF(C14232&lt;(INT(INPUT!$I$1)-INPUT!$I$2),"Off Meds",IF(C14232&lt;=(INT(INPUT!$I$1)+INPUT!$I$2),"Washout","On Meds"))))</f>
        <v/>
      </c>
      <c r="F14232">
        <f>IF(B14232="","",1.509*(LN(B14232)^1.084-5.381))</f>
        <v/>
      </c>
      <c r="G14232">
        <f>IF(F14232="","",IF(F14232&lt;0,10*F14232^2,0))</f>
        <v/>
      </c>
      <c r="H14232">
        <f>IF(F14232="","",IF(F14232&gt;0,10*F14232^2,0))</f>
        <v/>
      </c>
    </row>
    <row r="14233">
      <c r="A14233">
        <f>Input!A14233</f>
        <v/>
      </c>
      <c r="B14233">
        <f>IF(ISNUMBER(Input!B14233),IF(AND(Input!B14233&gt;=20,Input!B14233&lt;=700),Input!B14233,""),"")</f>
        <v/>
      </c>
      <c r="C14233">
        <f>IF(B14233="","",INT(A14233))</f>
        <v/>
      </c>
      <c r="D14233">
        <f>IF(B14233="","",HOUR(A14233))</f>
        <v/>
      </c>
      <c r="E14233">
        <f>IF(B14233="","",IF(INPUT!$I$1="","",IF(C14233&lt;(INT(INPUT!$I$1)-INPUT!$I$2),"Off Meds",IF(C14233&lt;=(INT(INPUT!$I$1)+INPUT!$I$2),"Washout","On Meds"))))</f>
        <v/>
      </c>
      <c r="F14233">
        <f>IF(B14233="","",1.509*(LN(B14233)^1.084-5.381))</f>
        <v/>
      </c>
      <c r="G14233">
        <f>IF(F14233="","",IF(F14233&lt;0,10*F14233^2,0))</f>
        <v/>
      </c>
      <c r="H14233">
        <f>IF(F14233="","",IF(F14233&gt;0,10*F14233^2,0))</f>
        <v/>
      </c>
    </row>
    <row r="14234">
      <c r="A14234">
        <f>Input!A14234</f>
        <v/>
      </c>
      <c r="B14234">
        <f>IF(ISNUMBER(Input!B14234),IF(AND(Input!B14234&gt;=20,Input!B14234&lt;=700),Input!B14234,""),"")</f>
        <v/>
      </c>
      <c r="C14234">
        <f>IF(B14234="","",INT(A14234))</f>
        <v/>
      </c>
      <c r="D14234">
        <f>IF(B14234="","",HOUR(A14234))</f>
        <v/>
      </c>
      <c r="E14234">
        <f>IF(B14234="","",IF(INPUT!$I$1="","",IF(C14234&lt;(INT(INPUT!$I$1)-INPUT!$I$2),"Off Meds",IF(C14234&lt;=(INT(INPUT!$I$1)+INPUT!$I$2),"Washout","On Meds"))))</f>
        <v/>
      </c>
      <c r="F14234">
        <f>IF(B14234="","",1.509*(LN(B14234)^1.084-5.381))</f>
        <v/>
      </c>
      <c r="G14234">
        <f>IF(F14234="","",IF(F14234&lt;0,10*F14234^2,0))</f>
        <v/>
      </c>
      <c r="H14234">
        <f>IF(F14234="","",IF(F14234&gt;0,10*F14234^2,0))</f>
        <v/>
      </c>
    </row>
    <row r="14235">
      <c r="A14235">
        <f>Input!A14235</f>
        <v/>
      </c>
      <c r="B14235">
        <f>IF(ISNUMBER(Input!B14235),IF(AND(Input!B14235&gt;=20,Input!B14235&lt;=700),Input!B14235,""),"")</f>
        <v/>
      </c>
      <c r="C14235">
        <f>IF(B14235="","",INT(A14235))</f>
        <v/>
      </c>
      <c r="D14235">
        <f>IF(B14235="","",HOUR(A14235))</f>
        <v/>
      </c>
      <c r="E14235">
        <f>IF(B14235="","",IF(INPUT!$I$1="","",IF(C14235&lt;(INT(INPUT!$I$1)-INPUT!$I$2),"Off Meds",IF(C14235&lt;=(INT(INPUT!$I$1)+INPUT!$I$2),"Washout","On Meds"))))</f>
        <v/>
      </c>
      <c r="F14235">
        <f>IF(B14235="","",1.509*(LN(B14235)^1.084-5.381))</f>
        <v/>
      </c>
      <c r="G14235">
        <f>IF(F14235="","",IF(F14235&lt;0,10*F14235^2,0))</f>
        <v/>
      </c>
      <c r="H14235">
        <f>IF(F14235="","",IF(F14235&gt;0,10*F14235^2,0))</f>
        <v/>
      </c>
    </row>
    <row r="14236">
      <c r="A14236">
        <f>Input!A14236</f>
        <v/>
      </c>
      <c r="B14236">
        <f>IF(ISNUMBER(Input!B14236),IF(AND(Input!B14236&gt;=20,Input!B14236&lt;=700),Input!B14236,""),"")</f>
        <v/>
      </c>
      <c r="C14236">
        <f>IF(B14236="","",INT(A14236))</f>
        <v/>
      </c>
      <c r="D14236">
        <f>IF(B14236="","",HOUR(A14236))</f>
        <v/>
      </c>
      <c r="E14236">
        <f>IF(B14236="","",IF(INPUT!$I$1="","",IF(C14236&lt;(INT(INPUT!$I$1)-INPUT!$I$2),"Off Meds",IF(C14236&lt;=(INT(INPUT!$I$1)+INPUT!$I$2),"Washout","On Meds"))))</f>
        <v/>
      </c>
      <c r="F14236">
        <f>IF(B14236="","",1.509*(LN(B14236)^1.084-5.381))</f>
        <v/>
      </c>
      <c r="G14236">
        <f>IF(F14236="","",IF(F14236&lt;0,10*F14236^2,0))</f>
        <v/>
      </c>
      <c r="H14236">
        <f>IF(F14236="","",IF(F14236&gt;0,10*F14236^2,0))</f>
        <v/>
      </c>
    </row>
    <row r="14237">
      <c r="A14237">
        <f>Input!A14237</f>
        <v/>
      </c>
      <c r="B14237">
        <f>IF(ISNUMBER(Input!B14237),IF(AND(Input!B14237&gt;=20,Input!B14237&lt;=700),Input!B14237,""),"")</f>
        <v/>
      </c>
      <c r="C14237">
        <f>IF(B14237="","",INT(A14237))</f>
        <v/>
      </c>
      <c r="D14237">
        <f>IF(B14237="","",HOUR(A14237))</f>
        <v/>
      </c>
      <c r="E14237">
        <f>IF(B14237="","",IF(INPUT!$I$1="","",IF(C14237&lt;(INT(INPUT!$I$1)-INPUT!$I$2),"Off Meds",IF(C14237&lt;=(INT(INPUT!$I$1)+INPUT!$I$2),"Washout","On Meds"))))</f>
        <v/>
      </c>
      <c r="F14237">
        <f>IF(B14237="","",1.509*(LN(B14237)^1.084-5.381))</f>
        <v/>
      </c>
      <c r="G14237">
        <f>IF(F14237="","",IF(F14237&lt;0,10*F14237^2,0))</f>
        <v/>
      </c>
      <c r="H14237">
        <f>IF(F14237="","",IF(F14237&gt;0,10*F14237^2,0))</f>
        <v/>
      </c>
    </row>
    <row r="14238">
      <c r="A14238">
        <f>Input!A14238</f>
        <v/>
      </c>
      <c r="B14238">
        <f>IF(ISNUMBER(Input!B14238),IF(AND(Input!B14238&gt;=20,Input!B14238&lt;=700),Input!B14238,""),"")</f>
        <v/>
      </c>
      <c r="C14238">
        <f>IF(B14238="","",INT(A14238))</f>
        <v/>
      </c>
      <c r="D14238">
        <f>IF(B14238="","",HOUR(A14238))</f>
        <v/>
      </c>
      <c r="E14238">
        <f>IF(B14238="","",IF(INPUT!$I$1="","",IF(C14238&lt;(INT(INPUT!$I$1)-INPUT!$I$2),"Off Meds",IF(C14238&lt;=(INT(INPUT!$I$1)+INPUT!$I$2),"Washout","On Meds"))))</f>
        <v/>
      </c>
      <c r="F14238">
        <f>IF(B14238="","",1.509*(LN(B14238)^1.084-5.381))</f>
        <v/>
      </c>
      <c r="G14238">
        <f>IF(F14238="","",IF(F14238&lt;0,10*F14238^2,0))</f>
        <v/>
      </c>
      <c r="H14238">
        <f>IF(F14238="","",IF(F14238&gt;0,10*F14238^2,0))</f>
        <v/>
      </c>
    </row>
    <row r="14239">
      <c r="A14239">
        <f>Input!A14239</f>
        <v/>
      </c>
      <c r="B14239">
        <f>IF(ISNUMBER(Input!B14239),IF(AND(Input!B14239&gt;=20,Input!B14239&lt;=700),Input!B14239,""),"")</f>
        <v/>
      </c>
      <c r="C14239">
        <f>IF(B14239="","",INT(A14239))</f>
        <v/>
      </c>
      <c r="D14239">
        <f>IF(B14239="","",HOUR(A14239))</f>
        <v/>
      </c>
      <c r="E14239">
        <f>IF(B14239="","",IF(INPUT!$I$1="","",IF(C14239&lt;(INT(INPUT!$I$1)-INPUT!$I$2),"Off Meds",IF(C14239&lt;=(INT(INPUT!$I$1)+INPUT!$I$2),"Washout","On Meds"))))</f>
        <v/>
      </c>
      <c r="F14239">
        <f>IF(B14239="","",1.509*(LN(B14239)^1.084-5.381))</f>
        <v/>
      </c>
      <c r="G14239">
        <f>IF(F14239="","",IF(F14239&lt;0,10*F14239^2,0))</f>
        <v/>
      </c>
      <c r="H14239">
        <f>IF(F14239="","",IF(F14239&gt;0,10*F14239^2,0))</f>
        <v/>
      </c>
    </row>
    <row r="14240">
      <c r="A14240">
        <f>Input!A14240</f>
        <v/>
      </c>
      <c r="B14240">
        <f>IF(ISNUMBER(Input!B14240),IF(AND(Input!B14240&gt;=20,Input!B14240&lt;=700),Input!B14240,""),"")</f>
        <v/>
      </c>
      <c r="C14240">
        <f>IF(B14240="","",INT(A14240))</f>
        <v/>
      </c>
      <c r="D14240">
        <f>IF(B14240="","",HOUR(A14240))</f>
        <v/>
      </c>
      <c r="E14240">
        <f>IF(B14240="","",IF(INPUT!$I$1="","",IF(C14240&lt;(INT(INPUT!$I$1)-INPUT!$I$2),"Off Meds",IF(C14240&lt;=(INT(INPUT!$I$1)+INPUT!$I$2),"Washout","On Meds"))))</f>
        <v/>
      </c>
      <c r="F14240">
        <f>IF(B14240="","",1.509*(LN(B14240)^1.084-5.381))</f>
        <v/>
      </c>
      <c r="G14240">
        <f>IF(F14240="","",IF(F14240&lt;0,10*F14240^2,0))</f>
        <v/>
      </c>
      <c r="H14240">
        <f>IF(F14240="","",IF(F14240&gt;0,10*F14240^2,0))</f>
        <v/>
      </c>
    </row>
    <row r="14241">
      <c r="A14241">
        <f>Input!A14241</f>
        <v/>
      </c>
      <c r="B14241">
        <f>IF(ISNUMBER(Input!B14241),IF(AND(Input!B14241&gt;=20,Input!B14241&lt;=700),Input!B14241,""),"")</f>
        <v/>
      </c>
      <c r="C14241">
        <f>IF(B14241="","",INT(A14241))</f>
        <v/>
      </c>
      <c r="D14241">
        <f>IF(B14241="","",HOUR(A14241))</f>
        <v/>
      </c>
      <c r="E14241">
        <f>IF(B14241="","",IF(INPUT!$I$1="","",IF(C14241&lt;(INT(INPUT!$I$1)-INPUT!$I$2),"Off Meds",IF(C14241&lt;=(INT(INPUT!$I$1)+INPUT!$I$2),"Washout","On Meds"))))</f>
        <v/>
      </c>
      <c r="F14241">
        <f>IF(B14241="","",1.509*(LN(B14241)^1.084-5.381))</f>
        <v/>
      </c>
      <c r="G14241">
        <f>IF(F14241="","",IF(F14241&lt;0,10*F14241^2,0))</f>
        <v/>
      </c>
      <c r="H14241">
        <f>IF(F14241="","",IF(F14241&gt;0,10*F14241^2,0))</f>
        <v/>
      </c>
    </row>
    <row r="14242">
      <c r="A14242">
        <f>Input!A14242</f>
        <v/>
      </c>
      <c r="B14242">
        <f>IF(ISNUMBER(Input!B14242),IF(AND(Input!B14242&gt;=20,Input!B14242&lt;=700),Input!B14242,""),"")</f>
        <v/>
      </c>
      <c r="C14242">
        <f>IF(B14242="","",INT(A14242))</f>
        <v/>
      </c>
      <c r="D14242">
        <f>IF(B14242="","",HOUR(A14242))</f>
        <v/>
      </c>
      <c r="E14242">
        <f>IF(B14242="","",IF(INPUT!$I$1="","",IF(C14242&lt;(INT(INPUT!$I$1)-INPUT!$I$2),"Off Meds",IF(C14242&lt;=(INT(INPUT!$I$1)+INPUT!$I$2),"Washout","On Meds"))))</f>
        <v/>
      </c>
      <c r="F14242">
        <f>IF(B14242="","",1.509*(LN(B14242)^1.084-5.381))</f>
        <v/>
      </c>
      <c r="G14242">
        <f>IF(F14242="","",IF(F14242&lt;0,10*F14242^2,0))</f>
        <v/>
      </c>
      <c r="H14242">
        <f>IF(F14242="","",IF(F14242&gt;0,10*F14242^2,0))</f>
        <v/>
      </c>
    </row>
    <row r="14243">
      <c r="A14243">
        <f>Input!A14243</f>
        <v/>
      </c>
      <c r="B14243">
        <f>IF(ISNUMBER(Input!B14243),IF(AND(Input!B14243&gt;=20,Input!B14243&lt;=700),Input!B14243,""),"")</f>
        <v/>
      </c>
      <c r="C14243">
        <f>IF(B14243="","",INT(A14243))</f>
        <v/>
      </c>
      <c r="D14243">
        <f>IF(B14243="","",HOUR(A14243))</f>
        <v/>
      </c>
      <c r="E14243">
        <f>IF(B14243="","",IF(INPUT!$I$1="","",IF(C14243&lt;(INT(INPUT!$I$1)-INPUT!$I$2),"Off Meds",IF(C14243&lt;=(INT(INPUT!$I$1)+INPUT!$I$2),"Washout","On Meds"))))</f>
        <v/>
      </c>
      <c r="F14243">
        <f>IF(B14243="","",1.509*(LN(B14243)^1.084-5.381))</f>
        <v/>
      </c>
      <c r="G14243">
        <f>IF(F14243="","",IF(F14243&lt;0,10*F14243^2,0))</f>
        <v/>
      </c>
      <c r="H14243">
        <f>IF(F14243="","",IF(F14243&gt;0,10*F14243^2,0))</f>
        <v/>
      </c>
    </row>
    <row r="14244">
      <c r="A14244">
        <f>Input!A14244</f>
        <v/>
      </c>
      <c r="B14244">
        <f>IF(ISNUMBER(Input!B14244),IF(AND(Input!B14244&gt;=20,Input!B14244&lt;=700),Input!B14244,""),"")</f>
        <v/>
      </c>
      <c r="C14244">
        <f>IF(B14244="","",INT(A14244))</f>
        <v/>
      </c>
      <c r="D14244">
        <f>IF(B14244="","",HOUR(A14244))</f>
        <v/>
      </c>
      <c r="E14244">
        <f>IF(B14244="","",IF(INPUT!$I$1="","",IF(C14244&lt;(INT(INPUT!$I$1)-INPUT!$I$2),"Off Meds",IF(C14244&lt;=(INT(INPUT!$I$1)+INPUT!$I$2),"Washout","On Meds"))))</f>
        <v/>
      </c>
      <c r="F14244">
        <f>IF(B14244="","",1.509*(LN(B14244)^1.084-5.381))</f>
        <v/>
      </c>
      <c r="G14244">
        <f>IF(F14244="","",IF(F14244&lt;0,10*F14244^2,0))</f>
        <v/>
      </c>
      <c r="H14244">
        <f>IF(F14244="","",IF(F14244&gt;0,10*F14244^2,0))</f>
        <v/>
      </c>
    </row>
    <row r="14245">
      <c r="A14245">
        <f>Input!A14245</f>
        <v/>
      </c>
      <c r="B14245">
        <f>IF(ISNUMBER(Input!B14245),IF(AND(Input!B14245&gt;=20,Input!B14245&lt;=700),Input!B14245,""),"")</f>
        <v/>
      </c>
      <c r="C14245">
        <f>IF(B14245="","",INT(A14245))</f>
        <v/>
      </c>
      <c r="D14245">
        <f>IF(B14245="","",HOUR(A14245))</f>
        <v/>
      </c>
      <c r="E14245">
        <f>IF(B14245="","",IF(INPUT!$I$1="","",IF(C14245&lt;(INT(INPUT!$I$1)-INPUT!$I$2),"Off Meds",IF(C14245&lt;=(INT(INPUT!$I$1)+INPUT!$I$2),"Washout","On Meds"))))</f>
        <v/>
      </c>
      <c r="F14245">
        <f>IF(B14245="","",1.509*(LN(B14245)^1.084-5.381))</f>
        <v/>
      </c>
      <c r="G14245">
        <f>IF(F14245="","",IF(F14245&lt;0,10*F14245^2,0))</f>
        <v/>
      </c>
      <c r="H14245">
        <f>IF(F14245="","",IF(F14245&gt;0,10*F14245^2,0))</f>
        <v/>
      </c>
    </row>
    <row r="14246">
      <c r="A14246">
        <f>Input!A14246</f>
        <v/>
      </c>
      <c r="B14246">
        <f>IF(ISNUMBER(Input!B14246),IF(AND(Input!B14246&gt;=20,Input!B14246&lt;=700),Input!B14246,""),"")</f>
        <v/>
      </c>
      <c r="C14246">
        <f>IF(B14246="","",INT(A14246))</f>
        <v/>
      </c>
      <c r="D14246">
        <f>IF(B14246="","",HOUR(A14246))</f>
        <v/>
      </c>
      <c r="E14246">
        <f>IF(B14246="","",IF(INPUT!$I$1="","",IF(C14246&lt;(INT(INPUT!$I$1)-INPUT!$I$2),"Off Meds",IF(C14246&lt;=(INT(INPUT!$I$1)+INPUT!$I$2),"Washout","On Meds"))))</f>
        <v/>
      </c>
      <c r="F14246">
        <f>IF(B14246="","",1.509*(LN(B14246)^1.084-5.381))</f>
        <v/>
      </c>
      <c r="G14246">
        <f>IF(F14246="","",IF(F14246&lt;0,10*F14246^2,0))</f>
        <v/>
      </c>
      <c r="H14246">
        <f>IF(F14246="","",IF(F14246&gt;0,10*F14246^2,0))</f>
        <v/>
      </c>
    </row>
    <row r="14247">
      <c r="A14247">
        <f>Input!A14247</f>
        <v/>
      </c>
      <c r="B14247">
        <f>IF(ISNUMBER(Input!B14247),IF(AND(Input!B14247&gt;=20,Input!B14247&lt;=700),Input!B14247,""),"")</f>
        <v/>
      </c>
      <c r="C14247">
        <f>IF(B14247="","",INT(A14247))</f>
        <v/>
      </c>
      <c r="D14247">
        <f>IF(B14247="","",HOUR(A14247))</f>
        <v/>
      </c>
      <c r="E14247">
        <f>IF(B14247="","",IF(INPUT!$I$1="","",IF(C14247&lt;(INT(INPUT!$I$1)-INPUT!$I$2),"Off Meds",IF(C14247&lt;=(INT(INPUT!$I$1)+INPUT!$I$2),"Washout","On Meds"))))</f>
        <v/>
      </c>
      <c r="F14247">
        <f>IF(B14247="","",1.509*(LN(B14247)^1.084-5.381))</f>
        <v/>
      </c>
      <c r="G14247">
        <f>IF(F14247="","",IF(F14247&lt;0,10*F14247^2,0))</f>
        <v/>
      </c>
      <c r="H14247">
        <f>IF(F14247="","",IF(F14247&gt;0,10*F14247^2,0))</f>
        <v/>
      </c>
    </row>
    <row r="14248">
      <c r="A14248">
        <f>Input!A14248</f>
        <v/>
      </c>
      <c r="B14248">
        <f>IF(ISNUMBER(Input!B14248),IF(AND(Input!B14248&gt;=20,Input!B14248&lt;=700),Input!B14248,""),"")</f>
        <v/>
      </c>
      <c r="C14248">
        <f>IF(B14248="","",INT(A14248))</f>
        <v/>
      </c>
      <c r="D14248">
        <f>IF(B14248="","",HOUR(A14248))</f>
        <v/>
      </c>
      <c r="E14248">
        <f>IF(B14248="","",IF(INPUT!$I$1="","",IF(C14248&lt;(INT(INPUT!$I$1)-INPUT!$I$2),"Off Meds",IF(C14248&lt;=(INT(INPUT!$I$1)+INPUT!$I$2),"Washout","On Meds"))))</f>
        <v/>
      </c>
      <c r="F14248">
        <f>IF(B14248="","",1.509*(LN(B14248)^1.084-5.381))</f>
        <v/>
      </c>
      <c r="G14248">
        <f>IF(F14248="","",IF(F14248&lt;0,10*F14248^2,0))</f>
        <v/>
      </c>
      <c r="H14248">
        <f>IF(F14248="","",IF(F14248&gt;0,10*F14248^2,0))</f>
        <v/>
      </c>
    </row>
    <row r="14249">
      <c r="A14249">
        <f>Input!A14249</f>
        <v/>
      </c>
      <c r="B14249">
        <f>IF(ISNUMBER(Input!B14249),IF(AND(Input!B14249&gt;=20,Input!B14249&lt;=700),Input!B14249,""),"")</f>
        <v/>
      </c>
      <c r="C14249">
        <f>IF(B14249="","",INT(A14249))</f>
        <v/>
      </c>
      <c r="D14249">
        <f>IF(B14249="","",HOUR(A14249))</f>
        <v/>
      </c>
      <c r="E14249">
        <f>IF(B14249="","",IF(INPUT!$I$1="","",IF(C14249&lt;(INT(INPUT!$I$1)-INPUT!$I$2),"Off Meds",IF(C14249&lt;=(INT(INPUT!$I$1)+INPUT!$I$2),"Washout","On Meds"))))</f>
        <v/>
      </c>
      <c r="F14249">
        <f>IF(B14249="","",1.509*(LN(B14249)^1.084-5.381))</f>
        <v/>
      </c>
      <c r="G14249">
        <f>IF(F14249="","",IF(F14249&lt;0,10*F14249^2,0))</f>
        <v/>
      </c>
      <c r="H14249">
        <f>IF(F14249="","",IF(F14249&gt;0,10*F14249^2,0))</f>
        <v/>
      </c>
    </row>
    <row r="14250">
      <c r="A14250">
        <f>Input!A14250</f>
        <v/>
      </c>
      <c r="B14250">
        <f>IF(ISNUMBER(Input!B14250),IF(AND(Input!B14250&gt;=20,Input!B14250&lt;=700),Input!B14250,""),"")</f>
        <v/>
      </c>
      <c r="C14250">
        <f>IF(B14250="","",INT(A14250))</f>
        <v/>
      </c>
      <c r="D14250">
        <f>IF(B14250="","",HOUR(A14250))</f>
        <v/>
      </c>
      <c r="E14250">
        <f>IF(B14250="","",IF(INPUT!$I$1="","",IF(C14250&lt;(INT(INPUT!$I$1)-INPUT!$I$2),"Off Meds",IF(C14250&lt;=(INT(INPUT!$I$1)+INPUT!$I$2),"Washout","On Meds"))))</f>
        <v/>
      </c>
      <c r="F14250">
        <f>IF(B14250="","",1.509*(LN(B14250)^1.084-5.381))</f>
        <v/>
      </c>
      <c r="G14250">
        <f>IF(F14250="","",IF(F14250&lt;0,10*F14250^2,0))</f>
        <v/>
      </c>
      <c r="H14250">
        <f>IF(F14250="","",IF(F14250&gt;0,10*F14250^2,0))</f>
        <v/>
      </c>
    </row>
    <row r="14251">
      <c r="A14251">
        <f>Input!A14251</f>
        <v/>
      </c>
      <c r="B14251">
        <f>IF(ISNUMBER(Input!B14251),IF(AND(Input!B14251&gt;=20,Input!B14251&lt;=700),Input!B14251,""),"")</f>
        <v/>
      </c>
      <c r="C14251">
        <f>IF(B14251="","",INT(A14251))</f>
        <v/>
      </c>
      <c r="D14251">
        <f>IF(B14251="","",HOUR(A14251))</f>
        <v/>
      </c>
      <c r="E14251">
        <f>IF(B14251="","",IF(INPUT!$I$1="","",IF(C14251&lt;(INT(INPUT!$I$1)-INPUT!$I$2),"Off Meds",IF(C14251&lt;=(INT(INPUT!$I$1)+INPUT!$I$2),"Washout","On Meds"))))</f>
        <v/>
      </c>
      <c r="F14251">
        <f>IF(B14251="","",1.509*(LN(B14251)^1.084-5.381))</f>
        <v/>
      </c>
      <c r="G14251">
        <f>IF(F14251="","",IF(F14251&lt;0,10*F14251^2,0))</f>
        <v/>
      </c>
      <c r="H14251">
        <f>IF(F14251="","",IF(F14251&gt;0,10*F14251^2,0))</f>
        <v/>
      </c>
    </row>
    <row r="14252">
      <c r="A14252">
        <f>Input!A14252</f>
        <v/>
      </c>
      <c r="B14252">
        <f>IF(ISNUMBER(Input!B14252),IF(AND(Input!B14252&gt;=20,Input!B14252&lt;=700),Input!B14252,""),"")</f>
        <v/>
      </c>
      <c r="C14252">
        <f>IF(B14252="","",INT(A14252))</f>
        <v/>
      </c>
      <c r="D14252">
        <f>IF(B14252="","",HOUR(A14252))</f>
        <v/>
      </c>
      <c r="E14252">
        <f>IF(B14252="","",IF(INPUT!$I$1="","",IF(C14252&lt;(INT(INPUT!$I$1)-INPUT!$I$2),"Off Meds",IF(C14252&lt;=(INT(INPUT!$I$1)+INPUT!$I$2),"Washout","On Meds"))))</f>
        <v/>
      </c>
      <c r="F14252">
        <f>IF(B14252="","",1.509*(LN(B14252)^1.084-5.381))</f>
        <v/>
      </c>
      <c r="G14252">
        <f>IF(F14252="","",IF(F14252&lt;0,10*F14252^2,0))</f>
        <v/>
      </c>
      <c r="H14252">
        <f>IF(F14252="","",IF(F14252&gt;0,10*F14252^2,0))</f>
        <v/>
      </c>
    </row>
    <row r="14253">
      <c r="A14253">
        <f>Input!A14253</f>
        <v/>
      </c>
      <c r="B14253">
        <f>IF(ISNUMBER(Input!B14253),IF(AND(Input!B14253&gt;=20,Input!B14253&lt;=700),Input!B14253,""),"")</f>
        <v/>
      </c>
      <c r="C14253">
        <f>IF(B14253="","",INT(A14253))</f>
        <v/>
      </c>
      <c r="D14253">
        <f>IF(B14253="","",HOUR(A14253))</f>
        <v/>
      </c>
      <c r="E14253">
        <f>IF(B14253="","",IF(INPUT!$I$1="","",IF(C14253&lt;(INT(INPUT!$I$1)-INPUT!$I$2),"Off Meds",IF(C14253&lt;=(INT(INPUT!$I$1)+INPUT!$I$2),"Washout","On Meds"))))</f>
        <v/>
      </c>
      <c r="F14253">
        <f>IF(B14253="","",1.509*(LN(B14253)^1.084-5.381))</f>
        <v/>
      </c>
      <c r="G14253">
        <f>IF(F14253="","",IF(F14253&lt;0,10*F14253^2,0))</f>
        <v/>
      </c>
      <c r="H14253">
        <f>IF(F14253="","",IF(F14253&gt;0,10*F14253^2,0))</f>
        <v/>
      </c>
    </row>
    <row r="14254">
      <c r="A14254">
        <f>Input!A14254</f>
        <v/>
      </c>
      <c r="B14254">
        <f>IF(ISNUMBER(Input!B14254),IF(AND(Input!B14254&gt;=20,Input!B14254&lt;=700),Input!B14254,""),"")</f>
        <v/>
      </c>
      <c r="C14254">
        <f>IF(B14254="","",INT(A14254))</f>
        <v/>
      </c>
      <c r="D14254">
        <f>IF(B14254="","",HOUR(A14254))</f>
        <v/>
      </c>
      <c r="E14254">
        <f>IF(B14254="","",IF(INPUT!$I$1="","",IF(C14254&lt;(INT(INPUT!$I$1)-INPUT!$I$2),"Off Meds",IF(C14254&lt;=(INT(INPUT!$I$1)+INPUT!$I$2),"Washout","On Meds"))))</f>
        <v/>
      </c>
      <c r="F14254">
        <f>IF(B14254="","",1.509*(LN(B14254)^1.084-5.381))</f>
        <v/>
      </c>
      <c r="G14254">
        <f>IF(F14254="","",IF(F14254&lt;0,10*F14254^2,0))</f>
        <v/>
      </c>
      <c r="H14254">
        <f>IF(F14254="","",IF(F14254&gt;0,10*F14254^2,0))</f>
        <v/>
      </c>
    </row>
    <row r="14255">
      <c r="A14255">
        <f>Input!A14255</f>
        <v/>
      </c>
      <c r="B14255">
        <f>IF(ISNUMBER(Input!B14255),IF(AND(Input!B14255&gt;=20,Input!B14255&lt;=700),Input!B14255,""),"")</f>
        <v/>
      </c>
      <c r="C14255">
        <f>IF(B14255="","",INT(A14255))</f>
        <v/>
      </c>
      <c r="D14255">
        <f>IF(B14255="","",HOUR(A14255))</f>
        <v/>
      </c>
      <c r="E14255">
        <f>IF(B14255="","",IF(INPUT!$I$1="","",IF(C14255&lt;(INT(INPUT!$I$1)-INPUT!$I$2),"Off Meds",IF(C14255&lt;=(INT(INPUT!$I$1)+INPUT!$I$2),"Washout","On Meds"))))</f>
        <v/>
      </c>
      <c r="F14255">
        <f>IF(B14255="","",1.509*(LN(B14255)^1.084-5.381))</f>
        <v/>
      </c>
      <c r="G14255">
        <f>IF(F14255="","",IF(F14255&lt;0,10*F14255^2,0))</f>
        <v/>
      </c>
      <c r="H14255">
        <f>IF(F14255="","",IF(F14255&gt;0,10*F14255^2,0))</f>
        <v/>
      </c>
    </row>
    <row r="14256">
      <c r="A14256">
        <f>Input!A14256</f>
        <v/>
      </c>
      <c r="B14256">
        <f>IF(ISNUMBER(Input!B14256),IF(AND(Input!B14256&gt;=20,Input!B14256&lt;=700),Input!B14256,""),"")</f>
        <v/>
      </c>
      <c r="C14256">
        <f>IF(B14256="","",INT(A14256))</f>
        <v/>
      </c>
      <c r="D14256">
        <f>IF(B14256="","",HOUR(A14256))</f>
        <v/>
      </c>
      <c r="E14256">
        <f>IF(B14256="","",IF(INPUT!$I$1="","",IF(C14256&lt;(INT(INPUT!$I$1)-INPUT!$I$2),"Off Meds",IF(C14256&lt;=(INT(INPUT!$I$1)+INPUT!$I$2),"Washout","On Meds"))))</f>
        <v/>
      </c>
      <c r="F14256">
        <f>IF(B14256="","",1.509*(LN(B14256)^1.084-5.381))</f>
        <v/>
      </c>
      <c r="G14256">
        <f>IF(F14256="","",IF(F14256&lt;0,10*F14256^2,0))</f>
        <v/>
      </c>
      <c r="H14256">
        <f>IF(F14256="","",IF(F14256&gt;0,10*F14256^2,0))</f>
        <v/>
      </c>
    </row>
    <row r="14257">
      <c r="A14257">
        <f>Input!A14257</f>
        <v/>
      </c>
      <c r="B14257">
        <f>IF(ISNUMBER(Input!B14257),IF(AND(Input!B14257&gt;=20,Input!B14257&lt;=700),Input!B14257,""),"")</f>
        <v/>
      </c>
      <c r="C14257">
        <f>IF(B14257="","",INT(A14257))</f>
        <v/>
      </c>
      <c r="D14257">
        <f>IF(B14257="","",HOUR(A14257))</f>
        <v/>
      </c>
      <c r="E14257">
        <f>IF(B14257="","",IF(INPUT!$I$1="","",IF(C14257&lt;(INT(INPUT!$I$1)-INPUT!$I$2),"Off Meds",IF(C14257&lt;=(INT(INPUT!$I$1)+INPUT!$I$2),"Washout","On Meds"))))</f>
        <v/>
      </c>
      <c r="F14257">
        <f>IF(B14257="","",1.509*(LN(B14257)^1.084-5.381))</f>
        <v/>
      </c>
      <c r="G14257">
        <f>IF(F14257="","",IF(F14257&lt;0,10*F14257^2,0))</f>
        <v/>
      </c>
      <c r="H14257">
        <f>IF(F14257="","",IF(F14257&gt;0,10*F14257^2,0))</f>
        <v/>
      </c>
    </row>
    <row r="14258">
      <c r="A14258">
        <f>Input!A14258</f>
        <v/>
      </c>
      <c r="B14258">
        <f>IF(ISNUMBER(Input!B14258),IF(AND(Input!B14258&gt;=20,Input!B14258&lt;=700),Input!B14258,""),"")</f>
        <v/>
      </c>
      <c r="C14258">
        <f>IF(B14258="","",INT(A14258))</f>
        <v/>
      </c>
      <c r="D14258">
        <f>IF(B14258="","",HOUR(A14258))</f>
        <v/>
      </c>
      <c r="E14258">
        <f>IF(B14258="","",IF(INPUT!$I$1="","",IF(C14258&lt;(INT(INPUT!$I$1)-INPUT!$I$2),"Off Meds",IF(C14258&lt;=(INT(INPUT!$I$1)+INPUT!$I$2),"Washout","On Meds"))))</f>
        <v/>
      </c>
      <c r="F14258">
        <f>IF(B14258="","",1.509*(LN(B14258)^1.084-5.381))</f>
        <v/>
      </c>
      <c r="G14258">
        <f>IF(F14258="","",IF(F14258&lt;0,10*F14258^2,0))</f>
        <v/>
      </c>
      <c r="H14258">
        <f>IF(F14258="","",IF(F14258&gt;0,10*F14258^2,0))</f>
        <v/>
      </c>
    </row>
    <row r="14259">
      <c r="A14259">
        <f>Input!A14259</f>
        <v/>
      </c>
      <c r="B14259">
        <f>IF(ISNUMBER(Input!B14259),IF(AND(Input!B14259&gt;=20,Input!B14259&lt;=700),Input!B14259,""),"")</f>
        <v/>
      </c>
      <c r="C14259">
        <f>IF(B14259="","",INT(A14259))</f>
        <v/>
      </c>
      <c r="D14259">
        <f>IF(B14259="","",HOUR(A14259))</f>
        <v/>
      </c>
      <c r="E14259">
        <f>IF(B14259="","",IF(INPUT!$I$1="","",IF(C14259&lt;(INT(INPUT!$I$1)-INPUT!$I$2),"Off Meds",IF(C14259&lt;=(INT(INPUT!$I$1)+INPUT!$I$2),"Washout","On Meds"))))</f>
        <v/>
      </c>
      <c r="F14259">
        <f>IF(B14259="","",1.509*(LN(B14259)^1.084-5.381))</f>
        <v/>
      </c>
      <c r="G14259">
        <f>IF(F14259="","",IF(F14259&lt;0,10*F14259^2,0))</f>
        <v/>
      </c>
      <c r="H14259">
        <f>IF(F14259="","",IF(F14259&gt;0,10*F14259^2,0))</f>
        <v/>
      </c>
    </row>
    <row r="14260">
      <c r="A14260">
        <f>Input!A14260</f>
        <v/>
      </c>
      <c r="B14260">
        <f>IF(ISNUMBER(Input!B14260),IF(AND(Input!B14260&gt;=20,Input!B14260&lt;=700),Input!B14260,""),"")</f>
        <v/>
      </c>
      <c r="C14260">
        <f>IF(B14260="","",INT(A14260))</f>
        <v/>
      </c>
      <c r="D14260">
        <f>IF(B14260="","",HOUR(A14260))</f>
        <v/>
      </c>
      <c r="E14260">
        <f>IF(B14260="","",IF(INPUT!$I$1="","",IF(C14260&lt;(INT(INPUT!$I$1)-INPUT!$I$2),"Off Meds",IF(C14260&lt;=(INT(INPUT!$I$1)+INPUT!$I$2),"Washout","On Meds"))))</f>
        <v/>
      </c>
      <c r="F14260">
        <f>IF(B14260="","",1.509*(LN(B14260)^1.084-5.381))</f>
        <v/>
      </c>
      <c r="G14260">
        <f>IF(F14260="","",IF(F14260&lt;0,10*F14260^2,0))</f>
        <v/>
      </c>
      <c r="H14260">
        <f>IF(F14260="","",IF(F14260&gt;0,10*F14260^2,0))</f>
        <v/>
      </c>
    </row>
    <row r="14261">
      <c r="A14261">
        <f>Input!A14261</f>
        <v/>
      </c>
      <c r="B14261">
        <f>IF(ISNUMBER(Input!B14261),IF(AND(Input!B14261&gt;=20,Input!B14261&lt;=700),Input!B14261,""),"")</f>
        <v/>
      </c>
      <c r="C14261">
        <f>IF(B14261="","",INT(A14261))</f>
        <v/>
      </c>
      <c r="D14261">
        <f>IF(B14261="","",HOUR(A14261))</f>
        <v/>
      </c>
      <c r="E14261">
        <f>IF(B14261="","",IF(INPUT!$I$1="","",IF(C14261&lt;(INT(INPUT!$I$1)-INPUT!$I$2),"Off Meds",IF(C14261&lt;=(INT(INPUT!$I$1)+INPUT!$I$2),"Washout","On Meds"))))</f>
        <v/>
      </c>
      <c r="F14261">
        <f>IF(B14261="","",1.509*(LN(B14261)^1.084-5.381))</f>
        <v/>
      </c>
      <c r="G14261">
        <f>IF(F14261="","",IF(F14261&lt;0,10*F14261^2,0))</f>
        <v/>
      </c>
      <c r="H14261">
        <f>IF(F14261="","",IF(F14261&gt;0,10*F14261^2,0))</f>
        <v/>
      </c>
    </row>
    <row r="14262">
      <c r="A14262">
        <f>Input!A14262</f>
        <v/>
      </c>
      <c r="B14262">
        <f>IF(ISNUMBER(Input!B14262),IF(AND(Input!B14262&gt;=20,Input!B14262&lt;=700),Input!B14262,""),"")</f>
        <v/>
      </c>
      <c r="C14262">
        <f>IF(B14262="","",INT(A14262))</f>
        <v/>
      </c>
      <c r="D14262">
        <f>IF(B14262="","",HOUR(A14262))</f>
        <v/>
      </c>
      <c r="E14262">
        <f>IF(B14262="","",IF(INPUT!$I$1="","",IF(C14262&lt;(INT(INPUT!$I$1)-INPUT!$I$2),"Off Meds",IF(C14262&lt;=(INT(INPUT!$I$1)+INPUT!$I$2),"Washout","On Meds"))))</f>
        <v/>
      </c>
      <c r="F14262">
        <f>IF(B14262="","",1.509*(LN(B14262)^1.084-5.381))</f>
        <v/>
      </c>
      <c r="G14262">
        <f>IF(F14262="","",IF(F14262&lt;0,10*F14262^2,0))</f>
        <v/>
      </c>
      <c r="H14262">
        <f>IF(F14262="","",IF(F14262&gt;0,10*F14262^2,0))</f>
        <v/>
      </c>
    </row>
    <row r="14263">
      <c r="A14263">
        <f>Input!A14263</f>
        <v/>
      </c>
      <c r="B14263">
        <f>IF(ISNUMBER(Input!B14263),IF(AND(Input!B14263&gt;=20,Input!B14263&lt;=700),Input!B14263,""),"")</f>
        <v/>
      </c>
      <c r="C14263">
        <f>IF(B14263="","",INT(A14263))</f>
        <v/>
      </c>
      <c r="D14263">
        <f>IF(B14263="","",HOUR(A14263))</f>
        <v/>
      </c>
      <c r="E14263">
        <f>IF(B14263="","",IF(INPUT!$I$1="","",IF(C14263&lt;(INT(INPUT!$I$1)-INPUT!$I$2),"Off Meds",IF(C14263&lt;=(INT(INPUT!$I$1)+INPUT!$I$2),"Washout","On Meds"))))</f>
        <v/>
      </c>
      <c r="F14263">
        <f>IF(B14263="","",1.509*(LN(B14263)^1.084-5.381))</f>
        <v/>
      </c>
      <c r="G14263">
        <f>IF(F14263="","",IF(F14263&lt;0,10*F14263^2,0))</f>
        <v/>
      </c>
      <c r="H14263">
        <f>IF(F14263="","",IF(F14263&gt;0,10*F14263^2,0))</f>
        <v/>
      </c>
    </row>
    <row r="14264">
      <c r="A14264">
        <f>Input!A14264</f>
        <v/>
      </c>
      <c r="B14264">
        <f>IF(ISNUMBER(Input!B14264),IF(AND(Input!B14264&gt;=20,Input!B14264&lt;=700),Input!B14264,""),"")</f>
        <v/>
      </c>
      <c r="C14264">
        <f>IF(B14264="","",INT(A14264))</f>
        <v/>
      </c>
      <c r="D14264">
        <f>IF(B14264="","",HOUR(A14264))</f>
        <v/>
      </c>
      <c r="E14264">
        <f>IF(B14264="","",IF(INPUT!$I$1="","",IF(C14264&lt;(INT(INPUT!$I$1)-INPUT!$I$2),"Off Meds",IF(C14264&lt;=(INT(INPUT!$I$1)+INPUT!$I$2),"Washout","On Meds"))))</f>
        <v/>
      </c>
      <c r="F14264">
        <f>IF(B14264="","",1.509*(LN(B14264)^1.084-5.381))</f>
        <v/>
      </c>
      <c r="G14264">
        <f>IF(F14264="","",IF(F14264&lt;0,10*F14264^2,0))</f>
        <v/>
      </c>
      <c r="H14264">
        <f>IF(F14264="","",IF(F14264&gt;0,10*F14264^2,0))</f>
        <v/>
      </c>
    </row>
    <row r="14265">
      <c r="A14265">
        <f>Input!A14265</f>
        <v/>
      </c>
      <c r="B14265">
        <f>IF(ISNUMBER(Input!B14265),IF(AND(Input!B14265&gt;=20,Input!B14265&lt;=700),Input!B14265,""),"")</f>
        <v/>
      </c>
      <c r="C14265">
        <f>IF(B14265="","",INT(A14265))</f>
        <v/>
      </c>
      <c r="D14265">
        <f>IF(B14265="","",HOUR(A14265))</f>
        <v/>
      </c>
      <c r="E14265">
        <f>IF(B14265="","",IF(INPUT!$I$1="","",IF(C14265&lt;(INT(INPUT!$I$1)-INPUT!$I$2),"Off Meds",IF(C14265&lt;=(INT(INPUT!$I$1)+INPUT!$I$2),"Washout","On Meds"))))</f>
        <v/>
      </c>
      <c r="F14265">
        <f>IF(B14265="","",1.509*(LN(B14265)^1.084-5.381))</f>
        <v/>
      </c>
      <c r="G14265">
        <f>IF(F14265="","",IF(F14265&lt;0,10*F14265^2,0))</f>
        <v/>
      </c>
      <c r="H14265">
        <f>IF(F14265="","",IF(F14265&gt;0,10*F14265^2,0))</f>
        <v/>
      </c>
    </row>
    <row r="14266">
      <c r="A14266">
        <f>Input!A14266</f>
        <v/>
      </c>
      <c r="B14266">
        <f>IF(ISNUMBER(Input!B14266),IF(AND(Input!B14266&gt;=20,Input!B14266&lt;=700),Input!B14266,""),"")</f>
        <v/>
      </c>
      <c r="C14266">
        <f>IF(B14266="","",INT(A14266))</f>
        <v/>
      </c>
      <c r="D14266">
        <f>IF(B14266="","",HOUR(A14266))</f>
        <v/>
      </c>
      <c r="E14266">
        <f>IF(B14266="","",IF(INPUT!$I$1="","",IF(C14266&lt;(INT(INPUT!$I$1)-INPUT!$I$2),"Off Meds",IF(C14266&lt;=(INT(INPUT!$I$1)+INPUT!$I$2),"Washout","On Meds"))))</f>
        <v/>
      </c>
      <c r="F14266">
        <f>IF(B14266="","",1.509*(LN(B14266)^1.084-5.381))</f>
        <v/>
      </c>
      <c r="G14266">
        <f>IF(F14266="","",IF(F14266&lt;0,10*F14266^2,0))</f>
        <v/>
      </c>
      <c r="H14266">
        <f>IF(F14266="","",IF(F14266&gt;0,10*F14266^2,0))</f>
        <v/>
      </c>
    </row>
    <row r="14267">
      <c r="A14267">
        <f>Input!A14267</f>
        <v/>
      </c>
      <c r="B14267">
        <f>IF(ISNUMBER(Input!B14267),IF(AND(Input!B14267&gt;=20,Input!B14267&lt;=700),Input!B14267,""),"")</f>
        <v/>
      </c>
      <c r="C14267">
        <f>IF(B14267="","",INT(A14267))</f>
        <v/>
      </c>
      <c r="D14267">
        <f>IF(B14267="","",HOUR(A14267))</f>
        <v/>
      </c>
      <c r="E14267">
        <f>IF(B14267="","",IF(INPUT!$I$1="","",IF(C14267&lt;(INT(INPUT!$I$1)-INPUT!$I$2),"Off Meds",IF(C14267&lt;=(INT(INPUT!$I$1)+INPUT!$I$2),"Washout","On Meds"))))</f>
        <v/>
      </c>
      <c r="F14267">
        <f>IF(B14267="","",1.509*(LN(B14267)^1.084-5.381))</f>
        <v/>
      </c>
      <c r="G14267">
        <f>IF(F14267="","",IF(F14267&lt;0,10*F14267^2,0))</f>
        <v/>
      </c>
      <c r="H14267">
        <f>IF(F14267="","",IF(F14267&gt;0,10*F14267^2,0))</f>
        <v/>
      </c>
    </row>
    <row r="14268">
      <c r="A14268">
        <f>Input!A14268</f>
        <v/>
      </c>
      <c r="B14268">
        <f>IF(ISNUMBER(Input!B14268),IF(AND(Input!B14268&gt;=20,Input!B14268&lt;=700),Input!B14268,""),"")</f>
        <v/>
      </c>
      <c r="C14268">
        <f>IF(B14268="","",INT(A14268))</f>
        <v/>
      </c>
      <c r="D14268">
        <f>IF(B14268="","",HOUR(A14268))</f>
        <v/>
      </c>
      <c r="E14268">
        <f>IF(B14268="","",IF(INPUT!$I$1="","",IF(C14268&lt;(INT(INPUT!$I$1)-INPUT!$I$2),"Off Meds",IF(C14268&lt;=(INT(INPUT!$I$1)+INPUT!$I$2),"Washout","On Meds"))))</f>
        <v/>
      </c>
      <c r="F14268">
        <f>IF(B14268="","",1.509*(LN(B14268)^1.084-5.381))</f>
        <v/>
      </c>
      <c r="G14268">
        <f>IF(F14268="","",IF(F14268&lt;0,10*F14268^2,0))</f>
        <v/>
      </c>
      <c r="H14268">
        <f>IF(F14268="","",IF(F14268&gt;0,10*F14268^2,0))</f>
        <v/>
      </c>
    </row>
    <row r="14269">
      <c r="A14269">
        <f>Input!A14269</f>
        <v/>
      </c>
      <c r="B14269">
        <f>IF(ISNUMBER(Input!B14269),IF(AND(Input!B14269&gt;=20,Input!B14269&lt;=700),Input!B14269,""),"")</f>
        <v/>
      </c>
      <c r="C14269">
        <f>IF(B14269="","",INT(A14269))</f>
        <v/>
      </c>
      <c r="D14269">
        <f>IF(B14269="","",HOUR(A14269))</f>
        <v/>
      </c>
      <c r="E14269">
        <f>IF(B14269="","",IF(INPUT!$I$1="","",IF(C14269&lt;(INT(INPUT!$I$1)-INPUT!$I$2),"Off Meds",IF(C14269&lt;=(INT(INPUT!$I$1)+INPUT!$I$2),"Washout","On Meds"))))</f>
        <v/>
      </c>
      <c r="F14269">
        <f>IF(B14269="","",1.509*(LN(B14269)^1.084-5.381))</f>
        <v/>
      </c>
      <c r="G14269">
        <f>IF(F14269="","",IF(F14269&lt;0,10*F14269^2,0))</f>
        <v/>
      </c>
      <c r="H14269">
        <f>IF(F14269="","",IF(F14269&gt;0,10*F14269^2,0))</f>
        <v/>
      </c>
    </row>
    <row r="14270">
      <c r="A14270">
        <f>Input!A14270</f>
        <v/>
      </c>
      <c r="B14270">
        <f>IF(ISNUMBER(Input!B14270),IF(AND(Input!B14270&gt;=20,Input!B14270&lt;=700),Input!B14270,""),"")</f>
        <v/>
      </c>
      <c r="C14270">
        <f>IF(B14270="","",INT(A14270))</f>
        <v/>
      </c>
      <c r="D14270">
        <f>IF(B14270="","",HOUR(A14270))</f>
        <v/>
      </c>
      <c r="E14270">
        <f>IF(B14270="","",IF(INPUT!$I$1="","",IF(C14270&lt;(INT(INPUT!$I$1)-INPUT!$I$2),"Off Meds",IF(C14270&lt;=(INT(INPUT!$I$1)+INPUT!$I$2),"Washout","On Meds"))))</f>
        <v/>
      </c>
      <c r="F14270">
        <f>IF(B14270="","",1.509*(LN(B14270)^1.084-5.381))</f>
        <v/>
      </c>
      <c r="G14270">
        <f>IF(F14270="","",IF(F14270&lt;0,10*F14270^2,0))</f>
        <v/>
      </c>
      <c r="H14270">
        <f>IF(F14270="","",IF(F14270&gt;0,10*F14270^2,0))</f>
        <v/>
      </c>
    </row>
    <row r="14271">
      <c r="A14271">
        <f>Input!A14271</f>
        <v/>
      </c>
      <c r="B14271">
        <f>IF(ISNUMBER(Input!B14271),IF(AND(Input!B14271&gt;=20,Input!B14271&lt;=700),Input!B14271,""),"")</f>
        <v/>
      </c>
      <c r="C14271">
        <f>IF(B14271="","",INT(A14271))</f>
        <v/>
      </c>
      <c r="D14271">
        <f>IF(B14271="","",HOUR(A14271))</f>
        <v/>
      </c>
      <c r="E14271">
        <f>IF(B14271="","",IF(INPUT!$I$1="","",IF(C14271&lt;(INT(INPUT!$I$1)-INPUT!$I$2),"Off Meds",IF(C14271&lt;=(INT(INPUT!$I$1)+INPUT!$I$2),"Washout","On Meds"))))</f>
        <v/>
      </c>
      <c r="F14271">
        <f>IF(B14271="","",1.509*(LN(B14271)^1.084-5.381))</f>
        <v/>
      </c>
      <c r="G14271">
        <f>IF(F14271="","",IF(F14271&lt;0,10*F14271^2,0))</f>
        <v/>
      </c>
      <c r="H14271">
        <f>IF(F14271="","",IF(F14271&gt;0,10*F14271^2,0))</f>
        <v/>
      </c>
    </row>
    <row r="14272">
      <c r="A14272">
        <f>Input!A14272</f>
        <v/>
      </c>
      <c r="B14272">
        <f>IF(ISNUMBER(Input!B14272),IF(AND(Input!B14272&gt;=20,Input!B14272&lt;=700),Input!B14272,""),"")</f>
        <v/>
      </c>
      <c r="C14272">
        <f>IF(B14272="","",INT(A14272))</f>
        <v/>
      </c>
      <c r="D14272">
        <f>IF(B14272="","",HOUR(A14272))</f>
        <v/>
      </c>
      <c r="E14272">
        <f>IF(B14272="","",IF(INPUT!$I$1="","",IF(C14272&lt;(INT(INPUT!$I$1)-INPUT!$I$2),"Off Meds",IF(C14272&lt;=(INT(INPUT!$I$1)+INPUT!$I$2),"Washout","On Meds"))))</f>
        <v/>
      </c>
      <c r="F14272">
        <f>IF(B14272="","",1.509*(LN(B14272)^1.084-5.381))</f>
        <v/>
      </c>
      <c r="G14272">
        <f>IF(F14272="","",IF(F14272&lt;0,10*F14272^2,0))</f>
        <v/>
      </c>
      <c r="H14272">
        <f>IF(F14272="","",IF(F14272&gt;0,10*F14272^2,0))</f>
        <v/>
      </c>
    </row>
    <row r="14273">
      <c r="A14273">
        <f>Input!A14273</f>
        <v/>
      </c>
      <c r="B14273">
        <f>IF(ISNUMBER(Input!B14273),IF(AND(Input!B14273&gt;=20,Input!B14273&lt;=700),Input!B14273,""),"")</f>
        <v/>
      </c>
      <c r="C14273">
        <f>IF(B14273="","",INT(A14273))</f>
        <v/>
      </c>
      <c r="D14273">
        <f>IF(B14273="","",HOUR(A14273))</f>
        <v/>
      </c>
      <c r="E14273">
        <f>IF(B14273="","",IF(INPUT!$I$1="","",IF(C14273&lt;(INT(INPUT!$I$1)-INPUT!$I$2),"Off Meds",IF(C14273&lt;=(INT(INPUT!$I$1)+INPUT!$I$2),"Washout","On Meds"))))</f>
        <v/>
      </c>
      <c r="F14273">
        <f>IF(B14273="","",1.509*(LN(B14273)^1.084-5.381))</f>
        <v/>
      </c>
      <c r="G14273">
        <f>IF(F14273="","",IF(F14273&lt;0,10*F14273^2,0))</f>
        <v/>
      </c>
      <c r="H14273">
        <f>IF(F14273="","",IF(F14273&gt;0,10*F14273^2,0))</f>
        <v/>
      </c>
    </row>
    <row r="14274">
      <c r="A14274">
        <f>Input!A14274</f>
        <v/>
      </c>
      <c r="B14274">
        <f>IF(ISNUMBER(Input!B14274),IF(AND(Input!B14274&gt;=20,Input!B14274&lt;=700),Input!B14274,""),"")</f>
        <v/>
      </c>
      <c r="C14274">
        <f>IF(B14274="","",INT(A14274))</f>
        <v/>
      </c>
      <c r="D14274">
        <f>IF(B14274="","",HOUR(A14274))</f>
        <v/>
      </c>
      <c r="E14274">
        <f>IF(B14274="","",IF(INPUT!$I$1="","",IF(C14274&lt;(INT(INPUT!$I$1)-INPUT!$I$2),"Off Meds",IF(C14274&lt;=(INT(INPUT!$I$1)+INPUT!$I$2),"Washout","On Meds"))))</f>
        <v/>
      </c>
      <c r="F14274">
        <f>IF(B14274="","",1.509*(LN(B14274)^1.084-5.381))</f>
        <v/>
      </c>
      <c r="G14274">
        <f>IF(F14274="","",IF(F14274&lt;0,10*F14274^2,0))</f>
        <v/>
      </c>
      <c r="H14274">
        <f>IF(F14274="","",IF(F14274&gt;0,10*F14274^2,0))</f>
        <v/>
      </c>
    </row>
    <row r="14275">
      <c r="A14275">
        <f>Input!A14275</f>
        <v/>
      </c>
      <c r="B14275">
        <f>IF(ISNUMBER(Input!B14275),IF(AND(Input!B14275&gt;=20,Input!B14275&lt;=700),Input!B14275,""),"")</f>
        <v/>
      </c>
      <c r="C14275">
        <f>IF(B14275="","",INT(A14275))</f>
        <v/>
      </c>
      <c r="D14275">
        <f>IF(B14275="","",HOUR(A14275))</f>
        <v/>
      </c>
      <c r="E14275">
        <f>IF(B14275="","",IF(INPUT!$I$1="","",IF(C14275&lt;(INT(INPUT!$I$1)-INPUT!$I$2),"Off Meds",IF(C14275&lt;=(INT(INPUT!$I$1)+INPUT!$I$2),"Washout","On Meds"))))</f>
        <v/>
      </c>
      <c r="F14275">
        <f>IF(B14275="","",1.509*(LN(B14275)^1.084-5.381))</f>
        <v/>
      </c>
      <c r="G14275">
        <f>IF(F14275="","",IF(F14275&lt;0,10*F14275^2,0))</f>
        <v/>
      </c>
      <c r="H14275">
        <f>IF(F14275="","",IF(F14275&gt;0,10*F14275^2,0))</f>
        <v/>
      </c>
    </row>
    <row r="14276">
      <c r="A14276">
        <f>Input!A14276</f>
        <v/>
      </c>
      <c r="B14276">
        <f>IF(ISNUMBER(Input!B14276),IF(AND(Input!B14276&gt;=20,Input!B14276&lt;=700),Input!B14276,""),"")</f>
        <v/>
      </c>
      <c r="C14276">
        <f>IF(B14276="","",INT(A14276))</f>
        <v/>
      </c>
      <c r="D14276">
        <f>IF(B14276="","",HOUR(A14276))</f>
        <v/>
      </c>
      <c r="E14276">
        <f>IF(B14276="","",IF(INPUT!$I$1="","",IF(C14276&lt;(INT(INPUT!$I$1)-INPUT!$I$2),"Off Meds",IF(C14276&lt;=(INT(INPUT!$I$1)+INPUT!$I$2),"Washout","On Meds"))))</f>
        <v/>
      </c>
      <c r="F14276">
        <f>IF(B14276="","",1.509*(LN(B14276)^1.084-5.381))</f>
        <v/>
      </c>
      <c r="G14276">
        <f>IF(F14276="","",IF(F14276&lt;0,10*F14276^2,0))</f>
        <v/>
      </c>
      <c r="H14276">
        <f>IF(F14276="","",IF(F14276&gt;0,10*F14276^2,0))</f>
        <v/>
      </c>
    </row>
    <row r="14277">
      <c r="A14277">
        <f>Input!A14277</f>
        <v/>
      </c>
      <c r="B14277">
        <f>IF(ISNUMBER(Input!B14277),IF(AND(Input!B14277&gt;=20,Input!B14277&lt;=700),Input!B14277,""),"")</f>
        <v/>
      </c>
      <c r="C14277">
        <f>IF(B14277="","",INT(A14277))</f>
        <v/>
      </c>
      <c r="D14277">
        <f>IF(B14277="","",HOUR(A14277))</f>
        <v/>
      </c>
      <c r="E14277">
        <f>IF(B14277="","",IF(INPUT!$I$1="","",IF(C14277&lt;(INT(INPUT!$I$1)-INPUT!$I$2),"Off Meds",IF(C14277&lt;=(INT(INPUT!$I$1)+INPUT!$I$2),"Washout","On Meds"))))</f>
        <v/>
      </c>
      <c r="F14277">
        <f>IF(B14277="","",1.509*(LN(B14277)^1.084-5.381))</f>
        <v/>
      </c>
      <c r="G14277">
        <f>IF(F14277="","",IF(F14277&lt;0,10*F14277^2,0))</f>
        <v/>
      </c>
      <c r="H14277">
        <f>IF(F14277="","",IF(F14277&gt;0,10*F14277^2,0))</f>
        <v/>
      </c>
    </row>
    <row r="14278">
      <c r="A14278">
        <f>Input!A14278</f>
        <v/>
      </c>
      <c r="B14278">
        <f>IF(ISNUMBER(Input!B14278),IF(AND(Input!B14278&gt;=20,Input!B14278&lt;=700),Input!B14278,""),"")</f>
        <v/>
      </c>
      <c r="C14278">
        <f>IF(B14278="","",INT(A14278))</f>
        <v/>
      </c>
      <c r="D14278">
        <f>IF(B14278="","",HOUR(A14278))</f>
        <v/>
      </c>
      <c r="E14278">
        <f>IF(B14278="","",IF(INPUT!$I$1="","",IF(C14278&lt;(INT(INPUT!$I$1)-INPUT!$I$2),"Off Meds",IF(C14278&lt;=(INT(INPUT!$I$1)+INPUT!$I$2),"Washout","On Meds"))))</f>
        <v/>
      </c>
      <c r="F14278">
        <f>IF(B14278="","",1.509*(LN(B14278)^1.084-5.381))</f>
        <v/>
      </c>
      <c r="G14278">
        <f>IF(F14278="","",IF(F14278&lt;0,10*F14278^2,0))</f>
        <v/>
      </c>
      <c r="H14278">
        <f>IF(F14278="","",IF(F14278&gt;0,10*F14278^2,0))</f>
        <v/>
      </c>
    </row>
    <row r="14279">
      <c r="A14279">
        <f>Input!A14279</f>
        <v/>
      </c>
      <c r="B14279">
        <f>IF(ISNUMBER(Input!B14279),IF(AND(Input!B14279&gt;=20,Input!B14279&lt;=700),Input!B14279,""),"")</f>
        <v/>
      </c>
      <c r="C14279">
        <f>IF(B14279="","",INT(A14279))</f>
        <v/>
      </c>
      <c r="D14279">
        <f>IF(B14279="","",HOUR(A14279))</f>
        <v/>
      </c>
      <c r="E14279">
        <f>IF(B14279="","",IF(INPUT!$I$1="","",IF(C14279&lt;(INT(INPUT!$I$1)-INPUT!$I$2),"Off Meds",IF(C14279&lt;=(INT(INPUT!$I$1)+INPUT!$I$2),"Washout","On Meds"))))</f>
        <v/>
      </c>
      <c r="F14279">
        <f>IF(B14279="","",1.509*(LN(B14279)^1.084-5.381))</f>
        <v/>
      </c>
      <c r="G14279">
        <f>IF(F14279="","",IF(F14279&lt;0,10*F14279^2,0))</f>
        <v/>
      </c>
      <c r="H14279">
        <f>IF(F14279="","",IF(F14279&gt;0,10*F14279^2,0))</f>
        <v/>
      </c>
    </row>
    <row r="14280">
      <c r="A14280">
        <f>Input!A14280</f>
        <v/>
      </c>
      <c r="B14280">
        <f>IF(ISNUMBER(Input!B14280),IF(AND(Input!B14280&gt;=20,Input!B14280&lt;=700),Input!B14280,""),"")</f>
        <v/>
      </c>
      <c r="C14280">
        <f>IF(B14280="","",INT(A14280))</f>
        <v/>
      </c>
      <c r="D14280">
        <f>IF(B14280="","",HOUR(A14280))</f>
        <v/>
      </c>
      <c r="E14280">
        <f>IF(B14280="","",IF(INPUT!$I$1="","",IF(C14280&lt;(INT(INPUT!$I$1)-INPUT!$I$2),"Off Meds",IF(C14280&lt;=(INT(INPUT!$I$1)+INPUT!$I$2),"Washout","On Meds"))))</f>
        <v/>
      </c>
      <c r="F14280">
        <f>IF(B14280="","",1.509*(LN(B14280)^1.084-5.381))</f>
        <v/>
      </c>
      <c r="G14280">
        <f>IF(F14280="","",IF(F14280&lt;0,10*F14280^2,0))</f>
        <v/>
      </c>
      <c r="H14280">
        <f>IF(F14280="","",IF(F14280&gt;0,10*F14280^2,0))</f>
        <v/>
      </c>
    </row>
    <row r="14281">
      <c r="A14281">
        <f>Input!A14281</f>
        <v/>
      </c>
      <c r="B14281">
        <f>IF(ISNUMBER(Input!B14281),IF(AND(Input!B14281&gt;=20,Input!B14281&lt;=700),Input!B14281,""),"")</f>
        <v/>
      </c>
      <c r="C14281">
        <f>IF(B14281="","",INT(A14281))</f>
        <v/>
      </c>
      <c r="D14281">
        <f>IF(B14281="","",HOUR(A14281))</f>
        <v/>
      </c>
      <c r="E14281">
        <f>IF(B14281="","",IF(INPUT!$I$1="","",IF(C14281&lt;(INT(INPUT!$I$1)-INPUT!$I$2),"Off Meds",IF(C14281&lt;=(INT(INPUT!$I$1)+INPUT!$I$2),"Washout","On Meds"))))</f>
        <v/>
      </c>
      <c r="F14281">
        <f>IF(B14281="","",1.509*(LN(B14281)^1.084-5.381))</f>
        <v/>
      </c>
      <c r="G14281">
        <f>IF(F14281="","",IF(F14281&lt;0,10*F14281^2,0))</f>
        <v/>
      </c>
      <c r="H14281">
        <f>IF(F14281="","",IF(F14281&gt;0,10*F14281^2,0))</f>
        <v/>
      </c>
    </row>
    <row r="14282">
      <c r="A14282">
        <f>Input!A14282</f>
        <v/>
      </c>
      <c r="B14282">
        <f>IF(ISNUMBER(Input!B14282),IF(AND(Input!B14282&gt;=20,Input!B14282&lt;=700),Input!B14282,""),"")</f>
        <v/>
      </c>
      <c r="C14282">
        <f>IF(B14282="","",INT(A14282))</f>
        <v/>
      </c>
      <c r="D14282">
        <f>IF(B14282="","",HOUR(A14282))</f>
        <v/>
      </c>
      <c r="E14282">
        <f>IF(B14282="","",IF(INPUT!$I$1="","",IF(C14282&lt;(INT(INPUT!$I$1)-INPUT!$I$2),"Off Meds",IF(C14282&lt;=(INT(INPUT!$I$1)+INPUT!$I$2),"Washout","On Meds"))))</f>
        <v/>
      </c>
      <c r="F14282">
        <f>IF(B14282="","",1.509*(LN(B14282)^1.084-5.381))</f>
        <v/>
      </c>
      <c r="G14282">
        <f>IF(F14282="","",IF(F14282&lt;0,10*F14282^2,0))</f>
        <v/>
      </c>
      <c r="H14282">
        <f>IF(F14282="","",IF(F14282&gt;0,10*F14282^2,0))</f>
        <v/>
      </c>
    </row>
    <row r="14283">
      <c r="A14283">
        <f>Input!A14283</f>
        <v/>
      </c>
      <c r="B14283">
        <f>IF(ISNUMBER(Input!B14283),IF(AND(Input!B14283&gt;=20,Input!B14283&lt;=700),Input!B14283,""),"")</f>
        <v/>
      </c>
      <c r="C14283">
        <f>IF(B14283="","",INT(A14283))</f>
        <v/>
      </c>
      <c r="D14283">
        <f>IF(B14283="","",HOUR(A14283))</f>
        <v/>
      </c>
      <c r="E14283">
        <f>IF(B14283="","",IF(INPUT!$I$1="","",IF(C14283&lt;(INT(INPUT!$I$1)-INPUT!$I$2),"Off Meds",IF(C14283&lt;=(INT(INPUT!$I$1)+INPUT!$I$2),"Washout","On Meds"))))</f>
        <v/>
      </c>
      <c r="F14283">
        <f>IF(B14283="","",1.509*(LN(B14283)^1.084-5.381))</f>
        <v/>
      </c>
      <c r="G14283">
        <f>IF(F14283="","",IF(F14283&lt;0,10*F14283^2,0))</f>
        <v/>
      </c>
      <c r="H14283">
        <f>IF(F14283="","",IF(F14283&gt;0,10*F14283^2,0))</f>
        <v/>
      </c>
    </row>
    <row r="14284">
      <c r="A14284">
        <f>Input!A14284</f>
        <v/>
      </c>
      <c r="B14284">
        <f>IF(ISNUMBER(Input!B14284),IF(AND(Input!B14284&gt;=20,Input!B14284&lt;=700),Input!B14284,""),"")</f>
        <v/>
      </c>
      <c r="C14284">
        <f>IF(B14284="","",INT(A14284))</f>
        <v/>
      </c>
      <c r="D14284">
        <f>IF(B14284="","",HOUR(A14284))</f>
        <v/>
      </c>
      <c r="E14284">
        <f>IF(B14284="","",IF(INPUT!$I$1="","",IF(C14284&lt;(INT(INPUT!$I$1)-INPUT!$I$2),"Off Meds",IF(C14284&lt;=(INT(INPUT!$I$1)+INPUT!$I$2),"Washout","On Meds"))))</f>
        <v/>
      </c>
      <c r="F14284">
        <f>IF(B14284="","",1.509*(LN(B14284)^1.084-5.381))</f>
        <v/>
      </c>
      <c r="G14284">
        <f>IF(F14284="","",IF(F14284&lt;0,10*F14284^2,0))</f>
        <v/>
      </c>
      <c r="H14284">
        <f>IF(F14284="","",IF(F14284&gt;0,10*F14284^2,0))</f>
        <v/>
      </c>
    </row>
    <row r="14285">
      <c r="A14285">
        <f>Input!A14285</f>
        <v/>
      </c>
      <c r="B14285">
        <f>IF(ISNUMBER(Input!B14285),IF(AND(Input!B14285&gt;=20,Input!B14285&lt;=700),Input!B14285,""),"")</f>
        <v/>
      </c>
      <c r="C14285">
        <f>IF(B14285="","",INT(A14285))</f>
        <v/>
      </c>
      <c r="D14285">
        <f>IF(B14285="","",HOUR(A14285))</f>
        <v/>
      </c>
      <c r="E14285">
        <f>IF(B14285="","",IF(INPUT!$I$1="","",IF(C14285&lt;(INT(INPUT!$I$1)-INPUT!$I$2),"Off Meds",IF(C14285&lt;=(INT(INPUT!$I$1)+INPUT!$I$2),"Washout","On Meds"))))</f>
        <v/>
      </c>
      <c r="F14285">
        <f>IF(B14285="","",1.509*(LN(B14285)^1.084-5.381))</f>
        <v/>
      </c>
      <c r="G14285">
        <f>IF(F14285="","",IF(F14285&lt;0,10*F14285^2,0))</f>
        <v/>
      </c>
      <c r="H14285">
        <f>IF(F14285="","",IF(F14285&gt;0,10*F14285^2,0))</f>
        <v/>
      </c>
    </row>
    <row r="14286">
      <c r="A14286">
        <f>Input!A14286</f>
        <v/>
      </c>
      <c r="B14286">
        <f>IF(ISNUMBER(Input!B14286),IF(AND(Input!B14286&gt;=20,Input!B14286&lt;=700),Input!B14286,""),"")</f>
        <v/>
      </c>
      <c r="C14286">
        <f>IF(B14286="","",INT(A14286))</f>
        <v/>
      </c>
      <c r="D14286">
        <f>IF(B14286="","",HOUR(A14286))</f>
        <v/>
      </c>
      <c r="E14286">
        <f>IF(B14286="","",IF(INPUT!$I$1="","",IF(C14286&lt;(INT(INPUT!$I$1)-INPUT!$I$2),"Off Meds",IF(C14286&lt;=(INT(INPUT!$I$1)+INPUT!$I$2),"Washout","On Meds"))))</f>
        <v/>
      </c>
      <c r="F14286">
        <f>IF(B14286="","",1.509*(LN(B14286)^1.084-5.381))</f>
        <v/>
      </c>
      <c r="G14286">
        <f>IF(F14286="","",IF(F14286&lt;0,10*F14286^2,0))</f>
        <v/>
      </c>
      <c r="H14286">
        <f>IF(F14286="","",IF(F14286&gt;0,10*F14286^2,0))</f>
        <v/>
      </c>
    </row>
    <row r="14287">
      <c r="A14287">
        <f>Input!A14287</f>
        <v/>
      </c>
      <c r="B14287">
        <f>IF(ISNUMBER(Input!B14287),IF(AND(Input!B14287&gt;=20,Input!B14287&lt;=700),Input!B14287,""),"")</f>
        <v/>
      </c>
      <c r="C14287">
        <f>IF(B14287="","",INT(A14287))</f>
        <v/>
      </c>
      <c r="D14287">
        <f>IF(B14287="","",HOUR(A14287))</f>
        <v/>
      </c>
      <c r="E14287">
        <f>IF(B14287="","",IF(INPUT!$I$1="","",IF(C14287&lt;(INT(INPUT!$I$1)-INPUT!$I$2),"Off Meds",IF(C14287&lt;=(INT(INPUT!$I$1)+INPUT!$I$2),"Washout","On Meds"))))</f>
        <v/>
      </c>
      <c r="F14287">
        <f>IF(B14287="","",1.509*(LN(B14287)^1.084-5.381))</f>
        <v/>
      </c>
      <c r="G14287">
        <f>IF(F14287="","",IF(F14287&lt;0,10*F14287^2,0))</f>
        <v/>
      </c>
      <c r="H14287">
        <f>IF(F14287="","",IF(F14287&gt;0,10*F14287^2,0))</f>
        <v/>
      </c>
    </row>
    <row r="14288">
      <c r="A14288">
        <f>Input!A14288</f>
        <v/>
      </c>
      <c r="B14288">
        <f>IF(ISNUMBER(Input!B14288),IF(AND(Input!B14288&gt;=20,Input!B14288&lt;=700),Input!B14288,""),"")</f>
        <v/>
      </c>
      <c r="C14288">
        <f>IF(B14288="","",INT(A14288))</f>
        <v/>
      </c>
      <c r="D14288">
        <f>IF(B14288="","",HOUR(A14288))</f>
        <v/>
      </c>
      <c r="E14288">
        <f>IF(B14288="","",IF(INPUT!$I$1="","",IF(C14288&lt;(INT(INPUT!$I$1)-INPUT!$I$2),"Off Meds",IF(C14288&lt;=(INT(INPUT!$I$1)+INPUT!$I$2),"Washout","On Meds"))))</f>
        <v/>
      </c>
      <c r="F14288">
        <f>IF(B14288="","",1.509*(LN(B14288)^1.084-5.381))</f>
        <v/>
      </c>
      <c r="G14288">
        <f>IF(F14288="","",IF(F14288&lt;0,10*F14288^2,0))</f>
        <v/>
      </c>
      <c r="H14288">
        <f>IF(F14288="","",IF(F14288&gt;0,10*F14288^2,0))</f>
        <v/>
      </c>
    </row>
    <row r="14289">
      <c r="A14289">
        <f>Input!A14289</f>
        <v/>
      </c>
      <c r="B14289">
        <f>IF(ISNUMBER(Input!B14289),IF(AND(Input!B14289&gt;=20,Input!B14289&lt;=700),Input!B14289,""),"")</f>
        <v/>
      </c>
      <c r="C14289">
        <f>IF(B14289="","",INT(A14289))</f>
        <v/>
      </c>
      <c r="D14289">
        <f>IF(B14289="","",HOUR(A14289))</f>
        <v/>
      </c>
      <c r="E14289">
        <f>IF(B14289="","",IF(INPUT!$I$1="","",IF(C14289&lt;(INT(INPUT!$I$1)-INPUT!$I$2),"Off Meds",IF(C14289&lt;=(INT(INPUT!$I$1)+INPUT!$I$2),"Washout","On Meds"))))</f>
        <v/>
      </c>
      <c r="F14289">
        <f>IF(B14289="","",1.509*(LN(B14289)^1.084-5.381))</f>
        <v/>
      </c>
      <c r="G14289">
        <f>IF(F14289="","",IF(F14289&lt;0,10*F14289^2,0))</f>
        <v/>
      </c>
      <c r="H14289">
        <f>IF(F14289="","",IF(F14289&gt;0,10*F14289^2,0))</f>
        <v/>
      </c>
    </row>
    <row r="14290">
      <c r="A14290">
        <f>Input!A14290</f>
        <v/>
      </c>
      <c r="B14290">
        <f>IF(ISNUMBER(Input!B14290),IF(AND(Input!B14290&gt;=20,Input!B14290&lt;=700),Input!B14290,""),"")</f>
        <v/>
      </c>
      <c r="C14290">
        <f>IF(B14290="","",INT(A14290))</f>
        <v/>
      </c>
      <c r="D14290">
        <f>IF(B14290="","",HOUR(A14290))</f>
        <v/>
      </c>
      <c r="E14290">
        <f>IF(B14290="","",IF(INPUT!$I$1="","",IF(C14290&lt;(INT(INPUT!$I$1)-INPUT!$I$2),"Off Meds",IF(C14290&lt;=(INT(INPUT!$I$1)+INPUT!$I$2),"Washout","On Meds"))))</f>
        <v/>
      </c>
      <c r="F14290">
        <f>IF(B14290="","",1.509*(LN(B14290)^1.084-5.381))</f>
        <v/>
      </c>
      <c r="G14290">
        <f>IF(F14290="","",IF(F14290&lt;0,10*F14290^2,0))</f>
        <v/>
      </c>
      <c r="H14290">
        <f>IF(F14290="","",IF(F14290&gt;0,10*F14290^2,0))</f>
        <v/>
      </c>
    </row>
    <row r="14291">
      <c r="A14291">
        <f>Input!A14291</f>
        <v/>
      </c>
      <c r="B14291">
        <f>IF(ISNUMBER(Input!B14291),IF(AND(Input!B14291&gt;=20,Input!B14291&lt;=700),Input!B14291,""),"")</f>
        <v/>
      </c>
      <c r="C14291">
        <f>IF(B14291="","",INT(A14291))</f>
        <v/>
      </c>
      <c r="D14291">
        <f>IF(B14291="","",HOUR(A14291))</f>
        <v/>
      </c>
      <c r="E14291">
        <f>IF(B14291="","",IF(INPUT!$I$1="","",IF(C14291&lt;(INT(INPUT!$I$1)-INPUT!$I$2),"Off Meds",IF(C14291&lt;=(INT(INPUT!$I$1)+INPUT!$I$2),"Washout","On Meds"))))</f>
        <v/>
      </c>
      <c r="F14291">
        <f>IF(B14291="","",1.509*(LN(B14291)^1.084-5.381))</f>
        <v/>
      </c>
      <c r="G14291">
        <f>IF(F14291="","",IF(F14291&lt;0,10*F14291^2,0))</f>
        <v/>
      </c>
      <c r="H14291">
        <f>IF(F14291="","",IF(F14291&gt;0,10*F14291^2,0))</f>
        <v/>
      </c>
    </row>
    <row r="14292">
      <c r="A14292">
        <f>Input!A14292</f>
        <v/>
      </c>
      <c r="B14292">
        <f>IF(ISNUMBER(Input!B14292),IF(AND(Input!B14292&gt;=20,Input!B14292&lt;=700),Input!B14292,""),"")</f>
        <v/>
      </c>
      <c r="C14292">
        <f>IF(B14292="","",INT(A14292))</f>
        <v/>
      </c>
      <c r="D14292">
        <f>IF(B14292="","",HOUR(A14292))</f>
        <v/>
      </c>
      <c r="E14292">
        <f>IF(B14292="","",IF(INPUT!$I$1="","",IF(C14292&lt;(INT(INPUT!$I$1)-INPUT!$I$2),"Off Meds",IF(C14292&lt;=(INT(INPUT!$I$1)+INPUT!$I$2),"Washout","On Meds"))))</f>
        <v/>
      </c>
      <c r="F14292">
        <f>IF(B14292="","",1.509*(LN(B14292)^1.084-5.381))</f>
        <v/>
      </c>
      <c r="G14292">
        <f>IF(F14292="","",IF(F14292&lt;0,10*F14292^2,0))</f>
        <v/>
      </c>
      <c r="H14292">
        <f>IF(F14292="","",IF(F14292&gt;0,10*F14292^2,0))</f>
        <v/>
      </c>
    </row>
    <row r="14293">
      <c r="A14293">
        <f>Input!A14293</f>
        <v/>
      </c>
      <c r="B14293">
        <f>IF(ISNUMBER(Input!B14293),IF(AND(Input!B14293&gt;=20,Input!B14293&lt;=700),Input!B14293,""),"")</f>
        <v/>
      </c>
      <c r="C14293">
        <f>IF(B14293="","",INT(A14293))</f>
        <v/>
      </c>
      <c r="D14293">
        <f>IF(B14293="","",HOUR(A14293))</f>
        <v/>
      </c>
      <c r="E14293">
        <f>IF(B14293="","",IF(INPUT!$I$1="","",IF(C14293&lt;(INT(INPUT!$I$1)-INPUT!$I$2),"Off Meds",IF(C14293&lt;=(INT(INPUT!$I$1)+INPUT!$I$2),"Washout","On Meds"))))</f>
        <v/>
      </c>
      <c r="F14293">
        <f>IF(B14293="","",1.509*(LN(B14293)^1.084-5.381))</f>
        <v/>
      </c>
      <c r="G14293">
        <f>IF(F14293="","",IF(F14293&lt;0,10*F14293^2,0))</f>
        <v/>
      </c>
      <c r="H14293">
        <f>IF(F14293="","",IF(F14293&gt;0,10*F14293^2,0))</f>
        <v/>
      </c>
    </row>
    <row r="14294">
      <c r="A14294">
        <f>Input!A14294</f>
        <v/>
      </c>
      <c r="B14294">
        <f>IF(ISNUMBER(Input!B14294),IF(AND(Input!B14294&gt;=20,Input!B14294&lt;=700),Input!B14294,""),"")</f>
        <v/>
      </c>
      <c r="C14294">
        <f>IF(B14294="","",INT(A14294))</f>
        <v/>
      </c>
      <c r="D14294">
        <f>IF(B14294="","",HOUR(A14294))</f>
        <v/>
      </c>
      <c r="E14294">
        <f>IF(B14294="","",IF(INPUT!$I$1="","",IF(C14294&lt;(INT(INPUT!$I$1)-INPUT!$I$2),"Off Meds",IF(C14294&lt;=(INT(INPUT!$I$1)+INPUT!$I$2),"Washout","On Meds"))))</f>
        <v/>
      </c>
      <c r="F14294">
        <f>IF(B14294="","",1.509*(LN(B14294)^1.084-5.381))</f>
        <v/>
      </c>
      <c r="G14294">
        <f>IF(F14294="","",IF(F14294&lt;0,10*F14294^2,0))</f>
        <v/>
      </c>
      <c r="H14294">
        <f>IF(F14294="","",IF(F14294&gt;0,10*F14294^2,0))</f>
        <v/>
      </c>
    </row>
    <row r="14295">
      <c r="A14295">
        <f>Input!A14295</f>
        <v/>
      </c>
      <c r="B14295">
        <f>IF(ISNUMBER(Input!B14295),IF(AND(Input!B14295&gt;=20,Input!B14295&lt;=700),Input!B14295,""),"")</f>
        <v/>
      </c>
      <c r="C14295">
        <f>IF(B14295="","",INT(A14295))</f>
        <v/>
      </c>
      <c r="D14295">
        <f>IF(B14295="","",HOUR(A14295))</f>
        <v/>
      </c>
      <c r="E14295">
        <f>IF(B14295="","",IF(INPUT!$I$1="","",IF(C14295&lt;(INT(INPUT!$I$1)-INPUT!$I$2),"Off Meds",IF(C14295&lt;=(INT(INPUT!$I$1)+INPUT!$I$2),"Washout","On Meds"))))</f>
        <v/>
      </c>
      <c r="F14295">
        <f>IF(B14295="","",1.509*(LN(B14295)^1.084-5.381))</f>
        <v/>
      </c>
      <c r="G14295">
        <f>IF(F14295="","",IF(F14295&lt;0,10*F14295^2,0))</f>
        <v/>
      </c>
      <c r="H14295">
        <f>IF(F14295="","",IF(F14295&gt;0,10*F14295^2,0))</f>
        <v/>
      </c>
    </row>
    <row r="14296">
      <c r="A14296">
        <f>Input!A14296</f>
        <v/>
      </c>
      <c r="B14296">
        <f>IF(ISNUMBER(Input!B14296),IF(AND(Input!B14296&gt;=20,Input!B14296&lt;=700),Input!B14296,""),"")</f>
        <v/>
      </c>
      <c r="C14296">
        <f>IF(B14296="","",INT(A14296))</f>
        <v/>
      </c>
      <c r="D14296">
        <f>IF(B14296="","",HOUR(A14296))</f>
        <v/>
      </c>
      <c r="E14296">
        <f>IF(B14296="","",IF(INPUT!$I$1="","",IF(C14296&lt;(INT(INPUT!$I$1)-INPUT!$I$2),"Off Meds",IF(C14296&lt;=(INT(INPUT!$I$1)+INPUT!$I$2),"Washout","On Meds"))))</f>
        <v/>
      </c>
      <c r="F14296">
        <f>IF(B14296="","",1.509*(LN(B14296)^1.084-5.381))</f>
        <v/>
      </c>
      <c r="G14296">
        <f>IF(F14296="","",IF(F14296&lt;0,10*F14296^2,0))</f>
        <v/>
      </c>
      <c r="H14296">
        <f>IF(F14296="","",IF(F14296&gt;0,10*F14296^2,0))</f>
        <v/>
      </c>
    </row>
    <row r="14297">
      <c r="A14297">
        <f>Input!A14297</f>
        <v/>
      </c>
      <c r="B14297">
        <f>IF(ISNUMBER(Input!B14297),IF(AND(Input!B14297&gt;=20,Input!B14297&lt;=700),Input!B14297,""),"")</f>
        <v/>
      </c>
      <c r="C14297">
        <f>IF(B14297="","",INT(A14297))</f>
        <v/>
      </c>
      <c r="D14297">
        <f>IF(B14297="","",HOUR(A14297))</f>
        <v/>
      </c>
      <c r="E14297">
        <f>IF(B14297="","",IF(INPUT!$I$1="","",IF(C14297&lt;(INT(INPUT!$I$1)-INPUT!$I$2),"Off Meds",IF(C14297&lt;=(INT(INPUT!$I$1)+INPUT!$I$2),"Washout","On Meds"))))</f>
        <v/>
      </c>
      <c r="F14297">
        <f>IF(B14297="","",1.509*(LN(B14297)^1.084-5.381))</f>
        <v/>
      </c>
      <c r="G14297">
        <f>IF(F14297="","",IF(F14297&lt;0,10*F14297^2,0))</f>
        <v/>
      </c>
      <c r="H14297">
        <f>IF(F14297="","",IF(F14297&gt;0,10*F14297^2,0))</f>
        <v/>
      </c>
    </row>
    <row r="14298">
      <c r="A14298">
        <f>Input!A14298</f>
        <v/>
      </c>
      <c r="B14298">
        <f>IF(ISNUMBER(Input!B14298),IF(AND(Input!B14298&gt;=20,Input!B14298&lt;=700),Input!B14298,""),"")</f>
        <v/>
      </c>
      <c r="C14298">
        <f>IF(B14298="","",INT(A14298))</f>
        <v/>
      </c>
      <c r="D14298">
        <f>IF(B14298="","",HOUR(A14298))</f>
        <v/>
      </c>
      <c r="E14298">
        <f>IF(B14298="","",IF(INPUT!$I$1="","",IF(C14298&lt;(INT(INPUT!$I$1)-INPUT!$I$2),"Off Meds",IF(C14298&lt;=(INT(INPUT!$I$1)+INPUT!$I$2),"Washout","On Meds"))))</f>
        <v/>
      </c>
      <c r="F14298">
        <f>IF(B14298="","",1.509*(LN(B14298)^1.084-5.381))</f>
        <v/>
      </c>
      <c r="G14298">
        <f>IF(F14298="","",IF(F14298&lt;0,10*F14298^2,0))</f>
        <v/>
      </c>
      <c r="H14298">
        <f>IF(F14298="","",IF(F14298&gt;0,10*F14298^2,0))</f>
        <v/>
      </c>
    </row>
    <row r="14299">
      <c r="A14299">
        <f>Input!A14299</f>
        <v/>
      </c>
      <c r="B14299">
        <f>IF(ISNUMBER(Input!B14299),IF(AND(Input!B14299&gt;=20,Input!B14299&lt;=700),Input!B14299,""),"")</f>
        <v/>
      </c>
      <c r="C14299">
        <f>IF(B14299="","",INT(A14299))</f>
        <v/>
      </c>
      <c r="D14299">
        <f>IF(B14299="","",HOUR(A14299))</f>
        <v/>
      </c>
      <c r="E14299">
        <f>IF(B14299="","",IF(INPUT!$I$1="","",IF(C14299&lt;(INT(INPUT!$I$1)-INPUT!$I$2),"Off Meds",IF(C14299&lt;=(INT(INPUT!$I$1)+INPUT!$I$2),"Washout","On Meds"))))</f>
        <v/>
      </c>
      <c r="F14299">
        <f>IF(B14299="","",1.509*(LN(B14299)^1.084-5.381))</f>
        <v/>
      </c>
      <c r="G14299">
        <f>IF(F14299="","",IF(F14299&lt;0,10*F14299^2,0))</f>
        <v/>
      </c>
      <c r="H14299">
        <f>IF(F14299="","",IF(F14299&gt;0,10*F14299^2,0))</f>
        <v/>
      </c>
    </row>
    <row r="14300">
      <c r="A14300">
        <f>Input!A14300</f>
        <v/>
      </c>
      <c r="B14300">
        <f>IF(ISNUMBER(Input!B14300),IF(AND(Input!B14300&gt;=20,Input!B14300&lt;=700),Input!B14300,""),"")</f>
        <v/>
      </c>
      <c r="C14300">
        <f>IF(B14300="","",INT(A14300))</f>
        <v/>
      </c>
      <c r="D14300">
        <f>IF(B14300="","",HOUR(A14300))</f>
        <v/>
      </c>
      <c r="E14300">
        <f>IF(B14300="","",IF(INPUT!$I$1="","",IF(C14300&lt;(INT(INPUT!$I$1)-INPUT!$I$2),"Off Meds",IF(C14300&lt;=(INT(INPUT!$I$1)+INPUT!$I$2),"Washout","On Meds"))))</f>
        <v/>
      </c>
      <c r="F14300">
        <f>IF(B14300="","",1.509*(LN(B14300)^1.084-5.381))</f>
        <v/>
      </c>
      <c r="G14300">
        <f>IF(F14300="","",IF(F14300&lt;0,10*F14300^2,0))</f>
        <v/>
      </c>
      <c r="H14300">
        <f>IF(F14300="","",IF(F14300&gt;0,10*F14300^2,0))</f>
        <v/>
      </c>
    </row>
    <row r="14301">
      <c r="A14301">
        <f>Input!A14301</f>
        <v/>
      </c>
      <c r="B14301">
        <f>IF(ISNUMBER(Input!B14301),IF(AND(Input!B14301&gt;=20,Input!B14301&lt;=700),Input!B14301,""),"")</f>
        <v/>
      </c>
      <c r="C14301">
        <f>IF(B14301="","",INT(A14301))</f>
        <v/>
      </c>
      <c r="D14301">
        <f>IF(B14301="","",HOUR(A14301))</f>
        <v/>
      </c>
      <c r="E14301">
        <f>IF(B14301="","",IF(INPUT!$I$1="","",IF(C14301&lt;(INT(INPUT!$I$1)-INPUT!$I$2),"Off Meds",IF(C14301&lt;=(INT(INPUT!$I$1)+INPUT!$I$2),"Washout","On Meds"))))</f>
        <v/>
      </c>
      <c r="F14301">
        <f>IF(B14301="","",1.509*(LN(B14301)^1.084-5.381))</f>
        <v/>
      </c>
      <c r="G14301">
        <f>IF(F14301="","",IF(F14301&lt;0,10*F14301^2,0))</f>
        <v/>
      </c>
      <c r="H14301">
        <f>IF(F14301="","",IF(F14301&gt;0,10*F14301^2,0))</f>
        <v/>
      </c>
    </row>
    <row r="14302">
      <c r="A14302">
        <f>Input!A14302</f>
        <v/>
      </c>
      <c r="B14302">
        <f>IF(ISNUMBER(Input!B14302),IF(AND(Input!B14302&gt;=20,Input!B14302&lt;=700),Input!B14302,""),"")</f>
        <v/>
      </c>
      <c r="C14302">
        <f>IF(B14302="","",INT(A14302))</f>
        <v/>
      </c>
      <c r="D14302">
        <f>IF(B14302="","",HOUR(A14302))</f>
        <v/>
      </c>
      <c r="E14302">
        <f>IF(B14302="","",IF(INPUT!$I$1="","",IF(C14302&lt;(INT(INPUT!$I$1)-INPUT!$I$2),"Off Meds",IF(C14302&lt;=(INT(INPUT!$I$1)+INPUT!$I$2),"Washout","On Meds"))))</f>
        <v/>
      </c>
      <c r="F14302">
        <f>IF(B14302="","",1.509*(LN(B14302)^1.084-5.381))</f>
        <v/>
      </c>
      <c r="G14302">
        <f>IF(F14302="","",IF(F14302&lt;0,10*F14302^2,0))</f>
        <v/>
      </c>
      <c r="H14302">
        <f>IF(F14302="","",IF(F14302&gt;0,10*F14302^2,0))</f>
        <v/>
      </c>
    </row>
    <row r="14303">
      <c r="A14303">
        <f>Input!A14303</f>
        <v/>
      </c>
      <c r="B14303">
        <f>IF(ISNUMBER(Input!B14303),IF(AND(Input!B14303&gt;=20,Input!B14303&lt;=700),Input!B14303,""),"")</f>
        <v/>
      </c>
      <c r="C14303">
        <f>IF(B14303="","",INT(A14303))</f>
        <v/>
      </c>
      <c r="D14303">
        <f>IF(B14303="","",HOUR(A14303))</f>
        <v/>
      </c>
      <c r="E14303">
        <f>IF(B14303="","",IF(INPUT!$I$1="","",IF(C14303&lt;(INT(INPUT!$I$1)-INPUT!$I$2),"Off Meds",IF(C14303&lt;=(INT(INPUT!$I$1)+INPUT!$I$2),"Washout","On Meds"))))</f>
        <v/>
      </c>
      <c r="F14303">
        <f>IF(B14303="","",1.509*(LN(B14303)^1.084-5.381))</f>
        <v/>
      </c>
      <c r="G14303">
        <f>IF(F14303="","",IF(F14303&lt;0,10*F14303^2,0))</f>
        <v/>
      </c>
      <c r="H14303">
        <f>IF(F14303="","",IF(F14303&gt;0,10*F14303^2,0))</f>
        <v/>
      </c>
    </row>
    <row r="14304">
      <c r="A14304">
        <f>Input!A14304</f>
        <v/>
      </c>
      <c r="B14304">
        <f>IF(ISNUMBER(Input!B14304),IF(AND(Input!B14304&gt;=20,Input!B14304&lt;=700),Input!B14304,""),"")</f>
        <v/>
      </c>
      <c r="C14304">
        <f>IF(B14304="","",INT(A14304))</f>
        <v/>
      </c>
      <c r="D14304">
        <f>IF(B14304="","",HOUR(A14304))</f>
        <v/>
      </c>
      <c r="E14304">
        <f>IF(B14304="","",IF(INPUT!$I$1="","",IF(C14304&lt;(INT(INPUT!$I$1)-INPUT!$I$2),"Off Meds",IF(C14304&lt;=(INT(INPUT!$I$1)+INPUT!$I$2),"Washout","On Meds"))))</f>
        <v/>
      </c>
      <c r="F14304">
        <f>IF(B14304="","",1.509*(LN(B14304)^1.084-5.381))</f>
        <v/>
      </c>
      <c r="G14304">
        <f>IF(F14304="","",IF(F14304&lt;0,10*F14304^2,0))</f>
        <v/>
      </c>
      <c r="H14304">
        <f>IF(F14304="","",IF(F14304&gt;0,10*F14304^2,0))</f>
        <v/>
      </c>
    </row>
    <row r="14305">
      <c r="A14305">
        <f>Input!A14305</f>
        <v/>
      </c>
      <c r="B14305">
        <f>IF(ISNUMBER(Input!B14305),IF(AND(Input!B14305&gt;=20,Input!B14305&lt;=700),Input!B14305,""),"")</f>
        <v/>
      </c>
      <c r="C14305">
        <f>IF(B14305="","",INT(A14305))</f>
        <v/>
      </c>
      <c r="D14305">
        <f>IF(B14305="","",HOUR(A14305))</f>
        <v/>
      </c>
      <c r="E14305">
        <f>IF(B14305="","",IF(INPUT!$I$1="","",IF(C14305&lt;(INT(INPUT!$I$1)-INPUT!$I$2),"Off Meds",IF(C14305&lt;=(INT(INPUT!$I$1)+INPUT!$I$2),"Washout","On Meds"))))</f>
        <v/>
      </c>
      <c r="F14305">
        <f>IF(B14305="","",1.509*(LN(B14305)^1.084-5.381))</f>
        <v/>
      </c>
      <c r="G14305">
        <f>IF(F14305="","",IF(F14305&lt;0,10*F14305^2,0))</f>
        <v/>
      </c>
      <c r="H14305">
        <f>IF(F14305="","",IF(F14305&gt;0,10*F14305^2,0))</f>
        <v/>
      </c>
    </row>
    <row r="14306">
      <c r="A14306">
        <f>Input!A14306</f>
        <v/>
      </c>
      <c r="B14306">
        <f>IF(ISNUMBER(Input!B14306),IF(AND(Input!B14306&gt;=20,Input!B14306&lt;=700),Input!B14306,""),"")</f>
        <v/>
      </c>
      <c r="C14306">
        <f>IF(B14306="","",INT(A14306))</f>
        <v/>
      </c>
      <c r="D14306">
        <f>IF(B14306="","",HOUR(A14306))</f>
        <v/>
      </c>
      <c r="E14306">
        <f>IF(B14306="","",IF(INPUT!$I$1="","",IF(C14306&lt;(INT(INPUT!$I$1)-INPUT!$I$2),"Off Meds",IF(C14306&lt;=(INT(INPUT!$I$1)+INPUT!$I$2),"Washout","On Meds"))))</f>
        <v/>
      </c>
      <c r="F14306">
        <f>IF(B14306="","",1.509*(LN(B14306)^1.084-5.381))</f>
        <v/>
      </c>
      <c r="G14306">
        <f>IF(F14306="","",IF(F14306&lt;0,10*F14306^2,0))</f>
        <v/>
      </c>
      <c r="H14306">
        <f>IF(F14306="","",IF(F14306&gt;0,10*F14306^2,0))</f>
        <v/>
      </c>
    </row>
    <row r="14307">
      <c r="A14307">
        <f>Input!A14307</f>
        <v/>
      </c>
      <c r="B14307">
        <f>IF(ISNUMBER(Input!B14307),IF(AND(Input!B14307&gt;=20,Input!B14307&lt;=700),Input!B14307,""),"")</f>
        <v/>
      </c>
      <c r="C14307">
        <f>IF(B14307="","",INT(A14307))</f>
        <v/>
      </c>
      <c r="D14307">
        <f>IF(B14307="","",HOUR(A14307))</f>
        <v/>
      </c>
      <c r="E14307">
        <f>IF(B14307="","",IF(INPUT!$I$1="","",IF(C14307&lt;(INT(INPUT!$I$1)-INPUT!$I$2),"Off Meds",IF(C14307&lt;=(INT(INPUT!$I$1)+INPUT!$I$2),"Washout","On Meds"))))</f>
        <v/>
      </c>
      <c r="F14307">
        <f>IF(B14307="","",1.509*(LN(B14307)^1.084-5.381))</f>
        <v/>
      </c>
      <c r="G14307">
        <f>IF(F14307="","",IF(F14307&lt;0,10*F14307^2,0))</f>
        <v/>
      </c>
      <c r="H14307">
        <f>IF(F14307="","",IF(F14307&gt;0,10*F14307^2,0))</f>
        <v/>
      </c>
    </row>
    <row r="14308">
      <c r="A14308">
        <f>Input!A14308</f>
        <v/>
      </c>
      <c r="B14308">
        <f>IF(ISNUMBER(Input!B14308),IF(AND(Input!B14308&gt;=20,Input!B14308&lt;=700),Input!B14308,""),"")</f>
        <v/>
      </c>
      <c r="C14308">
        <f>IF(B14308="","",INT(A14308))</f>
        <v/>
      </c>
      <c r="D14308">
        <f>IF(B14308="","",HOUR(A14308))</f>
        <v/>
      </c>
      <c r="E14308">
        <f>IF(B14308="","",IF(INPUT!$I$1="","",IF(C14308&lt;(INT(INPUT!$I$1)-INPUT!$I$2),"Off Meds",IF(C14308&lt;=(INT(INPUT!$I$1)+INPUT!$I$2),"Washout","On Meds"))))</f>
        <v/>
      </c>
      <c r="F14308">
        <f>IF(B14308="","",1.509*(LN(B14308)^1.084-5.381))</f>
        <v/>
      </c>
      <c r="G14308">
        <f>IF(F14308="","",IF(F14308&lt;0,10*F14308^2,0))</f>
        <v/>
      </c>
      <c r="H14308">
        <f>IF(F14308="","",IF(F14308&gt;0,10*F14308^2,0))</f>
        <v/>
      </c>
    </row>
    <row r="14309">
      <c r="A14309">
        <f>Input!A14309</f>
        <v/>
      </c>
      <c r="B14309">
        <f>IF(ISNUMBER(Input!B14309),IF(AND(Input!B14309&gt;=20,Input!B14309&lt;=700),Input!B14309,""),"")</f>
        <v/>
      </c>
      <c r="C14309">
        <f>IF(B14309="","",INT(A14309))</f>
        <v/>
      </c>
      <c r="D14309">
        <f>IF(B14309="","",HOUR(A14309))</f>
        <v/>
      </c>
      <c r="E14309">
        <f>IF(B14309="","",IF(INPUT!$I$1="","",IF(C14309&lt;(INT(INPUT!$I$1)-INPUT!$I$2),"Off Meds",IF(C14309&lt;=(INT(INPUT!$I$1)+INPUT!$I$2),"Washout","On Meds"))))</f>
        <v/>
      </c>
      <c r="F14309">
        <f>IF(B14309="","",1.509*(LN(B14309)^1.084-5.381))</f>
        <v/>
      </c>
      <c r="G14309">
        <f>IF(F14309="","",IF(F14309&lt;0,10*F14309^2,0))</f>
        <v/>
      </c>
      <c r="H14309">
        <f>IF(F14309="","",IF(F14309&gt;0,10*F14309^2,0))</f>
        <v/>
      </c>
    </row>
    <row r="14310">
      <c r="A14310">
        <f>Input!A14310</f>
        <v/>
      </c>
      <c r="B14310">
        <f>IF(ISNUMBER(Input!B14310),IF(AND(Input!B14310&gt;=20,Input!B14310&lt;=700),Input!B14310,""),"")</f>
        <v/>
      </c>
      <c r="C14310">
        <f>IF(B14310="","",INT(A14310))</f>
        <v/>
      </c>
      <c r="D14310">
        <f>IF(B14310="","",HOUR(A14310))</f>
        <v/>
      </c>
      <c r="E14310">
        <f>IF(B14310="","",IF(INPUT!$I$1="","",IF(C14310&lt;(INT(INPUT!$I$1)-INPUT!$I$2),"Off Meds",IF(C14310&lt;=(INT(INPUT!$I$1)+INPUT!$I$2),"Washout","On Meds"))))</f>
        <v/>
      </c>
      <c r="F14310">
        <f>IF(B14310="","",1.509*(LN(B14310)^1.084-5.381))</f>
        <v/>
      </c>
      <c r="G14310">
        <f>IF(F14310="","",IF(F14310&lt;0,10*F14310^2,0))</f>
        <v/>
      </c>
      <c r="H14310">
        <f>IF(F14310="","",IF(F14310&gt;0,10*F14310^2,0))</f>
        <v/>
      </c>
    </row>
    <row r="14311">
      <c r="A14311">
        <f>Input!A14311</f>
        <v/>
      </c>
      <c r="B14311">
        <f>IF(ISNUMBER(Input!B14311),IF(AND(Input!B14311&gt;=20,Input!B14311&lt;=700),Input!B14311,""),"")</f>
        <v/>
      </c>
      <c r="C14311">
        <f>IF(B14311="","",INT(A14311))</f>
        <v/>
      </c>
      <c r="D14311">
        <f>IF(B14311="","",HOUR(A14311))</f>
        <v/>
      </c>
      <c r="E14311">
        <f>IF(B14311="","",IF(INPUT!$I$1="","",IF(C14311&lt;(INT(INPUT!$I$1)-INPUT!$I$2),"Off Meds",IF(C14311&lt;=(INT(INPUT!$I$1)+INPUT!$I$2),"Washout","On Meds"))))</f>
        <v/>
      </c>
      <c r="F14311">
        <f>IF(B14311="","",1.509*(LN(B14311)^1.084-5.381))</f>
        <v/>
      </c>
      <c r="G14311">
        <f>IF(F14311="","",IF(F14311&lt;0,10*F14311^2,0))</f>
        <v/>
      </c>
      <c r="H14311">
        <f>IF(F14311="","",IF(F14311&gt;0,10*F14311^2,0))</f>
        <v/>
      </c>
    </row>
    <row r="14312">
      <c r="A14312">
        <f>Input!A14312</f>
        <v/>
      </c>
      <c r="B14312">
        <f>IF(ISNUMBER(Input!B14312),IF(AND(Input!B14312&gt;=20,Input!B14312&lt;=700),Input!B14312,""),"")</f>
        <v/>
      </c>
      <c r="C14312">
        <f>IF(B14312="","",INT(A14312))</f>
        <v/>
      </c>
      <c r="D14312">
        <f>IF(B14312="","",HOUR(A14312))</f>
        <v/>
      </c>
      <c r="E14312">
        <f>IF(B14312="","",IF(INPUT!$I$1="","",IF(C14312&lt;(INT(INPUT!$I$1)-INPUT!$I$2),"Off Meds",IF(C14312&lt;=(INT(INPUT!$I$1)+INPUT!$I$2),"Washout","On Meds"))))</f>
        <v/>
      </c>
      <c r="F14312">
        <f>IF(B14312="","",1.509*(LN(B14312)^1.084-5.381))</f>
        <v/>
      </c>
      <c r="G14312">
        <f>IF(F14312="","",IF(F14312&lt;0,10*F14312^2,0))</f>
        <v/>
      </c>
      <c r="H14312">
        <f>IF(F14312="","",IF(F14312&gt;0,10*F14312^2,0))</f>
        <v/>
      </c>
    </row>
    <row r="14313">
      <c r="A14313">
        <f>Input!A14313</f>
        <v/>
      </c>
      <c r="B14313">
        <f>IF(ISNUMBER(Input!B14313),IF(AND(Input!B14313&gt;=20,Input!B14313&lt;=700),Input!B14313,""),"")</f>
        <v/>
      </c>
      <c r="C14313">
        <f>IF(B14313="","",INT(A14313))</f>
        <v/>
      </c>
      <c r="D14313">
        <f>IF(B14313="","",HOUR(A14313))</f>
        <v/>
      </c>
      <c r="E14313">
        <f>IF(B14313="","",IF(INPUT!$I$1="","",IF(C14313&lt;(INT(INPUT!$I$1)-INPUT!$I$2),"Off Meds",IF(C14313&lt;=(INT(INPUT!$I$1)+INPUT!$I$2),"Washout","On Meds"))))</f>
        <v/>
      </c>
      <c r="F14313">
        <f>IF(B14313="","",1.509*(LN(B14313)^1.084-5.381))</f>
        <v/>
      </c>
      <c r="G14313">
        <f>IF(F14313="","",IF(F14313&lt;0,10*F14313^2,0))</f>
        <v/>
      </c>
      <c r="H14313">
        <f>IF(F14313="","",IF(F14313&gt;0,10*F14313^2,0))</f>
        <v/>
      </c>
    </row>
    <row r="14314">
      <c r="A14314">
        <f>Input!A14314</f>
        <v/>
      </c>
      <c r="B14314">
        <f>IF(ISNUMBER(Input!B14314),IF(AND(Input!B14314&gt;=20,Input!B14314&lt;=700),Input!B14314,""),"")</f>
        <v/>
      </c>
      <c r="C14314">
        <f>IF(B14314="","",INT(A14314))</f>
        <v/>
      </c>
      <c r="D14314">
        <f>IF(B14314="","",HOUR(A14314))</f>
        <v/>
      </c>
      <c r="E14314">
        <f>IF(B14314="","",IF(INPUT!$I$1="","",IF(C14314&lt;(INT(INPUT!$I$1)-INPUT!$I$2),"Off Meds",IF(C14314&lt;=(INT(INPUT!$I$1)+INPUT!$I$2),"Washout","On Meds"))))</f>
        <v/>
      </c>
      <c r="F14314">
        <f>IF(B14314="","",1.509*(LN(B14314)^1.084-5.381))</f>
        <v/>
      </c>
      <c r="G14314">
        <f>IF(F14314="","",IF(F14314&lt;0,10*F14314^2,0))</f>
        <v/>
      </c>
      <c r="H14314">
        <f>IF(F14314="","",IF(F14314&gt;0,10*F14314^2,0))</f>
        <v/>
      </c>
    </row>
    <row r="14315">
      <c r="A14315">
        <f>Input!A14315</f>
        <v/>
      </c>
      <c r="B14315">
        <f>IF(ISNUMBER(Input!B14315),IF(AND(Input!B14315&gt;=20,Input!B14315&lt;=700),Input!B14315,""),"")</f>
        <v/>
      </c>
      <c r="C14315">
        <f>IF(B14315="","",INT(A14315))</f>
        <v/>
      </c>
      <c r="D14315">
        <f>IF(B14315="","",HOUR(A14315))</f>
        <v/>
      </c>
      <c r="E14315">
        <f>IF(B14315="","",IF(INPUT!$I$1="","",IF(C14315&lt;(INT(INPUT!$I$1)-INPUT!$I$2),"Off Meds",IF(C14315&lt;=(INT(INPUT!$I$1)+INPUT!$I$2),"Washout","On Meds"))))</f>
        <v/>
      </c>
      <c r="F14315">
        <f>IF(B14315="","",1.509*(LN(B14315)^1.084-5.381))</f>
        <v/>
      </c>
      <c r="G14315">
        <f>IF(F14315="","",IF(F14315&lt;0,10*F14315^2,0))</f>
        <v/>
      </c>
      <c r="H14315">
        <f>IF(F14315="","",IF(F14315&gt;0,10*F14315^2,0))</f>
        <v/>
      </c>
    </row>
    <row r="14316">
      <c r="A14316">
        <f>Input!A14316</f>
        <v/>
      </c>
      <c r="B14316">
        <f>IF(ISNUMBER(Input!B14316),IF(AND(Input!B14316&gt;=20,Input!B14316&lt;=700),Input!B14316,""),"")</f>
        <v/>
      </c>
      <c r="C14316">
        <f>IF(B14316="","",INT(A14316))</f>
        <v/>
      </c>
      <c r="D14316">
        <f>IF(B14316="","",HOUR(A14316))</f>
        <v/>
      </c>
      <c r="E14316">
        <f>IF(B14316="","",IF(INPUT!$I$1="","",IF(C14316&lt;(INT(INPUT!$I$1)-INPUT!$I$2),"Off Meds",IF(C14316&lt;=(INT(INPUT!$I$1)+INPUT!$I$2),"Washout","On Meds"))))</f>
        <v/>
      </c>
      <c r="F14316">
        <f>IF(B14316="","",1.509*(LN(B14316)^1.084-5.381))</f>
        <v/>
      </c>
      <c r="G14316">
        <f>IF(F14316="","",IF(F14316&lt;0,10*F14316^2,0))</f>
        <v/>
      </c>
      <c r="H14316">
        <f>IF(F14316="","",IF(F14316&gt;0,10*F14316^2,0))</f>
        <v/>
      </c>
    </row>
    <row r="14317">
      <c r="A14317">
        <f>Input!A14317</f>
        <v/>
      </c>
      <c r="B14317">
        <f>IF(ISNUMBER(Input!B14317),IF(AND(Input!B14317&gt;=20,Input!B14317&lt;=700),Input!B14317,""),"")</f>
        <v/>
      </c>
      <c r="C14317">
        <f>IF(B14317="","",INT(A14317))</f>
        <v/>
      </c>
      <c r="D14317">
        <f>IF(B14317="","",HOUR(A14317))</f>
        <v/>
      </c>
      <c r="E14317">
        <f>IF(B14317="","",IF(INPUT!$I$1="","",IF(C14317&lt;(INT(INPUT!$I$1)-INPUT!$I$2),"Off Meds",IF(C14317&lt;=(INT(INPUT!$I$1)+INPUT!$I$2),"Washout","On Meds"))))</f>
        <v/>
      </c>
      <c r="F14317">
        <f>IF(B14317="","",1.509*(LN(B14317)^1.084-5.381))</f>
        <v/>
      </c>
      <c r="G14317">
        <f>IF(F14317="","",IF(F14317&lt;0,10*F14317^2,0))</f>
        <v/>
      </c>
      <c r="H14317">
        <f>IF(F14317="","",IF(F14317&gt;0,10*F14317^2,0))</f>
        <v/>
      </c>
    </row>
    <row r="14318">
      <c r="A14318">
        <f>Input!A14318</f>
        <v/>
      </c>
      <c r="B14318">
        <f>IF(ISNUMBER(Input!B14318),IF(AND(Input!B14318&gt;=20,Input!B14318&lt;=700),Input!B14318,""),"")</f>
        <v/>
      </c>
      <c r="C14318">
        <f>IF(B14318="","",INT(A14318))</f>
        <v/>
      </c>
      <c r="D14318">
        <f>IF(B14318="","",HOUR(A14318))</f>
        <v/>
      </c>
      <c r="E14318">
        <f>IF(B14318="","",IF(INPUT!$I$1="","",IF(C14318&lt;(INT(INPUT!$I$1)-INPUT!$I$2),"Off Meds",IF(C14318&lt;=(INT(INPUT!$I$1)+INPUT!$I$2),"Washout","On Meds"))))</f>
        <v/>
      </c>
      <c r="F14318">
        <f>IF(B14318="","",1.509*(LN(B14318)^1.084-5.381))</f>
        <v/>
      </c>
      <c r="G14318">
        <f>IF(F14318="","",IF(F14318&lt;0,10*F14318^2,0))</f>
        <v/>
      </c>
      <c r="H14318">
        <f>IF(F14318="","",IF(F14318&gt;0,10*F14318^2,0))</f>
        <v/>
      </c>
    </row>
    <row r="14319">
      <c r="A14319">
        <f>Input!A14319</f>
        <v/>
      </c>
      <c r="B14319">
        <f>IF(ISNUMBER(Input!B14319),IF(AND(Input!B14319&gt;=20,Input!B14319&lt;=700),Input!B14319,""),"")</f>
        <v/>
      </c>
      <c r="C14319">
        <f>IF(B14319="","",INT(A14319))</f>
        <v/>
      </c>
      <c r="D14319">
        <f>IF(B14319="","",HOUR(A14319))</f>
        <v/>
      </c>
      <c r="E14319">
        <f>IF(B14319="","",IF(INPUT!$I$1="","",IF(C14319&lt;(INT(INPUT!$I$1)-INPUT!$I$2),"Off Meds",IF(C14319&lt;=(INT(INPUT!$I$1)+INPUT!$I$2),"Washout","On Meds"))))</f>
        <v/>
      </c>
      <c r="F14319">
        <f>IF(B14319="","",1.509*(LN(B14319)^1.084-5.381))</f>
        <v/>
      </c>
      <c r="G14319">
        <f>IF(F14319="","",IF(F14319&lt;0,10*F14319^2,0))</f>
        <v/>
      </c>
      <c r="H14319">
        <f>IF(F14319="","",IF(F14319&gt;0,10*F14319^2,0))</f>
        <v/>
      </c>
    </row>
    <row r="14320">
      <c r="A14320">
        <f>Input!A14320</f>
        <v/>
      </c>
      <c r="B14320">
        <f>IF(ISNUMBER(Input!B14320),IF(AND(Input!B14320&gt;=20,Input!B14320&lt;=700),Input!B14320,""),"")</f>
        <v/>
      </c>
      <c r="C14320">
        <f>IF(B14320="","",INT(A14320))</f>
        <v/>
      </c>
      <c r="D14320">
        <f>IF(B14320="","",HOUR(A14320))</f>
        <v/>
      </c>
      <c r="E14320">
        <f>IF(B14320="","",IF(INPUT!$I$1="","",IF(C14320&lt;(INT(INPUT!$I$1)-INPUT!$I$2),"Off Meds",IF(C14320&lt;=(INT(INPUT!$I$1)+INPUT!$I$2),"Washout","On Meds"))))</f>
        <v/>
      </c>
      <c r="F14320">
        <f>IF(B14320="","",1.509*(LN(B14320)^1.084-5.381))</f>
        <v/>
      </c>
      <c r="G14320">
        <f>IF(F14320="","",IF(F14320&lt;0,10*F14320^2,0))</f>
        <v/>
      </c>
      <c r="H14320">
        <f>IF(F14320="","",IF(F14320&gt;0,10*F14320^2,0))</f>
        <v/>
      </c>
    </row>
    <row r="14321">
      <c r="A14321">
        <f>Input!A14321</f>
        <v/>
      </c>
      <c r="B14321">
        <f>IF(ISNUMBER(Input!B14321),IF(AND(Input!B14321&gt;=20,Input!B14321&lt;=700),Input!B14321,""),"")</f>
        <v/>
      </c>
      <c r="C14321">
        <f>IF(B14321="","",INT(A14321))</f>
        <v/>
      </c>
      <c r="D14321">
        <f>IF(B14321="","",HOUR(A14321))</f>
        <v/>
      </c>
      <c r="E14321">
        <f>IF(B14321="","",IF(INPUT!$I$1="","",IF(C14321&lt;(INT(INPUT!$I$1)-INPUT!$I$2),"Off Meds",IF(C14321&lt;=(INT(INPUT!$I$1)+INPUT!$I$2),"Washout","On Meds"))))</f>
        <v/>
      </c>
      <c r="F14321">
        <f>IF(B14321="","",1.509*(LN(B14321)^1.084-5.381))</f>
        <v/>
      </c>
      <c r="G14321">
        <f>IF(F14321="","",IF(F14321&lt;0,10*F14321^2,0))</f>
        <v/>
      </c>
      <c r="H14321">
        <f>IF(F14321="","",IF(F14321&gt;0,10*F14321^2,0))</f>
        <v/>
      </c>
    </row>
    <row r="14322">
      <c r="A14322">
        <f>Input!A14322</f>
        <v/>
      </c>
      <c r="B14322">
        <f>IF(ISNUMBER(Input!B14322),IF(AND(Input!B14322&gt;=20,Input!B14322&lt;=700),Input!B14322,""),"")</f>
        <v/>
      </c>
      <c r="C14322">
        <f>IF(B14322="","",INT(A14322))</f>
        <v/>
      </c>
      <c r="D14322">
        <f>IF(B14322="","",HOUR(A14322))</f>
        <v/>
      </c>
      <c r="E14322">
        <f>IF(B14322="","",IF(INPUT!$I$1="","",IF(C14322&lt;(INT(INPUT!$I$1)-INPUT!$I$2),"Off Meds",IF(C14322&lt;=(INT(INPUT!$I$1)+INPUT!$I$2),"Washout","On Meds"))))</f>
        <v/>
      </c>
      <c r="F14322">
        <f>IF(B14322="","",1.509*(LN(B14322)^1.084-5.381))</f>
        <v/>
      </c>
      <c r="G14322">
        <f>IF(F14322="","",IF(F14322&lt;0,10*F14322^2,0))</f>
        <v/>
      </c>
      <c r="H14322">
        <f>IF(F14322="","",IF(F14322&gt;0,10*F14322^2,0))</f>
        <v/>
      </c>
    </row>
    <row r="14323">
      <c r="A14323">
        <f>Input!A14323</f>
        <v/>
      </c>
      <c r="B14323">
        <f>IF(ISNUMBER(Input!B14323),IF(AND(Input!B14323&gt;=20,Input!B14323&lt;=700),Input!B14323,""),"")</f>
        <v/>
      </c>
      <c r="C14323">
        <f>IF(B14323="","",INT(A14323))</f>
        <v/>
      </c>
      <c r="D14323">
        <f>IF(B14323="","",HOUR(A14323))</f>
        <v/>
      </c>
      <c r="E14323">
        <f>IF(B14323="","",IF(INPUT!$I$1="","",IF(C14323&lt;(INT(INPUT!$I$1)-INPUT!$I$2),"Off Meds",IF(C14323&lt;=(INT(INPUT!$I$1)+INPUT!$I$2),"Washout","On Meds"))))</f>
        <v/>
      </c>
      <c r="F14323">
        <f>IF(B14323="","",1.509*(LN(B14323)^1.084-5.381))</f>
        <v/>
      </c>
      <c r="G14323">
        <f>IF(F14323="","",IF(F14323&lt;0,10*F14323^2,0))</f>
        <v/>
      </c>
      <c r="H14323">
        <f>IF(F14323="","",IF(F14323&gt;0,10*F14323^2,0))</f>
        <v/>
      </c>
    </row>
    <row r="14324">
      <c r="A14324">
        <f>Input!A14324</f>
        <v/>
      </c>
      <c r="B14324">
        <f>IF(ISNUMBER(Input!B14324),IF(AND(Input!B14324&gt;=20,Input!B14324&lt;=700),Input!B14324,""),"")</f>
        <v/>
      </c>
      <c r="C14324">
        <f>IF(B14324="","",INT(A14324))</f>
        <v/>
      </c>
      <c r="D14324">
        <f>IF(B14324="","",HOUR(A14324))</f>
        <v/>
      </c>
      <c r="E14324">
        <f>IF(B14324="","",IF(INPUT!$I$1="","",IF(C14324&lt;(INT(INPUT!$I$1)-INPUT!$I$2),"Off Meds",IF(C14324&lt;=(INT(INPUT!$I$1)+INPUT!$I$2),"Washout","On Meds"))))</f>
        <v/>
      </c>
      <c r="F14324">
        <f>IF(B14324="","",1.509*(LN(B14324)^1.084-5.381))</f>
        <v/>
      </c>
      <c r="G14324">
        <f>IF(F14324="","",IF(F14324&lt;0,10*F14324^2,0))</f>
        <v/>
      </c>
      <c r="H14324">
        <f>IF(F14324="","",IF(F14324&gt;0,10*F14324^2,0))</f>
        <v/>
      </c>
    </row>
    <row r="14325">
      <c r="A14325">
        <f>Input!A14325</f>
        <v/>
      </c>
      <c r="B14325">
        <f>IF(ISNUMBER(Input!B14325),IF(AND(Input!B14325&gt;=20,Input!B14325&lt;=700),Input!B14325,""),"")</f>
        <v/>
      </c>
      <c r="C14325">
        <f>IF(B14325="","",INT(A14325))</f>
        <v/>
      </c>
      <c r="D14325">
        <f>IF(B14325="","",HOUR(A14325))</f>
        <v/>
      </c>
      <c r="E14325">
        <f>IF(B14325="","",IF(INPUT!$I$1="","",IF(C14325&lt;(INT(INPUT!$I$1)-INPUT!$I$2),"Off Meds",IF(C14325&lt;=(INT(INPUT!$I$1)+INPUT!$I$2),"Washout","On Meds"))))</f>
        <v/>
      </c>
      <c r="F14325">
        <f>IF(B14325="","",1.509*(LN(B14325)^1.084-5.381))</f>
        <v/>
      </c>
      <c r="G14325">
        <f>IF(F14325="","",IF(F14325&lt;0,10*F14325^2,0))</f>
        <v/>
      </c>
      <c r="H14325">
        <f>IF(F14325="","",IF(F14325&gt;0,10*F14325^2,0))</f>
        <v/>
      </c>
    </row>
    <row r="14326">
      <c r="A14326">
        <f>Input!A14326</f>
        <v/>
      </c>
      <c r="B14326">
        <f>IF(ISNUMBER(Input!B14326),IF(AND(Input!B14326&gt;=20,Input!B14326&lt;=700),Input!B14326,""),"")</f>
        <v/>
      </c>
      <c r="C14326">
        <f>IF(B14326="","",INT(A14326))</f>
        <v/>
      </c>
      <c r="D14326">
        <f>IF(B14326="","",HOUR(A14326))</f>
        <v/>
      </c>
      <c r="E14326">
        <f>IF(B14326="","",IF(INPUT!$I$1="","",IF(C14326&lt;(INT(INPUT!$I$1)-INPUT!$I$2),"Off Meds",IF(C14326&lt;=(INT(INPUT!$I$1)+INPUT!$I$2),"Washout","On Meds"))))</f>
        <v/>
      </c>
      <c r="F14326">
        <f>IF(B14326="","",1.509*(LN(B14326)^1.084-5.381))</f>
        <v/>
      </c>
      <c r="G14326">
        <f>IF(F14326="","",IF(F14326&lt;0,10*F14326^2,0))</f>
        <v/>
      </c>
      <c r="H14326">
        <f>IF(F14326="","",IF(F14326&gt;0,10*F14326^2,0))</f>
        <v/>
      </c>
    </row>
    <row r="14327">
      <c r="A14327">
        <f>Input!A14327</f>
        <v/>
      </c>
      <c r="B14327">
        <f>IF(ISNUMBER(Input!B14327),IF(AND(Input!B14327&gt;=20,Input!B14327&lt;=700),Input!B14327,""),"")</f>
        <v/>
      </c>
      <c r="C14327">
        <f>IF(B14327="","",INT(A14327))</f>
        <v/>
      </c>
      <c r="D14327">
        <f>IF(B14327="","",HOUR(A14327))</f>
        <v/>
      </c>
      <c r="E14327">
        <f>IF(B14327="","",IF(INPUT!$I$1="","",IF(C14327&lt;(INT(INPUT!$I$1)-INPUT!$I$2),"Off Meds",IF(C14327&lt;=(INT(INPUT!$I$1)+INPUT!$I$2),"Washout","On Meds"))))</f>
        <v/>
      </c>
      <c r="F14327">
        <f>IF(B14327="","",1.509*(LN(B14327)^1.084-5.381))</f>
        <v/>
      </c>
      <c r="G14327">
        <f>IF(F14327="","",IF(F14327&lt;0,10*F14327^2,0))</f>
        <v/>
      </c>
      <c r="H14327">
        <f>IF(F14327="","",IF(F14327&gt;0,10*F14327^2,0))</f>
        <v/>
      </c>
    </row>
    <row r="14328">
      <c r="A14328">
        <f>Input!A14328</f>
        <v/>
      </c>
      <c r="B14328">
        <f>IF(ISNUMBER(Input!B14328),IF(AND(Input!B14328&gt;=20,Input!B14328&lt;=700),Input!B14328,""),"")</f>
        <v/>
      </c>
      <c r="C14328">
        <f>IF(B14328="","",INT(A14328))</f>
        <v/>
      </c>
      <c r="D14328">
        <f>IF(B14328="","",HOUR(A14328))</f>
        <v/>
      </c>
      <c r="E14328">
        <f>IF(B14328="","",IF(INPUT!$I$1="","",IF(C14328&lt;(INT(INPUT!$I$1)-INPUT!$I$2),"Off Meds",IF(C14328&lt;=(INT(INPUT!$I$1)+INPUT!$I$2),"Washout","On Meds"))))</f>
        <v/>
      </c>
      <c r="F14328">
        <f>IF(B14328="","",1.509*(LN(B14328)^1.084-5.381))</f>
        <v/>
      </c>
      <c r="G14328">
        <f>IF(F14328="","",IF(F14328&lt;0,10*F14328^2,0))</f>
        <v/>
      </c>
      <c r="H14328">
        <f>IF(F14328="","",IF(F14328&gt;0,10*F14328^2,0))</f>
        <v/>
      </c>
    </row>
    <row r="14329">
      <c r="A14329">
        <f>Input!A14329</f>
        <v/>
      </c>
      <c r="B14329">
        <f>IF(ISNUMBER(Input!B14329),IF(AND(Input!B14329&gt;=20,Input!B14329&lt;=700),Input!B14329,""),"")</f>
        <v/>
      </c>
      <c r="C14329">
        <f>IF(B14329="","",INT(A14329))</f>
        <v/>
      </c>
      <c r="D14329">
        <f>IF(B14329="","",HOUR(A14329))</f>
        <v/>
      </c>
      <c r="E14329">
        <f>IF(B14329="","",IF(INPUT!$I$1="","",IF(C14329&lt;(INT(INPUT!$I$1)-INPUT!$I$2),"Off Meds",IF(C14329&lt;=(INT(INPUT!$I$1)+INPUT!$I$2),"Washout","On Meds"))))</f>
        <v/>
      </c>
      <c r="F14329">
        <f>IF(B14329="","",1.509*(LN(B14329)^1.084-5.381))</f>
        <v/>
      </c>
      <c r="G14329">
        <f>IF(F14329="","",IF(F14329&lt;0,10*F14329^2,0))</f>
        <v/>
      </c>
      <c r="H14329">
        <f>IF(F14329="","",IF(F14329&gt;0,10*F14329^2,0))</f>
        <v/>
      </c>
    </row>
    <row r="14330">
      <c r="A14330">
        <f>Input!A14330</f>
        <v/>
      </c>
      <c r="B14330">
        <f>IF(ISNUMBER(Input!B14330),IF(AND(Input!B14330&gt;=20,Input!B14330&lt;=700),Input!B14330,""),"")</f>
        <v/>
      </c>
      <c r="C14330">
        <f>IF(B14330="","",INT(A14330))</f>
        <v/>
      </c>
      <c r="D14330">
        <f>IF(B14330="","",HOUR(A14330))</f>
        <v/>
      </c>
      <c r="E14330">
        <f>IF(B14330="","",IF(INPUT!$I$1="","",IF(C14330&lt;(INT(INPUT!$I$1)-INPUT!$I$2),"Off Meds",IF(C14330&lt;=(INT(INPUT!$I$1)+INPUT!$I$2),"Washout","On Meds"))))</f>
        <v/>
      </c>
      <c r="F14330">
        <f>IF(B14330="","",1.509*(LN(B14330)^1.084-5.381))</f>
        <v/>
      </c>
      <c r="G14330">
        <f>IF(F14330="","",IF(F14330&lt;0,10*F14330^2,0))</f>
        <v/>
      </c>
      <c r="H14330">
        <f>IF(F14330="","",IF(F14330&gt;0,10*F14330^2,0))</f>
        <v/>
      </c>
    </row>
    <row r="14331">
      <c r="A14331">
        <f>Input!A14331</f>
        <v/>
      </c>
      <c r="B14331">
        <f>IF(ISNUMBER(Input!B14331),IF(AND(Input!B14331&gt;=20,Input!B14331&lt;=700),Input!B14331,""),"")</f>
        <v/>
      </c>
      <c r="C14331">
        <f>IF(B14331="","",INT(A14331))</f>
        <v/>
      </c>
      <c r="D14331">
        <f>IF(B14331="","",HOUR(A14331))</f>
        <v/>
      </c>
      <c r="E14331">
        <f>IF(B14331="","",IF(INPUT!$I$1="","",IF(C14331&lt;(INT(INPUT!$I$1)-INPUT!$I$2),"Off Meds",IF(C14331&lt;=(INT(INPUT!$I$1)+INPUT!$I$2),"Washout","On Meds"))))</f>
        <v/>
      </c>
      <c r="F14331">
        <f>IF(B14331="","",1.509*(LN(B14331)^1.084-5.381))</f>
        <v/>
      </c>
      <c r="G14331">
        <f>IF(F14331="","",IF(F14331&lt;0,10*F14331^2,0))</f>
        <v/>
      </c>
      <c r="H14331">
        <f>IF(F14331="","",IF(F14331&gt;0,10*F14331^2,0))</f>
        <v/>
      </c>
    </row>
    <row r="14332">
      <c r="A14332">
        <f>Input!A14332</f>
        <v/>
      </c>
      <c r="B14332">
        <f>IF(ISNUMBER(Input!B14332),IF(AND(Input!B14332&gt;=20,Input!B14332&lt;=700),Input!B14332,""),"")</f>
        <v/>
      </c>
      <c r="C14332">
        <f>IF(B14332="","",INT(A14332))</f>
        <v/>
      </c>
      <c r="D14332">
        <f>IF(B14332="","",HOUR(A14332))</f>
        <v/>
      </c>
      <c r="E14332">
        <f>IF(B14332="","",IF(INPUT!$I$1="","",IF(C14332&lt;(INT(INPUT!$I$1)-INPUT!$I$2),"Off Meds",IF(C14332&lt;=(INT(INPUT!$I$1)+INPUT!$I$2),"Washout","On Meds"))))</f>
        <v/>
      </c>
      <c r="F14332">
        <f>IF(B14332="","",1.509*(LN(B14332)^1.084-5.381))</f>
        <v/>
      </c>
      <c r="G14332">
        <f>IF(F14332="","",IF(F14332&lt;0,10*F14332^2,0))</f>
        <v/>
      </c>
      <c r="H14332">
        <f>IF(F14332="","",IF(F14332&gt;0,10*F14332^2,0))</f>
        <v/>
      </c>
    </row>
    <row r="14333">
      <c r="A14333">
        <f>Input!A14333</f>
        <v/>
      </c>
      <c r="B14333">
        <f>IF(ISNUMBER(Input!B14333),IF(AND(Input!B14333&gt;=20,Input!B14333&lt;=700),Input!B14333,""),"")</f>
        <v/>
      </c>
      <c r="C14333">
        <f>IF(B14333="","",INT(A14333))</f>
        <v/>
      </c>
      <c r="D14333">
        <f>IF(B14333="","",HOUR(A14333))</f>
        <v/>
      </c>
      <c r="E14333">
        <f>IF(B14333="","",IF(INPUT!$I$1="","",IF(C14333&lt;(INT(INPUT!$I$1)-INPUT!$I$2),"Off Meds",IF(C14333&lt;=(INT(INPUT!$I$1)+INPUT!$I$2),"Washout","On Meds"))))</f>
        <v/>
      </c>
      <c r="F14333">
        <f>IF(B14333="","",1.509*(LN(B14333)^1.084-5.381))</f>
        <v/>
      </c>
      <c r="G14333">
        <f>IF(F14333="","",IF(F14333&lt;0,10*F14333^2,0))</f>
        <v/>
      </c>
      <c r="H14333">
        <f>IF(F14333="","",IF(F14333&gt;0,10*F14333^2,0))</f>
        <v/>
      </c>
    </row>
    <row r="14334">
      <c r="A14334">
        <f>Input!A14334</f>
        <v/>
      </c>
      <c r="B14334">
        <f>IF(ISNUMBER(Input!B14334),IF(AND(Input!B14334&gt;=20,Input!B14334&lt;=700),Input!B14334,""),"")</f>
        <v/>
      </c>
      <c r="C14334">
        <f>IF(B14334="","",INT(A14334))</f>
        <v/>
      </c>
      <c r="D14334">
        <f>IF(B14334="","",HOUR(A14334))</f>
        <v/>
      </c>
      <c r="E14334">
        <f>IF(B14334="","",IF(INPUT!$I$1="","",IF(C14334&lt;(INT(INPUT!$I$1)-INPUT!$I$2),"Off Meds",IF(C14334&lt;=(INT(INPUT!$I$1)+INPUT!$I$2),"Washout","On Meds"))))</f>
        <v/>
      </c>
      <c r="F14334">
        <f>IF(B14334="","",1.509*(LN(B14334)^1.084-5.381))</f>
        <v/>
      </c>
      <c r="G14334">
        <f>IF(F14334="","",IF(F14334&lt;0,10*F14334^2,0))</f>
        <v/>
      </c>
      <c r="H14334">
        <f>IF(F14334="","",IF(F14334&gt;0,10*F14334^2,0))</f>
        <v/>
      </c>
    </row>
    <row r="14335">
      <c r="A14335">
        <f>Input!A14335</f>
        <v/>
      </c>
      <c r="B14335">
        <f>IF(ISNUMBER(Input!B14335),IF(AND(Input!B14335&gt;=20,Input!B14335&lt;=700),Input!B14335,""),"")</f>
        <v/>
      </c>
      <c r="C14335">
        <f>IF(B14335="","",INT(A14335))</f>
        <v/>
      </c>
      <c r="D14335">
        <f>IF(B14335="","",HOUR(A14335))</f>
        <v/>
      </c>
      <c r="E14335">
        <f>IF(B14335="","",IF(INPUT!$I$1="","",IF(C14335&lt;(INT(INPUT!$I$1)-INPUT!$I$2),"Off Meds",IF(C14335&lt;=(INT(INPUT!$I$1)+INPUT!$I$2),"Washout","On Meds"))))</f>
        <v/>
      </c>
      <c r="F14335">
        <f>IF(B14335="","",1.509*(LN(B14335)^1.084-5.381))</f>
        <v/>
      </c>
      <c r="G14335">
        <f>IF(F14335="","",IF(F14335&lt;0,10*F14335^2,0))</f>
        <v/>
      </c>
      <c r="H14335">
        <f>IF(F14335="","",IF(F14335&gt;0,10*F14335^2,0))</f>
        <v/>
      </c>
    </row>
    <row r="14336">
      <c r="A14336">
        <f>Input!A14336</f>
        <v/>
      </c>
      <c r="B14336">
        <f>IF(ISNUMBER(Input!B14336),IF(AND(Input!B14336&gt;=20,Input!B14336&lt;=700),Input!B14336,""),"")</f>
        <v/>
      </c>
      <c r="C14336">
        <f>IF(B14336="","",INT(A14336))</f>
        <v/>
      </c>
      <c r="D14336">
        <f>IF(B14336="","",HOUR(A14336))</f>
        <v/>
      </c>
      <c r="E14336">
        <f>IF(B14336="","",IF(INPUT!$I$1="","",IF(C14336&lt;(INT(INPUT!$I$1)-INPUT!$I$2),"Off Meds",IF(C14336&lt;=(INT(INPUT!$I$1)+INPUT!$I$2),"Washout","On Meds"))))</f>
        <v/>
      </c>
      <c r="F14336">
        <f>IF(B14336="","",1.509*(LN(B14336)^1.084-5.381))</f>
        <v/>
      </c>
      <c r="G14336">
        <f>IF(F14336="","",IF(F14336&lt;0,10*F14336^2,0))</f>
        <v/>
      </c>
      <c r="H14336">
        <f>IF(F14336="","",IF(F14336&gt;0,10*F14336^2,0))</f>
        <v/>
      </c>
    </row>
    <row r="14337">
      <c r="A14337">
        <f>Input!A14337</f>
        <v/>
      </c>
      <c r="B14337">
        <f>IF(ISNUMBER(Input!B14337),IF(AND(Input!B14337&gt;=20,Input!B14337&lt;=700),Input!B14337,""),"")</f>
        <v/>
      </c>
      <c r="C14337">
        <f>IF(B14337="","",INT(A14337))</f>
        <v/>
      </c>
      <c r="D14337">
        <f>IF(B14337="","",HOUR(A14337))</f>
        <v/>
      </c>
      <c r="E14337">
        <f>IF(B14337="","",IF(INPUT!$I$1="","",IF(C14337&lt;(INT(INPUT!$I$1)-INPUT!$I$2),"Off Meds",IF(C14337&lt;=(INT(INPUT!$I$1)+INPUT!$I$2),"Washout","On Meds"))))</f>
        <v/>
      </c>
      <c r="F14337">
        <f>IF(B14337="","",1.509*(LN(B14337)^1.084-5.381))</f>
        <v/>
      </c>
      <c r="G14337">
        <f>IF(F14337="","",IF(F14337&lt;0,10*F14337^2,0))</f>
        <v/>
      </c>
      <c r="H14337">
        <f>IF(F14337="","",IF(F14337&gt;0,10*F14337^2,0))</f>
        <v/>
      </c>
    </row>
    <row r="14338">
      <c r="A14338">
        <f>Input!A14338</f>
        <v/>
      </c>
      <c r="B14338">
        <f>IF(ISNUMBER(Input!B14338),IF(AND(Input!B14338&gt;=20,Input!B14338&lt;=700),Input!B14338,""),"")</f>
        <v/>
      </c>
      <c r="C14338">
        <f>IF(B14338="","",INT(A14338))</f>
        <v/>
      </c>
      <c r="D14338">
        <f>IF(B14338="","",HOUR(A14338))</f>
        <v/>
      </c>
      <c r="E14338">
        <f>IF(B14338="","",IF(INPUT!$I$1="","",IF(C14338&lt;(INT(INPUT!$I$1)-INPUT!$I$2),"Off Meds",IF(C14338&lt;=(INT(INPUT!$I$1)+INPUT!$I$2),"Washout","On Meds"))))</f>
        <v/>
      </c>
      <c r="F14338">
        <f>IF(B14338="","",1.509*(LN(B14338)^1.084-5.381))</f>
        <v/>
      </c>
      <c r="G14338">
        <f>IF(F14338="","",IF(F14338&lt;0,10*F14338^2,0))</f>
        <v/>
      </c>
      <c r="H14338">
        <f>IF(F14338="","",IF(F14338&gt;0,10*F14338^2,0))</f>
        <v/>
      </c>
    </row>
    <row r="14339">
      <c r="A14339">
        <f>Input!A14339</f>
        <v/>
      </c>
      <c r="B14339">
        <f>IF(ISNUMBER(Input!B14339),IF(AND(Input!B14339&gt;=20,Input!B14339&lt;=700),Input!B14339,""),"")</f>
        <v/>
      </c>
      <c r="C14339">
        <f>IF(B14339="","",INT(A14339))</f>
        <v/>
      </c>
      <c r="D14339">
        <f>IF(B14339="","",HOUR(A14339))</f>
        <v/>
      </c>
      <c r="E14339">
        <f>IF(B14339="","",IF(INPUT!$I$1="","",IF(C14339&lt;(INT(INPUT!$I$1)-INPUT!$I$2),"Off Meds",IF(C14339&lt;=(INT(INPUT!$I$1)+INPUT!$I$2),"Washout","On Meds"))))</f>
        <v/>
      </c>
      <c r="F14339">
        <f>IF(B14339="","",1.509*(LN(B14339)^1.084-5.381))</f>
        <v/>
      </c>
      <c r="G14339">
        <f>IF(F14339="","",IF(F14339&lt;0,10*F14339^2,0))</f>
        <v/>
      </c>
      <c r="H14339">
        <f>IF(F14339="","",IF(F14339&gt;0,10*F14339^2,0))</f>
        <v/>
      </c>
    </row>
    <row r="14340">
      <c r="A14340">
        <f>Input!A14340</f>
        <v/>
      </c>
      <c r="B14340">
        <f>IF(ISNUMBER(Input!B14340),IF(AND(Input!B14340&gt;=20,Input!B14340&lt;=700),Input!B14340,""),"")</f>
        <v/>
      </c>
      <c r="C14340">
        <f>IF(B14340="","",INT(A14340))</f>
        <v/>
      </c>
      <c r="D14340">
        <f>IF(B14340="","",HOUR(A14340))</f>
        <v/>
      </c>
      <c r="E14340">
        <f>IF(B14340="","",IF(INPUT!$I$1="","",IF(C14340&lt;(INT(INPUT!$I$1)-INPUT!$I$2),"Off Meds",IF(C14340&lt;=(INT(INPUT!$I$1)+INPUT!$I$2),"Washout","On Meds"))))</f>
        <v/>
      </c>
      <c r="F14340">
        <f>IF(B14340="","",1.509*(LN(B14340)^1.084-5.381))</f>
        <v/>
      </c>
      <c r="G14340">
        <f>IF(F14340="","",IF(F14340&lt;0,10*F14340^2,0))</f>
        <v/>
      </c>
      <c r="H14340">
        <f>IF(F14340="","",IF(F14340&gt;0,10*F14340^2,0))</f>
        <v/>
      </c>
    </row>
    <row r="14341">
      <c r="A14341">
        <f>Input!A14341</f>
        <v/>
      </c>
      <c r="B14341">
        <f>IF(ISNUMBER(Input!B14341),IF(AND(Input!B14341&gt;=20,Input!B14341&lt;=700),Input!B14341,""),"")</f>
        <v/>
      </c>
      <c r="C14341">
        <f>IF(B14341="","",INT(A14341))</f>
        <v/>
      </c>
      <c r="D14341">
        <f>IF(B14341="","",HOUR(A14341))</f>
        <v/>
      </c>
      <c r="E14341">
        <f>IF(B14341="","",IF(INPUT!$I$1="","",IF(C14341&lt;(INT(INPUT!$I$1)-INPUT!$I$2),"Off Meds",IF(C14341&lt;=(INT(INPUT!$I$1)+INPUT!$I$2),"Washout","On Meds"))))</f>
        <v/>
      </c>
      <c r="F14341">
        <f>IF(B14341="","",1.509*(LN(B14341)^1.084-5.381))</f>
        <v/>
      </c>
      <c r="G14341">
        <f>IF(F14341="","",IF(F14341&lt;0,10*F14341^2,0))</f>
        <v/>
      </c>
      <c r="H14341">
        <f>IF(F14341="","",IF(F14341&gt;0,10*F14341^2,0))</f>
        <v/>
      </c>
    </row>
    <row r="14342">
      <c r="A14342">
        <f>Input!A14342</f>
        <v/>
      </c>
      <c r="B14342">
        <f>IF(ISNUMBER(Input!B14342),IF(AND(Input!B14342&gt;=20,Input!B14342&lt;=700),Input!B14342,""),"")</f>
        <v/>
      </c>
      <c r="C14342">
        <f>IF(B14342="","",INT(A14342))</f>
        <v/>
      </c>
      <c r="D14342">
        <f>IF(B14342="","",HOUR(A14342))</f>
        <v/>
      </c>
      <c r="E14342">
        <f>IF(B14342="","",IF(INPUT!$I$1="","",IF(C14342&lt;(INT(INPUT!$I$1)-INPUT!$I$2),"Off Meds",IF(C14342&lt;=(INT(INPUT!$I$1)+INPUT!$I$2),"Washout","On Meds"))))</f>
        <v/>
      </c>
      <c r="F14342">
        <f>IF(B14342="","",1.509*(LN(B14342)^1.084-5.381))</f>
        <v/>
      </c>
      <c r="G14342">
        <f>IF(F14342="","",IF(F14342&lt;0,10*F14342^2,0))</f>
        <v/>
      </c>
      <c r="H14342">
        <f>IF(F14342="","",IF(F14342&gt;0,10*F14342^2,0))</f>
        <v/>
      </c>
    </row>
    <row r="14343">
      <c r="A14343">
        <f>Input!A14343</f>
        <v/>
      </c>
      <c r="B14343">
        <f>IF(ISNUMBER(Input!B14343),IF(AND(Input!B14343&gt;=20,Input!B14343&lt;=700),Input!B14343,""),"")</f>
        <v/>
      </c>
      <c r="C14343">
        <f>IF(B14343="","",INT(A14343))</f>
        <v/>
      </c>
      <c r="D14343">
        <f>IF(B14343="","",HOUR(A14343))</f>
        <v/>
      </c>
      <c r="E14343">
        <f>IF(B14343="","",IF(INPUT!$I$1="","",IF(C14343&lt;(INT(INPUT!$I$1)-INPUT!$I$2),"Off Meds",IF(C14343&lt;=(INT(INPUT!$I$1)+INPUT!$I$2),"Washout","On Meds"))))</f>
        <v/>
      </c>
      <c r="F14343">
        <f>IF(B14343="","",1.509*(LN(B14343)^1.084-5.381))</f>
        <v/>
      </c>
      <c r="G14343">
        <f>IF(F14343="","",IF(F14343&lt;0,10*F14343^2,0))</f>
        <v/>
      </c>
      <c r="H14343">
        <f>IF(F14343="","",IF(F14343&gt;0,10*F14343^2,0))</f>
        <v/>
      </c>
    </row>
    <row r="14344">
      <c r="A14344">
        <f>Input!A14344</f>
        <v/>
      </c>
      <c r="B14344">
        <f>IF(ISNUMBER(Input!B14344),IF(AND(Input!B14344&gt;=20,Input!B14344&lt;=700),Input!B14344,""),"")</f>
        <v/>
      </c>
      <c r="C14344">
        <f>IF(B14344="","",INT(A14344))</f>
        <v/>
      </c>
      <c r="D14344">
        <f>IF(B14344="","",HOUR(A14344))</f>
        <v/>
      </c>
      <c r="E14344">
        <f>IF(B14344="","",IF(INPUT!$I$1="","",IF(C14344&lt;(INT(INPUT!$I$1)-INPUT!$I$2),"Off Meds",IF(C14344&lt;=(INT(INPUT!$I$1)+INPUT!$I$2),"Washout","On Meds"))))</f>
        <v/>
      </c>
      <c r="F14344">
        <f>IF(B14344="","",1.509*(LN(B14344)^1.084-5.381))</f>
        <v/>
      </c>
      <c r="G14344">
        <f>IF(F14344="","",IF(F14344&lt;0,10*F14344^2,0))</f>
        <v/>
      </c>
      <c r="H14344">
        <f>IF(F14344="","",IF(F14344&gt;0,10*F14344^2,0))</f>
        <v/>
      </c>
    </row>
    <row r="14345">
      <c r="A14345">
        <f>Input!A14345</f>
        <v/>
      </c>
      <c r="B14345">
        <f>IF(ISNUMBER(Input!B14345),IF(AND(Input!B14345&gt;=20,Input!B14345&lt;=700),Input!B14345,""),"")</f>
        <v/>
      </c>
      <c r="C14345">
        <f>IF(B14345="","",INT(A14345))</f>
        <v/>
      </c>
      <c r="D14345">
        <f>IF(B14345="","",HOUR(A14345))</f>
        <v/>
      </c>
      <c r="E14345">
        <f>IF(B14345="","",IF(INPUT!$I$1="","",IF(C14345&lt;(INT(INPUT!$I$1)-INPUT!$I$2),"Off Meds",IF(C14345&lt;=(INT(INPUT!$I$1)+INPUT!$I$2),"Washout","On Meds"))))</f>
        <v/>
      </c>
      <c r="F14345">
        <f>IF(B14345="","",1.509*(LN(B14345)^1.084-5.381))</f>
        <v/>
      </c>
      <c r="G14345">
        <f>IF(F14345="","",IF(F14345&lt;0,10*F14345^2,0))</f>
        <v/>
      </c>
      <c r="H14345">
        <f>IF(F14345="","",IF(F14345&gt;0,10*F14345^2,0))</f>
        <v/>
      </c>
    </row>
    <row r="14346">
      <c r="A14346">
        <f>Input!A14346</f>
        <v/>
      </c>
      <c r="B14346">
        <f>IF(ISNUMBER(Input!B14346),IF(AND(Input!B14346&gt;=20,Input!B14346&lt;=700),Input!B14346,""),"")</f>
        <v/>
      </c>
      <c r="C14346">
        <f>IF(B14346="","",INT(A14346))</f>
        <v/>
      </c>
      <c r="D14346">
        <f>IF(B14346="","",HOUR(A14346))</f>
        <v/>
      </c>
      <c r="E14346">
        <f>IF(B14346="","",IF(INPUT!$I$1="","",IF(C14346&lt;(INT(INPUT!$I$1)-INPUT!$I$2),"Off Meds",IF(C14346&lt;=(INT(INPUT!$I$1)+INPUT!$I$2),"Washout","On Meds"))))</f>
        <v/>
      </c>
      <c r="F14346">
        <f>IF(B14346="","",1.509*(LN(B14346)^1.084-5.381))</f>
        <v/>
      </c>
      <c r="G14346">
        <f>IF(F14346="","",IF(F14346&lt;0,10*F14346^2,0))</f>
        <v/>
      </c>
      <c r="H14346">
        <f>IF(F14346="","",IF(F14346&gt;0,10*F14346^2,0))</f>
        <v/>
      </c>
    </row>
    <row r="14347">
      <c r="A14347">
        <f>Input!A14347</f>
        <v/>
      </c>
      <c r="B14347">
        <f>IF(ISNUMBER(Input!B14347),IF(AND(Input!B14347&gt;=20,Input!B14347&lt;=700),Input!B14347,""),"")</f>
        <v/>
      </c>
      <c r="C14347">
        <f>IF(B14347="","",INT(A14347))</f>
        <v/>
      </c>
      <c r="D14347">
        <f>IF(B14347="","",HOUR(A14347))</f>
        <v/>
      </c>
      <c r="E14347">
        <f>IF(B14347="","",IF(INPUT!$I$1="","",IF(C14347&lt;(INT(INPUT!$I$1)-INPUT!$I$2),"Off Meds",IF(C14347&lt;=(INT(INPUT!$I$1)+INPUT!$I$2),"Washout","On Meds"))))</f>
        <v/>
      </c>
      <c r="F14347">
        <f>IF(B14347="","",1.509*(LN(B14347)^1.084-5.381))</f>
        <v/>
      </c>
      <c r="G14347">
        <f>IF(F14347="","",IF(F14347&lt;0,10*F14347^2,0))</f>
        <v/>
      </c>
      <c r="H14347">
        <f>IF(F14347="","",IF(F14347&gt;0,10*F14347^2,0))</f>
        <v/>
      </c>
    </row>
    <row r="14348">
      <c r="A14348">
        <f>Input!A14348</f>
        <v/>
      </c>
      <c r="B14348">
        <f>IF(ISNUMBER(Input!B14348),IF(AND(Input!B14348&gt;=20,Input!B14348&lt;=700),Input!B14348,""),"")</f>
        <v/>
      </c>
      <c r="C14348">
        <f>IF(B14348="","",INT(A14348))</f>
        <v/>
      </c>
      <c r="D14348">
        <f>IF(B14348="","",HOUR(A14348))</f>
        <v/>
      </c>
      <c r="E14348">
        <f>IF(B14348="","",IF(INPUT!$I$1="","",IF(C14348&lt;(INT(INPUT!$I$1)-INPUT!$I$2),"Off Meds",IF(C14348&lt;=(INT(INPUT!$I$1)+INPUT!$I$2),"Washout","On Meds"))))</f>
        <v/>
      </c>
      <c r="F14348">
        <f>IF(B14348="","",1.509*(LN(B14348)^1.084-5.381))</f>
        <v/>
      </c>
      <c r="G14348">
        <f>IF(F14348="","",IF(F14348&lt;0,10*F14348^2,0))</f>
        <v/>
      </c>
      <c r="H14348">
        <f>IF(F14348="","",IF(F14348&gt;0,10*F14348^2,0))</f>
        <v/>
      </c>
    </row>
    <row r="14349">
      <c r="A14349">
        <f>Input!A14349</f>
        <v/>
      </c>
      <c r="B14349">
        <f>IF(ISNUMBER(Input!B14349),IF(AND(Input!B14349&gt;=20,Input!B14349&lt;=700),Input!B14349,""),"")</f>
        <v/>
      </c>
      <c r="C14349">
        <f>IF(B14349="","",INT(A14349))</f>
        <v/>
      </c>
      <c r="D14349">
        <f>IF(B14349="","",HOUR(A14349))</f>
        <v/>
      </c>
      <c r="E14349">
        <f>IF(B14349="","",IF(INPUT!$I$1="","",IF(C14349&lt;(INT(INPUT!$I$1)-INPUT!$I$2),"Off Meds",IF(C14349&lt;=(INT(INPUT!$I$1)+INPUT!$I$2),"Washout","On Meds"))))</f>
        <v/>
      </c>
      <c r="F14349">
        <f>IF(B14349="","",1.509*(LN(B14349)^1.084-5.381))</f>
        <v/>
      </c>
      <c r="G14349">
        <f>IF(F14349="","",IF(F14349&lt;0,10*F14349^2,0))</f>
        <v/>
      </c>
      <c r="H14349">
        <f>IF(F14349="","",IF(F14349&gt;0,10*F14349^2,0))</f>
        <v/>
      </c>
    </row>
    <row r="14350">
      <c r="A14350">
        <f>Input!A14350</f>
        <v/>
      </c>
      <c r="B14350">
        <f>IF(ISNUMBER(Input!B14350),IF(AND(Input!B14350&gt;=20,Input!B14350&lt;=700),Input!B14350,""),"")</f>
        <v/>
      </c>
      <c r="C14350">
        <f>IF(B14350="","",INT(A14350))</f>
        <v/>
      </c>
      <c r="D14350">
        <f>IF(B14350="","",HOUR(A14350))</f>
        <v/>
      </c>
      <c r="E14350">
        <f>IF(B14350="","",IF(INPUT!$I$1="","",IF(C14350&lt;(INT(INPUT!$I$1)-INPUT!$I$2),"Off Meds",IF(C14350&lt;=(INT(INPUT!$I$1)+INPUT!$I$2),"Washout","On Meds"))))</f>
        <v/>
      </c>
      <c r="F14350">
        <f>IF(B14350="","",1.509*(LN(B14350)^1.084-5.381))</f>
        <v/>
      </c>
      <c r="G14350">
        <f>IF(F14350="","",IF(F14350&lt;0,10*F14350^2,0))</f>
        <v/>
      </c>
      <c r="H14350">
        <f>IF(F14350="","",IF(F14350&gt;0,10*F14350^2,0))</f>
        <v/>
      </c>
    </row>
    <row r="14351">
      <c r="A14351">
        <f>Input!A14351</f>
        <v/>
      </c>
      <c r="B14351">
        <f>IF(ISNUMBER(Input!B14351),IF(AND(Input!B14351&gt;=20,Input!B14351&lt;=700),Input!B14351,""),"")</f>
        <v/>
      </c>
      <c r="C14351">
        <f>IF(B14351="","",INT(A14351))</f>
        <v/>
      </c>
      <c r="D14351">
        <f>IF(B14351="","",HOUR(A14351))</f>
        <v/>
      </c>
      <c r="E14351">
        <f>IF(B14351="","",IF(INPUT!$I$1="","",IF(C14351&lt;(INT(INPUT!$I$1)-INPUT!$I$2),"Off Meds",IF(C14351&lt;=(INT(INPUT!$I$1)+INPUT!$I$2),"Washout","On Meds"))))</f>
        <v/>
      </c>
      <c r="F14351">
        <f>IF(B14351="","",1.509*(LN(B14351)^1.084-5.381))</f>
        <v/>
      </c>
      <c r="G14351">
        <f>IF(F14351="","",IF(F14351&lt;0,10*F14351^2,0))</f>
        <v/>
      </c>
      <c r="H14351">
        <f>IF(F14351="","",IF(F14351&gt;0,10*F14351^2,0))</f>
        <v/>
      </c>
    </row>
    <row r="14352">
      <c r="A14352">
        <f>Input!A14352</f>
        <v/>
      </c>
      <c r="B14352">
        <f>IF(ISNUMBER(Input!B14352),IF(AND(Input!B14352&gt;=20,Input!B14352&lt;=700),Input!B14352,""),"")</f>
        <v/>
      </c>
      <c r="C14352">
        <f>IF(B14352="","",INT(A14352))</f>
        <v/>
      </c>
      <c r="D14352">
        <f>IF(B14352="","",HOUR(A14352))</f>
        <v/>
      </c>
      <c r="E14352">
        <f>IF(B14352="","",IF(INPUT!$I$1="","",IF(C14352&lt;(INT(INPUT!$I$1)-INPUT!$I$2),"Off Meds",IF(C14352&lt;=(INT(INPUT!$I$1)+INPUT!$I$2),"Washout","On Meds"))))</f>
        <v/>
      </c>
      <c r="F14352">
        <f>IF(B14352="","",1.509*(LN(B14352)^1.084-5.381))</f>
        <v/>
      </c>
      <c r="G14352">
        <f>IF(F14352="","",IF(F14352&lt;0,10*F14352^2,0))</f>
        <v/>
      </c>
      <c r="H14352">
        <f>IF(F14352="","",IF(F14352&gt;0,10*F14352^2,0))</f>
        <v/>
      </c>
    </row>
    <row r="14353">
      <c r="A14353">
        <f>Input!A14353</f>
        <v/>
      </c>
      <c r="B14353">
        <f>IF(ISNUMBER(Input!B14353),IF(AND(Input!B14353&gt;=20,Input!B14353&lt;=700),Input!B14353,""),"")</f>
        <v/>
      </c>
      <c r="C14353">
        <f>IF(B14353="","",INT(A14353))</f>
        <v/>
      </c>
      <c r="D14353">
        <f>IF(B14353="","",HOUR(A14353))</f>
        <v/>
      </c>
      <c r="E14353">
        <f>IF(B14353="","",IF(INPUT!$I$1="","",IF(C14353&lt;(INT(INPUT!$I$1)-INPUT!$I$2),"Off Meds",IF(C14353&lt;=(INT(INPUT!$I$1)+INPUT!$I$2),"Washout","On Meds"))))</f>
        <v/>
      </c>
      <c r="F14353">
        <f>IF(B14353="","",1.509*(LN(B14353)^1.084-5.381))</f>
        <v/>
      </c>
      <c r="G14353">
        <f>IF(F14353="","",IF(F14353&lt;0,10*F14353^2,0))</f>
        <v/>
      </c>
      <c r="H14353">
        <f>IF(F14353="","",IF(F14353&gt;0,10*F14353^2,0))</f>
        <v/>
      </c>
    </row>
    <row r="14354">
      <c r="A14354">
        <f>Input!A14354</f>
        <v/>
      </c>
      <c r="B14354">
        <f>IF(ISNUMBER(Input!B14354),IF(AND(Input!B14354&gt;=20,Input!B14354&lt;=700),Input!B14354,""),"")</f>
        <v/>
      </c>
      <c r="C14354">
        <f>IF(B14354="","",INT(A14354))</f>
        <v/>
      </c>
      <c r="D14354">
        <f>IF(B14354="","",HOUR(A14354))</f>
        <v/>
      </c>
      <c r="E14354">
        <f>IF(B14354="","",IF(INPUT!$I$1="","",IF(C14354&lt;(INT(INPUT!$I$1)-INPUT!$I$2),"Off Meds",IF(C14354&lt;=(INT(INPUT!$I$1)+INPUT!$I$2),"Washout","On Meds"))))</f>
        <v/>
      </c>
      <c r="F14354">
        <f>IF(B14354="","",1.509*(LN(B14354)^1.084-5.381))</f>
        <v/>
      </c>
      <c r="G14354">
        <f>IF(F14354="","",IF(F14354&lt;0,10*F14354^2,0))</f>
        <v/>
      </c>
      <c r="H14354">
        <f>IF(F14354="","",IF(F14354&gt;0,10*F14354^2,0))</f>
        <v/>
      </c>
    </row>
    <row r="14355">
      <c r="A14355">
        <f>Input!A14355</f>
        <v/>
      </c>
      <c r="B14355">
        <f>IF(ISNUMBER(Input!B14355),IF(AND(Input!B14355&gt;=20,Input!B14355&lt;=700),Input!B14355,""),"")</f>
        <v/>
      </c>
      <c r="C14355">
        <f>IF(B14355="","",INT(A14355))</f>
        <v/>
      </c>
      <c r="D14355">
        <f>IF(B14355="","",HOUR(A14355))</f>
        <v/>
      </c>
      <c r="E14355">
        <f>IF(B14355="","",IF(INPUT!$I$1="","",IF(C14355&lt;(INT(INPUT!$I$1)-INPUT!$I$2),"Off Meds",IF(C14355&lt;=(INT(INPUT!$I$1)+INPUT!$I$2),"Washout","On Meds"))))</f>
        <v/>
      </c>
      <c r="F14355">
        <f>IF(B14355="","",1.509*(LN(B14355)^1.084-5.381))</f>
        <v/>
      </c>
      <c r="G14355">
        <f>IF(F14355="","",IF(F14355&lt;0,10*F14355^2,0))</f>
        <v/>
      </c>
      <c r="H14355">
        <f>IF(F14355="","",IF(F14355&gt;0,10*F14355^2,0))</f>
        <v/>
      </c>
    </row>
    <row r="14356">
      <c r="A14356">
        <f>Input!A14356</f>
        <v/>
      </c>
      <c r="B14356">
        <f>IF(ISNUMBER(Input!B14356),IF(AND(Input!B14356&gt;=20,Input!B14356&lt;=700),Input!B14356,""),"")</f>
        <v/>
      </c>
      <c r="C14356">
        <f>IF(B14356="","",INT(A14356))</f>
        <v/>
      </c>
      <c r="D14356">
        <f>IF(B14356="","",HOUR(A14356))</f>
        <v/>
      </c>
      <c r="E14356">
        <f>IF(B14356="","",IF(INPUT!$I$1="","",IF(C14356&lt;(INT(INPUT!$I$1)-INPUT!$I$2),"Off Meds",IF(C14356&lt;=(INT(INPUT!$I$1)+INPUT!$I$2),"Washout","On Meds"))))</f>
        <v/>
      </c>
      <c r="F14356">
        <f>IF(B14356="","",1.509*(LN(B14356)^1.084-5.381))</f>
        <v/>
      </c>
      <c r="G14356">
        <f>IF(F14356="","",IF(F14356&lt;0,10*F14356^2,0))</f>
        <v/>
      </c>
      <c r="H14356">
        <f>IF(F14356="","",IF(F14356&gt;0,10*F14356^2,0))</f>
        <v/>
      </c>
    </row>
    <row r="14357">
      <c r="A14357">
        <f>Input!A14357</f>
        <v/>
      </c>
      <c r="B14357">
        <f>IF(ISNUMBER(Input!B14357),IF(AND(Input!B14357&gt;=20,Input!B14357&lt;=700),Input!B14357,""),"")</f>
        <v/>
      </c>
      <c r="C14357">
        <f>IF(B14357="","",INT(A14357))</f>
        <v/>
      </c>
      <c r="D14357">
        <f>IF(B14357="","",HOUR(A14357))</f>
        <v/>
      </c>
      <c r="E14357">
        <f>IF(B14357="","",IF(INPUT!$I$1="","",IF(C14357&lt;(INT(INPUT!$I$1)-INPUT!$I$2),"Off Meds",IF(C14357&lt;=(INT(INPUT!$I$1)+INPUT!$I$2),"Washout","On Meds"))))</f>
        <v/>
      </c>
      <c r="F14357">
        <f>IF(B14357="","",1.509*(LN(B14357)^1.084-5.381))</f>
        <v/>
      </c>
      <c r="G14357">
        <f>IF(F14357="","",IF(F14357&lt;0,10*F14357^2,0))</f>
        <v/>
      </c>
      <c r="H14357">
        <f>IF(F14357="","",IF(F14357&gt;0,10*F14357^2,0))</f>
        <v/>
      </c>
    </row>
    <row r="14358">
      <c r="A14358">
        <f>Input!A14358</f>
        <v/>
      </c>
      <c r="B14358">
        <f>IF(ISNUMBER(Input!B14358),IF(AND(Input!B14358&gt;=20,Input!B14358&lt;=700),Input!B14358,""),"")</f>
        <v/>
      </c>
      <c r="C14358">
        <f>IF(B14358="","",INT(A14358))</f>
        <v/>
      </c>
      <c r="D14358">
        <f>IF(B14358="","",HOUR(A14358))</f>
        <v/>
      </c>
      <c r="E14358">
        <f>IF(B14358="","",IF(INPUT!$I$1="","",IF(C14358&lt;(INT(INPUT!$I$1)-INPUT!$I$2),"Off Meds",IF(C14358&lt;=(INT(INPUT!$I$1)+INPUT!$I$2),"Washout","On Meds"))))</f>
        <v/>
      </c>
      <c r="F14358">
        <f>IF(B14358="","",1.509*(LN(B14358)^1.084-5.381))</f>
        <v/>
      </c>
      <c r="G14358">
        <f>IF(F14358="","",IF(F14358&lt;0,10*F14358^2,0))</f>
        <v/>
      </c>
      <c r="H14358">
        <f>IF(F14358="","",IF(F14358&gt;0,10*F14358^2,0))</f>
        <v/>
      </c>
    </row>
    <row r="14359">
      <c r="A14359">
        <f>Input!A14359</f>
        <v/>
      </c>
      <c r="B14359">
        <f>IF(ISNUMBER(Input!B14359),IF(AND(Input!B14359&gt;=20,Input!B14359&lt;=700),Input!B14359,""),"")</f>
        <v/>
      </c>
      <c r="C14359">
        <f>IF(B14359="","",INT(A14359))</f>
        <v/>
      </c>
      <c r="D14359">
        <f>IF(B14359="","",HOUR(A14359))</f>
        <v/>
      </c>
      <c r="E14359">
        <f>IF(B14359="","",IF(INPUT!$I$1="","",IF(C14359&lt;(INT(INPUT!$I$1)-INPUT!$I$2),"Off Meds",IF(C14359&lt;=(INT(INPUT!$I$1)+INPUT!$I$2),"Washout","On Meds"))))</f>
        <v/>
      </c>
      <c r="F14359">
        <f>IF(B14359="","",1.509*(LN(B14359)^1.084-5.381))</f>
        <v/>
      </c>
      <c r="G14359">
        <f>IF(F14359="","",IF(F14359&lt;0,10*F14359^2,0))</f>
        <v/>
      </c>
      <c r="H14359">
        <f>IF(F14359="","",IF(F14359&gt;0,10*F14359^2,0))</f>
        <v/>
      </c>
    </row>
    <row r="14360">
      <c r="A14360">
        <f>Input!A14360</f>
        <v/>
      </c>
      <c r="B14360">
        <f>IF(ISNUMBER(Input!B14360),IF(AND(Input!B14360&gt;=20,Input!B14360&lt;=700),Input!B14360,""),"")</f>
        <v/>
      </c>
      <c r="C14360">
        <f>IF(B14360="","",INT(A14360))</f>
        <v/>
      </c>
      <c r="D14360">
        <f>IF(B14360="","",HOUR(A14360))</f>
        <v/>
      </c>
      <c r="E14360">
        <f>IF(B14360="","",IF(INPUT!$I$1="","",IF(C14360&lt;(INT(INPUT!$I$1)-INPUT!$I$2),"Off Meds",IF(C14360&lt;=(INT(INPUT!$I$1)+INPUT!$I$2),"Washout","On Meds"))))</f>
        <v/>
      </c>
      <c r="F14360">
        <f>IF(B14360="","",1.509*(LN(B14360)^1.084-5.381))</f>
        <v/>
      </c>
      <c r="G14360">
        <f>IF(F14360="","",IF(F14360&lt;0,10*F14360^2,0))</f>
        <v/>
      </c>
      <c r="H14360">
        <f>IF(F14360="","",IF(F14360&gt;0,10*F14360^2,0))</f>
        <v/>
      </c>
    </row>
    <row r="14361">
      <c r="A14361">
        <f>Input!A14361</f>
        <v/>
      </c>
      <c r="B14361">
        <f>IF(ISNUMBER(Input!B14361),IF(AND(Input!B14361&gt;=20,Input!B14361&lt;=700),Input!B14361,""),"")</f>
        <v/>
      </c>
      <c r="C14361">
        <f>IF(B14361="","",INT(A14361))</f>
        <v/>
      </c>
      <c r="D14361">
        <f>IF(B14361="","",HOUR(A14361))</f>
        <v/>
      </c>
      <c r="E14361">
        <f>IF(B14361="","",IF(INPUT!$I$1="","",IF(C14361&lt;(INT(INPUT!$I$1)-INPUT!$I$2),"Off Meds",IF(C14361&lt;=(INT(INPUT!$I$1)+INPUT!$I$2),"Washout","On Meds"))))</f>
        <v/>
      </c>
      <c r="F14361">
        <f>IF(B14361="","",1.509*(LN(B14361)^1.084-5.381))</f>
        <v/>
      </c>
      <c r="G14361">
        <f>IF(F14361="","",IF(F14361&lt;0,10*F14361^2,0))</f>
        <v/>
      </c>
      <c r="H14361">
        <f>IF(F14361="","",IF(F14361&gt;0,10*F14361^2,0))</f>
        <v/>
      </c>
    </row>
    <row r="14362">
      <c r="A14362">
        <f>Input!A14362</f>
        <v/>
      </c>
      <c r="B14362">
        <f>IF(ISNUMBER(Input!B14362),IF(AND(Input!B14362&gt;=20,Input!B14362&lt;=700),Input!B14362,""),"")</f>
        <v/>
      </c>
      <c r="C14362">
        <f>IF(B14362="","",INT(A14362))</f>
        <v/>
      </c>
      <c r="D14362">
        <f>IF(B14362="","",HOUR(A14362))</f>
        <v/>
      </c>
      <c r="E14362">
        <f>IF(B14362="","",IF(INPUT!$I$1="","",IF(C14362&lt;(INT(INPUT!$I$1)-INPUT!$I$2),"Off Meds",IF(C14362&lt;=(INT(INPUT!$I$1)+INPUT!$I$2),"Washout","On Meds"))))</f>
        <v/>
      </c>
      <c r="F14362">
        <f>IF(B14362="","",1.509*(LN(B14362)^1.084-5.381))</f>
        <v/>
      </c>
      <c r="G14362">
        <f>IF(F14362="","",IF(F14362&lt;0,10*F14362^2,0))</f>
        <v/>
      </c>
      <c r="H14362">
        <f>IF(F14362="","",IF(F14362&gt;0,10*F14362^2,0))</f>
        <v/>
      </c>
    </row>
    <row r="14363">
      <c r="A14363">
        <f>Input!A14363</f>
        <v/>
      </c>
      <c r="B14363">
        <f>IF(ISNUMBER(Input!B14363),IF(AND(Input!B14363&gt;=20,Input!B14363&lt;=700),Input!B14363,""),"")</f>
        <v/>
      </c>
      <c r="C14363">
        <f>IF(B14363="","",INT(A14363))</f>
        <v/>
      </c>
      <c r="D14363">
        <f>IF(B14363="","",HOUR(A14363))</f>
        <v/>
      </c>
      <c r="E14363">
        <f>IF(B14363="","",IF(INPUT!$I$1="","",IF(C14363&lt;(INT(INPUT!$I$1)-INPUT!$I$2),"Off Meds",IF(C14363&lt;=(INT(INPUT!$I$1)+INPUT!$I$2),"Washout","On Meds"))))</f>
        <v/>
      </c>
      <c r="F14363">
        <f>IF(B14363="","",1.509*(LN(B14363)^1.084-5.381))</f>
        <v/>
      </c>
      <c r="G14363">
        <f>IF(F14363="","",IF(F14363&lt;0,10*F14363^2,0))</f>
        <v/>
      </c>
      <c r="H14363">
        <f>IF(F14363="","",IF(F14363&gt;0,10*F14363^2,0))</f>
        <v/>
      </c>
    </row>
    <row r="14364">
      <c r="A14364">
        <f>Input!A14364</f>
        <v/>
      </c>
      <c r="B14364">
        <f>IF(ISNUMBER(Input!B14364),IF(AND(Input!B14364&gt;=20,Input!B14364&lt;=700),Input!B14364,""),"")</f>
        <v/>
      </c>
      <c r="C14364">
        <f>IF(B14364="","",INT(A14364))</f>
        <v/>
      </c>
      <c r="D14364">
        <f>IF(B14364="","",HOUR(A14364))</f>
        <v/>
      </c>
      <c r="E14364">
        <f>IF(B14364="","",IF(INPUT!$I$1="","",IF(C14364&lt;(INT(INPUT!$I$1)-INPUT!$I$2),"Off Meds",IF(C14364&lt;=(INT(INPUT!$I$1)+INPUT!$I$2),"Washout","On Meds"))))</f>
        <v/>
      </c>
      <c r="F14364">
        <f>IF(B14364="","",1.509*(LN(B14364)^1.084-5.381))</f>
        <v/>
      </c>
      <c r="G14364">
        <f>IF(F14364="","",IF(F14364&lt;0,10*F14364^2,0))</f>
        <v/>
      </c>
      <c r="H14364">
        <f>IF(F14364="","",IF(F14364&gt;0,10*F14364^2,0))</f>
        <v/>
      </c>
    </row>
    <row r="14365">
      <c r="A14365">
        <f>Input!A14365</f>
        <v/>
      </c>
      <c r="B14365">
        <f>IF(ISNUMBER(Input!B14365),IF(AND(Input!B14365&gt;=20,Input!B14365&lt;=700),Input!B14365,""),"")</f>
        <v/>
      </c>
      <c r="C14365">
        <f>IF(B14365="","",INT(A14365))</f>
        <v/>
      </c>
      <c r="D14365">
        <f>IF(B14365="","",HOUR(A14365))</f>
        <v/>
      </c>
      <c r="E14365">
        <f>IF(B14365="","",IF(INPUT!$I$1="","",IF(C14365&lt;(INT(INPUT!$I$1)-INPUT!$I$2),"Off Meds",IF(C14365&lt;=(INT(INPUT!$I$1)+INPUT!$I$2),"Washout","On Meds"))))</f>
        <v/>
      </c>
      <c r="F14365">
        <f>IF(B14365="","",1.509*(LN(B14365)^1.084-5.381))</f>
        <v/>
      </c>
      <c r="G14365">
        <f>IF(F14365="","",IF(F14365&lt;0,10*F14365^2,0))</f>
        <v/>
      </c>
      <c r="H14365">
        <f>IF(F14365="","",IF(F14365&gt;0,10*F14365^2,0))</f>
        <v/>
      </c>
    </row>
    <row r="14366">
      <c r="A14366">
        <f>Input!A14366</f>
        <v/>
      </c>
      <c r="B14366">
        <f>IF(ISNUMBER(Input!B14366),IF(AND(Input!B14366&gt;=20,Input!B14366&lt;=700),Input!B14366,""),"")</f>
        <v/>
      </c>
      <c r="C14366">
        <f>IF(B14366="","",INT(A14366))</f>
        <v/>
      </c>
      <c r="D14366">
        <f>IF(B14366="","",HOUR(A14366))</f>
        <v/>
      </c>
      <c r="E14366">
        <f>IF(B14366="","",IF(INPUT!$I$1="","",IF(C14366&lt;(INT(INPUT!$I$1)-INPUT!$I$2),"Off Meds",IF(C14366&lt;=(INT(INPUT!$I$1)+INPUT!$I$2),"Washout","On Meds"))))</f>
        <v/>
      </c>
      <c r="F14366">
        <f>IF(B14366="","",1.509*(LN(B14366)^1.084-5.381))</f>
        <v/>
      </c>
      <c r="G14366">
        <f>IF(F14366="","",IF(F14366&lt;0,10*F14366^2,0))</f>
        <v/>
      </c>
      <c r="H14366">
        <f>IF(F14366="","",IF(F14366&gt;0,10*F14366^2,0))</f>
        <v/>
      </c>
    </row>
    <row r="14367">
      <c r="A14367">
        <f>Input!A14367</f>
        <v/>
      </c>
      <c r="B14367">
        <f>IF(ISNUMBER(Input!B14367),IF(AND(Input!B14367&gt;=20,Input!B14367&lt;=700),Input!B14367,""),"")</f>
        <v/>
      </c>
      <c r="C14367">
        <f>IF(B14367="","",INT(A14367))</f>
        <v/>
      </c>
      <c r="D14367">
        <f>IF(B14367="","",HOUR(A14367))</f>
        <v/>
      </c>
      <c r="E14367">
        <f>IF(B14367="","",IF(INPUT!$I$1="","",IF(C14367&lt;(INT(INPUT!$I$1)-INPUT!$I$2),"Off Meds",IF(C14367&lt;=(INT(INPUT!$I$1)+INPUT!$I$2),"Washout","On Meds"))))</f>
        <v/>
      </c>
      <c r="F14367">
        <f>IF(B14367="","",1.509*(LN(B14367)^1.084-5.381))</f>
        <v/>
      </c>
      <c r="G14367">
        <f>IF(F14367="","",IF(F14367&lt;0,10*F14367^2,0))</f>
        <v/>
      </c>
      <c r="H14367">
        <f>IF(F14367="","",IF(F14367&gt;0,10*F14367^2,0))</f>
        <v/>
      </c>
    </row>
    <row r="14368">
      <c r="A14368">
        <f>Input!A14368</f>
        <v/>
      </c>
      <c r="B14368">
        <f>IF(ISNUMBER(Input!B14368),IF(AND(Input!B14368&gt;=20,Input!B14368&lt;=700),Input!B14368,""),"")</f>
        <v/>
      </c>
      <c r="C14368">
        <f>IF(B14368="","",INT(A14368))</f>
        <v/>
      </c>
      <c r="D14368">
        <f>IF(B14368="","",HOUR(A14368))</f>
        <v/>
      </c>
      <c r="E14368">
        <f>IF(B14368="","",IF(INPUT!$I$1="","",IF(C14368&lt;(INT(INPUT!$I$1)-INPUT!$I$2),"Off Meds",IF(C14368&lt;=(INT(INPUT!$I$1)+INPUT!$I$2),"Washout","On Meds"))))</f>
        <v/>
      </c>
      <c r="F14368">
        <f>IF(B14368="","",1.509*(LN(B14368)^1.084-5.381))</f>
        <v/>
      </c>
      <c r="G14368">
        <f>IF(F14368="","",IF(F14368&lt;0,10*F14368^2,0))</f>
        <v/>
      </c>
      <c r="H14368">
        <f>IF(F14368="","",IF(F14368&gt;0,10*F14368^2,0))</f>
        <v/>
      </c>
    </row>
    <row r="14369">
      <c r="A14369">
        <f>Input!A14369</f>
        <v/>
      </c>
      <c r="B14369">
        <f>IF(ISNUMBER(Input!B14369),IF(AND(Input!B14369&gt;=20,Input!B14369&lt;=700),Input!B14369,""),"")</f>
        <v/>
      </c>
      <c r="C14369">
        <f>IF(B14369="","",INT(A14369))</f>
        <v/>
      </c>
      <c r="D14369">
        <f>IF(B14369="","",HOUR(A14369))</f>
        <v/>
      </c>
      <c r="E14369">
        <f>IF(B14369="","",IF(INPUT!$I$1="","",IF(C14369&lt;(INT(INPUT!$I$1)-INPUT!$I$2),"Off Meds",IF(C14369&lt;=(INT(INPUT!$I$1)+INPUT!$I$2),"Washout","On Meds"))))</f>
        <v/>
      </c>
      <c r="F14369">
        <f>IF(B14369="","",1.509*(LN(B14369)^1.084-5.381))</f>
        <v/>
      </c>
      <c r="G14369">
        <f>IF(F14369="","",IF(F14369&lt;0,10*F14369^2,0))</f>
        <v/>
      </c>
      <c r="H14369">
        <f>IF(F14369="","",IF(F14369&gt;0,10*F14369^2,0))</f>
        <v/>
      </c>
    </row>
    <row r="14370">
      <c r="A14370">
        <f>Input!A14370</f>
        <v/>
      </c>
      <c r="B14370">
        <f>IF(ISNUMBER(Input!B14370),IF(AND(Input!B14370&gt;=20,Input!B14370&lt;=700),Input!B14370,""),"")</f>
        <v/>
      </c>
      <c r="C14370">
        <f>IF(B14370="","",INT(A14370))</f>
        <v/>
      </c>
      <c r="D14370">
        <f>IF(B14370="","",HOUR(A14370))</f>
        <v/>
      </c>
      <c r="E14370">
        <f>IF(B14370="","",IF(INPUT!$I$1="","",IF(C14370&lt;(INT(INPUT!$I$1)-INPUT!$I$2),"Off Meds",IF(C14370&lt;=(INT(INPUT!$I$1)+INPUT!$I$2),"Washout","On Meds"))))</f>
        <v/>
      </c>
      <c r="F14370">
        <f>IF(B14370="","",1.509*(LN(B14370)^1.084-5.381))</f>
        <v/>
      </c>
      <c r="G14370">
        <f>IF(F14370="","",IF(F14370&lt;0,10*F14370^2,0))</f>
        <v/>
      </c>
      <c r="H14370">
        <f>IF(F14370="","",IF(F14370&gt;0,10*F14370^2,0))</f>
        <v/>
      </c>
    </row>
    <row r="14371">
      <c r="A14371">
        <f>Input!A14371</f>
        <v/>
      </c>
      <c r="B14371">
        <f>IF(ISNUMBER(Input!B14371),IF(AND(Input!B14371&gt;=20,Input!B14371&lt;=700),Input!B14371,""),"")</f>
        <v/>
      </c>
      <c r="C14371">
        <f>IF(B14371="","",INT(A14371))</f>
        <v/>
      </c>
      <c r="D14371">
        <f>IF(B14371="","",HOUR(A14371))</f>
        <v/>
      </c>
      <c r="E14371">
        <f>IF(B14371="","",IF(INPUT!$I$1="","",IF(C14371&lt;(INT(INPUT!$I$1)-INPUT!$I$2),"Off Meds",IF(C14371&lt;=(INT(INPUT!$I$1)+INPUT!$I$2),"Washout","On Meds"))))</f>
        <v/>
      </c>
      <c r="F14371">
        <f>IF(B14371="","",1.509*(LN(B14371)^1.084-5.381))</f>
        <v/>
      </c>
      <c r="G14371">
        <f>IF(F14371="","",IF(F14371&lt;0,10*F14371^2,0))</f>
        <v/>
      </c>
      <c r="H14371">
        <f>IF(F14371="","",IF(F14371&gt;0,10*F14371^2,0))</f>
        <v/>
      </c>
    </row>
    <row r="14372">
      <c r="A14372">
        <f>Input!A14372</f>
        <v/>
      </c>
      <c r="B14372">
        <f>IF(ISNUMBER(Input!B14372),IF(AND(Input!B14372&gt;=20,Input!B14372&lt;=700),Input!B14372,""),"")</f>
        <v/>
      </c>
      <c r="C14372">
        <f>IF(B14372="","",INT(A14372))</f>
        <v/>
      </c>
      <c r="D14372">
        <f>IF(B14372="","",HOUR(A14372))</f>
        <v/>
      </c>
      <c r="E14372">
        <f>IF(B14372="","",IF(INPUT!$I$1="","",IF(C14372&lt;(INT(INPUT!$I$1)-INPUT!$I$2),"Off Meds",IF(C14372&lt;=(INT(INPUT!$I$1)+INPUT!$I$2),"Washout","On Meds"))))</f>
        <v/>
      </c>
      <c r="F14372">
        <f>IF(B14372="","",1.509*(LN(B14372)^1.084-5.381))</f>
        <v/>
      </c>
      <c r="G14372">
        <f>IF(F14372="","",IF(F14372&lt;0,10*F14372^2,0))</f>
        <v/>
      </c>
      <c r="H14372">
        <f>IF(F14372="","",IF(F14372&gt;0,10*F14372^2,0))</f>
        <v/>
      </c>
    </row>
    <row r="14373">
      <c r="A14373">
        <f>Input!A14373</f>
        <v/>
      </c>
      <c r="B14373">
        <f>IF(ISNUMBER(Input!B14373),IF(AND(Input!B14373&gt;=20,Input!B14373&lt;=700),Input!B14373,""),"")</f>
        <v/>
      </c>
      <c r="C14373">
        <f>IF(B14373="","",INT(A14373))</f>
        <v/>
      </c>
      <c r="D14373">
        <f>IF(B14373="","",HOUR(A14373))</f>
        <v/>
      </c>
      <c r="E14373">
        <f>IF(B14373="","",IF(INPUT!$I$1="","",IF(C14373&lt;(INT(INPUT!$I$1)-INPUT!$I$2),"Off Meds",IF(C14373&lt;=(INT(INPUT!$I$1)+INPUT!$I$2),"Washout","On Meds"))))</f>
        <v/>
      </c>
      <c r="F14373">
        <f>IF(B14373="","",1.509*(LN(B14373)^1.084-5.381))</f>
        <v/>
      </c>
      <c r="G14373">
        <f>IF(F14373="","",IF(F14373&lt;0,10*F14373^2,0))</f>
        <v/>
      </c>
      <c r="H14373">
        <f>IF(F14373="","",IF(F14373&gt;0,10*F14373^2,0))</f>
        <v/>
      </c>
    </row>
    <row r="14374">
      <c r="A14374">
        <f>Input!A14374</f>
        <v/>
      </c>
      <c r="B14374">
        <f>IF(ISNUMBER(Input!B14374),IF(AND(Input!B14374&gt;=20,Input!B14374&lt;=700),Input!B14374,""),"")</f>
        <v/>
      </c>
      <c r="C14374">
        <f>IF(B14374="","",INT(A14374))</f>
        <v/>
      </c>
      <c r="D14374">
        <f>IF(B14374="","",HOUR(A14374))</f>
        <v/>
      </c>
      <c r="E14374">
        <f>IF(B14374="","",IF(INPUT!$I$1="","",IF(C14374&lt;(INT(INPUT!$I$1)-INPUT!$I$2),"Off Meds",IF(C14374&lt;=(INT(INPUT!$I$1)+INPUT!$I$2),"Washout","On Meds"))))</f>
        <v/>
      </c>
      <c r="F14374">
        <f>IF(B14374="","",1.509*(LN(B14374)^1.084-5.381))</f>
        <v/>
      </c>
      <c r="G14374">
        <f>IF(F14374="","",IF(F14374&lt;0,10*F14374^2,0))</f>
        <v/>
      </c>
      <c r="H14374">
        <f>IF(F14374="","",IF(F14374&gt;0,10*F14374^2,0))</f>
        <v/>
      </c>
    </row>
    <row r="14375">
      <c r="A14375">
        <f>Input!A14375</f>
        <v/>
      </c>
      <c r="B14375">
        <f>IF(ISNUMBER(Input!B14375),IF(AND(Input!B14375&gt;=20,Input!B14375&lt;=700),Input!B14375,""),"")</f>
        <v/>
      </c>
      <c r="C14375">
        <f>IF(B14375="","",INT(A14375))</f>
        <v/>
      </c>
      <c r="D14375">
        <f>IF(B14375="","",HOUR(A14375))</f>
        <v/>
      </c>
      <c r="E14375">
        <f>IF(B14375="","",IF(INPUT!$I$1="","",IF(C14375&lt;(INT(INPUT!$I$1)-INPUT!$I$2),"Off Meds",IF(C14375&lt;=(INT(INPUT!$I$1)+INPUT!$I$2),"Washout","On Meds"))))</f>
        <v/>
      </c>
      <c r="F14375">
        <f>IF(B14375="","",1.509*(LN(B14375)^1.084-5.381))</f>
        <v/>
      </c>
      <c r="G14375">
        <f>IF(F14375="","",IF(F14375&lt;0,10*F14375^2,0))</f>
        <v/>
      </c>
      <c r="H14375">
        <f>IF(F14375="","",IF(F14375&gt;0,10*F14375^2,0))</f>
        <v/>
      </c>
    </row>
    <row r="14376">
      <c r="A14376">
        <f>Input!A14376</f>
        <v/>
      </c>
      <c r="B14376">
        <f>IF(ISNUMBER(Input!B14376),IF(AND(Input!B14376&gt;=20,Input!B14376&lt;=700),Input!B14376,""),"")</f>
        <v/>
      </c>
      <c r="C14376">
        <f>IF(B14376="","",INT(A14376))</f>
        <v/>
      </c>
      <c r="D14376">
        <f>IF(B14376="","",HOUR(A14376))</f>
        <v/>
      </c>
      <c r="E14376">
        <f>IF(B14376="","",IF(INPUT!$I$1="","",IF(C14376&lt;(INT(INPUT!$I$1)-INPUT!$I$2),"Off Meds",IF(C14376&lt;=(INT(INPUT!$I$1)+INPUT!$I$2),"Washout","On Meds"))))</f>
        <v/>
      </c>
      <c r="F14376">
        <f>IF(B14376="","",1.509*(LN(B14376)^1.084-5.381))</f>
        <v/>
      </c>
      <c r="G14376">
        <f>IF(F14376="","",IF(F14376&lt;0,10*F14376^2,0))</f>
        <v/>
      </c>
      <c r="H14376">
        <f>IF(F14376="","",IF(F14376&gt;0,10*F14376^2,0))</f>
        <v/>
      </c>
    </row>
    <row r="14377">
      <c r="A14377">
        <f>Input!A14377</f>
        <v/>
      </c>
      <c r="B14377">
        <f>IF(ISNUMBER(Input!B14377),IF(AND(Input!B14377&gt;=20,Input!B14377&lt;=700),Input!B14377,""),"")</f>
        <v/>
      </c>
      <c r="C14377">
        <f>IF(B14377="","",INT(A14377))</f>
        <v/>
      </c>
      <c r="D14377">
        <f>IF(B14377="","",HOUR(A14377))</f>
        <v/>
      </c>
      <c r="E14377">
        <f>IF(B14377="","",IF(INPUT!$I$1="","",IF(C14377&lt;(INT(INPUT!$I$1)-INPUT!$I$2),"Off Meds",IF(C14377&lt;=(INT(INPUT!$I$1)+INPUT!$I$2),"Washout","On Meds"))))</f>
        <v/>
      </c>
      <c r="F14377">
        <f>IF(B14377="","",1.509*(LN(B14377)^1.084-5.381))</f>
        <v/>
      </c>
      <c r="G14377">
        <f>IF(F14377="","",IF(F14377&lt;0,10*F14377^2,0))</f>
        <v/>
      </c>
      <c r="H14377">
        <f>IF(F14377="","",IF(F14377&gt;0,10*F14377^2,0))</f>
        <v/>
      </c>
    </row>
    <row r="14378">
      <c r="A14378">
        <f>Input!A14378</f>
        <v/>
      </c>
      <c r="B14378">
        <f>IF(ISNUMBER(Input!B14378),IF(AND(Input!B14378&gt;=20,Input!B14378&lt;=700),Input!B14378,""),"")</f>
        <v/>
      </c>
      <c r="C14378">
        <f>IF(B14378="","",INT(A14378))</f>
        <v/>
      </c>
      <c r="D14378">
        <f>IF(B14378="","",HOUR(A14378))</f>
        <v/>
      </c>
      <c r="E14378">
        <f>IF(B14378="","",IF(INPUT!$I$1="","",IF(C14378&lt;(INT(INPUT!$I$1)-INPUT!$I$2),"Off Meds",IF(C14378&lt;=(INT(INPUT!$I$1)+INPUT!$I$2),"Washout","On Meds"))))</f>
        <v/>
      </c>
      <c r="F14378">
        <f>IF(B14378="","",1.509*(LN(B14378)^1.084-5.381))</f>
        <v/>
      </c>
      <c r="G14378">
        <f>IF(F14378="","",IF(F14378&lt;0,10*F14378^2,0))</f>
        <v/>
      </c>
      <c r="H14378">
        <f>IF(F14378="","",IF(F14378&gt;0,10*F14378^2,0))</f>
        <v/>
      </c>
    </row>
    <row r="14379">
      <c r="A14379">
        <f>Input!A14379</f>
        <v/>
      </c>
      <c r="B14379">
        <f>IF(ISNUMBER(Input!B14379),IF(AND(Input!B14379&gt;=20,Input!B14379&lt;=700),Input!B14379,""),"")</f>
        <v/>
      </c>
      <c r="C14379">
        <f>IF(B14379="","",INT(A14379))</f>
        <v/>
      </c>
      <c r="D14379">
        <f>IF(B14379="","",HOUR(A14379))</f>
        <v/>
      </c>
      <c r="E14379">
        <f>IF(B14379="","",IF(INPUT!$I$1="","",IF(C14379&lt;(INT(INPUT!$I$1)-INPUT!$I$2),"Off Meds",IF(C14379&lt;=(INT(INPUT!$I$1)+INPUT!$I$2),"Washout","On Meds"))))</f>
        <v/>
      </c>
      <c r="F14379">
        <f>IF(B14379="","",1.509*(LN(B14379)^1.084-5.381))</f>
        <v/>
      </c>
      <c r="G14379">
        <f>IF(F14379="","",IF(F14379&lt;0,10*F14379^2,0))</f>
        <v/>
      </c>
      <c r="H14379">
        <f>IF(F14379="","",IF(F14379&gt;0,10*F14379^2,0))</f>
        <v/>
      </c>
    </row>
    <row r="14380">
      <c r="A14380">
        <f>Input!A14380</f>
        <v/>
      </c>
      <c r="B14380">
        <f>IF(ISNUMBER(Input!B14380),IF(AND(Input!B14380&gt;=20,Input!B14380&lt;=700),Input!B14380,""),"")</f>
        <v/>
      </c>
      <c r="C14380">
        <f>IF(B14380="","",INT(A14380))</f>
        <v/>
      </c>
      <c r="D14380">
        <f>IF(B14380="","",HOUR(A14380))</f>
        <v/>
      </c>
      <c r="E14380">
        <f>IF(B14380="","",IF(INPUT!$I$1="","",IF(C14380&lt;(INT(INPUT!$I$1)-INPUT!$I$2),"Off Meds",IF(C14380&lt;=(INT(INPUT!$I$1)+INPUT!$I$2),"Washout","On Meds"))))</f>
        <v/>
      </c>
      <c r="F14380">
        <f>IF(B14380="","",1.509*(LN(B14380)^1.084-5.381))</f>
        <v/>
      </c>
      <c r="G14380">
        <f>IF(F14380="","",IF(F14380&lt;0,10*F14380^2,0))</f>
        <v/>
      </c>
      <c r="H14380">
        <f>IF(F14380="","",IF(F14380&gt;0,10*F14380^2,0))</f>
        <v/>
      </c>
    </row>
    <row r="14381">
      <c r="A14381">
        <f>Input!A14381</f>
        <v/>
      </c>
      <c r="B14381">
        <f>IF(ISNUMBER(Input!B14381),IF(AND(Input!B14381&gt;=20,Input!B14381&lt;=700),Input!B14381,""),"")</f>
        <v/>
      </c>
      <c r="C14381">
        <f>IF(B14381="","",INT(A14381))</f>
        <v/>
      </c>
      <c r="D14381">
        <f>IF(B14381="","",HOUR(A14381))</f>
        <v/>
      </c>
      <c r="E14381">
        <f>IF(B14381="","",IF(INPUT!$I$1="","",IF(C14381&lt;(INT(INPUT!$I$1)-INPUT!$I$2),"Off Meds",IF(C14381&lt;=(INT(INPUT!$I$1)+INPUT!$I$2),"Washout","On Meds"))))</f>
        <v/>
      </c>
      <c r="F14381">
        <f>IF(B14381="","",1.509*(LN(B14381)^1.084-5.381))</f>
        <v/>
      </c>
      <c r="G14381">
        <f>IF(F14381="","",IF(F14381&lt;0,10*F14381^2,0))</f>
        <v/>
      </c>
      <c r="H14381">
        <f>IF(F14381="","",IF(F14381&gt;0,10*F14381^2,0))</f>
        <v/>
      </c>
    </row>
    <row r="14382">
      <c r="A14382">
        <f>Input!A14382</f>
        <v/>
      </c>
      <c r="B14382">
        <f>IF(ISNUMBER(Input!B14382),IF(AND(Input!B14382&gt;=20,Input!B14382&lt;=700),Input!B14382,""),"")</f>
        <v/>
      </c>
      <c r="C14382">
        <f>IF(B14382="","",INT(A14382))</f>
        <v/>
      </c>
      <c r="D14382">
        <f>IF(B14382="","",HOUR(A14382))</f>
        <v/>
      </c>
      <c r="E14382">
        <f>IF(B14382="","",IF(INPUT!$I$1="","",IF(C14382&lt;(INT(INPUT!$I$1)-INPUT!$I$2),"Off Meds",IF(C14382&lt;=(INT(INPUT!$I$1)+INPUT!$I$2),"Washout","On Meds"))))</f>
        <v/>
      </c>
      <c r="F14382">
        <f>IF(B14382="","",1.509*(LN(B14382)^1.084-5.381))</f>
        <v/>
      </c>
      <c r="G14382">
        <f>IF(F14382="","",IF(F14382&lt;0,10*F14382^2,0))</f>
        <v/>
      </c>
      <c r="H14382">
        <f>IF(F14382="","",IF(F14382&gt;0,10*F14382^2,0))</f>
        <v/>
      </c>
    </row>
    <row r="14383">
      <c r="A14383">
        <f>Input!A14383</f>
        <v/>
      </c>
      <c r="B14383">
        <f>IF(ISNUMBER(Input!B14383),IF(AND(Input!B14383&gt;=20,Input!B14383&lt;=700),Input!B14383,""),"")</f>
        <v/>
      </c>
      <c r="C14383">
        <f>IF(B14383="","",INT(A14383))</f>
        <v/>
      </c>
      <c r="D14383">
        <f>IF(B14383="","",HOUR(A14383))</f>
        <v/>
      </c>
      <c r="E14383">
        <f>IF(B14383="","",IF(INPUT!$I$1="","",IF(C14383&lt;(INT(INPUT!$I$1)-INPUT!$I$2),"Off Meds",IF(C14383&lt;=(INT(INPUT!$I$1)+INPUT!$I$2),"Washout","On Meds"))))</f>
        <v/>
      </c>
      <c r="F14383">
        <f>IF(B14383="","",1.509*(LN(B14383)^1.084-5.381))</f>
        <v/>
      </c>
      <c r="G14383">
        <f>IF(F14383="","",IF(F14383&lt;0,10*F14383^2,0))</f>
        <v/>
      </c>
      <c r="H14383">
        <f>IF(F14383="","",IF(F14383&gt;0,10*F14383^2,0))</f>
        <v/>
      </c>
    </row>
    <row r="14384">
      <c r="A14384">
        <f>Input!A14384</f>
        <v/>
      </c>
      <c r="B14384">
        <f>IF(ISNUMBER(Input!B14384),IF(AND(Input!B14384&gt;=20,Input!B14384&lt;=700),Input!B14384,""),"")</f>
        <v/>
      </c>
      <c r="C14384">
        <f>IF(B14384="","",INT(A14384))</f>
        <v/>
      </c>
      <c r="D14384">
        <f>IF(B14384="","",HOUR(A14384))</f>
        <v/>
      </c>
      <c r="E14384">
        <f>IF(B14384="","",IF(INPUT!$I$1="","",IF(C14384&lt;(INT(INPUT!$I$1)-INPUT!$I$2),"Off Meds",IF(C14384&lt;=(INT(INPUT!$I$1)+INPUT!$I$2),"Washout","On Meds"))))</f>
        <v/>
      </c>
      <c r="F14384">
        <f>IF(B14384="","",1.509*(LN(B14384)^1.084-5.381))</f>
        <v/>
      </c>
      <c r="G14384">
        <f>IF(F14384="","",IF(F14384&lt;0,10*F14384^2,0))</f>
        <v/>
      </c>
      <c r="H14384">
        <f>IF(F14384="","",IF(F14384&gt;0,10*F14384^2,0))</f>
        <v/>
      </c>
    </row>
    <row r="14385">
      <c r="A14385">
        <f>Input!A14385</f>
        <v/>
      </c>
      <c r="B14385">
        <f>IF(ISNUMBER(Input!B14385),IF(AND(Input!B14385&gt;=20,Input!B14385&lt;=700),Input!B14385,""),"")</f>
        <v/>
      </c>
      <c r="C14385">
        <f>IF(B14385="","",INT(A14385))</f>
        <v/>
      </c>
      <c r="D14385">
        <f>IF(B14385="","",HOUR(A14385))</f>
        <v/>
      </c>
      <c r="E14385">
        <f>IF(B14385="","",IF(INPUT!$I$1="","",IF(C14385&lt;(INT(INPUT!$I$1)-INPUT!$I$2),"Off Meds",IF(C14385&lt;=(INT(INPUT!$I$1)+INPUT!$I$2),"Washout","On Meds"))))</f>
        <v/>
      </c>
      <c r="F14385">
        <f>IF(B14385="","",1.509*(LN(B14385)^1.084-5.381))</f>
        <v/>
      </c>
      <c r="G14385">
        <f>IF(F14385="","",IF(F14385&lt;0,10*F14385^2,0))</f>
        <v/>
      </c>
      <c r="H14385">
        <f>IF(F14385="","",IF(F14385&gt;0,10*F14385^2,0))</f>
        <v/>
      </c>
    </row>
    <row r="14386">
      <c r="A14386">
        <f>Input!A14386</f>
        <v/>
      </c>
      <c r="B14386">
        <f>IF(ISNUMBER(Input!B14386),IF(AND(Input!B14386&gt;=20,Input!B14386&lt;=700),Input!B14386,""),"")</f>
        <v/>
      </c>
      <c r="C14386">
        <f>IF(B14386="","",INT(A14386))</f>
        <v/>
      </c>
      <c r="D14386">
        <f>IF(B14386="","",HOUR(A14386))</f>
        <v/>
      </c>
      <c r="E14386">
        <f>IF(B14386="","",IF(INPUT!$I$1="","",IF(C14386&lt;(INT(INPUT!$I$1)-INPUT!$I$2),"Off Meds",IF(C14386&lt;=(INT(INPUT!$I$1)+INPUT!$I$2),"Washout","On Meds"))))</f>
        <v/>
      </c>
      <c r="F14386">
        <f>IF(B14386="","",1.509*(LN(B14386)^1.084-5.381))</f>
        <v/>
      </c>
      <c r="G14386">
        <f>IF(F14386="","",IF(F14386&lt;0,10*F14386^2,0))</f>
        <v/>
      </c>
      <c r="H14386">
        <f>IF(F14386="","",IF(F14386&gt;0,10*F14386^2,0))</f>
        <v/>
      </c>
    </row>
    <row r="14387">
      <c r="A14387">
        <f>Input!A14387</f>
        <v/>
      </c>
      <c r="B14387">
        <f>IF(ISNUMBER(Input!B14387),IF(AND(Input!B14387&gt;=20,Input!B14387&lt;=700),Input!B14387,""),"")</f>
        <v/>
      </c>
      <c r="C14387">
        <f>IF(B14387="","",INT(A14387))</f>
        <v/>
      </c>
      <c r="D14387">
        <f>IF(B14387="","",HOUR(A14387))</f>
        <v/>
      </c>
      <c r="E14387">
        <f>IF(B14387="","",IF(INPUT!$I$1="","",IF(C14387&lt;(INT(INPUT!$I$1)-INPUT!$I$2),"Off Meds",IF(C14387&lt;=(INT(INPUT!$I$1)+INPUT!$I$2),"Washout","On Meds"))))</f>
        <v/>
      </c>
      <c r="F14387">
        <f>IF(B14387="","",1.509*(LN(B14387)^1.084-5.381))</f>
        <v/>
      </c>
      <c r="G14387">
        <f>IF(F14387="","",IF(F14387&lt;0,10*F14387^2,0))</f>
        <v/>
      </c>
      <c r="H14387">
        <f>IF(F14387="","",IF(F14387&gt;0,10*F14387^2,0))</f>
        <v/>
      </c>
    </row>
    <row r="14388">
      <c r="A14388">
        <f>Input!A14388</f>
        <v/>
      </c>
      <c r="B14388">
        <f>IF(ISNUMBER(Input!B14388),IF(AND(Input!B14388&gt;=20,Input!B14388&lt;=700),Input!B14388,""),"")</f>
        <v/>
      </c>
      <c r="C14388">
        <f>IF(B14388="","",INT(A14388))</f>
        <v/>
      </c>
      <c r="D14388">
        <f>IF(B14388="","",HOUR(A14388))</f>
        <v/>
      </c>
      <c r="E14388">
        <f>IF(B14388="","",IF(INPUT!$I$1="","",IF(C14388&lt;(INT(INPUT!$I$1)-INPUT!$I$2),"Off Meds",IF(C14388&lt;=(INT(INPUT!$I$1)+INPUT!$I$2),"Washout","On Meds"))))</f>
        <v/>
      </c>
      <c r="F14388">
        <f>IF(B14388="","",1.509*(LN(B14388)^1.084-5.381))</f>
        <v/>
      </c>
      <c r="G14388">
        <f>IF(F14388="","",IF(F14388&lt;0,10*F14388^2,0))</f>
        <v/>
      </c>
      <c r="H14388">
        <f>IF(F14388="","",IF(F14388&gt;0,10*F14388^2,0))</f>
        <v/>
      </c>
    </row>
    <row r="14389">
      <c r="A14389">
        <f>Input!A14389</f>
        <v/>
      </c>
      <c r="B14389">
        <f>IF(ISNUMBER(Input!B14389),IF(AND(Input!B14389&gt;=20,Input!B14389&lt;=700),Input!B14389,""),"")</f>
        <v/>
      </c>
      <c r="C14389">
        <f>IF(B14389="","",INT(A14389))</f>
        <v/>
      </c>
      <c r="D14389">
        <f>IF(B14389="","",HOUR(A14389))</f>
        <v/>
      </c>
      <c r="E14389">
        <f>IF(B14389="","",IF(INPUT!$I$1="","",IF(C14389&lt;(INT(INPUT!$I$1)-INPUT!$I$2),"Off Meds",IF(C14389&lt;=(INT(INPUT!$I$1)+INPUT!$I$2),"Washout","On Meds"))))</f>
        <v/>
      </c>
      <c r="F14389">
        <f>IF(B14389="","",1.509*(LN(B14389)^1.084-5.381))</f>
        <v/>
      </c>
      <c r="G14389">
        <f>IF(F14389="","",IF(F14389&lt;0,10*F14389^2,0))</f>
        <v/>
      </c>
      <c r="H14389">
        <f>IF(F14389="","",IF(F14389&gt;0,10*F14389^2,0))</f>
        <v/>
      </c>
    </row>
    <row r="14390">
      <c r="A14390">
        <f>Input!A14390</f>
        <v/>
      </c>
      <c r="B14390">
        <f>IF(ISNUMBER(Input!B14390),IF(AND(Input!B14390&gt;=20,Input!B14390&lt;=700),Input!B14390,""),"")</f>
        <v/>
      </c>
      <c r="C14390">
        <f>IF(B14390="","",INT(A14390))</f>
        <v/>
      </c>
      <c r="D14390">
        <f>IF(B14390="","",HOUR(A14390))</f>
        <v/>
      </c>
      <c r="E14390">
        <f>IF(B14390="","",IF(INPUT!$I$1="","",IF(C14390&lt;(INT(INPUT!$I$1)-INPUT!$I$2),"Off Meds",IF(C14390&lt;=(INT(INPUT!$I$1)+INPUT!$I$2),"Washout","On Meds"))))</f>
        <v/>
      </c>
      <c r="F14390">
        <f>IF(B14390="","",1.509*(LN(B14390)^1.084-5.381))</f>
        <v/>
      </c>
      <c r="G14390">
        <f>IF(F14390="","",IF(F14390&lt;0,10*F14390^2,0))</f>
        <v/>
      </c>
      <c r="H14390">
        <f>IF(F14390="","",IF(F14390&gt;0,10*F14390^2,0))</f>
        <v/>
      </c>
    </row>
    <row r="14391">
      <c r="A14391">
        <f>Input!A14391</f>
        <v/>
      </c>
      <c r="B14391">
        <f>IF(ISNUMBER(Input!B14391),IF(AND(Input!B14391&gt;=20,Input!B14391&lt;=700),Input!B14391,""),"")</f>
        <v/>
      </c>
      <c r="C14391">
        <f>IF(B14391="","",INT(A14391))</f>
        <v/>
      </c>
      <c r="D14391">
        <f>IF(B14391="","",HOUR(A14391))</f>
        <v/>
      </c>
      <c r="E14391">
        <f>IF(B14391="","",IF(INPUT!$I$1="","",IF(C14391&lt;(INT(INPUT!$I$1)-INPUT!$I$2),"Off Meds",IF(C14391&lt;=(INT(INPUT!$I$1)+INPUT!$I$2),"Washout","On Meds"))))</f>
        <v/>
      </c>
      <c r="F14391">
        <f>IF(B14391="","",1.509*(LN(B14391)^1.084-5.381))</f>
        <v/>
      </c>
      <c r="G14391">
        <f>IF(F14391="","",IF(F14391&lt;0,10*F14391^2,0))</f>
        <v/>
      </c>
      <c r="H14391">
        <f>IF(F14391="","",IF(F14391&gt;0,10*F14391^2,0))</f>
        <v/>
      </c>
    </row>
    <row r="14392">
      <c r="A14392">
        <f>Input!A14392</f>
        <v/>
      </c>
      <c r="B14392">
        <f>IF(ISNUMBER(Input!B14392),IF(AND(Input!B14392&gt;=20,Input!B14392&lt;=700),Input!B14392,""),"")</f>
        <v/>
      </c>
      <c r="C14392">
        <f>IF(B14392="","",INT(A14392))</f>
        <v/>
      </c>
      <c r="D14392">
        <f>IF(B14392="","",HOUR(A14392))</f>
        <v/>
      </c>
      <c r="E14392">
        <f>IF(B14392="","",IF(INPUT!$I$1="","",IF(C14392&lt;(INT(INPUT!$I$1)-INPUT!$I$2),"Off Meds",IF(C14392&lt;=(INT(INPUT!$I$1)+INPUT!$I$2),"Washout","On Meds"))))</f>
        <v/>
      </c>
      <c r="F14392">
        <f>IF(B14392="","",1.509*(LN(B14392)^1.084-5.381))</f>
        <v/>
      </c>
      <c r="G14392">
        <f>IF(F14392="","",IF(F14392&lt;0,10*F14392^2,0))</f>
        <v/>
      </c>
      <c r="H14392">
        <f>IF(F14392="","",IF(F14392&gt;0,10*F14392^2,0))</f>
        <v/>
      </c>
    </row>
    <row r="14393">
      <c r="A14393">
        <f>Input!A14393</f>
        <v/>
      </c>
      <c r="B14393">
        <f>IF(ISNUMBER(Input!B14393),IF(AND(Input!B14393&gt;=20,Input!B14393&lt;=700),Input!B14393,""),"")</f>
        <v/>
      </c>
      <c r="C14393">
        <f>IF(B14393="","",INT(A14393))</f>
        <v/>
      </c>
      <c r="D14393">
        <f>IF(B14393="","",HOUR(A14393))</f>
        <v/>
      </c>
      <c r="E14393">
        <f>IF(B14393="","",IF(INPUT!$I$1="","",IF(C14393&lt;(INT(INPUT!$I$1)-INPUT!$I$2),"Off Meds",IF(C14393&lt;=(INT(INPUT!$I$1)+INPUT!$I$2),"Washout","On Meds"))))</f>
        <v/>
      </c>
      <c r="F14393">
        <f>IF(B14393="","",1.509*(LN(B14393)^1.084-5.381))</f>
        <v/>
      </c>
      <c r="G14393">
        <f>IF(F14393="","",IF(F14393&lt;0,10*F14393^2,0))</f>
        <v/>
      </c>
      <c r="H14393">
        <f>IF(F14393="","",IF(F14393&gt;0,10*F14393^2,0))</f>
        <v/>
      </c>
    </row>
    <row r="14394">
      <c r="A14394">
        <f>Input!A14394</f>
        <v/>
      </c>
      <c r="B14394">
        <f>IF(ISNUMBER(Input!B14394),IF(AND(Input!B14394&gt;=20,Input!B14394&lt;=700),Input!B14394,""),"")</f>
        <v/>
      </c>
      <c r="C14394">
        <f>IF(B14394="","",INT(A14394))</f>
        <v/>
      </c>
      <c r="D14394">
        <f>IF(B14394="","",HOUR(A14394))</f>
        <v/>
      </c>
      <c r="E14394">
        <f>IF(B14394="","",IF(INPUT!$I$1="","",IF(C14394&lt;(INT(INPUT!$I$1)-INPUT!$I$2),"Off Meds",IF(C14394&lt;=(INT(INPUT!$I$1)+INPUT!$I$2),"Washout","On Meds"))))</f>
        <v/>
      </c>
      <c r="F14394">
        <f>IF(B14394="","",1.509*(LN(B14394)^1.084-5.381))</f>
        <v/>
      </c>
      <c r="G14394">
        <f>IF(F14394="","",IF(F14394&lt;0,10*F14394^2,0))</f>
        <v/>
      </c>
      <c r="H14394">
        <f>IF(F14394="","",IF(F14394&gt;0,10*F14394^2,0))</f>
        <v/>
      </c>
    </row>
    <row r="14395">
      <c r="A14395">
        <f>Input!A14395</f>
        <v/>
      </c>
      <c r="B14395">
        <f>IF(ISNUMBER(Input!B14395),IF(AND(Input!B14395&gt;=20,Input!B14395&lt;=700),Input!B14395,""),"")</f>
        <v/>
      </c>
      <c r="C14395">
        <f>IF(B14395="","",INT(A14395))</f>
        <v/>
      </c>
      <c r="D14395">
        <f>IF(B14395="","",HOUR(A14395))</f>
        <v/>
      </c>
      <c r="E14395">
        <f>IF(B14395="","",IF(INPUT!$I$1="","",IF(C14395&lt;(INT(INPUT!$I$1)-INPUT!$I$2),"Off Meds",IF(C14395&lt;=(INT(INPUT!$I$1)+INPUT!$I$2),"Washout","On Meds"))))</f>
        <v/>
      </c>
      <c r="F14395">
        <f>IF(B14395="","",1.509*(LN(B14395)^1.084-5.381))</f>
        <v/>
      </c>
      <c r="G14395">
        <f>IF(F14395="","",IF(F14395&lt;0,10*F14395^2,0))</f>
        <v/>
      </c>
      <c r="H14395">
        <f>IF(F14395="","",IF(F14395&gt;0,10*F14395^2,0))</f>
        <v/>
      </c>
    </row>
    <row r="14396">
      <c r="A14396">
        <f>Input!A14396</f>
        <v/>
      </c>
      <c r="B14396">
        <f>IF(ISNUMBER(Input!B14396),IF(AND(Input!B14396&gt;=20,Input!B14396&lt;=700),Input!B14396,""),"")</f>
        <v/>
      </c>
      <c r="C14396">
        <f>IF(B14396="","",INT(A14396))</f>
        <v/>
      </c>
      <c r="D14396">
        <f>IF(B14396="","",HOUR(A14396))</f>
        <v/>
      </c>
      <c r="E14396">
        <f>IF(B14396="","",IF(INPUT!$I$1="","",IF(C14396&lt;(INT(INPUT!$I$1)-INPUT!$I$2),"Off Meds",IF(C14396&lt;=(INT(INPUT!$I$1)+INPUT!$I$2),"Washout","On Meds"))))</f>
        <v/>
      </c>
      <c r="F14396">
        <f>IF(B14396="","",1.509*(LN(B14396)^1.084-5.381))</f>
        <v/>
      </c>
      <c r="G14396">
        <f>IF(F14396="","",IF(F14396&lt;0,10*F14396^2,0))</f>
        <v/>
      </c>
      <c r="H14396">
        <f>IF(F14396="","",IF(F14396&gt;0,10*F14396^2,0))</f>
        <v/>
      </c>
    </row>
    <row r="14397">
      <c r="A14397">
        <f>Input!A14397</f>
        <v/>
      </c>
      <c r="B14397">
        <f>IF(ISNUMBER(Input!B14397),IF(AND(Input!B14397&gt;=20,Input!B14397&lt;=700),Input!B14397,""),"")</f>
        <v/>
      </c>
      <c r="C14397">
        <f>IF(B14397="","",INT(A14397))</f>
        <v/>
      </c>
      <c r="D14397">
        <f>IF(B14397="","",HOUR(A14397))</f>
        <v/>
      </c>
      <c r="E14397">
        <f>IF(B14397="","",IF(INPUT!$I$1="","",IF(C14397&lt;(INT(INPUT!$I$1)-INPUT!$I$2),"Off Meds",IF(C14397&lt;=(INT(INPUT!$I$1)+INPUT!$I$2),"Washout","On Meds"))))</f>
        <v/>
      </c>
      <c r="F14397">
        <f>IF(B14397="","",1.509*(LN(B14397)^1.084-5.381))</f>
        <v/>
      </c>
      <c r="G14397">
        <f>IF(F14397="","",IF(F14397&lt;0,10*F14397^2,0))</f>
        <v/>
      </c>
      <c r="H14397">
        <f>IF(F14397="","",IF(F14397&gt;0,10*F14397^2,0))</f>
        <v/>
      </c>
    </row>
    <row r="14398">
      <c r="A14398">
        <f>Input!A14398</f>
        <v/>
      </c>
      <c r="B14398">
        <f>IF(ISNUMBER(Input!B14398),IF(AND(Input!B14398&gt;=20,Input!B14398&lt;=700),Input!B14398,""),"")</f>
        <v/>
      </c>
      <c r="C14398">
        <f>IF(B14398="","",INT(A14398))</f>
        <v/>
      </c>
      <c r="D14398">
        <f>IF(B14398="","",HOUR(A14398))</f>
        <v/>
      </c>
      <c r="E14398">
        <f>IF(B14398="","",IF(INPUT!$I$1="","",IF(C14398&lt;(INT(INPUT!$I$1)-INPUT!$I$2),"Off Meds",IF(C14398&lt;=(INT(INPUT!$I$1)+INPUT!$I$2),"Washout","On Meds"))))</f>
        <v/>
      </c>
      <c r="F14398">
        <f>IF(B14398="","",1.509*(LN(B14398)^1.084-5.381))</f>
        <v/>
      </c>
      <c r="G14398">
        <f>IF(F14398="","",IF(F14398&lt;0,10*F14398^2,0))</f>
        <v/>
      </c>
      <c r="H14398">
        <f>IF(F14398="","",IF(F14398&gt;0,10*F14398^2,0))</f>
        <v/>
      </c>
    </row>
    <row r="14399">
      <c r="A14399">
        <f>Input!A14399</f>
        <v/>
      </c>
      <c r="B14399">
        <f>IF(ISNUMBER(Input!B14399),IF(AND(Input!B14399&gt;=20,Input!B14399&lt;=700),Input!B14399,""),"")</f>
        <v/>
      </c>
      <c r="C14399">
        <f>IF(B14399="","",INT(A14399))</f>
        <v/>
      </c>
      <c r="D14399">
        <f>IF(B14399="","",HOUR(A14399))</f>
        <v/>
      </c>
      <c r="E14399">
        <f>IF(B14399="","",IF(INPUT!$I$1="","",IF(C14399&lt;(INT(INPUT!$I$1)-INPUT!$I$2),"Off Meds",IF(C14399&lt;=(INT(INPUT!$I$1)+INPUT!$I$2),"Washout","On Meds"))))</f>
        <v/>
      </c>
      <c r="F14399">
        <f>IF(B14399="","",1.509*(LN(B14399)^1.084-5.381))</f>
        <v/>
      </c>
      <c r="G14399">
        <f>IF(F14399="","",IF(F14399&lt;0,10*F14399^2,0))</f>
        <v/>
      </c>
      <c r="H14399">
        <f>IF(F14399="","",IF(F14399&gt;0,10*F14399^2,0))</f>
        <v/>
      </c>
    </row>
    <row r="14400">
      <c r="A14400">
        <f>Input!A14400</f>
        <v/>
      </c>
      <c r="B14400">
        <f>IF(ISNUMBER(Input!B14400),IF(AND(Input!B14400&gt;=20,Input!B14400&lt;=700),Input!B14400,""),"")</f>
        <v/>
      </c>
      <c r="C14400">
        <f>IF(B14400="","",INT(A14400))</f>
        <v/>
      </c>
      <c r="D14400">
        <f>IF(B14400="","",HOUR(A14400))</f>
        <v/>
      </c>
      <c r="E14400">
        <f>IF(B14400="","",IF(INPUT!$I$1="","",IF(C14400&lt;(INT(INPUT!$I$1)-INPUT!$I$2),"Off Meds",IF(C14400&lt;=(INT(INPUT!$I$1)+INPUT!$I$2),"Washout","On Meds"))))</f>
        <v/>
      </c>
      <c r="F14400">
        <f>IF(B14400="","",1.509*(LN(B14400)^1.084-5.381))</f>
        <v/>
      </c>
      <c r="G14400">
        <f>IF(F14400="","",IF(F14400&lt;0,10*F14400^2,0))</f>
        <v/>
      </c>
      <c r="H14400">
        <f>IF(F14400="","",IF(F14400&gt;0,10*F14400^2,0))</f>
        <v/>
      </c>
    </row>
    <row r="14401">
      <c r="A14401">
        <f>Input!A14401</f>
        <v/>
      </c>
      <c r="B14401">
        <f>IF(ISNUMBER(Input!B14401),IF(AND(Input!B14401&gt;=20,Input!B14401&lt;=700),Input!B14401,""),"")</f>
        <v/>
      </c>
      <c r="C14401">
        <f>IF(B14401="","",INT(A14401))</f>
        <v/>
      </c>
      <c r="D14401">
        <f>IF(B14401="","",HOUR(A14401))</f>
        <v/>
      </c>
      <c r="E14401">
        <f>IF(B14401="","",IF(INPUT!$I$1="","",IF(C14401&lt;(INT(INPUT!$I$1)-INPUT!$I$2),"Off Meds",IF(C14401&lt;=(INT(INPUT!$I$1)+INPUT!$I$2),"Washout","On Meds"))))</f>
        <v/>
      </c>
      <c r="F14401">
        <f>IF(B14401="","",1.509*(LN(B14401)^1.084-5.381))</f>
        <v/>
      </c>
      <c r="G14401">
        <f>IF(F14401="","",IF(F14401&lt;0,10*F14401^2,0))</f>
        <v/>
      </c>
      <c r="H14401">
        <f>IF(F14401="","",IF(F14401&gt;0,10*F14401^2,0))</f>
        <v/>
      </c>
    </row>
    <row r="14402">
      <c r="A14402">
        <f>Input!A14402</f>
        <v/>
      </c>
      <c r="B14402">
        <f>IF(ISNUMBER(Input!B14402),IF(AND(Input!B14402&gt;=20,Input!B14402&lt;=700),Input!B14402,""),"")</f>
        <v/>
      </c>
      <c r="C14402">
        <f>IF(B14402="","",INT(A14402))</f>
        <v/>
      </c>
      <c r="D14402">
        <f>IF(B14402="","",HOUR(A14402))</f>
        <v/>
      </c>
      <c r="E14402">
        <f>IF(B14402="","",IF(INPUT!$I$1="","",IF(C14402&lt;(INT(INPUT!$I$1)-INPUT!$I$2),"Off Meds",IF(C14402&lt;=(INT(INPUT!$I$1)+INPUT!$I$2),"Washout","On Meds"))))</f>
        <v/>
      </c>
      <c r="F14402">
        <f>IF(B14402="","",1.509*(LN(B14402)^1.084-5.381))</f>
        <v/>
      </c>
      <c r="G14402">
        <f>IF(F14402="","",IF(F14402&lt;0,10*F14402^2,0))</f>
        <v/>
      </c>
      <c r="H14402">
        <f>IF(F14402="","",IF(F14402&gt;0,10*F14402^2,0))</f>
        <v/>
      </c>
    </row>
    <row r="14403">
      <c r="A14403">
        <f>Input!A14403</f>
        <v/>
      </c>
      <c r="B14403">
        <f>IF(ISNUMBER(Input!B14403),IF(AND(Input!B14403&gt;=20,Input!B14403&lt;=700),Input!B14403,""),"")</f>
        <v/>
      </c>
      <c r="C14403">
        <f>IF(B14403="","",INT(A14403))</f>
        <v/>
      </c>
      <c r="D14403">
        <f>IF(B14403="","",HOUR(A14403))</f>
        <v/>
      </c>
      <c r="E14403">
        <f>IF(B14403="","",IF(INPUT!$I$1="","",IF(C14403&lt;(INT(INPUT!$I$1)-INPUT!$I$2),"Off Meds",IF(C14403&lt;=(INT(INPUT!$I$1)+INPUT!$I$2),"Washout","On Meds"))))</f>
        <v/>
      </c>
      <c r="F14403">
        <f>IF(B14403="","",1.509*(LN(B14403)^1.084-5.381))</f>
        <v/>
      </c>
      <c r="G14403">
        <f>IF(F14403="","",IF(F14403&lt;0,10*F14403^2,0))</f>
        <v/>
      </c>
      <c r="H14403">
        <f>IF(F14403="","",IF(F14403&gt;0,10*F14403^2,0))</f>
        <v/>
      </c>
    </row>
    <row r="14404">
      <c r="A14404">
        <f>Input!A14404</f>
        <v/>
      </c>
      <c r="B14404">
        <f>IF(ISNUMBER(Input!B14404),IF(AND(Input!B14404&gt;=20,Input!B14404&lt;=700),Input!B14404,""),"")</f>
        <v/>
      </c>
      <c r="C14404">
        <f>IF(B14404="","",INT(A14404))</f>
        <v/>
      </c>
      <c r="D14404">
        <f>IF(B14404="","",HOUR(A14404))</f>
        <v/>
      </c>
      <c r="E14404">
        <f>IF(B14404="","",IF(INPUT!$I$1="","",IF(C14404&lt;(INT(INPUT!$I$1)-INPUT!$I$2),"Off Meds",IF(C14404&lt;=(INT(INPUT!$I$1)+INPUT!$I$2),"Washout","On Meds"))))</f>
        <v/>
      </c>
      <c r="F14404">
        <f>IF(B14404="","",1.509*(LN(B14404)^1.084-5.381))</f>
        <v/>
      </c>
      <c r="G14404">
        <f>IF(F14404="","",IF(F14404&lt;0,10*F14404^2,0))</f>
        <v/>
      </c>
      <c r="H14404">
        <f>IF(F14404="","",IF(F14404&gt;0,10*F14404^2,0))</f>
        <v/>
      </c>
    </row>
    <row r="14405">
      <c r="A14405">
        <f>Input!A14405</f>
        <v/>
      </c>
      <c r="B14405">
        <f>IF(ISNUMBER(Input!B14405),IF(AND(Input!B14405&gt;=20,Input!B14405&lt;=700),Input!B14405,""),"")</f>
        <v/>
      </c>
      <c r="C14405">
        <f>IF(B14405="","",INT(A14405))</f>
        <v/>
      </c>
      <c r="D14405">
        <f>IF(B14405="","",HOUR(A14405))</f>
        <v/>
      </c>
      <c r="E14405">
        <f>IF(B14405="","",IF(INPUT!$I$1="","",IF(C14405&lt;(INT(INPUT!$I$1)-INPUT!$I$2),"Off Meds",IF(C14405&lt;=(INT(INPUT!$I$1)+INPUT!$I$2),"Washout","On Meds"))))</f>
        <v/>
      </c>
      <c r="F14405">
        <f>IF(B14405="","",1.509*(LN(B14405)^1.084-5.381))</f>
        <v/>
      </c>
      <c r="G14405">
        <f>IF(F14405="","",IF(F14405&lt;0,10*F14405^2,0))</f>
        <v/>
      </c>
      <c r="H14405">
        <f>IF(F14405="","",IF(F14405&gt;0,10*F14405^2,0))</f>
        <v/>
      </c>
    </row>
    <row r="14406">
      <c r="A14406">
        <f>Input!A14406</f>
        <v/>
      </c>
      <c r="B14406">
        <f>IF(ISNUMBER(Input!B14406),IF(AND(Input!B14406&gt;=20,Input!B14406&lt;=700),Input!B14406,""),"")</f>
        <v/>
      </c>
      <c r="C14406">
        <f>IF(B14406="","",INT(A14406))</f>
        <v/>
      </c>
      <c r="D14406">
        <f>IF(B14406="","",HOUR(A14406))</f>
        <v/>
      </c>
      <c r="E14406">
        <f>IF(B14406="","",IF(INPUT!$I$1="","",IF(C14406&lt;(INT(INPUT!$I$1)-INPUT!$I$2),"Off Meds",IF(C14406&lt;=(INT(INPUT!$I$1)+INPUT!$I$2),"Washout","On Meds"))))</f>
        <v/>
      </c>
      <c r="F14406">
        <f>IF(B14406="","",1.509*(LN(B14406)^1.084-5.381))</f>
        <v/>
      </c>
      <c r="G14406">
        <f>IF(F14406="","",IF(F14406&lt;0,10*F14406^2,0))</f>
        <v/>
      </c>
      <c r="H14406">
        <f>IF(F14406="","",IF(F14406&gt;0,10*F14406^2,0))</f>
        <v/>
      </c>
    </row>
    <row r="14407">
      <c r="A14407">
        <f>Input!A14407</f>
        <v/>
      </c>
      <c r="B14407">
        <f>IF(ISNUMBER(Input!B14407),IF(AND(Input!B14407&gt;=20,Input!B14407&lt;=700),Input!B14407,""),"")</f>
        <v/>
      </c>
      <c r="C14407">
        <f>IF(B14407="","",INT(A14407))</f>
        <v/>
      </c>
      <c r="D14407">
        <f>IF(B14407="","",HOUR(A14407))</f>
        <v/>
      </c>
      <c r="E14407">
        <f>IF(B14407="","",IF(INPUT!$I$1="","",IF(C14407&lt;(INT(INPUT!$I$1)-INPUT!$I$2),"Off Meds",IF(C14407&lt;=(INT(INPUT!$I$1)+INPUT!$I$2),"Washout","On Meds"))))</f>
        <v/>
      </c>
      <c r="F14407">
        <f>IF(B14407="","",1.509*(LN(B14407)^1.084-5.381))</f>
        <v/>
      </c>
      <c r="G14407">
        <f>IF(F14407="","",IF(F14407&lt;0,10*F14407^2,0))</f>
        <v/>
      </c>
      <c r="H14407">
        <f>IF(F14407="","",IF(F14407&gt;0,10*F14407^2,0))</f>
        <v/>
      </c>
    </row>
    <row r="14408">
      <c r="A14408">
        <f>Input!A14408</f>
        <v/>
      </c>
      <c r="B14408">
        <f>IF(ISNUMBER(Input!B14408),IF(AND(Input!B14408&gt;=20,Input!B14408&lt;=700),Input!B14408,""),"")</f>
        <v/>
      </c>
      <c r="C14408">
        <f>IF(B14408="","",INT(A14408))</f>
        <v/>
      </c>
      <c r="D14408">
        <f>IF(B14408="","",HOUR(A14408))</f>
        <v/>
      </c>
      <c r="E14408">
        <f>IF(B14408="","",IF(INPUT!$I$1="","",IF(C14408&lt;(INT(INPUT!$I$1)-INPUT!$I$2),"Off Meds",IF(C14408&lt;=(INT(INPUT!$I$1)+INPUT!$I$2),"Washout","On Meds"))))</f>
        <v/>
      </c>
      <c r="F14408">
        <f>IF(B14408="","",1.509*(LN(B14408)^1.084-5.381))</f>
        <v/>
      </c>
      <c r="G14408">
        <f>IF(F14408="","",IF(F14408&lt;0,10*F14408^2,0))</f>
        <v/>
      </c>
      <c r="H14408">
        <f>IF(F14408="","",IF(F14408&gt;0,10*F14408^2,0))</f>
        <v/>
      </c>
    </row>
    <row r="14409">
      <c r="A14409">
        <f>Input!A14409</f>
        <v/>
      </c>
      <c r="B14409">
        <f>IF(ISNUMBER(Input!B14409),IF(AND(Input!B14409&gt;=20,Input!B14409&lt;=700),Input!B14409,""),"")</f>
        <v/>
      </c>
      <c r="C14409">
        <f>IF(B14409="","",INT(A14409))</f>
        <v/>
      </c>
      <c r="D14409">
        <f>IF(B14409="","",HOUR(A14409))</f>
        <v/>
      </c>
      <c r="E14409">
        <f>IF(B14409="","",IF(INPUT!$I$1="","",IF(C14409&lt;(INT(INPUT!$I$1)-INPUT!$I$2),"Off Meds",IF(C14409&lt;=(INT(INPUT!$I$1)+INPUT!$I$2),"Washout","On Meds"))))</f>
        <v/>
      </c>
      <c r="F14409">
        <f>IF(B14409="","",1.509*(LN(B14409)^1.084-5.381))</f>
        <v/>
      </c>
      <c r="G14409">
        <f>IF(F14409="","",IF(F14409&lt;0,10*F14409^2,0))</f>
        <v/>
      </c>
      <c r="H14409">
        <f>IF(F14409="","",IF(F14409&gt;0,10*F14409^2,0))</f>
        <v/>
      </c>
    </row>
    <row r="14410">
      <c r="A14410">
        <f>Input!A14410</f>
        <v/>
      </c>
      <c r="B14410">
        <f>IF(ISNUMBER(Input!B14410),IF(AND(Input!B14410&gt;=20,Input!B14410&lt;=700),Input!B14410,""),"")</f>
        <v/>
      </c>
      <c r="C14410">
        <f>IF(B14410="","",INT(A14410))</f>
        <v/>
      </c>
      <c r="D14410">
        <f>IF(B14410="","",HOUR(A14410))</f>
        <v/>
      </c>
      <c r="E14410">
        <f>IF(B14410="","",IF(INPUT!$I$1="","",IF(C14410&lt;(INT(INPUT!$I$1)-INPUT!$I$2),"Off Meds",IF(C14410&lt;=(INT(INPUT!$I$1)+INPUT!$I$2),"Washout","On Meds"))))</f>
        <v/>
      </c>
      <c r="F14410">
        <f>IF(B14410="","",1.509*(LN(B14410)^1.084-5.381))</f>
        <v/>
      </c>
      <c r="G14410">
        <f>IF(F14410="","",IF(F14410&lt;0,10*F14410^2,0))</f>
        <v/>
      </c>
      <c r="H14410">
        <f>IF(F14410="","",IF(F14410&gt;0,10*F14410^2,0))</f>
        <v/>
      </c>
    </row>
    <row r="14411">
      <c r="A14411">
        <f>Input!A14411</f>
        <v/>
      </c>
      <c r="B14411">
        <f>IF(ISNUMBER(Input!B14411),IF(AND(Input!B14411&gt;=20,Input!B14411&lt;=700),Input!B14411,""),"")</f>
        <v/>
      </c>
      <c r="C14411">
        <f>IF(B14411="","",INT(A14411))</f>
        <v/>
      </c>
      <c r="D14411">
        <f>IF(B14411="","",HOUR(A14411))</f>
        <v/>
      </c>
      <c r="E14411">
        <f>IF(B14411="","",IF(INPUT!$I$1="","",IF(C14411&lt;(INT(INPUT!$I$1)-INPUT!$I$2),"Off Meds",IF(C14411&lt;=(INT(INPUT!$I$1)+INPUT!$I$2),"Washout","On Meds"))))</f>
        <v/>
      </c>
      <c r="F14411">
        <f>IF(B14411="","",1.509*(LN(B14411)^1.084-5.381))</f>
        <v/>
      </c>
      <c r="G14411">
        <f>IF(F14411="","",IF(F14411&lt;0,10*F14411^2,0))</f>
        <v/>
      </c>
      <c r="H14411">
        <f>IF(F14411="","",IF(F14411&gt;0,10*F14411^2,0))</f>
        <v/>
      </c>
    </row>
    <row r="14412">
      <c r="A14412">
        <f>Input!A14412</f>
        <v/>
      </c>
      <c r="B14412">
        <f>IF(ISNUMBER(Input!B14412),IF(AND(Input!B14412&gt;=20,Input!B14412&lt;=700),Input!B14412,""),"")</f>
        <v/>
      </c>
      <c r="C14412">
        <f>IF(B14412="","",INT(A14412))</f>
        <v/>
      </c>
      <c r="D14412">
        <f>IF(B14412="","",HOUR(A14412))</f>
        <v/>
      </c>
      <c r="E14412">
        <f>IF(B14412="","",IF(INPUT!$I$1="","",IF(C14412&lt;(INT(INPUT!$I$1)-INPUT!$I$2),"Off Meds",IF(C14412&lt;=(INT(INPUT!$I$1)+INPUT!$I$2),"Washout","On Meds"))))</f>
        <v/>
      </c>
      <c r="F14412">
        <f>IF(B14412="","",1.509*(LN(B14412)^1.084-5.381))</f>
        <v/>
      </c>
      <c r="G14412">
        <f>IF(F14412="","",IF(F14412&lt;0,10*F14412^2,0))</f>
        <v/>
      </c>
      <c r="H14412">
        <f>IF(F14412="","",IF(F14412&gt;0,10*F14412^2,0))</f>
        <v/>
      </c>
    </row>
    <row r="14413">
      <c r="A14413">
        <f>Input!A14413</f>
        <v/>
      </c>
      <c r="B14413">
        <f>IF(ISNUMBER(Input!B14413),IF(AND(Input!B14413&gt;=20,Input!B14413&lt;=700),Input!B14413,""),"")</f>
        <v/>
      </c>
      <c r="C14413">
        <f>IF(B14413="","",INT(A14413))</f>
        <v/>
      </c>
      <c r="D14413">
        <f>IF(B14413="","",HOUR(A14413))</f>
        <v/>
      </c>
      <c r="E14413">
        <f>IF(B14413="","",IF(INPUT!$I$1="","",IF(C14413&lt;(INT(INPUT!$I$1)-INPUT!$I$2),"Off Meds",IF(C14413&lt;=(INT(INPUT!$I$1)+INPUT!$I$2),"Washout","On Meds"))))</f>
        <v/>
      </c>
      <c r="F14413">
        <f>IF(B14413="","",1.509*(LN(B14413)^1.084-5.381))</f>
        <v/>
      </c>
      <c r="G14413">
        <f>IF(F14413="","",IF(F14413&lt;0,10*F14413^2,0))</f>
        <v/>
      </c>
      <c r="H14413">
        <f>IF(F14413="","",IF(F14413&gt;0,10*F14413^2,0))</f>
        <v/>
      </c>
    </row>
    <row r="14414">
      <c r="A14414">
        <f>Input!A14414</f>
        <v/>
      </c>
      <c r="B14414">
        <f>IF(ISNUMBER(Input!B14414),IF(AND(Input!B14414&gt;=20,Input!B14414&lt;=700),Input!B14414,""),"")</f>
        <v/>
      </c>
      <c r="C14414">
        <f>IF(B14414="","",INT(A14414))</f>
        <v/>
      </c>
      <c r="D14414">
        <f>IF(B14414="","",HOUR(A14414))</f>
        <v/>
      </c>
      <c r="E14414">
        <f>IF(B14414="","",IF(INPUT!$I$1="","",IF(C14414&lt;(INT(INPUT!$I$1)-INPUT!$I$2),"Off Meds",IF(C14414&lt;=(INT(INPUT!$I$1)+INPUT!$I$2),"Washout","On Meds"))))</f>
        <v/>
      </c>
      <c r="F14414">
        <f>IF(B14414="","",1.509*(LN(B14414)^1.084-5.381))</f>
        <v/>
      </c>
      <c r="G14414">
        <f>IF(F14414="","",IF(F14414&lt;0,10*F14414^2,0))</f>
        <v/>
      </c>
      <c r="H14414">
        <f>IF(F14414="","",IF(F14414&gt;0,10*F14414^2,0))</f>
        <v/>
      </c>
    </row>
    <row r="14415">
      <c r="A14415">
        <f>Input!A14415</f>
        <v/>
      </c>
      <c r="B14415">
        <f>IF(ISNUMBER(Input!B14415),IF(AND(Input!B14415&gt;=20,Input!B14415&lt;=700),Input!B14415,""),"")</f>
        <v/>
      </c>
      <c r="C14415">
        <f>IF(B14415="","",INT(A14415))</f>
        <v/>
      </c>
      <c r="D14415">
        <f>IF(B14415="","",HOUR(A14415))</f>
        <v/>
      </c>
      <c r="E14415">
        <f>IF(B14415="","",IF(INPUT!$I$1="","",IF(C14415&lt;(INT(INPUT!$I$1)-INPUT!$I$2),"Off Meds",IF(C14415&lt;=(INT(INPUT!$I$1)+INPUT!$I$2),"Washout","On Meds"))))</f>
        <v/>
      </c>
      <c r="F14415">
        <f>IF(B14415="","",1.509*(LN(B14415)^1.084-5.381))</f>
        <v/>
      </c>
      <c r="G14415">
        <f>IF(F14415="","",IF(F14415&lt;0,10*F14415^2,0))</f>
        <v/>
      </c>
      <c r="H14415">
        <f>IF(F14415="","",IF(F14415&gt;0,10*F14415^2,0))</f>
        <v/>
      </c>
    </row>
    <row r="14416">
      <c r="A14416">
        <f>Input!A14416</f>
        <v/>
      </c>
      <c r="B14416">
        <f>IF(ISNUMBER(Input!B14416),IF(AND(Input!B14416&gt;=20,Input!B14416&lt;=700),Input!B14416,""),"")</f>
        <v/>
      </c>
      <c r="C14416">
        <f>IF(B14416="","",INT(A14416))</f>
        <v/>
      </c>
      <c r="D14416">
        <f>IF(B14416="","",HOUR(A14416))</f>
        <v/>
      </c>
      <c r="E14416">
        <f>IF(B14416="","",IF(INPUT!$I$1="","",IF(C14416&lt;(INT(INPUT!$I$1)-INPUT!$I$2),"Off Meds",IF(C14416&lt;=(INT(INPUT!$I$1)+INPUT!$I$2),"Washout","On Meds"))))</f>
        <v/>
      </c>
      <c r="F14416">
        <f>IF(B14416="","",1.509*(LN(B14416)^1.084-5.381))</f>
        <v/>
      </c>
      <c r="G14416">
        <f>IF(F14416="","",IF(F14416&lt;0,10*F14416^2,0))</f>
        <v/>
      </c>
      <c r="H14416">
        <f>IF(F14416="","",IF(F14416&gt;0,10*F14416^2,0))</f>
        <v/>
      </c>
    </row>
    <row r="14417">
      <c r="A14417">
        <f>Input!A14417</f>
        <v/>
      </c>
      <c r="B14417">
        <f>IF(ISNUMBER(Input!B14417),IF(AND(Input!B14417&gt;=20,Input!B14417&lt;=700),Input!B14417,""),"")</f>
        <v/>
      </c>
      <c r="C14417">
        <f>IF(B14417="","",INT(A14417))</f>
        <v/>
      </c>
      <c r="D14417">
        <f>IF(B14417="","",HOUR(A14417))</f>
        <v/>
      </c>
      <c r="E14417">
        <f>IF(B14417="","",IF(INPUT!$I$1="","",IF(C14417&lt;(INT(INPUT!$I$1)-INPUT!$I$2),"Off Meds",IF(C14417&lt;=(INT(INPUT!$I$1)+INPUT!$I$2),"Washout","On Meds"))))</f>
        <v/>
      </c>
      <c r="F14417">
        <f>IF(B14417="","",1.509*(LN(B14417)^1.084-5.381))</f>
        <v/>
      </c>
      <c r="G14417">
        <f>IF(F14417="","",IF(F14417&lt;0,10*F14417^2,0))</f>
        <v/>
      </c>
      <c r="H14417">
        <f>IF(F14417="","",IF(F14417&gt;0,10*F14417^2,0))</f>
        <v/>
      </c>
    </row>
    <row r="14418">
      <c r="A14418">
        <f>Input!A14418</f>
        <v/>
      </c>
      <c r="B14418">
        <f>IF(ISNUMBER(Input!B14418),IF(AND(Input!B14418&gt;=20,Input!B14418&lt;=700),Input!B14418,""),"")</f>
        <v/>
      </c>
      <c r="C14418">
        <f>IF(B14418="","",INT(A14418))</f>
        <v/>
      </c>
      <c r="D14418">
        <f>IF(B14418="","",HOUR(A14418))</f>
        <v/>
      </c>
      <c r="E14418">
        <f>IF(B14418="","",IF(INPUT!$I$1="","",IF(C14418&lt;(INT(INPUT!$I$1)-INPUT!$I$2),"Off Meds",IF(C14418&lt;=(INT(INPUT!$I$1)+INPUT!$I$2),"Washout","On Meds"))))</f>
        <v/>
      </c>
      <c r="F14418">
        <f>IF(B14418="","",1.509*(LN(B14418)^1.084-5.381))</f>
        <v/>
      </c>
      <c r="G14418">
        <f>IF(F14418="","",IF(F14418&lt;0,10*F14418^2,0))</f>
        <v/>
      </c>
      <c r="H14418">
        <f>IF(F14418="","",IF(F14418&gt;0,10*F14418^2,0))</f>
        <v/>
      </c>
    </row>
    <row r="14419">
      <c r="A14419">
        <f>Input!A14419</f>
        <v/>
      </c>
      <c r="B14419">
        <f>IF(ISNUMBER(Input!B14419),IF(AND(Input!B14419&gt;=20,Input!B14419&lt;=700),Input!B14419,""),"")</f>
        <v/>
      </c>
      <c r="C14419">
        <f>IF(B14419="","",INT(A14419))</f>
        <v/>
      </c>
      <c r="D14419">
        <f>IF(B14419="","",HOUR(A14419))</f>
        <v/>
      </c>
      <c r="E14419">
        <f>IF(B14419="","",IF(INPUT!$I$1="","",IF(C14419&lt;(INT(INPUT!$I$1)-INPUT!$I$2),"Off Meds",IF(C14419&lt;=(INT(INPUT!$I$1)+INPUT!$I$2),"Washout","On Meds"))))</f>
        <v/>
      </c>
      <c r="F14419">
        <f>IF(B14419="","",1.509*(LN(B14419)^1.084-5.381))</f>
        <v/>
      </c>
      <c r="G14419">
        <f>IF(F14419="","",IF(F14419&lt;0,10*F14419^2,0))</f>
        <v/>
      </c>
      <c r="H14419">
        <f>IF(F14419="","",IF(F14419&gt;0,10*F14419^2,0))</f>
        <v/>
      </c>
    </row>
    <row r="14420">
      <c r="A14420">
        <f>Input!A14420</f>
        <v/>
      </c>
      <c r="B14420">
        <f>IF(ISNUMBER(Input!B14420),IF(AND(Input!B14420&gt;=20,Input!B14420&lt;=700),Input!B14420,""),"")</f>
        <v/>
      </c>
      <c r="C14420">
        <f>IF(B14420="","",INT(A14420))</f>
        <v/>
      </c>
      <c r="D14420">
        <f>IF(B14420="","",HOUR(A14420))</f>
        <v/>
      </c>
      <c r="E14420">
        <f>IF(B14420="","",IF(INPUT!$I$1="","",IF(C14420&lt;(INT(INPUT!$I$1)-INPUT!$I$2),"Off Meds",IF(C14420&lt;=(INT(INPUT!$I$1)+INPUT!$I$2),"Washout","On Meds"))))</f>
        <v/>
      </c>
      <c r="F14420">
        <f>IF(B14420="","",1.509*(LN(B14420)^1.084-5.381))</f>
        <v/>
      </c>
      <c r="G14420">
        <f>IF(F14420="","",IF(F14420&lt;0,10*F14420^2,0))</f>
        <v/>
      </c>
      <c r="H14420">
        <f>IF(F14420="","",IF(F14420&gt;0,10*F14420^2,0))</f>
        <v/>
      </c>
    </row>
    <row r="14421">
      <c r="A14421">
        <f>Input!A14421</f>
        <v/>
      </c>
      <c r="B14421">
        <f>IF(ISNUMBER(Input!B14421),IF(AND(Input!B14421&gt;=20,Input!B14421&lt;=700),Input!B14421,""),"")</f>
        <v/>
      </c>
      <c r="C14421">
        <f>IF(B14421="","",INT(A14421))</f>
        <v/>
      </c>
      <c r="D14421">
        <f>IF(B14421="","",HOUR(A14421))</f>
        <v/>
      </c>
      <c r="E14421">
        <f>IF(B14421="","",IF(INPUT!$I$1="","",IF(C14421&lt;(INT(INPUT!$I$1)-INPUT!$I$2),"Off Meds",IF(C14421&lt;=(INT(INPUT!$I$1)+INPUT!$I$2),"Washout","On Meds"))))</f>
        <v/>
      </c>
      <c r="F14421">
        <f>IF(B14421="","",1.509*(LN(B14421)^1.084-5.381))</f>
        <v/>
      </c>
      <c r="G14421">
        <f>IF(F14421="","",IF(F14421&lt;0,10*F14421^2,0))</f>
        <v/>
      </c>
      <c r="H14421">
        <f>IF(F14421="","",IF(F14421&gt;0,10*F14421^2,0))</f>
        <v/>
      </c>
    </row>
    <row r="14422">
      <c r="A14422">
        <f>Input!A14422</f>
        <v/>
      </c>
      <c r="B14422">
        <f>IF(ISNUMBER(Input!B14422),IF(AND(Input!B14422&gt;=20,Input!B14422&lt;=700),Input!B14422,""),"")</f>
        <v/>
      </c>
      <c r="C14422">
        <f>IF(B14422="","",INT(A14422))</f>
        <v/>
      </c>
      <c r="D14422">
        <f>IF(B14422="","",HOUR(A14422))</f>
        <v/>
      </c>
      <c r="E14422">
        <f>IF(B14422="","",IF(INPUT!$I$1="","",IF(C14422&lt;(INT(INPUT!$I$1)-INPUT!$I$2),"Off Meds",IF(C14422&lt;=(INT(INPUT!$I$1)+INPUT!$I$2),"Washout","On Meds"))))</f>
        <v/>
      </c>
      <c r="F14422">
        <f>IF(B14422="","",1.509*(LN(B14422)^1.084-5.381))</f>
        <v/>
      </c>
      <c r="G14422">
        <f>IF(F14422="","",IF(F14422&lt;0,10*F14422^2,0))</f>
        <v/>
      </c>
      <c r="H14422">
        <f>IF(F14422="","",IF(F14422&gt;0,10*F14422^2,0))</f>
        <v/>
      </c>
    </row>
    <row r="14423">
      <c r="A14423">
        <f>Input!A14423</f>
        <v/>
      </c>
      <c r="B14423">
        <f>IF(ISNUMBER(Input!B14423),IF(AND(Input!B14423&gt;=20,Input!B14423&lt;=700),Input!B14423,""),"")</f>
        <v/>
      </c>
      <c r="C14423">
        <f>IF(B14423="","",INT(A14423))</f>
        <v/>
      </c>
      <c r="D14423">
        <f>IF(B14423="","",HOUR(A14423))</f>
        <v/>
      </c>
      <c r="E14423">
        <f>IF(B14423="","",IF(INPUT!$I$1="","",IF(C14423&lt;(INT(INPUT!$I$1)-INPUT!$I$2),"Off Meds",IF(C14423&lt;=(INT(INPUT!$I$1)+INPUT!$I$2),"Washout","On Meds"))))</f>
        <v/>
      </c>
      <c r="F14423">
        <f>IF(B14423="","",1.509*(LN(B14423)^1.084-5.381))</f>
        <v/>
      </c>
      <c r="G14423">
        <f>IF(F14423="","",IF(F14423&lt;0,10*F14423^2,0))</f>
        <v/>
      </c>
      <c r="H14423">
        <f>IF(F14423="","",IF(F14423&gt;0,10*F14423^2,0))</f>
        <v/>
      </c>
    </row>
    <row r="14424">
      <c r="A14424">
        <f>Input!A14424</f>
        <v/>
      </c>
      <c r="B14424">
        <f>IF(ISNUMBER(Input!B14424),IF(AND(Input!B14424&gt;=20,Input!B14424&lt;=700),Input!B14424,""),"")</f>
        <v/>
      </c>
      <c r="C14424">
        <f>IF(B14424="","",INT(A14424))</f>
        <v/>
      </c>
      <c r="D14424">
        <f>IF(B14424="","",HOUR(A14424))</f>
        <v/>
      </c>
      <c r="E14424">
        <f>IF(B14424="","",IF(INPUT!$I$1="","",IF(C14424&lt;(INT(INPUT!$I$1)-INPUT!$I$2),"Off Meds",IF(C14424&lt;=(INT(INPUT!$I$1)+INPUT!$I$2),"Washout","On Meds"))))</f>
        <v/>
      </c>
      <c r="F14424">
        <f>IF(B14424="","",1.509*(LN(B14424)^1.084-5.381))</f>
        <v/>
      </c>
      <c r="G14424">
        <f>IF(F14424="","",IF(F14424&lt;0,10*F14424^2,0))</f>
        <v/>
      </c>
      <c r="H14424">
        <f>IF(F14424="","",IF(F14424&gt;0,10*F14424^2,0))</f>
        <v/>
      </c>
    </row>
    <row r="14425">
      <c r="A14425">
        <f>Input!A14425</f>
        <v/>
      </c>
      <c r="B14425">
        <f>IF(ISNUMBER(Input!B14425),IF(AND(Input!B14425&gt;=20,Input!B14425&lt;=700),Input!B14425,""),"")</f>
        <v/>
      </c>
      <c r="C14425">
        <f>IF(B14425="","",INT(A14425))</f>
        <v/>
      </c>
      <c r="D14425">
        <f>IF(B14425="","",HOUR(A14425))</f>
        <v/>
      </c>
      <c r="E14425">
        <f>IF(B14425="","",IF(INPUT!$I$1="","",IF(C14425&lt;(INT(INPUT!$I$1)-INPUT!$I$2),"Off Meds",IF(C14425&lt;=(INT(INPUT!$I$1)+INPUT!$I$2),"Washout","On Meds"))))</f>
        <v/>
      </c>
      <c r="F14425">
        <f>IF(B14425="","",1.509*(LN(B14425)^1.084-5.381))</f>
        <v/>
      </c>
      <c r="G14425">
        <f>IF(F14425="","",IF(F14425&lt;0,10*F14425^2,0))</f>
        <v/>
      </c>
      <c r="H14425">
        <f>IF(F14425="","",IF(F14425&gt;0,10*F14425^2,0))</f>
        <v/>
      </c>
    </row>
    <row r="14426">
      <c r="A14426">
        <f>Input!A14426</f>
        <v/>
      </c>
      <c r="B14426">
        <f>IF(ISNUMBER(Input!B14426),IF(AND(Input!B14426&gt;=20,Input!B14426&lt;=700),Input!B14426,""),"")</f>
        <v/>
      </c>
      <c r="C14426">
        <f>IF(B14426="","",INT(A14426))</f>
        <v/>
      </c>
      <c r="D14426">
        <f>IF(B14426="","",HOUR(A14426))</f>
        <v/>
      </c>
      <c r="E14426">
        <f>IF(B14426="","",IF(INPUT!$I$1="","",IF(C14426&lt;(INT(INPUT!$I$1)-INPUT!$I$2),"Off Meds",IF(C14426&lt;=(INT(INPUT!$I$1)+INPUT!$I$2),"Washout","On Meds"))))</f>
        <v/>
      </c>
      <c r="F14426">
        <f>IF(B14426="","",1.509*(LN(B14426)^1.084-5.381))</f>
        <v/>
      </c>
      <c r="G14426">
        <f>IF(F14426="","",IF(F14426&lt;0,10*F14426^2,0))</f>
        <v/>
      </c>
      <c r="H14426">
        <f>IF(F14426="","",IF(F14426&gt;0,10*F14426^2,0))</f>
        <v/>
      </c>
    </row>
    <row r="14427">
      <c r="A14427">
        <f>Input!A14427</f>
        <v/>
      </c>
      <c r="B14427">
        <f>IF(ISNUMBER(Input!B14427),IF(AND(Input!B14427&gt;=20,Input!B14427&lt;=700),Input!B14427,""),"")</f>
        <v/>
      </c>
      <c r="C14427">
        <f>IF(B14427="","",INT(A14427))</f>
        <v/>
      </c>
      <c r="D14427">
        <f>IF(B14427="","",HOUR(A14427))</f>
        <v/>
      </c>
      <c r="E14427">
        <f>IF(B14427="","",IF(INPUT!$I$1="","",IF(C14427&lt;(INT(INPUT!$I$1)-INPUT!$I$2),"Off Meds",IF(C14427&lt;=(INT(INPUT!$I$1)+INPUT!$I$2),"Washout","On Meds"))))</f>
        <v/>
      </c>
      <c r="F14427">
        <f>IF(B14427="","",1.509*(LN(B14427)^1.084-5.381))</f>
        <v/>
      </c>
      <c r="G14427">
        <f>IF(F14427="","",IF(F14427&lt;0,10*F14427^2,0))</f>
        <v/>
      </c>
      <c r="H14427">
        <f>IF(F14427="","",IF(F14427&gt;0,10*F14427^2,0))</f>
        <v/>
      </c>
    </row>
    <row r="14428">
      <c r="A14428">
        <f>Input!A14428</f>
        <v/>
      </c>
      <c r="B14428">
        <f>IF(ISNUMBER(Input!B14428),IF(AND(Input!B14428&gt;=20,Input!B14428&lt;=700),Input!B14428,""),"")</f>
        <v/>
      </c>
      <c r="C14428">
        <f>IF(B14428="","",INT(A14428))</f>
        <v/>
      </c>
      <c r="D14428">
        <f>IF(B14428="","",HOUR(A14428))</f>
        <v/>
      </c>
      <c r="E14428">
        <f>IF(B14428="","",IF(INPUT!$I$1="","",IF(C14428&lt;(INT(INPUT!$I$1)-INPUT!$I$2),"Off Meds",IF(C14428&lt;=(INT(INPUT!$I$1)+INPUT!$I$2),"Washout","On Meds"))))</f>
        <v/>
      </c>
      <c r="F14428">
        <f>IF(B14428="","",1.509*(LN(B14428)^1.084-5.381))</f>
        <v/>
      </c>
      <c r="G14428">
        <f>IF(F14428="","",IF(F14428&lt;0,10*F14428^2,0))</f>
        <v/>
      </c>
      <c r="H14428">
        <f>IF(F14428="","",IF(F14428&gt;0,10*F14428^2,0))</f>
        <v/>
      </c>
    </row>
    <row r="14429">
      <c r="A14429">
        <f>Input!A14429</f>
        <v/>
      </c>
      <c r="B14429">
        <f>IF(ISNUMBER(Input!B14429),IF(AND(Input!B14429&gt;=20,Input!B14429&lt;=700),Input!B14429,""),"")</f>
        <v/>
      </c>
      <c r="C14429">
        <f>IF(B14429="","",INT(A14429))</f>
        <v/>
      </c>
      <c r="D14429">
        <f>IF(B14429="","",HOUR(A14429))</f>
        <v/>
      </c>
      <c r="E14429">
        <f>IF(B14429="","",IF(INPUT!$I$1="","",IF(C14429&lt;(INT(INPUT!$I$1)-INPUT!$I$2),"Off Meds",IF(C14429&lt;=(INT(INPUT!$I$1)+INPUT!$I$2),"Washout","On Meds"))))</f>
        <v/>
      </c>
      <c r="F14429">
        <f>IF(B14429="","",1.509*(LN(B14429)^1.084-5.381))</f>
        <v/>
      </c>
      <c r="G14429">
        <f>IF(F14429="","",IF(F14429&lt;0,10*F14429^2,0))</f>
        <v/>
      </c>
      <c r="H14429">
        <f>IF(F14429="","",IF(F14429&gt;0,10*F14429^2,0))</f>
        <v/>
      </c>
    </row>
    <row r="14430">
      <c r="A14430">
        <f>Input!A14430</f>
        <v/>
      </c>
      <c r="B14430">
        <f>IF(ISNUMBER(Input!B14430),IF(AND(Input!B14430&gt;=20,Input!B14430&lt;=700),Input!B14430,""),"")</f>
        <v/>
      </c>
      <c r="C14430">
        <f>IF(B14430="","",INT(A14430))</f>
        <v/>
      </c>
      <c r="D14430">
        <f>IF(B14430="","",HOUR(A14430))</f>
        <v/>
      </c>
      <c r="E14430">
        <f>IF(B14430="","",IF(INPUT!$I$1="","",IF(C14430&lt;(INT(INPUT!$I$1)-INPUT!$I$2),"Off Meds",IF(C14430&lt;=(INT(INPUT!$I$1)+INPUT!$I$2),"Washout","On Meds"))))</f>
        <v/>
      </c>
      <c r="F14430">
        <f>IF(B14430="","",1.509*(LN(B14430)^1.084-5.381))</f>
        <v/>
      </c>
      <c r="G14430">
        <f>IF(F14430="","",IF(F14430&lt;0,10*F14430^2,0))</f>
        <v/>
      </c>
      <c r="H14430">
        <f>IF(F14430="","",IF(F14430&gt;0,10*F14430^2,0))</f>
        <v/>
      </c>
    </row>
    <row r="14431">
      <c r="A14431">
        <f>Input!A14431</f>
        <v/>
      </c>
      <c r="B14431">
        <f>IF(ISNUMBER(Input!B14431),IF(AND(Input!B14431&gt;=20,Input!B14431&lt;=700),Input!B14431,""),"")</f>
        <v/>
      </c>
      <c r="C14431">
        <f>IF(B14431="","",INT(A14431))</f>
        <v/>
      </c>
      <c r="D14431">
        <f>IF(B14431="","",HOUR(A14431))</f>
        <v/>
      </c>
      <c r="E14431">
        <f>IF(B14431="","",IF(INPUT!$I$1="","",IF(C14431&lt;(INT(INPUT!$I$1)-INPUT!$I$2),"Off Meds",IF(C14431&lt;=(INT(INPUT!$I$1)+INPUT!$I$2),"Washout","On Meds"))))</f>
        <v/>
      </c>
      <c r="F14431">
        <f>IF(B14431="","",1.509*(LN(B14431)^1.084-5.381))</f>
        <v/>
      </c>
      <c r="G14431">
        <f>IF(F14431="","",IF(F14431&lt;0,10*F14431^2,0))</f>
        <v/>
      </c>
      <c r="H14431">
        <f>IF(F14431="","",IF(F14431&gt;0,10*F14431^2,0))</f>
        <v/>
      </c>
    </row>
    <row r="14432">
      <c r="A14432">
        <f>Input!A14432</f>
        <v/>
      </c>
      <c r="B14432">
        <f>IF(ISNUMBER(Input!B14432),IF(AND(Input!B14432&gt;=20,Input!B14432&lt;=700),Input!B14432,""),"")</f>
        <v/>
      </c>
      <c r="C14432">
        <f>IF(B14432="","",INT(A14432))</f>
        <v/>
      </c>
      <c r="D14432">
        <f>IF(B14432="","",HOUR(A14432))</f>
        <v/>
      </c>
      <c r="E14432">
        <f>IF(B14432="","",IF(INPUT!$I$1="","",IF(C14432&lt;(INT(INPUT!$I$1)-INPUT!$I$2),"Off Meds",IF(C14432&lt;=(INT(INPUT!$I$1)+INPUT!$I$2),"Washout","On Meds"))))</f>
        <v/>
      </c>
      <c r="F14432">
        <f>IF(B14432="","",1.509*(LN(B14432)^1.084-5.381))</f>
        <v/>
      </c>
      <c r="G14432">
        <f>IF(F14432="","",IF(F14432&lt;0,10*F14432^2,0))</f>
        <v/>
      </c>
      <c r="H14432">
        <f>IF(F14432="","",IF(F14432&gt;0,10*F14432^2,0))</f>
        <v/>
      </c>
    </row>
    <row r="14433">
      <c r="A14433">
        <f>Input!A14433</f>
        <v/>
      </c>
      <c r="B14433">
        <f>IF(ISNUMBER(Input!B14433),IF(AND(Input!B14433&gt;=20,Input!B14433&lt;=700),Input!B14433,""),"")</f>
        <v/>
      </c>
      <c r="C14433">
        <f>IF(B14433="","",INT(A14433))</f>
        <v/>
      </c>
      <c r="D14433">
        <f>IF(B14433="","",HOUR(A14433))</f>
        <v/>
      </c>
      <c r="E14433">
        <f>IF(B14433="","",IF(INPUT!$I$1="","",IF(C14433&lt;(INT(INPUT!$I$1)-INPUT!$I$2),"Off Meds",IF(C14433&lt;=(INT(INPUT!$I$1)+INPUT!$I$2),"Washout","On Meds"))))</f>
        <v/>
      </c>
      <c r="F14433">
        <f>IF(B14433="","",1.509*(LN(B14433)^1.084-5.381))</f>
        <v/>
      </c>
      <c r="G14433">
        <f>IF(F14433="","",IF(F14433&lt;0,10*F14433^2,0))</f>
        <v/>
      </c>
      <c r="H14433">
        <f>IF(F14433="","",IF(F14433&gt;0,10*F14433^2,0))</f>
        <v/>
      </c>
    </row>
    <row r="14434">
      <c r="A14434">
        <f>Input!A14434</f>
        <v/>
      </c>
      <c r="B14434">
        <f>IF(ISNUMBER(Input!B14434),IF(AND(Input!B14434&gt;=20,Input!B14434&lt;=700),Input!B14434,""),"")</f>
        <v/>
      </c>
      <c r="C14434">
        <f>IF(B14434="","",INT(A14434))</f>
        <v/>
      </c>
      <c r="D14434">
        <f>IF(B14434="","",HOUR(A14434))</f>
        <v/>
      </c>
      <c r="E14434">
        <f>IF(B14434="","",IF(INPUT!$I$1="","",IF(C14434&lt;(INT(INPUT!$I$1)-INPUT!$I$2),"Off Meds",IF(C14434&lt;=(INT(INPUT!$I$1)+INPUT!$I$2),"Washout","On Meds"))))</f>
        <v/>
      </c>
      <c r="F14434">
        <f>IF(B14434="","",1.509*(LN(B14434)^1.084-5.381))</f>
        <v/>
      </c>
      <c r="G14434">
        <f>IF(F14434="","",IF(F14434&lt;0,10*F14434^2,0))</f>
        <v/>
      </c>
      <c r="H14434">
        <f>IF(F14434="","",IF(F14434&gt;0,10*F14434^2,0))</f>
        <v/>
      </c>
    </row>
    <row r="14435">
      <c r="A14435">
        <f>Input!A14435</f>
        <v/>
      </c>
      <c r="B14435">
        <f>IF(ISNUMBER(Input!B14435),IF(AND(Input!B14435&gt;=20,Input!B14435&lt;=700),Input!B14435,""),"")</f>
        <v/>
      </c>
      <c r="C14435">
        <f>IF(B14435="","",INT(A14435))</f>
        <v/>
      </c>
      <c r="D14435">
        <f>IF(B14435="","",HOUR(A14435))</f>
        <v/>
      </c>
      <c r="E14435">
        <f>IF(B14435="","",IF(INPUT!$I$1="","",IF(C14435&lt;(INT(INPUT!$I$1)-INPUT!$I$2),"Off Meds",IF(C14435&lt;=(INT(INPUT!$I$1)+INPUT!$I$2),"Washout","On Meds"))))</f>
        <v/>
      </c>
      <c r="F14435">
        <f>IF(B14435="","",1.509*(LN(B14435)^1.084-5.381))</f>
        <v/>
      </c>
      <c r="G14435">
        <f>IF(F14435="","",IF(F14435&lt;0,10*F14435^2,0))</f>
        <v/>
      </c>
      <c r="H14435">
        <f>IF(F14435="","",IF(F14435&gt;0,10*F14435^2,0))</f>
        <v/>
      </c>
    </row>
    <row r="14436">
      <c r="A14436">
        <f>Input!A14436</f>
        <v/>
      </c>
      <c r="B14436">
        <f>IF(ISNUMBER(Input!B14436),IF(AND(Input!B14436&gt;=20,Input!B14436&lt;=700),Input!B14436,""),"")</f>
        <v/>
      </c>
      <c r="C14436">
        <f>IF(B14436="","",INT(A14436))</f>
        <v/>
      </c>
      <c r="D14436">
        <f>IF(B14436="","",HOUR(A14436))</f>
        <v/>
      </c>
      <c r="E14436">
        <f>IF(B14436="","",IF(INPUT!$I$1="","",IF(C14436&lt;(INT(INPUT!$I$1)-INPUT!$I$2),"Off Meds",IF(C14436&lt;=(INT(INPUT!$I$1)+INPUT!$I$2),"Washout","On Meds"))))</f>
        <v/>
      </c>
      <c r="F14436">
        <f>IF(B14436="","",1.509*(LN(B14436)^1.084-5.381))</f>
        <v/>
      </c>
      <c r="G14436">
        <f>IF(F14436="","",IF(F14436&lt;0,10*F14436^2,0))</f>
        <v/>
      </c>
      <c r="H14436">
        <f>IF(F14436="","",IF(F14436&gt;0,10*F14436^2,0))</f>
        <v/>
      </c>
    </row>
    <row r="14437">
      <c r="A14437">
        <f>Input!A14437</f>
        <v/>
      </c>
      <c r="B14437">
        <f>IF(ISNUMBER(Input!B14437),IF(AND(Input!B14437&gt;=20,Input!B14437&lt;=700),Input!B14437,""),"")</f>
        <v/>
      </c>
      <c r="C14437">
        <f>IF(B14437="","",INT(A14437))</f>
        <v/>
      </c>
      <c r="D14437">
        <f>IF(B14437="","",HOUR(A14437))</f>
        <v/>
      </c>
      <c r="E14437">
        <f>IF(B14437="","",IF(INPUT!$I$1="","",IF(C14437&lt;(INT(INPUT!$I$1)-INPUT!$I$2),"Off Meds",IF(C14437&lt;=(INT(INPUT!$I$1)+INPUT!$I$2),"Washout","On Meds"))))</f>
        <v/>
      </c>
      <c r="F14437">
        <f>IF(B14437="","",1.509*(LN(B14437)^1.084-5.381))</f>
        <v/>
      </c>
      <c r="G14437">
        <f>IF(F14437="","",IF(F14437&lt;0,10*F14437^2,0))</f>
        <v/>
      </c>
      <c r="H14437">
        <f>IF(F14437="","",IF(F14437&gt;0,10*F14437^2,0))</f>
        <v/>
      </c>
    </row>
    <row r="14438">
      <c r="A14438">
        <f>Input!A14438</f>
        <v/>
      </c>
      <c r="B14438">
        <f>IF(ISNUMBER(Input!B14438),IF(AND(Input!B14438&gt;=20,Input!B14438&lt;=700),Input!B14438,""),"")</f>
        <v/>
      </c>
      <c r="C14438">
        <f>IF(B14438="","",INT(A14438))</f>
        <v/>
      </c>
      <c r="D14438">
        <f>IF(B14438="","",HOUR(A14438))</f>
        <v/>
      </c>
      <c r="E14438">
        <f>IF(B14438="","",IF(INPUT!$I$1="","",IF(C14438&lt;(INT(INPUT!$I$1)-INPUT!$I$2),"Off Meds",IF(C14438&lt;=(INT(INPUT!$I$1)+INPUT!$I$2),"Washout","On Meds"))))</f>
        <v/>
      </c>
      <c r="F14438">
        <f>IF(B14438="","",1.509*(LN(B14438)^1.084-5.381))</f>
        <v/>
      </c>
      <c r="G14438">
        <f>IF(F14438="","",IF(F14438&lt;0,10*F14438^2,0))</f>
        <v/>
      </c>
      <c r="H14438">
        <f>IF(F14438="","",IF(F14438&gt;0,10*F14438^2,0))</f>
        <v/>
      </c>
    </row>
    <row r="14439">
      <c r="A14439">
        <f>Input!A14439</f>
        <v/>
      </c>
      <c r="B14439">
        <f>IF(ISNUMBER(Input!B14439),IF(AND(Input!B14439&gt;=20,Input!B14439&lt;=700),Input!B14439,""),"")</f>
        <v/>
      </c>
      <c r="C14439">
        <f>IF(B14439="","",INT(A14439))</f>
        <v/>
      </c>
      <c r="D14439">
        <f>IF(B14439="","",HOUR(A14439))</f>
        <v/>
      </c>
      <c r="E14439">
        <f>IF(B14439="","",IF(INPUT!$I$1="","",IF(C14439&lt;(INT(INPUT!$I$1)-INPUT!$I$2),"Off Meds",IF(C14439&lt;=(INT(INPUT!$I$1)+INPUT!$I$2),"Washout","On Meds"))))</f>
        <v/>
      </c>
      <c r="F14439">
        <f>IF(B14439="","",1.509*(LN(B14439)^1.084-5.381))</f>
        <v/>
      </c>
      <c r="G14439">
        <f>IF(F14439="","",IF(F14439&lt;0,10*F14439^2,0))</f>
        <v/>
      </c>
      <c r="H14439">
        <f>IF(F14439="","",IF(F14439&gt;0,10*F14439^2,0))</f>
        <v/>
      </c>
    </row>
    <row r="14440">
      <c r="A14440">
        <f>Input!A14440</f>
        <v/>
      </c>
      <c r="B14440">
        <f>IF(ISNUMBER(Input!B14440),IF(AND(Input!B14440&gt;=20,Input!B14440&lt;=700),Input!B14440,""),"")</f>
        <v/>
      </c>
      <c r="C14440">
        <f>IF(B14440="","",INT(A14440))</f>
        <v/>
      </c>
      <c r="D14440">
        <f>IF(B14440="","",HOUR(A14440))</f>
        <v/>
      </c>
      <c r="E14440">
        <f>IF(B14440="","",IF(INPUT!$I$1="","",IF(C14440&lt;(INT(INPUT!$I$1)-INPUT!$I$2),"Off Meds",IF(C14440&lt;=(INT(INPUT!$I$1)+INPUT!$I$2),"Washout","On Meds"))))</f>
        <v/>
      </c>
      <c r="F14440">
        <f>IF(B14440="","",1.509*(LN(B14440)^1.084-5.381))</f>
        <v/>
      </c>
      <c r="G14440">
        <f>IF(F14440="","",IF(F14440&lt;0,10*F14440^2,0))</f>
        <v/>
      </c>
      <c r="H14440">
        <f>IF(F14440="","",IF(F14440&gt;0,10*F14440^2,0))</f>
        <v/>
      </c>
    </row>
    <row r="14441">
      <c r="A14441">
        <f>Input!A14441</f>
        <v/>
      </c>
      <c r="B14441">
        <f>IF(ISNUMBER(Input!B14441),IF(AND(Input!B14441&gt;=20,Input!B14441&lt;=700),Input!B14441,""),"")</f>
        <v/>
      </c>
      <c r="C14441">
        <f>IF(B14441="","",INT(A14441))</f>
        <v/>
      </c>
      <c r="D14441">
        <f>IF(B14441="","",HOUR(A14441))</f>
        <v/>
      </c>
      <c r="E14441">
        <f>IF(B14441="","",IF(INPUT!$I$1="","",IF(C14441&lt;(INT(INPUT!$I$1)-INPUT!$I$2),"Off Meds",IF(C14441&lt;=(INT(INPUT!$I$1)+INPUT!$I$2),"Washout","On Meds"))))</f>
        <v/>
      </c>
      <c r="F14441">
        <f>IF(B14441="","",1.509*(LN(B14441)^1.084-5.381))</f>
        <v/>
      </c>
      <c r="G14441">
        <f>IF(F14441="","",IF(F14441&lt;0,10*F14441^2,0))</f>
        <v/>
      </c>
      <c r="H14441">
        <f>IF(F14441="","",IF(F14441&gt;0,10*F14441^2,0))</f>
        <v/>
      </c>
    </row>
    <row r="14442">
      <c r="A14442">
        <f>Input!A14442</f>
        <v/>
      </c>
      <c r="B14442">
        <f>IF(ISNUMBER(Input!B14442),IF(AND(Input!B14442&gt;=20,Input!B14442&lt;=700),Input!B14442,""),"")</f>
        <v/>
      </c>
      <c r="C14442">
        <f>IF(B14442="","",INT(A14442))</f>
        <v/>
      </c>
      <c r="D14442">
        <f>IF(B14442="","",HOUR(A14442))</f>
        <v/>
      </c>
      <c r="E14442">
        <f>IF(B14442="","",IF(INPUT!$I$1="","",IF(C14442&lt;(INT(INPUT!$I$1)-INPUT!$I$2),"Off Meds",IF(C14442&lt;=(INT(INPUT!$I$1)+INPUT!$I$2),"Washout","On Meds"))))</f>
        <v/>
      </c>
      <c r="F14442">
        <f>IF(B14442="","",1.509*(LN(B14442)^1.084-5.381))</f>
        <v/>
      </c>
      <c r="G14442">
        <f>IF(F14442="","",IF(F14442&lt;0,10*F14442^2,0))</f>
        <v/>
      </c>
      <c r="H14442">
        <f>IF(F14442="","",IF(F14442&gt;0,10*F14442^2,0))</f>
        <v/>
      </c>
    </row>
    <row r="14443">
      <c r="A14443">
        <f>Input!A14443</f>
        <v/>
      </c>
      <c r="B14443">
        <f>IF(ISNUMBER(Input!B14443),IF(AND(Input!B14443&gt;=20,Input!B14443&lt;=700),Input!B14443,""),"")</f>
        <v/>
      </c>
      <c r="C14443">
        <f>IF(B14443="","",INT(A14443))</f>
        <v/>
      </c>
      <c r="D14443">
        <f>IF(B14443="","",HOUR(A14443))</f>
        <v/>
      </c>
      <c r="E14443">
        <f>IF(B14443="","",IF(INPUT!$I$1="","",IF(C14443&lt;(INT(INPUT!$I$1)-INPUT!$I$2),"Off Meds",IF(C14443&lt;=(INT(INPUT!$I$1)+INPUT!$I$2),"Washout","On Meds"))))</f>
        <v/>
      </c>
      <c r="F14443">
        <f>IF(B14443="","",1.509*(LN(B14443)^1.084-5.381))</f>
        <v/>
      </c>
      <c r="G14443">
        <f>IF(F14443="","",IF(F14443&lt;0,10*F14443^2,0))</f>
        <v/>
      </c>
      <c r="H14443">
        <f>IF(F14443="","",IF(F14443&gt;0,10*F14443^2,0))</f>
        <v/>
      </c>
    </row>
    <row r="14444">
      <c r="A14444">
        <f>Input!A14444</f>
        <v/>
      </c>
      <c r="B14444">
        <f>IF(ISNUMBER(Input!B14444),IF(AND(Input!B14444&gt;=20,Input!B14444&lt;=700),Input!B14444,""),"")</f>
        <v/>
      </c>
      <c r="C14444">
        <f>IF(B14444="","",INT(A14444))</f>
        <v/>
      </c>
      <c r="D14444">
        <f>IF(B14444="","",HOUR(A14444))</f>
        <v/>
      </c>
      <c r="E14444">
        <f>IF(B14444="","",IF(INPUT!$I$1="","",IF(C14444&lt;(INT(INPUT!$I$1)-INPUT!$I$2),"Off Meds",IF(C14444&lt;=(INT(INPUT!$I$1)+INPUT!$I$2),"Washout","On Meds"))))</f>
        <v/>
      </c>
      <c r="F14444">
        <f>IF(B14444="","",1.509*(LN(B14444)^1.084-5.381))</f>
        <v/>
      </c>
      <c r="G14444">
        <f>IF(F14444="","",IF(F14444&lt;0,10*F14444^2,0))</f>
        <v/>
      </c>
      <c r="H14444">
        <f>IF(F14444="","",IF(F14444&gt;0,10*F14444^2,0))</f>
        <v/>
      </c>
    </row>
    <row r="14445">
      <c r="A14445">
        <f>Input!A14445</f>
        <v/>
      </c>
      <c r="B14445">
        <f>IF(ISNUMBER(Input!B14445),IF(AND(Input!B14445&gt;=20,Input!B14445&lt;=700),Input!B14445,""),"")</f>
        <v/>
      </c>
      <c r="C14445">
        <f>IF(B14445="","",INT(A14445))</f>
        <v/>
      </c>
      <c r="D14445">
        <f>IF(B14445="","",HOUR(A14445))</f>
        <v/>
      </c>
      <c r="E14445">
        <f>IF(B14445="","",IF(INPUT!$I$1="","",IF(C14445&lt;(INT(INPUT!$I$1)-INPUT!$I$2),"Off Meds",IF(C14445&lt;=(INT(INPUT!$I$1)+INPUT!$I$2),"Washout","On Meds"))))</f>
        <v/>
      </c>
      <c r="F14445">
        <f>IF(B14445="","",1.509*(LN(B14445)^1.084-5.381))</f>
        <v/>
      </c>
      <c r="G14445">
        <f>IF(F14445="","",IF(F14445&lt;0,10*F14445^2,0))</f>
        <v/>
      </c>
      <c r="H14445">
        <f>IF(F14445="","",IF(F14445&gt;0,10*F14445^2,0))</f>
        <v/>
      </c>
    </row>
    <row r="14446">
      <c r="A14446">
        <f>Input!A14446</f>
        <v/>
      </c>
      <c r="B14446">
        <f>IF(ISNUMBER(Input!B14446),IF(AND(Input!B14446&gt;=20,Input!B14446&lt;=700),Input!B14446,""),"")</f>
        <v/>
      </c>
      <c r="C14446">
        <f>IF(B14446="","",INT(A14446))</f>
        <v/>
      </c>
      <c r="D14446">
        <f>IF(B14446="","",HOUR(A14446))</f>
        <v/>
      </c>
      <c r="E14446">
        <f>IF(B14446="","",IF(INPUT!$I$1="","",IF(C14446&lt;(INT(INPUT!$I$1)-INPUT!$I$2),"Off Meds",IF(C14446&lt;=(INT(INPUT!$I$1)+INPUT!$I$2),"Washout","On Meds"))))</f>
        <v/>
      </c>
      <c r="F14446">
        <f>IF(B14446="","",1.509*(LN(B14446)^1.084-5.381))</f>
        <v/>
      </c>
      <c r="G14446">
        <f>IF(F14446="","",IF(F14446&lt;0,10*F14446^2,0))</f>
        <v/>
      </c>
      <c r="H14446">
        <f>IF(F14446="","",IF(F14446&gt;0,10*F14446^2,0))</f>
        <v/>
      </c>
    </row>
    <row r="14447">
      <c r="A14447">
        <f>Input!A14447</f>
        <v/>
      </c>
      <c r="B14447">
        <f>IF(ISNUMBER(Input!B14447),IF(AND(Input!B14447&gt;=20,Input!B14447&lt;=700),Input!B14447,""),"")</f>
        <v/>
      </c>
      <c r="C14447">
        <f>IF(B14447="","",INT(A14447))</f>
        <v/>
      </c>
      <c r="D14447">
        <f>IF(B14447="","",HOUR(A14447))</f>
        <v/>
      </c>
      <c r="E14447">
        <f>IF(B14447="","",IF(INPUT!$I$1="","",IF(C14447&lt;(INT(INPUT!$I$1)-INPUT!$I$2),"Off Meds",IF(C14447&lt;=(INT(INPUT!$I$1)+INPUT!$I$2),"Washout","On Meds"))))</f>
        <v/>
      </c>
      <c r="F14447">
        <f>IF(B14447="","",1.509*(LN(B14447)^1.084-5.381))</f>
        <v/>
      </c>
      <c r="G14447">
        <f>IF(F14447="","",IF(F14447&lt;0,10*F14447^2,0))</f>
        <v/>
      </c>
      <c r="H14447">
        <f>IF(F14447="","",IF(F14447&gt;0,10*F14447^2,0))</f>
        <v/>
      </c>
    </row>
    <row r="14448">
      <c r="A14448">
        <f>Input!A14448</f>
        <v/>
      </c>
      <c r="B14448">
        <f>IF(ISNUMBER(Input!B14448),IF(AND(Input!B14448&gt;=20,Input!B14448&lt;=700),Input!B14448,""),"")</f>
        <v/>
      </c>
      <c r="C14448">
        <f>IF(B14448="","",INT(A14448))</f>
        <v/>
      </c>
      <c r="D14448">
        <f>IF(B14448="","",HOUR(A14448))</f>
        <v/>
      </c>
      <c r="E14448">
        <f>IF(B14448="","",IF(INPUT!$I$1="","",IF(C14448&lt;(INT(INPUT!$I$1)-INPUT!$I$2),"Off Meds",IF(C14448&lt;=(INT(INPUT!$I$1)+INPUT!$I$2),"Washout","On Meds"))))</f>
        <v/>
      </c>
      <c r="F14448">
        <f>IF(B14448="","",1.509*(LN(B14448)^1.084-5.381))</f>
        <v/>
      </c>
      <c r="G14448">
        <f>IF(F14448="","",IF(F14448&lt;0,10*F14448^2,0))</f>
        <v/>
      </c>
      <c r="H14448">
        <f>IF(F14448="","",IF(F14448&gt;0,10*F14448^2,0))</f>
        <v/>
      </c>
    </row>
    <row r="14449">
      <c r="A14449">
        <f>Input!A14449</f>
        <v/>
      </c>
      <c r="B14449">
        <f>IF(ISNUMBER(Input!B14449),IF(AND(Input!B14449&gt;=20,Input!B14449&lt;=700),Input!B14449,""),"")</f>
        <v/>
      </c>
      <c r="C14449">
        <f>IF(B14449="","",INT(A14449))</f>
        <v/>
      </c>
      <c r="D14449">
        <f>IF(B14449="","",HOUR(A14449))</f>
        <v/>
      </c>
      <c r="E14449">
        <f>IF(B14449="","",IF(INPUT!$I$1="","",IF(C14449&lt;(INT(INPUT!$I$1)-INPUT!$I$2),"Off Meds",IF(C14449&lt;=(INT(INPUT!$I$1)+INPUT!$I$2),"Washout","On Meds"))))</f>
        <v/>
      </c>
      <c r="F14449">
        <f>IF(B14449="","",1.509*(LN(B14449)^1.084-5.381))</f>
        <v/>
      </c>
      <c r="G14449">
        <f>IF(F14449="","",IF(F14449&lt;0,10*F14449^2,0))</f>
        <v/>
      </c>
      <c r="H14449">
        <f>IF(F14449="","",IF(F14449&gt;0,10*F14449^2,0))</f>
        <v/>
      </c>
    </row>
    <row r="14450">
      <c r="A14450">
        <f>Input!A14450</f>
        <v/>
      </c>
      <c r="B14450">
        <f>IF(ISNUMBER(Input!B14450),IF(AND(Input!B14450&gt;=20,Input!B14450&lt;=700),Input!B14450,""),"")</f>
        <v/>
      </c>
      <c r="C14450">
        <f>IF(B14450="","",INT(A14450))</f>
        <v/>
      </c>
      <c r="D14450">
        <f>IF(B14450="","",HOUR(A14450))</f>
        <v/>
      </c>
      <c r="E14450">
        <f>IF(B14450="","",IF(INPUT!$I$1="","",IF(C14450&lt;(INT(INPUT!$I$1)-INPUT!$I$2),"Off Meds",IF(C14450&lt;=(INT(INPUT!$I$1)+INPUT!$I$2),"Washout","On Meds"))))</f>
        <v/>
      </c>
      <c r="F14450">
        <f>IF(B14450="","",1.509*(LN(B14450)^1.084-5.381))</f>
        <v/>
      </c>
      <c r="G14450">
        <f>IF(F14450="","",IF(F14450&lt;0,10*F14450^2,0))</f>
        <v/>
      </c>
      <c r="H14450">
        <f>IF(F14450="","",IF(F14450&gt;0,10*F14450^2,0))</f>
        <v/>
      </c>
    </row>
    <row r="14451">
      <c r="A14451">
        <f>Input!A14451</f>
        <v/>
      </c>
      <c r="B14451">
        <f>IF(ISNUMBER(Input!B14451),IF(AND(Input!B14451&gt;=20,Input!B14451&lt;=700),Input!B14451,""),"")</f>
        <v/>
      </c>
      <c r="C14451">
        <f>IF(B14451="","",INT(A14451))</f>
        <v/>
      </c>
      <c r="D14451">
        <f>IF(B14451="","",HOUR(A14451))</f>
        <v/>
      </c>
      <c r="E14451">
        <f>IF(B14451="","",IF(INPUT!$I$1="","",IF(C14451&lt;(INT(INPUT!$I$1)-INPUT!$I$2),"Off Meds",IF(C14451&lt;=(INT(INPUT!$I$1)+INPUT!$I$2),"Washout","On Meds"))))</f>
        <v/>
      </c>
      <c r="F14451">
        <f>IF(B14451="","",1.509*(LN(B14451)^1.084-5.381))</f>
        <v/>
      </c>
      <c r="G14451">
        <f>IF(F14451="","",IF(F14451&lt;0,10*F14451^2,0))</f>
        <v/>
      </c>
      <c r="H14451">
        <f>IF(F14451="","",IF(F14451&gt;0,10*F14451^2,0))</f>
        <v/>
      </c>
    </row>
    <row r="14452">
      <c r="A14452">
        <f>Input!A14452</f>
        <v/>
      </c>
      <c r="B14452">
        <f>IF(ISNUMBER(Input!B14452),IF(AND(Input!B14452&gt;=20,Input!B14452&lt;=700),Input!B14452,""),"")</f>
        <v/>
      </c>
      <c r="C14452">
        <f>IF(B14452="","",INT(A14452))</f>
        <v/>
      </c>
      <c r="D14452">
        <f>IF(B14452="","",HOUR(A14452))</f>
        <v/>
      </c>
      <c r="E14452">
        <f>IF(B14452="","",IF(INPUT!$I$1="","",IF(C14452&lt;(INT(INPUT!$I$1)-INPUT!$I$2),"Off Meds",IF(C14452&lt;=(INT(INPUT!$I$1)+INPUT!$I$2),"Washout","On Meds"))))</f>
        <v/>
      </c>
      <c r="F14452">
        <f>IF(B14452="","",1.509*(LN(B14452)^1.084-5.381))</f>
        <v/>
      </c>
      <c r="G14452">
        <f>IF(F14452="","",IF(F14452&lt;0,10*F14452^2,0))</f>
        <v/>
      </c>
      <c r="H14452">
        <f>IF(F14452="","",IF(F14452&gt;0,10*F14452^2,0))</f>
        <v/>
      </c>
    </row>
    <row r="14453">
      <c r="A14453">
        <f>Input!A14453</f>
        <v/>
      </c>
      <c r="B14453">
        <f>IF(ISNUMBER(Input!B14453),IF(AND(Input!B14453&gt;=20,Input!B14453&lt;=700),Input!B14453,""),"")</f>
        <v/>
      </c>
      <c r="C14453">
        <f>IF(B14453="","",INT(A14453))</f>
        <v/>
      </c>
      <c r="D14453">
        <f>IF(B14453="","",HOUR(A14453))</f>
        <v/>
      </c>
      <c r="E14453">
        <f>IF(B14453="","",IF(INPUT!$I$1="","",IF(C14453&lt;(INT(INPUT!$I$1)-INPUT!$I$2),"Off Meds",IF(C14453&lt;=(INT(INPUT!$I$1)+INPUT!$I$2),"Washout","On Meds"))))</f>
        <v/>
      </c>
      <c r="F14453">
        <f>IF(B14453="","",1.509*(LN(B14453)^1.084-5.381))</f>
        <v/>
      </c>
      <c r="G14453">
        <f>IF(F14453="","",IF(F14453&lt;0,10*F14453^2,0))</f>
        <v/>
      </c>
      <c r="H14453">
        <f>IF(F14453="","",IF(F14453&gt;0,10*F14453^2,0))</f>
        <v/>
      </c>
    </row>
    <row r="14454">
      <c r="A14454">
        <f>Input!A14454</f>
        <v/>
      </c>
      <c r="B14454">
        <f>IF(ISNUMBER(Input!B14454),IF(AND(Input!B14454&gt;=20,Input!B14454&lt;=700),Input!B14454,""),"")</f>
        <v/>
      </c>
      <c r="C14454">
        <f>IF(B14454="","",INT(A14454))</f>
        <v/>
      </c>
      <c r="D14454">
        <f>IF(B14454="","",HOUR(A14454))</f>
        <v/>
      </c>
      <c r="E14454">
        <f>IF(B14454="","",IF(INPUT!$I$1="","",IF(C14454&lt;(INT(INPUT!$I$1)-INPUT!$I$2),"Off Meds",IF(C14454&lt;=(INT(INPUT!$I$1)+INPUT!$I$2),"Washout","On Meds"))))</f>
        <v/>
      </c>
      <c r="F14454">
        <f>IF(B14454="","",1.509*(LN(B14454)^1.084-5.381))</f>
        <v/>
      </c>
      <c r="G14454">
        <f>IF(F14454="","",IF(F14454&lt;0,10*F14454^2,0))</f>
        <v/>
      </c>
      <c r="H14454">
        <f>IF(F14454="","",IF(F14454&gt;0,10*F14454^2,0))</f>
        <v/>
      </c>
    </row>
    <row r="14455">
      <c r="A14455">
        <f>Input!A14455</f>
        <v/>
      </c>
      <c r="B14455">
        <f>IF(ISNUMBER(Input!B14455),IF(AND(Input!B14455&gt;=20,Input!B14455&lt;=700),Input!B14455,""),"")</f>
        <v/>
      </c>
      <c r="C14455">
        <f>IF(B14455="","",INT(A14455))</f>
        <v/>
      </c>
      <c r="D14455">
        <f>IF(B14455="","",HOUR(A14455))</f>
        <v/>
      </c>
      <c r="E14455">
        <f>IF(B14455="","",IF(INPUT!$I$1="","",IF(C14455&lt;(INT(INPUT!$I$1)-INPUT!$I$2),"Off Meds",IF(C14455&lt;=(INT(INPUT!$I$1)+INPUT!$I$2),"Washout","On Meds"))))</f>
        <v/>
      </c>
      <c r="F14455">
        <f>IF(B14455="","",1.509*(LN(B14455)^1.084-5.381))</f>
        <v/>
      </c>
      <c r="G14455">
        <f>IF(F14455="","",IF(F14455&lt;0,10*F14455^2,0))</f>
        <v/>
      </c>
      <c r="H14455">
        <f>IF(F14455="","",IF(F14455&gt;0,10*F14455^2,0))</f>
        <v/>
      </c>
    </row>
    <row r="14456">
      <c r="A14456">
        <f>Input!A14456</f>
        <v/>
      </c>
      <c r="B14456">
        <f>IF(ISNUMBER(Input!B14456),IF(AND(Input!B14456&gt;=20,Input!B14456&lt;=700),Input!B14456,""),"")</f>
        <v/>
      </c>
      <c r="C14456">
        <f>IF(B14456="","",INT(A14456))</f>
        <v/>
      </c>
      <c r="D14456">
        <f>IF(B14456="","",HOUR(A14456))</f>
        <v/>
      </c>
      <c r="E14456">
        <f>IF(B14456="","",IF(INPUT!$I$1="","",IF(C14456&lt;(INT(INPUT!$I$1)-INPUT!$I$2),"Off Meds",IF(C14456&lt;=(INT(INPUT!$I$1)+INPUT!$I$2),"Washout","On Meds"))))</f>
        <v/>
      </c>
      <c r="F14456">
        <f>IF(B14456="","",1.509*(LN(B14456)^1.084-5.381))</f>
        <v/>
      </c>
      <c r="G14456">
        <f>IF(F14456="","",IF(F14456&lt;0,10*F14456^2,0))</f>
        <v/>
      </c>
      <c r="H14456">
        <f>IF(F14456="","",IF(F14456&gt;0,10*F14456^2,0))</f>
        <v/>
      </c>
    </row>
    <row r="14457">
      <c r="A14457">
        <f>Input!A14457</f>
        <v/>
      </c>
      <c r="B14457">
        <f>IF(ISNUMBER(Input!B14457),IF(AND(Input!B14457&gt;=20,Input!B14457&lt;=700),Input!B14457,""),"")</f>
        <v/>
      </c>
      <c r="C14457">
        <f>IF(B14457="","",INT(A14457))</f>
        <v/>
      </c>
      <c r="D14457">
        <f>IF(B14457="","",HOUR(A14457))</f>
        <v/>
      </c>
      <c r="E14457">
        <f>IF(B14457="","",IF(INPUT!$I$1="","",IF(C14457&lt;(INT(INPUT!$I$1)-INPUT!$I$2),"Off Meds",IF(C14457&lt;=(INT(INPUT!$I$1)+INPUT!$I$2),"Washout","On Meds"))))</f>
        <v/>
      </c>
      <c r="F14457">
        <f>IF(B14457="","",1.509*(LN(B14457)^1.084-5.381))</f>
        <v/>
      </c>
      <c r="G14457">
        <f>IF(F14457="","",IF(F14457&lt;0,10*F14457^2,0))</f>
        <v/>
      </c>
      <c r="H14457">
        <f>IF(F14457="","",IF(F14457&gt;0,10*F14457^2,0))</f>
        <v/>
      </c>
    </row>
    <row r="14458">
      <c r="A14458">
        <f>Input!A14458</f>
        <v/>
      </c>
      <c r="B14458">
        <f>IF(ISNUMBER(Input!B14458),IF(AND(Input!B14458&gt;=20,Input!B14458&lt;=700),Input!B14458,""),"")</f>
        <v/>
      </c>
      <c r="C14458">
        <f>IF(B14458="","",INT(A14458))</f>
        <v/>
      </c>
      <c r="D14458">
        <f>IF(B14458="","",HOUR(A14458))</f>
        <v/>
      </c>
      <c r="E14458">
        <f>IF(B14458="","",IF(INPUT!$I$1="","",IF(C14458&lt;(INT(INPUT!$I$1)-INPUT!$I$2),"Off Meds",IF(C14458&lt;=(INT(INPUT!$I$1)+INPUT!$I$2),"Washout","On Meds"))))</f>
        <v/>
      </c>
      <c r="F14458">
        <f>IF(B14458="","",1.509*(LN(B14458)^1.084-5.381))</f>
        <v/>
      </c>
      <c r="G14458">
        <f>IF(F14458="","",IF(F14458&lt;0,10*F14458^2,0))</f>
        <v/>
      </c>
      <c r="H14458">
        <f>IF(F14458="","",IF(F14458&gt;0,10*F14458^2,0))</f>
        <v/>
      </c>
    </row>
    <row r="14459">
      <c r="A14459">
        <f>Input!A14459</f>
        <v/>
      </c>
      <c r="B14459">
        <f>IF(ISNUMBER(Input!B14459),IF(AND(Input!B14459&gt;=20,Input!B14459&lt;=700),Input!B14459,""),"")</f>
        <v/>
      </c>
      <c r="C14459">
        <f>IF(B14459="","",INT(A14459))</f>
        <v/>
      </c>
      <c r="D14459">
        <f>IF(B14459="","",HOUR(A14459))</f>
        <v/>
      </c>
      <c r="E14459">
        <f>IF(B14459="","",IF(INPUT!$I$1="","",IF(C14459&lt;(INT(INPUT!$I$1)-INPUT!$I$2),"Off Meds",IF(C14459&lt;=(INT(INPUT!$I$1)+INPUT!$I$2),"Washout","On Meds"))))</f>
        <v/>
      </c>
      <c r="F14459">
        <f>IF(B14459="","",1.509*(LN(B14459)^1.084-5.381))</f>
        <v/>
      </c>
      <c r="G14459">
        <f>IF(F14459="","",IF(F14459&lt;0,10*F14459^2,0))</f>
        <v/>
      </c>
      <c r="H14459">
        <f>IF(F14459="","",IF(F14459&gt;0,10*F14459^2,0))</f>
        <v/>
      </c>
    </row>
    <row r="14460">
      <c r="A14460">
        <f>Input!A14460</f>
        <v/>
      </c>
      <c r="B14460">
        <f>IF(ISNUMBER(Input!B14460),IF(AND(Input!B14460&gt;=20,Input!B14460&lt;=700),Input!B14460,""),"")</f>
        <v/>
      </c>
      <c r="C14460">
        <f>IF(B14460="","",INT(A14460))</f>
        <v/>
      </c>
      <c r="D14460">
        <f>IF(B14460="","",HOUR(A14460))</f>
        <v/>
      </c>
      <c r="E14460">
        <f>IF(B14460="","",IF(INPUT!$I$1="","",IF(C14460&lt;(INT(INPUT!$I$1)-INPUT!$I$2),"Off Meds",IF(C14460&lt;=(INT(INPUT!$I$1)+INPUT!$I$2),"Washout","On Meds"))))</f>
        <v/>
      </c>
      <c r="F14460">
        <f>IF(B14460="","",1.509*(LN(B14460)^1.084-5.381))</f>
        <v/>
      </c>
      <c r="G14460">
        <f>IF(F14460="","",IF(F14460&lt;0,10*F14460^2,0))</f>
        <v/>
      </c>
      <c r="H14460">
        <f>IF(F14460="","",IF(F14460&gt;0,10*F14460^2,0))</f>
        <v/>
      </c>
    </row>
    <row r="14461">
      <c r="A14461">
        <f>Input!A14461</f>
        <v/>
      </c>
      <c r="B14461">
        <f>IF(ISNUMBER(Input!B14461),IF(AND(Input!B14461&gt;=20,Input!B14461&lt;=700),Input!B14461,""),"")</f>
        <v/>
      </c>
      <c r="C14461">
        <f>IF(B14461="","",INT(A14461))</f>
        <v/>
      </c>
      <c r="D14461">
        <f>IF(B14461="","",HOUR(A14461))</f>
        <v/>
      </c>
      <c r="E14461">
        <f>IF(B14461="","",IF(INPUT!$I$1="","",IF(C14461&lt;(INT(INPUT!$I$1)-INPUT!$I$2),"Off Meds",IF(C14461&lt;=(INT(INPUT!$I$1)+INPUT!$I$2),"Washout","On Meds"))))</f>
        <v/>
      </c>
      <c r="F14461">
        <f>IF(B14461="","",1.509*(LN(B14461)^1.084-5.381))</f>
        <v/>
      </c>
      <c r="G14461">
        <f>IF(F14461="","",IF(F14461&lt;0,10*F14461^2,0))</f>
        <v/>
      </c>
      <c r="H14461">
        <f>IF(F14461="","",IF(F14461&gt;0,10*F14461^2,0))</f>
        <v/>
      </c>
    </row>
    <row r="14462">
      <c r="A14462">
        <f>Input!A14462</f>
        <v/>
      </c>
      <c r="B14462">
        <f>IF(ISNUMBER(Input!B14462),IF(AND(Input!B14462&gt;=20,Input!B14462&lt;=700),Input!B14462,""),"")</f>
        <v/>
      </c>
      <c r="C14462">
        <f>IF(B14462="","",INT(A14462))</f>
        <v/>
      </c>
      <c r="D14462">
        <f>IF(B14462="","",HOUR(A14462))</f>
        <v/>
      </c>
      <c r="E14462">
        <f>IF(B14462="","",IF(INPUT!$I$1="","",IF(C14462&lt;(INT(INPUT!$I$1)-INPUT!$I$2),"Off Meds",IF(C14462&lt;=(INT(INPUT!$I$1)+INPUT!$I$2),"Washout","On Meds"))))</f>
        <v/>
      </c>
      <c r="F14462">
        <f>IF(B14462="","",1.509*(LN(B14462)^1.084-5.381))</f>
        <v/>
      </c>
      <c r="G14462">
        <f>IF(F14462="","",IF(F14462&lt;0,10*F14462^2,0))</f>
        <v/>
      </c>
      <c r="H14462">
        <f>IF(F14462="","",IF(F14462&gt;0,10*F14462^2,0))</f>
        <v/>
      </c>
    </row>
    <row r="14463">
      <c r="A14463">
        <f>Input!A14463</f>
        <v/>
      </c>
      <c r="B14463">
        <f>IF(ISNUMBER(Input!B14463),IF(AND(Input!B14463&gt;=20,Input!B14463&lt;=700),Input!B14463,""),"")</f>
        <v/>
      </c>
      <c r="C14463">
        <f>IF(B14463="","",INT(A14463))</f>
        <v/>
      </c>
      <c r="D14463">
        <f>IF(B14463="","",HOUR(A14463))</f>
        <v/>
      </c>
      <c r="E14463">
        <f>IF(B14463="","",IF(INPUT!$I$1="","",IF(C14463&lt;(INT(INPUT!$I$1)-INPUT!$I$2),"Off Meds",IF(C14463&lt;=(INT(INPUT!$I$1)+INPUT!$I$2),"Washout","On Meds"))))</f>
        <v/>
      </c>
      <c r="F14463">
        <f>IF(B14463="","",1.509*(LN(B14463)^1.084-5.381))</f>
        <v/>
      </c>
      <c r="G14463">
        <f>IF(F14463="","",IF(F14463&lt;0,10*F14463^2,0))</f>
        <v/>
      </c>
      <c r="H14463">
        <f>IF(F14463="","",IF(F14463&gt;0,10*F14463^2,0))</f>
        <v/>
      </c>
    </row>
    <row r="14464">
      <c r="A14464">
        <f>Input!A14464</f>
        <v/>
      </c>
      <c r="B14464">
        <f>IF(ISNUMBER(Input!B14464),IF(AND(Input!B14464&gt;=20,Input!B14464&lt;=700),Input!B14464,""),"")</f>
        <v/>
      </c>
      <c r="C14464">
        <f>IF(B14464="","",INT(A14464))</f>
        <v/>
      </c>
      <c r="D14464">
        <f>IF(B14464="","",HOUR(A14464))</f>
        <v/>
      </c>
      <c r="E14464">
        <f>IF(B14464="","",IF(INPUT!$I$1="","",IF(C14464&lt;(INT(INPUT!$I$1)-INPUT!$I$2),"Off Meds",IF(C14464&lt;=(INT(INPUT!$I$1)+INPUT!$I$2),"Washout","On Meds"))))</f>
        <v/>
      </c>
      <c r="F14464">
        <f>IF(B14464="","",1.509*(LN(B14464)^1.084-5.381))</f>
        <v/>
      </c>
      <c r="G14464">
        <f>IF(F14464="","",IF(F14464&lt;0,10*F14464^2,0))</f>
        <v/>
      </c>
      <c r="H14464">
        <f>IF(F14464="","",IF(F14464&gt;0,10*F14464^2,0))</f>
        <v/>
      </c>
    </row>
    <row r="14465">
      <c r="A14465">
        <f>Input!A14465</f>
        <v/>
      </c>
      <c r="B14465">
        <f>IF(ISNUMBER(Input!B14465),IF(AND(Input!B14465&gt;=20,Input!B14465&lt;=700),Input!B14465,""),"")</f>
        <v/>
      </c>
      <c r="C14465">
        <f>IF(B14465="","",INT(A14465))</f>
        <v/>
      </c>
      <c r="D14465">
        <f>IF(B14465="","",HOUR(A14465))</f>
        <v/>
      </c>
      <c r="E14465">
        <f>IF(B14465="","",IF(INPUT!$I$1="","",IF(C14465&lt;(INT(INPUT!$I$1)-INPUT!$I$2),"Off Meds",IF(C14465&lt;=(INT(INPUT!$I$1)+INPUT!$I$2),"Washout","On Meds"))))</f>
        <v/>
      </c>
      <c r="F14465">
        <f>IF(B14465="","",1.509*(LN(B14465)^1.084-5.381))</f>
        <v/>
      </c>
      <c r="G14465">
        <f>IF(F14465="","",IF(F14465&lt;0,10*F14465^2,0))</f>
        <v/>
      </c>
      <c r="H14465">
        <f>IF(F14465="","",IF(F14465&gt;0,10*F14465^2,0))</f>
        <v/>
      </c>
    </row>
    <row r="14466">
      <c r="A14466">
        <f>Input!A14466</f>
        <v/>
      </c>
      <c r="B14466">
        <f>IF(ISNUMBER(Input!B14466),IF(AND(Input!B14466&gt;=20,Input!B14466&lt;=700),Input!B14466,""),"")</f>
        <v/>
      </c>
      <c r="C14466">
        <f>IF(B14466="","",INT(A14466))</f>
        <v/>
      </c>
      <c r="D14466">
        <f>IF(B14466="","",HOUR(A14466))</f>
        <v/>
      </c>
      <c r="E14466">
        <f>IF(B14466="","",IF(INPUT!$I$1="","",IF(C14466&lt;(INT(INPUT!$I$1)-INPUT!$I$2),"Off Meds",IF(C14466&lt;=(INT(INPUT!$I$1)+INPUT!$I$2),"Washout","On Meds"))))</f>
        <v/>
      </c>
      <c r="F14466">
        <f>IF(B14466="","",1.509*(LN(B14466)^1.084-5.381))</f>
        <v/>
      </c>
      <c r="G14466">
        <f>IF(F14466="","",IF(F14466&lt;0,10*F14466^2,0))</f>
        <v/>
      </c>
      <c r="H14466">
        <f>IF(F14466="","",IF(F14466&gt;0,10*F14466^2,0))</f>
        <v/>
      </c>
    </row>
    <row r="14467">
      <c r="A14467">
        <f>Input!A14467</f>
        <v/>
      </c>
      <c r="B14467">
        <f>IF(ISNUMBER(Input!B14467),IF(AND(Input!B14467&gt;=20,Input!B14467&lt;=700),Input!B14467,""),"")</f>
        <v/>
      </c>
      <c r="C14467">
        <f>IF(B14467="","",INT(A14467))</f>
        <v/>
      </c>
      <c r="D14467">
        <f>IF(B14467="","",HOUR(A14467))</f>
        <v/>
      </c>
      <c r="E14467">
        <f>IF(B14467="","",IF(INPUT!$I$1="","",IF(C14467&lt;(INT(INPUT!$I$1)-INPUT!$I$2),"Off Meds",IF(C14467&lt;=(INT(INPUT!$I$1)+INPUT!$I$2),"Washout","On Meds"))))</f>
        <v/>
      </c>
      <c r="F14467">
        <f>IF(B14467="","",1.509*(LN(B14467)^1.084-5.381))</f>
        <v/>
      </c>
      <c r="G14467">
        <f>IF(F14467="","",IF(F14467&lt;0,10*F14467^2,0))</f>
        <v/>
      </c>
      <c r="H14467">
        <f>IF(F14467="","",IF(F14467&gt;0,10*F14467^2,0))</f>
        <v/>
      </c>
    </row>
    <row r="14468">
      <c r="A14468">
        <f>Input!A14468</f>
        <v/>
      </c>
      <c r="B14468">
        <f>IF(ISNUMBER(Input!B14468),IF(AND(Input!B14468&gt;=20,Input!B14468&lt;=700),Input!B14468,""),"")</f>
        <v/>
      </c>
      <c r="C14468">
        <f>IF(B14468="","",INT(A14468))</f>
        <v/>
      </c>
      <c r="D14468">
        <f>IF(B14468="","",HOUR(A14468))</f>
        <v/>
      </c>
      <c r="E14468">
        <f>IF(B14468="","",IF(INPUT!$I$1="","",IF(C14468&lt;(INT(INPUT!$I$1)-INPUT!$I$2),"Off Meds",IF(C14468&lt;=(INT(INPUT!$I$1)+INPUT!$I$2),"Washout","On Meds"))))</f>
        <v/>
      </c>
      <c r="F14468">
        <f>IF(B14468="","",1.509*(LN(B14468)^1.084-5.381))</f>
        <v/>
      </c>
      <c r="G14468">
        <f>IF(F14468="","",IF(F14468&lt;0,10*F14468^2,0))</f>
        <v/>
      </c>
      <c r="H14468">
        <f>IF(F14468="","",IF(F14468&gt;0,10*F14468^2,0))</f>
        <v/>
      </c>
    </row>
    <row r="14469">
      <c r="A14469">
        <f>Input!A14469</f>
        <v/>
      </c>
      <c r="B14469">
        <f>IF(ISNUMBER(Input!B14469),IF(AND(Input!B14469&gt;=20,Input!B14469&lt;=700),Input!B14469,""),"")</f>
        <v/>
      </c>
      <c r="C14469">
        <f>IF(B14469="","",INT(A14469))</f>
        <v/>
      </c>
      <c r="D14469">
        <f>IF(B14469="","",HOUR(A14469))</f>
        <v/>
      </c>
      <c r="E14469">
        <f>IF(B14469="","",IF(INPUT!$I$1="","",IF(C14469&lt;(INT(INPUT!$I$1)-INPUT!$I$2),"Off Meds",IF(C14469&lt;=(INT(INPUT!$I$1)+INPUT!$I$2),"Washout","On Meds"))))</f>
        <v/>
      </c>
      <c r="F14469">
        <f>IF(B14469="","",1.509*(LN(B14469)^1.084-5.381))</f>
        <v/>
      </c>
      <c r="G14469">
        <f>IF(F14469="","",IF(F14469&lt;0,10*F14469^2,0))</f>
        <v/>
      </c>
      <c r="H14469">
        <f>IF(F14469="","",IF(F14469&gt;0,10*F14469^2,0))</f>
        <v/>
      </c>
    </row>
    <row r="14470">
      <c r="A14470">
        <f>Input!A14470</f>
        <v/>
      </c>
      <c r="B14470">
        <f>IF(ISNUMBER(Input!B14470),IF(AND(Input!B14470&gt;=20,Input!B14470&lt;=700),Input!B14470,""),"")</f>
        <v/>
      </c>
      <c r="C14470">
        <f>IF(B14470="","",INT(A14470))</f>
        <v/>
      </c>
      <c r="D14470">
        <f>IF(B14470="","",HOUR(A14470))</f>
        <v/>
      </c>
      <c r="E14470">
        <f>IF(B14470="","",IF(INPUT!$I$1="","",IF(C14470&lt;(INT(INPUT!$I$1)-INPUT!$I$2),"Off Meds",IF(C14470&lt;=(INT(INPUT!$I$1)+INPUT!$I$2),"Washout","On Meds"))))</f>
        <v/>
      </c>
      <c r="F14470">
        <f>IF(B14470="","",1.509*(LN(B14470)^1.084-5.381))</f>
        <v/>
      </c>
      <c r="G14470">
        <f>IF(F14470="","",IF(F14470&lt;0,10*F14470^2,0))</f>
        <v/>
      </c>
      <c r="H14470">
        <f>IF(F14470="","",IF(F14470&gt;0,10*F14470^2,0))</f>
        <v/>
      </c>
    </row>
    <row r="14471">
      <c r="A14471">
        <f>Input!A14471</f>
        <v/>
      </c>
      <c r="B14471">
        <f>IF(ISNUMBER(Input!B14471),IF(AND(Input!B14471&gt;=20,Input!B14471&lt;=700),Input!B14471,""),"")</f>
        <v/>
      </c>
      <c r="C14471">
        <f>IF(B14471="","",INT(A14471))</f>
        <v/>
      </c>
      <c r="D14471">
        <f>IF(B14471="","",HOUR(A14471))</f>
        <v/>
      </c>
      <c r="E14471">
        <f>IF(B14471="","",IF(INPUT!$I$1="","",IF(C14471&lt;(INT(INPUT!$I$1)-INPUT!$I$2),"Off Meds",IF(C14471&lt;=(INT(INPUT!$I$1)+INPUT!$I$2),"Washout","On Meds"))))</f>
        <v/>
      </c>
      <c r="F14471">
        <f>IF(B14471="","",1.509*(LN(B14471)^1.084-5.381))</f>
        <v/>
      </c>
      <c r="G14471">
        <f>IF(F14471="","",IF(F14471&lt;0,10*F14471^2,0))</f>
        <v/>
      </c>
      <c r="H14471">
        <f>IF(F14471="","",IF(F14471&gt;0,10*F14471^2,0))</f>
        <v/>
      </c>
    </row>
    <row r="14472">
      <c r="A14472">
        <f>Input!A14472</f>
        <v/>
      </c>
      <c r="B14472">
        <f>IF(ISNUMBER(Input!B14472),IF(AND(Input!B14472&gt;=20,Input!B14472&lt;=700),Input!B14472,""),"")</f>
        <v/>
      </c>
      <c r="C14472">
        <f>IF(B14472="","",INT(A14472))</f>
        <v/>
      </c>
      <c r="D14472">
        <f>IF(B14472="","",HOUR(A14472))</f>
        <v/>
      </c>
      <c r="E14472">
        <f>IF(B14472="","",IF(INPUT!$I$1="","",IF(C14472&lt;(INT(INPUT!$I$1)-INPUT!$I$2),"Off Meds",IF(C14472&lt;=(INT(INPUT!$I$1)+INPUT!$I$2),"Washout","On Meds"))))</f>
        <v/>
      </c>
      <c r="F14472">
        <f>IF(B14472="","",1.509*(LN(B14472)^1.084-5.381))</f>
        <v/>
      </c>
      <c r="G14472">
        <f>IF(F14472="","",IF(F14472&lt;0,10*F14472^2,0))</f>
        <v/>
      </c>
      <c r="H14472">
        <f>IF(F14472="","",IF(F14472&gt;0,10*F14472^2,0))</f>
        <v/>
      </c>
    </row>
    <row r="14473">
      <c r="A14473">
        <f>Input!A14473</f>
        <v/>
      </c>
      <c r="B14473">
        <f>IF(ISNUMBER(Input!B14473),IF(AND(Input!B14473&gt;=20,Input!B14473&lt;=700),Input!B14473,""),"")</f>
        <v/>
      </c>
      <c r="C14473">
        <f>IF(B14473="","",INT(A14473))</f>
        <v/>
      </c>
      <c r="D14473">
        <f>IF(B14473="","",HOUR(A14473))</f>
        <v/>
      </c>
      <c r="E14473">
        <f>IF(B14473="","",IF(INPUT!$I$1="","",IF(C14473&lt;(INT(INPUT!$I$1)-INPUT!$I$2),"Off Meds",IF(C14473&lt;=(INT(INPUT!$I$1)+INPUT!$I$2),"Washout","On Meds"))))</f>
        <v/>
      </c>
      <c r="F14473">
        <f>IF(B14473="","",1.509*(LN(B14473)^1.084-5.381))</f>
        <v/>
      </c>
      <c r="G14473">
        <f>IF(F14473="","",IF(F14473&lt;0,10*F14473^2,0))</f>
        <v/>
      </c>
      <c r="H14473">
        <f>IF(F14473="","",IF(F14473&gt;0,10*F14473^2,0))</f>
        <v/>
      </c>
    </row>
    <row r="14474">
      <c r="A14474">
        <f>Input!A14474</f>
        <v/>
      </c>
      <c r="B14474">
        <f>IF(ISNUMBER(Input!B14474),IF(AND(Input!B14474&gt;=20,Input!B14474&lt;=700),Input!B14474,""),"")</f>
        <v/>
      </c>
      <c r="C14474">
        <f>IF(B14474="","",INT(A14474))</f>
        <v/>
      </c>
      <c r="D14474">
        <f>IF(B14474="","",HOUR(A14474))</f>
        <v/>
      </c>
      <c r="E14474">
        <f>IF(B14474="","",IF(INPUT!$I$1="","",IF(C14474&lt;(INT(INPUT!$I$1)-INPUT!$I$2),"Off Meds",IF(C14474&lt;=(INT(INPUT!$I$1)+INPUT!$I$2),"Washout","On Meds"))))</f>
        <v/>
      </c>
      <c r="F14474">
        <f>IF(B14474="","",1.509*(LN(B14474)^1.084-5.381))</f>
        <v/>
      </c>
      <c r="G14474">
        <f>IF(F14474="","",IF(F14474&lt;0,10*F14474^2,0))</f>
        <v/>
      </c>
      <c r="H14474">
        <f>IF(F14474="","",IF(F14474&gt;0,10*F14474^2,0))</f>
        <v/>
      </c>
    </row>
    <row r="14475">
      <c r="A14475">
        <f>Input!A14475</f>
        <v/>
      </c>
      <c r="B14475">
        <f>IF(ISNUMBER(Input!B14475),IF(AND(Input!B14475&gt;=20,Input!B14475&lt;=700),Input!B14475,""),"")</f>
        <v/>
      </c>
      <c r="C14475">
        <f>IF(B14475="","",INT(A14475))</f>
        <v/>
      </c>
      <c r="D14475">
        <f>IF(B14475="","",HOUR(A14475))</f>
        <v/>
      </c>
      <c r="E14475">
        <f>IF(B14475="","",IF(INPUT!$I$1="","",IF(C14475&lt;(INT(INPUT!$I$1)-INPUT!$I$2),"Off Meds",IF(C14475&lt;=(INT(INPUT!$I$1)+INPUT!$I$2),"Washout","On Meds"))))</f>
        <v/>
      </c>
      <c r="F14475">
        <f>IF(B14475="","",1.509*(LN(B14475)^1.084-5.381))</f>
        <v/>
      </c>
      <c r="G14475">
        <f>IF(F14475="","",IF(F14475&lt;0,10*F14475^2,0))</f>
        <v/>
      </c>
      <c r="H14475">
        <f>IF(F14475="","",IF(F14475&gt;0,10*F14475^2,0))</f>
        <v/>
      </c>
    </row>
    <row r="14476">
      <c r="A14476">
        <f>Input!A14476</f>
        <v/>
      </c>
      <c r="B14476">
        <f>IF(ISNUMBER(Input!B14476),IF(AND(Input!B14476&gt;=20,Input!B14476&lt;=700),Input!B14476,""),"")</f>
        <v/>
      </c>
      <c r="C14476">
        <f>IF(B14476="","",INT(A14476))</f>
        <v/>
      </c>
      <c r="D14476">
        <f>IF(B14476="","",HOUR(A14476))</f>
        <v/>
      </c>
      <c r="E14476">
        <f>IF(B14476="","",IF(INPUT!$I$1="","",IF(C14476&lt;(INT(INPUT!$I$1)-INPUT!$I$2),"Off Meds",IF(C14476&lt;=(INT(INPUT!$I$1)+INPUT!$I$2),"Washout","On Meds"))))</f>
        <v/>
      </c>
      <c r="F14476">
        <f>IF(B14476="","",1.509*(LN(B14476)^1.084-5.381))</f>
        <v/>
      </c>
      <c r="G14476">
        <f>IF(F14476="","",IF(F14476&lt;0,10*F14476^2,0))</f>
        <v/>
      </c>
      <c r="H14476">
        <f>IF(F14476="","",IF(F14476&gt;0,10*F14476^2,0))</f>
        <v/>
      </c>
    </row>
    <row r="14477">
      <c r="A14477">
        <f>Input!A14477</f>
        <v/>
      </c>
      <c r="B14477">
        <f>IF(ISNUMBER(Input!B14477),IF(AND(Input!B14477&gt;=20,Input!B14477&lt;=700),Input!B14477,""),"")</f>
        <v/>
      </c>
      <c r="C14477">
        <f>IF(B14477="","",INT(A14477))</f>
        <v/>
      </c>
      <c r="D14477">
        <f>IF(B14477="","",HOUR(A14477))</f>
        <v/>
      </c>
      <c r="E14477">
        <f>IF(B14477="","",IF(INPUT!$I$1="","",IF(C14477&lt;(INT(INPUT!$I$1)-INPUT!$I$2),"Off Meds",IF(C14477&lt;=(INT(INPUT!$I$1)+INPUT!$I$2),"Washout","On Meds"))))</f>
        <v/>
      </c>
      <c r="F14477">
        <f>IF(B14477="","",1.509*(LN(B14477)^1.084-5.381))</f>
        <v/>
      </c>
      <c r="G14477">
        <f>IF(F14477="","",IF(F14477&lt;0,10*F14477^2,0))</f>
        <v/>
      </c>
      <c r="H14477">
        <f>IF(F14477="","",IF(F14477&gt;0,10*F14477^2,0))</f>
        <v/>
      </c>
    </row>
    <row r="14478">
      <c r="A14478">
        <f>Input!A14478</f>
        <v/>
      </c>
      <c r="B14478">
        <f>IF(ISNUMBER(Input!B14478),IF(AND(Input!B14478&gt;=20,Input!B14478&lt;=700),Input!B14478,""),"")</f>
        <v/>
      </c>
      <c r="C14478">
        <f>IF(B14478="","",INT(A14478))</f>
        <v/>
      </c>
      <c r="D14478">
        <f>IF(B14478="","",HOUR(A14478))</f>
        <v/>
      </c>
      <c r="E14478">
        <f>IF(B14478="","",IF(INPUT!$I$1="","",IF(C14478&lt;(INT(INPUT!$I$1)-INPUT!$I$2),"Off Meds",IF(C14478&lt;=(INT(INPUT!$I$1)+INPUT!$I$2),"Washout","On Meds"))))</f>
        <v/>
      </c>
      <c r="F14478">
        <f>IF(B14478="","",1.509*(LN(B14478)^1.084-5.381))</f>
        <v/>
      </c>
      <c r="G14478">
        <f>IF(F14478="","",IF(F14478&lt;0,10*F14478^2,0))</f>
        <v/>
      </c>
      <c r="H14478">
        <f>IF(F14478="","",IF(F14478&gt;0,10*F14478^2,0))</f>
        <v/>
      </c>
    </row>
    <row r="14479">
      <c r="A14479">
        <f>Input!A14479</f>
        <v/>
      </c>
      <c r="B14479">
        <f>IF(ISNUMBER(Input!B14479),IF(AND(Input!B14479&gt;=20,Input!B14479&lt;=700),Input!B14479,""),"")</f>
        <v/>
      </c>
      <c r="C14479">
        <f>IF(B14479="","",INT(A14479))</f>
        <v/>
      </c>
      <c r="D14479">
        <f>IF(B14479="","",HOUR(A14479))</f>
        <v/>
      </c>
      <c r="E14479">
        <f>IF(B14479="","",IF(INPUT!$I$1="","",IF(C14479&lt;(INT(INPUT!$I$1)-INPUT!$I$2),"Off Meds",IF(C14479&lt;=(INT(INPUT!$I$1)+INPUT!$I$2),"Washout","On Meds"))))</f>
        <v/>
      </c>
      <c r="F14479">
        <f>IF(B14479="","",1.509*(LN(B14479)^1.084-5.381))</f>
        <v/>
      </c>
      <c r="G14479">
        <f>IF(F14479="","",IF(F14479&lt;0,10*F14479^2,0))</f>
        <v/>
      </c>
      <c r="H14479">
        <f>IF(F14479="","",IF(F14479&gt;0,10*F14479^2,0))</f>
        <v/>
      </c>
    </row>
    <row r="14480">
      <c r="A14480">
        <f>Input!A14480</f>
        <v/>
      </c>
      <c r="B14480">
        <f>IF(ISNUMBER(Input!B14480),IF(AND(Input!B14480&gt;=20,Input!B14480&lt;=700),Input!B14480,""),"")</f>
        <v/>
      </c>
      <c r="C14480">
        <f>IF(B14480="","",INT(A14480))</f>
        <v/>
      </c>
      <c r="D14480">
        <f>IF(B14480="","",HOUR(A14480))</f>
        <v/>
      </c>
      <c r="E14480">
        <f>IF(B14480="","",IF(INPUT!$I$1="","",IF(C14480&lt;(INT(INPUT!$I$1)-INPUT!$I$2),"Off Meds",IF(C14480&lt;=(INT(INPUT!$I$1)+INPUT!$I$2),"Washout","On Meds"))))</f>
        <v/>
      </c>
      <c r="F14480">
        <f>IF(B14480="","",1.509*(LN(B14480)^1.084-5.381))</f>
        <v/>
      </c>
      <c r="G14480">
        <f>IF(F14480="","",IF(F14480&lt;0,10*F14480^2,0))</f>
        <v/>
      </c>
      <c r="H14480">
        <f>IF(F14480="","",IF(F14480&gt;0,10*F14480^2,0))</f>
        <v/>
      </c>
    </row>
    <row r="14481">
      <c r="A14481">
        <f>Input!A14481</f>
        <v/>
      </c>
      <c r="B14481">
        <f>IF(ISNUMBER(Input!B14481),IF(AND(Input!B14481&gt;=20,Input!B14481&lt;=700),Input!B14481,""),"")</f>
        <v/>
      </c>
      <c r="C14481">
        <f>IF(B14481="","",INT(A14481))</f>
        <v/>
      </c>
      <c r="D14481">
        <f>IF(B14481="","",HOUR(A14481))</f>
        <v/>
      </c>
      <c r="E14481">
        <f>IF(B14481="","",IF(INPUT!$I$1="","",IF(C14481&lt;(INT(INPUT!$I$1)-INPUT!$I$2),"Off Meds",IF(C14481&lt;=(INT(INPUT!$I$1)+INPUT!$I$2),"Washout","On Meds"))))</f>
        <v/>
      </c>
      <c r="F14481">
        <f>IF(B14481="","",1.509*(LN(B14481)^1.084-5.381))</f>
        <v/>
      </c>
      <c r="G14481">
        <f>IF(F14481="","",IF(F14481&lt;0,10*F14481^2,0))</f>
        <v/>
      </c>
      <c r="H14481">
        <f>IF(F14481="","",IF(F14481&gt;0,10*F14481^2,0))</f>
        <v/>
      </c>
    </row>
    <row r="14482">
      <c r="A14482">
        <f>Input!A14482</f>
        <v/>
      </c>
      <c r="B14482">
        <f>IF(ISNUMBER(Input!B14482),IF(AND(Input!B14482&gt;=20,Input!B14482&lt;=700),Input!B14482,""),"")</f>
        <v/>
      </c>
      <c r="C14482">
        <f>IF(B14482="","",INT(A14482))</f>
        <v/>
      </c>
      <c r="D14482">
        <f>IF(B14482="","",HOUR(A14482))</f>
        <v/>
      </c>
      <c r="E14482">
        <f>IF(B14482="","",IF(INPUT!$I$1="","",IF(C14482&lt;(INT(INPUT!$I$1)-INPUT!$I$2),"Off Meds",IF(C14482&lt;=(INT(INPUT!$I$1)+INPUT!$I$2),"Washout","On Meds"))))</f>
        <v/>
      </c>
      <c r="F14482">
        <f>IF(B14482="","",1.509*(LN(B14482)^1.084-5.381))</f>
        <v/>
      </c>
      <c r="G14482">
        <f>IF(F14482="","",IF(F14482&lt;0,10*F14482^2,0))</f>
        <v/>
      </c>
      <c r="H14482">
        <f>IF(F14482="","",IF(F14482&gt;0,10*F14482^2,0))</f>
        <v/>
      </c>
    </row>
    <row r="14483">
      <c r="A14483">
        <f>Input!A14483</f>
        <v/>
      </c>
      <c r="B14483">
        <f>IF(ISNUMBER(Input!B14483),IF(AND(Input!B14483&gt;=20,Input!B14483&lt;=700),Input!B14483,""),"")</f>
        <v/>
      </c>
      <c r="C14483">
        <f>IF(B14483="","",INT(A14483))</f>
        <v/>
      </c>
      <c r="D14483">
        <f>IF(B14483="","",HOUR(A14483))</f>
        <v/>
      </c>
      <c r="E14483">
        <f>IF(B14483="","",IF(INPUT!$I$1="","",IF(C14483&lt;(INT(INPUT!$I$1)-INPUT!$I$2),"Off Meds",IF(C14483&lt;=(INT(INPUT!$I$1)+INPUT!$I$2),"Washout","On Meds"))))</f>
        <v/>
      </c>
      <c r="F14483">
        <f>IF(B14483="","",1.509*(LN(B14483)^1.084-5.381))</f>
        <v/>
      </c>
      <c r="G14483">
        <f>IF(F14483="","",IF(F14483&lt;0,10*F14483^2,0))</f>
        <v/>
      </c>
      <c r="H14483">
        <f>IF(F14483="","",IF(F14483&gt;0,10*F14483^2,0))</f>
        <v/>
      </c>
    </row>
    <row r="14484">
      <c r="A14484">
        <f>Input!A14484</f>
        <v/>
      </c>
      <c r="B14484">
        <f>IF(ISNUMBER(Input!B14484),IF(AND(Input!B14484&gt;=20,Input!B14484&lt;=700),Input!B14484,""),"")</f>
        <v/>
      </c>
      <c r="C14484">
        <f>IF(B14484="","",INT(A14484))</f>
        <v/>
      </c>
      <c r="D14484">
        <f>IF(B14484="","",HOUR(A14484))</f>
        <v/>
      </c>
      <c r="E14484">
        <f>IF(B14484="","",IF(INPUT!$I$1="","",IF(C14484&lt;(INT(INPUT!$I$1)-INPUT!$I$2),"Off Meds",IF(C14484&lt;=(INT(INPUT!$I$1)+INPUT!$I$2),"Washout","On Meds"))))</f>
        <v/>
      </c>
      <c r="F14484">
        <f>IF(B14484="","",1.509*(LN(B14484)^1.084-5.381))</f>
        <v/>
      </c>
      <c r="G14484">
        <f>IF(F14484="","",IF(F14484&lt;0,10*F14484^2,0))</f>
        <v/>
      </c>
      <c r="H14484">
        <f>IF(F14484="","",IF(F14484&gt;0,10*F14484^2,0))</f>
        <v/>
      </c>
    </row>
    <row r="14485">
      <c r="A14485">
        <f>Input!A14485</f>
        <v/>
      </c>
      <c r="B14485">
        <f>IF(ISNUMBER(Input!B14485),IF(AND(Input!B14485&gt;=20,Input!B14485&lt;=700),Input!B14485,""),"")</f>
        <v/>
      </c>
      <c r="C14485">
        <f>IF(B14485="","",INT(A14485))</f>
        <v/>
      </c>
      <c r="D14485">
        <f>IF(B14485="","",HOUR(A14485))</f>
        <v/>
      </c>
      <c r="E14485">
        <f>IF(B14485="","",IF(INPUT!$I$1="","",IF(C14485&lt;(INT(INPUT!$I$1)-INPUT!$I$2),"Off Meds",IF(C14485&lt;=(INT(INPUT!$I$1)+INPUT!$I$2),"Washout","On Meds"))))</f>
        <v/>
      </c>
      <c r="F14485">
        <f>IF(B14485="","",1.509*(LN(B14485)^1.084-5.381))</f>
        <v/>
      </c>
      <c r="G14485">
        <f>IF(F14485="","",IF(F14485&lt;0,10*F14485^2,0))</f>
        <v/>
      </c>
      <c r="H14485">
        <f>IF(F14485="","",IF(F14485&gt;0,10*F14485^2,0))</f>
        <v/>
      </c>
    </row>
    <row r="14486">
      <c r="A14486">
        <f>Input!A14486</f>
        <v/>
      </c>
      <c r="B14486">
        <f>IF(ISNUMBER(Input!B14486),IF(AND(Input!B14486&gt;=20,Input!B14486&lt;=700),Input!B14486,""),"")</f>
        <v/>
      </c>
      <c r="C14486">
        <f>IF(B14486="","",INT(A14486))</f>
        <v/>
      </c>
      <c r="D14486">
        <f>IF(B14486="","",HOUR(A14486))</f>
        <v/>
      </c>
      <c r="E14486">
        <f>IF(B14486="","",IF(INPUT!$I$1="","",IF(C14486&lt;(INT(INPUT!$I$1)-INPUT!$I$2),"Off Meds",IF(C14486&lt;=(INT(INPUT!$I$1)+INPUT!$I$2),"Washout","On Meds"))))</f>
        <v/>
      </c>
      <c r="F14486">
        <f>IF(B14486="","",1.509*(LN(B14486)^1.084-5.381))</f>
        <v/>
      </c>
      <c r="G14486">
        <f>IF(F14486="","",IF(F14486&lt;0,10*F14486^2,0))</f>
        <v/>
      </c>
      <c r="H14486">
        <f>IF(F14486="","",IF(F14486&gt;0,10*F14486^2,0))</f>
        <v/>
      </c>
    </row>
    <row r="14487">
      <c r="A14487">
        <f>Input!A14487</f>
        <v/>
      </c>
      <c r="B14487">
        <f>IF(ISNUMBER(Input!B14487),IF(AND(Input!B14487&gt;=20,Input!B14487&lt;=700),Input!B14487,""),"")</f>
        <v/>
      </c>
      <c r="C14487">
        <f>IF(B14487="","",INT(A14487))</f>
        <v/>
      </c>
      <c r="D14487">
        <f>IF(B14487="","",HOUR(A14487))</f>
        <v/>
      </c>
      <c r="E14487">
        <f>IF(B14487="","",IF(INPUT!$I$1="","",IF(C14487&lt;(INT(INPUT!$I$1)-INPUT!$I$2),"Off Meds",IF(C14487&lt;=(INT(INPUT!$I$1)+INPUT!$I$2),"Washout","On Meds"))))</f>
        <v/>
      </c>
      <c r="F14487">
        <f>IF(B14487="","",1.509*(LN(B14487)^1.084-5.381))</f>
        <v/>
      </c>
      <c r="G14487">
        <f>IF(F14487="","",IF(F14487&lt;0,10*F14487^2,0))</f>
        <v/>
      </c>
      <c r="H14487">
        <f>IF(F14487="","",IF(F14487&gt;0,10*F14487^2,0))</f>
        <v/>
      </c>
    </row>
    <row r="14488">
      <c r="A14488">
        <f>Input!A14488</f>
        <v/>
      </c>
      <c r="B14488">
        <f>IF(ISNUMBER(Input!B14488),IF(AND(Input!B14488&gt;=20,Input!B14488&lt;=700),Input!B14488,""),"")</f>
        <v/>
      </c>
      <c r="C14488">
        <f>IF(B14488="","",INT(A14488))</f>
        <v/>
      </c>
      <c r="D14488">
        <f>IF(B14488="","",HOUR(A14488))</f>
        <v/>
      </c>
      <c r="E14488">
        <f>IF(B14488="","",IF(INPUT!$I$1="","",IF(C14488&lt;(INT(INPUT!$I$1)-INPUT!$I$2),"Off Meds",IF(C14488&lt;=(INT(INPUT!$I$1)+INPUT!$I$2),"Washout","On Meds"))))</f>
        <v/>
      </c>
      <c r="F14488">
        <f>IF(B14488="","",1.509*(LN(B14488)^1.084-5.381))</f>
        <v/>
      </c>
      <c r="G14488">
        <f>IF(F14488="","",IF(F14488&lt;0,10*F14488^2,0))</f>
        <v/>
      </c>
      <c r="H14488">
        <f>IF(F14488="","",IF(F14488&gt;0,10*F14488^2,0))</f>
        <v/>
      </c>
    </row>
    <row r="14489">
      <c r="A14489">
        <f>Input!A14489</f>
        <v/>
      </c>
      <c r="B14489">
        <f>IF(ISNUMBER(Input!B14489),IF(AND(Input!B14489&gt;=20,Input!B14489&lt;=700),Input!B14489,""),"")</f>
        <v/>
      </c>
      <c r="C14489">
        <f>IF(B14489="","",INT(A14489))</f>
        <v/>
      </c>
      <c r="D14489">
        <f>IF(B14489="","",HOUR(A14489))</f>
        <v/>
      </c>
      <c r="E14489">
        <f>IF(B14489="","",IF(INPUT!$I$1="","",IF(C14489&lt;(INT(INPUT!$I$1)-INPUT!$I$2),"Off Meds",IF(C14489&lt;=(INT(INPUT!$I$1)+INPUT!$I$2),"Washout","On Meds"))))</f>
        <v/>
      </c>
      <c r="F14489">
        <f>IF(B14489="","",1.509*(LN(B14489)^1.084-5.381))</f>
        <v/>
      </c>
      <c r="G14489">
        <f>IF(F14489="","",IF(F14489&lt;0,10*F14489^2,0))</f>
        <v/>
      </c>
      <c r="H14489">
        <f>IF(F14489="","",IF(F14489&gt;0,10*F14489^2,0))</f>
        <v/>
      </c>
    </row>
    <row r="14490">
      <c r="A14490">
        <f>Input!A14490</f>
        <v/>
      </c>
      <c r="B14490">
        <f>IF(ISNUMBER(Input!B14490),IF(AND(Input!B14490&gt;=20,Input!B14490&lt;=700),Input!B14490,""),"")</f>
        <v/>
      </c>
      <c r="C14490">
        <f>IF(B14490="","",INT(A14490))</f>
        <v/>
      </c>
      <c r="D14490">
        <f>IF(B14490="","",HOUR(A14490))</f>
        <v/>
      </c>
      <c r="E14490">
        <f>IF(B14490="","",IF(INPUT!$I$1="","",IF(C14490&lt;(INT(INPUT!$I$1)-INPUT!$I$2),"Off Meds",IF(C14490&lt;=(INT(INPUT!$I$1)+INPUT!$I$2),"Washout","On Meds"))))</f>
        <v/>
      </c>
      <c r="F14490">
        <f>IF(B14490="","",1.509*(LN(B14490)^1.084-5.381))</f>
        <v/>
      </c>
      <c r="G14490">
        <f>IF(F14490="","",IF(F14490&lt;0,10*F14490^2,0))</f>
        <v/>
      </c>
      <c r="H14490">
        <f>IF(F14490="","",IF(F14490&gt;0,10*F14490^2,0))</f>
        <v/>
      </c>
    </row>
    <row r="14491">
      <c r="A14491">
        <f>Input!A14491</f>
        <v/>
      </c>
      <c r="B14491">
        <f>IF(ISNUMBER(Input!B14491),IF(AND(Input!B14491&gt;=20,Input!B14491&lt;=700),Input!B14491,""),"")</f>
        <v/>
      </c>
      <c r="C14491">
        <f>IF(B14491="","",INT(A14491))</f>
        <v/>
      </c>
      <c r="D14491">
        <f>IF(B14491="","",HOUR(A14491))</f>
        <v/>
      </c>
      <c r="E14491">
        <f>IF(B14491="","",IF(INPUT!$I$1="","",IF(C14491&lt;(INT(INPUT!$I$1)-INPUT!$I$2),"Off Meds",IF(C14491&lt;=(INT(INPUT!$I$1)+INPUT!$I$2),"Washout","On Meds"))))</f>
        <v/>
      </c>
      <c r="F14491">
        <f>IF(B14491="","",1.509*(LN(B14491)^1.084-5.381))</f>
        <v/>
      </c>
      <c r="G14491">
        <f>IF(F14491="","",IF(F14491&lt;0,10*F14491^2,0))</f>
        <v/>
      </c>
      <c r="H14491">
        <f>IF(F14491="","",IF(F14491&gt;0,10*F14491^2,0))</f>
        <v/>
      </c>
    </row>
    <row r="14492">
      <c r="A14492">
        <f>Input!A14492</f>
        <v/>
      </c>
      <c r="B14492">
        <f>IF(ISNUMBER(Input!B14492),IF(AND(Input!B14492&gt;=20,Input!B14492&lt;=700),Input!B14492,""),"")</f>
        <v/>
      </c>
      <c r="C14492">
        <f>IF(B14492="","",INT(A14492))</f>
        <v/>
      </c>
      <c r="D14492">
        <f>IF(B14492="","",HOUR(A14492))</f>
        <v/>
      </c>
      <c r="E14492">
        <f>IF(B14492="","",IF(INPUT!$I$1="","",IF(C14492&lt;(INT(INPUT!$I$1)-INPUT!$I$2),"Off Meds",IF(C14492&lt;=(INT(INPUT!$I$1)+INPUT!$I$2),"Washout","On Meds"))))</f>
        <v/>
      </c>
      <c r="F14492">
        <f>IF(B14492="","",1.509*(LN(B14492)^1.084-5.381))</f>
        <v/>
      </c>
      <c r="G14492">
        <f>IF(F14492="","",IF(F14492&lt;0,10*F14492^2,0))</f>
        <v/>
      </c>
      <c r="H14492">
        <f>IF(F14492="","",IF(F14492&gt;0,10*F14492^2,0))</f>
        <v/>
      </c>
    </row>
    <row r="14493">
      <c r="A14493">
        <f>Input!A14493</f>
        <v/>
      </c>
      <c r="B14493">
        <f>IF(ISNUMBER(Input!B14493),IF(AND(Input!B14493&gt;=20,Input!B14493&lt;=700),Input!B14493,""),"")</f>
        <v/>
      </c>
      <c r="C14493">
        <f>IF(B14493="","",INT(A14493))</f>
        <v/>
      </c>
      <c r="D14493">
        <f>IF(B14493="","",HOUR(A14493))</f>
        <v/>
      </c>
      <c r="E14493">
        <f>IF(B14493="","",IF(INPUT!$I$1="","",IF(C14493&lt;(INT(INPUT!$I$1)-INPUT!$I$2),"Off Meds",IF(C14493&lt;=(INT(INPUT!$I$1)+INPUT!$I$2),"Washout","On Meds"))))</f>
        <v/>
      </c>
      <c r="F14493">
        <f>IF(B14493="","",1.509*(LN(B14493)^1.084-5.381))</f>
        <v/>
      </c>
      <c r="G14493">
        <f>IF(F14493="","",IF(F14493&lt;0,10*F14493^2,0))</f>
        <v/>
      </c>
      <c r="H14493">
        <f>IF(F14493="","",IF(F14493&gt;0,10*F14493^2,0))</f>
        <v/>
      </c>
    </row>
    <row r="14494">
      <c r="A14494">
        <f>Input!A14494</f>
        <v/>
      </c>
      <c r="B14494">
        <f>IF(ISNUMBER(Input!B14494),IF(AND(Input!B14494&gt;=20,Input!B14494&lt;=700),Input!B14494,""),"")</f>
        <v/>
      </c>
      <c r="C14494">
        <f>IF(B14494="","",INT(A14494))</f>
        <v/>
      </c>
      <c r="D14494">
        <f>IF(B14494="","",HOUR(A14494))</f>
        <v/>
      </c>
      <c r="E14494">
        <f>IF(B14494="","",IF(INPUT!$I$1="","",IF(C14494&lt;(INT(INPUT!$I$1)-INPUT!$I$2),"Off Meds",IF(C14494&lt;=(INT(INPUT!$I$1)+INPUT!$I$2),"Washout","On Meds"))))</f>
        <v/>
      </c>
      <c r="F14494">
        <f>IF(B14494="","",1.509*(LN(B14494)^1.084-5.381))</f>
        <v/>
      </c>
      <c r="G14494">
        <f>IF(F14494="","",IF(F14494&lt;0,10*F14494^2,0))</f>
        <v/>
      </c>
      <c r="H14494">
        <f>IF(F14494="","",IF(F14494&gt;0,10*F14494^2,0))</f>
        <v/>
      </c>
    </row>
    <row r="14495">
      <c r="A14495">
        <f>Input!A14495</f>
        <v/>
      </c>
      <c r="B14495">
        <f>IF(ISNUMBER(Input!B14495),IF(AND(Input!B14495&gt;=20,Input!B14495&lt;=700),Input!B14495,""),"")</f>
        <v/>
      </c>
      <c r="C14495">
        <f>IF(B14495="","",INT(A14495))</f>
        <v/>
      </c>
      <c r="D14495">
        <f>IF(B14495="","",HOUR(A14495))</f>
        <v/>
      </c>
      <c r="E14495">
        <f>IF(B14495="","",IF(INPUT!$I$1="","",IF(C14495&lt;(INT(INPUT!$I$1)-INPUT!$I$2),"Off Meds",IF(C14495&lt;=(INT(INPUT!$I$1)+INPUT!$I$2),"Washout","On Meds"))))</f>
        <v/>
      </c>
      <c r="F14495">
        <f>IF(B14495="","",1.509*(LN(B14495)^1.084-5.381))</f>
        <v/>
      </c>
      <c r="G14495">
        <f>IF(F14495="","",IF(F14495&lt;0,10*F14495^2,0))</f>
        <v/>
      </c>
      <c r="H14495">
        <f>IF(F14495="","",IF(F14495&gt;0,10*F14495^2,0))</f>
        <v/>
      </c>
    </row>
    <row r="14496">
      <c r="A14496">
        <f>Input!A14496</f>
        <v/>
      </c>
      <c r="B14496">
        <f>IF(ISNUMBER(Input!B14496),IF(AND(Input!B14496&gt;=20,Input!B14496&lt;=700),Input!B14496,""),"")</f>
        <v/>
      </c>
      <c r="C14496">
        <f>IF(B14496="","",INT(A14496))</f>
        <v/>
      </c>
      <c r="D14496">
        <f>IF(B14496="","",HOUR(A14496))</f>
        <v/>
      </c>
      <c r="E14496">
        <f>IF(B14496="","",IF(INPUT!$I$1="","",IF(C14496&lt;(INT(INPUT!$I$1)-INPUT!$I$2),"Off Meds",IF(C14496&lt;=(INT(INPUT!$I$1)+INPUT!$I$2),"Washout","On Meds"))))</f>
        <v/>
      </c>
      <c r="F14496">
        <f>IF(B14496="","",1.509*(LN(B14496)^1.084-5.381))</f>
        <v/>
      </c>
      <c r="G14496">
        <f>IF(F14496="","",IF(F14496&lt;0,10*F14496^2,0))</f>
        <v/>
      </c>
      <c r="H14496">
        <f>IF(F14496="","",IF(F14496&gt;0,10*F14496^2,0))</f>
        <v/>
      </c>
    </row>
    <row r="14497">
      <c r="A14497">
        <f>Input!A14497</f>
        <v/>
      </c>
      <c r="B14497">
        <f>IF(ISNUMBER(Input!B14497),IF(AND(Input!B14497&gt;=20,Input!B14497&lt;=700),Input!B14497,""),"")</f>
        <v/>
      </c>
      <c r="C14497">
        <f>IF(B14497="","",INT(A14497))</f>
        <v/>
      </c>
      <c r="D14497">
        <f>IF(B14497="","",HOUR(A14497))</f>
        <v/>
      </c>
      <c r="E14497">
        <f>IF(B14497="","",IF(INPUT!$I$1="","",IF(C14497&lt;(INT(INPUT!$I$1)-INPUT!$I$2),"Off Meds",IF(C14497&lt;=(INT(INPUT!$I$1)+INPUT!$I$2),"Washout","On Meds"))))</f>
        <v/>
      </c>
      <c r="F14497">
        <f>IF(B14497="","",1.509*(LN(B14497)^1.084-5.381))</f>
        <v/>
      </c>
      <c r="G14497">
        <f>IF(F14497="","",IF(F14497&lt;0,10*F14497^2,0))</f>
        <v/>
      </c>
      <c r="H14497">
        <f>IF(F14497="","",IF(F14497&gt;0,10*F14497^2,0))</f>
        <v/>
      </c>
    </row>
    <row r="14498">
      <c r="A14498">
        <f>Input!A14498</f>
        <v/>
      </c>
      <c r="B14498">
        <f>IF(ISNUMBER(Input!B14498),IF(AND(Input!B14498&gt;=20,Input!B14498&lt;=700),Input!B14498,""),"")</f>
        <v/>
      </c>
      <c r="C14498">
        <f>IF(B14498="","",INT(A14498))</f>
        <v/>
      </c>
      <c r="D14498">
        <f>IF(B14498="","",HOUR(A14498))</f>
        <v/>
      </c>
      <c r="E14498">
        <f>IF(B14498="","",IF(INPUT!$I$1="","",IF(C14498&lt;(INT(INPUT!$I$1)-INPUT!$I$2),"Off Meds",IF(C14498&lt;=(INT(INPUT!$I$1)+INPUT!$I$2),"Washout","On Meds"))))</f>
        <v/>
      </c>
      <c r="F14498">
        <f>IF(B14498="","",1.509*(LN(B14498)^1.084-5.381))</f>
        <v/>
      </c>
      <c r="G14498">
        <f>IF(F14498="","",IF(F14498&lt;0,10*F14498^2,0))</f>
        <v/>
      </c>
      <c r="H14498">
        <f>IF(F14498="","",IF(F14498&gt;0,10*F14498^2,0))</f>
        <v/>
      </c>
    </row>
    <row r="14499">
      <c r="A14499">
        <f>Input!A14499</f>
        <v/>
      </c>
      <c r="B14499">
        <f>IF(ISNUMBER(Input!B14499),IF(AND(Input!B14499&gt;=20,Input!B14499&lt;=700),Input!B14499,""),"")</f>
        <v/>
      </c>
      <c r="C14499">
        <f>IF(B14499="","",INT(A14499))</f>
        <v/>
      </c>
      <c r="D14499">
        <f>IF(B14499="","",HOUR(A14499))</f>
        <v/>
      </c>
      <c r="E14499">
        <f>IF(B14499="","",IF(INPUT!$I$1="","",IF(C14499&lt;(INT(INPUT!$I$1)-INPUT!$I$2),"Off Meds",IF(C14499&lt;=(INT(INPUT!$I$1)+INPUT!$I$2),"Washout","On Meds"))))</f>
        <v/>
      </c>
      <c r="F14499">
        <f>IF(B14499="","",1.509*(LN(B14499)^1.084-5.381))</f>
        <v/>
      </c>
      <c r="G14499">
        <f>IF(F14499="","",IF(F14499&lt;0,10*F14499^2,0))</f>
        <v/>
      </c>
      <c r="H14499">
        <f>IF(F14499="","",IF(F14499&gt;0,10*F14499^2,0))</f>
        <v/>
      </c>
    </row>
    <row r="14500">
      <c r="A14500">
        <f>Input!A14500</f>
        <v/>
      </c>
      <c r="B14500">
        <f>IF(ISNUMBER(Input!B14500),IF(AND(Input!B14500&gt;=20,Input!B14500&lt;=700),Input!B14500,""),"")</f>
        <v/>
      </c>
      <c r="C14500">
        <f>IF(B14500="","",INT(A14500))</f>
        <v/>
      </c>
      <c r="D14500">
        <f>IF(B14500="","",HOUR(A14500))</f>
        <v/>
      </c>
      <c r="E14500">
        <f>IF(B14500="","",IF(INPUT!$I$1="","",IF(C14500&lt;(INT(INPUT!$I$1)-INPUT!$I$2),"Off Meds",IF(C14500&lt;=(INT(INPUT!$I$1)+INPUT!$I$2),"Washout","On Meds"))))</f>
        <v/>
      </c>
      <c r="F14500">
        <f>IF(B14500="","",1.509*(LN(B14500)^1.084-5.381))</f>
        <v/>
      </c>
      <c r="G14500">
        <f>IF(F14500="","",IF(F14500&lt;0,10*F14500^2,0))</f>
        <v/>
      </c>
      <c r="H14500">
        <f>IF(F14500="","",IF(F14500&gt;0,10*F14500^2,0))</f>
        <v/>
      </c>
    </row>
    <row r="14501">
      <c r="A14501">
        <f>Input!A14501</f>
        <v/>
      </c>
      <c r="B14501">
        <f>IF(ISNUMBER(Input!B14501),IF(AND(Input!B14501&gt;=20,Input!B14501&lt;=700),Input!B14501,""),"")</f>
        <v/>
      </c>
      <c r="C14501">
        <f>IF(B14501="","",INT(A14501))</f>
        <v/>
      </c>
      <c r="D14501">
        <f>IF(B14501="","",HOUR(A14501))</f>
        <v/>
      </c>
      <c r="E14501">
        <f>IF(B14501="","",IF(INPUT!$I$1="","",IF(C14501&lt;(INT(INPUT!$I$1)-INPUT!$I$2),"Off Meds",IF(C14501&lt;=(INT(INPUT!$I$1)+INPUT!$I$2),"Washout","On Meds"))))</f>
        <v/>
      </c>
      <c r="F14501">
        <f>IF(B14501="","",1.509*(LN(B14501)^1.084-5.381))</f>
        <v/>
      </c>
      <c r="G14501">
        <f>IF(F14501="","",IF(F14501&lt;0,10*F14501^2,0))</f>
        <v/>
      </c>
      <c r="H14501">
        <f>IF(F14501="","",IF(F14501&gt;0,10*F14501^2,0))</f>
        <v/>
      </c>
    </row>
    <row r="14502">
      <c r="A14502">
        <f>Input!A14502</f>
        <v/>
      </c>
      <c r="B14502">
        <f>IF(ISNUMBER(Input!B14502),IF(AND(Input!B14502&gt;=20,Input!B14502&lt;=700),Input!B14502,""),"")</f>
        <v/>
      </c>
      <c r="C14502">
        <f>IF(B14502="","",INT(A14502))</f>
        <v/>
      </c>
      <c r="D14502">
        <f>IF(B14502="","",HOUR(A14502))</f>
        <v/>
      </c>
      <c r="E14502">
        <f>IF(B14502="","",IF(INPUT!$I$1="","",IF(C14502&lt;(INT(INPUT!$I$1)-INPUT!$I$2),"Off Meds",IF(C14502&lt;=(INT(INPUT!$I$1)+INPUT!$I$2),"Washout","On Meds"))))</f>
        <v/>
      </c>
      <c r="F14502">
        <f>IF(B14502="","",1.509*(LN(B14502)^1.084-5.381))</f>
        <v/>
      </c>
      <c r="G14502">
        <f>IF(F14502="","",IF(F14502&lt;0,10*F14502^2,0))</f>
        <v/>
      </c>
      <c r="H14502">
        <f>IF(F14502="","",IF(F14502&gt;0,10*F14502^2,0))</f>
        <v/>
      </c>
    </row>
    <row r="14503">
      <c r="A14503">
        <f>Input!A14503</f>
        <v/>
      </c>
      <c r="B14503">
        <f>IF(ISNUMBER(Input!B14503),IF(AND(Input!B14503&gt;=20,Input!B14503&lt;=700),Input!B14503,""),"")</f>
        <v/>
      </c>
      <c r="C14503">
        <f>IF(B14503="","",INT(A14503))</f>
        <v/>
      </c>
      <c r="D14503">
        <f>IF(B14503="","",HOUR(A14503))</f>
        <v/>
      </c>
      <c r="E14503">
        <f>IF(B14503="","",IF(INPUT!$I$1="","",IF(C14503&lt;(INT(INPUT!$I$1)-INPUT!$I$2),"Off Meds",IF(C14503&lt;=(INT(INPUT!$I$1)+INPUT!$I$2),"Washout","On Meds"))))</f>
        <v/>
      </c>
      <c r="F14503">
        <f>IF(B14503="","",1.509*(LN(B14503)^1.084-5.381))</f>
        <v/>
      </c>
      <c r="G14503">
        <f>IF(F14503="","",IF(F14503&lt;0,10*F14503^2,0))</f>
        <v/>
      </c>
      <c r="H14503">
        <f>IF(F14503="","",IF(F14503&gt;0,10*F14503^2,0))</f>
        <v/>
      </c>
    </row>
    <row r="14504">
      <c r="A14504">
        <f>Input!A14504</f>
        <v/>
      </c>
      <c r="B14504">
        <f>IF(ISNUMBER(Input!B14504),IF(AND(Input!B14504&gt;=20,Input!B14504&lt;=700),Input!B14504,""),"")</f>
        <v/>
      </c>
      <c r="C14504">
        <f>IF(B14504="","",INT(A14504))</f>
        <v/>
      </c>
      <c r="D14504">
        <f>IF(B14504="","",HOUR(A14504))</f>
        <v/>
      </c>
      <c r="E14504">
        <f>IF(B14504="","",IF(INPUT!$I$1="","",IF(C14504&lt;(INT(INPUT!$I$1)-INPUT!$I$2),"Off Meds",IF(C14504&lt;=(INT(INPUT!$I$1)+INPUT!$I$2),"Washout","On Meds"))))</f>
        <v/>
      </c>
      <c r="F14504">
        <f>IF(B14504="","",1.509*(LN(B14504)^1.084-5.381))</f>
        <v/>
      </c>
      <c r="G14504">
        <f>IF(F14504="","",IF(F14504&lt;0,10*F14504^2,0))</f>
        <v/>
      </c>
      <c r="H14504">
        <f>IF(F14504="","",IF(F14504&gt;0,10*F14504^2,0))</f>
        <v/>
      </c>
    </row>
    <row r="14505">
      <c r="A14505">
        <f>Input!A14505</f>
        <v/>
      </c>
      <c r="B14505">
        <f>IF(ISNUMBER(Input!B14505),IF(AND(Input!B14505&gt;=20,Input!B14505&lt;=700),Input!B14505,""),"")</f>
        <v/>
      </c>
      <c r="C14505">
        <f>IF(B14505="","",INT(A14505))</f>
        <v/>
      </c>
      <c r="D14505">
        <f>IF(B14505="","",HOUR(A14505))</f>
        <v/>
      </c>
      <c r="E14505">
        <f>IF(B14505="","",IF(INPUT!$I$1="","",IF(C14505&lt;(INT(INPUT!$I$1)-INPUT!$I$2),"Off Meds",IF(C14505&lt;=(INT(INPUT!$I$1)+INPUT!$I$2),"Washout","On Meds"))))</f>
        <v/>
      </c>
      <c r="F14505">
        <f>IF(B14505="","",1.509*(LN(B14505)^1.084-5.381))</f>
        <v/>
      </c>
      <c r="G14505">
        <f>IF(F14505="","",IF(F14505&lt;0,10*F14505^2,0))</f>
        <v/>
      </c>
      <c r="H14505">
        <f>IF(F14505="","",IF(F14505&gt;0,10*F14505^2,0))</f>
        <v/>
      </c>
    </row>
    <row r="14506">
      <c r="A14506">
        <f>Input!A14506</f>
        <v/>
      </c>
      <c r="B14506">
        <f>IF(ISNUMBER(Input!B14506),IF(AND(Input!B14506&gt;=20,Input!B14506&lt;=700),Input!B14506,""),"")</f>
        <v/>
      </c>
      <c r="C14506">
        <f>IF(B14506="","",INT(A14506))</f>
        <v/>
      </c>
      <c r="D14506">
        <f>IF(B14506="","",HOUR(A14506))</f>
        <v/>
      </c>
      <c r="E14506">
        <f>IF(B14506="","",IF(INPUT!$I$1="","",IF(C14506&lt;(INT(INPUT!$I$1)-INPUT!$I$2),"Off Meds",IF(C14506&lt;=(INT(INPUT!$I$1)+INPUT!$I$2),"Washout","On Meds"))))</f>
        <v/>
      </c>
      <c r="F14506">
        <f>IF(B14506="","",1.509*(LN(B14506)^1.084-5.381))</f>
        <v/>
      </c>
      <c r="G14506">
        <f>IF(F14506="","",IF(F14506&lt;0,10*F14506^2,0))</f>
        <v/>
      </c>
      <c r="H14506">
        <f>IF(F14506="","",IF(F14506&gt;0,10*F14506^2,0))</f>
        <v/>
      </c>
    </row>
    <row r="14507">
      <c r="A14507">
        <f>Input!A14507</f>
        <v/>
      </c>
      <c r="B14507">
        <f>IF(ISNUMBER(Input!B14507),IF(AND(Input!B14507&gt;=20,Input!B14507&lt;=700),Input!B14507,""),"")</f>
        <v/>
      </c>
      <c r="C14507">
        <f>IF(B14507="","",INT(A14507))</f>
        <v/>
      </c>
      <c r="D14507">
        <f>IF(B14507="","",HOUR(A14507))</f>
        <v/>
      </c>
      <c r="E14507">
        <f>IF(B14507="","",IF(INPUT!$I$1="","",IF(C14507&lt;(INT(INPUT!$I$1)-INPUT!$I$2),"Off Meds",IF(C14507&lt;=(INT(INPUT!$I$1)+INPUT!$I$2),"Washout","On Meds"))))</f>
        <v/>
      </c>
      <c r="F14507">
        <f>IF(B14507="","",1.509*(LN(B14507)^1.084-5.381))</f>
        <v/>
      </c>
      <c r="G14507">
        <f>IF(F14507="","",IF(F14507&lt;0,10*F14507^2,0))</f>
        <v/>
      </c>
      <c r="H14507">
        <f>IF(F14507="","",IF(F14507&gt;0,10*F14507^2,0))</f>
        <v/>
      </c>
    </row>
    <row r="14508">
      <c r="A14508">
        <f>Input!A14508</f>
        <v/>
      </c>
      <c r="B14508">
        <f>IF(ISNUMBER(Input!B14508),IF(AND(Input!B14508&gt;=20,Input!B14508&lt;=700),Input!B14508,""),"")</f>
        <v/>
      </c>
      <c r="C14508">
        <f>IF(B14508="","",INT(A14508))</f>
        <v/>
      </c>
      <c r="D14508">
        <f>IF(B14508="","",HOUR(A14508))</f>
        <v/>
      </c>
      <c r="E14508">
        <f>IF(B14508="","",IF(INPUT!$I$1="","",IF(C14508&lt;(INT(INPUT!$I$1)-INPUT!$I$2),"Off Meds",IF(C14508&lt;=(INT(INPUT!$I$1)+INPUT!$I$2),"Washout","On Meds"))))</f>
        <v/>
      </c>
      <c r="F14508">
        <f>IF(B14508="","",1.509*(LN(B14508)^1.084-5.381))</f>
        <v/>
      </c>
      <c r="G14508">
        <f>IF(F14508="","",IF(F14508&lt;0,10*F14508^2,0))</f>
        <v/>
      </c>
      <c r="H14508">
        <f>IF(F14508="","",IF(F14508&gt;0,10*F14508^2,0))</f>
        <v/>
      </c>
    </row>
    <row r="14509">
      <c r="A14509">
        <f>Input!A14509</f>
        <v/>
      </c>
      <c r="B14509">
        <f>IF(ISNUMBER(Input!B14509),IF(AND(Input!B14509&gt;=20,Input!B14509&lt;=700),Input!B14509,""),"")</f>
        <v/>
      </c>
      <c r="C14509">
        <f>IF(B14509="","",INT(A14509))</f>
        <v/>
      </c>
      <c r="D14509">
        <f>IF(B14509="","",HOUR(A14509))</f>
        <v/>
      </c>
      <c r="E14509">
        <f>IF(B14509="","",IF(INPUT!$I$1="","",IF(C14509&lt;(INT(INPUT!$I$1)-INPUT!$I$2),"Off Meds",IF(C14509&lt;=(INT(INPUT!$I$1)+INPUT!$I$2),"Washout","On Meds"))))</f>
        <v/>
      </c>
      <c r="F14509">
        <f>IF(B14509="","",1.509*(LN(B14509)^1.084-5.381))</f>
        <v/>
      </c>
      <c r="G14509">
        <f>IF(F14509="","",IF(F14509&lt;0,10*F14509^2,0))</f>
        <v/>
      </c>
      <c r="H14509">
        <f>IF(F14509="","",IF(F14509&gt;0,10*F14509^2,0))</f>
        <v/>
      </c>
    </row>
    <row r="14510">
      <c r="A14510">
        <f>Input!A14510</f>
        <v/>
      </c>
      <c r="B14510">
        <f>IF(ISNUMBER(Input!B14510),IF(AND(Input!B14510&gt;=20,Input!B14510&lt;=700),Input!B14510,""),"")</f>
        <v/>
      </c>
      <c r="C14510">
        <f>IF(B14510="","",INT(A14510))</f>
        <v/>
      </c>
      <c r="D14510">
        <f>IF(B14510="","",HOUR(A14510))</f>
        <v/>
      </c>
      <c r="E14510">
        <f>IF(B14510="","",IF(INPUT!$I$1="","",IF(C14510&lt;(INT(INPUT!$I$1)-INPUT!$I$2),"Off Meds",IF(C14510&lt;=(INT(INPUT!$I$1)+INPUT!$I$2),"Washout","On Meds"))))</f>
        <v/>
      </c>
      <c r="F14510">
        <f>IF(B14510="","",1.509*(LN(B14510)^1.084-5.381))</f>
        <v/>
      </c>
      <c r="G14510">
        <f>IF(F14510="","",IF(F14510&lt;0,10*F14510^2,0))</f>
        <v/>
      </c>
      <c r="H14510">
        <f>IF(F14510="","",IF(F14510&gt;0,10*F14510^2,0))</f>
        <v/>
      </c>
    </row>
    <row r="14511">
      <c r="A14511">
        <f>Input!A14511</f>
        <v/>
      </c>
      <c r="B14511">
        <f>IF(ISNUMBER(Input!B14511),IF(AND(Input!B14511&gt;=20,Input!B14511&lt;=700),Input!B14511,""),"")</f>
        <v/>
      </c>
      <c r="C14511">
        <f>IF(B14511="","",INT(A14511))</f>
        <v/>
      </c>
      <c r="D14511">
        <f>IF(B14511="","",HOUR(A14511))</f>
        <v/>
      </c>
      <c r="E14511">
        <f>IF(B14511="","",IF(INPUT!$I$1="","",IF(C14511&lt;(INT(INPUT!$I$1)-INPUT!$I$2),"Off Meds",IF(C14511&lt;=(INT(INPUT!$I$1)+INPUT!$I$2),"Washout","On Meds"))))</f>
        <v/>
      </c>
      <c r="F14511">
        <f>IF(B14511="","",1.509*(LN(B14511)^1.084-5.381))</f>
        <v/>
      </c>
      <c r="G14511">
        <f>IF(F14511="","",IF(F14511&lt;0,10*F14511^2,0))</f>
        <v/>
      </c>
      <c r="H14511">
        <f>IF(F14511="","",IF(F14511&gt;0,10*F14511^2,0))</f>
        <v/>
      </c>
    </row>
    <row r="14512">
      <c r="A14512">
        <f>Input!A14512</f>
        <v/>
      </c>
      <c r="B14512">
        <f>IF(ISNUMBER(Input!B14512),IF(AND(Input!B14512&gt;=20,Input!B14512&lt;=700),Input!B14512,""),"")</f>
        <v/>
      </c>
      <c r="C14512">
        <f>IF(B14512="","",INT(A14512))</f>
        <v/>
      </c>
      <c r="D14512">
        <f>IF(B14512="","",HOUR(A14512))</f>
        <v/>
      </c>
      <c r="E14512">
        <f>IF(B14512="","",IF(INPUT!$I$1="","",IF(C14512&lt;(INT(INPUT!$I$1)-INPUT!$I$2),"Off Meds",IF(C14512&lt;=(INT(INPUT!$I$1)+INPUT!$I$2),"Washout","On Meds"))))</f>
        <v/>
      </c>
      <c r="F14512">
        <f>IF(B14512="","",1.509*(LN(B14512)^1.084-5.381))</f>
        <v/>
      </c>
      <c r="G14512">
        <f>IF(F14512="","",IF(F14512&lt;0,10*F14512^2,0))</f>
        <v/>
      </c>
      <c r="H14512">
        <f>IF(F14512="","",IF(F14512&gt;0,10*F14512^2,0))</f>
        <v/>
      </c>
    </row>
    <row r="14513">
      <c r="A14513">
        <f>Input!A14513</f>
        <v/>
      </c>
      <c r="B14513">
        <f>IF(ISNUMBER(Input!B14513),IF(AND(Input!B14513&gt;=20,Input!B14513&lt;=700),Input!B14513,""),"")</f>
        <v/>
      </c>
      <c r="C14513">
        <f>IF(B14513="","",INT(A14513))</f>
        <v/>
      </c>
      <c r="D14513">
        <f>IF(B14513="","",HOUR(A14513))</f>
        <v/>
      </c>
      <c r="E14513">
        <f>IF(B14513="","",IF(INPUT!$I$1="","",IF(C14513&lt;(INT(INPUT!$I$1)-INPUT!$I$2),"Off Meds",IF(C14513&lt;=(INT(INPUT!$I$1)+INPUT!$I$2),"Washout","On Meds"))))</f>
        <v/>
      </c>
      <c r="F14513">
        <f>IF(B14513="","",1.509*(LN(B14513)^1.084-5.381))</f>
        <v/>
      </c>
      <c r="G14513">
        <f>IF(F14513="","",IF(F14513&lt;0,10*F14513^2,0))</f>
        <v/>
      </c>
      <c r="H14513">
        <f>IF(F14513="","",IF(F14513&gt;0,10*F14513^2,0))</f>
        <v/>
      </c>
    </row>
    <row r="14514">
      <c r="A14514">
        <f>Input!A14514</f>
        <v/>
      </c>
      <c r="B14514">
        <f>IF(ISNUMBER(Input!B14514),IF(AND(Input!B14514&gt;=20,Input!B14514&lt;=700),Input!B14514,""),"")</f>
        <v/>
      </c>
      <c r="C14514">
        <f>IF(B14514="","",INT(A14514))</f>
        <v/>
      </c>
      <c r="D14514">
        <f>IF(B14514="","",HOUR(A14514))</f>
        <v/>
      </c>
      <c r="E14514">
        <f>IF(B14514="","",IF(INPUT!$I$1="","",IF(C14514&lt;(INT(INPUT!$I$1)-INPUT!$I$2),"Off Meds",IF(C14514&lt;=(INT(INPUT!$I$1)+INPUT!$I$2),"Washout","On Meds"))))</f>
        <v/>
      </c>
      <c r="F14514">
        <f>IF(B14514="","",1.509*(LN(B14514)^1.084-5.381))</f>
        <v/>
      </c>
      <c r="G14514">
        <f>IF(F14514="","",IF(F14514&lt;0,10*F14514^2,0))</f>
        <v/>
      </c>
      <c r="H14514">
        <f>IF(F14514="","",IF(F14514&gt;0,10*F14514^2,0))</f>
        <v/>
      </c>
    </row>
    <row r="14515">
      <c r="A14515">
        <f>Input!A14515</f>
        <v/>
      </c>
      <c r="B14515">
        <f>IF(ISNUMBER(Input!B14515),IF(AND(Input!B14515&gt;=20,Input!B14515&lt;=700),Input!B14515,""),"")</f>
        <v/>
      </c>
      <c r="C14515">
        <f>IF(B14515="","",INT(A14515))</f>
        <v/>
      </c>
      <c r="D14515">
        <f>IF(B14515="","",HOUR(A14515))</f>
        <v/>
      </c>
      <c r="E14515">
        <f>IF(B14515="","",IF(INPUT!$I$1="","",IF(C14515&lt;(INT(INPUT!$I$1)-INPUT!$I$2),"Off Meds",IF(C14515&lt;=(INT(INPUT!$I$1)+INPUT!$I$2),"Washout","On Meds"))))</f>
        <v/>
      </c>
      <c r="F14515">
        <f>IF(B14515="","",1.509*(LN(B14515)^1.084-5.381))</f>
        <v/>
      </c>
      <c r="G14515">
        <f>IF(F14515="","",IF(F14515&lt;0,10*F14515^2,0))</f>
        <v/>
      </c>
      <c r="H14515">
        <f>IF(F14515="","",IF(F14515&gt;0,10*F14515^2,0))</f>
        <v/>
      </c>
    </row>
    <row r="14516">
      <c r="A14516">
        <f>Input!A14516</f>
        <v/>
      </c>
      <c r="B14516">
        <f>IF(ISNUMBER(Input!B14516),IF(AND(Input!B14516&gt;=20,Input!B14516&lt;=700),Input!B14516,""),"")</f>
        <v/>
      </c>
      <c r="C14516">
        <f>IF(B14516="","",INT(A14516))</f>
        <v/>
      </c>
      <c r="D14516">
        <f>IF(B14516="","",HOUR(A14516))</f>
        <v/>
      </c>
      <c r="E14516">
        <f>IF(B14516="","",IF(INPUT!$I$1="","",IF(C14516&lt;(INT(INPUT!$I$1)-INPUT!$I$2),"Off Meds",IF(C14516&lt;=(INT(INPUT!$I$1)+INPUT!$I$2),"Washout","On Meds"))))</f>
        <v/>
      </c>
      <c r="F14516">
        <f>IF(B14516="","",1.509*(LN(B14516)^1.084-5.381))</f>
        <v/>
      </c>
      <c r="G14516">
        <f>IF(F14516="","",IF(F14516&lt;0,10*F14516^2,0))</f>
        <v/>
      </c>
      <c r="H14516">
        <f>IF(F14516="","",IF(F14516&gt;0,10*F14516^2,0))</f>
        <v/>
      </c>
    </row>
    <row r="14517">
      <c r="A14517">
        <f>Input!A14517</f>
        <v/>
      </c>
      <c r="B14517">
        <f>IF(ISNUMBER(Input!B14517),IF(AND(Input!B14517&gt;=20,Input!B14517&lt;=700),Input!B14517,""),"")</f>
        <v/>
      </c>
      <c r="C14517">
        <f>IF(B14517="","",INT(A14517))</f>
        <v/>
      </c>
      <c r="D14517">
        <f>IF(B14517="","",HOUR(A14517))</f>
        <v/>
      </c>
      <c r="E14517">
        <f>IF(B14517="","",IF(INPUT!$I$1="","",IF(C14517&lt;(INT(INPUT!$I$1)-INPUT!$I$2),"Off Meds",IF(C14517&lt;=(INT(INPUT!$I$1)+INPUT!$I$2),"Washout","On Meds"))))</f>
        <v/>
      </c>
      <c r="F14517">
        <f>IF(B14517="","",1.509*(LN(B14517)^1.084-5.381))</f>
        <v/>
      </c>
      <c r="G14517">
        <f>IF(F14517="","",IF(F14517&lt;0,10*F14517^2,0))</f>
        <v/>
      </c>
      <c r="H14517">
        <f>IF(F14517="","",IF(F14517&gt;0,10*F14517^2,0))</f>
        <v/>
      </c>
    </row>
    <row r="14518">
      <c r="A14518">
        <f>Input!A14518</f>
        <v/>
      </c>
      <c r="B14518">
        <f>IF(ISNUMBER(Input!B14518),IF(AND(Input!B14518&gt;=20,Input!B14518&lt;=700),Input!B14518,""),"")</f>
        <v/>
      </c>
      <c r="C14518">
        <f>IF(B14518="","",INT(A14518))</f>
        <v/>
      </c>
      <c r="D14518">
        <f>IF(B14518="","",HOUR(A14518))</f>
        <v/>
      </c>
      <c r="E14518">
        <f>IF(B14518="","",IF(INPUT!$I$1="","",IF(C14518&lt;(INT(INPUT!$I$1)-INPUT!$I$2),"Off Meds",IF(C14518&lt;=(INT(INPUT!$I$1)+INPUT!$I$2),"Washout","On Meds"))))</f>
        <v/>
      </c>
      <c r="F14518">
        <f>IF(B14518="","",1.509*(LN(B14518)^1.084-5.381))</f>
        <v/>
      </c>
      <c r="G14518">
        <f>IF(F14518="","",IF(F14518&lt;0,10*F14518^2,0))</f>
        <v/>
      </c>
      <c r="H14518">
        <f>IF(F14518="","",IF(F14518&gt;0,10*F14518^2,0))</f>
        <v/>
      </c>
    </row>
    <row r="14519">
      <c r="A14519">
        <f>Input!A14519</f>
        <v/>
      </c>
      <c r="B14519">
        <f>IF(ISNUMBER(Input!B14519),IF(AND(Input!B14519&gt;=20,Input!B14519&lt;=700),Input!B14519,""),"")</f>
        <v/>
      </c>
      <c r="C14519">
        <f>IF(B14519="","",INT(A14519))</f>
        <v/>
      </c>
      <c r="D14519">
        <f>IF(B14519="","",HOUR(A14519))</f>
        <v/>
      </c>
      <c r="E14519">
        <f>IF(B14519="","",IF(INPUT!$I$1="","",IF(C14519&lt;(INT(INPUT!$I$1)-INPUT!$I$2),"Off Meds",IF(C14519&lt;=(INT(INPUT!$I$1)+INPUT!$I$2),"Washout","On Meds"))))</f>
        <v/>
      </c>
      <c r="F14519">
        <f>IF(B14519="","",1.509*(LN(B14519)^1.084-5.381))</f>
        <v/>
      </c>
      <c r="G14519">
        <f>IF(F14519="","",IF(F14519&lt;0,10*F14519^2,0))</f>
        <v/>
      </c>
      <c r="H14519">
        <f>IF(F14519="","",IF(F14519&gt;0,10*F14519^2,0))</f>
        <v/>
      </c>
    </row>
    <row r="14520">
      <c r="A14520">
        <f>Input!A14520</f>
        <v/>
      </c>
      <c r="B14520">
        <f>IF(ISNUMBER(Input!B14520),IF(AND(Input!B14520&gt;=20,Input!B14520&lt;=700),Input!B14520,""),"")</f>
        <v/>
      </c>
      <c r="C14520">
        <f>IF(B14520="","",INT(A14520))</f>
        <v/>
      </c>
      <c r="D14520">
        <f>IF(B14520="","",HOUR(A14520))</f>
        <v/>
      </c>
      <c r="E14520">
        <f>IF(B14520="","",IF(INPUT!$I$1="","",IF(C14520&lt;(INT(INPUT!$I$1)-INPUT!$I$2),"Off Meds",IF(C14520&lt;=(INT(INPUT!$I$1)+INPUT!$I$2),"Washout","On Meds"))))</f>
        <v/>
      </c>
      <c r="F14520">
        <f>IF(B14520="","",1.509*(LN(B14520)^1.084-5.381))</f>
        <v/>
      </c>
      <c r="G14520">
        <f>IF(F14520="","",IF(F14520&lt;0,10*F14520^2,0))</f>
        <v/>
      </c>
      <c r="H14520">
        <f>IF(F14520="","",IF(F14520&gt;0,10*F14520^2,0))</f>
        <v/>
      </c>
    </row>
    <row r="14521">
      <c r="A14521">
        <f>Input!A14521</f>
        <v/>
      </c>
      <c r="B14521">
        <f>IF(ISNUMBER(Input!B14521),IF(AND(Input!B14521&gt;=20,Input!B14521&lt;=700),Input!B14521,""),"")</f>
        <v/>
      </c>
      <c r="C14521">
        <f>IF(B14521="","",INT(A14521))</f>
        <v/>
      </c>
      <c r="D14521">
        <f>IF(B14521="","",HOUR(A14521))</f>
        <v/>
      </c>
      <c r="E14521">
        <f>IF(B14521="","",IF(INPUT!$I$1="","",IF(C14521&lt;(INT(INPUT!$I$1)-INPUT!$I$2),"Off Meds",IF(C14521&lt;=(INT(INPUT!$I$1)+INPUT!$I$2),"Washout","On Meds"))))</f>
        <v/>
      </c>
      <c r="F14521">
        <f>IF(B14521="","",1.509*(LN(B14521)^1.084-5.381))</f>
        <v/>
      </c>
      <c r="G14521">
        <f>IF(F14521="","",IF(F14521&lt;0,10*F14521^2,0))</f>
        <v/>
      </c>
      <c r="H14521">
        <f>IF(F14521="","",IF(F14521&gt;0,10*F14521^2,0))</f>
        <v/>
      </c>
    </row>
    <row r="14522">
      <c r="A14522">
        <f>Input!A14522</f>
        <v/>
      </c>
      <c r="B14522">
        <f>IF(ISNUMBER(Input!B14522),IF(AND(Input!B14522&gt;=20,Input!B14522&lt;=700),Input!B14522,""),"")</f>
        <v/>
      </c>
      <c r="C14522">
        <f>IF(B14522="","",INT(A14522))</f>
        <v/>
      </c>
      <c r="D14522">
        <f>IF(B14522="","",HOUR(A14522))</f>
        <v/>
      </c>
      <c r="E14522">
        <f>IF(B14522="","",IF(INPUT!$I$1="","",IF(C14522&lt;(INT(INPUT!$I$1)-INPUT!$I$2),"Off Meds",IF(C14522&lt;=(INT(INPUT!$I$1)+INPUT!$I$2),"Washout","On Meds"))))</f>
        <v/>
      </c>
      <c r="F14522">
        <f>IF(B14522="","",1.509*(LN(B14522)^1.084-5.381))</f>
        <v/>
      </c>
      <c r="G14522">
        <f>IF(F14522="","",IF(F14522&lt;0,10*F14522^2,0))</f>
        <v/>
      </c>
      <c r="H14522">
        <f>IF(F14522="","",IF(F14522&gt;0,10*F14522^2,0))</f>
        <v/>
      </c>
    </row>
    <row r="14523">
      <c r="A14523">
        <f>Input!A14523</f>
        <v/>
      </c>
      <c r="B14523">
        <f>IF(ISNUMBER(Input!B14523),IF(AND(Input!B14523&gt;=20,Input!B14523&lt;=700),Input!B14523,""),"")</f>
        <v/>
      </c>
      <c r="C14523">
        <f>IF(B14523="","",INT(A14523))</f>
        <v/>
      </c>
      <c r="D14523">
        <f>IF(B14523="","",HOUR(A14523))</f>
        <v/>
      </c>
      <c r="E14523">
        <f>IF(B14523="","",IF(INPUT!$I$1="","",IF(C14523&lt;(INT(INPUT!$I$1)-INPUT!$I$2),"Off Meds",IF(C14523&lt;=(INT(INPUT!$I$1)+INPUT!$I$2),"Washout","On Meds"))))</f>
        <v/>
      </c>
      <c r="F14523">
        <f>IF(B14523="","",1.509*(LN(B14523)^1.084-5.381))</f>
        <v/>
      </c>
      <c r="G14523">
        <f>IF(F14523="","",IF(F14523&lt;0,10*F14523^2,0))</f>
        <v/>
      </c>
      <c r="H14523">
        <f>IF(F14523="","",IF(F14523&gt;0,10*F14523^2,0))</f>
        <v/>
      </c>
    </row>
    <row r="14524">
      <c r="A14524">
        <f>Input!A14524</f>
        <v/>
      </c>
      <c r="B14524">
        <f>IF(ISNUMBER(Input!B14524),IF(AND(Input!B14524&gt;=20,Input!B14524&lt;=700),Input!B14524,""),"")</f>
        <v/>
      </c>
      <c r="C14524">
        <f>IF(B14524="","",INT(A14524))</f>
        <v/>
      </c>
      <c r="D14524">
        <f>IF(B14524="","",HOUR(A14524))</f>
        <v/>
      </c>
      <c r="E14524">
        <f>IF(B14524="","",IF(INPUT!$I$1="","",IF(C14524&lt;(INT(INPUT!$I$1)-INPUT!$I$2),"Off Meds",IF(C14524&lt;=(INT(INPUT!$I$1)+INPUT!$I$2),"Washout","On Meds"))))</f>
        <v/>
      </c>
      <c r="F14524">
        <f>IF(B14524="","",1.509*(LN(B14524)^1.084-5.381))</f>
        <v/>
      </c>
      <c r="G14524">
        <f>IF(F14524="","",IF(F14524&lt;0,10*F14524^2,0))</f>
        <v/>
      </c>
      <c r="H14524">
        <f>IF(F14524="","",IF(F14524&gt;0,10*F14524^2,0))</f>
        <v/>
      </c>
    </row>
    <row r="14525">
      <c r="A14525">
        <f>Input!A14525</f>
        <v/>
      </c>
      <c r="B14525">
        <f>IF(ISNUMBER(Input!B14525),IF(AND(Input!B14525&gt;=20,Input!B14525&lt;=700),Input!B14525,""),"")</f>
        <v/>
      </c>
      <c r="C14525">
        <f>IF(B14525="","",INT(A14525))</f>
        <v/>
      </c>
      <c r="D14525">
        <f>IF(B14525="","",HOUR(A14525))</f>
        <v/>
      </c>
      <c r="E14525">
        <f>IF(B14525="","",IF(INPUT!$I$1="","",IF(C14525&lt;(INT(INPUT!$I$1)-INPUT!$I$2),"Off Meds",IF(C14525&lt;=(INT(INPUT!$I$1)+INPUT!$I$2),"Washout","On Meds"))))</f>
        <v/>
      </c>
      <c r="F14525">
        <f>IF(B14525="","",1.509*(LN(B14525)^1.084-5.381))</f>
        <v/>
      </c>
      <c r="G14525">
        <f>IF(F14525="","",IF(F14525&lt;0,10*F14525^2,0))</f>
        <v/>
      </c>
      <c r="H14525">
        <f>IF(F14525="","",IF(F14525&gt;0,10*F14525^2,0))</f>
        <v/>
      </c>
    </row>
    <row r="14526">
      <c r="A14526">
        <f>Input!A14526</f>
        <v/>
      </c>
      <c r="B14526">
        <f>IF(ISNUMBER(Input!B14526),IF(AND(Input!B14526&gt;=20,Input!B14526&lt;=700),Input!B14526,""),"")</f>
        <v/>
      </c>
      <c r="C14526">
        <f>IF(B14526="","",INT(A14526))</f>
        <v/>
      </c>
      <c r="D14526">
        <f>IF(B14526="","",HOUR(A14526))</f>
        <v/>
      </c>
      <c r="E14526">
        <f>IF(B14526="","",IF(INPUT!$I$1="","",IF(C14526&lt;(INT(INPUT!$I$1)-INPUT!$I$2),"Off Meds",IF(C14526&lt;=(INT(INPUT!$I$1)+INPUT!$I$2),"Washout","On Meds"))))</f>
        <v/>
      </c>
      <c r="F14526">
        <f>IF(B14526="","",1.509*(LN(B14526)^1.084-5.381))</f>
        <v/>
      </c>
      <c r="G14526">
        <f>IF(F14526="","",IF(F14526&lt;0,10*F14526^2,0))</f>
        <v/>
      </c>
      <c r="H14526">
        <f>IF(F14526="","",IF(F14526&gt;0,10*F14526^2,0))</f>
        <v/>
      </c>
    </row>
    <row r="14527">
      <c r="A14527">
        <f>Input!A14527</f>
        <v/>
      </c>
      <c r="B14527">
        <f>IF(ISNUMBER(Input!B14527),IF(AND(Input!B14527&gt;=20,Input!B14527&lt;=700),Input!B14527,""),"")</f>
        <v/>
      </c>
      <c r="C14527">
        <f>IF(B14527="","",INT(A14527))</f>
        <v/>
      </c>
      <c r="D14527">
        <f>IF(B14527="","",HOUR(A14527))</f>
        <v/>
      </c>
      <c r="E14527">
        <f>IF(B14527="","",IF(INPUT!$I$1="","",IF(C14527&lt;(INT(INPUT!$I$1)-INPUT!$I$2),"Off Meds",IF(C14527&lt;=(INT(INPUT!$I$1)+INPUT!$I$2),"Washout","On Meds"))))</f>
        <v/>
      </c>
      <c r="F14527">
        <f>IF(B14527="","",1.509*(LN(B14527)^1.084-5.381))</f>
        <v/>
      </c>
      <c r="G14527">
        <f>IF(F14527="","",IF(F14527&lt;0,10*F14527^2,0))</f>
        <v/>
      </c>
      <c r="H14527">
        <f>IF(F14527="","",IF(F14527&gt;0,10*F14527^2,0))</f>
        <v/>
      </c>
    </row>
    <row r="14528">
      <c r="A14528">
        <f>Input!A14528</f>
        <v/>
      </c>
      <c r="B14528">
        <f>IF(ISNUMBER(Input!B14528),IF(AND(Input!B14528&gt;=20,Input!B14528&lt;=700),Input!B14528,""),"")</f>
        <v/>
      </c>
      <c r="C14528">
        <f>IF(B14528="","",INT(A14528))</f>
        <v/>
      </c>
      <c r="D14528">
        <f>IF(B14528="","",HOUR(A14528))</f>
        <v/>
      </c>
      <c r="E14528">
        <f>IF(B14528="","",IF(INPUT!$I$1="","",IF(C14528&lt;(INT(INPUT!$I$1)-INPUT!$I$2),"Off Meds",IF(C14528&lt;=(INT(INPUT!$I$1)+INPUT!$I$2),"Washout","On Meds"))))</f>
        <v/>
      </c>
      <c r="F14528">
        <f>IF(B14528="","",1.509*(LN(B14528)^1.084-5.381))</f>
        <v/>
      </c>
      <c r="G14528">
        <f>IF(F14528="","",IF(F14528&lt;0,10*F14528^2,0))</f>
        <v/>
      </c>
      <c r="H14528">
        <f>IF(F14528="","",IF(F14528&gt;0,10*F14528^2,0))</f>
        <v/>
      </c>
    </row>
    <row r="14529">
      <c r="A14529">
        <f>Input!A14529</f>
        <v/>
      </c>
      <c r="B14529">
        <f>IF(ISNUMBER(Input!B14529),IF(AND(Input!B14529&gt;=20,Input!B14529&lt;=700),Input!B14529,""),"")</f>
        <v/>
      </c>
      <c r="C14529">
        <f>IF(B14529="","",INT(A14529))</f>
        <v/>
      </c>
      <c r="D14529">
        <f>IF(B14529="","",HOUR(A14529))</f>
        <v/>
      </c>
      <c r="E14529">
        <f>IF(B14529="","",IF(INPUT!$I$1="","",IF(C14529&lt;(INT(INPUT!$I$1)-INPUT!$I$2),"Off Meds",IF(C14529&lt;=(INT(INPUT!$I$1)+INPUT!$I$2),"Washout","On Meds"))))</f>
        <v/>
      </c>
      <c r="F14529">
        <f>IF(B14529="","",1.509*(LN(B14529)^1.084-5.381))</f>
        <v/>
      </c>
      <c r="G14529">
        <f>IF(F14529="","",IF(F14529&lt;0,10*F14529^2,0))</f>
        <v/>
      </c>
      <c r="H14529">
        <f>IF(F14529="","",IF(F14529&gt;0,10*F14529^2,0))</f>
        <v/>
      </c>
    </row>
    <row r="14530">
      <c r="A14530">
        <f>Input!A14530</f>
        <v/>
      </c>
      <c r="B14530">
        <f>IF(ISNUMBER(Input!B14530),IF(AND(Input!B14530&gt;=20,Input!B14530&lt;=700),Input!B14530,""),"")</f>
        <v/>
      </c>
      <c r="C14530">
        <f>IF(B14530="","",INT(A14530))</f>
        <v/>
      </c>
      <c r="D14530">
        <f>IF(B14530="","",HOUR(A14530))</f>
        <v/>
      </c>
      <c r="E14530">
        <f>IF(B14530="","",IF(INPUT!$I$1="","",IF(C14530&lt;(INT(INPUT!$I$1)-INPUT!$I$2),"Off Meds",IF(C14530&lt;=(INT(INPUT!$I$1)+INPUT!$I$2),"Washout","On Meds"))))</f>
        <v/>
      </c>
      <c r="F14530">
        <f>IF(B14530="","",1.509*(LN(B14530)^1.084-5.381))</f>
        <v/>
      </c>
      <c r="G14530">
        <f>IF(F14530="","",IF(F14530&lt;0,10*F14530^2,0))</f>
        <v/>
      </c>
      <c r="H14530">
        <f>IF(F14530="","",IF(F14530&gt;0,10*F14530^2,0))</f>
        <v/>
      </c>
    </row>
    <row r="14531">
      <c r="A14531">
        <f>Input!A14531</f>
        <v/>
      </c>
      <c r="B14531">
        <f>IF(ISNUMBER(Input!B14531),IF(AND(Input!B14531&gt;=20,Input!B14531&lt;=700),Input!B14531,""),"")</f>
        <v/>
      </c>
      <c r="C14531">
        <f>IF(B14531="","",INT(A14531))</f>
        <v/>
      </c>
      <c r="D14531">
        <f>IF(B14531="","",HOUR(A14531))</f>
        <v/>
      </c>
      <c r="E14531">
        <f>IF(B14531="","",IF(INPUT!$I$1="","",IF(C14531&lt;(INT(INPUT!$I$1)-INPUT!$I$2),"Off Meds",IF(C14531&lt;=(INT(INPUT!$I$1)+INPUT!$I$2),"Washout","On Meds"))))</f>
        <v/>
      </c>
      <c r="F14531">
        <f>IF(B14531="","",1.509*(LN(B14531)^1.084-5.381))</f>
        <v/>
      </c>
      <c r="G14531">
        <f>IF(F14531="","",IF(F14531&lt;0,10*F14531^2,0))</f>
        <v/>
      </c>
      <c r="H14531">
        <f>IF(F14531="","",IF(F14531&gt;0,10*F14531^2,0))</f>
        <v/>
      </c>
    </row>
    <row r="14532">
      <c r="A14532">
        <f>Input!A14532</f>
        <v/>
      </c>
      <c r="B14532">
        <f>IF(ISNUMBER(Input!B14532),IF(AND(Input!B14532&gt;=20,Input!B14532&lt;=700),Input!B14532,""),"")</f>
        <v/>
      </c>
      <c r="C14532">
        <f>IF(B14532="","",INT(A14532))</f>
        <v/>
      </c>
      <c r="D14532">
        <f>IF(B14532="","",HOUR(A14532))</f>
        <v/>
      </c>
      <c r="E14532">
        <f>IF(B14532="","",IF(INPUT!$I$1="","",IF(C14532&lt;(INT(INPUT!$I$1)-INPUT!$I$2),"Off Meds",IF(C14532&lt;=(INT(INPUT!$I$1)+INPUT!$I$2),"Washout","On Meds"))))</f>
        <v/>
      </c>
      <c r="F14532">
        <f>IF(B14532="","",1.509*(LN(B14532)^1.084-5.381))</f>
        <v/>
      </c>
      <c r="G14532">
        <f>IF(F14532="","",IF(F14532&lt;0,10*F14532^2,0))</f>
        <v/>
      </c>
      <c r="H14532">
        <f>IF(F14532="","",IF(F14532&gt;0,10*F14532^2,0))</f>
        <v/>
      </c>
    </row>
    <row r="14533">
      <c r="A14533">
        <f>Input!A14533</f>
        <v/>
      </c>
      <c r="B14533">
        <f>IF(ISNUMBER(Input!B14533),IF(AND(Input!B14533&gt;=20,Input!B14533&lt;=700),Input!B14533,""),"")</f>
        <v/>
      </c>
      <c r="C14533">
        <f>IF(B14533="","",INT(A14533))</f>
        <v/>
      </c>
      <c r="D14533">
        <f>IF(B14533="","",HOUR(A14533))</f>
        <v/>
      </c>
      <c r="E14533">
        <f>IF(B14533="","",IF(INPUT!$I$1="","",IF(C14533&lt;(INT(INPUT!$I$1)-INPUT!$I$2),"Off Meds",IF(C14533&lt;=(INT(INPUT!$I$1)+INPUT!$I$2),"Washout","On Meds"))))</f>
        <v/>
      </c>
      <c r="F14533">
        <f>IF(B14533="","",1.509*(LN(B14533)^1.084-5.381))</f>
        <v/>
      </c>
      <c r="G14533">
        <f>IF(F14533="","",IF(F14533&lt;0,10*F14533^2,0))</f>
        <v/>
      </c>
      <c r="H14533">
        <f>IF(F14533="","",IF(F14533&gt;0,10*F14533^2,0))</f>
        <v/>
      </c>
    </row>
    <row r="14534">
      <c r="A14534">
        <f>Input!A14534</f>
        <v/>
      </c>
      <c r="B14534">
        <f>IF(ISNUMBER(Input!B14534),IF(AND(Input!B14534&gt;=20,Input!B14534&lt;=700),Input!B14534,""),"")</f>
        <v/>
      </c>
      <c r="C14534">
        <f>IF(B14534="","",INT(A14534))</f>
        <v/>
      </c>
      <c r="D14534">
        <f>IF(B14534="","",HOUR(A14534))</f>
        <v/>
      </c>
      <c r="E14534">
        <f>IF(B14534="","",IF(INPUT!$I$1="","",IF(C14534&lt;(INT(INPUT!$I$1)-INPUT!$I$2),"Off Meds",IF(C14534&lt;=(INT(INPUT!$I$1)+INPUT!$I$2),"Washout","On Meds"))))</f>
        <v/>
      </c>
      <c r="F14534">
        <f>IF(B14534="","",1.509*(LN(B14534)^1.084-5.381))</f>
        <v/>
      </c>
      <c r="G14534">
        <f>IF(F14534="","",IF(F14534&lt;0,10*F14534^2,0))</f>
        <v/>
      </c>
      <c r="H14534">
        <f>IF(F14534="","",IF(F14534&gt;0,10*F14534^2,0))</f>
        <v/>
      </c>
    </row>
    <row r="14535">
      <c r="A14535">
        <f>Input!A14535</f>
        <v/>
      </c>
      <c r="B14535">
        <f>IF(ISNUMBER(Input!B14535),IF(AND(Input!B14535&gt;=20,Input!B14535&lt;=700),Input!B14535,""),"")</f>
        <v/>
      </c>
      <c r="C14535">
        <f>IF(B14535="","",INT(A14535))</f>
        <v/>
      </c>
      <c r="D14535">
        <f>IF(B14535="","",HOUR(A14535))</f>
        <v/>
      </c>
      <c r="E14535">
        <f>IF(B14535="","",IF(INPUT!$I$1="","",IF(C14535&lt;(INT(INPUT!$I$1)-INPUT!$I$2),"Off Meds",IF(C14535&lt;=(INT(INPUT!$I$1)+INPUT!$I$2),"Washout","On Meds"))))</f>
        <v/>
      </c>
      <c r="F14535">
        <f>IF(B14535="","",1.509*(LN(B14535)^1.084-5.381))</f>
        <v/>
      </c>
      <c r="G14535">
        <f>IF(F14535="","",IF(F14535&lt;0,10*F14535^2,0))</f>
        <v/>
      </c>
      <c r="H14535">
        <f>IF(F14535="","",IF(F14535&gt;0,10*F14535^2,0))</f>
        <v/>
      </c>
    </row>
    <row r="14536">
      <c r="A14536">
        <f>Input!A14536</f>
        <v/>
      </c>
      <c r="B14536">
        <f>IF(ISNUMBER(Input!B14536),IF(AND(Input!B14536&gt;=20,Input!B14536&lt;=700),Input!B14536,""),"")</f>
        <v/>
      </c>
      <c r="C14536">
        <f>IF(B14536="","",INT(A14536))</f>
        <v/>
      </c>
      <c r="D14536">
        <f>IF(B14536="","",HOUR(A14536))</f>
        <v/>
      </c>
      <c r="E14536">
        <f>IF(B14536="","",IF(INPUT!$I$1="","",IF(C14536&lt;(INT(INPUT!$I$1)-INPUT!$I$2),"Off Meds",IF(C14536&lt;=(INT(INPUT!$I$1)+INPUT!$I$2),"Washout","On Meds"))))</f>
        <v/>
      </c>
      <c r="F14536">
        <f>IF(B14536="","",1.509*(LN(B14536)^1.084-5.381))</f>
        <v/>
      </c>
      <c r="G14536">
        <f>IF(F14536="","",IF(F14536&lt;0,10*F14536^2,0))</f>
        <v/>
      </c>
      <c r="H14536">
        <f>IF(F14536="","",IF(F14536&gt;0,10*F14536^2,0))</f>
        <v/>
      </c>
    </row>
    <row r="14537">
      <c r="A14537">
        <f>Input!A14537</f>
        <v/>
      </c>
      <c r="B14537">
        <f>IF(ISNUMBER(Input!B14537),IF(AND(Input!B14537&gt;=20,Input!B14537&lt;=700),Input!B14537,""),"")</f>
        <v/>
      </c>
      <c r="C14537">
        <f>IF(B14537="","",INT(A14537))</f>
        <v/>
      </c>
      <c r="D14537">
        <f>IF(B14537="","",HOUR(A14537))</f>
        <v/>
      </c>
      <c r="E14537">
        <f>IF(B14537="","",IF(INPUT!$I$1="","",IF(C14537&lt;(INT(INPUT!$I$1)-INPUT!$I$2),"Off Meds",IF(C14537&lt;=(INT(INPUT!$I$1)+INPUT!$I$2),"Washout","On Meds"))))</f>
        <v/>
      </c>
      <c r="F14537">
        <f>IF(B14537="","",1.509*(LN(B14537)^1.084-5.381))</f>
        <v/>
      </c>
      <c r="G14537">
        <f>IF(F14537="","",IF(F14537&lt;0,10*F14537^2,0))</f>
        <v/>
      </c>
      <c r="H14537">
        <f>IF(F14537="","",IF(F14537&gt;0,10*F14537^2,0))</f>
        <v/>
      </c>
    </row>
    <row r="14538">
      <c r="A14538">
        <f>Input!A14538</f>
        <v/>
      </c>
      <c r="B14538">
        <f>IF(ISNUMBER(Input!B14538),IF(AND(Input!B14538&gt;=20,Input!B14538&lt;=700),Input!B14538,""),"")</f>
        <v/>
      </c>
      <c r="C14538">
        <f>IF(B14538="","",INT(A14538))</f>
        <v/>
      </c>
      <c r="D14538">
        <f>IF(B14538="","",HOUR(A14538))</f>
        <v/>
      </c>
      <c r="E14538">
        <f>IF(B14538="","",IF(INPUT!$I$1="","",IF(C14538&lt;(INT(INPUT!$I$1)-INPUT!$I$2),"Off Meds",IF(C14538&lt;=(INT(INPUT!$I$1)+INPUT!$I$2),"Washout","On Meds"))))</f>
        <v/>
      </c>
      <c r="F14538">
        <f>IF(B14538="","",1.509*(LN(B14538)^1.084-5.381))</f>
        <v/>
      </c>
      <c r="G14538">
        <f>IF(F14538="","",IF(F14538&lt;0,10*F14538^2,0))</f>
        <v/>
      </c>
      <c r="H14538">
        <f>IF(F14538="","",IF(F14538&gt;0,10*F14538^2,0))</f>
        <v/>
      </c>
    </row>
    <row r="14539">
      <c r="A14539">
        <f>Input!A14539</f>
        <v/>
      </c>
      <c r="B14539">
        <f>IF(ISNUMBER(Input!B14539),IF(AND(Input!B14539&gt;=20,Input!B14539&lt;=700),Input!B14539,""),"")</f>
        <v/>
      </c>
      <c r="C14539">
        <f>IF(B14539="","",INT(A14539))</f>
        <v/>
      </c>
      <c r="D14539">
        <f>IF(B14539="","",HOUR(A14539))</f>
        <v/>
      </c>
      <c r="E14539">
        <f>IF(B14539="","",IF(INPUT!$I$1="","",IF(C14539&lt;(INT(INPUT!$I$1)-INPUT!$I$2),"Off Meds",IF(C14539&lt;=(INT(INPUT!$I$1)+INPUT!$I$2),"Washout","On Meds"))))</f>
        <v/>
      </c>
      <c r="F14539">
        <f>IF(B14539="","",1.509*(LN(B14539)^1.084-5.381))</f>
        <v/>
      </c>
      <c r="G14539">
        <f>IF(F14539="","",IF(F14539&lt;0,10*F14539^2,0))</f>
        <v/>
      </c>
      <c r="H14539">
        <f>IF(F14539="","",IF(F14539&gt;0,10*F14539^2,0))</f>
        <v/>
      </c>
    </row>
    <row r="14540">
      <c r="A14540">
        <f>Input!A14540</f>
        <v/>
      </c>
      <c r="B14540">
        <f>IF(ISNUMBER(Input!B14540),IF(AND(Input!B14540&gt;=20,Input!B14540&lt;=700),Input!B14540,""),"")</f>
        <v/>
      </c>
      <c r="C14540">
        <f>IF(B14540="","",INT(A14540))</f>
        <v/>
      </c>
      <c r="D14540">
        <f>IF(B14540="","",HOUR(A14540))</f>
        <v/>
      </c>
      <c r="E14540">
        <f>IF(B14540="","",IF(INPUT!$I$1="","",IF(C14540&lt;(INT(INPUT!$I$1)-INPUT!$I$2),"Off Meds",IF(C14540&lt;=(INT(INPUT!$I$1)+INPUT!$I$2),"Washout","On Meds"))))</f>
        <v/>
      </c>
      <c r="F14540">
        <f>IF(B14540="","",1.509*(LN(B14540)^1.084-5.381))</f>
        <v/>
      </c>
      <c r="G14540">
        <f>IF(F14540="","",IF(F14540&lt;0,10*F14540^2,0))</f>
        <v/>
      </c>
      <c r="H14540">
        <f>IF(F14540="","",IF(F14540&gt;0,10*F14540^2,0))</f>
        <v/>
      </c>
    </row>
    <row r="14541">
      <c r="A14541">
        <f>Input!A14541</f>
        <v/>
      </c>
      <c r="B14541">
        <f>IF(ISNUMBER(Input!B14541),IF(AND(Input!B14541&gt;=20,Input!B14541&lt;=700),Input!B14541,""),"")</f>
        <v/>
      </c>
      <c r="C14541">
        <f>IF(B14541="","",INT(A14541))</f>
        <v/>
      </c>
      <c r="D14541">
        <f>IF(B14541="","",HOUR(A14541))</f>
        <v/>
      </c>
      <c r="E14541">
        <f>IF(B14541="","",IF(INPUT!$I$1="","",IF(C14541&lt;(INT(INPUT!$I$1)-INPUT!$I$2),"Off Meds",IF(C14541&lt;=(INT(INPUT!$I$1)+INPUT!$I$2),"Washout","On Meds"))))</f>
        <v/>
      </c>
      <c r="F14541">
        <f>IF(B14541="","",1.509*(LN(B14541)^1.084-5.381))</f>
        <v/>
      </c>
      <c r="G14541">
        <f>IF(F14541="","",IF(F14541&lt;0,10*F14541^2,0))</f>
        <v/>
      </c>
      <c r="H14541">
        <f>IF(F14541="","",IF(F14541&gt;0,10*F14541^2,0))</f>
        <v/>
      </c>
    </row>
    <row r="14542">
      <c r="A14542">
        <f>Input!A14542</f>
        <v/>
      </c>
      <c r="B14542">
        <f>IF(ISNUMBER(Input!B14542),IF(AND(Input!B14542&gt;=20,Input!B14542&lt;=700),Input!B14542,""),"")</f>
        <v/>
      </c>
      <c r="C14542">
        <f>IF(B14542="","",INT(A14542))</f>
        <v/>
      </c>
      <c r="D14542">
        <f>IF(B14542="","",HOUR(A14542))</f>
        <v/>
      </c>
      <c r="E14542">
        <f>IF(B14542="","",IF(INPUT!$I$1="","",IF(C14542&lt;(INT(INPUT!$I$1)-INPUT!$I$2),"Off Meds",IF(C14542&lt;=(INT(INPUT!$I$1)+INPUT!$I$2),"Washout","On Meds"))))</f>
        <v/>
      </c>
      <c r="F14542">
        <f>IF(B14542="","",1.509*(LN(B14542)^1.084-5.381))</f>
        <v/>
      </c>
      <c r="G14542">
        <f>IF(F14542="","",IF(F14542&lt;0,10*F14542^2,0))</f>
        <v/>
      </c>
      <c r="H14542">
        <f>IF(F14542="","",IF(F14542&gt;0,10*F14542^2,0))</f>
        <v/>
      </c>
    </row>
    <row r="14543">
      <c r="A14543">
        <f>Input!A14543</f>
        <v/>
      </c>
      <c r="B14543">
        <f>IF(ISNUMBER(Input!B14543),IF(AND(Input!B14543&gt;=20,Input!B14543&lt;=700),Input!B14543,""),"")</f>
        <v/>
      </c>
      <c r="C14543">
        <f>IF(B14543="","",INT(A14543))</f>
        <v/>
      </c>
      <c r="D14543">
        <f>IF(B14543="","",HOUR(A14543))</f>
        <v/>
      </c>
      <c r="E14543">
        <f>IF(B14543="","",IF(INPUT!$I$1="","",IF(C14543&lt;(INT(INPUT!$I$1)-INPUT!$I$2),"Off Meds",IF(C14543&lt;=(INT(INPUT!$I$1)+INPUT!$I$2),"Washout","On Meds"))))</f>
        <v/>
      </c>
      <c r="F14543">
        <f>IF(B14543="","",1.509*(LN(B14543)^1.084-5.381))</f>
        <v/>
      </c>
      <c r="G14543">
        <f>IF(F14543="","",IF(F14543&lt;0,10*F14543^2,0))</f>
        <v/>
      </c>
      <c r="H14543">
        <f>IF(F14543="","",IF(F14543&gt;0,10*F14543^2,0))</f>
        <v/>
      </c>
    </row>
    <row r="14544">
      <c r="A14544">
        <f>Input!A14544</f>
        <v/>
      </c>
      <c r="B14544">
        <f>IF(ISNUMBER(Input!B14544),IF(AND(Input!B14544&gt;=20,Input!B14544&lt;=700),Input!B14544,""),"")</f>
        <v/>
      </c>
      <c r="C14544">
        <f>IF(B14544="","",INT(A14544))</f>
        <v/>
      </c>
      <c r="D14544">
        <f>IF(B14544="","",HOUR(A14544))</f>
        <v/>
      </c>
      <c r="E14544">
        <f>IF(B14544="","",IF(INPUT!$I$1="","",IF(C14544&lt;(INT(INPUT!$I$1)-INPUT!$I$2),"Off Meds",IF(C14544&lt;=(INT(INPUT!$I$1)+INPUT!$I$2),"Washout","On Meds"))))</f>
        <v/>
      </c>
      <c r="F14544">
        <f>IF(B14544="","",1.509*(LN(B14544)^1.084-5.381))</f>
        <v/>
      </c>
      <c r="G14544">
        <f>IF(F14544="","",IF(F14544&lt;0,10*F14544^2,0))</f>
        <v/>
      </c>
      <c r="H14544">
        <f>IF(F14544="","",IF(F14544&gt;0,10*F14544^2,0))</f>
        <v/>
      </c>
    </row>
    <row r="14545">
      <c r="A14545">
        <f>Input!A14545</f>
        <v/>
      </c>
      <c r="B14545">
        <f>IF(ISNUMBER(Input!B14545),IF(AND(Input!B14545&gt;=20,Input!B14545&lt;=700),Input!B14545,""),"")</f>
        <v/>
      </c>
      <c r="C14545">
        <f>IF(B14545="","",INT(A14545))</f>
        <v/>
      </c>
      <c r="D14545">
        <f>IF(B14545="","",HOUR(A14545))</f>
        <v/>
      </c>
      <c r="E14545">
        <f>IF(B14545="","",IF(INPUT!$I$1="","",IF(C14545&lt;(INT(INPUT!$I$1)-INPUT!$I$2),"Off Meds",IF(C14545&lt;=(INT(INPUT!$I$1)+INPUT!$I$2),"Washout","On Meds"))))</f>
        <v/>
      </c>
      <c r="F14545">
        <f>IF(B14545="","",1.509*(LN(B14545)^1.084-5.381))</f>
        <v/>
      </c>
      <c r="G14545">
        <f>IF(F14545="","",IF(F14545&lt;0,10*F14545^2,0))</f>
        <v/>
      </c>
      <c r="H14545">
        <f>IF(F14545="","",IF(F14545&gt;0,10*F14545^2,0))</f>
        <v/>
      </c>
    </row>
    <row r="14546">
      <c r="A14546">
        <f>Input!A14546</f>
        <v/>
      </c>
      <c r="B14546">
        <f>IF(ISNUMBER(Input!B14546),IF(AND(Input!B14546&gt;=20,Input!B14546&lt;=700),Input!B14546,""),"")</f>
        <v/>
      </c>
      <c r="C14546">
        <f>IF(B14546="","",INT(A14546))</f>
        <v/>
      </c>
      <c r="D14546">
        <f>IF(B14546="","",HOUR(A14546))</f>
        <v/>
      </c>
      <c r="E14546">
        <f>IF(B14546="","",IF(INPUT!$I$1="","",IF(C14546&lt;(INT(INPUT!$I$1)-INPUT!$I$2),"Off Meds",IF(C14546&lt;=(INT(INPUT!$I$1)+INPUT!$I$2),"Washout","On Meds"))))</f>
        <v/>
      </c>
      <c r="F14546">
        <f>IF(B14546="","",1.509*(LN(B14546)^1.084-5.381))</f>
        <v/>
      </c>
      <c r="G14546">
        <f>IF(F14546="","",IF(F14546&lt;0,10*F14546^2,0))</f>
        <v/>
      </c>
      <c r="H14546">
        <f>IF(F14546="","",IF(F14546&gt;0,10*F14546^2,0))</f>
        <v/>
      </c>
    </row>
    <row r="14547">
      <c r="A14547">
        <f>Input!A14547</f>
        <v/>
      </c>
      <c r="B14547">
        <f>IF(ISNUMBER(Input!B14547),IF(AND(Input!B14547&gt;=20,Input!B14547&lt;=700),Input!B14547,""),"")</f>
        <v/>
      </c>
      <c r="C14547">
        <f>IF(B14547="","",INT(A14547))</f>
        <v/>
      </c>
      <c r="D14547">
        <f>IF(B14547="","",HOUR(A14547))</f>
        <v/>
      </c>
      <c r="E14547">
        <f>IF(B14547="","",IF(INPUT!$I$1="","",IF(C14547&lt;(INT(INPUT!$I$1)-INPUT!$I$2),"Off Meds",IF(C14547&lt;=(INT(INPUT!$I$1)+INPUT!$I$2),"Washout","On Meds"))))</f>
        <v/>
      </c>
      <c r="F14547">
        <f>IF(B14547="","",1.509*(LN(B14547)^1.084-5.381))</f>
        <v/>
      </c>
      <c r="G14547">
        <f>IF(F14547="","",IF(F14547&lt;0,10*F14547^2,0))</f>
        <v/>
      </c>
      <c r="H14547">
        <f>IF(F14547="","",IF(F14547&gt;0,10*F14547^2,0))</f>
        <v/>
      </c>
    </row>
    <row r="14548">
      <c r="A14548">
        <f>Input!A14548</f>
        <v/>
      </c>
      <c r="B14548">
        <f>IF(ISNUMBER(Input!B14548),IF(AND(Input!B14548&gt;=20,Input!B14548&lt;=700),Input!B14548,""),"")</f>
        <v/>
      </c>
      <c r="C14548">
        <f>IF(B14548="","",INT(A14548))</f>
        <v/>
      </c>
      <c r="D14548">
        <f>IF(B14548="","",HOUR(A14548))</f>
        <v/>
      </c>
      <c r="E14548">
        <f>IF(B14548="","",IF(INPUT!$I$1="","",IF(C14548&lt;(INT(INPUT!$I$1)-INPUT!$I$2),"Off Meds",IF(C14548&lt;=(INT(INPUT!$I$1)+INPUT!$I$2),"Washout","On Meds"))))</f>
        <v/>
      </c>
      <c r="F14548">
        <f>IF(B14548="","",1.509*(LN(B14548)^1.084-5.381))</f>
        <v/>
      </c>
      <c r="G14548">
        <f>IF(F14548="","",IF(F14548&lt;0,10*F14548^2,0))</f>
        <v/>
      </c>
      <c r="H14548">
        <f>IF(F14548="","",IF(F14548&gt;0,10*F14548^2,0))</f>
        <v/>
      </c>
    </row>
    <row r="14549">
      <c r="A14549">
        <f>Input!A14549</f>
        <v/>
      </c>
      <c r="B14549">
        <f>IF(ISNUMBER(Input!B14549),IF(AND(Input!B14549&gt;=20,Input!B14549&lt;=700),Input!B14549,""),"")</f>
        <v/>
      </c>
      <c r="C14549">
        <f>IF(B14549="","",INT(A14549))</f>
        <v/>
      </c>
      <c r="D14549">
        <f>IF(B14549="","",HOUR(A14549))</f>
        <v/>
      </c>
      <c r="E14549">
        <f>IF(B14549="","",IF(INPUT!$I$1="","",IF(C14549&lt;(INT(INPUT!$I$1)-INPUT!$I$2),"Off Meds",IF(C14549&lt;=(INT(INPUT!$I$1)+INPUT!$I$2),"Washout","On Meds"))))</f>
        <v/>
      </c>
      <c r="F14549">
        <f>IF(B14549="","",1.509*(LN(B14549)^1.084-5.381))</f>
        <v/>
      </c>
      <c r="G14549">
        <f>IF(F14549="","",IF(F14549&lt;0,10*F14549^2,0))</f>
        <v/>
      </c>
      <c r="H14549">
        <f>IF(F14549="","",IF(F14549&gt;0,10*F14549^2,0))</f>
        <v/>
      </c>
    </row>
    <row r="14550">
      <c r="A14550">
        <f>Input!A14550</f>
        <v/>
      </c>
      <c r="B14550">
        <f>IF(ISNUMBER(Input!B14550),IF(AND(Input!B14550&gt;=20,Input!B14550&lt;=700),Input!B14550,""),"")</f>
        <v/>
      </c>
      <c r="C14550">
        <f>IF(B14550="","",INT(A14550))</f>
        <v/>
      </c>
      <c r="D14550">
        <f>IF(B14550="","",HOUR(A14550))</f>
        <v/>
      </c>
      <c r="E14550">
        <f>IF(B14550="","",IF(INPUT!$I$1="","",IF(C14550&lt;(INT(INPUT!$I$1)-INPUT!$I$2),"Off Meds",IF(C14550&lt;=(INT(INPUT!$I$1)+INPUT!$I$2),"Washout","On Meds"))))</f>
        <v/>
      </c>
      <c r="F14550">
        <f>IF(B14550="","",1.509*(LN(B14550)^1.084-5.381))</f>
        <v/>
      </c>
      <c r="G14550">
        <f>IF(F14550="","",IF(F14550&lt;0,10*F14550^2,0))</f>
        <v/>
      </c>
      <c r="H14550">
        <f>IF(F14550="","",IF(F14550&gt;0,10*F14550^2,0))</f>
        <v/>
      </c>
    </row>
    <row r="14551">
      <c r="A14551">
        <f>Input!A14551</f>
        <v/>
      </c>
      <c r="B14551">
        <f>IF(ISNUMBER(Input!B14551),IF(AND(Input!B14551&gt;=20,Input!B14551&lt;=700),Input!B14551,""),"")</f>
        <v/>
      </c>
      <c r="C14551">
        <f>IF(B14551="","",INT(A14551))</f>
        <v/>
      </c>
      <c r="D14551">
        <f>IF(B14551="","",HOUR(A14551))</f>
        <v/>
      </c>
      <c r="E14551">
        <f>IF(B14551="","",IF(INPUT!$I$1="","",IF(C14551&lt;(INT(INPUT!$I$1)-INPUT!$I$2),"Off Meds",IF(C14551&lt;=(INT(INPUT!$I$1)+INPUT!$I$2),"Washout","On Meds"))))</f>
        <v/>
      </c>
      <c r="F14551">
        <f>IF(B14551="","",1.509*(LN(B14551)^1.084-5.381))</f>
        <v/>
      </c>
      <c r="G14551">
        <f>IF(F14551="","",IF(F14551&lt;0,10*F14551^2,0))</f>
        <v/>
      </c>
      <c r="H14551">
        <f>IF(F14551="","",IF(F14551&gt;0,10*F14551^2,0))</f>
        <v/>
      </c>
    </row>
    <row r="14552">
      <c r="A14552">
        <f>Input!A14552</f>
        <v/>
      </c>
      <c r="B14552">
        <f>IF(ISNUMBER(Input!B14552),IF(AND(Input!B14552&gt;=20,Input!B14552&lt;=700),Input!B14552,""),"")</f>
        <v/>
      </c>
      <c r="C14552">
        <f>IF(B14552="","",INT(A14552))</f>
        <v/>
      </c>
      <c r="D14552">
        <f>IF(B14552="","",HOUR(A14552))</f>
        <v/>
      </c>
      <c r="E14552">
        <f>IF(B14552="","",IF(INPUT!$I$1="","",IF(C14552&lt;(INT(INPUT!$I$1)-INPUT!$I$2),"Off Meds",IF(C14552&lt;=(INT(INPUT!$I$1)+INPUT!$I$2),"Washout","On Meds"))))</f>
        <v/>
      </c>
      <c r="F14552">
        <f>IF(B14552="","",1.509*(LN(B14552)^1.084-5.381))</f>
        <v/>
      </c>
      <c r="G14552">
        <f>IF(F14552="","",IF(F14552&lt;0,10*F14552^2,0))</f>
        <v/>
      </c>
      <c r="H14552">
        <f>IF(F14552="","",IF(F14552&gt;0,10*F14552^2,0))</f>
        <v/>
      </c>
    </row>
    <row r="14553">
      <c r="A14553">
        <f>Input!A14553</f>
        <v/>
      </c>
      <c r="B14553">
        <f>IF(ISNUMBER(Input!B14553),IF(AND(Input!B14553&gt;=20,Input!B14553&lt;=700),Input!B14553,""),"")</f>
        <v/>
      </c>
      <c r="C14553">
        <f>IF(B14553="","",INT(A14553))</f>
        <v/>
      </c>
      <c r="D14553">
        <f>IF(B14553="","",HOUR(A14553))</f>
        <v/>
      </c>
      <c r="E14553">
        <f>IF(B14553="","",IF(INPUT!$I$1="","",IF(C14553&lt;(INT(INPUT!$I$1)-INPUT!$I$2),"Off Meds",IF(C14553&lt;=(INT(INPUT!$I$1)+INPUT!$I$2),"Washout","On Meds"))))</f>
        <v/>
      </c>
      <c r="F14553">
        <f>IF(B14553="","",1.509*(LN(B14553)^1.084-5.381))</f>
        <v/>
      </c>
      <c r="G14553">
        <f>IF(F14553="","",IF(F14553&lt;0,10*F14553^2,0))</f>
        <v/>
      </c>
      <c r="H14553">
        <f>IF(F14553="","",IF(F14553&gt;0,10*F14553^2,0))</f>
        <v/>
      </c>
    </row>
    <row r="14554">
      <c r="A14554">
        <f>Input!A14554</f>
        <v/>
      </c>
      <c r="B14554">
        <f>IF(ISNUMBER(Input!B14554),IF(AND(Input!B14554&gt;=20,Input!B14554&lt;=700),Input!B14554,""),"")</f>
        <v/>
      </c>
      <c r="C14554">
        <f>IF(B14554="","",INT(A14554))</f>
        <v/>
      </c>
      <c r="D14554">
        <f>IF(B14554="","",HOUR(A14554))</f>
        <v/>
      </c>
      <c r="E14554">
        <f>IF(B14554="","",IF(INPUT!$I$1="","",IF(C14554&lt;(INT(INPUT!$I$1)-INPUT!$I$2),"Off Meds",IF(C14554&lt;=(INT(INPUT!$I$1)+INPUT!$I$2),"Washout","On Meds"))))</f>
        <v/>
      </c>
      <c r="F14554">
        <f>IF(B14554="","",1.509*(LN(B14554)^1.084-5.381))</f>
        <v/>
      </c>
      <c r="G14554">
        <f>IF(F14554="","",IF(F14554&lt;0,10*F14554^2,0))</f>
        <v/>
      </c>
      <c r="H14554">
        <f>IF(F14554="","",IF(F14554&gt;0,10*F14554^2,0))</f>
        <v/>
      </c>
    </row>
    <row r="14555">
      <c r="A14555">
        <f>Input!A14555</f>
        <v/>
      </c>
      <c r="B14555">
        <f>IF(ISNUMBER(Input!B14555),IF(AND(Input!B14555&gt;=20,Input!B14555&lt;=700),Input!B14555,""),"")</f>
        <v/>
      </c>
      <c r="C14555">
        <f>IF(B14555="","",INT(A14555))</f>
        <v/>
      </c>
      <c r="D14555">
        <f>IF(B14555="","",HOUR(A14555))</f>
        <v/>
      </c>
      <c r="E14555">
        <f>IF(B14555="","",IF(INPUT!$I$1="","",IF(C14555&lt;(INT(INPUT!$I$1)-INPUT!$I$2),"Off Meds",IF(C14555&lt;=(INT(INPUT!$I$1)+INPUT!$I$2),"Washout","On Meds"))))</f>
        <v/>
      </c>
      <c r="F14555">
        <f>IF(B14555="","",1.509*(LN(B14555)^1.084-5.381))</f>
        <v/>
      </c>
      <c r="G14555">
        <f>IF(F14555="","",IF(F14555&lt;0,10*F14555^2,0))</f>
        <v/>
      </c>
      <c r="H14555">
        <f>IF(F14555="","",IF(F14555&gt;0,10*F14555^2,0))</f>
        <v/>
      </c>
    </row>
    <row r="14556">
      <c r="A14556">
        <f>Input!A14556</f>
        <v/>
      </c>
      <c r="B14556">
        <f>IF(ISNUMBER(Input!B14556),IF(AND(Input!B14556&gt;=20,Input!B14556&lt;=700),Input!B14556,""),"")</f>
        <v/>
      </c>
      <c r="C14556">
        <f>IF(B14556="","",INT(A14556))</f>
        <v/>
      </c>
      <c r="D14556">
        <f>IF(B14556="","",HOUR(A14556))</f>
        <v/>
      </c>
      <c r="E14556">
        <f>IF(B14556="","",IF(INPUT!$I$1="","",IF(C14556&lt;(INT(INPUT!$I$1)-INPUT!$I$2),"Off Meds",IF(C14556&lt;=(INT(INPUT!$I$1)+INPUT!$I$2),"Washout","On Meds"))))</f>
        <v/>
      </c>
      <c r="F14556">
        <f>IF(B14556="","",1.509*(LN(B14556)^1.084-5.381))</f>
        <v/>
      </c>
      <c r="G14556">
        <f>IF(F14556="","",IF(F14556&lt;0,10*F14556^2,0))</f>
        <v/>
      </c>
      <c r="H14556">
        <f>IF(F14556="","",IF(F14556&gt;0,10*F14556^2,0))</f>
        <v/>
      </c>
    </row>
    <row r="14557">
      <c r="A14557">
        <f>Input!A14557</f>
        <v/>
      </c>
      <c r="B14557">
        <f>IF(ISNUMBER(Input!B14557),IF(AND(Input!B14557&gt;=20,Input!B14557&lt;=700),Input!B14557,""),"")</f>
        <v/>
      </c>
      <c r="C14557">
        <f>IF(B14557="","",INT(A14557))</f>
        <v/>
      </c>
      <c r="D14557">
        <f>IF(B14557="","",HOUR(A14557))</f>
        <v/>
      </c>
      <c r="E14557">
        <f>IF(B14557="","",IF(INPUT!$I$1="","",IF(C14557&lt;(INT(INPUT!$I$1)-INPUT!$I$2),"Off Meds",IF(C14557&lt;=(INT(INPUT!$I$1)+INPUT!$I$2),"Washout","On Meds"))))</f>
        <v/>
      </c>
      <c r="F14557">
        <f>IF(B14557="","",1.509*(LN(B14557)^1.084-5.381))</f>
        <v/>
      </c>
      <c r="G14557">
        <f>IF(F14557="","",IF(F14557&lt;0,10*F14557^2,0))</f>
        <v/>
      </c>
      <c r="H14557">
        <f>IF(F14557="","",IF(F14557&gt;0,10*F14557^2,0))</f>
        <v/>
      </c>
    </row>
    <row r="14558">
      <c r="A14558">
        <f>Input!A14558</f>
        <v/>
      </c>
      <c r="B14558">
        <f>IF(ISNUMBER(Input!B14558),IF(AND(Input!B14558&gt;=20,Input!B14558&lt;=700),Input!B14558,""),"")</f>
        <v/>
      </c>
      <c r="C14558">
        <f>IF(B14558="","",INT(A14558))</f>
        <v/>
      </c>
      <c r="D14558">
        <f>IF(B14558="","",HOUR(A14558))</f>
        <v/>
      </c>
      <c r="E14558">
        <f>IF(B14558="","",IF(INPUT!$I$1="","",IF(C14558&lt;(INT(INPUT!$I$1)-INPUT!$I$2),"Off Meds",IF(C14558&lt;=(INT(INPUT!$I$1)+INPUT!$I$2),"Washout","On Meds"))))</f>
        <v/>
      </c>
      <c r="F14558">
        <f>IF(B14558="","",1.509*(LN(B14558)^1.084-5.381))</f>
        <v/>
      </c>
      <c r="G14558">
        <f>IF(F14558="","",IF(F14558&lt;0,10*F14558^2,0))</f>
        <v/>
      </c>
      <c r="H14558">
        <f>IF(F14558="","",IF(F14558&gt;0,10*F14558^2,0))</f>
        <v/>
      </c>
    </row>
    <row r="14559">
      <c r="A14559">
        <f>Input!A14559</f>
        <v/>
      </c>
      <c r="B14559">
        <f>IF(ISNUMBER(Input!B14559),IF(AND(Input!B14559&gt;=20,Input!B14559&lt;=700),Input!B14559,""),"")</f>
        <v/>
      </c>
      <c r="C14559">
        <f>IF(B14559="","",INT(A14559))</f>
        <v/>
      </c>
      <c r="D14559">
        <f>IF(B14559="","",HOUR(A14559))</f>
        <v/>
      </c>
      <c r="E14559">
        <f>IF(B14559="","",IF(INPUT!$I$1="","",IF(C14559&lt;(INT(INPUT!$I$1)-INPUT!$I$2),"Off Meds",IF(C14559&lt;=(INT(INPUT!$I$1)+INPUT!$I$2),"Washout","On Meds"))))</f>
        <v/>
      </c>
      <c r="F14559">
        <f>IF(B14559="","",1.509*(LN(B14559)^1.084-5.381))</f>
        <v/>
      </c>
      <c r="G14559">
        <f>IF(F14559="","",IF(F14559&lt;0,10*F14559^2,0))</f>
        <v/>
      </c>
      <c r="H14559">
        <f>IF(F14559="","",IF(F14559&gt;0,10*F14559^2,0))</f>
        <v/>
      </c>
    </row>
    <row r="14560">
      <c r="A14560">
        <f>Input!A14560</f>
        <v/>
      </c>
      <c r="B14560">
        <f>IF(ISNUMBER(Input!B14560),IF(AND(Input!B14560&gt;=20,Input!B14560&lt;=700),Input!B14560,""),"")</f>
        <v/>
      </c>
      <c r="C14560">
        <f>IF(B14560="","",INT(A14560))</f>
        <v/>
      </c>
      <c r="D14560">
        <f>IF(B14560="","",HOUR(A14560))</f>
        <v/>
      </c>
      <c r="E14560">
        <f>IF(B14560="","",IF(INPUT!$I$1="","",IF(C14560&lt;(INT(INPUT!$I$1)-INPUT!$I$2),"Off Meds",IF(C14560&lt;=(INT(INPUT!$I$1)+INPUT!$I$2),"Washout","On Meds"))))</f>
        <v/>
      </c>
      <c r="F14560">
        <f>IF(B14560="","",1.509*(LN(B14560)^1.084-5.381))</f>
        <v/>
      </c>
      <c r="G14560">
        <f>IF(F14560="","",IF(F14560&lt;0,10*F14560^2,0))</f>
        <v/>
      </c>
      <c r="H14560">
        <f>IF(F14560="","",IF(F14560&gt;0,10*F14560^2,0))</f>
        <v/>
      </c>
    </row>
    <row r="14561">
      <c r="A14561">
        <f>Input!A14561</f>
        <v/>
      </c>
      <c r="B14561">
        <f>IF(ISNUMBER(Input!B14561),IF(AND(Input!B14561&gt;=20,Input!B14561&lt;=700),Input!B14561,""),"")</f>
        <v/>
      </c>
      <c r="C14561">
        <f>IF(B14561="","",INT(A14561))</f>
        <v/>
      </c>
      <c r="D14561">
        <f>IF(B14561="","",HOUR(A14561))</f>
        <v/>
      </c>
      <c r="E14561">
        <f>IF(B14561="","",IF(INPUT!$I$1="","",IF(C14561&lt;(INT(INPUT!$I$1)-INPUT!$I$2),"Off Meds",IF(C14561&lt;=(INT(INPUT!$I$1)+INPUT!$I$2),"Washout","On Meds"))))</f>
        <v/>
      </c>
      <c r="F14561">
        <f>IF(B14561="","",1.509*(LN(B14561)^1.084-5.381))</f>
        <v/>
      </c>
      <c r="G14561">
        <f>IF(F14561="","",IF(F14561&lt;0,10*F14561^2,0))</f>
        <v/>
      </c>
      <c r="H14561">
        <f>IF(F14561="","",IF(F14561&gt;0,10*F14561^2,0))</f>
        <v/>
      </c>
    </row>
    <row r="14562">
      <c r="A14562">
        <f>Input!A14562</f>
        <v/>
      </c>
      <c r="B14562">
        <f>IF(ISNUMBER(Input!B14562),IF(AND(Input!B14562&gt;=20,Input!B14562&lt;=700),Input!B14562,""),"")</f>
        <v/>
      </c>
      <c r="C14562">
        <f>IF(B14562="","",INT(A14562))</f>
        <v/>
      </c>
      <c r="D14562">
        <f>IF(B14562="","",HOUR(A14562))</f>
        <v/>
      </c>
      <c r="E14562">
        <f>IF(B14562="","",IF(INPUT!$I$1="","",IF(C14562&lt;(INT(INPUT!$I$1)-INPUT!$I$2),"Off Meds",IF(C14562&lt;=(INT(INPUT!$I$1)+INPUT!$I$2),"Washout","On Meds"))))</f>
        <v/>
      </c>
      <c r="F14562">
        <f>IF(B14562="","",1.509*(LN(B14562)^1.084-5.381))</f>
        <v/>
      </c>
      <c r="G14562">
        <f>IF(F14562="","",IF(F14562&lt;0,10*F14562^2,0))</f>
        <v/>
      </c>
      <c r="H14562">
        <f>IF(F14562="","",IF(F14562&gt;0,10*F14562^2,0))</f>
        <v/>
      </c>
    </row>
    <row r="14563">
      <c r="A14563">
        <f>Input!A14563</f>
        <v/>
      </c>
      <c r="B14563">
        <f>IF(ISNUMBER(Input!B14563),IF(AND(Input!B14563&gt;=20,Input!B14563&lt;=700),Input!B14563,""),"")</f>
        <v/>
      </c>
      <c r="C14563">
        <f>IF(B14563="","",INT(A14563))</f>
        <v/>
      </c>
      <c r="D14563">
        <f>IF(B14563="","",HOUR(A14563))</f>
        <v/>
      </c>
      <c r="E14563">
        <f>IF(B14563="","",IF(INPUT!$I$1="","",IF(C14563&lt;(INT(INPUT!$I$1)-INPUT!$I$2),"Off Meds",IF(C14563&lt;=(INT(INPUT!$I$1)+INPUT!$I$2),"Washout","On Meds"))))</f>
        <v/>
      </c>
      <c r="F14563">
        <f>IF(B14563="","",1.509*(LN(B14563)^1.084-5.381))</f>
        <v/>
      </c>
      <c r="G14563">
        <f>IF(F14563="","",IF(F14563&lt;0,10*F14563^2,0))</f>
        <v/>
      </c>
      <c r="H14563">
        <f>IF(F14563="","",IF(F14563&gt;0,10*F14563^2,0))</f>
        <v/>
      </c>
    </row>
    <row r="14564">
      <c r="A14564">
        <f>Input!A14564</f>
        <v/>
      </c>
      <c r="B14564">
        <f>IF(ISNUMBER(Input!B14564),IF(AND(Input!B14564&gt;=20,Input!B14564&lt;=700),Input!B14564,""),"")</f>
        <v/>
      </c>
      <c r="C14564">
        <f>IF(B14564="","",INT(A14564))</f>
        <v/>
      </c>
      <c r="D14564">
        <f>IF(B14564="","",HOUR(A14564))</f>
        <v/>
      </c>
      <c r="E14564">
        <f>IF(B14564="","",IF(INPUT!$I$1="","",IF(C14564&lt;(INT(INPUT!$I$1)-INPUT!$I$2),"Off Meds",IF(C14564&lt;=(INT(INPUT!$I$1)+INPUT!$I$2),"Washout","On Meds"))))</f>
        <v/>
      </c>
      <c r="F14564">
        <f>IF(B14564="","",1.509*(LN(B14564)^1.084-5.381))</f>
        <v/>
      </c>
      <c r="G14564">
        <f>IF(F14564="","",IF(F14564&lt;0,10*F14564^2,0))</f>
        <v/>
      </c>
      <c r="H14564">
        <f>IF(F14564="","",IF(F14564&gt;0,10*F14564^2,0))</f>
        <v/>
      </c>
    </row>
    <row r="14565">
      <c r="A14565">
        <f>Input!A14565</f>
        <v/>
      </c>
      <c r="B14565">
        <f>IF(ISNUMBER(Input!B14565),IF(AND(Input!B14565&gt;=20,Input!B14565&lt;=700),Input!B14565,""),"")</f>
        <v/>
      </c>
      <c r="C14565">
        <f>IF(B14565="","",INT(A14565))</f>
        <v/>
      </c>
      <c r="D14565">
        <f>IF(B14565="","",HOUR(A14565))</f>
        <v/>
      </c>
      <c r="E14565">
        <f>IF(B14565="","",IF(INPUT!$I$1="","",IF(C14565&lt;(INT(INPUT!$I$1)-INPUT!$I$2),"Off Meds",IF(C14565&lt;=(INT(INPUT!$I$1)+INPUT!$I$2),"Washout","On Meds"))))</f>
        <v/>
      </c>
      <c r="F14565">
        <f>IF(B14565="","",1.509*(LN(B14565)^1.084-5.381))</f>
        <v/>
      </c>
      <c r="G14565">
        <f>IF(F14565="","",IF(F14565&lt;0,10*F14565^2,0))</f>
        <v/>
      </c>
      <c r="H14565">
        <f>IF(F14565="","",IF(F14565&gt;0,10*F14565^2,0))</f>
        <v/>
      </c>
    </row>
    <row r="14566">
      <c r="A14566">
        <f>Input!A14566</f>
        <v/>
      </c>
      <c r="B14566">
        <f>IF(ISNUMBER(Input!B14566),IF(AND(Input!B14566&gt;=20,Input!B14566&lt;=700),Input!B14566,""),"")</f>
        <v/>
      </c>
      <c r="C14566">
        <f>IF(B14566="","",INT(A14566))</f>
        <v/>
      </c>
      <c r="D14566">
        <f>IF(B14566="","",HOUR(A14566))</f>
        <v/>
      </c>
      <c r="E14566">
        <f>IF(B14566="","",IF(INPUT!$I$1="","",IF(C14566&lt;(INT(INPUT!$I$1)-INPUT!$I$2),"Off Meds",IF(C14566&lt;=(INT(INPUT!$I$1)+INPUT!$I$2),"Washout","On Meds"))))</f>
        <v/>
      </c>
      <c r="F14566">
        <f>IF(B14566="","",1.509*(LN(B14566)^1.084-5.381))</f>
        <v/>
      </c>
      <c r="G14566">
        <f>IF(F14566="","",IF(F14566&lt;0,10*F14566^2,0))</f>
        <v/>
      </c>
      <c r="H14566">
        <f>IF(F14566="","",IF(F14566&gt;0,10*F14566^2,0))</f>
        <v/>
      </c>
    </row>
    <row r="14567">
      <c r="A14567">
        <f>Input!A14567</f>
        <v/>
      </c>
      <c r="B14567">
        <f>IF(ISNUMBER(Input!B14567),IF(AND(Input!B14567&gt;=20,Input!B14567&lt;=700),Input!B14567,""),"")</f>
        <v/>
      </c>
      <c r="C14567">
        <f>IF(B14567="","",INT(A14567))</f>
        <v/>
      </c>
      <c r="D14567">
        <f>IF(B14567="","",HOUR(A14567))</f>
        <v/>
      </c>
      <c r="E14567">
        <f>IF(B14567="","",IF(INPUT!$I$1="","",IF(C14567&lt;(INT(INPUT!$I$1)-INPUT!$I$2),"Off Meds",IF(C14567&lt;=(INT(INPUT!$I$1)+INPUT!$I$2),"Washout","On Meds"))))</f>
        <v/>
      </c>
      <c r="F14567">
        <f>IF(B14567="","",1.509*(LN(B14567)^1.084-5.381))</f>
        <v/>
      </c>
      <c r="G14567">
        <f>IF(F14567="","",IF(F14567&lt;0,10*F14567^2,0))</f>
        <v/>
      </c>
      <c r="H14567">
        <f>IF(F14567="","",IF(F14567&gt;0,10*F14567^2,0))</f>
        <v/>
      </c>
    </row>
    <row r="14568">
      <c r="A14568">
        <f>Input!A14568</f>
        <v/>
      </c>
      <c r="B14568">
        <f>IF(ISNUMBER(Input!B14568),IF(AND(Input!B14568&gt;=20,Input!B14568&lt;=700),Input!B14568,""),"")</f>
        <v/>
      </c>
      <c r="C14568">
        <f>IF(B14568="","",INT(A14568))</f>
        <v/>
      </c>
      <c r="D14568">
        <f>IF(B14568="","",HOUR(A14568))</f>
        <v/>
      </c>
      <c r="E14568">
        <f>IF(B14568="","",IF(INPUT!$I$1="","",IF(C14568&lt;(INT(INPUT!$I$1)-INPUT!$I$2),"Off Meds",IF(C14568&lt;=(INT(INPUT!$I$1)+INPUT!$I$2),"Washout","On Meds"))))</f>
        <v/>
      </c>
      <c r="F14568">
        <f>IF(B14568="","",1.509*(LN(B14568)^1.084-5.381))</f>
        <v/>
      </c>
      <c r="G14568">
        <f>IF(F14568="","",IF(F14568&lt;0,10*F14568^2,0))</f>
        <v/>
      </c>
      <c r="H14568">
        <f>IF(F14568="","",IF(F14568&gt;0,10*F14568^2,0))</f>
        <v/>
      </c>
    </row>
    <row r="14569">
      <c r="A14569">
        <f>Input!A14569</f>
        <v/>
      </c>
      <c r="B14569">
        <f>IF(ISNUMBER(Input!B14569),IF(AND(Input!B14569&gt;=20,Input!B14569&lt;=700),Input!B14569,""),"")</f>
        <v/>
      </c>
      <c r="C14569">
        <f>IF(B14569="","",INT(A14569))</f>
        <v/>
      </c>
      <c r="D14569">
        <f>IF(B14569="","",HOUR(A14569))</f>
        <v/>
      </c>
      <c r="E14569">
        <f>IF(B14569="","",IF(INPUT!$I$1="","",IF(C14569&lt;(INT(INPUT!$I$1)-INPUT!$I$2),"Off Meds",IF(C14569&lt;=(INT(INPUT!$I$1)+INPUT!$I$2),"Washout","On Meds"))))</f>
        <v/>
      </c>
      <c r="F14569">
        <f>IF(B14569="","",1.509*(LN(B14569)^1.084-5.381))</f>
        <v/>
      </c>
      <c r="G14569">
        <f>IF(F14569="","",IF(F14569&lt;0,10*F14569^2,0))</f>
        <v/>
      </c>
      <c r="H14569">
        <f>IF(F14569="","",IF(F14569&gt;0,10*F14569^2,0))</f>
        <v/>
      </c>
    </row>
    <row r="14570">
      <c r="A14570">
        <f>Input!A14570</f>
        <v/>
      </c>
      <c r="B14570">
        <f>IF(ISNUMBER(Input!B14570),IF(AND(Input!B14570&gt;=20,Input!B14570&lt;=700),Input!B14570,""),"")</f>
        <v/>
      </c>
      <c r="C14570">
        <f>IF(B14570="","",INT(A14570))</f>
        <v/>
      </c>
      <c r="D14570">
        <f>IF(B14570="","",HOUR(A14570))</f>
        <v/>
      </c>
      <c r="E14570">
        <f>IF(B14570="","",IF(INPUT!$I$1="","",IF(C14570&lt;(INT(INPUT!$I$1)-INPUT!$I$2),"Off Meds",IF(C14570&lt;=(INT(INPUT!$I$1)+INPUT!$I$2),"Washout","On Meds"))))</f>
        <v/>
      </c>
      <c r="F14570">
        <f>IF(B14570="","",1.509*(LN(B14570)^1.084-5.381))</f>
        <v/>
      </c>
      <c r="G14570">
        <f>IF(F14570="","",IF(F14570&lt;0,10*F14570^2,0))</f>
        <v/>
      </c>
      <c r="H14570">
        <f>IF(F14570="","",IF(F14570&gt;0,10*F14570^2,0))</f>
        <v/>
      </c>
    </row>
    <row r="14571">
      <c r="A14571">
        <f>Input!A14571</f>
        <v/>
      </c>
      <c r="B14571">
        <f>IF(ISNUMBER(Input!B14571),IF(AND(Input!B14571&gt;=20,Input!B14571&lt;=700),Input!B14571,""),"")</f>
        <v/>
      </c>
      <c r="C14571">
        <f>IF(B14571="","",INT(A14571))</f>
        <v/>
      </c>
      <c r="D14571">
        <f>IF(B14571="","",HOUR(A14571))</f>
        <v/>
      </c>
      <c r="E14571">
        <f>IF(B14571="","",IF(INPUT!$I$1="","",IF(C14571&lt;(INT(INPUT!$I$1)-INPUT!$I$2),"Off Meds",IF(C14571&lt;=(INT(INPUT!$I$1)+INPUT!$I$2),"Washout","On Meds"))))</f>
        <v/>
      </c>
      <c r="F14571">
        <f>IF(B14571="","",1.509*(LN(B14571)^1.084-5.381))</f>
        <v/>
      </c>
      <c r="G14571">
        <f>IF(F14571="","",IF(F14571&lt;0,10*F14571^2,0))</f>
        <v/>
      </c>
      <c r="H14571">
        <f>IF(F14571="","",IF(F14571&gt;0,10*F14571^2,0))</f>
        <v/>
      </c>
    </row>
    <row r="14572">
      <c r="A14572">
        <f>Input!A14572</f>
        <v/>
      </c>
      <c r="B14572">
        <f>IF(ISNUMBER(Input!B14572),IF(AND(Input!B14572&gt;=20,Input!B14572&lt;=700),Input!B14572,""),"")</f>
        <v/>
      </c>
      <c r="C14572">
        <f>IF(B14572="","",INT(A14572))</f>
        <v/>
      </c>
      <c r="D14572">
        <f>IF(B14572="","",HOUR(A14572))</f>
        <v/>
      </c>
      <c r="E14572">
        <f>IF(B14572="","",IF(INPUT!$I$1="","",IF(C14572&lt;(INT(INPUT!$I$1)-INPUT!$I$2),"Off Meds",IF(C14572&lt;=(INT(INPUT!$I$1)+INPUT!$I$2),"Washout","On Meds"))))</f>
        <v/>
      </c>
      <c r="F14572">
        <f>IF(B14572="","",1.509*(LN(B14572)^1.084-5.381))</f>
        <v/>
      </c>
      <c r="G14572">
        <f>IF(F14572="","",IF(F14572&lt;0,10*F14572^2,0))</f>
        <v/>
      </c>
      <c r="H14572">
        <f>IF(F14572="","",IF(F14572&gt;0,10*F14572^2,0))</f>
        <v/>
      </c>
    </row>
    <row r="14573">
      <c r="A14573">
        <f>Input!A14573</f>
        <v/>
      </c>
      <c r="B14573">
        <f>IF(ISNUMBER(Input!B14573),IF(AND(Input!B14573&gt;=20,Input!B14573&lt;=700),Input!B14573,""),"")</f>
        <v/>
      </c>
      <c r="C14573">
        <f>IF(B14573="","",INT(A14573))</f>
        <v/>
      </c>
      <c r="D14573">
        <f>IF(B14573="","",HOUR(A14573))</f>
        <v/>
      </c>
      <c r="E14573">
        <f>IF(B14573="","",IF(INPUT!$I$1="","",IF(C14573&lt;(INT(INPUT!$I$1)-INPUT!$I$2),"Off Meds",IF(C14573&lt;=(INT(INPUT!$I$1)+INPUT!$I$2),"Washout","On Meds"))))</f>
        <v/>
      </c>
      <c r="F14573">
        <f>IF(B14573="","",1.509*(LN(B14573)^1.084-5.381))</f>
        <v/>
      </c>
      <c r="G14573">
        <f>IF(F14573="","",IF(F14573&lt;0,10*F14573^2,0))</f>
        <v/>
      </c>
      <c r="H14573">
        <f>IF(F14573="","",IF(F14573&gt;0,10*F14573^2,0))</f>
        <v/>
      </c>
    </row>
    <row r="14574">
      <c r="A14574">
        <f>Input!A14574</f>
        <v/>
      </c>
      <c r="B14574">
        <f>IF(ISNUMBER(Input!B14574),IF(AND(Input!B14574&gt;=20,Input!B14574&lt;=700),Input!B14574,""),"")</f>
        <v/>
      </c>
      <c r="C14574">
        <f>IF(B14574="","",INT(A14574))</f>
        <v/>
      </c>
      <c r="D14574">
        <f>IF(B14574="","",HOUR(A14574))</f>
        <v/>
      </c>
      <c r="E14574">
        <f>IF(B14574="","",IF(INPUT!$I$1="","",IF(C14574&lt;(INT(INPUT!$I$1)-INPUT!$I$2),"Off Meds",IF(C14574&lt;=(INT(INPUT!$I$1)+INPUT!$I$2),"Washout","On Meds"))))</f>
        <v/>
      </c>
      <c r="F14574">
        <f>IF(B14574="","",1.509*(LN(B14574)^1.084-5.381))</f>
        <v/>
      </c>
      <c r="G14574">
        <f>IF(F14574="","",IF(F14574&lt;0,10*F14574^2,0))</f>
        <v/>
      </c>
      <c r="H14574">
        <f>IF(F14574="","",IF(F14574&gt;0,10*F14574^2,0))</f>
        <v/>
      </c>
    </row>
    <row r="14575">
      <c r="A14575">
        <f>Input!A14575</f>
        <v/>
      </c>
      <c r="B14575">
        <f>IF(ISNUMBER(Input!B14575),IF(AND(Input!B14575&gt;=20,Input!B14575&lt;=700),Input!B14575,""),"")</f>
        <v/>
      </c>
      <c r="C14575">
        <f>IF(B14575="","",INT(A14575))</f>
        <v/>
      </c>
      <c r="D14575">
        <f>IF(B14575="","",HOUR(A14575))</f>
        <v/>
      </c>
      <c r="E14575">
        <f>IF(B14575="","",IF(INPUT!$I$1="","",IF(C14575&lt;(INT(INPUT!$I$1)-INPUT!$I$2),"Off Meds",IF(C14575&lt;=(INT(INPUT!$I$1)+INPUT!$I$2),"Washout","On Meds"))))</f>
        <v/>
      </c>
      <c r="F14575">
        <f>IF(B14575="","",1.509*(LN(B14575)^1.084-5.381))</f>
        <v/>
      </c>
      <c r="G14575">
        <f>IF(F14575="","",IF(F14575&lt;0,10*F14575^2,0))</f>
        <v/>
      </c>
      <c r="H14575">
        <f>IF(F14575="","",IF(F14575&gt;0,10*F14575^2,0))</f>
        <v/>
      </c>
    </row>
    <row r="14576">
      <c r="A14576">
        <f>Input!A14576</f>
        <v/>
      </c>
      <c r="B14576">
        <f>IF(ISNUMBER(Input!B14576),IF(AND(Input!B14576&gt;=20,Input!B14576&lt;=700),Input!B14576,""),"")</f>
        <v/>
      </c>
      <c r="C14576">
        <f>IF(B14576="","",INT(A14576))</f>
        <v/>
      </c>
      <c r="D14576">
        <f>IF(B14576="","",HOUR(A14576))</f>
        <v/>
      </c>
      <c r="E14576">
        <f>IF(B14576="","",IF(INPUT!$I$1="","",IF(C14576&lt;(INT(INPUT!$I$1)-INPUT!$I$2),"Off Meds",IF(C14576&lt;=(INT(INPUT!$I$1)+INPUT!$I$2),"Washout","On Meds"))))</f>
        <v/>
      </c>
      <c r="F14576">
        <f>IF(B14576="","",1.509*(LN(B14576)^1.084-5.381))</f>
        <v/>
      </c>
      <c r="G14576">
        <f>IF(F14576="","",IF(F14576&lt;0,10*F14576^2,0))</f>
        <v/>
      </c>
      <c r="H14576">
        <f>IF(F14576="","",IF(F14576&gt;0,10*F14576^2,0))</f>
        <v/>
      </c>
    </row>
    <row r="14577">
      <c r="A14577">
        <f>Input!A14577</f>
        <v/>
      </c>
      <c r="B14577">
        <f>IF(ISNUMBER(Input!B14577),IF(AND(Input!B14577&gt;=20,Input!B14577&lt;=700),Input!B14577,""),"")</f>
        <v/>
      </c>
      <c r="C14577">
        <f>IF(B14577="","",INT(A14577))</f>
        <v/>
      </c>
      <c r="D14577">
        <f>IF(B14577="","",HOUR(A14577))</f>
        <v/>
      </c>
      <c r="E14577">
        <f>IF(B14577="","",IF(INPUT!$I$1="","",IF(C14577&lt;(INT(INPUT!$I$1)-INPUT!$I$2),"Off Meds",IF(C14577&lt;=(INT(INPUT!$I$1)+INPUT!$I$2),"Washout","On Meds"))))</f>
        <v/>
      </c>
      <c r="F14577">
        <f>IF(B14577="","",1.509*(LN(B14577)^1.084-5.381))</f>
        <v/>
      </c>
      <c r="G14577">
        <f>IF(F14577="","",IF(F14577&lt;0,10*F14577^2,0))</f>
        <v/>
      </c>
      <c r="H14577">
        <f>IF(F14577="","",IF(F14577&gt;0,10*F14577^2,0))</f>
        <v/>
      </c>
    </row>
    <row r="14578">
      <c r="A14578">
        <f>Input!A14578</f>
        <v/>
      </c>
      <c r="B14578">
        <f>IF(ISNUMBER(Input!B14578),IF(AND(Input!B14578&gt;=20,Input!B14578&lt;=700),Input!B14578,""),"")</f>
        <v/>
      </c>
      <c r="C14578">
        <f>IF(B14578="","",INT(A14578))</f>
        <v/>
      </c>
      <c r="D14578">
        <f>IF(B14578="","",HOUR(A14578))</f>
        <v/>
      </c>
      <c r="E14578">
        <f>IF(B14578="","",IF(INPUT!$I$1="","",IF(C14578&lt;(INT(INPUT!$I$1)-INPUT!$I$2),"Off Meds",IF(C14578&lt;=(INT(INPUT!$I$1)+INPUT!$I$2),"Washout","On Meds"))))</f>
        <v/>
      </c>
      <c r="F14578">
        <f>IF(B14578="","",1.509*(LN(B14578)^1.084-5.381))</f>
        <v/>
      </c>
      <c r="G14578">
        <f>IF(F14578="","",IF(F14578&lt;0,10*F14578^2,0))</f>
        <v/>
      </c>
      <c r="H14578">
        <f>IF(F14578="","",IF(F14578&gt;0,10*F14578^2,0))</f>
        <v/>
      </c>
    </row>
    <row r="14579">
      <c r="A14579">
        <f>Input!A14579</f>
        <v/>
      </c>
      <c r="B14579">
        <f>IF(ISNUMBER(Input!B14579),IF(AND(Input!B14579&gt;=20,Input!B14579&lt;=700),Input!B14579,""),"")</f>
        <v/>
      </c>
      <c r="C14579">
        <f>IF(B14579="","",INT(A14579))</f>
        <v/>
      </c>
      <c r="D14579">
        <f>IF(B14579="","",HOUR(A14579))</f>
        <v/>
      </c>
      <c r="E14579">
        <f>IF(B14579="","",IF(INPUT!$I$1="","",IF(C14579&lt;(INT(INPUT!$I$1)-INPUT!$I$2),"Off Meds",IF(C14579&lt;=(INT(INPUT!$I$1)+INPUT!$I$2),"Washout","On Meds"))))</f>
        <v/>
      </c>
      <c r="F14579">
        <f>IF(B14579="","",1.509*(LN(B14579)^1.084-5.381))</f>
        <v/>
      </c>
      <c r="G14579">
        <f>IF(F14579="","",IF(F14579&lt;0,10*F14579^2,0))</f>
        <v/>
      </c>
      <c r="H14579">
        <f>IF(F14579="","",IF(F14579&gt;0,10*F14579^2,0))</f>
        <v/>
      </c>
    </row>
    <row r="14580">
      <c r="A14580">
        <f>Input!A14580</f>
        <v/>
      </c>
      <c r="B14580">
        <f>IF(ISNUMBER(Input!B14580),IF(AND(Input!B14580&gt;=20,Input!B14580&lt;=700),Input!B14580,""),"")</f>
        <v/>
      </c>
      <c r="C14580">
        <f>IF(B14580="","",INT(A14580))</f>
        <v/>
      </c>
      <c r="D14580">
        <f>IF(B14580="","",HOUR(A14580))</f>
        <v/>
      </c>
      <c r="E14580">
        <f>IF(B14580="","",IF(INPUT!$I$1="","",IF(C14580&lt;(INT(INPUT!$I$1)-INPUT!$I$2),"Off Meds",IF(C14580&lt;=(INT(INPUT!$I$1)+INPUT!$I$2),"Washout","On Meds"))))</f>
        <v/>
      </c>
      <c r="F14580">
        <f>IF(B14580="","",1.509*(LN(B14580)^1.084-5.381))</f>
        <v/>
      </c>
      <c r="G14580">
        <f>IF(F14580="","",IF(F14580&lt;0,10*F14580^2,0))</f>
        <v/>
      </c>
      <c r="H14580">
        <f>IF(F14580="","",IF(F14580&gt;0,10*F14580^2,0))</f>
        <v/>
      </c>
    </row>
    <row r="14581">
      <c r="A14581">
        <f>Input!A14581</f>
        <v/>
      </c>
      <c r="B14581">
        <f>IF(ISNUMBER(Input!B14581),IF(AND(Input!B14581&gt;=20,Input!B14581&lt;=700),Input!B14581,""),"")</f>
        <v/>
      </c>
      <c r="C14581">
        <f>IF(B14581="","",INT(A14581))</f>
        <v/>
      </c>
      <c r="D14581">
        <f>IF(B14581="","",HOUR(A14581))</f>
        <v/>
      </c>
      <c r="E14581">
        <f>IF(B14581="","",IF(INPUT!$I$1="","",IF(C14581&lt;(INT(INPUT!$I$1)-INPUT!$I$2),"Off Meds",IF(C14581&lt;=(INT(INPUT!$I$1)+INPUT!$I$2),"Washout","On Meds"))))</f>
        <v/>
      </c>
      <c r="F14581">
        <f>IF(B14581="","",1.509*(LN(B14581)^1.084-5.381))</f>
        <v/>
      </c>
      <c r="G14581">
        <f>IF(F14581="","",IF(F14581&lt;0,10*F14581^2,0))</f>
        <v/>
      </c>
      <c r="H14581">
        <f>IF(F14581="","",IF(F14581&gt;0,10*F14581^2,0))</f>
        <v/>
      </c>
    </row>
    <row r="14582">
      <c r="A14582">
        <f>Input!A14582</f>
        <v/>
      </c>
      <c r="B14582">
        <f>IF(ISNUMBER(Input!B14582),IF(AND(Input!B14582&gt;=20,Input!B14582&lt;=700),Input!B14582,""),"")</f>
        <v/>
      </c>
      <c r="C14582">
        <f>IF(B14582="","",INT(A14582))</f>
        <v/>
      </c>
      <c r="D14582">
        <f>IF(B14582="","",HOUR(A14582))</f>
        <v/>
      </c>
      <c r="E14582">
        <f>IF(B14582="","",IF(INPUT!$I$1="","",IF(C14582&lt;(INT(INPUT!$I$1)-INPUT!$I$2),"Off Meds",IF(C14582&lt;=(INT(INPUT!$I$1)+INPUT!$I$2),"Washout","On Meds"))))</f>
        <v/>
      </c>
      <c r="F14582">
        <f>IF(B14582="","",1.509*(LN(B14582)^1.084-5.381))</f>
        <v/>
      </c>
      <c r="G14582">
        <f>IF(F14582="","",IF(F14582&lt;0,10*F14582^2,0))</f>
        <v/>
      </c>
      <c r="H14582">
        <f>IF(F14582="","",IF(F14582&gt;0,10*F14582^2,0))</f>
        <v/>
      </c>
    </row>
    <row r="14583">
      <c r="A14583">
        <f>Input!A14583</f>
        <v/>
      </c>
      <c r="B14583">
        <f>IF(ISNUMBER(Input!B14583),IF(AND(Input!B14583&gt;=20,Input!B14583&lt;=700),Input!B14583,""),"")</f>
        <v/>
      </c>
      <c r="C14583">
        <f>IF(B14583="","",INT(A14583))</f>
        <v/>
      </c>
      <c r="D14583">
        <f>IF(B14583="","",HOUR(A14583))</f>
        <v/>
      </c>
      <c r="E14583">
        <f>IF(B14583="","",IF(INPUT!$I$1="","",IF(C14583&lt;(INT(INPUT!$I$1)-INPUT!$I$2),"Off Meds",IF(C14583&lt;=(INT(INPUT!$I$1)+INPUT!$I$2),"Washout","On Meds"))))</f>
        <v/>
      </c>
      <c r="F14583">
        <f>IF(B14583="","",1.509*(LN(B14583)^1.084-5.381))</f>
        <v/>
      </c>
      <c r="G14583">
        <f>IF(F14583="","",IF(F14583&lt;0,10*F14583^2,0))</f>
        <v/>
      </c>
      <c r="H14583">
        <f>IF(F14583="","",IF(F14583&gt;0,10*F14583^2,0))</f>
        <v/>
      </c>
    </row>
    <row r="14584">
      <c r="A14584">
        <f>Input!A14584</f>
        <v/>
      </c>
      <c r="B14584">
        <f>IF(ISNUMBER(Input!B14584),IF(AND(Input!B14584&gt;=20,Input!B14584&lt;=700),Input!B14584,""),"")</f>
        <v/>
      </c>
      <c r="C14584">
        <f>IF(B14584="","",INT(A14584))</f>
        <v/>
      </c>
      <c r="D14584">
        <f>IF(B14584="","",HOUR(A14584))</f>
        <v/>
      </c>
      <c r="E14584">
        <f>IF(B14584="","",IF(INPUT!$I$1="","",IF(C14584&lt;(INT(INPUT!$I$1)-INPUT!$I$2),"Off Meds",IF(C14584&lt;=(INT(INPUT!$I$1)+INPUT!$I$2),"Washout","On Meds"))))</f>
        <v/>
      </c>
      <c r="F14584">
        <f>IF(B14584="","",1.509*(LN(B14584)^1.084-5.381))</f>
        <v/>
      </c>
      <c r="G14584">
        <f>IF(F14584="","",IF(F14584&lt;0,10*F14584^2,0))</f>
        <v/>
      </c>
      <c r="H14584">
        <f>IF(F14584="","",IF(F14584&gt;0,10*F14584^2,0))</f>
        <v/>
      </c>
    </row>
    <row r="14585">
      <c r="A14585">
        <f>Input!A14585</f>
        <v/>
      </c>
      <c r="B14585">
        <f>IF(ISNUMBER(Input!B14585),IF(AND(Input!B14585&gt;=20,Input!B14585&lt;=700),Input!B14585,""),"")</f>
        <v/>
      </c>
      <c r="C14585">
        <f>IF(B14585="","",INT(A14585))</f>
        <v/>
      </c>
      <c r="D14585">
        <f>IF(B14585="","",HOUR(A14585))</f>
        <v/>
      </c>
      <c r="E14585">
        <f>IF(B14585="","",IF(INPUT!$I$1="","",IF(C14585&lt;(INT(INPUT!$I$1)-INPUT!$I$2),"Off Meds",IF(C14585&lt;=(INT(INPUT!$I$1)+INPUT!$I$2),"Washout","On Meds"))))</f>
        <v/>
      </c>
      <c r="F14585">
        <f>IF(B14585="","",1.509*(LN(B14585)^1.084-5.381))</f>
        <v/>
      </c>
      <c r="G14585">
        <f>IF(F14585="","",IF(F14585&lt;0,10*F14585^2,0))</f>
        <v/>
      </c>
      <c r="H14585">
        <f>IF(F14585="","",IF(F14585&gt;0,10*F14585^2,0))</f>
        <v/>
      </c>
    </row>
    <row r="14586">
      <c r="A14586">
        <f>Input!A14586</f>
        <v/>
      </c>
      <c r="B14586">
        <f>IF(ISNUMBER(Input!B14586),IF(AND(Input!B14586&gt;=20,Input!B14586&lt;=700),Input!B14586,""),"")</f>
        <v/>
      </c>
      <c r="C14586">
        <f>IF(B14586="","",INT(A14586))</f>
        <v/>
      </c>
      <c r="D14586">
        <f>IF(B14586="","",HOUR(A14586))</f>
        <v/>
      </c>
      <c r="E14586">
        <f>IF(B14586="","",IF(INPUT!$I$1="","",IF(C14586&lt;(INT(INPUT!$I$1)-INPUT!$I$2),"Off Meds",IF(C14586&lt;=(INT(INPUT!$I$1)+INPUT!$I$2),"Washout","On Meds"))))</f>
        <v/>
      </c>
      <c r="F14586">
        <f>IF(B14586="","",1.509*(LN(B14586)^1.084-5.381))</f>
        <v/>
      </c>
      <c r="G14586">
        <f>IF(F14586="","",IF(F14586&lt;0,10*F14586^2,0))</f>
        <v/>
      </c>
      <c r="H14586">
        <f>IF(F14586="","",IF(F14586&gt;0,10*F14586^2,0))</f>
        <v/>
      </c>
    </row>
    <row r="14587">
      <c r="A14587">
        <f>Input!A14587</f>
        <v/>
      </c>
      <c r="B14587">
        <f>IF(ISNUMBER(Input!B14587),IF(AND(Input!B14587&gt;=20,Input!B14587&lt;=700),Input!B14587,""),"")</f>
        <v/>
      </c>
      <c r="C14587">
        <f>IF(B14587="","",INT(A14587))</f>
        <v/>
      </c>
      <c r="D14587">
        <f>IF(B14587="","",HOUR(A14587))</f>
        <v/>
      </c>
      <c r="E14587">
        <f>IF(B14587="","",IF(INPUT!$I$1="","",IF(C14587&lt;(INT(INPUT!$I$1)-INPUT!$I$2),"Off Meds",IF(C14587&lt;=(INT(INPUT!$I$1)+INPUT!$I$2),"Washout","On Meds"))))</f>
        <v/>
      </c>
      <c r="F14587">
        <f>IF(B14587="","",1.509*(LN(B14587)^1.084-5.381))</f>
        <v/>
      </c>
      <c r="G14587">
        <f>IF(F14587="","",IF(F14587&lt;0,10*F14587^2,0))</f>
        <v/>
      </c>
      <c r="H14587">
        <f>IF(F14587="","",IF(F14587&gt;0,10*F14587^2,0))</f>
        <v/>
      </c>
    </row>
    <row r="14588">
      <c r="A14588">
        <f>Input!A14588</f>
        <v/>
      </c>
      <c r="B14588">
        <f>IF(ISNUMBER(Input!B14588),IF(AND(Input!B14588&gt;=20,Input!B14588&lt;=700),Input!B14588,""),"")</f>
        <v/>
      </c>
      <c r="C14588">
        <f>IF(B14588="","",INT(A14588))</f>
        <v/>
      </c>
      <c r="D14588">
        <f>IF(B14588="","",HOUR(A14588))</f>
        <v/>
      </c>
      <c r="E14588">
        <f>IF(B14588="","",IF(INPUT!$I$1="","",IF(C14588&lt;(INT(INPUT!$I$1)-INPUT!$I$2),"Off Meds",IF(C14588&lt;=(INT(INPUT!$I$1)+INPUT!$I$2),"Washout","On Meds"))))</f>
        <v/>
      </c>
      <c r="F14588">
        <f>IF(B14588="","",1.509*(LN(B14588)^1.084-5.381))</f>
        <v/>
      </c>
      <c r="G14588">
        <f>IF(F14588="","",IF(F14588&lt;0,10*F14588^2,0))</f>
        <v/>
      </c>
      <c r="H14588">
        <f>IF(F14588="","",IF(F14588&gt;0,10*F14588^2,0))</f>
        <v/>
      </c>
    </row>
    <row r="14589">
      <c r="A14589">
        <f>Input!A14589</f>
        <v/>
      </c>
      <c r="B14589">
        <f>IF(ISNUMBER(Input!B14589),IF(AND(Input!B14589&gt;=20,Input!B14589&lt;=700),Input!B14589,""),"")</f>
        <v/>
      </c>
      <c r="C14589">
        <f>IF(B14589="","",INT(A14589))</f>
        <v/>
      </c>
      <c r="D14589">
        <f>IF(B14589="","",HOUR(A14589))</f>
        <v/>
      </c>
      <c r="E14589">
        <f>IF(B14589="","",IF(INPUT!$I$1="","",IF(C14589&lt;(INT(INPUT!$I$1)-INPUT!$I$2),"Off Meds",IF(C14589&lt;=(INT(INPUT!$I$1)+INPUT!$I$2),"Washout","On Meds"))))</f>
        <v/>
      </c>
      <c r="F14589">
        <f>IF(B14589="","",1.509*(LN(B14589)^1.084-5.381))</f>
        <v/>
      </c>
      <c r="G14589">
        <f>IF(F14589="","",IF(F14589&lt;0,10*F14589^2,0))</f>
        <v/>
      </c>
      <c r="H14589">
        <f>IF(F14589="","",IF(F14589&gt;0,10*F14589^2,0))</f>
        <v/>
      </c>
    </row>
    <row r="14590">
      <c r="A14590">
        <f>Input!A14590</f>
        <v/>
      </c>
      <c r="B14590">
        <f>IF(ISNUMBER(Input!B14590),IF(AND(Input!B14590&gt;=20,Input!B14590&lt;=700),Input!B14590,""),"")</f>
        <v/>
      </c>
      <c r="C14590">
        <f>IF(B14590="","",INT(A14590))</f>
        <v/>
      </c>
      <c r="D14590">
        <f>IF(B14590="","",HOUR(A14590))</f>
        <v/>
      </c>
      <c r="E14590">
        <f>IF(B14590="","",IF(INPUT!$I$1="","",IF(C14590&lt;(INT(INPUT!$I$1)-INPUT!$I$2),"Off Meds",IF(C14590&lt;=(INT(INPUT!$I$1)+INPUT!$I$2),"Washout","On Meds"))))</f>
        <v/>
      </c>
      <c r="F14590">
        <f>IF(B14590="","",1.509*(LN(B14590)^1.084-5.381))</f>
        <v/>
      </c>
      <c r="G14590">
        <f>IF(F14590="","",IF(F14590&lt;0,10*F14590^2,0))</f>
        <v/>
      </c>
      <c r="H14590">
        <f>IF(F14590="","",IF(F14590&gt;0,10*F14590^2,0))</f>
        <v/>
      </c>
    </row>
    <row r="14591">
      <c r="A14591">
        <f>Input!A14591</f>
        <v/>
      </c>
      <c r="B14591">
        <f>IF(ISNUMBER(Input!B14591),IF(AND(Input!B14591&gt;=20,Input!B14591&lt;=700),Input!B14591,""),"")</f>
        <v/>
      </c>
      <c r="C14591">
        <f>IF(B14591="","",INT(A14591))</f>
        <v/>
      </c>
      <c r="D14591">
        <f>IF(B14591="","",HOUR(A14591))</f>
        <v/>
      </c>
      <c r="E14591">
        <f>IF(B14591="","",IF(INPUT!$I$1="","",IF(C14591&lt;(INT(INPUT!$I$1)-INPUT!$I$2),"Off Meds",IF(C14591&lt;=(INT(INPUT!$I$1)+INPUT!$I$2),"Washout","On Meds"))))</f>
        <v/>
      </c>
      <c r="F14591">
        <f>IF(B14591="","",1.509*(LN(B14591)^1.084-5.381))</f>
        <v/>
      </c>
      <c r="G14591">
        <f>IF(F14591="","",IF(F14591&lt;0,10*F14591^2,0))</f>
        <v/>
      </c>
      <c r="H14591">
        <f>IF(F14591="","",IF(F14591&gt;0,10*F14591^2,0))</f>
        <v/>
      </c>
    </row>
    <row r="14592">
      <c r="A14592">
        <f>Input!A14592</f>
        <v/>
      </c>
      <c r="B14592">
        <f>IF(ISNUMBER(Input!B14592),IF(AND(Input!B14592&gt;=20,Input!B14592&lt;=700),Input!B14592,""),"")</f>
        <v/>
      </c>
      <c r="C14592">
        <f>IF(B14592="","",INT(A14592))</f>
        <v/>
      </c>
      <c r="D14592">
        <f>IF(B14592="","",HOUR(A14592))</f>
        <v/>
      </c>
      <c r="E14592">
        <f>IF(B14592="","",IF(INPUT!$I$1="","",IF(C14592&lt;(INT(INPUT!$I$1)-INPUT!$I$2),"Off Meds",IF(C14592&lt;=(INT(INPUT!$I$1)+INPUT!$I$2),"Washout","On Meds"))))</f>
        <v/>
      </c>
      <c r="F14592">
        <f>IF(B14592="","",1.509*(LN(B14592)^1.084-5.381))</f>
        <v/>
      </c>
      <c r="G14592">
        <f>IF(F14592="","",IF(F14592&lt;0,10*F14592^2,0))</f>
        <v/>
      </c>
      <c r="H14592">
        <f>IF(F14592="","",IF(F14592&gt;0,10*F14592^2,0))</f>
        <v/>
      </c>
    </row>
    <row r="14593">
      <c r="A14593">
        <f>Input!A14593</f>
        <v/>
      </c>
      <c r="B14593">
        <f>IF(ISNUMBER(Input!B14593),IF(AND(Input!B14593&gt;=20,Input!B14593&lt;=700),Input!B14593,""),"")</f>
        <v/>
      </c>
      <c r="C14593">
        <f>IF(B14593="","",INT(A14593))</f>
        <v/>
      </c>
      <c r="D14593">
        <f>IF(B14593="","",HOUR(A14593))</f>
        <v/>
      </c>
      <c r="E14593">
        <f>IF(B14593="","",IF(INPUT!$I$1="","",IF(C14593&lt;(INT(INPUT!$I$1)-INPUT!$I$2),"Off Meds",IF(C14593&lt;=(INT(INPUT!$I$1)+INPUT!$I$2),"Washout","On Meds"))))</f>
        <v/>
      </c>
      <c r="F14593">
        <f>IF(B14593="","",1.509*(LN(B14593)^1.084-5.381))</f>
        <v/>
      </c>
      <c r="G14593">
        <f>IF(F14593="","",IF(F14593&lt;0,10*F14593^2,0))</f>
        <v/>
      </c>
      <c r="H14593">
        <f>IF(F14593="","",IF(F14593&gt;0,10*F14593^2,0))</f>
        <v/>
      </c>
    </row>
    <row r="14594">
      <c r="A14594">
        <f>Input!A14594</f>
        <v/>
      </c>
      <c r="B14594">
        <f>IF(ISNUMBER(Input!B14594),IF(AND(Input!B14594&gt;=20,Input!B14594&lt;=700),Input!B14594,""),"")</f>
        <v/>
      </c>
      <c r="C14594">
        <f>IF(B14594="","",INT(A14594))</f>
        <v/>
      </c>
      <c r="D14594">
        <f>IF(B14594="","",HOUR(A14594))</f>
        <v/>
      </c>
      <c r="E14594">
        <f>IF(B14594="","",IF(INPUT!$I$1="","",IF(C14594&lt;(INT(INPUT!$I$1)-INPUT!$I$2),"Off Meds",IF(C14594&lt;=(INT(INPUT!$I$1)+INPUT!$I$2),"Washout","On Meds"))))</f>
        <v/>
      </c>
      <c r="F14594">
        <f>IF(B14594="","",1.509*(LN(B14594)^1.084-5.381))</f>
        <v/>
      </c>
      <c r="G14594">
        <f>IF(F14594="","",IF(F14594&lt;0,10*F14594^2,0))</f>
        <v/>
      </c>
      <c r="H14594">
        <f>IF(F14594="","",IF(F14594&gt;0,10*F14594^2,0))</f>
        <v/>
      </c>
    </row>
    <row r="14595">
      <c r="A14595">
        <f>Input!A14595</f>
        <v/>
      </c>
      <c r="B14595">
        <f>IF(ISNUMBER(Input!B14595),IF(AND(Input!B14595&gt;=20,Input!B14595&lt;=700),Input!B14595,""),"")</f>
        <v/>
      </c>
      <c r="C14595">
        <f>IF(B14595="","",INT(A14595))</f>
        <v/>
      </c>
      <c r="D14595">
        <f>IF(B14595="","",HOUR(A14595))</f>
        <v/>
      </c>
      <c r="E14595">
        <f>IF(B14595="","",IF(INPUT!$I$1="","",IF(C14595&lt;(INT(INPUT!$I$1)-INPUT!$I$2),"Off Meds",IF(C14595&lt;=(INT(INPUT!$I$1)+INPUT!$I$2),"Washout","On Meds"))))</f>
        <v/>
      </c>
      <c r="F14595">
        <f>IF(B14595="","",1.509*(LN(B14595)^1.084-5.381))</f>
        <v/>
      </c>
      <c r="G14595">
        <f>IF(F14595="","",IF(F14595&lt;0,10*F14595^2,0))</f>
        <v/>
      </c>
      <c r="H14595">
        <f>IF(F14595="","",IF(F14595&gt;0,10*F14595^2,0))</f>
        <v/>
      </c>
    </row>
    <row r="14596">
      <c r="A14596">
        <f>Input!A14596</f>
        <v/>
      </c>
      <c r="B14596">
        <f>IF(ISNUMBER(Input!B14596),IF(AND(Input!B14596&gt;=20,Input!B14596&lt;=700),Input!B14596,""),"")</f>
        <v/>
      </c>
      <c r="C14596">
        <f>IF(B14596="","",INT(A14596))</f>
        <v/>
      </c>
      <c r="D14596">
        <f>IF(B14596="","",HOUR(A14596))</f>
        <v/>
      </c>
      <c r="E14596">
        <f>IF(B14596="","",IF(INPUT!$I$1="","",IF(C14596&lt;(INT(INPUT!$I$1)-INPUT!$I$2),"Off Meds",IF(C14596&lt;=(INT(INPUT!$I$1)+INPUT!$I$2),"Washout","On Meds"))))</f>
        <v/>
      </c>
      <c r="F14596">
        <f>IF(B14596="","",1.509*(LN(B14596)^1.084-5.381))</f>
        <v/>
      </c>
      <c r="G14596">
        <f>IF(F14596="","",IF(F14596&lt;0,10*F14596^2,0))</f>
        <v/>
      </c>
      <c r="H14596">
        <f>IF(F14596="","",IF(F14596&gt;0,10*F14596^2,0))</f>
        <v/>
      </c>
    </row>
    <row r="14597">
      <c r="A14597">
        <f>Input!A14597</f>
        <v/>
      </c>
      <c r="B14597">
        <f>IF(ISNUMBER(Input!B14597),IF(AND(Input!B14597&gt;=20,Input!B14597&lt;=700),Input!B14597,""),"")</f>
        <v/>
      </c>
      <c r="C14597">
        <f>IF(B14597="","",INT(A14597))</f>
        <v/>
      </c>
      <c r="D14597">
        <f>IF(B14597="","",HOUR(A14597))</f>
        <v/>
      </c>
      <c r="E14597">
        <f>IF(B14597="","",IF(INPUT!$I$1="","",IF(C14597&lt;(INT(INPUT!$I$1)-INPUT!$I$2),"Off Meds",IF(C14597&lt;=(INT(INPUT!$I$1)+INPUT!$I$2),"Washout","On Meds"))))</f>
        <v/>
      </c>
      <c r="F14597">
        <f>IF(B14597="","",1.509*(LN(B14597)^1.084-5.381))</f>
        <v/>
      </c>
      <c r="G14597">
        <f>IF(F14597="","",IF(F14597&lt;0,10*F14597^2,0))</f>
        <v/>
      </c>
      <c r="H14597">
        <f>IF(F14597="","",IF(F14597&gt;0,10*F14597^2,0))</f>
        <v/>
      </c>
    </row>
    <row r="14598">
      <c r="A14598">
        <f>Input!A14598</f>
        <v/>
      </c>
      <c r="B14598">
        <f>IF(ISNUMBER(Input!B14598),IF(AND(Input!B14598&gt;=20,Input!B14598&lt;=700),Input!B14598,""),"")</f>
        <v/>
      </c>
      <c r="C14598">
        <f>IF(B14598="","",INT(A14598))</f>
        <v/>
      </c>
      <c r="D14598">
        <f>IF(B14598="","",HOUR(A14598))</f>
        <v/>
      </c>
      <c r="E14598">
        <f>IF(B14598="","",IF(INPUT!$I$1="","",IF(C14598&lt;(INT(INPUT!$I$1)-INPUT!$I$2),"Off Meds",IF(C14598&lt;=(INT(INPUT!$I$1)+INPUT!$I$2),"Washout","On Meds"))))</f>
        <v/>
      </c>
      <c r="F14598">
        <f>IF(B14598="","",1.509*(LN(B14598)^1.084-5.381))</f>
        <v/>
      </c>
      <c r="G14598">
        <f>IF(F14598="","",IF(F14598&lt;0,10*F14598^2,0))</f>
        <v/>
      </c>
      <c r="H14598">
        <f>IF(F14598="","",IF(F14598&gt;0,10*F14598^2,0))</f>
        <v/>
      </c>
    </row>
    <row r="14599">
      <c r="A14599">
        <f>Input!A14599</f>
        <v/>
      </c>
      <c r="B14599">
        <f>IF(ISNUMBER(Input!B14599),IF(AND(Input!B14599&gt;=20,Input!B14599&lt;=700),Input!B14599,""),"")</f>
        <v/>
      </c>
      <c r="C14599">
        <f>IF(B14599="","",INT(A14599))</f>
        <v/>
      </c>
      <c r="D14599">
        <f>IF(B14599="","",HOUR(A14599))</f>
        <v/>
      </c>
      <c r="E14599">
        <f>IF(B14599="","",IF(INPUT!$I$1="","",IF(C14599&lt;(INT(INPUT!$I$1)-INPUT!$I$2),"Off Meds",IF(C14599&lt;=(INT(INPUT!$I$1)+INPUT!$I$2),"Washout","On Meds"))))</f>
        <v/>
      </c>
      <c r="F14599">
        <f>IF(B14599="","",1.509*(LN(B14599)^1.084-5.381))</f>
        <v/>
      </c>
      <c r="G14599">
        <f>IF(F14599="","",IF(F14599&lt;0,10*F14599^2,0))</f>
        <v/>
      </c>
      <c r="H14599">
        <f>IF(F14599="","",IF(F14599&gt;0,10*F14599^2,0))</f>
        <v/>
      </c>
    </row>
    <row r="14600">
      <c r="A14600">
        <f>Input!A14600</f>
        <v/>
      </c>
      <c r="B14600">
        <f>IF(ISNUMBER(Input!B14600),IF(AND(Input!B14600&gt;=20,Input!B14600&lt;=700),Input!B14600,""),"")</f>
        <v/>
      </c>
      <c r="C14600">
        <f>IF(B14600="","",INT(A14600))</f>
        <v/>
      </c>
      <c r="D14600">
        <f>IF(B14600="","",HOUR(A14600))</f>
        <v/>
      </c>
      <c r="E14600">
        <f>IF(B14600="","",IF(INPUT!$I$1="","",IF(C14600&lt;(INT(INPUT!$I$1)-INPUT!$I$2),"Off Meds",IF(C14600&lt;=(INT(INPUT!$I$1)+INPUT!$I$2),"Washout","On Meds"))))</f>
        <v/>
      </c>
      <c r="F14600">
        <f>IF(B14600="","",1.509*(LN(B14600)^1.084-5.381))</f>
        <v/>
      </c>
      <c r="G14600">
        <f>IF(F14600="","",IF(F14600&lt;0,10*F14600^2,0))</f>
        <v/>
      </c>
      <c r="H14600">
        <f>IF(F14600="","",IF(F14600&gt;0,10*F14600^2,0))</f>
        <v/>
      </c>
    </row>
    <row r="14601">
      <c r="A14601">
        <f>Input!A14601</f>
        <v/>
      </c>
      <c r="B14601">
        <f>IF(ISNUMBER(Input!B14601),IF(AND(Input!B14601&gt;=20,Input!B14601&lt;=700),Input!B14601,""),"")</f>
        <v/>
      </c>
      <c r="C14601">
        <f>IF(B14601="","",INT(A14601))</f>
        <v/>
      </c>
      <c r="D14601">
        <f>IF(B14601="","",HOUR(A14601))</f>
        <v/>
      </c>
      <c r="E14601">
        <f>IF(B14601="","",IF(INPUT!$I$1="","",IF(C14601&lt;(INT(INPUT!$I$1)-INPUT!$I$2),"Off Meds",IF(C14601&lt;=(INT(INPUT!$I$1)+INPUT!$I$2),"Washout","On Meds"))))</f>
        <v/>
      </c>
      <c r="F14601">
        <f>IF(B14601="","",1.509*(LN(B14601)^1.084-5.381))</f>
        <v/>
      </c>
      <c r="G14601">
        <f>IF(F14601="","",IF(F14601&lt;0,10*F14601^2,0))</f>
        <v/>
      </c>
      <c r="H14601">
        <f>IF(F14601="","",IF(F14601&gt;0,10*F14601^2,0))</f>
        <v/>
      </c>
    </row>
    <row r="14602">
      <c r="A14602">
        <f>Input!A14602</f>
        <v/>
      </c>
      <c r="B14602">
        <f>IF(ISNUMBER(Input!B14602),IF(AND(Input!B14602&gt;=20,Input!B14602&lt;=700),Input!B14602,""),"")</f>
        <v/>
      </c>
      <c r="C14602">
        <f>IF(B14602="","",INT(A14602))</f>
        <v/>
      </c>
      <c r="D14602">
        <f>IF(B14602="","",HOUR(A14602))</f>
        <v/>
      </c>
      <c r="E14602">
        <f>IF(B14602="","",IF(INPUT!$I$1="","",IF(C14602&lt;(INT(INPUT!$I$1)-INPUT!$I$2),"Off Meds",IF(C14602&lt;=(INT(INPUT!$I$1)+INPUT!$I$2),"Washout","On Meds"))))</f>
        <v/>
      </c>
      <c r="F14602">
        <f>IF(B14602="","",1.509*(LN(B14602)^1.084-5.381))</f>
        <v/>
      </c>
      <c r="G14602">
        <f>IF(F14602="","",IF(F14602&lt;0,10*F14602^2,0))</f>
        <v/>
      </c>
      <c r="H14602">
        <f>IF(F14602="","",IF(F14602&gt;0,10*F14602^2,0))</f>
        <v/>
      </c>
    </row>
    <row r="14603">
      <c r="A14603">
        <f>Input!A14603</f>
        <v/>
      </c>
      <c r="B14603">
        <f>IF(ISNUMBER(Input!B14603),IF(AND(Input!B14603&gt;=20,Input!B14603&lt;=700),Input!B14603,""),"")</f>
        <v/>
      </c>
      <c r="C14603">
        <f>IF(B14603="","",INT(A14603))</f>
        <v/>
      </c>
      <c r="D14603">
        <f>IF(B14603="","",HOUR(A14603))</f>
        <v/>
      </c>
      <c r="E14603">
        <f>IF(B14603="","",IF(INPUT!$I$1="","",IF(C14603&lt;(INT(INPUT!$I$1)-INPUT!$I$2),"Off Meds",IF(C14603&lt;=(INT(INPUT!$I$1)+INPUT!$I$2),"Washout","On Meds"))))</f>
        <v/>
      </c>
      <c r="F14603">
        <f>IF(B14603="","",1.509*(LN(B14603)^1.084-5.381))</f>
        <v/>
      </c>
      <c r="G14603">
        <f>IF(F14603="","",IF(F14603&lt;0,10*F14603^2,0))</f>
        <v/>
      </c>
      <c r="H14603">
        <f>IF(F14603="","",IF(F14603&gt;0,10*F14603^2,0))</f>
        <v/>
      </c>
    </row>
    <row r="14604">
      <c r="A14604">
        <f>Input!A14604</f>
        <v/>
      </c>
      <c r="B14604">
        <f>IF(ISNUMBER(Input!B14604),IF(AND(Input!B14604&gt;=20,Input!B14604&lt;=700),Input!B14604,""),"")</f>
        <v/>
      </c>
      <c r="C14604">
        <f>IF(B14604="","",INT(A14604))</f>
        <v/>
      </c>
      <c r="D14604">
        <f>IF(B14604="","",HOUR(A14604))</f>
        <v/>
      </c>
      <c r="E14604">
        <f>IF(B14604="","",IF(INPUT!$I$1="","",IF(C14604&lt;(INT(INPUT!$I$1)-INPUT!$I$2),"Off Meds",IF(C14604&lt;=(INT(INPUT!$I$1)+INPUT!$I$2),"Washout","On Meds"))))</f>
        <v/>
      </c>
      <c r="F14604">
        <f>IF(B14604="","",1.509*(LN(B14604)^1.084-5.381))</f>
        <v/>
      </c>
      <c r="G14604">
        <f>IF(F14604="","",IF(F14604&lt;0,10*F14604^2,0))</f>
        <v/>
      </c>
      <c r="H14604">
        <f>IF(F14604="","",IF(F14604&gt;0,10*F14604^2,0))</f>
        <v/>
      </c>
    </row>
    <row r="14605">
      <c r="A14605">
        <f>Input!A14605</f>
        <v/>
      </c>
      <c r="B14605">
        <f>IF(ISNUMBER(Input!B14605),IF(AND(Input!B14605&gt;=20,Input!B14605&lt;=700),Input!B14605,""),"")</f>
        <v/>
      </c>
      <c r="C14605">
        <f>IF(B14605="","",INT(A14605))</f>
        <v/>
      </c>
      <c r="D14605">
        <f>IF(B14605="","",HOUR(A14605))</f>
        <v/>
      </c>
      <c r="E14605">
        <f>IF(B14605="","",IF(INPUT!$I$1="","",IF(C14605&lt;(INT(INPUT!$I$1)-INPUT!$I$2),"Off Meds",IF(C14605&lt;=(INT(INPUT!$I$1)+INPUT!$I$2),"Washout","On Meds"))))</f>
        <v/>
      </c>
      <c r="F14605">
        <f>IF(B14605="","",1.509*(LN(B14605)^1.084-5.381))</f>
        <v/>
      </c>
      <c r="G14605">
        <f>IF(F14605="","",IF(F14605&lt;0,10*F14605^2,0))</f>
        <v/>
      </c>
      <c r="H14605">
        <f>IF(F14605="","",IF(F14605&gt;0,10*F14605^2,0))</f>
        <v/>
      </c>
    </row>
    <row r="14606">
      <c r="A14606">
        <f>Input!A14606</f>
        <v/>
      </c>
      <c r="B14606">
        <f>IF(ISNUMBER(Input!B14606),IF(AND(Input!B14606&gt;=20,Input!B14606&lt;=700),Input!B14606,""),"")</f>
        <v/>
      </c>
      <c r="C14606">
        <f>IF(B14606="","",INT(A14606))</f>
        <v/>
      </c>
      <c r="D14606">
        <f>IF(B14606="","",HOUR(A14606))</f>
        <v/>
      </c>
      <c r="E14606">
        <f>IF(B14606="","",IF(INPUT!$I$1="","",IF(C14606&lt;(INT(INPUT!$I$1)-INPUT!$I$2),"Off Meds",IF(C14606&lt;=(INT(INPUT!$I$1)+INPUT!$I$2),"Washout","On Meds"))))</f>
        <v/>
      </c>
      <c r="F14606">
        <f>IF(B14606="","",1.509*(LN(B14606)^1.084-5.381))</f>
        <v/>
      </c>
      <c r="G14606">
        <f>IF(F14606="","",IF(F14606&lt;0,10*F14606^2,0))</f>
        <v/>
      </c>
      <c r="H14606">
        <f>IF(F14606="","",IF(F14606&gt;0,10*F14606^2,0))</f>
        <v/>
      </c>
    </row>
    <row r="14607">
      <c r="A14607">
        <f>Input!A14607</f>
        <v/>
      </c>
      <c r="B14607">
        <f>IF(ISNUMBER(Input!B14607),IF(AND(Input!B14607&gt;=20,Input!B14607&lt;=700),Input!B14607,""),"")</f>
        <v/>
      </c>
      <c r="C14607">
        <f>IF(B14607="","",INT(A14607))</f>
        <v/>
      </c>
      <c r="D14607">
        <f>IF(B14607="","",HOUR(A14607))</f>
        <v/>
      </c>
      <c r="E14607">
        <f>IF(B14607="","",IF(INPUT!$I$1="","",IF(C14607&lt;(INT(INPUT!$I$1)-INPUT!$I$2),"Off Meds",IF(C14607&lt;=(INT(INPUT!$I$1)+INPUT!$I$2),"Washout","On Meds"))))</f>
        <v/>
      </c>
      <c r="F14607">
        <f>IF(B14607="","",1.509*(LN(B14607)^1.084-5.381))</f>
        <v/>
      </c>
      <c r="G14607">
        <f>IF(F14607="","",IF(F14607&lt;0,10*F14607^2,0))</f>
        <v/>
      </c>
      <c r="H14607">
        <f>IF(F14607="","",IF(F14607&gt;0,10*F14607^2,0))</f>
        <v/>
      </c>
    </row>
    <row r="14608">
      <c r="A14608">
        <f>Input!A14608</f>
        <v/>
      </c>
      <c r="B14608">
        <f>IF(ISNUMBER(Input!B14608),IF(AND(Input!B14608&gt;=20,Input!B14608&lt;=700),Input!B14608,""),"")</f>
        <v/>
      </c>
      <c r="C14608">
        <f>IF(B14608="","",INT(A14608))</f>
        <v/>
      </c>
      <c r="D14608">
        <f>IF(B14608="","",HOUR(A14608))</f>
        <v/>
      </c>
      <c r="E14608">
        <f>IF(B14608="","",IF(INPUT!$I$1="","",IF(C14608&lt;(INT(INPUT!$I$1)-INPUT!$I$2),"Off Meds",IF(C14608&lt;=(INT(INPUT!$I$1)+INPUT!$I$2),"Washout","On Meds"))))</f>
        <v/>
      </c>
      <c r="F14608">
        <f>IF(B14608="","",1.509*(LN(B14608)^1.084-5.381))</f>
        <v/>
      </c>
      <c r="G14608">
        <f>IF(F14608="","",IF(F14608&lt;0,10*F14608^2,0))</f>
        <v/>
      </c>
      <c r="H14608">
        <f>IF(F14608="","",IF(F14608&gt;0,10*F14608^2,0))</f>
        <v/>
      </c>
    </row>
    <row r="14609">
      <c r="A14609">
        <f>Input!A14609</f>
        <v/>
      </c>
      <c r="B14609">
        <f>IF(ISNUMBER(Input!B14609),IF(AND(Input!B14609&gt;=20,Input!B14609&lt;=700),Input!B14609,""),"")</f>
        <v/>
      </c>
      <c r="C14609">
        <f>IF(B14609="","",INT(A14609))</f>
        <v/>
      </c>
      <c r="D14609">
        <f>IF(B14609="","",HOUR(A14609))</f>
        <v/>
      </c>
      <c r="E14609">
        <f>IF(B14609="","",IF(INPUT!$I$1="","",IF(C14609&lt;(INT(INPUT!$I$1)-INPUT!$I$2),"Off Meds",IF(C14609&lt;=(INT(INPUT!$I$1)+INPUT!$I$2),"Washout","On Meds"))))</f>
        <v/>
      </c>
      <c r="F14609">
        <f>IF(B14609="","",1.509*(LN(B14609)^1.084-5.381))</f>
        <v/>
      </c>
      <c r="G14609">
        <f>IF(F14609="","",IF(F14609&lt;0,10*F14609^2,0))</f>
        <v/>
      </c>
      <c r="H14609">
        <f>IF(F14609="","",IF(F14609&gt;0,10*F14609^2,0))</f>
        <v/>
      </c>
    </row>
    <row r="14610">
      <c r="A14610">
        <f>Input!A14610</f>
        <v/>
      </c>
      <c r="B14610">
        <f>IF(ISNUMBER(Input!B14610),IF(AND(Input!B14610&gt;=20,Input!B14610&lt;=700),Input!B14610,""),"")</f>
        <v/>
      </c>
      <c r="C14610">
        <f>IF(B14610="","",INT(A14610))</f>
        <v/>
      </c>
      <c r="D14610">
        <f>IF(B14610="","",HOUR(A14610))</f>
        <v/>
      </c>
      <c r="E14610">
        <f>IF(B14610="","",IF(INPUT!$I$1="","",IF(C14610&lt;(INT(INPUT!$I$1)-INPUT!$I$2),"Off Meds",IF(C14610&lt;=(INT(INPUT!$I$1)+INPUT!$I$2),"Washout","On Meds"))))</f>
        <v/>
      </c>
      <c r="F14610">
        <f>IF(B14610="","",1.509*(LN(B14610)^1.084-5.381))</f>
        <v/>
      </c>
      <c r="G14610">
        <f>IF(F14610="","",IF(F14610&lt;0,10*F14610^2,0))</f>
        <v/>
      </c>
      <c r="H14610">
        <f>IF(F14610="","",IF(F14610&gt;0,10*F14610^2,0))</f>
        <v/>
      </c>
    </row>
    <row r="14611">
      <c r="A14611">
        <f>Input!A14611</f>
        <v/>
      </c>
      <c r="B14611">
        <f>IF(ISNUMBER(Input!B14611),IF(AND(Input!B14611&gt;=20,Input!B14611&lt;=700),Input!B14611,""),"")</f>
        <v/>
      </c>
      <c r="C14611">
        <f>IF(B14611="","",INT(A14611))</f>
        <v/>
      </c>
      <c r="D14611">
        <f>IF(B14611="","",HOUR(A14611))</f>
        <v/>
      </c>
      <c r="E14611">
        <f>IF(B14611="","",IF(INPUT!$I$1="","",IF(C14611&lt;(INT(INPUT!$I$1)-INPUT!$I$2),"Off Meds",IF(C14611&lt;=(INT(INPUT!$I$1)+INPUT!$I$2),"Washout","On Meds"))))</f>
        <v/>
      </c>
      <c r="F14611">
        <f>IF(B14611="","",1.509*(LN(B14611)^1.084-5.381))</f>
        <v/>
      </c>
      <c r="G14611">
        <f>IF(F14611="","",IF(F14611&lt;0,10*F14611^2,0))</f>
        <v/>
      </c>
      <c r="H14611">
        <f>IF(F14611="","",IF(F14611&gt;0,10*F14611^2,0))</f>
        <v/>
      </c>
    </row>
    <row r="14612">
      <c r="A14612">
        <f>Input!A14612</f>
        <v/>
      </c>
      <c r="B14612">
        <f>IF(ISNUMBER(Input!B14612),IF(AND(Input!B14612&gt;=20,Input!B14612&lt;=700),Input!B14612,""),"")</f>
        <v/>
      </c>
      <c r="C14612">
        <f>IF(B14612="","",INT(A14612))</f>
        <v/>
      </c>
      <c r="D14612">
        <f>IF(B14612="","",HOUR(A14612))</f>
        <v/>
      </c>
      <c r="E14612">
        <f>IF(B14612="","",IF(INPUT!$I$1="","",IF(C14612&lt;(INT(INPUT!$I$1)-INPUT!$I$2),"Off Meds",IF(C14612&lt;=(INT(INPUT!$I$1)+INPUT!$I$2),"Washout","On Meds"))))</f>
        <v/>
      </c>
      <c r="F14612">
        <f>IF(B14612="","",1.509*(LN(B14612)^1.084-5.381))</f>
        <v/>
      </c>
      <c r="G14612">
        <f>IF(F14612="","",IF(F14612&lt;0,10*F14612^2,0))</f>
        <v/>
      </c>
      <c r="H14612">
        <f>IF(F14612="","",IF(F14612&gt;0,10*F14612^2,0))</f>
        <v/>
      </c>
    </row>
    <row r="14613">
      <c r="A14613">
        <f>Input!A14613</f>
        <v/>
      </c>
      <c r="B14613">
        <f>IF(ISNUMBER(Input!B14613),IF(AND(Input!B14613&gt;=20,Input!B14613&lt;=700),Input!B14613,""),"")</f>
        <v/>
      </c>
      <c r="C14613">
        <f>IF(B14613="","",INT(A14613))</f>
        <v/>
      </c>
      <c r="D14613">
        <f>IF(B14613="","",HOUR(A14613))</f>
        <v/>
      </c>
      <c r="E14613">
        <f>IF(B14613="","",IF(INPUT!$I$1="","",IF(C14613&lt;(INT(INPUT!$I$1)-INPUT!$I$2),"Off Meds",IF(C14613&lt;=(INT(INPUT!$I$1)+INPUT!$I$2),"Washout","On Meds"))))</f>
        <v/>
      </c>
      <c r="F14613">
        <f>IF(B14613="","",1.509*(LN(B14613)^1.084-5.381))</f>
        <v/>
      </c>
      <c r="G14613">
        <f>IF(F14613="","",IF(F14613&lt;0,10*F14613^2,0))</f>
        <v/>
      </c>
      <c r="H14613">
        <f>IF(F14613="","",IF(F14613&gt;0,10*F14613^2,0))</f>
        <v/>
      </c>
    </row>
    <row r="14614">
      <c r="A14614">
        <f>Input!A14614</f>
        <v/>
      </c>
      <c r="B14614">
        <f>IF(ISNUMBER(Input!B14614),IF(AND(Input!B14614&gt;=20,Input!B14614&lt;=700),Input!B14614,""),"")</f>
        <v/>
      </c>
      <c r="C14614">
        <f>IF(B14614="","",INT(A14614))</f>
        <v/>
      </c>
      <c r="D14614">
        <f>IF(B14614="","",HOUR(A14614))</f>
        <v/>
      </c>
      <c r="E14614">
        <f>IF(B14614="","",IF(INPUT!$I$1="","",IF(C14614&lt;(INT(INPUT!$I$1)-INPUT!$I$2),"Off Meds",IF(C14614&lt;=(INT(INPUT!$I$1)+INPUT!$I$2),"Washout","On Meds"))))</f>
        <v/>
      </c>
      <c r="F14614">
        <f>IF(B14614="","",1.509*(LN(B14614)^1.084-5.381))</f>
        <v/>
      </c>
      <c r="G14614">
        <f>IF(F14614="","",IF(F14614&lt;0,10*F14614^2,0))</f>
        <v/>
      </c>
      <c r="H14614">
        <f>IF(F14614="","",IF(F14614&gt;0,10*F14614^2,0))</f>
        <v/>
      </c>
    </row>
    <row r="14615">
      <c r="A14615">
        <f>Input!A14615</f>
        <v/>
      </c>
      <c r="B14615">
        <f>IF(ISNUMBER(Input!B14615),IF(AND(Input!B14615&gt;=20,Input!B14615&lt;=700),Input!B14615,""),"")</f>
        <v/>
      </c>
      <c r="C14615">
        <f>IF(B14615="","",INT(A14615))</f>
        <v/>
      </c>
      <c r="D14615">
        <f>IF(B14615="","",HOUR(A14615))</f>
        <v/>
      </c>
      <c r="E14615">
        <f>IF(B14615="","",IF(INPUT!$I$1="","",IF(C14615&lt;(INT(INPUT!$I$1)-INPUT!$I$2),"Off Meds",IF(C14615&lt;=(INT(INPUT!$I$1)+INPUT!$I$2),"Washout","On Meds"))))</f>
        <v/>
      </c>
      <c r="F14615">
        <f>IF(B14615="","",1.509*(LN(B14615)^1.084-5.381))</f>
        <v/>
      </c>
      <c r="G14615">
        <f>IF(F14615="","",IF(F14615&lt;0,10*F14615^2,0))</f>
        <v/>
      </c>
      <c r="H14615">
        <f>IF(F14615="","",IF(F14615&gt;0,10*F14615^2,0))</f>
        <v/>
      </c>
    </row>
    <row r="14616">
      <c r="A14616">
        <f>Input!A14616</f>
        <v/>
      </c>
      <c r="B14616">
        <f>IF(ISNUMBER(Input!B14616),IF(AND(Input!B14616&gt;=20,Input!B14616&lt;=700),Input!B14616,""),"")</f>
        <v/>
      </c>
      <c r="C14616">
        <f>IF(B14616="","",INT(A14616))</f>
        <v/>
      </c>
      <c r="D14616">
        <f>IF(B14616="","",HOUR(A14616))</f>
        <v/>
      </c>
      <c r="E14616">
        <f>IF(B14616="","",IF(INPUT!$I$1="","",IF(C14616&lt;(INT(INPUT!$I$1)-INPUT!$I$2),"Off Meds",IF(C14616&lt;=(INT(INPUT!$I$1)+INPUT!$I$2),"Washout","On Meds"))))</f>
        <v/>
      </c>
      <c r="F14616">
        <f>IF(B14616="","",1.509*(LN(B14616)^1.084-5.381))</f>
        <v/>
      </c>
      <c r="G14616">
        <f>IF(F14616="","",IF(F14616&lt;0,10*F14616^2,0))</f>
        <v/>
      </c>
      <c r="H14616">
        <f>IF(F14616="","",IF(F14616&gt;0,10*F14616^2,0))</f>
        <v/>
      </c>
    </row>
    <row r="14617">
      <c r="A14617">
        <f>Input!A14617</f>
        <v/>
      </c>
      <c r="B14617">
        <f>IF(ISNUMBER(Input!B14617),IF(AND(Input!B14617&gt;=20,Input!B14617&lt;=700),Input!B14617,""),"")</f>
        <v/>
      </c>
      <c r="C14617">
        <f>IF(B14617="","",INT(A14617))</f>
        <v/>
      </c>
      <c r="D14617">
        <f>IF(B14617="","",HOUR(A14617))</f>
        <v/>
      </c>
      <c r="E14617">
        <f>IF(B14617="","",IF(INPUT!$I$1="","",IF(C14617&lt;(INT(INPUT!$I$1)-INPUT!$I$2),"Off Meds",IF(C14617&lt;=(INT(INPUT!$I$1)+INPUT!$I$2),"Washout","On Meds"))))</f>
        <v/>
      </c>
      <c r="F14617">
        <f>IF(B14617="","",1.509*(LN(B14617)^1.084-5.381))</f>
        <v/>
      </c>
      <c r="G14617">
        <f>IF(F14617="","",IF(F14617&lt;0,10*F14617^2,0))</f>
        <v/>
      </c>
      <c r="H14617">
        <f>IF(F14617="","",IF(F14617&gt;0,10*F14617^2,0))</f>
        <v/>
      </c>
    </row>
    <row r="14618">
      <c r="A14618">
        <f>Input!A14618</f>
        <v/>
      </c>
      <c r="B14618">
        <f>IF(ISNUMBER(Input!B14618),IF(AND(Input!B14618&gt;=20,Input!B14618&lt;=700),Input!B14618,""),"")</f>
        <v/>
      </c>
      <c r="C14618">
        <f>IF(B14618="","",INT(A14618))</f>
        <v/>
      </c>
      <c r="D14618">
        <f>IF(B14618="","",HOUR(A14618))</f>
        <v/>
      </c>
      <c r="E14618">
        <f>IF(B14618="","",IF(INPUT!$I$1="","",IF(C14618&lt;(INT(INPUT!$I$1)-INPUT!$I$2),"Off Meds",IF(C14618&lt;=(INT(INPUT!$I$1)+INPUT!$I$2),"Washout","On Meds"))))</f>
        <v/>
      </c>
      <c r="F14618">
        <f>IF(B14618="","",1.509*(LN(B14618)^1.084-5.381))</f>
        <v/>
      </c>
      <c r="G14618">
        <f>IF(F14618="","",IF(F14618&lt;0,10*F14618^2,0))</f>
        <v/>
      </c>
      <c r="H14618">
        <f>IF(F14618="","",IF(F14618&gt;0,10*F14618^2,0))</f>
        <v/>
      </c>
    </row>
    <row r="14619">
      <c r="A14619">
        <f>Input!A14619</f>
        <v/>
      </c>
      <c r="B14619">
        <f>IF(ISNUMBER(Input!B14619),IF(AND(Input!B14619&gt;=20,Input!B14619&lt;=700),Input!B14619,""),"")</f>
        <v/>
      </c>
      <c r="C14619">
        <f>IF(B14619="","",INT(A14619))</f>
        <v/>
      </c>
      <c r="D14619">
        <f>IF(B14619="","",HOUR(A14619))</f>
        <v/>
      </c>
      <c r="E14619">
        <f>IF(B14619="","",IF(INPUT!$I$1="","",IF(C14619&lt;(INT(INPUT!$I$1)-INPUT!$I$2),"Off Meds",IF(C14619&lt;=(INT(INPUT!$I$1)+INPUT!$I$2),"Washout","On Meds"))))</f>
        <v/>
      </c>
      <c r="F14619">
        <f>IF(B14619="","",1.509*(LN(B14619)^1.084-5.381))</f>
        <v/>
      </c>
      <c r="G14619">
        <f>IF(F14619="","",IF(F14619&lt;0,10*F14619^2,0))</f>
        <v/>
      </c>
      <c r="H14619">
        <f>IF(F14619="","",IF(F14619&gt;0,10*F14619^2,0))</f>
        <v/>
      </c>
    </row>
    <row r="14620">
      <c r="A14620">
        <f>Input!A14620</f>
        <v/>
      </c>
      <c r="B14620">
        <f>IF(ISNUMBER(Input!B14620),IF(AND(Input!B14620&gt;=20,Input!B14620&lt;=700),Input!B14620,""),"")</f>
        <v/>
      </c>
      <c r="C14620">
        <f>IF(B14620="","",INT(A14620))</f>
        <v/>
      </c>
      <c r="D14620">
        <f>IF(B14620="","",HOUR(A14620))</f>
        <v/>
      </c>
      <c r="E14620">
        <f>IF(B14620="","",IF(INPUT!$I$1="","",IF(C14620&lt;(INT(INPUT!$I$1)-INPUT!$I$2),"Off Meds",IF(C14620&lt;=(INT(INPUT!$I$1)+INPUT!$I$2),"Washout","On Meds"))))</f>
        <v/>
      </c>
      <c r="F14620">
        <f>IF(B14620="","",1.509*(LN(B14620)^1.084-5.381))</f>
        <v/>
      </c>
      <c r="G14620">
        <f>IF(F14620="","",IF(F14620&lt;0,10*F14620^2,0))</f>
        <v/>
      </c>
      <c r="H14620">
        <f>IF(F14620="","",IF(F14620&gt;0,10*F14620^2,0))</f>
        <v/>
      </c>
    </row>
    <row r="14621">
      <c r="A14621">
        <f>Input!A14621</f>
        <v/>
      </c>
      <c r="B14621">
        <f>IF(ISNUMBER(Input!B14621),IF(AND(Input!B14621&gt;=20,Input!B14621&lt;=700),Input!B14621,""),"")</f>
        <v/>
      </c>
      <c r="C14621">
        <f>IF(B14621="","",INT(A14621))</f>
        <v/>
      </c>
      <c r="D14621">
        <f>IF(B14621="","",HOUR(A14621))</f>
        <v/>
      </c>
      <c r="E14621">
        <f>IF(B14621="","",IF(INPUT!$I$1="","",IF(C14621&lt;(INT(INPUT!$I$1)-INPUT!$I$2),"Off Meds",IF(C14621&lt;=(INT(INPUT!$I$1)+INPUT!$I$2),"Washout","On Meds"))))</f>
        <v/>
      </c>
      <c r="F14621">
        <f>IF(B14621="","",1.509*(LN(B14621)^1.084-5.381))</f>
        <v/>
      </c>
      <c r="G14621">
        <f>IF(F14621="","",IF(F14621&lt;0,10*F14621^2,0))</f>
        <v/>
      </c>
      <c r="H14621">
        <f>IF(F14621="","",IF(F14621&gt;0,10*F14621^2,0))</f>
        <v/>
      </c>
    </row>
    <row r="14622">
      <c r="A14622">
        <f>Input!A14622</f>
        <v/>
      </c>
      <c r="B14622">
        <f>IF(ISNUMBER(Input!B14622),IF(AND(Input!B14622&gt;=20,Input!B14622&lt;=700),Input!B14622,""),"")</f>
        <v/>
      </c>
      <c r="C14622">
        <f>IF(B14622="","",INT(A14622))</f>
        <v/>
      </c>
      <c r="D14622">
        <f>IF(B14622="","",HOUR(A14622))</f>
        <v/>
      </c>
      <c r="E14622">
        <f>IF(B14622="","",IF(INPUT!$I$1="","",IF(C14622&lt;(INT(INPUT!$I$1)-INPUT!$I$2),"Off Meds",IF(C14622&lt;=(INT(INPUT!$I$1)+INPUT!$I$2),"Washout","On Meds"))))</f>
        <v/>
      </c>
      <c r="F14622">
        <f>IF(B14622="","",1.509*(LN(B14622)^1.084-5.381))</f>
        <v/>
      </c>
      <c r="G14622">
        <f>IF(F14622="","",IF(F14622&lt;0,10*F14622^2,0))</f>
        <v/>
      </c>
      <c r="H14622">
        <f>IF(F14622="","",IF(F14622&gt;0,10*F14622^2,0))</f>
        <v/>
      </c>
    </row>
    <row r="14623">
      <c r="A14623">
        <f>Input!A14623</f>
        <v/>
      </c>
      <c r="B14623">
        <f>IF(ISNUMBER(Input!B14623),IF(AND(Input!B14623&gt;=20,Input!B14623&lt;=700),Input!B14623,""),"")</f>
        <v/>
      </c>
      <c r="C14623">
        <f>IF(B14623="","",INT(A14623))</f>
        <v/>
      </c>
      <c r="D14623">
        <f>IF(B14623="","",HOUR(A14623))</f>
        <v/>
      </c>
      <c r="E14623">
        <f>IF(B14623="","",IF(INPUT!$I$1="","",IF(C14623&lt;(INT(INPUT!$I$1)-INPUT!$I$2),"Off Meds",IF(C14623&lt;=(INT(INPUT!$I$1)+INPUT!$I$2),"Washout","On Meds"))))</f>
        <v/>
      </c>
      <c r="F14623">
        <f>IF(B14623="","",1.509*(LN(B14623)^1.084-5.381))</f>
        <v/>
      </c>
      <c r="G14623">
        <f>IF(F14623="","",IF(F14623&lt;0,10*F14623^2,0))</f>
        <v/>
      </c>
      <c r="H14623">
        <f>IF(F14623="","",IF(F14623&gt;0,10*F14623^2,0))</f>
        <v/>
      </c>
    </row>
    <row r="14624">
      <c r="A14624">
        <f>Input!A14624</f>
        <v/>
      </c>
      <c r="B14624">
        <f>IF(ISNUMBER(Input!B14624),IF(AND(Input!B14624&gt;=20,Input!B14624&lt;=700),Input!B14624,""),"")</f>
        <v/>
      </c>
      <c r="C14624">
        <f>IF(B14624="","",INT(A14624))</f>
        <v/>
      </c>
      <c r="D14624">
        <f>IF(B14624="","",HOUR(A14624))</f>
        <v/>
      </c>
      <c r="E14624">
        <f>IF(B14624="","",IF(INPUT!$I$1="","",IF(C14624&lt;(INT(INPUT!$I$1)-INPUT!$I$2),"Off Meds",IF(C14624&lt;=(INT(INPUT!$I$1)+INPUT!$I$2),"Washout","On Meds"))))</f>
        <v/>
      </c>
      <c r="F14624">
        <f>IF(B14624="","",1.509*(LN(B14624)^1.084-5.381))</f>
        <v/>
      </c>
      <c r="G14624">
        <f>IF(F14624="","",IF(F14624&lt;0,10*F14624^2,0))</f>
        <v/>
      </c>
      <c r="H14624">
        <f>IF(F14624="","",IF(F14624&gt;0,10*F14624^2,0))</f>
        <v/>
      </c>
    </row>
    <row r="14625">
      <c r="A14625">
        <f>Input!A14625</f>
        <v/>
      </c>
      <c r="B14625">
        <f>IF(ISNUMBER(Input!B14625),IF(AND(Input!B14625&gt;=20,Input!B14625&lt;=700),Input!B14625,""),"")</f>
        <v/>
      </c>
      <c r="C14625">
        <f>IF(B14625="","",INT(A14625))</f>
        <v/>
      </c>
      <c r="D14625">
        <f>IF(B14625="","",HOUR(A14625))</f>
        <v/>
      </c>
      <c r="E14625">
        <f>IF(B14625="","",IF(INPUT!$I$1="","",IF(C14625&lt;(INT(INPUT!$I$1)-INPUT!$I$2),"Off Meds",IF(C14625&lt;=(INT(INPUT!$I$1)+INPUT!$I$2),"Washout","On Meds"))))</f>
        <v/>
      </c>
      <c r="F14625">
        <f>IF(B14625="","",1.509*(LN(B14625)^1.084-5.381))</f>
        <v/>
      </c>
      <c r="G14625">
        <f>IF(F14625="","",IF(F14625&lt;0,10*F14625^2,0))</f>
        <v/>
      </c>
      <c r="H14625">
        <f>IF(F14625="","",IF(F14625&gt;0,10*F14625^2,0))</f>
        <v/>
      </c>
    </row>
    <row r="14626">
      <c r="A14626">
        <f>Input!A14626</f>
        <v/>
      </c>
      <c r="B14626">
        <f>IF(ISNUMBER(Input!B14626),IF(AND(Input!B14626&gt;=20,Input!B14626&lt;=700),Input!B14626,""),"")</f>
        <v/>
      </c>
      <c r="C14626">
        <f>IF(B14626="","",INT(A14626))</f>
        <v/>
      </c>
      <c r="D14626">
        <f>IF(B14626="","",HOUR(A14626))</f>
        <v/>
      </c>
      <c r="E14626">
        <f>IF(B14626="","",IF(INPUT!$I$1="","",IF(C14626&lt;(INT(INPUT!$I$1)-INPUT!$I$2),"Off Meds",IF(C14626&lt;=(INT(INPUT!$I$1)+INPUT!$I$2),"Washout","On Meds"))))</f>
        <v/>
      </c>
      <c r="F14626">
        <f>IF(B14626="","",1.509*(LN(B14626)^1.084-5.381))</f>
        <v/>
      </c>
      <c r="G14626">
        <f>IF(F14626="","",IF(F14626&lt;0,10*F14626^2,0))</f>
        <v/>
      </c>
      <c r="H14626">
        <f>IF(F14626="","",IF(F14626&gt;0,10*F14626^2,0))</f>
        <v/>
      </c>
    </row>
    <row r="14627">
      <c r="A14627">
        <f>Input!A14627</f>
        <v/>
      </c>
      <c r="B14627">
        <f>IF(ISNUMBER(Input!B14627),IF(AND(Input!B14627&gt;=20,Input!B14627&lt;=700),Input!B14627,""),"")</f>
        <v/>
      </c>
      <c r="C14627">
        <f>IF(B14627="","",INT(A14627))</f>
        <v/>
      </c>
      <c r="D14627">
        <f>IF(B14627="","",HOUR(A14627))</f>
        <v/>
      </c>
      <c r="E14627">
        <f>IF(B14627="","",IF(INPUT!$I$1="","",IF(C14627&lt;(INT(INPUT!$I$1)-INPUT!$I$2),"Off Meds",IF(C14627&lt;=(INT(INPUT!$I$1)+INPUT!$I$2),"Washout","On Meds"))))</f>
        <v/>
      </c>
      <c r="F14627">
        <f>IF(B14627="","",1.509*(LN(B14627)^1.084-5.381))</f>
        <v/>
      </c>
      <c r="G14627">
        <f>IF(F14627="","",IF(F14627&lt;0,10*F14627^2,0))</f>
        <v/>
      </c>
      <c r="H14627">
        <f>IF(F14627="","",IF(F14627&gt;0,10*F14627^2,0))</f>
        <v/>
      </c>
    </row>
    <row r="14628">
      <c r="A14628">
        <f>Input!A14628</f>
        <v/>
      </c>
      <c r="B14628">
        <f>IF(ISNUMBER(Input!B14628),IF(AND(Input!B14628&gt;=20,Input!B14628&lt;=700),Input!B14628,""),"")</f>
        <v/>
      </c>
      <c r="C14628">
        <f>IF(B14628="","",INT(A14628))</f>
        <v/>
      </c>
      <c r="D14628">
        <f>IF(B14628="","",HOUR(A14628))</f>
        <v/>
      </c>
      <c r="E14628">
        <f>IF(B14628="","",IF(INPUT!$I$1="","",IF(C14628&lt;(INT(INPUT!$I$1)-INPUT!$I$2),"Off Meds",IF(C14628&lt;=(INT(INPUT!$I$1)+INPUT!$I$2),"Washout","On Meds"))))</f>
        <v/>
      </c>
      <c r="F14628">
        <f>IF(B14628="","",1.509*(LN(B14628)^1.084-5.381))</f>
        <v/>
      </c>
      <c r="G14628">
        <f>IF(F14628="","",IF(F14628&lt;0,10*F14628^2,0))</f>
        <v/>
      </c>
      <c r="H14628">
        <f>IF(F14628="","",IF(F14628&gt;0,10*F14628^2,0))</f>
        <v/>
      </c>
    </row>
    <row r="14629">
      <c r="A14629">
        <f>Input!A14629</f>
        <v/>
      </c>
      <c r="B14629">
        <f>IF(ISNUMBER(Input!B14629),IF(AND(Input!B14629&gt;=20,Input!B14629&lt;=700),Input!B14629,""),"")</f>
        <v/>
      </c>
      <c r="C14629">
        <f>IF(B14629="","",INT(A14629))</f>
        <v/>
      </c>
      <c r="D14629">
        <f>IF(B14629="","",HOUR(A14629))</f>
        <v/>
      </c>
      <c r="E14629">
        <f>IF(B14629="","",IF(INPUT!$I$1="","",IF(C14629&lt;(INT(INPUT!$I$1)-INPUT!$I$2),"Off Meds",IF(C14629&lt;=(INT(INPUT!$I$1)+INPUT!$I$2),"Washout","On Meds"))))</f>
        <v/>
      </c>
      <c r="F14629">
        <f>IF(B14629="","",1.509*(LN(B14629)^1.084-5.381))</f>
        <v/>
      </c>
      <c r="G14629">
        <f>IF(F14629="","",IF(F14629&lt;0,10*F14629^2,0))</f>
        <v/>
      </c>
      <c r="H14629">
        <f>IF(F14629="","",IF(F14629&gt;0,10*F14629^2,0))</f>
        <v/>
      </c>
    </row>
    <row r="14630">
      <c r="A14630">
        <f>Input!A14630</f>
        <v/>
      </c>
      <c r="B14630">
        <f>IF(ISNUMBER(Input!B14630),IF(AND(Input!B14630&gt;=20,Input!B14630&lt;=700),Input!B14630,""),"")</f>
        <v/>
      </c>
      <c r="C14630">
        <f>IF(B14630="","",INT(A14630))</f>
        <v/>
      </c>
      <c r="D14630">
        <f>IF(B14630="","",HOUR(A14630))</f>
        <v/>
      </c>
      <c r="E14630">
        <f>IF(B14630="","",IF(INPUT!$I$1="","",IF(C14630&lt;(INT(INPUT!$I$1)-INPUT!$I$2),"Off Meds",IF(C14630&lt;=(INT(INPUT!$I$1)+INPUT!$I$2),"Washout","On Meds"))))</f>
        <v/>
      </c>
      <c r="F14630">
        <f>IF(B14630="","",1.509*(LN(B14630)^1.084-5.381))</f>
        <v/>
      </c>
      <c r="G14630">
        <f>IF(F14630="","",IF(F14630&lt;0,10*F14630^2,0))</f>
        <v/>
      </c>
      <c r="H14630">
        <f>IF(F14630="","",IF(F14630&gt;0,10*F14630^2,0))</f>
        <v/>
      </c>
    </row>
    <row r="14631">
      <c r="A14631">
        <f>Input!A14631</f>
        <v/>
      </c>
      <c r="B14631">
        <f>IF(ISNUMBER(Input!B14631),IF(AND(Input!B14631&gt;=20,Input!B14631&lt;=700),Input!B14631,""),"")</f>
        <v/>
      </c>
      <c r="C14631">
        <f>IF(B14631="","",INT(A14631))</f>
        <v/>
      </c>
      <c r="D14631">
        <f>IF(B14631="","",HOUR(A14631))</f>
        <v/>
      </c>
      <c r="E14631">
        <f>IF(B14631="","",IF(INPUT!$I$1="","",IF(C14631&lt;(INT(INPUT!$I$1)-INPUT!$I$2),"Off Meds",IF(C14631&lt;=(INT(INPUT!$I$1)+INPUT!$I$2),"Washout","On Meds"))))</f>
        <v/>
      </c>
      <c r="F14631">
        <f>IF(B14631="","",1.509*(LN(B14631)^1.084-5.381))</f>
        <v/>
      </c>
      <c r="G14631">
        <f>IF(F14631="","",IF(F14631&lt;0,10*F14631^2,0))</f>
        <v/>
      </c>
      <c r="H14631">
        <f>IF(F14631="","",IF(F14631&gt;0,10*F14631^2,0))</f>
        <v/>
      </c>
    </row>
    <row r="14632">
      <c r="A14632">
        <f>Input!A14632</f>
        <v/>
      </c>
      <c r="B14632">
        <f>IF(ISNUMBER(Input!B14632),IF(AND(Input!B14632&gt;=20,Input!B14632&lt;=700),Input!B14632,""),"")</f>
        <v/>
      </c>
      <c r="C14632">
        <f>IF(B14632="","",INT(A14632))</f>
        <v/>
      </c>
      <c r="D14632">
        <f>IF(B14632="","",HOUR(A14632))</f>
        <v/>
      </c>
      <c r="E14632">
        <f>IF(B14632="","",IF(INPUT!$I$1="","",IF(C14632&lt;(INT(INPUT!$I$1)-INPUT!$I$2),"Off Meds",IF(C14632&lt;=(INT(INPUT!$I$1)+INPUT!$I$2),"Washout","On Meds"))))</f>
        <v/>
      </c>
      <c r="F14632">
        <f>IF(B14632="","",1.509*(LN(B14632)^1.084-5.381))</f>
        <v/>
      </c>
      <c r="G14632">
        <f>IF(F14632="","",IF(F14632&lt;0,10*F14632^2,0))</f>
        <v/>
      </c>
      <c r="H14632">
        <f>IF(F14632="","",IF(F14632&gt;0,10*F14632^2,0))</f>
        <v/>
      </c>
    </row>
    <row r="14633">
      <c r="A14633">
        <f>Input!A14633</f>
        <v/>
      </c>
      <c r="B14633">
        <f>IF(ISNUMBER(Input!B14633),IF(AND(Input!B14633&gt;=20,Input!B14633&lt;=700),Input!B14633,""),"")</f>
        <v/>
      </c>
      <c r="C14633">
        <f>IF(B14633="","",INT(A14633))</f>
        <v/>
      </c>
      <c r="D14633">
        <f>IF(B14633="","",HOUR(A14633))</f>
        <v/>
      </c>
      <c r="E14633">
        <f>IF(B14633="","",IF(INPUT!$I$1="","",IF(C14633&lt;(INT(INPUT!$I$1)-INPUT!$I$2),"Off Meds",IF(C14633&lt;=(INT(INPUT!$I$1)+INPUT!$I$2),"Washout","On Meds"))))</f>
        <v/>
      </c>
      <c r="F14633">
        <f>IF(B14633="","",1.509*(LN(B14633)^1.084-5.381))</f>
        <v/>
      </c>
      <c r="G14633">
        <f>IF(F14633="","",IF(F14633&lt;0,10*F14633^2,0))</f>
        <v/>
      </c>
      <c r="H14633">
        <f>IF(F14633="","",IF(F14633&gt;0,10*F14633^2,0))</f>
        <v/>
      </c>
    </row>
    <row r="14634">
      <c r="A14634">
        <f>Input!A14634</f>
        <v/>
      </c>
      <c r="B14634">
        <f>IF(ISNUMBER(Input!B14634),IF(AND(Input!B14634&gt;=20,Input!B14634&lt;=700),Input!B14634,""),"")</f>
        <v/>
      </c>
      <c r="C14634">
        <f>IF(B14634="","",INT(A14634))</f>
        <v/>
      </c>
      <c r="D14634">
        <f>IF(B14634="","",HOUR(A14634))</f>
        <v/>
      </c>
      <c r="E14634">
        <f>IF(B14634="","",IF(INPUT!$I$1="","",IF(C14634&lt;(INT(INPUT!$I$1)-INPUT!$I$2),"Off Meds",IF(C14634&lt;=(INT(INPUT!$I$1)+INPUT!$I$2),"Washout","On Meds"))))</f>
        <v/>
      </c>
      <c r="F14634">
        <f>IF(B14634="","",1.509*(LN(B14634)^1.084-5.381))</f>
        <v/>
      </c>
      <c r="G14634">
        <f>IF(F14634="","",IF(F14634&lt;0,10*F14634^2,0))</f>
        <v/>
      </c>
      <c r="H14634">
        <f>IF(F14634="","",IF(F14634&gt;0,10*F14634^2,0))</f>
        <v/>
      </c>
    </row>
    <row r="14635">
      <c r="A14635">
        <f>Input!A14635</f>
        <v/>
      </c>
      <c r="B14635">
        <f>IF(ISNUMBER(Input!B14635),IF(AND(Input!B14635&gt;=20,Input!B14635&lt;=700),Input!B14635,""),"")</f>
        <v/>
      </c>
      <c r="C14635">
        <f>IF(B14635="","",INT(A14635))</f>
        <v/>
      </c>
      <c r="D14635">
        <f>IF(B14635="","",HOUR(A14635))</f>
        <v/>
      </c>
      <c r="E14635">
        <f>IF(B14635="","",IF(INPUT!$I$1="","",IF(C14635&lt;(INT(INPUT!$I$1)-INPUT!$I$2),"Off Meds",IF(C14635&lt;=(INT(INPUT!$I$1)+INPUT!$I$2),"Washout","On Meds"))))</f>
        <v/>
      </c>
      <c r="F14635">
        <f>IF(B14635="","",1.509*(LN(B14635)^1.084-5.381))</f>
        <v/>
      </c>
      <c r="G14635">
        <f>IF(F14635="","",IF(F14635&lt;0,10*F14635^2,0))</f>
        <v/>
      </c>
      <c r="H14635">
        <f>IF(F14635="","",IF(F14635&gt;0,10*F14635^2,0))</f>
        <v/>
      </c>
    </row>
    <row r="14636">
      <c r="A14636">
        <f>Input!A14636</f>
        <v/>
      </c>
      <c r="B14636">
        <f>IF(ISNUMBER(Input!B14636),IF(AND(Input!B14636&gt;=20,Input!B14636&lt;=700),Input!B14636,""),"")</f>
        <v/>
      </c>
      <c r="C14636">
        <f>IF(B14636="","",INT(A14636))</f>
        <v/>
      </c>
      <c r="D14636">
        <f>IF(B14636="","",HOUR(A14636))</f>
        <v/>
      </c>
      <c r="E14636">
        <f>IF(B14636="","",IF(INPUT!$I$1="","",IF(C14636&lt;(INT(INPUT!$I$1)-INPUT!$I$2),"Off Meds",IF(C14636&lt;=(INT(INPUT!$I$1)+INPUT!$I$2),"Washout","On Meds"))))</f>
        <v/>
      </c>
      <c r="F14636">
        <f>IF(B14636="","",1.509*(LN(B14636)^1.084-5.381))</f>
        <v/>
      </c>
      <c r="G14636">
        <f>IF(F14636="","",IF(F14636&lt;0,10*F14636^2,0))</f>
        <v/>
      </c>
      <c r="H14636">
        <f>IF(F14636="","",IF(F14636&gt;0,10*F14636^2,0))</f>
        <v/>
      </c>
    </row>
    <row r="14637">
      <c r="A14637">
        <f>Input!A14637</f>
        <v/>
      </c>
      <c r="B14637">
        <f>IF(ISNUMBER(Input!B14637),IF(AND(Input!B14637&gt;=20,Input!B14637&lt;=700),Input!B14637,""),"")</f>
        <v/>
      </c>
      <c r="C14637">
        <f>IF(B14637="","",INT(A14637))</f>
        <v/>
      </c>
      <c r="D14637">
        <f>IF(B14637="","",HOUR(A14637))</f>
        <v/>
      </c>
      <c r="E14637">
        <f>IF(B14637="","",IF(INPUT!$I$1="","",IF(C14637&lt;(INT(INPUT!$I$1)-INPUT!$I$2),"Off Meds",IF(C14637&lt;=(INT(INPUT!$I$1)+INPUT!$I$2),"Washout","On Meds"))))</f>
        <v/>
      </c>
      <c r="F14637">
        <f>IF(B14637="","",1.509*(LN(B14637)^1.084-5.381))</f>
        <v/>
      </c>
      <c r="G14637">
        <f>IF(F14637="","",IF(F14637&lt;0,10*F14637^2,0))</f>
        <v/>
      </c>
      <c r="H14637">
        <f>IF(F14637="","",IF(F14637&gt;0,10*F14637^2,0))</f>
        <v/>
      </c>
    </row>
    <row r="14638">
      <c r="A14638">
        <f>Input!A14638</f>
        <v/>
      </c>
      <c r="B14638">
        <f>IF(ISNUMBER(Input!B14638),IF(AND(Input!B14638&gt;=20,Input!B14638&lt;=700),Input!B14638,""),"")</f>
        <v/>
      </c>
      <c r="C14638">
        <f>IF(B14638="","",INT(A14638))</f>
        <v/>
      </c>
      <c r="D14638">
        <f>IF(B14638="","",HOUR(A14638))</f>
        <v/>
      </c>
      <c r="E14638">
        <f>IF(B14638="","",IF(INPUT!$I$1="","",IF(C14638&lt;(INT(INPUT!$I$1)-INPUT!$I$2),"Off Meds",IF(C14638&lt;=(INT(INPUT!$I$1)+INPUT!$I$2),"Washout","On Meds"))))</f>
        <v/>
      </c>
      <c r="F14638">
        <f>IF(B14638="","",1.509*(LN(B14638)^1.084-5.381))</f>
        <v/>
      </c>
      <c r="G14638">
        <f>IF(F14638="","",IF(F14638&lt;0,10*F14638^2,0))</f>
        <v/>
      </c>
      <c r="H14638">
        <f>IF(F14638="","",IF(F14638&gt;0,10*F14638^2,0))</f>
        <v/>
      </c>
    </row>
    <row r="14639">
      <c r="A14639">
        <f>Input!A14639</f>
        <v/>
      </c>
      <c r="B14639">
        <f>IF(ISNUMBER(Input!B14639),IF(AND(Input!B14639&gt;=20,Input!B14639&lt;=700),Input!B14639,""),"")</f>
        <v/>
      </c>
      <c r="C14639">
        <f>IF(B14639="","",INT(A14639))</f>
        <v/>
      </c>
      <c r="D14639">
        <f>IF(B14639="","",HOUR(A14639))</f>
        <v/>
      </c>
      <c r="E14639">
        <f>IF(B14639="","",IF(INPUT!$I$1="","",IF(C14639&lt;(INT(INPUT!$I$1)-INPUT!$I$2),"Off Meds",IF(C14639&lt;=(INT(INPUT!$I$1)+INPUT!$I$2),"Washout","On Meds"))))</f>
        <v/>
      </c>
      <c r="F14639">
        <f>IF(B14639="","",1.509*(LN(B14639)^1.084-5.381))</f>
        <v/>
      </c>
      <c r="G14639">
        <f>IF(F14639="","",IF(F14639&lt;0,10*F14639^2,0))</f>
        <v/>
      </c>
      <c r="H14639">
        <f>IF(F14639="","",IF(F14639&gt;0,10*F14639^2,0))</f>
        <v/>
      </c>
    </row>
    <row r="14640">
      <c r="A14640">
        <f>Input!A14640</f>
        <v/>
      </c>
      <c r="B14640">
        <f>IF(ISNUMBER(Input!B14640),IF(AND(Input!B14640&gt;=20,Input!B14640&lt;=700),Input!B14640,""),"")</f>
        <v/>
      </c>
      <c r="C14640">
        <f>IF(B14640="","",INT(A14640))</f>
        <v/>
      </c>
      <c r="D14640">
        <f>IF(B14640="","",HOUR(A14640))</f>
        <v/>
      </c>
      <c r="E14640">
        <f>IF(B14640="","",IF(INPUT!$I$1="","",IF(C14640&lt;(INT(INPUT!$I$1)-INPUT!$I$2),"Off Meds",IF(C14640&lt;=(INT(INPUT!$I$1)+INPUT!$I$2),"Washout","On Meds"))))</f>
        <v/>
      </c>
      <c r="F14640">
        <f>IF(B14640="","",1.509*(LN(B14640)^1.084-5.381))</f>
        <v/>
      </c>
      <c r="G14640">
        <f>IF(F14640="","",IF(F14640&lt;0,10*F14640^2,0))</f>
        <v/>
      </c>
      <c r="H14640">
        <f>IF(F14640="","",IF(F14640&gt;0,10*F14640^2,0))</f>
        <v/>
      </c>
    </row>
    <row r="14641">
      <c r="A14641">
        <f>Input!A14641</f>
        <v/>
      </c>
      <c r="B14641">
        <f>IF(ISNUMBER(Input!B14641),IF(AND(Input!B14641&gt;=20,Input!B14641&lt;=700),Input!B14641,""),"")</f>
        <v/>
      </c>
      <c r="C14641">
        <f>IF(B14641="","",INT(A14641))</f>
        <v/>
      </c>
      <c r="D14641">
        <f>IF(B14641="","",HOUR(A14641))</f>
        <v/>
      </c>
      <c r="E14641">
        <f>IF(B14641="","",IF(INPUT!$I$1="","",IF(C14641&lt;(INT(INPUT!$I$1)-INPUT!$I$2),"Off Meds",IF(C14641&lt;=(INT(INPUT!$I$1)+INPUT!$I$2),"Washout","On Meds"))))</f>
        <v/>
      </c>
      <c r="F14641">
        <f>IF(B14641="","",1.509*(LN(B14641)^1.084-5.381))</f>
        <v/>
      </c>
      <c r="G14641">
        <f>IF(F14641="","",IF(F14641&lt;0,10*F14641^2,0))</f>
        <v/>
      </c>
      <c r="H14641">
        <f>IF(F14641="","",IF(F14641&gt;0,10*F14641^2,0))</f>
        <v/>
      </c>
    </row>
    <row r="14642">
      <c r="A14642">
        <f>Input!A14642</f>
        <v/>
      </c>
      <c r="B14642">
        <f>IF(ISNUMBER(Input!B14642),IF(AND(Input!B14642&gt;=20,Input!B14642&lt;=700),Input!B14642,""),"")</f>
        <v/>
      </c>
      <c r="C14642">
        <f>IF(B14642="","",INT(A14642))</f>
        <v/>
      </c>
      <c r="D14642">
        <f>IF(B14642="","",HOUR(A14642))</f>
        <v/>
      </c>
      <c r="E14642">
        <f>IF(B14642="","",IF(INPUT!$I$1="","",IF(C14642&lt;(INT(INPUT!$I$1)-INPUT!$I$2),"Off Meds",IF(C14642&lt;=(INT(INPUT!$I$1)+INPUT!$I$2),"Washout","On Meds"))))</f>
        <v/>
      </c>
      <c r="F14642">
        <f>IF(B14642="","",1.509*(LN(B14642)^1.084-5.381))</f>
        <v/>
      </c>
      <c r="G14642">
        <f>IF(F14642="","",IF(F14642&lt;0,10*F14642^2,0))</f>
        <v/>
      </c>
      <c r="H14642">
        <f>IF(F14642="","",IF(F14642&gt;0,10*F14642^2,0))</f>
        <v/>
      </c>
    </row>
    <row r="14643">
      <c r="A14643">
        <f>Input!A14643</f>
        <v/>
      </c>
      <c r="B14643">
        <f>IF(ISNUMBER(Input!B14643),IF(AND(Input!B14643&gt;=20,Input!B14643&lt;=700),Input!B14643,""),"")</f>
        <v/>
      </c>
      <c r="C14643">
        <f>IF(B14643="","",INT(A14643))</f>
        <v/>
      </c>
      <c r="D14643">
        <f>IF(B14643="","",HOUR(A14643))</f>
        <v/>
      </c>
      <c r="E14643">
        <f>IF(B14643="","",IF(INPUT!$I$1="","",IF(C14643&lt;(INT(INPUT!$I$1)-INPUT!$I$2),"Off Meds",IF(C14643&lt;=(INT(INPUT!$I$1)+INPUT!$I$2),"Washout","On Meds"))))</f>
        <v/>
      </c>
      <c r="F14643">
        <f>IF(B14643="","",1.509*(LN(B14643)^1.084-5.381))</f>
        <v/>
      </c>
      <c r="G14643">
        <f>IF(F14643="","",IF(F14643&lt;0,10*F14643^2,0))</f>
        <v/>
      </c>
      <c r="H14643">
        <f>IF(F14643="","",IF(F14643&gt;0,10*F14643^2,0))</f>
        <v/>
      </c>
    </row>
    <row r="14644">
      <c r="A14644">
        <f>Input!A14644</f>
        <v/>
      </c>
      <c r="B14644">
        <f>IF(ISNUMBER(Input!B14644),IF(AND(Input!B14644&gt;=20,Input!B14644&lt;=700),Input!B14644,""),"")</f>
        <v/>
      </c>
      <c r="C14644">
        <f>IF(B14644="","",INT(A14644))</f>
        <v/>
      </c>
      <c r="D14644">
        <f>IF(B14644="","",HOUR(A14644))</f>
        <v/>
      </c>
      <c r="E14644">
        <f>IF(B14644="","",IF(INPUT!$I$1="","",IF(C14644&lt;(INT(INPUT!$I$1)-INPUT!$I$2),"Off Meds",IF(C14644&lt;=(INT(INPUT!$I$1)+INPUT!$I$2),"Washout","On Meds"))))</f>
        <v/>
      </c>
      <c r="F14644">
        <f>IF(B14644="","",1.509*(LN(B14644)^1.084-5.381))</f>
        <v/>
      </c>
      <c r="G14644">
        <f>IF(F14644="","",IF(F14644&lt;0,10*F14644^2,0))</f>
        <v/>
      </c>
      <c r="H14644">
        <f>IF(F14644="","",IF(F14644&gt;0,10*F14644^2,0))</f>
        <v/>
      </c>
    </row>
    <row r="14645">
      <c r="A14645">
        <f>Input!A14645</f>
        <v/>
      </c>
      <c r="B14645">
        <f>IF(ISNUMBER(Input!B14645),IF(AND(Input!B14645&gt;=20,Input!B14645&lt;=700),Input!B14645,""),"")</f>
        <v/>
      </c>
      <c r="C14645">
        <f>IF(B14645="","",INT(A14645))</f>
        <v/>
      </c>
      <c r="D14645">
        <f>IF(B14645="","",HOUR(A14645))</f>
        <v/>
      </c>
      <c r="E14645">
        <f>IF(B14645="","",IF(INPUT!$I$1="","",IF(C14645&lt;(INT(INPUT!$I$1)-INPUT!$I$2),"Off Meds",IF(C14645&lt;=(INT(INPUT!$I$1)+INPUT!$I$2),"Washout","On Meds"))))</f>
        <v/>
      </c>
      <c r="F14645">
        <f>IF(B14645="","",1.509*(LN(B14645)^1.084-5.381))</f>
        <v/>
      </c>
      <c r="G14645">
        <f>IF(F14645="","",IF(F14645&lt;0,10*F14645^2,0))</f>
        <v/>
      </c>
      <c r="H14645">
        <f>IF(F14645="","",IF(F14645&gt;0,10*F14645^2,0))</f>
        <v/>
      </c>
    </row>
    <row r="14646">
      <c r="A14646">
        <f>Input!A14646</f>
        <v/>
      </c>
      <c r="B14646">
        <f>IF(ISNUMBER(Input!B14646),IF(AND(Input!B14646&gt;=20,Input!B14646&lt;=700),Input!B14646,""),"")</f>
        <v/>
      </c>
      <c r="C14646">
        <f>IF(B14646="","",INT(A14646))</f>
        <v/>
      </c>
      <c r="D14646">
        <f>IF(B14646="","",HOUR(A14646))</f>
        <v/>
      </c>
      <c r="E14646">
        <f>IF(B14646="","",IF(INPUT!$I$1="","",IF(C14646&lt;(INT(INPUT!$I$1)-INPUT!$I$2),"Off Meds",IF(C14646&lt;=(INT(INPUT!$I$1)+INPUT!$I$2),"Washout","On Meds"))))</f>
        <v/>
      </c>
      <c r="F14646">
        <f>IF(B14646="","",1.509*(LN(B14646)^1.084-5.381))</f>
        <v/>
      </c>
      <c r="G14646">
        <f>IF(F14646="","",IF(F14646&lt;0,10*F14646^2,0))</f>
        <v/>
      </c>
      <c r="H14646">
        <f>IF(F14646="","",IF(F14646&gt;0,10*F14646^2,0))</f>
        <v/>
      </c>
    </row>
    <row r="14647">
      <c r="A14647">
        <f>Input!A14647</f>
        <v/>
      </c>
      <c r="B14647">
        <f>IF(ISNUMBER(Input!B14647),IF(AND(Input!B14647&gt;=20,Input!B14647&lt;=700),Input!B14647,""),"")</f>
        <v/>
      </c>
      <c r="C14647">
        <f>IF(B14647="","",INT(A14647))</f>
        <v/>
      </c>
      <c r="D14647">
        <f>IF(B14647="","",HOUR(A14647))</f>
        <v/>
      </c>
      <c r="E14647">
        <f>IF(B14647="","",IF(INPUT!$I$1="","",IF(C14647&lt;(INT(INPUT!$I$1)-INPUT!$I$2),"Off Meds",IF(C14647&lt;=(INT(INPUT!$I$1)+INPUT!$I$2),"Washout","On Meds"))))</f>
        <v/>
      </c>
      <c r="F14647">
        <f>IF(B14647="","",1.509*(LN(B14647)^1.084-5.381))</f>
        <v/>
      </c>
      <c r="G14647">
        <f>IF(F14647="","",IF(F14647&lt;0,10*F14647^2,0))</f>
        <v/>
      </c>
      <c r="H14647">
        <f>IF(F14647="","",IF(F14647&gt;0,10*F14647^2,0))</f>
        <v/>
      </c>
    </row>
    <row r="14648">
      <c r="A14648">
        <f>Input!A14648</f>
        <v/>
      </c>
      <c r="B14648">
        <f>IF(ISNUMBER(Input!B14648),IF(AND(Input!B14648&gt;=20,Input!B14648&lt;=700),Input!B14648,""),"")</f>
        <v/>
      </c>
      <c r="C14648">
        <f>IF(B14648="","",INT(A14648))</f>
        <v/>
      </c>
      <c r="D14648">
        <f>IF(B14648="","",HOUR(A14648))</f>
        <v/>
      </c>
      <c r="E14648">
        <f>IF(B14648="","",IF(INPUT!$I$1="","",IF(C14648&lt;(INT(INPUT!$I$1)-INPUT!$I$2),"Off Meds",IF(C14648&lt;=(INT(INPUT!$I$1)+INPUT!$I$2),"Washout","On Meds"))))</f>
        <v/>
      </c>
      <c r="F14648">
        <f>IF(B14648="","",1.509*(LN(B14648)^1.084-5.381))</f>
        <v/>
      </c>
      <c r="G14648">
        <f>IF(F14648="","",IF(F14648&lt;0,10*F14648^2,0))</f>
        <v/>
      </c>
      <c r="H14648">
        <f>IF(F14648="","",IF(F14648&gt;0,10*F14648^2,0))</f>
        <v/>
      </c>
    </row>
    <row r="14649">
      <c r="A14649">
        <f>Input!A14649</f>
        <v/>
      </c>
      <c r="B14649">
        <f>IF(ISNUMBER(Input!B14649),IF(AND(Input!B14649&gt;=20,Input!B14649&lt;=700),Input!B14649,""),"")</f>
        <v/>
      </c>
      <c r="C14649">
        <f>IF(B14649="","",INT(A14649))</f>
        <v/>
      </c>
      <c r="D14649">
        <f>IF(B14649="","",HOUR(A14649))</f>
        <v/>
      </c>
      <c r="E14649">
        <f>IF(B14649="","",IF(INPUT!$I$1="","",IF(C14649&lt;(INT(INPUT!$I$1)-INPUT!$I$2),"Off Meds",IF(C14649&lt;=(INT(INPUT!$I$1)+INPUT!$I$2),"Washout","On Meds"))))</f>
        <v/>
      </c>
      <c r="F14649">
        <f>IF(B14649="","",1.509*(LN(B14649)^1.084-5.381))</f>
        <v/>
      </c>
      <c r="G14649">
        <f>IF(F14649="","",IF(F14649&lt;0,10*F14649^2,0))</f>
        <v/>
      </c>
      <c r="H14649">
        <f>IF(F14649="","",IF(F14649&gt;0,10*F14649^2,0))</f>
        <v/>
      </c>
    </row>
    <row r="14650">
      <c r="A14650">
        <f>Input!A14650</f>
        <v/>
      </c>
      <c r="B14650">
        <f>IF(ISNUMBER(Input!B14650),IF(AND(Input!B14650&gt;=20,Input!B14650&lt;=700),Input!B14650,""),"")</f>
        <v/>
      </c>
      <c r="C14650">
        <f>IF(B14650="","",INT(A14650))</f>
        <v/>
      </c>
      <c r="D14650">
        <f>IF(B14650="","",HOUR(A14650))</f>
        <v/>
      </c>
      <c r="E14650">
        <f>IF(B14650="","",IF(INPUT!$I$1="","",IF(C14650&lt;(INT(INPUT!$I$1)-INPUT!$I$2),"Off Meds",IF(C14650&lt;=(INT(INPUT!$I$1)+INPUT!$I$2),"Washout","On Meds"))))</f>
        <v/>
      </c>
      <c r="F14650">
        <f>IF(B14650="","",1.509*(LN(B14650)^1.084-5.381))</f>
        <v/>
      </c>
      <c r="G14650">
        <f>IF(F14650="","",IF(F14650&lt;0,10*F14650^2,0))</f>
        <v/>
      </c>
      <c r="H14650">
        <f>IF(F14650="","",IF(F14650&gt;0,10*F14650^2,0))</f>
        <v/>
      </c>
    </row>
    <row r="14651">
      <c r="A14651">
        <f>Input!A14651</f>
        <v/>
      </c>
      <c r="B14651">
        <f>IF(ISNUMBER(Input!B14651),IF(AND(Input!B14651&gt;=20,Input!B14651&lt;=700),Input!B14651,""),"")</f>
        <v/>
      </c>
      <c r="C14651">
        <f>IF(B14651="","",INT(A14651))</f>
        <v/>
      </c>
      <c r="D14651">
        <f>IF(B14651="","",HOUR(A14651))</f>
        <v/>
      </c>
      <c r="E14651">
        <f>IF(B14651="","",IF(INPUT!$I$1="","",IF(C14651&lt;(INT(INPUT!$I$1)-INPUT!$I$2),"Off Meds",IF(C14651&lt;=(INT(INPUT!$I$1)+INPUT!$I$2),"Washout","On Meds"))))</f>
        <v/>
      </c>
      <c r="F14651">
        <f>IF(B14651="","",1.509*(LN(B14651)^1.084-5.381))</f>
        <v/>
      </c>
      <c r="G14651">
        <f>IF(F14651="","",IF(F14651&lt;0,10*F14651^2,0))</f>
        <v/>
      </c>
      <c r="H14651">
        <f>IF(F14651="","",IF(F14651&gt;0,10*F14651^2,0))</f>
        <v/>
      </c>
    </row>
    <row r="14652">
      <c r="A14652">
        <f>Input!A14652</f>
        <v/>
      </c>
      <c r="B14652">
        <f>IF(ISNUMBER(Input!B14652),IF(AND(Input!B14652&gt;=20,Input!B14652&lt;=700),Input!B14652,""),"")</f>
        <v/>
      </c>
      <c r="C14652">
        <f>IF(B14652="","",INT(A14652))</f>
        <v/>
      </c>
      <c r="D14652">
        <f>IF(B14652="","",HOUR(A14652))</f>
        <v/>
      </c>
      <c r="E14652">
        <f>IF(B14652="","",IF(INPUT!$I$1="","",IF(C14652&lt;(INT(INPUT!$I$1)-INPUT!$I$2),"Off Meds",IF(C14652&lt;=(INT(INPUT!$I$1)+INPUT!$I$2),"Washout","On Meds"))))</f>
        <v/>
      </c>
      <c r="F14652">
        <f>IF(B14652="","",1.509*(LN(B14652)^1.084-5.381))</f>
        <v/>
      </c>
      <c r="G14652">
        <f>IF(F14652="","",IF(F14652&lt;0,10*F14652^2,0))</f>
        <v/>
      </c>
      <c r="H14652">
        <f>IF(F14652="","",IF(F14652&gt;0,10*F14652^2,0))</f>
        <v/>
      </c>
    </row>
    <row r="14653">
      <c r="A14653">
        <f>Input!A14653</f>
        <v/>
      </c>
      <c r="B14653">
        <f>IF(ISNUMBER(Input!B14653),IF(AND(Input!B14653&gt;=20,Input!B14653&lt;=700),Input!B14653,""),"")</f>
        <v/>
      </c>
      <c r="C14653">
        <f>IF(B14653="","",INT(A14653))</f>
        <v/>
      </c>
      <c r="D14653">
        <f>IF(B14653="","",HOUR(A14653))</f>
        <v/>
      </c>
      <c r="E14653">
        <f>IF(B14653="","",IF(INPUT!$I$1="","",IF(C14653&lt;(INT(INPUT!$I$1)-INPUT!$I$2),"Off Meds",IF(C14653&lt;=(INT(INPUT!$I$1)+INPUT!$I$2),"Washout","On Meds"))))</f>
        <v/>
      </c>
      <c r="F14653">
        <f>IF(B14653="","",1.509*(LN(B14653)^1.084-5.381))</f>
        <v/>
      </c>
      <c r="G14653">
        <f>IF(F14653="","",IF(F14653&lt;0,10*F14653^2,0))</f>
        <v/>
      </c>
      <c r="H14653">
        <f>IF(F14653="","",IF(F14653&gt;0,10*F14653^2,0))</f>
        <v/>
      </c>
    </row>
    <row r="14654">
      <c r="A14654">
        <f>Input!A14654</f>
        <v/>
      </c>
      <c r="B14654">
        <f>IF(ISNUMBER(Input!B14654),IF(AND(Input!B14654&gt;=20,Input!B14654&lt;=700),Input!B14654,""),"")</f>
        <v/>
      </c>
      <c r="C14654">
        <f>IF(B14654="","",INT(A14654))</f>
        <v/>
      </c>
      <c r="D14654">
        <f>IF(B14654="","",HOUR(A14654))</f>
        <v/>
      </c>
      <c r="E14654">
        <f>IF(B14654="","",IF(INPUT!$I$1="","",IF(C14654&lt;(INT(INPUT!$I$1)-INPUT!$I$2),"Off Meds",IF(C14654&lt;=(INT(INPUT!$I$1)+INPUT!$I$2),"Washout","On Meds"))))</f>
        <v/>
      </c>
      <c r="F14654">
        <f>IF(B14654="","",1.509*(LN(B14654)^1.084-5.381))</f>
        <v/>
      </c>
      <c r="G14654">
        <f>IF(F14654="","",IF(F14654&lt;0,10*F14654^2,0))</f>
        <v/>
      </c>
      <c r="H14654">
        <f>IF(F14654="","",IF(F14654&gt;0,10*F14654^2,0))</f>
        <v/>
      </c>
    </row>
    <row r="14655">
      <c r="A14655">
        <f>Input!A14655</f>
        <v/>
      </c>
      <c r="B14655">
        <f>IF(ISNUMBER(Input!B14655),IF(AND(Input!B14655&gt;=20,Input!B14655&lt;=700),Input!B14655,""),"")</f>
        <v/>
      </c>
      <c r="C14655">
        <f>IF(B14655="","",INT(A14655))</f>
        <v/>
      </c>
      <c r="D14655">
        <f>IF(B14655="","",HOUR(A14655))</f>
        <v/>
      </c>
      <c r="E14655">
        <f>IF(B14655="","",IF(INPUT!$I$1="","",IF(C14655&lt;(INT(INPUT!$I$1)-INPUT!$I$2),"Off Meds",IF(C14655&lt;=(INT(INPUT!$I$1)+INPUT!$I$2),"Washout","On Meds"))))</f>
        <v/>
      </c>
      <c r="F14655">
        <f>IF(B14655="","",1.509*(LN(B14655)^1.084-5.381))</f>
        <v/>
      </c>
      <c r="G14655">
        <f>IF(F14655="","",IF(F14655&lt;0,10*F14655^2,0))</f>
        <v/>
      </c>
      <c r="H14655">
        <f>IF(F14655="","",IF(F14655&gt;0,10*F14655^2,0))</f>
        <v/>
      </c>
    </row>
    <row r="14656">
      <c r="A14656">
        <f>Input!A14656</f>
        <v/>
      </c>
      <c r="B14656">
        <f>IF(ISNUMBER(Input!B14656),IF(AND(Input!B14656&gt;=20,Input!B14656&lt;=700),Input!B14656,""),"")</f>
        <v/>
      </c>
      <c r="C14656">
        <f>IF(B14656="","",INT(A14656))</f>
        <v/>
      </c>
      <c r="D14656">
        <f>IF(B14656="","",HOUR(A14656))</f>
        <v/>
      </c>
      <c r="E14656">
        <f>IF(B14656="","",IF(INPUT!$I$1="","",IF(C14656&lt;(INT(INPUT!$I$1)-INPUT!$I$2),"Off Meds",IF(C14656&lt;=(INT(INPUT!$I$1)+INPUT!$I$2),"Washout","On Meds"))))</f>
        <v/>
      </c>
      <c r="F14656">
        <f>IF(B14656="","",1.509*(LN(B14656)^1.084-5.381))</f>
        <v/>
      </c>
      <c r="G14656">
        <f>IF(F14656="","",IF(F14656&lt;0,10*F14656^2,0))</f>
        <v/>
      </c>
      <c r="H14656">
        <f>IF(F14656="","",IF(F14656&gt;0,10*F14656^2,0))</f>
        <v/>
      </c>
    </row>
    <row r="14657">
      <c r="A14657">
        <f>Input!A14657</f>
        <v/>
      </c>
      <c r="B14657">
        <f>IF(ISNUMBER(Input!B14657),IF(AND(Input!B14657&gt;=20,Input!B14657&lt;=700),Input!B14657,""),"")</f>
        <v/>
      </c>
      <c r="C14657">
        <f>IF(B14657="","",INT(A14657))</f>
        <v/>
      </c>
      <c r="D14657">
        <f>IF(B14657="","",HOUR(A14657))</f>
        <v/>
      </c>
      <c r="E14657">
        <f>IF(B14657="","",IF(INPUT!$I$1="","",IF(C14657&lt;(INT(INPUT!$I$1)-INPUT!$I$2),"Off Meds",IF(C14657&lt;=(INT(INPUT!$I$1)+INPUT!$I$2),"Washout","On Meds"))))</f>
        <v/>
      </c>
      <c r="F14657">
        <f>IF(B14657="","",1.509*(LN(B14657)^1.084-5.381))</f>
        <v/>
      </c>
      <c r="G14657">
        <f>IF(F14657="","",IF(F14657&lt;0,10*F14657^2,0))</f>
        <v/>
      </c>
      <c r="H14657">
        <f>IF(F14657="","",IF(F14657&gt;0,10*F14657^2,0))</f>
        <v/>
      </c>
    </row>
    <row r="14658">
      <c r="A14658">
        <f>Input!A14658</f>
        <v/>
      </c>
      <c r="B14658">
        <f>IF(ISNUMBER(Input!B14658),IF(AND(Input!B14658&gt;=20,Input!B14658&lt;=700),Input!B14658,""),"")</f>
        <v/>
      </c>
      <c r="C14658">
        <f>IF(B14658="","",INT(A14658))</f>
        <v/>
      </c>
      <c r="D14658">
        <f>IF(B14658="","",HOUR(A14658))</f>
        <v/>
      </c>
      <c r="E14658">
        <f>IF(B14658="","",IF(INPUT!$I$1="","",IF(C14658&lt;(INT(INPUT!$I$1)-INPUT!$I$2),"Off Meds",IF(C14658&lt;=(INT(INPUT!$I$1)+INPUT!$I$2),"Washout","On Meds"))))</f>
        <v/>
      </c>
      <c r="F14658">
        <f>IF(B14658="","",1.509*(LN(B14658)^1.084-5.381))</f>
        <v/>
      </c>
      <c r="G14658">
        <f>IF(F14658="","",IF(F14658&lt;0,10*F14658^2,0))</f>
        <v/>
      </c>
      <c r="H14658">
        <f>IF(F14658="","",IF(F14658&gt;0,10*F14658^2,0))</f>
        <v/>
      </c>
    </row>
    <row r="14659">
      <c r="A14659">
        <f>Input!A14659</f>
        <v/>
      </c>
      <c r="B14659">
        <f>IF(ISNUMBER(Input!B14659),IF(AND(Input!B14659&gt;=20,Input!B14659&lt;=700),Input!B14659,""),"")</f>
        <v/>
      </c>
      <c r="C14659">
        <f>IF(B14659="","",INT(A14659))</f>
        <v/>
      </c>
      <c r="D14659">
        <f>IF(B14659="","",HOUR(A14659))</f>
        <v/>
      </c>
      <c r="E14659">
        <f>IF(B14659="","",IF(INPUT!$I$1="","",IF(C14659&lt;(INT(INPUT!$I$1)-INPUT!$I$2),"Off Meds",IF(C14659&lt;=(INT(INPUT!$I$1)+INPUT!$I$2),"Washout","On Meds"))))</f>
        <v/>
      </c>
      <c r="F14659">
        <f>IF(B14659="","",1.509*(LN(B14659)^1.084-5.381))</f>
        <v/>
      </c>
      <c r="G14659">
        <f>IF(F14659="","",IF(F14659&lt;0,10*F14659^2,0))</f>
        <v/>
      </c>
      <c r="H14659">
        <f>IF(F14659="","",IF(F14659&gt;0,10*F14659^2,0))</f>
        <v/>
      </c>
    </row>
    <row r="14660">
      <c r="A14660">
        <f>Input!A14660</f>
        <v/>
      </c>
      <c r="B14660">
        <f>IF(ISNUMBER(Input!B14660),IF(AND(Input!B14660&gt;=20,Input!B14660&lt;=700),Input!B14660,""),"")</f>
        <v/>
      </c>
      <c r="C14660">
        <f>IF(B14660="","",INT(A14660))</f>
        <v/>
      </c>
      <c r="D14660">
        <f>IF(B14660="","",HOUR(A14660))</f>
        <v/>
      </c>
      <c r="E14660">
        <f>IF(B14660="","",IF(INPUT!$I$1="","",IF(C14660&lt;(INT(INPUT!$I$1)-INPUT!$I$2),"Off Meds",IF(C14660&lt;=(INT(INPUT!$I$1)+INPUT!$I$2),"Washout","On Meds"))))</f>
        <v/>
      </c>
      <c r="F14660">
        <f>IF(B14660="","",1.509*(LN(B14660)^1.084-5.381))</f>
        <v/>
      </c>
      <c r="G14660">
        <f>IF(F14660="","",IF(F14660&lt;0,10*F14660^2,0))</f>
        <v/>
      </c>
      <c r="H14660">
        <f>IF(F14660="","",IF(F14660&gt;0,10*F14660^2,0))</f>
        <v/>
      </c>
    </row>
    <row r="14661">
      <c r="A14661">
        <f>Input!A14661</f>
        <v/>
      </c>
      <c r="B14661">
        <f>IF(ISNUMBER(Input!B14661),IF(AND(Input!B14661&gt;=20,Input!B14661&lt;=700),Input!B14661,""),"")</f>
        <v/>
      </c>
      <c r="C14661">
        <f>IF(B14661="","",INT(A14661))</f>
        <v/>
      </c>
      <c r="D14661">
        <f>IF(B14661="","",HOUR(A14661))</f>
        <v/>
      </c>
      <c r="E14661">
        <f>IF(B14661="","",IF(INPUT!$I$1="","",IF(C14661&lt;(INT(INPUT!$I$1)-INPUT!$I$2),"Off Meds",IF(C14661&lt;=(INT(INPUT!$I$1)+INPUT!$I$2),"Washout","On Meds"))))</f>
        <v/>
      </c>
      <c r="F14661">
        <f>IF(B14661="","",1.509*(LN(B14661)^1.084-5.381))</f>
        <v/>
      </c>
      <c r="G14661">
        <f>IF(F14661="","",IF(F14661&lt;0,10*F14661^2,0))</f>
        <v/>
      </c>
      <c r="H14661">
        <f>IF(F14661="","",IF(F14661&gt;0,10*F14661^2,0))</f>
        <v/>
      </c>
    </row>
    <row r="14662">
      <c r="A14662">
        <f>Input!A14662</f>
        <v/>
      </c>
      <c r="B14662">
        <f>IF(ISNUMBER(Input!B14662),IF(AND(Input!B14662&gt;=20,Input!B14662&lt;=700),Input!B14662,""),"")</f>
        <v/>
      </c>
      <c r="C14662">
        <f>IF(B14662="","",INT(A14662))</f>
        <v/>
      </c>
      <c r="D14662">
        <f>IF(B14662="","",HOUR(A14662))</f>
        <v/>
      </c>
      <c r="E14662">
        <f>IF(B14662="","",IF(INPUT!$I$1="","",IF(C14662&lt;(INT(INPUT!$I$1)-INPUT!$I$2),"Off Meds",IF(C14662&lt;=(INT(INPUT!$I$1)+INPUT!$I$2),"Washout","On Meds"))))</f>
        <v/>
      </c>
      <c r="F14662">
        <f>IF(B14662="","",1.509*(LN(B14662)^1.084-5.381))</f>
        <v/>
      </c>
      <c r="G14662">
        <f>IF(F14662="","",IF(F14662&lt;0,10*F14662^2,0))</f>
        <v/>
      </c>
      <c r="H14662">
        <f>IF(F14662="","",IF(F14662&gt;0,10*F14662^2,0))</f>
        <v/>
      </c>
    </row>
    <row r="14663">
      <c r="A14663">
        <f>Input!A14663</f>
        <v/>
      </c>
      <c r="B14663">
        <f>IF(ISNUMBER(Input!B14663),IF(AND(Input!B14663&gt;=20,Input!B14663&lt;=700),Input!B14663,""),"")</f>
        <v/>
      </c>
      <c r="C14663">
        <f>IF(B14663="","",INT(A14663))</f>
        <v/>
      </c>
      <c r="D14663">
        <f>IF(B14663="","",HOUR(A14663))</f>
        <v/>
      </c>
      <c r="E14663">
        <f>IF(B14663="","",IF(INPUT!$I$1="","",IF(C14663&lt;(INT(INPUT!$I$1)-INPUT!$I$2),"Off Meds",IF(C14663&lt;=(INT(INPUT!$I$1)+INPUT!$I$2),"Washout","On Meds"))))</f>
        <v/>
      </c>
      <c r="F14663">
        <f>IF(B14663="","",1.509*(LN(B14663)^1.084-5.381))</f>
        <v/>
      </c>
      <c r="G14663">
        <f>IF(F14663="","",IF(F14663&lt;0,10*F14663^2,0))</f>
        <v/>
      </c>
      <c r="H14663">
        <f>IF(F14663="","",IF(F14663&gt;0,10*F14663^2,0))</f>
        <v/>
      </c>
    </row>
    <row r="14664">
      <c r="A14664">
        <f>Input!A14664</f>
        <v/>
      </c>
      <c r="B14664">
        <f>IF(ISNUMBER(Input!B14664),IF(AND(Input!B14664&gt;=20,Input!B14664&lt;=700),Input!B14664,""),"")</f>
        <v/>
      </c>
      <c r="C14664">
        <f>IF(B14664="","",INT(A14664))</f>
        <v/>
      </c>
      <c r="D14664">
        <f>IF(B14664="","",HOUR(A14664))</f>
        <v/>
      </c>
      <c r="E14664">
        <f>IF(B14664="","",IF(INPUT!$I$1="","",IF(C14664&lt;(INT(INPUT!$I$1)-INPUT!$I$2),"Off Meds",IF(C14664&lt;=(INT(INPUT!$I$1)+INPUT!$I$2),"Washout","On Meds"))))</f>
        <v/>
      </c>
      <c r="F14664">
        <f>IF(B14664="","",1.509*(LN(B14664)^1.084-5.381))</f>
        <v/>
      </c>
      <c r="G14664">
        <f>IF(F14664="","",IF(F14664&lt;0,10*F14664^2,0))</f>
        <v/>
      </c>
      <c r="H14664">
        <f>IF(F14664="","",IF(F14664&gt;0,10*F14664^2,0))</f>
        <v/>
      </c>
    </row>
    <row r="14665">
      <c r="A14665">
        <f>Input!A14665</f>
        <v/>
      </c>
      <c r="B14665">
        <f>IF(ISNUMBER(Input!B14665),IF(AND(Input!B14665&gt;=20,Input!B14665&lt;=700),Input!B14665,""),"")</f>
        <v/>
      </c>
      <c r="C14665">
        <f>IF(B14665="","",INT(A14665))</f>
        <v/>
      </c>
      <c r="D14665">
        <f>IF(B14665="","",HOUR(A14665))</f>
        <v/>
      </c>
      <c r="E14665">
        <f>IF(B14665="","",IF(INPUT!$I$1="","",IF(C14665&lt;(INT(INPUT!$I$1)-INPUT!$I$2),"Off Meds",IF(C14665&lt;=(INT(INPUT!$I$1)+INPUT!$I$2),"Washout","On Meds"))))</f>
        <v/>
      </c>
      <c r="F14665">
        <f>IF(B14665="","",1.509*(LN(B14665)^1.084-5.381))</f>
        <v/>
      </c>
      <c r="G14665">
        <f>IF(F14665="","",IF(F14665&lt;0,10*F14665^2,0))</f>
        <v/>
      </c>
      <c r="H14665">
        <f>IF(F14665="","",IF(F14665&gt;0,10*F14665^2,0))</f>
        <v/>
      </c>
    </row>
    <row r="14666">
      <c r="A14666">
        <f>Input!A14666</f>
        <v/>
      </c>
      <c r="B14666">
        <f>IF(ISNUMBER(Input!B14666),IF(AND(Input!B14666&gt;=20,Input!B14666&lt;=700),Input!B14666,""),"")</f>
        <v/>
      </c>
      <c r="C14666">
        <f>IF(B14666="","",INT(A14666))</f>
        <v/>
      </c>
      <c r="D14666">
        <f>IF(B14666="","",HOUR(A14666))</f>
        <v/>
      </c>
      <c r="E14666">
        <f>IF(B14666="","",IF(INPUT!$I$1="","",IF(C14666&lt;(INT(INPUT!$I$1)-INPUT!$I$2),"Off Meds",IF(C14666&lt;=(INT(INPUT!$I$1)+INPUT!$I$2),"Washout","On Meds"))))</f>
        <v/>
      </c>
      <c r="F14666">
        <f>IF(B14666="","",1.509*(LN(B14666)^1.084-5.381))</f>
        <v/>
      </c>
      <c r="G14666">
        <f>IF(F14666="","",IF(F14666&lt;0,10*F14666^2,0))</f>
        <v/>
      </c>
      <c r="H14666">
        <f>IF(F14666="","",IF(F14666&gt;0,10*F14666^2,0))</f>
        <v/>
      </c>
    </row>
    <row r="14667">
      <c r="A14667">
        <f>Input!A14667</f>
        <v/>
      </c>
      <c r="B14667">
        <f>IF(ISNUMBER(Input!B14667),IF(AND(Input!B14667&gt;=20,Input!B14667&lt;=700),Input!B14667,""),"")</f>
        <v/>
      </c>
      <c r="C14667">
        <f>IF(B14667="","",INT(A14667))</f>
        <v/>
      </c>
      <c r="D14667">
        <f>IF(B14667="","",HOUR(A14667))</f>
        <v/>
      </c>
      <c r="E14667">
        <f>IF(B14667="","",IF(INPUT!$I$1="","",IF(C14667&lt;(INT(INPUT!$I$1)-INPUT!$I$2),"Off Meds",IF(C14667&lt;=(INT(INPUT!$I$1)+INPUT!$I$2),"Washout","On Meds"))))</f>
        <v/>
      </c>
      <c r="F14667">
        <f>IF(B14667="","",1.509*(LN(B14667)^1.084-5.381))</f>
        <v/>
      </c>
      <c r="G14667">
        <f>IF(F14667="","",IF(F14667&lt;0,10*F14667^2,0))</f>
        <v/>
      </c>
      <c r="H14667">
        <f>IF(F14667="","",IF(F14667&gt;0,10*F14667^2,0))</f>
        <v/>
      </c>
    </row>
    <row r="14668">
      <c r="A14668">
        <f>Input!A14668</f>
        <v/>
      </c>
      <c r="B14668">
        <f>IF(ISNUMBER(Input!B14668),IF(AND(Input!B14668&gt;=20,Input!B14668&lt;=700),Input!B14668,""),"")</f>
        <v/>
      </c>
      <c r="C14668">
        <f>IF(B14668="","",INT(A14668))</f>
        <v/>
      </c>
      <c r="D14668">
        <f>IF(B14668="","",HOUR(A14668))</f>
        <v/>
      </c>
      <c r="E14668">
        <f>IF(B14668="","",IF(INPUT!$I$1="","",IF(C14668&lt;(INT(INPUT!$I$1)-INPUT!$I$2),"Off Meds",IF(C14668&lt;=(INT(INPUT!$I$1)+INPUT!$I$2),"Washout","On Meds"))))</f>
        <v/>
      </c>
      <c r="F14668">
        <f>IF(B14668="","",1.509*(LN(B14668)^1.084-5.381))</f>
        <v/>
      </c>
      <c r="G14668">
        <f>IF(F14668="","",IF(F14668&lt;0,10*F14668^2,0))</f>
        <v/>
      </c>
      <c r="H14668">
        <f>IF(F14668="","",IF(F14668&gt;0,10*F14668^2,0))</f>
        <v/>
      </c>
    </row>
    <row r="14669">
      <c r="A14669">
        <f>Input!A14669</f>
        <v/>
      </c>
      <c r="B14669">
        <f>IF(ISNUMBER(Input!B14669),IF(AND(Input!B14669&gt;=20,Input!B14669&lt;=700),Input!B14669,""),"")</f>
        <v/>
      </c>
      <c r="C14669">
        <f>IF(B14669="","",INT(A14669))</f>
        <v/>
      </c>
      <c r="D14669">
        <f>IF(B14669="","",HOUR(A14669))</f>
        <v/>
      </c>
      <c r="E14669">
        <f>IF(B14669="","",IF(INPUT!$I$1="","",IF(C14669&lt;(INT(INPUT!$I$1)-INPUT!$I$2),"Off Meds",IF(C14669&lt;=(INT(INPUT!$I$1)+INPUT!$I$2),"Washout","On Meds"))))</f>
        <v/>
      </c>
      <c r="F14669">
        <f>IF(B14669="","",1.509*(LN(B14669)^1.084-5.381))</f>
        <v/>
      </c>
      <c r="G14669">
        <f>IF(F14669="","",IF(F14669&lt;0,10*F14669^2,0))</f>
        <v/>
      </c>
      <c r="H14669">
        <f>IF(F14669="","",IF(F14669&gt;0,10*F14669^2,0))</f>
        <v/>
      </c>
    </row>
    <row r="14670">
      <c r="A14670">
        <f>Input!A14670</f>
        <v/>
      </c>
      <c r="B14670">
        <f>IF(ISNUMBER(Input!B14670),IF(AND(Input!B14670&gt;=20,Input!B14670&lt;=700),Input!B14670,""),"")</f>
        <v/>
      </c>
      <c r="C14670">
        <f>IF(B14670="","",INT(A14670))</f>
        <v/>
      </c>
      <c r="D14670">
        <f>IF(B14670="","",HOUR(A14670))</f>
        <v/>
      </c>
      <c r="E14670">
        <f>IF(B14670="","",IF(INPUT!$I$1="","",IF(C14670&lt;(INT(INPUT!$I$1)-INPUT!$I$2),"Off Meds",IF(C14670&lt;=(INT(INPUT!$I$1)+INPUT!$I$2),"Washout","On Meds"))))</f>
        <v/>
      </c>
      <c r="F14670">
        <f>IF(B14670="","",1.509*(LN(B14670)^1.084-5.381))</f>
        <v/>
      </c>
      <c r="G14670">
        <f>IF(F14670="","",IF(F14670&lt;0,10*F14670^2,0))</f>
        <v/>
      </c>
      <c r="H14670">
        <f>IF(F14670="","",IF(F14670&gt;0,10*F14670^2,0))</f>
        <v/>
      </c>
    </row>
    <row r="14671">
      <c r="A14671">
        <f>Input!A14671</f>
        <v/>
      </c>
      <c r="B14671">
        <f>IF(ISNUMBER(Input!B14671),IF(AND(Input!B14671&gt;=20,Input!B14671&lt;=700),Input!B14671,""),"")</f>
        <v/>
      </c>
      <c r="C14671">
        <f>IF(B14671="","",INT(A14671))</f>
        <v/>
      </c>
      <c r="D14671">
        <f>IF(B14671="","",HOUR(A14671))</f>
        <v/>
      </c>
      <c r="E14671">
        <f>IF(B14671="","",IF(INPUT!$I$1="","",IF(C14671&lt;(INT(INPUT!$I$1)-INPUT!$I$2),"Off Meds",IF(C14671&lt;=(INT(INPUT!$I$1)+INPUT!$I$2),"Washout","On Meds"))))</f>
        <v/>
      </c>
      <c r="F14671">
        <f>IF(B14671="","",1.509*(LN(B14671)^1.084-5.381))</f>
        <v/>
      </c>
      <c r="G14671">
        <f>IF(F14671="","",IF(F14671&lt;0,10*F14671^2,0))</f>
        <v/>
      </c>
      <c r="H14671">
        <f>IF(F14671="","",IF(F14671&gt;0,10*F14671^2,0))</f>
        <v/>
      </c>
    </row>
    <row r="14672">
      <c r="A14672">
        <f>Input!A14672</f>
        <v/>
      </c>
      <c r="B14672">
        <f>IF(ISNUMBER(Input!B14672),IF(AND(Input!B14672&gt;=20,Input!B14672&lt;=700),Input!B14672,""),"")</f>
        <v/>
      </c>
      <c r="C14672">
        <f>IF(B14672="","",INT(A14672))</f>
        <v/>
      </c>
      <c r="D14672">
        <f>IF(B14672="","",HOUR(A14672))</f>
        <v/>
      </c>
      <c r="E14672">
        <f>IF(B14672="","",IF(INPUT!$I$1="","",IF(C14672&lt;(INT(INPUT!$I$1)-INPUT!$I$2),"Off Meds",IF(C14672&lt;=(INT(INPUT!$I$1)+INPUT!$I$2),"Washout","On Meds"))))</f>
        <v/>
      </c>
      <c r="F14672">
        <f>IF(B14672="","",1.509*(LN(B14672)^1.084-5.381))</f>
        <v/>
      </c>
      <c r="G14672">
        <f>IF(F14672="","",IF(F14672&lt;0,10*F14672^2,0))</f>
        <v/>
      </c>
      <c r="H14672">
        <f>IF(F14672="","",IF(F14672&gt;0,10*F14672^2,0))</f>
        <v/>
      </c>
    </row>
    <row r="14673">
      <c r="A14673">
        <f>Input!A14673</f>
        <v/>
      </c>
      <c r="B14673">
        <f>IF(ISNUMBER(Input!B14673),IF(AND(Input!B14673&gt;=20,Input!B14673&lt;=700),Input!B14673,""),"")</f>
        <v/>
      </c>
      <c r="C14673">
        <f>IF(B14673="","",INT(A14673))</f>
        <v/>
      </c>
      <c r="D14673">
        <f>IF(B14673="","",HOUR(A14673))</f>
        <v/>
      </c>
      <c r="E14673">
        <f>IF(B14673="","",IF(INPUT!$I$1="","",IF(C14673&lt;(INT(INPUT!$I$1)-INPUT!$I$2),"Off Meds",IF(C14673&lt;=(INT(INPUT!$I$1)+INPUT!$I$2),"Washout","On Meds"))))</f>
        <v/>
      </c>
      <c r="F14673">
        <f>IF(B14673="","",1.509*(LN(B14673)^1.084-5.381))</f>
        <v/>
      </c>
      <c r="G14673">
        <f>IF(F14673="","",IF(F14673&lt;0,10*F14673^2,0))</f>
        <v/>
      </c>
      <c r="H14673">
        <f>IF(F14673="","",IF(F14673&gt;0,10*F14673^2,0))</f>
        <v/>
      </c>
    </row>
    <row r="14674">
      <c r="A14674">
        <f>Input!A14674</f>
        <v/>
      </c>
      <c r="B14674">
        <f>IF(ISNUMBER(Input!B14674),IF(AND(Input!B14674&gt;=20,Input!B14674&lt;=700),Input!B14674,""),"")</f>
        <v/>
      </c>
      <c r="C14674">
        <f>IF(B14674="","",INT(A14674))</f>
        <v/>
      </c>
      <c r="D14674">
        <f>IF(B14674="","",HOUR(A14674))</f>
        <v/>
      </c>
      <c r="E14674">
        <f>IF(B14674="","",IF(INPUT!$I$1="","",IF(C14674&lt;(INT(INPUT!$I$1)-INPUT!$I$2),"Off Meds",IF(C14674&lt;=(INT(INPUT!$I$1)+INPUT!$I$2),"Washout","On Meds"))))</f>
        <v/>
      </c>
      <c r="F14674">
        <f>IF(B14674="","",1.509*(LN(B14674)^1.084-5.381))</f>
        <v/>
      </c>
      <c r="G14674">
        <f>IF(F14674="","",IF(F14674&lt;0,10*F14674^2,0))</f>
        <v/>
      </c>
      <c r="H14674">
        <f>IF(F14674="","",IF(F14674&gt;0,10*F14674^2,0))</f>
        <v/>
      </c>
    </row>
    <row r="14675">
      <c r="A14675">
        <f>Input!A14675</f>
        <v/>
      </c>
      <c r="B14675">
        <f>IF(ISNUMBER(Input!B14675),IF(AND(Input!B14675&gt;=20,Input!B14675&lt;=700),Input!B14675,""),"")</f>
        <v/>
      </c>
      <c r="C14675">
        <f>IF(B14675="","",INT(A14675))</f>
        <v/>
      </c>
      <c r="D14675">
        <f>IF(B14675="","",HOUR(A14675))</f>
        <v/>
      </c>
      <c r="E14675">
        <f>IF(B14675="","",IF(INPUT!$I$1="","",IF(C14675&lt;(INT(INPUT!$I$1)-INPUT!$I$2),"Off Meds",IF(C14675&lt;=(INT(INPUT!$I$1)+INPUT!$I$2),"Washout","On Meds"))))</f>
        <v/>
      </c>
      <c r="F14675">
        <f>IF(B14675="","",1.509*(LN(B14675)^1.084-5.381))</f>
        <v/>
      </c>
      <c r="G14675">
        <f>IF(F14675="","",IF(F14675&lt;0,10*F14675^2,0))</f>
        <v/>
      </c>
      <c r="H14675">
        <f>IF(F14675="","",IF(F14675&gt;0,10*F14675^2,0))</f>
        <v/>
      </c>
    </row>
    <row r="14676">
      <c r="A14676">
        <f>Input!A14676</f>
        <v/>
      </c>
      <c r="B14676">
        <f>IF(ISNUMBER(Input!B14676),IF(AND(Input!B14676&gt;=20,Input!B14676&lt;=700),Input!B14676,""),"")</f>
        <v/>
      </c>
      <c r="C14676">
        <f>IF(B14676="","",INT(A14676))</f>
        <v/>
      </c>
      <c r="D14676">
        <f>IF(B14676="","",HOUR(A14676))</f>
        <v/>
      </c>
      <c r="E14676">
        <f>IF(B14676="","",IF(INPUT!$I$1="","",IF(C14676&lt;(INT(INPUT!$I$1)-INPUT!$I$2),"Off Meds",IF(C14676&lt;=(INT(INPUT!$I$1)+INPUT!$I$2),"Washout","On Meds"))))</f>
        <v/>
      </c>
      <c r="F14676">
        <f>IF(B14676="","",1.509*(LN(B14676)^1.084-5.381))</f>
        <v/>
      </c>
      <c r="G14676">
        <f>IF(F14676="","",IF(F14676&lt;0,10*F14676^2,0))</f>
        <v/>
      </c>
      <c r="H14676">
        <f>IF(F14676="","",IF(F14676&gt;0,10*F14676^2,0))</f>
        <v/>
      </c>
    </row>
    <row r="14677">
      <c r="A14677">
        <f>Input!A14677</f>
        <v/>
      </c>
      <c r="B14677">
        <f>IF(ISNUMBER(Input!B14677),IF(AND(Input!B14677&gt;=20,Input!B14677&lt;=700),Input!B14677,""),"")</f>
        <v/>
      </c>
      <c r="C14677">
        <f>IF(B14677="","",INT(A14677))</f>
        <v/>
      </c>
      <c r="D14677">
        <f>IF(B14677="","",HOUR(A14677))</f>
        <v/>
      </c>
      <c r="E14677">
        <f>IF(B14677="","",IF(INPUT!$I$1="","",IF(C14677&lt;(INT(INPUT!$I$1)-INPUT!$I$2),"Off Meds",IF(C14677&lt;=(INT(INPUT!$I$1)+INPUT!$I$2),"Washout","On Meds"))))</f>
        <v/>
      </c>
      <c r="F14677">
        <f>IF(B14677="","",1.509*(LN(B14677)^1.084-5.381))</f>
        <v/>
      </c>
      <c r="G14677">
        <f>IF(F14677="","",IF(F14677&lt;0,10*F14677^2,0))</f>
        <v/>
      </c>
      <c r="H14677">
        <f>IF(F14677="","",IF(F14677&gt;0,10*F14677^2,0))</f>
        <v/>
      </c>
    </row>
    <row r="14678">
      <c r="A14678">
        <f>Input!A14678</f>
        <v/>
      </c>
      <c r="B14678">
        <f>IF(ISNUMBER(Input!B14678),IF(AND(Input!B14678&gt;=20,Input!B14678&lt;=700),Input!B14678,""),"")</f>
        <v/>
      </c>
      <c r="C14678">
        <f>IF(B14678="","",INT(A14678))</f>
        <v/>
      </c>
      <c r="D14678">
        <f>IF(B14678="","",HOUR(A14678))</f>
        <v/>
      </c>
      <c r="E14678">
        <f>IF(B14678="","",IF(INPUT!$I$1="","",IF(C14678&lt;(INT(INPUT!$I$1)-INPUT!$I$2),"Off Meds",IF(C14678&lt;=(INT(INPUT!$I$1)+INPUT!$I$2),"Washout","On Meds"))))</f>
        <v/>
      </c>
      <c r="F14678">
        <f>IF(B14678="","",1.509*(LN(B14678)^1.084-5.381))</f>
        <v/>
      </c>
      <c r="G14678">
        <f>IF(F14678="","",IF(F14678&lt;0,10*F14678^2,0))</f>
        <v/>
      </c>
      <c r="H14678">
        <f>IF(F14678="","",IF(F14678&gt;0,10*F14678^2,0))</f>
        <v/>
      </c>
    </row>
    <row r="14679">
      <c r="A14679">
        <f>Input!A14679</f>
        <v/>
      </c>
      <c r="B14679">
        <f>IF(ISNUMBER(Input!B14679),IF(AND(Input!B14679&gt;=20,Input!B14679&lt;=700),Input!B14679,""),"")</f>
        <v/>
      </c>
      <c r="C14679">
        <f>IF(B14679="","",INT(A14679))</f>
        <v/>
      </c>
      <c r="D14679">
        <f>IF(B14679="","",HOUR(A14679))</f>
        <v/>
      </c>
      <c r="E14679">
        <f>IF(B14679="","",IF(INPUT!$I$1="","",IF(C14679&lt;(INT(INPUT!$I$1)-INPUT!$I$2),"Off Meds",IF(C14679&lt;=(INT(INPUT!$I$1)+INPUT!$I$2),"Washout","On Meds"))))</f>
        <v/>
      </c>
      <c r="F14679">
        <f>IF(B14679="","",1.509*(LN(B14679)^1.084-5.381))</f>
        <v/>
      </c>
      <c r="G14679">
        <f>IF(F14679="","",IF(F14679&lt;0,10*F14679^2,0))</f>
        <v/>
      </c>
      <c r="H14679">
        <f>IF(F14679="","",IF(F14679&gt;0,10*F14679^2,0))</f>
        <v/>
      </c>
    </row>
    <row r="14680">
      <c r="A14680">
        <f>Input!A14680</f>
        <v/>
      </c>
      <c r="B14680">
        <f>IF(ISNUMBER(Input!B14680),IF(AND(Input!B14680&gt;=20,Input!B14680&lt;=700),Input!B14680,""),"")</f>
        <v/>
      </c>
      <c r="C14680">
        <f>IF(B14680="","",INT(A14680))</f>
        <v/>
      </c>
      <c r="D14680">
        <f>IF(B14680="","",HOUR(A14680))</f>
        <v/>
      </c>
      <c r="E14680">
        <f>IF(B14680="","",IF(INPUT!$I$1="","",IF(C14680&lt;(INT(INPUT!$I$1)-INPUT!$I$2),"Off Meds",IF(C14680&lt;=(INT(INPUT!$I$1)+INPUT!$I$2),"Washout","On Meds"))))</f>
        <v/>
      </c>
      <c r="F14680">
        <f>IF(B14680="","",1.509*(LN(B14680)^1.084-5.381))</f>
        <v/>
      </c>
      <c r="G14680">
        <f>IF(F14680="","",IF(F14680&lt;0,10*F14680^2,0))</f>
        <v/>
      </c>
      <c r="H14680">
        <f>IF(F14680="","",IF(F14680&gt;0,10*F14680^2,0))</f>
        <v/>
      </c>
    </row>
    <row r="14681">
      <c r="A14681">
        <f>Input!A14681</f>
        <v/>
      </c>
      <c r="B14681">
        <f>IF(ISNUMBER(Input!B14681),IF(AND(Input!B14681&gt;=20,Input!B14681&lt;=700),Input!B14681,""),"")</f>
        <v/>
      </c>
      <c r="C14681">
        <f>IF(B14681="","",INT(A14681))</f>
        <v/>
      </c>
      <c r="D14681">
        <f>IF(B14681="","",HOUR(A14681))</f>
        <v/>
      </c>
      <c r="E14681">
        <f>IF(B14681="","",IF(INPUT!$I$1="","",IF(C14681&lt;(INT(INPUT!$I$1)-INPUT!$I$2),"Off Meds",IF(C14681&lt;=(INT(INPUT!$I$1)+INPUT!$I$2),"Washout","On Meds"))))</f>
        <v/>
      </c>
      <c r="F14681">
        <f>IF(B14681="","",1.509*(LN(B14681)^1.084-5.381))</f>
        <v/>
      </c>
      <c r="G14681">
        <f>IF(F14681="","",IF(F14681&lt;0,10*F14681^2,0))</f>
        <v/>
      </c>
      <c r="H14681">
        <f>IF(F14681="","",IF(F14681&gt;0,10*F14681^2,0))</f>
        <v/>
      </c>
    </row>
    <row r="14682">
      <c r="A14682">
        <f>Input!A14682</f>
        <v/>
      </c>
      <c r="B14682">
        <f>IF(ISNUMBER(Input!B14682),IF(AND(Input!B14682&gt;=20,Input!B14682&lt;=700),Input!B14682,""),"")</f>
        <v/>
      </c>
      <c r="C14682">
        <f>IF(B14682="","",INT(A14682))</f>
        <v/>
      </c>
      <c r="D14682">
        <f>IF(B14682="","",HOUR(A14682))</f>
        <v/>
      </c>
      <c r="E14682">
        <f>IF(B14682="","",IF(INPUT!$I$1="","",IF(C14682&lt;(INT(INPUT!$I$1)-INPUT!$I$2),"Off Meds",IF(C14682&lt;=(INT(INPUT!$I$1)+INPUT!$I$2),"Washout","On Meds"))))</f>
        <v/>
      </c>
      <c r="F14682">
        <f>IF(B14682="","",1.509*(LN(B14682)^1.084-5.381))</f>
        <v/>
      </c>
      <c r="G14682">
        <f>IF(F14682="","",IF(F14682&lt;0,10*F14682^2,0))</f>
        <v/>
      </c>
      <c r="H14682">
        <f>IF(F14682="","",IF(F14682&gt;0,10*F14682^2,0))</f>
        <v/>
      </c>
    </row>
    <row r="14683">
      <c r="A14683">
        <f>Input!A14683</f>
        <v/>
      </c>
      <c r="B14683">
        <f>IF(ISNUMBER(Input!B14683),IF(AND(Input!B14683&gt;=20,Input!B14683&lt;=700),Input!B14683,""),"")</f>
        <v/>
      </c>
      <c r="C14683">
        <f>IF(B14683="","",INT(A14683))</f>
        <v/>
      </c>
      <c r="D14683">
        <f>IF(B14683="","",HOUR(A14683))</f>
        <v/>
      </c>
      <c r="E14683">
        <f>IF(B14683="","",IF(INPUT!$I$1="","",IF(C14683&lt;(INT(INPUT!$I$1)-INPUT!$I$2),"Off Meds",IF(C14683&lt;=(INT(INPUT!$I$1)+INPUT!$I$2),"Washout","On Meds"))))</f>
        <v/>
      </c>
      <c r="F14683">
        <f>IF(B14683="","",1.509*(LN(B14683)^1.084-5.381))</f>
        <v/>
      </c>
      <c r="G14683">
        <f>IF(F14683="","",IF(F14683&lt;0,10*F14683^2,0))</f>
        <v/>
      </c>
      <c r="H14683">
        <f>IF(F14683="","",IF(F14683&gt;0,10*F14683^2,0))</f>
        <v/>
      </c>
    </row>
    <row r="14684">
      <c r="A14684">
        <f>Input!A14684</f>
        <v/>
      </c>
      <c r="B14684">
        <f>IF(ISNUMBER(Input!B14684),IF(AND(Input!B14684&gt;=20,Input!B14684&lt;=700),Input!B14684,""),"")</f>
        <v/>
      </c>
      <c r="C14684">
        <f>IF(B14684="","",INT(A14684))</f>
        <v/>
      </c>
      <c r="D14684">
        <f>IF(B14684="","",HOUR(A14684))</f>
        <v/>
      </c>
      <c r="E14684">
        <f>IF(B14684="","",IF(INPUT!$I$1="","",IF(C14684&lt;(INT(INPUT!$I$1)-INPUT!$I$2),"Off Meds",IF(C14684&lt;=(INT(INPUT!$I$1)+INPUT!$I$2),"Washout","On Meds"))))</f>
        <v/>
      </c>
      <c r="F14684">
        <f>IF(B14684="","",1.509*(LN(B14684)^1.084-5.381))</f>
        <v/>
      </c>
      <c r="G14684">
        <f>IF(F14684="","",IF(F14684&lt;0,10*F14684^2,0))</f>
        <v/>
      </c>
      <c r="H14684">
        <f>IF(F14684="","",IF(F14684&gt;0,10*F14684^2,0))</f>
        <v/>
      </c>
    </row>
    <row r="14685">
      <c r="A14685">
        <f>Input!A14685</f>
        <v/>
      </c>
      <c r="B14685">
        <f>IF(ISNUMBER(Input!B14685),IF(AND(Input!B14685&gt;=20,Input!B14685&lt;=700),Input!B14685,""),"")</f>
        <v/>
      </c>
      <c r="C14685">
        <f>IF(B14685="","",INT(A14685))</f>
        <v/>
      </c>
      <c r="D14685">
        <f>IF(B14685="","",HOUR(A14685))</f>
        <v/>
      </c>
      <c r="E14685">
        <f>IF(B14685="","",IF(INPUT!$I$1="","",IF(C14685&lt;(INT(INPUT!$I$1)-INPUT!$I$2),"Off Meds",IF(C14685&lt;=(INT(INPUT!$I$1)+INPUT!$I$2),"Washout","On Meds"))))</f>
        <v/>
      </c>
      <c r="F14685">
        <f>IF(B14685="","",1.509*(LN(B14685)^1.084-5.381))</f>
        <v/>
      </c>
      <c r="G14685">
        <f>IF(F14685="","",IF(F14685&lt;0,10*F14685^2,0))</f>
        <v/>
      </c>
      <c r="H14685">
        <f>IF(F14685="","",IF(F14685&gt;0,10*F14685^2,0))</f>
        <v/>
      </c>
    </row>
    <row r="14686">
      <c r="A14686">
        <f>Input!A14686</f>
        <v/>
      </c>
      <c r="B14686">
        <f>IF(ISNUMBER(Input!B14686),IF(AND(Input!B14686&gt;=20,Input!B14686&lt;=700),Input!B14686,""),"")</f>
        <v/>
      </c>
      <c r="C14686">
        <f>IF(B14686="","",INT(A14686))</f>
        <v/>
      </c>
      <c r="D14686">
        <f>IF(B14686="","",HOUR(A14686))</f>
        <v/>
      </c>
      <c r="E14686">
        <f>IF(B14686="","",IF(INPUT!$I$1="","",IF(C14686&lt;(INT(INPUT!$I$1)-INPUT!$I$2),"Off Meds",IF(C14686&lt;=(INT(INPUT!$I$1)+INPUT!$I$2),"Washout","On Meds"))))</f>
        <v/>
      </c>
      <c r="F14686">
        <f>IF(B14686="","",1.509*(LN(B14686)^1.084-5.381))</f>
        <v/>
      </c>
      <c r="G14686">
        <f>IF(F14686="","",IF(F14686&lt;0,10*F14686^2,0))</f>
        <v/>
      </c>
      <c r="H14686">
        <f>IF(F14686="","",IF(F14686&gt;0,10*F14686^2,0))</f>
        <v/>
      </c>
    </row>
    <row r="14687">
      <c r="A14687">
        <f>Input!A14687</f>
        <v/>
      </c>
      <c r="B14687">
        <f>IF(ISNUMBER(Input!B14687),IF(AND(Input!B14687&gt;=20,Input!B14687&lt;=700),Input!B14687,""),"")</f>
        <v/>
      </c>
      <c r="C14687">
        <f>IF(B14687="","",INT(A14687))</f>
        <v/>
      </c>
      <c r="D14687">
        <f>IF(B14687="","",HOUR(A14687))</f>
        <v/>
      </c>
      <c r="E14687">
        <f>IF(B14687="","",IF(INPUT!$I$1="","",IF(C14687&lt;(INT(INPUT!$I$1)-INPUT!$I$2),"Off Meds",IF(C14687&lt;=(INT(INPUT!$I$1)+INPUT!$I$2),"Washout","On Meds"))))</f>
        <v/>
      </c>
      <c r="F14687">
        <f>IF(B14687="","",1.509*(LN(B14687)^1.084-5.381))</f>
        <v/>
      </c>
      <c r="G14687">
        <f>IF(F14687="","",IF(F14687&lt;0,10*F14687^2,0))</f>
        <v/>
      </c>
      <c r="H14687">
        <f>IF(F14687="","",IF(F14687&gt;0,10*F14687^2,0))</f>
        <v/>
      </c>
    </row>
    <row r="14688">
      <c r="A14688">
        <f>Input!A14688</f>
        <v/>
      </c>
      <c r="B14688">
        <f>IF(ISNUMBER(Input!B14688),IF(AND(Input!B14688&gt;=20,Input!B14688&lt;=700),Input!B14688,""),"")</f>
        <v/>
      </c>
      <c r="C14688">
        <f>IF(B14688="","",INT(A14688))</f>
        <v/>
      </c>
      <c r="D14688">
        <f>IF(B14688="","",HOUR(A14688))</f>
        <v/>
      </c>
      <c r="E14688">
        <f>IF(B14688="","",IF(INPUT!$I$1="","",IF(C14688&lt;(INT(INPUT!$I$1)-INPUT!$I$2),"Off Meds",IF(C14688&lt;=(INT(INPUT!$I$1)+INPUT!$I$2),"Washout","On Meds"))))</f>
        <v/>
      </c>
      <c r="F14688">
        <f>IF(B14688="","",1.509*(LN(B14688)^1.084-5.381))</f>
        <v/>
      </c>
      <c r="G14688">
        <f>IF(F14688="","",IF(F14688&lt;0,10*F14688^2,0))</f>
        <v/>
      </c>
      <c r="H14688">
        <f>IF(F14688="","",IF(F14688&gt;0,10*F14688^2,0))</f>
        <v/>
      </c>
    </row>
    <row r="14689">
      <c r="A14689">
        <f>Input!A14689</f>
        <v/>
      </c>
      <c r="B14689">
        <f>IF(ISNUMBER(Input!B14689),IF(AND(Input!B14689&gt;=20,Input!B14689&lt;=700),Input!B14689,""),"")</f>
        <v/>
      </c>
      <c r="C14689">
        <f>IF(B14689="","",INT(A14689))</f>
        <v/>
      </c>
      <c r="D14689">
        <f>IF(B14689="","",HOUR(A14689))</f>
        <v/>
      </c>
      <c r="E14689">
        <f>IF(B14689="","",IF(INPUT!$I$1="","",IF(C14689&lt;(INT(INPUT!$I$1)-INPUT!$I$2),"Off Meds",IF(C14689&lt;=(INT(INPUT!$I$1)+INPUT!$I$2),"Washout","On Meds"))))</f>
        <v/>
      </c>
      <c r="F14689">
        <f>IF(B14689="","",1.509*(LN(B14689)^1.084-5.381))</f>
        <v/>
      </c>
      <c r="G14689">
        <f>IF(F14689="","",IF(F14689&lt;0,10*F14689^2,0))</f>
        <v/>
      </c>
      <c r="H14689">
        <f>IF(F14689="","",IF(F14689&gt;0,10*F14689^2,0))</f>
        <v/>
      </c>
    </row>
    <row r="14690">
      <c r="A14690">
        <f>Input!A14690</f>
        <v/>
      </c>
      <c r="B14690">
        <f>IF(ISNUMBER(Input!B14690),IF(AND(Input!B14690&gt;=20,Input!B14690&lt;=700),Input!B14690,""),"")</f>
        <v/>
      </c>
      <c r="C14690">
        <f>IF(B14690="","",INT(A14690))</f>
        <v/>
      </c>
      <c r="D14690">
        <f>IF(B14690="","",HOUR(A14690))</f>
        <v/>
      </c>
      <c r="E14690">
        <f>IF(B14690="","",IF(INPUT!$I$1="","",IF(C14690&lt;(INT(INPUT!$I$1)-INPUT!$I$2),"Off Meds",IF(C14690&lt;=(INT(INPUT!$I$1)+INPUT!$I$2),"Washout","On Meds"))))</f>
        <v/>
      </c>
      <c r="F14690">
        <f>IF(B14690="","",1.509*(LN(B14690)^1.084-5.381))</f>
        <v/>
      </c>
      <c r="G14690">
        <f>IF(F14690="","",IF(F14690&lt;0,10*F14690^2,0))</f>
        <v/>
      </c>
      <c r="H14690">
        <f>IF(F14690="","",IF(F14690&gt;0,10*F14690^2,0))</f>
        <v/>
      </c>
    </row>
    <row r="14691">
      <c r="A14691">
        <f>Input!A14691</f>
        <v/>
      </c>
      <c r="B14691">
        <f>IF(ISNUMBER(Input!B14691),IF(AND(Input!B14691&gt;=20,Input!B14691&lt;=700),Input!B14691,""),"")</f>
        <v/>
      </c>
      <c r="C14691">
        <f>IF(B14691="","",INT(A14691))</f>
        <v/>
      </c>
      <c r="D14691">
        <f>IF(B14691="","",HOUR(A14691))</f>
        <v/>
      </c>
      <c r="E14691">
        <f>IF(B14691="","",IF(INPUT!$I$1="","",IF(C14691&lt;(INT(INPUT!$I$1)-INPUT!$I$2),"Off Meds",IF(C14691&lt;=(INT(INPUT!$I$1)+INPUT!$I$2),"Washout","On Meds"))))</f>
        <v/>
      </c>
      <c r="F14691">
        <f>IF(B14691="","",1.509*(LN(B14691)^1.084-5.381))</f>
        <v/>
      </c>
      <c r="G14691">
        <f>IF(F14691="","",IF(F14691&lt;0,10*F14691^2,0))</f>
        <v/>
      </c>
      <c r="H14691">
        <f>IF(F14691="","",IF(F14691&gt;0,10*F14691^2,0))</f>
        <v/>
      </c>
    </row>
    <row r="14692">
      <c r="A14692">
        <f>Input!A14692</f>
        <v/>
      </c>
      <c r="B14692">
        <f>IF(ISNUMBER(Input!B14692),IF(AND(Input!B14692&gt;=20,Input!B14692&lt;=700),Input!B14692,""),"")</f>
        <v/>
      </c>
      <c r="C14692">
        <f>IF(B14692="","",INT(A14692))</f>
        <v/>
      </c>
      <c r="D14692">
        <f>IF(B14692="","",HOUR(A14692))</f>
        <v/>
      </c>
      <c r="E14692">
        <f>IF(B14692="","",IF(INPUT!$I$1="","",IF(C14692&lt;(INT(INPUT!$I$1)-INPUT!$I$2),"Off Meds",IF(C14692&lt;=(INT(INPUT!$I$1)+INPUT!$I$2),"Washout","On Meds"))))</f>
        <v/>
      </c>
      <c r="F14692">
        <f>IF(B14692="","",1.509*(LN(B14692)^1.084-5.381))</f>
        <v/>
      </c>
      <c r="G14692">
        <f>IF(F14692="","",IF(F14692&lt;0,10*F14692^2,0))</f>
        <v/>
      </c>
      <c r="H14692">
        <f>IF(F14692="","",IF(F14692&gt;0,10*F14692^2,0))</f>
        <v/>
      </c>
    </row>
    <row r="14693">
      <c r="A14693">
        <f>Input!A14693</f>
        <v/>
      </c>
      <c r="B14693">
        <f>IF(ISNUMBER(Input!B14693),IF(AND(Input!B14693&gt;=20,Input!B14693&lt;=700),Input!B14693,""),"")</f>
        <v/>
      </c>
      <c r="C14693">
        <f>IF(B14693="","",INT(A14693))</f>
        <v/>
      </c>
      <c r="D14693">
        <f>IF(B14693="","",HOUR(A14693))</f>
        <v/>
      </c>
      <c r="E14693">
        <f>IF(B14693="","",IF(INPUT!$I$1="","",IF(C14693&lt;(INT(INPUT!$I$1)-INPUT!$I$2),"Off Meds",IF(C14693&lt;=(INT(INPUT!$I$1)+INPUT!$I$2),"Washout","On Meds"))))</f>
        <v/>
      </c>
      <c r="F14693">
        <f>IF(B14693="","",1.509*(LN(B14693)^1.084-5.381))</f>
        <v/>
      </c>
      <c r="G14693">
        <f>IF(F14693="","",IF(F14693&lt;0,10*F14693^2,0))</f>
        <v/>
      </c>
      <c r="H14693">
        <f>IF(F14693="","",IF(F14693&gt;0,10*F14693^2,0))</f>
        <v/>
      </c>
    </row>
    <row r="14694">
      <c r="A14694">
        <f>Input!A14694</f>
        <v/>
      </c>
      <c r="B14694">
        <f>IF(ISNUMBER(Input!B14694),IF(AND(Input!B14694&gt;=20,Input!B14694&lt;=700),Input!B14694,""),"")</f>
        <v/>
      </c>
      <c r="C14694">
        <f>IF(B14694="","",INT(A14694))</f>
        <v/>
      </c>
      <c r="D14694">
        <f>IF(B14694="","",HOUR(A14694))</f>
        <v/>
      </c>
      <c r="E14694">
        <f>IF(B14694="","",IF(INPUT!$I$1="","",IF(C14694&lt;(INT(INPUT!$I$1)-INPUT!$I$2),"Off Meds",IF(C14694&lt;=(INT(INPUT!$I$1)+INPUT!$I$2),"Washout","On Meds"))))</f>
        <v/>
      </c>
      <c r="F14694">
        <f>IF(B14694="","",1.509*(LN(B14694)^1.084-5.381))</f>
        <v/>
      </c>
      <c r="G14694">
        <f>IF(F14694="","",IF(F14694&lt;0,10*F14694^2,0))</f>
        <v/>
      </c>
      <c r="H14694">
        <f>IF(F14694="","",IF(F14694&gt;0,10*F14694^2,0))</f>
        <v/>
      </c>
    </row>
    <row r="14695">
      <c r="A14695">
        <f>Input!A14695</f>
        <v/>
      </c>
      <c r="B14695">
        <f>IF(ISNUMBER(Input!B14695),IF(AND(Input!B14695&gt;=20,Input!B14695&lt;=700),Input!B14695,""),"")</f>
        <v/>
      </c>
      <c r="C14695">
        <f>IF(B14695="","",INT(A14695))</f>
        <v/>
      </c>
      <c r="D14695">
        <f>IF(B14695="","",HOUR(A14695))</f>
        <v/>
      </c>
      <c r="E14695">
        <f>IF(B14695="","",IF(INPUT!$I$1="","",IF(C14695&lt;(INT(INPUT!$I$1)-INPUT!$I$2),"Off Meds",IF(C14695&lt;=(INT(INPUT!$I$1)+INPUT!$I$2),"Washout","On Meds"))))</f>
        <v/>
      </c>
      <c r="F14695">
        <f>IF(B14695="","",1.509*(LN(B14695)^1.084-5.381))</f>
        <v/>
      </c>
      <c r="G14695">
        <f>IF(F14695="","",IF(F14695&lt;0,10*F14695^2,0))</f>
        <v/>
      </c>
      <c r="H14695">
        <f>IF(F14695="","",IF(F14695&gt;0,10*F14695^2,0))</f>
        <v/>
      </c>
    </row>
    <row r="14696">
      <c r="A14696">
        <f>Input!A14696</f>
        <v/>
      </c>
      <c r="B14696">
        <f>IF(ISNUMBER(Input!B14696),IF(AND(Input!B14696&gt;=20,Input!B14696&lt;=700),Input!B14696,""),"")</f>
        <v/>
      </c>
      <c r="C14696">
        <f>IF(B14696="","",INT(A14696))</f>
        <v/>
      </c>
      <c r="D14696">
        <f>IF(B14696="","",HOUR(A14696))</f>
        <v/>
      </c>
      <c r="E14696">
        <f>IF(B14696="","",IF(INPUT!$I$1="","",IF(C14696&lt;(INT(INPUT!$I$1)-INPUT!$I$2),"Off Meds",IF(C14696&lt;=(INT(INPUT!$I$1)+INPUT!$I$2),"Washout","On Meds"))))</f>
        <v/>
      </c>
      <c r="F14696">
        <f>IF(B14696="","",1.509*(LN(B14696)^1.084-5.381))</f>
        <v/>
      </c>
      <c r="G14696">
        <f>IF(F14696="","",IF(F14696&lt;0,10*F14696^2,0))</f>
        <v/>
      </c>
      <c r="H14696">
        <f>IF(F14696="","",IF(F14696&gt;0,10*F14696^2,0))</f>
        <v/>
      </c>
    </row>
    <row r="14697">
      <c r="A14697">
        <f>Input!A14697</f>
        <v/>
      </c>
      <c r="B14697">
        <f>IF(ISNUMBER(Input!B14697),IF(AND(Input!B14697&gt;=20,Input!B14697&lt;=700),Input!B14697,""),"")</f>
        <v/>
      </c>
      <c r="C14697">
        <f>IF(B14697="","",INT(A14697))</f>
        <v/>
      </c>
      <c r="D14697">
        <f>IF(B14697="","",HOUR(A14697))</f>
        <v/>
      </c>
      <c r="E14697">
        <f>IF(B14697="","",IF(INPUT!$I$1="","",IF(C14697&lt;(INT(INPUT!$I$1)-INPUT!$I$2),"Off Meds",IF(C14697&lt;=(INT(INPUT!$I$1)+INPUT!$I$2),"Washout","On Meds"))))</f>
        <v/>
      </c>
      <c r="F14697">
        <f>IF(B14697="","",1.509*(LN(B14697)^1.084-5.381))</f>
        <v/>
      </c>
      <c r="G14697">
        <f>IF(F14697="","",IF(F14697&lt;0,10*F14697^2,0))</f>
        <v/>
      </c>
      <c r="H14697">
        <f>IF(F14697="","",IF(F14697&gt;0,10*F14697^2,0))</f>
        <v/>
      </c>
    </row>
    <row r="14698">
      <c r="A14698">
        <f>Input!A14698</f>
        <v/>
      </c>
      <c r="B14698">
        <f>IF(ISNUMBER(Input!B14698),IF(AND(Input!B14698&gt;=20,Input!B14698&lt;=700),Input!B14698,""),"")</f>
        <v/>
      </c>
      <c r="C14698">
        <f>IF(B14698="","",INT(A14698))</f>
        <v/>
      </c>
      <c r="D14698">
        <f>IF(B14698="","",HOUR(A14698))</f>
        <v/>
      </c>
      <c r="E14698">
        <f>IF(B14698="","",IF(INPUT!$I$1="","",IF(C14698&lt;(INT(INPUT!$I$1)-INPUT!$I$2),"Off Meds",IF(C14698&lt;=(INT(INPUT!$I$1)+INPUT!$I$2),"Washout","On Meds"))))</f>
        <v/>
      </c>
      <c r="F14698">
        <f>IF(B14698="","",1.509*(LN(B14698)^1.084-5.381))</f>
        <v/>
      </c>
      <c r="G14698">
        <f>IF(F14698="","",IF(F14698&lt;0,10*F14698^2,0))</f>
        <v/>
      </c>
      <c r="H14698">
        <f>IF(F14698="","",IF(F14698&gt;0,10*F14698^2,0))</f>
        <v/>
      </c>
    </row>
    <row r="14699">
      <c r="A14699">
        <f>Input!A14699</f>
        <v/>
      </c>
      <c r="B14699">
        <f>IF(ISNUMBER(Input!B14699),IF(AND(Input!B14699&gt;=20,Input!B14699&lt;=700),Input!B14699,""),"")</f>
        <v/>
      </c>
      <c r="C14699">
        <f>IF(B14699="","",INT(A14699))</f>
        <v/>
      </c>
      <c r="D14699">
        <f>IF(B14699="","",HOUR(A14699))</f>
        <v/>
      </c>
      <c r="E14699">
        <f>IF(B14699="","",IF(INPUT!$I$1="","",IF(C14699&lt;(INT(INPUT!$I$1)-INPUT!$I$2),"Off Meds",IF(C14699&lt;=(INT(INPUT!$I$1)+INPUT!$I$2),"Washout","On Meds"))))</f>
        <v/>
      </c>
      <c r="F14699">
        <f>IF(B14699="","",1.509*(LN(B14699)^1.084-5.381))</f>
        <v/>
      </c>
      <c r="G14699">
        <f>IF(F14699="","",IF(F14699&lt;0,10*F14699^2,0))</f>
        <v/>
      </c>
      <c r="H14699">
        <f>IF(F14699="","",IF(F14699&gt;0,10*F14699^2,0))</f>
        <v/>
      </c>
    </row>
    <row r="14700">
      <c r="A14700">
        <f>Input!A14700</f>
        <v/>
      </c>
      <c r="B14700">
        <f>IF(ISNUMBER(Input!B14700),IF(AND(Input!B14700&gt;=20,Input!B14700&lt;=700),Input!B14700,""),"")</f>
        <v/>
      </c>
      <c r="C14700">
        <f>IF(B14700="","",INT(A14700))</f>
        <v/>
      </c>
      <c r="D14700">
        <f>IF(B14700="","",HOUR(A14700))</f>
        <v/>
      </c>
      <c r="E14700">
        <f>IF(B14700="","",IF(INPUT!$I$1="","",IF(C14700&lt;(INT(INPUT!$I$1)-INPUT!$I$2),"Off Meds",IF(C14700&lt;=(INT(INPUT!$I$1)+INPUT!$I$2),"Washout","On Meds"))))</f>
        <v/>
      </c>
      <c r="F14700">
        <f>IF(B14700="","",1.509*(LN(B14700)^1.084-5.381))</f>
        <v/>
      </c>
      <c r="G14700">
        <f>IF(F14700="","",IF(F14700&lt;0,10*F14700^2,0))</f>
        <v/>
      </c>
      <c r="H14700">
        <f>IF(F14700="","",IF(F14700&gt;0,10*F14700^2,0))</f>
        <v/>
      </c>
    </row>
    <row r="14701">
      <c r="A14701">
        <f>Input!A14701</f>
        <v/>
      </c>
      <c r="B14701">
        <f>IF(ISNUMBER(Input!B14701),IF(AND(Input!B14701&gt;=20,Input!B14701&lt;=700),Input!B14701,""),"")</f>
        <v/>
      </c>
      <c r="C14701">
        <f>IF(B14701="","",INT(A14701))</f>
        <v/>
      </c>
      <c r="D14701">
        <f>IF(B14701="","",HOUR(A14701))</f>
        <v/>
      </c>
      <c r="E14701">
        <f>IF(B14701="","",IF(INPUT!$I$1="","",IF(C14701&lt;(INT(INPUT!$I$1)-INPUT!$I$2),"Off Meds",IF(C14701&lt;=(INT(INPUT!$I$1)+INPUT!$I$2),"Washout","On Meds"))))</f>
        <v/>
      </c>
      <c r="F14701">
        <f>IF(B14701="","",1.509*(LN(B14701)^1.084-5.381))</f>
        <v/>
      </c>
      <c r="G14701">
        <f>IF(F14701="","",IF(F14701&lt;0,10*F14701^2,0))</f>
        <v/>
      </c>
      <c r="H14701">
        <f>IF(F14701="","",IF(F14701&gt;0,10*F14701^2,0))</f>
        <v/>
      </c>
    </row>
    <row r="14702">
      <c r="A14702">
        <f>Input!A14702</f>
        <v/>
      </c>
      <c r="B14702">
        <f>IF(ISNUMBER(Input!B14702),IF(AND(Input!B14702&gt;=20,Input!B14702&lt;=700),Input!B14702,""),"")</f>
        <v/>
      </c>
      <c r="C14702">
        <f>IF(B14702="","",INT(A14702))</f>
        <v/>
      </c>
      <c r="D14702">
        <f>IF(B14702="","",HOUR(A14702))</f>
        <v/>
      </c>
      <c r="E14702">
        <f>IF(B14702="","",IF(INPUT!$I$1="","",IF(C14702&lt;(INT(INPUT!$I$1)-INPUT!$I$2),"Off Meds",IF(C14702&lt;=(INT(INPUT!$I$1)+INPUT!$I$2),"Washout","On Meds"))))</f>
        <v/>
      </c>
      <c r="F14702">
        <f>IF(B14702="","",1.509*(LN(B14702)^1.084-5.381))</f>
        <v/>
      </c>
      <c r="G14702">
        <f>IF(F14702="","",IF(F14702&lt;0,10*F14702^2,0))</f>
        <v/>
      </c>
      <c r="H14702">
        <f>IF(F14702="","",IF(F14702&gt;0,10*F14702^2,0))</f>
        <v/>
      </c>
    </row>
    <row r="14703">
      <c r="A14703">
        <f>Input!A14703</f>
        <v/>
      </c>
      <c r="B14703">
        <f>IF(ISNUMBER(Input!B14703),IF(AND(Input!B14703&gt;=20,Input!B14703&lt;=700),Input!B14703,""),"")</f>
        <v/>
      </c>
      <c r="C14703">
        <f>IF(B14703="","",INT(A14703))</f>
        <v/>
      </c>
      <c r="D14703">
        <f>IF(B14703="","",HOUR(A14703))</f>
        <v/>
      </c>
      <c r="E14703">
        <f>IF(B14703="","",IF(INPUT!$I$1="","",IF(C14703&lt;(INT(INPUT!$I$1)-INPUT!$I$2),"Off Meds",IF(C14703&lt;=(INT(INPUT!$I$1)+INPUT!$I$2),"Washout","On Meds"))))</f>
        <v/>
      </c>
      <c r="F14703">
        <f>IF(B14703="","",1.509*(LN(B14703)^1.084-5.381))</f>
        <v/>
      </c>
      <c r="G14703">
        <f>IF(F14703="","",IF(F14703&lt;0,10*F14703^2,0))</f>
        <v/>
      </c>
      <c r="H14703">
        <f>IF(F14703="","",IF(F14703&gt;0,10*F14703^2,0))</f>
        <v/>
      </c>
    </row>
    <row r="14704">
      <c r="A14704">
        <f>Input!A14704</f>
        <v/>
      </c>
      <c r="B14704">
        <f>IF(ISNUMBER(Input!B14704),IF(AND(Input!B14704&gt;=20,Input!B14704&lt;=700),Input!B14704,""),"")</f>
        <v/>
      </c>
      <c r="C14704">
        <f>IF(B14704="","",INT(A14704))</f>
        <v/>
      </c>
      <c r="D14704">
        <f>IF(B14704="","",HOUR(A14704))</f>
        <v/>
      </c>
      <c r="E14704">
        <f>IF(B14704="","",IF(INPUT!$I$1="","",IF(C14704&lt;(INT(INPUT!$I$1)-INPUT!$I$2),"Off Meds",IF(C14704&lt;=(INT(INPUT!$I$1)+INPUT!$I$2),"Washout","On Meds"))))</f>
        <v/>
      </c>
      <c r="F14704">
        <f>IF(B14704="","",1.509*(LN(B14704)^1.084-5.381))</f>
        <v/>
      </c>
      <c r="G14704">
        <f>IF(F14704="","",IF(F14704&lt;0,10*F14704^2,0))</f>
        <v/>
      </c>
      <c r="H14704">
        <f>IF(F14704="","",IF(F14704&gt;0,10*F14704^2,0))</f>
        <v/>
      </c>
    </row>
    <row r="14705">
      <c r="A14705">
        <f>Input!A14705</f>
        <v/>
      </c>
      <c r="B14705">
        <f>IF(ISNUMBER(Input!B14705),IF(AND(Input!B14705&gt;=20,Input!B14705&lt;=700),Input!B14705,""),"")</f>
        <v/>
      </c>
      <c r="C14705">
        <f>IF(B14705="","",INT(A14705))</f>
        <v/>
      </c>
      <c r="D14705">
        <f>IF(B14705="","",HOUR(A14705))</f>
        <v/>
      </c>
      <c r="E14705">
        <f>IF(B14705="","",IF(INPUT!$I$1="","",IF(C14705&lt;(INT(INPUT!$I$1)-INPUT!$I$2),"Off Meds",IF(C14705&lt;=(INT(INPUT!$I$1)+INPUT!$I$2),"Washout","On Meds"))))</f>
        <v/>
      </c>
      <c r="F14705">
        <f>IF(B14705="","",1.509*(LN(B14705)^1.084-5.381))</f>
        <v/>
      </c>
      <c r="G14705">
        <f>IF(F14705="","",IF(F14705&lt;0,10*F14705^2,0))</f>
        <v/>
      </c>
      <c r="H14705">
        <f>IF(F14705="","",IF(F14705&gt;0,10*F14705^2,0))</f>
        <v/>
      </c>
    </row>
    <row r="14706">
      <c r="A14706">
        <f>Input!A14706</f>
        <v/>
      </c>
      <c r="B14706">
        <f>IF(ISNUMBER(Input!B14706),IF(AND(Input!B14706&gt;=20,Input!B14706&lt;=700),Input!B14706,""),"")</f>
        <v/>
      </c>
      <c r="C14706">
        <f>IF(B14706="","",INT(A14706))</f>
        <v/>
      </c>
      <c r="D14706">
        <f>IF(B14706="","",HOUR(A14706))</f>
        <v/>
      </c>
      <c r="E14706">
        <f>IF(B14706="","",IF(INPUT!$I$1="","",IF(C14706&lt;(INT(INPUT!$I$1)-INPUT!$I$2),"Off Meds",IF(C14706&lt;=(INT(INPUT!$I$1)+INPUT!$I$2),"Washout","On Meds"))))</f>
        <v/>
      </c>
      <c r="F14706">
        <f>IF(B14706="","",1.509*(LN(B14706)^1.084-5.381))</f>
        <v/>
      </c>
      <c r="G14706">
        <f>IF(F14706="","",IF(F14706&lt;0,10*F14706^2,0))</f>
        <v/>
      </c>
      <c r="H14706">
        <f>IF(F14706="","",IF(F14706&gt;0,10*F14706^2,0))</f>
        <v/>
      </c>
    </row>
    <row r="14707">
      <c r="A14707">
        <f>Input!A14707</f>
        <v/>
      </c>
      <c r="B14707">
        <f>IF(ISNUMBER(Input!B14707),IF(AND(Input!B14707&gt;=20,Input!B14707&lt;=700),Input!B14707,""),"")</f>
        <v/>
      </c>
      <c r="C14707">
        <f>IF(B14707="","",INT(A14707))</f>
        <v/>
      </c>
      <c r="D14707">
        <f>IF(B14707="","",HOUR(A14707))</f>
        <v/>
      </c>
      <c r="E14707">
        <f>IF(B14707="","",IF(INPUT!$I$1="","",IF(C14707&lt;(INT(INPUT!$I$1)-INPUT!$I$2),"Off Meds",IF(C14707&lt;=(INT(INPUT!$I$1)+INPUT!$I$2),"Washout","On Meds"))))</f>
        <v/>
      </c>
      <c r="F14707">
        <f>IF(B14707="","",1.509*(LN(B14707)^1.084-5.381))</f>
        <v/>
      </c>
      <c r="G14707">
        <f>IF(F14707="","",IF(F14707&lt;0,10*F14707^2,0))</f>
        <v/>
      </c>
      <c r="H14707">
        <f>IF(F14707="","",IF(F14707&gt;0,10*F14707^2,0))</f>
        <v/>
      </c>
    </row>
    <row r="14708">
      <c r="A14708">
        <f>Input!A14708</f>
        <v/>
      </c>
      <c r="B14708">
        <f>IF(ISNUMBER(Input!B14708),IF(AND(Input!B14708&gt;=20,Input!B14708&lt;=700),Input!B14708,""),"")</f>
        <v/>
      </c>
      <c r="C14708">
        <f>IF(B14708="","",INT(A14708))</f>
        <v/>
      </c>
      <c r="D14708">
        <f>IF(B14708="","",HOUR(A14708))</f>
        <v/>
      </c>
      <c r="E14708">
        <f>IF(B14708="","",IF(INPUT!$I$1="","",IF(C14708&lt;(INT(INPUT!$I$1)-INPUT!$I$2),"Off Meds",IF(C14708&lt;=(INT(INPUT!$I$1)+INPUT!$I$2),"Washout","On Meds"))))</f>
        <v/>
      </c>
      <c r="F14708">
        <f>IF(B14708="","",1.509*(LN(B14708)^1.084-5.381))</f>
        <v/>
      </c>
      <c r="G14708">
        <f>IF(F14708="","",IF(F14708&lt;0,10*F14708^2,0))</f>
        <v/>
      </c>
      <c r="H14708">
        <f>IF(F14708="","",IF(F14708&gt;0,10*F14708^2,0))</f>
        <v/>
      </c>
    </row>
    <row r="14709">
      <c r="A14709">
        <f>Input!A14709</f>
        <v/>
      </c>
      <c r="B14709">
        <f>IF(ISNUMBER(Input!B14709),IF(AND(Input!B14709&gt;=20,Input!B14709&lt;=700),Input!B14709,""),"")</f>
        <v/>
      </c>
      <c r="C14709">
        <f>IF(B14709="","",INT(A14709))</f>
        <v/>
      </c>
      <c r="D14709">
        <f>IF(B14709="","",HOUR(A14709))</f>
        <v/>
      </c>
      <c r="E14709">
        <f>IF(B14709="","",IF(INPUT!$I$1="","",IF(C14709&lt;(INT(INPUT!$I$1)-INPUT!$I$2),"Off Meds",IF(C14709&lt;=(INT(INPUT!$I$1)+INPUT!$I$2),"Washout","On Meds"))))</f>
        <v/>
      </c>
      <c r="F14709">
        <f>IF(B14709="","",1.509*(LN(B14709)^1.084-5.381))</f>
        <v/>
      </c>
      <c r="G14709">
        <f>IF(F14709="","",IF(F14709&lt;0,10*F14709^2,0))</f>
        <v/>
      </c>
      <c r="H14709">
        <f>IF(F14709="","",IF(F14709&gt;0,10*F14709^2,0))</f>
        <v/>
      </c>
    </row>
    <row r="14710">
      <c r="A14710">
        <f>Input!A14710</f>
        <v/>
      </c>
      <c r="B14710">
        <f>IF(ISNUMBER(Input!B14710),IF(AND(Input!B14710&gt;=20,Input!B14710&lt;=700),Input!B14710,""),"")</f>
        <v/>
      </c>
      <c r="C14710">
        <f>IF(B14710="","",INT(A14710))</f>
        <v/>
      </c>
      <c r="D14710">
        <f>IF(B14710="","",HOUR(A14710))</f>
        <v/>
      </c>
      <c r="E14710">
        <f>IF(B14710="","",IF(INPUT!$I$1="","",IF(C14710&lt;(INT(INPUT!$I$1)-INPUT!$I$2),"Off Meds",IF(C14710&lt;=(INT(INPUT!$I$1)+INPUT!$I$2),"Washout","On Meds"))))</f>
        <v/>
      </c>
      <c r="F14710">
        <f>IF(B14710="","",1.509*(LN(B14710)^1.084-5.381))</f>
        <v/>
      </c>
      <c r="G14710">
        <f>IF(F14710="","",IF(F14710&lt;0,10*F14710^2,0))</f>
        <v/>
      </c>
      <c r="H14710">
        <f>IF(F14710="","",IF(F14710&gt;0,10*F14710^2,0))</f>
        <v/>
      </c>
    </row>
    <row r="14711">
      <c r="A14711">
        <f>Input!A14711</f>
        <v/>
      </c>
      <c r="B14711">
        <f>IF(ISNUMBER(Input!B14711),IF(AND(Input!B14711&gt;=20,Input!B14711&lt;=700),Input!B14711,""),"")</f>
        <v/>
      </c>
      <c r="C14711">
        <f>IF(B14711="","",INT(A14711))</f>
        <v/>
      </c>
      <c r="D14711">
        <f>IF(B14711="","",HOUR(A14711))</f>
        <v/>
      </c>
      <c r="E14711">
        <f>IF(B14711="","",IF(INPUT!$I$1="","",IF(C14711&lt;(INT(INPUT!$I$1)-INPUT!$I$2),"Off Meds",IF(C14711&lt;=(INT(INPUT!$I$1)+INPUT!$I$2),"Washout","On Meds"))))</f>
        <v/>
      </c>
      <c r="F14711">
        <f>IF(B14711="","",1.509*(LN(B14711)^1.084-5.381))</f>
        <v/>
      </c>
      <c r="G14711">
        <f>IF(F14711="","",IF(F14711&lt;0,10*F14711^2,0))</f>
        <v/>
      </c>
      <c r="H14711">
        <f>IF(F14711="","",IF(F14711&gt;0,10*F14711^2,0))</f>
        <v/>
      </c>
    </row>
    <row r="14712">
      <c r="A14712">
        <f>Input!A14712</f>
        <v/>
      </c>
      <c r="B14712">
        <f>IF(ISNUMBER(Input!B14712),IF(AND(Input!B14712&gt;=20,Input!B14712&lt;=700),Input!B14712,""),"")</f>
        <v/>
      </c>
      <c r="C14712">
        <f>IF(B14712="","",INT(A14712))</f>
        <v/>
      </c>
      <c r="D14712">
        <f>IF(B14712="","",HOUR(A14712))</f>
        <v/>
      </c>
      <c r="E14712">
        <f>IF(B14712="","",IF(INPUT!$I$1="","",IF(C14712&lt;(INT(INPUT!$I$1)-INPUT!$I$2),"Off Meds",IF(C14712&lt;=(INT(INPUT!$I$1)+INPUT!$I$2),"Washout","On Meds"))))</f>
        <v/>
      </c>
      <c r="F14712">
        <f>IF(B14712="","",1.509*(LN(B14712)^1.084-5.381))</f>
        <v/>
      </c>
      <c r="G14712">
        <f>IF(F14712="","",IF(F14712&lt;0,10*F14712^2,0))</f>
        <v/>
      </c>
      <c r="H14712">
        <f>IF(F14712="","",IF(F14712&gt;0,10*F14712^2,0))</f>
        <v/>
      </c>
    </row>
    <row r="14713">
      <c r="A14713">
        <f>Input!A14713</f>
        <v/>
      </c>
      <c r="B14713">
        <f>IF(ISNUMBER(Input!B14713),IF(AND(Input!B14713&gt;=20,Input!B14713&lt;=700),Input!B14713,""),"")</f>
        <v/>
      </c>
      <c r="C14713">
        <f>IF(B14713="","",INT(A14713))</f>
        <v/>
      </c>
      <c r="D14713">
        <f>IF(B14713="","",HOUR(A14713))</f>
        <v/>
      </c>
      <c r="E14713">
        <f>IF(B14713="","",IF(INPUT!$I$1="","",IF(C14713&lt;(INT(INPUT!$I$1)-INPUT!$I$2),"Off Meds",IF(C14713&lt;=(INT(INPUT!$I$1)+INPUT!$I$2),"Washout","On Meds"))))</f>
        <v/>
      </c>
      <c r="F14713">
        <f>IF(B14713="","",1.509*(LN(B14713)^1.084-5.381))</f>
        <v/>
      </c>
      <c r="G14713">
        <f>IF(F14713="","",IF(F14713&lt;0,10*F14713^2,0))</f>
        <v/>
      </c>
      <c r="H14713">
        <f>IF(F14713="","",IF(F14713&gt;0,10*F14713^2,0))</f>
        <v/>
      </c>
    </row>
    <row r="14714">
      <c r="A14714">
        <f>Input!A14714</f>
        <v/>
      </c>
      <c r="B14714">
        <f>IF(ISNUMBER(Input!B14714),IF(AND(Input!B14714&gt;=20,Input!B14714&lt;=700),Input!B14714,""),"")</f>
        <v/>
      </c>
      <c r="C14714">
        <f>IF(B14714="","",INT(A14714))</f>
        <v/>
      </c>
      <c r="D14714">
        <f>IF(B14714="","",HOUR(A14714))</f>
        <v/>
      </c>
      <c r="E14714">
        <f>IF(B14714="","",IF(INPUT!$I$1="","",IF(C14714&lt;(INT(INPUT!$I$1)-INPUT!$I$2),"Off Meds",IF(C14714&lt;=(INT(INPUT!$I$1)+INPUT!$I$2),"Washout","On Meds"))))</f>
        <v/>
      </c>
      <c r="F14714">
        <f>IF(B14714="","",1.509*(LN(B14714)^1.084-5.381))</f>
        <v/>
      </c>
      <c r="G14714">
        <f>IF(F14714="","",IF(F14714&lt;0,10*F14714^2,0))</f>
        <v/>
      </c>
      <c r="H14714">
        <f>IF(F14714="","",IF(F14714&gt;0,10*F14714^2,0))</f>
        <v/>
      </c>
    </row>
    <row r="14715">
      <c r="A14715">
        <f>Input!A14715</f>
        <v/>
      </c>
      <c r="B14715">
        <f>IF(ISNUMBER(Input!B14715),IF(AND(Input!B14715&gt;=20,Input!B14715&lt;=700),Input!B14715,""),"")</f>
        <v/>
      </c>
      <c r="C14715">
        <f>IF(B14715="","",INT(A14715))</f>
        <v/>
      </c>
      <c r="D14715">
        <f>IF(B14715="","",HOUR(A14715))</f>
        <v/>
      </c>
      <c r="E14715">
        <f>IF(B14715="","",IF(INPUT!$I$1="","",IF(C14715&lt;(INT(INPUT!$I$1)-INPUT!$I$2),"Off Meds",IF(C14715&lt;=(INT(INPUT!$I$1)+INPUT!$I$2),"Washout","On Meds"))))</f>
        <v/>
      </c>
      <c r="F14715">
        <f>IF(B14715="","",1.509*(LN(B14715)^1.084-5.381))</f>
        <v/>
      </c>
      <c r="G14715">
        <f>IF(F14715="","",IF(F14715&lt;0,10*F14715^2,0))</f>
        <v/>
      </c>
      <c r="H14715">
        <f>IF(F14715="","",IF(F14715&gt;0,10*F14715^2,0))</f>
        <v/>
      </c>
    </row>
    <row r="14716">
      <c r="A14716">
        <f>Input!A14716</f>
        <v/>
      </c>
      <c r="B14716">
        <f>IF(ISNUMBER(Input!B14716),IF(AND(Input!B14716&gt;=20,Input!B14716&lt;=700),Input!B14716,""),"")</f>
        <v/>
      </c>
      <c r="C14716">
        <f>IF(B14716="","",INT(A14716))</f>
        <v/>
      </c>
      <c r="D14716">
        <f>IF(B14716="","",HOUR(A14716))</f>
        <v/>
      </c>
      <c r="E14716">
        <f>IF(B14716="","",IF(INPUT!$I$1="","",IF(C14716&lt;(INT(INPUT!$I$1)-INPUT!$I$2),"Off Meds",IF(C14716&lt;=(INT(INPUT!$I$1)+INPUT!$I$2),"Washout","On Meds"))))</f>
        <v/>
      </c>
      <c r="F14716">
        <f>IF(B14716="","",1.509*(LN(B14716)^1.084-5.381))</f>
        <v/>
      </c>
      <c r="G14716">
        <f>IF(F14716="","",IF(F14716&lt;0,10*F14716^2,0))</f>
        <v/>
      </c>
      <c r="H14716">
        <f>IF(F14716="","",IF(F14716&gt;0,10*F14716^2,0))</f>
        <v/>
      </c>
    </row>
    <row r="14717">
      <c r="A14717">
        <f>Input!A14717</f>
        <v/>
      </c>
      <c r="B14717">
        <f>IF(ISNUMBER(Input!B14717),IF(AND(Input!B14717&gt;=20,Input!B14717&lt;=700),Input!B14717,""),"")</f>
        <v/>
      </c>
      <c r="C14717">
        <f>IF(B14717="","",INT(A14717))</f>
        <v/>
      </c>
      <c r="D14717">
        <f>IF(B14717="","",HOUR(A14717))</f>
        <v/>
      </c>
      <c r="E14717">
        <f>IF(B14717="","",IF(INPUT!$I$1="","",IF(C14717&lt;(INT(INPUT!$I$1)-INPUT!$I$2),"Off Meds",IF(C14717&lt;=(INT(INPUT!$I$1)+INPUT!$I$2),"Washout","On Meds"))))</f>
        <v/>
      </c>
      <c r="F14717">
        <f>IF(B14717="","",1.509*(LN(B14717)^1.084-5.381))</f>
        <v/>
      </c>
      <c r="G14717">
        <f>IF(F14717="","",IF(F14717&lt;0,10*F14717^2,0))</f>
        <v/>
      </c>
      <c r="H14717">
        <f>IF(F14717="","",IF(F14717&gt;0,10*F14717^2,0))</f>
        <v/>
      </c>
    </row>
    <row r="14718">
      <c r="A14718">
        <f>Input!A14718</f>
        <v/>
      </c>
      <c r="B14718">
        <f>IF(ISNUMBER(Input!B14718),IF(AND(Input!B14718&gt;=20,Input!B14718&lt;=700),Input!B14718,""),"")</f>
        <v/>
      </c>
      <c r="C14718">
        <f>IF(B14718="","",INT(A14718))</f>
        <v/>
      </c>
      <c r="D14718">
        <f>IF(B14718="","",HOUR(A14718))</f>
        <v/>
      </c>
      <c r="E14718">
        <f>IF(B14718="","",IF(INPUT!$I$1="","",IF(C14718&lt;(INT(INPUT!$I$1)-INPUT!$I$2),"Off Meds",IF(C14718&lt;=(INT(INPUT!$I$1)+INPUT!$I$2),"Washout","On Meds"))))</f>
        <v/>
      </c>
      <c r="F14718">
        <f>IF(B14718="","",1.509*(LN(B14718)^1.084-5.381))</f>
        <v/>
      </c>
      <c r="G14718">
        <f>IF(F14718="","",IF(F14718&lt;0,10*F14718^2,0))</f>
        <v/>
      </c>
      <c r="H14718">
        <f>IF(F14718="","",IF(F14718&gt;0,10*F14718^2,0))</f>
        <v/>
      </c>
    </row>
    <row r="14719">
      <c r="A14719">
        <f>Input!A14719</f>
        <v/>
      </c>
      <c r="B14719">
        <f>IF(ISNUMBER(Input!B14719),IF(AND(Input!B14719&gt;=20,Input!B14719&lt;=700),Input!B14719,""),"")</f>
        <v/>
      </c>
      <c r="C14719">
        <f>IF(B14719="","",INT(A14719))</f>
        <v/>
      </c>
      <c r="D14719">
        <f>IF(B14719="","",HOUR(A14719))</f>
        <v/>
      </c>
      <c r="E14719">
        <f>IF(B14719="","",IF(INPUT!$I$1="","",IF(C14719&lt;(INT(INPUT!$I$1)-INPUT!$I$2),"Off Meds",IF(C14719&lt;=(INT(INPUT!$I$1)+INPUT!$I$2),"Washout","On Meds"))))</f>
        <v/>
      </c>
      <c r="F14719">
        <f>IF(B14719="","",1.509*(LN(B14719)^1.084-5.381))</f>
        <v/>
      </c>
      <c r="G14719">
        <f>IF(F14719="","",IF(F14719&lt;0,10*F14719^2,0))</f>
        <v/>
      </c>
      <c r="H14719">
        <f>IF(F14719="","",IF(F14719&gt;0,10*F14719^2,0))</f>
        <v/>
      </c>
    </row>
    <row r="14720">
      <c r="A14720">
        <f>Input!A14720</f>
        <v/>
      </c>
      <c r="B14720">
        <f>IF(ISNUMBER(Input!B14720),IF(AND(Input!B14720&gt;=20,Input!B14720&lt;=700),Input!B14720,""),"")</f>
        <v/>
      </c>
      <c r="C14720">
        <f>IF(B14720="","",INT(A14720))</f>
        <v/>
      </c>
      <c r="D14720">
        <f>IF(B14720="","",HOUR(A14720))</f>
        <v/>
      </c>
      <c r="E14720">
        <f>IF(B14720="","",IF(INPUT!$I$1="","",IF(C14720&lt;(INT(INPUT!$I$1)-INPUT!$I$2),"Off Meds",IF(C14720&lt;=(INT(INPUT!$I$1)+INPUT!$I$2),"Washout","On Meds"))))</f>
        <v/>
      </c>
      <c r="F14720">
        <f>IF(B14720="","",1.509*(LN(B14720)^1.084-5.381))</f>
        <v/>
      </c>
      <c r="G14720">
        <f>IF(F14720="","",IF(F14720&lt;0,10*F14720^2,0))</f>
        <v/>
      </c>
      <c r="H14720">
        <f>IF(F14720="","",IF(F14720&gt;0,10*F14720^2,0))</f>
        <v/>
      </c>
    </row>
    <row r="14721">
      <c r="A14721">
        <f>Input!A14721</f>
        <v/>
      </c>
      <c r="B14721">
        <f>IF(ISNUMBER(Input!B14721),IF(AND(Input!B14721&gt;=20,Input!B14721&lt;=700),Input!B14721,""),"")</f>
        <v/>
      </c>
      <c r="C14721">
        <f>IF(B14721="","",INT(A14721))</f>
        <v/>
      </c>
      <c r="D14721">
        <f>IF(B14721="","",HOUR(A14721))</f>
        <v/>
      </c>
      <c r="E14721">
        <f>IF(B14721="","",IF(INPUT!$I$1="","",IF(C14721&lt;(INT(INPUT!$I$1)-INPUT!$I$2),"Off Meds",IF(C14721&lt;=(INT(INPUT!$I$1)+INPUT!$I$2),"Washout","On Meds"))))</f>
        <v/>
      </c>
      <c r="F14721">
        <f>IF(B14721="","",1.509*(LN(B14721)^1.084-5.381))</f>
        <v/>
      </c>
      <c r="G14721">
        <f>IF(F14721="","",IF(F14721&lt;0,10*F14721^2,0))</f>
        <v/>
      </c>
      <c r="H14721">
        <f>IF(F14721="","",IF(F14721&gt;0,10*F14721^2,0))</f>
        <v/>
      </c>
    </row>
    <row r="14722">
      <c r="A14722">
        <f>Input!A14722</f>
        <v/>
      </c>
      <c r="B14722">
        <f>IF(ISNUMBER(Input!B14722),IF(AND(Input!B14722&gt;=20,Input!B14722&lt;=700),Input!B14722,""),"")</f>
        <v/>
      </c>
      <c r="C14722">
        <f>IF(B14722="","",INT(A14722))</f>
        <v/>
      </c>
      <c r="D14722">
        <f>IF(B14722="","",HOUR(A14722))</f>
        <v/>
      </c>
      <c r="E14722">
        <f>IF(B14722="","",IF(INPUT!$I$1="","",IF(C14722&lt;(INT(INPUT!$I$1)-INPUT!$I$2),"Off Meds",IF(C14722&lt;=(INT(INPUT!$I$1)+INPUT!$I$2),"Washout","On Meds"))))</f>
        <v/>
      </c>
      <c r="F14722">
        <f>IF(B14722="","",1.509*(LN(B14722)^1.084-5.381))</f>
        <v/>
      </c>
      <c r="G14722">
        <f>IF(F14722="","",IF(F14722&lt;0,10*F14722^2,0))</f>
        <v/>
      </c>
      <c r="H14722">
        <f>IF(F14722="","",IF(F14722&gt;0,10*F14722^2,0))</f>
        <v/>
      </c>
    </row>
    <row r="14723">
      <c r="A14723">
        <f>Input!A14723</f>
        <v/>
      </c>
      <c r="B14723">
        <f>IF(ISNUMBER(Input!B14723),IF(AND(Input!B14723&gt;=20,Input!B14723&lt;=700),Input!B14723,""),"")</f>
        <v/>
      </c>
      <c r="C14723">
        <f>IF(B14723="","",INT(A14723))</f>
        <v/>
      </c>
      <c r="D14723">
        <f>IF(B14723="","",HOUR(A14723))</f>
        <v/>
      </c>
      <c r="E14723">
        <f>IF(B14723="","",IF(INPUT!$I$1="","",IF(C14723&lt;(INT(INPUT!$I$1)-INPUT!$I$2),"Off Meds",IF(C14723&lt;=(INT(INPUT!$I$1)+INPUT!$I$2),"Washout","On Meds"))))</f>
        <v/>
      </c>
      <c r="F14723">
        <f>IF(B14723="","",1.509*(LN(B14723)^1.084-5.381))</f>
        <v/>
      </c>
      <c r="G14723">
        <f>IF(F14723="","",IF(F14723&lt;0,10*F14723^2,0))</f>
        <v/>
      </c>
      <c r="H14723">
        <f>IF(F14723="","",IF(F14723&gt;0,10*F14723^2,0))</f>
        <v/>
      </c>
    </row>
    <row r="14724">
      <c r="A14724">
        <f>Input!A14724</f>
        <v/>
      </c>
      <c r="B14724">
        <f>IF(ISNUMBER(Input!B14724),IF(AND(Input!B14724&gt;=20,Input!B14724&lt;=700),Input!B14724,""),"")</f>
        <v/>
      </c>
      <c r="C14724">
        <f>IF(B14724="","",INT(A14724))</f>
        <v/>
      </c>
      <c r="D14724">
        <f>IF(B14724="","",HOUR(A14724))</f>
        <v/>
      </c>
      <c r="E14724">
        <f>IF(B14724="","",IF(INPUT!$I$1="","",IF(C14724&lt;(INT(INPUT!$I$1)-INPUT!$I$2),"Off Meds",IF(C14724&lt;=(INT(INPUT!$I$1)+INPUT!$I$2),"Washout","On Meds"))))</f>
        <v/>
      </c>
      <c r="F14724">
        <f>IF(B14724="","",1.509*(LN(B14724)^1.084-5.381))</f>
        <v/>
      </c>
      <c r="G14724">
        <f>IF(F14724="","",IF(F14724&lt;0,10*F14724^2,0))</f>
        <v/>
      </c>
      <c r="H14724">
        <f>IF(F14724="","",IF(F14724&gt;0,10*F14724^2,0))</f>
        <v/>
      </c>
    </row>
    <row r="14725">
      <c r="A14725">
        <f>Input!A14725</f>
        <v/>
      </c>
      <c r="B14725">
        <f>IF(ISNUMBER(Input!B14725),IF(AND(Input!B14725&gt;=20,Input!B14725&lt;=700),Input!B14725,""),"")</f>
        <v/>
      </c>
      <c r="C14725">
        <f>IF(B14725="","",INT(A14725))</f>
        <v/>
      </c>
      <c r="D14725">
        <f>IF(B14725="","",HOUR(A14725))</f>
        <v/>
      </c>
      <c r="E14725">
        <f>IF(B14725="","",IF(INPUT!$I$1="","",IF(C14725&lt;(INT(INPUT!$I$1)-INPUT!$I$2),"Off Meds",IF(C14725&lt;=(INT(INPUT!$I$1)+INPUT!$I$2),"Washout","On Meds"))))</f>
        <v/>
      </c>
      <c r="F14725">
        <f>IF(B14725="","",1.509*(LN(B14725)^1.084-5.381))</f>
        <v/>
      </c>
      <c r="G14725">
        <f>IF(F14725="","",IF(F14725&lt;0,10*F14725^2,0))</f>
        <v/>
      </c>
      <c r="H14725">
        <f>IF(F14725="","",IF(F14725&gt;0,10*F14725^2,0))</f>
        <v/>
      </c>
    </row>
    <row r="14726">
      <c r="A14726">
        <f>Input!A14726</f>
        <v/>
      </c>
      <c r="B14726">
        <f>IF(ISNUMBER(Input!B14726),IF(AND(Input!B14726&gt;=20,Input!B14726&lt;=700),Input!B14726,""),"")</f>
        <v/>
      </c>
      <c r="C14726">
        <f>IF(B14726="","",INT(A14726))</f>
        <v/>
      </c>
      <c r="D14726">
        <f>IF(B14726="","",HOUR(A14726))</f>
        <v/>
      </c>
      <c r="E14726">
        <f>IF(B14726="","",IF(INPUT!$I$1="","",IF(C14726&lt;(INT(INPUT!$I$1)-INPUT!$I$2),"Off Meds",IF(C14726&lt;=(INT(INPUT!$I$1)+INPUT!$I$2),"Washout","On Meds"))))</f>
        <v/>
      </c>
      <c r="F14726">
        <f>IF(B14726="","",1.509*(LN(B14726)^1.084-5.381))</f>
        <v/>
      </c>
      <c r="G14726">
        <f>IF(F14726="","",IF(F14726&lt;0,10*F14726^2,0))</f>
        <v/>
      </c>
      <c r="H14726">
        <f>IF(F14726="","",IF(F14726&gt;0,10*F14726^2,0))</f>
        <v/>
      </c>
    </row>
    <row r="14727">
      <c r="A14727">
        <f>Input!A14727</f>
        <v/>
      </c>
      <c r="B14727">
        <f>IF(ISNUMBER(Input!B14727),IF(AND(Input!B14727&gt;=20,Input!B14727&lt;=700),Input!B14727,""),"")</f>
        <v/>
      </c>
      <c r="C14727">
        <f>IF(B14727="","",INT(A14727))</f>
        <v/>
      </c>
      <c r="D14727">
        <f>IF(B14727="","",HOUR(A14727))</f>
        <v/>
      </c>
      <c r="E14727">
        <f>IF(B14727="","",IF(INPUT!$I$1="","",IF(C14727&lt;(INT(INPUT!$I$1)-INPUT!$I$2),"Off Meds",IF(C14727&lt;=(INT(INPUT!$I$1)+INPUT!$I$2),"Washout","On Meds"))))</f>
        <v/>
      </c>
      <c r="F14727">
        <f>IF(B14727="","",1.509*(LN(B14727)^1.084-5.381))</f>
        <v/>
      </c>
      <c r="G14727">
        <f>IF(F14727="","",IF(F14727&lt;0,10*F14727^2,0))</f>
        <v/>
      </c>
      <c r="H14727">
        <f>IF(F14727="","",IF(F14727&gt;0,10*F14727^2,0))</f>
        <v/>
      </c>
    </row>
    <row r="14728">
      <c r="A14728">
        <f>Input!A14728</f>
        <v/>
      </c>
      <c r="B14728">
        <f>IF(ISNUMBER(Input!B14728),IF(AND(Input!B14728&gt;=20,Input!B14728&lt;=700),Input!B14728,""),"")</f>
        <v/>
      </c>
      <c r="C14728">
        <f>IF(B14728="","",INT(A14728))</f>
        <v/>
      </c>
      <c r="D14728">
        <f>IF(B14728="","",HOUR(A14728))</f>
        <v/>
      </c>
      <c r="E14728">
        <f>IF(B14728="","",IF(INPUT!$I$1="","",IF(C14728&lt;(INT(INPUT!$I$1)-INPUT!$I$2),"Off Meds",IF(C14728&lt;=(INT(INPUT!$I$1)+INPUT!$I$2),"Washout","On Meds"))))</f>
        <v/>
      </c>
      <c r="F14728">
        <f>IF(B14728="","",1.509*(LN(B14728)^1.084-5.381))</f>
        <v/>
      </c>
      <c r="G14728">
        <f>IF(F14728="","",IF(F14728&lt;0,10*F14728^2,0))</f>
        <v/>
      </c>
      <c r="H14728">
        <f>IF(F14728="","",IF(F14728&gt;0,10*F14728^2,0))</f>
        <v/>
      </c>
    </row>
    <row r="14729">
      <c r="A14729">
        <f>Input!A14729</f>
        <v/>
      </c>
      <c r="B14729">
        <f>IF(ISNUMBER(Input!B14729),IF(AND(Input!B14729&gt;=20,Input!B14729&lt;=700),Input!B14729,""),"")</f>
        <v/>
      </c>
      <c r="C14729">
        <f>IF(B14729="","",INT(A14729))</f>
        <v/>
      </c>
      <c r="D14729">
        <f>IF(B14729="","",HOUR(A14729))</f>
        <v/>
      </c>
      <c r="E14729">
        <f>IF(B14729="","",IF(INPUT!$I$1="","",IF(C14729&lt;(INT(INPUT!$I$1)-INPUT!$I$2),"Off Meds",IF(C14729&lt;=(INT(INPUT!$I$1)+INPUT!$I$2),"Washout","On Meds"))))</f>
        <v/>
      </c>
      <c r="F14729">
        <f>IF(B14729="","",1.509*(LN(B14729)^1.084-5.381))</f>
        <v/>
      </c>
      <c r="G14729">
        <f>IF(F14729="","",IF(F14729&lt;0,10*F14729^2,0))</f>
        <v/>
      </c>
      <c r="H14729">
        <f>IF(F14729="","",IF(F14729&gt;0,10*F14729^2,0))</f>
        <v/>
      </c>
    </row>
    <row r="14730">
      <c r="A14730">
        <f>Input!A14730</f>
        <v/>
      </c>
      <c r="B14730">
        <f>IF(ISNUMBER(Input!B14730),IF(AND(Input!B14730&gt;=20,Input!B14730&lt;=700),Input!B14730,""),"")</f>
        <v/>
      </c>
      <c r="C14730">
        <f>IF(B14730="","",INT(A14730))</f>
        <v/>
      </c>
      <c r="D14730">
        <f>IF(B14730="","",HOUR(A14730))</f>
        <v/>
      </c>
      <c r="E14730">
        <f>IF(B14730="","",IF(INPUT!$I$1="","",IF(C14730&lt;(INT(INPUT!$I$1)-INPUT!$I$2),"Off Meds",IF(C14730&lt;=(INT(INPUT!$I$1)+INPUT!$I$2),"Washout","On Meds"))))</f>
        <v/>
      </c>
      <c r="F14730">
        <f>IF(B14730="","",1.509*(LN(B14730)^1.084-5.381))</f>
        <v/>
      </c>
      <c r="G14730">
        <f>IF(F14730="","",IF(F14730&lt;0,10*F14730^2,0))</f>
        <v/>
      </c>
      <c r="H14730">
        <f>IF(F14730="","",IF(F14730&gt;0,10*F14730^2,0))</f>
        <v/>
      </c>
    </row>
    <row r="14731">
      <c r="A14731">
        <f>Input!A14731</f>
        <v/>
      </c>
      <c r="B14731">
        <f>IF(ISNUMBER(Input!B14731),IF(AND(Input!B14731&gt;=20,Input!B14731&lt;=700),Input!B14731,""),"")</f>
        <v/>
      </c>
      <c r="C14731">
        <f>IF(B14731="","",INT(A14731))</f>
        <v/>
      </c>
      <c r="D14731">
        <f>IF(B14731="","",HOUR(A14731))</f>
        <v/>
      </c>
      <c r="E14731">
        <f>IF(B14731="","",IF(INPUT!$I$1="","",IF(C14731&lt;(INT(INPUT!$I$1)-INPUT!$I$2),"Off Meds",IF(C14731&lt;=(INT(INPUT!$I$1)+INPUT!$I$2),"Washout","On Meds"))))</f>
        <v/>
      </c>
      <c r="F14731">
        <f>IF(B14731="","",1.509*(LN(B14731)^1.084-5.381))</f>
        <v/>
      </c>
      <c r="G14731">
        <f>IF(F14731="","",IF(F14731&lt;0,10*F14731^2,0))</f>
        <v/>
      </c>
      <c r="H14731">
        <f>IF(F14731="","",IF(F14731&gt;0,10*F14731^2,0))</f>
        <v/>
      </c>
    </row>
    <row r="14732">
      <c r="A14732">
        <f>Input!A14732</f>
        <v/>
      </c>
      <c r="B14732">
        <f>IF(ISNUMBER(Input!B14732),IF(AND(Input!B14732&gt;=20,Input!B14732&lt;=700),Input!B14732,""),"")</f>
        <v/>
      </c>
      <c r="C14732">
        <f>IF(B14732="","",INT(A14732))</f>
        <v/>
      </c>
      <c r="D14732">
        <f>IF(B14732="","",HOUR(A14732))</f>
        <v/>
      </c>
      <c r="E14732">
        <f>IF(B14732="","",IF(INPUT!$I$1="","",IF(C14732&lt;(INT(INPUT!$I$1)-INPUT!$I$2),"Off Meds",IF(C14732&lt;=(INT(INPUT!$I$1)+INPUT!$I$2),"Washout","On Meds"))))</f>
        <v/>
      </c>
      <c r="F14732">
        <f>IF(B14732="","",1.509*(LN(B14732)^1.084-5.381))</f>
        <v/>
      </c>
      <c r="G14732">
        <f>IF(F14732="","",IF(F14732&lt;0,10*F14732^2,0))</f>
        <v/>
      </c>
      <c r="H14732">
        <f>IF(F14732="","",IF(F14732&gt;0,10*F14732^2,0))</f>
        <v/>
      </c>
    </row>
    <row r="14733">
      <c r="A14733">
        <f>Input!A14733</f>
        <v/>
      </c>
      <c r="B14733">
        <f>IF(ISNUMBER(Input!B14733),IF(AND(Input!B14733&gt;=20,Input!B14733&lt;=700),Input!B14733,""),"")</f>
        <v/>
      </c>
      <c r="C14733">
        <f>IF(B14733="","",INT(A14733))</f>
        <v/>
      </c>
      <c r="D14733">
        <f>IF(B14733="","",HOUR(A14733))</f>
        <v/>
      </c>
      <c r="E14733">
        <f>IF(B14733="","",IF(INPUT!$I$1="","",IF(C14733&lt;(INT(INPUT!$I$1)-INPUT!$I$2),"Off Meds",IF(C14733&lt;=(INT(INPUT!$I$1)+INPUT!$I$2),"Washout","On Meds"))))</f>
        <v/>
      </c>
      <c r="F14733">
        <f>IF(B14733="","",1.509*(LN(B14733)^1.084-5.381))</f>
        <v/>
      </c>
      <c r="G14733">
        <f>IF(F14733="","",IF(F14733&lt;0,10*F14733^2,0))</f>
        <v/>
      </c>
      <c r="H14733">
        <f>IF(F14733="","",IF(F14733&gt;0,10*F14733^2,0))</f>
        <v/>
      </c>
    </row>
    <row r="14734">
      <c r="A14734">
        <f>Input!A14734</f>
        <v/>
      </c>
      <c r="B14734">
        <f>IF(ISNUMBER(Input!B14734),IF(AND(Input!B14734&gt;=20,Input!B14734&lt;=700),Input!B14734,""),"")</f>
        <v/>
      </c>
      <c r="C14734">
        <f>IF(B14734="","",INT(A14734))</f>
        <v/>
      </c>
      <c r="D14734">
        <f>IF(B14734="","",HOUR(A14734))</f>
        <v/>
      </c>
      <c r="E14734">
        <f>IF(B14734="","",IF(INPUT!$I$1="","",IF(C14734&lt;(INT(INPUT!$I$1)-INPUT!$I$2),"Off Meds",IF(C14734&lt;=(INT(INPUT!$I$1)+INPUT!$I$2),"Washout","On Meds"))))</f>
        <v/>
      </c>
      <c r="F14734">
        <f>IF(B14734="","",1.509*(LN(B14734)^1.084-5.381))</f>
        <v/>
      </c>
      <c r="G14734">
        <f>IF(F14734="","",IF(F14734&lt;0,10*F14734^2,0))</f>
        <v/>
      </c>
      <c r="H14734">
        <f>IF(F14734="","",IF(F14734&gt;0,10*F14734^2,0))</f>
        <v/>
      </c>
    </row>
    <row r="14735">
      <c r="A14735">
        <f>Input!A14735</f>
        <v/>
      </c>
      <c r="B14735">
        <f>IF(ISNUMBER(Input!B14735),IF(AND(Input!B14735&gt;=20,Input!B14735&lt;=700),Input!B14735,""),"")</f>
        <v/>
      </c>
      <c r="C14735">
        <f>IF(B14735="","",INT(A14735))</f>
        <v/>
      </c>
      <c r="D14735">
        <f>IF(B14735="","",HOUR(A14735))</f>
        <v/>
      </c>
      <c r="E14735">
        <f>IF(B14735="","",IF(INPUT!$I$1="","",IF(C14735&lt;(INT(INPUT!$I$1)-INPUT!$I$2),"Off Meds",IF(C14735&lt;=(INT(INPUT!$I$1)+INPUT!$I$2),"Washout","On Meds"))))</f>
        <v/>
      </c>
      <c r="F14735">
        <f>IF(B14735="","",1.509*(LN(B14735)^1.084-5.381))</f>
        <v/>
      </c>
      <c r="G14735">
        <f>IF(F14735="","",IF(F14735&lt;0,10*F14735^2,0))</f>
        <v/>
      </c>
      <c r="H14735">
        <f>IF(F14735="","",IF(F14735&gt;0,10*F14735^2,0))</f>
        <v/>
      </c>
    </row>
    <row r="14736">
      <c r="A14736">
        <f>Input!A14736</f>
        <v/>
      </c>
      <c r="B14736">
        <f>IF(ISNUMBER(Input!B14736),IF(AND(Input!B14736&gt;=20,Input!B14736&lt;=700),Input!B14736,""),"")</f>
        <v/>
      </c>
      <c r="C14736">
        <f>IF(B14736="","",INT(A14736))</f>
        <v/>
      </c>
      <c r="D14736">
        <f>IF(B14736="","",HOUR(A14736))</f>
        <v/>
      </c>
      <c r="E14736">
        <f>IF(B14736="","",IF(INPUT!$I$1="","",IF(C14736&lt;(INT(INPUT!$I$1)-INPUT!$I$2),"Off Meds",IF(C14736&lt;=(INT(INPUT!$I$1)+INPUT!$I$2),"Washout","On Meds"))))</f>
        <v/>
      </c>
      <c r="F14736">
        <f>IF(B14736="","",1.509*(LN(B14736)^1.084-5.381))</f>
        <v/>
      </c>
      <c r="G14736">
        <f>IF(F14736="","",IF(F14736&lt;0,10*F14736^2,0))</f>
        <v/>
      </c>
      <c r="H14736">
        <f>IF(F14736="","",IF(F14736&gt;0,10*F14736^2,0))</f>
        <v/>
      </c>
    </row>
    <row r="14737">
      <c r="A14737">
        <f>Input!A14737</f>
        <v/>
      </c>
      <c r="B14737">
        <f>IF(ISNUMBER(Input!B14737),IF(AND(Input!B14737&gt;=20,Input!B14737&lt;=700),Input!B14737,""),"")</f>
        <v/>
      </c>
      <c r="C14737">
        <f>IF(B14737="","",INT(A14737))</f>
        <v/>
      </c>
      <c r="D14737">
        <f>IF(B14737="","",HOUR(A14737))</f>
        <v/>
      </c>
      <c r="E14737">
        <f>IF(B14737="","",IF(INPUT!$I$1="","",IF(C14737&lt;(INT(INPUT!$I$1)-INPUT!$I$2),"Off Meds",IF(C14737&lt;=(INT(INPUT!$I$1)+INPUT!$I$2),"Washout","On Meds"))))</f>
        <v/>
      </c>
      <c r="F14737">
        <f>IF(B14737="","",1.509*(LN(B14737)^1.084-5.381))</f>
        <v/>
      </c>
      <c r="G14737">
        <f>IF(F14737="","",IF(F14737&lt;0,10*F14737^2,0))</f>
        <v/>
      </c>
      <c r="H14737">
        <f>IF(F14737="","",IF(F14737&gt;0,10*F14737^2,0))</f>
        <v/>
      </c>
    </row>
    <row r="14738">
      <c r="A14738">
        <f>Input!A14738</f>
        <v/>
      </c>
      <c r="B14738">
        <f>IF(ISNUMBER(Input!B14738),IF(AND(Input!B14738&gt;=20,Input!B14738&lt;=700),Input!B14738,""),"")</f>
        <v/>
      </c>
      <c r="C14738">
        <f>IF(B14738="","",INT(A14738))</f>
        <v/>
      </c>
      <c r="D14738">
        <f>IF(B14738="","",HOUR(A14738))</f>
        <v/>
      </c>
      <c r="E14738">
        <f>IF(B14738="","",IF(INPUT!$I$1="","",IF(C14738&lt;(INT(INPUT!$I$1)-INPUT!$I$2),"Off Meds",IF(C14738&lt;=(INT(INPUT!$I$1)+INPUT!$I$2),"Washout","On Meds"))))</f>
        <v/>
      </c>
      <c r="F14738">
        <f>IF(B14738="","",1.509*(LN(B14738)^1.084-5.381))</f>
        <v/>
      </c>
      <c r="G14738">
        <f>IF(F14738="","",IF(F14738&lt;0,10*F14738^2,0))</f>
        <v/>
      </c>
      <c r="H14738">
        <f>IF(F14738="","",IF(F14738&gt;0,10*F14738^2,0))</f>
        <v/>
      </c>
    </row>
    <row r="14739">
      <c r="A14739">
        <f>Input!A14739</f>
        <v/>
      </c>
      <c r="B14739">
        <f>IF(ISNUMBER(Input!B14739),IF(AND(Input!B14739&gt;=20,Input!B14739&lt;=700),Input!B14739,""),"")</f>
        <v/>
      </c>
      <c r="C14739">
        <f>IF(B14739="","",INT(A14739))</f>
        <v/>
      </c>
      <c r="D14739">
        <f>IF(B14739="","",HOUR(A14739))</f>
        <v/>
      </c>
      <c r="E14739">
        <f>IF(B14739="","",IF(INPUT!$I$1="","",IF(C14739&lt;(INT(INPUT!$I$1)-INPUT!$I$2),"Off Meds",IF(C14739&lt;=(INT(INPUT!$I$1)+INPUT!$I$2),"Washout","On Meds"))))</f>
        <v/>
      </c>
      <c r="F14739">
        <f>IF(B14739="","",1.509*(LN(B14739)^1.084-5.381))</f>
        <v/>
      </c>
      <c r="G14739">
        <f>IF(F14739="","",IF(F14739&lt;0,10*F14739^2,0))</f>
        <v/>
      </c>
      <c r="H14739">
        <f>IF(F14739="","",IF(F14739&gt;0,10*F14739^2,0))</f>
        <v/>
      </c>
    </row>
    <row r="14740">
      <c r="A14740">
        <f>Input!A14740</f>
        <v/>
      </c>
      <c r="B14740">
        <f>IF(ISNUMBER(Input!B14740),IF(AND(Input!B14740&gt;=20,Input!B14740&lt;=700),Input!B14740,""),"")</f>
        <v/>
      </c>
      <c r="C14740">
        <f>IF(B14740="","",INT(A14740))</f>
        <v/>
      </c>
      <c r="D14740">
        <f>IF(B14740="","",HOUR(A14740))</f>
        <v/>
      </c>
      <c r="E14740">
        <f>IF(B14740="","",IF(INPUT!$I$1="","",IF(C14740&lt;(INT(INPUT!$I$1)-INPUT!$I$2),"Off Meds",IF(C14740&lt;=(INT(INPUT!$I$1)+INPUT!$I$2),"Washout","On Meds"))))</f>
        <v/>
      </c>
      <c r="F14740">
        <f>IF(B14740="","",1.509*(LN(B14740)^1.084-5.381))</f>
        <v/>
      </c>
      <c r="G14740">
        <f>IF(F14740="","",IF(F14740&lt;0,10*F14740^2,0))</f>
        <v/>
      </c>
      <c r="H14740">
        <f>IF(F14740="","",IF(F14740&gt;0,10*F14740^2,0))</f>
        <v/>
      </c>
    </row>
    <row r="14741">
      <c r="A14741">
        <f>Input!A14741</f>
        <v/>
      </c>
      <c r="B14741">
        <f>IF(ISNUMBER(Input!B14741),IF(AND(Input!B14741&gt;=20,Input!B14741&lt;=700),Input!B14741,""),"")</f>
        <v/>
      </c>
      <c r="C14741">
        <f>IF(B14741="","",INT(A14741))</f>
        <v/>
      </c>
      <c r="D14741">
        <f>IF(B14741="","",HOUR(A14741))</f>
        <v/>
      </c>
      <c r="E14741">
        <f>IF(B14741="","",IF(INPUT!$I$1="","",IF(C14741&lt;(INT(INPUT!$I$1)-INPUT!$I$2),"Off Meds",IF(C14741&lt;=(INT(INPUT!$I$1)+INPUT!$I$2),"Washout","On Meds"))))</f>
        <v/>
      </c>
      <c r="F14741">
        <f>IF(B14741="","",1.509*(LN(B14741)^1.084-5.381))</f>
        <v/>
      </c>
      <c r="G14741">
        <f>IF(F14741="","",IF(F14741&lt;0,10*F14741^2,0))</f>
        <v/>
      </c>
      <c r="H14741">
        <f>IF(F14741="","",IF(F14741&gt;0,10*F14741^2,0))</f>
        <v/>
      </c>
    </row>
    <row r="14742">
      <c r="A14742">
        <f>Input!A14742</f>
        <v/>
      </c>
      <c r="B14742">
        <f>IF(ISNUMBER(Input!B14742),IF(AND(Input!B14742&gt;=20,Input!B14742&lt;=700),Input!B14742,""),"")</f>
        <v/>
      </c>
      <c r="C14742">
        <f>IF(B14742="","",INT(A14742))</f>
        <v/>
      </c>
      <c r="D14742">
        <f>IF(B14742="","",HOUR(A14742))</f>
        <v/>
      </c>
      <c r="E14742">
        <f>IF(B14742="","",IF(INPUT!$I$1="","",IF(C14742&lt;(INT(INPUT!$I$1)-INPUT!$I$2),"Off Meds",IF(C14742&lt;=(INT(INPUT!$I$1)+INPUT!$I$2),"Washout","On Meds"))))</f>
        <v/>
      </c>
      <c r="F14742">
        <f>IF(B14742="","",1.509*(LN(B14742)^1.084-5.381))</f>
        <v/>
      </c>
      <c r="G14742">
        <f>IF(F14742="","",IF(F14742&lt;0,10*F14742^2,0))</f>
        <v/>
      </c>
      <c r="H14742">
        <f>IF(F14742="","",IF(F14742&gt;0,10*F14742^2,0))</f>
        <v/>
      </c>
    </row>
    <row r="14743">
      <c r="A14743">
        <f>Input!A14743</f>
        <v/>
      </c>
      <c r="B14743">
        <f>IF(ISNUMBER(Input!B14743),IF(AND(Input!B14743&gt;=20,Input!B14743&lt;=700),Input!B14743,""),"")</f>
        <v/>
      </c>
      <c r="C14743">
        <f>IF(B14743="","",INT(A14743))</f>
        <v/>
      </c>
      <c r="D14743">
        <f>IF(B14743="","",HOUR(A14743))</f>
        <v/>
      </c>
      <c r="E14743">
        <f>IF(B14743="","",IF(INPUT!$I$1="","",IF(C14743&lt;(INT(INPUT!$I$1)-INPUT!$I$2),"Off Meds",IF(C14743&lt;=(INT(INPUT!$I$1)+INPUT!$I$2),"Washout","On Meds"))))</f>
        <v/>
      </c>
      <c r="F14743">
        <f>IF(B14743="","",1.509*(LN(B14743)^1.084-5.381))</f>
        <v/>
      </c>
      <c r="G14743">
        <f>IF(F14743="","",IF(F14743&lt;0,10*F14743^2,0))</f>
        <v/>
      </c>
      <c r="H14743">
        <f>IF(F14743="","",IF(F14743&gt;0,10*F14743^2,0))</f>
        <v/>
      </c>
    </row>
    <row r="14744">
      <c r="A14744">
        <f>Input!A14744</f>
        <v/>
      </c>
      <c r="B14744">
        <f>IF(ISNUMBER(Input!B14744),IF(AND(Input!B14744&gt;=20,Input!B14744&lt;=700),Input!B14744,""),"")</f>
        <v/>
      </c>
      <c r="C14744">
        <f>IF(B14744="","",INT(A14744))</f>
        <v/>
      </c>
      <c r="D14744">
        <f>IF(B14744="","",HOUR(A14744))</f>
        <v/>
      </c>
      <c r="E14744">
        <f>IF(B14744="","",IF(INPUT!$I$1="","",IF(C14744&lt;(INT(INPUT!$I$1)-INPUT!$I$2),"Off Meds",IF(C14744&lt;=(INT(INPUT!$I$1)+INPUT!$I$2),"Washout","On Meds"))))</f>
        <v/>
      </c>
      <c r="F14744">
        <f>IF(B14744="","",1.509*(LN(B14744)^1.084-5.381))</f>
        <v/>
      </c>
      <c r="G14744">
        <f>IF(F14744="","",IF(F14744&lt;0,10*F14744^2,0))</f>
        <v/>
      </c>
      <c r="H14744">
        <f>IF(F14744="","",IF(F14744&gt;0,10*F14744^2,0))</f>
        <v/>
      </c>
    </row>
    <row r="14745">
      <c r="A14745">
        <f>Input!A14745</f>
        <v/>
      </c>
      <c r="B14745">
        <f>IF(ISNUMBER(Input!B14745),IF(AND(Input!B14745&gt;=20,Input!B14745&lt;=700),Input!B14745,""),"")</f>
        <v/>
      </c>
      <c r="C14745">
        <f>IF(B14745="","",INT(A14745))</f>
        <v/>
      </c>
      <c r="D14745">
        <f>IF(B14745="","",HOUR(A14745))</f>
        <v/>
      </c>
      <c r="E14745">
        <f>IF(B14745="","",IF(INPUT!$I$1="","",IF(C14745&lt;(INT(INPUT!$I$1)-INPUT!$I$2),"Off Meds",IF(C14745&lt;=(INT(INPUT!$I$1)+INPUT!$I$2),"Washout","On Meds"))))</f>
        <v/>
      </c>
      <c r="F14745">
        <f>IF(B14745="","",1.509*(LN(B14745)^1.084-5.381))</f>
        <v/>
      </c>
      <c r="G14745">
        <f>IF(F14745="","",IF(F14745&lt;0,10*F14745^2,0))</f>
        <v/>
      </c>
      <c r="H14745">
        <f>IF(F14745="","",IF(F14745&gt;0,10*F14745^2,0))</f>
        <v/>
      </c>
    </row>
    <row r="14746">
      <c r="A14746">
        <f>Input!A14746</f>
        <v/>
      </c>
      <c r="B14746">
        <f>IF(ISNUMBER(Input!B14746),IF(AND(Input!B14746&gt;=20,Input!B14746&lt;=700),Input!B14746,""),"")</f>
        <v/>
      </c>
      <c r="C14746">
        <f>IF(B14746="","",INT(A14746))</f>
        <v/>
      </c>
      <c r="D14746">
        <f>IF(B14746="","",HOUR(A14746))</f>
        <v/>
      </c>
      <c r="E14746">
        <f>IF(B14746="","",IF(INPUT!$I$1="","",IF(C14746&lt;(INT(INPUT!$I$1)-INPUT!$I$2),"Off Meds",IF(C14746&lt;=(INT(INPUT!$I$1)+INPUT!$I$2),"Washout","On Meds"))))</f>
        <v/>
      </c>
      <c r="F14746">
        <f>IF(B14746="","",1.509*(LN(B14746)^1.084-5.381))</f>
        <v/>
      </c>
      <c r="G14746">
        <f>IF(F14746="","",IF(F14746&lt;0,10*F14746^2,0))</f>
        <v/>
      </c>
      <c r="H14746">
        <f>IF(F14746="","",IF(F14746&gt;0,10*F14746^2,0))</f>
        <v/>
      </c>
    </row>
    <row r="14747">
      <c r="A14747">
        <f>Input!A14747</f>
        <v/>
      </c>
      <c r="B14747">
        <f>IF(ISNUMBER(Input!B14747),IF(AND(Input!B14747&gt;=20,Input!B14747&lt;=700),Input!B14747,""),"")</f>
        <v/>
      </c>
      <c r="C14747">
        <f>IF(B14747="","",INT(A14747))</f>
        <v/>
      </c>
      <c r="D14747">
        <f>IF(B14747="","",HOUR(A14747))</f>
        <v/>
      </c>
      <c r="E14747">
        <f>IF(B14747="","",IF(INPUT!$I$1="","",IF(C14747&lt;(INT(INPUT!$I$1)-INPUT!$I$2),"Off Meds",IF(C14747&lt;=(INT(INPUT!$I$1)+INPUT!$I$2),"Washout","On Meds"))))</f>
        <v/>
      </c>
      <c r="F14747">
        <f>IF(B14747="","",1.509*(LN(B14747)^1.084-5.381))</f>
        <v/>
      </c>
      <c r="G14747">
        <f>IF(F14747="","",IF(F14747&lt;0,10*F14747^2,0))</f>
        <v/>
      </c>
      <c r="H14747">
        <f>IF(F14747="","",IF(F14747&gt;0,10*F14747^2,0))</f>
        <v/>
      </c>
    </row>
    <row r="14748">
      <c r="A14748">
        <f>Input!A14748</f>
        <v/>
      </c>
      <c r="B14748">
        <f>IF(ISNUMBER(Input!B14748),IF(AND(Input!B14748&gt;=20,Input!B14748&lt;=700),Input!B14748,""),"")</f>
        <v/>
      </c>
      <c r="C14748">
        <f>IF(B14748="","",INT(A14748))</f>
        <v/>
      </c>
      <c r="D14748">
        <f>IF(B14748="","",HOUR(A14748))</f>
        <v/>
      </c>
      <c r="E14748">
        <f>IF(B14748="","",IF(INPUT!$I$1="","",IF(C14748&lt;(INT(INPUT!$I$1)-INPUT!$I$2),"Off Meds",IF(C14748&lt;=(INT(INPUT!$I$1)+INPUT!$I$2),"Washout","On Meds"))))</f>
        <v/>
      </c>
      <c r="F14748">
        <f>IF(B14748="","",1.509*(LN(B14748)^1.084-5.381))</f>
        <v/>
      </c>
      <c r="G14748">
        <f>IF(F14748="","",IF(F14748&lt;0,10*F14748^2,0))</f>
        <v/>
      </c>
      <c r="H14748">
        <f>IF(F14748="","",IF(F14748&gt;0,10*F14748^2,0))</f>
        <v/>
      </c>
    </row>
    <row r="14749">
      <c r="A14749">
        <f>Input!A14749</f>
        <v/>
      </c>
      <c r="B14749">
        <f>IF(ISNUMBER(Input!B14749),IF(AND(Input!B14749&gt;=20,Input!B14749&lt;=700),Input!B14749,""),"")</f>
        <v/>
      </c>
      <c r="C14749">
        <f>IF(B14749="","",INT(A14749))</f>
        <v/>
      </c>
      <c r="D14749">
        <f>IF(B14749="","",HOUR(A14749))</f>
        <v/>
      </c>
      <c r="E14749">
        <f>IF(B14749="","",IF(INPUT!$I$1="","",IF(C14749&lt;(INT(INPUT!$I$1)-INPUT!$I$2),"Off Meds",IF(C14749&lt;=(INT(INPUT!$I$1)+INPUT!$I$2),"Washout","On Meds"))))</f>
        <v/>
      </c>
      <c r="F14749">
        <f>IF(B14749="","",1.509*(LN(B14749)^1.084-5.381))</f>
        <v/>
      </c>
      <c r="G14749">
        <f>IF(F14749="","",IF(F14749&lt;0,10*F14749^2,0))</f>
        <v/>
      </c>
      <c r="H14749">
        <f>IF(F14749="","",IF(F14749&gt;0,10*F14749^2,0))</f>
        <v/>
      </c>
    </row>
    <row r="14750">
      <c r="A14750">
        <f>Input!A14750</f>
        <v/>
      </c>
      <c r="B14750">
        <f>IF(ISNUMBER(Input!B14750),IF(AND(Input!B14750&gt;=20,Input!B14750&lt;=700),Input!B14750,""),"")</f>
        <v/>
      </c>
      <c r="C14750">
        <f>IF(B14750="","",INT(A14750))</f>
        <v/>
      </c>
      <c r="D14750">
        <f>IF(B14750="","",HOUR(A14750))</f>
        <v/>
      </c>
      <c r="E14750">
        <f>IF(B14750="","",IF(INPUT!$I$1="","",IF(C14750&lt;(INT(INPUT!$I$1)-INPUT!$I$2),"Off Meds",IF(C14750&lt;=(INT(INPUT!$I$1)+INPUT!$I$2),"Washout","On Meds"))))</f>
        <v/>
      </c>
      <c r="F14750">
        <f>IF(B14750="","",1.509*(LN(B14750)^1.084-5.381))</f>
        <v/>
      </c>
      <c r="G14750">
        <f>IF(F14750="","",IF(F14750&lt;0,10*F14750^2,0))</f>
        <v/>
      </c>
      <c r="H14750">
        <f>IF(F14750="","",IF(F14750&gt;0,10*F14750^2,0))</f>
        <v/>
      </c>
    </row>
    <row r="14751">
      <c r="A14751">
        <f>Input!A14751</f>
        <v/>
      </c>
      <c r="B14751">
        <f>IF(ISNUMBER(Input!B14751),IF(AND(Input!B14751&gt;=20,Input!B14751&lt;=700),Input!B14751,""),"")</f>
        <v/>
      </c>
      <c r="C14751">
        <f>IF(B14751="","",INT(A14751))</f>
        <v/>
      </c>
      <c r="D14751">
        <f>IF(B14751="","",HOUR(A14751))</f>
        <v/>
      </c>
      <c r="E14751">
        <f>IF(B14751="","",IF(INPUT!$I$1="","",IF(C14751&lt;(INT(INPUT!$I$1)-INPUT!$I$2),"Off Meds",IF(C14751&lt;=(INT(INPUT!$I$1)+INPUT!$I$2),"Washout","On Meds"))))</f>
        <v/>
      </c>
      <c r="F14751">
        <f>IF(B14751="","",1.509*(LN(B14751)^1.084-5.381))</f>
        <v/>
      </c>
      <c r="G14751">
        <f>IF(F14751="","",IF(F14751&lt;0,10*F14751^2,0))</f>
        <v/>
      </c>
      <c r="H14751">
        <f>IF(F14751="","",IF(F14751&gt;0,10*F14751^2,0))</f>
        <v/>
      </c>
    </row>
    <row r="14752">
      <c r="A14752">
        <f>Input!A14752</f>
        <v/>
      </c>
      <c r="B14752">
        <f>IF(ISNUMBER(Input!B14752),IF(AND(Input!B14752&gt;=20,Input!B14752&lt;=700),Input!B14752,""),"")</f>
        <v/>
      </c>
      <c r="C14752">
        <f>IF(B14752="","",INT(A14752))</f>
        <v/>
      </c>
      <c r="D14752">
        <f>IF(B14752="","",HOUR(A14752))</f>
        <v/>
      </c>
      <c r="E14752">
        <f>IF(B14752="","",IF(INPUT!$I$1="","",IF(C14752&lt;(INT(INPUT!$I$1)-INPUT!$I$2),"Off Meds",IF(C14752&lt;=(INT(INPUT!$I$1)+INPUT!$I$2),"Washout","On Meds"))))</f>
        <v/>
      </c>
      <c r="F14752">
        <f>IF(B14752="","",1.509*(LN(B14752)^1.084-5.381))</f>
        <v/>
      </c>
      <c r="G14752">
        <f>IF(F14752="","",IF(F14752&lt;0,10*F14752^2,0))</f>
        <v/>
      </c>
      <c r="H14752">
        <f>IF(F14752="","",IF(F14752&gt;0,10*F14752^2,0))</f>
        <v/>
      </c>
    </row>
    <row r="14753">
      <c r="A14753">
        <f>Input!A14753</f>
        <v/>
      </c>
      <c r="B14753">
        <f>IF(ISNUMBER(Input!B14753),IF(AND(Input!B14753&gt;=20,Input!B14753&lt;=700),Input!B14753,""),"")</f>
        <v/>
      </c>
      <c r="C14753">
        <f>IF(B14753="","",INT(A14753))</f>
        <v/>
      </c>
      <c r="D14753">
        <f>IF(B14753="","",HOUR(A14753))</f>
        <v/>
      </c>
      <c r="E14753">
        <f>IF(B14753="","",IF(INPUT!$I$1="","",IF(C14753&lt;(INT(INPUT!$I$1)-INPUT!$I$2),"Off Meds",IF(C14753&lt;=(INT(INPUT!$I$1)+INPUT!$I$2),"Washout","On Meds"))))</f>
        <v/>
      </c>
      <c r="F14753">
        <f>IF(B14753="","",1.509*(LN(B14753)^1.084-5.381))</f>
        <v/>
      </c>
      <c r="G14753">
        <f>IF(F14753="","",IF(F14753&lt;0,10*F14753^2,0))</f>
        <v/>
      </c>
      <c r="H14753">
        <f>IF(F14753="","",IF(F14753&gt;0,10*F14753^2,0))</f>
        <v/>
      </c>
    </row>
    <row r="14754">
      <c r="A14754">
        <f>Input!A14754</f>
        <v/>
      </c>
      <c r="B14754">
        <f>IF(ISNUMBER(Input!B14754),IF(AND(Input!B14754&gt;=20,Input!B14754&lt;=700),Input!B14754,""),"")</f>
        <v/>
      </c>
      <c r="C14754">
        <f>IF(B14754="","",INT(A14754))</f>
        <v/>
      </c>
      <c r="D14754">
        <f>IF(B14754="","",HOUR(A14754))</f>
        <v/>
      </c>
      <c r="E14754">
        <f>IF(B14754="","",IF(INPUT!$I$1="","",IF(C14754&lt;(INT(INPUT!$I$1)-INPUT!$I$2),"Off Meds",IF(C14754&lt;=(INT(INPUT!$I$1)+INPUT!$I$2),"Washout","On Meds"))))</f>
        <v/>
      </c>
      <c r="F14754">
        <f>IF(B14754="","",1.509*(LN(B14754)^1.084-5.381))</f>
        <v/>
      </c>
      <c r="G14754">
        <f>IF(F14754="","",IF(F14754&lt;0,10*F14754^2,0))</f>
        <v/>
      </c>
      <c r="H14754">
        <f>IF(F14754="","",IF(F14754&gt;0,10*F14754^2,0))</f>
        <v/>
      </c>
    </row>
    <row r="14755">
      <c r="A14755">
        <f>Input!A14755</f>
        <v/>
      </c>
      <c r="B14755">
        <f>IF(ISNUMBER(Input!B14755),IF(AND(Input!B14755&gt;=20,Input!B14755&lt;=700),Input!B14755,""),"")</f>
        <v/>
      </c>
      <c r="C14755">
        <f>IF(B14755="","",INT(A14755))</f>
        <v/>
      </c>
      <c r="D14755">
        <f>IF(B14755="","",HOUR(A14755))</f>
        <v/>
      </c>
      <c r="E14755">
        <f>IF(B14755="","",IF(INPUT!$I$1="","",IF(C14755&lt;(INT(INPUT!$I$1)-INPUT!$I$2),"Off Meds",IF(C14755&lt;=(INT(INPUT!$I$1)+INPUT!$I$2),"Washout","On Meds"))))</f>
        <v/>
      </c>
      <c r="F14755">
        <f>IF(B14755="","",1.509*(LN(B14755)^1.084-5.381))</f>
        <v/>
      </c>
      <c r="G14755">
        <f>IF(F14755="","",IF(F14755&lt;0,10*F14755^2,0))</f>
        <v/>
      </c>
      <c r="H14755">
        <f>IF(F14755="","",IF(F14755&gt;0,10*F14755^2,0))</f>
        <v/>
      </c>
    </row>
    <row r="14756">
      <c r="A14756">
        <f>Input!A14756</f>
        <v/>
      </c>
      <c r="B14756">
        <f>IF(ISNUMBER(Input!B14756),IF(AND(Input!B14756&gt;=20,Input!B14756&lt;=700),Input!B14756,""),"")</f>
        <v/>
      </c>
      <c r="C14756">
        <f>IF(B14756="","",INT(A14756))</f>
        <v/>
      </c>
      <c r="D14756">
        <f>IF(B14756="","",HOUR(A14756))</f>
        <v/>
      </c>
      <c r="E14756">
        <f>IF(B14756="","",IF(INPUT!$I$1="","",IF(C14756&lt;(INT(INPUT!$I$1)-INPUT!$I$2),"Off Meds",IF(C14756&lt;=(INT(INPUT!$I$1)+INPUT!$I$2),"Washout","On Meds"))))</f>
        <v/>
      </c>
      <c r="F14756">
        <f>IF(B14756="","",1.509*(LN(B14756)^1.084-5.381))</f>
        <v/>
      </c>
      <c r="G14756">
        <f>IF(F14756="","",IF(F14756&lt;0,10*F14756^2,0))</f>
        <v/>
      </c>
      <c r="H14756">
        <f>IF(F14756="","",IF(F14756&gt;0,10*F14756^2,0))</f>
        <v/>
      </c>
    </row>
    <row r="14757">
      <c r="A14757">
        <f>Input!A14757</f>
        <v/>
      </c>
      <c r="B14757">
        <f>IF(ISNUMBER(Input!B14757),IF(AND(Input!B14757&gt;=20,Input!B14757&lt;=700),Input!B14757,""),"")</f>
        <v/>
      </c>
      <c r="C14757">
        <f>IF(B14757="","",INT(A14757))</f>
        <v/>
      </c>
      <c r="D14757">
        <f>IF(B14757="","",HOUR(A14757))</f>
        <v/>
      </c>
      <c r="E14757">
        <f>IF(B14757="","",IF(INPUT!$I$1="","",IF(C14757&lt;(INT(INPUT!$I$1)-INPUT!$I$2),"Off Meds",IF(C14757&lt;=(INT(INPUT!$I$1)+INPUT!$I$2),"Washout","On Meds"))))</f>
        <v/>
      </c>
      <c r="F14757">
        <f>IF(B14757="","",1.509*(LN(B14757)^1.084-5.381))</f>
        <v/>
      </c>
      <c r="G14757">
        <f>IF(F14757="","",IF(F14757&lt;0,10*F14757^2,0))</f>
        <v/>
      </c>
      <c r="H14757">
        <f>IF(F14757="","",IF(F14757&gt;0,10*F14757^2,0))</f>
        <v/>
      </c>
    </row>
    <row r="14758">
      <c r="A14758">
        <f>Input!A14758</f>
        <v/>
      </c>
      <c r="B14758">
        <f>IF(ISNUMBER(Input!B14758),IF(AND(Input!B14758&gt;=20,Input!B14758&lt;=700),Input!B14758,""),"")</f>
        <v/>
      </c>
      <c r="C14758">
        <f>IF(B14758="","",INT(A14758))</f>
        <v/>
      </c>
      <c r="D14758">
        <f>IF(B14758="","",HOUR(A14758))</f>
        <v/>
      </c>
      <c r="E14758">
        <f>IF(B14758="","",IF(INPUT!$I$1="","",IF(C14758&lt;(INT(INPUT!$I$1)-INPUT!$I$2),"Off Meds",IF(C14758&lt;=(INT(INPUT!$I$1)+INPUT!$I$2),"Washout","On Meds"))))</f>
        <v/>
      </c>
      <c r="F14758">
        <f>IF(B14758="","",1.509*(LN(B14758)^1.084-5.381))</f>
        <v/>
      </c>
      <c r="G14758">
        <f>IF(F14758="","",IF(F14758&lt;0,10*F14758^2,0))</f>
        <v/>
      </c>
      <c r="H14758">
        <f>IF(F14758="","",IF(F14758&gt;0,10*F14758^2,0))</f>
        <v/>
      </c>
    </row>
    <row r="14759">
      <c r="A14759">
        <f>Input!A14759</f>
        <v/>
      </c>
      <c r="B14759">
        <f>IF(ISNUMBER(Input!B14759),IF(AND(Input!B14759&gt;=20,Input!B14759&lt;=700),Input!B14759,""),"")</f>
        <v/>
      </c>
      <c r="C14759">
        <f>IF(B14759="","",INT(A14759))</f>
        <v/>
      </c>
      <c r="D14759">
        <f>IF(B14759="","",HOUR(A14759))</f>
        <v/>
      </c>
      <c r="E14759">
        <f>IF(B14759="","",IF(INPUT!$I$1="","",IF(C14759&lt;(INT(INPUT!$I$1)-INPUT!$I$2),"Off Meds",IF(C14759&lt;=(INT(INPUT!$I$1)+INPUT!$I$2),"Washout","On Meds"))))</f>
        <v/>
      </c>
      <c r="F14759">
        <f>IF(B14759="","",1.509*(LN(B14759)^1.084-5.381))</f>
        <v/>
      </c>
      <c r="G14759">
        <f>IF(F14759="","",IF(F14759&lt;0,10*F14759^2,0))</f>
        <v/>
      </c>
      <c r="H14759">
        <f>IF(F14759="","",IF(F14759&gt;0,10*F14759^2,0))</f>
        <v/>
      </c>
    </row>
    <row r="14760">
      <c r="A14760">
        <f>Input!A14760</f>
        <v/>
      </c>
      <c r="B14760">
        <f>IF(ISNUMBER(Input!B14760),IF(AND(Input!B14760&gt;=20,Input!B14760&lt;=700),Input!B14760,""),"")</f>
        <v/>
      </c>
      <c r="C14760">
        <f>IF(B14760="","",INT(A14760))</f>
        <v/>
      </c>
      <c r="D14760">
        <f>IF(B14760="","",HOUR(A14760))</f>
        <v/>
      </c>
      <c r="E14760">
        <f>IF(B14760="","",IF(INPUT!$I$1="","",IF(C14760&lt;(INT(INPUT!$I$1)-INPUT!$I$2),"Off Meds",IF(C14760&lt;=(INT(INPUT!$I$1)+INPUT!$I$2),"Washout","On Meds"))))</f>
        <v/>
      </c>
      <c r="F14760">
        <f>IF(B14760="","",1.509*(LN(B14760)^1.084-5.381))</f>
        <v/>
      </c>
      <c r="G14760">
        <f>IF(F14760="","",IF(F14760&lt;0,10*F14760^2,0))</f>
        <v/>
      </c>
      <c r="H14760">
        <f>IF(F14760="","",IF(F14760&gt;0,10*F14760^2,0))</f>
        <v/>
      </c>
    </row>
    <row r="14761">
      <c r="A14761">
        <f>Input!A14761</f>
        <v/>
      </c>
      <c r="B14761">
        <f>IF(ISNUMBER(Input!B14761),IF(AND(Input!B14761&gt;=20,Input!B14761&lt;=700),Input!B14761,""),"")</f>
        <v/>
      </c>
      <c r="C14761">
        <f>IF(B14761="","",INT(A14761))</f>
        <v/>
      </c>
      <c r="D14761">
        <f>IF(B14761="","",HOUR(A14761))</f>
        <v/>
      </c>
      <c r="E14761">
        <f>IF(B14761="","",IF(INPUT!$I$1="","",IF(C14761&lt;(INT(INPUT!$I$1)-INPUT!$I$2),"Off Meds",IF(C14761&lt;=(INT(INPUT!$I$1)+INPUT!$I$2),"Washout","On Meds"))))</f>
        <v/>
      </c>
      <c r="F14761">
        <f>IF(B14761="","",1.509*(LN(B14761)^1.084-5.381))</f>
        <v/>
      </c>
      <c r="G14761">
        <f>IF(F14761="","",IF(F14761&lt;0,10*F14761^2,0))</f>
        <v/>
      </c>
      <c r="H14761">
        <f>IF(F14761="","",IF(F14761&gt;0,10*F14761^2,0))</f>
        <v/>
      </c>
    </row>
    <row r="14762">
      <c r="A14762">
        <f>Input!A14762</f>
        <v/>
      </c>
      <c r="B14762">
        <f>IF(ISNUMBER(Input!B14762),IF(AND(Input!B14762&gt;=20,Input!B14762&lt;=700),Input!B14762,""),"")</f>
        <v/>
      </c>
      <c r="C14762">
        <f>IF(B14762="","",INT(A14762))</f>
        <v/>
      </c>
      <c r="D14762">
        <f>IF(B14762="","",HOUR(A14762))</f>
        <v/>
      </c>
      <c r="E14762">
        <f>IF(B14762="","",IF(INPUT!$I$1="","",IF(C14762&lt;(INT(INPUT!$I$1)-INPUT!$I$2),"Off Meds",IF(C14762&lt;=(INT(INPUT!$I$1)+INPUT!$I$2),"Washout","On Meds"))))</f>
        <v/>
      </c>
      <c r="F14762">
        <f>IF(B14762="","",1.509*(LN(B14762)^1.084-5.381))</f>
        <v/>
      </c>
      <c r="G14762">
        <f>IF(F14762="","",IF(F14762&lt;0,10*F14762^2,0))</f>
        <v/>
      </c>
      <c r="H14762">
        <f>IF(F14762="","",IF(F14762&gt;0,10*F14762^2,0))</f>
        <v/>
      </c>
    </row>
    <row r="14763">
      <c r="A14763">
        <f>Input!A14763</f>
        <v/>
      </c>
      <c r="B14763">
        <f>IF(ISNUMBER(Input!B14763),IF(AND(Input!B14763&gt;=20,Input!B14763&lt;=700),Input!B14763,""),"")</f>
        <v/>
      </c>
      <c r="C14763">
        <f>IF(B14763="","",INT(A14763))</f>
        <v/>
      </c>
      <c r="D14763">
        <f>IF(B14763="","",HOUR(A14763))</f>
        <v/>
      </c>
      <c r="E14763">
        <f>IF(B14763="","",IF(INPUT!$I$1="","",IF(C14763&lt;(INT(INPUT!$I$1)-INPUT!$I$2),"Off Meds",IF(C14763&lt;=(INT(INPUT!$I$1)+INPUT!$I$2),"Washout","On Meds"))))</f>
        <v/>
      </c>
      <c r="F14763">
        <f>IF(B14763="","",1.509*(LN(B14763)^1.084-5.381))</f>
        <v/>
      </c>
      <c r="G14763">
        <f>IF(F14763="","",IF(F14763&lt;0,10*F14763^2,0))</f>
        <v/>
      </c>
      <c r="H14763">
        <f>IF(F14763="","",IF(F14763&gt;0,10*F14763^2,0))</f>
        <v/>
      </c>
    </row>
    <row r="14764">
      <c r="A14764">
        <f>Input!A14764</f>
        <v/>
      </c>
      <c r="B14764">
        <f>IF(ISNUMBER(Input!B14764),IF(AND(Input!B14764&gt;=20,Input!B14764&lt;=700),Input!B14764,""),"")</f>
        <v/>
      </c>
      <c r="C14764">
        <f>IF(B14764="","",INT(A14764))</f>
        <v/>
      </c>
      <c r="D14764">
        <f>IF(B14764="","",HOUR(A14764))</f>
        <v/>
      </c>
      <c r="E14764">
        <f>IF(B14764="","",IF(INPUT!$I$1="","",IF(C14764&lt;(INT(INPUT!$I$1)-INPUT!$I$2),"Off Meds",IF(C14764&lt;=(INT(INPUT!$I$1)+INPUT!$I$2),"Washout","On Meds"))))</f>
        <v/>
      </c>
      <c r="F14764">
        <f>IF(B14764="","",1.509*(LN(B14764)^1.084-5.381))</f>
        <v/>
      </c>
      <c r="G14764">
        <f>IF(F14764="","",IF(F14764&lt;0,10*F14764^2,0))</f>
        <v/>
      </c>
      <c r="H14764">
        <f>IF(F14764="","",IF(F14764&gt;0,10*F14764^2,0))</f>
        <v/>
      </c>
    </row>
    <row r="14765">
      <c r="A14765">
        <f>Input!A14765</f>
        <v/>
      </c>
      <c r="B14765">
        <f>IF(ISNUMBER(Input!B14765),IF(AND(Input!B14765&gt;=20,Input!B14765&lt;=700),Input!B14765,""),"")</f>
        <v/>
      </c>
      <c r="C14765">
        <f>IF(B14765="","",INT(A14765))</f>
        <v/>
      </c>
      <c r="D14765">
        <f>IF(B14765="","",HOUR(A14765))</f>
        <v/>
      </c>
      <c r="E14765">
        <f>IF(B14765="","",IF(INPUT!$I$1="","",IF(C14765&lt;(INT(INPUT!$I$1)-INPUT!$I$2),"Off Meds",IF(C14765&lt;=(INT(INPUT!$I$1)+INPUT!$I$2),"Washout","On Meds"))))</f>
        <v/>
      </c>
      <c r="F14765">
        <f>IF(B14765="","",1.509*(LN(B14765)^1.084-5.381))</f>
        <v/>
      </c>
      <c r="G14765">
        <f>IF(F14765="","",IF(F14765&lt;0,10*F14765^2,0))</f>
        <v/>
      </c>
      <c r="H14765">
        <f>IF(F14765="","",IF(F14765&gt;0,10*F14765^2,0))</f>
        <v/>
      </c>
    </row>
    <row r="14766">
      <c r="A14766">
        <f>Input!A14766</f>
        <v/>
      </c>
      <c r="B14766">
        <f>IF(ISNUMBER(Input!B14766),IF(AND(Input!B14766&gt;=20,Input!B14766&lt;=700),Input!B14766,""),"")</f>
        <v/>
      </c>
      <c r="C14766">
        <f>IF(B14766="","",INT(A14766))</f>
        <v/>
      </c>
      <c r="D14766">
        <f>IF(B14766="","",HOUR(A14766))</f>
        <v/>
      </c>
      <c r="E14766">
        <f>IF(B14766="","",IF(INPUT!$I$1="","",IF(C14766&lt;(INT(INPUT!$I$1)-INPUT!$I$2),"Off Meds",IF(C14766&lt;=(INT(INPUT!$I$1)+INPUT!$I$2),"Washout","On Meds"))))</f>
        <v/>
      </c>
      <c r="F14766">
        <f>IF(B14766="","",1.509*(LN(B14766)^1.084-5.381))</f>
        <v/>
      </c>
      <c r="G14766">
        <f>IF(F14766="","",IF(F14766&lt;0,10*F14766^2,0))</f>
        <v/>
      </c>
      <c r="H14766">
        <f>IF(F14766="","",IF(F14766&gt;0,10*F14766^2,0))</f>
        <v/>
      </c>
    </row>
    <row r="14767">
      <c r="A14767">
        <f>Input!A14767</f>
        <v/>
      </c>
      <c r="B14767">
        <f>IF(ISNUMBER(Input!B14767),IF(AND(Input!B14767&gt;=20,Input!B14767&lt;=700),Input!B14767,""),"")</f>
        <v/>
      </c>
      <c r="C14767">
        <f>IF(B14767="","",INT(A14767))</f>
        <v/>
      </c>
      <c r="D14767">
        <f>IF(B14767="","",HOUR(A14767))</f>
        <v/>
      </c>
      <c r="E14767">
        <f>IF(B14767="","",IF(INPUT!$I$1="","",IF(C14767&lt;(INT(INPUT!$I$1)-INPUT!$I$2),"Off Meds",IF(C14767&lt;=(INT(INPUT!$I$1)+INPUT!$I$2),"Washout","On Meds"))))</f>
        <v/>
      </c>
      <c r="F14767">
        <f>IF(B14767="","",1.509*(LN(B14767)^1.084-5.381))</f>
        <v/>
      </c>
      <c r="G14767">
        <f>IF(F14767="","",IF(F14767&lt;0,10*F14767^2,0))</f>
        <v/>
      </c>
      <c r="H14767">
        <f>IF(F14767="","",IF(F14767&gt;0,10*F14767^2,0))</f>
        <v/>
      </c>
    </row>
    <row r="14768">
      <c r="A14768">
        <f>Input!A14768</f>
        <v/>
      </c>
      <c r="B14768">
        <f>IF(ISNUMBER(Input!B14768),IF(AND(Input!B14768&gt;=20,Input!B14768&lt;=700),Input!B14768,""),"")</f>
        <v/>
      </c>
      <c r="C14768">
        <f>IF(B14768="","",INT(A14768))</f>
        <v/>
      </c>
      <c r="D14768">
        <f>IF(B14768="","",HOUR(A14768))</f>
        <v/>
      </c>
      <c r="E14768">
        <f>IF(B14768="","",IF(INPUT!$I$1="","",IF(C14768&lt;(INT(INPUT!$I$1)-INPUT!$I$2),"Off Meds",IF(C14768&lt;=(INT(INPUT!$I$1)+INPUT!$I$2),"Washout","On Meds"))))</f>
        <v/>
      </c>
      <c r="F14768">
        <f>IF(B14768="","",1.509*(LN(B14768)^1.084-5.381))</f>
        <v/>
      </c>
      <c r="G14768">
        <f>IF(F14768="","",IF(F14768&lt;0,10*F14768^2,0))</f>
        <v/>
      </c>
      <c r="H14768">
        <f>IF(F14768="","",IF(F14768&gt;0,10*F14768^2,0))</f>
        <v/>
      </c>
    </row>
    <row r="14769">
      <c r="A14769">
        <f>Input!A14769</f>
        <v/>
      </c>
      <c r="B14769">
        <f>IF(ISNUMBER(Input!B14769),IF(AND(Input!B14769&gt;=20,Input!B14769&lt;=700),Input!B14769,""),"")</f>
        <v/>
      </c>
      <c r="C14769">
        <f>IF(B14769="","",INT(A14769))</f>
        <v/>
      </c>
      <c r="D14769">
        <f>IF(B14769="","",HOUR(A14769))</f>
        <v/>
      </c>
      <c r="E14769">
        <f>IF(B14769="","",IF(INPUT!$I$1="","",IF(C14769&lt;(INT(INPUT!$I$1)-INPUT!$I$2),"Off Meds",IF(C14769&lt;=(INT(INPUT!$I$1)+INPUT!$I$2),"Washout","On Meds"))))</f>
        <v/>
      </c>
      <c r="F14769">
        <f>IF(B14769="","",1.509*(LN(B14769)^1.084-5.381))</f>
        <v/>
      </c>
      <c r="G14769">
        <f>IF(F14769="","",IF(F14769&lt;0,10*F14769^2,0))</f>
        <v/>
      </c>
      <c r="H14769">
        <f>IF(F14769="","",IF(F14769&gt;0,10*F14769^2,0))</f>
        <v/>
      </c>
    </row>
    <row r="14770">
      <c r="A14770">
        <f>Input!A14770</f>
        <v/>
      </c>
      <c r="B14770">
        <f>IF(ISNUMBER(Input!B14770),IF(AND(Input!B14770&gt;=20,Input!B14770&lt;=700),Input!B14770,""),"")</f>
        <v/>
      </c>
      <c r="C14770">
        <f>IF(B14770="","",INT(A14770))</f>
        <v/>
      </c>
      <c r="D14770">
        <f>IF(B14770="","",HOUR(A14770))</f>
        <v/>
      </c>
      <c r="E14770">
        <f>IF(B14770="","",IF(INPUT!$I$1="","",IF(C14770&lt;(INT(INPUT!$I$1)-INPUT!$I$2),"Off Meds",IF(C14770&lt;=(INT(INPUT!$I$1)+INPUT!$I$2),"Washout","On Meds"))))</f>
        <v/>
      </c>
      <c r="F14770">
        <f>IF(B14770="","",1.509*(LN(B14770)^1.084-5.381))</f>
        <v/>
      </c>
      <c r="G14770">
        <f>IF(F14770="","",IF(F14770&lt;0,10*F14770^2,0))</f>
        <v/>
      </c>
      <c r="H14770">
        <f>IF(F14770="","",IF(F14770&gt;0,10*F14770^2,0))</f>
        <v/>
      </c>
    </row>
    <row r="14771">
      <c r="A14771">
        <f>Input!A14771</f>
        <v/>
      </c>
      <c r="B14771">
        <f>IF(ISNUMBER(Input!B14771),IF(AND(Input!B14771&gt;=20,Input!B14771&lt;=700),Input!B14771,""),"")</f>
        <v/>
      </c>
      <c r="C14771">
        <f>IF(B14771="","",INT(A14771))</f>
        <v/>
      </c>
      <c r="D14771">
        <f>IF(B14771="","",HOUR(A14771))</f>
        <v/>
      </c>
      <c r="E14771">
        <f>IF(B14771="","",IF(INPUT!$I$1="","",IF(C14771&lt;(INT(INPUT!$I$1)-INPUT!$I$2),"Off Meds",IF(C14771&lt;=(INT(INPUT!$I$1)+INPUT!$I$2),"Washout","On Meds"))))</f>
        <v/>
      </c>
      <c r="F14771">
        <f>IF(B14771="","",1.509*(LN(B14771)^1.084-5.381))</f>
        <v/>
      </c>
      <c r="G14771">
        <f>IF(F14771="","",IF(F14771&lt;0,10*F14771^2,0))</f>
        <v/>
      </c>
      <c r="H14771">
        <f>IF(F14771="","",IF(F14771&gt;0,10*F14771^2,0))</f>
        <v/>
      </c>
    </row>
    <row r="14772">
      <c r="A14772">
        <f>Input!A14772</f>
        <v/>
      </c>
      <c r="B14772">
        <f>IF(ISNUMBER(Input!B14772),IF(AND(Input!B14772&gt;=20,Input!B14772&lt;=700),Input!B14772,""),"")</f>
        <v/>
      </c>
      <c r="C14772">
        <f>IF(B14772="","",INT(A14772))</f>
        <v/>
      </c>
      <c r="D14772">
        <f>IF(B14772="","",HOUR(A14772))</f>
        <v/>
      </c>
      <c r="E14772">
        <f>IF(B14772="","",IF(INPUT!$I$1="","",IF(C14772&lt;(INT(INPUT!$I$1)-INPUT!$I$2),"Off Meds",IF(C14772&lt;=(INT(INPUT!$I$1)+INPUT!$I$2),"Washout","On Meds"))))</f>
        <v/>
      </c>
      <c r="F14772">
        <f>IF(B14772="","",1.509*(LN(B14772)^1.084-5.381))</f>
        <v/>
      </c>
      <c r="G14772">
        <f>IF(F14772="","",IF(F14772&lt;0,10*F14772^2,0))</f>
        <v/>
      </c>
      <c r="H14772">
        <f>IF(F14772="","",IF(F14772&gt;0,10*F14772^2,0))</f>
        <v/>
      </c>
    </row>
    <row r="14773">
      <c r="A14773">
        <f>Input!A14773</f>
        <v/>
      </c>
      <c r="B14773">
        <f>IF(ISNUMBER(Input!B14773),IF(AND(Input!B14773&gt;=20,Input!B14773&lt;=700),Input!B14773,""),"")</f>
        <v/>
      </c>
      <c r="C14773">
        <f>IF(B14773="","",INT(A14773))</f>
        <v/>
      </c>
      <c r="D14773">
        <f>IF(B14773="","",HOUR(A14773))</f>
        <v/>
      </c>
      <c r="E14773">
        <f>IF(B14773="","",IF(INPUT!$I$1="","",IF(C14773&lt;(INT(INPUT!$I$1)-INPUT!$I$2),"Off Meds",IF(C14773&lt;=(INT(INPUT!$I$1)+INPUT!$I$2),"Washout","On Meds"))))</f>
        <v/>
      </c>
      <c r="F14773">
        <f>IF(B14773="","",1.509*(LN(B14773)^1.084-5.381))</f>
        <v/>
      </c>
      <c r="G14773">
        <f>IF(F14773="","",IF(F14773&lt;0,10*F14773^2,0))</f>
        <v/>
      </c>
      <c r="H14773">
        <f>IF(F14773="","",IF(F14773&gt;0,10*F14773^2,0))</f>
        <v/>
      </c>
    </row>
    <row r="14774">
      <c r="A14774">
        <f>Input!A14774</f>
        <v/>
      </c>
      <c r="B14774">
        <f>IF(ISNUMBER(Input!B14774),IF(AND(Input!B14774&gt;=20,Input!B14774&lt;=700),Input!B14774,""),"")</f>
        <v/>
      </c>
      <c r="C14774">
        <f>IF(B14774="","",INT(A14774))</f>
        <v/>
      </c>
      <c r="D14774">
        <f>IF(B14774="","",HOUR(A14774))</f>
        <v/>
      </c>
      <c r="E14774">
        <f>IF(B14774="","",IF(INPUT!$I$1="","",IF(C14774&lt;(INT(INPUT!$I$1)-INPUT!$I$2),"Off Meds",IF(C14774&lt;=(INT(INPUT!$I$1)+INPUT!$I$2),"Washout","On Meds"))))</f>
        <v/>
      </c>
      <c r="F14774">
        <f>IF(B14774="","",1.509*(LN(B14774)^1.084-5.381))</f>
        <v/>
      </c>
      <c r="G14774">
        <f>IF(F14774="","",IF(F14774&lt;0,10*F14774^2,0))</f>
        <v/>
      </c>
      <c r="H14774">
        <f>IF(F14774="","",IF(F14774&gt;0,10*F14774^2,0))</f>
        <v/>
      </c>
    </row>
    <row r="14775">
      <c r="A14775">
        <f>Input!A14775</f>
        <v/>
      </c>
      <c r="B14775">
        <f>IF(ISNUMBER(Input!B14775),IF(AND(Input!B14775&gt;=20,Input!B14775&lt;=700),Input!B14775,""),"")</f>
        <v/>
      </c>
      <c r="C14775">
        <f>IF(B14775="","",INT(A14775))</f>
        <v/>
      </c>
      <c r="D14775">
        <f>IF(B14775="","",HOUR(A14775))</f>
        <v/>
      </c>
      <c r="E14775">
        <f>IF(B14775="","",IF(INPUT!$I$1="","",IF(C14775&lt;(INT(INPUT!$I$1)-INPUT!$I$2),"Off Meds",IF(C14775&lt;=(INT(INPUT!$I$1)+INPUT!$I$2),"Washout","On Meds"))))</f>
        <v/>
      </c>
      <c r="F14775">
        <f>IF(B14775="","",1.509*(LN(B14775)^1.084-5.381))</f>
        <v/>
      </c>
      <c r="G14775">
        <f>IF(F14775="","",IF(F14775&lt;0,10*F14775^2,0))</f>
        <v/>
      </c>
      <c r="H14775">
        <f>IF(F14775="","",IF(F14775&gt;0,10*F14775^2,0))</f>
        <v/>
      </c>
    </row>
    <row r="14776">
      <c r="A14776">
        <f>Input!A14776</f>
        <v/>
      </c>
      <c r="B14776">
        <f>IF(ISNUMBER(Input!B14776),IF(AND(Input!B14776&gt;=20,Input!B14776&lt;=700),Input!B14776,""),"")</f>
        <v/>
      </c>
      <c r="C14776">
        <f>IF(B14776="","",INT(A14776))</f>
        <v/>
      </c>
      <c r="D14776">
        <f>IF(B14776="","",HOUR(A14776))</f>
        <v/>
      </c>
      <c r="E14776">
        <f>IF(B14776="","",IF(INPUT!$I$1="","",IF(C14776&lt;(INT(INPUT!$I$1)-INPUT!$I$2),"Off Meds",IF(C14776&lt;=(INT(INPUT!$I$1)+INPUT!$I$2),"Washout","On Meds"))))</f>
        <v/>
      </c>
      <c r="F14776">
        <f>IF(B14776="","",1.509*(LN(B14776)^1.084-5.381))</f>
        <v/>
      </c>
      <c r="G14776">
        <f>IF(F14776="","",IF(F14776&lt;0,10*F14776^2,0))</f>
        <v/>
      </c>
      <c r="H14776">
        <f>IF(F14776="","",IF(F14776&gt;0,10*F14776^2,0))</f>
        <v/>
      </c>
    </row>
    <row r="14777">
      <c r="A14777">
        <f>Input!A14777</f>
        <v/>
      </c>
      <c r="B14777">
        <f>IF(ISNUMBER(Input!B14777),IF(AND(Input!B14777&gt;=20,Input!B14777&lt;=700),Input!B14777,""),"")</f>
        <v/>
      </c>
      <c r="C14777">
        <f>IF(B14777="","",INT(A14777))</f>
        <v/>
      </c>
      <c r="D14777">
        <f>IF(B14777="","",HOUR(A14777))</f>
        <v/>
      </c>
      <c r="E14777">
        <f>IF(B14777="","",IF(INPUT!$I$1="","",IF(C14777&lt;(INT(INPUT!$I$1)-INPUT!$I$2),"Off Meds",IF(C14777&lt;=(INT(INPUT!$I$1)+INPUT!$I$2),"Washout","On Meds"))))</f>
        <v/>
      </c>
      <c r="F14777">
        <f>IF(B14777="","",1.509*(LN(B14777)^1.084-5.381))</f>
        <v/>
      </c>
      <c r="G14777">
        <f>IF(F14777="","",IF(F14777&lt;0,10*F14777^2,0))</f>
        <v/>
      </c>
      <c r="H14777">
        <f>IF(F14777="","",IF(F14777&gt;0,10*F14777^2,0))</f>
        <v/>
      </c>
    </row>
    <row r="14778">
      <c r="A14778">
        <f>Input!A14778</f>
        <v/>
      </c>
      <c r="B14778">
        <f>IF(ISNUMBER(Input!B14778),IF(AND(Input!B14778&gt;=20,Input!B14778&lt;=700),Input!B14778,""),"")</f>
        <v/>
      </c>
      <c r="C14778">
        <f>IF(B14778="","",INT(A14778))</f>
        <v/>
      </c>
      <c r="D14778">
        <f>IF(B14778="","",HOUR(A14778))</f>
        <v/>
      </c>
      <c r="E14778">
        <f>IF(B14778="","",IF(INPUT!$I$1="","",IF(C14778&lt;(INT(INPUT!$I$1)-INPUT!$I$2),"Off Meds",IF(C14778&lt;=(INT(INPUT!$I$1)+INPUT!$I$2),"Washout","On Meds"))))</f>
        <v/>
      </c>
      <c r="F14778">
        <f>IF(B14778="","",1.509*(LN(B14778)^1.084-5.381))</f>
        <v/>
      </c>
      <c r="G14778">
        <f>IF(F14778="","",IF(F14778&lt;0,10*F14778^2,0))</f>
        <v/>
      </c>
      <c r="H14778">
        <f>IF(F14778="","",IF(F14778&gt;0,10*F14778^2,0))</f>
        <v/>
      </c>
    </row>
    <row r="14779">
      <c r="A14779">
        <f>Input!A14779</f>
        <v/>
      </c>
      <c r="B14779">
        <f>IF(ISNUMBER(Input!B14779),IF(AND(Input!B14779&gt;=20,Input!B14779&lt;=700),Input!B14779,""),"")</f>
        <v/>
      </c>
      <c r="C14779">
        <f>IF(B14779="","",INT(A14779))</f>
        <v/>
      </c>
      <c r="D14779">
        <f>IF(B14779="","",HOUR(A14779))</f>
        <v/>
      </c>
      <c r="E14779">
        <f>IF(B14779="","",IF(INPUT!$I$1="","",IF(C14779&lt;(INT(INPUT!$I$1)-INPUT!$I$2),"Off Meds",IF(C14779&lt;=(INT(INPUT!$I$1)+INPUT!$I$2),"Washout","On Meds"))))</f>
        <v/>
      </c>
      <c r="F14779">
        <f>IF(B14779="","",1.509*(LN(B14779)^1.084-5.381))</f>
        <v/>
      </c>
      <c r="G14779">
        <f>IF(F14779="","",IF(F14779&lt;0,10*F14779^2,0))</f>
        <v/>
      </c>
      <c r="H14779">
        <f>IF(F14779="","",IF(F14779&gt;0,10*F14779^2,0))</f>
        <v/>
      </c>
    </row>
    <row r="14780">
      <c r="A14780">
        <f>Input!A14780</f>
        <v/>
      </c>
      <c r="B14780">
        <f>IF(ISNUMBER(Input!B14780),IF(AND(Input!B14780&gt;=20,Input!B14780&lt;=700),Input!B14780,""),"")</f>
        <v/>
      </c>
      <c r="C14780">
        <f>IF(B14780="","",INT(A14780))</f>
        <v/>
      </c>
      <c r="D14780">
        <f>IF(B14780="","",HOUR(A14780))</f>
        <v/>
      </c>
      <c r="E14780">
        <f>IF(B14780="","",IF(INPUT!$I$1="","",IF(C14780&lt;(INT(INPUT!$I$1)-INPUT!$I$2),"Off Meds",IF(C14780&lt;=(INT(INPUT!$I$1)+INPUT!$I$2),"Washout","On Meds"))))</f>
        <v/>
      </c>
      <c r="F14780">
        <f>IF(B14780="","",1.509*(LN(B14780)^1.084-5.381))</f>
        <v/>
      </c>
      <c r="G14780">
        <f>IF(F14780="","",IF(F14780&lt;0,10*F14780^2,0))</f>
        <v/>
      </c>
      <c r="H14780">
        <f>IF(F14780="","",IF(F14780&gt;0,10*F14780^2,0))</f>
        <v/>
      </c>
    </row>
    <row r="14781">
      <c r="A14781">
        <f>Input!A14781</f>
        <v/>
      </c>
      <c r="B14781">
        <f>IF(ISNUMBER(Input!B14781),IF(AND(Input!B14781&gt;=20,Input!B14781&lt;=700),Input!B14781,""),"")</f>
        <v/>
      </c>
      <c r="C14781">
        <f>IF(B14781="","",INT(A14781))</f>
        <v/>
      </c>
      <c r="D14781">
        <f>IF(B14781="","",HOUR(A14781))</f>
        <v/>
      </c>
      <c r="E14781">
        <f>IF(B14781="","",IF(INPUT!$I$1="","",IF(C14781&lt;(INT(INPUT!$I$1)-INPUT!$I$2),"Off Meds",IF(C14781&lt;=(INT(INPUT!$I$1)+INPUT!$I$2),"Washout","On Meds"))))</f>
        <v/>
      </c>
      <c r="F14781">
        <f>IF(B14781="","",1.509*(LN(B14781)^1.084-5.381))</f>
        <v/>
      </c>
      <c r="G14781">
        <f>IF(F14781="","",IF(F14781&lt;0,10*F14781^2,0))</f>
        <v/>
      </c>
      <c r="H14781">
        <f>IF(F14781="","",IF(F14781&gt;0,10*F14781^2,0))</f>
        <v/>
      </c>
    </row>
    <row r="14782">
      <c r="A14782">
        <f>Input!A14782</f>
        <v/>
      </c>
      <c r="B14782">
        <f>IF(ISNUMBER(Input!B14782),IF(AND(Input!B14782&gt;=20,Input!B14782&lt;=700),Input!B14782,""),"")</f>
        <v/>
      </c>
      <c r="C14782">
        <f>IF(B14782="","",INT(A14782))</f>
        <v/>
      </c>
      <c r="D14782">
        <f>IF(B14782="","",HOUR(A14782))</f>
        <v/>
      </c>
      <c r="E14782">
        <f>IF(B14782="","",IF(INPUT!$I$1="","",IF(C14782&lt;(INT(INPUT!$I$1)-INPUT!$I$2),"Off Meds",IF(C14782&lt;=(INT(INPUT!$I$1)+INPUT!$I$2),"Washout","On Meds"))))</f>
        <v/>
      </c>
      <c r="F14782">
        <f>IF(B14782="","",1.509*(LN(B14782)^1.084-5.381))</f>
        <v/>
      </c>
      <c r="G14782">
        <f>IF(F14782="","",IF(F14782&lt;0,10*F14782^2,0))</f>
        <v/>
      </c>
      <c r="H14782">
        <f>IF(F14782="","",IF(F14782&gt;0,10*F14782^2,0))</f>
        <v/>
      </c>
    </row>
    <row r="14783">
      <c r="A14783">
        <f>Input!A14783</f>
        <v/>
      </c>
      <c r="B14783">
        <f>IF(ISNUMBER(Input!B14783),IF(AND(Input!B14783&gt;=20,Input!B14783&lt;=700),Input!B14783,""),"")</f>
        <v/>
      </c>
      <c r="C14783">
        <f>IF(B14783="","",INT(A14783))</f>
        <v/>
      </c>
      <c r="D14783">
        <f>IF(B14783="","",HOUR(A14783))</f>
        <v/>
      </c>
      <c r="E14783">
        <f>IF(B14783="","",IF(INPUT!$I$1="","",IF(C14783&lt;(INT(INPUT!$I$1)-INPUT!$I$2),"Off Meds",IF(C14783&lt;=(INT(INPUT!$I$1)+INPUT!$I$2),"Washout","On Meds"))))</f>
        <v/>
      </c>
      <c r="F14783">
        <f>IF(B14783="","",1.509*(LN(B14783)^1.084-5.381))</f>
        <v/>
      </c>
      <c r="G14783">
        <f>IF(F14783="","",IF(F14783&lt;0,10*F14783^2,0))</f>
        <v/>
      </c>
      <c r="H14783">
        <f>IF(F14783="","",IF(F14783&gt;0,10*F14783^2,0))</f>
        <v/>
      </c>
    </row>
    <row r="14784">
      <c r="A14784">
        <f>Input!A14784</f>
        <v/>
      </c>
      <c r="B14784">
        <f>IF(ISNUMBER(Input!B14784),IF(AND(Input!B14784&gt;=20,Input!B14784&lt;=700),Input!B14784,""),"")</f>
        <v/>
      </c>
      <c r="C14784">
        <f>IF(B14784="","",INT(A14784))</f>
        <v/>
      </c>
      <c r="D14784">
        <f>IF(B14784="","",HOUR(A14784))</f>
        <v/>
      </c>
      <c r="E14784">
        <f>IF(B14784="","",IF(INPUT!$I$1="","",IF(C14784&lt;(INT(INPUT!$I$1)-INPUT!$I$2),"Off Meds",IF(C14784&lt;=(INT(INPUT!$I$1)+INPUT!$I$2),"Washout","On Meds"))))</f>
        <v/>
      </c>
      <c r="F14784">
        <f>IF(B14784="","",1.509*(LN(B14784)^1.084-5.381))</f>
        <v/>
      </c>
      <c r="G14784">
        <f>IF(F14784="","",IF(F14784&lt;0,10*F14784^2,0))</f>
        <v/>
      </c>
      <c r="H14784">
        <f>IF(F14784="","",IF(F14784&gt;0,10*F14784^2,0))</f>
        <v/>
      </c>
    </row>
    <row r="14785">
      <c r="A14785">
        <f>Input!A14785</f>
        <v/>
      </c>
      <c r="B14785">
        <f>IF(ISNUMBER(Input!B14785),IF(AND(Input!B14785&gt;=20,Input!B14785&lt;=700),Input!B14785,""),"")</f>
        <v/>
      </c>
      <c r="C14785">
        <f>IF(B14785="","",INT(A14785))</f>
        <v/>
      </c>
      <c r="D14785">
        <f>IF(B14785="","",HOUR(A14785))</f>
        <v/>
      </c>
      <c r="E14785">
        <f>IF(B14785="","",IF(INPUT!$I$1="","",IF(C14785&lt;(INT(INPUT!$I$1)-INPUT!$I$2),"Off Meds",IF(C14785&lt;=(INT(INPUT!$I$1)+INPUT!$I$2),"Washout","On Meds"))))</f>
        <v/>
      </c>
      <c r="F14785">
        <f>IF(B14785="","",1.509*(LN(B14785)^1.084-5.381))</f>
        <v/>
      </c>
      <c r="G14785">
        <f>IF(F14785="","",IF(F14785&lt;0,10*F14785^2,0))</f>
        <v/>
      </c>
      <c r="H14785">
        <f>IF(F14785="","",IF(F14785&gt;0,10*F14785^2,0))</f>
        <v/>
      </c>
    </row>
    <row r="14786">
      <c r="A14786">
        <f>Input!A14786</f>
        <v/>
      </c>
      <c r="B14786">
        <f>IF(ISNUMBER(Input!B14786),IF(AND(Input!B14786&gt;=20,Input!B14786&lt;=700),Input!B14786,""),"")</f>
        <v/>
      </c>
      <c r="C14786">
        <f>IF(B14786="","",INT(A14786))</f>
        <v/>
      </c>
      <c r="D14786">
        <f>IF(B14786="","",HOUR(A14786))</f>
        <v/>
      </c>
      <c r="E14786">
        <f>IF(B14786="","",IF(INPUT!$I$1="","",IF(C14786&lt;(INT(INPUT!$I$1)-INPUT!$I$2),"Off Meds",IF(C14786&lt;=(INT(INPUT!$I$1)+INPUT!$I$2),"Washout","On Meds"))))</f>
        <v/>
      </c>
      <c r="F14786">
        <f>IF(B14786="","",1.509*(LN(B14786)^1.084-5.381))</f>
        <v/>
      </c>
      <c r="G14786">
        <f>IF(F14786="","",IF(F14786&lt;0,10*F14786^2,0))</f>
        <v/>
      </c>
      <c r="H14786">
        <f>IF(F14786="","",IF(F14786&gt;0,10*F14786^2,0))</f>
        <v/>
      </c>
    </row>
    <row r="14787">
      <c r="A14787">
        <f>Input!A14787</f>
        <v/>
      </c>
      <c r="B14787">
        <f>IF(ISNUMBER(Input!B14787),IF(AND(Input!B14787&gt;=20,Input!B14787&lt;=700),Input!B14787,""),"")</f>
        <v/>
      </c>
      <c r="C14787">
        <f>IF(B14787="","",INT(A14787))</f>
        <v/>
      </c>
      <c r="D14787">
        <f>IF(B14787="","",HOUR(A14787))</f>
        <v/>
      </c>
      <c r="E14787">
        <f>IF(B14787="","",IF(INPUT!$I$1="","",IF(C14787&lt;(INT(INPUT!$I$1)-INPUT!$I$2),"Off Meds",IF(C14787&lt;=(INT(INPUT!$I$1)+INPUT!$I$2),"Washout","On Meds"))))</f>
        <v/>
      </c>
      <c r="F14787">
        <f>IF(B14787="","",1.509*(LN(B14787)^1.084-5.381))</f>
        <v/>
      </c>
      <c r="G14787">
        <f>IF(F14787="","",IF(F14787&lt;0,10*F14787^2,0))</f>
        <v/>
      </c>
      <c r="H14787">
        <f>IF(F14787="","",IF(F14787&gt;0,10*F14787^2,0))</f>
        <v/>
      </c>
    </row>
    <row r="14788">
      <c r="A14788">
        <f>Input!A14788</f>
        <v/>
      </c>
      <c r="B14788">
        <f>IF(ISNUMBER(Input!B14788),IF(AND(Input!B14788&gt;=20,Input!B14788&lt;=700),Input!B14788,""),"")</f>
        <v/>
      </c>
      <c r="C14788">
        <f>IF(B14788="","",INT(A14788))</f>
        <v/>
      </c>
      <c r="D14788">
        <f>IF(B14788="","",HOUR(A14788))</f>
        <v/>
      </c>
      <c r="E14788">
        <f>IF(B14788="","",IF(INPUT!$I$1="","",IF(C14788&lt;(INT(INPUT!$I$1)-INPUT!$I$2),"Off Meds",IF(C14788&lt;=(INT(INPUT!$I$1)+INPUT!$I$2),"Washout","On Meds"))))</f>
        <v/>
      </c>
      <c r="F14788">
        <f>IF(B14788="","",1.509*(LN(B14788)^1.084-5.381))</f>
        <v/>
      </c>
      <c r="G14788">
        <f>IF(F14788="","",IF(F14788&lt;0,10*F14788^2,0))</f>
        <v/>
      </c>
      <c r="H14788">
        <f>IF(F14788="","",IF(F14788&gt;0,10*F14788^2,0))</f>
        <v/>
      </c>
    </row>
    <row r="14789">
      <c r="A14789">
        <f>Input!A14789</f>
        <v/>
      </c>
      <c r="B14789">
        <f>IF(ISNUMBER(Input!B14789),IF(AND(Input!B14789&gt;=20,Input!B14789&lt;=700),Input!B14789,""),"")</f>
        <v/>
      </c>
      <c r="C14789">
        <f>IF(B14789="","",INT(A14789))</f>
        <v/>
      </c>
      <c r="D14789">
        <f>IF(B14789="","",HOUR(A14789))</f>
        <v/>
      </c>
      <c r="E14789">
        <f>IF(B14789="","",IF(INPUT!$I$1="","",IF(C14789&lt;(INT(INPUT!$I$1)-INPUT!$I$2),"Off Meds",IF(C14789&lt;=(INT(INPUT!$I$1)+INPUT!$I$2),"Washout","On Meds"))))</f>
        <v/>
      </c>
      <c r="F14789">
        <f>IF(B14789="","",1.509*(LN(B14789)^1.084-5.381))</f>
        <v/>
      </c>
      <c r="G14789">
        <f>IF(F14789="","",IF(F14789&lt;0,10*F14789^2,0))</f>
        <v/>
      </c>
      <c r="H14789">
        <f>IF(F14789="","",IF(F14789&gt;0,10*F14789^2,0))</f>
        <v/>
      </c>
    </row>
    <row r="14790">
      <c r="A14790">
        <f>Input!A14790</f>
        <v/>
      </c>
      <c r="B14790">
        <f>IF(ISNUMBER(Input!B14790),IF(AND(Input!B14790&gt;=20,Input!B14790&lt;=700),Input!B14790,""),"")</f>
        <v/>
      </c>
      <c r="C14790">
        <f>IF(B14790="","",INT(A14790))</f>
        <v/>
      </c>
      <c r="D14790">
        <f>IF(B14790="","",HOUR(A14790))</f>
        <v/>
      </c>
      <c r="E14790">
        <f>IF(B14790="","",IF(INPUT!$I$1="","",IF(C14790&lt;(INT(INPUT!$I$1)-INPUT!$I$2),"Off Meds",IF(C14790&lt;=(INT(INPUT!$I$1)+INPUT!$I$2),"Washout","On Meds"))))</f>
        <v/>
      </c>
      <c r="F14790">
        <f>IF(B14790="","",1.509*(LN(B14790)^1.084-5.381))</f>
        <v/>
      </c>
      <c r="G14790">
        <f>IF(F14790="","",IF(F14790&lt;0,10*F14790^2,0))</f>
        <v/>
      </c>
      <c r="H14790">
        <f>IF(F14790="","",IF(F14790&gt;0,10*F14790^2,0))</f>
        <v/>
      </c>
    </row>
    <row r="14791">
      <c r="A14791">
        <f>Input!A14791</f>
        <v/>
      </c>
      <c r="B14791">
        <f>IF(ISNUMBER(Input!B14791),IF(AND(Input!B14791&gt;=20,Input!B14791&lt;=700),Input!B14791,""),"")</f>
        <v/>
      </c>
      <c r="C14791">
        <f>IF(B14791="","",INT(A14791))</f>
        <v/>
      </c>
      <c r="D14791">
        <f>IF(B14791="","",HOUR(A14791))</f>
        <v/>
      </c>
      <c r="E14791">
        <f>IF(B14791="","",IF(INPUT!$I$1="","",IF(C14791&lt;(INT(INPUT!$I$1)-INPUT!$I$2),"Off Meds",IF(C14791&lt;=(INT(INPUT!$I$1)+INPUT!$I$2),"Washout","On Meds"))))</f>
        <v/>
      </c>
      <c r="F14791">
        <f>IF(B14791="","",1.509*(LN(B14791)^1.084-5.381))</f>
        <v/>
      </c>
      <c r="G14791">
        <f>IF(F14791="","",IF(F14791&lt;0,10*F14791^2,0))</f>
        <v/>
      </c>
      <c r="H14791">
        <f>IF(F14791="","",IF(F14791&gt;0,10*F14791^2,0))</f>
        <v/>
      </c>
    </row>
    <row r="14792">
      <c r="A14792">
        <f>Input!A14792</f>
        <v/>
      </c>
      <c r="B14792">
        <f>IF(ISNUMBER(Input!B14792),IF(AND(Input!B14792&gt;=20,Input!B14792&lt;=700),Input!B14792,""),"")</f>
        <v/>
      </c>
      <c r="C14792">
        <f>IF(B14792="","",INT(A14792))</f>
        <v/>
      </c>
      <c r="D14792">
        <f>IF(B14792="","",HOUR(A14792))</f>
        <v/>
      </c>
      <c r="E14792">
        <f>IF(B14792="","",IF(INPUT!$I$1="","",IF(C14792&lt;(INT(INPUT!$I$1)-INPUT!$I$2),"Off Meds",IF(C14792&lt;=(INT(INPUT!$I$1)+INPUT!$I$2),"Washout","On Meds"))))</f>
        <v/>
      </c>
      <c r="F14792">
        <f>IF(B14792="","",1.509*(LN(B14792)^1.084-5.381))</f>
        <v/>
      </c>
      <c r="G14792">
        <f>IF(F14792="","",IF(F14792&lt;0,10*F14792^2,0))</f>
        <v/>
      </c>
      <c r="H14792">
        <f>IF(F14792="","",IF(F14792&gt;0,10*F14792^2,0))</f>
        <v/>
      </c>
    </row>
    <row r="14793">
      <c r="A14793">
        <f>Input!A14793</f>
        <v/>
      </c>
      <c r="B14793">
        <f>IF(ISNUMBER(Input!B14793),IF(AND(Input!B14793&gt;=20,Input!B14793&lt;=700),Input!B14793,""),"")</f>
        <v/>
      </c>
      <c r="C14793">
        <f>IF(B14793="","",INT(A14793))</f>
        <v/>
      </c>
      <c r="D14793">
        <f>IF(B14793="","",HOUR(A14793))</f>
        <v/>
      </c>
      <c r="E14793">
        <f>IF(B14793="","",IF(INPUT!$I$1="","",IF(C14793&lt;(INT(INPUT!$I$1)-INPUT!$I$2),"Off Meds",IF(C14793&lt;=(INT(INPUT!$I$1)+INPUT!$I$2),"Washout","On Meds"))))</f>
        <v/>
      </c>
      <c r="F14793">
        <f>IF(B14793="","",1.509*(LN(B14793)^1.084-5.381))</f>
        <v/>
      </c>
      <c r="G14793">
        <f>IF(F14793="","",IF(F14793&lt;0,10*F14793^2,0))</f>
        <v/>
      </c>
      <c r="H14793">
        <f>IF(F14793="","",IF(F14793&gt;0,10*F14793^2,0))</f>
        <v/>
      </c>
    </row>
    <row r="14794">
      <c r="A14794">
        <f>Input!A14794</f>
        <v/>
      </c>
      <c r="B14794">
        <f>IF(ISNUMBER(Input!B14794),IF(AND(Input!B14794&gt;=20,Input!B14794&lt;=700),Input!B14794,""),"")</f>
        <v/>
      </c>
      <c r="C14794">
        <f>IF(B14794="","",INT(A14794))</f>
        <v/>
      </c>
      <c r="D14794">
        <f>IF(B14794="","",HOUR(A14794))</f>
        <v/>
      </c>
      <c r="E14794">
        <f>IF(B14794="","",IF(INPUT!$I$1="","",IF(C14794&lt;(INT(INPUT!$I$1)-INPUT!$I$2),"Off Meds",IF(C14794&lt;=(INT(INPUT!$I$1)+INPUT!$I$2),"Washout","On Meds"))))</f>
        <v/>
      </c>
      <c r="F14794">
        <f>IF(B14794="","",1.509*(LN(B14794)^1.084-5.381))</f>
        <v/>
      </c>
      <c r="G14794">
        <f>IF(F14794="","",IF(F14794&lt;0,10*F14794^2,0))</f>
        <v/>
      </c>
      <c r="H14794">
        <f>IF(F14794="","",IF(F14794&gt;0,10*F14794^2,0))</f>
        <v/>
      </c>
    </row>
    <row r="14795">
      <c r="A14795">
        <f>Input!A14795</f>
        <v/>
      </c>
      <c r="B14795">
        <f>IF(ISNUMBER(Input!B14795),IF(AND(Input!B14795&gt;=20,Input!B14795&lt;=700),Input!B14795,""),"")</f>
        <v/>
      </c>
      <c r="C14795">
        <f>IF(B14795="","",INT(A14795))</f>
        <v/>
      </c>
      <c r="D14795">
        <f>IF(B14795="","",HOUR(A14795))</f>
        <v/>
      </c>
      <c r="E14795">
        <f>IF(B14795="","",IF(INPUT!$I$1="","",IF(C14795&lt;(INT(INPUT!$I$1)-INPUT!$I$2),"Off Meds",IF(C14795&lt;=(INT(INPUT!$I$1)+INPUT!$I$2),"Washout","On Meds"))))</f>
        <v/>
      </c>
      <c r="F14795">
        <f>IF(B14795="","",1.509*(LN(B14795)^1.084-5.381))</f>
        <v/>
      </c>
      <c r="G14795">
        <f>IF(F14795="","",IF(F14795&lt;0,10*F14795^2,0))</f>
        <v/>
      </c>
      <c r="H14795">
        <f>IF(F14795="","",IF(F14795&gt;0,10*F14795^2,0))</f>
        <v/>
      </c>
    </row>
    <row r="14796">
      <c r="A14796">
        <f>Input!A14796</f>
        <v/>
      </c>
      <c r="B14796">
        <f>IF(ISNUMBER(Input!B14796),IF(AND(Input!B14796&gt;=20,Input!B14796&lt;=700),Input!B14796,""),"")</f>
        <v/>
      </c>
      <c r="C14796">
        <f>IF(B14796="","",INT(A14796))</f>
        <v/>
      </c>
      <c r="D14796">
        <f>IF(B14796="","",HOUR(A14796))</f>
        <v/>
      </c>
      <c r="E14796">
        <f>IF(B14796="","",IF(INPUT!$I$1="","",IF(C14796&lt;(INT(INPUT!$I$1)-INPUT!$I$2),"Off Meds",IF(C14796&lt;=(INT(INPUT!$I$1)+INPUT!$I$2),"Washout","On Meds"))))</f>
        <v/>
      </c>
      <c r="F14796">
        <f>IF(B14796="","",1.509*(LN(B14796)^1.084-5.381))</f>
        <v/>
      </c>
      <c r="G14796">
        <f>IF(F14796="","",IF(F14796&lt;0,10*F14796^2,0))</f>
        <v/>
      </c>
      <c r="H14796">
        <f>IF(F14796="","",IF(F14796&gt;0,10*F14796^2,0))</f>
        <v/>
      </c>
    </row>
    <row r="14797">
      <c r="A14797">
        <f>Input!A14797</f>
        <v/>
      </c>
      <c r="B14797">
        <f>IF(ISNUMBER(Input!B14797),IF(AND(Input!B14797&gt;=20,Input!B14797&lt;=700),Input!B14797,""),"")</f>
        <v/>
      </c>
      <c r="C14797">
        <f>IF(B14797="","",INT(A14797))</f>
        <v/>
      </c>
      <c r="D14797">
        <f>IF(B14797="","",HOUR(A14797))</f>
        <v/>
      </c>
      <c r="E14797">
        <f>IF(B14797="","",IF(INPUT!$I$1="","",IF(C14797&lt;(INT(INPUT!$I$1)-INPUT!$I$2),"Off Meds",IF(C14797&lt;=(INT(INPUT!$I$1)+INPUT!$I$2),"Washout","On Meds"))))</f>
        <v/>
      </c>
      <c r="F14797">
        <f>IF(B14797="","",1.509*(LN(B14797)^1.084-5.381))</f>
        <v/>
      </c>
      <c r="G14797">
        <f>IF(F14797="","",IF(F14797&lt;0,10*F14797^2,0))</f>
        <v/>
      </c>
      <c r="H14797">
        <f>IF(F14797="","",IF(F14797&gt;0,10*F14797^2,0))</f>
        <v/>
      </c>
    </row>
    <row r="14798">
      <c r="A14798">
        <f>Input!A14798</f>
        <v/>
      </c>
      <c r="B14798">
        <f>IF(ISNUMBER(Input!B14798),IF(AND(Input!B14798&gt;=20,Input!B14798&lt;=700),Input!B14798,""),"")</f>
        <v/>
      </c>
      <c r="C14798">
        <f>IF(B14798="","",INT(A14798))</f>
        <v/>
      </c>
      <c r="D14798">
        <f>IF(B14798="","",HOUR(A14798))</f>
        <v/>
      </c>
      <c r="E14798">
        <f>IF(B14798="","",IF(INPUT!$I$1="","",IF(C14798&lt;(INT(INPUT!$I$1)-INPUT!$I$2),"Off Meds",IF(C14798&lt;=(INT(INPUT!$I$1)+INPUT!$I$2),"Washout","On Meds"))))</f>
        <v/>
      </c>
      <c r="F14798">
        <f>IF(B14798="","",1.509*(LN(B14798)^1.084-5.381))</f>
        <v/>
      </c>
      <c r="G14798">
        <f>IF(F14798="","",IF(F14798&lt;0,10*F14798^2,0))</f>
        <v/>
      </c>
      <c r="H14798">
        <f>IF(F14798="","",IF(F14798&gt;0,10*F14798^2,0))</f>
        <v/>
      </c>
    </row>
    <row r="14799">
      <c r="A14799">
        <f>Input!A14799</f>
        <v/>
      </c>
      <c r="B14799">
        <f>IF(ISNUMBER(Input!B14799),IF(AND(Input!B14799&gt;=20,Input!B14799&lt;=700),Input!B14799,""),"")</f>
        <v/>
      </c>
      <c r="C14799">
        <f>IF(B14799="","",INT(A14799))</f>
        <v/>
      </c>
      <c r="D14799">
        <f>IF(B14799="","",HOUR(A14799))</f>
        <v/>
      </c>
      <c r="E14799">
        <f>IF(B14799="","",IF(INPUT!$I$1="","",IF(C14799&lt;(INT(INPUT!$I$1)-INPUT!$I$2),"Off Meds",IF(C14799&lt;=(INT(INPUT!$I$1)+INPUT!$I$2),"Washout","On Meds"))))</f>
        <v/>
      </c>
      <c r="F14799">
        <f>IF(B14799="","",1.509*(LN(B14799)^1.084-5.381))</f>
        <v/>
      </c>
      <c r="G14799">
        <f>IF(F14799="","",IF(F14799&lt;0,10*F14799^2,0))</f>
        <v/>
      </c>
      <c r="H14799">
        <f>IF(F14799="","",IF(F14799&gt;0,10*F14799^2,0))</f>
        <v/>
      </c>
    </row>
    <row r="14800">
      <c r="A14800">
        <f>Input!A14800</f>
        <v/>
      </c>
      <c r="B14800">
        <f>IF(ISNUMBER(Input!B14800),IF(AND(Input!B14800&gt;=20,Input!B14800&lt;=700),Input!B14800,""),"")</f>
        <v/>
      </c>
      <c r="C14800">
        <f>IF(B14800="","",INT(A14800))</f>
        <v/>
      </c>
      <c r="D14800">
        <f>IF(B14800="","",HOUR(A14800))</f>
        <v/>
      </c>
      <c r="E14800">
        <f>IF(B14800="","",IF(INPUT!$I$1="","",IF(C14800&lt;(INT(INPUT!$I$1)-INPUT!$I$2),"Off Meds",IF(C14800&lt;=(INT(INPUT!$I$1)+INPUT!$I$2),"Washout","On Meds"))))</f>
        <v/>
      </c>
      <c r="F14800">
        <f>IF(B14800="","",1.509*(LN(B14800)^1.084-5.381))</f>
        <v/>
      </c>
      <c r="G14800">
        <f>IF(F14800="","",IF(F14800&lt;0,10*F14800^2,0))</f>
        <v/>
      </c>
      <c r="H14800">
        <f>IF(F14800="","",IF(F14800&gt;0,10*F14800^2,0))</f>
        <v/>
      </c>
    </row>
    <row r="14801">
      <c r="A14801">
        <f>Input!A14801</f>
        <v/>
      </c>
      <c r="B14801">
        <f>IF(ISNUMBER(Input!B14801),IF(AND(Input!B14801&gt;=20,Input!B14801&lt;=700),Input!B14801,""),"")</f>
        <v/>
      </c>
      <c r="C14801">
        <f>IF(B14801="","",INT(A14801))</f>
        <v/>
      </c>
      <c r="D14801">
        <f>IF(B14801="","",HOUR(A14801))</f>
        <v/>
      </c>
      <c r="E14801">
        <f>IF(B14801="","",IF(INPUT!$I$1="","",IF(C14801&lt;(INT(INPUT!$I$1)-INPUT!$I$2),"Off Meds",IF(C14801&lt;=(INT(INPUT!$I$1)+INPUT!$I$2),"Washout","On Meds"))))</f>
        <v/>
      </c>
      <c r="F14801">
        <f>IF(B14801="","",1.509*(LN(B14801)^1.084-5.381))</f>
        <v/>
      </c>
      <c r="G14801">
        <f>IF(F14801="","",IF(F14801&lt;0,10*F14801^2,0))</f>
        <v/>
      </c>
      <c r="H14801">
        <f>IF(F14801="","",IF(F14801&gt;0,10*F14801^2,0))</f>
        <v/>
      </c>
    </row>
    <row r="14802">
      <c r="A14802">
        <f>Input!A14802</f>
        <v/>
      </c>
      <c r="B14802">
        <f>IF(ISNUMBER(Input!B14802),IF(AND(Input!B14802&gt;=20,Input!B14802&lt;=700),Input!B14802,""),"")</f>
        <v/>
      </c>
      <c r="C14802">
        <f>IF(B14802="","",INT(A14802))</f>
        <v/>
      </c>
      <c r="D14802">
        <f>IF(B14802="","",HOUR(A14802))</f>
        <v/>
      </c>
      <c r="E14802">
        <f>IF(B14802="","",IF(INPUT!$I$1="","",IF(C14802&lt;(INT(INPUT!$I$1)-INPUT!$I$2),"Off Meds",IF(C14802&lt;=(INT(INPUT!$I$1)+INPUT!$I$2),"Washout","On Meds"))))</f>
        <v/>
      </c>
      <c r="F14802">
        <f>IF(B14802="","",1.509*(LN(B14802)^1.084-5.381))</f>
        <v/>
      </c>
      <c r="G14802">
        <f>IF(F14802="","",IF(F14802&lt;0,10*F14802^2,0))</f>
        <v/>
      </c>
      <c r="H14802">
        <f>IF(F14802="","",IF(F14802&gt;0,10*F14802^2,0))</f>
        <v/>
      </c>
    </row>
    <row r="14803">
      <c r="A14803">
        <f>Input!A14803</f>
        <v/>
      </c>
      <c r="B14803">
        <f>IF(ISNUMBER(Input!B14803),IF(AND(Input!B14803&gt;=20,Input!B14803&lt;=700),Input!B14803,""),"")</f>
        <v/>
      </c>
      <c r="C14803">
        <f>IF(B14803="","",INT(A14803))</f>
        <v/>
      </c>
      <c r="D14803">
        <f>IF(B14803="","",HOUR(A14803))</f>
        <v/>
      </c>
      <c r="E14803">
        <f>IF(B14803="","",IF(INPUT!$I$1="","",IF(C14803&lt;(INT(INPUT!$I$1)-INPUT!$I$2),"Off Meds",IF(C14803&lt;=(INT(INPUT!$I$1)+INPUT!$I$2),"Washout","On Meds"))))</f>
        <v/>
      </c>
      <c r="F14803">
        <f>IF(B14803="","",1.509*(LN(B14803)^1.084-5.381))</f>
        <v/>
      </c>
      <c r="G14803">
        <f>IF(F14803="","",IF(F14803&lt;0,10*F14803^2,0))</f>
        <v/>
      </c>
      <c r="H14803">
        <f>IF(F14803="","",IF(F14803&gt;0,10*F14803^2,0))</f>
        <v/>
      </c>
    </row>
    <row r="14804">
      <c r="A14804">
        <f>Input!A14804</f>
        <v/>
      </c>
      <c r="B14804">
        <f>IF(ISNUMBER(Input!B14804),IF(AND(Input!B14804&gt;=20,Input!B14804&lt;=700),Input!B14804,""),"")</f>
        <v/>
      </c>
      <c r="C14804">
        <f>IF(B14804="","",INT(A14804))</f>
        <v/>
      </c>
      <c r="D14804">
        <f>IF(B14804="","",HOUR(A14804))</f>
        <v/>
      </c>
      <c r="E14804">
        <f>IF(B14804="","",IF(INPUT!$I$1="","",IF(C14804&lt;(INT(INPUT!$I$1)-INPUT!$I$2),"Off Meds",IF(C14804&lt;=(INT(INPUT!$I$1)+INPUT!$I$2),"Washout","On Meds"))))</f>
        <v/>
      </c>
      <c r="F14804">
        <f>IF(B14804="","",1.509*(LN(B14804)^1.084-5.381))</f>
        <v/>
      </c>
      <c r="G14804">
        <f>IF(F14804="","",IF(F14804&lt;0,10*F14804^2,0))</f>
        <v/>
      </c>
      <c r="H14804">
        <f>IF(F14804="","",IF(F14804&gt;0,10*F14804^2,0))</f>
        <v/>
      </c>
    </row>
    <row r="14805">
      <c r="A14805">
        <f>Input!A14805</f>
        <v/>
      </c>
      <c r="B14805">
        <f>IF(ISNUMBER(Input!B14805),IF(AND(Input!B14805&gt;=20,Input!B14805&lt;=700),Input!B14805,""),"")</f>
        <v/>
      </c>
      <c r="C14805">
        <f>IF(B14805="","",INT(A14805))</f>
        <v/>
      </c>
      <c r="D14805">
        <f>IF(B14805="","",HOUR(A14805))</f>
        <v/>
      </c>
      <c r="E14805">
        <f>IF(B14805="","",IF(INPUT!$I$1="","",IF(C14805&lt;(INT(INPUT!$I$1)-INPUT!$I$2),"Off Meds",IF(C14805&lt;=(INT(INPUT!$I$1)+INPUT!$I$2),"Washout","On Meds"))))</f>
        <v/>
      </c>
      <c r="F14805">
        <f>IF(B14805="","",1.509*(LN(B14805)^1.084-5.381))</f>
        <v/>
      </c>
      <c r="G14805">
        <f>IF(F14805="","",IF(F14805&lt;0,10*F14805^2,0))</f>
        <v/>
      </c>
      <c r="H14805">
        <f>IF(F14805="","",IF(F14805&gt;0,10*F14805^2,0))</f>
        <v/>
      </c>
    </row>
    <row r="14806">
      <c r="A14806">
        <f>Input!A14806</f>
        <v/>
      </c>
      <c r="B14806">
        <f>IF(ISNUMBER(Input!B14806),IF(AND(Input!B14806&gt;=20,Input!B14806&lt;=700),Input!B14806,""),"")</f>
        <v/>
      </c>
      <c r="C14806">
        <f>IF(B14806="","",INT(A14806))</f>
        <v/>
      </c>
      <c r="D14806">
        <f>IF(B14806="","",HOUR(A14806))</f>
        <v/>
      </c>
      <c r="E14806">
        <f>IF(B14806="","",IF(INPUT!$I$1="","",IF(C14806&lt;(INT(INPUT!$I$1)-INPUT!$I$2),"Off Meds",IF(C14806&lt;=(INT(INPUT!$I$1)+INPUT!$I$2),"Washout","On Meds"))))</f>
        <v/>
      </c>
      <c r="F14806">
        <f>IF(B14806="","",1.509*(LN(B14806)^1.084-5.381))</f>
        <v/>
      </c>
      <c r="G14806">
        <f>IF(F14806="","",IF(F14806&lt;0,10*F14806^2,0))</f>
        <v/>
      </c>
      <c r="H14806">
        <f>IF(F14806="","",IF(F14806&gt;0,10*F14806^2,0))</f>
        <v/>
      </c>
    </row>
    <row r="14807">
      <c r="A14807">
        <f>Input!A14807</f>
        <v/>
      </c>
      <c r="B14807">
        <f>IF(ISNUMBER(Input!B14807),IF(AND(Input!B14807&gt;=20,Input!B14807&lt;=700),Input!B14807,""),"")</f>
        <v/>
      </c>
      <c r="C14807">
        <f>IF(B14807="","",INT(A14807))</f>
        <v/>
      </c>
      <c r="D14807">
        <f>IF(B14807="","",HOUR(A14807))</f>
        <v/>
      </c>
      <c r="E14807">
        <f>IF(B14807="","",IF(INPUT!$I$1="","",IF(C14807&lt;(INT(INPUT!$I$1)-INPUT!$I$2),"Off Meds",IF(C14807&lt;=(INT(INPUT!$I$1)+INPUT!$I$2),"Washout","On Meds"))))</f>
        <v/>
      </c>
      <c r="F14807">
        <f>IF(B14807="","",1.509*(LN(B14807)^1.084-5.381))</f>
        <v/>
      </c>
      <c r="G14807">
        <f>IF(F14807="","",IF(F14807&lt;0,10*F14807^2,0))</f>
        <v/>
      </c>
      <c r="H14807">
        <f>IF(F14807="","",IF(F14807&gt;0,10*F14807^2,0))</f>
        <v/>
      </c>
    </row>
    <row r="14808">
      <c r="A14808">
        <f>Input!A14808</f>
        <v/>
      </c>
      <c r="B14808">
        <f>IF(ISNUMBER(Input!B14808),IF(AND(Input!B14808&gt;=20,Input!B14808&lt;=700),Input!B14808,""),"")</f>
        <v/>
      </c>
      <c r="C14808">
        <f>IF(B14808="","",INT(A14808))</f>
        <v/>
      </c>
      <c r="D14808">
        <f>IF(B14808="","",HOUR(A14808))</f>
        <v/>
      </c>
      <c r="E14808">
        <f>IF(B14808="","",IF(INPUT!$I$1="","",IF(C14808&lt;(INT(INPUT!$I$1)-INPUT!$I$2),"Off Meds",IF(C14808&lt;=(INT(INPUT!$I$1)+INPUT!$I$2),"Washout","On Meds"))))</f>
        <v/>
      </c>
      <c r="F14808">
        <f>IF(B14808="","",1.509*(LN(B14808)^1.084-5.381))</f>
        <v/>
      </c>
      <c r="G14808">
        <f>IF(F14808="","",IF(F14808&lt;0,10*F14808^2,0))</f>
        <v/>
      </c>
      <c r="H14808">
        <f>IF(F14808="","",IF(F14808&gt;0,10*F14808^2,0))</f>
        <v/>
      </c>
    </row>
    <row r="14809">
      <c r="A14809">
        <f>Input!A14809</f>
        <v/>
      </c>
      <c r="B14809">
        <f>IF(ISNUMBER(Input!B14809),IF(AND(Input!B14809&gt;=20,Input!B14809&lt;=700),Input!B14809,""),"")</f>
        <v/>
      </c>
      <c r="C14809">
        <f>IF(B14809="","",INT(A14809))</f>
        <v/>
      </c>
      <c r="D14809">
        <f>IF(B14809="","",HOUR(A14809))</f>
        <v/>
      </c>
      <c r="E14809">
        <f>IF(B14809="","",IF(INPUT!$I$1="","",IF(C14809&lt;(INT(INPUT!$I$1)-INPUT!$I$2),"Off Meds",IF(C14809&lt;=(INT(INPUT!$I$1)+INPUT!$I$2),"Washout","On Meds"))))</f>
        <v/>
      </c>
      <c r="F14809">
        <f>IF(B14809="","",1.509*(LN(B14809)^1.084-5.381))</f>
        <v/>
      </c>
      <c r="G14809">
        <f>IF(F14809="","",IF(F14809&lt;0,10*F14809^2,0))</f>
        <v/>
      </c>
      <c r="H14809">
        <f>IF(F14809="","",IF(F14809&gt;0,10*F14809^2,0))</f>
        <v/>
      </c>
    </row>
    <row r="14810">
      <c r="A14810">
        <f>Input!A14810</f>
        <v/>
      </c>
      <c r="B14810">
        <f>IF(ISNUMBER(Input!B14810),IF(AND(Input!B14810&gt;=20,Input!B14810&lt;=700),Input!B14810,""),"")</f>
        <v/>
      </c>
      <c r="C14810">
        <f>IF(B14810="","",INT(A14810))</f>
        <v/>
      </c>
      <c r="D14810">
        <f>IF(B14810="","",HOUR(A14810))</f>
        <v/>
      </c>
      <c r="E14810">
        <f>IF(B14810="","",IF(INPUT!$I$1="","",IF(C14810&lt;(INT(INPUT!$I$1)-INPUT!$I$2),"Off Meds",IF(C14810&lt;=(INT(INPUT!$I$1)+INPUT!$I$2),"Washout","On Meds"))))</f>
        <v/>
      </c>
      <c r="F14810">
        <f>IF(B14810="","",1.509*(LN(B14810)^1.084-5.381))</f>
        <v/>
      </c>
      <c r="G14810">
        <f>IF(F14810="","",IF(F14810&lt;0,10*F14810^2,0))</f>
        <v/>
      </c>
      <c r="H14810">
        <f>IF(F14810="","",IF(F14810&gt;0,10*F14810^2,0))</f>
        <v/>
      </c>
    </row>
    <row r="14811">
      <c r="A14811">
        <f>Input!A14811</f>
        <v/>
      </c>
      <c r="B14811">
        <f>IF(ISNUMBER(Input!B14811),IF(AND(Input!B14811&gt;=20,Input!B14811&lt;=700),Input!B14811,""),"")</f>
        <v/>
      </c>
      <c r="C14811">
        <f>IF(B14811="","",INT(A14811))</f>
        <v/>
      </c>
      <c r="D14811">
        <f>IF(B14811="","",HOUR(A14811))</f>
        <v/>
      </c>
      <c r="E14811">
        <f>IF(B14811="","",IF(INPUT!$I$1="","",IF(C14811&lt;(INT(INPUT!$I$1)-INPUT!$I$2),"Off Meds",IF(C14811&lt;=(INT(INPUT!$I$1)+INPUT!$I$2),"Washout","On Meds"))))</f>
        <v/>
      </c>
      <c r="F14811">
        <f>IF(B14811="","",1.509*(LN(B14811)^1.084-5.381))</f>
        <v/>
      </c>
      <c r="G14811">
        <f>IF(F14811="","",IF(F14811&lt;0,10*F14811^2,0))</f>
        <v/>
      </c>
      <c r="H14811">
        <f>IF(F14811="","",IF(F14811&gt;0,10*F14811^2,0))</f>
        <v/>
      </c>
    </row>
    <row r="14812">
      <c r="A14812">
        <f>Input!A14812</f>
        <v/>
      </c>
      <c r="B14812">
        <f>IF(ISNUMBER(Input!B14812),IF(AND(Input!B14812&gt;=20,Input!B14812&lt;=700),Input!B14812,""),"")</f>
        <v/>
      </c>
      <c r="C14812">
        <f>IF(B14812="","",INT(A14812))</f>
        <v/>
      </c>
      <c r="D14812">
        <f>IF(B14812="","",HOUR(A14812))</f>
        <v/>
      </c>
      <c r="E14812">
        <f>IF(B14812="","",IF(INPUT!$I$1="","",IF(C14812&lt;(INT(INPUT!$I$1)-INPUT!$I$2),"Off Meds",IF(C14812&lt;=(INT(INPUT!$I$1)+INPUT!$I$2),"Washout","On Meds"))))</f>
        <v/>
      </c>
      <c r="F14812">
        <f>IF(B14812="","",1.509*(LN(B14812)^1.084-5.381))</f>
        <v/>
      </c>
      <c r="G14812">
        <f>IF(F14812="","",IF(F14812&lt;0,10*F14812^2,0))</f>
        <v/>
      </c>
      <c r="H14812">
        <f>IF(F14812="","",IF(F14812&gt;0,10*F14812^2,0))</f>
        <v/>
      </c>
    </row>
    <row r="14813">
      <c r="A14813">
        <f>Input!A14813</f>
        <v/>
      </c>
      <c r="B14813">
        <f>IF(ISNUMBER(Input!B14813),IF(AND(Input!B14813&gt;=20,Input!B14813&lt;=700),Input!B14813,""),"")</f>
        <v/>
      </c>
      <c r="C14813">
        <f>IF(B14813="","",INT(A14813))</f>
        <v/>
      </c>
      <c r="D14813">
        <f>IF(B14813="","",HOUR(A14813))</f>
        <v/>
      </c>
      <c r="E14813">
        <f>IF(B14813="","",IF(INPUT!$I$1="","",IF(C14813&lt;(INT(INPUT!$I$1)-INPUT!$I$2),"Off Meds",IF(C14813&lt;=(INT(INPUT!$I$1)+INPUT!$I$2),"Washout","On Meds"))))</f>
        <v/>
      </c>
      <c r="F14813">
        <f>IF(B14813="","",1.509*(LN(B14813)^1.084-5.381))</f>
        <v/>
      </c>
      <c r="G14813">
        <f>IF(F14813="","",IF(F14813&lt;0,10*F14813^2,0))</f>
        <v/>
      </c>
      <c r="H14813">
        <f>IF(F14813="","",IF(F14813&gt;0,10*F14813^2,0))</f>
        <v/>
      </c>
    </row>
    <row r="14814">
      <c r="A14814">
        <f>Input!A14814</f>
        <v/>
      </c>
      <c r="B14814">
        <f>IF(ISNUMBER(Input!B14814),IF(AND(Input!B14814&gt;=20,Input!B14814&lt;=700),Input!B14814,""),"")</f>
        <v/>
      </c>
      <c r="C14814">
        <f>IF(B14814="","",INT(A14814))</f>
        <v/>
      </c>
      <c r="D14814">
        <f>IF(B14814="","",HOUR(A14814))</f>
        <v/>
      </c>
      <c r="E14814">
        <f>IF(B14814="","",IF(INPUT!$I$1="","",IF(C14814&lt;(INT(INPUT!$I$1)-INPUT!$I$2),"Off Meds",IF(C14814&lt;=(INT(INPUT!$I$1)+INPUT!$I$2),"Washout","On Meds"))))</f>
        <v/>
      </c>
      <c r="F14814">
        <f>IF(B14814="","",1.509*(LN(B14814)^1.084-5.381))</f>
        <v/>
      </c>
      <c r="G14814">
        <f>IF(F14814="","",IF(F14814&lt;0,10*F14814^2,0))</f>
        <v/>
      </c>
      <c r="H14814">
        <f>IF(F14814="","",IF(F14814&gt;0,10*F14814^2,0))</f>
        <v/>
      </c>
    </row>
    <row r="14815">
      <c r="A14815">
        <f>Input!A14815</f>
        <v/>
      </c>
      <c r="B14815">
        <f>IF(ISNUMBER(Input!B14815),IF(AND(Input!B14815&gt;=20,Input!B14815&lt;=700),Input!B14815,""),"")</f>
        <v/>
      </c>
      <c r="C14815">
        <f>IF(B14815="","",INT(A14815))</f>
        <v/>
      </c>
      <c r="D14815">
        <f>IF(B14815="","",HOUR(A14815))</f>
        <v/>
      </c>
      <c r="E14815">
        <f>IF(B14815="","",IF(INPUT!$I$1="","",IF(C14815&lt;(INT(INPUT!$I$1)-INPUT!$I$2),"Off Meds",IF(C14815&lt;=(INT(INPUT!$I$1)+INPUT!$I$2),"Washout","On Meds"))))</f>
        <v/>
      </c>
      <c r="F14815">
        <f>IF(B14815="","",1.509*(LN(B14815)^1.084-5.381))</f>
        <v/>
      </c>
      <c r="G14815">
        <f>IF(F14815="","",IF(F14815&lt;0,10*F14815^2,0))</f>
        <v/>
      </c>
      <c r="H14815">
        <f>IF(F14815="","",IF(F14815&gt;0,10*F14815^2,0))</f>
        <v/>
      </c>
    </row>
    <row r="14816">
      <c r="A14816">
        <f>Input!A14816</f>
        <v/>
      </c>
      <c r="B14816">
        <f>IF(ISNUMBER(Input!B14816),IF(AND(Input!B14816&gt;=20,Input!B14816&lt;=700),Input!B14816,""),"")</f>
        <v/>
      </c>
      <c r="C14816">
        <f>IF(B14816="","",INT(A14816))</f>
        <v/>
      </c>
      <c r="D14816">
        <f>IF(B14816="","",HOUR(A14816))</f>
        <v/>
      </c>
      <c r="E14816">
        <f>IF(B14816="","",IF(INPUT!$I$1="","",IF(C14816&lt;(INT(INPUT!$I$1)-INPUT!$I$2),"Off Meds",IF(C14816&lt;=(INT(INPUT!$I$1)+INPUT!$I$2),"Washout","On Meds"))))</f>
        <v/>
      </c>
      <c r="F14816">
        <f>IF(B14816="","",1.509*(LN(B14816)^1.084-5.381))</f>
        <v/>
      </c>
      <c r="G14816">
        <f>IF(F14816="","",IF(F14816&lt;0,10*F14816^2,0))</f>
        <v/>
      </c>
      <c r="H14816">
        <f>IF(F14816="","",IF(F14816&gt;0,10*F14816^2,0))</f>
        <v/>
      </c>
    </row>
    <row r="14817">
      <c r="A14817">
        <f>Input!A14817</f>
        <v/>
      </c>
      <c r="B14817">
        <f>IF(ISNUMBER(Input!B14817),IF(AND(Input!B14817&gt;=20,Input!B14817&lt;=700),Input!B14817,""),"")</f>
        <v/>
      </c>
      <c r="C14817">
        <f>IF(B14817="","",INT(A14817))</f>
        <v/>
      </c>
      <c r="D14817">
        <f>IF(B14817="","",HOUR(A14817))</f>
        <v/>
      </c>
      <c r="E14817">
        <f>IF(B14817="","",IF(INPUT!$I$1="","",IF(C14817&lt;(INT(INPUT!$I$1)-INPUT!$I$2),"Off Meds",IF(C14817&lt;=(INT(INPUT!$I$1)+INPUT!$I$2),"Washout","On Meds"))))</f>
        <v/>
      </c>
      <c r="F14817">
        <f>IF(B14817="","",1.509*(LN(B14817)^1.084-5.381))</f>
        <v/>
      </c>
      <c r="G14817">
        <f>IF(F14817="","",IF(F14817&lt;0,10*F14817^2,0))</f>
        <v/>
      </c>
      <c r="H14817">
        <f>IF(F14817="","",IF(F14817&gt;0,10*F14817^2,0))</f>
        <v/>
      </c>
    </row>
    <row r="14818">
      <c r="A14818">
        <f>Input!A14818</f>
        <v/>
      </c>
      <c r="B14818">
        <f>IF(ISNUMBER(Input!B14818),IF(AND(Input!B14818&gt;=20,Input!B14818&lt;=700),Input!B14818,""),"")</f>
        <v/>
      </c>
      <c r="C14818">
        <f>IF(B14818="","",INT(A14818))</f>
        <v/>
      </c>
      <c r="D14818">
        <f>IF(B14818="","",HOUR(A14818))</f>
        <v/>
      </c>
      <c r="E14818">
        <f>IF(B14818="","",IF(INPUT!$I$1="","",IF(C14818&lt;(INT(INPUT!$I$1)-INPUT!$I$2),"Off Meds",IF(C14818&lt;=(INT(INPUT!$I$1)+INPUT!$I$2),"Washout","On Meds"))))</f>
        <v/>
      </c>
      <c r="F14818">
        <f>IF(B14818="","",1.509*(LN(B14818)^1.084-5.381))</f>
        <v/>
      </c>
      <c r="G14818">
        <f>IF(F14818="","",IF(F14818&lt;0,10*F14818^2,0))</f>
        <v/>
      </c>
      <c r="H14818">
        <f>IF(F14818="","",IF(F14818&gt;0,10*F14818^2,0))</f>
        <v/>
      </c>
    </row>
    <row r="14819">
      <c r="A14819">
        <f>Input!A14819</f>
        <v/>
      </c>
      <c r="B14819">
        <f>IF(ISNUMBER(Input!B14819),IF(AND(Input!B14819&gt;=20,Input!B14819&lt;=700),Input!B14819,""),"")</f>
        <v/>
      </c>
      <c r="C14819">
        <f>IF(B14819="","",INT(A14819))</f>
        <v/>
      </c>
      <c r="D14819">
        <f>IF(B14819="","",HOUR(A14819))</f>
        <v/>
      </c>
      <c r="E14819">
        <f>IF(B14819="","",IF(INPUT!$I$1="","",IF(C14819&lt;(INT(INPUT!$I$1)-INPUT!$I$2),"Off Meds",IF(C14819&lt;=(INT(INPUT!$I$1)+INPUT!$I$2),"Washout","On Meds"))))</f>
        <v/>
      </c>
      <c r="F14819">
        <f>IF(B14819="","",1.509*(LN(B14819)^1.084-5.381))</f>
        <v/>
      </c>
      <c r="G14819">
        <f>IF(F14819="","",IF(F14819&lt;0,10*F14819^2,0))</f>
        <v/>
      </c>
      <c r="H14819">
        <f>IF(F14819="","",IF(F14819&gt;0,10*F14819^2,0))</f>
        <v/>
      </c>
    </row>
    <row r="14820">
      <c r="A14820">
        <f>Input!A14820</f>
        <v/>
      </c>
      <c r="B14820">
        <f>IF(ISNUMBER(Input!B14820),IF(AND(Input!B14820&gt;=20,Input!B14820&lt;=700),Input!B14820,""),"")</f>
        <v/>
      </c>
      <c r="C14820">
        <f>IF(B14820="","",INT(A14820))</f>
        <v/>
      </c>
      <c r="D14820">
        <f>IF(B14820="","",HOUR(A14820))</f>
        <v/>
      </c>
      <c r="E14820">
        <f>IF(B14820="","",IF(INPUT!$I$1="","",IF(C14820&lt;(INT(INPUT!$I$1)-INPUT!$I$2),"Off Meds",IF(C14820&lt;=(INT(INPUT!$I$1)+INPUT!$I$2),"Washout","On Meds"))))</f>
        <v/>
      </c>
      <c r="F14820">
        <f>IF(B14820="","",1.509*(LN(B14820)^1.084-5.381))</f>
        <v/>
      </c>
      <c r="G14820">
        <f>IF(F14820="","",IF(F14820&lt;0,10*F14820^2,0))</f>
        <v/>
      </c>
      <c r="H14820">
        <f>IF(F14820="","",IF(F14820&gt;0,10*F14820^2,0))</f>
        <v/>
      </c>
    </row>
    <row r="14821">
      <c r="A14821">
        <f>Input!A14821</f>
        <v/>
      </c>
      <c r="B14821">
        <f>IF(ISNUMBER(Input!B14821),IF(AND(Input!B14821&gt;=20,Input!B14821&lt;=700),Input!B14821,""),"")</f>
        <v/>
      </c>
      <c r="C14821">
        <f>IF(B14821="","",INT(A14821))</f>
        <v/>
      </c>
      <c r="D14821">
        <f>IF(B14821="","",HOUR(A14821))</f>
        <v/>
      </c>
      <c r="E14821">
        <f>IF(B14821="","",IF(INPUT!$I$1="","",IF(C14821&lt;(INT(INPUT!$I$1)-INPUT!$I$2),"Off Meds",IF(C14821&lt;=(INT(INPUT!$I$1)+INPUT!$I$2),"Washout","On Meds"))))</f>
        <v/>
      </c>
      <c r="F14821">
        <f>IF(B14821="","",1.509*(LN(B14821)^1.084-5.381))</f>
        <v/>
      </c>
      <c r="G14821">
        <f>IF(F14821="","",IF(F14821&lt;0,10*F14821^2,0))</f>
        <v/>
      </c>
      <c r="H14821">
        <f>IF(F14821="","",IF(F14821&gt;0,10*F14821^2,0))</f>
        <v/>
      </c>
    </row>
    <row r="14822">
      <c r="A14822">
        <f>Input!A14822</f>
        <v/>
      </c>
      <c r="B14822">
        <f>IF(ISNUMBER(Input!B14822),IF(AND(Input!B14822&gt;=20,Input!B14822&lt;=700),Input!B14822,""),"")</f>
        <v/>
      </c>
      <c r="C14822">
        <f>IF(B14822="","",INT(A14822))</f>
        <v/>
      </c>
      <c r="D14822">
        <f>IF(B14822="","",HOUR(A14822))</f>
        <v/>
      </c>
      <c r="E14822">
        <f>IF(B14822="","",IF(INPUT!$I$1="","",IF(C14822&lt;(INT(INPUT!$I$1)-INPUT!$I$2),"Off Meds",IF(C14822&lt;=(INT(INPUT!$I$1)+INPUT!$I$2),"Washout","On Meds"))))</f>
        <v/>
      </c>
      <c r="F14822">
        <f>IF(B14822="","",1.509*(LN(B14822)^1.084-5.381))</f>
        <v/>
      </c>
      <c r="G14822">
        <f>IF(F14822="","",IF(F14822&lt;0,10*F14822^2,0))</f>
        <v/>
      </c>
      <c r="H14822">
        <f>IF(F14822="","",IF(F14822&gt;0,10*F14822^2,0))</f>
        <v/>
      </c>
    </row>
    <row r="14823">
      <c r="A14823">
        <f>Input!A14823</f>
        <v/>
      </c>
      <c r="B14823">
        <f>IF(ISNUMBER(Input!B14823),IF(AND(Input!B14823&gt;=20,Input!B14823&lt;=700),Input!B14823,""),"")</f>
        <v/>
      </c>
      <c r="C14823">
        <f>IF(B14823="","",INT(A14823))</f>
        <v/>
      </c>
      <c r="D14823">
        <f>IF(B14823="","",HOUR(A14823))</f>
        <v/>
      </c>
      <c r="E14823">
        <f>IF(B14823="","",IF(INPUT!$I$1="","",IF(C14823&lt;(INT(INPUT!$I$1)-INPUT!$I$2),"Off Meds",IF(C14823&lt;=(INT(INPUT!$I$1)+INPUT!$I$2),"Washout","On Meds"))))</f>
        <v/>
      </c>
      <c r="F14823">
        <f>IF(B14823="","",1.509*(LN(B14823)^1.084-5.381))</f>
        <v/>
      </c>
      <c r="G14823">
        <f>IF(F14823="","",IF(F14823&lt;0,10*F14823^2,0))</f>
        <v/>
      </c>
      <c r="H14823">
        <f>IF(F14823="","",IF(F14823&gt;0,10*F14823^2,0))</f>
        <v/>
      </c>
    </row>
    <row r="14824">
      <c r="A14824">
        <f>Input!A14824</f>
        <v/>
      </c>
      <c r="B14824">
        <f>IF(ISNUMBER(Input!B14824),IF(AND(Input!B14824&gt;=20,Input!B14824&lt;=700),Input!B14824,""),"")</f>
        <v/>
      </c>
      <c r="C14824">
        <f>IF(B14824="","",INT(A14824))</f>
        <v/>
      </c>
      <c r="D14824">
        <f>IF(B14824="","",HOUR(A14824))</f>
        <v/>
      </c>
      <c r="E14824">
        <f>IF(B14824="","",IF(INPUT!$I$1="","",IF(C14824&lt;(INT(INPUT!$I$1)-INPUT!$I$2),"Off Meds",IF(C14824&lt;=(INT(INPUT!$I$1)+INPUT!$I$2),"Washout","On Meds"))))</f>
        <v/>
      </c>
      <c r="F14824">
        <f>IF(B14824="","",1.509*(LN(B14824)^1.084-5.381))</f>
        <v/>
      </c>
      <c r="G14824">
        <f>IF(F14824="","",IF(F14824&lt;0,10*F14824^2,0))</f>
        <v/>
      </c>
      <c r="H14824">
        <f>IF(F14824="","",IF(F14824&gt;0,10*F14824^2,0))</f>
        <v/>
      </c>
    </row>
    <row r="14825">
      <c r="A14825">
        <f>Input!A14825</f>
        <v/>
      </c>
      <c r="B14825">
        <f>IF(ISNUMBER(Input!B14825),IF(AND(Input!B14825&gt;=20,Input!B14825&lt;=700),Input!B14825,""),"")</f>
        <v/>
      </c>
      <c r="C14825">
        <f>IF(B14825="","",INT(A14825))</f>
        <v/>
      </c>
      <c r="D14825">
        <f>IF(B14825="","",HOUR(A14825))</f>
        <v/>
      </c>
      <c r="E14825">
        <f>IF(B14825="","",IF(INPUT!$I$1="","",IF(C14825&lt;(INT(INPUT!$I$1)-INPUT!$I$2),"Off Meds",IF(C14825&lt;=(INT(INPUT!$I$1)+INPUT!$I$2),"Washout","On Meds"))))</f>
        <v/>
      </c>
      <c r="F14825">
        <f>IF(B14825="","",1.509*(LN(B14825)^1.084-5.381))</f>
        <v/>
      </c>
      <c r="G14825">
        <f>IF(F14825="","",IF(F14825&lt;0,10*F14825^2,0))</f>
        <v/>
      </c>
      <c r="H14825">
        <f>IF(F14825="","",IF(F14825&gt;0,10*F14825^2,0))</f>
        <v/>
      </c>
    </row>
    <row r="14826">
      <c r="A14826">
        <f>Input!A14826</f>
        <v/>
      </c>
      <c r="B14826">
        <f>IF(ISNUMBER(Input!B14826),IF(AND(Input!B14826&gt;=20,Input!B14826&lt;=700),Input!B14826,""),"")</f>
        <v/>
      </c>
      <c r="C14826">
        <f>IF(B14826="","",INT(A14826))</f>
        <v/>
      </c>
      <c r="D14826">
        <f>IF(B14826="","",HOUR(A14826))</f>
        <v/>
      </c>
      <c r="E14826">
        <f>IF(B14826="","",IF(INPUT!$I$1="","",IF(C14826&lt;(INT(INPUT!$I$1)-INPUT!$I$2),"Off Meds",IF(C14826&lt;=(INT(INPUT!$I$1)+INPUT!$I$2),"Washout","On Meds"))))</f>
        <v/>
      </c>
      <c r="F14826">
        <f>IF(B14826="","",1.509*(LN(B14826)^1.084-5.381))</f>
        <v/>
      </c>
      <c r="G14826">
        <f>IF(F14826="","",IF(F14826&lt;0,10*F14826^2,0))</f>
        <v/>
      </c>
      <c r="H14826">
        <f>IF(F14826="","",IF(F14826&gt;0,10*F14826^2,0))</f>
        <v/>
      </c>
    </row>
    <row r="14827">
      <c r="A14827">
        <f>Input!A14827</f>
        <v/>
      </c>
      <c r="B14827">
        <f>IF(ISNUMBER(Input!B14827),IF(AND(Input!B14827&gt;=20,Input!B14827&lt;=700),Input!B14827,""),"")</f>
        <v/>
      </c>
      <c r="C14827">
        <f>IF(B14827="","",INT(A14827))</f>
        <v/>
      </c>
      <c r="D14827">
        <f>IF(B14827="","",HOUR(A14827))</f>
        <v/>
      </c>
      <c r="E14827">
        <f>IF(B14827="","",IF(INPUT!$I$1="","",IF(C14827&lt;(INT(INPUT!$I$1)-INPUT!$I$2),"Off Meds",IF(C14827&lt;=(INT(INPUT!$I$1)+INPUT!$I$2),"Washout","On Meds"))))</f>
        <v/>
      </c>
      <c r="F14827">
        <f>IF(B14827="","",1.509*(LN(B14827)^1.084-5.381))</f>
        <v/>
      </c>
      <c r="G14827">
        <f>IF(F14827="","",IF(F14827&lt;0,10*F14827^2,0))</f>
        <v/>
      </c>
      <c r="H14827">
        <f>IF(F14827="","",IF(F14827&gt;0,10*F14827^2,0))</f>
        <v/>
      </c>
    </row>
    <row r="14828">
      <c r="A14828">
        <f>Input!A14828</f>
        <v/>
      </c>
      <c r="B14828">
        <f>IF(ISNUMBER(Input!B14828),IF(AND(Input!B14828&gt;=20,Input!B14828&lt;=700),Input!B14828,""),"")</f>
        <v/>
      </c>
      <c r="C14828">
        <f>IF(B14828="","",INT(A14828))</f>
        <v/>
      </c>
      <c r="D14828">
        <f>IF(B14828="","",HOUR(A14828))</f>
        <v/>
      </c>
      <c r="E14828">
        <f>IF(B14828="","",IF(INPUT!$I$1="","",IF(C14828&lt;(INT(INPUT!$I$1)-INPUT!$I$2),"Off Meds",IF(C14828&lt;=(INT(INPUT!$I$1)+INPUT!$I$2),"Washout","On Meds"))))</f>
        <v/>
      </c>
      <c r="F14828">
        <f>IF(B14828="","",1.509*(LN(B14828)^1.084-5.381))</f>
        <v/>
      </c>
      <c r="G14828">
        <f>IF(F14828="","",IF(F14828&lt;0,10*F14828^2,0))</f>
        <v/>
      </c>
      <c r="H14828">
        <f>IF(F14828="","",IF(F14828&gt;0,10*F14828^2,0))</f>
        <v/>
      </c>
    </row>
    <row r="14829">
      <c r="A14829">
        <f>Input!A14829</f>
        <v/>
      </c>
      <c r="B14829">
        <f>IF(ISNUMBER(Input!B14829),IF(AND(Input!B14829&gt;=20,Input!B14829&lt;=700),Input!B14829,""),"")</f>
        <v/>
      </c>
      <c r="C14829">
        <f>IF(B14829="","",INT(A14829))</f>
        <v/>
      </c>
      <c r="D14829">
        <f>IF(B14829="","",HOUR(A14829))</f>
        <v/>
      </c>
      <c r="E14829">
        <f>IF(B14829="","",IF(INPUT!$I$1="","",IF(C14829&lt;(INT(INPUT!$I$1)-INPUT!$I$2),"Off Meds",IF(C14829&lt;=(INT(INPUT!$I$1)+INPUT!$I$2),"Washout","On Meds"))))</f>
        <v/>
      </c>
      <c r="F14829">
        <f>IF(B14829="","",1.509*(LN(B14829)^1.084-5.381))</f>
        <v/>
      </c>
      <c r="G14829">
        <f>IF(F14829="","",IF(F14829&lt;0,10*F14829^2,0))</f>
        <v/>
      </c>
      <c r="H14829">
        <f>IF(F14829="","",IF(F14829&gt;0,10*F14829^2,0))</f>
        <v/>
      </c>
    </row>
    <row r="14830">
      <c r="A14830">
        <f>Input!A14830</f>
        <v/>
      </c>
      <c r="B14830">
        <f>IF(ISNUMBER(Input!B14830),IF(AND(Input!B14830&gt;=20,Input!B14830&lt;=700),Input!B14830,""),"")</f>
        <v/>
      </c>
      <c r="C14830">
        <f>IF(B14830="","",INT(A14830))</f>
        <v/>
      </c>
      <c r="D14830">
        <f>IF(B14830="","",HOUR(A14830))</f>
        <v/>
      </c>
      <c r="E14830">
        <f>IF(B14830="","",IF(INPUT!$I$1="","",IF(C14830&lt;(INT(INPUT!$I$1)-INPUT!$I$2),"Off Meds",IF(C14830&lt;=(INT(INPUT!$I$1)+INPUT!$I$2),"Washout","On Meds"))))</f>
        <v/>
      </c>
      <c r="F14830">
        <f>IF(B14830="","",1.509*(LN(B14830)^1.084-5.381))</f>
        <v/>
      </c>
      <c r="G14830">
        <f>IF(F14830="","",IF(F14830&lt;0,10*F14830^2,0))</f>
        <v/>
      </c>
      <c r="H14830">
        <f>IF(F14830="","",IF(F14830&gt;0,10*F14830^2,0))</f>
        <v/>
      </c>
    </row>
    <row r="14831">
      <c r="A14831">
        <f>Input!A14831</f>
        <v/>
      </c>
      <c r="B14831">
        <f>IF(ISNUMBER(Input!B14831),IF(AND(Input!B14831&gt;=20,Input!B14831&lt;=700),Input!B14831,""),"")</f>
        <v/>
      </c>
      <c r="C14831">
        <f>IF(B14831="","",INT(A14831))</f>
        <v/>
      </c>
      <c r="D14831">
        <f>IF(B14831="","",HOUR(A14831))</f>
        <v/>
      </c>
      <c r="E14831">
        <f>IF(B14831="","",IF(INPUT!$I$1="","",IF(C14831&lt;(INT(INPUT!$I$1)-INPUT!$I$2),"Off Meds",IF(C14831&lt;=(INT(INPUT!$I$1)+INPUT!$I$2),"Washout","On Meds"))))</f>
        <v/>
      </c>
      <c r="F14831">
        <f>IF(B14831="","",1.509*(LN(B14831)^1.084-5.381))</f>
        <v/>
      </c>
      <c r="G14831">
        <f>IF(F14831="","",IF(F14831&lt;0,10*F14831^2,0))</f>
        <v/>
      </c>
      <c r="H14831">
        <f>IF(F14831="","",IF(F14831&gt;0,10*F14831^2,0))</f>
        <v/>
      </c>
    </row>
    <row r="14832">
      <c r="A14832">
        <f>Input!A14832</f>
        <v/>
      </c>
      <c r="B14832">
        <f>IF(ISNUMBER(Input!B14832),IF(AND(Input!B14832&gt;=20,Input!B14832&lt;=700),Input!B14832,""),"")</f>
        <v/>
      </c>
      <c r="C14832">
        <f>IF(B14832="","",INT(A14832))</f>
        <v/>
      </c>
      <c r="D14832">
        <f>IF(B14832="","",HOUR(A14832))</f>
        <v/>
      </c>
      <c r="E14832">
        <f>IF(B14832="","",IF(INPUT!$I$1="","",IF(C14832&lt;(INT(INPUT!$I$1)-INPUT!$I$2),"Off Meds",IF(C14832&lt;=(INT(INPUT!$I$1)+INPUT!$I$2),"Washout","On Meds"))))</f>
        <v/>
      </c>
      <c r="F14832">
        <f>IF(B14832="","",1.509*(LN(B14832)^1.084-5.381))</f>
        <v/>
      </c>
      <c r="G14832">
        <f>IF(F14832="","",IF(F14832&lt;0,10*F14832^2,0))</f>
        <v/>
      </c>
      <c r="H14832">
        <f>IF(F14832="","",IF(F14832&gt;0,10*F14832^2,0))</f>
        <v/>
      </c>
    </row>
    <row r="14833">
      <c r="A14833">
        <f>Input!A14833</f>
        <v/>
      </c>
      <c r="B14833">
        <f>IF(ISNUMBER(Input!B14833),IF(AND(Input!B14833&gt;=20,Input!B14833&lt;=700),Input!B14833,""),"")</f>
        <v/>
      </c>
      <c r="C14833">
        <f>IF(B14833="","",INT(A14833))</f>
        <v/>
      </c>
      <c r="D14833">
        <f>IF(B14833="","",HOUR(A14833))</f>
        <v/>
      </c>
      <c r="E14833">
        <f>IF(B14833="","",IF(INPUT!$I$1="","",IF(C14833&lt;(INT(INPUT!$I$1)-INPUT!$I$2),"Off Meds",IF(C14833&lt;=(INT(INPUT!$I$1)+INPUT!$I$2),"Washout","On Meds"))))</f>
        <v/>
      </c>
      <c r="F14833">
        <f>IF(B14833="","",1.509*(LN(B14833)^1.084-5.381))</f>
        <v/>
      </c>
      <c r="G14833">
        <f>IF(F14833="","",IF(F14833&lt;0,10*F14833^2,0))</f>
        <v/>
      </c>
      <c r="H14833">
        <f>IF(F14833="","",IF(F14833&gt;0,10*F14833^2,0))</f>
        <v/>
      </c>
    </row>
    <row r="14834">
      <c r="A14834">
        <f>Input!A14834</f>
        <v/>
      </c>
      <c r="B14834">
        <f>IF(ISNUMBER(Input!B14834),IF(AND(Input!B14834&gt;=20,Input!B14834&lt;=700),Input!B14834,""),"")</f>
        <v/>
      </c>
      <c r="C14834">
        <f>IF(B14834="","",INT(A14834))</f>
        <v/>
      </c>
      <c r="D14834">
        <f>IF(B14834="","",HOUR(A14834))</f>
        <v/>
      </c>
      <c r="E14834">
        <f>IF(B14834="","",IF(INPUT!$I$1="","",IF(C14834&lt;(INT(INPUT!$I$1)-INPUT!$I$2),"Off Meds",IF(C14834&lt;=(INT(INPUT!$I$1)+INPUT!$I$2),"Washout","On Meds"))))</f>
        <v/>
      </c>
      <c r="F14834">
        <f>IF(B14834="","",1.509*(LN(B14834)^1.084-5.381))</f>
        <v/>
      </c>
      <c r="G14834">
        <f>IF(F14834="","",IF(F14834&lt;0,10*F14834^2,0))</f>
        <v/>
      </c>
      <c r="H14834">
        <f>IF(F14834="","",IF(F14834&gt;0,10*F14834^2,0))</f>
        <v/>
      </c>
    </row>
    <row r="14835">
      <c r="A14835">
        <f>Input!A14835</f>
        <v/>
      </c>
      <c r="B14835">
        <f>IF(ISNUMBER(Input!B14835),IF(AND(Input!B14835&gt;=20,Input!B14835&lt;=700),Input!B14835,""),"")</f>
        <v/>
      </c>
      <c r="C14835">
        <f>IF(B14835="","",INT(A14835))</f>
        <v/>
      </c>
      <c r="D14835">
        <f>IF(B14835="","",HOUR(A14835))</f>
        <v/>
      </c>
      <c r="E14835">
        <f>IF(B14835="","",IF(INPUT!$I$1="","",IF(C14835&lt;(INT(INPUT!$I$1)-INPUT!$I$2),"Off Meds",IF(C14835&lt;=(INT(INPUT!$I$1)+INPUT!$I$2),"Washout","On Meds"))))</f>
        <v/>
      </c>
      <c r="F14835">
        <f>IF(B14835="","",1.509*(LN(B14835)^1.084-5.381))</f>
        <v/>
      </c>
      <c r="G14835">
        <f>IF(F14835="","",IF(F14835&lt;0,10*F14835^2,0))</f>
        <v/>
      </c>
      <c r="H14835">
        <f>IF(F14835="","",IF(F14835&gt;0,10*F14835^2,0))</f>
        <v/>
      </c>
    </row>
    <row r="14836">
      <c r="A14836">
        <f>Input!A14836</f>
        <v/>
      </c>
      <c r="B14836">
        <f>IF(ISNUMBER(Input!B14836),IF(AND(Input!B14836&gt;=20,Input!B14836&lt;=700),Input!B14836,""),"")</f>
        <v/>
      </c>
      <c r="C14836">
        <f>IF(B14836="","",INT(A14836))</f>
        <v/>
      </c>
      <c r="D14836">
        <f>IF(B14836="","",HOUR(A14836))</f>
        <v/>
      </c>
      <c r="E14836">
        <f>IF(B14836="","",IF(INPUT!$I$1="","",IF(C14836&lt;(INT(INPUT!$I$1)-INPUT!$I$2),"Off Meds",IF(C14836&lt;=(INT(INPUT!$I$1)+INPUT!$I$2),"Washout","On Meds"))))</f>
        <v/>
      </c>
      <c r="F14836">
        <f>IF(B14836="","",1.509*(LN(B14836)^1.084-5.381))</f>
        <v/>
      </c>
      <c r="G14836">
        <f>IF(F14836="","",IF(F14836&lt;0,10*F14836^2,0))</f>
        <v/>
      </c>
      <c r="H14836">
        <f>IF(F14836="","",IF(F14836&gt;0,10*F14836^2,0))</f>
        <v/>
      </c>
    </row>
    <row r="14837">
      <c r="A14837">
        <f>Input!A14837</f>
        <v/>
      </c>
      <c r="B14837">
        <f>IF(ISNUMBER(Input!B14837),IF(AND(Input!B14837&gt;=20,Input!B14837&lt;=700),Input!B14837,""),"")</f>
        <v/>
      </c>
      <c r="C14837">
        <f>IF(B14837="","",INT(A14837))</f>
        <v/>
      </c>
      <c r="D14837">
        <f>IF(B14837="","",HOUR(A14837))</f>
        <v/>
      </c>
      <c r="E14837">
        <f>IF(B14837="","",IF(INPUT!$I$1="","",IF(C14837&lt;(INT(INPUT!$I$1)-INPUT!$I$2),"Off Meds",IF(C14837&lt;=(INT(INPUT!$I$1)+INPUT!$I$2),"Washout","On Meds"))))</f>
        <v/>
      </c>
      <c r="F14837">
        <f>IF(B14837="","",1.509*(LN(B14837)^1.084-5.381))</f>
        <v/>
      </c>
      <c r="G14837">
        <f>IF(F14837="","",IF(F14837&lt;0,10*F14837^2,0))</f>
        <v/>
      </c>
      <c r="H14837">
        <f>IF(F14837="","",IF(F14837&gt;0,10*F14837^2,0))</f>
        <v/>
      </c>
    </row>
    <row r="14838">
      <c r="A14838">
        <f>Input!A14838</f>
        <v/>
      </c>
      <c r="B14838">
        <f>IF(ISNUMBER(Input!B14838),IF(AND(Input!B14838&gt;=20,Input!B14838&lt;=700),Input!B14838,""),"")</f>
        <v/>
      </c>
      <c r="C14838">
        <f>IF(B14838="","",INT(A14838))</f>
        <v/>
      </c>
      <c r="D14838">
        <f>IF(B14838="","",HOUR(A14838))</f>
        <v/>
      </c>
      <c r="E14838">
        <f>IF(B14838="","",IF(INPUT!$I$1="","",IF(C14838&lt;(INT(INPUT!$I$1)-INPUT!$I$2),"Off Meds",IF(C14838&lt;=(INT(INPUT!$I$1)+INPUT!$I$2),"Washout","On Meds"))))</f>
        <v/>
      </c>
      <c r="F14838">
        <f>IF(B14838="","",1.509*(LN(B14838)^1.084-5.381))</f>
        <v/>
      </c>
      <c r="G14838">
        <f>IF(F14838="","",IF(F14838&lt;0,10*F14838^2,0))</f>
        <v/>
      </c>
      <c r="H14838">
        <f>IF(F14838="","",IF(F14838&gt;0,10*F14838^2,0))</f>
        <v/>
      </c>
    </row>
    <row r="14839">
      <c r="A14839">
        <f>Input!A14839</f>
        <v/>
      </c>
      <c r="B14839">
        <f>IF(ISNUMBER(Input!B14839),IF(AND(Input!B14839&gt;=20,Input!B14839&lt;=700),Input!B14839,""),"")</f>
        <v/>
      </c>
      <c r="C14839">
        <f>IF(B14839="","",INT(A14839))</f>
        <v/>
      </c>
      <c r="D14839">
        <f>IF(B14839="","",HOUR(A14839))</f>
        <v/>
      </c>
      <c r="E14839">
        <f>IF(B14839="","",IF(INPUT!$I$1="","",IF(C14839&lt;(INT(INPUT!$I$1)-INPUT!$I$2),"Off Meds",IF(C14839&lt;=(INT(INPUT!$I$1)+INPUT!$I$2),"Washout","On Meds"))))</f>
        <v/>
      </c>
      <c r="F14839">
        <f>IF(B14839="","",1.509*(LN(B14839)^1.084-5.381))</f>
        <v/>
      </c>
      <c r="G14839">
        <f>IF(F14839="","",IF(F14839&lt;0,10*F14839^2,0))</f>
        <v/>
      </c>
      <c r="H14839">
        <f>IF(F14839="","",IF(F14839&gt;0,10*F14839^2,0))</f>
        <v/>
      </c>
    </row>
    <row r="14840">
      <c r="A14840">
        <f>Input!A14840</f>
        <v/>
      </c>
      <c r="B14840">
        <f>IF(ISNUMBER(Input!B14840),IF(AND(Input!B14840&gt;=20,Input!B14840&lt;=700),Input!B14840,""),"")</f>
        <v/>
      </c>
      <c r="C14840">
        <f>IF(B14840="","",INT(A14840))</f>
        <v/>
      </c>
      <c r="D14840">
        <f>IF(B14840="","",HOUR(A14840))</f>
        <v/>
      </c>
      <c r="E14840">
        <f>IF(B14840="","",IF(INPUT!$I$1="","",IF(C14840&lt;(INT(INPUT!$I$1)-INPUT!$I$2),"Off Meds",IF(C14840&lt;=(INT(INPUT!$I$1)+INPUT!$I$2),"Washout","On Meds"))))</f>
        <v/>
      </c>
      <c r="F14840">
        <f>IF(B14840="","",1.509*(LN(B14840)^1.084-5.381))</f>
        <v/>
      </c>
      <c r="G14840">
        <f>IF(F14840="","",IF(F14840&lt;0,10*F14840^2,0))</f>
        <v/>
      </c>
      <c r="H14840">
        <f>IF(F14840="","",IF(F14840&gt;0,10*F14840^2,0))</f>
        <v/>
      </c>
    </row>
    <row r="14841">
      <c r="A14841">
        <f>Input!A14841</f>
        <v/>
      </c>
      <c r="B14841">
        <f>IF(ISNUMBER(Input!B14841),IF(AND(Input!B14841&gt;=20,Input!B14841&lt;=700),Input!B14841,""),"")</f>
        <v/>
      </c>
      <c r="C14841">
        <f>IF(B14841="","",INT(A14841))</f>
        <v/>
      </c>
      <c r="D14841">
        <f>IF(B14841="","",HOUR(A14841))</f>
        <v/>
      </c>
      <c r="E14841">
        <f>IF(B14841="","",IF(INPUT!$I$1="","",IF(C14841&lt;(INT(INPUT!$I$1)-INPUT!$I$2),"Off Meds",IF(C14841&lt;=(INT(INPUT!$I$1)+INPUT!$I$2),"Washout","On Meds"))))</f>
        <v/>
      </c>
      <c r="F14841">
        <f>IF(B14841="","",1.509*(LN(B14841)^1.084-5.381))</f>
        <v/>
      </c>
      <c r="G14841">
        <f>IF(F14841="","",IF(F14841&lt;0,10*F14841^2,0))</f>
        <v/>
      </c>
      <c r="H14841">
        <f>IF(F14841="","",IF(F14841&gt;0,10*F14841^2,0))</f>
        <v/>
      </c>
    </row>
    <row r="14842">
      <c r="A14842">
        <f>Input!A14842</f>
        <v/>
      </c>
      <c r="B14842">
        <f>IF(ISNUMBER(Input!B14842),IF(AND(Input!B14842&gt;=20,Input!B14842&lt;=700),Input!B14842,""),"")</f>
        <v/>
      </c>
      <c r="C14842">
        <f>IF(B14842="","",INT(A14842))</f>
        <v/>
      </c>
      <c r="D14842">
        <f>IF(B14842="","",HOUR(A14842))</f>
        <v/>
      </c>
      <c r="E14842">
        <f>IF(B14842="","",IF(INPUT!$I$1="","",IF(C14842&lt;(INT(INPUT!$I$1)-INPUT!$I$2),"Off Meds",IF(C14842&lt;=(INT(INPUT!$I$1)+INPUT!$I$2),"Washout","On Meds"))))</f>
        <v/>
      </c>
      <c r="F14842">
        <f>IF(B14842="","",1.509*(LN(B14842)^1.084-5.381))</f>
        <v/>
      </c>
      <c r="G14842">
        <f>IF(F14842="","",IF(F14842&lt;0,10*F14842^2,0))</f>
        <v/>
      </c>
      <c r="H14842">
        <f>IF(F14842="","",IF(F14842&gt;0,10*F14842^2,0))</f>
        <v/>
      </c>
    </row>
    <row r="14843">
      <c r="A14843">
        <f>Input!A14843</f>
        <v/>
      </c>
      <c r="B14843">
        <f>IF(ISNUMBER(Input!B14843),IF(AND(Input!B14843&gt;=20,Input!B14843&lt;=700),Input!B14843,""),"")</f>
        <v/>
      </c>
      <c r="C14843">
        <f>IF(B14843="","",INT(A14843))</f>
        <v/>
      </c>
      <c r="D14843">
        <f>IF(B14843="","",HOUR(A14843))</f>
        <v/>
      </c>
      <c r="E14843">
        <f>IF(B14843="","",IF(INPUT!$I$1="","",IF(C14843&lt;(INT(INPUT!$I$1)-INPUT!$I$2),"Off Meds",IF(C14843&lt;=(INT(INPUT!$I$1)+INPUT!$I$2),"Washout","On Meds"))))</f>
        <v/>
      </c>
      <c r="F14843">
        <f>IF(B14843="","",1.509*(LN(B14843)^1.084-5.381))</f>
        <v/>
      </c>
      <c r="G14843">
        <f>IF(F14843="","",IF(F14843&lt;0,10*F14843^2,0))</f>
        <v/>
      </c>
      <c r="H14843">
        <f>IF(F14843="","",IF(F14843&gt;0,10*F14843^2,0))</f>
        <v/>
      </c>
    </row>
    <row r="14844">
      <c r="A14844">
        <f>Input!A14844</f>
        <v/>
      </c>
      <c r="B14844">
        <f>IF(ISNUMBER(Input!B14844),IF(AND(Input!B14844&gt;=20,Input!B14844&lt;=700),Input!B14844,""),"")</f>
        <v/>
      </c>
      <c r="C14844">
        <f>IF(B14844="","",INT(A14844))</f>
        <v/>
      </c>
      <c r="D14844">
        <f>IF(B14844="","",HOUR(A14844))</f>
        <v/>
      </c>
      <c r="E14844">
        <f>IF(B14844="","",IF(INPUT!$I$1="","",IF(C14844&lt;(INT(INPUT!$I$1)-INPUT!$I$2),"Off Meds",IF(C14844&lt;=(INT(INPUT!$I$1)+INPUT!$I$2),"Washout","On Meds"))))</f>
        <v/>
      </c>
      <c r="F14844">
        <f>IF(B14844="","",1.509*(LN(B14844)^1.084-5.381))</f>
        <v/>
      </c>
      <c r="G14844">
        <f>IF(F14844="","",IF(F14844&lt;0,10*F14844^2,0))</f>
        <v/>
      </c>
      <c r="H14844">
        <f>IF(F14844="","",IF(F14844&gt;0,10*F14844^2,0))</f>
        <v/>
      </c>
    </row>
    <row r="14845">
      <c r="A14845">
        <f>Input!A14845</f>
        <v/>
      </c>
      <c r="B14845">
        <f>IF(ISNUMBER(Input!B14845),IF(AND(Input!B14845&gt;=20,Input!B14845&lt;=700),Input!B14845,""),"")</f>
        <v/>
      </c>
      <c r="C14845">
        <f>IF(B14845="","",INT(A14845))</f>
        <v/>
      </c>
      <c r="D14845">
        <f>IF(B14845="","",HOUR(A14845))</f>
        <v/>
      </c>
      <c r="E14845">
        <f>IF(B14845="","",IF(INPUT!$I$1="","",IF(C14845&lt;(INT(INPUT!$I$1)-INPUT!$I$2),"Off Meds",IF(C14845&lt;=(INT(INPUT!$I$1)+INPUT!$I$2),"Washout","On Meds"))))</f>
        <v/>
      </c>
      <c r="F14845">
        <f>IF(B14845="","",1.509*(LN(B14845)^1.084-5.381))</f>
        <v/>
      </c>
      <c r="G14845">
        <f>IF(F14845="","",IF(F14845&lt;0,10*F14845^2,0))</f>
        <v/>
      </c>
      <c r="H14845">
        <f>IF(F14845="","",IF(F14845&gt;0,10*F14845^2,0))</f>
        <v/>
      </c>
    </row>
    <row r="14846">
      <c r="A14846">
        <f>Input!A14846</f>
        <v/>
      </c>
      <c r="B14846">
        <f>IF(ISNUMBER(Input!B14846),IF(AND(Input!B14846&gt;=20,Input!B14846&lt;=700),Input!B14846,""),"")</f>
        <v/>
      </c>
      <c r="C14846">
        <f>IF(B14846="","",INT(A14846))</f>
        <v/>
      </c>
      <c r="D14846">
        <f>IF(B14846="","",HOUR(A14846))</f>
        <v/>
      </c>
      <c r="E14846">
        <f>IF(B14846="","",IF(INPUT!$I$1="","",IF(C14846&lt;(INT(INPUT!$I$1)-INPUT!$I$2),"Off Meds",IF(C14846&lt;=(INT(INPUT!$I$1)+INPUT!$I$2),"Washout","On Meds"))))</f>
        <v/>
      </c>
      <c r="F14846">
        <f>IF(B14846="","",1.509*(LN(B14846)^1.084-5.381))</f>
        <v/>
      </c>
      <c r="G14846">
        <f>IF(F14846="","",IF(F14846&lt;0,10*F14846^2,0))</f>
        <v/>
      </c>
      <c r="H14846">
        <f>IF(F14846="","",IF(F14846&gt;0,10*F14846^2,0))</f>
        <v/>
      </c>
    </row>
    <row r="14847">
      <c r="A14847">
        <f>Input!A14847</f>
        <v/>
      </c>
      <c r="B14847">
        <f>IF(ISNUMBER(Input!B14847),IF(AND(Input!B14847&gt;=20,Input!B14847&lt;=700),Input!B14847,""),"")</f>
        <v/>
      </c>
      <c r="C14847">
        <f>IF(B14847="","",INT(A14847))</f>
        <v/>
      </c>
      <c r="D14847">
        <f>IF(B14847="","",HOUR(A14847))</f>
        <v/>
      </c>
      <c r="E14847">
        <f>IF(B14847="","",IF(INPUT!$I$1="","",IF(C14847&lt;(INT(INPUT!$I$1)-INPUT!$I$2),"Off Meds",IF(C14847&lt;=(INT(INPUT!$I$1)+INPUT!$I$2),"Washout","On Meds"))))</f>
        <v/>
      </c>
      <c r="F14847">
        <f>IF(B14847="","",1.509*(LN(B14847)^1.084-5.381))</f>
        <v/>
      </c>
      <c r="G14847">
        <f>IF(F14847="","",IF(F14847&lt;0,10*F14847^2,0))</f>
        <v/>
      </c>
      <c r="H14847">
        <f>IF(F14847="","",IF(F14847&gt;0,10*F14847^2,0))</f>
        <v/>
      </c>
    </row>
    <row r="14848">
      <c r="A14848">
        <f>Input!A14848</f>
        <v/>
      </c>
      <c r="B14848">
        <f>IF(ISNUMBER(Input!B14848),IF(AND(Input!B14848&gt;=20,Input!B14848&lt;=700),Input!B14848,""),"")</f>
        <v/>
      </c>
      <c r="C14848">
        <f>IF(B14848="","",INT(A14848))</f>
        <v/>
      </c>
      <c r="D14848">
        <f>IF(B14848="","",HOUR(A14848))</f>
        <v/>
      </c>
      <c r="E14848">
        <f>IF(B14848="","",IF(INPUT!$I$1="","",IF(C14848&lt;(INT(INPUT!$I$1)-INPUT!$I$2),"Off Meds",IF(C14848&lt;=(INT(INPUT!$I$1)+INPUT!$I$2),"Washout","On Meds"))))</f>
        <v/>
      </c>
      <c r="F14848">
        <f>IF(B14848="","",1.509*(LN(B14848)^1.084-5.381))</f>
        <v/>
      </c>
      <c r="G14848">
        <f>IF(F14848="","",IF(F14848&lt;0,10*F14848^2,0))</f>
        <v/>
      </c>
      <c r="H14848">
        <f>IF(F14848="","",IF(F14848&gt;0,10*F14848^2,0))</f>
        <v/>
      </c>
    </row>
    <row r="14849">
      <c r="A14849">
        <f>Input!A14849</f>
        <v/>
      </c>
      <c r="B14849">
        <f>IF(ISNUMBER(Input!B14849),IF(AND(Input!B14849&gt;=20,Input!B14849&lt;=700),Input!B14849,""),"")</f>
        <v/>
      </c>
      <c r="C14849">
        <f>IF(B14849="","",INT(A14849))</f>
        <v/>
      </c>
      <c r="D14849">
        <f>IF(B14849="","",HOUR(A14849))</f>
        <v/>
      </c>
      <c r="E14849">
        <f>IF(B14849="","",IF(INPUT!$I$1="","",IF(C14849&lt;(INT(INPUT!$I$1)-INPUT!$I$2),"Off Meds",IF(C14849&lt;=(INT(INPUT!$I$1)+INPUT!$I$2),"Washout","On Meds"))))</f>
        <v/>
      </c>
      <c r="F14849">
        <f>IF(B14849="","",1.509*(LN(B14849)^1.084-5.381))</f>
        <v/>
      </c>
      <c r="G14849">
        <f>IF(F14849="","",IF(F14849&lt;0,10*F14849^2,0))</f>
        <v/>
      </c>
      <c r="H14849">
        <f>IF(F14849="","",IF(F14849&gt;0,10*F14849^2,0))</f>
        <v/>
      </c>
    </row>
    <row r="14850">
      <c r="A14850">
        <f>Input!A14850</f>
        <v/>
      </c>
      <c r="B14850">
        <f>IF(ISNUMBER(Input!B14850),IF(AND(Input!B14850&gt;=20,Input!B14850&lt;=700),Input!B14850,""),"")</f>
        <v/>
      </c>
      <c r="C14850">
        <f>IF(B14850="","",INT(A14850))</f>
        <v/>
      </c>
      <c r="D14850">
        <f>IF(B14850="","",HOUR(A14850))</f>
        <v/>
      </c>
      <c r="E14850">
        <f>IF(B14850="","",IF(INPUT!$I$1="","",IF(C14850&lt;(INT(INPUT!$I$1)-INPUT!$I$2),"Off Meds",IF(C14850&lt;=(INT(INPUT!$I$1)+INPUT!$I$2),"Washout","On Meds"))))</f>
        <v/>
      </c>
      <c r="F14850">
        <f>IF(B14850="","",1.509*(LN(B14850)^1.084-5.381))</f>
        <v/>
      </c>
      <c r="G14850">
        <f>IF(F14850="","",IF(F14850&lt;0,10*F14850^2,0))</f>
        <v/>
      </c>
      <c r="H14850">
        <f>IF(F14850="","",IF(F14850&gt;0,10*F14850^2,0))</f>
        <v/>
      </c>
    </row>
    <row r="14851">
      <c r="A14851">
        <f>Input!A14851</f>
        <v/>
      </c>
      <c r="B14851">
        <f>IF(ISNUMBER(Input!B14851),IF(AND(Input!B14851&gt;=20,Input!B14851&lt;=700),Input!B14851,""),"")</f>
        <v/>
      </c>
      <c r="C14851">
        <f>IF(B14851="","",INT(A14851))</f>
        <v/>
      </c>
      <c r="D14851">
        <f>IF(B14851="","",HOUR(A14851))</f>
        <v/>
      </c>
      <c r="E14851">
        <f>IF(B14851="","",IF(INPUT!$I$1="","",IF(C14851&lt;(INT(INPUT!$I$1)-INPUT!$I$2),"Off Meds",IF(C14851&lt;=(INT(INPUT!$I$1)+INPUT!$I$2),"Washout","On Meds"))))</f>
        <v/>
      </c>
      <c r="F14851">
        <f>IF(B14851="","",1.509*(LN(B14851)^1.084-5.381))</f>
        <v/>
      </c>
      <c r="G14851">
        <f>IF(F14851="","",IF(F14851&lt;0,10*F14851^2,0))</f>
        <v/>
      </c>
      <c r="H14851">
        <f>IF(F14851="","",IF(F14851&gt;0,10*F14851^2,0))</f>
        <v/>
      </c>
    </row>
    <row r="14852">
      <c r="A14852">
        <f>Input!A14852</f>
        <v/>
      </c>
      <c r="B14852">
        <f>IF(ISNUMBER(Input!B14852),IF(AND(Input!B14852&gt;=20,Input!B14852&lt;=700),Input!B14852,""),"")</f>
        <v/>
      </c>
      <c r="C14852">
        <f>IF(B14852="","",INT(A14852))</f>
        <v/>
      </c>
      <c r="D14852">
        <f>IF(B14852="","",HOUR(A14852))</f>
        <v/>
      </c>
      <c r="E14852">
        <f>IF(B14852="","",IF(INPUT!$I$1="","",IF(C14852&lt;(INT(INPUT!$I$1)-INPUT!$I$2),"Off Meds",IF(C14852&lt;=(INT(INPUT!$I$1)+INPUT!$I$2),"Washout","On Meds"))))</f>
        <v/>
      </c>
      <c r="F14852">
        <f>IF(B14852="","",1.509*(LN(B14852)^1.084-5.381))</f>
        <v/>
      </c>
      <c r="G14852">
        <f>IF(F14852="","",IF(F14852&lt;0,10*F14852^2,0))</f>
        <v/>
      </c>
      <c r="H14852">
        <f>IF(F14852="","",IF(F14852&gt;0,10*F14852^2,0))</f>
        <v/>
      </c>
    </row>
    <row r="14853">
      <c r="A14853">
        <f>Input!A14853</f>
        <v/>
      </c>
      <c r="B14853">
        <f>IF(ISNUMBER(Input!B14853),IF(AND(Input!B14853&gt;=20,Input!B14853&lt;=700),Input!B14853,""),"")</f>
        <v/>
      </c>
      <c r="C14853">
        <f>IF(B14853="","",INT(A14853))</f>
        <v/>
      </c>
      <c r="D14853">
        <f>IF(B14853="","",HOUR(A14853))</f>
        <v/>
      </c>
      <c r="E14853">
        <f>IF(B14853="","",IF(INPUT!$I$1="","",IF(C14853&lt;(INT(INPUT!$I$1)-INPUT!$I$2),"Off Meds",IF(C14853&lt;=(INT(INPUT!$I$1)+INPUT!$I$2),"Washout","On Meds"))))</f>
        <v/>
      </c>
      <c r="F14853">
        <f>IF(B14853="","",1.509*(LN(B14853)^1.084-5.381))</f>
        <v/>
      </c>
      <c r="G14853">
        <f>IF(F14853="","",IF(F14853&lt;0,10*F14853^2,0))</f>
        <v/>
      </c>
      <c r="H14853">
        <f>IF(F14853="","",IF(F14853&gt;0,10*F14853^2,0))</f>
        <v/>
      </c>
    </row>
    <row r="14854">
      <c r="A14854">
        <f>Input!A14854</f>
        <v/>
      </c>
      <c r="B14854">
        <f>IF(ISNUMBER(Input!B14854),IF(AND(Input!B14854&gt;=20,Input!B14854&lt;=700),Input!B14854,""),"")</f>
        <v/>
      </c>
      <c r="C14854">
        <f>IF(B14854="","",INT(A14854))</f>
        <v/>
      </c>
      <c r="D14854">
        <f>IF(B14854="","",HOUR(A14854))</f>
        <v/>
      </c>
      <c r="E14854">
        <f>IF(B14854="","",IF(INPUT!$I$1="","",IF(C14854&lt;(INT(INPUT!$I$1)-INPUT!$I$2),"Off Meds",IF(C14854&lt;=(INT(INPUT!$I$1)+INPUT!$I$2),"Washout","On Meds"))))</f>
        <v/>
      </c>
      <c r="F14854">
        <f>IF(B14854="","",1.509*(LN(B14854)^1.084-5.381))</f>
        <v/>
      </c>
      <c r="G14854">
        <f>IF(F14854="","",IF(F14854&lt;0,10*F14854^2,0))</f>
        <v/>
      </c>
      <c r="H14854">
        <f>IF(F14854="","",IF(F14854&gt;0,10*F14854^2,0))</f>
        <v/>
      </c>
    </row>
    <row r="14855">
      <c r="A14855">
        <f>Input!A14855</f>
        <v/>
      </c>
      <c r="B14855">
        <f>IF(ISNUMBER(Input!B14855),IF(AND(Input!B14855&gt;=20,Input!B14855&lt;=700),Input!B14855,""),"")</f>
        <v/>
      </c>
      <c r="C14855">
        <f>IF(B14855="","",INT(A14855))</f>
        <v/>
      </c>
      <c r="D14855">
        <f>IF(B14855="","",HOUR(A14855))</f>
        <v/>
      </c>
      <c r="E14855">
        <f>IF(B14855="","",IF(INPUT!$I$1="","",IF(C14855&lt;(INT(INPUT!$I$1)-INPUT!$I$2),"Off Meds",IF(C14855&lt;=(INT(INPUT!$I$1)+INPUT!$I$2),"Washout","On Meds"))))</f>
        <v/>
      </c>
      <c r="F14855">
        <f>IF(B14855="","",1.509*(LN(B14855)^1.084-5.381))</f>
        <v/>
      </c>
      <c r="G14855">
        <f>IF(F14855="","",IF(F14855&lt;0,10*F14855^2,0))</f>
        <v/>
      </c>
      <c r="H14855">
        <f>IF(F14855="","",IF(F14855&gt;0,10*F14855^2,0))</f>
        <v/>
      </c>
    </row>
    <row r="14856">
      <c r="A14856">
        <f>Input!A14856</f>
        <v/>
      </c>
      <c r="B14856">
        <f>IF(ISNUMBER(Input!B14856),IF(AND(Input!B14856&gt;=20,Input!B14856&lt;=700),Input!B14856,""),"")</f>
        <v/>
      </c>
      <c r="C14856">
        <f>IF(B14856="","",INT(A14856))</f>
        <v/>
      </c>
      <c r="D14856">
        <f>IF(B14856="","",HOUR(A14856))</f>
        <v/>
      </c>
      <c r="E14856">
        <f>IF(B14856="","",IF(INPUT!$I$1="","",IF(C14856&lt;(INT(INPUT!$I$1)-INPUT!$I$2),"Off Meds",IF(C14856&lt;=(INT(INPUT!$I$1)+INPUT!$I$2),"Washout","On Meds"))))</f>
        <v/>
      </c>
      <c r="F14856">
        <f>IF(B14856="","",1.509*(LN(B14856)^1.084-5.381))</f>
        <v/>
      </c>
      <c r="G14856">
        <f>IF(F14856="","",IF(F14856&lt;0,10*F14856^2,0))</f>
        <v/>
      </c>
      <c r="H14856">
        <f>IF(F14856="","",IF(F14856&gt;0,10*F14856^2,0))</f>
        <v/>
      </c>
    </row>
    <row r="14857">
      <c r="A14857">
        <f>Input!A14857</f>
        <v/>
      </c>
      <c r="B14857">
        <f>IF(ISNUMBER(Input!B14857),IF(AND(Input!B14857&gt;=20,Input!B14857&lt;=700),Input!B14857,""),"")</f>
        <v/>
      </c>
      <c r="C14857">
        <f>IF(B14857="","",INT(A14857))</f>
        <v/>
      </c>
      <c r="D14857">
        <f>IF(B14857="","",HOUR(A14857))</f>
        <v/>
      </c>
      <c r="E14857">
        <f>IF(B14857="","",IF(INPUT!$I$1="","",IF(C14857&lt;(INT(INPUT!$I$1)-INPUT!$I$2),"Off Meds",IF(C14857&lt;=(INT(INPUT!$I$1)+INPUT!$I$2),"Washout","On Meds"))))</f>
        <v/>
      </c>
      <c r="F14857">
        <f>IF(B14857="","",1.509*(LN(B14857)^1.084-5.381))</f>
        <v/>
      </c>
      <c r="G14857">
        <f>IF(F14857="","",IF(F14857&lt;0,10*F14857^2,0))</f>
        <v/>
      </c>
      <c r="H14857">
        <f>IF(F14857="","",IF(F14857&gt;0,10*F14857^2,0))</f>
        <v/>
      </c>
    </row>
    <row r="14858">
      <c r="A14858">
        <f>Input!A14858</f>
        <v/>
      </c>
      <c r="B14858">
        <f>IF(ISNUMBER(Input!B14858),IF(AND(Input!B14858&gt;=20,Input!B14858&lt;=700),Input!B14858,""),"")</f>
        <v/>
      </c>
      <c r="C14858">
        <f>IF(B14858="","",INT(A14858))</f>
        <v/>
      </c>
      <c r="D14858">
        <f>IF(B14858="","",HOUR(A14858))</f>
        <v/>
      </c>
      <c r="E14858">
        <f>IF(B14858="","",IF(INPUT!$I$1="","",IF(C14858&lt;(INT(INPUT!$I$1)-INPUT!$I$2),"Off Meds",IF(C14858&lt;=(INT(INPUT!$I$1)+INPUT!$I$2),"Washout","On Meds"))))</f>
        <v/>
      </c>
      <c r="F14858">
        <f>IF(B14858="","",1.509*(LN(B14858)^1.084-5.381))</f>
        <v/>
      </c>
      <c r="G14858">
        <f>IF(F14858="","",IF(F14858&lt;0,10*F14858^2,0))</f>
        <v/>
      </c>
      <c r="H14858">
        <f>IF(F14858="","",IF(F14858&gt;0,10*F14858^2,0))</f>
        <v/>
      </c>
    </row>
    <row r="14859">
      <c r="A14859">
        <f>Input!A14859</f>
        <v/>
      </c>
      <c r="B14859">
        <f>IF(ISNUMBER(Input!B14859),IF(AND(Input!B14859&gt;=20,Input!B14859&lt;=700),Input!B14859,""),"")</f>
        <v/>
      </c>
      <c r="C14859">
        <f>IF(B14859="","",INT(A14859))</f>
        <v/>
      </c>
      <c r="D14859">
        <f>IF(B14859="","",HOUR(A14859))</f>
        <v/>
      </c>
      <c r="E14859">
        <f>IF(B14859="","",IF(INPUT!$I$1="","",IF(C14859&lt;(INT(INPUT!$I$1)-INPUT!$I$2),"Off Meds",IF(C14859&lt;=(INT(INPUT!$I$1)+INPUT!$I$2),"Washout","On Meds"))))</f>
        <v/>
      </c>
      <c r="F14859">
        <f>IF(B14859="","",1.509*(LN(B14859)^1.084-5.381))</f>
        <v/>
      </c>
      <c r="G14859">
        <f>IF(F14859="","",IF(F14859&lt;0,10*F14859^2,0))</f>
        <v/>
      </c>
      <c r="H14859">
        <f>IF(F14859="","",IF(F14859&gt;0,10*F14859^2,0))</f>
        <v/>
      </c>
    </row>
    <row r="14860">
      <c r="A14860">
        <f>Input!A14860</f>
        <v/>
      </c>
      <c r="B14860">
        <f>IF(ISNUMBER(Input!B14860),IF(AND(Input!B14860&gt;=20,Input!B14860&lt;=700),Input!B14860,""),"")</f>
        <v/>
      </c>
      <c r="C14860">
        <f>IF(B14860="","",INT(A14860))</f>
        <v/>
      </c>
      <c r="D14860">
        <f>IF(B14860="","",HOUR(A14860))</f>
        <v/>
      </c>
      <c r="E14860">
        <f>IF(B14860="","",IF(INPUT!$I$1="","",IF(C14860&lt;(INT(INPUT!$I$1)-INPUT!$I$2),"Off Meds",IF(C14860&lt;=(INT(INPUT!$I$1)+INPUT!$I$2),"Washout","On Meds"))))</f>
        <v/>
      </c>
      <c r="F14860">
        <f>IF(B14860="","",1.509*(LN(B14860)^1.084-5.381))</f>
        <v/>
      </c>
      <c r="G14860">
        <f>IF(F14860="","",IF(F14860&lt;0,10*F14860^2,0))</f>
        <v/>
      </c>
      <c r="H14860">
        <f>IF(F14860="","",IF(F14860&gt;0,10*F14860^2,0))</f>
        <v/>
      </c>
    </row>
    <row r="14861">
      <c r="A14861">
        <f>Input!A14861</f>
        <v/>
      </c>
      <c r="B14861">
        <f>IF(ISNUMBER(Input!B14861),IF(AND(Input!B14861&gt;=20,Input!B14861&lt;=700),Input!B14861,""),"")</f>
        <v/>
      </c>
      <c r="C14861">
        <f>IF(B14861="","",INT(A14861))</f>
        <v/>
      </c>
      <c r="D14861">
        <f>IF(B14861="","",HOUR(A14861))</f>
        <v/>
      </c>
      <c r="E14861">
        <f>IF(B14861="","",IF(INPUT!$I$1="","",IF(C14861&lt;(INT(INPUT!$I$1)-INPUT!$I$2),"Off Meds",IF(C14861&lt;=(INT(INPUT!$I$1)+INPUT!$I$2),"Washout","On Meds"))))</f>
        <v/>
      </c>
      <c r="F14861">
        <f>IF(B14861="","",1.509*(LN(B14861)^1.084-5.381))</f>
        <v/>
      </c>
      <c r="G14861">
        <f>IF(F14861="","",IF(F14861&lt;0,10*F14861^2,0))</f>
        <v/>
      </c>
      <c r="H14861">
        <f>IF(F14861="","",IF(F14861&gt;0,10*F14861^2,0))</f>
        <v/>
      </c>
    </row>
    <row r="14862">
      <c r="A14862">
        <f>Input!A14862</f>
        <v/>
      </c>
      <c r="B14862">
        <f>IF(ISNUMBER(Input!B14862),IF(AND(Input!B14862&gt;=20,Input!B14862&lt;=700),Input!B14862,""),"")</f>
        <v/>
      </c>
      <c r="C14862">
        <f>IF(B14862="","",INT(A14862))</f>
        <v/>
      </c>
      <c r="D14862">
        <f>IF(B14862="","",HOUR(A14862))</f>
        <v/>
      </c>
      <c r="E14862">
        <f>IF(B14862="","",IF(INPUT!$I$1="","",IF(C14862&lt;(INT(INPUT!$I$1)-INPUT!$I$2),"Off Meds",IF(C14862&lt;=(INT(INPUT!$I$1)+INPUT!$I$2),"Washout","On Meds"))))</f>
        <v/>
      </c>
      <c r="F14862">
        <f>IF(B14862="","",1.509*(LN(B14862)^1.084-5.381))</f>
        <v/>
      </c>
      <c r="G14862">
        <f>IF(F14862="","",IF(F14862&lt;0,10*F14862^2,0))</f>
        <v/>
      </c>
      <c r="H14862">
        <f>IF(F14862="","",IF(F14862&gt;0,10*F14862^2,0))</f>
        <v/>
      </c>
    </row>
    <row r="14863">
      <c r="A14863">
        <f>Input!A14863</f>
        <v/>
      </c>
      <c r="B14863">
        <f>IF(ISNUMBER(Input!B14863),IF(AND(Input!B14863&gt;=20,Input!B14863&lt;=700),Input!B14863,""),"")</f>
        <v/>
      </c>
      <c r="C14863">
        <f>IF(B14863="","",INT(A14863))</f>
        <v/>
      </c>
      <c r="D14863">
        <f>IF(B14863="","",HOUR(A14863))</f>
        <v/>
      </c>
      <c r="E14863">
        <f>IF(B14863="","",IF(INPUT!$I$1="","",IF(C14863&lt;(INT(INPUT!$I$1)-INPUT!$I$2),"Off Meds",IF(C14863&lt;=(INT(INPUT!$I$1)+INPUT!$I$2),"Washout","On Meds"))))</f>
        <v/>
      </c>
      <c r="F14863">
        <f>IF(B14863="","",1.509*(LN(B14863)^1.084-5.381))</f>
        <v/>
      </c>
      <c r="G14863">
        <f>IF(F14863="","",IF(F14863&lt;0,10*F14863^2,0))</f>
        <v/>
      </c>
      <c r="H14863">
        <f>IF(F14863="","",IF(F14863&gt;0,10*F14863^2,0))</f>
        <v/>
      </c>
    </row>
    <row r="14864">
      <c r="A14864">
        <f>Input!A14864</f>
        <v/>
      </c>
      <c r="B14864">
        <f>IF(ISNUMBER(Input!B14864),IF(AND(Input!B14864&gt;=20,Input!B14864&lt;=700),Input!B14864,""),"")</f>
        <v/>
      </c>
      <c r="C14864">
        <f>IF(B14864="","",INT(A14864))</f>
        <v/>
      </c>
      <c r="D14864">
        <f>IF(B14864="","",HOUR(A14864))</f>
        <v/>
      </c>
      <c r="E14864">
        <f>IF(B14864="","",IF(INPUT!$I$1="","",IF(C14864&lt;(INT(INPUT!$I$1)-INPUT!$I$2),"Off Meds",IF(C14864&lt;=(INT(INPUT!$I$1)+INPUT!$I$2),"Washout","On Meds"))))</f>
        <v/>
      </c>
      <c r="F14864">
        <f>IF(B14864="","",1.509*(LN(B14864)^1.084-5.381))</f>
        <v/>
      </c>
      <c r="G14864">
        <f>IF(F14864="","",IF(F14864&lt;0,10*F14864^2,0))</f>
        <v/>
      </c>
      <c r="H14864">
        <f>IF(F14864="","",IF(F14864&gt;0,10*F14864^2,0))</f>
        <v/>
      </c>
    </row>
    <row r="14865">
      <c r="A14865">
        <f>Input!A14865</f>
        <v/>
      </c>
      <c r="B14865">
        <f>IF(ISNUMBER(Input!B14865),IF(AND(Input!B14865&gt;=20,Input!B14865&lt;=700),Input!B14865,""),"")</f>
        <v/>
      </c>
      <c r="C14865">
        <f>IF(B14865="","",INT(A14865))</f>
        <v/>
      </c>
      <c r="D14865">
        <f>IF(B14865="","",HOUR(A14865))</f>
        <v/>
      </c>
      <c r="E14865">
        <f>IF(B14865="","",IF(INPUT!$I$1="","",IF(C14865&lt;(INT(INPUT!$I$1)-INPUT!$I$2),"Off Meds",IF(C14865&lt;=(INT(INPUT!$I$1)+INPUT!$I$2),"Washout","On Meds"))))</f>
        <v/>
      </c>
      <c r="F14865">
        <f>IF(B14865="","",1.509*(LN(B14865)^1.084-5.381))</f>
        <v/>
      </c>
      <c r="G14865">
        <f>IF(F14865="","",IF(F14865&lt;0,10*F14865^2,0))</f>
        <v/>
      </c>
      <c r="H14865">
        <f>IF(F14865="","",IF(F14865&gt;0,10*F14865^2,0))</f>
        <v/>
      </c>
    </row>
    <row r="14866">
      <c r="A14866">
        <f>Input!A14866</f>
        <v/>
      </c>
      <c r="B14866">
        <f>IF(ISNUMBER(Input!B14866),IF(AND(Input!B14866&gt;=20,Input!B14866&lt;=700),Input!B14866,""),"")</f>
        <v/>
      </c>
      <c r="C14866">
        <f>IF(B14866="","",INT(A14866))</f>
        <v/>
      </c>
      <c r="D14866">
        <f>IF(B14866="","",HOUR(A14866))</f>
        <v/>
      </c>
      <c r="E14866">
        <f>IF(B14866="","",IF(INPUT!$I$1="","",IF(C14866&lt;(INT(INPUT!$I$1)-INPUT!$I$2),"Off Meds",IF(C14866&lt;=(INT(INPUT!$I$1)+INPUT!$I$2),"Washout","On Meds"))))</f>
        <v/>
      </c>
      <c r="F14866">
        <f>IF(B14866="","",1.509*(LN(B14866)^1.084-5.381))</f>
        <v/>
      </c>
      <c r="G14866">
        <f>IF(F14866="","",IF(F14866&lt;0,10*F14866^2,0))</f>
        <v/>
      </c>
      <c r="H14866">
        <f>IF(F14866="","",IF(F14866&gt;0,10*F14866^2,0))</f>
        <v/>
      </c>
    </row>
    <row r="14867">
      <c r="A14867">
        <f>Input!A14867</f>
        <v/>
      </c>
      <c r="B14867">
        <f>IF(ISNUMBER(Input!B14867),IF(AND(Input!B14867&gt;=20,Input!B14867&lt;=700),Input!B14867,""),"")</f>
        <v/>
      </c>
      <c r="C14867">
        <f>IF(B14867="","",INT(A14867))</f>
        <v/>
      </c>
      <c r="D14867">
        <f>IF(B14867="","",HOUR(A14867))</f>
        <v/>
      </c>
      <c r="E14867">
        <f>IF(B14867="","",IF(INPUT!$I$1="","",IF(C14867&lt;(INT(INPUT!$I$1)-INPUT!$I$2),"Off Meds",IF(C14867&lt;=(INT(INPUT!$I$1)+INPUT!$I$2),"Washout","On Meds"))))</f>
        <v/>
      </c>
      <c r="F14867">
        <f>IF(B14867="","",1.509*(LN(B14867)^1.084-5.381))</f>
        <v/>
      </c>
      <c r="G14867">
        <f>IF(F14867="","",IF(F14867&lt;0,10*F14867^2,0))</f>
        <v/>
      </c>
      <c r="H14867">
        <f>IF(F14867="","",IF(F14867&gt;0,10*F14867^2,0))</f>
        <v/>
      </c>
    </row>
    <row r="14868">
      <c r="A14868">
        <f>Input!A14868</f>
        <v/>
      </c>
      <c r="B14868">
        <f>IF(ISNUMBER(Input!B14868),IF(AND(Input!B14868&gt;=20,Input!B14868&lt;=700),Input!B14868,""),"")</f>
        <v/>
      </c>
      <c r="C14868">
        <f>IF(B14868="","",INT(A14868))</f>
        <v/>
      </c>
      <c r="D14868">
        <f>IF(B14868="","",HOUR(A14868))</f>
        <v/>
      </c>
      <c r="E14868">
        <f>IF(B14868="","",IF(INPUT!$I$1="","",IF(C14868&lt;(INT(INPUT!$I$1)-INPUT!$I$2),"Off Meds",IF(C14868&lt;=(INT(INPUT!$I$1)+INPUT!$I$2),"Washout","On Meds"))))</f>
        <v/>
      </c>
      <c r="F14868">
        <f>IF(B14868="","",1.509*(LN(B14868)^1.084-5.381))</f>
        <v/>
      </c>
      <c r="G14868">
        <f>IF(F14868="","",IF(F14868&lt;0,10*F14868^2,0))</f>
        <v/>
      </c>
      <c r="H14868">
        <f>IF(F14868="","",IF(F14868&gt;0,10*F14868^2,0))</f>
        <v/>
      </c>
    </row>
    <row r="14869">
      <c r="A14869">
        <f>Input!A14869</f>
        <v/>
      </c>
      <c r="B14869">
        <f>IF(ISNUMBER(Input!B14869),IF(AND(Input!B14869&gt;=20,Input!B14869&lt;=700),Input!B14869,""),"")</f>
        <v/>
      </c>
      <c r="C14869">
        <f>IF(B14869="","",INT(A14869))</f>
        <v/>
      </c>
      <c r="D14869">
        <f>IF(B14869="","",HOUR(A14869))</f>
        <v/>
      </c>
      <c r="E14869">
        <f>IF(B14869="","",IF(INPUT!$I$1="","",IF(C14869&lt;(INT(INPUT!$I$1)-INPUT!$I$2),"Off Meds",IF(C14869&lt;=(INT(INPUT!$I$1)+INPUT!$I$2),"Washout","On Meds"))))</f>
        <v/>
      </c>
      <c r="F14869">
        <f>IF(B14869="","",1.509*(LN(B14869)^1.084-5.381))</f>
        <v/>
      </c>
      <c r="G14869">
        <f>IF(F14869="","",IF(F14869&lt;0,10*F14869^2,0))</f>
        <v/>
      </c>
      <c r="H14869">
        <f>IF(F14869="","",IF(F14869&gt;0,10*F14869^2,0))</f>
        <v/>
      </c>
    </row>
    <row r="14870">
      <c r="A14870">
        <f>Input!A14870</f>
        <v/>
      </c>
      <c r="B14870">
        <f>IF(ISNUMBER(Input!B14870),IF(AND(Input!B14870&gt;=20,Input!B14870&lt;=700),Input!B14870,""),"")</f>
        <v/>
      </c>
      <c r="C14870">
        <f>IF(B14870="","",INT(A14870))</f>
        <v/>
      </c>
      <c r="D14870">
        <f>IF(B14870="","",HOUR(A14870))</f>
        <v/>
      </c>
      <c r="E14870">
        <f>IF(B14870="","",IF(INPUT!$I$1="","",IF(C14870&lt;(INT(INPUT!$I$1)-INPUT!$I$2),"Off Meds",IF(C14870&lt;=(INT(INPUT!$I$1)+INPUT!$I$2),"Washout","On Meds"))))</f>
        <v/>
      </c>
      <c r="F14870">
        <f>IF(B14870="","",1.509*(LN(B14870)^1.084-5.381))</f>
        <v/>
      </c>
      <c r="G14870">
        <f>IF(F14870="","",IF(F14870&lt;0,10*F14870^2,0))</f>
        <v/>
      </c>
      <c r="H14870">
        <f>IF(F14870="","",IF(F14870&gt;0,10*F14870^2,0))</f>
        <v/>
      </c>
    </row>
    <row r="14871">
      <c r="A14871">
        <f>Input!A14871</f>
        <v/>
      </c>
      <c r="B14871">
        <f>IF(ISNUMBER(Input!B14871),IF(AND(Input!B14871&gt;=20,Input!B14871&lt;=700),Input!B14871,""),"")</f>
        <v/>
      </c>
      <c r="C14871">
        <f>IF(B14871="","",INT(A14871))</f>
        <v/>
      </c>
      <c r="D14871">
        <f>IF(B14871="","",HOUR(A14871))</f>
        <v/>
      </c>
      <c r="E14871">
        <f>IF(B14871="","",IF(INPUT!$I$1="","",IF(C14871&lt;(INT(INPUT!$I$1)-INPUT!$I$2),"Off Meds",IF(C14871&lt;=(INT(INPUT!$I$1)+INPUT!$I$2),"Washout","On Meds"))))</f>
        <v/>
      </c>
      <c r="F14871">
        <f>IF(B14871="","",1.509*(LN(B14871)^1.084-5.381))</f>
        <v/>
      </c>
      <c r="G14871">
        <f>IF(F14871="","",IF(F14871&lt;0,10*F14871^2,0))</f>
        <v/>
      </c>
      <c r="H14871">
        <f>IF(F14871="","",IF(F14871&gt;0,10*F14871^2,0))</f>
        <v/>
      </c>
    </row>
    <row r="14872">
      <c r="A14872">
        <f>Input!A14872</f>
        <v/>
      </c>
      <c r="B14872">
        <f>IF(ISNUMBER(Input!B14872),IF(AND(Input!B14872&gt;=20,Input!B14872&lt;=700),Input!B14872,""),"")</f>
        <v/>
      </c>
      <c r="C14872">
        <f>IF(B14872="","",INT(A14872))</f>
        <v/>
      </c>
      <c r="D14872">
        <f>IF(B14872="","",HOUR(A14872))</f>
        <v/>
      </c>
      <c r="E14872">
        <f>IF(B14872="","",IF(INPUT!$I$1="","",IF(C14872&lt;(INT(INPUT!$I$1)-INPUT!$I$2),"Off Meds",IF(C14872&lt;=(INT(INPUT!$I$1)+INPUT!$I$2),"Washout","On Meds"))))</f>
        <v/>
      </c>
      <c r="F14872">
        <f>IF(B14872="","",1.509*(LN(B14872)^1.084-5.381))</f>
        <v/>
      </c>
      <c r="G14872">
        <f>IF(F14872="","",IF(F14872&lt;0,10*F14872^2,0))</f>
        <v/>
      </c>
      <c r="H14872">
        <f>IF(F14872="","",IF(F14872&gt;0,10*F14872^2,0))</f>
        <v/>
      </c>
    </row>
    <row r="14873">
      <c r="A14873">
        <f>Input!A14873</f>
        <v/>
      </c>
      <c r="B14873">
        <f>IF(ISNUMBER(Input!B14873),IF(AND(Input!B14873&gt;=20,Input!B14873&lt;=700),Input!B14873,""),"")</f>
        <v/>
      </c>
      <c r="C14873">
        <f>IF(B14873="","",INT(A14873))</f>
        <v/>
      </c>
      <c r="D14873">
        <f>IF(B14873="","",HOUR(A14873))</f>
        <v/>
      </c>
      <c r="E14873">
        <f>IF(B14873="","",IF(INPUT!$I$1="","",IF(C14873&lt;(INT(INPUT!$I$1)-INPUT!$I$2),"Off Meds",IF(C14873&lt;=(INT(INPUT!$I$1)+INPUT!$I$2),"Washout","On Meds"))))</f>
        <v/>
      </c>
      <c r="F14873">
        <f>IF(B14873="","",1.509*(LN(B14873)^1.084-5.381))</f>
        <v/>
      </c>
      <c r="G14873">
        <f>IF(F14873="","",IF(F14873&lt;0,10*F14873^2,0))</f>
        <v/>
      </c>
      <c r="H14873">
        <f>IF(F14873="","",IF(F14873&gt;0,10*F14873^2,0))</f>
        <v/>
      </c>
    </row>
    <row r="14874">
      <c r="A14874">
        <f>Input!A14874</f>
        <v/>
      </c>
      <c r="B14874">
        <f>IF(ISNUMBER(Input!B14874),IF(AND(Input!B14874&gt;=20,Input!B14874&lt;=700),Input!B14874,""),"")</f>
        <v/>
      </c>
      <c r="C14874">
        <f>IF(B14874="","",INT(A14874))</f>
        <v/>
      </c>
      <c r="D14874">
        <f>IF(B14874="","",HOUR(A14874))</f>
        <v/>
      </c>
      <c r="E14874">
        <f>IF(B14874="","",IF(INPUT!$I$1="","",IF(C14874&lt;(INT(INPUT!$I$1)-INPUT!$I$2),"Off Meds",IF(C14874&lt;=(INT(INPUT!$I$1)+INPUT!$I$2),"Washout","On Meds"))))</f>
        <v/>
      </c>
      <c r="F14874">
        <f>IF(B14874="","",1.509*(LN(B14874)^1.084-5.381))</f>
        <v/>
      </c>
      <c r="G14874">
        <f>IF(F14874="","",IF(F14874&lt;0,10*F14874^2,0))</f>
        <v/>
      </c>
      <c r="H14874">
        <f>IF(F14874="","",IF(F14874&gt;0,10*F14874^2,0))</f>
        <v/>
      </c>
    </row>
    <row r="14875">
      <c r="A14875">
        <f>Input!A14875</f>
        <v/>
      </c>
      <c r="B14875">
        <f>IF(ISNUMBER(Input!B14875),IF(AND(Input!B14875&gt;=20,Input!B14875&lt;=700),Input!B14875,""),"")</f>
        <v/>
      </c>
      <c r="C14875">
        <f>IF(B14875="","",INT(A14875))</f>
        <v/>
      </c>
      <c r="D14875">
        <f>IF(B14875="","",HOUR(A14875))</f>
        <v/>
      </c>
      <c r="E14875">
        <f>IF(B14875="","",IF(INPUT!$I$1="","",IF(C14875&lt;(INT(INPUT!$I$1)-INPUT!$I$2),"Off Meds",IF(C14875&lt;=(INT(INPUT!$I$1)+INPUT!$I$2),"Washout","On Meds"))))</f>
        <v/>
      </c>
      <c r="F14875">
        <f>IF(B14875="","",1.509*(LN(B14875)^1.084-5.381))</f>
        <v/>
      </c>
      <c r="G14875">
        <f>IF(F14875="","",IF(F14875&lt;0,10*F14875^2,0))</f>
        <v/>
      </c>
      <c r="H14875">
        <f>IF(F14875="","",IF(F14875&gt;0,10*F14875^2,0))</f>
        <v/>
      </c>
    </row>
    <row r="14876">
      <c r="A14876">
        <f>Input!A14876</f>
        <v/>
      </c>
      <c r="B14876">
        <f>IF(ISNUMBER(Input!B14876),IF(AND(Input!B14876&gt;=20,Input!B14876&lt;=700),Input!B14876,""),"")</f>
        <v/>
      </c>
      <c r="C14876">
        <f>IF(B14876="","",INT(A14876))</f>
        <v/>
      </c>
      <c r="D14876">
        <f>IF(B14876="","",HOUR(A14876))</f>
        <v/>
      </c>
      <c r="E14876">
        <f>IF(B14876="","",IF(INPUT!$I$1="","",IF(C14876&lt;(INT(INPUT!$I$1)-INPUT!$I$2),"Off Meds",IF(C14876&lt;=(INT(INPUT!$I$1)+INPUT!$I$2),"Washout","On Meds"))))</f>
        <v/>
      </c>
      <c r="F14876">
        <f>IF(B14876="","",1.509*(LN(B14876)^1.084-5.381))</f>
        <v/>
      </c>
      <c r="G14876">
        <f>IF(F14876="","",IF(F14876&lt;0,10*F14876^2,0))</f>
        <v/>
      </c>
      <c r="H14876">
        <f>IF(F14876="","",IF(F14876&gt;0,10*F14876^2,0))</f>
        <v/>
      </c>
    </row>
    <row r="14877">
      <c r="A14877">
        <f>Input!A14877</f>
        <v/>
      </c>
      <c r="B14877">
        <f>IF(ISNUMBER(Input!B14877),IF(AND(Input!B14877&gt;=20,Input!B14877&lt;=700),Input!B14877,""),"")</f>
        <v/>
      </c>
      <c r="C14877">
        <f>IF(B14877="","",INT(A14877))</f>
        <v/>
      </c>
      <c r="D14877">
        <f>IF(B14877="","",HOUR(A14877))</f>
        <v/>
      </c>
      <c r="E14877">
        <f>IF(B14877="","",IF(INPUT!$I$1="","",IF(C14877&lt;(INT(INPUT!$I$1)-INPUT!$I$2),"Off Meds",IF(C14877&lt;=(INT(INPUT!$I$1)+INPUT!$I$2),"Washout","On Meds"))))</f>
        <v/>
      </c>
      <c r="F14877">
        <f>IF(B14877="","",1.509*(LN(B14877)^1.084-5.381))</f>
        <v/>
      </c>
      <c r="G14877">
        <f>IF(F14877="","",IF(F14877&lt;0,10*F14877^2,0))</f>
        <v/>
      </c>
      <c r="H14877">
        <f>IF(F14877="","",IF(F14877&gt;0,10*F14877^2,0))</f>
        <v/>
      </c>
    </row>
    <row r="14878">
      <c r="A14878">
        <f>Input!A14878</f>
        <v/>
      </c>
      <c r="B14878">
        <f>IF(ISNUMBER(Input!B14878),IF(AND(Input!B14878&gt;=20,Input!B14878&lt;=700),Input!B14878,""),"")</f>
        <v/>
      </c>
      <c r="C14878">
        <f>IF(B14878="","",INT(A14878))</f>
        <v/>
      </c>
      <c r="D14878">
        <f>IF(B14878="","",HOUR(A14878))</f>
        <v/>
      </c>
      <c r="E14878">
        <f>IF(B14878="","",IF(INPUT!$I$1="","",IF(C14878&lt;(INT(INPUT!$I$1)-INPUT!$I$2),"Off Meds",IF(C14878&lt;=(INT(INPUT!$I$1)+INPUT!$I$2),"Washout","On Meds"))))</f>
        <v/>
      </c>
      <c r="F14878">
        <f>IF(B14878="","",1.509*(LN(B14878)^1.084-5.381))</f>
        <v/>
      </c>
      <c r="G14878">
        <f>IF(F14878="","",IF(F14878&lt;0,10*F14878^2,0))</f>
        <v/>
      </c>
      <c r="H14878">
        <f>IF(F14878="","",IF(F14878&gt;0,10*F14878^2,0))</f>
        <v/>
      </c>
    </row>
    <row r="14879">
      <c r="A14879">
        <f>Input!A14879</f>
        <v/>
      </c>
      <c r="B14879">
        <f>IF(ISNUMBER(Input!B14879),IF(AND(Input!B14879&gt;=20,Input!B14879&lt;=700),Input!B14879,""),"")</f>
        <v/>
      </c>
      <c r="C14879">
        <f>IF(B14879="","",INT(A14879))</f>
        <v/>
      </c>
      <c r="D14879">
        <f>IF(B14879="","",HOUR(A14879))</f>
        <v/>
      </c>
      <c r="E14879">
        <f>IF(B14879="","",IF(INPUT!$I$1="","",IF(C14879&lt;(INT(INPUT!$I$1)-INPUT!$I$2),"Off Meds",IF(C14879&lt;=(INT(INPUT!$I$1)+INPUT!$I$2),"Washout","On Meds"))))</f>
        <v/>
      </c>
      <c r="F14879">
        <f>IF(B14879="","",1.509*(LN(B14879)^1.084-5.381))</f>
        <v/>
      </c>
      <c r="G14879">
        <f>IF(F14879="","",IF(F14879&lt;0,10*F14879^2,0))</f>
        <v/>
      </c>
      <c r="H14879">
        <f>IF(F14879="","",IF(F14879&gt;0,10*F14879^2,0))</f>
        <v/>
      </c>
    </row>
    <row r="14880">
      <c r="A14880">
        <f>Input!A14880</f>
        <v/>
      </c>
      <c r="B14880">
        <f>IF(ISNUMBER(Input!B14880),IF(AND(Input!B14880&gt;=20,Input!B14880&lt;=700),Input!B14880,""),"")</f>
        <v/>
      </c>
      <c r="C14880">
        <f>IF(B14880="","",INT(A14880))</f>
        <v/>
      </c>
      <c r="D14880">
        <f>IF(B14880="","",HOUR(A14880))</f>
        <v/>
      </c>
      <c r="E14880">
        <f>IF(B14880="","",IF(INPUT!$I$1="","",IF(C14880&lt;(INT(INPUT!$I$1)-INPUT!$I$2),"Off Meds",IF(C14880&lt;=(INT(INPUT!$I$1)+INPUT!$I$2),"Washout","On Meds"))))</f>
        <v/>
      </c>
      <c r="F14880">
        <f>IF(B14880="","",1.509*(LN(B14880)^1.084-5.381))</f>
        <v/>
      </c>
      <c r="G14880">
        <f>IF(F14880="","",IF(F14880&lt;0,10*F14880^2,0))</f>
        <v/>
      </c>
      <c r="H14880">
        <f>IF(F14880="","",IF(F14880&gt;0,10*F14880^2,0))</f>
        <v/>
      </c>
    </row>
    <row r="14881">
      <c r="A14881">
        <f>Input!A14881</f>
        <v/>
      </c>
      <c r="B14881">
        <f>IF(ISNUMBER(Input!B14881),IF(AND(Input!B14881&gt;=20,Input!B14881&lt;=700),Input!B14881,""),"")</f>
        <v/>
      </c>
      <c r="C14881">
        <f>IF(B14881="","",INT(A14881))</f>
        <v/>
      </c>
      <c r="D14881">
        <f>IF(B14881="","",HOUR(A14881))</f>
        <v/>
      </c>
      <c r="E14881">
        <f>IF(B14881="","",IF(INPUT!$I$1="","",IF(C14881&lt;(INT(INPUT!$I$1)-INPUT!$I$2),"Off Meds",IF(C14881&lt;=(INT(INPUT!$I$1)+INPUT!$I$2),"Washout","On Meds"))))</f>
        <v/>
      </c>
      <c r="F14881">
        <f>IF(B14881="","",1.509*(LN(B14881)^1.084-5.381))</f>
        <v/>
      </c>
      <c r="G14881">
        <f>IF(F14881="","",IF(F14881&lt;0,10*F14881^2,0))</f>
        <v/>
      </c>
      <c r="H14881">
        <f>IF(F14881="","",IF(F14881&gt;0,10*F14881^2,0))</f>
        <v/>
      </c>
    </row>
    <row r="14882">
      <c r="A14882">
        <f>Input!A14882</f>
        <v/>
      </c>
      <c r="B14882">
        <f>IF(ISNUMBER(Input!B14882),IF(AND(Input!B14882&gt;=20,Input!B14882&lt;=700),Input!B14882,""),"")</f>
        <v/>
      </c>
      <c r="C14882">
        <f>IF(B14882="","",INT(A14882))</f>
        <v/>
      </c>
      <c r="D14882">
        <f>IF(B14882="","",HOUR(A14882))</f>
        <v/>
      </c>
      <c r="E14882">
        <f>IF(B14882="","",IF(INPUT!$I$1="","",IF(C14882&lt;(INT(INPUT!$I$1)-INPUT!$I$2),"Off Meds",IF(C14882&lt;=(INT(INPUT!$I$1)+INPUT!$I$2),"Washout","On Meds"))))</f>
        <v/>
      </c>
      <c r="F14882">
        <f>IF(B14882="","",1.509*(LN(B14882)^1.084-5.381))</f>
        <v/>
      </c>
      <c r="G14882">
        <f>IF(F14882="","",IF(F14882&lt;0,10*F14882^2,0))</f>
        <v/>
      </c>
      <c r="H14882">
        <f>IF(F14882="","",IF(F14882&gt;0,10*F14882^2,0))</f>
        <v/>
      </c>
    </row>
    <row r="14883">
      <c r="A14883">
        <f>Input!A14883</f>
        <v/>
      </c>
      <c r="B14883">
        <f>IF(ISNUMBER(Input!B14883),IF(AND(Input!B14883&gt;=20,Input!B14883&lt;=700),Input!B14883,""),"")</f>
        <v/>
      </c>
      <c r="C14883">
        <f>IF(B14883="","",INT(A14883))</f>
        <v/>
      </c>
      <c r="D14883">
        <f>IF(B14883="","",HOUR(A14883))</f>
        <v/>
      </c>
      <c r="E14883">
        <f>IF(B14883="","",IF(INPUT!$I$1="","",IF(C14883&lt;(INT(INPUT!$I$1)-INPUT!$I$2),"Off Meds",IF(C14883&lt;=(INT(INPUT!$I$1)+INPUT!$I$2),"Washout","On Meds"))))</f>
        <v/>
      </c>
      <c r="F14883">
        <f>IF(B14883="","",1.509*(LN(B14883)^1.084-5.381))</f>
        <v/>
      </c>
      <c r="G14883">
        <f>IF(F14883="","",IF(F14883&lt;0,10*F14883^2,0))</f>
        <v/>
      </c>
      <c r="H14883">
        <f>IF(F14883="","",IF(F14883&gt;0,10*F14883^2,0))</f>
        <v/>
      </c>
    </row>
    <row r="14884">
      <c r="A14884">
        <f>Input!A14884</f>
        <v/>
      </c>
      <c r="B14884">
        <f>IF(ISNUMBER(Input!B14884),IF(AND(Input!B14884&gt;=20,Input!B14884&lt;=700),Input!B14884,""),"")</f>
        <v/>
      </c>
      <c r="C14884">
        <f>IF(B14884="","",INT(A14884))</f>
        <v/>
      </c>
      <c r="D14884">
        <f>IF(B14884="","",HOUR(A14884))</f>
        <v/>
      </c>
      <c r="E14884">
        <f>IF(B14884="","",IF(INPUT!$I$1="","",IF(C14884&lt;(INT(INPUT!$I$1)-INPUT!$I$2),"Off Meds",IF(C14884&lt;=(INT(INPUT!$I$1)+INPUT!$I$2),"Washout","On Meds"))))</f>
        <v/>
      </c>
      <c r="F14884">
        <f>IF(B14884="","",1.509*(LN(B14884)^1.084-5.381))</f>
        <v/>
      </c>
      <c r="G14884">
        <f>IF(F14884="","",IF(F14884&lt;0,10*F14884^2,0))</f>
        <v/>
      </c>
      <c r="H14884">
        <f>IF(F14884="","",IF(F14884&gt;0,10*F14884^2,0))</f>
        <v/>
      </c>
    </row>
    <row r="14885">
      <c r="A14885">
        <f>Input!A14885</f>
        <v/>
      </c>
      <c r="B14885">
        <f>IF(ISNUMBER(Input!B14885),IF(AND(Input!B14885&gt;=20,Input!B14885&lt;=700),Input!B14885,""),"")</f>
        <v/>
      </c>
      <c r="C14885">
        <f>IF(B14885="","",INT(A14885))</f>
        <v/>
      </c>
      <c r="D14885">
        <f>IF(B14885="","",HOUR(A14885))</f>
        <v/>
      </c>
      <c r="E14885">
        <f>IF(B14885="","",IF(INPUT!$I$1="","",IF(C14885&lt;(INT(INPUT!$I$1)-INPUT!$I$2),"Off Meds",IF(C14885&lt;=(INT(INPUT!$I$1)+INPUT!$I$2),"Washout","On Meds"))))</f>
        <v/>
      </c>
      <c r="F14885">
        <f>IF(B14885="","",1.509*(LN(B14885)^1.084-5.381))</f>
        <v/>
      </c>
      <c r="G14885">
        <f>IF(F14885="","",IF(F14885&lt;0,10*F14885^2,0))</f>
        <v/>
      </c>
      <c r="H14885">
        <f>IF(F14885="","",IF(F14885&gt;0,10*F14885^2,0))</f>
        <v/>
      </c>
    </row>
    <row r="14886">
      <c r="A14886">
        <f>Input!A14886</f>
        <v/>
      </c>
      <c r="B14886">
        <f>IF(ISNUMBER(Input!B14886),IF(AND(Input!B14886&gt;=20,Input!B14886&lt;=700),Input!B14886,""),"")</f>
        <v/>
      </c>
      <c r="C14886">
        <f>IF(B14886="","",INT(A14886))</f>
        <v/>
      </c>
      <c r="D14886">
        <f>IF(B14886="","",HOUR(A14886))</f>
        <v/>
      </c>
      <c r="E14886">
        <f>IF(B14886="","",IF(INPUT!$I$1="","",IF(C14886&lt;(INT(INPUT!$I$1)-INPUT!$I$2),"Off Meds",IF(C14886&lt;=(INT(INPUT!$I$1)+INPUT!$I$2),"Washout","On Meds"))))</f>
        <v/>
      </c>
      <c r="F14886">
        <f>IF(B14886="","",1.509*(LN(B14886)^1.084-5.381))</f>
        <v/>
      </c>
      <c r="G14886">
        <f>IF(F14886="","",IF(F14886&lt;0,10*F14886^2,0))</f>
        <v/>
      </c>
      <c r="H14886">
        <f>IF(F14886="","",IF(F14886&gt;0,10*F14886^2,0))</f>
        <v/>
      </c>
    </row>
    <row r="14887">
      <c r="A14887">
        <f>Input!A14887</f>
        <v/>
      </c>
      <c r="B14887">
        <f>IF(ISNUMBER(Input!B14887),IF(AND(Input!B14887&gt;=20,Input!B14887&lt;=700),Input!B14887,""),"")</f>
        <v/>
      </c>
      <c r="C14887">
        <f>IF(B14887="","",INT(A14887))</f>
        <v/>
      </c>
      <c r="D14887">
        <f>IF(B14887="","",HOUR(A14887))</f>
        <v/>
      </c>
      <c r="E14887">
        <f>IF(B14887="","",IF(INPUT!$I$1="","",IF(C14887&lt;(INT(INPUT!$I$1)-INPUT!$I$2),"Off Meds",IF(C14887&lt;=(INT(INPUT!$I$1)+INPUT!$I$2),"Washout","On Meds"))))</f>
        <v/>
      </c>
      <c r="F14887">
        <f>IF(B14887="","",1.509*(LN(B14887)^1.084-5.381))</f>
        <v/>
      </c>
      <c r="G14887">
        <f>IF(F14887="","",IF(F14887&lt;0,10*F14887^2,0))</f>
        <v/>
      </c>
      <c r="H14887">
        <f>IF(F14887="","",IF(F14887&gt;0,10*F14887^2,0))</f>
        <v/>
      </c>
    </row>
    <row r="14888">
      <c r="A14888">
        <f>Input!A14888</f>
        <v/>
      </c>
      <c r="B14888">
        <f>IF(ISNUMBER(Input!B14888),IF(AND(Input!B14888&gt;=20,Input!B14888&lt;=700),Input!B14888,""),"")</f>
        <v/>
      </c>
      <c r="C14888">
        <f>IF(B14888="","",INT(A14888))</f>
        <v/>
      </c>
      <c r="D14888">
        <f>IF(B14888="","",HOUR(A14888))</f>
        <v/>
      </c>
      <c r="E14888">
        <f>IF(B14888="","",IF(INPUT!$I$1="","",IF(C14888&lt;(INT(INPUT!$I$1)-INPUT!$I$2),"Off Meds",IF(C14888&lt;=(INT(INPUT!$I$1)+INPUT!$I$2),"Washout","On Meds"))))</f>
        <v/>
      </c>
      <c r="F14888">
        <f>IF(B14888="","",1.509*(LN(B14888)^1.084-5.381))</f>
        <v/>
      </c>
      <c r="G14888">
        <f>IF(F14888="","",IF(F14888&lt;0,10*F14888^2,0))</f>
        <v/>
      </c>
      <c r="H14888">
        <f>IF(F14888="","",IF(F14888&gt;0,10*F14888^2,0))</f>
        <v/>
      </c>
    </row>
    <row r="14889">
      <c r="A14889">
        <f>Input!A14889</f>
        <v/>
      </c>
      <c r="B14889">
        <f>IF(ISNUMBER(Input!B14889),IF(AND(Input!B14889&gt;=20,Input!B14889&lt;=700),Input!B14889,""),"")</f>
        <v/>
      </c>
      <c r="C14889">
        <f>IF(B14889="","",INT(A14889))</f>
        <v/>
      </c>
      <c r="D14889">
        <f>IF(B14889="","",HOUR(A14889))</f>
        <v/>
      </c>
      <c r="E14889">
        <f>IF(B14889="","",IF(INPUT!$I$1="","",IF(C14889&lt;(INT(INPUT!$I$1)-INPUT!$I$2),"Off Meds",IF(C14889&lt;=(INT(INPUT!$I$1)+INPUT!$I$2),"Washout","On Meds"))))</f>
        <v/>
      </c>
      <c r="F14889">
        <f>IF(B14889="","",1.509*(LN(B14889)^1.084-5.381))</f>
        <v/>
      </c>
      <c r="G14889">
        <f>IF(F14889="","",IF(F14889&lt;0,10*F14889^2,0))</f>
        <v/>
      </c>
      <c r="H14889">
        <f>IF(F14889="","",IF(F14889&gt;0,10*F14889^2,0))</f>
        <v/>
      </c>
    </row>
    <row r="14890">
      <c r="A14890">
        <f>Input!A14890</f>
        <v/>
      </c>
      <c r="B14890">
        <f>IF(ISNUMBER(Input!B14890),IF(AND(Input!B14890&gt;=20,Input!B14890&lt;=700),Input!B14890,""),"")</f>
        <v/>
      </c>
      <c r="C14890">
        <f>IF(B14890="","",INT(A14890))</f>
        <v/>
      </c>
      <c r="D14890">
        <f>IF(B14890="","",HOUR(A14890))</f>
        <v/>
      </c>
      <c r="E14890">
        <f>IF(B14890="","",IF(INPUT!$I$1="","",IF(C14890&lt;(INT(INPUT!$I$1)-INPUT!$I$2),"Off Meds",IF(C14890&lt;=(INT(INPUT!$I$1)+INPUT!$I$2),"Washout","On Meds"))))</f>
        <v/>
      </c>
      <c r="F14890">
        <f>IF(B14890="","",1.509*(LN(B14890)^1.084-5.381))</f>
        <v/>
      </c>
      <c r="G14890">
        <f>IF(F14890="","",IF(F14890&lt;0,10*F14890^2,0))</f>
        <v/>
      </c>
      <c r="H14890">
        <f>IF(F14890="","",IF(F14890&gt;0,10*F14890^2,0))</f>
        <v/>
      </c>
    </row>
    <row r="14891">
      <c r="A14891">
        <f>Input!A14891</f>
        <v/>
      </c>
      <c r="B14891">
        <f>IF(ISNUMBER(Input!B14891),IF(AND(Input!B14891&gt;=20,Input!B14891&lt;=700),Input!B14891,""),"")</f>
        <v/>
      </c>
      <c r="C14891">
        <f>IF(B14891="","",INT(A14891))</f>
        <v/>
      </c>
      <c r="D14891">
        <f>IF(B14891="","",HOUR(A14891))</f>
        <v/>
      </c>
      <c r="E14891">
        <f>IF(B14891="","",IF(INPUT!$I$1="","",IF(C14891&lt;(INT(INPUT!$I$1)-INPUT!$I$2),"Off Meds",IF(C14891&lt;=(INT(INPUT!$I$1)+INPUT!$I$2),"Washout","On Meds"))))</f>
        <v/>
      </c>
      <c r="F14891">
        <f>IF(B14891="","",1.509*(LN(B14891)^1.084-5.381))</f>
        <v/>
      </c>
      <c r="G14891">
        <f>IF(F14891="","",IF(F14891&lt;0,10*F14891^2,0))</f>
        <v/>
      </c>
      <c r="H14891">
        <f>IF(F14891="","",IF(F14891&gt;0,10*F14891^2,0))</f>
        <v/>
      </c>
    </row>
    <row r="14892">
      <c r="A14892">
        <f>Input!A14892</f>
        <v/>
      </c>
      <c r="B14892">
        <f>IF(ISNUMBER(Input!B14892),IF(AND(Input!B14892&gt;=20,Input!B14892&lt;=700),Input!B14892,""),"")</f>
        <v/>
      </c>
      <c r="C14892">
        <f>IF(B14892="","",INT(A14892))</f>
        <v/>
      </c>
      <c r="D14892">
        <f>IF(B14892="","",HOUR(A14892))</f>
        <v/>
      </c>
      <c r="E14892">
        <f>IF(B14892="","",IF(INPUT!$I$1="","",IF(C14892&lt;(INT(INPUT!$I$1)-INPUT!$I$2),"Off Meds",IF(C14892&lt;=(INT(INPUT!$I$1)+INPUT!$I$2),"Washout","On Meds"))))</f>
        <v/>
      </c>
      <c r="F14892">
        <f>IF(B14892="","",1.509*(LN(B14892)^1.084-5.381))</f>
        <v/>
      </c>
      <c r="G14892">
        <f>IF(F14892="","",IF(F14892&lt;0,10*F14892^2,0))</f>
        <v/>
      </c>
      <c r="H14892">
        <f>IF(F14892="","",IF(F14892&gt;0,10*F14892^2,0))</f>
        <v/>
      </c>
    </row>
    <row r="14893">
      <c r="A14893">
        <f>Input!A14893</f>
        <v/>
      </c>
      <c r="B14893">
        <f>IF(ISNUMBER(Input!B14893),IF(AND(Input!B14893&gt;=20,Input!B14893&lt;=700),Input!B14893,""),"")</f>
        <v/>
      </c>
      <c r="C14893">
        <f>IF(B14893="","",INT(A14893))</f>
        <v/>
      </c>
      <c r="D14893">
        <f>IF(B14893="","",HOUR(A14893))</f>
        <v/>
      </c>
      <c r="E14893">
        <f>IF(B14893="","",IF(INPUT!$I$1="","",IF(C14893&lt;(INT(INPUT!$I$1)-INPUT!$I$2),"Off Meds",IF(C14893&lt;=(INT(INPUT!$I$1)+INPUT!$I$2),"Washout","On Meds"))))</f>
        <v/>
      </c>
      <c r="F14893">
        <f>IF(B14893="","",1.509*(LN(B14893)^1.084-5.381))</f>
        <v/>
      </c>
      <c r="G14893">
        <f>IF(F14893="","",IF(F14893&lt;0,10*F14893^2,0))</f>
        <v/>
      </c>
      <c r="H14893">
        <f>IF(F14893="","",IF(F14893&gt;0,10*F14893^2,0))</f>
        <v/>
      </c>
    </row>
    <row r="14894">
      <c r="A14894">
        <f>Input!A14894</f>
        <v/>
      </c>
      <c r="B14894">
        <f>IF(ISNUMBER(Input!B14894),IF(AND(Input!B14894&gt;=20,Input!B14894&lt;=700),Input!B14894,""),"")</f>
        <v/>
      </c>
      <c r="C14894">
        <f>IF(B14894="","",INT(A14894))</f>
        <v/>
      </c>
      <c r="D14894">
        <f>IF(B14894="","",HOUR(A14894))</f>
        <v/>
      </c>
      <c r="E14894">
        <f>IF(B14894="","",IF(INPUT!$I$1="","",IF(C14894&lt;(INT(INPUT!$I$1)-INPUT!$I$2),"Off Meds",IF(C14894&lt;=(INT(INPUT!$I$1)+INPUT!$I$2),"Washout","On Meds"))))</f>
        <v/>
      </c>
      <c r="F14894">
        <f>IF(B14894="","",1.509*(LN(B14894)^1.084-5.381))</f>
        <v/>
      </c>
      <c r="G14894">
        <f>IF(F14894="","",IF(F14894&lt;0,10*F14894^2,0))</f>
        <v/>
      </c>
      <c r="H14894">
        <f>IF(F14894="","",IF(F14894&gt;0,10*F14894^2,0))</f>
        <v/>
      </c>
    </row>
    <row r="14895">
      <c r="A14895">
        <f>Input!A14895</f>
        <v/>
      </c>
      <c r="B14895">
        <f>IF(ISNUMBER(Input!B14895),IF(AND(Input!B14895&gt;=20,Input!B14895&lt;=700),Input!B14895,""),"")</f>
        <v/>
      </c>
      <c r="C14895">
        <f>IF(B14895="","",INT(A14895))</f>
        <v/>
      </c>
      <c r="D14895">
        <f>IF(B14895="","",HOUR(A14895))</f>
        <v/>
      </c>
      <c r="E14895">
        <f>IF(B14895="","",IF(INPUT!$I$1="","",IF(C14895&lt;(INT(INPUT!$I$1)-INPUT!$I$2),"Off Meds",IF(C14895&lt;=(INT(INPUT!$I$1)+INPUT!$I$2),"Washout","On Meds"))))</f>
        <v/>
      </c>
      <c r="F14895">
        <f>IF(B14895="","",1.509*(LN(B14895)^1.084-5.381))</f>
        <v/>
      </c>
      <c r="G14895">
        <f>IF(F14895="","",IF(F14895&lt;0,10*F14895^2,0))</f>
        <v/>
      </c>
      <c r="H14895">
        <f>IF(F14895="","",IF(F14895&gt;0,10*F14895^2,0))</f>
        <v/>
      </c>
    </row>
    <row r="14896">
      <c r="A14896">
        <f>Input!A14896</f>
        <v/>
      </c>
      <c r="B14896">
        <f>IF(ISNUMBER(Input!B14896),IF(AND(Input!B14896&gt;=20,Input!B14896&lt;=700),Input!B14896,""),"")</f>
        <v/>
      </c>
      <c r="C14896">
        <f>IF(B14896="","",INT(A14896))</f>
        <v/>
      </c>
      <c r="D14896">
        <f>IF(B14896="","",HOUR(A14896))</f>
        <v/>
      </c>
      <c r="E14896">
        <f>IF(B14896="","",IF(INPUT!$I$1="","",IF(C14896&lt;(INT(INPUT!$I$1)-INPUT!$I$2),"Off Meds",IF(C14896&lt;=(INT(INPUT!$I$1)+INPUT!$I$2),"Washout","On Meds"))))</f>
        <v/>
      </c>
      <c r="F14896">
        <f>IF(B14896="","",1.509*(LN(B14896)^1.084-5.381))</f>
        <v/>
      </c>
      <c r="G14896">
        <f>IF(F14896="","",IF(F14896&lt;0,10*F14896^2,0))</f>
        <v/>
      </c>
      <c r="H14896">
        <f>IF(F14896="","",IF(F14896&gt;0,10*F14896^2,0))</f>
        <v/>
      </c>
    </row>
    <row r="14897">
      <c r="A14897">
        <f>Input!A14897</f>
        <v/>
      </c>
      <c r="B14897">
        <f>IF(ISNUMBER(Input!B14897),IF(AND(Input!B14897&gt;=20,Input!B14897&lt;=700),Input!B14897,""),"")</f>
        <v/>
      </c>
      <c r="C14897">
        <f>IF(B14897="","",INT(A14897))</f>
        <v/>
      </c>
      <c r="D14897">
        <f>IF(B14897="","",HOUR(A14897))</f>
        <v/>
      </c>
      <c r="E14897">
        <f>IF(B14897="","",IF(INPUT!$I$1="","",IF(C14897&lt;(INT(INPUT!$I$1)-INPUT!$I$2),"Off Meds",IF(C14897&lt;=(INT(INPUT!$I$1)+INPUT!$I$2),"Washout","On Meds"))))</f>
        <v/>
      </c>
      <c r="F14897">
        <f>IF(B14897="","",1.509*(LN(B14897)^1.084-5.381))</f>
        <v/>
      </c>
      <c r="G14897">
        <f>IF(F14897="","",IF(F14897&lt;0,10*F14897^2,0))</f>
        <v/>
      </c>
      <c r="H14897">
        <f>IF(F14897="","",IF(F14897&gt;0,10*F14897^2,0))</f>
        <v/>
      </c>
    </row>
    <row r="14898">
      <c r="A14898">
        <f>Input!A14898</f>
        <v/>
      </c>
      <c r="B14898">
        <f>IF(ISNUMBER(Input!B14898),IF(AND(Input!B14898&gt;=20,Input!B14898&lt;=700),Input!B14898,""),"")</f>
        <v/>
      </c>
      <c r="C14898">
        <f>IF(B14898="","",INT(A14898))</f>
        <v/>
      </c>
      <c r="D14898">
        <f>IF(B14898="","",HOUR(A14898))</f>
        <v/>
      </c>
      <c r="E14898">
        <f>IF(B14898="","",IF(INPUT!$I$1="","",IF(C14898&lt;(INT(INPUT!$I$1)-INPUT!$I$2),"Off Meds",IF(C14898&lt;=(INT(INPUT!$I$1)+INPUT!$I$2),"Washout","On Meds"))))</f>
        <v/>
      </c>
      <c r="F14898">
        <f>IF(B14898="","",1.509*(LN(B14898)^1.084-5.381))</f>
        <v/>
      </c>
      <c r="G14898">
        <f>IF(F14898="","",IF(F14898&lt;0,10*F14898^2,0))</f>
        <v/>
      </c>
      <c r="H14898">
        <f>IF(F14898="","",IF(F14898&gt;0,10*F14898^2,0))</f>
        <v/>
      </c>
    </row>
    <row r="14899">
      <c r="A14899">
        <f>Input!A14899</f>
        <v/>
      </c>
      <c r="B14899">
        <f>IF(ISNUMBER(Input!B14899),IF(AND(Input!B14899&gt;=20,Input!B14899&lt;=700),Input!B14899,""),"")</f>
        <v/>
      </c>
      <c r="C14899">
        <f>IF(B14899="","",INT(A14899))</f>
        <v/>
      </c>
      <c r="D14899">
        <f>IF(B14899="","",HOUR(A14899))</f>
        <v/>
      </c>
      <c r="E14899">
        <f>IF(B14899="","",IF(INPUT!$I$1="","",IF(C14899&lt;(INT(INPUT!$I$1)-INPUT!$I$2),"Off Meds",IF(C14899&lt;=(INT(INPUT!$I$1)+INPUT!$I$2),"Washout","On Meds"))))</f>
        <v/>
      </c>
      <c r="F14899">
        <f>IF(B14899="","",1.509*(LN(B14899)^1.084-5.381))</f>
        <v/>
      </c>
      <c r="G14899">
        <f>IF(F14899="","",IF(F14899&lt;0,10*F14899^2,0))</f>
        <v/>
      </c>
      <c r="H14899">
        <f>IF(F14899="","",IF(F14899&gt;0,10*F14899^2,0))</f>
        <v/>
      </c>
    </row>
    <row r="14900">
      <c r="A14900">
        <f>Input!A14900</f>
        <v/>
      </c>
      <c r="B14900">
        <f>IF(ISNUMBER(Input!B14900),IF(AND(Input!B14900&gt;=20,Input!B14900&lt;=700),Input!B14900,""),"")</f>
        <v/>
      </c>
      <c r="C14900">
        <f>IF(B14900="","",INT(A14900))</f>
        <v/>
      </c>
      <c r="D14900">
        <f>IF(B14900="","",HOUR(A14900))</f>
        <v/>
      </c>
      <c r="E14900">
        <f>IF(B14900="","",IF(INPUT!$I$1="","",IF(C14900&lt;(INT(INPUT!$I$1)-INPUT!$I$2),"Off Meds",IF(C14900&lt;=(INT(INPUT!$I$1)+INPUT!$I$2),"Washout","On Meds"))))</f>
        <v/>
      </c>
      <c r="F14900">
        <f>IF(B14900="","",1.509*(LN(B14900)^1.084-5.381))</f>
        <v/>
      </c>
      <c r="G14900">
        <f>IF(F14900="","",IF(F14900&lt;0,10*F14900^2,0))</f>
        <v/>
      </c>
      <c r="H14900">
        <f>IF(F14900="","",IF(F14900&gt;0,10*F14900^2,0))</f>
        <v/>
      </c>
    </row>
    <row r="14901">
      <c r="A14901">
        <f>Input!A14901</f>
        <v/>
      </c>
      <c r="B14901">
        <f>IF(ISNUMBER(Input!B14901),IF(AND(Input!B14901&gt;=20,Input!B14901&lt;=700),Input!B14901,""),"")</f>
        <v/>
      </c>
      <c r="C14901">
        <f>IF(B14901="","",INT(A14901))</f>
        <v/>
      </c>
      <c r="D14901">
        <f>IF(B14901="","",HOUR(A14901))</f>
        <v/>
      </c>
      <c r="E14901">
        <f>IF(B14901="","",IF(INPUT!$I$1="","",IF(C14901&lt;(INT(INPUT!$I$1)-INPUT!$I$2),"Off Meds",IF(C14901&lt;=(INT(INPUT!$I$1)+INPUT!$I$2),"Washout","On Meds"))))</f>
        <v/>
      </c>
      <c r="F14901">
        <f>IF(B14901="","",1.509*(LN(B14901)^1.084-5.381))</f>
        <v/>
      </c>
      <c r="G14901">
        <f>IF(F14901="","",IF(F14901&lt;0,10*F14901^2,0))</f>
        <v/>
      </c>
      <c r="H14901">
        <f>IF(F14901="","",IF(F14901&gt;0,10*F14901^2,0))</f>
        <v/>
      </c>
    </row>
    <row r="14902">
      <c r="A14902">
        <f>Input!A14902</f>
        <v/>
      </c>
      <c r="B14902">
        <f>IF(ISNUMBER(Input!B14902),IF(AND(Input!B14902&gt;=20,Input!B14902&lt;=700),Input!B14902,""),"")</f>
        <v/>
      </c>
      <c r="C14902">
        <f>IF(B14902="","",INT(A14902))</f>
        <v/>
      </c>
      <c r="D14902">
        <f>IF(B14902="","",HOUR(A14902))</f>
        <v/>
      </c>
      <c r="E14902">
        <f>IF(B14902="","",IF(INPUT!$I$1="","",IF(C14902&lt;(INT(INPUT!$I$1)-INPUT!$I$2),"Off Meds",IF(C14902&lt;=(INT(INPUT!$I$1)+INPUT!$I$2),"Washout","On Meds"))))</f>
        <v/>
      </c>
      <c r="F14902">
        <f>IF(B14902="","",1.509*(LN(B14902)^1.084-5.381))</f>
        <v/>
      </c>
      <c r="G14902">
        <f>IF(F14902="","",IF(F14902&lt;0,10*F14902^2,0))</f>
        <v/>
      </c>
      <c r="H14902">
        <f>IF(F14902="","",IF(F14902&gt;0,10*F14902^2,0))</f>
        <v/>
      </c>
    </row>
    <row r="14903">
      <c r="A14903">
        <f>Input!A14903</f>
        <v/>
      </c>
      <c r="B14903">
        <f>IF(ISNUMBER(Input!B14903),IF(AND(Input!B14903&gt;=20,Input!B14903&lt;=700),Input!B14903,""),"")</f>
        <v/>
      </c>
      <c r="C14903">
        <f>IF(B14903="","",INT(A14903))</f>
        <v/>
      </c>
      <c r="D14903">
        <f>IF(B14903="","",HOUR(A14903))</f>
        <v/>
      </c>
      <c r="E14903">
        <f>IF(B14903="","",IF(INPUT!$I$1="","",IF(C14903&lt;(INT(INPUT!$I$1)-INPUT!$I$2),"Off Meds",IF(C14903&lt;=(INT(INPUT!$I$1)+INPUT!$I$2),"Washout","On Meds"))))</f>
        <v/>
      </c>
      <c r="F14903">
        <f>IF(B14903="","",1.509*(LN(B14903)^1.084-5.381))</f>
        <v/>
      </c>
      <c r="G14903">
        <f>IF(F14903="","",IF(F14903&lt;0,10*F14903^2,0))</f>
        <v/>
      </c>
      <c r="H14903">
        <f>IF(F14903="","",IF(F14903&gt;0,10*F14903^2,0))</f>
        <v/>
      </c>
    </row>
    <row r="14904">
      <c r="A14904">
        <f>Input!A14904</f>
        <v/>
      </c>
      <c r="B14904">
        <f>IF(ISNUMBER(Input!B14904),IF(AND(Input!B14904&gt;=20,Input!B14904&lt;=700),Input!B14904,""),"")</f>
        <v/>
      </c>
      <c r="C14904">
        <f>IF(B14904="","",INT(A14904))</f>
        <v/>
      </c>
      <c r="D14904">
        <f>IF(B14904="","",HOUR(A14904))</f>
        <v/>
      </c>
      <c r="E14904">
        <f>IF(B14904="","",IF(INPUT!$I$1="","",IF(C14904&lt;(INT(INPUT!$I$1)-INPUT!$I$2),"Off Meds",IF(C14904&lt;=(INT(INPUT!$I$1)+INPUT!$I$2),"Washout","On Meds"))))</f>
        <v/>
      </c>
      <c r="F14904">
        <f>IF(B14904="","",1.509*(LN(B14904)^1.084-5.381))</f>
        <v/>
      </c>
      <c r="G14904">
        <f>IF(F14904="","",IF(F14904&lt;0,10*F14904^2,0))</f>
        <v/>
      </c>
      <c r="H14904">
        <f>IF(F14904="","",IF(F14904&gt;0,10*F14904^2,0))</f>
        <v/>
      </c>
    </row>
    <row r="14905">
      <c r="A14905">
        <f>Input!A14905</f>
        <v/>
      </c>
      <c r="B14905">
        <f>IF(ISNUMBER(Input!B14905),IF(AND(Input!B14905&gt;=20,Input!B14905&lt;=700),Input!B14905,""),"")</f>
        <v/>
      </c>
      <c r="C14905">
        <f>IF(B14905="","",INT(A14905))</f>
        <v/>
      </c>
      <c r="D14905">
        <f>IF(B14905="","",HOUR(A14905))</f>
        <v/>
      </c>
      <c r="E14905">
        <f>IF(B14905="","",IF(INPUT!$I$1="","",IF(C14905&lt;(INT(INPUT!$I$1)-INPUT!$I$2),"Off Meds",IF(C14905&lt;=(INT(INPUT!$I$1)+INPUT!$I$2),"Washout","On Meds"))))</f>
        <v/>
      </c>
      <c r="F14905">
        <f>IF(B14905="","",1.509*(LN(B14905)^1.084-5.381))</f>
        <v/>
      </c>
      <c r="G14905">
        <f>IF(F14905="","",IF(F14905&lt;0,10*F14905^2,0))</f>
        <v/>
      </c>
      <c r="H14905">
        <f>IF(F14905="","",IF(F14905&gt;0,10*F14905^2,0))</f>
        <v/>
      </c>
    </row>
    <row r="14906">
      <c r="A14906">
        <f>Input!A14906</f>
        <v/>
      </c>
      <c r="B14906">
        <f>IF(ISNUMBER(Input!B14906),IF(AND(Input!B14906&gt;=20,Input!B14906&lt;=700),Input!B14906,""),"")</f>
        <v/>
      </c>
      <c r="C14906">
        <f>IF(B14906="","",INT(A14906))</f>
        <v/>
      </c>
      <c r="D14906">
        <f>IF(B14906="","",HOUR(A14906))</f>
        <v/>
      </c>
      <c r="E14906">
        <f>IF(B14906="","",IF(INPUT!$I$1="","",IF(C14906&lt;(INT(INPUT!$I$1)-INPUT!$I$2),"Off Meds",IF(C14906&lt;=(INT(INPUT!$I$1)+INPUT!$I$2),"Washout","On Meds"))))</f>
        <v/>
      </c>
      <c r="F14906">
        <f>IF(B14906="","",1.509*(LN(B14906)^1.084-5.381))</f>
        <v/>
      </c>
      <c r="G14906">
        <f>IF(F14906="","",IF(F14906&lt;0,10*F14906^2,0))</f>
        <v/>
      </c>
      <c r="H14906">
        <f>IF(F14906="","",IF(F14906&gt;0,10*F14906^2,0))</f>
        <v/>
      </c>
    </row>
    <row r="14907">
      <c r="A14907">
        <f>Input!A14907</f>
        <v/>
      </c>
      <c r="B14907">
        <f>IF(ISNUMBER(Input!B14907),IF(AND(Input!B14907&gt;=20,Input!B14907&lt;=700),Input!B14907,""),"")</f>
        <v/>
      </c>
      <c r="C14907">
        <f>IF(B14907="","",INT(A14907))</f>
        <v/>
      </c>
      <c r="D14907">
        <f>IF(B14907="","",HOUR(A14907))</f>
        <v/>
      </c>
      <c r="E14907">
        <f>IF(B14907="","",IF(INPUT!$I$1="","",IF(C14907&lt;(INT(INPUT!$I$1)-INPUT!$I$2),"Off Meds",IF(C14907&lt;=(INT(INPUT!$I$1)+INPUT!$I$2),"Washout","On Meds"))))</f>
        <v/>
      </c>
      <c r="F14907">
        <f>IF(B14907="","",1.509*(LN(B14907)^1.084-5.381))</f>
        <v/>
      </c>
      <c r="G14907">
        <f>IF(F14907="","",IF(F14907&lt;0,10*F14907^2,0))</f>
        <v/>
      </c>
      <c r="H14907">
        <f>IF(F14907="","",IF(F14907&gt;0,10*F14907^2,0))</f>
        <v/>
      </c>
    </row>
    <row r="14908">
      <c r="A14908">
        <f>Input!A14908</f>
        <v/>
      </c>
      <c r="B14908">
        <f>IF(ISNUMBER(Input!B14908),IF(AND(Input!B14908&gt;=20,Input!B14908&lt;=700),Input!B14908,""),"")</f>
        <v/>
      </c>
      <c r="C14908">
        <f>IF(B14908="","",INT(A14908))</f>
        <v/>
      </c>
      <c r="D14908">
        <f>IF(B14908="","",HOUR(A14908))</f>
        <v/>
      </c>
      <c r="E14908">
        <f>IF(B14908="","",IF(INPUT!$I$1="","",IF(C14908&lt;(INT(INPUT!$I$1)-INPUT!$I$2),"Off Meds",IF(C14908&lt;=(INT(INPUT!$I$1)+INPUT!$I$2),"Washout","On Meds"))))</f>
        <v/>
      </c>
      <c r="F14908">
        <f>IF(B14908="","",1.509*(LN(B14908)^1.084-5.381))</f>
        <v/>
      </c>
      <c r="G14908">
        <f>IF(F14908="","",IF(F14908&lt;0,10*F14908^2,0))</f>
        <v/>
      </c>
      <c r="H14908">
        <f>IF(F14908="","",IF(F14908&gt;0,10*F14908^2,0))</f>
        <v/>
      </c>
    </row>
    <row r="14909">
      <c r="A14909">
        <f>Input!A14909</f>
        <v/>
      </c>
      <c r="B14909">
        <f>IF(ISNUMBER(Input!B14909),IF(AND(Input!B14909&gt;=20,Input!B14909&lt;=700),Input!B14909,""),"")</f>
        <v/>
      </c>
      <c r="C14909">
        <f>IF(B14909="","",INT(A14909))</f>
        <v/>
      </c>
      <c r="D14909">
        <f>IF(B14909="","",HOUR(A14909))</f>
        <v/>
      </c>
      <c r="E14909">
        <f>IF(B14909="","",IF(INPUT!$I$1="","",IF(C14909&lt;(INT(INPUT!$I$1)-INPUT!$I$2),"Off Meds",IF(C14909&lt;=(INT(INPUT!$I$1)+INPUT!$I$2),"Washout","On Meds"))))</f>
        <v/>
      </c>
      <c r="F14909">
        <f>IF(B14909="","",1.509*(LN(B14909)^1.084-5.381))</f>
        <v/>
      </c>
      <c r="G14909">
        <f>IF(F14909="","",IF(F14909&lt;0,10*F14909^2,0))</f>
        <v/>
      </c>
      <c r="H14909">
        <f>IF(F14909="","",IF(F14909&gt;0,10*F14909^2,0))</f>
        <v/>
      </c>
    </row>
    <row r="14910">
      <c r="A14910">
        <f>Input!A14910</f>
        <v/>
      </c>
      <c r="B14910">
        <f>IF(ISNUMBER(Input!B14910),IF(AND(Input!B14910&gt;=20,Input!B14910&lt;=700),Input!B14910,""),"")</f>
        <v/>
      </c>
      <c r="C14910">
        <f>IF(B14910="","",INT(A14910))</f>
        <v/>
      </c>
      <c r="D14910">
        <f>IF(B14910="","",HOUR(A14910))</f>
        <v/>
      </c>
      <c r="E14910">
        <f>IF(B14910="","",IF(INPUT!$I$1="","",IF(C14910&lt;(INT(INPUT!$I$1)-INPUT!$I$2),"Off Meds",IF(C14910&lt;=(INT(INPUT!$I$1)+INPUT!$I$2),"Washout","On Meds"))))</f>
        <v/>
      </c>
      <c r="F14910">
        <f>IF(B14910="","",1.509*(LN(B14910)^1.084-5.381))</f>
        <v/>
      </c>
      <c r="G14910">
        <f>IF(F14910="","",IF(F14910&lt;0,10*F14910^2,0))</f>
        <v/>
      </c>
      <c r="H14910">
        <f>IF(F14910="","",IF(F14910&gt;0,10*F14910^2,0))</f>
        <v/>
      </c>
    </row>
    <row r="14911">
      <c r="A14911">
        <f>Input!A14911</f>
        <v/>
      </c>
      <c r="B14911">
        <f>IF(ISNUMBER(Input!B14911),IF(AND(Input!B14911&gt;=20,Input!B14911&lt;=700),Input!B14911,""),"")</f>
        <v/>
      </c>
      <c r="C14911">
        <f>IF(B14911="","",INT(A14911))</f>
        <v/>
      </c>
      <c r="D14911">
        <f>IF(B14911="","",HOUR(A14911))</f>
        <v/>
      </c>
      <c r="E14911">
        <f>IF(B14911="","",IF(INPUT!$I$1="","",IF(C14911&lt;(INT(INPUT!$I$1)-INPUT!$I$2),"Off Meds",IF(C14911&lt;=(INT(INPUT!$I$1)+INPUT!$I$2),"Washout","On Meds"))))</f>
        <v/>
      </c>
      <c r="F14911">
        <f>IF(B14911="","",1.509*(LN(B14911)^1.084-5.381))</f>
        <v/>
      </c>
      <c r="G14911">
        <f>IF(F14911="","",IF(F14911&lt;0,10*F14911^2,0))</f>
        <v/>
      </c>
      <c r="H14911">
        <f>IF(F14911="","",IF(F14911&gt;0,10*F14911^2,0))</f>
        <v/>
      </c>
    </row>
    <row r="14912">
      <c r="A14912">
        <f>Input!A14912</f>
        <v/>
      </c>
      <c r="B14912">
        <f>IF(ISNUMBER(Input!B14912),IF(AND(Input!B14912&gt;=20,Input!B14912&lt;=700),Input!B14912,""),"")</f>
        <v/>
      </c>
      <c r="C14912">
        <f>IF(B14912="","",INT(A14912))</f>
        <v/>
      </c>
      <c r="D14912">
        <f>IF(B14912="","",HOUR(A14912))</f>
        <v/>
      </c>
      <c r="E14912">
        <f>IF(B14912="","",IF(INPUT!$I$1="","",IF(C14912&lt;(INT(INPUT!$I$1)-INPUT!$I$2),"Off Meds",IF(C14912&lt;=(INT(INPUT!$I$1)+INPUT!$I$2),"Washout","On Meds"))))</f>
        <v/>
      </c>
      <c r="F14912">
        <f>IF(B14912="","",1.509*(LN(B14912)^1.084-5.381))</f>
        <v/>
      </c>
      <c r="G14912">
        <f>IF(F14912="","",IF(F14912&lt;0,10*F14912^2,0))</f>
        <v/>
      </c>
      <c r="H14912">
        <f>IF(F14912="","",IF(F14912&gt;0,10*F14912^2,0))</f>
        <v/>
      </c>
    </row>
    <row r="14913">
      <c r="A14913">
        <f>Input!A14913</f>
        <v/>
      </c>
      <c r="B14913">
        <f>IF(ISNUMBER(Input!B14913),IF(AND(Input!B14913&gt;=20,Input!B14913&lt;=700),Input!B14913,""),"")</f>
        <v/>
      </c>
      <c r="C14913">
        <f>IF(B14913="","",INT(A14913))</f>
        <v/>
      </c>
      <c r="D14913">
        <f>IF(B14913="","",HOUR(A14913))</f>
        <v/>
      </c>
      <c r="E14913">
        <f>IF(B14913="","",IF(INPUT!$I$1="","",IF(C14913&lt;(INT(INPUT!$I$1)-INPUT!$I$2),"Off Meds",IF(C14913&lt;=(INT(INPUT!$I$1)+INPUT!$I$2),"Washout","On Meds"))))</f>
        <v/>
      </c>
      <c r="F14913">
        <f>IF(B14913="","",1.509*(LN(B14913)^1.084-5.381))</f>
        <v/>
      </c>
      <c r="G14913">
        <f>IF(F14913="","",IF(F14913&lt;0,10*F14913^2,0))</f>
        <v/>
      </c>
      <c r="H14913">
        <f>IF(F14913="","",IF(F14913&gt;0,10*F14913^2,0))</f>
        <v/>
      </c>
    </row>
    <row r="14914">
      <c r="A14914">
        <f>Input!A14914</f>
        <v/>
      </c>
      <c r="B14914">
        <f>IF(ISNUMBER(Input!B14914),IF(AND(Input!B14914&gt;=20,Input!B14914&lt;=700),Input!B14914,""),"")</f>
        <v/>
      </c>
      <c r="C14914">
        <f>IF(B14914="","",INT(A14914))</f>
        <v/>
      </c>
      <c r="D14914">
        <f>IF(B14914="","",HOUR(A14914))</f>
        <v/>
      </c>
      <c r="E14914">
        <f>IF(B14914="","",IF(INPUT!$I$1="","",IF(C14914&lt;(INT(INPUT!$I$1)-INPUT!$I$2),"Off Meds",IF(C14914&lt;=(INT(INPUT!$I$1)+INPUT!$I$2),"Washout","On Meds"))))</f>
        <v/>
      </c>
      <c r="F14914">
        <f>IF(B14914="","",1.509*(LN(B14914)^1.084-5.381))</f>
        <v/>
      </c>
      <c r="G14914">
        <f>IF(F14914="","",IF(F14914&lt;0,10*F14914^2,0))</f>
        <v/>
      </c>
      <c r="H14914">
        <f>IF(F14914="","",IF(F14914&gt;0,10*F14914^2,0))</f>
        <v/>
      </c>
    </row>
    <row r="14915">
      <c r="A14915">
        <f>Input!A14915</f>
        <v/>
      </c>
      <c r="B14915">
        <f>IF(ISNUMBER(Input!B14915),IF(AND(Input!B14915&gt;=20,Input!B14915&lt;=700),Input!B14915,""),"")</f>
        <v/>
      </c>
      <c r="C14915">
        <f>IF(B14915="","",INT(A14915))</f>
        <v/>
      </c>
      <c r="D14915">
        <f>IF(B14915="","",HOUR(A14915))</f>
        <v/>
      </c>
      <c r="E14915">
        <f>IF(B14915="","",IF(INPUT!$I$1="","",IF(C14915&lt;(INT(INPUT!$I$1)-INPUT!$I$2),"Off Meds",IF(C14915&lt;=(INT(INPUT!$I$1)+INPUT!$I$2),"Washout","On Meds"))))</f>
        <v/>
      </c>
      <c r="F14915">
        <f>IF(B14915="","",1.509*(LN(B14915)^1.084-5.381))</f>
        <v/>
      </c>
      <c r="G14915">
        <f>IF(F14915="","",IF(F14915&lt;0,10*F14915^2,0))</f>
        <v/>
      </c>
      <c r="H14915">
        <f>IF(F14915="","",IF(F14915&gt;0,10*F14915^2,0))</f>
        <v/>
      </c>
    </row>
    <row r="14916">
      <c r="A14916">
        <f>Input!A14916</f>
        <v/>
      </c>
      <c r="B14916">
        <f>IF(ISNUMBER(Input!B14916),IF(AND(Input!B14916&gt;=20,Input!B14916&lt;=700),Input!B14916,""),"")</f>
        <v/>
      </c>
      <c r="C14916">
        <f>IF(B14916="","",INT(A14916))</f>
        <v/>
      </c>
      <c r="D14916">
        <f>IF(B14916="","",HOUR(A14916))</f>
        <v/>
      </c>
      <c r="E14916">
        <f>IF(B14916="","",IF(INPUT!$I$1="","",IF(C14916&lt;(INT(INPUT!$I$1)-INPUT!$I$2),"Off Meds",IF(C14916&lt;=(INT(INPUT!$I$1)+INPUT!$I$2),"Washout","On Meds"))))</f>
        <v/>
      </c>
      <c r="F14916">
        <f>IF(B14916="","",1.509*(LN(B14916)^1.084-5.381))</f>
        <v/>
      </c>
      <c r="G14916">
        <f>IF(F14916="","",IF(F14916&lt;0,10*F14916^2,0))</f>
        <v/>
      </c>
      <c r="H14916">
        <f>IF(F14916="","",IF(F14916&gt;0,10*F14916^2,0))</f>
        <v/>
      </c>
    </row>
    <row r="14917">
      <c r="A14917">
        <f>Input!A14917</f>
        <v/>
      </c>
      <c r="B14917">
        <f>IF(ISNUMBER(Input!B14917),IF(AND(Input!B14917&gt;=20,Input!B14917&lt;=700),Input!B14917,""),"")</f>
        <v/>
      </c>
      <c r="C14917">
        <f>IF(B14917="","",INT(A14917))</f>
        <v/>
      </c>
      <c r="D14917">
        <f>IF(B14917="","",HOUR(A14917))</f>
        <v/>
      </c>
      <c r="E14917">
        <f>IF(B14917="","",IF(INPUT!$I$1="","",IF(C14917&lt;(INT(INPUT!$I$1)-INPUT!$I$2),"Off Meds",IF(C14917&lt;=(INT(INPUT!$I$1)+INPUT!$I$2),"Washout","On Meds"))))</f>
        <v/>
      </c>
      <c r="F14917">
        <f>IF(B14917="","",1.509*(LN(B14917)^1.084-5.381))</f>
        <v/>
      </c>
      <c r="G14917">
        <f>IF(F14917="","",IF(F14917&lt;0,10*F14917^2,0))</f>
        <v/>
      </c>
      <c r="H14917">
        <f>IF(F14917="","",IF(F14917&gt;0,10*F14917^2,0))</f>
        <v/>
      </c>
    </row>
    <row r="14918">
      <c r="A14918">
        <f>Input!A14918</f>
        <v/>
      </c>
      <c r="B14918">
        <f>IF(ISNUMBER(Input!B14918),IF(AND(Input!B14918&gt;=20,Input!B14918&lt;=700),Input!B14918,""),"")</f>
        <v/>
      </c>
      <c r="C14918">
        <f>IF(B14918="","",INT(A14918))</f>
        <v/>
      </c>
      <c r="D14918">
        <f>IF(B14918="","",HOUR(A14918))</f>
        <v/>
      </c>
      <c r="E14918">
        <f>IF(B14918="","",IF(INPUT!$I$1="","",IF(C14918&lt;(INT(INPUT!$I$1)-INPUT!$I$2),"Off Meds",IF(C14918&lt;=(INT(INPUT!$I$1)+INPUT!$I$2),"Washout","On Meds"))))</f>
        <v/>
      </c>
      <c r="F14918">
        <f>IF(B14918="","",1.509*(LN(B14918)^1.084-5.381))</f>
        <v/>
      </c>
      <c r="G14918">
        <f>IF(F14918="","",IF(F14918&lt;0,10*F14918^2,0))</f>
        <v/>
      </c>
      <c r="H14918">
        <f>IF(F14918="","",IF(F14918&gt;0,10*F14918^2,0))</f>
        <v/>
      </c>
    </row>
    <row r="14919">
      <c r="A14919">
        <f>Input!A14919</f>
        <v/>
      </c>
      <c r="B14919">
        <f>IF(ISNUMBER(Input!B14919),IF(AND(Input!B14919&gt;=20,Input!B14919&lt;=700),Input!B14919,""),"")</f>
        <v/>
      </c>
      <c r="C14919">
        <f>IF(B14919="","",INT(A14919))</f>
        <v/>
      </c>
      <c r="D14919">
        <f>IF(B14919="","",HOUR(A14919))</f>
        <v/>
      </c>
      <c r="E14919">
        <f>IF(B14919="","",IF(INPUT!$I$1="","",IF(C14919&lt;(INT(INPUT!$I$1)-INPUT!$I$2),"Off Meds",IF(C14919&lt;=(INT(INPUT!$I$1)+INPUT!$I$2),"Washout","On Meds"))))</f>
        <v/>
      </c>
      <c r="F14919">
        <f>IF(B14919="","",1.509*(LN(B14919)^1.084-5.381))</f>
        <v/>
      </c>
      <c r="G14919">
        <f>IF(F14919="","",IF(F14919&lt;0,10*F14919^2,0))</f>
        <v/>
      </c>
      <c r="H14919">
        <f>IF(F14919="","",IF(F14919&gt;0,10*F14919^2,0))</f>
        <v/>
      </c>
    </row>
    <row r="14920">
      <c r="A14920">
        <f>Input!A14920</f>
        <v/>
      </c>
      <c r="B14920">
        <f>IF(ISNUMBER(Input!B14920),IF(AND(Input!B14920&gt;=20,Input!B14920&lt;=700),Input!B14920,""),"")</f>
        <v/>
      </c>
      <c r="C14920">
        <f>IF(B14920="","",INT(A14920))</f>
        <v/>
      </c>
      <c r="D14920">
        <f>IF(B14920="","",HOUR(A14920))</f>
        <v/>
      </c>
      <c r="E14920">
        <f>IF(B14920="","",IF(INPUT!$I$1="","",IF(C14920&lt;(INT(INPUT!$I$1)-INPUT!$I$2),"Off Meds",IF(C14920&lt;=(INT(INPUT!$I$1)+INPUT!$I$2),"Washout","On Meds"))))</f>
        <v/>
      </c>
      <c r="F14920">
        <f>IF(B14920="","",1.509*(LN(B14920)^1.084-5.381))</f>
        <v/>
      </c>
      <c r="G14920">
        <f>IF(F14920="","",IF(F14920&lt;0,10*F14920^2,0))</f>
        <v/>
      </c>
      <c r="H14920">
        <f>IF(F14920="","",IF(F14920&gt;0,10*F14920^2,0))</f>
        <v/>
      </c>
    </row>
    <row r="14921">
      <c r="A14921">
        <f>Input!A14921</f>
        <v/>
      </c>
      <c r="B14921">
        <f>IF(ISNUMBER(Input!B14921),IF(AND(Input!B14921&gt;=20,Input!B14921&lt;=700),Input!B14921,""),"")</f>
        <v/>
      </c>
      <c r="C14921">
        <f>IF(B14921="","",INT(A14921))</f>
        <v/>
      </c>
      <c r="D14921">
        <f>IF(B14921="","",HOUR(A14921))</f>
        <v/>
      </c>
      <c r="E14921">
        <f>IF(B14921="","",IF(INPUT!$I$1="","",IF(C14921&lt;(INT(INPUT!$I$1)-INPUT!$I$2),"Off Meds",IF(C14921&lt;=(INT(INPUT!$I$1)+INPUT!$I$2),"Washout","On Meds"))))</f>
        <v/>
      </c>
      <c r="F14921">
        <f>IF(B14921="","",1.509*(LN(B14921)^1.084-5.381))</f>
        <v/>
      </c>
      <c r="G14921">
        <f>IF(F14921="","",IF(F14921&lt;0,10*F14921^2,0))</f>
        <v/>
      </c>
      <c r="H14921">
        <f>IF(F14921="","",IF(F14921&gt;0,10*F14921^2,0))</f>
        <v/>
      </c>
    </row>
    <row r="14922">
      <c r="A14922">
        <f>Input!A14922</f>
        <v/>
      </c>
      <c r="B14922">
        <f>IF(ISNUMBER(Input!B14922),IF(AND(Input!B14922&gt;=20,Input!B14922&lt;=700),Input!B14922,""),"")</f>
        <v/>
      </c>
      <c r="C14922">
        <f>IF(B14922="","",INT(A14922))</f>
        <v/>
      </c>
      <c r="D14922">
        <f>IF(B14922="","",HOUR(A14922))</f>
        <v/>
      </c>
      <c r="E14922">
        <f>IF(B14922="","",IF(INPUT!$I$1="","",IF(C14922&lt;(INT(INPUT!$I$1)-INPUT!$I$2),"Off Meds",IF(C14922&lt;=(INT(INPUT!$I$1)+INPUT!$I$2),"Washout","On Meds"))))</f>
        <v/>
      </c>
      <c r="F14922">
        <f>IF(B14922="","",1.509*(LN(B14922)^1.084-5.381))</f>
        <v/>
      </c>
      <c r="G14922">
        <f>IF(F14922="","",IF(F14922&lt;0,10*F14922^2,0))</f>
        <v/>
      </c>
      <c r="H14922">
        <f>IF(F14922="","",IF(F14922&gt;0,10*F14922^2,0))</f>
        <v/>
      </c>
    </row>
    <row r="14923">
      <c r="A14923">
        <f>Input!A14923</f>
        <v/>
      </c>
      <c r="B14923">
        <f>IF(ISNUMBER(Input!B14923),IF(AND(Input!B14923&gt;=20,Input!B14923&lt;=700),Input!B14923,""),"")</f>
        <v/>
      </c>
      <c r="C14923">
        <f>IF(B14923="","",INT(A14923))</f>
        <v/>
      </c>
      <c r="D14923">
        <f>IF(B14923="","",HOUR(A14923))</f>
        <v/>
      </c>
      <c r="E14923">
        <f>IF(B14923="","",IF(INPUT!$I$1="","",IF(C14923&lt;(INT(INPUT!$I$1)-INPUT!$I$2),"Off Meds",IF(C14923&lt;=(INT(INPUT!$I$1)+INPUT!$I$2),"Washout","On Meds"))))</f>
        <v/>
      </c>
      <c r="F14923">
        <f>IF(B14923="","",1.509*(LN(B14923)^1.084-5.381))</f>
        <v/>
      </c>
      <c r="G14923">
        <f>IF(F14923="","",IF(F14923&lt;0,10*F14923^2,0))</f>
        <v/>
      </c>
      <c r="H14923">
        <f>IF(F14923="","",IF(F14923&gt;0,10*F14923^2,0))</f>
        <v/>
      </c>
    </row>
    <row r="14924">
      <c r="A14924">
        <f>Input!A14924</f>
        <v/>
      </c>
      <c r="B14924">
        <f>IF(ISNUMBER(Input!B14924),IF(AND(Input!B14924&gt;=20,Input!B14924&lt;=700),Input!B14924,""),"")</f>
        <v/>
      </c>
      <c r="C14924">
        <f>IF(B14924="","",INT(A14924))</f>
        <v/>
      </c>
      <c r="D14924">
        <f>IF(B14924="","",HOUR(A14924))</f>
        <v/>
      </c>
      <c r="E14924">
        <f>IF(B14924="","",IF(INPUT!$I$1="","",IF(C14924&lt;(INT(INPUT!$I$1)-INPUT!$I$2),"Off Meds",IF(C14924&lt;=(INT(INPUT!$I$1)+INPUT!$I$2),"Washout","On Meds"))))</f>
        <v/>
      </c>
      <c r="F14924">
        <f>IF(B14924="","",1.509*(LN(B14924)^1.084-5.381))</f>
        <v/>
      </c>
      <c r="G14924">
        <f>IF(F14924="","",IF(F14924&lt;0,10*F14924^2,0))</f>
        <v/>
      </c>
      <c r="H14924">
        <f>IF(F14924="","",IF(F14924&gt;0,10*F14924^2,0))</f>
        <v/>
      </c>
    </row>
    <row r="14925">
      <c r="A14925">
        <f>Input!A14925</f>
        <v/>
      </c>
      <c r="B14925">
        <f>IF(ISNUMBER(Input!B14925),IF(AND(Input!B14925&gt;=20,Input!B14925&lt;=700),Input!B14925,""),"")</f>
        <v/>
      </c>
      <c r="C14925">
        <f>IF(B14925="","",INT(A14925))</f>
        <v/>
      </c>
      <c r="D14925">
        <f>IF(B14925="","",HOUR(A14925))</f>
        <v/>
      </c>
      <c r="E14925">
        <f>IF(B14925="","",IF(INPUT!$I$1="","",IF(C14925&lt;(INT(INPUT!$I$1)-INPUT!$I$2),"Off Meds",IF(C14925&lt;=(INT(INPUT!$I$1)+INPUT!$I$2),"Washout","On Meds"))))</f>
        <v/>
      </c>
      <c r="F14925">
        <f>IF(B14925="","",1.509*(LN(B14925)^1.084-5.381))</f>
        <v/>
      </c>
      <c r="G14925">
        <f>IF(F14925="","",IF(F14925&lt;0,10*F14925^2,0))</f>
        <v/>
      </c>
      <c r="H14925">
        <f>IF(F14925="","",IF(F14925&gt;0,10*F14925^2,0))</f>
        <v/>
      </c>
    </row>
    <row r="14926">
      <c r="A14926">
        <f>Input!A14926</f>
        <v/>
      </c>
      <c r="B14926">
        <f>IF(ISNUMBER(Input!B14926),IF(AND(Input!B14926&gt;=20,Input!B14926&lt;=700),Input!B14926,""),"")</f>
        <v/>
      </c>
      <c r="C14926">
        <f>IF(B14926="","",INT(A14926))</f>
        <v/>
      </c>
      <c r="D14926">
        <f>IF(B14926="","",HOUR(A14926))</f>
        <v/>
      </c>
      <c r="E14926">
        <f>IF(B14926="","",IF(INPUT!$I$1="","",IF(C14926&lt;(INT(INPUT!$I$1)-INPUT!$I$2),"Off Meds",IF(C14926&lt;=(INT(INPUT!$I$1)+INPUT!$I$2),"Washout","On Meds"))))</f>
        <v/>
      </c>
      <c r="F14926">
        <f>IF(B14926="","",1.509*(LN(B14926)^1.084-5.381))</f>
        <v/>
      </c>
      <c r="G14926">
        <f>IF(F14926="","",IF(F14926&lt;0,10*F14926^2,0))</f>
        <v/>
      </c>
      <c r="H14926">
        <f>IF(F14926="","",IF(F14926&gt;0,10*F14926^2,0))</f>
        <v/>
      </c>
    </row>
    <row r="14927">
      <c r="A14927">
        <f>Input!A14927</f>
        <v/>
      </c>
      <c r="B14927">
        <f>IF(ISNUMBER(Input!B14927),IF(AND(Input!B14927&gt;=20,Input!B14927&lt;=700),Input!B14927,""),"")</f>
        <v/>
      </c>
      <c r="C14927">
        <f>IF(B14927="","",INT(A14927))</f>
        <v/>
      </c>
      <c r="D14927">
        <f>IF(B14927="","",HOUR(A14927))</f>
        <v/>
      </c>
      <c r="E14927">
        <f>IF(B14927="","",IF(INPUT!$I$1="","",IF(C14927&lt;(INT(INPUT!$I$1)-INPUT!$I$2),"Off Meds",IF(C14927&lt;=(INT(INPUT!$I$1)+INPUT!$I$2),"Washout","On Meds"))))</f>
        <v/>
      </c>
      <c r="F14927">
        <f>IF(B14927="","",1.509*(LN(B14927)^1.084-5.381))</f>
        <v/>
      </c>
      <c r="G14927">
        <f>IF(F14927="","",IF(F14927&lt;0,10*F14927^2,0))</f>
        <v/>
      </c>
      <c r="H14927">
        <f>IF(F14927="","",IF(F14927&gt;0,10*F14927^2,0))</f>
        <v/>
      </c>
    </row>
    <row r="14928">
      <c r="A14928">
        <f>Input!A14928</f>
        <v/>
      </c>
      <c r="B14928">
        <f>IF(ISNUMBER(Input!B14928),IF(AND(Input!B14928&gt;=20,Input!B14928&lt;=700),Input!B14928,""),"")</f>
        <v/>
      </c>
      <c r="C14928">
        <f>IF(B14928="","",INT(A14928))</f>
        <v/>
      </c>
      <c r="D14928">
        <f>IF(B14928="","",HOUR(A14928))</f>
        <v/>
      </c>
      <c r="E14928">
        <f>IF(B14928="","",IF(INPUT!$I$1="","",IF(C14928&lt;(INT(INPUT!$I$1)-INPUT!$I$2),"Off Meds",IF(C14928&lt;=(INT(INPUT!$I$1)+INPUT!$I$2),"Washout","On Meds"))))</f>
        <v/>
      </c>
      <c r="F14928">
        <f>IF(B14928="","",1.509*(LN(B14928)^1.084-5.381))</f>
        <v/>
      </c>
      <c r="G14928">
        <f>IF(F14928="","",IF(F14928&lt;0,10*F14928^2,0))</f>
        <v/>
      </c>
      <c r="H14928">
        <f>IF(F14928="","",IF(F14928&gt;0,10*F14928^2,0))</f>
        <v/>
      </c>
    </row>
    <row r="14929">
      <c r="A14929">
        <f>Input!A14929</f>
        <v/>
      </c>
      <c r="B14929">
        <f>IF(ISNUMBER(Input!B14929),IF(AND(Input!B14929&gt;=20,Input!B14929&lt;=700),Input!B14929,""),"")</f>
        <v/>
      </c>
      <c r="C14929">
        <f>IF(B14929="","",INT(A14929))</f>
        <v/>
      </c>
      <c r="D14929">
        <f>IF(B14929="","",HOUR(A14929))</f>
        <v/>
      </c>
      <c r="E14929">
        <f>IF(B14929="","",IF(INPUT!$I$1="","",IF(C14929&lt;(INT(INPUT!$I$1)-INPUT!$I$2),"Off Meds",IF(C14929&lt;=(INT(INPUT!$I$1)+INPUT!$I$2),"Washout","On Meds"))))</f>
        <v/>
      </c>
      <c r="F14929">
        <f>IF(B14929="","",1.509*(LN(B14929)^1.084-5.381))</f>
        <v/>
      </c>
      <c r="G14929">
        <f>IF(F14929="","",IF(F14929&lt;0,10*F14929^2,0))</f>
        <v/>
      </c>
      <c r="H14929">
        <f>IF(F14929="","",IF(F14929&gt;0,10*F14929^2,0))</f>
        <v/>
      </c>
    </row>
    <row r="14930">
      <c r="A14930">
        <f>Input!A14930</f>
        <v/>
      </c>
      <c r="B14930">
        <f>IF(ISNUMBER(Input!B14930),IF(AND(Input!B14930&gt;=20,Input!B14930&lt;=700),Input!B14930,""),"")</f>
        <v/>
      </c>
      <c r="C14930">
        <f>IF(B14930="","",INT(A14930))</f>
        <v/>
      </c>
      <c r="D14930">
        <f>IF(B14930="","",HOUR(A14930))</f>
        <v/>
      </c>
      <c r="E14930">
        <f>IF(B14930="","",IF(INPUT!$I$1="","",IF(C14930&lt;(INT(INPUT!$I$1)-INPUT!$I$2),"Off Meds",IF(C14930&lt;=(INT(INPUT!$I$1)+INPUT!$I$2),"Washout","On Meds"))))</f>
        <v/>
      </c>
      <c r="F14930">
        <f>IF(B14930="","",1.509*(LN(B14930)^1.084-5.381))</f>
        <v/>
      </c>
      <c r="G14930">
        <f>IF(F14930="","",IF(F14930&lt;0,10*F14930^2,0))</f>
        <v/>
      </c>
      <c r="H14930">
        <f>IF(F14930="","",IF(F14930&gt;0,10*F14930^2,0))</f>
        <v/>
      </c>
    </row>
    <row r="14931">
      <c r="A14931">
        <f>Input!A14931</f>
        <v/>
      </c>
      <c r="B14931">
        <f>IF(ISNUMBER(Input!B14931),IF(AND(Input!B14931&gt;=20,Input!B14931&lt;=700),Input!B14931,""),"")</f>
        <v/>
      </c>
      <c r="C14931">
        <f>IF(B14931="","",INT(A14931))</f>
        <v/>
      </c>
      <c r="D14931">
        <f>IF(B14931="","",HOUR(A14931))</f>
        <v/>
      </c>
      <c r="E14931">
        <f>IF(B14931="","",IF(INPUT!$I$1="","",IF(C14931&lt;(INT(INPUT!$I$1)-INPUT!$I$2),"Off Meds",IF(C14931&lt;=(INT(INPUT!$I$1)+INPUT!$I$2),"Washout","On Meds"))))</f>
        <v/>
      </c>
      <c r="F14931">
        <f>IF(B14931="","",1.509*(LN(B14931)^1.084-5.381))</f>
        <v/>
      </c>
      <c r="G14931">
        <f>IF(F14931="","",IF(F14931&lt;0,10*F14931^2,0))</f>
        <v/>
      </c>
      <c r="H14931">
        <f>IF(F14931="","",IF(F14931&gt;0,10*F14931^2,0))</f>
        <v/>
      </c>
    </row>
    <row r="14932">
      <c r="A14932">
        <f>Input!A14932</f>
        <v/>
      </c>
      <c r="B14932">
        <f>IF(ISNUMBER(Input!B14932),IF(AND(Input!B14932&gt;=20,Input!B14932&lt;=700),Input!B14932,""),"")</f>
        <v/>
      </c>
      <c r="C14932">
        <f>IF(B14932="","",INT(A14932))</f>
        <v/>
      </c>
      <c r="D14932">
        <f>IF(B14932="","",HOUR(A14932))</f>
        <v/>
      </c>
      <c r="E14932">
        <f>IF(B14932="","",IF(INPUT!$I$1="","",IF(C14932&lt;(INT(INPUT!$I$1)-INPUT!$I$2),"Off Meds",IF(C14932&lt;=(INT(INPUT!$I$1)+INPUT!$I$2),"Washout","On Meds"))))</f>
        <v/>
      </c>
      <c r="F14932">
        <f>IF(B14932="","",1.509*(LN(B14932)^1.084-5.381))</f>
        <v/>
      </c>
      <c r="G14932">
        <f>IF(F14932="","",IF(F14932&lt;0,10*F14932^2,0))</f>
        <v/>
      </c>
      <c r="H14932">
        <f>IF(F14932="","",IF(F14932&gt;0,10*F14932^2,0))</f>
        <v/>
      </c>
    </row>
    <row r="14933">
      <c r="A14933">
        <f>Input!A14933</f>
        <v/>
      </c>
      <c r="B14933">
        <f>IF(ISNUMBER(Input!B14933),IF(AND(Input!B14933&gt;=20,Input!B14933&lt;=700),Input!B14933,""),"")</f>
        <v/>
      </c>
      <c r="C14933">
        <f>IF(B14933="","",INT(A14933))</f>
        <v/>
      </c>
      <c r="D14933">
        <f>IF(B14933="","",HOUR(A14933))</f>
        <v/>
      </c>
      <c r="E14933">
        <f>IF(B14933="","",IF(INPUT!$I$1="","",IF(C14933&lt;(INT(INPUT!$I$1)-INPUT!$I$2),"Off Meds",IF(C14933&lt;=(INT(INPUT!$I$1)+INPUT!$I$2),"Washout","On Meds"))))</f>
        <v/>
      </c>
      <c r="F14933">
        <f>IF(B14933="","",1.509*(LN(B14933)^1.084-5.381))</f>
        <v/>
      </c>
      <c r="G14933">
        <f>IF(F14933="","",IF(F14933&lt;0,10*F14933^2,0))</f>
        <v/>
      </c>
      <c r="H14933">
        <f>IF(F14933="","",IF(F14933&gt;0,10*F14933^2,0))</f>
        <v/>
      </c>
    </row>
    <row r="14934">
      <c r="A14934">
        <f>Input!A14934</f>
        <v/>
      </c>
      <c r="B14934">
        <f>IF(ISNUMBER(Input!B14934),IF(AND(Input!B14934&gt;=20,Input!B14934&lt;=700),Input!B14934,""),"")</f>
        <v/>
      </c>
      <c r="C14934">
        <f>IF(B14934="","",INT(A14934))</f>
        <v/>
      </c>
      <c r="D14934">
        <f>IF(B14934="","",HOUR(A14934))</f>
        <v/>
      </c>
      <c r="E14934">
        <f>IF(B14934="","",IF(INPUT!$I$1="","",IF(C14934&lt;(INT(INPUT!$I$1)-INPUT!$I$2),"Off Meds",IF(C14934&lt;=(INT(INPUT!$I$1)+INPUT!$I$2),"Washout","On Meds"))))</f>
        <v/>
      </c>
      <c r="F14934">
        <f>IF(B14934="","",1.509*(LN(B14934)^1.084-5.381))</f>
        <v/>
      </c>
      <c r="G14934">
        <f>IF(F14934="","",IF(F14934&lt;0,10*F14934^2,0))</f>
        <v/>
      </c>
      <c r="H14934">
        <f>IF(F14934="","",IF(F14934&gt;0,10*F14934^2,0))</f>
        <v/>
      </c>
    </row>
    <row r="14935">
      <c r="A14935">
        <f>Input!A14935</f>
        <v/>
      </c>
      <c r="B14935">
        <f>IF(ISNUMBER(Input!B14935),IF(AND(Input!B14935&gt;=20,Input!B14935&lt;=700),Input!B14935,""),"")</f>
        <v/>
      </c>
      <c r="C14935">
        <f>IF(B14935="","",INT(A14935))</f>
        <v/>
      </c>
      <c r="D14935">
        <f>IF(B14935="","",HOUR(A14935))</f>
        <v/>
      </c>
      <c r="E14935">
        <f>IF(B14935="","",IF(INPUT!$I$1="","",IF(C14935&lt;(INT(INPUT!$I$1)-INPUT!$I$2),"Off Meds",IF(C14935&lt;=(INT(INPUT!$I$1)+INPUT!$I$2),"Washout","On Meds"))))</f>
        <v/>
      </c>
      <c r="F14935">
        <f>IF(B14935="","",1.509*(LN(B14935)^1.084-5.381))</f>
        <v/>
      </c>
      <c r="G14935">
        <f>IF(F14935="","",IF(F14935&lt;0,10*F14935^2,0))</f>
        <v/>
      </c>
      <c r="H14935">
        <f>IF(F14935="","",IF(F14935&gt;0,10*F14935^2,0))</f>
        <v/>
      </c>
    </row>
    <row r="14936">
      <c r="A14936">
        <f>Input!A14936</f>
        <v/>
      </c>
      <c r="B14936">
        <f>IF(ISNUMBER(Input!B14936),IF(AND(Input!B14936&gt;=20,Input!B14936&lt;=700),Input!B14936,""),"")</f>
        <v/>
      </c>
      <c r="C14936">
        <f>IF(B14936="","",INT(A14936))</f>
        <v/>
      </c>
      <c r="D14936">
        <f>IF(B14936="","",HOUR(A14936))</f>
        <v/>
      </c>
      <c r="E14936">
        <f>IF(B14936="","",IF(INPUT!$I$1="","",IF(C14936&lt;(INT(INPUT!$I$1)-INPUT!$I$2),"Off Meds",IF(C14936&lt;=(INT(INPUT!$I$1)+INPUT!$I$2),"Washout","On Meds"))))</f>
        <v/>
      </c>
      <c r="F14936">
        <f>IF(B14936="","",1.509*(LN(B14936)^1.084-5.381))</f>
        <v/>
      </c>
      <c r="G14936">
        <f>IF(F14936="","",IF(F14936&lt;0,10*F14936^2,0))</f>
        <v/>
      </c>
      <c r="H14936">
        <f>IF(F14936="","",IF(F14936&gt;0,10*F14936^2,0))</f>
        <v/>
      </c>
    </row>
    <row r="14937">
      <c r="A14937">
        <f>Input!A14937</f>
        <v/>
      </c>
      <c r="B14937">
        <f>IF(ISNUMBER(Input!B14937),IF(AND(Input!B14937&gt;=20,Input!B14937&lt;=700),Input!B14937,""),"")</f>
        <v/>
      </c>
      <c r="C14937">
        <f>IF(B14937="","",INT(A14937))</f>
        <v/>
      </c>
      <c r="D14937">
        <f>IF(B14937="","",HOUR(A14937))</f>
        <v/>
      </c>
      <c r="E14937">
        <f>IF(B14937="","",IF(INPUT!$I$1="","",IF(C14937&lt;(INT(INPUT!$I$1)-INPUT!$I$2),"Off Meds",IF(C14937&lt;=(INT(INPUT!$I$1)+INPUT!$I$2),"Washout","On Meds"))))</f>
        <v/>
      </c>
      <c r="F14937">
        <f>IF(B14937="","",1.509*(LN(B14937)^1.084-5.381))</f>
        <v/>
      </c>
      <c r="G14937">
        <f>IF(F14937="","",IF(F14937&lt;0,10*F14937^2,0))</f>
        <v/>
      </c>
      <c r="H14937">
        <f>IF(F14937="","",IF(F14937&gt;0,10*F14937^2,0))</f>
        <v/>
      </c>
    </row>
    <row r="14938">
      <c r="A14938">
        <f>Input!A14938</f>
        <v/>
      </c>
      <c r="B14938">
        <f>IF(ISNUMBER(Input!B14938),IF(AND(Input!B14938&gt;=20,Input!B14938&lt;=700),Input!B14938,""),"")</f>
        <v/>
      </c>
      <c r="C14938">
        <f>IF(B14938="","",INT(A14938))</f>
        <v/>
      </c>
      <c r="D14938">
        <f>IF(B14938="","",HOUR(A14938))</f>
        <v/>
      </c>
      <c r="E14938">
        <f>IF(B14938="","",IF(INPUT!$I$1="","",IF(C14938&lt;(INT(INPUT!$I$1)-INPUT!$I$2),"Off Meds",IF(C14938&lt;=(INT(INPUT!$I$1)+INPUT!$I$2),"Washout","On Meds"))))</f>
        <v/>
      </c>
      <c r="F14938">
        <f>IF(B14938="","",1.509*(LN(B14938)^1.084-5.381))</f>
        <v/>
      </c>
      <c r="G14938">
        <f>IF(F14938="","",IF(F14938&lt;0,10*F14938^2,0))</f>
        <v/>
      </c>
      <c r="H14938">
        <f>IF(F14938="","",IF(F14938&gt;0,10*F14938^2,0))</f>
        <v/>
      </c>
    </row>
    <row r="14939">
      <c r="A14939">
        <f>Input!A14939</f>
        <v/>
      </c>
      <c r="B14939">
        <f>IF(ISNUMBER(Input!B14939),IF(AND(Input!B14939&gt;=20,Input!B14939&lt;=700),Input!B14939,""),"")</f>
        <v/>
      </c>
      <c r="C14939">
        <f>IF(B14939="","",INT(A14939))</f>
        <v/>
      </c>
      <c r="D14939">
        <f>IF(B14939="","",HOUR(A14939))</f>
        <v/>
      </c>
      <c r="E14939">
        <f>IF(B14939="","",IF(INPUT!$I$1="","",IF(C14939&lt;(INT(INPUT!$I$1)-INPUT!$I$2),"Off Meds",IF(C14939&lt;=(INT(INPUT!$I$1)+INPUT!$I$2),"Washout","On Meds"))))</f>
        <v/>
      </c>
      <c r="F14939">
        <f>IF(B14939="","",1.509*(LN(B14939)^1.084-5.381))</f>
        <v/>
      </c>
      <c r="G14939">
        <f>IF(F14939="","",IF(F14939&lt;0,10*F14939^2,0))</f>
        <v/>
      </c>
      <c r="H14939">
        <f>IF(F14939="","",IF(F14939&gt;0,10*F14939^2,0))</f>
        <v/>
      </c>
    </row>
    <row r="14940">
      <c r="A14940">
        <f>Input!A14940</f>
        <v/>
      </c>
      <c r="B14940">
        <f>IF(ISNUMBER(Input!B14940),IF(AND(Input!B14940&gt;=20,Input!B14940&lt;=700),Input!B14940,""),"")</f>
        <v/>
      </c>
      <c r="C14940">
        <f>IF(B14940="","",INT(A14940))</f>
        <v/>
      </c>
      <c r="D14940">
        <f>IF(B14940="","",HOUR(A14940))</f>
        <v/>
      </c>
      <c r="E14940">
        <f>IF(B14940="","",IF(INPUT!$I$1="","",IF(C14940&lt;(INT(INPUT!$I$1)-INPUT!$I$2),"Off Meds",IF(C14940&lt;=(INT(INPUT!$I$1)+INPUT!$I$2),"Washout","On Meds"))))</f>
        <v/>
      </c>
      <c r="F14940">
        <f>IF(B14940="","",1.509*(LN(B14940)^1.084-5.381))</f>
        <v/>
      </c>
      <c r="G14940">
        <f>IF(F14940="","",IF(F14940&lt;0,10*F14940^2,0))</f>
        <v/>
      </c>
      <c r="H14940">
        <f>IF(F14940="","",IF(F14940&gt;0,10*F14940^2,0))</f>
        <v/>
      </c>
    </row>
    <row r="14941">
      <c r="A14941">
        <f>Input!A14941</f>
        <v/>
      </c>
      <c r="B14941">
        <f>IF(ISNUMBER(Input!B14941),IF(AND(Input!B14941&gt;=20,Input!B14941&lt;=700),Input!B14941,""),"")</f>
        <v/>
      </c>
      <c r="C14941">
        <f>IF(B14941="","",INT(A14941))</f>
        <v/>
      </c>
      <c r="D14941">
        <f>IF(B14941="","",HOUR(A14941))</f>
        <v/>
      </c>
      <c r="E14941">
        <f>IF(B14941="","",IF(INPUT!$I$1="","",IF(C14941&lt;(INT(INPUT!$I$1)-INPUT!$I$2),"Off Meds",IF(C14941&lt;=(INT(INPUT!$I$1)+INPUT!$I$2),"Washout","On Meds"))))</f>
        <v/>
      </c>
      <c r="F14941">
        <f>IF(B14941="","",1.509*(LN(B14941)^1.084-5.381))</f>
        <v/>
      </c>
      <c r="G14941">
        <f>IF(F14941="","",IF(F14941&lt;0,10*F14941^2,0))</f>
        <v/>
      </c>
      <c r="H14941">
        <f>IF(F14941="","",IF(F14941&gt;0,10*F14941^2,0))</f>
        <v/>
      </c>
    </row>
    <row r="14942">
      <c r="A14942">
        <f>Input!A14942</f>
        <v/>
      </c>
      <c r="B14942">
        <f>IF(ISNUMBER(Input!B14942),IF(AND(Input!B14942&gt;=20,Input!B14942&lt;=700),Input!B14942,""),"")</f>
        <v/>
      </c>
      <c r="C14942">
        <f>IF(B14942="","",INT(A14942))</f>
        <v/>
      </c>
      <c r="D14942">
        <f>IF(B14942="","",HOUR(A14942))</f>
        <v/>
      </c>
      <c r="E14942">
        <f>IF(B14942="","",IF(INPUT!$I$1="","",IF(C14942&lt;(INT(INPUT!$I$1)-INPUT!$I$2),"Off Meds",IF(C14942&lt;=(INT(INPUT!$I$1)+INPUT!$I$2),"Washout","On Meds"))))</f>
        <v/>
      </c>
      <c r="F14942">
        <f>IF(B14942="","",1.509*(LN(B14942)^1.084-5.381))</f>
        <v/>
      </c>
      <c r="G14942">
        <f>IF(F14942="","",IF(F14942&lt;0,10*F14942^2,0))</f>
        <v/>
      </c>
      <c r="H14942">
        <f>IF(F14942="","",IF(F14942&gt;0,10*F14942^2,0))</f>
        <v/>
      </c>
    </row>
    <row r="14943">
      <c r="A14943">
        <f>Input!A14943</f>
        <v/>
      </c>
      <c r="B14943">
        <f>IF(ISNUMBER(Input!B14943),IF(AND(Input!B14943&gt;=20,Input!B14943&lt;=700),Input!B14943,""),"")</f>
        <v/>
      </c>
      <c r="C14943">
        <f>IF(B14943="","",INT(A14943))</f>
        <v/>
      </c>
      <c r="D14943">
        <f>IF(B14943="","",HOUR(A14943))</f>
        <v/>
      </c>
      <c r="E14943">
        <f>IF(B14943="","",IF(INPUT!$I$1="","",IF(C14943&lt;(INT(INPUT!$I$1)-INPUT!$I$2),"Off Meds",IF(C14943&lt;=(INT(INPUT!$I$1)+INPUT!$I$2),"Washout","On Meds"))))</f>
        <v/>
      </c>
      <c r="F14943">
        <f>IF(B14943="","",1.509*(LN(B14943)^1.084-5.381))</f>
        <v/>
      </c>
      <c r="G14943">
        <f>IF(F14943="","",IF(F14943&lt;0,10*F14943^2,0))</f>
        <v/>
      </c>
      <c r="H14943">
        <f>IF(F14943="","",IF(F14943&gt;0,10*F14943^2,0))</f>
        <v/>
      </c>
    </row>
    <row r="14944">
      <c r="A14944">
        <f>Input!A14944</f>
        <v/>
      </c>
      <c r="B14944">
        <f>IF(ISNUMBER(Input!B14944),IF(AND(Input!B14944&gt;=20,Input!B14944&lt;=700),Input!B14944,""),"")</f>
        <v/>
      </c>
      <c r="C14944">
        <f>IF(B14944="","",INT(A14944))</f>
        <v/>
      </c>
      <c r="D14944">
        <f>IF(B14944="","",HOUR(A14944))</f>
        <v/>
      </c>
      <c r="E14944">
        <f>IF(B14944="","",IF(INPUT!$I$1="","",IF(C14944&lt;(INT(INPUT!$I$1)-INPUT!$I$2),"Off Meds",IF(C14944&lt;=(INT(INPUT!$I$1)+INPUT!$I$2),"Washout","On Meds"))))</f>
        <v/>
      </c>
      <c r="F14944">
        <f>IF(B14944="","",1.509*(LN(B14944)^1.084-5.381))</f>
        <v/>
      </c>
      <c r="G14944">
        <f>IF(F14944="","",IF(F14944&lt;0,10*F14944^2,0))</f>
        <v/>
      </c>
      <c r="H14944">
        <f>IF(F14944="","",IF(F14944&gt;0,10*F14944^2,0))</f>
        <v/>
      </c>
    </row>
    <row r="14945">
      <c r="A14945">
        <f>Input!A14945</f>
        <v/>
      </c>
      <c r="B14945">
        <f>IF(ISNUMBER(Input!B14945),IF(AND(Input!B14945&gt;=20,Input!B14945&lt;=700),Input!B14945,""),"")</f>
        <v/>
      </c>
      <c r="C14945">
        <f>IF(B14945="","",INT(A14945))</f>
        <v/>
      </c>
      <c r="D14945">
        <f>IF(B14945="","",HOUR(A14945))</f>
        <v/>
      </c>
      <c r="E14945">
        <f>IF(B14945="","",IF(INPUT!$I$1="","",IF(C14945&lt;(INT(INPUT!$I$1)-INPUT!$I$2),"Off Meds",IF(C14945&lt;=(INT(INPUT!$I$1)+INPUT!$I$2),"Washout","On Meds"))))</f>
        <v/>
      </c>
      <c r="F14945">
        <f>IF(B14945="","",1.509*(LN(B14945)^1.084-5.381))</f>
        <v/>
      </c>
      <c r="G14945">
        <f>IF(F14945="","",IF(F14945&lt;0,10*F14945^2,0))</f>
        <v/>
      </c>
      <c r="H14945">
        <f>IF(F14945="","",IF(F14945&gt;0,10*F14945^2,0))</f>
        <v/>
      </c>
    </row>
    <row r="14946">
      <c r="A14946">
        <f>Input!A14946</f>
        <v/>
      </c>
      <c r="B14946">
        <f>IF(ISNUMBER(Input!B14946),IF(AND(Input!B14946&gt;=20,Input!B14946&lt;=700),Input!B14946,""),"")</f>
        <v/>
      </c>
      <c r="C14946">
        <f>IF(B14946="","",INT(A14946))</f>
        <v/>
      </c>
      <c r="D14946">
        <f>IF(B14946="","",HOUR(A14946))</f>
        <v/>
      </c>
      <c r="E14946">
        <f>IF(B14946="","",IF(INPUT!$I$1="","",IF(C14946&lt;(INT(INPUT!$I$1)-INPUT!$I$2),"Off Meds",IF(C14946&lt;=(INT(INPUT!$I$1)+INPUT!$I$2),"Washout","On Meds"))))</f>
        <v/>
      </c>
      <c r="F14946">
        <f>IF(B14946="","",1.509*(LN(B14946)^1.084-5.381))</f>
        <v/>
      </c>
      <c r="G14946">
        <f>IF(F14946="","",IF(F14946&lt;0,10*F14946^2,0))</f>
        <v/>
      </c>
      <c r="H14946">
        <f>IF(F14946="","",IF(F14946&gt;0,10*F14946^2,0))</f>
        <v/>
      </c>
    </row>
    <row r="14947">
      <c r="A14947">
        <f>Input!A14947</f>
        <v/>
      </c>
      <c r="B14947">
        <f>IF(ISNUMBER(Input!B14947),IF(AND(Input!B14947&gt;=20,Input!B14947&lt;=700),Input!B14947,""),"")</f>
        <v/>
      </c>
      <c r="C14947">
        <f>IF(B14947="","",INT(A14947))</f>
        <v/>
      </c>
      <c r="D14947">
        <f>IF(B14947="","",HOUR(A14947))</f>
        <v/>
      </c>
      <c r="E14947">
        <f>IF(B14947="","",IF(INPUT!$I$1="","",IF(C14947&lt;(INT(INPUT!$I$1)-INPUT!$I$2),"Off Meds",IF(C14947&lt;=(INT(INPUT!$I$1)+INPUT!$I$2),"Washout","On Meds"))))</f>
        <v/>
      </c>
      <c r="F14947">
        <f>IF(B14947="","",1.509*(LN(B14947)^1.084-5.381))</f>
        <v/>
      </c>
      <c r="G14947">
        <f>IF(F14947="","",IF(F14947&lt;0,10*F14947^2,0))</f>
        <v/>
      </c>
      <c r="H14947">
        <f>IF(F14947="","",IF(F14947&gt;0,10*F14947^2,0))</f>
        <v/>
      </c>
    </row>
    <row r="14948">
      <c r="A14948">
        <f>Input!A14948</f>
        <v/>
      </c>
      <c r="B14948">
        <f>IF(ISNUMBER(Input!B14948),IF(AND(Input!B14948&gt;=20,Input!B14948&lt;=700),Input!B14948,""),"")</f>
        <v/>
      </c>
      <c r="C14948">
        <f>IF(B14948="","",INT(A14948))</f>
        <v/>
      </c>
      <c r="D14948">
        <f>IF(B14948="","",HOUR(A14948))</f>
        <v/>
      </c>
      <c r="E14948">
        <f>IF(B14948="","",IF(INPUT!$I$1="","",IF(C14948&lt;(INT(INPUT!$I$1)-INPUT!$I$2),"Off Meds",IF(C14948&lt;=(INT(INPUT!$I$1)+INPUT!$I$2),"Washout","On Meds"))))</f>
        <v/>
      </c>
      <c r="F14948">
        <f>IF(B14948="","",1.509*(LN(B14948)^1.084-5.381))</f>
        <v/>
      </c>
      <c r="G14948">
        <f>IF(F14948="","",IF(F14948&lt;0,10*F14948^2,0))</f>
        <v/>
      </c>
      <c r="H14948">
        <f>IF(F14948="","",IF(F14948&gt;0,10*F14948^2,0))</f>
        <v/>
      </c>
    </row>
    <row r="14949">
      <c r="A14949">
        <f>Input!A14949</f>
        <v/>
      </c>
      <c r="B14949">
        <f>IF(ISNUMBER(Input!B14949),IF(AND(Input!B14949&gt;=20,Input!B14949&lt;=700),Input!B14949,""),"")</f>
        <v/>
      </c>
      <c r="C14949">
        <f>IF(B14949="","",INT(A14949))</f>
        <v/>
      </c>
      <c r="D14949">
        <f>IF(B14949="","",HOUR(A14949))</f>
        <v/>
      </c>
      <c r="E14949">
        <f>IF(B14949="","",IF(INPUT!$I$1="","",IF(C14949&lt;(INT(INPUT!$I$1)-INPUT!$I$2),"Off Meds",IF(C14949&lt;=(INT(INPUT!$I$1)+INPUT!$I$2),"Washout","On Meds"))))</f>
        <v/>
      </c>
      <c r="F14949">
        <f>IF(B14949="","",1.509*(LN(B14949)^1.084-5.381))</f>
        <v/>
      </c>
      <c r="G14949">
        <f>IF(F14949="","",IF(F14949&lt;0,10*F14949^2,0))</f>
        <v/>
      </c>
      <c r="H14949">
        <f>IF(F14949="","",IF(F14949&gt;0,10*F14949^2,0))</f>
        <v/>
      </c>
    </row>
    <row r="14950">
      <c r="A14950">
        <f>Input!A14950</f>
        <v/>
      </c>
      <c r="B14950">
        <f>IF(ISNUMBER(Input!B14950),IF(AND(Input!B14950&gt;=20,Input!B14950&lt;=700),Input!B14950,""),"")</f>
        <v/>
      </c>
      <c r="C14950">
        <f>IF(B14950="","",INT(A14950))</f>
        <v/>
      </c>
      <c r="D14950">
        <f>IF(B14950="","",HOUR(A14950))</f>
        <v/>
      </c>
      <c r="E14950">
        <f>IF(B14950="","",IF(INPUT!$I$1="","",IF(C14950&lt;(INT(INPUT!$I$1)-INPUT!$I$2),"Off Meds",IF(C14950&lt;=(INT(INPUT!$I$1)+INPUT!$I$2),"Washout","On Meds"))))</f>
        <v/>
      </c>
      <c r="F14950">
        <f>IF(B14950="","",1.509*(LN(B14950)^1.084-5.381))</f>
        <v/>
      </c>
      <c r="G14950">
        <f>IF(F14950="","",IF(F14950&lt;0,10*F14950^2,0))</f>
        <v/>
      </c>
      <c r="H14950">
        <f>IF(F14950="","",IF(F14950&gt;0,10*F14950^2,0))</f>
        <v/>
      </c>
    </row>
    <row r="14951">
      <c r="A14951">
        <f>Input!A14951</f>
        <v/>
      </c>
      <c r="B14951">
        <f>IF(ISNUMBER(Input!B14951),IF(AND(Input!B14951&gt;=20,Input!B14951&lt;=700),Input!B14951,""),"")</f>
        <v/>
      </c>
      <c r="C14951">
        <f>IF(B14951="","",INT(A14951))</f>
        <v/>
      </c>
      <c r="D14951">
        <f>IF(B14951="","",HOUR(A14951))</f>
        <v/>
      </c>
      <c r="E14951">
        <f>IF(B14951="","",IF(INPUT!$I$1="","",IF(C14951&lt;(INT(INPUT!$I$1)-INPUT!$I$2),"Off Meds",IF(C14951&lt;=(INT(INPUT!$I$1)+INPUT!$I$2),"Washout","On Meds"))))</f>
        <v/>
      </c>
      <c r="F14951">
        <f>IF(B14951="","",1.509*(LN(B14951)^1.084-5.381))</f>
        <v/>
      </c>
      <c r="G14951">
        <f>IF(F14951="","",IF(F14951&lt;0,10*F14951^2,0))</f>
        <v/>
      </c>
      <c r="H14951">
        <f>IF(F14951="","",IF(F14951&gt;0,10*F14951^2,0))</f>
        <v/>
      </c>
    </row>
    <row r="14952">
      <c r="A14952">
        <f>Input!A14952</f>
        <v/>
      </c>
      <c r="B14952">
        <f>IF(ISNUMBER(Input!B14952),IF(AND(Input!B14952&gt;=20,Input!B14952&lt;=700),Input!B14952,""),"")</f>
        <v/>
      </c>
      <c r="C14952">
        <f>IF(B14952="","",INT(A14952))</f>
        <v/>
      </c>
      <c r="D14952">
        <f>IF(B14952="","",HOUR(A14952))</f>
        <v/>
      </c>
      <c r="E14952">
        <f>IF(B14952="","",IF(INPUT!$I$1="","",IF(C14952&lt;(INT(INPUT!$I$1)-INPUT!$I$2),"Off Meds",IF(C14952&lt;=(INT(INPUT!$I$1)+INPUT!$I$2),"Washout","On Meds"))))</f>
        <v/>
      </c>
      <c r="F14952">
        <f>IF(B14952="","",1.509*(LN(B14952)^1.084-5.381))</f>
        <v/>
      </c>
      <c r="G14952">
        <f>IF(F14952="","",IF(F14952&lt;0,10*F14952^2,0))</f>
        <v/>
      </c>
      <c r="H14952">
        <f>IF(F14952="","",IF(F14952&gt;0,10*F14952^2,0))</f>
        <v/>
      </c>
    </row>
    <row r="14953">
      <c r="A14953">
        <f>Input!A14953</f>
        <v/>
      </c>
      <c r="B14953">
        <f>IF(ISNUMBER(Input!B14953),IF(AND(Input!B14953&gt;=20,Input!B14953&lt;=700),Input!B14953,""),"")</f>
        <v/>
      </c>
      <c r="C14953">
        <f>IF(B14953="","",INT(A14953))</f>
        <v/>
      </c>
      <c r="D14953">
        <f>IF(B14953="","",HOUR(A14953))</f>
        <v/>
      </c>
      <c r="E14953">
        <f>IF(B14953="","",IF(INPUT!$I$1="","",IF(C14953&lt;(INT(INPUT!$I$1)-INPUT!$I$2),"Off Meds",IF(C14953&lt;=(INT(INPUT!$I$1)+INPUT!$I$2),"Washout","On Meds"))))</f>
        <v/>
      </c>
      <c r="F14953">
        <f>IF(B14953="","",1.509*(LN(B14953)^1.084-5.381))</f>
        <v/>
      </c>
      <c r="G14953">
        <f>IF(F14953="","",IF(F14953&lt;0,10*F14953^2,0))</f>
        <v/>
      </c>
      <c r="H14953">
        <f>IF(F14953="","",IF(F14953&gt;0,10*F14953^2,0))</f>
        <v/>
      </c>
    </row>
    <row r="14954">
      <c r="A14954">
        <f>Input!A14954</f>
        <v/>
      </c>
      <c r="B14954">
        <f>IF(ISNUMBER(Input!B14954),IF(AND(Input!B14954&gt;=20,Input!B14954&lt;=700),Input!B14954,""),"")</f>
        <v/>
      </c>
      <c r="C14954">
        <f>IF(B14954="","",INT(A14954))</f>
        <v/>
      </c>
      <c r="D14954">
        <f>IF(B14954="","",HOUR(A14954))</f>
        <v/>
      </c>
      <c r="E14954">
        <f>IF(B14954="","",IF(INPUT!$I$1="","",IF(C14954&lt;(INT(INPUT!$I$1)-INPUT!$I$2),"Off Meds",IF(C14954&lt;=(INT(INPUT!$I$1)+INPUT!$I$2),"Washout","On Meds"))))</f>
        <v/>
      </c>
      <c r="F14954">
        <f>IF(B14954="","",1.509*(LN(B14954)^1.084-5.381))</f>
        <v/>
      </c>
      <c r="G14954">
        <f>IF(F14954="","",IF(F14954&lt;0,10*F14954^2,0))</f>
        <v/>
      </c>
      <c r="H14954">
        <f>IF(F14954="","",IF(F14954&gt;0,10*F14954^2,0))</f>
        <v/>
      </c>
    </row>
    <row r="14955">
      <c r="A14955">
        <f>Input!A14955</f>
        <v/>
      </c>
      <c r="B14955">
        <f>IF(ISNUMBER(Input!B14955),IF(AND(Input!B14955&gt;=20,Input!B14955&lt;=700),Input!B14955,""),"")</f>
        <v/>
      </c>
      <c r="C14955">
        <f>IF(B14955="","",INT(A14955))</f>
        <v/>
      </c>
      <c r="D14955">
        <f>IF(B14955="","",HOUR(A14955))</f>
        <v/>
      </c>
      <c r="E14955">
        <f>IF(B14955="","",IF(INPUT!$I$1="","",IF(C14955&lt;(INT(INPUT!$I$1)-INPUT!$I$2),"Off Meds",IF(C14955&lt;=(INT(INPUT!$I$1)+INPUT!$I$2),"Washout","On Meds"))))</f>
        <v/>
      </c>
      <c r="F14955">
        <f>IF(B14955="","",1.509*(LN(B14955)^1.084-5.381))</f>
        <v/>
      </c>
      <c r="G14955">
        <f>IF(F14955="","",IF(F14955&lt;0,10*F14955^2,0))</f>
        <v/>
      </c>
      <c r="H14955">
        <f>IF(F14955="","",IF(F14955&gt;0,10*F14955^2,0))</f>
        <v/>
      </c>
    </row>
    <row r="14956">
      <c r="A14956">
        <f>Input!A14956</f>
        <v/>
      </c>
      <c r="B14956">
        <f>IF(ISNUMBER(Input!B14956),IF(AND(Input!B14956&gt;=20,Input!B14956&lt;=700),Input!B14956,""),"")</f>
        <v/>
      </c>
      <c r="C14956">
        <f>IF(B14956="","",INT(A14956))</f>
        <v/>
      </c>
      <c r="D14956">
        <f>IF(B14956="","",HOUR(A14956))</f>
        <v/>
      </c>
      <c r="E14956">
        <f>IF(B14956="","",IF(INPUT!$I$1="","",IF(C14956&lt;(INT(INPUT!$I$1)-INPUT!$I$2),"Off Meds",IF(C14956&lt;=(INT(INPUT!$I$1)+INPUT!$I$2),"Washout","On Meds"))))</f>
        <v/>
      </c>
      <c r="F14956">
        <f>IF(B14956="","",1.509*(LN(B14956)^1.084-5.381))</f>
        <v/>
      </c>
      <c r="G14956">
        <f>IF(F14956="","",IF(F14956&lt;0,10*F14956^2,0))</f>
        <v/>
      </c>
      <c r="H14956">
        <f>IF(F14956="","",IF(F14956&gt;0,10*F14956^2,0))</f>
        <v/>
      </c>
    </row>
    <row r="14957">
      <c r="A14957">
        <f>Input!A14957</f>
        <v/>
      </c>
      <c r="B14957">
        <f>IF(ISNUMBER(Input!B14957),IF(AND(Input!B14957&gt;=20,Input!B14957&lt;=700),Input!B14957,""),"")</f>
        <v/>
      </c>
      <c r="C14957">
        <f>IF(B14957="","",INT(A14957))</f>
        <v/>
      </c>
      <c r="D14957">
        <f>IF(B14957="","",HOUR(A14957))</f>
        <v/>
      </c>
      <c r="E14957">
        <f>IF(B14957="","",IF(INPUT!$I$1="","",IF(C14957&lt;(INT(INPUT!$I$1)-INPUT!$I$2),"Off Meds",IF(C14957&lt;=(INT(INPUT!$I$1)+INPUT!$I$2),"Washout","On Meds"))))</f>
        <v/>
      </c>
      <c r="F14957">
        <f>IF(B14957="","",1.509*(LN(B14957)^1.084-5.381))</f>
        <v/>
      </c>
      <c r="G14957">
        <f>IF(F14957="","",IF(F14957&lt;0,10*F14957^2,0))</f>
        <v/>
      </c>
      <c r="H14957">
        <f>IF(F14957="","",IF(F14957&gt;0,10*F14957^2,0))</f>
        <v/>
      </c>
    </row>
    <row r="14958">
      <c r="A14958">
        <f>Input!A14958</f>
        <v/>
      </c>
      <c r="B14958">
        <f>IF(ISNUMBER(Input!B14958),IF(AND(Input!B14958&gt;=20,Input!B14958&lt;=700),Input!B14958,""),"")</f>
        <v/>
      </c>
      <c r="C14958">
        <f>IF(B14958="","",INT(A14958))</f>
        <v/>
      </c>
      <c r="D14958">
        <f>IF(B14958="","",HOUR(A14958))</f>
        <v/>
      </c>
      <c r="E14958">
        <f>IF(B14958="","",IF(INPUT!$I$1="","",IF(C14958&lt;(INT(INPUT!$I$1)-INPUT!$I$2),"Off Meds",IF(C14958&lt;=(INT(INPUT!$I$1)+INPUT!$I$2),"Washout","On Meds"))))</f>
        <v/>
      </c>
      <c r="F14958">
        <f>IF(B14958="","",1.509*(LN(B14958)^1.084-5.381))</f>
        <v/>
      </c>
      <c r="G14958">
        <f>IF(F14958="","",IF(F14958&lt;0,10*F14958^2,0))</f>
        <v/>
      </c>
      <c r="H14958">
        <f>IF(F14958="","",IF(F14958&gt;0,10*F14958^2,0))</f>
        <v/>
      </c>
    </row>
    <row r="14959">
      <c r="A14959">
        <f>Input!A14959</f>
        <v/>
      </c>
      <c r="B14959">
        <f>IF(ISNUMBER(Input!B14959),IF(AND(Input!B14959&gt;=20,Input!B14959&lt;=700),Input!B14959,""),"")</f>
        <v/>
      </c>
      <c r="C14959">
        <f>IF(B14959="","",INT(A14959))</f>
        <v/>
      </c>
      <c r="D14959">
        <f>IF(B14959="","",HOUR(A14959))</f>
        <v/>
      </c>
      <c r="E14959">
        <f>IF(B14959="","",IF(INPUT!$I$1="","",IF(C14959&lt;(INT(INPUT!$I$1)-INPUT!$I$2),"Off Meds",IF(C14959&lt;=(INT(INPUT!$I$1)+INPUT!$I$2),"Washout","On Meds"))))</f>
        <v/>
      </c>
      <c r="F14959">
        <f>IF(B14959="","",1.509*(LN(B14959)^1.084-5.381))</f>
        <v/>
      </c>
      <c r="G14959">
        <f>IF(F14959="","",IF(F14959&lt;0,10*F14959^2,0))</f>
        <v/>
      </c>
      <c r="H14959">
        <f>IF(F14959="","",IF(F14959&gt;0,10*F14959^2,0))</f>
        <v/>
      </c>
    </row>
    <row r="14960">
      <c r="A14960">
        <f>Input!A14960</f>
        <v/>
      </c>
      <c r="B14960">
        <f>IF(ISNUMBER(Input!B14960),IF(AND(Input!B14960&gt;=20,Input!B14960&lt;=700),Input!B14960,""),"")</f>
        <v/>
      </c>
      <c r="C14960">
        <f>IF(B14960="","",INT(A14960))</f>
        <v/>
      </c>
      <c r="D14960">
        <f>IF(B14960="","",HOUR(A14960))</f>
        <v/>
      </c>
      <c r="E14960">
        <f>IF(B14960="","",IF(INPUT!$I$1="","",IF(C14960&lt;(INT(INPUT!$I$1)-INPUT!$I$2),"Off Meds",IF(C14960&lt;=(INT(INPUT!$I$1)+INPUT!$I$2),"Washout","On Meds"))))</f>
        <v/>
      </c>
      <c r="F14960">
        <f>IF(B14960="","",1.509*(LN(B14960)^1.084-5.381))</f>
        <v/>
      </c>
      <c r="G14960">
        <f>IF(F14960="","",IF(F14960&lt;0,10*F14960^2,0))</f>
        <v/>
      </c>
      <c r="H14960">
        <f>IF(F14960="","",IF(F14960&gt;0,10*F14960^2,0))</f>
        <v/>
      </c>
    </row>
    <row r="14961">
      <c r="A14961">
        <f>Input!A14961</f>
        <v/>
      </c>
      <c r="B14961">
        <f>IF(ISNUMBER(Input!B14961),IF(AND(Input!B14961&gt;=20,Input!B14961&lt;=700),Input!B14961,""),"")</f>
        <v/>
      </c>
      <c r="C14961">
        <f>IF(B14961="","",INT(A14961))</f>
        <v/>
      </c>
      <c r="D14961">
        <f>IF(B14961="","",HOUR(A14961))</f>
        <v/>
      </c>
      <c r="E14961">
        <f>IF(B14961="","",IF(INPUT!$I$1="","",IF(C14961&lt;(INT(INPUT!$I$1)-INPUT!$I$2),"Off Meds",IF(C14961&lt;=(INT(INPUT!$I$1)+INPUT!$I$2),"Washout","On Meds"))))</f>
        <v/>
      </c>
      <c r="F14961">
        <f>IF(B14961="","",1.509*(LN(B14961)^1.084-5.381))</f>
        <v/>
      </c>
      <c r="G14961">
        <f>IF(F14961="","",IF(F14961&lt;0,10*F14961^2,0))</f>
        <v/>
      </c>
      <c r="H14961">
        <f>IF(F14961="","",IF(F14961&gt;0,10*F14961^2,0))</f>
        <v/>
      </c>
    </row>
    <row r="14962">
      <c r="A14962">
        <f>Input!A14962</f>
        <v/>
      </c>
      <c r="B14962">
        <f>IF(ISNUMBER(Input!B14962),IF(AND(Input!B14962&gt;=20,Input!B14962&lt;=700),Input!B14962,""),"")</f>
        <v/>
      </c>
      <c r="C14962">
        <f>IF(B14962="","",INT(A14962))</f>
        <v/>
      </c>
      <c r="D14962">
        <f>IF(B14962="","",HOUR(A14962))</f>
        <v/>
      </c>
      <c r="E14962">
        <f>IF(B14962="","",IF(INPUT!$I$1="","",IF(C14962&lt;(INT(INPUT!$I$1)-INPUT!$I$2),"Off Meds",IF(C14962&lt;=(INT(INPUT!$I$1)+INPUT!$I$2),"Washout","On Meds"))))</f>
        <v/>
      </c>
      <c r="F14962">
        <f>IF(B14962="","",1.509*(LN(B14962)^1.084-5.381))</f>
        <v/>
      </c>
      <c r="G14962">
        <f>IF(F14962="","",IF(F14962&lt;0,10*F14962^2,0))</f>
        <v/>
      </c>
      <c r="H14962">
        <f>IF(F14962="","",IF(F14962&gt;0,10*F14962^2,0))</f>
        <v/>
      </c>
    </row>
    <row r="14963">
      <c r="A14963">
        <f>Input!A14963</f>
        <v/>
      </c>
      <c r="B14963">
        <f>IF(ISNUMBER(Input!B14963),IF(AND(Input!B14963&gt;=20,Input!B14963&lt;=700),Input!B14963,""),"")</f>
        <v/>
      </c>
      <c r="C14963">
        <f>IF(B14963="","",INT(A14963))</f>
        <v/>
      </c>
      <c r="D14963">
        <f>IF(B14963="","",HOUR(A14963))</f>
        <v/>
      </c>
      <c r="E14963">
        <f>IF(B14963="","",IF(INPUT!$I$1="","",IF(C14963&lt;(INT(INPUT!$I$1)-INPUT!$I$2),"Off Meds",IF(C14963&lt;=(INT(INPUT!$I$1)+INPUT!$I$2),"Washout","On Meds"))))</f>
        <v/>
      </c>
      <c r="F14963">
        <f>IF(B14963="","",1.509*(LN(B14963)^1.084-5.381))</f>
        <v/>
      </c>
      <c r="G14963">
        <f>IF(F14963="","",IF(F14963&lt;0,10*F14963^2,0))</f>
        <v/>
      </c>
      <c r="H14963">
        <f>IF(F14963="","",IF(F14963&gt;0,10*F14963^2,0))</f>
        <v/>
      </c>
    </row>
    <row r="14964">
      <c r="A14964">
        <f>Input!A14964</f>
        <v/>
      </c>
      <c r="B14964">
        <f>IF(ISNUMBER(Input!B14964),IF(AND(Input!B14964&gt;=20,Input!B14964&lt;=700),Input!B14964,""),"")</f>
        <v/>
      </c>
      <c r="C14964">
        <f>IF(B14964="","",INT(A14964))</f>
        <v/>
      </c>
      <c r="D14964">
        <f>IF(B14964="","",HOUR(A14964))</f>
        <v/>
      </c>
      <c r="E14964">
        <f>IF(B14964="","",IF(INPUT!$I$1="","",IF(C14964&lt;(INT(INPUT!$I$1)-INPUT!$I$2),"Off Meds",IF(C14964&lt;=(INT(INPUT!$I$1)+INPUT!$I$2),"Washout","On Meds"))))</f>
        <v/>
      </c>
      <c r="F14964">
        <f>IF(B14964="","",1.509*(LN(B14964)^1.084-5.381))</f>
        <v/>
      </c>
      <c r="G14964">
        <f>IF(F14964="","",IF(F14964&lt;0,10*F14964^2,0))</f>
        <v/>
      </c>
      <c r="H14964">
        <f>IF(F14964="","",IF(F14964&gt;0,10*F14964^2,0))</f>
        <v/>
      </c>
    </row>
    <row r="14965">
      <c r="A14965">
        <f>Input!A14965</f>
        <v/>
      </c>
      <c r="B14965">
        <f>IF(ISNUMBER(Input!B14965),IF(AND(Input!B14965&gt;=20,Input!B14965&lt;=700),Input!B14965,""),"")</f>
        <v/>
      </c>
      <c r="C14965">
        <f>IF(B14965="","",INT(A14965))</f>
        <v/>
      </c>
      <c r="D14965">
        <f>IF(B14965="","",HOUR(A14965))</f>
        <v/>
      </c>
      <c r="E14965">
        <f>IF(B14965="","",IF(INPUT!$I$1="","",IF(C14965&lt;(INT(INPUT!$I$1)-INPUT!$I$2),"Off Meds",IF(C14965&lt;=(INT(INPUT!$I$1)+INPUT!$I$2),"Washout","On Meds"))))</f>
        <v/>
      </c>
      <c r="F14965">
        <f>IF(B14965="","",1.509*(LN(B14965)^1.084-5.381))</f>
        <v/>
      </c>
      <c r="G14965">
        <f>IF(F14965="","",IF(F14965&lt;0,10*F14965^2,0))</f>
        <v/>
      </c>
      <c r="H14965">
        <f>IF(F14965="","",IF(F14965&gt;0,10*F14965^2,0))</f>
        <v/>
      </c>
    </row>
    <row r="14966">
      <c r="A14966">
        <f>Input!A14966</f>
        <v/>
      </c>
      <c r="B14966">
        <f>IF(ISNUMBER(Input!B14966),IF(AND(Input!B14966&gt;=20,Input!B14966&lt;=700),Input!B14966,""),"")</f>
        <v/>
      </c>
      <c r="C14966">
        <f>IF(B14966="","",INT(A14966))</f>
        <v/>
      </c>
      <c r="D14966">
        <f>IF(B14966="","",HOUR(A14966))</f>
        <v/>
      </c>
      <c r="E14966">
        <f>IF(B14966="","",IF(INPUT!$I$1="","",IF(C14966&lt;(INT(INPUT!$I$1)-INPUT!$I$2),"Off Meds",IF(C14966&lt;=(INT(INPUT!$I$1)+INPUT!$I$2),"Washout","On Meds"))))</f>
        <v/>
      </c>
      <c r="F14966">
        <f>IF(B14966="","",1.509*(LN(B14966)^1.084-5.381))</f>
        <v/>
      </c>
      <c r="G14966">
        <f>IF(F14966="","",IF(F14966&lt;0,10*F14966^2,0))</f>
        <v/>
      </c>
      <c r="H14966">
        <f>IF(F14966="","",IF(F14966&gt;0,10*F14966^2,0))</f>
        <v/>
      </c>
    </row>
    <row r="14967">
      <c r="A14967">
        <f>Input!A14967</f>
        <v/>
      </c>
      <c r="B14967">
        <f>IF(ISNUMBER(Input!B14967),IF(AND(Input!B14967&gt;=20,Input!B14967&lt;=700),Input!B14967,""),"")</f>
        <v/>
      </c>
      <c r="C14967">
        <f>IF(B14967="","",INT(A14967))</f>
        <v/>
      </c>
      <c r="D14967">
        <f>IF(B14967="","",HOUR(A14967))</f>
        <v/>
      </c>
      <c r="E14967">
        <f>IF(B14967="","",IF(INPUT!$I$1="","",IF(C14967&lt;(INT(INPUT!$I$1)-INPUT!$I$2),"Off Meds",IF(C14967&lt;=(INT(INPUT!$I$1)+INPUT!$I$2),"Washout","On Meds"))))</f>
        <v/>
      </c>
      <c r="F14967">
        <f>IF(B14967="","",1.509*(LN(B14967)^1.084-5.381))</f>
        <v/>
      </c>
      <c r="G14967">
        <f>IF(F14967="","",IF(F14967&lt;0,10*F14967^2,0))</f>
        <v/>
      </c>
      <c r="H14967">
        <f>IF(F14967="","",IF(F14967&gt;0,10*F14967^2,0))</f>
        <v/>
      </c>
    </row>
    <row r="14968">
      <c r="A14968">
        <f>Input!A14968</f>
        <v/>
      </c>
      <c r="B14968">
        <f>IF(ISNUMBER(Input!B14968),IF(AND(Input!B14968&gt;=20,Input!B14968&lt;=700),Input!B14968,""),"")</f>
        <v/>
      </c>
      <c r="C14968">
        <f>IF(B14968="","",INT(A14968))</f>
        <v/>
      </c>
      <c r="D14968">
        <f>IF(B14968="","",HOUR(A14968))</f>
        <v/>
      </c>
      <c r="E14968">
        <f>IF(B14968="","",IF(INPUT!$I$1="","",IF(C14968&lt;(INT(INPUT!$I$1)-INPUT!$I$2),"Off Meds",IF(C14968&lt;=(INT(INPUT!$I$1)+INPUT!$I$2),"Washout","On Meds"))))</f>
        <v/>
      </c>
      <c r="F14968">
        <f>IF(B14968="","",1.509*(LN(B14968)^1.084-5.381))</f>
        <v/>
      </c>
      <c r="G14968">
        <f>IF(F14968="","",IF(F14968&lt;0,10*F14968^2,0))</f>
        <v/>
      </c>
      <c r="H14968">
        <f>IF(F14968="","",IF(F14968&gt;0,10*F14968^2,0))</f>
        <v/>
      </c>
    </row>
    <row r="14969">
      <c r="A14969">
        <f>Input!A14969</f>
        <v/>
      </c>
      <c r="B14969">
        <f>IF(ISNUMBER(Input!B14969),IF(AND(Input!B14969&gt;=20,Input!B14969&lt;=700),Input!B14969,""),"")</f>
        <v/>
      </c>
      <c r="C14969">
        <f>IF(B14969="","",INT(A14969))</f>
        <v/>
      </c>
      <c r="D14969">
        <f>IF(B14969="","",HOUR(A14969))</f>
        <v/>
      </c>
      <c r="E14969">
        <f>IF(B14969="","",IF(INPUT!$I$1="","",IF(C14969&lt;(INT(INPUT!$I$1)-INPUT!$I$2),"Off Meds",IF(C14969&lt;=(INT(INPUT!$I$1)+INPUT!$I$2),"Washout","On Meds"))))</f>
        <v/>
      </c>
      <c r="F14969">
        <f>IF(B14969="","",1.509*(LN(B14969)^1.084-5.381))</f>
        <v/>
      </c>
      <c r="G14969">
        <f>IF(F14969="","",IF(F14969&lt;0,10*F14969^2,0))</f>
        <v/>
      </c>
      <c r="H14969">
        <f>IF(F14969="","",IF(F14969&gt;0,10*F14969^2,0))</f>
        <v/>
      </c>
    </row>
    <row r="14970">
      <c r="A14970">
        <f>Input!A14970</f>
        <v/>
      </c>
      <c r="B14970">
        <f>IF(ISNUMBER(Input!B14970),IF(AND(Input!B14970&gt;=20,Input!B14970&lt;=700),Input!B14970,""),"")</f>
        <v/>
      </c>
      <c r="C14970">
        <f>IF(B14970="","",INT(A14970))</f>
        <v/>
      </c>
      <c r="D14970">
        <f>IF(B14970="","",HOUR(A14970))</f>
        <v/>
      </c>
      <c r="E14970">
        <f>IF(B14970="","",IF(INPUT!$I$1="","",IF(C14970&lt;(INT(INPUT!$I$1)-INPUT!$I$2),"Off Meds",IF(C14970&lt;=(INT(INPUT!$I$1)+INPUT!$I$2),"Washout","On Meds"))))</f>
        <v/>
      </c>
      <c r="F14970">
        <f>IF(B14970="","",1.509*(LN(B14970)^1.084-5.381))</f>
        <v/>
      </c>
      <c r="G14970">
        <f>IF(F14970="","",IF(F14970&lt;0,10*F14970^2,0))</f>
        <v/>
      </c>
      <c r="H14970">
        <f>IF(F14970="","",IF(F14970&gt;0,10*F14970^2,0))</f>
        <v/>
      </c>
    </row>
    <row r="14971">
      <c r="A14971">
        <f>Input!A14971</f>
        <v/>
      </c>
      <c r="B14971">
        <f>IF(ISNUMBER(Input!B14971),IF(AND(Input!B14971&gt;=20,Input!B14971&lt;=700),Input!B14971,""),"")</f>
        <v/>
      </c>
      <c r="C14971">
        <f>IF(B14971="","",INT(A14971))</f>
        <v/>
      </c>
      <c r="D14971">
        <f>IF(B14971="","",HOUR(A14971))</f>
        <v/>
      </c>
      <c r="E14971">
        <f>IF(B14971="","",IF(INPUT!$I$1="","",IF(C14971&lt;(INT(INPUT!$I$1)-INPUT!$I$2),"Off Meds",IF(C14971&lt;=(INT(INPUT!$I$1)+INPUT!$I$2),"Washout","On Meds"))))</f>
        <v/>
      </c>
      <c r="F14971">
        <f>IF(B14971="","",1.509*(LN(B14971)^1.084-5.381))</f>
        <v/>
      </c>
      <c r="G14971">
        <f>IF(F14971="","",IF(F14971&lt;0,10*F14971^2,0))</f>
        <v/>
      </c>
      <c r="H14971">
        <f>IF(F14971="","",IF(F14971&gt;0,10*F14971^2,0))</f>
        <v/>
      </c>
    </row>
    <row r="14972">
      <c r="A14972">
        <f>Input!A14972</f>
        <v/>
      </c>
      <c r="B14972">
        <f>IF(ISNUMBER(Input!B14972),IF(AND(Input!B14972&gt;=20,Input!B14972&lt;=700),Input!B14972,""),"")</f>
        <v/>
      </c>
      <c r="C14972">
        <f>IF(B14972="","",INT(A14972))</f>
        <v/>
      </c>
      <c r="D14972">
        <f>IF(B14972="","",HOUR(A14972))</f>
        <v/>
      </c>
      <c r="E14972">
        <f>IF(B14972="","",IF(INPUT!$I$1="","",IF(C14972&lt;(INT(INPUT!$I$1)-INPUT!$I$2),"Off Meds",IF(C14972&lt;=(INT(INPUT!$I$1)+INPUT!$I$2),"Washout","On Meds"))))</f>
        <v/>
      </c>
      <c r="F14972">
        <f>IF(B14972="","",1.509*(LN(B14972)^1.084-5.381))</f>
        <v/>
      </c>
      <c r="G14972">
        <f>IF(F14972="","",IF(F14972&lt;0,10*F14972^2,0))</f>
        <v/>
      </c>
      <c r="H14972">
        <f>IF(F14972="","",IF(F14972&gt;0,10*F14972^2,0))</f>
        <v/>
      </c>
    </row>
    <row r="14973">
      <c r="A14973">
        <f>Input!A14973</f>
        <v/>
      </c>
      <c r="B14973">
        <f>IF(ISNUMBER(Input!B14973),IF(AND(Input!B14973&gt;=20,Input!B14973&lt;=700),Input!B14973,""),"")</f>
        <v/>
      </c>
      <c r="C14973">
        <f>IF(B14973="","",INT(A14973))</f>
        <v/>
      </c>
      <c r="D14973">
        <f>IF(B14973="","",HOUR(A14973))</f>
        <v/>
      </c>
      <c r="E14973">
        <f>IF(B14973="","",IF(INPUT!$I$1="","",IF(C14973&lt;(INT(INPUT!$I$1)-INPUT!$I$2),"Off Meds",IF(C14973&lt;=(INT(INPUT!$I$1)+INPUT!$I$2),"Washout","On Meds"))))</f>
        <v/>
      </c>
      <c r="F14973">
        <f>IF(B14973="","",1.509*(LN(B14973)^1.084-5.381))</f>
        <v/>
      </c>
      <c r="G14973">
        <f>IF(F14973="","",IF(F14973&lt;0,10*F14973^2,0))</f>
        <v/>
      </c>
      <c r="H14973">
        <f>IF(F14973="","",IF(F14973&gt;0,10*F14973^2,0))</f>
        <v/>
      </c>
    </row>
    <row r="14974">
      <c r="A14974">
        <f>Input!A14974</f>
        <v/>
      </c>
      <c r="B14974">
        <f>IF(ISNUMBER(Input!B14974),IF(AND(Input!B14974&gt;=20,Input!B14974&lt;=700),Input!B14974,""),"")</f>
        <v/>
      </c>
      <c r="C14974">
        <f>IF(B14974="","",INT(A14974))</f>
        <v/>
      </c>
      <c r="D14974">
        <f>IF(B14974="","",HOUR(A14974))</f>
        <v/>
      </c>
      <c r="E14974">
        <f>IF(B14974="","",IF(INPUT!$I$1="","",IF(C14974&lt;(INT(INPUT!$I$1)-INPUT!$I$2),"Off Meds",IF(C14974&lt;=(INT(INPUT!$I$1)+INPUT!$I$2),"Washout","On Meds"))))</f>
        <v/>
      </c>
      <c r="F14974">
        <f>IF(B14974="","",1.509*(LN(B14974)^1.084-5.381))</f>
        <v/>
      </c>
      <c r="G14974">
        <f>IF(F14974="","",IF(F14974&lt;0,10*F14974^2,0))</f>
        <v/>
      </c>
      <c r="H14974">
        <f>IF(F14974="","",IF(F14974&gt;0,10*F14974^2,0))</f>
        <v/>
      </c>
    </row>
    <row r="14975">
      <c r="A14975">
        <f>Input!A14975</f>
        <v/>
      </c>
      <c r="B14975">
        <f>IF(ISNUMBER(Input!B14975),IF(AND(Input!B14975&gt;=20,Input!B14975&lt;=700),Input!B14975,""),"")</f>
        <v/>
      </c>
      <c r="C14975">
        <f>IF(B14975="","",INT(A14975))</f>
        <v/>
      </c>
      <c r="D14975">
        <f>IF(B14975="","",HOUR(A14975))</f>
        <v/>
      </c>
      <c r="E14975">
        <f>IF(B14975="","",IF(INPUT!$I$1="","",IF(C14975&lt;(INT(INPUT!$I$1)-INPUT!$I$2),"Off Meds",IF(C14975&lt;=(INT(INPUT!$I$1)+INPUT!$I$2),"Washout","On Meds"))))</f>
        <v/>
      </c>
      <c r="F14975">
        <f>IF(B14975="","",1.509*(LN(B14975)^1.084-5.381))</f>
        <v/>
      </c>
      <c r="G14975">
        <f>IF(F14975="","",IF(F14975&lt;0,10*F14975^2,0))</f>
        <v/>
      </c>
      <c r="H14975">
        <f>IF(F14975="","",IF(F14975&gt;0,10*F14975^2,0))</f>
        <v/>
      </c>
    </row>
    <row r="14976">
      <c r="A14976">
        <f>Input!A14976</f>
        <v/>
      </c>
      <c r="B14976">
        <f>IF(ISNUMBER(Input!B14976),IF(AND(Input!B14976&gt;=20,Input!B14976&lt;=700),Input!B14976,""),"")</f>
        <v/>
      </c>
      <c r="C14976">
        <f>IF(B14976="","",INT(A14976))</f>
        <v/>
      </c>
      <c r="D14976">
        <f>IF(B14976="","",HOUR(A14976))</f>
        <v/>
      </c>
      <c r="E14976">
        <f>IF(B14976="","",IF(INPUT!$I$1="","",IF(C14976&lt;(INT(INPUT!$I$1)-INPUT!$I$2),"Off Meds",IF(C14976&lt;=(INT(INPUT!$I$1)+INPUT!$I$2),"Washout","On Meds"))))</f>
        <v/>
      </c>
      <c r="F14976">
        <f>IF(B14976="","",1.509*(LN(B14976)^1.084-5.381))</f>
        <v/>
      </c>
      <c r="G14976">
        <f>IF(F14976="","",IF(F14976&lt;0,10*F14976^2,0))</f>
        <v/>
      </c>
      <c r="H14976">
        <f>IF(F14976="","",IF(F14976&gt;0,10*F14976^2,0))</f>
        <v/>
      </c>
    </row>
    <row r="14977">
      <c r="A14977">
        <f>Input!A14977</f>
        <v/>
      </c>
      <c r="B14977">
        <f>IF(ISNUMBER(Input!B14977),IF(AND(Input!B14977&gt;=20,Input!B14977&lt;=700),Input!B14977,""),"")</f>
        <v/>
      </c>
      <c r="C14977">
        <f>IF(B14977="","",INT(A14977))</f>
        <v/>
      </c>
      <c r="D14977">
        <f>IF(B14977="","",HOUR(A14977))</f>
        <v/>
      </c>
      <c r="E14977">
        <f>IF(B14977="","",IF(INPUT!$I$1="","",IF(C14977&lt;(INT(INPUT!$I$1)-INPUT!$I$2),"Off Meds",IF(C14977&lt;=(INT(INPUT!$I$1)+INPUT!$I$2),"Washout","On Meds"))))</f>
        <v/>
      </c>
      <c r="F14977">
        <f>IF(B14977="","",1.509*(LN(B14977)^1.084-5.381))</f>
        <v/>
      </c>
      <c r="G14977">
        <f>IF(F14977="","",IF(F14977&lt;0,10*F14977^2,0))</f>
        <v/>
      </c>
      <c r="H14977">
        <f>IF(F14977="","",IF(F14977&gt;0,10*F14977^2,0))</f>
        <v/>
      </c>
    </row>
    <row r="14978">
      <c r="A14978">
        <f>Input!A14978</f>
        <v/>
      </c>
      <c r="B14978">
        <f>IF(ISNUMBER(Input!B14978),IF(AND(Input!B14978&gt;=20,Input!B14978&lt;=700),Input!B14978,""),"")</f>
        <v/>
      </c>
      <c r="C14978">
        <f>IF(B14978="","",INT(A14978))</f>
        <v/>
      </c>
      <c r="D14978">
        <f>IF(B14978="","",HOUR(A14978))</f>
        <v/>
      </c>
      <c r="E14978">
        <f>IF(B14978="","",IF(INPUT!$I$1="","",IF(C14978&lt;(INT(INPUT!$I$1)-INPUT!$I$2),"Off Meds",IF(C14978&lt;=(INT(INPUT!$I$1)+INPUT!$I$2),"Washout","On Meds"))))</f>
        <v/>
      </c>
      <c r="F14978">
        <f>IF(B14978="","",1.509*(LN(B14978)^1.084-5.381))</f>
        <v/>
      </c>
      <c r="G14978">
        <f>IF(F14978="","",IF(F14978&lt;0,10*F14978^2,0))</f>
        <v/>
      </c>
      <c r="H14978">
        <f>IF(F14978="","",IF(F14978&gt;0,10*F14978^2,0))</f>
        <v/>
      </c>
    </row>
    <row r="14979">
      <c r="A14979">
        <f>Input!A14979</f>
        <v/>
      </c>
      <c r="B14979">
        <f>IF(ISNUMBER(Input!B14979),IF(AND(Input!B14979&gt;=20,Input!B14979&lt;=700),Input!B14979,""),"")</f>
        <v/>
      </c>
      <c r="C14979">
        <f>IF(B14979="","",INT(A14979))</f>
        <v/>
      </c>
      <c r="D14979">
        <f>IF(B14979="","",HOUR(A14979))</f>
        <v/>
      </c>
      <c r="E14979">
        <f>IF(B14979="","",IF(INPUT!$I$1="","",IF(C14979&lt;(INT(INPUT!$I$1)-INPUT!$I$2),"Off Meds",IF(C14979&lt;=(INT(INPUT!$I$1)+INPUT!$I$2),"Washout","On Meds"))))</f>
        <v/>
      </c>
      <c r="F14979">
        <f>IF(B14979="","",1.509*(LN(B14979)^1.084-5.381))</f>
        <v/>
      </c>
      <c r="G14979">
        <f>IF(F14979="","",IF(F14979&lt;0,10*F14979^2,0))</f>
        <v/>
      </c>
      <c r="H14979">
        <f>IF(F14979="","",IF(F14979&gt;0,10*F14979^2,0))</f>
        <v/>
      </c>
    </row>
    <row r="14980">
      <c r="A14980">
        <f>Input!A14980</f>
        <v/>
      </c>
      <c r="B14980">
        <f>IF(ISNUMBER(Input!B14980),IF(AND(Input!B14980&gt;=20,Input!B14980&lt;=700),Input!B14980,""),"")</f>
        <v/>
      </c>
      <c r="C14980">
        <f>IF(B14980="","",INT(A14980))</f>
        <v/>
      </c>
      <c r="D14980">
        <f>IF(B14980="","",HOUR(A14980))</f>
        <v/>
      </c>
      <c r="E14980">
        <f>IF(B14980="","",IF(INPUT!$I$1="","",IF(C14980&lt;(INT(INPUT!$I$1)-INPUT!$I$2),"Off Meds",IF(C14980&lt;=(INT(INPUT!$I$1)+INPUT!$I$2),"Washout","On Meds"))))</f>
        <v/>
      </c>
      <c r="F14980">
        <f>IF(B14980="","",1.509*(LN(B14980)^1.084-5.381))</f>
        <v/>
      </c>
      <c r="G14980">
        <f>IF(F14980="","",IF(F14980&lt;0,10*F14980^2,0))</f>
        <v/>
      </c>
      <c r="H14980">
        <f>IF(F14980="","",IF(F14980&gt;0,10*F14980^2,0))</f>
        <v/>
      </c>
    </row>
    <row r="14981">
      <c r="A14981">
        <f>Input!A14981</f>
        <v/>
      </c>
      <c r="B14981">
        <f>IF(ISNUMBER(Input!B14981),IF(AND(Input!B14981&gt;=20,Input!B14981&lt;=700),Input!B14981,""),"")</f>
        <v/>
      </c>
      <c r="C14981">
        <f>IF(B14981="","",INT(A14981))</f>
        <v/>
      </c>
      <c r="D14981">
        <f>IF(B14981="","",HOUR(A14981))</f>
        <v/>
      </c>
      <c r="E14981">
        <f>IF(B14981="","",IF(INPUT!$I$1="","",IF(C14981&lt;(INT(INPUT!$I$1)-INPUT!$I$2),"Off Meds",IF(C14981&lt;=(INT(INPUT!$I$1)+INPUT!$I$2),"Washout","On Meds"))))</f>
        <v/>
      </c>
      <c r="F14981">
        <f>IF(B14981="","",1.509*(LN(B14981)^1.084-5.381))</f>
        <v/>
      </c>
      <c r="G14981">
        <f>IF(F14981="","",IF(F14981&lt;0,10*F14981^2,0))</f>
        <v/>
      </c>
      <c r="H14981">
        <f>IF(F14981="","",IF(F14981&gt;0,10*F14981^2,0))</f>
        <v/>
      </c>
    </row>
    <row r="14982">
      <c r="A14982">
        <f>Input!A14982</f>
        <v/>
      </c>
      <c r="B14982">
        <f>IF(ISNUMBER(Input!B14982),IF(AND(Input!B14982&gt;=20,Input!B14982&lt;=700),Input!B14982,""),"")</f>
        <v/>
      </c>
      <c r="C14982">
        <f>IF(B14982="","",INT(A14982))</f>
        <v/>
      </c>
      <c r="D14982">
        <f>IF(B14982="","",HOUR(A14982))</f>
        <v/>
      </c>
      <c r="E14982">
        <f>IF(B14982="","",IF(INPUT!$I$1="","",IF(C14982&lt;(INT(INPUT!$I$1)-INPUT!$I$2),"Off Meds",IF(C14982&lt;=(INT(INPUT!$I$1)+INPUT!$I$2),"Washout","On Meds"))))</f>
        <v/>
      </c>
      <c r="F14982">
        <f>IF(B14982="","",1.509*(LN(B14982)^1.084-5.381))</f>
        <v/>
      </c>
      <c r="G14982">
        <f>IF(F14982="","",IF(F14982&lt;0,10*F14982^2,0))</f>
        <v/>
      </c>
      <c r="H14982">
        <f>IF(F14982="","",IF(F14982&gt;0,10*F14982^2,0))</f>
        <v/>
      </c>
    </row>
    <row r="14983">
      <c r="A14983">
        <f>Input!A14983</f>
        <v/>
      </c>
      <c r="B14983">
        <f>IF(ISNUMBER(Input!B14983),IF(AND(Input!B14983&gt;=20,Input!B14983&lt;=700),Input!B14983,""),"")</f>
        <v/>
      </c>
      <c r="C14983">
        <f>IF(B14983="","",INT(A14983))</f>
        <v/>
      </c>
      <c r="D14983">
        <f>IF(B14983="","",HOUR(A14983))</f>
        <v/>
      </c>
      <c r="E14983">
        <f>IF(B14983="","",IF(INPUT!$I$1="","",IF(C14983&lt;(INT(INPUT!$I$1)-INPUT!$I$2),"Off Meds",IF(C14983&lt;=(INT(INPUT!$I$1)+INPUT!$I$2),"Washout","On Meds"))))</f>
        <v/>
      </c>
      <c r="F14983">
        <f>IF(B14983="","",1.509*(LN(B14983)^1.084-5.381))</f>
        <v/>
      </c>
      <c r="G14983">
        <f>IF(F14983="","",IF(F14983&lt;0,10*F14983^2,0))</f>
        <v/>
      </c>
      <c r="H14983">
        <f>IF(F14983="","",IF(F14983&gt;0,10*F14983^2,0))</f>
        <v/>
      </c>
    </row>
    <row r="14984">
      <c r="A14984">
        <f>Input!A14984</f>
        <v/>
      </c>
      <c r="B14984">
        <f>IF(ISNUMBER(Input!B14984),IF(AND(Input!B14984&gt;=20,Input!B14984&lt;=700),Input!B14984,""),"")</f>
        <v/>
      </c>
      <c r="C14984">
        <f>IF(B14984="","",INT(A14984))</f>
        <v/>
      </c>
      <c r="D14984">
        <f>IF(B14984="","",HOUR(A14984))</f>
        <v/>
      </c>
      <c r="E14984">
        <f>IF(B14984="","",IF(INPUT!$I$1="","",IF(C14984&lt;(INT(INPUT!$I$1)-INPUT!$I$2),"Off Meds",IF(C14984&lt;=(INT(INPUT!$I$1)+INPUT!$I$2),"Washout","On Meds"))))</f>
        <v/>
      </c>
      <c r="F14984">
        <f>IF(B14984="","",1.509*(LN(B14984)^1.084-5.381))</f>
        <v/>
      </c>
      <c r="G14984">
        <f>IF(F14984="","",IF(F14984&lt;0,10*F14984^2,0))</f>
        <v/>
      </c>
      <c r="H14984">
        <f>IF(F14984="","",IF(F14984&gt;0,10*F14984^2,0))</f>
        <v/>
      </c>
    </row>
    <row r="14985">
      <c r="A14985">
        <f>Input!A14985</f>
        <v/>
      </c>
      <c r="B14985">
        <f>IF(ISNUMBER(Input!B14985),IF(AND(Input!B14985&gt;=20,Input!B14985&lt;=700),Input!B14985,""),"")</f>
        <v/>
      </c>
      <c r="C14985">
        <f>IF(B14985="","",INT(A14985))</f>
        <v/>
      </c>
      <c r="D14985">
        <f>IF(B14985="","",HOUR(A14985))</f>
        <v/>
      </c>
      <c r="E14985">
        <f>IF(B14985="","",IF(INPUT!$I$1="","",IF(C14985&lt;(INT(INPUT!$I$1)-INPUT!$I$2),"Off Meds",IF(C14985&lt;=(INT(INPUT!$I$1)+INPUT!$I$2),"Washout","On Meds"))))</f>
        <v/>
      </c>
      <c r="F14985">
        <f>IF(B14985="","",1.509*(LN(B14985)^1.084-5.381))</f>
        <v/>
      </c>
      <c r="G14985">
        <f>IF(F14985="","",IF(F14985&lt;0,10*F14985^2,0))</f>
        <v/>
      </c>
      <c r="H14985">
        <f>IF(F14985="","",IF(F14985&gt;0,10*F14985^2,0))</f>
        <v/>
      </c>
    </row>
    <row r="14986">
      <c r="A14986">
        <f>Input!A14986</f>
        <v/>
      </c>
      <c r="B14986">
        <f>IF(ISNUMBER(Input!B14986),IF(AND(Input!B14986&gt;=20,Input!B14986&lt;=700),Input!B14986,""),"")</f>
        <v/>
      </c>
      <c r="C14986">
        <f>IF(B14986="","",INT(A14986))</f>
        <v/>
      </c>
      <c r="D14986">
        <f>IF(B14986="","",HOUR(A14986))</f>
        <v/>
      </c>
      <c r="E14986">
        <f>IF(B14986="","",IF(INPUT!$I$1="","",IF(C14986&lt;(INT(INPUT!$I$1)-INPUT!$I$2),"Off Meds",IF(C14986&lt;=(INT(INPUT!$I$1)+INPUT!$I$2),"Washout","On Meds"))))</f>
        <v/>
      </c>
      <c r="F14986">
        <f>IF(B14986="","",1.509*(LN(B14986)^1.084-5.381))</f>
        <v/>
      </c>
      <c r="G14986">
        <f>IF(F14986="","",IF(F14986&lt;0,10*F14986^2,0))</f>
        <v/>
      </c>
      <c r="H14986">
        <f>IF(F14986="","",IF(F14986&gt;0,10*F14986^2,0))</f>
        <v/>
      </c>
    </row>
    <row r="14987">
      <c r="A14987">
        <f>Input!A14987</f>
        <v/>
      </c>
      <c r="B14987">
        <f>IF(ISNUMBER(Input!B14987),IF(AND(Input!B14987&gt;=20,Input!B14987&lt;=700),Input!B14987,""),"")</f>
        <v/>
      </c>
      <c r="C14987">
        <f>IF(B14987="","",INT(A14987))</f>
        <v/>
      </c>
      <c r="D14987">
        <f>IF(B14987="","",HOUR(A14987))</f>
        <v/>
      </c>
      <c r="E14987">
        <f>IF(B14987="","",IF(INPUT!$I$1="","",IF(C14987&lt;(INT(INPUT!$I$1)-INPUT!$I$2),"Off Meds",IF(C14987&lt;=(INT(INPUT!$I$1)+INPUT!$I$2),"Washout","On Meds"))))</f>
        <v/>
      </c>
      <c r="F14987">
        <f>IF(B14987="","",1.509*(LN(B14987)^1.084-5.381))</f>
        <v/>
      </c>
      <c r="G14987">
        <f>IF(F14987="","",IF(F14987&lt;0,10*F14987^2,0))</f>
        <v/>
      </c>
      <c r="H14987">
        <f>IF(F14987="","",IF(F14987&gt;0,10*F14987^2,0))</f>
        <v/>
      </c>
    </row>
    <row r="14988">
      <c r="A14988">
        <f>Input!A14988</f>
        <v/>
      </c>
      <c r="B14988">
        <f>IF(ISNUMBER(Input!B14988),IF(AND(Input!B14988&gt;=20,Input!B14988&lt;=700),Input!B14988,""),"")</f>
        <v/>
      </c>
      <c r="C14988">
        <f>IF(B14988="","",INT(A14988))</f>
        <v/>
      </c>
      <c r="D14988">
        <f>IF(B14988="","",HOUR(A14988))</f>
        <v/>
      </c>
      <c r="E14988">
        <f>IF(B14988="","",IF(INPUT!$I$1="","",IF(C14988&lt;(INT(INPUT!$I$1)-INPUT!$I$2),"Off Meds",IF(C14988&lt;=(INT(INPUT!$I$1)+INPUT!$I$2),"Washout","On Meds"))))</f>
        <v/>
      </c>
      <c r="F14988">
        <f>IF(B14988="","",1.509*(LN(B14988)^1.084-5.381))</f>
        <v/>
      </c>
      <c r="G14988">
        <f>IF(F14988="","",IF(F14988&lt;0,10*F14988^2,0))</f>
        <v/>
      </c>
      <c r="H14988">
        <f>IF(F14988="","",IF(F14988&gt;0,10*F14988^2,0))</f>
        <v/>
      </c>
    </row>
    <row r="14989">
      <c r="A14989">
        <f>Input!A14989</f>
        <v/>
      </c>
      <c r="B14989">
        <f>IF(ISNUMBER(Input!B14989),IF(AND(Input!B14989&gt;=20,Input!B14989&lt;=700),Input!B14989,""),"")</f>
        <v/>
      </c>
      <c r="C14989">
        <f>IF(B14989="","",INT(A14989))</f>
        <v/>
      </c>
      <c r="D14989">
        <f>IF(B14989="","",HOUR(A14989))</f>
        <v/>
      </c>
      <c r="E14989">
        <f>IF(B14989="","",IF(INPUT!$I$1="","",IF(C14989&lt;(INT(INPUT!$I$1)-INPUT!$I$2),"Off Meds",IF(C14989&lt;=(INT(INPUT!$I$1)+INPUT!$I$2),"Washout","On Meds"))))</f>
        <v/>
      </c>
      <c r="F14989">
        <f>IF(B14989="","",1.509*(LN(B14989)^1.084-5.381))</f>
        <v/>
      </c>
      <c r="G14989">
        <f>IF(F14989="","",IF(F14989&lt;0,10*F14989^2,0))</f>
        <v/>
      </c>
      <c r="H14989">
        <f>IF(F14989="","",IF(F14989&gt;0,10*F14989^2,0))</f>
        <v/>
      </c>
    </row>
    <row r="14990">
      <c r="A14990">
        <f>Input!A14990</f>
        <v/>
      </c>
      <c r="B14990">
        <f>IF(ISNUMBER(Input!B14990),IF(AND(Input!B14990&gt;=20,Input!B14990&lt;=700),Input!B14990,""),"")</f>
        <v/>
      </c>
      <c r="C14990">
        <f>IF(B14990="","",INT(A14990))</f>
        <v/>
      </c>
      <c r="D14990">
        <f>IF(B14990="","",HOUR(A14990))</f>
        <v/>
      </c>
      <c r="E14990">
        <f>IF(B14990="","",IF(INPUT!$I$1="","",IF(C14990&lt;(INT(INPUT!$I$1)-INPUT!$I$2),"Off Meds",IF(C14990&lt;=(INT(INPUT!$I$1)+INPUT!$I$2),"Washout","On Meds"))))</f>
        <v/>
      </c>
      <c r="F14990">
        <f>IF(B14990="","",1.509*(LN(B14990)^1.084-5.381))</f>
        <v/>
      </c>
      <c r="G14990">
        <f>IF(F14990="","",IF(F14990&lt;0,10*F14990^2,0))</f>
        <v/>
      </c>
      <c r="H14990">
        <f>IF(F14990="","",IF(F14990&gt;0,10*F14990^2,0))</f>
        <v/>
      </c>
    </row>
    <row r="14991">
      <c r="A14991">
        <f>Input!A14991</f>
        <v/>
      </c>
      <c r="B14991">
        <f>IF(ISNUMBER(Input!B14991),IF(AND(Input!B14991&gt;=20,Input!B14991&lt;=700),Input!B14991,""),"")</f>
        <v/>
      </c>
      <c r="C14991">
        <f>IF(B14991="","",INT(A14991))</f>
        <v/>
      </c>
      <c r="D14991">
        <f>IF(B14991="","",HOUR(A14991))</f>
        <v/>
      </c>
      <c r="E14991">
        <f>IF(B14991="","",IF(INPUT!$I$1="","",IF(C14991&lt;(INT(INPUT!$I$1)-INPUT!$I$2),"Off Meds",IF(C14991&lt;=(INT(INPUT!$I$1)+INPUT!$I$2),"Washout","On Meds"))))</f>
        <v/>
      </c>
      <c r="F14991">
        <f>IF(B14991="","",1.509*(LN(B14991)^1.084-5.381))</f>
        <v/>
      </c>
      <c r="G14991">
        <f>IF(F14991="","",IF(F14991&lt;0,10*F14991^2,0))</f>
        <v/>
      </c>
      <c r="H14991">
        <f>IF(F14991="","",IF(F14991&gt;0,10*F14991^2,0))</f>
        <v/>
      </c>
    </row>
    <row r="14992">
      <c r="A14992">
        <f>Input!A14992</f>
        <v/>
      </c>
      <c r="B14992">
        <f>IF(ISNUMBER(Input!B14992),IF(AND(Input!B14992&gt;=20,Input!B14992&lt;=700),Input!B14992,""),"")</f>
        <v/>
      </c>
      <c r="C14992">
        <f>IF(B14992="","",INT(A14992))</f>
        <v/>
      </c>
      <c r="D14992">
        <f>IF(B14992="","",HOUR(A14992))</f>
        <v/>
      </c>
      <c r="E14992">
        <f>IF(B14992="","",IF(INPUT!$I$1="","",IF(C14992&lt;(INT(INPUT!$I$1)-INPUT!$I$2),"Off Meds",IF(C14992&lt;=(INT(INPUT!$I$1)+INPUT!$I$2),"Washout","On Meds"))))</f>
        <v/>
      </c>
      <c r="F14992">
        <f>IF(B14992="","",1.509*(LN(B14992)^1.084-5.381))</f>
        <v/>
      </c>
      <c r="G14992">
        <f>IF(F14992="","",IF(F14992&lt;0,10*F14992^2,0))</f>
        <v/>
      </c>
      <c r="H14992">
        <f>IF(F14992="","",IF(F14992&gt;0,10*F14992^2,0))</f>
        <v/>
      </c>
    </row>
    <row r="14993">
      <c r="A14993">
        <f>Input!A14993</f>
        <v/>
      </c>
      <c r="B14993">
        <f>IF(ISNUMBER(Input!B14993),IF(AND(Input!B14993&gt;=20,Input!B14993&lt;=700),Input!B14993,""),"")</f>
        <v/>
      </c>
      <c r="C14993">
        <f>IF(B14993="","",INT(A14993))</f>
        <v/>
      </c>
      <c r="D14993">
        <f>IF(B14993="","",HOUR(A14993))</f>
        <v/>
      </c>
      <c r="E14993">
        <f>IF(B14993="","",IF(INPUT!$I$1="","",IF(C14993&lt;(INT(INPUT!$I$1)-INPUT!$I$2),"Off Meds",IF(C14993&lt;=(INT(INPUT!$I$1)+INPUT!$I$2),"Washout","On Meds"))))</f>
        <v/>
      </c>
      <c r="F14993">
        <f>IF(B14993="","",1.509*(LN(B14993)^1.084-5.381))</f>
        <v/>
      </c>
      <c r="G14993">
        <f>IF(F14993="","",IF(F14993&lt;0,10*F14993^2,0))</f>
        <v/>
      </c>
      <c r="H14993">
        <f>IF(F14993="","",IF(F14993&gt;0,10*F14993^2,0))</f>
        <v/>
      </c>
    </row>
    <row r="14994">
      <c r="A14994">
        <f>Input!A14994</f>
        <v/>
      </c>
      <c r="B14994">
        <f>IF(ISNUMBER(Input!B14994),IF(AND(Input!B14994&gt;=20,Input!B14994&lt;=700),Input!B14994,""),"")</f>
        <v/>
      </c>
      <c r="C14994">
        <f>IF(B14994="","",INT(A14994))</f>
        <v/>
      </c>
      <c r="D14994">
        <f>IF(B14994="","",HOUR(A14994))</f>
        <v/>
      </c>
      <c r="E14994">
        <f>IF(B14994="","",IF(INPUT!$I$1="","",IF(C14994&lt;(INT(INPUT!$I$1)-INPUT!$I$2),"Off Meds",IF(C14994&lt;=(INT(INPUT!$I$1)+INPUT!$I$2),"Washout","On Meds"))))</f>
        <v/>
      </c>
      <c r="F14994">
        <f>IF(B14994="","",1.509*(LN(B14994)^1.084-5.381))</f>
        <v/>
      </c>
      <c r="G14994">
        <f>IF(F14994="","",IF(F14994&lt;0,10*F14994^2,0))</f>
        <v/>
      </c>
      <c r="H14994">
        <f>IF(F14994="","",IF(F14994&gt;0,10*F14994^2,0))</f>
        <v/>
      </c>
    </row>
    <row r="14995">
      <c r="A14995">
        <f>Input!A14995</f>
        <v/>
      </c>
      <c r="B14995">
        <f>IF(ISNUMBER(Input!B14995),IF(AND(Input!B14995&gt;=20,Input!B14995&lt;=700),Input!B14995,""),"")</f>
        <v/>
      </c>
      <c r="C14995">
        <f>IF(B14995="","",INT(A14995))</f>
        <v/>
      </c>
      <c r="D14995">
        <f>IF(B14995="","",HOUR(A14995))</f>
        <v/>
      </c>
      <c r="E14995">
        <f>IF(B14995="","",IF(INPUT!$I$1="","",IF(C14995&lt;(INT(INPUT!$I$1)-INPUT!$I$2),"Off Meds",IF(C14995&lt;=(INT(INPUT!$I$1)+INPUT!$I$2),"Washout","On Meds"))))</f>
        <v/>
      </c>
      <c r="F14995">
        <f>IF(B14995="","",1.509*(LN(B14995)^1.084-5.381))</f>
        <v/>
      </c>
      <c r="G14995">
        <f>IF(F14995="","",IF(F14995&lt;0,10*F14995^2,0))</f>
        <v/>
      </c>
      <c r="H14995">
        <f>IF(F14995="","",IF(F14995&gt;0,10*F14995^2,0))</f>
        <v/>
      </c>
    </row>
    <row r="14996">
      <c r="A14996">
        <f>Input!A14996</f>
        <v/>
      </c>
      <c r="B14996">
        <f>IF(ISNUMBER(Input!B14996),IF(AND(Input!B14996&gt;=20,Input!B14996&lt;=700),Input!B14996,""),"")</f>
        <v/>
      </c>
      <c r="C14996">
        <f>IF(B14996="","",INT(A14996))</f>
        <v/>
      </c>
      <c r="D14996">
        <f>IF(B14996="","",HOUR(A14996))</f>
        <v/>
      </c>
      <c r="E14996">
        <f>IF(B14996="","",IF(INPUT!$I$1="","",IF(C14996&lt;(INT(INPUT!$I$1)-INPUT!$I$2),"Off Meds",IF(C14996&lt;=(INT(INPUT!$I$1)+INPUT!$I$2),"Washout","On Meds"))))</f>
        <v/>
      </c>
      <c r="F14996">
        <f>IF(B14996="","",1.509*(LN(B14996)^1.084-5.381))</f>
        <v/>
      </c>
      <c r="G14996">
        <f>IF(F14996="","",IF(F14996&lt;0,10*F14996^2,0))</f>
        <v/>
      </c>
      <c r="H14996">
        <f>IF(F14996="","",IF(F14996&gt;0,10*F14996^2,0))</f>
        <v/>
      </c>
    </row>
    <row r="14997">
      <c r="A14997">
        <f>Input!A14997</f>
        <v/>
      </c>
      <c r="B14997">
        <f>IF(ISNUMBER(Input!B14997),IF(AND(Input!B14997&gt;=20,Input!B14997&lt;=700),Input!B14997,""),"")</f>
        <v/>
      </c>
      <c r="C14997">
        <f>IF(B14997="","",INT(A14997))</f>
        <v/>
      </c>
      <c r="D14997">
        <f>IF(B14997="","",HOUR(A14997))</f>
        <v/>
      </c>
      <c r="E14997">
        <f>IF(B14997="","",IF(INPUT!$I$1="","",IF(C14997&lt;(INT(INPUT!$I$1)-INPUT!$I$2),"Off Meds",IF(C14997&lt;=(INT(INPUT!$I$1)+INPUT!$I$2),"Washout","On Meds"))))</f>
        <v/>
      </c>
      <c r="F14997">
        <f>IF(B14997="","",1.509*(LN(B14997)^1.084-5.381))</f>
        <v/>
      </c>
      <c r="G14997">
        <f>IF(F14997="","",IF(F14997&lt;0,10*F14997^2,0))</f>
        <v/>
      </c>
      <c r="H14997">
        <f>IF(F14997="","",IF(F14997&gt;0,10*F14997^2,0))</f>
        <v/>
      </c>
    </row>
    <row r="14998">
      <c r="A14998">
        <f>Input!A14998</f>
        <v/>
      </c>
      <c r="B14998">
        <f>IF(ISNUMBER(Input!B14998),IF(AND(Input!B14998&gt;=20,Input!B14998&lt;=700),Input!B14998,""),"")</f>
        <v/>
      </c>
      <c r="C14998">
        <f>IF(B14998="","",INT(A14998))</f>
        <v/>
      </c>
      <c r="D14998">
        <f>IF(B14998="","",HOUR(A14998))</f>
        <v/>
      </c>
      <c r="E14998">
        <f>IF(B14998="","",IF(INPUT!$I$1="","",IF(C14998&lt;(INT(INPUT!$I$1)-INPUT!$I$2),"Off Meds",IF(C14998&lt;=(INT(INPUT!$I$1)+INPUT!$I$2),"Washout","On Meds"))))</f>
        <v/>
      </c>
      <c r="F14998">
        <f>IF(B14998="","",1.509*(LN(B14998)^1.084-5.381))</f>
        <v/>
      </c>
      <c r="G14998">
        <f>IF(F14998="","",IF(F14998&lt;0,10*F14998^2,0))</f>
        <v/>
      </c>
      <c r="H14998">
        <f>IF(F14998="","",IF(F14998&gt;0,10*F14998^2,0))</f>
        <v/>
      </c>
    </row>
    <row r="14999">
      <c r="A14999">
        <f>Input!A14999</f>
        <v/>
      </c>
      <c r="B14999">
        <f>IF(ISNUMBER(Input!B14999),IF(AND(Input!B14999&gt;=20,Input!B14999&lt;=700),Input!B14999,""),"")</f>
        <v/>
      </c>
      <c r="C14999">
        <f>IF(B14999="","",INT(A14999))</f>
        <v/>
      </c>
      <c r="D14999">
        <f>IF(B14999="","",HOUR(A14999))</f>
        <v/>
      </c>
      <c r="E14999">
        <f>IF(B14999="","",IF(INPUT!$I$1="","",IF(C14999&lt;(INT(INPUT!$I$1)-INPUT!$I$2),"Off Meds",IF(C14999&lt;=(INT(INPUT!$I$1)+INPUT!$I$2),"Washout","On Meds"))))</f>
        <v/>
      </c>
      <c r="F14999">
        <f>IF(B14999="","",1.509*(LN(B14999)^1.084-5.381))</f>
        <v/>
      </c>
      <c r="G14999">
        <f>IF(F14999="","",IF(F14999&lt;0,10*F14999^2,0))</f>
        <v/>
      </c>
      <c r="H14999">
        <f>IF(F14999="","",IF(F14999&gt;0,10*F14999^2,0))</f>
        <v/>
      </c>
    </row>
    <row r="15000">
      <c r="A15000">
        <f>Input!A15000</f>
        <v/>
      </c>
      <c r="B15000">
        <f>IF(ISNUMBER(Input!B15000),IF(AND(Input!B15000&gt;=20,Input!B15000&lt;=700),Input!B15000,""),"")</f>
        <v/>
      </c>
      <c r="C15000">
        <f>IF(B15000="","",INT(A15000))</f>
        <v/>
      </c>
      <c r="D15000">
        <f>IF(B15000="","",HOUR(A15000))</f>
        <v/>
      </c>
      <c r="E15000">
        <f>IF(B15000="","",IF(INPUT!$I$1="","",IF(C15000&lt;(INT(INPUT!$I$1)-INPUT!$I$2),"Off Meds",IF(C15000&lt;=(INT(INPUT!$I$1)+INPUT!$I$2),"Washout","On Meds"))))</f>
        <v/>
      </c>
      <c r="F15000">
        <f>IF(B15000="","",1.509*(LN(B15000)^1.084-5.381))</f>
        <v/>
      </c>
      <c r="G15000">
        <f>IF(F15000="","",IF(F15000&lt;0,10*F15000^2,0))</f>
        <v/>
      </c>
      <c r="H15000">
        <f>IF(F15000="","",IF(F15000&gt;0,10*F15000^2,0))</f>
        <v/>
      </c>
    </row>
    <row r="15001">
      <c r="A15001">
        <f>Input!A15001</f>
        <v/>
      </c>
      <c r="B15001">
        <f>IF(ISNUMBER(Input!B15001),IF(AND(Input!B15001&gt;=20,Input!B15001&lt;=700),Input!B15001,""),"")</f>
        <v/>
      </c>
      <c r="C15001">
        <f>IF(B15001="","",INT(A15001))</f>
        <v/>
      </c>
      <c r="D15001">
        <f>IF(B15001="","",HOUR(A15001))</f>
        <v/>
      </c>
      <c r="E15001">
        <f>IF(B15001="","",IF(INPUT!$I$1="","",IF(C15001&lt;(INT(INPUT!$I$1)-INPUT!$I$2),"Off Meds",IF(C15001&lt;=(INT(INPUT!$I$1)+INPUT!$I$2),"Washout","On Meds"))))</f>
        <v/>
      </c>
      <c r="F15001">
        <f>IF(B15001="","",1.509*(LN(B15001)^1.084-5.381))</f>
        <v/>
      </c>
      <c r="G15001">
        <f>IF(F15001="","",IF(F15001&lt;0,10*F15001^2,0))</f>
        <v/>
      </c>
      <c r="H15001">
        <f>IF(F15001="","",IF(F15001&gt;0,10*F15001^2,0))</f>
        <v/>
      </c>
    </row>
    <row r="15002">
      <c r="A15002">
        <f>Input!A15002</f>
        <v/>
      </c>
      <c r="B15002">
        <f>IF(ISNUMBER(Input!B15002),IF(AND(Input!B15002&gt;=20,Input!B15002&lt;=700),Input!B15002,""),"")</f>
        <v/>
      </c>
      <c r="C15002">
        <f>IF(B15002="","",INT(A15002))</f>
        <v/>
      </c>
      <c r="D15002">
        <f>IF(B15002="","",HOUR(A15002))</f>
        <v/>
      </c>
      <c r="E15002">
        <f>IF(B15002="","",IF(INPUT!$I$1="","",IF(C15002&lt;(INT(INPUT!$I$1)-INPUT!$I$2),"Off Meds",IF(C15002&lt;=(INT(INPUT!$I$1)+INPUT!$I$2),"Washout","On Meds"))))</f>
        <v/>
      </c>
      <c r="F15002">
        <f>IF(B15002="","",1.509*(LN(B15002)^1.084-5.381))</f>
        <v/>
      </c>
      <c r="G15002">
        <f>IF(F15002="","",IF(F15002&lt;0,10*F15002^2,0))</f>
        <v/>
      </c>
      <c r="H15002">
        <f>IF(F15002="","",IF(F15002&gt;0,10*F15002^2,0))</f>
        <v/>
      </c>
    </row>
    <row r="15003">
      <c r="A15003">
        <f>Input!A15003</f>
        <v/>
      </c>
      <c r="B15003">
        <f>IF(ISNUMBER(Input!B15003),IF(AND(Input!B15003&gt;=20,Input!B15003&lt;=700),Input!B15003,""),"")</f>
        <v/>
      </c>
      <c r="C15003">
        <f>IF(B15003="","",INT(A15003))</f>
        <v/>
      </c>
      <c r="D15003">
        <f>IF(B15003="","",HOUR(A15003))</f>
        <v/>
      </c>
      <c r="E15003">
        <f>IF(B15003="","",IF(INPUT!$I$1="","",IF(C15003&lt;(INT(INPUT!$I$1)-INPUT!$I$2),"Off Meds",IF(C15003&lt;=(INT(INPUT!$I$1)+INPUT!$I$2),"Washout","On Meds"))))</f>
        <v/>
      </c>
      <c r="F15003">
        <f>IF(B15003="","",1.509*(LN(B15003)^1.084-5.381))</f>
        <v/>
      </c>
      <c r="G15003">
        <f>IF(F15003="","",IF(F15003&lt;0,10*F15003^2,0))</f>
        <v/>
      </c>
      <c r="H15003">
        <f>IF(F15003="","",IF(F15003&gt;0,10*F15003^2,0))</f>
        <v/>
      </c>
    </row>
    <row r="15004">
      <c r="A15004">
        <f>Input!A15004</f>
        <v/>
      </c>
      <c r="B15004">
        <f>IF(ISNUMBER(Input!B15004),IF(AND(Input!B15004&gt;=20,Input!B15004&lt;=700),Input!B15004,""),"")</f>
        <v/>
      </c>
      <c r="C15004">
        <f>IF(B15004="","",INT(A15004))</f>
        <v/>
      </c>
      <c r="D15004">
        <f>IF(B15004="","",HOUR(A15004))</f>
        <v/>
      </c>
      <c r="E15004">
        <f>IF(B15004="","",IF(INPUT!$I$1="","",IF(C15004&lt;(INT(INPUT!$I$1)-INPUT!$I$2),"Off Meds",IF(C15004&lt;=(INT(INPUT!$I$1)+INPUT!$I$2),"Washout","On Meds"))))</f>
        <v/>
      </c>
      <c r="F15004">
        <f>IF(B15004="","",1.509*(LN(B15004)^1.084-5.381))</f>
        <v/>
      </c>
      <c r="G15004">
        <f>IF(F15004="","",IF(F15004&lt;0,10*F15004^2,0))</f>
        <v/>
      </c>
      <c r="H15004">
        <f>IF(F15004="","",IF(F15004&gt;0,10*F15004^2,0))</f>
        <v/>
      </c>
    </row>
    <row r="15005">
      <c r="A15005">
        <f>Input!A15005</f>
        <v/>
      </c>
      <c r="B15005">
        <f>IF(ISNUMBER(Input!B15005),IF(AND(Input!B15005&gt;=20,Input!B15005&lt;=700),Input!B15005,""),"")</f>
        <v/>
      </c>
      <c r="C15005">
        <f>IF(B15005="","",INT(A15005))</f>
        <v/>
      </c>
      <c r="D15005">
        <f>IF(B15005="","",HOUR(A15005))</f>
        <v/>
      </c>
      <c r="E15005">
        <f>IF(B15005="","",IF(INPUT!$I$1="","",IF(C15005&lt;(INT(INPUT!$I$1)-INPUT!$I$2),"Off Meds",IF(C15005&lt;=(INT(INPUT!$I$1)+INPUT!$I$2),"Washout","On Meds"))))</f>
        <v/>
      </c>
      <c r="F15005">
        <f>IF(B15005="","",1.509*(LN(B15005)^1.084-5.381))</f>
        <v/>
      </c>
      <c r="G15005">
        <f>IF(F15005="","",IF(F15005&lt;0,10*F15005^2,0))</f>
        <v/>
      </c>
      <c r="H15005">
        <f>IF(F15005="","",IF(F15005&gt;0,10*F15005^2,0))</f>
        <v/>
      </c>
    </row>
    <row r="15006">
      <c r="A15006">
        <f>Input!A15006</f>
        <v/>
      </c>
      <c r="B15006">
        <f>IF(ISNUMBER(Input!B15006),IF(AND(Input!B15006&gt;=20,Input!B15006&lt;=700),Input!B15006,""),"")</f>
        <v/>
      </c>
      <c r="C15006">
        <f>IF(B15006="","",INT(A15006))</f>
        <v/>
      </c>
      <c r="D15006">
        <f>IF(B15006="","",HOUR(A15006))</f>
        <v/>
      </c>
      <c r="E15006">
        <f>IF(B15006="","",IF(INPUT!$I$1="","",IF(C15006&lt;(INT(INPUT!$I$1)-INPUT!$I$2),"Off Meds",IF(C15006&lt;=(INT(INPUT!$I$1)+INPUT!$I$2),"Washout","On Meds"))))</f>
        <v/>
      </c>
      <c r="F15006">
        <f>IF(B15006="","",1.509*(LN(B15006)^1.084-5.381))</f>
        <v/>
      </c>
      <c r="G15006">
        <f>IF(F15006="","",IF(F15006&lt;0,10*F15006^2,0))</f>
        <v/>
      </c>
      <c r="H15006">
        <f>IF(F15006="","",IF(F15006&gt;0,10*F15006^2,0))</f>
        <v/>
      </c>
    </row>
    <row r="15007">
      <c r="A15007">
        <f>Input!A15007</f>
        <v/>
      </c>
      <c r="B15007">
        <f>IF(ISNUMBER(Input!B15007),IF(AND(Input!B15007&gt;=20,Input!B15007&lt;=700),Input!B15007,""),"")</f>
        <v/>
      </c>
      <c r="C15007">
        <f>IF(B15007="","",INT(A15007))</f>
        <v/>
      </c>
      <c r="D15007">
        <f>IF(B15007="","",HOUR(A15007))</f>
        <v/>
      </c>
      <c r="E15007">
        <f>IF(B15007="","",IF(INPUT!$I$1="","",IF(C15007&lt;(INT(INPUT!$I$1)-INPUT!$I$2),"Off Meds",IF(C15007&lt;=(INT(INPUT!$I$1)+INPUT!$I$2),"Washout","On Meds"))))</f>
        <v/>
      </c>
      <c r="F15007">
        <f>IF(B15007="","",1.509*(LN(B15007)^1.084-5.381))</f>
        <v/>
      </c>
      <c r="G15007">
        <f>IF(F15007="","",IF(F15007&lt;0,10*F15007^2,0))</f>
        <v/>
      </c>
      <c r="H15007">
        <f>IF(F15007="","",IF(F15007&gt;0,10*F15007^2,0))</f>
        <v/>
      </c>
    </row>
    <row r="15008">
      <c r="A15008">
        <f>Input!A15008</f>
        <v/>
      </c>
      <c r="B15008">
        <f>IF(ISNUMBER(Input!B15008),IF(AND(Input!B15008&gt;=20,Input!B15008&lt;=700),Input!B15008,""),"")</f>
        <v/>
      </c>
      <c r="C15008">
        <f>IF(B15008="","",INT(A15008))</f>
        <v/>
      </c>
      <c r="D15008">
        <f>IF(B15008="","",HOUR(A15008))</f>
        <v/>
      </c>
      <c r="E15008">
        <f>IF(B15008="","",IF(INPUT!$I$1="","",IF(C15008&lt;(INT(INPUT!$I$1)-INPUT!$I$2),"Off Meds",IF(C15008&lt;=(INT(INPUT!$I$1)+INPUT!$I$2),"Washout","On Meds"))))</f>
        <v/>
      </c>
      <c r="F15008">
        <f>IF(B15008="","",1.509*(LN(B15008)^1.084-5.381))</f>
        <v/>
      </c>
      <c r="G15008">
        <f>IF(F15008="","",IF(F15008&lt;0,10*F15008^2,0))</f>
        <v/>
      </c>
      <c r="H15008">
        <f>IF(F15008="","",IF(F15008&gt;0,10*F15008^2,0))</f>
        <v/>
      </c>
    </row>
    <row r="15009">
      <c r="A15009">
        <f>Input!A15009</f>
        <v/>
      </c>
      <c r="B15009">
        <f>IF(ISNUMBER(Input!B15009),IF(AND(Input!B15009&gt;=20,Input!B15009&lt;=700),Input!B15009,""),"")</f>
        <v/>
      </c>
      <c r="C15009">
        <f>IF(B15009="","",INT(A15009))</f>
        <v/>
      </c>
      <c r="D15009">
        <f>IF(B15009="","",HOUR(A15009))</f>
        <v/>
      </c>
      <c r="E15009">
        <f>IF(B15009="","",IF(INPUT!$I$1="","",IF(C15009&lt;(INT(INPUT!$I$1)-INPUT!$I$2),"Off Meds",IF(C15009&lt;=(INT(INPUT!$I$1)+INPUT!$I$2),"Washout","On Meds"))))</f>
        <v/>
      </c>
      <c r="F15009">
        <f>IF(B15009="","",1.509*(LN(B15009)^1.084-5.381))</f>
        <v/>
      </c>
      <c r="G15009">
        <f>IF(F15009="","",IF(F15009&lt;0,10*F15009^2,0))</f>
        <v/>
      </c>
      <c r="H15009">
        <f>IF(F15009="","",IF(F15009&gt;0,10*F15009^2,0))</f>
        <v/>
      </c>
    </row>
    <row r="15010">
      <c r="A15010">
        <f>Input!A15010</f>
        <v/>
      </c>
      <c r="B15010">
        <f>IF(ISNUMBER(Input!B15010),IF(AND(Input!B15010&gt;=20,Input!B15010&lt;=700),Input!B15010,""),"")</f>
        <v/>
      </c>
      <c r="C15010">
        <f>IF(B15010="","",INT(A15010))</f>
        <v/>
      </c>
      <c r="D15010">
        <f>IF(B15010="","",HOUR(A15010))</f>
        <v/>
      </c>
      <c r="E15010">
        <f>IF(B15010="","",IF(INPUT!$I$1="","",IF(C15010&lt;(INT(INPUT!$I$1)-INPUT!$I$2),"Off Meds",IF(C15010&lt;=(INT(INPUT!$I$1)+INPUT!$I$2),"Washout","On Meds"))))</f>
        <v/>
      </c>
      <c r="F15010">
        <f>IF(B15010="","",1.509*(LN(B15010)^1.084-5.381))</f>
        <v/>
      </c>
      <c r="G15010">
        <f>IF(F15010="","",IF(F15010&lt;0,10*F15010^2,0))</f>
        <v/>
      </c>
      <c r="H15010">
        <f>IF(F15010="","",IF(F15010&gt;0,10*F15010^2,0))</f>
        <v/>
      </c>
    </row>
    <row r="15011">
      <c r="A15011">
        <f>Input!A15011</f>
        <v/>
      </c>
      <c r="B15011">
        <f>IF(ISNUMBER(Input!B15011),IF(AND(Input!B15011&gt;=20,Input!B15011&lt;=700),Input!B15011,""),"")</f>
        <v/>
      </c>
      <c r="C15011">
        <f>IF(B15011="","",INT(A15011))</f>
        <v/>
      </c>
      <c r="D15011">
        <f>IF(B15011="","",HOUR(A15011))</f>
        <v/>
      </c>
      <c r="E15011">
        <f>IF(B15011="","",IF(INPUT!$I$1="","",IF(C15011&lt;(INT(INPUT!$I$1)-INPUT!$I$2),"Off Meds",IF(C15011&lt;=(INT(INPUT!$I$1)+INPUT!$I$2),"Washout","On Meds"))))</f>
        <v/>
      </c>
      <c r="F15011">
        <f>IF(B15011="","",1.509*(LN(B15011)^1.084-5.381))</f>
        <v/>
      </c>
      <c r="G15011">
        <f>IF(F15011="","",IF(F15011&lt;0,10*F15011^2,0))</f>
        <v/>
      </c>
      <c r="H15011">
        <f>IF(F15011="","",IF(F15011&gt;0,10*F15011^2,0))</f>
        <v/>
      </c>
    </row>
    <row r="15012">
      <c r="A15012">
        <f>Input!A15012</f>
        <v/>
      </c>
      <c r="B15012">
        <f>IF(ISNUMBER(Input!B15012),IF(AND(Input!B15012&gt;=20,Input!B15012&lt;=700),Input!B15012,""),"")</f>
        <v/>
      </c>
      <c r="C15012">
        <f>IF(B15012="","",INT(A15012))</f>
        <v/>
      </c>
      <c r="D15012">
        <f>IF(B15012="","",HOUR(A15012))</f>
        <v/>
      </c>
      <c r="E15012">
        <f>IF(B15012="","",IF(INPUT!$I$1="","",IF(C15012&lt;(INT(INPUT!$I$1)-INPUT!$I$2),"Off Meds",IF(C15012&lt;=(INT(INPUT!$I$1)+INPUT!$I$2),"Washout","On Meds"))))</f>
        <v/>
      </c>
      <c r="F15012">
        <f>IF(B15012="","",1.509*(LN(B15012)^1.084-5.381))</f>
        <v/>
      </c>
      <c r="G15012">
        <f>IF(F15012="","",IF(F15012&lt;0,10*F15012^2,0))</f>
        <v/>
      </c>
      <c r="H15012">
        <f>IF(F15012="","",IF(F15012&gt;0,10*F15012^2,0))</f>
        <v/>
      </c>
    </row>
    <row r="15013">
      <c r="A15013">
        <f>Input!A15013</f>
        <v/>
      </c>
      <c r="B15013">
        <f>IF(ISNUMBER(Input!B15013),IF(AND(Input!B15013&gt;=20,Input!B15013&lt;=700),Input!B15013,""),"")</f>
        <v/>
      </c>
      <c r="C15013">
        <f>IF(B15013="","",INT(A15013))</f>
        <v/>
      </c>
      <c r="D15013">
        <f>IF(B15013="","",HOUR(A15013))</f>
        <v/>
      </c>
      <c r="E15013">
        <f>IF(B15013="","",IF(INPUT!$I$1="","",IF(C15013&lt;(INT(INPUT!$I$1)-INPUT!$I$2),"Off Meds",IF(C15013&lt;=(INT(INPUT!$I$1)+INPUT!$I$2),"Washout","On Meds"))))</f>
        <v/>
      </c>
      <c r="F15013">
        <f>IF(B15013="","",1.509*(LN(B15013)^1.084-5.381))</f>
        <v/>
      </c>
      <c r="G15013">
        <f>IF(F15013="","",IF(F15013&lt;0,10*F15013^2,0))</f>
        <v/>
      </c>
      <c r="H15013">
        <f>IF(F15013="","",IF(F15013&gt;0,10*F15013^2,0))</f>
        <v/>
      </c>
    </row>
    <row r="15014">
      <c r="A15014">
        <f>Input!A15014</f>
        <v/>
      </c>
      <c r="B15014">
        <f>IF(ISNUMBER(Input!B15014),IF(AND(Input!B15014&gt;=20,Input!B15014&lt;=700),Input!B15014,""),"")</f>
        <v/>
      </c>
      <c r="C15014">
        <f>IF(B15014="","",INT(A15014))</f>
        <v/>
      </c>
      <c r="D15014">
        <f>IF(B15014="","",HOUR(A15014))</f>
        <v/>
      </c>
      <c r="E15014">
        <f>IF(B15014="","",IF(INPUT!$I$1="","",IF(C15014&lt;(INT(INPUT!$I$1)-INPUT!$I$2),"Off Meds",IF(C15014&lt;=(INT(INPUT!$I$1)+INPUT!$I$2),"Washout","On Meds"))))</f>
        <v/>
      </c>
      <c r="F15014">
        <f>IF(B15014="","",1.509*(LN(B15014)^1.084-5.381))</f>
        <v/>
      </c>
      <c r="G15014">
        <f>IF(F15014="","",IF(F15014&lt;0,10*F15014^2,0))</f>
        <v/>
      </c>
      <c r="H15014">
        <f>IF(F15014="","",IF(F15014&gt;0,10*F15014^2,0))</f>
        <v/>
      </c>
    </row>
    <row r="15015">
      <c r="A15015">
        <f>Input!A15015</f>
        <v/>
      </c>
      <c r="B15015">
        <f>IF(ISNUMBER(Input!B15015),IF(AND(Input!B15015&gt;=20,Input!B15015&lt;=700),Input!B15015,""),"")</f>
        <v/>
      </c>
      <c r="C15015">
        <f>IF(B15015="","",INT(A15015))</f>
        <v/>
      </c>
      <c r="D15015">
        <f>IF(B15015="","",HOUR(A15015))</f>
        <v/>
      </c>
      <c r="E15015">
        <f>IF(B15015="","",IF(INPUT!$I$1="","",IF(C15015&lt;(INT(INPUT!$I$1)-INPUT!$I$2),"Off Meds",IF(C15015&lt;=(INT(INPUT!$I$1)+INPUT!$I$2),"Washout","On Meds"))))</f>
        <v/>
      </c>
      <c r="F15015">
        <f>IF(B15015="","",1.509*(LN(B15015)^1.084-5.381))</f>
        <v/>
      </c>
      <c r="G15015">
        <f>IF(F15015="","",IF(F15015&lt;0,10*F15015^2,0))</f>
        <v/>
      </c>
      <c r="H15015">
        <f>IF(F15015="","",IF(F15015&gt;0,10*F15015^2,0))</f>
        <v/>
      </c>
    </row>
    <row r="15016">
      <c r="A15016">
        <f>Input!A15016</f>
        <v/>
      </c>
      <c r="B15016">
        <f>IF(ISNUMBER(Input!B15016),IF(AND(Input!B15016&gt;=20,Input!B15016&lt;=700),Input!B15016,""),"")</f>
        <v/>
      </c>
      <c r="C15016">
        <f>IF(B15016="","",INT(A15016))</f>
        <v/>
      </c>
      <c r="D15016">
        <f>IF(B15016="","",HOUR(A15016))</f>
        <v/>
      </c>
      <c r="E15016">
        <f>IF(B15016="","",IF(INPUT!$I$1="","",IF(C15016&lt;(INT(INPUT!$I$1)-INPUT!$I$2),"Off Meds",IF(C15016&lt;=(INT(INPUT!$I$1)+INPUT!$I$2),"Washout","On Meds"))))</f>
        <v/>
      </c>
      <c r="F15016">
        <f>IF(B15016="","",1.509*(LN(B15016)^1.084-5.381))</f>
        <v/>
      </c>
      <c r="G15016">
        <f>IF(F15016="","",IF(F15016&lt;0,10*F15016^2,0))</f>
        <v/>
      </c>
      <c r="H15016">
        <f>IF(F15016="","",IF(F15016&gt;0,10*F15016^2,0))</f>
        <v/>
      </c>
    </row>
    <row r="15017">
      <c r="A15017">
        <f>Input!A15017</f>
        <v/>
      </c>
      <c r="B15017">
        <f>IF(ISNUMBER(Input!B15017),IF(AND(Input!B15017&gt;=20,Input!B15017&lt;=700),Input!B15017,""),"")</f>
        <v/>
      </c>
      <c r="C15017">
        <f>IF(B15017="","",INT(A15017))</f>
        <v/>
      </c>
      <c r="D15017">
        <f>IF(B15017="","",HOUR(A15017))</f>
        <v/>
      </c>
      <c r="E15017">
        <f>IF(B15017="","",IF(INPUT!$I$1="","",IF(C15017&lt;(INT(INPUT!$I$1)-INPUT!$I$2),"Off Meds",IF(C15017&lt;=(INT(INPUT!$I$1)+INPUT!$I$2),"Washout","On Meds"))))</f>
        <v/>
      </c>
      <c r="F15017">
        <f>IF(B15017="","",1.509*(LN(B15017)^1.084-5.381))</f>
        <v/>
      </c>
      <c r="G15017">
        <f>IF(F15017="","",IF(F15017&lt;0,10*F15017^2,0))</f>
        <v/>
      </c>
      <c r="H15017">
        <f>IF(F15017="","",IF(F15017&gt;0,10*F15017^2,0))</f>
        <v/>
      </c>
    </row>
    <row r="15018">
      <c r="A15018">
        <f>Input!A15018</f>
        <v/>
      </c>
      <c r="B15018">
        <f>IF(ISNUMBER(Input!B15018),IF(AND(Input!B15018&gt;=20,Input!B15018&lt;=700),Input!B15018,""),"")</f>
        <v/>
      </c>
      <c r="C15018">
        <f>IF(B15018="","",INT(A15018))</f>
        <v/>
      </c>
      <c r="D15018">
        <f>IF(B15018="","",HOUR(A15018))</f>
        <v/>
      </c>
      <c r="E15018">
        <f>IF(B15018="","",IF(INPUT!$I$1="","",IF(C15018&lt;(INT(INPUT!$I$1)-INPUT!$I$2),"Off Meds",IF(C15018&lt;=(INT(INPUT!$I$1)+INPUT!$I$2),"Washout","On Meds"))))</f>
        <v/>
      </c>
      <c r="F15018">
        <f>IF(B15018="","",1.509*(LN(B15018)^1.084-5.381))</f>
        <v/>
      </c>
      <c r="G15018">
        <f>IF(F15018="","",IF(F15018&lt;0,10*F15018^2,0))</f>
        <v/>
      </c>
      <c r="H15018">
        <f>IF(F15018="","",IF(F15018&gt;0,10*F15018^2,0))</f>
        <v/>
      </c>
    </row>
    <row r="15019">
      <c r="A15019">
        <f>Input!A15019</f>
        <v/>
      </c>
      <c r="B15019">
        <f>IF(ISNUMBER(Input!B15019),IF(AND(Input!B15019&gt;=20,Input!B15019&lt;=700),Input!B15019,""),"")</f>
        <v/>
      </c>
      <c r="C15019">
        <f>IF(B15019="","",INT(A15019))</f>
        <v/>
      </c>
      <c r="D15019">
        <f>IF(B15019="","",HOUR(A15019))</f>
        <v/>
      </c>
      <c r="E15019">
        <f>IF(B15019="","",IF(INPUT!$I$1="","",IF(C15019&lt;(INT(INPUT!$I$1)-INPUT!$I$2),"Off Meds",IF(C15019&lt;=(INT(INPUT!$I$1)+INPUT!$I$2),"Washout","On Meds"))))</f>
        <v/>
      </c>
      <c r="F15019">
        <f>IF(B15019="","",1.509*(LN(B15019)^1.084-5.381))</f>
        <v/>
      </c>
      <c r="G15019">
        <f>IF(F15019="","",IF(F15019&lt;0,10*F15019^2,0))</f>
        <v/>
      </c>
      <c r="H15019">
        <f>IF(F15019="","",IF(F15019&gt;0,10*F15019^2,0))</f>
        <v/>
      </c>
    </row>
    <row r="15020">
      <c r="A15020">
        <f>Input!A15020</f>
        <v/>
      </c>
      <c r="B15020">
        <f>IF(ISNUMBER(Input!B15020),IF(AND(Input!B15020&gt;=20,Input!B15020&lt;=700),Input!B15020,""),"")</f>
        <v/>
      </c>
      <c r="C15020">
        <f>IF(B15020="","",INT(A15020))</f>
        <v/>
      </c>
      <c r="D15020">
        <f>IF(B15020="","",HOUR(A15020))</f>
        <v/>
      </c>
      <c r="E15020">
        <f>IF(B15020="","",IF(INPUT!$I$1="","",IF(C15020&lt;(INT(INPUT!$I$1)-INPUT!$I$2),"Off Meds",IF(C15020&lt;=(INT(INPUT!$I$1)+INPUT!$I$2),"Washout","On Meds"))))</f>
        <v/>
      </c>
      <c r="F15020">
        <f>IF(B15020="","",1.509*(LN(B15020)^1.084-5.381))</f>
        <v/>
      </c>
      <c r="G15020">
        <f>IF(F15020="","",IF(F15020&lt;0,10*F15020^2,0))</f>
        <v/>
      </c>
      <c r="H15020">
        <f>IF(F15020="","",IF(F15020&gt;0,10*F15020^2,0))</f>
        <v/>
      </c>
    </row>
    <row r="15021">
      <c r="A15021">
        <f>Input!A15021</f>
        <v/>
      </c>
      <c r="B15021">
        <f>IF(ISNUMBER(Input!B15021),IF(AND(Input!B15021&gt;=20,Input!B15021&lt;=700),Input!B15021,""),"")</f>
        <v/>
      </c>
      <c r="C15021">
        <f>IF(B15021="","",INT(A15021))</f>
        <v/>
      </c>
      <c r="D15021">
        <f>IF(B15021="","",HOUR(A15021))</f>
        <v/>
      </c>
      <c r="E15021">
        <f>IF(B15021="","",IF(INPUT!$I$1="","",IF(C15021&lt;(INT(INPUT!$I$1)-INPUT!$I$2),"Off Meds",IF(C15021&lt;=(INT(INPUT!$I$1)+INPUT!$I$2),"Washout","On Meds"))))</f>
        <v/>
      </c>
      <c r="F15021">
        <f>IF(B15021="","",1.509*(LN(B15021)^1.084-5.381))</f>
        <v/>
      </c>
      <c r="G15021">
        <f>IF(F15021="","",IF(F15021&lt;0,10*F15021^2,0))</f>
        <v/>
      </c>
      <c r="H15021">
        <f>IF(F15021="","",IF(F15021&gt;0,10*F15021^2,0))</f>
        <v/>
      </c>
    </row>
    <row r="15022">
      <c r="A15022">
        <f>Input!A15022</f>
        <v/>
      </c>
      <c r="B15022">
        <f>IF(ISNUMBER(Input!B15022),IF(AND(Input!B15022&gt;=20,Input!B15022&lt;=700),Input!B15022,""),"")</f>
        <v/>
      </c>
      <c r="C15022">
        <f>IF(B15022="","",INT(A15022))</f>
        <v/>
      </c>
      <c r="D15022">
        <f>IF(B15022="","",HOUR(A15022))</f>
        <v/>
      </c>
      <c r="E15022">
        <f>IF(B15022="","",IF(INPUT!$I$1="","",IF(C15022&lt;(INT(INPUT!$I$1)-INPUT!$I$2),"Off Meds",IF(C15022&lt;=(INT(INPUT!$I$1)+INPUT!$I$2),"Washout","On Meds"))))</f>
        <v/>
      </c>
      <c r="F15022">
        <f>IF(B15022="","",1.509*(LN(B15022)^1.084-5.381))</f>
        <v/>
      </c>
      <c r="G15022">
        <f>IF(F15022="","",IF(F15022&lt;0,10*F15022^2,0))</f>
        <v/>
      </c>
      <c r="H15022">
        <f>IF(F15022="","",IF(F15022&gt;0,10*F15022^2,0))</f>
        <v/>
      </c>
    </row>
    <row r="15023">
      <c r="A15023">
        <f>Input!A15023</f>
        <v/>
      </c>
      <c r="B15023">
        <f>IF(ISNUMBER(Input!B15023),IF(AND(Input!B15023&gt;=20,Input!B15023&lt;=700),Input!B15023,""),"")</f>
        <v/>
      </c>
      <c r="C15023">
        <f>IF(B15023="","",INT(A15023))</f>
        <v/>
      </c>
      <c r="D15023">
        <f>IF(B15023="","",HOUR(A15023))</f>
        <v/>
      </c>
      <c r="E15023">
        <f>IF(B15023="","",IF(INPUT!$I$1="","",IF(C15023&lt;(INT(INPUT!$I$1)-INPUT!$I$2),"Off Meds",IF(C15023&lt;=(INT(INPUT!$I$1)+INPUT!$I$2),"Washout","On Meds"))))</f>
        <v/>
      </c>
      <c r="F15023">
        <f>IF(B15023="","",1.509*(LN(B15023)^1.084-5.381))</f>
        <v/>
      </c>
      <c r="G15023">
        <f>IF(F15023="","",IF(F15023&lt;0,10*F15023^2,0))</f>
        <v/>
      </c>
      <c r="H15023">
        <f>IF(F15023="","",IF(F15023&gt;0,10*F15023^2,0))</f>
        <v/>
      </c>
    </row>
    <row r="15024">
      <c r="A15024">
        <f>Input!A15024</f>
        <v/>
      </c>
      <c r="B15024">
        <f>IF(ISNUMBER(Input!B15024),IF(AND(Input!B15024&gt;=20,Input!B15024&lt;=700),Input!B15024,""),"")</f>
        <v/>
      </c>
      <c r="C15024">
        <f>IF(B15024="","",INT(A15024))</f>
        <v/>
      </c>
      <c r="D15024">
        <f>IF(B15024="","",HOUR(A15024))</f>
        <v/>
      </c>
      <c r="E15024">
        <f>IF(B15024="","",IF(INPUT!$I$1="","",IF(C15024&lt;(INT(INPUT!$I$1)-INPUT!$I$2),"Off Meds",IF(C15024&lt;=(INT(INPUT!$I$1)+INPUT!$I$2),"Washout","On Meds"))))</f>
        <v/>
      </c>
      <c r="F15024">
        <f>IF(B15024="","",1.509*(LN(B15024)^1.084-5.381))</f>
        <v/>
      </c>
      <c r="G15024">
        <f>IF(F15024="","",IF(F15024&lt;0,10*F15024^2,0))</f>
        <v/>
      </c>
      <c r="H15024">
        <f>IF(F15024="","",IF(F15024&gt;0,10*F15024^2,0))</f>
        <v/>
      </c>
    </row>
    <row r="15025">
      <c r="A15025">
        <f>Input!A15025</f>
        <v/>
      </c>
      <c r="B15025">
        <f>IF(ISNUMBER(Input!B15025),IF(AND(Input!B15025&gt;=20,Input!B15025&lt;=700),Input!B15025,""),"")</f>
        <v/>
      </c>
      <c r="C15025">
        <f>IF(B15025="","",INT(A15025))</f>
        <v/>
      </c>
      <c r="D15025">
        <f>IF(B15025="","",HOUR(A15025))</f>
        <v/>
      </c>
      <c r="E15025">
        <f>IF(B15025="","",IF(INPUT!$I$1="","",IF(C15025&lt;(INT(INPUT!$I$1)-INPUT!$I$2),"Off Meds",IF(C15025&lt;=(INT(INPUT!$I$1)+INPUT!$I$2),"Washout","On Meds"))))</f>
        <v/>
      </c>
      <c r="F15025">
        <f>IF(B15025="","",1.509*(LN(B15025)^1.084-5.381))</f>
        <v/>
      </c>
      <c r="G15025">
        <f>IF(F15025="","",IF(F15025&lt;0,10*F15025^2,0))</f>
        <v/>
      </c>
      <c r="H15025">
        <f>IF(F15025="","",IF(F15025&gt;0,10*F15025^2,0))</f>
        <v/>
      </c>
    </row>
    <row r="15026">
      <c r="A15026">
        <f>Input!A15026</f>
        <v/>
      </c>
      <c r="B15026">
        <f>IF(ISNUMBER(Input!B15026),IF(AND(Input!B15026&gt;=20,Input!B15026&lt;=700),Input!B15026,""),"")</f>
        <v/>
      </c>
      <c r="C15026">
        <f>IF(B15026="","",INT(A15026))</f>
        <v/>
      </c>
      <c r="D15026">
        <f>IF(B15026="","",HOUR(A15026))</f>
        <v/>
      </c>
      <c r="E15026">
        <f>IF(B15026="","",IF(INPUT!$I$1="","",IF(C15026&lt;(INT(INPUT!$I$1)-INPUT!$I$2),"Off Meds",IF(C15026&lt;=(INT(INPUT!$I$1)+INPUT!$I$2),"Washout","On Meds"))))</f>
        <v/>
      </c>
      <c r="F15026">
        <f>IF(B15026="","",1.509*(LN(B15026)^1.084-5.381))</f>
        <v/>
      </c>
      <c r="G15026">
        <f>IF(F15026="","",IF(F15026&lt;0,10*F15026^2,0))</f>
        <v/>
      </c>
      <c r="H15026">
        <f>IF(F15026="","",IF(F15026&gt;0,10*F15026^2,0))</f>
        <v/>
      </c>
    </row>
    <row r="15027">
      <c r="A15027">
        <f>Input!A15027</f>
        <v/>
      </c>
      <c r="B15027">
        <f>IF(ISNUMBER(Input!B15027),IF(AND(Input!B15027&gt;=20,Input!B15027&lt;=700),Input!B15027,""),"")</f>
        <v/>
      </c>
      <c r="C15027">
        <f>IF(B15027="","",INT(A15027))</f>
        <v/>
      </c>
      <c r="D15027">
        <f>IF(B15027="","",HOUR(A15027))</f>
        <v/>
      </c>
      <c r="E15027">
        <f>IF(B15027="","",IF(INPUT!$I$1="","",IF(C15027&lt;(INT(INPUT!$I$1)-INPUT!$I$2),"Off Meds",IF(C15027&lt;=(INT(INPUT!$I$1)+INPUT!$I$2),"Washout","On Meds"))))</f>
        <v/>
      </c>
      <c r="F15027">
        <f>IF(B15027="","",1.509*(LN(B15027)^1.084-5.381))</f>
        <v/>
      </c>
      <c r="G15027">
        <f>IF(F15027="","",IF(F15027&lt;0,10*F15027^2,0))</f>
        <v/>
      </c>
      <c r="H15027">
        <f>IF(F15027="","",IF(F15027&gt;0,10*F15027^2,0))</f>
        <v/>
      </c>
    </row>
    <row r="15028">
      <c r="A15028">
        <f>Input!A15028</f>
        <v/>
      </c>
      <c r="B15028">
        <f>IF(ISNUMBER(Input!B15028),IF(AND(Input!B15028&gt;=20,Input!B15028&lt;=700),Input!B15028,""),"")</f>
        <v/>
      </c>
      <c r="C15028">
        <f>IF(B15028="","",INT(A15028))</f>
        <v/>
      </c>
      <c r="D15028">
        <f>IF(B15028="","",HOUR(A15028))</f>
        <v/>
      </c>
      <c r="E15028">
        <f>IF(B15028="","",IF(INPUT!$I$1="","",IF(C15028&lt;(INT(INPUT!$I$1)-INPUT!$I$2),"Off Meds",IF(C15028&lt;=(INT(INPUT!$I$1)+INPUT!$I$2),"Washout","On Meds"))))</f>
        <v/>
      </c>
      <c r="F15028">
        <f>IF(B15028="","",1.509*(LN(B15028)^1.084-5.381))</f>
        <v/>
      </c>
      <c r="G15028">
        <f>IF(F15028="","",IF(F15028&lt;0,10*F15028^2,0))</f>
        <v/>
      </c>
      <c r="H15028">
        <f>IF(F15028="","",IF(F15028&gt;0,10*F15028^2,0))</f>
        <v/>
      </c>
    </row>
    <row r="15029">
      <c r="A15029">
        <f>Input!A15029</f>
        <v/>
      </c>
      <c r="B15029">
        <f>IF(ISNUMBER(Input!B15029),IF(AND(Input!B15029&gt;=20,Input!B15029&lt;=700),Input!B15029,""),"")</f>
        <v/>
      </c>
      <c r="C15029">
        <f>IF(B15029="","",INT(A15029))</f>
        <v/>
      </c>
      <c r="D15029">
        <f>IF(B15029="","",HOUR(A15029))</f>
        <v/>
      </c>
      <c r="E15029">
        <f>IF(B15029="","",IF(INPUT!$I$1="","",IF(C15029&lt;(INT(INPUT!$I$1)-INPUT!$I$2),"Off Meds",IF(C15029&lt;=(INT(INPUT!$I$1)+INPUT!$I$2),"Washout","On Meds"))))</f>
        <v/>
      </c>
      <c r="F15029">
        <f>IF(B15029="","",1.509*(LN(B15029)^1.084-5.381))</f>
        <v/>
      </c>
      <c r="G15029">
        <f>IF(F15029="","",IF(F15029&lt;0,10*F15029^2,0))</f>
        <v/>
      </c>
      <c r="H15029">
        <f>IF(F15029="","",IF(F15029&gt;0,10*F15029^2,0))</f>
        <v/>
      </c>
    </row>
    <row r="15030">
      <c r="A15030">
        <f>Input!A15030</f>
        <v/>
      </c>
      <c r="B15030">
        <f>IF(ISNUMBER(Input!B15030),IF(AND(Input!B15030&gt;=20,Input!B15030&lt;=700),Input!B15030,""),"")</f>
        <v/>
      </c>
      <c r="C15030">
        <f>IF(B15030="","",INT(A15030))</f>
        <v/>
      </c>
      <c r="D15030">
        <f>IF(B15030="","",HOUR(A15030))</f>
        <v/>
      </c>
      <c r="E15030">
        <f>IF(B15030="","",IF(INPUT!$I$1="","",IF(C15030&lt;(INT(INPUT!$I$1)-INPUT!$I$2),"Off Meds",IF(C15030&lt;=(INT(INPUT!$I$1)+INPUT!$I$2),"Washout","On Meds"))))</f>
        <v/>
      </c>
      <c r="F15030">
        <f>IF(B15030="","",1.509*(LN(B15030)^1.084-5.381))</f>
        <v/>
      </c>
      <c r="G15030">
        <f>IF(F15030="","",IF(F15030&lt;0,10*F15030^2,0))</f>
        <v/>
      </c>
      <c r="H15030">
        <f>IF(F15030="","",IF(F15030&gt;0,10*F15030^2,0))</f>
        <v/>
      </c>
    </row>
    <row r="15031">
      <c r="A15031">
        <f>Input!A15031</f>
        <v/>
      </c>
      <c r="B15031">
        <f>IF(ISNUMBER(Input!B15031),IF(AND(Input!B15031&gt;=20,Input!B15031&lt;=700),Input!B15031,""),"")</f>
        <v/>
      </c>
      <c r="C15031">
        <f>IF(B15031="","",INT(A15031))</f>
        <v/>
      </c>
      <c r="D15031">
        <f>IF(B15031="","",HOUR(A15031))</f>
        <v/>
      </c>
      <c r="E15031">
        <f>IF(B15031="","",IF(INPUT!$I$1="","",IF(C15031&lt;(INT(INPUT!$I$1)-INPUT!$I$2),"Off Meds",IF(C15031&lt;=(INT(INPUT!$I$1)+INPUT!$I$2),"Washout","On Meds"))))</f>
        <v/>
      </c>
      <c r="F15031">
        <f>IF(B15031="","",1.509*(LN(B15031)^1.084-5.381))</f>
        <v/>
      </c>
      <c r="G15031">
        <f>IF(F15031="","",IF(F15031&lt;0,10*F15031^2,0))</f>
        <v/>
      </c>
      <c r="H15031">
        <f>IF(F15031="","",IF(F15031&gt;0,10*F15031^2,0))</f>
        <v/>
      </c>
    </row>
    <row r="15032">
      <c r="A15032">
        <f>Input!A15032</f>
        <v/>
      </c>
      <c r="B15032">
        <f>IF(ISNUMBER(Input!B15032),IF(AND(Input!B15032&gt;=20,Input!B15032&lt;=700),Input!B15032,""),"")</f>
        <v/>
      </c>
      <c r="C15032">
        <f>IF(B15032="","",INT(A15032))</f>
        <v/>
      </c>
      <c r="D15032">
        <f>IF(B15032="","",HOUR(A15032))</f>
        <v/>
      </c>
      <c r="E15032">
        <f>IF(B15032="","",IF(INPUT!$I$1="","",IF(C15032&lt;(INT(INPUT!$I$1)-INPUT!$I$2),"Off Meds",IF(C15032&lt;=(INT(INPUT!$I$1)+INPUT!$I$2),"Washout","On Meds"))))</f>
        <v/>
      </c>
      <c r="F15032">
        <f>IF(B15032="","",1.509*(LN(B15032)^1.084-5.381))</f>
        <v/>
      </c>
      <c r="G15032">
        <f>IF(F15032="","",IF(F15032&lt;0,10*F15032^2,0))</f>
        <v/>
      </c>
      <c r="H15032">
        <f>IF(F15032="","",IF(F15032&gt;0,10*F15032^2,0))</f>
        <v/>
      </c>
    </row>
    <row r="15033">
      <c r="A15033">
        <f>Input!A15033</f>
        <v/>
      </c>
      <c r="B15033">
        <f>IF(ISNUMBER(Input!B15033),IF(AND(Input!B15033&gt;=20,Input!B15033&lt;=700),Input!B15033,""),"")</f>
        <v/>
      </c>
      <c r="C15033">
        <f>IF(B15033="","",INT(A15033))</f>
        <v/>
      </c>
      <c r="D15033">
        <f>IF(B15033="","",HOUR(A15033))</f>
        <v/>
      </c>
      <c r="E15033">
        <f>IF(B15033="","",IF(INPUT!$I$1="","",IF(C15033&lt;(INT(INPUT!$I$1)-INPUT!$I$2),"Off Meds",IF(C15033&lt;=(INT(INPUT!$I$1)+INPUT!$I$2),"Washout","On Meds"))))</f>
        <v/>
      </c>
      <c r="F15033">
        <f>IF(B15033="","",1.509*(LN(B15033)^1.084-5.381))</f>
        <v/>
      </c>
      <c r="G15033">
        <f>IF(F15033="","",IF(F15033&lt;0,10*F15033^2,0))</f>
        <v/>
      </c>
      <c r="H15033">
        <f>IF(F15033="","",IF(F15033&gt;0,10*F15033^2,0))</f>
        <v/>
      </c>
    </row>
    <row r="15034">
      <c r="A15034">
        <f>Input!A15034</f>
        <v/>
      </c>
      <c r="B15034">
        <f>IF(ISNUMBER(Input!B15034),IF(AND(Input!B15034&gt;=20,Input!B15034&lt;=700),Input!B15034,""),"")</f>
        <v/>
      </c>
      <c r="C15034">
        <f>IF(B15034="","",INT(A15034))</f>
        <v/>
      </c>
      <c r="D15034">
        <f>IF(B15034="","",HOUR(A15034))</f>
        <v/>
      </c>
      <c r="E15034">
        <f>IF(B15034="","",IF(INPUT!$I$1="","",IF(C15034&lt;(INT(INPUT!$I$1)-INPUT!$I$2),"Off Meds",IF(C15034&lt;=(INT(INPUT!$I$1)+INPUT!$I$2),"Washout","On Meds"))))</f>
        <v/>
      </c>
      <c r="F15034">
        <f>IF(B15034="","",1.509*(LN(B15034)^1.084-5.381))</f>
        <v/>
      </c>
      <c r="G15034">
        <f>IF(F15034="","",IF(F15034&lt;0,10*F15034^2,0))</f>
        <v/>
      </c>
      <c r="H15034">
        <f>IF(F15034="","",IF(F15034&gt;0,10*F15034^2,0))</f>
        <v/>
      </c>
    </row>
    <row r="15035">
      <c r="A15035">
        <f>Input!A15035</f>
        <v/>
      </c>
      <c r="B15035">
        <f>IF(ISNUMBER(Input!B15035),IF(AND(Input!B15035&gt;=20,Input!B15035&lt;=700),Input!B15035,""),"")</f>
        <v/>
      </c>
      <c r="C15035">
        <f>IF(B15035="","",INT(A15035))</f>
        <v/>
      </c>
      <c r="D15035">
        <f>IF(B15035="","",HOUR(A15035))</f>
        <v/>
      </c>
      <c r="E15035">
        <f>IF(B15035="","",IF(INPUT!$I$1="","",IF(C15035&lt;(INT(INPUT!$I$1)-INPUT!$I$2),"Off Meds",IF(C15035&lt;=(INT(INPUT!$I$1)+INPUT!$I$2),"Washout","On Meds"))))</f>
        <v/>
      </c>
      <c r="F15035">
        <f>IF(B15035="","",1.509*(LN(B15035)^1.084-5.381))</f>
        <v/>
      </c>
      <c r="G15035">
        <f>IF(F15035="","",IF(F15035&lt;0,10*F15035^2,0))</f>
        <v/>
      </c>
      <c r="H15035">
        <f>IF(F15035="","",IF(F15035&gt;0,10*F15035^2,0))</f>
        <v/>
      </c>
    </row>
    <row r="15036">
      <c r="A15036">
        <f>Input!A15036</f>
        <v/>
      </c>
      <c r="B15036">
        <f>IF(ISNUMBER(Input!B15036),IF(AND(Input!B15036&gt;=20,Input!B15036&lt;=700),Input!B15036,""),"")</f>
        <v/>
      </c>
      <c r="C15036">
        <f>IF(B15036="","",INT(A15036))</f>
        <v/>
      </c>
      <c r="D15036">
        <f>IF(B15036="","",HOUR(A15036))</f>
        <v/>
      </c>
      <c r="E15036">
        <f>IF(B15036="","",IF(INPUT!$I$1="","",IF(C15036&lt;(INT(INPUT!$I$1)-INPUT!$I$2),"Off Meds",IF(C15036&lt;=(INT(INPUT!$I$1)+INPUT!$I$2),"Washout","On Meds"))))</f>
        <v/>
      </c>
      <c r="F15036">
        <f>IF(B15036="","",1.509*(LN(B15036)^1.084-5.381))</f>
        <v/>
      </c>
      <c r="G15036">
        <f>IF(F15036="","",IF(F15036&lt;0,10*F15036^2,0))</f>
        <v/>
      </c>
      <c r="H15036">
        <f>IF(F15036="","",IF(F15036&gt;0,10*F15036^2,0))</f>
        <v/>
      </c>
    </row>
    <row r="15037">
      <c r="A15037">
        <f>Input!A15037</f>
        <v/>
      </c>
      <c r="B15037">
        <f>IF(ISNUMBER(Input!B15037),IF(AND(Input!B15037&gt;=20,Input!B15037&lt;=700),Input!B15037,""),"")</f>
        <v/>
      </c>
      <c r="C15037">
        <f>IF(B15037="","",INT(A15037))</f>
        <v/>
      </c>
      <c r="D15037">
        <f>IF(B15037="","",HOUR(A15037))</f>
        <v/>
      </c>
      <c r="E15037">
        <f>IF(B15037="","",IF(INPUT!$I$1="","",IF(C15037&lt;(INT(INPUT!$I$1)-INPUT!$I$2),"Off Meds",IF(C15037&lt;=(INT(INPUT!$I$1)+INPUT!$I$2),"Washout","On Meds"))))</f>
        <v/>
      </c>
      <c r="F15037">
        <f>IF(B15037="","",1.509*(LN(B15037)^1.084-5.381))</f>
        <v/>
      </c>
      <c r="G15037">
        <f>IF(F15037="","",IF(F15037&lt;0,10*F15037^2,0))</f>
        <v/>
      </c>
      <c r="H15037">
        <f>IF(F15037="","",IF(F15037&gt;0,10*F15037^2,0))</f>
        <v/>
      </c>
    </row>
    <row r="15038">
      <c r="A15038">
        <f>Input!A15038</f>
        <v/>
      </c>
      <c r="B15038">
        <f>IF(ISNUMBER(Input!B15038),IF(AND(Input!B15038&gt;=20,Input!B15038&lt;=700),Input!B15038,""),"")</f>
        <v/>
      </c>
      <c r="C15038">
        <f>IF(B15038="","",INT(A15038))</f>
        <v/>
      </c>
      <c r="D15038">
        <f>IF(B15038="","",HOUR(A15038))</f>
        <v/>
      </c>
      <c r="E15038">
        <f>IF(B15038="","",IF(INPUT!$I$1="","",IF(C15038&lt;(INT(INPUT!$I$1)-INPUT!$I$2),"Off Meds",IF(C15038&lt;=(INT(INPUT!$I$1)+INPUT!$I$2),"Washout","On Meds"))))</f>
        <v/>
      </c>
      <c r="F15038">
        <f>IF(B15038="","",1.509*(LN(B15038)^1.084-5.381))</f>
        <v/>
      </c>
      <c r="G15038">
        <f>IF(F15038="","",IF(F15038&lt;0,10*F15038^2,0))</f>
        <v/>
      </c>
      <c r="H15038">
        <f>IF(F15038="","",IF(F15038&gt;0,10*F15038^2,0))</f>
        <v/>
      </c>
    </row>
    <row r="15039">
      <c r="A15039">
        <f>Input!A15039</f>
        <v/>
      </c>
      <c r="B15039">
        <f>IF(ISNUMBER(Input!B15039),IF(AND(Input!B15039&gt;=20,Input!B15039&lt;=700),Input!B15039,""),"")</f>
        <v/>
      </c>
      <c r="C15039">
        <f>IF(B15039="","",INT(A15039))</f>
        <v/>
      </c>
      <c r="D15039">
        <f>IF(B15039="","",HOUR(A15039))</f>
        <v/>
      </c>
      <c r="E15039">
        <f>IF(B15039="","",IF(INPUT!$I$1="","",IF(C15039&lt;(INT(INPUT!$I$1)-INPUT!$I$2),"Off Meds",IF(C15039&lt;=(INT(INPUT!$I$1)+INPUT!$I$2),"Washout","On Meds"))))</f>
        <v/>
      </c>
      <c r="F15039">
        <f>IF(B15039="","",1.509*(LN(B15039)^1.084-5.381))</f>
        <v/>
      </c>
      <c r="G15039">
        <f>IF(F15039="","",IF(F15039&lt;0,10*F15039^2,0))</f>
        <v/>
      </c>
      <c r="H15039">
        <f>IF(F15039="","",IF(F15039&gt;0,10*F15039^2,0))</f>
        <v/>
      </c>
    </row>
    <row r="15040">
      <c r="A15040">
        <f>Input!A15040</f>
        <v/>
      </c>
      <c r="B15040">
        <f>IF(ISNUMBER(Input!B15040),IF(AND(Input!B15040&gt;=20,Input!B15040&lt;=700),Input!B15040,""),"")</f>
        <v/>
      </c>
      <c r="C15040">
        <f>IF(B15040="","",INT(A15040))</f>
        <v/>
      </c>
      <c r="D15040">
        <f>IF(B15040="","",HOUR(A15040))</f>
        <v/>
      </c>
      <c r="E15040">
        <f>IF(B15040="","",IF(INPUT!$I$1="","",IF(C15040&lt;(INT(INPUT!$I$1)-INPUT!$I$2),"Off Meds",IF(C15040&lt;=(INT(INPUT!$I$1)+INPUT!$I$2),"Washout","On Meds"))))</f>
        <v/>
      </c>
      <c r="F15040">
        <f>IF(B15040="","",1.509*(LN(B15040)^1.084-5.381))</f>
        <v/>
      </c>
      <c r="G15040">
        <f>IF(F15040="","",IF(F15040&lt;0,10*F15040^2,0))</f>
        <v/>
      </c>
      <c r="H15040">
        <f>IF(F15040="","",IF(F15040&gt;0,10*F15040^2,0))</f>
        <v/>
      </c>
    </row>
    <row r="15041">
      <c r="A15041">
        <f>Input!A15041</f>
        <v/>
      </c>
      <c r="B15041">
        <f>IF(ISNUMBER(Input!B15041),IF(AND(Input!B15041&gt;=20,Input!B15041&lt;=700),Input!B15041,""),"")</f>
        <v/>
      </c>
      <c r="C15041">
        <f>IF(B15041="","",INT(A15041))</f>
        <v/>
      </c>
      <c r="D15041">
        <f>IF(B15041="","",HOUR(A15041))</f>
        <v/>
      </c>
      <c r="E15041">
        <f>IF(B15041="","",IF(INPUT!$I$1="","",IF(C15041&lt;(INT(INPUT!$I$1)-INPUT!$I$2),"Off Meds",IF(C15041&lt;=(INT(INPUT!$I$1)+INPUT!$I$2),"Washout","On Meds"))))</f>
        <v/>
      </c>
      <c r="F15041">
        <f>IF(B15041="","",1.509*(LN(B15041)^1.084-5.381))</f>
        <v/>
      </c>
      <c r="G15041">
        <f>IF(F15041="","",IF(F15041&lt;0,10*F15041^2,0))</f>
        <v/>
      </c>
      <c r="H15041">
        <f>IF(F15041="","",IF(F15041&gt;0,10*F15041^2,0))</f>
        <v/>
      </c>
    </row>
    <row r="15042">
      <c r="A15042">
        <f>Input!A15042</f>
        <v/>
      </c>
      <c r="B15042">
        <f>IF(ISNUMBER(Input!B15042),IF(AND(Input!B15042&gt;=20,Input!B15042&lt;=700),Input!B15042,""),"")</f>
        <v/>
      </c>
      <c r="C15042">
        <f>IF(B15042="","",INT(A15042))</f>
        <v/>
      </c>
      <c r="D15042">
        <f>IF(B15042="","",HOUR(A15042))</f>
        <v/>
      </c>
      <c r="E15042">
        <f>IF(B15042="","",IF(INPUT!$I$1="","",IF(C15042&lt;(INT(INPUT!$I$1)-INPUT!$I$2),"Off Meds",IF(C15042&lt;=(INT(INPUT!$I$1)+INPUT!$I$2),"Washout","On Meds"))))</f>
        <v/>
      </c>
      <c r="F15042">
        <f>IF(B15042="","",1.509*(LN(B15042)^1.084-5.381))</f>
        <v/>
      </c>
      <c r="G15042">
        <f>IF(F15042="","",IF(F15042&lt;0,10*F15042^2,0))</f>
        <v/>
      </c>
      <c r="H15042">
        <f>IF(F15042="","",IF(F15042&gt;0,10*F15042^2,0))</f>
        <v/>
      </c>
    </row>
    <row r="15043">
      <c r="A15043">
        <f>Input!A15043</f>
        <v/>
      </c>
      <c r="B15043">
        <f>IF(ISNUMBER(Input!B15043),IF(AND(Input!B15043&gt;=20,Input!B15043&lt;=700),Input!B15043,""),"")</f>
        <v/>
      </c>
      <c r="C15043">
        <f>IF(B15043="","",INT(A15043))</f>
        <v/>
      </c>
      <c r="D15043">
        <f>IF(B15043="","",HOUR(A15043))</f>
        <v/>
      </c>
      <c r="E15043">
        <f>IF(B15043="","",IF(INPUT!$I$1="","",IF(C15043&lt;(INT(INPUT!$I$1)-INPUT!$I$2),"Off Meds",IF(C15043&lt;=(INT(INPUT!$I$1)+INPUT!$I$2),"Washout","On Meds"))))</f>
        <v/>
      </c>
      <c r="F15043">
        <f>IF(B15043="","",1.509*(LN(B15043)^1.084-5.381))</f>
        <v/>
      </c>
      <c r="G15043">
        <f>IF(F15043="","",IF(F15043&lt;0,10*F15043^2,0))</f>
        <v/>
      </c>
      <c r="H15043">
        <f>IF(F15043="","",IF(F15043&gt;0,10*F15043^2,0))</f>
        <v/>
      </c>
    </row>
    <row r="15044">
      <c r="A15044">
        <f>Input!A15044</f>
        <v/>
      </c>
      <c r="B15044">
        <f>IF(ISNUMBER(Input!B15044),IF(AND(Input!B15044&gt;=20,Input!B15044&lt;=700),Input!B15044,""),"")</f>
        <v/>
      </c>
      <c r="C15044">
        <f>IF(B15044="","",INT(A15044))</f>
        <v/>
      </c>
      <c r="D15044">
        <f>IF(B15044="","",HOUR(A15044))</f>
        <v/>
      </c>
      <c r="E15044">
        <f>IF(B15044="","",IF(INPUT!$I$1="","",IF(C15044&lt;(INT(INPUT!$I$1)-INPUT!$I$2),"Off Meds",IF(C15044&lt;=(INT(INPUT!$I$1)+INPUT!$I$2),"Washout","On Meds"))))</f>
        <v/>
      </c>
      <c r="F15044">
        <f>IF(B15044="","",1.509*(LN(B15044)^1.084-5.381))</f>
        <v/>
      </c>
      <c r="G15044">
        <f>IF(F15044="","",IF(F15044&lt;0,10*F15044^2,0))</f>
        <v/>
      </c>
      <c r="H15044">
        <f>IF(F15044="","",IF(F15044&gt;0,10*F15044^2,0))</f>
        <v/>
      </c>
    </row>
    <row r="15045">
      <c r="A15045">
        <f>Input!A15045</f>
        <v/>
      </c>
      <c r="B15045">
        <f>IF(ISNUMBER(Input!B15045),IF(AND(Input!B15045&gt;=20,Input!B15045&lt;=700),Input!B15045,""),"")</f>
        <v/>
      </c>
      <c r="C15045">
        <f>IF(B15045="","",INT(A15045))</f>
        <v/>
      </c>
      <c r="D15045">
        <f>IF(B15045="","",HOUR(A15045))</f>
        <v/>
      </c>
      <c r="E15045">
        <f>IF(B15045="","",IF(INPUT!$I$1="","",IF(C15045&lt;(INT(INPUT!$I$1)-INPUT!$I$2),"Off Meds",IF(C15045&lt;=(INT(INPUT!$I$1)+INPUT!$I$2),"Washout","On Meds"))))</f>
        <v/>
      </c>
      <c r="F15045">
        <f>IF(B15045="","",1.509*(LN(B15045)^1.084-5.381))</f>
        <v/>
      </c>
      <c r="G15045">
        <f>IF(F15045="","",IF(F15045&lt;0,10*F15045^2,0))</f>
        <v/>
      </c>
      <c r="H15045">
        <f>IF(F15045="","",IF(F15045&gt;0,10*F15045^2,0))</f>
        <v/>
      </c>
    </row>
    <row r="15046">
      <c r="A15046">
        <f>Input!A15046</f>
        <v/>
      </c>
      <c r="B15046">
        <f>IF(ISNUMBER(Input!B15046),IF(AND(Input!B15046&gt;=20,Input!B15046&lt;=700),Input!B15046,""),"")</f>
        <v/>
      </c>
      <c r="C15046">
        <f>IF(B15046="","",INT(A15046))</f>
        <v/>
      </c>
      <c r="D15046">
        <f>IF(B15046="","",HOUR(A15046))</f>
        <v/>
      </c>
      <c r="E15046">
        <f>IF(B15046="","",IF(INPUT!$I$1="","",IF(C15046&lt;(INT(INPUT!$I$1)-INPUT!$I$2),"Off Meds",IF(C15046&lt;=(INT(INPUT!$I$1)+INPUT!$I$2),"Washout","On Meds"))))</f>
        <v/>
      </c>
      <c r="F15046">
        <f>IF(B15046="","",1.509*(LN(B15046)^1.084-5.381))</f>
        <v/>
      </c>
      <c r="G15046">
        <f>IF(F15046="","",IF(F15046&lt;0,10*F15046^2,0))</f>
        <v/>
      </c>
      <c r="H15046">
        <f>IF(F15046="","",IF(F15046&gt;0,10*F15046^2,0))</f>
        <v/>
      </c>
    </row>
    <row r="15047">
      <c r="A15047">
        <f>Input!A15047</f>
        <v/>
      </c>
      <c r="B15047">
        <f>IF(ISNUMBER(Input!B15047),IF(AND(Input!B15047&gt;=20,Input!B15047&lt;=700),Input!B15047,""),"")</f>
        <v/>
      </c>
      <c r="C15047">
        <f>IF(B15047="","",INT(A15047))</f>
        <v/>
      </c>
      <c r="D15047">
        <f>IF(B15047="","",HOUR(A15047))</f>
        <v/>
      </c>
      <c r="E15047">
        <f>IF(B15047="","",IF(INPUT!$I$1="","",IF(C15047&lt;(INT(INPUT!$I$1)-INPUT!$I$2),"Off Meds",IF(C15047&lt;=(INT(INPUT!$I$1)+INPUT!$I$2),"Washout","On Meds"))))</f>
        <v/>
      </c>
      <c r="F15047">
        <f>IF(B15047="","",1.509*(LN(B15047)^1.084-5.381))</f>
        <v/>
      </c>
      <c r="G15047">
        <f>IF(F15047="","",IF(F15047&lt;0,10*F15047^2,0))</f>
        <v/>
      </c>
      <c r="H15047">
        <f>IF(F15047="","",IF(F15047&gt;0,10*F15047^2,0))</f>
        <v/>
      </c>
    </row>
    <row r="15048">
      <c r="A15048">
        <f>Input!A15048</f>
        <v/>
      </c>
      <c r="B15048">
        <f>IF(ISNUMBER(Input!B15048),IF(AND(Input!B15048&gt;=20,Input!B15048&lt;=700),Input!B15048,""),"")</f>
        <v/>
      </c>
      <c r="C15048">
        <f>IF(B15048="","",INT(A15048))</f>
        <v/>
      </c>
      <c r="D15048">
        <f>IF(B15048="","",HOUR(A15048))</f>
        <v/>
      </c>
      <c r="E15048">
        <f>IF(B15048="","",IF(INPUT!$I$1="","",IF(C15048&lt;(INT(INPUT!$I$1)-INPUT!$I$2),"Off Meds",IF(C15048&lt;=(INT(INPUT!$I$1)+INPUT!$I$2),"Washout","On Meds"))))</f>
        <v/>
      </c>
      <c r="F15048">
        <f>IF(B15048="","",1.509*(LN(B15048)^1.084-5.381))</f>
        <v/>
      </c>
      <c r="G15048">
        <f>IF(F15048="","",IF(F15048&lt;0,10*F15048^2,0))</f>
        <v/>
      </c>
      <c r="H15048">
        <f>IF(F15048="","",IF(F15048&gt;0,10*F15048^2,0))</f>
        <v/>
      </c>
    </row>
    <row r="15049">
      <c r="A15049">
        <f>Input!A15049</f>
        <v/>
      </c>
      <c r="B15049">
        <f>IF(ISNUMBER(Input!B15049),IF(AND(Input!B15049&gt;=20,Input!B15049&lt;=700),Input!B15049,""),"")</f>
        <v/>
      </c>
      <c r="C15049">
        <f>IF(B15049="","",INT(A15049))</f>
        <v/>
      </c>
      <c r="D15049">
        <f>IF(B15049="","",HOUR(A15049))</f>
        <v/>
      </c>
      <c r="E15049">
        <f>IF(B15049="","",IF(INPUT!$I$1="","",IF(C15049&lt;(INT(INPUT!$I$1)-INPUT!$I$2),"Off Meds",IF(C15049&lt;=(INT(INPUT!$I$1)+INPUT!$I$2),"Washout","On Meds"))))</f>
        <v/>
      </c>
      <c r="F15049">
        <f>IF(B15049="","",1.509*(LN(B15049)^1.084-5.381))</f>
        <v/>
      </c>
      <c r="G15049">
        <f>IF(F15049="","",IF(F15049&lt;0,10*F15049^2,0))</f>
        <v/>
      </c>
      <c r="H15049">
        <f>IF(F15049="","",IF(F15049&gt;0,10*F15049^2,0))</f>
        <v/>
      </c>
    </row>
    <row r="15050">
      <c r="A15050">
        <f>Input!A15050</f>
        <v/>
      </c>
      <c r="B15050">
        <f>IF(ISNUMBER(Input!B15050),IF(AND(Input!B15050&gt;=20,Input!B15050&lt;=700),Input!B15050,""),"")</f>
        <v/>
      </c>
      <c r="C15050">
        <f>IF(B15050="","",INT(A15050))</f>
        <v/>
      </c>
      <c r="D15050">
        <f>IF(B15050="","",HOUR(A15050))</f>
        <v/>
      </c>
      <c r="E15050">
        <f>IF(B15050="","",IF(INPUT!$I$1="","",IF(C15050&lt;(INT(INPUT!$I$1)-INPUT!$I$2),"Off Meds",IF(C15050&lt;=(INT(INPUT!$I$1)+INPUT!$I$2),"Washout","On Meds"))))</f>
        <v/>
      </c>
      <c r="F15050">
        <f>IF(B15050="","",1.509*(LN(B15050)^1.084-5.381))</f>
        <v/>
      </c>
      <c r="G15050">
        <f>IF(F15050="","",IF(F15050&lt;0,10*F15050^2,0))</f>
        <v/>
      </c>
      <c r="H15050">
        <f>IF(F15050="","",IF(F15050&gt;0,10*F15050^2,0))</f>
        <v/>
      </c>
    </row>
    <row r="15051">
      <c r="A15051">
        <f>Input!A15051</f>
        <v/>
      </c>
      <c r="B15051">
        <f>IF(ISNUMBER(Input!B15051),IF(AND(Input!B15051&gt;=20,Input!B15051&lt;=700),Input!B15051,""),"")</f>
        <v/>
      </c>
      <c r="C15051">
        <f>IF(B15051="","",INT(A15051))</f>
        <v/>
      </c>
      <c r="D15051">
        <f>IF(B15051="","",HOUR(A15051))</f>
        <v/>
      </c>
      <c r="E15051">
        <f>IF(B15051="","",IF(INPUT!$I$1="","",IF(C15051&lt;(INT(INPUT!$I$1)-INPUT!$I$2),"Off Meds",IF(C15051&lt;=(INT(INPUT!$I$1)+INPUT!$I$2),"Washout","On Meds"))))</f>
        <v/>
      </c>
      <c r="F15051">
        <f>IF(B15051="","",1.509*(LN(B15051)^1.084-5.381))</f>
        <v/>
      </c>
      <c r="G15051">
        <f>IF(F15051="","",IF(F15051&lt;0,10*F15051^2,0))</f>
        <v/>
      </c>
      <c r="H15051">
        <f>IF(F15051="","",IF(F15051&gt;0,10*F15051^2,0))</f>
        <v/>
      </c>
    </row>
    <row r="15052">
      <c r="A15052">
        <f>Input!A15052</f>
        <v/>
      </c>
      <c r="B15052">
        <f>IF(ISNUMBER(Input!B15052),IF(AND(Input!B15052&gt;=20,Input!B15052&lt;=700),Input!B15052,""),"")</f>
        <v/>
      </c>
      <c r="C15052">
        <f>IF(B15052="","",INT(A15052))</f>
        <v/>
      </c>
      <c r="D15052">
        <f>IF(B15052="","",HOUR(A15052))</f>
        <v/>
      </c>
      <c r="E15052">
        <f>IF(B15052="","",IF(INPUT!$I$1="","",IF(C15052&lt;(INT(INPUT!$I$1)-INPUT!$I$2),"Off Meds",IF(C15052&lt;=(INT(INPUT!$I$1)+INPUT!$I$2),"Washout","On Meds"))))</f>
        <v/>
      </c>
      <c r="F15052">
        <f>IF(B15052="","",1.509*(LN(B15052)^1.084-5.381))</f>
        <v/>
      </c>
      <c r="G15052">
        <f>IF(F15052="","",IF(F15052&lt;0,10*F15052^2,0))</f>
        <v/>
      </c>
      <c r="H15052">
        <f>IF(F15052="","",IF(F15052&gt;0,10*F15052^2,0))</f>
        <v/>
      </c>
    </row>
    <row r="15053">
      <c r="A15053">
        <f>Input!A15053</f>
        <v/>
      </c>
      <c r="B15053">
        <f>IF(ISNUMBER(Input!B15053),IF(AND(Input!B15053&gt;=20,Input!B15053&lt;=700),Input!B15053,""),"")</f>
        <v/>
      </c>
      <c r="C15053">
        <f>IF(B15053="","",INT(A15053))</f>
        <v/>
      </c>
      <c r="D15053">
        <f>IF(B15053="","",HOUR(A15053))</f>
        <v/>
      </c>
      <c r="E15053">
        <f>IF(B15053="","",IF(INPUT!$I$1="","",IF(C15053&lt;(INT(INPUT!$I$1)-INPUT!$I$2),"Off Meds",IF(C15053&lt;=(INT(INPUT!$I$1)+INPUT!$I$2),"Washout","On Meds"))))</f>
        <v/>
      </c>
      <c r="F15053">
        <f>IF(B15053="","",1.509*(LN(B15053)^1.084-5.381))</f>
        <v/>
      </c>
      <c r="G15053">
        <f>IF(F15053="","",IF(F15053&lt;0,10*F15053^2,0))</f>
        <v/>
      </c>
      <c r="H15053">
        <f>IF(F15053="","",IF(F15053&gt;0,10*F15053^2,0))</f>
        <v/>
      </c>
    </row>
    <row r="15054">
      <c r="A15054">
        <f>Input!A15054</f>
        <v/>
      </c>
      <c r="B15054">
        <f>IF(ISNUMBER(Input!B15054),IF(AND(Input!B15054&gt;=20,Input!B15054&lt;=700),Input!B15054,""),"")</f>
        <v/>
      </c>
      <c r="C15054">
        <f>IF(B15054="","",INT(A15054))</f>
        <v/>
      </c>
      <c r="D15054">
        <f>IF(B15054="","",HOUR(A15054))</f>
        <v/>
      </c>
      <c r="E15054">
        <f>IF(B15054="","",IF(INPUT!$I$1="","",IF(C15054&lt;(INT(INPUT!$I$1)-INPUT!$I$2),"Off Meds",IF(C15054&lt;=(INT(INPUT!$I$1)+INPUT!$I$2),"Washout","On Meds"))))</f>
        <v/>
      </c>
      <c r="F15054">
        <f>IF(B15054="","",1.509*(LN(B15054)^1.084-5.381))</f>
        <v/>
      </c>
      <c r="G15054">
        <f>IF(F15054="","",IF(F15054&lt;0,10*F15054^2,0))</f>
        <v/>
      </c>
      <c r="H15054">
        <f>IF(F15054="","",IF(F15054&gt;0,10*F15054^2,0))</f>
        <v/>
      </c>
    </row>
    <row r="15055">
      <c r="A15055">
        <f>Input!A15055</f>
        <v/>
      </c>
      <c r="B15055">
        <f>IF(ISNUMBER(Input!B15055),IF(AND(Input!B15055&gt;=20,Input!B15055&lt;=700),Input!B15055,""),"")</f>
        <v/>
      </c>
      <c r="C15055">
        <f>IF(B15055="","",INT(A15055))</f>
        <v/>
      </c>
      <c r="D15055">
        <f>IF(B15055="","",HOUR(A15055))</f>
        <v/>
      </c>
      <c r="E15055">
        <f>IF(B15055="","",IF(INPUT!$I$1="","",IF(C15055&lt;(INT(INPUT!$I$1)-INPUT!$I$2),"Off Meds",IF(C15055&lt;=(INT(INPUT!$I$1)+INPUT!$I$2),"Washout","On Meds"))))</f>
        <v/>
      </c>
      <c r="F15055">
        <f>IF(B15055="","",1.509*(LN(B15055)^1.084-5.381))</f>
        <v/>
      </c>
      <c r="G15055">
        <f>IF(F15055="","",IF(F15055&lt;0,10*F15055^2,0))</f>
        <v/>
      </c>
      <c r="H15055">
        <f>IF(F15055="","",IF(F15055&gt;0,10*F15055^2,0))</f>
        <v/>
      </c>
    </row>
    <row r="15056">
      <c r="A15056">
        <f>Input!A15056</f>
        <v/>
      </c>
      <c r="B15056">
        <f>IF(ISNUMBER(Input!B15056),IF(AND(Input!B15056&gt;=20,Input!B15056&lt;=700),Input!B15056,""),"")</f>
        <v/>
      </c>
      <c r="C15056">
        <f>IF(B15056="","",INT(A15056))</f>
        <v/>
      </c>
      <c r="D15056">
        <f>IF(B15056="","",HOUR(A15056))</f>
        <v/>
      </c>
      <c r="E15056">
        <f>IF(B15056="","",IF(INPUT!$I$1="","",IF(C15056&lt;(INT(INPUT!$I$1)-INPUT!$I$2),"Off Meds",IF(C15056&lt;=(INT(INPUT!$I$1)+INPUT!$I$2),"Washout","On Meds"))))</f>
        <v/>
      </c>
      <c r="F15056">
        <f>IF(B15056="","",1.509*(LN(B15056)^1.084-5.381))</f>
        <v/>
      </c>
      <c r="G15056">
        <f>IF(F15056="","",IF(F15056&lt;0,10*F15056^2,0))</f>
        <v/>
      </c>
      <c r="H15056">
        <f>IF(F15056="","",IF(F15056&gt;0,10*F15056^2,0))</f>
        <v/>
      </c>
    </row>
    <row r="15057">
      <c r="A15057">
        <f>Input!A15057</f>
        <v/>
      </c>
      <c r="B15057">
        <f>IF(ISNUMBER(Input!B15057),IF(AND(Input!B15057&gt;=20,Input!B15057&lt;=700),Input!B15057,""),"")</f>
        <v/>
      </c>
      <c r="C15057">
        <f>IF(B15057="","",INT(A15057))</f>
        <v/>
      </c>
      <c r="D15057">
        <f>IF(B15057="","",HOUR(A15057))</f>
        <v/>
      </c>
      <c r="E15057">
        <f>IF(B15057="","",IF(INPUT!$I$1="","",IF(C15057&lt;(INT(INPUT!$I$1)-INPUT!$I$2),"Off Meds",IF(C15057&lt;=(INT(INPUT!$I$1)+INPUT!$I$2),"Washout","On Meds"))))</f>
        <v/>
      </c>
      <c r="F15057">
        <f>IF(B15057="","",1.509*(LN(B15057)^1.084-5.381))</f>
        <v/>
      </c>
      <c r="G15057">
        <f>IF(F15057="","",IF(F15057&lt;0,10*F15057^2,0))</f>
        <v/>
      </c>
      <c r="H15057">
        <f>IF(F15057="","",IF(F15057&gt;0,10*F15057^2,0))</f>
        <v/>
      </c>
    </row>
    <row r="15058">
      <c r="A15058">
        <f>Input!A15058</f>
        <v/>
      </c>
      <c r="B15058">
        <f>IF(ISNUMBER(Input!B15058),IF(AND(Input!B15058&gt;=20,Input!B15058&lt;=700),Input!B15058,""),"")</f>
        <v/>
      </c>
      <c r="C15058">
        <f>IF(B15058="","",INT(A15058))</f>
        <v/>
      </c>
      <c r="D15058">
        <f>IF(B15058="","",HOUR(A15058))</f>
        <v/>
      </c>
      <c r="E15058">
        <f>IF(B15058="","",IF(INPUT!$I$1="","",IF(C15058&lt;(INT(INPUT!$I$1)-INPUT!$I$2),"Off Meds",IF(C15058&lt;=(INT(INPUT!$I$1)+INPUT!$I$2),"Washout","On Meds"))))</f>
        <v/>
      </c>
      <c r="F15058">
        <f>IF(B15058="","",1.509*(LN(B15058)^1.084-5.381))</f>
        <v/>
      </c>
      <c r="G15058">
        <f>IF(F15058="","",IF(F15058&lt;0,10*F15058^2,0))</f>
        <v/>
      </c>
      <c r="H15058">
        <f>IF(F15058="","",IF(F15058&gt;0,10*F15058^2,0))</f>
        <v/>
      </c>
    </row>
    <row r="15059">
      <c r="A15059">
        <f>Input!A15059</f>
        <v/>
      </c>
      <c r="B15059">
        <f>IF(ISNUMBER(Input!B15059),IF(AND(Input!B15059&gt;=20,Input!B15059&lt;=700),Input!B15059,""),"")</f>
        <v/>
      </c>
      <c r="C15059">
        <f>IF(B15059="","",INT(A15059))</f>
        <v/>
      </c>
      <c r="D15059">
        <f>IF(B15059="","",HOUR(A15059))</f>
        <v/>
      </c>
      <c r="E15059">
        <f>IF(B15059="","",IF(INPUT!$I$1="","",IF(C15059&lt;(INT(INPUT!$I$1)-INPUT!$I$2),"Off Meds",IF(C15059&lt;=(INT(INPUT!$I$1)+INPUT!$I$2),"Washout","On Meds"))))</f>
        <v/>
      </c>
      <c r="F15059">
        <f>IF(B15059="","",1.509*(LN(B15059)^1.084-5.381))</f>
        <v/>
      </c>
      <c r="G15059">
        <f>IF(F15059="","",IF(F15059&lt;0,10*F15059^2,0))</f>
        <v/>
      </c>
      <c r="H15059">
        <f>IF(F15059="","",IF(F15059&gt;0,10*F15059^2,0))</f>
        <v/>
      </c>
    </row>
    <row r="15060">
      <c r="A15060">
        <f>Input!A15060</f>
        <v/>
      </c>
      <c r="B15060">
        <f>IF(ISNUMBER(Input!B15060),IF(AND(Input!B15060&gt;=20,Input!B15060&lt;=700),Input!B15060,""),"")</f>
        <v/>
      </c>
      <c r="C15060">
        <f>IF(B15060="","",INT(A15060))</f>
        <v/>
      </c>
      <c r="D15060">
        <f>IF(B15060="","",HOUR(A15060))</f>
        <v/>
      </c>
      <c r="E15060">
        <f>IF(B15060="","",IF(INPUT!$I$1="","",IF(C15060&lt;(INT(INPUT!$I$1)-INPUT!$I$2),"Off Meds",IF(C15060&lt;=(INT(INPUT!$I$1)+INPUT!$I$2),"Washout","On Meds"))))</f>
        <v/>
      </c>
      <c r="F15060">
        <f>IF(B15060="","",1.509*(LN(B15060)^1.084-5.381))</f>
        <v/>
      </c>
      <c r="G15060">
        <f>IF(F15060="","",IF(F15060&lt;0,10*F15060^2,0))</f>
        <v/>
      </c>
      <c r="H15060">
        <f>IF(F15060="","",IF(F15060&gt;0,10*F15060^2,0))</f>
        <v/>
      </c>
    </row>
    <row r="15061">
      <c r="A15061">
        <f>Input!A15061</f>
        <v/>
      </c>
      <c r="B15061">
        <f>IF(ISNUMBER(Input!B15061),IF(AND(Input!B15061&gt;=20,Input!B15061&lt;=700),Input!B15061,""),"")</f>
        <v/>
      </c>
      <c r="C15061">
        <f>IF(B15061="","",INT(A15061))</f>
        <v/>
      </c>
      <c r="D15061">
        <f>IF(B15061="","",HOUR(A15061))</f>
        <v/>
      </c>
      <c r="E15061">
        <f>IF(B15061="","",IF(INPUT!$I$1="","",IF(C15061&lt;(INT(INPUT!$I$1)-INPUT!$I$2),"Off Meds",IF(C15061&lt;=(INT(INPUT!$I$1)+INPUT!$I$2),"Washout","On Meds"))))</f>
        <v/>
      </c>
      <c r="F15061">
        <f>IF(B15061="","",1.509*(LN(B15061)^1.084-5.381))</f>
        <v/>
      </c>
      <c r="G15061">
        <f>IF(F15061="","",IF(F15061&lt;0,10*F15061^2,0))</f>
        <v/>
      </c>
      <c r="H15061">
        <f>IF(F15061="","",IF(F15061&gt;0,10*F15061^2,0))</f>
        <v/>
      </c>
    </row>
    <row r="15062">
      <c r="A15062">
        <f>Input!A15062</f>
        <v/>
      </c>
      <c r="B15062">
        <f>IF(ISNUMBER(Input!B15062),IF(AND(Input!B15062&gt;=20,Input!B15062&lt;=700),Input!B15062,""),"")</f>
        <v/>
      </c>
      <c r="C15062">
        <f>IF(B15062="","",INT(A15062))</f>
        <v/>
      </c>
      <c r="D15062">
        <f>IF(B15062="","",HOUR(A15062))</f>
        <v/>
      </c>
      <c r="E15062">
        <f>IF(B15062="","",IF(INPUT!$I$1="","",IF(C15062&lt;(INT(INPUT!$I$1)-INPUT!$I$2),"Off Meds",IF(C15062&lt;=(INT(INPUT!$I$1)+INPUT!$I$2),"Washout","On Meds"))))</f>
        <v/>
      </c>
      <c r="F15062">
        <f>IF(B15062="","",1.509*(LN(B15062)^1.084-5.381))</f>
        <v/>
      </c>
      <c r="G15062">
        <f>IF(F15062="","",IF(F15062&lt;0,10*F15062^2,0))</f>
        <v/>
      </c>
      <c r="H15062">
        <f>IF(F15062="","",IF(F15062&gt;0,10*F15062^2,0))</f>
        <v/>
      </c>
    </row>
    <row r="15063">
      <c r="A15063">
        <f>Input!A15063</f>
        <v/>
      </c>
      <c r="B15063">
        <f>IF(ISNUMBER(Input!B15063),IF(AND(Input!B15063&gt;=20,Input!B15063&lt;=700),Input!B15063,""),"")</f>
        <v/>
      </c>
      <c r="C15063">
        <f>IF(B15063="","",INT(A15063))</f>
        <v/>
      </c>
      <c r="D15063">
        <f>IF(B15063="","",HOUR(A15063))</f>
        <v/>
      </c>
      <c r="E15063">
        <f>IF(B15063="","",IF(INPUT!$I$1="","",IF(C15063&lt;(INT(INPUT!$I$1)-INPUT!$I$2),"Off Meds",IF(C15063&lt;=(INT(INPUT!$I$1)+INPUT!$I$2),"Washout","On Meds"))))</f>
        <v/>
      </c>
      <c r="F15063">
        <f>IF(B15063="","",1.509*(LN(B15063)^1.084-5.381))</f>
        <v/>
      </c>
      <c r="G15063">
        <f>IF(F15063="","",IF(F15063&lt;0,10*F15063^2,0))</f>
        <v/>
      </c>
      <c r="H15063">
        <f>IF(F15063="","",IF(F15063&gt;0,10*F15063^2,0))</f>
        <v/>
      </c>
    </row>
    <row r="15064">
      <c r="A15064">
        <f>Input!A15064</f>
        <v/>
      </c>
      <c r="B15064">
        <f>IF(ISNUMBER(Input!B15064),IF(AND(Input!B15064&gt;=20,Input!B15064&lt;=700),Input!B15064,""),"")</f>
        <v/>
      </c>
      <c r="C15064">
        <f>IF(B15064="","",INT(A15064))</f>
        <v/>
      </c>
      <c r="D15064">
        <f>IF(B15064="","",HOUR(A15064))</f>
        <v/>
      </c>
      <c r="E15064">
        <f>IF(B15064="","",IF(INPUT!$I$1="","",IF(C15064&lt;(INT(INPUT!$I$1)-INPUT!$I$2),"Off Meds",IF(C15064&lt;=(INT(INPUT!$I$1)+INPUT!$I$2),"Washout","On Meds"))))</f>
        <v/>
      </c>
      <c r="F15064">
        <f>IF(B15064="","",1.509*(LN(B15064)^1.084-5.381))</f>
        <v/>
      </c>
      <c r="G15064">
        <f>IF(F15064="","",IF(F15064&lt;0,10*F15064^2,0))</f>
        <v/>
      </c>
      <c r="H15064">
        <f>IF(F15064="","",IF(F15064&gt;0,10*F15064^2,0))</f>
        <v/>
      </c>
    </row>
    <row r="15065">
      <c r="A15065">
        <f>Input!A15065</f>
        <v/>
      </c>
      <c r="B15065">
        <f>IF(ISNUMBER(Input!B15065),IF(AND(Input!B15065&gt;=20,Input!B15065&lt;=700),Input!B15065,""),"")</f>
        <v/>
      </c>
      <c r="C15065">
        <f>IF(B15065="","",INT(A15065))</f>
        <v/>
      </c>
      <c r="D15065">
        <f>IF(B15065="","",HOUR(A15065))</f>
        <v/>
      </c>
      <c r="E15065">
        <f>IF(B15065="","",IF(INPUT!$I$1="","",IF(C15065&lt;(INT(INPUT!$I$1)-INPUT!$I$2),"Off Meds",IF(C15065&lt;=(INT(INPUT!$I$1)+INPUT!$I$2),"Washout","On Meds"))))</f>
        <v/>
      </c>
      <c r="F15065">
        <f>IF(B15065="","",1.509*(LN(B15065)^1.084-5.381))</f>
        <v/>
      </c>
      <c r="G15065">
        <f>IF(F15065="","",IF(F15065&lt;0,10*F15065^2,0))</f>
        <v/>
      </c>
      <c r="H15065">
        <f>IF(F15065="","",IF(F15065&gt;0,10*F15065^2,0))</f>
        <v/>
      </c>
    </row>
    <row r="15066">
      <c r="A15066">
        <f>Input!A15066</f>
        <v/>
      </c>
      <c r="B15066">
        <f>IF(ISNUMBER(Input!B15066),IF(AND(Input!B15066&gt;=20,Input!B15066&lt;=700),Input!B15066,""),"")</f>
        <v/>
      </c>
      <c r="C15066">
        <f>IF(B15066="","",INT(A15066))</f>
        <v/>
      </c>
      <c r="D15066">
        <f>IF(B15066="","",HOUR(A15066))</f>
        <v/>
      </c>
      <c r="E15066">
        <f>IF(B15066="","",IF(INPUT!$I$1="","",IF(C15066&lt;(INT(INPUT!$I$1)-INPUT!$I$2),"Off Meds",IF(C15066&lt;=(INT(INPUT!$I$1)+INPUT!$I$2),"Washout","On Meds"))))</f>
        <v/>
      </c>
      <c r="F15066">
        <f>IF(B15066="","",1.509*(LN(B15066)^1.084-5.381))</f>
        <v/>
      </c>
      <c r="G15066">
        <f>IF(F15066="","",IF(F15066&lt;0,10*F15066^2,0))</f>
        <v/>
      </c>
      <c r="H15066">
        <f>IF(F15066="","",IF(F15066&gt;0,10*F15066^2,0))</f>
        <v/>
      </c>
    </row>
    <row r="15067">
      <c r="A15067">
        <f>Input!A15067</f>
        <v/>
      </c>
      <c r="B15067">
        <f>IF(ISNUMBER(Input!B15067),IF(AND(Input!B15067&gt;=20,Input!B15067&lt;=700),Input!B15067,""),"")</f>
        <v/>
      </c>
      <c r="C15067">
        <f>IF(B15067="","",INT(A15067))</f>
        <v/>
      </c>
      <c r="D15067">
        <f>IF(B15067="","",HOUR(A15067))</f>
        <v/>
      </c>
      <c r="E15067">
        <f>IF(B15067="","",IF(INPUT!$I$1="","",IF(C15067&lt;(INT(INPUT!$I$1)-INPUT!$I$2),"Off Meds",IF(C15067&lt;=(INT(INPUT!$I$1)+INPUT!$I$2),"Washout","On Meds"))))</f>
        <v/>
      </c>
      <c r="F15067">
        <f>IF(B15067="","",1.509*(LN(B15067)^1.084-5.381))</f>
        <v/>
      </c>
      <c r="G15067">
        <f>IF(F15067="","",IF(F15067&lt;0,10*F15067^2,0))</f>
        <v/>
      </c>
      <c r="H15067">
        <f>IF(F15067="","",IF(F15067&gt;0,10*F15067^2,0))</f>
        <v/>
      </c>
    </row>
    <row r="15068">
      <c r="A15068">
        <f>Input!A15068</f>
        <v/>
      </c>
      <c r="B15068">
        <f>IF(ISNUMBER(Input!B15068),IF(AND(Input!B15068&gt;=20,Input!B15068&lt;=700),Input!B15068,""),"")</f>
        <v/>
      </c>
      <c r="C15068">
        <f>IF(B15068="","",INT(A15068))</f>
        <v/>
      </c>
      <c r="D15068">
        <f>IF(B15068="","",HOUR(A15068))</f>
        <v/>
      </c>
      <c r="E15068">
        <f>IF(B15068="","",IF(INPUT!$I$1="","",IF(C15068&lt;(INT(INPUT!$I$1)-INPUT!$I$2),"Off Meds",IF(C15068&lt;=(INT(INPUT!$I$1)+INPUT!$I$2),"Washout","On Meds"))))</f>
        <v/>
      </c>
      <c r="F15068">
        <f>IF(B15068="","",1.509*(LN(B15068)^1.084-5.381))</f>
        <v/>
      </c>
      <c r="G15068">
        <f>IF(F15068="","",IF(F15068&lt;0,10*F15068^2,0))</f>
        <v/>
      </c>
      <c r="H15068">
        <f>IF(F15068="","",IF(F15068&gt;0,10*F15068^2,0))</f>
        <v/>
      </c>
    </row>
    <row r="15069">
      <c r="A15069">
        <f>Input!A15069</f>
        <v/>
      </c>
      <c r="B15069">
        <f>IF(ISNUMBER(Input!B15069),IF(AND(Input!B15069&gt;=20,Input!B15069&lt;=700),Input!B15069,""),"")</f>
        <v/>
      </c>
      <c r="C15069">
        <f>IF(B15069="","",INT(A15069))</f>
        <v/>
      </c>
      <c r="D15069">
        <f>IF(B15069="","",HOUR(A15069))</f>
        <v/>
      </c>
      <c r="E15069">
        <f>IF(B15069="","",IF(INPUT!$I$1="","",IF(C15069&lt;(INT(INPUT!$I$1)-INPUT!$I$2),"Off Meds",IF(C15069&lt;=(INT(INPUT!$I$1)+INPUT!$I$2),"Washout","On Meds"))))</f>
        <v/>
      </c>
      <c r="F15069">
        <f>IF(B15069="","",1.509*(LN(B15069)^1.084-5.381))</f>
        <v/>
      </c>
      <c r="G15069">
        <f>IF(F15069="","",IF(F15069&lt;0,10*F15069^2,0))</f>
        <v/>
      </c>
      <c r="H15069">
        <f>IF(F15069="","",IF(F15069&gt;0,10*F15069^2,0))</f>
        <v/>
      </c>
    </row>
    <row r="15070">
      <c r="A15070">
        <f>Input!A15070</f>
        <v/>
      </c>
      <c r="B15070">
        <f>IF(ISNUMBER(Input!B15070),IF(AND(Input!B15070&gt;=20,Input!B15070&lt;=700),Input!B15070,""),"")</f>
        <v/>
      </c>
      <c r="C15070">
        <f>IF(B15070="","",INT(A15070))</f>
        <v/>
      </c>
      <c r="D15070">
        <f>IF(B15070="","",HOUR(A15070))</f>
        <v/>
      </c>
      <c r="E15070">
        <f>IF(B15070="","",IF(INPUT!$I$1="","",IF(C15070&lt;(INT(INPUT!$I$1)-INPUT!$I$2),"Off Meds",IF(C15070&lt;=(INT(INPUT!$I$1)+INPUT!$I$2),"Washout","On Meds"))))</f>
        <v/>
      </c>
      <c r="F15070">
        <f>IF(B15070="","",1.509*(LN(B15070)^1.084-5.381))</f>
        <v/>
      </c>
      <c r="G15070">
        <f>IF(F15070="","",IF(F15070&lt;0,10*F15070^2,0))</f>
        <v/>
      </c>
      <c r="H15070">
        <f>IF(F15070="","",IF(F15070&gt;0,10*F15070^2,0))</f>
        <v/>
      </c>
    </row>
    <row r="15071">
      <c r="A15071">
        <f>Input!A15071</f>
        <v/>
      </c>
      <c r="B15071">
        <f>IF(ISNUMBER(Input!B15071),IF(AND(Input!B15071&gt;=20,Input!B15071&lt;=700),Input!B15071,""),"")</f>
        <v/>
      </c>
      <c r="C15071">
        <f>IF(B15071="","",INT(A15071))</f>
        <v/>
      </c>
      <c r="D15071">
        <f>IF(B15071="","",HOUR(A15071))</f>
        <v/>
      </c>
      <c r="E15071">
        <f>IF(B15071="","",IF(INPUT!$I$1="","",IF(C15071&lt;(INT(INPUT!$I$1)-INPUT!$I$2),"Off Meds",IF(C15071&lt;=(INT(INPUT!$I$1)+INPUT!$I$2),"Washout","On Meds"))))</f>
        <v/>
      </c>
      <c r="F15071">
        <f>IF(B15071="","",1.509*(LN(B15071)^1.084-5.381))</f>
        <v/>
      </c>
      <c r="G15071">
        <f>IF(F15071="","",IF(F15071&lt;0,10*F15071^2,0))</f>
        <v/>
      </c>
      <c r="H15071">
        <f>IF(F15071="","",IF(F15071&gt;0,10*F15071^2,0))</f>
        <v/>
      </c>
    </row>
    <row r="15072">
      <c r="A15072">
        <f>Input!A15072</f>
        <v/>
      </c>
      <c r="B15072">
        <f>IF(ISNUMBER(Input!B15072),IF(AND(Input!B15072&gt;=20,Input!B15072&lt;=700),Input!B15072,""),"")</f>
        <v/>
      </c>
      <c r="C15072">
        <f>IF(B15072="","",INT(A15072))</f>
        <v/>
      </c>
      <c r="D15072">
        <f>IF(B15072="","",HOUR(A15072))</f>
        <v/>
      </c>
      <c r="E15072">
        <f>IF(B15072="","",IF(INPUT!$I$1="","",IF(C15072&lt;(INT(INPUT!$I$1)-INPUT!$I$2),"Off Meds",IF(C15072&lt;=(INT(INPUT!$I$1)+INPUT!$I$2),"Washout","On Meds"))))</f>
        <v/>
      </c>
      <c r="F15072">
        <f>IF(B15072="","",1.509*(LN(B15072)^1.084-5.381))</f>
        <v/>
      </c>
      <c r="G15072">
        <f>IF(F15072="","",IF(F15072&lt;0,10*F15072^2,0))</f>
        <v/>
      </c>
      <c r="H15072">
        <f>IF(F15072="","",IF(F15072&gt;0,10*F15072^2,0))</f>
        <v/>
      </c>
    </row>
    <row r="15073">
      <c r="A15073">
        <f>Input!A15073</f>
        <v/>
      </c>
      <c r="B15073">
        <f>IF(ISNUMBER(Input!B15073),IF(AND(Input!B15073&gt;=20,Input!B15073&lt;=700),Input!B15073,""),"")</f>
        <v/>
      </c>
      <c r="C15073">
        <f>IF(B15073="","",INT(A15073))</f>
        <v/>
      </c>
      <c r="D15073">
        <f>IF(B15073="","",HOUR(A15073))</f>
        <v/>
      </c>
      <c r="E15073">
        <f>IF(B15073="","",IF(INPUT!$I$1="","",IF(C15073&lt;(INT(INPUT!$I$1)-INPUT!$I$2),"Off Meds",IF(C15073&lt;=(INT(INPUT!$I$1)+INPUT!$I$2),"Washout","On Meds"))))</f>
        <v/>
      </c>
      <c r="F15073">
        <f>IF(B15073="","",1.509*(LN(B15073)^1.084-5.381))</f>
        <v/>
      </c>
      <c r="G15073">
        <f>IF(F15073="","",IF(F15073&lt;0,10*F15073^2,0))</f>
        <v/>
      </c>
      <c r="H15073">
        <f>IF(F15073="","",IF(F15073&gt;0,10*F15073^2,0))</f>
        <v/>
      </c>
    </row>
    <row r="15074">
      <c r="A15074">
        <f>Input!A15074</f>
        <v/>
      </c>
      <c r="B15074">
        <f>IF(ISNUMBER(Input!B15074),IF(AND(Input!B15074&gt;=20,Input!B15074&lt;=700),Input!B15074,""),"")</f>
        <v/>
      </c>
      <c r="C15074">
        <f>IF(B15074="","",INT(A15074))</f>
        <v/>
      </c>
      <c r="D15074">
        <f>IF(B15074="","",HOUR(A15074))</f>
        <v/>
      </c>
      <c r="E15074">
        <f>IF(B15074="","",IF(INPUT!$I$1="","",IF(C15074&lt;(INT(INPUT!$I$1)-INPUT!$I$2),"Off Meds",IF(C15074&lt;=(INT(INPUT!$I$1)+INPUT!$I$2),"Washout","On Meds"))))</f>
        <v/>
      </c>
      <c r="F15074">
        <f>IF(B15074="","",1.509*(LN(B15074)^1.084-5.381))</f>
        <v/>
      </c>
      <c r="G15074">
        <f>IF(F15074="","",IF(F15074&lt;0,10*F15074^2,0))</f>
        <v/>
      </c>
      <c r="H15074">
        <f>IF(F15074="","",IF(F15074&gt;0,10*F15074^2,0))</f>
        <v/>
      </c>
    </row>
    <row r="15075">
      <c r="A15075">
        <f>Input!A15075</f>
        <v/>
      </c>
      <c r="B15075">
        <f>IF(ISNUMBER(Input!B15075),IF(AND(Input!B15075&gt;=20,Input!B15075&lt;=700),Input!B15075,""),"")</f>
        <v/>
      </c>
      <c r="C15075">
        <f>IF(B15075="","",INT(A15075))</f>
        <v/>
      </c>
      <c r="D15075">
        <f>IF(B15075="","",HOUR(A15075))</f>
        <v/>
      </c>
      <c r="E15075">
        <f>IF(B15075="","",IF(INPUT!$I$1="","",IF(C15075&lt;(INT(INPUT!$I$1)-INPUT!$I$2),"Off Meds",IF(C15075&lt;=(INT(INPUT!$I$1)+INPUT!$I$2),"Washout","On Meds"))))</f>
        <v/>
      </c>
      <c r="F15075">
        <f>IF(B15075="","",1.509*(LN(B15075)^1.084-5.381))</f>
        <v/>
      </c>
      <c r="G15075">
        <f>IF(F15075="","",IF(F15075&lt;0,10*F15075^2,0))</f>
        <v/>
      </c>
      <c r="H15075">
        <f>IF(F15075="","",IF(F15075&gt;0,10*F15075^2,0))</f>
        <v/>
      </c>
    </row>
    <row r="15076">
      <c r="A15076">
        <f>Input!A15076</f>
        <v/>
      </c>
      <c r="B15076">
        <f>IF(ISNUMBER(Input!B15076),IF(AND(Input!B15076&gt;=20,Input!B15076&lt;=700),Input!B15076,""),"")</f>
        <v/>
      </c>
      <c r="C15076">
        <f>IF(B15076="","",INT(A15076))</f>
        <v/>
      </c>
      <c r="D15076">
        <f>IF(B15076="","",HOUR(A15076))</f>
        <v/>
      </c>
      <c r="E15076">
        <f>IF(B15076="","",IF(INPUT!$I$1="","",IF(C15076&lt;(INT(INPUT!$I$1)-INPUT!$I$2),"Off Meds",IF(C15076&lt;=(INT(INPUT!$I$1)+INPUT!$I$2),"Washout","On Meds"))))</f>
        <v/>
      </c>
      <c r="F15076">
        <f>IF(B15076="","",1.509*(LN(B15076)^1.084-5.381))</f>
        <v/>
      </c>
      <c r="G15076">
        <f>IF(F15076="","",IF(F15076&lt;0,10*F15076^2,0))</f>
        <v/>
      </c>
      <c r="H15076">
        <f>IF(F15076="","",IF(F15076&gt;0,10*F15076^2,0))</f>
        <v/>
      </c>
    </row>
    <row r="15077">
      <c r="A15077">
        <f>Input!A15077</f>
        <v/>
      </c>
      <c r="B15077">
        <f>IF(ISNUMBER(Input!B15077),IF(AND(Input!B15077&gt;=20,Input!B15077&lt;=700),Input!B15077,""),"")</f>
        <v/>
      </c>
      <c r="C15077">
        <f>IF(B15077="","",INT(A15077))</f>
        <v/>
      </c>
      <c r="D15077">
        <f>IF(B15077="","",HOUR(A15077))</f>
        <v/>
      </c>
      <c r="E15077">
        <f>IF(B15077="","",IF(INPUT!$I$1="","",IF(C15077&lt;(INT(INPUT!$I$1)-INPUT!$I$2),"Off Meds",IF(C15077&lt;=(INT(INPUT!$I$1)+INPUT!$I$2),"Washout","On Meds"))))</f>
        <v/>
      </c>
      <c r="F15077">
        <f>IF(B15077="","",1.509*(LN(B15077)^1.084-5.381))</f>
        <v/>
      </c>
      <c r="G15077">
        <f>IF(F15077="","",IF(F15077&lt;0,10*F15077^2,0))</f>
        <v/>
      </c>
      <c r="H15077">
        <f>IF(F15077="","",IF(F15077&gt;0,10*F15077^2,0))</f>
        <v/>
      </c>
    </row>
    <row r="15078">
      <c r="A15078">
        <f>Input!A15078</f>
        <v/>
      </c>
      <c r="B15078">
        <f>IF(ISNUMBER(Input!B15078),IF(AND(Input!B15078&gt;=20,Input!B15078&lt;=700),Input!B15078,""),"")</f>
        <v/>
      </c>
      <c r="C15078">
        <f>IF(B15078="","",INT(A15078))</f>
        <v/>
      </c>
      <c r="D15078">
        <f>IF(B15078="","",HOUR(A15078))</f>
        <v/>
      </c>
      <c r="E15078">
        <f>IF(B15078="","",IF(INPUT!$I$1="","",IF(C15078&lt;(INT(INPUT!$I$1)-INPUT!$I$2),"Off Meds",IF(C15078&lt;=(INT(INPUT!$I$1)+INPUT!$I$2),"Washout","On Meds"))))</f>
        <v/>
      </c>
      <c r="F15078">
        <f>IF(B15078="","",1.509*(LN(B15078)^1.084-5.381))</f>
        <v/>
      </c>
      <c r="G15078">
        <f>IF(F15078="","",IF(F15078&lt;0,10*F15078^2,0))</f>
        <v/>
      </c>
      <c r="H15078">
        <f>IF(F15078="","",IF(F15078&gt;0,10*F15078^2,0))</f>
        <v/>
      </c>
    </row>
    <row r="15079">
      <c r="A15079">
        <f>Input!A15079</f>
        <v/>
      </c>
      <c r="B15079">
        <f>IF(ISNUMBER(Input!B15079),IF(AND(Input!B15079&gt;=20,Input!B15079&lt;=700),Input!B15079,""),"")</f>
        <v/>
      </c>
      <c r="C15079">
        <f>IF(B15079="","",INT(A15079))</f>
        <v/>
      </c>
      <c r="D15079">
        <f>IF(B15079="","",HOUR(A15079))</f>
        <v/>
      </c>
      <c r="E15079">
        <f>IF(B15079="","",IF(INPUT!$I$1="","",IF(C15079&lt;(INT(INPUT!$I$1)-INPUT!$I$2),"Off Meds",IF(C15079&lt;=(INT(INPUT!$I$1)+INPUT!$I$2),"Washout","On Meds"))))</f>
        <v/>
      </c>
      <c r="F15079">
        <f>IF(B15079="","",1.509*(LN(B15079)^1.084-5.381))</f>
        <v/>
      </c>
      <c r="G15079">
        <f>IF(F15079="","",IF(F15079&lt;0,10*F15079^2,0))</f>
        <v/>
      </c>
      <c r="H15079">
        <f>IF(F15079="","",IF(F15079&gt;0,10*F15079^2,0))</f>
        <v/>
      </c>
    </row>
    <row r="15080">
      <c r="A15080">
        <f>Input!A15080</f>
        <v/>
      </c>
      <c r="B15080">
        <f>IF(ISNUMBER(Input!B15080),IF(AND(Input!B15080&gt;=20,Input!B15080&lt;=700),Input!B15080,""),"")</f>
        <v/>
      </c>
      <c r="C15080">
        <f>IF(B15080="","",INT(A15080))</f>
        <v/>
      </c>
      <c r="D15080">
        <f>IF(B15080="","",HOUR(A15080))</f>
        <v/>
      </c>
      <c r="E15080">
        <f>IF(B15080="","",IF(INPUT!$I$1="","",IF(C15080&lt;(INT(INPUT!$I$1)-INPUT!$I$2),"Off Meds",IF(C15080&lt;=(INT(INPUT!$I$1)+INPUT!$I$2),"Washout","On Meds"))))</f>
        <v/>
      </c>
      <c r="F15080">
        <f>IF(B15080="","",1.509*(LN(B15080)^1.084-5.381))</f>
        <v/>
      </c>
      <c r="G15080">
        <f>IF(F15080="","",IF(F15080&lt;0,10*F15080^2,0))</f>
        <v/>
      </c>
      <c r="H15080">
        <f>IF(F15080="","",IF(F15080&gt;0,10*F15080^2,0))</f>
        <v/>
      </c>
    </row>
    <row r="15081">
      <c r="A15081">
        <f>Input!A15081</f>
        <v/>
      </c>
      <c r="B15081">
        <f>IF(ISNUMBER(Input!B15081),IF(AND(Input!B15081&gt;=20,Input!B15081&lt;=700),Input!B15081,""),"")</f>
        <v/>
      </c>
      <c r="C15081">
        <f>IF(B15081="","",INT(A15081))</f>
        <v/>
      </c>
      <c r="D15081">
        <f>IF(B15081="","",HOUR(A15081))</f>
        <v/>
      </c>
      <c r="E15081">
        <f>IF(B15081="","",IF(INPUT!$I$1="","",IF(C15081&lt;(INT(INPUT!$I$1)-INPUT!$I$2),"Off Meds",IF(C15081&lt;=(INT(INPUT!$I$1)+INPUT!$I$2),"Washout","On Meds"))))</f>
        <v/>
      </c>
      <c r="F15081">
        <f>IF(B15081="","",1.509*(LN(B15081)^1.084-5.381))</f>
        <v/>
      </c>
      <c r="G15081">
        <f>IF(F15081="","",IF(F15081&lt;0,10*F15081^2,0))</f>
        <v/>
      </c>
      <c r="H15081">
        <f>IF(F15081="","",IF(F15081&gt;0,10*F15081^2,0))</f>
        <v/>
      </c>
    </row>
    <row r="15082">
      <c r="A15082">
        <f>Input!A15082</f>
        <v/>
      </c>
      <c r="B15082">
        <f>IF(ISNUMBER(Input!B15082),IF(AND(Input!B15082&gt;=20,Input!B15082&lt;=700),Input!B15082,""),"")</f>
        <v/>
      </c>
      <c r="C15082">
        <f>IF(B15082="","",INT(A15082))</f>
        <v/>
      </c>
      <c r="D15082">
        <f>IF(B15082="","",HOUR(A15082))</f>
        <v/>
      </c>
      <c r="E15082">
        <f>IF(B15082="","",IF(INPUT!$I$1="","",IF(C15082&lt;(INT(INPUT!$I$1)-INPUT!$I$2),"Off Meds",IF(C15082&lt;=(INT(INPUT!$I$1)+INPUT!$I$2),"Washout","On Meds"))))</f>
        <v/>
      </c>
      <c r="F15082">
        <f>IF(B15082="","",1.509*(LN(B15082)^1.084-5.381))</f>
        <v/>
      </c>
      <c r="G15082">
        <f>IF(F15082="","",IF(F15082&lt;0,10*F15082^2,0))</f>
        <v/>
      </c>
      <c r="H15082">
        <f>IF(F15082="","",IF(F15082&gt;0,10*F15082^2,0))</f>
        <v/>
      </c>
    </row>
    <row r="15083">
      <c r="A15083">
        <f>Input!A15083</f>
        <v/>
      </c>
      <c r="B15083">
        <f>IF(ISNUMBER(Input!B15083),IF(AND(Input!B15083&gt;=20,Input!B15083&lt;=700),Input!B15083,""),"")</f>
        <v/>
      </c>
      <c r="C15083">
        <f>IF(B15083="","",INT(A15083))</f>
        <v/>
      </c>
      <c r="D15083">
        <f>IF(B15083="","",HOUR(A15083))</f>
        <v/>
      </c>
      <c r="E15083">
        <f>IF(B15083="","",IF(INPUT!$I$1="","",IF(C15083&lt;(INT(INPUT!$I$1)-INPUT!$I$2),"Off Meds",IF(C15083&lt;=(INT(INPUT!$I$1)+INPUT!$I$2),"Washout","On Meds"))))</f>
        <v/>
      </c>
      <c r="F15083">
        <f>IF(B15083="","",1.509*(LN(B15083)^1.084-5.381))</f>
        <v/>
      </c>
      <c r="G15083">
        <f>IF(F15083="","",IF(F15083&lt;0,10*F15083^2,0))</f>
        <v/>
      </c>
      <c r="H15083">
        <f>IF(F15083="","",IF(F15083&gt;0,10*F15083^2,0))</f>
        <v/>
      </c>
    </row>
    <row r="15084">
      <c r="A15084">
        <f>Input!A15084</f>
        <v/>
      </c>
      <c r="B15084">
        <f>IF(ISNUMBER(Input!B15084),IF(AND(Input!B15084&gt;=20,Input!B15084&lt;=700),Input!B15084,""),"")</f>
        <v/>
      </c>
      <c r="C15084">
        <f>IF(B15084="","",INT(A15084))</f>
        <v/>
      </c>
      <c r="D15084">
        <f>IF(B15084="","",HOUR(A15084))</f>
        <v/>
      </c>
      <c r="E15084">
        <f>IF(B15084="","",IF(INPUT!$I$1="","",IF(C15084&lt;(INT(INPUT!$I$1)-INPUT!$I$2),"Off Meds",IF(C15084&lt;=(INT(INPUT!$I$1)+INPUT!$I$2),"Washout","On Meds"))))</f>
        <v/>
      </c>
      <c r="F15084">
        <f>IF(B15084="","",1.509*(LN(B15084)^1.084-5.381))</f>
        <v/>
      </c>
      <c r="G15084">
        <f>IF(F15084="","",IF(F15084&lt;0,10*F15084^2,0))</f>
        <v/>
      </c>
      <c r="H15084">
        <f>IF(F15084="","",IF(F15084&gt;0,10*F15084^2,0))</f>
        <v/>
      </c>
    </row>
    <row r="15085">
      <c r="A15085">
        <f>Input!A15085</f>
        <v/>
      </c>
      <c r="B15085">
        <f>IF(ISNUMBER(Input!B15085),IF(AND(Input!B15085&gt;=20,Input!B15085&lt;=700),Input!B15085,""),"")</f>
        <v/>
      </c>
      <c r="C15085">
        <f>IF(B15085="","",INT(A15085))</f>
        <v/>
      </c>
      <c r="D15085">
        <f>IF(B15085="","",HOUR(A15085))</f>
        <v/>
      </c>
      <c r="E15085">
        <f>IF(B15085="","",IF(INPUT!$I$1="","",IF(C15085&lt;(INT(INPUT!$I$1)-INPUT!$I$2),"Off Meds",IF(C15085&lt;=(INT(INPUT!$I$1)+INPUT!$I$2),"Washout","On Meds"))))</f>
        <v/>
      </c>
      <c r="F15085">
        <f>IF(B15085="","",1.509*(LN(B15085)^1.084-5.381))</f>
        <v/>
      </c>
      <c r="G15085">
        <f>IF(F15085="","",IF(F15085&lt;0,10*F15085^2,0))</f>
        <v/>
      </c>
      <c r="H15085">
        <f>IF(F15085="","",IF(F15085&gt;0,10*F15085^2,0))</f>
        <v/>
      </c>
    </row>
    <row r="15086">
      <c r="A15086">
        <f>Input!A15086</f>
        <v/>
      </c>
      <c r="B15086">
        <f>IF(ISNUMBER(Input!B15086),IF(AND(Input!B15086&gt;=20,Input!B15086&lt;=700),Input!B15086,""),"")</f>
        <v/>
      </c>
      <c r="C15086">
        <f>IF(B15086="","",INT(A15086))</f>
        <v/>
      </c>
      <c r="D15086">
        <f>IF(B15086="","",HOUR(A15086))</f>
        <v/>
      </c>
      <c r="E15086">
        <f>IF(B15086="","",IF(INPUT!$I$1="","",IF(C15086&lt;(INT(INPUT!$I$1)-INPUT!$I$2),"Off Meds",IF(C15086&lt;=(INT(INPUT!$I$1)+INPUT!$I$2),"Washout","On Meds"))))</f>
        <v/>
      </c>
      <c r="F15086">
        <f>IF(B15086="","",1.509*(LN(B15086)^1.084-5.381))</f>
        <v/>
      </c>
      <c r="G15086">
        <f>IF(F15086="","",IF(F15086&lt;0,10*F15086^2,0))</f>
        <v/>
      </c>
      <c r="H15086">
        <f>IF(F15086="","",IF(F15086&gt;0,10*F15086^2,0))</f>
        <v/>
      </c>
    </row>
    <row r="15087">
      <c r="A15087">
        <f>Input!A15087</f>
        <v/>
      </c>
      <c r="B15087">
        <f>IF(ISNUMBER(Input!B15087),IF(AND(Input!B15087&gt;=20,Input!B15087&lt;=700),Input!B15087,""),"")</f>
        <v/>
      </c>
      <c r="C15087">
        <f>IF(B15087="","",INT(A15087))</f>
        <v/>
      </c>
      <c r="D15087">
        <f>IF(B15087="","",HOUR(A15087))</f>
        <v/>
      </c>
      <c r="E15087">
        <f>IF(B15087="","",IF(INPUT!$I$1="","",IF(C15087&lt;(INT(INPUT!$I$1)-INPUT!$I$2),"Off Meds",IF(C15087&lt;=(INT(INPUT!$I$1)+INPUT!$I$2),"Washout","On Meds"))))</f>
        <v/>
      </c>
      <c r="F15087">
        <f>IF(B15087="","",1.509*(LN(B15087)^1.084-5.381))</f>
        <v/>
      </c>
      <c r="G15087">
        <f>IF(F15087="","",IF(F15087&lt;0,10*F15087^2,0))</f>
        <v/>
      </c>
      <c r="H15087">
        <f>IF(F15087="","",IF(F15087&gt;0,10*F15087^2,0))</f>
        <v/>
      </c>
    </row>
    <row r="15088">
      <c r="A15088">
        <f>Input!A15088</f>
        <v/>
      </c>
      <c r="B15088">
        <f>IF(ISNUMBER(Input!B15088),IF(AND(Input!B15088&gt;=20,Input!B15088&lt;=700),Input!B15088,""),"")</f>
        <v/>
      </c>
      <c r="C15088">
        <f>IF(B15088="","",INT(A15088))</f>
        <v/>
      </c>
      <c r="D15088">
        <f>IF(B15088="","",HOUR(A15088))</f>
        <v/>
      </c>
      <c r="E15088">
        <f>IF(B15088="","",IF(INPUT!$I$1="","",IF(C15088&lt;(INT(INPUT!$I$1)-INPUT!$I$2),"Off Meds",IF(C15088&lt;=(INT(INPUT!$I$1)+INPUT!$I$2),"Washout","On Meds"))))</f>
        <v/>
      </c>
      <c r="F15088">
        <f>IF(B15088="","",1.509*(LN(B15088)^1.084-5.381))</f>
        <v/>
      </c>
      <c r="G15088">
        <f>IF(F15088="","",IF(F15088&lt;0,10*F15088^2,0))</f>
        <v/>
      </c>
      <c r="H15088">
        <f>IF(F15088="","",IF(F15088&gt;0,10*F15088^2,0))</f>
        <v/>
      </c>
    </row>
    <row r="15089">
      <c r="A15089">
        <f>Input!A15089</f>
        <v/>
      </c>
      <c r="B15089">
        <f>IF(ISNUMBER(Input!B15089),IF(AND(Input!B15089&gt;=20,Input!B15089&lt;=700),Input!B15089,""),"")</f>
        <v/>
      </c>
      <c r="C15089">
        <f>IF(B15089="","",INT(A15089))</f>
        <v/>
      </c>
      <c r="D15089">
        <f>IF(B15089="","",HOUR(A15089))</f>
        <v/>
      </c>
      <c r="E15089">
        <f>IF(B15089="","",IF(INPUT!$I$1="","",IF(C15089&lt;(INT(INPUT!$I$1)-INPUT!$I$2),"Off Meds",IF(C15089&lt;=(INT(INPUT!$I$1)+INPUT!$I$2),"Washout","On Meds"))))</f>
        <v/>
      </c>
      <c r="F15089">
        <f>IF(B15089="","",1.509*(LN(B15089)^1.084-5.381))</f>
        <v/>
      </c>
      <c r="G15089">
        <f>IF(F15089="","",IF(F15089&lt;0,10*F15089^2,0))</f>
        <v/>
      </c>
      <c r="H15089">
        <f>IF(F15089="","",IF(F15089&gt;0,10*F15089^2,0))</f>
        <v/>
      </c>
    </row>
    <row r="15090">
      <c r="A15090">
        <f>Input!A15090</f>
        <v/>
      </c>
      <c r="B15090">
        <f>IF(ISNUMBER(Input!B15090),IF(AND(Input!B15090&gt;=20,Input!B15090&lt;=700),Input!B15090,""),"")</f>
        <v/>
      </c>
      <c r="C15090">
        <f>IF(B15090="","",INT(A15090))</f>
        <v/>
      </c>
      <c r="D15090">
        <f>IF(B15090="","",HOUR(A15090))</f>
        <v/>
      </c>
      <c r="E15090">
        <f>IF(B15090="","",IF(INPUT!$I$1="","",IF(C15090&lt;(INT(INPUT!$I$1)-INPUT!$I$2),"Off Meds",IF(C15090&lt;=(INT(INPUT!$I$1)+INPUT!$I$2),"Washout","On Meds"))))</f>
        <v/>
      </c>
      <c r="F15090">
        <f>IF(B15090="","",1.509*(LN(B15090)^1.084-5.381))</f>
        <v/>
      </c>
      <c r="G15090">
        <f>IF(F15090="","",IF(F15090&lt;0,10*F15090^2,0))</f>
        <v/>
      </c>
      <c r="H15090">
        <f>IF(F15090="","",IF(F15090&gt;0,10*F15090^2,0))</f>
        <v/>
      </c>
    </row>
    <row r="15091">
      <c r="A15091">
        <f>Input!A15091</f>
        <v/>
      </c>
      <c r="B15091">
        <f>IF(ISNUMBER(Input!B15091),IF(AND(Input!B15091&gt;=20,Input!B15091&lt;=700),Input!B15091,""),"")</f>
        <v/>
      </c>
      <c r="C15091">
        <f>IF(B15091="","",INT(A15091))</f>
        <v/>
      </c>
      <c r="D15091">
        <f>IF(B15091="","",HOUR(A15091))</f>
        <v/>
      </c>
      <c r="E15091">
        <f>IF(B15091="","",IF(INPUT!$I$1="","",IF(C15091&lt;(INT(INPUT!$I$1)-INPUT!$I$2),"Off Meds",IF(C15091&lt;=(INT(INPUT!$I$1)+INPUT!$I$2),"Washout","On Meds"))))</f>
        <v/>
      </c>
      <c r="F15091">
        <f>IF(B15091="","",1.509*(LN(B15091)^1.084-5.381))</f>
        <v/>
      </c>
      <c r="G15091">
        <f>IF(F15091="","",IF(F15091&lt;0,10*F15091^2,0))</f>
        <v/>
      </c>
      <c r="H15091">
        <f>IF(F15091="","",IF(F15091&gt;0,10*F15091^2,0))</f>
        <v/>
      </c>
    </row>
    <row r="15092">
      <c r="A15092">
        <f>Input!A15092</f>
        <v/>
      </c>
      <c r="B15092">
        <f>IF(ISNUMBER(Input!B15092),IF(AND(Input!B15092&gt;=20,Input!B15092&lt;=700),Input!B15092,""),"")</f>
        <v/>
      </c>
      <c r="C15092">
        <f>IF(B15092="","",INT(A15092))</f>
        <v/>
      </c>
      <c r="D15092">
        <f>IF(B15092="","",HOUR(A15092))</f>
        <v/>
      </c>
      <c r="E15092">
        <f>IF(B15092="","",IF(INPUT!$I$1="","",IF(C15092&lt;(INT(INPUT!$I$1)-INPUT!$I$2),"Off Meds",IF(C15092&lt;=(INT(INPUT!$I$1)+INPUT!$I$2),"Washout","On Meds"))))</f>
        <v/>
      </c>
      <c r="F15092">
        <f>IF(B15092="","",1.509*(LN(B15092)^1.084-5.381))</f>
        <v/>
      </c>
      <c r="G15092">
        <f>IF(F15092="","",IF(F15092&lt;0,10*F15092^2,0))</f>
        <v/>
      </c>
      <c r="H15092">
        <f>IF(F15092="","",IF(F15092&gt;0,10*F15092^2,0))</f>
        <v/>
      </c>
    </row>
    <row r="15093">
      <c r="A15093">
        <f>Input!A15093</f>
        <v/>
      </c>
      <c r="B15093">
        <f>IF(ISNUMBER(Input!B15093),IF(AND(Input!B15093&gt;=20,Input!B15093&lt;=700),Input!B15093,""),"")</f>
        <v/>
      </c>
      <c r="C15093">
        <f>IF(B15093="","",INT(A15093))</f>
        <v/>
      </c>
      <c r="D15093">
        <f>IF(B15093="","",HOUR(A15093))</f>
        <v/>
      </c>
      <c r="E15093">
        <f>IF(B15093="","",IF(INPUT!$I$1="","",IF(C15093&lt;(INT(INPUT!$I$1)-INPUT!$I$2),"Off Meds",IF(C15093&lt;=(INT(INPUT!$I$1)+INPUT!$I$2),"Washout","On Meds"))))</f>
        <v/>
      </c>
      <c r="F15093">
        <f>IF(B15093="","",1.509*(LN(B15093)^1.084-5.381))</f>
        <v/>
      </c>
      <c r="G15093">
        <f>IF(F15093="","",IF(F15093&lt;0,10*F15093^2,0))</f>
        <v/>
      </c>
      <c r="H15093">
        <f>IF(F15093="","",IF(F15093&gt;0,10*F15093^2,0))</f>
        <v/>
      </c>
    </row>
    <row r="15094">
      <c r="A15094">
        <f>Input!A15094</f>
        <v/>
      </c>
      <c r="B15094">
        <f>IF(ISNUMBER(Input!B15094),IF(AND(Input!B15094&gt;=20,Input!B15094&lt;=700),Input!B15094,""),"")</f>
        <v/>
      </c>
      <c r="C15094">
        <f>IF(B15094="","",INT(A15094))</f>
        <v/>
      </c>
      <c r="D15094">
        <f>IF(B15094="","",HOUR(A15094))</f>
        <v/>
      </c>
      <c r="E15094">
        <f>IF(B15094="","",IF(INPUT!$I$1="","",IF(C15094&lt;(INT(INPUT!$I$1)-INPUT!$I$2),"Off Meds",IF(C15094&lt;=(INT(INPUT!$I$1)+INPUT!$I$2),"Washout","On Meds"))))</f>
        <v/>
      </c>
      <c r="F15094">
        <f>IF(B15094="","",1.509*(LN(B15094)^1.084-5.381))</f>
        <v/>
      </c>
      <c r="G15094">
        <f>IF(F15094="","",IF(F15094&lt;0,10*F15094^2,0))</f>
        <v/>
      </c>
      <c r="H15094">
        <f>IF(F15094="","",IF(F15094&gt;0,10*F15094^2,0))</f>
        <v/>
      </c>
    </row>
    <row r="15095">
      <c r="A15095">
        <f>Input!A15095</f>
        <v/>
      </c>
      <c r="B15095">
        <f>IF(ISNUMBER(Input!B15095),IF(AND(Input!B15095&gt;=20,Input!B15095&lt;=700),Input!B15095,""),"")</f>
        <v/>
      </c>
      <c r="C15095">
        <f>IF(B15095="","",INT(A15095))</f>
        <v/>
      </c>
      <c r="D15095">
        <f>IF(B15095="","",HOUR(A15095))</f>
        <v/>
      </c>
      <c r="E15095">
        <f>IF(B15095="","",IF(INPUT!$I$1="","",IF(C15095&lt;(INT(INPUT!$I$1)-INPUT!$I$2),"Off Meds",IF(C15095&lt;=(INT(INPUT!$I$1)+INPUT!$I$2),"Washout","On Meds"))))</f>
        <v/>
      </c>
      <c r="F15095">
        <f>IF(B15095="","",1.509*(LN(B15095)^1.084-5.381))</f>
        <v/>
      </c>
      <c r="G15095">
        <f>IF(F15095="","",IF(F15095&lt;0,10*F15095^2,0))</f>
        <v/>
      </c>
      <c r="H15095">
        <f>IF(F15095="","",IF(F15095&gt;0,10*F15095^2,0))</f>
        <v/>
      </c>
    </row>
    <row r="15096">
      <c r="A15096">
        <f>Input!A15096</f>
        <v/>
      </c>
      <c r="B15096">
        <f>IF(ISNUMBER(Input!B15096),IF(AND(Input!B15096&gt;=20,Input!B15096&lt;=700),Input!B15096,""),"")</f>
        <v/>
      </c>
      <c r="C15096">
        <f>IF(B15096="","",INT(A15096))</f>
        <v/>
      </c>
      <c r="D15096">
        <f>IF(B15096="","",HOUR(A15096))</f>
        <v/>
      </c>
      <c r="E15096">
        <f>IF(B15096="","",IF(INPUT!$I$1="","",IF(C15096&lt;(INT(INPUT!$I$1)-INPUT!$I$2),"Off Meds",IF(C15096&lt;=(INT(INPUT!$I$1)+INPUT!$I$2),"Washout","On Meds"))))</f>
        <v/>
      </c>
      <c r="F15096">
        <f>IF(B15096="","",1.509*(LN(B15096)^1.084-5.381))</f>
        <v/>
      </c>
      <c r="G15096">
        <f>IF(F15096="","",IF(F15096&lt;0,10*F15096^2,0))</f>
        <v/>
      </c>
      <c r="H15096">
        <f>IF(F15096="","",IF(F15096&gt;0,10*F15096^2,0))</f>
        <v/>
      </c>
    </row>
    <row r="15097">
      <c r="A15097">
        <f>Input!A15097</f>
        <v/>
      </c>
      <c r="B15097">
        <f>IF(ISNUMBER(Input!B15097),IF(AND(Input!B15097&gt;=20,Input!B15097&lt;=700),Input!B15097,""),"")</f>
        <v/>
      </c>
      <c r="C15097">
        <f>IF(B15097="","",INT(A15097))</f>
        <v/>
      </c>
      <c r="D15097">
        <f>IF(B15097="","",HOUR(A15097))</f>
        <v/>
      </c>
      <c r="E15097">
        <f>IF(B15097="","",IF(INPUT!$I$1="","",IF(C15097&lt;(INT(INPUT!$I$1)-INPUT!$I$2),"Off Meds",IF(C15097&lt;=(INT(INPUT!$I$1)+INPUT!$I$2),"Washout","On Meds"))))</f>
        <v/>
      </c>
      <c r="F15097">
        <f>IF(B15097="","",1.509*(LN(B15097)^1.084-5.381))</f>
        <v/>
      </c>
      <c r="G15097">
        <f>IF(F15097="","",IF(F15097&lt;0,10*F15097^2,0))</f>
        <v/>
      </c>
      <c r="H15097">
        <f>IF(F15097="","",IF(F15097&gt;0,10*F15097^2,0))</f>
        <v/>
      </c>
    </row>
    <row r="15098">
      <c r="A15098">
        <f>Input!A15098</f>
        <v/>
      </c>
      <c r="B15098">
        <f>IF(ISNUMBER(Input!B15098),IF(AND(Input!B15098&gt;=20,Input!B15098&lt;=700),Input!B15098,""),"")</f>
        <v/>
      </c>
      <c r="C15098">
        <f>IF(B15098="","",INT(A15098))</f>
        <v/>
      </c>
      <c r="D15098">
        <f>IF(B15098="","",HOUR(A15098))</f>
        <v/>
      </c>
      <c r="E15098">
        <f>IF(B15098="","",IF(INPUT!$I$1="","",IF(C15098&lt;(INT(INPUT!$I$1)-INPUT!$I$2),"Off Meds",IF(C15098&lt;=(INT(INPUT!$I$1)+INPUT!$I$2),"Washout","On Meds"))))</f>
        <v/>
      </c>
      <c r="F15098">
        <f>IF(B15098="","",1.509*(LN(B15098)^1.084-5.381))</f>
        <v/>
      </c>
      <c r="G15098">
        <f>IF(F15098="","",IF(F15098&lt;0,10*F15098^2,0))</f>
        <v/>
      </c>
      <c r="H15098">
        <f>IF(F15098="","",IF(F15098&gt;0,10*F15098^2,0))</f>
        <v/>
      </c>
    </row>
    <row r="15099">
      <c r="A15099">
        <f>Input!A15099</f>
        <v/>
      </c>
      <c r="B15099">
        <f>IF(ISNUMBER(Input!B15099),IF(AND(Input!B15099&gt;=20,Input!B15099&lt;=700),Input!B15099,""),"")</f>
        <v/>
      </c>
      <c r="C15099">
        <f>IF(B15099="","",INT(A15099))</f>
        <v/>
      </c>
      <c r="D15099">
        <f>IF(B15099="","",HOUR(A15099))</f>
        <v/>
      </c>
      <c r="E15099">
        <f>IF(B15099="","",IF(INPUT!$I$1="","",IF(C15099&lt;(INT(INPUT!$I$1)-INPUT!$I$2),"Off Meds",IF(C15099&lt;=(INT(INPUT!$I$1)+INPUT!$I$2),"Washout","On Meds"))))</f>
        <v/>
      </c>
      <c r="F15099">
        <f>IF(B15099="","",1.509*(LN(B15099)^1.084-5.381))</f>
        <v/>
      </c>
      <c r="G15099">
        <f>IF(F15099="","",IF(F15099&lt;0,10*F15099^2,0))</f>
        <v/>
      </c>
      <c r="H15099">
        <f>IF(F15099="","",IF(F15099&gt;0,10*F15099^2,0))</f>
        <v/>
      </c>
    </row>
    <row r="15100">
      <c r="A15100">
        <f>Input!A15100</f>
        <v/>
      </c>
      <c r="B15100">
        <f>IF(ISNUMBER(Input!B15100),IF(AND(Input!B15100&gt;=20,Input!B15100&lt;=700),Input!B15100,""),"")</f>
        <v/>
      </c>
      <c r="C15100">
        <f>IF(B15100="","",INT(A15100))</f>
        <v/>
      </c>
      <c r="D15100">
        <f>IF(B15100="","",HOUR(A15100))</f>
        <v/>
      </c>
      <c r="E15100">
        <f>IF(B15100="","",IF(INPUT!$I$1="","",IF(C15100&lt;(INT(INPUT!$I$1)-INPUT!$I$2),"Off Meds",IF(C15100&lt;=(INT(INPUT!$I$1)+INPUT!$I$2),"Washout","On Meds"))))</f>
        <v/>
      </c>
      <c r="F15100">
        <f>IF(B15100="","",1.509*(LN(B15100)^1.084-5.381))</f>
        <v/>
      </c>
      <c r="G15100">
        <f>IF(F15100="","",IF(F15100&lt;0,10*F15100^2,0))</f>
        <v/>
      </c>
      <c r="H15100">
        <f>IF(F15100="","",IF(F15100&gt;0,10*F15100^2,0))</f>
        <v/>
      </c>
    </row>
    <row r="15101">
      <c r="A15101">
        <f>Input!A15101</f>
        <v/>
      </c>
      <c r="B15101">
        <f>IF(ISNUMBER(Input!B15101),IF(AND(Input!B15101&gt;=20,Input!B15101&lt;=700),Input!B15101,""),"")</f>
        <v/>
      </c>
      <c r="C15101">
        <f>IF(B15101="","",INT(A15101))</f>
        <v/>
      </c>
      <c r="D15101">
        <f>IF(B15101="","",HOUR(A15101))</f>
        <v/>
      </c>
      <c r="E15101">
        <f>IF(B15101="","",IF(INPUT!$I$1="","",IF(C15101&lt;(INT(INPUT!$I$1)-INPUT!$I$2),"Off Meds",IF(C15101&lt;=(INT(INPUT!$I$1)+INPUT!$I$2),"Washout","On Meds"))))</f>
        <v/>
      </c>
      <c r="F15101">
        <f>IF(B15101="","",1.509*(LN(B15101)^1.084-5.381))</f>
        <v/>
      </c>
      <c r="G15101">
        <f>IF(F15101="","",IF(F15101&lt;0,10*F15101^2,0))</f>
        <v/>
      </c>
      <c r="H15101">
        <f>IF(F15101="","",IF(F15101&gt;0,10*F15101^2,0))</f>
        <v/>
      </c>
    </row>
    <row r="15102">
      <c r="A15102">
        <f>Input!A15102</f>
        <v/>
      </c>
      <c r="B15102">
        <f>IF(ISNUMBER(Input!B15102),IF(AND(Input!B15102&gt;=20,Input!B15102&lt;=700),Input!B15102,""),"")</f>
        <v/>
      </c>
      <c r="C15102">
        <f>IF(B15102="","",INT(A15102))</f>
        <v/>
      </c>
      <c r="D15102">
        <f>IF(B15102="","",HOUR(A15102))</f>
        <v/>
      </c>
      <c r="E15102">
        <f>IF(B15102="","",IF(INPUT!$I$1="","",IF(C15102&lt;(INT(INPUT!$I$1)-INPUT!$I$2),"Off Meds",IF(C15102&lt;=(INT(INPUT!$I$1)+INPUT!$I$2),"Washout","On Meds"))))</f>
        <v/>
      </c>
      <c r="F15102">
        <f>IF(B15102="","",1.509*(LN(B15102)^1.084-5.381))</f>
        <v/>
      </c>
      <c r="G15102">
        <f>IF(F15102="","",IF(F15102&lt;0,10*F15102^2,0))</f>
        <v/>
      </c>
      <c r="H15102">
        <f>IF(F15102="","",IF(F15102&gt;0,10*F15102^2,0))</f>
        <v/>
      </c>
    </row>
    <row r="15103">
      <c r="A15103">
        <f>Input!A15103</f>
        <v/>
      </c>
      <c r="B15103">
        <f>IF(ISNUMBER(Input!B15103),IF(AND(Input!B15103&gt;=20,Input!B15103&lt;=700),Input!B15103,""),"")</f>
        <v/>
      </c>
      <c r="C15103">
        <f>IF(B15103="","",INT(A15103))</f>
        <v/>
      </c>
      <c r="D15103">
        <f>IF(B15103="","",HOUR(A15103))</f>
        <v/>
      </c>
      <c r="E15103">
        <f>IF(B15103="","",IF(INPUT!$I$1="","",IF(C15103&lt;(INT(INPUT!$I$1)-INPUT!$I$2),"Off Meds",IF(C15103&lt;=(INT(INPUT!$I$1)+INPUT!$I$2),"Washout","On Meds"))))</f>
        <v/>
      </c>
      <c r="F15103">
        <f>IF(B15103="","",1.509*(LN(B15103)^1.084-5.381))</f>
        <v/>
      </c>
      <c r="G15103">
        <f>IF(F15103="","",IF(F15103&lt;0,10*F15103^2,0))</f>
        <v/>
      </c>
      <c r="H15103">
        <f>IF(F15103="","",IF(F15103&gt;0,10*F15103^2,0))</f>
        <v/>
      </c>
    </row>
    <row r="15104">
      <c r="A15104">
        <f>Input!A15104</f>
        <v/>
      </c>
      <c r="B15104">
        <f>IF(ISNUMBER(Input!B15104),IF(AND(Input!B15104&gt;=20,Input!B15104&lt;=700),Input!B15104,""),"")</f>
        <v/>
      </c>
      <c r="C15104">
        <f>IF(B15104="","",INT(A15104))</f>
        <v/>
      </c>
      <c r="D15104">
        <f>IF(B15104="","",HOUR(A15104))</f>
        <v/>
      </c>
      <c r="E15104">
        <f>IF(B15104="","",IF(INPUT!$I$1="","",IF(C15104&lt;(INT(INPUT!$I$1)-INPUT!$I$2),"Off Meds",IF(C15104&lt;=(INT(INPUT!$I$1)+INPUT!$I$2),"Washout","On Meds"))))</f>
        <v/>
      </c>
      <c r="F15104">
        <f>IF(B15104="","",1.509*(LN(B15104)^1.084-5.381))</f>
        <v/>
      </c>
      <c r="G15104">
        <f>IF(F15104="","",IF(F15104&lt;0,10*F15104^2,0))</f>
        <v/>
      </c>
      <c r="H15104">
        <f>IF(F15104="","",IF(F15104&gt;0,10*F15104^2,0))</f>
        <v/>
      </c>
    </row>
    <row r="15105">
      <c r="A15105">
        <f>Input!A15105</f>
        <v/>
      </c>
      <c r="B15105">
        <f>IF(ISNUMBER(Input!B15105),IF(AND(Input!B15105&gt;=20,Input!B15105&lt;=700),Input!B15105,""),"")</f>
        <v/>
      </c>
      <c r="C15105">
        <f>IF(B15105="","",INT(A15105))</f>
        <v/>
      </c>
      <c r="D15105">
        <f>IF(B15105="","",HOUR(A15105))</f>
        <v/>
      </c>
      <c r="E15105">
        <f>IF(B15105="","",IF(INPUT!$I$1="","",IF(C15105&lt;(INT(INPUT!$I$1)-INPUT!$I$2),"Off Meds",IF(C15105&lt;=(INT(INPUT!$I$1)+INPUT!$I$2),"Washout","On Meds"))))</f>
        <v/>
      </c>
      <c r="F15105">
        <f>IF(B15105="","",1.509*(LN(B15105)^1.084-5.381))</f>
        <v/>
      </c>
      <c r="G15105">
        <f>IF(F15105="","",IF(F15105&lt;0,10*F15105^2,0))</f>
        <v/>
      </c>
      <c r="H15105">
        <f>IF(F15105="","",IF(F15105&gt;0,10*F15105^2,0))</f>
        <v/>
      </c>
    </row>
    <row r="15106">
      <c r="A15106">
        <f>Input!A15106</f>
        <v/>
      </c>
      <c r="B15106">
        <f>IF(ISNUMBER(Input!B15106),IF(AND(Input!B15106&gt;=20,Input!B15106&lt;=700),Input!B15106,""),"")</f>
        <v/>
      </c>
      <c r="C15106">
        <f>IF(B15106="","",INT(A15106))</f>
        <v/>
      </c>
      <c r="D15106">
        <f>IF(B15106="","",HOUR(A15106))</f>
        <v/>
      </c>
      <c r="E15106">
        <f>IF(B15106="","",IF(INPUT!$I$1="","",IF(C15106&lt;(INT(INPUT!$I$1)-INPUT!$I$2),"Off Meds",IF(C15106&lt;=(INT(INPUT!$I$1)+INPUT!$I$2),"Washout","On Meds"))))</f>
        <v/>
      </c>
      <c r="F15106">
        <f>IF(B15106="","",1.509*(LN(B15106)^1.084-5.381))</f>
        <v/>
      </c>
      <c r="G15106">
        <f>IF(F15106="","",IF(F15106&lt;0,10*F15106^2,0))</f>
        <v/>
      </c>
      <c r="H15106">
        <f>IF(F15106="","",IF(F15106&gt;0,10*F15106^2,0))</f>
        <v/>
      </c>
    </row>
    <row r="15107">
      <c r="A15107">
        <f>Input!A15107</f>
        <v/>
      </c>
      <c r="B15107">
        <f>IF(ISNUMBER(Input!B15107),IF(AND(Input!B15107&gt;=20,Input!B15107&lt;=700),Input!B15107,""),"")</f>
        <v/>
      </c>
      <c r="C15107">
        <f>IF(B15107="","",INT(A15107))</f>
        <v/>
      </c>
      <c r="D15107">
        <f>IF(B15107="","",HOUR(A15107))</f>
        <v/>
      </c>
      <c r="E15107">
        <f>IF(B15107="","",IF(INPUT!$I$1="","",IF(C15107&lt;(INT(INPUT!$I$1)-INPUT!$I$2),"Off Meds",IF(C15107&lt;=(INT(INPUT!$I$1)+INPUT!$I$2),"Washout","On Meds"))))</f>
        <v/>
      </c>
      <c r="F15107">
        <f>IF(B15107="","",1.509*(LN(B15107)^1.084-5.381))</f>
        <v/>
      </c>
      <c r="G15107">
        <f>IF(F15107="","",IF(F15107&lt;0,10*F15107^2,0))</f>
        <v/>
      </c>
      <c r="H15107">
        <f>IF(F15107="","",IF(F15107&gt;0,10*F15107^2,0))</f>
        <v/>
      </c>
    </row>
    <row r="15108">
      <c r="A15108">
        <f>Input!A15108</f>
        <v/>
      </c>
      <c r="B15108">
        <f>IF(ISNUMBER(Input!B15108),IF(AND(Input!B15108&gt;=20,Input!B15108&lt;=700),Input!B15108,""),"")</f>
        <v/>
      </c>
      <c r="C15108">
        <f>IF(B15108="","",INT(A15108))</f>
        <v/>
      </c>
      <c r="D15108">
        <f>IF(B15108="","",HOUR(A15108))</f>
        <v/>
      </c>
      <c r="E15108">
        <f>IF(B15108="","",IF(INPUT!$I$1="","",IF(C15108&lt;(INT(INPUT!$I$1)-INPUT!$I$2),"Off Meds",IF(C15108&lt;=(INT(INPUT!$I$1)+INPUT!$I$2),"Washout","On Meds"))))</f>
        <v/>
      </c>
      <c r="F15108">
        <f>IF(B15108="","",1.509*(LN(B15108)^1.084-5.381))</f>
        <v/>
      </c>
      <c r="G15108">
        <f>IF(F15108="","",IF(F15108&lt;0,10*F15108^2,0))</f>
        <v/>
      </c>
      <c r="H15108">
        <f>IF(F15108="","",IF(F15108&gt;0,10*F15108^2,0))</f>
        <v/>
      </c>
    </row>
    <row r="15109">
      <c r="A15109">
        <f>Input!A15109</f>
        <v/>
      </c>
      <c r="B15109">
        <f>IF(ISNUMBER(Input!B15109),IF(AND(Input!B15109&gt;=20,Input!B15109&lt;=700),Input!B15109,""),"")</f>
        <v/>
      </c>
      <c r="C15109">
        <f>IF(B15109="","",INT(A15109))</f>
        <v/>
      </c>
      <c r="D15109">
        <f>IF(B15109="","",HOUR(A15109))</f>
        <v/>
      </c>
      <c r="E15109">
        <f>IF(B15109="","",IF(INPUT!$I$1="","",IF(C15109&lt;(INT(INPUT!$I$1)-INPUT!$I$2),"Off Meds",IF(C15109&lt;=(INT(INPUT!$I$1)+INPUT!$I$2),"Washout","On Meds"))))</f>
        <v/>
      </c>
      <c r="F15109">
        <f>IF(B15109="","",1.509*(LN(B15109)^1.084-5.381))</f>
        <v/>
      </c>
      <c r="G15109">
        <f>IF(F15109="","",IF(F15109&lt;0,10*F15109^2,0))</f>
        <v/>
      </c>
      <c r="H15109">
        <f>IF(F15109="","",IF(F15109&gt;0,10*F15109^2,0))</f>
        <v/>
      </c>
    </row>
    <row r="15110">
      <c r="A15110">
        <f>Input!A15110</f>
        <v/>
      </c>
      <c r="B15110">
        <f>IF(ISNUMBER(Input!B15110),IF(AND(Input!B15110&gt;=20,Input!B15110&lt;=700),Input!B15110,""),"")</f>
        <v/>
      </c>
      <c r="C15110">
        <f>IF(B15110="","",INT(A15110))</f>
        <v/>
      </c>
      <c r="D15110">
        <f>IF(B15110="","",HOUR(A15110))</f>
        <v/>
      </c>
      <c r="E15110">
        <f>IF(B15110="","",IF(INPUT!$I$1="","",IF(C15110&lt;(INT(INPUT!$I$1)-INPUT!$I$2),"Off Meds",IF(C15110&lt;=(INT(INPUT!$I$1)+INPUT!$I$2),"Washout","On Meds"))))</f>
        <v/>
      </c>
      <c r="F15110">
        <f>IF(B15110="","",1.509*(LN(B15110)^1.084-5.381))</f>
        <v/>
      </c>
      <c r="G15110">
        <f>IF(F15110="","",IF(F15110&lt;0,10*F15110^2,0))</f>
        <v/>
      </c>
      <c r="H15110">
        <f>IF(F15110="","",IF(F15110&gt;0,10*F15110^2,0))</f>
        <v/>
      </c>
    </row>
    <row r="15111">
      <c r="A15111">
        <f>Input!A15111</f>
        <v/>
      </c>
      <c r="B15111">
        <f>IF(ISNUMBER(Input!B15111),IF(AND(Input!B15111&gt;=20,Input!B15111&lt;=700),Input!B15111,""),"")</f>
        <v/>
      </c>
      <c r="C15111">
        <f>IF(B15111="","",INT(A15111))</f>
        <v/>
      </c>
      <c r="D15111">
        <f>IF(B15111="","",HOUR(A15111))</f>
        <v/>
      </c>
      <c r="E15111">
        <f>IF(B15111="","",IF(INPUT!$I$1="","",IF(C15111&lt;(INT(INPUT!$I$1)-INPUT!$I$2),"Off Meds",IF(C15111&lt;=(INT(INPUT!$I$1)+INPUT!$I$2),"Washout","On Meds"))))</f>
        <v/>
      </c>
      <c r="F15111">
        <f>IF(B15111="","",1.509*(LN(B15111)^1.084-5.381))</f>
        <v/>
      </c>
      <c r="G15111">
        <f>IF(F15111="","",IF(F15111&lt;0,10*F15111^2,0))</f>
        <v/>
      </c>
      <c r="H15111">
        <f>IF(F15111="","",IF(F15111&gt;0,10*F15111^2,0))</f>
        <v/>
      </c>
    </row>
    <row r="15112">
      <c r="A15112">
        <f>Input!A15112</f>
        <v/>
      </c>
      <c r="B15112">
        <f>IF(ISNUMBER(Input!B15112),IF(AND(Input!B15112&gt;=20,Input!B15112&lt;=700),Input!B15112,""),"")</f>
        <v/>
      </c>
      <c r="C15112">
        <f>IF(B15112="","",INT(A15112))</f>
        <v/>
      </c>
      <c r="D15112">
        <f>IF(B15112="","",HOUR(A15112))</f>
        <v/>
      </c>
      <c r="E15112">
        <f>IF(B15112="","",IF(INPUT!$I$1="","",IF(C15112&lt;(INT(INPUT!$I$1)-INPUT!$I$2),"Off Meds",IF(C15112&lt;=(INT(INPUT!$I$1)+INPUT!$I$2),"Washout","On Meds"))))</f>
        <v/>
      </c>
      <c r="F15112">
        <f>IF(B15112="","",1.509*(LN(B15112)^1.084-5.381))</f>
        <v/>
      </c>
      <c r="G15112">
        <f>IF(F15112="","",IF(F15112&lt;0,10*F15112^2,0))</f>
        <v/>
      </c>
      <c r="H15112">
        <f>IF(F15112="","",IF(F15112&gt;0,10*F15112^2,0))</f>
        <v/>
      </c>
    </row>
    <row r="15113">
      <c r="A15113">
        <f>Input!A15113</f>
        <v/>
      </c>
      <c r="B15113">
        <f>IF(ISNUMBER(Input!B15113),IF(AND(Input!B15113&gt;=20,Input!B15113&lt;=700),Input!B15113,""),"")</f>
        <v/>
      </c>
      <c r="C15113">
        <f>IF(B15113="","",INT(A15113))</f>
        <v/>
      </c>
      <c r="D15113">
        <f>IF(B15113="","",HOUR(A15113))</f>
        <v/>
      </c>
      <c r="E15113">
        <f>IF(B15113="","",IF(INPUT!$I$1="","",IF(C15113&lt;(INT(INPUT!$I$1)-INPUT!$I$2),"Off Meds",IF(C15113&lt;=(INT(INPUT!$I$1)+INPUT!$I$2),"Washout","On Meds"))))</f>
        <v/>
      </c>
      <c r="F15113">
        <f>IF(B15113="","",1.509*(LN(B15113)^1.084-5.381))</f>
        <v/>
      </c>
      <c r="G15113">
        <f>IF(F15113="","",IF(F15113&lt;0,10*F15113^2,0))</f>
        <v/>
      </c>
      <c r="H15113">
        <f>IF(F15113="","",IF(F15113&gt;0,10*F15113^2,0))</f>
        <v/>
      </c>
    </row>
    <row r="15114">
      <c r="A15114">
        <f>Input!A15114</f>
        <v/>
      </c>
      <c r="B15114">
        <f>IF(ISNUMBER(Input!B15114),IF(AND(Input!B15114&gt;=20,Input!B15114&lt;=700),Input!B15114,""),"")</f>
        <v/>
      </c>
      <c r="C15114">
        <f>IF(B15114="","",INT(A15114))</f>
        <v/>
      </c>
      <c r="D15114">
        <f>IF(B15114="","",HOUR(A15114))</f>
        <v/>
      </c>
      <c r="E15114">
        <f>IF(B15114="","",IF(INPUT!$I$1="","",IF(C15114&lt;(INT(INPUT!$I$1)-INPUT!$I$2),"Off Meds",IF(C15114&lt;=(INT(INPUT!$I$1)+INPUT!$I$2),"Washout","On Meds"))))</f>
        <v/>
      </c>
      <c r="F15114">
        <f>IF(B15114="","",1.509*(LN(B15114)^1.084-5.381))</f>
        <v/>
      </c>
      <c r="G15114">
        <f>IF(F15114="","",IF(F15114&lt;0,10*F15114^2,0))</f>
        <v/>
      </c>
      <c r="H15114">
        <f>IF(F15114="","",IF(F15114&gt;0,10*F15114^2,0))</f>
        <v/>
      </c>
    </row>
    <row r="15115">
      <c r="A15115">
        <f>Input!A15115</f>
        <v/>
      </c>
      <c r="B15115">
        <f>IF(ISNUMBER(Input!B15115),IF(AND(Input!B15115&gt;=20,Input!B15115&lt;=700),Input!B15115,""),"")</f>
        <v/>
      </c>
      <c r="C15115">
        <f>IF(B15115="","",INT(A15115))</f>
        <v/>
      </c>
      <c r="D15115">
        <f>IF(B15115="","",HOUR(A15115))</f>
        <v/>
      </c>
      <c r="E15115">
        <f>IF(B15115="","",IF(INPUT!$I$1="","",IF(C15115&lt;(INT(INPUT!$I$1)-INPUT!$I$2),"Off Meds",IF(C15115&lt;=(INT(INPUT!$I$1)+INPUT!$I$2),"Washout","On Meds"))))</f>
        <v/>
      </c>
      <c r="F15115">
        <f>IF(B15115="","",1.509*(LN(B15115)^1.084-5.381))</f>
        <v/>
      </c>
      <c r="G15115">
        <f>IF(F15115="","",IF(F15115&lt;0,10*F15115^2,0))</f>
        <v/>
      </c>
      <c r="H15115">
        <f>IF(F15115="","",IF(F15115&gt;0,10*F15115^2,0))</f>
        <v/>
      </c>
    </row>
    <row r="15116">
      <c r="A15116">
        <f>Input!A15116</f>
        <v/>
      </c>
      <c r="B15116">
        <f>IF(ISNUMBER(Input!B15116),IF(AND(Input!B15116&gt;=20,Input!B15116&lt;=700),Input!B15116,""),"")</f>
        <v/>
      </c>
      <c r="C15116">
        <f>IF(B15116="","",INT(A15116))</f>
        <v/>
      </c>
      <c r="D15116">
        <f>IF(B15116="","",HOUR(A15116))</f>
        <v/>
      </c>
      <c r="E15116">
        <f>IF(B15116="","",IF(INPUT!$I$1="","",IF(C15116&lt;(INT(INPUT!$I$1)-INPUT!$I$2),"Off Meds",IF(C15116&lt;=(INT(INPUT!$I$1)+INPUT!$I$2),"Washout","On Meds"))))</f>
        <v/>
      </c>
      <c r="F15116">
        <f>IF(B15116="","",1.509*(LN(B15116)^1.084-5.381))</f>
        <v/>
      </c>
      <c r="G15116">
        <f>IF(F15116="","",IF(F15116&lt;0,10*F15116^2,0))</f>
        <v/>
      </c>
      <c r="H15116">
        <f>IF(F15116="","",IF(F15116&gt;0,10*F15116^2,0))</f>
        <v/>
      </c>
    </row>
    <row r="15117">
      <c r="A15117">
        <f>Input!A15117</f>
        <v/>
      </c>
      <c r="B15117">
        <f>IF(ISNUMBER(Input!B15117),IF(AND(Input!B15117&gt;=20,Input!B15117&lt;=700),Input!B15117,""),"")</f>
        <v/>
      </c>
      <c r="C15117">
        <f>IF(B15117="","",INT(A15117))</f>
        <v/>
      </c>
      <c r="D15117">
        <f>IF(B15117="","",HOUR(A15117))</f>
        <v/>
      </c>
      <c r="E15117">
        <f>IF(B15117="","",IF(INPUT!$I$1="","",IF(C15117&lt;(INT(INPUT!$I$1)-INPUT!$I$2),"Off Meds",IF(C15117&lt;=(INT(INPUT!$I$1)+INPUT!$I$2),"Washout","On Meds"))))</f>
        <v/>
      </c>
      <c r="F15117">
        <f>IF(B15117="","",1.509*(LN(B15117)^1.084-5.381))</f>
        <v/>
      </c>
      <c r="G15117">
        <f>IF(F15117="","",IF(F15117&lt;0,10*F15117^2,0))</f>
        <v/>
      </c>
      <c r="H15117">
        <f>IF(F15117="","",IF(F15117&gt;0,10*F15117^2,0))</f>
        <v/>
      </c>
    </row>
    <row r="15118">
      <c r="A15118">
        <f>Input!A15118</f>
        <v/>
      </c>
      <c r="B15118">
        <f>IF(ISNUMBER(Input!B15118),IF(AND(Input!B15118&gt;=20,Input!B15118&lt;=700),Input!B15118,""),"")</f>
        <v/>
      </c>
      <c r="C15118">
        <f>IF(B15118="","",INT(A15118))</f>
        <v/>
      </c>
      <c r="D15118">
        <f>IF(B15118="","",HOUR(A15118))</f>
        <v/>
      </c>
      <c r="E15118">
        <f>IF(B15118="","",IF(INPUT!$I$1="","",IF(C15118&lt;(INT(INPUT!$I$1)-INPUT!$I$2),"Off Meds",IF(C15118&lt;=(INT(INPUT!$I$1)+INPUT!$I$2),"Washout","On Meds"))))</f>
        <v/>
      </c>
      <c r="F15118">
        <f>IF(B15118="","",1.509*(LN(B15118)^1.084-5.381))</f>
        <v/>
      </c>
      <c r="G15118">
        <f>IF(F15118="","",IF(F15118&lt;0,10*F15118^2,0))</f>
        <v/>
      </c>
      <c r="H15118">
        <f>IF(F15118="","",IF(F15118&gt;0,10*F15118^2,0))</f>
        <v/>
      </c>
    </row>
    <row r="15119">
      <c r="A15119">
        <f>Input!A15119</f>
        <v/>
      </c>
      <c r="B15119">
        <f>IF(ISNUMBER(Input!B15119),IF(AND(Input!B15119&gt;=20,Input!B15119&lt;=700),Input!B15119,""),"")</f>
        <v/>
      </c>
      <c r="C15119">
        <f>IF(B15119="","",INT(A15119))</f>
        <v/>
      </c>
      <c r="D15119">
        <f>IF(B15119="","",HOUR(A15119))</f>
        <v/>
      </c>
      <c r="E15119">
        <f>IF(B15119="","",IF(INPUT!$I$1="","",IF(C15119&lt;(INT(INPUT!$I$1)-INPUT!$I$2),"Off Meds",IF(C15119&lt;=(INT(INPUT!$I$1)+INPUT!$I$2),"Washout","On Meds"))))</f>
        <v/>
      </c>
      <c r="F15119">
        <f>IF(B15119="","",1.509*(LN(B15119)^1.084-5.381))</f>
        <v/>
      </c>
      <c r="G15119">
        <f>IF(F15119="","",IF(F15119&lt;0,10*F15119^2,0))</f>
        <v/>
      </c>
      <c r="H15119">
        <f>IF(F15119="","",IF(F15119&gt;0,10*F15119^2,0))</f>
        <v/>
      </c>
    </row>
    <row r="15120">
      <c r="A15120">
        <f>Input!A15120</f>
        <v/>
      </c>
      <c r="B15120">
        <f>IF(ISNUMBER(Input!B15120),IF(AND(Input!B15120&gt;=20,Input!B15120&lt;=700),Input!B15120,""),"")</f>
        <v/>
      </c>
      <c r="C15120">
        <f>IF(B15120="","",INT(A15120))</f>
        <v/>
      </c>
      <c r="D15120">
        <f>IF(B15120="","",HOUR(A15120))</f>
        <v/>
      </c>
      <c r="E15120">
        <f>IF(B15120="","",IF(INPUT!$I$1="","",IF(C15120&lt;(INT(INPUT!$I$1)-INPUT!$I$2),"Off Meds",IF(C15120&lt;=(INT(INPUT!$I$1)+INPUT!$I$2),"Washout","On Meds"))))</f>
        <v/>
      </c>
      <c r="F15120">
        <f>IF(B15120="","",1.509*(LN(B15120)^1.084-5.381))</f>
        <v/>
      </c>
      <c r="G15120">
        <f>IF(F15120="","",IF(F15120&lt;0,10*F15120^2,0))</f>
        <v/>
      </c>
      <c r="H15120">
        <f>IF(F15120="","",IF(F15120&gt;0,10*F15120^2,0))</f>
        <v/>
      </c>
    </row>
    <row r="15121">
      <c r="A15121">
        <f>Input!A15121</f>
        <v/>
      </c>
      <c r="B15121">
        <f>IF(ISNUMBER(Input!B15121),IF(AND(Input!B15121&gt;=20,Input!B15121&lt;=700),Input!B15121,""),"")</f>
        <v/>
      </c>
      <c r="C15121">
        <f>IF(B15121="","",INT(A15121))</f>
        <v/>
      </c>
      <c r="D15121">
        <f>IF(B15121="","",HOUR(A15121))</f>
        <v/>
      </c>
      <c r="E15121">
        <f>IF(B15121="","",IF(INPUT!$I$1="","",IF(C15121&lt;(INT(INPUT!$I$1)-INPUT!$I$2),"Off Meds",IF(C15121&lt;=(INT(INPUT!$I$1)+INPUT!$I$2),"Washout","On Meds"))))</f>
        <v/>
      </c>
      <c r="F15121">
        <f>IF(B15121="","",1.509*(LN(B15121)^1.084-5.381))</f>
        <v/>
      </c>
      <c r="G15121">
        <f>IF(F15121="","",IF(F15121&lt;0,10*F15121^2,0))</f>
        <v/>
      </c>
      <c r="H15121">
        <f>IF(F15121="","",IF(F15121&gt;0,10*F15121^2,0))</f>
        <v/>
      </c>
    </row>
    <row r="15122">
      <c r="A15122">
        <f>Input!A15122</f>
        <v/>
      </c>
      <c r="B15122">
        <f>IF(ISNUMBER(Input!B15122),IF(AND(Input!B15122&gt;=20,Input!B15122&lt;=700),Input!B15122,""),"")</f>
        <v/>
      </c>
      <c r="C15122">
        <f>IF(B15122="","",INT(A15122))</f>
        <v/>
      </c>
      <c r="D15122">
        <f>IF(B15122="","",HOUR(A15122))</f>
        <v/>
      </c>
      <c r="E15122">
        <f>IF(B15122="","",IF(INPUT!$I$1="","",IF(C15122&lt;(INT(INPUT!$I$1)-INPUT!$I$2),"Off Meds",IF(C15122&lt;=(INT(INPUT!$I$1)+INPUT!$I$2),"Washout","On Meds"))))</f>
        <v/>
      </c>
      <c r="F15122">
        <f>IF(B15122="","",1.509*(LN(B15122)^1.084-5.381))</f>
        <v/>
      </c>
      <c r="G15122">
        <f>IF(F15122="","",IF(F15122&lt;0,10*F15122^2,0))</f>
        <v/>
      </c>
      <c r="H15122">
        <f>IF(F15122="","",IF(F15122&gt;0,10*F15122^2,0))</f>
        <v/>
      </c>
    </row>
    <row r="15123">
      <c r="A15123">
        <f>Input!A15123</f>
        <v/>
      </c>
      <c r="B15123">
        <f>IF(ISNUMBER(Input!B15123),IF(AND(Input!B15123&gt;=20,Input!B15123&lt;=700),Input!B15123,""),"")</f>
        <v/>
      </c>
      <c r="C15123">
        <f>IF(B15123="","",INT(A15123))</f>
        <v/>
      </c>
      <c r="D15123">
        <f>IF(B15123="","",HOUR(A15123))</f>
        <v/>
      </c>
      <c r="E15123">
        <f>IF(B15123="","",IF(INPUT!$I$1="","",IF(C15123&lt;(INT(INPUT!$I$1)-INPUT!$I$2),"Off Meds",IF(C15123&lt;=(INT(INPUT!$I$1)+INPUT!$I$2),"Washout","On Meds"))))</f>
        <v/>
      </c>
      <c r="F15123">
        <f>IF(B15123="","",1.509*(LN(B15123)^1.084-5.381))</f>
        <v/>
      </c>
      <c r="G15123">
        <f>IF(F15123="","",IF(F15123&lt;0,10*F15123^2,0))</f>
        <v/>
      </c>
      <c r="H15123">
        <f>IF(F15123="","",IF(F15123&gt;0,10*F15123^2,0))</f>
        <v/>
      </c>
    </row>
    <row r="15124">
      <c r="A15124">
        <f>Input!A15124</f>
        <v/>
      </c>
      <c r="B15124">
        <f>IF(ISNUMBER(Input!B15124),IF(AND(Input!B15124&gt;=20,Input!B15124&lt;=700),Input!B15124,""),"")</f>
        <v/>
      </c>
      <c r="C15124">
        <f>IF(B15124="","",INT(A15124))</f>
        <v/>
      </c>
      <c r="D15124">
        <f>IF(B15124="","",HOUR(A15124))</f>
        <v/>
      </c>
      <c r="E15124">
        <f>IF(B15124="","",IF(INPUT!$I$1="","",IF(C15124&lt;(INT(INPUT!$I$1)-INPUT!$I$2),"Off Meds",IF(C15124&lt;=(INT(INPUT!$I$1)+INPUT!$I$2),"Washout","On Meds"))))</f>
        <v/>
      </c>
      <c r="F15124">
        <f>IF(B15124="","",1.509*(LN(B15124)^1.084-5.381))</f>
        <v/>
      </c>
      <c r="G15124">
        <f>IF(F15124="","",IF(F15124&lt;0,10*F15124^2,0))</f>
        <v/>
      </c>
      <c r="H15124">
        <f>IF(F15124="","",IF(F15124&gt;0,10*F15124^2,0))</f>
        <v/>
      </c>
    </row>
    <row r="15125">
      <c r="A15125">
        <f>Input!A15125</f>
        <v/>
      </c>
      <c r="B15125">
        <f>IF(ISNUMBER(Input!B15125),IF(AND(Input!B15125&gt;=20,Input!B15125&lt;=700),Input!B15125,""),"")</f>
        <v/>
      </c>
      <c r="C15125">
        <f>IF(B15125="","",INT(A15125))</f>
        <v/>
      </c>
      <c r="D15125">
        <f>IF(B15125="","",HOUR(A15125))</f>
        <v/>
      </c>
      <c r="E15125">
        <f>IF(B15125="","",IF(INPUT!$I$1="","",IF(C15125&lt;(INT(INPUT!$I$1)-INPUT!$I$2),"Off Meds",IF(C15125&lt;=(INT(INPUT!$I$1)+INPUT!$I$2),"Washout","On Meds"))))</f>
        <v/>
      </c>
      <c r="F15125">
        <f>IF(B15125="","",1.509*(LN(B15125)^1.084-5.381))</f>
        <v/>
      </c>
      <c r="G15125">
        <f>IF(F15125="","",IF(F15125&lt;0,10*F15125^2,0))</f>
        <v/>
      </c>
      <c r="H15125">
        <f>IF(F15125="","",IF(F15125&gt;0,10*F15125^2,0))</f>
        <v/>
      </c>
    </row>
    <row r="15126">
      <c r="A15126">
        <f>Input!A15126</f>
        <v/>
      </c>
      <c r="B15126">
        <f>IF(ISNUMBER(Input!B15126),IF(AND(Input!B15126&gt;=20,Input!B15126&lt;=700),Input!B15126,""),"")</f>
        <v/>
      </c>
      <c r="C15126">
        <f>IF(B15126="","",INT(A15126))</f>
        <v/>
      </c>
      <c r="D15126">
        <f>IF(B15126="","",HOUR(A15126))</f>
        <v/>
      </c>
      <c r="E15126">
        <f>IF(B15126="","",IF(INPUT!$I$1="","",IF(C15126&lt;(INT(INPUT!$I$1)-INPUT!$I$2),"Off Meds",IF(C15126&lt;=(INT(INPUT!$I$1)+INPUT!$I$2),"Washout","On Meds"))))</f>
        <v/>
      </c>
      <c r="F15126">
        <f>IF(B15126="","",1.509*(LN(B15126)^1.084-5.381))</f>
        <v/>
      </c>
      <c r="G15126">
        <f>IF(F15126="","",IF(F15126&lt;0,10*F15126^2,0))</f>
        <v/>
      </c>
      <c r="H15126">
        <f>IF(F15126="","",IF(F15126&gt;0,10*F15126^2,0))</f>
        <v/>
      </c>
    </row>
    <row r="15127">
      <c r="A15127">
        <f>Input!A15127</f>
        <v/>
      </c>
      <c r="B15127">
        <f>IF(ISNUMBER(Input!B15127),IF(AND(Input!B15127&gt;=20,Input!B15127&lt;=700),Input!B15127,""),"")</f>
        <v/>
      </c>
      <c r="C15127">
        <f>IF(B15127="","",INT(A15127))</f>
        <v/>
      </c>
      <c r="D15127">
        <f>IF(B15127="","",HOUR(A15127))</f>
        <v/>
      </c>
      <c r="E15127">
        <f>IF(B15127="","",IF(INPUT!$I$1="","",IF(C15127&lt;(INT(INPUT!$I$1)-INPUT!$I$2),"Off Meds",IF(C15127&lt;=(INT(INPUT!$I$1)+INPUT!$I$2),"Washout","On Meds"))))</f>
        <v/>
      </c>
      <c r="F15127">
        <f>IF(B15127="","",1.509*(LN(B15127)^1.084-5.381))</f>
        <v/>
      </c>
      <c r="G15127">
        <f>IF(F15127="","",IF(F15127&lt;0,10*F15127^2,0))</f>
        <v/>
      </c>
      <c r="H15127">
        <f>IF(F15127="","",IF(F15127&gt;0,10*F15127^2,0))</f>
        <v/>
      </c>
    </row>
    <row r="15128">
      <c r="A15128">
        <f>Input!A15128</f>
        <v/>
      </c>
      <c r="B15128">
        <f>IF(ISNUMBER(Input!B15128),IF(AND(Input!B15128&gt;=20,Input!B15128&lt;=700),Input!B15128,""),"")</f>
        <v/>
      </c>
      <c r="C15128">
        <f>IF(B15128="","",INT(A15128))</f>
        <v/>
      </c>
      <c r="D15128">
        <f>IF(B15128="","",HOUR(A15128))</f>
        <v/>
      </c>
      <c r="E15128">
        <f>IF(B15128="","",IF(INPUT!$I$1="","",IF(C15128&lt;(INT(INPUT!$I$1)-INPUT!$I$2),"Off Meds",IF(C15128&lt;=(INT(INPUT!$I$1)+INPUT!$I$2),"Washout","On Meds"))))</f>
        <v/>
      </c>
      <c r="F15128">
        <f>IF(B15128="","",1.509*(LN(B15128)^1.084-5.381))</f>
        <v/>
      </c>
      <c r="G15128">
        <f>IF(F15128="","",IF(F15128&lt;0,10*F15128^2,0))</f>
        <v/>
      </c>
      <c r="H15128">
        <f>IF(F15128="","",IF(F15128&gt;0,10*F15128^2,0))</f>
        <v/>
      </c>
    </row>
    <row r="15129">
      <c r="A15129">
        <f>Input!A15129</f>
        <v/>
      </c>
      <c r="B15129">
        <f>IF(ISNUMBER(Input!B15129),IF(AND(Input!B15129&gt;=20,Input!B15129&lt;=700),Input!B15129,""),"")</f>
        <v/>
      </c>
      <c r="C15129">
        <f>IF(B15129="","",INT(A15129))</f>
        <v/>
      </c>
      <c r="D15129">
        <f>IF(B15129="","",HOUR(A15129))</f>
        <v/>
      </c>
      <c r="E15129">
        <f>IF(B15129="","",IF(INPUT!$I$1="","",IF(C15129&lt;(INT(INPUT!$I$1)-INPUT!$I$2),"Off Meds",IF(C15129&lt;=(INT(INPUT!$I$1)+INPUT!$I$2),"Washout","On Meds"))))</f>
        <v/>
      </c>
      <c r="F15129">
        <f>IF(B15129="","",1.509*(LN(B15129)^1.084-5.381))</f>
        <v/>
      </c>
      <c r="G15129">
        <f>IF(F15129="","",IF(F15129&lt;0,10*F15129^2,0))</f>
        <v/>
      </c>
      <c r="H15129">
        <f>IF(F15129="","",IF(F15129&gt;0,10*F15129^2,0))</f>
        <v/>
      </c>
    </row>
    <row r="15130">
      <c r="A15130">
        <f>Input!A15130</f>
        <v/>
      </c>
      <c r="B15130">
        <f>IF(ISNUMBER(Input!B15130),IF(AND(Input!B15130&gt;=20,Input!B15130&lt;=700),Input!B15130,""),"")</f>
        <v/>
      </c>
      <c r="C15130">
        <f>IF(B15130="","",INT(A15130))</f>
        <v/>
      </c>
      <c r="D15130">
        <f>IF(B15130="","",HOUR(A15130))</f>
        <v/>
      </c>
      <c r="E15130">
        <f>IF(B15130="","",IF(INPUT!$I$1="","",IF(C15130&lt;(INT(INPUT!$I$1)-INPUT!$I$2),"Off Meds",IF(C15130&lt;=(INT(INPUT!$I$1)+INPUT!$I$2),"Washout","On Meds"))))</f>
        <v/>
      </c>
      <c r="F15130">
        <f>IF(B15130="","",1.509*(LN(B15130)^1.084-5.381))</f>
        <v/>
      </c>
      <c r="G15130">
        <f>IF(F15130="","",IF(F15130&lt;0,10*F15130^2,0))</f>
        <v/>
      </c>
      <c r="H15130">
        <f>IF(F15130="","",IF(F15130&gt;0,10*F15130^2,0))</f>
        <v/>
      </c>
    </row>
    <row r="15131">
      <c r="A15131">
        <f>Input!A15131</f>
        <v/>
      </c>
      <c r="B15131">
        <f>IF(ISNUMBER(Input!B15131),IF(AND(Input!B15131&gt;=20,Input!B15131&lt;=700),Input!B15131,""),"")</f>
        <v/>
      </c>
      <c r="C15131">
        <f>IF(B15131="","",INT(A15131))</f>
        <v/>
      </c>
      <c r="D15131">
        <f>IF(B15131="","",HOUR(A15131))</f>
        <v/>
      </c>
      <c r="E15131">
        <f>IF(B15131="","",IF(INPUT!$I$1="","",IF(C15131&lt;(INT(INPUT!$I$1)-INPUT!$I$2),"Off Meds",IF(C15131&lt;=(INT(INPUT!$I$1)+INPUT!$I$2),"Washout","On Meds"))))</f>
        <v/>
      </c>
      <c r="F15131">
        <f>IF(B15131="","",1.509*(LN(B15131)^1.084-5.381))</f>
        <v/>
      </c>
      <c r="G15131">
        <f>IF(F15131="","",IF(F15131&lt;0,10*F15131^2,0))</f>
        <v/>
      </c>
      <c r="H15131">
        <f>IF(F15131="","",IF(F15131&gt;0,10*F15131^2,0))</f>
        <v/>
      </c>
    </row>
    <row r="15132">
      <c r="A15132">
        <f>Input!A15132</f>
        <v/>
      </c>
      <c r="B15132">
        <f>IF(ISNUMBER(Input!B15132),IF(AND(Input!B15132&gt;=20,Input!B15132&lt;=700),Input!B15132,""),"")</f>
        <v/>
      </c>
      <c r="C15132">
        <f>IF(B15132="","",INT(A15132))</f>
        <v/>
      </c>
      <c r="D15132">
        <f>IF(B15132="","",HOUR(A15132))</f>
        <v/>
      </c>
      <c r="E15132">
        <f>IF(B15132="","",IF(INPUT!$I$1="","",IF(C15132&lt;(INT(INPUT!$I$1)-INPUT!$I$2),"Off Meds",IF(C15132&lt;=(INT(INPUT!$I$1)+INPUT!$I$2),"Washout","On Meds"))))</f>
        <v/>
      </c>
      <c r="F15132">
        <f>IF(B15132="","",1.509*(LN(B15132)^1.084-5.381))</f>
        <v/>
      </c>
      <c r="G15132">
        <f>IF(F15132="","",IF(F15132&lt;0,10*F15132^2,0))</f>
        <v/>
      </c>
      <c r="H15132">
        <f>IF(F15132="","",IF(F15132&gt;0,10*F15132^2,0))</f>
        <v/>
      </c>
    </row>
    <row r="15133">
      <c r="A15133">
        <f>Input!A15133</f>
        <v/>
      </c>
      <c r="B15133">
        <f>IF(ISNUMBER(Input!B15133),IF(AND(Input!B15133&gt;=20,Input!B15133&lt;=700),Input!B15133,""),"")</f>
        <v/>
      </c>
      <c r="C15133">
        <f>IF(B15133="","",INT(A15133))</f>
        <v/>
      </c>
      <c r="D15133">
        <f>IF(B15133="","",HOUR(A15133))</f>
        <v/>
      </c>
      <c r="E15133">
        <f>IF(B15133="","",IF(INPUT!$I$1="","",IF(C15133&lt;(INT(INPUT!$I$1)-INPUT!$I$2),"Off Meds",IF(C15133&lt;=(INT(INPUT!$I$1)+INPUT!$I$2),"Washout","On Meds"))))</f>
        <v/>
      </c>
      <c r="F15133">
        <f>IF(B15133="","",1.509*(LN(B15133)^1.084-5.381))</f>
        <v/>
      </c>
      <c r="G15133">
        <f>IF(F15133="","",IF(F15133&lt;0,10*F15133^2,0))</f>
        <v/>
      </c>
      <c r="H15133">
        <f>IF(F15133="","",IF(F15133&gt;0,10*F15133^2,0))</f>
        <v/>
      </c>
    </row>
    <row r="15134">
      <c r="A15134">
        <f>Input!A15134</f>
        <v/>
      </c>
      <c r="B15134">
        <f>IF(ISNUMBER(Input!B15134),IF(AND(Input!B15134&gt;=20,Input!B15134&lt;=700),Input!B15134,""),"")</f>
        <v/>
      </c>
      <c r="C15134">
        <f>IF(B15134="","",INT(A15134))</f>
        <v/>
      </c>
      <c r="D15134">
        <f>IF(B15134="","",HOUR(A15134))</f>
        <v/>
      </c>
      <c r="E15134">
        <f>IF(B15134="","",IF(INPUT!$I$1="","",IF(C15134&lt;(INT(INPUT!$I$1)-INPUT!$I$2),"Off Meds",IF(C15134&lt;=(INT(INPUT!$I$1)+INPUT!$I$2),"Washout","On Meds"))))</f>
        <v/>
      </c>
      <c r="F15134">
        <f>IF(B15134="","",1.509*(LN(B15134)^1.084-5.381))</f>
        <v/>
      </c>
      <c r="G15134">
        <f>IF(F15134="","",IF(F15134&lt;0,10*F15134^2,0))</f>
        <v/>
      </c>
      <c r="H15134">
        <f>IF(F15134="","",IF(F15134&gt;0,10*F15134^2,0))</f>
        <v/>
      </c>
    </row>
    <row r="15135">
      <c r="A15135">
        <f>Input!A15135</f>
        <v/>
      </c>
      <c r="B15135">
        <f>IF(ISNUMBER(Input!B15135),IF(AND(Input!B15135&gt;=20,Input!B15135&lt;=700),Input!B15135,""),"")</f>
        <v/>
      </c>
      <c r="C15135">
        <f>IF(B15135="","",INT(A15135))</f>
        <v/>
      </c>
      <c r="D15135">
        <f>IF(B15135="","",HOUR(A15135))</f>
        <v/>
      </c>
      <c r="E15135">
        <f>IF(B15135="","",IF(INPUT!$I$1="","",IF(C15135&lt;(INT(INPUT!$I$1)-INPUT!$I$2),"Off Meds",IF(C15135&lt;=(INT(INPUT!$I$1)+INPUT!$I$2),"Washout","On Meds"))))</f>
        <v/>
      </c>
      <c r="F15135">
        <f>IF(B15135="","",1.509*(LN(B15135)^1.084-5.381))</f>
        <v/>
      </c>
      <c r="G15135">
        <f>IF(F15135="","",IF(F15135&lt;0,10*F15135^2,0))</f>
        <v/>
      </c>
      <c r="H15135">
        <f>IF(F15135="","",IF(F15135&gt;0,10*F15135^2,0))</f>
        <v/>
      </c>
    </row>
    <row r="15136">
      <c r="A15136">
        <f>Input!A15136</f>
        <v/>
      </c>
      <c r="B15136">
        <f>IF(ISNUMBER(Input!B15136),IF(AND(Input!B15136&gt;=20,Input!B15136&lt;=700),Input!B15136,""),"")</f>
        <v/>
      </c>
      <c r="C15136">
        <f>IF(B15136="","",INT(A15136))</f>
        <v/>
      </c>
      <c r="D15136">
        <f>IF(B15136="","",HOUR(A15136))</f>
        <v/>
      </c>
      <c r="E15136">
        <f>IF(B15136="","",IF(INPUT!$I$1="","",IF(C15136&lt;(INT(INPUT!$I$1)-INPUT!$I$2),"Off Meds",IF(C15136&lt;=(INT(INPUT!$I$1)+INPUT!$I$2),"Washout","On Meds"))))</f>
        <v/>
      </c>
      <c r="F15136">
        <f>IF(B15136="","",1.509*(LN(B15136)^1.084-5.381))</f>
        <v/>
      </c>
      <c r="G15136">
        <f>IF(F15136="","",IF(F15136&lt;0,10*F15136^2,0))</f>
        <v/>
      </c>
      <c r="H15136">
        <f>IF(F15136="","",IF(F15136&gt;0,10*F15136^2,0))</f>
        <v/>
      </c>
    </row>
    <row r="15137">
      <c r="A15137">
        <f>Input!A15137</f>
        <v/>
      </c>
      <c r="B15137">
        <f>IF(ISNUMBER(Input!B15137),IF(AND(Input!B15137&gt;=20,Input!B15137&lt;=700),Input!B15137,""),"")</f>
        <v/>
      </c>
      <c r="C15137">
        <f>IF(B15137="","",INT(A15137))</f>
        <v/>
      </c>
      <c r="D15137">
        <f>IF(B15137="","",HOUR(A15137))</f>
        <v/>
      </c>
      <c r="E15137">
        <f>IF(B15137="","",IF(INPUT!$I$1="","",IF(C15137&lt;(INT(INPUT!$I$1)-INPUT!$I$2),"Off Meds",IF(C15137&lt;=(INT(INPUT!$I$1)+INPUT!$I$2),"Washout","On Meds"))))</f>
        <v/>
      </c>
      <c r="F15137">
        <f>IF(B15137="","",1.509*(LN(B15137)^1.084-5.381))</f>
        <v/>
      </c>
      <c r="G15137">
        <f>IF(F15137="","",IF(F15137&lt;0,10*F15137^2,0))</f>
        <v/>
      </c>
      <c r="H15137">
        <f>IF(F15137="","",IF(F15137&gt;0,10*F15137^2,0))</f>
        <v/>
      </c>
    </row>
    <row r="15138">
      <c r="A15138">
        <f>Input!A15138</f>
        <v/>
      </c>
      <c r="B15138">
        <f>IF(ISNUMBER(Input!B15138),IF(AND(Input!B15138&gt;=20,Input!B15138&lt;=700),Input!B15138,""),"")</f>
        <v/>
      </c>
      <c r="C15138">
        <f>IF(B15138="","",INT(A15138))</f>
        <v/>
      </c>
      <c r="D15138">
        <f>IF(B15138="","",HOUR(A15138))</f>
        <v/>
      </c>
      <c r="E15138">
        <f>IF(B15138="","",IF(INPUT!$I$1="","",IF(C15138&lt;(INT(INPUT!$I$1)-INPUT!$I$2),"Off Meds",IF(C15138&lt;=(INT(INPUT!$I$1)+INPUT!$I$2),"Washout","On Meds"))))</f>
        <v/>
      </c>
      <c r="F15138">
        <f>IF(B15138="","",1.509*(LN(B15138)^1.084-5.381))</f>
        <v/>
      </c>
      <c r="G15138">
        <f>IF(F15138="","",IF(F15138&lt;0,10*F15138^2,0))</f>
        <v/>
      </c>
      <c r="H15138">
        <f>IF(F15138="","",IF(F15138&gt;0,10*F15138^2,0))</f>
        <v/>
      </c>
    </row>
    <row r="15139">
      <c r="A15139">
        <f>Input!A15139</f>
        <v/>
      </c>
      <c r="B15139">
        <f>IF(ISNUMBER(Input!B15139),IF(AND(Input!B15139&gt;=20,Input!B15139&lt;=700),Input!B15139,""),"")</f>
        <v/>
      </c>
      <c r="C15139">
        <f>IF(B15139="","",INT(A15139))</f>
        <v/>
      </c>
      <c r="D15139">
        <f>IF(B15139="","",HOUR(A15139))</f>
        <v/>
      </c>
      <c r="E15139">
        <f>IF(B15139="","",IF(INPUT!$I$1="","",IF(C15139&lt;(INT(INPUT!$I$1)-INPUT!$I$2),"Off Meds",IF(C15139&lt;=(INT(INPUT!$I$1)+INPUT!$I$2),"Washout","On Meds"))))</f>
        <v/>
      </c>
      <c r="F15139">
        <f>IF(B15139="","",1.509*(LN(B15139)^1.084-5.381))</f>
        <v/>
      </c>
      <c r="G15139">
        <f>IF(F15139="","",IF(F15139&lt;0,10*F15139^2,0))</f>
        <v/>
      </c>
      <c r="H15139">
        <f>IF(F15139="","",IF(F15139&gt;0,10*F15139^2,0))</f>
        <v/>
      </c>
    </row>
    <row r="15140">
      <c r="A15140">
        <f>Input!A15140</f>
        <v/>
      </c>
      <c r="B15140">
        <f>IF(ISNUMBER(Input!B15140),IF(AND(Input!B15140&gt;=20,Input!B15140&lt;=700),Input!B15140,""),"")</f>
        <v/>
      </c>
      <c r="C15140">
        <f>IF(B15140="","",INT(A15140))</f>
        <v/>
      </c>
      <c r="D15140">
        <f>IF(B15140="","",HOUR(A15140))</f>
        <v/>
      </c>
      <c r="E15140">
        <f>IF(B15140="","",IF(INPUT!$I$1="","",IF(C15140&lt;(INT(INPUT!$I$1)-INPUT!$I$2),"Off Meds",IF(C15140&lt;=(INT(INPUT!$I$1)+INPUT!$I$2),"Washout","On Meds"))))</f>
        <v/>
      </c>
      <c r="F15140">
        <f>IF(B15140="","",1.509*(LN(B15140)^1.084-5.381))</f>
        <v/>
      </c>
      <c r="G15140">
        <f>IF(F15140="","",IF(F15140&lt;0,10*F15140^2,0))</f>
        <v/>
      </c>
      <c r="H15140">
        <f>IF(F15140="","",IF(F15140&gt;0,10*F15140^2,0))</f>
        <v/>
      </c>
    </row>
    <row r="15141">
      <c r="A15141">
        <f>Input!A15141</f>
        <v/>
      </c>
      <c r="B15141">
        <f>IF(ISNUMBER(Input!B15141),IF(AND(Input!B15141&gt;=20,Input!B15141&lt;=700),Input!B15141,""),"")</f>
        <v/>
      </c>
      <c r="C15141">
        <f>IF(B15141="","",INT(A15141))</f>
        <v/>
      </c>
      <c r="D15141">
        <f>IF(B15141="","",HOUR(A15141))</f>
        <v/>
      </c>
      <c r="E15141">
        <f>IF(B15141="","",IF(INPUT!$I$1="","",IF(C15141&lt;(INT(INPUT!$I$1)-INPUT!$I$2),"Off Meds",IF(C15141&lt;=(INT(INPUT!$I$1)+INPUT!$I$2),"Washout","On Meds"))))</f>
        <v/>
      </c>
      <c r="F15141">
        <f>IF(B15141="","",1.509*(LN(B15141)^1.084-5.381))</f>
        <v/>
      </c>
      <c r="G15141">
        <f>IF(F15141="","",IF(F15141&lt;0,10*F15141^2,0))</f>
        <v/>
      </c>
      <c r="H15141">
        <f>IF(F15141="","",IF(F15141&gt;0,10*F15141^2,0))</f>
        <v/>
      </c>
    </row>
    <row r="15142">
      <c r="A15142">
        <f>Input!A15142</f>
        <v/>
      </c>
      <c r="B15142">
        <f>IF(ISNUMBER(Input!B15142),IF(AND(Input!B15142&gt;=20,Input!B15142&lt;=700),Input!B15142,""),"")</f>
        <v/>
      </c>
      <c r="C15142">
        <f>IF(B15142="","",INT(A15142))</f>
        <v/>
      </c>
      <c r="D15142">
        <f>IF(B15142="","",HOUR(A15142))</f>
        <v/>
      </c>
      <c r="E15142">
        <f>IF(B15142="","",IF(INPUT!$I$1="","",IF(C15142&lt;(INT(INPUT!$I$1)-INPUT!$I$2),"Off Meds",IF(C15142&lt;=(INT(INPUT!$I$1)+INPUT!$I$2),"Washout","On Meds"))))</f>
        <v/>
      </c>
      <c r="F15142">
        <f>IF(B15142="","",1.509*(LN(B15142)^1.084-5.381))</f>
        <v/>
      </c>
      <c r="G15142">
        <f>IF(F15142="","",IF(F15142&lt;0,10*F15142^2,0))</f>
        <v/>
      </c>
      <c r="H15142">
        <f>IF(F15142="","",IF(F15142&gt;0,10*F15142^2,0))</f>
        <v/>
      </c>
    </row>
    <row r="15143">
      <c r="A15143">
        <f>Input!A15143</f>
        <v/>
      </c>
      <c r="B15143">
        <f>IF(ISNUMBER(Input!B15143),IF(AND(Input!B15143&gt;=20,Input!B15143&lt;=700),Input!B15143,""),"")</f>
        <v/>
      </c>
      <c r="C15143">
        <f>IF(B15143="","",INT(A15143))</f>
        <v/>
      </c>
      <c r="D15143">
        <f>IF(B15143="","",HOUR(A15143))</f>
        <v/>
      </c>
      <c r="E15143">
        <f>IF(B15143="","",IF(INPUT!$I$1="","",IF(C15143&lt;(INT(INPUT!$I$1)-INPUT!$I$2),"Off Meds",IF(C15143&lt;=(INT(INPUT!$I$1)+INPUT!$I$2),"Washout","On Meds"))))</f>
        <v/>
      </c>
      <c r="F15143">
        <f>IF(B15143="","",1.509*(LN(B15143)^1.084-5.381))</f>
        <v/>
      </c>
      <c r="G15143">
        <f>IF(F15143="","",IF(F15143&lt;0,10*F15143^2,0))</f>
        <v/>
      </c>
      <c r="H15143">
        <f>IF(F15143="","",IF(F15143&gt;0,10*F15143^2,0))</f>
        <v/>
      </c>
    </row>
    <row r="15144">
      <c r="A15144">
        <f>Input!A15144</f>
        <v/>
      </c>
      <c r="B15144">
        <f>IF(ISNUMBER(Input!B15144),IF(AND(Input!B15144&gt;=20,Input!B15144&lt;=700),Input!B15144,""),"")</f>
        <v/>
      </c>
      <c r="C15144">
        <f>IF(B15144="","",INT(A15144))</f>
        <v/>
      </c>
      <c r="D15144">
        <f>IF(B15144="","",HOUR(A15144))</f>
        <v/>
      </c>
      <c r="E15144">
        <f>IF(B15144="","",IF(INPUT!$I$1="","",IF(C15144&lt;(INT(INPUT!$I$1)-INPUT!$I$2),"Off Meds",IF(C15144&lt;=(INT(INPUT!$I$1)+INPUT!$I$2),"Washout","On Meds"))))</f>
        <v/>
      </c>
      <c r="F15144">
        <f>IF(B15144="","",1.509*(LN(B15144)^1.084-5.381))</f>
        <v/>
      </c>
      <c r="G15144">
        <f>IF(F15144="","",IF(F15144&lt;0,10*F15144^2,0))</f>
        <v/>
      </c>
      <c r="H15144">
        <f>IF(F15144="","",IF(F15144&gt;0,10*F15144^2,0))</f>
        <v/>
      </c>
    </row>
    <row r="15145">
      <c r="A15145">
        <f>Input!A15145</f>
        <v/>
      </c>
      <c r="B15145">
        <f>IF(ISNUMBER(Input!B15145),IF(AND(Input!B15145&gt;=20,Input!B15145&lt;=700),Input!B15145,""),"")</f>
        <v/>
      </c>
      <c r="C15145">
        <f>IF(B15145="","",INT(A15145))</f>
        <v/>
      </c>
      <c r="D15145">
        <f>IF(B15145="","",HOUR(A15145))</f>
        <v/>
      </c>
      <c r="E15145">
        <f>IF(B15145="","",IF(INPUT!$I$1="","",IF(C15145&lt;(INT(INPUT!$I$1)-INPUT!$I$2),"Off Meds",IF(C15145&lt;=(INT(INPUT!$I$1)+INPUT!$I$2),"Washout","On Meds"))))</f>
        <v/>
      </c>
      <c r="F15145">
        <f>IF(B15145="","",1.509*(LN(B15145)^1.084-5.381))</f>
        <v/>
      </c>
      <c r="G15145">
        <f>IF(F15145="","",IF(F15145&lt;0,10*F15145^2,0))</f>
        <v/>
      </c>
      <c r="H15145">
        <f>IF(F15145="","",IF(F15145&gt;0,10*F15145^2,0))</f>
        <v/>
      </c>
    </row>
    <row r="15146">
      <c r="A15146">
        <f>Input!A15146</f>
        <v/>
      </c>
      <c r="B15146">
        <f>IF(ISNUMBER(Input!B15146),IF(AND(Input!B15146&gt;=20,Input!B15146&lt;=700),Input!B15146,""),"")</f>
        <v/>
      </c>
      <c r="C15146">
        <f>IF(B15146="","",INT(A15146))</f>
        <v/>
      </c>
      <c r="D15146">
        <f>IF(B15146="","",HOUR(A15146))</f>
        <v/>
      </c>
      <c r="E15146">
        <f>IF(B15146="","",IF(INPUT!$I$1="","",IF(C15146&lt;(INT(INPUT!$I$1)-INPUT!$I$2),"Off Meds",IF(C15146&lt;=(INT(INPUT!$I$1)+INPUT!$I$2),"Washout","On Meds"))))</f>
        <v/>
      </c>
      <c r="F15146">
        <f>IF(B15146="","",1.509*(LN(B15146)^1.084-5.381))</f>
        <v/>
      </c>
      <c r="G15146">
        <f>IF(F15146="","",IF(F15146&lt;0,10*F15146^2,0))</f>
        <v/>
      </c>
      <c r="H15146">
        <f>IF(F15146="","",IF(F15146&gt;0,10*F15146^2,0))</f>
        <v/>
      </c>
    </row>
    <row r="15147">
      <c r="A15147">
        <f>Input!A15147</f>
        <v/>
      </c>
      <c r="B15147">
        <f>IF(ISNUMBER(Input!B15147),IF(AND(Input!B15147&gt;=20,Input!B15147&lt;=700),Input!B15147,""),"")</f>
        <v/>
      </c>
      <c r="C15147">
        <f>IF(B15147="","",INT(A15147))</f>
        <v/>
      </c>
      <c r="D15147">
        <f>IF(B15147="","",HOUR(A15147))</f>
        <v/>
      </c>
      <c r="E15147">
        <f>IF(B15147="","",IF(INPUT!$I$1="","",IF(C15147&lt;(INT(INPUT!$I$1)-INPUT!$I$2),"Off Meds",IF(C15147&lt;=(INT(INPUT!$I$1)+INPUT!$I$2),"Washout","On Meds"))))</f>
        <v/>
      </c>
      <c r="F15147">
        <f>IF(B15147="","",1.509*(LN(B15147)^1.084-5.381))</f>
        <v/>
      </c>
      <c r="G15147">
        <f>IF(F15147="","",IF(F15147&lt;0,10*F15147^2,0))</f>
        <v/>
      </c>
      <c r="H15147">
        <f>IF(F15147="","",IF(F15147&gt;0,10*F15147^2,0))</f>
        <v/>
      </c>
    </row>
    <row r="15148">
      <c r="A15148">
        <f>Input!A15148</f>
        <v/>
      </c>
      <c r="B15148">
        <f>IF(ISNUMBER(Input!B15148),IF(AND(Input!B15148&gt;=20,Input!B15148&lt;=700),Input!B15148,""),"")</f>
        <v/>
      </c>
      <c r="C15148">
        <f>IF(B15148="","",INT(A15148))</f>
        <v/>
      </c>
      <c r="D15148">
        <f>IF(B15148="","",HOUR(A15148))</f>
        <v/>
      </c>
      <c r="E15148">
        <f>IF(B15148="","",IF(INPUT!$I$1="","",IF(C15148&lt;(INT(INPUT!$I$1)-INPUT!$I$2),"Off Meds",IF(C15148&lt;=(INT(INPUT!$I$1)+INPUT!$I$2),"Washout","On Meds"))))</f>
        <v/>
      </c>
      <c r="F15148">
        <f>IF(B15148="","",1.509*(LN(B15148)^1.084-5.381))</f>
        <v/>
      </c>
      <c r="G15148">
        <f>IF(F15148="","",IF(F15148&lt;0,10*F15148^2,0))</f>
        <v/>
      </c>
      <c r="H15148">
        <f>IF(F15148="","",IF(F15148&gt;0,10*F15148^2,0))</f>
        <v/>
      </c>
    </row>
    <row r="15149">
      <c r="A15149">
        <f>Input!A15149</f>
        <v/>
      </c>
      <c r="B15149">
        <f>IF(ISNUMBER(Input!B15149),IF(AND(Input!B15149&gt;=20,Input!B15149&lt;=700),Input!B15149,""),"")</f>
        <v/>
      </c>
      <c r="C15149">
        <f>IF(B15149="","",INT(A15149))</f>
        <v/>
      </c>
      <c r="D15149">
        <f>IF(B15149="","",HOUR(A15149))</f>
        <v/>
      </c>
      <c r="E15149">
        <f>IF(B15149="","",IF(INPUT!$I$1="","",IF(C15149&lt;(INT(INPUT!$I$1)-INPUT!$I$2),"Off Meds",IF(C15149&lt;=(INT(INPUT!$I$1)+INPUT!$I$2),"Washout","On Meds"))))</f>
        <v/>
      </c>
      <c r="F15149">
        <f>IF(B15149="","",1.509*(LN(B15149)^1.084-5.381))</f>
        <v/>
      </c>
      <c r="G15149">
        <f>IF(F15149="","",IF(F15149&lt;0,10*F15149^2,0))</f>
        <v/>
      </c>
      <c r="H15149">
        <f>IF(F15149="","",IF(F15149&gt;0,10*F15149^2,0))</f>
        <v/>
      </c>
    </row>
    <row r="15150">
      <c r="A15150">
        <f>Input!A15150</f>
        <v/>
      </c>
      <c r="B15150">
        <f>IF(ISNUMBER(Input!B15150),IF(AND(Input!B15150&gt;=20,Input!B15150&lt;=700),Input!B15150,""),"")</f>
        <v/>
      </c>
      <c r="C15150">
        <f>IF(B15150="","",INT(A15150))</f>
        <v/>
      </c>
      <c r="D15150">
        <f>IF(B15150="","",HOUR(A15150))</f>
        <v/>
      </c>
      <c r="E15150">
        <f>IF(B15150="","",IF(INPUT!$I$1="","",IF(C15150&lt;(INT(INPUT!$I$1)-INPUT!$I$2),"Off Meds",IF(C15150&lt;=(INT(INPUT!$I$1)+INPUT!$I$2),"Washout","On Meds"))))</f>
        <v/>
      </c>
      <c r="F15150">
        <f>IF(B15150="","",1.509*(LN(B15150)^1.084-5.381))</f>
        <v/>
      </c>
      <c r="G15150">
        <f>IF(F15150="","",IF(F15150&lt;0,10*F15150^2,0))</f>
        <v/>
      </c>
      <c r="H15150">
        <f>IF(F15150="","",IF(F15150&gt;0,10*F15150^2,0))</f>
        <v/>
      </c>
    </row>
    <row r="15151">
      <c r="A15151">
        <f>Input!A15151</f>
        <v/>
      </c>
      <c r="B15151">
        <f>IF(ISNUMBER(Input!B15151),IF(AND(Input!B15151&gt;=20,Input!B15151&lt;=700),Input!B15151,""),"")</f>
        <v/>
      </c>
      <c r="C15151">
        <f>IF(B15151="","",INT(A15151))</f>
        <v/>
      </c>
      <c r="D15151">
        <f>IF(B15151="","",HOUR(A15151))</f>
        <v/>
      </c>
      <c r="E15151">
        <f>IF(B15151="","",IF(INPUT!$I$1="","",IF(C15151&lt;(INT(INPUT!$I$1)-INPUT!$I$2),"Off Meds",IF(C15151&lt;=(INT(INPUT!$I$1)+INPUT!$I$2),"Washout","On Meds"))))</f>
        <v/>
      </c>
      <c r="F15151">
        <f>IF(B15151="","",1.509*(LN(B15151)^1.084-5.381))</f>
        <v/>
      </c>
      <c r="G15151">
        <f>IF(F15151="","",IF(F15151&lt;0,10*F15151^2,0))</f>
        <v/>
      </c>
      <c r="H15151">
        <f>IF(F15151="","",IF(F15151&gt;0,10*F15151^2,0))</f>
        <v/>
      </c>
    </row>
    <row r="15152">
      <c r="A15152">
        <f>Input!A15152</f>
        <v/>
      </c>
      <c r="B15152">
        <f>IF(ISNUMBER(Input!B15152),IF(AND(Input!B15152&gt;=20,Input!B15152&lt;=700),Input!B15152,""),"")</f>
        <v/>
      </c>
      <c r="C15152">
        <f>IF(B15152="","",INT(A15152))</f>
        <v/>
      </c>
      <c r="D15152">
        <f>IF(B15152="","",HOUR(A15152))</f>
        <v/>
      </c>
      <c r="E15152">
        <f>IF(B15152="","",IF(INPUT!$I$1="","",IF(C15152&lt;(INT(INPUT!$I$1)-INPUT!$I$2),"Off Meds",IF(C15152&lt;=(INT(INPUT!$I$1)+INPUT!$I$2),"Washout","On Meds"))))</f>
        <v/>
      </c>
      <c r="F15152">
        <f>IF(B15152="","",1.509*(LN(B15152)^1.084-5.381))</f>
        <v/>
      </c>
      <c r="G15152">
        <f>IF(F15152="","",IF(F15152&lt;0,10*F15152^2,0))</f>
        <v/>
      </c>
      <c r="H15152">
        <f>IF(F15152="","",IF(F15152&gt;0,10*F15152^2,0))</f>
        <v/>
      </c>
    </row>
    <row r="15153">
      <c r="A15153">
        <f>Input!A15153</f>
        <v/>
      </c>
      <c r="B15153">
        <f>IF(ISNUMBER(Input!B15153),IF(AND(Input!B15153&gt;=20,Input!B15153&lt;=700),Input!B15153,""),"")</f>
        <v/>
      </c>
      <c r="C15153">
        <f>IF(B15153="","",INT(A15153))</f>
        <v/>
      </c>
      <c r="D15153">
        <f>IF(B15153="","",HOUR(A15153))</f>
        <v/>
      </c>
      <c r="E15153">
        <f>IF(B15153="","",IF(INPUT!$I$1="","",IF(C15153&lt;(INT(INPUT!$I$1)-INPUT!$I$2),"Off Meds",IF(C15153&lt;=(INT(INPUT!$I$1)+INPUT!$I$2),"Washout","On Meds"))))</f>
        <v/>
      </c>
      <c r="F15153">
        <f>IF(B15153="","",1.509*(LN(B15153)^1.084-5.381))</f>
        <v/>
      </c>
      <c r="G15153">
        <f>IF(F15153="","",IF(F15153&lt;0,10*F15153^2,0))</f>
        <v/>
      </c>
      <c r="H15153">
        <f>IF(F15153="","",IF(F15153&gt;0,10*F15153^2,0))</f>
        <v/>
      </c>
    </row>
    <row r="15154">
      <c r="A15154">
        <f>Input!A15154</f>
        <v/>
      </c>
      <c r="B15154">
        <f>IF(ISNUMBER(Input!B15154),IF(AND(Input!B15154&gt;=20,Input!B15154&lt;=700),Input!B15154,""),"")</f>
        <v/>
      </c>
      <c r="C15154">
        <f>IF(B15154="","",INT(A15154))</f>
        <v/>
      </c>
      <c r="D15154">
        <f>IF(B15154="","",HOUR(A15154))</f>
        <v/>
      </c>
      <c r="E15154">
        <f>IF(B15154="","",IF(INPUT!$I$1="","",IF(C15154&lt;(INT(INPUT!$I$1)-INPUT!$I$2),"Off Meds",IF(C15154&lt;=(INT(INPUT!$I$1)+INPUT!$I$2),"Washout","On Meds"))))</f>
        <v/>
      </c>
      <c r="F15154">
        <f>IF(B15154="","",1.509*(LN(B15154)^1.084-5.381))</f>
        <v/>
      </c>
      <c r="G15154">
        <f>IF(F15154="","",IF(F15154&lt;0,10*F15154^2,0))</f>
        <v/>
      </c>
      <c r="H15154">
        <f>IF(F15154="","",IF(F15154&gt;0,10*F15154^2,0))</f>
        <v/>
      </c>
    </row>
    <row r="15155">
      <c r="A15155">
        <f>Input!A15155</f>
        <v/>
      </c>
      <c r="B15155">
        <f>IF(ISNUMBER(Input!B15155),IF(AND(Input!B15155&gt;=20,Input!B15155&lt;=700),Input!B15155,""),"")</f>
        <v/>
      </c>
      <c r="C15155">
        <f>IF(B15155="","",INT(A15155))</f>
        <v/>
      </c>
      <c r="D15155">
        <f>IF(B15155="","",HOUR(A15155))</f>
        <v/>
      </c>
      <c r="E15155">
        <f>IF(B15155="","",IF(INPUT!$I$1="","",IF(C15155&lt;(INT(INPUT!$I$1)-INPUT!$I$2),"Off Meds",IF(C15155&lt;=(INT(INPUT!$I$1)+INPUT!$I$2),"Washout","On Meds"))))</f>
        <v/>
      </c>
      <c r="F15155">
        <f>IF(B15155="","",1.509*(LN(B15155)^1.084-5.381))</f>
        <v/>
      </c>
      <c r="G15155">
        <f>IF(F15155="","",IF(F15155&lt;0,10*F15155^2,0))</f>
        <v/>
      </c>
      <c r="H15155">
        <f>IF(F15155="","",IF(F15155&gt;0,10*F15155^2,0))</f>
        <v/>
      </c>
    </row>
    <row r="15156">
      <c r="A15156">
        <f>Input!A15156</f>
        <v/>
      </c>
      <c r="B15156">
        <f>IF(ISNUMBER(Input!B15156),IF(AND(Input!B15156&gt;=20,Input!B15156&lt;=700),Input!B15156,""),"")</f>
        <v/>
      </c>
      <c r="C15156">
        <f>IF(B15156="","",INT(A15156))</f>
        <v/>
      </c>
      <c r="D15156">
        <f>IF(B15156="","",HOUR(A15156))</f>
        <v/>
      </c>
      <c r="E15156">
        <f>IF(B15156="","",IF(INPUT!$I$1="","",IF(C15156&lt;(INT(INPUT!$I$1)-INPUT!$I$2),"Off Meds",IF(C15156&lt;=(INT(INPUT!$I$1)+INPUT!$I$2),"Washout","On Meds"))))</f>
        <v/>
      </c>
      <c r="F15156">
        <f>IF(B15156="","",1.509*(LN(B15156)^1.084-5.381))</f>
        <v/>
      </c>
      <c r="G15156">
        <f>IF(F15156="","",IF(F15156&lt;0,10*F15156^2,0))</f>
        <v/>
      </c>
      <c r="H15156">
        <f>IF(F15156="","",IF(F15156&gt;0,10*F15156^2,0))</f>
        <v/>
      </c>
    </row>
    <row r="15157">
      <c r="A15157">
        <f>Input!A15157</f>
        <v/>
      </c>
      <c r="B15157">
        <f>IF(ISNUMBER(Input!B15157),IF(AND(Input!B15157&gt;=20,Input!B15157&lt;=700),Input!B15157,""),"")</f>
        <v/>
      </c>
      <c r="C15157">
        <f>IF(B15157="","",INT(A15157))</f>
        <v/>
      </c>
      <c r="D15157">
        <f>IF(B15157="","",HOUR(A15157))</f>
        <v/>
      </c>
      <c r="E15157">
        <f>IF(B15157="","",IF(INPUT!$I$1="","",IF(C15157&lt;(INT(INPUT!$I$1)-INPUT!$I$2),"Off Meds",IF(C15157&lt;=(INT(INPUT!$I$1)+INPUT!$I$2),"Washout","On Meds"))))</f>
        <v/>
      </c>
      <c r="F15157">
        <f>IF(B15157="","",1.509*(LN(B15157)^1.084-5.381))</f>
        <v/>
      </c>
      <c r="G15157">
        <f>IF(F15157="","",IF(F15157&lt;0,10*F15157^2,0))</f>
        <v/>
      </c>
      <c r="H15157">
        <f>IF(F15157="","",IF(F15157&gt;0,10*F15157^2,0))</f>
        <v/>
      </c>
    </row>
    <row r="15158">
      <c r="A15158">
        <f>Input!A15158</f>
        <v/>
      </c>
      <c r="B15158">
        <f>IF(ISNUMBER(Input!B15158),IF(AND(Input!B15158&gt;=20,Input!B15158&lt;=700),Input!B15158,""),"")</f>
        <v/>
      </c>
      <c r="C15158">
        <f>IF(B15158="","",INT(A15158))</f>
        <v/>
      </c>
      <c r="D15158">
        <f>IF(B15158="","",HOUR(A15158))</f>
        <v/>
      </c>
      <c r="E15158">
        <f>IF(B15158="","",IF(INPUT!$I$1="","",IF(C15158&lt;(INT(INPUT!$I$1)-INPUT!$I$2),"Off Meds",IF(C15158&lt;=(INT(INPUT!$I$1)+INPUT!$I$2),"Washout","On Meds"))))</f>
        <v/>
      </c>
      <c r="F15158">
        <f>IF(B15158="","",1.509*(LN(B15158)^1.084-5.381))</f>
        <v/>
      </c>
      <c r="G15158">
        <f>IF(F15158="","",IF(F15158&lt;0,10*F15158^2,0))</f>
        <v/>
      </c>
      <c r="H15158">
        <f>IF(F15158="","",IF(F15158&gt;0,10*F15158^2,0))</f>
        <v/>
      </c>
    </row>
    <row r="15159">
      <c r="A15159">
        <f>Input!A15159</f>
        <v/>
      </c>
      <c r="B15159">
        <f>IF(ISNUMBER(Input!B15159),IF(AND(Input!B15159&gt;=20,Input!B15159&lt;=700),Input!B15159,""),"")</f>
        <v/>
      </c>
      <c r="C15159">
        <f>IF(B15159="","",INT(A15159))</f>
        <v/>
      </c>
      <c r="D15159">
        <f>IF(B15159="","",HOUR(A15159))</f>
        <v/>
      </c>
      <c r="E15159">
        <f>IF(B15159="","",IF(INPUT!$I$1="","",IF(C15159&lt;(INT(INPUT!$I$1)-INPUT!$I$2),"Off Meds",IF(C15159&lt;=(INT(INPUT!$I$1)+INPUT!$I$2),"Washout","On Meds"))))</f>
        <v/>
      </c>
      <c r="F15159">
        <f>IF(B15159="","",1.509*(LN(B15159)^1.084-5.381))</f>
        <v/>
      </c>
      <c r="G15159">
        <f>IF(F15159="","",IF(F15159&lt;0,10*F15159^2,0))</f>
        <v/>
      </c>
      <c r="H15159">
        <f>IF(F15159="","",IF(F15159&gt;0,10*F15159^2,0))</f>
        <v/>
      </c>
    </row>
    <row r="15160">
      <c r="A15160">
        <f>Input!A15160</f>
        <v/>
      </c>
      <c r="B15160">
        <f>IF(ISNUMBER(Input!B15160),IF(AND(Input!B15160&gt;=20,Input!B15160&lt;=700),Input!B15160,""),"")</f>
        <v/>
      </c>
      <c r="C15160">
        <f>IF(B15160="","",INT(A15160))</f>
        <v/>
      </c>
      <c r="D15160">
        <f>IF(B15160="","",HOUR(A15160))</f>
        <v/>
      </c>
      <c r="E15160">
        <f>IF(B15160="","",IF(INPUT!$I$1="","",IF(C15160&lt;(INT(INPUT!$I$1)-INPUT!$I$2),"Off Meds",IF(C15160&lt;=(INT(INPUT!$I$1)+INPUT!$I$2),"Washout","On Meds"))))</f>
        <v/>
      </c>
      <c r="F15160">
        <f>IF(B15160="","",1.509*(LN(B15160)^1.084-5.381))</f>
        <v/>
      </c>
      <c r="G15160">
        <f>IF(F15160="","",IF(F15160&lt;0,10*F15160^2,0))</f>
        <v/>
      </c>
      <c r="H15160">
        <f>IF(F15160="","",IF(F15160&gt;0,10*F15160^2,0))</f>
        <v/>
      </c>
    </row>
    <row r="15161">
      <c r="A15161">
        <f>Input!A15161</f>
        <v/>
      </c>
      <c r="B15161">
        <f>IF(ISNUMBER(Input!B15161),IF(AND(Input!B15161&gt;=20,Input!B15161&lt;=700),Input!B15161,""),"")</f>
        <v/>
      </c>
      <c r="C15161">
        <f>IF(B15161="","",INT(A15161))</f>
        <v/>
      </c>
      <c r="D15161">
        <f>IF(B15161="","",HOUR(A15161))</f>
        <v/>
      </c>
      <c r="E15161">
        <f>IF(B15161="","",IF(INPUT!$I$1="","",IF(C15161&lt;(INT(INPUT!$I$1)-INPUT!$I$2),"Off Meds",IF(C15161&lt;=(INT(INPUT!$I$1)+INPUT!$I$2),"Washout","On Meds"))))</f>
        <v/>
      </c>
      <c r="F15161">
        <f>IF(B15161="","",1.509*(LN(B15161)^1.084-5.381))</f>
        <v/>
      </c>
      <c r="G15161">
        <f>IF(F15161="","",IF(F15161&lt;0,10*F15161^2,0))</f>
        <v/>
      </c>
      <c r="H15161">
        <f>IF(F15161="","",IF(F15161&gt;0,10*F15161^2,0))</f>
        <v/>
      </c>
    </row>
    <row r="15162">
      <c r="A15162">
        <f>Input!A15162</f>
        <v/>
      </c>
      <c r="B15162">
        <f>IF(ISNUMBER(Input!B15162),IF(AND(Input!B15162&gt;=20,Input!B15162&lt;=700),Input!B15162,""),"")</f>
        <v/>
      </c>
      <c r="C15162">
        <f>IF(B15162="","",INT(A15162))</f>
        <v/>
      </c>
      <c r="D15162">
        <f>IF(B15162="","",HOUR(A15162))</f>
        <v/>
      </c>
      <c r="E15162">
        <f>IF(B15162="","",IF(INPUT!$I$1="","",IF(C15162&lt;(INT(INPUT!$I$1)-INPUT!$I$2),"Off Meds",IF(C15162&lt;=(INT(INPUT!$I$1)+INPUT!$I$2),"Washout","On Meds"))))</f>
        <v/>
      </c>
      <c r="F15162">
        <f>IF(B15162="","",1.509*(LN(B15162)^1.084-5.381))</f>
        <v/>
      </c>
      <c r="G15162">
        <f>IF(F15162="","",IF(F15162&lt;0,10*F15162^2,0))</f>
        <v/>
      </c>
      <c r="H15162">
        <f>IF(F15162="","",IF(F15162&gt;0,10*F15162^2,0))</f>
        <v/>
      </c>
    </row>
    <row r="15163">
      <c r="A15163">
        <f>Input!A15163</f>
        <v/>
      </c>
      <c r="B15163">
        <f>IF(ISNUMBER(Input!B15163),IF(AND(Input!B15163&gt;=20,Input!B15163&lt;=700),Input!B15163,""),"")</f>
        <v/>
      </c>
      <c r="C15163">
        <f>IF(B15163="","",INT(A15163))</f>
        <v/>
      </c>
      <c r="D15163">
        <f>IF(B15163="","",HOUR(A15163))</f>
        <v/>
      </c>
      <c r="E15163">
        <f>IF(B15163="","",IF(INPUT!$I$1="","",IF(C15163&lt;(INT(INPUT!$I$1)-INPUT!$I$2),"Off Meds",IF(C15163&lt;=(INT(INPUT!$I$1)+INPUT!$I$2),"Washout","On Meds"))))</f>
        <v/>
      </c>
      <c r="F15163">
        <f>IF(B15163="","",1.509*(LN(B15163)^1.084-5.381))</f>
        <v/>
      </c>
      <c r="G15163">
        <f>IF(F15163="","",IF(F15163&lt;0,10*F15163^2,0))</f>
        <v/>
      </c>
      <c r="H15163">
        <f>IF(F15163="","",IF(F15163&gt;0,10*F15163^2,0))</f>
        <v/>
      </c>
    </row>
    <row r="15164">
      <c r="A15164">
        <f>Input!A15164</f>
        <v/>
      </c>
      <c r="B15164">
        <f>IF(ISNUMBER(Input!B15164),IF(AND(Input!B15164&gt;=20,Input!B15164&lt;=700),Input!B15164,""),"")</f>
        <v/>
      </c>
      <c r="C15164">
        <f>IF(B15164="","",INT(A15164))</f>
        <v/>
      </c>
      <c r="D15164">
        <f>IF(B15164="","",HOUR(A15164))</f>
        <v/>
      </c>
      <c r="E15164">
        <f>IF(B15164="","",IF(INPUT!$I$1="","",IF(C15164&lt;(INT(INPUT!$I$1)-INPUT!$I$2),"Off Meds",IF(C15164&lt;=(INT(INPUT!$I$1)+INPUT!$I$2),"Washout","On Meds"))))</f>
        <v/>
      </c>
      <c r="F15164">
        <f>IF(B15164="","",1.509*(LN(B15164)^1.084-5.381))</f>
        <v/>
      </c>
      <c r="G15164">
        <f>IF(F15164="","",IF(F15164&lt;0,10*F15164^2,0))</f>
        <v/>
      </c>
      <c r="H15164">
        <f>IF(F15164="","",IF(F15164&gt;0,10*F15164^2,0))</f>
        <v/>
      </c>
    </row>
    <row r="15165">
      <c r="A15165">
        <f>Input!A15165</f>
        <v/>
      </c>
      <c r="B15165">
        <f>IF(ISNUMBER(Input!B15165),IF(AND(Input!B15165&gt;=20,Input!B15165&lt;=700),Input!B15165,""),"")</f>
        <v/>
      </c>
      <c r="C15165">
        <f>IF(B15165="","",INT(A15165))</f>
        <v/>
      </c>
      <c r="D15165">
        <f>IF(B15165="","",HOUR(A15165))</f>
        <v/>
      </c>
      <c r="E15165">
        <f>IF(B15165="","",IF(INPUT!$I$1="","",IF(C15165&lt;(INT(INPUT!$I$1)-INPUT!$I$2),"Off Meds",IF(C15165&lt;=(INT(INPUT!$I$1)+INPUT!$I$2),"Washout","On Meds"))))</f>
        <v/>
      </c>
      <c r="F15165">
        <f>IF(B15165="","",1.509*(LN(B15165)^1.084-5.381))</f>
        <v/>
      </c>
      <c r="G15165">
        <f>IF(F15165="","",IF(F15165&lt;0,10*F15165^2,0))</f>
        <v/>
      </c>
      <c r="H15165">
        <f>IF(F15165="","",IF(F15165&gt;0,10*F15165^2,0))</f>
        <v/>
      </c>
    </row>
    <row r="15166">
      <c r="A15166">
        <f>Input!A15166</f>
        <v/>
      </c>
      <c r="B15166">
        <f>IF(ISNUMBER(Input!B15166),IF(AND(Input!B15166&gt;=20,Input!B15166&lt;=700),Input!B15166,""),"")</f>
        <v/>
      </c>
      <c r="C15166">
        <f>IF(B15166="","",INT(A15166))</f>
        <v/>
      </c>
      <c r="D15166">
        <f>IF(B15166="","",HOUR(A15166))</f>
        <v/>
      </c>
      <c r="E15166">
        <f>IF(B15166="","",IF(INPUT!$I$1="","",IF(C15166&lt;(INT(INPUT!$I$1)-INPUT!$I$2),"Off Meds",IF(C15166&lt;=(INT(INPUT!$I$1)+INPUT!$I$2),"Washout","On Meds"))))</f>
        <v/>
      </c>
      <c r="F15166">
        <f>IF(B15166="","",1.509*(LN(B15166)^1.084-5.381))</f>
        <v/>
      </c>
      <c r="G15166">
        <f>IF(F15166="","",IF(F15166&lt;0,10*F15166^2,0))</f>
        <v/>
      </c>
      <c r="H15166">
        <f>IF(F15166="","",IF(F15166&gt;0,10*F15166^2,0))</f>
        <v/>
      </c>
    </row>
    <row r="15167">
      <c r="A15167">
        <f>Input!A15167</f>
        <v/>
      </c>
      <c r="B15167">
        <f>IF(ISNUMBER(Input!B15167),IF(AND(Input!B15167&gt;=20,Input!B15167&lt;=700),Input!B15167,""),"")</f>
        <v/>
      </c>
      <c r="C15167">
        <f>IF(B15167="","",INT(A15167))</f>
        <v/>
      </c>
      <c r="D15167">
        <f>IF(B15167="","",HOUR(A15167))</f>
        <v/>
      </c>
      <c r="E15167">
        <f>IF(B15167="","",IF(INPUT!$I$1="","",IF(C15167&lt;(INT(INPUT!$I$1)-INPUT!$I$2),"Off Meds",IF(C15167&lt;=(INT(INPUT!$I$1)+INPUT!$I$2),"Washout","On Meds"))))</f>
        <v/>
      </c>
      <c r="F15167">
        <f>IF(B15167="","",1.509*(LN(B15167)^1.084-5.381))</f>
        <v/>
      </c>
      <c r="G15167">
        <f>IF(F15167="","",IF(F15167&lt;0,10*F15167^2,0))</f>
        <v/>
      </c>
      <c r="H15167">
        <f>IF(F15167="","",IF(F15167&gt;0,10*F15167^2,0))</f>
        <v/>
      </c>
    </row>
    <row r="15168">
      <c r="A15168">
        <f>Input!A15168</f>
        <v/>
      </c>
      <c r="B15168">
        <f>IF(ISNUMBER(Input!B15168),IF(AND(Input!B15168&gt;=20,Input!B15168&lt;=700),Input!B15168,""),"")</f>
        <v/>
      </c>
      <c r="C15168">
        <f>IF(B15168="","",INT(A15168))</f>
        <v/>
      </c>
      <c r="D15168">
        <f>IF(B15168="","",HOUR(A15168))</f>
        <v/>
      </c>
      <c r="E15168">
        <f>IF(B15168="","",IF(INPUT!$I$1="","",IF(C15168&lt;(INT(INPUT!$I$1)-INPUT!$I$2),"Off Meds",IF(C15168&lt;=(INT(INPUT!$I$1)+INPUT!$I$2),"Washout","On Meds"))))</f>
        <v/>
      </c>
      <c r="F15168">
        <f>IF(B15168="","",1.509*(LN(B15168)^1.084-5.381))</f>
        <v/>
      </c>
      <c r="G15168">
        <f>IF(F15168="","",IF(F15168&lt;0,10*F15168^2,0))</f>
        <v/>
      </c>
      <c r="H15168">
        <f>IF(F15168="","",IF(F15168&gt;0,10*F15168^2,0))</f>
        <v/>
      </c>
    </row>
    <row r="15169">
      <c r="A15169">
        <f>Input!A15169</f>
        <v/>
      </c>
      <c r="B15169">
        <f>IF(ISNUMBER(Input!B15169),IF(AND(Input!B15169&gt;=20,Input!B15169&lt;=700),Input!B15169,""),"")</f>
        <v/>
      </c>
      <c r="C15169">
        <f>IF(B15169="","",INT(A15169))</f>
        <v/>
      </c>
      <c r="D15169">
        <f>IF(B15169="","",HOUR(A15169))</f>
        <v/>
      </c>
      <c r="E15169">
        <f>IF(B15169="","",IF(INPUT!$I$1="","",IF(C15169&lt;(INT(INPUT!$I$1)-INPUT!$I$2),"Off Meds",IF(C15169&lt;=(INT(INPUT!$I$1)+INPUT!$I$2),"Washout","On Meds"))))</f>
        <v/>
      </c>
      <c r="F15169">
        <f>IF(B15169="","",1.509*(LN(B15169)^1.084-5.381))</f>
        <v/>
      </c>
      <c r="G15169">
        <f>IF(F15169="","",IF(F15169&lt;0,10*F15169^2,0))</f>
        <v/>
      </c>
      <c r="H15169">
        <f>IF(F15169="","",IF(F15169&gt;0,10*F15169^2,0))</f>
        <v/>
      </c>
    </row>
    <row r="15170">
      <c r="A15170">
        <f>Input!A15170</f>
        <v/>
      </c>
      <c r="B15170">
        <f>IF(ISNUMBER(Input!B15170),IF(AND(Input!B15170&gt;=20,Input!B15170&lt;=700),Input!B15170,""),"")</f>
        <v/>
      </c>
      <c r="C15170">
        <f>IF(B15170="","",INT(A15170))</f>
        <v/>
      </c>
      <c r="D15170">
        <f>IF(B15170="","",HOUR(A15170))</f>
        <v/>
      </c>
      <c r="E15170">
        <f>IF(B15170="","",IF(INPUT!$I$1="","",IF(C15170&lt;(INT(INPUT!$I$1)-INPUT!$I$2),"Off Meds",IF(C15170&lt;=(INT(INPUT!$I$1)+INPUT!$I$2),"Washout","On Meds"))))</f>
        <v/>
      </c>
      <c r="F15170">
        <f>IF(B15170="","",1.509*(LN(B15170)^1.084-5.381))</f>
        <v/>
      </c>
      <c r="G15170">
        <f>IF(F15170="","",IF(F15170&lt;0,10*F15170^2,0))</f>
        <v/>
      </c>
      <c r="H15170">
        <f>IF(F15170="","",IF(F15170&gt;0,10*F15170^2,0))</f>
        <v/>
      </c>
    </row>
    <row r="15171">
      <c r="A15171">
        <f>Input!A15171</f>
        <v/>
      </c>
      <c r="B15171">
        <f>IF(ISNUMBER(Input!B15171),IF(AND(Input!B15171&gt;=20,Input!B15171&lt;=700),Input!B15171,""),"")</f>
        <v/>
      </c>
      <c r="C15171">
        <f>IF(B15171="","",INT(A15171))</f>
        <v/>
      </c>
      <c r="D15171">
        <f>IF(B15171="","",HOUR(A15171))</f>
        <v/>
      </c>
      <c r="E15171">
        <f>IF(B15171="","",IF(INPUT!$I$1="","",IF(C15171&lt;(INT(INPUT!$I$1)-INPUT!$I$2),"Off Meds",IF(C15171&lt;=(INT(INPUT!$I$1)+INPUT!$I$2),"Washout","On Meds"))))</f>
        <v/>
      </c>
      <c r="F15171">
        <f>IF(B15171="","",1.509*(LN(B15171)^1.084-5.381))</f>
        <v/>
      </c>
      <c r="G15171">
        <f>IF(F15171="","",IF(F15171&lt;0,10*F15171^2,0))</f>
        <v/>
      </c>
      <c r="H15171">
        <f>IF(F15171="","",IF(F15171&gt;0,10*F15171^2,0))</f>
        <v/>
      </c>
    </row>
    <row r="15172">
      <c r="A15172">
        <f>Input!A15172</f>
        <v/>
      </c>
      <c r="B15172">
        <f>IF(ISNUMBER(Input!B15172),IF(AND(Input!B15172&gt;=20,Input!B15172&lt;=700),Input!B15172,""),"")</f>
        <v/>
      </c>
      <c r="C15172">
        <f>IF(B15172="","",INT(A15172))</f>
        <v/>
      </c>
      <c r="D15172">
        <f>IF(B15172="","",HOUR(A15172))</f>
        <v/>
      </c>
      <c r="E15172">
        <f>IF(B15172="","",IF(INPUT!$I$1="","",IF(C15172&lt;(INT(INPUT!$I$1)-INPUT!$I$2),"Off Meds",IF(C15172&lt;=(INT(INPUT!$I$1)+INPUT!$I$2),"Washout","On Meds"))))</f>
        <v/>
      </c>
      <c r="F15172">
        <f>IF(B15172="","",1.509*(LN(B15172)^1.084-5.381))</f>
        <v/>
      </c>
      <c r="G15172">
        <f>IF(F15172="","",IF(F15172&lt;0,10*F15172^2,0))</f>
        <v/>
      </c>
      <c r="H15172">
        <f>IF(F15172="","",IF(F15172&gt;0,10*F15172^2,0))</f>
        <v/>
      </c>
    </row>
    <row r="15173">
      <c r="A15173">
        <f>Input!A15173</f>
        <v/>
      </c>
      <c r="B15173">
        <f>IF(ISNUMBER(Input!B15173),IF(AND(Input!B15173&gt;=20,Input!B15173&lt;=700),Input!B15173,""),"")</f>
        <v/>
      </c>
      <c r="C15173">
        <f>IF(B15173="","",INT(A15173))</f>
        <v/>
      </c>
      <c r="D15173">
        <f>IF(B15173="","",HOUR(A15173))</f>
        <v/>
      </c>
      <c r="E15173">
        <f>IF(B15173="","",IF(INPUT!$I$1="","",IF(C15173&lt;(INT(INPUT!$I$1)-INPUT!$I$2),"Off Meds",IF(C15173&lt;=(INT(INPUT!$I$1)+INPUT!$I$2),"Washout","On Meds"))))</f>
        <v/>
      </c>
      <c r="F15173">
        <f>IF(B15173="","",1.509*(LN(B15173)^1.084-5.381))</f>
        <v/>
      </c>
      <c r="G15173">
        <f>IF(F15173="","",IF(F15173&lt;0,10*F15173^2,0))</f>
        <v/>
      </c>
      <c r="H15173">
        <f>IF(F15173="","",IF(F15173&gt;0,10*F15173^2,0))</f>
        <v/>
      </c>
    </row>
    <row r="15174">
      <c r="A15174">
        <f>Input!A15174</f>
        <v/>
      </c>
      <c r="B15174">
        <f>IF(ISNUMBER(Input!B15174),IF(AND(Input!B15174&gt;=20,Input!B15174&lt;=700),Input!B15174,""),"")</f>
        <v/>
      </c>
      <c r="C15174">
        <f>IF(B15174="","",INT(A15174))</f>
        <v/>
      </c>
      <c r="D15174">
        <f>IF(B15174="","",HOUR(A15174))</f>
        <v/>
      </c>
      <c r="E15174">
        <f>IF(B15174="","",IF(INPUT!$I$1="","",IF(C15174&lt;(INT(INPUT!$I$1)-INPUT!$I$2),"Off Meds",IF(C15174&lt;=(INT(INPUT!$I$1)+INPUT!$I$2),"Washout","On Meds"))))</f>
        <v/>
      </c>
      <c r="F15174">
        <f>IF(B15174="","",1.509*(LN(B15174)^1.084-5.381))</f>
        <v/>
      </c>
      <c r="G15174">
        <f>IF(F15174="","",IF(F15174&lt;0,10*F15174^2,0))</f>
        <v/>
      </c>
      <c r="H15174">
        <f>IF(F15174="","",IF(F15174&gt;0,10*F15174^2,0))</f>
        <v/>
      </c>
    </row>
    <row r="15175">
      <c r="A15175">
        <f>Input!A15175</f>
        <v/>
      </c>
      <c r="B15175">
        <f>IF(ISNUMBER(Input!B15175),IF(AND(Input!B15175&gt;=20,Input!B15175&lt;=700),Input!B15175,""),"")</f>
        <v/>
      </c>
      <c r="C15175">
        <f>IF(B15175="","",INT(A15175))</f>
        <v/>
      </c>
      <c r="D15175">
        <f>IF(B15175="","",HOUR(A15175))</f>
        <v/>
      </c>
      <c r="E15175">
        <f>IF(B15175="","",IF(INPUT!$I$1="","",IF(C15175&lt;(INT(INPUT!$I$1)-INPUT!$I$2),"Off Meds",IF(C15175&lt;=(INT(INPUT!$I$1)+INPUT!$I$2),"Washout","On Meds"))))</f>
        <v/>
      </c>
      <c r="F15175">
        <f>IF(B15175="","",1.509*(LN(B15175)^1.084-5.381))</f>
        <v/>
      </c>
      <c r="G15175">
        <f>IF(F15175="","",IF(F15175&lt;0,10*F15175^2,0))</f>
        <v/>
      </c>
      <c r="H15175">
        <f>IF(F15175="","",IF(F15175&gt;0,10*F15175^2,0))</f>
        <v/>
      </c>
    </row>
    <row r="15176">
      <c r="A15176">
        <f>Input!A15176</f>
        <v/>
      </c>
      <c r="B15176">
        <f>IF(ISNUMBER(Input!B15176),IF(AND(Input!B15176&gt;=20,Input!B15176&lt;=700),Input!B15176,""),"")</f>
        <v/>
      </c>
      <c r="C15176">
        <f>IF(B15176="","",INT(A15176))</f>
        <v/>
      </c>
      <c r="D15176">
        <f>IF(B15176="","",HOUR(A15176))</f>
        <v/>
      </c>
      <c r="E15176">
        <f>IF(B15176="","",IF(INPUT!$I$1="","",IF(C15176&lt;(INT(INPUT!$I$1)-INPUT!$I$2),"Off Meds",IF(C15176&lt;=(INT(INPUT!$I$1)+INPUT!$I$2),"Washout","On Meds"))))</f>
        <v/>
      </c>
      <c r="F15176">
        <f>IF(B15176="","",1.509*(LN(B15176)^1.084-5.381))</f>
        <v/>
      </c>
      <c r="G15176">
        <f>IF(F15176="","",IF(F15176&lt;0,10*F15176^2,0))</f>
        <v/>
      </c>
      <c r="H15176">
        <f>IF(F15176="","",IF(F15176&gt;0,10*F15176^2,0))</f>
        <v/>
      </c>
    </row>
    <row r="15177">
      <c r="A15177">
        <f>Input!A15177</f>
        <v/>
      </c>
      <c r="B15177">
        <f>IF(ISNUMBER(Input!B15177),IF(AND(Input!B15177&gt;=20,Input!B15177&lt;=700),Input!B15177,""),"")</f>
        <v/>
      </c>
      <c r="C15177">
        <f>IF(B15177="","",INT(A15177))</f>
        <v/>
      </c>
      <c r="D15177">
        <f>IF(B15177="","",HOUR(A15177))</f>
        <v/>
      </c>
      <c r="E15177">
        <f>IF(B15177="","",IF(INPUT!$I$1="","",IF(C15177&lt;(INT(INPUT!$I$1)-INPUT!$I$2),"Off Meds",IF(C15177&lt;=(INT(INPUT!$I$1)+INPUT!$I$2),"Washout","On Meds"))))</f>
        <v/>
      </c>
      <c r="F15177">
        <f>IF(B15177="","",1.509*(LN(B15177)^1.084-5.381))</f>
        <v/>
      </c>
      <c r="G15177">
        <f>IF(F15177="","",IF(F15177&lt;0,10*F15177^2,0))</f>
        <v/>
      </c>
      <c r="H15177">
        <f>IF(F15177="","",IF(F15177&gt;0,10*F15177^2,0))</f>
        <v/>
      </c>
    </row>
    <row r="15178">
      <c r="A15178">
        <f>Input!A15178</f>
        <v/>
      </c>
      <c r="B15178">
        <f>IF(ISNUMBER(Input!B15178),IF(AND(Input!B15178&gt;=20,Input!B15178&lt;=700),Input!B15178,""),"")</f>
        <v/>
      </c>
      <c r="C15178">
        <f>IF(B15178="","",INT(A15178))</f>
        <v/>
      </c>
      <c r="D15178">
        <f>IF(B15178="","",HOUR(A15178))</f>
        <v/>
      </c>
      <c r="E15178">
        <f>IF(B15178="","",IF(INPUT!$I$1="","",IF(C15178&lt;(INT(INPUT!$I$1)-INPUT!$I$2),"Off Meds",IF(C15178&lt;=(INT(INPUT!$I$1)+INPUT!$I$2),"Washout","On Meds"))))</f>
        <v/>
      </c>
      <c r="F15178">
        <f>IF(B15178="","",1.509*(LN(B15178)^1.084-5.381))</f>
        <v/>
      </c>
      <c r="G15178">
        <f>IF(F15178="","",IF(F15178&lt;0,10*F15178^2,0))</f>
        <v/>
      </c>
      <c r="H15178">
        <f>IF(F15178="","",IF(F15178&gt;0,10*F15178^2,0))</f>
        <v/>
      </c>
    </row>
    <row r="15179">
      <c r="A15179">
        <f>Input!A15179</f>
        <v/>
      </c>
      <c r="B15179">
        <f>IF(ISNUMBER(Input!B15179),IF(AND(Input!B15179&gt;=20,Input!B15179&lt;=700),Input!B15179,""),"")</f>
        <v/>
      </c>
      <c r="C15179">
        <f>IF(B15179="","",INT(A15179))</f>
        <v/>
      </c>
      <c r="D15179">
        <f>IF(B15179="","",HOUR(A15179))</f>
        <v/>
      </c>
      <c r="E15179">
        <f>IF(B15179="","",IF(INPUT!$I$1="","",IF(C15179&lt;(INT(INPUT!$I$1)-INPUT!$I$2),"Off Meds",IF(C15179&lt;=(INT(INPUT!$I$1)+INPUT!$I$2),"Washout","On Meds"))))</f>
        <v/>
      </c>
      <c r="F15179">
        <f>IF(B15179="","",1.509*(LN(B15179)^1.084-5.381))</f>
        <v/>
      </c>
      <c r="G15179">
        <f>IF(F15179="","",IF(F15179&lt;0,10*F15179^2,0))</f>
        <v/>
      </c>
      <c r="H15179">
        <f>IF(F15179="","",IF(F15179&gt;0,10*F15179^2,0))</f>
        <v/>
      </c>
    </row>
    <row r="15180">
      <c r="A15180">
        <f>Input!A15180</f>
        <v/>
      </c>
      <c r="B15180">
        <f>IF(ISNUMBER(Input!B15180),IF(AND(Input!B15180&gt;=20,Input!B15180&lt;=700),Input!B15180,""),"")</f>
        <v/>
      </c>
      <c r="C15180">
        <f>IF(B15180="","",INT(A15180))</f>
        <v/>
      </c>
      <c r="D15180">
        <f>IF(B15180="","",HOUR(A15180))</f>
        <v/>
      </c>
      <c r="E15180">
        <f>IF(B15180="","",IF(INPUT!$I$1="","",IF(C15180&lt;(INT(INPUT!$I$1)-INPUT!$I$2),"Off Meds",IF(C15180&lt;=(INT(INPUT!$I$1)+INPUT!$I$2),"Washout","On Meds"))))</f>
        <v/>
      </c>
      <c r="F15180">
        <f>IF(B15180="","",1.509*(LN(B15180)^1.084-5.381))</f>
        <v/>
      </c>
      <c r="G15180">
        <f>IF(F15180="","",IF(F15180&lt;0,10*F15180^2,0))</f>
        <v/>
      </c>
      <c r="H15180">
        <f>IF(F15180="","",IF(F15180&gt;0,10*F15180^2,0))</f>
        <v/>
      </c>
    </row>
    <row r="15181">
      <c r="A15181">
        <f>Input!A15181</f>
        <v/>
      </c>
      <c r="B15181">
        <f>IF(ISNUMBER(Input!B15181),IF(AND(Input!B15181&gt;=20,Input!B15181&lt;=700),Input!B15181,""),"")</f>
        <v/>
      </c>
      <c r="C15181">
        <f>IF(B15181="","",INT(A15181))</f>
        <v/>
      </c>
      <c r="D15181">
        <f>IF(B15181="","",HOUR(A15181))</f>
        <v/>
      </c>
      <c r="E15181">
        <f>IF(B15181="","",IF(INPUT!$I$1="","",IF(C15181&lt;(INT(INPUT!$I$1)-INPUT!$I$2),"Off Meds",IF(C15181&lt;=(INT(INPUT!$I$1)+INPUT!$I$2),"Washout","On Meds"))))</f>
        <v/>
      </c>
      <c r="F15181">
        <f>IF(B15181="","",1.509*(LN(B15181)^1.084-5.381))</f>
        <v/>
      </c>
      <c r="G15181">
        <f>IF(F15181="","",IF(F15181&lt;0,10*F15181^2,0))</f>
        <v/>
      </c>
      <c r="H15181">
        <f>IF(F15181="","",IF(F15181&gt;0,10*F15181^2,0))</f>
        <v/>
      </c>
    </row>
    <row r="15182">
      <c r="A15182">
        <f>Input!A15182</f>
        <v/>
      </c>
      <c r="B15182">
        <f>IF(ISNUMBER(Input!B15182),IF(AND(Input!B15182&gt;=20,Input!B15182&lt;=700),Input!B15182,""),"")</f>
        <v/>
      </c>
      <c r="C15182">
        <f>IF(B15182="","",INT(A15182))</f>
        <v/>
      </c>
      <c r="D15182">
        <f>IF(B15182="","",HOUR(A15182))</f>
        <v/>
      </c>
      <c r="E15182">
        <f>IF(B15182="","",IF(INPUT!$I$1="","",IF(C15182&lt;(INT(INPUT!$I$1)-INPUT!$I$2),"Off Meds",IF(C15182&lt;=(INT(INPUT!$I$1)+INPUT!$I$2),"Washout","On Meds"))))</f>
        <v/>
      </c>
      <c r="F15182">
        <f>IF(B15182="","",1.509*(LN(B15182)^1.084-5.381))</f>
        <v/>
      </c>
      <c r="G15182">
        <f>IF(F15182="","",IF(F15182&lt;0,10*F15182^2,0))</f>
        <v/>
      </c>
      <c r="H15182">
        <f>IF(F15182="","",IF(F15182&gt;0,10*F15182^2,0))</f>
        <v/>
      </c>
    </row>
    <row r="15183">
      <c r="A15183">
        <f>Input!A15183</f>
        <v/>
      </c>
      <c r="B15183">
        <f>IF(ISNUMBER(Input!B15183),IF(AND(Input!B15183&gt;=20,Input!B15183&lt;=700),Input!B15183,""),"")</f>
        <v/>
      </c>
      <c r="C15183">
        <f>IF(B15183="","",INT(A15183))</f>
        <v/>
      </c>
      <c r="D15183">
        <f>IF(B15183="","",HOUR(A15183))</f>
        <v/>
      </c>
      <c r="E15183">
        <f>IF(B15183="","",IF(INPUT!$I$1="","",IF(C15183&lt;(INT(INPUT!$I$1)-INPUT!$I$2),"Off Meds",IF(C15183&lt;=(INT(INPUT!$I$1)+INPUT!$I$2),"Washout","On Meds"))))</f>
        <v/>
      </c>
      <c r="F15183">
        <f>IF(B15183="","",1.509*(LN(B15183)^1.084-5.381))</f>
        <v/>
      </c>
      <c r="G15183">
        <f>IF(F15183="","",IF(F15183&lt;0,10*F15183^2,0))</f>
        <v/>
      </c>
      <c r="H15183">
        <f>IF(F15183="","",IF(F15183&gt;0,10*F15183^2,0))</f>
        <v/>
      </c>
    </row>
    <row r="15184">
      <c r="A15184">
        <f>Input!A15184</f>
        <v/>
      </c>
      <c r="B15184">
        <f>IF(ISNUMBER(Input!B15184),IF(AND(Input!B15184&gt;=20,Input!B15184&lt;=700),Input!B15184,""),"")</f>
        <v/>
      </c>
      <c r="C15184">
        <f>IF(B15184="","",INT(A15184))</f>
        <v/>
      </c>
      <c r="D15184">
        <f>IF(B15184="","",HOUR(A15184))</f>
        <v/>
      </c>
      <c r="E15184">
        <f>IF(B15184="","",IF(INPUT!$I$1="","",IF(C15184&lt;(INT(INPUT!$I$1)-INPUT!$I$2),"Off Meds",IF(C15184&lt;=(INT(INPUT!$I$1)+INPUT!$I$2),"Washout","On Meds"))))</f>
        <v/>
      </c>
      <c r="F15184">
        <f>IF(B15184="","",1.509*(LN(B15184)^1.084-5.381))</f>
        <v/>
      </c>
      <c r="G15184">
        <f>IF(F15184="","",IF(F15184&lt;0,10*F15184^2,0))</f>
        <v/>
      </c>
      <c r="H15184">
        <f>IF(F15184="","",IF(F15184&gt;0,10*F15184^2,0))</f>
        <v/>
      </c>
    </row>
    <row r="15185">
      <c r="A15185">
        <f>Input!A15185</f>
        <v/>
      </c>
      <c r="B15185">
        <f>IF(ISNUMBER(Input!B15185),IF(AND(Input!B15185&gt;=20,Input!B15185&lt;=700),Input!B15185,""),"")</f>
        <v/>
      </c>
      <c r="C15185">
        <f>IF(B15185="","",INT(A15185))</f>
        <v/>
      </c>
      <c r="D15185">
        <f>IF(B15185="","",HOUR(A15185))</f>
        <v/>
      </c>
      <c r="E15185">
        <f>IF(B15185="","",IF(INPUT!$I$1="","",IF(C15185&lt;(INT(INPUT!$I$1)-INPUT!$I$2),"Off Meds",IF(C15185&lt;=(INT(INPUT!$I$1)+INPUT!$I$2),"Washout","On Meds"))))</f>
        <v/>
      </c>
      <c r="F15185">
        <f>IF(B15185="","",1.509*(LN(B15185)^1.084-5.381))</f>
        <v/>
      </c>
      <c r="G15185">
        <f>IF(F15185="","",IF(F15185&lt;0,10*F15185^2,0))</f>
        <v/>
      </c>
      <c r="H15185">
        <f>IF(F15185="","",IF(F15185&gt;0,10*F15185^2,0))</f>
        <v/>
      </c>
    </row>
    <row r="15186">
      <c r="A15186">
        <f>Input!A15186</f>
        <v/>
      </c>
      <c r="B15186">
        <f>IF(ISNUMBER(Input!B15186),IF(AND(Input!B15186&gt;=20,Input!B15186&lt;=700),Input!B15186,""),"")</f>
        <v/>
      </c>
      <c r="C15186">
        <f>IF(B15186="","",INT(A15186))</f>
        <v/>
      </c>
      <c r="D15186">
        <f>IF(B15186="","",HOUR(A15186))</f>
        <v/>
      </c>
      <c r="E15186">
        <f>IF(B15186="","",IF(INPUT!$I$1="","",IF(C15186&lt;(INT(INPUT!$I$1)-INPUT!$I$2),"Off Meds",IF(C15186&lt;=(INT(INPUT!$I$1)+INPUT!$I$2),"Washout","On Meds"))))</f>
        <v/>
      </c>
      <c r="F15186">
        <f>IF(B15186="","",1.509*(LN(B15186)^1.084-5.381))</f>
        <v/>
      </c>
      <c r="G15186">
        <f>IF(F15186="","",IF(F15186&lt;0,10*F15186^2,0))</f>
        <v/>
      </c>
      <c r="H15186">
        <f>IF(F15186="","",IF(F15186&gt;0,10*F15186^2,0))</f>
        <v/>
      </c>
    </row>
    <row r="15187">
      <c r="A15187">
        <f>Input!A15187</f>
        <v/>
      </c>
      <c r="B15187">
        <f>IF(ISNUMBER(Input!B15187),IF(AND(Input!B15187&gt;=20,Input!B15187&lt;=700),Input!B15187,""),"")</f>
        <v/>
      </c>
      <c r="C15187">
        <f>IF(B15187="","",INT(A15187))</f>
        <v/>
      </c>
      <c r="D15187">
        <f>IF(B15187="","",HOUR(A15187))</f>
        <v/>
      </c>
      <c r="E15187">
        <f>IF(B15187="","",IF(INPUT!$I$1="","",IF(C15187&lt;(INT(INPUT!$I$1)-INPUT!$I$2),"Off Meds",IF(C15187&lt;=(INT(INPUT!$I$1)+INPUT!$I$2),"Washout","On Meds"))))</f>
        <v/>
      </c>
      <c r="F15187">
        <f>IF(B15187="","",1.509*(LN(B15187)^1.084-5.381))</f>
        <v/>
      </c>
      <c r="G15187">
        <f>IF(F15187="","",IF(F15187&lt;0,10*F15187^2,0))</f>
        <v/>
      </c>
      <c r="H15187">
        <f>IF(F15187="","",IF(F15187&gt;0,10*F15187^2,0))</f>
        <v/>
      </c>
    </row>
    <row r="15188">
      <c r="A15188">
        <f>Input!A15188</f>
        <v/>
      </c>
      <c r="B15188">
        <f>IF(ISNUMBER(Input!B15188),IF(AND(Input!B15188&gt;=20,Input!B15188&lt;=700),Input!B15188,""),"")</f>
        <v/>
      </c>
      <c r="C15188">
        <f>IF(B15188="","",INT(A15188))</f>
        <v/>
      </c>
      <c r="D15188">
        <f>IF(B15188="","",HOUR(A15188))</f>
        <v/>
      </c>
      <c r="E15188">
        <f>IF(B15188="","",IF(INPUT!$I$1="","",IF(C15188&lt;(INT(INPUT!$I$1)-INPUT!$I$2),"Off Meds",IF(C15188&lt;=(INT(INPUT!$I$1)+INPUT!$I$2),"Washout","On Meds"))))</f>
        <v/>
      </c>
      <c r="F15188">
        <f>IF(B15188="","",1.509*(LN(B15188)^1.084-5.381))</f>
        <v/>
      </c>
      <c r="G15188">
        <f>IF(F15188="","",IF(F15188&lt;0,10*F15188^2,0))</f>
        <v/>
      </c>
      <c r="H15188">
        <f>IF(F15188="","",IF(F15188&gt;0,10*F15188^2,0))</f>
        <v/>
      </c>
    </row>
    <row r="15189">
      <c r="A15189">
        <f>Input!A15189</f>
        <v/>
      </c>
      <c r="B15189">
        <f>IF(ISNUMBER(Input!B15189),IF(AND(Input!B15189&gt;=20,Input!B15189&lt;=700),Input!B15189,""),"")</f>
        <v/>
      </c>
      <c r="C15189">
        <f>IF(B15189="","",INT(A15189))</f>
        <v/>
      </c>
      <c r="D15189">
        <f>IF(B15189="","",HOUR(A15189))</f>
        <v/>
      </c>
      <c r="E15189">
        <f>IF(B15189="","",IF(INPUT!$I$1="","",IF(C15189&lt;(INT(INPUT!$I$1)-INPUT!$I$2),"Off Meds",IF(C15189&lt;=(INT(INPUT!$I$1)+INPUT!$I$2),"Washout","On Meds"))))</f>
        <v/>
      </c>
      <c r="F15189">
        <f>IF(B15189="","",1.509*(LN(B15189)^1.084-5.381))</f>
        <v/>
      </c>
      <c r="G15189">
        <f>IF(F15189="","",IF(F15189&lt;0,10*F15189^2,0))</f>
        <v/>
      </c>
      <c r="H15189">
        <f>IF(F15189="","",IF(F15189&gt;0,10*F15189^2,0))</f>
        <v/>
      </c>
    </row>
    <row r="15190">
      <c r="A15190">
        <f>Input!A15190</f>
        <v/>
      </c>
      <c r="B15190">
        <f>IF(ISNUMBER(Input!B15190),IF(AND(Input!B15190&gt;=20,Input!B15190&lt;=700),Input!B15190,""),"")</f>
        <v/>
      </c>
      <c r="C15190">
        <f>IF(B15190="","",INT(A15190))</f>
        <v/>
      </c>
      <c r="D15190">
        <f>IF(B15190="","",HOUR(A15190))</f>
        <v/>
      </c>
      <c r="E15190">
        <f>IF(B15190="","",IF(INPUT!$I$1="","",IF(C15190&lt;(INT(INPUT!$I$1)-INPUT!$I$2),"Off Meds",IF(C15190&lt;=(INT(INPUT!$I$1)+INPUT!$I$2),"Washout","On Meds"))))</f>
        <v/>
      </c>
      <c r="F15190">
        <f>IF(B15190="","",1.509*(LN(B15190)^1.084-5.381))</f>
        <v/>
      </c>
      <c r="G15190">
        <f>IF(F15190="","",IF(F15190&lt;0,10*F15190^2,0))</f>
        <v/>
      </c>
      <c r="H15190">
        <f>IF(F15190="","",IF(F15190&gt;0,10*F15190^2,0))</f>
        <v/>
      </c>
    </row>
    <row r="15191">
      <c r="A15191">
        <f>Input!A15191</f>
        <v/>
      </c>
      <c r="B15191">
        <f>IF(ISNUMBER(Input!B15191),IF(AND(Input!B15191&gt;=20,Input!B15191&lt;=700),Input!B15191,""),"")</f>
        <v/>
      </c>
      <c r="C15191">
        <f>IF(B15191="","",INT(A15191))</f>
        <v/>
      </c>
      <c r="D15191">
        <f>IF(B15191="","",HOUR(A15191))</f>
        <v/>
      </c>
      <c r="E15191">
        <f>IF(B15191="","",IF(INPUT!$I$1="","",IF(C15191&lt;(INT(INPUT!$I$1)-INPUT!$I$2),"Off Meds",IF(C15191&lt;=(INT(INPUT!$I$1)+INPUT!$I$2),"Washout","On Meds"))))</f>
        <v/>
      </c>
      <c r="F15191">
        <f>IF(B15191="","",1.509*(LN(B15191)^1.084-5.381))</f>
        <v/>
      </c>
      <c r="G15191">
        <f>IF(F15191="","",IF(F15191&lt;0,10*F15191^2,0))</f>
        <v/>
      </c>
      <c r="H15191">
        <f>IF(F15191="","",IF(F15191&gt;0,10*F15191^2,0))</f>
        <v/>
      </c>
    </row>
    <row r="15192">
      <c r="A15192">
        <f>Input!A15192</f>
        <v/>
      </c>
      <c r="B15192">
        <f>IF(ISNUMBER(Input!B15192),IF(AND(Input!B15192&gt;=20,Input!B15192&lt;=700),Input!B15192,""),"")</f>
        <v/>
      </c>
      <c r="C15192">
        <f>IF(B15192="","",INT(A15192))</f>
        <v/>
      </c>
      <c r="D15192">
        <f>IF(B15192="","",HOUR(A15192))</f>
        <v/>
      </c>
      <c r="E15192">
        <f>IF(B15192="","",IF(INPUT!$I$1="","",IF(C15192&lt;(INT(INPUT!$I$1)-INPUT!$I$2),"Off Meds",IF(C15192&lt;=(INT(INPUT!$I$1)+INPUT!$I$2),"Washout","On Meds"))))</f>
        <v/>
      </c>
      <c r="F15192">
        <f>IF(B15192="","",1.509*(LN(B15192)^1.084-5.381))</f>
        <v/>
      </c>
      <c r="G15192">
        <f>IF(F15192="","",IF(F15192&lt;0,10*F15192^2,0))</f>
        <v/>
      </c>
      <c r="H15192">
        <f>IF(F15192="","",IF(F15192&gt;0,10*F15192^2,0))</f>
        <v/>
      </c>
    </row>
    <row r="15193">
      <c r="A15193">
        <f>Input!A15193</f>
        <v/>
      </c>
      <c r="B15193">
        <f>IF(ISNUMBER(Input!B15193),IF(AND(Input!B15193&gt;=20,Input!B15193&lt;=700),Input!B15193,""),"")</f>
        <v/>
      </c>
      <c r="C15193">
        <f>IF(B15193="","",INT(A15193))</f>
        <v/>
      </c>
      <c r="D15193">
        <f>IF(B15193="","",HOUR(A15193))</f>
        <v/>
      </c>
      <c r="E15193">
        <f>IF(B15193="","",IF(INPUT!$I$1="","",IF(C15193&lt;(INT(INPUT!$I$1)-INPUT!$I$2),"Off Meds",IF(C15193&lt;=(INT(INPUT!$I$1)+INPUT!$I$2),"Washout","On Meds"))))</f>
        <v/>
      </c>
      <c r="F15193">
        <f>IF(B15193="","",1.509*(LN(B15193)^1.084-5.381))</f>
        <v/>
      </c>
      <c r="G15193">
        <f>IF(F15193="","",IF(F15193&lt;0,10*F15193^2,0))</f>
        <v/>
      </c>
      <c r="H15193">
        <f>IF(F15193="","",IF(F15193&gt;0,10*F15193^2,0))</f>
        <v/>
      </c>
    </row>
    <row r="15194">
      <c r="A15194">
        <f>Input!A15194</f>
        <v/>
      </c>
      <c r="B15194">
        <f>IF(ISNUMBER(Input!B15194),IF(AND(Input!B15194&gt;=20,Input!B15194&lt;=700),Input!B15194,""),"")</f>
        <v/>
      </c>
      <c r="C15194">
        <f>IF(B15194="","",INT(A15194))</f>
        <v/>
      </c>
      <c r="D15194">
        <f>IF(B15194="","",HOUR(A15194))</f>
        <v/>
      </c>
      <c r="E15194">
        <f>IF(B15194="","",IF(INPUT!$I$1="","",IF(C15194&lt;(INT(INPUT!$I$1)-INPUT!$I$2),"Off Meds",IF(C15194&lt;=(INT(INPUT!$I$1)+INPUT!$I$2),"Washout","On Meds"))))</f>
        <v/>
      </c>
      <c r="F15194">
        <f>IF(B15194="","",1.509*(LN(B15194)^1.084-5.381))</f>
        <v/>
      </c>
      <c r="G15194">
        <f>IF(F15194="","",IF(F15194&lt;0,10*F15194^2,0))</f>
        <v/>
      </c>
      <c r="H15194">
        <f>IF(F15194="","",IF(F15194&gt;0,10*F15194^2,0))</f>
        <v/>
      </c>
    </row>
    <row r="15195">
      <c r="A15195">
        <f>Input!A15195</f>
        <v/>
      </c>
      <c r="B15195">
        <f>IF(ISNUMBER(Input!B15195),IF(AND(Input!B15195&gt;=20,Input!B15195&lt;=700),Input!B15195,""),"")</f>
        <v/>
      </c>
      <c r="C15195">
        <f>IF(B15195="","",INT(A15195))</f>
        <v/>
      </c>
      <c r="D15195">
        <f>IF(B15195="","",HOUR(A15195))</f>
        <v/>
      </c>
      <c r="E15195">
        <f>IF(B15195="","",IF(INPUT!$I$1="","",IF(C15195&lt;(INT(INPUT!$I$1)-INPUT!$I$2),"Off Meds",IF(C15195&lt;=(INT(INPUT!$I$1)+INPUT!$I$2),"Washout","On Meds"))))</f>
        <v/>
      </c>
      <c r="F15195">
        <f>IF(B15195="","",1.509*(LN(B15195)^1.084-5.381))</f>
        <v/>
      </c>
      <c r="G15195">
        <f>IF(F15195="","",IF(F15195&lt;0,10*F15195^2,0))</f>
        <v/>
      </c>
      <c r="H15195">
        <f>IF(F15195="","",IF(F15195&gt;0,10*F15195^2,0))</f>
        <v/>
      </c>
    </row>
    <row r="15196">
      <c r="A15196">
        <f>Input!A15196</f>
        <v/>
      </c>
      <c r="B15196">
        <f>IF(ISNUMBER(Input!B15196),IF(AND(Input!B15196&gt;=20,Input!B15196&lt;=700),Input!B15196,""),"")</f>
        <v/>
      </c>
      <c r="C15196">
        <f>IF(B15196="","",INT(A15196))</f>
        <v/>
      </c>
      <c r="D15196">
        <f>IF(B15196="","",HOUR(A15196))</f>
        <v/>
      </c>
      <c r="E15196">
        <f>IF(B15196="","",IF(INPUT!$I$1="","",IF(C15196&lt;(INT(INPUT!$I$1)-INPUT!$I$2),"Off Meds",IF(C15196&lt;=(INT(INPUT!$I$1)+INPUT!$I$2),"Washout","On Meds"))))</f>
        <v/>
      </c>
      <c r="F15196">
        <f>IF(B15196="","",1.509*(LN(B15196)^1.084-5.381))</f>
        <v/>
      </c>
      <c r="G15196">
        <f>IF(F15196="","",IF(F15196&lt;0,10*F15196^2,0))</f>
        <v/>
      </c>
      <c r="H15196">
        <f>IF(F15196="","",IF(F15196&gt;0,10*F15196^2,0))</f>
        <v/>
      </c>
    </row>
    <row r="15197">
      <c r="A15197">
        <f>Input!A15197</f>
        <v/>
      </c>
      <c r="B15197">
        <f>IF(ISNUMBER(Input!B15197),IF(AND(Input!B15197&gt;=20,Input!B15197&lt;=700),Input!B15197,""),"")</f>
        <v/>
      </c>
      <c r="C15197">
        <f>IF(B15197="","",INT(A15197))</f>
        <v/>
      </c>
      <c r="D15197">
        <f>IF(B15197="","",HOUR(A15197))</f>
        <v/>
      </c>
      <c r="E15197">
        <f>IF(B15197="","",IF(INPUT!$I$1="","",IF(C15197&lt;(INT(INPUT!$I$1)-INPUT!$I$2),"Off Meds",IF(C15197&lt;=(INT(INPUT!$I$1)+INPUT!$I$2),"Washout","On Meds"))))</f>
        <v/>
      </c>
      <c r="F15197">
        <f>IF(B15197="","",1.509*(LN(B15197)^1.084-5.381))</f>
        <v/>
      </c>
      <c r="G15197">
        <f>IF(F15197="","",IF(F15197&lt;0,10*F15197^2,0))</f>
        <v/>
      </c>
      <c r="H15197">
        <f>IF(F15197="","",IF(F15197&gt;0,10*F15197^2,0))</f>
        <v/>
      </c>
    </row>
    <row r="15198">
      <c r="A15198">
        <f>Input!A15198</f>
        <v/>
      </c>
      <c r="B15198">
        <f>IF(ISNUMBER(Input!B15198),IF(AND(Input!B15198&gt;=20,Input!B15198&lt;=700),Input!B15198,""),"")</f>
        <v/>
      </c>
      <c r="C15198">
        <f>IF(B15198="","",INT(A15198))</f>
        <v/>
      </c>
      <c r="D15198">
        <f>IF(B15198="","",HOUR(A15198))</f>
        <v/>
      </c>
      <c r="E15198">
        <f>IF(B15198="","",IF(INPUT!$I$1="","",IF(C15198&lt;(INT(INPUT!$I$1)-INPUT!$I$2),"Off Meds",IF(C15198&lt;=(INT(INPUT!$I$1)+INPUT!$I$2),"Washout","On Meds"))))</f>
        <v/>
      </c>
      <c r="F15198">
        <f>IF(B15198="","",1.509*(LN(B15198)^1.084-5.381))</f>
        <v/>
      </c>
      <c r="G15198">
        <f>IF(F15198="","",IF(F15198&lt;0,10*F15198^2,0))</f>
        <v/>
      </c>
      <c r="H15198">
        <f>IF(F15198="","",IF(F15198&gt;0,10*F15198^2,0))</f>
        <v/>
      </c>
    </row>
    <row r="15199">
      <c r="A15199">
        <f>Input!A15199</f>
        <v/>
      </c>
      <c r="B15199">
        <f>IF(ISNUMBER(Input!B15199),IF(AND(Input!B15199&gt;=20,Input!B15199&lt;=700),Input!B15199,""),"")</f>
        <v/>
      </c>
      <c r="C15199">
        <f>IF(B15199="","",INT(A15199))</f>
        <v/>
      </c>
      <c r="D15199">
        <f>IF(B15199="","",HOUR(A15199))</f>
        <v/>
      </c>
      <c r="E15199">
        <f>IF(B15199="","",IF(INPUT!$I$1="","",IF(C15199&lt;(INT(INPUT!$I$1)-INPUT!$I$2),"Off Meds",IF(C15199&lt;=(INT(INPUT!$I$1)+INPUT!$I$2),"Washout","On Meds"))))</f>
        <v/>
      </c>
      <c r="F15199">
        <f>IF(B15199="","",1.509*(LN(B15199)^1.084-5.381))</f>
        <v/>
      </c>
      <c r="G15199">
        <f>IF(F15199="","",IF(F15199&lt;0,10*F15199^2,0))</f>
        <v/>
      </c>
      <c r="H15199">
        <f>IF(F15199="","",IF(F15199&gt;0,10*F15199^2,0))</f>
        <v/>
      </c>
    </row>
    <row r="15200">
      <c r="A15200">
        <f>Input!A15200</f>
        <v/>
      </c>
      <c r="B15200">
        <f>IF(ISNUMBER(Input!B15200),IF(AND(Input!B15200&gt;=20,Input!B15200&lt;=700),Input!B15200,""),"")</f>
        <v/>
      </c>
      <c r="C15200">
        <f>IF(B15200="","",INT(A15200))</f>
        <v/>
      </c>
      <c r="D15200">
        <f>IF(B15200="","",HOUR(A15200))</f>
        <v/>
      </c>
      <c r="E15200">
        <f>IF(B15200="","",IF(INPUT!$I$1="","",IF(C15200&lt;(INT(INPUT!$I$1)-INPUT!$I$2),"Off Meds",IF(C15200&lt;=(INT(INPUT!$I$1)+INPUT!$I$2),"Washout","On Meds"))))</f>
        <v/>
      </c>
      <c r="F15200">
        <f>IF(B15200="","",1.509*(LN(B15200)^1.084-5.381))</f>
        <v/>
      </c>
      <c r="G15200">
        <f>IF(F15200="","",IF(F15200&lt;0,10*F15200^2,0))</f>
        <v/>
      </c>
      <c r="H15200">
        <f>IF(F15200="","",IF(F15200&gt;0,10*F15200^2,0))</f>
        <v/>
      </c>
    </row>
    <row r="15201">
      <c r="A15201">
        <f>Input!A15201</f>
        <v/>
      </c>
      <c r="B15201">
        <f>IF(ISNUMBER(Input!B15201),IF(AND(Input!B15201&gt;=20,Input!B15201&lt;=700),Input!B15201,""),"")</f>
        <v/>
      </c>
      <c r="C15201">
        <f>IF(B15201="","",INT(A15201))</f>
        <v/>
      </c>
      <c r="D15201">
        <f>IF(B15201="","",HOUR(A15201))</f>
        <v/>
      </c>
      <c r="E15201">
        <f>IF(B15201="","",IF(INPUT!$I$1="","",IF(C15201&lt;(INT(INPUT!$I$1)-INPUT!$I$2),"Off Meds",IF(C15201&lt;=(INT(INPUT!$I$1)+INPUT!$I$2),"Washout","On Meds"))))</f>
        <v/>
      </c>
      <c r="F15201">
        <f>IF(B15201="","",1.509*(LN(B15201)^1.084-5.381))</f>
        <v/>
      </c>
      <c r="G15201">
        <f>IF(F15201="","",IF(F15201&lt;0,10*F15201^2,0))</f>
        <v/>
      </c>
      <c r="H15201">
        <f>IF(F15201="","",IF(F15201&gt;0,10*F15201^2,0))</f>
        <v/>
      </c>
    </row>
    <row r="15202">
      <c r="A15202">
        <f>Input!A15202</f>
        <v/>
      </c>
      <c r="B15202">
        <f>IF(ISNUMBER(Input!B15202),IF(AND(Input!B15202&gt;=20,Input!B15202&lt;=700),Input!B15202,""),"")</f>
        <v/>
      </c>
      <c r="C15202">
        <f>IF(B15202="","",INT(A15202))</f>
        <v/>
      </c>
      <c r="D15202">
        <f>IF(B15202="","",HOUR(A15202))</f>
        <v/>
      </c>
      <c r="E15202">
        <f>IF(B15202="","",IF(INPUT!$I$1="","",IF(C15202&lt;(INT(INPUT!$I$1)-INPUT!$I$2),"Off Meds",IF(C15202&lt;=(INT(INPUT!$I$1)+INPUT!$I$2),"Washout","On Meds"))))</f>
        <v/>
      </c>
      <c r="F15202">
        <f>IF(B15202="","",1.509*(LN(B15202)^1.084-5.381))</f>
        <v/>
      </c>
      <c r="G15202">
        <f>IF(F15202="","",IF(F15202&lt;0,10*F15202^2,0))</f>
        <v/>
      </c>
      <c r="H15202">
        <f>IF(F15202="","",IF(F15202&gt;0,10*F15202^2,0))</f>
        <v/>
      </c>
    </row>
    <row r="15203">
      <c r="A15203">
        <f>Input!A15203</f>
        <v/>
      </c>
      <c r="B15203">
        <f>IF(ISNUMBER(Input!B15203),IF(AND(Input!B15203&gt;=20,Input!B15203&lt;=700),Input!B15203,""),"")</f>
        <v/>
      </c>
      <c r="C15203">
        <f>IF(B15203="","",INT(A15203))</f>
        <v/>
      </c>
      <c r="D15203">
        <f>IF(B15203="","",HOUR(A15203))</f>
        <v/>
      </c>
      <c r="E15203">
        <f>IF(B15203="","",IF(INPUT!$I$1="","",IF(C15203&lt;(INT(INPUT!$I$1)-INPUT!$I$2),"Off Meds",IF(C15203&lt;=(INT(INPUT!$I$1)+INPUT!$I$2),"Washout","On Meds"))))</f>
        <v/>
      </c>
      <c r="F15203">
        <f>IF(B15203="","",1.509*(LN(B15203)^1.084-5.381))</f>
        <v/>
      </c>
      <c r="G15203">
        <f>IF(F15203="","",IF(F15203&lt;0,10*F15203^2,0))</f>
        <v/>
      </c>
      <c r="H15203">
        <f>IF(F15203="","",IF(F15203&gt;0,10*F15203^2,0))</f>
        <v/>
      </c>
    </row>
    <row r="15204">
      <c r="A15204">
        <f>Input!A15204</f>
        <v/>
      </c>
      <c r="B15204">
        <f>IF(ISNUMBER(Input!B15204),IF(AND(Input!B15204&gt;=20,Input!B15204&lt;=700),Input!B15204,""),"")</f>
        <v/>
      </c>
      <c r="C15204">
        <f>IF(B15204="","",INT(A15204))</f>
        <v/>
      </c>
      <c r="D15204">
        <f>IF(B15204="","",HOUR(A15204))</f>
        <v/>
      </c>
      <c r="E15204">
        <f>IF(B15204="","",IF(INPUT!$I$1="","",IF(C15204&lt;(INT(INPUT!$I$1)-INPUT!$I$2),"Off Meds",IF(C15204&lt;=(INT(INPUT!$I$1)+INPUT!$I$2),"Washout","On Meds"))))</f>
        <v/>
      </c>
      <c r="F15204">
        <f>IF(B15204="","",1.509*(LN(B15204)^1.084-5.381))</f>
        <v/>
      </c>
      <c r="G15204">
        <f>IF(F15204="","",IF(F15204&lt;0,10*F15204^2,0))</f>
        <v/>
      </c>
      <c r="H15204">
        <f>IF(F15204="","",IF(F15204&gt;0,10*F15204^2,0))</f>
        <v/>
      </c>
    </row>
    <row r="15205">
      <c r="A15205">
        <f>Input!A15205</f>
        <v/>
      </c>
      <c r="B15205">
        <f>IF(ISNUMBER(Input!B15205),IF(AND(Input!B15205&gt;=20,Input!B15205&lt;=700),Input!B15205,""),"")</f>
        <v/>
      </c>
      <c r="C15205">
        <f>IF(B15205="","",INT(A15205))</f>
        <v/>
      </c>
      <c r="D15205">
        <f>IF(B15205="","",HOUR(A15205))</f>
        <v/>
      </c>
      <c r="E15205">
        <f>IF(B15205="","",IF(INPUT!$I$1="","",IF(C15205&lt;(INT(INPUT!$I$1)-INPUT!$I$2),"Off Meds",IF(C15205&lt;=(INT(INPUT!$I$1)+INPUT!$I$2),"Washout","On Meds"))))</f>
        <v/>
      </c>
      <c r="F15205">
        <f>IF(B15205="","",1.509*(LN(B15205)^1.084-5.381))</f>
        <v/>
      </c>
      <c r="G15205">
        <f>IF(F15205="","",IF(F15205&lt;0,10*F15205^2,0))</f>
        <v/>
      </c>
      <c r="H15205">
        <f>IF(F15205="","",IF(F15205&gt;0,10*F15205^2,0))</f>
        <v/>
      </c>
    </row>
    <row r="15206">
      <c r="A15206">
        <f>Input!A15206</f>
        <v/>
      </c>
      <c r="B15206">
        <f>IF(ISNUMBER(Input!B15206),IF(AND(Input!B15206&gt;=20,Input!B15206&lt;=700),Input!B15206,""),"")</f>
        <v/>
      </c>
      <c r="C15206">
        <f>IF(B15206="","",INT(A15206))</f>
        <v/>
      </c>
      <c r="D15206">
        <f>IF(B15206="","",HOUR(A15206))</f>
        <v/>
      </c>
      <c r="E15206">
        <f>IF(B15206="","",IF(INPUT!$I$1="","",IF(C15206&lt;(INT(INPUT!$I$1)-INPUT!$I$2),"Off Meds",IF(C15206&lt;=(INT(INPUT!$I$1)+INPUT!$I$2),"Washout","On Meds"))))</f>
        <v/>
      </c>
      <c r="F15206">
        <f>IF(B15206="","",1.509*(LN(B15206)^1.084-5.381))</f>
        <v/>
      </c>
      <c r="G15206">
        <f>IF(F15206="","",IF(F15206&lt;0,10*F15206^2,0))</f>
        <v/>
      </c>
      <c r="H15206">
        <f>IF(F15206="","",IF(F15206&gt;0,10*F15206^2,0))</f>
        <v/>
      </c>
    </row>
    <row r="15207">
      <c r="A15207">
        <f>Input!A15207</f>
        <v/>
      </c>
      <c r="B15207">
        <f>IF(ISNUMBER(Input!B15207),IF(AND(Input!B15207&gt;=20,Input!B15207&lt;=700),Input!B15207,""),"")</f>
        <v/>
      </c>
      <c r="C15207">
        <f>IF(B15207="","",INT(A15207))</f>
        <v/>
      </c>
      <c r="D15207">
        <f>IF(B15207="","",HOUR(A15207))</f>
        <v/>
      </c>
      <c r="E15207">
        <f>IF(B15207="","",IF(INPUT!$I$1="","",IF(C15207&lt;(INT(INPUT!$I$1)-INPUT!$I$2),"Off Meds",IF(C15207&lt;=(INT(INPUT!$I$1)+INPUT!$I$2),"Washout","On Meds"))))</f>
        <v/>
      </c>
      <c r="F15207">
        <f>IF(B15207="","",1.509*(LN(B15207)^1.084-5.381))</f>
        <v/>
      </c>
      <c r="G15207">
        <f>IF(F15207="","",IF(F15207&lt;0,10*F15207^2,0))</f>
        <v/>
      </c>
      <c r="H15207">
        <f>IF(F15207="","",IF(F15207&gt;0,10*F15207^2,0))</f>
        <v/>
      </c>
    </row>
    <row r="15208">
      <c r="A15208">
        <f>Input!A15208</f>
        <v/>
      </c>
      <c r="B15208">
        <f>IF(ISNUMBER(Input!B15208),IF(AND(Input!B15208&gt;=20,Input!B15208&lt;=700),Input!B15208,""),"")</f>
        <v/>
      </c>
      <c r="C15208">
        <f>IF(B15208="","",INT(A15208))</f>
        <v/>
      </c>
      <c r="D15208">
        <f>IF(B15208="","",HOUR(A15208))</f>
        <v/>
      </c>
      <c r="E15208">
        <f>IF(B15208="","",IF(INPUT!$I$1="","",IF(C15208&lt;(INT(INPUT!$I$1)-INPUT!$I$2),"Off Meds",IF(C15208&lt;=(INT(INPUT!$I$1)+INPUT!$I$2),"Washout","On Meds"))))</f>
        <v/>
      </c>
      <c r="F15208">
        <f>IF(B15208="","",1.509*(LN(B15208)^1.084-5.381))</f>
        <v/>
      </c>
      <c r="G15208">
        <f>IF(F15208="","",IF(F15208&lt;0,10*F15208^2,0))</f>
        <v/>
      </c>
      <c r="H15208">
        <f>IF(F15208="","",IF(F15208&gt;0,10*F15208^2,0))</f>
        <v/>
      </c>
    </row>
    <row r="15209">
      <c r="A15209">
        <f>Input!A15209</f>
        <v/>
      </c>
      <c r="B15209">
        <f>IF(ISNUMBER(Input!B15209),IF(AND(Input!B15209&gt;=20,Input!B15209&lt;=700),Input!B15209,""),"")</f>
        <v/>
      </c>
      <c r="C15209">
        <f>IF(B15209="","",INT(A15209))</f>
        <v/>
      </c>
      <c r="D15209">
        <f>IF(B15209="","",HOUR(A15209))</f>
        <v/>
      </c>
      <c r="E15209">
        <f>IF(B15209="","",IF(INPUT!$I$1="","",IF(C15209&lt;(INT(INPUT!$I$1)-INPUT!$I$2),"Off Meds",IF(C15209&lt;=(INT(INPUT!$I$1)+INPUT!$I$2),"Washout","On Meds"))))</f>
        <v/>
      </c>
      <c r="F15209">
        <f>IF(B15209="","",1.509*(LN(B15209)^1.084-5.381))</f>
        <v/>
      </c>
      <c r="G15209">
        <f>IF(F15209="","",IF(F15209&lt;0,10*F15209^2,0))</f>
        <v/>
      </c>
      <c r="H15209">
        <f>IF(F15209="","",IF(F15209&gt;0,10*F15209^2,0))</f>
        <v/>
      </c>
    </row>
    <row r="15210">
      <c r="A15210">
        <f>Input!A15210</f>
        <v/>
      </c>
      <c r="B15210">
        <f>IF(ISNUMBER(Input!B15210),IF(AND(Input!B15210&gt;=20,Input!B15210&lt;=700),Input!B15210,""),"")</f>
        <v/>
      </c>
      <c r="C15210">
        <f>IF(B15210="","",INT(A15210))</f>
        <v/>
      </c>
      <c r="D15210">
        <f>IF(B15210="","",HOUR(A15210))</f>
        <v/>
      </c>
      <c r="E15210">
        <f>IF(B15210="","",IF(INPUT!$I$1="","",IF(C15210&lt;(INT(INPUT!$I$1)-INPUT!$I$2),"Off Meds",IF(C15210&lt;=(INT(INPUT!$I$1)+INPUT!$I$2),"Washout","On Meds"))))</f>
        <v/>
      </c>
      <c r="F15210">
        <f>IF(B15210="","",1.509*(LN(B15210)^1.084-5.381))</f>
        <v/>
      </c>
      <c r="G15210">
        <f>IF(F15210="","",IF(F15210&lt;0,10*F15210^2,0))</f>
        <v/>
      </c>
      <c r="H15210">
        <f>IF(F15210="","",IF(F15210&gt;0,10*F15210^2,0))</f>
        <v/>
      </c>
    </row>
    <row r="15211">
      <c r="A15211">
        <f>Input!A15211</f>
        <v/>
      </c>
      <c r="B15211">
        <f>IF(ISNUMBER(Input!B15211),IF(AND(Input!B15211&gt;=20,Input!B15211&lt;=700),Input!B15211,""),"")</f>
        <v/>
      </c>
      <c r="C15211">
        <f>IF(B15211="","",INT(A15211))</f>
        <v/>
      </c>
      <c r="D15211">
        <f>IF(B15211="","",HOUR(A15211))</f>
        <v/>
      </c>
      <c r="E15211">
        <f>IF(B15211="","",IF(INPUT!$I$1="","",IF(C15211&lt;(INT(INPUT!$I$1)-INPUT!$I$2),"Off Meds",IF(C15211&lt;=(INT(INPUT!$I$1)+INPUT!$I$2),"Washout","On Meds"))))</f>
        <v/>
      </c>
      <c r="F15211">
        <f>IF(B15211="","",1.509*(LN(B15211)^1.084-5.381))</f>
        <v/>
      </c>
      <c r="G15211">
        <f>IF(F15211="","",IF(F15211&lt;0,10*F15211^2,0))</f>
        <v/>
      </c>
      <c r="H15211">
        <f>IF(F15211="","",IF(F15211&gt;0,10*F15211^2,0))</f>
        <v/>
      </c>
    </row>
    <row r="15212">
      <c r="A15212">
        <f>Input!A15212</f>
        <v/>
      </c>
      <c r="B15212">
        <f>IF(ISNUMBER(Input!B15212),IF(AND(Input!B15212&gt;=20,Input!B15212&lt;=700),Input!B15212,""),"")</f>
        <v/>
      </c>
      <c r="C15212">
        <f>IF(B15212="","",INT(A15212))</f>
        <v/>
      </c>
      <c r="D15212">
        <f>IF(B15212="","",HOUR(A15212))</f>
        <v/>
      </c>
      <c r="E15212">
        <f>IF(B15212="","",IF(INPUT!$I$1="","",IF(C15212&lt;(INT(INPUT!$I$1)-INPUT!$I$2),"Off Meds",IF(C15212&lt;=(INT(INPUT!$I$1)+INPUT!$I$2),"Washout","On Meds"))))</f>
        <v/>
      </c>
      <c r="F15212">
        <f>IF(B15212="","",1.509*(LN(B15212)^1.084-5.381))</f>
        <v/>
      </c>
      <c r="G15212">
        <f>IF(F15212="","",IF(F15212&lt;0,10*F15212^2,0))</f>
        <v/>
      </c>
      <c r="H15212">
        <f>IF(F15212="","",IF(F15212&gt;0,10*F15212^2,0))</f>
        <v/>
      </c>
    </row>
    <row r="15213">
      <c r="A15213">
        <f>Input!A15213</f>
        <v/>
      </c>
      <c r="B15213">
        <f>IF(ISNUMBER(Input!B15213),IF(AND(Input!B15213&gt;=20,Input!B15213&lt;=700),Input!B15213,""),"")</f>
        <v/>
      </c>
      <c r="C15213">
        <f>IF(B15213="","",INT(A15213))</f>
        <v/>
      </c>
      <c r="D15213">
        <f>IF(B15213="","",HOUR(A15213))</f>
        <v/>
      </c>
      <c r="E15213">
        <f>IF(B15213="","",IF(INPUT!$I$1="","",IF(C15213&lt;(INT(INPUT!$I$1)-INPUT!$I$2),"Off Meds",IF(C15213&lt;=(INT(INPUT!$I$1)+INPUT!$I$2),"Washout","On Meds"))))</f>
        <v/>
      </c>
      <c r="F15213">
        <f>IF(B15213="","",1.509*(LN(B15213)^1.084-5.381))</f>
        <v/>
      </c>
      <c r="G15213">
        <f>IF(F15213="","",IF(F15213&lt;0,10*F15213^2,0))</f>
        <v/>
      </c>
      <c r="H15213">
        <f>IF(F15213="","",IF(F15213&gt;0,10*F15213^2,0))</f>
        <v/>
      </c>
    </row>
    <row r="15214">
      <c r="A15214">
        <f>Input!A15214</f>
        <v/>
      </c>
      <c r="B15214">
        <f>IF(ISNUMBER(Input!B15214),IF(AND(Input!B15214&gt;=20,Input!B15214&lt;=700),Input!B15214,""),"")</f>
        <v/>
      </c>
      <c r="C15214">
        <f>IF(B15214="","",INT(A15214))</f>
        <v/>
      </c>
      <c r="D15214">
        <f>IF(B15214="","",HOUR(A15214))</f>
        <v/>
      </c>
      <c r="E15214">
        <f>IF(B15214="","",IF(INPUT!$I$1="","",IF(C15214&lt;(INT(INPUT!$I$1)-INPUT!$I$2),"Off Meds",IF(C15214&lt;=(INT(INPUT!$I$1)+INPUT!$I$2),"Washout","On Meds"))))</f>
        <v/>
      </c>
      <c r="F15214">
        <f>IF(B15214="","",1.509*(LN(B15214)^1.084-5.381))</f>
        <v/>
      </c>
      <c r="G15214">
        <f>IF(F15214="","",IF(F15214&lt;0,10*F15214^2,0))</f>
        <v/>
      </c>
      <c r="H15214">
        <f>IF(F15214="","",IF(F15214&gt;0,10*F15214^2,0))</f>
        <v/>
      </c>
    </row>
    <row r="15215">
      <c r="A15215">
        <f>Input!A15215</f>
        <v/>
      </c>
      <c r="B15215">
        <f>IF(ISNUMBER(Input!B15215),IF(AND(Input!B15215&gt;=20,Input!B15215&lt;=700),Input!B15215,""),"")</f>
        <v/>
      </c>
      <c r="C15215">
        <f>IF(B15215="","",INT(A15215))</f>
        <v/>
      </c>
      <c r="D15215">
        <f>IF(B15215="","",HOUR(A15215))</f>
        <v/>
      </c>
      <c r="E15215">
        <f>IF(B15215="","",IF(INPUT!$I$1="","",IF(C15215&lt;(INT(INPUT!$I$1)-INPUT!$I$2),"Off Meds",IF(C15215&lt;=(INT(INPUT!$I$1)+INPUT!$I$2),"Washout","On Meds"))))</f>
        <v/>
      </c>
      <c r="F15215">
        <f>IF(B15215="","",1.509*(LN(B15215)^1.084-5.381))</f>
        <v/>
      </c>
      <c r="G15215">
        <f>IF(F15215="","",IF(F15215&lt;0,10*F15215^2,0))</f>
        <v/>
      </c>
      <c r="H15215">
        <f>IF(F15215="","",IF(F15215&gt;0,10*F15215^2,0))</f>
        <v/>
      </c>
    </row>
    <row r="15216">
      <c r="A15216">
        <f>Input!A15216</f>
        <v/>
      </c>
      <c r="B15216">
        <f>IF(ISNUMBER(Input!B15216),IF(AND(Input!B15216&gt;=20,Input!B15216&lt;=700),Input!B15216,""),"")</f>
        <v/>
      </c>
      <c r="C15216">
        <f>IF(B15216="","",INT(A15216))</f>
        <v/>
      </c>
      <c r="D15216">
        <f>IF(B15216="","",HOUR(A15216))</f>
        <v/>
      </c>
      <c r="E15216">
        <f>IF(B15216="","",IF(INPUT!$I$1="","",IF(C15216&lt;(INT(INPUT!$I$1)-INPUT!$I$2),"Off Meds",IF(C15216&lt;=(INT(INPUT!$I$1)+INPUT!$I$2),"Washout","On Meds"))))</f>
        <v/>
      </c>
      <c r="F15216">
        <f>IF(B15216="","",1.509*(LN(B15216)^1.084-5.381))</f>
        <v/>
      </c>
      <c r="G15216">
        <f>IF(F15216="","",IF(F15216&lt;0,10*F15216^2,0))</f>
        <v/>
      </c>
      <c r="H15216">
        <f>IF(F15216="","",IF(F15216&gt;0,10*F15216^2,0))</f>
        <v/>
      </c>
    </row>
    <row r="15217">
      <c r="A15217">
        <f>Input!A15217</f>
        <v/>
      </c>
      <c r="B15217">
        <f>IF(ISNUMBER(Input!B15217),IF(AND(Input!B15217&gt;=20,Input!B15217&lt;=700),Input!B15217,""),"")</f>
        <v/>
      </c>
      <c r="C15217">
        <f>IF(B15217="","",INT(A15217))</f>
        <v/>
      </c>
      <c r="D15217">
        <f>IF(B15217="","",HOUR(A15217))</f>
        <v/>
      </c>
      <c r="E15217">
        <f>IF(B15217="","",IF(INPUT!$I$1="","",IF(C15217&lt;(INT(INPUT!$I$1)-INPUT!$I$2),"Off Meds",IF(C15217&lt;=(INT(INPUT!$I$1)+INPUT!$I$2),"Washout","On Meds"))))</f>
        <v/>
      </c>
      <c r="F15217">
        <f>IF(B15217="","",1.509*(LN(B15217)^1.084-5.381))</f>
        <v/>
      </c>
      <c r="G15217">
        <f>IF(F15217="","",IF(F15217&lt;0,10*F15217^2,0))</f>
        <v/>
      </c>
      <c r="H15217">
        <f>IF(F15217="","",IF(F15217&gt;0,10*F15217^2,0))</f>
        <v/>
      </c>
    </row>
    <row r="15218">
      <c r="A15218">
        <f>Input!A15218</f>
        <v/>
      </c>
      <c r="B15218">
        <f>IF(ISNUMBER(Input!B15218),IF(AND(Input!B15218&gt;=20,Input!B15218&lt;=700),Input!B15218,""),"")</f>
        <v/>
      </c>
      <c r="C15218">
        <f>IF(B15218="","",INT(A15218))</f>
        <v/>
      </c>
      <c r="D15218">
        <f>IF(B15218="","",HOUR(A15218))</f>
        <v/>
      </c>
      <c r="E15218">
        <f>IF(B15218="","",IF(INPUT!$I$1="","",IF(C15218&lt;(INT(INPUT!$I$1)-INPUT!$I$2),"Off Meds",IF(C15218&lt;=(INT(INPUT!$I$1)+INPUT!$I$2),"Washout","On Meds"))))</f>
        <v/>
      </c>
      <c r="F15218">
        <f>IF(B15218="","",1.509*(LN(B15218)^1.084-5.381))</f>
        <v/>
      </c>
      <c r="G15218">
        <f>IF(F15218="","",IF(F15218&lt;0,10*F15218^2,0))</f>
        <v/>
      </c>
      <c r="H15218">
        <f>IF(F15218="","",IF(F15218&gt;0,10*F15218^2,0))</f>
        <v/>
      </c>
    </row>
    <row r="15219">
      <c r="A15219">
        <f>Input!A15219</f>
        <v/>
      </c>
      <c r="B15219">
        <f>IF(ISNUMBER(Input!B15219),IF(AND(Input!B15219&gt;=20,Input!B15219&lt;=700),Input!B15219,""),"")</f>
        <v/>
      </c>
      <c r="C15219">
        <f>IF(B15219="","",INT(A15219))</f>
        <v/>
      </c>
      <c r="D15219">
        <f>IF(B15219="","",HOUR(A15219))</f>
        <v/>
      </c>
      <c r="E15219">
        <f>IF(B15219="","",IF(INPUT!$I$1="","",IF(C15219&lt;(INT(INPUT!$I$1)-INPUT!$I$2),"Off Meds",IF(C15219&lt;=(INT(INPUT!$I$1)+INPUT!$I$2),"Washout","On Meds"))))</f>
        <v/>
      </c>
      <c r="F15219">
        <f>IF(B15219="","",1.509*(LN(B15219)^1.084-5.381))</f>
        <v/>
      </c>
      <c r="G15219">
        <f>IF(F15219="","",IF(F15219&lt;0,10*F15219^2,0))</f>
        <v/>
      </c>
      <c r="H15219">
        <f>IF(F15219="","",IF(F15219&gt;0,10*F15219^2,0))</f>
        <v/>
      </c>
    </row>
    <row r="15220">
      <c r="A15220">
        <f>Input!A15220</f>
        <v/>
      </c>
      <c r="B15220">
        <f>IF(ISNUMBER(Input!B15220),IF(AND(Input!B15220&gt;=20,Input!B15220&lt;=700),Input!B15220,""),"")</f>
        <v/>
      </c>
      <c r="C15220">
        <f>IF(B15220="","",INT(A15220))</f>
        <v/>
      </c>
      <c r="D15220">
        <f>IF(B15220="","",HOUR(A15220))</f>
        <v/>
      </c>
      <c r="E15220">
        <f>IF(B15220="","",IF(INPUT!$I$1="","",IF(C15220&lt;(INT(INPUT!$I$1)-INPUT!$I$2),"Off Meds",IF(C15220&lt;=(INT(INPUT!$I$1)+INPUT!$I$2),"Washout","On Meds"))))</f>
        <v/>
      </c>
      <c r="F15220">
        <f>IF(B15220="","",1.509*(LN(B15220)^1.084-5.381))</f>
        <v/>
      </c>
      <c r="G15220">
        <f>IF(F15220="","",IF(F15220&lt;0,10*F15220^2,0))</f>
        <v/>
      </c>
      <c r="H15220">
        <f>IF(F15220="","",IF(F15220&gt;0,10*F15220^2,0))</f>
        <v/>
      </c>
    </row>
    <row r="15221">
      <c r="A15221">
        <f>Input!A15221</f>
        <v/>
      </c>
      <c r="B15221">
        <f>IF(ISNUMBER(Input!B15221),IF(AND(Input!B15221&gt;=20,Input!B15221&lt;=700),Input!B15221,""),"")</f>
        <v/>
      </c>
      <c r="C15221">
        <f>IF(B15221="","",INT(A15221))</f>
        <v/>
      </c>
      <c r="D15221">
        <f>IF(B15221="","",HOUR(A15221))</f>
        <v/>
      </c>
      <c r="E15221">
        <f>IF(B15221="","",IF(INPUT!$I$1="","",IF(C15221&lt;(INT(INPUT!$I$1)-INPUT!$I$2),"Off Meds",IF(C15221&lt;=(INT(INPUT!$I$1)+INPUT!$I$2),"Washout","On Meds"))))</f>
        <v/>
      </c>
      <c r="F15221">
        <f>IF(B15221="","",1.509*(LN(B15221)^1.084-5.381))</f>
        <v/>
      </c>
      <c r="G15221">
        <f>IF(F15221="","",IF(F15221&lt;0,10*F15221^2,0))</f>
        <v/>
      </c>
      <c r="H15221">
        <f>IF(F15221="","",IF(F15221&gt;0,10*F15221^2,0))</f>
        <v/>
      </c>
    </row>
    <row r="15222">
      <c r="A15222">
        <f>Input!A15222</f>
        <v/>
      </c>
      <c r="B15222">
        <f>IF(ISNUMBER(Input!B15222),IF(AND(Input!B15222&gt;=20,Input!B15222&lt;=700),Input!B15222,""),"")</f>
        <v/>
      </c>
      <c r="C15222">
        <f>IF(B15222="","",INT(A15222))</f>
        <v/>
      </c>
      <c r="D15222">
        <f>IF(B15222="","",HOUR(A15222))</f>
        <v/>
      </c>
      <c r="E15222">
        <f>IF(B15222="","",IF(INPUT!$I$1="","",IF(C15222&lt;(INT(INPUT!$I$1)-INPUT!$I$2),"Off Meds",IF(C15222&lt;=(INT(INPUT!$I$1)+INPUT!$I$2),"Washout","On Meds"))))</f>
        <v/>
      </c>
      <c r="F15222">
        <f>IF(B15222="","",1.509*(LN(B15222)^1.084-5.381))</f>
        <v/>
      </c>
      <c r="G15222">
        <f>IF(F15222="","",IF(F15222&lt;0,10*F15222^2,0))</f>
        <v/>
      </c>
      <c r="H15222">
        <f>IF(F15222="","",IF(F15222&gt;0,10*F15222^2,0))</f>
        <v/>
      </c>
    </row>
    <row r="15223">
      <c r="A15223">
        <f>Input!A15223</f>
        <v/>
      </c>
      <c r="B15223">
        <f>IF(ISNUMBER(Input!B15223),IF(AND(Input!B15223&gt;=20,Input!B15223&lt;=700),Input!B15223,""),"")</f>
        <v/>
      </c>
      <c r="C15223">
        <f>IF(B15223="","",INT(A15223))</f>
        <v/>
      </c>
      <c r="D15223">
        <f>IF(B15223="","",HOUR(A15223))</f>
        <v/>
      </c>
      <c r="E15223">
        <f>IF(B15223="","",IF(INPUT!$I$1="","",IF(C15223&lt;(INT(INPUT!$I$1)-INPUT!$I$2),"Off Meds",IF(C15223&lt;=(INT(INPUT!$I$1)+INPUT!$I$2),"Washout","On Meds"))))</f>
        <v/>
      </c>
      <c r="F15223">
        <f>IF(B15223="","",1.509*(LN(B15223)^1.084-5.381))</f>
        <v/>
      </c>
      <c r="G15223">
        <f>IF(F15223="","",IF(F15223&lt;0,10*F15223^2,0))</f>
        <v/>
      </c>
      <c r="H15223">
        <f>IF(F15223="","",IF(F15223&gt;0,10*F15223^2,0))</f>
        <v/>
      </c>
    </row>
    <row r="15224">
      <c r="A15224">
        <f>Input!A15224</f>
        <v/>
      </c>
      <c r="B15224">
        <f>IF(ISNUMBER(Input!B15224),IF(AND(Input!B15224&gt;=20,Input!B15224&lt;=700),Input!B15224,""),"")</f>
        <v/>
      </c>
      <c r="C15224">
        <f>IF(B15224="","",INT(A15224))</f>
        <v/>
      </c>
      <c r="D15224">
        <f>IF(B15224="","",HOUR(A15224))</f>
        <v/>
      </c>
      <c r="E15224">
        <f>IF(B15224="","",IF(INPUT!$I$1="","",IF(C15224&lt;(INT(INPUT!$I$1)-INPUT!$I$2),"Off Meds",IF(C15224&lt;=(INT(INPUT!$I$1)+INPUT!$I$2),"Washout","On Meds"))))</f>
        <v/>
      </c>
      <c r="F15224">
        <f>IF(B15224="","",1.509*(LN(B15224)^1.084-5.381))</f>
        <v/>
      </c>
      <c r="G15224">
        <f>IF(F15224="","",IF(F15224&lt;0,10*F15224^2,0))</f>
        <v/>
      </c>
      <c r="H15224">
        <f>IF(F15224="","",IF(F15224&gt;0,10*F15224^2,0))</f>
        <v/>
      </c>
    </row>
    <row r="15225">
      <c r="A15225">
        <f>Input!A15225</f>
        <v/>
      </c>
      <c r="B15225">
        <f>IF(ISNUMBER(Input!B15225),IF(AND(Input!B15225&gt;=20,Input!B15225&lt;=700),Input!B15225,""),"")</f>
        <v/>
      </c>
      <c r="C15225">
        <f>IF(B15225="","",INT(A15225))</f>
        <v/>
      </c>
      <c r="D15225">
        <f>IF(B15225="","",HOUR(A15225))</f>
        <v/>
      </c>
      <c r="E15225">
        <f>IF(B15225="","",IF(INPUT!$I$1="","",IF(C15225&lt;(INT(INPUT!$I$1)-INPUT!$I$2),"Off Meds",IF(C15225&lt;=(INT(INPUT!$I$1)+INPUT!$I$2),"Washout","On Meds"))))</f>
        <v/>
      </c>
      <c r="F15225">
        <f>IF(B15225="","",1.509*(LN(B15225)^1.084-5.381))</f>
        <v/>
      </c>
      <c r="G15225">
        <f>IF(F15225="","",IF(F15225&lt;0,10*F15225^2,0))</f>
        <v/>
      </c>
      <c r="H15225">
        <f>IF(F15225="","",IF(F15225&gt;0,10*F15225^2,0))</f>
        <v/>
      </c>
    </row>
    <row r="15226">
      <c r="A15226">
        <f>Input!A15226</f>
        <v/>
      </c>
      <c r="B15226">
        <f>IF(ISNUMBER(Input!B15226),IF(AND(Input!B15226&gt;=20,Input!B15226&lt;=700),Input!B15226,""),"")</f>
        <v/>
      </c>
      <c r="C15226">
        <f>IF(B15226="","",INT(A15226))</f>
        <v/>
      </c>
      <c r="D15226">
        <f>IF(B15226="","",HOUR(A15226))</f>
        <v/>
      </c>
      <c r="E15226">
        <f>IF(B15226="","",IF(INPUT!$I$1="","",IF(C15226&lt;(INT(INPUT!$I$1)-INPUT!$I$2),"Off Meds",IF(C15226&lt;=(INT(INPUT!$I$1)+INPUT!$I$2),"Washout","On Meds"))))</f>
        <v/>
      </c>
      <c r="F15226">
        <f>IF(B15226="","",1.509*(LN(B15226)^1.084-5.381))</f>
        <v/>
      </c>
      <c r="G15226">
        <f>IF(F15226="","",IF(F15226&lt;0,10*F15226^2,0))</f>
        <v/>
      </c>
      <c r="H15226">
        <f>IF(F15226="","",IF(F15226&gt;0,10*F15226^2,0))</f>
        <v/>
      </c>
    </row>
    <row r="15227">
      <c r="A15227">
        <f>Input!A15227</f>
        <v/>
      </c>
      <c r="B15227">
        <f>IF(ISNUMBER(Input!B15227),IF(AND(Input!B15227&gt;=20,Input!B15227&lt;=700),Input!B15227,""),"")</f>
        <v/>
      </c>
      <c r="C15227">
        <f>IF(B15227="","",INT(A15227))</f>
        <v/>
      </c>
      <c r="D15227">
        <f>IF(B15227="","",HOUR(A15227))</f>
        <v/>
      </c>
      <c r="E15227">
        <f>IF(B15227="","",IF(INPUT!$I$1="","",IF(C15227&lt;(INT(INPUT!$I$1)-INPUT!$I$2),"Off Meds",IF(C15227&lt;=(INT(INPUT!$I$1)+INPUT!$I$2),"Washout","On Meds"))))</f>
        <v/>
      </c>
      <c r="F15227">
        <f>IF(B15227="","",1.509*(LN(B15227)^1.084-5.381))</f>
        <v/>
      </c>
      <c r="G15227">
        <f>IF(F15227="","",IF(F15227&lt;0,10*F15227^2,0))</f>
        <v/>
      </c>
      <c r="H15227">
        <f>IF(F15227="","",IF(F15227&gt;0,10*F15227^2,0))</f>
        <v/>
      </c>
    </row>
    <row r="15228">
      <c r="A15228">
        <f>Input!A15228</f>
        <v/>
      </c>
      <c r="B15228">
        <f>IF(ISNUMBER(Input!B15228),IF(AND(Input!B15228&gt;=20,Input!B15228&lt;=700),Input!B15228,""),"")</f>
        <v/>
      </c>
      <c r="C15228">
        <f>IF(B15228="","",INT(A15228))</f>
        <v/>
      </c>
      <c r="D15228">
        <f>IF(B15228="","",HOUR(A15228))</f>
        <v/>
      </c>
      <c r="E15228">
        <f>IF(B15228="","",IF(INPUT!$I$1="","",IF(C15228&lt;(INT(INPUT!$I$1)-INPUT!$I$2),"Off Meds",IF(C15228&lt;=(INT(INPUT!$I$1)+INPUT!$I$2),"Washout","On Meds"))))</f>
        <v/>
      </c>
      <c r="F15228">
        <f>IF(B15228="","",1.509*(LN(B15228)^1.084-5.381))</f>
        <v/>
      </c>
      <c r="G15228">
        <f>IF(F15228="","",IF(F15228&lt;0,10*F15228^2,0))</f>
        <v/>
      </c>
      <c r="H15228">
        <f>IF(F15228="","",IF(F15228&gt;0,10*F15228^2,0))</f>
        <v/>
      </c>
    </row>
    <row r="15229">
      <c r="A15229">
        <f>Input!A15229</f>
        <v/>
      </c>
      <c r="B15229">
        <f>IF(ISNUMBER(Input!B15229),IF(AND(Input!B15229&gt;=20,Input!B15229&lt;=700),Input!B15229,""),"")</f>
        <v/>
      </c>
      <c r="C15229">
        <f>IF(B15229="","",INT(A15229))</f>
        <v/>
      </c>
      <c r="D15229">
        <f>IF(B15229="","",HOUR(A15229))</f>
        <v/>
      </c>
      <c r="E15229">
        <f>IF(B15229="","",IF(INPUT!$I$1="","",IF(C15229&lt;(INT(INPUT!$I$1)-INPUT!$I$2),"Off Meds",IF(C15229&lt;=(INT(INPUT!$I$1)+INPUT!$I$2),"Washout","On Meds"))))</f>
        <v/>
      </c>
      <c r="F15229">
        <f>IF(B15229="","",1.509*(LN(B15229)^1.084-5.381))</f>
        <v/>
      </c>
      <c r="G15229">
        <f>IF(F15229="","",IF(F15229&lt;0,10*F15229^2,0))</f>
        <v/>
      </c>
      <c r="H15229">
        <f>IF(F15229="","",IF(F15229&gt;0,10*F15229^2,0))</f>
        <v/>
      </c>
    </row>
    <row r="15230">
      <c r="A15230">
        <f>Input!A15230</f>
        <v/>
      </c>
      <c r="B15230">
        <f>IF(ISNUMBER(Input!B15230),IF(AND(Input!B15230&gt;=20,Input!B15230&lt;=700),Input!B15230,""),"")</f>
        <v/>
      </c>
      <c r="C15230">
        <f>IF(B15230="","",INT(A15230))</f>
        <v/>
      </c>
      <c r="D15230">
        <f>IF(B15230="","",HOUR(A15230))</f>
        <v/>
      </c>
      <c r="E15230">
        <f>IF(B15230="","",IF(INPUT!$I$1="","",IF(C15230&lt;(INT(INPUT!$I$1)-INPUT!$I$2),"Off Meds",IF(C15230&lt;=(INT(INPUT!$I$1)+INPUT!$I$2),"Washout","On Meds"))))</f>
        <v/>
      </c>
      <c r="F15230">
        <f>IF(B15230="","",1.509*(LN(B15230)^1.084-5.381))</f>
        <v/>
      </c>
      <c r="G15230">
        <f>IF(F15230="","",IF(F15230&lt;0,10*F15230^2,0))</f>
        <v/>
      </c>
      <c r="H15230">
        <f>IF(F15230="","",IF(F15230&gt;0,10*F15230^2,0))</f>
        <v/>
      </c>
    </row>
    <row r="15231">
      <c r="A15231">
        <f>Input!A15231</f>
        <v/>
      </c>
      <c r="B15231">
        <f>IF(ISNUMBER(Input!B15231),IF(AND(Input!B15231&gt;=20,Input!B15231&lt;=700),Input!B15231,""),"")</f>
        <v/>
      </c>
      <c r="C15231">
        <f>IF(B15231="","",INT(A15231))</f>
        <v/>
      </c>
      <c r="D15231">
        <f>IF(B15231="","",HOUR(A15231))</f>
        <v/>
      </c>
      <c r="E15231">
        <f>IF(B15231="","",IF(INPUT!$I$1="","",IF(C15231&lt;(INT(INPUT!$I$1)-INPUT!$I$2),"Off Meds",IF(C15231&lt;=(INT(INPUT!$I$1)+INPUT!$I$2),"Washout","On Meds"))))</f>
        <v/>
      </c>
      <c r="F15231">
        <f>IF(B15231="","",1.509*(LN(B15231)^1.084-5.381))</f>
        <v/>
      </c>
      <c r="G15231">
        <f>IF(F15231="","",IF(F15231&lt;0,10*F15231^2,0))</f>
        <v/>
      </c>
      <c r="H15231">
        <f>IF(F15231="","",IF(F15231&gt;0,10*F15231^2,0))</f>
        <v/>
      </c>
    </row>
    <row r="15232">
      <c r="A15232">
        <f>Input!A15232</f>
        <v/>
      </c>
      <c r="B15232">
        <f>IF(ISNUMBER(Input!B15232),IF(AND(Input!B15232&gt;=20,Input!B15232&lt;=700),Input!B15232,""),"")</f>
        <v/>
      </c>
      <c r="C15232">
        <f>IF(B15232="","",INT(A15232))</f>
        <v/>
      </c>
      <c r="D15232">
        <f>IF(B15232="","",HOUR(A15232))</f>
        <v/>
      </c>
      <c r="E15232">
        <f>IF(B15232="","",IF(INPUT!$I$1="","",IF(C15232&lt;(INT(INPUT!$I$1)-INPUT!$I$2),"Off Meds",IF(C15232&lt;=(INT(INPUT!$I$1)+INPUT!$I$2),"Washout","On Meds"))))</f>
        <v/>
      </c>
      <c r="F15232">
        <f>IF(B15232="","",1.509*(LN(B15232)^1.084-5.381))</f>
        <v/>
      </c>
      <c r="G15232">
        <f>IF(F15232="","",IF(F15232&lt;0,10*F15232^2,0))</f>
        <v/>
      </c>
      <c r="H15232">
        <f>IF(F15232="","",IF(F15232&gt;0,10*F15232^2,0))</f>
        <v/>
      </c>
    </row>
    <row r="15233">
      <c r="A15233">
        <f>Input!A15233</f>
        <v/>
      </c>
      <c r="B15233">
        <f>IF(ISNUMBER(Input!B15233),IF(AND(Input!B15233&gt;=20,Input!B15233&lt;=700),Input!B15233,""),"")</f>
        <v/>
      </c>
      <c r="C15233">
        <f>IF(B15233="","",INT(A15233))</f>
        <v/>
      </c>
      <c r="D15233">
        <f>IF(B15233="","",HOUR(A15233))</f>
        <v/>
      </c>
      <c r="E15233">
        <f>IF(B15233="","",IF(INPUT!$I$1="","",IF(C15233&lt;(INT(INPUT!$I$1)-INPUT!$I$2),"Off Meds",IF(C15233&lt;=(INT(INPUT!$I$1)+INPUT!$I$2),"Washout","On Meds"))))</f>
        <v/>
      </c>
      <c r="F15233">
        <f>IF(B15233="","",1.509*(LN(B15233)^1.084-5.381))</f>
        <v/>
      </c>
      <c r="G15233">
        <f>IF(F15233="","",IF(F15233&lt;0,10*F15233^2,0))</f>
        <v/>
      </c>
      <c r="H15233">
        <f>IF(F15233="","",IF(F15233&gt;0,10*F15233^2,0))</f>
        <v/>
      </c>
    </row>
    <row r="15234">
      <c r="A15234">
        <f>Input!A15234</f>
        <v/>
      </c>
      <c r="B15234">
        <f>IF(ISNUMBER(Input!B15234),IF(AND(Input!B15234&gt;=20,Input!B15234&lt;=700),Input!B15234,""),"")</f>
        <v/>
      </c>
      <c r="C15234">
        <f>IF(B15234="","",INT(A15234))</f>
        <v/>
      </c>
      <c r="D15234">
        <f>IF(B15234="","",HOUR(A15234))</f>
        <v/>
      </c>
      <c r="E15234">
        <f>IF(B15234="","",IF(INPUT!$I$1="","",IF(C15234&lt;(INT(INPUT!$I$1)-INPUT!$I$2),"Off Meds",IF(C15234&lt;=(INT(INPUT!$I$1)+INPUT!$I$2),"Washout","On Meds"))))</f>
        <v/>
      </c>
      <c r="F15234">
        <f>IF(B15234="","",1.509*(LN(B15234)^1.084-5.381))</f>
        <v/>
      </c>
      <c r="G15234">
        <f>IF(F15234="","",IF(F15234&lt;0,10*F15234^2,0))</f>
        <v/>
      </c>
      <c r="H15234">
        <f>IF(F15234="","",IF(F15234&gt;0,10*F15234^2,0))</f>
        <v/>
      </c>
    </row>
    <row r="15235">
      <c r="A15235">
        <f>Input!A15235</f>
        <v/>
      </c>
      <c r="B15235">
        <f>IF(ISNUMBER(Input!B15235),IF(AND(Input!B15235&gt;=20,Input!B15235&lt;=700),Input!B15235,""),"")</f>
        <v/>
      </c>
      <c r="C15235">
        <f>IF(B15235="","",INT(A15235))</f>
        <v/>
      </c>
      <c r="D15235">
        <f>IF(B15235="","",HOUR(A15235))</f>
        <v/>
      </c>
      <c r="E15235">
        <f>IF(B15235="","",IF(INPUT!$I$1="","",IF(C15235&lt;(INT(INPUT!$I$1)-INPUT!$I$2),"Off Meds",IF(C15235&lt;=(INT(INPUT!$I$1)+INPUT!$I$2),"Washout","On Meds"))))</f>
        <v/>
      </c>
      <c r="F15235">
        <f>IF(B15235="","",1.509*(LN(B15235)^1.084-5.381))</f>
        <v/>
      </c>
      <c r="G15235">
        <f>IF(F15235="","",IF(F15235&lt;0,10*F15235^2,0))</f>
        <v/>
      </c>
      <c r="H15235">
        <f>IF(F15235="","",IF(F15235&gt;0,10*F15235^2,0))</f>
        <v/>
      </c>
    </row>
    <row r="15236">
      <c r="A15236">
        <f>Input!A15236</f>
        <v/>
      </c>
      <c r="B15236">
        <f>IF(ISNUMBER(Input!B15236),IF(AND(Input!B15236&gt;=20,Input!B15236&lt;=700),Input!B15236,""),"")</f>
        <v/>
      </c>
      <c r="C15236">
        <f>IF(B15236="","",INT(A15236))</f>
        <v/>
      </c>
      <c r="D15236">
        <f>IF(B15236="","",HOUR(A15236))</f>
        <v/>
      </c>
      <c r="E15236">
        <f>IF(B15236="","",IF(INPUT!$I$1="","",IF(C15236&lt;(INT(INPUT!$I$1)-INPUT!$I$2),"Off Meds",IF(C15236&lt;=(INT(INPUT!$I$1)+INPUT!$I$2),"Washout","On Meds"))))</f>
        <v/>
      </c>
      <c r="F15236">
        <f>IF(B15236="","",1.509*(LN(B15236)^1.084-5.381))</f>
        <v/>
      </c>
      <c r="G15236">
        <f>IF(F15236="","",IF(F15236&lt;0,10*F15236^2,0))</f>
        <v/>
      </c>
      <c r="H15236">
        <f>IF(F15236="","",IF(F15236&gt;0,10*F15236^2,0))</f>
        <v/>
      </c>
    </row>
    <row r="15237">
      <c r="A15237">
        <f>Input!A15237</f>
        <v/>
      </c>
      <c r="B15237">
        <f>IF(ISNUMBER(Input!B15237),IF(AND(Input!B15237&gt;=20,Input!B15237&lt;=700),Input!B15237,""),"")</f>
        <v/>
      </c>
      <c r="C15237">
        <f>IF(B15237="","",INT(A15237))</f>
        <v/>
      </c>
      <c r="D15237">
        <f>IF(B15237="","",HOUR(A15237))</f>
        <v/>
      </c>
      <c r="E15237">
        <f>IF(B15237="","",IF(INPUT!$I$1="","",IF(C15237&lt;(INT(INPUT!$I$1)-INPUT!$I$2),"Off Meds",IF(C15237&lt;=(INT(INPUT!$I$1)+INPUT!$I$2),"Washout","On Meds"))))</f>
        <v/>
      </c>
      <c r="F15237">
        <f>IF(B15237="","",1.509*(LN(B15237)^1.084-5.381))</f>
        <v/>
      </c>
      <c r="G15237">
        <f>IF(F15237="","",IF(F15237&lt;0,10*F15237^2,0))</f>
        <v/>
      </c>
      <c r="H15237">
        <f>IF(F15237="","",IF(F15237&gt;0,10*F15237^2,0))</f>
        <v/>
      </c>
    </row>
    <row r="15238">
      <c r="A15238">
        <f>Input!A15238</f>
        <v/>
      </c>
      <c r="B15238">
        <f>IF(ISNUMBER(Input!B15238),IF(AND(Input!B15238&gt;=20,Input!B15238&lt;=700),Input!B15238,""),"")</f>
        <v/>
      </c>
      <c r="C15238">
        <f>IF(B15238="","",INT(A15238))</f>
        <v/>
      </c>
      <c r="D15238">
        <f>IF(B15238="","",HOUR(A15238))</f>
        <v/>
      </c>
      <c r="E15238">
        <f>IF(B15238="","",IF(INPUT!$I$1="","",IF(C15238&lt;(INT(INPUT!$I$1)-INPUT!$I$2),"Off Meds",IF(C15238&lt;=(INT(INPUT!$I$1)+INPUT!$I$2),"Washout","On Meds"))))</f>
        <v/>
      </c>
      <c r="F15238">
        <f>IF(B15238="","",1.509*(LN(B15238)^1.084-5.381))</f>
        <v/>
      </c>
      <c r="G15238">
        <f>IF(F15238="","",IF(F15238&lt;0,10*F15238^2,0))</f>
        <v/>
      </c>
      <c r="H15238">
        <f>IF(F15238="","",IF(F15238&gt;0,10*F15238^2,0))</f>
        <v/>
      </c>
    </row>
    <row r="15239">
      <c r="A15239">
        <f>Input!A15239</f>
        <v/>
      </c>
      <c r="B15239">
        <f>IF(ISNUMBER(Input!B15239),IF(AND(Input!B15239&gt;=20,Input!B15239&lt;=700),Input!B15239,""),"")</f>
        <v/>
      </c>
      <c r="C15239">
        <f>IF(B15239="","",INT(A15239))</f>
        <v/>
      </c>
      <c r="D15239">
        <f>IF(B15239="","",HOUR(A15239))</f>
        <v/>
      </c>
      <c r="E15239">
        <f>IF(B15239="","",IF(INPUT!$I$1="","",IF(C15239&lt;(INT(INPUT!$I$1)-INPUT!$I$2),"Off Meds",IF(C15239&lt;=(INT(INPUT!$I$1)+INPUT!$I$2),"Washout","On Meds"))))</f>
        <v/>
      </c>
      <c r="F15239">
        <f>IF(B15239="","",1.509*(LN(B15239)^1.084-5.381))</f>
        <v/>
      </c>
      <c r="G15239">
        <f>IF(F15239="","",IF(F15239&lt;0,10*F15239^2,0))</f>
        <v/>
      </c>
      <c r="H15239">
        <f>IF(F15239="","",IF(F15239&gt;0,10*F15239^2,0))</f>
        <v/>
      </c>
    </row>
    <row r="15240">
      <c r="A15240">
        <f>Input!A15240</f>
        <v/>
      </c>
      <c r="B15240">
        <f>IF(ISNUMBER(Input!B15240),IF(AND(Input!B15240&gt;=20,Input!B15240&lt;=700),Input!B15240,""),"")</f>
        <v/>
      </c>
      <c r="C15240">
        <f>IF(B15240="","",INT(A15240))</f>
        <v/>
      </c>
      <c r="D15240">
        <f>IF(B15240="","",HOUR(A15240))</f>
        <v/>
      </c>
      <c r="E15240">
        <f>IF(B15240="","",IF(INPUT!$I$1="","",IF(C15240&lt;(INT(INPUT!$I$1)-INPUT!$I$2),"Off Meds",IF(C15240&lt;=(INT(INPUT!$I$1)+INPUT!$I$2),"Washout","On Meds"))))</f>
        <v/>
      </c>
      <c r="F15240">
        <f>IF(B15240="","",1.509*(LN(B15240)^1.084-5.381))</f>
        <v/>
      </c>
      <c r="G15240">
        <f>IF(F15240="","",IF(F15240&lt;0,10*F15240^2,0))</f>
        <v/>
      </c>
      <c r="H15240">
        <f>IF(F15240="","",IF(F15240&gt;0,10*F15240^2,0))</f>
        <v/>
      </c>
    </row>
    <row r="15241">
      <c r="A15241">
        <f>Input!A15241</f>
        <v/>
      </c>
      <c r="B15241">
        <f>IF(ISNUMBER(Input!B15241),IF(AND(Input!B15241&gt;=20,Input!B15241&lt;=700),Input!B15241,""),"")</f>
        <v/>
      </c>
      <c r="C15241">
        <f>IF(B15241="","",INT(A15241))</f>
        <v/>
      </c>
      <c r="D15241">
        <f>IF(B15241="","",HOUR(A15241))</f>
        <v/>
      </c>
      <c r="E15241">
        <f>IF(B15241="","",IF(INPUT!$I$1="","",IF(C15241&lt;(INT(INPUT!$I$1)-INPUT!$I$2),"Off Meds",IF(C15241&lt;=(INT(INPUT!$I$1)+INPUT!$I$2),"Washout","On Meds"))))</f>
        <v/>
      </c>
      <c r="F15241">
        <f>IF(B15241="","",1.509*(LN(B15241)^1.084-5.381))</f>
        <v/>
      </c>
      <c r="G15241">
        <f>IF(F15241="","",IF(F15241&lt;0,10*F15241^2,0))</f>
        <v/>
      </c>
      <c r="H15241">
        <f>IF(F15241="","",IF(F15241&gt;0,10*F15241^2,0))</f>
        <v/>
      </c>
    </row>
    <row r="15242">
      <c r="A15242">
        <f>Input!A15242</f>
        <v/>
      </c>
      <c r="B15242">
        <f>IF(ISNUMBER(Input!B15242),IF(AND(Input!B15242&gt;=20,Input!B15242&lt;=700),Input!B15242,""),"")</f>
        <v/>
      </c>
      <c r="C15242">
        <f>IF(B15242="","",INT(A15242))</f>
        <v/>
      </c>
      <c r="D15242">
        <f>IF(B15242="","",HOUR(A15242))</f>
        <v/>
      </c>
      <c r="E15242">
        <f>IF(B15242="","",IF(INPUT!$I$1="","",IF(C15242&lt;(INT(INPUT!$I$1)-INPUT!$I$2),"Off Meds",IF(C15242&lt;=(INT(INPUT!$I$1)+INPUT!$I$2),"Washout","On Meds"))))</f>
        <v/>
      </c>
      <c r="F15242">
        <f>IF(B15242="","",1.509*(LN(B15242)^1.084-5.381))</f>
        <v/>
      </c>
      <c r="G15242">
        <f>IF(F15242="","",IF(F15242&lt;0,10*F15242^2,0))</f>
        <v/>
      </c>
      <c r="H15242">
        <f>IF(F15242="","",IF(F15242&gt;0,10*F15242^2,0))</f>
        <v/>
      </c>
    </row>
    <row r="15243">
      <c r="A15243">
        <f>Input!A15243</f>
        <v/>
      </c>
      <c r="B15243">
        <f>IF(ISNUMBER(Input!B15243),IF(AND(Input!B15243&gt;=20,Input!B15243&lt;=700),Input!B15243,""),"")</f>
        <v/>
      </c>
      <c r="C15243">
        <f>IF(B15243="","",INT(A15243))</f>
        <v/>
      </c>
      <c r="D15243">
        <f>IF(B15243="","",HOUR(A15243))</f>
        <v/>
      </c>
      <c r="E15243">
        <f>IF(B15243="","",IF(INPUT!$I$1="","",IF(C15243&lt;(INT(INPUT!$I$1)-INPUT!$I$2),"Off Meds",IF(C15243&lt;=(INT(INPUT!$I$1)+INPUT!$I$2),"Washout","On Meds"))))</f>
        <v/>
      </c>
      <c r="F15243">
        <f>IF(B15243="","",1.509*(LN(B15243)^1.084-5.381))</f>
        <v/>
      </c>
      <c r="G15243">
        <f>IF(F15243="","",IF(F15243&lt;0,10*F15243^2,0))</f>
        <v/>
      </c>
      <c r="H15243">
        <f>IF(F15243="","",IF(F15243&gt;0,10*F15243^2,0))</f>
        <v/>
      </c>
    </row>
    <row r="15244">
      <c r="A15244">
        <f>Input!A15244</f>
        <v/>
      </c>
      <c r="B15244">
        <f>IF(ISNUMBER(Input!B15244),IF(AND(Input!B15244&gt;=20,Input!B15244&lt;=700),Input!B15244,""),"")</f>
        <v/>
      </c>
      <c r="C15244">
        <f>IF(B15244="","",INT(A15244))</f>
        <v/>
      </c>
      <c r="D15244">
        <f>IF(B15244="","",HOUR(A15244))</f>
        <v/>
      </c>
      <c r="E15244">
        <f>IF(B15244="","",IF(INPUT!$I$1="","",IF(C15244&lt;(INT(INPUT!$I$1)-INPUT!$I$2),"Off Meds",IF(C15244&lt;=(INT(INPUT!$I$1)+INPUT!$I$2),"Washout","On Meds"))))</f>
        <v/>
      </c>
      <c r="F15244">
        <f>IF(B15244="","",1.509*(LN(B15244)^1.084-5.381))</f>
        <v/>
      </c>
      <c r="G15244">
        <f>IF(F15244="","",IF(F15244&lt;0,10*F15244^2,0))</f>
        <v/>
      </c>
      <c r="H15244">
        <f>IF(F15244="","",IF(F15244&gt;0,10*F15244^2,0))</f>
        <v/>
      </c>
    </row>
    <row r="15245">
      <c r="A15245">
        <f>Input!A15245</f>
        <v/>
      </c>
      <c r="B15245">
        <f>IF(ISNUMBER(Input!B15245),IF(AND(Input!B15245&gt;=20,Input!B15245&lt;=700),Input!B15245,""),"")</f>
        <v/>
      </c>
      <c r="C15245">
        <f>IF(B15245="","",INT(A15245))</f>
        <v/>
      </c>
      <c r="D15245">
        <f>IF(B15245="","",HOUR(A15245))</f>
        <v/>
      </c>
      <c r="E15245">
        <f>IF(B15245="","",IF(INPUT!$I$1="","",IF(C15245&lt;(INT(INPUT!$I$1)-INPUT!$I$2),"Off Meds",IF(C15245&lt;=(INT(INPUT!$I$1)+INPUT!$I$2),"Washout","On Meds"))))</f>
        <v/>
      </c>
      <c r="F15245">
        <f>IF(B15245="","",1.509*(LN(B15245)^1.084-5.381))</f>
        <v/>
      </c>
      <c r="G15245">
        <f>IF(F15245="","",IF(F15245&lt;0,10*F15245^2,0))</f>
        <v/>
      </c>
      <c r="H15245">
        <f>IF(F15245="","",IF(F15245&gt;0,10*F15245^2,0))</f>
        <v/>
      </c>
    </row>
    <row r="15246">
      <c r="A15246">
        <f>Input!A15246</f>
        <v/>
      </c>
      <c r="B15246">
        <f>IF(ISNUMBER(Input!B15246),IF(AND(Input!B15246&gt;=20,Input!B15246&lt;=700),Input!B15246,""),"")</f>
        <v/>
      </c>
      <c r="C15246">
        <f>IF(B15246="","",INT(A15246))</f>
        <v/>
      </c>
      <c r="D15246">
        <f>IF(B15246="","",HOUR(A15246))</f>
        <v/>
      </c>
      <c r="E15246">
        <f>IF(B15246="","",IF(INPUT!$I$1="","",IF(C15246&lt;(INT(INPUT!$I$1)-INPUT!$I$2),"Off Meds",IF(C15246&lt;=(INT(INPUT!$I$1)+INPUT!$I$2),"Washout","On Meds"))))</f>
        <v/>
      </c>
      <c r="F15246">
        <f>IF(B15246="","",1.509*(LN(B15246)^1.084-5.381))</f>
        <v/>
      </c>
      <c r="G15246">
        <f>IF(F15246="","",IF(F15246&lt;0,10*F15246^2,0))</f>
        <v/>
      </c>
      <c r="H15246">
        <f>IF(F15246="","",IF(F15246&gt;0,10*F15246^2,0))</f>
        <v/>
      </c>
    </row>
    <row r="15247">
      <c r="A15247">
        <f>Input!A15247</f>
        <v/>
      </c>
      <c r="B15247">
        <f>IF(ISNUMBER(Input!B15247),IF(AND(Input!B15247&gt;=20,Input!B15247&lt;=700),Input!B15247,""),"")</f>
        <v/>
      </c>
      <c r="C15247">
        <f>IF(B15247="","",INT(A15247))</f>
        <v/>
      </c>
      <c r="D15247">
        <f>IF(B15247="","",HOUR(A15247))</f>
        <v/>
      </c>
      <c r="E15247">
        <f>IF(B15247="","",IF(INPUT!$I$1="","",IF(C15247&lt;(INT(INPUT!$I$1)-INPUT!$I$2),"Off Meds",IF(C15247&lt;=(INT(INPUT!$I$1)+INPUT!$I$2),"Washout","On Meds"))))</f>
        <v/>
      </c>
      <c r="F15247">
        <f>IF(B15247="","",1.509*(LN(B15247)^1.084-5.381))</f>
        <v/>
      </c>
      <c r="G15247">
        <f>IF(F15247="","",IF(F15247&lt;0,10*F15247^2,0))</f>
        <v/>
      </c>
      <c r="H15247">
        <f>IF(F15247="","",IF(F15247&gt;0,10*F15247^2,0))</f>
        <v/>
      </c>
    </row>
    <row r="15248">
      <c r="A15248">
        <f>Input!A15248</f>
        <v/>
      </c>
      <c r="B15248">
        <f>IF(ISNUMBER(Input!B15248),IF(AND(Input!B15248&gt;=20,Input!B15248&lt;=700),Input!B15248,""),"")</f>
        <v/>
      </c>
      <c r="C15248">
        <f>IF(B15248="","",INT(A15248))</f>
        <v/>
      </c>
      <c r="D15248">
        <f>IF(B15248="","",HOUR(A15248))</f>
        <v/>
      </c>
      <c r="E15248">
        <f>IF(B15248="","",IF(INPUT!$I$1="","",IF(C15248&lt;(INT(INPUT!$I$1)-INPUT!$I$2),"Off Meds",IF(C15248&lt;=(INT(INPUT!$I$1)+INPUT!$I$2),"Washout","On Meds"))))</f>
        <v/>
      </c>
      <c r="F15248">
        <f>IF(B15248="","",1.509*(LN(B15248)^1.084-5.381))</f>
        <v/>
      </c>
      <c r="G15248">
        <f>IF(F15248="","",IF(F15248&lt;0,10*F15248^2,0))</f>
        <v/>
      </c>
      <c r="H15248">
        <f>IF(F15248="","",IF(F15248&gt;0,10*F15248^2,0))</f>
        <v/>
      </c>
    </row>
    <row r="15249">
      <c r="A15249">
        <f>Input!A15249</f>
        <v/>
      </c>
      <c r="B15249">
        <f>IF(ISNUMBER(Input!B15249),IF(AND(Input!B15249&gt;=20,Input!B15249&lt;=700),Input!B15249,""),"")</f>
        <v/>
      </c>
      <c r="C15249">
        <f>IF(B15249="","",INT(A15249))</f>
        <v/>
      </c>
      <c r="D15249">
        <f>IF(B15249="","",HOUR(A15249))</f>
        <v/>
      </c>
      <c r="E15249">
        <f>IF(B15249="","",IF(INPUT!$I$1="","",IF(C15249&lt;(INT(INPUT!$I$1)-INPUT!$I$2),"Off Meds",IF(C15249&lt;=(INT(INPUT!$I$1)+INPUT!$I$2),"Washout","On Meds"))))</f>
        <v/>
      </c>
      <c r="F15249">
        <f>IF(B15249="","",1.509*(LN(B15249)^1.084-5.381))</f>
        <v/>
      </c>
      <c r="G15249">
        <f>IF(F15249="","",IF(F15249&lt;0,10*F15249^2,0))</f>
        <v/>
      </c>
      <c r="H15249">
        <f>IF(F15249="","",IF(F15249&gt;0,10*F15249^2,0))</f>
        <v/>
      </c>
    </row>
    <row r="15250">
      <c r="A15250">
        <f>Input!A15250</f>
        <v/>
      </c>
      <c r="B15250">
        <f>IF(ISNUMBER(Input!B15250),IF(AND(Input!B15250&gt;=20,Input!B15250&lt;=700),Input!B15250,""),"")</f>
        <v/>
      </c>
      <c r="C15250">
        <f>IF(B15250="","",INT(A15250))</f>
        <v/>
      </c>
      <c r="D15250">
        <f>IF(B15250="","",HOUR(A15250))</f>
        <v/>
      </c>
      <c r="E15250">
        <f>IF(B15250="","",IF(INPUT!$I$1="","",IF(C15250&lt;(INT(INPUT!$I$1)-INPUT!$I$2),"Off Meds",IF(C15250&lt;=(INT(INPUT!$I$1)+INPUT!$I$2),"Washout","On Meds"))))</f>
        <v/>
      </c>
      <c r="F15250">
        <f>IF(B15250="","",1.509*(LN(B15250)^1.084-5.381))</f>
        <v/>
      </c>
      <c r="G15250">
        <f>IF(F15250="","",IF(F15250&lt;0,10*F15250^2,0))</f>
        <v/>
      </c>
      <c r="H15250">
        <f>IF(F15250="","",IF(F15250&gt;0,10*F15250^2,0))</f>
        <v/>
      </c>
    </row>
    <row r="15251">
      <c r="A15251">
        <f>Input!A15251</f>
        <v/>
      </c>
      <c r="B15251">
        <f>IF(ISNUMBER(Input!B15251),IF(AND(Input!B15251&gt;=20,Input!B15251&lt;=700),Input!B15251,""),"")</f>
        <v/>
      </c>
      <c r="C15251">
        <f>IF(B15251="","",INT(A15251))</f>
        <v/>
      </c>
      <c r="D15251">
        <f>IF(B15251="","",HOUR(A15251))</f>
        <v/>
      </c>
      <c r="E15251">
        <f>IF(B15251="","",IF(INPUT!$I$1="","",IF(C15251&lt;(INT(INPUT!$I$1)-INPUT!$I$2),"Off Meds",IF(C15251&lt;=(INT(INPUT!$I$1)+INPUT!$I$2),"Washout","On Meds"))))</f>
        <v/>
      </c>
      <c r="F15251">
        <f>IF(B15251="","",1.509*(LN(B15251)^1.084-5.381))</f>
        <v/>
      </c>
      <c r="G15251">
        <f>IF(F15251="","",IF(F15251&lt;0,10*F15251^2,0))</f>
        <v/>
      </c>
      <c r="H15251">
        <f>IF(F15251="","",IF(F15251&gt;0,10*F15251^2,0))</f>
        <v/>
      </c>
    </row>
    <row r="15252">
      <c r="A15252">
        <f>Input!A15252</f>
        <v/>
      </c>
      <c r="B15252">
        <f>IF(ISNUMBER(Input!B15252),IF(AND(Input!B15252&gt;=20,Input!B15252&lt;=700),Input!B15252,""),"")</f>
        <v/>
      </c>
      <c r="C15252">
        <f>IF(B15252="","",INT(A15252))</f>
        <v/>
      </c>
      <c r="D15252">
        <f>IF(B15252="","",HOUR(A15252))</f>
        <v/>
      </c>
      <c r="E15252">
        <f>IF(B15252="","",IF(INPUT!$I$1="","",IF(C15252&lt;(INT(INPUT!$I$1)-INPUT!$I$2),"Off Meds",IF(C15252&lt;=(INT(INPUT!$I$1)+INPUT!$I$2),"Washout","On Meds"))))</f>
        <v/>
      </c>
      <c r="F15252">
        <f>IF(B15252="","",1.509*(LN(B15252)^1.084-5.381))</f>
        <v/>
      </c>
      <c r="G15252">
        <f>IF(F15252="","",IF(F15252&lt;0,10*F15252^2,0))</f>
        <v/>
      </c>
      <c r="H15252">
        <f>IF(F15252="","",IF(F15252&gt;0,10*F15252^2,0))</f>
        <v/>
      </c>
    </row>
    <row r="15253">
      <c r="A15253">
        <f>Input!A15253</f>
        <v/>
      </c>
      <c r="B15253">
        <f>IF(ISNUMBER(Input!B15253),IF(AND(Input!B15253&gt;=20,Input!B15253&lt;=700),Input!B15253,""),"")</f>
        <v/>
      </c>
      <c r="C15253">
        <f>IF(B15253="","",INT(A15253))</f>
        <v/>
      </c>
      <c r="D15253">
        <f>IF(B15253="","",HOUR(A15253))</f>
        <v/>
      </c>
      <c r="E15253">
        <f>IF(B15253="","",IF(INPUT!$I$1="","",IF(C15253&lt;(INT(INPUT!$I$1)-INPUT!$I$2),"Off Meds",IF(C15253&lt;=(INT(INPUT!$I$1)+INPUT!$I$2),"Washout","On Meds"))))</f>
        <v/>
      </c>
      <c r="F15253">
        <f>IF(B15253="","",1.509*(LN(B15253)^1.084-5.381))</f>
        <v/>
      </c>
      <c r="G15253">
        <f>IF(F15253="","",IF(F15253&lt;0,10*F15253^2,0))</f>
        <v/>
      </c>
      <c r="H15253">
        <f>IF(F15253="","",IF(F15253&gt;0,10*F15253^2,0))</f>
        <v/>
      </c>
    </row>
    <row r="15254">
      <c r="A15254">
        <f>Input!A15254</f>
        <v/>
      </c>
      <c r="B15254">
        <f>IF(ISNUMBER(Input!B15254),IF(AND(Input!B15254&gt;=20,Input!B15254&lt;=700),Input!B15254,""),"")</f>
        <v/>
      </c>
      <c r="C15254">
        <f>IF(B15254="","",INT(A15254))</f>
        <v/>
      </c>
      <c r="D15254">
        <f>IF(B15254="","",HOUR(A15254))</f>
        <v/>
      </c>
      <c r="E15254">
        <f>IF(B15254="","",IF(INPUT!$I$1="","",IF(C15254&lt;(INT(INPUT!$I$1)-INPUT!$I$2),"Off Meds",IF(C15254&lt;=(INT(INPUT!$I$1)+INPUT!$I$2),"Washout","On Meds"))))</f>
        <v/>
      </c>
      <c r="F15254">
        <f>IF(B15254="","",1.509*(LN(B15254)^1.084-5.381))</f>
        <v/>
      </c>
      <c r="G15254">
        <f>IF(F15254="","",IF(F15254&lt;0,10*F15254^2,0))</f>
        <v/>
      </c>
      <c r="H15254">
        <f>IF(F15254="","",IF(F15254&gt;0,10*F15254^2,0))</f>
        <v/>
      </c>
    </row>
    <row r="15255">
      <c r="A15255">
        <f>Input!A15255</f>
        <v/>
      </c>
      <c r="B15255">
        <f>IF(ISNUMBER(Input!B15255),IF(AND(Input!B15255&gt;=20,Input!B15255&lt;=700),Input!B15255,""),"")</f>
        <v/>
      </c>
      <c r="C15255">
        <f>IF(B15255="","",INT(A15255))</f>
        <v/>
      </c>
      <c r="D15255">
        <f>IF(B15255="","",HOUR(A15255))</f>
        <v/>
      </c>
      <c r="E15255">
        <f>IF(B15255="","",IF(INPUT!$I$1="","",IF(C15255&lt;(INT(INPUT!$I$1)-INPUT!$I$2),"Off Meds",IF(C15255&lt;=(INT(INPUT!$I$1)+INPUT!$I$2),"Washout","On Meds"))))</f>
        <v/>
      </c>
      <c r="F15255">
        <f>IF(B15255="","",1.509*(LN(B15255)^1.084-5.381))</f>
        <v/>
      </c>
      <c r="G15255">
        <f>IF(F15255="","",IF(F15255&lt;0,10*F15255^2,0))</f>
        <v/>
      </c>
      <c r="H15255">
        <f>IF(F15255="","",IF(F15255&gt;0,10*F15255^2,0))</f>
        <v/>
      </c>
    </row>
    <row r="15256">
      <c r="A15256">
        <f>Input!A15256</f>
        <v/>
      </c>
      <c r="B15256">
        <f>IF(ISNUMBER(Input!B15256),IF(AND(Input!B15256&gt;=20,Input!B15256&lt;=700),Input!B15256,""),"")</f>
        <v/>
      </c>
      <c r="C15256">
        <f>IF(B15256="","",INT(A15256))</f>
        <v/>
      </c>
      <c r="D15256">
        <f>IF(B15256="","",HOUR(A15256))</f>
        <v/>
      </c>
      <c r="E15256">
        <f>IF(B15256="","",IF(INPUT!$I$1="","",IF(C15256&lt;(INT(INPUT!$I$1)-INPUT!$I$2),"Off Meds",IF(C15256&lt;=(INT(INPUT!$I$1)+INPUT!$I$2),"Washout","On Meds"))))</f>
        <v/>
      </c>
      <c r="F15256">
        <f>IF(B15256="","",1.509*(LN(B15256)^1.084-5.381))</f>
        <v/>
      </c>
      <c r="G15256">
        <f>IF(F15256="","",IF(F15256&lt;0,10*F15256^2,0))</f>
        <v/>
      </c>
      <c r="H15256">
        <f>IF(F15256="","",IF(F15256&gt;0,10*F15256^2,0))</f>
        <v/>
      </c>
    </row>
    <row r="15257">
      <c r="A15257">
        <f>Input!A15257</f>
        <v/>
      </c>
      <c r="B15257">
        <f>IF(ISNUMBER(Input!B15257),IF(AND(Input!B15257&gt;=20,Input!B15257&lt;=700),Input!B15257,""),"")</f>
        <v/>
      </c>
      <c r="C15257">
        <f>IF(B15257="","",INT(A15257))</f>
        <v/>
      </c>
      <c r="D15257">
        <f>IF(B15257="","",HOUR(A15257))</f>
        <v/>
      </c>
      <c r="E15257">
        <f>IF(B15257="","",IF(INPUT!$I$1="","",IF(C15257&lt;(INT(INPUT!$I$1)-INPUT!$I$2),"Off Meds",IF(C15257&lt;=(INT(INPUT!$I$1)+INPUT!$I$2),"Washout","On Meds"))))</f>
        <v/>
      </c>
      <c r="F15257">
        <f>IF(B15257="","",1.509*(LN(B15257)^1.084-5.381))</f>
        <v/>
      </c>
      <c r="G15257">
        <f>IF(F15257="","",IF(F15257&lt;0,10*F15257^2,0))</f>
        <v/>
      </c>
      <c r="H15257">
        <f>IF(F15257="","",IF(F15257&gt;0,10*F15257^2,0))</f>
        <v/>
      </c>
    </row>
    <row r="15258">
      <c r="A15258">
        <f>Input!A15258</f>
        <v/>
      </c>
      <c r="B15258">
        <f>IF(ISNUMBER(Input!B15258),IF(AND(Input!B15258&gt;=20,Input!B15258&lt;=700),Input!B15258,""),"")</f>
        <v/>
      </c>
      <c r="C15258">
        <f>IF(B15258="","",INT(A15258))</f>
        <v/>
      </c>
      <c r="D15258">
        <f>IF(B15258="","",HOUR(A15258))</f>
        <v/>
      </c>
      <c r="E15258">
        <f>IF(B15258="","",IF(INPUT!$I$1="","",IF(C15258&lt;(INT(INPUT!$I$1)-INPUT!$I$2),"Off Meds",IF(C15258&lt;=(INT(INPUT!$I$1)+INPUT!$I$2),"Washout","On Meds"))))</f>
        <v/>
      </c>
      <c r="F15258">
        <f>IF(B15258="","",1.509*(LN(B15258)^1.084-5.381))</f>
        <v/>
      </c>
      <c r="G15258">
        <f>IF(F15258="","",IF(F15258&lt;0,10*F15258^2,0))</f>
        <v/>
      </c>
      <c r="H15258">
        <f>IF(F15258="","",IF(F15258&gt;0,10*F15258^2,0))</f>
        <v/>
      </c>
    </row>
    <row r="15259">
      <c r="A15259">
        <f>Input!A15259</f>
        <v/>
      </c>
      <c r="B15259">
        <f>IF(ISNUMBER(Input!B15259),IF(AND(Input!B15259&gt;=20,Input!B15259&lt;=700),Input!B15259,""),"")</f>
        <v/>
      </c>
      <c r="C15259">
        <f>IF(B15259="","",INT(A15259))</f>
        <v/>
      </c>
      <c r="D15259">
        <f>IF(B15259="","",HOUR(A15259))</f>
        <v/>
      </c>
      <c r="E15259">
        <f>IF(B15259="","",IF(INPUT!$I$1="","",IF(C15259&lt;(INT(INPUT!$I$1)-INPUT!$I$2),"Off Meds",IF(C15259&lt;=(INT(INPUT!$I$1)+INPUT!$I$2),"Washout","On Meds"))))</f>
        <v/>
      </c>
      <c r="F15259">
        <f>IF(B15259="","",1.509*(LN(B15259)^1.084-5.381))</f>
        <v/>
      </c>
      <c r="G15259">
        <f>IF(F15259="","",IF(F15259&lt;0,10*F15259^2,0))</f>
        <v/>
      </c>
      <c r="H15259">
        <f>IF(F15259="","",IF(F15259&gt;0,10*F15259^2,0))</f>
        <v/>
      </c>
    </row>
    <row r="15260">
      <c r="A15260">
        <f>Input!A15260</f>
        <v/>
      </c>
      <c r="B15260">
        <f>IF(ISNUMBER(Input!B15260),IF(AND(Input!B15260&gt;=20,Input!B15260&lt;=700),Input!B15260,""),"")</f>
        <v/>
      </c>
      <c r="C15260">
        <f>IF(B15260="","",INT(A15260))</f>
        <v/>
      </c>
      <c r="D15260">
        <f>IF(B15260="","",HOUR(A15260))</f>
        <v/>
      </c>
      <c r="E15260">
        <f>IF(B15260="","",IF(INPUT!$I$1="","",IF(C15260&lt;(INT(INPUT!$I$1)-INPUT!$I$2),"Off Meds",IF(C15260&lt;=(INT(INPUT!$I$1)+INPUT!$I$2),"Washout","On Meds"))))</f>
        <v/>
      </c>
      <c r="F15260">
        <f>IF(B15260="","",1.509*(LN(B15260)^1.084-5.381))</f>
        <v/>
      </c>
      <c r="G15260">
        <f>IF(F15260="","",IF(F15260&lt;0,10*F15260^2,0))</f>
        <v/>
      </c>
      <c r="H15260">
        <f>IF(F15260="","",IF(F15260&gt;0,10*F15260^2,0))</f>
        <v/>
      </c>
    </row>
    <row r="15261">
      <c r="A15261">
        <f>Input!A15261</f>
        <v/>
      </c>
      <c r="B15261">
        <f>IF(ISNUMBER(Input!B15261),IF(AND(Input!B15261&gt;=20,Input!B15261&lt;=700),Input!B15261,""),"")</f>
        <v/>
      </c>
      <c r="C15261">
        <f>IF(B15261="","",INT(A15261))</f>
        <v/>
      </c>
      <c r="D15261">
        <f>IF(B15261="","",HOUR(A15261))</f>
        <v/>
      </c>
      <c r="E15261">
        <f>IF(B15261="","",IF(INPUT!$I$1="","",IF(C15261&lt;(INT(INPUT!$I$1)-INPUT!$I$2),"Off Meds",IF(C15261&lt;=(INT(INPUT!$I$1)+INPUT!$I$2),"Washout","On Meds"))))</f>
        <v/>
      </c>
      <c r="F15261">
        <f>IF(B15261="","",1.509*(LN(B15261)^1.084-5.381))</f>
        <v/>
      </c>
      <c r="G15261">
        <f>IF(F15261="","",IF(F15261&lt;0,10*F15261^2,0))</f>
        <v/>
      </c>
      <c r="H15261">
        <f>IF(F15261="","",IF(F15261&gt;0,10*F15261^2,0))</f>
        <v/>
      </c>
    </row>
    <row r="15262">
      <c r="A15262">
        <f>Input!A15262</f>
        <v/>
      </c>
      <c r="B15262">
        <f>IF(ISNUMBER(Input!B15262),IF(AND(Input!B15262&gt;=20,Input!B15262&lt;=700),Input!B15262,""),"")</f>
        <v/>
      </c>
      <c r="C15262">
        <f>IF(B15262="","",INT(A15262))</f>
        <v/>
      </c>
      <c r="D15262">
        <f>IF(B15262="","",HOUR(A15262))</f>
        <v/>
      </c>
      <c r="E15262">
        <f>IF(B15262="","",IF(INPUT!$I$1="","",IF(C15262&lt;(INT(INPUT!$I$1)-INPUT!$I$2),"Off Meds",IF(C15262&lt;=(INT(INPUT!$I$1)+INPUT!$I$2),"Washout","On Meds"))))</f>
        <v/>
      </c>
      <c r="F15262">
        <f>IF(B15262="","",1.509*(LN(B15262)^1.084-5.381))</f>
        <v/>
      </c>
      <c r="G15262">
        <f>IF(F15262="","",IF(F15262&lt;0,10*F15262^2,0))</f>
        <v/>
      </c>
      <c r="H15262">
        <f>IF(F15262="","",IF(F15262&gt;0,10*F15262^2,0))</f>
        <v/>
      </c>
    </row>
    <row r="15263">
      <c r="A15263">
        <f>Input!A15263</f>
        <v/>
      </c>
      <c r="B15263">
        <f>IF(ISNUMBER(Input!B15263),IF(AND(Input!B15263&gt;=20,Input!B15263&lt;=700),Input!B15263,""),"")</f>
        <v/>
      </c>
      <c r="C15263">
        <f>IF(B15263="","",INT(A15263))</f>
        <v/>
      </c>
      <c r="D15263">
        <f>IF(B15263="","",HOUR(A15263))</f>
        <v/>
      </c>
      <c r="E15263">
        <f>IF(B15263="","",IF(INPUT!$I$1="","",IF(C15263&lt;(INT(INPUT!$I$1)-INPUT!$I$2),"Off Meds",IF(C15263&lt;=(INT(INPUT!$I$1)+INPUT!$I$2),"Washout","On Meds"))))</f>
        <v/>
      </c>
      <c r="F15263">
        <f>IF(B15263="","",1.509*(LN(B15263)^1.084-5.381))</f>
        <v/>
      </c>
      <c r="G15263">
        <f>IF(F15263="","",IF(F15263&lt;0,10*F15263^2,0))</f>
        <v/>
      </c>
      <c r="H15263">
        <f>IF(F15263="","",IF(F15263&gt;0,10*F15263^2,0))</f>
        <v/>
      </c>
    </row>
    <row r="15264">
      <c r="A15264">
        <f>Input!A15264</f>
        <v/>
      </c>
      <c r="B15264">
        <f>IF(ISNUMBER(Input!B15264),IF(AND(Input!B15264&gt;=20,Input!B15264&lt;=700),Input!B15264,""),"")</f>
        <v/>
      </c>
      <c r="C15264">
        <f>IF(B15264="","",INT(A15264))</f>
        <v/>
      </c>
      <c r="D15264">
        <f>IF(B15264="","",HOUR(A15264))</f>
        <v/>
      </c>
      <c r="E15264">
        <f>IF(B15264="","",IF(INPUT!$I$1="","",IF(C15264&lt;(INT(INPUT!$I$1)-INPUT!$I$2),"Off Meds",IF(C15264&lt;=(INT(INPUT!$I$1)+INPUT!$I$2),"Washout","On Meds"))))</f>
        <v/>
      </c>
      <c r="F15264">
        <f>IF(B15264="","",1.509*(LN(B15264)^1.084-5.381))</f>
        <v/>
      </c>
      <c r="G15264">
        <f>IF(F15264="","",IF(F15264&lt;0,10*F15264^2,0))</f>
        <v/>
      </c>
      <c r="H15264">
        <f>IF(F15264="","",IF(F15264&gt;0,10*F15264^2,0))</f>
        <v/>
      </c>
    </row>
    <row r="15265">
      <c r="A15265">
        <f>Input!A15265</f>
        <v/>
      </c>
      <c r="B15265">
        <f>IF(ISNUMBER(Input!B15265),IF(AND(Input!B15265&gt;=20,Input!B15265&lt;=700),Input!B15265,""),"")</f>
        <v/>
      </c>
      <c r="C15265">
        <f>IF(B15265="","",INT(A15265))</f>
        <v/>
      </c>
      <c r="D15265">
        <f>IF(B15265="","",HOUR(A15265))</f>
        <v/>
      </c>
      <c r="E15265">
        <f>IF(B15265="","",IF(INPUT!$I$1="","",IF(C15265&lt;(INT(INPUT!$I$1)-INPUT!$I$2),"Off Meds",IF(C15265&lt;=(INT(INPUT!$I$1)+INPUT!$I$2),"Washout","On Meds"))))</f>
        <v/>
      </c>
      <c r="F15265">
        <f>IF(B15265="","",1.509*(LN(B15265)^1.084-5.381))</f>
        <v/>
      </c>
      <c r="G15265">
        <f>IF(F15265="","",IF(F15265&lt;0,10*F15265^2,0))</f>
        <v/>
      </c>
      <c r="H15265">
        <f>IF(F15265="","",IF(F15265&gt;0,10*F15265^2,0))</f>
        <v/>
      </c>
    </row>
    <row r="15266">
      <c r="A15266">
        <f>Input!A15266</f>
        <v/>
      </c>
      <c r="B15266">
        <f>IF(ISNUMBER(Input!B15266),IF(AND(Input!B15266&gt;=20,Input!B15266&lt;=700),Input!B15266,""),"")</f>
        <v/>
      </c>
      <c r="C15266">
        <f>IF(B15266="","",INT(A15266))</f>
        <v/>
      </c>
      <c r="D15266">
        <f>IF(B15266="","",HOUR(A15266))</f>
        <v/>
      </c>
      <c r="E15266">
        <f>IF(B15266="","",IF(INPUT!$I$1="","",IF(C15266&lt;(INT(INPUT!$I$1)-INPUT!$I$2),"Off Meds",IF(C15266&lt;=(INT(INPUT!$I$1)+INPUT!$I$2),"Washout","On Meds"))))</f>
        <v/>
      </c>
      <c r="F15266">
        <f>IF(B15266="","",1.509*(LN(B15266)^1.084-5.381))</f>
        <v/>
      </c>
      <c r="G15266">
        <f>IF(F15266="","",IF(F15266&lt;0,10*F15266^2,0))</f>
        <v/>
      </c>
      <c r="H15266">
        <f>IF(F15266="","",IF(F15266&gt;0,10*F15266^2,0))</f>
        <v/>
      </c>
    </row>
    <row r="15267">
      <c r="A15267">
        <f>Input!A15267</f>
        <v/>
      </c>
      <c r="B15267">
        <f>IF(ISNUMBER(Input!B15267),IF(AND(Input!B15267&gt;=20,Input!B15267&lt;=700),Input!B15267,""),"")</f>
        <v/>
      </c>
      <c r="C15267">
        <f>IF(B15267="","",INT(A15267))</f>
        <v/>
      </c>
      <c r="D15267">
        <f>IF(B15267="","",HOUR(A15267))</f>
        <v/>
      </c>
      <c r="E15267">
        <f>IF(B15267="","",IF(INPUT!$I$1="","",IF(C15267&lt;(INT(INPUT!$I$1)-INPUT!$I$2),"Off Meds",IF(C15267&lt;=(INT(INPUT!$I$1)+INPUT!$I$2),"Washout","On Meds"))))</f>
        <v/>
      </c>
      <c r="F15267">
        <f>IF(B15267="","",1.509*(LN(B15267)^1.084-5.381))</f>
        <v/>
      </c>
      <c r="G15267">
        <f>IF(F15267="","",IF(F15267&lt;0,10*F15267^2,0))</f>
        <v/>
      </c>
      <c r="H15267">
        <f>IF(F15267="","",IF(F15267&gt;0,10*F15267^2,0))</f>
        <v/>
      </c>
    </row>
    <row r="15268">
      <c r="A15268">
        <f>Input!A15268</f>
        <v/>
      </c>
      <c r="B15268">
        <f>IF(ISNUMBER(Input!B15268),IF(AND(Input!B15268&gt;=20,Input!B15268&lt;=700),Input!B15268,""),"")</f>
        <v/>
      </c>
      <c r="C15268">
        <f>IF(B15268="","",INT(A15268))</f>
        <v/>
      </c>
      <c r="D15268">
        <f>IF(B15268="","",HOUR(A15268))</f>
        <v/>
      </c>
      <c r="E15268">
        <f>IF(B15268="","",IF(INPUT!$I$1="","",IF(C15268&lt;(INT(INPUT!$I$1)-INPUT!$I$2),"Off Meds",IF(C15268&lt;=(INT(INPUT!$I$1)+INPUT!$I$2),"Washout","On Meds"))))</f>
        <v/>
      </c>
      <c r="F15268">
        <f>IF(B15268="","",1.509*(LN(B15268)^1.084-5.381))</f>
        <v/>
      </c>
      <c r="G15268">
        <f>IF(F15268="","",IF(F15268&lt;0,10*F15268^2,0))</f>
        <v/>
      </c>
      <c r="H15268">
        <f>IF(F15268="","",IF(F15268&gt;0,10*F15268^2,0))</f>
        <v/>
      </c>
    </row>
    <row r="15269">
      <c r="A15269">
        <f>Input!A15269</f>
        <v/>
      </c>
      <c r="B15269">
        <f>IF(ISNUMBER(Input!B15269),IF(AND(Input!B15269&gt;=20,Input!B15269&lt;=700),Input!B15269,""),"")</f>
        <v/>
      </c>
      <c r="C15269">
        <f>IF(B15269="","",INT(A15269))</f>
        <v/>
      </c>
      <c r="D15269">
        <f>IF(B15269="","",HOUR(A15269))</f>
        <v/>
      </c>
      <c r="E15269">
        <f>IF(B15269="","",IF(INPUT!$I$1="","",IF(C15269&lt;(INT(INPUT!$I$1)-INPUT!$I$2),"Off Meds",IF(C15269&lt;=(INT(INPUT!$I$1)+INPUT!$I$2),"Washout","On Meds"))))</f>
        <v/>
      </c>
      <c r="F15269">
        <f>IF(B15269="","",1.509*(LN(B15269)^1.084-5.381))</f>
        <v/>
      </c>
      <c r="G15269">
        <f>IF(F15269="","",IF(F15269&lt;0,10*F15269^2,0))</f>
        <v/>
      </c>
      <c r="H15269">
        <f>IF(F15269="","",IF(F15269&gt;0,10*F15269^2,0))</f>
        <v/>
      </c>
    </row>
    <row r="15270">
      <c r="A15270">
        <f>Input!A15270</f>
        <v/>
      </c>
      <c r="B15270">
        <f>IF(ISNUMBER(Input!B15270),IF(AND(Input!B15270&gt;=20,Input!B15270&lt;=700),Input!B15270,""),"")</f>
        <v/>
      </c>
      <c r="C15270">
        <f>IF(B15270="","",INT(A15270))</f>
        <v/>
      </c>
      <c r="D15270">
        <f>IF(B15270="","",HOUR(A15270))</f>
        <v/>
      </c>
      <c r="E15270">
        <f>IF(B15270="","",IF(INPUT!$I$1="","",IF(C15270&lt;(INT(INPUT!$I$1)-INPUT!$I$2),"Off Meds",IF(C15270&lt;=(INT(INPUT!$I$1)+INPUT!$I$2),"Washout","On Meds"))))</f>
        <v/>
      </c>
      <c r="F15270">
        <f>IF(B15270="","",1.509*(LN(B15270)^1.084-5.381))</f>
        <v/>
      </c>
      <c r="G15270">
        <f>IF(F15270="","",IF(F15270&lt;0,10*F15270^2,0))</f>
        <v/>
      </c>
      <c r="H15270">
        <f>IF(F15270="","",IF(F15270&gt;0,10*F15270^2,0))</f>
        <v/>
      </c>
    </row>
    <row r="15271">
      <c r="A15271">
        <f>Input!A15271</f>
        <v/>
      </c>
      <c r="B15271">
        <f>IF(ISNUMBER(Input!B15271),IF(AND(Input!B15271&gt;=20,Input!B15271&lt;=700),Input!B15271,""),"")</f>
        <v/>
      </c>
      <c r="C15271">
        <f>IF(B15271="","",INT(A15271))</f>
        <v/>
      </c>
      <c r="D15271">
        <f>IF(B15271="","",HOUR(A15271))</f>
        <v/>
      </c>
      <c r="E15271">
        <f>IF(B15271="","",IF(INPUT!$I$1="","",IF(C15271&lt;(INT(INPUT!$I$1)-INPUT!$I$2),"Off Meds",IF(C15271&lt;=(INT(INPUT!$I$1)+INPUT!$I$2),"Washout","On Meds"))))</f>
        <v/>
      </c>
      <c r="F15271">
        <f>IF(B15271="","",1.509*(LN(B15271)^1.084-5.381))</f>
        <v/>
      </c>
      <c r="G15271">
        <f>IF(F15271="","",IF(F15271&lt;0,10*F15271^2,0))</f>
        <v/>
      </c>
      <c r="H15271">
        <f>IF(F15271="","",IF(F15271&gt;0,10*F15271^2,0))</f>
        <v/>
      </c>
    </row>
    <row r="15272">
      <c r="A15272">
        <f>Input!A15272</f>
        <v/>
      </c>
      <c r="B15272">
        <f>IF(ISNUMBER(Input!B15272),IF(AND(Input!B15272&gt;=20,Input!B15272&lt;=700),Input!B15272,""),"")</f>
        <v/>
      </c>
      <c r="C15272">
        <f>IF(B15272="","",INT(A15272))</f>
        <v/>
      </c>
      <c r="D15272">
        <f>IF(B15272="","",HOUR(A15272))</f>
        <v/>
      </c>
      <c r="E15272">
        <f>IF(B15272="","",IF(INPUT!$I$1="","",IF(C15272&lt;(INT(INPUT!$I$1)-INPUT!$I$2),"Off Meds",IF(C15272&lt;=(INT(INPUT!$I$1)+INPUT!$I$2),"Washout","On Meds"))))</f>
        <v/>
      </c>
      <c r="F15272">
        <f>IF(B15272="","",1.509*(LN(B15272)^1.084-5.381))</f>
        <v/>
      </c>
      <c r="G15272">
        <f>IF(F15272="","",IF(F15272&lt;0,10*F15272^2,0))</f>
        <v/>
      </c>
      <c r="H15272">
        <f>IF(F15272="","",IF(F15272&gt;0,10*F15272^2,0))</f>
        <v/>
      </c>
    </row>
    <row r="15273">
      <c r="A15273">
        <f>Input!A15273</f>
        <v/>
      </c>
      <c r="B15273">
        <f>IF(ISNUMBER(Input!B15273),IF(AND(Input!B15273&gt;=20,Input!B15273&lt;=700),Input!B15273,""),"")</f>
        <v/>
      </c>
      <c r="C15273">
        <f>IF(B15273="","",INT(A15273))</f>
        <v/>
      </c>
      <c r="D15273">
        <f>IF(B15273="","",HOUR(A15273))</f>
        <v/>
      </c>
      <c r="E15273">
        <f>IF(B15273="","",IF(INPUT!$I$1="","",IF(C15273&lt;(INT(INPUT!$I$1)-INPUT!$I$2),"Off Meds",IF(C15273&lt;=(INT(INPUT!$I$1)+INPUT!$I$2),"Washout","On Meds"))))</f>
        <v/>
      </c>
      <c r="F15273">
        <f>IF(B15273="","",1.509*(LN(B15273)^1.084-5.381))</f>
        <v/>
      </c>
      <c r="G15273">
        <f>IF(F15273="","",IF(F15273&lt;0,10*F15273^2,0))</f>
        <v/>
      </c>
      <c r="H15273">
        <f>IF(F15273="","",IF(F15273&gt;0,10*F15273^2,0))</f>
        <v/>
      </c>
    </row>
    <row r="15274">
      <c r="A15274">
        <f>Input!A15274</f>
        <v/>
      </c>
      <c r="B15274">
        <f>IF(ISNUMBER(Input!B15274),IF(AND(Input!B15274&gt;=20,Input!B15274&lt;=700),Input!B15274,""),"")</f>
        <v/>
      </c>
      <c r="C15274">
        <f>IF(B15274="","",INT(A15274))</f>
        <v/>
      </c>
      <c r="D15274">
        <f>IF(B15274="","",HOUR(A15274))</f>
        <v/>
      </c>
      <c r="E15274">
        <f>IF(B15274="","",IF(INPUT!$I$1="","",IF(C15274&lt;(INT(INPUT!$I$1)-INPUT!$I$2),"Off Meds",IF(C15274&lt;=(INT(INPUT!$I$1)+INPUT!$I$2),"Washout","On Meds"))))</f>
        <v/>
      </c>
      <c r="F15274">
        <f>IF(B15274="","",1.509*(LN(B15274)^1.084-5.381))</f>
        <v/>
      </c>
      <c r="G15274">
        <f>IF(F15274="","",IF(F15274&lt;0,10*F15274^2,0))</f>
        <v/>
      </c>
      <c r="H15274">
        <f>IF(F15274="","",IF(F15274&gt;0,10*F15274^2,0))</f>
        <v/>
      </c>
    </row>
    <row r="15275">
      <c r="A15275">
        <f>Input!A15275</f>
        <v/>
      </c>
      <c r="B15275">
        <f>IF(ISNUMBER(Input!B15275),IF(AND(Input!B15275&gt;=20,Input!B15275&lt;=700),Input!B15275,""),"")</f>
        <v/>
      </c>
      <c r="C15275">
        <f>IF(B15275="","",INT(A15275))</f>
        <v/>
      </c>
      <c r="D15275">
        <f>IF(B15275="","",HOUR(A15275))</f>
        <v/>
      </c>
      <c r="E15275">
        <f>IF(B15275="","",IF(INPUT!$I$1="","",IF(C15275&lt;(INT(INPUT!$I$1)-INPUT!$I$2),"Off Meds",IF(C15275&lt;=(INT(INPUT!$I$1)+INPUT!$I$2),"Washout","On Meds"))))</f>
        <v/>
      </c>
      <c r="F15275">
        <f>IF(B15275="","",1.509*(LN(B15275)^1.084-5.381))</f>
        <v/>
      </c>
      <c r="G15275">
        <f>IF(F15275="","",IF(F15275&lt;0,10*F15275^2,0))</f>
        <v/>
      </c>
      <c r="H15275">
        <f>IF(F15275="","",IF(F15275&gt;0,10*F15275^2,0))</f>
        <v/>
      </c>
    </row>
    <row r="15276">
      <c r="A15276">
        <f>Input!A15276</f>
        <v/>
      </c>
      <c r="B15276">
        <f>IF(ISNUMBER(Input!B15276),IF(AND(Input!B15276&gt;=20,Input!B15276&lt;=700),Input!B15276,""),"")</f>
        <v/>
      </c>
      <c r="C15276">
        <f>IF(B15276="","",INT(A15276))</f>
        <v/>
      </c>
      <c r="D15276">
        <f>IF(B15276="","",HOUR(A15276))</f>
        <v/>
      </c>
      <c r="E15276">
        <f>IF(B15276="","",IF(INPUT!$I$1="","",IF(C15276&lt;(INT(INPUT!$I$1)-INPUT!$I$2),"Off Meds",IF(C15276&lt;=(INT(INPUT!$I$1)+INPUT!$I$2),"Washout","On Meds"))))</f>
        <v/>
      </c>
      <c r="F15276">
        <f>IF(B15276="","",1.509*(LN(B15276)^1.084-5.381))</f>
        <v/>
      </c>
      <c r="G15276">
        <f>IF(F15276="","",IF(F15276&lt;0,10*F15276^2,0))</f>
        <v/>
      </c>
      <c r="H15276">
        <f>IF(F15276="","",IF(F15276&gt;0,10*F15276^2,0))</f>
        <v/>
      </c>
    </row>
    <row r="15277">
      <c r="A15277">
        <f>Input!A15277</f>
        <v/>
      </c>
      <c r="B15277">
        <f>IF(ISNUMBER(Input!B15277),IF(AND(Input!B15277&gt;=20,Input!B15277&lt;=700),Input!B15277,""),"")</f>
        <v/>
      </c>
      <c r="C15277">
        <f>IF(B15277="","",INT(A15277))</f>
        <v/>
      </c>
      <c r="D15277">
        <f>IF(B15277="","",HOUR(A15277))</f>
        <v/>
      </c>
      <c r="E15277">
        <f>IF(B15277="","",IF(INPUT!$I$1="","",IF(C15277&lt;(INT(INPUT!$I$1)-INPUT!$I$2),"Off Meds",IF(C15277&lt;=(INT(INPUT!$I$1)+INPUT!$I$2),"Washout","On Meds"))))</f>
        <v/>
      </c>
      <c r="F15277">
        <f>IF(B15277="","",1.509*(LN(B15277)^1.084-5.381))</f>
        <v/>
      </c>
      <c r="G15277">
        <f>IF(F15277="","",IF(F15277&lt;0,10*F15277^2,0))</f>
        <v/>
      </c>
      <c r="H15277">
        <f>IF(F15277="","",IF(F15277&gt;0,10*F15277^2,0))</f>
        <v/>
      </c>
    </row>
    <row r="15278">
      <c r="A15278">
        <f>Input!A15278</f>
        <v/>
      </c>
      <c r="B15278">
        <f>IF(ISNUMBER(Input!B15278),IF(AND(Input!B15278&gt;=20,Input!B15278&lt;=700),Input!B15278,""),"")</f>
        <v/>
      </c>
      <c r="C15278">
        <f>IF(B15278="","",INT(A15278))</f>
        <v/>
      </c>
      <c r="D15278">
        <f>IF(B15278="","",HOUR(A15278))</f>
        <v/>
      </c>
      <c r="E15278">
        <f>IF(B15278="","",IF(INPUT!$I$1="","",IF(C15278&lt;(INT(INPUT!$I$1)-INPUT!$I$2),"Off Meds",IF(C15278&lt;=(INT(INPUT!$I$1)+INPUT!$I$2),"Washout","On Meds"))))</f>
        <v/>
      </c>
      <c r="F15278">
        <f>IF(B15278="","",1.509*(LN(B15278)^1.084-5.381))</f>
        <v/>
      </c>
      <c r="G15278">
        <f>IF(F15278="","",IF(F15278&lt;0,10*F15278^2,0))</f>
        <v/>
      </c>
      <c r="H15278">
        <f>IF(F15278="","",IF(F15278&gt;0,10*F15278^2,0))</f>
        <v/>
      </c>
    </row>
    <row r="15279">
      <c r="A15279">
        <f>Input!A15279</f>
        <v/>
      </c>
      <c r="B15279">
        <f>IF(ISNUMBER(Input!B15279),IF(AND(Input!B15279&gt;=20,Input!B15279&lt;=700),Input!B15279,""),"")</f>
        <v/>
      </c>
      <c r="C15279">
        <f>IF(B15279="","",INT(A15279))</f>
        <v/>
      </c>
      <c r="D15279">
        <f>IF(B15279="","",HOUR(A15279))</f>
        <v/>
      </c>
      <c r="E15279">
        <f>IF(B15279="","",IF(INPUT!$I$1="","",IF(C15279&lt;(INT(INPUT!$I$1)-INPUT!$I$2),"Off Meds",IF(C15279&lt;=(INT(INPUT!$I$1)+INPUT!$I$2),"Washout","On Meds"))))</f>
        <v/>
      </c>
      <c r="F15279">
        <f>IF(B15279="","",1.509*(LN(B15279)^1.084-5.381))</f>
        <v/>
      </c>
      <c r="G15279">
        <f>IF(F15279="","",IF(F15279&lt;0,10*F15279^2,0))</f>
        <v/>
      </c>
      <c r="H15279">
        <f>IF(F15279="","",IF(F15279&gt;0,10*F15279^2,0))</f>
        <v/>
      </c>
    </row>
    <row r="15280">
      <c r="A15280">
        <f>Input!A15280</f>
        <v/>
      </c>
      <c r="B15280">
        <f>IF(ISNUMBER(Input!B15280),IF(AND(Input!B15280&gt;=20,Input!B15280&lt;=700),Input!B15280,""),"")</f>
        <v/>
      </c>
      <c r="C15280">
        <f>IF(B15280="","",INT(A15280))</f>
        <v/>
      </c>
      <c r="D15280">
        <f>IF(B15280="","",HOUR(A15280))</f>
        <v/>
      </c>
      <c r="E15280">
        <f>IF(B15280="","",IF(INPUT!$I$1="","",IF(C15280&lt;(INT(INPUT!$I$1)-INPUT!$I$2),"Off Meds",IF(C15280&lt;=(INT(INPUT!$I$1)+INPUT!$I$2),"Washout","On Meds"))))</f>
        <v/>
      </c>
      <c r="F15280">
        <f>IF(B15280="","",1.509*(LN(B15280)^1.084-5.381))</f>
        <v/>
      </c>
      <c r="G15280">
        <f>IF(F15280="","",IF(F15280&lt;0,10*F15280^2,0))</f>
        <v/>
      </c>
      <c r="H15280">
        <f>IF(F15280="","",IF(F15280&gt;0,10*F15280^2,0))</f>
        <v/>
      </c>
    </row>
    <row r="15281">
      <c r="A15281">
        <f>Input!A15281</f>
        <v/>
      </c>
      <c r="B15281">
        <f>IF(ISNUMBER(Input!B15281),IF(AND(Input!B15281&gt;=20,Input!B15281&lt;=700),Input!B15281,""),"")</f>
        <v/>
      </c>
      <c r="C15281">
        <f>IF(B15281="","",INT(A15281))</f>
        <v/>
      </c>
      <c r="D15281">
        <f>IF(B15281="","",HOUR(A15281))</f>
        <v/>
      </c>
      <c r="E15281">
        <f>IF(B15281="","",IF(INPUT!$I$1="","",IF(C15281&lt;(INT(INPUT!$I$1)-INPUT!$I$2),"Off Meds",IF(C15281&lt;=(INT(INPUT!$I$1)+INPUT!$I$2),"Washout","On Meds"))))</f>
        <v/>
      </c>
      <c r="F15281">
        <f>IF(B15281="","",1.509*(LN(B15281)^1.084-5.381))</f>
        <v/>
      </c>
      <c r="G15281">
        <f>IF(F15281="","",IF(F15281&lt;0,10*F15281^2,0))</f>
        <v/>
      </c>
      <c r="H15281">
        <f>IF(F15281="","",IF(F15281&gt;0,10*F15281^2,0))</f>
        <v/>
      </c>
    </row>
    <row r="15282">
      <c r="A15282">
        <f>Input!A15282</f>
        <v/>
      </c>
      <c r="B15282">
        <f>IF(ISNUMBER(Input!B15282),IF(AND(Input!B15282&gt;=20,Input!B15282&lt;=700),Input!B15282,""),"")</f>
        <v/>
      </c>
      <c r="C15282">
        <f>IF(B15282="","",INT(A15282))</f>
        <v/>
      </c>
      <c r="D15282">
        <f>IF(B15282="","",HOUR(A15282))</f>
        <v/>
      </c>
      <c r="E15282">
        <f>IF(B15282="","",IF(INPUT!$I$1="","",IF(C15282&lt;(INT(INPUT!$I$1)-INPUT!$I$2),"Off Meds",IF(C15282&lt;=(INT(INPUT!$I$1)+INPUT!$I$2),"Washout","On Meds"))))</f>
        <v/>
      </c>
      <c r="F15282">
        <f>IF(B15282="","",1.509*(LN(B15282)^1.084-5.381))</f>
        <v/>
      </c>
      <c r="G15282">
        <f>IF(F15282="","",IF(F15282&lt;0,10*F15282^2,0))</f>
        <v/>
      </c>
      <c r="H15282">
        <f>IF(F15282="","",IF(F15282&gt;0,10*F15282^2,0))</f>
        <v/>
      </c>
    </row>
    <row r="15283">
      <c r="A15283">
        <f>Input!A15283</f>
        <v/>
      </c>
      <c r="B15283">
        <f>IF(ISNUMBER(Input!B15283),IF(AND(Input!B15283&gt;=20,Input!B15283&lt;=700),Input!B15283,""),"")</f>
        <v/>
      </c>
      <c r="C15283">
        <f>IF(B15283="","",INT(A15283))</f>
        <v/>
      </c>
      <c r="D15283">
        <f>IF(B15283="","",HOUR(A15283))</f>
        <v/>
      </c>
      <c r="E15283">
        <f>IF(B15283="","",IF(INPUT!$I$1="","",IF(C15283&lt;(INT(INPUT!$I$1)-INPUT!$I$2),"Off Meds",IF(C15283&lt;=(INT(INPUT!$I$1)+INPUT!$I$2),"Washout","On Meds"))))</f>
        <v/>
      </c>
      <c r="F15283">
        <f>IF(B15283="","",1.509*(LN(B15283)^1.084-5.381))</f>
        <v/>
      </c>
      <c r="G15283">
        <f>IF(F15283="","",IF(F15283&lt;0,10*F15283^2,0))</f>
        <v/>
      </c>
      <c r="H15283">
        <f>IF(F15283="","",IF(F15283&gt;0,10*F15283^2,0))</f>
        <v/>
      </c>
    </row>
    <row r="15284">
      <c r="A15284">
        <f>Input!A15284</f>
        <v/>
      </c>
      <c r="B15284">
        <f>IF(ISNUMBER(Input!B15284),IF(AND(Input!B15284&gt;=20,Input!B15284&lt;=700),Input!B15284,""),"")</f>
        <v/>
      </c>
      <c r="C15284">
        <f>IF(B15284="","",INT(A15284))</f>
        <v/>
      </c>
      <c r="D15284">
        <f>IF(B15284="","",HOUR(A15284))</f>
        <v/>
      </c>
      <c r="E15284">
        <f>IF(B15284="","",IF(INPUT!$I$1="","",IF(C15284&lt;(INT(INPUT!$I$1)-INPUT!$I$2),"Off Meds",IF(C15284&lt;=(INT(INPUT!$I$1)+INPUT!$I$2),"Washout","On Meds"))))</f>
        <v/>
      </c>
      <c r="F15284">
        <f>IF(B15284="","",1.509*(LN(B15284)^1.084-5.381))</f>
        <v/>
      </c>
      <c r="G15284">
        <f>IF(F15284="","",IF(F15284&lt;0,10*F15284^2,0))</f>
        <v/>
      </c>
      <c r="H15284">
        <f>IF(F15284="","",IF(F15284&gt;0,10*F15284^2,0))</f>
        <v/>
      </c>
    </row>
    <row r="15285">
      <c r="A15285">
        <f>Input!A15285</f>
        <v/>
      </c>
      <c r="B15285">
        <f>IF(ISNUMBER(Input!B15285),IF(AND(Input!B15285&gt;=20,Input!B15285&lt;=700),Input!B15285,""),"")</f>
        <v/>
      </c>
      <c r="C15285">
        <f>IF(B15285="","",INT(A15285))</f>
        <v/>
      </c>
      <c r="D15285">
        <f>IF(B15285="","",HOUR(A15285))</f>
        <v/>
      </c>
      <c r="E15285">
        <f>IF(B15285="","",IF(INPUT!$I$1="","",IF(C15285&lt;(INT(INPUT!$I$1)-INPUT!$I$2),"Off Meds",IF(C15285&lt;=(INT(INPUT!$I$1)+INPUT!$I$2),"Washout","On Meds"))))</f>
        <v/>
      </c>
      <c r="F15285">
        <f>IF(B15285="","",1.509*(LN(B15285)^1.084-5.381))</f>
        <v/>
      </c>
      <c r="G15285">
        <f>IF(F15285="","",IF(F15285&lt;0,10*F15285^2,0))</f>
        <v/>
      </c>
      <c r="H15285">
        <f>IF(F15285="","",IF(F15285&gt;0,10*F15285^2,0))</f>
        <v/>
      </c>
    </row>
    <row r="15286">
      <c r="A15286">
        <f>Input!A15286</f>
        <v/>
      </c>
      <c r="B15286">
        <f>IF(ISNUMBER(Input!B15286),IF(AND(Input!B15286&gt;=20,Input!B15286&lt;=700),Input!B15286,""),"")</f>
        <v/>
      </c>
      <c r="C15286">
        <f>IF(B15286="","",INT(A15286))</f>
        <v/>
      </c>
      <c r="D15286">
        <f>IF(B15286="","",HOUR(A15286))</f>
        <v/>
      </c>
      <c r="E15286">
        <f>IF(B15286="","",IF(INPUT!$I$1="","",IF(C15286&lt;(INT(INPUT!$I$1)-INPUT!$I$2),"Off Meds",IF(C15286&lt;=(INT(INPUT!$I$1)+INPUT!$I$2),"Washout","On Meds"))))</f>
        <v/>
      </c>
      <c r="F15286">
        <f>IF(B15286="","",1.509*(LN(B15286)^1.084-5.381))</f>
        <v/>
      </c>
      <c r="G15286">
        <f>IF(F15286="","",IF(F15286&lt;0,10*F15286^2,0))</f>
        <v/>
      </c>
      <c r="H15286">
        <f>IF(F15286="","",IF(F15286&gt;0,10*F15286^2,0))</f>
        <v/>
      </c>
    </row>
    <row r="15287">
      <c r="A15287">
        <f>Input!A15287</f>
        <v/>
      </c>
      <c r="B15287">
        <f>IF(ISNUMBER(Input!B15287),IF(AND(Input!B15287&gt;=20,Input!B15287&lt;=700),Input!B15287,""),"")</f>
        <v/>
      </c>
      <c r="C15287">
        <f>IF(B15287="","",INT(A15287))</f>
        <v/>
      </c>
      <c r="D15287">
        <f>IF(B15287="","",HOUR(A15287))</f>
        <v/>
      </c>
      <c r="E15287">
        <f>IF(B15287="","",IF(INPUT!$I$1="","",IF(C15287&lt;(INT(INPUT!$I$1)-INPUT!$I$2),"Off Meds",IF(C15287&lt;=(INT(INPUT!$I$1)+INPUT!$I$2),"Washout","On Meds"))))</f>
        <v/>
      </c>
      <c r="F15287">
        <f>IF(B15287="","",1.509*(LN(B15287)^1.084-5.381))</f>
        <v/>
      </c>
      <c r="G15287">
        <f>IF(F15287="","",IF(F15287&lt;0,10*F15287^2,0))</f>
        <v/>
      </c>
      <c r="H15287">
        <f>IF(F15287="","",IF(F15287&gt;0,10*F15287^2,0))</f>
        <v/>
      </c>
    </row>
    <row r="15288">
      <c r="A15288">
        <f>Input!A15288</f>
        <v/>
      </c>
      <c r="B15288">
        <f>IF(ISNUMBER(Input!B15288),IF(AND(Input!B15288&gt;=20,Input!B15288&lt;=700),Input!B15288,""),"")</f>
        <v/>
      </c>
      <c r="C15288">
        <f>IF(B15288="","",INT(A15288))</f>
        <v/>
      </c>
      <c r="D15288">
        <f>IF(B15288="","",HOUR(A15288))</f>
        <v/>
      </c>
      <c r="E15288">
        <f>IF(B15288="","",IF(INPUT!$I$1="","",IF(C15288&lt;(INT(INPUT!$I$1)-INPUT!$I$2),"Off Meds",IF(C15288&lt;=(INT(INPUT!$I$1)+INPUT!$I$2),"Washout","On Meds"))))</f>
        <v/>
      </c>
      <c r="F15288">
        <f>IF(B15288="","",1.509*(LN(B15288)^1.084-5.381))</f>
        <v/>
      </c>
      <c r="G15288">
        <f>IF(F15288="","",IF(F15288&lt;0,10*F15288^2,0))</f>
        <v/>
      </c>
      <c r="H15288">
        <f>IF(F15288="","",IF(F15288&gt;0,10*F15288^2,0))</f>
        <v/>
      </c>
    </row>
    <row r="15289">
      <c r="A15289">
        <f>Input!A15289</f>
        <v/>
      </c>
      <c r="B15289">
        <f>IF(ISNUMBER(Input!B15289),IF(AND(Input!B15289&gt;=20,Input!B15289&lt;=700),Input!B15289,""),"")</f>
        <v/>
      </c>
      <c r="C15289">
        <f>IF(B15289="","",INT(A15289))</f>
        <v/>
      </c>
      <c r="D15289">
        <f>IF(B15289="","",HOUR(A15289))</f>
        <v/>
      </c>
      <c r="E15289">
        <f>IF(B15289="","",IF(INPUT!$I$1="","",IF(C15289&lt;(INT(INPUT!$I$1)-INPUT!$I$2),"Off Meds",IF(C15289&lt;=(INT(INPUT!$I$1)+INPUT!$I$2),"Washout","On Meds"))))</f>
        <v/>
      </c>
      <c r="F15289">
        <f>IF(B15289="","",1.509*(LN(B15289)^1.084-5.381))</f>
        <v/>
      </c>
      <c r="G15289">
        <f>IF(F15289="","",IF(F15289&lt;0,10*F15289^2,0))</f>
        <v/>
      </c>
      <c r="H15289">
        <f>IF(F15289="","",IF(F15289&gt;0,10*F15289^2,0))</f>
        <v/>
      </c>
    </row>
    <row r="15290">
      <c r="A15290">
        <f>Input!A15290</f>
        <v/>
      </c>
      <c r="B15290">
        <f>IF(ISNUMBER(Input!B15290),IF(AND(Input!B15290&gt;=20,Input!B15290&lt;=700),Input!B15290,""),"")</f>
        <v/>
      </c>
      <c r="C15290">
        <f>IF(B15290="","",INT(A15290))</f>
        <v/>
      </c>
      <c r="D15290">
        <f>IF(B15290="","",HOUR(A15290))</f>
        <v/>
      </c>
      <c r="E15290">
        <f>IF(B15290="","",IF(INPUT!$I$1="","",IF(C15290&lt;(INT(INPUT!$I$1)-INPUT!$I$2),"Off Meds",IF(C15290&lt;=(INT(INPUT!$I$1)+INPUT!$I$2),"Washout","On Meds"))))</f>
        <v/>
      </c>
      <c r="F15290">
        <f>IF(B15290="","",1.509*(LN(B15290)^1.084-5.381))</f>
        <v/>
      </c>
      <c r="G15290">
        <f>IF(F15290="","",IF(F15290&lt;0,10*F15290^2,0))</f>
        <v/>
      </c>
      <c r="H15290">
        <f>IF(F15290="","",IF(F15290&gt;0,10*F15290^2,0))</f>
        <v/>
      </c>
    </row>
    <row r="15291">
      <c r="A15291">
        <f>Input!A15291</f>
        <v/>
      </c>
      <c r="B15291">
        <f>IF(ISNUMBER(Input!B15291),IF(AND(Input!B15291&gt;=20,Input!B15291&lt;=700),Input!B15291,""),"")</f>
        <v/>
      </c>
      <c r="C15291">
        <f>IF(B15291="","",INT(A15291))</f>
        <v/>
      </c>
      <c r="D15291">
        <f>IF(B15291="","",HOUR(A15291))</f>
        <v/>
      </c>
      <c r="E15291">
        <f>IF(B15291="","",IF(INPUT!$I$1="","",IF(C15291&lt;(INT(INPUT!$I$1)-INPUT!$I$2),"Off Meds",IF(C15291&lt;=(INT(INPUT!$I$1)+INPUT!$I$2),"Washout","On Meds"))))</f>
        <v/>
      </c>
      <c r="F15291">
        <f>IF(B15291="","",1.509*(LN(B15291)^1.084-5.381))</f>
        <v/>
      </c>
      <c r="G15291">
        <f>IF(F15291="","",IF(F15291&lt;0,10*F15291^2,0))</f>
        <v/>
      </c>
      <c r="H15291">
        <f>IF(F15291="","",IF(F15291&gt;0,10*F15291^2,0))</f>
        <v/>
      </c>
    </row>
    <row r="15292">
      <c r="A15292">
        <f>Input!A15292</f>
        <v/>
      </c>
      <c r="B15292">
        <f>IF(ISNUMBER(Input!B15292),IF(AND(Input!B15292&gt;=20,Input!B15292&lt;=700),Input!B15292,""),"")</f>
        <v/>
      </c>
      <c r="C15292">
        <f>IF(B15292="","",INT(A15292))</f>
        <v/>
      </c>
      <c r="D15292">
        <f>IF(B15292="","",HOUR(A15292))</f>
        <v/>
      </c>
      <c r="E15292">
        <f>IF(B15292="","",IF(INPUT!$I$1="","",IF(C15292&lt;(INT(INPUT!$I$1)-INPUT!$I$2),"Off Meds",IF(C15292&lt;=(INT(INPUT!$I$1)+INPUT!$I$2),"Washout","On Meds"))))</f>
        <v/>
      </c>
      <c r="F15292">
        <f>IF(B15292="","",1.509*(LN(B15292)^1.084-5.381))</f>
        <v/>
      </c>
      <c r="G15292">
        <f>IF(F15292="","",IF(F15292&lt;0,10*F15292^2,0))</f>
        <v/>
      </c>
      <c r="H15292">
        <f>IF(F15292="","",IF(F15292&gt;0,10*F15292^2,0))</f>
        <v/>
      </c>
    </row>
    <row r="15293">
      <c r="A15293">
        <f>Input!A15293</f>
        <v/>
      </c>
      <c r="B15293">
        <f>IF(ISNUMBER(Input!B15293),IF(AND(Input!B15293&gt;=20,Input!B15293&lt;=700),Input!B15293,""),"")</f>
        <v/>
      </c>
      <c r="C15293">
        <f>IF(B15293="","",INT(A15293))</f>
        <v/>
      </c>
      <c r="D15293">
        <f>IF(B15293="","",HOUR(A15293))</f>
        <v/>
      </c>
      <c r="E15293">
        <f>IF(B15293="","",IF(INPUT!$I$1="","",IF(C15293&lt;(INT(INPUT!$I$1)-INPUT!$I$2),"Off Meds",IF(C15293&lt;=(INT(INPUT!$I$1)+INPUT!$I$2),"Washout","On Meds"))))</f>
        <v/>
      </c>
      <c r="F15293">
        <f>IF(B15293="","",1.509*(LN(B15293)^1.084-5.381))</f>
        <v/>
      </c>
      <c r="G15293">
        <f>IF(F15293="","",IF(F15293&lt;0,10*F15293^2,0))</f>
        <v/>
      </c>
      <c r="H15293">
        <f>IF(F15293="","",IF(F15293&gt;0,10*F15293^2,0))</f>
        <v/>
      </c>
    </row>
    <row r="15294">
      <c r="A15294">
        <f>Input!A15294</f>
        <v/>
      </c>
      <c r="B15294">
        <f>IF(ISNUMBER(Input!B15294),IF(AND(Input!B15294&gt;=20,Input!B15294&lt;=700),Input!B15294,""),"")</f>
        <v/>
      </c>
      <c r="C15294">
        <f>IF(B15294="","",INT(A15294))</f>
        <v/>
      </c>
      <c r="D15294">
        <f>IF(B15294="","",HOUR(A15294))</f>
        <v/>
      </c>
      <c r="E15294">
        <f>IF(B15294="","",IF(INPUT!$I$1="","",IF(C15294&lt;(INT(INPUT!$I$1)-INPUT!$I$2),"Off Meds",IF(C15294&lt;=(INT(INPUT!$I$1)+INPUT!$I$2),"Washout","On Meds"))))</f>
        <v/>
      </c>
      <c r="F15294">
        <f>IF(B15294="","",1.509*(LN(B15294)^1.084-5.381))</f>
        <v/>
      </c>
      <c r="G15294">
        <f>IF(F15294="","",IF(F15294&lt;0,10*F15294^2,0))</f>
        <v/>
      </c>
      <c r="H15294">
        <f>IF(F15294="","",IF(F15294&gt;0,10*F15294^2,0))</f>
        <v/>
      </c>
    </row>
    <row r="15295">
      <c r="A15295">
        <f>Input!A15295</f>
        <v/>
      </c>
      <c r="B15295">
        <f>IF(ISNUMBER(Input!B15295),IF(AND(Input!B15295&gt;=20,Input!B15295&lt;=700),Input!B15295,""),"")</f>
        <v/>
      </c>
      <c r="C15295">
        <f>IF(B15295="","",INT(A15295))</f>
        <v/>
      </c>
      <c r="D15295">
        <f>IF(B15295="","",HOUR(A15295))</f>
        <v/>
      </c>
      <c r="E15295">
        <f>IF(B15295="","",IF(INPUT!$I$1="","",IF(C15295&lt;(INT(INPUT!$I$1)-INPUT!$I$2),"Off Meds",IF(C15295&lt;=(INT(INPUT!$I$1)+INPUT!$I$2),"Washout","On Meds"))))</f>
        <v/>
      </c>
      <c r="F15295">
        <f>IF(B15295="","",1.509*(LN(B15295)^1.084-5.381))</f>
        <v/>
      </c>
      <c r="G15295">
        <f>IF(F15295="","",IF(F15295&lt;0,10*F15295^2,0))</f>
        <v/>
      </c>
      <c r="H15295">
        <f>IF(F15295="","",IF(F15295&gt;0,10*F15295^2,0))</f>
        <v/>
      </c>
    </row>
    <row r="15296">
      <c r="A15296">
        <f>Input!A15296</f>
        <v/>
      </c>
      <c r="B15296">
        <f>IF(ISNUMBER(Input!B15296),IF(AND(Input!B15296&gt;=20,Input!B15296&lt;=700),Input!B15296,""),"")</f>
        <v/>
      </c>
      <c r="C15296">
        <f>IF(B15296="","",INT(A15296))</f>
        <v/>
      </c>
      <c r="D15296">
        <f>IF(B15296="","",HOUR(A15296))</f>
        <v/>
      </c>
      <c r="E15296">
        <f>IF(B15296="","",IF(INPUT!$I$1="","",IF(C15296&lt;(INT(INPUT!$I$1)-INPUT!$I$2),"Off Meds",IF(C15296&lt;=(INT(INPUT!$I$1)+INPUT!$I$2),"Washout","On Meds"))))</f>
        <v/>
      </c>
      <c r="F15296">
        <f>IF(B15296="","",1.509*(LN(B15296)^1.084-5.381))</f>
        <v/>
      </c>
      <c r="G15296">
        <f>IF(F15296="","",IF(F15296&lt;0,10*F15296^2,0))</f>
        <v/>
      </c>
      <c r="H15296">
        <f>IF(F15296="","",IF(F15296&gt;0,10*F15296^2,0))</f>
        <v/>
      </c>
    </row>
    <row r="15297">
      <c r="A15297">
        <f>Input!A15297</f>
        <v/>
      </c>
      <c r="B15297">
        <f>IF(ISNUMBER(Input!B15297),IF(AND(Input!B15297&gt;=20,Input!B15297&lt;=700),Input!B15297,""),"")</f>
        <v/>
      </c>
      <c r="C15297">
        <f>IF(B15297="","",INT(A15297))</f>
        <v/>
      </c>
      <c r="D15297">
        <f>IF(B15297="","",HOUR(A15297))</f>
        <v/>
      </c>
      <c r="E15297">
        <f>IF(B15297="","",IF(INPUT!$I$1="","",IF(C15297&lt;(INT(INPUT!$I$1)-INPUT!$I$2),"Off Meds",IF(C15297&lt;=(INT(INPUT!$I$1)+INPUT!$I$2),"Washout","On Meds"))))</f>
        <v/>
      </c>
      <c r="F15297">
        <f>IF(B15297="","",1.509*(LN(B15297)^1.084-5.381))</f>
        <v/>
      </c>
      <c r="G15297">
        <f>IF(F15297="","",IF(F15297&lt;0,10*F15297^2,0))</f>
        <v/>
      </c>
      <c r="H15297">
        <f>IF(F15297="","",IF(F15297&gt;0,10*F15297^2,0))</f>
        <v/>
      </c>
    </row>
    <row r="15298">
      <c r="A15298">
        <f>Input!A15298</f>
        <v/>
      </c>
      <c r="B15298">
        <f>IF(ISNUMBER(Input!B15298),IF(AND(Input!B15298&gt;=20,Input!B15298&lt;=700),Input!B15298,""),"")</f>
        <v/>
      </c>
      <c r="C15298">
        <f>IF(B15298="","",INT(A15298))</f>
        <v/>
      </c>
      <c r="D15298">
        <f>IF(B15298="","",HOUR(A15298))</f>
        <v/>
      </c>
      <c r="E15298">
        <f>IF(B15298="","",IF(INPUT!$I$1="","",IF(C15298&lt;(INT(INPUT!$I$1)-INPUT!$I$2),"Off Meds",IF(C15298&lt;=(INT(INPUT!$I$1)+INPUT!$I$2),"Washout","On Meds"))))</f>
        <v/>
      </c>
      <c r="F15298">
        <f>IF(B15298="","",1.509*(LN(B15298)^1.084-5.381))</f>
        <v/>
      </c>
      <c r="G15298">
        <f>IF(F15298="","",IF(F15298&lt;0,10*F15298^2,0))</f>
        <v/>
      </c>
      <c r="H15298">
        <f>IF(F15298="","",IF(F15298&gt;0,10*F15298^2,0))</f>
        <v/>
      </c>
    </row>
    <row r="15299">
      <c r="A15299">
        <f>Input!A15299</f>
        <v/>
      </c>
      <c r="B15299">
        <f>IF(ISNUMBER(Input!B15299),IF(AND(Input!B15299&gt;=20,Input!B15299&lt;=700),Input!B15299,""),"")</f>
        <v/>
      </c>
      <c r="C15299">
        <f>IF(B15299="","",INT(A15299))</f>
        <v/>
      </c>
      <c r="D15299">
        <f>IF(B15299="","",HOUR(A15299))</f>
        <v/>
      </c>
      <c r="E15299">
        <f>IF(B15299="","",IF(INPUT!$I$1="","",IF(C15299&lt;(INT(INPUT!$I$1)-INPUT!$I$2),"Off Meds",IF(C15299&lt;=(INT(INPUT!$I$1)+INPUT!$I$2),"Washout","On Meds"))))</f>
        <v/>
      </c>
      <c r="F15299">
        <f>IF(B15299="","",1.509*(LN(B15299)^1.084-5.381))</f>
        <v/>
      </c>
      <c r="G15299">
        <f>IF(F15299="","",IF(F15299&lt;0,10*F15299^2,0))</f>
        <v/>
      </c>
      <c r="H15299">
        <f>IF(F15299="","",IF(F15299&gt;0,10*F15299^2,0))</f>
        <v/>
      </c>
    </row>
    <row r="15300">
      <c r="A15300">
        <f>Input!A15300</f>
        <v/>
      </c>
      <c r="B15300">
        <f>IF(ISNUMBER(Input!B15300),IF(AND(Input!B15300&gt;=20,Input!B15300&lt;=700),Input!B15300,""),"")</f>
        <v/>
      </c>
      <c r="C15300">
        <f>IF(B15300="","",INT(A15300))</f>
        <v/>
      </c>
      <c r="D15300">
        <f>IF(B15300="","",HOUR(A15300))</f>
        <v/>
      </c>
      <c r="E15300">
        <f>IF(B15300="","",IF(INPUT!$I$1="","",IF(C15300&lt;(INT(INPUT!$I$1)-INPUT!$I$2),"Off Meds",IF(C15300&lt;=(INT(INPUT!$I$1)+INPUT!$I$2),"Washout","On Meds"))))</f>
        <v/>
      </c>
      <c r="F15300">
        <f>IF(B15300="","",1.509*(LN(B15300)^1.084-5.381))</f>
        <v/>
      </c>
      <c r="G15300">
        <f>IF(F15300="","",IF(F15300&lt;0,10*F15300^2,0))</f>
        <v/>
      </c>
      <c r="H15300">
        <f>IF(F15300="","",IF(F15300&gt;0,10*F15300^2,0))</f>
        <v/>
      </c>
    </row>
    <row r="15301">
      <c r="A15301">
        <f>Input!A15301</f>
        <v/>
      </c>
      <c r="B15301">
        <f>IF(ISNUMBER(Input!B15301),IF(AND(Input!B15301&gt;=20,Input!B15301&lt;=700),Input!B15301,""),"")</f>
        <v/>
      </c>
      <c r="C15301">
        <f>IF(B15301="","",INT(A15301))</f>
        <v/>
      </c>
      <c r="D15301">
        <f>IF(B15301="","",HOUR(A15301))</f>
        <v/>
      </c>
      <c r="E15301">
        <f>IF(B15301="","",IF(INPUT!$I$1="","",IF(C15301&lt;(INT(INPUT!$I$1)-INPUT!$I$2),"Off Meds",IF(C15301&lt;=(INT(INPUT!$I$1)+INPUT!$I$2),"Washout","On Meds"))))</f>
        <v/>
      </c>
      <c r="F15301">
        <f>IF(B15301="","",1.509*(LN(B15301)^1.084-5.381))</f>
        <v/>
      </c>
      <c r="G15301">
        <f>IF(F15301="","",IF(F15301&lt;0,10*F15301^2,0))</f>
        <v/>
      </c>
      <c r="H15301">
        <f>IF(F15301="","",IF(F15301&gt;0,10*F15301^2,0))</f>
        <v/>
      </c>
    </row>
    <row r="15302">
      <c r="A15302">
        <f>Input!A15302</f>
        <v/>
      </c>
      <c r="B15302">
        <f>IF(ISNUMBER(Input!B15302),IF(AND(Input!B15302&gt;=20,Input!B15302&lt;=700),Input!B15302,""),"")</f>
        <v/>
      </c>
      <c r="C15302">
        <f>IF(B15302="","",INT(A15302))</f>
        <v/>
      </c>
      <c r="D15302">
        <f>IF(B15302="","",HOUR(A15302))</f>
        <v/>
      </c>
      <c r="E15302">
        <f>IF(B15302="","",IF(INPUT!$I$1="","",IF(C15302&lt;(INT(INPUT!$I$1)-INPUT!$I$2),"Off Meds",IF(C15302&lt;=(INT(INPUT!$I$1)+INPUT!$I$2),"Washout","On Meds"))))</f>
        <v/>
      </c>
      <c r="F15302">
        <f>IF(B15302="","",1.509*(LN(B15302)^1.084-5.381))</f>
        <v/>
      </c>
      <c r="G15302">
        <f>IF(F15302="","",IF(F15302&lt;0,10*F15302^2,0))</f>
        <v/>
      </c>
      <c r="H15302">
        <f>IF(F15302="","",IF(F15302&gt;0,10*F15302^2,0))</f>
        <v/>
      </c>
    </row>
    <row r="15303">
      <c r="A15303">
        <f>Input!A15303</f>
        <v/>
      </c>
      <c r="B15303">
        <f>IF(ISNUMBER(Input!B15303),IF(AND(Input!B15303&gt;=20,Input!B15303&lt;=700),Input!B15303,""),"")</f>
        <v/>
      </c>
      <c r="C15303">
        <f>IF(B15303="","",INT(A15303))</f>
        <v/>
      </c>
      <c r="D15303">
        <f>IF(B15303="","",HOUR(A15303))</f>
        <v/>
      </c>
      <c r="E15303">
        <f>IF(B15303="","",IF(INPUT!$I$1="","",IF(C15303&lt;(INT(INPUT!$I$1)-INPUT!$I$2),"Off Meds",IF(C15303&lt;=(INT(INPUT!$I$1)+INPUT!$I$2),"Washout","On Meds"))))</f>
        <v/>
      </c>
      <c r="F15303">
        <f>IF(B15303="","",1.509*(LN(B15303)^1.084-5.381))</f>
        <v/>
      </c>
      <c r="G15303">
        <f>IF(F15303="","",IF(F15303&lt;0,10*F15303^2,0))</f>
        <v/>
      </c>
      <c r="H15303">
        <f>IF(F15303="","",IF(F15303&gt;0,10*F15303^2,0))</f>
        <v/>
      </c>
    </row>
    <row r="15304">
      <c r="A15304">
        <f>Input!A15304</f>
        <v/>
      </c>
      <c r="B15304">
        <f>IF(ISNUMBER(Input!B15304),IF(AND(Input!B15304&gt;=20,Input!B15304&lt;=700),Input!B15304,""),"")</f>
        <v/>
      </c>
      <c r="C15304">
        <f>IF(B15304="","",INT(A15304))</f>
        <v/>
      </c>
      <c r="D15304">
        <f>IF(B15304="","",HOUR(A15304))</f>
        <v/>
      </c>
      <c r="E15304">
        <f>IF(B15304="","",IF(INPUT!$I$1="","",IF(C15304&lt;(INT(INPUT!$I$1)-INPUT!$I$2),"Off Meds",IF(C15304&lt;=(INT(INPUT!$I$1)+INPUT!$I$2),"Washout","On Meds"))))</f>
        <v/>
      </c>
      <c r="F15304">
        <f>IF(B15304="","",1.509*(LN(B15304)^1.084-5.381))</f>
        <v/>
      </c>
      <c r="G15304">
        <f>IF(F15304="","",IF(F15304&lt;0,10*F15304^2,0))</f>
        <v/>
      </c>
      <c r="H15304">
        <f>IF(F15304="","",IF(F15304&gt;0,10*F15304^2,0))</f>
        <v/>
      </c>
    </row>
    <row r="15305">
      <c r="A15305">
        <f>Input!A15305</f>
        <v/>
      </c>
      <c r="B15305">
        <f>IF(ISNUMBER(Input!B15305),IF(AND(Input!B15305&gt;=20,Input!B15305&lt;=700),Input!B15305,""),"")</f>
        <v/>
      </c>
      <c r="C15305">
        <f>IF(B15305="","",INT(A15305))</f>
        <v/>
      </c>
      <c r="D15305">
        <f>IF(B15305="","",HOUR(A15305))</f>
        <v/>
      </c>
      <c r="E15305">
        <f>IF(B15305="","",IF(INPUT!$I$1="","",IF(C15305&lt;(INT(INPUT!$I$1)-INPUT!$I$2),"Off Meds",IF(C15305&lt;=(INT(INPUT!$I$1)+INPUT!$I$2),"Washout","On Meds"))))</f>
        <v/>
      </c>
      <c r="F15305">
        <f>IF(B15305="","",1.509*(LN(B15305)^1.084-5.381))</f>
        <v/>
      </c>
      <c r="G15305">
        <f>IF(F15305="","",IF(F15305&lt;0,10*F15305^2,0))</f>
        <v/>
      </c>
      <c r="H15305">
        <f>IF(F15305="","",IF(F15305&gt;0,10*F15305^2,0))</f>
        <v/>
      </c>
    </row>
    <row r="15306">
      <c r="A15306">
        <f>Input!A15306</f>
        <v/>
      </c>
      <c r="B15306">
        <f>IF(ISNUMBER(Input!B15306),IF(AND(Input!B15306&gt;=20,Input!B15306&lt;=700),Input!B15306,""),"")</f>
        <v/>
      </c>
      <c r="C15306">
        <f>IF(B15306="","",INT(A15306))</f>
        <v/>
      </c>
      <c r="D15306">
        <f>IF(B15306="","",HOUR(A15306))</f>
        <v/>
      </c>
      <c r="E15306">
        <f>IF(B15306="","",IF(INPUT!$I$1="","",IF(C15306&lt;(INT(INPUT!$I$1)-INPUT!$I$2),"Off Meds",IF(C15306&lt;=(INT(INPUT!$I$1)+INPUT!$I$2),"Washout","On Meds"))))</f>
        <v/>
      </c>
      <c r="F15306">
        <f>IF(B15306="","",1.509*(LN(B15306)^1.084-5.381))</f>
        <v/>
      </c>
      <c r="G15306">
        <f>IF(F15306="","",IF(F15306&lt;0,10*F15306^2,0))</f>
        <v/>
      </c>
      <c r="H15306">
        <f>IF(F15306="","",IF(F15306&gt;0,10*F15306^2,0))</f>
        <v/>
      </c>
    </row>
    <row r="15307">
      <c r="A15307">
        <f>Input!A15307</f>
        <v/>
      </c>
      <c r="B15307">
        <f>IF(ISNUMBER(Input!B15307),IF(AND(Input!B15307&gt;=20,Input!B15307&lt;=700),Input!B15307,""),"")</f>
        <v/>
      </c>
      <c r="C15307">
        <f>IF(B15307="","",INT(A15307))</f>
        <v/>
      </c>
      <c r="D15307">
        <f>IF(B15307="","",HOUR(A15307))</f>
        <v/>
      </c>
      <c r="E15307">
        <f>IF(B15307="","",IF(INPUT!$I$1="","",IF(C15307&lt;(INT(INPUT!$I$1)-INPUT!$I$2),"Off Meds",IF(C15307&lt;=(INT(INPUT!$I$1)+INPUT!$I$2),"Washout","On Meds"))))</f>
        <v/>
      </c>
      <c r="F15307">
        <f>IF(B15307="","",1.509*(LN(B15307)^1.084-5.381))</f>
        <v/>
      </c>
      <c r="G15307">
        <f>IF(F15307="","",IF(F15307&lt;0,10*F15307^2,0))</f>
        <v/>
      </c>
      <c r="H15307">
        <f>IF(F15307="","",IF(F15307&gt;0,10*F15307^2,0))</f>
        <v/>
      </c>
    </row>
    <row r="15308">
      <c r="A15308">
        <f>Input!A15308</f>
        <v/>
      </c>
      <c r="B15308">
        <f>IF(ISNUMBER(Input!B15308),IF(AND(Input!B15308&gt;=20,Input!B15308&lt;=700),Input!B15308,""),"")</f>
        <v/>
      </c>
      <c r="C15308">
        <f>IF(B15308="","",INT(A15308))</f>
        <v/>
      </c>
      <c r="D15308">
        <f>IF(B15308="","",HOUR(A15308))</f>
        <v/>
      </c>
      <c r="E15308">
        <f>IF(B15308="","",IF(INPUT!$I$1="","",IF(C15308&lt;(INT(INPUT!$I$1)-INPUT!$I$2),"Off Meds",IF(C15308&lt;=(INT(INPUT!$I$1)+INPUT!$I$2),"Washout","On Meds"))))</f>
        <v/>
      </c>
      <c r="F15308">
        <f>IF(B15308="","",1.509*(LN(B15308)^1.084-5.381))</f>
        <v/>
      </c>
      <c r="G15308">
        <f>IF(F15308="","",IF(F15308&lt;0,10*F15308^2,0))</f>
        <v/>
      </c>
      <c r="H15308">
        <f>IF(F15308="","",IF(F15308&gt;0,10*F15308^2,0))</f>
        <v/>
      </c>
    </row>
    <row r="15309">
      <c r="A15309">
        <f>Input!A15309</f>
        <v/>
      </c>
      <c r="B15309">
        <f>IF(ISNUMBER(Input!B15309),IF(AND(Input!B15309&gt;=20,Input!B15309&lt;=700),Input!B15309,""),"")</f>
        <v/>
      </c>
      <c r="C15309">
        <f>IF(B15309="","",INT(A15309))</f>
        <v/>
      </c>
      <c r="D15309">
        <f>IF(B15309="","",HOUR(A15309))</f>
        <v/>
      </c>
      <c r="E15309">
        <f>IF(B15309="","",IF(INPUT!$I$1="","",IF(C15309&lt;(INT(INPUT!$I$1)-INPUT!$I$2),"Off Meds",IF(C15309&lt;=(INT(INPUT!$I$1)+INPUT!$I$2),"Washout","On Meds"))))</f>
        <v/>
      </c>
      <c r="F15309">
        <f>IF(B15309="","",1.509*(LN(B15309)^1.084-5.381))</f>
        <v/>
      </c>
      <c r="G15309">
        <f>IF(F15309="","",IF(F15309&lt;0,10*F15309^2,0))</f>
        <v/>
      </c>
      <c r="H15309">
        <f>IF(F15309="","",IF(F15309&gt;0,10*F15309^2,0))</f>
        <v/>
      </c>
    </row>
    <row r="15310">
      <c r="A15310">
        <f>Input!A15310</f>
        <v/>
      </c>
      <c r="B15310">
        <f>IF(ISNUMBER(Input!B15310),IF(AND(Input!B15310&gt;=20,Input!B15310&lt;=700),Input!B15310,""),"")</f>
        <v/>
      </c>
      <c r="C15310">
        <f>IF(B15310="","",INT(A15310))</f>
        <v/>
      </c>
      <c r="D15310">
        <f>IF(B15310="","",HOUR(A15310))</f>
        <v/>
      </c>
      <c r="E15310">
        <f>IF(B15310="","",IF(INPUT!$I$1="","",IF(C15310&lt;(INT(INPUT!$I$1)-INPUT!$I$2),"Off Meds",IF(C15310&lt;=(INT(INPUT!$I$1)+INPUT!$I$2),"Washout","On Meds"))))</f>
        <v/>
      </c>
      <c r="F15310">
        <f>IF(B15310="","",1.509*(LN(B15310)^1.084-5.381))</f>
        <v/>
      </c>
      <c r="G15310">
        <f>IF(F15310="","",IF(F15310&lt;0,10*F15310^2,0))</f>
        <v/>
      </c>
      <c r="H15310">
        <f>IF(F15310="","",IF(F15310&gt;0,10*F15310^2,0))</f>
        <v/>
      </c>
    </row>
    <row r="15311">
      <c r="A15311">
        <f>Input!A15311</f>
        <v/>
      </c>
      <c r="B15311">
        <f>IF(ISNUMBER(Input!B15311),IF(AND(Input!B15311&gt;=20,Input!B15311&lt;=700),Input!B15311,""),"")</f>
        <v/>
      </c>
      <c r="C15311">
        <f>IF(B15311="","",INT(A15311))</f>
        <v/>
      </c>
      <c r="D15311">
        <f>IF(B15311="","",HOUR(A15311))</f>
        <v/>
      </c>
      <c r="E15311">
        <f>IF(B15311="","",IF(INPUT!$I$1="","",IF(C15311&lt;(INT(INPUT!$I$1)-INPUT!$I$2),"Off Meds",IF(C15311&lt;=(INT(INPUT!$I$1)+INPUT!$I$2),"Washout","On Meds"))))</f>
        <v/>
      </c>
      <c r="F15311">
        <f>IF(B15311="","",1.509*(LN(B15311)^1.084-5.381))</f>
        <v/>
      </c>
      <c r="G15311">
        <f>IF(F15311="","",IF(F15311&lt;0,10*F15311^2,0))</f>
        <v/>
      </c>
      <c r="H15311">
        <f>IF(F15311="","",IF(F15311&gt;0,10*F15311^2,0))</f>
        <v/>
      </c>
    </row>
    <row r="15312">
      <c r="A15312">
        <f>Input!A15312</f>
        <v/>
      </c>
      <c r="B15312">
        <f>IF(ISNUMBER(Input!B15312),IF(AND(Input!B15312&gt;=20,Input!B15312&lt;=700),Input!B15312,""),"")</f>
        <v/>
      </c>
      <c r="C15312">
        <f>IF(B15312="","",INT(A15312))</f>
        <v/>
      </c>
      <c r="D15312">
        <f>IF(B15312="","",HOUR(A15312))</f>
        <v/>
      </c>
      <c r="E15312">
        <f>IF(B15312="","",IF(INPUT!$I$1="","",IF(C15312&lt;(INT(INPUT!$I$1)-INPUT!$I$2),"Off Meds",IF(C15312&lt;=(INT(INPUT!$I$1)+INPUT!$I$2),"Washout","On Meds"))))</f>
        <v/>
      </c>
      <c r="F15312">
        <f>IF(B15312="","",1.509*(LN(B15312)^1.084-5.381))</f>
        <v/>
      </c>
      <c r="G15312">
        <f>IF(F15312="","",IF(F15312&lt;0,10*F15312^2,0))</f>
        <v/>
      </c>
      <c r="H15312">
        <f>IF(F15312="","",IF(F15312&gt;0,10*F15312^2,0))</f>
        <v/>
      </c>
    </row>
    <row r="15313">
      <c r="A15313">
        <f>Input!A15313</f>
        <v/>
      </c>
      <c r="B15313">
        <f>IF(ISNUMBER(Input!B15313),IF(AND(Input!B15313&gt;=20,Input!B15313&lt;=700),Input!B15313,""),"")</f>
        <v/>
      </c>
      <c r="C15313">
        <f>IF(B15313="","",INT(A15313))</f>
        <v/>
      </c>
      <c r="D15313">
        <f>IF(B15313="","",HOUR(A15313))</f>
        <v/>
      </c>
      <c r="E15313">
        <f>IF(B15313="","",IF(INPUT!$I$1="","",IF(C15313&lt;(INT(INPUT!$I$1)-INPUT!$I$2),"Off Meds",IF(C15313&lt;=(INT(INPUT!$I$1)+INPUT!$I$2),"Washout","On Meds"))))</f>
        <v/>
      </c>
      <c r="F15313">
        <f>IF(B15313="","",1.509*(LN(B15313)^1.084-5.381))</f>
        <v/>
      </c>
      <c r="G15313">
        <f>IF(F15313="","",IF(F15313&lt;0,10*F15313^2,0))</f>
        <v/>
      </c>
      <c r="H15313">
        <f>IF(F15313="","",IF(F15313&gt;0,10*F15313^2,0))</f>
        <v/>
      </c>
    </row>
    <row r="15314">
      <c r="A15314">
        <f>Input!A15314</f>
        <v/>
      </c>
      <c r="B15314">
        <f>IF(ISNUMBER(Input!B15314),IF(AND(Input!B15314&gt;=20,Input!B15314&lt;=700),Input!B15314,""),"")</f>
        <v/>
      </c>
      <c r="C15314">
        <f>IF(B15314="","",INT(A15314))</f>
        <v/>
      </c>
      <c r="D15314">
        <f>IF(B15314="","",HOUR(A15314))</f>
        <v/>
      </c>
      <c r="E15314">
        <f>IF(B15314="","",IF(INPUT!$I$1="","",IF(C15314&lt;(INT(INPUT!$I$1)-INPUT!$I$2),"Off Meds",IF(C15314&lt;=(INT(INPUT!$I$1)+INPUT!$I$2),"Washout","On Meds"))))</f>
        <v/>
      </c>
      <c r="F15314">
        <f>IF(B15314="","",1.509*(LN(B15314)^1.084-5.381))</f>
        <v/>
      </c>
      <c r="G15314">
        <f>IF(F15314="","",IF(F15314&lt;0,10*F15314^2,0))</f>
        <v/>
      </c>
      <c r="H15314">
        <f>IF(F15314="","",IF(F15314&gt;0,10*F15314^2,0))</f>
        <v/>
      </c>
    </row>
    <row r="15315">
      <c r="A15315">
        <f>Input!A15315</f>
        <v/>
      </c>
      <c r="B15315">
        <f>IF(ISNUMBER(Input!B15315),IF(AND(Input!B15315&gt;=20,Input!B15315&lt;=700),Input!B15315,""),"")</f>
        <v/>
      </c>
      <c r="C15315">
        <f>IF(B15315="","",INT(A15315))</f>
        <v/>
      </c>
      <c r="D15315">
        <f>IF(B15315="","",HOUR(A15315))</f>
        <v/>
      </c>
      <c r="E15315">
        <f>IF(B15315="","",IF(INPUT!$I$1="","",IF(C15315&lt;(INT(INPUT!$I$1)-INPUT!$I$2),"Off Meds",IF(C15315&lt;=(INT(INPUT!$I$1)+INPUT!$I$2),"Washout","On Meds"))))</f>
        <v/>
      </c>
      <c r="F15315">
        <f>IF(B15315="","",1.509*(LN(B15315)^1.084-5.381))</f>
        <v/>
      </c>
      <c r="G15315">
        <f>IF(F15315="","",IF(F15315&lt;0,10*F15315^2,0))</f>
        <v/>
      </c>
      <c r="H15315">
        <f>IF(F15315="","",IF(F15315&gt;0,10*F15315^2,0))</f>
        <v/>
      </c>
    </row>
    <row r="15316">
      <c r="A15316">
        <f>Input!A15316</f>
        <v/>
      </c>
      <c r="B15316">
        <f>IF(ISNUMBER(Input!B15316),IF(AND(Input!B15316&gt;=20,Input!B15316&lt;=700),Input!B15316,""),"")</f>
        <v/>
      </c>
      <c r="C15316">
        <f>IF(B15316="","",INT(A15316))</f>
        <v/>
      </c>
      <c r="D15316">
        <f>IF(B15316="","",HOUR(A15316))</f>
        <v/>
      </c>
      <c r="E15316">
        <f>IF(B15316="","",IF(INPUT!$I$1="","",IF(C15316&lt;(INT(INPUT!$I$1)-INPUT!$I$2),"Off Meds",IF(C15316&lt;=(INT(INPUT!$I$1)+INPUT!$I$2),"Washout","On Meds"))))</f>
        <v/>
      </c>
      <c r="F15316">
        <f>IF(B15316="","",1.509*(LN(B15316)^1.084-5.381))</f>
        <v/>
      </c>
      <c r="G15316">
        <f>IF(F15316="","",IF(F15316&lt;0,10*F15316^2,0))</f>
        <v/>
      </c>
      <c r="H15316">
        <f>IF(F15316="","",IF(F15316&gt;0,10*F15316^2,0))</f>
        <v/>
      </c>
    </row>
    <row r="15317">
      <c r="A15317">
        <f>Input!A15317</f>
        <v/>
      </c>
      <c r="B15317">
        <f>IF(ISNUMBER(Input!B15317),IF(AND(Input!B15317&gt;=20,Input!B15317&lt;=700),Input!B15317,""),"")</f>
        <v/>
      </c>
      <c r="C15317">
        <f>IF(B15317="","",INT(A15317))</f>
        <v/>
      </c>
      <c r="D15317">
        <f>IF(B15317="","",HOUR(A15317))</f>
        <v/>
      </c>
      <c r="E15317">
        <f>IF(B15317="","",IF(INPUT!$I$1="","",IF(C15317&lt;(INT(INPUT!$I$1)-INPUT!$I$2),"Off Meds",IF(C15317&lt;=(INT(INPUT!$I$1)+INPUT!$I$2),"Washout","On Meds"))))</f>
        <v/>
      </c>
      <c r="F15317">
        <f>IF(B15317="","",1.509*(LN(B15317)^1.084-5.381))</f>
        <v/>
      </c>
      <c r="G15317">
        <f>IF(F15317="","",IF(F15317&lt;0,10*F15317^2,0))</f>
        <v/>
      </c>
      <c r="H15317">
        <f>IF(F15317="","",IF(F15317&gt;0,10*F15317^2,0))</f>
        <v/>
      </c>
    </row>
    <row r="15318">
      <c r="A15318">
        <f>Input!A15318</f>
        <v/>
      </c>
      <c r="B15318">
        <f>IF(ISNUMBER(Input!B15318),IF(AND(Input!B15318&gt;=20,Input!B15318&lt;=700),Input!B15318,""),"")</f>
        <v/>
      </c>
      <c r="C15318">
        <f>IF(B15318="","",INT(A15318))</f>
        <v/>
      </c>
      <c r="D15318">
        <f>IF(B15318="","",HOUR(A15318))</f>
        <v/>
      </c>
      <c r="E15318">
        <f>IF(B15318="","",IF(INPUT!$I$1="","",IF(C15318&lt;(INT(INPUT!$I$1)-INPUT!$I$2),"Off Meds",IF(C15318&lt;=(INT(INPUT!$I$1)+INPUT!$I$2),"Washout","On Meds"))))</f>
        <v/>
      </c>
      <c r="F15318">
        <f>IF(B15318="","",1.509*(LN(B15318)^1.084-5.381))</f>
        <v/>
      </c>
      <c r="G15318">
        <f>IF(F15318="","",IF(F15318&lt;0,10*F15318^2,0))</f>
        <v/>
      </c>
      <c r="H15318">
        <f>IF(F15318="","",IF(F15318&gt;0,10*F15318^2,0))</f>
        <v/>
      </c>
    </row>
    <row r="15319">
      <c r="A15319">
        <f>Input!A15319</f>
        <v/>
      </c>
      <c r="B15319">
        <f>IF(ISNUMBER(Input!B15319),IF(AND(Input!B15319&gt;=20,Input!B15319&lt;=700),Input!B15319,""),"")</f>
        <v/>
      </c>
      <c r="C15319">
        <f>IF(B15319="","",INT(A15319))</f>
        <v/>
      </c>
      <c r="D15319">
        <f>IF(B15319="","",HOUR(A15319))</f>
        <v/>
      </c>
      <c r="E15319">
        <f>IF(B15319="","",IF(INPUT!$I$1="","",IF(C15319&lt;(INT(INPUT!$I$1)-INPUT!$I$2),"Off Meds",IF(C15319&lt;=(INT(INPUT!$I$1)+INPUT!$I$2),"Washout","On Meds"))))</f>
        <v/>
      </c>
      <c r="F15319">
        <f>IF(B15319="","",1.509*(LN(B15319)^1.084-5.381))</f>
        <v/>
      </c>
      <c r="G15319">
        <f>IF(F15319="","",IF(F15319&lt;0,10*F15319^2,0))</f>
        <v/>
      </c>
      <c r="H15319">
        <f>IF(F15319="","",IF(F15319&gt;0,10*F15319^2,0))</f>
        <v/>
      </c>
    </row>
    <row r="15320">
      <c r="A15320">
        <f>Input!A15320</f>
        <v/>
      </c>
      <c r="B15320">
        <f>IF(ISNUMBER(Input!B15320),IF(AND(Input!B15320&gt;=20,Input!B15320&lt;=700),Input!B15320,""),"")</f>
        <v/>
      </c>
      <c r="C15320">
        <f>IF(B15320="","",INT(A15320))</f>
        <v/>
      </c>
      <c r="D15320">
        <f>IF(B15320="","",HOUR(A15320))</f>
        <v/>
      </c>
      <c r="E15320">
        <f>IF(B15320="","",IF(INPUT!$I$1="","",IF(C15320&lt;(INT(INPUT!$I$1)-INPUT!$I$2),"Off Meds",IF(C15320&lt;=(INT(INPUT!$I$1)+INPUT!$I$2),"Washout","On Meds"))))</f>
        <v/>
      </c>
      <c r="F15320">
        <f>IF(B15320="","",1.509*(LN(B15320)^1.084-5.381))</f>
        <v/>
      </c>
      <c r="G15320">
        <f>IF(F15320="","",IF(F15320&lt;0,10*F15320^2,0))</f>
        <v/>
      </c>
      <c r="H15320">
        <f>IF(F15320="","",IF(F15320&gt;0,10*F15320^2,0))</f>
        <v/>
      </c>
    </row>
    <row r="15321">
      <c r="A15321">
        <f>Input!A15321</f>
        <v/>
      </c>
      <c r="B15321">
        <f>IF(ISNUMBER(Input!B15321),IF(AND(Input!B15321&gt;=20,Input!B15321&lt;=700),Input!B15321,""),"")</f>
        <v/>
      </c>
      <c r="C15321">
        <f>IF(B15321="","",INT(A15321))</f>
        <v/>
      </c>
      <c r="D15321">
        <f>IF(B15321="","",HOUR(A15321))</f>
        <v/>
      </c>
      <c r="E15321">
        <f>IF(B15321="","",IF(INPUT!$I$1="","",IF(C15321&lt;(INT(INPUT!$I$1)-INPUT!$I$2),"Off Meds",IF(C15321&lt;=(INT(INPUT!$I$1)+INPUT!$I$2),"Washout","On Meds"))))</f>
        <v/>
      </c>
      <c r="F15321">
        <f>IF(B15321="","",1.509*(LN(B15321)^1.084-5.381))</f>
        <v/>
      </c>
      <c r="G15321">
        <f>IF(F15321="","",IF(F15321&lt;0,10*F15321^2,0))</f>
        <v/>
      </c>
      <c r="H15321">
        <f>IF(F15321="","",IF(F15321&gt;0,10*F15321^2,0))</f>
        <v/>
      </c>
    </row>
    <row r="15322">
      <c r="A15322">
        <f>Input!A15322</f>
        <v/>
      </c>
      <c r="B15322">
        <f>IF(ISNUMBER(Input!B15322),IF(AND(Input!B15322&gt;=20,Input!B15322&lt;=700),Input!B15322,""),"")</f>
        <v/>
      </c>
      <c r="C15322">
        <f>IF(B15322="","",INT(A15322))</f>
        <v/>
      </c>
      <c r="D15322">
        <f>IF(B15322="","",HOUR(A15322))</f>
        <v/>
      </c>
      <c r="E15322">
        <f>IF(B15322="","",IF(INPUT!$I$1="","",IF(C15322&lt;(INT(INPUT!$I$1)-INPUT!$I$2),"Off Meds",IF(C15322&lt;=(INT(INPUT!$I$1)+INPUT!$I$2),"Washout","On Meds"))))</f>
        <v/>
      </c>
      <c r="F15322">
        <f>IF(B15322="","",1.509*(LN(B15322)^1.084-5.381))</f>
        <v/>
      </c>
      <c r="G15322">
        <f>IF(F15322="","",IF(F15322&lt;0,10*F15322^2,0))</f>
        <v/>
      </c>
      <c r="H15322">
        <f>IF(F15322="","",IF(F15322&gt;0,10*F15322^2,0))</f>
        <v/>
      </c>
    </row>
    <row r="15323">
      <c r="A15323">
        <f>Input!A15323</f>
        <v/>
      </c>
      <c r="B15323">
        <f>IF(ISNUMBER(Input!B15323),IF(AND(Input!B15323&gt;=20,Input!B15323&lt;=700),Input!B15323,""),"")</f>
        <v/>
      </c>
      <c r="C15323">
        <f>IF(B15323="","",INT(A15323))</f>
        <v/>
      </c>
      <c r="D15323">
        <f>IF(B15323="","",HOUR(A15323))</f>
        <v/>
      </c>
      <c r="E15323">
        <f>IF(B15323="","",IF(INPUT!$I$1="","",IF(C15323&lt;(INT(INPUT!$I$1)-INPUT!$I$2),"Off Meds",IF(C15323&lt;=(INT(INPUT!$I$1)+INPUT!$I$2),"Washout","On Meds"))))</f>
        <v/>
      </c>
      <c r="F15323">
        <f>IF(B15323="","",1.509*(LN(B15323)^1.084-5.381))</f>
        <v/>
      </c>
      <c r="G15323">
        <f>IF(F15323="","",IF(F15323&lt;0,10*F15323^2,0))</f>
        <v/>
      </c>
      <c r="H15323">
        <f>IF(F15323="","",IF(F15323&gt;0,10*F15323^2,0))</f>
        <v/>
      </c>
    </row>
    <row r="15324">
      <c r="A15324">
        <f>Input!A15324</f>
        <v/>
      </c>
      <c r="B15324">
        <f>IF(ISNUMBER(Input!B15324),IF(AND(Input!B15324&gt;=20,Input!B15324&lt;=700),Input!B15324,""),"")</f>
        <v/>
      </c>
      <c r="C15324">
        <f>IF(B15324="","",INT(A15324))</f>
        <v/>
      </c>
      <c r="D15324">
        <f>IF(B15324="","",HOUR(A15324))</f>
        <v/>
      </c>
      <c r="E15324">
        <f>IF(B15324="","",IF(INPUT!$I$1="","",IF(C15324&lt;(INT(INPUT!$I$1)-INPUT!$I$2),"Off Meds",IF(C15324&lt;=(INT(INPUT!$I$1)+INPUT!$I$2),"Washout","On Meds"))))</f>
        <v/>
      </c>
      <c r="F15324">
        <f>IF(B15324="","",1.509*(LN(B15324)^1.084-5.381))</f>
        <v/>
      </c>
      <c r="G15324">
        <f>IF(F15324="","",IF(F15324&lt;0,10*F15324^2,0))</f>
        <v/>
      </c>
      <c r="H15324">
        <f>IF(F15324="","",IF(F15324&gt;0,10*F15324^2,0))</f>
        <v/>
      </c>
    </row>
    <row r="15325">
      <c r="A15325">
        <f>Input!A15325</f>
        <v/>
      </c>
      <c r="B15325">
        <f>IF(ISNUMBER(Input!B15325),IF(AND(Input!B15325&gt;=20,Input!B15325&lt;=700),Input!B15325,""),"")</f>
        <v/>
      </c>
      <c r="C15325">
        <f>IF(B15325="","",INT(A15325))</f>
        <v/>
      </c>
      <c r="D15325">
        <f>IF(B15325="","",HOUR(A15325))</f>
        <v/>
      </c>
      <c r="E15325">
        <f>IF(B15325="","",IF(INPUT!$I$1="","",IF(C15325&lt;(INT(INPUT!$I$1)-INPUT!$I$2),"Off Meds",IF(C15325&lt;=(INT(INPUT!$I$1)+INPUT!$I$2),"Washout","On Meds"))))</f>
        <v/>
      </c>
      <c r="F15325">
        <f>IF(B15325="","",1.509*(LN(B15325)^1.084-5.381))</f>
        <v/>
      </c>
      <c r="G15325">
        <f>IF(F15325="","",IF(F15325&lt;0,10*F15325^2,0))</f>
        <v/>
      </c>
      <c r="H15325">
        <f>IF(F15325="","",IF(F15325&gt;0,10*F15325^2,0))</f>
        <v/>
      </c>
    </row>
    <row r="15326">
      <c r="A15326">
        <f>Input!A15326</f>
        <v/>
      </c>
      <c r="B15326">
        <f>IF(ISNUMBER(Input!B15326),IF(AND(Input!B15326&gt;=20,Input!B15326&lt;=700),Input!B15326,""),"")</f>
        <v/>
      </c>
      <c r="C15326">
        <f>IF(B15326="","",INT(A15326))</f>
        <v/>
      </c>
      <c r="D15326">
        <f>IF(B15326="","",HOUR(A15326))</f>
        <v/>
      </c>
      <c r="E15326">
        <f>IF(B15326="","",IF(INPUT!$I$1="","",IF(C15326&lt;(INT(INPUT!$I$1)-INPUT!$I$2),"Off Meds",IF(C15326&lt;=(INT(INPUT!$I$1)+INPUT!$I$2),"Washout","On Meds"))))</f>
        <v/>
      </c>
      <c r="F15326">
        <f>IF(B15326="","",1.509*(LN(B15326)^1.084-5.381))</f>
        <v/>
      </c>
      <c r="G15326">
        <f>IF(F15326="","",IF(F15326&lt;0,10*F15326^2,0))</f>
        <v/>
      </c>
      <c r="H15326">
        <f>IF(F15326="","",IF(F15326&gt;0,10*F15326^2,0))</f>
        <v/>
      </c>
    </row>
    <row r="15327">
      <c r="A15327">
        <f>Input!A15327</f>
        <v/>
      </c>
      <c r="B15327">
        <f>IF(ISNUMBER(Input!B15327),IF(AND(Input!B15327&gt;=20,Input!B15327&lt;=700),Input!B15327,""),"")</f>
        <v/>
      </c>
      <c r="C15327">
        <f>IF(B15327="","",INT(A15327))</f>
        <v/>
      </c>
      <c r="D15327">
        <f>IF(B15327="","",HOUR(A15327))</f>
        <v/>
      </c>
      <c r="E15327">
        <f>IF(B15327="","",IF(INPUT!$I$1="","",IF(C15327&lt;(INT(INPUT!$I$1)-INPUT!$I$2),"Off Meds",IF(C15327&lt;=(INT(INPUT!$I$1)+INPUT!$I$2),"Washout","On Meds"))))</f>
        <v/>
      </c>
      <c r="F15327">
        <f>IF(B15327="","",1.509*(LN(B15327)^1.084-5.381))</f>
        <v/>
      </c>
      <c r="G15327">
        <f>IF(F15327="","",IF(F15327&lt;0,10*F15327^2,0))</f>
        <v/>
      </c>
      <c r="H15327">
        <f>IF(F15327="","",IF(F15327&gt;0,10*F15327^2,0))</f>
        <v/>
      </c>
    </row>
    <row r="15328">
      <c r="A15328">
        <f>Input!A15328</f>
        <v/>
      </c>
      <c r="B15328">
        <f>IF(ISNUMBER(Input!B15328),IF(AND(Input!B15328&gt;=20,Input!B15328&lt;=700),Input!B15328,""),"")</f>
        <v/>
      </c>
      <c r="C15328">
        <f>IF(B15328="","",INT(A15328))</f>
        <v/>
      </c>
      <c r="D15328">
        <f>IF(B15328="","",HOUR(A15328))</f>
        <v/>
      </c>
      <c r="E15328">
        <f>IF(B15328="","",IF(INPUT!$I$1="","",IF(C15328&lt;(INT(INPUT!$I$1)-INPUT!$I$2),"Off Meds",IF(C15328&lt;=(INT(INPUT!$I$1)+INPUT!$I$2),"Washout","On Meds"))))</f>
        <v/>
      </c>
      <c r="F15328">
        <f>IF(B15328="","",1.509*(LN(B15328)^1.084-5.381))</f>
        <v/>
      </c>
      <c r="G15328">
        <f>IF(F15328="","",IF(F15328&lt;0,10*F15328^2,0))</f>
        <v/>
      </c>
      <c r="H15328">
        <f>IF(F15328="","",IF(F15328&gt;0,10*F15328^2,0))</f>
        <v/>
      </c>
    </row>
    <row r="15329">
      <c r="A15329">
        <f>Input!A15329</f>
        <v/>
      </c>
      <c r="B15329">
        <f>IF(ISNUMBER(Input!B15329),IF(AND(Input!B15329&gt;=20,Input!B15329&lt;=700),Input!B15329,""),"")</f>
        <v/>
      </c>
      <c r="C15329">
        <f>IF(B15329="","",INT(A15329))</f>
        <v/>
      </c>
      <c r="D15329">
        <f>IF(B15329="","",HOUR(A15329))</f>
        <v/>
      </c>
      <c r="E15329">
        <f>IF(B15329="","",IF(INPUT!$I$1="","",IF(C15329&lt;(INT(INPUT!$I$1)-INPUT!$I$2),"Off Meds",IF(C15329&lt;=(INT(INPUT!$I$1)+INPUT!$I$2),"Washout","On Meds"))))</f>
        <v/>
      </c>
      <c r="F15329">
        <f>IF(B15329="","",1.509*(LN(B15329)^1.084-5.381))</f>
        <v/>
      </c>
      <c r="G15329">
        <f>IF(F15329="","",IF(F15329&lt;0,10*F15329^2,0))</f>
        <v/>
      </c>
      <c r="H15329">
        <f>IF(F15329="","",IF(F15329&gt;0,10*F15329^2,0))</f>
        <v/>
      </c>
    </row>
    <row r="15330">
      <c r="A15330">
        <f>Input!A15330</f>
        <v/>
      </c>
      <c r="B15330">
        <f>IF(ISNUMBER(Input!B15330),IF(AND(Input!B15330&gt;=20,Input!B15330&lt;=700),Input!B15330,""),"")</f>
        <v/>
      </c>
      <c r="C15330">
        <f>IF(B15330="","",INT(A15330))</f>
        <v/>
      </c>
      <c r="D15330">
        <f>IF(B15330="","",HOUR(A15330))</f>
        <v/>
      </c>
      <c r="E15330">
        <f>IF(B15330="","",IF(INPUT!$I$1="","",IF(C15330&lt;(INT(INPUT!$I$1)-INPUT!$I$2),"Off Meds",IF(C15330&lt;=(INT(INPUT!$I$1)+INPUT!$I$2),"Washout","On Meds"))))</f>
        <v/>
      </c>
      <c r="F15330">
        <f>IF(B15330="","",1.509*(LN(B15330)^1.084-5.381))</f>
        <v/>
      </c>
      <c r="G15330">
        <f>IF(F15330="","",IF(F15330&lt;0,10*F15330^2,0))</f>
        <v/>
      </c>
      <c r="H15330">
        <f>IF(F15330="","",IF(F15330&gt;0,10*F15330^2,0))</f>
        <v/>
      </c>
    </row>
    <row r="15331">
      <c r="A15331">
        <f>Input!A15331</f>
        <v/>
      </c>
      <c r="B15331">
        <f>IF(ISNUMBER(Input!B15331),IF(AND(Input!B15331&gt;=20,Input!B15331&lt;=700),Input!B15331,""),"")</f>
        <v/>
      </c>
      <c r="C15331">
        <f>IF(B15331="","",INT(A15331))</f>
        <v/>
      </c>
      <c r="D15331">
        <f>IF(B15331="","",HOUR(A15331))</f>
        <v/>
      </c>
      <c r="E15331">
        <f>IF(B15331="","",IF(INPUT!$I$1="","",IF(C15331&lt;(INT(INPUT!$I$1)-INPUT!$I$2),"Off Meds",IF(C15331&lt;=(INT(INPUT!$I$1)+INPUT!$I$2),"Washout","On Meds"))))</f>
        <v/>
      </c>
      <c r="F15331">
        <f>IF(B15331="","",1.509*(LN(B15331)^1.084-5.381))</f>
        <v/>
      </c>
      <c r="G15331">
        <f>IF(F15331="","",IF(F15331&lt;0,10*F15331^2,0))</f>
        <v/>
      </c>
      <c r="H15331">
        <f>IF(F15331="","",IF(F15331&gt;0,10*F15331^2,0))</f>
        <v/>
      </c>
    </row>
    <row r="15332">
      <c r="A15332">
        <f>Input!A15332</f>
        <v/>
      </c>
      <c r="B15332">
        <f>IF(ISNUMBER(Input!B15332),IF(AND(Input!B15332&gt;=20,Input!B15332&lt;=700),Input!B15332,""),"")</f>
        <v/>
      </c>
      <c r="C15332">
        <f>IF(B15332="","",INT(A15332))</f>
        <v/>
      </c>
      <c r="D15332">
        <f>IF(B15332="","",HOUR(A15332))</f>
        <v/>
      </c>
      <c r="E15332">
        <f>IF(B15332="","",IF(INPUT!$I$1="","",IF(C15332&lt;(INT(INPUT!$I$1)-INPUT!$I$2),"Off Meds",IF(C15332&lt;=(INT(INPUT!$I$1)+INPUT!$I$2),"Washout","On Meds"))))</f>
        <v/>
      </c>
      <c r="F15332">
        <f>IF(B15332="","",1.509*(LN(B15332)^1.084-5.381))</f>
        <v/>
      </c>
      <c r="G15332">
        <f>IF(F15332="","",IF(F15332&lt;0,10*F15332^2,0))</f>
        <v/>
      </c>
      <c r="H15332">
        <f>IF(F15332="","",IF(F15332&gt;0,10*F15332^2,0))</f>
        <v/>
      </c>
    </row>
    <row r="15333">
      <c r="A15333">
        <f>Input!A15333</f>
        <v/>
      </c>
      <c r="B15333">
        <f>IF(ISNUMBER(Input!B15333),IF(AND(Input!B15333&gt;=20,Input!B15333&lt;=700),Input!B15333,""),"")</f>
        <v/>
      </c>
      <c r="C15333">
        <f>IF(B15333="","",INT(A15333))</f>
        <v/>
      </c>
      <c r="D15333">
        <f>IF(B15333="","",HOUR(A15333))</f>
        <v/>
      </c>
      <c r="E15333">
        <f>IF(B15333="","",IF(INPUT!$I$1="","",IF(C15333&lt;(INT(INPUT!$I$1)-INPUT!$I$2),"Off Meds",IF(C15333&lt;=(INT(INPUT!$I$1)+INPUT!$I$2),"Washout","On Meds"))))</f>
        <v/>
      </c>
      <c r="F15333">
        <f>IF(B15333="","",1.509*(LN(B15333)^1.084-5.381))</f>
        <v/>
      </c>
      <c r="G15333">
        <f>IF(F15333="","",IF(F15333&lt;0,10*F15333^2,0))</f>
        <v/>
      </c>
      <c r="H15333">
        <f>IF(F15333="","",IF(F15333&gt;0,10*F15333^2,0))</f>
        <v/>
      </c>
    </row>
    <row r="15334">
      <c r="A15334">
        <f>Input!A15334</f>
        <v/>
      </c>
      <c r="B15334">
        <f>IF(ISNUMBER(Input!B15334),IF(AND(Input!B15334&gt;=20,Input!B15334&lt;=700),Input!B15334,""),"")</f>
        <v/>
      </c>
      <c r="C15334">
        <f>IF(B15334="","",INT(A15334))</f>
        <v/>
      </c>
      <c r="D15334">
        <f>IF(B15334="","",HOUR(A15334))</f>
        <v/>
      </c>
      <c r="E15334">
        <f>IF(B15334="","",IF(INPUT!$I$1="","",IF(C15334&lt;(INT(INPUT!$I$1)-INPUT!$I$2),"Off Meds",IF(C15334&lt;=(INT(INPUT!$I$1)+INPUT!$I$2),"Washout","On Meds"))))</f>
        <v/>
      </c>
      <c r="F15334">
        <f>IF(B15334="","",1.509*(LN(B15334)^1.084-5.381))</f>
        <v/>
      </c>
      <c r="G15334">
        <f>IF(F15334="","",IF(F15334&lt;0,10*F15334^2,0))</f>
        <v/>
      </c>
      <c r="H15334">
        <f>IF(F15334="","",IF(F15334&gt;0,10*F15334^2,0))</f>
        <v/>
      </c>
    </row>
    <row r="15335">
      <c r="A15335">
        <f>Input!A15335</f>
        <v/>
      </c>
      <c r="B15335">
        <f>IF(ISNUMBER(Input!B15335),IF(AND(Input!B15335&gt;=20,Input!B15335&lt;=700),Input!B15335,""),"")</f>
        <v/>
      </c>
      <c r="C15335">
        <f>IF(B15335="","",INT(A15335))</f>
        <v/>
      </c>
      <c r="D15335">
        <f>IF(B15335="","",HOUR(A15335))</f>
        <v/>
      </c>
      <c r="E15335">
        <f>IF(B15335="","",IF(INPUT!$I$1="","",IF(C15335&lt;(INT(INPUT!$I$1)-INPUT!$I$2),"Off Meds",IF(C15335&lt;=(INT(INPUT!$I$1)+INPUT!$I$2),"Washout","On Meds"))))</f>
        <v/>
      </c>
      <c r="F15335">
        <f>IF(B15335="","",1.509*(LN(B15335)^1.084-5.381))</f>
        <v/>
      </c>
      <c r="G15335">
        <f>IF(F15335="","",IF(F15335&lt;0,10*F15335^2,0))</f>
        <v/>
      </c>
      <c r="H15335">
        <f>IF(F15335="","",IF(F15335&gt;0,10*F15335^2,0))</f>
        <v/>
      </c>
    </row>
    <row r="15336">
      <c r="A15336">
        <f>Input!A15336</f>
        <v/>
      </c>
      <c r="B15336">
        <f>IF(ISNUMBER(Input!B15336),IF(AND(Input!B15336&gt;=20,Input!B15336&lt;=700),Input!B15336,""),"")</f>
        <v/>
      </c>
      <c r="C15336">
        <f>IF(B15336="","",INT(A15336))</f>
        <v/>
      </c>
      <c r="D15336">
        <f>IF(B15336="","",HOUR(A15336))</f>
        <v/>
      </c>
      <c r="E15336">
        <f>IF(B15336="","",IF(INPUT!$I$1="","",IF(C15336&lt;(INT(INPUT!$I$1)-INPUT!$I$2),"Off Meds",IF(C15336&lt;=(INT(INPUT!$I$1)+INPUT!$I$2),"Washout","On Meds"))))</f>
        <v/>
      </c>
      <c r="F15336">
        <f>IF(B15336="","",1.509*(LN(B15336)^1.084-5.381))</f>
        <v/>
      </c>
      <c r="G15336">
        <f>IF(F15336="","",IF(F15336&lt;0,10*F15336^2,0))</f>
        <v/>
      </c>
      <c r="H15336">
        <f>IF(F15336="","",IF(F15336&gt;0,10*F15336^2,0))</f>
        <v/>
      </c>
    </row>
    <row r="15337">
      <c r="A15337">
        <f>Input!A15337</f>
        <v/>
      </c>
      <c r="B15337">
        <f>IF(ISNUMBER(Input!B15337),IF(AND(Input!B15337&gt;=20,Input!B15337&lt;=700),Input!B15337,""),"")</f>
        <v/>
      </c>
      <c r="C15337">
        <f>IF(B15337="","",INT(A15337))</f>
        <v/>
      </c>
      <c r="D15337">
        <f>IF(B15337="","",HOUR(A15337))</f>
        <v/>
      </c>
      <c r="E15337">
        <f>IF(B15337="","",IF(INPUT!$I$1="","",IF(C15337&lt;(INT(INPUT!$I$1)-INPUT!$I$2),"Off Meds",IF(C15337&lt;=(INT(INPUT!$I$1)+INPUT!$I$2),"Washout","On Meds"))))</f>
        <v/>
      </c>
      <c r="F15337">
        <f>IF(B15337="","",1.509*(LN(B15337)^1.084-5.381))</f>
        <v/>
      </c>
      <c r="G15337">
        <f>IF(F15337="","",IF(F15337&lt;0,10*F15337^2,0))</f>
        <v/>
      </c>
      <c r="H15337">
        <f>IF(F15337="","",IF(F15337&gt;0,10*F15337^2,0))</f>
        <v/>
      </c>
    </row>
    <row r="15338">
      <c r="A15338">
        <f>Input!A15338</f>
        <v/>
      </c>
      <c r="B15338">
        <f>IF(ISNUMBER(Input!B15338),IF(AND(Input!B15338&gt;=20,Input!B15338&lt;=700),Input!B15338,""),"")</f>
        <v/>
      </c>
      <c r="C15338">
        <f>IF(B15338="","",INT(A15338))</f>
        <v/>
      </c>
      <c r="D15338">
        <f>IF(B15338="","",HOUR(A15338))</f>
        <v/>
      </c>
      <c r="E15338">
        <f>IF(B15338="","",IF(INPUT!$I$1="","",IF(C15338&lt;(INT(INPUT!$I$1)-INPUT!$I$2),"Off Meds",IF(C15338&lt;=(INT(INPUT!$I$1)+INPUT!$I$2),"Washout","On Meds"))))</f>
        <v/>
      </c>
      <c r="F15338">
        <f>IF(B15338="","",1.509*(LN(B15338)^1.084-5.381))</f>
        <v/>
      </c>
      <c r="G15338">
        <f>IF(F15338="","",IF(F15338&lt;0,10*F15338^2,0))</f>
        <v/>
      </c>
      <c r="H15338">
        <f>IF(F15338="","",IF(F15338&gt;0,10*F15338^2,0))</f>
        <v/>
      </c>
    </row>
    <row r="15339">
      <c r="A15339">
        <f>Input!A15339</f>
        <v/>
      </c>
      <c r="B15339">
        <f>IF(ISNUMBER(Input!B15339),IF(AND(Input!B15339&gt;=20,Input!B15339&lt;=700),Input!B15339,""),"")</f>
        <v/>
      </c>
      <c r="C15339">
        <f>IF(B15339="","",INT(A15339))</f>
        <v/>
      </c>
      <c r="D15339">
        <f>IF(B15339="","",HOUR(A15339))</f>
        <v/>
      </c>
      <c r="E15339">
        <f>IF(B15339="","",IF(INPUT!$I$1="","",IF(C15339&lt;(INT(INPUT!$I$1)-INPUT!$I$2),"Off Meds",IF(C15339&lt;=(INT(INPUT!$I$1)+INPUT!$I$2),"Washout","On Meds"))))</f>
        <v/>
      </c>
      <c r="F15339">
        <f>IF(B15339="","",1.509*(LN(B15339)^1.084-5.381))</f>
        <v/>
      </c>
      <c r="G15339">
        <f>IF(F15339="","",IF(F15339&lt;0,10*F15339^2,0))</f>
        <v/>
      </c>
      <c r="H15339">
        <f>IF(F15339="","",IF(F15339&gt;0,10*F15339^2,0))</f>
        <v/>
      </c>
    </row>
    <row r="15340">
      <c r="A15340">
        <f>Input!A15340</f>
        <v/>
      </c>
      <c r="B15340">
        <f>IF(ISNUMBER(Input!B15340),IF(AND(Input!B15340&gt;=20,Input!B15340&lt;=700),Input!B15340,""),"")</f>
        <v/>
      </c>
      <c r="C15340">
        <f>IF(B15340="","",INT(A15340))</f>
        <v/>
      </c>
      <c r="D15340">
        <f>IF(B15340="","",HOUR(A15340))</f>
        <v/>
      </c>
      <c r="E15340">
        <f>IF(B15340="","",IF(INPUT!$I$1="","",IF(C15340&lt;(INT(INPUT!$I$1)-INPUT!$I$2),"Off Meds",IF(C15340&lt;=(INT(INPUT!$I$1)+INPUT!$I$2),"Washout","On Meds"))))</f>
        <v/>
      </c>
      <c r="F15340">
        <f>IF(B15340="","",1.509*(LN(B15340)^1.084-5.381))</f>
        <v/>
      </c>
      <c r="G15340">
        <f>IF(F15340="","",IF(F15340&lt;0,10*F15340^2,0))</f>
        <v/>
      </c>
      <c r="H15340">
        <f>IF(F15340="","",IF(F15340&gt;0,10*F15340^2,0))</f>
        <v/>
      </c>
    </row>
    <row r="15341">
      <c r="A15341">
        <f>Input!A15341</f>
        <v/>
      </c>
      <c r="B15341">
        <f>IF(ISNUMBER(Input!B15341),IF(AND(Input!B15341&gt;=20,Input!B15341&lt;=700),Input!B15341,""),"")</f>
        <v/>
      </c>
      <c r="C15341">
        <f>IF(B15341="","",INT(A15341))</f>
        <v/>
      </c>
      <c r="D15341">
        <f>IF(B15341="","",HOUR(A15341))</f>
        <v/>
      </c>
      <c r="E15341">
        <f>IF(B15341="","",IF(INPUT!$I$1="","",IF(C15341&lt;(INT(INPUT!$I$1)-INPUT!$I$2),"Off Meds",IF(C15341&lt;=(INT(INPUT!$I$1)+INPUT!$I$2),"Washout","On Meds"))))</f>
        <v/>
      </c>
      <c r="F15341">
        <f>IF(B15341="","",1.509*(LN(B15341)^1.084-5.381))</f>
        <v/>
      </c>
      <c r="G15341">
        <f>IF(F15341="","",IF(F15341&lt;0,10*F15341^2,0))</f>
        <v/>
      </c>
      <c r="H15341">
        <f>IF(F15341="","",IF(F15341&gt;0,10*F15341^2,0))</f>
        <v/>
      </c>
    </row>
    <row r="15342">
      <c r="A15342">
        <f>Input!A15342</f>
        <v/>
      </c>
      <c r="B15342">
        <f>IF(ISNUMBER(Input!B15342),IF(AND(Input!B15342&gt;=20,Input!B15342&lt;=700),Input!B15342,""),"")</f>
        <v/>
      </c>
      <c r="C15342">
        <f>IF(B15342="","",INT(A15342))</f>
        <v/>
      </c>
      <c r="D15342">
        <f>IF(B15342="","",HOUR(A15342))</f>
        <v/>
      </c>
      <c r="E15342">
        <f>IF(B15342="","",IF(INPUT!$I$1="","",IF(C15342&lt;(INT(INPUT!$I$1)-INPUT!$I$2),"Off Meds",IF(C15342&lt;=(INT(INPUT!$I$1)+INPUT!$I$2),"Washout","On Meds"))))</f>
        <v/>
      </c>
      <c r="F15342">
        <f>IF(B15342="","",1.509*(LN(B15342)^1.084-5.381))</f>
        <v/>
      </c>
      <c r="G15342">
        <f>IF(F15342="","",IF(F15342&lt;0,10*F15342^2,0))</f>
        <v/>
      </c>
      <c r="H15342">
        <f>IF(F15342="","",IF(F15342&gt;0,10*F15342^2,0))</f>
        <v/>
      </c>
    </row>
    <row r="15343">
      <c r="A15343">
        <f>Input!A15343</f>
        <v/>
      </c>
      <c r="B15343">
        <f>IF(ISNUMBER(Input!B15343),IF(AND(Input!B15343&gt;=20,Input!B15343&lt;=700),Input!B15343,""),"")</f>
        <v/>
      </c>
      <c r="C15343">
        <f>IF(B15343="","",INT(A15343))</f>
        <v/>
      </c>
      <c r="D15343">
        <f>IF(B15343="","",HOUR(A15343))</f>
        <v/>
      </c>
      <c r="E15343">
        <f>IF(B15343="","",IF(INPUT!$I$1="","",IF(C15343&lt;(INT(INPUT!$I$1)-INPUT!$I$2),"Off Meds",IF(C15343&lt;=(INT(INPUT!$I$1)+INPUT!$I$2),"Washout","On Meds"))))</f>
        <v/>
      </c>
      <c r="F15343">
        <f>IF(B15343="","",1.509*(LN(B15343)^1.084-5.381))</f>
        <v/>
      </c>
      <c r="G15343">
        <f>IF(F15343="","",IF(F15343&lt;0,10*F15343^2,0))</f>
        <v/>
      </c>
      <c r="H15343">
        <f>IF(F15343="","",IF(F15343&gt;0,10*F15343^2,0))</f>
        <v/>
      </c>
    </row>
    <row r="15344">
      <c r="A15344">
        <f>Input!A15344</f>
        <v/>
      </c>
      <c r="B15344">
        <f>IF(ISNUMBER(Input!B15344),IF(AND(Input!B15344&gt;=20,Input!B15344&lt;=700),Input!B15344,""),"")</f>
        <v/>
      </c>
      <c r="C15344">
        <f>IF(B15344="","",INT(A15344))</f>
        <v/>
      </c>
      <c r="D15344">
        <f>IF(B15344="","",HOUR(A15344))</f>
        <v/>
      </c>
      <c r="E15344">
        <f>IF(B15344="","",IF(INPUT!$I$1="","",IF(C15344&lt;(INT(INPUT!$I$1)-INPUT!$I$2),"Off Meds",IF(C15344&lt;=(INT(INPUT!$I$1)+INPUT!$I$2),"Washout","On Meds"))))</f>
        <v/>
      </c>
      <c r="F15344">
        <f>IF(B15344="","",1.509*(LN(B15344)^1.084-5.381))</f>
        <v/>
      </c>
      <c r="G15344">
        <f>IF(F15344="","",IF(F15344&lt;0,10*F15344^2,0))</f>
        <v/>
      </c>
      <c r="H15344">
        <f>IF(F15344="","",IF(F15344&gt;0,10*F15344^2,0))</f>
        <v/>
      </c>
    </row>
    <row r="15345">
      <c r="A15345">
        <f>Input!A15345</f>
        <v/>
      </c>
      <c r="B15345">
        <f>IF(ISNUMBER(Input!B15345),IF(AND(Input!B15345&gt;=20,Input!B15345&lt;=700),Input!B15345,""),"")</f>
        <v/>
      </c>
      <c r="C15345">
        <f>IF(B15345="","",INT(A15345))</f>
        <v/>
      </c>
      <c r="D15345">
        <f>IF(B15345="","",HOUR(A15345))</f>
        <v/>
      </c>
      <c r="E15345">
        <f>IF(B15345="","",IF(INPUT!$I$1="","",IF(C15345&lt;(INT(INPUT!$I$1)-INPUT!$I$2),"Off Meds",IF(C15345&lt;=(INT(INPUT!$I$1)+INPUT!$I$2),"Washout","On Meds"))))</f>
        <v/>
      </c>
      <c r="F15345">
        <f>IF(B15345="","",1.509*(LN(B15345)^1.084-5.381))</f>
        <v/>
      </c>
      <c r="G15345">
        <f>IF(F15345="","",IF(F15345&lt;0,10*F15345^2,0))</f>
        <v/>
      </c>
      <c r="H15345">
        <f>IF(F15345="","",IF(F15345&gt;0,10*F15345^2,0))</f>
        <v/>
      </c>
    </row>
    <row r="15346">
      <c r="A15346">
        <f>Input!A15346</f>
        <v/>
      </c>
      <c r="B15346">
        <f>IF(ISNUMBER(Input!B15346),IF(AND(Input!B15346&gt;=20,Input!B15346&lt;=700),Input!B15346,""),"")</f>
        <v/>
      </c>
      <c r="C15346">
        <f>IF(B15346="","",INT(A15346))</f>
        <v/>
      </c>
      <c r="D15346">
        <f>IF(B15346="","",HOUR(A15346))</f>
        <v/>
      </c>
      <c r="E15346">
        <f>IF(B15346="","",IF(INPUT!$I$1="","",IF(C15346&lt;(INT(INPUT!$I$1)-INPUT!$I$2),"Off Meds",IF(C15346&lt;=(INT(INPUT!$I$1)+INPUT!$I$2),"Washout","On Meds"))))</f>
        <v/>
      </c>
      <c r="F15346">
        <f>IF(B15346="","",1.509*(LN(B15346)^1.084-5.381))</f>
        <v/>
      </c>
      <c r="G15346">
        <f>IF(F15346="","",IF(F15346&lt;0,10*F15346^2,0))</f>
        <v/>
      </c>
      <c r="H15346">
        <f>IF(F15346="","",IF(F15346&gt;0,10*F15346^2,0))</f>
        <v/>
      </c>
    </row>
    <row r="15347">
      <c r="A15347">
        <f>Input!A15347</f>
        <v/>
      </c>
      <c r="B15347">
        <f>IF(ISNUMBER(Input!B15347),IF(AND(Input!B15347&gt;=20,Input!B15347&lt;=700),Input!B15347,""),"")</f>
        <v/>
      </c>
      <c r="C15347">
        <f>IF(B15347="","",INT(A15347))</f>
        <v/>
      </c>
      <c r="D15347">
        <f>IF(B15347="","",HOUR(A15347))</f>
        <v/>
      </c>
      <c r="E15347">
        <f>IF(B15347="","",IF(INPUT!$I$1="","",IF(C15347&lt;(INT(INPUT!$I$1)-INPUT!$I$2),"Off Meds",IF(C15347&lt;=(INT(INPUT!$I$1)+INPUT!$I$2),"Washout","On Meds"))))</f>
        <v/>
      </c>
      <c r="F15347">
        <f>IF(B15347="","",1.509*(LN(B15347)^1.084-5.381))</f>
        <v/>
      </c>
      <c r="G15347">
        <f>IF(F15347="","",IF(F15347&lt;0,10*F15347^2,0))</f>
        <v/>
      </c>
      <c r="H15347">
        <f>IF(F15347="","",IF(F15347&gt;0,10*F15347^2,0))</f>
        <v/>
      </c>
    </row>
    <row r="15348">
      <c r="A15348">
        <f>Input!A15348</f>
        <v/>
      </c>
      <c r="B15348">
        <f>IF(ISNUMBER(Input!B15348),IF(AND(Input!B15348&gt;=20,Input!B15348&lt;=700),Input!B15348,""),"")</f>
        <v/>
      </c>
      <c r="C15348">
        <f>IF(B15348="","",INT(A15348))</f>
        <v/>
      </c>
      <c r="D15348">
        <f>IF(B15348="","",HOUR(A15348))</f>
        <v/>
      </c>
      <c r="E15348">
        <f>IF(B15348="","",IF(INPUT!$I$1="","",IF(C15348&lt;(INT(INPUT!$I$1)-INPUT!$I$2),"Off Meds",IF(C15348&lt;=(INT(INPUT!$I$1)+INPUT!$I$2),"Washout","On Meds"))))</f>
        <v/>
      </c>
      <c r="F15348">
        <f>IF(B15348="","",1.509*(LN(B15348)^1.084-5.381))</f>
        <v/>
      </c>
      <c r="G15348">
        <f>IF(F15348="","",IF(F15348&lt;0,10*F15348^2,0))</f>
        <v/>
      </c>
      <c r="H15348">
        <f>IF(F15348="","",IF(F15348&gt;0,10*F15348^2,0))</f>
        <v/>
      </c>
    </row>
    <row r="15349">
      <c r="A15349">
        <f>Input!A15349</f>
        <v/>
      </c>
      <c r="B15349">
        <f>IF(ISNUMBER(Input!B15349),IF(AND(Input!B15349&gt;=20,Input!B15349&lt;=700),Input!B15349,""),"")</f>
        <v/>
      </c>
      <c r="C15349">
        <f>IF(B15349="","",INT(A15349))</f>
        <v/>
      </c>
      <c r="D15349">
        <f>IF(B15349="","",HOUR(A15349))</f>
        <v/>
      </c>
      <c r="E15349">
        <f>IF(B15349="","",IF(INPUT!$I$1="","",IF(C15349&lt;(INT(INPUT!$I$1)-INPUT!$I$2),"Off Meds",IF(C15349&lt;=(INT(INPUT!$I$1)+INPUT!$I$2),"Washout","On Meds"))))</f>
        <v/>
      </c>
      <c r="F15349">
        <f>IF(B15349="","",1.509*(LN(B15349)^1.084-5.381))</f>
        <v/>
      </c>
      <c r="G15349">
        <f>IF(F15349="","",IF(F15349&lt;0,10*F15349^2,0))</f>
        <v/>
      </c>
      <c r="H15349">
        <f>IF(F15349="","",IF(F15349&gt;0,10*F15349^2,0))</f>
        <v/>
      </c>
    </row>
    <row r="15350">
      <c r="A15350">
        <f>Input!A15350</f>
        <v/>
      </c>
      <c r="B15350">
        <f>IF(ISNUMBER(Input!B15350),IF(AND(Input!B15350&gt;=20,Input!B15350&lt;=700),Input!B15350,""),"")</f>
        <v/>
      </c>
      <c r="C15350">
        <f>IF(B15350="","",INT(A15350))</f>
        <v/>
      </c>
      <c r="D15350">
        <f>IF(B15350="","",HOUR(A15350))</f>
        <v/>
      </c>
      <c r="E15350">
        <f>IF(B15350="","",IF(INPUT!$I$1="","",IF(C15350&lt;(INT(INPUT!$I$1)-INPUT!$I$2),"Off Meds",IF(C15350&lt;=(INT(INPUT!$I$1)+INPUT!$I$2),"Washout","On Meds"))))</f>
        <v/>
      </c>
      <c r="F15350">
        <f>IF(B15350="","",1.509*(LN(B15350)^1.084-5.381))</f>
        <v/>
      </c>
      <c r="G15350">
        <f>IF(F15350="","",IF(F15350&lt;0,10*F15350^2,0))</f>
        <v/>
      </c>
      <c r="H15350">
        <f>IF(F15350="","",IF(F15350&gt;0,10*F15350^2,0))</f>
        <v/>
      </c>
    </row>
    <row r="15351">
      <c r="A15351">
        <f>Input!A15351</f>
        <v/>
      </c>
      <c r="B15351">
        <f>IF(ISNUMBER(Input!B15351),IF(AND(Input!B15351&gt;=20,Input!B15351&lt;=700),Input!B15351,""),"")</f>
        <v/>
      </c>
      <c r="C15351">
        <f>IF(B15351="","",INT(A15351))</f>
        <v/>
      </c>
      <c r="D15351">
        <f>IF(B15351="","",HOUR(A15351))</f>
        <v/>
      </c>
      <c r="E15351">
        <f>IF(B15351="","",IF(INPUT!$I$1="","",IF(C15351&lt;(INT(INPUT!$I$1)-INPUT!$I$2),"Off Meds",IF(C15351&lt;=(INT(INPUT!$I$1)+INPUT!$I$2),"Washout","On Meds"))))</f>
        <v/>
      </c>
      <c r="F15351">
        <f>IF(B15351="","",1.509*(LN(B15351)^1.084-5.381))</f>
        <v/>
      </c>
      <c r="G15351">
        <f>IF(F15351="","",IF(F15351&lt;0,10*F15351^2,0))</f>
        <v/>
      </c>
      <c r="H15351">
        <f>IF(F15351="","",IF(F15351&gt;0,10*F15351^2,0))</f>
        <v/>
      </c>
    </row>
    <row r="15352">
      <c r="A15352">
        <f>Input!A15352</f>
        <v/>
      </c>
      <c r="B15352">
        <f>IF(ISNUMBER(Input!B15352),IF(AND(Input!B15352&gt;=20,Input!B15352&lt;=700),Input!B15352,""),"")</f>
        <v/>
      </c>
      <c r="C15352">
        <f>IF(B15352="","",INT(A15352))</f>
        <v/>
      </c>
      <c r="D15352">
        <f>IF(B15352="","",HOUR(A15352))</f>
        <v/>
      </c>
      <c r="E15352">
        <f>IF(B15352="","",IF(INPUT!$I$1="","",IF(C15352&lt;(INT(INPUT!$I$1)-INPUT!$I$2),"Off Meds",IF(C15352&lt;=(INT(INPUT!$I$1)+INPUT!$I$2),"Washout","On Meds"))))</f>
        <v/>
      </c>
      <c r="F15352">
        <f>IF(B15352="","",1.509*(LN(B15352)^1.084-5.381))</f>
        <v/>
      </c>
      <c r="G15352">
        <f>IF(F15352="","",IF(F15352&lt;0,10*F15352^2,0))</f>
        <v/>
      </c>
      <c r="H15352">
        <f>IF(F15352="","",IF(F15352&gt;0,10*F15352^2,0))</f>
        <v/>
      </c>
    </row>
    <row r="15353">
      <c r="A15353">
        <f>Input!A15353</f>
        <v/>
      </c>
      <c r="B15353">
        <f>IF(ISNUMBER(Input!B15353),IF(AND(Input!B15353&gt;=20,Input!B15353&lt;=700),Input!B15353,""),"")</f>
        <v/>
      </c>
      <c r="C15353">
        <f>IF(B15353="","",INT(A15353))</f>
        <v/>
      </c>
      <c r="D15353">
        <f>IF(B15353="","",HOUR(A15353))</f>
        <v/>
      </c>
      <c r="E15353">
        <f>IF(B15353="","",IF(INPUT!$I$1="","",IF(C15353&lt;(INT(INPUT!$I$1)-INPUT!$I$2),"Off Meds",IF(C15353&lt;=(INT(INPUT!$I$1)+INPUT!$I$2),"Washout","On Meds"))))</f>
        <v/>
      </c>
      <c r="F15353">
        <f>IF(B15353="","",1.509*(LN(B15353)^1.084-5.381))</f>
        <v/>
      </c>
      <c r="G15353">
        <f>IF(F15353="","",IF(F15353&lt;0,10*F15353^2,0))</f>
        <v/>
      </c>
      <c r="H15353">
        <f>IF(F15353="","",IF(F15353&gt;0,10*F15353^2,0))</f>
        <v/>
      </c>
    </row>
    <row r="15354">
      <c r="A15354">
        <f>Input!A15354</f>
        <v/>
      </c>
      <c r="B15354">
        <f>IF(ISNUMBER(Input!B15354),IF(AND(Input!B15354&gt;=20,Input!B15354&lt;=700),Input!B15354,""),"")</f>
        <v/>
      </c>
      <c r="C15354">
        <f>IF(B15354="","",INT(A15354))</f>
        <v/>
      </c>
      <c r="D15354">
        <f>IF(B15354="","",HOUR(A15354))</f>
        <v/>
      </c>
      <c r="E15354">
        <f>IF(B15354="","",IF(INPUT!$I$1="","",IF(C15354&lt;(INT(INPUT!$I$1)-INPUT!$I$2),"Off Meds",IF(C15354&lt;=(INT(INPUT!$I$1)+INPUT!$I$2),"Washout","On Meds"))))</f>
        <v/>
      </c>
      <c r="F15354">
        <f>IF(B15354="","",1.509*(LN(B15354)^1.084-5.381))</f>
        <v/>
      </c>
      <c r="G15354">
        <f>IF(F15354="","",IF(F15354&lt;0,10*F15354^2,0))</f>
        <v/>
      </c>
      <c r="H15354">
        <f>IF(F15354="","",IF(F15354&gt;0,10*F15354^2,0))</f>
        <v/>
      </c>
    </row>
    <row r="15355">
      <c r="A15355">
        <f>Input!A15355</f>
        <v/>
      </c>
      <c r="B15355">
        <f>IF(ISNUMBER(Input!B15355),IF(AND(Input!B15355&gt;=20,Input!B15355&lt;=700),Input!B15355,""),"")</f>
        <v/>
      </c>
      <c r="C15355">
        <f>IF(B15355="","",INT(A15355))</f>
        <v/>
      </c>
      <c r="D15355">
        <f>IF(B15355="","",HOUR(A15355))</f>
        <v/>
      </c>
      <c r="E15355">
        <f>IF(B15355="","",IF(INPUT!$I$1="","",IF(C15355&lt;(INT(INPUT!$I$1)-INPUT!$I$2),"Off Meds",IF(C15355&lt;=(INT(INPUT!$I$1)+INPUT!$I$2),"Washout","On Meds"))))</f>
        <v/>
      </c>
      <c r="F15355">
        <f>IF(B15355="","",1.509*(LN(B15355)^1.084-5.381))</f>
        <v/>
      </c>
      <c r="G15355">
        <f>IF(F15355="","",IF(F15355&lt;0,10*F15355^2,0))</f>
        <v/>
      </c>
      <c r="H15355">
        <f>IF(F15355="","",IF(F15355&gt;0,10*F15355^2,0))</f>
        <v/>
      </c>
    </row>
    <row r="15356">
      <c r="A15356">
        <f>Input!A15356</f>
        <v/>
      </c>
      <c r="B15356">
        <f>IF(ISNUMBER(Input!B15356),IF(AND(Input!B15356&gt;=20,Input!B15356&lt;=700),Input!B15356,""),"")</f>
        <v/>
      </c>
      <c r="C15356">
        <f>IF(B15356="","",INT(A15356))</f>
        <v/>
      </c>
      <c r="D15356">
        <f>IF(B15356="","",HOUR(A15356))</f>
        <v/>
      </c>
      <c r="E15356">
        <f>IF(B15356="","",IF(INPUT!$I$1="","",IF(C15356&lt;(INT(INPUT!$I$1)-INPUT!$I$2),"Off Meds",IF(C15356&lt;=(INT(INPUT!$I$1)+INPUT!$I$2),"Washout","On Meds"))))</f>
        <v/>
      </c>
      <c r="F15356">
        <f>IF(B15356="","",1.509*(LN(B15356)^1.084-5.381))</f>
        <v/>
      </c>
      <c r="G15356">
        <f>IF(F15356="","",IF(F15356&lt;0,10*F15356^2,0))</f>
        <v/>
      </c>
      <c r="H15356">
        <f>IF(F15356="","",IF(F15356&gt;0,10*F15356^2,0))</f>
        <v/>
      </c>
    </row>
    <row r="15357">
      <c r="A15357">
        <f>Input!A15357</f>
        <v/>
      </c>
      <c r="B15357">
        <f>IF(ISNUMBER(Input!B15357),IF(AND(Input!B15357&gt;=20,Input!B15357&lt;=700),Input!B15357,""),"")</f>
        <v/>
      </c>
      <c r="C15357">
        <f>IF(B15357="","",INT(A15357))</f>
        <v/>
      </c>
      <c r="D15357">
        <f>IF(B15357="","",HOUR(A15357))</f>
        <v/>
      </c>
      <c r="E15357">
        <f>IF(B15357="","",IF(INPUT!$I$1="","",IF(C15357&lt;(INT(INPUT!$I$1)-INPUT!$I$2),"Off Meds",IF(C15357&lt;=(INT(INPUT!$I$1)+INPUT!$I$2),"Washout","On Meds"))))</f>
        <v/>
      </c>
      <c r="F15357">
        <f>IF(B15357="","",1.509*(LN(B15357)^1.084-5.381))</f>
        <v/>
      </c>
      <c r="G15357">
        <f>IF(F15357="","",IF(F15357&lt;0,10*F15357^2,0))</f>
        <v/>
      </c>
      <c r="H15357">
        <f>IF(F15357="","",IF(F15357&gt;0,10*F15357^2,0))</f>
        <v/>
      </c>
    </row>
    <row r="15358">
      <c r="A15358">
        <f>Input!A15358</f>
        <v/>
      </c>
      <c r="B15358">
        <f>IF(ISNUMBER(Input!B15358),IF(AND(Input!B15358&gt;=20,Input!B15358&lt;=700),Input!B15358,""),"")</f>
        <v/>
      </c>
      <c r="C15358">
        <f>IF(B15358="","",INT(A15358))</f>
        <v/>
      </c>
      <c r="D15358">
        <f>IF(B15358="","",HOUR(A15358))</f>
        <v/>
      </c>
      <c r="E15358">
        <f>IF(B15358="","",IF(INPUT!$I$1="","",IF(C15358&lt;(INT(INPUT!$I$1)-INPUT!$I$2),"Off Meds",IF(C15358&lt;=(INT(INPUT!$I$1)+INPUT!$I$2),"Washout","On Meds"))))</f>
        <v/>
      </c>
      <c r="F15358">
        <f>IF(B15358="","",1.509*(LN(B15358)^1.084-5.381))</f>
        <v/>
      </c>
      <c r="G15358">
        <f>IF(F15358="","",IF(F15358&lt;0,10*F15358^2,0))</f>
        <v/>
      </c>
      <c r="H15358">
        <f>IF(F15358="","",IF(F15358&gt;0,10*F15358^2,0))</f>
        <v/>
      </c>
    </row>
    <row r="15359">
      <c r="A15359">
        <f>Input!A15359</f>
        <v/>
      </c>
      <c r="B15359">
        <f>IF(ISNUMBER(Input!B15359),IF(AND(Input!B15359&gt;=20,Input!B15359&lt;=700),Input!B15359,""),"")</f>
        <v/>
      </c>
      <c r="C15359">
        <f>IF(B15359="","",INT(A15359))</f>
        <v/>
      </c>
      <c r="D15359">
        <f>IF(B15359="","",HOUR(A15359))</f>
        <v/>
      </c>
      <c r="E15359">
        <f>IF(B15359="","",IF(INPUT!$I$1="","",IF(C15359&lt;(INT(INPUT!$I$1)-INPUT!$I$2),"Off Meds",IF(C15359&lt;=(INT(INPUT!$I$1)+INPUT!$I$2),"Washout","On Meds"))))</f>
        <v/>
      </c>
      <c r="F15359">
        <f>IF(B15359="","",1.509*(LN(B15359)^1.084-5.381))</f>
        <v/>
      </c>
      <c r="G15359">
        <f>IF(F15359="","",IF(F15359&lt;0,10*F15359^2,0))</f>
        <v/>
      </c>
      <c r="H15359">
        <f>IF(F15359="","",IF(F15359&gt;0,10*F15359^2,0))</f>
        <v/>
      </c>
    </row>
    <row r="15360">
      <c r="A15360">
        <f>Input!A15360</f>
        <v/>
      </c>
      <c r="B15360">
        <f>IF(ISNUMBER(Input!B15360),IF(AND(Input!B15360&gt;=20,Input!B15360&lt;=700),Input!B15360,""),"")</f>
        <v/>
      </c>
      <c r="C15360">
        <f>IF(B15360="","",INT(A15360))</f>
        <v/>
      </c>
      <c r="D15360">
        <f>IF(B15360="","",HOUR(A15360))</f>
        <v/>
      </c>
      <c r="E15360">
        <f>IF(B15360="","",IF(INPUT!$I$1="","",IF(C15360&lt;(INT(INPUT!$I$1)-INPUT!$I$2),"Off Meds",IF(C15360&lt;=(INT(INPUT!$I$1)+INPUT!$I$2),"Washout","On Meds"))))</f>
        <v/>
      </c>
      <c r="F15360">
        <f>IF(B15360="","",1.509*(LN(B15360)^1.084-5.381))</f>
        <v/>
      </c>
      <c r="G15360">
        <f>IF(F15360="","",IF(F15360&lt;0,10*F15360^2,0))</f>
        <v/>
      </c>
      <c r="H15360">
        <f>IF(F15360="","",IF(F15360&gt;0,10*F15360^2,0))</f>
        <v/>
      </c>
    </row>
    <row r="15361">
      <c r="A15361">
        <f>Input!A15361</f>
        <v/>
      </c>
      <c r="B15361">
        <f>IF(ISNUMBER(Input!B15361),IF(AND(Input!B15361&gt;=20,Input!B15361&lt;=700),Input!B15361,""),"")</f>
        <v/>
      </c>
      <c r="C15361">
        <f>IF(B15361="","",INT(A15361))</f>
        <v/>
      </c>
      <c r="D15361">
        <f>IF(B15361="","",HOUR(A15361))</f>
        <v/>
      </c>
      <c r="E15361">
        <f>IF(B15361="","",IF(INPUT!$I$1="","",IF(C15361&lt;(INT(INPUT!$I$1)-INPUT!$I$2),"Off Meds",IF(C15361&lt;=(INT(INPUT!$I$1)+INPUT!$I$2),"Washout","On Meds"))))</f>
        <v/>
      </c>
      <c r="F15361">
        <f>IF(B15361="","",1.509*(LN(B15361)^1.084-5.381))</f>
        <v/>
      </c>
      <c r="G15361">
        <f>IF(F15361="","",IF(F15361&lt;0,10*F15361^2,0))</f>
        <v/>
      </c>
      <c r="H15361">
        <f>IF(F15361="","",IF(F15361&gt;0,10*F15361^2,0))</f>
        <v/>
      </c>
    </row>
    <row r="15362">
      <c r="A15362">
        <f>Input!A15362</f>
        <v/>
      </c>
      <c r="B15362">
        <f>IF(ISNUMBER(Input!B15362),IF(AND(Input!B15362&gt;=20,Input!B15362&lt;=700),Input!B15362,""),"")</f>
        <v/>
      </c>
      <c r="C15362">
        <f>IF(B15362="","",INT(A15362))</f>
        <v/>
      </c>
      <c r="D15362">
        <f>IF(B15362="","",HOUR(A15362))</f>
        <v/>
      </c>
      <c r="E15362">
        <f>IF(B15362="","",IF(INPUT!$I$1="","",IF(C15362&lt;(INT(INPUT!$I$1)-INPUT!$I$2),"Off Meds",IF(C15362&lt;=(INT(INPUT!$I$1)+INPUT!$I$2),"Washout","On Meds"))))</f>
        <v/>
      </c>
      <c r="F15362">
        <f>IF(B15362="","",1.509*(LN(B15362)^1.084-5.381))</f>
        <v/>
      </c>
      <c r="G15362">
        <f>IF(F15362="","",IF(F15362&lt;0,10*F15362^2,0))</f>
        <v/>
      </c>
      <c r="H15362">
        <f>IF(F15362="","",IF(F15362&gt;0,10*F15362^2,0))</f>
        <v/>
      </c>
    </row>
    <row r="15363">
      <c r="A15363">
        <f>Input!A15363</f>
        <v/>
      </c>
      <c r="B15363">
        <f>IF(ISNUMBER(Input!B15363),IF(AND(Input!B15363&gt;=20,Input!B15363&lt;=700),Input!B15363,""),"")</f>
        <v/>
      </c>
      <c r="C15363">
        <f>IF(B15363="","",INT(A15363))</f>
        <v/>
      </c>
      <c r="D15363">
        <f>IF(B15363="","",HOUR(A15363))</f>
        <v/>
      </c>
      <c r="E15363">
        <f>IF(B15363="","",IF(INPUT!$I$1="","",IF(C15363&lt;(INT(INPUT!$I$1)-INPUT!$I$2),"Off Meds",IF(C15363&lt;=(INT(INPUT!$I$1)+INPUT!$I$2),"Washout","On Meds"))))</f>
        <v/>
      </c>
      <c r="F15363">
        <f>IF(B15363="","",1.509*(LN(B15363)^1.084-5.381))</f>
        <v/>
      </c>
      <c r="G15363">
        <f>IF(F15363="","",IF(F15363&lt;0,10*F15363^2,0))</f>
        <v/>
      </c>
      <c r="H15363">
        <f>IF(F15363="","",IF(F15363&gt;0,10*F15363^2,0))</f>
        <v/>
      </c>
    </row>
    <row r="15364">
      <c r="A15364">
        <f>Input!A15364</f>
        <v/>
      </c>
      <c r="B15364">
        <f>IF(ISNUMBER(Input!B15364),IF(AND(Input!B15364&gt;=20,Input!B15364&lt;=700),Input!B15364,""),"")</f>
        <v/>
      </c>
      <c r="C15364">
        <f>IF(B15364="","",INT(A15364))</f>
        <v/>
      </c>
      <c r="D15364">
        <f>IF(B15364="","",HOUR(A15364))</f>
        <v/>
      </c>
      <c r="E15364">
        <f>IF(B15364="","",IF(INPUT!$I$1="","",IF(C15364&lt;(INT(INPUT!$I$1)-INPUT!$I$2),"Off Meds",IF(C15364&lt;=(INT(INPUT!$I$1)+INPUT!$I$2),"Washout","On Meds"))))</f>
        <v/>
      </c>
      <c r="F15364">
        <f>IF(B15364="","",1.509*(LN(B15364)^1.084-5.381))</f>
        <v/>
      </c>
      <c r="G15364">
        <f>IF(F15364="","",IF(F15364&lt;0,10*F15364^2,0))</f>
        <v/>
      </c>
      <c r="H15364">
        <f>IF(F15364="","",IF(F15364&gt;0,10*F15364^2,0))</f>
        <v/>
      </c>
    </row>
    <row r="15365">
      <c r="A15365">
        <f>Input!A15365</f>
        <v/>
      </c>
      <c r="B15365">
        <f>IF(ISNUMBER(Input!B15365),IF(AND(Input!B15365&gt;=20,Input!B15365&lt;=700),Input!B15365,""),"")</f>
        <v/>
      </c>
      <c r="C15365">
        <f>IF(B15365="","",INT(A15365))</f>
        <v/>
      </c>
      <c r="D15365">
        <f>IF(B15365="","",HOUR(A15365))</f>
        <v/>
      </c>
      <c r="E15365">
        <f>IF(B15365="","",IF(INPUT!$I$1="","",IF(C15365&lt;(INT(INPUT!$I$1)-INPUT!$I$2),"Off Meds",IF(C15365&lt;=(INT(INPUT!$I$1)+INPUT!$I$2),"Washout","On Meds"))))</f>
        <v/>
      </c>
      <c r="F15365">
        <f>IF(B15365="","",1.509*(LN(B15365)^1.084-5.381))</f>
        <v/>
      </c>
      <c r="G15365">
        <f>IF(F15365="","",IF(F15365&lt;0,10*F15365^2,0))</f>
        <v/>
      </c>
      <c r="H15365">
        <f>IF(F15365="","",IF(F15365&gt;0,10*F15365^2,0))</f>
        <v/>
      </c>
    </row>
    <row r="15366">
      <c r="A15366">
        <f>Input!A15366</f>
        <v/>
      </c>
      <c r="B15366">
        <f>IF(ISNUMBER(Input!B15366),IF(AND(Input!B15366&gt;=20,Input!B15366&lt;=700),Input!B15366,""),"")</f>
        <v/>
      </c>
      <c r="C15366">
        <f>IF(B15366="","",INT(A15366))</f>
        <v/>
      </c>
      <c r="D15366">
        <f>IF(B15366="","",HOUR(A15366))</f>
        <v/>
      </c>
      <c r="E15366">
        <f>IF(B15366="","",IF(INPUT!$I$1="","",IF(C15366&lt;(INT(INPUT!$I$1)-INPUT!$I$2),"Off Meds",IF(C15366&lt;=(INT(INPUT!$I$1)+INPUT!$I$2),"Washout","On Meds"))))</f>
        <v/>
      </c>
      <c r="F15366">
        <f>IF(B15366="","",1.509*(LN(B15366)^1.084-5.381))</f>
        <v/>
      </c>
      <c r="G15366">
        <f>IF(F15366="","",IF(F15366&lt;0,10*F15366^2,0))</f>
        <v/>
      </c>
      <c r="H15366">
        <f>IF(F15366="","",IF(F15366&gt;0,10*F15366^2,0))</f>
        <v/>
      </c>
    </row>
    <row r="15367">
      <c r="A15367">
        <f>Input!A15367</f>
        <v/>
      </c>
      <c r="B15367">
        <f>IF(ISNUMBER(Input!B15367),IF(AND(Input!B15367&gt;=20,Input!B15367&lt;=700),Input!B15367,""),"")</f>
        <v/>
      </c>
      <c r="C15367">
        <f>IF(B15367="","",INT(A15367))</f>
        <v/>
      </c>
      <c r="D15367">
        <f>IF(B15367="","",HOUR(A15367))</f>
        <v/>
      </c>
      <c r="E15367">
        <f>IF(B15367="","",IF(INPUT!$I$1="","",IF(C15367&lt;(INT(INPUT!$I$1)-INPUT!$I$2),"Off Meds",IF(C15367&lt;=(INT(INPUT!$I$1)+INPUT!$I$2),"Washout","On Meds"))))</f>
        <v/>
      </c>
      <c r="F15367">
        <f>IF(B15367="","",1.509*(LN(B15367)^1.084-5.381))</f>
        <v/>
      </c>
      <c r="G15367">
        <f>IF(F15367="","",IF(F15367&lt;0,10*F15367^2,0))</f>
        <v/>
      </c>
      <c r="H15367">
        <f>IF(F15367="","",IF(F15367&gt;0,10*F15367^2,0))</f>
        <v/>
      </c>
    </row>
    <row r="15368">
      <c r="A15368">
        <f>Input!A15368</f>
        <v/>
      </c>
      <c r="B15368">
        <f>IF(ISNUMBER(Input!B15368),IF(AND(Input!B15368&gt;=20,Input!B15368&lt;=700),Input!B15368,""),"")</f>
        <v/>
      </c>
      <c r="C15368">
        <f>IF(B15368="","",INT(A15368))</f>
        <v/>
      </c>
      <c r="D15368">
        <f>IF(B15368="","",HOUR(A15368))</f>
        <v/>
      </c>
      <c r="E15368">
        <f>IF(B15368="","",IF(INPUT!$I$1="","",IF(C15368&lt;(INT(INPUT!$I$1)-INPUT!$I$2),"Off Meds",IF(C15368&lt;=(INT(INPUT!$I$1)+INPUT!$I$2),"Washout","On Meds"))))</f>
        <v/>
      </c>
      <c r="F15368">
        <f>IF(B15368="","",1.509*(LN(B15368)^1.084-5.381))</f>
        <v/>
      </c>
      <c r="G15368">
        <f>IF(F15368="","",IF(F15368&lt;0,10*F15368^2,0))</f>
        <v/>
      </c>
      <c r="H15368">
        <f>IF(F15368="","",IF(F15368&gt;0,10*F15368^2,0))</f>
        <v/>
      </c>
    </row>
    <row r="15369">
      <c r="A15369">
        <f>Input!A15369</f>
        <v/>
      </c>
      <c r="B15369">
        <f>IF(ISNUMBER(Input!B15369),IF(AND(Input!B15369&gt;=20,Input!B15369&lt;=700),Input!B15369,""),"")</f>
        <v/>
      </c>
      <c r="C15369">
        <f>IF(B15369="","",INT(A15369))</f>
        <v/>
      </c>
      <c r="D15369">
        <f>IF(B15369="","",HOUR(A15369))</f>
        <v/>
      </c>
      <c r="E15369">
        <f>IF(B15369="","",IF(INPUT!$I$1="","",IF(C15369&lt;(INT(INPUT!$I$1)-INPUT!$I$2),"Off Meds",IF(C15369&lt;=(INT(INPUT!$I$1)+INPUT!$I$2),"Washout","On Meds"))))</f>
        <v/>
      </c>
      <c r="F15369">
        <f>IF(B15369="","",1.509*(LN(B15369)^1.084-5.381))</f>
        <v/>
      </c>
      <c r="G15369">
        <f>IF(F15369="","",IF(F15369&lt;0,10*F15369^2,0))</f>
        <v/>
      </c>
      <c r="H15369">
        <f>IF(F15369="","",IF(F15369&gt;0,10*F15369^2,0))</f>
        <v/>
      </c>
    </row>
    <row r="15370">
      <c r="A15370">
        <f>Input!A15370</f>
        <v/>
      </c>
      <c r="B15370">
        <f>IF(ISNUMBER(Input!B15370),IF(AND(Input!B15370&gt;=20,Input!B15370&lt;=700),Input!B15370,""),"")</f>
        <v/>
      </c>
      <c r="C15370">
        <f>IF(B15370="","",INT(A15370))</f>
        <v/>
      </c>
      <c r="D15370">
        <f>IF(B15370="","",HOUR(A15370))</f>
        <v/>
      </c>
      <c r="E15370">
        <f>IF(B15370="","",IF(INPUT!$I$1="","",IF(C15370&lt;(INT(INPUT!$I$1)-INPUT!$I$2),"Off Meds",IF(C15370&lt;=(INT(INPUT!$I$1)+INPUT!$I$2),"Washout","On Meds"))))</f>
        <v/>
      </c>
      <c r="F15370">
        <f>IF(B15370="","",1.509*(LN(B15370)^1.084-5.381))</f>
        <v/>
      </c>
      <c r="G15370">
        <f>IF(F15370="","",IF(F15370&lt;0,10*F15370^2,0))</f>
        <v/>
      </c>
      <c r="H15370">
        <f>IF(F15370="","",IF(F15370&gt;0,10*F15370^2,0))</f>
        <v/>
      </c>
    </row>
    <row r="15371">
      <c r="A15371">
        <f>Input!A15371</f>
        <v/>
      </c>
      <c r="B15371">
        <f>IF(ISNUMBER(Input!B15371),IF(AND(Input!B15371&gt;=20,Input!B15371&lt;=700),Input!B15371,""),"")</f>
        <v/>
      </c>
      <c r="C15371">
        <f>IF(B15371="","",INT(A15371))</f>
        <v/>
      </c>
      <c r="D15371">
        <f>IF(B15371="","",HOUR(A15371))</f>
        <v/>
      </c>
      <c r="E15371">
        <f>IF(B15371="","",IF(INPUT!$I$1="","",IF(C15371&lt;(INT(INPUT!$I$1)-INPUT!$I$2),"Off Meds",IF(C15371&lt;=(INT(INPUT!$I$1)+INPUT!$I$2),"Washout","On Meds"))))</f>
        <v/>
      </c>
      <c r="F15371">
        <f>IF(B15371="","",1.509*(LN(B15371)^1.084-5.381))</f>
        <v/>
      </c>
      <c r="G15371">
        <f>IF(F15371="","",IF(F15371&lt;0,10*F15371^2,0))</f>
        <v/>
      </c>
      <c r="H15371">
        <f>IF(F15371="","",IF(F15371&gt;0,10*F15371^2,0))</f>
        <v/>
      </c>
    </row>
    <row r="15372">
      <c r="A15372">
        <f>Input!A15372</f>
        <v/>
      </c>
      <c r="B15372">
        <f>IF(ISNUMBER(Input!B15372),IF(AND(Input!B15372&gt;=20,Input!B15372&lt;=700),Input!B15372,""),"")</f>
        <v/>
      </c>
      <c r="C15372">
        <f>IF(B15372="","",INT(A15372))</f>
        <v/>
      </c>
      <c r="D15372">
        <f>IF(B15372="","",HOUR(A15372))</f>
        <v/>
      </c>
      <c r="E15372">
        <f>IF(B15372="","",IF(INPUT!$I$1="","",IF(C15372&lt;(INT(INPUT!$I$1)-INPUT!$I$2),"Off Meds",IF(C15372&lt;=(INT(INPUT!$I$1)+INPUT!$I$2),"Washout","On Meds"))))</f>
        <v/>
      </c>
      <c r="F15372">
        <f>IF(B15372="","",1.509*(LN(B15372)^1.084-5.381))</f>
        <v/>
      </c>
      <c r="G15372">
        <f>IF(F15372="","",IF(F15372&lt;0,10*F15372^2,0))</f>
        <v/>
      </c>
      <c r="H15372">
        <f>IF(F15372="","",IF(F15372&gt;0,10*F15372^2,0))</f>
        <v/>
      </c>
    </row>
    <row r="15373">
      <c r="A15373">
        <f>Input!A15373</f>
        <v/>
      </c>
      <c r="B15373">
        <f>IF(ISNUMBER(Input!B15373),IF(AND(Input!B15373&gt;=20,Input!B15373&lt;=700),Input!B15373,""),"")</f>
        <v/>
      </c>
      <c r="C15373">
        <f>IF(B15373="","",INT(A15373))</f>
        <v/>
      </c>
      <c r="D15373">
        <f>IF(B15373="","",HOUR(A15373))</f>
        <v/>
      </c>
      <c r="E15373">
        <f>IF(B15373="","",IF(INPUT!$I$1="","",IF(C15373&lt;(INT(INPUT!$I$1)-INPUT!$I$2),"Off Meds",IF(C15373&lt;=(INT(INPUT!$I$1)+INPUT!$I$2),"Washout","On Meds"))))</f>
        <v/>
      </c>
      <c r="F15373">
        <f>IF(B15373="","",1.509*(LN(B15373)^1.084-5.381))</f>
        <v/>
      </c>
      <c r="G15373">
        <f>IF(F15373="","",IF(F15373&lt;0,10*F15373^2,0))</f>
        <v/>
      </c>
      <c r="H15373">
        <f>IF(F15373="","",IF(F15373&gt;0,10*F15373^2,0))</f>
        <v/>
      </c>
    </row>
    <row r="15374">
      <c r="A15374">
        <f>Input!A15374</f>
        <v/>
      </c>
      <c r="B15374">
        <f>IF(ISNUMBER(Input!B15374),IF(AND(Input!B15374&gt;=20,Input!B15374&lt;=700),Input!B15374,""),"")</f>
        <v/>
      </c>
      <c r="C15374">
        <f>IF(B15374="","",INT(A15374))</f>
        <v/>
      </c>
      <c r="D15374">
        <f>IF(B15374="","",HOUR(A15374))</f>
        <v/>
      </c>
      <c r="E15374">
        <f>IF(B15374="","",IF(INPUT!$I$1="","",IF(C15374&lt;(INT(INPUT!$I$1)-INPUT!$I$2),"Off Meds",IF(C15374&lt;=(INT(INPUT!$I$1)+INPUT!$I$2),"Washout","On Meds"))))</f>
        <v/>
      </c>
      <c r="F15374">
        <f>IF(B15374="","",1.509*(LN(B15374)^1.084-5.381))</f>
        <v/>
      </c>
      <c r="G15374">
        <f>IF(F15374="","",IF(F15374&lt;0,10*F15374^2,0))</f>
        <v/>
      </c>
      <c r="H15374">
        <f>IF(F15374="","",IF(F15374&gt;0,10*F15374^2,0))</f>
        <v/>
      </c>
    </row>
    <row r="15375">
      <c r="A15375">
        <f>Input!A15375</f>
        <v/>
      </c>
      <c r="B15375">
        <f>IF(ISNUMBER(Input!B15375),IF(AND(Input!B15375&gt;=20,Input!B15375&lt;=700),Input!B15375,""),"")</f>
        <v/>
      </c>
      <c r="C15375">
        <f>IF(B15375="","",INT(A15375))</f>
        <v/>
      </c>
      <c r="D15375">
        <f>IF(B15375="","",HOUR(A15375))</f>
        <v/>
      </c>
      <c r="E15375">
        <f>IF(B15375="","",IF(INPUT!$I$1="","",IF(C15375&lt;(INT(INPUT!$I$1)-INPUT!$I$2),"Off Meds",IF(C15375&lt;=(INT(INPUT!$I$1)+INPUT!$I$2),"Washout","On Meds"))))</f>
        <v/>
      </c>
      <c r="F15375">
        <f>IF(B15375="","",1.509*(LN(B15375)^1.084-5.381))</f>
        <v/>
      </c>
      <c r="G15375">
        <f>IF(F15375="","",IF(F15375&lt;0,10*F15375^2,0))</f>
        <v/>
      </c>
      <c r="H15375">
        <f>IF(F15375="","",IF(F15375&gt;0,10*F15375^2,0))</f>
        <v/>
      </c>
    </row>
    <row r="15376">
      <c r="A15376">
        <f>Input!A15376</f>
        <v/>
      </c>
      <c r="B15376">
        <f>IF(ISNUMBER(Input!B15376),IF(AND(Input!B15376&gt;=20,Input!B15376&lt;=700),Input!B15376,""),"")</f>
        <v/>
      </c>
      <c r="C15376">
        <f>IF(B15376="","",INT(A15376))</f>
        <v/>
      </c>
      <c r="D15376">
        <f>IF(B15376="","",HOUR(A15376))</f>
        <v/>
      </c>
      <c r="E15376">
        <f>IF(B15376="","",IF(INPUT!$I$1="","",IF(C15376&lt;(INT(INPUT!$I$1)-INPUT!$I$2),"Off Meds",IF(C15376&lt;=(INT(INPUT!$I$1)+INPUT!$I$2),"Washout","On Meds"))))</f>
        <v/>
      </c>
      <c r="F15376">
        <f>IF(B15376="","",1.509*(LN(B15376)^1.084-5.381))</f>
        <v/>
      </c>
      <c r="G15376">
        <f>IF(F15376="","",IF(F15376&lt;0,10*F15376^2,0))</f>
        <v/>
      </c>
      <c r="H15376">
        <f>IF(F15376="","",IF(F15376&gt;0,10*F15376^2,0))</f>
        <v/>
      </c>
    </row>
    <row r="15377">
      <c r="A15377">
        <f>Input!A15377</f>
        <v/>
      </c>
      <c r="B15377">
        <f>IF(ISNUMBER(Input!B15377),IF(AND(Input!B15377&gt;=20,Input!B15377&lt;=700),Input!B15377,""),"")</f>
        <v/>
      </c>
      <c r="C15377">
        <f>IF(B15377="","",INT(A15377))</f>
        <v/>
      </c>
      <c r="D15377">
        <f>IF(B15377="","",HOUR(A15377))</f>
        <v/>
      </c>
      <c r="E15377">
        <f>IF(B15377="","",IF(INPUT!$I$1="","",IF(C15377&lt;(INT(INPUT!$I$1)-INPUT!$I$2),"Off Meds",IF(C15377&lt;=(INT(INPUT!$I$1)+INPUT!$I$2),"Washout","On Meds"))))</f>
        <v/>
      </c>
      <c r="F15377">
        <f>IF(B15377="","",1.509*(LN(B15377)^1.084-5.381))</f>
        <v/>
      </c>
      <c r="G15377">
        <f>IF(F15377="","",IF(F15377&lt;0,10*F15377^2,0))</f>
        <v/>
      </c>
      <c r="H15377">
        <f>IF(F15377="","",IF(F15377&gt;0,10*F15377^2,0))</f>
        <v/>
      </c>
    </row>
    <row r="15378">
      <c r="A15378">
        <f>Input!A15378</f>
        <v/>
      </c>
      <c r="B15378">
        <f>IF(ISNUMBER(Input!B15378),IF(AND(Input!B15378&gt;=20,Input!B15378&lt;=700),Input!B15378,""),"")</f>
        <v/>
      </c>
      <c r="C15378">
        <f>IF(B15378="","",INT(A15378))</f>
        <v/>
      </c>
      <c r="D15378">
        <f>IF(B15378="","",HOUR(A15378))</f>
        <v/>
      </c>
      <c r="E15378">
        <f>IF(B15378="","",IF(INPUT!$I$1="","",IF(C15378&lt;(INT(INPUT!$I$1)-INPUT!$I$2),"Off Meds",IF(C15378&lt;=(INT(INPUT!$I$1)+INPUT!$I$2),"Washout","On Meds"))))</f>
        <v/>
      </c>
      <c r="F15378">
        <f>IF(B15378="","",1.509*(LN(B15378)^1.084-5.381))</f>
        <v/>
      </c>
      <c r="G15378">
        <f>IF(F15378="","",IF(F15378&lt;0,10*F15378^2,0))</f>
        <v/>
      </c>
      <c r="H15378">
        <f>IF(F15378="","",IF(F15378&gt;0,10*F15378^2,0))</f>
        <v/>
      </c>
    </row>
    <row r="15379">
      <c r="A15379">
        <f>Input!A15379</f>
        <v/>
      </c>
      <c r="B15379">
        <f>IF(ISNUMBER(Input!B15379),IF(AND(Input!B15379&gt;=20,Input!B15379&lt;=700),Input!B15379,""),"")</f>
        <v/>
      </c>
      <c r="C15379">
        <f>IF(B15379="","",INT(A15379))</f>
        <v/>
      </c>
      <c r="D15379">
        <f>IF(B15379="","",HOUR(A15379))</f>
        <v/>
      </c>
      <c r="E15379">
        <f>IF(B15379="","",IF(INPUT!$I$1="","",IF(C15379&lt;(INT(INPUT!$I$1)-INPUT!$I$2),"Off Meds",IF(C15379&lt;=(INT(INPUT!$I$1)+INPUT!$I$2),"Washout","On Meds"))))</f>
        <v/>
      </c>
      <c r="F15379">
        <f>IF(B15379="","",1.509*(LN(B15379)^1.084-5.381))</f>
        <v/>
      </c>
      <c r="G15379">
        <f>IF(F15379="","",IF(F15379&lt;0,10*F15379^2,0))</f>
        <v/>
      </c>
      <c r="H15379">
        <f>IF(F15379="","",IF(F15379&gt;0,10*F15379^2,0))</f>
        <v/>
      </c>
    </row>
    <row r="15380">
      <c r="A15380">
        <f>Input!A15380</f>
        <v/>
      </c>
      <c r="B15380">
        <f>IF(ISNUMBER(Input!B15380),IF(AND(Input!B15380&gt;=20,Input!B15380&lt;=700),Input!B15380,""),"")</f>
        <v/>
      </c>
      <c r="C15380">
        <f>IF(B15380="","",INT(A15380))</f>
        <v/>
      </c>
      <c r="D15380">
        <f>IF(B15380="","",HOUR(A15380))</f>
        <v/>
      </c>
      <c r="E15380">
        <f>IF(B15380="","",IF(INPUT!$I$1="","",IF(C15380&lt;(INT(INPUT!$I$1)-INPUT!$I$2),"Off Meds",IF(C15380&lt;=(INT(INPUT!$I$1)+INPUT!$I$2),"Washout","On Meds"))))</f>
        <v/>
      </c>
      <c r="F15380">
        <f>IF(B15380="","",1.509*(LN(B15380)^1.084-5.381))</f>
        <v/>
      </c>
      <c r="G15380">
        <f>IF(F15380="","",IF(F15380&lt;0,10*F15380^2,0))</f>
        <v/>
      </c>
      <c r="H15380">
        <f>IF(F15380="","",IF(F15380&gt;0,10*F15380^2,0))</f>
        <v/>
      </c>
    </row>
    <row r="15381">
      <c r="A15381">
        <f>Input!A15381</f>
        <v/>
      </c>
      <c r="B15381">
        <f>IF(ISNUMBER(Input!B15381),IF(AND(Input!B15381&gt;=20,Input!B15381&lt;=700),Input!B15381,""),"")</f>
        <v/>
      </c>
      <c r="C15381">
        <f>IF(B15381="","",INT(A15381))</f>
        <v/>
      </c>
      <c r="D15381">
        <f>IF(B15381="","",HOUR(A15381))</f>
        <v/>
      </c>
      <c r="E15381">
        <f>IF(B15381="","",IF(INPUT!$I$1="","",IF(C15381&lt;(INT(INPUT!$I$1)-INPUT!$I$2),"Off Meds",IF(C15381&lt;=(INT(INPUT!$I$1)+INPUT!$I$2),"Washout","On Meds"))))</f>
        <v/>
      </c>
      <c r="F15381">
        <f>IF(B15381="","",1.509*(LN(B15381)^1.084-5.381))</f>
        <v/>
      </c>
      <c r="G15381">
        <f>IF(F15381="","",IF(F15381&lt;0,10*F15381^2,0))</f>
        <v/>
      </c>
      <c r="H15381">
        <f>IF(F15381="","",IF(F15381&gt;0,10*F15381^2,0))</f>
        <v/>
      </c>
    </row>
    <row r="15382">
      <c r="A15382">
        <f>Input!A15382</f>
        <v/>
      </c>
      <c r="B15382">
        <f>IF(ISNUMBER(Input!B15382),IF(AND(Input!B15382&gt;=20,Input!B15382&lt;=700),Input!B15382,""),"")</f>
        <v/>
      </c>
      <c r="C15382">
        <f>IF(B15382="","",INT(A15382))</f>
        <v/>
      </c>
      <c r="D15382">
        <f>IF(B15382="","",HOUR(A15382))</f>
        <v/>
      </c>
      <c r="E15382">
        <f>IF(B15382="","",IF(INPUT!$I$1="","",IF(C15382&lt;(INT(INPUT!$I$1)-INPUT!$I$2),"Off Meds",IF(C15382&lt;=(INT(INPUT!$I$1)+INPUT!$I$2),"Washout","On Meds"))))</f>
        <v/>
      </c>
      <c r="F15382">
        <f>IF(B15382="","",1.509*(LN(B15382)^1.084-5.381))</f>
        <v/>
      </c>
      <c r="G15382">
        <f>IF(F15382="","",IF(F15382&lt;0,10*F15382^2,0))</f>
        <v/>
      </c>
      <c r="H15382">
        <f>IF(F15382="","",IF(F15382&gt;0,10*F15382^2,0))</f>
        <v/>
      </c>
    </row>
    <row r="15383">
      <c r="A15383">
        <f>Input!A15383</f>
        <v/>
      </c>
      <c r="B15383">
        <f>IF(ISNUMBER(Input!B15383),IF(AND(Input!B15383&gt;=20,Input!B15383&lt;=700),Input!B15383,""),"")</f>
        <v/>
      </c>
      <c r="C15383">
        <f>IF(B15383="","",INT(A15383))</f>
        <v/>
      </c>
      <c r="D15383">
        <f>IF(B15383="","",HOUR(A15383))</f>
        <v/>
      </c>
      <c r="E15383">
        <f>IF(B15383="","",IF(INPUT!$I$1="","",IF(C15383&lt;(INT(INPUT!$I$1)-INPUT!$I$2),"Off Meds",IF(C15383&lt;=(INT(INPUT!$I$1)+INPUT!$I$2),"Washout","On Meds"))))</f>
        <v/>
      </c>
      <c r="F15383">
        <f>IF(B15383="","",1.509*(LN(B15383)^1.084-5.381))</f>
        <v/>
      </c>
      <c r="G15383">
        <f>IF(F15383="","",IF(F15383&lt;0,10*F15383^2,0))</f>
        <v/>
      </c>
      <c r="H15383">
        <f>IF(F15383="","",IF(F15383&gt;0,10*F15383^2,0))</f>
        <v/>
      </c>
    </row>
    <row r="15384">
      <c r="A15384">
        <f>Input!A15384</f>
        <v/>
      </c>
      <c r="B15384">
        <f>IF(ISNUMBER(Input!B15384),IF(AND(Input!B15384&gt;=20,Input!B15384&lt;=700),Input!B15384,""),"")</f>
        <v/>
      </c>
      <c r="C15384">
        <f>IF(B15384="","",INT(A15384))</f>
        <v/>
      </c>
      <c r="D15384">
        <f>IF(B15384="","",HOUR(A15384))</f>
        <v/>
      </c>
      <c r="E15384">
        <f>IF(B15384="","",IF(INPUT!$I$1="","",IF(C15384&lt;(INT(INPUT!$I$1)-INPUT!$I$2),"Off Meds",IF(C15384&lt;=(INT(INPUT!$I$1)+INPUT!$I$2),"Washout","On Meds"))))</f>
        <v/>
      </c>
      <c r="F15384">
        <f>IF(B15384="","",1.509*(LN(B15384)^1.084-5.381))</f>
        <v/>
      </c>
      <c r="G15384">
        <f>IF(F15384="","",IF(F15384&lt;0,10*F15384^2,0))</f>
        <v/>
      </c>
      <c r="H15384">
        <f>IF(F15384="","",IF(F15384&gt;0,10*F15384^2,0))</f>
        <v/>
      </c>
    </row>
    <row r="15385">
      <c r="A15385">
        <f>Input!A15385</f>
        <v/>
      </c>
      <c r="B15385">
        <f>IF(ISNUMBER(Input!B15385),IF(AND(Input!B15385&gt;=20,Input!B15385&lt;=700),Input!B15385,""),"")</f>
        <v/>
      </c>
      <c r="C15385">
        <f>IF(B15385="","",INT(A15385))</f>
        <v/>
      </c>
      <c r="D15385">
        <f>IF(B15385="","",HOUR(A15385))</f>
        <v/>
      </c>
      <c r="E15385">
        <f>IF(B15385="","",IF(INPUT!$I$1="","",IF(C15385&lt;(INT(INPUT!$I$1)-INPUT!$I$2),"Off Meds",IF(C15385&lt;=(INT(INPUT!$I$1)+INPUT!$I$2),"Washout","On Meds"))))</f>
        <v/>
      </c>
      <c r="F15385">
        <f>IF(B15385="","",1.509*(LN(B15385)^1.084-5.381))</f>
        <v/>
      </c>
      <c r="G15385">
        <f>IF(F15385="","",IF(F15385&lt;0,10*F15385^2,0))</f>
        <v/>
      </c>
      <c r="H15385">
        <f>IF(F15385="","",IF(F15385&gt;0,10*F15385^2,0))</f>
        <v/>
      </c>
    </row>
    <row r="15386">
      <c r="A15386">
        <f>Input!A15386</f>
        <v/>
      </c>
      <c r="B15386">
        <f>IF(ISNUMBER(Input!B15386),IF(AND(Input!B15386&gt;=20,Input!B15386&lt;=700),Input!B15386,""),"")</f>
        <v/>
      </c>
      <c r="C15386">
        <f>IF(B15386="","",INT(A15386))</f>
        <v/>
      </c>
      <c r="D15386">
        <f>IF(B15386="","",HOUR(A15386))</f>
        <v/>
      </c>
      <c r="E15386">
        <f>IF(B15386="","",IF(INPUT!$I$1="","",IF(C15386&lt;(INT(INPUT!$I$1)-INPUT!$I$2),"Off Meds",IF(C15386&lt;=(INT(INPUT!$I$1)+INPUT!$I$2),"Washout","On Meds"))))</f>
        <v/>
      </c>
      <c r="F15386">
        <f>IF(B15386="","",1.509*(LN(B15386)^1.084-5.381))</f>
        <v/>
      </c>
      <c r="G15386">
        <f>IF(F15386="","",IF(F15386&lt;0,10*F15386^2,0))</f>
        <v/>
      </c>
      <c r="H15386">
        <f>IF(F15386="","",IF(F15386&gt;0,10*F15386^2,0))</f>
        <v/>
      </c>
    </row>
    <row r="15387">
      <c r="A15387">
        <f>Input!A15387</f>
        <v/>
      </c>
      <c r="B15387">
        <f>IF(ISNUMBER(Input!B15387),IF(AND(Input!B15387&gt;=20,Input!B15387&lt;=700),Input!B15387,""),"")</f>
        <v/>
      </c>
      <c r="C15387">
        <f>IF(B15387="","",INT(A15387))</f>
        <v/>
      </c>
      <c r="D15387">
        <f>IF(B15387="","",HOUR(A15387))</f>
        <v/>
      </c>
      <c r="E15387">
        <f>IF(B15387="","",IF(INPUT!$I$1="","",IF(C15387&lt;(INT(INPUT!$I$1)-INPUT!$I$2),"Off Meds",IF(C15387&lt;=(INT(INPUT!$I$1)+INPUT!$I$2),"Washout","On Meds"))))</f>
        <v/>
      </c>
      <c r="F15387">
        <f>IF(B15387="","",1.509*(LN(B15387)^1.084-5.381))</f>
        <v/>
      </c>
      <c r="G15387">
        <f>IF(F15387="","",IF(F15387&lt;0,10*F15387^2,0))</f>
        <v/>
      </c>
      <c r="H15387">
        <f>IF(F15387="","",IF(F15387&gt;0,10*F15387^2,0))</f>
        <v/>
      </c>
    </row>
    <row r="15388">
      <c r="A15388">
        <f>Input!A15388</f>
        <v/>
      </c>
      <c r="B15388">
        <f>IF(ISNUMBER(Input!B15388),IF(AND(Input!B15388&gt;=20,Input!B15388&lt;=700),Input!B15388,""),"")</f>
        <v/>
      </c>
      <c r="C15388">
        <f>IF(B15388="","",INT(A15388))</f>
        <v/>
      </c>
      <c r="D15388">
        <f>IF(B15388="","",HOUR(A15388))</f>
        <v/>
      </c>
      <c r="E15388">
        <f>IF(B15388="","",IF(INPUT!$I$1="","",IF(C15388&lt;(INT(INPUT!$I$1)-INPUT!$I$2),"Off Meds",IF(C15388&lt;=(INT(INPUT!$I$1)+INPUT!$I$2),"Washout","On Meds"))))</f>
        <v/>
      </c>
      <c r="F15388">
        <f>IF(B15388="","",1.509*(LN(B15388)^1.084-5.381))</f>
        <v/>
      </c>
      <c r="G15388">
        <f>IF(F15388="","",IF(F15388&lt;0,10*F15388^2,0))</f>
        <v/>
      </c>
      <c r="H15388">
        <f>IF(F15388="","",IF(F15388&gt;0,10*F15388^2,0))</f>
        <v/>
      </c>
    </row>
    <row r="15389">
      <c r="A15389">
        <f>Input!A15389</f>
        <v/>
      </c>
      <c r="B15389">
        <f>IF(ISNUMBER(Input!B15389),IF(AND(Input!B15389&gt;=20,Input!B15389&lt;=700),Input!B15389,""),"")</f>
        <v/>
      </c>
      <c r="C15389">
        <f>IF(B15389="","",INT(A15389))</f>
        <v/>
      </c>
      <c r="D15389">
        <f>IF(B15389="","",HOUR(A15389))</f>
        <v/>
      </c>
      <c r="E15389">
        <f>IF(B15389="","",IF(INPUT!$I$1="","",IF(C15389&lt;(INT(INPUT!$I$1)-INPUT!$I$2),"Off Meds",IF(C15389&lt;=(INT(INPUT!$I$1)+INPUT!$I$2),"Washout","On Meds"))))</f>
        <v/>
      </c>
      <c r="F15389">
        <f>IF(B15389="","",1.509*(LN(B15389)^1.084-5.381))</f>
        <v/>
      </c>
      <c r="G15389">
        <f>IF(F15389="","",IF(F15389&lt;0,10*F15389^2,0))</f>
        <v/>
      </c>
      <c r="H15389">
        <f>IF(F15389="","",IF(F15389&gt;0,10*F15389^2,0))</f>
        <v/>
      </c>
    </row>
    <row r="15390">
      <c r="A15390">
        <f>Input!A15390</f>
        <v/>
      </c>
      <c r="B15390">
        <f>IF(ISNUMBER(Input!B15390),IF(AND(Input!B15390&gt;=20,Input!B15390&lt;=700),Input!B15390,""),"")</f>
        <v/>
      </c>
      <c r="C15390">
        <f>IF(B15390="","",INT(A15390))</f>
        <v/>
      </c>
      <c r="D15390">
        <f>IF(B15390="","",HOUR(A15390))</f>
        <v/>
      </c>
      <c r="E15390">
        <f>IF(B15390="","",IF(INPUT!$I$1="","",IF(C15390&lt;(INT(INPUT!$I$1)-INPUT!$I$2),"Off Meds",IF(C15390&lt;=(INT(INPUT!$I$1)+INPUT!$I$2),"Washout","On Meds"))))</f>
        <v/>
      </c>
      <c r="F15390">
        <f>IF(B15390="","",1.509*(LN(B15390)^1.084-5.381))</f>
        <v/>
      </c>
      <c r="G15390">
        <f>IF(F15390="","",IF(F15390&lt;0,10*F15390^2,0))</f>
        <v/>
      </c>
      <c r="H15390">
        <f>IF(F15390="","",IF(F15390&gt;0,10*F15390^2,0))</f>
        <v/>
      </c>
    </row>
    <row r="15391">
      <c r="A15391">
        <f>Input!A15391</f>
        <v/>
      </c>
      <c r="B15391">
        <f>IF(ISNUMBER(Input!B15391),IF(AND(Input!B15391&gt;=20,Input!B15391&lt;=700),Input!B15391,""),"")</f>
        <v/>
      </c>
      <c r="C15391">
        <f>IF(B15391="","",INT(A15391))</f>
        <v/>
      </c>
      <c r="D15391">
        <f>IF(B15391="","",HOUR(A15391))</f>
        <v/>
      </c>
      <c r="E15391">
        <f>IF(B15391="","",IF(INPUT!$I$1="","",IF(C15391&lt;(INT(INPUT!$I$1)-INPUT!$I$2),"Off Meds",IF(C15391&lt;=(INT(INPUT!$I$1)+INPUT!$I$2),"Washout","On Meds"))))</f>
        <v/>
      </c>
      <c r="F15391">
        <f>IF(B15391="","",1.509*(LN(B15391)^1.084-5.381))</f>
        <v/>
      </c>
      <c r="G15391">
        <f>IF(F15391="","",IF(F15391&lt;0,10*F15391^2,0))</f>
        <v/>
      </c>
      <c r="H15391">
        <f>IF(F15391="","",IF(F15391&gt;0,10*F15391^2,0))</f>
        <v/>
      </c>
    </row>
    <row r="15392">
      <c r="A15392">
        <f>Input!A15392</f>
        <v/>
      </c>
      <c r="B15392">
        <f>IF(ISNUMBER(Input!B15392),IF(AND(Input!B15392&gt;=20,Input!B15392&lt;=700),Input!B15392,""),"")</f>
        <v/>
      </c>
      <c r="C15392">
        <f>IF(B15392="","",INT(A15392))</f>
        <v/>
      </c>
      <c r="D15392">
        <f>IF(B15392="","",HOUR(A15392))</f>
        <v/>
      </c>
      <c r="E15392">
        <f>IF(B15392="","",IF(INPUT!$I$1="","",IF(C15392&lt;(INT(INPUT!$I$1)-INPUT!$I$2),"Off Meds",IF(C15392&lt;=(INT(INPUT!$I$1)+INPUT!$I$2),"Washout","On Meds"))))</f>
        <v/>
      </c>
      <c r="F15392">
        <f>IF(B15392="","",1.509*(LN(B15392)^1.084-5.381))</f>
        <v/>
      </c>
      <c r="G15392">
        <f>IF(F15392="","",IF(F15392&lt;0,10*F15392^2,0))</f>
        <v/>
      </c>
      <c r="H15392">
        <f>IF(F15392="","",IF(F15392&gt;0,10*F15392^2,0))</f>
        <v/>
      </c>
    </row>
    <row r="15393">
      <c r="A15393">
        <f>Input!A15393</f>
        <v/>
      </c>
      <c r="B15393">
        <f>IF(ISNUMBER(Input!B15393),IF(AND(Input!B15393&gt;=20,Input!B15393&lt;=700),Input!B15393,""),"")</f>
        <v/>
      </c>
      <c r="C15393">
        <f>IF(B15393="","",INT(A15393))</f>
        <v/>
      </c>
      <c r="D15393">
        <f>IF(B15393="","",HOUR(A15393))</f>
        <v/>
      </c>
      <c r="E15393">
        <f>IF(B15393="","",IF(INPUT!$I$1="","",IF(C15393&lt;(INT(INPUT!$I$1)-INPUT!$I$2),"Off Meds",IF(C15393&lt;=(INT(INPUT!$I$1)+INPUT!$I$2),"Washout","On Meds"))))</f>
        <v/>
      </c>
      <c r="F15393">
        <f>IF(B15393="","",1.509*(LN(B15393)^1.084-5.381))</f>
        <v/>
      </c>
      <c r="G15393">
        <f>IF(F15393="","",IF(F15393&lt;0,10*F15393^2,0))</f>
        <v/>
      </c>
      <c r="H15393">
        <f>IF(F15393="","",IF(F15393&gt;0,10*F15393^2,0))</f>
        <v/>
      </c>
    </row>
    <row r="15394">
      <c r="A15394">
        <f>Input!A15394</f>
        <v/>
      </c>
      <c r="B15394">
        <f>IF(ISNUMBER(Input!B15394),IF(AND(Input!B15394&gt;=20,Input!B15394&lt;=700),Input!B15394,""),"")</f>
        <v/>
      </c>
      <c r="C15394">
        <f>IF(B15394="","",INT(A15394))</f>
        <v/>
      </c>
      <c r="D15394">
        <f>IF(B15394="","",HOUR(A15394))</f>
        <v/>
      </c>
      <c r="E15394">
        <f>IF(B15394="","",IF(INPUT!$I$1="","",IF(C15394&lt;(INT(INPUT!$I$1)-INPUT!$I$2),"Off Meds",IF(C15394&lt;=(INT(INPUT!$I$1)+INPUT!$I$2),"Washout","On Meds"))))</f>
        <v/>
      </c>
      <c r="F15394">
        <f>IF(B15394="","",1.509*(LN(B15394)^1.084-5.381))</f>
        <v/>
      </c>
      <c r="G15394">
        <f>IF(F15394="","",IF(F15394&lt;0,10*F15394^2,0))</f>
        <v/>
      </c>
      <c r="H15394">
        <f>IF(F15394="","",IF(F15394&gt;0,10*F15394^2,0))</f>
        <v/>
      </c>
    </row>
    <row r="15395">
      <c r="A15395">
        <f>Input!A15395</f>
        <v/>
      </c>
      <c r="B15395">
        <f>IF(ISNUMBER(Input!B15395),IF(AND(Input!B15395&gt;=20,Input!B15395&lt;=700),Input!B15395,""),"")</f>
        <v/>
      </c>
      <c r="C15395">
        <f>IF(B15395="","",INT(A15395))</f>
        <v/>
      </c>
      <c r="D15395">
        <f>IF(B15395="","",HOUR(A15395))</f>
        <v/>
      </c>
      <c r="E15395">
        <f>IF(B15395="","",IF(INPUT!$I$1="","",IF(C15395&lt;(INT(INPUT!$I$1)-INPUT!$I$2),"Off Meds",IF(C15395&lt;=(INT(INPUT!$I$1)+INPUT!$I$2),"Washout","On Meds"))))</f>
        <v/>
      </c>
      <c r="F15395">
        <f>IF(B15395="","",1.509*(LN(B15395)^1.084-5.381))</f>
        <v/>
      </c>
      <c r="G15395">
        <f>IF(F15395="","",IF(F15395&lt;0,10*F15395^2,0))</f>
        <v/>
      </c>
      <c r="H15395">
        <f>IF(F15395="","",IF(F15395&gt;0,10*F15395^2,0))</f>
        <v/>
      </c>
    </row>
    <row r="15396">
      <c r="A15396">
        <f>Input!A15396</f>
        <v/>
      </c>
      <c r="B15396">
        <f>IF(ISNUMBER(Input!B15396),IF(AND(Input!B15396&gt;=20,Input!B15396&lt;=700),Input!B15396,""),"")</f>
        <v/>
      </c>
      <c r="C15396">
        <f>IF(B15396="","",INT(A15396))</f>
        <v/>
      </c>
      <c r="D15396">
        <f>IF(B15396="","",HOUR(A15396))</f>
        <v/>
      </c>
      <c r="E15396">
        <f>IF(B15396="","",IF(INPUT!$I$1="","",IF(C15396&lt;(INT(INPUT!$I$1)-INPUT!$I$2),"Off Meds",IF(C15396&lt;=(INT(INPUT!$I$1)+INPUT!$I$2),"Washout","On Meds"))))</f>
        <v/>
      </c>
      <c r="F15396">
        <f>IF(B15396="","",1.509*(LN(B15396)^1.084-5.381))</f>
        <v/>
      </c>
      <c r="G15396">
        <f>IF(F15396="","",IF(F15396&lt;0,10*F15396^2,0))</f>
        <v/>
      </c>
      <c r="H15396">
        <f>IF(F15396="","",IF(F15396&gt;0,10*F15396^2,0))</f>
        <v/>
      </c>
    </row>
    <row r="15397">
      <c r="A15397">
        <f>Input!A15397</f>
        <v/>
      </c>
      <c r="B15397">
        <f>IF(ISNUMBER(Input!B15397),IF(AND(Input!B15397&gt;=20,Input!B15397&lt;=700),Input!B15397,""),"")</f>
        <v/>
      </c>
      <c r="C15397">
        <f>IF(B15397="","",INT(A15397))</f>
        <v/>
      </c>
      <c r="D15397">
        <f>IF(B15397="","",HOUR(A15397))</f>
        <v/>
      </c>
      <c r="E15397">
        <f>IF(B15397="","",IF(INPUT!$I$1="","",IF(C15397&lt;(INT(INPUT!$I$1)-INPUT!$I$2),"Off Meds",IF(C15397&lt;=(INT(INPUT!$I$1)+INPUT!$I$2),"Washout","On Meds"))))</f>
        <v/>
      </c>
      <c r="F15397">
        <f>IF(B15397="","",1.509*(LN(B15397)^1.084-5.381))</f>
        <v/>
      </c>
      <c r="G15397">
        <f>IF(F15397="","",IF(F15397&lt;0,10*F15397^2,0))</f>
        <v/>
      </c>
      <c r="H15397">
        <f>IF(F15397="","",IF(F15397&gt;0,10*F15397^2,0))</f>
        <v/>
      </c>
    </row>
    <row r="15398">
      <c r="A15398">
        <f>Input!A15398</f>
        <v/>
      </c>
      <c r="B15398">
        <f>IF(ISNUMBER(Input!B15398),IF(AND(Input!B15398&gt;=20,Input!B15398&lt;=700),Input!B15398,""),"")</f>
        <v/>
      </c>
      <c r="C15398">
        <f>IF(B15398="","",INT(A15398))</f>
        <v/>
      </c>
      <c r="D15398">
        <f>IF(B15398="","",HOUR(A15398))</f>
        <v/>
      </c>
      <c r="E15398">
        <f>IF(B15398="","",IF(INPUT!$I$1="","",IF(C15398&lt;(INT(INPUT!$I$1)-INPUT!$I$2),"Off Meds",IF(C15398&lt;=(INT(INPUT!$I$1)+INPUT!$I$2),"Washout","On Meds"))))</f>
        <v/>
      </c>
      <c r="F15398">
        <f>IF(B15398="","",1.509*(LN(B15398)^1.084-5.381))</f>
        <v/>
      </c>
      <c r="G15398">
        <f>IF(F15398="","",IF(F15398&lt;0,10*F15398^2,0))</f>
        <v/>
      </c>
      <c r="H15398">
        <f>IF(F15398="","",IF(F15398&gt;0,10*F15398^2,0))</f>
        <v/>
      </c>
    </row>
    <row r="15399">
      <c r="A15399">
        <f>Input!A15399</f>
        <v/>
      </c>
      <c r="B15399">
        <f>IF(ISNUMBER(Input!B15399),IF(AND(Input!B15399&gt;=20,Input!B15399&lt;=700),Input!B15399,""),"")</f>
        <v/>
      </c>
      <c r="C15399">
        <f>IF(B15399="","",INT(A15399))</f>
        <v/>
      </c>
      <c r="D15399">
        <f>IF(B15399="","",HOUR(A15399))</f>
        <v/>
      </c>
      <c r="E15399">
        <f>IF(B15399="","",IF(INPUT!$I$1="","",IF(C15399&lt;(INT(INPUT!$I$1)-INPUT!$I$2),"Off Meds",IF(C15399&lt;=(INT(INPUT!$I$1)+INPUT!$I$2),"Washout","On Meds"))))</f>
        <v/>
      </c>
      <c r="F15399">
        <f>IF(B15399="","",1.509*(LN(B15399)^1.084-5.381))</f>
        <v/>
      </c>
      <c r="G15399">
        <f>IF(F15399="","",IF(F15399&lt;0,10*F15399^2,0))</f>
        <v/>
      </c>
      <c r="H15399">
        <f>IF(F15399="","",IF(F15399&gt;0,10*F15399^2,0))</f>
        <v/>
      </c>
    </row>
    <row r="15400">
      <c r="A15400">
        <f>Input!A15400</f>
        <v/>
      </c>
      <c r="B15400">
        <f>IF(ISNUMBER(Input!B15400),IF(AND(Input!B15400&gt;=20,Input!B15400&lt;=700),Input!B15400,""),"")</f>
        <v/>
      </c>
      <c r="C15400">
        <f>IF(B15400="","",INT(A15400))</f>
        <v/>
      </c>
      <c r="D15400">
        <f>IF(B15400="","",HOUR(A15400))</f>
        <v/>
      </c>
      <c r="E15400">
        <f>IF(B15400="","",IF(INPUT!$I$1="","",IF(C15400&lt;(INT(INPUT!$I$1)-INPUT!$I$2),"Off Meds",IF(C15400&lt;=(INT(INPUT!$I$1)+INPUT!$I$2),"Washout","On Meds"))))</f>
        <v/>
      </c>
      <c r="F15400">
        <f>IF(B15400="","",1.509*(LN(B15400)^1.084-5.381))</f>
        <v/>
      </c>
      <c r="G15400">
        <f>IF(F15400="","",IF(F15400&lt;0,10*F15400^2,0))</f>
        <v/>
      </c>
      <c r="H15400">
        <f>IF(F15400="","",IF(F15400&gt;0,10*F15400^2,0))</f>
        <v/>
      </c>
    </row>
    <row r="15401">
      <c r="A15401">
        <f>Input!A15401</f>
        <v/>
      </c>
      <c r="B15401">
        <f>IF(ISNUMBER(Input!B15401),IF(AND(Input!B15401&gt;=20,Input!B15401&lt;=700),Input!B15401,""),"")</f>
        <v/>
      </c>
      <c r="C15401">
        <f>IF(B15401="","",INT(A15401))</f>
        <v/>
      </c>
      <c r="D15401">
        <f>IF(B15401="","",HOUR(A15401))</f>
        <v/>
      </c>
      <c r="E15401">
        <f>IF(B15401="","",IF(INPUT!$I$1="","",IF(C15401&lt;(INT(INPUT!$I$1)-INPUT!$I$2),"Off Meds",IF(C15401&lt;=(INT(INPUT!$I$1)+INPUT!$I$2),"Washout","On Meds"))))</f>
        <v/>
      </c>
      <c r="F15401">
        <f>IF(B15401="","",1.509*(LN(B15401)^1.084-5.381))</f>
        <v/>
      </c>
      <c r="G15401">
        <f>IF(F15401="","",IF(F15401&lt;0,10*F15401^2,0))</f>
        <v/>
      </c>
      <c r="H15401">
        <f>IF(F15401="","",IF(F15401&gt;0,10*F15401^2,0))</f>
        <v/>
      </c>
    </row>
    <row r="15402">
      <c r="A15402">
        <f>Input!A15402</f>
        <v/>
      </c>
      <c r="B15402">
        <f>IF(ISNUMBER(Input!B15402),IF(AND(Input!B15402&gt;=20,Input!B15402&lt;=700),Input!B15402,""),"")</f>
        <v/>
      </c>
      <c r="C15402">
        <f>IF(B15402="","",INT(A15402))</f>
        <v/>
      </c>
      <c r="D15402">
        <f>IF(B15402="","",HOUR(A15402))</f>
        <v/>
      </c>
      <c r="E15402">
        <f>IF(B15402="","",IF(INPUT!$I$1="","",IF(C15402&lt;(INT(INPUT!$I$1)-INPUT!$I$2),"Off Meds",IF(C15402&lt;=(INT(INPUT!$I$1)+INPUT!$I$2),"Washout","On Meds"))))</f>
        <v/>
      </c>
      <c r="F15402">
        <f>IF(B15402="","",1.509*(LN(B15402)^1.084-5.381))</f>
        <v/>
      </c>
      <c r="G15402">
        <f>IF(F15402="","",IF(F15402&lt;0,10*F15402^2,0))</f>
        <v/>
      </c>
      <c r="H15402">
        <f>IF(F15402="","",IF(F15402&gt;0,10*F15402^2,0))</f>
        <v/>
      </c>
    </row>
    <row r="15403">
      <c r="A15403">
        <f>Input!A15403</f>
        <v/>
      </c>
      <c r="B15403">
        <f>IF(ISNUMBER(Input!B15403),IF(AND(Input!B15403&gt;=20,Input!B15403&lt;=700),Input!B15403,""),"")</f>
        <v/>
      </c>
      <c r="C15403">
        <f>IF(B15403="","",INT(A15403))</f>
        <v/>
      </c>
      <c r="D15403">
        <f>IF(B15403="","",HOUR(A15403))</f>
        <v/>
      </c>
      <c r="E15403">
        <f>IF(B15403="","",IF(INPUT!$I$1="","",IF(C15403&lt;(INT(INPUT!$I$1)-INPUT!$I$2),"Off Meds",IF(C15403&lt;=(INT(INPUT!$I$1)+INPUT!$I$2),"Washout","On Meds"))))</f>
        <v/>
      </c>
      <c r="F15403">
        <f>IF(B15403="","",1.509*(LN(B15403)^1.084-5.381))</f>
        <v/>
      </c>
      <c r="G15403">
        <f>IF(F15403="","",IF(F15403&lt;0,10*F15403^2,0))</f>
        <v/>
      </c>
      <c r="H15403">
        <f>IF(F15403="","",IF(F15403&gt;0,10*F15403^2,0))</f>
        <v/>
      </c>
    </row>
    <row r="15404">
      <c r="A15404">
        <f>Input!A15404</f>
        <v/>
      </c>
      <c r="B15404">
        <f>IF(ISNUMBER(Input!B15404),IF(AND(Input!B15404&gt;=20,Input!B15404&lt;=700),Input!B15404,""),"")</f>
        <v/>
      </c>
      <c r="C15404">
        <f>IF(B15404="","",INT(A15404))</f>
        <v/>
      </c>
      <c r="D15404">
        <f>IF(B15404="","",HOUR(A15404))</f>
        <v/>
      </c>
      <c r="E15404">
        <f>IF(B15404="","",IF(INPUT!$I$1="","",IF(C15404&lt;(INT(INPUT!$I$1)-INPUT!$I$2),"Off Meds",IF(C15404&lt;=(INT(INPUT!$I$1)+INPUT!$I$2),"Washout","On Meds"))))</f>
        <v/>
      </c>
      <c r="F15404">
        <f>IF(B15404="","",1.509*(LN(B15404)^1.084-5.381))</f>
        <v/>
      </c>
      <c r="G15404">
        <f>IF(F15404="","",IF(F15404&lt;0,10*F15404^2,0))</f>
        <v/>
      </c>
      <c r="H15404">
        <f>IF(F15404="","",IF(F15404&gt;0,10*F15404^2,0))</f>
        <v/>
      </c>
    </row>
    <row r="15405">
      <c r="A15405">
        <f>Input!A15405</f>
        <v/>
      </c>
      <c r="B15405">
        <f>IF(ISNUMBER(Input!B15405),IF(AND(Input!B15405&gt;=20,Input!B15405&lt;=700),Input!B15405,""),"")</f>
        <v/>
      </c>
      <c r="C15405">
        <f>IF(B15405="","",INT(A15405))</f>
        <v/>
      </c>
      <c r="D15405">
        <f>IF(B15405="","",HOUR(A15405))</f>
        <v/>
      </c>
      <c r="E15405">
        <f>IF(B15405="","",IF(INPUT!$I$1="","",IF(C15405&lt;(INT(INPUT!$I$1)-INPUT!$I$2),"Off Meds",IF(C15405&lt;=(INT(INPUT!$I$1)+INPUT!$I$2),"Washout","On Meds"))))</f>
        <v/>
      </c>
      <c r="F15405">
        <f>IF(B15405="","",1.509*(LN(B15405)^1.084-5.381))</f>
        <v/>
      </c>
      <c r="G15405">
        <f>IF(F15405="","",IF(F15405&lt;0,10*F15405^2,0))</f>
        <v/>
      </c>
      <c r="H15405">
        <f>IF(F15405="","",IF(F15405&gt;0,10*F15405^2,0))</f>
        <v/>
      </c>
    </row>
    <row r="15406">
      <c r="A15406">
        <f>Input!A15406</f>
        <v/>
      </c>
      <c r="B15406">
        <f>IF(ISNUMBER(Input!B15406),IF(AND(Input!B15406&gt;=20,Input!B15406&lt;=700),Input!B15406,""),"")</f>
        <v/>
      </c>
      <c r="C15406">
        <f>IF(B15406="","",INT(A15406))</f>
        <v/>
      </c>
      <c r="D15406">
        <f>IF(B15406="","",HOUR(A15406))</f>
        <v/>
      </c>
      <c r="E15406">
        <f>IF(B15406="","",IF(INPUT!$I$1="","",IF(C15406&lt;(INT(INPUT!$I$1)-INPUT!$I$2),"Off Meds",IF(C15406&lt;=(INT(INPUT!$I$1)+INPUT!$I$2),"Washout","On Meds"))))</f>
        <v/>
      </c>
      <c r="F15406">
        <f>IF(B15406="","",1.509*(LN(B15406)^1.084-5.381))</f>
        <v/>
      </c>
      <c r="G15406">
        <f>IF(F15406="","",IF(F15406&lt;0,10*F15406^2,0))</f>
        <v/>
      </c>
      <c r="H15406">
        <f>IF(F15406="","",IF(F15406&gt;0,10*F15406^2,0))</f>
        <v/>
      </c>
    </row>
    <row r="15407">
      <c r="A15407">
        <f>Input!A15407</f>
        <v/>
      </c>
      <c r="B15407">
        <f>IF(ISNUMBER(Input!B15407),IF(AND(Input!B15407&gt;=20,Input!B15407&lt;=700),Input!B15407,""),"")</f>
        <v/>
      </c>
      <c r="C15407">
        <f>IF(B15407="","",INT(A15407))</f>
        <v/>
      </c>
      <c r="D15407">
        <f>IF(B15407="","",HOUR(A15407))</f>
        <v/>
      </c>
      <c r="E15407">
        <f>IF(B15407="","",IF(INPUT!$I$1="","",IF(C15407&lt;(INT(INPUT!$I$1)-INPUT!$I$2),"Off Meds",IF(C15407&lt;=(INT(INPUT!$I$1)+INPUT!$I$2),"Washout","On Meds"))))</f>
        <v/>
      </c>
      <c r="F15407">
        <f>IF(B15407="","",1.509*(LN(B15407)^1.084-5.381))</f>
        <v/>
      </c>
      <c r="G15407">
        <f>IF(F15407="","",IF(F15407&lt;0,10*F15407^2,0))</f>
        <v/>
      </c>
      <c r="H15407">
        <f>IF(F15407="","",IF(F15407&gt;0,10*F15407^2,0))</f>
        <v/>
      </c>
    </row>
    <row r="15408">
      <c r="A15408">
        <f>Input!A15408</f>
        <v/>
      </c>
      <c r="B15408">
        <f>IF(ISNUMBER(Input!B15408),IF(AND(Input!B15408&gt;=20,Input!B15408&lt;=700),Input!B15408,""),"")</f>
        <v/>
      </c>
      <c r="C15408">
        <f>IF(B15408="","",INT(A15408))</f>
        <v/>
      </c>
      <c r="D15408">
        <f>IF(B15408="","",HOUR(A15408))</f>
        <v/>
      </c>
      <c r="E15408">
        <f>IF(B15408="","",IF(INPUT!$I$1="","",IF(C15408&lt;(INT(INPUT!$I$1)-INPUT!$I$2),"Off Meds",IF(C15408&lt;=(INT(INPUT!$I$1)+INPUT!$I$2),"Washout","On Meds"))))</f>
        <v/>
      </c>
      <c r="F15408">
        <f>IF(B15408="","",1.509*(LN(B15408)^1.084-5.381))</f>
        <v/>
      </c>
      <c r="G15408">
        <f>IF(F15408="","",IF(F15408&lt;0,10*F15408^2,0))</f>
        <v/>
      </c>
      <c r="H15408">
        <f>IF(F15408="","",IF(F15408&gt;0,10*F15408^2,0))</f>
        <v/>
      </c>
    </row>
    <row r="15409">
      <c r="A15409">
        <f>Input!A15409</f>
        <v/>
      </c>
      <c r="B15409">
        <f>IF(ISNUMBER(Input!B15409),IF(AND(Input!B15409&gt;=20,Input!B15409&lt;=700),Input!B15409,""),"")</f>
        <v/>
      </c>
      <c r="C15409">
        <f>IF(B15409="","",INT(A15409))</f>
        <v/>
      </c>
      <c r="D15409">
        <f>IF(B15409="","",HOUR(A15409))</f>
        <v/>
      </c>
      <c r="E15409">
        <f>IF(B15409="","",IF(INPUT!$I$1="","",IF(C15409&lt;(INT(INPUT!$I$1)-INPUT!$I$2),"Off Meds",IF(C15409&lt;=(INT(INPUT!$I$1)+INPUT!$I$2),"Washout","On Meds"))))</f>
        <v/>
      </c>
      <c r="F15409">
        <f>IF(B15409="","",1.509*(LN(B15409)^1.084-5.381))</f>
        <v/>
      </c>
      <c r="G15409">
        <f>IF(F15409="","",IF(F15409&lt;0,10*F15409^2,0))</f>
        <v/>
      </c>
      <c r="H15409">
        <f>IF(F15409="","",IF(F15409&gt;0,10*F15409^2,0))</f>
        <v/>
      </c>
    </row>
    <row r="15410">
      <c r="A15410">
        <f>Input!A15410</f>
        <v/>
      </c>
      <c r="B15410">
        <f>IF(ISNUMBER(Input!B15410),IF(AND(Input!B15410&gt;=20,Input!B15410&lt;=700),Input!B15410,""),"")</f>
        <v/>
      </c>
      <c r="C15410">
        <f>IF(B15410="","",INT(A15410))</f>
        <v/>
      </c>
      <c r="D15410">
        <f>IF(B15410="","",HOUR(A15410))</f>
        <v/>
      </c>
      <c r="E15410">
        <f>IF(B15410="","",IF(INPUT!$I$1="","",IF(C15410&lt;(INT(INPUT!$I$1)-INPUT!$I$2),"Off Meds",IF(C15410&lt;=(INT(INPUT!$I$1)+INPUT!$I$2),"Washout","On Meds"))))</f>
        <v/>
      </c>
      <c r="F15410">
        <f>IF(B15410="","",1.509*(LN(B15410)^1.084-5.381))</f>
        <v/>
      </c>
      <c r="G15410">
        <f>IF(F15410="","",IF(F15410&lt;0,10*F15410^2,0))</f>
        <v/>
      </c>
      <c r="H15410">
        <f>IF(F15410="","",IF(F15410&gt;0,10*F15410^2,0))</f>
        <v/>
      </c>
    </row>
    <row r="15411">
      <c r="A15411">
        <f>Input!A15411</f>
        <v/>
      </c>
      <c r="B15411">
        <f>IF(ISNUMBER(Input!B15411),IF(AND(Input!B15411&gt;=20,Input!B15411&lt;=700),Input!B15411,""),"")</f>
        <v/>
      </c>
      <c r="C15411">
        <f>IF(B15411="","",INT(A15411))</f>
        <v/>
      </c>
      <c r="D15411">
        <f>IF(B15411="","",HOUR(A15411))</f>
        <v/>
      </c>
      <c r="E15411">
        <f>IF(B15411="","",IF(INPUT!$I$1="","",IF(C15411&lt;(INT(INPUT!$I$1)-INPUT!$I$2),"Off Meds",IF(C15411&lt;=(INT(INPUT!$I$1)+INPUT!$I$2),"Washout","On Meds"))))</f>
        <v/>
      </c>
      <c r="F15411">
        <f>IF(B15411="","",1.509*(LN(B15411)^1.084-5.381))</f>
        <v/>
      </c>
      <c r="G15411">
        <f>IF(F15411="","",IF(F15411&lt;0,10*F15411^2,0))</f>
        <v/>
      </c>
      <c r="H15411">
        <f>IF(F15411="","",IF(F15411&gt;0,10*F15411^2,0))</f>
        <v/>
      </c>
    </row>
    <row r="15412">
      <c r="A15412">
        <f>Input!A15412</f>
        <v/>
      </c>
      <c r="B15412">
        <f>IF(ISNUMBER(Input!B15412),IF(AND(Input!B15412&gt;=20,Input!B15412&lt;=700),Input!B15412,""),"")</f>
        <v/>
      </c>
      <c r="C15412">
        <f>IF(B15412="","",INT(A15412))</f>
        <v/>
      </c>
      <c r="D15412">
        <f>IF(B15412="","",HOUR(A15412))</f>
        <v/>
      </c>
      <c r="E15412">
        <f>IF(B15412="","",IF(INPUT!$I$1="","",IF(C15412&lt;(INT(INPUT!$I$1)-INPUT!$I$2),"Off Meds",IF(C15412&lt;=(INT(INPUT!$I$1)+INPUT!$I$2),"Washout","On Meds"))))</f>
        <v/>
      </c>
      <c r="F15412">
        <f>IF(B15412="","",1.509*(LN(B15412)^1.084-5.381))</f>
        <v/>
      </c>
      <c r="G15412">
        <f>IF(F15412="","",IF(F15412&lt;0,10*F15412^2,0))</f>
        <v/>
      </c>
      <c r="H15412">
        <f>IF(F15412="","",IF(F15412&gt;0,10*F15412^2,0))</f>
        <v/>
      </c>
    </row>
    <row r="15413">
      <c r="A15413">
        <f>Input!A15413</f>
        <v/>
      </c>
      <c r="B15413">
        <f>IF(ISNUMBER(Input!B15413),IF(AND(Input!B15413&gt;=20,Input!B15413&lt;=700),Input!B15413,""),"")</f>
        <v/>
      </c>
      <c r="C15413">
        <f>IF(B15413="","",INT(A15413))</f>
        <v/>
      </c>
      <c r="D15413">
        <f>IF(B15413="","",HOUR(A15413))</f>
        <v/>
      </c>
      <c r="E15413">
        <f>IF(B15413="","",IF(INPUT!$I$1="","",IF(C15413&lt;(INT(INPUT!$I$1)-INPUT!$I$2),"Off Meds",IF(C15413&lt;=(INT(INPUT!$I$1)+INPUT!$I$2),"Washout","On Meds"))))</f>
        <v/>
      </c>
      <c r="F15413">
        <f>IF(B15413="","",1.509*(LN(B15413)^1.084-5.381))</f>
        <v/>
      </c>
      <c r="G15413">
        <f>IF(F15413="","",IF(F15413&lt;0,10*F15413^2,0))</f>
        <v/>
      </c>
      <c r="H15413">
        <f>IF(F15413="","",IF(F15413&gt;0,10*F15413^2,0))</f>
        <v/>
      </c>
    </row>
    <row r="15414">
      <c r="A15414">
        <f>Input!A15414</f>
        <v/>
      </c>
      <c r="B15414">
        <f>IF(ISNUMBER(Input!B15414),IF(AND(Input!B15414&gt;=20,Input!B15414&lt;=700),Input!B15414,""),"")</f>
        <v/>
      </c>
      <c r="C15414">
        <f>IF(B15414="","",INT(A15414))</f>
        <v/>
      </c>
      <c r="D15414">
        <f>IF(B15414="","",HOUR(A15414))</f>
        <v/>
      </c>
      <c r="E15414">
        <f>IF(B15414="","",IF(INPUT!$I$1="","",IF(C15414&lt;(INT(INPUT!$I$1)-INPUT!$I$2),"Off Meds",IF(C15414&lt;=(INT(INPUT!$I$1)+INPUT!$I$2),"Washout","On Meds"))))</f>
        <v/>
      </c>
      <c r="F15414">
        <f>IF(B15414="","",1.509*(LN(B15414)^1.084-5.381))</f>
        <v/>
      </c>
      <c r="G15414">
        <f>IF(F15414="","",IF(F15414&lt;0,10*F15414^2,0))</f>
        <v/>
      </c>
      <c r="H15414">
        <f>IF(F15414="","",IF(F15414&gt;0,10*F15414^2,0))</f>
        <v/>
      </c>
    </row>
    <row r="15415">
      <c r="A15415">
        <f>Input!A15415</f>
        <v/>
      </c>
      <c r="B15415">
        <f>IF(ISNUMBER(Input!B15415),IF(AND(Input!B15415&gt;=20,Input!B15415&lt;=700),Input!B15415,""),"")</f>
        <v/>
      </c>
      <c r="C15415">
        <f>IF(B15415="","",INT(A15415))</f>
        <v/>
      </c>
      <c r="D15415">
        <f>IF(B15415="","",HOUR(A15415))</f>
        <v/>
      </c>
      <c r="E15415">
        <f>IF(B15415="","",IF(INPUT!$I$1="","",IF(C15415&lt;(INT(INPUT!$I$1)-INPUT!$I$2),"Off Meds",IF(C15415&lt;=(INT(INPUT!$I$1)+INPUT!$I$2),"Washout","On Meds"))))</f>
        <v/>
      </c>
      <c r="F15415">
        <f>IF(B15415="","",1.509*(LN(B15415)^1.084-5.381))</f>
        <v/>
      </c>
      <c r="G15415">
        <f>IF(F15415="","",IF(F15415&lt;0,10*F15415^2,0))</f>
        <v/>
      </c>
      <c r="H15415">
        <f>IF(F15415="","",IF(F15415&gt;0,10*F15415^2,0))</f>
        <v/>
      </c>
    </row>
    <row r="15416">
      <c r="A15416">
        <f>Input!A15416</f>
        <v/>
      </c>
      <c r="B15416">
        <f>IF(ISNUMBER(Input!B15416),IF(AND(Input!B15416&gt;=20,Input!B15416&lt;=700),Input!B15416,""),"")</f>
        <v/>
      </c>
      <c r="C15416">
        <f>IF(B15416="","",INT(A15416))</f>
        <v/>
      </c>
      <c r="D15416">
        <f>IF(B15416="","",HOUR(A15416))</f>
        <v/>
      </c>
      <c r="E15416">
        <f>IF(B15416="","",IF(INPUT!$I$1="","",IF(C15416&lt;(INT(INPUT!$I$1)-INPUT!$I$2),"Off Meds",IF(C15416&lt;=(INT(INPUT!$I$1)+INPUT!$I$2),"Washout","On Meds"))))</f>
        <v/>
      </c>
      <c r="F15416">
        <f>IF(B15416="","",1.509*(LN(B15416)^1.084-5.381))</f>
        <v/>
      </c>
      <c r="G15416">
        <f>IF(F15416="","",IF(F15416&lt;0,10*F15416^2,0))</f>
        <v/>
      </c>
      <c r="H15416">
        <f>IF(F15416="","",IF(F15416&gt;0,10*F15416^2,0))</f>
        <v/>
      </c>
    </row>
    <row r="15417">
      <c r="A15417">
        <f>Input!A15417</f>
        <v/>
      </c>
      <c r="B15417">
        <f>IF(ISNUMBER(Input!B15417),IF(AND(Input!B15417&gt;=20,Input!B15417&lt;=700),Input!B15417,""),"")</f>
        <v/>
      </c>
      <c r="C15417">
        <f>IF(B15417="","",INT(A15417))</f>
        <v/>
      </c>
      <c r="D15417">
        <f>IF(B15417="","",HOUR(A15417))</f>
        <v/>
      </c>
      <c r="E15417">
        <f>IF(B15417="","",IF(INPUT!$I$1="","",IF(C15417&lt;(INT(INPUT!$I$1)-INPUT!$I$2),"Off Meds",IF(C15417&lt;=(INT(INPUT!$I$1)+INPUT!$I$2),"Washout","On Meds"))))</f>
        <v/>
      </c>
      <c r="F15417">
        <f>IF(B15417="","",1.509*(LN(B15417)^1.084-5.381))</f>
        <v/>
      </c>
      <c r="G15417">
        <f>IF(F15417="","",IF(F15417&lt;0,10*F15417^2,0))</f>
        <v/>
      </c>
      <c r="H15417">
        <f>IF(F15417="","",IF(F15417&gt;0,10*F15417^2,0))</f>
        <v/>
      </c>
    </row>
    <row r="15418">
      <c r="A15418">
        <f>Input!A15418</f>
        <v/>
      </c>
      <c r="B15418">
        <f>IF(ISNUMBER(Input!B15418),IF(AND(Input!B15418&gt;=20,Input!B15418&lt;=700),Input!B15418,""),"")</f>
        <v/>
      </c>
      <c r="C15418">
        <f>IF(B15418="","",INT(A15418))</f>
        <v/>
      </c>
      <c r="D15418">
        <f>IF(B15418="","",HOUR(A15418))</f>
        <v/>
      </c>
      <c r="E15418">
        <f>IF(B15418="","",IF(INPUT!$I$1="","",IF(C15418&lt;(INT(INPUT!$I$1)-INPUT!$I$2),"Off Meds",IF(C15418&lt;=(INT(INPUT!$I$1)+INPUT!$I$2),"Washout","On Meds"))))</f>
        <v/>
      </c>
      <c r="F15418">
        <f>IF(B15418="","",1.509*(LN(B15418)^1.084-5.381))</f>
        <v/>
      </c>
      <c r="G15418">
        <f>IF(F15418="","",IF(F15418&lt;0,10*F15418^2,0))</f>
        <v/>
      </c>
      <c r="H15418">
        <f>IF(F15418="","",IF(F15418&gt;0,10*F15418^2,0))</f>
        <v/>
      </c>
    </row>
    <row r="15419">
      <c r="A15419">
        <f>Input!A15419</f>
        <v/>
      </c>
      <c r="B15419">
        <f>IF(ISNUMBER(Input!B15419),IF(AND(Input!B15419&gt;=20,Input!B15419&lt;=700),Input!B15419,""),"")</f>
        <v/>
      </c>
      <c r="C15419">
        <f>IF(B15419="","",INT(A15419))</f>
        <v/>
      </c>
      <c r="D15419">
        <f>IF(B15419="","",HOUR(A15419))</f>
        <v/>
      </c>
      <c r="E15419">
        <f>IF(B15419="","",IF(INPUT!$I$1="","",IF(C15419&lt;(INT(INPUT!$I$1)-INPUT!$I$2),"Off Meds",IF(C15419&lt;=(INT(INPUT!$I$1)+INPUT!$I$2),"Washout","On Meds"))))</f>
        <v/>
      </c>
      <c r="F15419">
        <f>IF(B15419="","",1.509*(LN(B15419)^1.084-5.381))</f>
        <v/>
      </c>
      <c r="G15419">
        <f>IF(F15419="","",IF(F15419&lt;0,10*F15419^2,0))</f>
        <v/>
      </c>
      <c r="H15419">
        <f>IF(F15419="","",IF(F15419&gt;0,10*F15419^2,0))</f>
        <v/>
      </c>
    </row>
    <row r="15420">
      <c r="A15420">
        <f>Input!A15420</f>
        <v/>
      </c>
      <c r="B15420">
        <f>IF(ISNUMBER(Input!B15420),IF(AND(Input!B15420&gt;=20,Input!B15420&lt;=700),Input!B15420,""),"")</f>
        <v/>
      </c>
      <c r="C15420">
        <f>IF(B15420="","",INT(A15420))</f>
        <v/>
      </c>
      <c r="D15420">
        <f>IF(B15420="","",HOUR(A15420))</f>
        <v/>
      </c>
      <c r="E15420">
        <f>IF(B15420="","",IF(INPUT!$I$1="","",IF(C15420&lt;(INT(INPUT!$I$1)-INPUT!$I$2),"Off Meds",IF(C15420&lt;=(INT(INPUT!$I$1)+INPUT!$I$2),"Washout","On Meds"))))</f>
        <v/>
      </c>
      <c r="F15420">
        <f>IF(B15420="","",1.509*(LN(B15420)^1.084-5.381))</f>
        <v/>
      </c>
      <c r="G15420">
        <f>IF(F15420="","",IF(F15420&lt;0,10*F15420^2,0))</f>
        <v/>
      </c>
      <c r="H15420">
        <f>IF(F15420="","",IF(F15420&gt;0,10*F15420^2,0))</f>
        <v/>
      </c>
    </row>
    <row r="15421">
      <c r="A15421">
        <f>Input!A15421</f>
        <v/>
      </c>
      <c r="B15421">
        <f>IF(ISNUMBER(Input!B15421),IF(AND(Input!B15421&gt;=20,Input!B15421&lt;=700),Input!B15421,""),"")</f>
        <v/>
      </c>
      <c r="C15421">
        <f>IF(B15421="","",INT(A15421))</f>
        <v/>
      </c>
      <c r="D15421">
        <f>IF(B15421="","",HOUR(A15421))</f>
        <v/>
      </c>
      <c r="E15421">
        <f>IF(B15421="","",IF(INPUT!$I$1="","",IF(C15421&lt;(INT(INPUT!$I$1)-INPUT!$I$2),"Off Meds",IF(C15421&lt;=(INT(INPUT!$I$1)+INPUT!$I$2),"Washout","On Meds"))))</f>
        <v/>
      </c>
      <c r="F15421">
        <f>IF(B15421="","",1.509*(LN(B15421)^1.084-5.381))</f>
        <v/>
      </c>
      <c r="G15421">
        <f>IF(F15421="","",IF(F15421&lt;0,10*F15421^2,0))</f>
        <v/>
      </c>
      <c r="H15421">
        <f>IF(F15421="","",IF(F15421&gt;0,10*F15421^2,0))</f>
        <v/>
      </c>
    </row>
    <row r="15422">
      <c r="A15422">
        <f>Input!A15422</f>
        <v/>
      </c>
      <c r="B15422">
        <f>IF(ISNUMBER(Input!B15422),IF(AND(Input!B15422&gt;=20,Input!B15422&lt;=700),Input!B15422,""),"")</f>
        <v/>
      </c>
      <c r="C15422">
        <f>IF(B15422="","",INT(A15422))</f>
        <v/>
      </c>
      <c r="D15422">
        <f>IF(B15422="","",HOUR(A15422))</f>
        <v/>
      </c>
      <c r="E15422">
        <f>IF(B15422="","",IF(INPUT!$I$1="","",IF(C15422&lt;(INT(INPUT!$I$1)-INPUT!$I$2),"Off Meds",IF(C15422&lt;=(INT(INPUT!$I$1)+INPUT!$I$2),"Washout","On Meds"))))</f>
        <v/>
      </c>
      <c r="F15422">
        <f>IF(B15422="","",1.509*(LN(B15422)^1.084-5.381))</f>
        <v/>
      </c>
      <c r="G15422">
        <f>IF(F15422="","",IF(F15422&lt;0,10*F15422^2,0))</f>
        <v/>
      </c>
      <c r="H15422">
        <f>IF(F15422="","",IF(F15422&gt;0,10*F15422^2,0))</f>
        <v/>
      </c>
    </row>
    <row r="15423">
      <c r="A15423">
        <f>Input!A15423</f>
        <v/>
      </c>
      <c r="B15423">
        <f>IF(ISNUMBER(Input!B15423),IF(AND(Input!B15423&gt;=20,Input!B15423&lt;=700),Input!B15423,""),"")</f>
        <v/>
      </c>
      <c r="C15423">
        <f>IF(B15423="","",INT(A15423))</f>
        <v/>
      </c>
      <c r="D15423">
        <f>IF(B15423="","",HOUR(A15423))</f>
        <v/>
      </c>
      <c r="E15423">
        <f>IF(B15423="","",IF(INPUT!$I$1="","",IF(C15423&lt;(INT(INPUT!$I$1)-INPUT!$I$2),"Off Meds",IF(C15423&lt;=(INT(INPUT!$I$1)+INPUT!$I$2),"Washout","On Meds"))))</f>
        <v/>
      </c>
      <c r="F15423">
        <f>IF(B15423="","",1.509*(LN(B15423)^1.084-5.381))</f>
        <v/>
      </c>
      <c r="G15423">
        <f>IF(F15423="","",IF(F15423&lt;0,10*F15423^2,0))</f>
        <v/>
      </c>
      <c r="H15423">
        <f>IF(F15423="","",IF(F15423&gt;0,10*F15423^2,0))</f>
        <v/>
      </c>
    </row>
    <row r="15424">
      <c r="A15424">
        <f>Input!A15424</f>
        <v/>
      </c>
      <c r="B15424">
        <f>IF(ISNUMBER(Input!B15424),IF(AND(Input!B15424&gt;=20,Input!B15424&lt;=700),Input!B15424,""),"")</f>
        <v/>
      </c>
      <c r="C15424">
        <f>IF(B15424="","",INT(A15424))</f>
        <v/>
      </c>
      <c r="D15424">
        <f>IF(B15424="","",HOUR(A15424))</f>
        <v/>
      </c>
      <c r="E15424">
        <f>IF(B15424="","",IF(INPUT!$I$1="","",IF(C15424&lt;(INT(INPUT!$I$1)-INPUT!$I$2),"Off Meds",IF(C15424&lt;=(INT(INPUT!$I$1)+INPUT!$I$2),"Washout","On Meds"))))</f>
        <v/>
      </c>
      <c r="F15424">
        <f>IF(B15424="","",1.509*(LN(B15424)^1.084-5.381))</f>
        <v/>
      </c>
      <c r="G15424">
        <f>IF(F15424="","",IF(F15424&lt;0,10*F15424^2,0))</f>
        <v/>
      </c>
      <c r="H15424">
        <f>IF(F15424="","",IF(F15424&gt;0,10*F15424^2,0))</f>
        <v/>
      </c>
    </row>
    <row r="15425">
      <c r="A15425">
        <f>Input!A15425</f>
        <v/>
      </c>
      <c r="B15425">
        <f>IF(ISNUMBER(Input!B15425),IF(AND(Input!B15425&gt;=20,Input!B15425&lt;=700),Input!B15425,""),"")</f>
        <v/>
      </c>
      <c r="C15425">
        <f>IF(B15425="","",INT(A15425))</f>
        <v/>
      </c>
      <c r="D15425">
        <f>IF(B15425="","",HOUR(A15425))</f>
        <v/>
      </c>
      <c r="E15425">
        <f>IF(B15425="","",IF(INPUT!$I$1="","",IF(C15425&lt;(INT(INPUT!$I$1)-INPUT!$I$2),"Off Meds",IF(C15425&lt;=(INT(INPUT!$I$1)+INPUT!$I$2),"Washout","On Meds"))))</f>
        <v/>
      </c>
      <c r="F15425">
        <f>IF(B15425="","",1.509*(LN(B15425)^1.084-5.381))</f>
        <v/>
      </c>
      <c r="G15425">
        <f>IF(F15425="","",IF(F15425&lt;0,10*F15425^2,0))</f>
        <v/>
      </c>
      <c r="H15425">
        <f>IF(F15425="","",IF(F15425&gt;0,10*F15425^2,0))</f>
        <v/>
      </c>
    </row>
    <row r="15426">
      <c r="A15426">
        <f>Input!A15426</f>
        <v/>
      </c>
      <c r="B15426">
        <f>IF(ISNUMBER(Input!B15426),IF(AND(Input!B15426&gt;=20,Input!B15426&lt;=700),Input!B15426,""),"")</f>
        <v/>
      </c>
      <c r="C15426">
        <f>IF(B15426="","",INT(A15426))</f>
        <v/>
      </c>
      <c r="D15426">
        <f>IF(B15426="","",HOUR(A15426))</f>
        <v/>
      </c>
      <c r="E15426">
        <f>IF(B15426="","",IF(INPUT!$I$1="","",IF(C15426&lt;(INT(INPUT!$I$1)-INPUT!$I$2),"Off Meds",IF(C15426&lt;=(INT(INPUT!$I$1)+INPUT!$I$2),"Washout","On Meds"))))</f>
        <v/>
      </c>
      <c r="F15426">
        <f>IF(B15426="","",1.509*(LN(B15426)^1.084-5.381))</f>
        <v/>
      </c>
      <c r="G15426">
        <f>IF(F15426="","",IF(F15426&lt;0,10*F15426^2,0))</f>
        <v/>
      </c>
      <c r="H15426">
        <f>IF(F15426="","",IF(F15426&gt;0,10*F15426^2,0))</f>
        <v/>
      </c>
    </row>
    <row r="15427">
      <c r="A15427">
        <f>Input!A15427</f>
        <v/>
      </c>
      <c r="B15427">
        <f>IF(ISNUMBER(Input!B15427),IF(AND(Input!B15427&gt;=20,Input!B15427&lt;=700),Input!B15427,""),"")</f>
        <v/>
      </c>
      <c r="C15427">
        <f>IF(B15427="","",INT(A15427))</f>
        <v/>
      </c>
      <c r="D15427">
        <f>IF(B15427="","",HOUR(A15427))</f>
        <v/>
      </c>
      <c r="E15427">
        <f>IF(B15427="","",IF(INPUT!$I$1="","",IF(C15427&lt;(INT(INPUT!$I$1)-INPUT!$I$2),"Off Meds",IF(C15427&lt;=(INT(INPUT!$I$1)+INPUT!$I$2),"Washout","On Meds"))))</f>
        <v/>
      </c>
      <c r="F15427">
        <f>IF(B15427="","",1.509*(LN(B15427)^1.084-5.381))</f>
        <v/>
      </c>
      <c r="G15427">
        <f>IF(F15427="","",IF(F15427&lt;0,10*F15427^2,0))</f>
        <v/>
      </c>
      <c r="H15427">
        <f>IF(F15427="","",IF(F15427&gt;0,10*F15427^2,0))</f>
        <v/>
      </c>
    </row>
    <row r="15428">
      <c r="A15428">
        <f>Input!A15428</f>
        <v/>
      </c>
      <c r="B15428">
        <f>IF(ISNUMBER(Input!B15428),IF(AND(Input!B15428&gt;=20,Input!B15428&lt;=700),Input!B15428,""),"")</f>
        <v/>
      </c>
      <c r="C15428">
        <f>IF(B15428="","",INT(A15428))</f>
        <v/>
      </c>
      <c r="D15428">
        <f>IF(B15428="","",HOUR(A15428))</f>
        <v/>
      </c>
      <c r="E15428">
        <f>IF(B15428="","",IF(INPUT!$I$1="","",IF(C15428&lt;(INT(INPUT!$I$1)-INPUT!$I$2),"Off Meds",IF(C15428&lt;=(INT(INPUT!$I$1)+INPUT!$I$2),"Washout","On Meds"))))</f>
        <v/>
      </c>
      <c r="F15428">
        <f>IF(B15428="","",1.509*(LN(B15428)^1.084-5.381))</f>
        <v/>
      </c>
      <c r="G15428">
        <f>IF(F15428="","",IF(F15428&lt;0,10*F15428^2,0))</f>
        <v/>
      </c>
      <c r="H15428">
        <f>IF(F15428="","",IF(F15428&gt;0,10*F15428^2,0))</f>
        <v/>
      </c>
    </row>
    <row r="15429">
      <c r="A15429">
        <f>Input!A15429</f>
        <v/>
      </c>
      <c r="B15429">
        <f>IF(ISNUMBER(Input!B15429),IF(AND(Input!B15429&gt;=20,Input!B15429&lt;=700),Input!B15429,""),"")</f>
        <v/>
      </c>
      <c r="C15429">
        <f>IF(B15429="","",INT(A15429))</f>
        <v/>
      </c>
      <c r="D15429">
        <f>IF(B15429="","",HOUR(A15429))</f>
        <v/>
      </c>
      <c r="E15429">
        <f>IF(B15429="","",IF(INPUT!$I$1="","",IF(C15429&lt;(INT(INPUT!$I$1)-INPUT!$I$2),"Off Meds",IF(C15429&lt;=(INT(INPUT!$I$1)+INPUT!$I$2),"Washout","On Meds"))))</f>
        <v/>
      </c>
      <c r="F15429">
        <f>IF(B15429="","",1.509*(LN(B15429)^1.084-5.381))</f>
        <v/>
      </c>
      <c r="G15429">
        <f>IF(F15429="","",IF(F15429&lt;0,10*F15429^2,0))</f>
        <v/>
      </c>
      <c r="H15429">
        <f>IF(F15429="","",IF(F15429&gt;0,10*F15429^2,0))</f>
        <v/>
      </c>
    </row>
    <row r="15430">
      <c r="A15430">
        <f>Input!A15430</f>
        <v/>
      </c>
      <c r="B15430">
        <f>IF(ISNUMBER(Input!B15430),IF(AND(Input!B15430&gt;=20,Input!B15430&lt;=700),Input!B15430,""),"")</f>
        <v/>
      </c>
      <c r="C15430">
        <f>IF(B15430="","",INT(A15430))</f>
        <v/>
      </c>
      <c r="D15430">
        <f>IF(B15430="","",HOUR(A15430))</f>
        <v/>
      </c>
      <c r="E15430">
        <f>IF(B15430="","",IF(INPUT!$I$1="","",IF(C15430&lt;(INT(INPUT!$I$1)-INPUT!$I$2),"Off Meds",IF(C15430&lt;=(INT(INPUT!$I$1)+INPUT!$I$2),"Washout","On Meds"))))</f>
        <v/>
      </c>
      <c r="F15430">
        <f>IF(B15430="","",1.509*(LN(B15430)^1.084-5.381))</f>
        <v/>
      </c>
      <c r="G15430">
        <f>IF(F15430="","",IF(F15430&lt;0,10*F15430^2,0))</f>
        <v/>
      </c>
      <c r="H15430">
        <f>IF(F15430="","",IF(F15430&gt;0,10*F15430^2,0))</f>
        <v/>
      </c>
    </row>
    <row r="15431">
      <c r="A15431">
        <f>Input!A15431</f>
        <v/>
      </c>
      <c r="B15431">
        <f>IF(ISNUMBER(Input!B15431),IF(AND(Input!B15431&gt;=20,Input!B15431&lt;=700),Input!B15431,""),"")</f>
        <v/>
      </c>
      <c r="C15431">
        <f>IF(B15431="","",INT(A15431))</f>
        <v/>
      </c>
      <c r="D15431">
        <f>IF(B15431="","",HOUR(A15431))</f>
        <v/>
      </c>
      <c r="E15431">
        <f>IF(B15431="","",IF(INPUT!$I$1="","",IF(C15431&lt;(INT(INPUT!$I$1)-INPUT!$I$2),"Off Meds",IF(C15431&lt;=(INT(INPUT!$I$1)+INPUT!$I$2),"Washout","On Meds"))))</f>
        <v/>
      </c>
      <c r="F15431">
        <f>IF(B15431="","",1.509*(LN(B15431)^1.084-5.381))</f>
        <v/>
      </c>
      <c r="G15431">
        <f>IF(F15431="","",IF(F15431&lt;0,10*F15431^2,0))</f>
        <v/>
      </c>
      <c r="H15431">
        <f>IF(F15431="","",IF(F15431&gt;0,10*F15431^2,0))</f>
        <v/>
      </c>
    </row>
    <row r="15432">
      <c r="A15432">
        <f>Input!A15432</f>
        <v/>
      </c>
      <c r="B15432">
        <f>IF(ISNUMBER(Input!B15432),IF(AND(Input!B15432&gt;=20,Input!B15432&lt;=700),Input!B15432,""),"")</f>
        <v/>
      </c>
      <c r="C15432">
        <f>IF(B15432="","",INT(A15432))</f>
        <v/>
      </c>
      <c r="D15432">
        <f>IF(B15432="","",HOUR(A15432))</f>
        <v/>
      </c>
      <c r="E15432">
        <f>IF(B15432="","",IF(INPUT!$I$1="","",IF(C15432&lt;(INT(INPUT!$I$1)-INPUT!$I$2),"Off Meds",IF(C15432&lt;=(INT(INPUT!$I$1)+INPUT!$I$2),"Washout","On Meds"))))</f>
        <v/>
      </c>
      <c r="F15432">
        <f>IF(B15432="","",1.509*(LN(B15432)^1.084-5.381))</f>
        <v/>
      </c>
      <c r="G15432">
        <f>IF(F15432="","",IF(F15432&lt;0,10*F15432^2,0))</f>
        <v/>
      </c>
      <c r="H15432">
        <f>IF(F15432="","",IF(F15432&gt;0,10*F15432^2,0))</f>
        <v/>
      </c>
    </row>
    <row r="15433">
      <c r="A15433">
        <f>Input!A15433</f>
        <v/>
      </c>
      <c r="B15433">
        <f>IF(ISNUMBER(Input!B15433),IF(AND(Input!B15433&gt;=20,Input!B15433&lt;=700),Input!B15433,""),"")</f>
        <v/>
      </c>
      <c r="C15433">
        <f>IF(B15433="","",INT(A15433))</f>
        <v/>
      </c>
      <c r="D15433">
        <f>IF(B15433="","",HOUR(A15433))</f>
        <v/>
      </c>
      <c r="E15433">
        <f>IF(B15433="","",IF(INPUT!$I$1="","",IF(C15433&lt;(INT(INPUT!$I$1)-INPUT!$I$2),"Off Meds",IF(C15433&lt;=(INT(INPUT!$I$1)+INPUT!$I$2),"Washout","On Meds"))))</f>
        <v/>
      </c>
      <c r="F15433">
        <f>IF(B15433="","",1.509*(LN(B15433)^1.084-5.381))</f>
        <v/>
      </c>
      <c r="G15433">
        <f>IF(F15433="","",IF(F15433&lt;0,10*F15433^2,0))</f>
        <v/>
      </c>
      <c r="H15433">
        <f>IF(F15433="","",IF(F15433&gt;0,10*F15433^2,0))</f>
        <v/>
      </c>
    </row>
    <row r="15434">
      <c r="A15434">
        <f>Input!A15434</f>
        <v/>
      </c>
      <c r="B15434">
        <f>IF(ISNUMBER(Input!B15434),IF(AND(Input!B15434&gt;=20,Input!B15434&lt;=700),Input!B15434,""),"")</f>
        <v/>
      </c>
      <c r="C15434">
        <f>IF(B15434="","",INT(A15434))</f>
        <v/>
      </c>
      <c r="D15434">
        <f>IF(B15434="","",HOUR(A15434))</f>
        <v/>
      </c>
      <c r="E15434">
        <f>IF(B15434="","",IF(INPUT!$I$1="","",IF(C15434&lt;(INT(INPUT!$I$1)-INPUT!$I$2),"Off Meds",IF(C15434&lt;=(INT(INPUT!$I$1)+INPUT!$I$2),"Washout","On Meds"))))</f>
        <v/>
      </c>
      <c r="F15434">
        <f>IF(B15434="","",1.509*(LN(B15434)^1.084-5.381))</f>
        <v/>
      </c>
      <c r="G15434">
        <f>IF(F15434="","",IF(F15434&lt;0,10*F15434^2,0))</f>
        <v/>
      </c>
      <c r="H15434">
        <f>IF(F15434="","",IF(F15434&gt;0,10*F15434^2,0))</f>
        <v/>
      </c>
    </row>
    <row r="15435">
      <c r="A15435">
        <f>Input!A15435</f>
        <v/>
      </c>
      <c r="B15435">
        <f>IF(ISNUMBER(Input!B15435),IF(AND(Input!B15435&gt;=20,Input!B15435&lt;=700),Input!B15435,""),"")</f>
        <v/>
      </c>
      <c r="C15435">
        <f>IF(B15435="","",INT(A15435))</f>
        <v/>
      </c>
      <c r="D15435">
        <f>IF(B15435="","",HOUR(A15435))</f>
        <v/>
      </c>
      <c r="E15435">
        <f>IF(B15435="","",IF(INPUT!$I$1="","",IF(C15435&lt;(INT(INPUT!$I$1)-INPUT!$I$2),"Off Meds",IF(C15435&lt;=(INT(INPUT!$I$1)+INPUT!$I$2),"Washout","On Meds"))))</f>
        <v/>
      </c>
      <c r="F15435">
        <f>IF(B15435="","",1.509*(LN(B15435)^1.084-5.381))</f>
        <v/>
      </c>
      <c r="G15435">
        <f>IF(F15435="","",IF(F15435&lt;0,10*F15435^2,0))</f>
        <v/>
      </c>
      <c r="H15435">
        <f>IF(F15435="","",IF(F15435&gt;0,10*F15435^2,0))</f>
        <v/>
      </c>
    </row>
    <row r="15436">
      <c r="A15436">
        <f>Input!A15436</f>
        <v/>
      </c>
      <c r="B15436">
        <f>IF(ISNUMBER(Input!B15436),IF(AND(Input!B15436&gt;=20,Input!B15436&lt;=700),Input!B15436,""),"")</f>
        <v/>
      </c>
      <c r="C15436">
        <f>IF(B15436="","",INT(A15436))</f>
        <v/>
      </c>
      <c r="D15436">
        <f>IF(B15436="","",HOUR(A15436))</f>
        <v/>
      </c>
      <c r="E15436">
        <f>IF(B15436="","",IF(INPUT!$I$1="","",IF(C15436&lt;(INT(INPUT!$I$1)-INPUT!$I$2),"Off Meds",IF(C15436&lt;=(INT(INPUT!$I$1)+INPUT!$I$2),"Washout","On Meds"))))</f>
        <v/>
      </c>
      <c r="F15436">
        <f>IF(B15436="","",1.509*(LN(B15436)^1.084-5.381))</f>
        <v/>
      </c>
      <c r="G15436">
        <f>IF(F15436="","",IF(F15436&lt;0,10*F15436^2,0))</f>
        <v/>
      </c>
      <c r="H15436">
        <f>IF(F15436="","",IF(F15436&gt;0,10*F15436^2,0))</f>
        <v/>
      </c>
    </row>
    <row r="15437">
      <c r="A15437">
        <f>Input!A15437</f>
        <v/>
      </c>
      <c r="B15437">
        <f>IF(ISNUMBER(Input!B15437),IF(AND(Input!B15437&gt;=20,Input!B15437&lt;=700),Input!B15437,""),"")</f>
        <v/>
      </c>
      <c r="C15437">
        <f>IF(B15437="","",INT(A15437))</f>
        <v/>
      </c>
      <c r="D15437">
        <f>IF(B15437="","",HOUR(A15437))</f>
        <v/>
      </c>
      <c r="E15437">
        <f>IF(B15437="","",IF(INPUT!$I$1="","",IF(C15437&lt;(INT(INPUT!$I$1)-INPUT!$I$2),"Off Meds",IF(C15437&lt;=(INT(INPUT!$I$1)+INPUT!$I$2),"Washout","On Meds"))))</f>
        <v/>
      </c>
      <c r="F15437">
        <f>IF(B15437="","",1.509*(LN(B15437)^1.084-5.381))</f>
        <v/>
      </c>
      <c r="G15437">
        <f>IF(F15437="","",IF(F15437&lt;0,10*F15437^2,0))</f>
        <v/>
      </c>
      <c r="H15437">
        <f>IF(F15437="","",IF(F15437&gt;0,10*F15437^2,0))</f>
        <v/>
      </c>
    </row>
    <row r="15438">
      <c r="A15438">
        <f>Input!A15438</f>
        <v/>
      </c>
      <c r="B15438">
        <f>IF(ISNUMBER(Input!B15438),IF(AND(Input!B15438&gt;=20,Input!B15438&lt;=700),Input!B15438,""),"")</f>
        <v/>
      </c>
      <c r="C15438">
        <f>IF(B15438="","",INT(A15438))</f>
        <v/>
      </c>
      <c r="D15438">
        <f>IF(B15438="","",HOUR(A15438))</f>
        <v/>
      </c>
      <c r="E15438">
        <f>IF(B15438="","",IF(INPUT!$I$1="","",IF(C15438&lt;(INT(INPUT!$I$1)-INPUT!$I$2),"Off Meds",IF(C15438&lt;=(INT(INPUT!$I$1)+INPUT!$I$2),"Washout","On Meds"))))</f>
        <v/>
      </c>
      <c r="F15438">
        <f>IF(B15438="","",1.509*(LN(B15438)^1.084-5.381))</f>
        <v/>
      </c>
      <c r="G15438">
        <f>IF(F15438="","",IF(F15438&lt;0,10*F15438^2,0))</f>
        <v/>
      </c>
      <c r="H15438">
        <f>IF(F15438="","",IF(F15438&gt;0,10*F15438^2,0))</f>
        <v/>
      </c>
    </row>
    <row r="15439">
      <c r="A15439">
        <f>Input!A15439</f>
        <v/>
      </c>
      <c r="B15439">
        <f>IF(ISNUMBER(Input!B15439),IF(AND(Input!B15439&gt;=20,Input!B15439&lt;=700),Input!B15439,""),"")</f>
        <v/>
      </c>
      <c r="C15439">
        <f>IF(B15439="","",INT(A15439))</f>
        <v/>
      </c>
      <c r="D15439">
        <f>IF(B15439="","",HOUR(A15439))</f>
        <v/>
      </c>
      <c r="E15439">
        <f>IF(B15439="","",IF(INPUT!$I$1="","",IF(C15439&lt;(INT(INPUT!$I$1)-INPUT!$I$2),"Off Meds",IF(C15439&lt;=(INT(INPUT!$I$1)+INPUT!$I$2),"Washout","On Meds"))))</f>
        <v/>
      </c>
      <c r="F15439">
        <f>IF(B15439="","",1.509*(LN(B15439)^1.084-5.381))</f>
        <v/>
      </c>
      <c r="G15439">
        <f>IF(F15439="","",IF(F15439&lt;0,10*F15439^2,0))</f>
        <v/>
      </c>
      <c r="H15439">
        <f>IF(F15439="","",IF(F15439&gt;0,10*F15439^2,0))</f>
        <v/>
      </c>
    </row>
    <row r="15440">
      <c r="A15440">
        <f>Input!A15440</f>
        <v/>
      </c>
      <c r="B15440">
        <f>IF(ISNUMBER(Input!B15440),IF(AND(Input!B15440&gt;=20,Input!B15440&lt;=700),Input!B15440,""),"")</f>
        <v/>
      </c>
      <c r="C15440">
        <f>IF(B15440="","",INT(A15440))</f>
        <v/>
      </c>
      <c r="D15440">
        <f>IF(B15440="","",HOUR(A15440))</f>
        <v/>
      </c>
      <c r="E15440">
        <f>IF(B15440="","",IF(INPUT!$I$1="","",IF(C15440&lt;(INT(INPUT!$I$1)-INPUT!$I$2),"Off Meds",IF(C15440&lt;=(INT(INPUT!$I$1)+INPUT!$I$2),"Washout","On Meds"))))</f>
        <v/>
      </c>
      <c r="F15440">
        <f>IF(B15440="","",1.509*(LN(B15440)^1.084-5.381))</f>
        <v/>
      </c>
      <c r="G15440">
        <f>IF(F15440="","",IF(F15440&lt;0,10*F15440^2,0))</f>
        <v/>
      </c>
      <c r="H15440">
        <f>IF(F15440="","",IF(F15440&gt;0,10*F15440^2,0))</f>
        <v/>
      </c>
    </row>
    <row r="15441">
      <c r="A15441">
        <f>Input!A15441</f>
        <v/>
      </c>
      <c r="B15441">
        <f>IF(ISNUMBER(Input!B15441),IF(AND(Input!B15441&gt;=20,Input!B15441&lt;=700),Input!B15441,""),"")</f>
        <v/>
      </c>
      <c r="C15441">
        <f>IF(B15441="","",INT(A15441))</f>
        <v/>
      </c>
      <c r="D15441">
        <f>IF(B15441="","",HOUR(A15441))</f>
        <v/>
      </c>
      <c r="E15441">
        <f>IF(B15441="","",IF(INPUT!$I$1="","",IF(C15441&lt;(INT(INPUT!$I$1)-INPUT!$I$2),"Off Meds",IF(C15441&lt;=(INT(INPUT!$I$1)+INPUT!$I$2),"Washout","On Meds"))))</f>
        <v/>
      </c>
      <c r="F15441">
        <f>IF(B15441="","",1.509*(LN(B15441)^1.084-5.381))</f>
        <v/>
      </c>
      <c r="G15441">
        <f>IF(F15441="","",IF(F15441&lt;0,10*F15441^2,0))</f>
        <v/>
      </c>
      <c r="H15441">
        <f>IF(F15441="","",IF(F15441&gt;0,10*F15441^2,0))</f>
        <v/>
      </c>
    </row>
    <row r="15442">
      <c r="A15442">
        <f>Input!A15442</f>
        <v/>
      </c>
      <c r="B15442">
        <f>IF(ISNUMBER(Input!B15442),IF(AND(Input!B15442&gt;=20,Input!B15442&lt;=700),Input!B15442,""),"")</f>
        <v/>
      </c>
      <c r="C15442">
        <f>IF(B15442="","",INT(A15442))</f>
        <v/>
      </c>
      <c r="D15442">
        <f>IF(B15442="","",HOUR(A15442))</f>
        <v/>
      </c>
      <c r="E15442">
        <f>IF(B15442="","",IF(INPUT!$I$1="","",IF(C15442&lt;(INT(INPUT!$I$1)-INPUT!$I$2),"Off Meds",IF(C15442&lt;=(INT(INPUT!$I$1)+INPUT!$I$2),"Washout","On Meds"))))</f>
        <v/>
      </c>
      <c r="F15442">
        <f>IF(B15442="","",1.509*(LN(B15442)^1.084-5.381))</f>
        <v/>
      </c>
      <c r="G15442">
        <f>IF(F15442="","",IF(F15442&lt;0,10*F15442^2,0))</f>
        <v/>
      </c>
      <c r="H15442">
        <f>IF(F15442="","",IF(F15442&gt;0,10*F15442^2,0))</f>
        <v/>
      </c>
    </row>
    <row r="15443">
      <c r="A15443">
        <f>Input!A15443</f>
        <v/>
      </c>
      <c r="B15443">
        <f>IF(ISNUMBER(Input!B15443),IF(AND(Input!B15443&gt;=20,Input!B15443&lt;=700),Input!B15443,""),"")</f>
        <v/>
      </c>
      <c r="C15443">
        <f>IF(B15443="","",INT(A15443))</f>
        <v/>
      </c>
      <c r="D15443">
        <f>IF(B15443="","",HOUR(A15443))</f>
        <v/>
      </c>
      <c r="E15443">
        <f>IF(B15443="","",IF(INPUT!$I$1="","",IF(C15443&lt;(INT(INPUT!$I$1)-INPUT!$I$2),"Off Meds",IF(C15443&lt;=(INT(INPUT!$I$1)+INPUT!$I$2),"Washout","On Meds"))))</f>
        <v/>
      </c>
      <c r="F15443">
        <f>IF(B15443="","",1.509*(LN(B15443)^1.084-5.381))</f>
        <v/>
      </c>
      <c r="G15443">
        <f>IF(F15443="","",IF(F15443&lt;0,10*F15443^2,0))</f>
        <v/>
      </c>
      <c r="H15443">
        <f>IF(F15443="","",IF(F15443&gt;0,10*F15443^2,0))</f>
        <v/>
      </c>
    </row>
    <row r="15444">
      <c r="A15444">
        <f>Input!A15444</f>
        <v/>
      </c>
      <c r="B15444">
        <f>IF(ISNUMBER(Input!B15444),IF(AND(Input!B15444&gt;=20,Input!B15444&lt;=700),Input!B15444,""),"")</f>
        <v/>
      </c>
      <c r="C15444">
        <f>IF(B15444="","",INT(A15444))</f>
        <v/>
      </c>
      <c r="D15444">
        <f>IF(B15444="","",HOUR(A15444))</f>
        <v/>
      </c>
      <c r="E15444">
        <f>IF(B15444="","",IF(INPUT!$I$1="","",IF(C15444&lt;(INT(INPUT!$I$1)-INPUT!$I$2),"Off Meds",IF(C15444&lt;=(INT(INPUT!$I$1)+INPUT!$I$2),"Washout","On Meds"))))</f>
        <v/>
      </c>
      <c r="F15444">
        <f>IF(B15444="","",1.509*(LN(B15444)^1.084-5.381))</f>
        <v/>
      </c>
      <c r="G15444">
        <f>IF(F15444="","",IF(F15444&lt;0,10*F15444^2,0))</f>
        <v/>
      </c>
      <c r="H15444">
        <f>IF(F15444="","",IF(F15444&gt;0,10*F15444^2,0))</f>
        <v/>
      </c>
    </row>
    <row r="15445">
      <c r="A15445">
        <f>Input!A15445</f>
        <v/>
      </c>
      <c r="B15445">
        <f>IF(ISNUMBER(Input!B15445),IF(AND(Input!B15445&gt;=20,Input!B15445&lt;=700),Input!B15445,""),"")</f>
        <v/>
      </c>
      <c r="C15445">
        <f>IF(B15445="","",INT(A15445))</f>
        <v/>
      </c>
      <c r="D15445">
        <f>IF(B15445="","",HOUR(A15445))</f>
        <v/>
      </c>
      <c r="E15445">
        <f>IF(B15445="","",IF(INPUT!$I$1="","",IF(C15445&lt;(INT(INPUT!$I$1)-INPUT!$I$2),"Off Meds",IF(C15445&lt;=(INT(INPUT!$I$1)+INPUT!$I$2),"Washout","On Meds"))))</f>
        <v/>
      </c>
      <c r="F15445">
        <f>IF(B15445="","",1.509*(LN(B15445)^1.084-5.381))</f>
        <v/>
      </c>
      <c r="G15445">
        <f>IF(F15445="","",IF(F15445&lt;0,10*F15445^2,0))</f>
        <v/>
      </c>
      <c r="H15445">
        <f>IF(F15445="","",IF(F15445&gt;0,10*F15445^2,0))</f>
        <v/>
      </c>
    </row>
    <row r="15446">
      <c r="A15446">
        <f>Input!A15446</f>
        <v/>
      </c>
      <c r="B15446">
        <f>IF(ISNUMBER(Input!B15446),IF(AND(Input!B15446&gt;=20,Input!B15446&lt;=700),Input!B15446,""),"")</f>
        <v/>
      </c>
      <c r="C15446">
        <f>IF(B15446="","",INT(A15446))</f>
        <v/>
      </c>
      <c r="D15446">
        <f>IF(B15446="","",HOUR(A15446))</f>
        <v/>
      </c>
      <c r="E15446">
        <f>IF(B15446="","",IF(INPUT!$I$1="","",IF(C15446&lt;(INT(INPUT!$I$1)-INPUT!$I$2),"Off Meds",IF(C15446&lt;=(INT(INPUT!$I$1)+INPUT!$I$2),"Washout","On Meds"))))</f>
        <v/>
      </c>
      <c r="F15446">
        <f>IF(B15446="","",1.509*(LN(B15446)^1.084-5.381))</f>
        <v/>
      </c>
      <c r="G15446">
        <f>IF(F15446="","",IF(F15446&lt;0,10*F15446^2,0))</f>
        <v/>
      </c>
      <c r="H15446">
        <f>IF(F15446="","",IF(F15446&gt;0,10*F15446^2,0))</f>
        <v/>
      </c>
    </row>
    <row r="15447">
      <c r="A15447">
        <f>Input!A15447</f>
        <v/>
      </c>
      <c r="B15447">
        <f>IF(ISNUMBER(Input!B15447),IF(AND(Input!B15447&gt;=20,Input!B15447&lt;=700),Input!B15447,""),"")</f>
        <v/>
      </c>
      <c r="C15447">
        <f>IF(B15447="","",INT(A15447))</f>
        <v/>
      </c>
      <c r="D15447">
        <f>IF(B15447="","",HOUR(A15447))</f>
        <v/>
      </c>
      <c r="E15447">
        <f>IF(B15447="","",IF(INPUT!$I$1="","",IF(C15447&lt;(INT(INPUT!$I$1)-INPUT!$I$2),"Off Meds",IF(C15447&lt;=(INT(INPUT!$I$1)+INPUT!$I$2),"Washout","On Meds"))))</f>
        <v/>
      </c>
      <c r="F15447">
        <f>IF(B15447="","",1.509*(LN(B15447)^1.084-5.381))</f>
        <v/>
      </c>
      <c r="G15447">
        <f>IF(F15447="","",IF(F15447&lt;0,10*F15447^2,0))</f>
        <v/>
      </c>
      <c r="H15447">
        <f>IF(F15447="","",IF(F15447&gt;0,10*F15447^2,0))</f>
        <v/>
      </c>
    </row>
    <row r="15448">
      <c r="A15448">
        <f>Input!A15448</f>
        <v/>
      </c>
      <c r="B15448">
        <f>IF(ISNUMBER(Input!B15448),IF(AND(Input!B15448&gt;=20,Input!B15448&lt;=700),Input!B15448,""),"")</f>
        <v/>
      </c>
      <c r="C15448">
        <f>IF(B15448="","",INT(A15448))</f>
        <v/>
      </c>
      <c r="D15448">
        <f>IF(B15448="","",HOUR(A15448))</f>
        <v/>
      </c>
      <c r="E15448">
        <f>IF(B15448="","",IF(INPUT!$I$1="","",IF(C15448&lt;(INT(INPUT!$I$1)-INPUT!$I$2),"Off Meds",IF(C15448&lt;=(INT(INPUT!$I$1)+INPUT!$I$2),"Washout","On Meds"))))</f>
        <v/>
      </c>
      <c r="F15448">
        <f>IF(B15448="","",1.509*(LN(B15448)^1.084-5.381))</f>
        <v/>
      </c>
      <c r="G15448">
        <f>IF(F15448="","",IF(F15448&lt;0,10*F15448^2,0))</f>
        <v/>
      </c>
      <c r="H15448">
        <f>IF(F15448="","",IF(F15448&gt;0,10*F15448^2,0))</f>
        <v/>
      </c>
    </row>
    <row r="15449">
      <c r="A15449">
        <f>Input!A15449</f>
        <v/>
      </c>
      <c r="B15449">
        <f>IF(ISNUMBER(Input!B15449),IF(AND(Input!B15449&gt;=20,Input!B15449&lt;=700),Input!B15449,""),"")</f>
        <v/>
      </c>
      <c r="C15449">
        <f>IF(B15449="","",INT(A15449))</f>
        <v/>
      </c>
      <c r="D15449">
        <f>IF(B15449="","",HOUR(A15449))</f>
        <v/>
      </c>
      <c r="E15449">
        <f>IF(B15449="","",IF(INPUT!$I$1="","",IF(C15449&lt;(INT(INPUT!$I$1)-INPUT!$I$2),"Off Meds",IF(C15449&lt;=(INT(INPUT!$I$1)+INPUT!$I$2),"Washout","On Meds"))))</f>
        <v/>
      </c>
      <c r="F15449">
        <f>IF(B15449="","",1.509*(LN(B15449)^1.084-5.381))</f>
        <v/>
      </c>
      <c r="G15449">
        <f>IF(F15449="","",IF(F15449&lt;0,10*F15449^2,0))</f>
        <v/>
      </c>
      <c r="H15449">
        <f>IF(F15449="","",IF(F15449&gt;0,10*F15449^2,0))</f>
        <v/>
      </c>
    </row>
    <row r="15450">
      <c r="A15450">
        <f>Input!A15450</f>
        <v/>
      </c>
      <c r="B15450">
        <f>IF(ISNUMBER(Input!B15450),IF(AND(Input!B15450&gt;=20,Input!B15450&lt;=700),Input!B15450,""),"")</f>
        <v/>
      </c>
      <c r="C15450">
        <f>IF(B15450="","",INT(A15450))</f>
        <v/>
      </c>
      <c r="D15450">
        <f>IF(B15450="","",HOUR(A15450))</f>
        <v/>
      </c>
      <c r="E15450">
        <f>IF(B15450="","",IF(INPUT!$I$1="","",IF(C15450&lt;(INT(INPUT!$I$1)-INPUT!$I$2),"Off Meds",IF(C15450&lt;=(INT(INPUT!$I$1)+INPUT!$I$2),"Washout","On Meds"))))</f>
        <v/>
      </c>
      <c r="F15450">
        <f>IF(B15450="","",1.509*(LN(B15450)^1.084-5.381))</f>
        <v/>
      </c>
      <c r="G15450">
        <f>IF(F15450="","",IF(F15450&lt;0,10*F15450^2,0))</f>
        <v/>
      </c>
      <c r="H15450">
        <f>IF(F15450="","",IF(F15450&gt;0,10*F15450^2,0))</f>
        <v/>
      </c>
    </row>
    <row r="15451">
      <c r="A15451">
        <f>Input!A15451</f>
        <v/>
      </c>
      <c r="B15451">
        <f>IF(ISNUMBER(Input!B15451),IF(AND(Input!B15451&gt;=20,Input!B15451&lt;=700),Input!B15451,""),"")</f>
        <v/>
      </c>
      <c r="C15451">
        <f>IF(B15451="","",INT(A15451))</f>
        <v/>
      </c>
      <c r="D15451">
        <f>IF(B15451="","",HOUR(A15451))</f>
        <v/>
      </c>
      <c r="E15451">
        <f>IF(B15451="","",IF(INPUT!$I$1="","",IF(C15451&lt;(INT(INPUT!$I$1)-INPUT!$I$2),"Off Meds",IF(C15451&lt;=(INT(INPUT!$I$1)+INPUT!$I$2),"Washout","On Meds"))))</f>
        <v/>
      </c>
      <c r="F15451">
        <f>IF(B15451="","",1.509*(LN(B15451)^1.084-5.381))</f>
        <v/>
      </c>
      <c r="G15451">
        <f>IF(F15451="","",IF(F15451&lt;0,10*F15451^2,0))</f>
        <v/>
      </c>
      <c r="H15451">
        <f>IF(F15451="","",IF(F15451&gt;0,10*F15451^2,0))</f>
        <v/>
      </c>
    </row>
    <row r="15452">
      <c r="A15452">
        <f>Input!A15452</f>
        <v/>
      </c>
      <c r="B15452">
        <f>IF(ISNUMBER(Input!B15452),IF(AND(Input!B15452&gt;=20,Input!B15452&lt;=700),Input!B15452,""),"")</f>
        <v/>
      </c>
      <c r="C15452">
        <f>IF(B15452="","",INT(A15452))</f>
        <v/>
      </c>
      <c r="D15452">
        <f>IF(B15452="","",HOUR(A15452))</f>
        <v/>
      </c>
      <c r="E15452">
        <f>IF(B15452="","",IF(INPUT!$I$1="","",IF(C15452&lt;(INT(INPUT!$I$1)-INPUT!$I$2),"Off Meds",IF(C15452&lt;=(INT(INPUT!$I$1)+INPUT!$I$2),"Washout","On Meds"))))</f>
        <v/>
      </c>
      <c r="F15452">
        <f>IF(B15452="","",1.509*(LN(B15452)^1.084-5.381))</f>
        <v/>
      </c>
      <c r="G15452">
        <f>IF(F15452="","",IF(F15452&lt;0,10*F15452^2,0))</f>
        <v/>
      </c>
      <c r="H15452">
        <f>IF(F15452="","",IF(F15452&gt;0,10*F15452^2,0))</f>
        <v/>
      </c>
    </row>
    <row r="15453">
      <c r="A15453">
        <f>Input!A15453</f>
        <v/>
      </c>
      <c r="B15453">
        <f>IF(ISNUMBER(Input!B15453),IF(AND(Input!B15453&gt;=20,Input!B15453&lt;=700),Input!B15453,""),"")</f>
        <v/>
      </c>
      <c r="C15453">
        <f>IF(B15453="","",INT(A15453))</f>
        <v/>
      </c>
      <c r="D15453">
        <f>IF(B15453="","",HOUR(A15453))</f>
        <v/>
      </c>
      <c r="E15453">
        <f>IF(B15453="","",IF(INPUT!$I$1="","",IF(C15453&lt;(INT(INPUT!$I$1)-INPUT!$I$2),"Off Meds",IF(C15453&lt;=(INT(INPUT!$I$1)+INPUT!$I$2),"Washout","On Meds"))))</f>
        <v/>
      </c>
      <c r="F15453">
        <f>IF(B15453="","",1.509*(LN(B15453)^1.084-5.381))</f>
        <v/>
      </c>
      <c r="G15453">
        <f>IF(F15453="","",IF(F15453&lt;0,10*F15453^2,0))</f>
        <v/>
      </c>
      <c r="H15453">
        <f>IF(F15453="","",IF(F15453&gt;0,10*F15453^2,0))</f>
        <v/>
      </c>
    </row>
    <row r="15454">
      <c r="A15454">
        <f>Input!A15454</f>
        <v/>
      </c>
      <c r="B15454">
        <f>IF(ISNUMBER(Input!B15454),IF(AND(Input!B15454&gt;=20,Input!B15454&lt;=700),Input!B15454,""),"")</f>
        <v/>
      </c>
      <c r="C15454">
        <f>IF(B15454="","",INT(A15454))</f>
        <v/>
      </c>
      <c r="D15454">
        <f>IF(B15454="","",HOUR(A15454))</f>
        <v/>
      </c>
      <c r="E15454">
        <f>IF(B15454="","",IF(INPUT!$I$1="","",IF(C15454&lt;(INT(INPUT!$I$1)-INPUT!$I$2),"Off Meds",IF(C15454&lt;=(INT(INPUT!$I$1)+INPUT!$I$2),"Washout","On Meds"))))</f>
        <v/>
      </c>
      <c r="F15454">
        <f>IF(B15454="","",1.509*(LN(B15454)^1.084-5.381))</f>
        <v/>
      </c>
      <c r="G15454">
        <f>IF(F15454="","",IF(F15454&lt;0,10*F15454^2,0))</f>
        <v/>
      </c>
      <c r="H15454">
        <f>IF(F15454="","",IF(F15454&gt;0,10*F15454^2,0))</f>
        <v/>
      </c>
    </row>
    <row r="15455">
      <c r="A15455">
        <f>Input!A15455</f>
        <v/>
      </c>
      <c r="B15455">
        <f>IF(ISNUMBER(Input!B15455),IF(AND(Input!B15455&gt;=20,Input!B15455&lt;=700),Input!B15455,""),"")</f>
        <v/>
      </c>
      <c r="C15455">
        <f>IF(B15455="","",INT(A15455))</f>
        <v/>
      </c>
      <c r="D15455">
        <f>IF(B15455="","",HOUR(A15455))</f>
        <v/>
      </c>
      <c r="E15455">
        <f>IF(B15455="","",IF(INPUT!$I$1="","",IF(C15455&lt;(INT(INPUT!$I$1)-INPUT!$I$2),"Off Meds",IF(C15455&lt;=(INT(INPUT!$I$1)+INPUT!$I$2),"Washout","On Meds"))))</f>
        <v/>
      </c>
      <c r="F15455">
        <f>IF(B15455="","",1.509*(LN(B15455)^1.084-5.381))</f>
        <v/>
      </c>
      <c r="G15455">
        <f>IF(F15455="","",IF(F15455&lt;0,10*F15455^2,0))</f>
        <v/>
      </c>
      <c r="H15455">
        <f>IF(F15455="","",IF(F15455&gt;0,10*F15455^2,0))</f>
        <v/>
      </c>
    </row>
    <row r="15456">
      <c r="A15456">
        <f>Input!A15456</f>
        <v/>
      </c>
      <c r="B15456">
        <f>IF(ISNUMBER(Input!B15456),IF(AND(Input!B15456&gt;=20,Input!B15456&lt;=700),Input!B15456,""),"")</f>
        <v/>
      </c>
      <c r="C15456">
        <f>IF(B15456="","",INT(A15456))</f>
        <v/>
      </c>
      <c r="D15456">
        <f>IF(B15456="","",HOUR(A15456))</f>
        <v/>
      </c>
      <c r="E15456">
        <f>IF(B15456="","",IF(INPUT!$I$1="","",IF(C15456&lt;(INT(INPUT!$I$1)-INPUT!$I$2),"Off Meds",IF(C15456&lt;=(INT(INPUT!$I$1)+INPUT!$I$2),"Washout","On Meds"))))</f>
        <v/>
      </c>
      <c r="F15456">
        <f>IF(B15456="","",1.509*(LN(B15456)^1.084-5.381))</f>
        <v/>
      </c>
      <c r="G15456">
        <f>IF(F15456="","",IF(F15456&lt;0,10*F15456^2,0))</f>
        <v/>
      </c>
      <c r="H15456">
        <f>IF(F15456="","",IF(F15456&gt;0,10*F15456^2,0))</f>
        <v/>
      </c>
    </row>
    <row r="15457">
      <c r="A15457">
        <f>Input!A15457</f>
        <v/>
      </c>
      <c r="B15457">
        <f>IF(ISNUMBER(Input!B15457),IF(AND(Input!B15457&gt;=20,Input!B15457&lt;=700),Input!B15457,""),"")</f>
        <v/>
      </c>
      <c r="C15457">
        <f>IF(B15457="","",INT(A15457))</f>
        <v/>
      </c>
      <c r="D15457">
        <f>IF(B15457="","",HOUR(A15457))</f>
        <v/>
      </c>
      <c r="E15457">
        <f>IF(B15457="","",IF(INPUT!$I$1="","",IF(C15457&lt;(INT(INPUT!$I$1)-INPUT!$I$2),"Off Meds",IF(C15457&lt;=(INT(INPUT!$I$1)+INPUT!$I$2),"Washout","On Meds"))))</f>
        <v/>
      </c>
      <c r="F15457">
        <f>IF(B15457="","",1.509*(LN(B15457)^1.084-5.381))</f>
        <v/>
      </c>
      <c r="G15457">
        <f>IF(F15457="","",IF(F15457&lt;0,10*F15457^2,0))</f>
        <v/>
      </c>
      <c r="H15457">
        <f>IF(F15457="","",IF(F15457&gt;0,10*F15457^2,0))</f>
        <v/>
      </c>
    </row>
    <row r="15458">
      <c r="A15458">
        <f>Input!A15458</f>
        <v/>
      </c>
      <c r="B15458">
        <f>IF(ISNUMBER(Input!B15458),IF(AND(Input!B15458&gt;=20,Input!B15458&lt;=700),Input!B15458,""),"")</f>
        <v/>
      </c>
      <c r="C15458">
        <f>IF(B15458="","",INT(A15458))</f>
        <v/>
      </c>
      <c r="D15458">
        <f>IF(B15458="","",HOUR(A15458))</f>
        <v/>
      </c>
      <c r="E15458">
        <f>IF(B15458="","",IF(INPUT!$I$1="","",IF(C15458&lt;(INT(INPUT!$I$1)-INPUT!$I$2),"Off Meds",IF(C15458&lt;=(INT(INPUT!$I$1)+INPUT!$I$2),"Washout","On Meds"))))</f>
        <v/>
      </c>
      <c r="F15458">
        <f>IF(B15458="","",1.509*(LN(B15458)^1.084-5.381))</f>
        <v/>
      </c>
      <c r="G15458">
        <f>IF(F15458="","",IF(F15458&lt;0,10*F15458^2,0))</f>
        <v/>
      </c>
      <c r="H15458">
        <f>IF(F15458="","",IF(F15458&gt;0,10*F15458^2,0))</f>
        <v/>
      </c>
    </row>
    <row r="15459">
      <c r="A15459">
        <f>Input!A15459</f>
        <v/>
      </c>
      <c r="B15459">
        <f>IF(ISNUMBER(Input!B15459),IF(AND(Input!B15459&gt;=20,Input!B15459&lt;=700),Input!B15459,""),"")</f>
        <v/>
      </c>
      <c r="C15459">
        <f>IF(B15459="","",INT(A15459))</f>
        <v/>
      </c>
      <c r="D15459">
        <f>IF(B15459="","",HOUR(A15459))</f>
        <v/>
      </c>
      <c r="E15459">
        <f>IF(B15459="","",IF(INPUT!$I$1="","",IF(C15459&lt;(INT(INPUT!$I$1)-INPUT!$I$2),"Off Meds",IF(C15459&lt;=(INT(INPUT!$I$1)+INPUT!$I$2),"Washout","On Meds"))))</f>
        <v/>
      </c>
      <c r="F15459">
        <f>IF(B15459="","",1.509*(LN(B15459)^1.084-5.381))</f>
        <v/>
      </c>
      <c r="G15459">
        <f>IF(F15459="","",IF(F15459&lt;0,10*F15459^2,0))</f>
        <v/>
      </c>
      <c r="H15459">
        <f>IF(F15459="","",IF(F15459&gt;0,10*F15459^2,0))</f>
        <v/>
      </c>
    </row>
    <row r="15460">
      <c r="A15460">
        <f>Input!A15460</f>
        <v/>
      </c>
      <c r="B15460">
        <f>IF(ISNUMBER(Input!B15460),IF(AND(Input!B15460&gt;=20,Input!B15460&lt;=700),Input!B15460,""),"")</f>
        <v/>
      </c>
      <c r="C15460">
        <f>IF(B15460="","",INT(A15460))</f>
        <v/>
      </c>
      <c r="D15460">
        <f>IF(B15460="","",HOUR(A15460))</f>
        <v/>
      </c>
      <c r="E15460">
        <f>IF(B15460="","",IF(INPUT!$I$1="","",IF(C15460&lt;(INT(INPUT!$I$1)-INPUT!$I$2),"Off Meds",IF(C15460&lt;=(INT(INPUT!$I$1)+INPUT!$I$2),"Washout","On Meds"))))</f>
        <v/>
      </c>
      <c r="F15460">
        <f>IF(B15460="","",1.509*(LN(B15460)^1.084-5.381))</f>
        <v/>
      </c>
      <c r="G15460">
        <f>IF(F15460="","",IF(F15460&lt;0,10*F15460^2,0))</f>
        <v/>
      </c>
      <c r="H15460">
        <f>IF(F15460="","",IF(F15460&gt;0,10*F15460^2,0))</f>
        <v/>
      </c>
    </row>
    <row r="15461">
      <c r="A15461">
        <f>Input!A15461</f>
        <v/>
      </c>
      <c r="B15461">
        <f>IF(ISNUMBER(Input!B15461),IF(AND(Input!B15461&gt;=20,Input!B15461&lt;=700),Input!B15461,""),"")</f>
        <v/>
      </c>
      <c r="C15461">
        <f>IF(B15461="","",INT(A15461))</f>
        <v/>
      </c>
      <c r="D15461">
        <f>IF(B15461="","",HOUR(A15461))</f>
        <v/>
      </c>
      <c r="E15461">
        <f>IF(B15461="","",IF(INPUT!$I$1="","",IF(C15461&lt;(INT(INPUT!$I$1)-INPUT!$I$2),"Off Meds",IF(C15461&lt;=(INT(INPUT!$I$1)+INPUT!$I$2),"Washout","On Meds"))))</f>
        <v/>
      </c>
      <c r="F15461">
        <f>IF(B15461="","",1.509*(LN(B15461)^1.084-5.381))</f>
        <v/>
      </c>
      <c r="G15461">
        <f>IF(F15461="","",IF(F15461&lt;0,10*F15461^2,0))</f>
        <v/>
      </c>
      <c r="H15461">
        <f>IF(F15461="","",IF(F15461&gt;0,10*F15461^2,0))</f>
        <v/>
      </c>
    </row>
    <row r="15462">
      <c r="A15462">
        <f>Input!A15462</f>
        <v/>
      </c>
      <c r="B15462">
        <f>IF(ISNUMBER(Input!B15462),IF(AND(Input!B15462&gt;=20,Input!B15462&lt;=700),Input!B15462,""),"")</f>
        <v/>
      </c>
      <c r="C15462">
        <f>IF(B15462="","",INT(A15462))</f>
        <v/>
      </c>
      <c r="D15462">
        <f>IF(B15462="","",HOUR(A15462))</f>
        <v/>
      </c>
      <c r="E15462">
        <f>IF(B15462="","",IF(INPUT!$I$1="","",IF(C15462&lt;(INT(INPUT!$I$1)-INPUT!$I$2),"Off Meds",IF(C15462&lt;=(INT(INPUT!$I$1)+INPUT!$I$2),"Washout","On Meds"))))</f>
        <v/>
      </c>
      <c r="F15462">
        <f>IF(B15462="","",1.509*(LN(B15462)^1.084-5.381))</f>
        <v/>
      </c>
      <c r="G15462">
        <f>IF(F15462="","",IF(F15462&lt;0,10*F15462^2,0))</f>
        <v/>
      </c>
      <c r="H15462">
        <f>IF(F15462="","",IF(F15462&gt;0,10*F15462^2,0))</f>
        <v/>
      </c>
    </row>
    <row r="15463">
      <c r="A15463">
        <f>Input!A15463</f>
        <v/>
      </c>
      <c r="B15463">
        <f>IF(ISNUMBER(Input!B15463),IF(AND(Input!B15463&gt;=20,Input!B15463&lt;=700),Input!B15463,""),"")</f>
        <v/>
      </c>
      <c r="C15463">
        <f>IF(B15463="","",INT(A15463))</f>
        <v/>
      </c>
      <c r="D15463">
        <f>IF(B15463="","",HOUR(A15463))</f>
        <v/>
      </c>
      <c r="E15463">
        <f>IF(B15463="","",IF(INPUT!$I$1="","",IF(C15463&lt;(INT(INPUT!$I$1)-INPUT!$I$2),"Off Meds",IF(C15463&lt;=(INT(INPUT!$I$1)+INPUT!$I$2),"Washout","On Meds"))))</f>
        <v/>
      </c>
      <c r="F15463">
        <f>IF(B15463="","",1.509*(LN(B15463)^1.084-5.381))</f>
        <v/>
      </c>
      <c r="G15463">
        <f>IF(F15463="","",IF(F15463&lt;0,10*F15463^2,0))</f>
        <v/>
      </c>
      <c r="H15463">
        <f>IF(F15463="","",IF(F15463&gt;0,10*F15463^2,0))</f>
        <v/>
      </c>
    </row>
    <row r="15464">
      <c r="A15464">
        <f>Input!A15464</f>
        <v/>
      </c>
      <c r="B15464">
        <f>IF(ISNUMBER(Input!B15464),IF(AND(Input!B15464&gt;=20,Input!B15464&lt;=700),Input!B15464,""),"")</f>
        <v/>
      </c>
      <c r="C15464">
        <f>IF(B15464="","",INT(A15464))</f>
        <v/>
      </c>
      <c r="D15464">
        <f>IF(B15464="","",HOUR(A15464))</f>
        <v/>
      </c>
      <c r="E15464">
        <f>IF(B15464="","",IF(INPUT!$I$1="","",IF(C15464&lt;(INT(INPUT!$I$1)-INPUT!$I$2),"Off Meds",IF(C15464&lt;=(INT(INPUT!$I$1)+INPUT!$I$2),"Washout","On Meds"))))</f>
        <v/>
      </c>
      <c r="F15464">
        <f>IF(B15464="","",1.509*(LN(B15464)^1.084-5.381))</f>
        <v/>
      </c>
      <c r="G15464">
        <f>IF(F15464="","",IF(F15464&lt;0,10*F15464^2,0))</f>
        <v/>
      </c>
      <c r="H15464">
        <f>IF(F15464="","",IF(F15464&gt;0,10*F15464^2,0))</f>
        <v/>
      </c>
    </row>
    <row r="15465">
      <c r="A15465">
        <f>Input!A15465</f>
        <v/>
      </c>
      <c r="B15465">
        <f>IF(ISNUMBER(Input!B15465),IF(AND(Input!B15465&gt;=20,Input!B15465&lt;=700),Input!B15465,""),"")</f>
        <v/>
      </c>
      <c r="C15465">
        <f>IF(B15465="","",INT(A15465))</f>
        <v/>
      </c>
      <c r="D15465">
        <f>IF(B15465="","",HOUR(A15465))</f>
        <v/>
      </c>
      <c r="E15465">
        <f>IF(B15465="","",IF(INPUT!$I$1="","",IF(C15465&lt;(INT(INPUT!$I$1)-INPUT!$I$2),"Off Meds",IF(C15465&lt;=(INT(INPUT!$I$1)+INPUT!$I$2),"Washout","On Meds"))))</f>
        <v/>
      </c>
      <c r="F15465">
        <f>IF(B15465="","",1.509*(LN(B15465)^1.084-5.381))</f>
        <v/>
      </c>
      <c r="G15465">
        <f>IF(F15465="","",IF(F15465&lt;0,10*F15465^2,0))</f>
        <v/>
      </c>
      <c r="H15465">
        <f>IF(F15465="","",IF(F15465&gt;0,10*F15465^2,0))</f>
        <v/>
      </c>
    </row>
    <row r="15466">
      <c r="A15466">
        <f>Input!A15466</f>
        <v/>
      </c>
      <c r="B15466">
        <f>IF(ISNUMBER(Input!B15466),IF(AND(Input!B15466&gt;=20,Input!B15466&lt;=700),Input!B15466,""),"")</f>
        <v/>
      </c>
      <c r="C15466">
        <f>IF(B15466="","",INT(A15466))</f>
        <v/>
      </c>
      <c r="D15466">
        <f>IF(B15466="","",HOUR(A15466))</f>
        <v/>
      </c>
      <c r="E15466">
        <f>IF(B15466="","",IF(INPUT!$I$1="","",IF(C15466&lt;(INT(INPUT!$I$1)-INPUT!$I$2),"Off Meds",IF(C15466&lt;=(INT(INPUT!$I$1)+INPUT!$I$2),"Washout","On Meds"))))</f>
        <v/>
      </c>
      <c r="F15466">
        <f>IF(B15466="","",1.509*(LN(B15466)^1.084-5.381))</f>
        <v/>
      </c>
      <c r="G15466">
        <f>IF(F15466="","",IF(F15466&lt;0,10*F15466^2,0))</f>
        <v/>
      </c>
      <c r="H15466">
        <f>IF(F15466="","",IF(F15466&gt;0,10*F15466^2,0))</f>
        <v/>
      </c>
    </row>
    <row r="15467">
      <c r="A15467">
        <f>Input!A15467</f>
        <v/>
      </c>
      <c r="B15467">
        <f>IF(ISNUMBER(Input!B15467),IF(AND(Input!B15467&gt;=20,Input!B15467&lt;=700),Input!B15467,""),"")</f>
        <v/>
      </c>
      <c r="C15467">
        <f>IF(B15467="","",INT(A15467))</f>
        <v/>
      </c>
      <c r="D15467">
        <f>IF(B15467="","",HOUR(A15467))</f>
        <v/>
      </c>
      <c r="E15467">
        <f>IF(B15467="","",IF(INPUT!$I$1="","",IF(C15467&lt;(INT(INPUT!$I$1)-INPUT!$I$2),"Off Meds",IF(C15467&lt;=(INT(INPUT!$I$1)+INPUT!$I$2),"Washout","On Meds"))))</f>
        <v/>
      </c>
      <c r="F15467">
        <f>IF(B15467="","",1.509*(LN(B15467)^1.084-5.381))</f>
        <v/>
      </c>
      <c r="G15467">
        <f>IF(F15467="","",IF(F15467&lt;0,10*F15467^2,0))</f>
        <v/>
      </c>
      <c r="H15467">
        <f>IF(F15467="","",IF(F15467&gt;0,10*F15467^2,0))</f>
        <v/>
      </c>
    </row>
    <row r="15468">
      <c r="A15468">
        <f>Input!A15468</f>
        <v/>
      </c>
      <c r="B15468">
        <f>IF(ISNUMBER(Input!B15468),IF(AND(Input!B15468&gt;=20,Input!B15468&lt;=700),Input!B15468,""),"")</f>
        <v/>
      </c>
      <c r="C15468">
        <f>IF(B15468="","",INT(A15468))</f>
        <v/>
      </c>
      <c r="D15468">
        <f>IF(B15468="","",HOUR(A15468))</f>
        <v/>
      </c>
      <c r="E15468">
        <f>IF(B15468="","",IF(INPUT!$I$1="","",IF(C15468&lt;(INT(INPUT!$I$1)-INPUT!$I$2),"Off Meds",IF(C15468&lt;=(INT(INPUT!$I$1)+INPUT!$I$2),"Washout","On Meds"))))</f>
        <v/>
      </c>
      <c r="F15468">
        <f>IF(B15468="","",1.509*(LN(B15468)^1.084-5.381))</f>
        <v/>
      </c>
      <c r="G15468">
        <f>IF(F15468="","",IF(F15468&lt;0,10*F15468^2,0))</f>
        <v/>
      </c>
      <c r="H15468">
        <f>IF(F15468="","",IF(F15468&gt;0,10*F15468^2,0))</f>
        <v/>
      </c>
    </row>
    <row r="15469">
      <c r="A15469">
        <f>Input!A15469</f>
        <v/>
      </c>
      <c r="B15469">
        <f>IF(ISNUMBER(Input!B15469),IF(AND(Input!B15469&gt;=20,Input!B15469&lt;=700),Input!B15469,""),"")</f>
        <v/>
      </c>
      <c r="C15469">
        <f>IF(B15469="","",INT(A15469))</f>
        <v/>
      </c>
      <c r="D15469">
        <f>IF(B15469="","",HOUR(A15469))</f>
        <v/>
      </c>
      <c r="E15469">
        <f>IF(B15469="","",IF(INPUT!$I$1="","",IF(C15469&lt;(INT(INPUT!$I$1)-INPUT!$I$2),"Off Meds",IF(C15469&lt;=(INT(INPUT!$I$1)+INPUT!$I$2),"Washout","On Meds"))))</f>
        <v/>
      </c>
      <c r="F15469">
        <f>IF(B15469="","",1.509*(LN(B15469)^1.084-5.381))</f>
        <v/>
      </c>
      <c r="G15469">
        <f>IF(F15469="","",IF(F15469&lt;0,10*F15469^2,0))</f>
        <v/>
      </c>
      <c r="H15469">
        <f>IF(F15469="","",IF(F15469&gt;0,10*F15469^2,0))</f>
        <v/>
      </c>
    </row>
    <row r="15470">
      <c r="A15470">
        <f>Input!A15470</f>
        <v/>
      </c>
      <c r="B15470">
        <f>IF(ISNUMBER(Input!B15470),IF(AND(Input!B15470&gt;=20,Input!B15470&lt;=700),Input!B15470,""),"")</f>
        <v/>
      </c>
      <c r="C15470">
        <f>IF(B15470="","",INT(A15470))</f>
        <v/>
      </c>
      <c r="D15470">
        <f>IF(B15470="","",HOUR(A15470))</f>
        <v/>
      </c>
      <c r="E15470">
        <f>IF(B15470="","",IF(INPUT!$I$1="","",IF(C15470&lt;(INT(INPUT!$I$1)-INPUT!$I$2),"Off Meds",IF(C15470&lt;=(INT(INPUT!$I$1)+INPUT!$I$2),"Washout","On Meds"))))</f>
        <v/>
      </c>
      <c r="F15470">
        <f>IF(B15470="","",1.509*(LN(B15470)^1.084-5.381))</f>
        <v/>
      </c>
      <c r="G15470">
        <f>IF(F15470="","",IF(F15470&lt;0,10*F15470^2,0))</f>
        <v/>
      </c>
      <c r="H15470">
        <f>IF(F15470="","",IF(F15470&gt;0,10*F15470^2,0))</f>
        <v/>
      </c>
    </row>
    <row r="15471">
      <c r="A15471">
        <f>Input!A15471</f>
        <v/>
      </c>
      <c r="B15471">
        <f>IF(ISNUMBER(Input!B15471),IF(AND(Input!B15471&gt;=20,Input!B15471&lt;=700),Input!B15471,""),"")</f>
        <v/>
      </c>
      <c r="C15471">
        <f>IF(B15471="","",INT(A15471))</f>
        <v/>
      </c>
      <c r="D15471">
        <f>IF(B15471="","",HOUR(A15471))</f>
        <v/>
      </c>
      <c r="E15471">
        <f>IF(B15471="","",IF(INPUT!$I$1="","",IF(C15471&lt;(INT(INPUT!$I$1)-INPUT!$I$2),"Off Meds",IF(C15471&lt;=(INT(INPUT!$I$1)+INPUT!$I$2),"Washout","On Meds"))))</f>
        <v/>
      </c>
      <c r="F15471">
        <f>IF(B15471="","",1.509*(LN(B15471)^1.084-5.381))</f>
        <v/>
      </c>
      <c r="G15471">
        <f>IF(F15471="","",IF(F15471&lt;0,10*F15471^2,0))</f>
        <v/>
      </c>
      <c r="H15471">
        <f>IF(F15471="","",IF(F15471&gt;0,10*F15471^2,0))</f>
        <v/>
      </c>
    </row>
    <row r="15472">
      <c r="A15472">
        <f>Input!A15472</f>
        <v/>
      </c>
      <c r="B15472">
        <f>IF(ISNUMBER(Input!B15472),IF(AND(Input!B15472&gt;=20,Input!B15472&lt;=700),Input!B15472,""),"")</f>
        <v/>
      </c>
      <c r="C15472">
        <f>IF(B15472="","",INT(A15472))</f>
        <v/>
      </c>
      <c r="D15472">
        <f>IF(B15472="","",HOUR(A15472))</f>
        <v/>
      </c>
      <c r="E15472">
        <f>IF(B15472="","",IF(INPUT!$I$1="","",IF(C15472&lt;(INT(INPUT!$I$1)-INPUT!$I$2),"Off Meds",IF(C15472&lt;=(INT(INPUT!$I$1)+INPUT!$I$2),"Washout","On Meds"))))</f>
        <v/>
      </c>
      <c r="F15472">
        <f>IF(B15472="","",1.509*(LN(B15472)^1.084-5.381))</f>
        <v/>
      </c>
      <c r="G15472">
        <f>IF(F15472="","",IF(F15472&lt;0,10*F15472^2,0))</f>
        <v/>
      </c>
      <c r="H15472">
        <f>IF(F15472="","",IF(F15472&gt;0,10*F15472^2,0))</f>
        <v/>
      </c>
    </row>
    <row r="15473">
      <c r="A15473">
        <f>Input!A15473</f>
        <v/>
      </c>
      <c r="B15473">
        <f>IF(ISNUMBER(Input!B15473),IF(AND(Input!B15473&gt;=20,Input!B15473&lt;=700),Input!B15473,""),"")</f>
        <v/>
      </c>
      <c r="C15473">
        <f>IF(B15473="","",INT(A15473))</f>
        <v/>
      </c>
      <c r="D15473">
        <f>IF(B15473="","",HOUR(A15473))</f>
        <v/>
      </c>
      <c r="E15473">
        <f>IF(B15473="","",IF(INPUT!$I$1="","",IF(C15473&lt;(INT(INPUT!$I$1)-INPUT!$I$2),"Off Meds",IF(C15473&lt;=(INT(INPUT!$I$1)+INPUT!$I$2),"Washout","On Meds"))))</f>
        <v/>
      </c>
      <c r="F15473">
        <f>IF(B15473="","",1.509*(LN(B15473)^1.084-5.381))</f>
        <v/>
      </c>
      <c r="G15473">
        <f>IF(F15473="","",IF(F15473&lt;0,10*F15473^2,0))</f>
        <v/>
      </c>
      <c r="H15473">
        <f>IF(F15473="","",IF(F15473&gt;0,10*F15473^2,0))</f>
        <v/>
      </c>
    </row>
    <row r="15474">
      <c r="A15474">
        <f>Input!A15474</f>
        <v/>
      </c>
      <c r="B15474">
        <f>IF(ISNUMBER(Input!B15474),IF(AND(Input!B15474&gt;=20,Input!B15474&lt;=700),Input!B15474,""),"")</f>
        <v/>
      </c>
      <c r="C15474">
        <f>IF(B15474="","",INT(A15474))</f>
        <v/>
      </c>
      <c r="D15474">
        <f>IF(B15474="","",HOUR(A15474))</f>
        <v/>
      </c>
      <c r="E15474">
        <f>IF(B15474="","",IF(INPUT!$I$1="","",IF(C15474&lt;(INT(INPUT!$I$1)-INPUT!$I$2),"Off Meds",IF(C15474&lt;=(INT(INPUT!$I$1)+INPUT!$I$2),"Washout","On Meds"))))</f>
        <v/>
      </c>
      <c r="F15474">
        <f>IF(B15474="","",1.509*(LN(B15474)^1.084-5.381))</f>
        <v/>
      </c>
      <c r="G15474">
        <f>IF(F15474="","",IF(F15474&lt;0,10*F15474^2,0))</f>
        <v/>
      </c>
      <c r="H15474">
        <f>IF(F15474="","",IF(F15474&gt;0,10*F15474^2,0))</f>
        <v/>
      </c>
    </row>
    <row r="15475">
      <c r="A15475">
        <f>Input!A15475</f>
        <v/>
      </c>
      <c r="B15475">
        <f>IF(ISNUMBER(Input!B15475),IF(AND(Input!B15475&gt;=20,Input!B15475&lt;=700),Input!B15475,""),"")</f>
        <v/>
      </c>
      <c r="C15475">
        <f>IF(B15475="","",INT(A15475))</f>
        <v/>
      </c>
      <c r="D15475">
        <f>IF(B15475="","",HOUR(A15475))</f>
        <v/>
      </c>
      <c r="E15475">
        <f>IF(B15475="","",IF(INPUT!$I$1="","",IF(C15475&lt;(INT(INPUT!$I$1)-INPUT!$I$2),"Off Meds",IF(C15475&lt;=(INT(INPUT!$I$1)+INPUT!$I$2),"Washout","On Meds"))))</f>
        <v/>
      </c>
      <c r="F15475">
        <f>IF(B15475="","",1.509*(LN(B15475)^1.084-5.381))</f>
        <v/>
      </c>
      <c r="G15475">
        <f>IF(F15475="","",IF(F15475&lt;0,10*F15475^2,0))</f>
        <v/>
      </c>
      <c r="H15475">
        <f>IF(F15475="","",IF(F15475&gt;0,10*F15475^2,0))</f>
        <v/>
      </c>
    </row>
    <row r="15476">
      <c r="A15476">
        <f>Input!A15476</f>
        <v/>
      </c>
      <c r="B15476">
        <f>IF(ISNUMBER(Input!B15476),IF(AND(Input!B15476&gt;=20,Input!B15476&lt;=700),Input!B15476,""),"")</f>
        <v/>
      </c>
      <c r="C15476">
        <f>IF(B15476="","",INT(A15476))</f>
        <v/>
      </c>
      <c r="D15476">
        <f>IF(B15476="","",HOUR(A15476))</f>
        <v/>
      </c>
      <c r="E15476">
        <f>IF(B15476="","",IF(INPUT!$I$1="","",IF(C15476&lt;(INT(INPUT!$I$1)-INPUT!$I$2),"Off Meds",IF(C15476&lt;=(INT(INPUT!$I$1)+INPUT!$I$2),"Washout","On Meds"))))</f>
        <v/>
      </c>
      <c r="F15476">
        <f>IF(B15476="","",1.509*(LN(B15476)^1.084-5.381))</f>
        <v/>
      </c>
      <c r="G15476">
        <f>IF(F15476="","",IF(F15476&lt;0,10*F15476^2,0))</f>
        <v/>
      </c>
      <c r="H15476">
        <f>IF(F15476="","",IF(F15476&gt;0,10*F15476^2,0))</f>
        <v/>
      </c>
    </row>
    <row r="15477">
      <c r="A15477">
        <f>Input!A15477</f>
        <v/>
      </c>
      <c r="B15477">
        <f>IF(ISNUMBER(Input!B15477),IF(AND(Input!B15477&gt;=20,Input!B15477&lt;=700),Input!B15477,""),"")</f>
        <v/>
      </c>
      <c r="C15477">
        <f>IF(B15477="","",INT(A15477))</f>
        <v/>
      </c>
      <c r="D15477">
        <f>IF(B15477="","",HOUR(A15477))</f>
        <v/>
      </c>
      <c r="E15477">
        <f>IF(B15477="","",IF(INPUT!$I$1="","",IF(C15477&lt;(INT(INPUT!$I$1)-INPUT!$I$2),"Off Meds",IF(C15477&lt;=(INT(INPUT!$I$1)+INPUT!$I$2),"Washout","On Meds"))))</f>
        <v/>
      </c>
      <c r="F15477">
        <f>IF(B15477="","",1.509*(LN(B15477)^1.084-5.381))</f>
        <v/>
      </c>
      <c r="G15477">
        <f>IF(F15477="","",IF(F15477&lt;0,10*F15477^2,0))</f>
        <v/>
      </c>
      <c r="H15477">
        <f>IF(F15477="","",IF(F15477&gt;0,10*F15477^2,0))</f>
        <v/>
      </c>
    </row>
    <row r="15478">
      <c r="A15478">
        <f>Input!A15478</f>
        <v/>
      </c>
      <c r="B15478">
        <f>IF(ISNUMBER(Input!B15478),IF(AND(Input!B15478&gt;=20,Input!B15478&lt;=700),Input!B15478,""),"")</f>
        <v/>
      </c>
      <c r="C15478">
        <f>IF(B15478="","",INT(A15478))</f>
        <v/>
      </c>
      <c r="D15478">
        <f>IF(B15478="","",HOUR(A15478))</f>
        <v/>
      </c>
      <c r="E15478">
        <f>IF(B15478="","",IF(INPUT!$I$1="","",IF(C15478&lt;(INT(INPUT!$I$1)-INPUT!$I$2),"Off Meds",IF(C15478&lt;=(INT(INPUT!$I$1)+INPUT!$I$2),"Washout","On Meds"))))</f>
        <v/>
      </c>
      <c r="F15478">
        <f>IF(B15478="","",1.509*(LN(B15478)^1.084-5.381))</f>
        <v/>
      </c>
      <c r="G15478">
        <f>IF(F15478="","",IF(F15478&lt;0,10*F15478^2,0))</f>
        <v/>
      </c>
      <c r="H15478">
        <f>IF(F15478="","",IF(F15478&gt;0,10*F15478^2,0))</f>
        <v/>
      </c>
    </row>
    <row r="15479">
      <c r="A15479">
        <f>Input!A15479</f>
        <v/>
      </c>
      <c r="B15479">
        <f>IF(ISNUMBER(Input!B15479),IF(AND(Input!B15479&gt;=20,Input!B15479&lt;=700),Input!B15479,""),"")</f>
        <v/>
      </c>
      <c r="C15479">
        <f>IF(B15479="","",INT(A15479))</f>
        <v/>
      </c>
      <c r="D15479">
        <f>IF(B15479="","",HOUR(A15479))</f>
        <v/>
      </c>
      <c r="E15479">
        <f>IF(B15479="","",IF(INPUT!$I$1="","",IF(C15479&lt;(INT(INPUT!$I$1)-INPUT!$I$2),"Off Meds",IF(C15479&lt;=(INT(INPUT!$I$1)+INPUT!$I$2),"Washout","On Meds"))))</f>
        <v/>
      </c>
      <c r="F15479">
        <f>IF(B15479="","",1.509*(LN(B15479)^1.084-5.381))</f>
        <v/>
      </c>
      <c r="G15479">
        <f>IF(F15479="","",IF(F15479&lt;0,10*F15479^2,0))</f>
        <v/>
      </c>
      <c r="H15479">
        <f>IF(F15479="","",IF(F15479&gt;0,10*F15479^2,0))</f>
        <v/>
      </c>
    </row>
    <row r="15480">
      <c r="A15480">
        <f>Input!A15480</f>
        <v/>
      </c>
      <c r="B15480">
        <f>IF(ISNUMBER(Input!B15480),IF(AND(Input!B15480&gt;=20,Input!B15480&lt;=700),Input!B15480,""),"")</f>
        <v/>
      </c>
      <c r="C15480">
        <f>IF(B15480="","",INT(A15480))</f>
        <v/>
      </c>
      <c r="D15480">
        <f>IF(B15480="","",HOUR(A15480))</f>
        <v/>
      </c>
      <c r="E15480">
        <f>IF(B15480="","",IF(INPUT!$I$1="","",IF(C15480&lt;(INT(INPUT!$I$1)-INPUT!$I$2),"Off Meds",IF(C15480&lt;=(INT(INPUT!$I$1)+INPUT!$I$2),"Washout","On Meds"))))</f>
        <v/>
      </c>
      <c r="F15480">
        <f>IF(B15480="","",1.509*(LN(B15480)^1.084-5.381))</f>
        <v/>
      </c>
      <c r="G15480">
        <f>IF(F15480="","",IF(F15480&lt;0,10*F15480^2,0))</f>
        <v/>
      </c>
      <c r="H15480">
        <f>IF(F15480="","",IF(F15480&gt;0,10*F15480^2,0))</f>
        <v/>
      </c>
    </row>
    <row r="15481">
      <c r="A15481">
        <f>Input!A15481</f>
        <v/>
      </c>
      <c r="B15481">
        <f>IF(ISNUMBER(Input!B15481),IF(AND(Input!B15481&gt;=20,Input!B15481&lt;=700),Input!B15481,""),"")</f>
        <v/>
      </c>
      <c r="C15481">
        <f>IF(B15481="","",INT(A15481))</f>
        <v/>
      </c>
      <c r="D15481">
        <f>IF(B15481="","",HOUR(A15481))</f>
        <v/>
      </c>
      <c r="E15481">
        <f>IF(B15481="","",IF(INPUT!$I$1="","",IF(C15481&lt;(INT(INPUT!$I$1)-INPUT!$I$2),"Off Meds",IF(C15481&lt;=(INT(INPUT!$I$1)+INPUT!$I$2),"Washout","On Meds"))))</f>
        <v/>
      </c>
      <c r="F15481">
        <f>IF(B15481="","",1.509*(LN(B15481)^1.084-5.381))</f>
        <v/>
      </c>
      <c r="G15481">
        <f>IF(F15481="","",IF(F15481&lt;0,10*F15481^2,0))</f>
        <v/>
      </c>
      <c r="H15481">
        <f>IF(F15481="","",IF(F15481&gt;0,10*F15481^2,0))</f>
        <v/>
      </c>
    </row>
    <row r="15482">
      <c r="A15482">
        <f>Input!A15482</f>
        <v/>
      </c>
      <c r="B15482">
        <f>IF(ISNUMBER(Input!B15482),IF(AND(Input!B15482&gt;=20,Input!B15482&lt;=700),Input!B15482,""),"")</f>
        <v/>
      </c>
      <c r="C15482">
        <f>IF(B15482="","",INT(A15482))</f>
        <v/>
      </c>
      <c r="D15482">
        <f>IF(B15482="","",HOUR(A15482))</f>
        <v/>
      </c>
      <c r="E15482">
        <f>IF(B15482="","",IF(INPUT!$I$1="","",IF(C15482&lt;(INT(INPUT!$I$1)-INPUT!$I$2),"Off Meds",IF(C15482&lt;=(INT(INPUT!$I$1)+INPUT!$I$2),"Washout","On Meds"))))</f>
        <v/>
      </c>
      <c r="F15482">
        <f>IF(B15482="","",1.509*(LN(B15482)^1.084-5.381))</f>
        <v/>
      </c>
      <c r="G15482">
        <f>IF(F15482="","",IF(F15482&lt;0,10*F15482^2,0))</f>
        <v/>
      </c>
      <c r="H15482">
        <f>IF(F15482="","",IF(F15482&gt;0,10*F15482^2,0))</f>
        <v/>
      </c>
    </row>
    <row r="15483">
      <c r="A15483">
        <f>Input!A15483</f>
        <v/>
      </c>
      <c r="B15483">
        <f>IF(ISNUMBER(Input!B15483),IF(AND(Input!B15483&gt;=20,Input!B15483&lt;=700),Input!B15483,""),"")</f>
        <v/>
      </c>
      <c r="C15483">
        <f>IF(B15483="","",INT(A15483))</f>
        <v/>
      </c>
      <c r="D15483">
        <f>IF(B15483="","",HOUR(A15483))</f>
        <v/>
      </c>
      <c r="E15483">
        <f>IF(B15483="","",IF(INPUT!$I$1="","",IF(C15483&lt;(INT(INPUT!$I$1)-INPUT!$I$2),"Off Meds",IF(C15483&lt;=(INT(INPUT!$I$1)+INPUT!$I$2),"Washout","On Meds"))))</f>
        <v/>
      </c>
      <c r="F15483">
        <f>IF(B15483="","",1.509*(LN(B15483)^1.084-5.381))</f>
        <v/>
      </c>
      <c r="G15483">
        <f>IF(F15483="","",IF(F15483&lt;0,10*F15483^2,0))</f>
        <v/>
      </c>
      <c r="H15483">
        <f>IF(F15483="","",IF(F15483&gt;0,10*F15483^2,0))</f>
        <v/>
      </c>
    </row>
    <row r="15484">
      <c r="A15484">
        <f>Input!A15484</f>
        <v/>
      </c>
      <c r="B15484">
        <f>IF(ISNUMBER(Input!B15484),IF(AND(Input!B15484&gt;=20,Input!B15484&lt;=700),Input!B15484,""),"")</f>
        <v/>
      </c>
      <c r="C15484">
        <f>IF(B15484="","",INT(A15484))</f>
        <v/>
      </c>
      <c r="D15484">
        <f>IF(B15484="","",HOUR(A15484))</f>
        <v/>
      </c>
      <c r="E15484">
        <f>IF(B15484="","",IF(INPUT!$I$1="","",IF(C15484&lt;(INT(INPUT!$I$1)-INPUT!$I$2),"Off Meds",IF(C15484&lt;=(INT(INPUT!$I$1)+INPUT!$I$2),"Washout","On Meds"))))</f>
        <v/>
      </c>
      <c r="F15484">
        <f>IF(B15484="","",1.509*(LN(B15484)^1.084-5.381))</f>
        <v/>
      </c>
      <c r="G15484">
        <f>IF(F15484="","",IF(F15484&lt;0,10*F15484^2,0))</f>
        <v/>
      </c>
      <c r="H15484">
        <f>IF(F15484="","",IF(F15484&gt;0,10*F15484^2,0))</f>
        <v/>
      </c>
    </row>
    <row r="15485">
      <c r="A15485">
        <f>Input!A15485</f>
        <v/>
      </c>
      <c r="B15485">
        <f>IF(ISNUMBER(Input!B15485),IF(AND(Input!B15485&gt;=20,Input!B15485&lt;=700),Input!B15485,""),"")</f>
        <v/>
      </c>
      <c r="C15485">
        <f>IF(B15485="","",INT(A15485))</f>
        <v/>
      </c>
      <c r="D15485">
        <f>IF(B15485="","",HOUR(A15485))</f>
        <v/>
      </c>
      <c r="E15485">
        <f>IF(B15485="","",IF(INPUT!$I$1="","",IF(C15485&lt;(INT(INPUT!$I$1)-INPUT!$I$2),"Off Meds",IF(C15485&lt;=(INT(INPUT!$I$1)+INPUT!$I$2),"Washout","On Meds"))))</f>
        <v/>
      </c>
      <c r="F15485">
        <f>IF(B15485="","",1.509*(LN(B15485)^1.084-5.381))</f>
        <v/>
      </c>
      <c r="G15485">
        <f>IF(F15485="","",IF(F15485&lt;0,10*F15485^2,0))</f>
        <v/>
      </c>
      <c r="H15485">
        <f>IF(F15485="","",IF(F15485&gt;0,10*F15485^2,0))</f>
        <v/>
      </c>
    </row>
    <row r="15486">
      <c r="A15486">
        <f>Input!A15486</f>
        <v/>
      </c>
      <c r="B15486">
        <f>IF(ISNUMBER(Input!B15486),IF(AND(Input!B15486&gt;=20,Input!B15486&lt;=700),Input!B15486,""),"")</f>
        <v/>
      </c>
      <c r="C15486">
        <f>IF(B15486="","",INT(A15486))</f>
        <v/>
      </c>
      <c r="D15486">
        <f>IF(B15486="","",HOUR(A15486))</f>
        <v/>
      </c>
      <c r="E15486">
        <f>IF(B15486="","",IF(INPUT!$I$1="","",IF(C15486&lt;(INT(INPUT!$I$1)-INPUT!$I$2),"Off Meds",IF(C15486&lt;=(INT(INPUT!$I$1)+INPUT!$I$2),"Washout","On Meds"))))</f>
        <v/>
      </c>
      <c r="F15486">
        <f>IF(B15486="","",1.509*(LN(B15486)^1.084-5.381))</f>
        <v/>
      </c>
      <c r="G15486">
        <f>IF(F15486="","",IF(F15486&lt;0,10*F15486^2,0))</f>
        <v/>
      </c>
      <c r="H15486">
        <f>IF(F15486="","",IF(F15486&gt;0,10*F15486^2,0))</f>
        <v/>
      </c>
    </row>
    <row r="15487">
      <c r="A15487">
        <f>Input!A15487</f>
        <v/>
      </c>
      <c r="B15487">
        <f>IF(ISNUMBER(Input!B15487),IF(AND(Input!B15487&gt;=20,Input!B15487&lt;=700),Input!B15487,""),"")</f>
        <v/>
      </c>
      <c r="C15487">
        <f>IF(B15487="","",INT(A15487))</f>
        <v/>
      </c>
      <c r="D15487">
        <f>IF(B15487="","",HOUR(A15487))</f>
        <v/>
      </c>
      <c r="E15487">
        <f>IF(B15487="","",IF(INPUT!$I$1="","",IF(C15487&lt;(INT(INPUT!$I$1)-INPUT!$I$2),"Off Meds",IF(C15487&lt;=(INT(INPUT!$I$1)+INPUT!$I$2),"Washout","On Meds"))))</f>
        <v/>
      </c>
      <c r="F15487">
        <f>IF(B15487="","",1.509*(LN(B15487)^1.084-5.381))</f>
        <v/>
      </c>
      <c r="G15487">
        <f>IF(F15487="","",IF(F15487&lt;0,10*F15487^2,0))</f>
        <v/>
      </c>
      <c r="H15487">
        <f>IF(F15487="","",IF(F15487&gt;0,10*F15487^2,0))</f>
        <v/>
      </c>
    </row>
    <row r="15488">
      <c r="A15488">
        <f>Input!A15488</f>
        <v/>
      </c>
      <c r="B15488">
        <f>IF(ISNUMBER(Input!B15488),IF(AND(Input!B15488&gt;=20,Input!B15488&lt;=700),Input!B15488,""),"")</f>
        <v/>
      </c>
      <c r="C15488">
        <f>IF(B15488="","",INT(A15488))</f>
        <v/>
      </c>
      <c r="D15488">
        <f>IF(B15488="","",HOUR(A15488))</f>
        <v/>
      </c>
      <c r="E15488">
        <f>IF(B15488="","",IF(INPUT!$I$1="","",IF(C15488&lt;(INT(INPUT!$I$1)-INPUT!$I$2),"Off Meds",IF(C15488&lt;=(INT(INPUT!$I$1)+INPUT!$I$2),"Washout","On Meds"))))</f>
        <v/>
      </c>
      <c r="F15488">
        <f>IF(B15488="","",1.509*(LN(B15488)^1.084-5.381))</f>
        <v/>
      </c>
      <c r="G15488">
        <f>IF(F15488="","",IF(F15488&lt;0,10*F15488^2,0))</f>
        <v/>
      </c>
      <c r="H15488">
        <f>IF(F15488="","",IF(F15488&gt;0,10*F15488^2,0))</f>
        <v/>
      </c>
    </row>
    <row r="15489">
      <c r="A15489">
        <f>Input!A15489</f>
        <v/>
      </c>
      <c r="B15489">
        <f>IF(ISNUMBER(Input!B15489),IF(AND(Input!B15489&gt;=20,Input!B15489&lt;=700),Input!B15489,""),"")</f>
        <v/>
      </c>
      <c r="C15489">
        <f>IF(B15489="","",INT(A15489))</f>
        <v/>
      </c>
      <c r="D15489">
        <f>IF(B15489="","",HOUR(A15489))</f>
        <v/>
      </c>
      <c r="E15489">
        <f>IF(B15489="","",IF(INPUT!$I$1="","",IF(C15489&lt;(INT(INPUT!$I$1)-INPUT!$I$2),"Off Meds",IF(C15489&lt;=(INT(INPUT!$I$1)+INPUT!$I$2),"Washout","On Meds"))))</f>
        <v/>
      </c>
      <c r="F15489">
        <f>IF(B15489="","",1.509*(LN(B15489)^1.084-5.381))</f>
        <v/>
      </c>
      <c r="G15489">
        <f>IF(F15489="","",IF(F15489&lt;0,10*F15489^2,0))</f>
        <v/>
      </c>
      <c r="H15489">
        <f>IF(F15489="","",IF(F15489&gt;0,10*F15489^2,0))</f>
        <v/>
      </c>
    </row>
    <row r="15490">
      <c r="A15490">
        <f>Input!A15490</f>
        <v/>
      </c>
      <c r="B15490">
        <f>IF(ISNUMBER(Input!B15490),IF(AND(Input!B15490&gt;=20,Input!B15490&lt;=700),Input!B15490,""),"")</f>
        <v/>
      </c>
      <c r="C15490">
        <f>IF(B15490="","",INT(A15490))</f>
        <v/>
      </c>
      <c r="D15490">
        <f>IF(B15490="","",HOUR(A15490))</f>
        <v/>
      </c>
      <c r="E15490">
        <f>IF(B15490="","",IF(INPUT!$I$1="","",IF(C15490&lt;(INT(INPUT!$I$1)-INPUT!$I$2),"Off Meds",IF(C15490&lt;=(INT(INPUT!$I$1)+INPUT!$I$2),"Washout","On Meds"))))</f>
        <v/>
      </c>
      <c r="F15490">
        <f>IF(B15490="","",1.509*(LN(B15490)^1.084-5.381))</f>
        <v/>
      </c>
      <c r="G15490">
        <f>IF(F15490="","",IF(F15490&lt;0,10*F15490^2,0))</f>
        <v/>
      </c>
      <c r="H15490">
        <f>IF(F15490="","",IF(F15490&gt;0,10*F15490^2,0))</f>
        <v/>
      </c>
    </row>
    <row r="15491">
      <c r="A15491">
        <f>Input!A15491</f>
        <v/>
      </c>
      <c r="B15491">
        <f>IF(ISNUMBER(Input!B15491),IF(AND(Input!B15491&gt;=20,Input!B15491&lt;=700),Input!B15491,""),"")</f>
        <v/>
      </c>
      <c r="C15491">
        <f>IF(B15491="","",INT(A15491))</f>
        <v/>
      </c>
      <c r="D15491">
        <f>IF(B15491="","",HOUR(A15491))</f>
        <v/>
      </c>
      <c r="E15491">
        <f>IF(B15491="","",IF(INPUT!$I$1="","",IF(C15491&lt;(INT(INPUT!$I$1)-INPUT!$I$2),"Off Meds",IF(C15491&lt;=(INT(INPUT!$I$1)+INPUT!$I$2),"Washout","On Meds"))))</f>
        <v/>
      </c>
      <c r="F15491">
        <f>IF(B15491="","",1.509*(LN(B15491)^1.084-5.381))</f>
        <v/>
      </c>
      <c r="G15491">
        <f>IF(F15491="","",IF(F15491&lt;0,10*F15491^2,0))</f>
        <v/>
      </c>
      <c r="H15491">
        <f>IF(F15491="","",IF(F15491&gt;0,10*F15491^2,0))</f>
        <v/>
      </c>
    </row>
    <row r="15492">
      <c r="A15492">
        <f>Input!A15492</f>
        <v/>
      </c>
      <c r="B15492">
        <f>IF(ISNUMBER(Input!B15492),IF(AND(Input!B15492&gt;=20,Input!B15492&lt;=700),Input!B15492,""),"")</f>
        <v/>
      </c>
      <c r="C15492">
        <f>IF(B15492="","",INT(A15492))</f>
        <v/>
      </c>
      <c r="D15492">
        <f>IF(B15492="","",HOUR(A15492))</f>
        <v/>
      </c>
      <c r="E15492">
        <f>IF(B15492="","",IF(INPUT!$I$1="","",IF(C15492&lt;(INT(INPUT!$I$1)-INPUT!$I$2),"Off Meds",IF(C15492&lt;=(INT(INPUT!$I$1)+INPUT!$I$2),"Washout","On Meds"))))</f>
        <v/>
      </c>
      <c r="F15492">
        <f>IF(B15492="","",1.509*(LN(B15492)^1.084-5.381))</f>
        <v/>
      </c>
      <c r="G15492">
        <f>IF(F15492="","",IF(F15492&lt;0,10*F15492^2,0))</f>
        <v/>
      </c>
      <c r="H15492">
        <f>IF(F15492="","",IF(F15492&gt;0,10*F15492^2,0))</f>
        <v/>
      </c>
    </row>
    <row r="15493">
      <c r="A15493">
        <f>Input!A15493</f>
        <v/>
      </c>
      <c r="B15493">
        <f>IF(ISNUMBER(Input!B15493),IF(AND(Input!B15493&gt;=20,Input!B15493&lt;=700),Input!B15493,""),"")</f>
        <v/>
      </c>
      <c r="C15493">
        <f>IF(B15493="","",INT(A15493))</f>
        <v/>
      </c>
      <c r="D15493">
        <f>IF(B15493="","",HOUR(A15493))</f>
        <v/>
      </c>
      <c r="E15493">
        <f>IF(B15493="","",IF(INPUT!$I$1="","",IF(C15493&lt;(INT(INPUT!$I$1)-INPUT!$I$2),"Off Meds",IF(C15493&lt;=(INT(INPUT!$I$1)+INPUT!$I$2),"Washout","On Meds"))))</f>
        <v/>
      </c>
      <c r="F15493">
        <f>IF(B15493="","",1.509*(LN(B15493)^1.084-5.381))</f>
        <v/>
      </c>
      <c r="G15493">
        <f>IF(F15493="","",IF(F15493&lt;0,10*F15493^2,0))</f>
        <v/>
      </c>
      <c r="H15493">
        <f>IF(F15493="","",IF(F15493&gt;0,10*F15493^2,0))</f>
        <v/>
      </c>
    </row>
    <row r="15494">
      <c r="A15494">
        <f>Input!A15494</f>
        <v/>
      </c>
      <c r="B15494">
        <f>IF(ISNUMBER(Input!B15494),IF(AND(Input!B15494&gt;=20,Input!B15494&lt;=700),Input!B15494,""),"")</f>
        <v/>
      </c>
      <c r="C15494">
        <f>IF(B15494="","",INT(A15494))</f>
        <v/>
      </c>
      <c r="D15494">
        <f>IF(B15494="","",HOUR(A15494))</f>
        <v/>
      </c>
      <c r="E15494">
        <f>IF(B15494="","",IF(INPUT!$I$1="","",IF(C15494&lt;(INT(INPUT!$I$1)-INPUT!$I$2),"Off Meds",IF(C15494&lt;=(INT(INPUT!$I$1)+INPUT!$I$2),"Washout","On Meds"))))</f>
        <v/>
      </c>
      <c r="F15494">
        <f>IF(B15494="","",1.509*(LN(B15494)^1.084-5.381))</f>
        <v/>
      </c>
      <c r="G15494">
        <f>IF(F15494="","",IF(F15494&lt;0,10*F15494^2,0))</f>
        <v/>
      </c>
      <c r="H15494">
        <f>IF(F15494="","",IF(F15494&gt;0,10*F15494^2,0))</f>
        <v/>
      </c>
    </row>
    <row r="15495">
      <c r="A15495">
        <f>Input!A15495</f>
        <v/>
      </c>
      <c r="B15495">
        <f>IF(ISNUMBER(Input!B15495),IF(AND(Input!B15495&gt;=20,Input!B15495&lt;=700),Input!B15495,""),"")</f>
        <v/>
      </c>
      <c r="C15495">
        <f>IF(B15495="","",INT(A15495))</f>
        <v/>
      </c>
      <c r="D15495">
        <f>IF(B15495="","",HOUR(A15495))</f>
        <v/>
      </c>
      <c r="E15495">
        <f>IF(B15495="","",IF(INPUT!$I$1="","",IF(C15495&lt;(INT(INPUT!$I$1)-INPUT!$I$2),"Off Meds",IF(C15495&lt;=(INT(INPUT!$I$1)+INPUT!$I$2),"Washout","On Meds"))))</f>
        <v/>
      </c>
      <c r="F15495">
        <f>IF(B15495="","",1.509*(LN(B15495)^1.084-5.381))</f>
        <v/>
      </c>
      <c r="G15495">
        <f>IF(F15495="","",IF(F15495&lt;0,10*F15495^2,0))</f>
        <v/>
      </c>
      <c r="H15495">
        <f>IF(F15495="","",IF(F15495&gt;0,10*F15495^2,0))</f>
        <v/>
      </c>
    </row>
    <row r="15496">
      <c r="A15496">
        <f>Input!A15496</f>
        <v/>
      </c>
      <c r="B15496">
        <f>IF(ISNUMBER(Input!B15496),IF(AND(Input!B15496&gt;=20,Input!B15496&lt;=700),Input!B15496,""),"")</f>
        <v/>
      </c>
      <c r="C15496">
        <f>IF(B15496="","",INT(A15496))</f>
        <v/>
      </c>
      <c r="D15496">
        <f>IF(B15496="","",HOUR(A15496))</f>
        <v/>
      </c>
      <c r="E15496">
        <f>IF(B15496="","",IF(INPUT!$I$1="","",IF(C15496&lt;(INT(INPUT!$I$1)-INPUT!$I$2),"Off Meds",IF(C15496&lt;=(INT(INPUT!$I$1)+INPUT!$I$2),"Washout","On Meds"))))</f>
        <v/>
      </c>
      <c r="F15496">
        <f>IF(B15496="","",1.509*(LN(B15496)^1.084-5.381))</f>
        <v/>
      </c>
      <c r="G15496">
        <f>IF(F15496="","",IF(F15496&lt;0,10*F15496^2,0))</f>
        <v/>
      </c>
      <c r="H15496">
        <f>IF(F15496="","",IF(F15496&gt;0,10*F15496^2,0))</f>
        <v/>
      </c>
    </row>
    <row r="15497">
      <c r="A15497">
        <f>Input!A15497</f>
        <v/>
      </c>
      <c r="B15497">
        <f>IF(ISNUMBER(Input!B15497),IF(AND(Input!B15497&gt;=20,Input!B15497&lt;=700),Input!B15497,""),"")</f>
        <v/>
      </c>
      <c r="C15497">
        <f>IF(B15497="","",INT(A15497))</f>
        <v/>
      </c>
      <c r="D15497">
        <f>IF(B15497="","",HOUR(A15497))</f>
        <v/>
      </c>
      <c r="E15497">
        <f>IF(B15497="","",IF(INPUT!$I$1="","",IF(C15497&lt;(INT(INPUT!$I$1)-INPUT!$I$2),"Off Meds",IF(C15497&lt;=(INT(INPUT!$I$1)+INPUT!$I$2),"Washout","On Meds"))))</f>
        <v/>
      </c>
      <c r="F15497">
        <f>IF(B15497="","",1.509*(LN(B15497)^1.084-5.381))</f>
        <v/>
      </c>
      <c r="G15497">
        <f>IF(F15497="","",IF(F15497&lt;0,10*F15497^2,0))</f>
        <v/>
      </c>
      <c r="H15497">
        <f>IF(F15497="","",IF(F15497&gt;0,10*F15497^2,0))</f>
        <v/>
      </c>
    </row>
    <row r="15498">
      <c r="A15498">
        <f>Input!A15498</f>
        <v/>
      </c>
      <c r="B15498">
        <f>IF(ISNUMBER(Input!B15498),IF(AND(Input!B15498&gt;=20,Input!B15498&lt;=700),Input!B15498,""),"")</f>
        <v/>
      </c>
      <c r="C15498">
        <f>IF(B15498="","",INT(A15498))</f>
        <v/>
      </c>
      <c r="D15498">
        <f>IF(B15498="","",HOUR(A15498))</f>
        <v/>
      </c>
      <c r="E15498">
        <f>IF(B15498="","",IF(INPUT!$I$1="","",IF(C15498&lt;(INT(INPUT!$I$1)-INPUT!$I$2),"Off Meds",IF(C15498&lt;=(INT(INPUT!$I$1)+INPUT!$I$2),"Washout","On Meds"))))</f>
        <v/>
      </c>
      <c r="F15498">
        <f>IF(B15498="","",1.509*(LN(B15498)^1.084-5.381))</f>
        <v/>
      </c>
      <c r="G15498">
        <f>IF(F15498="","",IF(F15498&lt;0,10*F15498^2,0))</f>
        <v/>
      </c>
      <c r="H15498">
        <f>IF(F15498="","",IF(F15498&gt;0,10*F15498^2,0))</f>
        <v/>
      </c>
    </row>
    <row r="15499">
      <c r="A15499">
        <f>Input!A15499</f>
        <v/>
      </c>
      <c r="B15499">
        <f>IF(ISNUMBER(Input!B15499),IF(AND(Input!B15499&gt;=20,Input!B15499&lt;=700),Input!B15499,""),"")</f>
        <v/>
      </c>
      <c r="C15499">
        <f>IF(B15499="","",INT(A15499))</f>
        <v/>
      </c>
      <c r="D15499">
        <f>IF(B15499="","",HOUR(A15499))</f>
        <v/>
      </c>
      <c r="E15499">
        <f>IF(B15499="","",IF(INPUT!$I$1="","",IF(C15499&lt;(INT(INPUT!$I$1)-INPUT!$I$2),"Off Meds",IF(C15499&lt;=(INT(INPUT!$I$1)+INPUT!$I$2),"Washout","On Meds"))))</f>
        <v/>
      </c>
      <c r="F15499">
        <f>IF(B15499="","",1.509*(LN(B15499)^1.084-5.381))</f>
        <v/>
      </c>
      <c r="G15499">
        <f>IF(F15499="","",IF(F15499&lt;0,10*F15499^2,0))</f>
        <v/>
      </c>
      <c r="H15499">
        <f>IF(F15499="","",IF(F15499&gt;0,10*F15499^2,0))</f>
        <v/>
      </c>
    </row>
    <row r="15500">
      <c r="A15500">
        <f>Input!A15500</f>
        <v/>
      </c>
      <c r="B15500">
        <f>IF(ISNUMBER(Input!B15500),IF(AND(Input!B15500&gt;=20,Input!B15500&lt;=700),Input!B15500,""),"")</f>
        <v/>
      </c>
      <c r="C15500">
        <f>IF(B15500="","",INT(A15500))</f>
        <v/>
      </c>
      <c r="D15500">
        <f>IF(B15500="","",HOUR(A15500))</f>
        <v/>
      </c>
      <c r="E15500">
        <f>IF(B15500="","",IF(INPUT!$I$1="","",IF(C15500&lt;(INT(INPUT!$I$1)-INPUT!$I$2),"Off Meds",IF(C15500&lt;=(INT(INPUT!$I$1)+INPUT!$I$2),"Washout","On Meds"))))</f>
        <v/>
      </c>
      <c r="F15500">
        <f>IF(B15500="","",1.509*(LN(B15500)^1.084-5.381))</f>
        <v/>
      </c>
      <c r="G15500">
        <f>IF(F15500="","",IF(F15500&lt;0,10*F15500^2,0))</f>
        <v/>
      </c>
      <c r="H15500">
        <f>IF(F15500="","",IF(F15500&gt;0,10*F15500^2,0))</f>
        <v/>
      </c>
    </row>
    <row r="15501">
      <c r="A15501">
        <f>Input!A15501</f>
        <v/>
      </c>
      <c r="B15501">
        <f>IF(ISNUMBER(Input!B15501),IF(AND(Input!B15501&gt;=20,Input!B15501&lt;=700),Input!B15501,""),"")</f>
        <v/>
      </c>
      <c r="C15501">
        <f>IF(B15501="","",INT(A15501))</f>
        <v/>
      </c>
      <c r="D15501">
        <f>IF(B15501="","",HOUR(A15501))</f>
        <v/>
      </c>
      <c r="E15501">
        <f>IF(B15501="","",IF(INPUT!$I$1="","",IF(C15501&lt;(INT(INPUT!$I$1)-INPUT!$I$2),"Off Meds",IF(C15501&lt;=(INT(INPUT!$I$1)+INPUT!$I$2),"Washout","On Meds"))))</f>
        <v/>
      </c>
      <c r="F15501">
        <f>IF(B15501="","",1.509*(LN(B15501)^1.084-5.381))</f>
        <v/>
      </c>
      <c r="G15501">
        <f>IF(F15501="","",IF(F15501&lt;0,10*F15501^2,0))</f>
        <v/>
      </c>
      <c r="H15501">
        <f>IF(F15501="","",IF(F15501&gt;0,10*F15501^2,0))</f>
        <v/>
      </c>
    </row>
    <row r="15502">
      <c r="A15502">
        <f>Input!A15502</f>
        <v/>
      </c>
      <c r="B15502">
        <f>IF(ISNUMBER(Input!B15502),IF(AND(Input!B15502&gt;=20,Input!B15502&lt;=700),Input!B15502,""),"")</f>
        <v/>
      </c>
      <c r="C15502">
        <f>IF(B15502="","",INT(A15502))</f>
        <v/>
      </c>
      <c r="D15502">
        <f>IF(B15502="","",HOUR(A15502))</f>
        <v/>
      </c>
      <c r="E15502">
        <f>IF(B15502="","",IF(INPUT!$I$1="","",IF(C15502&lt;(INT(INPUT!$I$1)-INPUT!$I$2),"Off Meds",IF(C15502&lt;=(INT(INPUT!$I$1)+INPUT!$I$2),"Washout","On Meds"))))</f>
        <v/>
      </c>
      <c r="F15502">
        <f>IF(B15502="","",1.509*(LN(B15502)^1.084-5.381))</f>
        <v/>
      </c>
      <c r="G15502">
        <f>IF(F15502="","",IF(F15502&lt;0,10*F15502^2,0))</f>
        <v/>
      </c>
      <c r="H15502">
        <f>IF(F15502="","",IF(F15502&gt;0,10*F15502^2,0))</f>
        <v/>
      </c>
    </row>
    <row r="15503">
      <c r="A15503">
        <f>Input!A15503</f>
        <v/>
      </c>
      <c r="B15503">
        <f>IF(ISNUMBER(Input!B15503),IF(AND(Input!B15503&gt;=20,Input!B15503&lt;=700),Input!B15503,""),"")</f>
        <v/>
      </c>
      <c r="C15503">
        <f>IF(B15503="","",INT(A15503))</f>
        <v/>
      </c>
      <c r="D15503">
        <f>IF(B15503="","",HOUR(A15503))</f>
        <v/>
      </c>
      <c r="E15503">
        <f>IF(B15503="","",IF(INPUT!$I$1="","",IF(C15503&lt;(INT(INPUT!$I$1)-INPUT!$I$2),"Off Meds",IF(C15503&lt;=(INT(INPUT!$I$1)+INPUT!$I$2),"Washout","On Meds"))))</f>
        <v/>
      </c>
      <c r="F15503">
        <f>IF(B15503="","",1.509*(LN(B15503)^1.084-5.381))</f>
        <v/>
      </c>
      <c r="G15503">
        <f>IF(F15503="","",IF(F15503&lt;0,10*F15503^2,0))</f>
        <v/>
      </c>
      <c r="H15503">
        <f>IF(F15503="","",IF(F15503&gt;0,10*F15503^2,0))</f>
        <v/>
      </c>
    </row>
    <row r="15504">
      <c r="A15504">
        <f>Input!A15504</f>
        <v/>
      </c>
      <c r="B15504">
        <f>IF(ISNUMBER(Input!B15504),IF(AND(Input!B15504&gt;=20,Input!B15504&lt;=700),Input!B15504,""),"")</f>
        <v/>
      </c>
      <c r="C15504">
        <f>IF(B15504="","",INT(A15504))</f>
        <v/>
      </c>
      <c r="D15504">
        <f>IF(B15504="","",HOUR(A15504))</f>
        <v/>
      </c>
      <c r="E15504">
        <f>IF(B15504="","",IF(INPUT!$I$1="","",IF(C15504&lt;(INT(INPUT!$I$1)-INPUT!$I$2),"Off Meds",IF(C15504&lt;=(INT(INPUT!$I$1)+INPUT!$I$2),"Washout","On Meds"))))</f>
        <v/>
      </c>
      <c r="F15504">
        <f>IF(B15504="","",1.509*(LN(B15504)^1.084-5.381))</f>
        <v/>
      </c>
      <c r="G15504">
        <f>IF(F15504="","",IF(F15504&lt;0,10*F15504^2,0))</f>
        <v/>
      </c>
      <c r="H15504">
        <f>IF(F15504="","",IF(F15504&gt;0,10*F15504^2,0))</f>
        <v/>
      </c>
    </row>
    <row r="15505">
      <c r="A15505">
        <f>Input!A15505</f>
        <v/>
      </c>
      <c r="B15505">
        <f>IF(ISNUMBER(Input!B15505),IF(AND(Input!B15505&gt;=20,Input!B15505&lt;=700),Input!B15505,""),"")</f>
        <v/>
      </c>
      <c r="C15505">
        <f>IF(B15505="","",INT(A15505))</f>
        <v/>
      </c>
      <c r="D15505">
        <f>IF(B15505="","",HOUR(A15505))</f>
        <v/>
      </c>
      <c r="E15505">
        <f>IF(B15505="","",IF(INPUT!$I$1="","",IF(C15505&lt;(INT(INPUT!$I$1)-INPUT!$I$2),"Off Meds",IF(C15505&lt;=(INT(INPUT!$I$1)+INPUT!$I$2),"Washout","On Meds"))))</f>
        <v/>
      </c>
      <c r="F15505">
        <f>IF(B15505="","",1.509*(LN(B15505)^1.084-5.381))</f>
        <v/>
      </c>
      <c r="G15505">
        <f>IF(F15505="","",IF(F15505&lt;0,10*F15505^2,0))</f>
        <v/>
      </c>
      <c r="H15505">
        <f>IF(F15505="","",IF(F15505&gt;0,10*F15505^2,0))</f>
        <v/>
      </c>
    </row>
    <row r="15506">
      <c r="A15506">
        <f>Input!A15506</f>
        <v/>
      </c>
      <c r="B15506">
        <f>IF(ISNUMBER(Input!B15506),IF(AND(Input!B15506&gt;=20,Input!B15506&lt;=700),Input!B15506,""),"")</f>
        <v/>
      </c>
      <c r="C15506">
        <f>IF(B15506="","",INT(A15506))</f>
        <v/>
      </c>
      <c r="D15506">
        <f>IF(B15506="","",HOUR(A15506))</f>
        <v/>
      </c>
      <c r="E15506">
        <f>IF(B15506="","",IF(INPUT!$I$1="","",IF(C15506&lt;(INT(INPUT!$I$1)-INPUT!$I$2),"Off Meds",IF(C15506&lt;=(INT(INPUT!$I$1)+INPUT!$I$2),"Washout","On Meds"))))</f>
        <v/>
      </c>
      <c r="F15506">
        <f>IF(B15506="","",1.509*(LN(B15506)^1.084-5.381))</f>
        <v/>
      </c>
      <c r="G15506">
        <f>IF(F15506="","",IF(F15506&lt;0,10*F15506^2,0))</f>
        <v/>
      </c>
      <c r="H15506">
        <f>IF(F15506="","",IF(F15506&gt;0,10*F15506^2,0))</f>
        <v/>
      </c>
    </row>
    <row r="15507">
      <c r="A15507">
        <f>Input!A15507</f>
        <v/>
      </c>
      <c r="B15507">
        <f>IF(ISNUMBER(Input!B15507),IF(AND(Input!B15507&gt;=20,Input!B15507&lt;=700),Input!B15507,""),"")</f>
        <v/>
      </c>
      <c r="C15507">
        <f>IF(B15507="","",INT(A15507))</f>
        <v/>
      </c>
      <c r="D15507">
        <f>IF(B15507="","",HOUR(A15507))</f>
        <v/>
      </c>
      <c r="E15507">
        <f>IF(B15507="","",IF(INPUT!$I$1="","",IF(C15507&lt;(INT(INPUT!$I$1)-INPUT!$I$2),"Off Meds",IF(C15507&lt;=(INT(INPUT!$I$1)+INPUT!$I$2),"Washout","On Meds"))))</f>
        <v/>
      </c>
      <c r="F15507">
        <f>IF(B15507="","",1.509*(LN(B15507)^1.084-5.381))</f>
        <v/>
      </c>
      <c r="G15507">
        <f>IF(F15507="","",IF(F15507&lt;0,10*F15507^2,0))</f>
        <v/>
      </c>
      <c r="H15507">
        <f>IF(F15507="","",IF(F15507&gt;0,10*F15507^2,0))</f>
        <v/>
      </c>
    </row>
    <row r="15508">
      <c r="A15508">
        <f>Input!A15508</f>
        <v/>
      </c>
      <c r="B15508">
        <f>IF(ISNUMBER(Input!B15508),IF(AND(Input!B15508&gt;=20,Input!B15508&lt;=700),Input!B15508,""),"")</f>
        <v/>
      </c>
      <c r="C15508">
        <f>IF(B15508="","",INT(A15508))</f>
        <v/>
      </c>
      <c r="D15508">
        <f>IF(B15508="","",HOUR(A15508))</f>
        <v/>
      </c>
      <c r="E15508">
        <f>IF(B15508="","",IF(INPUT!$I$1="","",IF(C15508&lt;(INT(INPUT!$I$1)-INPUT!$I$2),"Off Meds",IF(C15508&lt;=(INT(INPUT!$I$1)+INPUT!$I$2),"Washout","On Meds"))))</f>
        <v/>
      </c>
      <c r="F15508">
        <f>IF(B15508="","",1.509*(LN(B15508)^1.084-5.381))</f>
        <v/>
      </c>
      <c r="G15508">
        <f>IF(F15508="","",IF(F15508&lt;0,10*F15508^2,0))</f>
        <v/>
      </c>
      <c r="H15508">
        <f>IF(F15508="","",IF(F15508&gt;0,10*F15508^2,0))</f>
        <v/>
      </c>
    </row>
    <row r="15509">
      <c r="A15509">
        <f>Input!A15509</f>
        <v/>
      </c>
      <c r="B15509">
        <f>IF(ISNUMBER(Input!B15509),IF(AND(Input!B15509&gt;=20,Input!B15509&lt;=700),Input!B15509,""),"")</f>
        <v/>
      </c>
      <c r="C15509">
        <f>IF(B15509="","",INT(A15509))</f>
        <v/>
      </c>
      <c r="D15509">
        <f>IF(B15509="","",HOUR(A15509))</f>
        <v/>
      </c>
      <c r="E15509">
        <f>IF(B15509="","",IF(INPUT!$I$1="","",IF(C15509&lt;(INT(INPUT!$I$1)-INPUT!$I$2),"Off Meds",IF(C15509&lt;=(INT(INPUT!$I$1)+INPUT!$I$2),"Washout","On Meds"))))</f>
        <v/>
      </c>
      <c r="F15509">
        <f>IF(B15509="","",1.509*(LN(B15509)^1.084-5.381))</f>
        <v/>
      </c>
      <c r="G15509">
        <f>IF(F15509="","",IF(F15509&lt;0,10*F15509^2,0))</f>
        <v/>
      </c>
      <c r="H15509">
        <f>IF(F15509="","",IF(F15509&gt;0,10*F15509^2,0))</f>
        <v/>
      </c>
    </row>
    <row r="15510">
      <c r="A15510">
        <f>Input!A15510</f>
        <v/>
      </c>
      <c r="B15510">
        <f>IF(ISNUMBER(Input!B15510),IF(AND(Input!B15510&gt;=20,Input!B15510&lt;=700),Input!B15510,""),"")</f>
        <v/>
      </c>
      <c r="C15510">
        <f>IF(B15510="","",INT(A15510))</f>
        <v/>
      </c>
      <c r="D15510">
        <f>IF(B15510="","",HOUR(A15510))</f>
        <v/>
      </c>
      <c r="E15510">
        <f>IF(B15510="","",IF(INPUT!$I$1="","",IF(C15510&lt;(INT(INPUT!$I$1)-INPUT!$I$2),"Off Meds",IF(C15510&lt;=(INT(INPUT!$I$1)+INPUT!$I$2),"Washout","On Meds"))))</f>
        <v/>
      </c>
      <c r="F15510">
        <f>IF(B15510="","",1.509*(LN(B15510)^1.084-5.381))</f>
        <v/>
      </c>
      <c r="G15510">
        <f>IF(F15510="","",IF(F15510&lt;0,10*F15510^2,0))</f>
        <v/>
      </c>
      <c r="H15510">
        <f>IF(F15510="","",IF(F15510&gt;0,10*F15510^2,0))</f>
        <v/>
      </c>
    </row>
    <row r="15511">
      <c r="A15511">
        <f>Input!A15511</f>
        <v/>
      </c>
      <c r="B15511">
        <f>IF(ISNUMBER(Input!B15511),IF(AND(Input!B15511&gt;=20,Input!B15511&lt;=700),Input!B15511,""),"")</f>
        <v/>
      </c>
      <c r="C15511">
        <f>IF(B15511="","",INT(A15511))</f>
        <v/>
      </c>
      <c r="D15511">
        <f>IF(B15511="","",HOUR(A15511))</f>
        <v/>
      </c>
      <c r="E15511">
        <f>IF(B15511="","",IF(INPUT!$I$1="","",IF(C15511&lt;(INT(INPUT!$I$1)-INPUT!$I$2),"Off Meds",IF(C15511&lt;=(INT(INPUT!$I$1)+INPUT!$I$2),"Washout","On Meds"))))</f>
        <v/>
      </c>
      <c r="F15511">
        <f>IF(B15511="","",1.509*(LN(B15511)^1.084-5.381))</f>
        <v/>
      </c>
      <c r="G15511">
        <f>IF(F15511="","",IF(F15511&lt;0,10*F15511^2,0))</f>
        <v/>
      </c>
      <c r="H15511">
        <f>IF(F15511="","",IF(F15511&gt;0,10*F15511^2,0))</f>
        <v/>
      </c>
    </row>
    <row r="15512">
      <c r="A15512">
        <f>Input!A15512</f>
        <v/>
      </c>
      <c r="B15512">
        <f>IF(ISNUMBER(Input!B15512),IF(AND(Input!B15512&gt;=20,Input!B15512&lt;=700),Input!B15512,""),"")</f>
        <v/>
      </c>
      <c r="C15512">
        <f>IF(B15512="","",INT(A15512))</f>
        <v/>
      </c>
      <c r="D15512">
        <f>IF(B15512="","",HOUR(A15512))</f>
        <v/>
      </c>
      <c r="E15512">
        <f>IF(B15512="","",IF(INPUT!$I$1="","",IF(C15512&lt;(INT(INPUT!$I$1)-INPUT!$I$2),"Off Meds",IF(C15512&lt;=(INT(INPUT!$I$1)+INPUT!$I$2),"Washout","On Meds"))))</f>
        <v/>
      </c>
      <c r="F15512">
        <f>IF(B15512="","",1.509*(LN(B15512)^1.084-5.381))</f>
        <v/>
      </c>
      <c r="G15512">
        <f>IF(F15512="","",IF(F15512&lt;0,10*F15512^2,0))</f>
        <v/>
      </c>
      <c r="H15512">
        <f>IF(F15512="","",IF(F15512&gt;0,10*F15512^2,0))</f>
        <v/>
      </c>
    </row>
    <row r="15513">
      <c r="A15513">
        <f>Input!A15513</f>
        <v/>
      </c>
      <c r="B15513">
        <f>IF(ISNUMBER(Input!B15513),IF(AND(Input!B15513&gt;=20,Input!B15513&lt;=700),Input!B15513,""),"")</f>
        <v/>
      </c>
      <c r="C15513">
        <f>IF(B15513="","",INT(A15513))</f>
        <v/>
      </c>
      <c r="D15513">
        <f>IF(B15513="","",HOUR(A15513))</f>
        <v/>
      </c>
      <c r="E15513">
        <f>IF(B15513="","",IF(INPUT!$I$1="","",IF(C15513&lt;(INT(INPUT!$I$1)-INPUT!$I$2),"Off Meds",IF(C15513&lt;=(INT(INPUT!$I$1)+INPUT!$I$2),"Washout","On Meds"))))</f>
        <v/>
      </c>
      <c r="F15513">
        <f>IF(B15513="","",1.509*(LN(B15513)^1.084-5.381))</f>
        <v/>
      </c>
      <c r="G15513">
        <f>IF(F15513="","",IF(F15513&lt;0,10*F15513^2,0))</f>
        <v/>
      </c>
      <c r="H15513">
        <f>IF(F15513="","",IF(F15513&gt;0,10*F15513^2,0))</f>
        <v/>
      </c>
    </row>
    <row r="15514">
      <c r="A15514">
        <f>Input!A15514</f>
        <v/>
      </c>
      <c r="B15514">
        <f>IF(ISNUMBER(Input!B15514),IF(AND(Input!B15514&gt;=20,Input!B15514&lt;=700),Input!B15514,""),"")</f>
        <v/>
      </c>
      <c r="C15514">
        <f>IF(B15514="","",INT(A15514))</f>
        <v/>
      </c>
      <c r="D15514">
        <f>IF(B15514="","",HOUR(A15514))</f>
        <v/>
      </c>
      <c r="E15514">
        <f>IF(B15514="","",IF(INPUT!$I$1="","",IF(C15514&lt;(INT(INPUT!$I$1)-INPUT!$I$2),"Off Meds",IF(C15514&lt;=(INT(INPUT!$I$1)+INPUT!$I$2),"Washout","On Meds"))))</f>
        <v/>
      </c>
      <c r="F15514">
        <f>IF(B15514="","",1.509*(LN(B15514)^1.084-5.381))</f>
        <v/>
      </c>
      <c r="G15514">
        <f>IF(F15514="","",IF(F15514&lt;0,10*F15514^2,0))</f>
        <v/>
      </c>
      <c r="H15514">
        <f>IF(F15514="","",IF(F15514&gt;0,10*F15514^2,0))</f>
        <v/>
      </c>
    </row>
    <row r="15515">
      <c r="A15515">
        <f>Input!A15515</f>
        <v/>
      </c>
      <c r="B15515">
        <f>IF(ISNUMBER(Input!B15515),IF(AND(Input!B15515&gt;=20,Input!B15515&lt;=700),Input!B15515,""),"")</f>
        <v/>
      </c>
      <c r="C15515">
        <f>IF(B15515="","",INT(A15515))</f>
        <v/>
      </c>
      <c r="D15515">
        <f>IF(B15515="","",HOUR(A15515))</f>
        <v/>
      </c>
      <c r="E15515">
        <f>IF(B15515="","",IF(INPUT!$I$1="","",IF(C15515&lt;(INT(INPUT!$I$1)-INPUT!$I$2),"Off Meds",IF(C15515&lt;=(INT(INPUT!$I$1)+INPUT!$I$2),"Washout","On Meds"))))</f>
        <v/>
      </c>
      <c r="F15515">
        <f>IF(B15515="","",1.509*(LN(B15515)^1.084-5.381))</f>
        <v/>
      </c>
      <c r="G15515">
        <f>IF(F15515="","",IF(F15515&lt;0,10*F15515^2,0))</f>
        <v/>
      </c>
      <c r="H15515">
        <f>IF(F15515="","",IF(F15515&gt;0,10*F15515^2,0))</f>
        <v/>
      </c>
    </row>
    <row r="15516">
      <c r="A15516">
        <f>Input!A15516</f>
        <v/>
      </c>
      <c r="B15516">
        <f>IF(ISNUMBER(Input!B15516),IF(AND(Input!B15516&gt;=20,Input!B15516&lt;=700),Input!B15516,""),"")</f>
        <v/>
      </c>
      <c r="C15516">
        <f>IF(B15516="","",INT(A15516))</f>
        <v/>
      </c>
      <c r="D15516">
        <f>IF(B15516="","",HOUR(A15516))</f>
        <v/>
      </c>
      <c r="E15516">
        <f>IF(B15516="","",IF(INPUT!$I$1="","",IF(C15516&lt;(INT(INPUT!$I$1)-INPUT!$I$2),"Off Meds",IF(C15516&lt;=(INT(INPUT!$I$1)+INPUT!$I$2),"Washout","On Meds"))))</f>
        <v/>
      </c>
      <c r="F15516">
        <f>IF(B15516="","",1.509*(LN(B15516)^1.084-5.381))</f>
        <v/>
      </c>
      <c r="G15516">
        <f>IF(F15516="","",IF(F15516&lt;0,10*F15516^2,0))</f>
        <v/>
      </c>
      <c r="H15516">
        <f>IF(F15516="","",IF(F15516&gt;0,10*F15516^2,0))</f>
        <v/>
      </c>
    </row>
    <row r="15517">
      <c r="A15517">
        <f>Input!A15517</f>
        <v/>
      </c>
      <c r="B15517">
        <f>IF(ISNUMBER(Input!B15517),IF(AND(Input!B15517&gt;=20,Input!B15517&lt;=700),Input!B15517,""),"")</f>
        <v/>
      </c>
      <c r="C15517">
        <f>IF(B15517="","",INT(A15517))</f>
        <v/>
      </c>
      <c r="D15517">
        <f>IF(B15517="","",HOUR(A15517))</f>
        <v/>
      </c>
      <c r="E15517">
        <f>IF(B15517="","",IF(INPUT!$I$1="","",IF(C15517&lt;(INT(INPUT!$I$1)-INPUT!$I$2),"Off Meds",IF(C15517&lt;=(INT(INPUT!$I$1)+INPUT!$I$2),"Washout","On Meds"))))</f>
        <v/>
      </c>
      <c r="F15517">
        <f>IF(B15517="","",1.509*(LN(B15517)^1.084-5.381))</f>
        <v/>
      </c>
      <c r="G15517">
        <f>IF(F15517="","",IF(F15517&lt;0,10*F15517^2,0))</f>
        <v/>
      </c>
      <c r="H15517">
        <f>IF(F15517="","",IF(F15517&gt;0,10*F15517^2,0))</f>
        <v/>
      </c>
    </row>
    <row r="15518">
      <c r="A15518">
        <f>Input!A15518</f>
        <v/>
      </c>
      <c r="B15518">
        <f>IF(ISNUMBER(Input!B15518),IF(AND(Input!B15518&gt;=20,Input!B15518&lt;=700),Input!B15518,""),"")</f>
        <v/>
      </c>
      <c r="C15518">
        <f>IF(B15518="","",INT(A15518))</f>
        <v/>
      </c>
      <c r="D15518">
        <f>IF(B15518="","",HOUR(A15518))</f>
        <v/>
      </c>
      <c r="E15518">
        <f>IF(B15518="","",IF(INPUT!$I$1="","",IF(C15518&lt;(INT(INPUT!$I$1)-INPUT!$I$2),"Off Meds",IF(C15518&lt;=(INT(INPUT!$I$1)+INPUT!$I$2),"Washout","On Meds"))))</f>
        <v/>
      </c>
      <c r="F15518">
        <f>IF(B15518="","",1.509*(LN(B15518)^1.084-5.381))</f>
        <v/>
      </c>
      <c r="G15518">
        <f>IF(F15518="","",IF(F15518&lt;0,10*F15518^2,0))</f>
        <v/>
      </c>
      <c r="H15518">
        <f>IF(F15518="","",IF(F15518&gt;0,10*F15518^2,0))</f>
        <v/>
      </c>
    </row>
    <row r="15519">
      <c r="A15519">
        <f>Input!A15519</f>
        <v/>
      </c>
      <c r="B15519">
        <f>IF(ISNUMBER(Input!B15519),IF(AND(Input!B15519&gt;=20,Input!B15519&lt;=700),Input!B15519,""),"")</f>
        <v/>
      </c>
      <c r="C15519">
        <f>IF(B15519="","",INT(A15519))</f>
        <v/>
      </c>
      <c r="D15519">
        <f>IF(B15519="","",HOUR(A15519))</f>
        <v/>
      </c>
      <c r="E15519">
        <f>IF(B15519="","",IF(INPUT!$I$1="","",IF(C15519&lt;(INT(INPUT!$I$1)-INPUT!$I$2),"Off Meds",IF(C15519&lt;=(INT(INPUT!$I$1)+INPUT!$I$2),"Washout","On Meds"))))</f>
        <v/>
      </c>
      <c r="F15519">
        <f>IF(B15519="","",1.509*(LN(B15519)^1.084-5.381))</f>
        <v/>
      </c>
      <c r="G15519">
        <f>IF(F15519="","",IF(F15519&lt;0,10*F15519^2,0))</f>
        <v/>
      </c>
      <c r="H15519">
        <f>IF(F15519="","",IF(F15519&gt;0,10*F15519^2,0))</f>
        <v/>
      </c>
    </row>
    <row r="15520">
      <c r="A15520">
        <f>Input!A15520</f>
        <v/>
      </c>
      <c r="B15520">
        <f>IF(ISNUMBER(Input!B15520),IF(AND(Input!B15520&gt;=20,Input!B15520&lt;=700),Input!B15520,""),"")</f>
        <v/>
      </c>
      <c r="C15520">
        <f>IF(B15520="","",INT(A15520))</f>
        <v/>
      </c>
      <c r="D15520">
        <f>IF(B15520="","",HOUR(A15520))</f>
        <v/>
      </c>
      <c r="E15520">
        <f>IF(B15520="","",IF(INPUT!$I$1="","",IF(C15520&lt;(INT(INPUT!$I$1)-INPUT!$I$2),"Off Meds",IF(C15520&lt;=(INT(INPUT!$I$1)+INPUT!$I$2),"Washout","On Meds"))))</f>
        <v/>
      </c>
      <c r="F15520">
        <f>IF(B15520="","",1.509*(LN(B15520)^1.084-5.381))</f>
        <v/>
      </c>
      <c r="G15520">
        <f>IF(F15520="","",IF(F15520&lt;0,10*F15520^2,0))</f>
        <v/>
      </c>
      <c r="H15520">
        <f>IF(F15520="","",IF(F15520&gt;0,10*F15520^2,0))</f>
        <v/>
      </c>
    </row>
    <row r="15521">
      <c r="A15521">
        <f>Input!A15521</f>
        <v/>
      </c>
      <c r="B15521">
        <f>IF(ISNUMBER(Input!B15521),IF(AND(Input!B15521&gt;=20,Input!B15521&lt;=700),Input!B15521,""),"")</f>
        <v/>
      </c>
      <c r="C15521">
        <f>IF(B15521="","",INT(A15521))</f>
        <v/>
      </c>
      <c r="D15521">
        <f>IF(B15521="","",HOUR(A15521))</f>
        <v/>
      </c>
      <c r="E15521">
        <f>IF(B15521="","",IF(INPUT!$I$1="","",IF(C15521&lt;(INT(INPUT!$I$1)-INPUT!$I$2),"Off Meds",IF(C15521&lt;=(INT(INPUT!$I$1)+INPUT!$I$2),"Washout","On Meds"))))</f>
        <v/>
      </c>
      <c r="F15521">
        <f>IF(B15521="","",1.509*(LN(B15521)^1.084-5.381))</f>
        <v/>
      </c>
      <c r="G15521">
        <f>IF(F15521="","",IF(F15521&lt;0,10*F15521^2,0))</f>
        <v/>
      </c>
      <c r="H15521">
        <f>IF(F15521="","",IF(F15521&gt;0,10*F15521^2,0))</f>
        <v/>
      </c>
    </row>
    <row r="15522">
      <c r="A15522">
        <f>Input!A15522</f>
        <v/>
      </c>
      <c r="B15522">
        <f>IF(ISNUMBER(Input!B15522),IF(AND(Input!B15522&gt;=20,Input!B15522&lt;=700),Input!B15522,""),"")</f>
        <v/>
      </c>
      <c r="C15522">
        <f>IF(B15522="","",INT(A15522))</f>
        <v/>
      </c>
      <c r="D15522">
        <f>IF(B15522="","",HOUR(A15522))</f>
        <v/>
      </c>
      <c r="E15522">
        <f>IF(B15522="","",IF(INPUT!$I$1="","",IF(C15522&lt;(INT(INPUT!$I$1)-INPUT!$I$2),"Off Meds",IF(C15522&lt;=(INT(INPUT!$I$1)+INPUT!$I$2),"Washout","On Meds"))))</f>
        <v/>
      </c>
      <c r="F15522">
        <f>IF(B15522="","",1.509*(LN(B15522)^1.084-5.381))</f>
        <v/>
      </c>
      <c r="G15522">
        <f>IF(F15522="","",IF(F15522&lt;0,10*F15522^2,0))</f>
        <v/>
      </c>
      <c r="H15522">
        <f>IF(F15522="","",IF(F15522&gt;0,10*F15522^2,0))</f>
        <v/>
      </c>
    </row>
    <row r="15523">
      <c r="A15523">
        <f>Input!A15523</f>
        <v/>
      </c>
      <c r="B15523">
        <f>IF(ISNUMBER(Input!B15523),IF(AND(Input!B15523&gt;=20,Input!B15523&lt;=700),Input!B15523,""),"")</f>
        <v/>
      </c>
      <c r="C15523">
        <f>IF(B15523="","",INT(A15523))</f>
        <v/>
      </c>
      <c r="D15523">
        <f>IF(B15523="","",HOUR(A15523))</f>
        <v/>
      </c>
      <c r="E15523">
        <f>IF(B15523="","",IF(INPUT!$I$1="","",IF(C15523&lt;(INT(INPUT!$I$1)-INPUT!$I$2),"Off Meds",IF(C15523&lt;=(INT(INPUT!$I$1)+INPUT!$I$2),"Washout","On Meds"))))</f>
        <v/>
      </c>
      <c r="F15523">
        <f>IF(B15523="","",1.509*(LN(B15523)^1.084-5.381))</f>
        <v/>
      </c>
      <c r="G15523">
        <f>IF(F15523="","",IF(F15523&lt;0,10*F15523^2,0))</f>
        <v/>
      </c>
      <c r="H15523">
        <f>IF(F15523="","",IF(F15523&gt;0,10*F15523^2,0))</f>
        <v/>
      </c>
    </row>
    <row r="15524">
      <c r="A15524">
        <f>Input!A15524</f>
        <v/>
      </c>
      <c r="B15524">
        <f>IF(ISNUMBER(Input!B15524),IF(AND(Input!B15524&gt;=20,Input!B15524&lt;=700),Input!B15524,""),"")</f>
        <v/>
      </c>
      <c r="C15524">
        <f>IF(B15524="","",INT(A15524))</f>
        <v/>
      </c>
      <c r="D15524">
        <f>IF(B15524="","",HOUR(A15524))</f>
        <v/>
      </c>
      <c r="E15524">
        <f>IF(B15524="","",IF(INPUT!$I$1="","",IF(C15524&lt;(INT(INPUT!$I$1)-INPUT!$I$2),"Off Meds",IF(C15524&lt;=(INT(INPUT!$I$1)+INPUT!$I$2),"Washout","On Meds"))))</f>
        <v/>
      </c>
      <c r="F15524">
        <f>IF(B15524="","",1.509*(LN(B15524)^1.084-5.381))</f>
        <v/>
      </c>
      <c r="G15524">
        <f>IF(F15524="","",IF(F15524&lt;0,10*F15524^2,0))</f>
        <v/>
      </c>
      <c r="H15524">
        <f>IF(F15524="","",IF(F15524&gt;0,10*F15524^2,0))</f>
        <v/>
      </c>
    </row>
    <row r="15525">
      <c r="A15525">
        <f>Input!A15525</f>
        <v/>
      </c>
      <c r="B15525">
        <f>IF(ISNUMBER(Input!B15525),IF(AND(Input!B15525&gt;=20,Input!B15525&lt;=700),Input!B15525,""),"")</f>
        <v/>
      </c>
      <c r="C15525">
        <f>IF(B15525="","",INT(A15525))</f>
        <v/>
      </c>
      <c r="D15525">
        <f>IF(B15525="","",HOUR(A15525))</f>
        <v/>
      </c>
      <c r="E15525">
        <f>IF(B15525="","",IF(INPUT!$I$1="","",IF(C15525&lt;(INT(INPUT!$I$1)-INPUT!$I$2),"Off Meds",IF(C15525&lt;=(INT(INPUT!$I$1)+INPUT!$I$2),"Washout","On Meds"))))</f>
        <v/>
      </c>
      <c r="F15525">
        <f>IF(B15525="","",1.509*(LN(B15525)^1.084-5.381))</f>
        <v/>
      </c>
      <c r="G15525">
        <f>IF(F15525="","",IF(F15525&lt;0,10*F15525^2,0))</f>
        <v/>
      </c>
      <c r="H15525">
        <f>IF(F15525="","",IF(F15525&gt;0,10*F15525^2,0))</f>
        <v/>
      </c>
    </row>
    <row r="15526">
      <c r="A15526">
        <f>Input!A15526</f>
        <v/>
      </c>
      <c r="B15526">
        <f>IF(ISNUMBER(Input!B15526),IF(AND(Input!B15526&gt;=20,Input!B15526&lt;=700),Input!B15526,""),"")</f>
        <v/>
      </c>
      <c r="C15526">
        <f>IF(B15526="","",INT(A15526))</f>
        <v/>
      </c>
      <c r="D15526">
        <f>IF(B15526="","",HOUR(A15526))</f>
        <v/>
      </c>
      <c r="E15526">
        <f>IF(B15526="","",IF(INPUT!$I$1="","",IF(C15526&lt;(INT(INPUT!$I$1)-INPUT!$I$2),"Off Meds",IF(C15526&lt;=(INT(INPUT!$I$1)+INPUT!$I$2),"Washout","On Meds"))))</f>
        <v/>
      </c>
      <c r="F15526">
        <f>IF(B15526="","",1.509*(LN(B15526)^1.084-5.381))</f>
        <v/>
      </c>
      <c r="G15526">
        <f>IF(F15526="","",IF(F15526&lt;0,10*F15526^2,0))</f>
        <v/>
      </c>
      <c r="H15526">
        <f>IF(F15526="","",IF(F15526&gt;0,10*F15526^2,0))</f>
        <v/>
      </c>
    </row>
    <row r="15527">
      <c r="A15527">
        <f>Input!A15527</f>
        <v/>
      </c>
      <c r="B15527">
        <f>IF(ISNUMBER(Input!B15527),IF(AND(Input!B15527&gt;=20,Input!B15527&lt;=700),Input!B15527,""),"")</f>
        <v/>
      </c>
      <c r="C15527">
        <f>IF(B15527="","",INT(A15527))</f>
        <v/>
      </c>
      <c r="D15527">
        <f>IF(B15527="","",HOUR(A15527))</f>
        <v/>
      </c>
      <c r="E15527">
        <f>IF(B15527="","",IF(INPUT!$I$1="","",IF(C15527&lt;(INT(INPUT!$I$1)-INPUT!$I$2),"Off Meds",IF(C15527&lt;=(INT(INPUT!$I$1)+INPUT!$I$2),"Washout","On Meds"))))</f>
        <v/>
      </c>
      <c r="F15527">
        <f>IF(B15527="","",1.509*(LN(B15527)^1.084-5.381))</f>
        <v/>
      </c>
      <c r="G15527">
        <f>IF(F15527="","",IF(F15527&lt;0,10*F15527^2,0))</f>
        <v/>
      </c>
      <c r="H15527">
        <f>IF(F15527="","",IF(F15527&gt;0,10*F15527^2,0))</f>
        <v/>
      </c>
    </row>
    <row r="15528">
      <c r="A15528">
        <f>Input!A15528</f>
        <v/>
      </c>
      <c r="B15528">
        <f>IF(ISNUMBER(Input!B15528),IF(AND(Input!B15528&gt;=20,Input!B15528&lt;=700),Input!B15528,""),"")</f>
        <v/>
      </c>
      <c r="C15528">
        <f>IF(B15528="","",INT(A15528))</f>
        <v/>
      </c>
      <c r="D15528">
        <f>IF(B15528="","",HOUR(A15528))</f>
        <v/>
      </c>
      <c r="E15528">
        <f>IF(B15528="","",IF(INPUT!$I$1="","",IF(C15528&lt;(INT(INPUT!$I$1)-INPUT!$I$2),"Off Meds",IF(C15528&lt;=(INT(INPUT!$I$1)+INPUT!$I$2),"Washout","On Meds"))))</f>
        <v/>
      </c>
      <c r="F15528">
        <f>IF(B15528="","",1.509*(LN(B15528)^1.084-5.381))</f>
        <v/>
      </c>
      <c r="G15528">
        <f>IF(F15528="","",IF(F15528&lt;0,10*F15528^2,0))</f>
        <v/>
      </c>
      <c r="H15528">
        <f>IF(F15528="","",IF(F15528&gt;0,10*F15528^2,0))</f>
        <v/>
      </c>
    </row>
    <row r="15529">
      <c r="A15529">
        <f>Input!A15529</f>
        <v/>
      </c>
      <c r="B15529">
        <f>IF(ISNUMBER(Input!B15529),IF(AND(Input!B15529&gt;=20,Input!B15529&lt;=700),Input!B15529,""),"")</f>
        <v/>
      </c>
      <c r="C15529">
        <f>IF(B15529="","",INT(A15529))</f>
        <v/>
      </c>
      <c r="D15529">
        <f>IF(B15529="","",HOUR(A15529))</f>
        <v/>
      </c>
      <c r="E15529">
        <f>IF(B15529="","",IF(INPUT!$I$1="","",IF(C15529&lt;(INT(INPUT!$I$1)-INPUT!$I$2),"Off Meds",IF(C15529&lt;=(INT(INPUT!$I$1)+INPUT!$I$2),"Washout","On Meds"))))</f>
        <v/>
      </c>
      <c r="F15529">
        <f>IF(B15529="","",1.509*(LN(B15529)^1.084-5.381))</f>
        <v/>
      </c>
      <c r="G15529">
        <f>IF(F15529="","",IF(F15529&lt;0,10*F15529^2,0))</f>
        <v/>
      </c>
      <c r="H15529">
        <f>IF(F15529="","",IF(F15529&gt;0,10*F15529^2,0))</f>
        <v/>
      </c>
    </row>
    <row r="15530">
      <c r="A15530">
        <f>Input!A15530</f>
        <v/>
      </c>
      <c r="B15530">
        <f>IF(ISNUMBER(Input!B15530),IF(AND(Input!B15530&gt;=20,Input!B15530&lt;=700),Input!B15530,""),"")</f>
        <v/>
      </c>
      <c r="C15530">
        <f>IF(B15530="","",INT(A15530))</f>
        <v/>
      </c>
      <c r="D15530">
        <f>IF(B15530="","",HOUR(A15530))</f>
        <v/>
      </c>
      <c r="E15530">
        <f>IF(B15530="","",IF(INPUT!$I$1="","",IF(C15530&lt;(INT(INPUT!$I$1)-INPUT!$I$2),"Off Meds",IF(C15530&lt;=(INT(INPUT!$I$1)+INPUT!$I$2),"Washout","On Meds"))))</f>
        <v/>
      </c>
      <c r="F15530">
        <f>IF(B15530="","",1.509*(LN(B15530)^1.084-5.381))</f>
        <v/>
      </c>
      <c r="G15530">
        <f>IF(F15530="","",IF(F15530&lt;0,10*F15530^2,0))</f>
        <v/>
      </c>
      <c r="H15530">
        <f>IF(F15530="","",IF(F15530&gt;0,10*F15530^2,0))</f>
        <v/>
      </c>
    </row>
    <row r="15531">
      <c r="A15531">
        <f>Input!A15531</f>
        <v/>
      </c>
      <c r="B15531">
        <f>IF(ISNUMBER(Input!B15531),IF(AND(Input!B15531&gt;=20,Input!B15531&lt;=700),Input!B15531,""),"")</f>
        <v/>
      </c>
      <c r="C15531">
        <f>IF(B15531="","",INT(A15531))</f>
        <v/>
      </c>
      <c r="D15531">
        <f>IF(B15531="","",HOUR(A15531))</f>
        <v/>
      </c>
      <c r="E15531">
        <f>IF(B15531="","",IF(INPUT!$I$1="","",IF(C15531&lt;(INT(INPUT!$I$1)-INPUT!$I$2),"Off Meds",IF(C15531&lt;=(INT(INPUT!$I$1)+INPUT!$I$2),"Washout","On Meds"))))</f>
        <v/>
      </c>
      <c r="F15531">
        <f>IF(B15531="","",1.509*(LN(B15531)^1.084-5.381))</f>
        <v/>
      </c>
      <c r="G15531">
        <f>IF(F15531="","",IF(F15531&lt;0,10*F15531^2,0))</f>
        <v/>
      </c>
      <c r="H15531">
        <f>IF(F15531="","",IF(F15531&gt;0,10*F15531^2,0))</f>
        <v/>
      </c>
    </row>
    <row r="15532">
      <c r="A15532">
        <f>Input!A15532</f>
        <v/>
      </c>
      <c r="B15532">
        <f>IF(ISNUMBER(Input!B15532),IF(AND(Input!B15532&gt;=20,Input!B15532&lt;=700),Input!B15532,""),"")</f>
        <v/>
      </c>
      <c r="C15532">
        <f>IF(B15532="","",INT(A15532))</f>
        <v/>
      </c>
      <c r="D15532">
        <f>IF(B15532="","",HOUR(A15532))</f>
        <v/>
      </c>
      <c r="E15532">
        <f>IF(B15532="","",IF(INPUT!$I$1="","",IF(C15532&lt;(INT(INPUT!$I$1)-INPUT!$I$2),"Off Meds",IF(C15532&lt;=(INT(INPUT!$I$1)+INPUT!$I$2),"Washout","On Meds"))))</f>
        <v/>
      </c>
      <c r="F15532">
        <f>IF(B15532="","",1.509*(LN(B15532)^1.084-5.381))</f>
        <v/>
      </c>
      <c r="G15532">
        <f>IF(F15532="","",IF(F15532&lt;0,10*F15532^2,0))</f>
        <v/>
      </c>
      <c r="H15532">
        <f>IF(F15532="","",IF(F15532&gt;0,10*F15532^2,0))</f>
        <v/>
      </c>
    </row>
    <row r="15533">
      <c r="A15533">
        <f>Input!A15533</f>
        <v/>
      </c>
      <c r="B15533">
        <f>IF(ISNUMBER(Input!B15533),IF(AND(Input!B15533&gt;=20,Input!B15533&lt;=700),Input!B15533,""),"")</f>
        <v/>
      </c>
      <c r="C15533">
        <f>IF(B15533="","",INT(A15533))</f>
        <v/>
      </c>
      <c r="D15533">
        <f>IF(B15533="","",HOUR(A15533))</f>
        <v/>
      </c>
      <c r="E15533">
        <f>IF(B15533="","",IF(INPUT!$I$1="","",IF(C15533&lt;(INT(INPUT!$I$1)-INPUT!$I$2),"Off Meds",IF(C15533&lt;=(INT(INPUT!$I$1)+INPUT!$I$2),"Washout","On Meds"))))</f>
        <v/>
      </c>
      <c r="F15533">
        <f>IF(B15533="","",1.509*(LN(B15533)^1.084-5.381))</f>
        <v/>
      </c>
      <c r="G15533">
        <f>IF(F15533="","",IF(F15533&lt;0,10*F15533^2,0))</f>
        <v/>
      </c>
      <c r="H15533">
        <f>IF(F15533="","",IF(F15533&gt;0,10*F15533^2,0))</f>
        <v/>
      </c>
    </row>
    <row r="15534">
      <c r="A15534">
        <f>Input!A15534</f>
        <v/>
      </c>
      <c r="B15534">
        <f>IF(ISNUMBER(Input!B15534),IF(AND(Input!B15534&gt;=20,Input!B15534&lt;=700),Input!B15534,""),"")</f>
        <v/>
      </c>
      <c r="C15534">
        <f>IF(B15534="","",INT(A15534))</f>
        <v/>
      </c>
      <c r="D15534">
        <f>IF(B15534="","",HOUR(A15534))</f>
        <v/>
      </c>
      <c r="E15534">
        <f>IF(B15534="","",IF(INPUT!$I$1="","",IF(C15534&lt;(INT(INPUT!$I$1)-INPUT!$I$2),"Off Meds",IF(C15534&lt;=(INT(INPUT!$I$1)+INPUT!$I$2),"Washout","On Meds"))))</f>
        <v/>
      </c>
      <c r="F15534">
        <f>IF(B15534="","",1.509*(LN(B15534)^1.084-5.381))</f>
        <v/>
      </c>
      <c r="G15534">
        <f>IF(F15534="","",IF(F15534&lt;0,10*F15534^2,0))</f>
        <v/>
      </c>
      <c r="H15534">
        <f>IF(F15534="","",IF(F15534&gt;0,10*F15534^2,0))</f>
        <v/>
      </c>
    </row>
    <row r="15535">
      <c r="A15535">
        <f>Input!A15535</f>
        <v/>
      </c>
      <c r="B15535">
        <f>IF(ISNUMBER(Input!B15535),IF(AND(Input!B15535&gt;=20,Input!B15535&lt;=700),Input!B15535,""),"")</f>
        <v/>
      </c>
      <c r="C15535">
        <f>IF(B15535="","",INT(A15535))</f>
        <v/>
      </c>
      <c r="D15535">
        <f>IF(B15535="","",HOUR(A15535))</f>
        <v/>
      </c>
      <c r="E15535">
        <f>IF(B15535="","",IF(INPUT!$I$1="","",IF(C15535&lt;(INT(INPUT!$I$1)-INPUT!$I$2),"Off Meds",IF(C15535&lt;=(INT(INPUT!$I$1)+INPUT!$I$2),"Washout","On Meds"))))</f>
        <v/>
      </c>
      <c r="F15535">
        <f>IF(B15535="","",1.509*(LN(B15535)^1.084-5.381))</f>
        <v/>
      </c>
      <c r="G15535">
        <f>IF(F15535="","",IF(F15535&lt;0,10*F15535^2,0))</f>
        <v/>
      </c>
      <c r="H15535">
        <f>IF(F15535="","",IF(F15535&gt;0,10*F15535^2,0))</f>
        <v/>
      </c>
    </row>
    <row r="15536">
      <c r="A15536">
        <f>Input!A15536</f>
        <v/>
      </c>
      <c r="B15536">
        <f>IF(ISNUMBER(Input!B15536),IF(AND(Input!B15536&gt;=20,Input!B15536&lt;=700),Input!B15536,""),"")</f>
        <v/>
      </c>
      <c r="C15536">
        <f>IF(B15536="","",INT(A15536))</f>
        <v/>
      </c>
      <c r="D15536">
        <f>IF(B15536="","",HOUR(A15536))</f>
        <v/>
      </c>
      <c r="E15536">
        <f>IF(B15536="","",IF(INPUT!$I$1="","",IF(C15536&lt;(INT(INPUT!$I$1)-INPUT!$I$2),"Off Meds",IF(C15536&lt;=(INT(INPUT!$I$1)+INPUT!$I$2),"Washout","On Meds"))))</f>
        <v/>
      </c>
      <c r="F15536">
        <f>IF(B15536="","",1.509*(LN(B15536)^1.084-5.381))</f>
        <v/>
      </c>
      <c r="G15536">
        <f>IF(F15536="","",IF(F15536&lt;0,10*F15536^2,0))</f>
        <v/>
      </c>
      <c r="H15536">
        <f>IF(F15536="","",IF(F15536&gt;0,10*F15536^2,0))</f>
        <v/>
      </c>
    </row>
    <row r="15537">
      <c r="A15537">
        <f>Input!A15537</f>
        <v/>
      </c>
      <c r="B15537">
        <f>IF(ISNUMBER(Input!B15537),IF(AND(Input!B15537&gt;=20,Input!B15537&lt;=700),Input!B15537,""),"")</f>
        <v/>
      </c>
      <c r="C15537">
        <f>IF(B15537="","",INT(A15537))</f>
        <v/>
      </c>
      <c r="D15537">
        <f>IF(B15537="","",HOUR(A15537))</f>
        <v/>
      </c>
      <c r="E15537">
        <f>IF(B15537="","",IF(INPUT!$I$1="","",IF(C15537&lt;(INT(INPUT!$I$1)-INPUT!$I$2),"Off Meds",IF(C15537&lt;=(INT(INPUT!$I$1)+INPUT!$I$2),"Washout","On Meds"))))</f>
        <v/>
      </c>
      <c r="F15537">
        <f>IF(B15537="","",1.509*(LN(B15537)^1.084-5.381))</f>
        <v/>
      </c>
      <c r="G15537">
        <f>IF(F15537="","",IF(F15537&lt;0,10*F15537^2,0))</f>
        <v/>
      </c>
      <c r="H15537">
        <f>IF(F15537="","",IF(F15537&gt;0,10*F15537^2,0))</f>
        <v/>
      </c>
    </row>
    <row r="15538">
      <c r="A15538">
        <f>Input!A15538</f>
        <v/>
      </c>
      <c r="B15538">
        <f>IF(ISNUMBER(Input!B15538),IF(AND(Input!B15538&gt;=20,Input!B15538&lt;=700),Input!B15538,""),"")</f>
        <v/>
      </c>
      <c r="C15538">
        <f>IF(B15538="","",INT(A15538))</f>
        <v/>
      </c>
      <c r="D15538">
        <f>IF(B15538="","",HOUR(A15538))</f>
        <v/>
      </c>
      <c r="E15538">
        <f>IF(B15538="","",IF(INPUT!$I$1="","",IF(C15538&lt;(INT(INPUT!$I$1)-INPUT!$I$2),"Off Meds",IF(C15538&lt;=(INT(INPUT!$I$1)+INPUT!$I$2),"Washout","On Meds"))))</f>
        <v/>
      </c>
      <c r="F15538">
        <f>IF(B15538="","",1.509*(LN(B15538)^1.084-5.381))</f>
        <v/>
      </c>
      <c r="G15538">
        <f>IF(F15538="","",IF(F15538&lt;0,10*F15538^2,0))</f>
        <v/>
      </c>
      <c r="H15538">
        <f>IF(F15538="","",IF(F15538&gt;0,10*F15538^2,0))</f>
        <v/>
      </c>
    </row>
    <row r="15539">
      <c r="A15539">
        <f>Input!A15539</f>
        <v/>
      </c>
      <c r="B15539">
        <f>IF(ISNUMBER(Input!B15539),IF(AND(Input!B15539&gt;=20,Input!B15539&lt;=700),Input!B15539,""),"")</f>
        <v/>
      </c>
      <c r="C15539">
        <f>IF(B15539="","",INT(A15539))</f>
        <v/>
      </c>
      <c r="D15539">
        <f>IF(B15539="","",HOUR(A15539))</f>
        <v/>
      </c>
      <c r="E15539">
        <f>IF(B15539="","",IF(INPUT!$I$1="","",IF(C15539&lt;(INT(INPUT!$I$1)-INPUT!$I$2),"Off Meds",IF(C15539&lt;=(INT(INPUT!$I$1)+INPUT!$I$2),"Washout","On Meds"))))</f>
        <v/>
      </c>
      <c r="F15539">
        <f>IF(B15539="","",1.509*(LN(B15539)^1.084-5.381))</f>
        <v/>
      </c>
      <c r="G15539">
        <f>IF(F15539="","",IF(F15539&lt;0,10*F15539^2,0))</f>
        <v/>
      </c>
      <c r="H15539">
        <f>IF(F15539="","",IF(F15539&gt;0,10*F15539^2,0))</f>
        <v/>
      </c>
    </row>
    <row r="15540">
      <c r="A15540">
        <f>Input!A15540</f>
        <v/>
      </c>
      <c r="B15540">
        <f>IF(ISNUMBER(Input!B15540),IF(AND(Input!B15540&gt;=20,Input!B15540&lt;=700),Input!B15540,""),"")</f>
        <v/>
      </c>
      <c r="C15540">
        <f>IF(B15540="","",INT(A15540))</f>
        <v/>
      </c>
      <c r="D15540">
        <f>IF(B15540="","",HOUR(A15540))</f>
        <v/>
      </c>
      <c r="E15540">
        <f>IF(B15540="","",IF(INPUT!$I$1="","",IF(C15540&lt;(INT(INPUT!$I$1)-INPUT!$I$2),"Off Meds",IF(C15540&lt;=(INT(INPUT!$I$1)+INPUT!$I$2),"Washout","On Meds"))))</f>
        <v/>
      </c>
      <c r="F15540">
        <f>IF(B15540="","",1.509*(LN(B15540)^1.084-5.381))</f>
        <v/>
      </c>
      <c r="G15540">
        <f>IF(F15540="","",IF(F15540&lt;0,10*F15540^2,0))</f>
        <v/>
      </c>
      <c r="H15540">
        <f>IF(F15540="","",IF(F15540&gt;0,10*F15540^2,0))</f>
        <v/>
      </c>
    </row>
    <row r="15541">
      <c r="A15541">
        <f>Input!A15541</f>
        <v/>
      </c>
      <c r="B15541">
        <f>IF(ISNUMBER(Input!B15541),IF(AND(Input!B15541&gt;=20,Input!B15541&lt;=700),Input!B15541,""),"")</f>
        <v/>
      </c>
      <c r="C15541">
        <f>IF(B15541="","",INT(A15541))</f>
        <v/>
      </c>
      <c r="D15541">
        <f>IF(B15541="","",HOUR(A15541))</f>
        <v/>
      </c>
      <c r="E15541">
        <f>IF(B15541="","",IF(INPUT!$I$1="","",IF(C15541&lt;(INT(INPUT!$I$1)-INPUT!$I$2),"Off Meds",IF(C15541&lt;=(INT(INPUT!$I$1)+INPUT!$I$2),"Washout","On Meds"))))</f>
        <v/>
      </c>
      <c r="F15541">
        <f>IF(B15541="","",1.509*(LN(B15541)^1.084-5.381))</f>
        <v/>
      </c>
      <c r="G15541">
        <f>IF(F15541="","",IF(F15541&lt;0,10*F15541^2,0))</f>
        <v/>
      </c>
      <c r="H15541">
        <f>IF(F15541="","",IF(F15541&gt;0,10*F15541^2,0))</f>
        <v/>
      </c>
    </row>
    <row r="15542">
      <c r="A15542">
        <f>Input!A15542</f>
        <v/>
      </c>
      <c r="B15542">
        <f>IF(ISNUMBER(Input!B15542),IF(AND(Input!B15542&gt;=20,Input!B15542&lt;=700),Input!B15542,""),"")</f>
        <v/>
      </c>
      <c r="C15542">
        <f>IF(B15542="","",INT(A15542))</f>
        <v/>
      </c>
      <c r="D15542">
        <f>IF(B15542="","",HOUR(A15542))</f>
        <v/>
      </c>
      <c r="E15542">
        <f>IF(B15542="","",IF(INPUT!$I$1="","",IF(C15542&lt;(INT(INPUT!$I$1)-INPUT!$I$2),"Off Meds",IF(C15542&lt;=(INT(INPUT!$I$1)+INPUT!$I$2),"Washout","On Meds"))))</f>
        <v/>
      </c>
      <c r="F15542">
        <f>IF(B15542="","",1.509*(LN(B15542)^1.084-5.381))</f>
        <v/>
      </c>
      <c r="G15542">
        <f>IF(F15542="","",IF(F15542&lt;0,10*F15542^2,0))</f>
        <v/>
      </c>
      <c r="H15542">
        <f>IF(F15542="","",IF(F15542&gt;0,10*F15542^2,0))</f>
        <v/>
      </c>
    </row>
    <row r="15543">
      <c r="A15543">
        <f>Input!A15543</f>
        <v/>
      </c>
      <c r="B15543">
        <f>IF(ISNUMBER(Input!B15543),IF(AND(Input!B15543&gt;=20,Input!B15543&lt;=700),Input!B15543,""),"")</f>
        <v/>
      </c>
      <c r="C15543">
        <f>IF(B15543="","",INT(A15543))</f>
        <v/>
      </c>
      <c r="D15543">
        <f>IF(B15543="","",HOUR(A15543))</f>
        <v/>
      </c>
      <c r="E15543">
        <f>IF(B15543="","",IF(INPUT!$I$1="","",IF(C15543&lt;(INT(INPUT!$I$1)-INPUT!$I$2),"Off Meds",IF(C15543&lt;=(INT(INPUT!$I$1)+INPUT!$I$2),"Washout","On Meds"))))</f>
        <v/>
      </c>
      <c r="F15543">
        <f>IF(B15543="","",1.509*(LN(B15543)^1.084-5.381))</f>
        <v/>
      </c>
      <c r="G15543">
        <f>IF(F15543="","",IF(F15543&lt;0,10*F15543^2,0))</f>
        <v/>
      </c>
      <c r="H15543">
        <f>IF(F15543="","",IF(F15543&gt;0,10*F15543^2,0))</f>
        <v/>
      </c>
    </row>
    <row r="15544">
      <c r="A15544">
        <f>Input!A15544</f>
        <v/>
      </c>
      <c r="B15544">
        <f>IF(ISNUMBER(Input!B15544),IF(AND(Input!B15544&gt;=20,Input!B15544&lt;=700),Input!B15544,""),"")</f>
        <v/>
      </c>
      <c r="C15544">
        <f>IF(B15544="","",INT(A15544))</f>
        <v/>
      </c>
      <c r="D15544">
        <f>IF(B15544="","",HOUR(A15544))</f>
        <v/>
      </c>
      <c r="E15544">
        <f>IF(B15544="","",IF(INPUT!$I$1="","",IF(C15544&lt;(INT(INPUT!$I$1)-INPUT!$I$2),"Off Meds",IF(C15544&lt;=(INT(INPUT!$I$1)+INPUT!$I$2),"Washout","On Meds"))))</f>
        <v/>
      </c>
      <c r="F15544">
        <f>IF(B15544="","",1.509*(LN(B15544)^1.084-5.381))</f>
        <v/>
      </c>
      <c r="G15544">
        <f>IF(F15544="","",IF(F15544&lt;0,10*F15544^2,0))</f>
        <v/>
      </c>
      <c r="H15544">
        <f>IF(F15544="","",IF(F15544&gt;0,10*F15544^2,0))</f>
        <v/>
      </c>
    </row>
    <row r="15545">
      <c r="A15545">
        <f>Input!A15545</f>
        <v/>
      </c>
      <c r="B15545">
        <f>IF(ISNUMBER(Input!B15545),IF(AND(Input!B15545&gt;=20,Input!B15545&lt;=700),Input!B15545,""),"")</f>
        <v/>
      </c>
      <c r="C15545">
        <f>IF(B15545="","",INT(A15545))</f>
        <v/>
      </c>
      <c r="D15545">
        <f>IF(B15545="","",HOUR(A15545))</f>
        <v/>
      </c>
      <c r="E15545">
        <f>IF(B15545="","",IF(INPUT!$I$1="","",IF(C15545&lt;(INT(INPUT!$I$1)-INPUT!$I$2),"Off Meds",IF(C15545&lt;=(INT(INPUT!$I$1)+INPUT!$I$2),"Washout","On Meds"))))</f>
        <v/>
      </c>
      <c r="F15545">
        <f>IF(B15545="","",1.509*(LN(B15545)^1.084-5.381))</f>
        <v/>
      </c>
      <c r="G15545">
        <f>IF(F15545="","",IF(F15545&lt;0,10*F15545^2,0))</f>
        <v/>
      </c>
      <c r="H15545">
        <f>IF(F15545="","",IF(F15545&gt;0,10*F15545^2,0))</f>
        <v/>
      </c>
    </row>
    <row r="15546">
      <c r="A15546">
        <f>Input!A15546</f>
        <v/>
      </c>
      <c r="B15546">
        <f>IF(ISNUMBER(Input!B15546),IF(AND(Input!B15546&gt;=20,Input!B15546&lt;=700),Input!B15546,""),"")</f>
        <v/>
      </c>
      <c r="C15546">
        <f>IF(B15546="","",INT(A15546))</f>
        <v/>
      </c>
      <c r="D15546">
        <f>IF(B15546="","",HOUR(A15546))</f>
        <v/>
      </c>
      <c r="E15546">
        <f>IF(B15546="","",IF(INPUT!$I$1="","",IF(C15546&lt;(INT(INPUT!$I$1)-INPUT!$I$2),"Off Meds",IF(C15546&lt;=(INT(INPUT!$I$1)+INPUT!$I$2),"Washout","On Meds"))))</f>
        <v/>
      </c>
      <c r="F15546">
        <f>IF(B15546="","",1.509*(LN(B15546)^1.084-5.381))</f>
        <v/>
      </c>
      <c r="G15546">
        <f>IF(F15546="","",IF(F15546&lt;0,10*F15546^2,0))</f>
        <v/>
      </c>
      <c r="H15546">
        <f>IF(F15546="","",IF(F15546&gt;0,10*F15546^2,0))</f>
        <v/>
      </c>
    </row>
    <row r="15547">
      <c r="A15547">
        <f>Input!A15547</f>
        <v/>
      </c>
      <c r="B15547">
        <f>IF(ISNUMBER(Input!B15547),IF(AND(Input!B15547&gt;=20,Input!B15547&lt;=700),Input!B15547,""),"")</f>
        <v/>
      </c>
      <c r="C15547">
        <f>IF(B15547="","",INT(A15547))</f>
        <v/>
      </c>
      <c r="D15547">
        <f>IF(B15547="","",HOUR(A15547))</f>
        <v/>
      </c>
      <c r="E15547">
        <f>IF(B15547="","",IF(INPUT!$I$1="","",IF(C15547&lt;(INT(INPUT!$I$1)-INPUT!$I$2),"Off Meds",IF(C15547&lt;=(INT(INPUT!$I$1)+INPUT!$I$2),"Washout","On Meds"))))</f>
        <v/>
      </c>
      <c r="F15547">
        <f>IF(B15547="","",1.509*(LN(B15547)^1.084-5.381))</f>
        <v/>
      </c>
      <c r="G15547">
        <f>IF(F15547="","",IF(F15547&lt;0,10*F15547^2,0))</f>
        <v/>
      </c>
      <c r="H15547">
        <f>IF(F15547="","",IF(F15547&gt;0,10*F15547^2,0))</f>
        <v/>
      </c>
    </row>
    <row r="15548">
      <c r="A15548">
        <f>Input!A15548</f>
        <v/>
      </c>
      <c r="B15548">
        <f>IF(ISNUMBER(Input!B15548),IF(AND(Input!B15548&gt;=20,Input!B15548&lt;=700),Input!B15548,""),"")</f>
        <v/>
      </c>
      <c r="C15548">
        <f>IF(B15548="","",INT(A15548))</f>
        <v/>
      </c>
      <c r="D15548">
        <f>IF(B15548="","",HOUR(A15548))</f>
        <v/>
      </c>
      <c r="E15548">
        <f>IF(B15548="","",IF(INPUT!$I$1="","",IF(C15548&lt;(INT(INPUT!$I$1)-INPUT!$I$2),"Off Meds",IF(C15548&lt;=(INT(INPUT!$I$1)+INPUT!$I$2),"Washout","On Meds"))))</f>
        <v/>
      </c>
      <c r="F15548">
        <f>IF(B15548="","",1.509*(LN(B15548)^1.084-5.381))</f>
        <v/>
      </c>
      <c r="G15548">
        <f>IF(F15548="","",IF(F15548&lt;0,10*F15548^2,0))</f>
        <v/>
      </c>
      <c r="H15548">
        <f>IF(F15548="","",IF(F15548&gt;0,10*F15548^2,0))</f>
        <v/>
      </c>
    </row>
    <row r="15549">
      <c r="A15549">
        <f>Input!A15549</f>
        <v/>
      </c>
      <c r="B15549">
        <f>IF(ISNUMBER(Input!B15549),IF(AND(Input!B15549&gt;=20,Input!B15549&lt;=700),Input!B15549,""),"")</f>
        <v/>
      </c>
      <c r="C15549">
        <f>IF(B15549="","",INT(A15549))</f>
        <v/>
      </c>
      <c r="D15549">
        <f>IF(B15549="","",HOUR(A15549))</f>
        <v/>
      </c>
      <c r="E15549">
        <f>IF(B15549="","",IF(INPUT!$I$1="","",IF(C15549&lt;(INT(INPUT!$I$1)-INPUT!$I$2),"Off Meds",IF(C15549&lt;=(INT(INPUT!$I$1)+INPUT!$I$2),"Washout","On Meds"))))</f>
        <v/>
      </c>
      <c r="F15549">
        <f>IF(B15549="","",1.509*(LN(B15549)^1.084-5.381))</f>
        <v/>
      </c>
      <c r="G15549">
        <f>IF(F15549="","",IF(F15549&lt;0,10*F15549^2,0))</f>
        <v/>
      </c>
      <c r="H15549">
        <f>IF(F15549="","",IF(F15549&gt;0,10*F15549^2,0))</f>
        <v/>
      </c>
    </row>
    <row r="15550">
      <c r="A15550">
        <f>Input!A15550</f>
        <v/>
      </c>
      <c r="B15550">
        <f>IF(ISNUMBER(Input!B15550),IF(AND(Input!B15550&gt;=20,Input!B15550&lt;=700),Input!B15550,""),"")</f>
        <v/>
      </c>
      <c r="C15550">
        <f>IF(B15550="","",INT(A15550))</f>
        <v/>
      </c>
      <c r="D15550">
        <f>IF(B15550="","",HOUR(A15550))</f>
        <v/>
      </c>
      <c r="E15550">
        <f>IF(B15550="","",IF(INPUT!$I$1="","",IF(C15550&lt;(INT(INPUT!$I$1)-INPUT!$I$2),"Off Meds",IF(C15550&lt;=(INT(INPUT!$I$1)+INPUT!$I$2),"Washout","On Meds"))))</f>
        <v/>
      </c>
      <c r="F15550">
        <f>IF(B15550="","",1.509*(LN(B15550)^1.084-5.381))</f>
        <v/>
      </c>
      <c r="G15550">
        <f>IF(F15550="","",IF(F15550&lt;0,10*F15550^2,0))</f>
        <v/>
      </c>
      <c r="H15550">
        <f>IF(F15550="","",IF(F15550&gt;0,10*F15550^2,0))</f>
        <v/>
      </c>
    </row>
    <row r="15551">
      <c r="A15551">
        <f>Input!A15551</f>
        <v/>
      </c>
      <c r="B15551">
        <f>IF(ISNUMBER(Input!B15551),IF(AND(Input!B15551&gt;=20,Input!B15551&lt;=700),Input!B15551,""),"")</f>
        <v/>
      </c>
      <c r="C15551">
        <f>IF(B15551="","",INT(A15551))</f>
        <v/>
      </c>
      <c r="D15551">
        <f>IF(B15551="","",HOUR(A15551))</f>
        <v/>
      </c>
      <c r="E15551">
        <f>IF(B15551="","",IF(INPUT!$I$1="","",IF(C15551&lt;(INT(INPUT!$I$1)-INPUT!$I$2),"Off Meds",IF(C15551&lt;=(INT(INPUT!$I$1)+INPUT!$I$2),"Washout","On Meds"))))</f>
        <v/>
      </c>
      <c r="F15551">
        <f>IF(B15551="","",1.509*(LN(B15551)^1.084-5.381))</f>
        <v/>
      </c>
      <c r="G15551">
        <f>IF(F15551="","",IF(F15551&lt;0,10*F15551^2,0))</f>
        <v/>
      </c>
      <c r="H15551">
        <f>IF(F15551="","",IF(F15551&gt;0,10*F15551^2,0))</f>
        <v/>
      </c>
    </row>
    <row r="15552">
      <c r="A15552">
        <f>Input!A15552</f>
        <v/>
      </c>
      <c r="B15552">
        <f>IF(ISNUMBER(Input!B15552),IF(AND(Input!B15552&gt;=20,Input!B15552&lt;=700),Input!B15552,""),"")</f>
        <v/>
      </c>
      <c r="C15552">
        <f>IF(B15552="","",INT(A15552))</f>
        <v/>
      </c>
      <c r="D15552">
        <f>IF(B15552="","",HOUR(A15552))</f>
        <v/>
      </c>
      <c r="E15552">
        <f>IF(B15552="","",IF(INPUT!$I$1="","",IF(C15552&lt;(INT(INPUT!$I$1)-INPUT!$I$2),"Off Meds",IF(C15552&lt;=(INT(INPUT!$I$1)+INPUT!$I$2),"Washout","On Meds"))))</f>
        <v/>
      </c>
      <c r="F15552">
        <f>IF(B15552="","",1.509*(LN(B15552)^1.084-5.381))</f>
        <v/>
      </c>
      <c r="G15552">
        <f>IF(F15552="","",IF(F15552&lt;0,10*F15552^2,0))</f>
        <v/>
      </c>
      <c r="H15552">
        <f>IF(F15552="","",IF(F15552&gt;0,10*F15552^2,0))</f>
        <v/>
      </c>
    </row>
    <row r="15553">
      <c r="A15553">
        <f>Input!A15553</f>
        <v/>
      </c>
      <c r="B15553">
        <f>IF(ISNUMBER(Input!B15553),IF(AND(Input!B15553&gt;=20,Input!B15553&lt;=700),Input!B15553,""),"")</f>
        <v/>
      </c>
      <c r="C15553">
        <f>IF(B15553="","",INT(A15553))</f>
        <v/>
      </c>
      <c r="D15553">
        <f>IF(B15553="","",HOUR(A15553))</f>
        <v/>
      </c>
      <c r="E15553">
        <f>IF(B15553="","",IF(INPUT!$I$1="","",IF(C15553&lt;(INT(INPUT!$I$1)-INPUT!$I$2),"Off Meds",IF(C15553&lt;=(INT(INPUT!$I$1)+INPUT!$I$2),"Washout","On Meds"))))</f>
        <v/>
      </c>
      <c r="F15553">
        <f>IF(B15553="","",1.509*(LN(B15553)^1.084-5.381))</f>
        <v/>
      </c>
      <c r="G15553">
        <f>IF(F15553="","",IF(F15553&lt;0,10*F15553^2,0))</f>
        <v/>
      </c>
      <c r="H15553">
        <f>IF(F15553="","",IF(F15553&gt;0,10*F15553^2,0))</f>
        <v/>
      </c>
    </row>
    <row r="15554">
      <c r="A15554">
        <f>Input!A15554</f>
        <v/>
      </c>
      <c r="B15554">
        <f>IF(ISNUMBER(Input!B15554),IF(AND(Input!B15554&gt;=20,Input!B15554&lt;=700),Input!B15554,""),"")</f>
        <v/>
      </c>
      <c r="C15554">
        <f>IF(B15554="","",INT(A15554))</f>
        <v/>
      </c>
      <c r="D15554">
        <f>IF(B15554="","",HOUR(A15554))</f>
        <v/>
      </c>
      <c r="E15554">
        <f>IF(B15554="","",IF(INPUT!$I$1="","",IF(C15554&lt;(INT(INPUT!$I$1)-INPUT!$I$2),"Off Meds",IF(C15554&lt;=(INT(INPUT!$I$1)+INPUT!$I$2),"Washout","On Meds"))))</f>
        <v/>
      </c>
      <c r="F15554">
        <f>IF(B15554="","",1.509*(LN(B15554)^1.084-5.381))</f>
        <v/>
      </c>
      <c r="G15554">
        <f>IF(F15554="","",IF(F15554&lt;0,10*F15554^2,0))</f>
        <v/>
      </c>
      <c r="H15554">
        <f>IF(F15554="","",IF(F15554&gt;0,10*F15554^2,0))</f>
        <v/>
      </c>
    </row>
    <row r="15555">
      <c r="A15555">
        <f>Input!A15555</f>
        <v/>
      </c>
      <c r="B15555">
        <f>IF(ISNUMBER(Input!B15555),IF(AND(Input!B15555&gt;=20,Input!B15555&lt;=700),Input!B15555,""),"")</f>
        <v/>
      </c>
      <c r="C15555">
        <f>IF(B15555="","",INT(A15555))</f>
        <v/>
      </c>
      <c r="D15555">
        <f>IF(B15555="","",HOUR(A15555))</f>
        <v/>
      </c>
      <c r="E15555">
        <f>IF(B15555="","",IF(INPUT!$I$1="","",IF(C15555&lt;(INT(INPUT!$I$1)-INPUT!$I$2),"Off Meds",IF(C15555&lt;=(INT(INPUT!$I$1)+INPUT!$I$2),"Washout","On Meds"))))</f>
        <v/>
      </c>
      <c r="F15555">
        <f>IF(B15555="","",1.509*(LN(B15555)^1.084-5.381))</f>
        <v/>
      </c>
      <c r="G15555">
        <f>IF(F15555="","",IF(F15555&lt;0,10*F15555^2,0))</f>
        <v/>
      </c>
      <c r="H15555">
        <f>IF(F15555="","",IF(F15555&gt;0,10*F15555^2,0))</f>
        <v/>
      </c>
    </row>
    <row r="15556">
      <c r="A15556">
        <f>Input!A15556</f>
        <v/>
      </c>
      <c r="B15556">
        <f>IF(ISNUMBER(Input!B15556),IF(AND(Input!B15556&gt;=20,Input!B15556&lt;=700),Input!B15556,""),"")</f>
        <v/>
      </c>
      <c r="C15556">
        <f>IF(B15556="","",INT(A15556))</f>
        <v/>
      </c>
      <c r="D15556">
        <f>IF(B15556="","",HOUR(A15556))</f>
        <v/>
      </c>
      <c r="E15556">
        <f>IF(B15556="","",IF(INPUT!$I$1="","",IF(C15556&lt;(INT(INPUT!$I$1)-INPUT!$I$2),"Off Meds",IF(C15556&lt;=(INT(INPUT!$I$1)+INPUT!$I$2),"Washout","On Meds"))))</f>
        <v/>
      </c>
      <c r="F15556">
        <f>IF(B15556="","",1.509*(LN(B15556)^1.084-5.381))</f>
        <v/>
      </c>
      <c r="G15556">
        <f>IF(F15556="","",IF(F15556&lt;0,10*F15556^2,0))</f>
        <v/>
      </c>
      <c r="H15556">
        <f>IF(F15556="","",IF(F15556&gt;0,10*F15556^2,0))</f>
        <v/>
      </c>
    </row>
    <row r="15557">
      <c r="A15557">
        <f>Input!A15557</f>
        <v/>
      </c>
      <c r="B15557">
        <f>IF(ISNUMBER(Input!B15557),IF(AND(Input!B15557&gt;=20,Input!B15557&lt;=700),Input!B15557,""),"")</f>
        <v/>
      </c>
      <c r="C15557">
        <f>IF(B15557="","",INT(A15557))</f>
        <v/>
      </c>
      <c r="D15557">
        <f>IF(B15557="","",HOUR(A15557))</f>
        <v/>
      </c>
      <c r="E15557">
        <f>IF(B15557="","",IF(INPUT!$I$1="","",IF(C15557&lt;(INT(INPUT!$I$1)-INPUT!$I$2),"Off Meds",IF(C15557&lt;=(INT(INPUT!$I$1)+INPUT!$I$2),"Washout","On Meds"))))</f>
        <v/>
      </c>
      <c r="F15557">
        <f>IF(B15557="","",1.509*(LN(B15557)^1.084-5.381))</f>
        <v/>
      </c>
      <c r="G15557">
        <f>IF(F15557="","",IF(F15557&lt;0,10*F15557^2,0))</f>
        <v/>
      </c>
      <c r="H15557">
        <f>IF(F15557="","",IF(F15557&gt;0,10*F15557^2,0))</f>
        <v/>
      </c>
    </row>
    <row r="15558">
      <c r="A15558">
        <f>Input!A15558</f>
        <v/>
      </c>
      <c r="B15558">
        <f>IF(ISNUMBER(Input!B15558),IF(AND(Input!B15558&gt;=20,Input!B15558&lt;=700),Input!B15558,""),"")</f>
        <v/>
      </c>
      <c r="C15558">
        <f>IF(B15558="","",INT(A15558))</f>
        <v/>
      </c>
      <c r="D15558">
        <f>IF(B15558="","",HOUR(A15558))</f>
        <v/>
      </c>
      <c r="E15558">
        <f>IF(B15558="","",IF(INPUT!$I$1="","",IF(C15558&lt;(INT(INPUT!$I$1)-INPUT!$I$2),"Off Meds",IF(C15558&lt;=(INT(INPUT!$I$1)+INPUT!$I$2),"Washout","On Meds"))))</f>
        <v/>
      </c>
      <c r="F15558">
        <f>IF(B15558="","",1.509*(LN(B15558)^1.084-5.381))</f>
        <v/>
      </c>
      <c r="G15558">
        <f>IF(F15558="","",IF(F15558&lt;0,10*F15558^2,0))</f>
        <v/>
      </c>
      <c r="H15558">
        <f>IF(F15558="","",IF(F15558&gt;0,10*F15558^2,0))</f>
        <v/>
      </c>
    </row>
    <row r="15559">
      <c r="A15559">
        <f>Input!A15559</f>
        <v/>
      </c>
      <c r="B15559">
        <f>IF(ISNUMBER(Input!B15559),IF(AND(Input!B15559&gt;=20,Input!B15559&lt;=700),Input!B15559,""),"")</f>
        <v/>
      </c>
      <c r="C15559">
        <f>IF(B15559="","",INT(A15559))</f>
        <v/>
      </c>
      <c r="D15559">
        <f>IF(B15559="","",HOUR(A15559))</f>
        <v/>
      </c>
      <c r="E15559">
        <f>IF(B15559="","",IF(INPUT!$I$1="","",IF(C15559&lt;(INT(INPUT!$I$1)-INPUT!$I$2),"Off Meds",IF(C15559&lt;=(INT(INPUT!$I$1)+INPUT!$I$2),"Washout","On Meds"))))</f>
        <v/>
      </c>
      <c r="F15559">
        <f>IF(B15559="","",1.509*(LN(B15559)^1.084-5.381))</f>
        <v/>
      </c>
      <c r="G15559">
        <f>IF(F15559="","",IF(F15559&lt;0,10*F15559^2,0))</f>
        <v/>
      </c>
      <c r="H15559">
        <f>IF(F15559="","",IF(F15559&gt;0,10*F15559^2,0))</f>
        <v/>
      </c>
    </row>
    <row r="15560">
      <c r="A15560">
        <f>Input!A15560</f>
        <v/>
      </c>
      <c r="B15560">
        <f>IF(ISNUMBER(Input!B15560),IF(AND(Input!B15560&gt;=20,Input!B15560&lt;=700),Input!B15560,""),"")</f>
        <v/>
      </c>
      <c r="C15560">
        <f>IF(B15560="","",INT(A15560))</f>
        <v/>
      </c>
      <c r="D15560">
        <f>IF(B15560="","",HOUR(A15560))</f>
        <v/>
      </c>
      <c r="E15560">
        <f>IF(B15560="","",IF(INPUT!$I$1="","",IF(C15560&lt;(INT(INPUT!$I$1)-INPUT!$I$2),"Off Meds",IF(C15560&lt;=(INT(INPUT!$I$1)+INPUT!$I$2),"Washout","On Meds"))))</f>
        <v/>
      </c>
      <c r="F15560">
        <f>IF(B15560="","",1.509*(LN(B15560)^1.084-5.381))</f>
        <v/>
      </c>
      <c r="G15560">
        <f>IF(F15560="","",IF(F15560&lt;0,10*F15560^2,0))</f>
        <v/>
      </c>
      <c r="H15560">
        <f>IF(F15560="","",IF(F15560&gt;0,10*F15560^2,0))</f>
        <v/>
      </c>
    </row>
    <row r="15561">
      <c r="A15561">
        <f>Input!A15561</f>
        <v/>
      </c>
      <c r="B15561">
        <f>IF(ISNUMBER(Input!B15561),IF(AND(Input!B15561&gt;=20,Input!B15561&lt;=700),Input!B15561,""),"")</f>
        <v/>
      </c>
      <c r="C15561">
        <f>IF(B15561="","",INT(A15561))</f>
        <v/>
      </c>
      <c r="D15561">
        <f>IF(B15561="","",HOUR(A15561))</f>
        <v/>
      </c>
      <c r="E15561">
        <f>IF(B15561="","",IF(INPUT!$I$1="","",IF(C15561&lt;(INT(INPUT!$I$1)-INPUT!$I$2),"Off Meds",IF(C15561&lt;=(INT(INPUT!$I$1)+INPUT!$I$2),"Washout","On Meds"))))</f>
        <v/>
      </c>
      <c r="F15561">
        <f>IF(B15561="","",1.509*(LN(B15561)^1.084-5.381))</f>
        <v/>
      </c>
      <c r="G15561">
        <f>IF(F15561="","",IF(F15561&lt;0,10*F15561^2,0))</f>
        <v/>
      </c>
      <c r="H15561">
        <f>IF(F15561="","",IF(F15561&gt;0,10*F15561^2,0))</f>
        <v/>
      </c>
    </row>
    <row r="15562">
      <c r="A15562">
        <f>Input!A15562</f>
        <v/>
      </c>
      <c r="B15562">
        <f>IF(ISNUMBER(Input!B15562),IF(AND(Input!B15562&gt;=20,Input!B15562&lt;=700),Input!B15562,""),"")</f>
        <v/>
      </c>
      <c r="C15562">
        <f>IF(B15562="","",INT(A15562))</f>
        <v/>
      </c>
      <c r="D15562">
        <f>IF(B15562="","",HOUR(A15562))</f>
        <v/>
      </c>
      <c r="E15562">
        <f>IF(B15562="","",IF(INPUT!$I$1="","",IF(C15562&lt;(INT(INPUT!$I$1)-INPUT!$I$2),"Off Meds",IF(C15562&lt;=(INT(INPUT!$I$1)+INPUT!$I$2),"Washout","On Meds"))))</f>
        <v/>
      </c>
      <c r="F15562">
        <f>IF(B15562="","",1.509*(LN(B15562)^1.084-5.381))</f>
        <v/>
      </c>
      <c r="G15562">
        <f>IF(F15562="","",IF(F15562&lt;0,10*F15562^2,0))</f>
        <v/>
      </c>
      <c r="H15562">
        <f>IF(F15562="","",IF(F15562&gt;0,10*F15562^2,0))</f>
        <v/>
      </c>
    </row>
    <row r="15563">
      <c r="A15563">
        <f>Input!A15563</f>
        <v/>
      </c>
      <c r="B15563">
        <f>IF(ISNUMBER(Input!B15563),IF(AND(Input!B15563&gt;=20,Input!B15563&lt;=700),Input!B15563,""),"")</f>
        <v/>
      </c>
      <c r="C15563">
        <f>IF(B15563="","",INT(A15563))</f>
        <v/>
      </c>
      <c r="D15563">
        <f>IF(B15563="","",HOUR(A15563))</f>
        <v/>
      </c>
      <c r="E15563">
        <f>IF(B15563="","",IF(INPUT!$I$1="","",IF(C15563&lt;(INT(INPUT!$I$1)-INPUT!$I$2),"Off Meds",IF(C15563&lt;=(INT(INPUT!$I$1)+INPUT!$I$2),"Washout","On Meds"))))</f>
        <v/>
      </c>
      <c r="F15563">
        <f>IF(B15563="","",1.509*(LN(B15563)^1.084-5.381))</f>
        <v/>
      </c>
      <c r="G15563">
        <f>IF(F15563="","",IF(F15563&lt;0,10*F15563^2,0))</f>
        <v/>
      </c>
      <c r="H15563">
        <f>IF(F15563="","",IF(F15563&gt;0,10*F15563^2,0))</f>
        <v/>
      </c>
    </row>
    <row r="15564">
      <c r="A15564">
        <f>Input!A15564</f>
        <v/>
      </c>
      <c r="B15564">
        <f>IF(ISNUMBER(Input!B15564),IF(AND(Input!B15564&gt;=20,Input!B15564&lt;=700),Input!B15564,""),"")</f>
        <v/>
      </c>
      <c r="C15564">
        <f>IF(B15564="","",INT(A15564))</f>
        <v/>
      </c>
      <c r="D15564">
        <f>IF(B15564="","",HOUR(A15564))</f>
        <v/>
      </c>
      <c r="E15564">
        <f>IF(B15564="","",IF(INPUT!$I$1="","",IF(C15564&lt;(INT(INPUT!$I$1)-INPUT!$I$2),"Off Meds",IF(C15564&lt;=(INT(INPUT!$I$1)+INPUT!$I$2),"Washout","On Meds"))))</f>
        <v/>
      </c>
      <c r="F15564">
        <f>IF(B15564="","",1.509*(LN(B15564)^1.084-5.381))</f>
        <v/>
      </c>
      <c r="G15564">
        <f>IF(F15564="","",IF(F15564&lt;0,10*F15564^2,0))</f>
        <v/>
      </c>
      <c r="H15564">
        <f>IF(F15564="","",IF(F15564&gt;0,10*F15564^2,0))</f>
        <v/>
      </c>
    </row>
    <row r="15565">
      <c r="A15565">
        <f>Input!A15565</f>
        <v/>
      </c>
      <c r="B15565">
        <f>IF(ISNUMBER(Input!B15565),IF(AND(Input!B15565&gt;=20,Input!B15565&lt;=700),Input!B15565,""),"")</f>
        <v/>
      </c>
      <c r="C15565">
        <f>IF(B15565="","",INT(A15565))</f>
        <v/>
      </c>
      <c r="D15565">
        <f>IF(B15565="","",HOUR(A15565))</f>
        <v/>
      </c>
      <c r="E15565">
        <f>IF(B15565="","",IF(INPUT!$I$1="","",IF(C15565&lt;(INT(INPUT!$I$1)-INPUT!$I$2),"Off Meds",IF(C15565&lt;=(INT(INPUT!$I$1)+INPUT!$I$2),"Washout","On Meds"))))</f>
        <v/>
      </c>
      <c r="F15565">
        <f>IF(B15565="","",1.509*(LN(B15565)^1.084-5.381))</f>
        <v/>
      </c>
      <c r="G15565">
        <f>IF(F15565="","",IF(F15565&lt;0,10*F15565^2,0))</f>
        <v/>
      </c>
      <c r="H15565">
        <f>IF(F15565="","",IF(F15565&gt;0,10*F15565^2,0))</f>
        <v/>
      </c>
    </row>
    <row r="15566">
      <c r="A15566">
        <f>Input!A15566</f>
        <v/>
      </c>
      <c r="B15566">
        <f>IF(ISNUMBER(Input!B15566),IF(AND(Input!B15566&gt;=20,Input!B15566&lt;=700),Input!B15566,""),"")</f>
        <v/>
      </c>
      <c r="C15566">
        <f>IF(B15566="","",INT(A15566))</f>
        <v/>
      </c>
      <c r="D15566">
        <f>IF(B15566="","",HOUR(A15566))</f>
        <v/>
      </c>
      <c r="E15566">
        <f>IF(B15566="","",IF(INPUT!$I$1="","",IF(C15566&lt;(INT(INPUT!$I$1)-INPUT!$I$2),"Off Meds",IF(C15566&lt;=(INT(INPUT!$I$1)+INPUT!$I$2),"Washout","On Meds"))))</f>
        <v/>
      </c>
      <c r="F15566">
        <f>IF(B15566="","",1.509*(LN(B15566)^1.084-5.381))</f>
        <v/>
      </c>
      <c r="G15566">
        <f>IF(F15566="","",IF(F15566&lt;0,10*F15566^2,0))</f>
        <v/>
      </c>
      <c r="H15566">
        <f>IF(F15566="","",IF(F15566&gt;0,10*F15566^2,0))</f>
        <v/>
      </c>
    </row>
    <row r="15567">
      <c r="A15567">
        <f>Input!A15567</f>
        <v/>
      </c>
      <c r="B15567">
        <f>IF(ISNUMBER(Input!B15567),IF(AND(Input!B15567&gt;=20,Input!B15567&lt;=700),Input!B15567,""),"")</f>
        <v/>
      </c>
      <c r="C15567">
        <f>IF(B15567="","",INT(A15567))</f>
        <v/>
      </c>
      <c r="D15567">
        <f>IF(B15567="","",HOUR(A15567))</f>
        <v/>
      </c>
      <c r="E15567">
        <f>IF(B15567="","",IF(INPUT!$I$1="","",IF(C15567&lt;(INT(INPUT!$I$1)-INPUT!$I$2),"Off Meds",IF(C15567&lt;=(INT(INPUT!$I$1)+INPUT!$I$2),"Washout","On Meds"))))</f>
        <v/>
      </c>
      <c r="F15567">
        <f>IF(B15567="","",1.509*(LN(B15567)^1.084-5.381))</f>
        <v/>
      </c>
      <c r="G15567">
        <f>IF(F15567="","",IF(F15567&lt;0,10*F15567^2,0))</f>
        <v/>
      </c>
      <c r="H15567">
        <f>IF(F15567="","",IF(F15567&gt;0,10*F15567^2,0))</f>
        <v/>
      </c>
    </row>
    <row r="15568">
      <c r="A15568">
        <f>Input!A15568</f>
        <v/>
      </c>
      <c r="B15568">
        <f>IF(ISNUMBER(Input!B15568),IF(AND(Input!B15568&gt;=20,Input!B15568&lt;=700),Input!B15568,""),"")</f>
        <v/>
      </c>
      <c r="C15568">
        <f>IF(B15568="","",INT(A15568))</f>
        <v/>
      </c>
      <c r="D15568">
        <f>IF(B15568="","",HOUR(A15568))</f>
        <v/>
      </c>
      <c r="E15568">
        <f>IF(B15568="","",IF(INPUT!$I$1="","",IF(C15568&lt;(INT(INPUT!$I$1)-INPUT!$I$2),"Off Meds",IF(C15568&lt;=(INT(INPUT!$I$1)+INPUT!$I$2),"Washout","On Meds"))))</f>
        <v/>
      </c>
      <c r="F15568">
        <f>IF(B15568="","",1.509*(LN(B15568)^1.084-5.381))</f>
        <v/>
      </c>
      <c r="G15568">
        <f>IF(F15568="","",IF(F15568&lt;0,10*F15568^2,0))</f>
        <v/>
      </c>
      <c r="H15568">
        <f>IF(F15568="","",IF(F15568&gt;0,10*F15568^2,0))</f>
        <v/>
      </c>
    </row>
    <row r="15569">
      <c r="A15569">
        <f>Input!A15569</f>
        <v/>
      </c>
      <c r="B15569">
        <f>IF(ISNUMBER(Input!B15569),IF(AND(Input!B15569&gt;=20,Input!B15569&lt;=700),Input!B15569,""),"")</f>
        <v/>
      </c>
      <c r="C15569">
        <f>IF(B15569="","",INT(A15569))</f>
        <v/>
      </c>
      <c r="D15569">
        <f>IF(B15569="","",HOUR(A15569))</f>
        <v/>
      </c>
      <c r="E15569">
        <f>IF(B15569="","",IF(INPUT!$I$1="","",IF(C15569&lt;(INT(INPUT!$I$1)-INPUT!$I$2),"Off Meds",IF(C15569&lt;=(INT(INPUT!$I$1)+INPUT!$I$2),"Washout","On Meds"))))</f>
        <v/>
      </c>
      <c r="F15569">
        <f>IF(B15569="","",1.509*(LN(B15569)^1.084-5.381))</f>
        <v/>
      </c>
      <c r="G15569">
        <f>IF(F15569="","",IF(F15569&lt;0,10*F15569^2,0))</f>
        <v/>
      </c>
      <c r="H15569">
        <f>IF(F15569="","",IF(F15569&gt;0,10*F15569^2,0))</f>
        <v/>
      </c>
    </row>
    <row r="15570">
      <c r="A15570">
        <f>Input!A15570</f>
        <v/>
      </c>
      <c r="B15570">
        <f>IF(ISNUMBER(Input!B15570),IF(AND(Input!B15570&gt;=20,Input!B15570&lt;=700),Input!B15570,""),"")</f>
        <v/>
      </c>
      <c r="C15570">
        <f>IF(B15570="","",INT(A15570))</f>
        <v/>
      </c>
      <c r="D15570">
        <f>IF(B15570="","",HOUR(A15570))</f>
        <v/>
      </c>
      <c r="E15570">
        <f>IF(B15570="","",IF(INPUT!$I$1="","",IF(C15570&lt;(INT(INPUT!$I$1)-INPUT!$I$2),"Off Meds",IF(C15570&lt;=(INT(INPUT!$I$1)+INPUT!$I$2),"Washout","On Meds"))))</f>
        <v/>
      </c>
      <c r="F15570">
        <f>IF(B15570="","",1.509*(LN(B15570)^1.084-5.381))</f>
        <v/>
      </c>
      <c r="G15570">
        <f>IF(F15570="","",IF(F15570&lt;0,10*F15570^2,0))</f>
        <v/>
      </c>
      <c r="H15570">
        <f>IF(F15570="","",IF(F15570&gt;0,10*F15570^2,0))</f>
        <v/>
      </c>
    </row>
    <row r="15571">
      <c r="A15571">
        <f>Input!A15571</f>
        <v/>
      </c>
      <c r="B15571">
        <f>IF(ISNUMBER(Input!B15571),IF(AND(Input!B15571&gt;=20,Input!B15571&lt;=700),Input!B15571,""),"")</f>
        <v/>
      </c>
      <c r="C15571">
        <f>IF(B15571="","",INT(A15571))</f>
        <v/>
      </c>
      <c r="D15571">
        <f>IF(B15571="","",HOUR(A15571))</f>
        <v/>
      </c>
      <c r="E15571">
        <f>IF(B15571="","",IF(INPUT!$I$1="","",IF(C15571&lt;(INT(INPUT!$I$1)-INPUT!$I$2),"Off Meds",IF(C15571&lt;=(INT(INPUT!$I$1)+INPUT!$I$2),"Washout","On Meds"))))</f>
        <v/>
      </c>
      <c r="F15571">
        <f>IF(B15571="","",1.509*(LN(B15571)^1.084-5.381))</f>
        <v/>
      </c>
      <c r="G15571">
        <f>IF(F15571="","",IF(F15571&lt;0,10*F15571^2,0))</f>
        <v/>
      </c>
      <c r="H15571">
        <f>IF(F15571="","",IF(F15571&gt;0,10*F15571^2,0))</f>
        <v/>
      </c>
    </row>
    <row r="15572">
      <c r="A15572">
        <f>Input!A15572</f>
        <v/>
      </c>
      <c r="B15572">
        <f>IF(ISNUMBER(Input!B15572),IF(AND(Input!B15572&gt;=20,Input!B15572&lt;=700),Input!B15572,""),"")</f>
        <v/>
      </c>
      <c r="C15572">
        <f>IF(B15572="","",INT(A15572))</f>
        <v/>
      </c>
      <c r="D15572">
        <f>IF(B15572="","",HOUR(A15572))</f>
        <v/>
      </c>
      <c r="E15572">
        <f>IF(B15572="","",IF(INPUT!$I$1="","",IF(C15572&lt;(INT(INPUT!$I$1)-INPUT!$I$2),"Off Meds",IF(C15572&lt;=(INT(INPUT!$I$1)+INPUT!$I$2),"Washout","On Meds"))))</f>
        <v/>
      </c>
      <c r="F15572">
        <f>IF(B15572="","",1.509*(LN(B15572)^1.084-5.381))</f>
        <v/>
      </c>
      <c r="G15572">
        <f>IF(F15572="","",IF(F15572&lt;0,10*F15572^2,0))</f>
        <v/>
      </c>
      <c r="H15572">
        <f>IF(F15572="","",IF(F15572&gt;0,10*F15572^2,0))</f>
        <v/>
      </c>
    </row>
    <row r="15573">
      <c r="A15573">
        <f>Input!A15573</f>
        <v/>
      </c>
      <c r="B15573">
        <f>IF(ISNUMBER(Input!B15573),IF(AND(Input!B15573&gt;=20,Input!B15573&lt;=700),Input!B15573,""),"")</f>
        <v/>
      </c>
      <c r="C15573">
        <f>IF(B15573="","",INT(A15573))</f>
        <v/>
      </c>
      <c r="D15573">
        <f>IF(B15573="","",HOUR(A15573))</f>
        <v/>
      </c>
      <c r="E15573">
        <f>IF(B15573="","",IF(INPUT!$I$1="","",IF(C15573&lt;(INT(INPUT!$I$1)-INPUT!$I$2),"Off Meds",IF(C15573&lt;=(INT(INPUT!$I$1)+INPUT!$I$2),"Washout","On Meds"))))</f>
        <v/>
      </c>
      <c r="F15573">
        <f>IF(B15573="","",1.509*(LN(B15573)^1.084-5.381))</f>
        <v/>
      </c>
      <c r="G15573">
        <f>IF(F15573="","",IF(F15573&lt;0,10*F15573^2,0))</f>
        <v/>
      </c>
      <c r="H15573">
        <f>IF(F15573="","",IF(F15573&gt;0,10*F15573^2,0))</f>
        <v/>
      </c>
    </row>
    <row r="15574">
      <c r="A15574">
        <f>Input!A15574</f>
        <v/>
      </c>
      <c r="B15574">
        <f>IF(ISNUMBER(Input!B15574),IF(AND(Input!B15574&gt;=20,Input!B15574&lt;=700),Input!B15574,""),"")</f>
        <v/>
      </c>
      <c r="C15574">
        <f>IF(B15574="","",INT(A15574))</f>
        <v/>
      </c>
      <c r="D15574">
        <f>IF(B15574="","",HOUR(A15574))</f>
        <v/>
      </c>
      <c r="E15574">
        <f>IF(B15574="","",IF(INPUT!$I$1="","",IF(C15574&lt;(INT(INPUT!$I$1)-INPUT!$I$2),"Off Meds",IF(C15574&lt;=(INT(INPUT!$I$1)+INPUT!$I$2),"Washout","On Meds"))))</f>
        <v/>
      </c>
      <c r="F15574">
        <f>IF(B15574="","",1.509*(LN(B15574)^1.084-5.381))</f>
        <v/>
      </c>
      <c r="G15574">
        <f>IF(F15574="","",IF(F15574&lt;0,10*F15574^2,0))</f>
        <v/>
      </c>
      <c r="H15574">
        <f>IF(F15574="","",IF(F15574&gt;0,10*F15574^2,0))</f>
        <v/>
      </c>
    </row>
    <row r="15575">
      <c r="A15575">
        <f>Input!A15575</f>
        <v/>
      </c>
      <c r="B15575">
        <f>IF(ISNUMBER(Input!B15575),IF(AND(Input!B15575&gt;=20,Input!B15575&lt;=700),Input!B15575,""),"")</f>
        <v/>
      </c>
      <c r="C15575">
        <f>IF(B15575="","",INT(A15575))</f>
        <v/>
      </c>
      <c r="D15575">
        <f>IF(B15575="","",HOUR(A15575))</f>
        <v/>
      </c>
      <c r="E15575">
        <f>IF(B15575="","",IF(INPUT!$I$1="","",IF(C15575&lt;(INT(INPUT!$I$1)-INPUT!$I$2),"Off Meds",IF(C15575&lt;=(INT(INPUT!$I$1)+INPUT!$I$2),"Washout","On Meds"))))</f>
        <v/>
      </c>
      <c r="F15575">
        <f>IF(B15575="","",1.509*(LN(B15575)^1.084-5.381))</f>
        <v/>
      </c>
      <c r="G15575">
        <f>IF(F15575="","",IF(F15575&lt;0,10*F15575^2,0))</f>
        <v/>
      </c>
      <c r="H15575">
        <f>IF(F15575="","",IF(F15575&gt;0,10*F15575^2,0))</f>
        <v/>
      </c>
    </row>
    <row r="15576">
      <c r="A15576">
        <f>Input!A15576</f>
        <v/>
      </c>
      <c r="B15576">
        <f>IF(ISNUMBER(Input!B15576),IF(AND(Input!B15576&gt;=20,Input!B15576&lt;=700),Input!B15576,""),"")</f>
        <v/>
      </c>
      <c r="C15576">
        <f>IF(B15576="","",INT(A15576))</f>
        <v/>
      </c>
      <c r="D15576">
        <f>IF(B15576="","",HOUR(A15576))</f>
        <v/>
      </c>
      <c r="E15576">
        <f>IF(B15576="","",IF(INPUT!$I$1="","",IF(C15576&lt;(INT(INPUT!$I$1)-INPUT!$I$2),"Off Meds",IF(C15576&lt;=(INT(INPUT!$I$1)+INPUT!$I$2),"Washout","On Meds"))))</f>
        <v/>
      </c>
      <c r="F15576">
        <f>IF(B15576="","",1.509*(LN(B15576)^1.084-5.381))</f>
        <v/>
      </c>
      <c r="G15576">
        <f>IF(F15576="","",IF(F15576&lt;0,10*F15576^2,0))</f>
        <v/>
      </c>
      <c r="H15576">
        <f>IF(F15576="","",IF(F15576&gt;0,10*F15576^2,0))</f>
        <v/>
      </c>
    </row>
    <row r="15577">
      <c r="A15577">
        <f>Input!A15577</f>
        <v/>
      </c>
      <c r="B15577">
        <f>IF(ISNUMBER(Input!B15577),IF(AND(Input!B15577&gt;=20,Input!B15577&lt;=700),Input!B15577,""),"")</f>
        <v/>
      </c>
      <c r="C15577">
        <f>IF(B15577="","",INT(A15577))</f>
        <v/>
      </c>
      <c r="D15577">
        <f>IF(B15577="","",HOUR(A15577))</f>
        <v/>
      </c>
      <c r="E15577">
        <f>IF(B15577="","",IF(INPUT!$I$1="","",IF(C15577&lt;(INT(INPUT!$I$1)-INPUT!$I$2),"Off Meds",IF(C15577&lt;=(INT(INPUT!$I$1)+INPUT!$I$2),"Washout","On Meds"))))</f>
        <v/>
      </c>
      <c r="F15577">
        <f>IF(B15577="","",1.509*(LN(B15577)^1.084-5.381))</f>
        <v/>
      </c>
      <c r="G15577">
        <f>IF(F15577="","",IF(F15577&lt;0,10*F15577^2,0))</f>
        <v/>
      </c>
      <c r="H15577">
        <f>IF(F15577="","",IF(F15577&gt;0,10*F15577^2,0))</f>
        <v/>
      </c>
    </row>
    <row r="15578">
      <c r="A15578">
        <f>Input!A15578</f>
        <v/>
      </c>
      <c r="B15578">
        <f>IF(ISNUMBER(Input!B15578),IF(AND(Input!B15578&gt;=20,Input!B15578&lt;=700),Input!B15578,""),"")</f>
        <v/>
      </c>
      <c r="C15578">
        <f>IF(B15578="","",INT(A15578))</f>
        <v/>
      </c>
      <c r="D15578">
        <f>IF(B15578="","",HOUR(A15578))</f>
        <v/>
      </c>
      <c r="E15578">
        <f>IF(B15578="","",IF(INPUT!$I$1="","",IF(C15578&lt;(INT(INPUT!$I$1)-INPUT!$I$2),"Off Meds",IF(C15578&lt;=(INT(INPUT!$I$1)+INPUT!$I$2),"Washout","On Meds"))))</f>
        <v/>
      </c>
      <c r="F15578">
        <f>IF(B15578="","",1.509*(LN(B15578)^1.084-5.381))</f>
        <v/>
      </c>
      <c r="G15578">
        <f>IF(F15578="","",IF(F15578&lt;0,10*F15578^2,0))</f>
        <v/>
      </c>
      <c r="H15578">
        <f>IF(F15578="","",IF(F15578&gt;0,10*F15578^2,0))</f>
        <v/>
      </c>
    </row>
    <row r="15579">
      <c r="A15579">
        <f>Input!A15579</f>
        <v/>
      </c>
      <c r="B15579">
        <f>IF(ISNUMBER(Input!B15579),IF(AND(Input!B15579&gt;=20,Input!B15579&lt;=700),Input!B15579,""),"")</f>
        <v/>
      </c>
      <c r="C15579">
        <f>IF(B15579="","",INT(A15579))</f>
        <v/>
      </c>
      <c r="D15579">
        <f>IF(B15579="","",HOUR(A15579))</f>
        <v/>
      </c>
      <c r="E15579">
        <f>IF(B15579="","",IF(INPUT!$I$1="","",IF(C15579&lt;(INT(INPUT!$I$1)-INPUT!$I$2),"Off Meds",IF(C15579&lt;=(INT(INPUT!$I$1)+INPUT!$I$2),"Washout","On Meds"))))</f>
        <v/>
      </c>
      <c r="F15579">
        <f>IF(B15579="","",1.509*(LN(B15579)^1.084-5.381))</f>
        <v/>
      </c>
      <c r="G15579">
        <f>IF(F15579="","",IF(F15579&lt;0,10*F15579^2,0))</f>
        <v/>
      </c>
      <c r="H15579">
        <f>IF(F15579="","",IF(F15579&gt;0,10*F15579^2,0))</f>
        <v/>
      </c>
    </row>
    <row r="15580">
      <c r="A15580">
        <f>Input!A15580</f>
        <v/>
      </c>
      <c r="B15580">
        <f>IF(ISNUMBER(Input!B15580),IF(AND(Input!B15580&gt;=20,Input!B15580&lt;=700),Input!B15580,""),"")</f>
        <v/>
      </c>
      <c r="C15580">
        <f>IF(B15580="","",INT(A15580))</f>
        <v/>
      </c>
      <c r="D15580">
        <f>IF(B15580="","",HOUR(A15580))</f>
        <v/>
      </c>
      <c r="E15580">
        <f>IF(B15580="","",IF(INPUT!$I$1="","",IF(C15580&lt;(INT(INPUT!$I$1)-INPUT!$I$2),"Off Meds",IF(C15580&lt;=(INT(INPUT!$I$1)+INPUT!$I$2),"Washout","On Meds"))))</f>
        <v/>
      </c>
      <c r="F15580">
        <f>IF(B15580="","",1.509*(LN(B15580)^1.084-5.381))</f>
        <v/>
      </c>
      <c r="G15580">
        <f>IF(F15580="","",IF(F15580&lt;0,10*F15580^2,0))</f>
        <v/>
      </c>
      <c r="H15580">
        <f>IF(F15580="","",IF(F15580&gt;0,10*F15580^2,0))</f>
        <v/>
      </c>
    </row>
    <row r="15581">
      <c r="A15581">
        <f>Input!A15581</f>
        <v/>
      </c>
      <c r="B15581">
        <f>IF(ISNUMBER(Input!B15581),IF(AND(Input!B15581&gt;=20,Input!B15581&lt;=700),Input!B15581,""),"")</f>
        <v/>
      </c>
      <c r="C15581">
        <f>IF(B15581="","",INT(A15581))</f>
        <v/>
      </c>
      <c r="D15581">
        <f>IF(B15581="","",HOUR(A15581))</f>
        <v/>
      </c>
      <c r="E15581">
        <f>IF(B15581="","",IF(INPUT!$I$1="","",IF(C15581&lt;(INT(INPUT!$I$1)-INPUT!$I$2),"Off Meds",IF(C15581&lt;=(INT(INPUT!$I$1)+INPUT!$I$2),"Washout","On Meds"))))</f>
        <v/>
      </c>
      <c r="F15581">
        <f>IF(B15581="","",1.509*(LN(B15581)^1.084-5.381))</f>
        <v/>
      </c>
      <c r="G15581">
        <f>IF(F15581="","",IF(F15581&lt;0,10*F15581^2,0))</f>
        <v/>
      </c>
      <c r="H15581">
        <f>IF(F15581="","",IF(F15581&gt;0,10*F15581^2,0))</f>
        <v/>
      </c>
    </row>
    <row r="15582">
      <c r="A15582">
        <f>Input!A15582</f>
        <v/>
      </c>
      <c r="B15582">
        <f>IF(ISNUMBER(Input!B15582),IF(AND(Input!B15582&gt;=20,Input!B15582&lt;=700),Input!B15582,""),"")</f>
        <v/>
      </c>
      <c r="C15582">
        <f>IF(B15582="","",INT(A15582))</f>
        <v/>
      </c>
      <c r="D15582">
        <f>IF(B15582="","",HOUR(A15582))</f>
        <v/>
      </c>
      <c r="E15582">
        <f>IF(B15582="","",IF(INPUT!$I$1="","",IF(C15582&lt;(INT(INPUT!$I$1)-INPUT!$I$2),"Off Meds",IF(C15582&lt;=(INT(INPUT!$I$1)+INPUT!$I$2),"Washout","On Meds"))))</f>
        <v/>
      </c>
      <c r="F15582">
        <f>IF(B15582="","",1.509*(LN(B15582)^1.084-5.381))</f>
        <v/>
      </c>
      <c r="G15582">
        <f>IF(F15582="","",IF(F15582&lt;0,10*F15582^2,0))</f>
        <v/>
      </c>
      <c r="H15582">
        <f>IF(F15582="","",IF(F15582&gt;0,10*F15582^2,0))</f>
        <v/>
      </c>
    </row>
    <row r="15583">
      <c r="A15583">
        <f>Input!A15583</f>
        <v/>
      </c>
      <c r="B15583">
        <f>IF(ISNUMBER(Input!B15583),IF(AND(Input!B15583&gt;=20,Input!B15583&lt;=700),Input!B15583,""),"")</f>
        <v/>
      </c>
      <c r="C15583">
        <f>IF(B15583="","",INT(A15583))</f>
        <v/>
      </c>
      <c r="D15583">
        <f>IF(B15583="","",HOUR(A15583))</f>
        <v/>
      </c>
      <c r="E15583">
        <f>IF(B15583="","",IF(INPUT!$I$1="","",IF(C15583&lt;(INT(INPUT!$I$1)-INPUT!$I$2),"Off Meds",IF(C15583&lt;=(INT(INPUT!$I$1)+INPUT!$I$2),"Washout","On Meds"))))</f>
        <v/>
      </c>
      <c r="F15583">
        <f>IF(B15583="","",1.509*(LN(B15583)^1.084-5.381))</f>
        <v/>
      </c>
      <c r="G15583">
        <f>IF(F15583="","",IF(F15583&lt;0,10*F15583^2,0))</f>
        <v/>
      </c>
      <c r="H15583">
        <f>IF(F15583="","",IF(F15583&gt;0,10*F15583^2,0))</f>
        <v/>
      </c>
    </row>
    <row r="15584">
      <c r="A15584">
        <f>Input!A15584</f>
        <v/>
      </c>
      <c r="B15584">
        <f>IF(ISNUMBER(Input!B15584),IF(AND(Input!B15584&gt;=20,Input!B15584&lt;=700),Input!B15584,""),"")</f>
        <v/>
      </c>
      <c r="C15584">
        <f>IF(B15584="","",INT(A15584))</f>
        <v/>
      </c>
      <c r="D15584">
        <f>IF(B15584="","",HOUR(A15584))</f>
        <v/>
      </c>
      <c r="E15584">
        <f>IF(B15584="","",IF(INPUT!$I$1="","",IF(C15584&lt;(INT(INPUT!$I$1)-INPUT!$I$2),"Off Meds",IF(C15584&lt;=(INT(INPUT!$I$1)+INPUT!$I$2),"Washout","On Meds"))))</f>
        <v/>
      </c>
      <c r="F15584">
        <f>IF(B15584="","",1.509*(LN(B15584)^1.084-5.381))</f>
        <v/>
      </c>
      <c r="G15584">
        <f>IF(F15584="","",IF(F15584&lt;0,10*F15584^2,0))</f>
        <v/>
      </c>
      <c r="H15584">
        <f>IF(F15584="","",IF(F15584&gt;0,10*F15584^2,0))</f>
        <v/>
      </c>
    </row>
    <row r="15585">
      <c r="A15585">
        <f>Input!A15585</f>
        <v/>
      </c>
      <c r="B15585">
        <f>IF(ISNUMBER(Input!B15585),IF(AND(Input!B15585&gt;=20,Input!B15585&lt;=700),Input!B15585,""),"")</f>
        <v/>
      </c>
      <c r="C15585">
        <f>IF(B15585="","",INT(A15585))</f>
        <v/>
      </c>
      <c r="D15585">
        <f>IF(B15585="","",HOUR(A15585))</f>
        <v/>
      </c>
      <c r="E15585">
        <f>IF(B15585="","",IF(INPUT!$I$1="","",IF(C15585&lt;(INT(INPUT!$I$1)-INPUT!$I$2),"Off Meds",IF(C15585&lt;=(INT(INPUT!$I$1)+INPUT!$I$2),"Washout","On Meds"))))</f>
        <v/>
      </c>
      <c r="F15585">
        <f>IF(B15585="","",1.509*(LN(B15585)^1.084-5.381))</f>
        <v/>
      </c>
      <c r="G15585">
        <f>IF(F15585="","",IF(F15585&lt;0,10*F15585^2,0))</f>
        <v/>
      </c>
      <c r="H15585">
        <f>IF(F15585="","",IF(F15585&gt;0,10*F15585^2,0))</f>
        <v/>
      </c>
    </row>
    <row r="15586">
      <c r="A15586">
        <f>Input!A15586</f>
        <v/>
      </c>
      <c r="B15586">
        <f>IF(ISNUMBER(Input!B15586),IF(AND(Input!B15586&gt;=20,Input!B15586&lt;=700),Input!B15586,""),"")</f>
        <v/>
      </c>
      <c r="C15586">
        <f>IF(B15586="","",INT(A15586))</f>
        <v/>
      </c>
      <c r="D15586">
        <f>IF(B15586="","",HOUR(A15586))</f>
        <v/>
      </c>
      <c r="E15586">
        <f>IF(B15586="","",IF(INPUT!$I$1="","",IF(C15586&lt;(INT(INPUT!$I$1)-INPUT!$I$2),"Off Meds",IF(C15586&lt;=(INT(INPUT!$I$1)+INPUT!$I$2),"Washout","On Meds"))))</f>
        <v/>
      </c>
      <c r="F15586">
        <f>IF(B15586="","",1.509*(LN(B15586)^1.084-5.381))</f>
        <v/>
      </c>
      <c r="G15586">
        <f>IF(F15586="","",IF(F15586&lt;0,10*F15586^2,0))</f>
        <v/>
      </c>
      <c r="H15586">
        <f>IF(F15586="","",IF(F15586&gt;0,10*F15586^2,0))</f>
        <v/>
      </c>
    </row>
    <row r="15587">
      <c r="A15587">
        <f>Input!A15587</f>
        <v/>
      </c>
      <c r="B15587">
        <f>IF(ISNUMBER(Input!B15587),IF(AND(Input!B15587&gt;=20,Input!B15587&lt;=700),Input!B15587,""),"")</f>
        <v/>
      </c>
      <c r="C15587">
        <f>IF(B15587="","",INT(A15587))</f>
        <v/>
      </c>
      <c r="D15587">
        <f>IF(B15587="","",HOUR(A15587))</f>
        <v/>
      </c>
      <c r="E15587">
        <f>IF(B15587="","",IF(INPUT!$I$1="","",IF(C15587&lt;(INT(INPUT!$I$1)-INPUT!$I$2),"Off Meds",IF(C15587&lt;=(INT(INPUT!$I$1)+INPUT!$I$2),"Washout","On Meds"))))</f>
        <v/>
      </c>
      <c r="F15587">
        <f>IF(B15587="","",1.509*(LN(B15587)^1.084-5.381))</f>
        <v/>
      </c>
      <c r="G15587">
        <f>IF(F15587="","",IF(F15587&lt;0,10*F15587^2,0))</f>
        <v/>
      </c>
      <c r="H15587">
        <f>IF(F15587="","",IF(F15587&gt;0,10*F15587^2,0))</f>
        <v/>
      </c>
    </row>
    <row r="15588">
      <c r="A15588">
        <f>Input!A15588</f>
        <v/>
      </c>
      <c r="B15588">
        <f>IF(ISNUMBER(Input!B15588),IF(AND(Input!B15588&gt;=20,Input!B15588&lt;=700),Input!B15588,""),"")</f>
        <v/>
      </c>
      <c r="C15588">
        <f>IF(B15588="","",INT(A15588))</f>
        <v/>
      </c>
      <c r="D15588">
        <f>IF(B15588="","",HOUR(A15588))</f>
        <v/>
      </c>
      <c r="E15588">
        <f>IF(B15588="","",IF(INPUT!$I$1="","",IF(C15588&lt;(INT(INPUT!$I$1)-INPUT!$I$2),"Off Meds",IF(C15588&lt;=(INT(INPUT!$I$1)+INPUT!$I$2),"Washout","On Meds"))))</f>
        <v/>
      </c>
      <c r="F15588">
        <f>IF(B15588="","",1.509*(LN(B15588)^1.084-5.381))</f>
        <v/>
      </c>
      <c r="G15588">
        <f>IF(F15588="","",IF(F15588&lt;0,10*F15588^2,0))</f>
        <v/>
      </c>
      <c r="H15588">
        <f>IF(F15588="","",IF(F15588&gt;0,10*F15588^2,0))</f>
        <v/>
      </c>
    </row>
    <row r="15589">
      <c r="A15589">
        <f>Input!A15589</f>
        <v/>
      </c>
      <c r="B15589">
        <f>IF(ISNUMBER(Input!B15589),IF(AND(Input!B15589&gt;=20,Input!B15589&lt;=700),Input!B15589,""),"")</f>
        <v/>
      </c>
      <c r="C15589">
        <f>IF(B15589="","",INT(A15589))</f>
        <v/>
      </c>
      <c r="D15589">
        <f>IF(B15589="","",HOUR(A15589))</f>
        <v/>
      </c>
      <c r="E15589">
        <f>IF(B15589="","",IF(INPUT!$I$1="","",IF(C15589&lt;(INT(INPUT!$I$1)-INPUT!$I$2),"Off Meds",IF(C15589&lt;=(INT(INPUT!$I$1)+INPUT!$I$2),"Washout","On Meds"))))</f>
        <v/>
      </c>
      <c r="F15589">
        <f>IF(B15589="","",1.509*(LN(B15589)^1.084-5.381))</f>
        <v/>
      </c>
      <c r="G15589">
        <f>IF(F15589="","",IF(F15589&lt;0,10*F15589^2,0))</f>
        <v/>
      </c>
      <c r="H15589">
        <f>IF(F15589="","",IF(F15589&gt;0,10*F15589^2,0))</f>
        <v/>
      </c>
    </row>
    <row r="15590">
      <c r="A15590">
        <f>Input!A15590</f>
        <v/>
      </c>
      <c r="B15590">
        <f>IF(ISNUMBER(Input!B15590),IF(AND(Input!B15590&gt;=20,Input!B15590&lt;=700),Input!B15590,""),"")</f>
        <v/>
      </c>
      <c r="C15590">
        <f>IF(B15590="","",INT(A15590))</f>
        <v/>
      </c>
      <c r="D15590">
        <f>IF(B15590="","",HOUR(A15590))</f>
        <v/>
      </c>
      <c r="E15590">
        <f>IF(B15590="","",IF(INPUT!$I$1="","",IF(C15590&lt;(INT(INPUT!$I$1)-INPUT!$I$2),"Off Meds",IF(C15590&lt;=(INT(INPUT!$I$1)+INPUT!$I$2),"Washout","On Meds"))))</f>
        <v/>
      </c>
      <c r="F15590">
        <f>IF(B15590="","",1.509*(LN(B15590)^1.084-5.381))</f>
        <v/>
      </c>
      <c r="G15590">
        <f>IF(F15590="","",IF(F15590&lt;0,10*F15590^2,0))</f>
        <v/>
      </c>
      <c r="H15590">
        <f>IF(F15590="","",IF(F15590&gt;0,10*F15590^2,0))</f>
        <v/>
      </c>
    </row>
    <row r="15591">
      <c r="A15591">
        <f>Input!A15591</f>
        <v/>
      </c>
      <c r="B15591">
        <f>IF(ISNUMBER(Input!B15591),IF(AND(Input!B15591&gt;=20,Input!B15591&lt;=700),Input!B15591,""),"")</f>
        <v/>
      </c>
      <c r="C15591">
        <f>IF(B15591="","",INT(A15591))</f>
        <v/>
      </c>
      <c r="D15591">
        <f>IF(B15591="","",HOUR(A15591))</f>
        <v/>
      </c>
      <c r="E15591">
        <f>IF(B15591="","",IF(INPUT!$I$1="","",IF(C15591&lt;(INT(INPUT!$I$1)-INPUT!$I$2),"Off Meds",IF(C15591&lt;=(INT(INPUT!$I$1)+INPUT!$I$2),"Washout","On Meds"))))</f>
        <v/>
      </c>
      <c r="F15591">
        <f>IF(B15591="","",1.509*(LN(B15591)^1.084-5.381))</f>
        <v/>
      </c>
      <c r="G15591">
        <f>IF(F15591="","",IF(F15591&lt;0,10*F15591^2,0))</f>
        <v/>
      </c>
      <c r="H15591">
        <f>IF(F15591="","",IF(F15591&gt;0,10*F15591^2,0))</f>
        <v/>
      </c>
    </row>
    <row r="15592">
      <c r="A15592">
        <f>Input!A15592</f>
        <v/>
      </c>
      <c r="B15592">
        <f>IF(ISNUMBER(Input!B15592),IF(AND(Input!B15592&gt;=20,Input!B15592&lt;=700),Input!B15592,""),"")</f>
        <v/>
      </c>
      <c r="C15592">
        <f>IF(B15592="","",INT(A15592))</f>
        <v/>
      </c>
      <c r="D15592">
        <f>IF(B15592="","",HOUR(A15592))</f>
        <v/>
      </c>
      <c r="E15592">
        <f>IF(B15592="","",IF(INPUT!$I$1="","",IF(C15592&lt;(INT(INPUT!$I$1)-INPUT!$I$2),"Off Meds",IF(C15592&lt;=(INT(INPUT!$I$1)+INPUT!$I$2),"Washout","On Meds"))))</f>
        <v/>
      </c>
      <c r="F15592">
        <f>IF(B15592="","",1.509*(LN(B15592)^1.084-5.381))</f>
        <v/>
      </c>
      <c r="G15592">
        <f>IF(F15592="","",IF(F15592&lt;0,10*F15592^2,0))</f>
        <v/>
      </c>
      <c r="H15592">
        <f>IF(F15592="","",IF(F15592&gt;0,10*F15592^2,0))</f>
        <v/>
      </c>
    </row>
    <row r="15593">
      <c r="A15593">
        <f>Input!A15593</f>
        <v/>
      </c>
      <c r="B15593">
        <f>IF(ISNUMBER(Input!B15593),IF(AND(Input!B15593&gt;=20,Input!B15593&lt;=700),Input!B15593,""),"")</f>
        <v/>
      </c>
      <c r="C15593">
        <f>IF(B15593="","",INT(A15593))</f>
        <v/>
      </c>
      <c r="D15593">
        <f>IF(B15593="","",HOUR(A15593))</f>
        <v/>
      </c>
      <c r="E15593">
        <f>IF(B15593="","",IF(INPUT!$I$1="","",IF(C15593&lt;(INT(INPUT!$I$1)-INPUT!$I$2),"Off Meds",IF(C15593&lt;=(INT(INPUT!$I$1)+INPUT!$I$2),"Washout","On Meds"))))</f>
        <v/>
      </c>
      <c r="F15593">
        <f>IF(B15593="","",1.509*(LN(B15593)^1.084-5.381))</f>
        <v/>
      </c>
      <c r="G15593">
        <f>IF(F15593="","",IF(F15593&lt;0,10*F15593^2,0))</f>
        <v/>
      </c>
      <c r="H15593">
        <f>IF(F15593="","",IF(F15593&gt;0,10*F15593^2,0))</f>
        <v/>
      </c>
    </row>
    <row r="15594">
      <c r="A15594">
        <f>Input!A15594</f>
        <v/>
      </c>
      <c r="B15594">
        <f>IF(ISNUMBER(Input!B15594),IF(AND(Input!B15594&gt;=20,Input!B15594&lt;=700),Input!B15594,""),"")</f>
        <v/>
      </c>
      <c r="C15594">
        <f>IF(B15594="","",INT(A15594))</f>
        <v/>
      </c>
      <c r="D15594">
        <f>IF(B15594="","",HOUR(A15594))</f>
        <v/>
      </c>
      <c r="E15594">
        <f>IF(B15594="","",IF(INPUT!$I$1="","",IF(C15594&lt;(INT(INPUT!$I$1)-INPUT!$I$2),"Off Meds",IF(C15594&lt;=(INT(INPUT!$I$1)+INPUT!$I$2),"Washout","On Meds"))))</f>
        <v/>
      </c>
      <c r="F15594">
        <f>IF(B15594="","",1.509*(LN(B15594)^1.084-5.381))</f>
        <v/>
      </c>
      <c r="G15594">
        <f>IF(F15594="","",IF(F15594&lt;0,10*F15594^2,0))</f>
        <v/>
      </c>
      <c r="H15594">
        <f>IF(F15594="","",IF(F15594&gt;0,10*F15594^2,0))</f>
        <v/>
      </c>
    </row>
    <row r="15595">
      <c r="A15595">
        <f>Input!A15595</f>
        <v/>
      </c>
      <c r="B15595">
        <f>IF(ISNUMBER(Input!B15595),IF(AND(Input!B15595&gt;=20,Input!B15595&lt;=700),Input!B15595,""),"")</f>
        <v/>
      </c>
      <c r="C15595">
        <f>IF(B15595="","",INT(A15595))</f>
        <v/>
      </c>
      <c r="D15595">
        <f>IF(B15595="","",HOUR(A15595))</f>
        <v/>
      </c>
      <c r="E15595">
        <f>IF(B15595="","",IF(INPUT!$I$1="","",IF(C15595&lt;(INT(INPUT!$I$1)-INPUT!$I$2),"Off Meds",IF(C15595&lt;=(INT(INPUT!$I$1)+INPUT!$I$2),"Washout","On Meds"))))</f>
        <v/>
      </c>
      <c r="F15595">
        <f>IF(B15595="","",1.509*(LN(B15595)^1.084-5.381))</f>
        <v/>
      </c>
      <c r="G15595">
        <f>IF(F15595="","",IF(F15595&lt;0,10*F15595^2,0))</f>
        <v/>
      </c>
      <c r="H15595">
        <f>IF(F15595="","",IF(F15595&gt;0,10*F15595^2,0))</f>
        <v/>
      </c>
    </row>
    <row r="15596">
      <c r="A15596">
        <f>Input!A15596</f>
        <v/>
      </c>
      <c r="B15596">
        <f>IF(ISNUMBER(Input!B15596),IF(AND(Input!B15596&gt;=20,Input!B15596&lt;=700),Input!B15596,""),"")</f>
        <v/>
      </c>
      <c r="C15596">
        <f>IF(B15596="","",INT(A15596))</f>
        <v/>
      </c>
      <c r="D15596">
        <f>IF(B15596="","",HOUR(A15596))</f>
        <v/>
      </c>
      <c r="E15596">
        <f>IF(B15596="","",IF(INPUT!$I$1="","",IF(C15596&lt;(INT(INPUT!$I$1)-INPUT!$I$2),"Off Meds",IF(C15596&lt;=(INT(INPUT!$I$1)+INPUT!$I$2),"Washout","On Meds"))))</f>
        <v/>
      </c>
      <c r="F15596">
        <f>IF(B15596="","",1.509*(LN(B15596)^1.084-5.381))</f>
        <v/>
      </c>
      <c r="G15596">
        <f>IF(F15596="","",IF(F15596&lt;0,10*F15596^2,0))</f>
        <v/>
      </c>
      <c r="H15596">
        <f>IF(F15596="","",IF(F15596&gt;0,10*F15596^2,0))</f>
        <v/>
      </c>
    </row>
    <row r="15597">
      <c r="A15597">
        <f>Input!A15597</f>
        <v/>
      </c>
      <c r="B15597">
        <f>IF(ISNUMBER(Input!B15597),IF(AND(Input!B15597&gt;=20,Input!B15597&lt;=700),Input!B15597,""),"")</f>
        <v/>
      </c>
      <c r="C15597">
        <f>IF(B15597="","",INT(A15597))</f>
        <v/>
      </c>
      <c r="D15597">
        <f>IF(B15597="","",HOUR(A15597))</f>
        <v/>
      </c>
      <c r="E15597">
        <f>IF(B15597="","",IF(INPUT!$I$1="","",IF(C15597&lt;(INT(INPUT!$I$1)-INPUT!$I$2),"Off Meds",IF(C15597&lt;=(INT(INPUT!$I$1)+INPUT!$I$2),"Washout","On Meds"))))</f>
        <v/>
      </c>
      <c r="F15597">
        <f>IF(B15597="","",1.509*(LN(B15597)^1.084-5.381))</f>
        <v/>
      </c>
      <c r="G15597">
        <f>IF(F15597="","",IF(F15597&lt;0,10*F15597^2,0))</f>
        <v/>
      </c>
      <c r="H15597">
        <f>IF(F15597="","",IF(F15597&gt;0,10*F15597^2,0))</f>
        <v/>
      </c>
    </row>
    <row r="15598">
      <c r="A15598">
        <f>Input!A15598</f>
        <v/>
      </c>
      <c r="B15598">
        <f>IF(ISNUMBER(Input!B15598),IF(AND(Input!B15598&gt;=20,Input!B15598&lt;=700),Input!B15598,""),"")</f>
        <v/>
      </c>
      <c r="C15598">
        <f>IF(B15598="","",INT(A15598))</f>
        <v/>
      </c>
      <c r="D15598">
        <f>IF(B15598="","",HOUR(A15598))</f>
        <v/>
      </c>
      <c r="E15598">
        <f>IF(B15598="","",IF(INPUT!$I$1="","",IF(C15598&lt;(INT(INPUT!$I$1)-INPUT!$I$2),"Off Meds",IF(C15598&lt;=(INT(INPUT!$I$1)+INPUT!$I$2),"Washout","On Meds"))))</f>
        <v/>
      </c>
      <c r="F15598">
        <f>IF(B15598="","",1.509*(LN(B15598)^1.084-5.381))</f>
        <v/>
      </c>
      <c r="G15598">
        <f>IF(F15598="","",IF(F15598&lt;0,10*F15598^2,0))</f>
        <v/>
      </c>
      <c r="H15598">
        <f>IF(F15598="","",IF(F15598&gt;0,10*F15598^2,0))</f>
        <v/>
      </c>
    </row>
    <row r="15599">
      <c r="A15599">
        <f>Input!A15599</f>
        <v/>
      </c>
      <c r="B15599">
        <f>IF(ISNUMBER(Input!B15599),IF(AND(Input!B15599&gt;=20,Input!B15599&lt;=700),Input!B15599,""),"")</f>
        <v/>
      </c>
      <c r="C15599">
        <f>IF(B15599="","",INT(A15599))</f>
        <v/>
      </c>
      <c r="D15599">
        <f>IF(B15599="","",HOUR(A15599))</f>
        <v/>
      </c>
      <c r="E15599">
        <f>IF(B15599="","",IF(INPUT!$I$1="","",IF(C15599&lt;(INT(INPUT!$I$1)-INPUT!$I$2),"Off Meds",IF(C15599&lt;=(INT(INPUT!$I$1)+INPUT!$I$2),"Washout","On Meds"))))</f>
        <v/>
      </c>
      <c r="F15599">
        <f>IF(B15599="","",1.509*(LN(B15599)^1.084-5.381))</f>
        <v/>
      </c>
      <c r="G15599">
        <f>IF(F15599="","",IF(F15599&lt;0,10*F15599^2,0))</f>
        <v/>
      </c>
      <c r="H15599">
        <f>IF(F15599="","",IF(F15599&gt;0,10*F15599^2,0))</f>
        <v/>
      </c>
    </row>
    <row r="15600">
      <c r="A15600">
        <f>Input!A15600</f>
        <v/>
      </c>
      <c r="B15600">
        <f>IF(ISNUMBER(Input!B15600),IF(AND(Input!B15600&gt;=20,Input!B15600&lt;=700),Input!B15600,""),"")</f>
        <v/>
      </c>
      <c r="C15600">
        <f>IF(B15600="","",INT(A15600))</f>
        <v/>
      </c>
      <c r="D15600">
        <f>IF(B15600="","",HOUR(A15600))</f>
        <v/>
      </c>
      <c r="E15600">
        <f>IF(B15600="","",IF(INPUT!$I$1="","",IF(C15600&lt;(INT(INPUT!$I$1)-INPUT!$I$2),"Off Meds",IF(C15600&lt;=(INT(INPUT!$I$1)+INPUT!$I$2),"Washout","On Meds"))))</f>
        <v/>
      </c>
      <c r="F15600">
        <f>IF(B15600="","",1.509*(LN(B15600)^1.084-5.381))</f>
        <v/>
      </c>
      <c r="G15600">
        <f>IF(F15600="","",IF(F15600&lt;0,10*F15600^2,0))</f>
        <v/>
      </c>
      <c r="H15600">
        <f>IF(F15600="","",IF(F15600&gt;0,10*F15600^2,0))</f>
        <v/>
      </c>
    </row>
    <row r="15601">
      <c r="A15601">
        <f>Input!A15601</f>
        <v/>
      </c>
      <c r="B15601">
        <f>IF(ISNUMBER(Input!B15601),IF(AND(Input!B15601&gt;=20,Input!B15601&lt;=700),Input!B15601,""),"")</f>
        <v/>
      </c>
      <c r="C15601">
        <f>IF(B15601="","",INT(A15601))</f>
        <v/>
      </c>
      <c r="D15601">
        <f>IF(B15601="","",HOUR(A15601))</f>
        <v/>
      </c>
      <c r="E15601">
        <f>IF(B15601="","",IF(INPUT!$I$1="","",IF(C15601&lt;(INT(INPUT!$I$1)-INPUT!$I$2),"Off Meds",IF(C15601&lt;=(INT(INPUT!$I$1)+INPUT!$I$2),"Washout","On Meds"))))</f>
        <v/>
      </c>
      <c r="F15601">
        <f>IF(B15601="","",1.509*(LN(B15601)^1.084-5.381))</f>
        <v/>
      </c>
      <c r="G15601">
        <f>IF(F15601="","",IF(F15601&lt;0,10*F15601^2,0))</f>
        <v/>
      </c>
      <c r="H15601">
        <f>IF(F15601="","",IF(F15601&gt;0,10*F15601^2,0))</f>
        <v/>
      </c>
    </row>
    <row r="15602">
      <c r="A15602">
        <f>Input!A15602</f>
        <v/>
      </c>
      <c r="B15602">
        <f>IF(ISNUMBER(Input!B15602),IF(AND(Input!B15602&gt;=20,Input!B15602&lt;=700),Input!B15602,""),"")</f>
        <v/>
      </c>
      <c r="C15602">
        <f>IF(B15602="","",INT(A15602))</f>
        <v/>
      </c>
      <c r="D15602">
        <f>IF(B15602="","",HOUR(A15602))</f>
        <v/>
      </c>
      <c r="E15602">
        <f>IF(B15602="","",IF(INPUT!$I$1="","",IF(C15602&lt;(INT(INPUT!$I$1)-INPUT!$I$2),"Off Meds",IF(C15602&lt;=(INT(INPUT!$I$1)+INPUT!$I$2),"Washout","On Meds"))))</f>
        <v/>
      </c>
      <c r="F15602">
        <f>IF(B15602="","",1.509*(LN(B15602)^1.084-5.381))</f>
        <v/>
      </c>
      <c r="G15602">
        <f>IF(F15602="","",IF(F15602&lt;0,10*F15602^2,0))</f>
        <v/>
      </c>
      <c r="H15602">
        <f>IF(F15602="","",IF(F15602&gt;0,10*F15602^2,0))</f>
        <v/>
      </c>
    </row>
    <row r="15603">
      <c r="A15603">
        <f>Input!A15603</f>
        <v/>
      </c>
      <c r="B15603">
        <f>IF(ISNUMBER(Input!B15603),IF(AND(Input!B15603&gt;=20,Input!B15603&lt;=700),Input!B15603,""),"")</f>
        <v/>
      </c>
      <c r="C15603">
        <f>IF(B15603="","",INT(A15603))</f>
        <v/>
      </c>
      <c r="D15603">
        <f>IF(B15603="","",HOUR(A15603))</f>
        <v/>
      </c>
      <c r="E15603">
        <f>IF(B15603="","",IF(INPUT!$I$1="","",IF(C15603&lt;(INT(INPUT!$I$1)-INPUT!$I$2),"Off Meds",IF(C15603&lt;=(INT(INPUT!$I$1)+INPUT!$I$2),"Washout","On Meds"))))</f>
        <v/>
      </c>
      <c r="F15603">
        <f>IF(B15603="","",1.509*(LN(B15603)^1.084-5.381))</f>
        <v/>
      </c>
      <c r="G15603">
        <f>IF(F15603="","",IF(F15603&lt;0,10*F15603^2,0))</f>
        <v/>
      </c>
      <c r="H15603">
        <f>IF(F15603="","",IF(F15603&gt;0,10*F15603^2,0))</f>
        <v/>
      </c>
    </row>
    <row r="15604">
      <c r="A15604">
        <f>Input!A15604</f>
        <v/>
      </c>
      <c r="B15604">
        <f>IF(ISNUMBER(Input!B15604),IF(AND(Input!B15604&gt;=20,Input!B15604&lt;=700),Input!B15604,""),"")</f>
        <v/>
      </c>
      <c r="C15604">
        <f>IF(B15604="","",INT(A15604))</f>
        <v/>
      </c>
      <c r="D15604">
        <f>IF(B15604="","",HOUR(A15604))</f>
        <v/>
      </c>
      <c r="E15604">
        <f>IF(B15604="","",IF(INPUT!$I$1="","",IF(C15604&lt;(INT(INPUT!$I$1)-INPUT!$I$2),"Off Meds",IF(C15604&lt;=(INT(INPUT!$I$1)+INPUT!$I$2),"Washout","On Meds"))))</f>
        <v/>
      </c>
      <c r="F15604">
        <f>IF(B15604="","",1.509*(LN(B15604)^1.084-5.381))</f>
        <v/>
      </c>
      <c r="G15604">
        <f>IF(F15604="","",IF(F15604&lt;0,10*F15604^2,0))</f>
        <v/>
      </c>
      <c r="H15604">
        <f>IF(F15604="","",IF(F15604&gt;0,10*F15604^2,0))</f>
        <v/>
      </c>
    </row>
    <row r="15605">
      <c r="A15605">
        <f>Input!A15605</f>
        <v/>
      </c>
      <c r="B15605">
        <f>IF(ISNUMBER(Input!B15605),IF(AND(Input!B15605&gt;=20,Input!B15605&lt;=700),Input!B15605,""),"")</f>
        <v/>
      </c>
      <c r="C15605">
        <f>IF(B15605="","",INT(A15605))</f>
        <v/>
      </c>
      <c r="D15605">
        <f>IF(B15605="","",HOUR(A15605))</f>
        <v/>
      </c>
      <c r="E15605">
        <f>IF(B15605="","",IF(INPUT!$I$1="","",IF(C15605&lt;(INT(INPUT!$I$1)-INPUT!$I$2),"Off Meds",IF(C15605&lt;=(INT(INPUT!$I$1)+INPUT!$I$2),"Washout","On Meds"))))</f>
        <v/>
      </c>
      <c r="F15605">
        <f>IF(B15605="","",1.509*(LN(B15605)^1.084-5.381))</f>
        <v/>
      </c>
      <c r="G15605">
        <f>IF(F15605="","",IF(F15605&lt;0,10*F15605^2,0))</f>
        <v/>
      </c>
      <c r="H15605">
        <f>IF(F15605="","",IF(F15605&gt;0,10*F15605^2,0))</f>
        <v/>
      </c>
    </row>
    <row r="15606">
      <c r="A15606">
        <f>Input!A15606</f>
        <v/>
      </c>
      <c r="B15606">
        <f>IF(ISNUMBER(Input!B15606),IF(AND(Input!B15606&gt;=20,Input!B15606&lt;=700),Input!B15606,""),"")</f>
        <v/>
      </c>
      <c r="C15606">
        <f>IF(B15606="","",INT(A15606))</f>
        <v/>
      </c>
      <c r="D15606">
        <f>IF(B15606="","",HOUR(A15606))</f>
        <v/>
      </c>
      <c r="E15606">
        <f>IF(B15606="","",IF(INPUT!$I$1="","",IF(C15606&lt;(INT(INPUT!$I$1)-INPUT!$I$2),"Off Meds",IF(C15606&lt;=(INT(INPUT!$I$1)+INPUT!$I$2),"Washout","On Meds"))))</f>
        <v/>
      </c>
      <c r="F15606">
        <f>IF(B15606="","",1.509*(LN(B15606)^1.084-5.381))</f>
        <v/>
      </c>
      <c r="G15606">
        <f>IF(F15606="","",IF(F15606&lt;0,10*F15606^2,0))</f>
        <v/>
      </c>
      <c r="H15606">
        <f>IF(F15606="","",IF(F15606&gt;0,10*F15606^2,0))</f>
        <v/>
      </c>
    </row>
    <row r="15607">
      <c r="A15607">
        <f>Input!A15607</f>
        <v/>
      </c>
      <c r="B15607">
        <f>IF(ISNUMBER(Input!B15607),IF(AND(Input!B15607&gt;=20,Input!B15607&lt;=700),Input!B15607,""),"")</f>
        <v/>
      </c>
      <c r="C15607">
        <f>IF(B15607="","",INT(A15607))</f>
        <v/>
      </c>
      <c r="D15607">
        <f>IF(B15607="","",HOUR(A15607))</f>
        <v/>
      </c>
      <c r="E15607">
        <f>IF(B15607="","",IF(INPUT!$I$1="","",IF(C15607&lt;(INT(INPUT!$I$1)-INPUT!$I$2),"Off Meds",IF(C15607&lt;=(INT(INPUT!$I$1)+INPUT!$I$2),"Washout","On Meds"))))</f>
        <v/>
      </c>
      <c r="F15607">
        <f>IF(B15607="","",1.509*(LN(B15607)^1.084-5.381))</f>
        <v/>
      </c>
      <c r="G15607">
        <f>IF(F15607="","",IF(F15607&lt;0,10*F15607^2,0))</f>
        <v/>
      </c>
      <c r="H15607">
        <f>IF(F15607="","",IF(F15607&gt;0,10*F15607^2,0))</f>
        <v/>
      </c>
    </row>
    <row r="15608">
      <c r="A15608">
        <f>Input!A15608</f>
        <v/>
      </c>
      <c r="B15608">
        <f>IF(ISNUMBER(Input!B15608),IF(AND(Input!B15608&gt;=20,Input!B15608&lt;=700),Input!B15608,""),"")</f>
        <v/>
      </c>
      <c r="C15608">
        <f>IF(B15608="","",INT(A15608))</f>
        <v/>
      </c>
      <c r="D15608">
        <f>IF(B15608="","",HOUR(A15608))</f>
        <v/>
      </c>
      <c r="E15608">
        <f>IF(B15608="","",IF(INPUT!$I$1="","",IF(C15608&lt;(INT(INPUT!$I$1)-INPUT!$I$2),"Off Meds",IF(C15608&lt;=(INT(INPUT!$I$1)+INPUT!$I$2),"Washout","On Meds"))))</f>
        <v/>
      </c>
      <c r="F15608">
        <f>IF(B15608="","",1.509*(LN(B15608)^1.084-5.381))</f>
        <v/>
      </c>
      <c r="G15608">
        <f>IF(F15608="","",IF(F15608&lt;0,10*F15608^2,0))</f>
        <v/>
      </c>
      <c r="H15608">
        <f>IF(F15608="","",IF(F15608&gt;0,10*F15608^2,0))</f>
        <v/>
      </c>
    </row>
    <row r="15609">
      <c r="A15609">
        <f>Input!A15609</f>
        <v/>
      </c>
      <c r="B15609">
        <f>IF(ISNUMBER(Input!B15609),IF(AND(Input!B15609&gt;=20,Input!B15609&lt;=700),Input!B15609,""),"")</f>
        <v/>
      </c>
      <c r="C15609">
        <f>IF(B15609="","",INT(A15609))</f>
        <v/>
      </c>
      <c r="D15609">
        <f>IF(B15609="","",HOUR(A15609))</f>
        <v/>
      </c>
      <c r="E15609">
        <f>IF(B15609="","",IF(INPUT!$I$1="","",IF(C15609&lt;(INT(INPUT!$I$1)-INPUT!$I$2),"Off Meds",IF(C15609&lt;=(INT(INPUT!$I$1)+INPUT!$I$2),"Washout","On Meds"))))</f>
        <v/>
      </c>
      <c r="F15609">
        <f>IF(B15609="","",1.509*(LN(B15609)^1.084-5.381))</f>
        <v/>
      </c>
      <c r="G15609">
        <f>IF(F15609="","",IF(F15609&lt;0,10*F15609^2,0))</f>
        <v/>
      </c>
      <c r="H15609">
        <f>IF(F15609="","",IF(F15609&gt;0,10*F15609^2,0))</f>
        <v/>
      </c>
    </row>
    <row r="15610">
      <c r="A15610">
        <f>Input!A15610</f>
        <v/>
      </c>
      <c r="B15610">
        <f>IF(ISNUMBER(Input!B15610),IF(AND(Input!B15610&gt;=20,Input!B15610&lt;=700),Input!B15610,""),"")</f>
        <v/>
      </c>
      <c r="C15610">
        <f>IF(B15610="","",INT(A15610))</f>
        <v/>
      </c>
      <c r="D15610">
        <f>IF(B15610="","",HOUR(A15610))</f>
        <v/>
      </c>
      <c r="E15610">
        <f>IF(B15610="","",IF(INPUT!$I$1="","",IF(C15610&lt;(INT(INPUT!$I$1)-INPUT!$I$2),"Off Meds",IF(C15610&lt;=(INT(INPUT!$I$1)+INPUT!$I$2),"Washout","On Meds"))))</f>
        <v/>
      </c>
      <c r="F15610">
        <f>IF(B15610="","",1.509*(LN(B15610)^1.084-5.381))</f>
        <v/>
      </c>
      <c r="G15610">
        <f>IF(F15610="","",IF(F15610&lt;0,10*F15610^2,0))</f>
        <v/>
      </c>
      <c r="H15610">
        <f>IF(F15610="","",IF(F15610&gt;0,10*F15610^2,0))</f>
        <v/>
      </c>
    </row>
    <row r="15611">
      <c r="A15611">
        <f>Input!A15611</f>
        <v/>
      </c>
      <c r="B15611">
        <f>IF(ISNUMBER(Input!B15611),IF(AND(Input!B15611&gt;=20,Input!B15611&lt;=700),Input!B15611,""),"")</f>
        <v/>
      </c>
      <c r="C15611">
        <f>IF(B15611="","",INT(A15611))</f>
        <v/>
      </c>
      <c r="D15611">
        <f>IF(B15611="","",HOUR(A15611))</f>
        <v/>
      </c>
      <c r="E15611">
        <f>IF(B15611="","",IF(INPUT!$I$1="","",IF(C15611&lt;(INT(INPUT!$I$1)-INPUT!$I$2),"Off Meds",IF(C15611&lt;=(INT(INPUT!$I$1)+INPUT!$I$2),"Washout","On Meds"))))</f>
        <v/>
      </c>
      <c r="F15611">
        <f>IF(B15611="","",1.509*(LN(B15611)^1.084-5.381))</f>
        <v/>
      </c>
      <c r="G15611">
        <f>IF(F15611="","",IF(F15611&lt;0,10*F15611^2,0))</f>
        <v/>
      </c>
      <c r="H15611">
        <f>IF(F15611="","",IF(F15611&gt;0,10*F15611^2,0))</f>
        <v/>
      </c>
    </row>
    <row r="15612">
      <c r="A15612">
        <f>Input!A15612</f>
        <v/>
      </c>
      <c r="B15612">
        <f>IF(ISNUMBER(Input!B15612),IF(AND(Input!B15612&gt;=20,Input!B15612&lt;=700),Input!B15612,""),"")</f>
        <v/>
      </c>
      <c r="C15612">
        <f>IF(B15612="","",INT(A15612))</f>
        <v/>
      </c>
      <c r="D15612">
        <f>IF(B15612="","",HOUR(A15612))</f>
        <v/>
      </c>
      <c r="E15612">
        <f>IF(B15612="","",IF(INPUT!$I$1="","",IF(C15612&lt;(INT(INPUT!$I$1)-INPUT!$I$2),"Off Meds",IF(C15612&lt;=(INT(INPUT!$I$1)+INPUT!$I$2),"Washout","On Meds"))))</f>
        <v/>
      </c>
      <c r="F15612">
        <f>IF(B15612="","",1.509*(LN(B15612)^1.084-5.381))</f>
        <v/>
      </c>
      <c r="G15612">
        <f>IF(F15612="","",IF(F15612&lt;0,10*F15612^2,0))</f>
        <v/>
      </c>
      <c r="H15612">
        <f>IF(F15612="","",IF(F15612&gt;0,10*F15612^2,0))</f>
        <v/>
      </c>
    </row>
    <row r="15613">
      <c r="A15613">
        <f>Input!A15613</f>
        <v/>
      </c>
      <c r="B15613">
        <f>IF(ISNUMBER(Input!B15613),IF(AND(Input!B15613&gt;=20,Input!B15613&lt;=700),Input!B15613,""),"")</f>
        <v/>
      </c>
      <c r="C15613">
        <f>IF(B15613="","",INT(A15613))</f>
        <v/>
      </c>
      <c r="D15613">
        <f>IF(B15613="","",HOUR(A15613))</f>
        <v/>
      </c>
      <c r="E15613">
        <f>IF(B15613="","",IF(INPUT!$I$1="","",IF(C15613&lt;(INT(INPUT!$I$1)-INPUT!$I$2),"Off Meds",IF(C15613&lt;=(INT(INPUT!$I$1)+INPUT!$I$2),"Washout","On Meds"))))</f>
        <v/>
      </c>
      <c r="F15613">
        <f>IF(B15613="","",1.509*(LN(B15613)^1.084-5.381))</f>
        <v/>
      </c>
      <c r="G15613">
        <f>IF(F15613="","",IF(F15613&lt;0,10*F15613^2,0))</f>
        <v/>
      </c>
      <c r="H15613">
        <f>IF(F15613="","",IF(F15613&gt;0,10*F15613^2,0))</f>
        <v/>
      </c>
    </row>
    <row r="15614">
      <c r="A15614">
        <f>Input!A15614</f>
        <v/>
      </c>
      <c r="B15614">
        <f>IF(ISNUMBER(Input!B15614),IF(AND(Input!B15614&gt;=20,Input!B15614&lt;=700),Input!B15614,""),"")</f>
        <v/>
      </c>
      <c r="C15614">
        <f>IF(B15614="","",INT(A15614))</f>
        <v/>
      </c>
      <c r="D15614">
        <f>IF(B15614="","",HOUR(A15614))</f>
        <v/>
      </c>
      <c r="E15614">
        <f>IF(B15614="","",IF(INPUT!$I$1="","",IF(C15614&lt;(INT(INPUT!$I$1)-INPUT!$I$2),"Off Meds",IF(C15614&lt;=(INT(INPUT!$I$1)+INPUT!$I$2),"Washout","On Meds"))))</f>
        <v/>
      </c>
      <c r="F15614">
        <f>IF(B15614="","",1.509*(LN(B15614)^1.084-5.381))</f>
        <v/>
      </c>
      <c r="G15614">
        <f>IF(F15614="","",IF(F15614&lt;0,10*F15614^2,0))</f>
        <v/>
      </c>
      <c r="H15614">
        <f>IF(F15614="","",IF(F15614&gt;0,10*F15614^2,0))</f>
        <v/>
      </c>
    </row>
    <row r="15615">
      <c r="A15615">
        <f>Input!A15615</f>
        <v/>
      </c>
      <c r="B15615">
        <f>IF(ISNUMBER(Input!B15615),IF(AND(Input!B15615&gt;=20,Input!B15615&lt;=700),Input!B15615,""),"")</f>
        <v/>
      </c>
      <c r="C15615">
        <f>IF(B15615="","",INT(A15615))</f>
        <v/>
      </c>
      <c r="D15615">
        <f>IF(B15615="","",HOUR(A15615))</f>
        <v/>
      </c>
      <c r="E15615">
        <f>IF(B15615="","",IF(INPUT!$I$1="","",IF(C15615&lt;(INT(INPUT!$I$1)-INPUT!$I$2),"Off Meds",IF(C15615&lt;=(INT(INPUT!$I$1)+INPUT!$I$2),"Washout","On Meds"))))</f>
        <v/>
      </c>
      <c r="F15615">
        <f>IF(B15615="","",1.509*(LN(B15615)^1.084-5.381))</f>
        <v/>
      </c>
      <c r="G15615">
        <f>IF(F15615="","",IF(F15615&lt;0,10*F15615^2,0))</f>
        <v/>
      </c>
      <c r="H15615">
        <f>IF(F15615="","",IF(F15615&gt;0,10*F15615^2,0))</f>
        <v/>
      </c>
    </row>
    <row r="15616">
      <c r="A15616">
        <f>Input!A15616</f>
        <v/>
      </c>
      <c r="B15616">
        <f>IF(ISNUMBER(Input!B15616),IF(AND(Input!B15616&gt;=20,Input!B15616&lt;=700),Input!B15616,""),"")</f>
        <v/>
      </c>
      <c r="C15616">
        <f>IF(B15616="","",INT(A15616))</f>
        <v/>
      </c>
      <c r="D15616">
        <f>IF(B15616="","",HOUR(A15616))</f>
        <v/>
      </c>
      <c r="E15616">
        <f>IF(B15616="","",IF(INPUT!$I$1="","",IF(C15616&lt;(INT(INPUT!$I$1)-INPUT!$I$2),"Off Meds",IF(C15616&lt;=(INT(INPUT!$I$1)+INPUT!$I$2),"Washout","On Meds"))))</f>
        <v/>
      </c>
      <c r="F15616">
        <f>IF(B15616="","",1.509*(LN(B15616)^1.084-5.381))</f>
        <v/>
      </c>
      <c r="G15616">
        <f>IF(F15616="","",IF(F15616&lt;0,10*F15616^2,0))</f>
        <v/>
      </c>
      <c r="H15616">
        <f>IF(F15616="","",IF(F15616&gt;0,10*F15616^2,0))</f>
        <v/>
      </c>
    </row>
    <row r="15617">
      <c r="A15617">
        <f>Input!A15617</f>
        <v/>
      </c>
      <c r="B15617">
        <f>IF(ISNUMBER(Input!B15617),IF(AND(Input!B15617&gt;=20,Input!B15617&lt;=700),Input!B15617,""),"")</f>
        <v/>
      </c>
      <c r="C15617">
        <f>IF(B15617="","",INT(A15617))</f>
        <v/>
      </c>
      <c r="D15617">
        <f>IF(B15617="","",HOUR(A15617))</f>
        <v/>
      </c>
      <c r="E15617">
        <f>IF(B15617="","",IF(INPUT!$I$1="","",IF(C15617&lt;(INT(INPUT!$I$1)-INPUT!$I$2),"Off Meds",IF(C15617&lt;=(INT(INPUT!$I$1)+INPUT!$I$2),"Washout","On Meds"))))</f>
        <v/>
      </c>
      <c r="F15617">
        <f>IF(B15617="","",1.509*(LN(B15617)^1.084-5.381))</f>
        <v/>
      </c>
      <c r="G15617">
        <f>IF(F15617="","",IF(F15617&lt;0,10*F15617^2,0))</f>
        <v/>
      </c>
      <c r="H15617">
        <f>IF(F15617="","",IF(F15617&gt;0,10*F15617^2,0))</f>
        <v/>
      </c>
    </row>
    <row r="15618">
      <c r="A15618">
        <f>Input!A15618</f>
        <v/>
      </c>
      <c r="B15618">
        <f>IF(ISNUMBER(Input!B15618),IF(AND(Input!B15618&gt;=20,Input!B15618&lt;=700),Input!B15618,""),"")</f>
        <v/>
      </c>
      <c r="C15618">
        <f>IF(B15618="","",INT(A15618))</f>
        <v/>
      </c>
      <c r="D15618">
        <f>IF(B15618="","",HOUR(A15618))</f>
        <v/>
      </c>
      <c r="E15618">
        <f>IF(B15618="","",IF(INPUT!$I$1="","",IF(C15618&lt;(INT(INPUT!$I$1)-INPUT!$I$2),"Off Meds",IF(C15618&lt;=(INT(INPUT!$I$1)+INPUT!$I$2),"Washout","On Meds"))))</f>
        <v/>
      </c>
      <c r="F15618">
        <f>IF(B15618="","",1.509*(LN(B15618)^1.084-5.381))</f>
        <v/>
      </c>
      <c r="G15618">
        <f>IF(F15618="","",IF(F15618&lt;0,10*F15618^2,0))</f>
        <v/>
      </c>
      <c r="H15618">
        <f>IF(F15618="","",IF(F15618&gt;0,10*F15618^2,0))</f>
        <v/>
      </c>
    </row>
    <row r="15619">
      <c r="A15619">
        <f>Input!A15619</f>
        <v/>
      </c>
      <c r="B15619">
        <f>IF(ISNUMBER(Input!B15619),IF(AND(Input!B15619&gt;=20,Input!B15619&lt;=700),Input!B15619,""),"")</f>
        <v/>
      </c>
      <c r="C15619">
        <f>IF(B15619="","",INT(A15619))</f>
        <v/>
      </c>
      <c r="D15619">
        <f>IF(B15619="","",HOUR(A15619))</f>
        <v/>
      </c>
      <c r="E15619">
        <f>IF(B15619="","",IF(INPUT!$I$1="","",IF(C15619&lt;(INT(INPUT!$I$1)-INPUT!$I$2),"Off Meds",IF(C15619&lt;=(INT(INPUT!$I$1)+INPUT!$I$2),"Washout","On Meds"))))</f>
        <v/>
      </c>
      <c r="F15619">
        <f>IF(B15619="","",1.509*(LN(B15619)^1.084-5.381))</f>
        <v/>
      </c>
      <c r="G15619">
        <f>IF(F15619="","",IF(F15619&lt;0,10*F15619^2,0))</f>
        <v/>
      </c>
      <c r="H15619">
        <f>IF(F15619="","",IF(F15619&gt;0,10*F15619^2,0))</f>
        <v/>
      </c>
    </row>
    <row r="15620">
      <c r="A15620">
        <f>Input!A15620</f>
        <v/>
      </c>
      <c r="B15620">
        <f>IF(ISNUMBER(Input!B15620),IF(AND(Input!B15620&gt;=20,Input!B15620&lt;=700),Input!B15620,""),"")</f>
        <v/>
      </c>
      <c r="C15620">
        <f>IF(B15620="","",INT(A15620))</f>
        <v/>
      </c>
      <c r="D15620">
        <f>IF(B15620="","",HOUR(A15620))</f>
        <v/>
      </c>
      <c r="E15620">
        <f>IF(B15620="","",IF(INPUT!$I$1="","",IF(C15620&lt;(INT(INPUT!$I$1)-INPUT!$I$2),"Off Meds",IF(C15620&lt;=(INT(INPUT!$I$1)+INPUT!$I$2),"Washout","On Meds"))))</f>
        <v/>
      </c>
      <c r="F15620">
        <f>IF(B15620="","",1.509*(LN(B15620)^1.084-5.381))</f>
        <v/>
      </c>
      <c r="G15620">
        <f>IF(F15620="","",IF(F15620&lt;0,10*F15620^2,0))</f>
        <v/>
      </c>
      <c r="H15620">
        <f>IF(F15620="","",IF(F15620&gt;0,10*F15620^2,0))</f>
        <v/>
      </c>
    </row>
    <row r="15621">
      <c r="A15621">
        <f>Input!A15621</f>
        <v/>
      </c>
      <c r="B15621">
        <f>IF(ISNUMBER(Input!B15621),IF(AND(Input!B15621&gt;=20,Input!B15621&lt;=700),Input!B15621,""),"")</f>
        <v/>
      </c>
      <c r="C15621">
        <f>IF(B15621="","",INT(A15621))</f>
        <v/>
      </c>
      <c r="D15621">
        <f>IF(B15621="","",HOUR(A15621))</f>
        <v/>
      </c>
      <c r="E15621">
        <f>IF(B15621="","",IF(INPUT!$I$1="","",IF(C15621&lt;(INT(INPUT!$I$1)-INPUT!$I$2),"Off Meds",IF(C15621&lt;=(INT(INPUT!$I$1)+INPUT!$I$2),"Washout","On Meds"))))</f>
        <v/>
      </c>
      <c r="F15621">
        <f>IF(B15621="","",1.509*(LN(B15621)^1.084-5.381))</f>
        <v/>
      </c>
      <c r="G15621">
        <f>IF(F15621="","",IF(F15621&lt;0,10*F15621^2,0))</f>
        <v/>
      </c>
      <c r="H15621">
        <f>IF(F15621="","",IF(F15621&gt;0,10*F15621^2,0))</f>
        <v/>
      </c>
    </row>
    <row r="15622">
      <c r="A15622">
        <f>Input!A15622</f>
        <v/>
      </c>
      <c r="B15622">
        <f>IF(ISNUMBER(Input!B15622),IF(AND(Input!B15622&gt;=20,Input!B15622&lt;=700),Input!B15622,""),"")</f>
        <v/>
      </c>
      <c r="C15622">
        <f>IF(B15622="","",INT(A15622))</f>
        <v/>
      </c>
      <c r="D15622">
        <f>IF(B15622="","",HOUR(A15622))</f>
        <v/>
      </c>
      <c r="E15622">
        <f>IF(B15622="","",IF(INPUT!$I$1="","",IF(C15622&lt;(INT(INPUT!$I$1)-INPUT!$I$2),"Off Meds",IF(C15622&lt;=(INT(INPUT!$I$1)+INPUT!$I$2),"Washout","On Meds"))))</f>
        <v/>
      </c>
      <c r="F15622">
        <f>IF(B15622="","",1.509*(LN(B15622)^1.084-5.381))</f>
        <v/>
      </c>
      <c r="G15622">
        <f>IF(F15622="","",IF(F15622&lt;0,10*F15622^2,0))</f>
        <v/>
      </c>
      <c r="H15622">
        <f>IF(F15622="","",IF(F15622&gt;0,10*F15622^2,0))</f>
        <v/>
      </c>
    </row>
    <row r="15623">
      <c r="A15623">
        <f>Input!A15623</f>
        <v/>
      </c>
      <c r="B15623">
        <f>IF(ISNUMBER(Input!B15623),IF(AND(Input!B15623&gt;=20,Input!B15623&lt;=700),Input!B15623,""),"")</f>
        <v/>
      </c>
      <c r="C15623">
        <f>IF(B15623="","",INT(A15623))</f>
        <v/>
      </c>
      <c r="D15623">
        <f>IF(B15623="","",HOUR(A15623))</f>
        <v/>
      </c>
      <c r="E15623">
        <f>IF(B15623="","",IF(INPUT!$I$1="","",IF(C15623&lt;(INT(INPUT!$I$1)-INPUT!$I$2),"Off Meds",IF(C15623&lt;=(INT(INPUT!$I$1)+INPUT!$I$2),"Washout","On Meds"))))</f>
        <v/>
      </c>
      <c r="F15623">
        <f>IF(B15623="","",1.509*(LN(B15623)^1.084-5.381))</f>
        <v/>
      </c>
      <c r="G15623">
        <f>IF(F15623="","",IF(F15623&lt;0,10*F15623^2,0))</f>
        <v/>
      </c>
      <c r="H15623">
        <f>IF(F15623="","",IF(F15623&gt;0,10*F15623^2,0))</f>
        <v/>
      </c>
    </row>
    <row r="15624">
      <c r="A15624">
        <f>Input!A15624</f>
        <v/>
      </c>
      <c r="B15624">
        <f>IF(ISNUMBER(Input!B15624),IF(AND(Input!B15624&gt;=20,Input!B15624&lt;=700),Input!B15624,""),"")</f>
        <v/>
      </c>
      <c r="C15624">
        <f>IF(B15624="","",INT(A15624))</f>
        <v/>
      </c>
      <c r="D15624">
        <f>IF(B15624="","",HOUR(A15624))</f>
        <v/>
      </c>
      <c r="E15624">
        <f>IF(B15624="","",IF(INPUT!$I$1="","",IF(C15624&lt;(INT(INPUT!$I$1)-INPUT!$I$2),"Off Meds",IF(C15624&lt;=(INT(INPUT!$I$1)+INPUT!$I$2),"Washout","On Meds"))))</f>
        <v/>
      </c>
      <c r="F15624">
        <f>IF(B15624="","",1.509*(LN(B15624)^1.084-5.381))</f>
        <v/>
      </c>
      <c r="G15624">
        <f>IF(F15624="","",IF(F15624&lt;0,10*F15624^2,0))</f>
        <v/>
      </c>
      <c r="H15624">
        <f>IF(F15624="","",IF(F15624&gt;0,10*F15624^2,0))</f>
        <v/>
      </c>
    </row>
    <row r="15625">
      <c r="A15625">
        <f>Input!A15625</f>
        <v/>
      </c>
      <c r="B15625">
        <f>IF(ISNUMBER(Input!B15625),IF(AND(Input!B15625&gt;=20,Input!B15625&lt;=700),Input!B15625,""),"")</f>
        <v/>
      </c>
      <c r="C15625">
        <f>IF(B15625="","",INT(A15625))</f>
        <v/>
      </c>
      <c r="D15625">
        <f>IF(B15625="","",HOUR(A15625))</f>
        <v/>
      </c>
      <c r="E15625">
        <f>IF(B15625="","",IF(INPUT!$I$1="","",IF(C15625&lt;(INT(INPUT!$I$1)-INPUT!$I$2),"Off Meds",IF(C15625&lt;=(INT(INPUT!$I$1)+INPUT!$I$2),"Washout","On Meds"))))</f>
        <v/>
      </c>
      <c r="F15625">
        <f>IF(B15625="","",1.509*(LN(B15625)^1.084-5.381))</f>
        <v/>
      </c>
      <c r="G15625">
        <f>IF(F15625="","",IF(F15625&lt;0,10*F15625^2,0))</f>
        <v/>
      </c>
      <c r="H15625">
        <f>IF(F15625="","",IF(F15625&gt;0,10*F15625^2,0))</f>
        <v/>
      </c>
    </row>
    <row r="15626">
      <c r="A15626">
        <f>Input!A15626</f>
        <v/>
      </c>
      <c r="B15626">
        <f>IF(ISNUMBER(Input!B15626),IF(AND(Input!B15626&gt;=20,Input!B15626&lt;=700),Input!B15626,""),"")</f>
        <v/>
      </c>
      <c r="C15626">
        <f>IF(B15626="","",INT(A15626))</f>
        <v/>
      </c>
      <c r="D15626">
        <f>IF(B15626="","",HOUR(A15626))</f>
        <v/>
      </c>
      <c r="E15626">
        <f>IF(B15626="","",IF(INPUT!$I$1="","",IF(C15626&lt;(INT(INPUT!$I$1)-INPUT!$I$2),"Off Meds",IF(C15626&lt;=(INT(INPUT!$I$1)+INPUT!$I$2),"Washout","On Meds"))))</f>
        <v/>
      </c>
      <c r="F15626">
        <f>IF(B15626="","",1.509*(LN(B15626)^1.084-5.381))</f>
        <v/>
      </c>
      <c r="G15626">
        <f>IF(F15626="","",IF(F15626&lt;0,10*F15626^2,0))</f>
        <v/>
      </c>
      <c r="H15626">
        <f>IF(F15626="","",IF(F15626&gt;0,10*F15626^2,0))</f>
        <v/>
      </c>
    </row>
    <row r="15627">
      <c r="A15627">
        <f>Input!A15627</f>
        <v/>
      </c>
      <c r="B15627">
        <f>IF(ISNUMBER(Input!B15627),IF(AND(Input!B15627&gt;=20,Input!B15627&lt;=700),Input!B15627,""),"")</f>
        <v/>
      </c>
      <c r="C15627">
        <f>IF(B15627="","",INT(A15627))</f>
        <v/>
      </c>
      <c r="D15627">
        <f>IF(B15627="","",HOUR(A15627))</f>
        <v/>
      </c>
      <c r="E15627">
        <f>IF(B15627="","",IF(INPUT!$I$1="","",IF(C15627&lt;(INT(INPUT!$I$1)-INPUT!$I$2),"Off Meds",IF(C15627&lt;=(INT(INPUT!$I$1)+INPUT!$I$2),"Washout","On Meds"))))</f>
        <v/>
      </c>
      <c r="F15627">
        <f>IF(B15627="","",1.509*(LN(B15627)^1.084-5.381))</f>
        <v/>
      </c>
      <c r="G15627">
        <f>IF(F15627="","",IF(F15627&lt;0,10*F15627^2,0))</f>
        <v/>
      </c>
      <c r="H15627">
        <f>IF(F15627="","",IF(F15627&gt;0,10*F15627^2,0))</f>
        <v/>
      </c>
    </row>
    <row r="15628">
      <c r="A15628">
        <f>Input!A15628</f>
        <v/>
      </c>
      <c r="B15628">
        <f>IF(ISNUMBER(Input!B15628),IF(AND(Input!B15628&gt;=20,Input!B15628&lt;=700),Input!B15628,""),"")</f>
        <v/>
      </c>
      <c r="C15628">
        <f>IF(B15628="","",INT(A15628))</f>
        <v/>
      </c>
      <c r="D15628">
        <f>IF(B15628="","",HOUR(A15628))</f>
        <v/>
      </c>
      <c r="E15628">
        <f>IF(B15628="","",IF(INPUT!$I$1="","",IF(C15628&lt;(INT(INPUT!$I$1)-INPUT!$I$2),"Off Meds",IF(C15628&lt;=(INT(INPUT!$I$1)+INPUT!$I$2),"Washout","On Meds"))))</f>
        <v/>
      </c>
      <c r="F15628">
        <f>IF(B15628="","",1.509*(LN(B15628)^1.084-5.381))</f>
        <v/>
      </c>
      <c r="G15628">
        <f>IF(F15628="","",IF(F15628&lt;0,10*F15628^2,0))</f>
        <v/>
      </c>
      <c r="H15628">
        <f>IF(F15628="","",IF(F15628&gt;0,10*F15628^2,0))</f>
        <v/>
      </c>
    </row>
    <row r="15629">
      <c r="A15629">
        <f>Input!A15629</f>
        <v/>
      </c>
      <c r="B15629">
        <f>IF(ISNUMBER(Input!B15629),IF(AND(Input!B15629&gt;=20,Input!B15629&lt;=700),Input!B15629,""),"")</f>
        <v/>
      </c>
      <c r="C15629">
        <f>IF(B15629="","",INT(A15629))</f>
        <v/>
      </c>
      <c r="D15629">
        <f>IF(B15629="","",HOUR(A15629))</f>
        <v/>
      </c>
      <c r="E15629">
        <f>IF(B15629="","",IF(INPUT!$I$1="","",IF(C15629&lt;(INT(INPUT!$I$1)-INPUT!$I$2),"Off Meds",IF(C15629&lt;=(INT(INPUT!$I$1)+INPUT!$I$2),"Washout","On Meds"))))</f>
        <v/>
      </c>
      <c r="F15629">
        <f>IF(B15629="","",1.509*(LN(B15629)^1.084-5.381))</f>
        <v/>
      </c>
      <c r="G15629">
        <f>IF(F15629="","",IF(F15629&lt;0,10*F15629^2,0))</f>
        <v/>
      </c>
      <c r="H15629">
        <f>IF(F15629="","",IF(F15629&gt;0,10*F15629^2,0))</f>
        <v/>
      </c>
    </row>
    <row r="15630">
      <c r="A15630">
        <f>Input!A15630</f>
        <v/>
      </c>
      <c r="B15630">
        <f>IF(ISNUMBER(Input!B15630),IF(AND(Input!B15630&gt;=20,Input!B15630&lt;=700),Input!B15630,""),"")</f>
        <v/>
      </c>
      <c r="C15630">
        <f>IF(B15630="","",INT(A15630))</f>
        <v/>
      </c>
      <c r="D15630">
        <f>IF(B15630="","",HOUR(A15630))</f>
        <v/>
      </c>
      <c r="E15630">
        <f>IF(B15630="","",IF(INPUT!$I$1="","",IF(C15630&lt;(INT(INPUT!$I$1)-INPUT!$I$2),"Off Meds",IF(C15630&lt;=(INT(INPUT!$I$1)+INPUT!$I$2),"Washout","On Meds"))))</f>
        <v/>
      </c>
      <c r="F15630">
        <f>IF(B15630="","",1.509*(LN(B15630)^1.084-5.381))</f>
        <v/>
      </c>
      <c r="G15630">
        <f>IF(F15630="","",IF(F15630&lt;0,10*F15630^2,0))</f>
        <v/>
      </c>
      <c r="H15630">
        <f>IF(F15630="","",IF(F15630&gt;0,10*F15630^2,0))</f>
        <v/>
      </c>
    </row>
    <row r="15631">
      <c r="A15631">
        <f>Input!A15631</f>
        <v/>
      </c>
      <c r="B15631">
        <f>IF(ISNUMBER(Input!B15631),IF(AND(Input!B15631&gt;=20,Input!B15631&lt;=700),Input!B15631,""),"")</f>
        <v/>
      </c>
      <c r="C15631">
        <f>IF(B15631="","",INT(A15631))</f>
        <v/>
      </c>
      <c r="D15631">
        <f>IF(B15631="","",HOUR(A15631))</f>
        <v/>
      </c>
      <c r="E15631">
        <f>IF(B15631="","",IF(INPUT!$I$1="","",IF(C15631&lt;(INT(INPUT!$I$1)-INPUT!$I$2),"Off Meds",IF(C15631&lt;=(INT(INPUT!$I$1)+INPUT!$I$2),"Washout","On Meds"))))</f>
        <v/>
      </c>
      <c r="F15631">
        <f>IF(B15631="","",1.509*(LN(B15631)^1.084-5.381))</f>
        <v/>
      </c>
      <c r="G15631">
        <f>IF(F15631="","",IF(F15631&lt;0,10*F15631^2,0))</f>
        <v/>
      </c>
      <c r="H15631">
        <f>IF(F15631="","",IF(F15631&gt;0,10*F15631^2,0))</f>
        <v/>
      </c>
    </row>
    <row r="15632">
      <c r="A15632">
        <f>Input!A15632</f>
        <v/>
      </c>
      <c r="B15632">
        <f>IF(ISNUMBER(Input!B15632),IF(AND(Input!B15632&gt;=20,Input!B15632&lt;=700),Input!B15632,""),"")</f>
        <v/>
      </c>
      <c r="C15632">
        <f>IF(B15632="","",INT(A15632))</f>
        <v/>
      </c>
      <c r="D15632">
        <f>IF(B15632="","",HOUR(A15632))</f>
        <v/>
      </c>
      <c r="E15632">
        <f>IF(B15632="","",IF(INPUT!$I$1="","",IF(C15632&lt;(INT(INPUT!$I$1)-INPUT!$I$2),"Off Meds",IF(C15632&lt;=(INT(INPUT!$I$1)+INPUT!$I$2),"Washout","On Meds"))))</f>
        <v/>
      </c>
      <c r="F15632">
        <f>IF(B15632="","",1.509*(LN(B15632)^1.084-5.381))</f>
        <v/>
      </c>
      <c r="G15632">
        <f>IF(F15632="","",IF(F15632&lt;0,10*F15632^2,0))</f>
        <v/>
      </c>
      <c r="H15632">
        <f>IF(F15632="","",IF(F15632&gt;0,10*F15632^2,0))</f>
        <v/>
      </c>
    </row>
    <row r="15633">
      <c r="A15633">
        <f>Input!A15633</f>
        <v/>
      </c>
      <c r="B15633">
        <f>IF(ISNUMBER(Input!B15633),IF(AND(Input!B15633&gt;=20,Input!B15633&lt;=700),Input!B15633,""),"")</f>
        <v/>
      </c>
      <c r="C15633">
        <f>IF(B15633="","",INT(A15633))</f>
        <v/>
      </c>
      <c r="D15633">
        <f>IF(B15633="","",HOUR(A15633))</f>
        <v/>
      </c>
      <c r="E15633">
        <f>IF(B15633="","",IF(INPUT!$I$1="","",IF(C15633&lt;(INT(INPUT!$I$1)-INPUT!$I$2),"Off Meds",IF(C15633&lt;=(INT(INPUT!$I$1)+INPUT!$I$2),"Washout","On Meds"))))</f>
        <v/>
      </c>
      <c r="F15633">
        <f>IF(B15633="","",1.509*(LN(B15633)^1.084-5.381))</f>
        <v/>
      </c>
      <c r="G15633">
        <f>IF(F15633="","",IF(F15633&lt;0,10*F15633^2,0))</f>
        <v/>
      </c>
      <c r="H15633">
        <f>IF(F15633="","",IF(F15633&gt;0,10*F15633^2,0))</f>
        <v/>
      </c>
    </row>
    <row r="15634">
      <c r="A15634">
        <f>Input!A15634</f>
        <v/>
      </c>
      <c r="B15634">
        <f>IF(ISNUMBER(Input!B15634),IF(AND(Input!B15634&gt;=20,Input!B15634&lt;=700),Input!B15634,""),"")</f>
        <v/>
      </c>
      <c r="C15634">
        <f>IF(B15634="","",INT(A15634))</f>
        <v/>
      </c>
      <c r="D15634">
        <f>IF(B15634="","",HOUR(A15634))</f>
        <v/>
      </c>
      <c r="E15634">
        <f>IF(B15634="","",IF(INPUT!$I$1="","",IF(C15634&lt;(INT(INPUT!$I$1)-INPUT!$I$2),"Off Meds",IF(C15634&lt;=(INT(INPUT!$I$1)+INPUT!$I$2),"Washout","On Meds"))))</f>
        <v/>
      </c>
      <c r="F15634">
        <f>IF(B15634="","",1.509*(LN(B15634)^1.084-5.381))</f>
        <v/>
      </c>
      <c r="G15634">
        <f>IF(F15634="","",IF(F15634&lt;0,10*F15634^2,0))</f>
        <v/>
      </c>
      <c r="H15634">
        <f>IF(F15634="","",IF(F15634&gt;0,10*F15634^2,0))</f>
        <v/>
      </c>
    </row>
    <row r="15635">
      <c r="A15635">
        <f>Input!A15635</f>
        <v/>
      </c>
      <c r="B15635">
        <f>IF(ISNUMBER(Input!B15635),IF(AND(Input!B15635&gt;=20,Input!B15635&lt;=700),Input!B15635,""),"")</f>
        <v/>
      </c>
      <c r="C15635">
        <f>IF(B15635="","",INT(A15635))</f>
        <v/>
      </c>
      <c r="D15635">
        <f>IF(B15635="","",HOUR(A15635))</f>
        <v/>
      </c>
      <c r="E15635">
        <f>IF(B15635="","",IF(INPUT!$I$1="","",IF(C15635&lt;(INT(INPUT!$I$1)-INPUT!$I$2),"Off Meds",IF(C15635&lt;=(INT(INPUT!$I$1)+INPUT!$I$2),"Washout","On Meds"))))</f>
        <v/>
      </c>
      <c r="F15635">
        <f>IF(B15635="","",1.509*(LN(B15635)^1.084-5.381))</f>
        <v/>
      </c>
      <c r="G15635">
        <f>IF(F15635="","",IF(F15635&lt;0,10*F15635^2,0))</f>
        <v/>
      </c>
      <c r="H15635">
        <f>IF(F15635="","",IF(F15635&gt;0,10*F15635^2,0))</f>
        <v/>
      </c>
    </row>
    <row r="15636">
      <c r="A15636">
        <f>Input!A15636</f>
        <v/>
      </c>
      <c r="B15636">
        <f>IF(ISNUMBER(Input!B15636),IF(AND(Input!B15636&gt;=20,Input!B15636&lt;=700),Input!B15636,""),"")</f>
        <v/>
      </c>
      <c r="C15636">
        <f>IF(B15636="","",INT(A15636))</f>
        <v/>
      </c>
      <c r="D15636">
        <f>IF(B15636="","",HOUR(A15636))</f>
        <v/>
      </c>
      <c r="E15636">
        <f>IF(B15636="","",IF(INPUT!$I$1="","",IF(C15636&lt;(INT(INPUT!$I$1)-INPUT!$I$2),"Off Meds",IF(C15636&lt;=(INT(INPUT!$I$1)+INPUT!$I$2),"Washout","On Meds"))))</f>
        <v/>
      </c>
      <c r="F15636">
        <f>IF(B15636="","",1.509*(LN(B15636)^1.084-5.381))</f>
        <v/>
      </c>
      <c r="G15636">
        <f>IF(F15636="","",IF(F15636&lt;0,10*F15636^2,0))</f>
        <v/>
      </c>
      <c r="H15636">
        <f>IF(F15636="","",IF(F15636&gt;0,10*F15636^2,0))</f>
        <v/>
      </c>
    </row>
    <row r="15637">
      <c r="A15637">
        <f>Input!A15637</f>
        <v/>
      </c>
      <c r="B15637">
        <f>IF(ISNUMBER(Input!B15637),IF(AND(Input!B15637&gt;=20,Input!B15637&lt;=700),Input!B15637,""),"")</f>
        <v/>
      </c>
      <c r="C15637">
        <f>IF(B15637="","",INT(A15637))</f>
        <v/>
      </c>
      <c r="D15637">
        <f>IF(B15637="","",HOUR(A15637))</f>
        <v/>
      </c>
      <c r="E15637">
        <f>IF(B15637="","",IF(INPUT!$I$1="","",IF(C15637&lt;(INT(INPUT!$I$1)-INPUT!$I$2),"Off Meds",IF(C15637&lt;=(INT(INPUT!$I$1)+INPUT!$I$2),"Washout","On Meds"))))</f>
        <v/>
      </c>
      <c r="F15637">
        <f>IF(B15637="","",1.509*(LN(B15637)^1.084-5.381))</f>
        <v/>
      </c>
      <c r="G15637">
        <f>IF(F15637="","",IF(F15637&lt;0,10*F15637^2,0))</f>
        <v/>
      </c>
      <c r="H15637">
        <f>IF(F15637="","",IF(F15637&gt;0,10*F15637^2,0))</f>
        <v/>
      </c>
    </row>
    <row r="15638">
      <c r="A15638">
        <f>Input!A15638</f>
        <v/>
      </c>
      <c r="B15638">
        <f>IF(ISNUMBER(Input!B15638),IF(AND(Input!B15638&gt;=20,Input!B15638&lt;=700),Input!B15638,""),"")</f>
        <v/>
      </c>
      <c r="C15638">
        <f>IF(B15638="","",INT(A15638))</f>
        <v/>
      </c>
      <c r="D15638">
        <f>IF(B15638="","",HOUR(A15638))</f>
        <v/>
      </c>
      <c r="E15638">
        <f>IF(B15638="","",IF(INPUT!$I$1="","",IF(C15638&lt;(INT(INPUT!$I$1)-INPUT!$I$2),"Off Meds",IF(C15638&lt;=(INT(INPUT!$I$1)+INPUT!$I$2),"Washout","On Meds"))))</f>
        <v/>
      </c>
      <c r="F15638">
        <f>IF(B15638="","",1.509*(LN(B15638)^1.084-5.381))</f>
        <v/>
      </c>
      <c r="G15638">
        <f>IF(F15638="","",IF(F15638&lt;0,10*F15638^2,0))</f>
        <v/>
      </c>
      <c r="H15638">
        <f>IF(F15638="","",IF(F15638&gt;0,10*F15638^2,0))</f>
        <v/>
      </c>
    </row>
    <row r="15639">
      <c r="A15639">
        <f>Input!A15639</f>
        <v/>
      </c>
      <c r="B15639">
        <f>IF(ISNUMBER(Input!B15639),IF(AND(Input!B15639&gt;=20,Input!B15639&lt;=700),Input!B15639,""),"")</f>
        <v/>
      </c>
      <c r="C15639">
        <f>IF(B15639="","",INT(A15639))</f>
        <v/>
      </c>
      <c r="D15639">
        <f>IF(B15639="","",HOUR(A15639))</f>
        <v/>
      </c>
      <c r="E15639">
        <f>IF(B15639="","",IF(INPUT!$I$1="","",IF(C15639&lt;(INT(INPUT!$I$1)-INPUT!$I$2),"Off Meds",IF(C15639&lt;=(INT(INPUT!$I$1)+INPUT!$I$2),"Washout","On Meds"))))</f>
        <v/>
      </c>
      <c r="F15639">
        <f>IF(B15639="","",1.509*(LN(B15639)^1.084-5.381))</f>
        <v/>
      </c>
      <c r="G15639">
        <f>IF(F15639="","",IF(F15639&lt;0,10*F15639^2,0))</f>
        <v/>
      </c>
      <c r="H15639">
        <f>IF(F15639="","",IF(F15639&gt;0,10*F15639^2,0))</f>
        <v/>
      </c>
    </row>
    <row r="15640">
      <c r="A15640">
        <f>Input!A15640</f>
        <v/>
      </c>
      <c r="B15640">
        <f>IF(ISNUMBER(Input!B15640),IF(AND(Input!B15640&gt;=20,Input!B15640&lt;=700),Input!B15640,""),"")</f>
        <v/>
      </c>
      <c r="C15640">
        <f>IF(B15640="","",INT(A15640))</f>
        <v/>
      </c>
      <c r="D15640">
        <f>IF(B15640="","",HOUR(A15640))</f>
        <v/>
      </c>
      <c r="E15640">
        <f>IF(B15640="","",IF(INPUT!$I$1="","",IF(C15640&lt;(INT(INPUT!$I$1)-INPUT!$I$2),"Off Meds",IF(C15640&lt;=(INT(INPUT!$I$1)+INPUT!$I$2),"Washout","On Meds"))))</f>
        <v/>
      </c>
      <c r="F15640">
        <f>IF(B15640="","",1.509*(LN(B15640)^1.084-5.381))</f>
        <v/>
      </c>
      <c r="G15640">
        <f>IF(F15640="","",IF(F15640&lt;0,10*F15640^2,0))</f>
        <v/>
      </c>
      <c r="H15640">
        <f>IF(F15640="","",IF(F15640&gt;0,10*F15640^2,0))</f>
        <v/>
      </c>
    </row>
    <row r="15641">
      <c r="A15641">
        <f>Input!A15641</f>
        <v/>
      </c>
      <c r="B15641">
        <f>IF(ISNUMBER(Input!B15641),IF(AND(Input!B15641&gt;=20,Input!B15641&lt;=700),Input!B15641,""),"")</f>
        <v/>
      </c>
      <c r="C15641">
        <f>IF(B15641="","",INT(A15641))</f>
        <v/>
      </c>
      <c r="D15641">
        <f>IF(B15641="","",HOUR(A15641))</f>
        <v/>
      </c>
      <c r="E15641">
        <f>IF(B15641="","",IF(INPUT!$I$1="","",IF(C15641&lt;(INT(INPUT!$I$1)-INPUT!$I$2),"Off Meds",IF(C15641&lt;=(INT(INPUT!$I$1)+INPUT!$I$2),"Washout","On Meds"))))</f>
        <v/>
      </c>
      <c r="F15641">
        <f>IF(B15641="","",1.509*(LN(B15641)^1.084-5.381))</f>
        <v/>
      </c>
      <c r="G15641">
        <f>IF(F15641="","",IF(F15641&lt;0,10*F15641^2,0))</f>
        <v/>
      </c>
      <c r="H15641">
        <f>IF(F15641="","",IF(F15641&gt;0,10*F15641^2,0))</f>
        <v/>
      </c>
    </row>
    <row r="15642">
      <c r="A15642">
        <f>Input!A15642</f>
        <v/>
      </c>
      <c r="B15642">
        <f>IF(ISNUMBER(Input!B15642),IF(AND(Input!B15642&gt;=20,Input!B15642&lt;=700),Input!B15642,""),"")</f>
        <v/>
      </c>
      <c r="C15642">
        <f>IF(B15642="","",INT(A15642))</f>
        <v/>
      </c>
      <c r="D15642">
        <f>IF(B15642="","",HOUR(A15642))</f>
        <v/>
      </c>
      <c r="E15642">
        <f>IF(B15642="","",IF(INPUT!$I$1="","",IF(C15642&lt;(INT(INPUT!$I$1)-INPUT!$I$2),"Off Meds",IF(C15642&lt;=(INT(INPUT!$I$1)+INPUT!$I$2),"Washout","On Meds"))))</f>
        <v/>
      </c>
      <c r="F15642">
        <f>IF(B15642="","",1.509*(LN(B15642)^1.084-5.381))</f>
        <v/>
      </c>
      <c r="G15642">
        <f>IF(F15642="","",IF(F15642&lt;0,10*F15642^2,0))</f>
        <v/>
      </c>
      <c r="H15642">
        <f>IF(F15642="","",IF(F15642&gt;0,10*F15642^2,0))</f>
        <v/>
      </c>
    </row>
    <row r="15643">
      <c r="A15643">
        <f>Input!A15643</f>
        <v/>
      </c>
      <c r="B15643">
        <f>IF(ISNUMBER(Input!B15643),IF(AND(Input!B15643&gt;=20,Input!B15643&lt;=700),Input!B15643,""),"")</f>
        <v/>
      </c>
      <c r="C15643">
        <f>IF(B15643="","",INT(A15643))</f>
        <v/>
      </c>
      <c r="D15643">
        <f>IF(B15643="","",HOUR(A15643))</f>
        <v/>
      </c>
      <c r="E15643">
        <f>IF(B15643="","",IF(INPUT!$I$1="","",IF(C15643&lt;(INT(INPUT!$I$1)-INPUT!$I$2),"Off Meds",IF(C15643&lt;=(INT(INPUT!$I$1)+INPUT!$I$2),"Washout","On Meds"))))</f>
        <v/>
      </c>
      <c r="F15643">
        <f>IF(B15643="","",1.509*(LN(B15643)^1.084-5.381))</f>
        <v/>
      </c>
      <c r="G15643">
        <f>IF(F15643="","",IF(F15643&lt;0,10*F15643^2,0))</f>
        <v/>
      </c>
      <c r="H15643">
        <f>IF(F15643="","",IF(F15643&gt;0,10*F15643^2,0))</f>
        <v/>
      </c>
    </row>
    <row r="15644">
      <c r="A15644">
        <f>Input!A15644</f>
        <v/>
      </c>
      <c r="B15644">
        <f>IF(ISNUMBER(Input!B15644),IF(AND(Input!B15644&gt;=20,Input!B15644&lt;=700),Input!B15644,""),"")</f>
        <v/>
      </c>
      <c r="C15644">
        <f>IF(B15644="","",INT(A15644))</f>
        <v/>
      </c>
      <c r="D15644">
        <f>IF(B15644="","",HOUR(A15644))</f>
        <v/>
      </c>
      <c r="E15644">
        <f>IF(B15644="","",IF(INPUT!$I$1="","",IF(C15644&lt;(INT(INPUT!$I$1)-INPUT!$I$2),"Off Meds",IF(C15644&lt;=(INT(INPUT!$I$1)+INPUT!$I$2),"Washout","On Meds"))))</f>
        <v/>
      </c>
      <c r="F15644">
        <f>IF(B15644="","",1.509*(LN(B15644)^1.084-5.381))</f>
        <v/>
      </c>
      <c r="G15644">
        <f>IF(F15644="","",IF(F15644&lt;0,10*F15644^2,0))</f>
        <v/>
      </c>
      <c r="H15644">
        <f>IF(F15644="","",IF(F15644&gt;0,10*F15644^2,0))</f>
        <v/>
      </c>
    </row>
    <row r="15645">
      <c r="A15645">
        <f>Input!A15645</f>
        <v/>
      </c>
      <c r="B15645">
        <f>IF(ISNUMBER(Input!B15645),IF(AND(Input!B15645&gt;=20,Input!B15645&lt;=700),Input!B15645,""),"")</f>
        <v/>
      </c>
      <c r="C15645">
        <f>IF(B15645="","",INT(A15645))</f>
        <v/>
      </c>
      <c r="D15645">
        <f>IF(B15645="","",HOUR(A15645))</f>
        <v/>
      </c>
      <c r="E15645">
        <f>IF(B15645="","",IF(INPUT!$I$1="","",IF(C15645&lt;(INT(INPUT!$I$1)-INPUT!$I$2),"Off Meds",IF(C15645&lt;=(INT(INPUT!$I$1)+INPUT!$I$2),"Washout","On Meds"))))</f>
        <v/>
      </c>
      <c r="F15645">
        <f>IF(B15645="","",1.509*(LN(B15645)^1.084-5.381))</f>
        <v/>
      </c>
      <c r="G15645">
        <f>IF(F15645="","",IF(F15645&lt;0,10*F15645^2,0))</f>
        <v/>
      </c>
      <c r="H15645">
        <f>IF(F15645="","",IF(F15645&gt;0,10*F15645^2,0))</f>
        <v/>
      </c>
    </row>
    <row r="15646">
      <c r="A15646">
        <f>Input!A15646</f>
        <v/>
      </c>
      <c r="B15646">
        <f>IF(ISNUMBER(Input!B15646),IF(AND(Input!B15646&gt;=20,Input!B15646&lt;=700),Input!B15646,""),"")</f>
        <v/>
      </c>
      <c r="C15646">
        <f>IF(B15646="","",INT(A15646))</f>
        <v/>
      </c>
      <c r="D15646">
        <f>IF(B15646="","",HOUR(A15646))</f>
        <v/>
      </c>
      <c r="E15646">
        <f>IF(B15646="","",IF(INPUT!$I$1="","",IF(C15646&lt;(INT(INPUT!$I$1)-INPUT!$I$2),"Off Meds",IF(C15646&lt;=(INT(INPUT!$I$1)+INPUT!$I$2),"Washout","On Meds"))))</f>
        <v/>
      </c>
      <c r="F15646">
        <f>IF(B15646="","",1.509*(LN(B15646)^1.084-5.381))</f>
        <v/>
      </c>
      <c r="G15646">
        <f>IF(F15646="","",IF(F15646&lt;0,10*F15646^2,0))</f>
        <v/>
      </c>
      <c r="H15646">
        <f>IF(F15646="","",IF(F15646&gt;0,10*F15646^2,0))</f>
        <v/>
      </c>
    </row>
    <row r="15647">
      <c r="A15647">
        <f>Input!A15647</f>
        <v/>
      </c>
      <c r="B15647">
        <f>IF(ISNUMBER(Input!B15647),IF(AND(Input!B15647&gt;=20,Input!B15647&lt;=700),Input!B15647,""),"")</f>
        <v/>
      </c>
      <c r="C15647">
        <f>IF(B15647="","",INT(A15647))</f>
        <v/>
      </c>
      <c r="D15647">
        <f>IF(B15647="","",HOUR(A15647))</f>
        <v/>
      </c>
      <c r="E15647">
        <f>IF(B15647="","",IF(INPUT!$I$1="","",IF(C15647&lt;(INT(INPUT!$I$1)-INPUT!$I$2),"Off Meds",IF(C15647&lt;=(INT(INPUT!$I$1)+INPUT!$I$2),"Washout","On Meds"))))</f>
        <v/>
      </c>
      <c r="F15647">
        <f>IF(B15647="","",1.509*(LN(B15647)^1.084-5.381))</f>
        <v/>
      </c>
      <c r="G15647">
        <f>IF(F15647="","",IF(F15647&lt;0,10*F15647^2,0))</f>
        <v/>
      </c>
      <c r="H15647">
        <f>IF(F15647="","",IF(F15647&gt;0,10*F15647^2,0))</f>
        <v/>
      </c>
    </row>
    <row r="15648">
      <c r="A15648">
        <f>Input!A15648</f>
        <v/>
      </c>
      <c r="B15648">
        <f>IF(ISNUMBER(Input!B15648),IF(AND(Input!B15648&gt;=20,Input!B15648&lt;=700),Input!B15648,""),"")</f>
        <v/>
      </c>
      <c r="C15648">
        <f>IF(B15648="","",INT(A15648))</f>
        <v/>
      </c>
      <c r="D15648">
        <f>IF(B15648="","",HOUR(A15648))</f>
        <v/>
      </c>
      <c r="E15648">
        <f>IF(B15648="","",IF(INPUT!$I$1="","",IF(C15648&lt;(INT(INPUT!$I$1)-INPUT!$I$2),"Off Meds",IF(C15648&lt;=(INT(INPUT!$I$1)+INPUT!$I$2),"Washout","On Meds"))))</f>
        <v/>
      </c>
      <c r="F15648">
        <f>IF(B15648="","",1.509*(LN(B15648)^1.084-5.381))</f>
        <v/>
      </c>
      <c r="G15648">
        <f>IF(F15648="","",IF(F15648&lt;0,10*F15648^2,0))</f>
        <v/>
      </c>
      <c r="H15648">
        <f>IF(F15648="","",IF(F15648&gt;0,10*F15648^2,0))</f>
        <v/>
      </c>
    </row>
    <row r="15649">
      <c r="A15649">
        <f>Input!A15649</f>
        <v/>
      </c>
      <c r="B15649">
        <f>IF(ISNUMBER(Input!B15649),IF(AND(Input!B15649&gt;=20,Input!B15649&lt;=700),Input!B15649,""),"")</f>
        <v/>
      </c>
      <c r="C15649">
        <f>IF(B15649="","",INT(A15649))</f>
        <v/>
      </c>
      <c r="D15649">
        <f>IF(B15649="","",HOUR(A15649))</f>
        <v/>
      </c>
      <c r="E15649">
        <f>IF(B15649="","",IF(INPUT!$I$1="","",IF(C15649&lt;(INT(INPUT!$I$1)-INPUT!$I$2),"Off Meds",IF(C15649&lt;=(INT(INPUT!$I$1)+INPUT!$I$2),"Washout","On Meds"))))</f>
        <v/>
      </c>
      <c r="F15649">
        <f>IF(B15649="","",1.509*(LN(B15649)^1.084-5.381))</f>
        <v/>
      </c>
      <c r="G15649">
        <f>IF(F15649="","",IF(F15649&lt;0,10*F15649^2,0))</f>
        <v/>
      </c>
      <c r="H15649">
        <f>IF(F15649="","",IF(F15649&gt;0,10*F15649^2,0))</f>
        <v/>
      </c>
    </row>
    <row r="15650">
      <c r="A15650">
        <f>Input!A15650</f>
        <v/>
      </c>
      <c r="B15650">
        <f>IF(ISNUMBER(Input!B15650),IF(AND(Input!B15650&gt;=20,Input!B15650&lt;=700),Input!B15650,""),"")</f>
        <v/>
      </c>
      <c r="C15650">
        <f>IF(B15650="","",INT(A15650))</f>
        <v/>
      </c>
      <c r="D15650">
        <f>IF(B15650="","",HOUR(A15650))</f>
        <v/>
      </c>
      <c r="E15650">
        <f>IF(B15650="","",IF(INPUT!$I$1="","",IF(C15650&lt;(INT(INPUT!$I$1)-INPUT!$I$2),"Off Meds",IF(C15650&lt;=(INT(INPUT!$I$1)+INPUT!$I$2),"Washout","On Meds"))))</f>
        <v/>
      </c>
      <c r="F15650">
        <f>IF(B15650="","",1.509*(LN(B15650)^1.084-5.381))</f>
        <v/>
      </c>
      <c r="G15650">
        <f>IF(F15650="","",IF(F15650&lt;0,10*F15650^2,0))</f>
        <v/>
      </c>
      <c r="H15650">
        <f>IF(F15650="","",IF(F15650&gt;0,10*F15650^2,0))</f>
        <v/>
      </c>
    </row>
    <row r="15651">
      <c r="A15651">
        <f>Input!A15651</f>
        <v/>
      </c>
      <c r="B15651">
        <f>IF(ISNUMBER(Input!B15651),IF(AND(Input!B15651&gt;=20,Input!B15651&lt;=700),Input!B15651,""),"")</f>
        <v/>
      </c>
      <c r="C15651">
        <f>IF(B15651="","",INT(A15651))</f>
        <v/>
      </c>
      <c r="D15651">
        <f>IF(B15651="","",HOUR(A15651))</f>
        <v/>
      </c>
      <c r="E15651">
        <f>IF(B15651="","",IF(INPUT!$I$1="","",IF(C15651&lt;(INT(INPUT!$I$1)-INPUT!$I$2),"Off Meds",IF(C15651&lt;=(INT(INPUT!$I$1)+INPUT!$I$2),"Washout","On Meds"))))</f>
        <v/>
      </c>
      <c r="F15651">
        <f>IF(B15651="","",1.509*(LN(B15651)^1.084-5.381))</f>
        <v/>
      </c>
      <c r="G15651">
        <f>IF(F15651="","",IF(F15651&lt;0,10*F15651^2,0))</f>
        <v/>
      </c>
      <c r="H15651">
        <f>IF(F15651="","",IF(F15651&gt;0,10*F15651^2,0))</f>
        <v/>
      </c>
    </row>
    <row r="15652">
      <c r="A15652">
        <f>Input!A15652</f>
        <v/>
      </c>
      <c r="B15652">
        <f>IF(ISNUMBER(Input!B15652),IF(AND(Input!B15652&gt;=20,Input!B15652&lt;=700),Input!B15652,""),"")</f>
        <v/>
      </c>
      <c r="C15652">
        <f>IF(B15652="","",INT(A15652))</f>
        <v/>
      </c>
      <c r="D15652">
        <f>IF(B15652="","",HOUR(A15652))</f>
        <v/>
      </c>
      <c r="E15652">
        <f>IF(B15652="","",IF(INPUT!$I$1="","",IF(C15652&lt;(INT(INPUT!$I$1)-INPUT!$I$2),"Off Meds",IF(C15652&lt;=(INT(INPUT!$I$1)+INPUT!$I$2),"Washout","On Meds"))))</f>
        <v/>
      </c>
      <c r="F15652">
        <f>IF(B15652="","",1.509*(LN(B15652)^1.084-5.381))</f>
        <v/>
      </c>
      <c r="G15652">
        <f>IF(F15652="","",IF(F15652&lt;0,10*F15652^2,0))</f>
        <v/>
      </c>
      <c r="H15652">
        <f>IF(F15652="","",IF(F15652&gt;0,10*F15652^2,0))</f>
        <v/>
      </c>
    </row>
    <row r="15653">
      <c r="A15653">
        <f>Input!A15653</f>
        <v/>
      </c>
      <c r="B15653">
        <f>IF(ISNUMBER(Input!B15653),IF(AND(Input!B15653&gt;=20,Input!B15653&lt;=700),Input!B15653,""),"")</f>
        <v/>
      </c>
      <c r="C15653">
        <f>IF(B15653="","",INT(A15653))</f>
        <v/>
      </c>
      <c r="D15653">
        <f>IF(B15653="","",HOUR(A15653))</f>
        <v/>
      </c>
      <c r="E15653">
        <f>IF(B15653="","",IF(INPUT!$I$1="","",IF(C15653&lt;(INT(INPUT!$I$1)-INPUT!$I$2),"Off Meds",IF(C15653&lt;=(INT(INPUT!$I$1)+INPUT!$I$2),"Washout","On Meds"))))</f>
        <v/>
      </c>
      <c r="F15653">
        <f>IF(B15653="","",1.509*(LN(B15653)^1.084-5.381))</f>
        <v/>
      </c>
      <c r="G15653">
        <f>IF(F15653="","",IF(F15653&lt;0,10*F15653^2,0))</f>
        <v/>
      </c>
      <c r="H15653">
        <f>IF(F15653="","",IF(F15653&gt;0,10*F15653^2,0))</f>
        <v/>
      </c>
    </row>
    <row r="15654">
      <c r="A15654">
        <f>Input!A15654</f>
        <v/>
      </c>
      <c r="B15654">
        <f>IF(ISNUMBER(Input!B15654),IF(AND(Input!B15654&gt;=20,Input!B15654&lt;=700),Input!B15654,""),"")</f>
        <v/>
      </c>
      <c r="C15654">
        <f>IF(B15654="","",INT(A15654))</f>
        <v/>
      </c>
      <c r="D15654">
        <f>IF(B15654="","",HOUR(A15654))</f>
        <v/>
      </c>
      <c r="E15654">
        <f>IF(B15654="","",IF(INPUT!$I$1="","",IF(C15654&lt;(INT(INPUT!$I$1)-INPUT!$I$2),"Off Meds",IF(C15654&lt;=(INT(INPUT!$I$1)+INPUT!$I$2),"Washout","On Meds"))))</f>
        <v/>
      </c>
      <c r="F15654">
        <f>IF(B15654="","",1.509*(LN(B15654)^1.084-5.381))</f>
        <v/>
      </c>
      <c r="G15654">
        <f>IF(F15654="","",IF(F15654&lt;0,10*F15654^2,0))</f>
        <v/>
      </c>
      <c r="H15654">
        <f>IF(F15654="","",IF(F15654&gt;0,10*F15654^2,0))</f>
        <v/>
      </c>
    </row>
    <row r="15655">
      <c r="A15655">
        <f>Input!A15655</f>
        <v/>
      </c>
      <c r="B15655">
        <f>IF(ISNUMBER(Input!B15655),IF(AND(Input!B15655&gt;=20,Input!B15655&lt;=700),Input!B15655,""),"")</f>
        <v/>
      </c>
      <c r="C15655">
        <f>IF(B15655="","",INT(A15655))</f>
        <v/>
      </c>
      <c r="D15655">
        <f>IF(B15655="","",HOUR(A15655))</f>
        <v/>
      </c>
      <c r="E15655">
        <f>IF(B15655="","",IF(INPUT!$I$1="","",IF(C15655&lt;(INT(INPUT!$I$1)-INPUT!$I$2),"Off Meds",IF(C15655&lt;=(INT(INPUT!$I$1)+INPUT!$I$2),"Washout","On Meds"))))</f>
        <v/>
      </c>
      <c r="F15655">
        <f>IF(B15655="","",1.509*(LN(B15655)^1.084-5.381))</f>
        <v/>
      </c>
      <c r="G15655">
        <f>IF(F15655="","",IF(F15655&lt;0,10*F15655^2,0))</f>
        <v/>
      </c>
      <c r="H15655">
        <f>IF(F15655="","",IF(F15655&gt;0,10*F15655^2,0))</f>
        <v/>
      </c>
    </row>
    <row r="15656">
      <c r="A15656">
        <f>Input!A15656</f>
        <v/>
      </c>
      <c r="B15656">
        <f>IF(ISNUMBER(Input!B15656),IF(AND(Input!B15656&gt;=20,Input!B15656&lt;=700),Input!B15656,""),"")</f>
        <v/>
      </c>
      <c r="C15656">
        <f>IF(B15656="","",INT(A15656))</f>
        <v/>
      </c>
      <c r="D15656">
        <f>IF(B15656="","",HOUR(A15656))</f>
        <v/>
      </c>
      <c r="E15656">
        <f>IF(B15656="","",IF(INPUT!$I$1="","",IF(C15656&lt;(INT(INPUT!$I$1)-INPUT!$I$2),"Off Meds",IF(C15656&lt;=(INT(INPUT!$I$1)+INPUT!$I$2),"Washout","On Meds"))))</f>
        <v/>
      </c>
      <c r="F15656">
        <f>IF(B15656="","",1.509*(LN(B15656)^1.084-5.381))</f>
        <v/>
      </c>
      <c r="G15656">
        <f>IF(F15656="","",IF(F15656&lt;0,10*F15656^2,0))</f>
        <v/>
      </c>
      <c r="H15656">
        <f>IF(F15656="","",IF(F15656&gt;0,10*F15656^2,0))</f>
        <v/>
      </c>
    </row>
    <row r="15657">
      <c r="A15657">
        <f>Input!A15657</f>
        <v/>
      </c>
      <c r="B15657">
        <f>IF(ISNUMBER(Input!B15657),IF(AND(Input!B15657&gt;=20,Input!B15657&lt;=700),Input!B15657,""),"")</f>
        <v/>
      </c>
      <c r="C15657">
        <f>IF(B15657="","",INT(A15657))</f>
        <v/>
      </c>
      <c r="D15657">
        <f>IF(B15657="","",HOUR(A15657))</f>
        <v/>
      </c>
      <c r="E15657">
        <f>IF(B15657="","",IF(INPUT!$I$1="","",IF(C15657&lt;(INT(INPUT!$I$1)-INPUT!$I$2),"Off Meds",IF(C15657&lt;=(INT(INPUT!$I$1)+INPUT!$I$2),"Washout","On Meds"))))</f>
        <v/>
      </c>
      <c r="F15657">
        <f>IF(B15657="","",1.509*(LN(B15657)^1.084-5.381))</f>
        <v/>
      </c>
      <c r="G15657">
        <f>IF(F15657="","",IF(F15657&lt;0,10*F15657^2,0))</f>
        <v/>
      </c>
      <c r="H15657">
        <f>IF(F15657="","",IF(F15657&gt;0,10*F15657^2,0))</f>
        <v/>
      </c>
    </row>
    <row r="15658">
      <c r="A15658">
        <f>Input!A15658</f>
        <v/>
      </c>
      <c r="B15658">
        <f>IF(ISNUMBER(Input!B15658),IF(AND(Input!B15658&gt;=20,Input!B15658&lt;=700),Input!B15658,""),"")</f>
        <v/>
      </c>
      <c r="C15658">
        <f>IF(B15658="","",INT(A15658))</f>
        <v/>
      </c>
      <c r="D15658">
        <f>IF(B15658="","",HOUR(A15658))</f>
        <v/>
      </c>
      <c r="E15658">
        <f>IF(B15658="","",IF(INPUT!$I$1="","",IF(C15658&lt;(INT(INPUT!$I$1)-INPUT!$I$2),"Off Meds",IF(C15658&lt;=(INT(INPUT!$I$1)+INPUT!$I$2),"Washout","On Meds"))))</f>
        <v/>
      </c>
      <c r="F15658">
        <f>IF(B15658="","",1.509*(LN(B15658)^1.084-5.381))</f>
        <v/>
      </c>
      <c r="G15658">
        <f>IF(F15658="","",IF(F15658&lt;0,10*F15658^2,0))</f>
        <v/>
      </c>
      <c r="H15658">
        <f>IF(F15658="","",IF(F15658&gt;0,10*F15658^2,0))</f>
        <v/>
      </c>
    </row>
    <row r="15659">
      <c r="A15659">
        <f>Input!A15659</f>
        <v/>
      </c>
      <c r="B15659">
        <f>IF(ISNUMBER(Input!B15659),IF(AND(Input!B15659&gt;=20,Input!B15659&lt;=700),Input!B15659,""),"")</f>
        <v/>
      </c>
      <c r="C15659">
        <f>IF(B15659="","",INT(A15659))</f>
        <v/>
      </c>
      <c r="D15659">
        <f>IF(B15659="","",HOUR(A15659))</f>
        <v/>
      </c>
      <c r="E15659">
        <f>IF(B15659="","",IF(INPUT!$I$1="","",IF(C15659&lt;(INT(INPUT!$I$1)-INPUT!$I$2),"Off Meds",IF(C15659&lt;=(INT(INPUT!$I$1)+INPUT!$I$2),"Washout","On Meds"))))</f>
        <v/>
      </c>
      <c r="F15659">
        <f>IF(B15659="","",1.509*(LN(B15659)^1.084-5.381))</f>
        <v/>
      </c>
      <c r="G15659">
        <f>IF(F15659="","",IF(F15659&lt;0,10*F15659^2,0))</f>
        <v/>
      </c>
      <c r="H15659">
        <f>IF(F15659="","",IF(F15659&gt;0,10*F15659^2,0))</f>
        <v/>
      </c>
    </row>
    <row r="15660">
      <c r="A15660">
        <f>Input!A15660</f>
        <v/>
      </c>
      <c r="B15660">
        <f>IF(ISNUMBER(Input!B15660),IF(AND(Input!B15660&gt;=20,Input!B15660&lt;=700),Input!B15660,""),"")</f>
        <v/>
      </c>
      <c r="C15660">
        <f>IF(B15660="","",INT(A15660))</f>
        <v/>
      </c>
      <c r="D15660">
        <f>IF(B15660="","",HOUR(A15660))</f>
        <v/>
      </c>
      <c r="E15660">
        <f>IF(B15660="","",IF(INPUT!$I$1="","",IF(C15660&lt;(INT(INPUT!$I$1)-INPUT!$I$2),"Off Meds",IF(C15660&lt;=(INT(INPUT!$I$1)+INPUT!$I$2),"Washout","On Meds"))))</f>
        <v/>
      </c>
      <c r="F15660">
        <f>IF(B15660="","",1.509*(LN(B15660)^1.084-5.381))</f>
        <v/>
      </c>
      <c r="G15660">
        <f>IF(F15660="","",IF(F15660&lt;0,10*F15660^2,0))</f>
        <v/>
      </c>
      <c r="H15660">
        <f>IF(F15660="","",IF(F15660&gt;0,10*F15660^2,0))</f>
        <v/>
      </c>
    </row>
    <row r="15661">
      <c r="A15661">
        <f>Input!A15661</f>
        <v/>
      </c>
      <c r="B15661">
        <f>IF(ISNUMBER(Input!B15661),IF(AND(Input!B15661&gt;=20,Input!B15661&lt;=700),Input!B15661,""),"")</f>
        <v/>
      </c>
      <c r="C15661">
        <f>IF(B15661="","",INT(A15661))</f>
        <v/>
      </c>
      <c r="D15661">
        <f>IF(B15661="","",HOUR(A15661))</f>
        <v/>
      </c>
      <c r="E15661">
        <f>IF(B15661="","",IF(INPUT!$I$1="","",IF(C15661&lt;(INT(INPUT!$I$1)-INPUT!$I$2),"Off Meds",IF(C15661&lt;=(INT(INPUT!$I$1)+INPUT!$I$2),"Washout","On Meds"))))</f>
        <v/>
      </c>
      <c r="F15661">
        <f>IF(B15661="","",1.509*(LN(B15661)^1.084-5.381))</f>
        <v/>
      </c>
      <c r="G15661">
        <f>IF(F15661="","",IF(F15661&lt;0,10*F15661^2,0))</f>
        <v/>
      </c>
      <c r="H15661">
        <f>IF(F15661="","",IF(F15661&gt;0,10*F15661^2,0))</f>
        <v/>
      </c>
    </row>
    <row r="15662">
      <c r="A15662">
        <f>Input!A15662</f>
        <v/>
      </c>
      <c r="B15662">
        <f>IF(ISNUMBER(Input!B15662),IF(AND(Input!B15662&gt;=20,Input!B15662&lt;=700),Input!B15662,""),"")</f>
        <v/>
      </c>
      <c r="C15662">
        <f>IF(B15662="","",INT(A15662))</f>
        <v/>
      </c>
      <c r="D15662">
        <f>IF(B15662="","",HOUR(A15662))</f>
        <v/>
      </c>
      <c r="E15662">
        <f>IF(B15662="","",IF(INPUT!$I$1="","",IF(C15662&lt;(INT(INPUT!$I$1)-INPUT!$I$2),"Off Meds",IF(C15662&lt;=(INT(INPUT!$I$1)+INPUT!$I$2),"Washout","On Meds"))))</f>
        <v/>
      </c>
      <c r="F15662">
        <f>IF(B15662="","",1.509*(LN(B15662)^1.084-5.381))</f>
        <v/>
      </c>
      <c r="G15662">
        <f>IF(F15662="","",IF(F15662&lt;0,10*F15662^2,0))</f>
        <v/>
      </c>
      <c r="H15662">
        <f>IF(F15662="","",IF(F15662&gt;0,10*F15662^2,0))</f>
        <v/>
      </c>
    </row>
    <row r="15663">
      <c r="A15663">
        <f>Input!A15663</f>
        <v/>
      </c>
      <c r="B15663">
        <f>IF(ISNUMBER(Input!B15663),IF(AND(Input!B15663&gt;=20,Input!B15663&lt;=700),Input!B15663,""),"")</f>
        <v/>
      </c>
      <c r="C15663">
        <f>IF(B15663="","",INT(A15663))</f>
        <v/>
      </c>
      <c r="D15663">
        <f>IF(B15663="","",HOUR(A15663))</f>
        <v/>
      </c>
      <c r="E15663">
        <f>IF(B15663="","",IF(INPUT!$I$1="","",IF(C15663&lt;(INT(INPUT!$I$1)-INPUT!$I$2),"Off Meds",IF(C15663&lt;=(INT(INPUT!$I$1)+INPUT!$I$2),"Washout","On Meds"))))</f>
        <v/>
      </c>
      <c r="F15663">
        <f>IF(B15663="","",1.509*(LN(B15663)^1.084-5.381))</f>
        <v/>
      </c>
      <c r="G15663">
        <f>IF(F15663="","",IF(F15663&lt;0,10*F15663^2,0))</f>
        <v/>
      </c>
      <c r="H15663">
        <f>IF(F15663="","",IF(F15663&gt;0,10*F15663^2,0))</f>
        <v/>
      </c>
    </row>
    <row r="15664">
      <c r="A15664">
        <f>Input!A15664</f>
        <v/>
      </c>
      <c r="B15664">
        <f>IF(ISNUMBER(Input!B15664),IF(AND(Input!B15664&gt;=20,Input!B15664&lt;=700),Input!B15664,""),"")</f>
        <v/>
      </c>
      <c r="C15664">
        <f>IF(B15664="","",INT(A15664))</f>
        <v/>
      </c>
      <c r="D15664">
        <f>IF(B15664="","",HOUR(A15664))</f>
        <v/>
      </c>
      <c r="E15664">
        <f>IF(B15664="","",IF(INPUT!$I$1="","",IF(C15664&lt;(INT(INPUT!$I$1)-INPUT!$I$2),"Off Meds",IF(C15664&lt;=(INT(INPUT!$I$1)+INPUT!$I$2),"Washout","On Meds"))))</f>
        <v/>
      </c>
      <c r="F15664">
        <f>IF(B15664="","",1.509*(LN(B15664)^1.084-5.381))</f>
        <v/>
      </c>
      <c r="G15664">
        <f>IF(F15664="","",IF(F15664&lt;0,10*F15664^2,0))</f>
        <v/>
      </c>
      <c r="H15664">
        <f>IF(F15664="","",IF(F15664&gt;0,10*F15664^2,0))</f>
        <v/>
      </c>
    </row>
    <row r="15665">
      <c r="A15665">
        <f>Input!A15665</f>
        <v/>
      </c>
      <c r="B15665">
        <f>IF(ISNUMBER(Input!B15665),IF(AND(Input!B15665&gt;=20,Input!B15665&lt;=700),Input!B15665,""),"")</f>
        <v/>
      </c>
      <c r="C15665">
        <f>IF(B15665="","",INT(A15665))</f>
        <v/>
      </c>
      <c r="D15665">
        <f>IF(B15665="","",HOUR(A15665))</f>
        <v/>
      </c>
      <c r="E15665">
        <f>IF(B15665="","",IF(INPUT!$I$1="","",IF(C15665&lt;(INT(INPUT!$I$1)-INPUT!$I$2),"Off Meds",IF(C15665&lt;=(INT(INPUT!$I$1)+INPUT!$I$2),"Washout","On Meds"))))</f>
        <v/>
      </c>
      <c r="F15665">
        <f>IF(B15665="","",1.509*(LN(B15665)^1.084-5.381))</f>
        <v/>
      </c>
      <c r="G15665">
        <f>IF(F15665="","",IF(F15665&lt;0,10*F15665^2,0))</f>
        <v/>
      </c>
      <c r="H15665">
        <f>IF(F15665="","",IF(F15665&gt;0,10*F15665^2,0))</f>
        <v/>
      </c>
    </row>
    <row r="15666">
      <c r="A15666">
        <f>Input!A15666</f>
        <v/>
      </c>
      <c r="B15666">
        <f>IF(ISNUMBER(Input!B15666),IF(AND(Input!B15666&gt;=20,Input!B15666&lt;=700),Input!B15666,""),"")</f>
        <v/>
      </c>
      <c r="C15666">
        <f>IF(B15666="","",INT(A15666))</f>
        <v/>
      </c>
      <c r="D15666">
        <f>IF(B15666="","",HOUR(A15666))</f>
        <v/>
      </c>
      <c r="E15666">
        <f>IF(B15666="","",IF(INPUT!$I$1="","",IF(C15666&lt;(INT(INPUT!$I$1)-INPUT!$I$2),"Off Meds",IF(C15666&lt;=(INT(INPUT!$I$1)+INPUT!$I$2),"Washout","On Meds"))))</f>
        <v/>
      </c>
      <c r="F15666">
        <f>IF(B15666="","",1.509*(LN(B15666)^1.084-5.381))</f>
        <v/>
      </c>
      <c r="G15666">
        <f>IF(F15666="","",IF(F15666&lt;0,10*F15666^2,0))</f>
        <v/>
      </c>
      <c r="H15666">
        <f>IF(F15666="","",IF(F15666&gt;0,10*F15666^2,0))</f>
        <v/>
      </c>
    </row>
    <row r="15667">
      <c r="A15667">
        <f>Input!A15667</f>
        <v/>
      </c>
      <c r="B15667">
        <f>IF(ISNUMBER(Input!B15667),IF(AND(Input!B15667&gt;=20,Input!B15667&lt;=700),Input!B15667,""),"")</f>
        <v/>
      </c>
      <c r="C15667">
        <f>IF(B15667="","",INT(A15667))</f>
        <v/>
      </c>
      <c r="D15667">
        <f>IF(B15667="","",HOUR(A15667))</f>
        <v/>
      </c>
      <c r="E15667">
        <f>IF(B15667="","",IF(INPUT!$I$1="","",IF(C15667&lt;(INT(INPUT!$I$1)-INPUT!$I$2),"Off Meds",IF(C15667&lt;=(INT(INPUT!$I$1)+INPUT!$I$2),"Washout","On Meds"))))</f>
        <v/>
      </c>
      <c r="F15667">
        <f>IF(B15667="","",1.509*(LN(B15667)^1.084-5.381))</f>
        <v/>
      </c>
      <c r="G15667">
        <f>IF(F15667="","",IF(F15667&lt;0,10*F15667^2,0))</f>
        <v/>
      </c>
      <c r="H15667">
        <f>IF(F15667="","",IF(F15667&gt;0,10*F15667^2,0))</f>
        <v/>
      </c>
    </row>
    <row r="15668">
      <c r="A15668">
        <f>Input!A15668</f>
        <v/>
      </c>
      <c r="B15668">
        <f>IF(ISNUMBER(Input!B15668),IF(AND(Input!B15668&gt;=20,Input!B15668&lt;=700),Input!B15668,""),"")</f>
        <v/>
      </c>
      <c r="C15668">
        <f>IF(B15668="","",INT(A15668))</f>
        <v/>
      </c>
      <c r="D15668">
        <f>IF(B15668="","",HOUR(A15668))</f>
        <v/>
      </c>
      <c r="E15668">
        <f>IF(B15668="","",IF(INPUT!$I$1="","",IF(C15668&lt;(INT(INPUT!$I$1)-INPUT!$I$2),"Off Meds",IF(C15668&lt;=(INT(INPUT!$I$1)+INPUT!$I$2),"Washout","On Meds"))))</f>
        <v/>
      </c>
      <c r="F15668">
        <f>IF(B15668="","",1.509*(LN(B15668)^1.084-5.381))</f>
        <v/>
      </c>
      <c r="G15668">
        <f>IF(F15668="","",IF(F15668&lt;0,10*F15668^2,0))</f>
        <v/>
      </c>
      <c r="H15668">
        <f>IF(F15668="","",IF(F15668&gt;0,10*F15668^2,0))</f>
        <v/>
      </c>
    </row>
    <row r="15669">
      <c r="A15669">
        <f>Input!A15669</f>
        <v/>
      </c>
      <c r="B15669">
        <f>IF(ISNUMBER(Input!B15669),IF(AND(Input!B15669&gt;=20,Input!B15669&lt;=700),Input!B15669,""),"")</f>
        <v/>
      </c>
      <c r="C15669">
        <f>IF(B15669="","",INT(A15669))</f>
        <v/>
      </c>
      <c r="D15669">
        <f>IF(B15669="","",HOUR(A15669))</f>
        <v/>
      </c>
      <c r="E15669">
        <f>IF(B15669="","",IF(INPUT!$I$1="","",IF(C15669&lt;(INT(INPUT!$I$1)-INPUT!$I$2),"Off Meds",IF(C15669&lt;=(INT(INPUT!$I$1)+INPUT!$I$2),"Washout","On Meds"))))</f>
        <v/>
      </c>
      <c r="F15669">
        <f>IF(B15669="","",1.509*(LN(B15669)^1.084-5.381))</f>
        <v/>
      </c>
      <c r="G15669">
        <f>IF(F15669="","",IF(F15669&lt;0,10*F15669^2,0))</f>
        <v/>
      </c>
      <c r="H15669">
        <f>IF(F15669="","",IF(F15669&gt;0,10*F15669^2,0))</f>
        <v/>
      </c>
    </row>
    <row r="15670">
      <c r="A15670">
        <f>Input!A15670</f>
        <v/>
      </c>
      <c r="B15670">
        <f>IF(ISNUMBER(Input!B15670),IF(AND(Input!B15670&gt;=20,Input!B15670&lt;=700),Input!B15670,""),"")</f>
        <v/>
      </c>
      <c r="C15670">
        <f>IF(B15670="","",INT(A15670))</f>
        <v/>
      </c>
      <c r="D15670">
        <f>IF(B15670="","",HOUR(A15670))</f>
        <v/>
      </c>
      <c r="E15670">
        <f>IF(B15670="","",IF(INPUT!$I$1="","",IF(C15670&lt;(INT(INPUT!$I$1)-INPUT!$I$2),"Off Meds",IF(C15670&lt;=(INT(INPUT!$I$1)+INPUT!$I$2),"Washout","On Meds"))))</f>
        <v/>
      </c>
      <c r="F15670">
        <f>IF(B15670="","",1.509*(LN(B15670)^1.084-5.381))</f>
        <v/>
      </c>
      <c r="G15670">
        <f>IF(F15670="","",IF(F15670&lt;0,10*F15670^2,0))</f>
        <v/>
      </c>
      <c r="H15670">
        <f>IF(F15670="","",IF(F15670&gt;0,10*F15670^2,0))</f>
        <v/>
      </c>
    </row>
    <row r="15671">
      <c r="A15671">
        <f>Input!A15671</f>
        <v/>
      </c>
      <c r="B15671">
        <f>IF(ISNUMBER(Input!B15671),IF(AND(Input!B15671&gt;=20,Input!B15671&lt;=700),Input!B15671,""),"")</f>
        <v/>
      </c>
      <c r="C15671">
        <f>IF(B15671="","",INT(A15671))</f>
        <v/>
      </c>
      <c r="D15671">
        <f>IF(B15671="","",HOUR(A15671))</f>
        <v/>
      </c>
      <c r="E15671">
        <f>IF(B15671="","",IF(INPUT!$I$1="","",IF(C15671&lt;(INT(INPUT!$I$1)-INPUT!$I$2),"Off Meds",IF(C15671&lt;=(INT(INPUT!$I$1)+INPUT!$I$2),"Washout","On Meds"))))</f>
        <v/>
      </c>
      <c r="F15671">
        <f>IF(B15671="","",1.509*(LN(B15671)^1.084-5.381))</f>
        <v/>
      </c>
      <c r="G15671">
        <f>IF(F15671="","",IF(F15671&lt;0,10*F15671^2,0))</f>
        <v/>
      </c>
      <c r="H15671">
        <f>IF(F15671="","",IF(F15671&gt;0,10*F15671^2,0))</f>
        <v/>
      </c>
    </row>
    <row r="15672">
      <c r="A15672">
        <f>Input!A15672</f>
        <v/>
      </c>
      <c r="B15672">
        <f>IF(ISNUMBER(Input!B15672),IF(AND(Input!B15672&gt;=20,Input!B15672&lt;=700),Input!B15672,""),"")</f>
        <v/>
      </c>
      <c r="C15672">
        <f>IF(B15672="","",INT(A15672))</f>
        <v/>
      </c>
      <c r="D15672">
        <f>IF(B15672="","",HOUR(A15672))</f>
        <v/>
      </c>
      <c r="E15672">
        <f>IF(B15672="","",IF(INPUT!$I$1="","",IF(C15672&lt;(INT(INPUT!$I$1)-INPUT!$I$2),"Off Meds",IF(C15672&lt;=(INT(INPUT!$I$1)+INPUT!$I$2),"Washout","On Meds"))))</f>
        <v/>
      </c>
      <c r="F15672">
        <f>IF(B15672="","",1.509*(LN(B15672)^1.084-5.381))</f>
        <v/>
      </c>
      <c r="G15672">
        <f>IF(F15672="","",IF(F15672&lt;0,10*F15672^2,0))</f>
        <v/>
      </c>
      <c r="H15672">
        <f>IF(F15672="","",IF(F15672&gt;0,10*F15672^2,0))</f>
        <v/>
      </c>
    </row>
    <row r="15673">
      <c r="A15673">
        <f>Input!A15673</f>
        <v/>
      </c>
      <c r="B15673">
        <f>IF(ISNUMBER(Input!B15673),IF(AND(Input!B15673&gt;=20,Input!B15673&lt;=700),Input!B15673,""),"")</f>
        <v/>
      </c>
      <c r="C15673">
        <f>IF(B15673="","",INT(A15673))</f>
        <v/>
      </c>
      <c r="D15673">
        <f>IF(B15673="","",HOUR(A15673))</f>
        <v/>
      </c>
      <c r="E15673">
        <f>IF(B15673="","",IF(INPUT!$I$1="","",IF(C15673&lt;(INT(INPUT!$I$1)-INPUT!$I$2),"Off Meds",IF(C15673&lt;=(INT(INPUT!$I$1)+INPUT!$I$2),"Washout","On Meds"))))</f>
        <v/>
      </c>
      <c r="F15673">
        <f>IF(B15673="","",1.509*(LN(B15673)^1.084-5.381))</f>
        <v/>
      </c>
      <c r="G15673">
        <f>IF(F15673="","",IF(F15673&lt;0,10*F15673^2,0))</f>
        <v/>
      </c>
      <c r="H15673">
        <f>IF(F15673="","",IF(F15673&gt;0,10*F15673^2,0))</f>
        <v/>
      </c>
    </row>
    <row r="15674">
      <c r="A15674">
        <f>Input!A15674</f>
        <v/>
      </c>
      <c r="B15674">
        <f>IF(ISNUMBER(Input!B15674),IF(AND(Input!B15674&gt;=20,Input!B15674&lt;=700),Input!B15674,""),"")</f>
        <v/>
      </c>
      <c r="C15674">
        <f>IF(B15674="","",INT(A15674))</f>
        <v/>
      </c>
      <c r="D15674">
        <f>IF(B15674="","",HOUR(A15674))</f>
        <v/>
      </c>
      <c r="E15674">
        <f>IF(B15674="","",IF(INPUT!$I$1="","",IF(C15674&lt;(INT(INPUT!$I$1)-INPUT!$I$2),"Off Meds",IF(C15674&lt;=(INT(INPUT!$I$1)+INPUT!$I$2),"Washout","On Meds"))))</f>
        <v/>
      </c>
      <c r="F15674">
        <f>IF(B15674="","",1.509*(LN(B15674)^1.084-5.381))</f>
        <v/>
      </c>
      <c r="G15674">
        <f>IF(F15674="","",IF(F15674&lt;0,10*F15674^2,0))</f>
        <v/>
      </c>
      <c r="H15674">
        <f>IF(F15674="","",IF(F15674&gt;0,10*F15674^2,0))</f>
        <v/>
      </c>
    </row>
    <row r="15675">
      <c r="A15675">
        <f>Input!A15675</f>
        <v/>
      </c>
      <c r="B15675">
        <f>IF(ISNUMBER(Input!B15675),IF(AND(Input!B15675&gt;=20,Input!B15675&lt;=700),Input!B15675,""),"")</f>
        <v/>
      </c>
      <c r="C15675">
        <f>IF(B15675="","",INT(A15675))</f>
        <v/>
      </c>
      <c r="D15675">
        <f>IF(B15675="","",HOUR(A15675))</f>
        <v/>
      </c>
      <c r="E15675">
        <f>IF(B15675="","",IF(INPUT!$I$1="","",IF(C15675&lt;(INT(INPUT!$I$1)-INPUT!$I$2),"Off Meds",IF(C15675&lt;=(INT(INPUT!$I$1)+INPUT!$I$2),"Washout","On Meds"))))</f>
        <v/>
      </c>
      <c r="F15675">
        <f>IF(B15675="","",1.509*(LN(B15675)^1.084-5.381))</f>
        <v/>
      </c>
      <c r="G15675">
        <f>IF(F15675="","",IF(F15675&lt;0,10*F15675^2,0))</f>
        <v/>
      </c>
      <c r="H15675">
        <f>IF(F15675="","",IF(F15675&gt;0,10*F15675^2,0))</f>
        <v/>
      </c>
    </row>
    <row r="15676">
      <c r="A15676">
        <f>Input!A15676</f>
        <v/>
      </c>
      <c r="B15676">
        <f>IF(ISNUMBER(Input!B15676),IF(AND(Input!B15676&gt;=20,Input!B15676&lt;=700),Input!B15676,""),"")</f>
        <v/>
      </c>
      <c r="C15676">
        <f>IF(B15676="","",INT(A15676))</f>
        <v/>
      </c>
      <c r="D15676">
        <f>IF(B15676="","",HOUR(A15676))</f>
        <v/>
      </c>
      <c r="E15676">
        <f>IF(B15676="","",IF(INPUT!$I$1="","",IF(C15676&lt;(INT(INPUT!$I$1)-INPUT!$I$2),"Off Meds",IF(C15676&lt;=(INT(INPUT!$I$1)+INPUT!$I$2),"Washout","On Meds"))))</f>
        <v/>
      </c>
      <c r="F15676">
        <f>IF(B15676="","",1.509*(LN(B15676)^1.084-5.381))</f>
        <v/>
      </c>
      <c r="G15676">
        <f>IF(F15676="","",IF(F15676&lt;0,10*F15676^2,0))</f>
        <v/>
      </c>
      <c r="H15676">
        <f>IF(F15676="","",IF(F15676&gt;0,10*F15676^2,0))</f>
        <v/>
      </c>
    </row>
    <row r="15677">
      <c r="A15677">
        <f>Input!A15677</f>
        <v/>
      </c>
      <c r="B15677">
        <f>IF(ISNUMBER(Input!B15677),IF(AND(Input!B15677&gt;=20,Input!B15677&lt;=700),Input!B15677,""),"")</f>
        <v/>
      </c>
      <c r="C15677">
        <f>IF(B15677="","",INT(A15677))</f>
        <v/>
      </c>
      <c r="D15677">
        <f>IF(B15677="","",HOUR(A15677))</f>
        <v/>
      </c>
      <c r="E15677">
        <f>IF(B15677="","",IF(INPUT!$I$1="","",IF(C15677&lt;(INT(INPUT!$I$1)-INPUT!$I$2),"Off Meds",IF(C15677&lt;=(INT(INPUT!$I$1)+INPUT!$I$2),"Washout","On Meds"))))</f>
        <v/>
      </c>
      <c r="F15677">
        <f>IF(B15677="","",1.509*(LN(B15677)^1.084-5.381))</f>
        <v/>
      </c>
      <c r="G15677">
        <f>IF(F15677="","",IF(F15677&lt;0,10*F15677^2,0))</f>
        <v/>
      </c>
      <c r="H15677">
        <f>IF(F15677="","",IF(F15677&gt;0,10*F15677^2,0))</f>
        <v/>
      </c>
    </row>
    <row r="15678">
      <c r="A15678">
        <f>Input!A15678</f>
        <v/>
      </c>
      <c r="B15678">
        <f>IF(ISNUMBER(Input!B15678),IF(AND(Input!B15678&gt;=20,Input!B15678&lt;=700),Input!B15678,""),"")</f>
        <v/>
      </c>
      <c r="C15678">
        <f>IF(B15678="","",INT(A15678))</f>
        <v/>
      </c>
      <c r="D15678">
        <f>IF(B15678="","",HOUR(A15678))</f>
        <v/>
      </c>
      <c r="E15678">
        <f>IF(B15678="","",IF(INPUT!$I$1="","",IF(C15678&lt;(INT(INPUT!$I$1)-INPUT!$I$2),"Off Meds",IF(C15678&lt;=(INT(INPUT!$I$1)+INPUT!$I$2),"Washout","On Meds"))))</f>
        <v/>
      </c>
      <c r="F15678">
        <f>IF(B15678="","",1.509*(LN(B15678)^1.084-5.381))</f>
        <v/>
      </c>
      <c r="G15678">
        <f>IF(F15678="","",IF(F15678&lt;0,10*F15678^2,0))</f>
        <v/>
      </c>
      <c r="H15678">
        <f>IF(F15678="","",IF(F15678&gt;0,10*F15678^2,0))</f>
        <v/>
      </c>
    </row>
    <row r="15679">
      <c r="A15679">
        <f>Input!A15679</f>
        <v/>
      </c>
      <c r="B15679">
        <f>IF(ISNUMBER(Input!B15679),IF(AND(Input!B15679&gt;=20,Input!B15679&lt;=700),Input!B15679,""),"")</f>
        <v/>
      </c>
      <c r="C15679">
        <f>IF(B15679="","",INT(A15679))</f>
        <v/>
      </c>
      <c r="D15679">
        <f>IF(B15679="","",HOUR(A15679))</f>
        <v/>
      </c>
      <c r="E15679">
        <f>IF(B15679="","",IF(INPUT!$I$1="","",IF(C15679&lt;(INT(INPUT!$I$1)-INPUT!$I$2),"Off Meds",IF(C15679&lt;=(INT(INPUT!$I$1)+INPUT!$I$2),"Washout","On Meds"))))</f>
        <v/>
      </c>
      <c r="F15679">
        <f>IF(B15679="","",1.509*(LN(B15679)^1.084-5.381))</f>
        <v/>
      </c>
      <c r="G15679">
        <f>IF(F15679="","",IF(F15679&lt;0,10*F15679^2,0))</f>
        <v/>
      </c>
      <c r="H15679">
        <f>IF(F15679="","",IF(F15679&gt;0,10*F15679^2,0))</f>
        <v/>
      </c>
    </row>
    <row r="15680">
      <c r="A15680">
        <f>Input!A15680</f>
        <v/>
      </c>
      <c r="B15680">
        <f>IF(ISNUMBER(Input!B15680),IF(AND(Input!B15680&gt;=20,Input!B15680&lt;=700),Input!B15680,""),"")</f>
        <v/>
      </c>
      <c r="C15680">
        <f>IF(B15680="","",INT(A15680))</f>
        <v/>
      </c>
      <c r="D15680">
        <f>IF(B15680="","",HOUR(A15680))</f>
        <v/>
      </c>
      <c r="E15680">
        <f>IF(B15680="","",IF(INPUT!$I$1="","",IF(C15680&lt;(INT(INPUT!$I$1)-INPUT!$I$2),"Off Meds",IF(C15680&lt;=(INT(INPUT!$I$1)+INPUT!$I$2),"Washout","On Meds"))))</f>
        <v/>
      </c>
      <c r="F15680">
        <f>IF(B15680="","",1.509*(LN(B15680)^1.084-5.381))</f>
        <v/>
      </c>
      <c r="G15680">
        <f>IF(F15680="","",IF(F15680&lt;0,10*F15680^2,0))</f>
        <v/>
      </c>
      <c r="H15680">
        <f>IF(F15680="","",IF(F15680&gt;0,10*F15680^2,0))</f>
        <v/>
      </c>
    </row>
    <row r="15681">
      <c r="A15681">
        <f>Input!A15681</f>
        <v/>
      </c>
      <c r="B15681">
        <f>IF(ISNUMBER(Input!B15681),IF(AND(Input!B15681&gt;=20,Input!B15681&lt;=700),Input!B15681,""),"")</f>
        <v/>
      </c>
      <c r="C15681">
        <f>IF(B15681="","",INT(A15681))</f>
        <v/>
      </c>
      <c r="D15681">
        <f>IF(B15681="","",HOUR(A15681))</f>
        <v/>
      </c>
      <c r="E15681">
        <f>IF(B15681="","",IF(INPUT!$I$1="","",IF(C15681&lt;(INT(INPUT!$I$1)-INPUT!$I$2),"Off Meds",IF(C15681&lt;=(INT(INPUT!$I$1)+INPUT!$I$2),"Washout","On Meds"))))</f>
        <v/>
      </c>
      <c r="F15681">
        <f>IF(B15681="","",1.509*(LN(B15681)^1.084-5.381))</f>
        <v/>
      </c>
      <c r="G15681">
        <f>IF(F15681="","",IF(F15681&lt;0,10*F15681^2,0))</f>
        <v/>
      </c>
      <c r="H15681">
        <f>IF(F15681="","",IF(F15681&gt;0,10*F15681^2,0))</f>
        <v/>
      </c>
    </row>
    <row r="15682">
      <c r="A15682">
        <f>Input!A15682</f>
        <v/>
      </c>
      <c r="B15682">
        <f>IF(ISNUMBER(Input!B15682),IF(AND(Input!B15682&gt;=20,Input!B15682&lt;=700),Input!B15682,""),"")</f>
        <v/>
      </c>
      <c r="C15682">
        <f>IF(B15682="","",INT(A15682))</f>
        <v/>
      </c>
      <c r="D15682">
        <f>IF(B15682="","",HOUR(A15682))</f>
        <v/>
      </c>
      <c r="E15682">
        <f>IF(B15682="","",IF(INPUT!$I$1="","",IF(C15682&lt;(INT(INPUT!$I$1)-INPUT!$I$2),"Off Meds",IF(C15682&lt;=(INT(INPUT!$I$1)+INPUT!$I$2),"Washout","On Meds"))))</f>
        <v/>
      </c>
      <c r="F15682">
        <f>IF(B15682="","",1.509*(LN(B15682)^1.084-5.381))</f>
        <v/>
      </c>
      <c r="G15682">
        <f>IF(F15682="","",IF(F15682&lt;0,10*F15682^2,0))</f>
        <v/>
      </c>
      <c r="H15682">
        <f>IF(F15682="","",IF(F15682&gt;0,10*F15682^2,0))</f>
        <v/>
      </c>
    </row>
    <row r="15683">
      <c r="A15683">
        <f>Input!A15683</f>
        <v/>
      </c>
      <c r="B15683">
        <f>IF(ISNUMBER(Input!B15683),IF(AND(Input!B15683&gt;=20,Input!B15683&lt;=700),Input!B15683,""),"")</f>
        <v/>
      </c>
      <c r="C15683">
        <f>IF(B15683="","",INT(A15683))</f>
        <v/>
      </c>
      <c r="D15683">
        <f>IF(B15683="","",HOUR(A15683))</f>
        <v/>
      </c>
      <c r="E15683">
        <f>IF(B15683="","",IF(INPUT!$I$1="","",IF(C15683&lt;(INT(INPUT!$I$1)-INPUT!$I$2),"Off Meds",IF(C15683&lt;=(INT(INPUT!$I$1)+INPUT!$I$2),"Washout","On Meds"))))</f>
        <v/>
      </c>
      <c r="F15683">
        <f>IF(B15683="","",1.509*(LN(B15683)^1.084-5.381))</f>
        <v/>
      </c>
      <c r="G15683">
        <f>IF(F15683="","",IF(F15683&lt;0,10*F15683^2,0))</f>
        <v/>
      </c>
      <c r="H15683">
        <f>IF(F15683="","",IF(F15683&gt;0,10*F15683^2,0))</f>
        <v/>
      </c>
    </row>
    <row r="15684">
      <c r="A15684">
        <f>Input!A15684</f>
        <v/>
      </c>
      <c r="B15684">
        <f>IF(ISNUMBER(Input!B15684),IF(AND(Input!B15684&gt;=20,Input!B15684&lt;=700),Input!B15684,""),"")</f>
        <v/>
      </c>
      <c r="C15684">
        <f>IF(B15684="","",INT(A15684))</f>
        <v/>
      </c>
      <c r="D15684">
        <f>IF(B15684="","",HOUR(A15684))</f>
        <v/>
      </c>
      <c r="E15684">
        <f>IF(B15684="","",IF(INPUT!$I$1="","",IF(C15684&lt;(INT(INPUT!$I$1)-INPUT!$I$2),"Off Meds",IF(C15684&lt;=(INT(INPUT!$I$1)+INPUT!$I$2),"Washout","On Meds"))))</f>
        <v/>
      </c>
      <c r="F15684">
        <f>IF(B15684="","",1.509*(LN(B15684)^1.084-5.381))</f>
        <v/>
      </c>
      <c r="G15684">
        <f>IF(F15684="","",IF(F15684&lt;0,10*F15684^2,0))</f>
        <v/>
      </c>
      <c r="H15684">
        <f>IF(F15684="","",IF(F15684&gt;0,10*F15684^2,0))</f>
        <v/>
      </c>
    </row>
    <row r="15685">
      <c r="A15685">
        <f>Input!A15685</f>
        <v/>
      </c>
      <c r="B15685">
        <f>IF(ISNUMBER(Input!B15685),IF(AND(Input!B15685&gt;=20,Input!B15685&lt;=700),Input!B15685,""),"")</f>
        <v/>
      </c>
      <c r="C15685">
        <f>IF(B15685="","",INT(A15685))</f>
        <v/>
      </c>
      <c r="D15685">
        <f>IF(B15685="","",HOUR(A15685))</f>
        <v/>
      </c>
      <c r="E15685">
        <f>IF(B15685="","",IF(INPUT!$I$1="","",IF(C15685&lt;(INT(INPUT!$I$1)-INPUT!$I$2),"Off Meds",IF(C15685&lt;=(INT(INPUT!$I$1)+INPUT!$I$2),"Washout","On Meds"))))</f>
        <v/>
      </c>
      <c r="F15685">
        <f>IF(B15685="","",1.509*(LN(B15685)^1.084-5.381))</f>
        <v/>
      </c>
      <c r="G15685">
        <f>IF(F15685="","",IF(F15685&lt;0,10*F15685^2,0))</f>
        <v/>
      </c>
      <c r="H15685">
        <f>IF(F15685="","",IF(F15685&gt;0,10*F15685^2,0))</f>
        <v/>
      </c>
    </row>
    <row r="15686">
      <c r="A15686">
        <f>Input!A15686</f>
        <v/>
      </c>
      <c r="B15686">
        <f>IF(ISNUMBER(Input!B15686),IF(AND(Input!B15686&gt;=20,Input!B15686&lt;=700),Input!B15686,""),"")</f>
        <v/>
      </c>
      <c r="C15686">
        <f>IF(B15686="","",INT(A15686))</f>
        <v/>
      </c>
      <c r="D15686">
        <f>IF(B15686="","",HOUR(A15686))</f>
        <v/>
      </c>
      <c r="E15686">
        <f>IF(B15686="","",IF(INPUT!$I$1="","",IF(C15686&lt;(INT(INPUT!$I$1)-INPUT!$I$2),"Off Meds",IF(C15686&lt;=(INT(INPUT!$I$1)+INPUT!$I$2),"Washout","On Meds"))))</f>
        <v/>
      </c>
      <c r="F15686">
        <f>IF(B15686="","",1.509*(LN(B15686)^1.084-5.381))</f>
        <v/>
      </c>
      <c r="G15686">
        <f>IF(F15686="","",IF(F15686&lt;0,10*F15686^2,0))</f>
        <v/>
      </c>
      <c r="H15686">
        <f>IF(F15686="","",IF(F15686&gt;0,10*F15686^2,0))</f>
        <v/>
      </c>
    </row>
    <row r="15687">
      <c r="A15687">
        <f>Input!A15687</f>
        <v/>
      </c>
      <c r="B15687">
        <f>IF(ISNUMBER(Input!B15687),IF(AND(Input!B15687&gt;=20,Input!B15687&lt;=700),Input!B15687,""),"")</f>
        <v/>
      </c>
      <c r="C15687">
        <f>IF(B15687="","",INT(A15687))</f>
        <v/>
      </c>
      <c r="D15687">
        <f>IF(B15687="","",HOUR(A15687))</f>
        <v/>
      </c>
      <c r="E15687">
        <f>IF(B15687="","",IF(INPUT!$I$1="","",IF(C15687&lt;(INT(INPUT!$I$1)-INPUT!$I$2),"Off Meds",IF(C15687&lt;=(INT(INPUT!$I$1)+INPUT!$I$2),"Washout","On Meds"))))</f>
        <v/>
      </c>
      <c r="F15687">
        <f>IF(B15687="","",1.509*(LN(B15687)^1.084-5.381))</f>
        <v/>
      </c>
      <c r="G15687">
        <f>IF(F15687="","",IF(F15687&lt;0,10*F15687^2,0))</f>
        <v/>
      </c>
      <c r="H15687">
        <f>IF(F15687="","",IF(F15687&gt;0,10*F15687^2,0))</f>
        <v/>
      </c>
    </row>
    <row r="15688">
      <c r="A15688">
        <f>Input!A15688</f>
        <v/>
      </c>
      <c r="B15688">
        <f>IF(ISNUMBER(Input!B15688),IF(AND(Input!B15688&gt;=20,Input!B15688&lt;=700),Input!B15688,""),"")</f>
        <v/>
      </c>
      <c r="C15688">
        <f>IF(B15688="","",INT(A15688))</f>
        <v/>
      </c>
      <c r="D15688">
        <f>IF(B15688="","",HOUR(A15688))</f>
        <v/>
      </c>
      <c r="E15688">
        <f>IF(B15688="","",IF(INPUT!$I$1="","",IF(C15688&lt;(INT(INPUT!$I$1)-INPUT!$I$2),"Off Meds",IF(C15688&lt;=(INT(INPUT!$I$1)+INPUT!$I$2),"Washout","On Meds"))))</f>
        <v/>
      </c>
      <c r="F15688">
        <f>IF(B15688="","",1.509*(LN(B15688)^1.084-5.381))</f>
        <v/>
      </c>
      <c r="G15688">
        <f>IF(F15688="","",IF(F15688&lt;0,10*F15688^2,0))</f>
        <v/>
      </c>
      <c r="H15688">
        <f>IF(F15688="","",IF(F15688&gt;0,10*F15688^2,0))</f>
        <v/>
      </c>
    </row>
    <row r="15689">
      <c r="A15689">
        <f>Input!A15689</f>
        <v/>
      </c>
      <c r="B15689">
        <f>IF(ISNUMBER(Input!B15689),IF(AND(Input!B15689&gt;=20,Input!B15689&lt;=700),Input!B15689,""),"")</f>
        <v/>
      </c>
      <c r="C15689">
        <f>IF(B15689="","",INT(A15689))</f>
        <v/>
      </c>
      <c r="D15689">
        <f>IF(B15689="","",HOUR(A15689))</f>
        <v/>
      </c>
      <c r="E15689">
        <f>IF(B15689="","",IF(INPUT!$I$1="","",IF(C15689&lt;(INT(INPUT!$I$1)-INPUT!$I$2),"Off Meds",IF(C15689&lt;=(INT(INPUT!$I$1)+INPUT!$I$2),"Washout","On Meds"))))</f>
        <v/>
      </c>
      <c r="F15689">
        <f>IF(B15689="","",1.509*(LN(B15689)^1.084-5.381))</f>
        <v/>
      </c>
      <c r="G15689">
        <f>IF(F15689="","",IF(F15689&lt;0,10*F15689^2,0))</f>
        <v/>
      </c>
      <c r="H15689">
        <f>IF(F15689="","",IF(F15689&gt;0,10*F15689^2,0))</f>
        <v/>
      </c>
    </row>
    <row r="15690">
      <c r="A15690">
        <f>Input!A15690</f>
        <v/>
      </c>
      <c r="B15690">
        <f>IF(ISNUMBER(Input!B15690),IF(AND(Input!B15690&gt;=20,Input!B15690&lt;=700),Input!B15690,""),"")</f>
        <v/>
      </c>
      <c r="C15690">
        <f>IF(B15690="","",INT(A15690))</f>
        <v/>
      </c>
      <c r="D15690">
        <f>IF(B15690="","",HOUR(A15690))</f>
        <v/>
      </c>
      <c r="E15690">
        <f>IF(B15690="","",IF(INPUT!$I$1="","",IF(C15690&lt;(INT(INPUT!$I$1)-INPUT!$I$2),"Off Meds",IF(C15690&lt;=(INT(INPUT!$I$1)+INPUT!$I$2),"Washout","On Meds"))))</f>
        <v/>
      </c>
      <c r="F15690">
        <f>IF(B15690="","",1.509*(LN(B15690)^1.084-5.381))</f>
        <v/>
      </c>
      <c r="G15690">
        <f>IF(F15690="","",IF(F15690&lt;0,10*F15690^2,0))</f>
        <v/>
      </c>
      <c r="H15690">
        <f>IF(F15690="","",IF(F15690&gt;0,10*F15690^2,0))</f>
        <v/>
      </c>
    </row>
    <row r="15691">
      <c r="A15691">
        <f>Input!A15691</f>
        <v/>
      </c>
      <c r="B15691">
        <f>IF(ISNUMBER(Input!B15691),IF(AND(Input!B15691&gt;=20,Input!B15691&lt;=700),Input!B15691,""),"")</f>
        <v/>
      </c>
      <c r="C15691">
        <f>IF(B15691="","",INT(A15691))</f>
        <v/>
      </c>
      <c r="D15691">
        <f>IF(B15691="","",HOUR(A15691))</f>
        <v/>
      </c>
      <c r="E15691">
        <f>IF(B15691="","",IF(INPUT!$I$1="","",IF(C15691&lt;(INT(INPUT!$I$1)-INPUT!$I$2),"Off Meds",IF(C15691&lt;=(INT(INPUT!$I$1)+INPUT!$I$2),"Washout","On Meds"))))</f>
        <v/>
      </c>
      <c r="F15691">
        <f>IF(B15691="","",1.509*(LN(B15691)^1.084-5.381))</f>
        <v/>
      </c>
      <c r="G15691">
        <f>IF(F15691="","",IF(F15691&lt;0,10*F15691^2,0))</f>
        <v/>
      </c>
      <c r="H15691">
        <f>IF(F15691="","",IF(F15691&gt;0,10*F15691^2,0))</f>
        <v/>
      </c>
    </row>
    <row r="15692">
      <c r="A15692">
        <f>Input!A15692</f>
        <v/>
      </c>
      <c r="B15692">
        <f>IF(ISNUMBER(Input!B15692),IF(AND(Input!B15692&gt;=20,Input!B15692&lt;=700),Input!B15692,""),"")</f>
        <v/>
      </c>
      <c r="C15692">
        <f>IF(B15692="","",INT(A15692))</f>
        <v/>
      </c>
      <c r="D15692">
        <f>IF(B15692="","",HOUR(A15692))</f>
        <v/>
      </c>
      <c r="E15692">
        <f>IF(B15692="","",IF(INPUT!$I$1="","",IF(C15692&lt;(INT(INPUT!$I$1)-INPUT!$I$2),"Off Meds",IF(C15692&lt;=(INT(INPUT!$I$1)+INPUT!$I$2),"Washout","On Meds"))))</f>
        <v/>
      </c>
      <c r="F15692">
        <f>IF(B15692="","",1.509*(LN(B15692)^1.084-5.381))</f>
        <v/>
      </c>
      <c r="G15692">
        <f>IF(F15692="","",IF(F15692&lt;0,10*F15692^2,0))</f>
        <v/>
      </c>
      <c r="H15692">
        <f>IF(F15692="","",IF(F15692&gt;0,10*F15692^2,0))</f>
        <v/>
      </c>
    </row>
    <row r="15693">
      <c r="A15693">
        <f>Input!A15693</f>
        <v/>
      </c>
      <c r="B15693">
        <f>IF(ISNUMBER(Input!B15693),IF(AND(Input!B15693&gt;=20,Input!B15693&lt;=700),Input!B15693,""),"")</f>
        <v/>
      </c>
      <c r="C15693">
        <f>IF(B15693="","",INT(A15693))</f>
        <v/>
      </c>
      <c r="D15693">
        <f>IF(B15693="","",HOUR(A15693))</f>
        <v/>
      </c>
      <c r="E15693">
        <f>IF(B15693="","",IF(INPUT!$I$1="","",IF(C15693&lt;(INT(INPUT!$I$1)-INPUT!$I$2),"Off Meds",IF(C15693&lt;=(INT(INPUT!$I$1)+INPUT!$I$2),"Washout","On Meds"))))</f>
        <v/>
      </c>
      <c r="F15693">
        <f>IF(B15693="","",1.509*(LN(B15693)^1.084-5.381))</f>
        <v/>
      </c>
      <c r="G15693">
        <f>IF(F15693="","",IF(F15693&lt;0,10*F15693^2,0))</f>
        <v/>
      </c>
      <c r="H15693">
        <f>IF(F15693="","",IF(F15693&gt;0,10*F15693^2,0))</f>
        <v/>
      </c>
    </row>
    <row r="15694">
      <c r="A15694">
        <f>Input!A15694</f>
        <v/>
      </c>
      <c r="B15694">
        <f>IF(ISNUMBER(Input!B15694),IF(AND(Input!B15694&gt;=20,Input!B15694&lt;=700),Input!B15694,""),"")</f>
        <v/>
      </c>
      <c r="C15694">
        <f>IF(B15694="","",INT(A15694))</f>
        <v/>
      </c>
      <c r="D15694">
        <f>IF(B15694="","",HOUR(A15694))</f>
        <v/>
      </c>
      <c r="E15694">
        <f>IF(B15694="","",IF(INPUT!$I$1="","",IF(C15694&lt;(INT(INPUT!$I$1)-INPUT!$I$2),"Off Meds",IF(C15694&lt;=(INT(INPUT!$I$1)+INPUT!$I$2),"Washout","On Meds"))))</f>
        <v/>
      </c>
      <c r="F15694">
        <f>IF(B15694="","",1.509*(LN(B15694)^1.084-5.381))</f>
        <v/>
      </c>
      <c r="G15694">
        <f>IF(F15694="","",IF(F15694&lt;0,10*F15694^2,0))</f>
        <v/>
      </c>
      <c r="H15694">
        <f>IF(F15694="","",IF(F15694&gt;0,10*F15694^2,0))</f>
        <v/>
      </c>
    </row>
    <row r="15695">
      <c r="A15695">
        <f>Input!A15695</f>
        <v/>
      </c>
      <c r="B15695">
        <f>IF(ISNUMBER(Input!B15695),IF(AND(Input!B15695&gt;=20,Input!B15695&lt;=700),Input!B15695,""),"")</f>
        <v/>
      </c>
      <c r="C15695">
        <f>IF(B15695="","",INT(A15695))</f>
        <v/>
      </c>
      <c r="D15695">
        <f>IF(B15695="","",HOUR(A15695))</f>
        <v/>
      </c>
      <c r="E15695">
        <f>IF(B15695="","",IF(INPUT!$I$1="","",IF(C15695&lt;(INT(INPUT!$I$1)-INPUT!$I$2),"Off Meds",IF(C15695&lt;=(INT(INPUT!$I$1)+INPUT!$I$2),"Washout","On Meds"))))</f>
        <v/>
      </c>
      <c r="F15695">
        <f>IF(B15695="","",1.509*(LN(B15695)^1.084-5.381))</f>
        <v/>
      </c>
      <c r="G15695">
        <f>IF(F15695="","",IF(F15695&lt;0,10*F15695^2,0))</f>
        <v/>
      </c>
      <c r="H15695">
        <f>IF(F15695="","",IF(F15695&gt;0,10*F15695^2,0))</f>
        <v/>
      </c>
    </row>
    <row r="15696">
      <c r="A15696">
        <f>Input!A15696</f>
        <v/>
      </c>
      <c r="B15696">
        <f>IF(ISNUMBER(Input!B15696),IF(AND(Input!B15696&gt;=20,Input!B15696&lt;=700),Input!B15696,""),"")</f>
        <v/>
      </c>
      <c r="C15696">
        <f>IF(B15696="","",INT(A15696))</f>
        <v/>
      </c>
      <c r="D15696">
        <f>IF(B15696="","",HOUR(A15696))</f>
        <v/>
      </c>
      <c r="E15696">
        <f>IF(B15696="","",IF(INPUT!$I$1="","",IF(C15696&lt;(INT(INPUT!$I$1)-INPUT!$I$2),"Off Meds",IF(C15696&lt;=(INT(INPUT!$I$1)+INPUT!$I$2),"Washout","On Meds"))))</f>
        <v/>
      </c>
      <c r="F15696">
        <f>IF(B15696="","",1.509*(LN(B15696)^1.084-5.381))</f>
        <v/>
      </c>
      <c r="G15696">
        <f>IF(F15696="","",IF(F15696&lt;0,10*F15696^2,0))</f>
        <v/>
      </c>
      <c r="H15696">
        <f>IF(F15696="","",IF(F15696&gt;0,10*F15696^2,0))</f>
        <v/>
      </c>
    </row>
    <row r="15697">
      <c r="A15697">
        <f>Input!A15697</f>
        <v/>
      </c>
      <c r="B15697">
        <f>IF(ISNUMBER(Input!B15697),IF(AND(Input!B15697&gt;=20,Input!B15697&lt;=700),Input!B15697,""),"")</f>
        <v/>
      </c>
      <c r="C15697">
        <f>IF(B15697="","",INT(A15697))</f>
        <v/>
      </c>
      <c r="D15697">
        <f>IF(B15697="","",HOUR(A15697))</f>
        <v/>
      </c>
      <c r="E15697">
        <f>IF(B15697="","",IF(INPUT!$I$1="","",IF(C15697&lt;(INT(INPUT!$I$1)-INPUT!$I$2),"Off Meds",IF(C15697&lt;=(INT(INPUT!$I$1)+INPUT!$I$2),"Washout","On Meds"))))</f>
        <v/>
      </c>
      <c r="F15697">
        <f>IF(B15697="","",1.509*(LN(B15697)^1.084-5.381))</f>
        <v/>
      </c>
      <c r="G15697">
        <f>IF(F15697="","",IF(F15697&lt;0,10*F15697^2,0))</f>
        <v/>
      </c>
      <c r="H15697">
        <f>IF(F15697="","",IF(F15697&gt;0,10*F15697^2,0))</f>
        <v/>
      </c>
    </row>
    <row r="15698">
      <c r="A15698">
        <f>Input!A15698</f>
        <v/>
      </c>
      <c r="B15698">
        <f>IF(ISNUMBER(Input!B15698),IF(AND(Input!B15698&gt;=20,Input!B15698&lt;=700),Input!B15698,""),"")</f>
        <v/>
      </c>
      <c r="C15698">
        <f>IF(B15698="","",INT(A15698))</f>
        <v/>
      </c>
      <c r="D15698">
        <f>IF(B15698="","",HOUR(A15698))</f>
        <v/>
      </c>
      <c r="E15698">
        <f>IF(B15698="","",IF(INPUT!$I$1="","",IF(C15698&lt;(INT(INPUT!$I$1)-INPUT!$I$2),"Off Meds",IF(C15698&lt;=(INT(INPUT!$I$1)+INPUT!$I$2),"Washout","On Meds"))))</f>
        <v/>
      </c>
      <c r="F15698">
        <f>IF(B15698="","",1.509*(LN(B15698)^1.084-5.381))</f>
        <v/>
      </c>
      <c r="G15698">
        <f>IF(F15698="","",IF(F15698&lt;0,10*F15698^2,0))</f>
        <v/>
      </c>
      <c r="H15698">
        <f>IF(F15698="","",IF(F15698&gt;0,10*F15698^2,0))</f>
        <v/>
      </c>
    </row>
    <row r="15699">
      <c r="A15699">
        <f>Input!A15699</f>
        <v/>
      </c>
      <c r="B15699">
        <f>IF(ISNUMBER(Input!B15699),IF(AND(Input!B15699&gt;=20,Input!B15699&lt;=700),Input!B15699,""),"")</f>
        <v/>
      </c>
      <c r="C15699">
        <f>IF(B15699="","",INT(A15699))</f>
        <v/>
      </c>
      <c r="D15699">
        <f>IF(B15699="","",HOUR(A15699))</f>
        <v/>
      </c>
      <c r="E15699">
        <f>IF(B15699="","",IF(INPUT!$I$1="","",IF(C15699&lt;(INT(INPUT!$I$1)-INPUT!$I$2),"Off Meds",IF(C15699&lt;=(INT(INPUT!$I$1)+INPUT!$I$2),"Washout","On Meds"))))</f>
        <v/>
      </c>
      <c r="F15699">
        <f>IF(B15699="","",1.509*(LN(B15699)^1.084-5.381))</f>
        <v/>
      </c>
      <c r="G15699">
        <f>IF(F15699="","",IF(F15699&lt;0,10*F15699^2,0))</f>
        <v/>
      </c>
      <c r="H15699">
        <f>IF(F15699="","",IF(F15699&gt;0,10*F15699^2,0))</f>
        <v/>
      </c>
    </row>
    <row r="15700">
      <c r="A15700">
        <f>Input!A15700</f>
        <v/>
      </c>
      <c r="B15700">
        <f>IF(ISNUMBER(Input!B15700),IF(AND(Input!B15700&gt;=20,Input!B15700&lt;=700),Input!B15700,""),"")</f>
        <v/>
      </c>
      <c r="C15700">
        <f>IF(B15700="","",INT(A15700))</f>
        <v/>
      </c>
      <c r="D15700">
        <f>IF(B15700="","",HOUR(A15700))</f>
        <v/>
      </c>
      <c r="E15700">
        <f>IF(B15700="","",IF(INPUT!$I$1="","",IF(C15700&lt;(INT(INPUT!$I$1)-INPUT!$I$2),"Off Meds",IF(C15700&lt;=(INT(INPUT!$I$1)+INPUT!$I$2),"Washout","On Meds"))))</f>
        <v/>
      </c>
      <c r="F15700">
        <f>IF(B15700="","",1.509*(LN(B15700)^1.084-5.381))</f>
        <v/>
      </c>
      <c r="G15700">
        <f>IF(F15700="","",IF(F15700&lt;0,10*F15700^2,0))</f>
        <v/>
      </c>
      <c r="H15700">
        <f>IF(F15700="","",IF(F15700&gt;0,10*F15700^2,0))</f>
        <v/>
      </c>
    </row>
    <row r="15701">
      <c r="A15701">
        <f>Input!A15701</f>
        <v/>
      </c>
      <c r="B15701">
        <f>IF(ISNUMBER(Input!B15701),IF(AND(Input!B15701&gt;=20,Input!B15701&lt;=700),Input!B15701,""),"")</f>
        <v/>
      </c>
      <c r="C15701">
        <f>IF(B15701="","",INT(A15701))</f>
        <v/>
      </c>
      <c r="D15701">
        <f>IF(B15701="","",HOUR(A15701))</f>
        <v/>
      </c>
      <c r="E15701">
        <f>IF(B15701="","",IF(INPUT!$I$1="","",IF(C15701&lt;(INT(INPUT!$I$1)-INPUT!$I$2),"Off Meds",IF(C15701&lt;=(INT(INPUT!$I$1)+INPUT!$I$2),"Washout","On Meds"))))</f>
        <v/>
      </c>
      <c r="F15701">
        <f>IF(B15701="","",1.509*(LN(B15701)^1.084-5.381))</f>
        <v/>
      </c>
      <c r="G15701">
        <f>IF(F15701="","",IF(F15701&lt;0,10*F15701^2,0))</f>
        <v/>
      </c>
      <c r="H15701">
        <f>IF(F15701="","",IF(F15701&gt;0,10*F15701^2,0))</f>
        <v/>
      </c>
    </row>
    <row r="15702">
      <c r="A15702">
        <f>Input!A15702</f>
        <v/>
      </c>
      <c r="B15702">
        <f>IF(ISNUMBER(Input!B15702),IF(AND(Input!B15702&gt;=20,Input!B15702&lt;=700),Input!B15702,""),"")</f>
        <v/>
      </c>
      <c r="C15702">
        <f>IF(B15702="","",INT(A15702))</f>
        <v/>
      </c>
      <c r="D15702">
        <f>IF(B15702="","",HOUR(A15702))</f>
        <v/>
      </c>
      <c r="E15702">
        <f>IF(B15702="","",IF(INPUT!$I$1="","",IF(C15702&lt;(INT(INPUT!$I$1)-INPUT!$I$2),"Off Meds",IF(C15702&lt;=(INT(INPUT!$I$1)+INPUT!$I$2),"Washout","On Meds"))))</f>
        <v/>
      </c>
      <c r="F15702">
        <f>IF(B15702="","",1.509*(LN(B15702)^1.084-5.381))</f>
        <v/>
      </c>
      <c r="G15702">
        <f>IF(F15702="","",IF(F15702&lt;0,10*F15702^2,0))</f>
        <v/>
      </c>
      <c r="H15702">
        <f>IF(F15702="","",IF(F15702&gt;0,10*F15702^2,0))</f>
        <v/>
      </c>
    </row>
    <row r="15703">
      <c r="A15703">
        <f>Input!A15703</f>
        <v/>
      </c>
      <c r="B15703">
        <f>IF(ISNUMBER(Input!B15703),IF(AND(Input!B15703&gt;=20,Input!B15703&lt;=700),Input!B15703,""),"")</f>
        <v/>
      </c>
      <c r="C15703">
        <f>IF(B15703="","",INT(A15703))</f>
        <v/>
      </c>
      <c r="D15703">
        <f>IF(B15703="","",HOUR(A15703))</f>
        <v/>
      </c>
      <c r="E15703">
        <f>IF(B15703="","",IF(INPUT!$I$1="","",IF(C15703&lt;(INT(INPUT!$I$1)-INPUT!$I$2),"Off Meds",IF(C15703&lt;=(INT(INPUT!$I$1)+INPUT!$I$2),"Washout","On Meds"))))</f>
        <v/>
      </c>
      <c r="F15703">
        <f>IF(B15703="","",1.509*(LN(B15703)^1.084-5.381))</f>
        <v/>
      </c>
      <c r="G15703">
        <f>IF(F15703="","",IF(F15703&lt;0,10*F15703^2,0))</f>
        <v/>
      </c>
      <c r="H15703">
        <f>IF(F15703="","",IF(F15703&gt;0,10*F15703^2,0))</f>
        <v/>
      </c>
    </row>
    <row r="15704">
      <c r="A15704">
        <f>Input!A15704</f>
        <v/>
      </c>
      <c r="B15704">
        <f>IF(ISNUMBER(Input!B15704),IF(AND(Input!B15704&gt;=20,Input!B15704&lt;=700),Input!B15704,""),"")</f>
        <v/>
      </c>
      <c r="C15704">
        <f>IF(B15704="","",INT(A15704))</f>
        <v/>
      </c>
      <c r="D15704">
        <f>IF(B15704="","",HOUR(A15704))</f>
        <v/>
      </c>
      <c r="E15704">
        <f>IF(B15704="","",IF(INPUT!$I$1="","",IF(C15704&lt;(INT(INPUT!$I$1)-INPUT!$I$2),"Off Meds",IF(C15704&lt;=(INT(INPUT!$I$1)+INPUT!$I$2),"Washout","On Meds"))))</f>
        <v/>
      </c>
      <c r="F15704">
        <f>IF(B15704="","",1.509*(LN(B15704)^1.084-5.381))</f>
        <v/>
      </c>
      <c r="G15704">
        <f>IF(F15704="","",IF(F15704&lt;0,10*F15704^2,0))</f>
        <v/>
      </c>
      <c r="H15704">
        <f>IF(F15704="","",IF(F15704&gt;0,10*F15704^2,0))</f>
        <v/>
      </c>
    </row>
    <row r="15705">
      <c r="A15705">
        <f>Input!A15705</f>
        <v/>
      </c>
      <c r="B15705">
        <f>IF(ISNUMBER(Input!B15705),IF(AND(Input!B15705&gt;=20,Input!B15705&lt;=700),Input!B15705,""),"")</f>
        <v/>
      </c>
      <c r="C15705">
        <f>IF(B15705="","",INT(A15705))</f>
        <v/>
      </c>
      <c r="D15705">
        <f>IF(B15705="","",HOUR(A15705))</f>
        <v/>
      </c>
      <c r="E15705">
        <f>IF(B15705="","",IF(INPUT!$I$1="","",IF(C15705&lt;(INT(INPUT!$I$1)-INPUT!$I$2),"Off Meds",IF(C15705&lt;=(INT(INPUT!$I$1)+INPUT!$I$2),"Washout","On Meds"))))</f>
        <v/>
      </c>
      <c r="F15705">
        <f>IF(B15705="","",1.509*(LN(B15705)^1.084-5.381))</f>
        <v/>
      </c>
      <c r="G15705">
        <f>IF(F15705="","",IF(F15705&lt;0,10*F15705^2,0))</f>
        <v/>
      </c>
      <c r="H15705">
        <f>IF(F15705="","",IF(F15705&gt;0,10*F15705^2,0))</f>
        <v/>
      </c>
    </row>
    <row r="15706">
      <c r="A15706">
        <f>Input!A15706</f>
        <v/>
      </c>
      <c r="B15706">
        <f>IF(ISNUMBER(Input!B15706),IF(AND(Input!B15706&gt;=20,Input!B15706&lt;=700),Input!B15706,""),"")</f>
        <v/>
      </c>
      <c r="C15706">
        <f>IF(B15706="","",INT(A15706))</f>
        <v/>
      </c>
      <c r="D15706">
        <f>IF(B15706="","",HOUR(A15706))</f>
        <v/>
      </c>
      <c r="E15706">
        <f>IF(B15706="","",IF(INPUT!$I$1="","",IF(C15706&lt;(INT(INPUT!$I$1)-INPUT!$I$2),"Off Meds",IF(C15706&lt;=(INT(INPUT!$I$1)+INPUT!$I$2),"Washout","On Meds"))))</f>
        <v/>
      </c>
      <c r="F15706">
        <f>IF(B15706="","",1.509*(LN(B15706)^1.084-5.381))</f>
        <v/>
      </c>
      <c r="G15706">
        <f>IF(F15706="","",IF(F15706&lt;0,10*F15706^2,0))</f>
        <v/>
      </c>
      <c r="H15706">
        <f>IF(F15706="","",IF(F15706&gt;0,10*F15706^2,0))</f>
        <v/>
      </c>
    </row>
    <row r="15707">
      <c r="A15707">
        <f>Input!A15707</f>
        <v/>
      </c>
      <c r="B15707">
        <f>IF(ISNUMBER(Input!B15707),IF(AND(Input!B15707&gt;=20,Input!B15707&lt;=700),Input!B15707,""),"")</f>
        <v/>
      </c>
      <c r="C15707">
        <f>IF(B15707="","",INT(A15707))</f>
        <v/>
      </c>
      <c r="D15707">
        <f>IF(B15707="","",HOUR(A15707))</f>
        <v/>
      </c>
      <c r="E15707">
        <f>IF(B15707="","",IF(INPUT!$I$1="","",IF(C15707&lt;(INT(INPUT!$I$1)-INPUT!$I$2),"Off Meds",IF(C15707&lt;=(INT(INPUT!$I$1)+INPUT!$I$2),"Washout","On Meds"))))</f>
        <v/>
      </c>
      <c r="F15707">
        <f>IF(B15707="","",1.509*(LN(B15707)^1.084-5.381))</f>
        <v/>
      </c>
      <c r="G15707">
        <f>IF(F15707="","",IF(F15707&lt;0,10*F15707^2,0))</f>
        <v/>
      </c>
      <c r="H15707">
        <f>IF(F15707="","",IF(F15707&gt;0,10*F15707^2,0))</f>
        <v/>
      </c>
    </row>
    <row r="15708">
      <c r="A15708">
        <f>Input!A15708</f>
        <v/>
      </c>
      <c r="B15708">
        <f>IF(ISNUMBER(Input!B15708),IF(AND(Input!B15708&gt;=20,Input!B15708&lt;=700),Input!B15708,""),"")</f>
        <v/>
      </c>
      <c r="C15708">
        <f>IF(B15708="","",INT(A15708))</f>
        <v/>
      </c>
      <c r="D15708">
        <f>IF(B15708="","",HOUR(A15708))</f>
        <v/>
      </c>
      <c r="E15708">
        <f>IF(B15708="","",IF(INPUT!$I$1="","",IF(C15708&lt;(INT(INPUT!$I$1)-INPUT!$I$2),"Off Meds",IF(C15708&lt;=(INT(INPUT!$I$1)+INPUT!$I$2),"Washout","On Meds"))))</f>
        <v/>
      </c>
      <c r="F15708">
        <f>IF(B15708="","",1.509*(LN(B15708)^1.084-5.381))</f>
        <v/>
      </c>
      <c r="G15708">
        <f>IF(F15708="","",IF(F15708&lt;0,10*F15708^2,0))</f>
        <v/>
      </c>
      <c r="H15708">
        <f>IF(F15708="","",IF(F15708&gt;0,10*F15708^2,0))</f>
        <v/>
      </c>
    </row>
    <row r="15709">
      <c r="A15709">
        <f>Input!A15709</f>
        <v/>
      </c>
      <c r="B15709">
        <f>IF(ISNUMBER(Input!B15709),IF(AND(Input!B15709&gt;=20,Input!B15709&lt;=700),Input!B15709,""),"")</f>
        <v/>
      </c>
      <c r="C15709">
        <f>IF(B15709="","",INT(A15709))</f>
        <v/>
      </c>
      <c r="D15709">
        <f>IF(B15709="","",HOUR(A15709))</f>
        <v/>
      </c>
      <c r="E15709">
        <f>IF(B15709="","",IF(INPUT!$I$1="","",IF(C15709&lt;(INT(INPUT!$I$1)-INPUT!$I$2),"Off Meds",IF(C15709&lt;=(INT(INPUT!$I$1)+INPUT!$I$2),"Washout","On Meds"))))</f>
        <v/>
      </c>
      <c r="F15709">
        <f>IF(B15709="","",1.509*(LN(B15709)^1.084-5.381))</f>
        <v/>
      </c>
      <c r="G15709">
        <f>IF(F15709="","",IF(F15709&lt;0,10*F15709^2,0))</f>
        <v/>
      </c>
      <c r="H15709">
        <f>IF(F15709="","",IF(F15709&gt;0,10*F15709^2,0))</f>
        <v/>
      </c>
    </row>
    <row r="15710">
      <c r="A15710">
        <f>Input!A15710</f>
        <v/>
      </c>
      <c r="B15710">
        <f>IF(ISNUMBER(Input!B15710),IF(AND(Input!B15710&gt;=20,Input!B15710&lt;=700),Input!B15710,""),"")</f>
        <v/>
      </c>
      <c r="C15710">
        <f>IF(B15710="","",INT(A15710))</f>
        <v/>
      </c>
      <c r="D15710">
        <f>IF(B15710="","",HOUR(A15710))</f>
        <v/>
      </c>
      <c r="E15710">
        <f>IF(B15710="","",IF(INPUT!$I$1="","",IF(C15710&lt;(INT(INPUT!$I$1)-INPUT!$I$2),"Off Meds",IF(C15710&lt;=(INT(INPUT!$I$1)+INPUT!$I$2),"Washout","On Meds"))))</f>
        <v/>
      </c>
      <c r="F15710">
        <f>IF(B15710="","",1.509*(LN(B15710)^1.084-5.381))</f>
        <v/>
      </c>
      <c r="G15710">
        <f>IF(F15710="","",IF(F15710&lt;0,10*F15710^2,0))</f>
        <v/>
      </c>
      <c r="H15710">
        <f>IF(F15710="","",IF(F15710&gt;0,10*F15710^2,0))</f>
        <v/>
      </c>
    </row>
    <row r="15711">
      <c r="A15711">
        <f>Input!A15711</f>
        <v/>
      </c>
      <c r="B15711">
        <f>IF(ISNUMBER(Input!B15711),IF(AND(Input!B15711&gt;=20,Input!B15711&lt;=700),Input!B15711,""),"")</f>
        <v/>
      </c>
      <c r="C15711">
        <f>IF(B15711="","",INT(A15711))</f>
        <v/>
      </c>
      <c r="D15711">
        <f>IF(B15711="","",HOUR(A15711))</f>
        <v/>
      </c>
      <c r="E15711">
        <f>IF(B15711="","",IF(INPUT!$I$1="","",IF(C15711&lt;(INT(INPUT!$I$1)-INPUT!$I$2),"Off Meds",IF(C15711&lt;=(INT(INPUT!$I$1)+INPUT!$I$2),"Washout","On Meds"))))</f>
        <v/>
      </c>
      <c r="F15711">
        <f>IF(B15711="","",1.509*(LN(B15711)^1.084-5.381))</f>
        <v/>
      </c>
      <c r="G15711">
        <f>IF(F15711="","",IF(F15711&lt;0,10*F15711^2,0))</f>
        <v/>
      </c>
      <c r="H15711">
        <f>IF(F15711="","",IF(F15711&gt;0,10*F15711^2,0))</f>
        <v/>
      </c>
    </row>
    <row r="15712">
      <c r="A15712">
        <f>Input!A15712</f>
        <v/>
      </c>
      <c r="B15712">
        <f>IF(ISNUMBER(Input!B15712),IF(AND(Input!B15712&gt;=20,Input!B15712&lt;=700),Input!B15712,""),"")</f>
        <v/>
      </c>
      <c r="C15712">
        <f>IF(B15712="","",INT(A15712))</f>
        <v/>
      </c>
      <c r="D15712">
        <f>IF(B15712="","",HOUR(A15712))</f>
        <v/>
      </c>
      <c r="E15712">
        <f>IF(B15712="","",IF(INPUT!$I$1="","",IF(C15712&lt;(INT(INPUT!$I$1)-INPUT!$I$2),"Off Meds",IF(C15712&lt;=(INT(INPUT!$I$1)+INPUT!$I$2),"Washout","On Meds"))))</f>
        <v/>
      </c>
      <c r="F15712">
        <f>IF(B15712="","",1.509*(LN(B15712)^1.084-5.381))</f>
        <v/>
      </c>
      <c r="G15712">
        <f>IF(F15712="","",IF(F15712&lt;0,10*F15712^2,0))</f>
        <v/>
      </c>
      <c r="H15712">
        <f>IF(F15712="","",IF(F15712&gt;0,10*F15712^2,0))</f>
        <v/>
      </c>
    </row>
    <row r="15713">
      <c r="A15713">
        <f>Input!A15713</f>
        <v/>
      </c>
      <c r="B15713">
        <f>IF(ISNUMBER(Input!B15713),IF(AND(Input!B15713&gt;=20,Input!B15713&lt;=700),Input!B15713,""),"")</f>
        <v/>
      </c>
      <c r="C15713">
        <f>IF(B15713="","",INT(A15713))</f>
        <v/>
      </c>
      <c r="D15713">
        <f>IF(B15713="","",HOUR(A15713))</f>
        <v/>
      </c>
      <c r="E15713">
        <f>IF(B15713="","",IF(INPUT!$I$1="","",IF(C15713&lt;(INT(INPUT!$I$1)-INPUT!$I$2),"Off Meds",IF(C15713&lt;=(INT(INPUT!$I$1)+INPUT!$I$2),"Washout","On Meds"))))</f>
        <v/>
      </c>
      <c r="F15713">
        <f>IF(B15713="","",1.509*(LN(B15713)^1.084-5.381))</f>
        <v/>
      </c>
      <c r="G15713">
        <f>IF(F15713="","",IF(F15713&lt;0,10*F15713^2,0))</f>
        <v/>
      </c>
      <c r="H15713">
        <f>IF(F15713="","",IF(F15713&gt;0,10*F15713^2,0))</f>
        <v/>
      </c>
    </row>
    <row r="15714">
      <c r="A15714">
        <f>Input!A15714</f>
        <v/>
      </c>
      <c r="B15714">
        <f>IF(ISNUMBER(Input!B15714),IF(AND(Input!B15714&gt;=20,Input!B15714&lt;=700),Input!B15714,""),"")</f>
        <v/>
      </c>
      <c r="C15714">
        <f>IF(B15714="","",INT(A15714))</f>
        <v/>
      </c>
      <c r="D15714">
        <f>IF(B15714="","",HOUR(A15714))</f>
        <v/>
      </c>
      <c r="E15714">
        <f>IF(B15714="","",IF(INPUT!$I$1="","",IF(C15714&lt;(INT(INPUT!$I$1)-INPUT!$I$2),"Off Meds",IF(C15714&lt;=(INT(INPUT!$I$1)+INPUT!$I$2),"Washout","On Meds"))))</f>
        <v/>
      </c>
      <c r="F15714">
        <f>IF(B15714="","",1.509*(LN(B15714)^1.084-5.381))</f>
        <v/>
      </c>
      <c r="G15714">
        <f>IF(F15714="","",IF(F15714&lt;0,10*F15714^2,0))</f>
        <v/>
      </c>
      <c r="H15714">
        <f>IF(F15714="","",IF(F15714&gt;0,10*F15714^2,0))</f>
        <v/>
      </c>
    </row>
    <row r="15715">
      <c r="A15715">
        <f>Input!A15715</f>
        <v/>
      </c>
      <c r="B15715">
        <f>IF(ISNUMBER(Input!B15715),IF(AND(Input!B15715&gt;=20,Input!B15715&lt;=700),Input!B15715,""),"")</f>
        <v/>
      </c>
      <c r="C15715">
        <f>IF(B15715="","",INT(A15715))</f>
        <v/>
      </c>
      <c r="D15715">
        <f>IF(B15715="","",HOUR(A15715))</f>
        <v/>
      </c>
      <c r="E15715">
        <f>IF(B15715="","",IF(INPUT!$I$1="","",IF(C15715&lt;(INT(INPUT!$I$1)-INPUT!$I$2),"Off Meds",IF(C15715&lt;=(INT(INPUT!$I$1)+INPUT!$I$2),"Washout","On Meds"))))</f>
        <v/>
      </c>
      <c r="F15715">
        <f>IF(B15715="","",1.509*(LN(B15715)^1.084-5.381))</f>
        <v/>
      </c>
      <c r="G15715">
        <f>IF(F15715="","",IF(F15715&lt;0,10*F15715^2,0))</f>
        <v/>
      </c>
      <c r="H15715">
        <f>IF(F15715="","",IF(F15715&gt;0,10*F15715^2,0))</f>
        <v/>
      </c>
    </row>
    <row r="15716">
      <c r="A15716">
        <f>Input!A15716</f>
        <v/>
      </c>
      <c r="B15716">
        <f>IF(ISNUMBER(Input!B15716),IF(AND(Input!B15716&gt;=20,Input!B15716&lt;=700),Input!B15716,""),"")</f>
        <v/>
      </c>
      <c r="C15716">
        <f>IF(B15716="","",INT(A15716))</f>
        <v/>
      </c>
      <c r="D15716">
        <f>IF(B15716="","",HOUR(A15716))</f>
        <v/>
      </c>
      <c r="E15716">
        <f>IF(B15716="","",IF(INPUT!$I$1="","",IF(C15716&lt;(INT(INPUT!$I$1)-INPUT!$I$2),"Off Meds",IF(C15716&lt;=(INT(INPUT!$I$1)+INPUT!$I$2),"Washout","On Meds"))))</f>
        <v/>
      </c>
      <c r="F15716">
        <f>IF(B15716="","",1.509*(LN(B15716)^1.084-5.381))</f>
        <v/>
      </c>
      <c r="G15716">
        <f>IF(F15716="","",IF(F15716&lt;0,10*F15716^2,0))</f>
        <v/>
      </c>
      <c r="H15716">
        <f>IF(F15716="","",IF(F15716&gt;0,10*F15716^2,0))</f>
        <v/>
      </c>
    </row>
    <row r="15717">
      <c r="A15717">
        <f>Input!A15717</f>
        <v/>
      </c>
      <c r="B15717">
        <f>IF(ISNUMBER(Input!B15717),IF(AND(Input!B15717&gt;=20,Input!B15717&lt;=700),Input!B15717,""),"")</f>
        <v/>
      </c>
      <c r="C15717">
        <f>IF(B15717="","",INT(A15717))</f>
        <v/>
      </c>
      <c r="D15717">
        <f>IF(B15717="","",HOUR(A15717))</f>
        <v/>
      </c>
      <c r="E15717">
        <f>IF(B15717="","",IF(INPUT!$I$1="","",IF(C15717&lt;(INT(INPUT!$I$1)-INPUT!$I$2),"Off Meds",IF(C15717&lt;=(INT(INPUT!$I$1)+INPUT!$I$2),"Washout","On Meds"))))</f>
        <v/>
      </c>
      <c r="F15717">
        <f>IF(B15717="","",1.509*(LN(B15717)^1.084-5.381))</f>
        <v/>
      </c>
      <c r="G15717">
        <f>IF(F15717="","",IF(F15717&lt;0,10*F15717^2,0))</f>
        <v/>
      </c>
      <c r="H15717">
        <f>IF(F15717="","",IF(F15717&gt;0,10*F15717^2,0))</f>
        <v/>
      </c>
    </row>
    <row r="15718">
      <c r="A15718">
        <f>Input!A15718</f>
        <v/>
      </c>
      <c r="B15718">
        <f>IF(ISNUMBER(Input!B15718),IF(AND(Input!B15718&gt;=20,Input!B15718&lt;=700),Input!B15718,""),"")</f>
        <v/>
      </c>
      <c r="C15718">
        <f>IF(B15718="","",INT(A15718))</f>
        <v/>
      </c>
      <c r="D15718">
        <f>IF(B15718="","",HOUR(A15718))</f>
        <v/>
      </c>
      <c r="E15718">
        <f>IF(B15718="","",IF(INPUT!$I$1="","",IF(C15718&lt;(INT(INPUT!$I$1)-INPUT!$I$2),"Off Meds",IF(C15718&lt;=(INT(INPUT!$I$1)+INPUT!$I$2),"Washout","On Meds"))))</f>
        <v/>
      </c>
      <c r="F15718">
        <f>IF(B15718="","",1.509*(LN(B15718)^1.084-5.381))</f>
        <v/>
      </c>
      <c r="G15718">
        <f>IF(F15718="","",IF(F15718&lt;0,10*F15718^2,0))</f>
        <v/>
      </c>
      <c r="H15718">
        <f>IF(F15718="","",IF(F15718&gt;0,10*F15718^2,0))</f>
        <v/>
      </c>
    </row>
    <row r="15719">
      <c r="A15719">
        <f>Input!A15719</f>
        <v/>
      </c>
      <c r="B15719">
        <f>IF(ISNUMBER(Input!B15719),IF(AND(Input!B15719&gt;=20,Input!B15719&lt;=700),Input!B15719,""),"")</f>
        <v/>
      </c>
      <c r="C15719">
        <f>IF(B15719="","",INT(A15719))</f>
        <v/>
      </c>
      <c r="D15719">
        <f>IF(B15719="","",HOUR(A15719))</f>
        <v/>
      </c>
      <c r="E15719">
        <f>IF(B15719="","",IF(INPUT!$I$1="","",IF(C15719&lt;(INT(INPUT!$I$1)-INPUT!$I$2),"Off Meds",IF(C15719&lt;=(INT(INPUT!$I$1)+INPUT!$I$2),"Washout","On Meds"))))</f>
        <v/>
      </c>
      <c r="F15719">
        <f>IF(B15719="","",1.509*(LN(B15719)^1.084-5.381))</f>
        <v/>
      </c>
      <c r="G15719">
        <f>IF(F15719="","",IF(F15719&lt;0,10*F15719^2,0))</f>
        <v/>
      </c>
      <c r="H15719">
        <f>IF(F15719="","",IF(F15719&gt;0,10*F15719^2,0))</f>
        <v/>
      </c>
    </row>
    <row r="15720">
      <c r="A15720">
        <f>Input!A15720</f>
        <v/>
      </c>
      <c r="B15720">
        <f>IF(ISNUMBER(Input!B15720),IF(AND(Input!B15720&gt;=20,Input!B15720&lt;=700),Input!B15720,""),"")</f>
        <v/>
      </c>
      <c r="C15720">
        <f>IF(B15720="","",INT(A15720))</f>
        <v/>
      </c>
      <c r="D15720">
        <f>IF(B15720="","",HOUR(A15720))</f>
        <v/>
      </c>
      <c r="E15720">
        <f>IF(B15720="","",IF(INPUT!$I$1="","",IF(C15720&lt;(INT(INPUT!$I$1)-INPUT!$I$2),"Off Meds",IF(C15720&lt;=(INT(INPUT!$I$1)+INPUT!$I$2),"Washout","On Meds"))))</f>
        <v/>
      </c>
      <c r="F15720">
        <f>IF(B15720="","",1.509*(LN(B15720)^1.084-5.381))</f>
        <v/>
      </c>
      <c r="G15720">
        <f>IF(F15720="","",IF(F15720&lt;0,10*F15720^2,0))</f>
        <v/>
      </c>
      <c r="H15720">
        <f>IF(F15720="","",IF(F15720&gt;0,10*F15720^2,0))</f>
        <v/>
      </c>
    </row>
    <row r="15721">
      <c r="A15721">
        <f>Input!A15721</f>
        <v/>
      </c>
      <c r="B15721">
        <f>IF(ISNUMBER(Input!B15721),IF(AND(Input!B15721&gt;=20,Input!B15721&lt;=700),Input!B15721,""),"")</f>
        <v/>
      </c>
      <c r="C15721">
        <f>IF(B15721="","",INT(A15721))</f>
        <v/>
      </c>
      <c r="D15721">
        <f>IF(B15721="","",HOUR(A15721))</f>
        <v/>
      </c>
      <c r="E15721">
        <f>IF(B15721="","",IF(INPUT!$I$1="","",IF(C15721&lt;(INT(INPUT!$I$1)-INPUT!$I$2),"Off Meds",IF(C15721&lt;=(INT(INPUT!$I$1)+INPUT!$I$2),"Washout","On Meds"))))</f>
        <v/>
      </c>
      <c r="F15721">
        <f>IF(B15721="","",1.509*(LN(B15721)^1.084-5.381))</f>
        <v/>
      </c>
      <c r="G15721">
        <f>IF(F15721="","",IF(F15721&lt;0,10*F15721^2,0))</f>
        <v/>
      </c>
      <c r="H15721">
        <f>IF(F15721="","",IF(F15721&gt;0,10*F15721^2,0))</f>
        <v/>
      </c>
    </row>
    <row r="15722">
      <c r="A15722">
        <f>Input!A15722</f>
        <v/>
      </c>
      <c r="B15722">
        <f>IF(ISNUMBER(Input!B15722),IF(AND(Input!B15722&gt;=20,Input!B15722&lt;=700),Input!B15722,""),"")</f>
        <v/>
      </c>
      <c r="C15722">
        <f>IF(B15722="","",INT(A15722))</f>
        <v/>
      </c>
      <c r="D15722">
        <f>IF(B15722="","",HOUR(A15722))</f>
        <v/>
      </c>
      <c r="E15722">
        <f>IF(B15722="","",IF(INPUT!$I$1="","",IF(C15722&lt;(INT(INPUT!$I$1)-INPUT!$I$2),"Off Meds",IF(C15722&lt;=(INT(INPUT!$I$1)+INPUT!$I$2),"Washout","On Meds"))))</f>
        <v/>
      </c>
      <c r="F15722">
        <f>IF(B15722="","",1.509*(LN(B15722)^1.084-5.381))</f>
        <v/>
      </c>
      <c r="G15722">
        <f>IF(F15722="","",IF(F15722&lt;0,10*F15722^2,0))</f>
        <v/>
      </c>
      <c r="H15722">
        <f>IF(F15722="","",IF(F15722&gt;0,10*F15722^2,0))</f>
        <v/>
      </c>
    </row>
    <row r="15723">
      <c r="A15723">
        <f>Input!A15723</f>
        <v/>
      </c>
      <c r="B15723">
        <f>IF(ISNUMBER(Input!B15723),IF(AND(Input!B15723&gt;=20,Input!B15723&lt;=700),Input!B15723,""),"")</f>
        <v/>
      </c>
      <c r="C15723">
        <f>IF(B15723="","",INT(A15723))</f>
        <v/>
      </c>
      <c r="D15723">
        <f>IF(B15723="","",HOUR(A15723))</f>
        <v/>
      </c>
      <c r="E15723">
        <f>IF(B15723="","",IF(INPUT!$I$1="","",IF(C15723&lt;(INT(INPUT!$I$1)-INPUT!$I$2),"Off Meds",IF(C15723&lt;=(INT(INPUT!$I$1)+INPUT!$I$2),"Washout","On Meds"))))</f>
        <v/>
      </c>
      <c r="F15723">
        <f>IF(B15723="","",1.509*(LN(B15723)^1.084-5.381))</f>
        <v/>
      </c>
      <c r="G15723">
        <f>IF(F15723="","",IF(F15723&lt;0,10*F15723^2,0))</f>
        <v/>
      </c>
      <c r="H15723">
        <f>IF(F15723="","",IF(F15723&gt;0,10*F15723^2,0))</f>
        <v/>
      </c>
    </row>
    <row r="15724">
      <c r="A15724">
        <f>Input!A15724</f>
        <v/>
      </c>
      <c r="B15724">
        <f>IF(ISNUMBER(Input!B15724),IF(AND(Input!B15724&gt;=20,Input!B15724&lt;=700),Input!B15724,""),"")</f>
        <v/>
      </c>
      <c r="C15724">
        <f>IF(B15724="","",INT(A15724))</f>
        <v/>
      </c>
      <c r="D15724">
        <f>IF(B15724="","",HOUR(A15724))</f>
        <v/>
      </c>
      <c r="E15724">
        <f>IF(B15724="","",IF(INPUT!$I$1="","",IF(C15724&lt;(INT(INPUT!$I$1)-INPUT!$I$2),"Off Meds",IF(C15724&lt;=(INT(INPUT!$I$1)+INPUT!$I$2),"Washout","On Meds"))))</f>
        <v/>
      </c>
      <c r="F15724">
        <f>IF(B15724="","",1.509*(LN(B15724)^1.084-5.381))</f>
        <v/>
      </c>
      <c r="G15724">
        <f>IF(F15724="","",IF(F15724&lt;0,10*F15724^2,0))</f>
        <v/>
      </c>
      <c r="H15724">
        <f>IF(F15724="","",IF(F15724&gt;0,10*F15724^2,0))</f>
        <v/>
      </c>
    </row>
    <row r="15725">
      <c r="A15725">
        <f>Input!A15725</f>
        <v/>
      </c>
      <c r="B15725">
        <f>IF(ISNUMBER(Input!B15725),IF(AND(Input!B15725&gt;=20,Input!B15725&lt;=700),Input!B15725,""),"")</f>
        <v/>
      </c>
      <c r="C15725">
        <f>IF(B15725="","",INT(A15725))</f>
        <v/>
      </c>
      <c r="D15725">
        <f>IF(B15725="","",HOUR(A15725))</f>
        <v/>
      </c>
      <c r="E15725">
        <f>IF(B15725="","",IF(INPUT!$I$1="","",IF(C15725&lt;(INT(INPUT!$I$1)-INPUT!$I$2),"Off Meds",IF(C15725&lt;=(INT(INPUT!$I$1)+INPUT!$I$2),"Washout","On Meds"))))</f>
        <v/>
      </c>
      <c r="F15725">
        <f>IF(B15725="","",1.509*(LN(B15725)^1.084-5.381))</f>
        <v/>
      </c>
      <c r="G15725">
        <f>IF(F15725="","",IF(F15725&lt;0,10*F15725^2,0))</f>
        <v/>
      </c>
      <c r="H15725">
        <f>IF(F15725="","",IF(F15725&gt;0,10*F15725^2,0))</f>
        <v/>
      </c>
    </row>
    <row r="15726">
      <c r="A15726">
        <f>Input!A15726</f>
        <v/>
      </c>
      <c r="B15726">
        <f>IF(ISNUMBER(Input!B15726),IF(AND(Input!B15726&gt;=20,Input!B15726&lt;=700),Input!B15726,""),"")</f>
        <v/>
      </c>
      <c r="C15726">
        <f>IF(B15726="","",INT(A15726))</f>
        <v/>
      </c>
      <c r="D15726">
        <f>IF(B15726="","",HOUR(A15726))</f>
        <v/>
      </c>
      <c r="E15726">
        <f>IF(B15726="","",IF(INPUT!$I$1="","",IF(C15726&lt;(INT(INPUT!$I$1)-INPUT!$I$2),"Off Meds",IF(C15726&lt;=(INT(INPUT!$I$1)+INPUT!$I$2),"Washout","On Meds"))))</f>
        <v/>
      </c>
      <c r="F15726">
        <f>IF(B15726="","",1.509*(LN(B15726)^1.084-5.381))</f>
        <v/>
      </c>
      <c r="G15726">
        <f>IF(F15726="","",IF(F15726&lt;0,10*F15726^2,0))</f>
        <v/>
      </c>
      <c r="H15726">
        <f>IF(F15726="","",IF(F15726&gt;0,10*F15726^2,0))</f>
        <v/>
      </c>
    </row>
    <row r="15727">
      <c r="A15727">
        <f>Input!A15727</f>
        <v/>
      </c>
      <c r="B15727">
        <f>IF(ISNUMBER(Input!B15727),IF(AND(Input!B15727&gt;=20,Input!B15727&lt;=700),Input!B15727,""),"")</f>
        <v/>
      </c>
      <c r="C15727">
        <f>IF(B15727="","",INT(A15727))</f>
        <v/>
      </c>
      <c r="D15727">
        <f>IF(B15727="","",HOUR(A15727))</f>
        <v/>
      </c>
      <c r="E15727">
        <f>IF(B15727="","",IF(INPUT!$I$1="","",IF(C15727&lt;(INT(INPUT!$I$1)-INPUT!$I$2),"Off Meds",IF(C15727&lt;=(INT(INPUT!$I$1)+INPUT!$I$2),"Washout","On Meds"))))</f>
        <v/>
      </c>
      <c r="F15727">
        <f>IF(B15727="","",1.509*(LN(B15727)^1.084-5.381))</f>
        <v/>
      </c>
      <c r="G15727">
        <f>IF(F15727="","",IF(F15727&lt;0,10*F15727^2,0))</f>
        <v/>
      </c>
      <c r="H15727">
        <f>IF(F15727="","",IF(F15727&gt;0,10*F15727^2,0))</f>
        <v/>
      </c>
    </row>
    <row r="15728">
      <c r="A15728">
        <f>Input!A15728</f>
        <v/>
      </c>
      <c r="B15728">
        <f>IF(ISNUMBER(Input!B15728),IF(AND(Input!B15728&gt;=20,Input!B15728&lt;=700),Input!B15728,""),"")</f>
        <v/>
      </c>
      <c r="C15728">
        <f>IF(B15728="","",INT(A15728))</f>
        <v/>
      </c>
      <c r="D15728">
        <f>IF(B15728="","",HOUR(A15728))</f>
        <v/>
      </c>
      <c r="E15728">
        <f>IF(B15728="","",IF(INPUT!$I$1="","",IF(C15728&lt;(INT(INPUT!$I$1)-INPUT!$I$2),"Off Meds",IF(C15728&lt;=(INT(INPUT!$I$1)+INPUT!$I$2),"Washout","On Meds"))))</f>
        <v/>
      </c>
      <c r="F15728">
        <f>IF(B15728="","",1.509*(LN(B15728)^1.084-5.381))</f>
        <v/>
      </c>
      <c r="G15728">
        <f>IF(F15728="","",IF(F15728&lt;0,10*F15728^2,0))</f>
        <v/>
      </c>
      <c r="H15728">
        <f>IF(F15728="","",IF(F15728&gt;0,10*F15728^2,0))</f>
        <v/>
      </c>
    </row>
    <row r="15729">
      <c r="A15729">
        <f>Input!A15729</f>
        <v/>
      </c>
      <c r="B15729">
        <f>IF(ISNUMBER(Input!B15729),IF(AND(Input!B15729&gt;=20,Input!B15729&lt;=700),Input!B15729,""),"")</f>
        <v/>
      </c>
      <c r="C15729">
        <f>IF(B15729="","",INT(A15729))</f>
        <v/>
      </c>
      <c r="D15729">
        <f>IF(B15729="","",HOUR(A15729))</f>
        <v/>
      </c>
      <c r="E15729">
        <f>IF(B15729="","",IF(INPUT!$I$1="","",IF(C15729&lt;(INT(INPUT!$I$1)-INPUT!$I$2),"Off Meds",IF(C15729&lt;=(INT(INPUT!$I$1)+INPUT!$I$2),"Washout","On Meds"))))</f>
        <v/>
      </c>
      <c r="F15729">
        <f>IF(B15729="","",1.509*(LN(B15729)^1.084-5.381))</f>
        <v/>
      </c>
      <c r="G15729">
        <f>IF(F15729="","",IF(F15729&lt;0,10*F15729^2,0))</f>
        <v/>
      </c>
      <c r="H15729">
        <f>IF(F15729="","",IF(F15729&gt;0,10*F15729^2,0))</f>
        <v/>
      </c>
    </row>
    <row r="15730">
      <c r="A15730">
        <f>Input!A15730</f>
        <v/>
      </c>
      <c r="B15730">
        <f>IF(ISNUMBER(Input!B15730),IF(AND(Input!B15730&gt;=20,Input!B15730&lt;=700),Input!B15730,""),"")</f>
        <v/>
      </c>
      <c r="C15730">
        <f>IF(B15730="","",INT(A15730))</f>
        <v/>
      </c>
      <c r="D15730">
        <f>IF(B15730="","",HOUR(A15730))</f>
        <v/>
      </c>
      <c r="E15730">
        <f>IF(B15730="","",IF(INPUT!$I$1="","",IF(C15730&lt;(INT(INPUT!$I$1)-INPUT!$I$2),"Off Meds",IF(C15730&lt;=(INT(INPUT!$I$1)+INPUT!$I$2),"Washout","On Meds"))))</f>
        <v/>
      </c>
      <c r="F15730">
        <f>IF(B15730="","",1.509*(LN(B15730)^1.084-5.381))</f>
        <v/>
      </c>
      <c r="G15730">
        <f>IF(F15730="","",IF(F15730&lt;0,10*F15730^2,0))</f>
        <v/>
      </c>
      <c r="H15730">
        <f>IF(F15730="","",IF(F15730&gt;0,10*F15730^2,0))</f>
        <v/>
      </c>
    </row>
    <row r="15731">
      <c r="A15731">
        <f>Input!A15731</f>
        <v/>
      </c>
      <c r="B15731">
        <f>IF(ISNUMBER(Input!B15731),IF(AND(Input!B15731&gt;=20,Input!B15731&lt;=700),Input!B15731,""),"")</f>
        <v/>
      </c>
      <c r="C15731">
        <f>IF(B15731="","",INT(A15731))</f>
        <v/>
      </c>
      <c r="D15731">
        <f>IF(B15731="","",HOUR(A15731))</f>
        <v/>
      </c>
      <c r="E15731">
        <f>IF(B15731="","",IF(INPUT!$I$1="","",IF(C15731&lt;(INT(INPUT!$I$1)-INPUT!$I$2),"Off Meds",IF(C15731&lt;=(INT(INPUT!$I$1)+INPUT!$I$2),"Washout","On Meds"))))</f>
        <v/>
      </c>
      <c r="F15731">
        <f>IF(B15731="","",1.509*(LN(B15731)^1.084-5.381))</f>
        <v/>
      </c>
      <c r="G15731">
        <f>IF(F15731="","",IF(F15731&lt;0,10*F15731^2,0))</f>
        <v/>
      </c>
      <c r="H15731">
        <f>IF(F15731="","",IF(F15731&gt;0,10*F15731^2,0))</f>
        <v/>
      </c>
    </row>
    <row r="15732">
      <c r="A15732">
        <f>Input!A15732</f>
        <v/>
      </c>
      <c r="B15732">
        <f>IF(ISNUMBER(Input!B15732),IF(AND(Input!B15732&gt;=20,Input!B15732&lt;=700),Input!B15732,""),"")</f>
        <v/>
      </c>
      <c r="C15732">
        <f>IF(B15732="","",INT(A15732))</f>
        <v/>
      </c>
      <c r="D15732">
        <f>IF(B15732="","",HOUR(A15732))</f>
        <v/>
      </c>
      <c r="E15732">
        <f>IF(B15732="","",IF(INPUT!$I$1="","",IF(C15732&lt;(INT(INPUT!$I$1)-INPUT!$I$2),"Off Meds",IF(C15732&lt;=(INT(INPUT!$I$1)+INPUT!$I$2),"Washout","On Meds"))))</f>
        <v/>
      </c>
      <c r="F15732">
        <f>IF(B15732="","",1.509*(LN(B15732)^1.084-5.381))</f>
        <v/>
      </c>
      <c r="G15732">
        <f>IF(F15732="","",IF(F15732&lt;0,10*F15732^2,0))</f>
        <v/>
      </c>
      <c r="H15732">
        <f>IF(F15732="","",IF(F15732&gt;0,10*F15732^2,0))</f>
        <v/>
      </c>
    </row>
    <row r="15733">
      <c r="A15733">
        <f>Input!A15733</f>
        <v/>
      </c>
      <c r="B15733">
        <f>IF(ISNUMBER(Input!B15733),IF(AND(Input!B15733&gt;=20,Input!B15733&lt;=700),Input!B15733,""),"")</f>
        <v/>
      </c>
      <c r="C15733">
        <f>IF(B15733="","",INT(A15733))</f>
        <v/>
      </c>
      <c r="D15733">
        <f>IF(B15733="","",HOUR(A15733))</f>
        <v/>
      </c>
      <c r="E15733">
        <f>IF(B15733="","",IF(INPUT!$I$1="","",IF(C15733&lt;(INT(INPUT!$I$1)-INPUT!$I$2),"Off Meds",IF(C15733&lt;=(INT(INPUT!$I$1)+INPUT!$I$2),"Washout","On Meds"))))</f>
        <v/>
      </c>
      <c r="F15733">
        <f>IF(B15733="","",1.509*(LN(B15733)^1.084-5.381))</f>
        <v/>
      </c>
      <c r="G15733">
        <f>IF(F15733="","",IF(F15733&lt;0,10*F15733^2,0))</f>
        <v/>
      </c>
      <c r="H15733">
        <f>IF(F15733="","",IF(F15733&gt;0,10*F15733^2,0))</f>
        <v/>
      </c>
    </row>
    <row r="15734">
      <c r="A15734">
        <f>Input!A15734</f>
        <v/>
      </c>
      <c r="B15734">
        <f>IF(ISNUMBER(Input!B15734),IF(AND(Input!B15734&gt;=20,Input!B15734&lt;=700),Input!B15734,""),"")</f>
        <v/>
      </c>
      <c r="C15734">
        <f>IF(B15734="","",INT(A15734))</f>
        <v/>
      </c>
      <c r="D15734">
        <f>IF(B15734="","",HOUR(A15734))</f>
        <v/>
      </c>
      <c r="E15734">
        <f>IF(B15734="","",IF(INPUT!$I$1="","",IF(C15734&lt;(INT(INPUT!$I$1)-INPUT!$I$2),"Off Meds",IF(C15734&lt;=(INT(INPUT!$I$1)+INPUT!$I$2),"Washout","On Meds"))))</f>
        <v/>
      </c>
      <c r="F15734">
        <f>IF(B15734="","",1.509*(LN(B15734)^1.084-5.381))</f>
        <v/>
      </c>
      <c r="G15734">
        <f>IF(F15734="","",IF(F15734&lt;0,10*F15734^2,0))</f>
        <v/>
      </c>
      <c r="H15734">
        <f>IF(F15734="","",IF(F15734&gt;0,10*F15734^2,0))</f>
        <v/>
      </c>
    </row>
    <row r="15735">
      <c r="A15735">
        <f>Input!A15735</f>
        <v/>
      </c>
      <c r="B15735">
        <f>IF(ISNUMBER(Input!B15735),IF(AND(Input!B15735&gt;=20,Input!B15735&lt;=700),Input!B15735,""),"")</f>
        <v/>
      </c>
      <c r="C15735">
        <f>IF(B15735="","",INT(A15735))</f>
        <v/>
      </c>
      <c r="D15735">
        <f>IF(B15735="","",HOUR(A15735))</f>
        <v/>
      </c>
      <c r="E15735">
        <f>IF(B15735="","",IF(INPUT!$I$1="","",IF(C15735&lt;(INT(INPUT!$I$1)-INPUT!$I$2),"Off Meds",IF(C15735&lt;=(INT(INPUT!$I$1)+INPUT!$I$2),"Washout","On Meds"))))</f>
        <v/>
      </c>
      <c r="F15735">
        <f>IF(B15735="","",1.509*(LN(B15735)^1.084-5.381))</f>
        <v/>
      </c>
      <c r="G15735">
        <f>IF(F15735="","",IF(F15735&lt;0,10*F15735^2,0))</f>
        <v/>
      </c>
      <c r="H15735">
        <f>IF(F15735="","",IF(F15735&gt;0,10*F15735^2,0))</f>
        <v/>
      </c>
    </row>
    <row r="15736">
      <c r="A15736">
        <f>Input!A15736</f>
        <v/>
      </c>
      <c r="B15736">
        <f>IF(ISNUMBER(Input!B15736),IF(AND(Input!B15736&gt;=20,Input!B15736&lt;=700),Input!B15736,""),"")</f>
        <v/>
      </c>
      <c r="C15736">
        <f>IF(B15736="","",INT(A15736))</f>
        <v/>
      </c>
      <c r="D15736">
        <f>IF(B15736="","",HOUR(A15736))</f>
        <v/>
      </c>
      <c r="E15736">
        <f>IF(B15736="","",IF(INPUT!$I$1="","",IF(C15736&lt;(INT(INPUT!$I$1)-INPUT!$I$2),"Off Meds",IF(C15736&lt;=(INT(INPUT!$I$1)+INPUT!$I$2),"Washout","On Meds"))))</f>
        <v/>
      </c>
      <c r="F15736">
        <f>IF(B15736="","",1.509*(LN(B15736)^1.084-5.381))</f>
        <v/>
      </c>
      <c r="G15736">
        <f>IF(F15736="","",IF(F15736&lt;0,10*F15736^2,0))</f>
        <v/>
      </c>
      <c r="H15736">
        <f>IF(F15736="","",IF(F15736&gt;0,10*F15736^2,0))</f>
        <v/>
      </c>
    </row>
    <row r="15737">
      <c r="A15737">
        <f>Input!A15737</f>
        <v/>
      </c>
      <c r="B15737">
        <f>IF(ISNUMBER(Input!B15737),IF(AND(Input!B15737&gt;=20,Input!B15737&lt;=700),Input!B15737,""),"")</f>
        <v/>
      </c>
      <c r="C15737">
        <f>IF(B15737="","",INT(A15737))</f>
        <v/>
      </c>
      <c r="D15737">
        <f>IF(B15737="","",HOUR(A15737))</f>
        <v/>
      </c>
      <c r="E15737">
        <f>IF(B15737="","",IF(INPUT!$I$1="","",IF(C15737&lt;(INT(INPUT!$I$1)-INPUT!$I$2),"Off Meds",IF(C15737&lt;=(INT(INPUT!$I$1)+INPUT!$I$2),"Washout","On Meds"))))</f>
        <v/>
      </c>
      <c r="F15737">
        <f>IF(B15737="","",1.509*(LN(B15737)^1.084-5.381))</f>
        <v/>
      </c>
      <c r="G15737">
        <f>IF(F15737="","",IF(F15737&lt;0,10*F15737^2,0))</f>
        <v/>
      </c>
      <c r="H15737">
        <f>IF(F15737="","",IF(F15737&gt;0,10*F15737^2,0))</f>
        <v/>
      </c>
    </row>
    <row r="15738">
      <c r="A15738">
        <f>Input!A15738</f>
        <v/>
      </c>
      <c r="B15738">
        <f>IF(ISNUMBER(Input!B15738),IF(AND(Input!B15738&gt;=20,Input!B15738&lt;=700),Input!B15738,""),"")</f>
        <v/>
      </c>
      <c r="C15738">
        <f>IF(B15738="","",INT(A15738))</f>
        <v/>
      </c>
      <c r="D15738">
        <f>IF(B15738="","",HOUR(A15738))</f>
        <v/>
      </c>
      <c r="E15738">
        <f>IF(B15738="","",IF(INPUT!$I$1="","",IF(C15738&lt;(INT(INPUT!$I$1)-INPUT!$I$2),"Off Meds",IF(C15738&lt;=(INT(INPUT!$I$1)+INPUT!$I$2),"Washout","On Meds"))))</f>
        <v/>
      </c>
      <c r="F15738">
        <f>IF(B15738="","",1.509*(LN(B15738)^1.084-5.381))</f>
        <v/>
      </c>
      <c r="G15738">
        <f>IF(F15738="","",IF(F15738&lt;0,10*F15738^2,0))</f>
        <v/>
      </c>
      <c r="H15738">
        <f>IF(F15738="","",IF(F15738&gt;0,10*F15738^2,0))</f>
        <v/>
      </c>
    </row>
    <row r="15739">
      <c r="A15739">
        <f>Input!A15739</f>
        <v/>
      </c>
      <c r="B15739">
        <f>IF(ISNUMBER(Input!B15739),IF(AND(Input!B15739&gt;=20,Input!B15739&lt;=700),Input!B15739,""),"")</f>
        <v/>
      </c>
      <c r="C15739">
        <f>IF(B15739="","",INT(A15739))</f>
        <v/>
      </c>
      <c r="D15739">
        <f>IF(B15739="","",HOUR(A15739))</f>
        <v/>
      </c>
      <c r="E15739">
        <f>IF(B15739="","",IF(INPUT!$I$1="","",IF(C15739&lt;(INT(INPUT!$I$1)-INPUT!$I$2),"Off Meds",IF(C15739&lt;=(INT(INPUT!$I$1)+INPUT!$I$2),"Washout","On Meds"))))</f>
        <v/>
      </c>
      <c r="F15739">
        <f>IF(B15739="","",1.509*(LN(B15739)^1.084-5.381))</f>
        <v/>
      </c>
      <c r="G15739">
        <f>IF(F15739="","",IF(F15739&lt;0,10*F15739^2,0))</f>
        <v/>
      </c>
      <c r="H15739">
        <f>IF(F15739="","",IF(F15739&gt;0,10*F15739^2,0))</f>
        <v/>
      </c>
    </row>
    <row r="15740">
      <c r="A15740">
        <f>Input!A15740</f>
        <v/>
      </c>
      <c r="B15740">
        <f>IF(ISNUMBER(Input!B15740),IF(AND(Input!B15740&gt;=20,Input!B15740&lt;=700),Input!B15740,""),"")</f>
        <v/>
      </c>
      <c r="C15740">
        <f>IF(B15740="","",INT(A15740))</f>
        <v/>
      </c>
      <c r="D15740">
        <f>IF(B15740="","",HOUR(A15740))</f>
        <v/>
      </c>
      <c r="E15740">
        <f>IF(B15740="","",IF(INPUT!$I$1="","",IF(C15740&lt;(INT(INPUT!$I$1)-INPUT!$I$2),"Off Meds",IF(C15740&lt;=(INT(INPUT!$I$1)+INPUT!$I$2),"Washout","On Meds"))))</f>
        <v/>
      </c>
      <c r="F15740">
        <f>IF(B15740="","",1.509*(LN(B15740)^1.084-5.381))</f>
        <v/>
      </c>
      <c r="G15740">
        <f>IF(F15740="","",IF(F15740&lt;0,10*F15740^2,0))</f>
        <v/>
      </c>
      <c r="H15740">
        <f>IF(F15740="","",IF(F15740&gt;0,10*F15740^2,0))</f>
        <v/>
      </c>
    </row>
    <row r="15741">
      <c r="A15741">
        <f>Input!A15741</f>
        <v/>
      </c>
      <c r="B15741">
        <f>IF(ISNUMBER(Input!B15741),IF(AND(Input!B15741&gt;=20,Input!B15741&lt;=700),Input!B15741,""),"")</f>
        <v/>
      </c>
      <c r="C15741">
        <f>IF(B15741="","",INT(A15741))</f>
        <v/>
      </c>
      <c r="D15741">
        <f>IF(B15741="","",HOUR(A15741))</f>
        <v/>
      </c>
      <c r="E15741">
        <f>IF(B15741="","",IF(INPUT!$I$1="","",IF(C15741&lt;(INT(INPUT!$I$1)-INPUT!$I$2),"Off Meds",IF(C15741&lt;=(INT(INPUT!$I$1)+INPUT!$I$2),"Washout","On Meds"))))</f>
        <v/>
      </c>
      <c r="F15741">
        <f>IF(B15741="","",1.509*(LN(B15741)^1.084-5.381))</f>
        <v/>
      </c>
      <c r="G15741">
        <f>IF(F15741="","",IF(F15741&lt;0,10*F15741^2,0))</f>
        <v/>
      </c>
      <c r="H15741">
        <f>IF(F15741="","",IF(F15741&gt;0,10*F15741^2,0))</f>
        <v/>
      </c>
    </row>
    <row r="15742">
      <c r="A15742">
        <f>Input!A15742</f>
        <v/>
      </c>
      <c r="B15742">
        <f>IF(ISNUMBER(Input!B15742),IF(AND(Input!B15742&gt;=20,Input!B15742&lt;=700),Input!B15742,""),"")</f>
        <v/>
      </c>
      <c r="C15742">
        <f>IF(B15742="","",INT(A15742))</f>
        <v/>
      </c>
      <c r="D15742">
        <f>IF(B15742="","",HOUR(A15742))</f>
        <v/>
      </c>
      <c r="E15742">
        <f>IF(B15742="","",IF(INPUT!$I$1="","",IF(C15742&lt;(INT(INPUT!$I$1)-INPUT!$I$2),"Off Meds",IF(C15742&lt;=(INT(INPUT!$I$1)+INPUT!$I$2),"Washout","On Meds"))))</f>
        <v/>
      </c>
      <c r="F15742">
        <f>IF(B15742="","",1.509*(LN(B15742)^1.084-5.381))</f>
        <v/>
      </c>
      <c r="G15742">
        <f>IF(F15742="","",IF(F15742&lt;0,10*F15742^2,0))</f>
        <v/>
      </c>
      <c r="H15742">
        <f>IF(F15742="","",IF(F15742&gt;0,10*F15742^2,0))</f>
        <v/>
      </c>
    </row>
    <row r="15743">
      <c r="A15743">
        <f>Input!A15743</f>
        <v/>
      </c>
      <c r="B15743">
        <f>IF(ISNUMBER(Input!B15743),IF(AND(Input!B15743&gt;=20,Input!B15743&lt;=700),Input!B15743,""),"")</f>
        <v/>
      </c>
      <c r="C15743">
        <f>IF(B15743="","",INT(A15743))</f>
        <v/>
      </c>
      <c r="D15743">
        <f>IF(B15743="","",HOUR(A15743))</f>
        <v/>
      </c>
      <c r="E15743">
        <f>IF(B15743="","",IF(INPUT!$I$1="","",IF(C15743&lt;(INT(INPUT!$I$1)-INPUT!$I$2),"Off Meds",IF(C15743&lt;=(INT(INPUT!$I$1)+INPUT!$I$2),"Washout","On Meds"))))</f>
        <v/>
      </c>
      <c r="F15743">
        <f>IF(B15743="","",1.509*(LN(B15743)^1.084-5.381))</f>
        <v/>
      </c>
      <c r="G15743">
        <f>IF(F15743="","",IF(F15743&lt;0,10*F15743^2,0))</f>
        <v/>
      </c>
      <c r="H15743">
        <f>IF(F15743="","",IF(F15743&gt;0,10*F15743^2,0))</f>
        <v/>
      </c>
    </row>
    <row r="15744">
      <c r="A15744">
        <f>Input!A15744</f>
        <v/>
      </c>
      <c r="B15744">
        <f>IF(ISNUMBER(Input!B15744),IF(AND(Input!B15744&gt;=20,Input!B15744&lt;=700),Input!B15744,""),"")</f>
        <v/>
      </c>
      <c r="C15744">
        <f>IF(B15744="","",INT(A15744))</f>
        <v/>
      </c>
      <c r="D15744">
        <f>IF(B15744="","",HOUR(A15744))</f>
        <v/>
      </c>
      <c r="E15744">
        <f>IF(B15744="","",IF(INPUT!$I$1="","",IF(C15744&lt;(INT(INPUT!$I$1)-INPUT!$I$2),"Off Meds",IF(C15744&lt;=(INT(INPUT!$I$1)+INPUT!$I$2),"Washout","On Meds"))))</f>
        <v/>
      </c>
      <c r="F15744">
        <f>IF(B15744="","",1.509*(LN(B15744)^1.084-5.381))</f>
        <v/>
      </c>
      <c r="G15744">
        <f>IF(F15744="","",IF(F15744&lt;0,10*F15744^2,0))</f>
        <v/>
      </c>
      <c r="H15744">
        <f>IF(F15744="","",IF(F15744&gt;0,10*F15744^2,0))</f>
        <v/>
      </c>
    </row>
    <row r="15745">
      <c r="A15745">
        <f>Input!A15745</f>
        <v/>
      </c>
      <c r="B15745">
        <f>IF(ISNUMBER(Input!B15745),IF(AND(Input!B15745&gt;=20,Input!B15745&lt;=700),Input!B15745,""),"")</f>
        <v/>
      </c>
      <c r="C15745">
        <f>IF(B15745="","",INT(A15745))</f>
        <v/>
      </c>
      <c r="D15745">
        <f>IF(B15745="","",HOUR(A15745))</f>
        <v/>
      </c>
      <c r="E15745">
        <f>IF(B15745="","",IF(INPUT!$I$1="","",IF(C15745&lt;(INT(INPUT!$I$1)-INPUT!$I$2),"Off Meds",IF(C15745&lt;=(INT(INPUT!$I$1)+INPUT!$I$2),"Washout","On Meds"))))</f>
        <v/>
      </c>
      <c r="F15745">
        <f>IF(B15745="","",1.509*(LN(B15745)^1.084-5.381))</f>
        <v/>
      </c>
      <c r="G15745">
        <f>IF(F15745="","",IF(F15745&lt;0,10*F15745^2,0))</f>
        <v/>
      </c>
      <c r="H15745">
        <f>IF(F15745="","",IF(F15745&gt;0,10*F15745^2,0))</f>
        <v/>
      </c>
    </row>
    <row r="15746">
      <c r="A15746">
        <f>Input!A15746</f>
        <v/>
      </c>
      <c r="B15746">
        <f>IF(ISNUMBER(Input!B15746),IF(AND(Input!B15746&gt;=20,Input!B15746&lt;=700),Input!B15746,""),"")</f>
        <v/>
      </c>
      <c r="C15746">
        <f>IF(B15746="","",INT(A15746))</f>
        <v/>
      </c>
      <c r="D15746">
        <f>IF(B15746="","",HOUR(A15746))</f>
        <v/>
      </c>
      <c r="E15746">
        <f>IF(B15746="","",IF(INPUT!$I$1="","",IF(C15746&lt;(INT(INPUT!$I$1)-INPUT!$I$2),"Off Meds",IF(C15746&lt;=(INT(INPUT!$I$1)+INPUT!$I$2),"Washout","On Meds"))))</f>
        <v/>
      </c>
      <c r="F15746">
        <f>IF(B15746="","",1.509*(LN(B15746)^1.084-5.381))</f>
        <v/>
      </c>
      <c r="G15746">
        <f>IF(F15746="","",IF(F15746&lt;0,10*F15746^2,0))</f>
        <v/>
      </c>
      <c r="H15746">
        <f>IF(F15746="","",IF(F15746&gt;0,10*F15746^2,0))</f>
        <v/>
      </c>
    </row>
    <row r="15747">
      <c r="A15747">
        <f>Input!A15747</f>
        <v/>
      </c>
      <c r="B15747">
        <f>IF(ISNUMBER(Input!B15747),IF(AND(Input!B15747&gt;=20,Input!B15747&lt;=700),Input!B15747,""),"")</f>
        <v/>
      </c>
      <c r="C15747">
        <f>IF(B15747="","",INT(A15747))</f>
        <v/>
      </c>
      <c r="D15747">
        <f>IF(B15747="","",HOUR(A15747))</f>
        <v/>
      </c>
      <c r="E15747">
        <f>IF(B15747="","",IF(INPUT!$I$1="","",IF(C15747&lt;(INT(INPUT!$I$1)-INPUT!$I$2),"Off Meds",IF(C15747&lt;=(INT(INPUT!$I$1)+INPUT!$I$2),"Washout","On Meds"))))</f>
        <v/>
      </c>
      <c r="F15747">
        <f>IF(B15747="","",1.509*(LN(B15747)^1.084-5.381))</f>
        <v/>
      </c>
      <c r="G15747">
        <f>IF(F15747="","",IF(F15747&lt;0,10*F15747^2,0))</f>
        <v/>
      </c>
      <c r="H15747">
        <f>IF(F15747="","",IF(F15747&gt;0,10*F15747^2,0))</f>
        <v/>
      </c>
    </row>
    <row r="15748">
      <c r="A15748">
        <f>Input!A15748</f>
        <v/>
      </c>
      <c r="B15748">
        <f>IF(ISNUMBER(Input!B15748),IF(AND(Input!B15748&gt;=20,Input!B15748&lt;=700),Input!B15748,""),"")</f>
        <v/>
      </c>
      <c r="C15748">
        <f>IF(B15748="","",INT(A15748))</f>
        <v/>
      </c>
      <c r="D15748">
        <f>IF(B15748="","",HOUR(A15748))</f>
        <v/>
      </c>
      <c r="E15748">
        <f>IF(B15748="","",IF(INPUT!$I$1="","",IF(C15748&lt;(INT(INPUT!$I$1)-INPUT!$I$2),"Off Meds",IF(C15748&lt;=(INT(INPUT!$I$1)+INPUT!$I$2),"Washout","On Meds"))))</f>
        <v/>
      </c>
      <c r="F15748">
        <f>IF(B15748="","",1.509*(LN(B15748)^1.084-5.381))</f>
        <v/>
      </c>
      <c r="G15748">
        <f>IF(F15748="","",IF(F15748&lt;0,10*F15748^2,0))</f>
        <v/>
      </c>
      <c r="H15748">
        <f>IF(F15748="","",IF(F15748&gt;0,10*F15748^2,0))</f>
        <v/>
      </c>
    </row>
    <row r="15749">
      <c r="A15749">
        <f>Input!A15749</f>
        <v/>
      </c>
      <c r="B15749">
        <f>IF(ISNUMBER(Input!B15749),IF(AND(Input!B15749&gt;=20,Input!B15749&lt;=700),Input!B15749,""),"")</f>
        <v/>
      </c>
      <c r="C15749">
        <f>IF(B15749="","",INT(A15749))</f>
        <v/>
      </c>
      <c r="D15749">
        <f>IF(B15749="","",HOUR(A15749))</f>
        <v/>
      </c>
      <c r="E15749">
        <f>IF(B15749="","",IF(INPUT!$I$1="","",IF(C15749&lt;(INT(INPUT!$I$1)-INPUT!$I$2),"Off Meds",IF(C15749&lt;=(INT(INPUT!$I$1)+INPUT!$I$2),"Washout","On Meds"))))</f>
        <v/>
      </c>
      <c r="F15749">
        <f>IF(B15749="","",1.509*(LN(B15749)^1.084-5.381))</f>
        <v/>
      </c>
      <c r="G15749">
        <f>IF(F15749="","",IF(F15749&lt;0,10*F15749^2,0))</f>
        <v/>
      </c>
      <c r="H15749">
        <f>IF(F15749="","",IF(F15749&gt;0,10*F15749^2,0))</f>
        <v/>
      </c>
    </row>
    <row r="15750">
      <c r="A15750">
        <f>Input!A15750</f>
        <v/>
      </c>
      <c r="B15750">
        <f>IF(ISNUMBER(Input!B15750),IF(AND(Input!B15750&gt;=20,Input!B15750&lt;=700),Input!B15750,""),"")</f>
        <v/>
      </c>
      <c r="C15750">
        <f>IF(B15750="","",INT(A15750))</f>
        <v/>
      </c>
      <c r="D15750">
        <f>IF(B15750="","",HOUR(A15750))</f>
        <v/>
      </c>
      <c r="E15750">
        <f>IF(B15750="","",IF(INPUT!$I$1="","",IF(C15750&lt;(INT(INPUT!$I$1)-INPUT!$I$2),"Off Meds",IF(C15750&lt;=(INT(INPUT!$I$1)+INPUT!$I$2),"Washout","On Meds"))))</f>
        <v/>
      </c>
      <c r="F15750">
        <f>IF(B15750="","",1.509*(LN(B15750)^1.084-5.381))</f>
        <v/>
      </c>
      <c r="G15750">
        <f>IF(F15750="","",IF(F15750&lt;0,10*F15750^2,0))</f>
        <v/>
      </c>
      <c r="H15750">
        <f>IF(F15750="","",IF(F15750&gt;0,10*F15750^2,0))</f>
        <v/>
      </c>
    </row>
    <row r="15751">
      <c r="A15751">
        <f>Input!A15751</f>
        <v/>
      </c>
      <c r="B15751">
        <f>IF(ISNUMBER(Input!B15751),IF(AND(Input!B15751&gt;=20,Input!B15751&lt;=700),Input!B15751,""),"")</f>
        <v/>
      </c>
      <c r="C15751">
        <f>IF(B15751="","",INT(A15751))</f>
        <v/>
      </c>
      <c r="D15751">
        <f>IF(B15751="","",HOUR(A15751))</f>
        <v/>
      </c>
      <c r="E15751">
        <f>IF(B15751="","",IF(INPUT!$I$1="","",IF(C15751&lt;(INT(INPUT!$I$1)-INPUT!$I$2),"Off Meds",IF(C15751&lt;=(INT(INPUT!$I$1)+INPUT!$I$2),"Washout","On Meds"))))</f>
        <v/>
      </c>
      <c r="F15751">
        <f>IF(B15751="","",1.509*(LN(B15751)^1.084-5.381))</f>
        <v/>
      </c>
      <c r="G15751">
        <f>IF(F15751="","",IF(F15751&lt;0,10*F15751^2,0))</f>
        <v/>
      </c>
      <c r="H15751">
        <f>IF(F15751="","",IF(F15751&gt;0,10*F15751^2,0))</f>
        <v/>
      </c>
    </row>
    <row r="15752">
      <c r="A15752">
        <f>Input!A15752</f>
        <v/>
      </c>
      <c r="B15752">
        <f>IF(ISNUMBER(Input!B15752),IF(AND(Input!B15752&gt;=20,Input!B15752&lt;=700),Input!B15752,""),"")</f>
        <v/>
      </c>
      <c r="C15752">
        <f>IF(B15752="","",INT(A15752))</f>
        <v/>
      </c>
      <c r="D15752">
        <f>IF(B15752="","",HOUR(A15752))</f>
        <v/>
      </c>
      <c r="E15752">
        <f>IF(B15752="","",IF(INPUT!$I$1="","",IF(C15752&lt;(INT(INPUT!$I$1)-INPUT!$I$2),"Off Meds",IF(C15752&lt;=(INT(INPUT!$I$1)+INPUT!$I$2),"Washout","On Meds"))))</f>
        <v/>
      </c>
      <c r="F15752">
        <f>IF(B15752="","",1.509*(LN(B15752)^1.084-5.381))</f>
        <v/>
      </c>
      <c r="G15752">
        <f>IF(F15752="","",IF(F15752&lt;0,10*F15752^2,0))</f>
        <v/>
      </c>
      <c r="H15752">
        <f>IF(F15752="","",IF(F15752&gt;0,10*F15752^2,0))</f>
        <v/>
      </c>
    </row>
    <row r="15753">
      <c r="A15753">
        <f>Input!A15753</f>
        <v/>
      </c>
      <c r="B15753">
        <f>IF(ISNUMBER(Input!B15753),IF(AND(Input!B15753&gt;=20,Input!B15753&lt;=700),Input!B15753,""),"")</f>
        <v/>
      </c>
      <c r="C15753">
        <f>IF(B15753="","",INT(A15753))</f>
        <v/>
      </c>
      <c r="D15753">
        <f>IF(B15753="","",HOUR(A15753))</f>
        <v/>
      </c>
      <c r="E15753">
        <f>IF(B15753="","",IF(INPUT!$I$1="","",IF(C15753&lt;(INT(INPUT!$I$1)-INPUT!$I$2),"Off Meds",IF(C15753&lt;=(INT(INPUT!$I$1)+INPUT!$I$2),"Washout","On Meds"))))</f>
        <v/>
      </c>
      <c r="F15753">
        <f>IF(B15753="","",1.509*(LN(B15753)^1.084-5.381))</f>
        <v/>
      </c>
      <c r="G15753">
        <f>IF(F15753="","",IF(F15753&lt;0,10*F15753^2,0))</f>
        <v/>
      </c>
      <c r="H15753">
        <f>IF(F15753="","",IF(F15753&gt;0,10*F15753^2,0))</f>
        <v/>
      </c>
    </row>
    <row r="15754">
      <c r="A15754">
        <f>Input!A15754</f>
        <v/>
      </c>
      <c r="B15754">
        <f>IF(ISNUMBER(Input!B15754),IF(AND(Input!B15754&gt;=20,Input!B15754&lt;=700),Input!B15754,""),"")</f>
        <v/>
      </c>
      <c r="C15754">
        <f>IF(B15754="","",INT(A15754))</f>
        <v/>
      </c>
      <c r="D15754">
        <f>IF(B15754="","",HOUR(A15754))</f>
        <v/>
      </c>
      <c r="E15754">
        <f>IF(B15754="","",IF(INPUT!$I$1="","",IF(C15754&lt;(INT(INPUT!$I$1)-INPUT!$I$2),"Off Meds",IF(C15754&lt;=(INT(INPUT!$I$1)+INPUT!$I$2),"Washout","On Meds"))))</f>
        <v/>
      </c>
      <c r="F15754">
        <f>IF(B15754="","",1.509*(LN(B15754)^1.084-5.381))</f>
        <v/>
      </c>
      <c r="G15754">
        <f>IF(F15754="","",IF(F15754&lt;0,10*F15754^2,0))</f>
        <v/>
      </c>
      <c r="H15754">
        <f>IF(F15754="","",IF(F15754&gt;0,10*F15754^2,0))</f>
        <v/>
      </c>
    </row>
    <row r="15755">
      <c r="A15755">
        <f>Input!A15755</f>
        <v/>
      </c>
      <c r="B15755">
        <f>IF(ISNUMBER(Input!B15755),IF(AND(Input!B15755&gt;=20,Input!B15755&lt;=700),Input!B15755,""),"")</f>
        <v/>
      </c>
      <c r="C15755">
        <f>IF(B15755="","",INT(A15755))</f>
        <v/>
      </c>
      <c r="D15755">
        <f>IF(B15755="","",HOUR(A15755))</f>
        <v/>
      </c>
      <c r="E15755">
        <f>IF(B15755="","",IF(INPUT!$I$1="","",IF(C15755&lt;(INT(INPUT!$I$1)-INPUT!$I$2),"Off Meds",IF(C15755&lt;=(INT(INPUT!$I$1)+INPUT!$I$2),"Washout","On Meds"))))</f>
        <v/>
      </c>
      <c r="F15755">
        <f>IF(B15755="","",1.509*(LN(B15755)^1.084-5.381))</f>
        <v/>
      </c>
      <c r="G15755">
        <f>IF(F15755="","",IF(F15755&lt;0,10*F15755^2,0))</f>
        <v/>
      </c>
      <c r="H15755">
        <f>IF(F15755="","",IF(F15755&gt;0,10*F15755^2,0))</f>
        <v/>
      </c>
    </row>
    <row r="15756">
      <c r="A15756">
        <f>Input!A15756</f>
        <v/>
      </c>
      <c r="B15756">
        <f>IF(ISNUMBER(Input!B15756),IF(AND(Input!B15756&gt;=20,Input!B15756&lt;=700),Input!B15756,""),"")</f>
        <v/>
      </c>
      <c r="C15756">
        <f>IF(B15756="","",INT(A15756))</f>
        <v/>
      </c>
      <c r="D15756">
        <f>IF(B15756="","",HOUR(A15756))</f>
        <v/>
      </c>
      <c r="E15756">
        <f>IF(B15756="","",IF(INPUT!$I$1="","",IF(C15756&lt;(INT(INPUT!$I$1)-INPUT!$I$2),"Off Meds",IF(C15756&lt;=(INT(INPUT!$I$1)+INPUT!$I$2),"Washout","On Meds"))))</f>
        <v/>
      </c>
      <c r="F15756">
        <f>IF(B15756="","",1.509*(LN(B15756)^1.084-5.381))</f>
        <v/>
      </c>
      <c r="G15756">
        <f>IF(F15756="","",IF(F15756&lt;0,10*F15756^2,0))</f>
        <v/>
      </c>
      <c r="H15756">
        <f>IF(F15756="","",IF(F15756&gt;0,10*F15756^2,0))</f>
        <v/>
      </c>
    </row>
    <row r="15757">
      <c r="A15757">
        <f>Input!A15757</f>
        <v/>
      </c>
      <c r="B15757">
        <f>IF(ISNUMBER(Input!B15757),IF(AND(Input!B15757&gt;=20,Input!B15757&lt;=700),Input!B15757,""),"")</f>
        <v/>
      </c>
      <c r="C15757">
        <f>IF(B15757="","",INT(A15757))</f>
        <v/>
      </c>
      <c r="D15757">
        <f>IF(B15757="","",HOUR(A15757))</f>
        <v/>
      </c>
      <c r="E15757">
        <f>IF(B15757="","",IF(INPUT!$I$1="","",IF(C15757&lt;(INT(INPUT!$I$1)-INPUT!$I$2),"Off Meds",IF(C15757&lt;=(INT(INPUT!$I$1)+INPUT!$I$2),"Washout","On Meds"))))</f>
        <v/>
      </c>
      <c r="F15757">
        <f>IF(B15757="","",1.509*(LN(B15757)^1.084-5.381))</f>
        <v/>
      </c>
      <c r="G15757">
        <f>IF(F15757="","",IF(F15757&lt;0,10*F15757^2,0))</f>
        <v/>
      </c>
      <c r="H15757">
        <f>IF(F15757="","",IF(F15757&gt;0,10*F15757^2,0))</f>
        <v/>
      </c>
    </row>
    <row r="15758">
      <c r="A15758">
        <f>Input!A15758</f>
        <v/>
      </c>
      <c r="B15758">
        <f>IF(ISNUMBER(Input!B15758),IF(AND(Input!B15758&gt;=20,Input!B15758&lt;=700),Input!B15758,""),"")</f>
        <v/>
      </c>
      <c r="C15758">
        <f>IF(B15758="","",INT(A15758))</f>
        <v/>
      </c>
      <c r="D15758">
        <f>IF(B15758="","",HOUR(A15758))</f>
        <v/>
      </c>
      <c r="E15758">
        <f>IF(B15758="","",IF(INPUT!$I$1="","",IF(C15758&lt;(INT(INPUT!$I$1)-INPUT!$I$2),"Off Meds",IF(C15758&lt;=(INT(INPUT!$I$1)+INPUT!$I$2),"Washout","On Meds"))))</f>
        <v/>
      </c>
      <c r="F15758">
        <f>IF(B15758="","",1.509*(LN(B15758)^1.084-5.381))</f>
        <v/>
      </c>
      <c r="G15758">
        <f>IF(F15758="","",IF(F15758&lt;0,10*F15758^2,0))</f>
        <v/>
      </c>
      <c r="H15758">
        <f>IF(F15758="","",IF(F15758&gt;0,10*F15758^2,0))</f>
        <v/>
      </c>
    </row>
    <row r="15759">
      <c r="A15759">
        <f>Input!A15759</f>
        <v/>
      </c>
      <c r="B15759">
        <f>IF(ISNUMBER(Input!B15759),IF(AND(Input!B15759&gt;=20,Input!B15759&lt;=700),Input!B15759,""),"")</f>
        <v/>
      </c>
      <c r="C15759">
        <f>IF(B15759="","",INT(A15759))</f>
        <v/>
      </c>
      <c r="D15759">
        <f>IF(B15759="","",HOUR(A15759))</f>
        <v/>
      </c>
      <c r="E15759">
        <f>IF(B15759="","",IF(INPUT!$I$1="","",IF(C15759&lt;(INT(INPUT!$I$1)-INPUT!$I$2),"Off Meds",IF(C15759&lt;=(INT(INPUT!$I$1)+INPUT!$I$2),"Washout","On Meds"))))</f>
        <v/>
      </c>
      <c r="F15759">
        <f>IF(B15759="","",1.509*(LN(B15759)^1.084-5.381))</f>
        <v/>
      </c>
      <c r="G15759">
        <f>IF(F15759="","",IF(F15759&lt;0,10*F15759^2,0))</f>
        <v/>
      </c>
      <c r="H15759">
        <f>IF(F15759="","",IF(F15759&gt;0,10*F15759^2,0))</f>
        <v/>
      </c>
    </row>
    <row r="15760">
      <c r="A15760">
        <f>Input!A15760</f>
        <v/>
      </c>
      <c r="B15760">
        <f>IF(ISNUMBER(Input!B15760),IF(AND(Input!B15760&gt;=20,Input!B15760&lt;=700),Input!B15760,""),"")</f>
        <v/>
      </c>
      <c r="C15760">
        <f>IF(B15760="","",INT(A15760))</f>
        <v/>
      </c>
      <c r="D15760">
        <f>IF(B15760="","",HOUR(A15760))</f>
        <v/>
      </c>
      <c r="E15760">
        <f>IF(B15760="","",IF(INPUT!$I$1="","",IF(C15760&lt;(INT(INPUT!$I$1)-INPUT!$I$2),"Off Meds",IF(C15760&lt;=(INT(INPUT!$I$1)+INPUT!$I$2),"Washout","On Meds"))))</f>
        <v/>
      </c>
      <c r="F15760">
        <f>IF(B15760="","",1.509*(LN(B15760)^1.084-5.381))</f>
        <v/>
      </c>
      <c r="G15760">
        <f>IF(F15760="","",IF(F15760&lt;0,10*F15760^2,0))</f>
        <v/>
      </c>
      <c r="H15760">
        <f>IF(F15760="","",IF(F15760&gt;0,10*F15760^2,0))</f>
        <v/>
      </c>
    </row>
    <row r="15761">
      <c r="A15761">
        <f>Input!A15761</f>
        <v/>
      </c>
      <c r="B15761">
        <f>IF(ISNUMBER(Input!B15761),IF(AND(Input!B15761&gt;=20,Input!B15761&lt;=700),Input!B15761,""),"")</f>
        <v/>
      </c>
      <c r="C15761">
        <f>IF(B15761="","",INT(A15761))</f>
        <v/>
      </c>
      <c r="D15761">
        <f>IF(B15761="","",HOUR(A15761))</f>
        <v/>
      </c>
      <c r="E15761">
        <f>IF(B15761="","",IF(INPUT!$I$1="","",IF(C15761&lt;(INT(INPUT!$I$1)-INPUT!$I$2),"Off Meds",IF(C15761&lt;=(INT(INPUT!$I$1)+INPUT!$I$2),"Washout","On Meds"))))</f>
        <v/>
      </c>
      <c r="F15761">
        <f>IF(B15761="","",1.509*(LN(B15761)^1.084-5.381))</f>
        <v/>
      </c>
      <c r="G15761">
        <f>IF(F15761="","",IF(F15761&lt;0,10*F15761^2,0))</f>
        <v/>
      </c>
      <c r="H15761">
        <f>IF(F15761="","",IF(F15761&gt;0,10*F15761^2,0))</f>
        <v/>
      </c>
    </row>
    <row r="15762">
      <c r="A15762">
        <f>Input!A15762</f>
        <v/>
      </c>
      <c r="B15762">
        <f>IF(ISNUMBER(Input!B15762),IF(AND(Input!B15762&gt;=20,Input!B15762&lt;=700),Input!B15762,""),"")</f>
        <v/>
      </c>
      <c r="C15762">
        <f>IF(B15762="","",INT(A15762))</f>
        <v/>
      </c>
      <c r="D15762">
        <f>IF(B15762="","",HOUR(A15762))</f>
        <v/>
      </c>
      <c r="E15762">
        <f>IF(B15762="","",IF(INPUT!$I$1="","",IF(C15762&lt;(INT(INPUT!$I$1)-INPUT!$I$2),"Off Meds",IF(C15762&lt;=(INT(INPUT!$I$1)+INPUT!$I$2),"Washout","On Meds"))))</f>
        <v/>
      </c>
      <c r="F15762">
        <f>IF(B15762="","",1.509*(LN(B15762)^1.084-5.381))</f>
        <v/>
      </c>
      <c r="G15762">
        <f>IF(F15762="","",IF(F15762&lt;0,10*F15762^2,0))</f>
        <v/>
      </c>
      <c r="H15762">
        <f>IF(F15762="","",IF(F15762&gt;0,10*F15762^2,0))</f>
        <v/>
      </c>
    </row>
    <row r="15763">
      <c r="A15763">
        <f>Input!A15763</f>
        <v/>
      </c>
      <c r="B15763">
        <f>IF(ISNUMBER(Input!B15763),IF(AND(Input!B15763&gt;=20,Input!B15763&lt;=700),Input!B15763,""),"")</f>
        <v/>
      </c>
      <c r="C15763">
        <f>IF(B15763="","",INT(A15763))</f>
        <v/>
      </c>
      <c r="D15763">
        <f>IF(B15763="","",HOUR(A15763))</f>
        <v/>
      </c>
      <c r="E15763">
        <f>IF(B15763="","",IF(INPUT!$I$1="","",IF(C15763&lt;(INT(INPUT!$I$1)-INPUT!$I$2),"Off Meds",IF(C15763&lt;=(INT(INPUT!$I$1)+INPUT!$I$2),"Washout","On Meds"))))</f>
        <v/>
      </c>
      <c r="F15763">
        <f>IF(B15763="","",1.509*(LN(B15763)^1.084-5.381))</f>
        <v/>
      </c>
      <c r="G15763">
        <f>IF(F15763="","",IF(F15763&lt;0,10*F15763^2,0))</f>
        <v/>
      </c>
      <c r="H15763">
        <f>IF(F15763="","",IF(F15763&gt;0,10*F15763^2,0))</f>
        <v/>
      </c>
    </row>
    <row r="15764">
      <c r="A15764">
        <f>Input!A15764</f>
        <v/>
      </c>
      <c r="B15764">
        <f>IF(ISNUMBER(Input!B15764),IF(AND(Input!B15764&gt;=20,Input!B15764&lt;=700),Input!B15764,""),"")</f>
        <v/>
      </c>
      <c r="C15764">
        <f>IF(B15764="","",INT(A15764))</f>
        <v/>
      </c>
      <c r="D15764">
        <f>IF(B15764="","",HOUR(A15764))</f>
        <v/>
      </c>
      <c r="E15764">
        <f>IF(B15764="","",IF(INPUT!$I$1="","",IF(C15764&lt;(INT(INPUT!$I$1)-INPUT!$I$2),"Off Meds",IF(C15764&lt;=(INT(INPUT!$I$1)+INPUT!$I$2),"Washout","On Meds"))))</f>
        <v/>
      </c>
      <c r="F15764">
        <f>IF(B15764="","",1.509*(LN(B15764)^1.084-5.381))</f>
        <v/>
      </c>
      <c r="G15764">
        <f>IF(F15764="","",IF(F15764&lt;0,10*F15764^2,0))</f>
        <v/>
      </c>
      <c r="H15764">
        <f>IF(F15764="","",IF(F15764&gt;0,10*F15764^2,0))</f>
        <v/>
      </c>
    </row>
    <row r="15765">
      <c r="A15765">
        <f>Input!A15765</f>
        <v/>
      </c>
      <c r="B15765">
        <f>IF(ISNUMBER(Input!B15765),IF(AND(Input!B15765&gt;=20,Input!B15765&lt;=700),Input!B15765,""),"")</f>
        <v/>
      </c>
      <c r="C15765">
        <f>IF(B15765="","",INT(A15765))</f>
        <v/>
      </c>
      <c r="D15765">
        <f>IF(B15765="","",HOUR(A15765))</f>
        <v/>
      </c>
      <c r="E15765">
        <f>IF(B15765="","",IF(INPUT!$I$1="","",IF(C15765&lt;(INT(INPUT!$I$1)-INPUT!$I$2),"Off Meds",IF(C15765&lt;=(INT(INPUT!$I$1)+INPUT!$I$2),"Washout","On Meds"))))</f>
        <v/>
      </c>
      <c r="F15765">
        <f>IF(B15765="","",1.509*(LN(B15765)^1.084-5.381))</f>
        <v/>
      </c>
      <c r="G15765">
        <f>IF(F15765="","",IF(F15765&lt;0,10*F15765^2,0))</f>
        <v/>
      </c>
      <c r="H15765">
        <f>IF(F15765="","",IF(F15765&gt;0,10*F15765^2,0))</f>
        <v/>
      </c>
    </row>
    <row r="15766">
      <c r="A15766">
        <f>Input!A15766</f>
        <v/>
      </c>
      <c r="B15766">
        <f>IF(ISNUMBER(Input!B15766),IF(AND(Input!B15766&gt;=20,Input!B15766&lt;=700),Input!B15766,""),"")</f>
        <v/>
      </c>
      <c r="C15766">
        <f>IF(B15766="","",INT(A15766))</f>
        <v/>
      </c>
      <c r="D15766">
        <f>IF(B15766="","",HOUR(A15766))</f>
        <v/>
      </c>
      <c r="E15766">
        <f>IF(B15766="","",IF(INPUT!$I$1="","",IF(C15766&lt;(INT(INPUT!$I$1)-INPUT!$I$2),"Off Meds",IF(C15766&lt;=(INT(INPUT!$I$1)+INPUT!$I$2),"Washout","On Meds"))))</f>
        <v/>
      </c>
      <c r="F15766">
        <f>IF(B15766="","",1.509*(LN(B15766)^1.084-5.381))</f>
        <v/>
      </c>
      <c r="G15766">
        <f>IF(F15766="","",IF(F15766&lt;0,10*F15766^2,0))</f>
        <v/>
      </c>
      <c r="H15766">
        <f>IF(F15766="","",IF(F15766&gt;0,10*F15766^2,0))</f>
        <v/>
      </c>
    </row>
    <row r="15767">
      <c r="A15767">
        <f>Input!A15767</f>
        <v/>
      </c>
      <c r="B15767">
        <f>IF(ISNUMBER(Input!B15767),IF(AND(Input!B15767&gt;=20,Input!B15767&lt;=700),Input!B15767,""),"")</f>
        <v/>
      </c>
      <c r="C15767">
        <f>IF(B15767="","",INT(A15767))</f>
        <v/>
      </c>
      <c r="D15767">
        <f>IF(B15767="","",HOUR(A15767))</f>
        <v/>
      </c>
      <c r="E15767">
        <f>IF(B15767="","",IF(INPUT!$I$1="","",IF(C15767&lt;(INT(INPUT!$I$1)-INPUT!$I$2),"Off Meds",IF(C15767&lt;=(INT(INPUT!$I$1)+INPUT!$I$2),"Washout","On Meds"))))</f>
        <v/>
      </c>
      <c r="F15767">
        <f>IF(B15767="","",1.509*(LN(B15767)^1.084-5.381))</f>
        <v/>
      </c>
      <c r="G15767">
        <f>IF(F15767="","",IF(F15767&lt;0,10*F15767^2,0))</f>
        <v/>
      </c>
      <c r="H15767">
        <f>IF(F15767="","",IF(F15767&gt;0,10*F15767^2,0))</f>
        <v/>
      </c>
    </row>
    <row r="15768">
      <c r="A15768">
        <f>Input!A15768</f>
        <v/>
      </c>
      <c r="B15768">
        <f>IF(ISNUMBER(Input!B15768),IF(AND(Input!B15768&gt;=20,Input!B15768&lt;=700),Input!B15768,""),"")</f>
        <v/>
      </c>
      <c r="C15768">
        <f>IF(B15768="","",INT(A15768))</f>
        <v/>
      </c>
      <c r="D15768">
        <f>IF(B15768="","",HOUR(A15768))</f>
        <v/>
      </c>
      <c r="E15768">
        <f>IF(B15768="","",IF(INPUT!$I$1="","",IF(C15768&lt;(INT(INPUT!$I$1)-INPUT!$I$2),"Off Meds",IF(C15768&lt;=(INT(INPUT!$I$1)+INPUT!$I$2),"Washout","On Meds"))))</f>
        <v/>
      </c>
      <c r="F15768">
        <f>IF(B15768="","",1.509*(LN(B15768)^1.084-5.381))</f>
        <v/>
      </c>
      <c r="G15768">
        <f>IF(F15768="","",IF(F15768&lt;0,10*F15768^2,0))</f>
        <v/>
      </c>
      <c r="H15768">
        <f>IF(F15768="","",IF(F15768&gt;0,10*F15768^2,0))</f>
        <v/>
      </c>
    </row>
    <row r="15769">
      <c r="A15769">
        <f>Input!A15769</f>
        <v/>
      </c>
      <c r="B15769">
        <f>IF(ISNUMBER(Input!B15769),IF(AND(Input!B15769&gt;=20,Input!B15769&lt;=700),Input!B15769,""),"")</f>
        <v/>
      </c>
      <c r="C15769">
        <f>IF(B15769="","",INT(A15769))</f>
        <v/>
      </c>
      <c r="D15769">
        <f>IF(B15769="","",HOUR(A15769))</f>
        <v/>
      </c>
      <c r="E15769">
        <f>IF(B15769="","",IF(INPUT!$I$1="","",IF(C15769&lt;(INT(INPUT!$I$1)-INPUT!$I$2),"Off Meds",IF(C15769&lt;=(INT(INPUT!$I$1)+INPUT!$I$2),"Washout","On Meds"))))</f>
        <v/>
      </c>
      <c r="F15769">
        <f>IF(B15769="","",1.509*(LN(B15769)^1.084-5.381))</f>
        <v/>
      </c>
      <c r="G15769">
        <f>IF(F15769="","",IF(F15769&lt;0,10*F15769^2,0))</f>
        <v/>
      </c>
      <c r="H15769">
        <f>IF(F15769="","",IF(F15769&gt;0,10*F15769^2,0))</f>
        <v/>
      </c>
    </row>
    <row r="15770">
      <c r="A15770">
        <f>Input!A15770</f>
        <v/>
      </c>
      <c r="B15770">
        <f>IF(ISNUMBER(Input!B15770),IF(AND(Input!B15770&gt;=20,Input!B15770&lt;=700),Input!B15770,""),"")</f>
        <v/>
      </c>
      <c r="C15770">
        <f>IF(B15770="","",INT(A15770))</f>
        <v/>
      </c>
      <c r="D15770">
        <f>IF(B15770="","",HOUR(A15770))</f>
        <v/>
      </c>
      <c r="E15770">
        <f>IF(B15770="","",IF(INPUT!$I$1="","",IF(C15770&lt;(INT(INPUT!$I$1)-INPUT!$I$2),"Off Meds",IF(C15770&lt;=(INT(INPUT!$I$1)+INPUT!$I$2),"Washout","On Meds"))))</f>
        <v/>
      </c>
      <c r="F15770">
        <f>IF(B15770="","",1.509*(LN(B15770)^1.084-5.381))</f>
        <v/>
      </c>
      <c r="G15770">
        <f>IF(F15770="","",IF(F15770&lt;0,10*F15770^2,0))</f>
        <v/>
      </c>
      <c r="H15770">
        <f>IF(F15770="","",IF(F15770&gt;0,10*F15770^2,0))</f>
        <v/>
      </c>
    </row>
    <row r="15771">
      <c r="A15771">
        <f>Input!A15771</f>
        <v/>
      </c>
      <c r="B15771">
        <f>IF(ISNUMBER(Input!B15771),IF(AND(Input!B15771&gt;=20,Input!B15771&lt;=700),Input!B15771,""),"")</f>
        <v/>
      </c>
      <c r="C15771">
        <f>IF(B15771="","",INT(A15771))</f>
        <v/>
      </c>
      <c r="D15771">
        <f>IF(B15771="","",HOUR(A15771))</f>
        <v/>
      </c>
      <c r="E15771">
        <f>IF(B15771="","",IF(INPUT!$I$1="","",IF(C15771&lt;(INT(INPUT!$I$1)-INPUT!$I$2),"Off Meds",IF(C15771&lt;=(INT(INPUT!$I$1)+INPUT!$I$2),"Washout","On Meds"))))</f>
        <v/>
      </c>
      <c r="F15771">
        <f>IF(B15771="","",1.509*(LN(B15771)^1.084-5.381))</f>
        <v/>
      </c>
      <c r="G15771">
        <f>IF(F15771="","",IF(F15771&lt;0,10*F15771^2,0))</f>
        <v/>
      </c>
      <c r="H15771">
        <f>IF(F15771="","",IF(F15771&gt;0,10*F15771^2,0))</f>
        <v/>
      </c>
    </row>
    <row r="15772">
      <c r="A15772">
        <f>Input!A15772</f>
        <v/>
      </c>
      <c r="B15772">
        <f>IF(ISNUMBER(Input!B15772),IF(AND(Input!B15772&gt;=20,Input!B15772&lt;=700),Input!B15772,""),"")</f>
        <v/>
      </c>
      <c r="C15772">
        <f>IF(B15772="","",INT(A15772))</f>
        <v/>
      </c>
      <c r="D15772">
        <f>IF(B15772="","",HOUR(A15772))</f>
        <v/>
      </c>
      <c r="E15772">
        <f>IF(B15772="","",IF(INPUT!$I$1="","",IF(C15772&lt;(INT(INPUT!$I$1)-INPUT!$I$2),"Off Meds",IF(C15772&lt;=(INT(INPUT!$I$1)+INPUT!$I$2),"Washout","On Meds"))))</f>
        <v/>
      </c>
      <c r="F15772">
        <f>IF(B15772="","",1.509*(LN(B15772)^1.084-5.381))</f>
        <v/>
      </c>
      <c r="G15772">
        <f>IF(F15772="","",IF(F15772&lt;0,10*F15772^2,0))</f>
        <v/>
      </c>
      <c r="H15772">
        <f>IF(F15772="","",IF(F15772&gt;0,10*F15772^2,0))</f>
        <v/>
      </c>
    </row>
    <row r="15773">
      <c r="A15773">
        <f>Input!A15773</f>
        <v/>
      </c>
      <c r="B15773">
        <f>IF(ISNUMBER(Input!B15773),IF(AND(Input!B15773&gt;=20,Input!B15773&lt;=700),Input!B15773,""),"")</f>
        <v/>
      </c>
      <c r="C15773">
        <f>IF(B15773="","",INT(A15773))</f>
        <v/>
      </c>
      <c r="D15773">
        <f>IF(B15773="","",HOUR(A15773))</f>
        <v/>
      </c>
      <c r="E15773">
        <f>IF(B15773="","",IF(INPUT!$I$1="","",IF(C15773&lt;(INT(INPUT!$I$1)-INPUT!$I$2),"Off Meds",IF(C15773&lt;=(INT(INPUT!$I$1)+INPUT!$I$2),"Washout","On Meds"))))</f>
        <v/>
      </c>
      <c r="F15773">
        <f>IF(B15773="","",1.509*(LN(B15773)^1.084-5.381))</f>
        <v/>
      </c>
      <c r="G15773">
        <f>IF(F15773="","",IF(F15773&lt;0,10*F15773^2,0))</f>
        <v/>
      </c>
      <c r="H15773">
        <f>IF(F15773="","",IF(F15773&gt;0,10*F15773^2,0))</f>
        <v/>
      </c>
    </row>
    <row r="15774">
      <c r="A15774">
        <f>Input!A15774</f>
        <v/>
      </c>
      <c r="B15774">
        <f>IF(ISNUMBER(Input!B15774),IF(AND(Input!B15774&gt;=20,Input!B15774&lt;=700),Input!B15774,""),"")</f>
        <v/>
      </c>
      <c r="C15774">
        <f>IF(B15774="","",INT(A15774))</f>
        <v/>
      </c>
      <c r="D15774">
        <f>IF(B15774="","",HOUR(A15774))</f>
        <v/>
      </c>
      <c r="E15774">
        <f>IF(B15774="","",IF(INPUT!$I$1="","",IF(C15774&lt;(INT(INPUT!$I$1)-INPUT!$I$2),"Off Meds",IF(C15774&lt;=(INT(INPUT!$I$1)+INPUT!$I$2),"Washout","On Meds"))))</f>
        <v/>
      </c>
      <c r="F15774">
        <f>IF(B15774="","",1.509*(LN(B15774)^1.084-5.381))</f>
        <v/>
      </c>
      <c r="G15774">
        <f>IF(F15774="","",IF(F15774&lt;0,10*F15774^2,0))</f>
        <v/>
      </c>
      <c r="H15774">
        <f>IF(F15774="","",IF(F15774&gt;0,10*F15774^2,0))</f>
        <v/>
      </c>
    </row>
    <row r="15775">
      <c r="A15775">
        <f>Input!A15775</f>
        <v/>
      </c>
      <c r="B15775">
        <f>IF(ISNUMBER(Input!B15775),IF(AND(Input!B15775&gt;=20,Input!B15775&lt;=700),Input!B15775,""),"")</f>
        <v/>
      </c>
      <c r="C15775">
        <f>IF(B15775="","",INT(A15775))</f>
        <v/>
      </c>
      <c r="D15775">
        <f>IF(B15775="","",HOUR(A15775))</f>
        <v/>
      </c>
      <c r="E15775">
        <f>IF(B15775="","",IF(INPUT!$I$1="","",IF(C15775&lt;(INT(INPUT!$I$1)-INPUT!$I$2),"Off Meds",IF(C15775&lt;=(INT(INPUT!$I$1)+INPUT!$I$2),"Washout","On Meds"))))</f>
        <v/>
      </c>
      <c r="F15775">
        <f>IF(B15775="","",1.509*(LN(B15775)^1.084-5.381))</f>
        <v/>
      </c>
      <c r="G15775">
        <f>IF(F15775="","",IF(F15775&lt;0,10*F15775^2,0))</f>
        <v/>
      </c>
      <c r="H15775">
        <f>IF(F15775="","",IF(F15775&gt;0,10*F15775^2,0))</f>
        <v/>
      </c>
    </row>
    <row r="15776">
      <c r="A15776">
        <f>Input!A15776</f>
        <v/>
      </c>
      <c r="B15776">
        <f>IF(ISNUMBER(Input!B15776),IF(AND(Input!B15776&gt;=20,Input!B15776&lt;=700),Input!B15776,""),"")</f>
        <v/>
      </c>
      <c r="C15776">
        <f>IF(B15776="","",INT(A15776))</f>
        <v/>
      </c>
      <c r="D15776">
        <f>IF(B15776="","",HOUR(A15776))</f>
        <v/>
      </c>
      <c r="E15776">
        <f>IF(B15776="","",IF(INPUT!$I$1="","",IF(C15776&lt;(INT(INPUT!$I$1)-INPUT!$I$2),"Off Meds",IF(C15776&lt;=(INT(INPUT!$I$1)+INPUT!$I$2),"Washout","On Meds"))))</f>
        <v/>
      </c>
      <c r="F15776">
        <f>IF(B15776="","",1.509*(LN(B15776)^1.084-5.381))</f>
        <v/>
      </c>
      <c r="G15776">
        <f>IF(F15776="","",IF(F15776&lt;0,10*F15776^2,0))</f>
        <v/>
      </c>
      <c r="H15776">
        <f>IF(F15776="","",IF(F15776&gt;0,10*F15776^2,0))</f>
        <v/>
      </c>
    </row>
    <row r="15777">
      <c r="A15777">
        <f>Input!A15777</f>
        <v/>
      </c>
      <c r="B15777">
        <f>IF(ISNUMBER(Input!B15777),IF(AND(Input!B15777&gt;=20,Input!B15777&lt;=700),Input!B15777,""),"")</f>
        <v/>
      </c>
      <c r="C15777">
        <f>IF(B15777="","",INT(A15777))</f>
        <v/>
      </c>
      <c r="D15777">
        <f>IF(B15777="","",HOUR(A15777))</f>
        <v/>
      </c>
      <c r="E15777">
        <f>IF(B15777="","",IF(INPUT!$I$1="","",IF(C15777&lt;(INT(INPUT!$I$1)-INPUT!$I$2),"Off Meds",IF(C15777&lt;=(INT(INPUT!$I$1)+INPUT!$I$2),"Washout","On Meds"))))</f>
        <v/>
      </c>
      <c r="F15777">
        <f>IF(B15777="","",1.509*(LN(B15777)^1.084-5.381))</f>
        <v/>
      </c>
      <c r="G15777">
        <f>IF(F15777="","",IF(F15777&lt;0,10*F15777^2,0))</f>
        <v/>
      </c>
      <c r="H15777">
        <f>IF(F15777="","",IF(F15777&gt;0,10*F15777^2,0))</f>
        <v/>
      </c>
    </row>
    <row r="15778">
      <c r="A15778">
        <f>Input!A15778</f>
        <v/>
      </c>
      <c r="B15778">
        <f>IF(ISNUMBER(Input!B15778),IF(AND(Input!B15778&gt;=20,Input!B15778&lt;=700),Input!B15778,""),"")</f>
        <v/>
      </c>
      <c r="C15778">
        <f>IF(B15778="","",INT(A15778))</f>
        <v/>
      </c>
      <c r="D15778">
        <f>IF(B15778="","",HOUR(A15778))</f>
        <v/>
      </c>
      <c r="E15778">
        <f>IF(B15778="","",IF(INPUT!$I$1="","",IF(C15778&lt;(INT(INPUT!$I$1)-INPUT!$I$2),"Off Meds",IF(C15778&lt;=(INT(INPUT!$I$1)+INPUT!$I$2),"Washout","On Meds"))))</f>
        <v/>
      </c>
      <c r="F15778">
        <f>IF(B15778="","",1.509*(LN(B15778)^1.084-5.381))</f>
        <v/>
      </c>
      <c r="G15778">
        <f>IF(F15778="","",IF(F15778&lt;0,10*F15778^2,0))</f>
        <v/>
      </c>
      <c r="H15778">
        <f>IF(F15778="","",IF(F15778&gt;0,10*F15778^2,0))</f>
        <v/>
      </c>
    </row>
    <row r="15779">
      <c r="A15779">
        <f>Input!A15779</f>
        <v/>
      </c>
      <c r="B15779">
        <f>IF(ISNUMBER(Input!B15779),IF(AND(Input!B15779&gt;=20,Input!B15779&lt;=700),Input!B15779,""),"")</f>
        <v/>
      </c>
      <c r="C15779">
        <f>IF(B15779="","",INT(A15779))</f>
        <v/>
      </c>
      <c r="D15779">
        <f>IF(B15779="","",HOUR(A15779))</f>
        <v/>
      </c>
      <c r="E15779">
        <f>IF(B15779="","",IF(INPUT!$I$1="","",IF(C15779&lt;(INT(INPUT!$I$1)-INPUT!$I$2),"Off Meds",IF(C15779&lt;=(INT(INPUT!$I$1)+INPUT!$I$2),"Washout","On Meds"))))</f>
        <v/>
      </c>
      <c r="F15779">
        <f>IF(B15779="","",1.509*(LN(B15779)^1.084-5.381))</f>
        <v/>
      </c>
      <c r="G15779">
        <f>IF(F15779="","",IF(F15779&lt;0,10*F15779^2,0))</f>
        <v/>
      </c>
      <c r="H15779">
        <f>IF(F15779="","",IF(F15779&gt;0,10*F15779^2,0))</f>
        <v/>
      </c>
    </row>
    <row r="15780">
      <c r="A15780">
        <f>Input!A15780</f>
        <v/>
      </c>
      <c r="B15780">
        <f>IF(ISNUMBER(Input!B15780),IF(AND(Input!B15780&gt;=20,Input!B15780&lt;=700),Input!B15780,""),"")</f>
        <v/>
      </c>
      <c r="C15780">
        <f>IF(B15780="","",INT(A15780))</f>
        <v/>
      </c>
      <c r="D15780">
        <f>IF(B15780="","",HOUR(A15780))</f>
        <v/>
      </c>
      <c r="E15780">
        <f>IF(B15780="","",IF(INPUT!$I$1="","",IF(C15780&lt;(INT(INPUT!$I$1)-INPUT!$I$2),"Off Meds",IF(C15780&lt;=(INT(INPUT!$I$1)+INPUT!$I$2),"Washout","On Meds"))))</f>
        <v/>
      </c>
      <c r="F15780">
        <f>IF(B15780="","",1.509*(LN(B15780)^1.084-5.381))</f>
        <v/>
      </c>
      <c r="G15780">
        <f>IF(F15780="","",IF(F15780&lt;0,10*F15780^2,0))</f>
        <v/>
      </c>
      <c r="H15780">
        <f>IF(F15780="","",IF(F15780&gt;0,10*F15780^2,0))</f>
        <v/>
      </c>
    </row>
    <row r="15781">
      <c r="A15781">
        <f>Input!A15781</f>
        <v/>
      </c>
      <c r="B15781">
        <f>IF(ISNUMBER(Input!B15781),IF(AND(Input!B15781&gt;=20,Input!B15781&lt;=700),Input!B15781,""),"")</f>
        <v/>
      </c>
      <c r="C15781">
        <f>IF(B15781="","",INT(A15781))</f>
        <v/>
      </c>
      <c r="D15781">
        <f>IF(B15781="","",HOUR(A15781))</f>
        <v/>
      </c>
      <c r="E15781">
        <f>IF(B15781="","",IF(INPUT!$I$1="","",IF(C15781&lt;(INT(INPUT!$I$1)-INPUT!$I$2),"Off Meds",IF(C15781&lt;=(INT(INPUT!$I$1)+INPUT!$I$2),"Washout","On Meds"))))</f>
        <v/>
      </c>
      <c r="F15781">
        <f>IF(B15781="","",1.509*(LN(B15781)^1.084-5.381))</f>
        <v/>
      </c>
      <c r="G15781">
        <f>IF(F15781="","",IF(F15781&lt;0,10*F15781^2,0))</f>
        <v/>
      </c>
      <c r="H15781">
        <f>IF(F15781="","",IF(F15781&gt;0,10*F15781^2,0))</f>
        <v/>
      </c>
    </row>
    <row r="15782">
      <c r="A15782">
        <f>Input!A15782</f>
        <v/>
      </c>
      <c r="B15782">
        <f>IF(ISNUMBER(Input!B15782),IF(AND(Input!B15782&gt;=20,Input!B15782&lt;=700),Input!B15782,""),"")</f>
        <v/>
      </c>
      <c r="C15782">
        <f>IF(B15782="","",INT(A15782))</f>
        <v/>
      </c>
      <c r="D15782">
        <f>IF(B15782="","",HOUR(A15782))</f>
        <v/>
      </c>
      <c r="E15782">
        <f>IF(B15782="","",IF(INPUT!$I$1="","",IF(C15782&lt;(INT(INPUT!$I$1)-INPUT!$I$2),"Off Meds",IF(C15782&lt;=(INT(INPUT!$I$1)+INPUT!$I$2),"Washout","On Meds"))))</f>
        <v/>
      </c>
      <c r="F15782">
        <f>IF(B15782="","",1.509*(LN(B15782)^1.084-5.381))</f>
        <v/>
      </c>
      <c r="G15782">
        <f>IF(F15782="","",IF(F15782&lt;0,10*F15782^2,0))</f>
        <v/>
      </c>
      <c r="H15782">
        <f>IF(F15782="","",IF(F15782&gt;0,10*F15782^2,0))</f>
        <v/>
      </c>
    </row>
    <row r="15783">
      <c r="A15783">
        <f>Input!A15783</f>
        <v/>
      </c>
      <c r="B15783">
        <f>IF(ISNUMBER(Input!B15783),IF(AND(Input!B15783&gt;=20,Input!B15783&lt;=700),Input!B15783,""),"")</f>
        <v/>
      </c>
      <c r="C15783">
        <f>IF(B15783="","",INT(A15783))</f>
        <v/>
      </c>
      <c r="D15783">
        <f>IF(B15783="","",HOUR(A15783))</f>
        <v/>
      </c>
      <c r="E15783">
        <f>IF(B15783="","",IF(INPUT!$I$1="","",IF(C15783&lt;(INT(INPUT!$I$1)-INPUT!$I$2),"Off Meds",IF(C15783&lt;=(INT(INPUT!$I$1)+INPUT!$I$2),"Washout","On Meds"))))</f>
        <v/>
      </c>
      <c r="F15783">
        <f>IF(B15783="","",1.509*(LN(B15783)^1.084-5.381))</f>
        <v/>
      </c>
      <c r="G15783">
        <f>IF(F15783="","",IF(F15783&lt;0,10*F15783^2,0))</f>
        <v/>
      </c>
      <c r="H15783">
        <f>IF(F15783="","",IF(F15783&gt;0,10*F15783^2,0))</f>
        <v/>
      </c>
    </row>
    <row r="15784">
      <c r="A15784">
        <f>Input!A15784</f>
        <v/>
      </c>
      <c r="B15784">
        <f>IF(ISNUMBER(Input!B15784),IF(AND(Input!B15784&gt;=20,Input!B15784&lt;=700),Input!B15784,""),"")</f>
        <v/>
      </c>
      <c r="C15784">
        <f>IF(B15784="","",INT(A15784))</f>
        <v/>
      </c>
      <c r="D15784">
        <f>IF(B15784="","",HOUR(A15784))</f>
        <v/>
      </c>
      <c r="E15784">
        <f>IF(B15784="","",IF(INPUT!$I$1="","",IF(C15784&lt;(INT(INPUT!$I$1)-INPUT!$I$2),"Off Meds",IF(C15784&lt;=(INT(INPUT!$I$1)+INPUT!$I$2),"Washout","On Meds"))))</f>
        <v/>
      </c>
      <c r="F15784">
        <f>IF(B15784="","",1.509*(LN(B15784)^1.084-5.381))</f>
        <v/>
      </c>
      <c r="G15784">
        <f>IF(F15784="","",IF(F15784&lt;0,10*F15784^2,0))</f>
        <v/>
      </c>
      <c r="H15784">
        <f>IF(F15784="","",IF(F15784&gt;0,10*F15784^2,0))</f>
        <v/>
      </c>
    </row>
    <row r="15785">
      <c r="A15785">
        <f>Input!A15785</f>
        <v/>
      </c>
      <c r="B15785">
        <f>IF(ISNUMBER(Input!B15785),IF(AND(Input!B15785&gt;=20,Input!B15785&lt;=700),Input!B15785,""),"")</f>
        <v/>
      </c>
      <c r="C15785">
        <f>IF(B15785="","",INT(A15785))</f>
        <v/>
      </c>
      <c r="D15785">
        <f>IF(B15785="","",HOUR(A15785))</f>
        <v/>
      </c>
      <c r="E15785">
        <f>IF(B15785="","",IF(INPUT!$I$1="","",IF(C15785&lt;(INT(INPUT!$I$1)-INPUT!$I$2),"Off Meds",IF(C15785&lt;=(INT(INPUT!$I$1)+INPUT!$I$2),"Washout","On Meds"))))</f>
        <v/>
      </c>
      <c r="F15785">
        <f>IF(B15785="","",1.509*(LN(B15785)^1.084-5.381))</f>
        <v/>
      </c>
      <c r="G15785">
        <f>IF(F15785="","",IF(F15785&lt;0,10*F15785^2,0))</f>
        <v/>
      </c>
      <c r="H15785">
        <f>IF(F15785="","",IF(F15785&gt;0,10*F15785^2,0))</f>
        <v/>
      </c>
    </row>
    <row r="15786">
      <c r="A15786">
        <f>Input!A15786</f>
        <v/>
      </c>
      <c r="B15786">
        <f>IF(ISNUMBER(Input!B15786),IF(AND(Input!B15786&gt;=20,Input!B15786&lt;=700),Input!B15786,""),"")</f>
        <v/>
      </c>
      <c r="C15786">
        <f>IF(B15786="","",INT(A15786))</f>
        <v/>
      </c>
      <c r="D15786">
        <f>IF(B15786="","",HOUR(A15786))</f>
        <v/>
      </c>
      <c r="E15786">
        <f>IF(B15786="","",IF(INPUT!$I$1="","",IF(C15786&lt;(INT(INPUT!$I$1)-INPUT!$I$2),"Off Meds",IF(C15786&lt;=(INT(INPUT!$I$1)+INPUT!$I$2),"Washout","On Meds"))))</f>
        <v/>
      </c>
      <c r="F15786">
        <f>IF(B15786="","",1.509*(LN(B15786)^1.084-5.381))</f>
        <v/>
      </c>
      <c r="G15786">
        <f>IF(F15786="","",IF(F15786&lt;0,10*F15786^2,0))</f>
        <v/>
      </c>
      <c r="H15786">
        <f>IF(F15786="","",IF(F15786&gt;0,10*F15786^2,0))</f>
        <v/>
      </c>
    </row>
    <row r="15787">
      <c r="A15787">
        <f>Input!A15787</f>
        <v/>
      </c>
      <c r="B15787">
        <f>IF(ISNUMBER(Input!B15787),IF(AND(Input!B15787&gt;=20,Input!B15787&lt;=700),Input!B15787,""),"")</f>
        <v/>
      </c>
      <c r="C15787">
        <f>IF(B15787="","",INT(A15787))</f>
        <v/>
      </c>
      <c r="D15787">
        <f>IF(B15787="","",HOUR(A15787))</f>
        <v/>
      </c>
      <c r="E15787">
        <f>IF(B15787="","",IF(INPUT!$I$1="","",IF(C15787&lt;(INT(INPUT!$I$1)-INPUT!$I$2),"Off Meds",IF(C15787&lt;=(INT(INPUT!$I$1)+INPUT!$I$2),"Washout","On Meds"))))</f>
        <v/>
      </c>
      <c r="F15787">
        <f>IF(B15787="","",1.509*(LN(B15787)^1.084-5.381))</f>
        <v/>
      </c>
      <c r="G15787">
        <f>IF(F15787="","",IF(F15787&lt;0,10*F15787^2,0))</f>
        <v/>
      </c>
      <c r="H15787">
        <f>IF(F15787="","",IF(F15787&gt;0,10*F15787^2,0))</f>
        <v/>
      </c>
    </row>
    <row r="15788">
      <c r="A15788">
        <f>Input!A15788</f>
        <v/>
      </c>
      <c r="B15788">
        <f>IF(ISNUMBER(Input!B15788),IF(AND(Input!B15788&gt;=20,Input!B15788&lt;=700),Input!B15788,""),"")</f>
        <v/>
      </c>
      <c r="C15788">
        <f>IF(B15788="","",INT(A15788))</f>
        <v/>
      </c>
      <c r="D15788">
        <f>IF(B15788="","",HOUR(A15788))</f>
        <v/>
      </c>
      <c r="E15788">
        <f>IF(B15788="","",IF(INPUT!$I$1="","",IF(C15788&lt;(INT(INPUT!$I$1)-INPUT!$I$2),"Off Meds",IF(C15788&lt;=(INT(INPUT!$I$1)+INPUT!$I$2),"Washout","On Meds"))))</f>
        <v/>
      </c>
      <c r="F15788">
        <f>IF(B15788="","",1.509*(LN(B15788)^1.084-5.381))</f>
        <v/>
      </c>
      <c r="G15788">
        <f>IF(F15788="","",IF(F15788&lt;0,10*F15788^2,0))</f>
        <v/>
      </c>
      <c r="H15788">
        <f>IF(F15788="","",IF(F15788&gt;0,10*F15788^2,0))</f>
        <v/>
      </c>
    </row>
    <row r="15789">
      <c r="A15789">
        <f>Input!A15789</f>
        <v/>
      </c>
      <c r="B15789">
        <f>IF(ISNUMBER(Input!B15789),IF(AND(Input!B15789&gt;=20,Input!B15789&lt;=700),Input!B15789,""),"")</f>
        <v/>
      </c>
      <c r="C15789">
        <f>IF(B15789="","",INT(A15789))</f>
        <v/>
      </c>
      <c r="D15789">
        <f>IF(B15789="","",HOUR(A15789))</f>
        <v/>
      </c>
      <c r="E15789">
        <f>IF(B15789="","",IF(INPUT!$I$1="","",IF(C15789&lt;(INT(INPUT!$I$1)-INPUT!$I$2),"Off Meds",IF(C15789&lt;=(INT(INPUT!$I$1)+INPUT!$I$2),"Washout","On Meds"))))</f>
        <v/>
      </c>
      <c r="F15789">
        <f>IF(B15789="","",1.509*(LN(B15789)^1.084-5.381))</f>
        <v/>
      </c>
      <c r="G15789">
        <f>IF(F15789="","",IF(F15789&lt;0,10*F15789^2,0))</f>
        <v/>
      </c>
      <c r="H15789">
        <f>IF(F15789="","",IF(F15789&gt;0,10*F15789^2,0))</f>
        <v/>
      </c>
    </row>
    <row r="15790">
      <c r="A15790">
        <f>Input!A15790</f>
        <v/>
      </c>
      <c r="B15790">
        <f>IF(ISNUMBER(Input!B15790),IF(AND(Input!B15790&gt;=20,Input!B15790&lt;=700),Input!B15790,""),"")</f>
        <v/>
      </c>
      <c r="C15790">
        <f>IF(B15790="","",INT(A15790))</f>
        <v/>
      </c>
      <c r="D15790">
        <f>IF(B15790="","",HOUR(A15790))</f>
        <v/>
      </c>
      <c r="E15790">
        <f>IF(B15790="","",IF(INPUT!$I$1="","",IF(C15790&lt;(INT(INPUT!$I$1)-INPUT!$I$2),"Off Meds",IF(C15790&lt;=(INT(INPUT!$I$1)+INPUT!$I$2),"Washout","On Meds"))))</f>
        <v/>
      </c>
      <c r="F15790">
        <f>IF(B15790="","",1.509*(LN(B15790)^1.084-5.381))</f>
        <v/>
      </c>
      <c r="G15790">
        <f>IF(F15790="","",IF(F15790&lt;0,10*F15790^2,0))</f>
        <v/>
      </c>
      <c r="H15790">
        <f>IF(F15790="","",IF(F15790&gt;0,10*F15790^2,0))</f>
        <v/>
      </c>
    </row>
    <row r="15791">
      <c r="A15791">
        <f>Input!A15791</f>
        <v/>
      </c>
      <c r="B15791">
        <f>IF(ISNUMBER(Input!B15791),IF(AND(Input!B15791&gt;=20,Input!B15791&lt;=700),Input!B15791,""),"")</f>
        <v/>
      </c>
      <c r="C15791">
        <f>IF(B15791="","",INT(A15791))</f>
        <v/>
      </c>
      <c r="D15791">
        <f>IF(B15791="","",HOUR(A15791))</f>
        <v/>
      </c>
      <c r="E15791">
        <f>IF(B15791="","",IF(INPUT!$I$1="","",IF(C15791&lt;(INT(INPUT!$I$1)-INPUT!$I$2),"Off Meds",IF(C15791&lt;=(INT(INPUT!$I$1)+INPUT!$I$2),"Washout","On Meds"))))</f>
        <v/>
      </c>
      <c r="F15791">
        <f>IF(B15791="","",1.509*(LN(B15791)^1.084-5.381))</f>
        <v/>
      </c>
      <c r="G15791">
        <f>IF(F15791="","",IF(F15791&lt;0,10*F15791^2,0))</f>
        <v/>
      </c>
      <c r="H15791">
        <f>IF(F15791="","",IF(F15791&gt;0,10*F15791^2,0))</f>
        <v/>
      </c>
    </row>
    <row r="15792">
      <c r="A15792">
        <f>Input!A15792</f>
        <v/>
      </c>
      <c r="B15792">
        <f>IF(ISNUMBER(Input!B15792),IF(AND(Input!B15792&gt;=20,Input!B15792&lt;=700),Input!B15792,""),"")</f>
        <v/>
      </c>
      <c r="C15792">
        <f>IF(B15792="","",INT(A15792))</f>
        <v/>
      </c>
      <c r="D15792">
        <f>IF(B15792="","",HOUR(A15792))</f>
        <v/>
      </c>
      <c r="E15792">
        <f>IF(B15792="","",IF(INPUT!$I$1="","",IF(C15792&lt;(INT(INPUT!$I$1)-INPUT!$I$2),"Off Meds",IF(C15792&lt;=(INT(INPUT!$I$1)+INPUT!$I$2),"Washout","On Meds"))))</f>
        <v/>
      </c>
      <c r="F15792">
        <f>IF(B15792="","",1.509*(LN(B15792)^1.084-5.381))</f>
        <v/>
      </c>
      <c r="G15792">
        <f>IF(F15792="","",IF(F15792&lt;0,10*F15792^2,0))</f>
        <v/>
      </c>
      <c r="H15792">
        <f>IF(F15792="","",IF(F15792&gt;0,10*F15792^2,0))</f>
        <v/>
      </c>
    </row>
    <row r="15793">
      <c r="A15793">
        <f>Input!A15793</f>
        <v/>
      </c>
      <c r="B15793">
        <f>IF(ISNUMBER(Input!B15793),IF(AND(Input!B15793&gt;=20,Input!B15793&lt;=700),Input!B15793,""),"")</f>
        <v/>
      </c>
      <c r="C15793">
        <f>IF(B15793="","",INT(A15793))</f>
        <v/>
      </c>
      <c r="D15793">
        <f>IF(B15793="","",HOUR(A15793))</f>
        <v/>
      </c>
      <c r="E15793">
        <f>IF(B15793="","",IF(INPUT!$I$1="","",IF(C15793&lt;(INT(INPUT!$I$1)-INPUT!$I$2),"Off Meds",IF(C15793&lt;=(INT(INPUT!$I$1)+INPUT!$I$2),"Washout","On Meds"))))</f>
        <v/>
      </c>
      <c r="F15793">
        <f>IF(B15793="","",1.509*(LN(B15793)^1.084-5.381))</f>
        <v/>
      </c>
      <c r="G15793">
        <f>IF(F15793="","",IF(F15793&lt;0,10*F15793^2,0))</f>
        <v/>
      </c>
      <c r="H15793">
        <f>IF(F15793="","",IF(F15793&gt;0,10*F15793^2,0))</f>
        <v/>
      </c>
    </row>
    <row r="15794">
      <c r="A15794">
        <f>Input!A15794</f>
        <v/>
      </c>
      <c r="B15794">
        <f>IF(ISNUMBER(Input!B15794),IF(AND(Input!B15794&gt;=20,Input!B15794&lt;=700),Input!B15794,""),"")</f>
        <v/>
      </c>
      <c r="C15794">
        <f>IF(B15794="","",INT(A15794))</f>
        <v/>
      </c>
      <c r="D15794">
        <f>IF(B15794="","",HOUR(A15794))</f>
        <v/>
      </c>
      <c r="E15794">
        <f>IF(B15794="","",IF(INPUT!$I$1="","",IF(C15794&lt;(INT(INPUT!$I$1)-INPUT!$I$2),"Off Meds",IF(C15794&lt;=(INT(INPUT!$I$1)+INPUT!$I$2),"Washout","On Meds"))))</f>
        <v/>
      </c>
      <c r="F15794">
        <f>IF(B15794="","",1.509*(LN(B15794)^1.084-5.381))</f>
        <v/>
      </c>
      <c r="G15794">
        <f>IF(F15794="","",IF(F15794&lt;0,10*F15794^2,0))</f>
        <v/>
      </c>
      <c r="H15794">
        <f>IF(F15794="","",IF(F15794&gt;0,10*F15794^2,0))</f>
        <v/>
      </c>
    </row>
    <row r="15795">
      <c r="A15795">
        <f>Input!A15795</f>
        <v/>
      </c>
      <c r="B15795">
        <f>IF(ISNUMBER(Input!B15795),IF(AND(Input!B15795&gt;=20,Input!B15795&lt;=700),Input!B15795,""),"")</f>
        <v/>
      </c>
      <c r="C15795">
        <f>IF(B15795="","",INT(A15795))</f>
        <v/>
      </c>
      <c r="D15795">
        <f>IF(B15795="","",HOUR(A15795))</f>
        <v/>
      </c>
      <c r="E15795">
        <f>IF(B15795="","",IF(INPUT!$I$1="","",IF(C15795&lt;(INT(INPUT!$I$1)-INPUT!$I$2),"Off Meds",IF(C15795&lt;=(INT(INPUT!$I$1)+INPUT!$I$2),"Washout","On Meds"))))</f>
        <v/>
      </c>
      <c r="F15795">
        <f>IF(B15795="","",1.509*(LN(B15795)^1.084-5.381))</f>
        <v/>
      </c>
      <c r="G15795">
        <f>IF(F15795="","",IF(F15795&lt;0,10*F15795^2,0))</f>
        <v/>
      </c>
      <c r="H15795">
        <f>IF(F15795="","",IF(F15795&gt;0,10*F15795^2,0))</f>
        <v/>
      </c>
    </row>
    <row r="15796">
      <c r="A15796">
        <f>Input!A15796</f>
        <v/>
      </c>
      <c r="B15796">
        <f>IF(ISNUMBER(Input!B15796),IF(AND(Input!B15796&gt;=20,Input!B15796&lt;=700),Input!B15796,""),"")</f>
        <v/>
      </c>
      <c r="C15796">
        <f>IF(B15796="","",INT(A15796))</f>
        <v/>
      </c>
      <c r="D15796">
        <f>IF(B15796="","",HOUR(A15796))</f>
        <v/>
      </c>
      <c r="E15796">
        <f>IF(B15796="","",IF(INPUT!$I$1="","",IF(C15796&lt;(INT(INPUT!$I$1)-INPUT!$I$2),"Off Meds",IF(C15796&lt;=(INT(INPUT!$I$1)+INPUT!$I$2),"Washout","On Meds"))))</f>
        <v/>
      </c>
      <c r="F15796">
        <f>IF(B15796="","",1.509*(LN(B15796)^1.084-5.381))</f>
        <v/>
      </c>
      <c r="G15796">
        <f>IF(F15796="","",IF(F15796&lt;0,10*F15796^2,0))</f>
        <v/>
      </c>
      <c r="H15796">
        <f>IF(F15796="","",IF(F15796&gt;0,10*F15796^2,0))</f>
        <v/>
      </c>
    </row>
    <row r="15797">
      <c r="A15797">
        <f>Input!A15797</f>
        <v/>
      </c>
      <c r="B15797">
        <f>IF(ISNUMBER(Input!B15797),IF(AND(Input!B15797&gt;=20,Input!B15797&lt;=700),Input!B15797,""),"")</f>
        <v/>
      </c>
      <c r="C15797">
        <f>IF(B15797="","",INT(A15797))</f>
        <v/>
      </c>
      <c r="D15797">
        <f>IF(B15797="","",HOUR(A15797))</f>
        <v/>
      </c>
      <c r="E15797">
        <f>IF(B15797="","",IF(INPUT!$I$1="","",IF(C15797&lt;(INT(INPUT!$I$1)-INPUT!$I$2),"Off Meds",IF(C15797&lt;=(INT(INPUT!$I$1)+INPUT!$I$2),"Washout","On Meds"))))</f>
        <v/>
      </c>
      <c r="F15797">
        <f>IF(B15797="","",1.509*(LN(B15797)^1.084-5.381))</f>
        <v/>
      </c>
      <c r="G15797">
        <f>IF(F15797="","",IF(F15797&lt;0,10*F15797^2,0))</f>
        <v/>
      </c>
      <c r="H15797">
        <f>IF(F15797="","",IF(F15797&gt;0,10*F15797^2,0))</f>
        <v/>
      </c>
    </row>
    <row r="15798">
      <c r="A15798">
        <f>Input!A15798</f>
        <v/>
      </c>
      <c r="B15798">
        <f>IF(ISNUMBER(Input!B15798),IF(AND(Input!B15798&gt;=20,Input!B15798&lt;=700),Input!B15798,""),"")</f>
        <v/>
      </c>
      <c r="C15798">
        <f>IF(B15798="","",INT(A15798))</f>
        <v/>
      </c>
      <c r="D15798">
        <f>IF(B15798="","",HOUR(A15798))</f>
        <v/>
      </c>
      <c r="E15798">
        <f>IF(B15798="","",IF(INPUT!$I$1="","",IF(C15798&lt;(INT(INPUT!$I$1)-INPUT!$I$2),"Off Meds",IF(C15798&lt;=(INT(INPUT!$I$1)+INPUT!$I$2),"Washout","On Meds"))))</f>
        <v/>
      </c>
      <c r="F15798">
        <f>IF(B15798="","",1.509*(LN(B15798)^1.084-5.381))</f>
        <v/>
      </c>
      <c r="G15798">
        <f>IF(F15798="","",IF(F15798&lt;0,10*F15798^2,0))</f>
        <v/>
      </c>
      <c r="H15798">
        <f>IF(F15798="","",IF(F15798&gt;0,10*F15798^2,0))</f>
        <v/>
      </c>
    </row>
    <row r="15799">
      <c r="A15799">
        <f>Input!A15799</f>
        <v/>
      </c>
      <c r="B15799">
        <f>IF(ISNUMBER(Input!B15799),IF(AND(Input!B15799&gt;=20,Input!B15799&lt;=700),Input!B15799,""),"")</f>
        <v/>
      </c>
      <c r="C15799">
        <f>IF(B15799="","",INT(A15799))</f>
        <v/>
      </c>
      <c r="D15799">
        <f>IF(B15799="","",HOUR(A15799))</f>
        <v/>
      </c>
      <c r="E15799">
        <f>IF(B15799="","",IF(INPUT!$I$1="","",IF(C15799&lt;(INT(INPUT!$I$1)-INPUT!$I$2),"Off Meds",IF(C15799&lt;=(INT(INPUT!$I$1)+INPUT!$I$2),"Washout","On Meds"))))</f>
        <v/>
      </c>
      <c r="F15799">
        <f>IF(B15799="","",1.509*(LN(B15799)^1.084-5.381))</f>
        <v/>
      </c>
      <c r="G15799">
        <f>IF(F15799="","",IF(F15799&lt;0,10*F15799^2,0))</f>
        <v/>
      </c>
      <c r="H15799">
        <f>IF(F15799="","",IF(F15799&gt;0,10*F15799^2,0))</f>
        <v/>
      </c>
    </row>
    <row r="15800">
      <c r="A15800">
        <f>Input!A15800</f>
        <v/>
      </c>
      <c r="B15800">
        <f>IF(ISNUMBER(Input!B15800),IF(AND(Input!B15800&gt;=20,Input!B15800&lt;=700),Input!B15800,""),"")</f>
        <v/>
      </c>
      <c r="C15800">
        <f>IF(B15800="","",INT(A15800))</f>
        <v/>
      </c>
      <c r="D15800">
        <f>IF(B15800="","",HOUR(A15800))</f>
        <v/>
      </c>
      <c r="E15800">
        <f>IF(B15800="","",IF(INPUT!$I$1="","",IF(C15800&lt;(INT(INPUT!$I$1)-INPUT!$I$2),"Off Meds",IF(C15800&lt;=(INT(INPUT!$I$1)+INPUT!$I$2),"Washout","On Meds"))))</f>
        <v/>
      </c>
      <c r="F15800">
        <f>IF(B15800="","",1.509*(LN(B15800)^1.084-5.381))</f>
        <v/>
      </c>
      <c r="G15800">
        <f>IF(F15800="","",IF(F15800&lt;0,10*F15800^2,0))</f>
        <v/>
      </c>
      <c r="H15800">
        <f>IF(F15800="","",IF(F15800&gt;0,10*F15800^2,0))</f>
        <v/>
      </c>
    </row>
    <row r="15801">
      <c r="A15801">
        <f>Input!A15801</f>
        <v/>
      </c>
      <c r="B15801">
        <f>IF(ISNUMBER(Input!B15801),IF(AND(Input!B15801&gt;=20,Input!B15801&lt;=700),Input!B15801,""),"")</f>
        <v/>
      </c>
      <c r="C15801">
        <f>IF(B15801="","",INT(A15801))</f>
        <v/>
      </c>
      <c r="D15801">
        <f>IF(B15801="","",HOUR(A15801))</f>
        <v/>
      </c>
      <c r="E15801">
        <f>IF(B15801="","",IF(INPUT!$I$1="","",IF(C15801&lt;(INT(INPUT!$I$1)-INPUT!$I$2),"Off Meds",IF(C15801&lt;=(INT(INPUT!$I$1)+INPUT!$I$2),"Washout","On Meds"))))</f>
        <v/>
      </c>
      <c r="F15801">
        <f>IF(B15801="","",1.509*(LN(B15801)^1.084-5.381))</f>
        <v/>
      </c>
      <c r="G15801">
        <f>IF(F15801="","",IF(F15801&lt;0,10*F15801^2,0))</f>
        <v/>
      </c>
      <c r="H15801">
        <f>IF(F15801="","",IF(F15801&gt;0,10*F15801^2,0))</f>
        <v/>
      </c>
    </row>
    <row r="15802">
      <c r="A15802">
        <f>Input!A15802</f>
        <v/>
      </c>
      <c r="B15802">
        <f>IF(ISNUMBER(Input!B15802),IF(AND(Input!B15802&gt;=20,Input!B15802&lt;=700),Input!B15802,""),"")</f>
        <v/>
      </c>
      <c r="C15802">
        <f>IF(B15802="","",INT(A15802))</f>
        <v/>
      </c>
      <c r="D15802">
        <f>IF(B15802="","",HOUR(A15802))</f>
        <v/>
      </c>
      <c r="E15802">
        <f>IF(B15802="","",IF(INPUT!$I$1="","",IF(C15802&lt;(INT(INPUT!$I$1)-INPUT!$I$2),"Off Meds",IF(C15802&lt;=(INT(INPUT!$I$1)+INPUT!$I$2),"Washout","On Meds"))))</f>
        <v/>
      </c>
      <c r="F15802">
        <f>IF(B15802="","",1.509*(LN(B15802)^1.084-5.381))</f>
        <v/>
      </c>
      <c r="G15802">
        <f>IF(F15802="","",IF(F15802&lt;0,10*F15802^2,0))</f>
        <v/>
      </c>
      <c r="H15802">
        <f>IF(F15802="","",IF(F15802&gt;0,10*F15802^2,0))</f>
        <v/>
      </c>
    </row>
    <row r="15803">
      <c r="A15803">
        <f>Input!A15803</f>
        <v/>
      </c>
      <c r="B15803">
        <f>IF(ISNUMBER(Input!B15803),IF(AND(Input!B15803&gt;=20,Input!B15803&lt;=700),Input!B15803,""),"")</f>
        <v/>
      </c>
      <c r="C15803">
        <f>IF(B15803="","",INT(A15803))</f>
        <v/>
      </c>
      <c r="D15803">
        <f>IF(B15803="","",HOUR(A15803))</f>
        <v/>
      </c>
      <c r="E15803">
        <f>IF(B15803="","",IF(INPUT!$I$1="","",IF(C15803&lt;(INT(INPUT!$I$1)-INPUT!$I$2),"Off Meds",IF(C15803&lt;=(INT(INPUT!$I$1)+INPUT!$I$2),"Washout","On Meds"))))</f>
        <v/>
      </c>
      <c r="F15803">
        <f>IF(B15803="","",1.509*(LN(B15803)^1.084-5.381))</f>
        <v/>
      </c>
      <c r="G15803">
        <f>IF(F15803="","",IF(F15803&lt;0,10*F15803^2,0))</f>
        <v/>
      </c>
      <c r="H15803">
        <f>IF(F15803="","",IF(F15803&gt;0,10*F15803^2,0))</f>
        <v/>
      </c>
    </row>
    <row r="15804">
      <c r="A15804">
        <f>Input!A15804</f>
        <v/>
      </c>
      <c r="B15804">
        <f>IF(ISNUMBER(Input!B15804),IF(AND(Input!B15804&gt;=20,Input!B15804&lt;=700),Input!B15804,""),"")</f>
        <v/>
      </c>
      <c r="C15804">
        <f>IF(B15804="","",INT(A15804))</f>
        <v/>
      </c>
      <c r="D15804">
        <f>IF(B15804="","",HOUR(A15804))</f>
        <v/>
      </c>
      <c r="E15804">
        <f>IF(B15804="","",IF(INPUT!$I$1="","",IF(C15804&lt;(INT(INPUT!$I$1)-INPUT!$I$2),"Off Meds",IF(C15804&lt;=(INT(INPUT!$I$1)+INPUT!$I$2),"Washout","On Meds"))))</f>
        <v/>
      </c>
      <c r="F15804">
        <f>IF(B15804="","",1.509*(LN(B15804)^1.084-5.381))</f>
        <v/>
      </c>
      <c r="G15804">
        <f>IF(F15804="","",IF(F15804&lt;0,10*F15804^2,0))</f>
        <v/>
      </c>
      <c r="H15804">
        <f>IF(F15804="","",IF(F15804&gt;0,10*F15804^2,0))</f>
        <v/>
      </c>
    </row>
    <row r="15805">
      <c r="A15805">
        <f>Input!A15805</f>
        <v/>
      </c>
      <c r="B15805">
        <f>IF(ISNUMBER(Input!B15805),IF(AND(Input!B15805&gt;=20,Input!B15805&lt;=700),Input!B15805,""),"")</f>
        <v/>
      </c>
      <c r="C15805">
        <f>IF(B15805="","",INT(A15805))</f>
        <v/>
      </c>
      <c r="D15805">
        <f>IF(B15805="","",HOUR(A15805))</f>
        <v/>
      </c>
      <c r="E15805">
        <f>IF(B15805="","",IF(INPUT!$I$1="","",IF(C15805&lt;(INT(INPUT!$I$1)-INPUT!$I$2),"Off Meds",IF(C15805&lt;=(INT(INPUT!$I$1)+INPUT!$I$2),"Washout","On Meds"))))</f>
        <v/>
      </c>
      <c r="F15805">
        <f>IF(B15805="","",1.509*(LN(B15805)^1.084-5.381))</f>
        <v/>
      </c>
      <c r="G15805">
        <f>IF(F15805="","",IF(F15805&lt;0,10*F15805^2,0))</f>
        <v/>
      </c>
      <c r="H15805">
        <f>IF(F15805="","",IF(F15805&gt;0,10*F15805^2,0))</f>
        <v/>
      </c>
    </row>
    <row r="15806">
      <c r="A15806">
        <f>Input!A15806</f>
        <v/>
      </c>
      <c r="B15806">
        <f>IF(ISNUMBER(Input!B15806),IF(AND(Input!B15806&gt;=20,Input!B15806&lt;=700),Input!B15806,""),"")</f>
        <v/>
      </c>
      <c r="C15806">
        <f>IF(B15806="","",INT(A15806))</f>
        <v/>
      </c>
      <c r="D15806">
        <f>IF(B15806="","",HOUR(A15806))</f>
        <v/>
      </c>
      <c r="E15806">
        <f>IF(B15806="","",IF(INPUT!$I$1="","",IF(C15806&lt;(INT(INPUT!$I$1)-INPUT!$I$2),"Off Meds",IF(C15806&lt;=(INT(INPUT!$I$1)+INPUT!$I$2),"Washout","On Meds"))))</f>
        <v/>
      </c>
      <c r="F15806">
        <f>IF(B15806="","",1.509*(LN(B15806)^1.084-5.381))</f>
        <v/>
      </c>
      <c r="G15806">
        <f>IF(F15806="","",IF(F15806&lt;0,10*F15806^2,0))</f>
        <v/>
      </c>
      <c r="H15806">
        <f>IF(F15806="","",IF(F15806&gt;0,10*F15806^2,0))</f>
        <v/>
      </c>
    </row>
    <row r="15807">
      <c r="A15807">
        <f>Input!A15807</f>
        <v/>
      </c>
      <c r="B15807">
        <f>IF(ISNUMBER(Input!B15807),IF(AND(Input!B15807&gt;=20,Input!B15807&lt;=700),Input!B15807,""),"")</f>
        <v/>
      </c>
      <c r="C15807">
        <f>IF(B15807="","",INT(A15807))</f>
        <v/>
      </c>
      <c r="D15807">
        <f>IF(B15807="","",HOUR(A15807))</f>
        <v/>
      </c>
      <c r="E15807">
        <f>IF(B15807="","",IF(INPUT!$I$1="","",IF(C15807&lt;(INT(INPUT!$I$1)-INPUT!$I$2),"Off Meds",IF(C15807&lt;=(INT(INPUT!$I$1)+INPUT!$I$2),"Washout","On Meds"))))</f>
        <v/>
      </c>
      <c r="F15807">
        <f>IF(B15807="","",1.509*(LN(B15807)^1.084-5.381))</f>
        <v/>
      </c>
      <c r="G15807">
        <f>IF(F15807="","",IF(F15807&lt;0,10*F15807^2,0))</f>
        <v/>
      </c>
      <c r="H15807">
        <f>IF(F15807="","",IF(F15807&gt;0,10*F15807^2,0))</f>
        <v/>
      </c>
    </row>
    <row r="15808">
      <c r="A15808">
        <f>Input!A15808</f>
        <v/>
      </c>
      <c r="B15808">
        <f>IF(ISNUMBER(Input!B15808),IF(AND(Input!B15808&gt;=20,Input!B15808&lt;=700),Input!B15808,""),"")</f>
        <v/>
      </c>
      <c r="C15808">
        <f>IF(B15808="","",INT(A15808))</f>
        <v/>
      </c>
      <c r="D15808">
        <f>IF(B15808="","",HOUR(A15808))</f>
        <v/>
      </c>
      <c r="E15808">
        <f>IF(B15808="","",IF(INPUT!$I$1="","",IF(C15808&lt;(INT(INPUT!$I$1)-INPUT!$I$2),"Off Meds",IF(C15808&lt;=(INT(INPUT!$I$1)+INPUT!$I$2),"Washout","On Meds"))))</f>
        <v/>
      </c>
      <c r="F15808">
        <f>IF(B15808="","",1.509*(LN(B15808)^1.084-5.381))</f>
        <v/>
      </c>
      <c r="G15808">
        <f>IF(F15808="","",IF(F15808&lt;0,10*F15808^2,0))</f>
        <v/>
      </c>
      <c r="H15808">
        <f>IF(F15808="","",IF(F15808&gt;0,10*F15808^2,0))</f>
        <v/>
      </c>
    </row>
    <row r="15809">
      <c r="A15809">
        <f>Input!A15809</f>
        <v/>
      </c>
      <c r="B15809">
        <f>IF(ISNUMBER(Input!B15809),IF(AND(Input!B15809&gt;=20,Input!B15809&lt;=700),Input!B15809,""),"")</f>
        <v/>
      </c>
      <c r="C15809">
        <f>IF(B15809="","",INT(A15809))</f>
        <v/>
      </c>
      <c r="D15809">
        <f>IF(B15809="","",HOUR(A15809))</f>
        <v/>
      </c>
      <c r="E15809">
        <f>IF(B15809="","",IF(INPUT!$I$1="","",IF(C15809&lt;(INT(INPUT!$I$1)-INPUT!$I$2),"Off Meds",IF(C15809&lt;=(INT(INPUT!$I$1)+INPUT!$I$2),"Washout","On Meds"))))</f>
        <v/>
      </c>
      <c r="F15809">
        <f>IF(B15809="","",1.509*(LN(B15809)^1.084-5.381))</f>
        <v/>
      </c>
      <c r="G15809">
        <f>IF(F15809="","",IF(F15809&lt;0,10*F15809^2,0))</f>
        <v/>
      </c>
      <c r="H15809">
        <f>IF(F15809="","",IF(F15809&gt;0,10*F15809^2,0))</f>
        <v/>
      </c>
    </row>
    <row r="15810">
      <c r="A15810">
        <f>Input!A15810</f>
        <v/>
      </c>
      <c r="B15810">
        <f>IF(ISNUMBER(Input!B15810),IF(AND(Input!B15810&gt;=20,Input!B15810&lt;=700),Input!B15810,""),"")</f>
        <v/>
      </c>
      <c r="C15810">
        <f>IF(B15810="","",INT(A15810))</f>
        <v/>
      </c>
      <c r="D15810">
        <f>IF(B15810="","",HOUR(A15810))</f>
        <v/>
      </c>
      <c r="E15810">
        <f>IF(B15810="","",IF(INPUT!$I$1="","",IF(C15810&lt;(INT(INPUT!$I$1)-INPUT!$I$2),"Off Meds",IF(C15810&lt;=(INT(INPUT!$I$1)+INPUT!$I$2),"Washout","On Meds"))))</f>
        <v/>
      </c>
      <c r="F15810">
        <f>IF(B15810="","",1.509*(LN(B15810)^1.084-5.381))</f>
        <v/>
      </c>
      <c r="G15810">
        <f>IF(F15810="","",IF(F15810&lt;0,10*F15810^2,0))</f>
        <v/>
      </c>
      <c r="H15810">
        <f>IF(F15810="","",IF(F15810&gt;0,10*F15810^2,0))</f>
        <v/>
      </c>
    </row>
    <row r="15811">
      <c r="A15811">
        <f>Input!A15811</f>
        <v/>
      </c>
      <c r="B15811">
        <f>IF(ISNUMBER(Input!B15811),IF(AND(Input!B15811&gt;=20,Input!B15811&lt;=700),Input!B15811,""),"")</f>
        <v/>
      </c>
      <c r="C15811">
        <f>IF(B15811="","",INT(A15811))</f>
        <v/>
      </c>
      <c r="D15811">
        <f>IF(B15811="","",HOUR(A15811))</f>
        <v/>
      </c>
      <c r="E15811">
        <f>IF(B15811="","",IF(INPUT!$I$1="","",IF(C15811&lt;(INT(INPUT!$I$1)-INPUT!$I$2),"Off Meds",IF(C15811&lt;=(INT(INPUT!$I$1)+INPUT!$I$2),"Washout","On Meds"))))</f>
        <v/>
      </c>
      <c r="F15811">
        <f>IF(B15811="","",1.509*(LN(B15811)^1.084-5.381))</f>
        <v/>
      </c>
      <c r="G15811">
        <f>IF(F15811="","",IF(F15811&lt;0,10*F15811^2,0))</f>
        <v/>
      </c>
      <c r="H15811">
        <f>IF(F15811="","",IF(F15811&gt;0,10*F15811^2,0))</f>
        <v/>
      </c>
    </row>
    <row r="15812">
      <c r="A15812">
        <f>Input!A15812</f>
        <v/>
      </c>
      <c r="B15812">
        <f>IF(ISNUMBER(Input!B15812),IF(AND(Input!B15812&gt;=20,Input!B15812&lt;=700),Input!B15812,""),"")</f>
        <v/>
      </c>
      <c r="C15812">
        <f>IF(B15812="","",INT(A15812))</f>
        <v/>
      </c>
      <c r="D15812">
        <f>IF(B15812="","",HOUR(A15812))</f>
        <v/>
      </c>
      <c r="E15812">
        <f>IF(B15812="","",IF(INPUT!$I$1="","",IF(C15812&lt;(INT(INPUT!$I$1)-INPUT!$I$2),"Off Meds",IF(C15812&lt;=(INT(INPUT!$I$1)+INPUT!$I$2),"Washout","On Meds"))))</f>
        <v/>
      </c>
      <c r="F15812">
        <f>IF(B15812="","",1.509*(LN(B15812)^1.084-5.381))</f>
        <v/>
      </c>
      <c r="G15812">
        <f>IF(F15812="","",IF(F15812&lt;0,10*F15812^2,0))</f>
        <v/>
      </c>
      <c r="H15812">
        <f>IF(F15812="","",IF(F15812&gt;0,10*F15812^2,0))</f>
        <v/>
      </c>
    </row>
    <row r="15813">
      <c r="A15813">
        <f>Input!A15813</f>
        <v/>
      </c>
      <c r="B15813">
        <f>IF(ISNUMBER(Input!B15813),IF(AND(Input!B15813&gt;=20,Input!B15813&lt;=700),Input!B15813,""),"")</f>
        <v/>
      </c>
      <c r="C15813">
        <f>IF(B15813="","",INT(A15813))</f>
        <v/>
      </c>
      <c r="D15813">
        <f>IF(B15813="","",HOUR(A15813))</f>
        <v/>
      </c>
      <c r="E15813">
        <f>IF(B15813="","",IF(INPUT!$I$1="","",IF(C15813&lt;(INT(INPUT!$I$1)-INPUT!$I$2),"Off Meds",IF(C15813&lt;=(INT(INPUT!$I$1)+INPUT!$I$2),"Washout","On Meds"))))</f>
        <v/>
      </c>
      <c r="F15813">
        <f>IF(B15813="","",1.509*(LN(B15813)^1.084-5.381))</f>
        <v/>
      </c>
      <c r="G15813">
        <f>IF(F15813="","",IF(F15813&lt;0,10*F15813^2,0))</f>
        <v/>
      </c>
      <c r="H15813">
        <f>IF(F15813="","",IF(F15813&gt;0,10*F15813^2,0))</f>
        <v/>
      </c>
    </row>
    <row r="15814">
      <c r="A15814">
        <f>Input!A15814</f>
        <v/>
      </c>
      <c r="B15814">
        <f>IF(ISNUMBER(Input!B15814),IF(AND(Input!B15814&gt;=20,Input!B15814&lt;=700),Input!B15814,""),"")</f>
        <v/>
      </c>
      <c r="C15814">
        <f>IF(B15814="","",INT(A15814))</f>
        <v/>
      </c>
      <c r="D15814">
        <f>IF(B15814="","",HOUR(A15814))</f>
        <v/>
      </c>
      <c r="E15814">
        <f>IF(B15814="","",IF(INPUT!$I$1="","",IF(C15814&lt;(INT(INPUT!$I$1)-INPUT!$I$2),"Off Meds",IF(C15814&lt;=(INT(INPUT!$I$1)+INPUT!$I$2),"Washout","On Meds"))))</f>
        <v/>
      </c>
      <c r="F15814">
        <f>IF(B15814="","",1.509*(LN(B15814)^1.084-5.381))</f>
        <v/>
      </c>
      <c r="G15814">
        <f>IF(F15814="","",IF(F15814&lt;0,10*F15814^2,0))</f>
        <v/>
      </c>
      <c r="H15814">
        <f>IF(F15814="","",IF(F15814&gt;0,10*F15814^2,0))</f>
        <v/>
      </c>
    </row>
    <row r="15815">
      <c r="A15815">
        <f>Input!A15815</f>
        <v/>
      </c>
      <c r="B15815">
        <f>IF(ISNUMBER(Input!B15815),IF(AND(Input!B15815&gt;=20,Input!B15815&lt;=700),Input!B15815,""),"")</f>
        <v/>
      </c>
      <c r="C15815">
        <f>IF(B15815="","",INT(A15815))</f>
        <v/>
      </c>
      <c r="D15815">
        <f>IF(B15815="","",HOUR(A15815))</f>
        <v/>
      </c>
      <c r="E15815">
        <f>IF(B15815="","",IF(INPUT!$I$1="","",IF(C15815&lt;(INT(INPUT!$I$1)-INPUT!$I$2),"Off Meds",IF(C15815&lt;=(INT(INPUT!$I$1)+INPUT!$I$2),"Washout","On Meds"))))</f>
        <v/>
      </c>
      <c r="F15815">
        <f>IF(B15815="","",1.509*(LN(B15815)^1.084-5.381))</f>
        <v/>
      </c>
      <c r="G15815">
        <f>IF(F15815="","",IF(F15815&lt;0,10*F15815^2,0))</f>
        <v/>
      </c>
      <c r="H15815">
        <f>IF(F15815="","",IF(F15815&gt;0,10*F15815^2,0))</f>
        <v/>
      </c>
    </row>
    <row r="15816">
      <c r="A15816">
        <f>Input!A15816</f>
        <v/>
      </c>
      <c r="B15816">
        <f>IF(ISNUMBER(Input!B15816),IF(AND(Input!B15816&gt;=20,Input!B15816&lt;=700),Input!B15816,""),"")</f>
        <v/>
      </c>
      <c r="C15816">
        <f>IF(B15816="","",INT(A15816))</f>
        <v/>
      </c>
      <c r="D15816">
        <f>IF(B15816="","",HOUR(A15816))</f>
        <v/>
      </c>
      <c r="E15816">
        <f>IF(B15816="","",IF(INPUT!$I$1="","",IF(C15816&lt;(INT(INPUT!$I$1)-INPUT!$I$2),"Off Meds",IF(C15816&lt;=(INT(INPUT!$I$1)+INPUT!$I$2),"Washout","On Meds"))))</f>
        <v/>
      </c>
      <c r="F15816">
        <f>IF(B15816="","",1.509*(LN(B15816)^1.084-5.381))</f>
        <v/>
      </c>
      <c r="G15816">
        <f>IF(F15816="","",IF(F15816&lt;0,10*F15816^2,0))</f>
        <v/>
      </c>
      <c r="H15816">
        <f>IF(F15816="","",IF(F15816&gt;0,10*F15816^2,0))</f>
        <v/>
      </c>
    </row>
    <row r="15817">
      <c r="A15817">
        <f>Input!A15817</f>
        <v/>
      </c>
      <c r="B15817">
        <f>IF(ISNUMBER(Input!B15817),IF(AND(Input!B15817&gt;=20,Input!B15817&lt;=700),Input!B15817,""),"")</f>
        <v/>
      </c>
      <c r="C15817">
        <f>IF(B15817="","",INT(A15817))</f>
        <v/>
      </c>
      <c r="D15817">
        <f>IF(B15817="","",HOUR(A15817))</f>
        <v/>
      </c>
      <c r="E15817">
        <f>IF(B15817="","",IF(INPUT!$I$1="","",IF(C15817&lt;(INT(INPUT!$I$1)-INPUT!$I$2),"Off Meds",IF(C15817&lt;=(INT(INPUT!$I$1)+INPUT!$I$2),"Washout","On Meds"))))</f>
        <v/>
      </c>
      <c r="F15817">
        <f>IF(B15817="","",1.509*(LN(B15817)^1.084-5.381))</f>
        <v/>
      </c>
      <c r="G15817">
        <f>IF(F15817="","",IF(F15817&lt;0,10*F15817^2,0))</f>
        <v/>
      </c>
      <c r="H15817">
        <f>IF(F15817="","",IF(F15817&gt;0,10*F15817^2,0))</f>
        <v/>
      </c>
    </row>
    <row r="15818">
      <c r="A15818">
        <f>Input!A15818</f>
        <v/>
      </c>
      <c r="B15818">
        <f>IF(ISNUMBER(Input!B15818),IF(AND(Input!B15818&gt;=20,Input!B15818&lt;=700),Input!B15818,""),"")</f>
        <v/>
      </c>
      <c r="C15818">
        <f>IF(B15818="","",INT(A15818))</f>
        <v/>
      </c>
      <c r="D15818">
        <f>IF(B15818="","",HOUR(A15818))</f>
        <v/>
      </c>
      <c r="E15818">
        <f>IF(B15818="","",IF(INPUT!$I$1="","",IF(C15818&lt;(INT(INPUT!$I$1)-INPUT!$I$2),"Off Meds",IF(C15818&lt;=(INT(INPUT!$I$1)+INPUT!$I$2),"Washout","On Meds"))))</f>
        <v/>
      </c>
      <c r="F15818">
        <f>IF(B15818="","",1.509*(LN(B15818)^1.084-5.381))</f>
        <v/>
      </c>
      <c r="G15818">
        <f>IF(F15818="","",IF(F15818&lt;0,10*F15818^2,0))</f>
        <v/>
      </c>
      <c r="H15818">
        <f>IF(F15818="","",IF(F15818&gt;0,10*F15818^2,0))</f>
        <v/>
      </c>
    </row>
    <row r="15819">
      <c r="A15819">
        <f>Input!A15819</f>
        <v/>
      </c>
      <c r="B15819">
        <f>IF(ISNUMBER(Input!B15819),IF(AND(Input!B15819&gt;=20,Input!B15819&lt;=700),Input!B15819,""),"")</f>
        <v/>
      </c>
      <c r="C15819">
        <f>IF(B15819="","",INT(A15819))</f>
        <v/>
      </c>
      <c r="D15819">
        <f>IF(B15819="","",HOUR(A15819))</f>
        <v/>
      </c>
      <c r="E15819">
        <f>IF(B15819="","",IF(INPUT!$I$1="","",IF(C15819&lt;(INT(INPUT!$I$1)-INPUT!$I$2),"Off Meds",IF(C15819&lt;=(INT(INPUT!$I$1)+INPUT!$I$2),"Washout","On Meds"))))</f>
        <v/>
      </c>
      <c r="F15819">
        <f>IF(B15819="","",1.509*(LN(B15819)^1.084-5.381))</f>
        <v/>
      </c>
      <c r="G15819">
        <f>IF(F15819="","",IF(F15819&lt;0,10*F15819^2,0))</f>
        <v/>
      </c>
      <c r="H15819">
        <f>IF(F15819="","",IF(F15819&gt;0,10*F15819^2,0))</f>
        <v/>
      </c>
    </row>
    <row r="15820">
      <c r="A15820">
        <f>Input!A15820</f>
        <v/>
      </c>
      <c r="B15820">
        <f>IF(ISNUMBER(Input!B15820),IF(AND(Input!B15820&gt;=20,Input!B15820&lt;=700),Input!B15820,""),"")</f>
        <v/>
      </c>
      <c r="C15820">
        <f>IF(B15820="","",INT(A15820))</f>
        <v/>
      </c>
      <c r="D15820">
        <f>IF(B15820="","",HOUR(A15820))</f>
        <v/>
      </c>
      <c r="E15820">
        <f>IF(B15820="","",IF(INPUT!$I$1="","",IF(C15820&lt;(INT(INPUT!$I$1)-INPUT!$I$2),"Off Meds",IF(C15820&lt;=(INT(INPUT!$I$1)+INPUT!$I$2),"Washout","On Meds"))))</f>
        <v/>
      </c>
      <c r="F15820">
        <f>IF(B15820="","",1.509*(LN(B15820)^1.084-5.381))</f>
        <v/>
      </c>
      <c r="G15820">
        <f>IF(F15820="","",IF(F15820&lt;0,10*F15820^2,0))</f>
        <v/>
      </c>
      <c r="H15820">
        <f>IF(F15820="","",IF(F15820&gt;0,10*F15820^2,0))</f>
        <v/>
      </c>
    </row>
    <row r="15821">
      <c r="A15821">
        <f>Input!A15821</f>
        <v/>
      </c>
      <c r="B15821">
        <f>IF(ISNUMBER(Input!B15821),IF(AND(Input!B15821&gt;=20,Input!B15821&lt;=700),Input!B15821,""),"")</f>
        <v/>
      </c>
      <c r="C15821">
        <f>IF(B15821="","",INT(A15821))</f>
        <v/>
      </c>
      <c r="D15821">
        <f>IF(B15821="","",HOUR(A15821))</f>
        <v/>
      </c>
      <c r="E15821">
        <f>IF(B15821="","",IF(INPUT!$I$1="","",IF(C15821&lt;(INT(INPUT!$I$1)-INPUT!$I$2),"Off Meds",IF(C15821&lt;=(INT(INPUT!$I$1)+INPUT!$I$2),"Washout","On Meds"))))</f>
        <v/>
      </c>
      <c r="F15821">
        <f>IF(B15821="","",1.509*(LN(B15821)^1.084-5.381))</f>
        <v/>
      </c>
      <c r="G15821">
        <f>IF(F15821="","",IF(F15821&lt;0,10*F15821^2,0))</f>
        <v/>
      </c>
      <c r="H15821">
        <f>IF(F15821="","",IF(F15821&gt;0,10*F15821^2,0))</f>
        <v/>
      </c>
    </row>
    <row r="15822">
      <c r="A15822">
        <f>Input!A15822</f>
        <v/>
      </c>
      <c r="B15822">
        <f>IF(ISNUMBER(Input!B15822),IF(AND(Input!B15822&gt;=20,Input!B15822&lt;=700),Input!B15822,""),"")</f>
        <v/>
      </c>
      <c r="C15822">
        <f>IF(B15822="","",INT(A15822))</f>
        <v/>
      </c>
      <c r="D15822">
        <f>IF(B15822="","",HOUR(A15822))</f>
        <v/>
      </c>
      <c r="E15822">
        <f>IF(B15822="","",IF(INPUT!$I$1="","",IF(C15822&lt;(INT(INPUT!$I$1)-INPUT!$I$2),"Off Meds",IF(C15822&lt;=(INT(INPUT!$I$1)+INPUT!$I$2),"Washout","On Meds"))))</f>
        <v/>
      </c>
      <c r="F15822">
        <f>IF(B15822="","",1.509*(LN(B15822)^1.084-5.381))</f>
        <v/>
      </c>
      <c r="G15822">
        <f>IF(F15822="","",IF(F15822&lt;0,10*F15822^2,0))</f>
        <v/>
      </c>
      <c r="H15822">
        <f>IF(F15822="","",IF(F15822&gt;0,10*F15822^2,0))</f>
        <v/>
      </c>
    </row>
    <row r="15823">
      <c r="A15823">
        <f>Input!A15823</f>
        <v/>
      </c>
      <c r="B15823">
        <f>IF(ISNUMBER(Input!B15823),IF(AND(Input!B15823&gt;=20,Input!B15823&lt;=700),Input!B15823,""),"")</f>
        <v/>
      </c>
      <c r="C15823">
        <f>IF(B15823="","",INT(A15823))</f>
        <v/>
      </c>
      <c r="D15823">
        <f>IF(B15823="","",HOUR(A15823))</f>
        <v/>
      </c>
      <c r="E15823">
        <f>IF(B15823="","",IF(INPUT!$I$1="","",IF(C15823&lt;(INT(INPUT!$I$1)-INPUT!$I$2),"Off Meds",IF(C15823&lt;=(INT(INPUT!$I$1)+INPUT!$I$2),"Washout","On Meds"))))</f>
        <v/>
      </c>
      <c r="F15823">
        <f>IF(B15823="","",1.509*(LN(B15823)^1.084-5.381))</f>
        <v/>
      </c>
      <c r="G15823">
        <f>IF(F15823="","",IF(F15823&lt;0,10*F15823^2,0))</f>
        <v/>
      </c>
      <c r="H15823">
        <f>IF(F15823="","",IF(F15823&gt;0,10*F15823^2,0))</f>
        <v/>
      </c>
    </row>
    <row r="15824">
      <c r="A15824">
        <f>Input!A15824</f>
        <v/>
      </c>
      <c r="B15824">
        <f>IF(ISNUMBER(Input!B15824),IF(AND(Input!B15824&gt;=20,Input!B15824&lt;=700),Input!B15824,""),"")</f>
        <v/>
      </c>
      <c r="C15824">
        <f>IF(B15824="","",INT(A15824))</f>
        <v/>
      </c>
      <c r="D15824">
        <f>IF(B15824="","",HOUR(A15824))</f>
        <v/>
      </c>
      <c r="E15824">
        <f>IF(B15824="","",IF(INPUT!$I$1="","",IF(C15824&lt;(INT(INPUT!$I$1)-INPUT!$I$2),"Off Meds",IF(C15824&lt;=(INT(INPUT!$I$1)+INPUT!$I$2),"Washout","On Meds"))))</f>
        <v/>
      </c>
      <c r="F15824">
        <f>IF(B15824="","",1.509*(LN(B15824)^1.084-5.381))</f>
        <v/>
      </c>
      <c r="G15824">
        <f>IF(F15824="","",IF(F15824&lt;0,10*F15824^2,0))</f>
        <v/>
      </c>
      <c r="H15824">
        <f>IF(F15824="","",IF(F15824&gt;0,10*F15824^2,0))</f>
        <v/>
      </c>
    </row>
    <row r="15825">
      <c r="A15825">
        <f>Input!A15825</f>
        <v/>
      </c>
      <c r="B15825">
        <f>IF(ISNUMBER(Input!B15825),IF(AND(Input!B15825&gt;=20,Input!B15825&lt;=700),Input!B15825,""),"")</f>
        <v/>
      </c>
      <c r="C15825">
        <f>IF(B15825="","",INT(A15825))</f>
        <v/>
      </c>
      <c r="D15825">
        <f>IF(B15825="","",HOUR(A15825))</f>
        <v/>
      </c>
      <c r="E15825">
        <f>IF(B15825="","",IF(INPUT!$I$1="","",IF(C15825&lt;(INT(INPUT!$I$1)-INPUT!$I$2),"Off Meds",IF(C15825&lt;=(INT(INPUT!$I$1)+INPUT!$I$2),"Washout","On Meds"))))</f>
        <v/>
      </c>
      <c r="F15825">
        <f>IF(B15825="","",1.509*(LN(B15825)^1.084-5.381))</f>
        <v/>
      </c>
      <c r="G15825">
        <f>IF(F15825="","",IF(F15825&lt;0,10*F15825^2,0))</f>
        <v/>
      </c>
      <c r="H15825">
        <f>IF(F15825="","",IF(F15825&gt;0,10*F15825^2,0))</f>
        <v/>
      </c>
    </row>
    <row r="15826">
      <c r="A15826">
        <f>Input!A15826</f>
        <v/>
      </c>
      <c r="B15826">
        <f>IF(ISNUMBER(Input!B15826),IF(AND(Input!B15826&gt;=20,Input!B15826&lt;=700),Input!B15826,""),"")</f>
        <v/>
      </c>
      <c r="C15826">
        <f>IF(B15826="","",INT(A15826))</f>
        <v/>
      </c>
      <c r="D15826">
        <f>IF(B15826="","",HOUR(A15826))</f>
        <v/>
      </c>
      <c r="E15826">
        <f>IF(B15826="","",IF(INPUT!$I$1="","",IF(C15826&lt;(INT(INPUT!$I$1)-INPUT!$I$2),"Off Meds",IF(C15826&lt;=(INT(INPUT!$I$1)+INPUT!$I$2),"Washout","On Meds"))))</f>
        <v/>
      </c>
      <c r="F15826">
        <f>IF(B15826="","",1.509*(LN(B15826)^1.084-5.381))</f>
        <v/>
      </c>
      <c r="G15826">
        <f>IF(F15826="","",IF(F15826&lt;0,10*F15826^2,0))</f>
        <v/>
      </c>
      <c r="H15826">
        <f>IF(F15826="","",IF(F15826&gt;0,10*F15826^2,0))</f>
        <v/>
      </c>
    </row>
    <row r="15827">
      <c r="A15827">
        <f>Input!A15827</f>
        <v/>
      </c>
      <c r="B15827">
        <f>IF(ISNUMBER(Input!B15827),IF(AND(Input!B15827&gt;=20,Input!B15827&lt;=700),Input!B15827,""),"")</f>
        <v/>
      </c>
      <c r="C15827">
        <f>IF(B15827="","",INT(A15827))</f>
        <v/>
      </c>
      <c r="D15827">
        <f>IF(B15827="","",HOUR(A15827))</f>
        <v/>
      </c>
      <c r="E15827">
        <f>IF(B15827="","",IF(INPUT!$I$1="","",IF(C15827&lt;(INT(INPUT!$I$1)-INPUT!$I$2),"Off Meds",IF(C15827&lt;=(INT(INPUT!$I$1)+INPUT!$I$2),"Washout","On Meds"))))</f>
        <v/>
      </c>
      <c r="F15827">
        <f>IF(B15827="","",1.509*(LN(B15827)^1.084-5.381))</f>
        <v/>
      </c>
      <c r="G15827">
        <f>IF(F15827="","",IF(F15827&lt;0,10*F15827^2,0))</f>
        <v/>
      </c>
      <c r="H15827">
        <f>IF(F15827="","",IF(F15827&gt;0,10*F15827^2,0))</f>
        <v/>
      </c>
    </row>
    <row r="15828">
      <c r="A15828">
        <f>Input!A15828</f>
        <v/>
      </c>
      <c r="B15828">
        <f>IF(ISNUMBER(Input!B15828),IF(AND(Input!B15828&gt;=20,Input!B15828&lt;=700),Input!B15828,""),"")</f>
        <v/>
      </c>
      <c r="C15828">
        <f>IF(B15828="","",INT(A15828))</f>
        <v/>
      </c>
      <c r="D15828">
        <f>IF(B15828="","",HOUR(A15828))</f>
        <v/>
      </c>
      <c r="E15828">
        <f>IF(B15828="","",IF(INPUT!$I$1="","",IF(C15828&lt;(INT(INPUT!$I$1)-INPUT!$I$2),"Off Meds",IF(C15828&lt;=(INT(INPUT!$I$1)+INPUT!$I$2),"Washout","On Meds"))))</f>
        <v/>
      </c>
      <c r="F15828">
        <f>IF(B15828="","",1.509*(LN(B15828)^1.084-5.381))</f>
        <v/>
      </c>
      <c r="G15828">
        <f>IF(F15828="","",IF(F15828&lt;0,10*F15828^2,0))</f>
        <v/>
      </c>
      <c r="H15828">
        <f>IF(F15828="","",IF(F15828&gt;0,10*F15828^2,0))</f>
        <v/>
      </c>
    </row>
    <row r="15829">
      <c r="A15829">
        <f>Input!A15829</f>
        <v/>
      </c>
      <c r="B15829">
        <f>IF(ISNUMBER(Input!B15829),IF(AND(Input!B15829&gt;=20,Input!B15829&lt;=700),Input!B15829,""),"")</f>
        <v/>
      </c>
      <c r="C15829">
        <f>IF(B15829="","",INT(A15829))</f>
        <v/>
      </c>
      <c r="D15829">
        <f>IF(B15829="","",HOUR(A15829))</f>
        <v/>
      </c>
      <c r="E15829">
        <f>IF(B15829="","",IF(INPUT!$I$1="","",IF(C15829&lt;(INT(INPUT!$I$1)-INPUT!$I$2),"Off Meds",IF(C15829&lt;=(INT(INPUT!$I$1)+INPUT!$I$2),"Washout","On Meds"))))</f>
        <v/>
      </c>
      <c r="F15829">
        <f>IF(B15829="","",1.509*(LN(B15829)^1.084-5.381))</f>
        <v/>
      </c>
      <c r="G15829">
        <f>IF(F15829="","",IF(F15829&lt;0,10*F15829^2,0))</f>
        <v/>
      </c>
      <c r="H15829">
        <f>IF(F15829="","",IF(F15829&gt;0,10*F15829^2,0))</f>
        <v/>
      </c>
    </row>
    <row r="15830">
      <c r="A15830">
        <f>Input!A15830</f>
        <v/>
      </c>
      <c r="B15830">
        <f>IF(ISNUMBER(Input!B15830),IF(AND(Input!B15830&gt;=20,Input!B15830&lt;=700),Input!B15830,""),"")</f>
        <v/>
      </c>
      <c r="C15830">
        <f>IF(B15830="","",INT(A15830))</f>
        <v/>
      </c>
      <c r="D15830">
        <f>IF(B15830="","",HOUR(A15830))</f>
        <v/>
      </c>
      <c r="E15830">
        <f>IF(B15830="","",IF(INPUT!$I$1="","",IF(C15830&lt;(INT(INPUT!$I$1)-INPUT!$I$2),"Off Meds",IF(C15830&lt;=(INT(INPUT!$I$1)+INPUT!$I$2),"Washout","On Meds"))))</f>
        <v/>
      </c>
      <c r="F15830">
        <f>IF(B15830="","",1.509*(LN(B15830)^1.084-5.381))</f>
        <v/>
      </c>
      <c r="G15830">
        <f>IF(F15830="","",IF(F15830&lt;0,10*F15830^2,0))</f>
        <v/>
      </c>
      <c r="H15830">
        <f>IF(F15830="","",IF(F15830&gt;0,10*F15830^2,0))</f>
        <v/>
      </c>
    </row>
    <row r="15831">
      <c r="A15831">
        <f>Input!A15831</f>
        <v/>
      </c>
      <c r="B15831">
        <f>IF(ISNUMBER(Input!B15831),IF(AND(Input!B15831&gt;=20,Input!B15831&lt;=700),Input!B15831,""),"")</f>
        <v/>
      </c>
      <c r="C15831">
        <f>IF(B15831="","",INT(A15831))</f>
        <v/>
      </c>
      <c r="D15831">
        <f>IF(B15831="","",HOUR(A15831))</f>
        <v/>
      </c>
      <c r="E15831">
        <f>IF(B15831="","",IF(INPUT!$I$1="","",IF(C15831&lt;(INT(INPUT!$I$1)-INPUT!$I$2),"Off Meds",IF(C15831&lt;=(INT(INPUT!$I$1)+INPUT!$I$2),"Washout","On Meds"))))</f>
        <v/>
      </c>
      <c r="F15831">
        <f>IF(B15831="","",1.509*(LN(B15831)^1.084-5.381))</f>
        <v/>
      </c>
      <c r="G15831">
        <f>IF(F15831="","",IF(F15831&lt;0,10*F15831^2,0))</f>
        <v/>
      </c>
      <c r="H15831">
        <f>IF(F15831="","",IF(F15831&gt;0,10*F15831^2,0))</f>
        <v/>
      </c>
    </row>
    <row r="15832">
      <c r="A15832">
        <f>Input!A15832</f>
        <v/>
      </c>
      <c r="B15832">
        <f>IF(ISNUMBER(Input!B15832),IF(AND(Input!B15832&gt;=20,Input!B15832&lt;=700),Input!B15832,""),"")</f>
        <v/>
      </c>
      <c r="C15832">
        <f>IF(B15832="","",INT(A15832))</f>
        <v/>
      </c>
      <c r="D15832">
        <f>IF(B15832="","",HOUR(A15832))</f>
        <v/>
      </c>
      <c r="E15832">
        <f>IF(B15832="","",IF(INPUT!$I$1="","",IF(C15832&lt;(INT(INPUT!$I$1)-INPUT!$I$2),"Off Meds",IF(C15832&lt;=(INT(INPUT!$I$1)+INPUT!$I$2),"Washout","On Meds"))))</f>
        <v/>
      </c>
      <c r="F15832">
        <f>IF(B15832="","",1.509*(LN(B15832)^1.084-5.381))</f>
        <v/>
      </c>
      <c r="G15832">
        <f>IF(F15832="","",IF(F15832&lt;0,10*F15832^2,0))</f>
        <v/>
      </c>
      <c r="H15832">
        <f>IF(F15832="","",IF(F15832&gt;0,10*F15832^2,0))</f>
        <v/>
      </c>
    </row>
    <row r="15833">
      <c r="A15833">
        <f>Input!A15833</f>
        <v/>
      </c>
      <c r="B15833">
        <f>IF(ISNUMBER(Input!B15833),IF(AND(Input!B15833&gt;=20,Input!B15833&lt;=700),Input!B15833,""),"")</f>
        <v/>
      </c>
      <c r="C15833">
        <f>IF(B15833="","",INT(A15833))</f>
        <v/>
      </c>
      <c r="D15833">
        <f>IF(B15833="","",HOUR(A15833))</f>
        <v/>
      </c>
      <c r="E15833">
        <f>IF(B15833="","",IF(INPUT!$I$1="","",IF(C15833&lt;(INT(INPUT!$I$1)-INPUT!$I$2),"Off Meds",IF(C15833&lt;=(INT(INPUT!$I$1)+INPUT!$I$2),"Washout","On Meds"))))</f>
        <v/>
      </c>
      <c r="F15833">
        <f>IF(B15833="","",1.509*(LN(B15833)^1.084-5.381))</f>
        <v/>
      </c>
      <c r="G15833">
        <f>IF(F15833="","",IF(F15833&lt;0,10*F15833^2,0))</f>
        <v/>
      </c>
      <c r="H15833">
        <f>IF(F15833="","",IF(F15833&gt;0,10*F15833^2,0))</f>
        <v/>
      </c>
    </row>
    <row r="15834">
      <c r="A15834">
        <f>Input!A15834</f>
        <v/>
      </c>
      <c r="B15834">
        <f>IF(ISNUMBER(Input!B15834),IF(AND(Input!B15834&gt;=20,Input!B15834&lt;=700),Input!B15834,""),"")</f>
        <v/>
      </c>
      <c r="C15834">
        <f>IF(B15834="","",INT(A15834))</f>
        <v/>
      </c>
      <c r="D15834">
        <f>IF(B15834="","",HOUR(A15834))</f>
        <v/>
      </c>
      <c r="E15834">
        <f>IF(B15834="","",IF(INPUT!$I$1="","",IF(C15834&lt;(INT(INPUT!$I$1)-INPUT!$I$2),"Off Meds",IF(C15834&lt;=(INT(INPUT!$I$1)+INPUT!$I$2),"Washout","On Meds"))))</f>
        <v/>
      </c>
      <c r="F15834">
        <f>IF(B15834="","",1.509*(LN(B15834)^1.084-5.381))</f>
        <v/>
      </c>
      <c r="G15834">
        <f>IF(F15834="","",IF(F15834&lt;0,10*F15834^2,0))</f>
        <v/>
      </c>
      <c r="H15834">
        <f>IF(F15834="","",IF(F15834&gt;0,10*F15834^2,0))</f>
        <v/>
      </c>
    </row>
    <row r="15835">
      <c r="A15835">
        <f>Input!A15835</f>
        <v/>
      </c>
      <c r="B15835">
        <f>IF(ISNUMBER(Input!B15835),IF(AND(Input!B15835&gt;=20,Input!B15835&lt;=700),Input!B15835,""),"")</f>
        <v/>
      </c>
      <c r="C15835">
        <f>IF(B15835="","",INT(A15835))</f>
        <v/>
      </c>
      <c r="D15835">
        <f>IF(B15835="","",HOUR(A15835))</f>
        <v/>
      </c>
      <c r="E15835">
        <f>IF(B15835="","",IF(INPUT!$I$1="","",IF(C15835&lt;(INT(INPUT!$I$1)-INPUT!$I$2),"Off Meds",IF(C15835&lt;=(INT(INPUT!$I$1)+INPUT!$I$2),"Washout","On Meds"))))</f>
        <v/>
      </c>
      <c r="F15835">
        <f>IF(B15835="","",1.509*(LN(B15835)^1.084-5.381))</f>
        <v/>
      </c>
      <c r="G15835">
        <f>IF(F15835="","",IF(F15835&lt;0,10*F15835^2,0))</f>
        <v/>
      </c>
      <c r="H15835">
        <f>IF(F15835="","",IF(F15835&gt;0,10*F15835^2,0))</f>
        <v/>
      </c>
    </row>
    <row r="15836">
      <c r="A15836">
        <f>Input!A15836</f>
        <v/>
      </c>
      <c r="B15836">
        <f>IF(ISNUMBER(Input!B15836),IF(AND(Input!B15836&gt;=20,Input!B15836&lt;=700),Input!B15836,""),"")</f>
        <v/>
      </c>
      <c r="C15836">
        <f>IF(B15836="","",INT(A15836))</f>
        <v/>
      </c>
      <c r="D15836">
        <f>IF(B15836="","",HOUR(A15836))</f>
        <v/>
      </c>
      <c r="E15836">
        <f>IF(B15836="","",IF(INPUT!$I$1="","",IF(C15836&lt;(INT(INPUT!$I$1)-INPUT!$I$2),"Off Meds",IF(C15836&lt;=(INT(INPUT!$I$1)+INPUT!$I$2),"Washout","On Meds"))))</f>
        <v/>
      </c>
      <c r="F15836">
        <f>IF(B15836="","",1.509*(LN(B15836)^1.084-5.381))</f>
        <v/>
      </c>
      <c r="G15836">
        <f>IF(F15836="","",IF(F15836&lt;0,10*F15836^2,0))</f>
        <v/>
      </c>
      <c r="H15836">
        <f>IF(F15836="","",IF(F15836&gt;0,10*F15836^2,0))</f>
        <v/>
      </c>
    </row>
    <row r="15837">
      <c r="A15837">
        <f>Input!A15837</f>
        <v/>
      </c>
      <c r="B15837">
        <f>IF(ISNUMBER(Input!B15837),IF(AND(Input!B15837&gt;=20,Input!B15837&lt;=700),Input!B15837,""),"")</f>
        <v/>
      </c>
      <c r="C15837">
        <f>IF(B15837="","",INT(A15837))</f>
        <v/>
      </c>
      <c r="D15837">
        <f>IF(B15837="","",HOUR(A15837))</f>
        <v/>
      </c>
      <c r="E15837">
        <f>IF(B15837="","",IF(INPUT!$I$1="","",IF(C15837&lt;(INT(INPUT!$I$1)-INPUT!$I$2),"Off Meds",IF(C15837&lt;=(INT(INPUT!$I$1)+INPUT!$I$2),"Washout","On Meds"))))</f>
        <v/>
      </c>
      <c r="F15837">
        <f>IF(B15837="","",1.509*(LN(B15837)^1.084-5.381))</f>
        <v/>
      </c>
      <c r="G15837">
        <f>IF(F15837="","",IF(F15837&lt;0,10*F15837^2,0))</f>
        <v/>
      </c>
      <c r="H15837">
        <f>IF(F15837="","",IF(F15837&gt;0,10*F15837^2,0))</f>
        <v/>
      </c>
    </row>
    <row r="15838">
      <c r="A15838">
        <f>Input!A15838</f>
        <v/>
      </c>
      <c r="B15838">
        <f>IF(ISNUMBER(Input!B15838),IF(AND(Input!B15838&gt;=20,Input!B15838&lt;=700),Input!B15838,""),"")</f>
        <v/>
      </c>
      <c r="C15838">
        <f>IF(B15838="","",INT(A15838))</f>
        <v/>
      </c>
      <c r="D15838">
        <f>IF(B15838="","",HOUR(A15838))</f>
        <v/>
      </c>
      <c r="E15838">
        <f>IF(B15838="","",IF(INPUT!$I$1="","",IF(C15838&lt;(INT(INPUT!$I$1)-INPUT!$I$2),"Off Meds",IF(C15838&lt;=(INT(INPUT!$I$1)+INPUT!$I$2),"Washout","On Meds"))))</f>
        <v/>
      </c>
      <c r="F15838">
        <f>IF(B15838="","",1.509*(LN(B15838)^1.084-5.381))</f>
        <v/>
      </c>
      <c r="G15838">
        <f>IF(F15838="","",IF(F15838&lt;0,10*F15838^2,0))</f>
        <v/>
      </c>
      <c r="H15838">
        <f>IF(F15838="","",IF(F15838&gt;0,10*F15838^2,0))</f>
        <v/>
      </c>
    </row>
    <row r="15839">
      <c r="A15839">
        <f>Input!A15839</f>
        <v/>
      </c>
      <c r="B15839">
        <f>IF(ISNUMBER(Input!B15839),IF(AND(Input!B15839&gt;=20,Input!B15839&lt;=700),Input!B15839,""),"")</f>
        <v/>
      </c>
      <c r="C15839">
        <f>IF(B15839="","",INT(A15839))</f>
        <v/>
      </c>
      <c r="D15839">
        <f>IF(B15839="","",HOUR(A15839))</f>
        <v/>
      </c>
      <c r="E15839">
        <f>IF(B15839="","",IF(INPUT!$I$1="","",IF(C15839&lt;(INT(INPUT!$I$1)-INPUT!$I$2),"Off Meds",IF(C15839&lt;=(INT(INPUT!$I$1)+INPUT!$I$2),"Washout","On Meds"))))</f>
        <v/>
      </c>
      <c r="F15839">
        <f>IF(B15839="","",1.509*(LN(B15839)^1.084-5.381))</f>
        <v/>
      </c>
      <c r="G15839">
        <f>IF(F15839="","",IF(F15839&lt;0,10*F15839^2,0))</f>
        <v/>
      </c>
      <c r="H15839">
        <f>IF(F15839="","",IF(F15839&gt;0,10*F15839^2,0))</f>
        <v/>
      </c>
    </row>
    <row r="15840">
      <c r="A15840">
        <f>Input!A15840</f>
        <v/>
      </c>
      <c r="B15840">
        <f>IF(ISNUMBER(Input!B15840),IF(AND(Input!B15840&gt;=20,Input!B15840&lt;=700),Input!B15840,""),"")</f>
        <v/>
      </c>
      <c r="C15840">
        <f>IF(B15840="","",INT(A15840))</f>
        <v/>
      </c>
      <c r="D15840">
        <f>IF(B15840="","",HOUR(A15840))</f>
        <v/>
      </c>
      <c r="E15840">
        <f>IF(B15840="","",IF(INPUT!$I$1="","",IF(C15840&lt;(INT(INPUT!$I$1)-INPUT!$I$2),"Off Meds",IF(C15840&lt;=(INT(INPUT!$I$1)+INPUT!$I$2),"Washout","On Meds"))))</f>
        <v/>
      </c>
      <c r="F15840">
        <f>IF(B15840="","",1.509*(LN(B15840)^1.084-5.381))</f>
        <v/>
      </c>
      <c r="G15840">
        <f>IF(F15840="","",IF(F15840&lt;0,10*F15840^2,0))</f>
        <v/>
      </c>
      <c r="H15840">
        <f>IF(F15840="","",IF(F15840&gt;0,10*F15840^2,0))</f>
        <v/>
      </c>
    </row>
    <row r="15841">
      <c r="A15841">
        <f>Input!A15841</f>
        <v/>
      </c>
      <c r="B15841">
        <f>IF(ISNUMBER(Input!B15841),IF(AND(Input!B15841&gt;=20,Input!B15841&lt;=700),Input!B15841,""),"")</f>
        <v/>
      </c>
      <c r="C15841">
        <f>IF(B15841="","",INT(A15841))</f>
        <v/>
      </c>
      <c r="D15841">
        <f>IF(B15841="","",HOUR(A15841))</f>
        <v/>
      </c>
      <c r="E15841">
        <f>IF(B15841="","",IF(INPUT!$I$1="","",IF(C15841&lt;(INT(INPUT!$I$1)-INPUT!$I$2),"Off Meds",IF(C15841&lt;=(INT(INPUT!$I$1)+INPUT!$I$2),"Washout","On Meds"))))</f>
        <v/>
      </c>
      <c r="F15841">
        <f>IF(B15841="","",1.509*(LN(B15841)^1.084-5.381))</f>
        <v/>
      </c>
      <c r="G15841">
        <f>IF(F15841="","",IF(F15841&lt;0,10*F15841^2,0))</f>
        <v/>
      </c>
      <c r="H15841">
        <f>IF(F15841="","",IF(F15841&gt;0,10*F15841^2,0))</f>
        <v/>
      </c>
    </row>
    <row r="15842">
      <c r="A15842">
        <f>Input!A15842</f>
        <v/>
      </c>
      <c r="B15842">
        <f>IF(ISNUMBER(Input!B15842),IF(AND(Input!B15842&gt;=20,Input!B15842&lt;=700),Input!B15842,""),"")</f>
        <v/>
      </c>
      <c r="C15842">
        <f>IF(B15842="","",INT(A15842))</f>
        <v/>
      </c>
      <c r="D15842">
        <f>IF(B15842="","",HOUR(A15842))</f>
        <v/>
      </c>
      <c r="E15842">
        <f>IF(B15842="","",IF(INPUT!$I$1="","",IF(C15842&lt;(INT(INPUT!$I$1)-INPUT!$I$2),"Off Meds",IF(C15842&lt;=(INT(INPUT!$I$1)+INPUT!$I$2),"Washout","On Meds"))))</f>
        <v/>
      </c>
      <c r="F15842">
        <f>IF(B15842="","",1.509*(LN(B15842)^1.084-5.381))</f>
        <v/>
      </c>
      <c r="G15842">
        <f>IF(F15842="","",IF(F15842&lt;0,10*F15842^2,0))</f>
        <v/>
      </c>
      <c r="H15842">
        <f>IF(F15842="","",IF(F15842&gt;0,10*F15842^2,0))</f>
        <v/>
      </c>
    </row>
    <row r="15843">
      <c r="A15843">
        <f>Input!A15843</f>
        <v/>
      </c>
      <c r="B15843">
        <f>IF(ISNUMBER(Input!B15843),IF(AND(Input!B15843&gt;=20,Input!B15843&lt;=700),Input!B15843,""),"")</f>
        <v/>
      </c>
      <c r="C15843">
        <f>IF(B15843="","",INT(A15843))</f>
        <v/>
      </c>
      <c r="D15843">
        <f>IF(B15843="","",HOUR(A15843))</f>
        <v/>
      </c>
      <c r="E15843">
        <f>IF(B15843="","",IF(INPUT!$I$1="","",IF(C15843&lt;(INT(INPUT!$I$1)-INPUT!$I$2),"Off Meds",IF(C15843&lt;=(INT(INPUT!$I$1)+INPUT!$I$2),"Washout","On Meds"))))</f>
        <v/>
      </c>
      <c r="F15843">
        <f>IF(B15843="","",1.509*(LN(B15843)^1.084-5.381))</f>
        <v/>
      </c>
      <c r="G15843">
        <f>IF(F15843="","",IF(F15843&lt;0,10*F15843^2,0))</f>
        <v/>
      </c>
      <c r="H15843">
        <f>IF(F15843="","",IF(F15843&gt;0,10*F15843^2,0))</f>
        <v/>
      </c>
    </row>
    <row r="15844">
      <c r="A15844">
        <f>Input!A15844</f>
        <v/>
      </c>
      <c r="B15844">
        <f>IF(ISNUMBER(Input!B15844),IF(AND(Input!B15844&gt;=20,Input!B15844&lt;=700),Input!B15844,""),"")</f>
        <v/>
      </c>
      <c r="C15844">
        <f>IF(B15844="","",INT(A15844))</f>
        <v/>
      </c>
      <c r="D15844">
        <f>IF(B15844="","",HOUR(A15844))</f>
        <v/>
      </c>
      <c r="E15844">
        <f>IF(B15844="","",IF(INPUT!$I$1="","",IF(C15844&lt;(INT(INPUT!$I$1)-INPUT!$I$2),"Off Meds",IF(C15844&lt;=(INT(INPUT!$I$1)+INPUT!$I$2),"Washout","On Meds"))))</f>
        <v/>
      </c>
      <c r="F15844">
        <f>IF(B15844="","",1.509*(LN(B15844)^1.084-5.381))</f>
        <v/>
      </c>
      <c r="G15844">
        <f>IF(F15844="","",IF(F15844&lt;0,10*F15844^2,0))</f>
        <v/>
      </c>
      <c r="H15844">
        <f>IF(F15844="","",IF(F15844&gt;0,10*F15844^2,0))</f>
        <v/>
      </c>
    </row>
    <row r="15845">
      <c r="A15845">
        <f>Input!A15845</f>
        <v/>
      </c>
      <c r="B15845">
        <f>IF(ISNUMBER(Input!B15845),IF(AND(Input!B15845&gt;=20,Input!B15845&lt;=700),Input!B15845,""),"")</f>
        <v/>
      </c>
      <c r="C15845">
        <f>IF(B15845="","",INT(A15845))</f>
        <v/>
      </c>
      <c r="D15845">
        <f>IF(B15845="","",HOUR(A15845))</f>
        <v/>
      </c>
      <c r="E15845">
        <f>IF(B15845="","",IF(INPUT!$I$1="","",IF(C15845&lt;(INT(INPUT!$I$1)-INPUT!$I$2),"Off Meds",IF(C15845&lt;=(INT(INPUT!$I$1)+INPUT!$I$2),"Washout","On Meds"))))</f>
        <v/>
      </c>
      <c r="F15845">
        <f>IF(B15845="","",1.509*(LN(B15845)^1.084-5.381))</f>
        <v/>
      </c>
      <c r="G15845">
        <f>IF(F15845="","",IF(F15845&lt;0,10*F15845^2,0))</f>
        <v/>
      </c>
      <c r="H15845">
        <f>IF(F15845="","",IF(F15845&gt;0,10*F15845^2,0))</f>
        <v/>
      </c>
    </row>
    <row r="15846">
      <c r="A15846">
        <f>Input!A15846</f>
        <v/>
      </c>
      <c r="B15846">
        <f>IF(ISNUMBER(Input!B15846),IF(AND(Input!B15846&gt;=20,Input!B15846&lt;=700),Input!B15846,""),"")</f>
        <v/>
      </c>
      <c r="C15846">
        <f>IF(B15846="","",INT(A15846))</f>
        <v/>
      </c>
      <c r="D15846">
        <f>IF(B15846="","",HOUR(A15846))</f>
        <v/>
      </c>
      <c r="E15846">
        <f>IF(B15846="","",IF(INPUT!$I$1="","",IF(C15846&lt;(INT(INPUT!$I$1)-INPUT!$I$2),"Off Meds",IF(C15846&lt;=(INT(INPUT!$I$1)+INPUT!$I$2),"Washout","On Meds"))))</f>
        <v/>
      </c>
      <c r="F15846">
        <f>IF(B15846="","",1.509*(LN(B15846)^1.084-5.381))</f>
        <v/>
      </c>
      <c r="G15846">
        <f>IF(F15846="","",IF(F15846&lt;0,10*F15846^2,0))</f>
        <v/>
      </c>
      <c r="H15846">
        <f>IF(F15846="","",IF(F15846&gt;0,10*F15846^2,0))</f>
        <v/>
      </c>
    </row>
    <row r="15847">
      <c r="A15847">
        <f>Input!A15847</f>
        <v/>
      </c>
      <c r="B15847">
        <f>IF(ISNUMBER(Input!B15847),IF(AND(Input!B15847&gt;=20,Input!B15847&lt;=700),Input!B15847,""),"")</f>
        <v/>
      </c>
      <c r="C15847">
        <f>IF(B15847="","",INT(A15847))</f>
        <v/>
      </c>
      <c r="D15847">
        <f>IF(B15847="","",HOUR(A15847))</f>
        <v/>
      </c>
      <c r="E15847">
        <f>IF(B15847="","",IF(INPUT!$I$1="","",IF(C15847&lt;(INT(INPUT!$I$1)-INPUT!$I$2),"Off Meds",IF(C15847&lt;=(INT(INPUT!$I$1)+INPUT!$I$2),"Washout","On Meds"))))</f>
        <v/>
      </c>
      <c r="F15847">
        <f>IF(B15847="","",1.509*(LN(B15847)^1.084-5.381))</f>
        <v/>
      </c>
      <c r="G15847">
        <f>IF(F15847="","",IF(F15847&lt;0,10*F15847^2,0))</f>
        <v/>
      </c>
      <c r="H15847">
        <f>IF(F15847="","",IF(F15847&gt;0,10*F15847^2,0))</f>
        <v/>
      </c>
    </row>
    <row r="15848">
      <c r="A15848">
        <f>Input!A15848</f>
        <v/>
      </c>
      <c r="B15848">
        <f>IF(ISNUMBER(Input!B15848),IF(AND(Input!B15848&gt;=20,Input!B15848&lt;=700),Input!B15848,""),"")</f>
        <v/>
      </c>
      <c r="C15848">
        <f>IF(B15848="","",INT(A15848))</f>
        <v/>
      </c>
      <c r="D15848">
        <f>IF(B15848="","",HOUR(A15848))</f>
        <v/>
      </c>
      <c r="E15848">
        <f>IF(B15848="","",IF(INPUT!$I$1="","",IF(C15848&lt;(INT(INPUT!$I$1)-INPUT!$I$2),"Off Meds",IF(C15848&lt;=(INT(INPUT!$I$1)+INPUT!$I$2),"Washout","On Meds"))))</f>
        <v/>
      </c>
      <c r="F15848">
        <f>IF(B15848="","",1.509*(LN(B15848)^1.084-5.381))</f>
        <v/>
      </c>
      <c r="G15848">
        <f>IF(F15848="","",IF(F15848&lt;0,10*F15848^2,0))</f>
        <v/>
      </c>
      <c r="H15848">
        <f>IF(F15848="","",IF(F15848&gt;0,10*F15848^2,0))</f>
        <v/>
      </c>
    </row>
    <row r="15849">
      <c r="A15849">
        <f>Input!A15849</f>
        <v/>
      </c>
      <c r="B15849">
        <f>IF(ISNUMBER(Input!B15849),IF(AND(Input!B15849&gt;=20,Input!B15849&lt;=700),Input!B15849,""),"")</f>
        <v/>
      </c>
      <c r="C15849">
        <f>IF(B15849="","",INT(A15849))</f>
        <v/>
      </c>
      <c r="D15849">
        <f>IF(B15849="","",HOUR(A15849))</f>
        <v/>
      </c>
      <c r="E15849">
        <f>IF(B15849="","",IF(INPUT!$I$1="","",IF(C15849&lt;(INT(INPUT!$I$1)-INPUT!$I$2),"Off Meds",IF(C15849&lt;=(INT(INPUT!$I$1)+INPUT!$I$2),"Washout","On Meds"))))</f>
        <v/>
      </c>
      <c r="F15849">
        <f>IF(B15849="","",1.509*(LN(B15849)^1.084-5.381))</f>
        <v/>
      </c>
      <c r="G15849">
        <f>IF(F15849="","",IF(F15849&lt;0,10*F15849^2,0))</f>
        <v/>
      </c>
      <c r="H15849">
        <f>IF(F15849="","",IF(F15849&gt;0,10*F15849^2,0))</f>
        <v/>
      </c>
    </row>
    <row r="15850">
      <c r="A15850">
        <f>Input!A15850</f>
        <v/>
      </c>
      <c r="B15850">
        <f>IF(ISNUMBER(Input!B15850),IF(AND(Input!B15850&gt;=20,Input!B15850&lt;=700),Input!B15850,""),"")</f>
        <v/>
      </c>
      <c r="C15850">
        <f>IF(B15850="","",INT(A15850))</f>
        <v/>
      </c>
      <c r="D15850">
        <f>IF(B15850="","",HOUR(A15850))</f>
        <v/>
      </c>
      <c r="E15850">
        <f>IF(B15850="","",IF(INPUT!$I$1="","",IF(C15850&lt;(INT(INPUT!$I$1)-INPUT!$I$2),"Off Meds",IF(C15850&lt;=(INT(INPUT!$I$1)+INPUT!$I$2),"Washout","On Meds"))))</f>
        <v/>
      </c>
      <c r="F15850">
        <f>IF(B15850="","",1.509*(LN(B15850)^1.084-5.381))</f>
        <v/>
      </c>
      <c r="G15850">
        <f>IF(F15850="","",IF(F15850&lt;0,10*F15850^2,0))</f>
        <v/>
      </c>
      <c r="H15850">
        <f>IF(F15850="","",IF(F15850&gt;0,10*F15850^2,0))</f>
        <v/>
      </c>
    </row>
    <row r="15851">
      <c r="A15851">
        <f>Input!A15851</f>
        <v/>
      </c>
      <c r="B15851">
        <f>IF(ISNUMBER(Input!B15851),IF(AND(Input!B15851&gt;=20,Input!B15851&lt;=700),Input!B15851,""),"")</f>
        <v/>
      </c>
      <c r="C15851">
        <f>IF(B15851="","",INT(A15851))</f>
        <v/>
      </c>
      <c r="D15851">
        <f>IF(B15851="","",HOUR(A15851))</f>
        <v/>
      </c>
      <c r="E15851">
        <f>IF(B15851="","",IF(INPUT!$I$1="","",IF(C15851&lt;(INT(INPUT!$I$1)-INPUT!$I$2),"Off Meds",IF(C15851&lt;=(INT(INPUT!$I$1)+INPUT!$I$2),"Washout","On Meds"))))</f>
        <v/>
      </c>
      <c r="F15851">
        <f>IF(B15851="","",1.509*(LN(B15851)^1.084-5.381))</f>
        <v/>
      </c>
      <c r="G15851">
        <f>IF(F15851="","",IF(F15851&lt;0,10*F15851^2,0))</f>
        <v/>
      </c>
      <c r="H15851">
        <f>IF(F15851="","",IF(F15851&gt;0,10*F15851^2,0))</f>
        <v/>
      </c>
    </row>
    <row r="15852">
      <c r="A15852">
        <f>Input!A15852</f>
        <v/>
      </c>
      <c r="B15852">
        <f>IF(ISNUMBER(Input!B15852),IF(AND(Input!B15852&gt;=20,Input!B15852&lt;=700),Input!B15852,""),"")</f>
        <v/>
      </c>
      <c r="C15852">
        <f>IF(B15852="","",INT(A15852))</f>
        <v/>
      </c>
      <c r="D15852">
        <f>IF(B15852="","",HOUR(A15852))</f>
        <v/>
      </c>
      <c r="E15852">
        <f>IF(B15852="","",IF(INPUT!$I$1="","",IF(C15852&lt;(INT(INPUT!$I$1)-INPUT!$I$2),"Off Meds",IF(C15852&lt;=(INT(INPUT!$I$1)+INPUT!$I$2),"Washout","On Meds"))))</f>
        <v/>
      </c>
      <c r="F15852">
        <f>IF(B15852="","",1.509*(LN(B15852)^1.084-5.381))</f>
        <v/>
      </c>
      <c r="G15852">
        <f>IF(F15852="","",IF(F15852&lt;0,10*F15852^2,0))</f>
        <v/>
      </c>
      <c r="H15852">
        <f>IF(F15852="","",IF(F15852&gt;0,10*F15852^2,0))</f>
        <v/>
      </c>
    </row>
    <row r="15853">
      <c r="A15853">
        <f>Input!A15853</f>
        <v/>
      </c>
      <c r="B15853">
        <f>IF(ISNUMBER(Input!B15853),IF(AND(Input!B15853&gt;=20,Input!B15853&lt;=700),Input!B15853,""),"")</f>
        <v/>
      </c>
      <c r="C15853">
        <f>IF(B15853="","",INT(A15853))</f>
        <v/>
      </c>
      <c r="D15853">
        <f>IF(B15853="","",HOUR(A15853))</f>
        <v/>
      </c>
      <c r="E15853">
        <f>IF(B15853="","",IF(INPUT!$I$1="","",IF(C15853&lt;(INT(INPUT!$I$1)-INPUT!$I$2),"Off Meds",IF(C15853&lt;=(INT(INPUT!$I$1)+INPUT!$I$2),"Washout","On Meds"))))</f>
        <v/>
      </c>
      <c r="F15853">
        <f>IF(B15853="","",1.509*(LN(B15853)^1.084-5.381))</f>
        <v/>
      </c>
      <c r="G15853">
        <f>IF(F15853="","",IF(F15853&lt;0,10*F15853^2,0))</f>
        <v/>
      </c>
      <c r="H15853">
        <f>IF(F15853="","",IF(F15853&gt;0,10*F15853^2,0))</f>
        <v/>
      </c>
    </row>
    <row r="15854">
      <c r="A15854">
        <f>Input!A15854</f>
        <v/>
      </c>
      <c r="B15854">
        <f>IF(ISNUMBER(Input!B15854),IF(AND(Input!B15854&gt;=20,Input!B15854&lt;=700),Input!B15854,""),"")</f>
        <v/>
      </c>
      <c r="C15854">
        <f>IF(B15854="","",INT(A15854))</f>
        <v/>
      </c>
      <c r="D15854">
        <f>IF(B15854="","",HOUR(A15854))</f>
        <v/>
      </c>
      <c r="E15854">
        <f>IF(B15854="","",IF(INPUT!$I$1="","",IF(C15854&lt;(INT(INPUT!$I$1)-INPUT!$I$2),"Off Meds",IF(C15854&lt;=(INT(INPUT!$I$1)+INPUT!$I$2),"Washout","On Meds"))))</f>
        <v/>
      </c>
      <c r="F15854">
        <f>IF(B15854="","",1.509*(LN(B15854)^1.084-5.381))</f>
        <v/>
      </c>
      <c r="G15854">
        <f>IF(F15854="","",IF(F15854&lt;0,10*F15854^2,0))</f>
        <v/>
      </c>
      <c r="H15854">
        <f>IF(F15854="","",IF(F15854&gt;0,10*F15854^2,0))</f>
        <v/>
      </c>
    </row>
    <row r="15855">
      <c r="A15855">
        <f>Input!A15855</f>
        <v/>
      </c>
      <c r="B15855">
        <f>IF(ISNUMBER(Input!B15855),IF(AND(Input!B15855&gt;=20,Input!B15855&lt;=700),Input!B15855,""),"")</f>
        <v/>
      </c>
      <c r="C15855">
        <f>IF(B15855="","",INT(A15855))</f>
        <v/>
      </c>
      <c r="D15855">
        <f>IF(B15855="","",HOUR(A15855))</f>
        <v/>
      </c>
      <c r="E15855">
        <f>IF(B15855="","",IF(INPUT!$I$1="","",IF(C15855&lt;(INT(INPUT!$I$1)-INPUT!$I$2),"Off Meds",IF(C15855&lt;=(INT(INPUT!$I$1)+INPUT!$I$2),"Washout","On Meds"))))</f>
        <v/>
      </c>
      <c r="F15855">
        <f>IF(B15855="","",1.509*(LN(B15855)^1.084-5.381))</f>
        <v/>
      </c>
      <c r="G15855">
        <f>IF(F15855="","",IF(F15855&lt;0,10*F15855^2,0))</f>
        <v/>
      </c>
      <c r="H15855">
        <f>IF(F15855="","",IF(F15855&gt;0,10*F15855^2,0))</f>
        <v/>
      </c>
    </row>
    <row r="15856">
      <c r="A15856">
        <f>Input!A15856</f>
        <v/>
      </c>
      <c r="B15856">
        <f>IF(ISNUMBER(Input!B15856),IF(AND(Input!B15856&gt;=20,Input!B15856&lt;=700),Input!B15856,""),"")</f>
        <v/>
      </c>
      <c r="C15856">
        <f>IF(B15856="","",INT(A15856))</f>
        <v/>
      </c>
      <c r="D15856">
        <f>IF(B15856="","",HOUR(A15856))</f>
        <v/>
      </c>
      <c r="E15856">
        <f>IF(B15856="","",IF(INPUT!$I$1="","",IF(C15856&lt;(INT(INPUT!$I$1)-INPUT!$I$2),"Off Meds",IF(C15856&lt;=(INT(INPUT!$I$1)+INPUT!$I$2),"Washout","On Meds"))))</f>
        <v/>
      </c>
      <c r="F15856">
        <f>IF(B15856="","",1.509*(LN(B15856)^1.084-5.381))</f>
        <v/>
      </c>
      <c r="G15856">
        <f>IF(F15856="","",IF(F15856&lt;0,10*F15856^2,0))</f>
        <v/>
      </c>
      <c r="H15856">
        <f>IF(F15856="","",IF(F15856&gt;0,10*F15856^2,0))</f>
        <v/>
      </c>
    </row>
    <row r="15857">
      <c r="A15857">
        <f>Input!A15857</f>
        <v/>
      </c>
      <c r="B15857">
        <f>IF(ISNUMBER(Input!B15857),IF(AND(Input!B15857&gt;=20,Input!B15857&lt;=700),Input!B15857,""),"")</f>
        <v/>
      </c>
      <c r="C15857">
        <f>IF(B15857="","",INT(A15857))</f>
        <v/>
      </c>
      <c r="D15857">
        <f>IF(B15857="","",HOUR(A15857))</f>
        <v/>
      </c>
      <c r="E15857">
        <f>IF(B15857="","",IF(INPUT!$I$1="","",IF(C15857&lt;(INT(INPUT!$I$1)-INPUT!$I$2),"Off Meds",IF(C15857&lt;=(INT(INPUT!$I$1)+INPUT!$I$2),"Washout","On Meds"))))</f>
        <v/>
      </c>
      <c r="F15857">
        <f>IF(B15857="","",1.509*(LN(B15857)^1.084-5.381))</f>
        <v/>
      </c>
      <c r="G15857">
        <f>IF(F15857="","",IF(F15857&lt;0,10*F15857^2,0))</f>
        <v/>
      </c>
      <c r="H15857">
        <f>IF(F15857="","",IF(F15857&gt;0,10*F15857^2,0))</f>
        <v/>
      </c>
    </row>
    <row r="15858">
      <c r="A15858">
        <f>Input!A15858</f>
        <v/>
      </c>
      <c r="B15858">
        <f>IF(ISNUMBER(Input!B15858),IF(AND(Input!B15858&gt;=20,Input!B15858&lt;=700),Input!B15858,""),"")</f>
        <v/>
      </c>
      <c r="C15858">
        <f>IF(B15858="","",INT(A15858))</f>
        <v/>
      </c>
      <c r="D15858">
        <f>IF(B15858="","",HOUR(A15858))</f>
        <v/>
      </c>
      <c r="E15858">
        <f>IF(B15858="","",IF(INPUT!$I$1="","",IF(C15858&lt;(INT(INPUT!$I$1)-INPUT!$I$2),"Off Meds",IF(C15858&lt;=(INT(INPUT!$I$1)+INPUT!$I$2),"Washout","On Meds"))))</f>
        <v/>
      </c>
      <c r="F15858">
        <f>IF(B15858="","",1.509*(LN(B15858)^1.084-5.381))</f>
        <v/>
      </c>
      <c r="G15858">
        <f>IF(F15858="","",IF(F15858&lt;0,10*F15858^2,0))</f>
        <v/>
      </c>
      <c r="H15858">
        <f>IF(F15858="","",IF(F15858&gt;0,10*F15858^2,0))</f>
        <v/>
      </c>
    </row>
    <row r="15859">
      <c r="A15859">
        <f>Input!A15859</f>
        <v/>
      </c>
      <c r="B15859">
        <f>IF(ISNUMBER(Input!B15859),IF(AND(Input!B15859&gt;=20,Input!B15859&lt;=700),Input!B15859,""),"")</f>
        <v/>
      </c>
      <c r="C15859">
        <f>IF(B15859="","",INT(A15859))</f>
        <v/>
      </c>
      <c r="D15859">
        <f>IF(B15859="","",HOUR(A15859))</f>
        <v/>
      </c>
      <c r="E15859">
        <f>IF(B15859="","",IF(INPUT!$I$1="","",IF(C15859&lt;(INT(INPUT!$I$1)-INPUT!$I$2),"Off Meds",IF(C15859&lt;=(INT(INPUT!$I$1)+INPUT!$I$2),"Washout","On Meds"))))</f>
        <v/>
      </c>
      <c r="F15859">
        <f>IF(B15859="","",1.509*(LN(B15859)^1.084-5.381))</f>
        <v/>
      </c>
      <c r="G15859">
        <f>IF(F15859="","",IF(F15859&lt;0,10*F15859^2,0))</f>
        <v/>
      </c>
      <c r="H15859">
        <f>IF(F15859="","",IF(F15859&gt;0,10*F15859^2,0))</f>
        <v/>
      </c>
    </row>
    <row r="15860">
      <c r="A15860">
        <f>Input!A15860</f>
        <v/>
      </c>
      <c r="B15860">
        <f>IF(ISNUMBER(Input!B15860),IF(AND(Input!B15860&gt;=20,Input!B15860&lt;=700),Input!B15860,""),"")</f>
        <v/>
      </c>
      <c r="C15860">
        <f>IF(B15860="","",INT(A15860))</f>
        <v/>
      </c>
      <c r="D15860">
        <f>IF(B15860="","",HOUR(A15860))</f>
        <v/>
      </c>
      <c r="E15860">
        <f>IF(B15860="","",IF(INPUT!$I$1="","",IF(C15860&lt;(INT(INPUT!$I$1)-INPUT!$I$2),"Off Meds",IF(C15860&lt;=(INT(INPUT!$I$1)+INPUT!$I$2),"Washout","On Meds"))))</f>
        <v/>
      </c>
      <c r="F15860">
        <f>IF(B15860="","",1.509*(LN(B15860)^1.084-5.381))</f>
        <v/>
      </c>
      <c r="G15860">
        <f>IF(F15860="","",IF(F15860&lt;0,10*F15860^2,0))</f>
        <v/>
      </c>
      <c r="H15860">
        <f>IF(F15860="","",IF(F15860&gt;0,10*F15860^2,0))</f>
        <v/>
      </c>
    </row>
    <row r="15861">
      <c r="A15861">
        <f>Input!A15861</f>
        <v/>
      </c>
      <c r="B15861">
        <f>IF(ISNUMBER(Input!B15861),IF(AND(Input!B15861&gt;=20,Input!B15861&lt;=700),Input!B15861,""),"")</f>
        <v/>
      </c>
      <c r="C15861">
        <f>IF(B15861="","",INT(A15861))</f>
        <v/>
      </c>
      <c r="D15861">
        <f>IF(B15861="","",HOUR(A15861))</f>
        <v/>
      </c>
      <c r="E15861">
        <f>IF(B15861="","",IF(INPUT!$I$1="","",IF(C15861&lt;(INT(INPUT!$I$1)-INPUT!$I$2),"Off Meds",IF(C15861&lt;=(INT(INPUT!$I$1)+INPUT!$I$2),"Washout","On Meds"))))</f>
        <v/>
      </c>
      <c r="F15861">
        <f>IF(B15861="","",1.509*(LN(B15861)^1.084-5.381))</f>
        <v/>
      </c>
      <c r="G15861">
        <f>IF(F15861="","",IF(F15861&lt;0,10*F15861^2,0))</f>
        <v/>
      </c>
      <c r="H15861">
        <f>IF(F15861="","",IF(F15861&gt;0,10*F15861^2,0))</f>
        <v/>
      </c>
    </row>
    <row r="15862">
      <c r="A15862">
        <f>Input!A15862</f>
        <v/>
      </c>
      <c r="B15862">
        <f>IF(ISNUMBER(Input!B15862),IF(AND(Input!B15862&gt;=20,Input!B15862&lt;=700),Input!B15862,""),"")</f>
        <v/>
      </c>
      <c r="C15862">
        <f>IF(B15862="","",INT(A15862))</f>
        <v/>
      </c>
      <c r="D15862">
        <f>IF(B15862="","",HOUR(A15862))</f>
        <v/>
      </c>
      <c r="E15862">
        <f>IF(B15862="","",IF(INPUT!$I$1="","",IF(C15862&lt;(INT(INPUT!$I$1)-INPUT!$I$2),"Off Meds",IF(C15862&lt;=(INT(INPUT!$I$1)+INPUT!$I$2),"Washout","On Meds"))))</f>
        <v/>
      </c>
      <c r="F15862">
        <f>IF(B15862="","",1.509*(LN(B15862)^1.084-5.381))</f>
        <v/>
      </c>
      <c r="G15862">
        <f>IF(F15862="","",IF(F15862&lt;0,10*F15862^2,0))</f>
        <v/>
      </c>
      <c r="H15862">
        <f>IF(F15862="","",IF(F15862&gt;0,10*F15862^2,0))</f>
        <v/>
      </c>
    </row>
    <row r="15863">
      <c r="A15863">
        <f>Input!A15863</f>
        <v/>
      </c>
      <c r="B15863">
        <f>IF(ISNUMBER(Input!B15863),IF(AND(Input!B15863&gt;=20,Input!B15863&lt;=700),Input!B15863,""),"")</f>
        <v/>
      </c>
      <c r="C15863">
        <f>IF(B15863="","",INT(A15863))</f>
        <v/>
      </c>
      <c r="D15863">
        <f>IF(B15863="","",HOUR(A15863))</f>
        <v/>
      </c>
      <c r="E15863">
        <f>IF(B15863="","",IF(INPUT!$I$1="","",IF(C15863&lt;(INT(INPUT!$I$1)-INPUT!$I$2),"Off Meds",IF(C15863&lt;=(INT(INPUT!$I$1)+INPUT!$I$2),"Washout","On Meds"))))</f>
        <v/>
      </c>
      <c r="F15863">
        <f>IF(B15863="","",1.509*(LN(B15863)^1.084-5.381))</f>
        <v/>
      </c>
      <c r="G15863">
        <f>IF(F15863="","",IF(F15863&lt;0,10*F15863^2,0))</f>
        <v/>
      </c>
      <c r="H15863">
        <f>IF(F15863="","",IF(F15863&gt;0,10*F15863^2,0))</f>
        <v/>
      </c>
    </row>
    <row r="15864">
      <c r="A15864">
        <f>Input!A15864</f>
        <v/>
      </c>
      <c r="B15864">
        <f>IF(ISNUMBER(Input!B15864),IF(AND(Input!B15864&gt;=20,Input!B15864&lt;=700),Input!B15864,""),"")</f>
        <v/>
      </c>
      <c r="C15864">
        <f>IF(B15864="","",INT(A15864))</f>
        <v/>
      </c>
      <c r="D15864">
        <f>IF(B15864="","",HOUR(A15864))</f>
        <v/>
      </c>
      <c r="E15864">
        <f>IF(B15864="","",IF(INPUT!$I$1="","",IF(C15864&lt;(INT(INPUT!$I$1)-INPUT!$I$2),"Off Meds",IF(C15864&lt;=(INT(INPUT!$I$1)+INPUT!$I$2),"Washout","On Meds"))))</f>
        <v/>
      </c>
      <c r="F15864">
        <f>IF(B15864="","",1.509*(LN(B15864)^1.084-5.381))</f>
        <v/>
      </c>
      <c r="G15864">
        <f>IF(F15864="","",IF(F15864&lt;0,10*F15864^2,0))</f>
        <v/>
      </c>
      <c r="H15864">
        <f>IF(F15864="","",IF(F15864&gt;0,10*F15864^2,0))</f>
        <v/>
      </c>
    </row>
    <row r="15865">
      <c r="A15865">
        <f>Input!A15865</f>
        <v/>
      </c>
      <c r="B15865">
        <f>IF(ISNUMBER(Input!B15865),IF(AND(Input!B15865&gt;=20,Input!B15865&lt;=700),Input!B15865,""),"")</f>
        <v/>
      </c>
      <c r="C15865">
        <f>IF(B15865="","",INT(A15865))</f>
        <v/>
      </c>
      <c r="D15865">
        <f>IF(B15865="","",HOUR(A15865))</f>
        <v/>
      </c>
      <c r="E15865">
        <f>IF(B15865="","",IF(INPUT!$I$1="","",IF(C15865&lt;(INT(INPUT!$I$1)-INPUT!$I$2),"Off Meds",IF(C15865&lt;=(INT(INPUT!$I$1)+INPUT!$I$2),"Washout","On Meds"))))</f>
        <v/>
      </c>
      <c r="F15865">
        <f>IF(B15865="","",1.509*(LN(B15865)^1.084-5.381))</f>
        <v/>
      </c>
      <c r="G15865">
        <f>IF(F15865="","",IF(F15865&lt;0,10*F15865^2,0))</f>
        <v/>
      </c>
      <c r="H15865">
        <f>IF(F15865="","",IF(F15865&gt;0,10*F15865^2,0))</f>
        <v/>
      </c>
    </row>
    <row r="15866">
      <c r="A15866">
        <f>Input!A15866</f>
        <v/>
      </c>
      <c r="B15866">
        <f>IF(ISNUMBER(Input!B15866),IF(AND(Input!B15866&gt;=20,Input!B15866&lt;=700),Input!B15866,""),"")</f>
        <v/>
      </c>
      <c r="C15866">
        <f>IF(B15866="","",INT(A15866))</f>
        <v/>
      </c>
      <c r="D15866">
        <f>IF(B15866="","",HOUR(A15866))</f>
        <v/>
      </c>
      <c r="E15866">
        <f>IF(B15866="","",IF(INPUT!$I$1="","",IF(C15866&lt;(INT(INPUT!$I$1)-INPUT!$I$2),"Off Meds",IF(C15866&lt;=(INT(INPUT!$I$1)+INPUT!$I$2),"Washout","On Meds"))))</f>
        <v/>
      </c>
      <c r="F15866">
        <f>IF(B15866="","",1.509*(LN(B15866)^1.084-5.381))</f>
        <v/>
      </c>
      <c r="G15866">
        <f>IF(F15866="","",IF(F15866&lt;0,10*F15866^2,0))</f>
        <v/>
      </c>
      <c r="H15866">
        <f>IF(F15866="","",IF(F15866&gt;0,10*F15866^2,0))</f>
        <v/>
      </c>
    </row>
    <row r="15867">
      <c r="A15867">
        <f>Input!A15867</f>
        <v/>
      </c>
      <c r="B15867">
        <f>IF(ISNUMBER(Input!B15867),IF(AND(Input!B15867&gt;=20,Input!B15867&lt;=700),Input!B15867,""),"")</f>
        <v/>
      </c>
      <c r="C15867">
        <f>IF(B15867="","",INT(A15867))</f>
        <v/>
      </c>
      <c r="D15867">
        <f>IF(B15867="","",HOUR(A15867))</f>
        <v/>
      </c>
      <c r="E15867">
        <f>IF(B15867="","",IF(INPUT!$I$1="","",IF(C15867&lt;(INT(INPUT!$I$1)-INPUT!$I$2),"Off Meds",IF(C15867&lt;=(INT(INPUT!$I$1)+INPUT!$I$2),"Washout","On Meds"))))</f>
        <v/>
      </c>
      <c r="F15867">
        <f>IF(B15867="","",1.509*(LN(B15867)^1.084-5.381))</f>
        <v/>
      </c>
      <c r="G15867">
        <f>IF(F15867="","",IF(F15867&lt;0,10*F15867^2,0))</f>
        <v/>
      </c>
      <c r="H15867">
        <f>IF(F15867="","",IF(F15867&gt;0,10*F15867^2,0))</f>
        <v/>
      </c>
    </row>
    <row r="15868">
      <c r="A15868">
        <f>Input!A15868</f>
        <v/>
      </c>
      <c r="B15868">
        <f>IF(ISNUMBER(Input!B15868),IF(AND(Input!B15868&gt;=20,Input!B15868&lt;=700),Input!B15868,""),"")</f>
        <v/>
      </c>
      <c r="C15868">
        <f>IF(B15868="","",INT(A15868))</f>
        <v/>
      </c>
      <c r="D15868">
        <f>IF(B15868="","",HOUR(A15868))</f>
        <v/>
      </c>
      <c r="E15868">
        <f>IF(B15868="","",IF(INPUT!$I$1="","",IF(C15868&lt;(INT(INPUT!$I$1)-INPUT!$I$2),"Off Meds",IF(C15868&lt;=(INT(INPUT!$I$1)+INPUT!$I$2),"Washout","On Meds"))))</f>
        <v/>
      </c>
      <c r="F15868">
        <f>IF(B15868="","",1.509*(LN(B15868)^1.084-5.381))</f>
        <v/>
      </c>
      <c r="G15868">
        <f>IF(F15868="","",IF(F15868&lt;0,10*F15868^2,0))</f>
        <v/>
      </c>
      <c r="H15868">
        <f>IF(F15868="","",IF(F15868&gt;0,10*F15868^2,0))</f>
        <v/>
      </c>
    </row>
    <row r="15869">
      <c r="A15869">
        <f>Input!A15869</f>
        <v/>
      </c>
      <c r="B15869">
        <f>IF(ISNUMBER(Input!B15869),IF(AND(Input!B15869&gt;=20,Input!B15869&lt;=700),Input!B15869,""),"")</f>
        <v/>
      </c>
      <c r="C15869">
        <f>IF(B15869="","",INT(A15869))</f>
        <v/>
      </c>
      <c r="D15869">
        <f>IF(B15869="","",HOUR(A15869))</f>
        <v/>
      </c>
      <c r="E15869">
        <f>IF(B15869="","",IF(INPUT!$I$1="","",IF(C15869&lt;(INT(INPUT!$I$1)-INPUT!$I$2),"Off Meds",IF(C15869&lt;=(INT(INPUT!$I$1)+INPUT!$I$2),"Washout","On Meds"))))</f>
        <v/>
      </c>
      <c r="F15869">
        <f>IF(B15869="","",1.509*(LN(B15869)^1.084-5.381))</f>
        <v/>
      </c>
      <c r="G15869">
        <f>IF(F15869="","",IF(F15869&lt;0,10*F15869^2,0))</f>
        <v/>
      </c>
      <c r="H15869">
        <f>IF(F15869="","",IF(F15869&gt;0,10*F15869^2,0))</f>
        <v/>
      </c>
    </row>
    <row r="15870">
      <c r="A15870">
        <f>Input!A15870</f>
        <v/>
      </c>
      <c r="B15870">
        <f>IF(ISNUMBER(Input!B15870),IF(AND(Input!B15870&gt;=20,Input!B15870&lt;=700),Input!B15870,""),"")</f>
        <v/>
      </c>
      <c r="C15870">
        <f>IF(B15870="","",INT(A15870))</f>
        <v/>
      </c>
      <c r="D15870">
        <f>IF(B15870="","",HOUR(A15870))</f>
        <v/>
      </c>
      <c r="E15870">
        <f>IF(B15870="","",IF(INPUT!$I$1="","",IF(C15870&lt;(INT(INPUT!$I$1)-INPUT!$I$2),"Off Meds",IF(C15870&lt;=(INT(INPUT!$I$1)+INPUT!$I$2),"Washout","On Meds"))))</f>
        <v/>
      </c>
      <c r="F15870">
        <f>IF(B15870="","",1.509*(LN(B15870)^1.084-5.381))</f>
        <v/>
      </c>
      <c r="G15870">
        <f>IF(F15870="","",IF(F15870&lt;0,10*F15870^2,0))</f>
        <v/>
      </c>
      <c r="H15870">
        <f>IF(F15870="","",IF(F15870&gt;0,10*F15870^2,0))</f>
        <v/>
      </c>
    </row>
    <row r="15871">
      <c r="A15871">
        <f>Input!A15871</f>
        <v/>
      </c>
      <c r="B15871">
        <f>IF(ISNUMBER(Input!B15871),IF(AND(Input!B15871&gt;=20,Input!B15871&lt;=700),Input!B15871,""),"")</f>
        <v/>
      </c>
      <c r="C15871">
        <f>IF(B15871="","",INT(A15871))</f>
        <v/>
      </c>
      <c r="D15871">
        <f>IF(B15871="","",HOUR(A15871))</f>
        <v/>
      </c>
      <c r="E15871">
        <f>IF(B15871="","",IF(INPUT!$I$1="","",IF(C15871&lt;(INT(INPUT!$I$1)-INPUT!$I$2),"Off Meds",IF(C15871&lt;=(INT(INPUT!$I$1)+INPUT!$I$2),"Washout","On Meds"))))</f>
        <v/>
      </c>
      <c r="F15871">
        <f>IF(B15871="","",1.509*(LN(B15871)^1.084-5.381))</f>
        <v/>
      </c>
      <c r="G15871">
        <f>IF(F15871="","",IF(F15871&lt;0,10*F15871^2,0))</f>
        <v/>
      </c>
      <c r="H15871">
        <f>IF(F15871="","",IF(F15871&gt;0,10*F15871^2,0))</f>
        <v/>
      </c>
    </row>
    <row r="15872">
      <c r="A15872">
        <f>Input!A15872</f>
        <v/>
      </c>
      <c r="B15872">
        <f>IF(ISNUMBER(Input!B15872),IF(AND(Input!B15872&gt;=20,Input!B15872&lt;=700),Input!B15872,""),"")</f>
        <v/>
      </c>
      <c r="C15872">
        <f>IF(B15872="","",INT(A15872))</f>
        <v/>
      </c>
      <c r="D15872">
        <f>IF(B15872="","",HOUR(A15872))</f>
        <v/>
      </c>
      <c r="E15872">
        <f>IF(B15872="","",IF(INPUT!$I$1="","",IF(C15872&lt;(INT(INPUT!$I$1)-INPUT!$I$2),"Off Meds",IF(C15872&lt;=(INT(INPUT!$I$1)+INPUT!$I$2),"Washout","On Meds"))))</f>
        <v/>
      </c>
      <c r="F15872">
        <f>IF(B15872="","",1.509*(LN(B15872)^1.084-5.381))</f>
        <v/>
      </c>
      <c r="G15872">
        <f>IF(F15872="","",IF(F15872&lt;0,10*F15872^2,0))</f>
        <v/>
      </c>
      <c r="H15872">
        <f>IF(F15872="","",IF(F15872&gt;0,10*F15872^2,0))</f>
        <v/>
      </c>
    </row>
    <row r="15873">
      <c r="A15873">
        <f>Input!A15873</f>
        <v/>
      </c>
      <c r="B15873">
        <f>IF(ISNUMBER(Input!B15873),IF(AND(Input!B15873&gt;=20,Input!B15873&lt;=700),Input!B15873,""),"")</f>
        <v/>
      </c>
      <c r="C15873">
        <f>IF(B15873="","",INT(A15873))</f>
        <v/>
      </c>
      <c r="D15873">
        <f>IF(B15873="","",HOUR(A15873))</f>
        <v/>
      </c>
      <c r="E15873">
        <f>IF(B15873="","",IF(INPUT!$I$1="","",IF(C15873&lt;(INT(INPUT!$I$1)-INPUT!$I$2),"Off Meds",IF(C15873&lt;=(INT(INPUT!$I$1)+INPUT!$I$2),"Washout","On Meds"))))</f>
        <v/>
      </c>
      <c r="F15873">
        <f>IF(B15873="","",1.509*(LN(B15873)^1.084-5.381))</f>
        <v/>
      </c>
      <c r="G15873">
        <f>IF(F15873="","",IF(F15873&lt;0,10*F15873^2,0))</f>
        <v/>
      </c>
      <c r="H15873">
        <f>IF(F15873="","",IF(F15873&gt;0,10*F15873^2,0))</f>
        <v/>
      </c>
    </row>
    <row r="15874">
      <c r="A15874">
        <f>Input!A15874</f>
        <v/>
      </c>
      <c r="B15874">
        <f>IF(ISNUMBER(Input!B15874),IF(AND(Input!B15874&gt;=20,Input!B15874&lt;=700),Input!B15874,""),"")</f>
        <v/>
      </c>
      <c r="C15874">
        <f>IF(B15874="","",INT(A15874))</f>
        <v/>
      </c>
      <c r="D15874">
        <f>IF(B15874="","",HOUR(A15874))</f>
        <v/>
      </c>
      <c r="E15874">
        <f>IF(B15874="","",IF(INPUT!$I$1="","",IF(C15874&lt;(INT(INPUT!$I$1)-INPUT!$I$2),"Off Meds",IF(C15874&lt;=(INT(INPUT!$I$1)+INPUT!$I$2),"Washout","On Meds"))))</f>
        <v/>
      </c>
      <c r="F15874">
        <f>IF(B15874="","",1.509*(LN(B15874)^1.084-5.381))</f>
        <v/>
      </c>
      <c r="G15874">
        <f>IF(F15874="","",IF(F15874&lt;0,10*F15874^2,0))</f>
        <v/>
      </c>
      <c r="H15874">
        <f>IF(F15874="","",IF(F15874&gt;0,10*F15874^2,0))</f>
        <v/>
      </c>
    </row>
    <row r="15875">
      <c r="A15875">
        <f>Input!A15875</f>
        <v/>
      </c>
      <c r="B15875">
        <f>IF(ISNUMBER(Input!B15875),IF(AND(Input!B15875&gt;=20,Input!B15875&lt;=700),Input!B15875,""),"")</f>
        <v/>
      </c>
      <c r="C15875">
        <f>IF(B15875="","",INT(A15875))</f>
        <v/>
      </c>
      <c r="D15875">
        <f>IF(B15875="","",HOUR(A15875))</f>
        <v/>
      </c>
      <c r="E15875">
        <f>IF(B15875="","",IF(INPUT!$I$1="","",IF(C15875&lt;(INT(INPUT!$I$1)-INPUT!$I$2),"Off Meds",IF(C15875&lt;=(INT(INPUT!$I$1)+INPUT!$I$2),"Washout","On Meds"))))</f>
        <v/>
      </c>
      <c r="F15875">
        <f>IF(B15875="","",1.509*(LN(B15875)^1.084-5.381))</f>
        <v/>
      </c>
      <c r="G15875">
        <f>IF(F15875="","",IF(F15875&lt;0,10*F15875^2,0))</f>
        <v/>
      </c>
      <c r="H15875">
        <f>IF(F15875="","",IF(F15875&gt;0,10*F15875^2,0))</f>
        <v/>
      </c>
    </row>
    <row r="15876">
      <c r="A15876">
        <f>Input!A15876</f>
        <v/>
      </c>
      <c r="B15876">
        <f>IF(ISNUMBER(Input!B15876),IF(AND(Input!B15876&gt;=20,Input!B15876&lt;=700),Input!B15876,""),"")</f>
        <v/>
      </c>
      <c r="C15876">
        <f>IF(B15876="","",INT(A15876))</f>
        <v/>
      </c>
      <c r="D15876">
        <f>IF(B15876="","",HOUR(A15876))</f>
        <v/>
      </c>
      <c r="E15876">
        <f>IF(B15876="","",IF(INPUT!$I$1="","",IF(C15876&lt;(INT(INPUT!$I$1)-INPUT!$I$2),"Off Meds",IF(C15876&lt;=(INT(INPUT!$I$1)+INPUT!$I$2),"Washout","On Meds"))))</f>
        <v/>
      </c>
      <c r="F15876">
        <f>IF(B15876="","",1.509*(LN(B15876)^1.084-5.381))</f>
        <v/>
      </c>
      <c r="G15876">
        <f>IF(F15876="","",IF(F15876&lt;0,10*F15876^2,0))</f>
        <v/>
      </c>
      <c r="H15876">
        <f>IF(F15876="","",IF(F15876&gt;0,10*F15876^2,0))</f>
        <v/>
      </c>
    </row>
    <row r="15877">
      <c r="A15877">
        <f>Input!A15877</f>
        <v/>
      </c>
      <c r="B15877">
        <f>IF(ISNUMBER(Input!B15877),IF(AND(Input!B15877&gt;=20,Input!B15877&lt;=700),Input!B15877,""),"")</f>
        <v/>
      </c>
      <c r="C15877">
        <f>IF(B15877="","",INT(A15877))</f>
        <v/>
      </c>
      <c r="D15877">
        <f>IF(B15877="","",HOUR(A15877))</f>
        <v/>
      </c>
      <c r="E15877">
        <f>IF(B15877="","",IF(INPUT!$I$1="","",IF(C15877&lt;(INT(INPUT!$I$1)-INPUT!$I$2),"Off Meds",IF(C15877&lt;=(INT(INPUT!$I$1)+INPUT!$I$2),"Washout","On Meds"))))</f>
        <v/>
      </c>
      <c r="F15877">
        <f>IF(B15877="","",1.509*(LN(B15877)^1.084-5.381))</f>
        <v/>
      </c>
      <c r="G15877">
        <f>IF(F15877="","",IF(F15877&lt;0,10*F15877^2,0))</f>
        <v/>
      </c>
      <c r="H15877">
        <f>IF(F15877="","",IF(F15877&gt;0,10*F15877^2,0))</f>
        <v/>
      </c>
    </row>
    <row r="15878">
      <c r="A15878">
        <f>Input!A15878</f>
        <v/>
      </c>
      <c r="B15878">
        <f>IF(ISNUMBER(Input!B15878),IF(AND(Input!B15878&gt;=20,Input!B15878&lt;=700),Input!B15878,""),"")</f>
        <v/>
      </c>
      <c r="C15878">
        <f>IF(B15878="","",INT(A15878))</f>
        <v/>
      </c>
      <c r="D15878">
        <f>IF(B15878="","",HOUR(A15878))</f>
        <v/>
      </c>
      <c r="E15878">
        <f>IF(B15878="","",IF(INPUT!$I$1="","",IF(C15878&lt;(INT(INPUT!$I$1)-INPUT!$I$2),"Off Meds",IF(C15878&lt;=(INT(INPUT!$I$1)+INPUT!$I$2),"Washout","On Meds"))))</f>
        <v/>
      </c>
      <c r="F15878">
        <f>IF(B15878="","",1.509*(LN(B15878)^1.084-5.381))</f>
        <v/>
      </c>
      <c r="G15878">
        <f>IF(F15878="","",IF(F15878&lt;0,10*F15878^2,0))</f>
        <v/>
      </c>
      <c r="H15878">
        <f>IF(F15878="","",IF(F15878&gt;0,10*F15878^2,0))</f>
        <v/>
      </c>
    </row>
    <row r="15879">
      <c r="A15879">
        <f>Input!A15879</f>
        <v/>
      </c>
      <c r="B15879">
        <f>IF(ISNUMBER(Input!B15879),IF(AND(Input!B15879&gt;=20,Input!B15879&lt;=700),Input!B15879,""),"")</f>
        <v/>
      </c>
      <c r="C15879">
        <f>IF(B15879="","",INT(A15879))</f>
        <v/>
      </c>
      <c r="D15879">
        <f>IF(B15879="","",HOUR(A15879))</f>
        <v/>
      </c>
      <c r="E15879">
        <f>IF(B15879="","",IF(INPUT!$I$1="","",IF(C15879&lt;(INT(INPUT!$I$1)-INPUT!$I$2),"Off Meds",IF(C15879&lt;=(INT(INPUT!$I$1)+INPUT!$I$2),"Washout","On Meds"))))</f>
        <v/>
      </c>
      <c r="F15879">
        <f>IF(B15879="","",1.509*(LN(B15879)^1.084-5.381))</f>
        <v/>
      </c>
      <c r="G15879">
        <f>IF(F15879="","",IF(F15879&lt;0,10*F15879^2,0))</f>
        <v/>
      </c>
      <c r="H15879">
        <f>IF(F15879="","",IF(F15879&gt;0,10*F15879^2,0))</f>
        <v/>
      </c>
    </row>
    <row r="15880">
      <c r="A15880">
        <f>Input!A15880</f>
        <v/>
      </c>
      <c r="B15880">
        <f>IF(ISNUMBER(Input!B15880),IF(AND(Input!B15880&gt;=20,Input!B15880&lt;=700),Input!B15880,""),"")</f>
        <v/>
      </c>
      <c r="C15880">
        <f>IF(B15880="","",INT(A15880))</f>
        <v/>
      </c>
      <c r="D15880">
        <f>IF(B15880="","",HOUR(A15880))</f>
        <v/>
      </c>
      <c r="E15880">
        <f>IF(B15880="","",IF(INPUT!$I$1="","",IF(C15880&lt;(INT(INPUT!$I$1)-INPUT!$I$2),"Off Meds",IF(C15880&lt;=(INT(INPUT!$I$1)+INPUT!$I$2),"Washout","On Meds"))))</f>
        <v/>
      </c>
      <c r="F15880">
        <f>IF(B15880="","",1.509*(LN(B15880)^1.084-5.381))</f>
        <v/>
      </c>
      <c r="G15880">
        <f>IF(F15880="","",IF(F15880&lt;0,10*F15880^2,0))</f>
        <v/>
      </c>
      <c r="H15880">
        <f>IF(F15880="","",IF(F15880&gt;0,10*F15880^2,0))</f>
        <v/>
      </c>
    </row>
    <row r="15881">
      <c r="A15881">
        <f>Input!A15881</f>
        <v/>
      </c>
      <c r="B15881">
        <f>IF(ISNUMBER(Input!B15881),IF(AND(Input!B15881&gt;=20,Input!B15881&lt;=700),Input!B15881,""),"")</f>
        <v/>
      </c>
      <c r="C15881">
        <f>IF(B15881="","",INT(A15881))</f>
        <v/>
      </c>
      <c r="D15881">
        <f>IF(B15881="","",HOUR(A15881))</f>
        <v/>
      </c>
      <c r="E15881">
        <f>IF(B15881="","",IF(INPUT!$I$1="","",IF(C15881&lt;(INT(INPUT!$I$1)-INPUT!$I$2),"Off Meds",IF(C15881&lt;=(INT(INPUT!$I$1)+INPUT!$I$2),"Washout","On Meds"))))</f>
        <v/>
      </c>
      <c r="F15881">
        <f>IF(B15881="","",1.509*(LN(B15881)^1.084-5.381))</f>
        <v/>
      </c>
      <c r="G15881">
        <f>IF(F15881="","",IF(F15881&lt;0,10*F15881^2,0))</f>
        <v/>
      </c>
      <c r="H15881">
        <f>IF(F15881="","",IF(F15881&gt;0,10*F15881^2,0))</f>
        <v/>
      </c>
    </row>
    <row r="15882">
      <c r="A15882">
        <f>Input!A15882</f>
        <v/>
      </c>
      <c r="B15882">
        <f>IF(ISNUMBER(Input!B15882),IF(AND(Input!B15882&gt;=20,Input!B15882&lt;=700),Input!B15882,""),"")</f>
        <v/>
      </c>
      <c r="C15882">
        <f>IF(B15882="","",INT(A15882))</f>
        <v/>
      </c>
      <c r="D15882">
        <f>IF(B15882="","",HOUR(A15882))</f>
        <v/>
      </c>
      <c r="E15882">
        <f>IF(B15882="","",IF(INPUT!$I$1="","",IF(C15882&lt;(INT(INPUT!$I$1)-INPUT!$I$2),"Off Meds",IF(C15882&lt;=(INT(INPUT!$I$1)+INPUT!$I$2),"Washout","On Meds"))))</f>
        <v/>
      </c>
      <c r="F15882">
        <f>IF(B15882="","",1.509*(LN(B15882)^1.084-5.381))</f>
        <v/>
      </c>
      <c r="G15882">
        <f>IF(F15882="","",IF(F15882&lt;0,10*F15882^2,0))</f>
        <v/>
      </c>
      <c r="H15882">
        <f>IF(F15882="","",IF(F15882&gt;0,10*F15882^2,0))</f>
        <v/>
      </c>
    </row>
    <row r="15883">
      <c r="A15883">
        <f>Input!A15883</f>
        <v/>
      </c>
      <c r="B15883">
        <f>IF(ISNUMBER(Input!B15883),IF(AND(Input!B15883&gt;=20,Input!B15883&lt;=700),Input!B15883,""),"")</f>
        <v/>
      </c>
      <c r="C15883">
        <f>IF(B15883="","",INT(A15883))</f>
        <v/>
      </c>
      <c r="D15883">
        <f>IF(B15883="","",HOUR(A15883))</f>
        <v/>
      </c>
      <c r="E15883">
        <f>IF(B15883="","",IF(INPUT!$I$1="","",IF(C15883&lt;(INT(INPUT!$I$1)-INPUT!$I$2),"Off Meds",IF(C15883&lt;=(INT(INPUT!$I$1)+INPUT!$I$2),"Washout","On Meds"))))</f>
        <v/>
      </c>
      <c r="F15883">
        <f>IF(B15883="","",1.509*(LN(B15883)^1.084-5.381))</f>
        <v/>
      </c>
      <c r="G15883">
        <f>IF(F15883="","",IF(F15883&lt;0,10*F15883^2,0))</f>
        <v/>
      </c>
      <c r="H15883">
        <f>IF(F15883="","",IF(F15883&gt;0,10*F15883^2,0))</f>
        <v/>
      </c>
    </row>
    <row r="15884">
      <c r="A15884">
        <f>Input!A15884</f>
        <v/>
      </c>
      <c r="B15884">
        <f>IF(ISNUMBER(Input!B15884),IF(AND(Input!B15884&gt;=20,Input!B15884&lt;=700),Input!B15884,""),"")</f>
        <v/>
      </c>
      <c r="C15884">
        <f>IF(B15884="","",INT(A15884))</f>
        <v/>
      </c>
      <c r="D15884">
        <f>IF(B15884="","",HOUR(A15884))</f>
        <v/>
      </c>
      <c r="E15884">
        <f>IF(B15884="","",IF(INPUT!$I$1="","",IF(C15884&lt;(INT(INPUT!$I$1)-INPUT!$I$2),"Off Meds",IF(C15884&lt;=(INT(INPUT!$I$1)+INPUT!$I$2),"Washout","On Meds"))))</f>
        <v/>
      </c>
      <c r="F15884">
        <f>IF(B15884="","",1.509*(LN(B15884)^1.084-5.381))</f>
        <v/>
      </c>
      <c r="G15884">
        <f>IF(F15884="","",IF(F15884&lt;0,10*F15884^2,0))</f>
        <v/>
      </c>
      <c r="H15884">
        <f>IF(F15884="","",IF(F15884&gt;0,10*F15884^2,0))</f>
        <v/>
      </c>
    </row>
    <row r="15885">
      <c r="A15885">
        <f>Input!A15885</f>
        <v/>
      </c>
      <c r="B15885">
        <f>IF(ISNUMBER(Input!B15885),IF(AND(Input!B15885&gt;=20,Input!B15885&lt;=700),Input!B15885,""),"")</f>
        <v/>
      </c>
      <c r="C15885">
        <f>IF(B15885="","",INT(A15885))</f>
        <v/>
      </c>
      <c r="D15885">
        <f>IF(B15885="","",HOUR(A15885))</f>
        <v/>
      </c>
      <c r="E15885">
        <f>IF(B15885="","",IF(INPUT!$I$1="","",IF(C15885&lt;(INT(INPUT!$I$1)-INPUT!$I$2),"Off Meds",IF(C15885&lt;=(INT(INPUT!$I$1)+INPUT!$I$2),"Washout","On Meds"))))</f>
        <v/>
      </c>
      <c r="F15885">
        <f>IF(B15885="","",1.509*(LN(B15885)^1.084-5.381))</f>
        <v/>
      </c>
      <c r="G15885">
        <f>IF(F15885="","",IF(F15885&lt;0,10*F15885^2,0))</f>
        <v/>
      </c>
      <c r="H15885">
        <f>IF(F15885="","",IF(F15885&gt;0,10*F15885^2,0))</f>
        <v/>
      </c>
    </row>
    <row r="15886">
      <c r="A15886">
        <f>Input!A15886</f>
        <v/>
      </c>
      <c r="B15886">
        <f>IF(ISNUMBER(Input!B15886),IF(AND(Input!B15886&gt;=20,Input!B15886&lt;=700),Input!B15886,""),"")</f>
        <v/>
      </c>
      <c r="C15886">
        <f>IF(B15886="","",INT(A15886))</f>
        <v/>
      </c>
      <c r="D15886">
        <f>IF(B15886="","",HOUR(A15886))</f>
        <v/>
      </c>
      <c r="E15886">
        <f>IF(B15886="","",IF(INPUT!$I$1="","",IF(C15886&lt;(INT(INPUT!$I$1)-INPUT!$I$2),"Off Meds",IF(C15886&lt;=(INT(INPUT!$I$1)+INPUT!$I$2),"Washout","On Meds"))))</f>
        <v/>
      </c>
      <c r="F15886">
        <f>IF(B15886="","",1.509*(LN(B15886)^1.084-5.381))</f>
        <v/>
      </c>
      <c r="G15886">
        <f>IF(F15886="","",IF(F15886&lt;0,10*F15886^2,0))</f>
        <v/>
      </c>
      <c r="H15886">
        <f>IF(F15886="","",IF(F15886&gt;0,10*F15886^2,0))</f>
        <v/>
      </c>
    </row>
    <row r="15887">
      <c r="A15887">
        <f>Input!A15887</f>
        <v/>
      </c>
      <c r="B15887">
        <f>IF(ISNUMBER(Input!B15887),IF(AND(Input!B15887&gt;=20,Input!B15887&lt;=700),Input!B15887,""),"")</f>
        <v/>
      </c>
      <c r="C15887">
        <f>IF(B15887="","",INT(A15887))</f>
        <v/>
      </c>
      <c r="D15887">
        <f>IF(B15887="","",HOUR(A15887))</f>
        <v/>
      </c>
      <c r="E15887">
        <f>IF(B15887="","",IF(INPUT!$I$1="","",IF(C15887&lt;(INT(INPUT!$I$1)-INPUT!$I$2),"Off Meds",IF(C15887&lt;=(INT(INPUT!$I$1)+INPUT!$I$2),"Washout","On Meds"))))</f>
        <v/>
      </c>
      <c r="F15887">
        <f>IF(B15887="","",1.509*(LN(B15887)^1.084-5.381))</f>
        <v/>
      </c>
      <c r="G15887">
        <f>IF(F15887="","",IF(F15887&lt;0,10*F15887^2,0))</f>
        <v/>
      </c>
      <c r="H15887">
        <f>IF(F15887="","",IF(F15887&gt;0,10*F15887^2,0))</f>
        <v/>
      </c>
    </row>
    <row r="15888">
      <c r="A15888">
        <f>Input!A15888</f>
        <v/>
      </c>
      <c r="B15888">
        <f>IF(ISNUMBER(Input!B15888),IF(AND(Input!B15888&gt;=20,Input!B15888&lt;=700),Input!B15888,""),"")</f>
        <v/>
      </c>
      <c r="C15888">
        <f>IF(B15888="","",INT(A15888))</f>
        <v/>
      </c>
      <c r="D15888">
        <f>IF(B15888="","",HOUR(A15888))</f>
        <v/>
      </c>
      <c r="E15888">
        <f>IF(B15888="","",IF(INPUT!$I$1="","",IF(C15888&lt;(INT(INPUT!$I$1)-INPUT!$I$2),"Off Meds",IF(C15888&lt;=(INT(INPUT!$I$1)+INPUT!$I$2),"Washout","On Meds"))))</f>
        <v/>
      </c>
      <c r="F15888">
        <f>IF(B15888="","",1.509*(LN(B15888)^1.084-5.381))</f>
        <v/>
      </c>
      <c r="G15888">
        <f>IF(F15888="","",IF(F15888&lt;0,10*F15888^2,0))</f>
        <v/>
      </c>
      <c r="H15888">
        <f>IF(F15888="","",IF(F15888&gt;0,10*F15888^2,0))</f>
        <v/>
      </c>
    </row>
    <row r="15889">
      <c r="A15889">
        <f>Input!A15889</f>
        <v/>
      </c>
      <c r="B15889">
        <f>IF(ISNUMBER(Input!B15889),IF(AND(Input!B15889&gt;=20,Input!B15889&lt;=700),Input!B15889,""),"")</f>
        <v/>
      </c>
      <c r="C15889">
        <f>IF(B15889="","",INT(A15889))</f>
        <v/>
      </c>
      <c r="D15889">
        <f>IF(B15889="","",HOUR(A15889))</f>
        <v/>
      </c>
      <c r="E15889">
        <f>IF(B15889="","",IF(INPUT!$I$1="","",IF(C15889&lt;(INT(INPUT!$I$1)-INPUT!$I$2),"Off Meds",IF(C15889&lt;=(INT(INPUT!$I$1)+INPUT!$I$2),"Washout","On Meds"))))</f>
        <v/>
      </c>
      <c r="F15889">
        <f>IF(B15889="","",1.509*(LN(B15889)^1.084-5.381))</f>
        <v/>
      </c>
      <c r="G15889">
        <f>IF(F15889="","",IF(F15889&lt;0,10*F15889^2,0))</f>
        <v/>
      </c>
      <c r="H15889">
        <f>IF(F15889="","",IF(F15889&gt;0,10*F15889^2,0))</f>
        <v/>
      </c>
    </row>
    <row r="15890">
      <c r="A15890">
        <f>Input!A15890</f>
        <v/>
      </c>
      <c r="B15890">
        <f>IF(ISNUMBER(Input!B15890),IF(AND(Input!B15890&gt;=20,Input!B15890&lt;=700),Input!B15890,""),"")</f>
        <v/>
      </c>
      <c r="C15890">
        <f>IF(B15890="","",INT(A15890))</f>
        <v/>
      </c>
      <c r="D15890">
        <f>IF(B15890="","",HOUR(A15890))</f>
        <v/>
      </c>
      <c r="E15890">
        <f>IF(B15890="","",IF(INPUT!$I$1="","",IF(C15890&lt;(INT(INPUT!$I$1)-INPUT!$I$2),"Off Meds",IF(C15890&lt;=(INT(INPUT!$I$1)+INPUT!$I$2),"Washout","On Meds"))))</f>
        <v/>
      </c>
      <c r="F15890">
        <f>IF(B15890="","",1.509*(LN(B15890)^1.084-5.381))</f>
        <v/>
      </c>
      <c r="G15890">
        <f>IF(F15890="","",IF(F15890&lt;0,10*F15890^2,0))</f>
        <v/>
      </c>
      <c r="H15890">
        <f>IF(F15890="","",IF(F15890&gt;0,10*F15890^2,0))</f>
        <v/>
      </c>
    </row>
    <row r="15891">
      <c r="A15891">
        <f>Input!A15891</f>
        <v/>
      </c>
      <c r="B15891">
        <f>IF(ISNUMBER(Input!B15891),IF(AND(Input!B15891&gt;=20,Input!B15891&lt;=700),Input!B15891,""),"")</f>
        <v/>
      </c>
      <c r="C15891">
        <f>IF(B15891="","",INT(A15891))</f>
        <v/>
      </c>
      <c r="D15891">
        <f>IF(B15891="","",HOUR(A15891))</f>
        <v/>
      </c>
      <c r="E15891">
        <f>IF(B15891="","",IF(INPUT!$I$1="","",IF(C15891&lt;(INT(INPUT!$I$1)-INPUT!$I$2),"Off Meds",IF(C15891&lt;=(INT(INPUT!$I$1)+INPUT!$I$2),"Washout","On Meds"))))</f>
        <v/>
      </c>
      <c r="F15891">
        <f>IF(B15891="","",1.509*(LN(B15891)^1.084-5.381))</f>
        <v/>
      </c>
      <c r="G15891">
        <f>IF(F15891="","",IF(F15891&lt;0,10*F15891^2,0))</f>
        <v/>
      </c>
      <c r="H15891">
        <f>IF(F15891="","",IF(F15891&gt;0,10*F15891^2,0))</f>
        <v/>
      </c>
    </row>
    <row r="15892">
      <c r="A15892">
        <f>Input!A15892</f>
        <v/>
      </c>
      <c r="B15892">
        <f>IF(ISNUMBER(Input!B15892),IF(AND(Input!B15892&gt;=20,Input!B15892&lt;=700),Input!B15892,""),"")</f>
        <v/>
      </c>
      <c r="C15892">
        <f>IF(B15892="","",INT(A15892))</f>
        <v/>
      </c>
      <c r="D15892">
        <f>IF(B15892="","",HOUR(A15892))</f>
        <v/>
      </c>
      <c r="E15892">
        <f>IF(B15892="","",IF(INPUT!$I$1="","",IF(C15892&lt;(INT(INPUT!$I$1)-INPUT!$I$2),"Off Meds",IF(C15892&lt;=(INT(INPUT!$I$1)+INPUT!$I$2),"Washout","On Meds"))))</f>
        <v/>
      </c>
      <c r="F15892">
        <f>IF(B15892="","",1.509*(LN(B15892)^1.084-5.381))</f>
        <v/>
      </c>
      <c r="G15892">
        <f>IF(F15892="","",IF(F15892&lt;0,10*F15892^2,0))</f>
        <v/>
      </c>
      <c r="H15892">
        <f>IF(F15892="","",IF(F15892&gt;0,10*F15892^2,0))</f>
        <v/>
      </c>
    </row>
    <row r="15893">
      <c r="A15893">
        <f>Input!A15893</f>
        <v/>
      </c>
      <c r="B15893">
        <f>IF(ISNUMBER(Input!B15893),IF(AND(Input!B15893&gt;=20,Input!B15893&lt;=700),Input!B15893,""),"")</f>
        <v/>
      </c>
      <c r="C15893">
        <f>IF(B15893="","",INT(A15893))</f>
        <v/>
      </c>
      <c r="D15893">
        <f>IF(B15893="","",HOUR(A15893))</f>
        <v/>
      </c>
      <c r="E15893">
        <f>IF(B15893="","",IF(INPUT!$I$1="","",IF(C15893&lt;(INT(INPUT!$I$1)-INPUT!$I$2),"Off Meds",IF(C15893&lt;=(INT(INPUT!$I$1)+INPUT!$I$2),"Washout","On Meds"))))</f>
        <v/>
      </c>
      <c r="F15893">
        <f>IF(B15893="","",1.509*(LN(B15893)^1.084-5.381))</f>
        <v/>
      </c>
      <c r="G15893">
        <f>IF(F15893="","",IF(F15893&lt;0,10*F15893^2,0))</f>
        <v/>
      </c>
      <c r="H15893">
        <f>IF(F15893="","",IF(F15893&gt;0,10*F15893^2,0))</f>
        <v/>
      </c>
    </row>
    <row r="15894">
      <c r="A15894">
        <f>Input!A15894</f>
        <v/>
      </c>
      <c r="B15894">
        <f>IF(ISNUMBER(Input!B15894),IF(AND(Input!B15894&gt;=20,Input!B15894&lt;=700),Input!B15894,""),"")</f>
        <v/>
      </c>
      <c r="C15894">
        <f>IF(B15894="","",INT(A15894))</f>
        <v/>
      </c>
      <c r="D15894">
        <f>IF(B15894="","",HOUR(A15894))</f>
        <v/>
      </c>
      <c r="E15894">
        <f>IF(B15894="","",IF(INPUT!$I$1="","",IF(C15894&lt;(INT(INPUT!$I$1)-INPUT!$I$2),"Off Meds",IF(C15894&lt;=(INT(INPUT!$I$1)+INPUT!$I$2),"Washout","On Meds"))))</f>
        <v/>
      </c>
      <c r="F15894">
        <f>IF(B15894="","",1.509*(LN(B15894)^1.084-5.381))</f>
        <v/>
      </c>
      <c r="G15894">
        <f>IF(F15894="","",IF(F15894&lt;0,10*F15894^2,0))</f>
        <v/>
      </c>
      <c r="H15894">
        <f>IF(F15894="","",IF(F15894&gt;0,10*F15894^2,0))</f>
        <v/>
      </c>
    </row>
    <row r="15895">
      <c r="A15895">
        <f>Input!A15895</f>
        <v/>
      </c>
      <c r="B15895">
        <f>IF(ISNUMBER(Input!B15895),IF(AND(Input!B15895&gt;=20,Input!B15895&lt;=700),Input!B15895,""),"")</f>
        <v/>
      </c>
      <c r="C15895">
        <f>IF(B15895="","",INT(A15895))</f>
        <v/>
      </c>
      <c r="D15895">
        <f>IF(B15895="","",HOUR(A15895))</f>
        <v/>
      </c>
      <c r="E15895">
        <f>IF(B15895="","",IF(INPUT!$I$1="","",IF(C15895&lt;(INT(INPUT!$I$1)-INPUT!$I$2),"Off Meds",IF(C15895&lt;=(INT(INPUT!$I$1)+INPUT!$I$2),"Washout","On Meds"))))</f>
        <v/>
      </c>
      <c r="F15895">
        <f>IF(B15895="","",1.509*(LN(B15895)^1.084-5.381))</f>
        <v/>
      </c>
      <c r="G15895">
        <f>IF(F15895="","",IF(F15895&lt;0,10*F15895^2,0))</f>
        <v/>
      </c>
      <c r="H15895">
        <f>IF(F15895="","",IF(F15895&gt;0,10*F15895^2,0))</f>
        <v/>
      </c>
    </row>
    <row r="15896">
      <c r="A15896">
        <f>Input!A15896</f>
        <v/>
      </c>
      <c r="B15896">
        <f>IF(ISNUMBER(Input!B15896),IF(AND(Input!B15896&gt;=20,Input!B15896&lt;=700),Input!B15896,""),"")</f>
        <v/>
      </c>
      <c r="C15896">
        <f>IF(B15896="","",INT(A15896))</f>
        <v/>
      </c>
      <c r="D15896">
        <f>IF(B15896="","",HOUR(A15896))</f>
        <v/>
      </c>
      <c r="E15896">
        <f>IF(B15896="","",IF(INPUT!$I$1="","",IF(C15896&lt;(INT(INPUT!$I$1)-INPUT!$I$2),"Off Meds",IF(C15896&lt;=(INT(INPUT!$I$1)+INPUT!$I$2),"Washout","On Meds"))))</f>
        <v/>
      </c>
      <c r="F15896">
        <f>IF(B15896="","",1.509*(LN(B15896)^1.084-5.381))</f>
        <v/>
      </c>
      <c r="G15896">
        <f>IF(F15896="","",IF(F15896&lt;0,10*F15896^2,0))</f>
        <v/>
      </c>
      <c r="H15896">
        <f>IF(F15896="","",IF(F15896&gt;0,10*F15896^2,0))</f>
        <v/>
      </c>
    </row>
    <row r="15897">
      <c r="A15897">
        <f>Input!A15897</f>
        <v/>
      </c>
      <c r="B15897">
        <f>IF(ISNUMBER(Input!B15897),IF(AND(Input!B15897&gt;=20,Input!B15897&lt;=700),Input!B15897,""),"")</f>
        <v/>
      </c>
      <c r="C15897">
        <f>IF(B15897="","",INT(A15897))</f>
        <v/>
      </c>
      <c r="D15897">
        <f>IF(B15897="","",HOUR(A15897))</f>
        <v/>
      </c>
      <c r="E15897">
        <f>IF(B15897="","",IF(INPUT!$I$1="","",IF(C15897&lt;(INT(INPUT!$I$1)-INPUT!$I$2),"Off Meds",IF(C15897&lt;=(INT(INPUT!$I$1)+INPUT!$I$2),"Washout","On Meds"))))</f>
        <v/>
      </c>
      <c r="F15897">
        <f>IF(B15897="","",1.509*(LN(B15897)^1.084-5.381))</f>
        <v/>
      </c>
      <c r="G15897">
        <f>IF(F15897="","",IF(F15897&lt;0,10*F15897^2,0))</f>
        <v/>
      </c>
      <c r="H15897">
        <f>IF(F15897="","",IF(F15897&gt;0,10*F15897^2,0))</f>
        <v/>
      </c>
    </row>
    <row r="15898">
      <c r="A15898">
        <f>Input!A15898</f>
        <v/>
      </c>
      <c r="B15898">
        <f>IF(ISNUMBER(Input!B15898),IF(AND(Input!B15898&gt;=20,Input!B15898&lt;=700),Input!B15898,""),"")</f>
        <v/>
      </c>
      <c r="C15898">
        <f>IF(B15898="","",INT(A15898))</f>
        <v/>
      </c>
      <c r="D15898">
        <f>IF(B15898="","",HOUR(A15898))</f>
        <v/>
      </c>
      <c r="E15898">
        <f>IF(B15898="","",IF(INPUT!$I$1="","",IF(C15898&lt;(INT(INPUT!$I$1)-INPUT!$I$2),"Off Meds",IF(C15898&lt;=(INT(INPUT!$I$1)+INPUT!$I$2),"Washout","On Meds"))))</f>
        <v/>
      </c>
      <c r="F15898">
        <f>IF(B15898="","",1.509*(LN(B15898)^1.084-5.381))</f>
        <v/>
      </c>
      <c r="G15898">
        <f>IF(F15898="","",IF(F15898&lt;0,10*F15898^2,0))</f>
        <v/>
      </c>
      <c r="H15898">
        <f>IF(F15898="","",IF(F15898&gt;0,10*F15898^2,0))</f>
        <v/>
      </c>
    </row>
    <row r="15899">
      <c r="A15899">
        <f>Input!A15899</f>
        <v/>
      </c>
      <c r="B15899">
        <f>IF(ISNUMBER(Input!B15899),IF(AND(Input!B15899&gt;=20,Input!B15899&lt;=700),Input!B15899,""),"")</f>
        <v/>
      </c>
      <c r="C15899">
        <f>IF(B15899="","",INT(A15899))</f>
        <v/>
      </c>
      <c r="D15899">
        <f>IF(B15899="","",HOUR(A15899))</f>
        <v/>
      </c>
      <c r="E15899">
        <f>IF(B15899="","",IF(INPUT!$I$1="","",IF(C15899&lt;(INT(INPUT!$I$1)-INPUT!$I$2),"Off Meds",IF(C15899&lt;=(INT(INPUT!$I$1)+INPUT!$I$2),"Washout","On Meds"))))</f>
        <v/>
      </c>
      <c r="F15899">
        <f>IF(B15899="","",1.509*(LN(B15899)^1.084-5.381))</f>
        <v/>
      </c>
      <c r="G15899">
        <f>IF(F15899="","",IF(F15899&lt;0,10*F15899^2,0))</f>
        <v/>
      </c>
      <c r="H15899">
        <f>IF(F15899="","",IF(F15899&gt;0,10*F15899^2,0))</f>
        <v/>
      </c>
    </row>
    <row r="15900">
      <c r="A15900">
        <f>Input!A15900</f>
        <v/>
      </c>
      <c r="B15900">
        <f>IF(ISNUMBER(Input!B15900),IF(AND(Input!B15900&gt;=20,Input!B15900&lt;=700),Input!B15900,""),"")</f>
        <v/>
      </c>
      <c r="C15900">
        <f>IF(B15900="","",INT(A15900))</f>
        <v/>
      </c>
      <c r="D15900">
        <f>IF(B15900="","",HOUR(A15900))</f>
        <v/>
      </c>
      <c r="E15900">
        <f>IF(B15900="","",IF(INPUT!$I$1="","",IF(C15900&lt;(INT(INPUT!$I$1)-INPUT!$I$2),"Off Meds",IF(C15900&lt;=(INT(INPUT!$I$1)+INPUT!$I$2),"Washout","On Meds"))))</f>
        <v/>
      </c>
      <c r="F15900">
        <f>IF(B15900="","",1.509*(LN(B15900)^1.084-5.381))</f>
        <v/>
      </c>
      <c r="G15900">
        <f>IF(F15900="","",IF(F15900&lt;0,10*F15900^2,0))</f>
        <v/>
      </c>
      <c r="H15900">
        <f>IF(F15900="","",IF(F15900&gt;0,10*F15900^2,0))</f>
        <v/>
      </c>
    </row>
    <row r="15901">
      <c r="A15901">
        <f>Input!A15901</f>
        <v/>
      </c>
      <c r="B15901">
        <f>IF(ISNUMBER(Input!B15901),IF(AND(Input!B15901&gt;=20,Input!B15901&lt;=700),Input!B15901,""),"")</f>
        <v/>
      </c>
      <c r="C15901">
        <f>IF(B15901="","",INT(A15901))</f>
        <v/>
      </c>
      <c r="D15901">
        <f>IF(B15901="","",HOUR(A15901))</f>
        <v/>
      </c>
      <c r="E15901">
        <f>IF(B15901="","",IF(INPUT!$I$1="","",IF(C15901&lt;(INT(INPUT!$I$1)-INPUT!$I$2),"Off Meds",IF(C15901&lt;=(INT(INPUT!$I$1)+INPUT!$I$2),"Washout","On Meds"))))</f>
        <v/>
      </c>
      <c r="F15901">
        <f>IF(B15901="","",1.509*(LN(B15901)^1.084-5.381))</f>
        <v/>
      </c>
      <c r="G15901">
        <f>IF(F15901="","",IF(F15901&lt;0,10*F15901^2,0))</f>
        <v/>
      </c>
      <c r="H15901">
        <f>IF(F15901="","",IF(F15901&gt;0,10*F15901^2,0))</f>
        <v/>
      </c>
    </row>
    <row r="15902">
      <c r="A15902">
        <f>Input!A15902</f>
        <v/>
      </c>
      <c r="B15902">
        <f>IF(ISNUMBER(Input!B15902),IF(AND(Input!B15902&gt;=20,Input!B15902&lt;=700),Input!B15902,""),"")</f>
        <v/>
      </c>
      <c r="C15902">
        <f>IF(B15902="","",INT(A15902))</f>
        <v/>
      </c>
      <c r="D15902">
        <f>IF(B15902="","",HOUR(A15902))</f>
        <v/>
      </c>
      <c r="E15902">
        <f>IF(B15902="","",IF(INPUT!$I$1="","",IF(C15902&lt;(INT(INPUT!$I$1)-INPUT!$I$2),"Off Meds",IF(C15902&lt;=(INT(INPUT!$I$1)+INPUT!$I$2),"Washout","On Meds"))))</f>
        <v/>
      </c>
      <c r="F15902">
        <f>IF(B15902="","",1.509*(LN(B15902)^1.084-5.381))</f>
        <v/>
      </c>
      <c r="G15902">
        <f>IF(F15902="","",IF(F15902&lt;0,10*F15902^2,0))</f>
        <v/>
      </c>
      <c r="H15902">
        <f>IF(F15902="","",IF(F15902&gt;0,10*F15902^2,0))</f>
        <v/>
      </c>
    </row>
    <row r="15903">
      <c r="A15903">
        <f>Input!A15903</f>
        <v/>
      </c>
      <c r="B15903">
        <f>IF(ISNUMBER(Input!B15903),IF(AND(Input!B15903&gt;=20,Input!B15903&lt;=700),Input!B15903,""),"")</f>
        <v/>
      </c>
      <c r="C15903">
        <f>IF(B15903="","",INT(A15903))</f>
        <v/>
      </c>
      <c r="D15903">
        <f>IF(B15903="","",HOUR(A15903))</f>
        <v/>
      </c>
      <c r="E15903">
        <f>IF(B15903="","",IF(INPUT!$I$1="","",IF(C15903&lt;(INT(INPUT!$I$1)-INPUT!$I$2),"Off Meds",IF(C15903&lt;=(INT(INPUT!$I$1)+INPUT!$I$2),"Washout","On Meds"))))</f>
        <v/>
      </c>
      <c r="F15903">
        <f>IF(B15903="","",1.509*(LN(B15903)^1.084-5.381))</f>
        <v/>
      </c>
      <c r="G15903">
        <f>IF(F15903="","",IF(F15903&lt;0,10*F15903^2,0))</f>
        <v/>
      </c>
      <c r="H15903">
        <f>IF(F15903="","",IF(F15903&gt;0,10*F15903^2,0))</f>
        <v/>
      </c>
    </row>
    <row r="15904">
      <c r="A15904">
        <f>Input!A15904</f>
        <v/>
      </c>
      <c r="B15904">
        <f>IF(ISNUMBER(Input!B15904),IF(AND(Input!B15904&gt;=20,Input!B15904&lt;=700),Input!B15904,""),"")</f>
        <v/>
      </c>
      <c r="C15904">
        <f>IF(B15904="","",INT(A15904))</f>
        <v/>
      </c>
      <c r="D15904">
        <f>IF(B15904="","",HOUR(A15904))</f>
        <v/>
      </c>
      <c r="E15904">
        <f>IF(B15904="","",IF(INPUT!$I$1="","",IF(C15904&lt;(INT(INPUT!$I$1)-INPUT!$I$2),"Off Meds",IF(C15904&lt;=(INT(INPUT!$I$1)+INPUT!$I$2),"Washout","On Meds"))))</f>
        <v/>
      </c>
      <c r="F15904">
        <f>IF(B15904="","",1.509*(LN(B15904)^1.084-5.381))</f>
        <v/>
      </c>
      <c r="G15904">
        <f>IF(F15904="","",IF(F15904&lt;0,10*F15904^2,0))</f>
        <v/>
      </c>
      <c r="H15904">
        <f>IF(F15904="","",IF(F15904&gt;0,10*F15904^2,0))</f>
        <v/>
      </c>
    </row>
    <row r="15905">
      <c r="A15905">
        <f>Input!A15905</f>
        <v/>
      </c>
      <c r="B15905">
        <f>IF(ISNUMBER(Input!B15905),IF(AND(Input!B15905&gt;=20,Input!B15905&lt;=700),Input!B15905,""),"")</f>
        <v/>
      </c>
      <c r="C15905">
        <f>IF(B15905="","",INT(A15905))</f>
        <v/>
      </c>
      <c r="D15905">
        <f>IF(B15905="","",HOUR(A15905))</f>
        <v/>
      </c>
      <c r="E15905">
        <f>IF(B15905="","",IF(INPUT!$I$1="","",IF(C15905&lt;(INT(INPUT!$I$1)-INPUT!$I$2),"Off Meds",IF(C15905&lt;=(INT(INPUT!$I$1)+INPUT!$I$2),"Washout","On Meds"))))</f>
        <v/>
      </c>
      <c r="F15905">
        <f>IF(B15905="","",1.509*(LN(B15905)^1.084-5.381))</f>
        <v/>
      </c>
      <c r="G15905">
        <f>IF(F15905="","",IF(F15905&lt;0,10*F15905^2,0))</f>
        <v/>
      </c>
      <c r="H15905">
        <f>IF(F15905="","",IF(F15905&gt;0,10*F15905^2,0))</f>
        <v/>
      </c>
    </row>
    <row r="15906">
      <c r="A15906">
        <f>Input!A15906</f>
        <v/>
      </c>
      <c r="B15906">
        <f>IF(ISNUMBER(Input!B15906),IF(AND(Input!B15906&gt;=20,Input!B15906&lt;=700),Input!B15906,""),"")</f>
        <v/>
      </c>
      <c r="C15906">
        <f>IF(B15906="","",INT(A15906))</f>
        <v/>
      </c>
      <c r="D15906">
        <f>IF(B15906="","",HOUR(A15906))</f>
        <v/>
      </c>
      <c r="E15906">
        <f>IF(B15906="","",IF(INPUT!$I$1="","",IF(C15906&lt;(INT(INPUT!$I$1)-INPUT!$I$2),"Off Meds",IF(C15906&lt;=(INT(INPUT!$I$1)+INPUT!$I$2),"Washout","On Meds"))))</f>
        <v/>
      </c>
      <c r="F15906">
        <f>IF(B15906="","",1.509*(LN(B15906)^1.084-5.381))</f>
        <v/>
      </c>
      <c r="G15906">
        <f>IF(F15906="","",IF(F15906&lt;0,10*F15906^2,0))</f>
        <v/>
      </c>
      <c r="H15906">
        <f>IF(F15906="","",IF(F15906&gt;0,10*F15906^2,0))</f>
        <v/>
      </c>
    </row>
    <row r="15907">
      <c r="A15907">
        <f>Input!A15907</f>
        <v/>
      </c>
      <c r="B15907">
        <f>IF(ISNUMBER(Input!B15907),IF(AND(Input!B15907&gt;=20,Input!B15907&lt;=700),Input!B15907,""),"")</f>
        <v/>
      </c>
      <c r="C15907">
        <f>IF(B15907="","",INT(A15907))</f>
        <v/>
      </c>
      <c r="D15907">
        <f>IF(B15907="","",HOUR(A15907))</f>
        <v/>
      </c>
      <c r="E15907">
        <f>IF(B15907="","",IF(INPUT!$I$1="","",IF(C15907&lt;(INT(INPUT!$I$1)-INPUT!$I$2),"Off Meds",IF(C15907&lt;=(INT(INPUT!$I$1)+INPUT!$I$2),"Washout","On Meds"))))</f>
        <v/>
      </c>
      <c r="F15907">
        <f>IF(B15907="","",1.509*(LN(B15907)^1.084-5.381))</f>
        <v/>
      </c>
      <c r="G15907">
        <f>IF(F15907="","",IF(F15907&lt;0,10*F15907^2,0))</f>
        <v/>
      </c>
      <c r="H15907">
        <f>IF(F15907="","",IF(F15907&gt;0,10*F15907^2,0))</f>
        <v/>
      </c>
    </row>
    <row r="15908">
      <c r="A15908">
        <f>Input!A15908</f>
        <v/>
      </c>
      <c r="B15908">
        <f>IF(ISNUMBER(Input!B15908),IF(AND(Input!B15908&gt;=20,Input!B15908&lt;=700),Input!B15908,""),"")</f>
        <v/>
      </c>
      <c r="C15908">
        <f>IF(B15908="","",INT(A15908))</f>
        <v/>
      </c>
      <c r="D15908">
        <f>IF(B15908="","",HOUR(A15908))</f>
        <v/>
      </c>
      <c r="E15908">
        <f>IF(B15908="","",IF(INPUT!$I$1="","",IF(C15908&lt;(INT(INPUT!$I$1)-INPUT!$I$2),"Off Meds",IF(C15908&lt;=(INT(INPUT!$I$1)+INPUT!$I$2),"Washout","On Meds"))))</f>
        <v/>
      </c>
      <c r="F15908">
        <f>IF(B15908="","",1.509*(LN(B15908)^1.084-5.381))</f>
        <v/>
      </c>
      <c r="G15908">
        <f>IF(F15908="","",IF(F15908&lt;0,10*F15908^2,0))</f>
        <v/>
      </c>
      <c r="H15908">
        <f>IF(F15908="","",IF(F15908&gt;0,10*F15908^2,0))</f>
        <v/>
      </c>
    </row>
    <row r="15909">
      <c r="A15909">
        <f>Input!A15909</f>
        <v/>
      </c>
      <c r="B15909">
        <f>IF(ISNUMBER(Input!B15909),IF(AND(Input!B15909&gt;=20,Input!B15909&lt;=700),Input!B15909,""),"")</f>
        <v/>
      </c>
      <c r="C15909">
        <f>IF(B15909="","",INT(A15909))</f>
        <v/>
      </c>
      <c r="D15909">
        <f>IF(B15909="","",HOUR(A15909))</f>
        <v/>
      </c>
      <c r="E15909">
        <f>IF(B15909="","",IF(INPUT!$I$1="","",IF(C15909&lt;(INT(INPUT!$I$1)-INPUT!$I$2),"Off Meds",IF(C15909&lt;=(INT(INPUT!$I$1)+INPUT!$I$2),"Washout","On Meds"))))</f>
        <v/>
      </c>
      <c r="F15909">
        <f>IF(B15909="","",1.509*(LN(B15909)^1.084-5.381))</f>
        <v/>
      </c>
      <c r="G15909">
        <f>IF(F15909="","",IF(F15909&lt;0,10*F15909^2,0))</f>
        <v/>
      </c>
      <c r="H15909">
        <f>IF(F15909="","",IF(F15909&gt;0,10*F15909^2,0))</f>
        <v/>
      </c>
    </row>
    <row r="15910">
      <c r="A15910">
        <f>Input!A15910</f>
        <v/>
      </c>
      <c r="B15910">
        <f>IF(ISNUMBER(Input!B15910),IF(AND(Input!B15910&gt;=20,Input!B15910&lt;=700),Input!B15910,""),"")</f>
        <v/>
      </c>
      <c r="C15910">
        <f>IF(B15910="","",INT(A15910))</f>
        <v/>
      </c>
      <c r="D15910">
        <f>IF(B15910="","",HOUR(A15910))</f>
        <v/>
      </c>
      <c r="E15910">
        <f>IF(B15910="","",IF(INPUT!$I$1="","",IF(C15910&lt;(INT(INPUT!$I$1)-INPUT!$I$2),"Off Meds",IF(C15910&lt;=(INT(INPUT!$I$1)+INPUT!$I$2),"Washout","On Meds"))))</f>
        <v/>
      </c>
      <c r="F15910">
        <f>IF(B15910="","",1.509*(LN(B15910)^1.084-5.381))</f>
        <v/>
      </c>
      <c r="G15910">
        <f>IF(F15910="","",IF(F15910&lt;0,10*F15910^2,0))</f>
        <v/>
      </c>
      <c r="H15910">
        <f>IF(F15910="","",IF(F15910&gt;0,10*F15910^2,0))</f>
        <v/>
      </c>
    </row>
    <row r="15911">
      <c r="A15911">
        <f>Input!A15911</f>
        <v/>
      </c>
      <c r="B15911">
        <f>IF(ISNUMBER(Input!B15911),IF(AND(Input!B15911&gt;=20,Input!B15911&lt;=700),Input!B15911,""),"")</f>
        <v/>
      </c>
      <c r="C15911">
        <f>IF(B15911="","",INT(A15911))</f>
        <v/>
      </c>
      <c r="D15911">
        <f>IF(B15911="","",HOUR(A15911))</f>
        <v/>
      </c>
      <c r="E15911">
        <f>IF(B15911="","",IF(INPUT!$I$1="","",IF(C15911&lt;(INT(INPUT!$I$1)-INPUT!$I$2),"Off Meds",IF(C15911&lt;=(INT(INPUT!$I$1)+INPUT!$I$2),"Washout","On Meds"))))</f>
        <v/>
      </c>
      <c r="F15911">
        <f>IF(B15911="","",1.509*(LN(B15911)^1.084-5.381))</f>
        <v/>
      </c>
      <c r="G15911">
        <f>IF(F15911="","",IF(F15911&lt;0,10*F15911^2,0))</f>
        <v/>
      </c>
      <c r="H15911">
        <f>IF(F15911="","",IF(F15911&gt;0,10*F15911^2,0))</f>
        <v/>
      </c>
    </row>
    <row r="15912">
      <c r="A15912">
        <f>Input!A15912</f>
        <v/>
      </c>
      <c r="B15912">
        <f>IF(ISNUMBER(Input!B15912),IF(AND(Input!B15912&gt;=20,Input!B15912&lt;=700),Input!B15912,""),"")</f>
        <v/>
      </c>
      <c r="C15912">
        <f>IF(B15912="","",INT(A15912))</f>
        <v/>
      </c>
      <c r="D15912">
        <f>IF(B15912="","",HOUR(A15912))</f>
        <v/>
      </c>
      <c r="E15912">
        <f>IF(B15912="","",IF(INPUT!$I$1="","",IF(C15912&lt;(INT(INPUT!$I$1)-INPUT!$I$2),"Off Meds",IF(C15912&lt;=(INT(INPUT!$I$1)+INPUT!$I$2),"Washout","On Meds"))))</f>
        <v/>
      </c>
      <c r="F15912">
        <f>IF(B15912="","",1.509*(LN(B15912)^1.084-5.381))</f>
        <v/>
      </c>
      <c r="G15912">
        <f>IF(F15912="","",IF(F15912&lt;0,10*F15912^2,0))</f>
        <v/>
      </c>
      <c r="H15912">
        <f>IF(F15912="","",IF(F15912&gt;0,10*F15912^2,0))</f>
        <v/>
      </c>
    </row>
    <row r="15913">
      <c r="A15913">
        <f>Input!A15913</f>
        <v/>
      </c>
      <c r="B15913">
        <f>IF(ISNUMBER(Input!B15913),IF(AND(Input!B15913&gt;=20,Input!B15913&lt;=700),Input!B15913,""),"")</f>
        <v/>
      </c>
      <c r="C15913">
        <f>IF(B15913="","",INT(A15913))</f>
        <v/>
      </c>
      <c r="D15913">
        <f>IF(B15913="","",HOUR(A15913))</f>
        <v/>
      </c>
      <c r="E15913">
        <f>IF(B15913="","",IF(INPUT!$I$1="","",IF(C15913&lt;(INT(INPUT!$I$1)-INPUT!$I$2),"Off Meds",IF(C15913&lt;=(INT(INPUT!$I$1)+INPUT!$I$2),"Washout","On Meds"))))</f>
        <v/>
      </c>
      <c r="F15913">
        <f>IF(B15913="","",1.509*(LN(B15913)^1.084-5.381))</f>
        <v/>
      </c>
      <c r="G15913">
        <f>IF(F15913="","",IF(F15913&lt;0,10*F15913^2,0))</f>
        <v/>
      </c>
      <c r="H15913">
        <f>IF(F15913="","",IF(F15913&gt;0,10*F15913^2,0))</f>
        <v/>
      </c>
    </row>
    <row r="15914">
      <c r="A15914">
        <f>Input!A15914</f>
        <v/>
      </c>
      <c r="B15914">
        <f>IF(ISNUMBER(Input!B15914),IF(AND(Input!B15914&gt;=20,Input!B15914&lt;=700),Input!B15914,""),"")</f>
        <v/>
      </c>
      <c r="C15914">
        <f>IF(B15914="","",INT(A15914))</f>
        <v/>
      </c>
      <c r="D15914">
        <f>IF(B15914="","",HOUR(A15914))</f>
        <v/>
      </c>
      <c r="E15914">
        <f>IF(B15914="","",IF(INPUT!$I$1="","",IF(C15914&lt;(INT(INPUT!$I$1)-INPUT!$I$2),"Off Meds",IF(C15914&lt;=(INT(INPUT!$I$1)+INPUT!$I$2),"Washout","On Meds"))))</f>
        <v/>
      </c>
      <c r="F15914">
        <f>IF(B15914="","",1.509*(LN(B15914)^1.084-5.381))</f>
        <v/>
      </c>
      <c r="G15914">
        <f>IF(F15914="","",IF(F15914&lt;0,10*F15914^2,0))</f>
        <v/>
      </c>
      <c r="H15914">
        <f>IF(F15914="","",IF(F15914&gt;0,10*F15914^2,0))</f>
        <v/>
      </c>
    </row>
    <row r="15915">
      <c r="A15915">
        <f>Input!A15915</f>
        <v/>
      </c>
      <c r="B15915">
        <f>IF(ISNUMBER(Input!B15915),IF(AND(Input!B15915&gt;=20,Input!B15915&lt;=700),Input!B15915,""),"")</f>
        <v/>
      </c>
      <c r="C15915">
        <f>IF(B15915="","",INT(A15915))</f>
        <v/>
      </c>
      <c r="D15915">
        <f>IF(B15915="","",HOUR(A15915))</f>
        <v/>
      </c>
      <c r="E15915">
        <f>IF(B15915="","",IF(INPUT!$I$1="","",IF(C15915&lt;(INT(INPUT!$I$1)-INPUT!$I$2),"Off Meds",IF(C15915&lt;=(INT(INPUT!$I$1)+INPUT!$I$2),"Washout","On Meds"))))</f>
        <v/>
      </c>
      <c r="F15915">
        <f>IF(B15915="","",1.509*(LN(B15915)^1.084-5.381))</f>
        <v/>
      </c>
      <c r="G15915">
        <f>IF(F15915="","",IF(F15915&lt;0,10*F15915^2,0))</f>
        <v/>
      </c>
      <c r="H15915">
        <f>IF(F15915="","",IF(F15915&gt;0,10*F15915^2,0))</f>
        <v/>
      </c>
    </row>
    <row r="15916">
      <c r="A15916">
        <f>Input!A15916</f>
        <v/>
      </c>
      <c r="B15916">
        <f>IF(ISNUMBER(Input!B15916),IF(AND(Input!B15916&gt;=20,Input!B15916&lt;=700),Input!B15916,""),"")</f>
        <v/>
      </c>
      <c r="C15916">
        <f>IF(B15916="","",INT(A15916))</f>
        <v/>
      </c>
      <c r="D15916">
        <f>IF(B15916="","",HOUR(A15916))</f>
        <v/>
      </c>
      <c r="E15916">
        <f>IF(B15916="","",IF(INPUT!$I$1="","",IF(C15916&lt;(INT(INPUT!$I$1)-INPUT!$I$2),"Off Meds",IF(C15916&lt;=(INT(INPUT!$I$1)+INPUT!$I$2),"Washout","On Meds"))))</f>
        <v/>
      </c>
      <c r="F15916">
        <f>IF(B15916="","",1.509*(LN(B15916)^1.084-5.381))</f>
        <v/>
      </c>
      <c r="G15916">
        <f>IF(F15916="","",IF(F15916&lt;0,10*F15916^2,0))</f>
        <v/>
      </c>
      <c r="H15916">
        <f>IF(F15916="","",IF(F15916&gt;0,10*F15916^2,0))</f>
        <v/>
      </c>
    </row>
    <row r="15917">
      <c r="A15917">
        <f>Input!A15917</f>
        <v/>
      </c>
      <c r="B15917">
        <f>IF(ISNUMBER(Input!B15917),IF(AND(Input!B15917&gt;=20,Input!B15917&lt;=700),Input!B15917,""),"")</f>
        <v/>
      </c>
      <c r="C15917">
        <f>IF(B15917="","",INT(A15917))</f>
        <v/>
      </c>
      <c r="D15917">
        <f>IF(B15917="","",HOUR(A15917))</f>
        <v/>
      </c>
      <c r="E15917">
        <f>IF(B15917="","",IF(INPUT!$I$1="","",IF(C15917&lt;(INT(INPUT!$I$1)-INPUT!$I$2),"Off Meds",IF(C15917&lt;=(INT(INPUT!$I$1)+INPUT!$I$2),"Washout","On Meds"))))</f>
        <v/>
      </c>
      <c r="F15917">
        <f>IF(B15917="","",1.509*(LN(B15917)^1.084-5.381))</f>
        <v/>
      </c>
      <c r="G15917">
        <f>IF(F15917="","",IF(F15917&lt;0,10*F15917^2,0))</f>
        <v/>
      </c>
      <c r="H15917">
        <f>IF(F15917="","",IF(F15917&gt;0,10*F15917^2,0))</f>
        <v/>
      </c>
    </row>
    <row r="15918">
      <c r="A15918">
        <f>Input!A15918</f>
        <v/>
      </c>
      <c r="B15918">
        <f>IF(ISNUMBER(Input!B15918),IF(AND(Input!B15918&gt;=20,Input!B15918&lt;=700),Input!B15918,""),"")</f>
        <v/>
      </c>
      <c r="C15918">
        <f>IF(B15918="","",INT(A15918))</f>
        <v/>
      </c>
      <c r="D15918">
        <f>IF(B15918="","",HOUR(A15918))</f>
        <v/>
      </c>
      <c r="E15918">
        <f>IF(B15918="","",IF(INPUT!$I$1="","",IF(C15918&lt;(INT(INPUT!$I$1)-INPUT!$I$2),"Off Meds",IF(C15918&lt;=(INT(INPUT!$I$1)+INPUT!$I$2),"Washout","On Meds"))))</f>
        <v/>
      </c>
      <c r="F15918">
        <f>IF(B15918="","",1.509*(LN(B15918)^1.084-5.381))</f>
        <v/>
      </c>
      <c r="G15918">
        <f>IF(F15918="","",IF(F15918&lt;0,10*F15918^2,0))</f>
        <v/>
      </c>
      <c r="H15918">
        <f>IF(F15918="","",IF(F15918&gt;0,10*F15918^2,0))</f>
        <v/>
      </c>
    </row>
    <row r="15919">
      <c r="A15919">
        <f>Input!A15919</f>
        <v/>
      </c>
      <c r="B15919">
        <f>IF(ISNUMBER(Input!B15919),IF(AND(Input!B15919&gt;=20,Input!B15919&lt;=700),Input!B15919,""),"")</f>
        <v/>
      </c>
      <c r="C15919">
        <f>IF(B15919="","",INT(A15919))</f>
        <v/>
      </c>
      <c r="D15919">
        <f>IF(B15919="","",HOUR(A15919))</f>
        <v/>
      </c>
      <c r="E15919">
        <f>IF(B15919="","",IF(INPUT!$I$1="","",IF(C15919&lt;(INT(INPUT!$I$1)-INPUT!$I$2),"Off Meds",IF(C15919&lt;=(INT(INPUT!$I$1)+INPUT!$I$2),"Washout","On Meds"))))</f>
        <v/>
      </c>
      <c r="F15919">
        <f>IF(B15919="","",1.509*(LN(B15919)^1.084-5.381))</f>
        <v/>
      </c>
      <c r="G15919">
        <f>IF(F15919="","",IF(F15919&lt;0,10*F15919^2,0))</f>
        <v/>
      </c>
      <c r="H15919">
        <f>IF(F15919="","",IF(F15919&gt;0,10*F15919^2,0))</f>
        <v/>
      </c>
    </row>
    <row r="15920">
      <c r="A15920">
        <f>Input!A15920</f>
        <v/>
      </c>
      <c r="B15920">
        <f>IF(ISNUMBER(Input!B15920),IF(AND(Input!B15920&gt;=20,Input!B15920&lt;=700),Input!B15920,""),"")</f>
        <v/>
      </c>
      <c r="C15920">
        <f>IF(B15920="","",INT(A15920))</f>
        <v/>
      </c>
      <c r="D15920">
        <f>IF(B15920="","",HOUR(A15920))</f>
        <v/>
      </c>
      <c r="E15920">
        <f>IF(B15920="","",IF(INPUT!$I$1="","",IF(C15920&lt;(INT(INPUT!$I$1)-INPUT!$I$2),"Off Meds",IF(C15920&lt;=(INT(INPUT!$I$1)+INPUT!$I$2),"Washout","On Meds"))))</f>
        <v/>
      </c>
      <c r="F15920">
        <f>IF(B15920="","",1.509*(LN(B15920)^1.084-5.381))</f>
        <v/>
      </c>
      <c r="G15920">
        <f>IF(F15920="","",IF(F15920&lt;0,10*F15920^2,0))</f>
        <v/>
      </c>
      <c r="H15920">
        <f>IF(F15920="","",IF(F15920&gt;0,10*F15920^2,0))</f>
        <v/>
      </c>
    </row>
    <row r="15921">
      <c r="A15921">
        <f>Input!A15921</f>
        <v/>
      </c>
      <c r="B15921">
        <f>IF(ISNUMBER(Input!B15921),IF(AND(Input!B15921&gt;=20,Input!B15921&lt;=700),Input!B15921,""),"")</f>
        <v/>
      </c>
      <c r="C15921">
        <f>IF(B15921="","",INT(A15921))</f>
        <v/>
      </c>
      <c r="D15921">
        <f>IF(B15921="","",HOUR(A15921))</f>
        <v/>
      </c>
      <c r="E15921">
        <f>IF(B15921="","",IF(INPUT!$I$1="","",IF(C15921&lt;(INT(INPUT!$I$1)-INPUT!$I$2),"Off Meds",IF(C15921&lt;=(INT(INPUT!$I$1)+INPUT!$I$2),"Washout","On Meds"))))</f>
        <v/>
      </c>
      <c r="F15921">
        <f>IF(B15921="","",1.509*(LN(B15921)^1.084-5.381))</f>
        <v/>
      </c>
      <c r="G15921">
        <f>IF(F15921="","",IF(F15921&lt;0,10*F15921^2,0))</f>
        <v/>
      </c>
      <c r="H15921">
        <f>IF(F15921="","",IF(F15921&gt;0,10*F15921^2,0))</f>
        <v/>
      </c>
    </row>
    <row r="15922">
      <c r="A15922">
        <f>Input!A15922</f>
        <v/>
      </c>
      <c r="B15922">
        <f>IF(ISNUMBER(Input!B15922),IF(AND(Input!B15922&gt;=20,Input!B15922&lt;=700),Input!B15922,""),"")</f>
        <v/>
      </c>
      <c r="C15922">
        <f>IF(B15922="","",INT(A15922))</f>
        <v/>
      </c>
      <c r="D15922">
        <f>IF(B15922="","",HOUR(A15922))</f>
        <v/>
      </c>
      <c r="E15922">
        <f>IF(B15922="","",IF(INPUT!$I$1="","",IF(C15922&lt;(INT(INPUT!$I$1)-INPUT!$I$2),"Off Meds",IF(C15922&lt;=(INT(INPUT!$I$1)+INPUT!$I$2),"Washout","On Meds"))))</f>
        <v/>
      </c>
      <c r="F15922">
        <f>IF(B15922="","",1.509*(LN(B15922)^1.084-5.381))</f>
        <v/>
      </c>
      <c r="G15922">
        <f>IF(F15922="","",IF(F15922&lt;0,10*F15922^2,0))</f>
        <v/>
      </c>
      <c r="H15922">
        <f>IF(F15922="","",IF(F15922&gt;0,10*F15922^2,0))</f>
        <v/>
      </c>
    </row>
    <row r="15923">
      <c r="A15923">
        <f>Input!A15923</f>
        <v/>
      </c>
      <c r="B15923">
        <f>IF(ISNUMBER(Input!B15923),IF(AND(Input!B15923&gt;=20,Input!B15923&lt;=700),Input!B15923,""),"")</f>
        <v/>
      </c>
      <c r="C15923">
        <f>IF(B15923="","",INT(A15923))</f>
        <v/>
      </c>
      <c r="D15923">
        <f>IF(B15923="","",HOUR(A15923))</f>
        <v/>
      </c>
      <c r="E15923">
        <f>IF(B15923="","",IF(INPUT!$I$1="","",IF(C15923&lt;(INT(INPUT!$I$1)-INPUT!$I$2),"Off Meds",IF(C15923&lt;=(INT(INPUT!$I$1)+INPUT!$I$2),"Washout","On Meds"))))</f>
        <v/>
      </c>
      <c r="F15923">
        <f>IF(B15923="","",1.509*(LN(B15923)^1.084-5.381))</f>
        <v/>
      </c>
      <c r="G15923">
        <f>IF(F15923="","",IF(F15923&lt;0,10*F15923^2,0))</f>
        <v/>
      </c>
      <c r="H15923">
        <f>IF(F15923="","",IF(F15923&gt;0,10*F15923^2,0))</f>
        <v/>
      </c>
    </row>
    <row r="15924">
      <c r="A15924">
        <f>Input!A15924</f>
        <v/>
      </c>
      <c r="B15924">
        <f>IF(ISNUMBER(Input!B15924),IF(AND(Input!B15924&gt;=20,Input!B15924&lt;=700),Input!B15924,""),"")</f>
        <v/>
      </c>
      <c r="C15924">
        <f>IF(B15924="","",INT(A15924))</f>
        <v/>
      </c>
      <c r="D15924">
        <f>IF(B15924="","",HOUR(A15924))</f>
        <v/>
      </c>
      <c r="E15924">
        <f>IF(B15924="","",IF(INPUT!$I$1="","",IF(C15924&lt;(INT(INPUT!$I$1)-INPUT!$I$2),"Off Meds",IF(C15924&lt;=(INT(INPUT!$I$1)+INPUT!$I$2),"Washout","On Meds"))))</f>
        <v/>
      </c>
      <c r="F15924">
        <f>IF(B15924="","",1.509*(LN(B15924)^1.084-5.381))</f>
        <v/>
      </c>
      <c r="G15924">
        <f>IF(F15924="","",IF(F15924&lt;0,10*F15924^2,0))</f>
        <v/>
      </c>
      <c r="H15924">
        <f>IF(F15924="","",IF(F15924&gt;0,10*F15924^2,0))</f>
        <v/>
      </c>
    </row>
    <row r="15925">
      <c r="A15925">
        <f>Input!A15925</f>
        <v/>
      </c>
      <c r="B15925">
        <f>IF(ISNUMBER(Input!B15925),IF(AND(Input!B15925&gt;=20,Input!B15925&lt;=700),Input!B15925,""),"")</f>
        <v/>
      </c>
      <c r="C15925">
        <f>IF(B15925="","",INT(A15925))</f>
        <v/>
      </c>
      <c r="D15925">
        <f>IF(B15925="","",HOUR(A15925))</f>
        <v/>
      </c>
      <c r="E15925">
        <f>IF(B15925="","",IF(INPUT!$I$1="","",IF(C15925&lt;(INT(INPUT!$I$1)-INPUT!$I$2),"Off Meds",IF(C15925&lt;=(INT(INPUT!$I$1)+INPUT!$I$2),"Washout","On Meds"))))</f>
        <v/>
      </c>
      <c r="F15925">
        <f>IF(B15925="","",1.509*(LN(B15925)^1.084-5.381))</f>
        <v/>
      </c>
      <c r="G15925">
        <f>IF(F15925="","",IF(F15925&lt;0,10*F15925^2,0))</f>
        <v/>
      </c>
      <c r="H15925">
        <f>IF(F15925="","",IF(F15925&gt;0,10*F15925^2,0))</f>
        <v/>
      </c>
    </row>
    <row r="15926">
      <c r="A15926">
        <f>Input!A15926</f>
        <v/>
      </c>
      <c r="B15926">
        <f>IF(ISNUMBER(Input!B15926),IF(AND(Input!B15926&gt;=20,Input!B15926&lt;=700),Input!B15926,""),"")</f>
        <v/>
      </c>
      <c r="C15926">
        <f>IF(B15926="","",INT(A15926))</f>
        <v/>
      </c>
      <c r="D15926">
        <f>IF(B15926="","",HOUR(A15926))</f>
        <v/>
      </c>
      <c r="E15926">
        <f>IF(B15926="","",IF(INPUT!$I$1="","",IF(C15926&lt;(INT(INPUT!$I$1)-INPUT!$I$2),"Off Meds",IF(C15926&lt;=(INT(INPUT!$I$1)+INPUT!$I$2),"Washout","On Meds"))))</f>
        <v/>
      </c>
      <c r="F15926">
        <f>IF(B15926="","",1.509*(LN(B15926)^1.084-5.381))</f>
        <v/>
      </c>
      <c r="G15926">
        <f>IF(F15926="","",IF(F15926&lt;0,10*F15926^2,0))</f>
        <v/>
      </c>
      <c r="H15926">
        <f>IF(F15926="","",IF(F15926&gt;0,10*F15926^2,0))</f>
        <v/>
      </c>
    </row>
    <row r="15927">
      <c r="A15927">
        <f>Input!A15927</f>
        <v/>
      </c>
      <c r="B15927">
        <f>IF(ISNUMBER(Input!B15927),IF(AND(Input!B15927&gt;=20,Input!B15927&lt;=700),Input!B15927,""),"")</f>
        <v/>
      </c>
      <c r="C15927">
        <f>IF(B15927="","",INT(A15927))</f>
        <v/>
      </c>
      <c r="D15927">
        <f>IF(B15927="","",HOUR(A15927))</f>
        <v/>
      </c>
      <c r="E15927">
        <f>IF(B15927="","",IF(INPUT!$I$1="","",IF(C15927&lt;(INT(INPUT!$I$1)-INPUT!$I$2),"Off Meds",IF(C15927&lt;=(INT(INPUT!$I$1)+INPUT!$I$2),"Washout","On Meds"))))</f>
        <v/>
      </c>
      <c r="F15927">
        <f>IF(B15927="","",1.509*(LN(B15927)^1.084-5.381))</f>
        <v/>
      </c>
      <c r="G15927">
        <f>IF(F15927="","",IF(F15927&lt;0,10*F15927^2,0))</f>
        <v/>
      </c>
      <c r="H15927">
        <f>IF(F15927="","",IF(F15927&gt;0,10*F15927^2,0))</f>
        <v/>
      </c>
    </row>
    <row r="15928">
      <c r="A15928">
        <f>Input!A15928</f>
        <v/>
      </c>
      <c r="B15928">
        <f>IF(ISNUMBER(Input!B15928),IF(AND(Input!B15928&gt;=20,Input!B15928&lt;=700),Input!B15928,""),"")</f>
        <v/>
      </c>
      <c r="C15928">
        <f>IF(B15928="","",INT(A15928))</f>
        <v/>
      </c>
      <c r="D15928">
        <f>IF(B15928="","",HOUR(A15928))</f>
        <v/>
      </c>
      <c r="E15928">
        <f>IF(B15928="","",IF(INPUT!$I$1="","",IF(C15928&lt;(INT(INPUT!$I$1)-INPUT!$I$2),"Off Meds",IF(C15928&lt;=(INT(INPUT!$I$1)+INPUT!$I$2),"Washout","On Meds"))))</f>
        <v/>
      </c>
      <c r="F15928">
        <f>IF(B15928="","",1.509*(LN(B15928)^1.084-5.381))</f>
        <v/>
      </c>
      <c r="G15928">
        <f>IF(F15928="","",IF(F15928&lt;0,10*F15928^2,0))</f>
        <v/>
      </c>
      <c r="H15928">
        <f>IF(F15928="","",IF(F15928&gt;0,10*F15928^2,0))</f>
        <v/>
      </c>
    </row>
    <row r="15929">
      <c r="A15929">
        <f>Input!A15929</f>
        <v/>
      </c>
      <c r="B15929">
        <f>IF(ISNUMBER(Input!B15929),IF(AND(Input!B15929&gt;=20,Input!B15929&lt;=700),Input!B15929,""),"")</f>
        <v/>
      </c>
      <c r="C15929">
        <f>IF(B15929="","",INT(A15929))</f>
        <v/>
      </c>
      <c r="D15929">
        <f>IF(B15929="","",HOUR(A15929))</f>
        <v/>
      </c>
      <c r="E15929">
        <f>IF(B15929="","",IF(INPUT!$I$1="","",IF(C15929&lt;(INT(INPUT!$I$1)-INPUT!$I$2),"Off Meds",IF(C15929&lt;=(INT(INPUT!$I$1)+INPUT!$I$2),"Washout","On Meds"))))</f>
        <v/>
      </c>
      <c r="F15929">
        <f>IF(B15929="","",1.509*(LN(B15929)^1.084-5.381))</f>
        <v/>
      </c>
      <c r="G15929">
        <f>IF(F15929="","",IF(F15929&lt;0,10*F15929^2,0))</f>
        <v/>
      </c>
      <c r="H15929">
        <f>IF(F15929="","",IF(F15929&gt;0,10*F15929^2,0))</f>
        <v/>
      </c>
    </row>
    <row r="15930">
      <c r="A15930">
        <f>Input!A15930</f>
        <v/>
      </c>
      <c r="B15930">
        <f>IF(ISNUMBER(Input!B15930),IF(AND(Input!B15930&gt;=20,Input!B15930&lt;=700),Input!B15930,""),"")</f>
        <v/>
      </c>
      <c r="C15930">
        <f>IF(B15930="","",INT(A15930))</f>
        <v/>
      </c>
      <c r="D15930">
        <f>IF(B15930="","",HOUR(A15930))</f>
        <v/>
      </c>
      <c r="E15930">
        <f>IF(B15930="","",IF(INPUT!$I$1="","",IF(C15930&lt;(INT(INPUT!$I$1)-INPUT!$I$2),"Off Meds",IF(C15930&lt;=(INT(INPUT!$I$1)+INPUT!$I$2),"Washout","On Meds"))))</f>
        <v/>
      </c>
      <c r="F15930">
        <f>IF(B15930="","",1.509*(LN(B15930)^1.084-5.381))</f>
        <v/>
      </c>
      <c r="G15930">
        <f>IF(F15930="","",IF(F15930&lt;0,10*F15930^2,0))</f>
        <v/>
      </c>
      <c r="H15930">
        <f>IF(F15930="","",IF(F15930&gt;0,10*F15930^2,0))</f>
        <v/>
      </c>
    </row>
    <row r="15931">
      <c r="A15931">
        <f>Input!A15931</f>
        <v/>
      </c>
      <c r="B15931">
        <f>IF(ISNUMBER(Input!B15931),IF(AND(Input!B15931&gt;=20,Input!B15931&lt;=700),Input!B15931,""),"")</f>
        <v/>
      </c>
      <c r="C15931">
        <f>IF(B15931="","",INT(A15931))</f>
        <v/>
      </c>
      <c r="D15931">
        <f>IF(B15931="","",HOUR(A15931))</f>
        <v/>
      </c>
      <c r="E15931">
        <f>IF(B15931="","",IF(INPUT!$I$1="","",IF(C15931&lt;(INT(INPUT!$I$1)-INPUT!$I$2),"Off Meds",IF(C15931&lt;=(INT(INPUT!$I$1)+INPUT!$I$2),"Washout","On Meds"))))</f>
        <v/>
      </c>
      <c r="F15931">
        <f>IF(B15931="","",1.509*(LN(B15931)^1.084-5.381))</f>
        <v/>
      </c>
      <c r="G15931">
        <f>IF(F15931="","",IF(F15931&lt;0,10*F15931^2,0))</f>
        <v/>
      </c>
      <c r="H15931">
        <f>IF(F15931="","",IF(F15931&gt;0,10*F15931^2,0))</f>
        <v/>
      </c>
    </row>
    <row r="15932">
      <c r="A15932">
        <f>Input!A15932</f>
        <v/>
      </c>
      <c r="B15932">
        <f>IF(ISNUMBER(Input!B15932),IF(AND(Input!B15932&gt;=20,Input!B15932&lt;=700),Input!B15932,""),"")</f>
        <v/>
      </c>
      <c r="C15932">
        <f>IF(B15932="","",INT(A15932))</f>
        <v/>
      </c>
      <c r="D15932">
        <f>IF(B15932="","",HOUR(A15932))</f>
        <v/>
      </c>
      <c r="E15932">
        <f>IF(B15932="","",IF(INPUT!$I$1="","",IF(C15932&lt;(INT(INPUT!$I$1)-INPUT!$I$2),"Off Meds",IF(C15932&lt;=(INT(INPUT!$I$1)+INPUT!$I$2),"Washout","On Meds"))))</f>
        <v/>
      </c>
      <c r="F15932">
        <f>IF(B15932="","",1.509*(LN(B15932)^1.084-5.381))</f>
        <v/>
      </c>
      <c r="G15932">
        <f>IF(F15932="","",IF(F15932&lt;0,10*F15932^2,0))</f>
        <v/>
      </c>
      <c r="H15932">
        <f>IF(F15932="","",IF(F15932&gt;0,10*F15932^2,0))</f>
        <v/>
      </c>
    </row>
    <row r="15933">
      <c r="A15933">
        <f>Input!A15933</f>
        <v/>
      </c>
      <c r="B15933">
        <f>IF(ISNUMBER(Input!B15933),IF(AND(Input!B15933&gt;=20,Input!B15933&lt;=700),Input!B15933,""),"")</f>
        <v/>
      </c>
      <c r="C15933">
        <f>IF(B15933="","",INT(A15933))</f>
        <v/>
      </c>
      <c r="D15933">
        <f>IF(B15933="","",HOUR(A15933))</f>
        <v/>
      </c>
      <c r="E15933">
        <f>IF(B15933="","",IF(INPUT!$I$1="","",IF(C15933&lt;(INT(INPUT!$I$1)-INPUT!$I$2),"Off Meds",IF(C15933&lt;=(INT(INPUT!$I$1)+INPUT!$I$2),"Washout","On Meds"))))</f>
        <v/>
      </c>
      <c r="F15933">
        <f>IF(B15933="","",1.509*(LN(B15933)^1.084-5.381))</f>
        <v/>
      </c>
      <c r="G15933">
        <f>IF(F15933="","",IF(F15933&lt;0,10*F15933^2,0))</f>
        <v/>
      </c>
      <c r="H15933">
        <f>IF(F15933="","",IF(F15933&gt;0,10*F15933^2,0))</f>
        <v/>
      </c>
    </row>
    <row r="15934">
      <c r="A15934">
        <f>Input!A15934</f>
        <v/>
      </c>
      <c r="B15934">
        <f>IF(ISNUMBER(Input!B15934),IF(AND(Input!B15934&gt;=20,Input!B15934&lt;=700),Input!B15934,""),"")</f>
        <v/>
      </c>
      <c r="C15934">
        <f>IF(B15934="","",INT(A15934))</f>
        <v/>
      </c>
      <c r="D15934">
        <f>IF(B15934="","",HOUR(A15934))</f>
        <v/>
      </c>
      <c r="E15934">
        <f>IF(B15934="","",IF(INPUT!$I$1="","",IF(C15934&lt;(INT(INPUT!$I$1)-INPUT!$I$2),"Off Meds",IF(C15934&lt;=(INT(INPUT!$I$1)+INPUT!$I$2),"Washout","On Meds"))))</f>
        <v/>
      </c>
      <c r="F15934">
        <f>IF(B15934="","",1.509*(LN(B15934)^1.084-5.381))</f>
        <v/>
      </c>
      <c r="G15934">
        <f>IF(F15934="","",IF(F15934&lt;0,10*F15934^2,0))</f>
        <v/>
      </c>
      <c r="H15934">
        <f>IF(F15934="","",IF(F15934&gt;0,10*F15934^2,0))</f>
        <v/>
      </c>
    </row>
    <row r="15935">
      <c r="A15935">
        <f>Input!A15935</f>
        <v/>
      </c>
      <c r="B15935">
        <f>IF(ISNUMBER(Input!B15935),IF(AND(Input!B15935&gt;=20,Input!B15935&lt;=700),Input!B15935,""),"")</f>
        <v/>
      </c>
      <c r="C15935">
        <f>IF(B15935="","",INT(A15935))</f>
        <v/>
      </c>
      <c r="D15935">
        <f>IF(B15935="","",HOUR(A15935))</f>
        <v/>
      </c>
      <c r="E15935">
        <f>IF(B15935="","",IF(INPUT!$I$1="","",IF(C15935&lt;(INT(INPUT!$I$1)-INPUT!$I$2),"Off Meds",IF(C15935&lt;=(INT(INPUT!$I$1)+INPUT!$I$2),"Washout","On Meds"))))</f>
        <v/>
      </c>
      <c r="F15935">
        <f>IF(B15935="","",1.509*(LN(B15935)^1.084-5.381))</f>
        <v/>
      </c>
      <c r="G15935">
        <f>IF(F15935="","",IF(F15935&lt;0,10*F15935^2,0))</f>
        <v/>
      </c>
      <c r="H15935">
        <f>IF(F15935="","",IF(F15935&gt;0,10*F15935^2,0))</f>
        <v/>
      </c>
    </row>
    <row r="15936">
      <c r="A15936">
        <f>Input!A15936</f>
        <v/>
      </c>
      <c r="B15936">
        <f>IF(ISNUMBER(Input!B15936),IF(AND(Input!B15936&gt;=20,Input!B15936&lt;=700),Input!B15936,""),"")</f>
        <v/>
      </c>
      <c r="C15936">
        <f>IF(B15936="","",INT(A15936))</f>
        <v/>
      </c>
      <c r="D15936">
        <f>IF(B15936="","",HOUR(A15936))</f>
        <v/>
      </c>
      <c r="E15936">
        <f>IF(B15936="","",IF(INPUT!$I$1="","",IF(C15936&lt;(INT(INPUT!$I$1)-INPUT!$I$2),"Off Meds",IF(C15936&lt;=(INT(INPUT!$I$1)+INPUT!$I$2),"Washout","On Meds"))))</f>
        <v/>
      </c>
      <c r="F15936">
        <f>IF(B15936="","",1.509*(LN(B15936)^1.084-5.381))</f>
        <v/>
      </c>
      <c r="G15936">
        <f>IF(F15936="","",IF(F15936&lt;0,10*F15936^2,0))</f>
        <v/>
      </c>
      <c r="H15936">
        <f>IF(F15936="","",IF(F15936&gt;0,10*F15936^2,0))</f>
        <v/>
      </c>
    </row>
    <row r="15937">
      <c r="A15937">
        <f>Input!A15937</f>
        <v/>
      </c>
      <c r="B15937">
        <f>IF(ISNUMBER(Input!B15937),IF(AND(Input!B15937&gt;=20,Input!B15937&lt;=700),Input!B15937,""),"")</f>
        <v/>
      </c>
      <c r="C15937">
        <f>IF(B15937="","",INT(A15937))</f>
        <v/>
      </c>
      <c r="D15937">
        <f>IF(B15937="","",HOUR(A15937))</f>
        <v/>
      </c>
      <c r="E15937">
        <f>IF(B15937="","",IF(INPUT!$I$1="","",IF(C15937&lt;(INT(INPUT!$I$1)-INPUT!$I$2),"Off Meds",IF(C15937&lt;=(INT(INPUT!$I$1)+INPUT!$I$2),"Washout","On Meds"))))</f>
        <v/>
      </c>
      <c r="F15937">
        <f>IF(B15937="","",1.509*(LN(B15937)^1.084-5.381))</f>
        <v/>
      </c>
      <c r="G15937">
        <f>IF(F15937="","",IF(F15937&lt;0,10*F15937^2,0))</f>
        <v/>
      </c>
      <c r="H15937">
        <f>IF(F15937="","",IF(F15937&gt;0,10*F15937^2,0))</f>
        <v/>
      </c>
    </row>
    <row r="15938">
      <c r="A15938">
        <f>Input!A15938</f>
        <v/>
      </c>
      <c r="B15938">
        <f>IF(ISNUMBER(Input!B15938),IF(AND(Input!B15938&gt;=20,Input!B15938&lt;=700),Input!B15938,""),"")</f>
        <v/>
      </c>
      <c r="C15938">
        <f>IF(B15938="","",INT(A15938))</f>
        <v/>
      </c>
      <c r="D15938">
        <f>IF(B15938="","",HOUR(A15938))</f>
        <v/>
      </c>
      <c r="E15938">
        <f>IF(B15938="","",IF(INPUT!$I$1="","",IF(C15938&lt;(INT(INPUT!$I$1)-INPUT!$I$2),"Off Meds",IF(C15938&lt;=(INT(INPUT!$I$1)+INPUT!$I$2),"Washout","On Meds"))))</f>
        <v/>
      </c>
      <c r="F15938">
        <f>IF(B15938="","",1.509*(LN(B15938)^1.084-5.381))</f>
        <v/>
      </c>
      <c r="G15938">
        <f>IF(F15938="","",IF(F15938&lt;0,10*F15938^2,0))</f>
        <v/>
      </c>
      <c r="H15938">
        <f>IF(F15938="","",IF(F15938&gt;0,10*F15938^2,0))</f>
        <v/>
      </c>
    </row>
    <row r="15939">
      <c r="A15939">
        <f>Input!A15939</f>
        <v/>
      </c>
      <c r="B15939">
        <f>IF(ISNUMBER(Input!B15939),IF(AND(Input!B15939&gt;=20,Input!B15939&lt;=700),Input!B15939,""),"")</f>
        <v/>
      </c>
      <c r="C15939">
        <f>IF(B15939="","",INT(A15939))</f>
        <v/>
      </c>
      <c r="D15939">
        <f>IF(B15939="","",HOUR(A15939))</f>
        <v/>
      </c>
      <c r="E15939">
        <f>IF(B15939="","",IF(INPUT!$I$1="","",IF(C15939&lt;(INT(INPUT!$I$1)-INPUT!$I$2),"Off Meds",IF(C15939&lt;=(INT(INPUT!$I$1)+INPUT!$I$2),"Washout","On Meds"))))</f>
        <v/>
      </c>
      <c r="F15939">
        <f>IF(B15939="","",1.509*(LN(B15939)^1.084-5.381))</f>
        <v/>
      </c>
      <c r="G15939">
        <f>IF(F15939="","",IF(F15939&lt;0,10*F15939^2,0))</f>
        <v/>
      </c>
      <c r="H15939">
        <f>IF(F15939="","",IF(F15939&gt;0,10*F15939^2,0))</f>
        <v/>
      </c>
    </row>
    <row r="15940">
      <c r="A15940">
        <f>Input!A15940</f>
        <v/>
      </c>
      <c r="B15940">
        <f>IF(ISNUMBER(Input!B15940),IF(AND(Input!B15940&gt;=20,Input!B15940&lt;=700),Input!B15940,""),"")</f>
        <v/>
      </c>
      <c r="C15940">
        <f>IF(B15940="","",INT(A15940))</f>
        <v/>
      </c>
      <c r="D15940">
        <f>IF(B15940="","",HOUR(A15940))</f>
        <v/>
      </c>
      <c r="E15940">
        <f>IF(B15940="","",IF(INPUT!$I$1="","",IF(C15940&lt;(INT(INPUT!$I$1)-INPUT!$I$2),"Off Meds",IF(C15940&lt;=(INT(INPUT!$I$1)+INPUT!$I$2),"Washout","On Meds"))))</f>
        <v/>
      </c>
      <c r="F15940">
        <f>IF(B15940="","",1.509*(LN(B15940)^1.084-5.381))</f>
        <v/>
      </c>
      <c r="G15940">
        <f>IF(F15940="","",IF(F15940&lt;0,10*F15940^2,0))</f>
        <v/>
      </c>
      <c r="H15940">
        <f>IF(F15940="","",IF(F15940&gt;0,10*F15940^2,0))</f>
        <v/>
      </c>
    </row>
    <row r="15941">
      <c r="A15941">
        <f>Input!A15941</f>
        <v/>
      </c>
      <c r="B15941">
        <f>IF(ISNUMBER(Input!B15941),IF(AND(Input!B15941&gt;=20,Input!B15941&lt;=700),Input!B15941,""),"")</f>
        <v/>
      </c>
      <c r="C15941">
        <f>IF(B15941="","",INT(A15941))</f>
        <v/>
      </c>
      <c r="D15941">
        <f>IF(B15941="","",HOUR(A15941))</f>
        <v/>
      </c>
      <c r="E15941">
        <f>IF(B15941="","",IF(INPUT!$I$1="","",IF(C15941&lt;(INT(INPUT!$I$1)-INPUT!$I$2),"Off Meds",IF(C15941&lt;=(INT(INPUT!$I$1)+INPUT!$I$2),"Washout","On Meds"))))</f>
        <v/>
      </c>
      <c r="F15941">
        <f>IF(B15941="","",1.509*(LN(B15941)^1.084-5.381))</f>
        <v/>
      </c>
      <c r="G15941">
        <f>IF(F15941="","",IF(F15941&lt;0,10*F15941^2,0))</f>
        <v/>
      </c>
      <c r="H15941">
        <f>IF(F15941="","",IF(F15941&gt;0,10*F15941^2,0))</f>
        <v/>
      </c>
    </row>
    <row r="15942">
      <c r="A15942">
        <f>Input!A15942</f>
        <v/>
      </c>
      <c r="B15942">
        <f>IF(ISNUMBER(Input!B15942),IF(AND(Input!B15942&gt;=20,Input!B15942&lt;=700),Input!B15942,""),"")</f>
        <v/>
      </c>
      <c r="C15942">
        <f>IF(B15942="","",INT(A15942))</f>
        <v/>
      </c>
      <c r="D15942">
        <f>IF(B15942="","",HOUR(A15942))</f>
        <v/>
      </c>
      <c r="E15942">
        <f>IF(B15942="","",IF(INPUT!$I$1="","",IF(C15942&lt;(INT(INPUT!$I$1)-INPUT!$I$2),"Off Meds",IF(C15942&lt;=(INT(INPUT!$I$1)+INPUT!$I$2),"Washout","On Meds"))))</f>
        <v/>
      </c>
      <c r="F15942">
        <f>IF(B15942="","",1.509*(LN(B15942)^1.084-5.381))</f>
        <v/>
      </c>
      <c r="G15942">
        <f>IF(F15942="","",IF(F15942&lt;0,10*F15942^2,0))</f>
        <v/>
      </c>
      <c r="H15942">
        <f>IF(F15942="","",IF(F15942&gt;0,10*F15942^2,0))</f>
        <v/>
      </c>
    </row>
    <row r="15943">
      <c r="A15943">
        <f>Input!A15943</f>
        <v/>
      </c>
      <c r="B15943">
        <f>IF(ISNUMBER(Input!B15943),IF(AND(Input!B15943&gt;=20,Input!B15943&lt;=700),Input!B15943,""),"")</f>
        <v/>
      </c>
      <c r="C15943">
        <f>IF(B15943="","",INT(A15943))</f>
        <v/>
      </c>
      <c r="D15943">
        <f>IF(B15943="","",HOUR(A15943))</f>
        <v/>
      </c>
      <c r="E15943">
        <f>IF(B15943="","",IF(INPUT!$I$1="","",IF(C15943&lt;(INT(INPUT!$I$1)-INPUT!$I$2),"Off Meds",IF(C15943&lt;=(INT(INPUT!$I$1)+INPUT!$I$2),"Washout","On Meds"))))</f>
        <v/>
      </c>
      <c r="F15943">
        <f>IF(B15943="","",1.509*(LN(B15943)^1.084-5.381))</f>
        <v/>
      </c>
      <c r="G15943">
        <f>IF(F15943="","",IF(F15943&lt;0,10*F15943^2,0))</f>
        <v/>
      </c>
      <c r="H15943">
        <f>IF(F15943="","",IF(F15943&gt;0,10*F15943^2,0))</f>
        <v/>
      </c>
    </row>
    <row r="15944">
      <c r="A15944">
        <f>Input!A15944</f>
        <v/>
      </c>
      <c r="B15944">
        <f>IF(ISNUMBER(Input!B15944),IF(AND(Input!B15944&gt;=20,Input!B15944&lt;=700),Input!B15944,""),"")</f>
        <v/>
      </c>
      <c r="C15944">
        <f>IF(B15944="","",INT(A15944))</f>
        <v/>
      </c>
      <c r="D15944">
        <f>IF(B15944="","",HOUR(A15944))</f>
        <v/>
      </c>
      <c r="E15944">
        <f>IF(B15944="","",IF(INPUT!$I$1="","",IF(C15944&lt;(INT(INPUT!$I$1)-INPUT!$I$2),"Off Meds",IF(C15944&lt;=(INT(INPUT!$I$1)+INPUT!$I$2),"Washout","On Meds"))))</f>
        <v/>
      </c>
      <c r="F15944">
        <f>IF(B15944="","",1.509*(LN(B15944)^1.084-5.381))</f>
        <v/>
      </c>
      <c r="G15944">
        <f>IF(F15944="","",IF(F15944&lt;0,10*F15944^2,0))</f>
        <v/>
      </c>
      <c r="H15944">
        <f>IF(F15944="","",IF(F15944&gt;0,10*F15944^2,0))</f>
        <v/>
      </c>
    </row>
    <row r="15945">
      <c r="A15945">
        <f>Input!A15945</f>
        <v/>
      </c>
      <c r="B15945">
        <f>IF(ISNUMBER(Input!B15945),IF(AND(Input!B15945&gt;=20,Input!B15945&lt;=700),Input!B15945,""),"")</f>
        <v/>
      </c>
      <c r="C15945">
        <f>IF(B15945="","",INT(A15945))</f>
        <v/>
      </c>
      <c r="D15945">
        <f>IF(B15945="","",HOUR(A15945))</f>
        <v/>
      </c>
      <c r="E15945">
        <f>IF(B15945="","",IF(INPUT!$I$1="","",IF(C15945&lt;(INT(INPUT!$I$1)-INPUT!$I$2),"Off Meds",IF(C15945&lt;=(INT(INPUT!$I$1)+INPUT!$I$2),"Washout","On Meds"))))</f>
        <v/>
      </c>
      <c r="F15945">
        <f>IF(B15945="","",1.509*(LN(B15945)^1.084-5.381))</f>
        <v/>
      </c>
      <c r="G15945">
        <f>IF(F15945="","",IF(F15945&lt;0,10*F15945^2,0))</f>
        <v/>
      </c>
      <c r="H15945">
        <f>IF(F15945="","",IF(F15945&gt;0,10*F15945^2,0))</f>
        <v/>
      </c>
    </row>
    <row r="15946">
      <c r="A15946">
        <f>Input!A15946</f>
        <v/>
      </c>
      <c r="B15946">
        <f>IF(ISNUMBER(Input!B15946),IF(AND(Input!B15946&gt;=20,Input!B15946&lt;=700),Input!B15946,""),"")</f>
        <v/>
      </c>
      <c r="C15946">
        <f>IF(B15946="","",INT(A15946))</f>
        <v/>
      </c>
      <c r="D15946">
        <f>IF(B15946="","",HOUR(A15946))</f>
        <v/>
      </c>
      <c r="E15946">
        <f>IF(B15946="","",IF(INPUT!$I$1="","",IF(C15946&lt;(INT(INPUT!$I$1)-INPUT!$I$2),"Off Meds",IF(C15946&lt;=(INT(INPUT!$I$1)+INPUT!$I$2),"Washout","On Meds"))))</f>
        <v/>
      </c>
      <c r="F15946">
        <f>IF(B15946="","",1.509*(LN(B15946)^1.084-5.381))</f>
        <v/>
      </c>
      <c r="G15946">
        <f>IF(F15946="","",IF(F15946&lt;0,10*F15946^2,0))</f>
        <v/>
      </c>
      <c r="H15946">
        <f>IF(F15946="","",IF(F15946&gt;0,10*F15946^2,0))</f>
        <v/>
      </c>
    </row>
    <row r="15947">
      <c r="A15947">
        <f>Input!A15947</f>
        <v/>
      </c>
      <c r="B15947">
        <f>IF(ISNUMBER(Input!B15947),IF(AND(Input!B15947&gt;=20,Input!B15947&lt;=700),Input!B15947,""),"")</f>
        <v/>
      </c>
      <c r="C15947">
        <f>IF(B15947="","",INT(A15947))</f>
        <v/>
      </c>
      <c r="D15947">
        <f>IF(B15947="","",HOUR(A15947))</f>
        <v/>
      </c>
      <c r="E15947">
        <f>IF(B15947="","",IF(INPUT!$I$1="","",IF(C15947&lt;(INT(INPUT!$I$1)-INPUT!$I$2),"Off Meds",IF(C15947&lt;=(INT(INPUT!$I$1)+INPUT!$I$2),"Washout","On Meds"))))</f>
        <v/>
      </c>
      <c r="F15947">
        <f>IF(B15947="","",1.509*(LN(B15947)^1.084-5.381))</f>
        <v/>
      </c>
      <c r="G15947">
        <f>IF(F15947="","",IF(F15947&lt;0,10*F15947^2,0))</f>
        <v/>
      </c>
      <c r="H15947">
        <f>IF(F15947="","",IF(F15947&gt;0,10*F15947^2,0))</f>
        <v/>
      </c>
    </row>
    <row r="15948">
      <c r="A15948">
        <f>Input!A15948</f>
        <v/>
      </c>
      <c r="B15948">
        <f>IF(ISNUMBER(Input!B15948),IF(AND(Input!B15948&gt;=20,Input!B15948&lt;=700),Input!B15948,""),"")</f>
        <v/>
      </c>
      <c r="C15948">
        <f>IF(B15948="","",INT(A15948))</f>
        <v/>
      </c>
      <c r="D15948">
        <f>IF(B15948="","",HOUR(A15948))</f>
        <v/>
      </c>
      <c r="E15948">
        <f>IF(B15948="","",IF(INPUT!$I$1="","",IF(C15948&lt;(INT(INPUT!$I$1)-INPUT!$I$2),"Off Meds",IF(C15948&lt;=(INT(INPUT!$I$1)+INPUT!$I$2),"Washout","On Meds"))))</f>
        <v/>
      </c>
      <c r="F15948">
        <f>IF(B15948="","",1.509*(LN(B15948)^1.084-5.381))</f>
        <v/>
      </c>
      <c r="G15948">
        <f>IF(F15948="","",IF(F15948&lt;0,10*F15948^2,0))</f>
        <v/>
      </c>
      <c r="H15948">
        <f>IF(F15948="","",IF(F15948&gt;0,10*F15948^2,0))</f>
        <v/>
      </c>
    </row>
    <row r="15949">
      <c r="A15949">
        <f>Input!A15949</f>
        <v/>
      </c>
      <c r="B15949">
        <f>IF(ISNUMBER(Input!B15949),IF(AND(Input!B15949&gt;=20,Input!B15949&lt;=700),Input!B15949,""),"")</f>
        <v/>
      </c>
      <c r="C15949">
        <f>IF(B15949="","",INT(A15949))</f>
        <v/>
      </c>
      <c r="D15949">
        <f>IF(B15949="","",HOUR(A15949))</f>
        <v/>
      </c>
      <c r="E15949">
        <f>IF(B15949="","",IF(INPUT!$I$1="","",IF(C15949&lt;(INT(INPUT!$I$1)-INPUT!$I$2),"Off Meds",IF(C15949&lt;=(INT(INPUT!$I$1)+INPUT!$I$2),"Washout","On Meds"))))</f>
        <v/>
      </c>
      <c r="F15949">
        <f>IF(B15949="","",1.509*(LN(B15949)^1.084-5.381))</f>
        <v/>
      </c>
      <c r="G15949">
        <f>IF(F15949="","",IF(F15949&lt;0,10*F15949^2,0))</f>
        <v/>
      </c>
      <c r="H15949">
        <f>IF(F15949="","",IF(F15949&gt;0,10*F15949^2,0))</f>
        <v/>
      </c>
    </row>
    <row r="15950">
      <c r="A15950">
        <f>Input!A15950</f>
        <v/>
      </c>
      <c r="B15950">
        <f>IF(ISNUMBER(Input!B15950),IF(AND(Input!B15950&gt;=20,Input!B15950&lt;=700),Input!B15950,""),"")</f>
        <v/>
      </c>
      <c r="C15950">
        <f>IF(B15950="","",INT(A15950))</f>
        <v/>
      </c>
      <c r="D15950">
        <f>IF(B15950="","",HOUR(A15950))</f>
        <v/>
      </c>
      <c r="E15950">
        <f>IF(B15950="","",IF(INPUT!$I$1="","",IF(C15950&lt;(INT(INPUT!$I$1)-INPUT!$I$2),"Off Meds",IF(C15950&lt;=(INT(INPUT!$I$1)+INPUT!$I$2),"Washout","On Meds"))))</f>
        <v/>
      </c>
      <c r="F15950">
        <f>IF(B15950="","",1.509*(LN(B15950)^1.084-5.381))</f>
        <v/>
      </c>
      <c r="G15950">
        <f>IF(F15950="","",IF(F15950&lt;0,10*F15950^2,0))</f>
        <v/>
      </c>
      <c r="H15950">
        <f>IF(F15950="","",IF(F15950&gt;0,10*F15950^2,0))</f>
        <v/>
      </c>
    </row>
    <row r="15951">
      <c r="A15951">
        <f>Input!A15951</f>
        <v/>
      </c>
      <c r="B15951">
        <f>IF(ISNUMBER(Input!B15951),IF(AND(Input!B15951&gt;=20,Input!B15951&lt;=700),Input!B15951,""),"")</f>
        <v/>
      </c>
      <c r="C15951">
        <f>IF(B15951="","",INT(A15951))</f>
        <v/>
      </c>
      <c r="D15951">
        <f>IF(B15951="","",HOUR(A15951))</f>
        <v/>
      </c>
      <c r="E15951">
        <f>IF(B15951="","",IF(INPUT!$I$1="","",IF(C15951&lt;(INT(INPUT!$I$1)-INPUT!$I$2),"Off Meds",IF(C15951&lt;=(INT(INPUT!$I$1)+INPUT!$I$2),"Washout","On Meds"))))</f>
        <v/>
      </c>
      <c r="F15951">
        <f>IF(B15951="","",1.509*(LN(B15951)^1.084-5.381))</f>
        <v/>
      </c>
      <c r="G15951">
        <f>IF(F15951="","",IF(F15951&lt;0,10*F15951^2,0))</f>
        <v/>
      </c>
      <c r="H15951">
        <f>IF(F15951="","",IF(F15951&gt;0,10*F15951^2,0))</f>
        <v/>
      </c>
    </row>
    <row r="15952">
      <c r="A15952">
        <f>Input!A15952</f>
        <v/>
      </c>
      <c r="B15952">
        <f>IF(ISNUMBER(Input!B15952),IF(AND(Input!B15952&gt;=20,Input!B15952&lt;=700),Input!B15952,""),"")</f>
        <v/>
      </c>
      <c r="C15952">
        <f>IF(B15952="","",INT(A15952))</f>
        <v/>
      </c>
      <c r="D15952">
        <f>IF(B15952="","",HOUR(A15952))</f>
        <v/>
      </c>
      <c r="E15952">
        <f>IF(B15952="","",IF(INPUT!$I$1="","",IF(C15952&lt;(INT(INPUT!$I$1)-INPUT!$I$2),"Off Meds",IF(C15952&lt;=(INT(INPUT!$I$1)+INPUT!$I$2),"Washout","On Meds"))))</f>
        <v/>
      </c>
      <c r="F15952">
        <f>IF(B15952="","",1.509*(LN(B15952)^1.084-5.381))</f>
        <v/>
      </c>
      <c r="G15952">
        <f>IF(F15952="","",IF(F15952&lt;0,10*F15952^2,0))</f>
        <v/>
      </c>
      <c r="H15952">
        <f>IF(F15952="","",IF(F15952&gt;0,10*F15952^2,0))</f>
        <v/>
      </c>
    </row>
    <row r="15953">
      <c r="A15953">
        <f>Input!A15953</f>
        <v/>
      </c>
      <c r="B15953">
        <f>IF(ISNUMBER(Input!B15953),IF(AND(Input!B15953&gt;=20,Input!B15953&lt;=700),Input!B15953,""),"")</f>
        <v/>
      </c>
      <c r="C15953">
        <f>IF(B15953="","",INT(A15953))</f>
        <v/>
      </c>
      <c r="D15953">
        <f>IF(B15953="","",HOUR(A15953))</f>
        <v/>
      </c>
      <c r="E15953">
        <f>IF(B15953="","",IF(INPUT!$I$1="","",IF(C15953&lt;(INT(INPUT!$I$1)-INPUT!$I$2),"Off Meds",IF(C15953&lt;=(INT(INPUT!$I$1)+INPUT!$I$2),"Washout","On Meds"))))</f>
        <v/>
      </c>
      <c r="F15953">
        <f>IF(B15953="","",1.509*(LN(B15953)^1.084-5.381))</f>
        <v/>
      </c>
      <c r="G15953">
        <f>IF(F15953="","",IF(F15953&lt;0,10*F15953^2,0))</f>
        <v/>
      </c>
      <c r="H15953">
        <f>IF(F15953="","",IF(F15953&gt;0,10*F15953^2,0))</f>
        <v/>
      </c>
    </row>
    <row r="15954">
      <c r="A15954">
        <f>Input!A15954</f>
        <v/>
      </c>
      <c r="B15954">
        <f>IF(ISNUMBER(Input!B15954),IF(AND(Input!B15954&gt;=20,Input!B15954&lt;=700),Input!B15954,""),"")</f>
        <v/>
      </c>
      <c r="C15954">
        <f>IF(B15954="","",INT(A15954))</f>
        <v/>
      </c>
      <c r="D15954">
        <f>IF(B15954="","",HOUR(A15954))</f>
        <v/>
      </c>
      <c r="E15954">
        <f>IF(B15954="","",IF(INPUT!$I$1="","",IF(C15954&lt;(INT(INPUT!$I$1)-INPUT!$I$2),"Off Meds",IF(C15954&lt;=(INT(INPUT!$I$1)+INPUT!$I$2),"Washout","On Meds"))))</f>
        <v/>
      </c>
      <c r="F15954">
        <f>IF(B15954="","",1.509*(LN(B15954)^1.084-5.381))</f>
        <v/>
      </c>
      <c r="G15954">
        <f>IF(F15954="","",IF(F15954&lt;0,10*F15954^2,0))</f>
        <v/>
      </c>
      <c r="H15954">
        <f>IF(F15954="","",IF(F15954&gt;0,10*F15954^2,0))</f>
        <v/>
      </c>
    </row>
    <row r="15955">
      <c r="A15955">
        <f>Input!A15955</f>
        <v/>
      </c>
      <c r="B15955">
        <f>IF(ISNUMBER(Input!B15955),IF(AND(Input!B15955&gt;=20,Input!B15955&lt;=700),Input!B15955,""),"")</f>
        <v/>
      </c>
      <c r="C15955">
        <f>IF(B15955="","",INT(A15955))</f>
        <v/>
      </c>
      <c r="D15955">
        <f>IF(B15955="","",HOUR(A15955))</f>
        <v/>
      </c>
      <c r="E15955">
        <f>IF(B15955="","",IF(INPUT!$I$1="","",IF(C15955&lt;(INT(INPUT!$I$1)-INPUT!$I$2),"Off Meds",IF(C15955&lt;=(INT(INPUT!$I$1)+INPUT!$I$2),"Washout","On Meds"))))</f>
        <v/>
      </c>
      <c r="F15955">
        <f>IF(B15955="","",1.509*(LN(B15955)^1.084-5.381))</f>
        <v/>
      </c>
      <c r="G15955">
        <f>IF(F15955="","",IF(F15955&lt;0,10*F15955^2,0))</f>
        <v/>
      </c>
      <c r="H15955">
        <f>IF(F15955="","",IF(F15955&gt;0,10*F15955^2,0))</f>
        <v/>
      </c>
    </row>
    <row r="15956">
      <c r="A15956">
        <f>Input!A15956</f>
        <v/>
      </c>
      <c r="B15956">
        <f>IF(ISNUMBER(Input!B15956),IF(AND(Input!B15956&gt;=20,Input!B15956&lt;=700),Input!B15956,""),"")</f>
        <v/>
      </c>
      <c r="C15956">
        <f>IF(B15956="","",INT(A15956))</f>
        <v/>
      </c>
      <c r="D15956">
        <f>IF(B15956="","",HOUR(A15956))</f>
        <v/>
      </c>
      <c r="E15956">
        <f>IF(B15956="","",IF(INPUT!$I$1="","",IF(C15956&lt;(INT(INPUT!$I$1)-INPUT!$I$2),"Off Meds",IF(C15956&lt;=(INT(INPUT!$I$1)+INPUT!$I$2),"Washout","On Meds"))))</f>
        <v/>
      </c>
      <c r="F15956">
        <f>IF(B15956="","",1.509*(LN(B15956)^1.084-5.381))</f>
        <v/>
      </c>
      <c r="G15956">
        <f>IF(F15956="","",IF(F15956&lt;0,10*F15956^2,0))</f>
        <v/>
      </c>
      <c r="H15956">
        <f>IF(F15956="","",IF(F15956&gt;0,10*F15956^2,0))</f>
        <v/>
      </c>
    </row>
    <row r="15957">
      <c r="A15957">
        <f>Input!A15957</f>
        <v/>
      </c>
      <c r="B15957">
        <f>IF(ISNUMBER(Input!B15957),IF(AND(Input!B15957&gt;=20,Input!B15957&lt;=700),Input!B15957,""),"")</f>
        <v/>
      </c>
      <c r="C15957">
        <f>IF(B15957="","",INT(A15957))</f>
        <v/>
      </c>
      <c r="D15957">
        <f>IF(B15957="","",HOUR(A15957))</f>
        <v/>
      </c>
      <c r="E15957">
        <f>IF(B15957="","",IF(INPUT!$I$1="","",IF(C15957&lt;(INT(INPUT!$I$1)-INPUT!$I$2),"Off Meds",IF(C15957&lt;=(INT(INPUT!$I$1)+INPUT!$I$2),"Washout","On Meds"))))</f>
        <v/>
      </c>
      <c r="F15957">
        <f>IF(B15957="","",1.509*(LN(B15957)^1.084-5.381))</f>
        <v/>
      </c>
      <c r="G15957">
        <f>IF(F15957="","",IF(F15957&lt;0,10*F15957^2,0))</f>
        <v/>
      </c>
      <c r="H15957">
        <f>IF(F15957="","",IF(F15957&gt;0,10*F15957^2,0))</f>
        <v/>
      </c>
    </row>
    <row r="15958">
      <c r="A15958">
        <f>Input!A15958</f>
        <v/>
      </c>
      <c r="B15958">
        <f>IF(ISNUMBER(Input!B15958),IF(AND(Input!B15958&gt;=20,Input!B15958&lt;=700),Input!B15958,""),"")</f>
        <v/>
      </c>
      <c r="C15958">
        <f>IF(B15958="","",INT(A15958))</f>
        <v/>
      </c>
      <c r="D15958">
        <f>IF(B15958="","",HOUR(A15958))</f>
        <v/>
      </c>
      <c r="E15958">
        <f>IF(B15958="","",IF(INPUT!$I$1="","",IF(C15958&lt;(INT(INPUT!$I$1)-INPUT!$I$2),"Off Meds",IF(C15958&lt;=(INT(INPUT!$I$1)+INPUT!$I$2),"Washout","On Meds"))))</f>
        <v/>
      </c>
      <c r="F15958">
        <f>IF(B15958="","",1.509*(LN(B15958)^1.084-5.381))</f>
        <v/>
      </c>
      <c r="G15958">
        <f>IF(F15958="","",IF(F15958&lt;0,10*F15958^2,0))</f>
        <v/>
      </c>
      <c r="H15958">
        <f>IF(F15958="","",IF(F15958&gt;0,10*F15958^2,0))</f>
        <v/>
      </c>
    </row>
    <row r="15959">
      <c r="A15959">
        <f>Input!A15959</f>
        <v/>
      </c>
      <c r="B15959">
        <f>IF(ISNUMBER(Input!B15959),IF(AND(Input!B15959&gt;=20,Input!B15959&lt;=700),Input!B15959,""),"")</f>
        <v/>
      </c>
      <c r="C15959">
        <f>IF(B15959="","",INT(A15959))</f>
        <v/>
      </c>
      <c r="D15959">
        <f>IF(B15959="","",HOUR(A15959))</f>
        <v/>
      </c>
      <c r="E15959">
        <f>IF(B15959="","",IF(INPUT!$I$1="","",IF(C15959&lt;(INT(INPUT!$I$1)-INPUT!$I$2),"Off Meds",IF(C15959&lt;=(INT(INPUT!$I$1)+INPUT!$I$2),"Washout","On Meds"))))</f>
        <v/>
      </c>
      <c r="F15959">
        <f>IF(B15959="","",1.509*(LN(B15959)^1.084-5.381))</f>
        <v/>
      </c>
      <c r="G15959">
        <f>IF(F15959="","",IF(F15959&lt;0,10*F15959^2,0))</f>
        <v/>
      </c>
      <c r="H15959">
        <f>IF(F15959="","",IF(F15959&gt;0,10*F15959^2,0))</f>
        <v/>
      </c>
    </row>
    <row r="15960">
      <c r="A15960">
        <f>Input!A15960</f>
        <v/>
      </c>
      <c r="B15960">
        <f>IF(ISNUMBER(Input!B15960),IF(AND(Input!B15960&gt;=20,Input!B15960&lt;=700),Input!B15960,""),"")</f>
        <v/>
      </c>
      <c r="C15960">
        <f>IF(B15960="","",INT(A15960))</f>
        <v/>
      </c>
      <c r="D15960">
        <f>IF(B15960="","",HOUR(A15960))</f>
        <v/>
      </c>
      <c r="E15960">
        <f>IF(B15960="","",IF(INPUT!$I$1="","",IF(C15960&lt;(INT(INPUT!$I$1)-INPUT!$I$2),"Off Meds",IF(C15960&lt;=(INT(INPUT!$I$1)+INPUT!$I$2),"Washout","On Meds"))))</f>
        <v/>
      </c>
      <c r="F15960">
        <f>IF(B15960="","",1.509*(LN(B15960)^1.084-5.381))</f>
        <v/>
      </c>
      <c r="G15960">
        <f>IF(F15960="","",IF(F15960&lt;0,10*F15960^2,0))</f>
        <v/>
      </c>
      <c r="H15960">
        <f>IF(F15960="","",IF(F15960&gt;0,10*F15960^2,0))</f>
        <v/>
      </c>
    </row>
    <row r="15961">
      <c r="A15961">
        <f>Input!A15961</f>
        <v/>
      </c>
      <c r="B15961">
        <f>IF(ISNUMBER(Input!B15961),IF(AND(Input!B15961&gt;=20,Input!B15961&lt;=700),Input!B15961,""),"")</f>
        <v/>
      </c>
      <c r="C15961">
        <f>IF(B15961="","",INT(A15961))</f>
        <v/>
      </c>
      <c r="D15961">
        <f>IF(B15961="","",HOUR(A15961))</f>
        <v/>
      </c>
      <c r="E15961">
        <f>IF(B15961="","",IF(INPUT!$I$1="","",IF(C15961&lt;(INT(INPUT!$I$1)-INPUT!$I$2),"Off Meds",IF(C15961&lt;=(INT(INPUT!$I$1)+INPUT!$I$2),"Washout","On Meds"))))</f>
        <v/>
      </c>
      <c r="F15961">
        <f>IF(B15961="","",1.509*(LN(B15961)^1.084-5.381))</f>
        <v/>
      </c>
      <c r="G15961">
        <f>IF(F15961="","",IF(F15961&lt;0,10*F15961^2,0))</f>
        <v/>
      </c>
      <c r="H15961">
        <f>IF(F15961="","",IF(F15961&gt;0,10*F15961^2,0))</f>
        <v/>
      </c>
    </row>
    <row r="15962">
      <c r="A15962">
        <f>Input!A15962</f>
        <v/>
      </c>
      <c r="B15962">
        <f>IF(ISNUMBER(Input!B15962),IF(AND(Input!B15962&gt;=20,Input!B15962&lt;=700),Input!B15962,""),"")</f>
        <v/>
      </c>
      <c r="C15962">
        <f>IF(B15962="","",INT(A15962))</f>
        <v/>
      </c>
      <c r="D15962">
        <f>IF(B15962="","",HOUR(A15962))</f>
        <v/>
      </c>
      <c r="E15962">
        <f>IF(B15962="","",IF(INPUT!$I$1="","",IF(C15962&lt;(INT(INPUT!$I$1)-INPUT!$I$2),"Off Meds",IF(C15962&lt;=(INT(INPUT!$I$1)+INPUT!$I$2),"Washout","On Meds"))))</f>
        <v/>
      </c>
      <c r="F15962">
        <f>IF(B15962="","",1.509*(LN(B15962)^1.084-5.381))</f>
        <v/>
      </c>
      <c r="G15962">
        <f>IF(F15962="","",IF(F15962&lt;0,10*F15962^2,0))</f>
        <v/>
      </c>
      <c r="H15962">
        <f>IF(F15962="","",IF(F15962&gt;0,10*F15962^2,0))</f>
        <v/>
      </c>
    </row>
    <row r="15963">
      <c r="A15963">
        <f>Input!A15963</f>
        <v/>
      </c>
      <c r="B15963">
        <f>IF(ISNUMBER(Input!B15963),IF(AND(Input!B15963&gt;=20,Input!B15963&lt;=700),Input!B15963,""),"")</f>
        <v/>
      </c>
      <c r="C15963">
        <f>IF(B15963="","",INT(A15963))</f>
        <v/>
      </c>
      <c r="D15963">
        <f>IF(B15963="","",HOUR(A15963))</f>
        <v/>
      </c>
      <c r="E15963">
        <f>IF(B15963="","",IF(INPUT!$I$1="","",IF(C15963&lt;(INT(INPUT!$I$1)-INPUT!$I$2),"Off Meds",IF(C15963&lt;=(INT(INPUT!$I$1)+INPUT!$I$2),"Washout","On Meds"))))</f>
        <v/>
      </c>
      <c r="F15963">
        <f>IF(B15963="","",1.509*(LN(B15963)^1.084-5.381))</f>
        <v/>
      </c>
      <c r="G15963">
        <f>IF(F15963="","",IF(F15963&lt;0,10*F15963^2,0))</f>
        <v/>
      </c>
      <c r="H15963">
        <f>IF(F15963="","",IF(F15963&gt;0,10*F15963^2,0))</f>
        <v/>
      </c>
    </row>
    <row r="15964">
      <c r="A15964">
        <f>Input!A15964</f>
        <v/>
      </c>
      <c r="B15964">
        <f>IF(ISNUMBER(Input!B15964),IF(AND(Input!B15964&gt;=20,Input!B15964&lt;=700),Input!B15964,""),"")</f>
        <v/>
      </c>
      <c r="C15964">
        <f>IF(B15964="","",INT(A15964))</f>
        <v/>
      </c>
      <c r="D15964">
        <f>IF(B15964="","",HOUR(A15964))</f>
        <v/>
      </c>
      <c r="E15964">
        <f>IF(B15964="","",IF(INPUT!$I$1="","",IF(C15964&lt;(INT(INPUT!$I$1)-INPUT!$I$2),"Off Meds",IF(C15964&lt;=(INT(INPUT!$I$1)+INPUT!$I$2),"Washout","On Meds"))))</f>
        <v/>
      </c>
      <c r="F15964">
        <f>IF(B15964="","",1.509*(LN(B15964)^1.084-5.381))</f>
        <v/>
      </c>
      <c r="G15964">
        <f>IF(F15964="","",IF(F15964&lt;0,10*F15964^2,0))</f>
        <v/>
      </c>
      <c r="H15964">
        <f>IF(F15964="","",IF(F15964&gt;0,10*F15964^2,0))</f>
        <v/>
      </c>
    </row>
    <row r="15965">
      <c r="A15965">
        <f>Input!A15965</f>
        <v/>
      </c>
      <c r="B15965">
        <f>IF(ISNUMBER(Input!B15965),IF(AND(Input!B15965&gt;=20,Input!B15965&lt;=700),Input!B15965,""),"")</f>
        <v/>
      </c>
      <c r="C15965">
        <f>IF(B15965="","",INT(A15965))</f>
        <v/>
      </c>
      <c r="D15965">
        <f>IF(B15965="","",HOUR(A15965))</f>
        <v/>
      </c>
      <c r="E15965">
        <f>IF(B15965="","",IF(INPUT!$I$1="","",IF(C15965&lt;(INT(INPUT!$I$1)-INPUT!$I$2),"Off Meds",IF(C15965&lt;=(INT(INPUT!$I$1)+INPUT!$I$2),"Washout","On Meds"))))</f>
        <v/>
      </c>
      <c r="F15965">
        <f>IF(B15965="","",1.509*(LN(B15965)^1.084-5.381))</f>
        <v/>
      </c>
      <c r="G15965">
        <f>IF(F15965="","",IF(F15965&lt;0,10*F15965^2,0))</f>
        <v/>
      </c>
      <c r="H15965">
        <f>IF(F15965="","",IF(F15965&gt;0,10*F15965^2,0))</f>
        <v/>
      </c>
    </row>
    <row r="15966">
      <c r="A15966">
        <f>Input!A15966</f>
        <v/>
      </c>
      <c r="B15966">
        <f>IF(ISNUMBER(Input!B15966),IF(AND(Input!B15966&gt;=20,Input!B15966&lt;=700),Input!B15966,""),"")</f>
        <v/>
      </c>
      <c r="C15966">
        <f>IF(B15966="","",INT(A15966))</f>
        <v/>
      </c>
      <c r="D15966">
        <f>IF(B15966="","",HOUR(A15966))</f>
        <v/>
      </c>
      <c r="E15966">
        <f>IF(B15966="","",IF(INPUT!$I$1="","",IF(C15966&lt;(INT(INPUT!$I$1)-INPUT!$I$2),"Off Meds",IF(C15966&lt;=(INT(INPUT!$I$1)+INPUT!$I$2),"Washout","On Meds"))))</f>
        <v/>
      </c>
      <c r="F15966">
        <f>IF(B15966="","",1.509*(LN(B15966)^1.084-5.381))</f>
        <v/>
      </c>
      <c r="G15966">
        <f>IF(F15966="","",IF(F15966&lt;0,10*F15966^2,0))</f>
        <v/>
      </c>
      <c r="H15966">
        <f>IF(F15966="","",IF(F15966&gt;0,10*F15966^2,0))</f>
        <v/>
      </c>
    </row>
    <row r="15967">
      <c r="A15967">
        <f>Input!A15967</f>
        <v/>
      </c>
      <c r="B15967">
        <f>IF(ISNUMBER(Input!B15967),IF(AND(Input!B15967&gt;=20,Input!B15967&lt;=700),Input!B15967,""),"")</f>
        <v/>
      </c>
      <c r="C15967">
        <f>IF(B15967="","",INT(A15967))</f>
        <v/>
      </c>
      <c r="D15967">
        <f>IF(B15967="","",HOUR(A15967))</f>
        <v/>
      </c>
      <c r="E15967">
        <f>IF(B15967="","",IF(INPUT!$I$1="","",IF(C15967&lt;(INT(INPUT!$I$1)-INPUT!$I$2),"Off Meds",IF(C15967&lt;=(INT(INPUT!$I$1)+INPUT!$I$2),"Washout","On Meds"))))</f>
        <v/>
      </c>
      <c r="F15967">
        <f>IF(B15967="","",1.509*(LN(B15967)^1.084-5.381))</f>
        <v/>
      </c>
      <c r="G15967">
        <f>IF(F15967="","",IF(F15967&lt;0,10*F15967^2,0))</f>
        <v/>
      </c>
      <c r="H15967">
        <f>IF(F15967="","",IF(F15967&gt;0,10*F15967^2,0))</f>
        <v/>
      </c>
    </row>
    <row r="15968">
      <c r="A15968">
        <f>Input!A15968</f>
        <v/>
      </c>
      <c r="B15968">
        <f>IF(ISNUMBER(Input!B15968),IF(AND(Input!B15968&gt;=20,Input!B15968&lt;=700),Input!B15968,""),"")</f>
        <v/>
      </c>
      <c r="C15968">
        <f>IF(B15968="","",INT(A15968))</f>
        <v/>
      </c>
      <c r="D15968">
        <f>IF(B15968="","",HOUR(A15968))</f>
        <v/>
      </c>
      <c r="E15968">
        <f>IF(B15968="","",IF(INPUT!$I$1="","",IF(C15968&lt;(INT(INPUT!$I$1)-INPUT!$I$2),"Off Meds",IF(C15968&lt;=(INT(INPUT!$I$1)+INPUT!$I$2),"Washout","On Meds"))))</f>
        <v/>
      </c>
      <c r="F15968">
        <f>IF(B15968="","",1.509*(LN(B15968)^1.084-5.381))</f>
        <v/>
      </c>
      <c r="G15968">
        <f>IF(F15968="","",IF(F15968&lt;0,10*F15968^2,0))</f>
        <v/>
      </c>
      <c r="H15968">
        <f>IF(F15968="","",IF(F15968&gt;0,10*F15968^2,0))</f>
        <v/>
      </c>
    </row>
    <row r="15969">
      <c r="A15969">
        <f>Input!A15969</f>
        <v/>
      </c>
      <c r="B15969">
        <f>IF(ISNUMBER(Input!B15969),IF(AND(Input!B15969&gt;=20,Input!B15969&lt;=700),Input!B15969,""),"")</f>
        <v/>
      </c>
      <c r="C15969">
        <f>IF(B15969="","",INT(A15969))</f>
        <v/>
      </c>
      <c r="D15969">
        <f>IF(B15969="","",HOUR(A15969))</f>
        <v/>
      </c>
      <c r="E15969">
        <f>IF(B15969="","",IF(INPUT!$I$1="","",IF(C15969&lt;(INT(INPUT!$I$1)-INPUT!$I$2),"Off Meds",IF(C15969&lt;=(INT(INPUT!$I$1)+INPUT!$I$2),"Washout","On Meds"))))</f>
        <v/>
      </c>
      <c r="F15969">
        <f>IF(B15969="","",1.509*(LN(B15969)^1.084-5.381))</f>
        <v/>
      </c>
      <c r="G15969">
        <f>IF(F15969="","",IF(F15969&lt;0,10*F15969^2,0))</f>
        <v/>
      </c>
      <c r="H15969">
        <f>IF(F15969="","",IF(F15969&gt;0,10*F15969^2,0))</f>
        <v/>
      </c>
    </row>
    <row r="15970">
      <c r="A15970">
        <f>Input!A15970</f>
        <v/>
      </c>
      <c r="B15970">
        <f>IF(ISNUMBER(Input!B15970),IF(AND(Input!B15970&gt;=20,Input!B15970&lt;=700),Input!B15970,""),"")</f>
        <v/>
      </c>
      <c r="C15970">
        <f>IF(B15970="","",INT(A15970))</f>
        <v/>
      </c>
      <c r="D15970">
        <f>IF(B15970="","",HOUR(A15970))</f>
        <v/>
      </c>
      <c r="E15970">
        <f>IF(B15970="","",IF(INPUT!$I$1="","",IF(C15970&lt;(INT(INPUT!$I$1)-INPUT!$I$2),"Off Meds",IF(C15970&lt;=(INT(INPUT!$I$1)+INPUT!$I$2),"Washout","On Meds"))))</f>
        <v/>
      </c>
      <c r="F15970">
        <f>IF(B15970="","",1.509*(LN(B15970)^1.084-5.381))</f>
        <v/>
      </c>
      <c r="G15970">
        <f>IF(F15970="","",IF(F15970&lt;0,10*F15970^2,0))</f>
        <v/>
      </c>
      <c r="H15970">
        <f>IF(F15970="","",IF(F15970&gt;0,10*F15970^2,0))</f>
        <v/>
      </c>
    </row>
    <row r="15971">
      <c r="A15971">
        <f>Input!A15971</f>
        <v/>
      </c>
      <c r="B15971">
        <f>IF(ISNUMBER(Input!B15971),IF(AND(Input!B15971&gt;=20,Input!B15971&lt;=700),Input!B15971,""),"")</f>
        <v/>
      </c>
      <c r="C15971">
        <f>IF(B15971="","",INT(A15971))</f>
        <v/>
      </c>
      <c r="D15971">
        <f>IF(B15971="","",HOUR(A15971))</f>
        <v/>
      </c>
      <c r="E15971">
        <f>IF(B15971="","",IF(INPUT!$I$1="","",IF(C15971&lt;(INT(INPUT!$I$1)-INPUT!$I$2),"Off Meds",IF(C15971&lt;=(INT(INPUT!$I$1)+INPUT!$I$2),"Washout","On Meds"))))</f>
        <v/>
      </c>
      <c r="F15971">
        <f>IF(B15971="","",1.509*(LN(B15971)^1.084-5.381))</f>
        <v/>
      </c>
      <c r="G15971">
        <f>IF(F15971="","",IF(F15971&lt;0,10*F15971^2,0))</f>
        <v/>
      </c>
      <c r="H15971">
        <f>IF(F15971="","",IF(F15971&gt;0,10*F15971^2,0))</f>
        <v/>
      </c>
    </row>
    <row r="15972">
      <c r="A15972">
        <f>Input!A15972</f>
        <v/>
      </c>
      <c r="B15972">
        <f>IF(ISNUMBER(Input!B15972),IF(AND(Input!B15972&gt;=20,Input!B15972&lt;=700),Input!B15972,""),"")</f>
        <v/>
      </c>
      <c r="C15972">
        <f>IF(B15972="","",INT(A15972))</f>
        <v/>
      </c>
      <c r="D15972">
        <f>IF(B15972="","",HOUR(A15972))</f>
        <v/>
      </c>
      <c r="E15972">
        <f>IF(B15972="","",IF(INPUT!$I$1="","",IF(C15972&lt;(INT(INPUT!$I$1)-INPUT!$I$2),"Off Meds",IF(C15972&lt;=(INT(INPUT!$I$1)+INPUT!$I$2),"Washout","On Meds"))))</f>
        <v/>
      </c>
      <c r="F15972">
        <f>IF(B15972="","",1.509*(LN(B15972)^1.084-5.381))</f>
        <v/>
      </c>
      <c r="G15972">
        <f>IF(F15972="","",IF(F15972&lt;0,10*F15972^2,0))</f>
        <v/>
      </c>
      <c r="H15972">
        <f>IF(F15972="","",IF(F15972&gt;0,10*F15972^2,0))</f>
        <v/>
      </c>
    </row>
    <row r="15973">
      <c r="A15973">
        <f>Input!A15973</f>
        <v/>
      </c>
      <c r="B15973">
        <f>IF(ISNUMBER(Input!B15973),IF(AND(Input!B15973&gt;=20,Input!B15973&lt;=700),Input!B15973,""),"")</f>
        <v/>
      </c>
      <c r="C15973">
        <f>IF(B15973="","",INT(A15973))</f>
        <v/>
      </c>
      <c r="D15973">
        <f>IF(B15973="","",HOUR(A15973))</f>
        <v/>
      </c>
      <c r="E15973">
        <f>IF(B15973="","",IF(INPUT!$I$1="","",IF(C15973&lt;(INT(INPUT!$I$1)-INPUT!$I$2),"Off Meds",IF(C15973&lt;=(INT(INPUT!$I$1)+INPUT!$I$2),"Washout","On Meds"))))</f>
        <v/>
      </c>
      <c r="F15973">
        <f>IF(B15973="","",1.509*(LN(B15973)^1.084-5.381))</f>
        <v/>
      </c>
      <c r="G15973">
        <f>IF(F15973="","",IF(F15973&lt;0,10*F15973^2,0))</f>
        <v/>
      </c>
      <c r="H15973">
        <f>IF(F15973="","",IF(F15973&gt;0,10*F15973^2,0))</f>
        <v/>
      </c>
    </row>
    <row r="15974">
      <c r="A15974">
        <f>Input!A15974</f>
        <v/>
      </c>
      <c r="B15974">
        <f>IF(ISNUMBER(Input!B15974),IF(AND(Input!B15974&gt;=20,Input!B15974&lt;=700),Input!B15974,""),"")</f>
        <v/>
      </c>
      <c r="C15974">
        <f>IF(B15974="","",INT(A15974))</f>
        <v/>
      </c>
      <c r="D15974">
        <f>IF(B15974="","",HOUR(A15974))</f>
        <v/>
      </c>
      <c r="E15974">
        <f>IF(B15974="","",IF(INPUT!$I$1="","",IF(C15974&lt;(INT(INPUT!$I$1)-INPUT!$I$2),"Off Meds",IF(C15974&lt;=(INT(INPUT!$I$1)+INPUT!$I$2),"Washout","On Meds"))))</f>
        <v/>
      </c>
      <c r="F15974">
        <f>IF(B15974="","",1.509*(LN(B15974)^1.084-5.381))</f>
        <v/>
      </c>
      <c r="G15974">
        <f>IF(F15974="","",IF(F15974&lt;0,10*F15974^2,0))</f>
        <v/>
      </c>
      <c r="H15974">
        <f>IF(F15974="","",IF(F15974&gt;0,10*F15974^2,0))</f>
        <v/>
      </c>
    </row>
    <row r="15975">
      <c r="A15975">
        <f>Input!A15975</f>
        <v/>
      </c>
      <c r="B15975">
        <f>IF(ISNUMBER(Input!B15975),IF(AND(Input!B15975&gt;=20,Input!B15975&lt;=700),Input!B15975,""),"")</f>
        <v/>
      </c>
      <c r="C15975">
        <f>IF(B15975="","",INT(A15975))</f>
        <v/>
      </c>
      <c r="D15975">
        <f>IF(B15975="","",HOUR(A15975))</f>
        <v/>
      </c>
      <c r="E15975">
        <f>IF(B15975="","",IF(INPUT!$I$1="","",IF(C15975&lt;(INT(INPUT!$I$1)-INPUT!$I$2),"Off Meds",IF(C15975&lt;=(INT(INPUT!$I$1)+INPUT!$I$2),"Washout","On Meds"))))</f>
        <v/>
      </c>
      <c r="F15975">
        <f>IF(B15975="","",1.509*(LN(B15975)^1.084-5.381))</f>
        <v/>
      </c>
      <c r="G15975">
        <f>IF(F15975="","",IF(F15975&lt;0,10*F15975^2,0))</f>
        <v/>
      </c>
      <c r="H15975">
        <f>IF(F15975="","",IF(F15975&gt;0,10*F15975^2,0))</f>
        <v/>
      </c>
    </row>
    <row r="15976">
      <c r="A15976">
        <f>Input!A15976</f>
        <v/>
      </c>
      <c r="B15976">
        <f>IF(ISNUMBER(Input!B15976),IF(AND(Input!B15976&gt;=20,Input!B15976&lt;=700),Input!B15976,""),"")</f>
        <v/>
      </c>
      <c r="C15976">
        <f>IF(B15976="","",INT(A15976))</f>
        <v/>
      </c>
      <c r="D15976">
        <f>IF(B15976="","",HOUR(A15976))</f>
        <v/>
      </c>
      <c r="E15976">
        <f>IF(B15976="","",IF(INPUT!$I$1="","",IF(C15976&lt;(INT(INPUT!$I$1)-INPUT!$I$2),"Off Meds",IF(C15976&lt;=(INT(INPUT!$I$1)+INPUT!$I$2),"Washout","On Meds"))))</f>
        <v/>
      </c>
      <c r="F15976">
        <f>IF(B15976="","",1.509*(LN(B15976)^1.084-5.381))</f>
        <v/>
      </c>
      <c r="G15976">
        <f>IF(F15976="","",IF(F15976&lt;0,10*F15976^2,0))</f>
        <v/>
      </c>
      <c r="H15976">
        <f>IF(F15976="","",IF(F15976&gt;0,10*F15976^2,0))</f>
        <v/>
      </c>
    </row>
    <row r="15977">
      <c r="A15977">
        <f>Input!A15977</f>
        <v/>
      </c>
      <c r="B15977">
        <f>IF(ISNUMBER(Input!B15977),IF(AND(Input!B15977&gt;=20,Input!B15977&lt;=700),Input!B15977,""),"")</f>
        <v/>
      </c>
      <c r="C15977">
        <f>IF(B15977="","",INT(A15977))</f>
        <v/>
      </c>
      <c r="D15977">
        <f>IF(B15977="","",HOUR(A15977))</f>
        <v/>
      </c>
      <c r="E15977">
        <f>IF(B15977="","",IF(INPUT!$I$1="","",IF(C15977&lt;(INT(INPUT!$I$1)-INPUT!$I$2),"Off Meds",IF(C15977&lt;=(INT(INPUT!$I$1)+INPUT!$I$2),"Washout","On Meds"))))</f>
        <v/>
      </c>
      <c r="F15977">
        <f>IF(B15977="","",1.509*(LN(B15977)^1.084-5.381))</f>
        <v/>
      </c>
      <c r="G15977">
        <f>IF(F15977="","",IF(F15977&lt;0,10*F15977^2,0))</f>
        <v/>
      </c>
      <c r="H15977">
        <f>IF(F15977="","",IF(F15977&gt;0,10*F15977^2,0))</f>
        <v/>
      </c>
    </row>
    <row r="15978">
      <c r="A15978">
        <f>Input!A15978</f>
        <v/>
      </c>
      <c r="B15978">
        <f>IF(ISNUMBER(Input!B15978),IF(AND(Input!B15978&gt;=20,Input!B15978&lt;=700),Input!B15978,""),"")</f>
        <v/>
      </c>
      <c r="C15978">
        <f>IF(B15978="","",INT(A15978))</f>
        <v/>
      </c>
      <c r="D15978">
        <f>IF(B15978="","",HOUR(A15978))</f>
        <v/>
      </c>
      <c r="E15978">
        <f>IF(B15978="","",IF(INPUT!$I$1="","",IF(C15978&lt;(INT(INPUT!$I$1)-INPUT!$I$2),"Off Meds",IF(C15978&lt;=(INT(INPUT!$I$1)+INPUT!$I$2),"Washout","On Meds"))))</f>
        <v/>
      </c>
      <c r="F15978">
        <f>IF(B15978="","",1.509*(LN(B15978)^1.084-5.381))</f>
        <v/>
      </c>
      <c r="G15978">
        <f>IF(F15978="","",IF(F15978&lt;0,10*F15978^2,0))</f>
        <v/>
      </c>
      <c r="H15978">
        <f>IF(F15978="","",IF(F15978&gt;0,10*F15978^2,0))</f>
        <v/>
      </c>
    </row>
    <row r="15979">
      <c r="A15979">
        <f>Input!A15979</f>
        <v/>
      </c>
      <c r="B15979">
        <f>IF(ISNUMBER(Input!B15979),IF(AND(Input!B15979&gt;=20,Input!B15979&lt;=700),Input!B15979,""),"")</f>
        <v/>
      </c>
      <c r="C15979">
        <f>IF(B15979="","",INT(A15979))</f>
        <v/>
      </c>
      <c r="D15979">
        <f>IF(B15979="","",HOUR(A15979))</f>
        <v/>
      </c>
      <c r="E15979">
        <f>IF(B15979="","",IF(INPUT!$I$1="","",IF(C15979&lt;(INT(INPUT!$I$1)-INPUT!$I$2),"Off Meds",IF(C15979&lt;=(INT(INPUT!$I$1)+INPUT!$I$2),"Washout","On Meds"))))</f>
        <v/>
      </c>
      <c r="F15979">
        <f>IF(B15979="","",1.509*(LN(B15979)^1.084-5.381))</f>
        <v/>
      </c>
      <c r="G15979">
        <f>IF(F15979="","",IF(F15979&lt;0,10*F15979^2,0))</f>
        <v/>
      </c>
      <c r="H15979">
        <f>IF(F15979="","",IF(F15979&gt;0,10*F15979^2,0))</f>
        <v/>
      </c>
    </row>
    <row r="15980">
      <c r="A15980">
        <f>Input!A15980</f>
        <v/>
      </c>
      <c r="B15980">
        <f>IF(ISNUMBER(Input!B15980),IF(AND(Input!B15980&gt;=20,Input!B15980&lt;=700),Input!B15980,""),"")</f>
        <v/>
      </c>
      <c r="C15980">
        <f>IF(B15980="","",INT(A15980))</f>
        <v/>
      </c>
      <c r="D15980">
        <f>IF(B15980="","",HOUR(A15980))</f>
        <v/>
      </c>
      <c r="E15980">
        <f>IF(B15980="","",IF(INPUT!$I$1="","",IF(C15980&lt;(INT(INPUT!$I$1)-INPUT!$I$2),"Off Meds",IF(C15980&lt;=(INT(INPUT!$I$1)+INPUT!$I$2),"Washout","On Meds"))))</f>
        <v/>
      </c>
      <c r="F15980">
        <f>IF(B15980="","",1.509*(LN(B15980)^1.084-5.381))</f>
        <v/>
      </c>
      <c r="G15980">
        <f>IF(F15980="","",IF(F15980&lt;0,10*F15980^2,0))</f>
        <v/>
      </c>
      <c r="H15980">
        <f>IF(F15980="","",IF(F15980&gt;0,10*F15980^2,0))</f>
        <v/>
      </c>
    </row>
    <row r="15981">
      <c r="A15981">
        <f>Input!A15981</f>
        <v/>
      </c>
      <c r="B15981">
        <f>IF(ISNUMBER(Input!B15981),IF(AND(Input!B15981&gt;=20,Input!B15981&lt;=700),Input!B15981,""),"")</f>
        <v/>
      </c>
      <c r="C15981">
        <f>IF(B15981="","",INT(A15981))</f>
        <v/>
      </c>
      <c r="D15981">
        <f>IF(B15981="","",HOUR(A15981))</f>
        <v/>
      </c>
      <c r="E15981">
        <f>IF(B15981="","",IF(INPUT!$I$1="","",IF(C15981&lt;(INT(INPUT!$I$1)-INPUT!$I$2),"Off Meds",IF(C15981&lt;=(INT(INPUT!$I$1)+INPUT!$I$2),"Washout","On Meds"))))</f>
        <v/>
      </c>
      <c r="F15981">
        <f>IF(B15981="","",1.509*(LN(B15981)^1.084-5.381))</f>
        <v/>
      </c>
      <c r="G15981">
        <f>IF(F15981="","",IF(F15981&lt;0,10*F15981^2,0))</f>
        <v/>
      </c>
      <c r="H15981">
        <f>IF(F15981="","",IF(F15981&gt;0,10*F15981^2,0))</f>
        <v/>
      </c>
    </row>
    <row r="15982">
      <c r="A15982">
        <f>Input!A15982</f>
        <v/>
      </c>
      <c r="B15982">
        <f>IF(ISNUMBER(Input!B15982),IF(AND(Input!B15982&gt;=20,Input!B15982&lt;=700),Input!B15982,""),"")</f>
        <v/>
      </c>
      <c r="C15982">
        <f>IF(B15982="","",INT(A15982))</f>
        <v/>
      </c>
      <c r="D15982">
        <f>IF(B15982="","",HOUR(A15982))</f>
        <v/>
      </c>
      <c r="E15982">
        <f>IF(B15982="","",IF(INPUT!$I$1="","",IF(C15982&lt;(INT(INPUT!$I$1)-INPUT!$I$2),"Off Meds",IF(C15982&lt;=(INT(INPUT!$I$1)+INPUT!$I$2),"Washout","On Meds"))))</f>
        <v/>
      </c>
      <c r="F15982">
        <f>IF(B15982="","",1.509*(LN(B15982)^1.084-5.381))</f>
        <v/>
      </c>
      <c r="G15982">
        <f>IF(F15982="","",IF(F15982&lt;0,10*F15982^2,0))</f>
        <v/>
      </c>
      <c r="H15982">
        <f>IF(F15982="","",IF(F15982&gt;0,10*F15982^2,0))</f>
        <v/>
      </c>
    </row>
    <row r="15983">
      <c r="A15983">
        <f>Input!A15983</f>
        <v/>
      </c>
      <c r="B15983">
        <f>IF(ISNUMBER(Input!B15983),IF(AND(Input!B15983&gt;=20,Input!B15983&lt;=700),Input!B15983,""),"")</f>
        <v/>
      </c>
      <c r="C15983">
        <f>IF(B15983="","",INT(A15983))</f>
        <v/>
      </c>
      <c r="D15983">
        <f>IF(B15983="","",HOUR(A15983))</f>
        <v/>
      </c>
      <c r="E15983">
        <f>IF(B15983="","",IF(INPUT!$I$1="","",IF(C15983&lt;(INT(INPUT!$I$1)-INPUT!$I$2),"Off Meds",IF(C15983&lt;=(INT(INPUT!$I$1)+INPUT!$I$2),"Washout","On Meds"))))</f>
        <v/>
      </c>
      <c r="F15983">
        <f>IF(B15983="","",1.509*(LN(B15983)^1.084-5.381))</f>
        <v/>
      </c>
      <c r="G15983">
        <f>IF(F15983="","",IF(F15983&lt;0,10*F15983^2,0))</f>
        <v/>
      </c>
      <c r="H15983">
        <f>IF(F15983="","",IF(F15983&gt;0,10*F15983^2,0))</f>
        <v/>
      </c>
    </row>
    <row r="15984">
      <c r="A15984">
        <f>Input!A15984</f>
        <v/>
      </c>
      <c r="B15984">
        <f>IF(ISNUMBER(Input!B15984),IF(AND(Input!B15984&gt;=20,Input!B15984&lt;=700),Input!B15984,""),"")</f>
        <v/>
      </c>
      <c r="C15984">
        <f>IF(B15984="","",INT(A15984))</f>
        <v/>
      </c>
      <c r="D15984">
        <f>IF(B15984="","",HOUR(A15984))</f>
        <v/>
      </c>
      <c r="E15984">
        <f>IF(B15984="","",IF(INPUT!$I$1="","",IF(C15984&lt;(INT(INPUT!$I$1)-INPUT!$I$2),"Off Meds",IF(C15984&lt;=(INT(INPUT!$I$1)+INPUT!$I$2),"Washout","On Meds"))))</f>
        <v/>
      </c>
      <c r="F15984">
        <f>IF(B15984="","",1.509*(LN(B15984)^1.084-5.381))</f>
        <v/>
      </c>
      <c r="G15984">
        <f>IF(F15984="","",IF(F15984&lt;0,10*F15984^2,0))</f>
        <v/>
      </c>
      <c r="H15984">
        <f>IF(F15984="","",IF(F15984&gt;0,10*F15984^2,0))</f>
        <v/>
      </c>
    </row>
    <row r="15985">
      <c r="A15985">
        <f>Input!A15985</f>
        <v/>
      </c>
      <c r="B15985">
        <f>IF(ISNUMBER(Input!B15985),IF(AND(Input!B15985&gt;=20,Input!B15985&lt;=700),Input!B15985,""),"")</f>
        <v/>
      </c>
      <c r="C15985">
        <f>IF(B15985="","",INT(A15985))</f>
        <v/>
      </c>
      <c r="D15985">
        <f>IF(B15985="","",HOUR(A15985))</f>
        <v/>
      </c>
      <c r="E15985">
        <f>IF(B15985="","",IF(INPUT!$I$1="","",IF(C15985&lt;(INT(INPUT!$I$1)-INPUT!$I$2),"Off Meds",IF(C15985&lt;=(INT(INPUT!$I$1)+INPUT!$I$2),"Washout","On Meds"))))</f>
        <v/>
      </c>
      <c r="F15985">
        <f>IF(B15985="","",1.509*(LN(B15985)^1.084-5.381))</f>
        <v/>
      </c>
      <c r="G15985">
        <f>IF(F15985="","",IF(F15985&lt;0,10*F15985^2,0))</f>
        <v/>
      </c>
      <c r="H15985">
        <f>IF(F15985="","",IF(F15985&gt;0,10*F15985^2,0))</f>
        <v/>
      </c>
    </row>
    <row r="15986">
      <c r="A15986">
        <f>Input!A15986</f>
        <v/>
      </c>
      <c r="B15986">
        <f>IF(ISNUMBER(Input!B15986),IF(AND(Input!B15986&gt;=20,Input!B15986&lt;=700),Input!B15986,""),"")</f>
        <v/>
      </c>
      <c r="C15986">
        <f>IF(B15986="","",INT(A15986))</f>
        <v/>
      </c>
      <c r="D15986">
        <f>IF(B15986="","",HOUR(A15986))</f>
        <v/>
      </c>
      <c r="E15986">
        <f>IF(B15986="","",IF(INPUT!$I$1="","",IF(C15986&lt;(INT(INPUT!$I$1)-INPUT!$I$2),"Off Meds",IF(C15986&lt;=(INT(INPUT!$I$1)+INPUT!$I$2),"Washout","On Meds"))))</f>
        <v/>
      </c>
      <c r="F15986">
        <f>IF(B15986="","",1.509*(LN(B15986)^1.084-5.381))</f>
        <v/>
      </c>
      <c r="G15986">
        <f>IF(F15986="","",IF(F15986&lt;0,10*F15986^2,0))</f>
        <v/>
      </c>
      <c r="H15986">
        <f>IF(F15986="","",IF(F15986&gt;0,10*F15986^2,0))</f>
        <v/>
      </c>
    </row>
    <row r="15987">
      <c r="A15987">
        <f>Input!A15987</f>
        <v/>
      </c>
      <c r="B15987">
        <f>IF(ISNUMBER(Input!B15987),IF(AND(Input!B15987&gt;=20,Input!B15987&lt;=700),Input!B15987,""),"")</f>
        <v/>
      </c>
      <c r="C15987">
        <f>IF(B15987="","",INT(A15987))</f>
        <v/>
      </c>
      <c r="D15987">
        <f>IF(B15987="","",HOUR(A15987))</f>
        <v/>
      </c>
      <c r="E15987">
        <f>IF(B15987="","",IF(INPUT!$I$1="","",IF(C15987&lt;(INT(INPUT!$I$1)-INPUT!$I$2),"Off Meds",IF(C15987&lt;=(INT(INPUT!$I$1)+INPUT!$I$2),"Washout","On Meds"))))</f>
        <v/>
      </c>
      <c r="F15987">
        <f>IF(B15987="","",1.509*(LN(B15987)^1.084-5.381))</f>
        <v/>
      </c>
      <c r="G15987">
        <f>IF(F15987="","",IF(F15987&lt;0,10*F15987^2,0))</f>
        <v/>
      </c>
      <c r="H15987">
        <f>IF(F15987="","",IF(F15987&gt;0,10*F15987^2,0))</f>
        <v/>
      </c>
    </row>
    <row r="15988">
      <c r="A15988">
        <f>Input!A15988</f>
        <v/>
      </c>
      <c r="B15988">
        <f>IF(ISNUMBER(Input!B15988),IF(AND(Input!B15988&gt;=20,Input!B15988&lt;=700),Input!B15988,""),"")</f>
        <v/>
      </c>
      <c r="C15988">
        <f>IF(B15988="","",INT(A15988))</f>
        <v/>
      </c>
      <c r="D15988">
        <f>IF(B15988="","",HOUR(A15988))</f>
        <v/>
      </c>
      <c r="E15988">
        <f>IF(B15988="","",IF(INPUT!$I$1="","",IF(C15988&lt;(INT(INPUT!$I$1)-INPUT!$I$2),"Off Meds",IF(C15988&lt;=(INT(INPUT!$I$1)+INPUT!$I$2),"Washout","On Meds"))))</f>
        <v/>
      </c>
      <c r="F15988">
        <f>IF(B15988="","",1.509*(LN(B15988)^1.084-5.381))</f>
        <v/>
      </c>
      <c r="G15988">
        <f>IF(F15988="","",IF(F15988&lt;0,10*F15988^2,0))</f>
        <v/>
      </c>
      <c r="H15988">
        <f>IF(F15988="","",IF(F15988&gt;0,10*F15988^2,0))</f>
        <v/>
      </c>
    </row>
    <row r="15989">
      <c r="A15989">
        <f>Input!A15989</f>
        <v/>
      </c>
      <c r="B15989">
        <f>IF(ISNUMBER(Input!B15989),IF(AND(Input!B15989&gt;=20,Input!B15989&lt;=700),Input!B15989,""),"")</f>
        <v/>
      </c>
      <c r="C15989">
        <f>IF(B15989="","",INT(A15989))</f>
        <v/>
      </c>
      <c r="D15989">
        <f>IF(B15989="","",HOUR(A15989))</f>
        <v/>
      </c>
      <c r="E15989">
        <f>IF(B15989="","",IF(INPUT!$I$1="","",IF(C15989&lt;(INT(INPUT!$I$1)-INPUT!$I$2),"Off Meds",IF(C15989&lt;=(INT(INPUT!$I$1)+INPUT!$I$2),"Washout","On Meds"))))</f>
        <v/>
      </c>
      <c r="F15989">
        <f>IF(B15989="","",1.509*(LN(B15989)^1.084-5.381))</f>
        <v/>
      </c>
      <c r="G15989">
        <f>IF(F15989="","",IF(F15989&lt;0,10*F15989^2,0))</f>
        <v/>
      </c>
      <c r="H15989">
        <f>IF(F15989="","",IF(F15989&gt;0,10*F15989^2,0))</f>
        <v/>
      </c>
    </row>
    <row r="15990">
      <c r="A15990">
        <f>Input!A15990</f>
        <v/>
      </c>
      <c r="B15990">
        <f>IF(ISNUMBER(Input!B15990),IF(AND(Input!B15990&gt;=20,Input!B15990&lt;=700),Input!B15990,""),"")</f>
        <v/>
      </c>
      <c r="C15990">
        <f>IF(B15990="","",INT(A15990))</f>
        <v/>
      </c>
      <c r="D15990">
        <f>IF(B15990="","",HOUR(A15990))</f>
        <v/>
      </c>
      <c r="E15990">
        <f>IF(B15990="","",IF(INPUT!$I$1="","",IF(C15990&lt;(INT(INPUT!$I$1)-INPUT!$I$2),"Off Meds",IF(C15990&lt;=(INT(INPUT!$I$1)+INPUT!$I$2),"Washout","On Meds"))))</f>
        <v/>
      </c>
      <c r="F15990">
        <f>IF(B15990="","",1.509*(LN(B15990)^1.084-5.381))</f>
        <v/>
      </c>
      <c r="G15990">
        <f>IF(F15990="","",IF(F15990&lt;0,10*F15990^2,0))</f>
        <v/>
      </c>
      <c r="H15990">
        <f>IF(F15990="","",IF(F15990&gt;0,10*F15990^2,0))</f>
        <v/>
      </c>
    </row>
    <row r="15991">
      <c r="A15991">
        <f>Input!A15991</f>
        <v/>
      </c>
      <c r="B15991">
        <f>IF(ISNUMBER(Input!B15991),IF(AND(Input!B15991&gt;=20,Input!B15991&lt;=700),Input!B15991,""),"")</f>
        <v/>
      </c>
      <c r="C15991">
        <f>IF(B15991="","",INT(A15991))</f>
        <v/>
      </c>
      <c r="D15991">
        <f>IF(B15991="","",HOUR(A15991))</f>
        <v/>
      </c>
      <c r="E15991">
        <f>IF(B15991="","",IF(INPUT!$I$1="","",IF(C15991&lt;(INT(INPUT!$I$1)-INPUT!$I$2),"Off Meds",IF(C15991&lt;=(INT(INPUT!$I$1)+INPUT!$I$2),"Washout","On Meds"))))</f>
        <v/>
      </c>
      <c r="F15991">
        <f>IF(B15991="","",1.509*(LN(B15991)^1.084-5.381))</f>
        <v/>
      </c>
      <c r="G15991">
        <f>IF(F15991="","",IF(F15991&lt;0,10*F15991^2,0))</f>
        <v/>
      </c>
      <c r="H15991">
        <f>IF(F15991="","",IF(F15991&gt;0,10*F15991^2,0))</f>
        <v/>
      </c>
    </row>
    <row r="15992">
      <c r="A15992">
        <f>Input!A15992</f>
        <v/>
      </c>
      <c r="B15992">
        <f>IF(ISNUMBER(Input!B15992),IF(AND(Input!B15992&gt;=20,Input!B15992&lt;=700),Input!B15992,""),"")</f>
        <v/>
      </c>
      <c r="C15992">
        <f>IF(B15992="","",INT(A15992))</f>
        <v/>
      </c>
      <c r="D15992">
        <f>IF(B15992="","",HOUR(A15992))</f>
        <v/>
      </c>
      <c r="E15992">
        <f>IF(B15992="","",IF(INPUT!$I$1="","",IF(C15992&lt;(INT(INPUT!$I$1)-INPUT!$I$2),"Off Meds",IF(C15992&lt;=(INT(INPUT!$I$1)+INPUT!$I$2),"Washout","On Meds"))))</f>
        <v/>
      </c>
      <c r="F15992">
        <f>IF(B15992="","",1.509*(LN(B15992)^1.084-5.381))</f>
        <v/>
      </c>
      <c r="G15992">
        <f>IF(F15992="","",IF(F15992&lt;0,10*F15992^2,0))</f>
        <v/>
      </c>
      <c r="H15992">
        <f>IF(F15992="","",IF(F15992&gt;0,10*F15992^2,0))</f>
        <v/>
      </c>
    </row>
    <row r="15993">
      <c r="A15993">
        <f>Input!A15993</f>
        <v/>
      </c>
      <c r="B15993">
        <f>IF(ISNUMBER(Input!B15993),IF(AND(Input!B15993&gt;=20,Input!B15993&lt;=700),Input!B15993,""),"")</f>
        <v/>
      </c>
      <c r="C15993">
        <f>IF(B15993="","",INT(A15993))</f>
        <v/>
      </c>
      <c r="D15993">
        <f>IF(B15993="","",HOUR(A15993))</f>
        <v/>
      </c>
      <c r="E15993">
        <f>IF(B15993="","",IF(INPUT!$I$1="","",IF(C15993&lt;(INT(INPUT!$I$1)-INPUT!$I$2),"Off Meds",IF(C15993&lt;=(INT(INPUT!$I$1)+INPUT!$I$2),"Washout","On Meds"))))</f>
        <v/>
      </c>
      <c r="F15993">
        <f>IF(B15993="","",1.509*(LN(B15993)^1.084-5.381))</f>
        <v/>
      </c>
      <c r="G15993">
        <f>IF(F15993="","",IF(F15993&lt;0,10*F15993^2,0))</f>
        <v/>
      </c>
      <c r="H15993">
        <f>IF(F15993="","",IF(F15993&gt;0,10*F15993^2,0))</f>
        <v/>
      </c>
    </row>
    <row r="15994">
      <c r="A15994">
        <f>Input!A15994</f>
        <v/>
      </c>
      <c r="B15994">
        <f>IF(ISNUMBER(Input!B15994),IF(AND(Input!B15994&gt;=20,Input!B15994&lt;=700),Input!B15994,""),"")</f>
        <v/>
      </c>
      <c r="C15994">
        <f>IF(B15994="","",INT(A15994))</f>
        <v/>
      </c>
      <c r="D15994">
        <f>IF(B15994="","",HOUR(A15994))</f>
        <v/>
      </c>
      <c r="E15994">
        <f>IF(B15994="","",IF(INPUT!$I$1="","",IF(C15994&lt;(INT(INPUT!$I$1)-INPUT!$I$2),"Off Meds",IF(C15994&lt;=(INT(INPUT!$I$1)+INPUT!$I$2),"Washout","On Meds"))))</f>
        <v/>
      </c>
      <c r="F15994">
        <f>IF(B15994="","",1.509*(LN(B15994)^1.084-5.381))</f>
        <v/>
      </c>
      <c r="G15994">
        <f>IF(F15994="","",IF(F15994&lt;0,10*F15994^2,0))</f>
        <v/>
      </c>
      <c r="H15994">
        <f>IF(F15994="","",IF(F15994&gt;0,10*F15994^2,0))</f>
        <v/>
      </c>
    </row>
    <row r="15995">
      <c r="A15995">
        <f>Input!A15995</f>
        <v/>
      </c>
      <c r="B15995">
        <f>IF(ISNUMBER(Input!B15995),IF(AND(Input!B15995&gt;=20,Input!B15995&lt;=700),Input!B15995,""),"")</f>
        <v/>
      </c>
      <c r="C15995">
        <f>IF(B15995="","",INT(A15995))</f>
        <v/>
      </c>
      <c r="D15995">
        <f>IF(B15995="","",HOUR(A15995))</f>
        <v/>
      </c>
      <c r="E15995">
        <f>IF(B15995="","",IF(INPUT!$I$1="","",IF(C15995&lt;(INT(INPUT!$I$1)-INPUT!$I$2),"Off Meds",IF(C15995&lt;=(INT(INPUT!$I$1)+INPUT!$I$2),"Washout","On Meds"))))</f>
        <v/>
      </c>
      <c r="F15995">
        <f>IF(B15995="","",1.509*(LN(B15995)^1.084-5.381))</f>
        <v/>
      </c>
      <c r="G15995">
        <f>IF(F15995="","",IF(F15995&lt;0,10*F15995^2,0))</f>
        <v/>
      </c>
      <c r="H15995">
        <f>IF(F15995="","",IF(F15995&gt;0,10*F15995^2,0))</f>
        <v/>
      </c>
    </row>
    <row r="15996">
      <c r="A15996">
        <f>Input!A15996</f>
        <v/>
      </c>
      <c r="B15996">
        <f>IF(ISNUMBER(Input!B15996),IF(AND(Input!B15996&gt;=20,Input!B15996&lt;=700),Input!B15996,""),"")</f>
        <v/>
      </c>
      <c r="C15996">
        <f>IF(B15996="","",INT(A15996))</f>
        <v/>
      </c>
      <c r="D15996">
        <f>IF(B15996="","",HOUR(A15996))</f>
        <v/>
      </c>
      <c r="E15996">
        <f>IF(B15996="","",IF(INPUT!$I$1="","",IF(C15996&lt;(INT(INPUT!$I$1)-INPUT!$I$2),"Off Meds",IF(C15996&lt;=(INT(INPUT!$I$1)+INPUT!$I$2),"Washout","On Meds"))))</f>
        <v/>
      </c>
      <c r="F15996">
        <f>IF(B15996="","",1.509*(LN(B15996)^1.084-5.381))</f>
        <v/>
      </c>
      <c r="G15996">
        <f>IF(F15996="","",IF(F15996&lt;0,10*F15996^2,0))</f>
        <v/>
      </c>
      <c r="H15996">
        <f>IF(F15996="","",IF(F15996&gt;0,10*F15996^2,0))</f>
        <v/>
      </c>
    </row>
    <row r="15997">
      <c r="A15997">
        <f>Input!A15997</f>
        <v/>
      </c>
      <c r="B15997">
        <f>IF(ISNUMBER(Input!B15997),IF(AND(Input!B15997&gt;=20,Input!B15997&lt;=700),Input!B15997,""),"")</f>
        <v/>
      </c>
      <c r="C15997">
        <f>IF(B15997="","",INT(A15997))</f>
        <v/>
      </c>
      <c r="D15997">
        <f>IF(B15997="","",HOUR(A15997))</f>
        <v/>
      </c>
      <c r="E15997">
        <f>IF(B15997="","",IF(INPUT!$I$1="","",IF(C15997&lt;(INT(INPUT!$I$1)-INPUT!$I$2),"Off Meds",IF(C15997&lt;=(INT(INPUT!$I$1)+INPUT!$I$2),"Washout","On Meds"))))</f>
        <v/>
      </c>
      <c r="F15997">
        <f>IF(B15997="","",1.509*(LN(B15997)^1.084-5.381))</f>
        <v/>
      </c>
      <c r="G15997">
        <f>IF(F15997="","",IF(F15997&lt;0,10*F15997^2,0))</f>
        <v/>
      </c>
      <c r="H15997">
        <f>IF(F15997="","",IF(F15997&gt;0,10*F15997^2,0))</f>
        <v/>
      </c>
    </row>
    <row r="15998">
      <c r="A15998">
        <f>Input!A15998</f>
        <v/>
      </c>
      <c r="B15998">
        <f>IF(ISNUMBER(Input!B15998),IF(AND(Input!B15998&gt;=20,Input!B15998&lt;=700),Input!B15998,""),"")</f>
        <v/>
      </c>
      <c r="C15998">
        <f>IF(B15998="","",INT(A15998))</f>
        <v/>
      </c>
      <c r="D15998">
        <f>IF(B15998="","",HOUR(A15998))</f>
        <v/>
      </c>
      <c r="E15998">
        <f>IF(B15998="","",IF(INPUT!$I$1="","",IF(C15998&lt;(INT(INPUT!$I$1)-INPUT!$I$2),"Off Meds",IF(C15998&lt;=(INT(INPUT!$I$1)+INPUT!$I$2),"Washout","On Meds"))))</f>
        <v/>
      </c>
      <c r="F15998">
        <f>IF(B15998="","",1.509*(LN(B15998)^1.084-5.381))</f>
        <v/>
      </c>
      <c r="G15998">
        <f>IF(F15998="","",IF(F15998&lt;0,10*F15998^2,0))</f>
        <v/>
      </c>
      <c r="H15998">
        <f>IF(F15998="","",IF(F15998&gt;0,10*F15998^2,0))</f>
        <v/>
      </c>
    </row>
    <row r="15999">
      <c r="A15999">
        <f>Input!A15999</f>
        <v/>
      </c>
      <c r="B15999">
        <f>IF(ISNUMBER(Input!B15999),IF(AND(Input!B15999&gt;=20,Input!B15999&lt;=700),Input!B15999,""),"")</f>
        <v/>
      </c>
      <c r="C15999">
        <f>IF(B15999="","",INT(A15999))</f>
        <v/>
      </c>
      <c r="D15999">
        <f>IF(B15999="","",HOUR(A15999))</f>
        <v/>
      </c>
      <c r="E15999">
        <f>IF(B15999="","",IF(INPUT!$I$1="","",IF(C15999&lt;(INT(INPUT!$I$1)-INPUT!$I$2),"Off Meds",IF(C15999&lt;=(INT(INPUT!$I$1)+INPUT!$I$2),"Washout","On Meds"))))</f>
        <v/>
      </c>
      <c r="F15999">
        <f>IF(B15999="","",1.509*(LN(B15999)^1.084-5.381))</f>
        <v/>
      </c>
      <c r="G15999">
        <f>IF(F15999="","",IF(F15999&lt;0,10*F15999^2,0))</f>
        <v/>
      </c>
      <c r="H15999">
        <f>IF(F15999="","",IF(F15999&gt;0,10*F15999^2,0))</f>
        <v/>
      </c>
    </row>
    <row r="16000">
      <c r="A16000">
        <f>Input!A16000</f>
        <v/>
      </c>
      <c r="B16000">
        <f>IF(ISNUMBER(Input!B16000),IF(AND(Input!B16000&gt;=20,Input!B16000&lt;=700),Input!B16000,""),"")</f>
        <v/>
      </c>
      <c r="C16000">
        <f>IF(B16000="","",INT(A16000))</f>
        <v/>
      </c>
      <c r="D16000">
        <f>IF(B16000="","",HOUR(A16000))</f>
        <v/>
      </c>
      <c r="E16000">
        <f>IF(B16000="","",IF(INPUT!$I$1="","",IF(C16000&lt;(INT(INPUT!$I$1)-INPUT!$I$2),"Off Meds",IF(C16000&lt;=(INT(INPUT!$I$1)+INPUT!$I$2),"Washout","On Meds"))))</f>
        <v/>
      </c>
      <c r="F16000">
        <f>IF(B16000="","",1.509*(LN(B16000)^1.084-5.381))</f>
        <v/>
      </c>
      <c r="G16000">
        <f>IF(F16000="","",IF(F16000&lt;0,10*F16000^2,0))</f>
        <v/>
      </c>
      <c r="H16000">
        <f>IF(F16000="","",IF(F16000&gt;0,10*F16000^2,0))</f>
        <v/>
      </c>
    </row>
    <row r="16001">
      <c r="A16001">
        <f>Input!A16001</f>
        <v/>
      </c>
      <c r="B16001">
        <f>IF(ISNUMBER(Input!B16001),IF(AND(Input!B16001&gt;=20,Input!B16001&lt;=700),Input!B16001,""),"")</f>
        <v/>
      </c>
      <c r="C16001">
        <f>IF(B16001="","",INT(A16001))</f>
        <v/>
      </c>
      <c r="D16001">
        <f>IF(B16001="","",HOUR(A16001))</f>
        <v/>
      </c>
      <c r="E16001">
        <f>IF(B16001="","",IF(INPUT!$I$1="","",IF(C16001&lt;(INT(INPUT!$I$1)-INPUT!$I$2),"Off Meds",IF(C16001&lt;=(INT(INPUT!$I$1)+INPUT!$I$2),"Washout","On Meds"))))</f>
        <v/>
      </c>
      <c r="F16001">
        <f>IF(B16001="","",1.509*(LN(B16001)^1.084-5.381))</f>
        <v/>
      </c>
      <c r="G16001">
        <f>IF(F16001="","",IF(F16001&lt;0,10*F16001^2,0))</f>
        <v/>
      </c>
      <c r="H16001">
        <f>IF(F16001="","",IF(F16001&gt;0,10*F16001^2,0))</f>
        <v/>
      </c>
    </row>
    <row r="16002">
      <c r="A16002">
        <f>Input!A16002</f>
        <v/>
      </c>
      <c r="B16002">
        <f>IF(ISNUMBER(Input!B16002),IF(AND(Input!B16002&gt;=20,Input!B16002&lt;=700),Input!B16002,""),"")</f>
        <v/>
      </c>
      <c r="C16002">
        <f>IF(B16002="","",INT(A16002))</f>
        <v/>
      </c>
      <c r="D16002">
        <f>IF(B16002="","",HOUR(A16002))</f>
        <v/>
      </c>
      <c r="E16002">
        <f>IF(B16002="","",IF(INPUT!$I$1="","",IF(C16002&lt;(INT(INPUT!$I$1)-INPUT!$I$2),"Off Meds",IF(C16002&lt;=(INT(INPUT!$I$1)+INPUT!$I$2),"Washout","On Meds"))))</f>
        <v/>
      </c>
      <c r="F16002">
        <f>IF(B16002="","",1.509*(LN(B16002)^1.084-5.381))</f>
        <v/>
      </c>
      <c r="G16002">
        <f>IF(F16002="","",IF(F16002&lt;0,10*F16002^2,0))</f>
        <v/>
      </c>
      <c r="H16002">
        <f>IF(F16002="","",IF(F16002&gt;0,10*F16002^2,0))</f>
        <v/>
      </c>
    </row>
    <row r="16003">
      <c r="A16003">
        <f>Input!A16003</f>
        <v/>
      </c>
      <c r="B16003">
        <f>IF(ISNUMBER(Input!B16003),IF(AND(Input!B16003&gt;=20,Input!B16003&lt;=700),Input!B16003,""),"")</f>
        <v/>
      </c>
      <c r="C16003">
        <f>IF(B16003="","",INT(A16003))</f>
        <v/>
      </c>
      <c r="D16003">
        <f>IF(B16003="","",HOUR(A16003))</f>
        <v/>
      </c>
      <c r="E16003">
        <f>IF(B16003="","",IF(INPUT!$I$1="","",IF(C16003&lt;(INT(INPUT!$I$1)-INPUT!$I$2),"Off Meds",IF(C16003&lt;=(INT(INPUT!$I$1)+INPUT!$I$2),"Washout","On Meds"))))</f>
        <v/>
      </c>
      <c r="F16003">
        <f>IF(B16003="","",1.509*(LN(B16003)^1.084-5.381))</f>
        <v/>
      </c>
      <c r="G16003">
        <f>IF(F16003="","",IF(F16003&lt;0,10*F16003^2,0))</f>
        <v/>
      </c>
      <c r="H16003">
        <f>IF(F16003="","",IF(F16003&gt;0,10*F16003^2,0))</f>
        <v/>
      </c>
    </row>
    <row r="16004">
      <c r="A16004">
        <f>Input!A16004</f>
        <v/>
      </c>
      <c r="B16004">
        <f>IF(ISNUMBER(Input!B16004),IF(AND(Input!B16004&gt;=20,Input!B16004&lt;=700),Input!B16004,""),"")</f>
        <v/>
      </c>
      <c r="C16004">
        <f>IF(B16004="","",INT(A16004))</f>
        <v/>
      </c>
      <c r="D16004">
        <f>IF(B16004="","",HOUR(A16004))</f>
        <v/>
      </c>
      <c r="E16004">
        <f>IF(B16004="","",IF(INPUT!$I$1="","",IF(C16004&lt;(INT(INPUT!$I$1)-INPUT!$I$2),"Off Meds",IF(C16004&lt;=(INT(INPUT!$I$1)+INPUT!$I$2),"Washout","On Meds"))))</f>
        <v/>
      </c>
      <c r="F16004">
        <f>IF(B16004="","",1.509*(LN(B16004)^1.084-5.381))</f>
        <v/>
      </c>
      <c r="G16004">
        <f>IF(F16004="","",IF(F16004&lt;0,10*F16004^2,0))</f>
        <v/>
      </c>
      <c r="H16004">
        <f>IF(F16004="","",IF(F16004&gt;0,10*F16004^2,0))</f>
        <v/>
      </c>
    </row>
    <row r="16005">
      <c r="A16005">
        <f>Input!A16005</f>
        <v/>
      </c>
      <c r="B16005">
        <f>IF(ISNUMBER(Input!B16005),IF(AND(Input!B16005&gt;=20,Input!B16005&lt;=700),Input!B16005,""),"")</f>
        <v/>
      </c>
      <c r="C16005">
        <f>IF(B16005="","",INT(A16005))</f>
        <v/>
      </c>
      <c r="D16005">
        <f>IF(B16005="","",HOUR(A16005))</f>
        <v/>
      </c>
      <c r="E16005">
        <f>IF(B16005="","",IF(INPUT!$I$1="","",IF(C16005&lt;(INT(INPUT!$I$1)-INPUT!$I$2),"Off Meds",IF(C16005&lt;=(INT(INPUT!$I$1)+INPUT!$I$2),"Washout","On Meds"))))</f>
        <v/>
      </c>
      <c r="F16005">
        <f>IF(B16005="","",1.509*(LN(B16005)^1.084-5.381))</f>
        <v/>
      </c>
      <c r="G16005">
        <f>IF(F16005="","",IF(F16005&lt;0,10*F16005^2,0))</f>
        <v/>
      </c>
      <c r="H16005">
        <f>IF(F16005="","",IF(F16005&gt;0,10*F16005^2,0))</f>
        <v/>
      </c>
    </row>
    <row r="16006">
      <c r="A16006">
        <f>Input!A16006</f>
        <v/>
      </c>
      <c r="B16006">
        <f>IF(ISNUMBER(Input!B16006),IF(AND(Input!B16006&gt;=20,Input!B16006&lt;=700),Input!B16006,""),"")</f>
        <v/>
      </c>
      <c r="C16006">
        <f>IF(B16006="","",INT(A16006))</f>
        <v/>
      </c>
      <c r="D16006">
        <f>IF(B16006="","",HOUR(A16006))</f>
        <v/>
      </c>
      <c r="E16006">
        <f>IF(B16006="","",IF(INPUT!$I$1="","",IF(C16006&lt;(INT(INPUT!$I$1)-INPUT!$I$2),"Off Meds",IF(C16006&lt;=(INT(INPUT!$I$1)+INPUT!$I$2),"Washout","On Meds"))))</f>
        <v/>
      </c>
      <c r="F16006">
        <f>IF(B16006="","",1.509*(LN(B16006)^1.084-5.381))</f>
        <v/>
      </c>
      <c r="G16006">
        <f>IF(F16006="","",IF(F16006&lt;0,10*F16006^2,0))</f>
        <v/>
      </c>
      <c r="H16006">
        <f>IF(F16006="","",IF(F16006&gt;0,10*F16006^2,0))</f>
        <v/>
      </c>
    </row>
    <row r="16007">
      <c r="A16007">
        <f>Input!A16007</f>
        <v/>
      </c>
      <c r="B16007">
        <f>IF(ISNUMBER(Input!B16007),IF(AND(Input!B16007&gt;=20,Input!B16007&lt;=700),Input!B16007,""),"")</f>
        <v/>
      </c>
      <c r="C16007">
        <f>IF(B16007="","",INT(A16007))</f>
        <v/>
      </c>
      <c r="D16007">
        <f>IF(B16007="","",HOUR(A16007))</f>
        <v/>
      </c>
      <c r="E16007">
        <f>IF(B16007="","",IF(INPUT!$I$1="","",IF(C16007&lt;(INT(INPUT!$I$1)-INPUT!$I$2),"Off Meds",IF(C16007&lt;=(INT(INPUT!$I$1)+INPUT!$I$2),"Washout","On Meds"))))</f>
        <v/>
      </c>
      <c r="F16007">
        <f>IF(B16007="","",1.509*(LN(B16007)^1.084-5.381))</f>
        <v/>
      </c>
      <c r="G16007">
        <f>IF(F16007="","",IF(F16007&lt;0,10*F16007^2,0))</f>
        <v/>
      </c>
      <c r="H16007">
        <f>IF(F16007="","",IF(F16007&gt;0,10*F16007^2,0))</f>
        <v/>
      </c>
    </row>
    <row r="16008">
      <c r="A16008">
        <f>Input!A16008</f>
        <v/>
      </c>
      <c r="B16008">
        <f>IF(ISNUMBER(Input!B16008),IF(AND(Input!B16008&gt;=20,Input!B16008&lt;=700),Input!B16008,""),"")</f>
        <v/>
      </c>
      <c r="C16008">
        <f>IF(B16008="","",INT(A16008))</f>
        <v/>
      </c>
      <c r="D16008">
        <f>IF(B16008="","",HOUR(A16008))</f>
        <v/>
      </c>
      <c r="E16008">
        <f>IF(B16008="","",IF(INPUT!$I$1="","",IF(C16008&lt;(INT(INPUT!$I$1)-INPUT!$I$2),"Off Meds",IF(C16008&lt;=(INT(INPUT!$I$1)+INPUT!$I$2),"Washout","On Meds"))))</f>
        <v/>
      </c>
      <c r="F16008">
        <f>IF(B16008="","",1.509*(LN(B16008)^1.084-5.381))</f>
        <v/>
      </c>
      <c r="G16008">
        <f>IF(F16008="","",IF(F16008&lt;0,10*F16008^2,0))</f>
        <v/>
      </c>
      <c r="H16008">
        <f>IF(F16008="","",IF(F16008&gt;0,10*F16008^2,0))</f>
        <v/>
      </c>
    </row>
    <row r="16009">
      <c r="A16009">
        <f>Input!A16009</f>
        <v/>
      </c>
      <c r="B16009">
        <f>IF(ISNUMBER(Input!B16009),IF(AND(Input!B16009&gt;=20,Input!B16009&lt;=700),Input!B16009,""),"")</f>
        <v/>
      </c>
      <c r="C16009">
        <f>IF(B16009="","",INT(A16009))</f>
        <v/>
      </c>
      <c r="D16009">
        <f>IF(B16009="","",HOUR(A16009))</f>
        <v/>
      </c>
      <c r="E16009">
        <f>IF(B16009="","",IF(INPUT!$I$1="","",IF(C16009&lt;(INT(INPUT!$I$1)-INPUT!$I$2),"Off Meds",IF(C16009&lt;=(INT(INPUT!$I$1)+INPUT!$I$2),"Washout","On Meds"))))</f>
        <v/>
      </c>
      <c r="F16009">
        <f>IF(B16009="","",1.509*(LN(B16009)^1.084-5.381))</f>
        <v/>
      </c>
      <c r="G16009">
        <f>IF(F16009="","",IF(F16009&lt;0,10*F16009^2,0))</f>
        <v/>
      </c>
      <c r="H16009">
        <f>IF(F16009="","",IF(F16009&gt;0,10*F16009^2,0))</f>
        <v/>
      </c>
    </row>
    <row r="16010">
      <c r="A16010">
        <f>Input!A16010</f>
        <v/>
      </c>
      <c r="B16010">
        <f>IF(ISNUMBER(Input!B16010),IF(AND(Input!B16010&gt;=20,Input!B16010&lt;=700),Input!B16010,""),"")</f>
        <v/>
      </c>
      <c r="C16010">
        <f>IF(B16010="","",INT(A16010))</f>
        <v/>
      </c>
      <c r="D16010">
        <f>IF(B16010="","",HOUR(A16010))</f>
        <v/>
      </c>
      <c r="E16010">
        <f>IF(B16010="","",IF(INPUT!$I$1="","",IF(C16010&lt;(INT(INPUT!$I$1)-INPUT!$I$2),"Off Meds",IF(C16010&lt;=(INT(INPUT!$I$1)+INPUT!$I$2),"Washout","On Meds"))))</f>
        <v/>
      </c>
      <c r="F16010">
        <f>IF(B16010="","",1.509*(LN(B16010)^1.084-5.381))</f>
        <v/>
      </c>
      <c r="G16010">
        <f>IF(F16010="","",IF(F16010&lt;0,10*F16010^2,0))</f>
        <v/>
      </c>
      <c r="H16010">
        <f>IF(F16010="","",IF(F16010&gt;0,10*F16010^2,0))</f>
        <v/>
      </c>
    </row>
    <row r="16011">
      <c r="A16011">
        <f>Input!A16011</f>
        <v/>
      </c>
      <c r="B16011">
        <f>IF(ISNUMBER(Input!B16011),IF(AND(Input!B16011&gt;=20,Input!B16011&lt;=700),Input!B16011,""),"")</f>
        <v/>
      </c>
      <c r="C16011">
        <f>IF(B16011="","",INT(A16011))</f>
        <v/>
      </c>
      <c r="D16011">
        <f>IF(B16011="","",HOUR(A16011))</f>
        <v/>
      </c>
      <c r="E16011">
        <f>IF(B16011="","",IF(INPUT!$I$1="","",IF(C16011&lt;(INT(INPUT!$I$1)-INPUT!$I$2),"Off Meds",IF(C16011&lt;=(INT(INPUT!$I$1)+INPUT!$I$2),"Washout","On Meds"))))</f>
        <v/>
      </c>
      <c r="F16011">
        <f>IF(B16011="","",1.509*(LN(B16011)^1.084-5.381))</f>
        <v/>
      </c>
      <c r="G16011">
        <f>IF(F16011="","",IF(F16011&lt;0,10*F16011^2,0))</f>
        <v/>
      </c>
      <c r="H16011">
        <f>IF(F16011="","",IF(F16011&gt;0,10*F16011^2,0))</f>
        <v/>
      </c>
    </row>
    <row r="16012">
      <c r="A16012">
        <f>Input!A16012</f>
        <v/>
      </c>
      <c r="B16012">
        <f>IF(ISNUMBER(Input!B16012),IF(AND(Input!B16012&gt;=20,Input!B16012&lt;=700),Input!B16012,""),"")</f>
        <v/>
      </c>
      <c r="C16012">
        <f>IF(B16012="","",INT(A16012))</f>
        <v/>
      </c>
      <c r="D16012">
        <f>IF(B16012="","",HOUR(A16012))</f>
        <v/>
      </c>
      <c r="E16012">
        <f>IF(B16012="","",IF(INPUT!$I$1="","",IF(C16012&lt;(INT(INPUT!$I$1)-INPUT!$I$2),"Off Meds",IF(C16012&lt;=(INT(INPUT!$I$1)+INPUT!$I$2),"Washout","On Meds"))))</f>
        <v/>
      </c>
      <c r="F16012">
        <f>IF(B16012="","",1.509*(LN(B16012)^1.084-5.381))</f>
        <v/>
      </c>
      <c r="G16012">
        <f>IF(F16012="","",IF(F16012&lt;0,10*F16012^2,0))</f>
        <v/>
      </c>
      <c r="H16012">
        <f>IF(F16012="","",IF(F16012&gt;0,10*F16012^2,0))</f>
        <v/>
      </c>
    </row>
    <row r="16013">
      <c r="A16013">
        <f>Input!A16013</f>
        <v/>
      </c>
      <c r="B16013">
        <f>IF(ISNUMBER(Input!B16013),IF(AND(Input!B16013&gt;=20,Input!B16013&lt;=700),Input!B16013,""),"")</f>
        <v/>
      </c>
      <c r="C16013">
        <f>IF(B16013="","",INT(A16013))</f>
        <v/>
      </c>
      <c r="D16013">
        <f>IF(B16013="","",HOUR(A16013))</f>
        <v/>
      </c>
      <c r="E16013">
        <f>IF(B16013="","",IF(INPUT!$I$1="","",IF(C16013&lt;(INT(INPUT!$I$1)-INPUT!$I$2),"Off Meds",IF(C16013&lt;=(INT(INPUT!$I$1)+INPUT!$I$2),"Washout","On Meds"))))</f>
        <v/>
      </c>
      <c r="F16013">
        <f>IF(B16013="","",1.509*(LN(B16013)^1.084-5.381))</f>
        <v/>
      </c>
      <c r="G16013">
        <f>IF(F16013="","",IF(F16013&lt;0,10*F16013^2,0))</f>
        <v/>
      </c>
      <c r="H16013">
        <f>IF(F16013="","",IF(F16013&gt;0,10*F16013^2,0))</f>
        <v/>
      </c>
    </row>
    <row r="16014">
      <c r="A16014">
        <f>Input!A16014</f>
        <v/>
      </c>
      <c r="B16014">
        <f>IF(ISNUMBER(Input!B16014),IF(AND(Input!B16014&gt;=20,Input!B16014&lt;=700),Input!B16014,""),"")</f>
        <v/>
      </c>
      <c r="C16014">
        <f>IF(B16014="","",INT(A16014))</f>
        <v/>
      </c>
      <c r="D16014">
        <f>IF(B16014="","",HOUR(A16014))</f>
        <v/>
      </c>
      <c r="E16014">
        <f>IF(B16014="","",IF(INPUT!$I$1="","",IF(C16014&lt;(INT(INPUT!$I$1)-INPUT!$I$2),"Off Meds",IF(C16014&lt;=(INT(INPUT!$I$1)+INPUT!$I$2),"Washout","On Meds"))))</f>
        <v/>
      </c>
      <c r="F16014">
        <f>IF(B16014="","",1.509*(LN(B16014)^1.084-5.381))</f>
        <v/>
      </c>
      <c r="G16014">
        <f>IF(F16014="","",IF(F16014&lt;0,10*F16014^2,0))</f>
        <v/>
      </c>
      <c r="H16014">
        <f>IF(F16014="","",IF(F16014&gt;0,10*F16014^2,0))</f>
        <v/>
      </c>
    </row>
    <row r="16015">
      <c r="A16015">
        <f>Input!A16015</f>
        <v/>
      </c>
      <c r="B16015">
        <f>IF(ISNUMBER(Input!B16015),IF(AND(Input!B16015&gt;=20,Input!B16015&lt;=700),Input!B16015,""),"")</f>
        <v/>
      </c>
      <c r="C16015">
        <f>IF(B16015="","",INT(A16015))</f>
        <v/>
      </c>
      <c r="D16015">
        <f>IF(B16015="","",HOUR(A16015))</f>
        <v/>
      </c>
      <c r="E16015">
        <f>IF(B16015="","",IF(INPUT!$I$1="","",IF(C16015&lt;(INT(INPUT!$I$1)-INPUT!$I$2),"Off Meds",IF(C16015&lt;=(INT(INPUT!$I$1)+INPUT!$I$2),"Washout","On Meds"))))</f>
        <v/>
      </c>
      <c r="F16015">
        <f>IF(B16015="","",1.509*(LN(B16015)^1.084-5.381))</f>
        <v/>
      </c>
      <c r="G16015">
        <f>IF(F16015="","",IF(F16015&lt;0,10*F16015^2,0))</f>
        <v/>
      </c>
      <c r="H16015">
        <f>IF(F16015="","",IF(F16015&gt;0,10*F16015^2,0))</f>
        <v/>
      </c>
    </row>
    <row r="16016">
      <c r="A16016">
        <f>Input!A16016</f>
        <v/>
      </c>
      <c r="B16016">
        <f>IF(ISNUMBER(Input!B16016),IF(AND(Input!B16016&gt;=20,Input!B16016&lt;=700),Input!B16016,""),"")</f>
        <v/>
      </c>
      <c r="C16016">
        <f>IF(B16016="","",INT(A16016))</f>
        <v/>
      </c>
      <c r="D16016">
        <f>IF(B16016="","",HOUR(A16016))</f>
        <v/>
      </c>
      <c r="E16016">
        <f>IF(B16016="","",IF(INPUT!$I$1="","",IF(C16016&lt;(INT(INPUT!$I$1)-INPUT!$I$2),"Off Meds",IF(C16016&lt;=(INT(INPUT!$I$1)+INPUT!$I$2),"Washout","On Meds"))))</f>
        <v/>
      </c>
      <c r="F16016">
        <f>IF(B16016="","",1.509*(LN(B16016)^1.084-5.381))</f>
        <v/>
      </c>
      <c r="G16016">
        <f>IF(F16016="","",IF(F16016&lt;0,10*F16016^2,0))</f>
        <v/>
      </c>
      <c r="H16016">
        <f>IF(F16016="","",IF(F16016&gt;0,10*F16016^2,0))</f>
        <v/>
      </c>
    </row>
    <row r="16017">
      <c r="A16017">
        <f>Input!A16017</f>
        <v/>
      </c>
      <c r="B16017">
        <f>IF(ISNUMBER(Input!B16017),IF(AND(Input!B16017&gt;=20,Input!B16017&lt;=700),Input!B16017,""),"")</f>
        <v/>
      </c>
      <c r="C16017">
        <f>IF(B16017="","",INT(A16017))</f>
        <v/>
      </c>
      <c r="D16017">
        <f>IF(B16017="","",HOUR(A16017))</f>
        <v/>
      </c>
      <c r="E16017">
        <f>IF(B16017="","",IF(INPUT!$I$1="","",IF(C16017&lt;(INT(INPUT!$I$1)-INPUT!$I$2),"Off Meds",IF(C16017&lt;=(INT(INPUT!$I$1)+INPUT!$I$2),"Washout","On Meds"))))</f>
        <v/>
      </c>
      <c r="F16017">
        <f>IF(B16017="","",1.509*(LN(B16017)^1.084-5.381))</f>
        <v/>
      </c>
      <c r="G16017">
        <f>IF(F16017="","",IF(F16017&lt;0,10*F16017^2,0))</f>
        <v/>
      </c>
      <c r="H16017">
        <f>IF(F16017="","",IF(F16017&gt;0,10*F16017^2,0))</f>
        <v/>
      </c>
    </row>
    <row r="16018">
      <c r="A16018">
        <f>Input!A16018</f>
        <v/>
      </c>
      <c r="B16018">
        <f>IF(ISNUMBER(Input!B16018),IF(AND(Input!B16018&gt;=20,Input!B16018&lt;=700),Input!B16018,""),"")</f>
        <v/>
      </c>
      <c r="C16018">
        <f>IF(B16018="","",INT(A16018))</f>
        <v/>
      </c>
      <c r="D16018">
        <f>IF(B16018="","",HOUR(A16018))</f>
        <v/>
      </c>
      <c r="E16018">
        <f>IF(B16018="","",IF(INPUT!$I$1="","",IF(C16018&lt;(INT(INPUT!$I$1)-INPUT!$I$2),"Off Meds",IF(C16018&lt;=(INT(INPUT!$I$1)+INPUT!$I$2),"Washout","On Meds"))))</f>
        <v/>
      </c>
      <c r="F16018">
        <f>IF(B16018="","",1.509*(LN(B16018)^1.084-5.381))</f>
        <v/>
      </c>
      <c r="G16018">
        <f>IF(F16018="","",IF(F16018&lt;0,10*F16018^2,0))</f>
        <v/>
      </c>
      <c r="H16018">
        <f>IF(F16018="","",IF(F16018&gt;0,10*F16018^2,0))</f>
        <v/>
      </c>
    </row>
    <row r="16019">
      <c r="A16019">
        <f>Input!A16019</f>
        <v/>
      </c>
      <c r="B16019">
        <f>IF(ISNUMBER(Input!B16019),IF(AND(Input!B16019&gt;=20,Input!B16019&lt;=700),Input!B16019,""),"")</f>
        <v/>
      </c>
      <c r="C16019">
        <f>IF(B16019="","",INT(A16019))</f>
        <v/>
      </c>
      <c r="D16019">
        <f>IF(B16019="","",HOUR(A16019))</f>
        <v/>
      </c>
      <c r="E16019">
        <f>IF(B16019="","",IF(INPUT!$I$1="","",IF(C16019&lt;(INT(INPUT!$I$1)-INPUT!$I$2),"Off Meds",IF(C16019&lt;=(INT(INPUT!$I$1)+INPUT!$I$2),"Washout","On Meds"))))</f>
        <v/>
      </c>
      <c r="F16019">
        <f>IF(B16019="","",1.509*(LN(B16019)^1.084-5.381))</f>
        <v/>
      </c>
      <c r="G16019">
        <f>IF(F16019="","",IF(F16019&lt;0,10*F16019^2,0))</f>
        <v/>
      </c>
      <c r="H16019">
        <f>IF(F16019="","",IF(F16019&gt;0,10*F16019^2,0))</f>
        <v/>
      </c>
    </row>
    <row r="16020">
      <c r="A16020">
        <f>Input!A16020</f>
        <v/>
      </c>
      <c r="B16020">
        <f>IF(ISNUMBER(Input!B16020),IF(AND(Input!B16020&gt;=20,Input!B16020&lt;=700),Input!B16020,""),"")</f>
        <v/>
      </c>
      <c r="C16020">
        <f>IF(B16020="","",INT(A16020))</f>
        <v/>
      </c>
      <c r="D16020">
        <f>IF(B16020="","",HOUR(A16020))</f>
        <v/>
      </c>
      <c r="E16020">
        <f>IF(B16020="","",IF(INPUT!$I$1="","",IF(C16020&lt;(INT(INPUT!$I$1)-INPUT!$I$2),"Off Meds",IF(C16020&lt;=(INT(INPUT!$I$1)+INPUT!$I$2),"Washout","On Meds"))))</f>
        <v/>
      </c>
      <c r="F16020">
        <f>IF(B16020="","",1.509*(LN(B16020)^1.084-5.381))</f>
        <v/>
      </c>
      <c r="G16020">
        <f>IF(F16020="","",IF(F16020&lt;0,10*F16020^2,0))</f>
        <v/>
      </c>
      <c r="H16020">
        <f>IF(F16020="","",IF(F16020&gt;0,10*F16020^2,0))</f>
        <v/>
      </c>
    </row>
    <row r="16021">
      <c r="A16021">
        <f>Input!A16021</f>
        <v/>
      </c>
      <c r="B16021">
        <f>IF(ISNUMBER(Input!B16021),IF(AND(Input!B16021&gt;=20,Input!B16021&lt;=700),Input!B16021,""),"")</f>
        <v/>
      </c>
      <c r="C16021">
        <f>IF(B16021="","",INT(A16021))</f>
        <v/>
      </c>
      <c r="D16021">
        <f>IF(B16021="","",HOUR(A16021))</f>
        <v/>
      </c>
      <c r="E16021">
        <f>IF(B16021="","",IF(INPUT!$I$1="","",IF(C16021&lt;(INT(INPUT!$I$1)-INPUT!$I$2),"Off Meds",IF(C16021&lt;=(INT(INPUT!$I$1)+INPUT!$I$2),"Washout","On Meds"))))</f>
        <v/>
      </c>
      <c r="F16021">
        <f>IF(B16021="","",1.509*(LN(B16021)^1.084-5.381))</f>
        <v/>
      </c>
      <c r="G16021">
        <f>IF(F16021="","",IF(F16021&lt;0,10*F16021^2,0))</f>
        <v/>
      </c>
      <c r="H16021">
        <f>IF(F16021="","",IF(F16021&gt;0,10*F16021^2,0))</f>
        <v/>
      </c>
    </row>
    <row r="16022">
      <c r="A16022">
        <f>Input!A16022</f>
        <v/>
      </c>
      <c r="B16022">
        <f>IF(ISNUMBER(Input!B16022),IF(AND(Input!B16022&gt;=20,Input!B16022&lt;=700),Input!B16022,""),"")</f>
        <v/>
      </c>
      <c r="C16022">
        <f>IF(B16022="","",INT(A16022))</f>
        <v/>
      </c>
      <c r="D16022">
        <f>IF(B16022="","",HOUR(A16022))</f>
        <v/>
      </c>
      <c r="E16022">
        <f>IF(B16022="","",IF(INPUT!$I$1="","",IF(C16022&lt;(INT(INPUT!$I$1)-INPUT!$I$2),"Off Meds",IF(C16022&lt;=(INT(INPUT!$I$1)+INPUT!$I$2),"Washout","On Meds"))))</f>
        <v/>
      </c>
      <c r="F16022">
        <f>IF(B16022="","",1.509*(LN(B16022)^1.084-5.381))</f>
        <v/>
      </c>
      <c r="G16022">
        <f>IF(F16022="","",IF(F16022&lt;0,10*F16022^2,0))</f>
        <v/>
      </c>
      <c r="H16022">
        <f>IF(F16022="","",IF(F16022&gt;0,10*F16022^2,0))</f>
        <v/>
      </c>
    </row>
    <row r="16023">
      <c r="A16023">
        <f>Input!A16023</f>
        <v/>
      </c>
      <c r="B16023">
        <f>IF(ISNUMBER(Input!B16023),IF(AND(Input!B16023&gt;=20,Input!B16023&lt;=700),Input!B16023,""),"")</f>
        <v/>
      </c>
      <c r="C16023">
        <f>IF(B16023="","",INT(A16023))</f>
        <v/>
      </c>
      <c r="D16023">
        <f>IF(B16023="","",HOUR(A16023))</f>
        <v/>
      </c>
      <c r="E16023">
        <f>IF(B16023="","",IF(INPUT!$I$1="","",IF(C16023&lt;(INT(INPUT!$I$1)-INPUT!$I$2),"Off Meds",IF(C16023&lt;=(INT(INPUT!$I$1)+INPUT!$I$2),"Washout","On Meds"))))</f>
        <v/>
      </c>
      <c r="F16023">
        <f>IF(B16023="","",1.509*(LN(B16023)^1.084-5.381))</f>
        <v/>
      </c>
      <c r="G16023">
        <f>IF(F16023="","",IF(F16023&lt;0,10*F16023^2,0))</f>
        <v/>
      </c>
      <c r="H16023">
        <f>IF(F16023="","",IF(F16023&gt;0,10*F16023^2,0))</f>
        <v/>
      </c>
    </row>
    <row r="16024">
      <c r="A16024">
        <f>Input!A16024</f>
        <v/>
      </c>
      <c r="B16024">
        <f>IF(ISNUMBER(Input!B16024),IF(AND(Input!B16024&gt;=20,Input!B16024&lt;=700),Input!B16024,""),"")</f>
        <v/>
      </c>
      <c r="C16024">
        <f>IF(B16024="","",INT(A16024))</f>
        <v/>
      </c>
      <c r="D16024">
        <f>IF(B16024="","",HOUR(A16024))</f>
        <v/>
      </c>
      <c r="E16024">
        <f>IF(B16024="","",IF(INPUT!$I$1="","",IF(C16024&lt;(INT(INPUT!$I$1)-INPUT!$I$2),"Off Meds",IF(C16024&lt;=(INT(INPUT!$I$1)+INPUT!$I$2),"Washout","On Meds"))))</f>
        <v/>
      </c>
      <c r="F16024">
        <f>IF(B16024="","",1.509*(LN(B16024)^1.084-5.381))</f>
        <v/>
      </c>
      <c r="G16024">
        <f>IF(F16024="","",IF(F16024&lt;0,10*F16024^2,0))</f>
        <v/>
      </c>
      <c r="H16024">
        <f>IF(F16024="","",IF(F16024&gt;0,10*F16024^2,0))</f>
        <v/>
      </c>
    </row>
    <row r="16025">
      <c r="A16025">
        <f>Input!A16025</f>
        <v/>
      </c>
      <c r="B16025">
        <f>IF(ISNUMBER(Input!B16025),IF(AND(Input!B16025&gt;=20,Input!B16025&lt;=700),Input!B16025,""),"")</f>
        <v/>
      </c>
      <c r="C16025">
        <f>IF(B16025="","",INT(A16025))</f>
        <v/>
      </c>
      <c r="D16025">
        <f>IF(B16025="","",HOUR(A16025))</f>
        <v/>
      </c>
      <c r="E16025">
        <f>IF(B16025="","",IF(INPUT!$I$1="","",IF(C16025&lt;(INT(INPUT!$I$1)-INPUT!$I$2),"Off Meds",IF(C16025&lt;=(INT(INPUT!$I$1)+INPUT!$I$2),"Washout","On Meds"))))</f>
        <v/>
      </c>
      <c r="F16025">
        <f>IF(B16025="","",1.509*(LN(B16025)^1.084-5.381))</f>
        <v/>
      </c>
      <c r="G16025">
        <f>IF(F16025="","",IF(F16025&lt;0,10*F16025^2,0))</f>
        <v/>
      </c>
      <c r="H16025">
        <f>IF(F16025="","",IF(F16025&gt;0,10*F16025^2,0))</f>
        <v/>
      </c>
    </row>
    <row r="16026">
      <c r="A16026">
        <f>Input!A16026</f>
        <v/>
      </c>
      <c r="B16026">
        <f>IF(ISNUMBER(Input!B16026),IF(AND(Input!B16026&gt;=20,Input!B16026&lt;=700),Input!B16026,""),"")</f>
        <v/>
      </c>
      <c r="C16026">
        <f>IF(B16026="","",INT(A16026))</f>
        <v/>
      </c>
      <c r="D16026">
        <f>IF(B16026="","",HOUR(A16026))</f>
        <v/>
      </c>
      <c r="E16026">
        <f>IF(B16026="","",IF(INPUT!$I$1="","",IF(C16026&lt;(INT(INPUT!$I$1)-INPUT!$I$2),"Off Meds",IF(C16026&lt;=(INT(INPUT!$I$1)+INPUT!$I$2),"Washout","On Meds"))))</f>
        <v/>
      </c>
      <c r="F16026">
        <f>IF(B16026="","",1.509*(LN(B16026)^1.084-5.381))</f>
        <v/>
      </c>
      <c r="G16026">
        <f>IF(F16026="","",IF(F16026&lt;0,10*F16026^2,0))</f>
        <v/>
      </c>
      <c r="H16026">
        <f>IF(F16026="","",IF(F16026&gt;0,10*F16026^2,0))</f>
        <v/>
      </c>
    </row>
    <row r="16027">
      <c r="A16027">
        <f>Input!A16027</f>
        <v/>
      </c>
      <c r="B16027">
        <f>IF(ISNUMBER(Input!B16027),IF(AND(Input!B16027&gt;=20,Input!B16027&lt;=700),Input!B16027,""),"")</f>
        <v/>
      </c>
      <c r="C16027">
        <f>IF(B16027="","",INT(A16027))</f>
        <v/>
      </c>
      <c r="D16027">
        <f>IF(B16027="","",HOUR(A16027))</f>
        <v/>
      </c>
      <c r="E16027">
        <f>IF(B16027="","",IF(INPUT!$I$1="","",IF(C16027&lt;(INT(INPUT!$I$1)-INPUT!$I$2),"Off Meds",IF(C16027&lt;=(INT(INPUT!$I$1)+INPUT!$I$2),"Washout","On Meds"))))</f>
        <v/>
      </c>
      <c r="F16027">
        <f>IF(B16027="","",1.509*(LN(B16027)^1.084-5.381))</f>
        <v/>
      </c>
      <c r="G16027">
        <f>IF(F16027="","",IF(F16027&lt;0,10*F16027^2,0))</f>
        <v/>
      </c>
      <c r="H16027">
        <f>IF(F16027="","",IF(F16027&gt;0,10*F16027^2,0))</f>
        <v/>
      </c>
    </row>
    <row r="16028">
      <c r="A16028">
        <f>Input!A16028</f>
        <v/>
      </c>
      <c r="B16028">
        <f>IF(ISNUMBER(Input!B16028),IF(AND(Input!B16028&gt;=20,Input!B16028&lt;=700),Input!B16028,""),"")</f>
        <v/>
      </c>
      <c r="C16028">
        <f>IF(B16028="","",INT(A16028))</f>
        <v/>
      </c>
      <c r="D16028">
        <f>IF(B16028="","",HOUR(A16028))</f>
        <v/>
      </c>
      <c r="E16028">
        <f>IF(B16028="","",IF(INPUT!$I$1="","",IF(C16028&lt;(INT(INPUT!$I$1)-INPUT!$I$2),"Off Meds",IF(C16028&lt;=(INT(INPUT!$I$1)+INPUT!$I$2),"Washout","On Meds"))))</f>
        <v/>
      </c>
      <c r="F16028">
        <f>IF(B16028="","",1.509*(LN(B16028)^1.084-5.381))</f>
        <v/>
      </c>
      <c r="G16028">
        <f>IF(F16028="","",IF(F16028&lt;0,10*F16028^2,0))</f>
        <v/>
      </c>
      <c r="H16028">
        <f>IF(F16028="","",IF(F16028&gt;0,10*F16028^2,0))</f>
        <v/>
      </c>
    </row>
    <row r="16029">
      <c r="A16029">
        <f>Input!A16029</f>
        <v/>
      </c>
      <c r="B16029">
        <f>IF(ISNUMBER(Input!B16029),IF(AND(Input!B16029&gt;=20,Input!B16029&lt;=700),Input!B16029,""),"")</f>
        <v/>
      </c>
      <c r="C16029">
        <f>IF(B16029="","",INT(A16029))</f>
        <v/>
      </c>
      <c r="D16029">
        <f>IF(B16029="","",HOUR(A16029))</f>
        <v/>
      </c>
      <c r="E16029">
        <f>IF(B16029="","",IF(INPUT!$I$1="","",IF(C16029&lt;(INT(INPUT!$I$1)-INPUT!$I$2),"Off Meds",IF(C16029&lt;=(INT(INPUT!$I$1)+INPUT!$I$2),"Washout","On Meds"))))</f>
        <v/>
      </c>
      <c r="F16029">
        <f>IF(B16029="","",1.509*(LN(B16029)^1.084-5.381))</f>
        <v/>
      </c>
      <c r="G16029">
        <f>IF(F16029="","",IF(F16029&lt;0,10*F16029^2,0))</f>
        <v/>
      </c>
      <c r="H16029">
        <f>IF(F16029="","",IF(F16029&gt;0,10*F16029^2,0))</f>
        <v/>
      </c>
    </row>
    <row r="16030">
      <c r="A16030">
        <f>Input!A16030</f>
        <v/>
      </c>
      <c r="B16030">
        <f>IF(ISNUMBER(Input!B16030),IF(AND(Input!B16030&gt;=20,Input!B16030&lt;=700),Input!B16030,""),"")</f>
        <v/>
      </c>
      <c r="C16030">
        <f>IF(B16030="","",INT(A16030))</f>
        <v/>
      </c>
      <c r="D16030">
        <f>IF(B16030="","",HOUR(A16030))</f>
        <v/>
      </c>
      <c r="E16030">
        <f>IF(B16030="","",IF(INPUT!$I$1="","",IF(C16030&lt;(INT(INPUT!$I$1)-INPUT!$I$2),"Off Meds",IF(C16030&lt;=(INT(INPUT!$I$1)+INPUT!$I$2),"Washout","On Meds"))))</f>
        <v/>
      </c>
      <c r="F16030">
        <f>IF(B16030="","",1.509*(LN(B16030)^1.084-5.381))</f>
        <v/>
      </c>
      <c r="G16030">
        <f>IF(F16030="","",IF(F16030&lt;0,10*F16030^2,0))</f>
        <v/>
      </c>
      <c r="H16030">
        <f>IF(F16030="","",IF(F16030&gt;0,10*F16030^2,0))</f>
        <v/>
      </c>
    </row>
    <row r="16031">
      <c r="A16031">
        <f>Input!A16031</f>
        <v/>
      </c>
      <c r="B16031">
        <f>IF(ISNUMBER(Input!B16031),IF(AND(Input!B16031&gt;=20,Input!B16031&lt;=700),Input!B16031,""),"")</f>
        <v/>
      </c>
      <c r="C16031">
        <f>IF(B16031="","",INT(A16031))</f>
        <v/>
      </c>
      <c r="D16031">
        <f>IF(B16031="","",HOUR(A16031))</f>
        <v/>
      </c>
      <c r="E16031">
        <f>IF(B16031="","",IF(INPUT!$I$1="","",IF(C16031&lt;(INT(INPUT!$I$1)-INPUT!$I$2),"Off Meds",IF(C16031&lt;=(INT(INPUT!$I$1)+INPUT!$I$2),"Washout","On Meds"))))</f>
        <v/>
      </c>
      <c r="F16031">
        <f>IF(B16031="","",1.509*(LN(B16031)^1.084-5.381))</f>
        <v/>
      </c>
      <c r="G16031">
        <f>IF(F16031="","",IF(F16031&lt;0,10*F16031^2,0))</f>
        <v/>
      </c>
      <c r="H16031">
        <f>IF(F16031="","",IF(F16031&gt;0,10*F16031^2,0))</f>
        <v/>
      </c>
    </row>
    <row r="16032">
      <c r="A16032">
        <f>Input!A16032</f>
        <v/>
      </c>
      <c r="B16032">
        <f>IF(ISNUMBER(Input!B16032),IF(AND(Input!B16032&gt;=20,Input!B16032&lt;=700),Input!B16032,""),"")</f>
        <v/>
      </c>
      <c r="C16032">
        <f>IF(B16032="","",INT(A16032))</f>
        <v/>
      </c>
      <c r="D16032">
        <f>IF(B16032="","",HOUR(A16032))</f>
        <v/>
      </c>
      <c r="E16032">
        <f>IF(B16032="","",IF(INPUT!$I$1="","",IF(C16032&lt;(INT(INPUT!$I$1)-INPUT!$I$2),"Off Meds",IF(C16032&lt;=(INT(INPUT!$I$1)+INPUT!$I$2),"Washout","On Meds"))))</f>
        <v/>
      </c>
      <c r="F16032">
        <f>IF(B16032="","",1.509*(LN(B16032)^1.084-5.381))</f>
        <v/>
      </c>
      <c r="G16032">
        <f>IF(F16032="","",IF(F16032&lt;0,10*F16032^2,0))</f>
        <v/>
      </c>
      <c r="H16032">
        <f>IF(F16032="","",IF(F16032&gt;0,10*F16032^2,0))</f>
        <v/>
      </c>
    </row>
    <row r="16033">
      <c r="A16033">
        <f>Input!A16033</f>
        <v/>
      </c>
      <c r="B16033">
        <f>IF(ISNUMBER(Input!B16033),IF(AND(Input!B16033&gt;=20,Input!B16033&lt;=700),Input!B16033,""),"")</f>
        <v/>
      </c>
      <c r="C16033">
        <f>IF(B16033="","",INT(A16033))</f>
        <v/>
      </c>
      <c r="D16033">
        <f>IF(B16033="","",HOUR(A16033))</f>
        <v/>
      </c>
      <c r="E16033">
        <f>IF(B16033="","",IF(INPUT!$I$1="","",IF(C16033&lt;(INT(INPUT!$I$1)-INPUT!$I$2),"Off Meds",IF(C16033&lt;=(INT(INPUT!$I$1)+INPUT!$I$2),"Washout","On Meds"))))</f>
        <v/>
      </c>
      <c r="F16033">
        <f>IF(B16033="","",1.509*(LN(B16033)^1.084-5.381))</f>
        <v/>
      </c>
      <c r="G16033">
        <f>IF(F16033="","",IF(F16033&lt;0,10*F16033^2,0))</f>
        <v/>
      </c>
      <c r="H16033">
        <f>IF(F16033="","",IF(F16033&gt;0,10*F16033^2,0))</f>
        <v/>
      </c>
    </row>
    <row r="16034">
      <c r="A16034">
        <f>Input!A16034</f>
        <v/>
      </c>
      <c r="B16034">
        <f>IF(ISNUMBER(Input!B16034),IF(AND(Input!B16034&gt;=20,Input!B16034&lt;=700),Input!B16034,""),"")</f>
        <v/>
      </c>
      <c r="C16034">
        <f>IF(B16034="","",INT(A16034))</f>
        <v/>
      </c>
      <c r="D16034">
        <f>IF(B16034="","",HOUR(A16034))</f>
        <v/>
      </c>
      <c r="E16034">
        <f>IF(B16034="","",IF(INPUT!$I$1="","",IF(C16034&lt;(INT(INPUT!$I$1)-INPUT!$I$2),"Off Meds",IF(C16034&lt;=(INT(INPUT!$I$1)+INPUT!$I$2),"Washout","On Meds"))))</f>
        <v/>
      </c>
      <c r="F16034">
        <f>IF(B16034="","",1.509*(LN(B16034)^1.084-5.381))</f>
        <v/>
      </c>
      <c r="G16034">
        <f>IF(F16034="","",IF(F16034&lt;0,10*F16034^2,0))</f>
        <v/>
      </c>
      <c r="H16034">
        <f>IF(F16034="","",IF(F16034&gt;0,10*F16034^2,0))</f>
        <v/>
      </c>
    </row>
    <row r="16035">
      <c r="A16035">
        <f>Input!A16035</f>
        <v/>
      </c>
      <c r="B16035">
        <f>IF(ISNUMBER(Input!B16035),IF(AND(Input!B16035&gt;=20,Input!B16035&lt;=700),Input!B16035,""),"")</f>
        <v/>
      </c>
      <c r="C16035">
        <f>IF(B16035="","",INT(A16035))</f>
        <v/>
      </c>
      <c r="D16035">
        <f>IF(B16035="","",HOUR(A16035))</f>
        <v/>
      </c>
      <c r="E16035">
        <f>IF(B16035="","",IF(INPUT!$I$1="","",IF(C16035&lt;(INT(INPUT!$I$1)-INPUT!$I$2),"Off Meds",IF(C16035&lt;=(INT(INPUT!$I$1)+INPUT!$I$2),"Washout","On Meds"))))</f>
        <v/>
      </c>
      <c r="F16035">
        <f>IF(B16035="","",1.509*(LN(B16035)^1.084-5.381))</f>
        <v/>
      </c>
      <c r="G16035">
        <f>IF(F16035="","",IF(F16035&lt;0,10*F16035^2,0))</f>
        <v/>
      </c>
      <c r="H16035">
        <f>IF(F16035="","",IF(F16035&gt;0,10*F16035^2,0))</f>
        <v/>
      </c>
    </row>
    <row r="16036">
      <c r="A16036">
        <f>Input!A16036</f>
        <v/>
      </c>
      <c r="B16036">
        <f>IF(ISNUMBER(Input!B16036),IF(AND(Input!B16036&gt;=20,Input!B16036&lt;=700),Input!B16036,""),"")</f>
        <v/>
      </c>
      <c r="C16036">
        <f>IF(B16036="","",INT(A16036))</f>
        <v/>
      </c>
      <c r="D16036">
        <f>IF(B16036="","",HOUR(A16036))</f>
        <v/>
      </c>
      <c r="E16036">
        <f>IF(B16036="","",IF(INPUT!$I$1="","",IF(C16036&lt;(INT(INPUT!$I$1)-INPUT!$I$2),"Off Meds",IF(C16036&lt;=(INT(INPUT!$I$1)+INPUT!$I$2),"Washout","On Meds"))))</f>
        <v/>
      </c>
      <c r="F16036">
        <f>IF(B16036="","",1.509*(LN(B16036)^1.084-5.381))</f>
        <v/>
      </c>
      <c r="G16036">
        <f>IF(F16036="","",IF(F16036&lt;0,10*F16036^2,0))</f>
        <v/>
      </c>
      <c r="H16036">
        <f>IF(F16036="","",IF(F16036&gt;0,10*F16036^2,0))</f>
        <v/>
      </c>
    </row>
    <row r="16037">
      <c r="A16037">
        <f>Input!A16037</f>
        <v/>
      </c>
      <c r="B16037">
        <f>IF(ISNUMBER(Input!B16037),IF(AND(Input!B16037&gt;=20,Input!B16037&lt;=700),Input!B16037,""),"")</f>
        <v/>
      </c>
      <c r="C16037">
        <f>IF(B16037="","",INT(A16037))</f>
        <v/>
      </c>
      <c r="D16037">
        <f>IF(B16037="","",HOUR(A16037))</f>
        <v/>
      </c>
      <c r="E16037">
        <f>IF(B16037="","",IF(INPUT!$I$1="","",IF(C16037&lt;(INT(INPUT!$I$1)-INPUT!$I$2),"Off Meds",IF(C16037&lt;=(INT(INPUT!$I$1)+INPUT!$I$2),"Washout","On Meds"))))</f>
        <v/>
      </c>
      <c r="F16037">
        <f>IF(B16037="","",1.509*(LN(B16037)^1.084-5.381))</f>
        <v/>
      </c>
      <c r="G16037">
        <f>IF(F16037="","",IF(F16037&lt;0,10*F16037^2,0))</f>
        <v/>
      </c>
      <c r="H16037">
        <f>IF(F16037="","",IF(F16037&gt;0,10*F16037^2,0))</f>
        <v/>
      </c>
    </row>
    <row r="16038">
      <c r="A16038">
        <f>Input!A16038</f>
        <v/>
      </c>
      <c r="B16038">
        <f>IF(ISNUMBER(Input!B16038),IF(AND(Input!B16038&gt;=20,Input!B16038&lt;=700),Input!B16038,""),"")</f>
        <v/>
      </c>
      <c r="C16038">
        <f>IF(B16038="","",INT(A16038))</f>
        <v/>
      </c>
      <c r="D16038">
        <f>IF(B16038="","",HOUR(A16038))</f>
        <v/>
      </c>
      <c r="E16038">
        <f>IF(B16038="","",IF(INPUT!$I$1="","",IF(C16038&lt;(INT(INPUT!$I$1)-INPUT!$I$2),"Off Meds",IF(C16038&lt;=(INT(INPUT!$I$1)+INPUT!$I$2),"Washout","On Meds"))))</f>
        <v/>
      </c>
      <c r="F16038">
        <f>IF(B16038="","",1.509*(LN(B16038)^1.084-5.381))</f>
        <v/>
      </c>
      <c r="G16038">
        <f>IF(F16038="","",IF(F16038&lt;0,10*F16038^2,0))</f>
        <v/>
      </c>
      <c r="H16038">
        <f>IF(F16038="","",IF(F16038&gt;0,10*F16038^2,0))</f>
        <v/>
      </c>
    </row>
    <row r="16039">
      <c r="A16039">
        <f>Input!A16039</f>
        <v/>
      </c>
      <c r="B16039">
        <f>IF(ISNUMBER(Input!B16039),IF(AND(Input!B16039&gt;=20,Input!B16039&lt;=700),Input!B16039,""),"")</f>
        <v/>
      </c>
      <c r="C16039">
        <f>IF(B16039="","",INT(A16039))</f>
        <v/>
      </c>
      <c r="D16039">
        <f>IF(B16039="","",HOUR(A16039))</f>
        <v/>
      </c>
      <c r="E16039">
        <f>IF(B16039="","",IF(INPUT!$I$1="","",IF(C16039&lt;(INT(INPUT!$I$1)-INPUT!$I$2),"Off Meds",IF(C16039&lt;=(INT(INPUT!$I$1)+INPUT!$I$2),"Washout","On Meds"))))</f>
        <v/>
      </c>
      <c r="F16039">
        <f>IF(B16039="","",1.509*(LN(B16039)^1.084-5.381))</f>
        <v/>
      </c>
      <c r="G16039">
        <f>IF(F16039="","",IF(F16039&lt;0,10*F16039^2,0))</f>
        <v/>
      </c>
      <c r="H16039">
        <f>IF(F16039="","",IF(F16039&gt;0,10*F16039^2,0))</f>
        <v/>
      </c>
    </row>
    <row r="16040">
      <c r="A16040">
        <f>Input!A16040</f>
        <v/>
      </c>
      <c r="B16040">
        <f>IF(ISNUMBER(Input!B16040),IF(AND(Input!B16040&gt;=20,Input!B16040&lt;=700),Input!B16040,""),"")</f>
        <v/>
      </c>
      <c r="C16040">
        <f>IF(B16040="","",INT(A16040))</f>
        <v/>
      </c>
      <c r="D16040">
        <f>IF(B16040="","",HOUR(A16040))</f>
        <v/>
      </c>
      <c r="E16040">
        <f>IF(B16040="","",IF(INPUT!$I$1="","",IF(C16040&lt;(INT(INPUT!$I$1)-INPUT!$I$2),"Off Meds",IF(C16040&lt;=(INT(INPUT!$I$1)+INPUT!$I$2),"Washout","On Meds"))))</f>
        <v/>
      </c>
      <c r="F16040">
        <f>IF(B16040="","",1.509*(LN(B16040)^1.084-5.381))</f>
        <v/>
      </c>
      <c r="G16040">
        <f>IF(F16040="","",IF(F16040&lt;0,10*F16040^2,0))</f>
        <v/>
      </c>
      <c r="H16040">
        <f>IF(F16040="","",IF(F16040&gt;0,10*F16040^2,0))</f>
        <v/>
      </c>
    </row>
    <row r="16041">
      <c r="A16041">
        <f>Input!A16041</f>
        <v/>
      </c>
      <c r="B16041">
        <f>IF(ISNUMBER(Input!B16041),IF(AND(Input!B16041&gt;=20,Input!B16041&lt;=700),Input!B16041,""),"")</f>
        <v/>
      </c>
      <c r="C16041">
        <f>IF(B16041="","",INT(A16041))</f>
        <v/>
      </c>
      <c r="D16041">
        <f>IF(B16041="","",HOUR(A16041))</f>
        <v/>
      </c>
      <c r="E16041">
        <f>IF(B16041="","",IF(INPUT!$I$1="","",IF(C16041&lt;(INT(INPUT!$I$1)-INPUT!$I$2),"Off Meds",IF(C16041&lt;=(INT(INPUT!$I$1)+INPUT!$I$2),"Washout","On Meds"))))</f>
        <v/>
      </c>
      <c r="F16041">
        <f>IF(B16041="","",1.509*(LN(B16041)^1.084-5.381))</f>
        <v/>
      </c>
      <c r="G16041">
        <f>IF(F16041="","",IF(F16041&lt;0,10*F16041^2,0))</f>
        <v/>
      </c>
      <c r="H16041">
        <f>IF(F16041="","",IF(F16041&gt;0,10*F16041^2,0))</f>
        <v/>
      </c>
    </row>
    <row r="16042">
      <c r="A16042">
        <f>Input!A16042</f>
        <v/>
      </c>
      <c r="B16042">
        <f>IF(ISNUMBER(Input!B16042),IF(AND(Input!B16042&gt;=20,Input!B16042&lt;=700),Input!B16042,""),"")</f>
        <v/>
      </c>
      <c r="C16042">
        <f>IF(B16042="","",INT(A16042))</f>
        <v/>
      </c>
      <c r="D16042">
        <f>IF(B16042="","",HOUR(A16042))</f>
        <v/>
      </c>
      <c r="E16042">
        <f>IF(B16042="","",IF(INPUT!$I$1="","",IF(C16042&lt;(INT(INPUT!$I$1)-INPUT!$I$2),"Off Meds",IF(C16042&lt;=(INT(INPUT!$I$1)+INPUT!$I$2),"Washout","On Meds"))))</f>
        <v/>
      </c>
      <c r="F16042">
        <f>IF(B16042="","",1.509*(LN(B16042)^1.084-5.381))</f>
        <v/>
      </c>
      <c r="G16042">
        <f>IF(F16042="","",IF(F16042&lt;0,10*F16042^2,0))</f>
        <v/>
      </c>
      <c r="H16042">
        <f>IF(F16042="","",IF(F16042&gt;0,10*F16042^2,0))</f>
        <v/>
      </c>
    </row>
    <row r="16043">
      <c r="A16043">
        <f>Input!A16043</f>
        <v/>
      </c>
      <c r="B16043">
        <f>IF(ISNUMBER(Input!B16043),IF(AND(Input!B16043&gt;=20,Input!B16043&lt;=700),Input!B16043,""),"")</f>
        <v/>
      </c>
      <c r="C16043">
        <f>IF(B16043="","",INT(A16043))</f>
        <v/>
      </c>
      <c r="D16043">
        <f>IF(B16043="","",HOUR(A16043))</f>
        <v/>
      </c>
      <c r="E16043">
        <f>IF(B16043="","",IF(INPUT!$I$1="","",IF(C16043&lt;(INT(INPUT!$I$1)-INPUT!$I$2),"Off Meds",IF(C16043&lt;=(INT(INPUT!$I$1)+INPUT!$I$2),"Washout","On Meds"))))</f>
        <v/>
      </c>
      <c r="F16043">
        <f>IF(B16043="","",1.509*(LN(B16043)^1.084-5.381))</f>
        <v/>
      </c>
      <c r="G16043">
        <f>IF(F16043="","",IF(F16043&lt;0,10*F16043^2,0))</f>
        <v/>
      </c>
      <c r="H16043">
        <f>IF(F16043="","",IF(F16043&gt;0,10*F16043^2,0))</f>
        <v/>
      </c>
    </row>
    <row r="16044">
      <c r="A16044">
        <f>Input!A16044</f>
        <v/>
      </c>
      <c r="B16044">
        <f>IF(ISNUMBER(Input!B16044),IF(AND(Input!B16044&gt;=20,Input!B16044&lt;=700),Input!B16044,""),"")</f>
        <v/>
      </c>
      <c r="C16044">
        <f>IF(B16044="","",INT(A16044))</f>
        <v/>
      </c>
      <c r="D16044">
        <f>IF(B16044="","",HOUR(A16044))</f>
        <v/>
      </c>
      <c r="E16044">
        <f>IF(B16044="","",IF(INPUT!$I$1="","",IF(C16044&lt;(INT(INPUT!$I$1)-INPUT!$I$2),"Off Meds",IF(C16044&lt;=(INT(INPUT!$I$1)+INPUT!$I$2),"Washout","On Meds"))))</f>
        <v/>
      </c>
      <c r="F16044">
        <f>IF(B16044="","",1.509*(LN(B16044)^1.084-5.381))</f>
        <v/>
      </c>
      <c r="G16044">
        <f>IF(F16044="","",IF(F16044&lt;0,10*F16044^2,0))</f>
        <v/>
      </c>
      <c r="H16044">
        <f>IF(F16044="","",IF(F16044&gt;0,10*F16044^2,0))</f>
        <v/>
      </c>
    </row>
    <row r="16045">
      <c r="A16045">
        <f>Input!A16045</f>
        <v/>
      </c>
      <c r="B16045">
        <f>IF(ISNUMBER(Input!B16045),IF(AND(Input!B16045&gt;=20,Input!B16045&lt;=700),Input!B16045,""),"")</f>
        <v/>
      </c>
      <c r="C16045">
        <f>IF(B16045="","",INT(A16045))</f>
        <v/>
      </c>
      <c r="D16045">
        <f>IF(B16045="","",HOUR(A16045))</f>
        <v/>
      </c>
      <c r="E16045">
        <f>IF(B16045="","",IF(INPUT!$I$1="","",IF(C16045&lt;(INT(INPUT!$I$1)-INPUT!$I$2),"Off Meds",IF(C16045&lt;=(INT(INPUT!$I$1)+INPUT!$I$2),"Washout","On Meds"))))</f>
        <v/>
      </c>
      <c r="F16045">
        <f>IF(B16045="","",1.509*(LN(B16045)^1.084-5.381))</f>
        <v/>
      </c>
      <c r="G16045">
        <f>IF(F16045="","",IF(F16045&lt;0,10*F16045^2,0))</f>
        <v/>
      </c>
      <c r="H16045">
        <f>IF(F16045="","",IF(F16045&gt;0,10*F16045^2,0))</f>
        <v/>
      </c>
    </row>
    <row r="16046">
      <c r="A16046">
        <f>Input!A16046</f>
        <v/>
      </c>
      <c r="B16046">
        <f>IF(ISNUMBER(Input!B16046),IF(AND(Input!B16046&gt;=20,Input!B16046&lt;=700),Input!B16046,""),"")</f>
        <v/>
      </c>
      <c r="C16046">
        <f>IF(B16046="","",INT(A16046))</f>
        <v/>
      </c>
      <c r="D16046">
        <f>IF(B16046="","",HOUR(A16046))</f>
        <v/>
      </c>
      <c r="E16046">
        <f>IF(B16046="","",IF(INPUT!$I$1="","",IF(C16046&lt;(INT(INPUT!$I$1)-INPUT!$I$2),"Off Meds",IF(C16046&lt;=(INT(INPUT!$I$1)+INPUT!$I$2),"Washout","On Meds"))))</f>
        <v/>
      </c>
      <c r="F16046">
        <f>IF(B16046="","",1.509*(LN(B16046)^1.084-5.381))</f>
        <v/>
      </c>
      <c r="G16046">
        <f>IF(F16046="","",IF(F16046&lt;0,10*F16046^2,0))</f>
        <v/>
      </c>
      <c r="H16046">
        <f>IF(F16046="","",IF(F16046&gt;0,10*F16046^2,0))</f>
        <v/>
      </c>
    </row>
    <row r="16047">
      <c r="A16047">
        <f>Input!A16047</f>
        <v/>
      </c>
      <c r="B16047">
        <f>IF(ISNUMBER(Input!B16047),IF(AND(Input!B16047&gt;=20,Input!B16047&lt;=700),Input!B16047,""),"")</f>
        <v/>
      </c>
      <c r="C16047">
        <f>IF(B16047="","",INT(A16047))</f>
        <v/>
      </c>
      <c r="D16047">
        <f>IF(B16047="","",HOUR(A16047))</f>
        <v/>
      </c>
      <c r="E16047">
        <f>IF(B16047="","",IF(INPUT!$I$1="","",IF(C16047&lt;(INT(INPUT!$I$1)-INPUT!$I$2),"Off Meds",IF(C16047&lt;=(INT(INPUT!$I$1)+INPUT!$I$2),"Washout","On Meds"))))</f>
        <v/>
      </c>
      <c r="F16047">
        <f>IF(B16047="","",1.509*(LN(B16047)^1.084-5.381))</f>
        <v/>
      </c>
      <c r="G16047">
        <f>IF(F16047="","",IF(F16047&lt;0,10*F16047^2,0))</f>
        <v/>
      </c>
      <c r="H16047">
        <f>IF(F16047="","",IF(F16047&gt;0,10*F16047^2,0))</f>
        <v/>
      </c>
    </row>
    <row r="16048">
      <c r="A16048">
        <f>Input!A16048</f>
        <v/>
      </c>
      <c r="B16048">
        <f>IF(ISNUMBER(Input!B16048),IF(AND(Input!B16048&gt;=20,Input!B16048&lt;=700),Input!B16048,""),"")</f>
        <v/>
      </c>
      <c r="C16048">
        <f>IF(B16048="","",INT(A16048))</f>
        <v/>
      </c>
      <c r="D16048">
        <f>IF(B16048="","",HOUR(A16048))</f>
        <v/>
      </c>
      <c r="E16048">
        <f>IF(B16048="","",IF(INPUT!$I$1="","",IF(C16048&lt;(INT(INPUT!$I$1)-INPUT!$I$2),"Off Meds",IF(C16048&lt;=(INT(INPUT!$I$1)+INPUT!$I$2),"Washout","On Meds"))))</f>
        <v/>
      </c>
      <c r="F16048">
        <f>IF(B16048="","",1.509*(LN(B16048)^1.084-5.381))</f>
        <v/>
      </c>
      <c r="G16048">
        <f>IF(F16048="","",IF(F16048&lt;0,10*F16048^2,0))</f>
        <v/>
      </c>
      <c r="H16048">
        <f>IF(F16048="","",IF(F16048&gt;0,10*F16048^2,0))</f>
        <v/>
      </c>
    </row>
    <row r="16049">
      <c r="A16049">
        <f>Input!A16049</f>
        <v/>
      </c>
      <c r="B16049">
        <f>IF(ISNUMBER(Input!B16049),IF(AND(Input!B16049&gt;=20,Input!B16049&lt;=700),Input!B16049,""),"")</f>
        <v/>
      </c>
      <c r="C16049">
        <f>IF(B16049="","",INT(A16049))</f>
        <v/>
      </c>
      <c r="D16049">
        <f>IF(B16049="","",HOUR(A16049))</f>
        <v/>
      </c>
      <c r="E16049">
        <f>IF(B16049="","",IF(INPUT!$I$1="","",IF(C16049&lt;(INT(INPUT!$I$1)-INPUT!$I$2),"Off Meds",IF(C16049&lt;=(INT(INPUT!$I$1)+INPUT!$I$2),"Washout","On Meds"))))</f>
        <v/>
      </c>
      <c r="F16049">
        <f>IF(B16049="","",1.509*(LN(B16049)^1.084-5.381))</f>
        <v/>
      </c>
      <c r="G16049">
        <f>IF(F16049="","",IF(F16049&lt;0,10*F16049^2,0))</f>
        <v/>
      </c>
      <c r="H16049">
        <f>IF(F16049="","",IF(F16049&gt;0,10*F16049^2,0))</f>
        <v/>
      </c>
    </row>
    <row r="16050">
      <c r="A16050">
        <f>Input!A16050</f>
        <v/>
      </c>
      <c r="B16050">
        <f>IF(ISNUMBER(Input!B16050),IF(AND(Input!B16050&gt;=20,Input!B16050&lt;=700),Input!B16050,""),"")</f>
        <v/>
      </c>
      <c r="C16050">
        <f>IF(B16050="","",INT(A16050))</f>
        <v/>
      </c>
      <c r="D16050">
        <f>IF(B16050="","",HOUR(A16050))</f>
        <v/>
      </c>
      <c r="E16050">
        <f>IF(B16050="","",IF(INPUT!$I$1="","",IF(C16050&lt;(INT(INPUT!$I$1)-INPUT!$I$2),"Off Meds",IF(C16050&lt;=(INT(INPUT!$I$1)+INPUT!$I$2),"Washout","On Meds"))))</f>
        <v/>
      </c>
      <c r="F16050">
        <f>IF(B16050="","",1.509*(LN(B16050)^1.084-5.381))</f>
        <v/>
      </c>
      <c r="G16050">
        <f>IF(F16050="","",IF(F16050&lt;0,10*F16050^2,0))</f>
        <v/>
      </c>
      <c r="H16050">
        <f>IF(F16050="","",IF(F16050&gt;0,10*F16050^2,0))</f>
        <v/>
      </c>
    </row>
    <row r="16051">
      <c r="A16051">
        <f>Input!A16051</f>
        <v/>
      </c>
      <c r="B16051">
        <f>IF(ISNUMBER(Input!B16051),IF(AND(Input!B16051&gt;=20,Input!B16051&lt;=700),Input!B16051,""),"")</f>
        <v/>
      </c>
      <c r="C16051">
        <f>IF(B16051="","",INT(A16051))</f>
        <v/>
      </c>
      <c r="D16051">
        <f>IF(B16051="","",HOUR(A16051))</f>
        <v/>
      </c>
      <c r="E16051">
        <f>IF(B16051="","",IF(INPUT!$I$1="","",IF(C16051&lt;(INT(INPUT!$I$1)-INPUT!$I$2),"Off Meds",IF(C16051&lt;=(INT(INPUT!$I$1)+INPUT!$I$2),"Washout","On Meds"))))</f>
        <v/>
      </c>
      <c r="F16051">
        <f>IF(B16051="","",1.509*(LN(B16051)^1.084-5.381))</f>
        <v/>
      </c>
      <c r="G16051">
        <f>IF(F16051="","",IF(F16051&lt;0,10*F16051^2,0))</f>
        <v/>
      </c>
      <c r="H16051">
        <f>IF(F16051="","",IF(F16051&gt;0,10*F16051^2,0))</f>
        <v/>
      </c>
    </row>
    <row r="16052">
      <c r="A16052">
        <f>Input!A16052</f>
        <v/>
      </c>
      <c r="B16052">
        <f>IF(ISNUMBER(Input!B16052),IF(AND(Input!B16052&gt;=20,Input!B16052&lt;=700),Input!B16052,""),"")</f>
        <v/>
      </c>
      <c r="C16052">
        <f>IF(B16052="","",INT(A16052))</f>
        <v/>
      </c>
      <c r="D16052">
        <f>IF(B16052="","",HOUR(A16052))</f>
        <v/>
      </c>
      <c r="E16052">
        <f>IF(B16052="","",IF(INPUT!$I$1="","",IF(C16052&lt;(INT(INPUT!$I$1)-INPUT!$I$2),"Off Meds",IF(C16052&lt;=(INT(INPUT!$I$1)+INPUT!$I$2),"Washout","On Meds"))))</f>
        <v/>
      </c>
      <c r="F16052">
        <f>IF(B16052="","",1.509*(LN(B16052)^1.084-5.381))</f>
        <v/>
      </c>
      <c r="G16052">
        <f>IF(F16052="","",IF(F16052&lt;0,10*F16052^2,0))</f>
        <v/>
      </c>
      <c r="H16052">
        <f>IF(F16052="","",IF(F16052&gt;0,10*F16052^2,0))</f>
        <v/>
      </c>
    </row>
    <row r="16053">
      <c r="A16053">
        <f>Input!A16053</f>
        <v/>
      </c>
      <c r="B16053">
        <f>IF(ISNUMBER(Input!B16053),IF(AND(Input!B16053&gt;=20,Input!B16053&lt;=700),Input!B16053,""),"")</f>
        <v/>
      </c>
      <c r="C16053">
        <f>IF(B16053="","",INT(A16053))</f>
        <v/>
      </c>
      <c r="D16053">
        <f>IF(B16053="","",HOUR(A16053))</f>
        <v/>
      </c>
      <c r="E16053">
        <f>IF(B16053="","",IF(INPUT!$I$1="","",IF(C16053&lt;(INT(INPUT!$I$1)-INPUT!$I$2),"Off Meds",IF(C16053&lt;=(INT(INPUT!$I$1)+INPUT!$I$2),"Washout","On Meds"))))</f>
        <v/>
      </c>
      <c r="F16053">
        <f>IF(B16053="","",1.509*(LN(B16053)^1.084-5.381))</f>
        <v/>
      </c>
      <c r="G16053">
        <f>IF(F16053="","",IF(F16053&lt;0,10*F16053^2,0))</f>
        <v/>
      </c>
      <c r="H16053">
        <f>IF(F16053="","",IF(F16053&gt;0,10*F16053^2,0))</f>
        <v/>
      </c>
    </row>
    <row r="16054">
      <c r="A16054">
        <f>Input!A16054</f>
        <v/>
      </c>
      <c r="B16054">
        <f>IF(ISNUMBER(Input!B16054),IF(AND(Input!B16054&gt;=20,Input!B16054&lt;=700),Input!B16054,""),"")</f>
        <v/>
      </c>
      <c r="C16054">
        <f>IF(B16054="","",INT(A16054))</f>
        <v/>
      </c>
      <c r="D16054">
        <f>IF(B16054="","",HOUR(A16054))</f>
        <v/>
      </c>
      <c r="E16054">
        <f>IF(B16054="","",IF(INPUT!$I$1="","",IF(C16054&lt;(INT(INPUT!$I$1)-INPUT!$I$2),"Off Meds",IF(C16054&lt;=(INT(INPUT!$I$1)+INPUT!$I$2),"Washout","On Meds"))))</f>
        <v/>
      </c>
      <c r="F16054">
        <f>IF(B16054="","",1.509*(LN(B16054)^1.084-5.381))</f>
        <v/>
      </c>
      <c r="G16054">
        <f>IF(F16054="","",IF(F16054&lt;0,10*F16054^2,0))</f>
        <v/>
      </c>
      <c r="H16054">
        <f>IF(F16054="","",IF(F16054&gt;0,10*F16054^2,0))</f>
        <v/>
      </c>
    </row>
    <row r="16055">
      <c r="A16055">
        <f>Input!A16055</f>
        <v/>
      </c>
      <c r="B16055">
        <f>IF(ISNUMBER(Input!B16055),IF(AND(Input!B16055&gt;=20,Input!B16055&lt;=700),Input!B16055,""),"")</f>
        <v/>
      </c>
      <c r="C16055">
        <f>IF(B16055="","",INT(A16055))</f>
        <v/>
      </c>
      <c r="D16055">
        <f>IF(B16055="","",HOUR(A16055))</f>
        <v/>
      </c>
      <c r="E16055">
        <f>IF(B16055="","",IF(INPUT!$I$1="","",IF(C16055&lt;(INT(INPUT!$I$1)-INPUT!$I$2),"Off Meds",IF(C16055&lt;=(INT(INPUT!$I$1)+INPUT!$I$2),"Washout","On Meds"))))</f>
        <v/>
      </c>
      <c r="F16055">
        <f>IF(B16055="","",1.509*(LN(B16055)^1.084-5.381))</f>
        <v/>
      </c>
      <c r="G16055">
        <f>IF(F16055="","",IF(F16055&lt;0,10*F16055^2,0))</f>
        <v/>
      </c>
      <c r="H16055">
        <f>IF(F16055="","",IF(F16055&gt;0,10*F16055^2,0))</f>
        <v/>
      </c>
    </row>
    <row r="16056">
      <c r="A16056">
        <f>Input!A16056</f>
        <v/>
      </c>
      <c r="B16056">
        <f>IF(ISNUMBER(Input!B16056),IF(AND(Input!B16056&gt;=20,Input!B16056&lt;=700),Input!B16056,""),"")</f>
        <v/>
      </c>
      <c r="C16056">
        <f>IF(B16056="","",INT(A16056))</f>
        <v/>
      </c>
      <c r="D16056">
        <f>IF(B16056="","",HOUR(A16056))</f>
        <v/>
      </c>
      <c r="E16056">
        <f>IF(B16056="","",IF(INPUT!$I$1="","",IF(C16056&lt;(INT(INPUT!$I$1)-INPUT!$I$2),"Off Meds",IF(C16056&lt;=(INT(INPUT!$I$1)+INPUT!$I$2),"Washout","On Meds"))))</f>
        <v/>
      </c>
      <c r="F16056">
        <f>IF(B16056="","",1.509*(LN(B16056)^1.084-5.381))</f>
        <v/>
      </c>
      <c r="G16056">
        <f>IF(F16056="","",IF(F16056&lt;0,10*F16056^2,0))</f>
        <v/>
      </c>
      <c r="H16056">
        <f>IF(F16056="","",IF(F16056&gt;0,10*F16056^2,0))</f>
        <v/>
      </c>
    </row>
    <row r="16057">
      <c r="A16057">
        <f>Input!A16057</f>
        <v/>
      </c>
      <c r="B16057">
        <f>IF(ISNUMBER(Input!B16057),IF(AND(Input!B16057&gt;=20,Input!B16057&lt;=700),Input!B16057,""),"")</f>
        <v/>
      </c>
      <c r="C16057">
        <f>IF(B16057="","",INT(A16057))</f>
        <v/>
      </c>
      <c r="D16057">
        <f>IF(B16057="","",HOUR(A16057))</f>
        <v/>
      </c>
      <c r="E16057">
        <f>IF(B16057="","",IF(INPUT!$I$1="","",IF(C16057&lt;(INT(INPUT!$I$1)-INPUT!$I$2),"Off Meds",IF(C16057&lt;=(INT(INPUT!$I$1)+INPUT!$I$2),"Washout","On Meds"))))</f>
        <v/>
      </c>
      <c r="F16057">
        <f>IF(B16057="","",1.509*(LN(B16057)^1.084-5.381))</f>
        <v/>
      </c>
      <c r="G16057">
        <f>IF(F16057="","",IF(F16057&lt;0,10*F16057^2,0))</f>
        <v/>
      </c>
      <c r="H16057">
        <f>IF(F16057="","",IF(F16057&gt;0,10*F16057^2,0))</f>
        <v/>
      </c>
    </row>
    <row r="16058">
      <c r="A16058">
        <f>Input!A16058</f>
        <v/>
      </c>
      <c r="B16058">
        <f>IF(ISNUMBER(Input!B16058),IF(AND(Input!B16058&gt;=20,Input!B16058&lt;=700),Input!B16058,""),"")</f>
        <v/>
      </c>
      <c r="C16058">
        <f>IF(B16058="","",INT(A16058))</f>
        <v/>
      </c>
      <c r="D16058">
        <f>IF(B16058="","",HOUR(A16058))</f>
        <v/>
      </c>
      <c r="E16058">
        <f>IF(B16058="","",IF(INPUT!$I$1="","",IF(C16058&lt;(INT(INPUT!$I$1)-INPUT!$I$2),"Off Meds",IF(C16058&lt;=(INT(INPUT!$I$1)+INPUT!$I$2),"Washout","On Meds"))))</f>
        <v/>
      </c>
      <c r="F16058">
        <f>IF(B16058="","",1.509*(LN(B16058)^1.084-5.381))</f>
        <v/>
      </c>
      <c r="G16058">
        <f>IF(F16058="","",IF(F16058&lt;0,10*F16058^2,0))</f>
        <v/>
      </c>
      <c r="H16058">
        <f>IF(F16058="","",IF(F16058&gt;0,10*F16058^2,0))</f>
        <v/>
      </c>
    </row>
    <row r="16059">
      <c r="A16059">
        <f>Input!A16059</f>
        <v/>
      </c>
      <c r="B16059">
        <f>IF(ISNUMBER(Input!B16059),IF(AND(Input!B16059&gt;=20,Input!B16059&lt;=700),Input!B16059,""),"")</f>
        <v/>
      </c>
      <c r="C16059">
        <f>IF(B16059="","",INT(A16059))</f>
        <v/>
      </c>
      <c r="D16059">
        <f>IF(B16059="","",HOUR(A16059))</f>
        <v/>
      </c>
      <c r="E16059">
        <f>IF(B16059="","",IF(INPUT!$I$1="","",IF(C16059&lt;(INT(INPUT!$I$1)-INPUT!$I$2),"Off Meds",IF(C16059&lt;=(INT(INPUT!$I$1)+INPUT!$I$2),"Washout","On Meds"))))</f>
        <v/>
      </c>
      <c r="F16059">
        <f>IF(B16059="","",1.509*(LN(B16059)^1.084-5.381))</f>
        <v/>
      </c>
      <c r="G16059">
        <f>IF(F16059="","",IF(F16059&lt;0,10*F16059^2,0))</f>
        <v/>
      </c>
      <c r="H16059">
        <f>IF(F16059="","",IF(F16059&gt;0,10*F16059^2,0))</f>
        <v/>
      </c>
    </row>
    <row r="16060">
      <c r="A16060">
        <f>Input!A16060</f>
        <v/>
      </c>
      <c r="B16060">
        <f>IF(ISNUMBER(Input!B16060),IF(AND(Input!B16060&gt;=20,Input!B16060&lt;=700),Input!B16060,""),"")</f>
        <v/>
      </c>
      <c r="C16060">
        <f>IF(B16060="","",INT(A16060))</f>
        <v/>
      </c>
      <c r="D16060">
        <f>IF(B16060="","",HOUR(A16060))</f>
        <v/>
      </c>
      <c r="E16060">
        <f>IF(B16060="","",IF(INPUT!$I$1="","",IF(C16060&lt;(INT(INPUT!$I$1)-INPUT!$I$2),"Off Meds",IF(C16060&lt;=(INT(INPUT!$I$1)+INPUT!$I$2),"Washout","On Meds"))))</f>
        <v/>
      </c>
      <c r="F16060">
        <f>IF(B16060="","",1.509*(LN(B16060)^1.084-5.381))</f>
        <v/>
      </c>
      <c r="G16060">
        <f>IF(F16060="","",IF(F16060&lt;0,10*F16060^2,0))</f>
        <v/>
      </c>
      <c r="H16060">
        <f>IF(F16060="","",IF(F16060&gt;0,10*F16060^2,0))</f>
        <v/>
      </c>
    </row>
    <row r="16061">
      <c r="A16061">
        <f>Input!A16061</f>
        <v/>
      </c>
      <c r="B16061">
        <f>IF(ISNUMBER(Input!B16061),IF(AND(Input!B16061&gt;=20,Input!B16061&lt;=700),Input!B16061,""),"")</f>
        <v/>
      </c>
      <c r="C16061">
        <f>IF(B16061="","",INT(A16061))</f>
        <v/>
      </c>
      <c r="D16061">
        <f>IF(B16061="","",HOUR(A16061))</f>
        <v/>
      </c>
      <c r="E16061">
        <f>IF(B16061="","",IF(INPUT!$I$1="","",IF(C16061&lt;(INT(INPUT!$I$1)-INPUT!$I$2),"Off Meds",IF(C16061&lt;=(INT(INPUT!$I$1)+INPUT!$I$2),"Washout","On Meds"))))</f>
        <v/>
      </c>
      <c r="F16061">
        <f>IF(B16061="","",1.509*(LN(B16061)^1.084-5.381))</f>
        <v/>
      </c>
      <c r="G16061">
        <f>IF(F16061="","",IF(F16061&lt;0,10*F16061^2,0))</f>
        <v/>
      </c>
      <c r="H16061">
        <f>IF(F16061="","",IF(F16061&gt;0,10*F16061^2,0))</f>
        <v/>
      </c>
    </row>
    <row r="16062">
      <c r="A16062">
        <f>Input!A16062</f>
        <v/>
      </c>
      <c r="B16062">
        <f>IF(ISNUMBER(Input!B16062),IF(AND(Input!B16062&gt;=20,Input!B16062&lt;=700),Input!B16062,""),"")</f>
        <v/>
      </c>
      <c r="C16062">
        <f>IF(B16062="","",INT(A16062))</f>
        <v/>
      </c>
      <c r="D16062">
        <f>IF(B16062="","",HOUR(A16062))</f>
        <v/>
      </c>
      <c r="E16062">
        <f>IF(B16062="","",IF(INPUT!$I$1="","",IF(C16062&lt;(INT(INPUT!$I$1)-INPUT!$I$2),"Off Meds",IF(C16062&lt;=(INT(INPUT!$I$1)+INPUT!$I$2),"Washout","On Meds"))))</f>
        <v/>
      </c>
      <c r="F16062">
        <f>IF(B16062="","",1.509*(LN(B16062)^1.084-5.381))</f>
        <v/>
      </c>
      <c r="G16062">
        <f>IF(F16062="","",IF(F16062&lt;0,10*F16062^2,0))</f>
        <v/>
      </c>
      <c r="H16062">
        <f>IF(F16062="","",IF(F16062&gt;0,10*F16062^2,0))</f>
        <v/>
      </c>
    </row>
    <row r="16063">
      <c r="A16063">
        <f>Input!A16063</f>
        <v/>
      </c>
      <c r="B16063">
        <f>IF(ISNUMBER(Input!B16063),IF(AND(Input!B16063&gt;=20,Input!B16063&lt;=700),Input!B16063,""),"")</f>
        <v/>
      </c>
      <c r="C16063">
        <f>IF(B16063="","",INT(A16063))</f>
        <v/>
      </c>
      <c r="D16063">
        <f>IF(B16063="","",HOUR(A16063))</f>
        <v/>
      </c>
      <c r="E16063">
        <f>IF(B16063="","",IF(INPUT!$I$1="","",IF(C16063&lt;(INT(INPUT!$I$1)-INPUT!$I$2),"Off Meds",IF(C16063&lt;=(INT(INPUT!$I$1)+INPUT!$I$2),"Washout","On Meds"))))</f>
        <v/>
      </c>
      <c r="F16063">
        <f>IF(B16063="","",1.509*(LN(B16063)^1.084-5.381))</f>
        <v/>
      </c>
      <c r="G16063">
        <f>IF(F16063="","",IF(F16063&lt;0,10*F16063^2,0))</f>
        <v/>
      </c>
      <c r="H16063">
        <f>IF(F16063="","",IF(F16063&gt;0,10*F16063^2,0))</f>
        <v/>
      </c>
    </row>
    <row r="16064">
      <c r="A16064">
        <f>Input!A16064</f>
        <v/>
      </c>
      <c r="B16064">
        <f>IF(ISNUMBER(Input!B16064),IF(AND(Input!B16064&gt;=20,Input!B16064&lt;=700),Input!B16064,""),"")</f>
        <v/>
      </c>
      <c r="C16064">
        <f>IF(B16064="","",INT(A16064))</f>
        <v/>
      </c>
      <c r="D16064">
        <f>IF(B16064="","",HOUR(A16064))</f>
        <v/>
      </c>
      <c r="E16064">
        <f>IF(B16064="","",IF(INPUT!$I$1="","",IF(C16064&lt;(INT(INPUT!$I$1)-INPUT!$I$2),"Off Meds",IF(C16064&lt;=(INT(INPUT!$I$1)+INPUT!$I$2),"Washout","On Meds"))))</f>
        <v/>
      </c>
      <c r="F16064">
        <f>IF(B16064="","",1.509*(LN(B16064)^1.084-5.381))</f>
        <v/>
      </c>
      <c r="G16064">
        <f>IF(F16064="","",IF(F16064&lt;0,10*F16064^2,0))</f>
        <v/>
      </c>
      <c r="H16064">
        <f>IF(F16064="","",IF(F16064&gt;0,10*F16064^2,0))</f>
        <v/>
      </c>
    </row>
    <row r="16065">
      <c r="A16065">
        <f>Input!A16065</f>
        <v/>
      </c>
      <c r="B16065">
        <f>IF(ISNUMBER(Input!B16065),IF(AND(Input!B16065&gt;=20,Input!B16065&lt;=700),Input!B16065,""),"")</f>
        <v/>
      </c>
      <c r="C16065">
        <f>IF(B16065="","",INT(A16065))</f>
        <v/>
      </c>
      <c r="D16065">
        <f>IF(B16065="","",HOUR(A16065))</f>
        <v/>
      </c>
      <c r="E16065">
        <f>IF(B16065="","",IF(INPUT!$I$1="","",IF(C16065&lt;(INT(INPUT!$I$1)-INPUT!$I$2),"Off Meds",IF(C16065&lt;=(INT(INPUT!$I$1)+INPUT!$I$2),"Washout","On Meds"))))</f>
        <v/>
      </c>
      <c r="F16065">
        <f>IF(B16065="","",1.509*(LN(B16065)^1.084-5.381))</f>
        <v/>
      </c>
      <c r="G16065">
        <f>IF(F16065="","",IF(F16065&lt;0,10*F16065^2,0))</f>
        <v/>
      </c>
      <c r="H16065">
        <f>IF(F16065="","",IF(F16065&gt;0,10*F16065^2,0))</f>
        <v/>
      </c>
    </row>
    <row r="16066">
      <c r="A16066">
        <f>Input!A16066</f>
        <v/>
      </c>
      <c r="B16066">
        <f>IF(ISNUMBER(Input!B16066),IF(AND(Input!B16066&gt;=20,Input!B16066&lt;=700),Input!B16066,""),"")</f>
        <v/>
      </c>
      <c r="C16066">
        <f>IF(B16066="","",INT(A16066))</f>
        <v/>
      </c>
      <c r="D16066">
        <f>IF(B16066="","",HOUR(A16066))</f>
        <v/>
      </c>
      <c r="E16066">
        <f>IF(B16066="","",IF(INPUT!$I$1="","",IF(C16066&lt;(INT(INPUT!$I$1)-INPUT!$I$2),"Off Meds",IF(C16066&lt;=(INT(INPUT!$I$1)+INPUT!$I$2),"Washout","On Meds"))))</f>
        <v/>
      </c>
      <c r="F16066">
        <f>IF(B16066="","",1.509*(LN(B16066)^1.084-5.381))</f>
        <v/>
      </c>
      <c r="G16066">
        <f>IF(F16066="","",IF(F16066&lt;0,10*F16066^2,0))</f>
        <v/>
      </c>
      <c r="H16066">
        <f>IF(F16066="","",IF(F16066&gt;0,10*F16066^2,0))</f>
        <v/>
      </c>
    </row>
    <row r="16067">
      <c r="A16067">
        <f>Input!A16067</f>
        <v/>
      </c>
      <c r="B16067">
        <f>IF(ISNUMBER(Input!B16067),IF(AND(Input!B16067&gt;=20,Input!B16067&lt;=700),Input!B16067,""),"")</f>
        <v/>
      </c>
      <c r="C16067">
        <f>IF(B16067="","",INT(A16067))</f>
        <v/>
      </c>
      <c r="D16067">
        <f>IF(B16067="","",HOUR(A16067))</f>
        <v/>
      </c>
      <c r="E16067">
        <f>IF(B16067="","",IF(INPUT!$I$1="","",IF(C16067&lt;(INT(INPUT!$I$1)-INPUT!$I$2),"Off Meds",IF(C16067&lt;=(INT(INPUT!$I$1)+INPUT!$I$2),"Washout","On Meds"))))</f>
        <v/>
      </c>
      <c r="F16067">
        <f>IF(B16067="","",1.509*(LN(B16067)^1.084-5.381))</f>
        <v/>
      </c>
      <c r="G16067">
        <f>IF(F16067="","",IF(F16067&lt;0,10*F16067^2,0))</f>
        <v/>
      </c>
      <c r="H16067">
        <f>IF(F16067="","",IF(F16067&gt;0,10*F16067^2,0))</f>
        <v/>
      </c>
    </row>
    <row r="16068">
      <c r="A16068">
        <f>Input!A16068</f>
        <v/>
      </c>
      <c r="B16068">
        <f>IF(ISNUMBER(Input!B16068),IF(AND(Input!B16068&gt;=20,Input!B16068&lt;=700),Input!B16068,""),"")</f>
        <v/>
      </c>
      <c r="C16068">
        <f>IF(B16068="","",INT(A16068))</f>
        <v/>
      </c>
      <c r="D16068">
        <f>IF(B16068="","",HOUR(A16068))</f>
        <v/>
      </c>
      <c r="E16068">
        <f>IF(B16068="","",IF(INPUT!$I$1="","",IF(C16068&lt;(INT(INPUT!$I$1)-INPUT!$I$2),"Off Meds",IF(C16068&lt;=(INT(INPUT!$I$1)+INPUT!$I$2),"Washout","On Meds"))))</f>
        <v/>
      </c>
      <c r="F16068">
        <f>IF(B16068="","",1.509*(LN(B16068)^1.084-5.381))</f>
        <v/>
      </c>
      <c r="G16068">
        <f>IF(F16068="","",IF(F16068&lt;0,10*F16068^2,0))</f>
        <v/>
      </c>
      <c r="H16068">
        <f>IF(F16068="","",IF(F16068&gt;0,10*F16068^2,0))</f>
        <v/>
      </c>
    </row>
    <row r="16069">
      <c r="A16069">
        <f>Input!A16069</f>
        <v/>
      </c>
      <c r="B16069">
        <f>IF(ISNUMBER(Input!B16069),IF(AND(Input!B16069&gt;=20,Input!B16069&lt;=700),Input!B16069,""),"")</f>
        <v/>
      </c>
      <c r="C16069">
        <f>IF(B16069="","",INT(A16069))</f>
        <v/>
      </c>
      <c r="D16069">
        <f>IF(B16069="","",HOUR(A16069))</f>
        <v/>
      </c>
      <c r="E16069">
        <f>IF(B16069="","",IF(INPUT!$I$1="","",IF(C16069&lt;(INT(INPUT!$I$1)-INPUT!$I$2),"Off Meds",IF(C16069&lt;=(INT(INPUT!$I$1)+INPUT!$I$2),"Washout","On Meds"))))</f>
        <v/>
      </c>
      <c r="F16069">
        <f>IF(B16069="","",1.509*(LN(B16069)^1.084-5.381))</f>
        <v/>
      </c>
      <c r="G16069">
        <f>IF(F16069="","",IF(F16069&lt;0,10*F16069^2,0))</f>
        <v/>
      </c>
      <c r="H16069">
        <f>IF(F16069="","",IF(F16069&gt;0,10*F16069^2,0))</f>
        <v/>
      </c>
    </row>
    <row r="16070">
      <c r="A16070">
        <f>Input!A16070</f>
        <v/>
      </c>
      <c r="B16070">
        <f>IF(ISNUMBER(Input!B16070),IF(AND(Input!B16070&gt;=20,Input!B16070&lt;=700),Input!B16070,""),"")</f>
        <v/>
      </c>
      <c r="C16070">
        <f>IF(B16070="","",INT(A16070))</f>
        <v/>
      </c>
      <c r="D16070">
        <f>IF(B16070="","",HOUR(A16070))</f>
        <v/>
      </c>
      <c r="E16070">
        <f>IF(B16070="","",IF(INPUT!$I$1="","",IF(C16070&lt;(INT(INPUT!$I$1)-INPUT!$I$2),"Off Meds",IF(C16070&lt;=(INT(INPUT!$I$1)+INPUT!$I$2),"Washout","On Meds"))))</f>
        <v/>
      </c>
      <c r="F16070">
        <f>IF(B16070="","",1.509*(LN(B16070)^1.084-5.381))</f>
        <v/>
      </c>
      <c r="G16070">
        <f>IF(F16070="","",IF(F16070&lt;0,10*F16070^2,0))</f>
        <v/>
      </c>
      <c r="H16070">
        <f>IF(F16070="","",IF(F16070&gt;0,10*F16070^2,0))</f>
        <v/>
      </c>
    </row>
    <row r="16071">
      <c r="A16071">
        <f>Input!A16071</f>
        <v/>
      </c>
      <c r="B16071">
        <f>IF(ISNUMBER(Input!B16071),IF(AND(Input!B16071&gt;=20,Input!B16071&lt;=700),Input!B16071,""),"")</f>
        <v/>
      </c>
      <c r="C16071">
        <f>IF(B16071="","",INT(A16071))</f>
        <v/>
      </c>
      <c r="D16071">
        <f>IF(B16071="","",HOUR(A16071))</f>
        <v/>
      </c>
      <c r="E16071">
        <f>IF(B16071="","",IF(INPUT!$I$1="","",IF(C16071&lt;(INT(INPUT!$I$1)-INPUT!$I$2),"Off Meds",IF(C16071&lt;=(INT(INPUT!$I$1)+INPUT!$I$2),"Washout","On Meds"))))</f>
        <v/>
      </c>
      <c r="F16071">
        <f>IF(B16071="","",1.509*(LN(B16071)^1.084-5.381))</f>
        <v/>
      </c>
      <c r="G16071">
        <f>IF(F16071="","",IF(F16071&lt;0,10*F16071^2,0))</f>
        <v/>
      </c>
      <c r="H16071">
        <f>IF(F16071="","",IF(F16071&gt;0,10*F16071^2,0))</f>
        <v/>
      </c>
    </row>
    <row r="16072">
      <c r="A16072">
        <f>Input!A16072</f>
        <v/>
      </c>
      <c r="B16072">
        <f>IF(ISNUMBER(Input!B16072),IF(AND(Input!B16072&gt;=20,Input!B16072&lt;=700),Input!B16072,""),"")</f>
        <v/>
      </c>
      <c r="C16072">
        <f>IF(B16072="","",INT(A16072))</f>
        <v/>
      </c>
      <c r="D16072">
        <f>IF(B16072="","",HOUR(A16072))</f>
        <v/>
      </c>
      <c r="E16072">
        <f>IF(B16072="","",IF(INPUT!$I$1="","",IF(C16072&lt;(INT(INPUT!$I$1)-INPUT!$I$2),"Off Meds",IF(C16072&lt;=(INT(INPUT!$I$1)+INPUT!$I$2),"Washout","On Meds"))))</f>
        <v/>
      </c>
      <c r="F16072">
        <f>IF(B16072="","",1.509*(LN(B16072)^1.084-5.381))</f>
        <v/>
      </c>
      <c r="G16072">
        <f>IF(F16072="","",IF(F16072&lt;0,10*F16072^2,0))</f>
        <v/>
      </c>
      <c r="H16072">
        <f>IF(F16072="","",IF(F16072&gt;0,10*F16072^2,0))</f>
        <v/>
      </c>
    </row>
    <row r="16073">
      <c r="A16073">
        <f>Input!A16073</f>
        <v/>
      </c>
      <c r="B16073">
        <f>IF(ISNUMBER(Input!B16073),IF(AND(Input!B16073&gt;=20,Input!B16073&lt;=700),Input!B16073,""),"")</f>
        <v/>
      </c>
      <c r="C16073">
        <f>IF(B16073="","",INT(A16073))</f>
        <v/>
      </c>
      <c r="D16073">
        <f>IF(B16073="","",HOUR(A16073))</f>
        <v/>
      </c>
      <c r="E16073">
        <f>IF(B16073="","",IF(INPUT!$I$1="","",IF(C16073&lt;(INT(INPUT!$I$1)-INPUT!$I$2),"Off Meds",IF(C16073&lt;=(INT(INPUT!$I$1)+INPUT!$I$2),"Washout","On Meds"))))</f>
        <v/>
      </c>
      <c r="F16073">
        <f>IF(B16073="","",1.509*(LN(B16073)^1.084-5.381))</f>
        <v/>
      </c>
      <c r="G16073">
        <f>IF(F16073="","",IF(F16073&lt;0,10*F16073^2,0))</f>
        <v/>
      </c>
      <c r="H16073">
        <f>IF(F16073="","",IF(F16073&gt;0,10*F16073^2,0))</f>
        <v/>
      </c>
    </row>
    <row r="16074">
      <c r="A16074">
        <f>Input!A16074</f>
        <v/>
      </c>
      <c r="B16074">
        <f>IF(ISNUMBER(Input!B16074),IF(AND(Input!B16074&gt;=20,Input!B16074&lt;=700),Input!B16074,""),"")</f>
        <v/>
      </c>
      <c r="C16074">
        <f>IF(B16074="","",INT(A16074))</f>
        <v/>
      </c>
      <c r="D16074">
        <f>IF(B16074="","",HOUR(A16074))</f>
        <v/>
      </c>
      <c r="E16074">
        <f>IF(B16074="","",IF(INPUT!$I$1="","",IF(C16074&lt;(INT(INPUT!$I$1)-INPUT!$I$2),"Off Meds",IF(C16074&lt;=(INT(INPUT!$I$1)+INPUT!$I$2),"Washout","On Meds"))))</f>
        <v/>
      </c>
      <c r="F16074">
        <f>IF(B16074="","",1.509*(LN(B16074)^1.084-5.381))</f>
        <v/>
      </c>
      <c r="G16074">
        <f>IF(F16074="","",IF(F16074&lt;0,10*F16074^2,0))</f>
        <v/>
      </c>
      <c r="H16074">
        <f>IF(F16074="","",IF(F16074&gt;0,10*F16074^2,0))</f>
        <v/>
      </c>
    </row>
    <row r="16075">
      <c r="A16075">
        <f>Input!A16075</f>
        <v/>
      </c>
      <c r="B16075">
        <f>IF(ISNUMBER(Input!B16075),IF(AND(Input!B16075&gt;=20,Input!B16075&lt;=700),Input!B16075,""),"")</f>
        <v/>
      </c>
      <c r="C16075">
        <f>IF(B16075="","",INT(A16075))</f>
        <v/>
      </c>
      <c r="D16075">
        <f>IF(B16075="","",HOUR(A16075))</f>
        <v/>
      </c>
      <c r="E16075">
        <f>IF(B16075="","",IF(INPUT!$I$1="","",IF(C16075&lt;(INT(INPUT!$I$1)-INPUT!$I$2),"Off Meds",IF(C16075&lt;=(INT(INPUT!$I$1)+INPUT!$I$2),"Washout","On Meds"))))</f>
        <v/>
      </c>
      <c r="F16075">
        <f>IF(B16075="","",1.509*(LN(B16075)^1.084-5.381))</f>
        <v/>
      </c>
      <c r="G16075">
        <f>IF(F16075="","",IF(F16075&lt;0,10*F16075^2,0))</f>
        <v/>
      </c>
      <c r="H16075">
        <f>IF(F16075="","",IF(F16075&gt;0,10*F16075^2,0))</f>
        <v/>
      </c>
    </row>
    <row r="16076">
      <c r="A16076">
        <f>Input!A16076</f>
        <v/>
      </c>
      <c r="B16076">
        <f>IF(ISNUMBER(Input!B16076),IF(AND(Input!B16076&gt;=20,Input!B16076&lt;=700),Input!B16076,""),"")</f>
        <v/>
      </c>
      <c r="C16076">
        <f>IF(B16076="","",INT(A16076))</f>
        <v/>
      </c>
      <c r="D16076">
        <f>IF(B16076="","",HOUR(A16076))</f>
        <v/>
      </c>
      <c r="E16076">
        <f>IF(B16076="","",IF(INPUT!$I$1="","",IF(C16076&lt;(INT(INPUT!$I$1)-INPUT!$I$2),"Off Meds",IF(C16076&lt;=(INT(INPUT!$I$1)+INPUT!$I$2),"Washout","On Meds"))))</f>
        <v/>
      </c>
      <c r="F16076">
        <f>IF(B16076="","",1.509*(LN(B16076)^1.084-5.381))</f>
        <v/>
      </c>
      <c r="G16076">
        <f>IF(F16076="","",IF(F16076&lt;0,10*F16076^2,0))</f>
        <v/>
      </c>
      <c r="H16076">
        <f>IF(F16076="","",IF(F16076&gt;0,10*F16076^2,0))</f>
        <v/>
      </c>
    </row>
    <row r="16077">
      <c r="A16077">
        <f>Input!A16077</f>
        <v/>
      </c>
      <c r="B16077">
        <f>IF(ISNUMBER(Input!B16077),IF(AND(Input!B16077&gt;=20,Input!B16077&lt;=700),Input!B16077,""),"")</f>
        <v/>
      </c>
      <c r="C16077">
        <f>IF(B16077="","",INT(A16077))</f>
        <v/>
      </c>
      <c r="D16077">
        <f>IF(B16077="","",HOUR(A16077))</f>
        <v/>
      </c>
      <c r="E16077">
        <f>IF(B16077="","",IF(INPUT!$I$1="","",IF(C16077&lt;(INT(INPUT!$I$1)-INPUT!$I$2),"Off Meds",IF(C16077&lt;=(INT(INPUT!$I$1)+INPUT!$I$2),"Washout","On Meds"))))</f>
        <v/>
      </c>
      <c r="F16077">
        <f>IF(B16077="","",1.509*(LN(B16077)^1.084-5.381))</f>
        <v/>
      </c>
      <c r="G16077">
        <f>IF(F16077="","",IF(F16077&lt;0,10*F16077^2,0))</f>
        <v/>
      </c>
      <c r="H16077">
        <f>IF(F16077="","",IF(F16077&gt;0,10*F16077^2,0))</f>
        <v/>
      </c>
    </row>
    <row r="16078">
      <c r="A16078">
        <f>Input!A16078</f>
        <v/>
      </c>
      <c r="B16078">
        <f>IF(ISNUMBER(Input!B16078),IF(AND(Input!B16078&gt;=20,Input!B16078&lt;=700),Input!B16078,""),"")</f>
        <v/>
      </c>
      <c r="C16078">
        <f>IF(B16078="","",INT(A16078))</f>
        <v/>
      </c>
      <c r="D16078">
        <f>IF(B16078="","",HOUR(A16078))</f>
        <v/>
      </c>
      <c r="E16078">
        <f>IF(B16078="","",IF(INPUT!$I$1="","",IF(C16078&lt;(INT(INPUT!$I$1)-INPUT!$I$2),"Off Meds",IF(C16078&lt;=(INT(INPUT!$I$1)+INPUT!$I$2),"Washout","On Meds"))))</f>
        <v/>
      </c>
      <c r="F16078">
        <f>IF(B16078="","",1.509*(LN(B16078)^1.084-5.381))</f>
        <v/>
      </c>
      <c r="G16078">
        <f>IF(F16078="","",IF(F16078&lt;0,10*F16078^2,0))</f>
        <v/>
      </c>
      <c r="H16078">
        <f>IF(F16078="","",IF(F16078&gt;0,10*F16078^2,0))</f>
        <v/>
      </c>
    </row>
    <row r="16079">
      <c r="A16079">
        <f>Input!A16079</f>
        <v/>
      </c>
      <c r="B16079">
        <f>IF(ISNUMBER(Input!B16079),IF(AND(Input!B16079&gt;=20,Input!B16079&lt;=700),Input!B16079,""),"")</f>
        <v/>
      </c>
      <c r="C16079">
        <f>IF(B16079="","",INT(A16079))</f>
        <v/>
      </c>
      <c r="D16079">
        <f>IF(B16079="","",HOUR(A16079))</f>
        <v/>
      </c>
      <c r="E16079">
        <f>IF(B16079="","",IF(INPUT!$I$1="","",IF(C16079&lt;(INT(INPUT!$I$1)-INPUT!$I$2),"Off Meds",IF(C16079&lt;=(INT(INPUT!$I$1)+INPUT!$I$2),"Washout","On Meds"))))</f>
        <v/>
      </c>
      <c r="F16079">
        <f>IF(B16079="","",1.509*(LN(B16079)^1.084-5.381))</f>
        <v/>
      </c>
      <c r="G16079">
        <f>IF(F16079="","",IF(F16079&lt;0,10*F16079^2,0))</f>
        <v/>
      </c>
      <c r="H16079">
        <f>IF(F16079="","",IF(F16079&gt;0,10*F16079^2,0))</f>
        <v/>
      </c>
    </row>
    <row r="16080">
      <c r="A16080">
        <f>Input!A16080</f>
        <v/>
      </c>
      <c r="B16080">
        <f>IF(ISNUMBER(Input!B16080),IF(AND(Input!B16080&gt;=20,Input!B16080&lt;=700),Input!B16080,""),"")</f>
        <v/>
      </c>
      <c r="C16080">
        <f>IF(B16080="","",INT(A16080))</f>
        <v/>
      </c>
      <c r="D16080">
        <f>IF(B16080="","",HOUR(A16080))</f>
        <v/>
      </c>
      <c r="E16080">
        <f>IF(B16080="","",IF(INPUT!$I$1="","",IF(C16080&lt;(INT(INPUT!$I$1)-INPUT!$I$2),"Off Meds",IF(C16080&lt;=(INT(INPUT!$I$1)+INPUT!$I$2),"Washout","On Meds"))))</f>
        <v/>
      </c>
      <c r="F16080">
        <f>IF(B16080="","",1.509*(LN(B16080)^1.084-5.381))</f>
        <v/>
      </c>
      <c r="G16080">
        <f>IF(F16080="","",IF(F16080&lt;0,10*F16080^2,0))</f>
        <v/>
      </c>
      <c r="H16080">
        <f>IF(F16080="","",IF(F16080&gt;0,10*F16080^2,0))</f>
        <v/>
      </c>
    </row>
    <row r="16081">
      <c r="A16081">
        <f>Input!A16081</f>
        <v/>
      </c>
      <c r="B16081">
        <f>IF(ISNUMBER(Input!B16081),IF(AND(Input!B16081&gt;=20,Input!B16081&lt;=700),Input!B16081,""),"")</f>
        <v/>
      </c>
      <c r="C16081">
        <f>IF(B16081="","",INT(A16081))</f>
        <v/>
      </c>
      <c r="D16081">
        <f>IF(B16081="","",HOUR(A16081))</f>
        <v/>
      </c>
      <c r="E16081">
        <f>IF(B16081="","",IF(INPUT!$I$1="","",IF(C16081&lt;(INT(INPUT!$I$1)-INPUT!$I$2),"Off Meds",IF(C16081&lt;=(INT(INPUT!$I$1)+INPUT!$I$2),"Washout","On Meds"))))</f>
        <v/>
      </c>
      <c r="F16081">
        <f>IF(B16081="","",1.509*(LN(B16081)^1.084-5.381))</f>
        <v/>
      </c>
      <c r="G16081">
        <f>IF(F16081="","",IF(F16081&lt;0,10*F16081^2,0))</f>
        <v/>
      </c>
      <c r="H16081">
        <f>IF(F16081="","",IF(F16081&gt;0,10*F16081^2,0))</f>
        <v/>
      </c>
    </row>
    <row r="16082">
      <c r="A16082">
        <f>Input!A16082</f>
        <v/>
      </c>
      <c r="B16082">
        <f>IF(ISNUMBER(Input!B16082),IF(AND(Input!B16082&gt;=20,Input!B16082&lt;=700),Input!B16082,""),"")</f>
        <v/>
      </c>
      <c r="C16082">
        <f>IF(B16082="","",INT(A16082))</f>
        <v/>
      </c>
      <c r="D16082">
        <f>IF(B16082="","",HOUR(A16082))</f>
        <v/>
      </c>
      <c r="E16082">
        <f>IF(B16082="","",IF(INPUT!$I$1="","",IF(C16082&lt;(INT(INPUT!$I$1)-INPUT!$I$2),"Off Meds",IF(C16082&lt;=(INT(INPUT!$I$1)+INPUT!$I$2),"Washout","On Meds"))))</f>
        <v/>
      </c>
      <c r="F16082">
        <f>IF(B16082="","",1.509*(LN(B16082)^1.084-5.381))</f>
        <v/>
      </c>
      <c r="G16082">
        <f>IF(F16082="","",IF(F16082&lt;0,10*F16082^2,0))</f>
        <v/>
      </c>
      <c r="H16082">
        <f>IF(F16082="","",IF(F16082&gt;0,10*F16082^2,0))</f>
        <v/>
      </c>
    </row>
    <row r="16083">
      <c r="A16083">
        <f>Input!A16083</f>
        <v/>
      </c>
      <c r="B16083">
        <f>IF(ISNUMBER(Input!B16083),IF(AND(Input!B16083&gt;=20,Input!B16083&lt;=700),Input!B16083,""),"")</f>
        <v/>
      </c>
      <c r="C16083">
        <f>IF(B16083="","",INT(A16083))</f>
        <v/>
      </c>
      <c r="D16083">
        <f>IF(B16083="","",HOUR(A16083))</f>
        <v/>
      </c>
      <c r="E16083">
        <f>IF(B16083="","",IF(INPUT!$I$1="","",IF(C16083&lt;(INT(INPUT!$I$1)-INPUT!$I$2),"Off Meds",IF(C16083&lt;=(INT(INPUT!$I$1)+INPUT!$I$2),"Washout","On Meds"))))</f>
        <v/>
      </c>
      <c r="F16083">
        <f>IF(B16083="","",1.509*(LN(B16083)^1.084-5.381))</f>
        <v/>
      </c>
      <c r="G16083">
        <f>IF(F16083="","",IF(F16083&lt;0,10*F16083^2,0))</f>
        <v/>
      </c>
      <c r="H16083">
        <f>IF(F16083="","",IF(F16083&gt;0,10*F16083^2,0))</f>
        <v/>
      </c>
    </row>
    <row r="16084">
      <c r="A16084">
        <f>Input!A16084</f>
        <v/>
      </c>
      <c r="B16084">
        <f>IF(ISNUMBER(Input!B16084),IF(AND(Input!B16084&gt;=20,Input!B16084&lt;=700),Input!B16084,""),"")</f>
        <v/>
      </c>
      <c r="C16084">
        <f>IF(B16084="","",INT(A16084))</f>
        <v/>
      </c>
      <c r="D16084">
        <f>IF(B16084="","",HOUR(A16084))</f>
        <v/>
      </c>
      <c r="E16084">
        <f>IF(B16084="","",IF(INPUT!$I$1="","",IF(C16084&lt;(INT(INPUT!$I$1)-INPUT!$I$2),"Off Meds",IF(C16084&lt;=(INT(INPUT!$I$1)+INPUT!$I$2),"Washout","On Meds"))))</f>
        <v/>
      </c>
      <c r="F16084">
        <f>IF(B16084="","",1.509*(LN(B16084)^1.084-5.381))</f>
        <v/>
      </c>
      <c r="G16084">
        <f>IF(F16084="","",IF(F16084&lt;0,10*F16084^2,0))</f>
        <v/>
      </c>
      <c r="H16084">
        <f>IF(F16084="","",IF(F16084&gt;0,10*F16084^2,0))</f>
        <v/>
      </c>
    </row>
    <row r="16085">
      <c r="A16085">
        <f>Input!A16085</f>
        <v/>
      </c>
      <c r="B16085">
        <f>IF(ISNUMBER(Input!B16085),IF(AND(Input!B16085&gt;=20,Input!B16085&lt;=700),Input!B16085,""),"")</f>
        <v/>
      </c>
      <c r="C16085">
        <f>IF(B16085="","",INT(A16085))</f>
        <v/>
      </c>
      <c r="D16085">
        <f>IF(B16085="","",HOUR(A16085))</f>
        <v/>
      </c>
      <c r="E16085">
        <f>IF(B16085="","",IF(INPUT!$I$1="","",IF(C16085&lt;(INT(INPUT!$I$1)-INPUT!$I$2),"Off Meds",IF(C16085&lt;=(INT(INPUT!$I$1)+INPUT!$I$2),"Washout","On Meds"))))</f>
        <v/>
      </c>
      <c r="F16085">
        <f>IF(B16085="","",1.509*(LN(B16085)^1.084-5.381))</f>
        <v/>
      </c>
      <c r="G16085">
        <f>IF(F16085="","",IF(F16085&lt;0,10*F16085^2,0))</f>
        <v/>
      </c>
      <c r="H16085">
        <f>IF(F16085="","",IF(F16085&gt;0,10*F16085^2,0))</f>
        <v/>
      </c>
    </row>
    <row r="16086">
      <c r="A16086">
        <f>Input!A16086</f>
        <v/>
      </c>
      <c r="B16086">
        <f>IF(ISNUMBER(Input!B16086),IF(AND(Input!B16086&gt;=20,Input!B16086&lt;=700),Input!B16086,""),"")</f>
        <v/>
      </c>
      <c r="C16086">
        <f>IF(B16086="","",INT(A16086))</f>
        <v/>
      </c>
      <c r="D16086">
        <f>IF(B16086="","",HOUR(A16086))</f>
        <v/>
      </c>
      <c r="E16086">
        <f>IF(B16086="","",IF(INPUT!$I$1="","",IF(C16086&lt;(INT(INPUT!$I$1)-INPUT!$I$2),"Off Meds",IF(C16086&lt;=(INT(INPUT!$I$1)+INPUT!$I$2),"Washout","On Meds"))))</f>
        <v/>
      </c>
      <c r="F16086">
        <f>IF(B16086="","",1.509*(LN(B16086)^1.084-5.381))</f>
        <v/>
      </c>
      <c r="G16086">
        <f>IF(F16086="","",IF(F16086&lt;0,10*F16086^2,0))</f>
        <v/>
      </c>
      <c r="H16086">
        <f>IF(F16086="","",IF(F16086&gt;0,10*F16086^2,0))</f>
        <v/>
      </c>
    </row>
    <row r="16087">
      <c r="A16087">
        <f>Input!A16087</f>
        <v/>
      </c>
      <c r="B16087">
        <f>IF(ISNUMBER(Input!B16087),IF(AND(Input!B16087&gt;=20,Input!B16087&lt;=700),Input!B16087,""),"")</f>
        <v/>
      </c>
      <c r="C16087">
        <f>IF(B16087="","",INT(A16087))</f>
        <v/>
      </c>
      <c r="D16087">
        <f>IF(B16087="","",HOUR(A16087))</f>
        <v/>
      </c>
      <c r="E16087">
        <f>IF(B16087="","",IF(INPUT!$I$1="","",IF(C16087&lt;(INT(INPUT!$I$1)-INPUT!$I$2),"Off Meds",IF(C16087&lt;=(INT(INPUT!$I$1)+INPUT!$I$2),"Washout","On Meds"))))</f>
        <v/>
      </c>
      <c r="F16087">
        <f>IF(B16087="","",1.509*(LN(B16087)^1.084-5.381))</f>
        <v/>
      </c>
      <c r="G16087">
        <f>IF(F16087="","",IF(F16087&lt;0,10*F16087^2,0))</f>
        <v/>
      </c>
      <c r="H16087">
        <f>IF(F16087="","",IF(F16087&gt;0,10*F16087^2,0))</f>
        <v/>
      </c>
    </row>
    <row r="16088">
      <c r="A16088">
        <f>Input!A16088</f>
        <v/>
      </c>
      <c r="B16088">
        <f>IF(ISNUMBER(Input!B16088),IF(AND(Input!B16088&gt;=20,Input!B16088&lt;=700),Input!B16088,""),"")</f>
        <v/>
      </c>
      <c r="C16088">
        <f>IF(B16088="","",INT(A16088))</f>
        <v/>
      </c>
      <c r="D16088">
        <f>IF(B16088="","",HOUR(A16088))</f>
        <v/>
      </c>
      <c r="E16088">
        <f>IF(B16088="","",IF(INPUT!$I$1="","",IF(C16088&lt;(INT(INPUT!$I$1)-INPUT!$I$2),"Off Meds",IF(C16088&lt;=(INT(INPUT!$I$1)+INPUT!$I$2),"Washout","On Meds"))))</f>
        <v/>
      </c>
      <c r="F16088">
        <f>IF(B16088="","",1.509*(LN(B16088)^1.084-5.381))</f>
        <v/>
      </c>
      <c r="G16088">
        <f>IF(F16088="","",IF(F16088&lt;0,10*F16088^2,0))</f>
        <v/>
      </c>
      <c r="H16088">
        <f>IF(F16088="","",IF(F16088&gt;0,10*F16088^2,0))</f>
        <v/>
      </c>
    </row>
    <row r="16089">
      <c r="A16089">
        <f>Input!A16089</f>
        <v/>
      </c>
      <c r="B16089">
        <f>IF(ISNUMBER(Input!B16089),IF(AND(Input!B16089&gt;=20,Input!B16089&lt;=700),Input!B16089,""),"")</f>
        <v/>
      </c>
      <c r="C16089">
        <f>IF(B16089="","",INT(A16089))</f>
        <v/>
      </c>
      <c r="D16089">
        <f>IF(B16089="","",HOUR(A16089))</f>
        <v/>
      </c>
      <c r="E16089">
        <f>IF(B16089="","",IF(INPUT!$I$1="","",IF(C16089&lt;(INT(INPUT!$I$1)-INPUT!$I$2),"Off Meds",IF(C16089&lt;=(INT(INPUT!$I$1)+INPUT!$I$2),"Washout","On Meds"))))</f>
        <v/>
      </c>
      <c r="F16089">
        <f>IF(B16089="","",1.509*(LN(B16089)^1.084-5.381))</f>
        <v/>
      </c>
      <c r="G16089">
        <f>IF(F16089="","",IF(F16089&lt;0,10*F16089^2,0))</f>
        <v/>
      </c>
      <c r="H16089">
        <f>IF(F16089="","",IF(F16089&gt;0,10*F16089^2,0))</f>
        <v/>
      </c>
    </row>
    <row r="16090">
      <c r="A16090">
        <f>Input!A16090</f>
        <v/>
      </c>
      <c r="B16090">
        <f>IF(ISNUMBER(Input!B16090),IF(AND(Input!B16090&gt;=20,Input!B16090&lt;=700),Input!B16090,""),"")</f>
        <v/>
      </c>
      <c r="C16090">
        <f>IF(B16090="","",INT(A16090))</f>
        <v/>
      </c>
      <c r="D16090">
        <f>IF(B16090="","",HOUR(A16090))</f>
        <v/>
      </c>
      <c r="E16090">
        <f>IF(B16090="","",IF(INPUT!$I$1="","",IF(C16090&lt;(INT(INPUT!$I$1)-INPUT!$I$2),"Off Meds",IF(C16090&lt;=(INT(INPUT!$I$1)+INPUT!$I$2),"Washout","On Meds"))))</f>
        <v/>
      </c>
      <c r="F16090">
        <f>IF(B16090="","",1.509*(LN(B16090)^1.084-5.381))</f>
        <v/>
      </c>
      <c r="G16090">
        <f>IF(F16090="","",IF(F16090&lt;0,10*F16090^2,0))</f>
        <v/>
      </c>
      <c r="H16090">
        <f>IF(F16090="","",IF(F16090&gt;0,10*F16090^2,0))</f>
        <v/>
      </c>
    </row>
    <row r="16091">
      <c r="A16091">
        <f>Input!A16091</f>
        <v/>
      </c>
      <c r="B16091">
        <f>IF(ISNUMBER(Input!B16091),IF(AND(Input!B16091&gt;=20,Input!B16091&lt;=700),Input!B16091,""),"")</f>
        <v/>
      </c>
      <c r="C16091">
        <f>IF(B16091="","",INT(A16091))</f>
        <v/>
      </c>
      <c r="D16091">
        <f>IF(B16091="","",HOUR(A16091))</f>
        <v/>
      </c>
      <c r="E16091">
        <f>IF(B16091="","",IF(INPUT!$I$1="","",IF(C16091&lt;(INT(INPUT!$I$1)-INPUT!$I$2),"Off Meds",IF(C16091&lt;=(INT(INPUT!$I$1)+INPUT!$I$2),"Washout","On Meds"))))</f>
        <v/>
      </c>
      <c r="F16091">
        <f>IF(B16091="","",1.509*(LN(B16091)^1.084-5.381))</f>
        <v/>
      </c>
      <c r="G16091">
        <f>IF(F16091="","",IF(F16091&lt;0,10*F16091^2,0))</f>
        <v/>
      </c>
      <c r="H16091">
        <f>IF(F16091="","",IF(F16091&gt;0,10*F16091^2,0))</f>
        <v/>
      </c>
    </row>
    <row r="16092">
      <c r="A16092">
        <f>Input!A16092</f>
        <v/>
      </c>
      <c r="B16092">
        <f>IF(ISNUMBER(Input!B16092),IF(AND(Input!B16092&gt;=20,Input!B16092&lt;=700),Input!B16092,""),"")</f>
        <v/>
      </c>
      <c r="C16092">
        <f>IF(B16092="","",INT(A16092))</f>
        <v/>
      </c>
      <c r="D16092">
        <f>IF(B16092="","",HOUR(A16092))</f>
        <v/>
      </c>
      <c r="E16092">
        <f>IF(B16092="","",IF(INPUT!$I$1="","",IF(C16092&lt;(INT(INPUT!$I$1)-INPUT!$I$2),"Off Meds",IF(C16092&lt;=(INT(INPUT!$I$1)+INPUT!$I$2),"Washout","On Meds"))))</f>
        <v/>
      </c>
      <c r="F16092">
        <f>IF(B16092="","",1.509*(LN(B16092)^1.084-5.381))</f>
        <v/>
      </c>
      <c r="G16092">
        <f>IF(F16092="","",IF(F16092&lt;0,10*F16092^2,0))</f>
        <v/>
      </c>
      <c r="H16092">
        <f>IF(F16092="","",IF(F16092&gt;0,10*F16092^2,0))</f>
        <v/>
      </c>
    </row>
    <row r="16093">
      <c r="A16093">
        <f>Input!A16093</f>
        <v/>
      </c>
      <c r="B16093">
        <f>IF(ISNUMBER(Input!B16093),IF(AND(Input!B16093&gt;=20,Input!B16093&lt;=700),Input!B16093,""),"")</f>
        <v/>
      </c>
      <c r="C16093">
        <f>IF(B16093="","",INT(A16093))</f>
        <v/>
      </c>
      <c r="D16093">
        <f>IF(B16093="","",HOUR(A16093))</f>
        <v/>
      </c>
      <c r="E16093">
        <f>IF(B16093="","",IF(INPUT!$I$1="","",IF(C16093&lt;(INT(INPUT!$I$1)-INPUT!$I$2),"Off Meds",IF(C16093&lt;=(INT(INPUT!$I$1)+INPUT!$I$2),"Washout","On Meds"))))</f>
        <v/>
      </c>
      <c r="F16093">
        <f>IF(B16093="","",1.509*(LN(B16093)^1.084-5.381))</f>
        <v/>
      </c>
      <c r="G16093">
        <f>IF(F16093="","",IF(F16093&lt;0,10*F16093^2,0))</f>
        <v/>
      </c>
      <c r="H16093">
        <f>IF(F16093="","",IF(F16093&gt;0,10*F16093^2,0))</f>
        <v/>
      </c>
    </row>
    <row r="16094">
      <c r="A16094">
        <f>Input!A16094</f>
        <v/>
      </c>
      <c r="B16094">
        <f>IF(ISNUMBER(Input!B16094),IF(AND(Input!B16094&gt;=20,Input!B16094&lt;=700),Input!B16094,""),"")</f>
        <v/>
      </c>
      <c r="C16094">
        <f>IF(B16094="","",INT(A16094))</f>
        <v/>
      </c>
      <c r="D16094">
        <f>IF(B16094="","",HOUR(A16094))</f>
        <v/>
      </c>
      <c r="E16094">
        <f>IF(B16094="","",IF(INPUT!$I$1="","",IF(C16094&lt;(INT(INPUT!$I$1)-INPUT!$I$2),"Off Meds",IF(C16094&lt;=(INT(INPUT!$I$1)+INPUT!$I$2),"Washout","On Meds"))))</f>
        <v/>
      </c>
      <c r="F16094">
        <f>IF(B16094="","",1.509*(LN(B16094)^1.084-5.381))</f>
        <v/>
      </c>
      <c r="G16094">
        <f>IF(F16094="","",IF(F16094&lt;0,10*F16094^2,0))</f>
        <v/>
      </c>
      <c r="H16094">
        <f>IF(F16094="","",IF(F16094&gt;0,10*F16094^2,0))</f>
        <v/>
      </c>
    </row>
    <row r="16095">
      <c r="A16095">
        <f>Input!A16095</f>
        <v/>
      </c>
      <c r="B16095">
        <f>IF(ISNUMBER(Input!B16095),IF(AND(Input!B16095&gt;=20,Input!B16095&lt;=700),Input!B16095,""),"")</f>
        <v/>
      </c>
      <c r="C16095">
        <f>IF(B16095="","",INT(A16095))</f>
        <v/>
      </c>
      <c r="D16095">
        <f>IF(B16095="","",HOUR(A16095))</f>
        <v/>
      </c>
      <c r="E16095">
        <f>IF(B16095="","",IF(INPUT!$I$1="","",IF(C16095&lt;(INT(INPUT!$I$1)-INPUT!$I$2),"Off Meds",IF(C16095&lt;=(INT(INPUT!$I$1)+INPUT!$I$2),"Washout","On Meds"))))</f>
        <v/>
      </c>
      <c r="F16095">
        <f>IF(B16095="","",1.509*(LN(B16095)^1.084-5.381))</f>
        <v/>
      </c>
      <c r="G16095">
        <f>IF(F16095="","",IF(F16095&lt;0,10*F16095^2,0))</f>
        <v/>
      </c>
      <c r="H16095">
        <f>IF(F16095="","",IF(F16095&gt;0,10*F16095^2,0))</f>
        <v/>
      </c>
    </row>
    <row r="16096">
      <c r="A16096">
        <f>Input!A16096</f>
        <v/>
      </c>
      <c r="B16096">
        <f>IF(ISNUMBER(Input!B16096),IF(AND(Input!B16096&gt;=20,Input!B16096&lt;=700),Input!B16096,""),"")</f>
        <v/>
      </c>
      <c r="C16096">
        <f>IF(B16096="","",INT(A16096))</f>
        <v/>
      </c>
      <c r="D16096">
        <f>IF(B16096="","",HOUR(A16096))</f>
        <v/>
      </c>
      <c r="E16096">
        <f>IF(B16096="","",IF(INPUT!$I$1="","",IF(C16096&lt;(INT(INPUT!$I$1)-INPUT!$I$2),"Off Meds",IF(C16096&lt;=(INT(INPUT!$I$1)+INPUT!$I$2),"Washout","On Meds"))))</f>
        <v/>
      </c>
      <c r="F16096">
        <f>IF(B16096="","",1.509*(LN(B16096)^1.084-5.381))</f>
        <v/>
      </c>
      <c r="G16096">
        <f>IF(F16096="","",IF(F16096&lt;0,10*F16096^2,0))</f>
        <v/>
      </c>
      <c r="H16096">
        <f>IF(F16096="","",IF(F16096&gt;0,10*F16096^2,0))</f>
        <v/>
      </c>
    </row>
    <row r="16097">
      <c r="A16097">
        <f>Input!A16097</f>
        <v/>
      </c>
      <c r="B16097">
        <f>IF(ISNUMBER(Input!B16097),IF(AND(Input!B16097&gt;=20,Input!B16097&lt;=700),Input!B16097,""),"")</f>
        <v/>
      </c>
      <c r="C16097">
        <f>IF(B16097="","",INT(A16097))</f>
        <v/>
      </c>
      <c r="D16097">
        <f>IF(B16097="","",HOUR(A16097))</f>
        <v/>
      </c>
      <c r="E16097">
        <f>IF(B16097="","",IF(INPUT!$I$1="","",IF(C16097&lt;(INT(INPUT!$I$1)-INPUT!$I$2),"Off Meds",IF(C16097&lt;=(INT(INPUT!$I$1)+INPUT!$I$2),"Washout","On Meds"))))</f>
        <v/>
      </c>
      <c r="F16097">
        <f>IF(B16097="","",1.509*(LN(B16097)^1.084-5.381))</f>
        <v/>
      </c>
      <c r="G16097">
        <f>IF(F16097="","",IF(F16097&lt;0,10*F16097^2,0))</f>
        <v/>
      </c>
      <c r="H16097">
        <f>IF(F16097="","",IF(F16097&gt;0,10*F16097^2,0))</f>
        <v/>
      </c>
    </row>
    <row r="16098">
      <c r="A16098">
        <f>Input!A16098</f>
        <v/>
      </c>
      <c r="B16098">
        <f>IF(ISNUMBER(Input!B16098),IF(AND(Input!B16098&gt;=20,Input!B16098&lt;=700),Input!B16098,""),"")</f>
        <v/>
      </c>
      <c r="C16098">
        <f>IF(B16098="","",INT(A16098))</f>
        <v/>
      </c>
      <c r="D16098">
        <f>IF(B16098="","",HOUR(A16098))</f>
        <v/>
      </c>
      <c r="E16098">
        <f>IF(B16098="","",IF(INPUT!$I$1="","",IF(C16098&lt;(INT(INPUT!$I$1)-INPUT!$I$2),"Off Meds",IF(C16098&lt;=(INT(INPUT!$I$1)+INPUT!$I$2),"Washout","On Meds"))))</f>
        <v/>
      </c>
      <c r="F16098">
        <f>IF(B16098="","",1.509*(LN(B16098)^1.084-5.381))</f>
        <v/>
      </c>
      <c r="G16098">
        <f>IF(F16098="","",IF(F16098&lt;0,10*F16098^2,0))</f>
        <v/>
      </c>
      <c r="H16098">
        <f>IF(F16098="","",IF(F16098&gt;0,10*F16098^2,0))</f>
        <v/>
      </c>
    </row>
    <row r="16099">
      <c r="A16099">
        <f>Input!A16099</f>
        <v/>
      </c>
      <c r="B16099">
        <f>IF(ISNUMBER(Input!B16099),IF(AND(Input!B16099&gt;=20,Input!B16099&lt;=700),Input!B16099,""),"")</f>
        <v/>
      </c>
      <c r="C16099">
        <f>IF(B16099="","",INT(A16099))</f>
        <v/>
      </c>
      <c r="D16099">
        <f>IF(B16099="","",HOUR(A16099))</f>
        <v/>
      </c>
      <c r="E16099">
        <f>IF(B16099="","",IF(INPUT!$I$1="","",IF(C16099&lt;(INT(INPUT!$I$1)-INPUT!$I$2),"Off Meds",IF(C16099&lt;=(INT(INPUT!$I$1)+INPUT!$I$2),"Washout","On Meds"))))</f>
        <v/>
      </c>
      <c r="F16099">
        <f>IF(B16099="","",1.509*(LN(B16099)^1.084-5.381))</f>
        <v/>
      </c>
      <c r="G16099">
        <f>IF(F16099="","",IF(F16099&lt;0,10*F16099^2,0))</f>
        <v/>
      </c>
      <c r="H16099">
        <f>IF(F16099="","",IF(F16099&gt;0,10*F16099^2,0))</f>
        <v/>
      </c>
    </row>
    <row r="16100">
      <c r="A16100">
        <f>Input!A16100</f>
        <v/>
      </c>
      <c r="B16100">
        <f>IF(ISNUMBER(Input!B16100),IF(AND(Input!B16100&gt;=20,Input!B16100&lt;=700),Input!B16100,""),"")</f>
        <v/>
      </c>
      <c r="C16100">
        <f>IF(B16100="","",INT(A16100))</f>
        <v/>
      </c>
      <c r="D16100">
        <f>IF(B16100="","",HOUR(A16100))</f>
        <v/>
      </c>
      <c r="E16100">
        <f>IF(B16100="","",IF(INPUT!$I$1="","",IF(C16100&lt;(INT(INPUT!$I$1)-INPUT!$I$2),"Off Meds",IF(C16100&lt;=(INT(INPUT!$I$1)+INPUT!$I$2),"Washout","On Meds"))))</f>
        <v/>
      </c>
      <c r="F16100">
        <f>IF(B16100="","",1.509*(LN(B16100)^1.084-5.381))</f>
        <v/>
      </c>
      <c r="G16100">
        <f>IF(F16100="","",IF(F16100&lt;0,10*F16100^2,0))</f>
        <v/>
      </c>
      <c r="H16100">
        <f>IF(F16100="","",IF(F16100&gt;0,10*F16100^2,0))</f>
        <v/>
      </c>
    </row>
    <row r="16101">
      <c r="A16101">
        <f>Input!A16101</f>
        <v/>
      </c>
      <c r="B16101">
        <f>IF(ISNUMBER(Input!B16101),IF(AND(Input!B16101&gt;=20,Input!B16101&lt;=700),Input!B16101,""),"")</f>
        <v/>
      </c>
      <c r="C16101">
        <f>IF(B16101="","",INT(A16101))</f>
        <v/>
      </c>
      <c r="D16101">
        <f>IF(B16101="","",HOUR(A16101))</f>
        <v/>
      </c>
      <c r="E16101">
        <f>IF(B16101="","",IF(INPUT!$I$1="","",IF(C16101&lt;(INT(INPUT!$I$1)-INPUT!$I$2),"Off Meds",IF(C16101&lt;=(INT(INPUT!$I$1)+INPUT!$I$2),"Washout","On Meds"))))</f>
        <v/>
      </c>
      <c r="F16101">
        <f>IF(B16101="","",1.509*(LN(B16101)^1.084-5.381))</f>
        <v/>
      </c>
      <c r="G16101">
        <f>IF(F16101="","",IF(F16101&lt;0,10*F16101^2,0))</f>
        <v/>
      </c>
      <c r="H16101">
        <f>IF(F16101="","",IF(F16101&gt;0,10*F16101^2,0))</f>
        <v/>
      </c>
    </row>
    <row r="16102">
      <c r="A16102">
        <f>Input!A16102</f>
        <v/>
      </c>
      <c r="B16102">
        <f>IF(ISNUMBER(Input!B16102),IF(AND(Input!B16102&gt;=20,Input!B16102&lt;=700),Input!B16102,""),"")</f>
        <v/>
      </c>
      <c r="C16102">
        <f>IF(B16102="","",INT(A16102))</f>
        <v/>
      </c>
      <c r="D16102">
        <f>IF(B16102="","",HOUR(A16102))</f>
        <v/>
      </c>
      <c r="E16102">
        <f>IF(B16102="","",IF(INPUT!$I$1="","",IF(C16102&lt;(INT(INPUT!$I$1)-INPUT!$I$2),"Off Meds",IF(C16102&lt;=(INT(INPUT!$I$1)+INPUT!$I$2),"Washout","On Meds"))))</f>
        <v/>
      </c>
      <c r="F16102">
        <f>IF(B16102="","",1.509*(LN(B16102)^1.084-5.381))</f>
        <v/>
      </c>
      <c r="G16102">
        <f>IF(F16102="","",IF(F16102&lt;0,10*F16102^2,0))</f>
        <v/>
      </c>
      <c r="H16102">
        <f>IF(F16102="","",IF(F16102&gt;0,10*F16102^2,0))</f>
        <v/>
      </c>
    </row>
    <row r="16103">
      <c r="A16103">
        <f>Input!A16103</f>
        <v/>
      </c>
      <c r="B16103">
        <f>IF(ISNUMBER(Input!B16103),IF(AND(Input!B16103&gt;=20,Input!B16103&lt;=700),Input!B16103,""),"")</f>
        <v/>
      </c>
      <c r="C16103">
        <f>IF(B16103="","",INT(A16103))</f>
        <v/>
      </c>
      <c r="D16103">
        <f>IF(B16103="","",HOUR(A16103))</f>
        <v/>
      </c>
      <c r="E16103">
        <f>IF(B16103="","",IF(INPUT!$I$1="","",IF(C16103&lt;(INT(INPUT!$I$1)-INPUT!$I$2),"Off Meds",IF(C16103&lt;=(INT(INPUT!$I$1)+INPUT!$I$2),"Washout","On Meds"))))</f>
        <v/>
      </c>
      <c r="F16103">
        <f>IF(B16103="","",1.509*(LN(B16103)^1.084-5.381))</f>
        <v/>
      </c>
      <c r="G16103">
        <f>IF(F16103="","",IF(F16103&lt;0,10*F16103^2,0))</f>
        <v/>
      </c>
      <c r="H16103">
        <f>IF(F16103="","",IF(F16103&gt;0,10*F16103^2,0))</f>
        <v/>
      </c>
    </row>
    <row r="16104">
      <c r="A16104">
        <f>Input!A16104</f>
        <v/>
      </c>
      <c r="B16104">
        <f>IF(ISNUMBER(Input!B16104),IF(AND(Input!B16104&gt;=20,Input!B16104&lt;=700),Input!B16104,""),"")</f>
        <v/>
      </c>
      <c r="C16104">
        <f>IF(B16104="","",INT(A16104))</f>
        <v/>
      </c>
      <c r="D16104">
        <f>IF(B16104="","",HOUR(A16104))</f>
        <v/>
      </c>
      <c r="E16104">
        <f>IF(B16104="","",IF(INPUT!$I$1="","",IF(C16104&lt;(INT(INPUT!$I$1)-INPUT!$I$2),"Off Meds",IF(C16104&lt;=(INT(INPUT!$I$1)+INPUT!$I$2),"Washout","On Meds"))))</f>
        <v/>
      </c>
      <c r="F16104">
        <f>IF(B16104="","",1.509*(LN(B16104)^1.084-5.381))</f>
        <v/>
      </c>
      <c r="G16104">
        <f>IF(F16104="","",IF(F16104&lt;0,10*F16104^2,0))</f>
        <v/>
      </c>
      <c r="H16104">
        <f>IF(F16104="","",IF(F16104&gt;0,10*F16104^2,0))</f>
        <v/>
      </c>
    </row>
    <row r="16105">
      <c r="A16105">
        <f>Input!A16105</f>
        <v/>
      </c>
      <c r="B16105">
        <f>IF(ISNUMBER(Input!B16105),IF(AND(Input!B16105&gt;=20,Input!B16105&lt;=700),Input!B16105,""),"")</f>
        <v/>
      </c>
      <c r="C16105">
        <f>IF(B16105="","",INT(A16105))</f>
        <v/>
      </c>
      <c r="D16105">
        <f>IF(B16105="","",HOUR(A16105))</f>
        <v/>
      </c>
      <c r="E16105">
        <f>IF(B16105="","",IF(INPUT!$I$1="","",IF(C16105&lt;(INT(INPUT!$I$1)-INPUT!$I$2),"Off Meds",IF(C16105&lt;=(INT(INPUT!$I$1)+INPUT!$I$2),"Washout","On Meds"))))</f>
        <v/>
      </c>
      <c r="F16105">
        <f>IF(B16105="","",1.509*(LN(B16105)^1.084-5.381))</f>
        <v/>
      </c>
      <c r="G16105">
        <f>IF(F16105="","",IF(F16105&lt;0,10*F16105^2,0))</f>
        <v/>
      </c>
      <c r="H16105">
        <f>IF(F16105="","",IF(F16105&gt;0,10*F16105^2,0))</f>
        <v/>
      </c>
    </row>
    <row r="16106">
      <c r="A16106">
        <f>Input!A16106</f>
        <v/>
      </c>
      <c r="B16106">
        <f>IF(ISNUMBER(Input!B16106),IF(AND(Input!B16106&gt;=20,Input!B16106&lt;=700),Input!B16106,""),"")</f>
        <v/>
      </c>
      <c r="C16106">
        <f>IF(B16106="","",INT(A16106))</f>
        <v/>
      </c>
      <c r="D16106">
        <f>IF(B16106="","",HOUR(A16106))</f>
        <v/>
      </c>
      <c r="E16106">
        <f>IF(B16106="","",IF(INPUT!$I$1="","",IF(C16106&lt;(INT(INPUT!$I$1)-INPUT!$I$2),"Off Meds",IF(C16106&lt;=(INT(INPUT!$I$1)+INPUT!$I$2),"Washout","On Meds"))))</f>
        <v/>
      </c>
      <c r="F16106">
        <f>IF(B16106="","",1.509*(LN(B16106)^1.084-5.381))</f>
        <v/>
      </c>
      <c r="G16106">
        <f>IF(F16106="","",IF(F16106&lt;0,10*F16106^2,0))</f>
        <v/>
      </c>
      <c r="H16106">
        <f>IF(F16106="","",IF(F16106&gt;0,10*F16106^2,0))</f>
        <v/>
      </c>
    </row>
    <row r="16107">
      <c r="A16107">
        <f>Input!A16107</f>
        <v/>
      </c>
      <c r="B16107">
        <f>IF(ISNUMBER(Input!B16107),IF(AND(Input!B16107&gt;=20,Input!B16107&lt;=700),Input!B16107,""),"")</f>
        <v/>
      </c>
      <c r="C16107">
        <f>IF(B16107="","",INT(A16107))</f>
        <v/>
      </c>
      <c r="D16107">
        <f>IF(B16107="","",HOUR(A16107))</f>
        <v/>
      </c>
      <c r="E16107">
        <f>IF(B16107="","",IF(INPUT!$I$1="","",IF(C16107&lt;(INT(INPUT!$I$1)-INPUT!$I$2),"Off Meds",IF(C16107&lt;=(INT(INPUT!$I$1)+INPUT!$I$2),"Washout","On Meds"))))</f>
        <v/>
      </c>
      <c r="F16107">
        <f>IF(B16107="","",1.509*(LN(B16107)^1.084-5.381))</f>
        <v/>
      </c>
      <c r="G16107">
        <f>IF(F16107="","",IF(F16107&lt;0,10*F16107^2,0))</f>
        <v/>
      </c>
      <c r="H16107">
        <f>IF(F16107="","",IF(F16107&gt;0,10*F16107^2,0))</f>
        <v/>
      </c>
    </row>
    <row r="16108">
      <c r="A16108">
        <f>Input!A16108</f>
        <v/>
      </c>
      <c r="B16108">
        <f>IF(ISNUMBER(Input!B16108),IF(AND(Input!B16108&gt;=20,Input!B16108&lt;=700),Input!B16108,""),"")</f>
        <v/>
      </c>
      <c r="C16108">
        <f>IF(B16108="","",INT(A16108))</f>
        <v/>
      </c>
      <c r="D16108">
        <f>IF(B16108="","",HOUR(A16108))</f>
        <v/>
      </c>
      <c r="E16108">
        <f>IF(B16108="","",IF(INPUT!$I$1="","",IF(C16108&lt;(INT(INPUT!$I$1)-INPUT!$I$2),"Off Meds",IF(C16108&lt;=(INT(INPUT!$I$1)+INPUT!$I$2),"Washout","On Meds"))))</f>
        <v/>
      </c>
      <c r="F16108">
        <f>IF(B16108="","",1.509*(LN(B16108)^1.084-5.381))</f>
        <v/>
      </c>
      <c r="G16108">
        <f>IF(F16108="","",IF(F16108&lt;0,10*F16108^2,0))</f>
        <v/>
      </c>
      <c r="H16108">
        <f>IF(F16108="","",IF(F16108&gt;0,10*F16108^2,0))</f>
        <v/>
      </c>
    </row>
    <row r="16109">
      <c r="A16109">
        <f>Input!A16109</f>
        <v/>
      </c>
      <c r="B16109">
        <f>IF(ISNUMBER(Input!B16109),IF(AND(Input!B16109&gt;=20,Input!B16109&lt;=700),Input!B16109,""),"")</f>
        <v/>
      </c>
      <c r="C16109">
        <f>IF(B16109="","",INT(A16109))</f>
        <v/>
      </c>
      <c r="D16109">
        <f>IF(B16109="","",HOUR(A16109))</f>
        <v/>
      </c>
      <c r="E16109">
        <f>IF(B16109="","",IF(INPUT!$I$1="","",IF(C16109&lt;(INT(INPUT!$I$1)-INPUT!$I$2),"Off Meds",IF(C16109&lt;=(INT(INPUT!$I$1)+INPUT!$I$2),"Washout","On Meds"))))</f>
        <v/>
      </c>
      <c r="F16109">
        <f>IF(B16109="","",1.509*(LN(B16109)^1.084-5.381))</f>
        <v/>
      </c>
      <c r="G16109">
        <f>IF(F16109="","",IF(F16109&lt;0,10*F16109^2,0))</f>
        <v/>
      </c>
      <c r="H16109">
        <f>IF(F16109="","",IF(F16109&gt;0,10*F16109^2,0))</f>
        <v/>
      </c>
    </row>
    <row r="16110">
      <c r="A16110">
        <f>Input!A16110</f>
        <v/>
      </c>
      <c r="B16110">
        <f>IF(ISNUMBER(Input!B16110),IF(AND(Input!B16110&gt;=20,Input!B16110&lt;=700),Input!B16110,""),"")</f>
        <v/>
      </c>
      <c r="C16110">
        <f>IF(B16110="","",INT(A16110))</f>
        <v/>
      </c>
      <c r="D16110">
        <f>IF(B16110="","",HOUR(A16110))</f>
        <v/>
      </c>
      <c r="E16110">
        <f>IF(B16110="","",IF(INPUT!$I$1="","",IF(C16110&lt;(INT(INPUT!$I$1)-INPUT!$I$2),"Off Meds",IF(C16110&lt;=(INT(INPUT!$I$1)+INPUT!$I$2),"Washout","On Meds"))))</f>
        <v/>
      </c>
      <c r="F16110">
        <f>IF(B16110="","",1.509*(LN(B16110)^1.084-5.381))</f>
        <v/>
      </c>
      <c r="G16110">
        <f>IF(F16110="","",IF(F16110&lt;0,10*F16110^2,0))</f>
        <v/>
      </c>
      <c r="H16110">
        <f>IF(F16110="","",IF(F16110&gt;0,10*F16110^2,0))</f>
        <v/>
      </c>
    </row>
    <row r="16111">
      <c r="A16111">
        <f>Input!A16111</f>
        <v/>
      </c>
      <c r="B16111">
        <f>IF(ISNUMBER(Input!B16111),IF(AND(Input!B16111&gt;=20,Input!B16111&lt;=700),Input!B16111,""),"")</f>
        <v/>
      </c>
      <c r="C16111">
        <f>IF(B16111="","",INT(A16111))</f>
        <v/>
      </c>
      <c r="D16111">
        <f>IF(B16111="","",HOUR(A16111))</f>
        <v/>
      </c>
      <c r="E16111">
        <f>IF(B16111="","",IF(INPUT!$I$1="","",IF(C16111&lt;(INT(INPUT!$I$1)-INPUT!$I$2),"Off Meds",IF(C16111&lt;=(INT(INPUT!$I$1)+INPUT!$I$2),"Washout","On Meds"))))</f>
        <v/>
      </c>
      <c r="F16111">
        <f>IF(B16111="","",1.509*(LN(B16111)^1.084-5.381))</f>
        <v/>
      </c>
      <c r="G16111">
        <f>IF(F16111="","",IF(F16111&lt;0,10*F16111^2,0))</f>
        <v/>
      </c>
      <c r="H16111">
        <f>IF(F16111="","",IF(F16111&gt;0,10*F16111^2,0))</f>
        <v/>
      </c>
    </row>
    <row r="16112">
      <c r="A16112">
        <f>Input!A16112</f>
        <v/>
      </c>
      <c r="B16112">
        <f>IF(ISNUMBER(Input!B16112),IF(AND(Input!B16112&gt;=20,Input!B16112&lt;=700),Input!B16112,""),"")</f>
        <v/>
      </c>
      <c r="C16112">
        <f>IF(B16112="","",INT(A16112))</f>
        <v/>
      </c>
      <c r="D16112">
        <f>IF(B16112="","",HOUR(A16112))</f>
        <v/>
      </c>
      <c r="E16112">
        <f>IF(B16112="","",IF(INPUT!$I$1="","",IF(C16112&lt;(INT(INPUT!$I$1)-INPUT!$I$2),"Off Meds",IF(C16112&lt;=(INT(INPUT!$I$1)+INPUT!$I$2),"Washout","On Meds"))))</f>
        <v/>
      </c>
      <c r="F16112">
        <f>IF(B16112="","",1.509*(LN(B16112)^1.084-5.381))</f>
        <v/>
      </c>
      <c r="G16112">
        <f>IF(F16112="","",IF(F16112&lt;0,10*F16112^2,0))</f>
        <v/>
      </c>
      <c r="H16112">
        <f>IF(F16112="","",IF(F16112&gt;0,10*F16112^2,0))</f>
        <v/>
      </c>
    </row>
    <row r="16113">
      <c r="A16113">
        <f>Input!A16113</f>
        <v/>
      </c>
      <c r="B16113">
        <f>IF(ISNUMBER(Input!B16113),IF(AND(Input!B16113&gt;=20,Input!B16113&lt;=700),Input!B16113,""),"")</f>
        <v/>
      </c>
      <c r="C16113">
        <f>IF(B16113="","",INT(A16113))</f>
        <v/>
      </c>
      <c r="D16113">
        <f>IF(B16113="","",HOUR(A16113))</f>
        <v/>
      </c>
      <c r="E16113">
        <f>IF(B16113="","",IF(INPUT!$I$1="","",IF(C16113&lt;(INT(INPUT!$I$1)-INPUT!$I$2),"Off Meds",IF(C16113&lt;=(INT(INPUT!$I$1)+INPUT!$I$2),"Washout","On Meds"))))</f>
        <v/>
      </c>
      <c r="F16113">
        <f>IF(B16113="","",1.509*(LN(B16113)^1.084-5.381))</f>
        <v/>
      </c>
      <c r="G16113">
        <f>IF(F16113="","",IF(F16113&lt;0,10*F16113^2,0))</f>
        <v/>
      </c>
      <c r="H16113">
        <f>IF(F16113="","",IF(F16113&gt;0,10*F16113^2,0))</f>
        <v/>
      </c>
    </row>
    <row r="16114">
      <c r="A16114">
        <f>Input!A16114</f>
        <v/>
      </c>
      <c r="B16114">
        <f>IF(ISNUMBER(Input!B16114),IF(AND(Input!B16114&gt;=20,Input!B16114&lt;=700),Input!B16114,""),"")</f>
        <v/>
      </c>
      <c r="C16114">
        <f>IF(B16114="","",INT(A16114))</f>
        <v/>
      </c>
      <c r="D16114">
        <f>IF(B16114="","",HOUR(A16114))</f>
        <v/>
      </c>
      <c r="E16114">
        <f>IF(B16114="","",IF(INPUT!$I$1="","",IF(C16114&lt;(INT(INPUT!$I$1)-INPUT!$I$2),"Off Meds",IF(C16114&lt;=(INT(INPUT!$I$1)+INPUT!$I$2),"Washout","On Meds"))))</f>
        <v/>
      </c>
      <c r="F16114">
        <f>IF(B16114="","",1.509*(LN(B16114)^1.084-5.381))</f>
        <v/>
      </c>
      <c r="G16114">
        <f>IF(F16114="","",IF(F16114&lt;0,10*F16114^2,0))</f>
        <v/>
      </c>
      <c r="H16114">
        <f>IF(F16114="","",IF(F16114&gt;0,10*F16114^2,0))</f>
        <v/>
      </c>
    </row>
    <row r="16115">
      <c r="A16115">
        <f>Input!A16115</f>
        <v/>
      </c>
      <c r="B16115">
        <f>IF(ISNUMBER(Input!B16115),IF(AND(Input!B16115&gt;=20,Input!B16115&lt;=700),Input!B16115,""),"")</f>
        <v/>
      </c>
      <c r="C16115">
        <f>IF(B16115="","",INT(A16115))</f>
        <v/>
      </c>
      <c r="D16115">
        <f>IF(B16115="","",HOUR(A16115))</f>
        <v/>
      </c>
      <c r="E16115">
        <f>IF(B16115="","",IF(INPUT!$I$1="","",IF(C16115&lt;(INT(INPUT!$I$1)-INPUT!$I$2),"Off Meds",IF(C16115&lt;=(INT(INPUT!$I$1)+INPUT!$I$2),"Washout","On Meds"))))</f>
        <v/>
      </c>
      <c r="F16115">
        <f>IF(B16115="","",1.509*(LN(B16115)^1.084-5.381))</f>
        <v/>
      </c>
      <c r="G16115">
        <f>IF(F16115="","",IF(F16115&lt;0,10*F16115^2,0))</f>
        <v/>
      </c>
      <c r="H16115">
        <f>IF(F16115="","",IF(F16115&gt;0,10*F16115^2,0))</f>
        <v/>
      </c>
    </row>
    <row r="16116">
      <c r="A16116">
        <f>Input!A16116</f>
        <v/>
      </c>
      <c r="B16116">
        <f>IF(ISNUMBER(Input!B16116),IF(AND(Input!B16116&gt;=20,Input!B16116&lt;=700),Input!B16116,""),"")</f>
        <v/>
      </c>
      <c r="C16116">
        <f>IF(B16116="","",INT(A16116))</f>
        <v/>
      </c>
      <c r="D16116">
        <f>IF(B16116="","",HOUR(A16116))</f>
        <v/>
      </c>
      <c r="E16116">
        <f>IF(B16116="","",IF(INPUT!$I$1="","",IF(C16116&lt;(INT(INPUT!$I$1)-INPUT!$I$2),"Off Meds",IF(C16116&lt;=(INT(INPUT!$I$1)+INPUT!$I$2),"Washout","On Meds"))))</f>
        <v/>
      </c>
      <c r="F16116">
        <f>IF(B16116="","",1.509*(LN(B16116)^1.084-5.381))</f>
        <v/>
      </c>
      <c r="G16116">
        <f>IF(F16116="","",IF(F16116&lt;0,10*F16116^2,0))</f>
        <v/>
      </c>
      <c r="H16116">
        <f>IF(F16116="","",IF(F16116&gt;0,10*F16116^2,0))</f>
        <v/>
      </c>
    </row>
    <row r="16117">
      <c r="A16117">
        <f>Input!A16117</f>
        <v/>
      </c>
      <c r="B16117">
        <f>IF(ISNUMBER(Input!B16117),IF(AND(Input!B16117&gt;=20,Input!B16117&lt;=700),Input!B16117,""),"")</f>
        <v/>
      </c>
      <c r="C16117">
        <f>IF(B16117="","",INT(A16117))</f>
        <v/>
      </c>
      <c r="D16117">
        <f>IF(B16117="","",HOUR(A16117))</f>
        <v/>
      </c>
      <c r="E16117">
        <f>IF(B16117="","",IF(INPUT!$I$1="","",IF(C16117&lt;(INT(INPUT!$I$1)-INPUT!$I$2),"Off Meds",IF(C16117&lt;=(INT(INPUT!$I$1)+INPUT!$I$2),"Washout","On Meds"))))</f>
        <v/>
      </c>
      <c r="F16117">
        <f>IF(B16117="","",1.509*(LN(B16117)^1.084-5.381))</f>
        <v/>
      </c>
      <c r="G16117">
        <f>IF(F16117="","",IF(F16117&lt;0,10*F16117^2,0))</f>
        <v/>
      </c>
      <c r="H16117">
        <f>IF(F16117="","",IF(F16117&gt;0,10*F16117^2,0))</f>
        <v/>
      </c>
    </row>
    <row r="16118">
      <c r="A16118">
        <f>Input!A16118</f>
        <v/>
      </c>
      <c r="B16118">
        <f>IF(ISNUMBER(Input!B16118),IF(AND(Input!B16118&gt;=20,Input!B16118&lt;=700),Input!B16118,""),"")</f>
        <v/>
      </c>
      <c r="C16118">
        <f>IF(B16118="","",INT(A16118))</f>
        <v/>
      </c>
      <c r="D16118">
        <f>IF(B16118="","",HOUR(A16118))</f>
        <v/>
      </c>
      <c r="E16118">
        <f>IF(B16118="","",IF(INPUT!$I$1="","",IF(C16118&lt;(INT(INPUT!$I$1)-INPUT!$I$2),"Off Meds",IF(C16118&lt;=(INT(INPUT!$I$1)+INPUT!$I$2),"Washout","On Meds"))))</f>
        <v/>
      </c>
      <c r="F16118">
        <f>IF(B16118="","",1.509*(LN(B16118)^1.084-5.381))</f>
        <v/>
      </c>
      <c r="G16118">
        <f>IF(F16118="","",IF(F16118&lt;0,10*F16118^2,0))</f>
        <v/>
      </c>
      <c r="H16118">
        <f>IF(F16118="","",IF(F16118&gt;0,10*F16118^2,0))</f>
        <v/>
      </c>
    </row>
    <row r="16119">
      <c r="A16119">
        <f>Input!A16119</f>
        <v/>
      </c>
      <c r="B16119">
        <f>IF(ISNUMBER(Input!B16119),IF(AND(Input!B16119&gt;=20,Input!B16119&lt;=700),Input!B16119,""),"")</f>
        <v/>
      </c>
      <c r="C16119">
        <f>IF(B16119="","",INT(A16119))</f>
        <v/>
      </c>
      <c r="D16119">
        <f>IF(B16119="","",HOUR(A16119))</f>
        <v/>
      </c>
      <c r="E16119">
        <f>IF(B16119="","",IF(INPUT!$I$1="","",IF(C16119&lt;(INT(INPUT!$I$1)-INPUT!$I$2),"Off Meds",IF(C16119&lt;=(INT(INPUT!$I$1)+INPUT!$I$2),"Washout","On Meds"))))</f>
        <v/>
      </c>
      <c r="F16119">
        <f>IF(B16119="","",1.509*(LN(B16119)^1.084-5.381))</f>
        <v/>
      </c>
      <c r="G16119">
        <f>IF(F16119="","",IF(F16119&lt;0,10*F16119^2,0))</f>
        <v/>
      </c>
      <c r="H16119">
        <f>IF(F16119="","",IF(F16119&gt;0,10*F16119^2,0))</f>
        <v/>
      </c>
    </row>
    <row r="16120">
      <c r="A16120">
        <f>Input!A16120</f>
        <v/>
      </c>
      <c r="B16120">
        <f>IF(ISNUMBER(Input!B16120),IF(AND(Input!B16120&gt;=20,Input!B16120&lt;=700),Input!B16120,""),"")</f>
        <v/>
      </c>
      <c r="C16120">
        <f>IF(B16120="","",INT(A16120))</f>
        <v/>
      </c>
      <c r="D16120">
        <f>IF(B16120="","",HOUR(A16120))</f>
        <v/>
      </c>
      <c r="E16120">
        <f>IF(B16120="","",IF(INPUT!$I$1="","",IF(C16120&lt;(INT(INPUT!$I$1)-INPUT!$I$2),"Off Meds",IF(C16120&lt;=(INT(INPUT!$I$1)+INPUT!$I$2),"Washout","On Meds"))))</f>
        <v/>
      </c>
      <c r="F16120">
        <f>IF(B16120="","",1.509*(LN(B16120)^1.084-5.381))</f>
        <v/>
      </c>
      <c r="G16120">
        <f>IF(F16120="","",IF(F16120&lt;0,10*F16120^2,0))</f>
        <v/>
      </c>
      <c r="H16120">
        <f>IF(F16120="","",IF(F16120&gt;0,10*F16120^2,0))</f>
        <v/>
      </c>
    </row>
    <row r="16121">
      <c r="A16121">
        <f>Input!A16121</f>
        <v/>
      </c>
      <c r="B16121">
        <f>IF(ISNUMBER(Input!B16121),IF(AND(Input!B16121&gt;=20,Input!B16121&lt;=700),Input!B16121,""),"")</f>
        <v/>
      </c>
      <c r="C16121">
        <f>IF(B16121="","",INT(A16121))</f>
        <v/>
      </c>
      <c r="D16121">
        <f>IF(B16121="","",HOUR(A16121))</f>
        <v/>
      </c>
      <c r="E16121">
        <f>IF(B16121="","",IF(INPUT!$I$1="","",IF(C16121&lt;(INT(INPUT!$I$1)-INPUT!$I$2),"Off Meds",IF(C16121&lt;=(INT(INPUT!$I$1)+INPUT!$I$2),"Washout","On Meds"))))</f>
        <v/>
      </c>
      <c r="F16121">
        <f>IF(B16121="","",1.509*(LN(B16121)^1.084-5.381))</f>
        <v/>
      </c>
      <c r="G16121">
        <f>IF(F16121="","",IF(F16121&lt;0,10*F16121^2,0))</f>
        <v/>
      </c>
      <c r="H16121">
        <f>IF(F16121="","",IF(F16121&gt;0,10*F16121^2,0))</f>
        <v/>
      </c>
    </row>
    <row r="16122">
      <c r="A16122">
        <f>Input!A16122</f>
        <v/>
      </c>
      <c r="B16122">
        <f>IF(ISNUMBER(Input!B16122),IF(AND(Input!B16122&gt;=20,Input!B16122&lt;=700),Input!B16122,""),"")</f>
        <v/>
      </c>
      <c r="C16122">
        <f>IF(B16122="","",INT(A16122))</f>
        <v/>
      </c>
      <c r="D16122">
        <f>IF(B16122="","",HOUR(A16122))</f>
        <v/>
      </c>
      <c r="E16122">
        <f>IF(B16122="","",IF(INPUT!$I$1="","",IF(C16122&lt;(INT(INPUT!$I$1)-INPUT!$I$2),"Off Meds",IF(C16122&lt;=(INT(INPUT!$I$1)+INPUT!$I$2),"Washout","On Meds"))))</f>
        <v/>
      </c>
      <c r="F16122">
        <f>IF(B16122="","",1.509*(LN(B16122)^1.084-5.381))</f>
        <v/>
      </c>
      <c r="G16122">
        <f>IF(F16122="","",IF(F16122&lt;0,10*F16122^2,0))</f>
        <v/>
      </c>
      <c r="H16122">
        <f>IF(F16122="","",IF(F16122&gt;0,10*F16122^2,0))</f>
        <v/>
      </c>
    </row>
    <row r="16123">
      <c r="A16123">
        <f>Input!A16123</f>
        <v/>
      </c>
      <c r="B16123">
        <f>IF(ISNUMBER(Input!B16123),IF(AND(Input!B16123&gt;=20,Input!B16123&lt;=700),Input!B16123,""),"")</f>
        <v/>
      </c>
      <c r="C16123">
        <f>IF(B16123="","",INT(A16123))</f>
        <v/>
      </c>
      <c r="D16123">
        <f>IF(B16123="","",HOUR(A16123))</f>
        <v/>
      </c>
      <c r="E16123">
        <f>IF(B16123="","",IF(INPUT!$I$1="","",IF(C16123&lt;(INT(INPUT!$I$1)-INPUT!$I$2),"Off Meds",IF(C16123&lt;=(INT(INPUT!$I$1)+INPUT!$I$2),"Washout","On Meds"))))</f>
        <v/>
      </c>
      <c r="F16123">
        <f>IF(B16123="","",1.509*(LN(B16123)^1.084-5.381))</f>
        <v/>
      </c>
      <c r="G16123">
        <f>IF(F16123="","",IF(F16123&lt;0,10*F16123^2,0))</f>
        <v/>
      </c>
      <c r="H16123">
        <f>IF(F16123="","",IF(F16123&gt;0,10*F16123^2,0))</f>
        <v/>
      </c>
    </row>
    <row r="16124">
      <c r="A16124">
        <f>Input!A16124</f>
        <v/>
      </c>
      <c r="B16124">
        <f>IF(ISNUMBER(Input!B16124),IF(AND(Input!B16124&gt;=20,Input!B16124&lt;=700),Input!B16124,""),"")</f>
        <v/>
      </c>
      <c r="C16124">
        <f>IF(B16124="","",INT(A16124))</f>
        <v/>
      </c>
      <c r="D16124">
        <f>IF(B16124="","",HOUR(A16124))</f>
        <v/>
      </c>
      <c r="E16124">
        <f>IF(B16124="","",IF(INPUT!$I$1="","",IF(C16124&lt;(INT(INPUT!$I$1)-INPUT!$I$2),"Off Meds",IF(C16124&lt;=(INT(INPUT!$I$1)+INPUT!$I$2),"Washout","On Meds"))))</f>
        <v/>
      </c>
      <c r="F16124">
        <f>IF(B16124="","",1.509*(LN(B16124)^1.084-5.381))</f>
        <v/>
      </c>
      <c r="G16124">
        <f>IF(F16124="","",IF(F16124&lt;0,10*F16124^2,0))</f>
        <v/>
      </c>
      <c r="H16124">
        <f>IF(F16124="","",IF(F16124&gt;0,10*F16124^2,0))</f>
        <v/>
      </c>
    </row>
    <row r="16125">
      <c r="A16125">
        <f>Input!A16125</f>
        <v/>
      </c>
      <c r="B16125">
        <f>IF(ISNUMBER(Input!B16125),IF(AND(Input!B16125&gt;=20,Input!B16125&lt;=700),Input!B16125,""),"")</f>
        <v/>
      </c>
      <c r="C16125">
        <f>IF(B16125="","",INT(A16125))</f>
        <v/>
      </c>
      <c r="D16125">
        <f>IF(B16125="","",HOUR(A16125))</f>
        <v/>
      </c>
      <c r="E16125">
        <f>IF(B16125="","",IF(INPUT!$I$1="","",IF(C16125&lt;(INT(INPUT!$I$1)-INPUT!$I$2),"Off Meds",IF(C16125&lt;=(INT(INPUT!$I$1)+INPUT!$I$2),"Washout","On Meds"))))</f>
        <v/>
      </c>
      <c r="F16125">
        <f>IF(B16125="","",1.509*(LN(B16125)^1.084-5.381))</f>
        <v/>
      </c>
      <c r="G16125">
        <f>IF(F16125="","",IF(F16125&lt;0,10*F16125^2,0))</f>
        <v/>
      </c>
      <c r="H16125">
        <f>IF(F16125="","",IF(F16125&gt;0,10*F16125^2,0))</f>
        <v/>
      </c>
    </row>
    <row r="16126">
      <c r="A16126">
        <f>Input!A16126</f>
        <v/>
      </c>
      <c r="B16126">
        <f>IF(ISNUMBER(Input!B16126),IF(AND(Input!B16126&gt;=20,Input!B16126&lt;=700),Input!B16126,""),"")</f>
        <v/>
      </c>
      <c r="C16126">
        <f>IF(B16126="","",INT(A16126))</f>
        <v/>
      </c>
      <c r="D16126">
        <f>IF(B16126="","",HOUR(A16126))</f>
        <v/>
      </c>
      <c r="E16126">
        <f>IF(B16126="","",IF(INPUT!$I$1="","",IF(C16126&lt;(INT(INPUT!$I$1)-INPUT!$I$2),"Off Meds",IF(C16126&lt;=(INT(INPUT!$I$1)+INPUT!$I$2),"Washout","On Meds"))))</f>
        <v/>
      </c>
      <c r="F16126">
        <f>IF(B16126="","",1.509*(LN(B16126)^1.084-5.381))</f>
        <v/>
      </c>
      <c r="G16126">
        <f>IF(F16126="","",IF(F16126&lt;0,10*F16126^2,0))</f>
        <v/>
      </c>
      <c r="H16126">
        <f>IF(F16126="","",IF(F16126&gt;0,10*F16126^2,0))</f>
        <v/>
      </c>
    </row>
    <row r="16127">
      <c r="A16127">
        <f>Input!A16127</f>
        <v/>
      </c>
      <c r="B16127">
        <f>IF(ISNUMBER(Input!B16127),IF(AND(Input!B16127&gt;=20,Input!B16127&lt;=700),Input!B16127,""),"")</f>
        <v/>
      </c>
      <c r="C16127">
        <f>IF(B16127="","",INT(A16127))</f>
        <v/>
      </c>
      <c r="D16127">
        <f>IF(B16127="","",HOUR(A16127))</f>
        <v/>
      </c>
      <c r="E16127">
        <f>IF(B16127="","",IF(INPUT!$I$1="","",IF(C16127&lt;(INT(INPUT!$I$1)-INPUT!$I$2),"Off Meds",IF(C16127&lt;=(INT(INPUT!$I$1)+INPUT!$I$2),"Washout","On Meds"))))</f>
        <v/>
      </c>
      <c r="F16127">
        <f>IF(B16127="","",1.509*(LN(B16127)^1.084-5.381))</f>
        <v/>
      </c>
      <c r="G16127">
        <f>IF(F16127="","",IF(F16127&lt;0,10*F16127^2,0))</f>
        <v/>
      </c>
      <c r="H16127">
        <f>IF(F16127="","",IF(F16127&gt;0,10*F16127^2,0))</f>
        <v/>
      </c>
    </row>
    <row r="16128">
      <c r="A16128">
        <f>Input!A16128</f>
        <v/>
      </c>
      <c r="B16128">
        <f>IF(ISNUMBER(Input!B16128),IF(AND(Input!B16128&gt;=20,Input!B16128&lt;=700),Input!B16128,""),"")</f>
        <v/>
      </c>
      <c r="C16128">
        <f>IF(B16128="","",INT(A16128))</f>
        <v/>
      </c>
      <c r="D16128">
        <f>IF(B16128="","",HOUR(A16128))</f>
        <v/>
      </c>
      <c r="E16128">
        <f>IF(B16128="","",IF(INPUT!$I$1="","",IF(C16128&lt;(INT(INPUT!$I$1)-INPUT!$I$2),"Off Meds",IF(C16128&lt;=(INT(INPUT!$I$1)+INPUT!$I$2),"Washout","On Meds"))))</f>
        <v/>
      </c>
      <c r="F16128">
        <f>IF(B16128="","",1.509*(LN(B16128)^1.084-5.381))</f>
        <v/>
      </c>
      <c r="G16128">
        <f>IF(F16128="","",IF(F16128&lt;0,10*F16128^2,0))</f>
        <v/>
      </c>
      <c r="H16128">
        <f>IF(F16128="","",IF(F16128&gt;0,10*F16128^2,0))</f>
        <v/>
      </c>
    </row>
    <row r="16129">
      <c r="A16129">
        <f>Input!A16129</f>
        <v/>
      </c>
      <c r="B16129">
        <f>IF(ISNUMBER(Input!B16129),IF(AND(Input!B16129&gt;=20,Input!B16129&lt;=700),Input!B16129,""),"")</f>
        <v/>
      </c>
      <c r="C16129">
        <f>IF(B16129="","",INT(A16129))</f>
        <v/>
      </c>
      <c r="D16129">
        <f>IF(B16129="","",HOUR(A16129))</f>
        <v/>
      </c>
      <c r="E16129">
        <f>IF(B16129="","",IF(INPUT!$I$1="","",IF(C16129&lt;(INT(INPUT!$I$1)-INPUT!$I$2),"Off Meds",IF(C16129&lt;=(INT(INPUT!$I$1)+INPUT!$I$2),"Washout","On Meds"))))</f>
        <v/>
      </c>
      <c r="F16129">
        <f>IF(B16129="","",1.509*(LN(B16129)^1.084-5.381))</f>
        <v/>
      </c>
      <c r="G16129">
        <f>IF(F16129="","",IF(F16129&lt;0,10*F16129^2,0))</f>
        <v/>
      </c>
      <c r="H16129">
        <f>IF(F16129="","",IF(F16129&gt;0,10*F16129^2,0))</f>
        <v/>
      </c>
    </row>
    <row r="16130">
      <c r="A16130">
        <f>Input!A16130</f>
        <v/>
      </c>
      <c r="B16130">
        <f>IF(ISNUMBER(Input!B16130),IF(AND(Input!B16130&gt;=20,Input!B16130&lt;=700),Input!B16130,""),"")</f>
        <v/>
      </c>
      <c r="C16130">
        <f>IF(B16130="","",INT(A16130))</f>
        <v/>
      </c>
      <c r="D16130">
        <f>IF(B16130="","",HOUR(A16130))</f>
        <v/>
      </c>
      <c r="E16130">
        <f>IF(B16130="","",IF(INPUT!$I$1="","",IF(C16130&lt;(INT(INPUT!$I$1)-INPUT!$I$2),"Off Meds",IF(C16130&lt;=(INT(INPUT!$I$1)+INPUT!$I$2),"Washout","On Meds"))))</f>
        <v/>
      </c>
      <c r="F16130">
        <f>IF(B16130="","",1.509*(LN(B16130)^1.084-5.381))</f>
        <v/>
      </c>
      <c r="G16130">
        <f>IF(F16130="","",IF(F16130&lt;0,10*F16130^2,0))</f>
        <v/>
      </c>
      <c r="H16130">
        <f>IF(F16130="","",IF(F16130&gt;0,10*F16130^2,0))</f>
        <v/>
      </c>
    </row>
    <row r="16131">
      <c r="A16131">
        <f>Input!A16131</f>
        <v/>
      </c>
      <c r="B16131">
        <f>IF(ISNUMBER(Input!B16131),IF(AND(Input!B16131&gt;=20,Input!B16131&lt;=700),Input!B16131,""),"")</f>
        <v/>
      </c>
      <c r="C16131">
        <f>IF(B16131="","",INT(A16131))</f>
        <v/>
      </c>
      <c r="D16131">
        <f>IF(B16131="","",HOUR(A16131))</f>
        <v/>
      </c>
      <c r="E16131">
        <f>IF(B16131="","",IF(INPUT!$I$1="","",IF(C16131&lt;(INT(INPUT!$I$1)-INPUT!$I$2),"Off Meds",IF(C16131&lt;=(INT(INPUT!$I$1)+INPUT!$I$2),"Washout","On Meds"))))</f>
        <v/>
      </c>
      <c r="F16131">
        <f>IF(B16131="","",1.509*(LN(B16131)^1.084-5.381))</f>
        <v/>
      </c>
      <c r="G16131">
        <f>IF(F16131="","",IF(F16131&lt;0,10*F16131^2,0))</f>
        <v/>
      </c>
      <c r="H16131">
        <f>IF(F16131="","",IF(F16131&gt;0,10*F16131^2,0))</f>
        <v/>
      </c>
    </row>
    <row r="16132">
      <c r="A16132">
        <f>Input!A16132</f>
        <v/>
      </c>
      <c r="B16132">
        <f>IF(ISNUMBER(Input!B16132),IF(AND(Input!B16132&gt;=20,Input!B16132&lt;=700),Input!B16132,""),"")</f>
        <v/>
      </c>
      <c r="C16132">
        <f>IF(B16132="","",INT(A16132))</f>
        <v/>
      </c>
      <c r="D16132">
        <f>IF(B16132="","",HOUR(A16132))</f>
        <v/>
      </c>
      <c r="E16132">
        <f>IF(B16132="","",IF(INPUT!$I$1="","",IF(C16132&lt;(INT(INPUT!$I$1)-INPUT!$I$2),"Off Meds",IF(C16132&lt;=(INT(INPUT!$I$1)+INPUT!$I$2),"Washout","On Meds"))))</f>
        <v/>
      </c>
      <c r="F16132">
        <f>IF(B16132="","",1.509*(LN(B16132)^1.084-5.381))</f>
        <v/>
      </c>
      <c r="G16132">
        <f>IF(F16132="","",IF(F16132&lt;0,10*F16132^2,0))</f>
        <v/>
      </c>
      <c r="H16132">
        <f>IF(F16132="","",IF(F16132&gt;0,10*F16132^2,0))</f>
        <v/>
      </c>
    </row>
    <row r="16133">
      <c r="A16133">
        <f>Input!A16133</f>
        <v/>
      </c>
      <c r="B16133">
        <f>IF(ISNUMBER(Input!B16133),IF(AND(Input!B16133&gt;=20,Input!B16133&lt;=700),Input!B16133,""),"")</f>
        <v/>
      </c>
      <c r="C16133">
        <f>IF(B16133="","",INT(A16133))</f>
        <v/>
      </c>
      <c r="D16133">
        <f>IF(B16133="","",HOUR(A16133))</f>
        <v/>
      </c>
      <c r="E16133">
        <f>IF(B16133="","",IF(INPUT!$I$1="","",IF(C16133&lt;(INT(INPUT!$I$1)-INPUT!$I$2),"Off Meds",IF(C16133&lt;=(INT(INPUT!$I$1)+INPUT!$I$2),"Washout","On Meds"))))</f>
        <v/>
      </c>
      <c r="F16133">
        <f>IF(B16133="","",1.509*(LN(B16133)^1.084-5.381))</f>
        <v/>
      </c>
      <c r="G16133">
        <f>IF(F16133="","",IF(F16133&lt;0,10*F16133^2,0))</f>
        <v/>
      </c>
      <c r="H16133">
        <f>IF(F16133="","",IF(F16133&gt;0,10*F16133^2,0))</f>
        <v/>
      </c>
    </row>
    <row r="16134">
      <c r="A16134">
        <f>Input!A16134</f>
        <v/>
      </c>
      <c r="B16134">
        <f>IF(ISNUMBER(Input!B16134),IF(AND(Input!B16134&gt;=20,Input!B16134&lt;=700),Input!B16134,""),"")</f>
        <v/>
      </c>
      <c r="C16134">
        <f>IF(B16134="","",INT(A16134))</f>
        <v/>
      </c>
      <c r="D16134">
        <f>IF(B16134="","",HOUR(A16134))</f>
        <v/>
      </c>
      <c r="E16134">
        <f>IF(B16134="","",IF(INPUT!$I$1="","",IF(C16134&lt;(INT(INPUT!$I$1)-INPUT!$I$2),"Off Meds",IF(C16134&lt;=(INT(INPUT!$I$1)+INPUT!$I$2),"Washout","On Meds"))))</f>
        <v/>
      </c>
      <c r="F16134">
        <f>IF(B16134="","",1.509*(LN(B16134)^1.084-5.381))</f>
        <v/>
      </c>
      <c r="G16134">
        <f>IF(F16134="","",IF(F16134&lt;0,10*F16134^2,0))</f>
        <v/>
      </c>
      <c r="H16134">
        <f>IF(F16134="","",IF(F16134&gt;0,10*F16134^2,0))</f>
        <v/>
      </c>
    </row>
    <row r="16135">
      <c r="A16135">
        <f>Input!A16135</f>
        <v/>
      </c>
      <c r="B16135">
        <f>IF(ISNUMBER(Input!B16135),IF(AND(Input!B16135&gt;=20,Input!B16135&lt;=700),Input!B16135,""),"")</f>
        <v/>
      </c>
      <c r="C16135">
        <f>IF(B16135="","",INT(A16135))</f>
        <v/>
      </c>
      <c r="D16135">
        <f>IF(B16135="","",HOUR(A16135))</f>
        <v/>
      </c>
      <c r="E16135">
        <f>IF(B16135="","",IF(INPUT!$I$1="","",IF(C16135&lt;(INT(INPUT!$I$1)-INPUT!$I$2),"Off Meds",IF(C16135&lt;=(INT(INPUT!$I$1)+INPUT!$I$2),"Washout","On Meds"))))</f>
        <v/>
      </c>
      <c r="F16135">
        <f>IF(B16135="","",1.509*(LN(B16135)^1.084-5.381))</f>
        <v/>
      </c>
      <c r="G16135">
        <f>IF(F16135="","",IF(F16135&lt;0,10*F16135^2,0))</f>
        <v/>
      </c>
      <c r="H16135">
        <f>IF(F16135="","",IF(F16135&gt;0,10*F16135^2,0))</f>
        <v/>
      </c>
    </row>
    <row r="16136">
      <c r="A16136">
        <f>Input!A16136</f>
        <v/>
      </c>
      <c r="B16136">
        <f>IF(ISNUMBER(Input!B16136),IF(AND(Input!B16136&gt;=20,Input!B16136&lt;=700),Input!B16136,""),"")</f>
        <v/>
      </c>
      <c r="C16136">
        <f>IF(B16136="","",INT(A16136))</f>
        <v/>
      </c>
      <c r="D16136">
        <f>IF(B16136="","",HOUR(A16136))</f>
        <v/>
      </c>
      <c r="E16136">
        <f>IF(B16136="","",IF(INPUT!$I$1="","",IF(C16136&lt;(INT(INPUT!$I$1)-INPUT!$I$2),"Off Meds",IF(C16136&lt;=(INT(INPUT!$I$1)+INPUT!$I$2),"Washout","On Meds"))))</f>
        <v/>
      </c>
      <c r="F16136">
        <f>IF(B16136="","",1.509*(LN(B16136)^1.084-5.381))</f>
        <v/>
      </c>
      <c r="G16136">
        <f>IF(F16136="","",IF(F16136&lt;0,10*F16136^2,0))</f>
        <v/>
      </c>
      <c r="H16136">
        <f>IF(F16136="","",IF(F16136&gt;0,10*F16136^2,0))</f>
        <v/>
      </c>
    </row>
    <row r="16137">
      <c r="A16137">
        <f>Input!A16137</f>
        <v/>
      </c>
      <c r="B16137">
        <f>IF(ISNUMBER(Input!B16137),IF(AND(Input!B16137&gt;=20,Input!B16137&lt;=700),Input!B16137,""),"")</f>
        <v/>
      </c>
      <c r="C16137">
        <f>IF(B16137="","",INT(A16137))</f>
        <v/>
      </c>
      <c r="D16137">
        <f>IF(B16137="","",HOUR(A16137))</f>
        <v/>
      </c>
      <c r="E16137">
        <f>IF(B16137="","",IF(INPUT!$I$1="","",IF(C16137&lt;(INT(INPUT!$I$1)-INPUT!$I$2),"Off Meds",IF(C16137&lt;=(INT(INPUT!$I$1)+INPUT!$I$2),"Washout","On Meds"))))</f>
        <v/>
      </c>
      <c r="F16137">
        <f>IF(B16137="","",1.509*(LN(B16137)^1.084-5.381))</f>
        <v/>
      </c>
      <c r="G16137">
        <f>IF(F16137="","",IF(F16137&lt;0,10*F16137^2,0))</f>
        <v/>
      </c>
      <c r="H16137">
        <f>IF(F16137="","",IF(F16137&gt;0,10*F16137^2,0))</f>
        <v/>
      </c>
    </row>
    <row r="16138">
      <c r="A16138">
        <f>Input!A16138</f>
        <v/>
      </c>
      <c r="B16138">
        <f>IF(ISNUMBER(Input!B16138),IF(AND(Input!B16138&gt;=20,Input!B16138&lt;=700),Input!B16138,""),"")</f>
        <v/>
      </c>
      <c r="C16138">
        <f>IF(B16138="","",INT(A16138))</f>
        <v/>
      </c>
      <c r="D16138">
        <f>IF(B16138="","",HOUR(A16138))</f>
        <v/>
      </c>
      <c r="E16138">
        <f>IF(B16138="","",IF(INPUT!$I$1="","",IF(C16138&lt;(INT(INPUT!$I$1)-INPUT!$I$2),"Off Meds",IF(C16138&lt;=(INT(INPUT!$I$1)+INPUT!$I$2),"Washout","On Meds"))))</f>
        <v/>
      </c>
      <c r="F16138">
        <f>IF(B16138="","",1.509*(LN(B16138)^1.084-5.381))</f>
        <v/>
      </c>
      <c r="G16138">
        <f>IF(F16138="","",IF(F16138&lt;0,10*F16138^2,0))</f>
        <v/>
      </c>
      <c r="H16138">
        <f>IF(F16138="","",IF(F16138&gt;0,10*F16138^2,0))</f>
        <v/>
      </c>
    </row>
    <row r="16139">
      <c r="A16139">
        <f>Input!A16139</f>
        <v/>
      </c>
      <c r="B16139">
        <f>IF(ISNUMBER(Input!B16139),IF(AND(Input!B16139&gt;=20,Input!B16139&lt;=700),Input!B16139,""),"")</f>
        <v/>
      </c>
      <c r="C16139">
        <f>IF(B16139="","",INT(A16139))</f>
        <v/>
      </c>
      <c r="D16139">
        <f>IF(B16139="","",HOUR(A16139))</f>
        <v/>
      </c>
      <c r="E16139">
        <f>IF(B16139="","",IF(INPUT!$I$1="","",IF(C16139&lt;(INT(INPUT!$I$1)-INPUT!$I$2),"Off Meds",IF(C16139&lt;=(INT(INPUT!$I$1)+INPUT!$I$2),"Washout","On Meds"))))</f>
        <v/>
      </c>
      <c r="F16139">
        <f>IF(B16139="","",1.509*(LN(B16139)^1.084-5.381))</f>
        <v/>
      </c>
      <c r="G16139">
        <f>IF(F16139="","",IF(F16139&lt;0,10*F16139^2,0))</f>
        <v/>
      </c>
      <c r="H16139">
        <f>IF(F16139="","",IF(F16139&gt;0,10*F16139^2,0))</f>
        <v/>
      </c>
    </row>
    <row r="16140">
      <c r="A16140">
        <f>Input!A16140</f>
        <v/>
      </c>
      <c r="B16140">
        <f>IF(ISNUMBER(Input!B16140),IF(AND(Input!B16140&gt;=20,Input!B16140&lt;=700),Input!B16140,""),"")</f>
        <v/>
      </c>
      <c r="C16140">
        <f>IF(B16140="","",INT(A16140))</f>
        <v/>
      </c>
      <c r="D16140">
        <f>IF(B16140="","",HOUR(A16140))</f>
        <v/>
      </c>
      <c r="E16140">
        <f>IF(B16140="","",IF(INPUT!$I$1="","",IF(C16140&lt;(INT(INPUT!$I$1)-INPUT!$I$2),"Off Meds",IF(C16140&lt;=(INT(INPUT!$I$1)+INPUT!$I$2),"Washout","On Meds"))))</f>
        <v/>
      </c>
      <c r="F16140">
        <f>IF(B16140="","",1.509*(LN(B16140)^1.084-5.381))</f>
        <v/>
      </c>
      <c r="G16140">
        <f>IF(F16140="","",IF(F16140&lt;0,10*F16140^2,0))</f>
        <v/>
      </c>
      <c r="H16140">
        <f>IF(F16140="","",IF(F16140&gt;0,10*F16140^2,0))</f>
        <v/>
      </c>
    </row>
    <row r="16141">
      <c r="A16141">
        <f>Input!A16141</f>
        <v/>
      </c>
      <c r="B16141">
        <f>IF(ISNUMBER(Input!B16141),IF(AND(Input!B16141&gt;=20,Input!B16141&lt;=700),Input!B16141,""),"")</f>
        <v/>
      </c>
      <c r="C16141">
        <f>IF(B16141="","",INT(A16141))</f>
        <v/>
      </c>
      <c r="D16141">
        <f>IF(B16141="","",HOUR(A16141))</f>
        <v/>
      </c>
      <c r="E16141">
        <f>IF(B16141="","",IF(INPUT!$I$1="","",IF(C16141&lt;(INT(INPUT!$I$1)-INPUT!$I$2),"Off Meds",IF(C16141&lt;=(INT(INPUT!$I$1)+INPUT!$I$2),"Washout","On Meds"))))</f>
        <v/>
      </c>
      <c r="F16141">
        <f>IF(B16141="","",1.509*(LN(B16141)^1.084-5.381))</f>
        <v/>
      </c>
      <c r="G16141">
        <f>IF(F16141="","",IF(F16141&lt;0,10*F16141^2,0))</f>
        <v/>
      </c>
      <c r="H16141">
        <f>IF(F16141="","",IF(F16141&gt;0,10*F16141^2,0))</f>
        <v/>
      </c>
    </row>
    <row r="16142">
      <c r="A16142">
        <f>Input!A16142</f>
        <v/>
      </c>
      <c r="B16142">
        <f>IF(ISNUMBER(Input!B16142),IF(AND(Input!B16142&gt;=20,Input!B16142&lt;=700),Input!B16142,""),"")</f>
        <v/>
      </c>
      <c r="C16142">
        <f>IF(B16142="","",INT(A16142))</f>
        <v/>
      </c>
      <c r="D16142">
        <f>IF(B16142="","",HOUR(A16142))</f>
        <v/>
      </c>
      <c r="E16142">
        <f>IF(B16142="","",IF(INPUT!$I$1="","",IF(C16142&lt;(INT(INPUT!$I$1)-INPUT!$I$2),"Off Meds",IF(C16142&lt;=(INT(INPUT!$I$1)+INPUT!$I$2),"Washout","On Meds"))))</f>
        <v/>
      </c>
      <c r="F16142">
        <f>IF(B16142="","",1.509*(LN(B16142)^1.084-5.381))</f>
        <v/>
      </c>
      <c r="G16142">
        <f>IF(F16142="","",IF(F16142&lt;0,10*F16142^2,0))</f>
        <v/>
      </c>
      <c r="H16142">
        <f>IF(F16142="","",IF(F16142&gt;0,10*F16142^2,0))</f>
        <v/>
      </c>
    </row>
    <row r="16143">
      <c r="A16143">
        <f>Input!A16143</f>
        <v/>
      </c>
      <c r="B16143">
        <f>IF(ISNUMBER(Input!B16143),IF(AND(Input!B16143&gt;=20,Input!B16143&lt;=700),Input!B16143,""),"")</f>
        <v/>
      </c>
      <c r="C16143">
        <f>IF(B16143="","",INT(A16143))</f>
        <v/>
      </c>
      <c r="D16143">
        <f>IF(B16143="","",HOUR(A16143))</f>
        <v/>
      </c>
      <c r="E16143">
        <f>IF(B16143="","",IF(INPUT!$I$1="","",IF(C16143&lt;(INT(INPUT!$I$1)-INPUT!$I$2),"Off Meds",IF(C16143&lt;=(INT(INPUT!$I$1)+INPUT!$I$2),"Washout","On Meds"))))</f>
        <v/>
      </c>
      <c r="F16143">
        <f>IF(B16143="","",1.509*(LN(B16143)^1.084-5.381))</f>
        <v/>
      </c>
      <c r="G16143">
        <f>IF(F16143="","",IF(F16143&lt;0,10*F16143^2,0))</f>
        <v/>
      </c>
      <c r="H16143">
        <f>IF(F16143="","",IF(F16143&gt;0,10*F16143^2,0))</f>
        <v/>
      </c>
    </row>
    <row r="16144">
      <c r="A16144">
        <f>Input!A16144</f>
        <v/>
      </c>
      <c r="B16144">
        <f>IF(ISNUMBER(Input!B16144),IF(AND(Input!B16144&gt;=20,Input!B16144&lt;=700),Input!B16144,""),"")</f>
        <v/>
      </c>
      <c r="C16144">
        <f>IF(B16144="","",INT(A16144))</f>
        <v/>
      </c>
      <c r="D16144">
        <f>IF(B16144="","",HOUR(A16144))</f>
        <v/>
      </c>
      <c r="E16144">
        <f>IF(B16144="","",IF(INPUT!$I$1="","",IF(C16144&lt;(INT(INPUT!$I$1)-INPUT!$I$2),"Off Meds",IF(C16144&lt;=(INT(INPUT!$I$1)+INPUT!$I$2),"Washout","On Meds"))))</f>
        <v/>
      </c>
      <c r="F16144">
        <f>IF(B16144="","",1.509*(LN(B16144)^1.084-5.381))</f>
        <v/>
      </c>
      <c r="G16144">
        <f>IF(F16144="","",IF(F16144&lt;0,10*F16144^2,0))</f>
        <v/>
      </c>
      <c r="H16144">
        <f>IF(F16144="","",IF(F16144&gt;0,10*F16144^2,0))</f>
        <v/>
      </c>
    </row>
    <row r="16145">
      <c r="A16145">
        <f>Input!A16145</f>
        <v/>
      </c>
      <c r="B16145">
        <f>IF(ISNUMBER(Input!B16145),IF(AND(Input!B16145&gt;=20,Input!B16145&lt;=700),Input!B16145,""),"")</f>
        <v/>
      </c>
      <c r="C16145">
        <f>IF(B16145="","",INT(A16145))</f>
        <v/>
      </c>
      <c r="D16145">
        <f>IF(B16145="","",HOUR(A16145))</f>
        <v/>
      </c>
      <c r="E16145">
        <f>IF(B16145="","",IF(INPUT!$I$1="","",IF(C16145&lt;(INT(INPUT!$I$1)-INPUT!$I$2),"Off Meds",IF(C16145&lt;=(INT(INPUT!$I$1)+INPUT!$I$2),"Washout","On Meds"))))</f>
        <v/>
      </c>
      <c r="F16145">
        <f>IF(B16145="","",1.509*(LN(B16145)^1.084-5.381))</f>
        <v/>
      </c>
      <c r="G16145">
        <f>IF(F16145="","",IF(F16145&lt;0,10*F16145^2,0))</f>
        <v/>
      </c>
      <c r="H16145">
        <f>IF(F16145="","",IF(F16145&gt;0,10*F16145^2,0))</f>
        <v/>
      </c>
    </row>
    <row r="16146">
      <c r="A16146">
        <f>Input!A16146</f>
        <v/>
      </c>
      <c r="B16146">
        <f>IF(ISNUMBER(Input!B16146),IF(AND(Input!B16146&gt;=20,Input!B16146&lt;=700),Input!B16146,""),"")</f>
        <v/>
      </c>
      <c r="C16146">
        <f>IF(B16146="","",INT(A16146))</f>
        <v/>
      </c>
      <c r="D16146">
        <f>IF(B16146="","",HOUR(A16146))</f>
        <v/>
      </c>
      <c r="E16146">
        <f>IF(B16146="","",IF(INPUT!$I$1="","",IF(C16146&lt;(INT(INPUT!$I$1)-INPUT!$I$2),"Off Meds",IF(C16146&lt;=(INT(INPUT!$I$1)+INPUT!$I$2),"Washout","On Meds"))))</f>
        <v/>
      </c>
      <c r="F16146">
        <f>IF(B16146="","",1.509*(LN(B16146)^1.084-5.381))</f>
        <v/>
      </c>
      <c r="G16146">
        <f>IF(F16146="","",IF(F16146&lt;0,10*F16146^2,0))</f>
        <v/>
      </c>
      <c r="H16146">
        <f>IF(F16146="","",IF(F16146&gt;0,10*F16146^2,0))</f>
        <v/>
      </c>
    </row>
    <row r="16147">
      <c r="A16147">
        <f>Input!A16147</f>
        <v/>
      </c>
      <c r="B16147">
        <f>IF(ISNUMBER(Input!B16147),IF(AND(Input!B16147&gt;=20,Input!B16147&lt;=700),Input!B16147,""),"")</f>
        <v/>
      </c>
      <c r="C16147">
        <f>IF(B16147="","",INT(A16147))</f>
        <v/>
      </c>
      <c r="D16147">
        <f>IF(B16147="","",HOUR(A16147))</f>
        <v/>
      </c>
      <c r="E16147">
        <f>IF(B16147="","",IF(INPUT!$I$1="","",IF(C16147&lt;(INT(INPUT!$I$1)-INPUT!$I$2),"Off Meds",IF(C16147&lt;=(INT(INPUT!$I$1)+INPUT!$I$2),"Washout","On Meds"))))</f>
        <v/>
      </c>
      <c r="F16147">
        <f>IF(B16147="","",1.509*(LN(B16147)^1.084-5.381))</f>
        <v/>
      </c>
      <c r="G16147">
        <f>IF(F16147="","",IF(F16147&lt;0,10*F16147^2,0))</f>
        <v/>
      </c>
      <c r="H16147">
        <f>IF(F16147="","",IF(F16147&gt;0,10*F16147^2,0))</f>
        <v/>
      </c>
    </row>
    <row r="16148">
      <c r="A16148">
        <f>Input!A16148</f>
        <v/>
      </c>
      <c r="B16148">
        <f>IF(ISNUMBER(Input!B16148),IF(AND(Input!B16148&gt;=20,Input!B16148&lt;=700),Input!B16148,""),"")</f>
        <v/>
      </c>
      <c r="C16148">
        <f>IF(B16148="","",INT(A16148))</f>
        <v/>
      </c>
      <c r="D16148">
        <f>IF(B16148="","",HOUR(A16148))</f>
        <v/>
      </c>
      <c r="E16148">
        <f>IF(B16148="","",IF(INPUT!$I$1="","",IF(C16148&lt;(INT(INPUT!$I$1)-INPUT!$I$2),"Off Meds",IF(C16148&lt;=(INT(INPUT!$I$1)+INPUT!$I$2),"Washout","On Meds"))))</f>
        <v/>
      </c>
      <c r="F16148">
        <f>IF(B16148="","",1.509*(LN(B16148)^1.084-5.381))</f>
        <v/>
      </c>
      <c r="G16148">
        <f>IF(F16148="","",IF(F16148&lt;0,10*F16148^2,0))</f>
        <v/>
      </c>
      <c r="H16148">
        <f>IF(F16148="","",IF(F16148&gt;0,10*F16148^2,0))</f>
        <v/>
      </c>
    </row>
    <row r="16149">
      <c r="A16149">
        <f>Input!A16149</f>
        <v/>
      </c>
      <c r="B16149">
        <f>IF(ISNUMBER(Input!B16149),IF(AND(Input!B16149&gt;=20,Input!B16149&lt;=700),Input!B16149,""),"")</f>
        <v/>
      </c>
      <c r="C16149">
        <f>IF(B16149="","",INT(A16149))</f>
        <v/>
      </c>
      <c r="D16149">
        <f>IF(B16149="","",HOUR(A16149))</f>
        <v/>
      </c>
      <c r="E16149">
        <f>IF(B16149="","",IF(INPUT!$I$1="","",IF(C16149&lt;(INT(INPUT!$I$1)-INPUT!$I$2),"Off Meds",IF(C16149&lt;=(INT(INPUT!$I$1)+INPUT!$I$2),"Washout","On Meds"))))</f>
        <v/>
      </c>
      <c r="F16149">
        <f>IF(B16149="","",1.509*(LN(B16149)^1.084-5.381))</f>
        <v/>
      </c>
      <c r="G16149">
        <f>IF(F16149="","",IF(F16149&lt;0,10*F16149^2,0))</f>
        <v/>
      </c>
      <c r="H16149">
        <f>IF(F16149="","",IF(F16149&gt;0,10*F16149^2,0))</f>
        <v/>
      </c>
    </row>
    <row r="16150">
      <c r="A16150">
        <f>Input!A16150</f>
        <v/>
      </c>
      <c r="B16150">
        <f>IF(ISNUMBER(Input!B16150),IF(AND(Input!B16150&gt;=20,Input!B16150&lt;=700),Input!B16150,""),"")</f>
        <v/>
      </c>
      <c r="C16150">
        <f>IF(B16150="","",INT(A16150))</f>
        <v/>
      </c>
      <c r="D16150">
        <f>IF(B16150="","",HOUR(A16150))</f>
        <v/>
      </c>
      <c r="E16150">
        <f>IF(B16150="","",IF(INPUT!$I$1="","",IF(C16150&lt;(INT(INPUT!$I$1)-INPUT!$I$2),"Off Meds",IF(C16150&lt;=(INT(INPUT!$I$1)+INPUT!$I$2),"Washout","On Meds"))))</f>
        <v/>
      </c>
      <c r="F16150">
        <f>IF(B16150="","",1.509*(LN(B16150)^1.084-5.381))</f>
        <v/>
      </c>
      <c r="G16150">
        <f>IF(F16150="","",IF(F16150&lt;0,10*F16150^2,0))</f>
        <v/>
      </c>
      <c r="H16150">
        <f>IF(F16150="","",IF(F16150&gt;0,10*F16150^2,0))</f>
        <v/>
      </c>
    </row>
    <row r="16151">
      <c r="A16151">
        <f>Input!A16151</f>
        <v/>
      </c>
      <c r="B16151">
        <f>IF(ISNUMBER(Input!B16151),IF(AND(Input!B16151&gt;=20,Input!B16151&lt;=700),Input!B16151,""),"")</f>
        <v/>
      </c>
      <c r="C16151">
        <f>IF(B16151="","",INT(A16151))</f>
        <v/>
      </c>
      <c r="D16151">
        <f>IF(B16151="","",HOUR(A16151))</f>
        <v/>
      </c>
      <c r="E16151">
        <f>IF(B16151="","",IF(INPUT!$I$1="","",IF(C16151&lt;(INT(INPUT!$I$1)-INPUT!$I$2),"Off Meds",IF(C16151&lt;=(INT(INPUT!$I$1)+INPUT!$I$2),"Washout","On Meds"))))</f>
        <v/>
      </c>
      <c r="F16151">
        <f>IF(B16151="","",1.509*(LN(B16151)^1.084-5.381))</f>
        <v/>
      </c>
      <c r="G16151">
        <f>IF(F16151="","",IF(F16151&lt;0,10*F16151^2,0))</f>
        <v/>
      </c>
      <c r="H16151">
        <f>IF(F16151="","",IF(F16151&gt;0,10*F16151^2,0))</f>
        <v/>
      </c>
    </row>
    <row r="16152">
      <c r="A16152">
        <f>Input!A16152</f>
        <v/>
      </c>
      <c r="B16152">
        <f>IF(ISNUMBER(Input!B16152),IF(AND(Input!B16152&gt;=20,Input!B16152&lt;=700),Input!B16152,""),"")</f>
        <v/>
      </c>
      <c r="C16152">
        <f>IF(B16152="","",INT(A16152))</f>
        <v/>
      </c>
      <c r="D16152">
        <f>IF(B16152="","",HOUR(A16152))</f>
        <v/>
      </c>
      <c r="E16152">
        <f>IF(B16152="","",IF(INPUT!$I$1="","",IF(C16152&lt;(INT(INPUT!$I$1)-INPUT!$I$2),"Off Meds",IF(C16152&lt;=(INT(INPUT!$I$1)+INPUT!$I$2),"Washout","On Meds"))))</f>
        <v/>
      </c>
      <c r="F16152">
        <f>IF(B16152="","",1.509*(LN(B16152)^1.084-5.381))</f>
        <v/>
      </c>
      <c r="G16152">
        <f>IF(F16152="","",IF(F16152&lt;0,10*F16152^2,0))</f>
        <v/>
      </c>
      <c r="H16152">
        <f>IF(F16152="","",IF(F16152&gt;0,10*F16152^2,0))</f>
        <v/>
      </c>
    </row>
    <row r="16153">
      <c r="A16153">
        <f>Input!A16153</f>
        <v/>
      </c>
      <c r="B16153">
        <f>IF(ISNUMBER(Input!B16153),IF(AND(Input!B16153&gt;=20,Input!B16153&lt;=700),Input!B16153,""),"")</f>
        <v/>
      </c>
      <c r="C16153">
        <f>IF(B16153="","",INT(A16153))</f>
        <v/>
      </c>
      <c r="D16153">
        <f>IF(B16153="","",HOUR(A16153))</f>
        <v/>
      </c>
      <c r="E16153">
        <f>IF(B16153="","",IF(INPUT!$I$1="","",IF(C16153&lt;(INT(INPUT!$I$1)-INPUT!$I$2),"Off Meds",IF(C16153&lt;=(INT(INPUT!$I$1)+INPUT!$I$2),"Washout","On Meds"))))</f>
        <v/>
      </c>
      <c r="F16153">
        <f>IF(B16153="","",1.509*(LN(B16153)^1.084-5.381))</f>
        <v/>
      </c>
      <c r="G16153">
        <f>IF(F16153="","",IF(F16153&lt;0,10*F16153^2,0))</f>
        <v/>
      </c>
      <c r="H16153">
        <f>IF(F16153="","",IF(F16153&gt;0,10*F16153^2,0))</f>
        <v/>
      </c>
    </row>
    <row r="16154">
      <c r="A16154">
        <f>Input!A16154</f>
        <v/>
      </c>
      <c r="B16154">
        <f>IF(ISNUMBER(Input!B16154),IF(AND(Input!B16154&gt;=20,Input!B16154&lt;=700),Input!B16154,""),"")</f>
        <v/>
      </c>
      <c r="C16154">
        <f>IF(B16154="","",INT(A16154))</f>
        <v/>
      </c>
      <c r="D16154">
        <f>IF(B16154="","",HOUR(A16154))</f>
        <v/>
      </c>
      <c r="E16154">
        <f>IF(B16154="","",IF(INPUT!$I$1="","",IF(C16154&lt;(INT(INPUT!$I$1)-INPUT!$I$2),"Off Meds",IF(C16154&lt;=(INT(INPUT!$I$1)+INPUT!$I$2),"Washout","On Meds"))))</f>
        <v/>
      </c>
      <c r="F16154">
        <f>IF(B16154="","",1.509*(LN(B16154)^1.084-5.381))</f>
        <v/>
      </c>
      <c r="G16154">
        <f>IF(F16154="","",IF(F16154&lt;0,10*F16154^2,0))</f>
        <v/>
      </c>
      <c r="H16154">
        <f>IF(F16154="","",IF(F16154&gt;0,10*F16154^2,0))</f>
        <v/>
      </c>
    </row>
    <row r="16155">
      <c r="A16155">
        <f>Input!A16155</f>
        <v/>
      </c>
      <c r="B16155">
        <f>IF(ISNUMBER(Input!B16155),IF(AND(Input!B16155&gt;=20,Input!B16155&lt;=700),Input!B16155,""),"")</f>
        <v/>
      </c>
      <c r="C16155">
        <f>IF(B16155="","",INT(A16155))</f>
        <v/>
      </c>
      <c r="D16155">
        <f>IF(B16155="","",HOUR(A16155))</f>
        <v/>
      </c>
      <c r="E16155">
        <f>IF(B16155="","",IF(INPUT!$I$1="","",IF(C16155&lt;(INT(INPUT!$I$1)-INPUT!$I$2),"Off Meds",IF(C16155&lt;=(INT(INPUT!$I$1)+INPUT!$I$2),"Washout","On Meds"))))</f>
        <v/>
      </c>
      <c r="F16155">
        <f>IF(B16155="","",1.509*(LN(B16155)^1.084-5.381))</f>
        <v/>
      </c>
      <c r="G16155">
        <f>IF(F16155="","",IF(F16155&lt;0,10*F16155^2,0))</f>
        <v/>
      </c>
      <c r="H16155">
        <f>IF(F16155="","",IF(F16155&gt;0,10*F16155^2,0))</f>
        <v/>
      </c>
    </row>
    <row r="16156">
      <c r="A16156">
        <f>Input!A16156</f>
        <v/>
      </c>
      <c r="B16156">
        <f>IF(ISNUMBER(Input!B16156),IF(AND(Input!B16156&gt;=20,Input!B16156&lt;=700),Input!B16156,""),"")</f>
        <v/>
      </c>
      <c r="C16156">
        <f>IF(B16156="","",INT(A16156))</f>
        <v/>
      </c>
      <c r="D16156">
        <f>IF(B16156="","",HOUR(A16156))</f>
        <v/>
      </c>
      <c r="E16156">
        <f>IF(B16156="","",IF(INPUT!$I$1="","",IF(C16156&lt;(INT(INPUT!$I$1)-INPUT!$I$2),"Off Meds",IF(C16156&lt;=(INT(INPUT!$I$1)+INPUT!$I$2),"Washout","On Meds"))))</f>
        <v/>
      </c>
      <c r="F16156">
        <f>IF(B16156="","",1.509*(LN(B16156)^1.084-5.381))</f>
        <v/>
      </c>
      <c r="G16156">
        <f>IF(F16156="","",IF(F16156&lt;0,10*F16156^2,0))</f>
        <v/>
      </c>
      <c r="H16156">
        <f>IF(F16156="","",IF(F16156&gt;0,10*F16156^2,0))</f>
        <v/>
      </c>
    </row>
    <row r="16157">
      <c r="A16157">
        <f>Input!A16157</f>
        <v/>
      </c>
      <c r="B16157">
        <f>IF(ISNUMBER(Input!B16157),IF(AND(Input!B16157&gt;=20,Input!B16157&lt;=700),Input!B16157,""),"")</f>
        <v/>
      </c>
      <c r="C16157">
        <f>IF(B16157="","",INT(A16157))</f>
        <v/>
      </c>
      <c r="D16157">
        <f>IF(B16157="","",HOUR(A16157))</f>
        <v/>
      </c>
      <c r="E16157">
        <f>IF(B16157="","",IF(INPUT!$I$1="","",IF(C16157&lt;(INT(INPUT!$I$1)-INPUT!$I$2),"Off Meds",IF(C16157&lt;=(INT(INPUT!$I$1)+INPUT!$I$2),"Washout","On Meds"))))</f>
        <v/>
      </c>
      <c r="F16157">
        <f>IF(B16157="","",1.509*(LN(B16157)^1.084-5.381))</f>
        <v/>
      </c>
      <c r="G16157">
        <f>IF(F16157="","",IF(F16157&lt;0,10*F16157^2,0))</f>
        <v/>
      </c>
      <c r="H16157">
        <f>IF(F16157="","",IF(F16157&gt;0,10*F16157^2,0))</f>
        <v/>
      </c>
    </row>
    <row r="16158">
      <c r="A16158">
        <f>Input!A16158</f>
        <v/>
      </c>
      <c r="B16158">
        <f>IF(ISNUMBER(Input!B16158),IF(AND(Input!B16158&gt;=20,Input!B16158&lt;=700),Input!B16158,""),"")</f>
        <v/>
      </c>
      <c r="C16158">
        <f>IF(B16158="","",INT(A16158))</f>
        <v/>
      </c>
      <c r="D16158">
        <f>IF(B16158="","",HOUR(A16158))</f>
        <v/>
      </c>
      <c r="E16158">
        <f>IF(B16158="","",IF(INPUT!$I$1="","",IF(C16158&lt;(INT(INPUT!$I$1)-INPUT!$I$2),"Off Meds",IF(C16158&lt;=(INT(INPUT!$I$1)+INPUT!$I$2),"Washout","On Meds"))))</f>
        <v/>
      </c>
      <c r="F16158">
        <f>IF(B16158="","",1.509*(LN(B16158)^1.084-5.381))</f>
        <v/>
      </c>
      <c r="G16158">
        <f>IF(F16158="","",IF(F16158&lt;0,10*F16158^2,0))</f>
        <v/>
      </c>
      <c r="H16158">
        <f>IF(F16158="","",IF(F16158&gt;0,10*F16158^2,0))</f>
        <v/>
      </c>
    </row>
    <row r="16159">
      <c r="A16159">
        <f>Input!A16159</f>
        <v/>
      </c>
      <c r="B16159">
        <f>IF(ISNUMBER(Input!B16159),IF(AND(Input!B16159&gt;=20,Input!B16159&lt;=700),Input!B16159,""),"")</f>
        <v/>
      </c>
      <c r="C16159">
        <f>IF(B16159="","",INT(A16159))</f>
        <v/>
      </c>
      <c r="D16159">
        <f>IF(B16159="","",HOUR(A16159))</f>
        <v/>
      </c>
      <c r="E16159">
        <f>IF(B16159="","",IF(INPUT!$I$1="","",IF(C16159&lt;(INT(INPUT!$I$1)-INPUT!$I$2),"Off Meds",IF(C16159&lt;=(INT(INPUT!$I$1)+INPUT!$I$2),"Washout","On Meds"))))</f>
        <v/>
      </c>
      <c r="F16159">
        <f>IF(B16159="","",1.509*(LN(B16159)^1.084-5.381))</f>
        <v/>
      </c>
      <c r="G16159">
        <f>IF(F16159="","",IF(F16159&lt;0,10*F16159^2,0))</f>
        <v/>
      </c>
      <c r="H16159">
        <f>IF(F16159="","",IF(F16159&gt;0,10*F16159^2,0))</f>
        <v/>
      </c>
    </row>
    <row r="16160">
      <c r="A16160">
        <f>Input!A16160</f>
        <v/>
      </c>
      <c r="B16160">
        <f>IF(ISNUMBER(Input!B16160),IF(AND(Input!B16160&gt;=20,Input!B16160&lt;=700),Input!B16160,""),"")</f>
        <v/>
      </c>
      <c r="C16160">
        <f>IF(B16160="","",INT(A16160))</f>
        <v/>
      </c>
      <c r="D16160">
        <f>IF(B16160="","",HOUR(A16160))</f>
        <v/>
      </c>
      <c r="E16160">
        <f>IF(B16160="","",IF(INPUT!$I$1="","",IF(C16160&lt;(INT(INPUT!$I$1)-INPUT!$I$2),"Off Meds",IF(C16160&lt;=(INT(INPUT!$I$1)+INPUT!$I$2),"Washout","On Meds"))))</f>
        <v/>
      </c>
      <c r="F16160">
        <f>IF(B16160="","",1.509*(LN(B16160)^1.084-5.381))</f>
        <v/>
      </c>
      <c r="G16160">
        <f>IF(F16160="","",IF(F16160&lt;0,10*F16160^2,0))</f>
        <v/>
      </c>
      <c r="H16160">
        <f>IF(F16160="","",IF(F16160&gt;0,10*F16160^2,0))</f>
        <v/>
      </c>
    </row>
    <row r="16161">
      <c r="A16161">
        <f>Input!A16161</f>
        <v/>
      </c>
      <c r="B16161">
        <f>IF(ISNUMBER(Input!B16161),IF(AND(Input!B16161&gt;=20,Input!B16161&lt;=700),Input!B16161,""),"")</f>
        <v/>
      </c>
      <c r="C16161">
        <f>IF(B16161="","",INT(A16161))</f>
        <v/>
      </c>
      <c r="D16161">
        <f>IF(B16161="","",HOUR(A16161))</f>
        <v/>
      </c>
      <c r="E16161">
        <f>IF(B16161="","",IF(INPUT!$I$1="","",IF(C16161&lt;(INT(INPUT!$I$1)-INPUT!$I$2),"Off Meds",IF(C16161&lt;=(INT(INPUT!$I$1)+INPUT!$I$2),"Washout","On Meds"))))</f>
        <v/>
      </c>
      <c r="F16161">
        <f>IF(B16161="","",1.509*(LN(B16161)^1.084-5.381))</f>
        <v/>
      </c>
      <c r="G16161">
        <f>IF(F16161="","",IF(F16161&lt;0,10*F16161^2,0))</f>
        <v/>
      </c>
      <c r="H16161">
        <f>IF(F16161="","",IF(F16161&gt;0,10*F16161^2,0))</f>
        <v/>
      </c>
    </row>
    <row r="16162">
      <c r="A16162">
        <f>Input!A16162</f>
        <v/>
      </c>
      <c r="B16162">
        <f>IF(ISNUMBER(Input!B16162),IF(AND(Input!B16162&gt;=20,Input!B16162&lt;=700),Input!B16162,""),"")</f>
        <v/>
      </c>
      <c r="C16162">
        <f>IF(B16162="","",INT(A16162))</f>
        <v/>
      </c>
      <c r="D16162">
        <f>IF(B16162="","",HOUR(A16162))</f>
        <v/>
      </c>
      <c r="E16162">
        <f>IF(B16162="","",IF(INPUT!$I$1="","",IF(C16162&lt;(INT(INPUT!$I$1)-INPUT!$I$2),"Off Meds",IF(C16162&lt;=(INT(INPUT!$I$1)+INPUT!$I$2),"Washout","On Meds"))))</f>
        <v/>
      </c>
      <c r="F16162">
        <f>IF(B16162="","",1.509*(LN(B16162)^1.084-5.381))</f>
        <v/>
      </c>
      <c r="G16162">
        <f>IF(F16162="","",IF(F16162&lt;0,10*F16162^2,0))</f>
        <v/>
      </c>
      <c r="H16162">
        <f>IF(F16162="","",IF(F16162&gt;0,10*F16162^2,0))</f>
        <v/>
      </c>
    </row>
    <row r="16163">
      <c r="A16163">
        <f>Input!A16163</f>
        <v/>
      </c>
      <c r="B16163">
        <f>IF(ISNUMBER(Input!B16163),IF(AND(Input!B16163&gt;=20,Input!B16163&lt;=700),Input!B16163,""),"")</f>
        <v/>
      </c>
      <c r="C16163">
        <f>IF(B16163="","",INT(A16163))</f>
        <v/>
      </c>
      <c r="D16163">
        <f>IF(B16163="","",HOUR(A16163))</f>
        <v/>
      </c>
      <c r="E16163">
        <f>IF(B16163="","",IF(INPUT!$I$1="","",IF(C16163&lt;(INT(INPUT!$I$1)-INPUT!$I$2),"Off Meds",IF(C16163&lt;=(INT(INPUT!$I$1)+INPUT!$I$2),"Washout","On Meds"))))</f>
        <v/>
      </c>
      <c r="F16163">
        <f>IF(B16163="","",1.509*(LN(B16163)^1.084-5.381))</f>
        <v/>
      </c>
      <c r="G16163">
        <f>IF(F16163="","",IF(F16163&lt;0,10*F16163^2,0))</f>
        <v/>
      </c>
      <c r="H16163">
        <f>IF(F16163="","",IF(F16163&gt;0,10*F16163^2,0))</f>
        <v/>
      </c>
    </row>
    <row r="16164">
      <c r="A16164">
        <f>Input!A16164</f>
        <v/>
      </c>
      <c r="B16164">
        <f>IF(ISNUMBER(Input!B16164),IF(AND(Input!B16164&gt;=20,Input!B16164&lt;=700),Input!B16164,""),"")</f>
        <v/>
      </c>
      <c r="C16164">
        <f>IF(B16164="","",INT(A16164))</f>
        <v/>
      </c>
      <c r="D16164">
        <f>IF(B16164="","",HOUR(A16164))</f>
        <v/>
      </c>
      <c r="E16164">
        <f>IF(B16164="","",IF(INPUT!$I$1="","",IF(C16164&lt;(INT(INPUT!$I$1)-INPUT!$I$2),"Off Meds",IF(C16164&lt;=(INT(INPUT!$I$1)+INPUT!$I$2),"Washout","On Meds"))))</f>
        <v/>
      </c>
      <c r="F16164">
        <f>IF(B16164="","",1.509*(LN(B16164)^1.084-5.381))</f>
        <v/>
      </c>
      <c r="G16164">
        <f>IF(F16164="","",IF(F16164&lt;0,10*F16164^2,0))</f>
        <v/>
      </c>
      <c r="H16164">
        <f>IF(F16164="","",IF(F16164&gt;0,10*F16164^2,0))</f>
        <v/>
      </c>
    </row>
    <row r="16165">
      <c r="A16165">
        <f>Input!A16165</f>
        <v/>
      </c>
      <c r="B16165">
        <f>IF(ISNUMBER(Input!B16165),IF(AND(Input!B16165&gt;=20,Input!B16165&lt;=700),Input!B16165,""),"")</f>
        <v/>
      </c>
      <c r="C16165">
        <f>IF(B16165="","",INT(A16165))</f>
        <v/>
      </c>
      <c r="D16165">
        <f>IF(B16165="","",HOUR(A16165))</f>
        <v/>
      </c>
      <c r="E16165">
        <f>IF(B16165="","",IF(INPUT!$I$1="","",IF(C16165&lt;(INT(INPUT!$I$1)-INPUT!$I$2),"Off Meds",IF(C16165&lt;=(INT(INPUT!$I$1)+INPUT!$I$2),"Washout","On Meds"))))</f>
        <v/>
      </c>
      <c r="F16165">
        <f>IF(B16165="","",1.509*(LN(B16165)^1.084-5.381))</f>
        <v/>
      </c>
      <c r="G16165">
        <f>IF(F16165="","",IF(F16165&lt;0,10*F16165^2,0))</f>
        <v/>
      </c>
      <c r="H16165">
        <f>IF(F16165="","",IF(F16165&gt;0,10*F16165^2,0))</f>
        <v/>
      </c>
    </row>
    <row r="16166">
      <c r="A16166">
        <f>Input!A16166</f>
        <v/>
      </c>
      <c r="B16166">
        <f>IF(ISNUMBER(Input!B16166),IF(AND(Input!B16166&gt;=20,Input!B16166&lt;=700),Input!B16166,""),"")</f>
        <v/>
      </c>
      <c r="C16166">
        <f>IF(B16166="","",INT(A16166))</f>
        <v/>
      </c>
      <c r="D16166">
        <f>IF(B16166="","",HOUR(A16166))</f>
        <v/>
      </c>
      <c r="E16166">
        <f>IF(B16166="","",IF(INPUT!$I$1="","",IF(C16166&lt;(INT(INPUT!$I$1)-INPUT!$I$2),"Off Meds",IF(C16166&lt;=(INT(INPUT!$I$1)+INPUT!$I$2),"Washout","On Meds"))))</f>
        <v/>
      </c>
      <c r="F16166">
        <f>IF(B16166="","",1.509*(LN(B16166)^1.084-5.381))</f>
        <v/>
      </c>
      <c r="G16166">
        <f>IF(F16166="","",IF(F16166&lt;0,10*F16166^2,0))</f>
        <v/>
      </c>
      <c r="H16166">
        <f>IF(F16166="","",IF(F16166&gt;0,10*F16166^2,0))</f>
        <v/>
      </c>
    </row>
    <row r="16167">
      <c r="A16167">
        <f>Input!A16167</f>
        <v/>
      </c>
      <c r="B16167">
        <f>IF(ISNUMBER(Input!B16167),IF(AND(Input!B16167&gt;=20,Input!B16167&lt;=700),Input!B16167,""),"")</f>
        <v/>
      </c>
      <c r="C16167">
        <f>IF(B16167="","",INT(A16167))</f>
        <v/>
      </c>
      <c r="D16167">
        <f>IF(B16167="","",HOUR(A16167))</f>
        <v/>
      </c>
      <c r="E16167">
        <f>IF(B16167="","",IF(INPUT!$I$1="","",IF(C16167&lt;(INT(INPUT!$I$1)-INPUT!$I$2),"Off Meds",IF(C16167&lt;=(INT(INPUT!$I$1)+INPUT!$I$2),"Washout","On Meds"))))</f>
        <v/>
      </c>
      <c r="F16167">
        <f>IF(B16167="","",1.509*(LN(B16167)^1.084-5.381))</f>
        <v/>
      </c>
      <c r="G16167">
        <f>IF(F16167="","",IF(F16167&lt;0,10*F16167^2,0))</f>
        <v/>
      </c>
      <c r="H16167">
        <f>IF(F16167="","",IF(F16167&gt;0,10*F16167^2,0))</f>
        <v/>
      </c>
    </row>
    <row r="16168">
      <c r="A16168">
        <f>Input!A16168</f>
        <v/>
      </c>
      <c r="B16168">
        <f>IF(ISNUMBER(Input!B16168),IF(AND(Input!B16168&gt;=20,Input!B16168&lt;=700),Input!B16168,""),"")</f>
        <v/>
      </c>
      <c r="C16168">
        <f>IF(B16168="","",INT(A16168))</f>
        <v/>
      </c>
      <c r="D16168">
        <f>IF(B16168="","",HOUR(A16168))</f>
        <v/>
      </c>
      <c r="E16168">
        <f>IF(B16168="","",IF(INPUT!$I$1="","",IF(C16168&lt;(INT(INPUT!$I$1)-INPUT!$I$2),"Off Meds",IF(C16168&lt;=(INT(INPUT!$I$1)+INPUT!$I$2),"Washout","On Meds"))))</f>
        <v/>
      </c>
      <c r="F16168">
        <f>IF(B16168="","",1.509*(LN(B16168)^1.084-5.381))</f>
        <v/>
      </c>
      <c r="G16168">
        <f>IF(F16168="","",IF(F16168&lt;0,10*F16168^2,0))</f>
        <v/>
      </c>
      <c r="H16168">
        <f>IF(F16168="","",IF(F16168&gt;0,10*F16168^2,0))</f>
        <v/>
      </c>
    </row>
    <row r="16169">
      <c r="A16169">
        <f>Input!A16169</f>
        <v/>
      </c>
      <c r="B16169">
        <f>IF(ISNUMBER(Input!B16169),IF(AND(Input!B16169&gt;=20,Input!B16169&lt;=700),Input!B16169,""),"")</f>
        <v/>
      </c>
      <c r="C16169">
        <f>IF(B16169="","",INT(A16169))</f>
        <v/>
      </c>
      <c r="D16169">
        <f>IF(B16169="","",HOUR(A16169))</f>
        <v/>
      </c>
      <c r="E16169">
        <f>IF(B16169="","",IF(INPUT!$I$1="","",IF(C16169&lt;(INT(INPUT!$I$1)-INPUT!$I$2),"Off Meds",IF(C16169&lt;=(INT(INPUT!$I$1)+INPUT!$I$2),"Washout","On Meds"))))</f>
        <v/>
      </c>
      <c r="F16169">
        <f>IF(B16169="","",1.509*(LN(B16169)^1.084-5.381))</f>
        <v/>
      </c>
      <c r="G16169">
        <f>IF(F16169="","",IF(F16169&lt;0,10*F16169^2,0))</f>
        <v/>
      </c>
      <c r="H16169">
        <f>IF(F16169="","",IF(F16169&gt;0,10*F16169^2,0))</f>
        <v/>
      </c>
    </row>
    <row r="16170">
      <c r="A16170">
        <f>Input!A16170</f>
        <v/>
      </c>
      <c r="B16170">
        <f>IF(ISNUMBER(Input!B16170),IF(AND(Input!B16170&gt;=20,Input!B16170&lt;=700),Input!B16170,""),"")</f>
        <v/>
      </c>
      <c r="C16170">
        <f>IF(B16170="","",INT(A16170))</f>
        <v/>
      </c>
      <c r="D16170">
        <f>IF(B16170="","",HOUR(A16170))</f>
        <v/>
      </c>
      <c r="E16170">
        <f>IF(B16170="","",IF(INPUT!$I$1="","",IF(C16170&lt;(INT(INPUT!$I$1)-INPUT!$I$2),"Off Meds",IF(C16170&lt;=(INT(INPUT!$I$1)+INPUT!$I$2),"Washout","On Meds"))))</f>
        <v/>
      </c>
      <c r="F16170">
        <f>IF(B16170="","",1.509*(LN(B16170)^1.084-5.381))</f>
        <v/>
      </c>
      <c r="G16170">
        <f>IF(F16170="","",IF(F16170&lt;0,10*F16170^2,0))</f>
        <v/>
      </c>
      <c r="H16170">
        <f>IF(F16170="","",IF(F16170&gt;0,10*F16170^2,0))</f>
        <v/>
      </c>
    </row>
    <row r="16171">
      <c r="A16171">
        <f>Input!A16171</f>
        <v/>
      </c>
      <c r="B16171">
        <f>IF(ISNUMBER(Input!B16171),IF(AND(Input!B16171&gt;=20,Input!B16171&lt;=700),Input!B16171,""),"")</f>
        <v/>
      </c>
      <c r="C16171">
        <f>IF(B16171="","",INT(A16171))</f>
        <v/>
      </c>
      <c r="D16171">
        <f>IF(B16171="","",HOUR(A16171))</f>
        <v/>
      </c>
      <c r="E16171">
        <f>IF(B16171="","",IF(INPUT!$I$1="","",IF(C16171&lt;(INT(INPUT!$I$1)-INPUT!$I$2),"Off Meds",IF(C16171&lt;=(INT(INPUT!$I$1)+INPUT!$I$2),"Washout","On Meds"))))</f>
        <v/>
      </c>
      <c r="F16171">
        <f>IF(B16171="","",1.509*(LN(B16171)^1.084-5.381))</f>
        <v/>
      </c>
      <c r="G16171">
        <f>IF(F16171="","",IF(F16171&lt;0,10*F16171^2,0))</f>
        <v/>
      </c>
      <c r="H16171">
        <f>IF(F16171="","",IF(F16171&gt;0,10*F16171^2,0))</f>
        <v/>
      </c>
    </row>
    <row r="16172">
      <c r="A16172">
        <f>Input!A16172</f>
        <v/>
      </c>
      <c r="B16172">
        <f>IF(ISNUMBER(Input!B16172),IF(AND(Input!B16172&gt;=20,Input!B16172&lt;=700),Input!B16172,""),"")</f>
        <v/>
      </c>
      <c r="C16172">
        <f>IF(B16172="","",INT(A16172))</f>
        <v/>
      </c>
      <c r="D16172">
        <f>IF(B16172="","",HOUR(A16172))</f>
        <v/>
      </c>
      <c r="E16172">
        <f>IF(B16172="","",IF(INPUT!$I$1="","",IF(C16172&lt;(INT(INPUT!$I$1)-INPUT!$I$2),"Off Meds",IF(C16172&lt;=(INT(INPUT!$I$1)+INPUT!$I$2),"Washout","On Meds"))))</f>
        <v/>
      </c>
      <c r="F16172">
        <f>IF(B16172="","",1.509*(LN(B16172)^1.084-5.381))</f>
        <v/>
      </c>
      <c r="G16172">
        <f>IF(F16172="","",IF(F16172&lt;0,10*F16172^2,0))</f>
        <v/>
      </c>
      <c r="H16172">
        <f>IF(F16172="","",IF(F16172&gt;0,10*F16172^2,0))</f>
        <v/>
      </c>
    </row>
    <row r="16173">
      <c r="A16173">
        <f>Input!A16173</f>
        <v/>
      </c>
      <c r="B16173">
        <f>IF(ISNUMBER(Input!B16173),IF(AND(Input!B16173&gt;=20,Input!B16173&lt;=700),Input!B16173,""),"")</f>
        <v/>
      </c>
      <c r="C16173">
        <f>IF(B16173="","",INT(A16173))</f>
        <v/>
      </c>
      <c r="D16173">
        <f>IF(B16173="","",HOUR(A16173))</f>
        <v/>
      </c>
      <c r="E16173">
        <f>IF(B16173="","",IF(INPUT!$I$1="","",IF(C16173&lt;(INT(INPUT!$I$1)-INPUT!$I$2),"Off Meds",IF(C16173&lt;=(INT(INPUT!$I$1)+INPUT!$I$2),"Washout","On Meds"))))</f>
        <v/>
      </c>
      <c r="F16173">
        <f>IF(B16173="","",1.509*(LN(B16173)^1.084-5.381))</f>
        <v/>
      </c>
      <c r="G16173">
        <f>IF(F16173="","",IF(F16173&lt;0,10*F16173^2,0))</f>
        <v/>
      </c>
      <c r="H16173">
        <f>IF(F16173="","",IF(F16173&gt;0,10*F16173^2,0))</f>
        <v/>
      </c>
    </row>
    <row r="16174">
      <c r="A16174">
        <f>Input!A16174</f>
        <v/>
      </c>
      <c r="B16174">
        <f>IF(ISNUMBER(Input!B16174),IF(AND(Input!B16174&gt;=20,Input!B16174&lt;=700),Input!B16174,""),"")</f>
        <v/>
      </c>
      <c r="C16174">
        <f>IF(B16174="","",INT(A16174))</f>
        <v/>
      </c>
      <c r="D16174">
        <f>IF(B16174="","",HOUR(A16174))</f>
        <v/>
      </c>
      <c r="E16174">
        <f>IF(B16174="","",IF(INPUT!$I$1="","",IF(C16174&lt;(INT(INPUT!$I$1)-INPUT!$I$2),"Off Meds",IF(C16174&lt;=(INT(INPUT!$I$1)+INPUT!$I$2),"Washout","On Meds"))))</f>
        <v/>
      </c>
      <c r="F16174">
        <f>IF(B16174="","",1.509*(LN(B16174)^1.084-5.381))</f>
        <v/>
      </c>
      <c r="G16174">
        <f>IF(F16174="","",IF(F16174&lt;0,10*F16174^2,0))</f>
        <v/>
      </c>
      <c r="H16174">
        <f>IF(F16174="","",IF(F16174&gt;0,10*F16174^2,0))</f>
        <v/>
      </c>
    </row>
    <row r="16175">
      <c r="A16175">
        <f>Input!A16175</f>
        <v/>
      </c>
      <c r="B16175">
        <f>IF(ISNUMBER(Input!B16175),IF(AND(Input!B16175&gt;=20,Input!B16175&lt;=700),Input!B16175,""),"")</f>
        <v/>
      </c>
      <c r="C16175">
        <f>IF(B16175="","",INT(A16175))</f>
        <v/>
      </c>
      <c r="D16175">
        <f>IF(B16175="","",HOUR(A16175))</f>
        <v/>
      </c>
      <c r="E16175">
        <f>IF(B16175="","",IF(INPUT!$I$1="","",IF(C16175&lt;(INT(INPUT!$I$1)-INPUT!$I$2),"Off Meds",IF(C16175&lt;=(INT(INPUT!$I$1)+INPUT!$I$2),"Washout","On Meds"))))</f>
        <v/>
      </c>
      <c r="F16175">
        <f>IF(B16175="","",1.509*(LN(B16175)^1.084-5.381))</f>
        <v/>
      </c>
      <c r="G16175">
        <f>IF(F16175="","",IF(F16175&lt;0,10*F16175^2,0))</f>
        <v/>
      </c>
      <c r="H16175">
        <f>IF(F16175="","",IF(F16175&gt;0,10*F16175^2,0))</f>
        <v/>
      </c>
    </row>
    <row r="16176">
      <c r="A16176">
        <f>Input!A16176</f>
        <v/>
      </c>
      <c r="B16176">
        <f>IF(ISNUMBER(Input!B16176),IF(AND(Input!B16176&gt;=20,Input!B16176&lt;=700),Input!B16176,""),"")</f>
        <v/>
      </c>
      <c r="C16176">
        <f>IF(B16176="","",INT(A16176))</f>
        <v/>
      </c>
      <c r="D16176">
        <f>IF(B16176="","",HOUR(A16176))</f>
        <v/>
      </c>
      <c r="E16176">
        <f>IF(B16176="","",IF(INPUT!$I$1="","",IF(C16176&lt;(INT(INPUT!$I$1)-INPUT!$I$2),"Off Meds",IF(C16176&lt;=(INT(INPUT!$I$1)+INPUT!$I$2),"Washout","On Meds"))))</f>
        <v/>
      </c>
      <c r="F16176">
        <f>IF(B16176="","",1.509*(LN(B16176)^1.084-5.381))</f>
        <v/>
      </c>
      <c r="G16176">
        <f>IF(F16176="","",IF(F16176&lt;0,10*F16176^2,0))</f>
        <v/>
      </c>
      <c r="H16176">
        <f>IF(F16176="","",IF(F16176&gt;0,10*F16176^2,0))</f>
        <v/>
      </c>
    </row>
    <row r="16177">
      <c r="A16177">
        <f>Input!A16177</f>
        <v/>
      </c>
      <c r="B16177">
        <f>IF(ISNUMBER(Input!B16177),IF(AND(Input!B16177&gt;=20,Input!B16177&lt;=700),Input!B16177,""),"")</f>
        <v/>
      </c>
      <c r="C16177">
        <f>IF(B16177="","",INT(A16177))</f>
        <v/>
      </c>
      <c r="D16177">
        <f>IF(B16177="","",HOUR(A16177))</f>
        <v/>
      </c>
      <c r="E16177">
        <f>IF(B16177="","",IF(INPUT!$I$1="","",IF(C16177&lt;(INT(INPUT!$I$1)-INPUT!$I$2),"Off Meds",IF(C16177&lt;=(INT(INPUT!$I$1)+INPUT!$I$2),"Washout","On Meds"))))</f>
        <v/>
      </c>
      <c r="F16177">
        <f>IF(B16177="","",1.509*(LN(B16177)^1.084-5.381))</f>
        <v/>
      </c>
      <c r="G16177">
        <f>IF(F16177="","",IF(F16177&lt;0,10*F16177^2,0))</f>
        <v/>
      </c>
      <c r="H16177">
        <f>IF(F16177="","",IF(F16177&gt;0,10*F16177^2,0))</f>
        <v/>
      </c>
    </row>
    <row r="16178">
      <c r="A16178">
        <f>Input!A16178</f>
        <v/>
      </c>
      <c r="B16178">
        <f>IF(ISNUMBER(Input!B16178),IF(AND(Input!B16178&gt;=20,Input!B16178&lt;=700),Input!B16178,""),"")</f>
        <v/>
      </c>
      <c r="C16178">
        <f>IF(B16178="","",INT(A16178))</f>
        <v/>
      </c>
      <c r="D16178">
        <f>IF(B16178="","",HOUR(A16178))</f>
        <v/>
      </c>
      <c r="E16178">
        <f>IF(B16178="","",IF(INPUT!$I$1="","",IF(C16178&lt;(INT(INPUT!$I$1)-INPUT!$I$2),"Off Meds",IF(C16178&lt;=(INT(INPUT!$I$1)+INPUT!$I$2),"Washout","On Meds"))))</f>
        <v/>
      </c>
      <c r="F16178">
        <f>IF(B16178="","",1.509*(LN(B16178)^1.084-5.381))</f>
        <v/>
      </c>
      <c r="G16178">
        <f>IF(F16178="","",IF(F16178&lt;0,10*F16178^2,0))</f>
        <v/>
      </c>
      <c r="H16178">
        <f>IF(F16178="","",IF(F16178&gt;0,10*F16178^2,0))</f>
        <v/>
      </c>
    </row>
    <row r="16179">
      <c r="A16179">
        <f>Input!A16179</f>
        <v/>
      </c>
      <c r="B16179">
        <f>IF(ISNUMBER(Input!B16179),IF(AND(Input!B16179&gt;=20,Input!B16179&lt;=700),Input!B16179,""),"")</f>
        <v/>
      </c>
      <c r="C16179">
        <f>IF(B16179="","",INT(A16179))</f>
        <v/>
      </c>
      <c r="D16179">
        <f>IF(B16179="","",HOUR(A16179))</f>
        <v/>
      </c>
      <c r="E16179">
        <f>IF(B16179="","",IF(INPUT!$I$1="","",IF(C16179&lt;(INT(INPUT!$I$1)-INPUT!$I$2),"Off Meds",IF(C16179&lt;=(INT(INPUT!$I$1)+INPUT!$I$2),"Washout","On Meds"))))</f>
        <v/>
      </c>
      <c r="F16179">
        <f>IF(B16179="","",1.509*(LN(B16179)^1.084-5.381))</f>
        <v/>
      </c>
      <c r="G16179">
        <f>IF(F16179="","",IF(F16179&lt;0,10*F16179^2,0))</f>
        <v/>
      </c>
      <c r="H16179">
        <f>IF(F16179="","",IF(F16179&gt;0,10*F16179^2,0))</f>
        <v/>
      </c>
    </row>
    <row r="16180">
      <c r="A16180">
        <f>Input!A16180</f>
        <v/>
      </c>
      <c r="B16180">
        <f>IF(ISNUMBER(Input!B16180),IF(AND(Input!B16180&gt;=20,Input!B16180&lt;=700),Input!B16180,""),"")</f>
        <v/>
      </c>
      <c r="C16180">
        <f>IF(B16180="","",INT(A16180))</f>
        <v/>
      </c>
      <c r="D16180">
        <f>IF(B16180="","",HOUR(A16180))</f>
        <v/>
      </c>
      <c r="E16180">
        <f>IF(B16180="","",IF(INPUT!$I$1="","",IF(C16180&lt;(INT(INPUT!$I$1)-INPUT!$I$2),"Off Meds",IF(C16180&lt;=(INT(INPUT!$I$1)+INPUT!$I$2),"Washout","On Meds"))))</f>
        <v/>
      </c>
      <c r="F16180">
        <f>IF(B16180="","",1.509*(LN(B16180)^1.084-5.381))</f>
        <v/>
      </c>
      <c r="G16180">
        <f>IF(F16180="","",IF(F16180&lt;0,10*F16180^2,0))</f>
        <v/>
      </c>
      <c r="H16180">
        <f>IF(F16180="","",IF(F16180&gt;0,10*F16180^2,0))</f>
        <v/>
      </c>
    </row>
    <row r="16181">
      <c r="A16181">
        <f>Input!A16181</f>
        <v/>
      </c>
      <c r="B16181">
        <f>IF(ISNUMBER(Input!B16181),IF(AND(Input!B16181&gt;=20,Input!B16181&lt;=700),Input!B16181,""),"")</f>
        <v/>
      </c>
      <c r="C16181">
        <f>IF(B16181="","",INT(A16181))</f>
        <v/>
      </c>
      <c r="D16181">
        <f>IF(B16181="","",HOUR(A16181))</f>
        <v/>
      </c>
      <c r="E16181">
        <f>IF(B16181="","",IF(INPUT!$I$1="","",IF(C16181&lt;(INT(INPUT!$I$1)-INPUT!$I$2),"Off Meds",IF(C16181&lt;=(INT(INPUT!$I$1)+INPUT!$I$2),"Washout","On Meds"))))</f>
        <v/>
      </c>
      <c r="F16181">
        <f>IF(B16181="","",1.509*(LN(B16181)^1.084-5.381))</f>
        <v/>
      </c>
      <c r="G16181">
        <f>IF(F16181="","",IF(F16181&lt;0,10*F16181^2,0))</f>
        <v/>
      </c>
      <c r="H16181">
        <f>IF(F16181="","",IF(F16181&gt;0,10*F16181^2,0))</f>
        <v/>
      </c>
    </row>
    <row r="16182">
      <c r="A16182">
        <f>Input!A16182</f>
        <v/>
      </c>
      <c r="B16182">
        <f>IF(ISNUMBER(Input!B16182),IF(AND(Input!B16182&gt;=20,Input!B16182&lt;=700),Input!B16182,""),"")</f>
        <v/>
      </c>
      <c r="C16182">
        <f>IF(B16182="","",INT(A16182))</f>
        <v/>
      </c>
      <c r="D16182">
        <f>IF(B16182="","",HOUR(A16182))</f>
        <v/>
      </c>
      <c r="E16182">
        <f>IF(B16182="","",IF(INPUT!$I$1="","",IF(C16182&lt;(INT(INPUT!$I$1)-INPUT!$I$2),"Off Meds",IF(C16182&lt;=(INT(INPUT!$I$1)+INPUT!$I$2),"Washout","On Meds"))))</f>
        <v/>
      </c>
      <c r="F16182">
        <f>IF(B16182="","",1.509*(LN(B16182)^1.084-5.381))</f>
        <v/>
      </c>
      <c r="G16182">
        <f>IF(F16182="","",IF(F16182&lt;0,10*F16182^2,0))</f>
        <v/>
      </c>
      <c r="H16182">
        <f>IF(F16182="","",IF(F16182&gt;0,10*F16182^2,0))</f>
        <v/>
      </c>
    </row>
    <row r="16183">
      <c r="A16183">
        <f>Input!A16183</f>
        <v/>
      </c>
      <c r="B16183">
        <f>IF(ISNUMBER(Input!B16183),IF(AND(Input!B16183&gt;=20,Input!B16183&lt;=700),Input!B16183,""),"")</f>
        <v/>
      </c>
      <c r="C16183">
        <f>IF(B16183="","",INT(A16183))</f>
        <v/>
      </c>
      <c r="D16183">
        <f>IF(B16183="","",HOUR(A16183))</f>
        <v/>
      </c>
      <c r="E16183">
        <f>IF(B16183="","",IF(INPUT!$I$1="","",IF(C16183&lt;(INT(INPUT!$I$1)-INPUT!$I$2),"Off Meds",IF(C16183&lt;=(INT(INPUT!$I$1)+INPUT!$I$2),"Washout","On Meds"))))</f>
        <v/>
      </c>
      <c r="F16183">
        <f>IF(B16183="","",1.509*(LN(B16183)^1.084-5.381))</f>
        <v/>
      </c>
      <c r="G16183">
        <f>IF(F16183="","",IF(F16183&lt;0,10*F16183^2,0))</f>
        <v/>
      </c>
      <c r="H16183">
        <f>IF(F16183="","",IF(F16183&gt;0,10*F16183^2,0))</f>
        <v/>
      </c>
    </row>
    <row r="16184">
      <c r="A16184">
        <f>Input!A16184</f>
        <v/>
      </c>
      <c r="B16184">
        <f>IF(ISNUMBER(Input!B16184),IF(AND(Input!B16184&gt;=20,Input!B16184&lt;=700),Input!B16184,""),"")</f>
        <v/>
      </c>
      <c r="C16184">
        <f>IF(B16184="","",INT(A16184))</f>
        <v/>
      </c>
      <c r="D16184">
        <f>IF(B16184="","",HOUR(A16184))</f>
        <v/>
      </c>
      <c r="E16184">
        <f>IF(B16184="","",IF(INPUT!$I$1="","",IF(C16184&lt;(INT(INPUT!$I$1)-INPUT!$I$2),"Off Meds",IF(C16184&lt;=(INT(INPUT!$I$1)+INPUT!$I$2),"Washout","On Meds"))))</f>
        <v/>
      </c>
      <c r="F16184">
        <f>IF(B16184="","",1.509*(LN(B16184)^1.084-5.381))</f>
        <v/>
      </c>
      <c r="G16184">
        <f>IF(F16184="","",IF(F16184&lt;0,10*F16184^2,0))</f>
        <v/>
      </c>
      <c r="H16184">
        <f>IF(F16184="","",IF(F16184&gt;0,10*F16184^2,0))</f>
        <v/>
      </c>
    </row>
    <row r="16185">
      <c r="A16185">
        <f>Input!A16185</f>
        <v/>
      </c>
      <c r="B16185">
        <f>IF(ISNUMBER(Input!B16185),IF(AND(Input!B16185&gt;=20,Input!B16185&lt;=700),Input!B16185,""),"")</f>
        <v/>
      </c>
      <c r="C16185">
        <f>IF(B16185="","",INT(A16185))</f>
        <v/>
      </c>
      <c r="D16185">
        <f>IF(B16185="","",HOUR(A16185))</f>
        <v/>
      </c>
      <c r="E16185">
        <f>IF(B16185="","",IF(INPUT!$I$1="","",IF(C16185&lt;(INT(INPUT!$I$1)-INPUT!$I$2),"Off Meds",IF(C16185&lt;=(INT(INPUT!$I$1)+INPUT!$I$2),"Washout","On Meds"))))</f>
        <v/>
      </c>
      <c r="F16185">
        <f>IF(B16185="","",1.509*(LN(B16185)^1.084-5.381))</f>
        <v/>
      </c>
      <c r="G16185">
        <f>IF(F16185="","",IF(F16185&lt;0,10*F16185^2,0))</f>
        <v/>
      </c>
      <c r="H16185">
        <f>IF(F16185="","",IF(F16185&gt;0,10*F16185^2,0))</f>
        <v/>
      </c>
    </row>
    <row r="16186">
      <c r="A16186">
        <f>Input!A16186</f>
        <v/>
      </c>
      <c r="B16186">
        <f>IF(ISNUMBER(Input!B16186),IF(AND(Input!B16186&gt;=20,Input!B16186&lt;=700),Input!B16186,""),"")</f>
        <v/>
      </c>
      <c r="C16186">
        <f>IF(B16186="","",INT(A16186))</f>
        <v/>
      </c>
      <c r="D16186">
        <f>IF(B16186="","",HOUR(A16186))</f>
        <v/>
      </c>
      <c r="E16186">
        <f>IF(B16186="","",IF(INPUT!$I$1="","",IF(C16186&lt;(INT(INPUT!$I$1)-INPUT!$I$2),"Off Meds",IF(C16186&lt;=(INT(INPUT!$I$1)+INPUT!$I$2),"Washout","On Meds"))))</f>
        <v/>
      </c>
      <c r="F16186">
        <f>IF(B16186="","",1.509*(LN(B16186)^1.084-5.381))</f>
        <v/>
      </c>
      <c r="G16186">
        <f>IF(F16186="","",IF(F16186&lt;0,10*F16186^2,0))</f>
        <v/>
      </c>
      <c r="H16186">
        <f>IF(F16186="","",IF(F16186&gt;0,10*F16186^2,0))</f>
        <v/>
      </c>
    </row>
    <row r="16187">
      <c r="A16187">
        <f>Input!A16187</f>
        <v/>
      </c>
      <c r="B16187">
        <f>IF(ISNUMBER(Input!B16187),IF(AND(Input!B16187&gt;=20,Input!B16187&lt;=700),Input!B16187,""),"")</f>
        <v/>
      </c>
      <c r="C16187">
        <f>IF(B16187="","",INT(A16187))</f>
        <v/>
      </c>
      <c r="D16187">
        <f>IF(B16187="","",HOUR(A16187))</f>
        <v/>
      </c>
      <c r="E16187">
        <f>IF(B16187="","",IF(INPUT!$I$1="","",IF(C16187&lt;(INT(INPUT!$I$1)-INPUT!$I$2),"Off Meds",IF(C16187&lt;=(INT(INPUT!$I$1)+INPUT!$I$2),"Washout","On Meds"))))</f>
        <v/>
      </c>
      <c r="F16187">
        <f>IF(B16187="","",1.509*(LN(B16187)^1.084-5.381))</f>
        <v/>
      </c>
      <c r="G16187">
        <f>IF(F16187="","",IF(F16187&lt;0,10*F16187^2,0))</f>
        <v/>
      </c>
      <c r="H16187">
        <f>IF(F16187="","",IF(F16187&gt;0,10*F16187^2,0))</f>
        <v/>
      </c>
    </row>
    <row r="16188">
      <c r="A16188">
        <f>Input!A16188</f>
        <v/>
      </c>
      <c r="B16188">
        <f>IF(ISNUMBER(Input!B16188),IF(AND(Input!B16188&gt;=20,Input!B16188&lt;=700),Input!B16188,""),"")</f>
        <v/>
      </c>
      <c r="C16188">
        <f>IF(B16188="","",INT(A16188))</f>
        <v/>
      </c>
      <c r="D16188">
        <f>IF(B16188="","",HOUR(A16188))</f>
        <v/>
      </c>
      <c r="E16188">
        <f>IF(B16188="","",IF(INPUT!$I$1="","",IF(C16188&lt;(INT(INPUT!$I$1)-INPUT!$I$2),"Off Meds",IF(C16188&lt;=(INT(INPUT!$I$1)+INPUT!$I$2),"Washout","On Meds"))))</f>
        <v/>
      </c>
      <c r="F16188">
        <f>IF(B16188="","",1.509*(LN(B16188)^1.084-5.381))</f>
        <v/>
      </c>
      <c r="G16188">
        <f>IF(F16188="","",IF(F16188&lt;0,10*F16188^2,0))</f>
        <v/>
      </c>
      <c r="H16188">
        <f>IF(F16188="","",IF(F16188&gt;0,10*F16188^2,0))</f>
        <v/>
      </c>
    </row>
    <row r="16189">
      <c r="A16189">
        <f>Input!A16189</f>
        <v/>
      </c>
      <c r="B16189">
        <f>IF(ISNUMBER(Input!B16189),IF(AND(Input!B16189&gt;=20,Input!B16189&lt;=700),Input!B16189,""),"")</f>
        <v/>
      </c>
      <c r="C16189">
        <f>IF(B16189="","",INT(A16189))</f>
        <v/>
      </c>
      <c r="D16189">
        <f>IF(B16189="","",HOUR(A16189))</f>
        <v/>
      </c>
      <c r="E16189">
        <f>IF(B16189="","",IF(INPUT!$I$1="","",IF(C16189&lt;(INT(INPUT!$I$1)-INPUT!$I$2),"Off Meds",IF(C16189&lt;=(INT(INPUT!$I$1)+INPUT!$I$2),"Washout","On Meds"))))</f>
        <v/>
      </c>
      <c r="F16189">
        <f>IF(B16189="","",1.509*(LN(B16189)^1.084-5.381))</f>
        <v/>
      </c>
      <c r="G16189">
        <f>IF(F16189="","",IF(F16189&lt;0,10*F16189^2,0))</f>
        <v/>
      </c>
      <c r="H16189">
        <f>IF(F16189="","",IF(F16189&gt;0,10*F16189^2,0))</f>
        <v/>
      </c>
    </row>
    <row r="16190">
      <c r="A16190">
        <f>Input!A16190</f>
        <v/>
      </c>
      <c r="B16190">
        <f>IF(ISNUMBER(Input!B16190),IF(AND(Input!B16190&gt;=20,Input!B16190&lt;=700),Input!B16190,""),"")</f>
        <v/>
      </c>
      <c r="C16190">
        <f>IF(B16190="","",INT(A16190))</f>
        <v/>
      </c>
      <c r="D16190">
        <f>IF(B16190="","",HOUR(A16190))</f>
        <v/>
      </c>
      <c r="E16190">
        <f>IF(B16190="","",IF(INPUT!$I$1="","",IF(C16190&lt;(INT(INPUT!$I$1)-INPUT!$I$2),"Off Meds",IF(C16190&lt;=(INT(INPUT!$I$1)+INPUT!$I$2),"Washout","On Meds"))))</f>
        <v/>
      </c>
      <c r="F16190">
        <f>IF(B16190="","",1.509*(LN(B16190)^1.084-5.381))</f>
        <v/>
      </c>
      <c r="G16190">
        <f>IF(F16190="","",IF(F16190&lt;0,10*F16190^2,0))</f>
        <v/>
      </c>
      <c r="H16190">
        <f>IF(F16190="","",IF(F16190&gt;0,10*F16190^2,0))</f>
        <v/>
      </c>
    </row>
    <row r="16191">
      <c r="A16191">
        <f>Input!A16191</f>
        <v/>
      </c>
      <c r="B16191">
        <f>IF(ISNUMBER(Input!B16191),IF(AND(Input!B16191&gt;=20,Input!B16191&lt;=700),Input!B16191,""),"")</f>
        <v/>
      </c>
      <c r="C16191">
        <f>IF(B16191="","",INT(A16191))</f>
        <v/>
      </c>
      <c r="D16191">
        <f>IF(B16191="","",HOUR(A16191))</f>
        <v/>
      </c>
      <c r="E16191">
        <f>IF(B16191="","",IF(INPUT!$I$1="","",IF(C16191&lt;(INT(INPUT!$I$1)-INPUT!$I$2),"Off Meds",IF(C16191&lt;=(INT(INPUT!$I$1)+INPUT!$I$2),"Washout","On Meds"))))</f>
        <v/>
      </c>
      <c r="F16191">
        <f>IF(B16191="","",1.509*(LN(B16191)^1.084-5.381))</f>
        <v/>
      </c>
      <c r="G16191">
        <f>IF(F16191="","",IF(F16191&lt;0,10*F16191^2,0))</f>
        <v/>
      </c>
      <c r="H16191">
        <f>IF(F16191="","",IF(F16191&gt;0,10*F16191^2,0))</f>
        <v/>
      </c>
    </row>
    <row r="16192">
      <c r="A16192">
        <f>Input!A16192</f>
        <v/>
      </c>
      <c r="B16192">
        <f>IF(ISNUMBER(Input!B16192),IF(AND(Input!B16192&gt;=20,Input!B16192&lt;=700),Input!B16192,""),"")</f>
        <v/>
      </c>
      <c r="C16192">
        <f>IF(B16192="","",INT(A16192))</f>
        <v/>
      </c>
      <c r="D16192">
        <f>IF(B16192="","",HOUR(A16192))</f>
        <v/>
      </c>
      <c r="E16192">
        <f>IF(B16192="","",IF(INPUT!$I$1="","",IF(C16192&lt;(INT(INPUT!$I$1)-INPUT!$I$2),"Off Meds",IF(C16192&lt;=(INT(INPUT!$I$1)+INPUT!$I$2),"Washout","On Meds"))))</f>
        <v/>
      </c>
      <c r="F16192">
        <f>IF(B16192="","",1.509*(LN(B16192)^1.084-5.381))</f>
        <v/>
      </c>
      <c r="G16192">
        <f>IF(F16192="","",IF(F16192&lt;0,10*F16192^2,0))</f>
        <v/>
      </c>
      <c r="H16192">
        <f>IF(F16192="","",IF(F16192&gt;0,10*F16192^2,0))</f>
        <v/>
      </c>
    </row>
    <row r="16193">
      <c r="A16193">
        <f>Input!A16193</f>
        <v/>
      </c>
      <c r="B16193">
        <f>IF(ISNUMBER(Input!B16193),IF(AND(Input!B16193&gt;=20,Input!B16193&lt;=700),Input!B16193,""),"")</f>
        <v/>
      </c>
      <c r="C16193">
        <f>IF(B16193="","",INT(A16193))</f>
        <v/>
      </c>
      <c r="D16193">
        <f>IF(B16193="","",HOUR(A16193))</f>
        <v/>
      </c>
      <c r="E16193">
        <f>IF(B16193="","",IF(INPUT!$I$1="","",IF(C16193&lt;(INT(INPUT!$I$1)-INPUT!$I$2),"Off Meds",IF(C16193&lt;=(INT(INPUT!$I$1)+INPUT!$I$2),"Washout","On Meds"))))</f>
        <v/>
      </c>
      <c r="F16193">
        <f>IF(B16193="","",1.509*(LN(B16193)^1.084-5.381))</f>
        <v/>
      </c>
      <c r="G16193">
        <f>IF(F16193="","",IF(F16193&lt;0,10*F16193^2,0))</f>
        <v/>
      </c>
      <c r="H16193">
        <f>IF(F16193="","",IF(F16193&gt;0,10*F16193^2,0))</f>
        <v/>
      </c>
    </row>
    <row r="16194">
      <c r="A16194">
        <f>Input!A16194</f>
        <v/>
      </c>
      <c r="B16194">
        <f>IF(ISNUMBER(Input!B16194),IF(AND(Input!B16194&gt;=20,Input!B16194&lt;=700),Input!B16194,""),"")</f>
        <v/>
      </c>
      <c r="C16194">
        <f>IF(B16194="","",INT(A16194))</f>
        <v/>
      </c>
      <c r="D16194">
        <f>IF(B16194="","",HOUR(A16194))</f>
        <v/>
      </c>
      <c r="E16194">
        <f>IF(B16194="","",IF(INPUT!$I$1="","",IF(C16194&lt;(INT(INPUT!$I$1)-INPUT!$I$2),"Off Meds",IF(C16194&lt;=(INT(INPUT!$I$1)+INPUT!$I$2),"Washout","On Meds"))))</f>
        <v/>
      </c>
      <c r="F16194">
        <f>IF(B16194="","",1.509*(LN(B16194)^1.084-5.381))</f>
        <v/>
      </c>
      <c r="G16194">
        <f>IF(F16194="","",IF(F16194&lt;0,10*F16194^2,0))</f>
        <v/>
      </c>
      <c r="H16194">
        <f>IF(F16194="","",IF(F16194&gt;0,10*F16194^2,0))</f>
        <v/>
      </c>
    </row>
    <row r="16195">
      <c r="A16195">
        <f>Input!A16195</f>
        <v/>
      </c>
      <c r="B16195">
        <f>IF(ISNUMBER(Input!B16195),IF(AND(Input!B16195&gt;=20,Input!B16195&lt;=700),Input!B16195,""),"")</f>
        <v/>
      </c>
      <c r="C16195">
        <f>IF(B16195="","",INT(A16195))</f>
        <v/>
      </c>
      <c r="D16195">
        <f>IF(B16195="","",HOUR(A16195))</f>
        <v/>
      </c>
      <c r="E16195">
        <f>IF(B16195="","",IF(INPUT!$I$1="","",IF(C16195&lt;(INT(INPUT!$I$1)-INPUT!$I$2),"Off Meds",IF(C16195&lt;=(INT(INPUT!$I$1)+INPUT!$I$2),"Washout","On Meds"))))</f>
        <v/>
      </c>
      <c r="F16195">
        <f>IF(B16195="","",1.509*(LN(B16195)^1.084-5.381))</f>
        <v/>
      </c>
      <c r="G16195">
        <f>IF(F16195="","",IF(F16195&lt;0,10*F16195^2,0))</f>
        <v/>
      </c>
      <c r="H16195">
        <f>IF(F16195="","",IF(F16195&gt;0,10*F16195^2,0))</f>
        <v/>
      </c>
    </row>
    <row r="16196">
      <c r="A16196">
        <f>Input!A16196</f>
        <v/>
      </c>
      <c r="B16196">
        <f>IF(ISNUMBER(Input!B16196),IF(AND(Input!B16196&gt;=20,Input!B16196&lt;=700),Input!B16196,""),"")</f>
        <v/>
      </c>
      <c r="C16196">
        <f>IF(B16196="","",INT(A16196))</f>
        <v/>
      </c>
      <c r="D16196">
        <f>IF(B16196="","",HOUR(A16196))</f>
        <v/>
      </c>
      <c r="E16196">
        <f>IF(B16196="","",IF(INPUT!$I$1="","",IF(C16196&lt;(INT(INPUT!$I$1)-INPUT!$I$2),"Off Meds",IF(C16196&lt;=(INT(INPUT!$I$1)+INPUT!$I$2),"Washout","On Meds"))))</f>
        <v/>
      </c>
      <c r="F16196">
        <f>IF(B16196="","",1.509*(LN(B16196)^1.084-5.381))</f>
        <v/>
      </c>
      <c r="G16196">
        <f>IF(F16196="","",IF(F16196&lt;0,10*F16196^2,0))</f>
        <v/>
      </c>
      <c r="H16196">
        <f>IF(F16196="","",IF(F16196&gt;0,10*F16196^2,0))</f>
        <v/>
      </c>
    </row>
    <row r="16197">
      <c r="A16197">
        <f>Input!A16197</f>
        <v/>
      </c>
      <c r="B16197">
        <f>IF(ISNUMBER(Input!B16197),IF(AND(Input!B16197&gt;=20,Input!B16197&lt;=700),Input!B16197,""),"")</f>
        <v/>
      </c>
      <c r="C16197">
        <f>IF(B16197="","",INT(A16197))</f>
        <v/>
      </c>
      <c r="D16197">
        <f>IF(B16197="","",HOUR(A16197))</f>
        <v/>
      </c>
      <c r="E16197">
        <f>IF(B16197="","",IF(INPUT!$I$1="","",IF(C16197&lt;(INT(INPUT!$I$1)-INPUT!$I$2),"Off Meds",IF(C16197&lt;=(INT(INPUT!$I$1)+INPUT!$I$2),"Washout","On Meds"))))</f>
        <v/>
      </c>
      <c r="F16197">
        <f>IF(B16197="","",1.509*(LN(B16197)^1.084-5.381))</f>
        <v/>
      </c>
      <c r="G16197">
        <f>IF(F16197="","",IF(F16197&lt;0,10*F16197^2,0))</f>
        <v/>
      </c>
      <c r="H16197">
        <f>IF(F16197="","",IF(F16197&gt;0,10*F16197^2,0))</f>
        <v/>
      </c>
    </row>
    <row r="16198">
      <c r="A16198">
        <f>Input!A16198</f>
        <v/>
      </c>
      <c r="B16198">
        <f>IF(ISNUMBER(Input!B16198),IF(AND(Input!B16198&gt;=20,Input!B16198&lt;=700),Input!B16198,""),"")</f>
        <v/>
      </c>
      <c r="C16198">
        <f>IF(B16198="","",INT(A16198))</f>
        <v/>
      </c>
      <c r="D16198">
        <f>IF(B16198="","",HOUR(A16198))</f>
        <v/>
      </c>
      <c r="E16198">
        <f>IF(B16198="","",IF(INPUT!$I$1="","",IF(C16198&lt;(INT(INPUT!$I$1)-INPUT!$I$2),"Off Meds",IF(C16198&lt;=(INT(INPUT!$I$1)+INPUT!$I$2),"Washout","On Meds"))))</f>
        <v/>
      </c>
      <c r="F16198">
        <f>IF(B16198="","",1.509*(LN(B16198)^1.084-5.381))</f>
        <v/>
      </c>
      <c r="G16198">
        <f>IF(F16198="","",IF(F16198&lt;0,10*F16198^2,0))</f>
        <v/>
      </c>
      <c r="H16198">
        <f>IF(F16198="","",IF(F16198&gt;0,10*F16198^2,0))</f>
        <v/>
      </c>
    </row>
    <row r="16199">
      <c r="A16199">
        <f>Input!A16199</f>
        <v/>
      </c>
      <c r="B16199">
        <f>IF(ISNUMBER(Input!B16199),IF(AND(Input!B16199&gt;=20,Input!B16199&lt;=700),Input!B16199,""),"")</f>
        <v/>
      </c>
      <c r="C16199">
        <f>IF(B16199="","",INT(A16199))</f>
        <v/>
      </c>
      <c r="D16199">
        <f>IF(B16199="","",HOUR(A16199))</f>
        <v/>
      </c>
      <c r="E16199">
        <f>IF(B16199="","",IF(INPUT!$I$1="","",IF(C16199&lt;(INT(INPUT!$I$1)-INPUT!$I$2),"Off Meds",IF(C16199&lt;=(INT(INPUT!$I$1)+INPUT!$I$2),"Washout","On Meds"))))</f>
        <v/>
      </c>
      <c r="F16199">
        <f>IF(B16199="","",1.509*(LN(B16199)^1.084-5.381))</f>
        <v/>
      </c>
      <c r="G16199">
        <f>IF(F16199="","",IF(F16199&lt;0,10*F16199^2,0))</f>
        <v/>
      </c>
      <c r="H16199">
        <f>IF(F16199="","",IF(F16199&gt;0,10*F16199^2,0))</f>
        <v/>
      </c>
    </row>
    <row r="16200">
      <c r="A16200">
        <f>Input!A16200</f>
        <v/>
      </c>
      <c r="B16200">
        <f>IF(ISNUMBER(Input!B16200),IF(AND(Input!B16200&gt;=20,Input!B16200&lt;=700),Input!B16200,""),"")</f>
        <v/>
      </c>
      <c r="C16200">
        <f>IF(B16200="","",INT(A16200))</f>
        <v/>
      </c>
      <c r="D16200">
        <f>IF(B16200="","",HOUR(A16200))</f>
        <v/>
      </c>
      <c r="E16200">
        <f>IF(B16200="","",IF(INPUT!$I$1="","",IF(C16200&lt;(INT(INPUT!$I$1)-INPUT!$I$2),"Off Meds",IF(C16200&lt;=(INT(INPUT!$I$1)+INPUT!$I$2),"Washout","On Meds"))))</f>
        <v/>
      </c>
      <c r="F16200">
        <f>IF(B16200="","",1.509*(LN(B16200)^1.084-5.381))</f>
        <v/>
      </c>
      <c r="G16200">
        <f>IF(F16200="","",IF(F16200&lt;0,10*F16200^2,0))</f>
        <v/>
      </c>
      <c r="H16200">
        <f>IF(F16200="","",IF(F16200&gt;0,10*F16200^2,0))</f>
        <v/>
      </c>
    </row>
    <row r="16201">
      <c r="A16201">
        <f>Input!A16201</f>
        <v/>
      </c>
      <c r="B16201">
        <f>IF(ISNUMBER(Input!B16201),IF(AND(Input!B16201&gt;=20,Input!B16201&lt;=700),Input!B16201,""),"")</f>
        <v/>
      </c>
      <c r="C16201">
        <f>IF(B16201="","",INT(A16201))</f>
        <v/>
      </c>
      <c r="D16201">
        <f>IF(B16201="","",HOUR(A16201))</f>
        <v/>
      </c>
      <c r="E16201">
        <f>IF(B16201="","",IF(INPUT!$I$1="","",IF(C16201&lt;(INT(INPUT!$I$1)-INPUT!$I$2),"Off Meds",IF(C16201&lt;=(INT(INPUT!$I$1)+INPUT!$I$2),"Washout","On Meds"))))</f>
        <v/>
      </c>
      <c r="F16201">
        <f>IF(B16201="","",1.509*(LN(B16201)^1.084-5.381))</f>
        <v/>
      </c>
      <c r="G16201">
        <f>IF(F16201="","",IF(F16201&lt;0,10*F16201^2,0))</f>
        <v/>
      </c>
      <c r="H16201">
        <f>IF(F16201="","",IF(F16201&gt;0,10*F16201^2,0))</f>
        <v/>
      </c>
    </row>
    <row r="16202">
      <c r="A16202">
        <f>Input!A16202</f>
        <v/>
      </c>
      <c r="B16202">
        <f>IF(ISNUMBER(Input!B16202),IF(AND(Input!B16202&gt;=20,Input!B16202&lt;=700),Input!B16202,""),"")</f>
        <v/>
      </c>
      <c r="C16202">
        <f>IF(B16202="","",INT(A16202))</f>
        <v/>
      </c>
      <c r="D16202">
        <f>IF(B16202="","",HOUR(A16202))</f>
        <v/>
      </c>
      <c r="E16202">
        <f>IF(B16202="","",IF(INPUT!$I$1="","",IF(C16202&lt;(INT(INPUT!$I$1)-INPUT!$I$2),"Off Meds",IF(C16202&lt;=(INT(INPUT!$I$1)+INPUT!$I$2),"Washout","On Meds"))))</f>
        <v/>
      </c>
      <c r="F16202">
        <f>IF(B16202="","",1.509*(LN(B16202)^1.084-5.381))</f>
        <v/>
      </c>
      <c r="G16202">
        <f>IF(F16202="","",IF(F16202&lt;0,10*F16202^2,0))</f>
        <v/>
      </c>
      <c r="H16202">
        <f>IF(F16202="","",IF(F16202&gt;0,10*F16202^2,0))</f>
        <v/>
      </c>
    </row>
    <row r="16203">
      <c r="A16203">
        <f>Input!A16203</f>
        <v/>
      </c>
      <c r="B16203">
        <f>IF(ISNUMBER(Input!B16203),IF(AND(Input!B16203&gt;=20,Input!B16203&lt;=700),Input!B16203,""),"")</f>
        <v/>
      </c>
      <c r="C16203">
        <f>IF(B16203="","",INT(A16203))</f>
        <v/>
      </c>
      <c r="D16203">
        <f>IF(B16203="","",HOUR(A16203))</f>
        <v/>
      </c>
      <c r="E16203">
        <f>IF(B16203="","",IF(INPUT!$I$1="","",IF(C16203&lt;(INT(INPUT!$I$1)-INPUT!$I$2),"Off Meds",IF(C16203&lt;=(INT(INPUT!$I$1)+INPUT!$I$2),"Washout","On Meds"))))</f>
        <v/>
      </c>
      <c r="F16203">
        <f>IF(B16203="","",1.509*(LN(B16203)^1.084-5.381))</f>
        <v/>
      </c>
      <c r="G16203">
        <f>IF(F16203="","",IF(F16203&lt;0,10*F16203^2,0))</f>
        <v/>
      </c>
      <c r="H16203">
        <f>IF(F16203="","",IF(F16203&gt;0,10*F16203^2,0))</f>
        <v/>
      </c>
    </row>
    <row r="16204">
      <c r="A16204">
        <f>Input!A16204</f>
        <v/>
      </c>
      <c r="B16204">
        <f>IF(ISNUMBER(Input!B16204),IF(AND(Input!B16204&gt;=20,Input!B16204&lt;=700),Input!B16204,""),"")</f>
        <v/>
      </c>
      <c r="C16204">
        <f>IF(B16204="","",INT(A16204))</f>
        <v/>
      </c>
      <c r="D16204">
        <f>IF(B16204="","",HOUR(A16204))</f>
        <v/>
      </c>
      <c r="E16204">
        <f>IF(B16204="","",IF(INPUT!$I$1="","",IF(C16204&lt;(INT(INPUT!$I$1)-INPUT!$I$2),"Off Meds",IF(C16204&lt;=(INT(INPUT!$I$1)+INPUT!$I$2),"Washout","On Meds"))))</f>
        <v/>
      </c>
      <c r="F16204">
        <f>IF(B16204="","",1.509*(LN(B16204)^1.084-5.381))</f>
        <v/>
      </c>
      <c r="G16204">
        <f>IF(F16204="","",IF(F16204&lt;0,10*F16204^2,0))</f>
        <v/>
      </c>
      <c r="H16204">
        <f>IF(F16204="","",IF(F16204&gt;0,10*F16204^2,0))</f>
        <v/>
      </c>
    </row>
    <row r="16205">
      <c r="A16205">
        <f>Input!A16205</f>
        <v/>
      </c>
      <c r="B16205">
        <f>IF(ISNUMBER(Input!B16205),IF(AND(Input!B16205&gt;=20,Input!B16205&lt;=700),Input!B16205,""),"")</f>
        <v/>
      </c>
      <c r="C16205">
        <f>IF(B16205="","",INT(A16205))</f>
        <v/>
      </c>
      <c r="D16205">
        <f>IF(B16205="","",HOUR(A16205))</f>
        <v/>
      </c>
      <c r="E16205">
        <f>IF(B16205="","",IF(INPUT!$I$1="","",IF(C16205&lt;(INT(INPUT!$I$1)-INPUT!$I$2),"Off Meds",IF(C16205&lt;=(INT(INPUT!$I$1)+INPUT!$I$2),"Washout","On Meds"))))</f>
        <v/>
      </c>
      <c r="F16205">
        <f>IF(B16205="","",1.509*(LN(B16205)^1.084-5.381))</f>
        <v/>
      </c>
      <c r="G16205">
        <f>IF(F16205="","",IF(F16205&lt;0,10*F16205^2,0))</f>
        <v/>
      </c>
      <c r="H16205">
        <f>IF(F16205="","",IF(F16205&gt;0,10*F16205^2,0))</f>
        <v/>
      </c>
    </row>
    <row r="16206">
      <c r="A16206">
        <f>Input!A16206</f>
        <v/>
      </c>
      <c r="B16206">
        <f>IF(ISNUMBER(Input!B16206),IF(AND(Input!B16206&gt;=20,Input!B16206&lt;=700),Input!B16206,""),"")</f>
        <v/>
      </c>
      <c r="C16206">
        <f>IF(B16206="","",INT(A16206))</f>
        <v/>
      </c>
      <c r="D16206">
        <f>IF(B16206="","",HOUR(A16206))</f>
        <v/>
      </c>
      <c r="E16206">
        <f>IF(B16206="","",IF(INPUT!$I$1="","",IF(C16206&lt;(INT(INPUT!$I$1)-INPUT!$I$2),"Off Meds",IF(C16206&lt;=(INT(INPUT!$I$1)+INPUT!$I$2),"Washout","On Meds"))))</f>
        <v/>
      </c>
      <c r="F16206">
        <f>IF(B16206="","",1.509*(LN(B16206)^1.084-5.381))</f>
        <v/>
      </c>
      <c r="G16206">
        <f>IF(F16206="","",IF(F16206&lt;0,10*F16206^2,0))</f>
        <v/>
      </c>
      <c r="H16206">
        <f>IF(F16206="","",IF(F16206&gt;0,10*F16206^2,0))</f>
        <v/>
      </c>
    </row>
    <row r="16207">
      <c r="A16207">
        <f>Input!A16207</f>
        <v/>
      </c>
      <c r="B16207">
        <f>IF(ISNUMBER(Input!B16207),IF(AND(Input!B16207&gt;=20,Input!B16207&lt;=700),Input!B16207,""),"")</f>
        <v/>
      </c>
      <c r="C16207">
        <f>IF(B16207="","",INT(A16207))</f>
        <v/>
      </c>
      <c r="D16207">
        <f>IF(B16207="","",HOUR(A16207))</f>
        <v/>
      </c>
      <c r="E16207">
        <f>IF(B16207="","",IF(INPUT!$I$1="","",IF(C16207&lt;(INT(INPUT!$I$1)-INPUT!$I$2),"Off Meds",IF(C16207&lt;=(INT(INPUT!$I$1)+INPUT!$I$2),"Washout","On Meds"))))</f>
        <v/>
      </c>
      <c r="F16207">
        <f>IF(B16207="","",1.509*(LN(B16207)^1.084-5.381))</f>
        <v/>
      </c>
      <c r="G16207">
        <f>IF(F16207="","",IF(F16207&lt;0,10*F16207^2,0))</f>
        <v/>
      </c>
      <c r="H16207">
        <f>IF(F16207="","",IF(F16207&gt;0,10*F16207^2,0))</f>
        <v/>
      </c>
    </row>
    <row r="16208">
      <c r="A16208">
        <f>Input!A16208</f>
        <v/>
      </c>
      <c r="B16208">
        <f>IF(ISNUMBER(Input!B16208),IF(AND(Input!B16208&gt;=20,Input!B16208&lt;=700),Input!B16208,""),"")</f>
        <v/>
      </c>
      <c r="C16208">
        <f>IF(B16208="","",INT(A16208))</f>
        <v/>
      </c>
      <c r="D16208">
        <f>IF(B16208="","",HOUR(A16208))</f>
        <v/>
      </c>
      <c r="E16208">
        <f>IF(B16208="","",IF(INPUT!$I$1="","",IF(C16208&lt;(INT(INPUT!$I$1)-INPUT!$I$2),"Off Meds",IF(C16208&lt;=(INT(INPUT!$I$1)+INPUT!$I$2),"Washout","On Meds"))))</f>
        <v/>
      </c>
      <c r="F16208">
        <f>IF(B16208="","",1.509*(LN(B16208)^1.084-5.381))</f>
        <v/>
      </c>
      <c r="G16208">
        <f>IF(F16208="","",IF(F16208&lt;0,10*F16208^2,0))</f>
        <v/>
      </c>
      <c r="H16208">
        <f>IF(F16208="","",IF(F16208&gt;0,10*F16208^2,0))</f>
        <v/>
      </c>
    </row>
    <row r="16209">
      <c r="A16209">
        <f>Input!A16209</f>
        <v/>
      </c>
      <c r="B16209">
        <f>IF(ISNUMBER(Input!B16209),IF(AND(Input!B16209&gt;=20,Input!B16209&lt;=700),Input!B16209,""),"")</f>
        <v/>
      </c>
      <c r="C16209">
        <f>IF(B16209="","",INT(A16209))</f>
        <v/>
      </c>
      <c r="D16209">
        <f>IF(B16209="","",HOUR(A16209))</f>
        <v/>
      </c>
      <c r="E16209">
        <f>IF(B16209="","",IF(INPUT!$I$1="","",IF(C16209&lt;(INT(INPUT!$I$1)-INPUT!$I$2),"Off Meds",IF(C16209&lt;=(INT(INPUT!$I$1)+INPUT!$I$2),"Washout","On Meds"))))</f>
        <v/>
      </c>
      <c r="F16209">
        <f>IF(B16209="","",1.509*(LN(B16209)^1.084-5.381))</f>
        <v/>
      </c>
      <c r="G16209">
        <f>IF(F16209="","",IF(F16209&lt;0,10*F16209^2,0))</f>
        <v/>
      </c>
      <c r="H16209">
        <f>IF(F16209="","",IF(F16209&gt;0,10*F16209^2,0))</f>
        <v/>
      </c>
    </row>
    <row r="16210">
      <c r="A16210">
        <f>Input!A16210</f>
        <v/>
      </c>
      <c r="B16210">
        <f>IF(ISNUMBER(Input!B16210),IF(AND(Input!B16210&gt;=20,Input!B16210&lt;=700),Input!B16210,""),"")</f>
        <v/>
      </c>
      <c r="C16210">
        <f>IF(B16210="","",INT(A16210))</f>
        <v/>
      </c>
      <c r="D16210">
        <f>IF(B16210="","",HOUR(A16210))</f>
        <v/>
      </c>
      <c r="E16210">
        <f>IF(B16210="","",IF(INPUT!$I$1="","",IF(C16210&lt;(INT(INPUT!$I$1)-INPUT!$I$2),"Off Meds",IF(C16210&lt;=(INT(INPUT!$I$1)+INPUT!$I$2),"Washout","On Meds"))))</f>
        <v/>
      </c>
      <c r="F16210">
        <f>IF(B16210="","",1.509*(LN(B16210)^1.084-5.381))</f>
        <v/>
      </c>
      <c r="G16210">
        <f>IF(F16210="","",IF(F16210&lt;0,10*F16210^2,0))</f>
        <v/>
      </c>
      <c r="H16210">
        <f>IF(F16210="","",IF(F16210&gt;0,10*F16210^2,0))</f>
        <v/>
      </c>
    </row>
    <row r="16211">
      <c r="A16211">
        <f>Input!A16211</f>
        <v/>
      </c>
      <c r="B16211">
        <f>IF(ISNUMBER(Input!B16211),IF(AND(Input!B16211&gt;=20,Input!B16211&lt;=700),Input!B16211,""),"")</f>
        <v/>
      </c>
      <c r="C16211">
        <f>IF(B16211="","",INT(A16211))</f>
        <v/>
      </c>
      <c r="D16211">
        <f>IF(B16211="","",HOUR(A16211))</f>
        <v/>
      </c>
      <c r="E16211">
        <f>IF(B16211="","",IF(INPUT!$I$1="","",IF(C16211&lt;(INT(INPUT!$I$1)-INPUT!$I$2),"Off Meds",IF(C16211&lt;=(INT(INPUT!$I$1)+INPUT!$I$2),"Washout","On Meds"))))</f>
        <v/>
      </c>
      <c r="F16211">
        <f>IF(B16211="","",1.509*(LN(B16211)^1.084-5.381))</f>
        <v/>
      </c>
      <c r="G16211">
        <f>IF(F16211="","",IF(F16211&lt;0,10*F16211^2,0))</f>
        <v/>
      </c>
      <c r="H16211">
        <f>IF(F16211="","",IF(F16211&gt;0,10*F16211^2,0))</f>
        <v/>
      </c>
    </row>
    <row r="16212">
      <c r="A16212">
        <f>Input!A16212</f>
        <v/>
      </c>
      <c r="B16212">
        <f>IF(ISNUMBER(Input!B16212),IF(AND(Input!B16212&gt;=20,Input!B16212&lt;=700),Input!B16212,""),"")</f>
        <v/>
      </c>
      <c r="C16212">
        <f>IF(B16212="","",INT(A16212))</f>
        <v/>
      </c>
      <c r="D16212">
        <f>IF(B16212="","",HOUR(A16212))</f>
        <v/>
      </c>
      <c r="E16212">
        <f>IF(B16212="","",IF(INPUT!$I$1="","",IF(C16212&lt;(INT(INPUT!$I$1)-INPUT!$I$2),"Off Meds",IF(C16212&lt;=(INT(INPUT!$I$1)+INPUT!$I$2),"Washout","On Meds"))))</f>
        <v/>
      </c>
      <c r="F16212">
        <f>IF(B16212="","",1.509*(LN(B16212)^1.084-5.381))</f>
        <v/>
      </c>
      <c r="G16212">
        <f>IF(F16212="","",IF(F16212&lt;0,10*F16212^2,0))</f>
        <v/>
      </c>
      <c r="H16212">
        <f>IF(F16212="","",IF(F16212&gt;0,10*F16212^2,0))</f>
        <v/>
      </c>
    </row>
    <row r="16213">
      <c r="A16213">
        <f>Input!A16213</f>
        <v/>
      </c>
      <c r="B16213">
        <f>IF(ISNUMBER(Input!B16213),IF(AND(Input!B16213&gt;=20,Input!B16213&lt;=700),Input!B16213,""),"")</f>
        <v/>
      </c>
      <c r="C16213">
        <f>IF(B16213="","",INT(A16213))</f>
        <v/>
      </c>
      <c r="D16213">
        <f>IF(B16213="","",HOUR(A16213))</f>
        <v/>
      </c>
      <c r="E16213">
        <f>IF(B16213="","",IF(INPUT!$I$1="","",IF(C16213&lt;(INT(INPUT!$I$1)-INPUT!$I$2),"Off Meds",IF(C16213&lt;=(INT(INPUT!$I$1)+INPUT!$I$2),"Washout","On Meds"))))</f>
        <v/>
      </c>
      <c r="F16213">
        <f>IF(B16213="","",1.509*(LN(B16213)^1.084-5.381))</f>
        <v/>
      </c>
      <c r="G16213">
        <f>IF(F16213="","",IF(F16213&lt;0,10*F16213^2,0))</f>
        <v/>
      </c>
      <c r="H16213">
        <f>IF(F16213="","",IF(F16213&gt;0,10*F16213^2,0))</f>
        <v/>
      </c>
    </row>
    <row r="16214">
      <c r="A16214">
        <f>Input!A16214</f>
        <v/>
      </c>
      <c r="B16214">
        <f>IF(ISNUMBER(Input!B16214),IF(AND(Input!B16214&gt;=20,Input!B16214&lt;=700),Input!B16214,""),"")</f>
        <v/>
      </c>
      <c r="C16214">
        <f>IF(B16214="","",INT(A16214))</f>
        <v/>
      </c>
      <c r="D16214">
        <f>IF(B16214="","",HOUR(A16214))</f>
        <v/>
      </c>
      <c r="E16214">
        <f>IF(B16214="","",IF(INPUT!$I$1="","",IF(C16214&lt;(INT(INPUT!$I$1)-INPUT!$I$2),"Off Meds",IF(C16214&lt;=(INT(INPUT!$I$1)+INPUT!$I$2),"Washout","On Meds"))))</f>
        <v/>
      </c>
      <c r="F16214">
        <f>IF(B16214="","",1.509*(LN(B16214)^1.084-5.381))</f>
        <v/>
      </c>
      <c r="G16214">
        <f>IF(F16214="","",IF(F16214&lt;0,10*F16214^2,0))</f>
        <v/>
      </c>
      <c r="H16214">
        <f>IF(F16214="","",IF(F16214&gt;0,10*F16214^2,0))</f>
        <v/>
      </c>
    </row>
    <row r="16215">
      <c r="A16215">
        <f>Input!A16215</f>
        <v/>
      </c>
      <c r="B16215">
        <f>IF(ISNUMBER(Input!B16215),IF(AND(Input!B16215&gt;=20,Input!B16215&lt;=700),Input!B16215,""),"")</f>
        <v/>
      </c>
      <c r="C16215">
        <f>IF(B16215="","",INT(A16215))</f>
        <v/>
      </c>
      <c r="D16215">
        <f>IF(B16215="","",HOUR(A16215))</f>
        <v/>
      </c>
      <c r="E16215">
        <f>IF(B16215="","",IF(INPUT!$I$1="","",IF(C16215&lt;(INT(INPUT!$I$1)-INPUT!$I$2),"Off Meds",IF(C16215&lt;=(INT(INPUT!$I$1)+INPUT!$I$2),"Washout","On Meds"))))</f>
        <v/>
      </c>
      <c r="F16215">
        <f>IF(B16215="","",1.509*(LN(B16215)^1.084-5.381))</f>
        <v/>
      </c>
      <c r="G16215">
        <f>IF(F16215="","",IF(F16215&lt;0,10*F16215^2,0))</f>
        <v/>
      </c>
      <c r="H16215">
        <f>IF(F16215="","",IF(F16215&gt;0,10*F16215^2,0))</f>
        <v/>
      </c>
    </row>
    <row r="16216">
      <c r="A16216">
        <f>Input!A16216</f>
        <v/>
      </c>
      <c r="B16216">
        <f>IF(ISNUMBER(Input!B16216),IF(AND(Input!B16216&gt;=20,Input!B16216&lt;=700),Input!B16216,""),"")</f>
        <v/>
      </c>
      <c r="C16216">
        <f>IF(B16216="","",INT(A16216))</f>
        <v/>
      </c>
      <c r="D16216">
        <f>IF(B16216="","",HOUR(A16216))</f>
        <v/>
      </c>
      <c r="E16216">
        <f>IF(B16216="","",IF(INPUT!$I$1="","",IF(C16216&lt;(INT(INPUT!$I$1)-INPUT!$I$2),"Off Meds",IF(C16216&lt;=(INT(INPUT!$I$1)+INPUT!$I$2),"Washout","On Meds"))))</f>
        <v/>
      </c>
      <c r="F16216">
        <f>IF(B16216="","",1.509*(LN(B16216)^1.084-5.381))</f>
        <v/>
      </c>
      <c r="G16216">
        <f>IF(F16216="","",IF(F16216&lt;0,10*F16216^2,0))</f>
        <v/>
      </c>
      <c r="H16216">
        <f>IF(F16216="","",IF(F16216&gt;0,10*F16216^2,0))</f>
        <v/>
      </c>
    </row>
    <row r="16217">
      <c r="A16217">
        <f>Input!A16217</f>
        <v/>
      </c>
      <c r="B16217">
        <f>IF(ISNUMBER(Input!B16217),IF(AND(Input!B16217&gt;=20,Input!B16217&lt;=700),Input!B16217,""),"")</f>
        <v/>
      </c>
      <c r="C16217">
        <f>IF(B16217="","",INT(A16217))</f>
        <v/>
      </c>
      <c r="D16217">
        <f>IF(B16217="","",HOUR(A16217))</f>
        <v/>
      </c>
      <c r="E16217">
        <f>IF(B16217="","",IF(INPUT!$I$1="","",IF(C16217&lt;(INT(INPUT!$I$1)-INPUT!$I$2),"Off Meds",IF(C16217&lt;=(INT(INPUT!$I$1)+INPUT!$I$2),"Washout","On Meds"))))</f>
        <v/>
      </c>
      <c r="F16217">
        <f>IF(B16217="","",1.509*(LN(B16217)^1.084-5.381))</f>
        <v/>
      </c>
      <c r="G16217">
        <f>IF(F16217="","",IF(F16217&lt;0,10*F16217^2,0))</f>
        <v/>
      </c>
      <c r="H16217">
        <f>IF(F16217="","",IF(F16217&gt;0,10*F16217^2,0))</f>
        <v/>
      </c>
    </row>
    <row r="16218">
      <c r="A16218">
        <f>Input!A16218</f>
        <v/>
      </c>
      <c r="B16218">
        <f>IF(ISNUMBER(Input!B16218),IF(AND(Input!B16218&gt;=20,Input!B16218&lt;=700),Input!B16218,""),"")</f>
        <v/>
      </c>
      <c r="C16218">
        <f>IF(B16218="","",INT(A16218))</f>
        <v/>
      </c>
      <c r="D16218">
        <f>IF(B16218="","",HOUR(A16218))</f>
        <v/>
      </c>
      <c r="E16218">
        <f>IF(B16218="","",IF(INPUT!$I$1="","",IF(C16218&lt;(INT(INPUT!$I$1)-INPUT!$I$2),"Off Meds",IF(C16218&lt;=(INT(INPUT!$I$1)+INPUT!$I$2),"Washout","On Meds"))))</f>
        <v/>
      </c>
      <c r="F16218">
        <f>IF(B16218="","",1.509*(LN(B16218)^1.084-5.381))</f>
        <v/>
      </c>
      <c r="G16218">
        <f>IF(F16218="","",IF(F16218&lt;0,10*F16218^2,0))</f>
        <v/>
      </c>
      <c r="H16218">
        <f>IF(F16218="","",IF(F16218&gt;0,10*F16218^2,0))</f>
        <v/>
      </c>
    </row>
    <row r="16219">
      <c r="A16219">
        <f>Input!A16219</f>
        <v/>
      </c>
      <c r="B16219">
        <f>IF(ISNUMBER(Input!B16219),IF(AND(Input!B16219&gt;=20,Input!B16219&lt;=700),Input!B16219,""),"")</f>
        <v/>
      </c>
      <c r="C16219">
        <f>IF(B16219="","",INT(A16219))</f>
        <v/>
      </c>
      <c r="D16219">
        <f>IF(B16219="","",HOUR(A16219))</f>
        <v/>
      </c>
      <c r="E16219">
        <f>IF(B16219="","",IF(INPUT!$I$1="","",IF(C16219&lt;(INT(INPUT!$I$1)-INPUT!$I$2),"Off Meds",IF(C16219&lt;=(INT(INPUT!$I$1)+INPUT!$I$2),"Washout","On Meds"))))</f>
        <v/>
      </c>
      <c r="F16219">
        <f>IF(B16219="","",1.509*(LN(B16219)^1.084-5.381))</f>
        <v/>
      </c>
      <c r="G16219">
        <f>IF(F16219="","",IF(F16219&lt;0,10*F16219^2,0))</f>
        <v/>
      </c>
      <c r="H16219">
        <f>IF(F16219="","",IF(F16219&gt;0,10*F16219^2,0))</f>
        <v/>
      </c>
    </row>
    <row r="16220">
      <c r="A16220">
        <f>Input!A16220</f>
        <v/>
      </c>
      <c r="B16220">
        <f>IF(ISNUMBER(Input!B16220),IF(AND(Input!B16220&gt;=20,Input!B16220&lt;=700),Input!B16220,""),"")</f>
        <v/>
      </c>
      <c r="C16220">
        <f>IF(B16220="","",INT(A16220))</f>
        <v/>
      </c>
      <c r="D16220">
        <f>IF(B16220="","",HOUR(A16220))</f>
        <v/>
      </c>
      <c r="E16220">
        <f>IF(B16220="","",IF(INPUT!$I$1="","",IF(C16220&lt;(INT(INPUT!$I$1)-INPUT!$I$2),"Off Meds",IF(C16220&lt;=(INT(INPUT!$I$1)+INPUT!$I$2),"Washout","On Meds"))))</f>
        <v/>
      </c>
      <c r="F16220">
        <f>IF(B16220="","",1.509*(LN(B16220)^1.084-5.381))</f>
        <v/>
      </c>
      <c r="G16220">
        <f>IF(F16220="","",IF(F16220&lt;0,10*F16220^2,0))</f>
        <v/>
      </c>
      <c r="H16220">
        <f>IF(F16220="","",IF(F16220&gt;0,10*F16220^2,0))</f>
        <v/>
      </c>
    </row>
    <row r="16221">
      <c r="A16221">
        <f>Input!A16221</f>
        <v/>
      </c>
      <c r="B16221">
        <f>IF(ISNUMBER(Input!B16221),IF(AND(Input!B16221&gt;=20,Input!B16221&lt;=700),Input!B16221,""),"")</f>
        <v/>
      </c>
      <c r="C16221">
        <f>IF(B16221="","",INT(A16221))</f>
        <v/>
      </c>
      <c r="D16221">
        <f>IF(B16221="","",HOUR(A16221))</f>
        <v/>
      </c>
      <c r="E16221">
        <f>IF(B16221="","",IF(INPUT!$I$1="","",IF(C16221&lt;(INT(INPUT!$I$1)-INPUT!$I$2),"Off Meds",IF(C16221&lt;=(INT(INPUT!$I$1)+INPUT!$I$2),"Washout","On Meds"))))</f>
        <v/>
      </c>
      <c r="F16221">
        <f>IF(B16221="","",1.509*(LN(B16221)^1.084-5.381))</f>
        <v/>
      </c>
      <c r="G16221">
        <f>IF(F16221="","",IF(F16221&lt;0,10*F16221^2,0))</f>
        <v/>
      </c>
      <c r="H16221">
        <f>IF(F16221="","",IF(F16221&gt;0,10*F16221^2,0))</f>
        <v/>
      </c>
    </row>
    <row r="16222">
      <c r="A16222">
        <f>Input!A16222</f>
        <v/>
      </c>
      <c r="B16222">
        <f>IF(ISNUMBER(Input!B16222),IF(AND(Input!B16222&gt;=20,Input!B16222&lt;=700),Input!B16222,""),"")</f>
        <v/>
      </c>
      <c r="C16222">
        <f>IF(B16222="","",INT(A16222))</f>
        <v/>
      </c>
      <c r="D16222">
        <f>IF(B16222="","",HOUR(A16222))</f>
        <v/>
      </c>
      <c r="E16222">
        <f>IF(B16222="","",IF(INPUT!$I$1="","",IF(C16222&lt;(INT(INPUT!$I$1)-INPUT!$I$2),"Off Meds",IF(C16222&lt;=(INT(INPUT!$I$1)+INPUT!$I$2),"Washout","On Meds"))))</f>
        <v/>
      </c>
      <c r="F16222">
        <f>IF(B16222="","",1.509*(LN(B16222)^1.084-5.381))</f>
        <v/>
      </c>
      <c r="G16222">
        <f>IF(F16222="","",IF(F16222&lt;0,10*F16222^2,0))</f>
        <v/>
      </c>
      <c r="H16222">
        <f>IF(F16222="","",IF(F16222&gt;0,10*F16222^2,0))</f>
        <v/>
      </c>
    </row>
    <row r="16223">
      <c r="A16223">
        <f>Input!A16223</f>
        <v/>
      </c>
      <c r="B16223">
        <f>IF(ISNUMBER(Input!B16223),IF(AND(Input!B16223&gt;=20,Input!B16223&lt;=700),Input!B16223,""),"")</f>
        <v/>
      </c>
      <c r="C16223">
        <f>IF(B16223="","",INT(A16223))</f>
        <v/>
      </c>
      <c r="D16223">
        <f>IF(B16223="","",HOUR(A16223))</f>
        <v/>
      </c>
      <c r="E16223">
        <f>IF(B16223="","",IF(INPUT!$I$1="","",IF(C16223&lt;(INT(INPUT!$I$1)-INPUT!$I$2),"Off Meds",IF(C16223&lt;=(INT(INPUT!$I$1)+INPUT!$I$2),"Washout","On Meds"))))</f>
        <v/>
      </c>
      <c r="F16223">
        <f>IF(B16223="","",1.509*(LN(B16223)^1.084-5.381))</f>
        <v/>
      </c>
      <c r="G16223">
        <f>IF(F16223="","",IF(F16223&lt;0,10*F16223^2,0))</f>
        <v/>
      </c>
      <c r="H16223">
        <f>IF(F16223="","",IF(F16223&gt;0,10*F16223^2,0))</f>
        <v/>
      </c>
    </row>
    <row r="16224">
      <c r="A16224">
        <f>Input!A16224</f>
        <v/>
      </c>
      <c r="B16224">
        <f>IF(ISNUMBER(Input!B16224),IF(AND(Input!B16224&gt;=20,Input!B16224&lt;=700),Input!B16224,""),"")</f>
        <v/>
      </c>
      <c r="C16224">
        <f>IF(B16224="","",INT(A16224))</f>
        <v/>
      </c>
      <c r="D16224">
        <f>IF(B16224="","",HOUR(A16224))</f>
        <v/>
      </c>
      <c r="E16224">
        <f>IF(B16224="","",IF(INPUT!$I$1="","",IF(C16224&lt;(INT(INPUT!$I$1)-INPUT!$I$2),"Off Meds",IF(C16224&lt;=(INT(INPUT!$I$1)+INPUT!$I$2),"Washout","On Meds"))))</f>
        <v/>
      </c>
      <c r="F16224">
        <f>IF(B16224="","",1.509*(LN(B16224)^1.084-5.381))</f>
        <v/>
      </c>
      <c r="G16224">
        <f>IF(F16224="","",IF(F16224&lt;0,10*F16224^2,0))</f>
        <v/>
      </c>
      <c r="H16224">
        <f>IF(F16224="","",IF(F16224&gt;0,10*F16224^2,0))</f>
        <v/>
      </c>
    </row>
    <row r="16225">
      <c r="A16225">
        <f>Input!A16225</f>
        <v/>
      </c>
      <c r="B16225">
        <f>IF(ISNUMBER(Input!B16225),IF(AND(Input!B16225&gt;=20,Input!B16225&lt;=700),Input!B16225,""),"")</f>
        <v/>
      </c>
      <c r="C16225">
        <f>IF(B16225="","",INT(A16225))</f>
        <v/>
      </c>
      <c r="D16225">
        <f>IF(B16225="","",HOUR(A16225))</f>
        <v/>
      </c>
      <c r="E16225">
        <f>IF(B16225="","",IF(INPUT!$I$1="","",IF(C16225&lt;(INT(INPUT!$I$1)-INPUT!$I$2),"Off Meds",IF(C16225&lt;=(INT(INPUT!$I$1)+INPUT!$I$2),"Washout","On Meds"))))</f>
        <v/>
      </c>
      <c r="F16225">
        <f>IF(B16225="","",1.509*(LN(B16225)^1.084-5.381))</f>
        <v/>
      </c>
      <c r="G16225">
        <f>IF(F16225="","",IF(F16225&lt;0,10*F16225^2,0))</f>
        <v/>
      </c>
      <c r="H16225">
        <f>IF(F16225="","",IF(F16225&gt;0,10*F16225^2,0))</f>
        <v/>
      </c>
    </row>
    <row r="16226">
      <c r="A16226">
        <f>Input!A16226</f>
        <v/>
      </c>
      <c r="B16226">
        <f>IF(ISNUMBER(Input!B16226),IF(AND(Input!B16226&gt;=20,Input!B16226&lt;=700),Input!B16226,""),"")</f>
        <v/>
      </c>
      <c r="C16226">
        <f>IF(B16226="","",INT(A16226))</f>
        <v/>
      </c>
      <c r="D16226">
        <f>IF(B16226="","",HOUR(A16226))</f>
        <v/>
      </c>
      <c r="E16226">
        <f>IF(B16226="","",IF(INPUT!$I$1="","",IF(C16226&lt;(INT(INPUT!$I$1)-INPUT!$I$2),"Off Meds",IF(C16226&lt;=(INT(INPUT!$I$1)+INPUT!$I$2),"Washout","On Meds"))))</f>
        <v/>
      </c>
      <c r="F16226">
        <f>IF(B16226="","",1.509*(LN(B16226)^1.084-5.381))</f>
        <v/>
      </c>
      <c r="G16226">
        <f>IF(F16226="","",IF(F16226&lt;0,10*F16226^2,0))</f>
        <v/>
      </c>
      <c r="H16226">
        <f>IF(F16226="","",IF(F16226&gt;0,10*F16226^2,0))</f>
        <v/>
      </c>
    </row>
    <row r="16227">
      <c r="A16227">
        <f>Input!A16227</f>
        <v/>
      </c>
      <c r="B16227">
        <f>IF(ISNUMBER(Input!B16227),IF(AND(Input!B16227&gt;=20,Input!B16227&lt;=700),Input!B16227,""),"")</f>
        <v/>
      </c>
      <c r="C16227">
        <f>IF(B16227="","",INT(A16227))</f>
        <v/>
      </c>
      <c r="D16227">
        <f>IF(B16227="","",HOUR(A16227))</f>
        <v/>
      </c>
      <c r="E16227">
        <f>IF(B16227="","",IF(INPUT!$I$1="","",IF(C16227&lt;(INT(INPUT!$I$1)-INPUT!$I$2),"Off Meds",IF(C16227&lt;=(INT(INPUT!$I$1)+INPUT!$I$2),"Washout","On Meds"))))</f>
        <v/>
      </c>
      <c r="F16227">
        <f>IF(B16227="","",1.509*(LN(B16227)^1.084-5.381))</f>
        <v/>
      </c>
      <c r="G16227">
        <f>IF(F16227="","",IF(F16227&lt;0,10*F16227^2,0))</f>
        <v/>
      </c>
      <c r="H16227">
        <f>IF(F16227="","",IF(F16227&gt;0,10*F16227^2,0))</f>
        <v/>
      </c>
    </row>
    <row r="16228">
      <c r="A16228">
        <f>Input!A16228</f>
        <v/>
      </c>
      <c r="B16228">
        <f>IF(ISNUMBER(Input!B16228),IF(AND(Input!B16228&gt;=20,Input!B16228&lt;=700),Input!B16228,""),"")</f>
        <v/>
      </c>
      <c r="C16228">
        <f>IF(B16228="","",INT(A16228))</f>
        <v/>
      </c>
      <c r="D16228">
        <f>IF(B16228="","",HOUR(A16228))</f>
        <v/>
      </c>
      <c r="E16228">
        <f>IF(B16228="","",IF(INPUT!$I$1="","",IF(C16228&lt;(INT(INPUT!$I$1)-INPUT!$I$2),"Off Meds",IF(C16228&lt;=(INT(INPUT!$I$1)+INPUT!$I$2),"Washout","On Meds"))))</f>
        <v/>
      </c>
      <c r="F16228">
        <f>IF(B16228="","",1.509*(LN(B16228)^1.084-5.381))</f>
        <v/>
      </c>
      <c r="G16228">
        <f>IF(F16228="","",IF(F16228&lt;0,10*F16228^2,0))</f>
        <v/>
      </c>
      <c r="H16228">
        <f>IF(F16228="","",IF(F16228&gt;0,10*F16228^2,0))</f>
        <v/>
      </c>
    </row>
    <row r="16229">
      <c r="A16229">
        <f>Input!A16229</f>
        <v/>
      </c>
      <c r="B16229">
        <f>IF(ISNUMBER(Input!B16229),IF(AND(Input!B16229&gt;=20,Input!B16229&lt;=700),Input!B16229,""),"")</f>
        <v/>
      </c>
      <c r="C16229">
        <f>IF(B16229="","",INT(A16229))</f>
        <v/>
      </c>
      <c r="D16229">
        <f>IF(B16229="","",HOUR(A16229))</f>
        <v/>
      </c>
      <c r="E16229">
        <f>IF(B16229="","",IF(INPUT!$I$1="","",IF(C16229&lt;(INT(INPUT!$I$1)-INPUT!$I$2),"Off Meds",IF(C16229&lt;=(INT(INPUT!$I$1)+INPUT!$I$2),"Washout","On Meds"))))</f>
        <v/>
      </c>
      <c r="F16229">
        <f>IF(B16229="","",1.509*(LN(B16229)^1.084-5.381))</f>
        <v/>
      </c>
      <c r="G16229">
        <f>IF(F16229="","",IF(F16229&lt;0,10*F16229^2,0))</f>
        <v/>
      </c>
      <c r="H16229">
        <f>IF(F16229="","",IF(F16229&gt;0,10*F16229^2,0))</f>
        <v/>
      </c>
    </row>
    <row r="16230">
      <c r="A16230">
        <f>Input!A16230</f>
        <v/>
      </c>
      <c r="B16230">
        <f>IF(ISNUMBER(Input!B16230),IF(AND(Input!B16230&gt;=20,Input!B16230&lt;=700),Input!B16230,""),"")</f>
        <v/>
      </c>
      <c r="C16230">
        <f>IF(B16230="","",INT(A16230))</f>
        <v/>
      </c>
      <c r="D16230">
        <f>IF(B16230="","",HOUR(A16230))</f>
        <v/>
      </c>
      <c r="E16230">
        <f>IF(B16230="","",IF(INPUT!$I$1="","",IF(C16230&lt;(INT(INPUT!$I$1)-INPUT!$I$2),"Off Meds",IF(C16230&lt;=(INT(INPUT!$I$1)+INPUT!$I$2),"Washout","On Meds"))))</f>
        <v/>
      </c>
      <c r="F16230">
        <f>IF(B16230="","",1.509*(LN(B16230)^1.084-5.381))</f>
        <v/>
      </c>
      <c r="G16230">
        <f>IF(F16230="","",IF(F16230&lt;0,10*F16230^2,0))</f>
        <v/>
      </c>
      <c r="H16230">
        <f>IF(F16230="","",IF(F16230&gt;0,10*F16230^2,0))</f>
        <v/>
      </c>
    </row>
    <row r="16231">
      <c r="A16231">
        <f>Input!A16231</f>
        <v/>
      </c>
      <c r="B16231">
        <f>IF(ISNUMBER(Input!B16231),IF(AND(Input!B16231&gt;=20,Input!B16231&lt;=700),Input!B16231,""),"")</f>
        <v/>
      </c>
      <c r="C16231">
        <f>IF(B16231="","",INT(A16231))</f>
        <v/>
      </c>
      <c r="D16231">
        <f>IF(B16231="","",HOUR(A16231))</f>
        <v/>
      </c>
      <c r="E16231">
        <f>IF(B16231="","",IF(INPUT!$I$1="","",IF(C16231&lt;(INT(INPUT!$I$1)-INPUT!$I$2),"Off Meds",IF(C16231&lt;=(INT(INPUT!$I$1)+INPUT!$I$2),"Washout","On Meds"))))</f>
        <v/>
      </c>
      <c r="F16231">
        <f>IF(B16231="","",1.509*(LN(B16231)^1.084-5.381))</f>
        <v/>
      </c>
      <c r="G16231">
        <f>IF(F16231="","",IF(F16231&lt;0,10*F16231^2,0))</f>
        <v/>
      </c>
      <c r="H16231">
        <f>IF(F16231="","",IF(F16231&gt;0,10*F16231^2,0))</f>
        <v/>
      </c>
    </row>
    <row r="16232">
      <c r="A16232">
        <f>Input!A16232</f>
        <v/>
      </c>
      <c r="B16232">
        <f>IF(ISNUMBER(Input!B16232),IF(AND(Input!B16232&gt;=20,Input!B16232&lt;=700),Input!B16232,""),"")</f>
        <v/>
      </c>
      <c r="C16232">
        <f>IF(B16232="","",INT(A16232))</f>
        <v/>
      </c>
      <c r="D16232">
        <f>IF(B16232="","",HOUR(A16232))</f>
        <v/>
      </c>
      <c r="E16232">
        <f>IF(B16232="","",IF(INPUT!$I$1="","",IF(C16232&lt;(INT(INPUT!$I$1)-INPUT!$I$2),"Off Meds",IF(C16232&lt;=(INT(INPUT!$I$1)+INPUT!$I$2),"Washout","On Meds"))))</f>
        <v/>
      </c>
      <c r="F16232">
        <f>IF(B16232="","",1.509*(LN(B16232)^1.084-5.381))</f>
        <v/>
      </c>
      <c r="G16232">
        <f>IF(F16232="","",IF(F16232&lt;0,10*F16232^2,0))</f>
        <v/>
      </c>
      <c r="H16232">
        <f>IF(F16232="","",IF(F16232&gt;0,10*F16232^2,0))</f>
        <v/>
      </c>
    </row>
    <row r="16233">
      <c r="A16233">
        <f>Input!A16233</f>
        <v/>
      </c>
      <c r="B16233">
        <f>IF(ISNUMBER(Input!B16233),IF(AND(Input!B16233&gt;=20,Input!B16233&lt;=700),Input!B16233,""),"")</f>
        <v/>
      </c>
      <c r="C16233">
        <f>IF(B16233="","",INT(A16233))</f>
        <v/>
      </c>
      <c r="D16233">
        <f>IF(B16233="","",HOUR(A16233))</f>
        <v/>
      </c>
      <c r="E16233">
        <f>IF(B16233="","",IF(INPUT!$I$1="","",IF(C16233&lt;(INT(INPUT!$I$1)-INPUT!$I$2),"Off Meds",IF(C16233&lt;=(INT(INPUT!$I$1)+INPUT!$I$2),"Washout","On Meds"))))</f>
        <v/>
      </c>
      <c r="F16233">
        <f>IF(B16233="","",1.509*(LN(B16233)^1.084-5.381))</f>
        <v/>
      </c>
      <c r="G16233">
        <f>IF(F16233="","",IF(F16233&lt;0,10*F16233^2,0))</f>
        <v/>
      </c>
      <c r="H16233">
        <f>IF(F16233="","",IF(F16233&gt;0,10*F16233^2,0))</f>
        <v/>
      </c>
    </row>
    <row r="16234">
      <c r="A16234">
        <f>Input!A16234</f>
        <v/>
      </c>
      <c r="B16234">
        <f>IF(ISNUMBER(Input!B16234),IF(AND(Input!B16234&gt;=20,Input!B16234&lt;=700),Input!B16234,""),"")</f>
        <v/>
      </c>
      <c r="C16234">
        <f>IF(B16234="","",INT(A16234))</f>
        <v/>
      </c>
      <c r="D16234">
        <f>IF(B16234="","",HOUR(A16234))</f>
        <v/>
      </c>
      <c r="E16234">
        <f>IF(B16234="","",IF(INPUT!$I$1="","",IF(C16234&lt;(INT(INPUT!$I$1)-INPUT!$I$2),"Off Meds",IF(C16234&lt;=(INT(INPUT!$I$1)+INPUT!$I$2),"Washout","On Meds"))))</f>
        <v/>
      </c>
      <c r="F16234">
        <f>IF(B16234="","",1.509*(LN(B16234)^1.084-5.381))</f>
        <v/>
      </c>
      <c r="G16234">
        <f>IF(F16234="","",IF(F16234&lt;0,10*F16234^2,0))</f>
        <v/>
      </c>
      <c r="H16234">
        <f>IF(F16234="","",IF(F16234&gt;0,10*F16234^2,0))</f>
        <v/>
      </c>
    </row>
    <row r="16235">
      <c r="A16235">
        <f>Input!A16235</f>
        <v/>
      </c>
      <c r="B16235">
        <f>IF(ISNUMBER(Input!B16235),IF(AND(Input!B16235&gt;=20,Input!B16235&lt;=700),Input!B16235,""),"")</f>
        <v/>
      </c>
      <c r="C16235">
        <f>IF(B16235="","",INT(A16235))</f>
        <v/>
      </c>
      <c r="D16235">
        <f>IF(B16235="","",HOUR(A16235))</f>
        <v/>
      </c>
      <c r="E16235">
        <f>IF(B16235="","",IF(INPUT!$I$1="","",IF(C16235&lt;(INT(INPUT!$I$1)-INPUT!$I$2),"Off Meds",IF(C16235&lt;=(INT(INPUT!$I$1)+INPUT!$I$2),"Washout","On Meds"))))</f>
        <v/>
      </c>
      <c r="F16235">
        <f>IF(B16235="","",1.509*(LN(B16235)^1.084-5.381))</f>
        <v/>
      </c>
      <c r="G16235">
        <f>IF(F16235="","",IF(F16235&lt;0,10*F16235^2,0))</f>
        <v/>
      </c>
      <c r="H16235">
        <f>IF(F16235="","",IF(F16235&gt;0,10*F16235^2,0))</f>
        <v/>
      </c>
    </row>
    <row r="16236">
      <c r="A16236">
        <f>Input!A16236</f>
        <v/>
      </c>
      <c r="B16236">
        <f>IF(ISNUMBER(Input!B16236),IF(AND(Input!B16236&gt;=20,Input!B16236&lt;=700),Input!B16236,""),"")</f>
        <v/>
      </c>
      <c r="C16236">
        <f>IF(B16236="","",INT(A16236))</f>
        <v/>
      </c>
      <c r="D16236">
        <f>IF(B16236="","",HOUR(A16236))</f>
        <v/>
      </c>
      <c r="E16236">
        <f>IF(B16236="","",IF(INPUT!$I$1="","",IF(C16236&lt;(INT(INPUT!$I$1)-INPUT!$I$2),"Off Meds",IF(C16236&lt;=(INT(INPUT!$I$1)+INPUT!$I$2),"Washout","On Meds"))))</f>
        <v/>
      </c>
      <c r="F16236">
        <f>IF(B16236="","",1.509*(LN(B16236)^1.084-5.381))</f>
        <v/>
      </c>
      <c r="G16236">
        <f>IF(F16236="","",IF(F16236&lt;0,10*F16236^2,0))</f>
        <v/>
      </c>
      <c r="H16236">
        <f>IF(F16236="","",IF(F16236&gt;0,10*F16236^2,0))</f>
        <v/>
      </c>
    </row>
    <row r="16237">
      <c r="A16237">
        <f>Input!A16237</f>
        <v/>
      </c>
      <c r="B16237">
        <f>IF(ISNUMBER(Input!B16237),IF(AND(Input!B16237&gt;=20,Input!B16237&lt;=700),Input!B16237,""),"")</f>
        <v/>
      </c>
      <c r="C16237">
        <f>IF(B16237="","",INT(A16237))</f>
        <v/>
      </c>
      <c r="D16237">
        <f>IF(B16237="","",HOUR(A16237))</f>
        <v/>
      </c>
      <c r="E16237">
        <f>IF(B16237="","",IF(INPUT!$I$1="","",IF(C16237&lt;(INT(INPUT!$I$1)-INPUT!$I$2),"Off Meds",IF(C16237&lt;=(INT(INPUT!$I$1)+INPUT!$I$2),"Washout","On Meds"))))</f>
        <v/>
      </c>
      <c r="F16237">
        <f>IF(B16237="","",1.509*(LN(B16237)^1.084-5.381))</f>
        <v/>
      </c>
      <c r="G16237">
        <f>IF(F16237="","",IF(F16237&lt;0,10*F16237^2,0))</f>
        <v/>
      </c>
      <c r="H16237">
        <f>IF(F16237="","",IF(F16237&gt;0,10*F16237^2,0))</f>
        <v/>
      </c>
    </row>
    <row r="16238">
      <c r="A16238">
        <f>Input!A16238</f>
        <v/>
      </c>
      <c r="B16238">
        <f>IF(ISNUMBER(Input!B16238),IF(AND(Input!B16238&gt;=20,Input!B16238&lt;=700),Input!B16238,""),"")</f>
        <v/>
      </c>
      <c r="C16238">
        <f>IF(B16238="","",INT(A16238))</f>
        <v/>
      </c>
      <c r="D16238">
        <f>IF(B16238="","",HOUR(A16238))</f>
        <v/>
      </c>
      <c r="E16238">
        <f>IF(B16238="","",IF(INPUT!$I$1="","",IF(C16238&lt;(INT(INPUT!$I$1)-INPUT!$I$2),"Off Meds",IF(C16238&lt;=(INT(INPUT!$I$1)+INPUT!$I$2),"Washout","On Meds"))))</f>
        <v/>
      </c>
      <c r="F16238">
        <f>IF(B16238="","",1.509*(LN(B16238)^1.084-5.381))</f>
        <v/>
      </c>
      <c r="G16238">
        <f>IF(F16238="","",IF(F16238&lt;0,10*F16238^2,0))</f>
        <v/>
      </c>
      <c r="H16238">
        <f>IF(F16238="","",IF(F16238&gt;0,10*F16238^2,0))</f>
        <v/>
      </c>
    </row>
    <row r="16239">
      <c r="A16239">
        <f>Input!A16239</f>
        <v/>
      </c>
      <c r="B16239">
        <f>IF(ISNUMBER(Input!B16239),IF(AND(Input!B16239&gt;=20,Input!B16239&lt;=700),Input!B16239,""),"")</f>
        <v/>
      </c>
      <c r="C16239">
        <f>IF(B16239="","",INT(A16239))</f>
        <v/>
      </c>
      <c r="D16239">
        <f>IF(B16239="","",HOUR(A16239))</f>
        <v/>
      </c>
      <c r="E16239">
        <f>IF(B16239="","",IF(INPUT!$I$1="","",IF(C16239&lt;(INT(INPUT!$I$1)-INPUT!$I$2),"Off Meds",IF(C16239&lt;=(INT(INPUT!$I$1)+INPUT!$I$2),"Washout","On Meds"))))</f>
        <v/>
      </c>
      <c r="F16239">
        <f>IF(B16239="","",1.509*(LN(B16239)^1.084-5.381))</f>
        <v/>
      </c>
      <c r="G16239">
        <f>IF(F16239="","",IF(F16239&lt;0,10*F16239^2,0))</f>
        <v/>
      </c>
      <c r="H16239">
        <f>IF(F16239="","",IF(F16239&gt;0,10*F16239^2,0))</f>
        <v/>
      </c>
    </row>
    <row r="16240">
      <c r="A16240">
        <f>Input!A16240</f>
        <v/>
      </c>
      <c r="B16240">
        <f>IF(ISNUMBER(Input!B16240),IF(AND(Input!B16240&gt;=20,Input!B16240&lt;=700),Input!B16240,""),"")</f>
        <v/>
      </c>
      <c r="C16240">
        <f>IF(B16240="","",INT(A16240))</f>
        <v/>
      </c>
      <c r="D16240">
        <f>IF(B16240="","",HOUR(A16240))</f>
        <v/>
      </c>
      <c r="E16240">
        <f>IF(B16240="","",IF(INPUT!$I$1="","",IF(C16240&lt;(INT(INPUT!$I$1)-INPUT!$I$2),"Off Meds",IF(C16240&lt;=(INT(INPUT!$I$1)+INPUT!$I$2),"Washout","On Meds"))))</f>
        <v/>
      </c>
      <c r="F16240">
        <f>IF(B16240="","",1.509*(LN(B16240)^1.084-5.381))</f>
        <v/>
      </c>
      <c r="G16240">
        <f>IF(F16240="","",IF(F16240&lt;0,10*F16240^2,0))</f>
        <v/>
      </c>
      <c r="H16240">
        <f>IF(F16240="","",IF(F16240&gt;0,10*F16240^2,0))</f>
        <v/>
      </c>
    </row>
    <row r="16241">
      <c r="A16241">
        <f>Input!A16241</f>
        <v/>
      </c>
      <c r="B16241">
        <f>IF(ISNUMBER(Input!B16241),IF(AND(Input!B16241&gt;=20,Input!B16241&lt;=700),Input!B16241,""),"")</f>
        <v/>
      </c>
      <c r="C16241">
        <f>IF(B16241="","",INT(A16241))</f>
        <v/>
      </c>
      <c r="D16241">
        <f>IF(B16241="","",HOUR(A16241))</f>
        <v/>
      </c>
      <c r="E16241">
        <f>IF(B16241="","",IF(INPUT!$I$1="","",IF(C16241&lt;(INT(INPUT!$I$1)-INPUT!$I$2),"Off Meds",IF(C16241&lt;=(INT(INPUT!$I$1)+INPUT!$I$2),"Washout","On Meds"))))</f>
        <v/>
      </c>
      <c r="F16241">
        <f>IF(B16241="","",1.509*(LN(B16241)^1.084-5.381))</f>
        <v/>
      </c>
      <c r="G16241">
        <f>IF(F16241="","",IF(F16241&lt;0,10*F16241^2,0))</f>
        <v/>
      </c>
      <c r="H16241">
        <f>IF(F16241="","",IF(F16241&gt;0,10*F16241^2,0))</f>
        <v/>
      </c>
    </row>
    <row r="16242">
      <c r="A16242">
        <f>Input!A16242</f>
        <v/>
      </c>
      <c r="B16242">
        <f>IF(ISNUMBER(Input!B16242),IF(AND(Input!B16242&gt;=20,Input!B16242&lt;=700),Input!B16242,""),"")</f>
        <v/>
      </c>
      <c r="C16242">
        <f>IF(B16242="","",INT(A16242))</f>
        <v/>
      </c>
      <c r="D16242">
        <f>IF(B16242="","",HOUR(A16242))</f>
        <v/>
      </c>
      <c r="E16242">
        <f>IF(B16242="","",IF(INPUT!$I$1="","",IF(C16242&lt;(INT(INPUT!$I$1)-INPUT!$I$2),"Off Meds",IF(C16242&lt;=(INT(INPUT!$I$1)+INPUT!$I$2),"Washout","On Meds"))))</f>
        <v/>
      </c>
      <c r="F16242">
        <f>IF(B16242="","",1.509*(LN(B16242)^1.084-5.381))</f>
        <v/>
      </c>
      <c r="G16242">
        <f>IF(F16242="","",IF(F16242&lt;0,10*F16242^2,0))</f>
        <v/>
      </c>
      <c r="H16242">
        <f>IF(F16242="","",IF(F16242&gt;0,10*F16242^2,0))</f>
        <v/>
      </c>
    </row>
    <row r="16243">
      <c r="A16243">
        <f>Input!A16243</f>
        <v/>
      </c>
      <c r="B16243">
        <f>IF(ISNUMBER(Input!B16243),IF(AND(Input!B16243&gt;=20,Input!B16243&lt;=700),Input!B16243,""),"")</f>
        <v/>
      </c>
      <c r="C16243">
        <f>IF(B16243="","",INT(A16243))</f>
        <v/>
      </c>
      <c r="D16243">
        <f>IF(B16243="","",HOUR(A16243))</f>
        <v/>
      </c>
      <c r="E16243">
        <f>IF(B16243="","",IF(INPUT!$I$1="","",IF(C16243&lt;(INT(INPUT!$I$1)-INPUT!$I$2),"Off Meds",IF(C16243&lt;=(INT(INPUT!$I$1)+INPUT!$I$2),"Washout","On Meds"))))</f>
        <v/>
      </c>
      <c r="F16243">
        <f>IF(B16243="","",1.509*(LN(B16243)^1.084-5.381))</f>
        <v/>
      </c>
      <c r="G16243">
        <f>IF(F16243="","",IF(F16243&lt;0,10*F16243^2,0))</f>
        <v/>
      </c>
      <c r="H16243">
        <f>IF(F16243="","",IF(F16243&gt;0,10*F16243^2,0))</f>
        <v/>
      </c>
    </row>
    <row r="16244">
      <c r="A16244">
        <f>Input!A16244</f>
        <v/>
      </c>
      <c r="B16244">
        <f>IF(ISNUMBER(Input!B16244),IF(AND(Input!B16244&gt;=20,Input!B16244&lt;=700),Input!B16244,""),"")</f>
        <v/>
      </c>
      <c r="C16244">
        <f>IF(B16244="","",INT(A16244))</f>
        <v/>
      </c>
      <c r="D16244">
        <f>IF(B16244="","",HOUR(A16244))</f>
        <v/>
      </c>
      <c r="E16244">
        <f>IF(B16244="","",IF(INPUT!$I$1="","",IF(C16244&lt;(INT(INPUT!$I$1)-INPUT!$I$2),"Off Meds",IF(C16244&lt;=(INT(INPUT!$I$1)+INPUT!$I$2),"Washout","On Meds"))))</f>
        <v/>
      </c>
      <c r="F16244">
        <f>IF(B16244="","",1.509*(LN(B16244)^1.084-5.381))</f>
        <v/>
      </c>
      <c r="G16244">
        <f>IF(F16244="","",IF(F16244&lt;0,10*F16244^2,0))</f>
        <v/>
      </c>
      <c r="H16244">
        <f>IF(F16244="","",IF(F16244&gt;0,10*F16244^2,0))</f>
        <v/>
      </c>
    </row>
    <row r="16245">
      <c r="A16245">
        <f>Input!A16245</f>
        <v/>
      </c>
      <c r="B16245">
        <f>IF(ISNUMBER(Input!B16245),IF(AND(Input!B16245&gt;=20,Input!B16245&lt;=700),Input!B16245,""),"")</f>
        <v/>
      </c>
      <c r="C16245">
        <f>IF(B16245="","",INT(A16245))</f>
        <v/>
      </c>
      <c r="D16245">
        <f>IF(B16245="","",HOUR(A16245))</f>
        <v/>
      </c>
      <c r="E16245">
        <f>IF(B16245="","",IF(INPUT!$I$1="","",IF(C16245&lt;(INT(INPUT!$I$1)-INPUT!$I$2),"Off Meds",IF(C16245&lt;=(INT(INPUT!$I$1)+INPUT!$I$2),"Washout","On Meds"))))</f>
        <v/>
      </c>
      <c r="F16245">
        <f>IF(B16245="","",1.509*(LN(B16245)^1.084-5.381))</f>
        <v/>
      </c>
      <c r="G16245">
        <f>IF(F16245="","",IF(F16245&lt;0,10*F16245^2,0))</f>
        <v/>
      </c>
      <c r="H16245">
        <f>IF(F16245="","",IF(F16245&gt;0,10*F16245^2,0))</f>
        <v/>
      </c>
    </row>
    <row r="16246">
      <c r="A16246">
        <f>Input!A16246</f>
        <v/>
      </c>
      <c r="B16246">
        <f>IF(ISNUMBER(Input!B16246),IF(AND(Input!B16246&gt;=20,Input!B16246&lt;=700),Input!B16246,""),"")</f>
        <v/>
      </c>
      <c r="C16246">
        <f>IF(B16246="","",INT(A16246))</f>
        <v/>
      </c>
      <c r="D16246">
        <f>IF(B16246="","",HOUR(A16246))</f>
        <v/>
      </c>
      <c r="E16246">
        <f>IF(B16246="","",IF(INPUT!$I$1="","",IF(C16246&lt;(INT(INPUT!$I$1)-INPUT!$I$2),"Off Meds",IF(C16246&lt;=(INT(INPUT!$I$1)+INPUT!$I$2),"Washout","On Meds"))))</f>
        <v/>
      </c>
      <c r="F16246">
        <f>IF(B16246="","",1.509*(LN(B16246)^1.084-5.381))</f>
        <v/>
      </c>
      <c r="G16246">
        <f>IF(F16246="","",IF(F16246&lt;0,10*F16246^2,0))</f>
        <v/>
      </c>
      <c r="H16246">
        <f>IF(F16246="","",IF(F16246&gt;0,10*F16246^2,0))</f>
        <v/>
      </c>
    </row>
    <row r="16247">
      <c r="A16247">
        <f>Input!A16247</f>
        <v/>
      </c>
      <c r="B16247">
        <f>IF(ISNUMBER(Input!B16247),IF(AND(Input!B16247&gt;=20,Input!B16247&lt;=700),Input!B16247,""),"")</f>
        <v/>
      </c>
      <c r="C16247">
        <f>IF(B16247="","",INT(A16247))</f>
        <v/>
      </c>
      <c r="D16247">
        <f>IF(B16247="","",HOUR(A16247))</f>
        <v/>
      </c>
      <c r="E16247">
        <f>IF(B16247="","",IF(INPUT!$I$1="","",IF(C16247&lt;(INT(INPUT!$I$1)-INPUT!$I$2),"Off Meds",IF(C16247&lt;=(INT(INPUT!$I$1)+INPUT!$I$2),"Washout","On Meds"))))</f>
        <v/>
      </c>
      <c r="F16247">
        <f>IF(B16247="","",1.509*(LN(B16247)^1.084-5.381))</f>
        <v/>
      </c>
      <c r="G16247">
        <f>IF(F16247="","",IF(F16247&lt;0,10*F16247^2,0))</f>
        <v/>
      </c>
      <c r="H16247">
        <f>IF(F16247="","",IF(F16247&gt;0,10*F16247^2,0))</f>
        <v/>
      </c>
    </row>
    <row r="16248">
      <c r="A16248">
        <f>Input!A16248</f>
        <v/>
      </c>
      <c r="B16248">
        <f>IF(ISNUMBER(Input!B16248),IF(AND(Input!B16248&gt;=20,Input!B16248&lt;=700),Input!B16248,""),"")</f>
        <v/>
      </c>
      <c r="C16248">
        <f>IF(B16248="","",INT(A16248))</f>
        <v/>
      </c>
      <c r="D16248">
        <f>IF(B16248="","",HOUR(A16248))</f>
        <v/>
      </c>
      <c r="E16248">
        <f>IF(B16248="","",IF(INPUT!$I$1="","",IF(C16248&lt;(INT(INPUT!$I$1)-INPUT!$I$2),"Off Meds",IF(C16248&lt;=(INT(INPUT!$I$1)+INPUT!$I$2),"Washout","On Meds"))))</f>
        <v/>
      </c>
      <c r="F16248">
        <f>IF(B16248="","",1.509*(LN(B16248)^1.084-5.381))</f>
        <v/>
      </c>
      <c r="G16248">
        <f>IF(F16248="","",IF(F16248&lt;0,10*F16248^2,0))</f>
        <v/>
      </c>
      <c r="H16248">
        <f>IF(F16248="","",IF(F16248&gt;0,10*F16248^2,0))</f>
        <v/>
      </c>
    </row>
    <row r="16249">
      <c r="A16249">
        <f>Input!A16249</f>
        <v/>
      </c>
      <c r="B16249">
        <f>IF(ISNUMBER(Input!B16249),IF(AND(Input!B16249&gt;=20,Input!B16249&lt;=700),Input!B16249,""),"")</f>
        <v/>
      </c>
      <c r="C16249">
        <f>IF(B16249="","",INT(A16249))</f>
        <v/>
      </c>
      <c r="D16249">
        <f>IF(B16249="","",HOUR(A16249))</f>
        <v/>
      </c>
      <c r="E16249">
        <f>IF(B16249="","",IF(INPUT!$I$1="","",IF(C16249&lt;(INT(INPUT!$I$1)-INPUT!$I$2),"Off Meds",IF(C16249&lt;=(INT(INPUT!$I$1)+INPUT!$I$2),"Washout","On Meds"))))</f>
        <v/>
      </c>
      <c r="F16249">
        <f>IF(B16249="","",1.509*(LN(B16249)^1.084-5.381))</f>
        <v/>
      </c>
      <c r="G16249">
        <f>IF(F16249="","",IF(F16249&lt;0,10*F16249^2,0))</f>
        <v/>
      </c>
      <c r="H16249">
        <f>IF(F16249="","",IF(F16249&gt;0,10*F16249^2,0))</f>
        <v/>
      </c>
    </row>
    <row r="16250">
      <c r="A16250">
        <f>Input!A16250</f>
        <v/>
      </c>
      <c r="B16250">
        <f>IF(ISNUMBER(Input!B16250),IF(AND(Input!B16250&gt;=20,Input!B16250&lt;=700),Input!B16250,""),"")</f>
        <v/>
      </c>
      <c r="C16250">
        <f>IF(B16250="","",INT(A16250))</f>
        <v/>
      </c>
      <c r="D16250">
        <f>IF(B16250="","",HOUR(A16250))</f>
        <v/>
      </c>
      <c r="E16250">
        <f>IF(B16250="","",IF(INPUT!$I$1="","",IF(C16250&lt;(INT(INPUT!$I$1)-INPUT!$I$2),"Off Meds",IF(C16250&lt;=(INT(INPUT!$I$1)+INPUT!$I$2),"Washout","On Meds"))))</f>
        <v/>
      </c>
      <c r="F16250">
        <f>IF(B16250="","",1.509*(LN(B16250)^1.084-5.381))</f>
        <v/>
      </c>
      <c r="G16250">
        <f>IF(F16250="","",IF(F16250&lt;0,10*F16250^2,0))</f>
        <v/>
      </c>
      <c r="H16250">
        <f>IF(F16250="","",IF(F16250&gt;0,10*F16250^2,0))</f>
        <v/>
      </c>
    </row>
    <row r="16251">
      <c r="A16251">
        <f>Input!A16251</f>
        <v/>
      </c>
      <c r="B16251">
        <f>IF(ISNUMBER(Input!B16251),IF(AND(Input!B16251&gt;=20,Input!B16251&lt;=700),Input!B16251,""),"")</f>
        <v/>
      </c>
      <c r="C16251">
        <f>IF(B16251="","",INT(A16251))</f>
        <v/>
      </c>
      <c r="D16251">
        <f>IF(B16251="","",HOUR(A16251))</f>
        <v/>
      </c>
      <c r="E16251">
        <f>IF(B16251="","",IF(INPUT!$I$1="","",IF(C16251&lt;(INT(INPUT!$I$1)-INPUT!$I$2),"Off Meds",IF(C16251&lt;=(INT(INPUT!$I$1)+INPUT!$I$2),"Washout","On Meds"))))</f>
        <v/>
      </c>
      <c r="F16251">
        <f>IF(B16251="","",1.509*(LN(B16251)^1.084-5.381))</f>
        <v/>
      </c>
      <c r="G16251">
        <f>IF(F16251="","",IF(F16251&lt;0,10*F16251^2,0))</f>
        <v/>
      </c>
      <c r="H16251">
        <f>IF(F16251="","",IF(F16251&gt;0,10*F16251^2,0))</f>
        <v/>
      </c>
    </row>
    <row r="16252">
      <c r="A16252">
        <f>Input!A16252</f>
        <v/>
      </c>
      <c r="B16252">
        <f>IF(ISNUMBER(Input!B16252),IF(AND(Input!B16252&gt;=20,Input!B16252&lt;=700),Input!B16252,""),"")</f>
        <v/>
      </c>
      <c r="C16252">
        <f>IF(B16252="","",INT(A16252))</f>
        <v/>
      </c>
      <c r="D16252">
        <f>IF(B16252="","",HOUR(A16252))</f>
        <v/>
      </c>
      <c r="E16252">
        <f>IF(B16252="","",IF(INPUT!$I$1="","",IF(C16252&lt;(INT(INPUT!$I$1)-INPUT!$I$2),"Off Meds",IF(C16252&lt;=(INT(INPUT!$I$1)+INPUT!$I$2),"Washout","On Meds"))))</f>
        <v/>
      </c>
      <c r="F16252">
        <f>IF(B16252="","",1.509*(LN(B16252)^1.084-5.381))</f>
        <v/>
      </c>
      <c r="G16252">
        <f>IF(F16252="","",IF(F16252&lt;0,10*F16252^2,0))</f>
        <v/>
      </c>
      <c r="H16252">
        <f>IF(F16252="","",IF(F16252&gt;0,10*F16252^2,0))</f>
        <v/>
      </c>
    </row>
    <row r="16253">
      <c r="A16253">
        <f>Input!A16253</f>
        <v/>
      </c>
      <c r="B16253">
        <f>IF(ISNUMBER(Input!B16253),IF(AND(Input!B16253&gt;=20,Input!B16253&lt;=700),Input!B16253,""),"")</f>
        <v/>
      </c>
      <c r="C16253">
        <f>IF(B16253="","",INT(A16253))</f>
        <v/>
      </c>
      <c r="D16253">
        <f>IF(B16253="","",HOUR(A16253))</f>
        <v/>
      </c>
      <c r="E16253">
        <f>IF(B16253="","",IF(INPUT!$I$1="","",IF(C16253&lt;(INT(INPUT!$I$1)-INPUT!$I$2),"Off Meds",IF(C16253&lt;=(INT(INPUT!$I$1)+INPUT!$I$2),"Washout","On Meds"))))</f>
        <v/>
      </c>
      <c r="F16253">
        <f>IF(B16253="","",1.509*(LN(B16253)^1.084-5.381))</f>
        <v/>
      </c>
      <c r="G16253">
        <f>IF(F16253="","",IF(F16253&lt;0,10*F16253^2,0))</f>
        <v/>
      </c>
      <c r="H16253">
        <f>IF(F16253="","",IF(F16253&gt;0,10*F16253^2,0))</f>
        <v/>
      </c>
    </row>
    <row r="16254">
      <c r="A16254">
        <f>Input!A16254</f>
        <v/>
      </c>
      <c r="B16254">
        <f>IF(ISNUMBER(Input!B16254),IF(AND(Input!B16254&gt;=20,Input!B16254&lt;=700),Input!B16254,""),"")</f>
        <v/>
      </c>
      <c r="C16254">
        <f>IF(B16254="","",INT(A16254))</f>
        <v/>
      </c>
      <c r="D16254">
        <f>IF(B16254="","",HOUR(A16254))</f>
        <v/>
      </c>
      <c r="E16254">
        <f>IF(B16254="","",IF(INPUT!$I$1="","",IF(C16254&lt;(INT(INPUT!$I$1)-INPUT!$I$2),"Off Meds",IF(C16254&lt;=(INT(INPUT!$I$1)+INPUT!$I$2),"Washout","On Meds"))))</f>
        <v/>
      </c>
      <c r="F16254">
        <f>IF(B16254="","",1.509*(LN(B16254)^1.084-5.381))</f>
        <v/>
      </c>
      <c r="G16254">
        <f>IF(F16254="","",IF(F16254&lt;0,10*F16254^2,0))</f>
        <v/>
      </c>
      <c r="H16254">
        <f>IF(F16254="","",IF(F16254&gt;0,10*F16254^2,0))</f>
        <v/>
      </c>
    </row>
    <row r="16255">
      <c r="A16255">
        <f>Input!A16255</f>
        <v/>
      </c>
      <c r="B16255">
        <f>IF(ISNUMBER(Input!B16255),IF(AND(Input!B16255&gt;=20,Input!B16255&lt;=700),Input!B16255,""),"")</f>
        <v/>
      </c>
      <c r="C16255">
        <f>IF(B16255="","",INT(A16255))</f>
        <v/>
      </c>
      <c r="D16255">
        <f>IF(B16255="","",HOUR(A16255))</f>
        <v/>
      </c>
      <c r="E16255">
        <f>IF(B16255="","",IF(INPUT!$I$1="","",IF(C16255&lt;(INT(INPUT!$I$1)-INPUT!$I$2),"Off Meds",IF(C16255&lt;=(INT(INPUT!$I$1)+INPUT!$I$2),"Washout","On Meds"))))</f>
        <v/>
      </c>
      <c r="F16255">
        <f>IF(B16255="","",1.509*(LN(B16255)^1.084-5.381))</f>
        <v/>
      </c>
      <c r="G16255">
        <f>IF(F16255="","",IF(F16255&lt;0,10*F16255^2,0))</f>
        <v/>
      </c>
      <c r="H16255">
        <f>IF(F16255="","",IF(F16255&gt;0,10*F16255^2,0))</f>
        <v/>
      </c>
    </row>
    <row r="16256">
      <c r="A16256">
        <f>Input!A16256</f>
        <v/>
      </c>
      <c r="B16256">
        <f>IF(ISNUMBER(Input!B16256),IF(AND(Input!B16256&gt;=20,Input!B16256&lt;=700),Input!B16256,""),"")</f>
        <v/>
      </c>
      <c r="C16256">
        <f>IF(B16256="","",INT(A16256))</f>
        <v/>
      </c>
      <c r="D16256">
        <f>IF(B16256="","",HOUR(A16256))</f>
        <v/>
      </c>
      <c r="E16256">
        <f>IF(B16256="","",IF(INPUT!$I$1="","",IF(C16256&lt;(INT(INPUT!$I$1)-INPUT!$I$2),"Off Meds",IF(C16256&lt;=(INT(INPUT!$I$1)+INPUT!$I$2),"Washout","On Meds"))))</f>
        <v/>
      </c>
      <c r="F16256">
        <f>IF(B16256="","",1.509*(LN(B16256)^1.084-5.381))</f>
        <v/>
      </c>
      <c r="G16256">
        <f>IF(F16256="","",IF(F16256&lt;0,10*F16256^2,0))</f>
        <v/>
      </c>
      <c r="H16256">
        <f>IF(F16256="","",IF(F16256&gt;0,10*F16256^2,0))</f>
        <v/>
      </c>
    </row>
    <row r="16257">
      <c r="A16257">
        <f>Input!A16257</f>
        <v/>
      </c>
      <c r="B16257">
        <f>IF(ISNUMBER(Input!B16257),IF(AND(Input!B16257&gt;=20,Input!B16257&lt;=700),Input!B16257,""),"")</f>
        <v/>
      </c>
      <c r="C16257">
        <f>IF(B16257="","",INT(A16257))</f>
        <v/>
      </c>
      <c r="D16257">
        <f>IF(B16257="","",HOUR(A16257))</f>
        <v/>
      </c>
      <c r="E16257">
        <f>IF(B16257="","",IF(INPUT!$I$1="","",IF(C16257&lt;(INT(INPUT!$I$1)-INPUT!$I$2),"Off Meds",IF(C16257&lt;=(INT(INPUT!$I$1)+INPUT!$I$2),"Washout","On Meds"))))</f>
        <v/>
      </c>
      <c r="F16257">
        <f>IF(B16257="","",1.509*(LN(B16257)^1.084-5.381))</f>
        <v/>
      </c>
      <c r="G16257">
        <f>IF(F16257="","",IF(F16257&lt;0,10*F16257^2,0))</f>
        <v/>
      </c>
      <c r="H16257">
        <f>IF(F16257="","",IF(F16257&gt;0,10*F16257^2,0))</f>
        <v/>
      </c>
    </row>
    <row r="16258">
      <c r="A16258">
        <f>Input!A16258</f>
        <v/>
      </c>
      <c r="B16258">
        <f>IF(ISNUMBER(Input!B16258),IF(AND(Input!B16258&gt;=20,Input!B16258&lt;=700),Input!B16258,""),"")</f>
        <v/>
      </c>
      <c r="C16258">
        <f>IF(B16258="","",INT(A16258))</f>
        <v/>
      </c>
      <c r="D16258">
        <f>IF(B16258="","",HOUR(A16258))</f>
        <v/>
      </c>
      <c r="E16258">
        <f>IF(B16258="","",IF(INPUT!$I$1="","",IF(C16258&lt;(INT(INPUT!$I$1)-INPUT!$I$2),"Off Meds",IF(C16258&lt;=(INT(INPUT!$I$1)+INPUT!$I$2),"Washout","On Meds"))))</f>
        <v/>
      </c>
      <c r="F16258">
        <f>IF(B16258="","",1.509*(LN(B16258)^1.084-5.381))</f>
        <v/>
      </c>
      <c r="G16258">
        <f>IF(F16258="","",IF(F16258&lt;0,10*F16258^2,0))</f>
        <v/>
      </c>
      <c r="H16258">
        <f>IF(F16258="","",IF(F16258&gt;0,10*F16258^2,0))</f>
        <v/>
      </c>
    </row>
    <row r="16259">
      <c r="A16259">
        <f>Input!A16259</f>
        <v/>
      </c>
      <c r="B16259">
        <f>IF(ISNUMBER(Input!B16259),IF(AND(Input!B16259&gt;=20,Input!B16259&lt;=700),Input!B16259,""),"")</f>
        <v/>
      </c>
      <c r="C16259">
        <f>IF(B16259="","",INT(A16259))</f>
        <v/>
      </c>
      <c r="D16259">
        <f>IF(B16259="","",HOUR(A16259))</f>
        <v/>
      </c>
      <c r="E16259">
        <f>IF(B16259="","",IF(INPUT!$I$1="","",IF(C16259&lt;(INT(INPUT!$I$1)-INPUT!$I$2),"Off Meds",IF(C16259&lt;=(INT(INPUT!$I$1)+INPUT!$I$2),"Washout","On Meds"))))</f>
        <v/>
      </c>
      <c r="F16259">
        <f>IF(B16259="","",1.509*(LN(B16259)^1.084-5.381))</f>
        <v/>
      </c>
      <c r="G16259">
        <f>IF(F16259="","",IF(F16259&lt;0,10*F16259^2,0))</f>
        <v/>
      </c>
      <c r="H16259">
        <f>IF(F16259="","",IF(F16259&gt;0,10*F16259^2,0))</f>
        <v/>
      </c>
    </row>
    <row r="16260">
      <c r="A16260">
        <f>Input!A16260</f>
        <v/>
      </c>
      <c r="B16260">
        <f>IF(ISNUMBER(Input!B16260),IF(AND(Input!B16260&gt;=20,Input!B16260&lt;=700),Input!B16260,""),"")</f>
        <v/>
      </c>
      <c r="C16260">
        <f>IF(B16260="","",INT(A16260))</f>
        <v/>
      </c>
      <c r="D16260">
        <f>IF(B16260="","",HOUR(A16260))</f>
        <v/>
      </c>
      <c r="E16260">
        <f>IF(B16260="","",IF(INPUT!$I$1="","",IF(C16260&lt;(INT(INPUT!$I$1)-INPUT!$I$2),"Off Meds",IF(C16260&lt;=(INT(INPUT!$I$1)+INPUT!$I$2),"Washout","On Meds"))))</f>
        <v/>
      </c>
      <c r="F16260">
        <f>IF(B16260="","",1.509*(LN(B16260)^1.084-5.381))</f>
        <v/>
      </c>
      <c r="G16260">
        <f>IF(F16260="","",IF(F16260&lt;0,10*F16260^2,0))</f>
        <v/>
      </c>
      <c r="H16260">
        <f>IF(F16260="","",IF(F16260&gt;0,10*F16260^2,0))</f>
        <v/>
      </c>
    </row>
    <row r="16261">
      <c r="A16261">
        <f>Input!A16261</f>
        <v/>
      </c>
      <c r="B16261">
        <f>IF(ISNUMBER(Input!B16261),IF(AND(Input!B16261&gt;=20,Input!B16261&lt;=700),Input!B16261,""),"")</f>
        <v/>
      </c>
      <c r="C16261">
        <f>IF(B16261="","",INT(A16261))</f>
        <v/>
      </c>
      <c r="D16261">
        <f>IF(B16261="","",HOUR(A16261))</f>
        <v/>
      </c>
      <c r="E16261">
        <f>IF(B16261="","",IF(INPUT!$I$1="","",IF(C16261&lt;(INT(INPUT!$I$1)-INPUT!$I$2),"Off Meds",IF(C16261&lt;=(INT(INPUT!$I$1)+INPUT!$I$2),"Washout","On Meds"))))</f>
        <v/>
      </c>
      <c r="F16261">
        <f>IF(B16261="","",1.509*(LN(B16261)^1.084-5.381))</f>
        <v/>
      </c>
      <c r="G16261">
        <f>IF(F16261="","",IF(F16261&lt;0,10*F16261^2,0))</f>
        <v/>
      </c>
      <c r="H16261">
        <f>IF(F16261="","",IF(F16261&gt;0,10*F16261^2,0))</f>
        <v/>
      </c>
    </row>
    <row r="16262">
      <c r="A16262">
        <f>Input!A16262</f>
        <v/>
      </c>
      <c r="B16262">
        <f>IF(ISNUMBER(Input!B16262),IF(AND(Input!B16262&gt;=20,Input!B16262&lt;=700),Input!B16262,""),"")</f>
        <v/>
      </c>
      <c r="C16262">
        <f>IF(B16262="","",INT(A16262))</f>
        <v/>
      </c>
      <c r="D16262">
        <f>IF(B16262="","",HOUR(A16262))</f>
        <v/>
      </c>
      <c r="E16262">
        <f>IF(B16262="","",IF(INPUT!$I$1="","",IF(C16262&lt;(INT(INPUT!$I$1)-INPUT!$I$2),"Off Meds",IF(C16262&lt;=(INT(INPUT!$I$1)+INPUT!$I$2),"Washout","On Meds"))))</f>
        <v/>
      </c>
      <c r="F16262">
        <f>IF(B16262="","",1.509*(LN(B16262)^1.084-5.381))</f>
        <v/>
      </c>
      <c r="G16262">
        <f>IF(F16262="","",IF(F16262&lt;0,10*F16262^2,0))</f>
        <v/>
      </c>
      <c r="H16262">
        <f>IF(F16262="","",IF(F16262&gt;0,10*F16262^2,0))</f>
        <v/>
      </c>
    </row>
    <row r="16263">
      <c r="A16263">
        <f>Input!A16263</f>
        <v/>
      </c>
      <c r="B16263">
        <f>IF(ISNUMBER(Input!B16263),IF(AND(Input!B16263&gt;=20,Input!B16263&lt;=700),Input!B16263,""),"")</f>
        <v/>
      </c>
      <c r="C16263">
        <f>IF(B16263="","",INT(A16263))</f>
        <v/>
      </c>
      <c r="D16263">
        <f>IF(B16263="","",HOUR(A16263))</f>
        <v/>
      </c>
      <c r="E16263">
        <f>IF(B16263="","",IF(INPUT!$I$1="","",IF(C16263&lt;(INT(INPUT!$I$1)-INPUT!$I$2),"Off Meds",IF(C16263&lt;=(INT(INPUT!$I$1)+INPUT!$I$2),"Washout","On Meds"))))</f>
        <v/>
      </c>
      <c r="F16263">
        <f>IF(B16263="","",1.509*(LN(B16263)^1.084-5.381))</f>
        <v/>
      </c>
      <c r="G16263">
        <f>IF(F16263="","",IF(F16263&lt;0,10*F16263^2,0))</f>
        <v/>
      </c>
      <c r="H16263">
        <f>IF(F16263="","",IF(F16263&gt;0,10*F16263^2,0))</f>
        <v/>
      </c>
    </row>
    <row r="16264">
      <c r="A16264">
        <f>Input!A16264</f>
        <v/>
      </c>
      <c r="B16264">
        <f>IF(ISNUMBER(Input!B16264),IF(AND(Input!B16264&gt;=20,Input!B16264&lt;=700),Input!B16264,""),"")</f>
        <v/>
      </c>
      <c r="C16264">
        <f>IF(B16264="","",INT(A16264))</f>
        <v/>
      </c>
      <c r="D16264">
        <f>IF(B16264="","",HOUR(A16264))</f>
        <v/>
      </c>
      <c r="E16264">
        <f>IF(B16264="","",IF(INPUT!$I$1="","",IF(C16264&lt;(INT(INPUT!$I$1)-INPUT!$I$2),"Off Meds",IF(C16264&lt;=(INT(INPUT!$I$1)+INPUT!$I$2),"Washout","On Meds"))))</f>
        <v/>
      </c>
      <c r="F16264">
        <f>IF(B16264="","",1.509*(LN(B16264)^1.084-5.381))</f>
        <v/>
      </c>
      <c r="G16264">
        <f>IF(F16264="","",IF(F16264&lt;0,10*F16264^2,0))</f>
        <v/>
      </c>
      <c r="H16264">
        <f>IF(F16264="","",IF(F16264&gt;0,10*F16264^2,0))</f>
        <v/>
      </c>
    </row>
    <row r="16265">
      <c r="A16265">
        <f>Input!A16265</f>
        <v/>
      </c>
      <c r="B16265">
        <f>IF(ISNUMBER(Input!B16265),IF(AND(Input!B16265&gt;=20,Input!B16265&lt;=700),Input!B16265,""),"")</f>
        <v/>
      </c>
      <c r="C16265">
        <f>IF(B16265="","",INT(A16265))</f>
        <v/>
      </c>
      <c r="D16265">
        <f>IF(B16265="","",HOUR(A16265))</f>
        <v/>
      </c>
      <c r="E16265">
        <f>IF(B16265="","",IF(INPUT!$I$1="","",IF(C16265&lt;(INT(INPUT!$I$1)-INPUT!$I$2),"Off Meds",IF(C16265&lt;=(INT(INPUT!$I$1)+INPUT!$I$2),"Washout","On Meds"))))</f>
        <v/>
      </c>
      <c r="F16265">
        <f>IF(B16265="","",1.509*(LN(B16265)^1.084-5.381))</f>
        <v/>
      </c>
      <c r="G16265">
        <f>IF(F16265="","",IF(F16265&lt;0,10*F16265^2,0))</f>
        <v/>
      </c>
      <c r="H16265">
        <f>IF(F16265="","",IF(F16265&gt;0,10*F16265^2,0))</f>
        <v/>
      </c>
    </row>
    <row r="16266">
      <c r="A16266">
        <f>Input!A16266</f>
        <v/>
      </c>
      <c r="B16266">
        <f>IF(ISNUMBER(Input!B16266),IF(AND(Input!B16266&gt;=20,Input!B16266&lt;=700),Input!B16266,""),"")</f>
        <v/>
      </c>
      <c r="C16266">
        <f>IF(B16266="","",INT(A16266))</f>
        <v/>
      </c>
      <c r="D16266">
        <f>IF(B16266="","",HOUR(A16266))</f>
        <v/>
      </c>
      <c r="E16266">
        <f>IF(B16266="","",IF(INPUT!$I$1="","",IF(C16266&lt;(INT(INPUT!$I$1)-INPUT!$I$2),"Off Meds",IF(C16266&lt;=(INT(INPUT!$I$1)+INPUT!$I$2),"Washout","On Meds"))))</f>
        <v/>
      </c>
      <c r="F16266">
        <f>IF(B16266="","",1.509*(LN(B16266)^1.084-5.381))</f>
        <v/>
      </c>
      <c r="G16266">
        <f>IF(F16266="","",IF(F16266&lt;0,10*F16266^2,0))</f>
        <v/>
      </c>
      <c r="H16266">
        <f>IF(F16266="","",IF(F16266&gt;0,10*F16266^2,0))</f>
        <v/>
      </c>
    </row>
    <row r="16267">
      <c r="A16267">
        <f>Input!A16267</f>
        <v/>
      </c>
      <c r="B16267">
        <f>IF(ISNUMBER(Input!B16267),IF(AND(Input!B16267&gt;=20,Input!B16267&lt;=700),Input!B16267,""),"")</f>
        <v/>
      </c>
      <c r="C16267">
        <f>IF(B16267="","",INT(A16267))</f>
        <v/>
      </c>
      <c r="D16267">
        <f>IF(B16267="","",HOUR(A16267))</f>
        <v/>
      </c>
      <c r="E16267">
        <f>IF(B16267="","",IF(INPUT!$I$1="","",IF(C16267&lt;(INT(INPUT!$I$1)-INPUT!$I$2),"Off Meds",IF(C16267&lt;=(INT(INPUT!$I$1)+INPUT!$I$2),"Washout","On Meds"))))</f>
        <v/>
      </c>
      <c r="F16267">
        <f>IF(B16267="","",1.509*(LN(B16267)^1.084-5.381))</f>
        <v/>
      </c>
      <c r="G16267">
        <f>IF(F16267="","",IF(F16267&lt;0,10*F16267^2,0))</f>
        <v/>
      </c>
      <c r="H16267">
        <f>IF(F16267="","",IF(F16267&gt;0,10*F16267^2,0))</f>
        <v/>
      </c>
    </row>
    <row r="16268">
      <c r="A16268">
        <f>Input!A16268</f>
        <v/>
      </c>
      <c r="B16268">
        <f>IF(ISNUMBER(Input!B16268),IF(AND(Input!B16268&gt;=20,Input!B16268&lt;=700),Input!B16268,""),"")</f>
        <v/>
      </c>
      <c r="C16268">
        <f>IF(B16268="","",INT(A16268))</f>
        <v/>
      </c>
      <c r="D16268">
        <f>IF(B16268="","",HOUR(A16268))</f>
        <v/>
      </c>
      <c r="E16268">
        <f>IF(B16268="","",IF(INPUT!$I$1="","",IF(C16268&lt;(INT(INPUT!$I$1)-INPUT!$I$2),"Off Meds",IF(C16268&lt;=(INT(INPUT!$I$1)+INPUT!$I$2),"Washout","On Meds"))))</f>
        <v/>
      </c>
      <c r="F16268">
        <f>IF(B16268="","",1.509*(LN(B16268)^1.084-5.381))</f>
        <v/>
      </c>
      <c r="G16268">
        <f>IF(F16268="","",IF(F16268&lt;0,10*F16268^2,0))</f>
        <v/>
      </c>
      <c r="H16268">
        <f>IF(F16268="","",IF(F16268&gt;0,10*F16268^2,0))</f>
        <v/>
      </c>
    </row>
    <row r="16269">
      <c r="A16269">
        <f>Input!A16269</f>
        <v/>
      </c>
      <c r="B16269">
        <f>IF(ISNUMBER(Input!B16269),IF(AND(Input!B16269&gt;=20,Input!B16269&lt;=700),Input!B16269,""),"")</f>
        <v/>
      </c>
      <c r="C16269">
        <f>IF(B16269="","",INT(A16269))</f>
        <v/>
      </c>
      <c r="D16269">
        <f>IF(B16269="","",HOUR(A16269))</f>
        <v/>
      </c>
      <c r="E16269">
        <f>IF(B16269="","",IF(INPUT!$I$1="","",IF(C16269&lt;(INT(INPUT!$I$1)-INPUT!$I$2),"Off Meds",IF(C16269&lt;=(INT(INPUT!$I$1)+INPUT!$I$2),"Washout","On Meds"))))</f>
        <v/>
      </c>
      <c r="F16269">
        <f>IF(B16269="","",1.509*(LN(B16269)^1.084-5.381))</f>
        <v/>
      </c>
      <c r="G16269">
        <f>IF(F16269="","",IF(F16269&lt;0,10*F16269^2,0))</f>
        <v/>
      </c>
      <c r="H16269">
        <f>IF(F16269="","",IF(F16269&gt;0,10*F16269^2,0))</f>
        <v/>
      </c>
    </row>
    <row r="16270">
      <c r="A16270">
        <f>Input!A16270</f>
        <v/>
      </c>
      <c r="B16270">
        <f>IF(ISNUMBER(Input!B16270),IF(AND(Input!B16270&gt;=20,Input!B16270&lt;=700),Input!B16270,""),"")</f>
        <v/>
      </c>
      <c r="C16270">
        <f>IF(B16270="","",INT(A16270))</f>
        <v/>
      </c>
      <c r="D16270">
        <f>IF(B16270="","",HOUR(A16270))</f>
        <v/>
      </c>
      <c r="E16270">
        <f>IF(B16270="","",IF(INPUT!$I$1="","",IF(C16270&lt;(INT(INPUT!$I$1)-INPUT!$I$2),"Off Meds",IF(C16270&lt;=(INT(INPUT!$I$1)+INPUT!$I$2),"Washout","On Meds"))))</f>
        <v/>
      </c>
      <c r="F16270">
        <f>IF(B16270="","",1.509*(LN(B16270)^1.084-5.381))</f>
        <v/>
      </c>
      <c r="G16270">
        <f>IF(F16270="","",IF(F16270&lt;0,10*F16270^2,0))</f>
        <v/>
      </c>
      <c r="H16270">
        <f>IF(F16270="","",IF(F16270&gt;0,10*F16270^2,0))</f>
        <v/>
      </c>
    </row>
    <row r="16271">
      <c r="A16271">
        <f>Input!A16271</f>
        <v/>
      </c>
      <c r="B16271">
        <f>IF(ISNUMBER(Input!B16271),IF(AND(Input!B16271&gt;=20,Input!B16271&lt;=700),Input!B16271,""),"")</f>
        <v/>
      </c>
      <c r="C16271">
        <f>IF(B16271="","",INT(A16271))</f>
        <v/>
      </c>
      <c r="D16271">
        <f>IF(B16271="","",HOUR(A16271))</f>
        <v/>
      </c>
      <c r="E16271">
        <f>IF(B16271="","",IF(INPUT!$I$1="","",IF(C16271&lt;(INT(INPUT!$I$1)-INPUT!$I$2),"Off Meds",IF(C16271&lt;=(INT(INPUT!$I$1)+INPUT!$I$2),"Washout","On Meds"))))</f>
        <v/>
      </c>
      <c r="F16271">
        <f>IF(B16271="","",1.509*(LN(B16271)^1.084-5.381))</f>
        <v/>
      </c>
      <c r="G16271">
        <f>IF(F16271="","",IF(F16271&lt;0,10*F16271^2,0))</f>
        <v/>
      </c>
      <c r="H16271">
        <f>IF(F16271="","",IF(F16271&gt;0,10*F16271^2,0))</f>
        <v/>
      </c>
    </row>
    <row r="16272">
      <c r="A16272">
        <f>Input!A16272</f>
        <v/>
      </c>
      <c r="B16272">
        <f>IF(ISNUMBER(Input!B16272),IF(AND(Input!B16272&gt;=20,Input!B16272&lt;=700),Input!B16272,""),"")</f>
        <v/>
      </c>
      <c r="C16272">
        <f>IF(B16272="","",INT(A16272))</f>
        <v/>
      </c>
      <c r="D16272">
        <f>IF(B16272="","",HOUR(A16272))</f>
        <v/>
      </c>
      <c r="E16272">
        <f>IF(B16272="","",IF(INPUT!$I$1="","",IF(C16272&lt;(INT(INPUT!$I$1)-INPUT!$I$2),"Off Meds",IF(C16272&lt;=(INT(INPUT!$I$1)+INPUT!$I$2),"Washout","On Meds"))))</f>
        <v/>
      </c>
      <c r="F16272">
        <f>IF(B16272="","",1.509*(LN(B16272)^1.084-5.381))</f>
        <v/>
      </c>
      <c r="G16272">
        <f>IF(F16272="","",IF(F16272&lt;0,10*F16272^2,0))</f>
        <v/>
      </c>
      <c r="H16272">
        <f>IF(F16272="","",IF(F16272&gt;0,10*F16272^2,0))</f>
        <v/>
      </c>
    </row>
    <row r="16273">
      <c r="A16273">
        <f>Input!A16273</f>
        <v/>
      </c>
      <c r="B16273">
        <f>IF(ISNUMBER(Input!B16273),IF(AND(Input!B16273&gt;=20,Input!B16273&lt;=700),Input!B16273,""),"")</f>
        <v/>
      </c>
      <c r="C16273">
        <f>IF(B16273="","",INT(A16273))</f>
        <v/>
      </c>
      <c r="D16273">
        <f>IF(B16273="","",HOUR(A16273))</f>
        <v/>
      </c>
      <c r="E16273">
        <f>IF(B16273="","",IF(INPUT!$I$1="","",IF(C16273&lt;(INT(INPUT!$I$1)-INPUT!$I$2),"Off Meds",IF(C16273&lt;=(INT(INPUT!$I$1)+INPUT!$I$2),"Washout","On Meds"))))</f>
        <v/>
      </c>
      <c r="F16273">
        <f>IF(B16273="","",1.509*(LN(B16273)^1.084-5.381))</f>
        <v/>
      </c>
      <c r="G16273">
        <f>IF(F16273="","",IF(F16273&lt;0,10*F16273^2,0))</f>
        <v/>
      </c>
      <c r="H16273">
        <f>IF(F16273="","",IF(F16273&gt;0,10*F16273^2,0))</f>
        <v/>
      </c>
    </row>
    <row r="16274">
      <c r="A16274">
        <f>Input!A16274</f>
        <v/>
      </c>
      <c r="B16274">
        <f>IF(ISNUMBER(Input!B16274),IF(AND(Input!B16274&gt;=20,Input!B16274&lt;=700),Input!B16274,""),"")</f>
        <v/>
      </c>
      <c r="C16274">
        <f>IF(B16274="","",INT(A16274))</f>
        <v/>
      </c>
      <c r="D16274">
        <f>IF(B16274="","",HOUR(A16274))</f>
        <v/>
      </c>
      <c r="E16274">
        <f>IF(B16274="","",IF(INPUT!$I$1="","",IF(C16274&lt;(INT(INPUT!$I$1)-INPUT!$I$2),"Off Meds",IF(C16274&lt;=(INT(INPUT!$I$1)+INPUT!$I$2),"Washout","On Meds"))))</f>
        <v/>
      </c>
      <c r="F16274">
        <f>IF(B16274="","",1.509*(LN(B16274)^1.084-5.381))</f>
        <v/>
      </c>
      <c r="G16274">
        <f>IF(F16274="","",IF(F16274&lt;0,10*F16274^2,0))</f>
        <v/>
      </c>
      <c r="H16274">
        <f>IF(F16274="","",IF(F16274&gt;0,10*F16274^2,0))</f>
        <v/>
      </c>
    </row>
    <row r="16275">
      <c r="A16275">
        <f>Input!A16275</f>
        <v/>
      </c>
      <c r="B16275">
        <f>IF(ISNUMBER(Input!B16275),IF(AND(Input!B16275&gt;=20,Input!B16275&lt;=700),Input!B16275,""),"")</f>
        <v/>
      </c>
      <c r="C16275">
        <f>IF(B16275="","",INT(A16275))</f>
        <v/>
      </c>
      <c r="D16275">
        <f>IF(B16275="","",HOUR(A16275))</f>
        <v/>
      </c>
      <c r="E16275">
        <f>IF(B16275="","",IF(INPUT!$I$1="","",IF(C16275&lt;(INT(INPUT!$I$1)-INPUT!$I$2),"Off Meds",IF(C16275&lt;=(INT(INPUT!$I$1)+INPUT!$I$2),"Washout","On Meds"))))</f>
        <v/>
      </c>
      <c r="F16275">
        <f>IF(B16275="","",1.509*(LN(B16275)^1.084-5.381))</f>
        <v/>
      </c>
      <c r="G16275">
        <f>IF(F16275="","",IF(F16275&lt;0,10*F16275^2,0))</f>
        <v/>
      </c>
      <c r="H16275">
        <f>IF(F16275="","",IF(F16275&gt;0,10*F16275^2,0))</f>
        <v/>
      </c>
    </row>
    <row r="16276">
      <c r="A16276">
        <f>Input!A16276</f>
        <v/>
      </c>
      <c r="B16276">
        <f>IF(ISNUMBER(Input!B16276),IF(AND(Input!B16276&gt;=20,Input!B16276&lt;=700),Input!B16276,""),"")</f>
        <v/>
      </c>
      <c r="C16276">
        <f>IF(B16276="","",INT(A16276))</f>
        <v/>
      </c>
      <c r="D16276">
        <f>IF(B16276="","",HOUR(A16276))</f>
        <v/>
      </c>
      <c r="E16276">
        <f>IF(B16276="","",IF(INPUT!$I$1="","",IF(C16276&lt;(INT(INPUT!$I$1)-INPUT!$I$2),"Off Meds",IF(C16276&lt;=(INT(INPUT!$I$1)+INPUT!$I$2),"Washout","On Meds"))))</f>
        <v/>
      </c>
      <c r="F16276">
        <f>IF(B16276="","",1.509*(LN(B16276)^1.084-5.381))</f>
        <v/>
      </c>
      <c r="G16276">
        <f>IF(F16276="","",IF(F16276&lt;0,10*F16276^2,0))</f>
        <v/>
      </c>
      <c r="H16276">
        <f>IF(F16276="","",IF(F16276&gt;0,10*F16276^2,0))</f>
        <v/>
      </c>
    </row>
    <row r="16277">
      <c r="A16277">
        <f>Input!A16277</f>
        <v/>
      </c>
      <c r="B16277">
        <f>IF(ISNUMBER(Input!B16277),IF(AND(Input!B16277&gt;=20,Input!B16277&lt;=700),Input!B16277,""),"")</f>
        <v/>
      </c>
      <c r="C16277">
        <f>IF(B16277="","",INT(A16277))</f>
        <v/>
      </c>
      <c r="D16277">
        <f>IF(B16277="","",HOUR(A16277))</f>
        <v/>
      </c>
      <c r="E16277">
        <f>IF(B16277="","",IF(INPUT!$I$1="","",IF(C16277&lt;(INT(INPUT!$I$1)-INPUT!$I$2),"Off Meds",IF(C16277&lt;=(INT(INPUT!$I$1)+INPUT!$I$2),"Washout","On Meds"))))</f>
        <v/>
      </c>
      <c r="F16277">
        <f>IF(B16277="","",1.509*(LN(B16277)^1.084-5.381))</f>
        <v/>
      </c>
      <c r="G16277">
        <f>IF(F16277="","",IF(F16277&lt;0,10*F16277^2,0))</f>
        <v/>
      </c>
      <c r="H16277">
        <f>IF(F16277="","",IF(F16277&gt;0,10*F16277^2,0))</f>
        <v/>
      </c>
    </row>
    <row r="16278">
      <c r="A16278">
        <f>Input!A16278</f>
        <v/>
      </c>
      <c r="B16278">
        <f>IF(ISNUMBER(Input!B16278),IF(AND(Input!B16278&gt;=20,Input!B16278&lt;=700),Input!B16278,""),"")</f>
        <v/>
      </c>
      <c r="C16278">
        <f>IF(B16278="","",INT(A16278))</f>
        <v/>
      </c>
      <c r="D16278">
        <f>IF(B16278="","",HOUR(A16278))</f>
        <v/>
      </c>
      <c r="E16278">
        <f>IF(B16278="","",IF(INPUT!$I$1="","",IF(C16278&lt;(INT(INPUT!$I$1)-INPUT!$I$2),"Off Meds",IF(C16278&lt;=(INT(INPUT!$I$1)+INPUT!$I$2),"Washout","On Meds"))))</f>
        <v/>
      </c>
      <c r="F16278">
        <f>IF(B16278="","",1.509*(LN(B16278)^1.084-5.381))</f>
        <v/>
      </c>
      <c r="G16278">
        <f>IF(F16278="","",IF(F16278&lt;0,10*F16278^2,0))</f>
        <v/>
      </c>
      <c r="H16278">
        <f>IF(F16278="","",IF(F16278&gt;0,10*F16278^2,0))</f>
        <v/>
      </c>
    </row>
    <row r="16279">
      <c r="A16279">
        <f>Input!A16279</f>
        <v/>
      </c>
      <c r="B16279">
        <f>IF(ISNUMBER(Input!B16279),IF(AND(Input!B16279&gt;=20,Input!B16279&lt;=700),Input!B16279,""),"")</f>
        <v/>
      </c>
      <c r="C16279">
        <f>IF(B16279="","",INT(A16279))</f>
        <v/>
      </c>
      <c r="D16279">
        <f>IF(B16279="","",HOUR(A16279))</f>
        <v/>
      </c>
      <c r="E16279">
        <f>IF(B16279="","",IF(INPUT!$I$1="","",IF(C16279&lt;(INT(INPUT!$I$1)-INPUT!$I$2),"Off Meds",IF(C16279&lt;=(INT(INPUT!$I$1)+INPUT!$I$2),"Washout","On Meds"))))</f>
        <v/>
      </c>
      <c r="F16279">
        <f>IF(B16279="","",1.509*(LN(B16279)^1.084-5.381))</f>
        <v/>
      </c>
      <c r="G16279">
        <f>IF(F16279="","",IF(F16279&lt;0,10*F16279^2,0))</f>
        <v/>
      </c>
      <c r="H16279">
        <f>IF(F16279="","",IF(F16279&gt;0,10*F16279^2,0))</f>
        <v/>
      </c>
    </row>
    <row r="16280">
      <c r="A16280">
        <f>Input!A16280</f>
        <v/>
      </c>
      <c r="B16280">
        <f>IF(ISNUMBER(Input!B16280),IF(AND(Input!B16280&gt;=20,Input!B16280&lt;=700),Input!B16280,""),"")</f>
        <v/>
      </c>
      <c r="C16280">
        <f>IF(B16280="","",INT(A16280))</f>
        <v/>
      </c>
      <c r="D16280">
        <f>IF(B16280="","",HOUR(A16280))</f>
        <v/>
      </c>
      <c r="E16280">
        <f>IF(B16280="","",IF(INPUT!$I$1="","",IF(C16280&lt;(INT(INPUT!$I$1)-INPUT!$I$2),"Off Meds",IF(C16280&lt;=(INT(INPUT!$I$1)+INPUT!$I$2),"Washout","On Meds"))))</f>
        <v/>
      </c>
      <c r="F16280">
        <f>IF(B16280="","",1.509*(LN(B16280)^1.084-5.381))</f>
        <v/>
      </c>
      <c r="G16280">
        <f>IF(F16280="","",IF(F16280&lt;0,10*F16280^2,0))</f>
        <v/>
      </c>
      <c r="H16280">
        <f>IF(F16280="","",IF(F16280&gt;0,10*F16280^2,0))</f>
        <v/>
      </c>
    </row>
    <row r="16281">
      <c r="A16281">
        <f>Input!A16281</f>
        <v/>
      </c>
      <c r="B16281">
        <f>IF(ISNUMBER(Input!B16281),IF(AND(Input!B16281&gt;=20,Input!B16281&lt;=700),Input!B16281,""),"")</f>
        <v/>
      </c>
      <c r="C16281">
        <f>IF(B16281="","",INT(A16281))</f>
        <v/>
      </c>
      <c r="D16281">
        <f>IF(B16281="","",HOUR(A16281))</f>
        <v/>
      </c>
      <c r="E16281">
        <f>IF(B16281="","",IF(INPUT!$I$1="","",IF(C16281&lt;(INT(INPUT!$I$1)-INPUT!$I$2),"Off Meds",IF(C16281&lt;=(INT(INPUT!$I$1)+INPUT!$I$2),"Washout","On Meds"))))</f>
        <v/>
      </c>
      <c r="F16281">
        <f>IF(B16281="","",1.509*(LN(B16281)^1.084-5.381))</f>
        <v/>
      </c>
      <c r="G16281">
        <f>IF(F16281="","",IF(F16281&lt;0,10*F16281^2,0))</f>
        <v/>
      </c>
      <c r="H16281">
        <f>IF(F16281="","",IF(F16281&gt;0,10*F16281^2,0))</f>
        <v/>
      </c>
    </row>
    <row r="16282">
      <c r="A16282">
        <f>Input!A16282</f>
        <v/>
      </c>
      <c r="B16282">
        <f>IF(ISNUMBER(Input!B16282),IF(AND(Input!B16282&gt;=20,Input!B16282&lt;=700),Input!B16282,""),"")</f>
        <v/>
      </c>
      <c r="C16282">
        <f>IF(B16282="","",INT(A16282))</f>
        <v/>
      </c>
      <c r="D16282">
        <f>IF(B16282="","",HOUR(A16282))</f>
        <v/>
      </c>
      <c r="E16282">
        <f>IF(B16282="","",IF(INPUT!$I$1="","",IF(C16282&lt;(INT(INPUT!$I$1)-INPUT!$I$2),"Off Meds",IF(C16282&lt;=(INT(INPUT!$I$1)+INPUT!$I$2),"Washout","On Meds"))))</f>
        <v/>
      </c>
      <c r="F16282">
        <f>IF(B16282="","",1.509*(LN(B16282)^1.084-5.381))</f>
        <v/>
      </c>
      <c r="G16282">
        <f>IF(F16282="","",IF(F16282&lt;0,10*F16282^2,0))</f>
        <v/>
      </c>
      <c r="H16282">
        <f>IF(F16282="","",IF(F16282&gt;0,10*F16282^2,0))</f>
        <v/>
      </c>
    </row>
    <row r="16283">
      <c r="A16283">
        <f>Input!A16283</f>
        <v/>
      </c>
      <c r="B16283">
        <f>IF(ISNUMBER(Input!B16283),IF(AND(Input!B16283&gt;=20,Input!B16283&lt;=700),Input!B16283,""),"")</f>
        <v/>
      </c>
      <c r="C16283">
        <f>IF(B16283="","",INT(A16283))</f>
        <v/>
      </c>
      <c r="D16283">
        <f>IF(B16283="","",HOUR(A16283))</f>
        <v/>
      </c>
      <c r="E16283">
        <f>IF(B16283="","",IF(INPUT!$I$1="","",IF(C16283&lt;(INT(INPUT!$I$1)-INPUT!$I$2),"Off Meds",IF(C16283&lt;=(INT(INPUT!$I$1)+INPUT!$I$2),"Washout","On Meds"))))</f>
        <v/>
      </c>
      <c r="F16283">
        <f>IF(B16283="","",1.509*(LN(B16283)^1.084-5.381))</f>
        <v/>
      </c>
      <c r="G16283">
        <f>IF(F16283="","",IF(F16283&lt;0,10*F16283^2,0))</f>
        <v/>
      </c>
      <c r="H16283">
        <f>IF(F16283="","",IF(F16283&gt;0,10*F16283^2,0))</f>
        <v/>
      </c>
    </row>
    <row r="16284">
      <c r="A16284">
        <f>Input!A16284</f>
        <v/>
      </c>
      <c r="B16284">
        <f>IF(ISNUMBER(Input!B16284),IF(AND(Input!B16284&gt;=20,Input!B16284&lt;=700),Input!B16284,""),"")</f>
        <v/>
      </c>
      <c r="C16284">
        <f>IF(B16284="","",INT(A16284))</f>
        <v/>
      </c>
      <c r="D16284">
        <f>IF(B16284="","",HOUR(A16284))</f>
        <v/>
      </c>
      <c r="E16284">
        <f>IF(B16284="","",IF(INPUT!$I$1="","",IF(C16284&lt;(INT(INPUT!$I$1)-INPUT!$I$2),"Off Meds",IF(C16284&lt;=(INT(INPUT!$I$1)+INPUT!$I$2),"Washout","On Meds"))))</f>
        <v/>
      </c>
      <c r="F16284">
        <f>IF(B16284="","",1.509*(LN(B16284)^1.084-5.381))</f>
        <v/>
      </c>
      <c r="G16284">
        <f>IF(F16284="","",IF(F16284&lt;0,10*F16284^2,0))</f>
        <v/>
      </c>
      <c r="H16284">
        <f>IF(F16284="","",IF(F16284&gt;0,10*F16284^2,0))</f>
        <v/>
      </c>
    </row>
    <row r="16285">
      <c r="A16285">
        <f>Input!A16285</f>
        <v/>
      </c>
      <c r="B16285">
        <f>IF(ISNUMBER(Input!B16285),IF(AND(Input!B16285&gt;=20,Input!B16285&lt;=700),Input!B16285,""),"")</f>
        <v/>
      </c>
      <c r="C16285">
        <f>IF(B16285="","",INT(A16285))</f>
        <v/>
      </c>
      <c r="D16285">
        <f>IF(B16285="","",HOUR(A16285))</f>
        <v/>
      </c>
      <c r="E16285">
        <f>IF(B16285="","",IF(INPUT!$I$1="","",IF(C16285&lt;(INT(INPUT!$I$1)-INPUT!$I$2),"Off Meds",IF(C16285&lt;=(INT(INPUT!$I$1)+INPUT!$I$2),"Washout","On Meds"))))</f>
        <v/>
      </c>
      <c r="F16285">
        <f>IF(B16285="","",1.509*(LN(B16285)^1.084-5.381))</f>
        <v/>
      </c>
      <c r="G16285">
        <f>IF(F16285="","",IF(F16285&lt;0,10*F16285^2,0))</f>
        <v/>
      </c>
      <c r="H16285">
        <f>IF(F16285="","",IF(F16285&gt;0,10*F16285^2,0))</f>
        <v/>
      </c>
    </row>
    <row r="16286">
      <c r="A16286">
        <f>Input!A16286</f>
        <v/>
      </c>
      <c r="B16286">
        <f>IF(ISNUMBER(Input!B16286),IF(AND(Input!B16286&gt;=20,Input!B16286&lt;=700),Input!B16286,""),"")</f>
        <v/>
      </c>
      <c r="C16286">
        <f>IF(B16286="","",INT(A16286))</f>
        <v/>
      </c>
      <c r="D16286">
        <f>IF(B16286="","",HOUR(A16286))</f>
        <v/>
      </c>
      <c r="E16286">
        <f>IF(B16286="","",IF(INPUT!$I$1="","",IF(C16286&lt;(INT(INPUT!$I$1)-INPUT!$I$2),"Off Meds",IF(C16286&lt;=(INT(INPUT!$I$1)+INPUT!$I$2),"Washout","On Meds"))))</f>
        <v/>
      </c>
      <c r="F16286">
        <f>IF(B16286="","",1.509*(LN(B16286)^1.084-5.381))</f>
        <v/>
      </c>
      <c r="G16286">
        <f>IF(F16286="","",IF(F16286&lt;0,10*F16286^2,0))</f>
        <v/>
      </c>
      <c r="H16286">
        <f>IF(F16286="","",IF(F16286&gt;0,10*F16286^2,0))</f>
        <v/>
      </c>
    </row>
    <row r="16287">
      <c r="A16287">
        <f>Input!A16287</f>
        <v/>
      </c>
      <c r="B16287">
        <f>IF(ISNUMBER(Input!B16287),IF(AND(Input!B16287&gt;=20,Input!B16287&lt;=700),Input!B16287,""),"")</f>
        <v/>
      </c>
      <c r="C16287">
        <f>IF(B16287="","",INT(A16287))</f>
        <v/>
      </c>
      <c r="D16287">
        <f>IF(B16287="","",HOUR(A16287))</f>
        <v/>
      </c>
      <c r="E16287">
        <f>IF(B16287="","",IF(INPUT!$I$1="","",IF(C16287&lt;(INT(INPUT!$I$1)-INPUT!$I$2),"Off Meds",IF(C16287&lt;=(INT(INPUT!$I$1)+INPUT!$I$2),"Washout","On Meds"))))</f>
        <v/>
      </c>
      <c r="F16287">
        <f>IF(B16287="","",1.509*(LN(B16287)^1.084-5.381))</f>
        <v/>
      </c>
      <c r="G16287">
        <f>IF(F16287="","",IF(F16287&lt;0,10*F16287^2,0))</f>
        <v/>
      </c>
      <c r="H16287">
        <f>IF(F16287="","",IF(F16287&gt;0,10*F16287^2,0))</f>
        <v/>
      </c>
    </row>
    <row r="16288">
      <c r="A16288">
        <f>Input!A16288</f>
        <v/>
      </c>
      <c r="B16288">
        <f>IF(ISNUMBER(Input!B16288),IF(AND(Input!B16288&gt;=20,Input!B16288&lt;=700),Input!B16288,""),"")</f>
        <v/>
      </c>
      <c r="C16288">
        <f>IF(B16288="","",INT(A16288))</f>
        <v/>
      </c>
      <c r="D16288">
        <f>IF(B16288="","",HOUR(A16288))</f>
        <v/>
      </c>
      <c r="E16288">
        <f>IF(B16288="","",IF(INPUT!$I$1="","",IF(C16288&lt;(INT(INPUT!$I$1)-INPUT!$I$2),"Off Meds",IF(C16288&lt;=(INT(INPUT!$I$1)+INPUT!$I$2),"Washout","On Meds"))))</f>
        <v/>
      </c>
      <c r="F16288">
        <f>IF(B16288="","",1.509*(LN(B16288)^1.084-5.381))</f>
        <v/>
      </c>
      <c r="G16288">
        <f>IF(F16288="","",IF(F16288&lt;0,10*F16288^2,0))</f>
        <v/>
      </c>
      <c r="H16288">
        <f>IF(F16288="","",IF(F16288&gt;0,10*F16288^2,0))</f>
        <v/>
      </c>
    </row>
    <row r="16289">
      <c r="A16289">
        <f>Input!A16289</f>
        <v/>
      </c>
      <c r="B16289">
        <f>IF(ISNUMBER(Input!B16289),IF(AND(Input!B16289&gt;=20,Input!B16289&lt;=700),Input!B16289,""),"")</f>
        <v/>
      </c>
      <c r="C16289">
        <f>IF(B16289="","",INT(A16289))</f>
        <v/>
      </c>
      <c r="D16289">
        <f>IF(B16289="","",HOUR(A16289))</f>
        <v/>
      </c>
      <c r="E16289">
        <f>IF(B16289="","",IF(INPUT!$I$1="","",IF(C16289&lt;(INT(INPUT!$I$1)-INPUT!$I$2),"Off Meds",IF(C16289&lt;=(INT(INPUT!$I$1)+INPUT!$I$2),"Washout","On Meds"))))</f>
        <v/>
      </c>
      <c r="F16289">
        <f>IF(B16289="","",1.509*(LN(B16289)^1.084-5.381))</f>
        <v/>
      </c>
      <c r="G16289">
        <f>IF(F16289="","",IF(F16289&lt;0,10*F16289^2,0))</f>
        <v/>
      </c>
      <c r="H16289">
        <f>IF(F16289="","",IF(F16289&gt;0,10*F16289^2,0))</f>
        <v/>
      </c>
    </row>
    <row r="16290">
      <c r="A16290">
        <f>Input!A16290</f>
        <v/>
      </c>
      <c r="B16290">
        <f>IF(ISNUMBER(Input!B16290),IF(AND(Input!B16290&gt;=20,Input!B16290&lt;=700),Input!B16290,""),"")</f>
        <v/>
      </c>
      <c r="C16290">
        <f>IF(B16290="","",INT(A16290))</f>
        <v/>
      </c>
      <c r="D16290">
        <f>IF(B16290="","",HOUR(A16290))</f>
        <v/>
      </c>
      <c r="E16290">
        <f>IF(B16290="","",IF(INPUT!$I$1="","",IF(C16290&lt;(INT(INPUT!$I$1)-INPUT!$I$2),"Off Meds",IF(C16290&lt;=(INT(INPUT!$I$1)+INPUT!$I$2),"Washout","On Meds"))))</f>
        <v/>
      </c>
      <c r="F16290">
        <f>IF(B16290="","",1.509*(LN(B16290)^1.084-5.381))</f>
        <v/>
      </c>
      <c r="G16290">
        <f>IF(F16290="","",IF(F16290&lt;0,10*F16290^2,0))</f>
        <v/>
      </c>
      <c r="H16290">
        <f>IF(F16290="","",IF(F16290&gt;0,10*F16290^2,0))</f>
        <v/>
      </c>
    </row>
    <row r="16291">
      <c r="A16291">
        <f>Input!A16291</f>
        <v/>
      </c>
      <c r="B16291">
        <f>IF(ISNUMBER(Input!B16291),IF(AND(Input!B16291&gt;=20,Input!B16291&lt;=700),Input!B16291,""),"")</f>
        <v/>
      </c>
      <c r="C16291">
        <f>IF(B16291="","",INT(A16291))</f>
        <v/>
      </c>
      <c r="D16291">
        <f>IF(B16291="","",HOUR(A16291))</f>
        <v/>
      </c>
      <c r="E16291">
        <f>IF(B16291="","",IF(INPUT!$I$1="","",IF(C16291&lt;(INT(INPUT!$I$1)-INPUT!$I$2),"Off Meds",IF(C16291&lt;=(INT(INPUT!$I$1)+INPUT!$I$2),"Washout","On Meds"))))</f>
        <v/>
      </c>
      <c r="F16291">
        <f>IF(B16291="","",1.509*(LN(B16291)^1.084-5.381))</f>
        <v/>
      </c>
      <c r="G16291">
        <f>IF(F16291="","",IF(F16291&lt;0,10*F16291^2,0))</f>
        <v/>
      </c>
      <c r="H16291">
        <f>IF(F16291="","",IF(F16291&gt;0,10*F16291^2,0))</f>
        <v/>
      </c>
    </row>
    <row r="16292">
      <c r="A16292">
        <f>Input!A16292</f>
        <v/>
      </c>
      <c r="B16292">
        <f>IF(ISNUMBER(Input!B16292),IF(AND(Input!B16292&gt;=20,Input!B16292&lt;=700),Input!B16292,""),"")</f>
        <v/>
      </c>
      <c r="C16292">
        <f>IF(B16292="","",INT(A16292))</f>
        <v/>
      </c>
      <c r="D16292">
        <f>IF(B16292="","",HOUR(A16292))</f>
        <v/>
      </c>
      <c r="E16292">
        <f>IF(B16292="","",IF(INPUT!$I$1="","",IF(C16292&lt;(INT(INPUT!$I$1)-INPUT!$I$2),"Off Meds",IF(C16292&lt;=(INT(INPUT!$I$1)+INPUT!$I$2),"Washout","On Meds"))))</f>
        <v/>
      </c>
      <c r="F16292">
        <f>IF(B16292="","",1.509*(LN(B16292)^1.084-5.381))</f>
        <v/>
      </c>
      <c r="G16292">
        <f>IF(F16292="","",IF(F16292&lt;0,10*F16292^2,0))</f>
        <v/>
      </c>
      <c r="H16292">
        <f>IF(F16292="","",IF(F16292&gt;0,10*F16292^2,0))</f>
        <v/>
      </c>
    </row>
    <row r="16293">
      <c r="A16293">
        <f>Input!A16293</f>
        <v/>
      </c>
      <c r="B16293">
        <f>IF(ISNUMBER(Input!B16293),IF(AND(Input!B16293&gt;=20,Input!B16293&lt;=700),Input!B16293,""),"")</f>
        <v/>
      </c>
      <c r="C16293">
        <f>IF(B16293="","",INT(A16293))</f>
        <v/>
      </c>
      <c r="D16293">
        <f>IF(B16293="","",HOUR(A16293))</f>
        <v/>
      </c>
      <c r="E16293">
        <f>IF(B16293="","",IF(INPUT!$I$1="","",IF(C16293&lt;(INT(INPUT!$I$1)-INPUT!$I$2),"Off Meds",IF(C16293&lt;=(INT(INPUT!$I$1)+INPUT!$I$2),"Washout","On Meds"))))</f>
        <v/>
      </c>
      <c r="F16293">
        <f>IF(B16293="","",1.509*(LN(B16293)^1.084-5.381))</f>
        <v/>
      </c>
      <c r="G16293">
        <f>IF(F16293="","",IF(F16293&lt;0,10*F16293^2,0))</f>
        <v/>
      </c>
      <c r="H16293">
        <f>IF(F16293="","",IF(F16293&gt;0,10*F16293^2,0))</f>
        <v/>
      </c>
    </row>
    <row r="16294">
      <c r="A16294">
        <f>Input!A16294</f>
        <v/>
      </c>
      <c r="B16294">
        <f>IF(ISNUMBER(Input!B16294),IF(AND(Input!B16294&gt;=20,Input!B16294&lt;=700),Input!B16294,""),"")</f>
        <v/>
      </c>
      <c r="C16294">
        <f>IF(B16294="","",INT(A16294))</f>
        <v/>
      </c>
      <c r="D16294">
        <f>IF(B16294="","",HOUR(A16294))</f>
        <v/>
      </c>
      <c r="E16294">
        <f>IF(B16294="","",IF(INPUT!$I$1="","",IF(C16294&lt;(INT(INPUT!$I$1)-INPUT!$I$2),"Off Meds",IF(C16294&lt;=(INT(INPUT!$I$1)+INPUT!$I$2),"Washout","On Meds"))))</f>
        <v/>
      </c>
      <c r="F16294">
        <f>IF(B16294="","",1.509*(LN(B16294)^1.084-5.381))</f>
        <v/>
      </c>
      <c r="G16294">
        <f>IF(F16294="","",IF(F16294&lt;0,10*F16294^2,0))</f>
        <v/>
      </c>
      <c r="H16294">
        <f>IF(F16294="","",IF(F16294&gt;0,10*F16294^2,0))</f>
        <v/>
      </c>
    </row>
    <row r="16295">
      <c r="A16295">
        <f>Input!A16295</f>
        <v/>
      </c>
      <c r="B16295">
        <f>IF(ISNUMBER(Input!B16295),IF(AND(Input!B16295&gt;=20,Input!B16295&lt;=700),Input!B16295,""),"")</f>
        <v/>
      </c>
      <c r="C16295">
        <f>IF(B16295="","",INT(A16295))</f>
        <v/>
      </c>
      <c r="D16295">
        <f>IF(B16295="","",HOUR(A16295))</f>
        <v/>
      </c>
      <c r="E16295">
        <f>IF(B16295="","",IF(INPUT!$I$1="","",IF(C16295&lt;(INT(INPUT!$I$1)-INPUT!$I$2),"Off Meds",IF(C16295&lt;=(INT(INPUT!$I$1)+INPUT!$I$2),"Washout","On Meds"))))</f>
        <v/>
      </c>
      <c r="F16295">
        <f>IF(B16295="","",1.509*(LN(B16295)^1.084-5.381))</f>
        <v/>
      </c>
      <c r="G16295">
        <f>IF(F16295="","",IF(F16295&lt;0,10*F16295^2,0))</f>
        <v/>
      </c>
      <c r="H16295">
        <f>IF(F16295="","",IF(F16295&gt;0,10*F16295^2,0))</f>
        <v/>
      </c>
    </row>
    <row r="16296">
      <c r="A16296">
        <f>Input!A16296</f>
        <v/>
      </c>
      <c r="B16296">
        <f>IF(ISNUMBER(Input!B16296),IF(AND(Input!B16296&gt;=20,Input!B16296&lt;=700),Input!B16296,""),"")</f>
        <v/>
      </c>
      <c r="C16296">
        <f>IF(B16296="","",INT(A16296))</f>
        <v/>
      </c>
      <c r="D16296">
        <f>IF(B16296="","",HOUR(A16296))</f>
        <v/>
      </c>
      <c r="E16296">
        <f>IF(B16296="","",IF(INPUT!$I$1="","",IF(C16296&lt;(INT(INPUT!$I$1)-INPUT!$I$2),"Off Meds",IF(C16296&lt;=(INT(INPUT!$I$1)+INPUT!$I$2),"Washout","On Meds"))))</f>
        <v/>
      </c>
      <c r="F16296">
        <f>IF(B16296="","",1.509*(LN(B16296)^1.084-5.381))</f>
        <v/>
      </c>
      <c r="G16296">
        <f>IF(F16296="","",IF(F16296&lt;0,10*F16296^2,0))</f>
        <v/>
      </c>
      <c r="H16296">
        <f>IF(F16296="","",IF(F16296&gt;0,10*F16296^2,0))</f>
        <v/>
      </c>
    </row>
    <row r="16297">
      <c r="A16297">
        <f>Input!A16297</f>
        <v/>
      </c>
      <c r="B16297">
        <f>IF(ISNUMBER(Input!B16297),IF(AND(Input!B16297&gt;=20,Input!B16297&lt;=700),Input!B16297,""),"")</f>
        <v/>
      </c>
      <c r="C16297">
        <f>IF(B16297="","",INT(A16297))</f>
        <v/>
      </c>
      <c r="D16297">
        <f>IF(B16297="","",HOUR(A16297))</f>
        <v/>
      </c>
      <c r="E16297">
        <f>IF(B16297="","",IF(INPUT!$I$1="","",IF(C16297&lt;(INT(INPUT!$I$1)-INPUT!$I$2),"Off Meds",IF(C16297&lt;=(INT(INPUT!$I$1)+INPUT!$I$2),"Washout","On Meds"))))</f>
        <v/>
      </c>
      <c r="F16297">
        <f>IF(B16297="","",1.509*(LN(B16297)^1.084-5.381))</f>
        <v/>
      </c>
      <c r="G16297">
        <f>IF(F16297="","",IF(F16297&lt;0,10*F16297^2,0))</f>
        <v/>
      </c>
      <c r="H16297">
        <f>IF(F16297="","",IF(F16297&gt;0,10*F16297^2,0))</f>
        <v/>
      </c>
    </row>
    <row r="16298">
      <c r="A16298">
        <f>Input!A16298</f>
        <v/>
      </c>
      <c r="B16298">
        <f>IF(ISNUMBER(Input!B16298),IF(AND(Input!B16298&gt;=20,Input!B16298&lt;=700),Input!B16298,""),"")</f>
        <v/>
      </c>
      <c r="C16298">
        <f>IF(B16298="","",INT(A16298))</f>
        <v/>
      </c>
      <c r="D16298">
        <f>IF(B16298="","",HOUR(A16298))</f>
        <v/>
      </c>
      <c r="E16298">
        <f>IF(B16298="","",IF(INPUT!$I$1="","",IF(C16298&lt;(INT(INPUT!$I$1)-INPUT!$I$2),"Off Meds",IF(C16298&lt;=(INT(INPUT!$I$1)+INPUT!$I$2),"Washout","On Meds"))))</f>
        <v/>
      </c>
      <c r="F16298">
        <f>IF(B16298="","",1.509*(LN(B16298)^1.084-5.381))</f>
        <v/>
      </c>
      <c r="G16298">
        <f>IF(F16298="","",IF(F16298&lt;0,10*F16298^2,0))</f>
        <v/>
      </c>
      <c r="H16298">
        <f>IF(F16298="","",IF(F16298&gt;0,10*F16298^2,0))</f>
        <v/>
      </c>
    </row>
    <row r="16299">
      <c r="A16299">
        <f>Input!A16299</f>
        <v/>
      </c>
      <c r="B16299">
        <f>IF(ISNUMBER(Input!B16299),IF(AND(Input!B16299&gt;=20,Input!B16299&lt;=700),Input!B16299,""),"")</f>
        <v/>
      </c>
      <c r="C16299">
        <f>IF(B16299="","",INT(A16299))</f>
        <v/>
      </c>
      <c r="D16299">
        <f>IF(B16299="","",HOUR(A16299))</f>
        <v/>
      </c>
      <c r="E16299">
        <f>IF(B16299="","",IF(INPUT!$I$1="","",IF(C16299&lt;(INT(INPUT!$I$1)-INPUT!$I$2),"Off Meds",IF(C16299&lt;=(INT(INPUT!$I$1)+INPUT!$I$2),"Washout","On Meds"))))</f>
        <v/>
      </c>
      <c r="F16299">
        <f>IF(B16299="","",1.509*(LN(B16299)^1.084-5.381))</f>
        <v/>
      </c>
      <c r="G16299">
        <f>IF(F16299="","",IF(F16299&lt;0,10*F16299^2,0))</f>
        <v/>
      </c>
      <c r="H16299">
        <f>IF(F16299="","",IF(F16299&gt;0,10*F16299^2,0))</f>
        <v/>
      </c>
    </row>
    <row r="16300">
      <c r="A16300">
        <f>Input!A16300</f>
        <v/>
      </c>
      <c r="B16300">
        <f>IF(ISNUMBER(Input!B16300),IF(AND(Input!B16300&gt;=20,Input!B16300&lt;=700),Input!B16300,""),"")</f>
        <v/>
      </c>
      <c r="C16300">
        <f>IF(B16300="","",INT(A16300))</f>
        <v/>
      </c>
      <c r="D16300">
        <f>IF(B16300="","",HOUR(A16300))</f>
        <v/>
      </c>
      <c r="E16300">
        <f>IF(B16300="","",IF(INPUT!$I$1="","",IF(C16300&lt;(INT(INPUT!$I$1)-INPUT!$I$2),"Off Meds",IF(C16300&lt;=(INT(INPUT!$I$1)+INPUT!$I$2),"Washout","On Meds"))))</f>
        <v/>
      </c>
      <c r="F16300">
        <f>IF(B16300="","",1.509*(LN(B16300)^1.084-5.381))</f>
        <v/>
      </c>
      <c r="G16300">
        <f>IF(F16300="","",IF(F16300&lt;0,10*F16300^2,0))</f>
        <v/>
      </c>
      <c r="H16300">
        <f>IF(F16300="","",IF(F16300&gt;0,10*F16300^2,0))</f>
        <v/>
      </c>
    </row>
    <row r="16301">
      <c r="A16301">
        <f>Input!A16301</f>
        <v/>
      </c>
      <c r="B16301">
        <f>IF(ISNUMBER(Input!B16301),IF(AND(Input!B16301&gt;=20,Input!B16301&lt;=700),Input!B16301,""),"")</f>
        <v/>
      </c>
      <c r="C16301">
        <f>IF(B16301="","",INT(A16301))</f>
        <v/>
      </c>
      <c r="D16301">
        <f>IF(B16301="","",HOUR(A16301))</f>
        <v/>
      </c>
      <c r="E16301">
        <f>IF(B16301="","",IF(INPUT!$I$1="","",IF(C16301&lt;(INT(INPUT!$I$1)-INPUT!$I$2),"Off Meds",IF(C16301&lt;=(INT(INPUT!$I$1)+INPUT!$I$2),"Washout","On Meds"))))</f>
        <v/>
      </c>
      <c r="F16301">
        <f>IF(B16301="","",1.509*(LN(B16301)^1.084-5.381))</f>
        <v/>
      </c>
      <c r="G16301">
        <f>IF(F16301="","",IF(F16301&lt;0,10*F16301^2,0))</f>
        <v/>
      </c>
      <c r="H16301">
        <f>IF(F16301="","",IF(F16301&gt;0,10*F16301^2,0))</f>
        <v/>
      </c>
    </row>
    <row r="16302">
      <c r="A16302">
        <f>Input!A16302</f>
        <v/>
      </c>
      <c r="B16302">
        <f>IF(ISNUMBER(Input!B16302),IF(AND(Input!B16302&gt;=20,Input!B16302&lt;=700),Input!B16302,""),"")</f>
        <v/>
      </c>
      <c r="C16302">
        <f>IF(B16302="","",INT(A16302))</f>
        <v/>
      </c>
      <c r="D16302">
        <f>IF(B16302="","",HOUR(A16302))</f>
        <v/>
      </c>
      <c r="E16302">
        <f>IF(B16302="","",IF(INPUT!$I$1="","",IF(C16302&lt;(INT(INPUT!$I$1)-INPUT!$I$2),"Off Meds",IF(C16302&lt;=(INT(INPUT!$I$1)+INPUT!$I$2),"Washout","On Meds"))))</f>
        <v/>
      </c>
      <c r="F16302">
        <f>IF(B16302="","",1.509*(LN(B16302)^1.084-5.381))</f>
        <v/>
      </c>
      <c r="G16302">
        <f>IF(F16302="","",IF(F16302&lt;0,10*F16302^2,0))</f>
        <v/>
      </c>
      <c r="H16302">
        <f>IF(F16302="","",IF(F16302&gt;0,10*F16302^2,0))</f>
        <v/>
      </c>
    </row>
    <row r="16303">
      <c r="A16303">
        <f>Input!A16303</f>
        <v/>
      </c>
      <c r="B16303">
        <f>IF(ISNUMBER(Input!B16303),IF(AND(Input!B16303&gt;=20,Input!B16303&lt;=700),Input!B16303,""),"")</f>
        <v/>
      </c>
      <c r="C16303">
        <f>IF(B16303="","",INT(A16303))</f>
        <v/>
      </c>
      <c r="D16303">
        <f>IF(B16303="","",HOUR(A16303))</f>
        <v/>
      </c>
      <c r="E16303">
        <f>IF(B16303="","",IF(INPUT!$I$1="","",IF(C16303&lt;(INT(INPUT!$I$1)-INPUT!$I$2),"Off Meds",IF(C16303&lt;=(INT(INPUT!$I$1)+INPUT!$I$2),"Washout","On Meds"))))</f>
        <v/>
      </c>
      <c r="F16303">
        <f>IF(B16303="","",1.509*(LN(B16303)^1.084-5.381))</f>
        <v/>
      </c>
      <c r="G16303">
        <f>IF(F16303="","",IF(F16303&lt;0,10*F16303^2,0))</f>
        <v/>
      </c>
      <c r="H16303">
        <f>IF(F16303="","",IF(F16303&gt;0,10*F16303^2,0))</f>
        <v/>
      </c>
    </row>
    <row r="16304">
      <c r="A16304">
        <f>Input!A16304</f>
        <v/>
      </c>
      <c r="B16304">
        <f>IF(ISNUMBER(Input!B16304),IF(AND(Input!B16304&gt;=20,Input!B16304&lt;=700),Input!B16304,""),"")</f>
        <v/>
      </c>
      <c r="C16304">
        <f>IF(B16304="","",INT(A16304))</f>
        <v/>
      </c>
      <c r="D16304">
        <f>IF(B16304="","",HOUR(A16304))</f>
        <v/>
      </c>
      <c r="E16304">
        <f>IF(B16304="","",IF(INPUT!$I$1="","",IF(C16304&lt;(INT(INPUT!$I$1)-INPUT!$I$2),"Off Meds",IF(C16304&lt;=(INT(INPUT!$I$1)+INPUT!$I$2),"Washout","On Meds"))))</f>
        <v/>
      </c>
      <c r="F16304">
        <f>IF(B16304="","",1.509*(LN(B16304)^1.084-5.381))</f>
        <v/>
      </c>
      <c r="G16304">
        <f>IF(F16304="","",IF(F16304&lt;0,10*F16304^2,0))</f>
        <v/>
      </c>
      <c r="H16304">
        <f>IF(F16304="","",IF(F16304&gt;0,10*F16304^2,0))</f>
        <v/>
      </c>
    </row>
    <row r="16305">
      <c r="A16305">
        <f>Input!A16305</f>
        <v/>
      </c>
      <c r="B16305">
        <f>IF(ISNUMBER(Input!B16305),IF(AND(Input!B16305&gt;=20,Input!B16305&lt;=700),Input!B16305,""),"")</f>
        <v/>
      </c>
      <c r="C16305">
        <f>IF(B16305="","",INT(A16305))</f>
        <v/>
      </c>
      <c r="D16305">
        <f>IF(B16305="","",HOUR(A16305))</f>
        <v/>
      </c>
      <c r="E16305">
        <f>IF(B16305="","",IF(INPUT!$I$1="","",IF(C16305&lt;(INT(INPUT!$I$1)-INPUT!$I$2),"Off Meds",IF(C16305&lt;=(INT(INPUT!$I$1)+INPUT!$I$2),"Washout","On Meds"))))</f>
        <v/>
      </c>
      <c r="F16305">
        <f>IF(B16305="","",1.509*(LN(B16305)^1.084-5.381))</f>
        <v/>
      </c>
      <c r="G16305">
        <f>IF(F16305="","",IF(F16305&lt;0,10*F16305^2,0))</f>
        <v/>
      </c>
      <c r="H16305">
        <f>IF(F16305="","",IF(F16305&gt;0,10*F16305^2,0))</f>
        <v/>
      </c>
    </row>
    <row r="16306">
      <c r="A16306">
        <f>Input!A16306</f>
        <v/>
      </c>
      <c r="B16306">
        <f>IF(ISNUMBER(Input!B16306),IF(AND(Input!B16306&gt;=20,Input!B16306&lt;=700),Input!B16306,""),"")</f>
        <v/>
      </c>
      <c r="C16306">
        <f>IF(B16306="","",INT(A16306))</f>
        <v/>
      </c>
      <c r="D16306">
        <f>IF(B16306="","",HOUR(A16306))</f>
        <v/>
      </c>
      <c r="E16306">
        <f>IF(B16306="","",IF(INPUT!$I$1="","",IF(C16306&lt;(INT(INPUT!$I$1)-INPUT!$I$2),"Off Meds",IF(C16306&lt;=(INT(INPUT!$I$1)+INPUT!$I$2),"Washout","On Meds"))))</f>
        <v/>
      </c>
      <c r="F16306">
        <f>IF(B16306="","",1.509*(LN(B16306)^1.084-5.381))</f>
        <v/>
      </c>
      <c r="G16306">
        <f>IF(F16306="","",IF(F16306&lt;0,10*F16306^2,0))</f>
        <v/>
      </c>
      <c r="H16306">
        <f>IF(F16306="","",IF(F16306&gt;0,10*F16306^2,0))</f>
        <v/>
      </c>
    </row>
    <row r="16307">
      <c r="A16307">
        <f>Input!A16307</f>
        <v/>
      </c>
      <c r="B16307">
        <f>IF(ISNUMBER(Input!B16307),IF(AND(Input!B16307&gt;=20,Input!B16307&lt;=700),Input!B16307,""),"")</f>
        <v/>
      </c>
      <c r="C16307">
        <f>IF(B16307="","",INT(A16307))</f>
        <v/>
      </c>
      <c r="D16307">
        <f>IF(B16307="","",HOUR(A16307))</f>
        <v/>
      </c>
      <c r="E16307">
        <f>IF(B16307="","",IF(INPUT!$I$1="","",IF(C16307&lt;(INT(INPUT!$I$1)-INPUT!$I$2),"Off Meds",IF(C16307&lt;=(INT(INPUT!$I$1)+INPUT!$I$2),"Washout","On Meds"))))</f>
        <v/>
      </c>
      <c r="F16307">
        <f>IF(B16307="","",1.509*(LN(B16307)^1.084-5.381))</f>
        <v/>
      </c>
      <c r="G16307">
        <f>IF(F16307="","",IF(F16307&lt;0,10*F16307^2,0))</f>
        <v/>
      </c>
      <c r="H16307">
        <f>IF(F16307="","",IF(F16307&gt;0,10*F16307^2,0))</f>
        <v/>
      </c>
    </row>
    <row r="16308">
      <c r="A16308">
        <f>Input!A16308</f>
        <v/>
      </c>
      <c r="B16308">
        <f>IF(ISNUMBER(Input!B16308),IF(AND(Input!B16308&gt;=20,Input!B16308&lt;=700),Input!B16308,""),"")</f>
        <v/>
      </c>
      <c r="C16308">
        <f>IF(B16308="","",INT(A16308))</f>
        <v/>
      </c>
      <c r="D16308">
        <f>IF(B16308="","",HOUR(A16308))</f>
        <v/>
      </c>
      <c r="E16308">
        <f>IF(B16308="","",IF(INPUT!$I$1="","",IF(C16308&lt;(INT(INPUT!$I$1)-INPUT!$I$2),"Off Meds",IF(C16308&lt;=(INT(INPUT!$I$1)+INPUT!$I$2),"Washout","On Meds"))))</f>
        <v/>
      </c>
      <c r="F16308">
        <f>IF(B16308="","",1.509*(LN(B16308)^1.084-5.381))</f>
        <v/>
      </c>
      <c r="G16308">
        <f>IF(F16308="","",IF(F16308&lt;0,10*F16308^2,0))</f>
        <v/>
      </c>
      <c r="H16308">
        <f>IF(F16308="","",IF(F16308&gt;0,10*F16308^2,0))</f>
        <v/>
      </c>
    </row>
    <row r="16309">
      <c r="A16309">
        <f>Input!A16309</f>
        <v/>
      </c>
      <c r="B16309">
        <f>IF(ISNUMBER(Input!B16309),IF(AND(Input!B16309&gt;=20,Input!B16309&lt;=700),Input!B16309,""),"")</f>
        <v/>
      </c>
      <c r="C16309">
        <f>IF(B16309="","",INT(A16309))</f>
        <v/>
      </c>
      <c r="D16309">
        <f>IF(B16309="","",HOUR(A16309))</f>
        <v/>
      </c>
      <c r="E16309">
        <f>IF(B16309="","",IF(INPUT!$I$1="","",IF(C16309&lt;(INT(INPUT!$I$1)-INPUT!$I$2),"Off Meds",IF(C16309&lt;=(INT(INPUT!$I$1)+INPUT!$I$2),"Washout","On Meds"))))</f>
        <v/>
      </c>
      <c r="F16309">
        <f>IF(B16309="","",1.509*(LN(B16309)^1.084-5.381))</f>
        <v/>
      </c>
      <c r="G16309">
        <f>IF(F16309="","",IF(F16309&lt;0,10*F16309^2,0))</f>
        <v/>
      </c>
      <c r="H16309">
        <f>IF(F16309="","",IF(F16309&gt;0,10*F16309^2,0))</f>
        <v/>
      </c>
    </row>
    <row r="16310">
      <c r="A16310">
        <f>Input!A16310</f>
        <v/>
      </c>
      <c r="B16310">
        <f>IF(ISNUMBER(Input!B16310),IF(AND(Input!B16310&gt;=20,Input!B16310&lt;=700),Input!B16310,""),"")</f>
        <v/>
      </c>
      <c r="C16310">
        <f>IF(B16310="","",INT(A16310))</f>
        <v/>
      </c>
      <c r="D16310">
        <f>IF(B16310="","",HOUR(A16310))</f>
        <v/>
      </c>
      <c r="E16310">
        <f>IF(B16310="","",IF(INPUT!$I$1="","",IF(C16310&lt;(INT(INPUT!$I$1)-INPUT!$I$2),"Off Meds",IF(C16310&lt;=(INT(INPUT!$I$1)+INPUT!$I$2),"Washout","On Meds"))))</f>
        <v/>
      </c>
      <c r="F16310">
        <f>IF(B16310="","",1.509*(LN(B16310)^1.084-5.381))</f>
        <v/>
      </c>
      <c r="G16310">
        <f>IF(F16310="","",IF(F16310&lt;0,10*F16310^2,0))</f>
        <v/>
      </c>
      <c r="H16310">
        <f>IF(F16310="","",IF(F16310&gt;0,10*F16310^2,0))</f>
        <v/>
      </c>
    </row>
    <row r="16311">
      <c r="A16311">
        <f>Input!A16311</f>
        <v/>
      </c>
      <c r="B16311">
        <f>IF(ISNUMBER(Input!B16311),IF(AND(Input!B16311&gt;=20,Input!B16311&lt;=700),Input!B16311,""),"")</f>
        <v/>
      </c>
      <c r="C16311">
        <f>IF(B16311="","",INT(A16311))</f>
        <v/>
      </c>
      <c r="D16311">
        <f>IF(B16311="","",HOUR(A16311))</f>
        <v/>
      </c>
      <c r="E16311">
        <f>IF(B16311="","",IF(INPUT!$I$1="","",IF(C16311&lt;(INT(INPUT!$I$1)-INPUT!$I$2),"Off Meds",IF(C16311&lt;=(INT(INPUT!$I$1)+INPUT!$I$2),"Washout","On Meds"))))</f>
        <v/>
      </c>
      <c r="F16311">
        <f>IF(B16311="","",1.509*(LN(B16311)^1.084-5.381))</f>
        <v/>
      </c>
      <c r="G16311">
        <f>IF(F16311="","",IF(F16311&lt;0,10*F16311^2,0))</f>
        <v/>
      </c>
      <c r="H16311">
        <f>IF(F16311="","",IF(F16311&gt;0,10*F16311^2,0))</f>
        <v/>
      </c>
    </row>
    <row r="16312">
      <c r="A16312">
        <f>Input!A16312</f>
        <v/>
      </c>
      <c r="B16312">
        <f>IF(ISNUMBER(Input!B16312),IF(AND(Input!B16312&gt;=20,Input!B16312&lt;=700),Input!B16312,""),"")</f>
        <v/>
      </c>
      <c r="C16312">
        <f>IF(B16312="","",INT(A16312))</f>
        <v/>
      </c>
      <c r="D16312">
        <f>IF(B16312="","",HOUR(A16312))</f>
        <v/>
      </c>
      <c r="E16312">
        <f>IF(B16312="","",IF(INPUT!$I$1="","",IF(C16312&lt;(INT(INPUT!$I$1)-INPUT!$I$2),"Off Meds",IF(C16312&lt;=(INT(INPUT!$I$1)+INPUT!$I$2),"Washout","On Meds"))))</f>
        <v/>
      </c>
      <c r="F16312">
        <f>IF(B16312="","",1.509*(LN(B16312)^1.084-5.381))</f>
        <v/>
      </c>
      <c r="G16312">
        <f>IF(F16312="","",IF(F16312&lt;0,10*F16312^2,0))</f>
        <v/>
      </c>
      <c r="H16312">
        <f>IF(F16312="","",IF(F16312&gt;0,10*F16312^2,0))</f>
        <v/>
      </c>
    </row>
    <row r="16313">
      <c r="A16313">
        <f>Input!A16313</f>
        <v/>
      </c>
      <c r="B16313">
        <f>IF(ISNUMBER(Input!B16313),IF(AND(Input!B16313&gt;=20,Input!B16313&lt;=700),Input!B16313,""),"")</f>
        <v/>
      </c>
      <c r="C16313">
        <f>IF(B16313="","",INT(A16313))</f>
        <v/>
      </c>
      <c r="D16313">
        <f>IF(B16313="","",HOUR(A16313))</f>
        <v/>
      </c>
      <c r="E16313">
        <f>IF(B16313="","",IF(INPUT!$I$1="","",IF(C16313&lt;(INT(INPUT!$I$1)-INPUT!$I$2),"Off Meds",IF(C16313&lt;=(INT(INPUT!$I$1)+INPUT!$I$2),"Washout","On Meds"))))</f>
        <v/>
      </c>
      <c r="F16313">
        <f>IF(B16313="","",1.509*(LN(B16313)^1.084-5.381))</f>
        <v/>
      </c>
      <c r="G16313">
        <f>IF(F16313="","",IF(F16313&lt;0,10*F16313^2,0))</f>
        <v/>
      </c>
      <c r="H16313">
        <f>IF(F16313="","",IF(F16313&gt;0,10*F16313^2,0))</f>
        <v/>
      </c>
    </row>
    <row r="16314">
      <c r="A16314">
        <f>Input!A16314</f>
        <v/>
      </c>
      <c r="B16314">
        <f>IF(ISNUMBER(Input!B16314),IF(AND(Input!B16314&gt;=20,Input!B16314&lt;=700),Input!B16314,""),"")</f>
        <v/>
      </c>
      <c r="C16314">
        <f>IF(B16314="","",INT(A16314))</f>
        <v/>
      </c>
      <c r="D16314">
        <f>IF(B16314="","",HOUR(A16314))</f>
        <v/>
      </c>
      <c r="E16314">
        <f>IF(B16314="","",IF(INPUT!$I$1="","",IF(C16314&lt;(INT(INPUT!$I$1)-INPUT!$I$2),"Off Meds",IF(C16314&lt;=(INT(INPUT!$I$1)+INPUT!$I$2),"Washout","On Meds"))))</f>
        <v/>
      </c>
      <c r="F16314">
        <f>IF(B16314="","",1.509*(LN(B16314)^1.084-5.381))</f>
        <v/>
      </c>
      <c r="G16314">
        <f>IF(F16314="","",IF(F16314&lt;0,10*F16314^2,0))</f>
        <v/>
      </c>
      <c r="H16314">
        <f>IF(F16314="","",IF(F16314&gt;0,10*F16314^2,0))</f>
        <v/>
      </c>
    </row>
    <row r="16315">
      <c r="A16315">
        <f>Input!A16315</f>
        <v/>
      </c>
      <c r="B16315">
        <f>IF(ISNUMBER(Input!B16315),IF(AND(Input!B16315&gt;=20,Input!B16315&lt;=700),Input!B16315,""),"")</f>
        <v/>
      </c>
      <c r="C16315">
        <f>IF(B16315="","",INT(A16315))</f>
        <v/>
      </c>
      <c r="D16315">
        <f>IF(B16315="","",HOUR(A16315))</f>
        <v/>
      </c>
      <c r="E16315">
        <f>IF(B16315="","",IF(INPUT!$I$1="","",IF(C16315&lt;(INT(INPUT!$I$1)-INPUT!$I$2),"Off Meds",IF(C16315&lt;=(INT(INPUT!$I$1)+INPUT!$I$2),"Washout","On Meds"))))</f>
        <v/>
      </c>
      <c r="F16315">
        <f>IF(B16315="","",1.509*(LN(B16315)^1.084-5.381))</f>
        <v/>
      </c>
      <c r="G16315">
        <f>IF(F16315="","",IF(F16315&lt;0,10*F16315^2,0))</f>
        <v/>
      </c>
      <c r="H16315">
        <f>IF(F16315="","",IF(F16315&gt;0,10*F16315^2,0))</f>
        <v/>
      </c>
    </row>
    <row r="16316">
      <c r="A16316">
        <f>Input!A16316</f>
        <v/>
      </c>
      <c r="B16316">
        <f>IF(ISNUMBER(Input!B16316),IF(AND(Input!B16316&gt;=20,Input!B16316&lt;=700),Input!B16316,""),"")</f>
        <v/>
      </c>
      <c r="C16316">
        <f>IF(B16316="","",INT(A16316))</f>
        <v/>
      </c>
      <c r="D16316">
        <f>IF(B16316="","",HOUR(A16316))</f>
        <v/>
      </c>
      <c r="E16316">
        <f>IF(B16316="","",IF(INPUT!$I$1="","",IF(C16316&lt;(INT(INPUT!$I$1)-INPUT!$I$2),"Off Meds",IF(C16316&lt;=(INT(INPUT!$I$1)+INPUT!$I$2),"Washout","On Meds"))))</f>
        <v/>
      </c>
      <c r="F16316">
        <f>IF(B16316="","",1.509*(LN(B16316)^1.084-5.381))</f>
        <v/>
      </c>
      <c r="G16316">
        <f>IF(F16316="","",IF(F16316&lt;0,10*F16316^2,0))</f>
        <v/>
      </c>
      <c r="H16316">
        <f>IF(F16316="","",IF(F16316&gt;0,10*F16316^2,0))</f>
        <v/>
      </c>
    </row>
    <row r="16317">
      <c r="A16317">
        <f>Input!A16317</f>
        <v/>
      </c>
      <c r="B16317">
        <f>IF(ISNUMBER(Input!B16317),IF(AND(Input!B16317&gt;=20,Input!B16317&lt;=700),Input!B16317,""),"")</f>
        <v/>
      </c>
      <c r="C16317">
        <f>IF(B16317="","",INT(A16317))</f>
        <v/>
      </c>
      <c r="D16317">
        <f>IF(B16317="","",HOUR(A16317))</f>
        <v/>
      </c>
      <c r="E16317">
        <f>IF(B16317="","",IF(INPUT!$I$1="","",IF(C16317&lt;(INT(INPUT!$I$1)-INPUT!$I$2),"Off Meds",IF(C16317&lt;=(INT(INPUT!$I$1)+INPUT!$I$2),"Washout","On Meds"))))</f>
        <v/>
      </c>
      <c r="F16317">
        <f>IF(B16317="","",1.509*(LN(B16317)^1.084-5.381))</f>
        <v/>
      </c>
      <c r="G16317">
        <f>IF(F16317="","",IF(F16317&lt;0,10*F16317^2,0))</f>
        <v/>
      </c>
      <c r="H16317">
        <f>IF(F16317="","",IF(F16317&gt;0,10*F16317^2,0))</f>
        <v/>
      </c>
    </row>
    <row r="16318">
      <c r="A16318">
        <f>Input!A16318</f>
        <v/>
      </c>
      <c r="B16318">
        <f>IF(ISNUMBER(Input!B16318),IF(AND(Input!B16318&gt;=20,Input!B16318&lt;=700),Input!B16318,""),"")</f>
        <v/>
      </c>
      <c r="C16318">
        <f>IF(B16318="","",INT(A16318))</f>
        <v/>
      </c>
      <c r="D16318">
        <f>IF(B16318="","",HOUR(A16318))</f>
        <v/>
      </c>
      <c r="E16318">
        <f>IF(B16318="","",IF(INPUT!$I$1="","",IF(C16318&lt;(INT(INPUT!$I$1)-INPUT!$I$2),"Off Meds",IF(C16318&lt;=(INT(INPUT!$I$1)+INPUT!$I$2),"Washout","On Meds"))))</f>
        <v/>
      </c>
      <c r="F16318">
        <f>IF(B16318="","",1.509*(LN(B16318)^1.084-5.381))</f>
        <v/>
      </c>
      <c r="G16318">
        <f>IF(F16318="","",IF(F16318&lt;0,10*F16318^2,0))</f>
        <v/>
      </c>
      <c r="H16318">
        <f>IF(F16318="","",IF(F16318&gt;0,10*F16318^2,0))</f>
        <v/>
      </c>
    </row>
    <row r="16319">
      <c r="A16319">
        <f>Input!A16319</f>
        <v/>
      </c>
      <c r="B16319">
        <f>IF(ISNUMBER(Input!B16319),IF(AND(Input!B16319&gt;=20,Input!B16319&lt;=700),Input!B16319,""),"")</f>
        <v/>
      </c>
      <c r="C16319">
        <f>IF(B16319="","",INT(A16319))</f>
        <v/>
      </c>
      <c r="D16319">
        <f>IF(B16319="","",HOUR(A16319))</f>
        <v/>
      </c>
      <c r="E16319">
        <f>IF(B16319="","",IF(INPUT!$I$1="","",IF(C16319&lt;(INT(INPUT!$I$1)-INPUT!$I$2),"Off Meds",IF(C16319&lt;=(INT(INPUT!$I$1)+INPUT!$I$2),"Washout","On Meds"))))</f>
        <v/>
      </c>
      <c r="F16319">
        <f>IF(B16319="","",1.509*(LN(B16319)^1.084-5.381))</f>
        <v/>
      </c>
      <c r="G16319">
        <f>IF(F16319="","",IF(F16319&lt;0,10*F16319^2,0))</f>
        <v/>
      </c>
      <c r="H16319">
        <f>IF(F16319="","",IF(F16319&gt;0,10*F16319^2,0))</f>
        <v/>
      </c>
    </row>
    <row r="16320">
      <c r="A16320">
        <f>Input!A16320</f>
        <v/>
      </c>
      <c r="B16320">
        <f>IF(ISNUMBER(Input!B16320),IF(AND(Input!B16320&gt;=20,Input!B16320&lt;=700),Input!B16320,""),"")</f>
        <v/>
      </c>
      <c r="C16320">
        <f>IF(B16320="","",INT(A16320))</f>
        <v/>
      </c>
      <c r="D16320">
        <f>IF(B16320="","",HOUR(A16320))</f>
        <v/>
      </c>
      <c r="E16320">
        <f>IF(B16320="","",IF(INPUT!$I$1="","",IF(C16320&lt;(INT(INPUT!$I$1)-INPUT!$I$2),"Off Meds",IF(C16320&lt;=(INT(INPUT!$I$1)+INPUT!$I$2),"Washout","On Meds"))))</f>
        <v/>
      </c>
      <c r="F16320">
        <f>IF(B16320="","",1.509*(LN(B16320)^1.084-5.381))</f>
        <v/>
      </c>
      <c r="G16320">
        <f>IF(F16320="","",IF(F16320&lt;0,10*F16320^2,0))</f>
        <v/>
      </c>
      <c r="H16320">
        <f>IF(F16320="","",IF(F16320&gt;0,10*F16320^2,0))</f>
        <v/>
      </c>
    </row>
    <row r="16321">
      <c r="A16321">
        <f>Input!A16321</f>
        <v/>
      </c>
      <c r="B16321">
        <f>IF(ISNUMBER(Input!B16321),IF(AND(Input!B16321&gt;=20,Input!B16321&lt;=700),Input!B16321,""),"")</f>
        <v/>
      </c>
      <c r="C16321">
        <f>IF(B16321="","",INT(A16321))</f>
        <v/>
      </c>
      <c r="D16321">
        <f>IF(B16321="","",HOUR(A16321))</f>
        <v/>
      </c>
      <c r="E16321">
        <f>IF(B16321="","",IF(INPUT!$I$1="","",IF(C16321&lt;(INT(INPUT!$I$1)-INPUT!$I$2),"Off Meds",IF(C16321&lt;=(INT(INPUT!$I$1)+INPUT!$I$2),"Washout","On Meds"))))</f>
        <v/>
      </c>
      <c r="F16321">
        <f>IF(B16321="","",1.509*(LN(B16321)^1.084-5.381))</f>
        <v/>
      </c>
      <c r="G16321">
        <f>IF(F16321="","",IF(F16321&lt;0,10*F16321^2,0))</f>
        <v/>
      </c>
      <c r="H16321">
        <f>IF(F16321="","",IF(F16321&gt;0,10*F16321^2,0))</f>
        <v/>
      </c>
    </row>
    <row r="16322">
      <c r="A16322">
        <f>Input!A16322</f>
        <v/>
      </c>
      <c r="B16322">
        <f>IF(ISNUMBER(Input!B16322),IF(AND(Input!B16322&gt;=20,Input!B16322&lt;=700),Input!B16322,""),"")</f>
        <v/>
      </c>
      <c r="C16322">
        <f>IF(B16322="","",INT(A16322))</f>
        <v/>
      </c>
      <c r="D16322">
        <f>IF(B16322="","",HOUR(A16322))</f>
        <v/>
      </c>
      <c r="E16322">
        <f>IF(B16322="","",IF(INPUT!$I$1="","",IF(C16322&lt;(INT(INPUT!$I$1)-INPUT!$I$2),"Off Meds",IF(C16322&lt;=(INT(INPUT!$I$1)+INPUT!$I$2),"Washout","On Meds"))))</f>
        <v/>
      </c>
      <c r="F16322">
        <f>IF(B16322="","",1.509*(LN(B16322)^1.084-5.381))</f>
        <v/>
      </c>
      <c r="G16322">
        <f>IF(F16322="","",IF(F16322&lt;0,10*F16322^2,0))</f>
        <v/>
      </c>
      <c r="H16322">
        <f>IF(F16322="","",IF(F16322&gt;0,10*F16322^2,0))</f>
        <v/>
      </c>
    </row>
    <row r="16323">
      <c r="A16323">
        <f>Input!A16323</f>
        <v/>
      </c>
      <c r="B16323">
        <f>IF(ISNUMBER(Input!B16323),IF(AND(Input!B16323&gt;=20,Input!B16323&lt;=700),Input!B16323,""),"")</f>
        <v/>
      </c>
      <c r="C16323">
        <f>IF(B16323="","",INT(A16323))</f>
        <v/>
      </c>
      <c r="D16323">
        <f>IF(B16323="","",HOUR(A16323))</f>
        <v/>
      </c>
      <c r="E16323">
        <f>IF(B16323="","",IF(INPUT!$I$1="","",IF(C16323&lt;(INT(INPUT!$I$1)-INPUT!$I$2),"Off Meds",IF(C16323&lt;=(INT(INPUT!$I$1)+INPUT!$I$2),"Washout","On Meds"))))</f>
        <v/>
      </c>
      <c r="F16323">
        <f>IF(B16323="","",1.509*(LN(B16323)^1.084-5.381))</f>
        <v/>
      </c>
      <c r="G16323">
        <f>IF(F16323="","",IF(F16323&lt;0,10*F16323^2,0))</f>
        <v/>
      </c>
      <c r="H16323">
        <f>IF(F16323="","",IF(F16323&gt;0,10*F16323^2,0))</f>
        <v/>
      </c>
    </row>
    <row r="16324">
      <c r="A16324">
        <f>Input!A16324</f>
        <v/>
      </c>
      <c r="B16324">
        <f>IF(ISNUMBER(Input!B16324),IF(AND(Input!B16324&gt;=20,Input!B16324&lt;=700),Input!B16324,""),"")</f>
        <v/>
      </c>
      <c r="C16324">
        <f>IF(B16324="","",INT(A16324))</f>
        <v/>
      </c>
      <c r="D16324">
        <f>IF(B16324="","",HOUR(A16324))</f>
        <v/>
      </c>
      <c r="E16324">
        <f>IF(B16324="","",IF(INPUT!$I$1="","",IF(C16324&lt;(INT(INPUT!$I$1)-INPUT!$I$2),"Off Meds",IF(C16324&lt;=(INT(INPUT!$I$1)+INPUT!$I$2),"Washout","On Meds"))))</f>
        <v/>
      </c>
      <c r="F16324">
        <f>IF(B16324="","",1.509*(LN(B16324)^1.084-5.381))</f>
        <v/>
      </c>
      <c r="G16324">
        <f>IF(F16324="","",IF(F16324&lt;0,10*F16324^2,0))</f>
        <v/>
      </c>
      <c r="H16324">
        <f>IF(F16324="","",IF(F16324&gt;0,10*F16324^2,0))</f>
        <v/>
      </c>
    </row>
    <row r="16325">
      <c r="A16325">
        <f>Input!A16325</f>
        <v/>
      </c>
      <c r="B16325">
        <f>IF(ISNUMBER(Input!B16325),IF(AND(Input!B16325&gt;=20,Input!B16325&lt;=700),Input!B16325,""),"")</f>
        <v/>
      </c>
      <c r="C16325">
        <f>IF(B16325="","",INT(A16325))</f>
        <v/>
      </c>
      <c r="D16325">
        <f>IF(B16325="","",HOUR(A16325))</f>
        <v/>
      </c>
      <c r="E16325">
        <f>IF(B16325="","",IF(INPUT!$I$1="","",IF(C16325&lt;(INT(INPUT!$I$1)-INPUT!$I$2),"Off Meds",IF(C16325&lt;=(INT(INPUT!$I$1)+INPUT!$I$2),"Washout","On Meds"))))</f>
        <v/>
      </c>
      <c r="F16325">
        <f>IF(B16325="","",1.509*(LN(B16325)^1.084-5.381))</f>
        <v/>
      </c>
      <c r="G16325">
        <f>IF(F16325="","",IF(F16325&lt;0,10*F16325^2,0))</f>
        <v/>
      </c>
      <c r="H16325">
        <f>IF(F16325="","",IF(F16325&gt;0,10*F16325^2,0))</f>
        <v/>
      </c>
    </row>
    <row r="16326">
      <c r="A16326">
        <f>Input!A16326</f>
        <v/>
      </c>
      <c r="B16326">
        <f>IF(ISNUMBER(Input!B16326),IF(AND(Input!B16326&gt;=20,Input!B16326&lt;=700),Input!B16326,""),"")</f>
        <v/>
      </c>
      <c r="C16326">
        <f>IF(B16326="","",INT(A16326))</f>
        <v/>
      </c>
      <c r="D16326">
        <f>IF(B16326="","",HOUR(A16326))</f>
        <v/>
      </c>
      <c r="E16326">
        <f>IF(B16326="","",IF(INPUT!$I$1="","",IF(C16326&lt;(INT(INPUT!$I$1)-INPUT!$I$2),"Off Meds",IF(C16326&lt;=(INT(INPUT!$I$1)+INPUT!$I$2),"Washout","On Meds"))))</f>
        <v/>
      </c>
      <c r="F16326">
        <f>IF(B16326="","",1.509*(LN(B16326)^1.084-5.381))</f>
        <v/>
      </c>
      <c r="G16326">
        <f>IF(F16326="","",IF(F16326&lt;0,10*F16326^2,0))</f>
        <v/>
      </c>
      <c r="H16326">
        <f>IF(F16326="","",IF(F16326&gt;0,10*F16326^2,0))</f>
        <v/>
      </c>
    </row>
    <row r="16327">
      <c r="A16327">
        <f>Input!A16327</f>
        <v/>
      </c>
      <c r="B16327">
        <f>IF(ISNUMBER(Input!B16327),IF(AND(Input!B16327&gt;=20,Input!B16327&lt;=700),Input!B16327,""),"")</f>
        <v/>
      </c>
      <c r="C16327">
        <f>IF(B16327="","",INT(A16327))</f>
        <v/>
      </c>
      <c r="D16327">
        <f>IF(B16327="","",HOUR(A16327))</f>
        <v/>
      </c>
      <c r="E16327">
        <f>IF(B16327="","",IF(INPUT!$I$1="","",IF(C16327&lt;(INT(INPUT!$I$1)-INPUT!$I$2),"Off Meds",IF(C16327&lt;=(INT(INPUT!$I$1)+INPUT!$I$2),"Washout","On Meds"))))</f>
        <v/>
      </c>
      <c r="F16327">
        <f>IF(B16327="","",1.509*(LN(B16327)^1.084-5.381))</f>
        <v/>
      </c>
      <c r="G16327">
        <f>IF(F16327="","",IF(F16327&lt;0,10*F16327^2,0))</f>
        <v/>
      </c>
      <c r="H16327">
        <f>IF(F16327="","",IF(F16327&gt;0,10*F16327^2,0))</f>
        <v/>
      </c>
    </row>
    <row r="16328">
      <c r="A16328">
        <f>Input!A16328</f>
        <v/>
      </c>
      <c r="B16328">
        <f>IF(ISNUMBER(Input!B16328),IF(AND(Input!B16328&gt;=20,Input!B16328&lt;=700),Input!B16328,""),"")</f>
        <v/>
      </c>
      <c r="C16328">
        <f>IF(B16328="","",INT(A16328))</f>
        <v/>
      </c>
      <c r="D16328">
        <f>IF(B16328="","",HOUR(A16328))</f>
        <v/>
      </c>
      <c r="E16328">
        <f>IF(B16328="","",IF(INPUT!$I$1="","",IF(C16328&lt;(INT(INPUT!$I$1)-INPUT!$I$2),"Off Meds",IF(C16328&lt;=(INT(INPUT!$I$1)+INPUT!$I$2),"Washout","On Meds"))))</f>
        <v/>
      </c>
      <c r="F16328">
        <f>IF(B16328="","",1.509*(LN(B16328)^1.084-5.381))</f>
        <v/>
      </c>
      <c r="G16328">
        <f>IF(F16328="","",IF(F16328&lt;0,10*F16328^2,0))</f>
        <v/>
      </c>
      <c r="H16328">
        <f>IF(F16328="","",IF(F16328&gt;0,10*F16328^2,0))</f>
        <v/>
      </c>
    </row>
    <row r="16329">
      <c r="A16329">
        <f>Input!A16329</f>
        <v/>
      </c>
      <c r="B16329">
        <f>IF(ISNUMBER(Input!B16329),IF(AND(Input!B16329&gt;=20,Input!B16329&lt;=700),Input!B16329,""),"")</f>
        <v/>
      </c>
      <c r="C16329">
        <f>IF(B16329="","",INT(A16329))</f>
        <v/>
      </c>
      <c r="D16329">
        <f>IF(B16329="","",HOUR(A16329))</f>
        <v/>
      </c>
      <c r="E16329">
        <f>IF(B16329="","",IF(INPUT!$I$1="","",IF(C16329&lt;(INT(INPUT!$I$1)-INPUT!$I$2),"Off Meds",IF(C16329&lt;=(INT(INPUT!$I$1)+INPUT!$I$2),"Washout","On Meds"))))</f>
        <v/>
      </c>
      <c r="F16329">
        <f>IF(B16329="","",1.509*(LN(B16329)^1.084-5.381))</f>
        <v/>
      </c>
      <c r="G16329">
        <f>IF(F16329="","",IF(F16329&lt;0,10*F16329^2,0))</f>
        <v/>
      </c>
      <c r="H16329">
        <f>IF(F16329="","",IF(F16329&gt;0,10*F16329^2,0))</f>
        <v/>
      </c>
    </row>
    <row r="16330">
      <c r="A16330">
        <f>Input!A16330</f>
        <v/>
      </c>
      <c r="B16330">
        <f>IF(ISNUMBER(Input!B16330),IF(AND(Input!B16330&gt;=20,Input!B16330&lt;=700),Input!B16330,""),"")</f>
        <v/>
      </c>
      <c r="C16330">
        <f>IF(B16330="","",INT(A16330))</f>
        <v/>
      </c>
      <c r="D16330">
        <f>IF(B16330="","",HOUR(A16330))</f>
        <v/>
      </c>
      <c r="E16330">
        <f>IF(B16330="","",IF(INPUT!$I$1="","",IF(C16330&lt;(INT(INPUT!$I$1)-INPUT!$I$2),"Off Meds",IF(C16330&lt;=(INT(INPUT!$I$1)+INPUT!$I$2),"Washout","On Meds"))))</f>
        <v/>
      </c>
      <c r="F16330">
        <f>IF(B16330="","",1.509*(LN(B16330)^1.084-5.381))</f>
        <v/>
      </c>
      <c r="G16330">
        <f>IF(F16330="","",IF(F16330&lt;0,10*F16330^2,0))</f>
        <v/>
      </c>
      <c r="H16330">
        <f>IF(F16330="","",IF(F16330&gt;0,10*F16330^2,0))</f>
        <v/>
      </c>
    </row>
    <row r="16331">
      <c r="A16331">
        <f>Input!A16331</f>
        <v/>
      </c>
      <c r="B16331">
        <f>IF(ISNUMBER(Input!B16331),IF(AND(Input!B16331&gt;=20,Input!B16331&lt;=700),Input!B16331,""),"")</f>
        <v/>
      </c>
      <c r="C16331">
        <f>IF(B16331="","",INT(A16331))</f>
        <v/>
      </c>
      <c r="D16331">
        <f>IF(B16331="","",HOUR(A16331))</f>
        <v/>
      </c>
      <c r="E16331">
        <f>IF(B16331="","",IF(INPUT!$I$1="","",IF(C16331&lt;(INT(INPUT!$I$1)-INPUT!$I$2),"Off Meds",IF(C16331&lt;=(INT(INPUT!$I$1)+INPUT!$I$2),"Washout","On Meds"))))</f>
        <v/>
      </c>
      <c r="F16331">
        <f>IF(B16331="","",1.509*(LN(B16331)^1.084-5.381))</f>
        <v/>
      </c>
      <c r="G16331">
        <f>IF(F16331="","",IF(F16331&lt;0,10*F16331^2,0))</f>
        <v/>
      </c>
      <c r="H16331">
        <f>IF(F16331="","",IF(F16331&gt;0,10*F16331^2,0))</f>
        <v/>
      </c>
    </row>
    <row r="16332">
      <c r="A16332">
        <f>Input!A16332</f>
        <v/>
      </c>
      <c r="B16332">
        <f>IF(ISNUMBER(Input!B16332),IF(AND(Input!B16332&gt;=20,Input!B16332&lt;=700),Input!B16332,""),"")</f>
        <v/>
      </c>
      <c r="C16332">
        <f>IF(B16332="","",INT(A16332))</f>
        <v/>
      </c>
      <c r="D16332">
        <f>IF(B16332="","",HOUR(A16332))</f>
        <v/>
      </c>
      <c r="E16332">
        <f>IF(B16332="","",IF(INPUT!$I$1="","",IF(C16332&lt;(INT(INPUT!$I$1)-INPUT!$I$2),"Off Meds",IF(C16332&lt;=(INT(INPUT!$I$1)+INPUT!$I$2),"Washout","On Meds"))))</f>
        <v/>
      </c>
      <c r="F16332">
        <f>IF(B16332="","",1.509*(LN(B16332)^1.084-5.381))</f>
        <v/>
      </c>
      <c r="G16332">
        <f>IF(F16332="","",IF(F16332&lt;0,10*F16332^2,0))</f>
        <v/>
      </c>
      <c r="H16332">
        <f>IF(F16332="","",IF(F16332&gt;0,10*F16332^2,0))</f>
        <v/>
      </c>
    </row>
    <row r="16333">
      <c r="A16333">
        <f>Input!A16333</f>
        <v/>
      </c>
      <c r="B16333">
        <f>IF(ISNUMBER(Input!B16333),IF(AND(Input!B16333&gt;=20,Input!B16333&lt;=700),Input!B16333,""),"")</f>
        <v/>
      </c>
      <c r="C16333">
        <f>IF(B16333="","",INT(A16333))</f>
        <v/>
      </c>
      <c r="D16333">
        <f>IF(B16333="","",HOUR(A16333))</f>
        <v/>
      </c>
      <c r="E16333">
        <f>IF(B16333="","",IF(INPUT!$I$1="","",IF(C16333&lt;(INT(INPUT!$I$1)-INPUT!$I$2),"Off Meds",IF(C16333&lt;=(INT(INPUT!$I$1)+INPUT!$I$2),"Washout","On Meds"))))</f>
        <v/>
      </c>
      <c r="F16333">
        <f>IF(B16333="","",1.509*(LN(B16333)^1.084-5.381))</f>
        <v/>
      </c>
      <c r="G16333">
        <f>IF(F16333="","",IF(F16333&lt;0,10*F16333^2,0))</f>
        <v/>
      </c>
      <c r="H16333">
        <f>IF(F16333="","",IF(F16333&gt;0,10*F16333^2,0))</f>
        <v/>
      </c>
    </row>
    <row r="16334">
      <c r="A16334">
        <f>Input!A16334</f>
        <v/>
      </c>
      <c r="B16334">
        <f>IF(ISNUMBER(Input!B16334),IF(AND(Input!B16334&gt;=20,Input!B16334&lt;=700),Input!B16334,""),"")</f>
        <v/>
      </c>
      <c r="C16334">
        <f>IF(B16334="","",INT(A16334))</f>
        <v/>
      </c>
      <c r="D16334">
        <f>IF(B16334="","",HOUR(A16334))</f>
        <v/>
      </c>
      <c r="E16334">
        <f>IF(B16334="","",IF(INPUT!$I$1="","",IF(C16334&lt;(INT(INPUT!$I$1)-INPUT!$I$2),"Off Meds",IF(C16334&lt;=(INT(INPUT!$I$1)+INPUT!$I$2),"Washout","On Meds"))))</f>
        <v/>
      </c>
      <c r="F16334">
        <f>IF(B16334="","",1.509*(LN(B16334)^1.084-5.381))</f>
        <v/>
      </c>
      <c r="G16334">
        <f>IF(F16334="","",IF(F16334&lt;0,10*F16334^2,0))</f>
        <v/>
      </c>
      <c r="H16334">
        <f>IF(F16334="","",IF(F16334&gt;0,10*F16334^2,0))</f>
        <v/>
      </c>
    </row>
    <row r="16335">
      <c r="A16335">
        <f>Input!A16335</f>
        <v/>
      </c>
      <c r="B16335">
        <f>IF(ISNUMBER(Input!B16335),IF(AND(Input!B16335&gt;=20,Input!B16335&lt;=700),Input!B16335,""),"")</f>
        <v/>
      </c>
      <c r="C16335">
        <f>IF(B16335="","",INT(A16335))</f>
        <v/>
      </c>
      <c r="D16335">
        <f>IF(B16335="","",HOUR(A16335))</f>
        <v/>
      </c>
      <c r="E16335">
        <f>IF(B16335="","",IF(INPUT!$I$1="","",IF(C16335&lt;(INT(INPUT!$I$1)-INPUT!$I$2),"Off Meds",IF(C16335&lt;=(INT(INPUT!$I$1)+INPUT!$I$2),"Washout","On Meds"))))</f>
        <v/>
      </c>
      <c r="F16335">
        <f>IF(B16335="","",1.509*(LN(B16335)^1.084-5.381))</f>
        <v/>
      </c>
      <c r="G16335">
        <f>IF(F16335="","",IF(F16335&lt;0,10*F16335^2,0))</f>
        <v/>
      </c>
      <c r="H16335">
        <f>IF(F16335="","",IF(F16335&gt;0,10*F16335^2,0))</f>
        <v/>
      </c>
    </row>
    <row r="16336">
      <c r="A16336">
        <f>Input!A16336</f>
        <v/>
      </c>
      <c r="B16336">
        <f>IF(ISNUMBER(Input!B16336),IF(AND(Input!B16336&gt;=20,Input!B16336&lt;=700),Input!B16336,""),"")</f>
        <v/>
      </c>
      <c r="C16336">
        <f>IF(B16336="","",INT(A16336))</f>
        <v/>
      </c>
      <c r="D16336">
        <f>IF(B16336="","",HOUR(A16336))</f>
        <v/>
      </c>
      <c r="E16336">
        <f>IF(B16336="","",IF(INPUT!$I$1="","",IF(C16336&lt;(INT(INPUT!$I$1)-INPUT!$I$2),"Off Meds",IF(C16336&lt;=(INT(INPUT!$I$1)+INPUT!$I$2),"Washout","On Meds"))))</f>
        <v/>
      </c>
      <c r="F16336">
        <f>IF(B16336="","",1.509*(LN(B16336)^1.084-5.381))</f>
        <v/>
      </c>
      <c r="G16336">
        <f>IF(F16336="","",IF(F16336&lt;0,10*F16336^2,0))</f>
        <v/>
      </c>
      <c r="H16336">
        <f>IF(F16336="","",IF(F16336&gt;0,10*F16336^2,0))</f>
        <v/>
      </c>
    </row>
    <row r="16337">
      <c r="A16337">
        <f>Input!A16337</f>
        <v/>
      </c>
      <c r="B16337">
        <f>IF(ISNUMBER(Input!B16337),IF(AND(Input!B16337&gt;=20,Input!B16337&lt;=700),Input!B16337,""),"")</f>
        <v/>
      </c>
      <c r="C16337">
        <f>IF(B16337="","",INT(A16337))</f>
        <v/>
      </c>
      <c r="D16337">
        <f>IF(B16337="","",HOUR(A16337))</f>
        <v/>
      </c>
      <c r="E16337">
        <f>IF(B16337="","",IF(INPUT!$I$1="","",IF(C16337&lt;(INT(INPUT!$I$1)-INPUT!$I$2),"Off Meds",IF(C16337&lt;=(INT(INPUT!$I$1)+INPUT!$I$2),"Washout","On Meds"))))</f>
        <v/>
      </c>
      <c r="F16337">
        <f>IF(B16337="","",1.509*(LN(B16337)^1.084-5.381))</f>
        <v/>
      </c>
      <c r="G16337">
        <f>IF(F16337="","",IF(F16337&lt;0,10*F16337^2,0))</f>
        <v/>
      </c>
      <c r="H16337">
        <f>IF(F16337="","",IF(F16337&gt;0,10*F16337^2,0))</f>
        <v/>
      </c>
    </row>
    <row r="16338">
      <c r="A16338">
        <f>Input!A16338</f>
        <v/>
      </c>
      <c r="B16338">
        <f>IF(ISNUMBER(Input!B16338),IF(AND(Input!B16338&gt;=20,Input!B16338&lt;=700),Input!B16338,""),"")</f>
        <v/>
      </c>
      <c r="C16338">
        <f>IF(B16338="","",INT(A16338))</f>
        <v/>
      </c>
      <c r="D16338">
        <f>IF(B16338="","",HOUR(A16338))</f>
        <v/>
      </c>
      <c r="E16338">
        <f>IF(B16338="","",IF(INPUT!$I$1="","",IF(C16338&lt;(INT(INPUT!$I$1)-INPUT!$I$2),"Off Meds",IF(C16338&lt;=(INT(INPUT!$I$1)+INPUT!$I$2),"Washout","On Meds"))))</f>
        <v/>
      </c>
      <c r="F16338">
        <f>IF(B16338="","",1.509*(LN(B16338)^1.084-5.381))</f>
        <v/>
      </c>
      <c r="G16338">
        <f>IF(F16338="","",IF(F16338&lt;0,10*F16338^2,0))</f>
        <v/>
      </c>
      <c r="H16338">
        <f>IF(F16338="","",IF(F16338&gt;0,10*F16338^2,0))</f>
        <v/>
      </c>
    </row>
    <row r="16339">
      <c r="A16339">
        <f>Input!A16339</f>
        <v/>
      </c>
      <c r="B16339">
        <f>IF(ISNUMBER(Input!B16339),IF(AND(Input!B16339&gt;=20,Input!B16339&lt;=700),Input!B16339,""),"")</f>
        <v/>
      </c>
      <c r="C16339">
        <f>IF(B16339="","",INT(A16339))</f>
        <v/>
      </c>
      <c r="D16339">
        <f>IF(B16339="","",HOUR(A16339))</f>
        <v/>
      </c>
      <c r="E16339">
        <f>IF(B16339="","",IF(INPUT!$I$1="","",IF(C16339&lt;(INT(INPUT!$I$1)-INPUT!$I$2),"Off Meds",IF(C16339&lt;=(INT(INPUT!$I$1)+INPUT!$I$2),"Washout","On Meds"))))</f>
        <v/>
      </c>
      <c r="F16339">
        <f>IF(B16339="","",1.509*(LN(B16339)^1.084-5.381))</f>
        <v/>
      </c>
      <c r="G16339">
        <f>IF(F16339="","",IF(F16339&lt;0,10*F16339^2,0))</f>
        <v/>
      </c>
      <c r="H16339">
        <f>IF(F16339="","",IF(F16339&gt;0,10*F16339^2,0))</f>
        <v/>
      </c>
    </row>
    <row r="16340">
      <c r="A16340">
        <f>Input!A16340</f>
        <v/>
      </c>
      <c r="B16340">
        <f>IF(ISNUMBER(Input!B16340),IF(AND(Input!B16340&gt;=20,Input!B16340&lt;=700),Input!B16340,""),"")</f>
        <v/>
      </c>
      <c r="C16340">
        <f>IF(B16340="","",INT(A16340))</f>
        <v/>
      </c>
      <c r="D16340">
        <f>IF(B16340="","",HOUR(A16340))</f>
        <v/>
      </c>
      <c r="E16340">
        <f>IF(B16340="","",IF(INPUT!$I$1="","",IF(C16340&lt;(INT(INPUT!$I$1)-INPUT!$I$2),"Off Meds",IF(C16340&lt;=(INT(INPUT!$I$1)+INPUT!$I$2),"Washout","On Meds"))))</f>
        <v/>
      </c>
      <c r="F16340">
        <f>IF(B16340="","",1.509*(LN(B16340)^1.084-5.381))</f>
        <v/>
      </c>
      <c r="G16340">
        <f>IF(F16340="","",IF(F16340&lt;0,10*F16340^2,0))</f>
        <v/>
      </c>
      <c r="H16340">
        <f>IF(F16340="","",IF(F16340&gt;0,10*F16340^2,0))</f>
        <v/>
      </c>
    </row>
    <row r="16341">
      <c r="A16341">
        <f>Input!A16341</f>
        <v/>
      </c>
      <c r="B16341">
        <f>IF(ISNUMBER(Input!B16341),IF(AND(Input!B16341&gt;=20,Input!B16341&lt;=700),Input!B16341,""),"")</f>
        <v/>
      </c>
      <c r="C16341">
        <f>IF(B16341="","",INT(A16341))</f>
        <v/>
      </c>
      <c r="D16341">
        <f>IF(B16341="","",HOUR(A16341))</f>
        <v/>
      </c>
      <c r="E16341">
        <f>IF(B16341="","",IF(INPUT!$I$1="","",IF(C16341&lt;(INT(INPUT!$I$1)-INPUT!$I$2),"Off Meds",IF(C16341&lt;=(INT(INPUT!$I$1)+INPUT!$I$2),"Washout","On Meds"))))</f>
        <v/>
      </c>
      <c r="F16341">
        <f>IF(B16341="","",1.509*(LN(B16341)^1.084-5.381))</f>
        <v/>
      </c>
      <c r="G16341">
        <f>IF(F16341="","",IF(F16341&lt;0,10*F16341^2,0))</f>
        <v/>
      </c>
      <c r="H16341">
        <f>IF(F16341="","",IF(F16341&gt;0,10*F16341^2,0))</f>
        <v/>
      </c>
    </row>
    <row r="16342">
      <c r="A16342">
        <f>Input!A16342</f>
        <v/>
      </c>
      <c r="B16342">
        <f>IF(ISNUMBER(Input!B16342),IF(AND(Input!B16342&gt;=20,Input!B16342&lt;=700),Input!B16342,""),"")</f>
        <v/>
      </c>
      <c r="C16342">
        <f>IF(B16342="","",INT(A16342))</f>
        <v/>
      </c>
      <c r="D16342">
        <f>IF(B16342="","",HOUR(A16342))</f>
        <v/>
      </c>
      <c r="E16342">
        <f>IF(B16342="","",IF(INPUT!$I$1="","",IF(C16342&lt;(INT(INPUT!$I$1)-INPUT!$I$2),"Off Meds",IF(C16342&lt;=(INT(INPUT!$I$1)+INPUT!$I$2),"Washout","On Meds"))))</f>
        <v/>
      </c>
      <c r="F16342">
        <f>IF(B16342="","",1.509*(LN(B16342)^1.084-5.381))</f>
        <v/>
      </c>
      <c r="G16342">
        <f>IF(F16342="","",IF(F16342&lt;0,10*F16342^2,0))</f>
        <v/>
      </c>
      <c r="H16342">
        <f>IF(F16342="","",IF(F16342&gt;0,10*F16342^2,0))</f>
        <v/>
      </c>
    </row>
    <row r="16343">
      <c r="A16343">
        <f>Input!A16343</f>
        <v/>
      </c>
      <c r="B16343">
        <f>IF(ISNUMBER(Input!B16343),IF(AND(Input!B16343&gt;=20,Input!B16343&lt;=700),Input!B16343,""),"")</f>
        <v/>
      </c>
      <c r="C16343">
        <f>IF(B16343="","",INT(A16343))</f>
        <v/>
      </c>
      <c r="D16343">
        <f>IF(B16343="","",HOUR(A16343))</f>
        <v/>
      </c>
      <c r="E16343">
        <f>IF(B16343="","",IF(INPUT!$I$1="","",IF(C16343&lt;(INT(INPUT!$I$1)-INPUT!$I$2),"Off Meds",IF(C16343&lt;=(INT(INPUT!$I$1)+INPUT!$I$2),"Washout","On Meds"))))</f>
        <v/>
      </c>
      <c r="F16343">
        <f>IF(B16343="","",1.509*(LN(B16343)^1.084-5.381))</f>
        <v/>
      </c>
      <c r="G16343">
        <f>IF(F16343="","",IF(F16343&lt;0,10*F16343^2,0))</f>
        <v/>
      </c>
      <c r="H16343">
        <f>IF(F16343="","",IF(F16343&gt;0,10*F16343^2,0))</f>
        <v/>
      </c>
    </row>
    <row r="16344">
      <c r="A16344">
        <f>Input!A16344</f>
        <v/>
      </c>
      <c r="B16344">
        <f>IF(ISNUMBER(Input!B16344),IF(AND(Input!B16344&gt;=20,Input!B16344&lt;=700),Input!B16344,""),"")</f>
        <v/>
      </c>
      <c r="C16344">
        <f>IF(B16344="","",INT(A16344))</f>
        <v/>
      </c>
      <c r="D16344">
        <f>IF(B16344="","",HOUR(A16344))</f>
        <v/>
      </c>
      <c r="E16344">
        <f>IF(B16344="","",IF(INPUT!$I$1="","",IF(C16344&lt;(INT(INPUT!$I$1)-INPUT!$I$2),"Off Meds",IF(C16344&lt;=(INT(INPUT!$I$1)+INPUT!$I$2),"Washout","On Meds"))))</f>
        <v/>
      </c>
      <c r="F16344">
        <f>IF(B16344="","",1.509*(LN(B16344)^1.084-5.381))</f>
        <v/>
      </c>
      <c r="G16344">
        <f>IF(F16344="","",IF(F16344&lt;0,10*F16344^2,0))</f>
        <v/>
      </c>
      <c r="H16344">
        <f>IF(F16344="","",IF(F16344&gt;0,10*F16344^2,0))</f>
        <v/>
      </c>
    </row>
    <row r="16345">
      <c r="A16345">
        <f>Input!A16345</f>
        <v/>
      </c>
      <c r="B16345">
        <f>IF(ISNUMBER(Input!B16345),IF(AND(Input!B16345&gt;=20,Input!B16345&lt;=700),Input!B16345,""),"")</f>
        <v/>
      </c>
      <c r="C16345">
        <f>IF(B16345="","",INT(A16345))</f>
        <v/>
      </c>
      <c r="D16345">
        <f>IF(B16345="","",HOUR(A16345))</f>
        <v/>
      </c>
      <c r="E16345">
        <f>IF(B16345="","",IF(INPUT!$I$1="","",IF(C16345&lt;(INT(INPUT!$I$1)-INPUT!$I$2),"Off Meds",IF(C16345&lt;=(INT(INPUT!$I$1)+INPUT!$I$2),"Washout","On Meds"))))</f>
        <v/>
      </c>
      <c r="F16345">
        <f>IF(B16345="","",1.509*(LN(B16345)^1.084-5.381))</f>
        <v/>
      </c>
      <c r="G16345">
        <f>IF(F16345="","",IF(F16345&lt;0,10*F16345^2,0))</f>
        <v/>
      </c>
      <c r="H16345">
        <f>IF(F16345="","",IF(F16345&gt;0,10*F16345^2,0))</f>
        <v/>
      </c>
    </row>
    <row r="16346">
      <c r="A16346">
        <f>Input!A16346</f>
        <v/>
      </c>
      <c r="B16346">
        <f>IF(ISNUMBER(Input!B16346),IF(AND(Input!B16346&gt;=20,Input!B16346&lt;=700),Input!B16346,""),"")</f>
        <v/>
      </c>
      <c r="C16346">
        <f>IF(B16346="","",INT(A16346))</f>
        <v/>
      </c>
      <c r="D16346">
        <f>IF(B16346="","",HOUR(A16346))</f>
        <v/>
      </c>
      <c r="E16346">
        <f>IF(B16346="","",IF(INPUT!$I$1="","",IF(C16346&lt;(INT(INPUT!$I$1)-INPUT!$I$2),"Off Meds",IF(C16346&lt;=(INT(INPUT!$I$1)+INPUT!$I$2),"Washout","On Meds"))))</f>
        <v/>
      </c>
      <c r="F16346">
        <f>IF(B16346="","",1.509*(LN(B16346)^1.084-5.381))</f>
        <v/>
      </c>
      <c r="G16346">
        <f>IF(F16346="","",IF(F16346&lt;0,10*F16346^2,0))</f>
        <v/>
      </c>
      <c r="H16346">
        <f>IF(F16346="","",IF(F16346&gt;0,10*F16346^2,0))</f>
        <v/>
      </c>
    </row>
    <row r="16347">
      <c r="A16347">
        <f>Input!A16347</f>
        <v/>
      </c>
      <c r="B16347">
        <f>IF(ISNUMBER(Input!B16347),IF(AND(Input!B16347&gt;=20,Input!B16347&lt;=700),Input!B16347,""),"")</f>
        <v/>
      </c>
      <c r="C16347">
        <f>IF(B16347="","",INT(A16347))</f>
        <v/>
      </c>
      <c r="D16347">
        <f>IF(B16347="","",HOUR(A16347))</f>
        <v/>
      </c>
      <c r="E16347">
        <f>IF(B16347="","",IF(INPUT!$I$1="","",IF(C16347&lt;(INT(INPUT!$I$1)-INPUT!$I$2),"Off Meds",IF(C16347&lt;=(INT(INPUT!$I$1)+INPUT!$I$2),"Washout","On Meds"))))</f>
        <v/>
      </c>
      <c r="F16347">
        <f>IF(B16347="","",1.509*(LN(B16347)^1.084-5.381))</f>
        <v/>
      </c>
      <c r="G16347">
        <f>IF(F16347="","",IF(F16347&lt;0,10*F16347^2,0))</f>
        <v/>
      </c>
      <c r="H16347">
        <f>IF(F16347="","",IF(F16347&gt;0,10*F16347^2,0))</f>
        <v/>
      </c>
    </row>
    <row r="16348">
      <c r="A16348">
        <f>Input!A16348</f>
        <v/>
      </c>
      <c r="B16348">
        <f>IF(ISNUMBER(Input!B16348),IF(AND(Input!B16348&gt;=20,Input!B16348&lt;=700),Input!B16348,""),"")</f>
        <v/>
      </c>
      <c r="C16348">
        <f>IF(B16348="","",INT(A16348))</f>
        <v/>
      </c>
      <c r="D16348">
        <f>IF(B16348="","",HOUR(A16348))</f>
        <v/>
      </c>
      <c r="E16348">
        <f>IF(B16348="","",IF(INPUT!$I$1="","",IF(C16348&lt;(INT(INPUT!$I$1)-INPUT!$I$2),"Off Meds",IF(C16348&lt;=(INT(INPUT!$I$1)+INPUT!$I$2),"Washout","On Meds"))))</f>
        <v/>
      </c>
      <c r="F16348">
        <f>IF(B16348="","",1.509*(LN(B16348)^1.084-5.381))</f>
        <v/>
      </c>
      <c r="G16348">
        <f>IF(F16348="","",IF(F16348&lt;0,10*F16348^2,0))</f>
        <v/>
      </c>
      <c r="H16348">
        <f>IF(F16348="","",IF(F16348&gt;0,10*F16348^2,0))</f>
        <v/>
      </c>
    </row>
    <row r="16349">
      <c r="A16349">
        <f>Input!A16349</f>
        <v/>
      </c>
      <c r="B16349">
        <f>IF(ISNUMBER(Input!B16349),IF(AND(Input!B16349&gt;=20,Input!B16349&lt;=700),Input!B16349,""),"")</f>
        <v/>
      </c>
      <c r="C16349">
        <f>IF(B16349="","",INT(A16349))</f>
        <v/>
      </c>
      <c r="D16349">
        <f>IF(B16349="","",HOUR(A16349))</f>
        <v/>
      </c>
      <c r="E16349">
        <f>IF(B16349="","",IF(INPUT!$I$1="","",IF(C16349&lt;(INT(INPUT!$I$1)-INPUT!$I$2),"Off Meds",IF(C16349&lt;=(INT(INPUT!$I$1)+INPUT!$I$2),"Washout","On Meds"))))</f>
        <v/>
      </c>
      <c r="F16349">
        <f>IF(B16349="","",1.509*(LN(B16349)^1.084-5.381))</f>
        <v/>
      </c>
      <c r="G16349">
        <f>IF(F16349="","",IF(F16349&lt;0,10*F16349^2,0))</f>
        <v/>
      </c>
      <c r="H16349">
        <f>IF(F16349="","",IF(F16349&gt;0,10*F16349^2,0))</f>
        <v/>
      </c>
    </row>
    <row r="16350">
      <c r="A16350">
        <f>Input!A16350</f>
        <v/>
      </c>
      <c r="B16350">
        <f>IF(ISNUMBER(Input!B16350),IF(AND(Input!B16350&gt;=20,Input!B16350&lt;=700),Input!B16350,""),"")</f>
        <v/>
      </c>
      <c r="C16350">
        <f>IF(B16350="","",INT(A16350))</f>
        <v/>
      </c>
      <c r="D16350">
        <f>IF(B16350="","",HOUR(A16350))</f>
        <v/>
      </c>
      <c r="E16350">
        <f>IF(B16350="","",IF(INPUT!$I$1="","",IF(C16350&lt;(INT(INPUT!$I$1)-INPUT!$I$2),"Off Meds",IF(C16350&lt;=(INT(INPUT!$I$1)+INPUT!$I$2),"Washout","On Meds"))))</f>
        <v/>
      </c>
      <c r="F16350">
        <f>IF(B16350="","",1.509*(LN(B16350)^1.084-5.381))</f>
        <v/>
      </c>
      <c r="G16350">
        <f>IF(F16350="","",IF(F16350&lt;0,10*F16350^2,0))</f>
        <v/>
      </c>
      <c r="H16350">
        <f>IF(F16350="","",IF(F16350&gt;0,10*F16350^2,0))</f>
        <v/>
      </c>
    </row>
    <row r="16351">
      <c r="A16351">
        <f>Input!A16351</f>
        <v/>
      </c>
      <c r="B16351">
        <f>IF(ISNUMBER(Input!B16351),IF(AND(Input!B16351&gt;=20,Input!B16351&lt;=700),Input!B16351,""),"")</f>
        <v/>
      </c>
      <c r="C16351">
        <f>IF(B16351="","",INT(A16351))</f>
        <v/>
      </c>
      <c r="D16351">
        <f>IF(B16351="","",HOUR(A16351))</f>
        <v/>
      </c>
      <c r="E16351">
        <f>IF(B16351="","",IF(INPUT!$I$1="","",IF(C16351&lt;(INT(INPUT!$I$1)-INPUT!$I$2),"Off Meds",IF(C16351&lt;=(INT(INPUT!$I$1)+INPUT!$I$2),"Washout","On Meds"))))</f>
        <v/>
      </c>
      <c r="F16351">
        <f>IF(B16351="","",1.509*(LN(B16351)^1.084-5.381))</f>
        <v/>
      </c>
      <c r="G16351">
        <f>IF(F16351="","",IF(F16351&lt;0,10*F16351^2,0))</f>
        <v/>
      </c>
      <c r="H16351">
        <f>IF(F16351="","",IF(F16351&gt;0,10*F16351^2,0))</f>
        <v/>
      </c>
    </row>
    <row r="16352">
      <c r="A16352">
        <f>Input!A16352</f>
        <v/>
      </c>
      <c r="B16352">
        <f>IF(ISNUMBER(Input!B16352),IF(AND(Input!B16352&gt;=20,Input!B16352&lt;=700),Input!B16352,""),"")</f>
        <v/>
      </c>
      <c r="C16352">
        <f>IF(B16352="","",INT(A16352))</f>
        <v/>
      </c>
      <c r="D16352">
        <f>IF(B16352="","",HOUR(A16352))</f>
        <v/>
      </c>
      <c r="E16352">
        <f>IF(B16352="","",IF(INPUT!$I$1="","",IF(C16352&lt;(INT(INPUT!$I$1)-INPUT!$I$2),"Off Meds",IF(C16352&lt;=(INT(INPUT!$I$1)+INPUT!$I$2),"Washout","On Meds"))))</f>
        <v/>
      </c>
      <c r="F16352">
        <f>IF(B16352="","",1.509*(LN(B16352)^1.084-5.381))</f>
        <v/>
      </c>
      <c r="G16352">
        <f>IF(F16352="","",IF(F16352&lt;0,10*F16352^2,0))</f>
        <v/>
      </c>
      <c r="H16352">
        <f>IF(F16352="","",IF(F16352&gt;0,10*F16352^2,0))</f>
        <v/>
      </c>
    </row>
    <row r="16353">
      <c r="A16353">
        <f>Input!A16353</f>
        <v/>
      </c>
      <c r="B16353">
        <f>IF(ISNUMBER(Input!B16353),IF(AND(Input!B16353&gt;=20,Input!B16353&lt;=700),Input!B16353,""),"")</f>
        <v/>
      </c>
      <c r="C16353">
        <f>IF(B16353="","",INT(A16353))</f>
        <v/>
      </c>
      <c r="D16353">
        <f>IF(B16353="","",HOUR(A16353))</f>
        <v/>
      </c>
      <c r="E16353">
        <f>IF(B16353="","",IF(INPUT!$I$1="","",IF(C16353&lt;(INT(INPUT!$I$1)-INPUT!$I$2),"Off Meds",IF(C16353&lt;=(INT(INPUT!$I$1)+INPUT!$I$2),"Washout","On Meds"))))</f>
        <v/>
      </c>
      <c r="F16353">
        <f>IF(B16353="","",1.509*(LN(B16353)^1.084-5.381))</f>
        <v/>
      </c>
      <c r="G16353">
        <f>IF(F16353="","",IF(F16353&lt;0,10*F16353^2,0))</f>
        <v/>
      </c>
      <c r="H16353">
        <f>IF(F16353="","",IF(F16353&gt;0,10*F16353^2,0))</f>
        <v/>
      </c>
    </row>
    <row r="16354">
      <c r="A16354">
        <f>Input!A16354</f>
        <v/>
      </c>
      <c r="B16354">
        <f>IF(ISNUMBER(Input!B16354),IF(AND(Input!B16354&gt;=20,Input!B16354&lt;=700),Input!B16354,""),"")</f>
        <v/>
      </c>
      <c r="C16354">
        <f>IF(B16354="","",INT(A16354))</f>
        <v/>
      </c>
      <c r="D16354">
        <f>IF(B16354="","",HOUR(A16354))</f>
        <v/>
      </c>
      <c r="E16354">
        <f>IF(B16354="","",IF(INPUT!$I$1="","",IF(C16354&lt;(INT(INPUT!$I$1)-INPUT!$I$2),"Off Meds",IF(C16354&lt;=(INT(INPUT!$I$1)+INPUT!$I$2),"Washout","On Meds"))))</f>
        <v/>
      </c>
      <c r="F16354">
        <f>IF(B16354="","",1.509*(LN(B16354)^1.084-5.381))</f>
        <v/>
      </c>
      <c r="G16354">
        <f>IF(F16354="","",IF(F16354&lt;0,10*F16354^2,0))</f>
        <v/>
      </c>
      <c r="H16354">
        <f>IF(F16354="","",IF(F16354&gt;0,10*F16354^2,0))</f>
        <v/>
      </c>
    </row>
    <row r="16355">
      <c r="A16355">
        <f>Input!A16355</f>
        <v/>
      </c>
      <c r="B16355">
        <f>IF(ISNUMBER(Input!B16355),IF(AND(Input!B16355&gt;=20,Input!B16355&lt;=700),Input!B16355,""),"")</f>
        <v/>
      </c>
      <c r="C16355">
        <f>IF(B16355="","",INT(A16355))</f>
        <v/>
      </c>
      <c r="D16355">
        <f>IF(B16355="","",HOUR(A16355))</f>
        <v/>
      </c>
      <c r="E16355">
        <f>IF(B16355="","",IF(INPUT!$I$1="","",IF(C16355&lt;(INT(INPUT!$I$1)-INPUT!$I$2),"Off Meds",IF(C16355&lt;=(INT(INPUT!$I$1)+INPUT!$I$2),"Washout","On Meds"))))</f>
        <v/>
      </c>
      <c r="F16355">
        <f>IF(B16355="","",1.509*(LN(B16355)^1.084-5.381))</f>
        <v/>
      </c>
      <c r="G16355">
        <f>IF(F16355="","",IF(F16355&lt;0,10*F16355^2,0))</f>
        <v/>
      </c>
      <c r="H16355">
        <f>IF(F16355="","",IF(F16355&gt;0,10*F16355^2,0))</f>
        <v/>
      </c>
    </row>
    <row r="16356">
      <c r="A16356">
        <f>Input!A16356</f>
        <v/>
      </c>
      <c r="B16356">
        <f>IF(ISNUMBER(Input!B16356),IF(AND(Input!B16356&gt;=20,Input!B16356&lt;=700),Input!B16356,""),"")</f>
        <v/>
      </c>
      <c r="C16356">
        <f>IF(B16356="","",INT(A16356))</f>
        <v/>
      </c>
      <c r="D16356">
        <f>IF(B16356="","",HOUR(A16356))</f>
        <v/>
      </c>
      <c r="E16356">
        <f>IF(B16356="","",IF(INPUT!$I$1="","",IF(C16356&lt;(INT(INPUT!$I$1)-INPUT!$I$2),"Off Meds",IF(C16356&lt;=(INT(INPUT!$I$1)+INPUT!$I$2),"Washout","On Meds"))))</f>
        <v/>
      </c>
      <c r="F16356">
        <f>IF(B16356="","",1.509*(LN(B16356)^1.084-5.381))</f>
        <v/>
      </c>
      <c r="G16356">
        <f>IF(F16356="","",IF(F16356&lt;0,10*F16356^2,0))</f>
        <v/>
      </c>
      <c r="H16356">
        <f>IF(F16356="","",IF(F16356&gt;0,10*F16356^2,0))</f>
        <v/>
      </c>
    </row>
    <row r="16357">
      <c r="A16357">
        <f>Input!A16357</f>
        <v/>
      </c>
      <c r="B16357">
        <f>IF(ISNUMBER(Input!B16357),IF(AND(Input!B16357&gt;=20,Input!B16357&lt;=700),Input!B16357,""),"")</f>
        <v/>
      </c>
      <c r="C16357">
        <f>IF(B16357="","",INT(A16357))</f>
        <v/>
      </c>
      <c r="D16357">
        <f>IF(B16357="","",HOUR(A16357))</f>
        <v/>
      </c>
      <c r="E16357">
        <f>IF(B16357="","",IF(INPUT!$I$1="","",IF(C16357&lt;(INT(INPUT!$I$1)-INPUT!$I$2),"Off Meds",IF(C16357&lt;=(INT(INPUT!$I$1)+INPUT!$I$2),"Washout","On Meds"))))</f>
        <v/>
      </c>
      <c r="F16357">
        <f>IF(B16357="","",1.509*(LN(B16357)^1.084-5.381))</f>
        <v/>
      </c>
      <c r="G16357">
        <f>IF(F16357="","",IF(F16357&lt;0,10*F16357^2,0))</f>
        <v/>
      </c>
      <c r="H16357">
        <f>IF(F16357="","",IF(F16357&gt;0,10*F16357^2,0))</f>
        <v/>
      </c>
    </row>
    <row r="16358">
      <c r="A16358">
        <f>Input!A16358</f>
        <v/>
      </c>
      <c r="B16358">
        <f>IF(ISNUMBER(Input!B16358),IF(AND(Input!B16358&gt;=20,Input!B16358&lt;=700),Input!B16358,""),"")</f>
        <v/>
      </c>
      <c r="C16358">
        <f>IF(B16358="","",INT(A16358))</f>
        <v/>
      </c>
      <c r="D16358">
        <f>IF(B16358="","",HOUR(A16358))</f>
        <v/>
      </c>
      <c r="E16358">
        <f>IF(B16358="","",IF(INPUT!$I$1="","",IF(C16358&lt;(INT(INPUT!$I$1)-INPUT!$I$2),"Off Meds",IF(C16358&lt;=(INT(INPUT!$I$1)+INPUT!$I$2),"Washout","On Meds"))))</f>
        <v/>
      </c>
      <c r="F16358">
        <f>IF(B16358="","",1.509*(LN(B16358)^1.084-5.381))</f>
        <v/>
      </c>
      <c r="G16358">
        <f>IF(F16358="","",IF(F16358&lt;0,10*F16358^2,0))</f>
        <v/>
      </c>
      <c r="H16358">
        <f>IF(F16358="","",IF(F16358&gt;0,10*F16358^2,0))</f>
        <v/>
      </c>
    </row>
    <row r="16359">
      <c r="A16359">
        <f>Input!A16359</f>
        <v/>
      </c>
      <c r="B16359">
        <f>IF(ISNUMBER(Input!B16359),IF(AND(Input!B16359&gt;=20,Input!B16359&lt;=700),Input!B16359,""),"")</f>
        <v/>
      </c>
      <c r="C16359">
        <f>IF(B16359="","",INT(A16359))</f>
        <v/>
      </c>
      <c r="D16359">
        <f>IF(B16359="","",HOUR(A16359))</f>
        <v/>
      </c>
      <c r="E16359">
        <f>IF(B16359="","",IF(INPUT!$I$1="","",IF(C16359&lt;(INT(INPUT!$I$1)-INPUT!$I$2),"Off Meds",IF(C16359&lt;=(INT(INPUT!$I$1)+INPUT!$I$2),"Washout","On Meds"))))</f>
        <v/>
      </c>
      <c r="F16359">
        <f>IF(B16359="","",1.509*(LN(B16359)^1.084-5.381))</f>
        <v/>
      </c>
      <c r="G16359">
        <f>IF(F16359="","",IF(F16359&lt;0,10*F16359^2,0))</f>
        <v/>
      </c>
      <c r="H16359">
        <f>IF(F16359="","",IF(F16359&gt;0,10*F16359^2,0))</f>
        <v/>
      </c>
    </row>
    <row r="16360">
      <c r="A16360">
        <f>Input!A16360</f>
        <v/>
      </c>
      <c r="B16360">
        <f>IF(ISNUMBER(Input!B16360),IF(AND(Input!B16360&gt;=20,Input!B16360&lt;=700),Input!B16360,""),"")</f>
        <v/>
      </c>
      <c r="C16360">
        <f>IF(B16360="","",INT(A16360))</f>
        <v/>
      </c>
      <c r="D16360">
        <f>IF(B16360="","",HOUR(A16360))</f>
        <v/>
      </c>
      <c r="E16360">
        <f>IF(B16360="","",IF(INPUT!$I$1="","",IF(C16360&lt;(INT(INPUT!$I$1)-INPUT!$I$2),"Off Meds",IF(C16360&lt;=(INT(INPUT!$I$1)+INPUT!$I$2),"Washout","On Meds"))))</f>
        <v/>
      </c>
      <c r="F16360">
        <f>IF(B16360="","",1.509*(LN(B16360)^1.084-5.381))</f>
        <v/>
      </c>
      <c r="G16360">
        <f>IF(F16360="","",IF(F16360&lt;0,10*F16360^2,0))</f>
        <v/>
      </c>
      <c r="H16360">
        <f>IF(F16360="","",IF(F16360&gt;0,10*F16360^2,0))</f>
        <v/>
      </c>
    </row>
    <row r="16361">
      <c r="A16361">
        <f>Input!A16361</f>
        <v/>
      </c>
      <c r="B16361">
        <f>IF(ISNUMBER(Input!B16361),IF(AND(Input!B16361&gt;=20,Input!B16361&lt;=700),Input!B16361,""),"")</f>
        <v/>
      </c>
      <c r="C16361">
        <f>IF(B16361="","",INT(A16361))</f>
        <v/>
      </c>
      <c r="D16361">
        <f>IF(B16361="","",HOUR(A16361))</f>
        <v/>
      </c>
      <c r="E16361">
        <f>IF(B16361="","",IF(INPUT!$I$1="","",IF(C16361&lt;(INT(INPUT!$I$1)-INPUT!$I$2),"Off Meds",IF(C16361&lt;=(INT(INPUT!$I$1)+INPUT!$I$2),"Washout","On Meds"))))</f>
        <v/>
      </c>
      <c r="F16361">
        <f>IF(B16361="","",1.509*(LN(B16361)^1.084-5.381))</f>
        <v/>
      </c>
      <c r="G16361">
        <f>IF(F16361="","",IF(F16361&lt;0,10*F16361^2,0))</f>
        <v/>
      </c>
      <c r="H16361">
        <f>IF(F16361="","",IF(F16361&gt;0,10*F16361^2,0))</f>
        <v/>
      </c>
    </row>
    <row r="16362">
      <c r="A16362">
        <f>Input!A16362</f>
        <v/>
      </c>
      <c r="B16362">
        <f>IF(ISNUMBER(Input!B16362),IF(AND(Input!B16362&gt;=20,Input!B16362&lt;=700),Input!B16362,""),"")</f>
        <v/>
      </c>
      <c r="C16362">
        <f>IF(B16362="","",INT(A16362))</f>
        <v/>
      </c>
      <c r="D16362">
        <f>IF(B16362="","",HOUR(A16362))</f>
        <v/>
      </c>
      <c r="E16362">
        <f>IF(B16362="","",IF(INPUT!$I$1="","",IF(C16362&lt;(INT(INPUT!$I$1)-INPUT!$I$2),"Off Meds",IF(C16362&lt;=(INT(INPUT!$I$1)+INPUT!$I$2),"Washout","On Meds"))))</f>
        <v/>
      </c>
      <c r="F16362">
        <f>IF(B16362="","",1.509*(LN(B16362)^1.084-5.381))</f>
        <v/>
      </c>
      <c r="G16362">
        <f>IF(F16362="","",IF(F16362&lt;0,10*F16362^2,0))</f>
        <v/>
      </c>
      <c r="H16362">
        <f>IF(F16362="","",IF(F16362&gt;0,10*F16362^2,0))</f>
        <v/>
      </c>
    </row>
    <row r="16363">
      <c r="A16363">
        <f>Input!A16363</f>
        <v/>
      </c>
      <c r="B16363">
        <f>IF(ISNUMBER(Input!B16363),IF(AND(Input!B16363&gt;=20,Input!B16363&lt;=700),Input!B16363,""),"")</f>
        <v/>
      </c>
      <c r="C16363">
        <f>IF(B16363="","",INT(A16363))</f>
        <v/>
      </c>
      <c r="D16363">
        <f>IF(B16363="","",HOUR(A16363))</f>
        <v/>
      </c>
      <c r="E16363">
        <f>IF(B16363="","",IF(INPUT!$I$1="","",IF(C16363&lt;(INT(INPUT!$I$1)-INPUT!$I$2),"Off Meds",IF(C16363&lt;=(INT(INPUT!$I$1)+INPUT!$I$2),"Washout","On Meds"))))</f>
        <v/>
      </c>
      <c r="F16363">
        <f>IF(B16363="","",1.509*(LN(B16363)^1.084-5.381))</f>
        <v/>
      </c>
      <c r="G16363">
        <f>IF(F16363="","",IF(F16363&lt;0,10*F16363^2,0))</f>
        <v/>
      </c>
      <c r="H16363">
        <f>IF(F16363="","",IF(F16363&gt;0,10*F16363^2,0))</f>
        <v/>
      </c>
    </row>
    <row r="16364">
      <c r="A16364">
        <f>Input!A16364</f>
        <v/>
      </c>
      <c r="B16364">
        <f>IF(ISNUMBER(Input!B16364),IF(AND(Input!B16364&gt;=20,Input!B16364&lt;=700),Input!B16364,""),"")</f>
        <v/>
      </c>
      <c r="C16364">
        <f>IF(B16364="","",INT(A16364))</f>
        <v/>
      </c>
      <c r="D16364">
        <f>IF(B16364="","",HOUR(A16364))</f>
        <v/>
      </c>
      <c r="E16364">
        <f>IF(B16364="","",IF(INPUT!$I$1="","",IF(C16364&lt;(INT(INPUT!$I$1)-INPUT!$I$2),"Off Meds",IF(C16364&lt;=(INT(INPUT!$I$1)+INPUT!$I$2),"Washout","On Meds"))))</f>
        <v/>
      </c>
      <c r="F16364">
        <f>IF(B16364="","",1.509*(LN(B16364)^1.084-5.381))</f>
        <v/>
      </c>
      <c r="G16364">
        <f>IF(F16364="","",IF(F16364&lt;0,10*F16364^2,0))</f>
        <v/>
      </c>
      <c r="H16364">
        <f>IF(F16364="","",IF(F16364&gt;0,10*F16364^2,0))</f>
        <v/>
      </c>
    </row>
    <row r="16365">
      <c r="A16365">
        <f>Input!A16365</f>
        <v/>
      </c>
      <c r="B16365">
        <f>IF(ISNUMBER(Input!B16365),IF(AND(Input!B16365&gt;=20,Input!B16365&lt;=700),Input!B16365,""),"")</f>
        <v/>
      </c>
      <c r="C16365">
        <f>IF(B16365="","",INT(A16365))</f>
        <v/>
      </c>
      <c r="D16365">
        <f>IF(B16365="","",HOUR(A16365))</f>
        <v/>
      </c>
      <c r="E16365">
        <f>IF(B16365="","",IF(INPUT!$I$1="","",IF(C16365&lt;(INT(INPUT!$I$1)-INPUT!$I$2),"Off Meds",IF(C16365&lt;=(INT(INPUT!$I$1)+INPUT!$I$2),"Washout","On Meds"))))</f>
        <v/>
      </c>
      <c r="F16365">
        <f>IF(B16365="","",1.509*(LN(B16365)^1.084-5.381))</f>
        <v/>
      </c>
      <c r="G16365">
        <f>IF(F16365="","",IF(F16365&lt;0,10*F16365^2,0))</f>
        <v/>
      </c>
      <c r="H16365">
        <f>IF(F16365="","",IF(F16365&gt;0,10*F16365^2,0))</f>
        <v/>
      </c>
    </row>
    <row r="16366">
      <c r="A16366">
        <f>Input!A16366</f>
        <v/>
      </c>
      <c r="B16366">
        <f>IF(ISNUMBER(Input!B16366),IF(AND(Input!B16366&gt;=20,Input!B16366&lt;=700),Input!B16366,""),"")</f>
        <v/>
      </c>
      <c r="C16366">
        <f>IF(B16366="","",INT(A16366))</f>
        <v/>
      </c>
      <c r="D16366">
        <f>IF(B16366="","",HOUR(A16366))</f>
        <v/>
      </c>
      <c r="E16366">
        <f>IF(B16366="","",IF(INPUT!$I$1="","",IF(C16366&lt;(INT(INPUT!$I$1)-INPUT!$I$2),"Off Meds",IF(C16366&lt;=(INT(INPUT!$I$1)+INPUT!$I$2),"Washout","On Meds"))))</f>
        <v/>
      </c>
      <c r="F16366">
        <f>IF(B16366="","",1.509*(LN(B16366)^1.084-5.381))</f>
        <v/>
      </c>
      <c r="G16366">
        <f>IF(F16366="","",IF(F16366&lt;0,10*F16366^2,0))</f>
        <v/>
      </c>
      <c r="H16366">
        <f>IF(F16366="","",IF(F16366&gt;0,10*F16366^2,0))</f>
        <v/>
      </c>
    </row>
    <row r="16367">
      <c r="A16367">
        <f>Input!A16367</f>
        <v/>
      </c>
      <c r="B16367">
        <f>IF(ISNUMBER(Input!B16367),IF(AND(Input!B16367&gt;=20,Input!B16367&lt;=700),Input!B16367,""),"")</f>
        <v/>
      </c>
      <c r="C16367">
        <f>IF(B16367="","",INT(A16367))</f>
        <v/>
      </c>
      <c r="D16367">
        <f>IF(B16367="","",HOUR(A16367))</f>
        <v/>
      </c>
      <c r="E16367">
        <f>IF(B16367="","",IF(INPUT!$I$1="","",IF(C16367&lt;(INT(INPUT!$I$1)-INPUT!$I$2),"Off Meds",IF(C16367&lt;=(INT(INPUT!$I$1)+INPUT!$I$2),"Washout","On Meds"))))</f>
        <v/>
      </c>
      <c r="F16367">
        <f>IF(B16367="","",1.509*(LN(B16367)^1.084-5.381))</f>
        <v/>
      </c>
      <c r="G16367">
        <f>IF(F16367="","",IF(F16367&lt;0,10*F16367^2,0))</f>
        <v/>
      </c>
      <c r="H16367">
        <f>IF(F16367="","",IF(F16367&gt;0,10*F16367^2,0))</f>
        <v/>
      </c>
    </row>
    <row r="16368">
      <c r="A16368">
        <f>Input!A16368</f>
        <v/>
      </c>
      <c r="B16368">
        <f>IF(ISNUMBER(Input!B16368),IF(AND(Input!B16368&gt;=20,Input!B16368&lt;=700),Input!B16368,""),"")</f>
        <v/>
      </c>
      <c r="C16368">
        <f>IF(B16368="","",INT(A16368))</f>
        <v/>
      </c>
      <c r="D16368">
        <f>IF(B16368="","",HOUR(A16368))</f>
        <v/>
      </c>
      <c r="E16368">
        <f>IF(B16368="","",IF(INPUT!$I$1="","",IF(C16368&lt;(INT(INPUT!$I$1)-INPUT!$I$2),"Off Meds",IF(C16368&lt;=(INT(INPUT!$I$1)+INPUT!$I$2),"Washout","On Meds"))))</f>
        <v/>
      </c>
      <c r="F16368">
        <f>IF(B16368="","",1.509*(LN(B16368)^1.084-5.381))</f>
        <v/>
      </c>
      <c r="G16368">
        <f>IF(F16368="","",IF(F16368&lt;0,10*F16368^2,0))</f>
        <v/>
      </c>
      <c r="H16368">
        <f>IF(F16368="","",IF(F16368&gt;0,10*F16368^2,0))</f>
        <v/>
      </c>
    </row>
    <row r="16369">
      <c r="A16369">
        <f>Input!A16369</f>
        <v/>
      </c>
      <c r="B16369">
        <f>IF(ISNUMBER(Input!B16369),IF(AND(Input!B16369&gt;=20,Input!B16369&lt;=700),Input!B16369,""),"")</f>
        <v/>
      </c>
      <c r="C16369">
        <f>IF(B16369="","",INT(A16369))</f>
        <v/>
      </c>
      <c r="D16369">
        <f>IF(B16369="","",HOUR(A16369))</f>
        <v/>
      </c>
      <c r="E16369">
        <f>IF(B16369="","",IF(INPUT!$I$1="","",IF(C16369&lt;(INT(INPUT!$I$1)-INPUT!$I$2),"Off Meds",IF(C16369&lt;=(INT(INPUT!$I$1)+INPUT!$I$2),"Washout","On Meds"))))</f>
        <v/>
      </c>
      <c r="F16369">
        <f>IF(B16369="","",1.509*(LN(B16369)^1.084-5.381))</f>
        <v/>
      </c>
      <c r="G16369">
        <f>IF(F16369="","",IF(F16369&lt;0,10*F16369^2,0))</f>
        <v/>
      </c>
      <c r="H16369">
        <f>IF(F16369="","",IF(F16369&gt;0,10*F16369^2,0))</f>
        <v/>
      </c>
    </row>
    <row r="16370">
      <c r="A16370">
        <f>Input!A16370</f>
        <v/>
      </c>
      <c r="B16370">
        <f>IF(ISNUMBER(Input!B16370),IF(AND(Input!B16370&gt;=20,Input!B16370&lt;=700),Input!B16370,""),"")</f>
        <v/>
      </c>
      <c r="C16370">
        <f>IF(B16370="","",INT(A16370))</f>
        <v/>
      </c>
      <c r="D16370">
        <f>IF(B16370="","",HOUR(A16370))</f>
        <v/>
      </c>
      <c r="E16370">
        <f>IF(B16370="","",IF(INPUT!$I$1="","",IF(C16370&lt;(INT(INPUT!$I$1)-INPUT!$I$2),"Off Meds",IF(C16370&lt;=(INT(INPUT!$I$1)+INPUT!$I$2),"Washout","On Meds"))))</f>
        <v/>
      </c>
      <c r="F16370">
        <f>IF(B16370="","",1.509*(LN(B16370)^1.084-5.381))</f>
        <v/>
      </c>
      <c r="G16370">
        <f>IF(F16370="","",IF(F16370&lt;0,10*F16370^2,0))</f>
        <v/>
      </c>
      <c r="H16370">
        <f>IF(F16370="","",IF(F16370&gt;0,10*F16370^2,0))</f>
        <v/>
      </c>
    </row>
    <row r="16371">
      <c r="A16371">
        <f>Input!A16371</f>
        <v/>
      </c>
      <c r="B16371">
        <f>IF(ISNUMBER(Input!B16371),IF(AND(Input!B16371&gt;=20,Input!B16371&lt;=700),Input!B16371,""),"")</f>
        <v/>
      </c>
      <c r="C16371">
        <f>IF(B16371="","",INT(A16371))</f>
        <v/>
      </c>
      <c r="D16371">
        <f>IF(B16371="","",HOUR(A16371))</f>
        <v/>
      </c>
      <c r="E16371">
        <f>IF(B16371="","",IF(INPUT!$I$1="","",IF(C16371&lt;(INT(INPUT!$I$1)-INPUT!$I$2),"Off Meds",IF(C16371&lt;=(INT(INPUT!$I$1)+INPUT!$I$2),"Washout","On Meds"))))</f>
        <v/>
      </c>
      <c r="F16371">
        <f>IF(B16371="","",1.509*(LN(B16371)^1.084-5.381))</f>
        <v/>
      </c>
      <c r="G16371">
        <f>IF(F16371="","",IF(F16371&lt;0,10*F16371^2,0))</f>
        <v/>
      </c>
      <c r="H16371">
        <f>IF(F16371="","",IF(F16371&gt;0,10*F16371^2,0))</f>
        <v/>
      </c>
    </row>
    <row r="16372">
      <c r="A16372">
        <f>Input!A16372</f>
        <v/>
      </c>
      <c r="B16372">
        <f>IF(ISNUMBER(Input!B16372),IF(AND(Input!B16372&gt;=20,Input!B16372&lt;=700),Input!B16372,""),"")</f>
        <v/>
      </c>
      <c r="C16372">
        <f>IF(B16372="","",INT(A16372))</f>
        <v/>
      </c>
      <c r="D16372">
        <f>IF(B16372="","",HOUR(A16372))</f>
        <v/>
      </c>
      <c r="E16372">
        <f>IF(B16372="","",IF(INPUT!$I$1="","",IF(C16372&lt;(INT(INPUT!$I$1)-INPUT!$I$2),"Off Meds",IF(C16372&lt;=(INT(INPUT!$I$1)+INPUT!$I$2),"Washout","On Meds"))))</f>
        <v/>
      </c>
      <c r="F16372">
        <f>IF(B16372="","",1.509*(LN(B16372)^1.084-5.381))</f>
        <v/>
      </c>
      <c r="G16372">
        <f>IF(F16372="","",IF(F16372&lt;0,10*F16372^2,0))</f>
        <v/>
      </c>
      <c r="H16372">
        <f>IF(F16372="","",IF(F16372&gt;0,10*F16372^2,0))</f>
        <v/>
      </c>
    </row>
    <row r="16373">
      <c r="A16373">
        <f>Input!A16373</f>
        <v/>
      </c>
      <c r="B16373">
        <f>IF(ISNUMBER(Input!B16373),IF(AND(Input!B16373&gt;=20,Input!B16373&lt;=700),Input!B16373,""),"")</f>
        <v/>
      </c>
      <c r="C16373">
        <f>IF(B16373="","",INT(A16373))</f>
        <v/>
      </c>
      <c r="D16373">
        <f>IF(B16373="","",HOUR(A16373))</f>
        <v/>
      </c>
      <c r="E16373">
        <f>IF(B16373="","",IF(INPUT!$I$1="","",IF(C16373&lt;(INT(INPUT!$I$1)-INPUT!$I$2),"Off Meds",IF(C16373&lt;=(INT(INPUT!$I$1)+INPUT!$I$2),"Washout","On Meds"))))</f>
        <v/>
      </c>
      <c r="F16373">
        <f>IF(B16373="","",1.509*(LN(B16373)^1.084-5.381))</f>
        <v/>
      </c>
      <c r="G16373">
        <f>IF(F16373="","",IF(F16373&lt;0,10*F16373^2,0))</f>
        <v/>
      </c>
      <c r="H16373">
        <f>IF(F16373="","",IF(F16373&gt;0,10*F16373^2,0))</f>
        <v/>
      </c>
    </row>
    <row r="16374">
      <c r="A16374">
        <f>Input!A16374</f>
        <v/>
      </c>
      <c r="B16374">
        <f>IF(ISNUMBER(Input!B16374),IF(AND(Input!B16374&gt;=20,Input!B16374&lt;=700),Input!B16374,""),"")</f>
        <v/>
      </c>
      <c r="C16374">
        <f>IF(B16374="","",INT(A16374))</f>
        <v/>
      </c>
      <c r="D16374">
        <f>IF(B16374="","",HOUR(A16374))</f>
        <v/>
      </c>
      <c r="E16374">
        <f>IF(B16374="","",IF(INPUT!$I$1="","",IF(C16374&lt;(INT(INPUT!$I$1)-INPUT!$I$2),"Off Meds",IF(C16374&lt;=(INT(INPUT!$I$1)+INPUT!$I$2),"Washout","On Meds"))))</f>
        <v/>
      </c>
      <c r="F16374">
        <f>IF(B16374="","",1.509*(LN(B16374)^1.084-5.381))</f>
        <v/>
      </c>
      <c r="G16374">
        <f>IF(F16374="","",IF(F16374&lt;0,10*F16374^2,0))</f>
        <v/>
      </c>
      <c r="H16374">
        <f>IF(F16374="","",IF(F16374&gt;0,10*F16374^2,0))</f>
        <v/>
      </c>
    </row>
    <row r="16375">
      <c r="A16375">
        <f>Input!A16375</f>
        <v/>
      </c>
      <c r="B16375">
        <f>IF(ISNUMBER(Input!B16375),IF(AND(Input!B16375&gt;=20,Input!B16375&lt;=700),Input!B16375,""),"")</f>
        <v/>
      </c>
      <c r="C16375">
        <f>IF(B16375="","",INT(A16375))</f>
        <v/>
      </c>
      <c r="D16375">
        <f>IF(B16375="","",HOUR(A16375))</f>
        <v/>
      </c>
      <c r="E16375">
        <f>IF(B16375="","",IF(INPUT!$I$1="","",IF(C16375&lt;(INT(INPUT!$I$1)-INPUT!$I$2),"Off Meds",IF(C16375&lt;=(INT(INPUT!$I$1)+INPUT!$I$2),"Washout","On Meds"))))</f>
        <v/>
      </c>
      <c r="F16375">
        <f>IF(B16375="","",1.509*(LN(B16375)^1.084-5.381))</f>
        <v/>
      </c>
      <c r="G16375">
        <f>IF(F16375="","",IF(F16375&lt;0,10*F16375^2,0))</f>
        <v/>
      </c>
      <c r="H16375">
        <f>IF(F16375="","",IF(F16375&gt;0,10*F16375^2,0))</f>
        <v/>
      </c>
    </row>
    <row r="16376">
      <c r="A16376">
        <f>Input!A16376</f>
        <v/>
      </c>
      <c r="B16376">
        <f>IF(ISNUMBER(Input!B16376),IF(AND(Input!B16376&gt;=20,Input!B16376&lt;=700),Input!B16376,""),"")</f>
        <v/>
      </c>
      <c r="C16376">
        <f>IF(B16376="","",INT(A16376))</f>
        <v/>
      </c>
      <c r="D16376">
        <f>IF(B16376="","",HOUR(A16376))</f>
        <v/>
      </c>
      <c r="E16376">
        <f>IF(B16376="","",IF(INPUT!$I$1="","",IF(C16376&lt;(INT(INPUT!$I$1)-INPUT!$I$2),"Off Meds",IF(C16376&lt;=(INT(INPUT!$I$1)+INPUT!$I$2),"Washout","On Meds"))))</f>
        <v/>
      </c>
      <c r="F16376">
        <f>IF(B16376="","",1.509*(LN(B16376)^1.084-5.381))</f>
        <v/>
      </c>
      <c r="G16376">
        <f>IF(F16376="","",IF(F16376&lt;0,10*F16376^2,0))</f>
        <v/>
      </c>
      <c r="H16376">
        <f>IF(F16376="","",IF(F16376&gt;0,10*F16376^2,0))</f>
        <v/>
      </c>
    </row>
    <row r="16377">
      <c r="A16377">
        <f>Input!A16377</f>
        <v/>
      </c>
      <c r="B16377">
        <f>IF(ISNUMBER(Input!B16377),IF(AND(Input!B16377&gt;=20,Input!B16377&lt;=700),Input!B16377,""),"")</f>
        <v/>
      </c>
      <c r="C16377">
        <f>IF(B16377="","",INT(A16377))</f>
        <v/>
      </c>
      <c r="D16377">
        <f>IF(B16377="","",HOUR(A16377))</f>
        <v/>
      </c>
      <c r="E16377">
        <f>IF(B16377="","",IF(INPUT!$I$1="","",IF(C16377&lt;(INT(INPUT!$I$1)-INPUT!$I$2),"Off Meds",IF(C16377&lt;=(INT(INPUT!$I$1)+INPUT!$I$2),"Washout","On Meds"))))</f>
        <v/>
      </c>
      <c r="F16377">
        <f>IF(B16377="","",1.509*(LN(B16377)^1.084-5.381))</f>
        <v/>
      </c>
      <c r="G16377">
        <f>IF(F16377="","",IF(F16377&lt;0,10*F16377^2,0))</f>
        <v/>
      </c>
      <c r="H16377">
        <f>IF(F16377="","",IF(F16377&gt;0,10*F16377^2,0))</f>
        <v/>
      </c>
    </row>
    <row r="16378">
      <c r="A16378">
        <f>Input!A16378</f>
        <v/>
      </c>
      <c r="B16378">
        <f>IF(ISNUMBER(Input!B16378),IF(AND(Input!B16378&gt;=20,Input!B16378&lt;=700),Input!B16378,""),"")</f>
        <v/>
      </c>
      <c r="C16378">
        <f>IF(B16378="","",INT(A16378))</f>
        <v/>
      </c>
      <c r="D16378">
        <f>IF(B16378="","",HOUR(A16378))</f>
        <v/>
      </c>
      <c r="E16378">
        <f>IF(B16378="","",IF(INPUT!$I$1="","",IF(C16378&lt;(INT(INPUT!$I$1)-INPUT!$I$2),"Off Meds",IF(C16378&lt;=(INT(INPUT!$I$1)+INPUT!$I$2),"Washout","On Meds"))))</f>
        <v/>
      </c>
      <c r="F16378">
        <f>IF(B16378="","",1.509*(LN(B16378)^1.084-5.381))</f>
        <v/>
      </c>
      <c r="G16378">
        <f>IF(F16378="","",IF(F16378&lt;0,10*F16378^2,0))</f>
        <v/>
      </c>
      <c r="H16378">
        <f>IF(F16378="","",IF(F16378&gt;0,10*F16378^2,0))</f>
        <v/>
      </c>
    </row>
    <row r="16379">
      <c r="A16379">
        <f>Input!A16379</f>
        <v/>
      </c>
      <c r="B16379">
        <f>IF(ISNUMBER(Input!B16379),IF(AND(Input!B16379&gt;=20,Input!B16379&lt;=700),Input!B16379,""),"")</f>
        <v/>
      </c>
      <c r="C16379">
        <f>IF(B16379="","",INT(A16379))</f>
        <v/>
      </c>
      <c r="D16379">
        <f>IF(B16379="","",HOUR(A16379))</f>
        <v/>
      </c>
      <c r="E16379">
        <f>IF(B16379="","",IF(INPUT!$I$1="","",IF(C16379&lt;(INT(INPUT!$I$1)-INPUT!$I$2),"Off Meds",IF(C16379&lt;=(INT(INPUT!$I$1)+INPUT!$I$2),"Washout","On Meds"))))</f>
        <v/>
      </c>
      <c r="F16379">
        <f>IF(B16379="","",1.509*(LN(B16379)^1.084-5.381))</f>
        <v/>
      </c>
      <c r="G16379">
        <f>IF(F16379="","",IF(F16379&lt;0,10*F16379^2,0))</f>
        <v/>
      </c>
      <c r="H16379">
        <f>IF(F16379="","",IF(F16379&gt;0,10*F16379^2,0))</f>
        <v/>
      </c>
    </row>
    <row r="16380">
      <c r="A16380">
        <f>Input!A16380</f>
        <v/>
      </c>
      <c r="B16380">
        <f>IF(ISNUMBER(Input!B16380),IF(AND(Input!B16380&gt;=20,Input!B16380&lt;=700),Input!B16380,""),"")</f>
        <v/>
      </c>
      <c r="C16380">
        <f>IF(B16380="","",INT(A16380))</f>
        <v/>
      </c>
      <c r="D16380">
        <f>IF(B16380="","",HOUR(A16380))</f>
        <v/>
      </c>
      <c r="E16380">
        <f>IF(B16380="","",IF(INPUT!$I$1="","",IF(C16380&lt;(INT(INPUT!$I$1)-INPUT!$I$2),"Off Meds",IF(C16380&lt;=(INT(INPUT!$I$1)+INPUT!$I$2),"Washout","On Meds"))))</f>
        <v/>
      </c>
      <c r="F16380">
        <f>IF(B16380="","",1.509*(LN(B16380)^1.084-5.381))</f>
        <v/>
      </c>
      <c r="G16380">
        <f>IF(F16380="","",IF(F16380&lt;0,10*F16380^2,0))</f>
        <v/>
      </c>
      <c r="H16380">
        <f>IF(F16380="","",IF(F16380&gt;0,10*F16380^2,0))</f>
        <v/>
      </c>
    </row>
    <row r="16381">
      <c r="A16381">
        <f>Input!A16381</f>
        <v/>
      </c>
      <c r="B16381">
        <f>IF(ISNUMBER(Input!B16381),IF(AND(Input!B16381&gt;=20,Input!B16381&lt;=700),Input!B16381,""),"")</f>
        <v/>
      </c>
      <c r="C16381">
        <f>IF(B16381="","",INT(A16381))</f>
        <v/>
      </c>
      <c r="D16381">
        <f>IF(B16381="","",HOUR(A16381))</f>
        <v/>
      </c>
      <c r="E16381">
        <f>IF(B16381="","",IF(INPUT!$I$1="","",IF(C16381&lt;(INT(INPUT!$I$1)-INPUT!$I$2),"Off Meds",IF(C16381&lt;=(INT(INPUT!$I$1)+INPUT!$I$2),"Washout","On Meds"))))</f>
        <v/>
      </c>
      <c r="F16381">
        <f>IF(B16381="","",1.509*(LN(B16381)^1.084-5.381))</f>
        <v/>
      </c>
      <c r="G16381">
        <f>IF(F16381="","",IF(F16381&lt;0,10*F16381^2,0))</f>
        <v/>
      </c>
      <c r="H16381">
        <f>IF(F16381="","",IF(F16381&gt;0,10*F16381^2,0))</f>
        <v/>
      </c>
    </row>
    <row r="16382">
      <c r="A16382">
        <f>Input!A16382</f>
        <v/>
      </c>
      <c r="B16382">
        <f>IF(ISNUMBER(Input!B16382),IF(AND(Input!B16382&gt;=20,Input!B16382&lt;=700),Input!B16382,""),"")</f>
        <v/>
      </c>
      <c r="C16382">
        <f>IF(B16382="","",INT(A16382))</f>
        <v/>
      </c>
      <c r="D16382">
        <f>IF(B16382="","",HOUR(A16382))</f>
        <v/>
      </c>
      <c r="E16382">
        <f>IF(B16382="","",IF(INPUT!$I$1="","",IF(C16382&lt;(INT(INPUT!$I$1)-INPUT!$I$2),"Off Meds",IF(C16382&lt;=(INT(INPUT!$I$1)+INPUT!$I$2),"Washout","On Meds"))))</f>
        <v/>
      </c>
      <c r="F16382">
        <f>IF(B16382="","",1.509*(LN(B16382)^1.084-5.381))</f>
        <v/>
      </c>
      <c r="G16382">
        <f>IF(F16382="","",IF(F16382&lt;0,10*F16382^2,0))</f>
        <v/>
      </c>
      <c r="H16382">
        <f>IF(F16382="","",IF(F16382&gt;0,10*F16382^2,0))</f>
        <v/>
      </c>
    </row>
    <row r="16383">
      <c r="A16383">
        <f>Input!A16383</f>
        <v/>
      </c>
      <c r="B16383">
        <f>IF(ISNUMBER(Input!B16383),IF(AND(Input!B16383&gt;=20,Input!B16383&lt;=700),Input!B16383,""),"")</f>
        <v/>
      </c>
      <c r="C16383">
        <f>IF(B16383="","",INT(A16383))</f>
        <v/>
      </c>
      <c r="D16383">
        <f>IF(B16383="","",HOUR(A16383))</f>
        <v/>
      </c>
      <c r="E16383">
        <f>IF(B16383="","",IF(INPUT!$I$1="","",IF(C16383&lt;(INT(INPUT!$I$1)-INPUT!$I$2),"Off Meds",IF(C16383&lt;=(INT(INPUT!$I$1)+INPUT!$I$2),"Washout","On Meds"))))</f>
        <v/>
      </c>
      <c r="F16383">
        <f>IF(B16383="","",1.509*(LN(B16383)^1.084-5.381))</f>
        <v/>
      </c>
      <c r="G16383">
        <f>IF(F16383="","",IF(F16383&lt;0,10*F16383^2,0))</f>
        <v/>
      </c>
      <c r="H16383">
        <f>IF(F16383="","",IF(F16383&gt;0,10*F16383^2,0))</f>
        <v/>
      </c>
    </row>
    <row r="16384">
      <c r="A16384">
        <f>Input!A16384</f>
        <v/>
      </c>
      <c r="B16384">
        <f>IF(ISNUMBER(Input!B16384),IF(AND(Input!B16384&gt;=20,Input!B16384&lt;=700),Input!B16384,""),"")</f>
        <v/>
      </c>
      <c r="C16384">
        <f>IF(B16384="","",INT(A16384))</f>
        <v/>
      </c>
      <c r="D16384">
        <f>IF(B16384="","",HOUR(A16384))</f>
        <v/>
      </c>
      <c r="E16384">
        <f>IF(B16384="","",IF(INPUT!$I$1="","",IF(C16384&lt;(INT(INPUT!$I$1)-INPUT!$I$2),"Off Meds",IF(C16384&lt;=(INT(INPUT!$I$1)+INPUT!$I$2),"Washout","On Meds"))))</f>
        <v/>
      </c>
      <c r="F16384">
        <f>IF(B16384="","",1.509*(LN(B16384)^1.084-5.381))</f>
        <v/>
      </c>
      <c r="G16384">
        <f>IF(F16384="","",IF(F16384&lt;0,10*F16384^2,0))</f>
        <v/>
      </c>
      <c r="H16384">
        <f>IF(F16384="","",IF(F16384&gt;0,10*F16384^2,0))</f>
        <v/>
      </c>
    </row>
    <row r="16385">
      <c r="A16385">
        <f>Input!A16385</f>
        <v/>
      </c>
      <c r="B16385">
        <f>IF(ISNUMBER(Input!B16385),IF(AND(Input!B16385&gt;=20,Input!B16385&lt;=700),Input!B16385,""),"")</f>
        <v/>
      </c>
      <c r="C16385">
        <f>IF(B16385="","",INT(A16385))</f>
        <v/>
      </c>
      <c r="D16385">
        <f>IF(B16385="","",HOUR(A16385))</f>
        <v/>
      </c>
      <c r="E16385">
        <f>IF(B16385="","",IF(INPUT!$I$1="","",IF(C16385&lt;(INT(INPUT!$I$1)-INPUT!$I$2),"Off Meds",IF(C16385&lt;=(INT(INPUT!$I$1)+INPUT!$I$2),"Washout","On Meds"))))</f>
        <v/>
      </c>
      <c r="F16385">
        <f>IF(B16385="","",1.509*(LN(B16385)^1.084-5.381))</f>
        <v/>
      </c>
      <c r="G16385">
        <f>IF(F16385="","",IF(F16385&lt;0,10*F16385^2,0))</f>
        <v/>
      </c>
      <c r="H16385">
        <f>IF(F16385="","",IF(F16385&gt;0,10*F16385^2,0))</f>
        <v/>
      </c>
    </row>
    <row r="16386">
      <c r="A16386">
        <f>Input!A16386</f>
        <v/>
      </c>
      <c r="B16386">
        <f>IF(ISNUMBER(Input!B16386),IF(AND(Input!B16386&gt;=20,Input!B16386&lt;=700),Input!B16386,""),"")</f>
        <v/>
      </c>
      <c r="C16386">
        <f>IF(B16386="","",INT(A16386))</f>
        <v/>
      </c>
      <c r="D16386">
        <f>IF(B16386="","",HOUR(A16386))</f>
        <v/>
      </c>
      <c r="E16386">
        <f>IF(B16386="","",IF(INPUT!$I$1="","",IF(C16386&lt;(INT(INPUT!$I$1)-INPUT!$I$2),"Off Meds",IF(C16386&lt;=(INT(INPUT!$I$1)+INPUT!$I$2),"Washout","On Meds"))))</f>
        <v/>
      </c>
      <c r="F16386">
        <f>IF(B16386="","",1.509*(LN(B16386)^1.084-5.381))</f>
        <v/>
      </c>
      <c r="G16386">
        <f>IF(F16386="","",IF(F16386&lt;0,10*F16386^2,0))</f>
        <v/>
      </c>
      <c r="H16386">
        <f>IF(F16386="","",IF(F16386&gt;0,10*F16386^2,0))</f>
        <v/>
      </c>
    </row>
    <row r="16387">
      <c r="A16387">
        <f>Input!A16387</f>
        <v/>
      </c>
      <c r="B16387">
        <f>IF(ISNUMBER(Input!B16387),IF(AND(Input!B16387&gt;=20,Input!B16387&lt;=700),Input!B16387,""),"")</f>
        <v/>
      </c>
      <c r="C16387">
        <f>IF(B16387="","",INT(A16387))</f>
        <v/>
      </c>
      <c r="D16387">
        <f>IF(B16387="","",HOUR(A16387))</f>
        <v/>
      </c>
      <c r="E16387">
        <f>IF(B16387="","",IF(INPUT!$I$1="","",IF(C16387&lt;(INT(INPUT!$I$1)-INPUT!$I$2),"Off Meds",IF(C16387&lt;=(INT(INPUT!$I$1)+INPUT!$I$2),"Washout","On Meds"))))</f>
        <v/>
      </c>
      <c r="F16387">
        <f>IF(B16387="","",1.509*(LN(B16387)^1.084-5.381))</f>
        <v/>
      </c>
      <c r="G16387">
        <f>IF(F16387="","",IF(F16387&lt;0,10*F16387^2,0))</f>
        <v/>
      </c>
      <c r="H16387">
        <f>IF(F16387="","",IF(F16387&gt;0,10*F16387^2,0))</f>
        <v/>
      </c>
    </row>
    <row r="16388">
      <c r="A16388">
        <f>Input!A16388</f>
        <v/>
      </c>
      <c r="B16388">
        <f>IF(ISNUMBER(Input!B16388),IF(AND(Input!B16388&gt;=20,Input!B16388&lt;=700),Input!B16388,""),"")</f>
        <v/>
      </c>
      <c r="C16388">
        <f>IF(B16388="","",INT(A16388))</f>
        <v/>
      </c>
      <c r="D16388">
        <f>IF(B16388="","",HOUR(A16388))</f>
        <v/>
      </c>
      <c r="E16388">
        <f>IF(B16388="","",IF(INPUT!$I$1="","",IF(C16388&lt;(INT(INPUT!$I$1)-INPUT!$I$2),"Off Meds",IF(C16388&lt;=(INT(INPUT!$I$1)+INPUT!$I$2),"Washout","On Meds"))))</f>
        <v/>
      </c>
      <c r="F16388">
        <f>IF(B16388="","",1.509*(LN(B16388)^1.084-5.381))</f>
        <v/>
      </c>
      <c r="G16388">
        <f>IF(F16388="","",IF(F16388&lt;0,10*F16388^2,0))</f>
        <v/>
      </c>
      <c r="H16388">
        <f>IF(F16388="","",IF(F16388&gt;0,10*F16388^2,0))</f>
        <v/>
      </c>
    </row>
    <row r="16389">
      <c r="A16389">
        <f>Input!A16389</f>
        <v/>
      </c>
      <c r="B16389">
        <f>IF(ISNUMBER(Input!B16389),IF(AND(Input!B16389&gt;=20,Input!B16389&lt;=700),Input!B16389,""),"")</f>
        <v/>
      </c>
      <c r="C16389">
        <f>IF(B16389="","",INT(A16389))</f>
        <v/>
      </c>
      <c r="D16389">
        <f>IF(B16389="","",HOUR(A16389))</f>
        <v/>
      </c>
      <c r="E16389">
        <f>IF(B16389="","",IF(INPUT!$I$1="","",IF(C16389&lt;(INT(INPUT!$I$1)-INPUT!$I$2),"Off Meds",IF(C16389&lt;=(INT(INPUT!$I$1)+INPUT!$I$2),"Washout","On Meds"))))</f>
        <v/>
      </c>
      <c r="F16389">
        <f>IF(B16389="","",1.509*(LN(B16389)^1.084-5.381))</f>
        <v/>
      </c>
      <c r="G16389">
        <f>IF(F16389="","",IF(F16389&lt;0,10*F16389^2,0))</f>
        <v/>
      </c>
      <c r="H16389">
        <f>IF(F16389="","",IF(F16389&gt;0,10*F16389^2,0))</f>
        <v/>
      </c>
    </row>
    <row r="16390">
      <c r="A16390">
        <f>Input!A16390</f>
        <v/>
      </c>
      <c r="B16390">
        <f>IF(ISNUMBER(Input!B16390),IF(AND(Input!B16390&gt;=20,Input!B16390&lt;=700),Input!B16390,""),"")</f>
        <v/>
      </c>
      <c r="C16390">
        <f>IF(B16390="","",INT(A16390))</f>
        <v/>
      </c>
      <c r="D16390">
        <f>IF(B16390="","",HOUR(A16390))</f>
        <v/>
      </c>
      <c r="E16390">
        <f>IF(B16390="","",IF(INPUT!$I$1="","",IF(C16390&lt;(INT(INPUT!$I$1)-INPUT!$I$2),"Off Meds",IF(C16390&lt;=(INT(INPUT!$I$1)+INPUT!$I$2),"Washout","On Meds"))))</f>
        <v/>
      </c>
      <c r="F16390">
        <f>IF(B16390="","",1.509*(LN(B16390)^1.084-5.381))</f>
        <v/>
      </c>
      <c r="G16390">
        <f>IF(F16390="","",IF(F16390&lt;0,10*F16390^2,0))</f>
        <v/>
      </c>
      <c r="H16390">
        <f>IF(F16390="","",IF(F16390&gt;0,10*F16390^2,0))</f>
        <v/>
      </c>
    </row>
    <row r="16391">
      <c r="A16391">
        <f>Input!A16391</f>
        <v/>
      </c>
      <c r="B16391">
        <f>IF(ISNUMBER(Input!B16391),IF(AND(Input!B16391&gt;=20,Input!B16391&lt;=700),Input!B16391,""),"")</f>
        <v/>
      </c>
      <c r="C16391">
        <f>IF(B16391="","",INT(A16391))</f>
        <v/>
      </c>
      <c r="D16391">
        <f>IF(B16391="","",HOUR(A16391))</f>
        <v/>
      </c>
      <c r="E16391">
        <f>IF(B16391="","",IF(INPUT!$I$1="","",IF(C16391&lt;(INT(INPUT!$I$1)-INPUT!$I$2),"Off Meds",IF(C16391&lt;=(INT(INPUT!$I$1)+INPUT!$I$2),"Washout","On Meds"))))</f>
        <v/>
      </c>
      <c r="F16391">
        <f>IF(B16391="","",1.509*(LN(B16391)^1.084-5.381))</f>
        <v/>
      </c>
      <c r="G16391">
        <f>IF(F16391="","",IF(F16391&lt;0,10*F16391^2,0))</f>
        <v/>
      </c>
      <c r="H16391">
        <f>IF(F16391="","",IF(F16391&gt;0,10*F16391^2,0))</f>
        <v/>
      </c>
    </row>
    <row r="16392">
      <c r="A16392">
        <f>Input!A16392</f>
        <v/>
      </c>
      <c r="B16392">
        <f>IF(ISNUMBER(Input!B16392),IF(AND(Input!B16392&gt;=20,Input!B16392&lt;=700),Input!B16392,""),"")</f>
        <v/>
      </c>
      <c r="C16392">
        <f>IF(B16392="","",INT(A16392))</f>
        <v/>
      </c>
      <c r="D16392">
        <f>IF(B16392="","",HOUR(A16392))</f>
        <v/>
      </c>
      <c r="E16392">
        <f>IF(B16392="","",IF(INPUT!$I$1="","",IF(C16392&lt;(INT(INPUT!$I$1)-INPUT!$I$2),"Off Meds",IF(C16392&lt;=(INT(INPUT!$I$1)+INPUT!$I$2),"Washout","On Meds"))))</f>
        <v/>
      </c>
      <c r="F16392">
        <f>IF(B16392="","",1.509*(LN(B16392)^1.084-5.381))</f>
        <v/>
      </c>
      <c r="G16392">
        <f>IF(F16392="","",IF(F16392&lt;0,10*F16392^2,0))</f>
        <v/>
      </c>
      <c r="H16392">
        <f>IF(F16392="","",IF(F16392&gt;0,10*F16392^2,0))</f>
        <v/>
      </c>
    </row>
    <row r="16393">
      <c r="A16393">
        <f>Input!A16393</f>
        <v/>
      </c>
      <c r="B16393">
        <f>IF(ISNUMBER(Input!B16393),IF(AND(Input!B16393&gt;=20,Input!B16393&lt;=700),Input!B16393,""),"")</f>
        <v/>
      </c>
      <c r="C16393">
        <f>IF(B16393="","",INT(A16393))</f>
        <v/>
      </c>
      <c r="D16393">
        <f>IF(B16393="","",HOUR(A16393))</f>
        <v/>
      </c>
      <c r="E16393">
        <f>IF(B16393="","",IF(INPUT!$I$1="","",IF(C16393&lt;(INT(INPUT!$I$1)-INPUT!$I$2),"Off Meds",IF(C16393&lt;=(INT(INPUT!$I$1)+INPUT!$I$2),"Washout","On Meds"))))</f>
        <v/>
      </c>
      <c r="F16393">
        <f>IF(B16393="","",1.509*(LN(B16393)^1.084-5.381))</f>
        <v/>
      </c>
      <c r="G16393">
        <f>IF(F16393="","",IF(F16393&lt;0,10*F16393^2,0))</f>
        <v/>
      </c>
      <c r="H16393">
        <f>IF(F16393="","",IF(F16393&gt;0,10*F16393^2,0))</f>
        <v/>
      </c>
    </row>
    <row r="16394">
      <c r="A16394">
        <f>Input!A16394</f>
        <v/>
      </c>
      <c r="B16394">
        <f>IF(ISNUMBER(Input!B16394),IF(AND(Input!B16394&gt;=20,Input!B16394&lt;=700),Input!B16394,""),"")</f>
        <v/>
      </c>
      <c r="C16394">
        <f>IF(B16394="","",INT(A16394))</f>
        <v/>
      </c>
      <c r="D16394">
        <f>IF(B16394="","",HOUR(A16394))</f>
        <v/>
      </c>
      <c r="E16394">
        <f>IF(B16394="","",IF(INPUT!$I$1="","",IF(C16394&lt;(INT(INPUT!$I$1)-INPUT!$I$2),"Off Meds",IF(C16394&lt;=(INT(INPUT!$I$1)+INPUT!$I$2),"Washout","On Meds"))))</f>
        <v/>
      </c>
      <c r="F16394">
        <f>IF(B16394="","",1.509*(LN(B16394)^1.084-5.381))</f>
        <v/>
      </c>
      <c r="G16394">
        <f>IF(F16394="","",IF(F16394&lt;0,10*F16394^2,0))</f>
        <v/>
      </c>
      <c r="H16394">
        <f>IF(F16394="","",IF(F16394&gt;0,10*F16394^2,0))</f>
        <v/>
      </c>
    </row>
    <row r="16395">
      <c r="A16395">
        <f>Input!A16395</f>
        <v/>
      </c>
      <c r="B16395">
        <f>IF(ISNUMBER(Input!B16395),IF(AND(Input!B16395&gt;=20,Input!B16395&lt;=700),Input!B16395,""),"")</f>
        <v/>
      </c>
      <c r="C16395">
        <f>IF(B16395="","",INT(A16395))</f>
        <v/>
      </c>
      <c r="D16395">
        <f>IF(B16395="","",HOUR(A16395))</f>
        <v/>
      </c>
      <c r="E16395">
        <f>IF(B16395="","",IF(INPUT!$I$1="","",IF(C16395&lt;(INT(INPUT!$I$1)-INPUT!$I$2),"Off Meds",IF(C16395&lt;=(INT(INPUT!$I$1)+INPUT!$I$2),"Washout","On Meds"))))</f>
        <v/>
      </c>
      <c r="F16395">
        <f>IF(B16395="","",1.509*(LN(B16395)^1.084-5.381))</f>
        <v/>
      </c>
      <c r="G16395">
        <f>IF(F16395="","",IF(F16395&lt;0,10*F16395^2,0))</f>
        <v/>
      </c>
      <c r="H16395">
        <f>IF(F16395="","",IF(F16395&gt;0,10*F16395^2,0))</f>
        <v/>
      </c>
    </row>
    <row r="16396">
      <c r="A16396">
        <f>Input!A16396</f>
        <v/>
      </c>
      <c r="B16396">
        <f>IF(ISNUMBER(Input!B16396),IF(AND(Input!B16396&gt;=20,Input!B16396&lt;=700),Input!B16396,""),"")</f>
        <v/>
      </c>
      <c r="C16396">
        <f>IF(B16396="","",INT(A16396))</f>
        <v/>
      </c>
      <c r="D16396">
        <f>IF(B16396="","",HOUR(A16396))</f>
        <v/>
      </c>
      <c r="E16396">
        <f>IF(B16396="","",IF(INPUT!$I$1="","",IF(C16396&lt;(INT(INPUT!$I$1)-INPUT!$I$2),"Off Meds",IF(C16396&lt;=(INT(INPUT!$I$1)+INPUT!$I$2),"Washout","On Meds"))))</f>
        <v/>
      </c>
      <c r="F16396">
        <f>IF(B16396="","",1.509*(LN(B16396)^1.084-5.381))</f>
        <v/>
      </c>
      <c r="G16396">
        <f>IF(F16396="","",IF(F16396&lt;0,10*F16396^2,0))</f>
        <v/>
      </c>
      <c r="H16396">
        <f>IF(F16396="","",IF(F16396&gt;0,10*F16396^2,0))</f>
        <v/>
      </c>
    </row>
    <row r="16397">
      <c r="A16397">
        <f>Input!A16397</f>
        <v/>
      </c>
      <c r="B16397">
        <f>IF(ISNUMBER(Input!B16397),IF(AND(Input!B16397&gt;=20,Input!B16397&lt;=700),Input!B16397,""),"")</f>
        <v/>
      </c>
      <c r="C16397">
        <f>IF(B16397="","",INT(A16397))</f>
        <v/>
      </c>
      <c r="D16397">
        <f>IF(B16397="","",HOUR(A16397))</f>
        <v/>
      </c>
      <c r="E16397">
        <f>IF(B16397="","",IF(INPUT!$I$1="","",IF(C16397&lt;(INT(INPUT!$I$1)-INPUT!$I$2),"Off Meds",IF(C16397&lt;=(INT(INPUT!$I$1)+INPUT!$I$2),"Washout","On Meds"))))</f>
        <v/>
      </c>
      <c r="F16397">
        <f>IF(B16397="","",1.509*(LN(B16397)^1.084-5.381))</f>
        <v/>
      </c>
      <c r="G16397">
        <f>IF(F16397="","",IF(F16397&lt;0,10*F16397^2,0))</f>
        <v/>
      </c>
      <c r="H16397">
        <f>IF(F16397="","",IF(F16397&gt;0,10*F16397^2,0))</f>
        <v/>
      </c>
    </row>
    <row r="16398">
      <c r="A16398">
        <f>Input!A16398</f>
        <v/>
      </c>
      <c r="B16398">
        <f>IF(ISNUMBER(Input!B16398),IF(AND(Input!B16398&gt;=20,Input!B16398&lt;=700),Input!B16398,""),"")</f>
        <v/>
      </c>
      <c r="C16398">
        <f>IF(B16398="","",INT(A16398))</f>
        <v/>
      </c>
      <c r="D16398">
        <f>IF(B16398="","",HOUR(A16398))</f>
        <v/>
      </c>
      <c r="E16398">
        <f>IF(B16398="","",IF(INPUT!$I$1="","",IF(C16398&lt;(INT(INPUT!$I$1)-INPUT!$I$2),"Off Meds",IF(C16398&lt;=(INT(INPUT!$I$1)+INPUT!$I$2),"Washout","On Meds"))))</f>
        <v/>
      </c>
      <c r="F16398">
        <f>IF(B16398="","",1.509*(LN(B16398)^1.084-5.381))</f>
        <v/>
      </c>
      <c r="G16398">
        <f>IF(F16398="","",IF(F16398&lt;0,10*F16398^2,0))</f>
        <v/>
      </c>
      <c r="H16398">
        <f>IF(F16398="","",IF(F16398&gt;0,10*F16398^2,0))</f>
        <v/>
      </c>
    </row>
    <row r="16399">
      <c r="A16399">
        <f>Input!A16399</f>
        <v/>
      </c>
      <c r="B16399">
        <f>IF(ISNUMBER(Input!B16399),IF(AND(Input!B16399&gt;=20,Input!B16399&lt;=700),Input!B16399,""),"")</f>
        <v/>
      </c>
      <c r="C16399">
        <f>IF(B16399="","",INT(A16399))</f>
        <v/>
      </c>
      <c r="D16399">
        <f>IF(B16399="","",HOUR(A16399))</f>
        <v/>
      </c>
      <c r="E16399">
        <f>IF(B16399="","",IF(INPUT!$I$1="","",IF(C16399&lt;(INT(INPUT!$I$1)-INPUT!$I$2),"Off Meds",IF(C16399&lt;=(INT(INPUT!$I$1)+INPUT!$I$2),"Washout","On Meds"))))</f>
        <v/>
      </c>
      <c r="F16399">
        <f>IF(B16399="","",1.509*(LN(B16399)^1.084-5.381))</f>
        <v/>
      </c>
      <c r="G16399">
        <f>IF(F16399="","",IF(F16399&lt;0,10*F16399^2,0))</f>
        <v/>
      </c>
      <c r="H16399">
        <f>IF(F16399="","",IF(F16399&gt;0,10*F16399^2,0))</f>
        <v/>
      </c>
    </row>
    <row r="16400">
      <c r="A16400">
        <f>Input!A16400</f>
        <v/>
      </c>
      <c r="B16400">
        <f>IF(ISNUMBER(Input!B16400),IF(AND(Input!B16400&gt;=20,Input!B16400&lt;=700),Input!B16400,""),"")</f>
        <v/>
      </c>
      <c r="C16400">
        <f>IF(B16400="","",INT(A16400))</f>
        <v/>
      </c>
      <c r="D16400">
        <f>IF(B16400="","",HOUR(A16400))</f>
        <v/>
      </c>
      <c r="E16400">
        <f>IF(B16400="","",IF(INPUT!$I$1="","",IF(C16400&lt;(INT(INPUT!$I$1)-INPUT!$I$2),"Off Meds",IF(C16400&lt;=(INT(INPUT!$I$1)+INPUT!$I$2),"Washout","On Meds"))))</f>
        <v/>
      </c>
      <c r="F16400">
        <f>IF(B16400="","",1.509*(LN(B16400)^1.084-5.381))</f>
        <v/>
      </c>
      <c r="G16400">
        <f>IF(F16400="","",IF(F16400&lt;0,10*F16400^2,0))</f>
        <v/>
      </c>
      <c r="H16400">
        <f>IF(F16400="","",IF(F16400&gt;0,10*F16400^2,0))</f>
        <v/>
      </c>
    </row>
    <row r="16401">
      <c r="A16401">
        <f>Input!A16401</f>
        <v/>
      </c>
      <c r="B16401">
        <f>IF(ISNUMBER(Input!B16401),IF(AND(Input!B16401&gt;=20,Input!B16401&lt;=700),Input!B16401,""),"")</f>
        <v/>
      </c>
      <c r="C16401">
        <f>IF(B16401="","",INT(A16401))</f>
        <v/>
      </c>
      <c r="D16401">
        <f>IF(B16401="","",HOUR(A16401))</f>
        <v/>
      </c>
      <c r="E16401">
        <f>IF(B16401="","",IF(INPUT!$I$1="","",IF(C16401&lt;(INT(INPUT!$I$1)-INPUT!$I$2),"Off Meds",IF(C16401&lt;=(INT(INPUT!$I$1)+INPUT!$I$2),"Washout","On Meds"))))</f>
        <v/>
      </c>
      <c r="F16401">
        <f>IF(B16401="","",1.509*(LN(B16401)^1.084-5.381))</f>
        <v/>
      </c>
      <c r="G16401">
        <f>IF(F16401="","",IF(F16401&lt;0,10*F16401^2,0))</f>
        <v/>
      </c>
      <c r="H16401">
        <f>IF(F16401="","",IF(F16401&gt;0,10*F16401^2,0))</f>
        <v/>
      </c>
    </row>
    <row r="16402">
      <c r="A16402">
        <f>Input!A16402</f>
        <v/>
      </c>
      <c r="B16402">
        <f>IF(ISNUMBER(Input!B16402),IF(AND(Input!B16402&gt;=20,Input!B16402&lt;=700),Input!B16402,""),"")</f>
        <v/>
      </c>
      <c r="C16402">
        <f>IF(B16402="","",INT(A16402))</f>
        <v/>
      </c>
      <c r="D16402">
        <f>IF(B16402="","",HOUR(A16402))</f>
        <v/>
      </c>
      <c r="E16402">
        <f>IF(B16402="","",IF(INPUT!$I$1="","",IF(C16402&lt;(INT(INPUT!$I$1)-INPUT!$I$2),"Off Meds",IF(C16402&lt;=(INT(INPUT!$I$1)+INPUT!$I$2),"Washout","On Meds"))))</f>
        <v/>
      </c>
      <c r="F16402">
        <f>IF(B16402="","",1.509*(LN(B16402)^1.084-5.381))</f>
        <v/>
      </c>
      <c r="G16402">
        <f>IF(F16402="","",IF(F16402&lt;0,10*F16402^2,0))</f>
        <v/>
      </c>
      <c r="H16402">
        <f>IF(F16402="","",IF(F16402&gt;0,10*F16402^2,0))</f>
        <v/>
      </c>
    </row>
    <row r="16403">
      <c r="A16403">
        <f>Input!A16403</f>
        <v/>
      </c>
      <c r="B16403">
        <f>IF(ISNUMBER(Input!B16403),IF(AND(Input!B16403&gt;=20,Input!B16403&lt;=700),Input!B16403,""),"")</f>
        <v/>
      </c>
      <c r="C16403">
        <f>IF(B16403="","",INT(A16403))</f>
        <v/>
      </c>
      <c r="D16403">
        <f>IF(B16403="","",HOUR(A16403))</f>
        <v/>
      </c>
      <c r="E16403">
        <f>IF(B16403="","",IF(INPUT!$I$1="","",IF(C16403&lt;(INT(INPUT!$I$1)-INPUT!$I$2),"Off Meds",IF(C16403&lt;=(INT(INPUT!$I$1)+INPUT!$I$2),"Washout","On Meds"))))</f>
        <v/>
      </c>
      <c r="F16403">
        <f>IF(B16403="","",1.509*(LN(B16403)^1.084-5.381))</f>
        <v/>
      </c>
      <c r="G16403">
        <f>IF(F16403="","",IF(F16403&lt;0,10*F16403^2,0))</f>
        <v/>
      </c>
      <c r="H16403">
        <f>IF(F16403="","",IF(F16403&gt;0,10*F16403^2,0))</f>
        <v/>
      </c>
    </row>
    <row r="16404">
      <c r="A16404">
        <f>Input!A16404</f>
        <v/>
      </c>
      <c r="B16404">
        <f>IF(ISNUMBER(Input!B16404),IF(AND(Input!B16404&gt;=20,Input!B16404&lt;=700),Input!B16404,""),"")</f>
        <v/>
      </c>
      <c r="C16404">
        <f>IF(B16404="","",INT(A16404))</f>
        <v/>
      </c>
      <c r="D16404">
        <f>IF(B16404="","",HOUR(A16404))</f>
        <v/>
      </c>
      <c r="E16404">
        <f>IF(B16404="","",IF(INPUT!$I$1="","",IF(C16404&lt;(INT(INPUT!$I$1)-INPUT!$I$2),"Off Meds",IF(C16404&lt;=(INT(INPUT!$I$1)+INPUT!$I$2),"Washout","On Meds"))))</f>
        <v/>
      </c>
      <c r="F16404">
        <f>IF(B16404="","",1.509*(LN(B16404)^1.084-5.381))</f>
        <v/>
      </c>
      <c r="G16404">
        <f>IF(F16404="","",IF(F16404&lt;0,10*F16404^2,0))</f>
        <v/>
      </c>
      <c r="H16404">
        <f>IF(F16404="","",IF(F16404&gt;0,10*F16404^2,0))</f>
        <v/>
      </c>
    </row>
    <row r="16405">
      <c r="A16405">
        <f>Input!A16405</f>
        <v/>
      </c>
      <c r="B16405">
        <f>IF(ISNUMBER(Input!B16405),IF(AND(Input!B16405&gt;=20,Input!B16405&lt;=700),Input!B16405,""),"")</f>
        <v/>
      </c>
      <c r="C16405">
        <f>IF(B16405="","",INT(A16405))</f>
        <v/>
      </c>
      <c r="D16405">
        <f>IF(B16405="","",HOUR(A16405))</f>
        <v/>
      </c>
      <c r="E16405">
        <f>IF(B16405="","",IF(INPUT!$I$1="","",IF(C16405&lt;(INT(INPUT!$I$1)-INPUT!$I$2),"Off Meds",IF(C16405&lt;=(INT(INPUT!$I$1)+INPUT!$I$2),"Washout","On Meds"))))</f>
        <v/>
      </c>
      <c r="F16405">
        <f>IF(B16405="","",1.509*(LN(B16405)^1.084-5.381))</f>
        <v/>
      </c>
      <c r="G16405">
        <f>IF(F16405="","",IF(F16405&lt;0,10*F16405^2,0))</f>
        <v/>
      </c>
      <c r="H16405">
        <f>IF(F16405="","",IF(F16405&gt;0,10*F16405^2,0))</f>
        <v/>
      </c>
    </row>
    <row r="16406">
      <c r="A16406">
        <f>Input!A16406</f>
        <v/>
      </c>
      <c r="B16406">
        <f>IF(ISNUMBER(Input!B16406),IF(AND(Input!B16406&gt;=20,Input!B16406&lt;=700),Input!B16406,""),"")</f>
        <v/>
      </c>
      <c r="C16406">
        <f>IF(B16406="","",INT(A16406))</f>
        <v/>
      </c>
      <c r="D16406">
        <f>IF(B16406="","",HOUR(A16406))</f>
        <v/>
      </c>
      <c r="E16406">
        <f>IF(B16406="","",IF(INPUT!$I$1="","",IF(C16406&lt;(INT(INPUT!$I$1)-INPUT!$I$2),"Off Meds",IF(C16406&lt;=(INT(INPUT!$I$1)+INPUT!$I$2),"Washout","On Meds"))))</f>
        <v/>
      </c>
      <c r="F16406">
        <f>IF(B16406="","",1.509*(LN(B16406)^1.084-5.381))</f>
        <v/>
      </c>
      <c r="G16406">
        <f>IF(F16406="","",IF(F16406&lt;0,10*F16406^2,0))</f>
        <v/>
      </c>
      <c r="H16406">
        <f>IF(F16406="","",IF(F16406&gt;0,10*F16406^2,0))</f>
        <v/>
      </c>
    </row>
    <row r="16407">
      <c r="A16407">
        <f>Input!A16407</f>
        <v/>
      </c>
      <c r="B16407">
        <f>IF(ISNUMBER(Input!B16407),IF(AND(Input!B16407&gt;=20,Input!B16407&lt;=700),Input!B16407,""),"")</f>
        <v/>
      </c>
      <c r="C16407">
        <f>IF(B16407="","",INT(A16407))</f>
        <v/>
      </c>
      <c r="D16407">
        <f>IF(B16407="","",HOUR(A16407))</f>
        <v/>
      </c>
      <c r="E16407">
        <f>IF(B16407="","",IF(INPUT!$I$1="","",IF(C16407&lt;(INT(INPUT!$I$1)-INPUT!$I$2),"Off Meds",IF(C16407&lt;=(INT(INPUT!$I$1)+INPUT!$I$2),"Washout","On Meds"))))</f>
        <v/>
      </c>
      <c r="F16407">
        <f>IF(B16407="","",1.509*(LN(B16407)^1.084-5.381))</f>
        <v/>
      </c>
      <c r="G16407">
        <f>IF(F16407="","",IF(F16407&lt;0,10*F16407^2,0))</f>
        <v/>
      </c>
      <c r="H16407">
        <f>IF(F16407="","",IF(F16407&gt;0,10*F16407^2,0))</f>
        <v/>
      </c>
    </row>
    <row r="16408">
      <c r="A16408">
        <f>Input!A16408</f>
        <v/>
      </c>
      <c r="B16408">
        <f>IF(ISNUMBER(Input!B16408),IF(AND(Input!B16408&gt;=20,Input!B16408&lt;=700),Input!B16408,""),"")</f>
        <v/>
      </c>
      <c r="C16408">
        <f>IF(B16408="","",INT(A16408))</f>
        <v/>
      </c>
      <c r="D16408">
        <f>IF(B16408="","",HOUR(A16408))</f>
        <v/>
      </c>
      <c r="E16408">
        <f>IF(B16408="","",IF(INPUT!$I$1="","",IF(C16408&lt;(INT(INPUT!$I$1)-INPUT!$I$2),"Off Meds",IF(C16408&lt;=(INT(INPUT!$I$1)+INPUT!$I$2),"Washout","On Meds"))))</f>
        <v/>
      </c>
      <c r="F16408">
        <f>IF(B16408="","",1.509*(LN(B16408)^1.084-5.381))</f>
        <v/>
      </c>
      <c r="G16408">
        <f>IF(F16408="","",IF(F16408&lt;0,10*F16408^2,0))</f>
        <v/>
      </c>
      <c r="H16408">
        <f>IF(F16408="","",IF(F16408&gt;0,10*F16408^2,0))</f>
        <v/>
      </c>
    </row>
    <row r="16409">
      <c r="A16409">
        <f>Input!A16409</f>
        <v/>
      </c>
      <c r="B16409">
        <f>IF(ISNUMBER(Input!B16409),IF(AND(Input!B16409&gt;=20,Input!B16409&lt;=700),Input!B16409,""),"")</f>
        <v/>
      </c>
      <c r="C16409">
        <f>IF(B16409="","",INT(A16409))</f>
        <v/>
      </c>
      <c r="D16409">
        <f>IF(B16409="","",HOUR(A16409))</f>
        <v/>
      </c>
      <c r="E16409">
        <f>IF(B16409="","",IF(INPUT!$I$1="","",IF(C16409&lt;(INT(INPUT!$I$1)-INPUT!$I$2),"Off Meds",IF(C16409&lt;=(INT(INPUT!$I$1)+INPUT!$I$2),"Washout","On Meds"))))</f>
        <v/>
      </c>
      <c r="F16409">
        <f>IF(B16409="","",1.509*(LN(B16409)^1.084-5.381))</f>
        <v/>
      </c>
      <c r="G16409">
        <f>IF(F16409="","",IF(F16409&lt;0,10*F16409^2,0))</f>
        <v/>
      </c>
      <c r="H16409">
        <f>IF(F16409="","",IF(F16409&gt;0,10*F16409^2,0))</f>
        <v/>
      </c>
    </row>
    <row r="16410">
      <c r="A16410">
        <f>Input!A16410</f>
        <v/>
      </c>
      <c r="B16410">
        <f>IF(ISNUMBER(Input!B16410),IF(AND(Input!B16410&gt;=20,Input!B16410&lt;=700),Input!B16410,""),"")</f>
        <v/>
      </c>
      <c r="C16410">
        <f>IF(B16410="","",INT(A16410))</f>
        <v/>
      </c>
      <c r="D16410">
        <f>IF(B16410="","",HOUR(A16410))</f>
        <v/>
      </c>
      <c r="E16410">
        <f>IF(B16410="","",IF(INPUT!$I$1="","",IF(C16410&lt;(INT(INPUT!$I$1)-INPUT!$I$2),"Off Meds",IF(C16410&lt;=(INT(INPUT!$I$1)+INPUT!$I$2),"Washout","On Meds"))))</f>
        <v/>
      </c>
      <c r="F16410">
        <f>IF(B16410="","",1.509*(LN(B16410)^1.084-5.381))</f>
        <v/>
      </c>
      <c r="G16410">
        <f>IF(F16410="","",IF(F16410&lt;0,10*F16410^2,0))</f>
        <v/>
      </c>
      <c r="H16410">
        <f>IF(F16410="","",IF(F16410&gt;0,10*F16410^2,0))</f>
        <v/>
      </c>
    </row>
    <row r="16411">
      <c r="A16411">
        <f>Input!A16411</f>
        <v/>
      </c>
      <c r="B16411">
        <f>IF(ISNUMBER(Input!B16411),IF(AND(Input!B16411&gt;=20,Input!B16411&lt;=700),Input!B16411,""),"")</f>
        <v/>
      </c>
      <c r="C16411">
        <f>IF(B16411="","",INT(A16411))</f>
        <v/>
      </c>
      <c r="D16411">
        <f>IF(B16411="","",HOUR(A16411))</f>
        <v/>
      </c>
      <c r="E16411">
        <f>IF(B16411="","",IF(INPUT!$I$1="","",IF(C16411&lt;(INT(INPUT!$I$1)-INPUT!$I$2),"Off Meds",IF(C16411&lt;=(INT(INPUT!$I$1)+INPUT!$I$2),"Washout","On Meds"))))</f>
        <v/>
      </c>
      <c r="F16411">
        <f>IF(B16411="","",1.509*(LN(B16411)^1.084-5.381))</f>
        <v/>
      </c>
      <c r="G16411">
        <f>IF(F16411="","",IF(F16411&lt;0,10*F16411^2,0))</f>
        <v/>
      </c>
      <c r="H16411">
        <f>IF(F16411="","",IF(F16411&gt;0,10*F16411^2,0))</f>
        <v/>
      </c>
    </row>
    <row r="16412">
      <c r="A16412">
        <f>Input!A16412</f>
        <v/>
      </c>
      <c r="B16412">
        <f>IF(ISNUMBER(Input!B16412),IF(AND(Input!B16412&gt;=20,Input!B16412&lt;=700),Input!B16412,""),"")</f>
        <v/>
      </c>
      <c r="C16412">
        <f>IF(B16412="","",INT(A16412))</f>
        <v/>
      </c>
      <c r="D16412">
        <f>IF(B16412="","",HOUR(A16412))</f>
        <v/>
      </c>
      <c r="E16412">
        <f>IF(B16412="","",IF(INPUT!$I$1="","",IF(C16412&lt;(INT(INPUT!$I$1)-INPUT!$I$2),"Off Meds",IF(C16412&lt;=(INT(INPUT!$I$1)+INPUT!$I$2),"Washout","On Meds"))))</f>
        <v/>
      </c>
      <c r="F16412">
        <f>IF(B16412="","",1.509*(LN(B16412)^1.084-5.381))</f>
        <v/>
      </c>
      <c r="G16412">
        <f>IF(F16412="","",IF(F16412&lt;0,10*F16412^2,0))</f>
        <v/>
      </c>
      <c r="H16412">
        <f>IF(F16412="","",IF(F16412&gt;0,10*F16412^2,0))</f>
        <v/>
      </c>
    </row>
    <row r="16413">
      <c r="A16413">
        <f>Input!A16413</f>
        <v/>
      </c>
      <c r="B16413">
        <f>IF(ISNUMBER(Input!B16413),IF(AND(Input!B16413&gt;=20,Input!B16413&lt;=700),Input!B16413,""),"")</f>
        <v/>
      </c>
      <c r="C16413">
        <f>IF(B16413="","",INT(A16413))</f>
        <v/>
      </c>
      <c r="D16413">
        <f>IF(B16413="","",HOUR(A16413))</f>
        <v/>
      </c>
      <c r="E16413">
        <f>IF(B16413="","",IF(INPUT!$I$1="","",IF(C16413&lt;(INT(INPUT!$I$1)-INPUT!$I$2),"Off Meds",IF(C16413&lt;=(INT(INPUT!$I$1)+INPUT!$I$2),"Washout","On Meds"))))</f>
        <v/>
      </c>
      <c r="F16413">
        <f>IF(B16413="","",1.509*(LN(B16413)^1.084-5.381))</f>
        <v/>
      </c>
      <c r="G16413">
        <f>IF(F16413="","",IF(F16413&lt;0,10*F16413^2,0))</f>
        <v/>
      </c>
      <c r="H16413">
        <f>IF(F16413="","",IF(F16413&gt;0,10*F16413^2,0))</f>
        <v/>
      </c>
    </row>
    <row r="16414">
      <c r="A16414">
        <f>Input!A16414</f>
        <v/>
      </c>
      <c r="B16414">
        <f>IF(ISNUMBER(Input!B16414),IF(AND(Input!B16414&gt;=20,Input!B16414&lt;=700),Input!B16414,""),"")</f>
        <v/>
      </c>
      <c r="C16414">
        <f>IF(B16414="","",INT(A16414))</f>
        <v/>
      </c>
      <c r="D16414">
        <f>IF(B16414="","",HOUR(A16414))</f>
        <v/>
      </c>
      <c r="E16414">
        <f>IF(B16414="","",IF(INPUT!$I$1="","",IF(C16414&lt;(INT(INPUT!$I$1)-INPUT!$I$2),"Off Meds",IF(C16414&lt;=(INT(INPUT!$I$1)+INPUT!$I$2),"Washout","On Meds"))))</f>
        <v/>
      </c>
      <c r="F16414">
        <f>IF(B16414="","",1.509*(LN(B16414)^1.084-5.381))</f>
        <v/>
      </c>
      <c r="G16414">
        <f>IF(F16414="","",IF(F16414&lt;0,10*F16414^2,0))</f>
        <v/>
      </c>
      <c r="H16414">
        <f>IF(F16414="","",IF(F16414&gt;0,10*F16414^2,0))</f>
        <v/>
      </c>
    </row>
    <row r="16415">
      <c r="A16415">
        <f>Input!A16415</f>
        <v/>
      </c>
      <c r="B16415">
        <f>IF(ISNUMBER(Input!B16415),IF(AND(Input!B16415&gt;=20,Input!B16415&lt;=700),Input!B16415,""),"")</f>
        <v/>
      </c>
      <c r="C16415">
        <f>IF(B16415="","",INT(A16415))</f>
        <v/>
      </c>
      <c r="D16415">
        <f>IF(B16415="","",HOUR(A16415))</f>
        <v/>
      </c>
      <c r="E16415">
        <f>IF(B16415="","",IF(INPUT!$I$1="","",IF(C16415&lt;(INT(INPUT!$I$1)-INPUT!$I$2),"Off Meds",IF(C16415&lt;=(INT(INPUT!$I$1)+INPUT!$I$2),"Washout","On Meds"))))</f>
        <v/>
      </c>
      <c r="F16415">
        <f>IF(B16415="","",1.509*(LN(B16415)^1.084-5.381))</f>
        <v/>
      </c>
      <c r="G16415">
        <f>IF(F16415="","",IF(F16415&lt;0,10*F16415^2,0))</f>
        <v/>
      </c>
      <c r="H16415">
        <f>IF(F16415="","",IF(F16415&gt;0,10*F16415^2,0))</f>
        <v/>
      </c>
    </row>
    <row r="16416">
      <c r="A16416">
        <f>Input!A16416</f>
        <v/>
      </c>
      <c r="B16416">
        <f>IF(ISNUMBER(Input!B16416),IF(AND(Input!B16416&gt;=20,Input!B16416&lt;=700),Input!B16416,""),"")</f>
        <v/>
      </c>
      <c r="C16416">
        <f>IF(B16416="","",INT(A16416))</f>
        <v/>
      </c>
      <c r="D16416">
        <f>IF(B16416="","",HOUR(A16416))</f>
        <v/>
      </c>
      <c r="E16416">
        <f>IF(B16416="","",IF(INPUT!$I$1="","",IF(C16416&lt;(INT(INPUT!$I$1)-INPUT!$I$2),"Off Meds",IF(C16416&lt;=(INT(INPUT!$I$1)+INPUT!$I$2),"Washout","On Meds"))))</f>
        <v/>
      </c>
      <c r="F16416">
        <f>IF(B16416="","",1.509*(LN(B16416)^1.084-5.381))</f>
        <v/>
      </c>
      <c r="G16416">
        <f>IF(F16416="","",IF(F16416&lt;0,10*F16416^2,0))</f>
        <v/>
      </c>
      <c r="H16416">
        <f>IF(F16416="","",IF(F16416&gt;0,10*F16416^2,0))</f>
        <v/>
      </c>
    </row>
    <row r="16417">
      <c r="A16417">
        <f>Input!A16417</f>
        <v/>
      </c>
      <c r="B16417">
        <f>IF(ISNUMBER(Input!B16417),IF(AND(Input!B16417&gt;=20,Input!B16417&lt;=700),Input!B16417,""),"")</f>
        <v/>
      </c>
      <c r="C16417">
        <f>IF(B16417="","",INT(A16417))</f>
        <v/>
      </c>
      <c r="D16417">
        <f>IF(B16417="","",HOUR(A16417))</f>
        <v/>
      </c>
      <c r="E16417">
        <f>IF(B16417="","",IF(INPUT!$I$1="","",IF(C16417&lt;(INT(INPUT!$I$1)-INPUT!$I$2),"Off Meds",IF(C16417&lt;=(INT(INPUT!$I$1)+INPUT!$I$2),"Washout","On Meds"))))</f>
        <v/>
      </c>
      <c r="F16417">
        <f>IF(B16417="","",1.509*(LN(B16417)^1.084-5.381))</f>
        <v/>
      </c>
      <c r="G16417">
        <f>IF(F16417="","",IF(F16417&lt;0,10*F16417^2,0))</f>
        <v/>
      </c>
      <c r="H16417">
        <f>IF(F16417="","",IF(F16417&gt;0,10*F16417^2,0))</f>
        <v/>
      </c>
    </row>
    <row r="16418">
      <c r="A16418">
        <f>Input!A16418</f>
        <v/>
      </c>
      <c r="B16418">
        <f>IF(ISNUMBER(Input!B16418),IF(AND(Input!B16418&gt;=20,Input!B16418&lt;=700),Input!B16418,""),"")</f>
        <v/>
      </c>
      <c r="C16418">
        <f>IF(B16418="","",INT(A16418))</f>
        <v/>
      </c>
      <c r="D16418">
        <f>IF(B16418="","",HOUR(A16418))</f>
        <v/>
      </c>
      <c r="E16418">
        <f>IF(B16418="","",IF(INPUT!$I$1="","",IF(C16418&lt;(INT(INPUT!$I$1)-INPUT!$I$2),"Off Meds",IF(C16418&lt;=(INT(INPUT!$I$1)+INPUT!$I$2),"Washout","On Meds"))))</f>
        <v/>
      </c>
      <c r="F16418">
        <f>IF(B16418="","",1.509*(LN(B16418)^1.084-5.381))</f>
        <v/>
      </c>
      <c r="G16418">
        <f>IF(F16418="","",IF(F16418&lt;0,10*F16418^2,0))</f>
        <v/>
      </c>
      <c r="H16418">
        <f>IF(F16418="","",IF(F16418&gt;0,10*F16418^2,0))</f>
        <v/>
      </c>
    </row>
    <row r="16419">
      <c r="A16419">
        <f>Input!A16419</f>
        <v/>
      </c>
      <c r="B16419">
        <f>IF(ISNUMBER(Input!B16419),IF(AND(Input!B16419&gt;=20,Input!B16419&lt;=700),Input!B16419,""),"")</f>
        <v/>
      </c>
      <c r="C16419">
        <f>IF(B16419="","",INT(A16419))</f>
        <v/>
      </c>
      <c r="D16419">
        <f>IF(B16419="","",HOUR(A16419))</f>
        <v/>
      </c>
      <c r="E16419">
        <f>IF(B16419="","",IF(INPUT!$I$1="","",IF(C16419&lt;(INT(INPUT!$I$1)-INPUT!$I$2),"Off Meds",IF(C16419&lt;=(INT(INPUT!$I$1)+INPUT!$I$2),"Washout","On Meds"))))</f>
        <v/>
      </c>
      <c r="F16419">
        <f>IF(B16419="","",1.509*(LN(B16419)^1.084-5.381))</f>
        <v/>
      </c>
      <c r="G16419">
        <f>IF(F16419="","",IF(F16419&lt;0,10*F16419^2,0))</f>
        <v/>
      </c>
      <c r="H16419">
        <f>IF(F16419="","",IF(F16419&gt;0,10*F16419^2,0))</f>
        <v/>
      </c>
    </row>
    <row r="16420">
      <c r="A16420">
        <f>Input!A16420</f>
        <v/>
      </c>
      <c r="B16420">
        <f>IF(ISNUMBER(Input!B16420),IF(AND(Input!B16420&gt;=20,Input!B16420&lt;=700),Input!B16420,""),"")</f>
        <v/>
      </c>
      <c r="C16420">
        <f>IF(B16420="","",INT(A16420))</f>
        <v/>
      </c>
      <c r="D16420">
        <f>IF(B16420="","",HOUR(A16420))</f>
        <v/>
      </c>
      <c r="E16420">
        <f>IF(B16420="","",IF(INPUT!$I$1="","",IF(C16420&lt;(INT(INPUT!$I$1)-INPUT!$I$2),"Off Meds",IF(C16420&lt;=(INT(INPUT!$I$1)+INPUT!$I$2),"Washout","On Meds"))))</f>
        <v/>
      </c>
      <c r="F16420">
        <f>IF(B16420="","",1.509*(LN(B16420)^1.084-5.381))</f>
        <v/>
      </c>
      <c r="G16420">
        <f>IF(F16420="","",IF(F16420&lt;0,10*F16420^2,0))</f>
        <v/>
      </c>
      <c r="H16420">
        <f>IF(F16420="","",IF(F16420&gt;0,10*F16420^2,0))</f>
        <v/>
      </c>
    </row>
    <row r="16421">
      <c r="A16421">
        <f>Input!A16421</f>
        <v/>
      </c>
      <c r="B16421">
        <f>IF(ISNUMBER(Input!B16421),IF(AND(Input!B16421&gt;=20,Input!B16421&lt;=700),Input!B16421,""),"")</f>
        <v/>
      </c>
      <c r="C16421">
        <f>IF(B16421="","",INT(A16421))</f>
        <v/>
      </c>
      <c r="D16421">
        <f>IF(B16421="","",HOUR(A16421))</f>
        <v/>
      </c>
      <c r="E16421">
        <f>IF(B16421="","",IF(INPUT!$I$1="","",IF(C16421&lt;(INT(INPUT!$I$1)-INPUT!$I$2),"Off Meds",IF(C16421&lt;=(INT(INPUT!$I$1)+INPUT!$I$2),"Washout","On Meds"))))</f>
        <v/>
      </c>
      <c r="F16421">
        <f>IF(B16421="","",1.509*(LN(B16421)^1.084-5.381))</f>
        <v/>
      </c>
      <c r="G16421">
        <f>IF(F16421="","",IF(F16421&lt;0,10*F16421^2,0))</f>
        <v/>
      </c>
      <c r="H16421">
        <f>IF(F16421="","",IF(F16421&gt;0,10*F16421^2,0))</f>
        <v/>
      </c>
    </row>
    <row r="16422">
      <c r="A16422">
        <f>Input!A16422</f>
        <v/>
      </c>
      <c r="B16422">
        <f>IF(ISNUMBER(Input!B16422),IF(AND(Input!B16422&gt;=20,Input!B16422&lt;=700),Input!B16422,""),"")</f>
        <v/>
      </c>
      <c r="C16422">
        <f>IF(B16422="","",INT(A16422))</f>
        <v/>
      </c>
      <c r="D16422">
        <f>IF(B16422="","",HOUR(A16422))</f>
        <v/>
      </c>
      <c r="E16422">
        <f>IF(B16422="","",IF(INPUT!$I$1="","",IF(C16422&lt;(INT(INPUT!$I$1)-INPUT!$I$2),"Off Meds",IF(C16422&lt;=(INT(INPUT!$I$1)+INPUT!$I$2),"Washout","On Meds"))))</f>
        <v/>
      </c>
      <c r="F16422">
        <f>IF(B16422="","",1.509*(LN(B16422)^1.084-5.381))</f>
        <v/>
      </c>
      <c r="G16422">
        <f>IF(F16422="","",IF(F16422&lt;0,10*F16422^2,0))</f>
        <v/>
      </c>
      <c r="H16422">
        <f>IF(F16422="","",IF(F16422&gt;0,10*F16422^2,0))</f>
        <v/>
      </c>
    </row>
    <row r="16423">
      <c r="A16423">
        <f>Input!A16423</f>
        <v/>
      </c>
      <c r="B16423">
        <f>IF(ISNUMBER(Input!B16423),IF(AND(Input!B16423&gt;=20,Input!B16423&lt;=700),Input!B16423,""),"")</f>
        <v/>
      </c>
      <c r="C16423">
        <f>IF(B16423="","",INT(A16423))</f>
        <v/>
      </c>
      <c r="D16423">
        <f>IF(B16423="","",HOUR(A16423))</f>
        <v/>
      </c>
      <c r="E16423">
        <f>IF(B16423="","",IF(INPUT!$I$1="","",IF(C16423&lt;(INT(INPUT!$I$1)-INPUT!$I$2),"Off Meds",IF(C16423&lt;=(INT(INPUT!$I$1)+INPUT!$I$2),"Washout","On Meds"))))</f>
        <v/>
      </c>
      <c r="F16423">
        <f>IF(B16423="","",1.509*(LN(B16423)^1.084-5.381))</f>
        <v/>
      </c>
      <c r="G16423">
        <f>IF(F16423="","",IF(F16423&lt;0,10*F16423^2,0))</f>
        <v/>
      </c>
      <c r="H16423">
        <f>IF(F16423="","",IF(F16423&gt;0,10*F16423^2,0))</f>
        <v/>
      </c>
    </row>
    <row r="16424">
      <c r="A16424">
        <f>Input!A16424</f>
        <v/>
      </c>
      <c r="B16424">
        <f>IF(ISNUMBER(Input!B16424),IF(AND(Input!B16424&gt;=20,Input!B16424&lt;=700),Input!B16424,""),"")</f>
        <v/>
      </c>
      <c r="C16424">
        <f>IF(B16424="","",INT(A16424))</f>
        <v/>
      </c>
      <c r="D16424">
        <f>IF(B16424="","",HOUR(A16424))</f>
        <v/>
      </c>
      <c r="E16424">
        <f>IF(B16424="","",IF(INPUT!$I$1="","",IF(C16424&lt;(INT(INPUT!$I$1)-INPUT!$I$2),"Off Meds",IF(C16424&lt;=(INT(INPUT!$I$1)+INPUT!$I$2),"Washout","On Meds"))))</f>
        <v/>
      </c>
      <c r="F16424">
        <f>IF(B16424="","",1.509*(LN(B16424)^1.084-5.381))</f>
        <v/>
      </c>
      <c r="G16424">
        <f>IF(F16424="","",IF(F16424&lt;0,10*F16424^2,0))</f>
        <v/>
      </c>
      <c r="H16424">
        <f>IF(F16424="","",IF(F16424&gt;0,10*F16424^2,0))</f>
        <v/>
      </c>
    </row>
    <row r="16425">
      <c r="A16425">
        <f>Input!A16425</f>
        <v/>
      </c>
      <c r="B16425">
        <f>IF(ISNUMBER(Input!B16425),IF(AND(Input!B16425&gt;=20,Input!B16425&lt;=700),Input!B16425,""),"")</f>
        <v/>
      </c>
      <c r="C16425">
        <f>IF(B16425="","",INT(A16425))</f>
        <v/>
      </c>
      <c r="D16425">
        <f>IF(B16425="","",HOUR(A16425))</f>
        <v/>
      </c>
      <c r="E16425">
        <f>IF(B16425="","",IF(INPUT!$I$1="","",IF(C16425&lt;(INT(INPUT!$I$1)-INPUT!$I$2),"Off Meds",IF(C16425&lt;=(INT(INPUT!$I$1)+INPUT!$I$2),"Washout","On Meds"))))</f>
        <v/>
      </c>
      <c r="F16425">
        <f>IF(B16425="","",1.509*(LN(B16425)^1.084-5.381))</f>
        <v/>
      </c>
      <c r="G16425">
        <f>IF(F16425="","",IF(F16425&lt;0,10*F16425^2,0))</f>
        <v/>
      </c>
      <c r="H16425">
        <f>IF(F16425="","",IF(F16425&gt;0,10*F16425^2,0))</f>
        <v/>
      </c>
    </row>
    <row r="16426">
      <c r="A16426">
        <f>Input!A16426</f>
        <v/>
      </c>
      <c r="B16426">
        <f>IF(ISNUMBER(Input!B16426),IF(AND(Input!B16426&gt;=20,Input!B16426&lt;=700),Input!B16426,""),"")</f>
        <v/>
      </c>
      <c r="C16426">
        <f>IF(B16426="","",INT(A16426))</f>
        <v/>
      </c>
      <c r="D16426">
        <f>IF(B16426="","",HOUR(A16426))</f>
        <v/>
      </c>
      <c r="E16426">
        <f>IF(B16426="","",IF(INPUT!$I$1="","",IF(C16426&lt;(INT(INPUT!$I$1)-INPUT!$I$2),"Off Meds",IF(C16426&lt;=(INT(INPUT!$I$1)+INPUT!$I$2),"Washout","On Meds"))))</f>
        <v/>
      </c>
      <c r="F16426">
        <f>IF(B16426="","",1.509*(LN(B16426)^1.084-5.381))</f>
        <v/>
      </c>
      <c r="G16426">
        <f>IF(F16426="","",IF(F16426&lt;0,10*F16426^2,0))</f>
        <v/>
      </c>
      <c r="H16426">
        <f>IF(F16426="","",IF(F16426&gt;0,10*F16426^2,0))</f>
        <v/>
      </c>
    </row>
    <row r="16427">
      <c r="A16427">
        <f>Input!A16427</f>
        <v/>
      </c>
      <c r="B16427">
        <f>IF(ISNUMBER(Input!B16427),IF(AND(Input!B16427&gt;=20,Input!B16427&lt;=700),Input!B16427,""),"")</f>
        <v/>
      </c>
      <c r="C16427">
        <f>IF(B16427="","",INT(A16427))</f>
        <v/>
      </c>
      <c r="D16427">
        <f>IF(B16427="","",HOUR(A16427))</f>
        <v/>
      </c>
      <c r="E16427">
        <f>IF(B16427="","",IF(INPUT!$I$1="","",IF(C16427&lt;(INT(INPUT!$I$1)-INPUT!$I$2),"Off Meds",IF(C16427&lt;=(INT(INPUT!$I$1)+INPUT!$I$2),"Washout","On Meds"))))</f>
        <v/>
      </c>
      <c r="F16427">
        <f>IF(B16427="","",1.509*(LN(B16427)^1.084-5.381))</f>
        <v/>
      </c>
      <c r="G16427">
        <f>IF(F16427="","",IF(F16427&lt;0,10*F16427^2,0))</f>
        <v/>
      </c>
      <c r="H16427">
        <f>IF(F16427="","",IF(F16427&gt;0,10*F16427^2,0))</f>
        <v/>
      </c>
    </row>
    <row r="16428">
      <c r="A16428">
        <f>Input!A16428</f>
        <v/>
      </c>
      <c r="B16428">
        <f>IF(ISNUMBER(Input!B16428),IF(AND(Input!B16428&gt;=20,Input!B16428&lt;=700),Input!B16428,""),"")</f>
        <v/>
      </c>
      <c r="C16428">
        <f>IF(B16428="","",INT(A16428))</f>
        <v/>
      </c>
      <c r="D16428">
        <f>IF(B16428="","",HOUR(A16428))</f>
        <v/>
      </c>
      <c r="E16428">
        <f>IF(B16428="","",IF(INPUT!$I$1="","",IF(C16428&lt;(INT(INPUT!$I$1)-INPUT!$I$2),"Off Meds",IF(C16428&lt;=(INT(INPUT!$I$1)+INPUT!$I$2),"Washout","On Meds"))))</f>
        <v/>
      </c>
      <c r="F16428">
        <f>IF(B16428="","",1.509*(LN(B16428)^1.084-5.381))</f>
        <v/>
      </c>
      <c r="G16428">
        <f>IF(F16428="","",IF(F16428&lt;0,10*F16428^2,0))</f>
        <v/>
      </c>
      <c r="H16428">
        <f>IF(F16428="","",IF(F16428&gt;0,10*F16428^2,0))</f>
        <v/>
      </c>
    </row>
    <row r="16429">
      <c r="A16429">
        <f>Input!A16429</f>
        <v/>
      </c>
      <c r="B16429">
        <f>IF(ISNUMBER(Input!B16429),IF(AND(Input!B16429&gt;=20,Input!B16429&lt;=700),Input!B16429,""),"")</f>
        <v/>
      </c>
      <c r="C16429">
        <f>IF(B16429="","",INT(A16429))</f>
        <v/>
      </c>
      <c r="D16429">
        <f>IF(B16429="","",HOUR(A16429))</f>
        <v/>
      </c>
      <c r="E16429">
        <f>IF(B16429="","",IF(INPUT!$I$1="","",IF(C16429&lt;(INT(INPUT!$I$1)-INPUT!$I$2),"Off Meds",IF(C16429&lt;=(INT(INPUT!$I$1)+INPUT!$I$2),"Washout","On Meds"))))</f>
        <v/>
      </c>
      <c r="F16429">
        <f>IF(B16429="","",1.509*(LN(B16429)^1.084-5.381))</f>
        <v/>
      </c>
      <c r="G16429">
        <f>IF(F16429="","",IF(F16429&lt;0,10*F16429^2,0))</f>
        <v/>
      </c>
      <c r="H16429">
        <f>IF(F16429="","",IF(F16429&gt;0,10*F16429^2,0))</f>
        <v/>
      </c>
    </row>
    <row r="16430">
      <c r="A16430">
        <f>Input!A16430</f>
        <v/>
      </c>
      <c r="B16430">
        <f>IF(ISNUMBER(Input!B16430),IF(AND(Input!B16430&gt;=20,Input!B16430&lt;=700),Input!B16430,""),"")</f>
        <v/>
      </c>
      <c r="C16430">
        <f>IF(B16430="","",INT(A16430))</f>
        <v/>
      </c>
      <c r="D16430">
        <f>IF(B16430="","",HOUR(A16430))</f>
        <v/>
      </c>
      <c r="E16430">
        <f>IF(B16430="","",IF(INPUT!$I$1="","",IF(C16430&lt;(INT(INPUT!$I$1)-INPUT!$I$2),"Off Meds",IF(C16430&lt;=(INT(INPUT!$I$1)+INPUT!$I$2),"Washout","On Meds"))))</f>
        <v/>
      </c>
      <c r="F16430">
        <f>IF(B16430="","",1.509*(LN(B16430)^1.084-5.381))</f>
        <v/>
      </c>
      <c r="G16430">
        <f>IF(F16430="","",IF(F16430&lt;0,10*F16430^2,0))</f>
        <v/>
      </c>
      <c r="H16430">
        <f>IF(F16430="","",IF(F16430&gt;0,10*F16430^2,0))</f>
        <v/>
      </c>
    </row>
    <row r="16431">
      <c r="A16431">
        <f>Input!A16431</f>
        <v/>
      </c>
      <c r="B16431">
        <f>IF(ISNUMBER(Input!B16431),IF(AND(Input!B16431&gt;=20,Input!B16431&lt;=700),Input!B16431,""),"")</f>
        <v/>
      </c>
      <c r="C16431">
        <f>IF(B16431="","",INT(A16431))</f>
        <v/>
      </c>
      <c r="D16431">
        <f>IF(B16431="","",HOUR(A16431))</f>
        <v/>
      </c>
      <c r="E16431">
        <f>IF(B16431="","",IF(INPUT!$I$1="","",IF(C16431&lt;(INT(INPUT!$I$1)-INPUT!$I$2),"Off Meds",IF(C16431&lt;=(INT(INPUT!$I$1)+INPUT!$I$2),"Washout","On Meds"))))</f>
        <v/>
      </c>
      <c r="F16431">
        <f>IF(B16431="","",1.509*(LN(B16431)^1.084-5.381))</f>
        <v/>
      </c>
      <c r="G16431">
        <f>IF(F16431="","",IF(F16431&lt;0,10*F16431^2,0))</f>
        <v/>
      </c>
      <c r="H16431">
        <f>IF(F16431="","",IF(F16431&gt;0,10*F16431^2,0))</f>
        <v/>
      </c>
    </row>
    <row r="16432">
      <c r="A16432">
        <f>Input!A16432</f>
        <v/>
      </c>
      <c r="B16432">
        <f>IF(ISNUMBER(Input!B16432),IF(AND(Input!B16432&gt;=20,Input!B16432&lt;=700),Input!B16432,""),"")</f>
        <v/>
      </c>
      <c r="C16432">
        <f>IF(B16432="","",INT(A16432))</f>
        <v/>
      </c>
      <c r="D16432">
        <f>IF(B16432="","",HOUR(A16432))</f>
        <v/>
      </c>
      <c r="E16432">
        <f>IF(B16432="","",IF(INPUT!$I$1="","",IF(C16432&lt;(INT(INPUT!$I$1)-INPUT!$I$2),"Off Meds",IF(C16432&lt;=(INT(INPUT!$I$1)+INPUT!$I$2),"Washout","On Meds"))))</f>
        <v/>
      </c>
      <c r="F16432">
        <f>IF(B16432="","",1.509*(LN(B16432)^1.084-5.381))</f>
        <v/>
      </c>
      <c r="G16432">
        <f>IF(F16432="","",IF(F16432&lt;0,10*F16432^2,0))</f>
        <v/>
      </c>
      <c r="H16432">
        <f>IF(F16432="","",IF(F16432&gt;0,10*F16432^2,0))</f>
        <v/>
      </c>
    </row>
    <row r="16433">
      <c r="A16433">
        <f>Input!A16433</f>
        <v/>
      </c>
      <c r="B16433">
        <f>IF(ISNUMBER(Input!B16433),IF(AND(Input!B16433&gt;=20,Input!B16433&lt;=700),Input!B16433,""),"")</f>
        <v/>
      </c>
      <c r="C16433">
        <f>IF(B16433="","",INT(A16433))</f>
        <v/>
      </c>
      <c r="D16433">
        <f>IF(B16433="","",HOUR(A16433))</f>
        <v/>
      </c>
      <c r="E16433">
        <f>IF(B16433="","",IF(INPUT!$I$1="","",IF(C16433&lt;(INT(INPUT!$I$1)-INPUT!$I$2),"Off Meds",IF(C16433&lt;=(INT(INPUT!$I$1)+INPUT!$I$2),"Washout","On Meds"))))</f>
        <v/>
      </c>
      <c r="F16433">
        <f>IF(B16433="","",1.509*(LN(B16433)^1.084-5.381))</f>
        <v/>
      </c>
      <c r="G16433">
        <f>IF(F16433="","",IF(F16433&lt;0,10*F16433^2,0))</f>
        <v/>
      </c>
      <c r="H16433">
        <f>IF(F16433="","",IF(F16433&gt;0,10*F16433^2,0))</f>
        <v/>
      </c>
    </row>
    <row r="16434">
      <c r="A16434">
        <f>Input!A16434</f>
        <v/>
      </c>
      <c r="B16434">
        <f>IF(ISNUMBER(Input!B16434),IF(AND(Input!B16434&gt;=20,Input!B16434&lt;=700),Input!B16434,""),"")</f>
        <v/>
      </c>
      <c r="C16434">
        <f>IF(B16434="","",INT(A16434))</f>
        <v/>
      </c>
      <c r="D16434">
        <f>IF(B16434="","",HOUR(A16434))</f>
        <v/>
      </c>
      <c r="E16434">
        <f>IF(B16434="","",IF(INPUT!$I$1="","",IF(C16434&lt;(INT(INPUT!$I$1)-INPUT!$I$2),"Off Meds",IF(C16434&lt;=(INT(INPUT!$I$1)+INPUT!$I$2),"Washout","On Meds"))))</f>
        <v/>
      </c>
      <c r="F16434">
        <f>IF(B16434="","",1.509*(LN(B16434)^1.084-5.381))</f>
        <v/>
      </c>
      <c r="G16434">
        <f>IF(F16434="","",IF(F16434&lt;0,10*F16434^2,0))</f>
        <v/>
      </c>
      <c r="H16434">
        <f>IF(F16434="","",IF(F16434&gt;0,10*F16434^2,0))</f>
        <v/>
      </c>
    </row>
    <row r="16435">
      <c r="A16435">
        <f>Input!A16435</f>
        <v/>
      </c>
      <c r="B16435">
        <f>IF(ISNUMBER(Input!B16435),IF(AND(Input!B16435&gt;=20,Input!B16435&lt;=700),Input!B16435,""),"")</f>
        <v/>
      </c>
      <c r="C16435">
        <f>IF(B16435="","",INT(A16435))</f>
        <v/>
      </c>
      <c r="D16435">
        <f>IF(B16435="","",HOUR(A16435))</f>
        <v/>
      </c>
      <c r="E16435">
        <f>IF(B16435="","",IF(INPUT!$I$1="","",IF(C16435&lt;(INT(INPUT!$I$1)-INPUT!$I$2),"Off Meds",IF(C16435&lt;=(INT(INPUT!$I$1)+INPUT!$I$2),"Washout","On Meds"))))</f>
        <v/>
      </c>
      <c r="F16435">
        <f>IF(B16435="","",1.509*(LN(B16435)^1.084-5.381))</f>
        <v/>
      </c>
      <c r="G16435">
        <f>IF(F16435="","",IF(F16435&lt;0,10*F16435^2,0))</f>
        <v/>
      </c>
      <c r="H16435">
        <f>IF(F16435="","",IF(F16435&gt;0,10*F16435^2,0))</f>
        <v/>
      </c>
    </row>
    <row r="16436">
      <c r="A16436">
        <f>Input!A16436</f>
        <v/>
      </c>
      <c r="B16436">
        <f>IF(ISNUMBER(Input!B16436),IF(AND(Input!B16436&gt;=20,Input!B16436&lt;=700),Input!B16436,""),"")</f>
        <v/>
      </c>
      <c r="C16436">
        <f>IF(B16436="","",INT(A16436))</f>
        <v/>
      </c>
      <c r="D16436">
        <f>IF(B16436="","",HOUR(A16436))</f>
        <v/>
      </c>
      <c r="E16436">
        <f>IF(B16436="","",IF(INPUT!$I$1="","",IF(C16436&lt;(INT(INPUT!$I$1)-INPUT!$I$2),"Off Meds",IF(C16436&lt;=(INT(INPUT!$I$1)+INPUT!$I$2),"Washout","On Meds"))))</f>
        <v/>
      </c>
      <c r="F16436">
        <f>IF(B16436="","",1.509*(LN(B16436)^1.084-5.381))</f>
        <v/>
      </c>
      <c r="G16436">
        <f>IF(F16436="","",IF(F16436&lt;0,10*F16436^2,0))</f>
        <v/>
      </c>
      <c r="H16436">
        <f>IF(F16436="","",IF(F16436&gt;0,10*F16436^2,0))</f>
        <v/>
      </c>
    </row>
    <row r="16437">
      <c r="A16437">
        <f>Input!A16437</f>
        <v/>
      </c>
      <c r="B16437">
        <f>IF(ISNUMBER(Input!B16437),IF(AND(Input!B16437&gt;=20,Input!B16437&lt;=700),Input!B16437,""),"")</f>
        <v/>
      </c>
      <c r="C16437">
        <f>IF(B16437="","",INT(A16437))</f>
        <v/>
      </c>
      <c r="D16437">
        <f>IF(B16437="","",HOUR(A16437))</f>
        <v/>
      </c>
      <c r="E16437">
        <f>IF(B16437="","",IF(INPUT!$I$1="","",IF(C16437&lt;(INT(INPUT!$I$1)-INPUT!$I$2),"Off Meds",IF(C16437&lt;=(INT(INPUT!$I$1)+INPUT!$I$2),"Washout","On Meds"))))</f>
        <v/>
      </c>
      <c r="F16437">
        <f>IF(B16437="","",1.509*(LN(B16437)^1.084-5.381))</f>
        <v/>
      </c>
      <c r="G16437">
        <f>IF(F16437="","",IF(F16437&lt;0,10*F16437^2,0))</f>
        <v/>
      </c>
      <c r="H16437">
        <f>IF(F16437="","",IF(F16437&gt;0,10*F16437^2,0))</f>
        <v/>
      </c>
    </row>
    <row r="16438">
      <c r="A16438">
        <f>Input!A16438</f>
        <v/>
      </c>
      <c r="B16438">
        <f>IF(ISNUMBER(Input!B16438),IF(AND(Input!B16438&gt;=20,Input!B16438&lt;=700),Input!B16438,""),"")</f>
        <v/>
      </c>
      <c r="C16438">
        <f>IF(B16438="","",INT(A16438))</f>
        <v/>
      </c>
      <c r="D16438">
        <f>IF(B16438="","",HOUR(A16438))</f>
        <v/>
      </c>
      <c r="E16438">
        <f>IF(B16438="","",IF(INPUT!$I$1="","",IF(C16438&lt;(INT(INPUT!$I$1)-INPUT!$I$2),"Off Meds",IF(C16438&lt;=(INT(INPUT!$I$1)+INPUT!$I$2),"Washout","On Meds"))))</f>
        <v/>
      </c>
      <c r="F16438">
        <f>IF(B16438="","",1.509*(LN(B16438)^1.084-5.381))</f>
        <v/>
      </c>
      <c r="G16438">
        <f>IF(F16438="","",IF(F16438&lt;0,10*F16438^2,0))</f>
        <v/>
      </c>
      <c r="H16438">
        <f>IF(F16438="","",IF(F16438&gt;0,10*F16438^2,0))</f>
        <v/>
      </c>
    </row>
    <row r="16439">
      <c r="A16439">
        <f>Input!A16439</f>
        <v/>
      </c>
      <c r="B16439">
        <f>IF(ISNUMBER(Input!B16439),IF(AND(Input!B16439&gt;=20,Input!B16439&lt;=700),Input!B16439,""),"")</f>
        <v/>
      </c>
      <c r="C16439">
        <f>IF(B16439="","",INT(A16439))</f>
        <v/>
      </c>
      <c r="D16439">
        <f>IF(B16439="","",HOUR(A16439))</f>
        <v/>
      </c>
      <c r="E16439">
        <f>IF(B16439="","",IF(INPUT!$I$1="","",IF(C16439&lt;(INT(INPUT!$I$1)-INPUT!$I$2),"Off Meds",IF(C16439&lt;=(INT(INPUT!$I$1)+INPUT!$I$2),"Washout","On Meds"))))</f>
        <v/>
      </c>
      <c r="F16439">
        <f>IF(B16439="","",1.509*(LN(B16439)^1.084-5.381))</f>
        <v/>
      </c>
      <c r="G16439">
        <f>IF(F16439="","",IF(F16439&lt;0,10*F16439^2,0))</f>
        <v/>
      </c>
      <c r="H16439">
        <f>IF(F16439="","",IF(F16439&gt;0,10*F16439^2,0))</f>
        <v/>
      </c>
    </row>
    <row r="16440">
      <c r="A16440">
        <f>Input!A16440</f>
        <v/>
      </c>
      <c r="B16440">
        <f>IF(ISNUMBER(Input!B16440),IF(AND(Input!B16440&gt;=20,Input!B16440&lt;=700),Input!B16440,""),"")</f>
        <v/>
      </c>
      <c r="C16440">
        <f>IF(B16440="","",INT(A16440))</f>
        <v/>
      </c>
      <c r="D16440">
        <f>IF(B16440="","",HOUR(A16440))</f>
        <v/>
      </c>
      <c r="E16440">
        <f>IF(B16440="","",IF(INPUT!$I$1="","",IF(C16440&lt;(INT(INPUT!$I$1)-INPUT!$I$2),"Off Meds",IF(C16440&lt;=(INT(INPUT!$I$1)+INPUT!$I$2),"Washout","On Meds"))))</f>
        <v/>
      </c>
      <c r="F16440">
        <f>IF(B16440="","",1.509*(LN(B16440)^1.084-5.381))</f>
        <v/>
      </c>
      <c r="G16440">
        <f>IF(F16440="","",IF(F16440&lt;0,10*F16440^2,0))</f>
        <v/>
      </c>
      <c r="H16440">
        <f>IF(F16440="","",IF(F16440&gt;0,10*F16440^2,0))</f>
        <v/>
      </c>
    </row>
    <row r="16441">
      <c r="A16441">
        <f>Input!A16441</f>
        <v/>
      </c>
      <c r="B16441">
        <f>IF(ISNUMBER(Input!B16441),IF(AND(Input!B16441&gt;=20,Input!B16441&lt;=700),Input!B16441,""),"")</f>
        <v/>
      </c>
      <c r="C16441">
        <f>IF(B16441="","",INT(A16441))</f>
        <v/>
      </c>
      <c r="D16441">
        <f>IF(B16441="","",HOUR(A16441))</f>
        <v/>
      </c>
      <c r="E16441">
        <f>IF(B16441="","",IF(INPUT!$I$1="","",IF(C16441&lt;(INT(INPUT!$I$1)-INPUT!$I$2),"Off Meds",IF(C16441&lt;=(INT(INPUT!$I$1)+INPUT!$I$2),"Washout","On Meds"))))</f>
        <v/>
      </c>
      <c r="F16441">
        <f>IF(B16441="","",1.509*(LN(B16441)^1.084-5.381))</f>
        <v/>
      </c>
      <c r="G16441">
        <f>IF(F16441="","",IF(F16441&lt;0,10*F16441^2,0))</f>
        <v/>
      </c>
      <c r="H16441">
        <f>IF(F16441="","",IF(F16441&gt;0,10*F16441^2,0))</f>
        <v/>
      </c>
    </row>
    <row r="16442">
      <c r="A16442">
        <f>Input!A16442</f>
        <v/>
      </c>
      <c r="B16442">
        <f>IF(ISNUMBER(Input!B16442),IF(AND(Input!B16442&gt;=20,Input!B16442&lt;=700),Input!B16442,""),"")</f>
        <v/>
      </c>
      <c r="C16442">
        <f>IF(B16442="","",INT(A16442))</f>
        <v/>
      </c>
      <c r="D16442">
        <f>IF(B16442="","",HOUR(A16442))</f>
        <v/>
      </c>
      <c r="E16442">
        <f>IF(B16442="","",IF(INPUT!$I$1="","",IF(C16442&lt;(INT(INPUT!$I$1)-INPUT!$I$2),"Off Meds",IF(C16442&lt;=(INT(INPUT!$I$1)+INPUT!$I$2),"Washout","On Meds"))))</f>
        <v/>
      </c>
      <c r="F16442">
        <f>IF(B16442="","",1.509*(LN(B16442)^1.084-5.381))</f>
        <v/>
      </c>
      <c r="G16442">
        <f>IF(F16442="","",IF(F16442&lt;0,10*F16442^2,0))</f>
        <v/>
      </c>
      <c r="H16442">
        <f>IF(F16442="","",IF(F16442&gt;0,10*F16442^2,0))</f>
        <v/>
      </c>
    </row>
    <row r="16443">
      <c r="A16443">
        <f>Input!A16443</f>
        <v/>
      </c>
      <c r="B16443">
        <f>IF(ISNUMBER(Input!B16443),IF(AND(Input!B16443&gt;=20,Input!B16443&lt;=700),Input!B16443,""),"")</f>
        <v/>
      </c>
      <c r="C16443">
        <f>IF(B16443="","",INT(A16443))</f>
        <v/>
      </c>
      <c r="D16443">
        <f>IF(B16443="","",HOUR(A16443))</f>
        <v/>
      </c>
      <c r="E16443">
        <f>IF(B16443="","",IF(INPUT!$I$1="","",IF(C16443&lt;(INT(INPUT!$I$1)-INPUT!$I$2),"Off Meds",IF(C16443&lt;=(INT(INPUT!$I$1)+INPUT!$I$2),"Washout","On Meds"))))</f>
        <v/>
      </c>
      <c r="F16443">
        <f>IF(B16443="","",1.509*(LN(B16443)^1.084-5.381))</f>
        <v/>
      </c>
      <c r="G16443">
        <f>IF(F16443="","",IF(F16443&lt;0,10*F16443^2,0))</f>
        <v/>
      </c>
      <c r="H16443">
        <f>IF(F16443="","",IF(F16443&gt;0,10*F16443^2,0))</f>
        <v/>
      </c>
    </row>
    <row r="16444">
      <c r="A16444">
        <f>Input!A16444</f>
        <v/>
      </c>
      <c r="B16444">
        <f>IF(ISNUMBER(Input!B16444),IF(AND(Input!B16444&gt;=20,Input!B16444&lt;=700),Input!B16444,""),"")</f>
        <v/>
      </c>
      <c r="C16444">
        <f>IF(B16444="","",INT(A16444))</f>
        <v/>
      </c>
      <c r="D16444">
        <f>IF(B16444="","",HOUR(A16444))</f>
        <v/>
      </c>
      <c r="E16444">
        <f>IF(B16444="","",IF(INPUT!$I$1="","",IF(C16444&lt;(INT(INPUT!$I$1)-INPUT!$I$2),"Off Meds",IF(C16444&lt;=(INT(INPUT!$I$1)+INPUT!$I$2),"Washout","On Meds"))))</f>
        <v/>
      </c>
      <c r="F16444">
        <f>IF(B16444="","",1.509*(LN(B16444)^1.084-5.381))</f>
        <v/>
      </c>
      <c r="G16444">
        <f>IF(F16444="","",IF(F16444&lt;0,10*F16444^2,0))</f>
        <v/>
      </c>
      <c r="H16444">
        <f>IF(F16444="","",IF(F16444&gt;0,10*F16444^2,0))</f>
        <v/>
      </c>
    </row>
    <row r="16445">
      <c r="A16445">
        <f>Input!A16445</f>
        <v/>
      </c>
      <c r="B16445">
        <f>IF(ISNUMBER(Input!B16445),IF(AND(Input!B16445&gt;=20,Input!B16445&lt;=700),Input!B16445,""),"")</f>
        <v/>
      </c>
      <c r="C16445">
        <f>IF(B16445="","",INT(A16445))</f>
        <v/>
      </c>
      <c r="D16445">
        <f>IF(B16445="","",HOUR(A16445))</f>
        <v/>
      </c>
      <c r="E16445">
        <f>IF(B16445="","",IF(INPUT!$I$1="","",IF(C16445&lt;(INT(INPUT!$I$1)-INPUT!$I$2),"Off Meds",IF(C16445&lt;=(INT(INPUT!$I$1)+INPUT!$I$2),"Washout","On Meds"))))</f>
        <v/>
      </c>
      <c r="F16445">
        <f>IF(B16445="","",1.509*(LN(B16445)^1.084-5.381))</f>
        <v/>
      </c>
      <c r="G16445">
        <f>IF(F16445="","",IF(F16445&lt;0,10*F16445^2,0))</f>
        <v/>
      </c>
      <c r="H16445">
        <f>IF(F16445="","",IF(F16445&gt;0,10*F16445^2,0))</f>
        <v/>
      </c>
    </row>
    <row r="16446">
      <c r="A16446">
        <f>Input!A16446</f>
        <v/>
      </c>
      <c r="B16446">
        <f>IF(ISNUMBER(Input!B16446),IF(AND(Input!B16446&gt;=20,Input!B16446&lt;=700),Input!B16446,""),"")</f>
        <v/>
      </c>
      <c r="C16446">
        <f>IF(B16446="","",INT(A16446))</f>
        <v/>
      </c>
      <c r="D16446">
        <f>IF(B16446="","",HOUR(A16446))</f>
        <v/>
      </c>
      <c r="E16446">
        <f>IF(B16446="","",IF(INPUT!$I$1="","",IF(C16446&lt;(INT(INPUT!$I$1)-INPUT!$I$2),"Off Meds",IF(C16446&lt;=(INT(INPUT!$I$1)+INPUT!$I$2),"Washout","On Meds"))))</f>
        <v/>
      </c>
      <c r="F16446">
        <f>IF(B16446="","",1.509*(LN(B16446)^1.084-5.381))</f>
        <v/>
      </c>
      <c r="G16446">
        <f>IF(F16446="","",IF(F16446&lt;0,10*F16446^2,0))</f>
        <v/>
      </c>
      <c r="H16446">
        <f>IF(F16446="","",IF(F16446&gt;0,10*F16446^2,0))</f>
        <v/>
      </c>
    </row>
    <row r="16447">
      <c r="A16447">
        <f>Input!A16447</f>
        <v/>
      </c>
      <c r="B16447">
        <f>IF(ISNUMBER(Input!B16447),IF(AND(Input!B16447&gt;=20,Input!B16447&lt;=700),Input!B16447,""),"")</f>
        <v/>
      </c>
      <c r="C16447">
        <f>IF(B16447="","",INT(A16447))</f>
        <v/>
      </c>
      <c r="D16447">
        <f>IF(B16447="","",HOUR(A16447))</f>
        <v/>
      </c>
      <c r="E16447">
        <f>IF(B16447="","",IF(INPUT!$I$1="","",IF(C16447&lt;(INT(INPUT!$I$1)-INPUT!$I$2),"Off Meds",IF(C16447&lt;=(INT(INPUT!$I$1)+INPUT!$I$2),"Washout","On Meds"))))</f>
        <v/>
      </c>
      <c r="F16447">
        <f>IF(B16447="","",1.509*(LN(B16447)^1.084-5.381))</f>
        <v/>
      </c>
      <c r="G16447">
        <f>IF(F16447="","",IF(F16447&lt;0,10*F16447^2,0))</f>
        <v/>
      </c>
      <c r="H16447">
        <f>IF(F16447="","",IF(F16447&gt;0,10*F16447^2,0))</f>
        <v/>
      </c>
    </row>
    <row r="16448">
      <c r="A16448">
        <f>Input!A16448</f>
        <v/>
      </c>
      <c r="B16448">
        <f>IF(ISNUMBER(Input!B16448),IF(AND(Input!B16448&gt;=20,Input!B16448&lt;=700),Input!B16448,""),"")</f>
        <v/>
      </c>
      <c r="C16448">
        <f>IF(B16448="","",INT(A16448))</f>
        <v/>
      </c>
      <c r="D16448">
        <f>IF(B16448="","",HOUR(A16448))</f>
        <v/>
      </c>
      <c r="E16448">
        <f>IF(B16448="","",IF(INPUT!$I$1="","",IF(C16448&lt;(INT(INPUT!$I$1)-INPUT!$I$2),"Off Meds",IF(C16448&lt;=(INT(INPUT!$I$1)+INPUT!$I$2),"Washout","On Meds"))))</f>
        <v/>
      </c>
      <c r="F16448">
        <f>IF(B16448="","",1.509*(LN(B16448)^1.084-5.381))</f>
        <v/>
      </c>
      <c r="G16448">
        <f>IF(F16448="","",IF(F16448&lt;0,10*F16448^2,0))</f>
        <v/>
      </c>
      <c r="H16448">
        <f>IF(F16448="","",IF(F16448&gt;0,10*F16448^2,0))</f>
        <v/>
      </c>
    </row>
    <row r="16449">
      <c r="A16449">
        <f>Input!A16449</f>
        <v/>
      </c>
      <c r="B16449">
        <f>IF(ISNUMBER(Input!B16449),IF(AND(Input!B16449&gt;=20,Input!B16449&lt;=700),Input!B16449,""),"")</f>
        <v/>
      </c>
      <c r="C16449">
        <f>IF(B16449="","",INT(A16449))</f>
        <v/>
      </c>
      <c r="D16449">
        <f>IF(B16449="","",HOUR(A16449))</f>
        <v/>
      </c>
      <c r="E16449">
        <f>IF(B16449="","",IF(INPUT!$I$1="","",IF(C16449&lt;(INT(INPUT!$I$1)-INPUT!$I$2),"Off Meds",IF(C16449&lt;=(INT(INPUT!$I$1)+INPUT!$I$2),"Washout","On Meds"))))</f>
        <v/>
      </c>
      <c r="F16449">
        <f>IF(B16449="","",1.509*(LN(B16449)^1.084-5.381))</f>
        <v/>
      </c>
      <c r="G16449">
        <f>IF(F16449="","",IF(F16449&lt;0,10*F16449^2,0))</f>
        <v/>
      </c>
      <c r="H16449">
        <f>IF(F16449="","",IF(F16449&gt;0,10*F16449^2,0))</f>
        <v/>
      </c>
    </row>
    <row r="16450">
      <c r="A16450">
        <f>Input!A16450</f>
        <v/>
      </c>
      <c r="B16450">
        <f>IF(ISNUMBER(Input!B16450),IF(AND(Input!B16450&gt;=20,Input!B16450&lt;=700),Input!B16450,""),"")</f>
        <v/>
      </c>
      <c r="C16450">
        <f>IF(B16450="","",INT(A16450))</f>
        <v/>
      </c>
      <c r="D16450">
        <f>IF(B16450="","",HOUR(A16450))</f>
        <v/>
      </c>
      <c r="E16450">
        <f>IF(B16450="","",IF(INPUT!$I$1="","",IF(C16450&lt;(INT(INPUT!$I$1)-INPUT!$I$2),"Off Meds",IF(C16450&lt;=(INT(INPUT!$I$1)+INPUT!$I$2),"Washout","On Meds"))))</f>
        <v/>
      </c>
      <c r="F16450">
        <f>IF(B16450="","",1.509*(LN(B16450)^1.084-5.381))</f>
        <v/>
      </c>
      <c r="G16450">
        <f>IF(F16450="","",IF(F16450&lt;0,10*F16450^2,0))</f>
        <v/>
      </c>
      <c r="H16450">
        <f>IF(F16450="","",IF(F16450&gt;0,10*F16450^2,0))</f>
        <v/>
      </c>
    </row>
    <row r="16451">
      <c r="A16451">
        <f>Input!A16451</f>
        <v/>
      </c>
      <c r="B16451">
        <f>IF(ISNUMBER(Input!B16451),IF(AND(Input!B16451&gt;=20,Input!B16451&lt;=700),Input!B16451,""),"")</f>
        <v/>
      </c>
      <c r="C16451">
        <f>IF(B16451="","",INT(A16451))</f>
        <v/>
      </c>
      <c r="D16451">
        <f>IF(B16451="","",HOUR(A16451))</f>
        <v/>
      </c>
      <c r="E16451">
        <f>IF(B16451="","",IF(INPUT!$I$1="","",IF(C16451&lt;(INT(INPUT!$I$1)-INPUT!$I$2),"Off Meds",IF(C16451&lt;=(INT(INPUT!$I$1)+INPUT!$I$2),"Washout","On Meds"))))</f>
        <v/>
      </c>
      <c r="F16451">
        <f>IF(B16451="","",1.509*(LN(B16451)^1.084-5.381))</f>
        <v/>
      </c>
      <c r="G16451">
        <f>IF(F16451="","",IF(F16451&lt;0,10*F16451^2,0))</f>
        <v/>
      </c>
      <c r="H16451">
        <f>IF(F16451="","",IF(F16451&gt;0,10*F16451^2,0))</f>
        <v/>
      </c>
    </row>
    <row r="16452">
      <c r="A16452">
        <f>Input!A16452</f>
        <v/>
      </c>
      <c r="B16452">
        <f>IF(ISNUMBER(Input!B16452),IF(AND(Input!B16452&gt;=20,Input!B16452&lt;=700),Input!B16452,""),"")</f>
        <v/>
      </c>
      <c r="C16452">
        <f>IF(B16452="","",INT(A16452))</f>
        <v/>
      </c>
      <c r="D16452">
        <f>IF(B16452="","",HOUR(A16452))</f>
        <v/>
      </c>
      <c r="E16452">
        <f>IF(B16452="","",IF(INPUT!$I$1="","",IF(C16452&lt;(INT(INPUT!$I$1)-INPUT!$I$2),"Off Meds",IF(C16452&lt;=(INT(INPUT!$I$1)+INPUT!$I$2),"Washout","On Meds"))))</f>
        <v/>
      </c>
      <c r="F16452">
        <f>IF(B16452="","",1.509*(LN(B16452)^1.084-5.381))</f>
        <v/>
      </c>
      <c r="G16452">
        <f>IF(F16452="","",IF(F16452&lt;0,10*F16452^2,0))</f>
        <v/>
      </c>
      <c r="H16452">
        <f>IF(F16452="","",IF(F16452&gt;0,10*F16452^2,0))</f>
        <v/>
      </c>
    </row>
    <row r="16453">
      <c r="A16453">
        <f>Input!A16453</f>
        <v/>
      </c>
      <c r="B16453">
        <f>IF(ISNUMBER(Input!B16453),IF(AND(Input!B16453&gt;=20,Input!B16453&lt;=700),Input!B16453,""),"")</f>
        <v/>
      </c>
      <c r="C16453">
        <f>IF(B16453="","",INT(A16453))</f>
        <v/>
      </c>
      <c r="D16453">
        <f>IF(B16453="","",HOUR(A16453))</f>
        <v/>
      </c>
      <c r="E16453">
        <f>IF(B16453="","",IF(INPUT!$I$1="","",IF(C16453&lt;(INT(INPUT!$I$1)-INPUT!$I$2),"Off Meds",IF(C16453&lt;=(INT(INPUT!$I$1)+INPUT!$I$2),"Washout","On Meds"))))</f>
        <v/>
      </c>
      <c r="F16453">
        <f>IF(B16453="","",1.509*(LN(B16453)^1.084-5.381))</f>
        <v/>
      </c>
      <c r="G16453">
        <f>IF(F16453="","",IF(F16453&lt;0,10*F16453^2,0))</f>
        <v/>
      </c>
      <c r="H16453">
        <f>IF(F16453="","",IF(F16453&gt;0,10*F16453^2,0))</f>
        <v/>
      </c>
    </row>
    <row r="16454">
      <c r="A16454">
        <f>Input!A16454</f>
        <v/>
      </c>
      <c r="B16454">
        <f>IF(ISNUMBER(Input!B16454),IF(AND(Input!B16454&gt;=20,Input!B16454&lt;=700),Input!B16454,""),"")</f>
        <v/>
      </c>
      <c r="C16454">
        <f>IF(B16454="","",INT(A16454))</f>
        <v/>
      </c>
      <c r="D16454">
        <f>IF(B16454="","",HOUR(A16454))</f>
        <v/>
      </c>
      <c r="E16454">
        <f>IF(B16454="","",IF(INPUT!$I$1="","",IF(C16454&lt;(INT(INPUT!$I$1)-INPUT!$I$2),"Off Meds",IF(C16454&lt;=(INT(INPUT!$I$1)+INPUT!$I$2),"Washout","On Meds"))))</f>
        <v/>
      </c>
      <c r="F16454">
        <f>IF(B16454="","",1.509*(LN(B16454)^1.084-5.381))</f>
        <v/>
      </c>
      <c r="G16454">
        <f>IF(F16454="","",IF(F16454&lt;0,10*F16454^2,0))</f>
        <v/>
      </c>
      <c r="H16454">
        <f>IF(F16454="","",IF(F16454&gt;0,10*F16454^2,0))</f>
        <v/>
      </c>
    </row>
    <row r="16455">
      <c r="A16455">
        <f>Input!A16455</f>
        <v/>
      </c>
      <c r="B16455">
        <f>IF(ISNUMBER(Input!B16455),IF(AND(Input!B16455&gt;=20,Input!B16455&lt;=700),Input!B16455,""),"")</f>
        <v/>
      </c>
      <c r="C16455">
        <f>IF(B16455="","",INT(A16455))</f>
        <v/>
      </c>
      <c r="D16455">
        <f>IF(B16455="","",HOUR(A16455))</f>
        <v/>
      </c>
      <c r="E16455">
        <f>IF(B16455="","",IF(INPUT!$I$1="","",IF(C16455&lt;(INT(INPUT!$I$1)-INPUT!$I$2),"Off Meds",IF(C16455&lt;=(INT(INPUT!$I$1)+INPUT!$I$2),"Washout","On Meds"))))</f>
        <v/>
      </c>
      <c r="F16455">
        <f>IF(B16455="","",1.509*(LN(B16455)^1.084-5.381))</f>
        <v/>
      </c>
      <c r="G16455">
        <f>IF(F16455="","",IF(F16455&lt;0,10*F16455^2,0))</f>
        <v/>
      </c>
      <c r="H16455">
        <f>IF(F16455="","",IF(F16455&gt;0,10*F16455^2,0))</f>
        <v/>
      </c>
    </row>
    <row r="16456">
      <c r="A16456">
        <f>Input!A16456</f>
        <v/>
      </c>
      <c r="B16456">
        <f>IF(ISNUMBER(Input!B16456),IF(AND(Input!B16456&gt;=20,Input!B16456&lt;=700),Input!B16456,""),"")</f>
        <v/>
      </c>
      <c r="C16456">
        <f>IF(B16456="","",INT(A16456))</f>
        <v/>
      </c>
      <c r="D16456">
        <f>IF(B16456="","",HOUR(A16456))</f>
        <v/>
      </c>
      <c r="E16456">
        <f>IF(B16456="","",IF(INPUT!$I$1="","",IF(C16456&lt;(INT(INPUT!$I$1)-INPUT!$I$2),"Off Meds",IF(C16456&lt;=(INT(INPUT!$I$1)+INPUT!$I$2),"Washout","On Meds"))))</f>
        <v/>
      </c>
      <c r="F16456">
        <f>IF(B16456="","",1.509*(LN(B16456)^1.084-5.381))</f>
        <v/>
      </c>
      <c r="G16456">
        <f>IF(F16456="","",IF(F16456&lt;0,10*F16456^2,0))</f>
        <v/>
      </c>
      <c r="H16456">
        <f>IF(F16456="","",IF(F16456&gt;0,10*F16456^2,0))</f>
        <v/>
      </c>
    </row>
    <row r="16457">
      <c r="A16457">
        <f>Input!A16457</f>
        <v/>
      </c>
      <c r="B16457">
        <f>IF(ISNUMBER(Input!B16457),IF(AND(Input!B16457&gt;=20,Input!B16457&lt;=700),Input!B16457,""),"")</f>
        <v/>
      </c>
      <c r="C16457">
        <f>IF(B16457="","",INT(A16457))</f>
        <v/>
      </c>
      <c r="D16457">
        <f>IF(B16457="","",HOUR(A16457))</f>
        <v/>
      </c>
      <c r="E16457">
        <f>IF(B16457="","",IF(INPUT!$I$1="","",IF(C16457&lt;(INT(INPUT!$I$1)-INPUT!$I$2),"Off Meds",IF(C16457&lt;=(INT(INPUT!$I$1)+INPUT!$I$2),"Washout","On Meds"))))</f>
        <v/>
      </c>
      <c r="F16457">
        <f>IF(B16457="","",1.509*(LN(B16457)^1.084-5.381))</f>
        <v/>
      </c>
      <c r="G16457">
        <f>IF(F16457="","",IF(F16457&lt;0,10*F16457^2,0))</f>
        <v/>
      </c>
      <c r="H16457">
        <f>IF(F16457="","",IF(F16457&gt;0,10*F16457^2,0))</f>
        <v/>
      </c>
    </row>
    <row r="16458">
      <c r="A16458">
        <f>Input!A16458</f>
        <v/>
      </c>
      <c r="B16458">
        <f>IF(ISNUMBER(Input!B16458),IF(AND(Input!B16458&gt;=20,Input!B16458&lt;=700),Input!B16458,""),"")</f>
        <v/>
      </c>
      <c r="C16458">
        <f>IF(B16458="","",INT(A16458))</f>
        <v/>
      </c>
      <c r="D16458">
        <f>IF(B16458="","",HOUR(A16458))</f>
        <v/>
      </c>
      <c r="E16458">
        <f>IF(B16458="","",IF(INPUT!$I$1="","",IF(C16458&lt;(INT(INPUT!$I$1)-INPUT!$I$2),"Off Meds",IF(C16458&lt;=(INT(INPUT!$I$1)+INPUT!$I$2),"Washout","On Meds"))))</f>
        <v/>
      </c>
      <c r="F16458">
        <f>IF(B16458="","",1.509*(LN(B16458)^1.084-5.381))</f>
        <v/>
      </c>
      <c r="G16458">
        <f>IF(F16458="","",IF(F16458&lt;0,10*F16458^2,0))</f>
        <v/>
      </c>
      <c r="H16458">
        <f>IF(F16458="","",IF(F16458&gt;0,10*F16458^2,0))</f>
        <v/>
      </c>
    </row>
    <row r="16459">
      <c r="A16459">
        <f>Input!A16459</f>
        <v/>
      </c>
      <c r="B16459">
        <f>IF(ISNUMBER(Input!B16459),IF(AND(Input!B16459&gt;=20,Input!B16459&lt;=700),Input!B16459,""),"")</f>
        <v/>
      </c>
      <c r="C16459">
        <f>IF(B16459="","",INT(A16459))</f>
        <v/>
      </c>
      <c r="D16459">
        <f>IF(B16459="","",HOUR(A16459))</f>
        <v/>
      </c>
      <c r="E16459">
        <f>IF(B16459="","",IF(INPUT!$I$1="","",IF(C16459&lt;(INT(INPUT!$I$1)-INPUT!$I$2),"Off Meds",IF(C16459&lt;=(INT(INPUT!$I$1)+INPUT!$I$2),"Washout","On Meds"))))</f>
        <v/>
      </c>
      <c r="F16459">
        <f>IF(B16459="","",1.509*(LN(B16459)^1.084-5.381))</f>
        <v/>
      </c>
      <c r="G16459">
        <f>IF(F16459="","",IF(F16459&lt;0,10*F16459^2,0))</f>
        <v/>
      </c>
      <c r="H16459">
        <f>IF(F16459="","",IF(F16459&gt;0,10*F16459^2,0))</f>
        <v/>
      </c>
    </row>
    <row r="16460">
      <c r="A16460">
        <f>Input!A16460</f>
        <v/>
      </c>
      <c r="B16460">
        <f>IF(ISNUMBER(Input!B16460),IF(AND(Input!B16460&gt;=20,Input!B16460&lt;=700),Input!B16460,""),"")</f>
        <v/>
      </c>
      <c r="C16460">
        <f>IF(B16460="","",INT(A16460))</f>
        <v/>
      </c>
      <c r="D16460">
        <f>IF(B16460="","",HOUR(A16460))</f>
        <v/>
      </c>
      <c r="E16460">
        <f>IF(B16460="","",IF(INPUT!$I$1="","",IF(C16460&lt;(INT(INPUT!$I$1)-INPUT!$I$2),"Off Meds",IF(C16460&lt;=(INT(INPUT!$I$1)+INPUT!$I$2),"Washout","On Meds"))))</f>
        <v/>
      </c>
      <c r="F16460">
        <f>IF(B16460="","",1.509*(LN(B16460)^1.084-5.381))</f>
        <v/>
      </c>
      <c r="G16460">
        <f>IF(F16460="","",IF(F16460&lt;0,10*F16460^2,0))</f>
        <v/>
      </c>
      <c r="H16460">
        <f>IF(F16460="","",IF(F16460&gt;0,10*F16460^2,0))</f>
        <v/>
      </c>
    </row>
    <row r="16461">
      <c r="A16461">
        <f>Input!A16461</f>
        <v/>
      </c>
      <c r="B16461">
        <f>IF(ISNUMBER(Input!B16461),IF(AND(Input!B16461&gt;=20,Input!B16461&lt;=700),Input!B16461,""),"")</f>
        <v/>
      </c>
      <c r="C16461">
        <f>IF(B16461="","",INT(A16461))</f>
        <v/>
      </c>
      <c r="D16461">
        <f>IF(B16461="","",HOUR(A16461))</f>
        <v/>
      </c>
      <c r="E16461">
        <f>IF(B16461="","",IF(INPUT!$I$1="","",IF(C16461&lt;(INT(INPUT!$I$1)-INPUT!$I$2),"Off Meds",IF(C16461&lt;=(INT(INPUT!$I$1)+INPUT!$I$2),"Washout","On Meds"))))</f>
        <v/>
      </c>
      <c r="F16461">
        <f>IF(B16461="","",1.509*(LN(B16461)^1.084-5.381))</f>
        <v/>
      </c>
      <c r="G16461">
        <f>IF(F16461="","",IF(F16461&lt;0,10*F16461^2,0))</f>
        <v/>
      </c>
      <c r="H16461">
        <f>IF(F16461="","",IF(F16461&gt;0,10*F16461^2,0))</f>
        <v/>
      </c>
    </row>
    <row r="16462">
      <c r="A16462">
        <f>Input!A16462</f>
        <v/>
      </c>
      <c r="B16462">
        <f>IF(ISNUMBER(Input!B16462),IF(AND(Input!B16462&gt;=20,Input!B16462&lt;=700),Input!B16462,""),"")</f>
        <v/>
      </c>
      <c r="C16462">
        <f>IF(B16462="","",INT(A16462))</f>
        <v/>
      </c>
      <c r="D16462">
        <f>IF(B16462="","",HOUR(A16462))</f>
        <v/>
      </c>
      <c r="E16462">
        <f>IF(B16462="","",IF(INPUT!$I$1="","",IF(C16462&lt;(INT(INPUT!$I$1)-INPUT!$I$2),"Off Meds",IF(C16462&lt;=(INT(INPUT!$I$1)+INPUT!$I$2),"Washout","On Meds"))))</f>
        <v/>
      </c>
      <c r="F16462">
        <f>IF(B16462="","",1.509*(LN(B16462)^1.084-5.381))</f>
        <v/>
      </c>
      <c r="G16462">
        <f>IF(F16462="","",IF(F16462&lt;0,10*F16462^2,0))</f>
        <v/>
      </c>
      <c r="H16462">
        <f>IF(F16462="","",IF(F16462&gt;0,10*F16462^2,0))</f>
        <v/>
      </c>
    </row>
    <row r="16463">
      <c r="A16463">
        <f>Input!A16463</f>
        <v/>
      </c>
      <c r="B16463">
        <f>IF(ISNUMBER(Input!B16463),IF(AND(Input!B16463&gt;=20,Input!B16463&lt;=700),Input!B16463,""),"")</f>
        <v/>
      </c>
      <c r="C16463">
        <f>IF(B16463="","",INT(A16463))</f>
        <v/>
      </c>
      <c r="D16463">
        <f>IF(B16463="","",HOUR(A16463))</f>
        <v/>
      </c>
      <c r="E16463">
        <f>IF(B16463="","",IF(INPUT!$I$1="","",IF(C16463&lt;(INT(INPUT!$I$1)-INPUT!$I$2),"Off Meds",IF(C16463&lt;=(INT(INPUT!$I$1)+INPUT!$I$2),"Washout","On Meds"))))</f>
        <v/>
      </c>
      <c r="F16463">
        <f>IF(B16463="","",1.509*(LN(B16463)^1.084-5.381))</f>
        <v/>
      </c>
      <c r="G16463">
        <f>IF(F16463="","",IF(F16463&lt;0,10*F16463^2,0))</f>
        <v/>
      </c>
      <c r="H16463">
        <f>IF(F16463="","",IF(F16463&gt;0,10*F16463^2,0))</f>
        <v/>
      </c>
    </row>
    <row r="16464">
      <c r="A16464">
        <f>Input!A16464</f>
        <v/>
      </c>
      <c r="B16464">
        <f>IF(ISNUMBER(Input!B16464),IF(AND(Input!B16464&gt;=20,Input!B16464&lt;=700),Input!B16464,""),"")</f>
        <v/>
      </c>
      <c r="C16464">
        <f>IF(B16464="","",INT(A16464))</f>
        <v/>
      </c>
      <c r="D16464">
        <f>IF(B16464="","",HOUR(A16464))</f>
        <v/>
      </c>
      <c r="E16464">
        <f>IF(B16464="","",IF(INPUT!$I$1="","",IF(C16464&lt;(INT(INPUT!$I$1)-INPUT!$I$2),"Off Meds",IF(C16464&lt;=(INT(INPUT!$I$1)+INPUT!$I$2),"Washout","On Meds"))))</f>
        <v/>
      </c>
      <c r="F16464">
        <f>IF(B16464="","",1.509*(LN(B16464)^1.084-5.381))</f>
        <v/>
      </c>
      <c r="G16464">
        <f>IF(F16464="","",IF(F16464&lt;0,10*F16464^2,0))</f>
        <v/>
      </c>
      <c r="H16464">
        <f>IF(F16464="","",IF(F16464&gt;0,10*F16464^2,0))</f>
        <v/>
      </c>
    </row>
    <row r="16465">
      <c r="A16465">
        <f>Input!A16465</f>
        <v/>
      </c>
      <c r="B16465">
        <f>IF(ISNUMBER(Input!B16465),IF(AND(Input!B16465&gt;=20,Input!B16465&lt;=700),Input!B16465,""),"")</f>
        <v/>
      </c>
      <c r="C16465">
        <f>IF(B16465="","",INT(A16465))</f>
        <v/>
      </c>
      <c r="D16465">
        <f>IF(B16465="","",HOUR(A16465))</f>
        <v/>
      </c>
      <c r="E16465">
        <f>IF(B16465="","",IF(INPUT!$I$1="","",IF(C16465&lt;(INT(INPUT!$I$1)-INPUT!$I$2),"Off Meds",IF(C16465&lt;=(INT(INPUT!$I$1)+INPUT!$I$2),"Washout","On Meds"))))</f>
        <v/>
      </c>
      <c r="F16465">
        <f>IF(B16465="","",1.509*(LN(B16465)^1.084-5.381))</f>
        <v/>
      </c>
      <c r="G16465">
        <f>IF(F16465="","",IF(F16465&lt;0,10*F16465^2,0))</f>
        <v/>
      </c>
      <c r="H16465">
        <f>IF(F16465="","",IF(F16465&gt;0,10*F16465^2,0))</f>
        <v/>
      </c>
    </row>
    <row r="16466">
      <c r="A16466">
        <f>Input!A16466</f>
        <v/>
      </c>
      <c r="B16466">
        <f>IF(ISNUMBER(Input!B16466),IF(AND(Input!B16466&gt;=20,Input!B16466&lt;=700),Input!B16466,""),"")</f>
        <v/>
      </c>
      <c r="C16466">
        <f>IF(B16466="","",INT(A16466))</f>
        <v/>
      </c>
      <c r="D16466">
        <f>IF(B16466="","",HOUR(A16466))</f>
        <v/>
      </c>
      <c r="E16466">
        <f>IF(B16466="","",IF(INPUT!$I$1="","",IF(C16466&lt;(INT(INPUT!$I$1)-INPUT!$I$2),"Off Meds",IF(C16466&lt;=(INT(INPUT!$I$1)+INPUT!$I$2),"Washout","On Meds"))))</f>
        <v/>
      </c>
      <c r="F16466">
        <f>IF(B16466="","",1.509*(LN(B16466)^1.084-5.381))</f>
        <v/>
      </c>
      <c r="G16466">
        <f>IF(F16466="","",IF(F16466&lt;0,10*F16466^2,0))</f>
        <v/>
      </c>
      <c r="H16466">
        <f>IF(F16466="","",IF(F16466&gt;0,10*F16466^2,0))</f>
        <v/>
      </c>
    </row>
    <row r="16467">
      <c r="A16467">
        <f>Input!A16467</f>
        <v/>
      </c>
      <c r="B16467">
        <f>IF(ISNUMBER(Input!B16467),IF(AND(Input!B16467&gt;=20,Input!B16467&lt;=700),Input!B16467,""),"")</f>
        <v/>
      </c>
      <c r="C16467">
        <f>IF(B16467="","",INT(A16467))</f>
        <v/>
      </c>
      <c r="D16467">
        <f>IF(B16467="","",HOUR(A16467))</f>
        <v/>
      </c>
      <c r="E16467">
        <f>IF(B16467="","",IF(INPUT!$I$1="","",IF(C16467&lt;(INT(INPUT!$I$1)-INPUT!$I$2),"Off Meds",IF(C16467&lt;=(INT(INPUT!$I$1)+INPUT!$I$2),"Washout","On Meds"))))</f>
        <v/>
      </c>
      <c r="F16467">
        <f>IF(B16467="","",1.509*(LN(B16467)^1.084-5.381))</f>
        <v/>
      </c>
      <c r="G16467">
        <f>IF(F16467="","",IF(F16467&lt;0,10*F16467^2,0))</f>
        <v/>
      </c>
      <c r="H16467">
        <f>IF(F16467="","",IF(F16467&gt;0,10*F16467^2,0))</f>
        <v/>
      </c>
    </row>
    <row r="16468">
      <c r="A16468">
        <f>Input!A16468</f>
        <v/>
      </c>
      <c r="B16468">
        <f>IF(ISNUMBER(Input!B16468),IF(AND(Input!B16468&gt;=20,Input!B16468&lt;=700),Input!B16468,""),"")</f>
        <v/>
      </c>
      <c r="C16468">
        <f>IF(B16468="","",INT(A16468))</f>
        <v/>
      </c>
      <c r="D16468">
        <f>IF(B16468="","",HOUR(A16468))</f>
        <v/>
      </c>
      <c r="E16468">
        <f>IF(B16468="","",IF(INPUT!$I$1="","",IF(C16468&lt;(INT(INPUT!$I$1)-INPUT!$I$2),"Off Meds",IF(C16468&lt;=(INT(INPUT!$I$1)+INPUT!$I$2),"Washout","On Meds"))))</f>
        <v/>
      </c>
      <c r="F16468">
        <f>IF(B16468="","",1.509*(LN(B16468)^1.084-5.381))</f>
        <v/>
      </c>
      <c r="G16468">
        <f>IF(F16468="","",IF(F16468&lt;0,10*F16468^2,0))</f>
        <v/>
      </c>
      <c r="H16468">
        <f>IF(F16468="","",IF(F16468&gt;0,10*F16468^2,0))</f>
        <v/>
      </c>
    </row>
    <row r="16469">
      <c r="A16469">
        <f>Input!A16469</f>
        <v/>
      </c>
      <c r="B16469">
        <f>IF(ISNUMBER(Input!B16469),IF(AND(Input!B16469&gt;=20,Input!B16469&lt;=700),Input!B16469,""),"")</f>
        <v/>
      </c>
      <c r="C16469">
        <f>IF(B16469="","",INT(A16469))</f>
        <v/>
      </c>
      <c r="D16469">
        <f>IF(B16469="","",HOUR(A16469))</f>
        <v/>
      </c>
      <c r="E16469">
        <f>IF(B16469="","",IF(INPUT!$I$1="","",IF(C16469&lt;(INT(INPUT!$I$1)-INPUT!$I$2),"Off Meds",IF(C16469&lt;=(INT(INPUT!$I$1)+INPUT!$I$2),"Washout","On Meds"))))</f>
        <v/>
      </c>
      <c r="F16469">
        <f>IF(B16469="","",1.509*(LN(B16469)^1.084-5.381))</f>
        <v/>
      </c>
      <c r="G16469">
        <f>IF(F16469="","",IF(F16469&lt;0,10*F16469^2,0))</f>
        <v/>
      </c>
      <c r="H16469">
        <f>IF(F16469="","",IF(F16469&gt;0,10*F16469^2,0))</f>
        <v/>
      </c>
    </row>
    <row r="16470">
      <c r="A16470">
        <f>Input!A16470</f>
        <v/>
      </c>
      <c r="B16470">
        <f>IF(ISNUMBER(Input!B16470),IF(AND(Input!B16470&gt;=20,Input!B16470&lt;=700),Input!B16470,""),"")</f>
        <v/>
      </c>
      <c r="C16470">
        <f>IF(B16470="","",INT(A16470))</f>
        <v/>
      </c>
      <c r="D16470">
        <f>IF(B16470="","",HOUR(A16470))</f>
        <v/>
      </c>
      <c r="E16470">
        <f>IF(B16470="","",IF(INPUT!$I$1="","",IF(C16470&lt;(INT(INPUT!$I$1)-INPUT!$I$2),"Off Meds",IF(C16470&lt;=(INT(INPUT!$I$1)+INPUT!$I$2),"Washout","On Meds"))))</f>
        <v/>
      </c>
      <c r="F16470">
        <f>IF(B16470="","",1.509*(LN(B16470)^1.084-5.381))</f>
        <v/>
      </c>
      <c r="G16470">
        <f>IF(F16470="","",IF(F16470&lt;0,10*F16470^2,0))</f>
        <v/>
      </c>
      <c r="H16470">
        <f>IF(F16470="","",IF(F16470&gt;0,10*F16470^2,0))</f>
        <v/>
      </c>
    </row>
    <row r="16471">
      <c r="A16471">
        <f>Input!A16471</f>
        <v/>
      </c>
      <c r="B16471">
        <f>IF(ISNUMBER(Input!B16471),IF(AND(Input!B16471&gt;=20,Input!B16471&lt;=700),Input!B16471,""),"")</f>
        <v/>
      </c>
      <c r="C16471">
        <f>IF(B16471="","",INT(A16471))</f>
        <v/>
      </c>
      <c r="D16471">
        <f>IF(B16471="","",HOUR(A16471))</f>
        <v/>
      </c>
      <c r="E16471">
        <f>IF(B16471="","",IF(INPUT!$I$1="","",IF(C16471&lt;(INT(INPUT!$I$1)-INPUT!$I$2),"Off Meds",IF(C16471&lt;=(INT(INPUT!$I$1)+INPUT!$I$2),"Washout","On Meds"))))</f>
        <v/>
      </c>
      <c r="F16471">
        <f>IF(B16471="","",1.509*(LN(B16471)^1.084-5.381))</f>
        <v/>
      </c>
      <c r="G16471">
        <f>IF(F16471="","",IF(F16471&lt;0,10*F16471^2,0))</f>
        <v/>
      </c>
      <c r="H16471">
        <f>IF(F16471="","",IF(F16471&gt;0,10*F16471^2,0))</f>
        <v/>
      </c>
    </row>
    <row r="16472">
      <c r="A16472">
        <f>Input!A16472</f>
        <v/>
      </c>
      <c r="B16472">
        <f>IF(ISNUMBER(Input!B16472),IF(AND(Input!B16472&gt;=20,Input!B16472&lt;=700),Input!B16472,""),"")</f>
        <v/>
      </c>
      <c r="C16472">
        <f>IF(B16472="","",INT(A16472))</f>
        <v/>
      </c>
      <c r="D16472">
        <f>IF(B16472="","",HOUR(A16472))</f>
        <v/>
      </c>
      <c r="E16472">
        <f>IF(B16472="","",IF(INPUT!$I$1="","",IF(C16472&lt;(INT(INPUT!$I$1)-INPUT!$I$2),"Off Meds",IF(C16472&lt;=(INT(INPUT!$I$1)+INPUT!$I$2),"Washout","On Meds"))))</f>
        <v/>
      </c>
      <c r="F16472">
        <f>IF(B16472="","",1.509*(LN(B16472)^1.084-5.381))</f>
        <v/>
      </c>
      <c r="G16472">
        <f>IF(F16472="","",IF(F16472&lt;0,10*F16472^2,0))</f>
        <v/>
      </c>
      <c r="H16472">
        <f>IF(F16472="","",IF(F16472&gt;0,10*F16472^2,0))</f>
        <v/>
      </c>
    </row>
    <row r="16473">
      <c r="A16473">
        <f>Input!A16473</f>
        <v/>
      </c>
      <c r="B16473">
        <f>IF(ISNUMBER(Input!B16473),IF(AND(Input!B16473&gt;=20,Input!B16473&lt;=700),Input!B16473,""),"")</f>
        <v/>
      </c>
      <c r="C16473">
        <f>IF(B16473="","",INT(A16473))</f>
        <v/>
      </c>
      <c r="D16473">
        <f>IF(B16473="","",HOUR(A16473))</f>
        <v/>
      </c>
      <c r="E16473">
        <f>IF(B16473="","",IF(INPUT!$I$1="","",IF(C16473&lt;(INT(INPUT!$I$1)-INPUT!$I$2),"Off Meds",IF(C16473&lt;=(INT(INPUT!$I$1)+INPUT!$I$2),"Washout","On Meds"))))</f>
        <v/>
      </c>
      <c r="F16473">
        <f>IF(B16473="","",1.509*(LN(B16473)^1.084-5.381))</f>
        <v/>
      </c>
      <c r="G16473">
        <f>IF(F16473="","",IF(F16473&lt;0,10*F16473^2,0))</f>
        <v/>
      </c>
      <c r="H16473">
        <f>IF(F16473="","",IF(F16473&gt;0,10*F16473^2,0))</f>
        <v/>
      </c>
    </row>
    <row r="16474">
      <c r="A16474">
        <f>Input!A16474</f>
        <v/>
      </c>
      <c r="B16474">
        <f>IF(ISNUMBER(Input!B16474),IF(AND(Input!B16474&gt;=20,Input!B16474&lt;=700),Input!B16474,""),"")</f>
        <v/>
      </c>
      <c r="C16474">
        <f>IF(B16474="","",INT(A16474))</f>
        <v/>
      </c>
      <c r="D16474">
        <f>IF(B16474="","",HOUR(A16474))</f>
        <v/>
      </c>
      <c r="E16474">
        <f>IF(B16474="","",IF(INPUT!$I$1="","",IF(C16474&lt;(INT(INPUT!$I$1)-INPUT!$I$2),"Off Meds",IF(C16474&lt;=(INT(INPUT!$I$1)+INPUT!$I$2),"Washout","On Meds"))))</f>
        <v/>
      </c>
      <c r="F16474">
        <f>IF(B16474="","",1.509*(LN(B16474)^1.084-5.381))</f>
        <v/>
      </c>
      <c r="G16474">
        <f>IF(F16474="","",IF(F16474&lt;0,10*F16474^2,0))</f>
        <v/>
      </c>
      <c r="H16474">
        <f>IF(F16474="","",IF(F16474&gt;0,10*F16474^2,0))</f>
        <v/>
      </c>
    </row>
    <row r="16475">
      <c r="A16475">
        <f>Input!A16475</f>
        <v/>
      </c>
      <c r="B16475">
        <f>IF(ISNUMBER(Input!B16475),IF(AND(Input!B16475&gt;=20,Input!B16475&lt;=700),Input!B16475,""),"")</f>
        <v/>
      </c>
      <c r="C16475">
        <f>IF(B16475="","",INT(A16475))</f>
        <v/>
      </c>
      <c r="D16475">
        <f>IF(B16475="","",HOUR(A16475))</f>
        <v/>
      </c>
      <c r="E16475">
        <f>IF(B16475="","",IF(INPUT!$I$1="","",IF(C16475&lt;(INT(INPUT!$I$1)-INPUT!$I$2),"Off Meds",IF(C16475&lt;=(INT(INPUT!$I$1)+INPUT!$I$2),"Washout","On Meds"))))</f>
        <v/>
      </c>
      <c r="F16475">
        <f>IF(B16475="","",1.509*(LN(B16475)^1.084-5.381))</f>
        <v/>
      </c>
      <c r="G16475">
        <f>IF(F16475="","",IF(F16475&lt;0,10*F16475^2,0))</f>
        <v/>
      </c>
      <c r="H16475">
        <f>IF(F16475="","",IF(F16475&gt;0,10*F16475^2,0))</f>
        <v/>
      </c>
    </row>
    <row r="16476">
      <c r="A16476">
        <f>Input!A16476</f>
        <v/>
      </c>
      <c r="B16476">
        <f>IF(ISNUMBER(Input!B16476),IF(AND(Input!B16476&gt;=20,Input!B16476&lt;=700),Input!B16476,""),"")</f>
        <v/>
      </c>
      <c r="C16476">
        <f>IF(B16476="","",INT(A16476))</f>
        <v/>
      </c>
      <c r="D16476">
        <f>IF(B16476="","",HOUR(A16476))</f>
        <v/>
      </c>
      <c r="E16476">
        <f>IF(B16476="","",IF(INPUT!$I$1="","",IF(C16476&lt;(INT(INPUT!$I$1)-INPUT!$I$2),"Off Meds",IF(C16476&lt;=(INT(INPUT!$I$1)+INPUT!$I$2),"Washout","On Meds"))))</f>
        <v/>
      </c>
      <c r="F16476">
        <f>IF(B16476="","",1.509*(LN(B16476)^1.084-5.381))</f>
        <v/>
      </c>
      <c r="G16476">
        <f>IF(F16476="","",IF(F16476&lt;0,10*F16476^2,0))</f>
        <v/>
      </c>
      <c r="H16476">
        <f>IF(F16476="","",IF(F16476&gt;0,10*F16476^2,0))</f>
        <v/>
      </c>
    </row>
    <row r="16477">
      <c r="A16477">
        <f>Input!A16477</f>
        <v/>
      </c>
      <c r="B16477">
        <f>IF(ISNUMBER(Input!B16477),IF(AND(Input!B16477&gt;=20,Input!B16477&lt;=700),Input!B16477,""),"")</f>
        <v/>
      </c>
      <c r="C16477">
        <f>IF(B16477="","",INT(A16477))</f>
        <v/>
      </c>
      <c r="D16477">
        <f>IF(B16477="","",HOUR(A16477))</f>
        <v/>
      </c>
      <c r="E16477">
        <f>IF(B16477="","",IF(INPUT!$I$1="","",IF(C16477&lt;(INT(INPUT!$I$1)-INPUT!$I$2),"Off Meds",IF(C16477&lt;=(INT(INPUT!$I$1)+INPUT!$I$2),"Washout","On Meds"))))</f>
        <v/>
      </c>
      <c r="F16477">
        <f>IF(B16477="","",1.509*(LN(B16477)^1.084-5.381))</f>
        <v/>
      </c>
      <c r="G16477">
        <f>IF(F16477="","",IF(F16477&lt;0,10*F16477^2,0))</f>
        <v/>
      </c>
      <c r="H16477">
        <f>IF(F16477="","",IF(F16477&gt;0,10*F16477^2,0))</f>
        <v/>
      </c>
    </row>
    <row r="16478">
      <c r="A16478">
        <f>Input!A16478</f>
        <v/>
      </c>
      <c r="B16478">
        <f>IF(ISNUMBER(Input!B16478),IF(AND(Input!B16478&gt;=20,Input!B16478&lt;=700),Input!B16478,""),"")</f>
        <v/>
      </c>
      <c r="C16478">
        <f>IF(B16478="","",INT(A16478))</f>
        <v/>
      </c>
      <c r="D16478">
        <f>IF(B16478="","",HOUR(A16478))</f>
        <v/>
      </c>
      <c r="E16478">
        <f>IF(B16478="","",IF(INPUT!$I$1="","",IF(C16478&lt;(INT(INPUT!$I$1)-INPUT!$I$2),"Off Meds",IF(C16478&lt;=(INT(INPUT!$I$1)+INPUT!$I$2),"Washout","On Meds"))))</f>
        <v/>
      </c>
      <c r="F16478">
        <f>IF(B16478="","",1.509*(LN(B16478)^1.084-5.381))</f>
        <v/>
      </c>
      <c r="G16478">
        <f>IF(F16478="","",IF(F16478&lt;0,10*F16478^2,0))</f>
        <v/>
      </c>
      <c r="H16478">
        <f>IF(F16478="","",IF(F16478&gt;0,10*F16478^2,0))</f>
        <v/>
      </c>
    </row>
    <row r="16479">
      <c r="A16479">
        <f>Input!A16479</f>
        <v/>
      </c>
      <c r="B16479">
        <f>IF(ISNUMBER(Input!B16479),IF(AND(Input!B16479&gt;=20,Input!B16479&lt;=700),Input!B16479,""),"")</f>
        <v/>
      </c>
      <c r="C16479">
        <f>IF(B16479="","",INT(A16479))</f>
        <v/>
      </c>
      <c r="D16479">
        <f>IF(B16479="","",HOUR(A16479))</f>
        <v/>
      </c>
      <c r="E16479">
        <f>IF(B16479="","",IF(INPUT!$I$1="","",IF(C16479&lt;(INT(INPUT!$I$1)-INPUT!$I$2),"Off Meds",IF(C16479&lt;=(INT(INPUT!$I$1)+INPUT!$I$2),"Washout","On Meds"))))</f>
        <v/>
      </c>
      <c r="F16479">
        <f>IF(B16479="","",1.509*(LN(B16479)^1.084-5.381))</f>
        <v/>
      </c>
      <c r="G16479">
        <f>IF(F16479="","",IF(F16479&lt;0,10*F16479^2,0))</f>
        <v/>
      </c>
      <c r="H16479">
        <f>IF(F16479="","",IF(F16479&gt;0,10*F16479^2,0))</f>
        <v/>
      </c>
    </row>
    <row r="16480">
      <c r="A16480">
        <f>Input!A16480</f>
        <v/>
      </c>
      <c r="B16480">
        <f>IF(ISNUMBER(Input!B16480),IF(AND(Input!B16480&gt;=20,Input!B16480&lt;=700),Input!B16480,""),"")</f>
        <v/>
      </c>
      <c r="C16480">
        <f>IF(B16480="","",INT(A16480))</f>
        <v/>
      </c>
      <c r="D16480">
        <f>IF(B16480="","",HOUR(A16480))</f>
        <v/>
      </c>
      <c r="E16480">
        <f>IF(B16480="","",IF(INPUT!$I$1="","",IF(C16480&lt;(INT(INPUT!$I$1)-INPUT!$I$2),"Off Meds",IF(C16480&lt;=(INT(INPUT!$I$1)+INPUT!$I$2),"Washout","On Meds"))))</f>
        <v/>
      </c>
      <c r="F16480">
        <f>IF(B16480="","",1.509*(LN(B16480)^1.084-5.381))</f>
        <v/>
      </c>
      <c r="G16480">
        <f>IF(F16480="","",IF(F16480&lt;0,10*F16480^2,0))</f>
        <v/>
      </c>
      <c r="H16480">
        <f>IF(F16480="","",IF(F16480&gt;0,10*F16480^2,0))</f>
        <v/>
      </c>
    </row>
    <row r="16481">
      <c r="A16481">
        <f>Input!A16481</f>
        <v/>
      </c>
      <c r="B16481">
        <f>IF(ISNUMBER(Input!B16481),IF(AND(Input!B16481&gt;=20,Input!B16481&lt;=700),Input!B16481,""),"")</f>
        <v/>
      </c>
      <c r="C16481">
        <f>IF(B16481="","",INT(A16481))</f>
        <v/>
      </c>
      <c r="D16481">
        <f>IF(B16481="","",HOUR(A16481))</f>
        <v/>
      </c>
      <c r="E16481">
        <f>IF(B16481="","",IF(INPUT!$I$1="","",IF(C16481&lt;(INT(INPUT!$I$1)-INPUT!$I$2),"Off Meds",IF(C16481&lt;=(INT(INPUT!$I$1)+INPUT!$I$2),"Washout","On Meds"))))</f>
        <v/>
      </c>
      <c r="F16481">
        <f>IF(B16481="","",1.509*(LN(B16481)^1.084-5.381))</f>
        <v/>
      </c>
      <c r="G16481">
        <f>IF(F16481="","",IF(F16481&lt;0,10*F16481^2,0))</f>
        <v/>
      </c>
      <c r="H16481">
        <f>IF(F16481="","",IF(F16481&gt;0,10*F16481^2,0))</f>
        <v/>
      </c>
    </row>
    <row r="16482">
      <c r="A16482">
        <f>Input!A16482</f>
        <v/>
      </c>
      <c r="B16482">
        <f>IF(ISNUMBER(Input!B16482),IF(AND(Input!B16482&gt;=20,Input!B16482&lt;=700),Input!B16482,""),"")</f>
        <v/>
      </c>
      <c r="C16482">
        <f>IF(B16482="","",INT(A16482))</f>
        <v/>
      </c>
      <c r="D16482">
        <f>IF(B16482="","",HOUR(A16482))</f>
        <v/>
      </c>
      <c r="E16482">
        <f>IF(B16482="","",IF(INPUT!$I$1="","",IF(C16482&lt;(INT(INPUT!$I$1)-INPUT!$I$2),"Off Meds",IF(C16482&lt;=(INT(INPUT!$I$1)+INPUT!$I$2),"Washout","On Meds"))))</f>
        <v/>
      </c>
      <c r="F16482">
        <f>IF(B16482="","",1.509*(LN(B16482)^1.084-5.381))</f>
        <v/>
      </c>
      <c r="G16482">
        <f>IF(F16482="","",IF(F16482&lt;0,10*F16482^2,0))</f>
        <v/>
      </c>
      <c r="H16482">
        <f>IF(F16482="","",IF(F16482&gt;0,10*F16482^2,0))</f>
        <v/>
      </c>
    </row>
    <row r="16483">
      <c r="A16483">
        <f>Input!A16483</f>
        <v/>
      </c>
      <c r="B16483">
        <f>IF(ISNUMBER(Input!B16483),IF(AND(Input!B16483&gt;=20,Input!B16483&lt;=700),Input!B16483,""),"")</f>
        <v/>
      </c>
      <c r="C16483">
        <f>IF(B16483="","",INT(A16483))</f>
        <v/>
      </c>
      <c r="D16483">
        <f>IF(B16483="","",HOUR(A16483))</f>
        <v/>
      </c>
      <c r="E16483">
        <f>IF(B16483="","",IF(INPUT!$I$1="","",IF(C16483&lt;(INT(INPUT!$I$1)-INPUT!$I$2),"Off Meds",IF(C16483&lt;=(INT(INPUT!$I$1)+INPUT!$I$2),"Washout","On Meds"))))</f>
        <v/>
      </c>
      <c r="F16483">
        <f>IF(B16483="","",1.509*(LN(B16483)^1.084-5.381))</f>
        <v/>
      </c>
      <c r="G16483">
        <f>IF(F16483="","",IF(F16483&lt;0,10*F16483^2,0))</f>
        <v/>
      </c>
      <c r="H16483">
        <f>IF(F16483="","",IF(F16483&gt;0,10*F16483^2,0))</f>
        <v/>
      </c>
    </row>
    <row r="16484">
      <c r="A16484">
        <f>Input!A16484</f>
        <v/>
      </c>
      <c r="B16484">
        <f>IF(ISNUMBER(Input!B16484),IF(AND(Input!B16484&gt;=20,Input!B16484&lt;=700),Input!B16484,""),"")</f>
        <v/>
      </c>
      <c r="C16484">
        <f>IF(B16484="","",INT(A16484))</f>
        <v/>
      </c>
      <c r="D16484">
        <f>IF(B16484="","",HOUR(A16484))</f>
        <v/>
      </c>
      <c r="E16484">
        <f>IF(B16484="","",IF(INPUT!$I$1="","",IF(C16484&lt;(INT(INPUT!$I$1)-INPUT!$I$2),"Off Meds",IF(C16484&lt;=(INT(INPUT!$I$1)+INPUT!$I$2),"Washout","On Meds"))))</f>
        <v/>
      </c>
      <c r="F16484">
        <f>IF(B16484="","",1.509*(LN(B16484)^1.084-5.381))</f>
        <v/>
      </c>
      <c r="G16484">
        <f>IF(F16484="","",IF(F16484&lt;0,10*F16484^2,0))</f>
        <v/>
      </c>
      <c r="H16484">
        <f>IF(F16484="","",IF(F16484&gt;0,10*F16484^2,0))</f>
        <v/>
      </c>
    </row>
    <row r="16485">
      <c r="A16485">
        <f>Input!A16485</f>
        <v/>
      </c>
      <c r="B16485">
        <f>IF(ISNUMBER(Input!B16485),IF(AND(Input!B16485&gt;=20,Input!B16485&lt;=700),Input!B16485,""),"")</f>
        <v/>
      </c>
      <c r="C16485">
        <f>IF(B16485="","",INT(A16485))</f>
        <v/>
      </c>
      <c r="D16485">
        <f>IF(B16485="","",HOUR(A16485))</f>
        <v/>
      </c>
      <c r="E16485">
        <f>IF(B16485="","",IF(INPUT!$I$1="","",IF(C16485&lt;(INT(INPUT!$I$1)-INPUT!$I$2),"Off Meds",IF(C16485&lt;=(INT(INPUT!$I$1)+INPUT!$I$2),"Washout","On Meds"))))</f>
        <v/>
      </c>
      <c r="F16485">
        <f>IF(B16485="","",1.509*(LN(B16485)^1.084-5.381))</f>
        <v/>
      </c>
      <c r="G16485">
        <f>IF(F16485="","",IF(F16485&lt;0,10*F16485^2,0))</f>
        <v/>
      </c>
      <c r="H16485">
        <f>IF(F16485="","",IF(F16485&gt;0,10*F16485^2,0))</f>
        <v/>
      </c>
    </row>
    <row r="16486">
      <c r="A16486">
        <f>Input!A16486</f>
        <v/>
      </c>
      <c r="B16486">
        <f>IF(ISNUMBER(Input!B16486),IF(AND(Input!B16486&gt;=20,Input!B16486&lt;=700),Input!B16486,""),"")</f>
        <v/>
      </c>
      <c r="C16486">
        <f>IF(B16486="","",INT(A16486))</f>
        <v/>
      </c>
      <c r="D16486">
        <f>IF(B16486="","",HOUR(A16486))</f>
        <v/>
      </c>
      <c r="E16486">
        <f>IF(B16486="","",IF(INPUT!$I$1="","",IF(C16486&lt;(INT(INPUT!$I$1)-INPUT!$I$2),"Off Meds",IF(C16486&lt;=(INT(INPUT!$I$1)+INPUT!$I$2),"Washout","On Meds"))))</f>
        <v/>
      </c>
      <c r="F16486">
        <f>IF(B16486="","",1.509*(LN(B16486)^1.084-5.381))</f>
        <v/>
      </c>
      <c r="G16486">
        <f>IF(F16486="","",IF(F16486&lt;0,10*F16486^2,0))</f>
        <v/>
      </c>
      <c r="H16486">
        <f>IF(F16486="","",IF(F16486&gt;0,10*F16486^2,0))</f>
        <v/>
      </c>
    </row>
    <row r="16487">
      <c r="A16487">
        <f>Input!A16487</f>
        <v/>
      </c>
      <c r="B16487">
        <f>IF(ISNUMBER(Input!B16487),IF(AND(Input!B16487&gt;=20,Input!B16487&lt;=700),Input!B16487,""),"")</f>
        <v/>
      </c>
      <c r="C16487">
        <f>IF(B16487="","",INT(A16487))</f>
        <v/>
      </c>
      <c r="D16487">
        <f>IF(B16487="","",HOUR(A16487))</f>
        <v/>
      </c>
      <c r="E16487">
        <f>IF(B16487="","",IF(INPUT!$I$1="","",IF(C16487&lt;(INT(INPUT!$I$1)-INPUT!$I$2),"Off Meds",IF(C16487&lt;=(INT(INPUT!$I$1)+INPUT!$I$2),"Washout","On Meds"))))</f>
        <v/>
      </c>
      <c r="F16487">
        <f>IF(B16487="","",1.509*(LN(B16487)^1.084-5.381))</f>
        <v/>
      </c>
      <c r="G16487">
        <f>IF(F16487="","",IF(F16487&lt;0,10*F16487^2,0))</f>
        <v/>
      </c>
      <c r="H16487">
        <f>IF(F16487="","",IF(F16487&gt;0,10*F16487^2,0))</f>
        <v/>
      </c>
    </row>
    <row r="16488">
      <c r="A16488">
        <f>Input!A16488</f>
        <v/>
      </c>
      <c r="B16488">
        <f>IF(ISNUMBER(Input!B16488),IF(AND(Input!B16488&gt;=20,Input!B16488&lt;=700),Input!B16488,""),"")</f>
        <v/>
      </c>
      <c r="C16488">
        <f>IF(B16488="","",INT(A16488))</f>
        <v/>
      </c>
      <c r="D16488">
        <f>IF(B16488="","",HOUR(A16488))</f>
        <v/>
      </c>
      <c r="E16488">
        <f>IF(B16488="","",IF(INPUT!$I$1="","",IF(C16488&lt;(INT(INPUT!$I$1)-INPUT!$I$2),"Off Meds",IF(C16488&lt;=(INT(INPUT!$I$1)+INPUT!$I$2),"Washout","On Meds"))))</f>
        <v/>
      </c>
      <c r="F16488">
        <f>IF(B16488="","",1.509*(LN(B16488)^1.084-5.381))</f>
        <v/>
      </c>
      <c r="G16488">
        <f>IF(F16488="","",IF(F16488&lt;0,10*F16488^2,0))</f>
        <v/>
      </c>
      <c r="H16488">
        <f>IF(F16488="","",IF(F16488&gt;0,10*F16488^2,0))</f>
        <v/>
      </c>
    </row>
    <row r="16489">
      <c r="A16489">
        <f>Input!A16489</f>
        <v/>
      </c>
      <c r="B16489">
        <f>IF(ISNUMBER(Input!B16489),IF(AND(Input!B16489&gt;=20,Input!B16489&lt;=700),Input!B16489,""),"")</f>
        <v/>
      </c>
      <c r="C16489">
        <f>IF(B16489="","",INT(A16489))</f>
        <v/>
      </c>
      <c r="D16489">
        <f>IF(B16489="","",HOUR(A16489))</f>
        <v/>
      </c>
      <c r="E16489">
        <f>IF(B16489="","",IF(INPUT!$I$1="","",IF(C16489&lt;(INT(INPUT!$I$1)-INPUT!$I$2),"Off Meds",IF(C16489&lt;=(INT(INPUT!$I$1)+INPUT!$I$2),"Washout","On Meds"))))</f>
        <v/>
      </c>
      <c r="F16489">
        <f>IF(B16489="","",1.509*(LN(B16489)^1.084-5.381))</f>
        <v/>
      </c>
      <c r="G16489">
        <f>IF(F16489="","",IF(F16489&lt;0,10*F16489^2,0))</f>
        <v/>
      </c>
      <c r="H16489">
        <f>IF(F16489="","",IF(F16489&gt;0,10*F16489^2,0))</f>
        <v/>
      </c>
    </row>
    <row r="16490">
      <c r="A16490">
        <f>Input!A16490</f>
        <v/>
      </c>
      <c r="B16490">
        <f>IF(ISNUMBER(Input!B16490),IF(AND(Input!B16490&gt;=20,Input!B16490&lt;=700),Input!B16490,""),"")</f>
        <v/>
      </c>
      <c r="C16490">
        <f>IF(B16490="","",INT(A16490))</f>
        <v/>
      </c>
      <c r="D16490">
        <f>IF(B16490="","",HOUR(A16490))</f>
        <v/>
      </c>
      <c r="E16490">
        <f>IF(B16490="","",IF(INPUT!$I$1="","",IF(C16490&lt;(INT(INPUT!$I$1)-INPUT!$I$2),"Off Meds",IF(C16490&lt;=(INT(INPUT!$I$1)+INPUT!$I$2),"Washout","On Meds"))))</f>
        <v/>
      </c>
      <c r="F16490">
        <f>IF(B16490="","",1.509*(LN(B16490)^1.084-5.381))</f>
        <v/>
      </c>
      <c r="G16490">
        <f>IF(F16490="","",IF(F16490&lt;0,10*F16490^2,0))</f>
        <v/>
      </c>
      <c r="H16490">
        <f>IF(F16490="","",IF(F16490&gt;0,10*F16490^2,0))</f>
        <v/>
      </c>
    </row>
    <row r="16491">
      <c r="A16491">
        <f>Input!A16491</f>
        <v/>
      </c>
      <c r="B16491">
        <f>IF(ISNUMBER(Input!B16491),IF(AND(Input!B16491&gt;=20,Input!B16491&lt;=700),Input!B16491,""),"")</f>
        <v/>
      </c>
      <c r="C16491">
        <f>IF(B16491="","",INT(A16491))</f>
        <v/>
      </c>
      <c r="D16491">
        <f>IF(B16491="","",HOUR(A16491))</f>
        <v/>
      </c>
      <c r="E16491">
        <f>IF(B16491="","",IF(INPUT!$I$1="","",IF(C16491&lt;(INT(INPUT!$I$1)-INPUT!$I$2),"Off Meds",IF(C16491&lt;=(INT(INPUT!$I$1)+INPUT!$I$2),"Washout","On Meds"))))</f>
        <v/>
      </c>
      <c r="F16491">
        <f>IF(B16491="","",1.509*(LN(B16491)^1.084-5.381))</f>
        <v/>
      </c>
      <c r="G16491">
        <f>IF(F16491="","",IF(F16491&lt;0,10*F16491^2,0))</f>
        <v/>
      </c>
      <c r="H16491">
        <f>IF(F16491="","",IF(F16491&gt;0,10*F16491^2,0))</f>
        <v/>
      </c>
    </row>
    <row r="16492">
      <c r="A16492">
        <f>Input!A16492</f>
        <v/>
      </c>
      <c r="B16492">
        <f>IF(ISNUMBER(Input!B16492),IF(AND(Input!B16492&gt;=20,Input!B16492&lt;=700),Input!B16492,""),"")</f>
        <v/>
      </c>
      <c r="C16492">
        <f>IF(B16492="","",INT(A16492))</f>
        <v/>
      </c>
      <c r="D16492">
        <f>IF(B16492="","",HOUR(A16492))</f>
        <v/>
      </c>
      <c r="E16492">
        <f>IF(B16492="","",IF(INPUT!$I$1="","",IF(C16492&lt;(INT(INPUT!$I$1)-INPUT!$I$2),"Off Meds",IF(C16492&lt;=(INT(INPUT!$I$1)+INPUT!$I$2),"Washout","On Meds"))))</f>
        <v/>
      </c>
      <c r="F16492">
        <f>IF(B16492="","",1.509*(LN(B16492)^1.084-5.381))</f>
        <v/>
      </c>
      <c r="G16492">
        <f>IF(F16492="","",IF(F16492&lt;0,10*F16492^2,0))</f>
        <v/>
      </c>
      <c r="H16492">
        <f>IF(F16492="","",IF(F16492&gt;0,10*F16492^2,0))</f>
        <v/>
      </c>
    </row>
    <row r="16493">
      <c r="A16493">
        <f>Input!A16493</f>
        <v/>
      </c>
      <c r="B16493">
        <f>IF(ISNUMBER(Input!B16493),IF(AND(Input!B16493&gt;=20,Input!B16493&lt;=700),Input!B16493,""),"")</f>
        <v/>
      </c>
      <c r="C16493">
        <f>IF(B16493="","",INT(A16493))</f>
        <v/>
      </c>
      <c r="D16493">
        <f>IF(B16493="","",HOUR(A16493))</f>
        <v/>
      </c>
      <c r="E16493">
        <f>IF(B16493="","",IF(INPUT!$I$1="","",IF(C16493&lt;(INT(INPUT!$I$1)-INPUT!$I$2),"Off Meds",IF(C16493&lt;=(INT(INPUT!$I$1)+INPUT!$I$2),"Washout","On Meds"))))</f>
        <v/>
      </c>
      <c r="F16493">
        <f>IF(B16493="","",1.509*(LN(B16493)^1.084-5.381))</f>
        <v/>
      </c>
      <c r="G16493">
        <f>IF(F16493="","",IF(F16493&lt;0,10*F16493^2,0))</f>
        <v/>
      </c>
      <c r="H16493">
        <f>IF(F16493="","",IF(F16493&gt;0,10*F16493^2,0))</f>
        <v/>
      </c>
    </row>
    <row r="16494">
      <c r="A16494">
        <f>Input!A16494</f>
        <v/>
      </c>
      <c r="B16494">
        <f>IF(ISNUMBER(Input!B16494),IF(AND(Input!B16494&gt;=20,Input!B16494&lt;=700),Input!B16494,""),"")</f>
        <v/>
      </c>
      <c r="C16494">
        <f>IF(B16494="","",INT(A16494))</f>
        <v/>
      </c>
      <c r="D16494">
        <f>IF(B16494="","",HOUR(A16494))</f>
        <v/>
      </c>
      <c r="E16494">
        <f>IF(B16494="","",IF(INPUT!$I$1="","",IF(C16494&lt;(INT(INPUT!$I$1)-INPUT!$I$2),"Off Meds",IF(C16494&lt;=(INT(INPUT!$I$1)+INPUT!$I$2),"Washout","On Meds"))))</f>
        <v/>
      </c>
      <c r="F16494">
        <f>IF(B16494="","",1.509*(LN(B16494)^1.084-5.381))</f>
        <v/>
      </c>
      <c r="G16494">
        <f>IF(F16494="","",IF(F16494&lt;0,10*F16494^2,0))</f>
        <v/>
      </c>
      <c r="H16494">
        <f>IF(F16494="","",IF(F16494&gt;0,10*F16494^2,0))</f>
        <v/>
      </c>
    </row>
    <row r="16495">
      <c r="A16495">
        <f>Input!A16495</f>
        <v/>
      </c>
      <c r="B16495">
        <f>IF(ISNUMBER(Input!B16495),IF(AND(Input!B16495&gt;=20,Input!B16495&lt;=700),Input!B16495,""),"")</f>
        <v/>
      </c>
      <c r="C16495">
        <f>IF(B16495="","",INT(A16495))</f>
        <v/>
      </c>
      <c r="D16495">
        <f>IF(B16495="","",HOUR(A16495))</f>
        <v/>
      </c>
      <c r="E16495">
        <f>IF(B16495="","",IF(INPUT!$I$1="","",IF(C16495&lt;(INT(INPUT!$I$1)-INPUT!$I$2),"Off Meds",IF(C16495&lt;=(INT(INPUT!$I$1)+INPUT!$I$2),"Washout","On Meds"))))</f>
        <v/>
      </c>
      <c r="F16495">
        <f>IF(B16495="","",1.509*(LN(B16495)^1.084-5.381))</f>
        <v/>
      </c>
      <c r="G16495">
        <f>IF(F16495="","",IF(F16495&lt;0,10*F16495^2,0))</f>
        <v/>
      </c>
      <c r="H16495">
        <f>IF(F16495="","",IF(F16495&gt;0,10*F16495^2,0))</f>
        <v/>
      </c>
    </row>
    <row r="16496">
      <c r="A16496">
        <f>Input!A16496</f>
        <v/>
      </c>
      <c r="B16496">
        <f>IF(ISNUMBER(Input!B16496),IF(AND(Input!B16496&gt;=20,Input!B16496&lt;=700),Input!B16496,""),"")</f>
        <v/>
      </c>
      <c r="C16496">
        <f>IF(B16496="","",INT(A16496))</f>
        <v/>
      </c>
      <c r="D16496">
        <f>IF(B16496="","",HOUR(A16496))</f>
        <v/>
      </c>
      <c r="E16496">
        <f>IF(B16496="","",IF(INPUT!$I$1="","",IF(C16496&lt;(INT(INPUT!$I$1)-INPUT!$I$2),"Off Meds",IF(C16496&lt;=(INT(INPUT!$I$1)+INPUT!$I$2),"Washout","On Meds"))))</f>
        <v/>
      </c>
      <c r="F16496">
        <f>IF(B16496="","",1.509*(LN(B16496)^1.084-5.381))</f>
        <v/>
      </c>
      <c r="G16496">
        <f>IF(F16496="","",IF(F16496&lt;0,10*F16496^2,0))</f>
        <v/>
      </c>
      <c r="H16496">
        <f>IF(F16496="","",IF(F16496&gt;0,10*F16496^2,0))</f>
        <v/>
      </c>
    </row>
    <row r="16497">
      <c r="A16497">
        <f>Input!A16497</f>
        <v/>
      </c>
      <c r="B16497">
        <f>IF(ISNUMBER(Input!B16497),IF(AND(Input!B16497&gt;=20,Input!B16497&lt;=700),Input!B16497,""),"")</f>
        <v/>
      </c>
      <c r="C16497">
        <f>IF(B16497="","",INT(A16497))</f>
        <v/>
      </c>
      <c r="D16497">
        <f>IF(B16497="","",HOUR(A16497))</f>
        <v/>
      </c>
      <c r="E16497">
        <f>IF(B16497="","",IF(INPUT!$I$1="","",IF(C16497&lt;(INT(INPUT!$I$1)-INPUT!$I$2),"Off Meds",IF(C16497&lt;=(INT(INPUT!$I$1)+INPUT!$I$2),"Washout","On Meds"))))</f>
        <v/>
      </c>
      <c r="F16497">
        <f>IF(B16497="","",1.509*(LN(B16497)^1.084-5.381))</f>
        <v/>
      </c>
      <c r="G16497">
        <f>IF(F16497="","",IF(F16497&lt;0,10*F16497^2,0))</f>
        <v/>
      </c>
      <c r="H16497">
        <f>IF(F16497="","",IF(F16497&gt;0,10*F16497^2,0))</f>
        <v/>
      </c>
    </row>
    <row r="16498">
      <c r="A16498">
        <f>Input!A16498</f>
        <v/>
      </c>
      <c r="B16498">
        <f>IF(ISNUMBER(Input!B16498),IF(AND(Input!B16498&gt;=20,Input!B16498&lt;=700),Input!B16498,""),"")</f>
        <v/>
      </c>
      <c r="C16498">
        <f>IF(B16498="","",INT(A16498))</f>
        <v/>
      </c>
      <c r="D16498">
        <f>IF(B16498="","",HOUR(A16498))</f>
        <v/>
      </c>
      <c r="E16498">
        <f>IF(B16498="","",IF(INPUT!$I$1="","",IF(C16498&lt;(INT(INPUT!$I$1)-INPUT!$I$2),"Off Meds",IF(C16498&lt;=(INT(INPUT!$I$1)+INPUT!$I$2),"Washout","On Meds"))))</f>
        <v/>
      </c>
      <c r="F16498">
        <f>IF(B16498="","",1.509*(LN(B16498)^1.084-5.381))</f>
        <v/>
      </c>
      <c r="G16498">
        <f>IF(F16498="","",IF(F16498&lt;0,10*F16498^2,0))</f>
        <v/>
      </c>
      <c r="H16498">
        <f>IF(F16498="","",IF(F16498&gt;0,10*F16498^2,0))</f>
        <v/>
      </c>
    </row>
    <row r="16499">
      <c r="A16499">
        <f>Input!A16499</f>
        <v/>
      </c>
      <c r="B16499">
        <f>IF(ISNUMBER(Input!B16499),IF(AND(Input!B16499&gt;=20,Input!B16499&lt;=700),Input!B16499,""),"")</f>
        <v/>
      </c>
      <c r="C16499">
        <f>IF(B16499="","",INT(A16499))</f>
        <v/>
      </c>
      <c r="D16499">
        <f>IF(B16499="","",HOUR(A16499))</f>
        <v/>
      </c>
      <c r="E16499">
        <f>IF(B16499="","",IF(INPUT!$I$1="","",IF(C16499&lt;(INT(INPUT!$I$1)-INPUT!$I$2),"Off Meds",IF(C16499&lt;=(INT(INPUT!$I$1)+INPUT!$I$2),"Washout","On Meds"))))</f>
        <v/>
      </c>
      <c r="F16499">
        <f>IF(B16499="","",1.509*(LN(B16499)^1.084-5.381))</f>
        <v/>
      </c>
      <c r="G16499">
        <f>IF(F16499="","",IF(F16499&lt;0,10*F16499^2,0))</f>
        <v/>
      </c>
      <c r="H16499">
        <f>IF(F16499="","",IF(F16499&gt;0,10*F16499^2,0))</f>
        <v/>
      </c>
    </row>
    <row r="16500">
      <c r="A16500">
        <f>Input!A16500</f>
        <v/>
      </c>
      <c r="B16500">
        <f>IF(ISNUMBER(Input!B16500),IF(AND(Input!B16500&gt;=20,Input!B16500&lt;=700),Input!B16500,""),"")</f>
        <v/>
      </c>
      <c r="C16500">
        <f>IF(B16500="","",INT(A16500))</f>
        <v/>
      </c>
      <c r="D16500">
        <f>IF(B16500="","",HOUR(A16500))</f>
        <v/>
      </c>
      <c r="E16500">
        <f>IF(B16500="","",IF(INPUT!$I$1="","",IF(C16500&lt;(INT(INPUT!$I$1)-INPUT!$I$2),"Off Meds",IF(C16500&lt;=(INT(INPUT!$I$1)+INPUT!$I$2),"Washout","On Meds"))))</f>
        <v/>
      </c>
      <c r="F16500">
        <f>IF(B16500="","",1.509*(LN(B16500)^1.084-5.381))</f>
        <v/>
      </c>
      <c r="G16500">
        <f>IF(F16500="","",IF(F16500&lt;0,10*F16500^2,0))</f>
        <v/>
      </c>
      <c r="H16500">
        <f>IF(F16500="","",IF(F16500&gt;0,10*F16500^2,0))</f>
        <v/>
      </c>
    </row>
    <row r="16501">
      <c r="A16501">
        <f>Input!A16501</f>
        <v/>
      </c>
      <c r="B16501">
        <f>IF(ISNUMBER(Input!B16501),IF(AND(Input!B16501&gt;=20,Input!B16501&lt;=700),Input!B16501,""),"")</f>
        <v/>
      </c>
      <c r="C16501">
        <f>IF(B16501="","",INT(A16501))</f>
        <v/>
      </c>
      <c r="D16501">
        <f>IF(B16501="","",HOUR(A16501))</f>
        <v/>
      </c>
      <c r="E16501">
        <f>IF(B16501="","",IF(INPUT!$I$1="","",IF(C16501&lt;(INT(INPUT!$I$1)-INPUT!$I$2),"Off Meds",IF(C16501&lt;=(INT(INPUT!$I$1)+INPUT!$I$2),"Washout","On Meds"))))</f>
        <v/>
      </c>
      <c r="F16501">
        <f>IF(B16501="","",1.509*(LN(B16501)^1.084-5.381))</f>
        <v/>
      </c>
      <c r="G16501">
        <f>IF(F16501="","",IF(F16501&lt;0,10*F16501^2,0))</f>
        <v/>
      </c>
      <c r="H16501">
        <f>IF(F16501="","",IF(F16501&gt;0,10*F16501^2,0))</f>
        <v/>
      </c>
    </row>
    <row r="16502">
      <c r="A16502">
        <f>Input!A16502</f>
        <v/>
      </c>
      <c r="B16502">
        <f>IF(ISNUMBER(Input!B16502),IF(AND(Input!B16502&gt;=20,Input!B16502&lt;=700),Input!B16502,""),"")</f>
        <v/>
      </c>
      <c r="C16502">
        <f>IF(B16502="","",INT(A16502))</f>
        <v/>
      </c>
      <c r="D16502">
        <f>IF(B16502="","",HOUR(A16502))</f>
        <v/>
      </c>
      <c r="E16502">
        <f>IF(B16502="","",IF(INPUT!$I$1="","",IF(C16502&lt;(INT(INPUT!$I$1)-INPUT!$I$2),"Off Meds",IF(C16502&lt;=(INT(INPUT!$I$1)+INPUT!$I$2),"Washout","On Meds"))))</f>
        <v/>
      </c>
      <c r="F16502">
        <f>IF(B16502="","",1.509*(LN(B16502)^1.084-5.381))</f>
        <v/>
      </c>
      <c r="G16502">
        <f>IF(F16502="","",IF(F16502&lt;0,10*F16502^2,0))</f>
        <v/>
      </c>
      <c r="H16502">
        <f>IF(F16502="","",IF(F16502&gt;0,10*F16502^2,0))</f>
        <v/>
      </c>
    </row>
    <row r="16503">
      <c r="A16503">
        <f>Input!A16503</f>
        <v/>
      </c>
      <c r="B16503">
        <f>IF(ISNUMBER(Input!B16503),IF(AND(Input!B16503&gt;=20,Input!B16503&lt;=700),Input!B16503,""),"")</f>
        <v/>
      </c>
      <c r="C16503">
        <f>IF(B16503="","",INT(A16503))</f>
        <v/>
      </c>
      <c r="D16503">
        <f>IF(B16503="","",HOUR(A16503))</f>
        <v/>
      </c>
      <c r="E16503">
        <f>IF(B16503="","",IF(INPUT!$I$1="","",IF(C16503&lt;(INT(INPUT!$I$1)-INPUT!$I$2),"Off Meds",IF(C16503&lt;=(INT(INPUT!$I$1)+INPUT!$I$2),"Washout","On Meds"))))</f>
        <v/>
      </c>
      <c r="F16503">
        <f>IF(B16503="","",1.509*(LN(B16503)^1.084-5.381))</f>
        <v/>
      </c>
      <c r="G16503">
        <f>IF(F16503="","",IF(F16503&lt;0,10*F16503^2,0))</f>
        <v/>
      </c>
      <c r="H16503">
        <f>IF(F16503="","",IF(F16503&gt;0,10*F16503^2,0))</f>
        <v/>
      </c>
    </row>
    <row r="16504">
      <c r="A16504">
        <f>Input!A16504</f>
        <v/>
      </c>
      <c r="B16504">
        <f>IF(ISNUMBER(Input!B16504),IF(AND(Input!B16504&gt;=20,Input!B16504&lt;=700),Input!B16504,""),"")</f>
        <v/>
      </c>
      <c r="C16504">
        <f>IF(B16504="","",INT(A16504))</f>
        <v/>
      </c>
      <c r="D16504">
        <f>IF(B16504="","",HOUR(A16504))</f>
        <v/>
      </c>
      <c r="E16504">
        <f>IF(B16504="","",IF(INPUT!$I$1="","",IF(C16504&lt;(INT(INPUT!$I$1)-INPUT!$I$2),"Off Meds",IF(C16504&lt;=(INT(INPUT!$I$1)+INPUT!$I$2),"Washout","On Meds"))))</f>
        <v/>
      </c>
      <c r="F16504">
        <f>IF(B16504="","",1.509*(LN(B16504)^1.084-5.381))</f>
        <v/>
      </c>
      <c r="G16504">
        <f>IF(F16504="","",IF(F16504&lt;0,10*F16504^2,0))</f>
        <v/>
      </c>
      <c r="H16504">
        <f>IF(F16504="","",IF(F16504&gt;0,10*F16504^2,0))</f>
        <v/>
      </c>
    </row>
    <row r="16505">
      <c r="A16505">
        <f>Input!A16505</f>
        <v/>
      </c>
      <c r="B16505">
        <f>IF(ISNUMBER(Input!B16505),IF(AND(Input!B16505&gt;=20,Input!B16505&lt;=700),Input!B16505,""),"")</f>
        <v/>
      </c>
      <c r="C16505">
        <f>IF(B16505="","",INT(A16505))</f>
        <v/>
      </c>
      <c r="D16505">
        <f>IF(B16505="","",HOUR(A16505))</f>
        <v/>
      </c>
      <c r="E16505">
        <f>IF(B16505="","",IF(INPUT!$I$1="","",IF(C16505&lt;(INT(INPUT!$I$1)-INPUT!$I$2),"Off Meds",IF(C16505&lt;=(INT(INPUT!$I$1)+INPUT!$I$2),"Washout","On Meds"))))</f>
        <v/>
      </c>
      <c r="F16505">
        <f>IF(B16505="","",1.509*(LN(B16505)^1.084-5.381))</f>
        <v/>
      </c>
      <c r="G16505">
        <f>IF(F16505="","",IF(F16505&lt;0,10*F16505^2,0))</f>
        <v/>
      </c>
      <c r="H16505">
        <f>IF(F16505="","",IF(F16505&gt;0,10*F16505^2,0))</f>
        <v/>
      </c>
    </row>
    <row r="16506">
      <c r="A16506">
        <f>Input!A16506</f>
        <v/>
      </c>
      <c r="B16506">
        <f>IF(ISNUMBER(Input!B16506),IF(AND(Input!B16506&gt;=20,Input!B16506&lt;=700),Input!B16506,""),"")</f>
        <v/>
      </c>
      <c r="C16506">
        <f>IF(B16506="","",INT(A16506))</f>
        <v/>
      </c>
      <c r="D16506">
        <f>IF(B16506="","",HOUR(A16506))</f>
        <v/>
      </c>
      <c r="E16506">
        <f>IF(B16506="","",IF(INPUT!$I$1="","",IF(C16506&lt;(INT(INPUT!$I$1)-INPUT!$I$2),"Off Meds",IF(C16506&lt;=(INT(INPUT!$I$1)+INPUT!$I$2),"Washout","On Meds"))))</f>
        <v/>
      </c>
      <c r="F16506">
        <f>IF(B16506="","",1.509*(LN(B16506)^1.084-5.381))</f>
        <v/>
      </c>
      <c r="G16506">
        <f>IF(F16506="","",IF(F16506&lt;0,10*F16506^2,0))</f>
        <v/>
      </c>
      <c r="H16506">
        <f>IF(F16506="","",IF(F16506&gt;0,10*F16506^2,0))</f>
        <v/>
      </c>
    </row>
    <row r="16507">
      <c r="A16507">
        <f>Input!A16507</f>
        <v/>
      </c>
      <c r="B16507">
        <f>IF(ISNUMBER(Input!B16507),IF(AND(Input!B16507&gt;=20,Input!B16507&lt;=700),Input!B16507,""),"")</f>
        <v/>
      </c>
      <c r="C16507">
        <f>IF(B16507="","",INT(A16507))</f>
        <v/>
      </c>
      <c r="D16507">
        <f>IF(B16507="","",HOUR(A16507))</f>
        <v/>
      </c>
      <c r="E16507">
        <f>IF(B16507="","",IF(INPUT!$I$1="","",IF(C16507&lt;(INT(INPUT!$I$1)-INPUT!$I$2),"Off Meds",IF(C16507&lt;=(INT(INPUT!$I$1)+INPUT!$I$2),"Washout","On Meds"))))</f>
        <v/>
      </c>
      <c r="F16507">
        <f>IF(B16507="","",1.509*(LN(B16507)^1.084-5.381))</f>
        <v/>
      </c>
      <c r="G16507">
        <f>IF(F16507="","",IF(F16507&lt;0,10*F16507^2,0))</f>
        <v/>
      </c>
      <c r="H16507">
        <f>IF(F16507="","",IF(F16507&gt;0,10*F16507^2,0))</f>
        <v/>
      </c>
    </row>
    <row r="16508">
      <c r="A16508">
        <f>Input!A16508</f>
        <v/>
      </c>
      <c r="B16508">
        <f>IF(ISNUMBER(Input!B16508),IF(AND(Input!B16508&gt;=20,Input!B16508&lt;=700),Input!B16508,""),"")</f>
        <v/>
      </c>
      <c r="C16508">
        <f>IF(B16508="","",INT(A16508))</f>
        <v/>
      </c>
      <c r="D16508">
        <f>IF(B16508="","",HOUR(A16508))</f>
        <v/>
      </c>
      <c r="E16508">
        <f>IF(B16508="","",IF(INPUT!$I$1="","",IF(C16508&lt;(INT(INPUT!$I$1)-INPUT!$I$2),"Off Meds",IF(C16508&lt;=(INT(INPUT!$I$1)+INPUT!$I$2),"Washout","On Meds"))))</f>
        <v/>
      </c>
      <c r="F16508">
        <f>IF(B16508="","",1.509*(LN(B16508)^1.084-5.381))</f>
        <v/>
      </c>
      <c r="G16508">
        <f>IF(F16508="","",IF(F16508&lt;0,10*F16508^2,0))</f>
        <v/>
      </c>
      <c r="H16508">
        <f>IF(F16508="","",IF(F16508&gt;0,10*F16508^2,0))</f>
        <v/>
      </c>
    </row>
    <row r="16509">
      <c r="A16509">
        <f>Input!A16509</f>
        <v/>
      </c>
      <c r="B16509">
        <f>IF(ISNUMBER(Input!B16509),IF(AND(Input!B16509&gt;=20,Input!B16509&lt;=700),Input!B16509,""),"")</f>
        <v/>
      </c>
      <c r="C16509">
        <f>IF(B16509="","",INT(A16509))</f>
        <v/>
      </c>
      <c r="D16509">
        <f>IF(B16509="","",HOUR(A16509))</f>
        <v/>
      </c>
      <c r="E16509">
        <f>IF(B16509="","",IF(INPUT!$I$1="","",IF(C16509&lt;(INT(INPUT!$I$1)-INPUT!$I$2),"Off Meds",IF(C16509&lt;=(INT(INPUT!$I$1)+INPUT!$I$2),"Washout","On Meds"))))</f>
        <v/>
      </c>
      <c r="F16509">
        <f>IF(B16509="","",1.509*(LN(B16509)^1.084-5.381))</f>
        <v/>
      </c>
      <c r="G16509">
        <f>IF(F16509="","",IF(F16509&lt;0,10*F16509^2,0))</f>
        <v/>
      </c>
      <c r="H16509">
        <f>IF(F16509="","",IF(F16509&gt;0,10*F16509^2,0))</f>
        <v/>
      </c>
    </row>
    <row r="16510">
      <c r="A16510">
        <f>Input!A16510</f>
        <v/>
      </c>
      <c r="B16510">
        <f>IF(ISNUMBER(Input!B16510),IF(AND(Input!B16510&gt;=20,Input!B16510&lt;=700),Input!B16510,""),"")</f>
        <v/>
      </c>
      <c r="C16510">
        <f>IF(B16510="","",INT(A16510))</f>
        <v/>
      </c>
      <c r="D16510">
        <f>IF(B16510="","",HOUR(A16510))</f>
        <v/>
      </c>
      <c r="E16510">
        <f>IF(B16510="","",IF(INPUT!$I$1="","",IF(C16510&lt;(INT(INPUT!$I$1)-INPUT!$I$2),"Off Meds",IF(C16510&lt;=(INT(INPUT!$I$1)+INPUT!$I$2),"Washout","On Meds"))))</f>
        <v/>
      </c>
      <c r="F16510">
        <f>IF(B16510="","",1.509*(LN(B16510)^1.084-5.381))</f>
        <v/>
      </c>
      <c r="G16510">
        <f>IF(F16510="","",IF(F16510&lt;0,10*F16510^2,0))</f>
        <v/>
      </c>
      <c r="H16510">
        <f>IF(F16510="","",IF(F16510&gt;0,10*F16510^2,0))</f>
        <v/>
      </c>
    </row>
    <row r="16511">
      <c r="A16511">
        <f>Input!A16511</f>
        <v/>
      </c>
      <c r="B16511">
        <f>IF(ISNUMBER(Input!B16511),IF(AND(Input!B16511&gt;=20,Input!B16511&lt;=700),Input!B16511,""),"")</f>
        <v/>
      </c>
      <c r="C16511">
        <f>IF(B16511="","",INT(A16511))</f>
        <v/>
      </c>
      <c r="D16511">
        <f>IF(B16511="","",HOUR(A16511))</f>
        <v/>
      </c>
      <c r="E16511">
        <f>IF(B16511="","",IF(INPUT!$I$1="","",IF(C16511&lt;(INT(INPUT!$I$1)-INPUT!$I$2),"Off Meds",IF(C16511&lt;=(INT(INPUT!$I$1)+INPUT!$I$2),"Washout","On Meds"))))</f>
        <v/>
      </c>
      <c r="F16511">
        <f>IF(B16511="","",1.509*(LN(B16511)^1.084-5.381))</f>
        <v/>
      </c>
      <c r="G16511">
        <f>IF(F16511="","",IF(F16511&lt;0,10*F16511^2,0))</f>
        <v/>
      </c>
      <c r="H16511">
        <f>IF(F16511="","",IF(F16511&gt;0,10*F16511^2,0))</f>
        <v/>
      </c>
    </row>
    <row r="16512">
      <c r="A16512">
        <f>Input!A16512</f>
        <v/>
      </c>
      <c r="B16512">
        <f>IF(ISNUMBER(Input!B16512),IF(AND(Input!B16512&gt;=20,Input!B16512&lt;=700),Input!B16512,""),"")</f>
        <v/>
      </c>
      <c r="C16512">
        <f>IF(B16512="","",INT(A16512))</f>
        <v/>
      </c>
      <c r="D16512">
        <f>IF(B16512="","",HOUR(A16512))</f>
        <v/>
      </c>
      <c r="E16512">
        <f>IF(B16512="","",IF(INPUT!$I$1="","",IF(C16512&lt;(INT(INPUT!$I$1)-INPUT!$I$2),"Off Meds",IF(C16512&lt;=(INT(INPUT!$I$1)+INPUT!$I$2),"Washout","On Meds"))))</f>
        <v/>
      </c>
      <c r="F16512">
        <f>IF(B16512="","",1.509*(LN(B16512)^1.084-5.381))</f>
        <v/>
      </c>
      <c r="G16512">
        <f>IF(F16512="","",IF(F16512&lt;0,10*F16512^2,0))</f>
        <v/>
      </c>
      <c r="H16512">
        <f>IF(F16512="","",IF(F16512&gt;0,10*F16512^2,0))</f>
        <v/>
      </c>
    </row>
    <row r="16513">
      <c r="A16513">
        <f>Input!A16513</f>
        <v/>
      </c>
      <c r="B16513">
        <f>IF(ISNUMBER(Input!B16513),IF(AND(Input!B16513&gt;=20,Input!B16513&lt;=700),Input!B16513,""),"")</f>
        <v/>
      </c>
      <c r="C16513">
        <f>IF(B16513="","",INT(A16513))</f>
        <v/>
      </c>
      <c r="D16513">
        <f>IF(B16513="","",HOUR(A16513))</f>
        <v/>
      </c>
      <c r="E16513">
        <f>IF(B16513="","",IF(INPUT!$I$1="","",IF(C16513&lt;(INT(INPUT!$I$1)-INPUT!$I$2),"Off Meds",IF(C16513&lt;=(INT(INPUT!$I$1)+INPUT!$I$2),"Washout","On Meds"))))</f>
        <v/>
      </c>
      <c r="F16513">
        <f>IF(B16513="","",1.509*(LN(B16513)^1.084-5.381))</f>
        <v/>
      </c>
      <c r="G16513">
        <f>IF(F16513="","",IF(F16513&lt;0,10*F16513^2,0))</f>
        <v/>
      </c>
      <c r="H16513">
        <f>IF(F16513="","",IF(F16513&gt;0,10*F16513^2,0))</f>
        <v/>
      </c>
    </row>
    <row r="16514">
      <c r="A16514">
        <f>Input!A16514</f>
        <v/>
      </c>
      <c r="B16514">
        <f>IF(ISNUMBER(Input!B16514),IF(AND(Input!B16514&gt;=20,Input!B16514&lt;=700),Input!B16514,""),"")</f>
        <v/>
      </c>
      <c r="C16514">
        <f>IF(B16514="","",INT(A16514))</f>
        <v/>
      </c>
      <c r="D16514">
        <f>IF(B16514="","",HOUR(A16514))</f>
        <v/>
      </c>
      <c r="E16514">
        <f>IF(B16514="","",IF(INPUT!$I$1="","",IF(C16514&lt;(INT(INPUT!$I$1)-INPUT!$I$2),"Off Meds",IF(C16514&lt;=(INT(INPUT!$I$1)+INPUT!$I$2),"Washout","On Meds"))))</f>
        <v/>
      </c>
      <c r="F16514">
        <f>IF(B16514="","",1.509*(LN(B16514)^1.084-5.381))</f>
        <v/>
      </c>
      <c r="G16514">
        <f>IF(F16514="","",IF(F16514&lt;0,10*F16514^2,0))</f>
        <v/>
      </c>
      <c r="H16514">
        <f>IF(F16514="","",IF(F16514&gt;0,10*F16514^2,0))</f>
        <v/>
      </c>
    </row>
    <row r="16515">
      <c r="A16515">
        <f>Input!A16515</f>
        <v/>
      </c>
      <c r="B16515">
        <f>IF(ISNUMBER(Input!B16515),IF(AND(Input!B16515&gt;=20,Input!B16515&lt;=700),Input!B16515,""),"")</f>
        <v/>
      </c>
      <c r="C16515">
        <f>IF(B16515="","",INT(A16515))</f>
        <v/>
      </c>
      <c r="D16515">
        <f>IF(B16515="","",HOUR(A16515))</f>
        <v/>
      </c>
      <c r="E16515">
        <f>IF(B16515="","",IF(INPUT!$I$1="","",IF(C16515&lt;(INT(INPUT!$I$1)-INPUT!$I$2),"Off Meds",IF(C16515&lt;=(INT(INPUT!$I$1)+INPUT!$I$2),"Washout","On Meds"))))</f>
        <v/>
      </c>
      <c r="F16515">
        <f>IF(B16515="","",1.509*(LN(B16515)^1.084-5.381))</f>
        <v/>
      </c>
      <c r="G16515">
        <f>IF(F16515="","",IF(F16515&lt;0,10*F16515^2,0))</f>
        <v/>
      </c>
      <c r="H16515">
        <f>IF(F16515="","",IF(F16515&gt;0,10*F16515^2,0))</f>
        <v/>
      </c>
    </row>
    <row r="16516">
      <c r="A16516">
        <f>Input!A16516</f>
        <v/>
      </c>
      <c r="B16516">
        <f>IF(ISNUMBER(Input!B16516),IF(AND(Input!B16516&gt;=20,Input!B16516&lt;=700),Input!B16516,""),"")</f>
        <v/>
      </c>
      <c r="C16516">
        <f>IF(B16516="","",INT(A16516))</f>
        <v/>
      </c>
      <c r="D16516">
        <f>IF(B16516="","",HOUR(A16516))</f>
        <v/>
      </c>
      <c r="E16516">
        <f>IF(B16516="","",IF(INPUT!$I$1="","",IF(C16516&lt;(INT(INPUT!$I$1)-INPUT!$I$2),"Off Meds",IF(C16516&lt;=(INT(INPUT!$I$1)+INPUT!$I$2),"Washout","On Meds"))))</f>
        <v/>
      </c>
      <c r="F16516">
        <f>IF(B16516="","",1.509*(LN(B16516)^1.084-5.381))</f>
        <v/>
      </c>
      <c r="G16516">
        <f>IF(F16516="","",IF(F16516&lt;0,10*F16516^2,0))</f>
        <v/>
      </c>
      <c r="H16516">
        <f>IF(F16516="","",IF(F16516&gt;0,10*F16516^2,0))</f>
        <v/>
      </c>
    </row>
    <row r="16517">
      <c r="A16517">
        <f>Input!A16517</f>
        <v/>
      </c>
      <c r="B16517">
        <f>IF(ISNUMBER(Input!B16517),IF(AND(Input!B16517&gt;=20,Input!B16517&lt;=700),Input!B16517,""),"")</f>
        <v/>
      </c>
      <c r="C16517">
        <f>IF(B16517="","",INT(A16517))</f>
        <v/>
      </c>
      <c r="D16517">
        <f>IF(B16517="","",HOUR(A16517))</f>
        <v/>
      </c>
      <c r="E16517">
        <f>IF(B16517="","",IF(INPUT!$I$1="","",IF(C16517&lt;(INT(INPUT!$I$1)-INPUT!$I$2),"Off Meds",IF(C16517&lt;=(INT(INPUT!$I$1)+INPUT!$I$2),"Washout","On Meds"))))</f>
        <v/>
      </c>
      <c r="F16517">
        <f>IF(B16517="","",1.509*(LN(B16517)^1.084-5.381))</f>
        <v/>
      </c>
      <c r="G16517">
        <f>IF(F16517="","",IF(F16517&lt;0,10*F16517^2,0))</f>
        <v/>
      </c>
      <c r="H16517">
        <f>IF(F16517="","",IF(F16517&gt;0,10*F16517^2,0))</f>
        <v/>
      </c>
    </row>
    <row r="16518">
      <c r="A16518">
        <f>Input!A16518</f>
        <v/>
      </c>
      <c r="B16518">
        <f>IF(ISNUMBER(Input!B16518),IF(AND(Input!B16518&gt;=20,Input!B16518&lt;=700),Input!B16518,""),"")</f>
        <v/>
      </c>
      <c r="C16518">
        <f>IF(B16518="","",INT(A16518))</f>
        <v/>
      </c>
      <c r="D16518">
        <f>IF(B16518="","",HOUR(A16518))</f>
        <v/>
      </c>
      <c r="E16518">
        <f>IF(B16518="","",IF(INPUT!$I$1="","",IF(C16518&lt;(INT(INPUT!$I$1)-INPUT!$I$2),"Off Meds",IF(C16518&lt;=(INT(INPUT!$I$1)+INPUT!$I$2),"Washout","On Meds"))))</f>
        <v/>
      </c>
      <c r="F16518">
        <f>IF(B16518="","",1.509*(LN(B16518)^1.084-5.381))</f>
        <v/>
      </c>
      <c r="G16518">
        <f>IF(F16518="","",IF(F16518&lt;0,10*F16518^2,0))</f>
        <v/>
      </c>
      <c r="H16518">
        <f>IF(F16518="","",IF(F16518&gt;0,10*F16518^2,0))</f>
        <v/>
      </c>
    </row>
    <row r="16519">
      <c r="A16519">
        <f>Input!A16519</f>
        <v/>
      </c>
      <c r="B16519">
        <f>IF(ISNUMBER(Input!B16519),IF(AND(Input!B16519&gt;=20,Input!B16519&lt;=700),Input!B16519,""),"")</f>
        <v/>
      </c>
      <c r="C16519">
        <f>IF(B16519="","",INT(A16519))</f>
        <v/>
      </c>
      <c r="D16519">
        <f>IF(B16519="","",HOUR(A16519))</f>
        <v/>
      </c>
      <c r="E16519">
        <f>IF(B16519="","",IF(INPUT!$I$1="","",IF(C16519&lt;(INT(INPUT!$I$1)-INPUT!$I$2),"Off Meds",IF(C16519&lt;=(INT(INPUT!$I$1)+INPUT!$I$2),"Washout","On Meds"))))</f>
        <v/>
      </c>
      <c r="F16519">
        <f>IF(B16519="","",1.509*(LN(B16519)^1.084-5.381))</f>
        <v/>
      </c>
      <c r="G16519">
        <f>IF(F16519="","",IF(F16519&lt;0,10*F16519^2,0))</f>
        <v/>
      </c>
      <c r="H16519">
        <f>IF(F16519="","",IF(F16519&gt;0,10*F16519^2,0))</f>
        <v/>
      </c>
    </row>
    <row r="16520">
      <c r="A16520">
        <f>Input!A16520</f>
        <v/>
      </c>
      <c r="B16520">
        <f>IF(ISNUMBER(Input!B16520),IF(AND(Input!B16520&gt;=20,Input!B16520&lt;=700),Input!B16520,""),"")</f>
        <v/>
      </c>
      <c r="C16520">
        <f>IF(B16520="","",INT(A16520))</f>
        <v/>
      </c>
      <c r="D16520">
        <f>IF(B16520="","",HOUR(A16520))</f>
        <v/>
      </c>
      <c r="E16520">
        <f>IF(B16520="","",IF(INPUT!$I$1="","",IF(C16520&lt;(INT(INPUT!$I$1)-INPUT!$I$2),"Off Meds",IF(C16520&lt;=(INT(INPUT!$I$1)+INPUT!$I$2),"Washout","On Meds"))))</f>
        <v/>
      </c>
      <c r="F16520">
        <f>IF(B16520="","",1.509*(LN(B16520)^1.084-5.381))</f>
        <v/>
      </c>
      <c r="G16520">
        <f>IF(F16520="","",IF(F16520&lt;0,10*F16520^2,0))</f>
        <v/>
      </c>
      <c r="H16520">
        <f>IF(F16520="","",IF(F16520&gt;0,10*F16520^2,0))</f>
        <v/>
      </c>
    </row>
    <row r="16521">
      <c r="A16521">
        <f>Input!A16521</f>
        <v/>
      </c>
      <c r="B16521">
        <f>IF(ISNUMBER(Input!B16521),IF(AND(Input!B16521&gt;=20,Input!B16521&lt;=700),Input!B16521,""),"")</f>
        <v/>
      </c>
      <c r="C16521">
        <f>IF(B16521="","",INT(A16521))</f>
        <v/>
      </c>
      <c r="D16521">
        <f>IF(B16521="","",HOUR(A16521))</f>
        <v/>
      </c>
      <c r="E16521">
        <f>IF(B16521="","",IF(INPUT!$I$1="","",IF(C16521&lt;(INT(INPUT!$I$1)-INPUT!$I$2),"Off Meds",IF(C16521&lt;=(INT(INPUT!$I$1)+INPUT!$I$2),"Washout","On Meds"))))</f>
        <v/>
      </c>
      <c r="F16521">
        <f>IF(B16521="","",1.509*(LN(B16521)^1.084-5.381))</f>
        <v/>
      </c>
      <c r="G16521">
        <f>IF(F16521="","",IF(F16521&lt;0,10*F16521^2,0))</f>
        <v/>
      </c>
      <c r="H16521">
        <f>IF(F16521="","",IF(F16521&gt;0,10*F16521^2,0))</f>
        <v/>
      </c>
    </row>
    <row r="16522">
      <c r="A16522">
        <f>Input!A16522</f>
        <v/>
      </c>
      <c r="B16522">
        <f>IF(ISNUMBER(Input!B16522),IF(AND(Input!B16522&gt;=20,Input!B16522&lt;=700),Input!B16522,""),"")</f>
        <v/>
      </c>
      <c r="C16522">
        <f>IF(B16522="","",INT(A16522))</f>
        <v/>
      </c>
      <c r="D16522">
        <f>IF(B16522="","",HOUR(A16522))</f>
        <v/>
      </c>
      <c r="E16522">
        <f>IF(B16522="","",IF(INPUT!$I$1="","",IF(C16522&lt;(INT(INPUT!$I$1)-INPUT!$I$2),"Off Meds",IF(C16522&lt;=(INT(INPUT!$I$1)+INPUT!$I$2),"Washout","On Meds"))))</f>
        <v/>
      </c>
      <c r="F16522">
        <f>IF(B16522="","",1.509*(LN(B16522)^1.084-5.381))</f>
        <v/>
      </c>
      <c r="G16522">
        <f>IF(F16522="","",IF(F16522&lt;0,10*F16522^2,0))</f>
        <v/>
      </c>
      <c r="H16522">
        <f>IF(F16522="","",IF(F16522&gt;0,10*F16522^2,0))</f>
        <v/>
      </c>
    </row>
    <row r="16523">
      <c r="A16523">
        <f>Input!A16523</f>
        <v/>
      </c>
      <c r="B16523">
        <f>IF(ISNUMBER(Input!B16523),IF(AND(Input!B16523&gt;=20,Input!B16523&lt;=700),Input!B16523,""),"")</f>
        <v/>
      </c>
      <c r="C16523">
        <f>IF(B16523="","",INT(A16523))</f>
        <v/>
      </c>
      <c r="D16523">
        <f>IF(B16523="","",HOUR(A16523))</f>
        <v/>
      </c>
      <c r="E16523">
        <f>IF(B16523="","",IF(INPUT!$I$1="","",IF(C16523&lt;(INT(INPUT!$I$1)-INPUT!$I$2),"Off Meds",IF(C16523&lt;=(INT(INPUT!$I$1)+INPUT!$I$2),"Washout","On Meds"))))</f>
        <v/>
      </c>
      <c r="F16523">
        <f>IF(B16523="","",1.509*(LN(B16523)^1.084-5.381))</f>
        <v/>
      </c>
      <c r="G16523">
        <f>IF(F16523="","",IF(F16523&lt;0,10*F16523^2,0))</f>
        <v/>
      </c>
      <c r="H16523">
        <f>IF(F16523="","",IF(F16523&gt;0,10*F16523^2,0))</f>
        <v/>
      </c>
    </row>
    <row r="16524">
      <c r="A16524">
        <f>Input!A16524</f>
        <v/>
      </c>
      <c r="B16524">
        <f>IF(ISNUMBER(Input!B16524),IF(AND(Input!B16524&gt;=20,Input!B16524&lt;=700),Input!B16524,""),"")</f>
        <v/>
      </c>
      <c r="C16524">
        <f>IF(B16524="","",INT(A16524))</f>
        <v/>
      </c>
      <c r="D16524">
        <f>IF(B16524="","",HOUR(A16524))</f>
        <v/>
      </c>
      <c r="E16524">
        <f>IF(B16524="","",IF(INPUT!$I$1="","",IF(C16524&lt;(INT(INPUT!$I$1)-INPUT!$I$2),"Off Meds",IF(C16524&lt;=(INT(INPUT!$I$1)+INPUT!$I$2),"Washout","On Meds"))))</f>
        <v/>
      </c>
      <c r="F16524">
        <f>IF(B16524="","",1.509*(LN(B16524)^1.084-5.381))</f>
        <v/>
      </c>
      <c r="G16524">
        <f>IF(F16524="","",IF(F16524&lt;0,10*F16524^2,0))</f>
        <v/>
      </c>
      <c r="H16524">
        <f>IF(F16524="","",IF(F16524&gt;0,10*F16524^2,0))</f>
        <v/>
      </c>
    </row>
    <row r="16525">
      <c r="A16525">
        <f>Input!A16525</f>
        <v/>
      </c>
      <c r="B16525">
        <f>IF(ISNUMBER(Input!B16525),IF(AND(Input!B16525&gt;=20,Input!B16525&lt;=700),Input!B16525,""),"")</f>
        <v/>
      </c>
      <c r="C16525">
        <f>IF(B16525="","",INT(A16525))</f>
        <v/>
      </c>
      <c r="D16525">
        <f>IF(B16525="","",HOUR(A16525))</f>
        <v/>
      </c>
      <c r="E16525">
        <f>IF(B16525="","",IF(INPUT!$I$1="","",IF(C16525&lt;(INT(INPUT!$I$1)-INPUT!$I$2),"Off Meds",IF(C16525&lt;=(INT(INPUT!$I$1)+INPUT!$I$2),"Washout","On Meds"))))</f>
        <v/>
      </c>
      <c r="F16525">
        <f>IF(B16525="","",1.509*(LN(B16525)^1.084-5.381))</f>
        <v/>
      </c>
      <c r="G16525">
        <f>IF(F16525="","",IF(F16525&lt;0,10*F16525^2,0))</f>
        <v/>
      </c>
      <c r="H16525">
        <f>IF(F16525="","",IF(F16525&gt;0,10*F16525^2,0))</f>
        <v/>
      </c>
    </row>
    <row r="16526">
      <c r="A16526">
        <f>Input!A16526</f>
        <v/>
      </c>
      <c r="B16526">
        <f>IF(ISNUMBER(Input!B16526),IF(AND(Input!B16526&gt;=20,Input!B16526&lt;=700),Input!B16526,""),"")</f>
        <v/>
      </c>
      <c r="C16526">
        <f>IF(B16526="","",INT(A16526))</f>
        <v/>
      </c>
      <c r="D16526">
        <f>IF(B16526="","",HOUR(A16526))</f>
        <v/>
      </c>
      <c r="E16526">
        <f>IF(B16526="","",IF(INPUT!$I$1="","",IF(C16526&lt;(INT(INPUT!$I$1)-INPUT!$I$2),"Off Meds",IF(C16526&lt;=(INT(INPUT!$I$1)+INPUT!$I$2),"Washout","On Meds"))))</f>
        <v/>
      </c>
      <c r="F16526">
        <f>IF(B16526="","",1.509*(LN(B16526)^1.084-5.381))</f>
        <v/>
      </c>
      <c r="G16526">
        <f>IF(F16526="","",IF(F16526&lt;0,10*F16526^2,0))</f>
        <v/>
      </c>
      <c r="H16526">
        <f>IF(F16526="","",IF(F16526&gt;0,10*F16526^2,0))</f>
        <v/>
      </c>
    </row>
    <row r="16527">
      <c r="A16527">
        <f>Input!A16527</f>
        <v/>
      </c>
      <c r="B16527">
        <f>IF(ISNUMBER(Input!B16527),IF(AND(Input!B16527&gt;=20,Input!B16527&lt;=700),Input!B16527,""),"")</f>
        <v/>
      </c>
      <c r="C16527">
        <f>IF(B16527="","",INT(A16527))</f>
        <v/>
      </c>
      <c r="D16527">
        <f>IF(B16527="","",HOUR(A16527))</f>
        <v/>
      </c>
      <c r="E16527">
        <f>IF(B16527="","",IF(INPUT!$I$1="","",IF(C16527&lt;(INT(INPUT!$I$1)-INPUT!$I$2),"Off Meds",IF(C16527&lt;=(INT(INPUT!$I$1)+INPUT!$I$2),"Washout","On Meds"))))</f>
        <v/>
      </c>
      <c r="F16527">
        <f>IF(B16527="","",1.509*(LN(B16527)^1.084-5.381))</f>
        <v/>
      </c>
      <c r="G16527">
        <f>IF(F16527="","",IF(F16527&lt;0,10*F16527^2,0))</f>
        <v/>
      </c>
      <c r="H16527">
        <f>IF(F16527="","",IF(F16527&gt;0,10*F16527^2,0))</f>
        <v/>
      </c>
    </row>
    <row r="16528">
      <c r="A16528">
        <f>Input!A16528</f>
        <v/>
      </c>
      <c r="B16528">
        <f>IF(ISNUMBER(Input!B16528),IF(AND(Input!B16528&gt;=20,Input!B16528&lt;=700),Input!B16528,""),"")</f>
        <v/>
      </c>
      <c r="C16528">
        <f>IF(B16528="","",INT(A16528))</f>
        <v/>
      </c>
      <c r="D16528">
        <f>IF(B16528="","",HOUR(A16528))</f>
        <v/>
      </c>
      <c r="E16528">
        <f>IF(B16528="","",IF(INPUT!$I$1="","",IF(C16528&lt;(INT(INPUT!$I$1)-INPUT!$I$2),"Off Meds",IF(C16528&lt;=(INT(INPUT!$I$1)+INPUT!$I$2),"Washout","On Meds"))))</f>
        <v/>
      </c>
      <c r="F16528">
        <f>IF(B16528="","",1.509*(LN(B16528)^1.084-5.381))</f>
        <v/>
      </c>
      <c r="G16528">
        <f>IF(F16528="","",IF(F16528&lt;0,10*F16528^2,0))</f>
        <v/>
      </c>
      <c r="H16528">
        <f>IF(F16528="","",IF(F16528&gt;0,10*F16528^2,0))</f>
        <v/>
      </c>
    </row>
    <row r="16529">
      <c r="A16529">
        <f>Input!A16529</f>
        <v/>
      </c>
      <c r="B16529">
        <f>IF(ISNUMBER(Input!B16529),IF(AND(Input!B16529&gt;=20,Input!B16529&lt;=700),Input!B16529,""),"")</f>
        <v/>
      </c>
      <c r="C16529">
        <f>IF(B16529="","",INT(A16529))</f>
        <v/>
      </c>
      <c r="D16529">
        <f>IF(B16529="","",HOUR(A16529))</f>
        <v/>
      </c>
      <c r="E16529">
        <f>IF(B16529="","",IF(INPUT!$I$1="","",IF(C16529&lt;(INT(INPUT!$I$1)-INPUT!$I$2),"Off Meds",IF(C16529&lt;=(INT(INPUT!$I$1)+INPUT!$I$2),"Washout","On Meds"))))</f>
        <v/>
      </c>
      <c r="F16529">
        <f>IF(B16529="","",1.509*(LN(B16529)^1.084-5.381))</f>
        <v/>
      </c>
      <c r="G16529">
        <f>IF(F16529="","",IF(F16529&lt;0,10*F16529^2,0))</f>
        <v/>
      </c>
      <c r="H16529">
        <f>IF(F16529="","",IF(F16529&gt;0,10*F16529^2,0))</f>
        <v/>
      </c>
    </row>
    <row r="16530">
      <c r="A16530">
        <f>Input!A16530</f>
        <v/>
      </c>
      <c r="B16530">
        <f>IF(ISNUMBER(Input!B16530),IF(AND(Input!B16530&gt;=20,Input!B16530&lt;=700),Input!B16530,""),"")</f>
        <v/>
      </c>
      <c r="C16530">
        <f>IF(B16530="","",INT(A16530))</f>
        <v/>
      </c>
      <c r="D16530">
        <f>IF(B16530="","",HOUR(A16530))</f>
        <v/>
      </c>
      <c r="E16530">
        <f>IF(B16530="","",IF(INPUT!$I$1="","",IF(C16530&lt;(INT(INPUT!$I$1)-INPUT!$I$2),"Off Meds",IF(C16530&lt;=(INT(INPUT!$I$1)+INPUT!$I$2),"Washout","On Meds"))))</f>
        <v/>
      </c>
      <c r="F16530">
        <f>IF(B16530="","",1.509*(LN(B16530)^1.084-5.381))</f>
        <v/>
      </c>
      <c r="G16530">
        <f>IF(F16530="","",IF(F16530&lt;0,10*F16530^2,0))</f>
        <v/>
      </c>
      <c r="H16530">
        <f>IF(F16530="","",IF(F16530&gt;0,10*F16530^2,0))</f>
        <v/>
      </c>
    </row>
    <row r="16531">
      <c r="A16531">
        <f>Input!A16531</f>
        <v/>
      </c>
      <c r="B16531">
        <f>IF(ISNUMBER(Input!B16531),IF(AND(Input!B16531&gt;=20,Input!B16531&lt;=700),Input!B16531,""),"")</f>
        <v/>
      </c>
      <c r="C16531">
        <f>IF(B16531="","",INT(A16531))</f>
        <v/>
      </c>
      <c r="D16531">
        <f>IF(B16531="","",HOUR(A16531))</f>
        <v/>
      </c>
      <c r="E16531">
        <f>IF(B16531="","",IF(INPUT!$I$1="","",IF(C16531&lt;(INT(INPUT!$I$1)-INPUT!$I$2),"Off Meds",IF(C16531&lt;=(INT(INPUT!$I$1)+INPUT!$I$2),"Washout","On Meds"))))</f>
        <v/>
      </c>
      <c r="F16531">
        <f>IF(B16531="","",1.509*(LN(B16531)^1.084-5.381))</f>
        <v/>
      </c>
      <c r="G16531">
        <f>IF(F16531="","",IF(F16531&lt;0,10*F16531^2,0))</f>
        <v/>
      </c>
      <c r="H16531">
        <f>IF(F16531="","",IF(F16531&gt;0,10*F16531^2,0))</f>
        <v/>
      </c>
    </row>
    <row r="16532">
      <c r="A16532">
        <f>Input!A16532</f>
        <v/>
      </c>
      <c r="B16532">
        <f>IF(ISNUMBER(Input!B16532),IF(AND(Input!B16532&gt;=20,Input!B16532&lt;=700),Input!B16532,""),"")</f>
        <v/>
      </c>
      <c r="C16532">
        <f>IF(B16532="","",INT(A16532))</f>
        <v/>
      </c>
      <c r="D16532">
        <f>IF(B16532="","",HOUR(A16532))</f>
        <v/>
      </c>
      <c r="E16532">
        <f>IF(B16532="","",IF(INPUT!$I$1="","",IF(C16532&lt;(INT(INPUT!$I$1)-INPUT!$I$2),"Off Meds",IF(C16532&lt;=(INT(INPUT!$I$1)+INPUT!$I$2),"Washout","On Meds"))))</f>
        <v/>
      </c>
      <c r="F16532">
        <f>IF(B16532="","",1.509*(LN(B16532)^1.084-5.381))</f>
        <v/>
      </c>
      <c r="G16532">
        <f>IF(F16532="","",IF(F16532&lt;0,10*F16532^2,0))</f>
        <v/>
      </c>
      <c r="H16532">
        <f>IF(F16532="","",IF(F16532&gt;0,10*F16532^2,0))</f>
        <v/>
      </c>
    </row>
    <row r="16533">
      <c r="A16533">
        <f>Input!A16533</f>
        <v/>
      </c>
      <c r="B16533">
        <f>IF(ISNUMBER(Input!B16533),IF(AND(Input!B16533&gt;=20,Input!B16533&lt;=700),Input!B16533,""),"")</f>
        <v/>
      </c>
      <c r="C16533">
        <f>IF(B16533="","",INT(A16533))</f>
        <v/>
      </c>
      <c r="D16533">
        <f>IF(B16533="","",HOUR(A16533))</f>
        <v/>
      </c>
      <c r="E16533">
        <f>IF(B16533="","",IF(INPUT!$I$1="","",IF(C16533&lt;(INT(INPUT!$I$1)-INPUT!$I$2),"Off Meds",IF(C16533&lt;=(INT(INPUT!$I$1)+INPUT!$I$2),"Washout","On Meds"))))</f>
        <v/>
      </c>
      <c r="F16533">
        <f>IF(B16533="","",1.509*(LN(B16533)^1.084-5.381))</f>
        <v/>
      </c>
      <c r="G16533">
        <f>IF(F16533="","",IF(F16533&lt;0,10*F16533^2,0))</f>
        <v/>
      </c>
      <c r="H16533">
        <f>IF(F16533="","",IF(F16533&gt;0,10*F16533^2,0))</f>
        <v/>
      </c>
    </row>
    <row r="16534">
      <c r="A16534">
        <f>Input!A16534</f>
        <v/>
      </c>
      <c r="B16534">
        <f>IF(ISNUMBER(Input!B16534),IF(AND(Input!B16534&gt;=20,Input!B16534&lt;=700),Input!B16534,""),"")</f>
        <v/>
      </c>
      <c r="C16534">
        <f>IF(B16534="","",INT(A16534))</f>
        <v/>
      </c>
      <c r="D16534">
        <f>IF(B16534="","",HOUR(A16534))</f>
        <v/>
      </c>
      <c r="E16534">
        <f>IF(B16534="","",IF(INPUT!$I$1="","",IF(C16534&lt;(INT(INPUT!$I$1)-INPUT!$I$2),"Off Meds",IF(C16534&lt;=(INT(INPUT!$I$1)+INPUT!$I$2),"Washout","On Meds"))))</f>
        <v/>
      </c>
      <c r="F16534">
        <f>IF(B16534="","",1.509*(LN(B16534)^1.084-5.381))</f>
        <v/>
      </c>
      <c r="G16534">
        <f>IF(F16534="","",IF(F16534&lt;0,10*F16534^2,0))</f>
        <v/>
      </c>
      <c r="H16534">
        <f>IF(F16534="","",IF(F16534&gt;0,10*F16534^2,0))</f>
        <v/>
      </c>
    </row>
    <row r="16535">
      <c r="A16535">
        <f>Input!A16535</f>
        <v/>
      </c>
      <c r="B16535">
        <f>IF(ISNUMBER(Input!B16535),IF(AND(Input!B16535&gt;=20,Input!B16535&lt;=700),Input!B16535,""),"")</f>
        <v/>
      </c>
      <c r="C16535">
        <f>IF(B16535="","",INT(A16535))</f>
        <v/>
      </c>
      <c r="D16535">
        <f>IF(B16535="","",HOUR(A16535))</f>
        <v/>
      </c>
      <c r="E16535">
        <f>IF(B16535="","",IF(INPUT!$I$1="","",IF(C16535&lt;(INT(INPUT!$I$1)-INPUT!$I$2),"Off Meds",IF(C16535&lt;=(INT(INPUT!$I$1)+INPUT!$I$2),"Washout","On Meds"))))</f>
        <v/>
      </c>
      <c r="F16535">
        <f>IF(B16535="","",1.509*(LN(B16535)^1.084-5.381))</f>
        <v/>
      </c>
      <c r="G16535">
        <f>IF(F16535="","",IF(F16535&lt;0,10*F16535^2,0))</f>
        <v/>
      </c>
      <c r="H16535">
        <f>IF(F16535="","",IF(F16535&gt;0,10*F16535^2,0))</f>
        <v/>
      </c>
    </row>
    <row r="16536">
      <c r="A16536">
        <f>Input!A16536</f>
        <v/>
      </c>
      <c r="B16536">
        <f>IF(ISNUMBER(Input!B16536),IF(AND(Input!B16536&gt;=20,Input!B16536&lt;=700),Input!B16536,""),"")</f>
        <v/>
      </c>
      <c r="C16536">
        <f>IF(B16536="","",INT(A16536))</f>
        <v/>
      </c>
      <c r="D16536">
        <f>IF(B16536="","",HOUR(A16536))</f>
        <v/>
      </c>
      <c r="E16536">
        <f>IF(B16536="","",IF(INPUT!$I$1="","",IF(C16536&lt;(INT(INPUT!$I$1)-INPUT!$I$2),"Off Meds",IF(C16536&lt;=(INT(INPUT!$I$1)+INPUT!$I$2),"Washout","On Meds"))))</f>
        <v/>
      </c>
      <c r="F16536">
        <f>IF(B16536="","",1.509*(LN(B16536)^1.084-5.381))</f>
        <v/>
      </c>
      <c r="G16536">
        <f>IF(F16536="","",IF(F16536&lt;0,10*F16536^2,0))</f>
        <v/>
      </c>
      <c r="H16536">
        <f>IF(F16536="","",IF(F16536&gt;0,10*F16536^2,0))</f>
        <v/>
      </c>
    </row>
    <row r="16537">
      <c r="A16537">
        <f>Input!A16537</f>
        <v/>
      </c>
      <c r="B16537">
        <f>IF(ISNUMBER(Input!B16537),IF(AND(Input!B16537&gt;=20,Input!B16537&lt;=700),Input!B16537,""),"")</f>
        <v/>
      </c>
      <c r="C16537">
        <f>IF(B16537="","",INT(A16537))</f>
        <v/>
      </c>
      <c r="D16537">
        <f>IF(B16537="","",HOUR(A16537))</f>
        <v/>
      </c>
      <c r="E16537">
        <f>IF(B16537="","",IF(INPUT!$I$1="","",IF(C16537&lt;(INT(INPUT!$I$1)-INPUT!$I$2),"Off Meds",IF(C16537&lt;=(INT(INPUT!$I$1)+INPUT!$I$2),"Washout","On Meds"))))</f>
        <v/>
      </c>
      <c r="F16537">
        <f>IF(B16537="","",1.509*(LN(B16537)^1.084-5.381))</f>
        <v/>
      </c>
      <c r="G16537">
        <f>IF(F16537="","",IF(F16537&lt;0,10*F16537^2,0))</f>
        <v/>
      </c>
      <c r="H16537">
        <f>IF(F16537="","",IF(F16537&gt;0,10*F16537^2,0))</f>
        <v/>
      </c>
    </row>
    <row r="16538">
      <c r="A16538">
        <f>Input!A16538</f>
        <v/>
      </c>
      <c r="B16538">
        <f>IF(ISNUMBER(Input!B16538),IF(AND(Input!B16538&gt;=20,Input!B16538&lt;=700),Input!B16538,""),"")</f>
        <v/>
      </c>
      <c r="C16538">
        <f>IF(B16538="","",INT(A16538))</f>
        <v/>
      </c>
      <c r="D16538">
        <f>IF(B16538="","",HOUR(A16538))</f>
        <v/>
      </c>
      <c r="E16538">
        <f>IF(B16538="","",IF(INPUT!$I$1="","",IF(C16538&lt;(INT(INPUT!$I$1)-INPUT!$I$2),"Off Meds",IF(C16538&lt;=(INT(INPUT!$I$1)+INPUT!$I$2),"Washout","On Meds"))))</f>
        <v/>
      </c>
      <c r="F16538">
        <f>IF(B16538="","",1.509*(LN(B16538)^1.084-5.381))</f>
        <v/>
      </c>
      <c r="G16538">
        <f>IF(F16538="","",IF(F16538&lt;0,10*F16538^2,0))</f>
        <v/>
      </c>
      <c r="H16538">
        <f>IF(F16538="","",IF(F16538&gt;0,10*F16538^2,0))</f>
        <v/>
      </c>
    </row>
    <row r="16539">
      <c r="A16539">
        <f>Input!A16539</f>
        <v/>
      </c>
      <c r="B16539">
        <f>IF(ISNUMBER(Input!B16539),IF(AND(Input!B16539&gt;=20,Input!B16539&lt;=700),Input!B16539,""),"")</f>
        <v/>
      </c>
      <c r="C16539">
        <f>IF(B16539="","",INT(A16539))</f>
        <v/>
      </c>
      <c r="D16539">
        <f>IF(B16539="","",HOUR(A16539))</f>
        <v/>
      </c>
      <c r="E16539">
        <f>IF(B16539="","",IF(INPUT!$I$1="","",IF(C16539&lt;(INT(INPUT!$I$1)-INPUT!$I$2),"Off Meds",IF(C16539&lt;=(INT(INPUT!$I$1)+INPUT!$I$2),"Washout","On Meds"))))</f>
        <v/>
      </c>
      <c r="F16539">
        <f>IF(B16539="","",1.509*(LN(B16539)^1.084-5.381))</f>
        <v/>
      </c>
      <c r="G16539">
        <f>IF(F16539="","",IF(F16539&lt;0,10*F16539^2,0))</f>
        <v/>
      </c>
      <c r="H16539">
        <f>IF(F16539="","",IF(F16539&gt;0,10*F16539^2,0))</f>
        <v/>
      </c>
    </row>
    <row r="16540">
      <c r="A16540">
        <f>Input!A16540</f>
        <v/>
      </c>
      <c r="B16540">
        <f>IF(ISNUMBER(Input!B16540),IF(AND(Input!B16540&gt;=20,Input!B16540&lt;=700),Input!B16540,""),"")</f>
        <v/>
      </c>
      <c r="C16540">
        <f>IF(B16540="","",INT(A16540))</f>
        <v/>
      </c>
      <c r="D16540">
        <f>IF(B16540="","",HOUR(A16540))</f>
        <v/>
      </c>
      <c r="E16540">
        <f>IF(B16540="","",IF(INPUT!$I$1="","",IF(C16540&lt;(INT(INPUT!$I$1)-INPUT!$I$2),"Off Meds",IF(C16540&lt;=(INT(INPUT!$I$1)+INPUT!$I$2),"Washout","On Meds"))))</f>
        <v/>
      </c>
      <c r="F16540">
        <f>IF(B16540="","",1.509*(LN(B16540)^1.084-5.381))</f>
        <v/>
      </c>
      <c r="G16540">
        <f>IF(F16540="","",IF(F16540&lt;0,10*F16540^2,0))</f>
        <v/>
      </c>
      <c r="H16540">
        <f>IF(F16540="","",IF(F16540&gt;0,10*F16540^2,0))</f>
        <v/>
      </c>
    </row>
    <row r="16541">
      <c r="A16541">
        <f>Input!A16541</f>
        <v/>
      </c>
      <c r="B16541">
        <f>IF(ISNUMBER(Input!B16541),IF(AND(Input!B16541&gt;=20,Input!B16541&lt;=700),Input!B16541,""),"")</f>
        <v/>
      </c>
      <c r="C16541">
        <f>IF(B16541="","",INT(A16541))</f>
        <v/>
      </c>
      <c r="D16541">
        <f>IF(B16541="","",HOUR(A16541))</f>
        <v/>
      </c>
      <c r="E16541">
        <f>IF(B16541="","",IF(INPUT!$I$1="","",IF(C16541&lt;(INT(INPUT!$I$1)-INPUT!$I$2),"Off Meds",IF(C16541&lt;=(INT(INPUT!$I$1)+INPUT!$I$2),"Washout","On Meds"))))</f>
        <v/>
      </c>
      <c r="F16541">
        <f>IF(B16541="","",1.509*(LN(B16541)^1.084-5.381))</f>
        <v/>
      </c>
      <c r="G16541">
        <f>IF(F16541="","",IF(F16541&lt;0,10*F16541^2,0))</f>
        <v/>
      </c>
      <c r="H16541">
        <f>IF(F16541="","",IF(F16541&gt;0,10*F16541^2,0))</f>
        <v/>
      </c>
    </row>
    <row r="16542">
      <c r="A16542">
        <f>Input!A16542</f>
        <v/>
      </c>
      <c r="B16542">
        <f>IF(ISNUMBER(Input!B16542),IF(AND(Input!B16542&gt;=20,Input!B16542&lt;=700),Input!B16542,""),"")</f>
        <v/>
      </c>
      <c r="C16542">
        <f>IF(B16542="","",INT(A16542))</f>
        <v/>
      </c>
      <c r="D16542">
        <f>IF(B16542="","",HOUR(A16542))</f>
        <v/>
      </c>
      <c r="E16542">
        <f>IF(B16542="","",IF(INPUT!$I$1="","",IF(C16542&lt;(INT(INPUT!$I$1)-INPUT!$I$2),"Off Meds",IF(C16542&lt;=(INT(INPUT!$I$1)+INPUT!$I$2),"Washout","On Meds"))))</f>
        <v/>
      </c>
      <c r="F16542">
        <f>IF(B16542="","",1.509*(LN(B16542)^1.084-5.381))</f>
        <v/>
      </c>
      <c r="G16542">
        <f>IF(F16542="","",IF(F16542&lt;0,10*F16542^2,0))</f>
        <v/>
      </c>
      <c r="H16542">
        <f>IF(F16542="","",IF(F16542&gt;0,10*F16542^2,0))</f>
        <v/>
      </c>
    </row>
    <row r="16543">
      <c r="A16543">
        <f>Input!A16543</f>
        <v/>
      </c>
      <c r="B16543">
        <f>IF(ISNUMBER(Input!B16543),IF(AND(Input!B16543&gt;=20,Input!B16543&lt;=700),Input!B16543,""),"")</f>
        <v/>
      </c>
      <c r="C16543">
        <f>IF(B16543="","",INT(A16543))</f>
        <v/>
      </c>
      <c r="D16543">
        <f>IF(B16543="","",HOUR(A16543))</f>
        <v/>
      </c>
      <c r="E16543">
        <f>IF(B16543="","",IF(INPUT!$I$1="","",IF(C16543&lt;(INT(INPUT!$I$1)-INPUT!$I$2),"Off Meds",IF(C16543&lt;=(INT(INPUT!$I$1)+INPUT!$I$2),"Washout","On Meds"))))</f>
        <v/>
      </c>
      <c r="F16543">
        <f>IF(B16543="","",1.509*(LN(B16543)^1.084-5.381))</f>
        <v/>
      </c>
      <c r="G16543">
        <f>IF(F16543="","",IF(F16543&lt;0,10*F16543^2,0))</f>
        <v/>
      </c>
      <c r="H16543">
        <f>IF(F16543="","",IF(F16543&gt;0,10*F16543^2,0))</f>
        <v/>
      </c>
    </row>
    <row r="16544">
      <c r="A16544">
        <f>Input!A16544</f>
        <v/>
      </c>
      <c r="B16544">
        <f>IF(ISNUMBER(Input!B16544),IF(AND(Input!B16544&gt;=20,Input!B16544&lt;=700),Input!B16544,""),"")</f>
        <v/>
      </c>
      <c r="C16544">
        <f>IF(B16544="","",INT(A16544))</f>
        <v/>
      </c>
      <c r="D16544">
        <f>IF(B16544="","",HOUR(A16544))</f>
        <v/>
      </c>
      <c r="E16544">
        <f>IF(B16544="","",IF(INPUT!$I$1="","",IF(C16544&lt;(INT(INPUT!$I$1)-INPUT!$I$2),"Off Meds",IF(C16544&lt;=(INT(INPUT!$I$1)+INPUT!$I$2),"Washout","On Meds"))))</f>
        <v/>
      </c>
      <c r="F16544">
        <f>IF(B16544="","",1.509*(LN(B16544)^1.084-5.381))</f>
        <v/>
      </c>
      <c r="G16544">
        <f>IF(F16544="","",IF(F16544&lt;0,10*F16544^2,0))</f>
        <v/>
      </c>
      <c r="H16544">
        <f>IF(F16544="","",IF(F16544&gt;0,10*F16544^2,0))</f>
        <v/>
      </c>
    </row>
    <row r="16545">
      <c r="A16545">
        <f>Input!A16545</f>
        <v/>
      </c>
      <c r="B16545">
        <f>IF(ISNUMBER(Input!B16545),IF(AND(Input!B16545&gt;=20,Input!B16545&lt;=700),Input!B16545,""),"")</f>
        <v/>
      </c>
      <c r="C16545">
        <f>IF(B16545="","",INT(A16545))</f>
        <v/>
      </c>
      <c r="D16545">
        <f>IF(B16545="","",HOUR(A16545))</f>
        <v/>
      </c>
      <c r="E16545">
        <f>IF(B16545="","",IF(INPUT!$I$1="","",IF(C16545&lt;(INT(INPUT!$I$1)-INPUT!$I$2),"Off Meds",IF(C16545&lt;=(INT(INPUT!$I$1)+INPUT!$I$2),"Washout","On Meds"))))</f>
        <v/>
      </c>
      <c r="F16545">
        <f>IF(B16545="","",1.509*(LN(B16545)^1.084-5.381))</f>
        <v/>
      </c>
      <c r="G16545">
        <f>IF(F16545="","",IF(F16545&lt;0,10*F16545^2,0))</f>
        <v/>
      </c>
      <c r="H16545">
        <f>IF(F16545="","",IF(F16545&gt;0,10*F16545^2,0))</f>
        <v/>
      </c>
    </row>
    <row r="16546">
      <c r="A16546">
        <f>Input!A16546</f>
        <v/>
      </c>
      <c r="B16546">
        <f>IF(ISNUMBER(Input!B16546),IF(AND(Input!B16546&gt;=20,Input!B16546&lt;=700),Input!B16546,""),"")</f>
        <v/>
      </c>
      <c r="C16546">
        <f>IF(B16546="","",INT(A16546))</f>
        <v/>
      </c>
      <c r="D16546">
        <f>IF(B16546="","",HOUR(A16546))</f>
        <v/>
      </c>
      <c r="E16546">
        <f>IF(B16546="","",IF(INPUT!$I$1="","",IF(C16546&lt;(INT(INPUT!$I$1)-INPUT!$I$2),"Off Meds",IF(C16546&lt;=(INT(INPUT!$I$1)+INPUT!$I$2),"Washout","On Meds"))))</f>
        <v/>
      </c>
      <c r="F16546">
        <f>IF(B16546="","",1.509*(LN(B16546)^1.084-5.381))</f>
        <v/>
      </c>
      <c r="G16546">
        <f>IF(F16546="","",IF(F16546&lt;0,10*F16546^2,0))</f>
        <v/>
      </c>
      <c r="H16546">
        <f>IF(F16546="","",IF(F16546&gt;0,10*F16546^2,0))</f>
        <v/>
      </c>
    </row>
    <row r="16547">
      <c r="A16547">
        <f>Input!A16547</f>
        <v/>
      </c>
      <c r="B16547">
        <f>IF(ISNUMBER(Input!B16547),IF(AND(Input!B16547&gt;=20,Input!B16547&lt;=700),Input!B16547,""),"")</f>
        <v/>
      </c>
      <c r="C16547">
        <f>IF(B16547="","",INT(A16547))</f>
        <v/>
      </c>
      <c r="D16547">
        <f>IF(B16547="","",HOUR(A16547))</f>
        <v/>
      </c>
      <c r="E16547">
        <f>IF(B16547="","",IF(INPUT!$I$1="","",IF(C16547&lt;(INT(INPUT!$I$1)-INPUT!$I$2),"Off Meds",IF(C16547&lt;=(INT(INPUT!$I$1)+INPUT!$I$2),"Washout","On Meds"))))</f>
        <v/>
      </c>
      <c r="F16547">
        <f>IF(B16547="","",1.509*(LN(B16547)^1.084-5.381))</f>
        <v/>
      </c>
      <c r="G16547">
        <f>IF(F16547="","",IF(F16547&lt;0,10*F16547^2,0))</f>
        <v/>
      </c>
      <c r="H16547">
        <f>IF(F16547="","",IF(F16547&gt;0,10*F16547^2,0))</f>
        <v/>
      </c>
    </row>
    <row r="16548">
      <c r="A16548">
        <f>Input!A16548</f>
        <v/>
      </c>
      <c r="B16548">
        <f>IF(ISNUMBER(Input!B16548),IF(AND(Input!B16548&gt;=20,Input!B16548&lt;=700),Input!B16548,""),"")</f>
        <v/>
      </c>
      <c r="C16548">
        <f>IF(B16548="","",INT(A16548))</f>
        <v/>
      </c>
      <c r="D16548">
        <f>IF(B16548="","",HOUR(A16548))</f>
        <v/>
      </c>
      <c r="E16548">
        <f>IF(B16548="","",IF(INPUT!$I$1="","",IF(C16548&lt;(INT(INPUT!$I$1)-INPUT!$I$2),"Off Meds",IF(C16548&lt;=(INT(INPUT!$I$1)+INPUT!$I$2),"Washout","On Meds"))))</f>
        <v/>
      </c>
      <c r="F16548">
        <f>IF(B16548="","",1.509*(LN(B16548)^1.084-5.381))</f>
        <v/>
      </c>
      <c r="G16548">
        <f>IF(F16548="","",IF(F16548&lt;0,10*F16548^2,0))</f>
        <v/>
      </c>
      <c r="H16548">
        <f>IF(F16548="","",IF(F16548&gt;0,10*F16548^2,0))</f>
        <v/>
      </c>
    </row>
    <row r="16549">
      <c r="A16549">
        <f>Input!A16549</f>
        <v/>
      </c>
      <c r="B16549">
        <f>IF(ISNUMBER(Input!B16549),IF(AND(Input!B16549&gt;=20,Input!B16549&lt;=700),Input!B16549,""),"")</f>
        <v/>
      </c>
      <c r="C16549">
        <f>IF(B16549="","",INT(A16549))</f>
        <v/>
      </c>
      <c r="D16549">
        <f>IF(B16549="","",HOUR(A16549))</f>
        <v/>
      </c>
      <c r="E16549">
        <f>IF(B16549="","",IF(INPUT!$I$1="","",IF(C16549&lt;(INT(INPUT!$I$1)-INPUT!$I$2),"Off Meds",IF(C16549&lt;=(INT(INPUT!$I$1)+INPUT!$I$2),"Washout","On Meds"))))</f>
        <v/>
      </c>
      <c r="F16549">
        <f>IF(B16549="","",1.509*(LN(B16549)^1.084-5.381))</f>
        <v/>
      </c>
      <c r="G16549">
        <f>IF(F16549="","",IF(F16549&lt;0,10*F16549^2,0))</f>
        <v/>
      </c>
      <c r="H16549">
        <f>IF(F16549="","",IF(F16549&gt;0,10*F16549^2,0))</f>
        <v/>
      </c>
    </row>
    <row r="16550">
      <c r="A16550">
        <f>Input!A16550</f>
        <v/>
      </c>
      <c r="B16550">
        <f>IF(ISNUMBER(Input!B16550),IF(AND(Input!B16550&gt;=20,Input!B16550&lt;=700),Input!B16550,""),"")</f>
        <v/>
      </c>
      <c r="C16550">
        <f>IF(B16550="","",INT(A16550))</f>
        <v/>
      </c>
      <c r="D16550">
        <f>IF(B16550="","",HOUR(A16550))</f>
        <v/>
      </c>
      <c r="E16550">
        <f>IF(B16550="","",IF(INPUT!$I$1="","",IF(C16550&lt;(INT(INPUT!$I$1)-INPUT!$I$2),"Off Meds",IF(C16550&lt;=(INT(INPUT!$I$1)+INPUT!$I$2),"Washout","On Meds"))))</f>
        <v/>
      </c>
      <c r="F16550">
        <f>IF(B16550="","",1.509*(LN(B16550)^1.084-5.381))</f>
        <v/>
      </c>
      <c r="G16550">
        <f>IF(F16550="","",IF(F16550&lt;0,10*F16550^2,0))</f>
        <v/>
      </c>
      <c r="H16550">
        <f>IF(F16550="","",IF(F16550&gt;0,10*F16550^2,0))</f>
        <v/>
      </c>
    </row>
    <row r="16551">
      <c r="A16551">
        <f>Input!A16551</f>
        <v/>
      </c>
      <c r="B16551">
        <f>IF(ISNUMBER(Input!B16551),IF(AND(Input!B16551&gt;=20,Input!B16551&lt;=700),Input!B16551,""),"")</f>
        <v/>
      </c>
      <c r="C16551">
        <f>IF(B16551="","",INT(A16551))</f>
        <v/>
      </c>
      <c r="D16551">
        <f>IF(B16551="","",HOUR(A16551))</f>
        <v/>
      </c>
      <c r="E16551">
        <f>IF(B16551="","",IF(INPUT!$I$1="","",IF(C16551&lt;(INT(INPUT!$I$1)-INPUT!$I$2),"Off Meds",IF(C16551&lt;=(INT(INPUT!$I$1)+INPUT!$I$2),"Washout","On Meds"))))</f>
        <v/>
      </c>
      <c r="F16551">
        <f>IF(B16551="","",1.509*(LN(B16551)^1.084-5.381))</f>
        <v/>
      </c>
      <c r="G16551">
        <f>IF(F16551="","",IF(F16551&lt;0,10*F16551^2,0))</f>
        <v/>
      </c>
      <c r="H16551">
        <f>IF(F16551="","",IF(F16551&gt;0,10*F16551^2,0))</f>
        <v/>
      </c>
    </row>
    <row r="16552">
      <c r="A16552">
        <f>Input!A16552</f>
        <v/>
      </c>
      <c r="B16552">
        <f>IF(ISNUMBER(Input!B16552),IF(AND(Input!B16552&gt;=20,Input!B16552&lt;=700),Input!B16552,""),"")</f>
        <v/>
      </c>
      <c r="C16552">
        <f>IF(B16552="","",INT(A16552))</f>
        <v/>
      </c>
      <c r="D16552">
        <f>IF(B16552="","",HOUR(A16552))</f>
        <v/>
      </c>
      <c r="E16552">
        <f>IF(B16552="","",IF(INPUT!$I$1="","",IF(C16552&lt;(INT(INPUT!$I$1)-INPUT!$I$2),"Off Meds",IF(C16552&lt;=(INT(INPUT!$I$1)+INPUT!$I$2),"Washout","On Meds"))))</f>
        <v/>
      </c>
      <c r="F16552">
        <f>IF(B16552="","",1.509*(LN(B16552)^1.084-5.381))</f>
        <v/>
      </c>
      <c r="G16552">
        <f>IF(F16552="","",IF(F16552&lt;0,10*F16552^2,0))</f>
        <v/>
      </c>
      <c r="H16552">
        <f>IF(F16552="","",IF(F16552&gt;0,10*F16552^2,0))</f>
        <v/>
      </c>
    </row>
    <row r="16553">
      <c r="A16553">
        <f>Input!A16553</f>
        <v/>
      </c>
      <c r="B16553">
        <f>IF(ISNUMBER(Input!B16553),IF(AND(Input!B16553&gt;=20,Input!B16553&lt;=700),Input!B16553,""),"")</f>
        <v/>
      </c>
      <c r="C16553">
        <f>IF(B16553="","",INT(A16553))</f>
        <v/>
      </c>
      <c r="D16553">
        <f>IF(B16553="","",HOUR(A16553))</f>
        <v/>
      </c>
      <c r="E16553">
        <f>IF(B16553="","",IF(INPUT!$I$1="","",IF(C16553&lt;(INT(INPUT!$I$1)-INPUT!$I$2),"Off Meds",IF(C16553&lt;=(INT(INPUT!$I$1)+INPUT!$I$2),"Washout","On Meds"))))</f>
        <v/>
      </c>
      <c r="F16553">
        <f>IF(B16553="","",1.509*(LN(B16553)^1.084-5.381))</f>
        <v/>
      </c>
      <c r="G16553">
        <f>IF(F16553="","",IF(F16553&lt;0,10*F16553^2,0))</f>
        <v/>
      </c>
      <c r="H16553">
        <f>IF(F16553="","",IF(F16553&gt;0,10*F16553^2,0))</f>
        <v/>
      </c>
    </row>
    <row r="16554">
      <c r="A16554">
        <f>Input!A16554</f>
        <v/>
      </c>
      <c r="B16554">
        <f>IF(ISNUMBER(Input!B16554),IF(AND(Input!B16554&gt;=20,Input!B16554&lt;=700),Input!B16554,""),"")</f>
        <v/>
      </c>
      <c r="C16554">
        <f>IF(B16554="","",INT(A16554))</f>
        <v/>
      </c>
      <c r="D16554">
        <f>IF(B16554="","",HOUR(A16554))</f>
        <v/>
      </c>
      <c r="E16554">
        <f>IF(B16554="","",IF(INPUT!$I$1="","",IF(C16554&lt;(INT(INPUT!$I$1)-INPUT!$I$2),"Off Meds",IF(C16554&lt;=(INT(INPUT!$I$1)+INPUT!$I$2),"Washout","On Meds"))))</f>
        <v/>
      </c>
      <c r="F16554">
        <f>IF(B16554="","",1.509*(LN(B16554)^1.084-5.381))</f>
        <v/>
      </c>
      <c r="G16554">
        <f>IF(F16554="","",IF(F16554&lt;0,10*F16554^2,0))</f>
        <v/>
      </c>
      <c r="H16554">
        <f>IF(F16554="","",IF(F16554&gt;0,10*F16554^2,0))</f>
        <v/>
      </c>
    </row>
    <row r="16555">
      <c r="A16555">
        <f>Input!A16555</f>
        <v/>
      </c>
      <c r="B16555">
        <f>IF(ISNUMBER(Input!B16555),IF(AND(Input!B16555&gt;=20,Input!B16555&lt;=700),Input!B16555,""),"")</f>
        <v/>
      </c>
      <c r="C16555">
        <f>IF(B16555="","",INT(A16555))</f>
        <v/>
      </c>
      <c r="D16555">
        <f>IF(B16555="","",HOUR(A16555))</f>
        <v/>
      </c>
      <c r="E16555">
        <f>IF(B16555="","",IF(INPUT!$I$1="","",IF(C16555&lt;(INT(INPUT!$I$1)-INPUT!$I$2),"Off Meds",IF(C16555&lt;=(INT(INPUT!$I$1)+INPUT!$I$2),"Washout","On Meds"))))</f>
        <v/>
      </c>
      <c r="F16555">
        <f>IF(B16555="","",1.509*(LN(B16555)^1.084-5.381))</f>
        <v/>
      </c>
      <c r="G16555">
        <f>IF(F16555="","",IF(F16555&lt;0,10*F16555^2,0))</f>
        <v/>
      </c>
      <c r="H16555">
        <f>IF(F16555="","",IF(F16555&gt;0,10*F16555^2,0))</f>
        <v/>
      </c>
    </row>
    <row r="16556">
      <c r="A16556">
        <f>Input!A16556</f>
        <v/>
      </c>
      <c r="B16556">
        <f>IF(ISNUMBER(Input!B16556),IF(AND(Input!B16556&gt;=20,Input!B16556&lt;=700),Input!B16556,""),"")</f>
        <v/>
      </c>
      <c r="C16556">
        <f>IF(B16556="","",INT(A16556))</f>
        <v/>
      </c>
      <c r="D16556">
        <f>IF(B16556="","",HOUR(A16556))</f>
        <v/>
      </c>
      <c r="E16556">
        <f>IF(B16556="","",IF(INPUT!$I$1="","",IF(C16556&lt;(INT(INPUT!$I$1)-INPUT!$I$2),"Off Meds",IF(C16556&lt;=(INT(INPUT!$I$1)+INPUT!$I$2),"Washout","On Meds"))))</f>
        <v/>
      </c>
      <c r="F16556">
        <f>IF(B16556="","",1.509*(LN(B16556)^1.084-5.381))</f>
        <v/>
      </c>
      <c r="G16556">
        <f>IF(F16556="","",IF(F16556&lt;0,10*F16556^2,0))</f>
        <v/>
      </c>
      <c r="H16556">
        <f>IF(F16556="","",IF(F16556&gt;0,10*F16556^2,0))</f>
        <v/>
      </c>
    </row>
    <row r="16557">
      <c r="A16557">
        <f>Input!A16557</f>
        <v/>
      </c>
      <c r="B16557">
        <f>IF(ISNUMBER(Input!B16557),IF(AND(Input!B16557&gt;=20,Input!B16557&lt;=700),Input!B16557,""),"")</f>
        <v/>
      </c>
      <c r="C16557">
        <f>IF(B16557="","",INT(A16557))</f>
        <v/>
      </c>
      <c r="D16557">
        <f>IF(B16557="","",HOUR(A16557))</f>
        <v/>
      </c>
      <c r="E16557">
        <f>IF(B16557="","",IF(INPUT!$I$1="","",IF(C16557&lt;(INT(INPUT!$I$1)-INPUT!$I$2),"Off Meds",IF(C16557&lt;=(INT(INPUT!$I$1)+INPUT!$I$2),"Washout","On Meds"))))</f>
        <v/>
      </c>
      <c r="F16557">
        <f>IF(B16557="","",1.509*(LN(B16557)^1.084-5.381))</f>
        <v/>
      </c>
      <c r="G16557">
        <f>IF(F16557="","",IF(F16557&lt;0,10*F16557^2,0))</f>
        <v/>
      </c>
      <c r="H16557">
        <f>IF(F16557="","",IF(F16557&gt;0,10*F16557^2,0))</f>
        <v/>
      </c>
    </row>
    <row r="16558">
      <c r="A16558">
        <f>Input!A16558</f>
        <v/>
      </c>
      <c r="B16558">
        <f>IF(ISNUMBER(Input!B16558),IF(AND(Input!B16558&gt;=20,Input!B16558&lt;=700),Input!B16558,""),"")</f>
        <v/>
      </c>
      <c r="C16558">
        <f>IF(B16558="","",INT(A16558))</f>
        <v/>
      </c>
      <c r="D16558">
        <f>IF(B16558="","",HOUR(A16558))</f>
        <v/>
      </c>
      <c r="E16558">
        <f>IF(B16558="","",IF(INPUT!$I$1="","",IF(C16558&lt;(INT(INPUT!$I$1)-INPUT!$I$2),"Off Meds",IF(C16558&lt;=(INT(INPUT!$I$1)+INPUT!$I$2),"Washout","On Meds"))))</f>
        <v/>
      </c>
      <c r="F16558">
        <f>IF(B16558="","",1.509*(LN(B16558)^1.084-5.381))</f>
        <v/>
      </c>
      <c r="G16558">
        <f>IF(F16558="","",IF(F16558&lt;0,10*F16558^2,0))</f>
        <v/>
      </c>
      <c r="H16558">
        <f>IF(F16558="","",IF(F16558&gt;0,10*F16558^2,0))</f>
        <v/>
      </c>
    </row>
    <row r="16559">
      <c r="A16559">
        <f>Input!A16559</f>
        <v/>
      </c>
      <c r="B16559">
        <f>IF(ISNUMBER(Input!B16559),IF(AND(Input!B16559&gt;=20,Input!B16559&lt;=700),Input!B16559,""),"")</f>
        <v/>
      </c>
      <c r="C16559">
        <f>IF(B16559="","",INT(A16559))</f>
        <v/>
      </c>
      <c r="D16559">
        <f>IF(B16559="","",HOUR(A16559))</f>
        <v/>
      </c>
      <c r="E16559">
        <f>IF(B16559="","",IF(INPUT!$I$1="","",IF(C16559&lt;(INT(INPUT!$I$1)-INPUT!$I$2),"Off Meds",IF(C16559&lt;=(INT(INPUT!$I$1)+INPUT!$I$2),"Washout","On Meds"))))</f>
        <v/>
      </c>
      <c r="F16559">
        <f>IF(B16559="","",1.509*(LN(B16559)^1.084-5.381))</f>
        <v/>
      </c>
      <c r="G16559">
        <f>IF(F16559="","",IF(F16559&lt;0,10*F16559^2,0))</f>
        <v/>
      </c>
      <c r="H16559">
        <f>IF(F16559="","",IF(F16559&gt;0,10*F16559^2,0))</f>
        <v/>
      </c>
    </row>
    <row r="16560">
      <c r="A16560">
        <f>Input!A16560</f>
        <v/>
      </c>
      <c r="B16560">
        <f>IF(ISNUMBER(Input!B16560),IF(AND(Input!B16560&gt;=20,Input!B16560&lt;=700),Input!B16560,""),"")</f>
        <v/>
      </c>
      <c r="C16560">
        <f>IF(B16560="","",INT(A16560))</f>
        <v/>
      </c>
      <c r="D16560">
        <f>IF(B16560="","",HOUR(A16560))</f>
        <v/>
      </c>
      <c r="E16560">
        <f>IF(B16560="","",IF(INPUT!$I$1="","",IF(C16560&lt;(INT(INPUT!$I$1)-INPUT!$I$2),"Off Meds",IF(C16560&lt;=(INT(INPUT!$I$1)+INPUT!$I$2),"Washout","On Meds"))))</f>
        <v/>
      </c>
      <c r="F16560">
        <f>IF(B16560="","",1.509*(LN(B16560)^1.084-5.381))</f>
        <v/>
      </c>
      <c r="G16560">
        <f>IF(F16560="","",IF(F16560&lt;0,10*F16560^2,0))</f>
        <v/>
      </c>
      <c r="H16560">
        <f>IF(F16560="","",IF(F16560&gt;0,10*F16560^2,0))</f>
        <v/>
      </c>
    </row>
    <row r="16561">
      <c r="A16561">
        <f>Input!A16561</f>
        <v/>
      </c>
      <c r="B16561">
        <f>IF(ISNUMBER(Input!B16561),IF(AND(Input!B16561&gt;=20,Input!B16561&lt;=700),Input!B16561,""),"")</f>
        <v/>
      </c>
      <c r="C16561">
        <f>IF(B16561="","",INT(A16561))</f>
        <v/>
      </c>
      <c r="D16561">
        <f>IF(B16561="","",HOUR(A16561))</f>
        <v/>
      </c>
      <c r="E16561">
        <f>IF(B16561="","",IF(INPUT!$I$1="","",IF(C16561&lt;(INT(INPUT!$I$1)-INPUT!$I$2),"Off Meds",IF(C16561&lt;=(INT(INPUT!$I$1)+INPUT!$I$2),"Washout","On Meds"))))</f>
        <v/>
      </c>
      <c r="F16561">
        <f>IF(B16561="","",1.509*(LN(B16561)^1.084-5.381))</f>
        <v/>
      </c>
      <c r="G16561">
        <f>IF(F16561="","",IF(F16561&lt;0,10*F16561^2,0))</f>
        <v/>
      </c>
      <c r="H16561">
        <f>IF(F16561="","",IF(F16561&gt;0,10*F16561^2,0))</f>
        <v/>
      </c>
    </row>
    <row r="16562">
      <c r="A16562">
        <f>Input!A16562</f>
        <v/>
      </c>
      <c r="B16562">
        <f>IF(ISNUMBER(Input!B16562),IF(AND(Input!B16562&gt;=20,Input!B16562&lt;=700),Input!B16562,""),"")</f>
        <v/>
      </c>
      <c r="C16562">
        <f>IF(B16562="","",INT(A16562))</f>
        <v/>
      </c>
      <c r="D16562">
        <f>IF(B16562="","",HOUR(A16562))</f>
        <v/>
      </c>
      <c r="E16562">
        <f>IF(B16562="","",IF(INPUT!$I$1="","",IF(C16562&lt;(INT(INPUT!$I$1)-INPUT!$I$2),"Off Meds",IF(C16562&lt;=(INT(INPUT!$I$1)+INPUT!$I$2),"Washout","On Meds"))))</f>
        <v/>
      </c>
      <c r="F16562">
        <f>IF(B16562="","",1.509*(LN(B16562)^1.084-5.381))</f>
        <v/>
      </c>
      <c r="G16562">
        <f>IF(F16562="","",IF(F16562&lt;0,10*F16562^2,0))</f>
        <v/>
      </c>
      <c r="H16562">
        <f>IF(F16562="","",IF(F16562&gt;0,10*F16562^2,0))</f>
        <v/>
      </c>
    </row>
    <row r="16563">
      <c r="A16563">
        <f>Input!A16563</f>
        <v/>
      </c>
      <c r="B16563">
        <f>IF(ISNUMBER(Input!B16563),IF(AND(Input!B16563&gt;=20,Input!B16563&lt;=700),Input!B16563,""),"")</f>
        <v/>
      </c>
      <c r="C16563">
        <f>IF(B16563="","",INT(A16563))</f>
        <v/>
      </c>
      <c r="D16563">
        <f>IF(B16563="","",HOUR(A16563))</f>
        <v/>
      </c>
      <c r="E16563">
        <f>IF(B16563="","",IF(INPUT!$I$1="","",IF(C16563&lt;(INT(INPUT!$I$1)-INPUT!$I$2),"Off Meds",IF(C16563&lt;=(INT(INPUT!$I$1)+INPUT!$I$2),"Washout","On Meds"))))</f>
        <v/>
      </c>
      <c r="F16563">
        <f>IF(B16563="","",1.509*(LN(B16563)^1.084-5.381))</f>
        <v/>
      </c>
      <c r="G16563">
        <f>IF(F16563="","",IF(F16563&lt;0,10*F16563^2,0))</f>
        <v/>
      </c>
      <c r="H16563">
        <f>IF(F16563="","",IF(F16563&gt;0,10*F16563^2,0))</f>
        <v/>
      </c>
    </row>
    <row r="16564">
      <c r="A16564">
        <f>Input!A16564</f>
        <v/>
      </c>
      <c r="B16564">
        <f>IF(ISNUMBER(Input!B16564),IF(AND(Input!B16564&gt;=20,Input!B16564&lt;=700),Input!B16564,""),"")</f>
        <v/>
      </c>
      <c r="C16564">
        <f>IF(B16564="","",INT(A16564))</f>
        <v/>
      </c>
      <c r="D16564">
        <f>IF(B16564="","",HOUR(A16564))</f>
        <v/>
      </c>
      <c r="E16564">
        <f>IF(B16564="","",IF(INPUT!$I$1="","",IF(C16564&lt;(INT(INPUT!$I$1)-INPUT!$I$2),"Off Meds",IF(C16564&lt;=(INT(INPUT!$I$1)+INPUT!$I$2),"Washout","On Meds"))))</f>
        <v/>
      </c>
      <c r="F16564">
        <f>IF(B16564="","",1.509*(LN(B16564)^1.084-5.381))</f>
        <v/>
      </c>
      <c r="G16564">
        <f>IF(F16564="","",IF(F16564&lt;0,10*F16564^2,0))</f>
        <v/>
      </c>
      <c r="H16564">
        <f>IF(F16564="","",IF(F16564&gt;0,10*F16564^2,0))</f>
        <v/>
      </c>
    </row>
    <row r="16565">
      <c r="A16565">
        <f>Input!A16565</f>
        <v/>
      </c>
      <c r="B16565">
        <f>IF(ISNUMBER(Input!B16565),IF(AND(Input!B16565&gt;=20,Input!B16565&lt;=700),Input!B16565,""),"")</f>
        <v/>
      </c>
      <c r="C16565">
        <f>IF(B16565="","",INT(A16565))</f>
        <v/>
      </c>
      <c r="D16565">
        <f>IF(B16565="","",HOUR(A16565))</f>
        <v/>
      </c>
      <c r="E16565">
        <f>IF(B16565="","",IF(INPUT!$I$1="","",IF(C16565&lt;(INT(INPUT!$I$1)-INPUT!$I$2),"Off Meds",IF(C16565&lt;=(INT(INPUT!$I$1)+INPUT!$I$2),"Washout","On Meds"))))</f>
        <v/>
      </c>
      <c r="F16565">
        <f>IF(B16565="","",1.509*(LN(B16565)^1.084-5.381))</f>
        <v/>
      </c>
      <c r="G16565">
        <f>IF(F16565="","",IF(F16565&lt;0,10*F16565^2,0))</f>
        <v/>
      </c>
      <c r="H16565">
        <f>IF(F16565="","",IF(F16565&gt;0,10*F16565^2,0))</f>
        <v/>
      </c>
    </row>
    <row r="16566">
      <c r="A16566">
        <f>Input!A16566</f>
        <v/>
      </c>
      <c r="B16566">
        <f>IF(ISNUMBER(Input!B16566),IF(AND(Input!B16566&gt;=20,Input!B16566&lt;=700),Input!B16566,""),"")</f>
        <v/>
      </c>
      <c r="C16566">
        <f>IF(B16566="","",INT(A16566))</f>
        <v/>
      </c>
      <c r="D16566">
        <f>IF(B16566="","",HOUR(A16566))</f>
        <v/>
      </c>
      <c r="E16566">
        <f>IF(B16566="","",IF(INPUT!$I$1="","",IF(C16566&lt;(INT(INPUT!$I$1)-INPUT!$I$2),"Off Meds",IF(C16566&lt;=(INT(INPUT!$I$1)+INPUT!$I$2),"Washout","On Meds"))))</f>
        <v/>
      </c>
      <c r="F16566">
        <f>IF(B16566="","",1.509*(LN(B16566)^1.084-5.381))</f>
        <v/>
      </c>
      <c r="G16566">
        <f>IF(F16566="","",IF(F16566&lt;0,10*F16566^2,0))</f>
        <v/>
      </c>
      <c r="H16566">
        <f>IF(F16566="","",IF(F16566&gt;0,10*F16566^2,0))</f>
        <v/>
      </c>
    </row>
    <row r="16567">
      <c r="A16567">
        <f>Input!A16567</f>
        <v/>
      </c>
      <c r="B16567">
        <f>IF(ISNUMBER(Input!B16567),IF(AND(Input!B16567&gt;=20,Input!B16567&lt;=700),Input!B16567,""),"")</f>
        <v/>
      </c>
      <c r="C16567">
        <f>IF(B16567="","",INT(A16567))</f>
        <v/>
      </c>
      <c r="D16567">
        <f>IF(B16567="","",HOUR(A16567))</f>
        <v/>
      </c>
      <c r="E16567">
        <f>IF(B16567="","",IF(INPUT!$I$1="","",IF(C16567&lt;(INT(INPUT!$I$1)-INPUT!$I$2),"Off Meds",IF(C16567&lt;=(INT(INPUT!$I$1)+INPUT!$I$2),"Washout","On Meds"))))</f>
        <v/>
      </c>
      <c r="F16567">
        <f>IF(B16567="","",1.509*(LN(B16567)^1.084-5.381))</f>
        <v/>
      </c>
      <c r="G16567">
        <f>IF(F16567="","",IF(F16567&lt;0,10*F16567^2,0))</f>
        <v/>
      </c>
      <c r="H16567">
        <f>IF(F16567="","",IF(F16567&gt;0,10*F16567^2,0))</f>
        <v/>
      </c>
    </row>
    <row r="16568">
      <c r="A16568">
        <f>Input!A16568</f>
        <v/>
      </c>
      <c r="B16568">
        <f>IF(ISNUMBER(Input!B16568),IF(AND(Input!B16568&gt;=20,Input!B16568&lt;=700),Input!B16568,""),"")</f>
        <v/>
      </c>
      <c r="C16568">
        <f>IF(B16568="","",INT(A16568))</f>
        <v/>
      </c>
      <c r="D16568">
        <f>IF(B16568="","",HOUR(A16568))</f>
        <v/>
      </c>
      <c r="E16568">
        <f>IF(B16568="","",IF(INPUT!$I$1="","",IF(C16568&lt;(INT(INPUT!$I$1)-INPUT!$I$2),"Off Meds",IF(C16568&lt;=(INT(INPUT!$I$1)+INPUT!$I$2),"Washout","On Meds"))))</f>
        <v/>
      </c>
      <c r="F16568">
        <f>IF(B16568="","",1.509*(LN(B16568)^1.084-5.381))</f>
        <v/>
      </c>
      <c r="G16568">
        <f>IF(F16568="","",IF(F16568&lt;0,10*F16568^2,0))</f>
        <v/>
      </c>
      <c r="H16568">
        <f>IF(F16568="","",IF(F16568&gt;0,10*F16568^2,0))</f>
        <v/>
      </c>
    </row>
    <row r="16569">
      <c r="A16569">
        <f>Input!A16569</f>
        <v/>
      </c>
      <c r="B16569">
        <f>IF(ISNUMBER(Input!B16569),IF(AND(Input!B16569&gt;=20,Input!B16569&lt;=700),Input!B16569,""),"")</f>
        <v/>
      </c>
      <c r="C16569">
        <f>IF(B16569="","",INT(A16569))</f>
        <v/>
      </c>
      <c r="D16569">
        <f>IF(B16569="","",HOUR(A16569))</f>
        <v/>
      </c>
      <c r="E16569">
        <f>IF(B16569="","",IF(INPUT!$I$1="","",IF(C16569&lt;(INT(INPUT!$I$1)-INPUT!$I$2),"Off Meds",IF(C16569&lt;=(INT(INPUT!$I$1)+INPUT!$I$2),"Washout","On Meds"))))</f>
        <v/>
      </c>
      <c r="F16569">
        <f>IF(B16569="","",1.509*(LN(B16569)^1.084-5.381))</f>
        <v/>
      </c>
      <c r="G16569">
        <f>IF(F16569="","",IF(F16569&lt;0,10*F16569^2,0))</f>
        <v/>
      </c>
      <c r="H16569">
        <f>IF(F16569="","",IF(F16569&gt;0,10*F16569^2,0))</f>
        <v/>
      </c>
    </row>
    <row r="16570">
      <c r="A16570">
        <f>Input!A16570</f>
        <v/>
      </c>
      <c r="B16570">
        <f>IF(ISNUMBER(Input!B16570),IF(AND(Input!B16570&gt;=20,Input!B16570&lt;=700),Input!B16570,""),"")</f>
        <v/>
      </c>
      <c r="C16570">
        <f>IF(B16570="","",INT(A16570))</f>
        <v/>
      </c>
      <c r="D16570">
        <f>IF(B16570="","",HOUR(A16570))</f>
        <v/>
      </c>
      <c r="E16570">
        <f>IF(B16570="","",IF(INPUT!$I$1="","",IF(C16570&lt;(INT(INPUT!$I$1)-INPUT!$I$2),"Off Meds",IF(C16570&lt;=(INT(INPUT!$I$1)+INPUT!$I$2),"Washout","On Meds"))))</f>
        <v/>
      </c>
      <c r="F16570">
        <f>IF(B16570="","",1.509*(LN(B16570)^1.084-5.381))</f>
        <v/>
      </c>
      <c r="G16570">
        <f>IF(F16570="","",IF(F16570&lt;0,10*F16570^2,0))</f>
        <v/>
      </c>
      <c r="H16570">
        <f>IF(F16570="","",IF(F16570&gt;0,10*F16570^2,0))</f>
        <v/>
      </c>
    </row>
    <row r="16571">
      <c r="A16571">
        <f>Input!A16571</f>
        <v/>
      </c>
      <c r="B16571">
        <f>IF(ISNUMBER(Input!B16571),IF(AND(Input!B16571&gt;=20,Input!B16571&lt;=700),Input!B16571,""),"")</f>
        <v/>
      </c>
      <c r="C16571">
        <f>IF(B16571="","",INT(A16571))</f>
        <v/>
      </c>
      <c r="D16571">
        <f>IF(B16571="","",HOUR(A16571))</f>
        <v/>
      </c>
      <c r="E16571">
        <f>IF(B16571="","",IF(INPUT!$I$1="","",IF(C16571&lt;(INT(INPUT!$I$1)-INPUT!$I$2),"Off Meds",IF(C16571&lt;=(INT(INPUT!$I$1)+INPUT!$I$2),"Washout","On Meds"))))</f>
        <v/>
      </c>
      <c r="F16571">
        <f>IF(B16571="","",1.509*(LN(B16571)^1.084-5.381))</f>
        <v/>
      </c>
      <c r="G16571">
        <f>IF(F16571="","",IF(F16571&lt;0,10*F16571^2,0))</f>
        <v/>
      </c>
      <c r="H16571">
        <f>IF(F16571="","",IF(F16571&gt;0,10*F16571^2,0))</f>
        <v/>
      </c>
    </row>
    <row r="16572">
      <c r="A16572">
        <f>Input!A16572</f>
        <v/>
      </c>
      <c r="B16572">
        <f>IF(ISNUMBER(Input!B16572),IF(AND(Input!B16572&gt;=20,Input!B16572&lt;=700),Input!B16572,""),"")</f>
        <v/>
      </c>
      <c r="C16572">
        <f>IF(B16572="","",INT(A16572))</f>
        <v/>
      </c>
      <c r="D16572">
        <f>IF(B16572="","",HOUR(A16572))</f>
        <v/>
      </c>
      <c r="E16572">
        <f>IF(B16572="","",IF(INPUT!$I$1="","",IF(C16572&lt;(INT(INPUT!$I$1)-INPUT!$I$2),"Off Meds",IF(C16572&lt;=(INT(INPUT!$I$1)+INPUT!$I$2),"Washout","On Meds"))))</f>
        <v/>
      </c>
      <c r="F16572">
        <f>IF(B16572="","",1.509*(LN(B16572)^1.084-5.381))</f>
        <v/>
      </c>
      <c r="G16572">
        <f>IF(F16572="","",IF(F16572&lt;0,10*F16572^2,0))</f>
        <v/>
      </c>
      <c r="H16572">
        <f>IF(F16572="","",IF(F16572&gt;0,10*F16572^2,0))</f>
        <v/>
      </c>
    </row>
    <row r="16573">
      <c r="A16573">
        <f>Input!A16573</f>
        <v/>
      </c>
      <c r="B16573">
        <f>IF(ISNUMBER(Input!B16573),IF(AND(Input!B16573&gt;=20,Input!B16573&lt;=700),Input!B16573,""),"")</f>
        <v/>
      </c>
      <c r="C16573">
        <f>IF(B16573="","",INT(A16573))</f>
        <v/>
      </c>
      <c r="D16573">
        <f>IF(B16573="","",HOUR(A16573))</f>
        <v/>
      </c>
      <c r="E16573">
        <f>IF(B16573="","",IF(INPUT!$I$1="","",IF(C16573&lt;(INT(INPUT!$I$1)-INPUT!$I$2),"Off Meds",IF(C16573&lt;=(INT(INPUT!$I$1)+INPUT!$I$2),"Washout","On Meds"))))</f>
        <v/>
      </c>
      <c r="F16573">
        <f>IF(B16573="","",1.509*(LN(B16573)^1.084-5.381))</f>
        <v/>
      </c>
      <c r="G16573">
        <f>IF(F16573="","",IF(F16573&lt;0,10*F16573^2,0))</f>
        <v/>
      </c>
      <c r="H16573">
        <f>IF(F16573="","",IF(F16573&gt;0,10*F16573^2,0))</f>
        <v/>
      </c>
    </row>
    <row r="16574">
      <c r="A16574">
        <f>Input!A16574</f>
        <v/>
      </c>
      <c r="B16574">
        <f>IF(ISNUMBER(Input!B16574),IF(AND(Input!B16574&gt;=20,Input!B16574&lt;=700),Input!B16574,""),"")</f>
        <v/>
      </c>
      <c r="C16574">
        <f>IF(B16574="","",INT(A16574))</f>
        <v/>
      </c>
      <c r="D16574">
        <f>IF(B16574="","",HOUR(A16574))</f>
        <v/>
      </c>
      <c r="E16574">
        <f>IF(B16574="","",IF(INPUT!$I$1="","",IF(C16574&lt;(INT(INPUT!$I$1)-INPUT!$I$2),"Off Meds",IF(C16574&lt;=(INT(INPUT!$I$1)+INPUT!$I$2),"Washout","On Meds"))))</f>
        <v/>
      </c>
      <c r="F16574">
        <f>IF(B16574="","",1.509*(LN(B16574)^1.084-5.381))</f>
        <v/>
      </c>
      <c r="G16574">
        <f>IF(F16574="","",IF(F16574&lt;0,10*F16574^2,0))</f>
        <v/>
      </c>
      <c r="H16574">
        <f>IF(F16574="","",IF(F16574&gt;0,10*F16574^2,0))</f>
        <v/>
      </c>
    </row>
    <row r="16575">
      <c r="A16575">
        <f>Input!A16575</f>
        <v/>
      </c>
      <c r="B16575">
        <f>IF(ISNUMBER(Input!B16575),IF(AND(Input!B16575&gt;=20,Input!B16575&lt;=700),Input!B16575,""),"")</f>
        <v/>
      </c>
      <c r="C16575">
        <f>IF(B16575="","",INT(A16575))</f>
        <v/>
      </c>
      <c r="D16575">
        <f>IF(B16575="","",HOUR(A16575))</f>
        <v/>
      </c>
      <c r="E16575">
        <f>IF(B16575="","",IF(INPUT!$I$1="","",IF(C16575&lt;(INT(INPUT!$I$1)-INPUT!$I$2),"Off Meds",IF(C16575&lt;=(INT(INPUT!$I$1)+INPUT!$I$2),"Washout","On Meds"))))</f>
        <v/>
      </c>
      <c r="F16575">
        <f>IF(B16575="","",1.509*(LN(B16575)^1.084-5.381))</f>
        <v/>
      </c>
      <c r="G16575">
        <f>IF(F16575="","",IF(F16575&lt;0,10*F16575^2,0))</f>
        <v/>
      </c>
      <c r="H16575">
        <f>IF(F16575="","",IF(F16575&gt;0,10*F16575^2,0))</f>
        <v/>
      </c>
    </row>
    <row r="16576">
      <c r="A16576">
        <f>Input!A16576</f>
        <v/>
      </c>
      <c r="B16576">
        <f>IF(ISNUMBER(Input!B16576),IF(AND(Input!B16576&gt;=20,Input!B16576&lt;=700),Input!B16576,""),"")</f>
        <v/>
      </c>
      <c r="C16576">
        <f>IF(B16576="","",INT(A16576))</f>
        <v/>
      </c>
      <c r="D16576">
        <f>IF(B16576="","",HOUR(A16576))</f>
        <v/>
      </c>
      <c r="E16576">
        <f>IF(B16576="","",IF(INPUT!$I$1="","",IF(C16576&lt;(INT(INPUT!$I$1)-INPUT!$I$2),"Off Meds",IF(C16576&lt;=(INT(INPUT!$I$1)+INPUT!$I$2),"Washout","On Meds"))))</f>
        <v/>
      </c>
      <c r="F16576">
        <f>IF(B16576="","",1.509*(LN(B16576)^1.084-5.381))</f>
        <v/>
      </c>
      <c r="G16576">
        <f>IF(F16576="","",IF(F16576&lt;0,10*F16576^2,0))</f>
        <v/>
      </c>
      <c r="H16576">
        <f>IF(F16576="","",IF(F16576&gt;0,10*F16576^2,0))</f>
        <v/>
      </c>
    </row>
    <row r="16577">
      <c r="A16577">
        <f>Input!A16577</f>
        <v/>
      </c>
      <c r="B16577">
        <f>IF(ISNUMBER(Input!B16577),IF(AND(Input!B16577&gt;=20,Input!B16577&lt;=700),Input!B16577,""),"")</f>
        <v/>
      </c>
      <c r="C16577">
        <f>IF(B16577="","",INT(A16577))</f>
        <v/>
      </c>
      <c r="D16577">
        <f>IF(B16577="","",HOUR(A16577))</f>
        <v/>
      </c>
      <c r="E16577">
        <f>IF(B16577="","",IF(INPUT!$I$1="","",IF(C16577&lt;(INT(INPUT!$I$1)-INPUT!$I$2),"Off Meds",IF(C16577&lt;=(INT(INPUT!$I$1)+INPUT!$I$2),"Washout","On Meds"))))</f>
        <v/>
      </c>
      <c r="F16577">
        <f>IF(B16577="","",1.509*(LN(B16577)^1.084-5.381))</f>
        <v/>
      </c>
      <c r="G16577">
        <f>IF(F16577="","",IF(F16577&lt;0,10*F16577^2,0))</f>
        <v/>
      </c>
      <c r="H16577">
        <f>IF(F16577="","",IF(F16577&gt;0,10*F16577^2,0))</f>
        <v/>
      </c>
    </row>
    <row r="16578">
      <c r="A16578">
        <f>Input!A16578</f>
        <v/>
      </c>
      <c r="B16578">
        <f>IF(ISNUMBER(Input!B16578),IF(AND(Input!B16578&gt;=20,Input!B16578&lt;=700),Input!B16578,""),"")</f>
        <v/>
      </c>
      <c r="C16578">
        <f>IF(B16578="","",INT(A16578))</f>
        <v/>
      </c>
      <c r="D16578">
        <f>IF(B16578="","",HOUR(A16578))</f>
        <v/>
      </c>
      <c r="E16578">
        <f>IF(B16578="","",IF(INPUT!$I$1="","",IF(C16578&lt;(INT(INPUT!$I$1)-INPUT!$I$2),"Off Meds",IF(C16578&lt;=(INT(INPUT!$I$1)+INPUT!$I$2),"Washout","On Meds"))))</f>
        <v/>
      </c>
      <c r="F16578">
        <f>IF(B16578="","",1.509*(LN(B16578)^1.084-5.381))</f>
        <v/>
      </c>
      <c r="G16578">
        <f>IF(F16578="","",IF(F16578&lt;0,10*F16578^2,0))</f>
        <v/>
      </c>
      <c r="H16578">
        <f>IF(F16578="","",IF(F16578&gt;0,10*F16578^2,0))</f>
        <v/>
      </c>
    </row>
    <row r="16579">
      <c r="A16579">
        <f>Input!A16579</f>
        <v/>
      </c>
      <c r="B16579">
        <f>IF(ISNUMBER(Input!B16579),IF(AND(Input!B16579&gt;=20,Input!B16579&lt;=700),Input!B16579,""),"")</f>
        <v/>
      </c>
      <c r="C16579">
        <f>IF(B16579="","",INT(A16579))</f>
        <v/>
      </c>
      <c r="D16579">
        <f>IF(B16579="","",HOUR(A16579))</f>
        <v/>
      </c>
      <c r="E16579">
        <f>IF(B16579="","",IF(INPUT!$I$1="","",IF(C16579&lt;(INT(INPUT!$I$1)-INPUT!$I$2),"Off Meds",IF(C16579&lt;=(INT(INPUT!$I$1)+INPUT!$I$2),"Washout","On Meds"))))</f>
        <v/>
      </c>
      <c r="F16579">
        <f>IF(B16579="","",1.509*(LN(B16579)^1.084-5.381))</f>
        <v/>
      </c>
      <c r="G16579">
        <f>IF(F16579="","",IF(F16579&lt;0,10*F16579^2,0))</f>
        <v/>
      </c>
      <c r="H16579">
        <f>IF(F16579="","",IF(F16579&gt;0,10*F16579^2,0))</f>
        <v/>
      </c>
    </row>
    <row r="16580">
      <c r="A16580">
        <f>Input!A16580</f>
        <v/>
      </c>
      <c r="B16580">
        <f>IF(ISNUMBER(Input!B16580),IF(AND(Input!B16580&gt;=20,Input!B16580&lt;=700),Input!B16580,""),"")</f>
        <v/>
      </c>
      <c r="C16580">
        <f>IF(B16580="","",INT(A16580))</f>
        <v/>
      </c>
      <c r="D16580">
        <f>IF(B16580="","",HOUR(A16580))</f>
        <v/>
      </c>
      <c r="E16580">
        <f>IF(B16580="","",IF(INPUT!$I$1="","",IF(C16580&lt;(INT(INPUT!$I$1)-INPUT!$I$2),"Off Meds",IF(C16580&lt;=(INT(INPUT!$I$1)+INPUT!$I$2),"Washout","On Meds"))))</f>
        <v/>
      </c>
      <c r="F16580">
        <f>IF(B16580="","",1.509*(LN(B16580)^1.084-5.381))</f>
        <v/>
      </c>
      <c r="G16580">
        <f>IF(F16580="","",IF(F16580&lt;0,10*F16580^2,0))</f>
        <v/>
      </c>
      <c r="H16580">
        <f>IF(F16580="","",IF(F16580&gt;0,10*F16580^2,0))</f>
        <v/>
      </c>
    </row>
    <row r="16581">
      <c r="A16581">
        <f>Input!A16581</f>
        <v/>
      </c>
      <c r="B16581">
        <f>IF(ISNUMBER(Input!B16581),IF(AND(Input!B16581&gt;=20,Input!B16581&lt;=700),Input!B16581,""),"")</f>
        <v/>
      </c>
      <c r="C16581">
        <f>IF(B16581="","",INT(A16581))</f>
        <v/>
      </c>
      <c r="D16581">
        <f>IF(B16581="","",HOUR(A16581))</f>
        <v/>
      </c>
      <c r="E16581">
        <f>IF(B16581="","",IF(INPUT!$I$1="","",IF(C16581&lt;(INT(INPUT!$I$1)-INPUT!$I$2),"Off Meds",IF(C16581&lt;=(INT(INPUT!$I$1)+INPUT!$I$2),"Washout","On Meds"))))</f>
        <v/>
      </c>
      <c r="F16581">
        <f>IF(B16581="","",1.509*(LN(B16581)^1.084-5.381))</f>
        <v/>
      </c>
      <c r="G16581">
        <f>IF(F16581="","",IF(F16581&lt;0,10*F16581^2,0))</f>
        <v/>
      </c>
      <c r="H16581">
        <f>IF(F16581="","",IF(F16581&gt;0,10*F16581^2,0))</f>
        <v/>
      </c>
    </row>
    <row r="16582">
      <c r="A16582">
        <f>Input!A16582</f>
        <v/>
      </c>
      <c r="B16582">
        <f>IF(ISNUMBER(Input!B16582),IF(AND(Input!B16582&gt;=20,Input!B16582&lt;=700),Input!B16582,""),"")</f>
        <v/>
      </c>
      <c r="C16582">
        <f>IF(B16582="","",INT(A16582))</f>
        <v/>
      </c>
      <c r="D16582">
        <f>IF(B16582="","",HOUR(A16582))</f>
        <v/>
      </c>
      <c r="E16582">
        <f>IF(B16582="","",IF(INPUT!$I$1="","",IF(C16582&lt;(INT(INPUT!$I$1)-INPUT!$I$2),"Off Meds",IF(C16582&lt;=(INT(INPUT!$I$1)+INPUT!$I$2),"Washout","On Meds"))))</f>
        <v/>
      </c>
      <c r="F16582">
        <f>IF(B16582="","",1.509*(LN(B16582)^1.084-5.381))</f>
        <v/>
      </c>
      <c r="G16582">
        <f>IF(F16582="","",IF(F16582&lt;0,10*F16582^2,0))</f>
        <v/>
      </c>
      <c r="H16582">
        <f>IF(F16582="","",IF(F16582&gt;0,10*F16582^2,0))</f>
        <v/>
      </c>
    </row>
    <row r="16583">
      <c r="A16583">
        <f>Input!A16583</f>
        <v/>
      </c>
      <c r="B16583">
        <f>IF(ISNUMBER(Input!B16583),IF(AND(Input!B16583&gt;=20,Input!B16583&lt;=700),Input!B16583,""),"")</f>
        <v/>
      </c>
      <c r="C16583">
        <f>IF(B16583="","",INT(A16583))</f>
        <v/>
      </c>
      <c r="D16583">
        <f>IF(B16583="","",HOUR(A16583))</f>
        <v/>
      </c>
      <c r="E16583">
        <f>IF(B16583="","",IF(INPUT!$I$1="","",IF(C16583&lt;(INT(INPUT!$I$1)-INPUT!$I$2),"Off Meds",IF(C16583&lt;=(INT(INPUT!$I$1)+INPUT!$I$2),"Washout","On Meds"))))</f>
        <v/>
      </c>
      <c r="F16583">
        <f>IF(B16583="","",1.509*(LN(B16583)^1.084-5.381))</f>
        <v/>
      </c>
      <c r="G16583">
        <f>IF(F16583="","",IF(F16583&lt;0,10*F16583^2,0))</f>
        <v/>
      </c>
      <c r="H16583">
        <f>IF(F16583="","",IF(F16583&gt;0,10*F16583^2,0))</f>
        <v/>
      </c>
    </row>
    <row r="16584">
      <c r="A16584">
        <f>Input!A16584</f>
        <v/>
      </c>
      <c r="B16584">
        <f>IF(ISNUMBER(Input!B16584),IF(AND(Input!B16584&gt;=20,Input!B16584&lt;=700),Input!B16584,""),"")</f>
        <v/>
      </c>
      <c r="C16584">
        <f>IF(B16584="","",INT(A16584))</f>
        <v/>
      </c>
      <c r="D16584">
        <f>IF(B16584="","",HOUR(A16584))</f>
        <v/>
      </c>
      <c r="E16584">
        <f>IF(B16584="","",IF(INPUT!$I$1="","",IF(C16584&lt;(INT(INPUT!$I$1)-INPUT!$I$2),"Off Meds",IF(C16584&lt;=(INT(INPUT!$I$1)+INPUT!$I$2),"Washout","On Meds"))))</f>
        <v/>
      </c>
      <c r="F16584">
        <f>IF(B16584="","",1.509*(LN(B16584)^1.084-5.381))</f>
        <v/>
      </c>
      <c r="G16584">
        <f>IF(F16584="","",IF(F16584&lt;0,10*F16584^2,0))</f>
        <v/>
      </c>
      <c r="H16584">
        <f>IF(F16584="","",IF(F16584&gt;0,10*F16584^2,0))</f>
        <v/>
      </c>
    </row>
    <row r="16585">
      <c r="A16585">
        <f>Input!A16585</f>
        <v/>
      </c>
      <c r="B16585">
        <f>IF(ISNUMBER(Input!B16585),IF(AND(Input!B16585&gt;=20,Input!B16585&lt;=700),Input!B16585,""),"")</f>
        <v/>
      </c>
      <c r="C16585">
        <f>IF(B16585="","",INT(A16585))</f>
        <v/>
      </c>
      <c r="D16585">
        <f>IF(B16585="","",HOUR(A16585))</f>
        <v/>
      </c>
      <c r="E16585">
        <f>IF(B16585="","",IF(INPUT!$I$1="","",IF(C16585&lt;(INT(INPUT!$I$1)-INPUT!$I$2),"Off Meds",IF(C16585&lt;=(INT(INPUT!$I$1)+INPUT!$I$2),"Washout","On Meds"))))</f>
        <v/>
      </c>
      <c r="F16585">
        <f>IF(B16585="","",1.509*(LN(B16585)^1.084-5.381))</f>
        <v/>
      </c>
      <c r="G16585">
        <f>IF(F16585="","",IF(F16585&lt;0,10*F16585^2,0))</f>
        <v/>
      </c>
      <c r="H16585">
        <f>IF(F16585="","",IF(F16585&gt;0,10*F16585^2,0))</f>
        <v/>
      </c>
    </row>
    <row r="16586">
      <c r="A16586">
        <f>Input!A16586</f>
        <v/>
      </c>
      <c r="B16586">
        <f>IF(ISNUMBER(Input!B16586),IF(AND(Input!B16586&gt;=20,Input!B16586&lt;=700),Input!B16586,""),"")</f>
        <v/>
      </c>
      <c r="C16586">
        <f>IF(B16586="","",INT(A16586))</f>
        <v/>
      </c>
      <c r="D16586">
        <f>IF(B16586="","",HOUR(A16586))</f>
        <v/>
      </c>
      <c r="E16586">
        <f>IF(B16586="","",IF(INPUT!$I$1="","",IF(C16586&lt;(INT(INPUT!$I$1)-INPUT!$I$2),"Off Meds",IF(C16586&lt;=(INT(INPUT!$I$1)+INPUT!$I$2),"Washout","On Meds"))))</f>
        <v/>
      </c>
      <c r="F16586">
        <f>IF(B16586="","",1.509*(LN(B16586)^1.084-5.381))</f>
        <v/>
      </c>
      <c r="G16586">
        <f>IF(F16586="","",IF(F16586&lt;0,10*F16586^2,0))</f>
        <v/>
      </c>
      <c r="H16586">
        <f>IF(F16586="","",IF(F16586&gt;0,10*F16586^2,0))</f>
        <v/>
      </c>
    </row>
    <row r="16587">
      <c r="A16587">
        <f>Input!A16587</f>
        <v/>
      </c>
      <c r="B16587">
        <f>IF(ISNUMBER(Input!B16587),IF(AND(Input!B16587&gt;=20,Input!B16587&lt;=700),Input!B16587,""),"")</f>
        <v/>
      </c>
      <c r="C16587">
        <f>IF(B16587="","",INT(A16587))</f>
        <v/>
      </c>
      <c r="D16587">
        <f>IF(B16587="","",HOUR(A16587))</f>
        <v/>
      </c>
      <c r="E16587">
        <f>IF(B16587="","",IF(INPUT!$I$1="","",IF(C16587&lt;(INT(INPUT!$I$1)-INPUT!$I$2),"Off Meds",IF(C16587&lt;=(INT(INPUT!$I$1)+INPUT!$I$2),"Washout","On Meds"))))</f>
        <v/>
      </c>
      <c r="F16587">
        <f>IF(B16587="","",1.509*(LN(B16587)^1.084-5.381))</f>
        <v/>
      </c>
      <c r="G16587">
        <f>IF(F16587="","",IF(F16587&lt;0,10*F16587^2,0))</f>
        <v/>
      </c>
      <c r="H16587">
        <f>IF(F16587="","",IF(F16587&gt;0,10*F16587^2,0))</f>
        <v/>
      </c>
    </row>
    <row r="16588">
      <c r="A16588">
        <f>Input!A16588</f>
        <v/>
      </c>
      <c r="B16588">
        <f>IF(ISNUMBER(Input!B16588),IF(AND(Input!B16588&gt;=20,Input!B16588&lt;=700),Input!B16588,""),"")</f>
        <v/>
      </c>
      <c r="C16588">
        <f>IF(B16588="","",INT(A16588))</f>
        <v/>
      </c>
      <c r="D16588">
        <f>IF(B16588="","",HOUR(A16588))</f>
        <v/>
      </c>
      <c r="E16588">
        <f>IF(B16588="","",IF(INPUT!$I$1="","",IF(C16588&lt;(INT(INPUT!$I$1)-INPUT!$I$2),"Off Meds",IF(C16588&lt;=(INT(INPUT!$I$1)+INPUT!$I$2),"Washout","On Meds"))))</f>
        <v/>
      </c>
      <c r="F16588">
        <f>IF(B16588="","",1.509*(LN(B16588)^1.084-5.381))</f>
        <v/>
      </c>
      <c r="G16588">
        <f>IF(F16588="","",IF(F16588&lt;0,10*F16588^2,0))</f>
        <v/>
      </c>
      <c r="H16588">
        <f>IF(F16588="","",IF(F16588&gt;0,10*F16588^2,0))</f>
        <v/>
      </c>
    </row>
    <row r="16589">
      <c r="A16589">
        <f>Input!A16589</f>
        <v/>
      </c>
      <c r="B16589">
        <f>IF(ISNUMBER(Input!B16589),IF(AND(Input!B16589&gt;=20,Input!B16589&lt;=700),Input!B16589,""),"")</f>
        <v/>
      </c>
      <c r="C16589">
        <f>IF(B16589="","",INT(A16589))</f>
        <v/>
      </c>
      <c r="D16589">
        <f>IF(B16589="","",HOUR(A16589))</f>
        <v/>
      </c>
      <c r="E16589">
        <f>IF(B16589="","",IF(INPUT!$I$1="","",IF(C16589&lt;(INT(INPUT!$I$1)-INPUT!$I$2),"Off Meds",IF(C16589&lt;=(INT(INPUT!$I$1)+INPUT!$I$2),"Washout","On Meds"))))</f>
        <v/>
      </c>
      <c r="F16589">
        <f>IF(B16589="","",1.509*(LN(B16589)^1.084-5.381))</f>
        <v/>
      </c>
      <c r="G16589">
        <f>IF(F16589="","",IF(F16589&lt;0,10*F16589^2,0))</f>
        <v/>
      </c>
      <c r="H16589">
        <f>IF(F16589="","",IF(F16589&gt;0,10*F16589^2,0))</f>
        <v/>
      </c>
    </row>
    <row r="16590">
      <c r="A16590">
        <f>Input!A16590</f>
        <v/>
      </c>
      <c r="B16590">
        <f>IF(ISNUMBER(Input!B16590),IF(AND(Input!B16590&gt;=20,Input!B16590&lt;=700),Input!B16590,""),"")</f>
        <v/>
      </c>
      <c r="C16590">
        <f>IF(B16590="","",INT(A16590))</f>
        <v/>
      </c>
      <c r="D16590">
        <f>IF(B16590="","",HOUR(A16590))</f>
        <v/>
      </c>
      <c r="E16590">
        <f>IF(B16590="","",IF(INPUT!$I$1="","",IF(C16590&lt;(INT(INPUT!$I$1)-INPUT!$I$2),"Off Meds",IF(C16590&lt;=(INT(INPUT!$I$1)+INPUT!$I$2),"Washout","On Meds"))))</f>
        <v/>
      </c>
      <c r="F16590">
        <f>IF(B16590="","",1.509*(LN(B16590)^1.084-5.381))</f>
        <v/>
      </c>
      <c r="G16590">
        <f>IF(F16590="","",IF(F16590&lt;0,10*F16590^2,0))</f>
        <v/>
      </c>
      <c r="H16590">
        <f>IF(F16590="","",IF(F16590&gt;0,10*F16590^2,0))</f>
        <v/>
      </c>
    </row>
    <row r="16591">
      <c r="A16591">
        <f>Input!A16591</f>
        <v/>
      </c>
      <c r="B16591">
        <f>IF(ISNUMBER(Input!B16591),IF(AND(Input!B16591&gt;=20,Input!B16591&lt;=700),Input!B16591,""),"")</f>
        <v/>
      </c>
      <c r="C16591">
        <f>IF(B16591="","",INT(A16591))</f>
        <v/>
      </c>
      <c r="D16591">
        <f>IF(B16591="","",HOUR(A16591))</f>
        <v/>
      </c>
      <c r="E16591">
        <f>IF(B16591="","",IF(INPUT!$I$1="","",IF(C16591&lt;(INT(INPUT!$I$1)-INPUT!$I$2),"Off Meds",IF(C16591&lt;=(INT(INPUT!$I$1)+INPUT!$I$2),"Washout","On Meds"))))</f>
        <v/>
      </c>
      <c r="F16591">
        <f>IF(B16591="","",1.509*(LN(B16591)^1.084-5.381))</f>
        <v/>
      </c>
      <c r="G16591">
        <f>IF(F16591="","",IF(F16591&lt;0,10*F16591^2,0))</f>
        <v/>
      </c>
      <c r="H16591">
        <f>IF(F16591="","",IF(F16591&gt;0,10*F16591^2,0))</f>
        <v/>
      </c>
    </row>
    <row r="16592">
      <c r="A16592">
        <f>Input!A16592</f>
        <v/>
      </c>
      <c r="B16592">
        <f>IF(ISNUMBER(Input!B16592),IF(AND(Input!B16592&gt;=20,Input!B16592&lt;=700),Input!B16592,""),"")</f>
        <v/>
      </c>
      <c r="C16592">
        <f>IF(B16592="","",INT(A16592))</f>
        <v/>
      </c>
      <c r="D16592">
        <f>IF(B16592="","",HOUR(A16592))</f>
        <v/>
      </c>
      <c r="E16592">
        <f>IF(B16592="","",IF(INPUT!$I$1="","",IF(C16592&lt;(INT(INPUT!$I$1)-INPUT!$I$2),"Off Meds",IF(C16592&lt;=(INT(INPUT!$I$1)+INPUT!$I$2),"Washout","On Meds"))))</f>
        <v/>
      </c>
      <c r="F16592">
        <f>IF(B16592="","",1.509*(LN(B16592)^1.084-5.381))</f>
        <v/>
      </c>
      <c r="G16592">
        <f>IF(F16592="","",IF(F16592&lt;0,10*F16592^2,0))</f>
        <v/>
      </c>
      <c r="H16592">
        <f>IF(F16592="","",IF(F16592&gt;0,10*F16592^2,0))</f>
        <v/>
      </c>
    </row>
    <row r="16593">
      <c r="A16593">
        <f>Input!A16593</f>
        <v/>
      </c>
      <c r="B16593">
        <f>IF(ISNUMBER(Input!B16593),IF(AND(Input!B16593&gt;=20,Input!B16593&lt;=700),Input!B16593,""),"")</f>
        <v/>
      </c>
      <c r="C16593">
        <f>IF(B16593="","",INT(A16593))</f>
        <v/>
      </c>
      <c r="D16593">
        <f>IF(B16593="","",HOUR(A16593))</f>
        <v/>
      </c>
      <c r="E16593">
        <f>IF(B16593="","",IF(INPUT!$I$1="","",IF(C16593&lt;(INT(INPUT!$I$1)-INPUT!$I$2),"Off Meds",IF(C16593&lt;=(INT(INPUT!$I$1)+INPUT!$I$2),"Washout","On Meds"))))</f>
        <v/>
      </c>
      <c r="F16593">
        <f>IF(B16593="","",1.509*(LN(B16593)^1.084-5.381))</f>
        <v/>
      </c>
      <c r="G16593">
        <f>IF(F16593="","",IF(F16593&lt;0,10*F16593^2,0))</f>
        <v/>
      </c>
      <c r="H16593">
        <f>IF(F16593="","",IF(F16593&gt;0,10*F16593^2,0))</f>
        <v/>
      </c>
    </row>
    <row r="16594">
      <c r="A16594">
        <f>Input!A16594</f>
        <v/>
      </c>
      <c r="B16594">
        <f>IF(ISNUMBER(Input!B16594),IF(AND(Input!B16594&gt;=20,Input!B16594&lt;=700),Input!B16594,""),"")</f>
        <v/>
      </c>
      <c r="C16594">
        <f>IF(B16594="","",INT(A16594))</f>
        <v/>
      </c>
      <c r="D16594">
        <f>IF(B16594="","",HOUR(A16594))</f>
        <v/>
      </c>
      <c r="E16594">
        <f>IF(B16594="","",IF(INPUT!$I$1="","",IF(C16594&lt;(INT(INPUT!$I$1)-INPUT!$I$2),"Off Meds",IF(C16594&lt;=(INT(INPUT!$I$1)+INPUT!$I$2),"Washout","On Meds"))))</f>
        <v/>
      </c>
      <c r="F16594">
        <f>IF(B16594="","",1.509*(LN(B16594)^1.084-5.381))</f>
        <v/>
      </c>
      <c r="G16594">
        <f>IF(F16594="","",IF(F16594&lt;0,10*F16594^2,0))</f>
        <v/>
      </c>
      <c r="H16594">
        <f>IF(F16594="","",IF(F16594&gt;0,10*F16594^2,0))</f>
        <v/>
      </c>
    </row>
    <row r="16595">
      <c r="A16595">
        <f>Input!A16595</f>
        <v/>
      </c>
      <c r="B16595">
        <f>IF(ISNUMBER(Input!B16595),IF(AND(Input!B16595&gt;=20,Input!B16595&lt;=700),Input!B16595,""),"")</f>
        <v/>
      </c>
      <c r="C16595">
        <f>IF(B16595="","",INT(A16595))</f>
        <v/>
      </c>
      <c r="D16595">
        <f>IF(B16595="","",HOUR(A16595))</f>
        <v/>
      </c>
      <c r="E16595">
        <f>IF(B16595="","",IF(INPUT!$I$1="","",IF(C16595&lt;(INT(INPUT!$I$1)-INPUT!$I$2),"Off Meds",IF(C16595&lt;=(INT(INPUT!$I$1)+INPUT!$I$2),"Washout","On Meds"))))</f>
        <v/>
      </c>
      <c r="F16595">
        <f>IF(B16595="","",1.509*(LN(B16595)^1.084-5.381))</f>
        <v/>
      </c>
      <c r="G16595">
        <f>IF(F16595="","",IF(F16595&lt;0,10*F16595^2,0))</f>
        <v/>
      </c>
      <c r="H16595">
        <f>IF(F16595="","",IF(F16595&gt;0,10*F16595^2,0))</f>
        <v/>
      </c>
    </row>
    <row r="16596">
      <c r="A16596">
        <f>Input!A16596</f>
        <v/>
      </c>
      <c r="B16596">
        <f>IF(ISNUMBER(Input!B16596),IF(AND(Input!B16596&gt;=20,Input!B16596&lt;=700),Input!B16596,""),"")</f>
        <v/>
      </c>
      <c r="C16596">
        <f>IF(B16596="","",INT(A16596))</f>
        <v/>
      </c>
      <c r="D16596">
        <f>IF(B16596="","",HOUR(A16596))</f>
        <v/>
      </c>
      <c r="E16596">
        <f>IF(B16596="","",IF(INPUT!$I$1="","",IF(C16596&lt;(INT(INPUT!$I$1)-INPUT!$I$2),"Off Meds",IF(C16596&lt;=(INT(INPUT!$I$1)+INPUT!$I$2),"Washout","On Meds"))))</f>
        <v/>
      </c>
      <c r="F16596">
        <f>IF(B16596="","",1.509*(LN(B16596)^1.084-5.381))</f>
        <v/>
      </c>
      <c r="G16596">
        <f>IF(F16596="","",IF(F16596&lt;0,10*F16596^2,0))</f>
        <v/>
      </c>
      <c r="H16596">
        <f>IF(F16596="","",IF(F16596&gt;0,10*F16596^2,0))</f>
        <v/>
      </c>
    </row>
    <row r="16597">
      <c r="A16597">
        <f>Input!A16597</f>
        <v/>
      </c>
      <c r="B16597">
        <f>IF(ISNUMBER(Input!B16597),IF(AND(Input!B16597&gt;=20,Input!B16597&lt;=700),Input!B16597,""),"")</f>
        <v/>
      </c>
      <c r="C16597">
        <f>IF(B16597="","",INT(A16597))</f>
        <v/>
      </c>
      <c r="D16597">
        <f>IF(B16597="","",HOUR(A16597))</f>
        <v/>
      </c>
      <c r="E16597">
        <f>IF(B16597="","",IF(INPUT!$I$1="","",IF(C16597&lt;(INT(INPUT!$I$1)-INPUT!$I$2),"Off Meds",IF(C16597&lt;=(INT(INPUT!$I$1)+INPUT!$I$2),"Washout","On Meds"))))</f>
        <v/>
      </c>
      <c r="F16597">
        <f>IF(B16597="","",1.509*(LN(B16597)^1.084-5.381))</f>
        <v/>
      </c>
      <c r="G16597">
        <f>IF(F16597="","",IF(F16597&lt;0,10*F16597^2,0))</f>
        <v/>
      </c>
      <c r="H16597">
        <f>IF(F16597="","",IF(F16597&gt;0,10*F16597^2,0))</f>
        <v/>
      </c>
    </row>
    <row r="16598">
      <c r="A16598">
        <f>Input!A16598</f>
        <v/>
      </c>
      <c r="B16598">
        <f>IF(ISNUMBER(Input!B16598),IF(AND(Input!B16598&gt;=20,Input!B16598&lt;=700),Input!B16598,""),"")</f>
        <v/>
      </c>
      <c r="C16598">
        <f>IF(B16598="","",INT(A16598))</f>
        <v/>
      </c>
      <c r="D16598">
        <f>IF(B16598="","",HOUR(A16598))</f>
        <v/>
      </c>
      <c r="E16598">
        <f>IF(B16598="","",IF(INPUT!$I$1="","",IF(C16598&lt;(INT(INPUT!$I$1)-INPUT!$I$2),"Off Meds",IF(C16598&lt;=(INT(INPUT!$I$1)+INPUT!$I$2),"Washout","On Meds"))))</f>
        <v/>
      </c>
      <c r="F16598">
        <f>IF(B16598="","",1.509*(LN(B16598)^1.084-5.381))</f>
        <v/>
      </c>
      <c r="G16598">
        <f>IF(F16598="","",IF(F16598&lt;0,10*F16598^2,0))</f>
        <v/>
      </c>
      <c r="H16598">
        <f>IF(F16598="","",IF(F16598&gt;0,10*F16598^2,0))</f>
        <v/>
      </c>
    </row>
    <row r="16599">
      <c r="A16599">
        <f>Input!A16599</f>
        <v/>
      </c>
      <c r="B16599">
        <f>IF(ISNUMBER(Input!B16599),IF(AND(Input!B16599&gt;=20,Input!B16599&lt;=700),Input!B16599,""),"")</f>
        <v/>
      </c>
      <c r="C16599">
        <f>IF(B16599="","",INT(A16599))</f>
        <v/>
      </c>
      <c r="D16599">
        <f>IF(B16599="","",HOUR(A16599))</f>
        <v/>
      </c>
      <c r="E16599">
        <f>IF(B16599="","",IF(INPUT!$I$1="","",IF(C16599&lt;(INT(INPUT!$I$1)-INPUT!$I$2),"Off Meds",IF(C16599&lt;=(INT(INPUT!$I$1)+INPUT!$I$2),"Washout","On Meds"))))</f>
        <v/>
      </c>
      <c r="F16599">
        <f>IF(B16599="","",1.509*(LN(B16599)^1.084-5.381))</f>
        <v/>
      </c>
      <c r="G16599">
        <f>IF(F16599="","",IF(F16599&lt;0,10*F16599^2,0))</f>
        <v/>
      </c>
      <c r="H16599">
        <f>IF(F16599="","",IF(F16599&gt;0,10*F16599^2,0))</f>
        <v/>
      </c>
    </row>
    <row r="16600">
      <c r="A16600">
        <f>Input!A16600</f>
        <v/>
      </c>
      <c r="B16600">
        <f>IF(ISNUMBER(Input!B16600),IF(AND(Input!B16600&gt;=20,Input!B16600&lt;=700),Input!B16600,""),"")</f>
        <v/>
      </c>
      <c r="C16600">
        <f>IF(B16600="","",INT(A16600))</f>
        <v/>
      </c>
      <c r="D16600">
        <f>IF(B16600="","",HOUR(A16600))</f>
        <v/>
      </c>
      <c r="E16600">
        <f>IF(B16600="","",IF(INPUT!$I$1="","",IF(C16600&lt;(INT(INPUT!$I$1)-INPUT!$I$2),"Off Meds",IF(C16600&lt;=(INT(INPUT!$I$1)+INPUT!$I$2),"Washout","On Meds"))))</f>
        <v/>
      </c>
      <c r="F16600">
        <f>IF(B16600="","",1.509*(LN(B16600)^1.084-5.381))</f>
        <v/>
      </c>
      <c r="G16600">
        <f>IF(F16600="","",IF(F16600&lt;0,10*F16600^2,0))</f>
        <v/>
      </c>
      <c r="H16600">
        <f>IF(F16600="","",IF(F16600&gt;0,10*F16600^2,0))</f>
        <v/>
      </c>
    </row>
    <row r="16601">
      <c r="A16601">
        <f>Input!A16601</f>
        <v/>
      </c>
      <c r="B16601">
        <f>IF(ISNUMBER(Input!B16601),IF(AND(Input!B16601&gt;=20,Input!B16601&lt;=700),Input!B16601,""),"")</f>
        <v/>
      </c>
      <c r="C16601">
        <f>IF(B16601="","",INT(A16601))</f>
        <v/>
      </c>
      <c r="D16601">
        <f>IF(B16601="","",HOUR(A16601))</f>
        <v/>
      </c>
      <c r="E16601">
        <f>IF(B16601="","",IF(INPUT!$I$1="","",IF(C16601&lt;(INT(INPUT!$I$1)-INPUT!$I$2),"Off Meds",IF(C16601&lt;=(INT(INPUT!$I$1)+INPUT!$I$2),"Washout","On Meds"))))</f>
        <v/>
      </c>
      <c r="F16601">
        <f>IF(B16601="","",1.509*(LN(B16601)^1.084-5.381))</f>
        <v/>
      </c>
      <c r="G16601">
        <f>IF(F16601="","",IF(F16601&lt;0,10*F16601^2,0))</f>
        <v/>
      </c>
      <c r="H16601">
        <f>IF(F16601="","",IF(F16601&gt;0,10*F16601^2,0))</f>
        <v/>
      </c>
    </row>
    <row r="16602">
      <c r="A16602">
        <f>Input!A16602</f>
        <v/>
      </c>
      <c r="B16602">
        <f>IF(ISNUMBER(Input!B16602),IF(AND(Input!B16602&gt;=20,Input!B16602&lt;=700),Input!B16602,""),"")</f>
        <v/>
      </c>
      <c r="C16602">
        <f>IF(B16602="","",INT(A16602))</f>
        <v/>
      </c>
      <c r="D16602">
        <f>IF(B16602="","",HOUR(A16602))</f>
        <v/>
      </c>
      <c r="E16602">
        <f>IF(B16602="","",IF(INPUT!$I$1="","",IF(C16602&lt;(INT(INPUT!$I$1)-INPUT!$I$2),"Off Meds",IF(C16602&lt;=(INT(INPUT!$I$1)+INPUT!$I$2),"Washout","On Meds"))))</f>
        <v/>
      </c>
      <c r="F16602">
        <f>IF(B16602="","",1.509*(LN(B16602)^1.084-5.381))</f>
        <v/>
      </c>
      <c r="G16602">
        <f>IF(F16602="","",IF(F16602&lt;0,10*F16602^2,0))</f>
        <v/>
      </c>
      <c r="H16602">
        <f>IF(F16602="","",IF(F16602&gt;0,10*F16602^2,0))</f>
        <v/>
      </c>
    </row>
    <row r="16603">
      <c r="A16603">
        <f>Input!A16603</f>
        <v/>
      </c>
      <c r="B16603">
        <f>IF(ISNUMBER(Input!B16603),IF(AND(Input!B16603&gt;=20,Input!B16603&lt;=700),Input!B16603,""),"")</f>
        <v/>
      </c>
      <c r="C16603">
        <f>IF(B16603="","",INT(A16603))</f>
        <v/>
      </c>
      <c r="D16603">
        <f>IF(B16603="","",HOUR(A16603))</f>
        <v/>
      </c>
      <c r="E16603">
        <f>IF(B16603="","",IF(INPUT!$I$1="","",IF(C16603&lt;(INT(INPUT!$I$1)-INPUT!$I$2),"Off Meds",IF(C16603&lt;=(INT(INPUT!$I$1)+INPUT!$I$2),"Washout","On Meds"))))</f>
        <v/>
      </c>
      <c r="F16603">
        <f>IF(B16603="","",1.509*(LN(B16603)^1.084-5.381))</f>
        <v/>
      </c>
      <c r="G16603">
        <f>IF(F16603="","",IF(F16603&lt;0,10*F16603^2,0))</f>
        <v/>
      </c>
      <c r="H16603">
        <f>IF(F16603="","",IF(F16603&gt;0,10*F16603^2,0))</f>
        <v/>
      </c>
    </row>
    <row r="16604">
      <c r="A16604">
        <f>Input!A16604</f>
        <v/>
      </c>
      <c r="B16604">
        <f>IF(ISNUMBER(Input!B16604),IF(AND(Input!B16604&gt;=20,Input!B16604&lt;=700),Input!B16604,""),"")</f>
        <v/>
      </c>
      <c r="C16604">
        <f>IF(B16604="","",INT(A16604))</f>
        <v/>
      </c>
      <c r="D16604">
        <f>IF(B16604="","",HOUR(A16604))</f>
        <v/>
      </c>
      <c r="E16604">
        <f>IF(B16604="","",IF(INPUT!$I$1="","",IF(C16604&lt;(INT(INPUT!$I$1)-INPUT!$I$2),"Off Meds",IF(C16604&lt;=(INT(INPUT!$I$1)+INPUT!$I$2),"Washout","On Meds"))))</f>
        <v/>
      </c>
      <c r="F16604">
        <f>IF(B16604="","",1.509*(LN(B16604)^1.084-5.381))</f>
        <v/>
      </c>
      <c r="G16604">
        <f>IF(F16604="","",IF(F16604&lt;0,10*F16604^2,0))</f>
        <v/>
      </c>
      <c r="H16604">
        <f>IF(F16604="","",IF(F16604&gt;0,10*F16604^2,0))</f>
        <v/>
      </c>
    </row>
    <row r="16605">
      <c r="A16605">
        <f>Input!A16605</f>
        <v/>
      </c>
      <c r="B16605">
        <f>IF(ISNUMBER(Input!B16605),IF(AND(Input!B16605&gt;=20,Input!B16605&lt;=700),Input!B16605,""),"")</f>
        <v/>
      </c>
      <c r="C16605">
        <f>IF(B16605="","",INT(A16605))</f>
        <v/>
      </c>
      <c r="D16605">
        <f>IF(B16605="","",HOUR(A16605))</f>
        <v/>
      </c>
      <c r="E16605">
        <f>IF(B16605="","",IF(INPUT!$I$1="","",IF(C16605&lt;(INT(INPUT!$I$1)-INPUT!$I$2),"Off Meds",IF(C16605&lt;=(INT(INPUT!$I$1)+INPUT!$I$2),"Washout","On Meds"))))</f>
        <v/>
      </c>
      <c r="F16605">
        <f>IF(B16605="","",1.509*(LN(B16605)^1.084-5.381))</f>
        <v/>
      </c>
      <c r="G16605">
        <f>IF(F16605="","",IF(F16605&lt;0,10*F16605^2,0))</f>
        <v/>
      </c>
      <c r="H16605">
        <f>IF(F16605="","",IF(F16605&gt;0,10*F16605^2,0))</f>
        <v/>
      </c>
    </row>
    <row r="16606">
      <c r="A16606">
        <f>Input!A16606</f>
        <v/>
      </c>
      <c r="B16606">
        <f>IF(ISNUMBER(Input!B16606),IF(AND(Input!B16606&gt;=20,Input!B16606&lt;=700),Input!B16606,""),"")</f>
        <v/>
      </c>
      <c r="C16606">
        <f>IF(B16606="","",INT(A16606))</f>
        <v/>
      </c>
      <c r="D16606">
        <f>IF(B16606="","",HOUR(A16606))</f>
        <v/>
      </c>
      <c r="E16606">
        <f>IF(B16606="","",IF(INPUT!$I$1="","",IF(C16606&lt;(INT(INPUT!$I$1)-INPUT!$I$2),"Off Meds",IF(C16606&lt;=(INT(INPUT!$I$1)+INPUT!$I$2),"Washout","On Meds"))))</f>
        <v/>
      </c>
      <c r="F16606">
        <f>IF(B16606="","",1.509*(LN(B16606)^1.084-5.381))</f>
        <v/>
      </c>
      <c r="G16606">
        <f>IF(F16606="","",IF(F16606&lt;0,10*F16606^2,0))</f>
        <v/>
      </c>
      <c r="H16606">
        <f>IF(F16606="","",IF(F16606&gt;0,10*F16606^2,0))</f>
        <v/>
      </c>
    </row>
    <row r="16607">
      <c r="A16607">
        <f>Input!A16607</f>
        <v/>
      </c>
      <c r="B16607">
        <f>IF(ISNUMBER(Input!B16607),IF(AND(Input!B16607&gt;=20,Input!B16607&lt;=700),Input!B16607,""),"")</f>
        <v/>
      </c>
      <c r="C16607">
        <f>IF(B16607="","",INT(A16607))</f>
        <v/>
      </c>
      <c r="D16607">
        <f>IF(B16607="","",HOUR(A16607))</f>
        <v/>
      </c>
      <c r="E16607">
        <f>IF(B16607="","",IF(INPUT!$I$1="","",IF(C16607&lt;(INT(INPUT!$I$1)-INPUT!$I$2),"Off Meds",IF(C16607&lt;=(INT(INPUT!$I$1)+INPUT!$I$2),"Washout","On Meds"))))</f>
        <v/>
      </c>
      <c r="F16607">
        <f>IF(B16607="","",1.509*(LN(B16607)^1.084-5.381))</f>
        <v/>
      </c>
      <c r="G16607">
        <f>IF(F16607="","",IF(F16607&lt;0,10*F16607^2,0))</f>
        <v/>
      </c>
      <c r="H16607">
        <f>IF(F16607="","",IF(F16607&gt;0,10*F16607^2,0))</f>
        <v/>
      </c>
    </row>
    <row r="16608">
      <c r="A16608">
        <f>Input!A16608</f>
        <v/>
      </c>
      <c r="B16608">
        <f>IF(ISNUMBER(Input!B16608),IF(AND(Input!B16608&gt;=20,Input!B16608&lt;=700),Input!B16608,""),"")</f>
        <v/>
      </c>
      <c r="C16608">
        <f>IF(B16608="","",INT(A16608))</f>
        <v/>
      </c>
      <c r="D16608">
        <f>IF(B16608="","",HOUR(A16608))</f>
        <v/>
      </c>
      <c r="E16608">
        <f>IF(B16608="","",IF(INPUT!$I$1="","",IF(C16608&lt;(INT(INPUT!$I$1)-INPUT!$I$2),"Off Meds",IF(C16608&lt;=(INT(INPUT!$I$1)+INPUT!$I$2),"Washout","On Meds"))))</f>
        <v/>
      </c>
      <c r="F16608">
        <f>IF(B16608="","",1.509*(LN(B16608)^1.084-5.381))</f>
        <v/>
      </c>
      <c r="G16608">
        <f>IF(F16608="","",IF(F16608&lt;0,10*F16608^2,0))</f>
        <v/>
      </c>
      <c r="H16608">
        <f>IF(F16608="","",IF(F16608&gt;0,10*F16608^2,0))</f>
        <v/>
      </c>
    </row>
    <row r="16609">
      <c r="A16609">
        <f>Input!A16609</f>
        <v/>
      </c>
      <c r="B16609">
        <f>IF(ISNUMBER(Input!B16609),IF(AND(Input!B16609&gt;=20,Input!B16609&lt;=700),Input!B16609,""),"")</f>
        <v/>
      </c>
      <c r="C16609">
        <f>IF(B16609="","",INT(A16609))</f>
        <v/>
      </c>
      <c r="D16609">
        <f>IF(B16609="","",HOUR(A16609))</f>
        <v/>
      </c>
      <c r="E16609">
        <f>IF(B16609="","",IF(INPUT!$I$1="","",IF(C16609&lt;(INT(INPUT!$I$1)-INPUT!$I$2),"Off Meds",IF(C16609&lt;=(INT(INPUT!$I$1)+INPUT!$I$2),"Washout","On Meds"))))</f>
        <v/>
      </c>
      <c r="F16609">
        <f>IF(B16609="","",1.509*(LN(B16609)^1.084-5.381))</f>
        <v/>
      </c>
      <c r="G16609">
        <f>IF(F16609="","",IF(F16609&lt;0,10*F16609^2,0))</f>
        <v/>
      </c>
      <c r="H16609">
        <f>IF(F16609="","",IF(F16609&gt;0,10*F16609^2,0))</f>
        <v/>
      </c>
    </row>
    <row r="16610">
      <c r="A16610">
        <f>Input!A16610</f>
        <v/>
      </c>
      <c r="B16610">
        <f>IF(ISNUMBER(Input!B16610),IF(AND(Input!B16610&gt;=20,Input!B16610&lt;=700),Input!B16610,""),"")</f>
        <v/>
      </c>
      <c r="C16610">
        <f>IF(B16610="","",INT(A16610))</f>
        <v/>
      </c>
      <c r="D16610">
        <f>IF(B16610="","",HOUR(A16610))</f>
        <v/>
      </c>
      <c r="E16610">
        <f>IF(B16610="","",IF(INPUT!$I$1="","",IF(C16610&lt;(INT(INPUT!$I$1)-INPUT!$I$2),"Off Meds",IF(C16610&lt;=(INT(INPUT!$I$1)+INPUT!$I$2),"Washout","On Meds"))))</f>
        <v/>
      </c>
      <c r="F16610">
        <f>IF(B16610="","",1.509*(LN(B16610)^1.084-5.381))</f>
        <v/>
      </c>
      <c r="G16610">
        <f>IF(F16610="","",IF(F16610&lt;0,10*F16610^2,0))</f>
        <v/>
      </c>
      <c r="H16610">
        <f>IF(F16610="","",IF(F16610&gt;0,10*F16610^2,0))</f>
        <v/>
      </c>
    </row>
    <row r="16611">
      <c r="A16611">
        <f>Input!A16611</f>
        <v/>
      </c>
      <c r="B16611">
        <f>IF(ISNUMBER(Input!B16611),IF(AND(Input!B16611&gt;=20,Input!B16611&lt;=700),Input!B16611,""),"")</f>
        <v/>
      </c>
      <c r="C16611">
        <f>IF(B16611="","",INT(A16611))</f>
        <v/>
      </c>
      <c r="D16611">
        <f>IF(B16611="","",HOUR(A16611))</f>
        <v/>
      </c>
      <c r="E16611">
        <f>IF(B16611="","",IF(INPUT!$I$1="","",IF(C16611&lt;(INT(INPUT!$I$1)-INPUT!$I$2),"Off Meds",IF(C16611&lt;=(INT(INPUT!$I$1)+INPUT!$I$2),"Washout","On Meds"))))</f>
        <v/>
      </c>
      <c r="F16611">
        <f>IF(B16611="","",1.509*(LN(B16611)^1.084-5.381))</f>
        <v/>
      </c>
      <c r="G16611">
        <f>IF(F16611="","",IF(F16611&lt;0,10*F16611^2,0))</f>
        <v/>
      </c>
      <c r="H16611">
        <f>IF(F16611="","",IF(F16611&gt;0,10*F16611^2,0))</f>
        <v/>
      </c>
    </row>
    <row r="16612">
      <c r="A16612">
        <f>Input!A16612</f>
        <v/>
      </c>
      <c r="B16612">
        <f>IF(ISNUMBER(Input!B16612),IF(AND(Input!B16612&gt;=20,Input!B16612&lt;=700),Input!B16612,""),"")</f>
        <v/>
      </c>
      <c r="C16612">
        <f>IF(B16612="","",INT(A16612))</f>
        <v/>
      </c>
      <c r="D16612">
        <f>IF(B16612="","",HOUR(A16612))</f>
        <v/>
      </c>
      <c r="E16612">
        <f>IF(B16612="","",IF(INPUT!$I$1="","",IF(C16612&lt;(INT(INPUT!$I$1)-INPUT!$I$2),"Off Meds",IF(C16612&lt;=(INT(INPUT!$I$1)+INPUT!$I$2),"Washout","On Meds"))))</f>
        <v/>
      </c>
      <c r="F16612">
        <f>IF(B16612="","",1.509*(LN(B16612)^1.084-5.381))</f>
        <v/>
      </c>
      <c r="G16612">
        <f>IF(F16612="","",IF(F16612&lt;0,10*F16612^2,0))</f>
        <v/>
      </c>
      <c r="H16612">
        <f>IF(F16612="","",IF(F16612&gt;0,10*F16612^2,0))</f>
        <v/>
      </c>
    </row>
    <row r="16613">
      <c r="A16613">
        <f>Input!A16613</f>
        <v/>
      </c>
      <c r="B16613">
        <f>IF(ISNUMBER(Input!B16613),IF(AND(Input!B16613&gt;=20,Input!B16613&lt;=700),Input!B16613,""),"")</f>
        <v/>
      </c>
      <c r="C16613">
        <f>IF(B16613="","",INT(A16613))</f>
        <v/>
      </c>
      <c r="D16613">
        <f>IF(B16613="","",HOUR(A16613))</f>
        <v/>
      </c>
      <c r="E16613">
        <f>IF(B16613="","",IF(INPUT!$I$1="","",IF(C16613&lt;(INT(INPUT!$I$1)-INPUT!$I$2),"Off Meds",IF(C16613&lt;=(INT(INPUT!$I$1)+INPUT!$I$2),"Washout","On Meds"))))</f>
        <v/>
      </c>
      <c r="F16613">
        <f>IF(B16613="","",1.509*(LN(B16613)^1.084-5.381))</f>
        <v/>
      </c>
      <c r="G16613">
        <f>IF(F16613="","",IF(F16613&lt;0,10*F16613^2,0))</f>
        <v/>
      </c>
      <c r="H16613">
        <f>IF(F16613="","",IF(F16613&gt;0,10*F16613^2,0))</f>
        <v/>
      </c>
    </row>
    <row r="16614">
      <c r="A16614">
        <f>Input!A16614</f>
        <v/>
      </c>
      <c r="B16614">
        <f>IF(ISNUMBER(Input!B16614),IF(AND(Input!B16614&gt;=20,Input!B16614&lt;=700),Input!B16614,""),"")</f>
        <v/>
      </c>
      <c r="C16614">
        <f>IF(B16614="","",INT(A16614))</f>
        <v/>
      </c>
      <c r="D16614">
        <f>IF(B16614="","",HOUR(A16614))</f>
        <v/>
      </c>
      <c r="E16614">
        <f>IF(B16614="","",IF(INPUT!$I$1="","",IF(C16614&lt;(INT(INPUT!$I$1)-INPUT!$I$2),"Off Meds",IF(C16614&lt;=(INT(INPUT!$I$1)+INPUT!$I$2),"Washout","On Meds"))))</f>
        <v/>
      </c>
      <c r="F16614">
        <f>IF(B16614="","",1.509*(LN(B16614)^1.084-5.381))</f>
        <v/>
      </c>
      <c r="G16614">
        <f>IF(F16614="","",IF(F16614&lt;0,10*F16614^2,0))</f>
        <v/>
      </c>
      <c r="H16614">
        <f>IF(F16614="","",IF(F16614&gt;0,10*F16614^2,0))</f>
        <v/>
      </c>
    </row>
    <row r="16615">
      <c r="A16615">
        <f>Input!A16615</f>
        <v/>
      </c>
      <c r="B16615">
        <f>IF(ISNUMBER(Input!B16615),IF(AND(Input!B16615&gt;=20,Input!B16615&lt;=700),Input!B16615,""),"")</f>
        <v/>
      </c>
      <c r="C16615">
        <f>IF(B16615="","",INT(A16615))</f>
        <v/>
      </c>
      <c r="D16615">
        <f>IF(B16615="","",HOUR(A16615))</f>
        <v/>
      </c>
      <c r="E16615">
        <f>IF(B16615="","",IF(INPUT!$I$1="","",IF(C16615&lt;(INT(INPUT!$I$1)-INPUT!$I$2),"Off Meds",IF(C16615&lt;=(INT(INPUT!$I$1)+INPUT!$I$2),"Washout","On Meds"))))</f>
        <v/>
      </c>
      <c r="F16615">
        <f>IF(B16615="","",1.509*(LN(B16615)^1.084-5.381))</f>
        <v/>
      </c>
      <c r="G16615">
        <f>IF(F16615="","",IF(F16615&lt;0,10*F16615^2,0))</f>
        <v/>
      </c>
      <c r="H16615">
        <f>IF(F16615="","",IF(F16615&gt;0,10*F16615^2,0))</f>
        <v/>
      </c>
    </row>
    <row r="16616">
      <c r="A16616">
        <f>Input!A16616</f>
        <v/>
      </c>
      <c r="B16616">
        <f>IF(ISNUMBER(Input!B16616),IF(AND(Input!B16616&gt;=20,Input!B16616&lt;=700),Input!B16616,""),"")</f>
        <v/>
      </c>
      <c r="C16616">
        <f>IF(B16616="","",INT(A16616))</f>
        <v/>
      </c>
      <c r="D16616">
        <f>IF(B16616="","",HOUR(A16616))</f>
        <v/>
      </c>
      <c r="E16616">
        <f>IF(B16616="","",IF(INPUT!$I$1="","",IF(C16616&lt;(INT(INPUT!$I$1)-INPUT!$I$2),"Off Meds",IF(C16616&lt;=(INT(INPUT!$I$1)+INPUT!$I$2),"Washout","On Meds"))))</f>
        <v/>
      </c>
      <c r="F16616">
        <f>IF(B16616="","",1.509*(LN(B16616)^1.084-5.381))</f>
        <v/>
      </c>
      <c r="G16616">
        <f>IF(F16616="","",IF(F16616&lt;0,10*F16616^2,0))</f>
        <v/>
      </c>
      <c r="H16616">
        <f>IF(F16616="","",IF(F16616&gt;0,10*F16616^2,0))</f>
        <v/>
      </c>
    </row>
    <row r="16617">
      <c r="A16617">
        <f>Input!A16617</f>
        <v/>
      </c>
      <c r="B16617">
        <f>IF(ISNUMBER(Input!B16617),IF(AND(Input!B16617&gt;=20,Input!B16617&lt;=700),Input!B16617,""),"")</f>
        <v/>
      </c>
      <c r="C16617">
        <f>IF(B16617="","",INT(A16617))</f>
        <v/>
      </c>
      <c r="D16617">
        <f>IF(B16617="","",HOUR(A16617))</f>
        <v/>
      </c>
      <c r="E16617">
        <f>IF(B16617="","",IF(INPUT!$I$1="","",IF(C16617&lt;(INT(INPUT!$I$1)-INPUT!$I$2),"Off Meds",IF(C16617&lt;=(INT(INPUT!$I$1)+INPUT!$I$2),"Washout","On Meds"))))</f>
        <v/>
      </c>
      <c r="F16617">
        <f>IF(B16617="","",1.509*(LN(B16617)^1.084-5.381))</f>
        <v/>
      </c>
      <c r="G16617">
        <f>IF(F16617="","",IF(F16617&lt;0,10*F16617^2,0))</f>
        <v/>
      </c>
      <c r="H16617">
        <f>IF(F16617="","",IF(F16617&gt;0,10*F16617^2,0))</f>
        <v/>
      </c>
    </row>
    <row r="16618">
      <c r="A16618">
        <f>Input!A16618</f>
        <v/>
      </c>
      <c r="B16618">
        <f>IF(ISNUMBER(Input!B16618),IF(AND(Input!B16618&gt;=20,Input!B16618&lt;=700),Input!B16618,""),"")</f>
        <v/>
      </c>
      <c r="C16618">
        <f>IF(B16618="","",INT(A16618))</f>
        <v/>
      </c>
      <c r="D16618">
        <f>IF(B16618="","",HOUR(A16618))</f>
        <v/>
      </c>
      <c r="E16618">
        <f>IF(B16618="","",IF(INPUT!$I$1="","",IF(C16618&lt;(INT(INPUT!$I$1)-INPUT!$I$2),"Off Meds",IF(C16618&lt;=(INT(INPUT!$I$1)+INPUT!$I$2),"Washout","On Meds"))))</f>
        <v/>
      </c>
      <c r="F16618">
        <f>IF(B16618="","",1.509*(LN(B16618)^1.084-5.381))</f>
        <v/>
      </c>
      <c r="G16618">
        <f>IF(F16618="","",IF(F16618&lt;0,10*F16618^2,0))</f>
        <v/>
      </c>
      <c r="H16618">
        <f>IF(F16618="","",IF(F16618&gt;0,10*F16618^2,0))</f>
        <v/>
      </c>
    </row>
    <row r="16619">
      <c r="A16619">
        <f>Input!A16619</f>
        <v/>
      </c>
      <c r="B16619">
        <f>IF(ISNUMBER(Input!B16619),IF(AND(Input!B16619&gt;=20,Input!B16619&lt;=700),Input!B16619,""),"")</f>
        <v/>
      </c>
      <c r="C16619">
        <f>IF(B16619="","",INT(A16619))</f>
        <v/>
      </c>
      <c r="D16619">
        <f>IF(B16619="","",HOUR(A16619))</f>
        <v/>
      </c>
      <c r="E16619">
        <f>IF(B16619="","",IF(INPUT!$I$1="","",IF(C16619&lt;(INT(INPUT!$I$1)-INPUT!$I$2),"Off Meds",IF(C16619&lt;=(INT(INPUT!$I$1)+INPUT!$I$2),"Washout","On Meds"))))</f>
        <v/>
      </c>
      <c r="F16619">
        <f>IF(B16619="","",1.509*(LN(B16619)^1.084-5.381))</f>
        <v/>
      </c>
      <c r="G16619">
        <f>IF(F16619="","",IF(F16619&lt;0,10*F16619^2,0))</f>
        <v/>
      </c>
      <c r="H16619">
        <f>IF(F16619="","",IF(F16619&gt;0,10*F16619^2,0))</f>
        <v/>
      </c>
    </row>
    <row r="16620">
      <c r="A16620">
        <f>Input!A16620</f>
        <v/>
      </c>
      <c r="B16620">
        <f>IF(ISNUMBER(Input!B16620),IF(AND(Input!B16620&gt;=20,Input!B16620&lt;=700),Input!B16620,""),"")</f>
        <v/>
      </c>
      <c r="C16620">
        <f>IF(B16620="","",INT(A16620))</f>
        <v/>
      </c>
      <c r="D16620">
        <f>IF(B16620="","",HOUR(A16620))</f>
        <v/>
      </c>
      <c r="E16620">
        <f>IF(B16620="","",IF(INPUT!$I$1="","",IF(C16620&lt;(INT(INPUT!$I$1)-INPUT!$I$2),"Off Meds",IF(C16620&lt;=(INT(INPUT!$I$1)+INPUT!$I$2),"Washout","On Meds"))))</f>
        <v/>
      </c>
      <c r="F16620">
        <f>IF(B16620="","",1.509*(LN(B16620)^1.084-5.381))</f>
        <v/>
      </c>
      <c r="G16620">
        <f>IF(F16620="","",IF(F16620&lt;0,10*F16620^2,0))</f>
        <v/>
      </c>
      <c r="H16620">
        <f>IF(F16620="","",IF(F16620&gt;0,10*F16620^2,0))</f>
        <v/>
      </c>
    </row>
    <row r="16621">
      <c r="A16621">
        <f>Input!A16621</f>
        <v/>
      </c>
      <c r="B16621">
        <f>IF(ISNUMBER(Input!B16621),IF(AND(Input!B16621&gt;=20,Input!B16621&lt;=700),Input!B16621,""),"")</f>
        <v/>
      </c>
      <c r="C16621">
        <f>IF(B16621="","",INT(A16621))</f>
        <v/>
      </c>
      <c r="D16621">
        <f>IF(B16621="","",HOUR(A16621))</f>
        <v/>
      </c>
      <c r="E16621">
        <f>IF(B16621="","",IF(INPUT!$I$1="","",IF(C16621&lt;(INT(INPUT!$I$1)-INPUT!$I$2),"Off Meds",IF(C16621&lt;=(INT(INPUT!$I$1)+INPUT!$I$2),"Washout","On Meds"))))</f>
        <v/>
      </c>
      <c r="F16621">
        <f>IF(B16621="","",1.509*(LN(B16621)^1.084-5.381))</f>
        <v/>
      </c>
      <c r="G16621">
        <f>IF(F16621="","",IF(F16621&lt;0,10*F16621^2,0))</f>
        <v/>
      </c>
      <c r="H16621">
        <f>IF(F16621="","",IF(F16621&gt;0,10*F16621^2,0))</f>
        <v/>
      </c>
    </row>
    <row r="16622">
      <c r="A16622">
        <f>Input!A16622</f>
        <v/>
      </c>
      <c r="B16622">
        <f>IF(ISNUMBER(Input!B16622),IF(AND(Input!B16622&gt;=20,Input!B16622&lt;=700),Input!B16622,""),"")</f>
        <v/>
      </c>
      <c r="C16622">
        <f>IF(B16622="","",INT(A16622))</f>
        <v/>
      </c>
      <c r="D16622">
        <f>IF(B16622="","",HOUR(A16622))</f>
        <v/>
      </c>
      <c r="E16622">
        <f>IF(B16622="","",IF(INPUT!$I$1="","",IF(C16622&lt;(INT(INPUT!$I$1)-INPUT!$I$2),"Off Meds",IF(C16622&lt;=(INT(INPUT!$I$1)+INPUT!$I$2),"Washout","On Meds"))))</f>
        <v/>
      </c>
      <c r="F16622">
        <f>IF(B16622="","",1.509*(LN(B16622)^1.084-5.381))</f>
        <v/>
      </c>
      <c r="G16622">
        <f>IF(F16622="","",IF(F16622&lt;0,10*F16622^2,0))</f>
        <v/>
      </c>
      <c r="H16622">
        <f>IF(F16622="","",IF(F16622&gt;0,10*F16622^2,0))</f>
        <v/>
      </c>
    </row>
    <row r="16623">
      <c r="A16623">
        <f>Input!A16623</f>
        <v/>
      </c>
      <c r="B16623">
        <f>IF(ISNUMBER(Input!B16623),IF(AND(Input!B16623&gt;=20,Input!B16623&lt;=700),Input!B16623,""),"")</f>
        <v/>
      </c>
      <c r="C16623">
        <f>IF(B16623="","",INT(A16623))</f>
        <v/>
      </c>
      <c r="D16623">
        <f>IF(B16623="","",HOUR(A16623))</f>
        <v/>
      </c>
      <c r="E16623">
        <f>IF(B16623="","",IF(INPUT!$I$1="","",IF(C16623&lt;(INT(INPUT!$I$1)-INPUT!$I$2),"Off Meds",IF(C16623&lt;=(INT(INPUT!$I$1)+INPUT!$I$2),"Washout","On Meds"))))</f>
        <v/>
      </c>
      <c r="F16623">
        <f>IF(B16623="","",1.509*(LN(B16623)^1.084-5.381))</f>
        <v/>
      </c>
      <c r="G16623">
        <f>IF(F16623="","",IF(F16623&lt;0,10*F16623^2,0))</f>
        <v/>
      </c>
      <c r="H16623">
        <f>IF(F16623="","",IF(F16623&gt;0,10*F16623^2,0))</f>
        <v/>
      </c>
    </row>
    <row r="16624">
      <c r="A16624">
        <f>Input!A16624</f>
        <v/>
      </c>
      <c r="B16624">
        <f>IF(ISNUMBER(Input!B16624),IF(AND(Input!B16624&gt;=20,Input!B16624&lt;=700),Input!B16624,""),"")</f>
        <v/>
      </c>
      <c r="C16624">
        <f>IF(B16624="","",INT(A16624))</f>
        <v/>
      </c>
      <c r="D16624">
        <f>IF(B16624="","",HOUR(A16624))</f>
        <v/>
      </c>
      <c r="E16624">
        <f>IF(B16624="","",IF(INPUT!$I$1="","",IF(C16624&lt;(INT(INPUT!$I$1)-INPUT!$I$2),"Off Meds",IF(C16624&lt;=(INT(INPUT!$I$1)+INPUT!$I$2),"Washout","On Meds"))))</f>
        <v/>
      </c>
      <c r="F16624">
        <f>IF(B16624="","",1.509*(LN(B16624)^1.084-5.381))</f>
        <v/>
      </c>
      <c r="G16624">
        <f>IF(F16624="","",IF(F16624&lt;0,10*F16624^2,0))</f>
        <v/>
      </c>
      <c r="H16624">
        <f>IF(F16624="","",IF(F16624&gt;0,10*F16624^2,0))</f>
        <v/>
      </c>
    </row>
    <row r="16625">
      <c r="A16625">
        <f>Input!A16625</f>
        <v/>
      </c>
      <c r="B16625">
        <f>IF(ISNUMBER(Input!B16625),IF(AND(Input!B16625&gt;=20,Input!B16625&lt;=700),Input!B16625,""),"")</f>
        <v/>
      </c>
      <c r="C16625">
        <f>IF(B16625="","",INT(A16625))</f>
        <v/>
      </c>
      <c r="D16625">
        <f>IF(B16625="","",HOUR(A16625))</f>
        <v/>
      </c>
      <c r="E16625">
        <f>IF(B16625="","",IF(INPUT!$I$1="","",IF(C16625&lt;(INT(INPUT!$I$1)-INPUT!$I$2),"Off Meds",IF(C16625&lt;=(INT(INPUT!$I$1)+INPUT!$I$2),"Washout","On Meds"))))</f>
        <v/>
      </c>
      <c r="F16625">
        <f>IF(B16625="","",1.509*(LN(B16625)^1.084-5.381))</f>
        <v/>
      </c>
      <c r="G16625">
        <f>IF(F16625="","",IF(F16625&lt;0,10*F16625^2,0))</f>
        <v/>
      </c>
      <c r="H16625">
        <f>IF(F16625="","",IF(F16625&gt;0,10*F16625^2,0))</f>
        <v/>
      </c>
    </row>
    <row r="16626">
      <c r="A16626">
        <f>Input!A16626</f>
        <v/>
      </c>
      <c r="B16626">
        <f>IF(ISNUMBER(Input!B16626),IF(AND(Input!B16626&gt;=20,Input!B16626&lt;=700),Input!B16626,""),"")</f>
        <v/>
      </c>
      <c r="C16626">
        <f>IF(B16626="","",INT(A16626))</f>
        <v/>
      </c>
      <c r="D16626">
        <f>IF(B16626="","",HOUR(A16626))</f>
        <v/>
      </c>
      <c r="E16626">
        <f>IF(B16626="","",IF(INPUT!$I$1="","",IF(C16626&lt;(INT(INPUT!$I$1)-INPUT!$I$2),"Off Meds",IF(C16626&lt;=(INT(INPUT!$I$1)+INPUT!$I$2),"Washout","On Meds"))))</f>
        <v/>
      </c>
      <c r="F16626">
        <f>IF(B16626="","",1.509*(LN(B16626)^1.084-5.381))</f>
        <v/>
      </c>
      <c r="G16626">
        <f>IF(F16626="","",IF(F16626&lt;0,10*F16626^2,0))</f>
        <v/>
      </c>
      <c r="H16626">
        <f>IF(F16626="","",IF(F16626&gt;0,10*F16626^2,0))</f>
        <v/>
      </c>
    </row>
    <row r="16627">
      <c r="A16627">
        <f>Input!A16627</f>
        <v/>
      </c>
      <c r="B16627">
        <f>IF(ISNUMBER(Input!B16627),IF(AND(Input!B16627&gt;=20,Input!B16627&lt;=700),Input!B16627,""),"")</f>
        <v/>
      </c>
      <c r="C16627">
        <f>IF(B16627="","",INT(A16627))</f>
        <v/>
      </c>
      <c r="D16627">
        <f>IF(B16627="","",HOUR(A16627))</f>
        <v/>
      </c>
      <c r="E16627">
        <f>IF(B16627="","",IF(INPUT!$I$1="","",IF(C16627&lt;(INT(INPUT!$I$1)-INPUT!$I$2),"Off Meds",IF(C16627&lt;=(INT(INPUT!$I$1)+INPUT!$I$2),"Washout","On Meds"))))</f>
        <v/>
      </c>
      <c r="F16627">
        <f>IF(B16627="","",1.509*(LN(B16627)^1.084-5.381))</f>
        <v/>
      </c>
      <c r="G16627">
        <f>IF(F16627="","",IF(F16627&lt;0,10*F16627^2,0))</f>
        <v/>
      </c>
      <c r="H16627">
        <f>IF(F16627="","",IF(F16627&gt;0,10*F16627^2,0))</f>
        <v/>
      </c>
    </row>
    <row r="16628">
      <c r="A16628">
        <f>Input!A16628</f>
        <v/>
      </c>
      <c r="B16628">
        <f>IF(ISNUMBER(Input!B16628),IF(AND(Input!B16628&gt;=20,Input!B16628&lt;=700),Input!B16628,""),"")</f>
        <v/>
      </c>
      <c r="C16628">
        <f>IF(B16628="","",INT(A16628))</f>
        <v/>
      </c>
      <c r="D16628">
        <f>IF(B16628="","",HOUR(A16628))</f>
        <v/>
      </c>
      <c r="E16628">
        <f>IF(B16628="","",IF(INPUT!$I$1="","",IF(C16628&lt;(INT(INPUT!$I$1)-INPUT!$I$2),"Off Meds",IF(C16628&lt;=(INT(INPUT!$I$1)+INPUT!$I$2),"Washout","On Meds"))))</f>
        <v/>
      </c>
      <c r="F16628">
        <f>IF(B16628="","",1.509*(LN(B16628)^1.084-5.381))</f>
        <v/>
      </c>
      <c r="G16628">
        <f>IF(F16628="","",IF(F16628&lt;0,10*F16628^2,0))</f>
        <v/>
      </c>
      <c r="H16628">
        <f>IF(F16628="","",IF(F16628&gt;0,10*F16628^2,0))</f>
        <v/>
      </c>
    </row>
    <row r="16629">
      <c r="A16629">
        <f>Input!A16629</f>
        <v/>
      </c>
      <c r="B16629">
        <f>IF(ISNUMBER(Input!B16629),IF(AND(Input!B16629&gt;=20,Input!B16629&lt;=700),Input!B16629,""),"")</f>
        <v/>
      </c>
      <c r="C16629">
        <f>IF(B16629="","",INT(A16629))</f>
        <v/>
      </c>
      <c r="D16629">
        <f>IF(B16629="","",HOUR(A16629))</f>
        <v/>
      </c>
      <c r="E16629">
        <f>IF(B16629="","",IF(INPUT!$I$1="","",IF(C16629&lt;(INT(INPUT!$I$1)-INPUT!$I$2),"Off Meds",IF(C16629&lt;=(INT(INPUT!$I$1)+INPUT!$I$2),"Washout","On Meds"))))</f>
        <v/>
      </c>
      <c r="F16629">
        <f>IF(B16629="","",1.509*(LN(B16629)^1.084-5.381))</f>
        <v/>
      </c>
      <c r="G16629">
        <f>IF(F16629="","",IF(F16629&lt;0,10*F16629^2,0))</f>
        <v/>
      </c>
      <c r="H16629">
        <f>IF(F16629="","",IF(F16629&gt;0,10*F16629^2,0))</f>
        <v/>
      </c>
    </row>
    <row r="16630">
      <c r="A16630">
        <f>Input!A16630</f>
        <v/>
      </c>
      <c r="B16630">
        <f>IF(ISNUMBER(Input!B16630),IF(AND(Input!B16630&gt;=20,Input!B16630&lt;=700),Input!B16630,""),"")</f>
        <v/>
      </c>
      <c r="C16630">
        <f>IF(B16630="","",INT(A16630))</f>
        <v/>
      </c>
      <c r="D16630">
        <f>IF(B16630="","",HOUR(A16630))</f>
        <v/>
      </c>
      <c r="E16630">
        <f>IF(B16630="","",IF(INPUT!$I$1="","",IF(C16630&lt;(INT(INPUT!$I$1)-INPUT!$I$2),"Off Meds",IF(C16630&lt;=(INT(INPUT!$I$1)+INPUT!$I$2),"Washout","On Meds"))))</f>
        <v/>
      </c>
      <c r="F16630">
        <f>IF(B16630="","",1.509*(LN(B16630)^1.084-5.381))</f>
        <v/>
      </c>
      <c r="G16630">
        <f>IF(F16630="","",IF(F16630&lt;0,10*F16630^2,0))</f>
        <v/>
      </c>
      <c r="H16630">
        <f>IF(F16630="","",IF(F16630&gt;0,10*F16630^2,0))</f>
        <v/>
      </c>
    </row>
    <row r="16631">
      <c r="A16631">
        <f>Input!A16631</f>
        <v/>
      </c>
      <c r="B16631">
        <f>IF(ISNUMBER(Input!B16631),IF(AND(Input!B16631&gt;=20,Input!B16631&lt;=700),Input!B16631,""),"")</f>
        <v/>
      </c>
      <c r="C16631">
        <f>IF(B16631="","",INT(A16631))</f>
        <v/>
      </c>
      <c r="D16631">
        <f>IF(B16631="","",HOUR(A16631))</f>
        <v/>
      </c>
      <c r="E16631">
        <f>IF(B16631="","",IF(INPUT!$I$1="","",IF(C16631&lt;(INT(INPUT!$I$1)-INPUT!$I$2),"Off Meds",IF(C16631&lt;=(INT(INPUT!$I$1)+INPUT!$I$2),"Washout","On Meds"))))</f>
        <v/>
      </c>
      <c r="F16631">
        <f>IF(B16631="","",1.509*(LN(B16631)^1.084-5.381))</f>
        <v/>
      </c>
      <c r="G16631">
        <f>IF(F16631="","",IF(F16631&lt;0,10*F16631^2,0))</f>
        <v/>
      </c>
      <c r="H16631">
        <f>IF(F16631="","",IF(F16631&gt;0,10*F16631^2,0))</f>
        <v/>
      </c>
    </row>
    <row r="16632">
      <c r="A16632">
        <f>Input!A16632</f>
        <v/>
      </c>
      <c r="B16632">
        <f>IF(ISNUMBER(Input!B16632),IF(AND(Input!B16632&gt;=20,Input!B16632&lt;=700),Input!B16632,""),"")</f>
        <v/>
      </c>
      <c r="C16632">
        <f>IF(B16632="","",INT(A16632))</f>
        <v/>
      </c>
      <c r="D16632">
        <f>IF(B16632="","",HOUR(A16632))</f>
        <v/>
      </c>
      <c r="E16632">
        <f>IF(B16632="","",IF(INPUT!$I$1="","",IF(C16632&lt;(INT(INPUT!$I$1)-INPUT!$I$2),"Off Meds",IF(C16632&lt;=(INT(INPUT!$I$1)+INPUT!$I$2),"Washout","On Meds"))))</f>
        <v/>
      </c>
      <c r="F16632">
        <f>IF(B16632="","",1.509*(LN(B16632)^1.084-5.381))</f>
        <v/>
      </c>
      <c r="G16632">
        <f>IF(F16632="","",IF(F16632&lt;0,10*F16632^2,0))</f>
        <v/>
      </c>
      <c r="H16632">
        <f>IF(F16632="","",IF(F16632&gt;0,10*F16632^2,0))</f>
        <v/>
      </c>
    </row>
    <row r="16633">
      <c r="A16633">
        <f>Input!A16633</f>
        <v/>
      </c>
      <c r="B16633">
        <f>IF(ISNUMBER(Input!B16633),IF(AND(Input!B16633&gt;=20,Input!B16633&lt;=700),Input!B16633,""),"")</f>
        <v/>
      </c>
      <c r="C16633">
        <f>IF(B16633="","",INT(A16633))</f>
        <v/>
      </c>
      <c r="D16633">
        <f>IF(B16633="","",HOUR(A16633))</f>
        <v/>
      </c>
      <c r="E16633">
        <f>IF(B16633="","",IF(INPUT!$I$1="","",IF(C16633&lt;(INT(INPUT!$I$1)-INPUT!$I$2),"Off Meds",IF(C16633&lt;=(INT(INPUT!$I$1)+INPUT!$I$2),"Washout","On Meds"))))</f>
        <v/>
      </c>
      <c r="F16633">
        <f>IF(B16633="","",1.509*(LN(B16633)^1.084-5.381))</f>
        <v/>
      </c>
      <c r="G16633">
        <f>IF(F16633="","",IF(F16633&lt;0,10*F16633^2,0))</f>
        <v/>
      </c>
      <c r="H16633">
        <f>IF(F16633="","",IF(F16633&gt;0,10*F16633^2,0))</f>
        <v/>
      </c>
    </row>
    <row r="16634">
      <c r="A16634">
        <f>Input!A16634</f>
        <v/>
      </c>
      <c r="B16634">
        <f>IF(ISNUMBER(Input!B16634),IF(AND(Input!B16634&gt;=20,Input!B16634&lt;=700),Input!B16634,""),"")</f>
        <v/>
      </c>
      <c r="C16634">
        <f>IF(B16634="","",INT(A16634))</f>
        <v/>
      </c>
      <c r="D16634">
        <f>IF(B16634="","",HOUR(A16634))</f>
        <v/>
      </c>
      <c r="E16634">
        <f>IF(B16634="","",IF(INPUT!$I$1="","",IF(C16634&lt;(INT(INPUT!$I$1)-INPUT!$I$2),"Off Meds",IF(C16634&lt;=(INT(INPUT!$I$1)+INPUT!$I$2),"Washout","On Meds"))))</f>
        <v/>
      </c>
      <c r="F16634">
        <f>IF(B16634="","",1.509*(LN(B16634)^1.084-5.381))</f>
        <v/>
      </c>
      <c r="G16634">
        <f>IF(F16634="","",IF(F16634&lt;0,10*F16634^2,0))</f>
        <v/>
      </c>
      <c r="H16634">
        <f>IF(F16634="","",IF(F16634&gt;0,10*F16634^2,0))</f>
        <v/>
      </c>
    </row>
    <row r="16635">
      <c r="A16635">
        <f>Input!A16635</f>
        <v/>
      </c>
      <c r="B16635">
        <f>IF(ISNUMBER(Input!B16635),IF(AND(Input!B16635&gt;=20,Input!B16635&lt;=700),Input!B16635,""),"")</f>
        <v/>
      </c>
      <c r="C16635">
        <f>IF(B16635="","",INT(A16635))</f>
        <v/>
      </c>
      <c r="D16635">
        <f>IF(B16635="","",HOUR(A16635))</f>
        <v/>
      </c>
      <c r="E16635">
        <f>IF(B16635="","",IF(INPUT!$I$1="","",IF(C16635&lt;(INT(INPUT!$I$1)-INPUT!$I$2),"Off Meds",IF(C16635&lt;=(INT(INPUT!$I$1)+INPUT!$I$2),"Washout","On Meds"))))</f>
        <v/>
      </c>
      <c r="F16635">
        <f>IF(B16635="","",1.509*(LN(B16635)^1.084-5.381))</f>
        <v/>
      </c>
      <c r="G16635">
        <f>IF(F16635="","",IF(F16635&lt;0,10*F16635^2,0))</f>
        <v/>
      </c>
      <c r="H16635">
        <f>IF(F16635="","",IF(F16635&gt;0,10*F16635^2,0))</f>
        <v/>
      </c>
    </row>
    <row r="16636">
      <c r="A16636">
        <f>Input!A16636</f>
        <v/>
      </c>
      <c r="B16636">
        <f>IF(ISNUMBER(Input!B16636),IF(AND(Input!B16636&gt;=20,Input!B16636&lt;=700),Input!B16636,""),"")</f>
        <v/>
      </c>
      <c r="C16636">
        <f>IF(B16636="","",INT(A16636))</f>
        <v/>
      </c>
      <c r="D16636">
        <f>IF(B16636="","",HOUR(A16636))</f>
        <v/>
      </c>
      <c r="E16636">
        <f>IF(B16636="","",IF(INPUT!$I$1="","",IF(C16636&lt;(INT(INPUT!$I$1)-INPUT!$I$2),"Off Meds",IF(C16636&lt;=(INT(INPUT!$I$1)+INPUT!$I$2),"Washout","On Meds"))))</f>
        <v/>
      </c>
      <c r="F16636">
        <f>IF(B16636="","",1.509*(LN(B16636)^1.084-5.381))</f>
        <v/>
      </c>
      <c r="G16636">
        <f>IF(F16636="","",IF(F16636&lt;0,10*F16636^2,0))</f>
        <v/>
      </c>
      <c r="H16636">
        <f>IF(F16636="","",IF(F16636&gt;0,10*F16636^2,0))</f>
        <v/>
      </c>
    </row>
    <row r="16637">
      <c r="A16637">
        <f>Input!A16637</f>
        <v/>
      </c>
      <c r="B16637">
        <f>IF(ISNUMBER(Input!B16637),IF(AND(Input!B16637&gt;=20,Input!B16637&lt;=700),Input!B16637,""),"")</f>
        <v/>
      </c>
      <c r="C16637">
        <f>IF(B16637="","",INT(A16637))</f>
        <v/>
      </c>
      <c r="D16637">
        <f>IF(B16637="","",HOUR(A16637))</f>
        <v/>
      </c>
      <c r="E16637">
        <f>IF(B16637="","",IF(INPUT!$I$1="","",IF(C16637&lt;(INT(INPUT!$I$1)-INPUT!$I$2),"Off Meds",IF(C16637&lt;=(INT(INPUT!$I$1)+INPUT!$I$2),"Washout","On Meds"))))</f>
        <v/>
      </c>
      <c r="F16637">
        <f>IF(B16637="","",1.509*(LN(B16637)^1.084-5.381))</f>
        <v/>
      </c>
      <c r="G16637">
        <f>IF(F16637="","",IF(F16637&lt;0,10*F16637^2,0))</f>
        <v/>
      </c>
      <c r="H16637">
        <f>IF(F16637="","",IF(F16637&gt;0,10*F16637^2,0))</f>
        <v/>
      </c>
    </row>
    <row r="16638">
      <c r="A16638">
        <f>Input!A16638</f>
        <v/>
      </c>
      <c r="B16638">
        <f>IF(ISNUMBER(Input!B16638),IF(AND(Input!B16638&gt;=20,Input!B16638&lt;=700),Input!B16638,""),"")</f>
        <v/>
      </c>
      <c r="C16638">
        <f>IF(B16638="","",INT(A16638))</f>
        <v/>
      </c>
      <c r="D16638">
        <f>IF(B16638="","",HOUR(A16638))</f>
        <v/>
      </c>
      <c r="E16638">
        <f>IF(B16638="","",IF(INPUT!$I$1="","",IF(C16638&lt;(INT(INPUT!$I$1)-INPUT!$I$2),"Off Meds",IF(C16638&lt;=(INT(INPUT!$I$1)+INPUT!$I$2),"Washout","On Meds"))))</f>
        <v/>
      </c>
      <c r="F16638">
        <f>IF(B16638="","",1.509*(LN(B16638)^1.084-5.381))</f>
        <v/>
      </c>
      <c r="G16638">
        <f>IF(F16638="","",IF(F16638&lt;0,10*F16638^2,0))</f>
        <v/>
      </c>
      <c r="H16638">
        <f>IF(F16638="","",IF(F16638&gt;0,10*F16638^2,0))</f>
        <v/>
      </c>
    </row>
    <row r="16639">
      <c r="A16639">
        <f>Input!A16639</f>
        <v/>
      </c>
      <c r="B16639">
        <f>IF(ISNUMBER(Input!B16639),IF(AND(Input!B16639&gt;=20,Input!B16639&lt;=700),Input!B16639,""),"")</f>
        <v/>
      </c>
      <c r="C16639">
        <f>IF(B16639="","",INT(A16639))</f>
        <v/>
      </c>
      <c r="D16639">
        <f>IF(B16639="","",HOUR(A16639))</f>
        <v/>
      </c>
      <c r="E16639">
        <f>IF(B16639="","",IF(INPUT!$I$1="","",IF(C16639&lt;(INT(INPUT!$I$1)-INPUT!$I$2),"Off Meds",IF(C16639&lt;=(INT(INPUT!$I$1)+INPUT!$I$2),"Washout","On Meds"))))</f>
        <v/>
      </c>
      <c r="F16639">
        <f>IF(B16639="","",1.509*(LN(B16639)^1.084-5.381))</f>
        <v/>
      </c>
      <c r="G16639">
        <f>IF(F16639="","",IF(F16639&lt;0,10*F16639^2,0))</f>
        <v/>
      </c>
      <c r="H16639">
        <f>IF(F16639="","",IF(F16639&gt;0,10*F16639^2,0))</f>
        <v/>
      </c>
    </row>
    <row r="16640">
      <c r="A16640">
        <f>Input!A16640</f>
        <v/>
      </c>
      <c r="B16640">
        <f>IF(ISNUMBER(Input!B16640),IF(AND(Input!B16640&gt;=20,Input!B16640&lt;=700),Input!B16640,""),"")</f>
        <v/>
      </c>
      <c r="C16640">
        <f>IF(B16640="","",INT(A16640))</f>
        <v/>
      </c>
      <c r="D16640">
        <f>IF(B16640="","",HOUR(A16640))</f>
        <v/>
      </c>
      <c r="E16640">
        <f>IF(B16640="","",IF(INPUT!$I$1="","",IF(C16640&lt;(INT(INPUT!$I$1)-INPUT!$I$2),"Off Meds",IF(C16640&lt;=(INT(INPUT!$I$1)+INPUT!$I$2),"Washout","On Meds"))))</f>
        <v/>
      </c>
      <c r="F16640">
        <f>IF(B16640="","",1.509*(LN(B16640)^1.084-5.381))</f>
        <v/>
      </c>
      <c r="G16640">
        <f>IF(F16640="","",IF(F16640&lt;0,10*F16640^2,0))</f>
        <v/>
      </c>
      <c r="H16640">
        <f>IF(F16640="","",IF(F16640&gt;0,10*F16640^2,0))</f>
        <v/>
      </c>
    </row>
    <row r="16641">
      <c r="A16641">
        <f>Input!A16641</f>
        <v/>
      </c>
      <c r="B16641">
        <f>IF(ISNUMBER(Input!B16641),IF(AND(Input!B16641&gt;=20,Input!B16641&lt;=700),Input!B16641,""),"")</f>
        <v/>
      </c>
      <c r="C16641">
        <f>IF(B16641="","",INT(A16641))</f>
        <v/>
      </c>
      <c r="D16641">
        <f>IF(B16641="","",HOUR(A16641))</f>
        <v/>
      </c>
      <c r="E16641">
        <f>IF(B16641="","",IF(INPUT!$I$1="","",IF(C16641&lt;(INT(INPUT!$I$1)-INPUT!$I$2),"Off Meds",IF(C16641&lt;=(INT(INPUT!$I$1)+INPUT!$I$2),"Washout","On Meds"))))</f>
        <v/>
      </c>
      <c r="F16641">
        <f>IF(B16641="","",1.509*(LN(B16641)^1.084-5.381))</f>
        <v/>
      </c>
      <c r="G16641">
        <f>IF(F16641="","",IF(F16641&lt;0,10*F16641^2,0))</f>
        <v/>
      </c>
      <c r="H16641">
        <f>IF(F16641="","",IF(F16641&gt;0,10*F16641^2,0))</f>
        <v/>
      </c>
    </row>
    <row r="16642">
      <c r="A16642">
        <f>Input!A16642</f>
        <v/>
      </c>
      <c r="B16642">
        <f>IF(ISNUMBER(Input!B16642),IF(AND(Input!B16642&gt;=20,Input!B16642&lt;=700),Input!B16642,""),"")</f>
        <v/>
      </c>
      <c r="C16642">
        <f>IF(B16642="","",INT(A16642))</f>
        <v/>
      </c>
      <c r="D16642">
        <f>IF(B16642="","",HOUR(A16642))</f>
        <v/>
      </c>
      <c r="E16642">
        <f>IF(B16642="","",IF(INPUT!$I$1="","",IF(C16642&lt;(INT(INPUT!$I$1)-INPUT!$I$2),"Off Meds",IF(C16642&lt;=(INT(INPUT!$I$1)+INPUT!$I$2),"Washout","On Meds"))))</f>
        <v/>
      </c>
      <c r="F16642">
        <f>IF(B16642="","",1.509*(LN(B16642)^1.084-5.381))</f>
        <v/>
      </c>
      <c r="G16642">
        <f>IF(F16642="","",IF(F16642&lt;0,10*F16642^2,0))</f>
        <v/>
      </c>
      <c r="H16642">
        <f>IF(F16642="","",IF(F16642&gt;0,10*F16642^2,0))</f>
        <v/>
      </c>
    </row>
    <row r="16643">
      <c r="A16643">
        <f>Input!A16643</f>
        <v/>
      </c>
      <c r="B16643">
        <f>IF(ISNUMBER(Input!B16643),IF(AND(Input!B16643&gt;=20,Input!B16643&lt;=700),Input!B16643,""),"")</f>
        <v/>
      </c>
      <c r="C16643">
        <f>IF(B16643="","",INT(A16643))</f>
        <v/>
      </c>
      <c r="D16643">
        <f>IF(B16643="","",HOUR(A16643))</f>
        <v/>
      </c>
      <c r="E16643">
        <f>IF(B16643="","",IF(INPUT!$I$1="","",IF(C16643&lt;(INT(INPUT!$I$1)-INPUT!$I$2),"Off Meds",IF(C16643&lt;=(INT(INPUT!$I$1)+INPUT!$I$2),"Washout","On Meds"))))</f>
        <v/>
      </c>
      <c r="F16643">
        <f>IF(B16643="","",1.509*(LN(B16643)^1.084-5.381))</f>
        <v/>
      </c>
      <c r="G16643">
        <f>IF(F16643="","",IF(F16643&lt;0,10*F16643^2,0))</f>
        <v/>
      </c>
      <c r="H16643">
        <f>IF(F16643="","",IF(F16643&gt;0,10*F16643^2,0))</f>
        <v/>
      </c>
    </row>
    <row r="16644">
      <c r="A16644">
        <f>Input!A16644</f>
        <v/>
      </c>
      <c r="B16644">
        <f>IF(ISNUMBER(Input!B16644),IF(AND(Input!B16644&gt;=20,Input!B16644&lt;=700),Input!B16644,""),"")</f>
        <v/>
      </c>
      <c r="C16644">
        <f>IF(B16644="","",INT(A16644))</f>
        <v/>
      </c>
      <c r="D16644">
        <f>IF(B16644="","",HOUR(A16644))</f>
        <v/>
      </c>
      <c r="E16644">
        <f>IF(B16644="","",IF(INPUT!$I$1="","",IF(C16644&lt;(INT(INPUT!$I$1)-INPUT!$I$2),"Off Meds",IF(C16644&lt;=(INT(INPUT!$I$1)+INPUT!$I$2),"Washout","On Meds"))))</f>
        <v/>
      </c>
      <c r="F16644">
        <f>IF(B16644="","",1.509*(LN(B16644)^1.084-5.381))</f>
        <v/>
      </c>
      <c r="G16644">
        <f>IF(F16644="","",IF(F16644&lt;0,10*F16644^2,0))</f>
        <v/>
      </c>
      <c r="H16644">
        <f>IF(F16644="","",IF(F16644&gt;0,10*F16644^2,0))</f>
        <v/>
      </c>
    </row>
    <row r="16645">
      <c r="A16645">
        <f>Input!A16645</f>
        <v/>
      </c>
      <c r="B16645">
        <f>IF(ISNUMBER(Input!B16645),IF(AND(Input!B16645&gt;=20,Input!B16645&lt;=700),Input!B16645,""),"")</f>
        <v/>
      </c>
      <c r="C16645">
        <f>IF(B16645="","",INT(A16645))</f>
        <v/>
      </c>
      <c r="D16645">
        <f>IF(B16645="","",HOUR(A16645))</f>
        <v/>
      </c>
      <c r="E16645">
        <f>IF(B16645="","",IF(INPUT!$I$1="","",IF(C16645&lt;(INT(INPUT!$I$1)-INPUT!$I$2),"Off Meds",IF(C16645&lt;=(INT(INPUT!$I$1)+INPUT!$I$2),"Washout","On Meds"))))</f>
        <v/>
      </c>
      <c r="F16645">
        <f>IF(B16645="","",1.509*(LN(B16645)^1.084-5.381))</f>
        <v/>
      </c>
      <c r="G16645">
        <f>IF(F16645="","",IF(F16645&lt;0,10*F16645^2,0))</f>
        <v/>
      </c>
      <c r="H16645">
        <f>IF(F16645="","",IF(F16645&gt;0,10*F16645^2,0))</f>
        <v/>
      </c>
    </row>
    <row r="16646">
      <c r="A16646">
        <f>Input!A16646</f>
        <v/>
      </c>
      <c r="B16646">
        <f>IF(ISNUMBER(Input!B16646),IF(AND(Input!B16646&gt;=20,Input!B16646&lt;=700),Input!B16646,""),"")</f>
        <v/>
      </c>
      <c r="C16646">
        <f>IF(B16646="","",INT(A16646))</f>
        <v/>
      </c>
      <c r="D16646">
        <f>IF(B16646="","",HOUR(A16646))</f>
        <v/>
      </c>
      <c r="E16646">
        <f>IF(B16646="","",IF(INPUT!$I$1="","",IF(C16646&lt;(INT(INPUT!$I$1)-INPUT!$I$2),"Off Meds",IF(C16646&lt;=(INT(INPUT!$I$1)+INPUT!$I$2),"Washout","On Meds"))))</f>
        <v/>
      </c>
      <c r="F16646">
        <f>IF(B16646="","",1.509*(LN(B16646)^1.084-5.381))</f>
        <v/>
      </c>
      <c r="G16646">
        <f>IF(F16646="","",IF(F16646&lt;0,10*F16646^2,0))</f>
        <v/>
      </c>
      <c r="H16646">
        <f>IF(F16646="","",IF(F16646&gt;0,10*F16646^2,0))</f>
        <v/>
      </c>
    </row>
    <row r="16647">
      <c r="A16647">
        <f>Input!A16647</f>
        <v/>
      </c>
      <c r="B16647">
        <f>IF(ISNUMBER(Input!B16647),IF(AND(Input!B16647&gt;=20,Input!B16647&lt;=700),Input!B16647,""),"")</f>
        <v/>
      </c>
      <c r="C16647">
        <f>IF(B16647="","",INT(A16647))</f>
        <v/>
      </c>
      <c r="D16647">
        <f>IF(B16647="","",HOUR(A16647))</f>
        <v/>
      </c>
      <c r="E16647">
        <f>IF(B16647="","",IF(INPUT!$I$1="","",IF(C16647&lt;(INT(INPUT!$I$1)-INPUT!$I$2),"Off Meds",IF(C16647&lt;=(INT(INPUT!$I$1)+INPUT!$I$2),"Washout","On Meds"))))</f>
        <v/>
      </c>
      <c r="F16647">
        <f>IF(B16647="","",1.509*(LN(B16647)^1.084-5.381))</f>
        <v/>
      </c>
      <c r="G16647">
        <f>IF(F16647="","",IF(F16647&lt;0,10*F16647^2,0))</f>
        <v/>
      </c>
      <c r="H16647">
        <f>IF(F16647="","",IF(F16647&gt;0,10*F16647^2,0))</f>
        <v/>
      </c>
    </row>
    <row r="16648">
      <c r="A16648">
        <f>Input!A16648</f>
        <v/>
      </c>
      <c r="B16648">
        <f>IF(ISNUMBER(Input!B16648),IF(AND(Input!B16648&gt;=20,Input!B16648&lt;=700),Input!B16648,""),"")</f>
        <v/>
      </c>
      <c r="C16648">
        <f>IF(B16648="","",INT(A16648))</f>
        <v/>
      </c>
      <c r="D16648">
        <f>IF(B16648="","",HOUR(A16648))</f>
        <v/>
      </c>
      <c r="E16648">
        <f>IF(B16648="","",IF(INPUT!$I$1="","",IF(C16648&lt;(INT(INPUT!$I$1)-INPUT!$I$2),"Off Meds",IF(C16648&lt;=(INT(INPUT!$I$1)+INPUT!$I$2),"Washout","On Meds"))))</f>
        <v/>
      </c>
      <c r="F16648">
        <f>IF(B16648="","",1.509*(LN(B16648)^1.084-5.381))</f>
        <v/>
      </c>
      <c r="G16648">
        <f>IF(F16648="","",IF(F16648&lt;0,10*F16648^2,0))</f>
        <v/>
      </c>
      <c r="H16648">
        <f>IF(F16648="","",IF(F16648&gt;0,10*F16648^2,0))</f>
        <v/>
      </c>
    </row>
    <row r="16649">
      <c r="A16649">
        <f>Input!A16649</f>
        <v/>
      </c>
      <c r="B16649">
        <f>IF(ISNUMBER(Input!B16649),IF(AND(Input!B16649&gt;=20,Input!B16649&lt;=700),Input!B16649,""),"")</f>
        <v/>
      </c>
      <c r="C16649">
        <f>IF(B16649="","",INT(A16649))</f>
        <v/>
      </c>
      <c r="D16649">
        <f>IF(B16649="","",HOUR(A16649))</f>
        <v/>
      </c>
      <c r="E16649">
        <f>IF(B16649="","",IF(INPUT!$I$1="","",IF(C16649&lt;(INT(INPUT!$I$1)-INPUT!$I$2),"Off Meds",IF(C16649&lt;=(INT(INPUT!$I$1)+INPUT!$I$2),"Washout","On Meds"))))</f>
        <v/>
      </c>
      <c r="F16649">
        <f>IF(B16649="","",1.509*(LN(B16649)^1.084-5.381))</f>
        <v/>
      </c>
      <c r="G16649">
        <f>IF(F16649="","",IF(F16649&lt;0,10*F16649^2,0))</f>
        <v/>
      </c>
      <c r="H16649">
        <f>IF(F16649="","",IF(F16649&gt;0,10*F16649^2,0))</f>
        <v/>
      </c>
    </row>
    <row r="16650">
      <c r="A16650">
        <f>Input!A16650</f>
        <v/>
      </c>
      <c r="B16650">
        <f>IF(ISNUMBER(Input!B16650),IF(AND(Input!B16650&gt;=20,Input!B16650&lt;=700),Input!B16650,""),"")</f>
        <v/>
      </c>
      <c r="C16650">
        <f>IF(B16650="","",INT(A16650))</f>
        <v/>
      </c>
      <c r="D16650">
        <f>IF(B16650="","",HOUR(A16650))</f>
        <v/>
      </c>
      <c r="E16650">
        <f>IF(B16650="","",IF(INPUT!$I$1="","",IF(C16650&lt;(INT(INPUT!$I$1)-INPUT!$I$2),"Off Meds",IF(C16650&lt;=(INT(INPUT!$I$1)+INPUT!$I$2),"Washout","On Meds"))))</f>
        <v/>
      </c>
      <c r="F16650">
        <f>IF(B16650="","",1.509*(LN(B16650)^1.084-5.381))</f>
        <v/>
      </c>
      <c r="G16650">
        <f>IF(F16650="","",IF(F16650&lt;0,10*F16650^2,0))</f>
        <v/>
      </c>
      <c r="H16650">
        <f>IF(F16650="","",IF(F16650&gt;0,10*F16650^2,0))</f>
        <v/>
      </c>
    </row>
    <row r="16651">
      <c r="A16651">
        <f>Input!A16651</f>
        <v/>
      </c>
      <c r="B16651">
        <f>IF(ISNUMBER(Input!B16651),IF(AND(Input!B16651&gt;=20,Input!B16651&lt;=700),Input!B16651,""),"")</f>
        <v/>
      </c>
      <c r="C16651">
        <f>IF(B16651="","",INT(A16651))</f>
        <v/>
      </c>
      <c r="D16651">
        <f>IF(B16651="","",HOUR(A16651))</f>
        <v/>
      </c>
      <c r="E16651">
        <f>IF(B16651="","",IF(INPUT!$I$1="","",IF(C16651&lt;(INT(INPUT!$I$1)-INPUT!$I$2),"Off Meds",IF(C16651&lt;=(INT(INPUT!$I$1)+INPUT!$I$2),"Washout","On Meds"))))</f>
        <v/>
      </c>
      <c r="F16651">
        <f>IF(B16651="","",1.509*(LN(B16651)^1.084-5.381))</f>
        <v/>
      </c>
      <c r="G16651">
        <f>IF(F16651="","",IF(F16651&lt;0,10*F16651^2,0))</f>
        <v/>
      </c>
      <c r="H16651">
        <f>IF(F16651="","",IF(F16651&gt;0,10*F16651^2,0))</f>
        <v/>
      </c>
    </row>
    <row r="16652">
      <c r="A16652">
        <f>Input!A16652</f>
        <v/>
      </c>
      <c r="B16652">
        <f>IF(ISNUMBER(Input!B16652),IF(AND(Input!B16652&gt;=20,Input!B16652&lt;=700),Input!B16652,""),"")</f>
        <v/>
      </c>
      <c r="C16652">
        <f>IF(B16652="","",INT(A16652))</f>
        <v/>
      </c>
      <c r="D16652">
        <f>IF(B16652="","",HOUR(A16652))</f>
        <v/>
      </c>
      <c r="E16652">
        <f>IF(B16652="","",IF(INPUT!$I$1="","",IF(C16652&lt;(INT(INPUT!$I$1)-INPUT!$I$2),"Off Meds",IF(C16652&lt;=(INT(INPUT!$I$1)+INPUT!$I$2),"Washout","On Meds"))))</f>
        <v/>
      </c>
      <c r="F16652">
        <f>IF(B16652="","",1.509*(LN(B16652)^1.084-5.381))</f>
        <v/>
      </c>
      <c r="G16652">
        <f>IF(F16652="","",IF(F16652&lt;0,10*F16652^2,0))</f>
        <v/>
      </c>
      <c r="H16652">
        <f>IF(F16652="","",IF(F16652&gt;0,10*F16652^2,0))</f>
        <v/>
      </c>
    </row>
    <row r="16653">
      <c r="A16653">
        <f>Input!A16653</f>
        <v/>
      </c>
      <c r="B16653">
        <f>IF(ISNUMBER(Input!B16653),IF(AND(Input!B16653&gt;=20,Input!B16653&lt;=700),Input!B16653,""),"")</f>
        <v/>
      </c>
      <c r="C16653">
        <f>IF(B16653="","",INT(A16653))</f>
        <v/>
      </c>
      <c r="D16653">
        <f>IF(B16653="","",HOUR(A16653))</f>
        <v/>
      </c>
      <c r="E16653">
        <f>IF(B16653="","",IF(INPUT!$I$1="","",IF(C16653&lt;(INT(INPUT!$I$1)-INPUT!$I$2),"Off Meds",IF(C16653&lt;=(INT(INPUT!$I$1)+INPUT!$I$2),"Washout","On Meds"))))</f>
        <v/>
      </c>
      <c r="F16653">
        <f>IF(B16653="","",1.509*(LN(B16653)^1.084-5.381))</f>
        <v/>
      </c>
      <c r="G16653">
        <f>IF(F16653="","",IF(F16653&lt;0,10*F16653^2,0))</f>
        <v/>
      </c>
      <c r="H16653">
        <f>IF(F16653="","",IF(F16653&gt;0,10*F16653^2,0))</f>
        <v/>
      </c>
    </row>
    <row r="16654">
      <c r="A16654">
        <f>Input!A16654</f>
        <v/>
      </c>
      <c r="B16654">
        <f>IF(ISNUMBER(Input!B16654),IF(AND(Input!B16654&gt;=20,Input!B16654&lt;=700),Input!B16654,""),"")</f>
        <v/>
      </c>
      <c r="C16654">
        <f>IF(B16654="","",INT(A16654))</f>
        <v/>
      </c>
      <c r="D16654">
        <f>IF(B16654="","",HOUR(A16654))</f>
        <v/>
      </c>
      <c r="E16654">
        <f>IF(B16654="","",IF(INPUT!$I$1="","",IF(C16654&lt;(INT(INPUT!$I$1)-INPUT!$I$2),"Off Meds",IF(C16654&lt;=(INT(INPUT!$I$1)+INPUT!$I$2),"Washout","On Meds"))))</f>
        <v/>
      </c>
      <c r="F16654">
        <f>IF(B16654="","",1.509*(LN(B16654)^1.084-5.381))</f>
        <v/>
      </c>
      <c r="G16654">
        <f>IF(F16654="","",IF(F16654&lt;0,10*F16654^2,0))</f>
        <v/>
      </c>
      <c r="H16654">
        <f>IF(F16654="","",IF(F16654&gt;0,10*F16654^2,0))</f>
        <v/>
      </c>
    </row>
    <row r="16655">
      <c r="A16655">
        <f>Input!A16655</f>
        <v/>
      </c>
      <c r="B16655">
        <f>IF(ISNUMBER(Input!B16655),IF(AND(Input!B16655&gt;=20,Input!B16655&lt;=700),Input!B16655,""),"")</f>
        <v/>
      </c>
      <c r="C16655">
        <f>IF(B16655="","",INT(A16655))</f>
        <v/>
      </c>
      <c r="D16655">
        <f>IF(B16655="","",HOUR(A16655))</f>
        <v/>
      </c>
      <c r="E16655">
        <f>IF(B16655="","",IF(INPUT!$I$1="","",IF(C16655&lt;(INT(INPUT!$I$1)-INPUT!$I$2),"Off Meds",IF(C16655&lt;=(INT(INPUT!$I$1)+INPUT!$I$2),"Washout","On Meds"))))</f>
        <v/>
      </c>
      <c r="F16655">
        <f>IF(B16655="","",1.509*(LN(B16655)^1.084-5.381))</f>
        <v/>
      </c>
      <c r="G16655">
        <f>IF(F16655="","",IF(F16655&lt;0,10*F16655^2,0))</f>
        <v/>
      </c>
      <c r="H16655">
        <f>IF(F16655="","",IF(F16655&gt;0,10*F16655^2,0))</f>
        <v/>
      </c>
    </row>
    <row r="16656">
      <c r="A16656">
        <f>Input!A16656</f>
        <v/>
      </c>
      <c r="B16656">
        <f>IF(ISNUMBER(Input!B16656),IF(AND(Input!B16656&gt;=20,Input!B16656&lt;=700),Input!B16656,""),"")</f>
        <v/>
      </c>
      <c r="C16656">
        <f>IF(B16656="","",INT(A16656))</f>
        <v/>
      </c>
      <c r="D16656">
        <f>IF(B16656="","",HOUR(A16656))</f>
        <v/>
      </c>
      <c r="E16656">
        <f>IF(B16656="","",IF(INPUT!$I$1="","",IF(C16656&lt;(INT(INPUT!$I$1)-INPUT!$I$2),"Off Meds",IF(C16656&lt;=(INT(INPUT!$I$1)+INPUT!$I$2),"Washout","On Meds"))))</f>
        <v/>
      </c>
      <c r="F16656">
        <f>IF(B16656="","",1.509*(LN(B16656)^1.084-5.381))</f>
        <v/>
      </c>
      <c r="G16656">
        <f>IF(F16656="","",IF(F16656&lt;0,10*F16656^2,0))</f>
        <v/>
      </c>
      <c r="H16656">
        <f>IF(F16656="","",IF(F16656&gt;0,10*F16656^2,0))</f>
        <v/>
      </c>
    </row>
    <row r="16657">
      <c r="A16657">
        <f>Input!A16657</f>
        <v/>
      </c>
      <c r="B16657">
        <f>IF(ISNUMBER(Input!B16657),IF(AND(Input!B16657&gt;=20,Input!B16657&lt;=700),Input!B16657,""),"")</f>
        <v/>
      </c>
      <c r="C16657">
        <f>IF(B16657="","",INT(A16657))</f>
        <v/>
      </c>
      <c r="D16657">
        <f>IF(B16657="","",HOUR(A16657))</f>
        <v/>
      </c>
      <c r="E16657">
        <f>IF(B16657="","",IF(INPUT!$I$1="","",IF(C16657&lt;(INT(INPUT!$I$1)-INPUT!$I$2),"Off Meds",IF(C16657&lt;=(INT(INPUT!$I$1)+INPUT!$I$2),"Washout","On Meds"))))</f>
        <v/>
      </c>
      <c r="F16657">
        <f>IF(B16657="","",1.509*(LN(B16657)^1.084-5.381))</f>
        <v/>
      </c>
      <c r="G16657">
        <f>IF(F16657="","",IF(F16657&lt;0,10*F16657^2,0))</f>
        <v/>
      </c>
      <c r="H16657">
        <f>IF(F16657="","",IF(F16657&gt;0,10*F16657^2,0))</f>
        <v/>
      </c>
    </row>
    <row r="16658">
      <c r="A16658">
        <f>Input!A16658</f>
        <v/>
      </c>
      <c r="B16658">
        <f>IF(ISNUMBER(Input!B16658),IF(AND(Input!B16658&gt;=20,Input!B16658&lt;=700),Input!B16658,""),"")</f>
        <v/>
      </c>
      <c r="C16658">
        <f>IF(B16658="","",INT(A16658))</f>
        <v/>
      </c>
      <c r="D16658">
        <f>IF(B16658="","",HOUR(A16658))</f>
        <v/>
      </c>
      <c r="E16658">
        <f>IF(B16658="","",IF(INPUT!$I$1="","",IF(C16658&lt;(INT(INPUT!$I$1)-INPUT!$I$2),"Off Meds",IF(C16658&lt;=(INT(INPUT!$I$1)+INPUT!$I$2),"Washout","On Meds"))))</f>
        <v/>
      </c>
      <c r="F16658">
        <f>IF(B16658="","",1.509*(LN(B16658)^1.084-5.381))</f>
        <v/>
      </c>
      <c r="G16658">
        <f>IF(F16658="","",IF(F16658&lt;0,10*F16658^2,0))</f>
        <v/>
      </c>
      <c r="H16658">
        <f>IF(F16658="","",IF(F16658&gt;0,10*F16658^2,0))</f>
        <v/>
      </c>
    </row>
    <row r="16659">
      <c r="A16659">
        <f>Input!A16659</f>
        <v/>
      </c>
      <c r="B16659">
        <f>IF(ISNUMBER(Input!B16659),IF(AND(Input!B16659&gt;=20,Input!B16659&lt;=700),Input!B16659,""),"")</f>
        <v/>
      </c>
      <c r="C16659">
        <f>IF(B16659="","",INT(A16659))</f>
        <v/>
      </c>
      <c r="D16659">
        <f>IF(B16659="","",HOUR(A16659))</f>
        <v/>
      </c>
      <c r="E16659">
        <f>IF(B16659="","",IF(INPUT!$I$1="","",IF(C16659&lt;(INT(INPUT!$I$1)-INPUT!$I$2),"Off Meds",IF(C16659&lt;=(INT(INPUT!$I$1)+INPUT!$I$2),"Washout","On Meds"))))</f>
        <v/>
      </c>
      <c r="F16659">
        <f>IF(B16659="","",1.509*(LN(B16659)^1.084-5.381))</f>
        <v/>
      </c>
      <c r="G16659">
        <f>IF(F16659="","",IF(F16659&lt;0,10*F16659^2,0))</f>
        <v/>
      </c>
      <c r="H16659">
        <f>IF(F16659="","",IF(F16659&gt;0,10*F16659^2,0))</f>
        <v/>
      </c>
    </row>
    <row r="16660">
      <c r="A16660">
        <f>Input!A16660</f>
        <v/>
      </c>
      <c r="B16660">
        <f>IF(ISNUMBER(Input!B16660),IF(AND(Input!B16660&gt;=20,Input!B16660&lt;=700),Input!B16660,""),"")</f>
        <v/>
      </c>
      <c r="C16660">
        <f>IF(B16660="","",INT(A16660))</f>
        <v/>
      </c>
      <c r="D16660">
        <f>IF(B16660="","",HOUR(A16660))</f>
        <v/>
      </c>
      <c r="E16660">
        <f>IF(B16660="","",IF(INPUT!$I$1="","",IF(C16660&lt;(INT(INPUT!$I$1)-INPUT!$I$2),"Off Meds",IF(C16660&lt;=(INT(INPUT!$I$1)+INPUT!$I$2),"Washout","On Meds"))))</f>
        <v/>
      </c>
      <c r="F16660">
        <f>IF(B16660="","",1.509*(LN(B16660)^1.084-5.381))</f>
        <v/>
      </c>
      <c r="G16660">
        <f>IF(F16660="","",IF(F16660&lt;0,10*F16660^2,0))</f>
        <v/>
      </c>
      <c r="H16660">
        <f>IF(F16660="","",IF(F16660&gt;0,10*F16660^2,0))</f>
        <v/>
      </c>
    </row>
    <row r="16661">
      <c r="A16661">
        <f>Input!A16661</f>
        <v/>
      </c>
      <c r="B16661">
        <f>IF(ISNUMBER(Input!B16661),IF(AND(Input!B16661&gt;=20,Input!B16661&lt;=700),Input!B16661,""),"")</f>
        <v/>
      </c>
      <c r="C16661">
        <f>IF(B16661="","",INT(A16661))</f>
        <v/>
      </c>
      <c r="D16661">
        <f>IF(B16661="","",HOUR(A16661))</f>
        <v/>
      </c>
      <c r="E16661">
        <f>IF(B16661="","",IF(INPUT!$I$1="","",IF(C16661&lt;(INT(INPUT!$I$1)-INPUT!$I$2),"Off Meds",IF(C16661&lt;=(INT(INPUT!$I$1)+INPUT!$I$2),"Washout","On Meds"))))</f>
        <v/>
      </c>
      <c r="F16661">
        <f>IF(B16661="","",1.509*(LN(B16661)^1.084-5.381))</f>
        <v/>
      </c>
      <c r="G16661">
        <f>IF(F16661="","",IF(F16661&lt;0,10*F16661^2,0))</f>
        <v/>
      </c>
      <c r="H16661">
        <f>IF(F16661="","",IF(F16661&gt;0,10*F16661^2,0))</f>
        <v/>
      </c>
    </row>
    <row r="16662">
      <c r="A16662">
        <f>Input!A16662</f>
        <v/>
      </c>
      <c r="B16662">
        <f>IF(ISNUMBER(Input!B16662),IF(AND(Input!B16662&gt;=20,Input!B16662&lt;=700),Input!B16662,""),"")</f>
        <v/>
      </c>
      <c r="C16662">
        <f>IF(B16662="","",INT(A16662))</f>
        <v/>
      </c>
      <c r="D16662">
        <f>IF(B16662="","",HOUR(A16662))</f>
        <v/>
      </c>
      <c r="E16662">
        <f>IF(B16662="","",IF(INPUT!$I$1="","",IF(C16662&lt;(INT(INPUT!$I$1)-INPUT!$I$2),"Off Meds",IF(C16662&lt;=(INT(INPUT!$I$1)+INPUT!$I$2),"Washout","On Meds"))))</f>
        <v/>
      </c>
      <c r="F16662">
        <f>IF(B16662="","",1.509*(LN(B16662)^1.084-5.381))</f>
        <v/>
      </c>
      <c r="G16662">
        <f>IF(F16662="","",IF(F16662&lt;0,10*F16662^2,0))</f>
        <v/>
      </c>
      <c r="H16662">
        <f>IF(F16662="","",IF(F16662&gt;0,10*F16662^2,0))</f>
        <v/>
      </c>
    </row>
    <row r="16663">
      <c r="A16663">
        <f>Input!A16663</f>
        <v/>
      </c>
      <c r="B16663">
        <f>IF(ISNUMBER(Input!B16663),IF(AND(Input!B16663&gt;=20,Input!B16663&lt;=700),Input!B16663,""),"")</f>
        <v/>
      </c>
      <c r="C16663">
        <f>IF(B16663="","",INT(A16663))</f>
        <v/>
      </c>
      <c r="D16663">
        <f>IF(B16663="","",HOUR(A16663))</f>
        <v/>
      </c>
      <c r="E16663">
        <f>IF(B16663="","",IF(INPUT!$I$1="","",IF(C16663&lt;(INT(INPUT!$I$1)-INPUT!$I$2),"Off Meds",IF(C16663&lt;=(INT(INPUT!$I$1)+INPUT!$I$2),"Washout","On Meds"))))</f>
        <v/>
      </c>
      <c r="F16663">
        <f>IF(B16663="","",1.509*(LN(B16663)^1.084-5.381))</f>
        <v/>
      </c>
      <c r="G16663">
        <f>IF(F16663="","",IF(F16663&lt;0,10*F16663^2,0))</f>
        <v/>
      </c>
      <c r="H16663">
        <f>IF(F16663="","",IF(F16663&gt;0,10*F16663^2,0))</f>
        <v/>
      </c>
    </row>
    <row r="16664">
      <c r="A16664">
        <f>Input!A16664</f>
        <v/>
      </c>
      <c r="B16664">
        <f>IF(ISNUMBER(Input!B16664),IF(AND(Input!B16664&gt;=20,Input!B16664&lt;=700),Input!B16664,""),"")</f>
        <v/>
      </c>
      <c r="C16664">
        <f>IF(B16664="","",INT(A16664))</f>
        <v/>
      </c>
      <c r="D16664">
        <f>IF(B16664="","",HOUR(A16664))</f>
        <v/>
      </c>
      <c r="E16664">
        <f>IF(B16664="","",IF(INPUT!$I$1="","",IF(C16664&lt;(INT(INPUT!$I$1)-INPUT!$I$2),"Off Meds",IF(C16664&lt;=(INT(INPUT!$I$1)+INPUT!$I$2),"Washout","On Meds"))))</f>
        <v/>
      </c>
      <c r="F16664">
        <f>IF(B16664="","",1.509*(LN(B16664)^1.084-5.381))</f>
        <v/>
      </c>
      <c r="G16664">
        <f>IF(F16664="","",IF(F16664&lt;0,10*F16664^2,0))</f>
        <v/>
      </c>
      <c r="H16664">
        <f>IF(F16664="","",IF(F16664&gt;0,10*F16664^2,0))</f>
        <v/>
      </c>
    </row>
    <row r="16665">
      <c r="A16665">
        <f>Input!A16665</f>
        <v/>
      </c>
      <c r="B16665">
        <f>IF(ISNUMBER(Input!B16665),IF(AND(Input!B16665&gt;=20,Input!B16665&lt;=700),Input!B16665,""),"")</f>
        <v/>
      </c>
      <c r="C16665">
        <f>IF(B16665="","",INT(A16665))</f>
        <v/>
      </c>
      <c r="D16665">
        <f>IF(B16665="","",HOUR(A16665))</f>
        <v/>
      </c>
      <c r="E16665">
        <f>IF(B16665="","",IF(INPUT!$I$1="","",IF(C16665&lt;(INT(INPUT!$I$1)-INPUT!$I$2),"Off Meds",IF(C16665&lt;=(INT(INPUT!$I$1)+INPUT!$I$2),"Washout","On Meds"))))</f>
        <v/>
      </c>
      <c r="F16665">
        <f>IF(B16665="","",1.509*(LN(B16665)^1.084-5.381))</f>
        <v/>
      </c>
      <c r="G16665">
        <f>IF(F16665="","",IF(F16665&lt;0,10*F16665^2,0))</f>
        <v/>
      </c>
      <c r="H16665">
        <f>IF(F16665="","",IF(F16665&gt;0,10*F16665^2,0))</f>
        <v/>
      </c>
    </row>
    <row r="16666">
      <c r="A16666">
        <f>Input!A16666</f>
        <v/>
      </c>
      <c r="B16666">
        <f>IF(ISNUMBER(Input!B16666),IF(AND(Input!B16666&gt;=20,Input!B16666&lt;=700),Input!B16666,""),"")</f>
        <v/>
      </c>
      <c r="C16666">
        <f>IF(B16666="","",INT(A16666))</f>
        <v/>
      </c>
      <c r="D16666">
        <f>IF(B16666="","",HOUR(A16666))</f>
        <v/>
      </c>
      <c r="E16666">
        <f>IF(B16666="","",IF(INPUT!$I$1="","",IF(C16666&lt;(INT(INPUT!$I$1)-INPUT!$I$2),"Off Meds",IF(C16666&lt;=(INT(INPUT!$I$1)+INPUT!$I$2),"Washout","On Meds"))))</f>
        <v/>
      </c>
      <c r="F16666">
        <f>IF(B16666="","",1.509*(LN(B16666)^1.084-5.381))</f>
        <v/>
      </c>
      <c r="G16666">
        <f>IF(F16666="","",IF(F16666&lt;0,10*F16666^2,0))</f>
        <v/>
      </c>
      <c r="H16666">
        <f>IF(F16666="","",IF(F16666&gt;0,10*F16666^2,0))</f>
        <v/>
      </c>
    </row>
    <row r="16667">
      <c r="A16667">
        <f>Input!A16667</f>
        <v/>
      </c>
      <c r="B16667">
        <f>IF(ISNUMBER(Input!B16667),IF(AND(Input!B16667&gt;=20,Input!B16667&lt;=700),Input!B16667,""),"")</f>
        <v/>
      </c>
      <c r="C16667">
        <f>IF(B16667="","",INT(A16667))</f>
        <v/>
      </c>
      <c r="D16667">
        <f>IF(B16667="","",HOUR(A16667))</f>
        <v/>
      </c>
      <c r="E16667">
        <f>IF(B16667="","",IF(INPUT!$I$1="","",IF(C16667&lt;(INT(INPUT!$I$1)-INPUT!$I$2),"Off Meds",IF(C16667&lt;=(INT(INPUT!$I$1)+INPUT!$I$2),"Washout","On Meds"))))</f>
        <v/>
      </c>
      <c r="F16667">
        <f>IF(B16667="","",1.509*(LN(B16667)^1.084-5.381))</f>
        <v/>
      </c>
      <c r="G16667">
        <f>IF(F16667="","",IF(F16667&lt;0,10*F16667^2,0))</f>
        <v/>
      </c>
      <c r="H16667">
        <f>IF(F16667="","",IF(F16667&gt;0,10*F16667^2,0))</f>
        <v/>
      </c>
    </row>
    <row r="16668">
      <c r="A16668">
        <f>Input!A16668</f>
        <v/>
      </c>
      <c r="B16668">
        <f>IF(ISNUMBER(Input!B16668),IF(AND(Input!B16668&gt;=20,Input!B16668&lt;=700),Input!B16668,""),"")</f>
        <v/>
      </c>
      <c r="C16668">
        <f>IF(B16668="","",INT(A16668))</f>
        <v/>
      </c>
      <c r="D16668">
        <f>IF(B16668="","",HOUR(A16668))</f>
        <v/>
      </c>
      <c r="E16668">
        <f>IF(B16668="","",IF(INPUT!$I$1="","",IF(C16668&lt;(INT(INPUT!$I$1)-INPUT!$I$2),"Off Meds",IF(C16668&lt;=(INT(INPUT!$I$1)+INPUT!$I$2),"Washout","On Meds"))))</f>
        <v/>
      </c>
      <c r="F16668">
        <f>IF(B16668="","",1.509*(LN(B16668)^1.084-5.381))</f>
        <v/>
      </c>
      <c r="G16668">
        <f>IF(F16668="","",IF(F16668&lt;0,10*F16668^2,0))</f>
        <v/>
      </c>
      <c r="H16668">
        <f>IF(F16668="","",IF(F16668&gt;0,10*F16668^2,0))</f>
        <v/>
      </c>
    </row>
    <row r="16669">
      <c r="A16669">
        <f>Input!A16669</f>
        <v/>
      </c>
      <c r="B16669">
        <f>IF(ISNUMBER(Input!B16669),IF(AND(Input!B16669&gt;=20,Input!B16669&lt;=700),Input!B16669,""),"")</f>
        <v/>
      </c>
      <c r="C16669">
        <f>IF(B16669="","",INT(A16669))</f>
        <v/>
      </c>
      <c r="D16669">
        <f>IF(B16669="","",HOUR(A16669))</f>
        <v/>
      </c>
      <c r="E16669">
        <f>IF(B16669="","",IF(INPUT!$I$1="","",IF(C16669&lt;(INT(INPUT!$I$1)-INPUT!$I$2),"Off Meds",IF(C16669&lt;=(INT(INPUT!$I$1)+INPUT!$I$2),"Washout","On Meds"))))</f>
        <v/>
      </c>
      <c r="F16669">
        <f>IF(B16669="","",1.509*(LN(B16669)^1.084-5.381))</f>
        <v/>
      </c>
      <c r="G16669">
        <f>IF(F16669="","",IF(F16669&lt;0,10*F16669^2,0))</f>
        <v/>
      </c>
      <c r="H16669">
        <f>IF(F16669="","",IF(F16669&gt;0,10*F16669^2,0))</f>
        <v/>
      </c>
    </row>
    <row r="16670">
      <c r="A16670">
        <f>Input!A16670</f>
        <v/>
      </c>
      <c r="B16670">
        <f>IF(ISNUMBER(Input!B16670),IF(AND(Input!B16670&gt;=20,Input!B16670&lt;=700),Input!B16670,""),"")</f>
        <v/>
      </c>
      <c r="C16670">
        <f>IF(B16670="","",INT(A16670))</f>
        <v/>
      </c>
      <c r="D16670">
        <f>IF(B16670="","",HOUR(A16670))</f>
        <v/>
      </c>
      <c r="E16670">
        <f>IF(B16670="","",IF(INPUT!$I$1="","",IF(C16670&lt;(INT(INPUT!$I$1)-INPUT!$I$2),"Off Meds",IF(C16670&lt;=(INT(INPUT!$I$1)+INPUT!$I$2),"Washout","On Meds"))))</f>
        <v/>
      </c>
      <c r="F16670">
        <f>IF(B16670="","",1.509*(LN(B16670)^1.084-5.381))</f>
        <v/>
      </c>
      <c r="G16670">
        <f>IF(F16670="","",IF(F16670&lt;0,10*F16670^2,0))</f>
        <v/>
      </c>
      <c r="H16670">
        <f>IF(F16670="","",IF(F16670&gt;0,10*F16670^2,0))</f>
        <v/>
      </c>
    </row>
    <row r="16671">
      <c r="A16671">
        <f>Input!A16671</f>
        <v/>
      </c>
      <c r="B16671">
        <f>IF(ISNUMBER(Input!B16671),IF(AND(Input!B16671&gt;=20,Input!B16671&lt;=700),Input!B16671,""),"")</f>
        <v/>
      </c>
      <c r="C16671">
        <f>IF(B16671="","",INT(A16671))</f>
        <v/>
      </c>
      <c r="D16671">
        <f>IF(B16671="","",HOUR(A16671))</f>
        <v/>
      </c>
      <c r="E16671">
        <f>IF(B16671="","",IF(INPUT!$I$1="","",IF(C16671&lt;(INT(INPUT!$I$1)-INPUT!$I$2),"Off Meds",IF(C16671&lt;=(INT(INPUT!$I$1)+INPUT!$I$2),"Washout","On Meds"))))</f>
        <v/>
      </c>
      <c r="F16671">
        <f>IF(B16671="","",1.509*(LN(B16671)^1.084-5.381))</f>
        <v/>
      </c>
      <c r="G16671">
        <f>IF(F16671="","",IF(F16671&lt;0,10*F16671^2,0))</f>
        <v/>
      </c>
      <c r="H16671">
        <f>IF(F16671="","",IF(F16671&gt;0,10*F16671^2,0))</f>
        <v/>
      </c>
    </row>
    <row r="16672">
      <c r="A16672">
        <f>Input!A16672</f>
        <v/>
      </c>
      <c r="B16672">
        <f>IF(ISNUMBER(Input!B16672),IF(AND(Input!B16672&gt;=20,Input!B16672&lt;=700),Input!B16672,""),"")</f>
        <v/>
      </c>
      <c r="C16672">
        <f>IF(B16672="","",INT(A16672))</f>
        <v/>
      </c>
      <c r="D16672">
        <f>IF(B16672="","",HOUR(A16672))</f>
        <v/>
      </c>
      <c r="E16672">
        <f>IF(B16672="","",IF(INPUT!$I$1="","",IF(C16672&lt;(INT(INPUT!$I$1)-INPUT!$I$2),"Off Meds",IF(C16672&lt;=(INT(INPUT!$I$1)+INPUT!$I$2),"Washout","On Meds"))))</f>
        <v/>
      </c>
      <c r="F16672">
        <f>IF(B16672="","",1.509*(LN(B16672)^1.084-5.381))</f>
        <v/>
      </c>
      <c r="G16672">
        <f>IF(F16672="","",IF(F16672&lt;0,10*F16672^2,0))</f>
        <v/>
      </c>
      <c r="H16672">
        <f>IF(F16672="","",IF(F16672&gt;0,10*F16672^2,0))</f>
        <v/>
      </c>
    </row>
    <row r="16673">
      <c r="A16673">
        <f>Input!A16673</f>
        <v/>
      </c>
      <c r="B16673">
        <f>IF(ISNUMBER(Input!B16673),IF(AND(Input!B16673&gt;=20,Input!B16673&lt;=700),Input!B16673,""),"")</f>
        <v/>
      </c>
      <c r="C16673">
        <f>IF(B16673="","",INT(A16673))</f>
        <v/>
      </c>
      <c r="D16673">
        <f>IF(B16673="","",HOUR(A16673))</f>
        <v/>
      </c>
      <c r="E16673">
        <f>IF(B16673="","",IF(INPUT!$I$1="","",IF(C16673&lt;(INT(INPUT!$I$1)-INPUT!$I$2),"Off Meds",IF(C16673&lt;=(INT(INPUT!$I$1)+INPUT!$I$2),"Washout","On Meds"))))</f>
        <v/>
      </c>
      <c r="F16673">
        <f>IF(B16673="","",1.509*(LN(B16673)^1.084-5.381))</f>
        <v/>
      </c>
      <c r="G16673">
        <f>IF(F16673="","",IF(F16673&lt;0,10*F16673^2,0))</f>
        <v/>
      </c>
      <c r="H16673">
        <f>IF(F16673="","",IF(F16673&gt;0,10*F16673^2,0))</f>
        <v/>
      </c>
    </row>
    <row r="16674">
      <c r="A16674">
        <f>Input!A16674</f>
        <v/>
      </c>
      <c r="B16674">
        <f>IF(ISNUMBER(Input!B16674),IF(AND(Input!B16674&gt;=20,Input!B16674&lt;=700),Input!B16674,""),"")</f>
        <v/>
      </c>
      <c r="C16674">
        <f>IF(B16674="","",INT(A16674))</f>
        <v/>
      </c>
      <c r="D16674">
        <f>IF(B16674="","",HOUR(A16674))</f>
        <v/>
      </c>
      <c r="E16674">
        <f>IF(B16674="","",IF(INPUT!$I$1="","",IF(C16674&lt;(INT(INPUT!$I$1)-INPUT!$I$2),"Off Meds",IF(C16674&lt;=(INT(INPUT!$I$1)+INPUT!$I$2),"Washout","On Meds"))))</f>
        <v/>
      </c>
      <c r="F16674">
        <f>IF(B16674="","",1.509*(LN(B16674)^1.084-5.381))</f>
        <v/>
      </c>
      <c r="G16674">
        <f>IF(F16674="","",IF(F16674&lt;0,10*F16674^2,0))</f>
        <v/>
      </c>
      <c r="H16674">
        <f>IF(F16674="","",IF(F16674&gt;0,10*F16674^2,0))</f>
        <v/>
      </c>
    </row>
    <row r="16675">
      <c r="A16675">
        <f>Input!A16675</f>
        <v/>
      </c>
      <c r="B16675">
        <f>IF(ISNUMBER(Input!B16675),IF(AND(Input!B16675&gt;=20,Input!B16675&lt;=700),Input!B16675,""),"")</f>
        <v/>
      </c>
      <c r="C16675">
        <f>IF(B16675="","",INT(A16675))</f>
        <v/>
      </c>
      <c r="D16675">
        <f>IF(B16675="","",HOUR(A16675))</f>
        <v/>
      </c>
      <c r="E16675">
        <f>IF(B16675="","",IF(INPUT!$I$1="","",IF(C16675&lt;(INT(INPUT!$I$1)-INPUT!$I$2),"Off Meds",IF(C16675&lt;=(INT(INPUT!$I$1)+INPUT!$I$2),"Washout","On Meds"))))</f>
        <v/>
      </c>
      <c r="F16675">
        <f>IF(B16675="","",1.509*(LN(B16675)^1.084-5.381))</f>
        <v/>
      </c>
      <c r="G16675">
        <f>IF(F16675="","",IF(F16675&lt;0,10*F16675^2,0))</f>
        <v/>
      </c>
      <c r="H16675">
        <f>IF(F16675="","",IF(F16675&gt;0,10*F16675^2,0))</f>
        <v/>
      </c>
    </row>
    <row r="16676">
      <c r="A16676">
        <f>Input!A16676</f>
        <v/>
      </c>
      <c r="B16676">
        <f>IF(ISNUMBER(Input!B16676),IF(AND(Input!B16676&gt;=20,Input!B16676&lt;=700),Input!B16676,""),"")</f>
        <v/>
      </c>
      <c r="C16676">
        <f>IF(B16676="","",INT(A16676))</f>
        <v/>
      </c>
      <c r="D16676">
        <f>IF(B16676="","",HOUR(A16676))</f>
        <v/>
      </c>
      <c r="E16676">
        <f>IF(B16676="","",IF(INPUT!$I$1="","",IF(C16676&lt;(INT(INPUT!$I$1)-INPUT!$I$2),"Off Meds",IF(C16676&lt;=(INT(INPUT!$I$1)+INPUT!$I$2),"Washout","On Meds"))))</f>
        <v/>
      </c>
      <c r="F16676">
        <f>IF(B16676="","",1.509*(LN(B16676)^1.084-5.381))</f>
        <v/>
      </c>
      <c r="G16676">
        <f>IF(F16676="","",IF(F16676&lt;0,10*F16676^2,0))</f>
        <v/>
      </c>
      <c r="H16676">
        <f>IF(F16676="","",IF(F16676&gt;0,10*F16676^2,0))</f>
        <v/>
      </c>
    </row>
    <row r="16677">
      <c r="A16677">
        <f>Input!A16677</f>
        <v/>
      </c>
      <c r="B16677">
        <f>IF(ISNUMBER(Input!B16677),IF(AND(Input!B16677&gt;=20,Input!B16677&lt;=700),Input!B16677,""),"")</f>
        <v/>
      </c>
      <c r="C16677">
        <f>IF(B16677="","",INT(A16677))</f>
        <v/>
      </c>
      <c r="D16677">
        <f>IF(B16677="","",HOUR(A16677))</f>
        <v/>
      </c>
      <c r="E16677">
        <f>IF(B16677="","",IF(INPUT!$I$1="","",IF(C16677&lt;(INT(INPUT!$I$1)-INPUT!$I$2),"Off Meds",IF(C16677&lt;=(INT(INPUT!$I$1)+INPUT!$I$2),"Washout","On Meds"))))</f>
        <v/>
      </c>
      <c r="F16677">
        <f>IF(B16677="","",1.509*(LN(B16677)^1.084-5.381))</f>
        <v/>
      </c>
      <c r="G16677">
        <f>IF(F16677="","",IF(F16677&lt;0,10*F16677^2,0))</f>
        <v/>
      </c>
      <c r="H16677">
        <f>IF(F16677="","",IF(F16677&gt;0,10*F16677^2,0))</f>
        <v/>
      </c>
    </row>
    <row r="16678">
      <c r="A16678">
        <f>Input!A16678</f>
        <v/>
      </c>
      <c r="B16678">
        <f>IF(ISNUMBER(Input!B16678),IF(AND(Input!B16678&gt;=20,Input!B16678&lt;=700),Input!B16678,""),"")</f>
        <v/>
      </c>
      <c r="C16678">
        <f>IF(B16678="","",INT(A16678))</f>
        <v/>
      </c>
      <c r="D16678">
        <f>IF(B16678="","",HOUR(A16678))</f>
        <v/>
      </c>
      <c r="E16678">
        <f>IF(B16678="","",IF(INPUT!$I$1="","",IF(C16678&lt;(INT(INPUT!$I$1)-INPUT!$I$2),"Off Meds",IF(C16678&lt;=(INT(INPUT!$I$1)+INPUT!$I$2),"Washout","On Meds"))))</f>
        <v/>
      </c>
      <c r="F16678">
        <f>IF(B16678="","",1.509*(LN(B16678)^1.084-5.381))</f>
        <v/>
      </c>
      <c r="G16678">
        <f>IF(F16678="","",IF(F16678&lt;0,10*F16678^2,0))</f>
        <v/>
      </c>
      <c r="H16678">
        <f>IF(F16678="","",IF(F16678&gt;0,10*F16678^2,0))</f>
        <v/>
      </c>
    </row>
    <row r="16679">
      <c r="A16679">
        <f>Input!A16679</f>
        <v/>
      </c>
      <c r="B16679">
        <f>IF(ISNUMBER(Input!B16679),IF(AND(Input!B16679&gt;=20,Input!B16679&lt;=700),Input!B16679,""),"")</f>
        <v/>
      </c>
      <c r="C16679">
        <f>IF(B16679="","",INT(A16679))</f>
        <v/>
      </c>
      <c r="D16679">
        <f>IF(B16679="","",HOUR(A16679))</f>
        <v/>
      </c>
      <c r="E16679">
        <f>IF(B16679="","",IF(INPUT!$I$1="","",IF(C16679&lt;(INT(INPUT!$I$1)-INPUT!$I$2),"Off Meds",IF(C16679&lt;=(INT(INPUT!$I$1)+INPUT!$I$2),"Washout","On Meds"))))</f>
        <v/>
      </c>
      <c r="F16679">
        <f>IF(B16679="","",1.509*(LN(B16679)^1.084-5.381))</f>
        <v/>
      </c>
      <c r="G16679">
        <f>IF(F16679="","",IF(F16679&lt;0,10*F16679^2,0))</f>
        <v/>
      </c>
      <c r="H16679">
        <f>IF(F16679="","",IF(F16679&gt;0,10*F16679^2,0))</f>
        <v/>
      </c>
    </row>
    <row r="16680">
      <c r="A16680">
        <f>Input!A16680</f>
        <v/>
      </c>
      <c r="B16680">
        <f>IF(ISNUMBER(Input!B16680),IF(AND(Input!B16680&gt;=20,Input!B16680&lt;=700),Input!B16680,""),"")</f>
        <v/>
      </c>
      <c r="C16680">
        <f>IF(B16680="","",INT(A16680))</f>
        <v/>
      </c>
      <c r="D16680">
        <f>IF(B16680="","",HOUR(A16680))</f>
        <v/>
      </c>
      <c r="E16680">
        <f>IF(B16680="","",IF(INPUT!$I$1="","",IF(C16680&lt;(INT(INPUT!$I$1)-INPUT!$I$2),"Off Meds",IF(C16680&lt;=(INT(INPUT!$I$1)+INPUT!$I$2),"Washout","On Meds"))))</f>
        <v/>
      </c>
      <c r="F16680">
        <f>IF(B16680="","",1.509*(LN(B16680)^1.084-5.381))</f>
        <v/>
      </c>
      <c r="G16680">
        <f>IF(F16680="","",IF(F16680&lt;0,10*F16680^2,0))</f>
        <v/>
      </c>
      <c r="H16680">
        <f>IF(F16680="","",IF(F16680&gt;0,10*F16680^2,0))</f>
        <v/>
      </c>
    </row>
    <row r="16681">
      <c r="A16681">
        <f>Input!A16681</f>
        <v/>
      </c>
      <c r="B16681">
        <f>IF(ISNUMBER(Input!B16681),IF(AND(Input!B16681&gt;=20,Input!B16681&lt;=700),Input!B16681,""),"")</f>
        <v/>
      </c>
      <c r="C16681">
        <f>IF(B16681="","",INT(A16681))</f>
        <v/>
      </c>
      <c r="D16681">
        <f>IF(B16681="","",HOUR(A16681))</f>
        <v/>
      </c>
      <c r="E16681">
        <f>IF(B16681="","",IF(INPUT!$I$1="","",IF(C16681&lt;(INT(INPUT!$I$1)-INPUT!$I$2),"Off Meds",IF(C16681&lt;=(INT(INPUT!$I$1)+INPUT!$I$2),"Washout","On Meds"))))</f>
        <v/>
      </c>
      <c r="F16681">
        <f>IF(B16681="","",1.509*(LN(B16681)^1.084-5.381))</f>
        <v/>
      </c>
      <c r="G16681">
        <f>IF(F16681="","",IF(F16681&lt;0,10*F16681^2,0))</f>
        <v/>
      </c>
      <c r="H16681">
        <f>IF(F16681="","",IF(F16681&gt;0,10*F16681^2,0))</f>
        <v/>
      </c>
    </row>
    <row r="16682">
      <c r="A16682">
        <f>Input!A16682</f>
        <v/>
      </c>
      <c r="B16682">
        <f>IF(ISNUMBER(Input!B16682),IF(AND(Input!B16682&gt;=20,Input!B16682&lt;=700),Input!B16682,""),"")</f>
        <v/>
      </c>
      <c r="C16682">
        <f>IF(B16682="","",INT(A16682))</f>
        <v/>
      </c>
      <c r="D16682">
        <f>IF(B16682="","",HOUR(A16682))</f>
        <v/>
      </c>
      <c r="E16682">
        <f>IF(B16682="","",IF(INPUT!$I$1="","",IF(C16682&lt;(INT(INPUT!$I$1)-INPUT!$I$2),"Off Meds",IF(C16682&lt;=(INT(INPUT!$I$1)+INPUT!$I$2),"Washout","On Meds"))))</f>
        <v/>
      </c>
      <c r="F16682">
        <f>IF(B16682="","",1.509*(LN(B16682)^1.084-5.381))</f>
        <v/>
      </c>
      <c r="G16682">
        <f>IF(F16682="","",IF(F16682&lt;0,10*F16682^2,0))</f>
        <v/>
      </c>
      <c r="H16682">
        <f>IF(F16682="","",IF(F16682&gt;0,10*F16682^2,0))</f>
        <v/>
      </c>
    </row>
    <row r="16683">
      <c r="A16683">
        <f>Input!A16683</f>
        <v/>
      </c>
      <c r="B16683">
        <f>IF(ISNUMBER(Input!B16683),IF(AND(Input!B16683&gt;=20,Input!B16683&lt;=700),Input!B16683,""),"")</f>
        <v/>
      </c>
      <c r="C16683">
        <f>IF(B16683="","",INT(A16683))</f>
        <v/>
      </c>
      <c r="D16683">
        <f>IF(B16683="","",HOUR(A16683))</f>
        <v/>
      </c>
      <c r="E16683">
        <f>IF(B16683="","",IF(INPUT!$I$1="","",IF(C16683&lt;(INT(INPUT!$I$1)-INPUT!$I$2),"Off Meds",IF(C16683&lt;=(INT(INPUT!$I$1)+INPUT!$I$2),"Washout","On Meds"))))</f>
        <v/>
      </c>
      <c r="F16683">
        <f>IF(B16683="","",1.509*(LN(B16683)^1.084-5.381))</f>
        <v/>
      </c>
      <c r="G16683">
        <f>IF(F16683="","",IF(F16683&lt;0,10*F16683^2,0))</f>
        <v/>
      </c>
      <c r="H16683">
        <f>IF(F16683="","",IF(F16683&gt;0,10*F16683^2,0))</f>
        <v/>
      </c>
    </row>
    <row r="16684">
      <c r="A16684">
        <f>Input!A16684</f>
        <v/>
      </c>
      <c r="B16684">
        <f>IF(ISNUMBER(Input!B16684),IF(AND(Input!B16684&gt;=20,Input!B16684&lt;=700),Input!B16684,""),"")</f>
        <v/>
      </c>
      <c r="C16684">
        <f>IF(B16684="","",INT(A16684))</f>
        <v/>
      </c>
      <c r="D16684">
        <f>IF(B16684="","",HOUR(A16684))</f>
        <v/>
      </c>
      <c r="E16684">
        <f>IF(B16684="","",IF(INPUT!$I$1="","",IF(C16684&lt;(INT(INPUT!$I$1)-INPUT!$I$2),"Off Meds",IF(C16684&lt;=(INT(INPUT!$I$1)+INPUT!$I$2),"Washout","On Meds"))))</f>
        <v/>
      </c>
      <c r="F16684">
        <f>IF(B16684="","",1.509*(LN(B16684)^1.084-5.381))</f>
        <v/>
      </c>
      <c r="G16684">
        <f>IF(F16684="","",IF(F16684&lt;0,10*F16684^2,0))</f>
        <v/>
      </c>
      <c r="H16684">
        <f>IF(F16684="","",IF(F16684&gt;0,10*F16684^2,0))</f>
        <v/>
      </c>
    </row>
    <row r="16685">
      <c r="A16685">
        <f>Input!A16685</f>
        <v/>
      </c>
      <c r="B16685">
        <f>IF(ISNUMBER(Input!B16685),IF(AND(Input!B16685&gt;=20,Input!B16685&lt;=700),Input!B16685,""),"")</f>
        <v/>
      </c>
      <c r="C16685">
        <f>IF(B16685="","",INT(A16685))</f>
        <v/>
      </c>
      <c r="D16685">
        <f>IF(B16685="","",HOUR(A16685))</f>
        <v/>
      </c>
      <c r="E16685">
        <f>IF(B16685="","",IF(INPUT!$I$1="","",IF(C16685&lt;(INT(INPUT!$I$1)-INPUT!$I$2),"Off Meds",IF(C16685&lt;=(INT(INPUT!$I$1)+INPUT!$I$2),"Washout","On Meds"))))</f>
        <v/>
      </c>
      <c r="F16685">
        <f>IF(B16685="","",1.509*(LN(B16685)^1.084-5.381))</f>
        <v/>
      </c>
      <c r="G16685">
        <f>IF(F16685="","",IF(F16685&lt;0,10*F16685^2,0))</f>
        <v/>
      </c>
      <c r="H16685">
        <f>IF(F16685="","",IF(F16685&gt;0,10*F16685^2,0))</f>
        <v/>
      </c>
    </row>
    <row r="16686">
      <c r="A16686">
        <f>Input!A16686</f>
        <v/>
      </c>
      <c r="B16686">
        <f>IF(ISNUMBER(Input!B16686),IF(AND(Input!B16686&gt;=20,Input!B16686&lt;=700),Input!B16686,""),"")</f>
        <v/>
      </c>
      <c r="C16686">
        <f>IF(B16686="","",INT(A16686))</f>
        <v/>
      </c>
      <c r="D16686">
        <f>IF(B16686="","",HOUR(A16686))</f>
        <v/>
      </c>
      <c r="E16686">
        <f>IF(B16686="","",IF(INPUT!$I$1="","",IF(C16686&lt;(INT(INPUT!$I$1)-INPUT!$I$2),"Off Meds",IF(C16686&lt;=(INT(INPUT!$I$1)+INPUT!$I$2),"Washout","On Meds"))))</f>
        <v/>
      </c>
      <c r="F16686">
        <f>IF(B16686="","",1.509*(LN(B16686)^1.084-5.381))</f>
        <v/>
      </c>
      <c r="G16686">
        <f>IF(F16686="","",IF(F16686&lt;0,10*F16686^2,0))</f>
        <v/>
      </c>
      <c r="H16686">
        <f>IF(F16686="","",IF(F16686&gt;0,10*F16686^2,0))</f>
        <v/>
      </c>
    </row>
    <row r="16687">
      <c r="A16687">
        <f>Input!A16687</f>
        <v/>
      </c>
      <c r="B16687">
        <f>IF(ISNUMBER(Input!B16687),IF(AND(Input!B16687&gt;=20,Input!B16687&lt;=700),Input!B16687,""),"")</f>
        <v/>
      </c>
      <c r="C16687">
        <f>IF(B16687="","",INT(A16687))</f>
        <v/>
      </c>
      <c r="D16687">
        <f>IF(B16687="","",HOUR(A16687))</f>
        <v/>
      </c>
      <c r="E16687">
        <f>IF(B16687="","",IF(INPUT!$I$1="","",IF(C16687&lt;(INT(INPUT!$I$1)-INPUT!$I$2),"Off Meds",IF(C16687&lt;=(INT(INPUT!$I$1)+INPUT!$I$2),"Washout","On Meds"))))</f>
        <v/>
      </c>
      <c r="F16687">
        <f>IF(B16687="","",1.509*(LN(B16687)^1.084-5.381))</f>
        <v/>
      </c>
      <c r="G16687">
        <f>IF(F16687="","",IF(F16687&lt;0,10*F16687^2,0))</f>
        <v/>
      </c>
      <c r="H16687">
        <f>IF(F16687="","",IF(F16687&gt;0,10*F16687^2,0))</f>
        <v/>
      </c>
    </row>
    <row r="16688">
      <c r="A16688">
        <f>Input!A16688</f>
        <v/>
      </c>
      <c r="B16688">
        <f>IF(ISNUMBER(Input!B16688),IF(AND(Input!B16688&gt;=20,Input!B16688&lt;=700),Input!B16688,""),"")</f>
        <v/>
      </c>
      <c r="C16688">
        <f>IF(B16688="","",INT(A16688))</f>
        <v/>
      </c>
      <c r="D16688">
        <f>IF(B16688="","",HOUR(A16688))</f>
        <v/>
      </c>
      <c r="E16688">
        <f>IF(B16688="","",IF(INPUT!$I$1="","",IF(C16688&lt;(INT(INPUT!$I$1)-INPUT!$I$2),"Off Meds",IF(C16688&lt;=(INT(INPUT!$I$1)+INPUT!$I$2),"Washout","On Meds"))))</f>
        <v/>
      </c>
      <c r="F16688">
        <f>IF(B16688="","",1.509*(LN(B16688)^1.084-5.381))</f>
        <v/>
      </c>
      <c r="G16688">
        <f>IF(F16688="","",IF(F16688&lt;0,10*F16688^2,0))</f>
        <v/>
      </c>
      <c r="H16688">
        <f>IF(F16688="","",IF(F16688&gt;0,10*F16688^2,0))</f>
        <v/>
      </c>
    </row>
    <row r="16689">
      <c r="A16689">
        <f>Input!A16689</f>
        <v/>
      </c>
      <c r="B16689">
        <f>IF(ISNUMBER(Input!B16689),IF(AND(Input!B16689&gt;=20,Input!B16689&lt;=700),Input!B16689,""),"")</f>
        <v/>
      </c>
      <c r="C16689">
        <f>IF(B16689="","",INT(A16689))</f>
        <v/>
      </c>
      <c r="D16689">
        <f>IF(B16689="","",HOUR(A16689))</f>
        <v/>
      </c>
      <c r="E16689">
        <f>IF(B16689="","",IF(INPUT!$I$1="","",IF(C16689&lt;(INT(INPUT!$I$1)-INPUT!$I$2),"Off Meds",IF(C16689&lt;=(INT(INPUT!$I$1)+INPUT!$I$2),"Washout","On Meds"))))</f>
        <v/>
      </c>
      <c r="F16689">
        <f>IF(B16689="","",1.509*(LN(B16689)^1.084-5.381))</f>
        <v/>
      </c>
      <c r="G16689">
        <f>IF(F16689="","",IF(F16689&lt;0,10*F16689^2,0))</f>
        <v/>
      </c>
      <c r="H16689">
        <f>IF(F16689="","",IF(F16689&gt;0,10*F16689^2,0))</f>
        <v/>
      </c>
    </row>
    <row r="16690">
      <c r="A16690">
        <f>Input!A16690</f>
        <v/>
      </c>
      <c r="B16690">
        <f>IF(ISNUMBER(Input!B16690),IF(AND(Input!B16690&gt;=20,Input!B16690&lt;=700),Input!B16690,""),"")</f>
        <v/>
      </c>
      <c r="C16690">
        <f>IF(B16690="","",INT(A16690))</f>
        <v/>
      </c>
      <c r="D16690">
        <f>IF(B16690="","",HOUR(A16690))</f>
        <v/>
      </c>
      <c r="E16690">
        <f>IF(B16690="","",IF(INPUT!$I$1="","",IF(C16690&lt;(INT(INPUT!$I$1)-INPUT!$I$2),"Off Meds",IF(C16690&lt;=(INT(INPUT!$I$1)+INPUT!$I$2),"Washout","On Meds"))))</f>
        <v/>
      </c>
      <c r="F16690">
        <f>IF(B16690="","",1.509*(LN(B16690)^1.084-5.381))</f>
        <v/>
      </c>
      <c r="G16690">
        <f>IF(F16690="","",IF(F16690&lt;0,10*F16690^2,0))</f>
        <v/>
      </c>
      <c r="H16690">
        <f>IF(F16690="","",IF(F16690&gt;0,10*F16690^2,0))</f>
        <v/>
      </c>
    </row>
    <row r="16691">
      <c r="A16691">
        <f>Input!A16691</f>
        <v/>
      </c>
      <c r="B16691">
        <f>IF(ISNUMBER(Input!B16691),IF(AND(Input!B16691&gt;=20,Input!B16691&lt;=700),Input!B16691,""),"")</f>
        <v/>
      </c>
      <c r="C16691">
        <f>IF(B16691="","",INT(A16691))</f>
        <v/>
      </c>
      <c r="D16691">
        <f>IF(B16691="","",HOUR(A16691))</f>
        <v/>
      </c>
      <c r="E16691">
        <f>IF(B16691="","",IF(INPUT!$I$1="","",IF(C16691&lt;(INT(INPUT!$I$1)-INPUT!$I$2),"Off Meds",IF(C16691&lt;=(INT(INPUT!$I$1)+INPUT!$I$2),"Washout","On Meds"))))</f>
        <v/>
      </c>
      <c r="F16691">
        <f>IF(B16691="","",1.509*(LN(B16691)^1.084-5.381))</f>
        <v/>
      </c>
      <c r="G16691">
        <f>IF(F16691="","",IF(F16691&lt;0,10*F16691^2,0))</f>
        <v/>
      </c>
      <c r="H16691">
        <f>IF(F16691="","",IF(F16691&gt;0,10*F16691^2,0))</f>
        <v/>
      </c>
    </row>
    <row r="16692">
      <c r="A16692">
        <f>Input!A16692</f>
        <v/>
      </c>
      <c r="B16692">
        <f>IF(ISNUMBER(Input!B16692),IF(AND(Input!B16692&gt;=20,Input!B16692&lt;=700),Input!B16692,""),"")</f>
        <v/>
      </c>
      <c r="C16692">
        <f>IF(B16692="","",INT(A16692))</f>
        <v/>
      </c>
      <c r="D16692">
        <f>IF(B16692="","",HOUR(A16692))</f>
        <v/>
      </c>
      <c r="E16692">
        <f>IF(B16692="","",IF(INPUT!$I$1="","",IF(C16692&lt;(INT(INPUT!$I$1)-INPUT!$I$2),"Off Meds",IF(C16692&lt;=(INT(INPUT!$I$1)+INPUT!$I$2),"Washout","On Meds"))))</f>
        <v/>
      </c>
      <c r="F16692">
        <f>IF(B16692="","",1.509*(LN(B16692)^1.084-5.381))</f>
        <v/>
      </c>
      <c r="G16692">
        <f>IF(F16692="","",IF(F16692&lt;0,10*F16692^2,0))</f>
        <v/>
      </c>
      <c r="H16692">
        <f>IF(F16692="","",IF(F16692&gt;0,10*F16692^2,0))</f>
        <v/>
      </c>
    </row>
    <row r="16693">
      <c r="A16693">
        <f>Input!A16693</f>
        <v/>
      </c>
      <c r="B16693">
        <f>IF(ISNUMBER(Input!B16693),IF(AND(Input!B16693&gt;=20,Input!B16693&lt;=700),Input!B16693,""),"")</f>
        <v/>
      </c>
      <c r="C16693">
        <f>IF(B16693="","",INT(A16693))</f>
        <v/>
      </c>
      <c r="D16693">
        <f>IF(B16693="","",HOUR(A16693))</f>
        <v/>
      </c>
      <c r="E16693">
        <f>IF(B16693="","",IF(INPUT!$I$1="","",IF(C16693&lt;(INT(INPUT!$I$1)-INPUT!$I$2),"Off Meds",IF(C16693&lt;=(INT(INPUT!$I$1)+INPUT!$I$2),"Washout","On Meds"))))</f>
        <v/>
      </c>
      <c r="F16693">
        <f>IF(B16693="","",1.509*(LN(B16693)^1.084-5.381))</f>
        <v/>
      </c>
      <c r="G16693">
        <f>IF(F16693="","",IF(F16693&lt;0,10*F16693^2,0))</f>
        <v/>
      </c>
      <c r="H16693">
        <f>IF(F16693="","",IF(F16693&gt;0,10*F16693^2,0))</f>
        <v/>
      </c>
    </row>
    <row r="16694">
      <c r="A16694">
        <f>Input!A16694</f>
        <v/>
      </c>
      <c r="B16694">
        <f>IF(ISNUMBER(Input!B16694),IF(AND(Input!B16694&gt;=20,Input!B16694&lt;=700),Input!B16694,""),"")</f>
        <v/>
      </c>
      <c r="C16694">
        <f>IF(B16694="","",INT(A16694))</f>
        <v/>
      </c>
      <c r="D16694">
        <f>IF(B16694="","",HOUR(A16694))</f>
        <v/>
      </c>
      <c r="E16694">
        <f>IF(B16694="","",IF(INPUT!$I$1="","",IF(C16694&lt;(INT(INPUT!$I$1)-INPUT!$I$2),"Off Meds",IF(C16694&lt;=(INT(INPUT!$I$1)+INPUT!$I$2),"Washout","On Meds"))))</f>
        <v/>
      </c>
      <c r="F16694">
        <f>IF(B16694="","",1.509*(LN(B16694)^1.084-5.381))</f>
        <v/>
      </c>
      <c r="G16694">
        <f>IF(F16694="","",IF(F16694&lt;0,10*F16694^2,0))</f>
        <v/>
      </c>
      <c r="H16694">
        <f>IF(F16694="","",IF(F16694&gt;0,10*F16694^2,0))</f>
        <v/>
      </c>
    </row>
    <row r="16695">
      <c r="A16695">
        <f>Input!A16695</f>
        <v/>
      </c>
      <c r="B16695">
        <f>IF(ISNUMBER(Input!B16695),IF(AND(Input!B16695&gt;=20,Input!B16695&lt;=700),Input!B16695,""),"")</f>
        <v/>
      </c>
      <c r="C16695">
        <f>IF(B16695="","",INT(A16695))</f>
        <v/>
      </c>
      <c r="D16695">
        <f>IF(B16695="","",HOUR(A16695))</f>
        <v/>
      </c>
      <c r="E16695">
        <f>IF(B16695="","",IF(INPUT!$I$1="","",IF(C16695&lt;(INT(INPUT!$I$1)-INPUT!$I$2),"Off Meds",IF(C16695&lt;=(INT(INPUT!$I$1)+INPUT!$I$2),"Washout","On Meds"))))</f>
        <v/>
      </c>
      <c r="F16695">
        <f>IF(B16695="","",1.509*(LN(B16695)^1.084-5.381))</f>
        <v/>
      </c>
      <c r="G16695">
        <f>IF(F16695="","",IF(F16695&lt;0,10*F16695^2,0))</f>
        <v/>
      </c>
      <c r="H16695">
        <f>IF(F16695="","",IF(F16695&gt;0,10*F16695^2,0))</f>
        <v/>
      </c>
    </row>
    <row r="16696">
      <c r="A16696">
        <f>Input!A16696</f>
        <v/>
      </c>
      <c r="B16696">
        <f>IF(ISNUMBER(Input!B16696),IF(AND(Input!B16696&gt;=20,Input!B16696&lt;=700),Input!B16696,""),"")</f>
        <v/>
      </c>
      <c r="C16696">
        <f>IF(B16696="","",INT(A16696))</f>
        <v/>
      </c>
      <c r="D16696">
        <f>IF(B16696="","",HOUR(A16696))</f>
        <v/>
      </c>
      <c r="E16696">
        <f>IF(B16696="","",IF(INPUT!$I$1="","",IF(C16696&lt;(INT(INPUT!$I$1)-INPUT!$I$2),"Off Meds",IF(C16696&lt;=(INT(INPUT!$I$1)+INPUT!$I$2),"Washout","On Meds"))))</f>
        <v/>
      </c>
      <c r="F16696">
        <f>IF(B16696="","",1.509*(LN(B16696)^1.084-5.381))</f>
        <v/>
      </c>
      <c r="G16696">
        <f>IF(F16696="","",IF(F16696&lt;0,10*F16696^2,0))</f>
        <v/>
      </c>
      <c r="H16696">
        <f>IF(F16696="","",IF(F16696&gt;0,10*F16696^2,0))</f>
        <v/>
      </c>
    </row>
    <row r="16697">
      <c r="A16697">
        <f>Input!A16697</f>
        <v/>
      </c>
      <c r="B16697">
        <f>IF(ISNUMBER(Input!B16697),IF(AND(Input!B16697&gt;=20,Input!B16697&lt;=700),Input!B16697,""),"")</f>
        <v/>
      </c>
      <c r="C16697">
        <f>IF(B16697="","",INT(A16697))</f>
        <v/>
      </c>
      <c r="D16697">
        <f>IF(B16697="","",HOUR(A16697))</f>
        <v/>
      </c>
      <c r="E16697">
        <f>IF(B16697="","",IF(INPUT!$I$1="","",IF(C16697&lt;(INT(INPUT!$I$1)-INPUT!$I$2),"Off Meds",IF(C16697&lt;=(INT(INPUT!$I$1)+INPUT!$I$2),"Washout","On Meds"))))</f>
        <v/>
      </c>
      <c r="F16697">
        <f>IF(B16697="","",1.509*(LN(B16697)^1.084-5.381))</f>
        <v/>
      </c>
      <c r="G16697">
        <f>IF(F16697="","",IF(F16697&lt;0,10*F16697^2,0))</f>
        <v/>
      </c>
      <c r="H16697">
        <f>IF(F16697="","",IF(F16697&gt;0,10*F16697^2,0))</f>
        <v/>
      </c>
    </row>
    <row r="16698">
      <c r="A16698">
        <f>Input!A16698</f>
        <v/>
      </c>
      <c r="B16698">
        <f>IF(ISNUMBER(Input!B16698),IF(AND(Input!B16698&gt;=20,Input!B16698&lt;=700),Input!B16698,""),"")</f>
        <v/>
      </c>
      <c r="C16698">
        <f>IF(B16698="","",INT(A16698))</f>
        <v/>
      </c>
      <c r="D16698">
        <f>IF(B16698="","",HOUR(A16698))</f>
        <v/>
      </c>
      <c r="E16698">
        <f>IF(B16698="","",IF(INPUT!$I$1="","",IF(C16698&lt;(INT(INPUT!$I$1)-INPUT!$I$2),"Off Meds",IF(C16698&lt;=(INT(INPUT!$I$1)+INPUT!$I$2),"Washout","On Meds"))))</f>
        <v/>
      </c>
      <c r="F16698">
        <f>IF(B16698="","",1.509*(LN(B16698)^1.084-5.381))</f>
        <v/>
      </c>
      <c r="G16698">
        <f>IF(F16698="","",IF(F16698&lt;0,10*F16698^2,0))</f>
        <v/>
      </c>
      <c r="H16698">
        <f>IF(F16698="","",IF(F16698&gt;0,10*F16698^2,0))</f>
        <v/>
      </c>
    </row>
    <row r="16699">
      <c r="A16699">
        <f>Input!A16699</f>
        <v/>
      </c>
      <c r="B16699">
        <f>IF(ISNUMBER(Input!B16699),IF(AND(Input!B16699&gt;=20,Input!B16699&lt;=700),Input!B16699,""),"")</f>
        <v/>
      </c>
      <c r="C16699">
        <f>IF(B16699="","",INT(A16699))</f>
        <v/>
      </c>
      <c r="D16699">
        <f>IF(B16699="","",HOUR(A16699))</f>
        <v/>
      </c>
      <c r="E16699">
        <f>IF(B16699="","",IF(INPUT!$I$1="","",IF(C16699&lt;(INT(INPUT!$I$1)-INPUT!$I$2),"Off Meds",IF(C16699&lt;=(INT(INPUT!$I$1)+INPUT!$I$2),"Washout","On Meds"))))</f>
        <v/>
      </c>
      <c r="F16699">
        <f>IF(B16699="","",1.509*(LN(B16699)^1.084-5.381))</f>
        <v/>
      </c>
      <c r="G16699">
        <f>IF(F16699="","",IF(F16699&lt;0,10*F16699^2,0))</f>
        <v/>
      </c>
      <c r="H16699">
        <f>IF(F16699="","",IF(F16699&gt;0,10*F16699^2,0))</f>
        <v/>
      </c>
    </row>
    <row r="16700">
      <c r="A16700">
        <f>Input!A16700</f>
        <v/>
      </c>
      <c r="B16700">
        <f>IF(ISNUMBER(Input!B16700),IF(AND(Input!B16700&gt;=20,Input!B16700&lt;=700),Input!B16700,""),"")</f>
        <v/>
      </c>
      <c r="C16700">
        <f>IF(B16700="","",INT(A16700))</f>
        <v/>
      </c>
      <c r="D16700">
        <f>IF(B16700="","",HOUR(A16700))</f>
        <v/>
      </c>
      <c r="E16700">
        <f>IF(B16700="","",IF(INPUT!$I$1="","",IF(C16700&lt;(INT(INPUT!$I$1)-INPUT!$I$2),"Off Meds",IF(C16700&lt;=(INT(INPUT!$I$1)+INPUT!$I$2),"Washout","On Meds"))))</f>
        <v/>
      </c>
      <c r="F16700">
        <f>IF(B16700="","",1.509*(LN(B16700)^1.084-5.381))</f>
        <v/>
      </c>
      <c r="G16700">
        <f>IF(F16700="","",IF(F16700&lt;0,10*F16700^2,0))</f>
        <v/>
      </c>
      <c r="H16700">
        <f>IF(F16700="","",IF(F16700&gt;0,10*F16700^2,0))</f>
        <v/>
      </c>
    </row>
    <row r="16701">
      <c r="A16701">
        <f>Input!A16701</f>
        <v/>
      </c>
      <c r="B16701">
        <f>IF(ISNUMBER(Input!B16701),IF(AND(Input!B16701&gt;=20,Input!B16701&lt;=700),Input!B16701,""),"")</f>
        <v/>
      </c>
      <c r="C16701">
        <f>IF(B16701="","",INT(A16701))</f>
        <v/>
      </c>
      <c r="D16701">
        <f>IF(B16701="","",HOUR(A16701))</f>
        <v/>
      </c>
      <c r="E16701">
        <f>IF(B16701="","",IF(INPUT!$I$1="","",IF(C16701&lt;(INT(INPUT!$I$1)-INPUT!$I$2),"Off Meds",IF(C16701&lt;=(INT(INPUT!$I$1)+INPUT!$I$2),"Washout","On Meds"))))</f>
        <v/>
      </c>
      <c r="F16701">
        <f>IF(B16701="","",1.509*(LN(B16701)^1.084-5.381))</f>
        <v/>
      </c>
      <c r="G16701">
        <f>IF(F16701="","",IF(F16701&lt;0,10*F16701^2,0))</f>
        <v/>
      </c>
      <c r="H16701">
        <f>IF(F16701="","",IF(F16701&gt;0,10*F16701^2,0))</f>
        <v/>
      </c>
    </row>
    <row r="16702">
      <c r="A16702">
        <f>Input!A16702</f>
        <v/>
      </c>
      <c r="B16702">
        <f>IF(ISNUMBER(Input!B16702),IF(AND(Input!B16702&gt;=20,Input!B16702&lt;=700),Input!B16702,""),"")</f>
        <v/>
      </c>
      <c r="C16702">
        <f>IF(B16702="","",INT(A16702))</f>
        <v/>
      </c>
      <c r="D16702">
        <f>IF(B16702="","",HOUR(A16702))</f>
        <v/>
      </c>
      <c r="E16702">
        <f>IF(B16702="","",IF(INPUT!$I$1="","",IF(C16702&lt;(INT(INPUT!$I$1)-INPUT!$I$2),"Off Meds",IF(C16702&lt;=(INT(INPUT!$I$1)+INPUT!$I$2),"Washout","On Meds"))))</f>
        <v/>
      </c>
      <c r="F16702">
        <f>IF(B16702="","",1.509*(LN(B16702)^1.084-5.381))</f>
        <v/>
      </c>
      <c r="G16702">
        <f>IF(F16702="","",IF(F16702&lt;0,10*F16702^2,0))</f>
        <v/>
      </c>
      <c r="H16702">
        <f>IF(F16702="","",IF(F16702&gt;0,10*F16702^2,0))</f>
        <v/>
      </c>
    </row>
    <row r="16703">
      <c r="A16703">
        <f>Input!A16703</f>
        <v/>
      </c>
      <c r="B16703">
        <f>IF(ISNUMBER(Input!B16703),IF(AND(Input!B16703&gt;=20,Input!B16703&lt;=700),Input!B16703,""),"")</f>
        <v/>
      </c>
      <c r="C16703">
        <f>IF(B16703="","",INT(A16703))</f>
        <v/>
      </c>
      <c r="D16703">
        <f>IF(B16703="","",HOUR(A16703))</f>
        <v/>
      </c>
      <c r="E16703">
        <f>IF(B16703="","",IF(INPUT!$I$1="","",IF(C16703&lt;(INT(INPUT!$I$1)-INPUT!$I$2),"Off Meds",IF(C16703&lt;=(INT(INPUT!$I$1)+INPUT!$I$2),"Washout","On Meds"))))</f>
        <v/>
      </c>
      <c r="F16703">
        <f>IF(B16703="","",1.509*(LN(B16703)^1.084-5.381))</f>
        <v/>
      </c>
      <c r="G16703">
        <f>IF(F16703="","",IF(F16703&lt;0,10*F16703^2,0))</f>
        <v/>
      </c>
      <c r="H16703">
        <f>IF(F16703="","",IF(F16703&gt;0,10*F16703^2,0))</f>
        <v/>
      </c>
    </row>
    <row r="16704">
      <c r="A16704">
        <f>Input!A16704</f>
        <v/>
      </c>
      <c r="B16704">
        <f>IF(ISNUMBER(Input!B16704),IF(AND(Input!B16704&gt;=20,Input!B16704&lt;=700),Input!B16704,""),"")</f>
        <v/>
      </c>
      <c r="C16704">
        <f>IF(B16704="","",INT(A16704))</f>
        <v/>
      </c>
      <c r="D16704">
        <f>IF(B16704="","",HOUR(A16704))</f>
        <v/>
      </c>
      <c r="E16704">
        <f>IF(B16704="","",IF(INPUT!$I$1="","",IF(C16704&lt;(INT(INPUT!$I$1)-INPUT!$I$2),"Off Meds",IF(C16704&lt;=(INT(INPUT!$I$1)+INPUT!$I$2),"Washout","On Meds"))))</f>
        <v/>
      </c>
      <c r="F16704">
        <f>IF(B16704="","",1.509*(LN(B16704)^1.084-5.381))</f>
        <v/>
      </c>
      <c r="G16704">
        <f>IF(F16704="","",IF(F16704&lt;0,10*F16704^2,0))</f>
        <v/>
      </c>
      <c r="H16704">
        <f>IF(F16704="","",IF(F16704&gt;0,10*F16704^2,0))</f>
        <v/>
      </c>
    </row>
    <row r="16705">
      <c r="A16705">
        <f>Input!A16705</f>
        <v/>
      </c>
      <c r="B16705">
        <f>IF(ISNUMBER(Input!B16705),IF(AND(Input!B16705&gt;=20,Input!B16705&lt;=700),Input!B16705,""),"")</f>
        <v/>
      </c>
      <c r="C16705">
        <f>IF(B16705="","",INT(A16705))</f>
        <v/>
      </c>
      <c r="D16705">
        <f>IF(B16705="","",HOUR(A16705))</f>
        <v/>
      </c>
      <c r="E16705">
        <f>IF(B16705="","",IF(INPUT!$I$1="","",IF(C16705&lt;(INT(INPUT!$I$1)-INPUT!$I$2),"Off Meds",IF(C16705&lt;=(INT(INPUT!$I$1)+INPUT!$I$2),"Washout","On Meds"))))</f>
        <v/>
      </c>
      <c r="F16705">
        <f>IF(B16705="","",1.509*(LN(B16705)^1.084-5.381))</f>
        <v/>
      </c>
      <c r="G16705">
        <f>IF(F16705="","",IF(F16705&lt;0,10*F16705^2,0))</f>
        <v/>
      </c>
      <c r="H16705">
        <f>IF(F16705="","",IF(F16705&gt;0,10*F16705^2,0))</f>
        <v/>
      </c>
    </row>
    <row r="16706">
      <c r="A16706">
        <f>Input!A16706</f>
        <v/>
      </c>
      <c r="B16706">
        <f>IF(ISNUMBER(Input!B16706),IF(AND(Input!B16706&gt;=20,Input!B16706&lt;=700),Input!B16706,""),"")</f>
        <v/>
      </c>
      <c r="C16706">
        <f>IF(B16706="","",INT(A16706))</f>
        <v/>
      </c>
      <c r="D16706">
        <f>IF(B16706="","",HOUR(A16706))</f>
        <v/>
      </c>
      <c r="E16706">
        <f>IF(B16706="","",IF(INPUT!$I$1="","",IF(C16706&lt;(INT(INPUT!$I$1)-INPUT!$I$2),"Off Meds",IF(C16706&lt;=(INT(INPUT!$I$1)+INPUT!$I$2),"Washout","On Meds"))))</f>
        <v/>
      </c>
      <c r="F16706">
        <f>IF(B16706="","",1.509*(LN(B16706)^1.084-5.381))</f>
        <v/>
      </c>
      <c r="G16706">
        <f>IF(F16706="","",IF(F16706&lt;0,10*F16706^2,0))</f>
        <v/>
      </c>
      <c r="H16706">
        <f>IF(F16706="","",IF(F16706&gt;0,10*F16706^2,0))</f>
        <v/>
      </c>
    </row>
    <row r="16707">
      <c r="A16707">
        <f>Input!A16707</f>
        <v/>
      </c>
      <c r="B16707">
        <f>IF(ISNUMBER(Input!B16707),IF(AND(Input!B16707&gt;=20,Input!B16707&lt;=700),Input!B16707,""),"")</f>
        <v/>
      </c>
      <c r="C16707">
        <f>IF(B16707="","",INT(A16707))</f>
        <v/>
      </c>
      <c r="D16707">
        <f>IF(B16707="","",HOUR(A16707))</f>
        <v/>
      </c>
      <c r="E16707">
        <f>IF(B16707="","",IF(INPUT!$I$1="","",IF(C16707&lt;(INT(INPUT!$I$1)-INPUT!$I$2),"Off Meds",IF(C16707&lt;=(INT(INPUT!$I$1)+INPUT!$I$2),"Washout","On Meds"))))</f>
        <v/>
      </c>
      <c r="F16707">
        <f>IF(B16707="","",1.509*(LN(B16707)^1.084-5.381))</f>
        <v/>
      </c>
      <c r="G16707">
        <f>IF(F16707="","",IF(F16707&lt;0,10*F16707^2,0))</f>
        <v/>
      </c>
      <c r="H16707">
        <f>IF(F16707="","",IF(F16707&gt;0,10*F16707^2,0))</f>
        <v/>
      </c>
    </row>
    <row r="16708">
      <c r="A16708">
        <f>Input!A16708</f>
        <v/>
      </c>
      <c r="B16708">
        <f>IF(ISNUMBER(Input!B16708),IF(AND(Input!B16708&gt;=20,Input!B16708&lt;=700),Input!B16708,""),"")</f>
        <v/>
      </c>
      <c r="C16708">
        <f>IF(B16708="","",INT(A16708))</f>
        <v/>
      </c>
      <c r="D16708">
        <f>IF(B16708="","",HOUR(A16708))</f>
        <v/>
      </c>
      <c r="E16708">
        <f>IF(B16708="","",IF(INPUT!$I$1="","",IF(C16708&lt;(INT(INPUT!$I$1)-INPUT!$I$2),"Off Meds",IF(C16708&lt;=(INT(INPUT!$I$1)+INPUT!$I$2),"Washout","On Meds"))))</f>
        <v/>
      </c>
      <c r="F16708">
        <f>IF(B16708="","",1.509*(LN(B16708)^1.084-5.381))</f>
        <v/>
      </c>
      <c r="G16708">
        <f>IF(F16708="","",IF(F16708&lt;0,10*F16708^2,0))</f>
        <v/>
      </c>
      <c r="H16708">
        <f>IF(F16708="","",IF(F16708&gt;0,10*F16708^2,0))</f>
        <v/>
      </c>
    </row>
    <row r="16709">
      <c r="A16709">
        <f>Input!A16709</f>
        <v/>
      </c>
      <c r="B16709">
        <f>IF(ISNUMBER(Input!B16709),IF(AND(Input!B16709&gt;=20,Input!B16709&lt;=700),Input!B16709,""),"")</f>
        <v/>
      </c>
      <c r="C16709">
        <f>IF(B16709="","",INT(A16709))</f>
        <v/>
      </c>
      <c r="D16709">
        <f>IF(B16709="","",HOUR(A16709))</f>
        <v/>
      </c>
      <c r="E16709">
        <f>IF(B16709="","",IF(INPUT!$I$1="","",IF(C16709&lt;(INT(INPUT!$I$1)-INPUT!$I$2),"Off Meds",IF(C16709&lt;=(INT(INPUT!$I$1)+INPUT!$I$2),"Washout","On Meds"))))</f>
        <v/>
      </c>
      <c r="F16709">
        <f>IF(B16709="","",1.509*(LN(B16709)^1.084-5.381))</f>
        <v/>
      </c>
      <c r="G16709">
        <f>IF(F16709="","",IF(F16709&lt;0,10*F16709^2,0))</f>
        <v/>
      </c>
      <c r="H16709">
        <f>IF(F16709="","",IF(F16709&gt;0,10*F16709^2,0))</f>
        <v/>
      </c>
    </row>
    <row r="16710">
      <c r="A16710">
        <f>Input!A16710</f>
        <v/>
      </c>
      <c r="B16710">
        <f>IF(ISNUMBER(Input!B16710),IF(AND(Input!B16710&gt;=20,Input!B16710&lt;=700),Input!B16710,""),"")</f>
        <v/>
      </c>
      <c r="C16710">
        <f>IF(B16710="","",INT(A16710))</f>
        <v/>
      </c>
      <c r="D16710">
        <f>IF(B16710="","",HOUR(A16710))</f>
        <v/>
      </c>
      <c r="E16710">
        <f>IF(B16710="","",IF(INPUT!$I$1="","",IF(C16710&lt;(INT(INPUT!$I$1)-INPUT!$I$2),"Off Meds",IF(C16710&lt;=(INT(INPUT!$I$1)+INPUT!$I$2),"Washout","On Meds"))))</f>
        <v/>
      </c>
      <c r="F16710">
        <f>IF(B16710="","",1.509*(LN(B16710)^1.084-5.381))</f>
        <v/>
      </c>
      <c r="G16710">
        <f>IF(F16710="","",IF(F16710&lt;0,10*F16710^2,0))</f>
        <v/>
      </c>
      <c r="H16710">
        <f>IF(F16710="","",IF(F16710&gt;0,10*F16710^2,0))</f>
        <v/>
      </c>
    </row>
    <row r="16711">
      <c r="A16711">
        <f>Input!A16711</f>
        <v/>
      </c>
      <c r="B16711">
        <f>IF(ISNUMBER(Input!B16711),IF(AND(Input!B16711&gt;=20,Input!B16711&lt;=700),Input!B16711,""),"")</f>
        <v/>
      </c>
      <c r="C16711">
        <f>IF(B16711="","",INT(A16711))</f>
        <v/>
      </c>
      <c r="D16711">
        <f>IF(B16711="","",HOUR(A16711))</f>
        <v/>
      </c>
      <c r="E16711">
        <f>IF(B16711="","",IF(INPUT!$I$1="","",IF(C16711&lt;(INT(INPUT!$I$1)-INPUT!$I$2),"Off Meds",IF(C16711&lt;=(INT(INPUT!$I$1)+INPUT!$I$2),"Washout","On Meds"))))</f>
        <v/>
      </c>
      <c r="F16711">
        <f>IF(B16711="","",1.509*(LN(B16711)^1.084-5.381))</f>
        <v/>
      </c>
      <c r="G16711">
        <f>IF(F16711="","",IF(F16711&lt;0,10*F16711^2,0))</f>
        <v/>
      </c>
      <c r="H16711">
        <f>IF(F16711="","",IF(F16711&gt;0,10*F16711^2,0))</f>
        <v/>
      </c>
    </row>
    <row r="16712">
      <c r="A16712">
        <f>Input!A16712</f>
        <v/>
      </c>
      <c r="B16712">
        <f>IF(ISNUMBER(Input!B16712),IF(AND(Input!B16712&gt;=20,Input!B16712&lt;=700),Input!B16712,""),"")</f>
        <v/>
      </c>
      <c r="C16712">
        <f>IF(B16712="","",INT(A16712))</f>
        <v/>
      </c>
      <c r="D16712">
        <f>IF(B16712="","",HOUR(A16712))</f>
        <v/>
      </c>
      <c r="E16712">
        <f>IF(B16712="","",IF(INPUT!$I$1="","",IF(C16712&lt;(INT(INPUT!$I$1)-INPUT!$I$2),"Off Meds",IF(C16712&lt;=(INT(INPUT!$I$1)+INPUT!$I$2),"Washout","On Meds"))))</f>
        <v/>
      </c>
      <c r="F16712">
        <f>IF(B16712="","",1.509*(LN(B16712)^1.084-5.381))</f>
        <v/>
      </c>
      <c r="G16712">
        <f>IF(F16712="","",IF(F16712&lt;0,10*F16712^2,0))</f>
        <v/>
      </c>
      <c r="H16712">
        <f>IF(F16712="","",IF(F16712&gt;0,10*F16712^2,0))</f>
        <v/>
      </c>
    </row>
    <row r="16713">
      <c r="A16713">
        <f>Input!A16713</f>
        <v/>
      </c>
      <c r="B16713">
        <f>IF(ISNUMBER(Input!B16713),IF(AND(Input!B16713&gt;=20,Input!B16713&lt;=700),Input!B16713,""),"")</f>
        <v/>
      </c>
      <c r="C16713">
        <f>IF(B16713="","",INT(A16713))</f>
        <v/>
      </c>
      <c r="D16713">
        <f>IF(B16713="","",HOUR(A16713))</f>
        <v/>
      </c>
      <c r="E16713">
        <f>IF(B16713="","",IF(INPUT!$I$1="","",IF(C16713&lt;(INT(INPUT!$I$1)-INPUT!$I$2),"Off Meds",IF(C16713&lt;=(INT(INPUT!$I$1)+INPUT!$I$2),"Washout","On Meds"))))</f>
        <v/>
      </c>
      <c r="F16713">
        <f>IF(B16713="","",1.509*(LN(B16713)^1.084-5.381))</f>
        <v/>
      </c>
      <c r="G16713">
        <f>IF(F16713="","",IF(F16713&lt;0,10*F16713^2,0))</f>
        <v/>
      </c>
      <c r="H16713">
        <f>IF(F16713="","",IF(F16713&gt;0,10*F16713^2,0))</f>
        <v/>
      </c>
    </row>
    <row r="16714">
      <c r="A16714">
        <f>Input!A16714</f>
        <v/>
      </c>
      <c r="B16714">
        <f>IF(ISNUMBER(Input!B16714),IF(AND(Input!B16714&gt;=20,Input!B16714&lt;=700),Input!B16714,""),"")</f>
        <v/>
      </c>
      <c r="C16714">
        <f>IF(B16714="","",INT(A16714))</f>
        <v/>
      </c>
      <c r="D16714">
        <f>IF(B16714="","",HOUR(A16714))</f>
        <v/>
      </c>
      <c r="E16714">
        <f>IF(B16714="","",IF(INPUT!$I$1="","",IF(C16714&lt;(INT(INPUT!$I$1)-INPUT!$I$2),"Off Meds",IF(C16714&lt;=(INT(INPUT!$I$1)+INPUT!$I$2),"Washout","On Meds"))))</f>
        <v/>
      </c>
      <c r="F16714">
        <f>IF(B16714="","",1.509*(LN(B16714)^1.084-5.381))</f>
        <v/>
      </c>
      <c r="G16714">
        <f>IF(F16714="","",IF(F16714&lt;0,10*F16714^2,0))</f>
        <v/>
      </c>
      <c r="H16714">
        <f>IF(F16714="","",IF(F16714&gt;0,10*F16714^2,0))</f>
        <v/>
      </c>
    </row>
    <row r="16715">
      <c r="A16715">
        <f>Input!A16715</f>
        <v/>
      </c>
      <c r="B16715">
        <f>IF(ISNUMBER(Input!B16715),IF(AND(Input!B16715&gt;=20,Input!B16715&lt;=700),Input!B16715,""),"")</f>
        <v/>
      </c>
      <c r="C16715">
        <f>IF(B16715="","",INT(A16715))</f>
        <v/>
      </c>
      <c r="D16715">
        <f>IF(B16715="","",HOUR(A16715))</f>
        <v/>
      </c>
      <c r="E16715">
        <f>IF(B16715="","",IF(INPUT!$I$1="","",IF(C16715&lt;(INT(INPUT!$I$1)-INPUT!$I$2),"Off Meds",IF(C16715&lt;=(INT(INPUT!$I$1)+INPUT!$I$2),"Washout","On Meds"))))</f>
        <v/>
      </c>
      <c r="F16715">
        <f>IF(B16715="","",1.509*(LN(B16715)^1.084-5.381))</f>
        <v/>
      </c>
      <c r="G16715">
        <f>IF(F16715="","",IF(F16715&lt;0,10*F16715^2,0))</f>
        <v/>
      </c>
      <c r="H16715">
        <f>IF(F16715="","",IF(F16715&gt;0,10*F16715^2,0))</f>
        <v/>
      </c>
    </row>
    <row r="16716">
      <c r="A16716">
        <f>Input!A16716</f>
        <v/>
      </c>
      <c r="B16716">
        <f>IF(ISNUMBER(Input!B16716),IF(AND(Input!B16716&gt;=20,Input!B16716&lt;=700),Input!B16716,""),"")</f>
        <v/>
      </c>
      <c r="C16716">
        <f>IF(B16716="","",INT(A16716))</f>
        <v/>
      </c>
      <c r="D16716">
        <f>IF(B16716="","",HOUR(A16716))</f>
        <v/>
      </c>
      <c r="E16716">
        <f>IF(B16716="","",IF(INPUT!$I$1="","",IF(C16716&lt;(INT(INPUT!$I$1)-INPUT!$I$2),"Off Meds",IF(C16716&lt;=(INT(INPUT!$I$1)+INPUT!$I$2),"Washout","On Meds"))))</f>
        <v/>
      </c>
      <c r="F16716">
        <f>IF(B16716="","",1.509*(LN(B16716)^1.084-5.381))</f>
        <v/>
      </c>
      <c r="G16716">
        <f>IF(F16716="","",IF(F16716&lt;0,10*F16716^2,0))</f>
        <v/>
      </c>
      <c r="H16716">
        <f>IF(F16716="","",IF(F16716&gt;0,10*F16716^2,0))</f>
        <v/>
      </c>
    </row>
    <row r="16717">
      <c r="A16717">
        <f>Input!A16717</f>
        <v/>
      </c>
      <c r="B16717">
        <f>IF(ISNUMBER(Input!B16717),IF(AND(Input!B16717&gt;=20,Input!B16717&lt;=700),Input!B16717,""),"")</f>
        <v/>
      </c>
      <c r="C16717">
        <f>IF(B16717="","",INT(A16717))</f>
        <v/>
      </c>
      <c r="D16717">
        <f>IF(B16717="","",HOUR(A16717))</f>
        <v/>
      </c>
      <c r="E16717">
        <f>IF(B16717="","",IF(INPUT!$I$1="","",IF(C16717&lt;(INT(INPUT!$I$1)-INPUT!$I$2),"Off Meds",IF(C16717&lt;=(INT(INPUT!$I$1)+INPUT!$I$2),"Washout","On Meds"))))</f>
        <v/>
      </c>
      <c r="F16717">
        <f>IF(B16717="","",1.509*(LN(B16717)^1.084-5.381))</f>
        <v/>
      </c>
      <c r="G16717">
        <f>IF(F16717="","",IF(F16717&lt;0,10*F16717^2,0))</f>
        <v/>
      </c>
      <c r="H16717">
        <f>IF(F16717="","",IF(F16717&gt;0,10*F16717^2,0))</f>
        <v/>
      </c>
    </row>
    <row r="16718">
      <c r="A16718">
        <f>Input!A16718</f>
        <v/>
      </c>
      <c r="B16718">
        <f>IF(ISNUMBER(Input!B16718),IF(AND(Input!B16718&gt;=20,Input!B16718&lt;=700),Input!B16718,""),"")</f>
        <v/>
      </c>
      <c r="C16718">
        <f>IF(B16718="","",INT(A16718))</f>
        <v/>
      </c>
      <c r="D16718">
        <f>IF(B16718="","",HOUR(A16718))</f>
        <v/>
      </c>
      <c r="E16718">
        <f>IF(B16718="","",IF(INPUT!$I$1="","",IF(C16718&lt;(INT(INPUT!$I$1)-INPUT!$I$2),"Off Meds",IF(C16718&lt;=(INT(INPUT!$I$1)+INPUT!$I$2),"Washout","On Meds"))))</f>
        <v/>
      </c>
      <c r="F16718">
        <f>IF(B16718="","",1.509*(LN(B16718)^1.084-5.381))</f>
        <v/>
      </c>
      <c r="G16718">
        <f>IF(F16718="","",IF(F16718&lt;0,10*F16718^2,0))</f>
        <v/>
      </c>
      <c r="H16718">
        <f>IF(F16718="","",IF(F16718&gt;0,10*F16718^2,0))</f>
        <v/>
      </c>
    </row>
    <row r="16719">
      <c r="A16719">
        <f>Input!A16719</f>
        <v/>
      </c>
      <c r="B16719">
        <f>IF(ISNUMBER(Input!B16719),IF(AND(Input!B16719&gt;=20,Input!B16719&lt;=700),Input!B16719,""),"")</f>
        <v/>
      </c>
      <c r="C16719">
        <f>IF(B16719="","",INT(A16719))</f>
        <v/>
      </c>
      <c r="D16719">
        <f>IF(B16719="","",HOUR(A16719))</f>
        <v/>
      </c>
      <c r="E16719">
        <f>IF(B16719="","",IF(INPUT!$I$1="","",IF(C16719&lt;(INT(INPUT!$I$1)-INPUT!$I$2),"Off Meds",IF(C16719&lt;=(INT(INPUT!$I$1)+INPUT!$I$2),"Washout","On Meds"))))</f>
        <v/>
      </c>
      <c r="F16719">
        <f>IF(B16719="","",1.509*(LN(B16719)^1.084-5.381))</f>
        <v/>
      </c>
      <c r="G16719">
        <f>IF(F16719="","",IF(F16719&lt;0,10*F16719^2,0))</f>
        <v/>
      </c>
      <c r="H16719">
        <f>IF(F16719="","",IF(F16719&gt;0,10*F16719^2,0))</f>
        <v/>
      </c>
    </row>
    <row r="16720">
      <c r="A16720">
        <f>Input!A16720</f>
        <v/>
      </c>
      <c r="B16720">
        <f>IF(ISNUMBER(Input!B16720),IF(AND(Input!B16720&gt;=20,Input!B16720&lt;=700),Input!B16720,""),"")</f>
        <v/>
      </c>
      <c r="C16720">
        <f>IF(B16720="","",INT(A16720))</f>
        <v/>
      </c>
      <c r="D16720">
        <f>IF(B16720="","",HOUR(A16720))</f>
        <v/>
      </c>
      <c r="E16720">
        <f>IF(B16720="","",IF(INPUT!$I$1="","",IF(C16720&lt;(INT(INPUT!$I$1)-INPUT!$I$2),"Off Meds",IF(C16720&lt;=(INT(INPUT!$I$1)+INPUT!$I$2),"Washout","On Meds"))))</f>
        <v/>
      </c>
      <c r="F16720">
        <f>IF(B16720="","",1.509*(LN(B16720)^1.084-5.381))</f>
        <v/>
      </c>
      <c r="G16720">
        <f>IF(F16720="","",IF(F16720&lt;0,10*F16720^2,0))</f>
        <v/>
      </c>
      <c r="H16720">
        <f>IF(F16720="","",IF(F16720&gt;0,10*F16720^2,0))</f>
        <v/>
      </c>
    </row>
    <row r="16721">
      <c r="A16721">
        <f>Input!A16721</f>
        <v/>
      </c>
      <c r="B16721">
        <f>IF(ISNUMBER(Input!B16721),IF(AND(Input!B16721&gt;=20,Input!B16721&lt;=700),Input!B16721,""),"")</f>
        <v/>
      </c>
      <c r="C16721">
        <f>IF(B16721="","",INT(A16721))</f>
        <v/>
      </c>
      <c r="D16721">
        <f>IF(B16721="","",HOUR(A16721))</f>
        <v/>
      </c>
      <c r="E16721">
        <f>IF(B16721="","",IF(INPUT!$I$1="","",IF(C16721&lt;(INT(INPUT!$I$1)-INPUT!$I$2),"Off Meds",IF(C16721&lt;=(INT(INPUT!$I$1)+INPUT!$I$2),"Washout","On Meds"))))</f>
        <v/>
      </c>
      <c r="F16721">
        <f>IF(B16721="","",1.509*(LN(B16721)^1.084-5.381))</f>
        <v/>
      </c>
      <c r="G16721">
        <f>IF(F16721="","",IF(F16721&lt;0,10*F16721^2,0))</f>
        <v/>
      </c>
      <c r="H16721">
        <f>IF(F16721="","",IF(F16721&gt;0,10*F16721^2,0))</f>
        <v/>
      </c>
    </row>
    <row r="16722">
      <c r="A16722">
        <f>Input!A16722</f>
        <v/>
      </c>
      <c r="B16722">
        <f>IF(ISNUMBER(Input!B16722),IF(AND(Input!B16722&gt;=20,Input!B16722&lt;=700),Input!B16722,""),"")</f>
        <v/>
      </c>
      <c r="C16722">
        <f>IF(B16722="","",INT(A16722))</f>
        <v/>
      </c>
      <c r="D16722">
        <f>IF(B16722="","",HOUR(A16722))</f>
        <v/>
      </c>
      <c r="E16722">
        <f>IF(B16722="","",IF(INPUT!$I$1="","",IF(C16722&lt;(INT(INPUT!$I$1)-INPUT!$I$2),"Off Meds",IF(C16722&lt;=(INT(INPUT!$I$1)+INPUT!$I$2),"Washout","On Meds"))))</f>
        <v/>
      </c>
      <c r="F16722">
        <f>IF(B16722="","",1.509*(LN(B16722)^1.084-5.381))</f>
        <v/>
      </c>
      <c r="G16722">
        <f>IF(F16722="","",IF(F16722&lt;0,10*F16722^2,0))</f>
        <v/>
      </c>
      <c r="H16722">
        <f>IF(F16722="","",IF(F16722&gt;0,10*F16722^2,0))</f>
        <v/>
      </c>
    </row>
    <row r="16723">
      <c r="A16723">
        <f>Input!A16723</f>
        <v/>
      </c>
      <c r="B16723">
        <f>IF(ISNUMBER(Input!B16723),IF(AND(Input!B16723&gt;=20,Input!B16723&lt;=700),Input!B16723,""),"")</f>
        <v/>
      </c>
      <c r="C16723">
        <f>IF(B16723="","",INT(A16723))</f>
        <v/>
      </c>
      <c r="D16723">
        <f>IF(B16723="","",HOUR(A16723))</f>
        <v/>
      </c>
      <c r="E16723">
        <f>IF(B16723="","",IF(INPUT!$I$1="","",IF(C16723&lt;(INT(INPUT!$I$1)-INPUT!$I$2),"Off Meds",IF(C16723&lt;=(INT(INPUT!$I$1)+INPUT!$I$2),"Washout","On Meds"))))</f>
        <v/>
      </c>
      <c r="F16723">
        <f>IF(B16723="","",1.509*(LN(B16723)^1.084-5.381))</f>
        <v/>
      </c>
      <c r="G16723">
        <f>IF(F16723="","",IF(F16723&lt;0,10*F16723^2,0))</f>
        <v/>
      </c>
      <c r="H16723">
        <f>IF(F16723="","",IF(F16723&gt;0,10*F16723^2,0))</f>
        <v/>
      </c>
    </row>
    <row r="16724">
      <c r="A16724">
        <f>Input!A16724</f>
        <v/>
      </c>
      <c r="B16724">
        <f>IF(ISNUMBER(Input!B16724),IF(AND(Input!B16724&gt;=20,Input!B16724&lt;=700),Input!B16724,""),"")</f>
        <v/>
      </c>
      <c r="C16724">
        <f>IF(B16724="","",INT(A16724))</f>
        <v/>
      </c>
      <c r="D16724">
        <f>IF(B16724="","",HOUR(A16724))</f>
        <v/>
      </c>
      <c r="E16724">
        <f>IF(B16724="","",IF(INPUT!$I$1="","",IF(C16724&lt;(INT(INPUT!$I$1)-INPUT!$I$2),"Off Meds",IF(C16724&lt;=(INT(INPUT!$I$1)+INPUT!$I$2),"Washout","On Meds"))))</f>
        <v/>
      </c>
      <c r="F16724">
        <f>IF(B16724="","",1.509*(LN(B16724)^1.084-5.381))</f>
        <v/>
      </c>
      <c r="G16724">
        <f>IF(F16724="","",IF(F16724&lt;0,10*F16724^2,0))</f>
        <v/>
      </c>
      <c r="H16724">
        <f>IF(F16724="","",IF(F16724&gt;0,10*F16724^2,0))</f>
        <v/>
      </c>
    </row>
    <row r="16725">
      <c r="A16725">
        <f>Input!A16725</f>
        <v/>
      </c>
      <c r="B16725">
        <f>IF(ISNUMBER(Input!B16725),IF(AND(Input!B16725&gt;=20,Input!B16725&lt;=700),Input!B16725,""),"")</f>
        <v/>
      </c>
      <c r="C16725">
        <f>IF(B16725="","",INT(A16725))</f>
        <v/>
      </c>
      <c r="D16725">
        <f>IF(B16725="","",HOUR(A16725))</f>
        <v/>
      </c>
      <c r="E16725">
        <f>IF(B16725="","",IF(INPUT!$I$1="","",IF(C16725&lt;(INT(INPUT!$I$1)-INPUT!$I$2),"Off Meds",IF(C16725&lt;=(INT(INPUT!$I$1)+INPUT!$I$2),"Washout","On Meds"))))</f>
        <v/>
      </c>
      <c r="F16725">
        <f>IF(B16725="","",1.509*(LN(B16725)^1.084-5.381))</f>
        <v/>
      </c>
      <c r="G16725">
        <f>IF(F16725="","",IF(F16725&lt;0,10*F16725^2,0))</f>
        <v/>
      </c>
      <c r="H16725">
        <f>IF(F16725="","",IF(F16725&gt;0,10*F16725^2,0))</f>
        <v/>
      </c>
    </row>
    <row r="16726">
      <c r="A16726">
        <f>Input!A16726</f>
        <v/>
      </c>
      <c r="B16726">
        <f>IF(ISNUMBER(Input!B16726),IF(AND(Input!B16726&gt;=20,Input!B16726&lt;=700),Input!B16726,""),"")</f>
        <v/>
      </c>
      <c r="C16726">
        <f>IF(B16726="","",INT(A16726))</f>
        <v/>
      </c>
      <c r="D16726">
        <f>IF(B16726="","",HOUR(A16726))</f>
        <v/>
      </c>
      <c r="E16726">
        <f>IF(B16726="","",IF(INPUT!$I$1="","",IF(C16726&lt;(INT(INPUT!$I$1)-INPUT!$I$2),"Off Meds",IF(C16726&lt;=(INT(INPUT!$I$1)+INPUT!$I$2),"Washout","On Meds"))))</f>
        <v/>
      </c>
      <c r="F16726">
        <f>IF(B16726="","",1.509*(LN(B16726)^1.084-5.381))</f>
        <v/>
      </c>
      <c r="G16726">
        <f>IF(F16726="","",IF(F16726&lt;0,10*F16726^2,0))</f>
        <v/>
      </c>
      <c r="H16726">
        <f>IF(F16726="","",IF(F16726&gt;0,10*F16726^2,0))</f>
        <v/>
      </c>
    </row>
    <row r="16727">
      <c r="A16727">
        <f>Input!A16727</f>
        <v/>
      </c>
      <c r="B16727">
        <f>IF(ISNUMBER(Input!B16727),IF(AND(Input!B16727&gt;=20,Input!B16727&lt;=700),Input!B16727,""),"")</f>
        <v/>
      </c>
      <c r="C16727">
        <f>IF(B16727="","",INT(A16727))</f>
        <v/>
      </c>
      <c r="D16727">
        <f>IF(B16727="","",HOUR(A16727))</f>
        <v/>
      </c>
      <c r="E16727">
        <f>IF(B16727="","",IF(INPUT!$I$1="","",IF(C16727&lt;(INT(INPUT!$I$1)-INPUT!$I$2),"Off Meds",IF(C16727&lt;=(INT(INPUT!$I$1)+INPUT!$I$2),"Washout","On Meds"))))</f>
        <v/>
      </c>
      <c r="F16727">
        <f>IF(B16727="","",1.509*(LN(B16727)^1.084-5.381))</f>
        <v/>
      </c>
      <c r="G16727">
        <f>IF(F16727="","",IF(F16727&lt;0,10*F16727^2,0))</f>
        <v/>
      </c>
      <c r="H16727">
        <f>IF(F16727="","",IF(F16727&gt;0,10*F16727^2,0))</f>
        <v/>
      </c>
    </row>
    <row r="16728">
      <c r="A16728">
        <f>Input!A16728</f>
        <v/>
      </c>
      <c r="B16728">
        <f>IF(ISNUMBER(Input!B16728),IF(AND(Input!B16728&gt;=20,Input!B16728&lt;=700),Input!B16728,""),"")</f>
        <v/>
      </c>
      <c r="C16728">
        <f>IF(B16728="","",INT(A16728))</f>
        <v/>
      </c>
      <c r="D16728">
        <f>IF(B16728="","",HOUR(A16728))</f>
        <v/>
      </c>
      <c r="E16728">
        <f>IF(B16728="","",IF(INPUT!$I$1="","",IF(C16728&lt;(INT(INPUT!$I$1)-INPUT!$I$2),"Off Meds",IF(C16728&lt;=(INT(INPUT!$I$1)+INPUT!$I$2),"Washout","On Meds"))))</f>
        <v/>
      </c>
      <c r="F16728">
        <f>IF(B16728="","",1.509*(LN(B16728)^1.084-5.381))</f>
        <v/>
      </c>
      <c r="G16728">
        <f>IF(F16728="","",IF(F16728&lt;0,10*F16728^2,0))</f>
        <v/>
      </c>
      <c r="H16728">
        <f>IF(F16728="","",IF(F16728&gt;0,10*F16728^2,0))</f>
        <v/>
      </c>
    </row>
    <row r="16729">
      <c r="A16729">
        <f>Input!A16729</f>
        <v/>
      </c>
      <c r="B16729">
        <f>IF(ISNUMBER(Input!B16729),IF(AND(Input!B16729&gt;=20,Input!B16729&lt;=700),Input!B16729,""),"")</f>
        <v/>
      </c>
      <c r="C16729">
        <f>IF(B16729="","",INT(A16729))</f>
        <v/>
      </c>
      <c r="D16729">
        <f>IF(B16729="","",HOUR(A16729))</f>
        <v/>
      </c>
      <c r="E16729">
        <f>IF(B16729="","",IF(INPUT!$I$1="","",IF(C16729&lt;(INT(INPUT!$I$1)-INPUT!$I$2),"Off Meds",IF(C16729&lt;=(INT(INPUT!$I$1)+INPUT!$I$2),"Washout","On Meds"))))</f>
        <v/>
      </c>
      <c r="F16729">
        <f>IF(B16729="","",1.509*(LN(B16729)^1.084-5.381))</f>
        <v/>
      </c>
      <c r="G16729">
        <f>IF(F16729="","",IF(F16729&lt;0,10*F16729^2,0))</f>
        <v/>
      </c>
      <c r="H16729">
        <f>IF(F16729="","",IF(F16729&gt;0,10*F16729^2,0))</f>
        <v/>
      </c>
    </row>
    <row r="16730">
      <c r="A16730">
        <f>Input!A16730</f>
        <v/>
      </c>
      <c r="B16730">
        <f>IF(ISNUMBER(Input!B16730),IF(AND(Input!B16730&gt;=20,Input!B16730&lt;=700),Input!B16730,""),"")</f>
        <v/>
      </c>
      <c r="C16730">
        <f>IF(B16730="","",INT(A16730))</f>
        <v/>
      </c>
      <c r="D16730">
        <f>IF(B16730="","",HOUR(A16730))</f>
        <v/>
      </c>
      <c r="E16730">
        <f>IF(B16730="","",IF(INPUT!$I$1="","",IF(C16730&lt;(INT(INPUT!$I$1)-INPUT!$I$2),"Off Meds",IF(C16730&lt;=(INT(INPUT!$I$1)+INPUT!$I$2),"Washout","On Meds"))))</f>
        <v/>
      </c>
      <c r="F16730">
        <f>IF(B16730="","",1.509*(LN(B16730)^1.084-5.381))</f>
        <v/>
      </c>
      <c r="G16730">
        <f>IF(F16730="","",IF(F16730&lt;0,10*F16730^2,0))</f>
        <v/>
      </c>
      <c r="H16730">
        <f>IF(F16730="","",IF(F16730&gt;0,10*F16730^2,0))</f>
        <v/>
      </c>
    </row>
    <row r="16731">
      <c r="A16731">
        <f>Input!A16731</f>
        <v/>
      </c>
      <c r="B16731">
        <f>IF(ISNUMBER(Input!B16731),IF(AND(Input!B16731&gt;=20,Input!B16731&lt;=700),Input!B16731,""),"")</f>
        <v/>
      </c>
      <c r="C16731">
        <f>IF(B16731="","",INT(A16731))</f>
        <v/>
      </c>
      <c r="D16731">
        <f>IF(B16731="","",HOUR(A16731))</f>
        <v/>
      </c>
      <c r="E16731">
        <f>IF(B16731="","",IF(INPUT!$I$1="","",IF(C16731&lt;(INT(INPUT!$I$1)-INPUT!$I$2),"Off Meds",IF(C16731&lt;=(INT(INPUT!$I$1)+INPUT!$I$2),"Washout","On Meds"))))</f>
        <v/>
      </c>
      <c r="F16731">
        <f>IF(B16731="","",1.509*(LN(B16731)^1.084-5.381))</f>
        <v/>
      </c>
      <c r="G16731">
        <f>IF(F16731="","",IF(F16731&lt;0,10*F16731^2,0))</f>
        <v/>
      </c>
      <c r="H16731">
        <f>IF(F16731="","",IF(F16731&gt;0,10*F16731^2,0))</f>
        <v/>
      </c>
    </row>
    <row r="16732">
      <c r="A16732">
        <f>Input!A16732</f>
        <v/>
      </c>
      <c r="B16732">
        <f>IF(ISNUMBER(Input!B16732),IF(AND(Input!B16732&gt;=20,Input!B16732&lt;=700),Input!B16732,""),"")</f>
        <v/>
      </c>
      <c r="C16732">
        <f>IF(B16732="","",INT(A16732))</f>
        <v/>
      </c>
      <c r="D16732">
        <f>IF(B16732="","",HOUR(A16732))</f>
        <v/>
      </c>
      <c r="E16732">
        <f>IF(B16732="","",IF(INPUT!$I$1="","",IF(C16732&lt;(INT(INPUT!$I$1)-INPUT!$I$2),"Off Meds",IF(C16732&lt;=(INT(INPUT!$I$1)+INPUT!$I$2),"Washout","On Meds"))))</f>
        <v/>
      </c>
      <c r="F16732">
        <f>IF(B16732="","",1.509*(LN(B16732)^1.084-5.381))</f>
        <v/>
      </c>
      <c r="G16732">
        <f>IF(F16732="","",IF(F16732&lt;0,10*F16732^2,0))</f>
        <v/>
      </c>
      <c r="H16732">
        <f>IF(F16732="","",IF(F16732&gt;0,10*F16732^2,0))</f>
        <v/>
      </c>
    </row>
    <row r="16733">
      <c r="A16733">
        <f>Input!A16733</f>
        <v/>
      </c>
      <c r="B16733">
        <f>IF(ISNUMBER(Input!B16733),IF(AND(Input!B16733&gt;=20,Input!B16733&lt;=700),Input!B16733,""),"")</f>
        <v/>
      </c>
      <c r="C16733">
        <f>IF(B16733="","",INT(A16733))</f>
        <v/>
      </c>
      <c r="D16733">
        <f>IF(B16733="","",HOUR(A16733))</f>
        <v/>
      </c>
      <c r="E16733">
        <f>IF(B16733="","",IF(INPUT!$I$1="","",IF(C16733&lt;(INT(INPUT!$I$1)-INPUT!$I$2),"Off Meds",IF(C16733&lt;=(INT(INPUT!$I$1)+INPUT!$I$2),"Washout","On Meds"))))</f>
        <v/>
      </c>
      <c r="F16733">
        <f>IF(B16733="","",1.509*(LN(B16733)^1.084-5.381))</f>
        <v/>
      </c>
      <c r="G16733">
        <f>IF(F16733="","",IF(F16733&lt;0,10*F16733^2,0))</f>
        <v/>
      </c>
      <c r="H16733">
        <f>IF(F16733="","",IF(F16733&gt;0,10*F16733^2,0))</f>
        <v/>
      </c>
    </row>
    <row r="16734">
      <c r="A16734">
        <f>Input!A16734</f>
        <v/>
      </c>
      <c r="B16734">
        <f>IF(ISNUMBER(Input!B16734),IF(AND(Input!B16734&gt;=20,Input!B16734&lt;=700),Input!B16734,""),"")</f>
        <v/>
      </c>
      <c r="C16734">
        <f>IF(B16734="","",INT(A16734))</f>
        <v/>
      </c>
      <c r="D16734">
        <f>IF(B16734="","",HOUR(A16734))</f>
        <v/>
      </c>
      <c r="E16734">
        <f>IF(B16734="","",IF(INPUT!$I$1="","",IF(C16734&lt;(INT(INPUT!$I$1)-INPUT!$I$2),"Off Meds",IF(C16734&lt;=(INT(INPUT!$I$1)+INPUT!$I$2),"Washout","On Meds"))))</f>
        <v/>
      </c>
      <c r="F16734">
        <f>IF(B16734="","",1.509*(LN(B16734)^1.084-5.381))</f>
        <v/>
      </c>
      <c r="G16734">
        <f>IF(F16734="","",IF(F16734&lt;0,10*F16734^2,0))</f>
        <v/>
      </c>
      <c r="H16734">
        <f>IF(F16734="","",IF(F16734&gt;0,10*F16734^2,0))</f>
        <v/>
      </c>
    </row>
    <row r="16735">
      <c r="A16735">
        <f>Input!A16735</f>
        <v/>
      </c>
      <c r="B16735">
        <f>IF(ISNUMBER(Input!B16735),IF(AND(Input!B16735&gt;=20,Input!B16735&lt;=700),Input!B16735,""),"")</f>
        <v/>
      </c>
      <c r="C16735">
        <f>IF(B16735="","",INT(A16735))</f>
        <v/>
      </c>
      <c r="D16735">
        <f>IF(B16735="","",HOUR(A16735))</f>
        <v/>
      </c>
      <c r="E16735">
        <f>IF(B16735="","",IF(INPUT!$I$1="","",IF(C16735&lt;(INT(INPUT!$I$1)-INPUT!$I$2),"Off Meds",IF(C16735&lt;=(INT(INPUT!$I$1)+INPUT!$I$2),"Washout","On Meds"))))</f>
        <v/>
      </c>
      <c r="F16735">
        <f>IF(B16735="","",1.509*(LN(B16735)^1.084-5.381))</f>
        <v/>
      </c>
      <c r="G16735">
        <f>IF(F16735="","",IF(F16735&lt;0,10*F16735^2,0))</f>
        <v/>
      </c>
      <c r="H16735">
        <f>IF(F16735="","",IF(F16735&gt;0,10*F16735^2,0))</f>
        <v/>
      </c>
    </row>
    <row r="16736">
      <c r="A16736">
        <f>Input!A16736</f>
        <v/>
      </c>
      <c r="B16736">
        <f>IF(ISNUMBER(Input!B16736),IF(AND(Input!B16736&gt;=20,Input!B16736&lt;=700),Input!B16736,""),"")</f>
        <v/>
      </c>
      <c r="C16736">
        <f>IF(B16736="","",INT(A16736))</f>
        <v/>
      </c>
      <c r="D16736">
        <f>IF(B16736="","",HOUR(A16736))</f>
        <v/>
      </c>
      <c r="E16736">
        <f>IF(B16736="","",IF(INPUT!$I$1="","",IF(C16736&lt;(INT(INPUT!$I$1)-INPUT!$I$2),"Off Meds",IF(C16736&lt;=(INT(INPUT!$I$1)+INPUT!$I$2),"Washout","On Meds"))))</f>
        <v/>
      </c>
      <c r="F16736">
        <f>IF(B16736="","",1.509*(LN(B16736)^1.084-5.381))</f>
        <v/>
      </c>
      <c r="G16736">
        <f>IF(F16736="","",IF(F16736&lt;0,10*F16736^2,0))</f>
        <v/>
      </c>
      <c r="H16736">
        <f>IF(F16736="","",IF(F16736&gt;0,10*F16736^2,0))</f>
        <v/>
      </c>
    </row>
    <row r="16737">
      <c r="A16737">
        <f>Input!A16737</f>
        <v/>
      </c>
      <c r="B16737">
        <f>IF(ISNUMBER(Input!B16737),IF(AND(Input!B16737&gt;=20,Input!B16737&lt;=700),Input!B16737,""),"")</f>
        <v/>
      </c>
      <c r="C16737">
        <f>IF(B16737="","",INT(A16737))</f>
        <v/>
      </c>
      <c r="D16737">
        <f>IF(B16737="","",HOUR(A16737))</f>
        <v/>
      </c>
      <c r="E16737">
        <f>IF(B16737="","",IF(INPUT!$I$1="","",IF(C16737&lt;(INT(INPUT!$I$1)-INPUT!$I$2),"Off Meds",IF(C16737&lt;=(INT(INPUT!$I$1)+INPUT!$I$2),"Washout","On Meds"))))</f>
        <v/>
      </c>
      <c r="F16737">
        <f>IF(B16737="","",1.509*(LN(B16737)^1.084-5.381))</f>
        <v/>
      </c>
      <c r="G16737">
        <f>IF(F16737="","",IF(F16737&lt;0,10*F16737^2,0))</f>
        <v/>
      </c>
      <c r="H16737">
        <f>IF(F16737="","",IF(F16737&gt;0,10*F16737^2,0))</f>
        <v/>
      </c>
    </row>
    <row r="16738">
      <c r="A16738">
        <f>Input!A16738</f>
        <v/>
      </c>
      <c r="B16738">
        <f>IF(ISNUMBER(Input!B16738),IF(AND(Input!B16738&gt;=20,Input!B16738&lt;=700),Input!B16738,""),"")</f>
        <v/>
      </c>
      <c r="C16738">
        <f>IF(B16738="","",INT(A16738))</f>
        <v/>
      </c>
      <c r="D16738">
        <f>IF(B16738="","",HOUR(A16738))</f>
        <v/>
      </c>
      <c r="E16738">
        <f>IF(B16738="","",IF(INPUT!$I$1="","",IF(C16738&lt;(INT(INPUT!$I$1)-INPUT!$I$2),"Off Meds",IF(C16738&lt;=(INT(INPUT!$I$1)+INPUT!$I$2),"Washout","On Meds"))))</f>
        <v/>
      </c>
      <c r="F16738">
        <f>IF(B16738="","",1.509*(LN(B16738)^1.084-5.381))</f>
        <v/>
      </c>
      <c r="G16738">
        <f>IF(F16738="","",IF(F16738&lt;0,10*F16738^2,0))</f>
        <v/>
      </c>
      <c r="H16738">
        <f>IF(F16738="","",IF(F16738&gt;0,10*F16738^2,0))</f>
        <v/>
      </c>
    </row>
    <row r="16739">
      <c r="A16739">
        <f>Input!A16739</f>
        <v/>
      </c>
      <c r="B16739">
        <f>IF(ISNUMBER(Input!B16739),IF(AND(Input!B16739&gt;=20,Input!B16739&lt;=700),Input!B16739,""),"")</f>
        <v/>
      </c>
      <c r="C16739">
        <f>IF(B16739="","",INT(A16739))</f>
        <v/>
      </c>
      <c r="D16739">
        <f>IF(B16739="","",HOUR(A16739))</f>
        <v/>
      </c>
      <c r="E16739">
        <f>IF(B16739="","",IF(INPUT!$I$1="","",IF(C16739&lt;(INT(INPUT!$I$1)-INPUT!$I$2),"Off Meds",IF(C16739&lt;=(INT(INPUT!$I$1)+INPUT!$I$2),"Washout","On Meds"))))</f>
        <v/>
      </c>
      <c r="F16739">
        <f>IF(B16739="","",1.509*(LN(B16739)^1.084-5.381))</f>
        <v/>
      </c>
      <c r="G16739">
        <f>IF(F16739="","",IF(F16739&lt;0,10*F16739^2,0))</f>
        <v/>
      </c>
      <c r="H16739">
        <f>IF(F16739="","",IF(F16739&gt;0,10*F16739^2,0))</f>
        <v/>
      </c>
    </row>
    <row r="16740">
      <c r="A16740">
        <f>Input!A16740</f>
        <v/>
      </c>
      <c r="B16740">
        <f>IF(ISNUMBER(Input!B16740),IF(AND(Input!B16740&gt;=20,Input!B16740&lt;=700),Input!B16740,""),"")</f>
        <v/>
      </c>
      <c r="C16740">
        <f>IF(B16740="","",INT(A16740))</f>
        <v/>
      </c>
      <c r="D16740">
        <f>IF(B16740="","",HOUR(A16740))</f>
        <v/>
      </c>
      <c r="E16740">
        <f>IF(B16740="","",IF(INPUT!$I$1="","",IF(C16740&lt;(INT(INPUT!$I$1)-INPUT!$I$2),"Off Meds",IF(C16740&lt;=(INT(INPUT!$I$1)+INPUT!$I$2),"Washout","On Meds"))))</f>
        <v/>
      </c>
      <c r="F16740">
        <f>IF(B16740="","",1.509*(LN(B16740)^1.084-5.381))</f>
        <v/>
      </c>
      <c r="G16740">
        <f>IF(F16740="","",IF(F16740&lt;0,10*F16740^2,0))</f>
        <v/>
      </c>
      <c r="H16740">
        <f>IF(F16740="","",IF(F16740&gt;0,10*F16740^2,0))</f>
        <v/>
      </c>
    </row>
    <row r="16741">
      <c r="A16741">
        <f>Input!A16741</f>
        <v/>
      </c>
      <c r="B16741">
        <f>IF(ISNUMBER(Input!B16741),IF(AND(Input!B16741&gt;=20,Input!B16741&lt;=700),Input!B16741,""),"")</f>
        <v/>
      </c>
      <c r="C16741">
        <f>IF(B16741="","",INT(A16741))</f>
        <v/>
      </c>
      <c r="D16741">
        <f>IF(B16741="","",HOUR(A16741))</f>
        <v/>
      </c>
      <c r="E16741">
        <f>IF(B16741="","",IF(INPUT!$I$1="","",IF(C16741&lt;(INT(INPUT!$I$1)-INPUT!$I$2),"Off Meds",IF(C16741&lt;=(INT(INPUT!$I$1)+INPUT!$I$2),"Washout","On Meds"))))</f>
        <v/>
      </c>
      <c r="F16741">
        <f>IF(B16741="","",1.509*(LN(B16741)^1.084-5.381))</f>
        <v/>
      </c>
      <c r="G16741">
        <f>IF(F16741="","",IF(F16741&lt;0,10*F16741^2,0))</f>
        <v/>
      </c>
      <c r="H16741">
        <f>IF(F16741="","",IF(F16741&gt;0,10*F16741^2,0))</f>
        <v/>
      </c>
    </row>
    <row r="16742">
      <c r="A16742">
        <f>Input!A16742</f>
        <v/>
      </c>
      <c r="B16742">
        <f>IF(ISNUMBER(Input!B16742),IF(AND(Input!B16742&gt;=20,Input!B16742&lt;=700),Input!B16742,""),"")</f>
        <v/>
      </c>
      <c r="C16742">
        <f>IF(B16742="","",INT(A16742))</f>
        <v/>
      </c>
      <c r="D16742">
        <f>IF(B16742="","",HOUR(A16742))</f>
        <v/>
      </c>
      <c r="E16742">
        <f>IF(B16742="","",IF(INPUT!$I$1="","",IF(C16742&lt;(INT(INPUT!$I$1)-INPUT!$I$2),"Off Meds",IF(C16742&lt;=(INT(INPUT!$I$1)+INPUT!$I$2),"Washout","On Meds"))))</f>
        <v/>
      </c>
      <c r="F16742">
        <f>IF(B16742="","",1.509*(LN(B16742)^1.084-5.381))</f>
        <v/>
      </c>
      <c r="G16742">
        <f>IF(F16742="","",IF(F16742&lt;0,10*F16742^2,0))</f>
        <v/>
      </c>
      <c r="H16742">
        <f>IF(F16742="","",IF(F16742&gt;0,10*F16742^2,0))</f>
        <v/>
      </c>
    </row>
    <row r="16743">
      <c r="A16743">
        <f>Input!A16743</f>
        <v/>
      </c>
      <c r="B16743">
        <f>IF(ISNUMBER(Input!B16743),IF(AND(Input!B16743&gt;=20,Input!B16743&lt;=700),Input!B16743,""),"")</f>
        <v/>
      </c>
      <c r="C16743">
        <f>IF(B16743="","",INT(A16743))</f>
        <v/>
      </c>
      <c r="D16743">
        <f>IF(B16743="","",HOUR(A16743))</f>
        <v/>
      </c>
      <c r="E16743">
        <f>IF(B16743="","",IF(INPUT!$I$1="","",IF(C16743&lt;(INT(INPUT!$I$1)-INPUT!$I$2),"Off Meds",IF(C16743&lt;=(INT(INPUT!$I$1)+INPUT!$I$2),"Washout","On Meds"))))</f>
        <v/>
      </c>
      <c r="F16743">
        <f>IF(B16743="","",1.509*(LN(B16743)^1.084-5.381))</f>
        <v/>
      </c>
      <c r="G16743">
        <f>IF(F16743="","",IF(F16743&lt;0,10*F16743^2,0))</f>
        <v/>
      </c>
      <c r="H16743">
        <f>IF(F16743="","",IF(F16743&gt;0,10*F16743^2,0))</f>
        <v/>
      </c>
    </row>
    <row r="16744">
      <c r="A16744">
        <f>Input!A16744</f>
        <v/>
      </c>
      <c r="B16744">
        <f>IF(ISNUMBER(Input!B16744),IF(AND(Input!B16744&gt;=20,Input!B16744&lt;=700),Input!B16744,""),"")</f>
        <v/>
      </c>
      <c r="C16744">
        <f>IF(B16744="","",INT(A16744))</f>
        <v/>
      </c>
      <c r="D16744">
        <f>IF(B16744="","",HOUR(A16744))</f>
        <v/>
      </c>
      <c r="E16744">
        <f>IF(B16744="","",IF(INPUT!$I$1="","",IF(C16744&lt;(INT(INPUT!$I$1)-INPUT!$I$2),"Off Meds",IF(C16744&lt;=(INT(INPUT!$I$1)+INPUT!$I$2),"Washout","On Meds"))))</f>
        <v/>
      </c>
      <c r="F16744">
        <f>IF(B16744="","",1.509*(LN(B16744)^1.084-5.381))</f>
        <v/>
      </c>
      <c r="G16744">
        <f>IF(F16744="","",IF(F16744&lt;0,10*F16744^2,0))</f>
        <v/>
      </c>
      <c r="H16744">
        <f>IF(F16744="","",IF(F16744&gt;0,10*F16744^2,0))</f>
        <v/>
      </c>
    </row>
    <row r="16745">
      <c r="A16745">
        <f>Input!A16745</f>
        <v/>
      </c>
      <c r="B16745">
        <f>IF(ISNUMBER(Input!B16745),IF(AND(Input!B16745&gt;=20,Input!B16745&lt;=700),Input!B16745,""),"")</f>
        <v/>
      </c>
      <c r="C16745">
        <f>IF(B16745="","",INT(A16745))</f>
        <v/>
      </c>
      <c r="D16745">
        <f>IF(B16745="","",HOUR(A16745))</f>
        <v/>
      </c>
      <c r="E16745">
        <f>IF(B16745="","",IF(INPUT!$I$1="","",IF(C16745&lt;(INT(INPUT!$I$1)-INPUT!$I$2),"Off Meds",IF(C16745&lt;=(INT(INPUT!$I$1)+INPUT!$I$2),"Washout","On Meds"))))</f>
        <v/>
      </c>
      <c r="F16745">
        <f>IF(B16745="","",1.509*(LN(B16745)^1.084-5.381))</f>
        <v/>
      </c>
      <c r="G16745">
        <f>IF(F16745="","",IF(F16745&lt;0,10*F16745^2,0))</f>
        <v/>
      </c>
      <c r="H16745">
        <f>IF(F16745="","",IF(F16745&gt;0,10*F16745^2,0))</f>
        <v/>
      </c>
    </row>
    <row r="16746">
      <c r="A16746">
        <f>Input!A16746</f>
        <v/>
      </c>
      <c r="B16746">
        <f>IF(ISNUMBER(Input!B16746),IF(AND(Input!B16746&gt;=20,Input!B16746&lt;=700),Input!B16746,""),"")</f>
        <v/>
      </c>
      <c r="C16746">
        <f>IF(B16746="","",INT(A16746))</f>
        <v/>
      </c>
      <c r="D16746">
        <f>IF(B16746="","",HOUR(A16746))</f>
        <v/>
      </c>
      <c r="E16746">
        <f>IF(B16746="","",IF(INPUT!$I$1="","",IF(C16746&lt;(INT(INPUT!$I$1)-INPUT!$I$2),"Off Meds",IF(C16746&lt;=(INT(INPUT!$I$1)+INPUT!$I$2),"Washout","On Meds"))))</f>
        <v/>
      </c>
      <c r="F16746">
        <f>IF(B16746="","",1.509*(LN(B16746)^1.084-5.381))</f>
        <v/>
      </c>
      <c r="G16746">
        <f>IF(F16746="","",IF(F16746&lt;0,10*F16746^2,0))</f>
        <v/>
      </c>
      <c r="H16746">
        <f>IF(F16746="","",IF(F16746&gt;0,10*F16746^2,0))</f>
        <v/>
      </c>
    </row>
    <row r="16747">
      <c r="A16747">
        <f>Input!A16747</f>
        <v/>
      </c>
      <c r="B16747">
        <f>IF(ISNUMBER(Input!B16747),IF(AND(Input!B16747&gt;=20,Input!B16747&lt;=700),Input!B16747,""),"")</f>
        <v/>
      </c>
      <c r="C16747">
        <f>IF(B16747="","",INT(A16747))</f>
        <v/>
      </c>
      <c r="D16747">
        <f>IF(B16747="","",HOUR(A16747))</f>
        <v/>
      </c>
      <c r="E16747">
        <f>IF(B16747="","",IF(INPUT!$I$1="","",IF(C16747&lt;(INT(INPUT!$I$1)-INPUT!$I$2),"Off Meds",IF(C16747&lt;=(INT(INPUT!$I$1)+INPUT!$I$2),"Washout","On Meds"))))</f>
        <v/>
      </c>
      <c r="F16747">
        <f>IF(B16747="","",1.509*(LN(B16747)^1.084-5.381))</f>
        <v/>
      </c>
      <c r="G16747">
        <f>IF(F16747="","",IF(F16747&lt;0,10*F16747^2,0))</f>
        <v/>
      </c>
      <c r="H16747">
        <f>IF(F16747="","",IF(F16747&gt;0,10*F16747^2,0))</f>
        <v/>
      </c>
    </row>
    <row r="16748">
      <c r="A16748">
        <f>Input!A16748</f>
        <v/>
      </c>
      <c r="B16748">
        <f>IF(ISNUMBER(Input!B16748),IF(AND(Input!B16748&gt;=20,Input!B16748&lt;=700),Input!B16748,""),"")</f>
        <v/>
      </c>
      <c r="C16748">
        <f>IF(B16748="","",INT(A16748))</f>
        <v/>
      </c>
      <c r="D16748">
        <f>IF(B16748="","",HOUR(A16748))</f>
        <v/>
      </c>
      <c r="E16748">
        <f>IF(B16748="","",IF(INPUT!$I$1="","",IF(C16748&lt;(INT(INPUT!$I$1)-INPUT!$I$2),"Off Meds",IF(C16748&lt;=(INT(INPUT!$I$1)+INPUT!$I$2),"Washout","On Meds"))))</f>
        <v/>
      </c>
      <c r="F16748">
        <f>IF(B16748="","",1.509*(LN(B16748)^1.084-5.381))</f>
        <v/>
      </c>
      <c r="G16748">
        <f>IF(F16748="","",IF(F16748&lt;0,10*F16748^2,0))</f>
        <v/>
      </c>
      <c r="H16748">
        <f>IF(F16748="","",IF(F16748&gt;0,10*F16748^2,0))</f>
        <v/>
      </c>
    </row>
    <row r="16749">
      <c r="A16749">
        <f>Input!A16749</f>
        <v/>
      </c>
      <c r="B16749">
        <f>IF(ISNUMBER(Input!B16749),IF(AND(Input!B16749&gt;=20,Input!B16749&lt;=700),Input!B16749,""),"")</f>
        <v/>
      </c>
      <c r="C16749">
        <f>IF(B16749="","",INT(A16749))</f>
        <v/>
      </c>
      <c r="D16749">
        <f>IF(B16749="","",HOUR(A16749))</f>
        <v/>
      </c>
      <c r="E16749">
        <f>IF(B16749="","",IF(INPUT!$I$1="","",IF(C16749&lt;(INT(INPUT!$I$1)-INPUT!$I$2),"Off Meds",IF(C16749&lt;=(INT(INPUT!$I$1)+INPUT!$I$2),"Washout","On Meds"))))</f>
        <v/>
      </c>
      <c r="F16749">
        <f>IF(B16749="","",1.509*(LN(B16749)^1.084-5.381))</f>
        <v/>
      </c>
      <c r="G16749">
        <f>IF(F16749="","",IF(F16749&lt;0,10*F16749^2,0))</f>
        <v/>
      </c>
      <c r="H16749">
        <f>IF(F16749="","",IF(F16749&gt;0,10*F16749^2,0))</f>
        <v/>
      </c>
    </row>
    <row r="16750">
      <c r="A16750">
        <f>Input!A16750</f>
        <v/>
      </c>
      <c r="B16750">
        <f>IF(ISNUMBER(Input!B16750),IF(AND(Input!B16750&gt;=20,Input!B16750&lt;=700),Input!B16750,""),"")</f>
        <v/>
      </c>
      <c r="C16750">
        <f>IF(B16750="","",INT(A16750))</f>
        <v/>
      </c>
      <c r="D16750">
        <f>IF(B16750="","",HOUR(A16750))</f>
        <v/>
      </c>
      <c r="E16750">
        <f>IF(B16750="","",IF(INPUT!$I$1="","",IF(C16750&lt;(INT(INPUT!$I$1)-INPUT!$I$2),"Off Meds",IF(C16750&lt;=(INT(INPUT!$I$1)+INPUT!$I$2),"Washout","On Meds"))))</f>
        <v/>
      </c>
      <c r="F16750">
        <f>IF(B16750="","",1.509*(LN(B16750)^1.084-5.381))</f>
        <v/>
      </c>
      <c r="G16750">
        <f>IF(F16750="","",IF(F16750&lt;0,10*F16750^2,0))</f>
        <v/>
      </c>
      <c r="H16750">
        <f>IF(F16750="","",IF(F16750&gt;0,10*F16750^2,0))</f>
        <v/>
      </c>
    </row>
    <row r="16751">
      <c r="A16751">
        <f>Input!A16751</f>
        <v/>
      </c>
      <c r="B16751">
        <f>IF(ISNUMBER(Input!B16751),IF(AND(Input!B16751&gt;=20,Input!B16751&lt;=700),Input!B16751,""),"")</f>
        <v/>
      </c>
      <c r="C16751">
        <f>IF(B16751="","",INT(A16751))</f>
        <v/>
      </c>
      <c r="D16751">
        <f>IF(B16751="","",HOUR(A16751))</f>
        <v/>
      </c>
      <c r="E16751">
        <f>IF(B16751="","",IF(INPUT!$I$1="","",IF(C16751&lt;(INT(INPUT!$I$1)-INPUT!$I$2),"Off Meds",IF(C16751&lt;=(INT(INPUT!$I$1)+INPUT!$I$2),"Washout","On Meds"))))</f>
        <v/>
      </c>
      <c r="F16751">
        <f>IF(B16751="","",1.509*(LN(B16751)^1.084-5.381))</f>
        <v/>
      </c>
      <c r="G16751">
        <f>IF(F16751="","",IF(F16751&lt;0,10*F16751^2,0))</f>
        <v/>
      </c>
      <c r="H16751">
        <f>IF(F16751="","",IF(F16751&gt;0,10*F16751^2,0))</f>
        <v/>
      </c>
    </row>
    <row r="16752">
      <c r="A16752">
        <f>Input!A16752</f>
        <v/>
      </c>
      <c r="B16752">
        <f>IF(ISNUMBER(Input!B16752),IF(AND(Input!B16752&gt;=20,Input!B16752&lt;=700),Input!B16752,""),"")</f>
        <v/>
      </c>
      <c r="C16752">
        <f>IF(B16752="","",INT(A16752))</f>
        <v/>
      </c>
      <c r="D16752">
        <f>IF(B16752="","",HOUR(A16752))</f>
        <v/>
      </c>
      <c r="E16752">
        <f>IF(B16752="","",IF(INPUT!$I$1="","",IF(C16752&lt;(INT(INPUT!$I$1)-INPUT!$I$2),"Off Meds",IF(C16752&lt;=(INT(INPUT!$I$1)+INPUT!$I$2),"Washout","On Meds"))))</f>
        <v/>
      </c>
      <c r="F16752">
        <f>IF(B16752="","",1.509*(LN(B16752)^1.084-5.381))</f>
        <v/>
      </c>
      <c r="G16752">
        <f>IF(F16752="","",IF(F16752&lt;0,10*F16752^2,0))</f>
        <v/>
      </c>
      <c r="H16752">
        <f>IF(F16752="","",IF(F16752&gt;0,10*F16752^2,0))</f>
        <v/>
      </c>
    </row>
    <row r="16753">
      <c r="A16753">
        <f>Input!A16753</f>
        <v/>
      </c>
      <c r="B16753">
        <f>IF(ISNUMBER(Input!B16753),IF(AND(Input!B16753&gt;=20,Input!B16753&lt;=700),Input!B16753,""),"")</f>
        <v/>
      </c>
      <c r="C16753">
        <f>IF(B16753="","",INT(A16753))</f>
        <v/>
      </c>
      <c r="D16753">
        <f>IF(B16753="","",HOUR(A16753))</f>
        <v/>
      </c>
      <c r="E16753">
        <f>IF(B16753="","",IF(INPUT!$I$1="","",IF(C16753&lt;(INT(INPUT!$I$1)-INPUT!$I$2),"Off Meds",IF(C16753&lt;=(INT(INPUT!$I$1)+INPUT!$I$2),"Washout","On Meds"))))</f>
        <v/>
      </c>
      <c r="F16753">
        <f>IF(B16753="","",1.509*(LN(B16753)^1.084-5.381))</f>
        <v/>
      </c>
      <c r="G16753">
        <f>IF(F16753="","",IF(F16753&lt;0,10*F16753^2,0))</f>
        <v/>
      </c>
      <c r="H16753">
        <f>IF(F16753="","",IF(F16753&gt;0,10*F16753^2,0))</f>
        <v/>
      </c>
    </row>
    <row r="16754">
      <c r="A16754">
        <f>Input!A16754</f>
        <v/>
      </c>
      <c r="B16754">
        <f>IF(ISNUMBER(Input!B16754),IF(AND(Input!B16754&gt;=20,Input!B16754&lt;=700),Input!B16754,""),"")</f>
        <v/>
      </c>
      <c r="C16754">
        <f>IF(B16754="","",INT(A16754))</f>
        <v/>
      </c>
      <c r="D16754">
        <f>IF(B16754="","",HOUR(A16754))</f>
        <v/>
      </c>
      <c r="E16754">
        <f>IF(B16754="","",IF(INPUT!$I$1="","",IF(C16754&lt;(INT(INPUT!$I$1)-INPUT!$I$2),"Off Meds",IF(C16754&lt;=(INT(INPUT!$I$1)+INPUT!$I$2),"Washout","On Meds"))))</f>
        <v/>
      </c>
      <c r="F16754">
        <f>IF(B16754="","",1.509*(LN(B16754)^1.084-5.381))</f>
        <v/>
      </c>
      <c r="G16754">
        <f>IF(F16754="","",IF(F16754&lt;0,10*F16754^2,0))</f>
        <v/>
      </c>
      <c r="H16754">
        <f>IF(F16754="","",IF(F16754&gt;0,10*F16754^2,0))</f>
        <v/>
      </c>
    </row>
    <row r="16755">
      <c r="A16755">
        <f>Input!A16755</f>
        <v/>
      </c>
      <c r="B16755">
        <f>IF(ISNUMBER(Input!B16755),IF(AND(Input!B16755&gt;=20,Input!B16755&lt;=700),Input!B16755,""),"")</f>
        <v/>
      </c>
      <c r="C16755">
        <f>IF(B16755="","",INT(A16755))</f>
        <v/>
      </c>
      <c r="D16755">
        <f>IF(B16755="","",HOUR(A16755))</f>
        <v/>
      </c>
      <c r="E16755">
        <f>IF(B16755="","",IF(INPUT!$I$1="","",IF(C16755&lt;(INT(INPUT!$I$1)-INPUT!$I$2),"Off Meds",IF(C16755&lt;=(INT(INPUT!$I$1)+INPUT!$I$2),"Washout","On Meds"))))</f>
        <v/>
      </c>
      <c r="F16755">
        <f>IF(B16755="","",1.509*(LN(B16755)^1.084-5.381))</f>
        <v/>
      </c>
      <c r="G16755">
        <f>IF(F16755="","",IF(F16755&lt;0,10*F16755^2,0))</f>
        <v/>
      </c>
      <c r="H16755">
        <f>IF(F16755="","",IF(F16755&gt;0,10*F16755^2,0))</f>
        <v/>
      </c>
    </row>
    <row r="16756">
      <c r="A16756">
        <f>Input!A16756</f>
        <v/>
      </c>
      <c r="B16756">
        <f>IF(ISNUMBER(Input!B16756),IF(AND(Input!B16756&gt;=20,Input!B16756&lt;=700),Input!B16756,""),"")</f>
        <v/>
      </c>
      <c r="C16756">
        <f>IF(B16756="","",INT(A16756))</f>
        <v/>
      </c>
      <c r="D16756">
        <f>IF(B16756="","",HOUR(A16756))</f>
        <v/>
      </c>
      <c r="E16756">
        <f>IF(B16756="","",IF(INPUT!$I$1="","",IF(C16756&lt;(INT(INPUT!$I$1)-INPUT!$I$2),"Off Meds",IF(C16756&lt;=(INT(INPUT!$I$1)+INPUT!$I$2),"Washout","On Meds"))))</f>
        <v/>
      </c>
      <c r="F16756">
        <f>IF(B16756="","",1.509*(LN(B16756)^1.084-5.381))</f>
        <v/>
      </c>
      <c r="G16756">
        <f>IF(F16756="","",IF(F16756&lt;0,10*F16756^2,0))</f>
        <v/>
      </c>
      <c r="H16756">
        <f>IF(F16756="","",IF(F16756&gt;0,10*F16756^2,0))</f>
        <v/>
      </c>
    </row>
    <row r="16757">
      <c r="A16757">
        <f>Input!A16757</f>
        <v/>
      </c>
      <c r="B16757">
        <f>IF(ISNUMBER(Input!B16757),IF(AND(Input!B16757&gt;=20,Input!B16757&lt;=700),Input!B16757,""),"")</f>
        <v/>
      </c>
      <c r="C16757">
        <f>IF(B16757="","",INT(A16757))</f>
        <v/>
      </c>
      <c r="D16757">
        <f>IF(B16757="","",HOUR(A16757))</f>
        <v/>
      </c>
      <c r="E16757">
        <f>IF(B16757="","",IF(INPUT!$I$1="","",IF(C16757&lt;(INT(INPUT!$I$1)-INPUT!$I$2),"Off Meds",IF(C16757&lt;=(INT(INPUT!$I$1)+INPUT!$I$2),"Washout","On Meds"))))</f>
        <v/>
      </c>
      <c r="F16757">
        <f>IF(B16757="","",1.509*(LN(B16757)^1.084-5.381))</f>
        <v/>
      </c>
      <c r="G16757">
        <f>IF(F16757="","",IF(F16757&lt;0,10*F16757^2,0))</f>
        <v/>
      </c>
      <c r="H16757">
        <f>IF(F16757="","",IF(F16757&gt;0,10*F16757^2,0))</f>
        <v/>
      </c>
    </row>
    <row r="16758">
      <c r="A16758">
        <f>Input!A16758</f>
        <v/>
      </c>
      <c r="B16758">
        <f>IF(ISNUMBER(Input!B16758),IF(AND(Input!B16758&gt;=20,Input!B16758&lt;=700),Input!B16758,""),"")</f>
        <v/>
      </c>
      <c r="C16758">
        <f>IF(B16758="","",INT(A16758))</f>
        <v/>
      </c>
      <c r="D16758">
        <f>IF(B16758="","",HOUR(A16758))</f>
        <v/>
      </c>
      <c r="E16758">
        <f>IF(B16758="","",IF(INPUT!$I$1="","",IF(C16758&lt;(INT(INPUT!$I$1)-INPUT!$I$2),"Off Meds",IF(C16758&lt;=(INT(INPUT!$I$1)+INPUT!$I$2),"Washout","On Meds"))))</f>
        <v/>
      </c>
      <c r="F16758">
        <f>IF(B16758="","",1.509*(LN(B16758)^1.084-5.381))</f>
        <v/>
      </c>
      <c r="G16758">
        <f>IF(F16758="","",IF(F16758&lt;0,10*F16758^2,0))</f>
        <v/>
      </c>
      <c r="H16758">
        <f>IF(F16758="","",IF(F16758&gt;0,10*F16758^2,0))</f>
        <v/>
      </c>
    </row>
    <row r="16759">
      <c r="A16759">
        <f>Input!A16759</f>
        <v/>
      </c>
      <c r="B16759">
        <f>IF(ISNUMBER(Input!B16759),IF(AND(Input!B16759&gt;=20,Input!B16759&lt;=700),Input!B16759,""),"")</f>
        <v/>
      </c>
      <c r="C16759">
        <f>IF(B16759="","",INT(A16759))</f>
        <v/>
      </c>
      <c r="D16759">
        <f>IF(B16759="","",HOUR(A16759))</f>
        <v/>
      </c>
      <c r="E16759">
        <f>IF(B16759="","",IF(INPUT!$I$1="","",IF(C16759&lt;(INT(INPUT!$I$1)-INPUT!$I$2),"Off Meds",IF(C16759&lt;=(INT(INPUT!$I$1)+INPUT!$I$2),"Washout","On Meds"))))</f>
        <v/>
      </c>
      <c r="F16759">
        <f>IF(B16759="","",1.509*(LN(B16759)^1.084-5.381))</f>
        <v/>
      </c>
      <c r="G16759">
        <f>IF(F16759="","",IF(F16759&lt;0,10*F16759^2,0))</f>
        <v/>
      </c>
      <c r="H16759">
        <f>IF(F16759="","",IF(F16759&gt;0,10*F16759^2,0))</f>
        <v/>
      </c>
    </row>
    <row r="16760">
      <c r="A16760">
        <f>Input!A16760</f>
        <v/>
      </c>
      <c r="B16760">
        <f>IF(ISNUMBER(Input!B16760),IF(AND(Input!B16760&gt;=20,Input!B16760&lt;=700),Input!B16760,""),"")</f>
        <v/>
      </c>
      <c r="C16760">
        <f>IF(B16760="","",INT(A16760))</f>
        <v/>
      </c>
      <c r="D16760">
        <f>IF(B16760="","",HOUR(A16760))</f>
        <v/>
      </c>
      <c r="E16760">
        <f>IF(B16760="","",IF(INPUT!$I$1="","",IF(C16760&lt;(INT(INPUT!$I$1)-INPUT!$I$2),"Off Meds",IF(C16760&lt;=(INT(INPUT!$I$1)+INPUT!$I$2),"Washout","On Meds"))))</f>
        <v/>
      </c>
      <c r="F16760">
        <f>IF(B16760="","",1.509*(LN(B16760)^1.084-5.381))</f>
        <v/>
      </c>
      <c r="G16760">
        <f>IF(F16760="","",IF(F16760&lt;0,10*F16760^2,0))</f>
        <v/>
      </c>
      <c r="H16760">
        <f>IF(F16760="","",IF(F16760&gt;0,10*F16760^2,0))</f>
        <v/>
      </c>
    </row>
    <row r="16761">
      <c r="A16761">
        <f>Input!A16761</f>
        <v/>
      </c>
      <c r="B16761">
        <f>IF(ISNUMBER(Input!B16761),IF(AND(Input!B16761&gt;=20,Input!B16761&lt;=700),Input!B16761,""),"")</f>
        <v/>
      </c>
      <c r="C16761">
        <f>IF(B16761="","",INT(A16761))</f>
        <v/>
      </c>
      <c r="D16761">
        <f>IF(B16761="","",HOUR(A16761))</f>
        <v/>
      </c>
      <c r="E16761">
        <f>IF(B16761="","",IF(INPUT!$I$1="","",IF(C16761&lt;(INT(INPUT!$I$1)-INPUT!$I$2),"Off Meds",IF(C16761&lt;=(INT(INPUT!$I$1)+INPUT!$I$2),"Washout","On Meds"))))</f>
        <v/>
      </c>
      <c r="F16761">
        <f>IF(B16761="","",1.509*(LN(B16761)^1.084-5.381))</f>
        <v/>
      </c>
      <c r="G16761">
        <f>IF(F16761="","",IF(F16761&lt;0,10*F16761^2,0))</f>
        <v/>
      </c>
      <c r="H16761">
        <f>IF(F16761="","",IF(F16761&gt;0,10*F16761^2,0))</f>
        <v/>
      </c>
    </row>
    <row r="16762">
      <c r="A16762">
        <f>Input!A16762</f>
        <v/>
      </c>
      <c r="B16762">
        <f>IF(ISNUMBER(Input!B16762),IF(AND(Input!B16762&gt;=20,Input!B16762&lt;=700),Input!B16762,""),"")</f>
        <v/>
      </c>
      <c r="C16762">
        <f>IF(B16762="","",INT(A16762))</f>
        <v/>
      </c>
      <c r="D16762">
        <f>IF(B16762="","",HOUR(A16762))</f>
        <v/>
      </c>
      <c r="E16762">
        <f>IF(B16762="","",IF(INPUT!$I$1="","",IF(C16762&lt;(INT(INPUT!$I$1)-INPUT!$I$2),"Off Meds",IF(C16762&lt;=(INT(INPUT!$I$1)+INPUT!$I$2),"Washout","On Meds"))))</f>
        <v/>
      </c>
      <c r="F16762">
        <f>IF(B16762="","",1.509*(LN(B16762)^1.084-5.381))</f>
        <v/>
      </c>
      <c r="G16762">
        <f>IF(F16762="","",IF(F16762&lt;0,10*F16762^2,0))</f>
        <v/>
      </c>
      <c r="H16762">
        <f>IF(F16762="","",IF(F16762&gt;0,10*F16762^2,0))</f>
        <v/>
      </c>
    </row>
    <row r="16763">
      <c r="A16763">
        <f>Input!A16763</f>
        <v/>
      </c>
      <c r="B16763">
        <f>IF(ISNUMBER(Input!B16763),IF(AND(Input!B16763&gt;=20,Input!B16763&lt;=700),Input!B16763,""),"")</f>
        <v/>
      </c>
      <c r="C16763">
        <f>IF(B16763="","",INT(A16763))</f>
        <v/>
      </c>
      <c r="D16763">
        <f>IF(B16763="","",HOUR(A16763))</f>
        <v/>
      </c>
      <c r="E16763">
        <f>IF(B16763="","",IF(INPUT!$I$1="","",IF(C16763&lt;(INT(INPUT!$I$1)-INPUT!$I$2),"Off Meds",IF(C16763&lt;=(INT(INPUT!$I$1)+INPUT!$I$2),"Washout","On Meds"))))</f>
        <v/>
      </c>
      <c r="F16763">
        <f>IF(B16763="","",1.509*(LN(B16763)^1.084-5.381))</f>
        <v/>
      </c>
      <c r="G16763">
        <f>IF(F16763="","",IF(F16763&lt;0,10*F16763^2,0))</f>
        <v/>
      </c>
      <c r="H16763">
        <f>IF(F16763="","",IF(F16763&gt;0,10*F16763^2,0))</f>
        <v/>
      </c>
    </row>
    <row r="16764">
      <c r="A16764">
        <f>Input!A16764</f>
        <v/>
      </c>
      <c r="B16764">
        <f>IF(ISNUMBER(Input!B16764),IF(AND(Input!B16764&gt;=20,Input!B16764&lt;=700),Input!B16764,""),"")</f>
        <v/>
      </c>
      <c r="C16764">
        <f>IF(B16764="","",INT(A16764))</f>
        <v/>
      </c>
      <c r="D16764">
        <f>IF(B16764="","",HOUR(A16764))</f>
        <v/>
      </c>
      <c r="E16764">
        <f>IF(B16764="","",IF(INPUT!$I$1="","",IF(C16764&lt;(INT(INPUT!$I$1)-INPUT!$I$2),"Off Meds",IF(C16764&lt;=(INT(INPUT!$I$1)+INPUT!$I$2),"Washout","On Meds"))))</f>
        <v/>
      </c>
      <c r="F16764">
        <f>IF(B16764="","",1.509*(LN(B16764)^1.084-5.381))</f>
        <v/>
      </c>
      <c r="G16764">
        <f>IF(F16764="","",IF(F16764&lt;0,10*F16764^2,0))</f>
        <v/>
      </c>
      <c r="H16764">
        <f>IF(F16764="","",IF(F16764&gt;0,10*F16764^2,0))</f>
        <v/>
      </c>
    </row>
    <row r="16765">
      <c r="A16765">
        <f>Input!A16765</f>
        <v/>
      </c>
      <c r="B16765">
        <f>IF(ISNUMBER(Input!B16765),IF(AND(Input!B16765&gt;=20,Input!B16765&lt;=700),Input!B16765,""),"")</f>
        <v/>
      </c>
      <c r="C16765">
        <f>IF(B16765="","",INT(A16765))</f>
        <v/>
      </c>
      <c r="D16765">
        <f>IF(B16765="","",HOUR(A16765))</f>
        <v/>
      </c>
      <c r="E16765">
        <f>IF(B16765="","",IF(INPUT!$I$1="","",IF(C16765&lt;(INT(INPUT!$I$1)-INPUT!$I$2),"Off Meds",IF(C16765&lt;=(INT(INPUT!$I$1)+INPUT!$I$2),"Washout","On Meds"))))</f>
        <v/>
      </c>
      <c r="F16765">
        <f>IF(B16765="","",1.509*(LN(B16765)^1.084-5.381))</f>
        <v/>
      </c>
      <c r="G16765">
        <f>IF(F16765="","",IF(F16765&lt;0,10*F16765^2,0))</f>
        <v/>
      </c>
      <c r="H16765">
        <f>IF(F16765="","",IF(F16765&gt;0,10*F16765^2,0))</f>
        <v/>
      </c>
    </row>
    <row r="16766">
      <c r="A16766">
        <f>Input!A16766</f>
        <v/>
      </c>
      <c r="B16766">
        <f>IF(ISNUMBER(Input!B16766),IF(AND(Input!B16766&gt;=20,Input!B16766&lt;=700),Input!B16766,""),"")</f>
        <v/>
      </c>
      <c r="C16766">
        <f>IF(B16766="","",INT(A16766))</f>
        <v/>
      </c>
      <c r="D16766">
        <f>IF(B16766="","",HOUR(A16766))</f>
        <v/>
      </c>
      <c r="E16766">
        <f>IF(B16766="","",IF(INPUT!$I$1="","",IF(C16766&lt;(INT(INPUT!$I$1)-INPUT!$I$2),"Off Meds",IF(C16766&lt;=(INT(INPUT!$I$1)+INPUT!$I$2),"Washout","On Meds"))))</f>
        <v/>
      </c>
      <c r="F16766">
        <f>IF(B16766="","",1.509*(LN(B16766)^1.084-5.381))</f>
        <v/>
      </c>
      <c r="G16766">
        <f>IF(F16766="","",IF(F16766&lt;0,10*F16766^2,0))</f>
        <v/>
      </c>
      <c r="H16766">
        <f>IF(F16766="","",IF(F16766&gt;0,10*F16766^2,0))</f>
        <v/>
      </c>
    </row>
    <row r="16767">
      <c r="A16767">
        <f>Input!A16767</f>
        <v/>
      </c>
      <c r="B16767">
        <f>IF(ISNUMBER(Input!B16767),IF(AND(Input!B16767&gt;=20,Input!B16767&lt;=700),Input!B16767,""),"")</f>
        <v/>
      </c>
      <c r="C16767">
        <f>IF(B16767="","",INT(A16767))</f>
        <v/>
      </c>
      <c r="D16767">
        <f>IF(B16767="","",HOUR(A16767))</f>
        <v/>
      </c>
      <c r="E16767">
        <f>IF(B16767="","",IF(INPUT!$I$1="","",IF(C16767&lt;(INT(INPUT!$I$1)-INPUT!$I$2),"Off Meds",IF(C16767&lt;=(INT(INPUT!$I$1)+INPUT!$I$2),"Washout","On Meds"))))</f>
        <v/>
      </c>
      <c r="F16767">
        <f>IF(B16767="","",1.509*(LN(B16767)^1.084-5.381))</f>
        <v/>
      </c>
      <c r="G16767">
        <f>IF(F16767="","",IF(F16767&lt;0,10*F16767^2,0))</f>
        <v/>
      </c>
      <c r="H16767">
        <f>IF(F16767="","",IF(F16767&gt;0,10*F16767^2,0))</f>
        <v/>
      </c>
    </row>
    <row r="16768">
      <c r="A16768">
        <f>Input!A16768</f>
        <v/>
      </c>
      <c r="B16768">
        <f>IF(ISNUMBER(Input!B16768),IF(AND(Input!B16768&gt;=20,Input!B16768&lt;=700),Input!B16768,""),"")</f>
        <v/>
      </c>
      <c r="C16768">
        <f>IF(B16768="","",INT(A16768))</f>
        <v/>
      </c>
      <c r="D16768">
        <f>IF(B16768="","",HOUR(A16768))</f>
        <v/>
      </c>
      <c r="E16768">
        <f>IF(B16768="","",IF(INPUT!$I$1="","",IF(C16768&lt;(INT(INPUT!$I$1)-INPUT!$I$2),"Off Meds",IF(C16768&lt;=(INT(INPUT!$I$1)+INPUT!$I$2),"Washout","On Meds"))))</f>
        <v/>
      </c>
      <c r="F16768">
        <f>IF(B16768="","",1.509*(LN(B16768)^1.084-5.381))</f>
        <v/>
      </c>
      <c r="G16768">
        <f>IF(F16768="","",IF(F16768&lt;0,10*F16768^2,0))</f>
        <v/>
      </c>
      <c r="H16768">
        <f>IF(F16768="","",IF(F16768&gt;0,10*F16768^2,0))</f>
        <v/>
      </c>
    </row>
    <row r="16769">
      <c r="A16769">
        <f>Input!A16769</f>
        <v/>
      </c>
      <c r="B16769">
        <f>IF(ISNUMBER(Input!B16769),IF(AND(Input!B16769&gt;=20,Input!B16769&lt;=700),Input!B16769,""),"")</f>
        <v/>
      </c>
      <c r="C16769">
        <f>IF(B16769="","",INT(A16769))</f>
        <v/>
      </c>
      <c r="D16769">
        <f>IF(B16769="","",HOUR(A16769))</f>
        <v/>
      </c>
      <c r="E16769">
        <f>IF(B16769="","",IF(INPUT!$I$1="","",IF(C16769&lt;(INT(INPUT!$I$1)-INPUT!$I$2),"Off Meds",IF(C16769&lt;=(INT(INPUT!$I$1)+INPUT!$I$2),"Washout","On Meds"))))</f>
        <v/>
      </c>
      <c r="F16769">
        <f>IF(B16769="","",1.509*(LN(B16769)^1.084-5.381))</f>
        <v/>
      </c>
      <c r="G16769">
        <f>IF(F16769="","",IF(F16769&lt;0,10*F16769^2,0))</f>
        <v/>
      </c>
      <c r="H16769">
        <f>IF(F16769="","",IF(F16769&gt;0,10*F16769^2,0))</f>
        <v/>
      </c>
    </row>
    <row r="16770">
      <c r="A16770">
        <f>Input!A16770</f>
        <v/>
      </c>
      <c r="B16770">
        <f>IF(ISNUMBER(Input!B16770),IF(AND(Input!B16770&gt;=20,Input!B16770&lt;=700),Input!B16770,""),"")</f>
        <v/>
      </c>
      <c r="C16770">
        <f>IF(B16770="","",INT(A16770))</f>
        <v/>
      </c>
      <c r="D16770">
        <f>IF(B16770="","",HOUR(A16770))</f>
        <v/>
      </c>
      <c r="E16770">
        <f>IF(B16770="","",IF(INPUT!$I$1="","",IF(C16770&lt;(INT(INPUT!$I$1)-INPUT!$I$2),"Off Meds",IF(C16770&lt;=(INT(INPUT!$I$1)+INPUT!$I$2),"Washout","On Meds"))))</f>
        <v/>
      </c>
      <c r="F16770">
        <f>IF(B16770="","",1.509*(LN(B16770)^1.084-5.381))</f>
        <v/>
      </c>
      <c r="G16770">
        <f>IF(F16770="","",IF(F16770&lt;0,10*F16770^2,0))</f>
        <v/>
      </c>
      <c r="H16770">
        <f>IF(F16770="","",IF(F16770&gt;0,10*F16770^2,0))</f>
        <v/>
      </c>
    </row>
    <row r="16771">
      <c r="A16771">
        <f>Input!A16771</f>
        <v/>
      </c>
      <c r="B16771">
        <f>IF(ISNUMBER(Input!B16771),IF(AND(Input!B16771&gt;=20,Input!B16771&lt;=700),Input!B16771,""),"")</f>
        <v/>
      </c>
      <c r="C16771">
        <f>IF(B16771="","",INT(A16771))</f>
        <v/>
      </c>
      <c r="D16771">
        <f>IF(B16771="","",HOUR(A16771))</f>
        <v/>
      </c>
      <c r="E16771">
        <f>IF(B16771="","",IF(INPUT!$I$1="","",IF(C16771&lt;(INT(INPUT!$I$1)-INPUT!$I$2),"Off Meds",IF(C16771&lt;=(INT(INPUT!$I$1)+INPUT!$I$2),"Washout","On Meds"))))</f>
        <v/>
      </c>
      <c r="F16771">
        <f>IF(B16771="","",1.509*(LN(B16771)^1.084-5.381))</f>
        <v/>
      </c>
      <c r="G16771">
        <f>IF(F16771="","",IF(F16771&lt;0,10*F16771^2,0))</f>
        <v/>
      </c>
      <c r="H16771">
        <f>IF(F16771="","",IF(F16771&gt;0,10*F16771^2,0))</f>
        <v/>
      </c>
    </row>
    <row r="16772">
      <c r="A16772">
        <f>Input!A16772</f>
        <v/>
      </c>
      <c r="B16772">
        <f>IF(ISNUMBER(Input!B16772),IF(AND(Input!B16772&gt;=20,Input!B16772&lt;=700),Input!B16772,""),"")</f>
        <v/>
      </c>
      <c r="C16772">
        <f>IF(B16772="","",INT(A16772))</f>
        <v/>
      </c>
      <c r="D16772">
        <f>IF(B16772="","",HOUR(A16772))</f>
        <v/>
      </c>
      <c r="E16772">
        <f>IF(B16772="","",IF(INPUT!$I$1="","",IF(C16772&lt;(INT(INPUT!$I$1)-INPUT!$I$2),"Off Meds",IF(C16772&lt;=(INT(INPUT!$I$1)+INPUT!$I$2),"Washout","On Meds"))))</f>
        <v/>
      </c>
      <c r="F16772">
        <f>IF(B16772="","",1.509*(LN(B16772)^1.084-5.381))</f>
        <v/>
      </c>
      <c r="G16772">
        <f>IF(F16772="","",IF(F16772&lt;0,10*F16772^2,0))</f>
        <v/>
      </c>
      <c r="H16772">
        <f>IF(F16772="","",IF(F16772&gt;0,10*F16772^2,0))</f>
        <v/>
      </c>
    </row>
    <row r="16773">
      <c r="A16773">
        <f>Input!A16773</f>
        <v/>
      </c>
      <c r="B16773">
        <f>IF(ISNUMBER(Input!B16773),IF(AND(Input!B16773&gt;=20,Input!B16773&lt;=700),Input!B16773,""),"")</f>
        <v/>
      </c>
      <c r="C16773">
        <f>IF(B16773="","",INT(A16773))</f>
        <v/>
      </c>
      <c r="D16773">
        <f>IF(B16773="","",HOUR(A16773))</f>
        <v/>
      </c>
      <c r="E16773">
        <f>IF(B16773="","",IF(INPUT!$I$1="","",IF(C16773&lt;(INT(INPUT!$I$1)-INPUT!$I$2),"Off Meds",IF(C16773&lt;=(INT(INPUT!$I$1)+INPUT!$I$2),"Washout","On Meds"))))</f>
        <v/>
      </c>
      <c r="F16773">
        <f>IF(B16773="","",1.509*(LN(B16773)^1.084-5.381))</f>
        <v/>
      </c>
      <c r="G16773">
        <f>IF(F16773="","",IF(F16773&lt;0,10*F16773^2,0))</f>
        <v/>
      </c>
      <c r="H16773">
        <f>IF(F16773="","",IF(F16773&gt;0,10*F16773^2,0))</f>
        <v/>
      </c>
    </row>
    <row r="16774">
      <c r="A16774">
        <f>Input!A16774</f>
        <v/>
      </c>
      <c r="B16774">
        <f>IF(ISNUMBER(Input!B16774),IF(AND(Input!B16774&gt;=20,Input!B16774&lt;=700),Input!B16774,""),"")</f>
        <v/>
      </c>
      <c r="C16774">
        <f>IF(B16774="","",INT(A16774))</f>
        <v/>
      </c>
      <c r="D16774">
        <f>IF(B16774="","",HOUR(A16774))</f>
        <v/>
      </c>
      <c r="E16774">
        <f>IF(B16774="","",IF(INPUT!$I$1="","",IF(C16774&lt;(INT(INPUT!$I$1)-INPUT!$I$2),"Off Meds",IF(C16774&lt;=(INT(INPUT!$I$1)+INPUT!$I$2),"Washout","On Meds"))))</f>
        <v/>
      </c>
      <c r="F16774">
        <f>IF(B16774="","",1.509*(LN(B16774)^1.084-5.381))</f>
        <v/>
      </c>
      <c r="G16774">
        <f>IF(F16774="","",IF(F16774&lt;0,10*F16774^2,0))</f>
        <v/>
      </c>
      <c r="H16774">
        <f>IF(F16774="","",IF(F16774&gt;0,10*F16774^2,0))</f>
        <v/>
      </c>
    </row>
    <row r="16775">
      <c r="A16775">
        <f>Input!A16775</f>
        <v/>
      </c>
      <c r="B16775">
        <f>IF(ISNUMBER(Input!B16775),IF(AND(Input!B16775&gt;=20,Input!B16775&lt;=700),Input!B16775,""),"")</f>
        <v/>
      </c>
      <c r="C16775">
        <f>IF(B16775="","",INT(A16775))</f>
        <v/>
      </c>
      <c r="D16775">
        <f>IF(B16775="","",HOUR(A16775))</f>
        <v/>
      </c>
      <c r="E16775">
        <f>IF(B16775="","",IF(INPUT!$I$1="","",IF(C16775&lt;(INT(INPUT!$I$1)-INPUT!$I$2),"Off Meds",IF(C16775&lt;=(INT(INPUT!$I$1)+INPUT!$I$2),"Washout","On Meds"))))</f>
        <v/>
      </c>
      <c r="F16775">
        <f>IF(B16775="","",1.509*(LN(B16775)^1.084-5.381))</f>
        <v/>
      </c>
      <c r="G16775">
        <f>IF(F16775="","",IF(F16775&lt;0,10*F16775^2,0))</f>
        <v/>
      </c>
      <c r="H16775">
        <f>IF(F16775="","",IF(F16775&gt;0,10*F16775^2,0))</f>
        <v/>
      </c>
    </row>
    <row r="16776">
      <c r="A16776">
        <f>Input!A16776</f>
        <v/>
      </c>
      <c r="B16776">
        <f>IF(ISNUMBER(Input!B16776),IF(AND(Input!B16776&gt;=20,Input!B16776&lt;=700),Input!B16776,""),"")</f>
        <v/>
      </c>
      <c r="C16776">
        <f>IF(B16776="","",INT(A16776))</f>
        <v/>
      </c>
      <c r="D16776">
        <f>IF(B16776="","",HOUR(A16776))</f>
        <v/>
      </c>
      <c r="E16776">
        <f>IF(B16776="","",IF(INPUT!$I$1="","",IF(C16776&lt;(INT(INPUT!$I$1)-INPUT!$I$2),"Off Meds",IF(C16776&lt;=(INT(INPUT!$I$1)+INPUT!$I$2),"Washout","On Meds"))))</f>
        <v/>
      </c>
      <c r="F16776">
        <f>IF(B16776="","",1.509*(LN(B16776)^1.084-5.381))</f>
        <v/>
      </c>
      <c r="G16776">
        <f>IF(F16776="","",IF(F16776&lt;0,10*F16776^2,0))</f>
        <v/>
      </c>
      <c r="H16776">
        <f>IF(F16776="","",IF(F16776&gt;0,10*F16776^2,0))</f>
        <v/>
      </c>
    </row>
    <row r="16777">
      <c r="A16777">
        <f>Input!A16777</f>
        <v/>
      </c>
      <c r="B16777">
        <f>IF(ISNUMBER(Input!B16777),IF(AND(Input!B16777&gt;=20,Input!B16777&lt;=700),Input!B16777,""),"")</f>
        <v/>
      </c>
      <c r="C16777">
        <f>IF(B16777="","",INT(A16777))</f>
        <v/>
      </c>
      <c r="D16777">
        <f>IF(B16777="","",HOUR(A16777))</f>
        <v/>
      </c>
      <c r="E16777">
        <f>IF(B16777="","",IF(INPUT!$I$1="","",IF(C16777&lt;(INT(INPUT!$I$1)-INPUT!$I$2),"Off Meds",IF(C16777&lt;=(INT(INPUT!$I$1)+INPUT!$I$2),"Washout","On Meds"))))</f>
        <v/>
      </c>
      <c r="F16777">
        <f>IF(B16777="","",1.509*(LN(B16777)^1.084-5.381))</f>
        <v/>
      </c>
      <c r="G16777">
        <f>IF(F16777="","",IF(F16777&lt;0,10*F16777^2,0))</f>
        <v/>
      </c>
      <c r="H16777">
        <f>IF(F16777="","",IF(F16777&gt;0,10*F16777^2,0))</f>
        <v/>
      </c>
    </row>
    <row r="16778">
      <c r="A16778">
        <f>Input!A16778</f>
        <v/>
      </c>
      <c r="B16778">
        <f>IF(ISNUMBER(Input!B16778),IF(AND(Input!B16778&gt;=20,Input!B16778&lt;=700),Input!B16778,""),"")</f>
        <v/>
      </c>
      <c r="C16778">
        <f>IF(B16778="","",INT(A16778))</f>
        <v/>
      </c>
      <c r="D16778">
        <f>IF(B16778="","",HOUR(A16778))</f>
        <v/>
      </c>
      <c r="E16778">
        <f>IF(B16778="","",IF(INPUT!$I$1="","",IF(C16778&lt;(INT(INPUT!$I$1)-INPUT!$I$2),"Off Meds",IF(C16778&lt;=(INT(INPUT!$I$1)+INPUT!$I$2),"Washout","On Meds"))))</f>
        <v/>
      </c>
      <c r="F16778">
        <f>IF(B16778="","",1.509*(LN(B16778)^1.084-5.381))</f>
        <v/>
      </c>
      <c r="G16778">
        <f>IF(F16778="","",IF(F16778&lt;0,10*F16778^2,0))</f>
        <v/>
      </c>
      <c r="H16778">
        <f>IF(F16778="","",IF(F16778&gt;0,10*F16778^2,0))</f>
        <v/>
      </c>
    </row>
    <row r="16779">
      <c r="A16779">
        <f>Input!A16779</f>
        <v/>
      </c>
      <c r="B16779">
        <f>IF(ISNUMBER(Input!B16779),IF(AND(Input!B16779&gt;=20,Input!B16779&lt;=700),Input!B16779,""),"")</f>
        <v/>
      </c>
      <c r="C16779">
        <f>IF(B16779="","",INT(A16779))</f>
        <v/>
      </c>
      <c r="D16779">
        <f>IF(B16779="","",HOUR(A16779))</f>
        <v/>
      </c>
      <c r="E16779">
        <f>IF(B16779="","",IF(INPUT!$I$1="","",IF(C16779&lt;(INT(INPUT!$I$1)-INPUT!$I$2),"Off Meds",IF(C16779&lt;=(INT(INPUT!$I$1)+INPUT!$I$2),"Washout","On Meds"))))</f>
        <v/>
      </c>
      <c r="F16779">
        <f>IF(B16779="","",1.509*(LN(B16779)^1.084-5.381))</f>
        <v/>
      </c>
      <c r="G16779">
        <f>IF(F16779="","",IF(F16779&lt;0,10*F16779^2,0))</f>
        <v/>
      </c>
      <c r="H16779">
        <f>IF(F16779="","",IF(F16779&gt;0,10*F16779^2,0))</f>
        <v/>
      </c>
    </row>
    <row r="16780">
      <c r="A16780">
        <f>Input!A16780</f>
        <v/>
      </c>
      <c r="B16780">
        <f>IF(ISNUMBER(Input!B16780),IF(AND(Input!B16780&gt;=20,Input!B16780&lt;=700),Input!B16780,""),"")</f>
        <v/>
      </c>
      <c r="C16780">
        <f>IF(B16780="","",INT(A16780))</f>
        <v/>
      </c>
      <c r="D16780">
        <f>IF(B16780="","",HOUR(A16780))</f>
        <v/>
      </c>
      <c r="E16780">
        <f>IF(B16780="","",IF(INPUT!$I$1="","",IF(C16780&lt;(INT(INPUT!$I$1)-INPUT!$I$2),"Off Meds",IF(C16780&lt;=(INT(INPUT!$I$1)+INPUT!$I$2),"Washout","On Meds"))))</f>
        <v/>
      </c>
      <c r="F16780">
        <f>IF(B16780="","",1.509*(LN(B16780)^1.084-5.381))</f>
        <v/>
      </c>
      <c r="G16780">
        <f>IF(F16780="","",IF(F16780&lt;0,10*F16780^2,0))</f>
        <v/>
      </c>
      <c r="H16780">
        <f>IF(F16780="","",IF(F16780&gt;0,10*F16780^2,0))</f>
        <v/>
      </c>
    </row>
    <row r="16781">
      <c r="A16781">
        <f>Input!A16781</f>
        <v/>
      </c>
      <c r="B16781">
        <f>IF(ISNUMBER(Input!B16781),IF(AND(Input!B16781&gt;=20,Input!B16781&lt;=700),Input!B16781,""),"")</f>
        <v/>
      </c>
      <c r="C16781">
        <f>IF(B16781="","",INT(A16781))</f>
        <v/>
      </c>
      <c r="D16781">
        <f>IF(B16781="","",HOUR(A16781))</f>
        <v/>
      </c>
      <c r="E16781">
        <f>IF(B16781="","",IF(INPUT!$I$1="","",IF(C16781&lt;(INT(INPUT!$I$1)-INPUT!$I$2),"Off Meds",IF(C16781&lt;=(INT(INPUT!$I$1)+INPUT!$I$2),"Washout","On Meds"))))</f>
        <v/>
      </c>
      <c r="F16781">
        <f>IF(B16781="","",1.509*(LN(B16781)^1.084-5.381))</f>
        <v/>
      </c>
      <c r="G16781">
        <f>IF(F16781="","",IF(F16781&lt;0,10*F16781^2,0))</f>
        <v/>
      </c>
      <c r="H16781">
        <f>IF(F16781="","",IF(F16781&gt;0,10*F16781^2,0))</f>
        <v/>
      </c>
    </row>
    <row r="16782">
      <c r="A16782">
        <f>Input!A16782</f>
        <v/>
      </c>
      <c r="B16782">
        <f>IF(ISNUMBER(Input!B16782),IF(AND(Input!B16782&gt;=20,Input!B16782&lt;=700),Input!B16782,""),"")</f>
        <v/>
      </c>
      <c r="C16782">
        <f>IF(B16782="","",INT(A16782))</f>
        <v/>
      </c>
      <c r="D16782">
        <f>IF(B16782="","",HOUR(A16782))</f>
        <v/>
      </c>
      <c r="E16782">
        <f>IF(B16782="","",IF(INPUT!$I$1="","",IF(C16782&lt;(INT(INPUT!$I$1)-INPUT!$I$2),"Off Meds",IF(C16782&lt;=(INT(INPUT!$I$1)+INPUT!$I$2),"Washout","On Meds"))))</f>
        <v/>
      </c>
      <c r="F16782">
        <f>IF(B16782="","",1.509*(LN(B16782)^1.084-5.381))</f>
        <v/>
      </c>
      <c r="G16782">
        <f>IF(F16782="","",IF(F16782&lt;0,10*F16782^2,0))</f>
        <v/>
      </c>
      <c r="H16782">
        <f>IF(F16782="","",IF(F16782&gt;0,10*F16782^2,0))</f>
        <v/>
      </c>
    </row>
    <row r="16783">
      <c r="A16783">
        <f>Input!A16783</f>
        <v/>
      </c>
      <c r="B16783">
        <f>IF(ISNUMBER(Input!B16783),IF(AND(Input!B16783&gt;=20,Input!B16783&lt;=700),Input!B16783,""),"")</f>
        <v/>
      </c>
      <c r="C16783">
        <f>IF(B16783="","",INT(A16783))</f>
        <v/>
      </c>
      <c r="D16783">
        <f>IF(B16783="","",HOUR(A16783))</f>
        <v/>
      </c>
      <c r="E16783">
        <f>IF(B16783="","",IF(INPUT!$I$1="","",IF(C16783&lt;(INT(INPUT!$I$1)-INPUT!$I$2),"Off Meds",IF(C16783&lt;=(INT(INPUT!$I$1)+INPUT!$I$2),"Washout","On Meds"))))</f>
        <v/>
      </c>
      <c r="F16783">
        <f>IF(B16783="","",1.509*(LN(B16783)^1.084-5.381))</f>
        <v/>
      </c>
      <c r="G16783">
        <f>IF(F16783="","",IF(F16783&lt;0,10*F16783^2,0))</f>
        <v/>
      </c>
      <c r="H16783">
        <f>IF(F16783="","",IF(F16783&gt;0,10*F16783^2,0))</f>
        <v/>
      </c>
    </row>
    <row r="16784">
      <c r="A16784">
        <f>Input!A16784</f>
        <v/>
      </c>
      <c r="B16784">
        <f>IF(ISNUMBER(Input!B16784),IF(AND(Input!B16784&gt;=20,Input!B16784&lt;=700),Input!B16784,""),"")</f>
        <v/>
      </c>
      <c r="C16784">
        <f>IF(B16784="","",INT(A16784))</f>
        <v/>
      </c>
      <c r="D16784">
        <f>IF(B16784="","",HOUR(A16784))</f>
        <v/>
      </c>
      <c r="E16784">
        <f>IF(B16784="","",IF(INPUT!$I$1="","",IF(C16784&lt;(INT(INPUT!$I$1)-INPUT!$I$2),"Off Meds",IF(C16784&lt;=(INT(INPUT!$I$1)+INPUT!$I$2),"Washout","On Meds"))))</f>
        <v/>
      </c>
      <c r="F16784">
        <f>IF(B16784="","",1.509*(LN(B16784)^1.084-5.381))</f>
        <v/>
      </c>
      <c r="G16784">
        <f>IF(F16784="","",IF(F16784&lt;0,10*F16784^2,0))</f>
        <v/>
      </c>
      <c r="H16784">
        <f>IF(F16784="","",IF(F16784&gt;0,10*F16784^2,0))</f>
        <v/>
      </c>
    </row>
    <row r="16785">
      <c r="A16785">
        <f>Input!A16785</f>
        <v/>
      </c>
      <c r="B16785">
        <f>IF(ISNUMBER(Input!B16785),IF(AND(Input!B16785&gt;=20,Input!B16785&lt;=700),Input!B16785,""),"")</f>
        <v/>
      </c>
      <c r="C16785">
        <f>IF(B16785="","",INT(A16785))</f>
        <v/>
      </c>
      <c r="D16785">
        <f>IF(B16785="","",HOUR(A16785))</f>
        <v/>
      </c>
      <c r="E16785">
        <f>IF(B16785="","",IF(INPUT!$I$1="","",IF(C16785&lt;(INT(INPUT!$I$1)-INPUT!$I$2),"Off Meds",IF(C16785&lt;=(INT(INPUT!$I$1)+INPUT!$I$2),"Washout","On Meds"))))</f>
        <v/>
      </c>
      <c r="F16785">
        <f>IF(B16785="","",1.509*(LN(B16785)^1.084-5.381))</f>
        <v/>
      </c>
      <c r="G16785">
        <f>IF(F16785="","",IF(F16785&lt;0,10*F16785^2,0))</f>
        <v/>
      </c>
      <c r="H16785">
        <f>IF(F16785="","",IF(F16785&gt;0,10*F16785^2,0))</f>
        <v/>
      </c>
    </row>
    <row r="16786">
      <c r="A16786">
        <f>Input!A16786</f>
        <v/>
      </c>
      <c r="B16786">
        <f>IF(ISNUMBER(Input!B16786),IF(AND(Input!B16786&gt;=20,Input!B16786&lt;=700),Input!B16786,""),"")</f>
        <v/>
      </c>
      <c r="C16786">
        <f>IF(B16786="","",INT(A16786))</f>
        <v/>
      </c>
      <c r="D16786">
        <f>IF(B16786="","",HOUR(A16786))</f>
        <v/>
      </c>
      <c r="E16786">
        <f>IF(B16786="","",IF(INPUT!$I$1="","",IF(C16786&lt;(INT(INPUT!$I$1)-INPUT!$I$2),"Off Meds",IF(C16786&lt;=(INT(INPUT!$I$1)+INPUT!$I$2),"Washout","On Meds"))))</f>
        <v/>
      </c>
      <c r="F16786">
        <f>IF(B16786="","",1.509*(LN(B16786)^1.084-5.381))</f>
        <v/>
      </c>
      <c r="G16786">
        <f>IF(F16786="","",IF(F16786&lt;0,10*F16786^2,0))</f>
        <v/>
      </c>
      <c r="H16786">
        <f>IF(F16786="","",IF(F16786&gt;0,10*F16786^2,0))</f>
        <v/>
      </c>
    </row>
    <row r="16787">
      <c r="A16787">
        <f>Input!A16787</f>
        <v/>
      </c>
      <c r="B16787">
        <f>IF(ISNUMBER(Input!B16787),IF(AND(Input!B16787&gt;=20,Input!B16787&lt;=700),Input!B16787,""),"")</f>
        <v/>
      </c>
      <c r="C16787">
        <f>IF(B16787="","",INT(A16787))</f>
        <v/>
      </c>
      <c r="D16787">
        <f>IF(B16787="","",HOUR(A16787))</f>
        <v/>
      </c>
      <c r="E16787">
        <f>IF(B16787="","",IF(INPUT!$I$1="","",IF(C16787&lt;(INT(INPUT!$I$1)-INPUT!$I$2),"Off Meds",IF(C16787&lt;=(INT(INPUT!$I$1)+INPUT!$I$2),"Washout","On Meds"))))</f>
        <v/>
      </c>
      <c r="F16787">
        <f>IF(B16787="","",1.509*(LN(B16787)^1.084-5.381))</f>
        <v/>
      </c>
      <c r="G16787">
        <f>IF(F16787="","",IF(F16787&lt;0,10*F16787^2,0))</f>
        <v/>
      </c>
      <c r="H16787">
        <f>IF(F16787="","",IF(F16787&gt;0,10*F16787^2,0))</f>
        <v/>
      </c>
    </row>
    <row r="16788">
      <c r="A16788">
        <f>Input!A16788</f>
        <v/>
      </c>
      <c r="B16788">
        <f>IF(ISNUMBER(Input!B16788),IF(AND(Input!B16788&gt;=20,Input!B16788&lt;=700),Input!B16788,""),"")</f>
        <v/>
      </c>
      <c r="C16788">
        <f>IF(B16788="","",INT(A16788))</f>
        <v/>
      </c>
      <c r="D16788">
        <f>IF(B16788="","",HOUR(A16788))</f>
        <v/>
      </c>
      <c r="E16788">
        <f>IF(B16788="","",IF(INPUT!$I$1="","",IF(C16788&lt;(INT(INPUT!$I$1)-INPUT!$I$2),"Off Meds",IF(C16788&lt;=(INT(INPUT!$I$1)+INPUT!$I$2),"Washout","On Meds"))))</f>
        <v/>
      </c>
      <c r="F16788">
        <f>IF(B16788="","",1.509*(LN(B16788)^1.084-5.381))</f>
        <v/>
      </c>
      <c r="G16788">
        <f>IF(F16788="","",IF(F16788&lt;0,10*F16788^2,0))</f>
        <v/>
      </c>
      <c r="H16788">
        <f>IF(F16788="","",IF(F16788&gt;0,10*F16788^2,0))</f>
        <v/>
      </c>
    </row>
    <row r="16789">
      <c r="A16789">
        <f>Input!A16789</f>
        <v/>
      </c>
      <c r="B16789">
        <f>IF(ISNUMBER(Input!B16789),IF(AND(Input!B16789&gt;=20,Input!B16789&lt;=700),Input!B16789,""),"")</f>
        <v/>
      </c>
      <c r="C16789">
        <f>IF(B16789="","",INT(A16789))</f>
        <v/>
      </c>
      <c r="D16789">
        <f>IF(B16789="","",HOUR(A16789))</f>
        <v/>
      </c>
      <c r="E16789">
        <f>IF(B16789="","",IF(INPUT!$I$1="","",IF(C16789&lt;(INT(INPUT!$I$1)-INPUT!$I$2),"Off Meds",IF(C16789&lt;=(INT(INPUT!$I$1)+INPUT!$I$2),"Washout","On Meds"))))</f>
        <v/>
      </c>
      <c r="F16789">
        <f>IF(B16789="","",1.509*(LN(B16789)^1.084-5.381))</f>
        <v/>
      </c>
      <c r="G16789">
        <f>IF(F16789="","",IF(F16789&lt;0,10*F16789^2,0))</f>
        <v/>
      </c>
      <c r="H16789">
        <f>IF(F16789="","",IF(F16789&gt;0,10*F16789^2,0))</f>
        <v/>
      </c>
    </row>
    <row r="16790">
      <c r="A16790">
        <f>Input!A16790</f>
        <v/>
      </c>
      <c r="B16790">
        <f>IF(ISNUMBER(Input!B16790),IF(AND(Input!B16790&gt;=20,Input!B16790&lt;=700),Input!B16790,""),"")</f>
        <v/>
      </c>
      <c r="C16790">
        <f>IF(B16790="","",INT(A16790))</f>
        <v/>
      </c>
      <c r="D16790">
        <f>IF(B16790="","",HOUR(A16790))</f>
        <v/>
      </c>
      <c r="E16790">
        <f>IF(B16790="","",IF(INPUT!$I$1="","",IF(C16790&lt;(INT(INPUT!$I$1)-INPUT!$I$2),"Off Meds",IF(C16790&lt;=(INT(INPUT!$I$1)+INPUT!$I$2),"Washout","On Meds"))))</f>
        <v/>
      </c>
      <c r="F16790">
        <f>IF(B16790="","",1.509*(LN(B16790)^1.084-5.381))</f>
        <v/>
      </c>
      <c r="G16790">
        <f>IF(F16790="","",IF(F16790&lt;0,10*F16790^2,0))</f>
        <v/>
      </c>
      <c r="H16790">
        <f>IF(F16790="","",IF(F16790&gt;0,10*F16790^2,0))</f>
        <v/>
      </c>
    </row>
    <row r="16791">
      <c r="A16791">
        <f>Input!A16791</f>
        <v/>
      </c>
      <c r="B16791">
        <f>IF(ISNUMBER(Input!B16791),IF(AND(Input!B16791&gt;=20,Input!B16791&lt;=700),Input!B16791,""),"")</f>
        <v/>
      </c>
      <c r="C16791">
        <f>IF(B16791="","",INT(A16791))</f>
        <v/>
      </c>
      <c r="D16791">
        <f>IF(B16791="","",HOUR(A16791))</f>
        <v/>
      </c>
      <c r="E16791">
        <f>IF(B16791="","",IF(INPUT!$I$1="","",IF(C16791&lt;(INT(INPUT!$I$1)-INPUT!$I$2),"Off Meds",IF(C16791&lt;=(INT(INPUT!$I$1)+INPUT!$I$2),"Washout","On Meds"))))</f>
        <v/>
      </c>
      <c r="F16791">
        <f>IF(B16791="","",1.509*(LN(B16791)^1.084-5.381))</f>
        <v/>
      </c>
      <c r="G16791">
        <f>IF(F16791="","",IF(F16791&lt;0,10*F16791^2,0))</f>
        <v/>
      </c>
      <c r="H16791">
        <f>IF(F16791="","",IF(F16791&gt;0,10*F16791^2,0))</f>
        <v/>
      </c>
    </row>
    <row r="16792">
      <c r="A16792">
        <f>Input!A16792</f>
        <v/>
      </c>
      <c r="B16792">
        <f>IF(ISNUMBER(Input!B16792),IF(AND(Input!B16792&gt;=20,Input!B16792&lt;=700),Input!B16792,""),"")</f>
        <v/>
      </c>
      <c r="C16792">
        <f>IF(B16792="","",INT(A16792))</f>
        <v/>
      </c>
      <c r="D16792">
        <f>IF(B16792="","",HOUR(A16792))</f>
        <v/>
      </c>
      <c r="E16792">
        <f>IF(B16792="","",IF(INPUT!$I$1="","",IF(C16792&lt;(INT(INPUT!$I$1)-INPUT!$I$2),"Off Meds",IF(C16792&lt;=(INT(INPUT!$I$1)+INPUT!$I$2),"Washout","On Meds"))))</f>
        <v/>
      </c>
      <c r="F16792">
        <f>IF(B16792="","",1.509*(LN(B16792)^1.084-5.381))</f>
        <v/>
      </c>
      <c r="G16792">
        <f>IF(F16792="","",IF(F16792&lt;0,10*F16792^2,0))</f>
        <v/>
      </c>
      <c r="H16792">
        <f>IF(F16792="","",IF(F16792&gt;0,10*F16792^2,0))</f>
        <v/>
      </c>
    </row>
    <row r="16793">
      <c r="A16793">
        <f>Input!A16793</f>
        <v/>
      </c>
      <c r="B16793">
        <f>IF(ISNUMBER(Input!B16793),IF(AND(Input!B16793&gt;=20,Input!B16793&lt;=700),Input!B16793,""),"")</f>
        <v/>
      </c>
      <c r="C16793">
        <f>IF(B16793="","",INT(A16793))</f>
        <v/>
      </c>
      <c r="D16793">
        <f>IF(B16793="","",HOUR(A16793))</f>
        <v/>
      </c>
      <c r="E16793">
        <f>IF(B16793="","",IF(INPUT!$I$1="","",IF(C16793&lt;(INT(INPUT!$I$1)-INPUT!$I$2),"Off Meds",IF(C16793&lt;=(INT(INPUT!$I$1)+INPUT!$I$2),"Washout","On Meds"))))</f>
        <v/>
      </c>
      <c r="F16793">
        <f>IF(B16793="","",1.509*(LN(B16793)^1.084-5.381))</f>
        <v/>
      </c>
      <c r="G16793">
        <f>IF(F16793="","",IF(F16793&lt;0,10*F16793^2,0))</f>
        <v/>
      </c>
      <c r="H16793">
        <f>IF(F16793="","",IF(F16793&gt;0,10*F16793^2,0))</f>
        <v/>
      </c>
    </row>
    <row r="16794">
      <c r="A16794">
        <f>Input!A16794</f>
        <v/>
      </c>
      <c r="B16794">
        <f>IF(ISNUMBER(Input!B16794),IF(AND(Input!B16794&gt;=20,Input!B16794&lt;=700),Input!B16794,""),"")</f>
        <v/>
      </c>
      <c r="C16794">
        <f>IF(B16794="","",INT(A16794))</f>
        <v/>
      </c>
      <c r="D16794">
        <f>IF(B16794="","",HOUR(A16794))</f>
        <v/>
      </c>
      <c r="E16794">
        <f>IF(B16794="","",IF(INPUT!$I$1="","",IF(C16794&lt;(INT(INPUT!$I$1)-INPUT!$I$2),"Off Meds",IF(C16794&lt;=(INT(INPUT!$I$1)+INPUT!$I$2),"Washout","On Meds"))))</f>
        <v/>
      </c>
      <c r="F16794">
        <f>IF(B16794="","",1.509*(LN(B16794)^1.084-5.381))</f>
        <v/>
      </c>
      <c r="G16794">
        <f>IF(F16794="","",IF(F16794&lt;0,10*F16794^2,0))</f>
        <v/>
      </c>
      <c r="H16794">
        <f>IF(F16794="","",IF(F16794&gt;0,10*F16794^2,0))</f>
        <v/>
      </c>
    </row>
    <row r="16795">
      <c r="A16795">
        <f>Input!A16795</f>
        <v/>
      </c>
      <c r="B16795">
        <f>IF(ISNUMBER(Input!B16795),IF(AND(Input!B16795&gt;=20,Input!B16795&lt;=700),Input!B16795,""),"")</f>
        <v/>
      </c>
      <c r="C16795">
        <f>IF(B16795="","",INT(A16795))</f>
        <v/>
      </c>
      <c r="D16795">
        <f>IF(B16795="","",HOUR(A16795))</f>
        <v/>
      </c>
      <c r="E16795">
        <f>IF(B16795="","",IF(INPUT!$I$1="","",IF(C16795&lt;(INT(INPUT!$I$1)-INPUT!$I$2),"Off Meds",IF(C16795&lt;=(INT(INPUT!$I$1)+INPUT!$I$2),"Washout","On Meds"))))</f>
        <v/>
      </c>
      <c r="F16795">
        <f>IF(B16795="","",1.509*(LN(B16795)^1.084-5.381))</f>
        <v/>
      </c>
      <c r="G16795">
        <f>IF(F16795="","",IF(F16795&lt;0,10*F16795^2,0))</f>
        <v/>
      </c>
      <c r="H16795">
        <f>IF(F16795="","",IF(F16795&gt;0,10*F16795^2,0))</f>
        <v/>
      </c>
    </row>
    <row r="16796">
      <c r="A16796">
        <f>Input!A16796</f>
        <v/>
      </c>
      <c r="B16796">
        <f>IF(ISNUMBER(Input!B16796),IF(AND(Input!B16796&gt;=20,Input!B16796&lt;=700),Input!B16796,""),"")</f>
        <v/>
      </c>
      <c r="C16796">
        <f>IF(B16796="","",INT(A16796))</f>
        <v/>
      </c>
      <c r="D16796">
        <f>IF(B16796="","",HOUR(A16796))</f>
        <v/>
      </c>
      <c r="E16796">
        <f>IF(B16796="","",IF(INPUT!$I$1="","",IF(C16796&lt;(INT(INPUT!$I$1)-INPUT!$I$2),"Off Meds",IF(C16796&lt;=(INT(INPUT!$I$1)+INPUT!$I$2),"Washout","On Meds"))))</f>
        <v/>
      </c>
      <c r="F16796">
        <f>IF(B16796="","",1.509*(LN(B16796)^1.084-5.381))</f>
        <v/>
      </c>
      <c r="G16796">
        <f>IF(F16796="","",IF(F16796&lt;0,10*F16796^2,0))</f>
        <v/>
      </c>
      <c r="H16796">
        <f>IF(F16796="","",IF(F16796&gt;0,10*F16796^2,0))</f>
        <v/>
      </c>
    </row>
    <row r="16797">
      <c r="A16797">
        <f>Input!A16797</f>
        <v/>
      </c>
      <c r="B16797">
        <f>IF(ISNUMBER(Input!B16797),IF(AND(Input!B16797&gt;=20,Input!B16797&lt;=700),Input!B16797,""),"")</f>
        <v/>
      </c>
      <c r="C16797">
        <f>IF(B16797="","",INT(A16797))</f>
        <v/>
      </c>
      <c r="D16797">
        <f>IF(B16797="","",HOUR(A16797))</f>
        <v/>
      </c>
      <c r="E16797">
        <f>IF(B16797="","",IF(INPUT!$I$1="","",IF(C16797&lt;(INT(INPUT!$I$1)-INPUT!$I$2),"Off Meds",IF(C16797&lt;=(INT(INPUT!$I$1)+INPUT!$I$2),"Washout","On Meds"))))</f>
        <v/>
      </c>
      <c r="F16797">
        <f>IF(B16797="","",1.509*(LN(B16797)^1.084-5.381))</f>
        <v/>
      </c>
      <c r="G16797">
        <f>IF(F16797="","",IF(F16797&lt;0,10*F16797^2,0))</f>
        <v/>
      </c>
      <c r="H16797">
        <f>IF(F16797="","",IF(F16797&gt;0,10*F16797^2,0))</f>
        <v/>
      </c>
    </row>
    <row r="16798">
      <c r="A16798">
        <f>Input!A16798</f>
        <v/>
      </c>
      <c r="B16798">
        <f>IF(ISNUMBER(Input!B16798),IF(AND(Input!B16798&gt;=20,Input!B16798&lt;=700),Input!B16798,""),"")</f>
        <v/>
      </c>
      <c r="C16798">
        <f>IF(B16798="","",INT(A16798))</f>
        <v/>
      </c>
      <c r="D16798">
        <f>IF(B16798="","",HOUR(A16798))</f>
        <v/>
      </c>
      <c r="E16798">
        <f>IF(B16798="","",IF(INPUT!$I$1="","",IF(C16798&lt;(INT(INPUT!$I$1)-INPUT!$I$2),"Off Meds",IF(C16798&lt;=(INT(INPUT!$I$1)+INPUT!$I$2),"Washout","On Meds"))))</f>
        <v/>
      </c>
      <c r="F16798">
        <f>IF(B16798="","",1.509*(LN(B16798)^1.084-5.381))</f>
        <v/>
      </c>
      <c r="G16798">
        <f>IF(F16798="","",IF(F16798&lt;0,10*F16798^2,0))</f>
        <v/>
      </c>
      <c r="H16798">
        <f>IF(F16798="","",IF(F16798&gt;0,10*F16798^2,0))</f>
        <v/>
      </c>
    </row>
    <row r="16799">
      <c r="A16799">
        <f>Input!A16799</f>
        <v/>
      </c>
      <c r="B16799">
        <f>IF(ISNUMBER(Input!B16799),IF(AND(Input!B16799&gt;=20,Input!B16799&lt;=700),Input!B16799,""),"")</f>
        <v/>
      </c>
      <c r="C16799">
        <f>IF(B16799="","",INT(A16799))</f>
        <v/>
      </c>
      <c r="D16799">
        <f>IF(B16799="","",HOUR(A16799))</f>
        <v/>
      </c>
      <c r="E16799">
        <f>IF(B16799="","",IF(INPUT!$I$1="","",IF(C16799&lt;(INT(INPUT!$I$1)-INPUT!$I$2),"Off Meds",IF(C16799&lt;=(INT(INPUT!$I$1)+INPUT!$I$2),"Washout","On Meds"))))</f>
        <v/>
      </c>
      <c r="F16799">
        <f>IF(B16799="","",1.509*(LN(B16799)^1.084-5.381))</f>
        <v/>
      </c>
      <c r="G16799">
        <f>IF(F16799="","",IF(F16799&lt;0,10*F16799^2,0))</f>
        <v/>
      </c>
      <c r="H16799">
        <f>IF(F16799="","",IF(F16799&gt;0,10*F16799^2,0))</f>
        <v/>
      </c>
    </row>
    <row r="16800">
      <c r="A16800">
        <f>Input!A16800</f>
        <v/>
      </c>
      <c r="B16800">
        <f>IF(ISNUMBER(Input!B16800),IF(AND(Input!B16800&gt;=20,Input!B16800&lt;=700),Input!B16800,""),"")</f>
        <v/>
      </c>
      <c r="C16800">
        <f>IF(B16800="","",INT(A16800))</f>
        <v/>
      </c>
      <c r="D16800">
        <f>IF(B16800="","",HOUR(A16800))</f>
        <v/>
      </c>
      <c r="E16800">
        <f>IF(B16800="","",IF(INPUT!$I$1="","",IF(C16800&lt;(INT(INPUT!$I$1)-INPUT!$I$2),"Off Meds",IF(C16800&lt;=(INT(INPUT!$I$1)+INPUT!$I$2),"Washout","On Meds"))))</f>
        <v/>
      </c>
      <c r="F16800">
        <f>IF(B16800="","",1.509*(LN(B16800)^1.084-5.381))</f>
        <v/>
      </c>
      <c r="G16800">
        <f>IF(F16800="","",IF(F16800&lt;0,10*F16800^2,0))</f>
        <v/>
      </c>
      <c r="H16800">
        <f>IF(F16800="","",IF(F16800&gt;0,10*F16800^2,0))</f>
        <v/>
      </c>
    </row>
    <row r="16801">
      <c r="A16801">
        <f>Input!A16801</f>
        <v/>
      </c>
      <c r="B16801">
        <f>IF(ISNUMBER(Input!B16801),IF(AND(Input!B16801&gt;=20,Input!B16801&lt;=700),Input!B16801,""),"")</f>
        <v/>
      </c>
      <c r="C16801">
        <f>IF(B16801="","",INT(A16801))</f>
        <v/>
      </c>
      <c r="D16801">
        <f>IF(B16801="","",HOUR(A16801))</f>
        <v/>
      </c>
      <c r="E16801">
        <f>IF(B16801="","",IF(INPUT!$I$1="","",IF(C16801&lt;(INT(INPUT!$I$1)-INPUT!$I$2),"Off Meds",IF(C16801&lt;=(INT(INPUT!$I$1)+INPUT!$I$2),"Washout","On Meds"))))</f>
        <v/>
      </c>
      <c r="F16801">
        <f>IF(B16801="","",1.509*(LN(B16801)^1.084-5.381))</f>
        <v/>
      </c>
      <c r="G16801">
        <f>IF(F16801="","",IF(F16801&lt;0,10*F16801^2,0))</f>
        <v/>
      </c>
      <c r="H16801">
        <f>IF(F16801="","",IF(F16801&gt;0,10*F16801^2,0))</f>
        <v/>
      </c>
    </row>
    <row r="16802">
      <c r="A16802">
        <f>Input!A16802</f>
        <v/>
      </c>
      <c r="B16802">
        <f>IF(ISNUMBER(Input!B16802),IF(AND(Input!B16802&gt;=20,Input!B16802&lt;=700),Input!B16802,""),"")</f>
        <v/>
      </c>
      <c r="C16802">
        <f>IF(B16802="","",INT(A16802))</f>
        <v/>
      </c>
      <c r="D16802">
        <f>IF(B16802="","",HOUR(A16802))</f>
        <v/>
      </c>
      <c r="E16802">
        <f>IF(B16802="","",IF(INPUT!$I$1="","",IF(C16802&lt;(INT(INPUT!$I$1)-INPUT!$I$2),"Off Meds",IF(C16802&lt;=(INT(INPUT!$I$1)+INPUT!$I$2),"Washout","On Meds"))))</f>
        <v/>
      </c>
      <c r="F16802">
        <f>IF(B16802="","",1.509*(LN(B16802)^1.084-5.381))</f>
        <v/>
      </c>
      <c r="G16802">
        <f>IF(F16802="","",IF(F16802&lt;0,10*F16802^2,0))</f>
        <v/>
      </c>
      <c r="H16802">
        <f>IF(F16802="","",IF(F16802&gt;0,10*F16802^2,0))</f>
        <v/>
      </c>
    </row>
    <row r="16803">
      <c r="A16803">
        <f>Input!A16803</f>
        <v/>
      </c>
      <c r="B16803">
        <f>IF(ISNUMBER(Input!B16803),IF(AND(Input!B16803&gt;=20,Input!B16803&lt;=700),Input!B16803,""),"")</f>
        <v/>
      </c>
      <c r="C16803">
        <f>IF(B16803="","",INT(A16803))</f>
        <v/>
      </c>
      <c r="D16803">
        <f>IF(B16803="","",HOUR(A16803))</f>
        <v/>
      </c>
      <c r="E16803">
        <f>IF(B16803="","",IF(INPUT!$I$1="","",IF(C16803&lt;(INT(INPUT!$I$1)-INPUT!$I$2),"Off Meds",IF(C16803&lt;=(INT(INPUT!$I$1)+INPUT!$I$2),"Washout","On Meds"))))</f>
        <v/>
      </c>
      <c r="F16803">
        <f>IF(B16803="","",1.509*(LN(B16803)^1.084-5.381))</f>
        <v/>
      </c>
      <c r="G16803">
        <f>IF(F16803="","",IF(F16803&lt;0,10*F16803^2,0))</f>
        <v/>
      </c>
      <c r="H16803">
        <f>IF(F16803="","",IF(F16803&gt;0,10*F16803^2,0))</f>
        <v/>
      </c>
    </row>
    <row r="16804">
      <c r="A16804">
        <f>Input!A16804</f>
        <v/>
      </c>
      <c r="B16804">
        <f>IF(ISNUMBER(Input!B16804),IF(AND(Input!B16804&gt;=20,Input!B16804&lt;=700),Input!B16804,""),"")</f>
        <v/>
      </c>
      <c r="C16804">
        <f>IF(B16804="","",INT(A16804))</f>
        <v/>
      </c>
      <c r="D16804">
        <f>IF(B16804="","",HOUR(A16804))</f>
        <v/>
      </c>
      <c r="E16804">
        <f>IF(B16804="","",IF(INPUT!$I$1="","",IF(C16804&lt;(INT(INPUT!$I$1)-INPUT!$I$2),"Off Meds",IF(C16804&lt;=(INT(INPUT!$I$1)+INPUT!$I$2),"Washout","On Meds"))))</f>
        <v/>
      </c>
      <c r="F16804">
        <f>IF(B16804="","",1.509*(LN(B16804)^1.084-5.381))</f>
        <v/>
      </c>
      <c r="G16804">
        <f>IF(F16804="","",IF(F16804&lt;0,10*F16804^2,0))</f>
        <v/>
      </c>
      <c r="H16804">
        <f>IF(F16804="","",IF(F16804&gt;0,10*F16804^2,0))</f>
        <v/>
      </c>
    </row>
    <row r="16805">
      <c r="A16805">
        <f>Input!A16805</f>
        <v/>
      </c>
      <c r="B16805">
        <f>IF(ISNUMBER(Input!B16805),IF(AND(Input!B16805&gt;=20,Input!B16805&lt;=700),Input!B16805,""),"")</f>
        <v/>
      </c>
      <c r="C16805">
        <f>IF(B16805="","",INT(A16805))</f>
        <v/>
      </c>
      <c r="D16805">
        <f>IF(B16805="","",HOUR(A16805))</f>
        <v/>
      </c>
      <c r="E16805">
        <f>IF(B16805="","",IF(INPUT!$I$1="","",IF(C16805&lt;(INT(INPUT!$I$1)-INPUT!$I$2),"Off Meds",IF(C16805&lt;=(INT(INPUT!$I$1)+INPUT!$I$2),"Washout","On Meds"))))</f>
        <v/>
      </c>
      <c r="F16805">
        <f>IF(B16805="","",1.509*(LN(B16805)^1.084-5.381))</f>
        <v/>
      </c>
      <c r="G16805">
        <f>IF(F16805="","",IF(F16805&lt;0,10*F16805^2,0))</f>
        <v/>
      </c>
      <c r="H16805">
        <f>IF(F16805="","",IF(F16805&gt;0,10*F16805^2,0))</f>
        <v/>
      </c>
    </row>
    <row r="16806">
      <c r="A16806">
        <f>Input!A16806</f>
        <v/>
      </c>
      <c r="B16806">
        <f>IF(ISNUMBER(Input!B16806),IF(AND(Input!B16806&gt;=20,Input!B16806&lt;=700),Input!B16806,""),"")</f>
        <v/>
      </c>
      <c r="C16806">
        <f>IF(B16806="","",INT(A16806))</f>
        <v/>
      </c>
      <c r="D16806">
        <f>IF(B16806="","",HOUR(A16806))</f>
        <v/>
      </c>
      <c r="E16806">
        <f>IF(B16806="","",IF(INPUT!$I$1="","",IF(C16806&lt;(INT(INPUT!$I$1)-INPUT!$I$2),"Off Meds",IF(C16806&lt;=(INT(INPUT!$I$1)+INPUT!$I$2),"Washout","On Meds"))))</f>
        <v/>
      </c>
      <c r="F16806">
        <f>IF(B16806="","",1.509*(LN(B16806)^1.084-5.381))</f>
        <v/>
      </c>
      <c r="G16806">
        <f>IF(F16806="","",IF(F16806&lt;0,10*F16806^2,0))</f>
        <v/>
      </c>
      <c r="H16806">
        <f>IF(F16806="","",IF(F16806&gt;0,10*F16806^2,0))</f>
        <v/>
      </c>
    </row>
    <row r="16807">
      <c r="A16807">
        <f>Input!A16807</f>
        <v/>
      </c>
      <c r="B16807">
        <f>IF(ISNUMBER(Input!B16807),IF(AND(Input!B16807&gt;=20,Input!B16807&lt;=700),Input!B16807,""),"")</f>
        <v/>
      </c>
      <c r="C16807">
        <f>IF(B16807="","",INT(A16807))</f>
        <v/>
      </c>
      <c r="D16807">
        <f>IF(B16807="","",HOUR(A16807))</f>
        <v/>
      </c>
      <c r="E16807">
        <f>IF(B16807="","",IF(INPUT!$I$1="","",IF(C16807&lt;(INT(INPUT!$I$1)-INPUT!$I$2),"Off Meds",IF(C16807&lt;=(INT(INPUT!$I$1)+INPUT!$I$2),"Washout","On Meds"))))</f>
        <v/>
      </c>
      <c r="F16807">
        <f>IF(B16807="","",1.509*(LN(B16807)^1.084-5.381))</f>
        <v/>
      </c>
      <c r="G16807">
        <f>IF(F16807="","",IF(F16807&lt;0,10*F16807^2,0))</f>
        <v/>
      </c>
      <c r="H16807">
        <f>IF(F16807="","",IF(F16807&gt;0,10*F16807^2,0))</f>
        <v/>
      </c>
    </row>
    <row r="16808">
      <c r="A16808">
        <f>Input!A16808</f>
        <v/>
      </c>
      <c r="B16808">
        <f>IF(ISNUMBER(Input!B16808),IF(AND(Input!B16808&gt;=20,Input!B16808&lt;=700),Input!B16808,""),"")</f>
        <v/>
      </c>
      <c r="C16808">
        <f>IF(B16808="","",INT(A16808))</f>
        <v/>
      </c>
      <c r="D16808">
        <f>IF(B16808="","",HOUR(A16808))</f>
        <v/>
      </c>
      <c r="E16808">
        <f>IF(B16808="","",IF(INPUT!$I$1="","",IF(C16808&lt;(INT(INPUT!$I$1)-INPUT!$I$2),"Off Meds",IF(C16808&lt;=(INT(INPUT!$I$1)+INPUT!$I$2),"Washout","On Meds"))))</f>
        <v/>
      </c>
      <c r="F16808">
        <f>IF(B16808="","",1.509*(LN(B16808)^1.084-5.381))</f>
        <v/>
      </c>
      <c r="G16808">
        <f>IF(F16808="","",IF(F16808&lt;0,10*F16808^2,0))</f>
        <v/>
      </c>
      <c r="H16808">
        <f>IF(F16808="","",IF(F16808&gt;0,10*F16808^2,0))</f>
        <v/>
      </c>
    </row>
    <row r="16809">
      <c r="A16809">
        <f>Input!A16809</f>
        <v/>
      </c>
      <c r="B16809">
        <f>IF(ISNUMBER(Input!B16809),IF(AND(Input!B16809&gt;=20,Input!B16809&lt;=700),Input!B16809,""),"")</f>
        <v/>
      </c>
      <c r="C16809">
        <f>IF(B16809="","",INT(A16809))</f>
        <v/>
      </c>
      <c r="D16809">
        <f>IF(B16809="","",HOUR(A16809))</f>
        <v/>
      </c>
      <c r="E16809">
        <f>IF(B16809="","",IF(INPUT!$I$1="","",IF(C16809&lt;(INT(INPUT!$I$1)-INPUT!$I$2),"Off Meds",IF(C16809&lt;=(INT(INPUT!$I$1)+INPUT!$I$2),"Washout","On Meds"))))</f>
        <v/>
      </c>
      <c r="F16809">
        <f>IF(B16809="","",1.509*(LN(B16809)^1.084-5.381))</f>
        <v/>
      </c>
      <c r="G16809">
        <f>IF(F16809="","",IF(F16809&lt;0,10*F16809^2,0))</f>
        <v/>
      </c>
      <c r="H16809">
        <f>IF(F16809="","",IF(F16809&gt;0,10*F16809^2,0))</f>
        <v/>
      </c>
    </row>
    <row r="16810">
      <c r="A16810">
        <f>Input!A16810</f>
        <v/>
      </c>
      <c r="B16810">
        <f>IF(ISNUMBER(Input!B16810),IF(AND(Input!B16810&gt;=20,Input!B16810&lt;=700),Input!B16810,""),"")</f>
        <v/>
      </c>
      <c r="C16810">
        <f>IF(B16810="","",INT(A16810))</f>
        <v/>
      </c>
      <c r="D16810">
        <f>IF(B16810="","",HOUR(A16810))</f>
        <v/>
      </c>
      <c r="E16810">
        <f>IF(B16810="","",IF(INPUT!$I$1="","",IF(C16810&lt;(INT(INPUT!$I$1)-INPUT!$I$2),"Off Meds",IF(C16810&lt;=(INT(INPUT!$I$1)+INPUT!$I$2),"Washout","On Meds"))))</f>
        <v/>
      </c>
      <c r="F16810">
        <f>IF(B16810="","",1.509*(LN(B16810)^1.084-5.381))</f>
        <v/>
      </c>
      <c r="G16810">
        <f>IF(F16810="","",IF(F16810&lt;0,10*F16810^2,0))</f>
        <v/>
      </c>
      <c r="H16810">
        <f>IF(F16810="","",IF(F16810&gt;0,10*F16810^2,0))</f>
        <v/>
      </c>
    </row>
    <row r="16811">
      <c r="A16811">
        <f>Input!A16811</f>
        <v/>
      </c>
      <c r="B16811">
        <f>IF(ISNUMBER(Input!B16811),IF(AND(Input!B16811&gt;=20,Input!B16811&lt;=700),Input!B16811,""),"")</f>
        <v/>
      </c>
      <c r="C16811">
        <f>IF(B16811="","",INT(A16811))</f>
        <v/>
      </c>
      <c r="D16811">
        <f>IF(B16811="","",HOUR(A16811))</f>
        <v/>
      </c>
      <c r="E16811">
        <f>IF(B16811="","",IF(INPUT!$I$1="","",IF(C16811&lt;(INT(INPUT!$I$1)-INPUT!$I$2),"Off Meds",IF(C16811&lt;=(INT(INPUT!$I$1)+INPUT!$I$2),"Washout","On Meds"))))</f>
        <v/>
      </c>
      <c r="F16811">
        <f>IF(B16811="","",1.509*(LN(B16811)^1.084-5.381))</f>
        <v/>
      </c>
      <c r="G16811">
        <f>IF(F16811="","",IF(F16811&lt;0,10*F16811^2,0))</f>
        <v/>
      </c>
      <c r="H16811">
        <f>IF(F16811="","",IF(F16811&gt;0,10*F16811^2,0))</f>
        <v/>
      </c>
    </row>
    <row r="16812">
      <c r="A16812">
        <f>Input!A16812</f>
        <v/>
      </c>
      <c r="B16812">
        <f>IF(ISNUMBER(Input!B16812),IF(AND(Input!B16812&gt;=20,Input!B16812&lt;=700),Input!B16812,""),"")</f>
        <v/>
      </c>
      <c r="C16812">
        <f>IF(B16812="","",INT(A16812))</f>
        <v/>
      </c>
      <c r="D16812">
        <f>IF(B16812="","",HOUR(A16812))</f>
        <v/>
      </c>
      <c r="E16812">
        <f>IF(B16812="","",IF(INPUT!$I$1="","",IF(C16812&lt;(INT(INPUT!$I$1)-INPUT!$I$2),"Off Meds",IF(C16812&lt;=(INT(INPUT!$I$1)+INPUT!$I$2),"Washout","On Meds"))))</f>
        <v/>
      </c>
      <c r="F16812">
        <f>IF(B16812="","",1.509*(LN(B16812)^1.084-5.381))</f>
        <v/>
      </c>
      <c r="G16812">
        <f>IF(F16812="","",IF(F16812&lt;0,10*F16812^2,0))</f>
        <v/>
      </c>
      <c r="H16812">
        <f>IF(F16812="","",IF(F16812&gt;0,10*F16812^2,0))</f>
        <v/>
      </c>
    </row>
    <row r="16813">
      <c r="A16813">
        <f>Input!A16813</f>
        <v/>
      </c>
      <c r="B16813">
        <f>IF(ISNUMBER(Input!B16813),IF(AND(Input!B16813&gt;=20,Input!B16813&lt;=700),Input!B16813,""),"")</f>
        <v/>
      </c>
      <c r="C16813">
        <f>IF(B16813="","",INT(A16813))</f>
        <v/>
      </c>
      <c r="D16813">
        <f>IF(B16813="","",HOUR(A16813))</f>
        <v/>
      </c>
      <c r="E16813">
        <f>IF(B16813="","",IF(INPUT!$I$1="","",IF(C16813&lt;(INT(INPUT!$I$1)-INPUT!$I$2),"Off Meds",IF(C16813&lt;=(INT(INPUT!$I$1)+INPUT!$I$2),"Washout","On Meds"))))</f>
        <v/>
      </c>
      <c r="F16813">
        <f>IF(B16813="","",1.509*(LN(B16813)^1.084-5.381))</f>
        <v/>
      </c>
      <c r="G16813">
        <f>IF(F16813="","",IF(F16813&lt;0,10*F16813^2,0))</f>
        <v/>
      </c>
      <c r="H16813">
        <f>IF(F16813="","",IF(F16813&gt;0,10*F16813^2,0))</f>
        <v/>
      </c>
    </row>
    <row r="16814">
      <c r="A16814">
        <f>Input!A16814</f>
        <v/>
      </c>
      <c r="B16814">
        <f>IF(ISNUMBER(Input!B16814),IF(AND(Input!B16814&gt;=20,Input!B16814&lt;=700),Input!B16814,""),"")</f>
        <v/>
      </c>
      <c r="C16814">
        <f>IF(B16814="","",INT(A16814))</f>
        <v/>
      </c>
      <c r="D16814">
        <f>IF(B16814="","",HOUR(A16814))</f>
        <v/>
      </c>
      <c r="E16814">
        <f>IF(B16814="","",IF(INPUT!$I$1="","",IF(C16814&lt;(INT(INPUT!$I$1)-INPUT!$I$2),"Off Meds",IF(C16814&lt;=(INT(INPUT!$I$1)+INPUT!$I$2),"Washout","On Meds"))))</f>
        <v/>
      </c>
      <c r="F16814">
        <f>IF(B16814="","",1.509*(LN(B16814)^1.084-5.381))</f>
        <v/>
      </c>
      <c r="G16814">
        <f>IF(F16814="","",IF(F16814&lt;0,10*F16814^2,0))</f>
        <v/>
      </c>
      <c r="H16814">
        <f>IF(F16814="","",IF(F16814&gt;0,10*F16814^2,0))</f>
        <v/>
      </c>
    </row>
    <row r="16815">
      <c r="A16815">
        <f>Input!A16815</f>
        <v/>
      </c>
      <c r="B16815">
        <f>IF(ISNUMBER(Input!B16815),IF(AND(Input!B16815&gt;=20,Input!B16815&lt;=700),Input!B16815,""),"")</f>
        <v/>
      </c>
      <c r="C16815">
        <f>IF(B16815="","",INT(A16815))</f>
        <v/>
      </c>
      <c r="D16815">
        <f>IF(B16815="","",HOUR(A16815))</f>
        <v/>
      </c>
      <c r="E16815">
        <f>IF(B16815="","",IF(INPUT!$I$1="","",IF(C16815&lt;(INT(INPUT!$I$1)-INPUT!$I$2),"Off Meds",IF(C16815&lt;=(INT(INPUT!$I$1)+INPUT!$I$2),"Washout","On Meds"))))</f>
        <v/>
      </c>
      <c r="F16815">
        <f>IF(B16815="","",1.509*(LN(B16815)^1.084-5.381))</f>
        <v/>
      </c>
      <c r="G16815">
        <f>IF(F16815="","",IF(F16815&lt;0,10*F16815^2,0))</f>
        <v/>
      </c>
      <c r="H16815">
        <f>IF(F16815="","",IF(F16815&gt;0,10*F16815^2,0))</f>
        <v/>
      </c>
    </row>
    <row r="16816">
      <c r="A16816">
        <f>Input!A16816</f>
        <v/>
      </c>
      <c r="B16816">
        <f>IF(ISNUMBER(Input!B16816),IF(AND(Input!B16816&gt;=20,Input!B16816&lt;=700),Input!B16816,""),"")</f>
        <v/>
      </c>
      <c r="C16816">
        <f>IF(B16816="","",INT(A16816))</f>
        <v/>
      </c>
      <c r="D16816">
        <f>IF(B16816="","",HOUR(A16816))</f>
        <v/>
      </c>
      <c r="E16816">
        <f>IF(B16816="","",IF(INPUT!$I$1="","",IF(C16816&lt;(INT(INPUT!$I$1)-INPUT!$I$2),"Off Meds",IF(C16816&lt;=(INT(INPUT!$I$1)+INPUT!$I$2),"Washout","On Meds"))))</f>
        <v/>
      </c>
      <c r="F16816">
        <f>IF(B16816="","",1.509*(LN(B16816)^1.084-5.381))</f>
        <v/>
      </c>
      <c r="G16816">
        <f>IF(F16816="","",IF(F16816&lt;0,10*F16816^2,0))</f>
        <v/>
      </c>
      <c r="H16816">
        <f>IF(F16816="","",IF(F16816&gt;0,10*F16816^2,0))</f>
        <v/>
      </c>
    </row>
    <row r="16817">
      <c r="A16817">
        <f>Input!A16817</f>
        <v/>
      </c>
      <c r="B16817">
        <f>IF(ISNUMBER(Input!B16817),IF(AND(Input!B16817&gt;=20,Input!B16817&lt;=700),Input!B16817,""),"")</f>
        <v/>
      </c>
      <c r="C16817">
        <f>IF(B16817="","",INT(A16817))</f>
        <v/>
      </c>
      <c r="D16817">
        <f>IF(B16817="","",HOUR(A16817))</f>
        <v/>
      </c>
      <c r="E16817">
        <f>IF(B16817="","",IF(INPUT!$I$1="","",IF(C16817&lt;(INT(INPUT!$I$1)-INPUT!$I$2),"Off Meds",IF(C16817&lt;=(INT(INPUT!$I$1)+INPUT!$I$2),"Washout","On Meds"))))</f>
        <v/>
      </c>
      <c r="F16817">
        <f>IF(B16817="","",1.509*(LN(B16817)^1.084-5.381))</f>
        <v/>
      </c>
      <c r="G16817">
        <f>IF(F16817="","",IF(F16817&lt;0,10*F16817^2,0))</f>
        <v/>
      </c>
      <c r="H16817">
        <f>IF(F16817="","",IF(F16817&gt;0,10*F16817^2,0))</f>
        <v/>
      </c>
    </row>
    <row r="16818">
      <c r="A16818">
        <f>Input!A16818</f>
        <v/>
      </c>
      <c r="B16818">
        <f>IF(ISNUMBER(Input!B16818),IF(AND(Input!B16818&gt;=20,Input!B16818&lt;=700),Input!B16818,""),"")</f>
        <v/>
      </c>
      <c r="C16818">
        <f>IF(B16818="","",INT(A16818))</f>
        <v/>
      </c>
      <c r="D16818">
        <f>IF(B16818="","",HOUR(A16818))</f>
        <v/>
      </c>
      <c r="E16818">
        <f>IF(B16818="","",IF(INPUT!$I$1="","",IF(C16818&lt;(INT(INPUT!$I$1)-INPUT!$I$2),"Off Meds",IF(C16818&lt;=(INT(INPUT!$I$1)+INPUT!$I$2),"Washout","On Meds"))))</f>
        <v/>
      </c>
      <c r="F16818">
        <f>IF(B16818="","",1.509*(LN(B16818)^1.084-5.381))</f>
        <v/>
      </c>
      <c r="G16818">
        <f>IF(F16818="","",IF(F16818&lt;0,10*F16818^2,0))</f>
        <v/>
      </c>
      <c r="H16818">
        <f>IF(F16818="","",IF(F16818&gt;0,10*F16818^2,0))</f>
        <v/>
      </c>
    </row>
    <row r="16819">
      <c r="A16819">
        <f>Input!A16819</f>
        <v/>
      </c>
      <c r="B16819">
        <f>IF(ISNUMBER(Input!B16819),IF(AND(Input!B16819&gt;=20,Input!B16819&lt;=700),Input!B16819,""),"")</f>
        <v/>
      </c>
      <c r="C16819">
        <f>IF(B16819="","",INT(A16819))</f>
        <v/>
      </c>
      <c r="D16819">
        <f>IF(B16819="","",HOUR(A16819))</f>
        <v/>
      </c>
      <c r="E16819">
        <f>IF(B16819="","",IF(INPUT!$I$1="","",IF(C16819&lt;(INT(INPUT!$I$1)-INPUT!$I$2),"Off Meds",IF(C16819&lt;=(INT(INPUT!$I$1)+INPUT!$I$2),"Washout","On Meds"))))</f>
        <v/>
      </c>
      <c r="F16819">
        <f>IF(B16819="","",1.509*(LN(B16819)^1.084-5.381))</f>
        <v/>
      </c>
      <c r="G16819">
        <f>IF(F16819="","",IF(F16819&lt;0,10*F16819^2,0))</f>
        <v/>
      </c>
      <c r="H16819">
        <f>IF(F16819="","",IF(F16819&gt;0,10*F16819^2,0))</f>
        <v/>
      </c>
    </row>
    <row r="16820">
      <c r="A16820">
        <f>Input!A16820</f>
        <v/>
      </c>
      <c r="B16820">
        <f>IF(ISNUMBER(Input!B16820),IF(AND(Input!B16820&gt;=20,Input!B16820&lt;=700),Input!B16820,""),"")</f>
        <v/>
      </c>
      <c r="C16820">
        <f>IF(B16820="","",INT(A16820))</f>
        <v/>
      </c>
      <c r="D16820">
        <f>IF(B16820="","",HOUR(A16820))</f>
        <v/>
      </c>
      <c r="E16820">
        <f>IF(B16820="","",IF(INPUT!$I$1="","",IF(C16820&lt;(INT(INPUT!$I$1)-INPUT!$I$2),"Off Meds",IF(C16820&lt;=(INT(INPUT!$I$1)+INPUT!$I$2),"Washout","On Meds"))))</f>
        <v/>
      </c>
      <c r="F16820">
        <f>IF(B16820="","",1.509*(LN(B16820)^1.084-5.381))</f>
        <v/>
      </c>
      <c r="G16820">
        <f>IF(F16820="","",IF(F16820&lt;0,10*F16820^2,0))</f>
        <v/>
      </c>
      <c r="H16820">
        <f>IF(F16820="","",IF(F16820&gt;0,10*F16820^2,0))</f>
        <v/>
      </c>
    </row>
    <row r="16821">
      <c r="A16821">
        <f>Input!A16821</f>
        <v/>
      </c>
      <c r="B16821">
        <f>IF(ISNUMBER(Input!B16821),IF(AND(Input!B16821&gt;=20,Input!B16821&lt;=700),Input!B16821,""),"")</f>
        <v/>
      </c>
      <c r="C16821">
        <f>IF(B16821="","",INT(A16821))</f>
        <v/>
      </c>
      <c r="D16821">
        <f>IF(B16821="","",HOUR(A16821))</f>
        <v/>
      </c>
      <c r="E16821">
        <f>IF(B16821="","",IF(INPUT!$I$1="","",IF(C16821&lt;(INT(INPUT!$I$1)-INPUT!$I$2),"Off Meds",IF(C16821&lt;=(INT(INPUT!$I$1)+INPUT!$I$2),"Washout","On Meds"))))</f>
        <v/>
      </c>
      <c r="F16821">
        <f>IF(B16821="","",1.509*(LN(B16821)^1.084-5.381))</f>
        <v/>
      </c>
      <c r="G16821">
        <f>IF(F16821="","",IF(F16821&lt;0,10*F16821^2,0))</f>
        <v/>
      </c>
      <c r="H16821">
        <f>IF(F16821="","",IF(F16821&gt;0,10*F16821^2,0))</f>
        <v/>
      </c>
    </row>
    <row r="16822">
      <c r="A16822">
        <f>Input!A16822</f>
        <v/>
      </c>
      <c r="B16822">
        <f>IF(ISNUMBER(Input!B16822),IF(AND(Input!B16822&gt;=20,Input!B16822&lt;=700),Input!B16822,""),"")</f>
        <v/>
      </c>
      <c r="C16822">
        <f>IF(B16822="","",INT(A16822))</f>
        <v/>
      </c>
      <c r="D16822">
        <f>IF(B16822="","",HOUR(A16822))</f>
        <v/>
      </c>
      <c r="E16822">
        <f>IF(B16822="","",IF(INPUT!$I$1="","",IF(C16822&lt;(INT(INPUT!$I$1)-INPUT!$I$2),"Off Meds",IF(C16822&lt;=(INT(INPUT!$I$1)+INPUT!$I$2),"Washout","On Meds"))))</f>
        <v/>
      </c>
      <c r="F16822">
        <f>IF(B16822="","",1.509*(LN(B16822)^1.084-5.381))</f>
        <v/>
      </c>
      <c r="G16822">
        <f>IF(F16822="","",IF(F16822&lt;0,10*F16822^2,0))</f>
        <v/>
      </c>
      <c r="H16822">
        <f>IF(F16822="","",IF(F16822&gt;0,10*F16822^2,0))</f>
        <v/>
      </c>
    </row>
    <row r="16823">
      <c r="A16823">
        <f>Input!A16823</f>
        <v/>
      </c>
      <c r="B16823">
        <f>IF(ISNUMBER(Input!B16823),IF(AND(Input!B16823&gt;=20,Input!B16823&lt;=700),Input!B16823,""),"")</f>
        <v/>
      </c>
      <c r="C16823">
        <f>IF(B16823="","",INT(A16823))</f>
        <v/>
      </c>
      <c r="D16823">
        <f>IF(B16823="","",HOUR(A16823))</f>
        <v/>
      </c>
      <c r="E16823">
        <f>IF(B16823="","",IF(INPUT!$I$1="","",IF(C16823&lt;(INT(INPUT!$I$1)-INPUT!$I$2),"Off Meds",IF(C16823&lt;=(INT(INPUT!$I$1)+INPUT!$I$2),"Washout","On Meds"))))</f>
        <v/>
      </c>
      <c r="F16823">
        <f>IF(B16823="","",1.509*(LN(B16823)^1.084-5.381))</f>
        <v/>
      </c>
      <c r="G16823">
        <f>IF(F16823="","",IF(F16823&lt;0,10*F16823^2,0))</f>
        <v/>
      </c>
      <c r="H16823">
        <f>IF(F16823="","",IF(F16823&gt;0,10*F16823^2,0))</f>
        <v/>
      </c>
    </row>
    <row r="16824">
      <c r="A16824">
        <f>Input!A16824</f>
        <v/>
      </c>
      <c r="B16824">
        <f>IF(ISNUMBER(Input!B16824),IF(AND(Input!B16824&gt;=20,Input!B16824&lt;=700),Input!B16824,""),"")</f>
        <v/>
      </c>
      <c r="C16824">
        <f>IF(B16824="","",INT(A16824))</f>
        <v/>
      </c>
      <c r="D16824">
        <f>IF(B16824="","",HOUR(A16824))</f>
        <v/>
      </c>
      <c r="E16824">
        <f>IF(B16824="","",IF(INPUT!$I$1="","",IF(C16824&lt;(INT(INPUT!$I$1)-INPUT!$I$2),"Off Meds",IF(C16824&lt;=(INT(INPUT!$I$1)+INPUT!$I$2),"Washout","On Meds"))))</f>
        <v/>
      </c>
      <c r="F16824">
        <f>IF(B16824="","",1.509*(LN(B16824)^1.084-5.381))</f>
        <v/>
      </c>
      <c r="G16824">
        <f>IF(F16824="","",IF(F16824&lt;0,10*F16824^2,0))</f>
        <v/>
      </c>
      <c r="H16824">
        <f>IF(F16824="","",IF(F16824&gt;0,10*F16824^2,0))</f>
        <v/>
      </c>
    </row>
    <row r="16825">
      <c r="A16825">
        <f>Input!A16825</f>
        <v/>
      </c>
      <c r="B16825">
        <f>IF(ISNUMBER(Input!B16825),IF(AND(Input!B16825&gt;=20,Input!B16825&lt;=700),Input!B16825,""),"")</f>
        <v/>
      </c>
      <c r="C16825">
        <f>IF(B16825="","",INT(A16825))</f>
        <v/>
      </c>
      <c r="D16825">
        <f>IF(B16825="","",HOUR(A16825))</f>
        <v/>
      </c>
      <c r="E16825">
        <f>IF(B16825="","",IF(INPUT!$I$1="","",IF(C16825&lt;(INT(INPUT!$I$1)-INPUT!$I$2),"Off Meds",IF(C16825&lt;=(INT(INPUT!$I$1)+INPUT!$I$2),"Washout","On Meds"))))</f>
        <v/>
      </c>
      <c r="F16825">
        <f>IF(B16825="","",1.509*(LN(B16825)^1.084-5.381))</f>
        <v/>
      </c>
      <c r="G16825">
        <f>IF(F16825="","",IF(F16825&lt;0,10*F16825^2,0))</f>
        <v/>
      </c>
      <c r="H16825">
        <f>IF(F16825="","",IF(F16825&gt;0,10*F16825^2,0))</f>
        <v/>
      </c>
    </row>
    <row r="16826">
      <c r="A16826">
        <f>Input!A16826</f>
        <v/>
      </c>
      <c r="B16826">
        <f>IF(ISNUMBER(Input!B16826),IF(AND(Input!B16826&gt;=20,Input!B16826&lt;=700),Input!B16826,""),"")</f>
        <v/>
      </c>
      <c r="C16826">
        <f>IF(B16826="","",INT(A16826))</f>
        <v/>
      </c>
      <c r="D16826">
        <f>IF(B16826="","",HOUR(A16826))</f>
        <v/>
      </c>
      <c r="E16826">
        <f>IF(B16826="","",IF(INPUT!$I$1="","",IF(C16826&lt;(INT(INPUT!$I$1)-INPUT!$I$2),"Off Meds",IF(C16826&lt;=(INT(INPUT!$I$1)+INPUT!$I$2),"Washout","On Meds"))))</f>
        <v/>
      </c>
      <c r="F16826">
        <f>IF(B16826="","",1.509*(LN(B16826)^1.084-5.381))</f>
        <v/>
      </c>
      <c r="G16826">
        <f>IF(F16826="","",IF(F16826&lt;0,10*F16826^2,0))</f>
        <v/>
      </c>
      <c r="H16826">
        <f>IF(F16826="","",IF(F16826&gt;0,10*F16826^2,0))</f>
        <v/>
      </c>
    </row>
    <row r="16827">
      <c r="A16827">
        <f>Input!A16827</f>
        <v/>
      </c>
      <c r="B16827">
        <f>IF(ISNUMBER(Input!B16827),IF(AND(Input!B16827&gt;=20,Input!B16827&lt;=700),Input!B16827,""),"")</f>
        <v/>
      </c>
      <c r="C16827">
        <f>IF(B16827="","",INT(A16827))</f>
        <v/>
      </c>
      <c r="D16827">
        <f>IF(B16827="","",HOUR(A16827))</f>
        <v/>
      </c>
      <c r="E16827">
        <f>IF(B16827="","",IF(INPUT!$I$1="","",IF(C16827&lt;(INT(INPUT!$I$1)-INPUT!$I$2),"Off Meds",IF(C16827&lt;=(INT(INPUT!$I$1)+INPUT!$I$2),"Washout","On Meds"))))</f>
        <v/>
      </c>
      <c r="F16827">
        <f>IF(B16827="","",1.509*(LN(B16827)^1.084-5.381))</f>
        <v/>
      </c>
      <c r="G16827">
        <f>IF(F16827="","",IF(F16827&lt;0,10*F16827^2,0))</f>
        <v/>
      </c>
      <c r="H16827">
        <f>IF(F16827="","",IF(F16827&gt;0,10*F16827^2,0))</f>
        <v/>
      </c>
    </row>
    <row r="16828">
      <c r="A16828">
        <f>Input!A16828</f>
        <v/>
      </c>
      <c r="B16828">
        <f>IF(ISNUMBER(Input!B16828),IF(AND(Input!B16828&gt;=20,Input!B16828&lt;=700),Input!B16828,""),"")</f>
        <v/>
      </c>
      <c r="C16828">
        <f>IF(B16828="","",INT(A16828))</f>
        <v/>
      </c>
      <c r="D16828">
        <f>IF(B16828="","",HOUR(A16828))</f>
        <v/>
      </c>
      <c r="E16828">
        <f>IF(B16828="","",IF(INPUT!$I$1="","",IF(C16828&lt;(INT(INPUT!$I$1)-INPUT!$I$2),"Off Meds",IF(C16828&lt;=(INT(INPUT!$I$1)+INPUT!$I$2),"Washout","On Meds"))))</f>
        <v/>
      </c>
      <c r="F16828">
        <f>IF(B16828="","",1.509*(LN(B16828)^1.084-5.381))</f>
        <v/>
      </c>
      <c r="G16828">
        <f>IF(F16828="","",IF(F16828&lt;0,10*F16828^2,0))</f>
        <v/>
      </c>
      <c r="H16828">
        <f>IF(F16828="","",IF(F16828&gt;0,10*F16828^2,0))</f>
        <v/>
      </c>
    </row>
    <row r="16829">
      <c r="A16829">
        <f>Input!A16829</f>
        <v/>
      </c>
      <c r="B16829">
        <f>IF(ISNUMBER(Input!B16829),IF(AND(Input!B16829&gt;=20,Input!B16829&lt;=700),Input!B16829,""),"")</f>
        <v/>
      </c>
      <c r="C16829">
        <f>IF(B16829="","",INT(A16829))</f>
        <v/>
      </c>
      <c r="D16829">
        <f>IF(B16829="","",HOUR(A16829))</f>
        <v/>
      </c>
      <c r="E16829">
        <f>IF(B16829="","",IF(INPUT!$I$1="","",IF(C16829&lt;(INT(INPUT!$I$1)-INPUT!$I$2),"Off Meds",IF(C16829&lt;=(INT(INPUT!$I$1)+INPUT!$I$2),"Washout","On Meds"))))</f>
        <v/>
      </c>
      <c r="F16829">
        <f>IF(B16829="","",1.509*(LN(B16829)^1.084-5.381))</f>
        <v/>
      </c>
      <c r="G16829">
        <f>IF(F16829="","",IF(F16829&lt;0,10*F16829^2,0))</f>
        <v/>
      </c>
      <c r="H16829">
        <f>IF(F16829="","",IF(F16829&gt;0,10*F16829^2,0))</f>
        <v/>
      </c>
    </row>
    <row r="16830">
      <c r="A16830">
        <f>Input!A16830</f>
        <v/>
      </c>
      <c r="B16830">
        <f>IF(ISNUMBER(Input!B16830),IF(AND(Input!B16830&gt;=20,Input!B16830&lt;=700),Input!B16830,""),"")</f>
        <v/>
      </c>
      <c r="C16830">
        <f>IF(B16830="","",INT(A16830))</f>
        <v/>
      </c>
      <c r="D16830">
        <f>IF(B16830="","",HOUR(A16830))</f>
        <v/>
      </c>
      <c r="E16830">
        <f>IF(B16830="","",IF(INPUT!$I$1="","",IF(C16830&lt;(INT(INPUT!$I$1)-INPUT!$I$2),"Off Meds",IF(C16830&lt;=(INT(INPUT!$I$1)+INPUT!$I$2),"Washout","On Meds"))))</f>
        <v/>
      </c>
      <c r="F16830">
        <f>IF(B16830="","",1.509*(LN(B16830)^1.084-5.381))</f>
        <v/>
      </c>
      <c r="G16830">
        <f>IF(F16830="","",IF(F16830&lt;0,10*F16830^2,0))</f>
        <v/>
      </c>
      <c r="H16830">
        <f>IF(F16830="","",IF(F16830&gt;0,10*F16830^2,0))</f>
        <v/>
      </c>
    </row>
    <row r="16831">
      <c r="A16831">
        <f>Input!A16831</f>
        <v/>
      </c>
      <c r="B16831">
        <f>IF(ISNUMBER(Input!B16831),IF(AND(Input!B16831&gt;=20,Input!B16831&lt;=700),Input!B16831,""),"")</f>
        <v/>
      </c>
      <c r="C16831">
        <f>IF(B16831="","",INT(A16831))</f>
        <v/>
      </c>
      <c r="D16831">
        <f>IF(B16831="","",HOUR(A16831))</f>
        <v/>
      </c>
      <c r="E16831">
        <f>IF(B16831="","",IF(INPUT!$I$1="","",IF(C16831&lt;(INT(INPUT!$I$1)-INPUT!$I$2),"Off Meds",IF(C16831&lt;=(INT(INPUT!$I$1)+INPUT!$I$2),"Washout","On Meds"))))</f>
        <v/>
      </c>
      <c r="F16831">
        <f>IF(B16831="","",1.509*(LN(B16831)^1.084-5.381))</f>
        <v/>
      </c>
      <c r="G16831">
        <f>IF(F16831="","",IF(F16831&lt;0,10*F16831^2,0))</f>
        <v/>
      </c>
      <c r="H16831">
        <f>IF(F16831="","",IF(F16831&gt;0,10*F16831^2,0))</f>
        <v/>
      </c>
    </row>
    <row r="16832">
      <c r="A16832">
        <f>Input!A16832</f>
        <v/>
      </c>
      <c r="B16832">
        <f>IF(ISNUMBER(Input!B16832),IF(AND(Input!B16832&gt;=20,Input!B16832&lt;=700),Input!B16832,""),"")</f>
        <v/>
      </c>
      <c r="C16832">
        <f>IF(B16832="","",INT(A16832))</f>
        <v/>
      </c>
      <c r="D16832">
        <f>IF(B16832="","",HOUR(A16832))</f>
        <v/>
      </c>
      <c r="E16832">
        <f>IF(B16832="","",IF(INPUT!$I$1="","",IF(C16832&lt;(INT(INPUT!$I$1)-INPUT!$I$2),"Off Meds",IF(C16832&lt;=(INT(INPUT!$I$1)+INPUT!$I$2),"Washout","On Meds"))))</f>
        <v/>
      </c>
      <c r="F16832">
        <f>IF(B16832="","",1.509*(LN(B16832)^1.084-5.381))</f>
        <v/>
      </c>
      <c r="G16832">
        <f>IF(F16832="","",IF(F16832&lt;0,10*F16832^2,0))</f>
        <v/>
      </c>
      <c r="H16832">
        <f>IF(F16832="","",IF(F16832&gt;0,10*F16832^2,0))</f>
        <v/>
      </c>
    </row>
    <row r="16833">
      <c r="A16833">
        <f>Input!A16833</f>
        <v/>
      </c>
      <c r="B16833">
        <f>IF(ISNUMBER(Input!B16833),IF(AND(Input!B16833&gt;=20,Input!B16833&lt;=700),Input!B16833,""),"")</f>
        <v/>
      </c>
      <c r="C16833">
        <f>IF(B16833="","",INT(A16833))</f>
        <v/>
      </c>
      <c r="D16833">
        <f>IF(B16833="","",HOUR(A16833))</f>
        <v/>
      </c>
      <c r="E16833">
        <f>IF(B16833="","",IF(INPUT!$I$1="","",IF(C16833&lt;(INT(INPUT!$I$1)-INPUT!$I$2),"Off Meds",IF(C16833&lt;=(INT(INPUT!$I$1)+INPUT!$I$2),"Washout","On Meds"))))</f>
        <v/>
      </c>
      <c r="F16833">
        <f>IF(B16833="","",1.509*(LN(B16833)^1.084-5.381))</f>
        <v/>
      </c>
      <c r="G16833">
        <f>IF(F16833="","",IF(F16833&lt;0,10*F16833^2,0))</f>
        <v/>
      </c>
      <c r="H16833">
        <f>IF(F16833="","",IF(F16833&gt;0,10*F16833^2,0))</f>
        <v/>
      </c>
    </row>
    <row r="16834">
      <c r="A16834">
        <f>Input!A16834</f>
        <v/>
      </c>
      <c r="B16834">
        <f>IF(ISNUMBER(Input!B16834),IF(AND(Input!B16834&gt;=20,Input!B16834&lt;=700),Input!B16834,""),"")</f>
        <v/>
      </c>
      <c r="C16834">
        <f>IF(B16834="","",INT(A16834))</f>
        <v/>
      </c>
      <c r="D16834">
        <f>IF(B16834="","",HOUR(A16834))</f>
        <v/>
      </c>
      <c r="E16834">
        <f>IF(B16834="","",IF(INPUT!$I$1="","",IF(C16834&lt;(INT(INPUT!$I$1)-INPUT!$I$2),"Off Meds",IF(C16834&lt;=(INT(INPUT!$I$1)+INPUT!$I$2),"Washout","On Meds"))))</f>
        <v/>
      </c>
      <c r="F16834">
        <f>IF(B16834="","",1.509*(LN(B16834)^1.084-5.381))</f>
        <v/>
      </c>
      <c r="G16834">
        <f>IF(F16834="","",IF(F16834&lt;0,10*F16834^2,0))</f>
        <v/>
      </c>
      <c r="H16834">
        <f>IF(F16834="","",IF(F16834&gt;0,10*F16834^2,0))</f>
        <v/>
      </c>
    </row>
    <row r="16835">
      <c r="A16835">
        <f>Input!A16835</f>
        <v/>
      </c>
      <c r="B16835">
        <f>IF(ISNUMBER(Input!B16835),IF(AND(Input!B16835&gt;=20,Input!B16835&lt;=700),Input!B16835,""),"")</f>
        <v/>
      </c>
      <c r="C16835">
        <f>IF(B16835="","",INT(A16835))</f>
        <v/>
      </c>
      <c r="D16835">
        <f>IF(B16835="","",HOUR(A16835))</f>
        <v/>
      </c>
      <c r="E16835">
        <f>IF(B16835="","",IF(INPUT!$I$1="","",IF(C16835&lt;(INT(INPUT!$I$1)-INPUT!$I$2),"Off Meds",IF(C16835&lt;=(INT(INPUT!$I$1)+INPUT!$I$2),"Washout","On Meds"))))</f>
        <v/>
      </c>
      <c r="F16835">
        <f>IF(B16835="","",1.509*(LN(B16835)^1.084-5.381))</f>
        <v/>
      </c>
      <c r="G16835">
        <f>IF(F16835="","",IF(F16835&lt;0,10*F16835^2,0))</f>
        <v/>
      </c>
      <c r="H16835">
        <f>IF(F16835="","",IF(F16835&gt;0,10*F16835^2,0))</f>
        <v/>
      </c>
    </row>
    <row r="16836">
      <c r="A16836">
        <f>Input!A16836</f>
        <v/>
      </c>
      <c r="B16836">
        <f>IF(ISNUMBER(Input!B16836),IF(AND(Input!B16836&gt;=20,Input!B16836&lt;=700),Input!B16836,""),"")</f>
        <v/>
      </c>
      <c r="C16836">
        <f>IF(B16836="","",INT(A16836))</f>
        <v/>
      </c>
      <c r="D16836">
        <f>IF(B16836="","",HOUR(A16836))</f>
        <v/>
      </c>
      <c r="E16836">
        <f>IF(B16836="","",IF(INPUT!$I$1="","",IF(C16836&lt;(INT(INPUT!$I$1)-INPUT!$I$2),"Off Meds",IF(C16836&lt;=(INT(INPUT!$I$1)+INPUT!$I$2),"Washout","On Meds"))))</f>
        <v/>
      </c>
      <c r="F16836">
        <f>IF(B16836="","",1.509*(LN(B16836)^1.084-5.381))</f>
        <v/>
      </c>
      <c r="G16836">
        <f>IF(F16836="","",IF(F16836&lt;0,10*F16836^2,0))</f>
        <v/>
      </c>
      <c r="H16836">
        <f>IF(F16836="","",IF(F16836&gt;0,10*F16836^2,0))</f>
        <v/>
      </c>
    </row>
    <row r="16837">
      <c r="A16837">
        <f>Input!A16837</f>
        <v/>
      </c>
      <c r="B16837">
        <f>IF(ISNUMBER(Input!B16837),IF(AND(Input!B16837&gt;=20,Input!B16837&lt;=700),Input!B16837,""),"")</f>
        <v/>
      </c>
      <c r="C16837">
        <f>IF(B16837="","",INT(A16837))</f>
        <v/>
      </c>
      <c r="D16837">
        <f>IF(B16837="","",HOUR(A16837))</f>
        <v/>
      </c>
      <c r="E16837">
        <f>IF(B16837="","",IF(INPUT!$I$1="","",IF(C16837&lt;(INT(INPUT!$I$1)-INPUT!$I$2),"Off Meds",IF(C16837&lt;=(INT(INPUT!$I$1)+INPUT!$I$2),"Washout","On Meds"))))</f>
        <v/>
      </c>
      <c r="F16837">
        <f>IF(B16837="","",1.509*(LN(B16837)^1.084-5.381))</f>
        <v/>
      </c>
      <c r="G16837">
        <f>IF(F16837="","",IF(F16837&lt;0,10*F16837^2,0))</f>
        <v/>
      </c>
      <c r="H16837">
        <f>IF(F16837="","",IF(F16837&gt;0,10*F16837^2,0))</f>
        <v/>
      </c>
    </row>
    <row r="16838">
      <c r="A16838">
        <f>Input!A16838</f>
        <v/>
      </c>
      <c r="B16838">
        <f>IF(ISNUMBER(Input!B16838),IF(AND(Input!B16838&gt;=20,Input!B16838&lt;=700),Input!B16838,""),"")</f>
        <v/>
      </c>
      <c r="C16838">
        <f>IF(B16838="","",INT(A16838))</f>
        <v/>
      </c>
      <c r="D16838">
        <f>IF(B16838="","",HOUR(A16838))</f>
        <v/>
      </c>
      <c r="E16838">
        <f>IF(B16838="","",IF(INPUT!$I$1="","",IF(C16838&lt;(INT(INPUT!$I$1)-INPUT!$I$2),"Off Meds",IF(C16838&lt;=(INT(INPUT!$I$1)+INPUT!$I$2),"Washout","On Meds"))))</f>
        <v/>
      </c>
      <c r="F16838">
        <f>IF(B16838="","",1.509*(LN(B16838)^1.084-5.381))</f>
        <v/>
      </c>
      <c r="G16838">
        <f>IF(F16838="","",IF(F16838&lt;0,10*F16838^2,0))</f>
        <v/>
      </c>
      <c r="H16838">
        <f>IF(F16838="","",IF(F16838&gt;0,10*F16838^2,0))</f>
        <v/>
      </c>
    </row>
    <row r="16839">
      <c r="A16839">
        <f>Input!A16839</f>
        <v/>
      </c>
      <c r="B16839">
        <f>IF(ISNUMBER(Input!B16839),IF(AND(Input!B16839&gt;=20,Input!B16839&lt;=700),Input!B16839,""),"")</f>
        <v/>
      </c>
      <c r="C16839">
        <f>IF(B16839="","",INT(A16839))</f>
        <v/>
      </c>
      <c r="D16839">
        <f>IF(B16839="","",HOUR(A16839))</f>
        <v/>
      </c>
      <c r="E16839">
        <f>IF(B16839="","",IF(INPUT!$I$1="","",IF(C16839&lt;(INT(INPUT!$I$1)-INPUT!$I$2),"Off Meds",IF(C16839&lt;=(INT(INPUT!$I$1)+INPUT!$I$2),"Washout","On Meds"))))</f>
        <v/>
      </c>
      <c r="F16839">
        <f>IF(B16839="","",1.509*(LN(B16839)^1.084-5.381))</f>
        <v/>
      </c>
      <c r="G16839">
        <f>IF(F16839="","",IF(F16839&lt;0,10*F16839^2,0))</f>
        <v/>
      </c>
      <c r="H16839">
        <f>IF(F16839="","",IF(F16839&gt;0,10*F16839^2,0))</f>
        <v/>
      </c>
    </row>
    <row r="16840">
      <c r="A16840">
        <f>Input!A16840</f>
        <v/>
      </c>
      <c r="B16840">
        <f>IF(ISNUMBER(Input!B16840),IF(AND(Input!B16840&gt;=20,Input!B16840&lt;=700),Input!B16840,""),"")</f>
        <v/>
      </c>
      <c r="C16840">
        <f>IF(B16840="","",INT(A16840))</f>
        <v/>
      </c>
      <c r="D16840">
        <f>IF(B16840="","",HOUR(A16840))</f>
        <v/>
      </c>
      <c r="E16840">
        <f>IF(B16840="","",IF(INPUT!$I$1="","",IF(C16840&lt;(INT(INPUT!$I$1)-INPUT!$I$2),"Off Meds",IF(C16840&lt;=(INT(INPUT!$I$1)+INPUT!$I$2),"Washout","On Meds"))))</f>
        <v/>
      </c>
      <c r="F16840">
        <f>IF(B16840="","",1.509*(LN(B16840)^1.084-5.381))</f>
        <v/>
      </c>
      <c r="G16840">
        <f>IF(F16840="","",IF(F16840&lt;0,10*F16840^2,0))</f>
        <v/>
      </c>
      <c r="H16840">
        <f>IF(F16840="","",IF(F16840&gt;0,10*F16840^2,0))</f>
        <v/>
      </c>
    </row>
    <row r="16841">
      <c r="A16841">
        <f>Input!A16841</f>
        <v/>
      </c>
      <c r="B16841">
        <f>IF(ISNUMBER(Input!B16841),IF(AND(Input!B16841&gt;=20,Input!B16841&lt;=700),Input!B16841,""),"")</f>
        <v/>
      </c>
      <c r="C16841">
        <f>IF(B16841="","",INT(A16841))</f>
        <v/>
      </c>
      <c r="D16841">
        <f>IF(B16841="","",HOUR(A16841))</f>
        <v/>
      </c>
      <c r="E16841">
        <f>IF(B16841="","",IF(INPUT!$I$1="","",IF(C16841&lt;(INT(INPUT!$I$1)-INPUT!$I$2),"Off Meds",IF(C16841&lt;=(INT(INPUT!$I$1)+INPUT!$I$2),"Washout","On Meds"))))</f>
        <v/>
      </c>
      <c r="F16841">
        <f>IF(B16841="","",1.509*(LN(B16841)^1.084-5.381))</f>
        <v/>
      </c>
      <c r="G16841">
        <f>IF(F16841="","",IF(F16841&lt;0,10*F16841^2,0))</f>
        <v/>
      </c>
      <c r="H16841">
        <f>IF(F16841="","",IF(F16841&gt;0,10*F16841^2,0))</f>
        <v/>
      </c>
    </row>
    <row r="16842">
      <c r="A16842">
        <f>Input!A16842</f>
        <v/>
      </c>
      <c r="B16842">
        <f>IF(ISNUMBER(Input!B16842),IF(AND(Input!B16842&gt;=20,Input!B16842&lt;=700),Input!B16842,""),"")</f>
        <v/>
      </c>
      <c r="C16842">
        <f>IF(B16842="","",INT(A16842))</f>
        <v/>
      </c>
      <c r="D16842">
        <f>IF(B16842="","",HOUR(A16842))</f>
        <v/>
      </c>
      <c r="E16842">
        <f>IF(B16842="","",IF(INPUT!$I$1="","",IF(C16842&lt;(INT(INPUT!$I$1)-INPUT!$I$2),"Off Meds",IF(C16842&lt;=(INT(INPUT!$I$1)+INPUT!$I$2),"Washout","On Meds"))))</f>
        <v/>
      </c>
      <c r="F16842">
        <f>IF(B16842="","",1.509*(LN(B16842)^1.084-5.381))</f>
        <v/>
      </c>
      <c r="G16842">
        <f>IF(F16842="","",IF(F16842&lt;0,10*F16842^2,0))</f>
        <v/>
      </c>
      <c r="H16842">
        <f>IF(F16842="","",IF(F16842&gt;0,10*F16842^2,0))</f>
        <v/>
      </c>
    </row>
    <row r="16843">
      <c r="A16843">
        <f>Input!A16843</f>
        <v/>
      </c>
      <c r="B16843">
        <f>IF(ISNUMBER(Input!B16843),IF(AND(Input!B16843&gt;=20,Input!B16843&lt;=700),Input!B16843,""),"")</f>
        <v/>
      </c>
      <c r="C16843">
        <f>IF(B16843="","",INT(A16843))</f>
        <v/>
      </c>
      <c r="D16843">
        <f>IF(B16843="","",HOUR(A16843))</f>
        <v/>
      </c>
      <c r="E16843">
        <f>IF(B16843="","",IF(INPUT!$I$1="","",IF(C16843&lt;(INT(INPUT!$I$1)-INPUT!$I$2),"Off Meds",IF(C16843&lt;=(INT(INPUT!$I$1)+INPUT!$I$2),"Washout","On Meds"))))</f>
        <v/>
      </c>
      <c r="F16843">
        <f>IF(B16843="","",1.509*(LN(B16843)^1.084-5.381))</f>
        <v/>
      </c>
      <c r="G16843">
        <f>IF(F16843="","",IF(F16843&lt;0,10*F16843^2,0))</f>
        <v/>
      </c>
      <c r="H16843">
        <f>IF(F16843="","",IF(F16843&gt;0,10*F16843^2,0))</f>
        <v/>
      </c>
    </row>
    <row r="16844">
      <c r="A16844">
        <f>Input!A16844</f>
        <v/>
      </c>
      <c r="B16844">
        <f>IF(ISNUMBER(Input!B16844),IF(AND(Input!B16844&gt;=20,Input!B16844&lt;=700),Input!B16844,""),"")</f>
        <v/>
      </c>
      <c r="C16844">
        <f>IF(B16844="","",INT(A16844))</f>
        <v/>
      </c>
      <c r="D16844">
        <f>IF(B16844="","",HOUR(A16844))</f>
        <v/>
      </c>
      <c r="E16844">
        <f>IF(B16844="","",IF(INPUT!$I$1="","",IF(C16844&lt;(INT(INPUT!$I$1)-INPUT!$I$2),"Off Meds",IF(C16844&lt;=(INT(INPUT!$I$1)+INPUT!$I$2),"Washout","On Meds"))))</f>
        <v/>
      </c>
      <c r="F16844">
        <f>IF(B16844="","",1.509*(LN(B16844)^1.084-5.381))</f>
        <v/>
      </c>
      <c r="G16844">
        <f>IF(F16844="","",IF(F16844&lt;0,10*F16844^2,0))</f>
        <v/>
      </c>
      <c r="H16844">
        <f>IF(F16844="","",IF(F16844&gt;0,10*F16844^2,0))</f>
        <v/>
      </c>
    </row>
    <row r="16845">
      <c r="A16845">
        <f>Input!A16845</f>
        <v/>
      </c>
      <c r="B16845">
        <f>IF(ISNUMBER(Input!B16845),IF(AND(Input!B16845&gt;=20,Input!B16845&lt;=700),Input!B16845,""),"")</f>
        <v/>
      </c>
      <c r="C16845">
        <f>IF(B16845="","",INT(A16845))</f>
        <v/>
      </c>
      <c r="D16845">
        <f>IF(B16845="","",HOUR(A16845))</f>
        <v/>
      </c>
      <c r="E16845">
        <f>IF(B16845="","",IF(INPUT!$I$1="","",IF(C16845&lt;(INT(INPUT!$I$1)-INPUT!$I$2),"Off Meds",IF(C16845&lt;=(INT(INPUT!$I$1)+INPUT!$I$2),"Washout","On Meds"))))</f>
        <v/>
      </c>
      <c r="F16845">
        <f>IF(B16845="","",1.509*(LN(B16845)^1.084-5.381))</f>
        <v/>
      </c>
      <c r="G16845">
        <f>IF(F16845="","",IF(F16845&lt;0,10*F16845^2,0))</f>
        <v/>
      </c>
      <c r="H16845">
        <f>IF(F16845="","",IF(F16845&gt;0,10*F16845^2,0))</f>
        <v/>
      </c>
    </row>
    <row r="16846">
      <c r="A16846">
        <f>Input!A16846</f>
        <v/>
      </c>
      <c r="B16846">
        <f>IF(ISNUMBER(Input!B16846),IF(AND(Input!B16846&gt;=20,Input!B16846&lt;=700),Input!B16846,""),"")</f>
        <v/>
      </c>
      <c r="C16846">
        <f>IF(B16846="","",INT(A16846))</f>
        <v/>
      </c>
      <c r="D16846">
        <f>IF(B16846="","",HOUR(A16846))</f>
        <v/>
      </c>
      <c r="E16846">
        <f>IF(B16846="","",IF(INPUT!$I$1="","",IF(C16846&lt;(INT(INPUT!$I$1)-INPUT!$I$2),"Off Meds",IF(C16846&lt;=(INT(INPUT!$I$1)+INPUT!$I$2),"Washout","On Meds"))))</f>
        <v/>
      </c>
      <c r="F16846">
        <f>IF(B16846="","",1.509*(LN(B16846)^1.084-5.381))</f>
        <v/>
      </c>
      <c r="G16846">
        <f>IF(F16846="","",IF(F16846&lt;0,10*F16846^2,0))</f>
        <v/>
      </c>
      <c r="H16846">
        <f>IF(F16846="","",IF(F16846&gt;0,10*F16846^2,0))</f>
        <v/>
      </c>
    </row>
    <row r="16847">
      <c r="A16847">
        <f>Input!A16847</f>
        <v/>
      </c>
      <c r="B16847">
        <f>IF(ISNUMBER(Input!B16847),IF(AND(Input!B16847&gt;=20,Input!B16847&lt;=700),Input!B16847,""),"")</f>
        <v/>
      </c>
      <c r="C16847">
        <f>IF(B16847="","",INT(A16847))</f>
        <v/>
      </c>
      <c r="D16847">
        <f>IF(B16847="","",HOUR(A16847))</f>
        <v/>
      </c>
      <c r="E16847">
        <f>IF(B16847="","",IF(INPUT!$I$1="","",IF(C16847&lt;(INT(INPUT!$I$1)-INPUT!$I$2),"Off Meds",IF(C16847&lt;=(INT(INPUT!$I$1)+INPUT!$I$2),"Washout","On Meds"))))</f>
        <v/>
      </c>
      <c r="F16847">
        <f>IF(B16847="","",1.509*(LN(B16847)^1.084-5.381))</f>
        <v/>
      </c>
      <c r="G16847">
        <f>IF(F16847="","",IF(F16847&lt;0,10*F16847^2,0))</f>
        <v/>
      </c>
      <c r="H16847">
        <f>IF(F16847="","",IF(F16847&gt;0,10*F16847^2,0))</f>
        <v/>
      </c>
    </row>
    <row r="16848">
      <c r="A16848">
        <f>Input!A16848</f>
        <v/>
      </c>
      <c r="B16848">
        <f>IF(ISNUMBER(Input!B16848),IF(AND(Input!B16848&gt;=20,Input!B16848&lt;=700),Input!B16848,""),"")</f>
        <v/>
      </c>
      <c r="C16848">
        <f>IF(B16848="","",INT(A16848))</f>
        <v/>
      </c>
      <c r="D16848">
        <f>IF(B16848="","",HOUR(A16848))</f>
        <v/>
      </c>
      <c r="E16848">
        <f>IF(B16848="","",IF(INPUT!$I$1="","",IF(C16848&lt;(INT(INPUT!$I$1)-INPUT!$I$2),"Off Meds",IF(C16848&lt;=(INT(INPUT!$I$1)+INPUT!$I$2),"Washout","On Meds"))))</f>
        <v/>
      </c>
      <c r="F16848">
        <f>IF(B16848="","",1.509*(LN(B16848)^1.084-5.381))</f>
        <v/>
      </c>
      <c r="G16848">
        <f>IF(F16848="","",IF(F16848&lt;0,10*F16848^2,0))</f>
        <v/>
      </c>
      <c r="H16848">
        <f>IF(F16848="","",IF(F16848&gt;0,10*F16848^2,0))</f>
        <v/>
      </c>
    </row>
    <row r="16849">
      <c r="A16849">
        <f>Input!A16849</f>
        <v/>
      </c>
      <c r="B16849">
        <f>IF(ISNUMBER(Input!B16849),IF(AND(Input!B16849&gt;=20,Input!B16849&lt;=700),Input!B16849,""),"")</f>
        <v/>
      </c>
      <c r="C16849">
        <f>IF(B16849="","",INT(A16849))</f>
        <v/>
      </c>
      <c r="D16849">
        <f>IF(B16849="","",HOUR(A16849))</f>
        <v/>
      </c>
      <c r="E16849">
        <f>IF(B16849="","",IF(INPUT!$I$1="","",IF(C16849&lt;(INT(INPUT!$I$1)-INPUT!$I$2),"Off Meds",IF(C16849&lt;=(INT(INPUT!$I$1)+INPUT!$I$2),"Washout","On Meds"))))</f>
        <v/>
      </c>
      <c r="F16849">
        <f>IF(B16849="","",1.509*(LN(B16849)^1.084-5.381))</f>
        <v/>
      </c>
      <c r="G16849">
        <f>IF(F16849="","",IF(F16849&lt;0,10*F16849^2,0))</f>
        <v/>
      </c>
      <c r="H16849">
        <f>IF(F16849="","",IF(F16849&gt;0,10*F16849^2,0))</f>
        <v/>
      </c>
    </row>
    <row r="16850">
      <c r="A16850">
        <f>Input!A16850</f>
        <v/>
      </c>
      <c r="B16850">
        <f>IF(ISNUMBER(Input!B16850),IF(AND(Input!B16850&gt;=20,Input!B16850&lt;=700),Input!B16850,""),"")</f>
        <v/>
      </c>
      <c r="C16850">
        <f>IF(B16850="","",INT(A16850))</f>
        <v/>
      </c>
      <c r="D16850">
        <f>IF(B16850="","",HOUR(A16850))</f>
        <v/>
      </c>
      <c r="E16850">
        <f>IF(B16850="","",IF(INPUT!$I$1="","",IF(C16850&lt;(INT(INPUT!$I$1)-INPUT!$I$2),"Off Meds",IF(C16850&lt;=(INT(INPUT!$I$1)+INPUT!$I$2),"Washout","On Meds"))))</f>
        <v/>
      </c>
      <c r="F16850">
        <f>IF(B16850="","",1.509*(LN(B16850)^1.084-5.381))</f>
        <v/>
      </c>
      <c r="G16850">
        <f>IF(F16850="","",IF(F16850&lt;0,10*F16850^2,0))</f>
        <v/>
      </c>
      <c r="H16850">
        <f>IF(F16850="","",IF(F16850&gt;0,10*F16850^2,0))</f>
        <v/>
      </c>
    </row>
    <row r="16851">
      <c r="A16851">
        <f>Input!A16851</f>
        <v/>
      </c>
      <c r="B16851">
        <f>IF(ISNUMBER(Input!B16851),IF(AND(Input!B16851&gt;=20,Input!B16851&lt;=700),Input!B16851,""),"")</f>
        <v/>
      </c>
      <c r="C16851">
        <f>IF(B16851="","",INT(A16851))</f>
        <v/>
      </c>
      <c r="D16851">
        <f>IF(B16851="","",HOUR(A16851))</f>
        <v/>
      </c>
      <c r="E16851">
        <f>IF(B16851="","",IF(INPUT!$I$1="","",IF(C16851&lt;(INT(INPUT!$I$1)-INPUT!$I$2),"Off Meds",IF(C16851&lt;=(INT(INPUT!$I$1)+INPUT!$I$2),"Washout","On Meds"))))</f>
        <v/>
      </c>
      <c r="F16851">
        <f>IF(B16851="","",1.509*(LN(B16851)^1.084-5.381))</f>
        <v/>
      </c>
      <c r="G16851">
        <f>IF(F16851="","",IF(F16851&lt;0,10*F16851^2,0))</f>
        <v/>
      </c>
      <c r="H16851">
        <f>IF(F16851="","",IF(F16851&gt;0,10*F16851^2,0))</f>
        <v/>
      </c>
    </row>
    <row r="16852">
      <c r="A16852">
        <f>Input!A16852</f>
        <v/>
      </c>
      <c r="B16852">
        <f>IF(ISNUMBER(Input!B16852),IF(AND(Input!B16852&gt;=20,Input!B16852&lt;=700),Input!B16852,""),"")</f>
        <v/>
      </c>
      <c r="C16852">
        <f>IF(B16852="","",INT(A16852))</f>
        <v/>
      </c>
      <c r="D16852">
        <f>IF(B16852="","",HOUR(A16852))</f>
        <v/>
      </c>
      <c r="E16852">
        <f>IF(B16852="","",IF(INPUT!$I$1="","",IF(C16852&lt;(INT(INPUT!$I$1)-INPUT!$I$2),"Off Meds",IF(C16852&lt;=(INT(INPUT!$I$1)+INPUT!$I$2),"Washout","On Meds"))))</f>
        <v/>
      </c>
      <c r="F16852">
        <f>IF(B16852="","",1.509*(LN(B16852)^1.084-5.381))</f>
        <v/>
      </c>
      <c r="G16852">
        <f>IF(F16852="","",IF(F16852&lt;0,10*F16852^2,0))</f>
        <v/>
      </c>
      <c r="H16852">
        <f>IF(F16852="","",IF(F16852&gt;0,10*F16852^2,0))</f>
        <v/>
      </c>
    </row>
    <row r="16853">
      <c r="A16853">
        <f>Input!A16853</f>
        <v/>
      </c>
      <c r="B16853">
        <f>IF(ISNUMBER(Input!B16853),IF(AND(Input!B16853&gt;=20,Input!B16853&lt;=700),Input!B16853,""),"")</f>
        <v/>
      </c>
      <c r="C16853">
        <f>IF(B16853="","",INT(A16853))</f>
        <v/>
      </c>
      <c r="D16853">
        <f>IF(B16853="","",HOUR(A16853))</f>
        <v/>
      </c>
      <c r="E16853">
        <f>IF(B16853="","",IF(INPUT!$I$1="","",IF(C16853&lt;(INT(INPUT!$I$1)-INPUT!$I$2),"Off Meds",IF(C16853&lt;=(INT(INPUT!$I$1)+INPUT!$I$2),"Washout","On Meds"))))</f>
        <v/>
      </c>
      <c r="F16853">
        <f>IF(B16853="","",1.509*(LN(B16853)^1.084-5.381))</f>
        <v/>
      </c>
      <c r="G16853">
        <f>IF(F16853="","",IF(F16853&lt;0,10*F16853^2,0))</f>
        <v/>
      </c>
      <c r="H16853">
        <f>IF(F16853="","",IF(F16853&gt;0,10*F16853^2,0))</f>
        <v/>
      </c>
    </row>
    <row r="16854">
      <c r="A16854">
        <f>Input!A16854</f>
        <v/>
      </c>
      <c r="B16854">
        <f>IF(ISNUMBER(Input!B16854),IF(AND(Input!B16854&gt;=20,Input!B16854&lt;=700),Input!B16854,""),"")</f>
        <v/>
      </c>
      <c r="C16854">
        <f>IF(B16854="","",INT(A16854))</f>
        <v/>
      </c>
      <c r="D16854">
        <f>IF(B16854="","",HOUR(A16854))</f>
        <v/>
      </c>
      <c r="E16854">
        <f>IF(B16854="","",IF(INPUT!$I$1="","",IF(C16854&lt;(INT(INPUT!$I$1)-INPUT!$I$2),"Off Meds",IF(C16854&lt;=(INT(INPUT!$I$1)+INPUT!$I$2),"Washout","On Meds"))))</f>
        <v/>
      </c>
      <c r="F16854">
        <f>IF(B16854="","",1.509*(LN(B16854)^1.084-5.381))</f>
        <v/>
      </c>
      <c r="G16854">
        <f>IF(F16854="","",IF(F16854&lt;0,10*F16854^2,0))</f>
        <v/>
      </c>
      <c r="H16854">
        <f>IF(F16854="","",IF(F16854&gt;0,10*F16854^2,0))</f>
        <v/>
      </c>
    </row>
    <row r="16855">
      <c r="A16855">
        <f>Input!A16855</f>
        <v/>
      </c>
      <c r="B16855">
        <f>IF(ISNUMBER(Input!B16855),IF(AND(Input!B16855&gt;=20,Input!B16855&lt;=700),Input!B16855,""),"")</f>
        <v/>
      </c>
      <c r="C16855">
        <f>IF(B16855="","",INT(A16855))</f>
        <v/>
      </c>
      <c r="D16855">
        <f>IF(B16855="","",HOUR(A16855))</f>
        <v/>
      </c>
      <c r="E16855">
        <f>IF(B16855="","",IF(INPUT!$I$1="","",IF(C16855&lt;(INT(INPUT!$I$1)-INPUT!$I$2),"Off Meds",IF(C16855&lt;=(INT(INPUT!$I$1)+INPUT!$I$2),"Washout","On Meds"))))</f>
        <v/>
      </c>
      <c r="F16855">
        <f>IF(B16855="","",1.509*(LN(B16855)^1.084-5.381))</f>
        <v/>
      </c>
      <c r="G16855">
        <f>IF(F16855="","",IF(F16855&lt;0,10*F16855^2,0))</f>
        <v/>
      </c>
      <c r="H16855">
        <f>IF(F16855="","",IF(F16855&gt;0,10*F16855^2,0))</f>
        <v/>
      </c>
    </row>
    <row r="16856">
      <c r="A16856">
        <f>Input!A16856</f>
        <v/>
      </c>
      <c r="B16856">
        <f>IF(ISNUMBER(Input!B16856),IF(AND(Input!B16856&gt;=20,Input!B16856&lt;=700),Input!B16856,""),"")</f>
        <v/>
      </c>
      <c r="C16856">
        <f>IF(B16856="","",INT(A16856))</f>
        <v/>
      </c>
      <c r="D16856">
        <f>IF(B16856="","",HOUR(A16856))</f>
        <v/>
      </c>
      <c r="E16856">
        <f>IF(B16856="","",IF(INPUT!$I$1="","",IF(C16856&lt;(INT(INPUT!$I$1)-INPUT!$I$2),"Off Meds",IF(C16856&lt;=(INT(INPUT!$I$1)+INPUT!$I$2),"Washout","On Meds"))))</f>
        <v/>
      </c>
      <c r="F16856">
        <f>IF(B16856="","",1.509*(LN(B16856)^1.084-5.381))</f>
        <v/>
      </c>
      <c r="G16856">
        <f>IF(F16856="","",IF(F16856&lt;0,10*F16856^2,0))</f>
        <v/>
      </c>
      <c r="H16856">
        <f>IF(F16856="","",IF(F16856&gt;0,10*F16856^2,0))</f>
        <v/>
      </c>
    </row>
    <row r="16857">
      <c r="A16857">
        <f>Input!A16857</f>
        <v/>
      </c>
      <c r="B16857">
        <f>IF(ISNUMBER(Input!B16857),IF(AND(Input!B16857&gt;=20,Input!B16857&lt;=700),Input!B16857,""),"")</f>
        <v/>
      </c>
      <c r="C16857">
        <f>IF(B16857="","",INT(A16857))</f>
        <v/>
      </c>
      <c r="D16857">
        <f>IF(B16857="","",HOUR(A16857))</f>
        <v/>
      </c>
      <c r="E16857">
        <f>IF(B16857="","",IF(INPUT!$I$1="","",IF(C16857&lt;(INT(INPUT!$I$1)-INPUT!$I$2),"Off Meds",IF(C16857&lt;=(INT(INPUT!$I$1)+INPUT!$I$2),"Washout","On Meds"))))</f>
        <v/>
      </c>
      <c r="F16857">
        <f>IF(B16857="","",1.509*(LN(B16857)^1.084-5.381))</f>
        <v/>
      </c>
      <c r="G16857">
        <f>IF(F16857="","",IF(F16857&lt;0,10*F16857^2,0))</f>
        <v/>
      </c>
      <c r="H16857">
        <f>IF(F16857="","",IF(F16857&gt;0,10*F16857^2,0))</f>
        <v/>
      </c>
    </row>
    <row r="16858">
      <c r="A16858">
        <f>Input!A16858</f>
        <v/>
      </c>
      <c r="B16858">
        <f>IF(ISNUMBER(Input!B16858),IF(AND(Input!B16858&gt;=20,Input!B16858&lt;=700),Input!B16858,""),"")</f>
        <v/>
      </c>
      <c r="C16858">
        <f>IF(B16858="","",INT(A16858))</f>
        <v/>
      </c>
      <c r="D16858">
        <f>IF(B16858="","",HOUR(A16858))</f>
        <v/>
      </c>
      <c r="E16858">
        <f>IF(B16858="","",IF(INPUT!$I$1="","",IF(C16858&lt;(INT(INPUT!$I$1)-INPUT!$I$2),"Off Meds",IF(C16858&lt;=(INT(INPUT!$I$1)+INPUT!$I$2),"Washout","On Meds"))))</f>
        <v/>
      </c>
      <c r="F16858">
        <f>IF(B16858="","",1.509*(LN(B16858)^1.084-5.381))</f>
        <v/>
      </c>
      <c r="G16858">
        <f>IF(F16858="","",IF(F16858&lt;0,10*F16858^2,0))</f>
        <v/>
      </c>
      <c r="H16858">
        <f>IF(F16858="","",IF(F16858&gt;0,10*F16858^2,0))</f>
        <v/>
      </c>
    </row>
    <row r="16859">
      <c r="A16859">
        <f>Input!A16859</f>
        <v/>
      </c>
      <c r="B16859">
        <f>IF(ISNUMBER(Input!B16859),IF(AND(Input!B16859&gt;=20,Input!B16859&lt;=700),Input!B16859,""),"")</f>
        <v/>
      </c>
      <c r="C16859">
        <f>IF(B16859="","",INT(A16859))</f>
        <v/>
      </c>
      <c r="D16859">
        <f>IF(B16859="","",HOUR(A16859))</f>
        <v/>
      </c>
      <c r="E16859">
        <f>IF(B16859="","",IF(INPUT!$I$1="","",IF(C16859&lt;(INT(INPUT!$I$1)-INPUT!$I$2),"Off Meds",IF(C16859&lt;=(INT(INPUT!$I$1)+INPUT!$I$2),"Washout","On Meds"))))</f>
        <v/>
      </c>
      <c r="F16859">
        <f>IF(B16859="","",1.509*(LN(B16859)^1.084-5.381))</f>
        <v/>
      </c>
      <c r="G16859">
        <f>IF(F16859="","",IF(F16859&lt;0,10*F16859^2,0))</f>
        <v/>
      </c>
      <c r="H16859">
        <f>IF(F16859="","",IF(F16859&gt;0,10*F16859^2,0))</f>
        <v/>
      </c>
    </row>
    <row r="16860">
      <c r="A16860">
        <f>Input!A16860</f>
        <v/>
      </c>
      <c r="B16860">
        <f>IF(ISNUMBER(Input!B16860),IF(AND(Input!B16860&gt;=20,Input!B16860&lt;=700),Input!B16860,""),"")</f>
        <v/>
      </c>
      <c r="C16860">
        <f>IF(B16860="","",INT(A16860))</f>
        <v/>
      </c>
      <c r="D16860">
        <f>IF(B16860="","",HOUR(A16860))</f>
        <v/>
      </c>
      <c r="E16860">
        <f>IF(B16860="","",IF(INPUT!$I$1="","",IF(C16860&lt;(INT(INPUT!$I$1)-INPUT!$I$2),"Off Meds",IF(C16860&lt;=(INT(INPUT!$I$1)+INPUT!$I$2),"Washout","On Meds"))))</f>
        <v/>
      </c>
      <c r="F16860">
        <f>IF(B16860="","",1.509*(LN(B16860)^1.084-5.381))</f>
        <v/>
      </c>
      <c r="G16860">
        <f>IF(F16860="","",IF(F16860&lt;0,10*F16860^2,0))</f>
        <v/>
      </c>
      <c r="H16860">
        <f>IF(F16860="","",IF(F16860&gt;0,10*F16860^2,0))</f>
        <v/>
      </c>
    </row>
    <row r="16861">
      <c r="A16861">
        <f>Input!A16861</f>
        <v/>
      </c>
      <c r="B16861">
        <f>IF(ISNUMBER(Input!B16861),IF(AND(Input!B16861&gt;=20,Input!B16861&lt;=700),Input!B16861,""),"")</f>
        <v/>
      </c>
      <c r="C16861">
        <f>IF(B16861="","",INT(A16861))</f>
        <v/>
      </c>
      <c r="D16861">
        <f>IF(B16861="","",HOUR(A16861))</f>
        <v/>
      </c>
      <c r="E16861">
        <f>IF(B16861="","",IF(INPUT!$I$1="","",IF(C16861&lt;(INT(INPUT!$I$1)-INPUT!$I$2),"Off Meds",IF(C16861&lt;=(INT(INPUT!$I$1)+INPUT!$I$2),"Washout","On Meds"))))</f>
        <v/>
      </c>
      <c r="F16861">
        <f>IF(B16861="","",1.509*(LN(B16861)^1.084-5.381))</f>
        <v/>
      </c>
      <c r="G16861">
        <f>IF(F16861="","",IF(F16861&lt;0,10*F16861^2,0))</f>
        <v/>
      </c>
      <c r="H16861">
        <f>IF(F16861="","",IF(F16861&gt;0,10*F16861^2,0))</f>
        <v/>
      </c>
    </row>
    <row r="16862">
      <c r="A16862">
        <f>Input!A16862</f>
        <v/>
      </c>
      <c r="B16862">
        <f>IF(ISNUMBER(Input!B16862),IF(AND(Input!B16862&gt;=20,Input!B16862&lt;=700),Input!B16862,""),"")</f>
        <v/>
      </c>
      <c r="C16862">
        <f>IF(B16862="","",INT(A16862))</f>
        <v/>
      </c>
      <c r="D16862">
        <f>IF(B16862="","",HOUR(A16862))</f>
        <v/>
      </c>
      <c r="E16862">
        <f>IF(B16862="","",IF(INPUT!$I$1="","",IF(C16862&lt;(INT(INPUT!$I$1)-INPUT!$I$2),"Off Meds",IF(C16862&lt;=(INT(INPUT!$I$1)+INPUT!$I$2),"Washout","On Meds"))))</f>
        <v/>
      </c>
      <c r="F16862">
        <f>IF(B16862="","",1.509*(LN(B16862)^1.084-5.381))</f>
        <v/>
      </c>
      <c r="G16862">
        <f>IF(F16862="","",IF(F16862&lt;0,10*F16862^2,0))</f>
        <v/>
      </c>
      <c r="H16862">
        <f>IF(F16862="","",IF(F16862&gt;0,10*F16862^2,0))</f>
        <v/>
      </c>
    </row>
    <row r="16863">
      <c r="A16863">
        <f>Input!A16863</f>
        <v/>
      </c>
      <c r="B16863">
        <f>IF(ISNUMBER(Input!B16863),IF(AND(Input!B16863&gt;=20,Input!B16863&lt;=700),Input!B16863,""),"")</f>
        <v/>
      </c>
      <c r="C16863">
        <f>IF(B16863="","",INT(A16863))</f>
        <v/>
      </c>
      <c r="D16863">
        <f>IF(B16863="","",HOUR(A16863))</f>
        <v/>
      </c>
      <c r="E16863">
        <f>IF(B16863="","",IF(INPUT!$I$1="","",IF(C16863&lt;(INT(INPUT!$I$1)-INPUT!$I$2),"Off Meds",IF(C16863&lt;=(INT(INPUT!$I$1)+INPUT!$I$2),"Washout","On Meds"))))</f>
        <v/>
      </c>
      <c r="F16863">
        <f>IF(B16863="","",1.509*(LN(B16863)^1.084-5.381))</f>
        <v/>
      </c>
      <c r="G16863">
        <f>IF(F16863="","",IF(F16863&lt;0,10*F16863^2,0))</f>
        <v/>
      </c>
      <c r="H16863">
        <f>IF(F16863="","",IF(F16863&gt;0,10*F16863^2,0))</f>
        <v/>
      </c>
    </row>
    <row r="16864">
      <c r="A16864">
        <f>Input!A16864</f>
        <v/>
      </c>
      <c r="B16864">
        <f>IF(ISNUMBER(Input!B16864),IF(AND(Input!B16864&gt;=20,Input!B16864&lt;=700),Input!B16864,""),"")</f>
        <v/>
      </c>
      <c r="C16864">
        <f>IF(B16864="","",INT(A16864))</f>
        <v/>
      </c>
      <c r="D16864">
        <f>IF(B16864="","",HOUR(A16864))</f>
        <v/>
      </c>
      <c r="E16864">
        <f>IF(B16864="","",IF(INPUT!$I$1="","",IF(C16864&lt;(INT(INPUT!$I$1)-INPUT!$I$2),"Off Meds",IF(C16864&lt;=(INT(INPUT!$I$1)+INPUT!$I$2),"Washout","On Meds"))))</f>
        <v/>
      </c>
      <c r="F16864">
        <f>IF(B16864="","",1.509*(LN(B16864)^1.084-5.381))</f>
        <v/>
      </c>
      <c r="G16864">
        <f>IF(F16864="","",IF(F16864&lt;0,10*F16864^2,0))</f>
        <v/>
      </c>
      <c r="H16864">
        <f>IF(F16864="","",IF(F16864&gt;0,10*F16864^2,0))</f>
        <v/>
      </c>
    </row>
    <row r="16865">
      <c r="A16865">
        <f>Input!A16865</f>
        <v/>
      </c>
      <c r="B16865">
        <f>IF(ISNUMBER(Input!B16865),IF(AND(Input!B16865&gt;=20,Input!B16865&lt;=700),Input!B16865,""),"")</f>
        <v/>
      </c>
      <c r="C16865">
        <f>IF(B16865="","",INT(A16865))</f>
        <v/>
      </c>
      <c r="D16865">
        <f>IF(B16865="","",HOUR(A16865))</f>
        <v/>
      </c>
      <c r="E16865">
        <f>IF(B16865="","",IF(INPUT!$I$1="","",IF(C16865&lt;(INT(INPUT!$I$1)-INPUT!$I$2),"Off Meds",IF(C16865&lt;=(INT(INPUT!$I$1)+INPUT!$I$2),"Washout","On Meds"))))</f>
        <v/>
      </c>
      <c r="F16865">
        <f>IF(B16865="","",1.509*(LN(B16865)^1.084-5.381))</f>
        <v/>
      </c>
      <c r="G16865">
        <f>IF(F16865="","",IF(F16865&lt;0,10*F16865^2,0))</f>
        <v/>
      </c>
      <c r="H16865">
        <f>IF(F16865="","",IF(F16865&gt;0,10*F16865^2,0))</f>
        <v/>
      </c>
    </row>
    <row r="16866">
      <c r="A16866">
        <f>Input!A16866</f>
        <v/>
      </c>
      <c r="B16866">
        <f>IF(ISNUMBER(Input!B16866),IF(AND(Input!B16866&gt;=20,Input!B16866&lt;=700),Input!B16866,""),"")</f>
        <v/>
      </c>
      <c r="C16866">
        <f>IF(B16866="","",INT(A16866))</f>
        <v/>
      </c>
      <c r="D16866">
        <f>IF(B16866="","",HOUR(A16866))</f>
        <v/>
      </c>
      <c r="E16866">
        <f>IF(B16866="","",IF(INPUT!$I$1="","",IF(C16866&lt;(INT(INPUT!$I$1)-INPUT!$I$2),"Off Meds",IF(C16866&lt;=(INT(INPUT!$I$1)+INPUT!$I$2),"Washout","On Meds"))))</f>
        <v/>
      </c>
      <c r="F16866">
        <f>IF(B16866="","",1.509*(LN(B16866)^1.084-5.381))</f>
        <v/>
      </c>
      <c r="G16866">
        <f>IF(F16866="","",IF(F16866&lt;0,10*F16866^2,0))</f>
        <v/>
      </c>
      <c r="H16866">
        <f>IF(F16866="","",IF(F16866&gt;0,10*F16866^2,0))</f>
        <v/>
      </c>
    </row>
    <row r="16867">
      <c r="A16867">
        <f>Input!A16867</f>
        <v/>
      </c>
      <c r="B16867">
        <f>IF(ISNUMBER(Input!B16867),IF(AND(Input!B16867&gt;=20,Input!B16867&lt;=700),Input!B16867,""),"")</f>
        <v/>
      </c>
      <c r="C16867">
        <f>IF(B16867="","",INT(A16867))</f>
        <v/>
      </c>
      <c r="D16867">
        <f>IF(B16867="","",HOUR(A16867))</f>
        <v/>
      </c>
      <c r="E16867">
        <f>IF(B16867="","",IF(INPUT!$I$1="","",IF(C16867&lt;(INT(INPUT!$I$1)-INPUT!$I$2),"Off Meds",IF(C16867&lt;=(INT(INPUT!$I$1)+INPUT!$I$2),"Washout","On Meds"))))</f>
        <v/>
      </c>
      <c r="F16867">
        <f>IF(B16867="","",1.509*(LN(B16867)^1.084-5.381))</f>
        <v/>
      </c>
      <c r="G16867">
        <f>IF(F16867="","",IF(F16867&lt;0,10*F16867^2,0))</f>
        <v/>
      </c>
      <c r="H16867">
        <f>IF(F16867="","",IF(F16867&gt;0,10*F16867^2,0))</f>
        <v/>
      </c>
    </row>
    <row r="16868">
      <c r="A16868">
        <f>Input!A16868</f>
        <v/>
      </c>
      <c r="B16868">
        <f>IF(ISNUMBER(Input!B16868),IF(AND(Input!B16868&gt;=20,Input!B16868&lt;=700),Input!B16868,""),"")</f>
        <v/>
      </c>
      <c r="C16868">
        <f>IF(B16868="","",INT(A16868))</f>
        <v/>
      </c>
      <c r="D16868">
        <f>IF(B16868="","",HOUR(A16868))</f>
        <v/>
      </c>
      <c r="E16868">
        <f>IF(B16868="","",IF(INPUT!$I$1="","",IF(C16868&lt;(INT(INPUT!$I$1)-INPUT!$I$2),"Off Meds",IF(C16868&lt;=(INT(INPUT!$I$1)+INPUT!$I$2),"Washout","On Meds"))))</f>
        <v/>
      </c>
      <c r="F16868">
        <f>IF(B16868="","",1.509*(LN(B16868)^1.084-5.381))</f>
        <v/>
      </c>
      <c r="G16868">
        <f>IF(F16868="","",IF(F16868&lt;0,10*F16868^2,0))</f>
        <v/>
      </c>
      <c r="H16868">
        <f>IF(F16868="","",IF(F16868&gt;0,10*F16868^2,0))</f>
        <v/>
      </c>
    </row>
    <row r="16869">
      <c r="A16869">
        <f>Input!A16869</f>
        <v/>
      </c>
      <c r="B16869">
        <f>IF(ISNUMBER(Input!B16869),IF(AND(Input!B16869&gt;=20,Input!B16869&lt;=700),Input!B16869,""),"")</f>
        <v/>
      </c>
      <c r="C16869">
        <f>IF(B16869="","",INT(A16869))</f>
        <v/>
      </c>
      <c r="D16869">
        <f>IF(B16869="","",HOUR(A16869))</f>
        <v/>
      </c>
      <c r="E16869">
        <f>IF(B16869="","",IF(INPUT!$I$1="","",IF(C16869&lt;(INT(INPUT!$I$1)-INPUT!$I$2),"Off Meds",IF(C16869&lt;=(INT(INPUT!$I$1)+INPUT!$I$2),"Washout","On Meds"))))</f>
        <v/>
      </c>
      <c r="F16869">
        <f>IF(B16869="","",1.509*(LN(B16869)^1.084-5.381))</f>
        <v/>
      </c>
      <c r="G16869">
        <f>IF(F16869="","",IF(F16869&lt;0,10*F16869^2,0))</f>
        <v/>
      </c>
      <c r="H16869">
        <f>IF(F16869="","",IF(F16869&gt;0,10*F16869^2,0))</f>
        <v/>
      </c>
    </row>
    <row r="16870">
      <c r="A16870">
        <f>Input!A16870</f>
        <v/>
      </c>
      <c r="B16870">
        <f>IF(ISNUMBER(Input!B16870),IF(AND(Input!B16870&gt;=20,Input!B16870&lt;=700),Input!B16870,""),"")</f>
        <v/>
      </c>
      <c r="C16870">
        <f>IF(B16870="","",INT(A16870))</f>
        <v/>
      </c>
      <c r="D16870">
        <f>IF(B16870="","",HOUR(A16870))</f>
        <v/>
      </c>
      <c r="E16870">
        <f>IF(B16870="","",IF(INPUT!$I$1="","",IF(C16870&lt;(INT(INPUT!$I$1)-INPUT!$I$2),"Off Meds",IF(C16870&lt;=(INT(INPUT!$I$1)+INPUT!$I$2),"Washout","On Meds"))))</f>
        <v/>
      </c>
      <c r="F16870">
        <f>IF(B16870="","",1.509*(LN(B16870)^1.084-5.381))</f>
        <v/>
      </c>
      <c r="G16870">
        <f>IF(F16870="","",IF(F16870&lt;0,10*F16870^2,0))</f>
        <v/>
      </c>
      <c r="H16870">
        <f>IF(F16870="","",IF(F16870&gt;0,10*F16870^2,0))</f>
        <v/>
      </c>
    </row>
    <row r="16871">
      <c r="A16871">
        <f>Input!A16871</f>
        <v/>
      </c>
      <c r="B16871">
        <f>IF(ISNUMBER(Input!B16871),IF(AND(Input!B16871&gt;=20,Input!B16871&lt;=700),Input!B16871,""),"")</f>
        <v/>
      </c>
      <c r="C16871">
        <f>IF(B16871="","",INT(A16871))</f>
        <v/>
      </c>
      <c r="D16871">
        <f>IF(B16871="","",HOUR(A16871))</f>
        <v/>
      </c>
      <c r="E16871">
        <f>IF(B16871="","",IF(INPUT!$I$1="","",IF(C16871&lt;(INT(INPUT!$I$1)-INPUT!$I$2),"Off Meds",IF(C16871&lt;=(INT(INPUT!$I$1)+INPUT!$I$2),"Washout","On Meds"))))</f>
        <v/>
      </c>
      <c r="F16871">
        <f>IF(B16871="","",1.509*(LN(B16871)^1.084-5.381))</f>
        <v/>
      </c>
      <c r="G16871">
        <f>IF(F16871="","",IF(F16871&lt;0,10*F16871^2,0))</f>
        <v/>
      </c>
      <c r="H16871">
        <f>IF(F16871="","",IF(F16871&gt;0,10*F16871^2,0))</f>
        <v/>
      </c>
    </row>
    <row r="16872">
      <c r="A16872">
        <f>Input!A16872</f>
        <v/>
      </c>
      <c r="B16872">
        <f>IF(ISNUMBER(Input!B16872),IF(AND(Input!B16872&gt;=20,Input!B16872&lt;=700),Input!B16872,""),"")</f>
        <v/>
      </c>
      <c r="C16872">
        <f>IF(B16872="","",INT(A16872))</f>
        <v/>
      </c>
      <c r="D16872">
        <f>IF(B16872="","",HOUR(A16872))</f>
        <v/>
      </c>
      <c r="E16872">
        <f>IF(B16872="","",IF(INPUT!$I$1="","",IF(C16872&lt;(INT(INPUT!$I$1)-INPUT!$I$2),"Off Meds",IF(C16872&lt;=(INT(INPUT!$I$1)+INPUT!$I$2),"Washout","On Meds"))))</f>
        <v/>
      </c>
      <c r="F16872">
        <f>IF(B16872="","",1.509*(LN(B16872)^1.084-5.381))</f>
        <v/>
      </c>
      <c r="G16872">
        <f>IF(F16872="","",IF(F16872&lt;0,10*F16872^2,0))</f>
        <v/>
      </c>
      <c r="H16872">
        <f>IF(F16872="","",IF(F16872&gt;0,10*F16872^2,0))</f>
        <v/>
      </c>
    </row>
    <row r="16873">
      <c r="A16873">
        <f>Input!A16873</f>
        <v/>
      </c>
      <c r="B16873">
        <f>IF(ISNUMBER(Input!B16873),IF(AND(Input!B16873&gt;=20,Input!B16873&lt;=700),Input!B16873,""),"")</f>
        <v/>
      </c>
      <c r="C16873">
        <f>IF(B16873="","",INT(A16873))</f>
        <v/>
      </c>
      <c r="D16873">
        <f>IF(B16873="","",HOUR(A16873))</f>
        <v/>
      </c>
      <c r="E16873">
        <f>IF(B16873="","",IF(INPUT!$I$1="","",IF(C16873&lt;(INT(INPUT!$I$1)-INPUT!$I$2),"Off Meds",IF(C16873&lt;=(INT(INPUT!$I$1)+INPUT!$I$2),"Washout","On Meds"))))</f>
        <v/>
      </c>
      <c r="F16873">
        <f>IF(B16873="","",1.509*(LN(B16873)^1.084-5.381))</f>
        <v/>
      </c>
      <c r="G16873">
        <f>IF(F16873="","",IF(F16873&lt;0,10*F16873^2,0))</f>
        <v/>
      </c>
      <c r="H16873">
        <f>IF(F16873="","",IF(F16873&gt;0,10*F16873^2,0))</f>
        <v/>
      </c>
    </row>
    <row r="16874">
      <c r="A16874">
        <f>Input!A16874</f>
        <v/>
      </c>
      <c r="B16874">
        <f>IF(ISNUMBER(Input!B16874),IF(AND(Input!B16874&gt;=20,Input!B16874&lt;=700),Input!B16874,""),"")</f>
        <v/>
      </c>
      <c r="C16874">
        <f>IF(B16874="","",INT(A16874))</f>
        <v/>
      </c>
      <c r="D16874">
        <f>IF(B16874="","",HOUR(A16874))</f>
        <v/>
      </c>
      <c r="E16874">
        <f>IF(B16874="","",IF(INPUT!$I$1="","",IF(C16874&lt;(INT(INPUT!$I$1)-INPUT!$I$2),"Off Meds",IF(C16874&lt;=(INT(INPUT!$I$1)+INPUT!$I$2),"Washout","On Meds"))))</f>
        <v/>
      </c>
      <c r="F16874">
        <f>IF(B16874="","",1.509*(LN(B16874)^1.084-5.381))</f>
        <v/>
      </c>
      <c r="G16874">
        <f>IF(F16874="","",IF(F16874&lt;0,10*F16874^2,0))</f>
        <v/>
      </c>
      <c r="H16874">
        <f>IF(F16874="","",IF(F16874&gt;0,10*F16874^2,0))</f>
        <v/>
      </c>
    </row>
    <row r="16875">
      <c r="A16875">
        <f>Input!A16875</f>
        <v/>
      </c>
      <c r="B16875">
        <f>IF(ISNUMBER(Input!B16875),IF(AND(Input!B16875&gt;=20,Input!B16875&lt;=700),Input!B16875,""),"")</f>
        <v/>
      </c>
      <c r="C16875">
        <f>IF(B16875="","",INT(A16875))</f>
        <v/>
      </c>
      <c r="D16875">
        <f>IF(B16875="","",HOUR(A16875))</f>
        <v/>
      </c>
      <c r="E16875">
        <f>IF(B16875="","",IF(INPUT!$I$1="","",IF(C16875&lt;(INT(INPUT!$I$1)-INPUT!$I$2),"Off Meds",IF(C16875&lt;=(INT(INPUT!$I$1)+INPUT!$I$2),"Washout","On Meds"))))</f>
        <v/>
      </c>
      <c r="F16875">
        <f>IF(B16875="","",1.509*(LN(B16875)^1.084-5.381))</f>
        <v/>
      </c>
      <c r="G16875">
        <f>IF(F16875="","",IF(F16875&lt;0,10*F16875^2,0))</f>
        <v/>
      </c>
      <c r="H16875">
        <f>IF(F16875="","",IF(F16875&gt;0,10*F16875^2,0))</f>
        <v/>
      </c>
    </row>
    <row r="16876">
      <c r="A16876">
        <f>Input!A16876</f>
        <v/>
      </c>
      <c r="B16876">
        <f>IF(ISNUMBER(Input!B16876),IF(AND(Input!B16876&gt;=20,Input!B16876&lt;=700),Input!B16876,""),"")</f>
        <v/>
      </c>
      <c r="C16876">
        <f>IF(B16876="","",INT(A16876))</f>
        <v/>
      </c>
      <c r="D16876">
        <f>IF(B16876="","",HOUR(A16876))</f>
        <v/>
      </c>
      <c r="E16876">
        <f>IF(B16876="","",IF(INPUT!$I$1="","",IF(C16876&lt;(INT(INPUT!$I$1)-INPUT!$I$2),"Off Meds",IF(C16876&lt;=(INT(INPUT!$I$1)+INPUT!$I$2),"Washout","On Meds"))))</f>
        <v/>
      </c>
      <c r="F16876">
        <f>IF(B16876="","",1.509*(LN(B16876)^1.084-5.381))</f>
        <v/>
      </c>
      <c r="G16876">
        <f>IF(F16876="","",IF(F16876&lt;0,10*F16876^2,0))</f>
        <v/>
      </c>
      <c r="H16876">
        <f>IF(F16876="","",IF(F16876&gt;0,10*F16876^2,0))</f>
        <v/>
      </c>
    </row>
    <row r="16877">
      <c r="A16877">
        <f>Input!A16877</f>
        <v/>
      </c>
      <c r="B16877">
        <f>IF(ISNUMBER(Input!B16877),IF(AND(Input!B16877&gt;=20,Input!B16877&lt;=700),Input!B16877,""),"")</f>
        <v/>
      </c>
      <c r="C16877">
        <f>IF(B16877="","",INT(A16877))</f>
        <v/>
      </c>
      <c r="D16877">
        <f>IF(B16877="","",HOUR(A16877))</f>
        <v/>
      </c>
      <c r="E16877">
        <f>IF(B16877="","",IF(INPUT!$I$1="","",IF(C16877&lt;(INT(INPUT!$I$1)-INPUT!$I$2),"Off Meds",IF(C16877&lt;=(INT(INPUT!$I$1)+INPUT!$I$2),"Washout","On Meds"))))</f>
        <v/>
      </c>
      <c r="F16877">
        <f>IF(B16877="","",1.509*(LN(B16877)^1.084-5.381))</f>
        <v/>
      </c>
      <c r="G16877">
        <f>IF(F16877="","",IF(F16877&lt;0,10*F16877^2,0))</f>
        <v/>
      </c>
      <c r="H16877">
        <f>IF(F16877="","",IF(F16877&gt;0,10*F16877^2,0))</f>
        <v/>
      </c>
    </row>
    <row r="16878">
      <c r="A16878">
        <f>Input!A16878</f>
        <v/>
      </c>
      <c r="B16878">
        <f>IF(ISNUMBER(Input!B16878),IF(AND(Input!B16878&gt;=20,Input!B16878&lt;=700),Input!B16878,""),"")</f>
        <v/>
      </c>
      <c r="C16878">
        <f>IF(B16878="","",INT(A16878))</f>
        <v/>
      </c>
      <c r="D16878">
        <f>IF(B16878="","",HOUR(A16878))</f>
        <v/>
      </c>
      <c r="E16878">
        <f>IF(B16878="","",IF(INPUT!$I$1="","",IF(C16878&lt;(INT(INPUT!$I$1)-INPUT!$I$2),"Off Meds",IF(C16878&lt;=(INT(INPUT!$I$1)+INPUT!$I$2),"Washout","On Meds"))))</f>
        <v/>
      </c>
      <c r="F16878">
        <f>IF(B16878="","",1.509*(LN(B16878)^1.084-5.381))</f>
        <v/>
      </c>
      <c r="G16878">
        <f>IF(F16878="","",IF(F16878&lt;0,10*F16878^2,0))</f>
        <v/>
      </c>
      <c r="H16878">
        <f>IF(F16878="","",IF(F16878&gt;0,10*F16878^2,0))</f>
        <v/>
      </c>
    </row>
    <row r="16879">
      <c r="A16879">
        <f>Input!A16879</f>
        <v/>
      </c>
      <c r="B16879">
        <f>IF(ISNUMBER(Input!B16879),IF(AND(Input!B16879&gt;=20,Input!B16879&lt;=700),Input!B16879,""),"")</f>
        <v/>
      </c>
      <c r="C16879">
        <f>IF(B16879="","",INT(A16879))</f>
        <v/>
      </c>
      <c r="D16879">
        <f>IF(B16879="","",HOUR(A16879))</f>
        <v/>
      </c>
      <c r="E16879">
        <f>IF(B16879="","",IF(INPUT!$I$1="","",IF(C16879&lt;(INT(INPUT!$I$1)-INPUT!$I$2),"Off Meds",IF(C16879&lt;=(INT(INPUT!$I$1)+INPUT!$I$2),"Washout","On Meds"))))</f>
        <v/>
      </c>
      <c r="F16879">
        <f>IF(B16879="","",1.509*(LN(B16879)^1.084-5.381))</f>
        <v/>
      </c>
      <c r="G16879">
        <f>IF(F16879="","",IF(F16879&lt;0,10*F16879^2,0))</f>
        <v/>
      </c>
      <c r="H16879">
        <f>IF(F16879="","",IF(F16879&gt;0,10*F16879^2,0))</f>
        <v/>
      </c>
    </row>
    <row r="16880">
      <c r="A16880">
        <f>Input!A16880</f>
        <v/>
      </c>
      <c r="B16880">
        <f>IF(ISNUMBER(Input!B16880),IF(AND(Input!B16880&gt;=20,Input!B16880&lt;=700),Input!B16880,""),"")</f>
        <v/>
      </c>
      <c r="C16880">
        <f>IF(B16880="","",INT(A16880))</f>
        <v/>
      </c>
      <c r="D16880">
        <f>IF(B16880="","",HOUR(A16880))</f>
        <v/>
      </c>
      <c r="E16880">
        <f>IF(B16880="","",IF(INPUT!$I$1="","",IF(C16880&lt;(INT(INPUT!$I$1)-INPUT!$I$2),"Off Meds",IF(C16880&lt;=(INT(INPUT!$I$1)+INPUT!$I$2),"Washout","On Meds"))))</f>
        <v/>
      </c>
      <c r="F16880">
        <f>IF(B16880="","",1.509*(LN(B16880)^1.084-5.381))</f>
        <v/>
      </c>
      <c r="G16880">
        <f>IF(F16880="","",IF(F16880&lt;0,10*F16880^2,0))</f>
        <v/>
      </c>
      <c r="H16880">
        <f>IF(F16880="","",IF(F16880&gt;0,10*F16880^2,0))</f>
        <v/>
      </c>
    </row>
    <row r="16881">
      <c r="A16881">
        <f>Input!A16881</f>
        <v/>
      </c>
      <c r="B16881">
        <f>IF(ISNUMBER(Input!B16881),IF(AND(Input!B16881&gt;=20,Input!B16881&lt;=700),Input!B16881,""),"")</f>
        <v/>
      </c>
      <c r="C16881">
        <f>IF(B16881="","",INT(A16881))</f>
        <v/>
      </c>
      <c r="D16881">
        <f>IF(B16881="","",HOUR(A16881))</f>
        <v/>
      </c>
      <c r="E16881">
        <f>IF(B16881="","",IF(INPUT!$I$1="","",IF(C16881&lt;(INT(INPUT!$I$1)-INPUT!$I$2),"Off Meds",IF(C16881&lt;=(INT(INPUT!$I$1)+INPUT!$I$2),"Washout","On Meds"))))</f>
        <v/>
      </c>
      <c r="F16881">
        <f>IF(B16881="","",1.509*(LN(B16881)^1.084-5.381))</f>
        <v/>
      </c>
      <c r="G16881">
        <f>IF(F16881="","",IF(F16881&lt;0,10*F16881^2,0))</f>
        <v/>
      </c>
      <c r="H16881">
        <f>IF(F16881="","",IF(F16881&gt;0,10*F16881^2,0))</f>
        <v/>
      </c>
    </row>
    <row r="16882">
      <c r="A16882">
        <f>Input!A16882</f>
        <v/>
      </c>
      <c r="B16882">
        <f>IF(ISNUMBER(Input!B16882),IF(AND(Input!B16882&gt;=20,Input!B16882&lt;=700),Input!B16882,""),"")</f>
        <v/>
      </c>
      <c r="C16882">
        <f>IF(B16882="","",INT(A16882))</f>
        <v/>
      </c>
      <c r="D16882">
        <f>IF(B16882="","",HOUR(A16882))</f>
        <v/>
      </c>
      <c r="E16882">
        <f>IF(B16882="","",IF(INPUT!$I$1="","",IF(C16882&lt;(INT(INPUT!$I$1)-INPUT!$I$2),"Off Meds",IF(C16882&lt;=(INT(INPUT!$I$1)+INPUT!$I$2),"Washout","On Meds"))))</f>
        <v/>
      </c>
      <c r="F16882">
        <f>IF(B16882="","",1.509*(LN(B16882)^1.084-5.381))</f>
        <v/>
      </c>
      <c r="G16882">
        <f>IF(F16882="","",IF(F16882&lt;0,10*F16882^2,0))</f>
        <v/>
      </c>
      <c r="H16882">
        <f>IF(F16882="","",IF(F16882&gt;0,10*F16882^2,0))</f>
        <v/>
      </c>
    </row>
    <row r="16883">
      <c r="A16883">
        <f>Input!A16883</f>
        <v/>
      </c>
      <c r="B16883">
        <f>IF(ISNUMBER(Input!B16883),IF(AND(Input!B16883&gt;=20,Input!B16883&lt;=700),Input!B16883,""),"")</f>
        <v/>
      </c>
      <c r="C16883">
        <f>IF(B16883="","",INT(A16883))</f>
        <v/>
      </c>
      <c r="D16883">
        <f>IF(B16883="","",HOUR(A16883))</f>
        <v/>
      </c>
      <c r="E16883">
        <f>IF(B16883="","",IF(INPUT!$I$1="","",IF(C16883&lt;(INT(INPUT!$I$1)-INPUT!$I$2),"Off Meds",IF(C16883&lt;=(INT(INPUT!$I$1)+INPUT!$I$2),"Washout","On Meds"))))</f>
        <v/>
      </c>
      <c r="F16883">
        <f>IF(B16883="","",1.509*(LN(B16883)^1.084-5.381))</f>
        <v/>
      </c>
      <c r="G16883">
        <f>IF(F16883="","",IF(F16883&lt;0,10*F16883^2,0))</f>
        <v/>
      </c>
      <c r="H16883">
        <f>IF(F16883="","",IF(F16883&gt;0,10*F16883^2,0))</f>
        <v/>
      </c>
    </row>
    <row r="16884">
      <c r="A16884">
        <f>Input!A16884</f>
        <v/>
      </c>
      <c r="B16884">
        <f>IF(ISNUMBER(Input!B16884),IF(AND(Input!B16884&gt;=20,Input!B16884&lt;=700),Input!B16884,""),"")</f>
        <v/>
      </c>
      <c r="C16884">
        <f>IF(B16884="","",INT(A16884))</f>
        <v/>
      </c>
      <c r="D16884">
        <f>IF(B16884="","",HOUR(A16884))</f>
        <v/>
      </c>
      <c r="E16884">
        <f>IF(B16884="","",IF(INPUT!$I$1="","",IF(C16884&lt;(INT(INPUT!$I$1)-INPUT!$I$2),"Off Meds",IF(C16884&lt;=(INT(INPUT!$I$1)+INPUT!$I$2),"Washout","On Meds"))))</f>
        <v/>
      </c>
      <c r="F16884">
        <f>IF(B16884="","",1.509*(LN(B16884)^1.084-5.381))</f>
        <v/>
      </c>
      <c r="G16884">
        <f>IF(F16884="","",IF(F16884&lt;0,10*F16884^2,0))</f>
        <v/>
      </c>
      <c r="H16884">
        <f>IF(F16884="","",IF(F16884&gt;0,10*F16884^2,0))</f>
        <v/>
      </c>
    </row>
    <row r="16885">
      <c r="A16885">
        <f>Input!A16885</f>
        <v/>
      </c>
      <c r="B16885">
        <f>IF(ISNUMBER(Input!B16885),IF(AND(Input!B16885&gt;=20,Input!B16885&lt;=700),Input!B16885,""),"")</f>
        <v/>
      </c>
      <c r="C16885">
        <f>IF(B16885="","",INT(A16885))</f>
        <v/>
      </c>
      <c r="D16885">
        <f>IF(B16885="","",HOUR(A16885))</f>
        <v/>
      </c>
      <c r="E16885">
        <f>IF(B16885="","",IF(INPUT!$I$1="","",IF(C16885&lt;(INT(INPUT!$I$1)-INPUT!$I$2),"Off Meds",IF(C16885&lt;=(INT(INPUT!$I$1)+INPUT!$I$2),"Washout","On Meds"))))</f>
        <v/>
      </c>
      <c r="F16885">
        <f>IF(B16885="","",1.509*(LN(B16885)^1.084-5.381))</f>
        <v/>
      </c>
      <c r="G16885">
        <f>IF(F16885="","",IF(F16885&lt;0,10*F16885^2,0))</f>
        <v/>
      </c>
      <c r="H16885">
        <f>IF(F16885="","",IF(F16885&gt;0,10*F16885^2,0))</f>
        <v/>
      </c>
    </row>
    <row r="16886">
      <c r="A16886">
        <f>Input!A16886</f>
        <v/>
      </c>
      <c r="B16886">
        <f>IF(ISNUMBER(Input!B16886),IF(AND(Input!B16886&gt;=20,Input!B16886&lt;=700),Input!B16886,""),"")</f>
        <v/>
      </c>
      <c r="C16886">
        <f>IF(B16886="","",INT(A16886))</f>
        <v/>
      </c>
      <c r="D16886">
        <f>IF(B16886="","",HOUR(A16886))</f>
        <v/>
      </c>
      <c r="E16886">
        <f>IF(B16886="","",IF(INPUT!$I$1="","",IF(C16886&lt;(INT(INPUT!$I$1)-INPUT!$I$2),"Off Meds",IF(C16886&lt;=(INT(INPUT!$I$1)+INPUT!$I$2),"Washout","On Meds"))))</f>
        <v/>
      </c>
      <c r="F16886">
        <f>IF(B16886="","",1.509*(LN(B16886)^1.084-5.381))</f>
        <v/>
      </c>
      <c r="G16886">
        <f>IF(F16886="","",IF(F16886&lt;0,10*F16886^2,0))</f>
        <v/>
      </c>
      <c r="H16886">
        <f>IF(F16886="","",IF(F16886&gt;0,10*F16886^2,0))</f>
        <v/>
      </c>
    </row>
    <row r="16887">
      <c r="A16887">
        <f>Input!A16887</f>
        <v/>
      </c>
      <c r="B16887">
        <f>IF(ISNUMBER(Input!B16887),IF(AND(Input!B16887&gt;=20,Input!B16887&lt;=700),Input!B16887,""),"")</f>
        <v/>
      </c>
      <c r="C16887">
        <f>IF(B16887="","",INT(A16887))</f>
        <v/>
      </c>
      <c r="D16887">
        <f>IF(B16887="","",HOUR(A16887))</f>
        <v/>
      </c>
      <c r="E16887">
        <f>IF(B16887="","",IF(INPUT!$I$1="","",IF(C16887&lt;(INT(INPUT!$I$1)-INPUT!$I$2),"Off Meds",IF(C16887&lt;=(INT(INPUT!$I$1)+INPUT!$I$2),"Washout","On Meds"))))</f>
        <v/>
      </c>
      <c r="F16887">
        <f>IF(B16887="","",1.509*(LN(B16887)^1.084-5.381))</f>
        <v/>
      </c>
      <c r="G16887">
        <f>IF(F16887="","",IF(F16887&lt;0,10*F16887^2,0))</f>
        <v/>
      </c>
      <c r="H16887">
        <f>IF(F16887="","",IF(F16887&gt;0,10*F16887^2,0))</f>
        <v/>
      </c>
    </row>
    <row r="16888">
      <c r="A16888">
        <f>Input!A16888</f>
        <v/>
      </c>
      <c r="B16888">
        <f>IF(ISNUMBER(Input!B16888),IF(AND(Input!B16888&gt;=20,Input!B16888&lt;=700),Input!B16888,""),"")</f>
        <v/>
      </c>
      <c r="C16888">
        <f>IF(B16888="","",INT(A16888))</f>
        <v/>
      </c>
      <c r="D16888">
        <f>IF(B16888="","",HOUR(A16888))</f>
        <v/>
      </c>
      <c r="E16888">
        <f>IF(B16888="","",IF(INPUT!$I$1="","",IF(C16888&lt;(INT(INPUT!$I$1)-INPUT!$I$2),"Off Meds",IF(C16888&lt;=(INT(INPUT!$I$1)+INPUT!$I$2),"Washout","On Meds"))))</f>
        <v/>
      </c>
      <c r="F16888">
        <f>IF(B16888="","",1.509*(LN(B16888)^1.084-5.381))</f>
        <v/>
      </c>
      <c r="G16888">
        <f>IF(F16888="","",IF(F16888&lt;0,10*F16888^2,0))</f>
        <v/>
      </c>
      <c r="H16888">
        <f>IF(F16888="","",IF(F16888&gt;0,10*F16888^2,0))</f>
        <v/>
      </c>
    </row>
    <row r="16889">
      <c r="A16889">
        <f>Input!A16889</f>
        <v/>
      </c>
      <c r="B16889">
        <f>IF(ISNUMBER(Input!B16889),IF(AND(Input!B16889&gt;=20,Input!B16889&lt;=700),Input!B16889,""),"")</f>
        <v/>
      </c>
      <c r="C16889">
        <f>IF(B16889="","",INT(A16889))</f>
        <v/>
      </c>
      <c r="D16889">
        <f>IF(B16889="","",HOUR(A16889))</f>
        <v/>
      </c>
      <c r="E16889">
        <f>IF(B16889="","",IF(INPUT!$I$1="","",IF(C16889&lt;(INT(INPUT!$I$1)-INPUT!$I$2),"Off Meds",IF(C16889&lt;=(INT(INPUT!$I$1)+INPUT!$I$2),"Washout","On Meds"))))</f>
        <v/>
      </c>
      <c r="F16889">
        <f>IF(B16889="","",1.509*(LN(B16889)^1.084-5.381))</f>
        <v/>
      </c>
      <c r="G16889">
        <f>IF(F16889="","",IF(F16889&lt;0,10*F16889^2,0))</f>
        <v/>
      </c>
      <c r="H16889">
        <f>IF(F16889="","",IF(F16889&gt;0,10*F16889^2,0))</f>
        <v/>
      </c>
    </row>
    <row r="16890">
      <c r="A16890">
        <f>Input!A16890</f>
        <v/>
      </c>
      <c r="B16890">
        <f>IF(ISNUMBER(Input!B16890),IF(AND(Input!B16890&gt;=20,Input!B16890&lt;=700),Input!B16890,""),"")</f>
        <v/>
      </c>
      <c r="C16890">
        <f>IF(B16890="","",INT(A16890))</f>
        <v/>
      </c>
      <c r="D16890">
        <f>IF(B16890="","",HOUR(A16890))</f>
        <v/>
      </c>
      <c r="E16890">
        <f>IF(B16890="","",IF(INPUT!$I$1="","",IF(C16890&lt;(INT(INPUT!$I$1)-INPUT!$I$2),"Off Meds",IF(C16890&lt;=(INT(INPUT!$I$1)+INPUT!$I$2),"Washout","On Meds"))))</f>
        <v/>
      </c>
      <c r="F16890">
        <f>IF(B16890="","",1.509*(LN(B16890)^1.084-5.381))</f>
        <v/>
      </c>
      <c r="G16890">
        <f>IF(F16890="","",IF(F16890&lt;0,10*F16890^2,0))</f>
        <v/>
      </c>
      <c r="H16890">
        <f>IF(F16890="","",IF(F16890&gt;0,10*F16890^2,0))</f>
        <v/>
      </c>
    </row>
    <row r="16891">
      <c r="A16891">
        <f>Input!A16891</f>
        <v/>
      </c>
      <c r="B16891">
        <f>IF(ISNUMBER(Input!B16891),IF(AND(Input!B16891&gt;=20,Input!B16891&lt;=700),Input!B16891,""),"")</f>
        <v/>
      </c>
      <c r="C16891">
        <f>IF(B16891="","",INT(A16891))</f>
        <v/>
      </c>
      <c r="D16891">
        <f>IF(B16891="","",HOUR(A16891))</f>
        <v/>
      </c>
      <c r="E16891">
        <f>IF(B16891="","",IF(INPUT!$I$1="","",IF(C16891&lt;(INT(INPUT!$I$1)-INPUT!$I$2),"Off Meds",IF(C16891&lt;=(INT(INPUT!$I$1)+INPUT!$I$2),"Washout","On Meds"))))</f>
        <v/>
      </c>
      <c r="F16891">
        <f>IF(B16891="","",1.509*(LN(B16891)^1.084-5.381))</f>
        <v/>
      </c>
      <c r="G16891">
        <f>IF(F16891="","",IF(F16891&lt;0,10*F16891^2,0))</f>
        <v/>
      </c>
      <c r="H16891">
        <f>IF(F16891="","",IF(F16891&gt;0,10*F16891^2,0))</f>
        <v/>
      </c>
    </row>
    <row r="16892">
      <c r="A16892">
        <f>Input!A16892</f>
        <v/>
      </c>
      <c r="B16892">
        <f>IF(ISNUMBER(Input!B16892),IF(AND(Input!B16892&gt;=20,Input!B16892&lt;=700),Input!B16892,""),"")</f>
        <v/>
      </c>
      <c r="C16892">
        <f>IF(B16892="","",INT(A16892))</f>
        <v/>
      </c>
      <c r="D16892">
        <f>IF(B16892="","",HOUR(A16892))</f>
        <v/>
      </c>
      <c r="E16892">
        <f>IF(B16892="","",IF(INPUT!$I$1="","",IF(C16892&lt;(INT(INPUT!$I$1)-INPUT!$I$2),"Off Meds",IF(C16892&lt;=(INT(INPUT!$I$1)+INPUT!$I$2),"Washout","On Meds"))))</f>
        <v/>
      </c>
      <c r="F16892">
        <f>IF(B16892="","",1.509*(LN(B16892)^1.084-5.381))</f>
        <v/>
      </c>
      <c r="G16892">
        <f>IF(F16892="","",IF(F16892&lt;0,10*F16892^2,0))</f>
        <v/>
      </c>
      <c r="H16892">
        <f>IF(F16892="","",IF(F16892&gt;0,10*F16892^2,0))</f>
        <v/>
      </c>
    </row>
    <row r="16893">
      <c r="A16893">
        <f>Input!A16893</f>
        <v/>
      </c>
      <c r="B16893">
        <f>IF(ISNUMBER(Input!B16893),IF(AND(Input!B16893&gt;=20,Input!B16893&lt;=700),Input!B16893,""),"")</f>
        <v/>
      </c>
      <c r="C16893">
        <f>IF(B16893="","",INT(A16893))</f>
        <v/>
      </c>
      <c r="D16893">
        <f>IF(B16893="","",HOUR(A16893))</f>
        <v/>
      </c>
      <c r="E16893">
        <f>IF(B16893="","",IF(INPUT!$I$1="","",IF(C16893&lt;(INT(INPUT!$I$1)-INPUT!$I$2),"Off Meds",IF(C16893&lt;=(INT(INPUT!$I$1)+INPUT!$I$2),"Washout","On Meds"))))</f>
        <v/>
      </c>
      <c r="F16893">
        <f>IF(B16893="","",1.509*(LN(B16893)^1.084-5.381))</f>
        <v/>
      </c>
      <c r="G16893">
        <f>IF(F16893="","",IF(F16893&lt;0,10*F16893^2,0))</f>
        <v/>
      </c>
      <c r="H16893">
        <f>IF(F16893="","",IF(F16893&gt;0,10*F16893^2,0))</f>
        <v/>
      </c>
    </row>
    <row r="16894">
      <c r="A16894">
        <f>Input!A16894</f>
        <v/>
      </c>
      <c r="B16894">
        <f>IF(ISNUMBER(Input!B16894),IF(AND(Input!B16894&gt;=20,Input!B16894&lt;=700),Input!B16894,""),"")</f>
        <v/>
      </c>
      <c r="C16894">
        <f>IF(B16894="","",INT(A16894))</f>
        <v/>
      </c>
      <c r="D16894">
        <f>IF(B16894="","",HOUR(A16894))</f>
        <v/>
      </c>
      <c r="E16894">
        <f>IF(B16894="","",IF(INPUT!$I$1="","",IF(C16894&lt;(INT(INPUT!$I$1)-INPUT!$I$2),"Off Meds",IF(C16894&lt;=(INT(INPUT!$I$1)+INPUT!$I$2),"Washout","On Meds"))))</f>
        <v/>
      </c>
      <c r="F16894">
        <f>IF(B16894="","",1.509*(LN(B16894)^1.084-5.381))</f>
        <v/>
      </c>
      <c r="G16894">
        <f>IF(F16894="","",IF(F16894&lt;0,10*F16894^2,0))</f>
        <v/>
      </c>
      <c r="H16894">
        <f>IF(F16894="","",IF(F16894&gt;0,10*F16894^2,0))</f>
        <v/>
      </c>
    </row>
    <row r="16895">
      <c r="A16895">
        <f>Input!A16895</f>
        <v/>
      </c>
      <c r="B16895">
        <f>IF(ISNUMBER(Input!B16895),IF(AND(Input!B16895&gt;=20,Input!B16895&lt;=700),Input!B16895,""),"")</f>
        <v/>
      </c>
      <c r="C16895">
        <f>IF(B16895="","",INT(A16895))</f>
        <v/>
      </c>
      <c r="D16895">
        <f>IF(B16895="","",HOUR(A16895))</f>
        <v/>
      </c>
      <c r="E16895">
        <f>IF(B16895="","",IF(INPUT!$I$1="","",IF(C16895&lt;(INT(INPUT!$I$1)-INPUT!$I$2),"Off Meds",IF(C16895&lt;=(INT(INPUT!$I$1)+INPUT!$I$2),"Washout","On Meds"))))</f>
        <v/>
      </c>
      <c r="F16895">
        <f>IF(B16895="","",1.509*(LN(B16895)^1.084-5.381))</f>
        <v/>
      </c>
      <c r="G16895">
        <f>IF(F16895="","",IF(F16895&lt;0,10*F16895^2,0))</f>
        <v/>
      </c>
      <c r="H16895">
        <f>IF(F16895="","",IF(F16895&gt;0,10*F16895^2,0))</f>
        <v/>
      </c>
    </row>
    <row r="16896">
      <c r="A16896">
        <f>Input!A16896</f>
        <v/>
      </c>
      <c r="B16896">
        <f>IF(ISNUMBER(Input!B16896),IF(AND(Input!B16896&gt;=20,Input!B16896&lt;=700),Input!B16896,""),"")</f>
        <v/>
      </c>
      <c r="C16896">
        <f>IF(B16896="","",INT(A16896))</f>
        <v/>
      </c>
      <c r="D16896">
        <f>IF(B16896="","",HOUR(A16896))</f>
        <v/>
      </c>
      <c r="E16896">
        <f>IF(B16896="","",IF(INPUT!$I$1="","",IF(C16896&lt;(INT(INPUT!$I$1)-INPUT!$I$2),"Off Meds",IF(C16896&lt;=(INT(INPUT!$I$1)+INPUT!$I$2),"Washout","On Meds"))))</f>
        <v/>
      </c>
      <c r="F16896">
        <f>IF(B16896="","",1.509*(LN(B16896)^1.084-5.381))</f>
        <v/>
      </c>
      <c r="G16896">
        <f>IF(F16896="","",IF(F16896&lt;0,10*F16896^2,0))</f>
        <v/>
      </c>
      <c r="H16896">
        <f>IF(F16896="","",IF(F16896&gt;0,10*F16896^2,0))</f>
        <v/>
      </c>
    </row>
    <row r="16897">
      <c r="A16897">
        <f>Input!A16897</f>
        <v/>
      </c>
      <c r="B16897">
        <f>IF(ISNUMBER(Input!B16897),IF(AND(Input!B16897&gt;=20,Input!B16897&lt;=700),Input!B16897,""),"")</f>
        <v/>
      </c>
      <c r="C16897">
        <f>IF(B16897="","",INT(A16897))</f>
        <v/>
      </c>
      <c r="D16897">
        <f>IF(B16897="","",HOUR(A16897))</f>
        <v/>
      </c>
      <c r="E16897">
        <f>IF(B16897="","",IF(INPUT!$I$1="","",IF(C16897&lt;(INT(INPUT!$I$1)-INPUT!$I$2),"Off Meds",IF(C16897&lt;=(INT(INPUT!$I$1)+INPUT!$I$2),"Washout","On Meds"))))</f>
        <v/>
      </c>
      <c r="F16897">
        <f>IF(B16897="","",1.509*(LN(B16897)^1.084-5.381))</f>
        <v/>
      </c>
      <c r="G16897">
        <f>IF(F16897="","",IF(F16897&lt;0,10*F16897^2,0))</f>
        <v/>
      </c>
      <c r="H16897">
        <f>IF(F16897="","",IF(F16897&gt;0,10*F16897^2,0))</f>
        <v/>
      </c>
    </row>
    <row r="16898">
      <c r="A16898">
        <f>Input!A16898</f>
        <v/>
      </c>
      <c r="B16898">
        <f>IF(ISNUMBER(Input!B16898),IF(AND(Input!B16898&gt;=20,Input!B16898&lt;=700),Input!B16898,""),"")</f>
        <v/>
      </c>
      <c r="C16898">
        <f>IF(B16898="","",INT(A16898))</f>
        <v/>
      </c>
      <c r="D16898">
        <f>IF(B16898="","",HOUR(A16898))</f>
        <v/>
      </c>
      <c r="E16898">
        <f>IF(B16898="","",IF(INPUT!$I$1="","",IF(C16898&lt;(INT(INPUT!$I$1)-INPUT!$I$2),"Off Meds",IF(C16898&lt;=(INT(INPUT!$I$1)+INPUT!$I$2),"Washout","On Meds"))))</f>
        <v/>
      </c>
      <c r="F16898">
        <f>IF(B16898="","",1.509*(LN(B16898)^1.084-5.381))</f>
        <v/>
      </c>
      <c r="G16898">
        <f>IF(F16898="","",IF(F16898&lt;0,10*F16898^2,0))</f>
        <v/>
      </c>
      <c r="H16898">
        <f>IF(F16898="","",IF(F16898&gt;0,10*F16898^2,0))</f>
        <v/>
      </c>
    </row>
    <row r="16899">
      <c r="A16899">
        <f>Input!A16899</f>
        <v/>
      </c>
      <c r="B16899">
        <f>IF(ISNUMBER(Input!B16899),IF(AND(Input!B16899&gt;=20,Input!B16899&lt;=700),Input!B16899,""),"")</f>
        <v/>
      </c>
      <c r="C16899">
        <f>IF(B16899="","",INT(A16899))</f>
        <v/>
      </c>
      <c r="D16899">
        <f>IF(B16899="","",HOUR(A16899))</f>
        <v/>
      </c>
      <c r="E16899">
        <f>IF(B16899="","",IF(INPUT!$I$1="","",IF(C16899&lt;(INT(INPUT!$I$1)-INPUT!$I$2),"Off Meds",IF(C16899&lt;=(INT(INPUT!$I$1)+INPUT!$I$2),"Washout","On Meds"))))</f>
        <v/>
      </c>
      <c r="F16899">
        <f>IF(B16899="","",1.509*(LN(B16899)^1.084-5.381))</f>
        <v/>
      </c>
      <c r="G16899">
        <f>IF(F16899="","",IF(F16899&lt;0,10*F16899^2,0))</f>
        <v/>
      </c>
      <c r="H16899">
        <f>IF(F16899="","",IF(F16899&gt;0,10*F16899^2,0))</f>
        <v/>
      </c>
    </row>
    <row r="16900">
      <c r="A16900">
        <f>Input!A16900</f>
        <v/>
      </c>
      <c r="B16900">
        <f>IF(ISNUMBER(Input!B16900),IF(AND(Input!B16900&gt;=20,Input!B16900&lt;=700),Input!B16900,""),"")</f>
        <v/>
      </c>
      <c r="C16900">
        <f>IF(B16900="","",INT(A16900))</f>
        <v/>
      </c>
      <c r="D16900">
        <f>IF(B16900="","",HOUR(A16900))</f>
        <v/>
      </c>
      <c r="E16900">
        <f>IF(B16900="","",IF(INPUT!$I$1="","",IF(C16900&lt;(INT(INPUT!$I$1)-INPUT!$I$2),"Off Meds",IF(C16900&lt;=(INT(INPUT!$I$1)+INPUT!$I$2),"Washout","On Meds"))))</f>
        <v/>
      </c>
      <c r="F16900">
        <f>IF(B16900="","",1.509*(LN(B16900)^1.084-5.381))</f>
        <v/>
      </c>
      <c r="G16900">
        <f>IF(F16900="","",IF(F16900&lt;0,10*F16900^2,0))</f>
        <v/>
      </c>
      <c r="H16900">
        <f>IF(F16900="","",IF(F16900&gt;0,10*F16900^2,0))</f>
        <v/>
      </c>
    </row>
    <row r="16901">
      <c r="A16901">
        <f>Input!A16901</f>
        <v/>
      </c>
      <c r="B16901">
        <f>IF(ISNUMBER(Input!B16901),IF(AND(Input!B16901&gt;=20,Input!B16901&lt;=700),Input!B16901,""),"")</f>
        <v/>
      </c>
      <c r="C16901">
        <f>IF(B16901="","",INT(A16901))</f>
        <v/>
      </c>
      <c r="D16901">
        <f>IF(B16901="","",HOUR(A16901))</f>
        <v/>
      </c>
      <c r="E16901">
        <f>IF(B16901="","",IF(INPUT!$I$1="","",IF(C16901&lt;(INT(INPUT!$I$1)-INPUT!$I$2),"Off Meds",IF(C16901&lt;=(INT(INPUT!$I$1)+INPUT!$I$2),"Washout","On Meds"))))</f>
        <v/>
      </c>
      <c r="F16901">
        <f>IF(B16901="","",1.509*(LN(B16901)^1.084-5.381))</f>
        <v/>
      </c>
      <c r="G16901">
        <f>IF(F16901="","",IF(F16901&lt;0,10*F16901^2,0))</f>
        <v/>
      </c>
      <c r="H16901">
        <f>IF(F16901="","",IF(F16901&gt;0,10*F16901^2,0))</f>
        <v/>
      </c>
    </row>
    <row r="16902">
      <c r="A16902">
        <f>Input!A16902</f>
        <v/>
      </c>
      <c r="B16902">
        <f>IF(ISNUMBER(Input!B16902),IF(AND(Input!B16902&gt;=20,Input!B16902&lt;=700),Input!B16902,""),"")</f>
        <v/>
      </c>
      <c r="C16902">
        <f>IF(B16902="","",INT(A16902))</f>
        <v/>
      </c>
      <c r="D16902">
        <f>IF(B16902="","",HOUR(A16902))</f>
        <v/>
      </c>
      <c r="E16902">
        <f>IF(B16902="","",IF(INPUT!$I$1="","",IF(C16902&lt;(INT(INPUT!$I$1)-INPUT!$I$2),"Off Meds",IF(C16902&lt;=(INT(INPUT!$I$1)+INPUT!$I$2),"Washout","On Meds"))))</f>
        <v/>
      </c>
      <c r="F16902">
        <f>IF(B16902="","",1.509*(LN(B16902)^1.084-5.381))</f>
        <v/>
      </c>
      <c r="G16902">
        <f>IF(F16902="","",IF(F16902&lt;0,10*F16902^2,0))</f>
        <v/>
      </c>
      <c r="H16902">
        <f>IF(F16902="","",IF(F16902&gt;0,10*F16902^2,0))</f>
        <v/>
      </c>
    </row>
    <row r="16903">
      <c r="A16903">
        <f>Input!A16903</f>
        <v/>
      </c>
      <c r="B16903">
        <f>IF(ISNUMBER(Input!B16903),IF(AND(Input!B16903&gt;=20,Input!B16903&lt;=700),Input!B16903,""),"")</f>
        <v/>
      </c>
      <c r="C16903">
        <f>IF(B16903="","",INT(A16903))</f>
        <v/>
      </c>
      <c r="D16903">
        <f>IF(B16903="","",HOUR(A16903))</f>
        <v/>
      </c>
      <c r="E16903">
        <f>IF(B16903="","",IF(INPUT!$I$1="","",IF(C16903&lt;(INT(INPUT!$I$1)-INPUT!$I$2),"Off Meds",IF(C16903&lt;=(INT(INPUT!$I$1)+INPUT!$I$2),"Washout","On Meds"))))</f>
        <v/>
      </c>
      <c r="F16903">
        <f>IF(B16903="","",1.509*(LN(B16903)^1.084-5.381))</f>
        <v/>
      </c>
      <c r="G16903">
        <f>IF(F16903="","",IF(F16903&lt;0,10*F16903^2,0))</f>
        <v/>
      </c>
      <c r="H16903">
        <f>IF(F16903="","",IF(F16903&gt;0,10*F16903^2,0))</f>
        <v/>
      </c>
    </row>
    <row r="16904">
      <c r="A16904">
        <f>Input!A16904</f>
        <v/>
      </c>
      <c r="B16904">
        <f>IF(ISNUMBER(Input!B16904),IF(AND(Input!B16904&gt;=20,Input!B16904&lt;=700),Input!B16904,""),"")</f>
        <v/>
      </c>
      <c r="C16904">
        <f>IF(B16904="","",INT(A16904))</f>
        <v/>
      </c>
      <c r="D16904">
        <f>IF(B16904="","",HOUR(A16904))</f>
        <v/>
      </c>
      <c r="E16904">
        <f>IF(B16904="","",IF(INPUT!$I$1="","",IF(C16904&lt;(INT(INPUT!$I$1)-INPUT!$I$2),"Off Meds",IF(C16904&lt;=(INT(INPUT!$I$1)+INPUT!$I$2),"Washout","On Meds"))))</f>
        <v/>
      </c>
      <c r="F16904">
        <f>IF(B16904="","",1.509*(LN(B16904)^1.084-5.381))</f>
        <v/>
      </c>
      <c r="G16904">
        <f>IF(F16904="","",IF(F16904&lt;0,10*F16904^2,0))</f>
        <v/>
      </c>
      <c r="H16904">
        <f>IF(F16904="","",IF(F16904&gt;0,10*F16904^2,0))</f>
        <v/>
      </c>
    </row>
    <row r="16905">
      <c r="A16905">
        <f>Input!A16905</f>
        <v/>
      </c>
      <c r="B16905">
        <f>IF(ISNUMBER(Input!B16905),IF(AND(Input!B16905&gt;=20,Input!B16905&lt;=700),Input!B16905,""),"")</f>
        <v/>
      </c>
      <c r="C16905">
        <f>IF(B16905="","",INT(A16905))</f>
        <v/>
      </c>
      <c r="D16905">
        <f>IF(B16905="","",HOUR(A16905))</f>
        <v/>
      </c>
      <c r="E16905">
        <f>IF(B16905="","",IF(INPUT!$I$1="","",IF(C16905&lt;(INT(INPUT!$I$1)-INPUT!$I$2),"Off Meds",IF(C16905&lt;=(INT(INPUT!$I$1)+INPUT!$I$2),"Washout","On Meds"))))</f>
        <v/>
      </c>
      <c r="F16905">
        <f>IF(B16905="","",1.509*(LN(B16905)^1.084-5.381))</f>
        <v/>
      </c>
      <c r="G16905">
        <f>IF(F16905="","",IF(F16905&lt;0,10*F16905^2,0))</f>
        <v/>
      </c>
      <c r="H16905">
        <f>IF(F16905="","",IF(F16905&gt;0,10*F16905^2,0))</f>
        <v/>
      </c>
    </row>
    <row r="16906">
      <c r="A16906">
        <f>Input!A16906</f>
        <v/>
      </c>
      <c r="B16906">
        <f>IF(ISNUMBER(Input!B16906),IF(AND(Input!B16906&gt;=20,Input!B16906&lt;=700),Input!B16906,""),"")</f>
        <v/>
      </c>
      <c r="C16906">
        <f>IF(B16906="","",INT(A16906))</f>
        <v/>
      </c>
      <c r="D16906">
        <f>IF(B16906="","",HOUR(A16906))</f>
        <v/>
      </c>
      <c r="E16906">
        <f>IF(B16906="","",IF(INPUT!$I$1="","",IF(C16906&lt;(INT(INPUT!$I$1)-INPUT!$I$2),"Off Meds",IF(C16906&lt;=(INT(INPUT!$I$1)+INPUT!$I$2),"Washout","On Meds"))))</f>
        <v/>
      </c>
      <c r="F16906">
        <f>IF(B16906="","",1.509*(LN(B16906)^1.084-5.381))</f>
        <v/>
      </c>
      <c r="G16906">
        <f>IF(F16906="","",IF(F16906&lt;0,10*F16906^2,0))</f>
        <v/>
      </c>
      <c r="H16906">
        <f>IF(F16906="","",IF(F16906&gt;0,10*F16906^2,0))</f>
        <v/>
      </c>
    </row>
    <row r="16907">
      <c r="A16907">
        <f>Input!A16907</f>
        <v/>
      </c>
      <c r="B16907">
        <f>IF(ISNUMBER(Input!B16907),IF(AND(Input!B16907&gt;=20,Input!B16907&lt;=700),Input!B16907,""),"")</f>
        <v/>
      </c>
      <c r="C16907">
        <f>IF(B16907="","",INT(A16907))</f>
        <v/>
      </c>
      <c r="D16907">
        <f>IF(B16907="","",HOUR(A16907))</f>
        <v/>
      </c>
      <c r="E16907">
        <f>IF(B16907="","",IF(INPUT!$I$1="","",IF(C16907&lt;(INT(INPUT!$I$1)-INPUT!$I$2),"Off Meds",IF(C16907&lt;=(INT(INPUT!$I$1)+INPUT!$I$2),"Washout","On Meds"))))</f>
        <v/>
      </c>
      <c r="F16907">
        <f>IF(B16907="","",1.509*(LN(B16907)^1.084-5.381))</f>
        <v/>
      </c>
      <c r="G16907">
        <f>IF(F16907="","",IF(F16907&lt;0,10*F16907^2,0))</f>
        <v/>
      </c>
      <c r="H16907">
        <f>IF(F16907="","",IF(F16907&gt;0,10*F16907^2,0))</f>
        <v/>
      </c>
    </row>
    <row r="16908">
      <c r="A16908">
        <f>Input!A16908</f>
        <v/>
      </c>
      <c r="B16908">
        <f>IF(ISNUMBER(Input!B16908),IF(AND(Input!B16908&gt;=20,Input!B16908&lt;=700),Input!B16908,""),"")</f>
        <v/>
      </c>
      <c r="C16908">
        <f>IF(B16908="","",INT(A16908))</f>
        <v/>
      </c>
      <c r="D16908">
        <f>IF(B16908="","",HOUR(A16908))</f>
        <v/>
      </c>
      <c r="E16908">
        <f>IF(B16908="","",IF(INPUT!$I$1="","",IF(C16908&lt;(INT(INPUT!$I$1)-INPUT!$I$2),"Off Meds",IF(C16908&lt;=(INT(INPUT!$I$1)+INPUT!$I$2),"Washout","On Meds"))))</f>
        <v/>
      </c>
      <c r="F16908">
        <f>IF(B16908="","",1.509*(LN(B16908)^1.084-5.381))</f>
        <v/>
      </c>
      <c r="G16908">
        <f>IF(F16908="","",IF(F16908&lt;0,10*F16908^2,0))</f>
        <v/>
      </c>
      <c r="H16908">
        <f>IF(F16908="","",IF(F16908&gt;0,10*F16908^2,0))</f>
        <v/>
      </c>
    </row>
    <row r="16909">
      <c r="A16909">
        <f>Input!A16909</f>
        <v/>
      </c>
      <c r="B16909">
        <f>IF(ISNUMBER(Input!B16909),IF(AND(Input!B16909&gt;=20,Input!B16909&lt;=700),Input!B16909,""),"")</f>
        <v/>
      </c>
      <c r="C16909">
        <f>IF(B16909="","",INT(A16909))</f>
        <v/>
      </c>
      <c r="D16909">
        <f>IF(B16909="","",HOUR(A16909))</f>
        <v/>
      </c>
      <c r="E16909">
        <f>IF(B16909="","",IF(INPUT!$I$1="","",IF(C16909&lt;(INT(INPUT!$I$1)-INPUT!$I$2),"Off Meds",IF(C16909&lt;=(INT(INPUT!$I$1)+INPUT!$I$2),"Washout","On Meds"))))</f>
        <v/>
      </c>
      <c r="F16909">
        <f>IF(B16909="","",1.509*(LN(B16909)^1.084-5.381))</f>
        <v/>
      </c>
      <c r="G16909">
        <f>IF(F16909="","",IF(F16909&lt;0,10*F16909^2,0))</f>
        <v/>
      </c>
      <c r="H16909">
        <f>IF(F16909="","",IF(F16909&gt;0,10*F16909^2,0))</f>
        <v/>
      </c>
    </row>
    <row r="16910">
      <c r="A16910">
        <f>Input!A16910</f>
        <v/>
      </c>
      <c r="B16910">
        <f>IF(ISNUMBER(Input!B16910),IF(AND(Input!B16910&gt;=20,Input!B16910&lt;=700),Input!B16910,""),"")</f>
        <v/>
      </c>
      <c r="C16910">
        <f>IF(B16910="","",INT(A16910))</f>
        <v/>
      </c>
      <c r="D16910">
        <f>IF(B16910="","",HOUR(A16910))</f>
        <v/>
      </c>
      <c r="E16910">
        <f>IF(B16910="","",IF(INPUT!$I$1="","",IF(C16910&lt;(INT(INPUT!$I$1)-INPUT!$I$2),"Off Meds",IF(C16910&lt;=(INT(INPUT!$I$1)+INPUT!$I$2),"Washout","On Meds"))))</f>
        <v/>
      </c>
      <c r="F16910">
        <f>IF(B16910="","",1.509*(LN(B16910)^1.084-5.381))</f>
        <v/>
      </c>
      <c r="G16910">
        <f>IF(F16910="","",IF(F16910&lt;0,10*F16910^2,0))</f>
        <v/>
      </c>
      <c r="H16910">
        <f>IF(F16910="","",IF(F16910&gt;0,10*F16910^2,0))</f>
        <v/>
      </c>
    </row>
    <row r="16911">
      <c r="A16911">
        <f>Input!A16911</f>
        <v/>
      </c>
      <c r="B16911">
        <f>IF(ISNUMBER(Input!B16911),IF(AND(Input!B16911&gt;=20,Input!B16911&lt;=700),Input!B16911,""),"")</f>
        <v/>
      </c>
      <c r="C16911">
        <f>IF(B16911="","",INT(A16911))</f>
        <v/>
      </c>
      <c r="D16911">
        <f>IF(B16911="","",HOUR(A16911))</f>
        <v/>
      </c>
      <c r="E16911">
        <f>IF(B16911="","",IF(INPUT!$I$1="","",IF(C16911&lt;(INT(INPUT!$I$1)-INPUT!$I$2),"Off Meds",IF(C16911&lt;=(INT(INPUT!$I$1)+INPUT!$I$2),"Washout","On Meds"))))</f>
        <v/>
      </c>
      <c r="F16911">
        <f>IF(B16911="","",1.509*(LN(B16911)^1.084-5.381))</f>
        <v/>
      </c>
      <c r="G16911">
        <f>IF(F16911="","",IF(F16911&lt;0,10*F16911^2,0))</f>
        <v/>
      </c>
      <c r="H16911">
        <f>IF(F16911="","",IF(F16911&gt;0,10*F16911^2,0))</f>
        <v/>
      </c>
    </row>
    <row r="16912">
      <c r="A16912">
        <f>Input!A16912</f>
        <v/>
      </c>
      <c r="B16912">
        <f>IF(ISNUMBER(Input!B16912),IF(AND(Input!B16912&gt;=20,Input!B16912&lt;=700),Input!B16912,""),"")</f>
        <v/>
      </c>
      <c r="C16912">
        <f>IF(B16912="","",INT(A16912))</f>
        <v/>
      </c>
      <c r="D16912">
        <f>IF(B16912="","",HOUR(A16912))</f>
        <v/>
      </c>
      <c r="E16912">
        <f>IF(B16912="","",IF(INPUT!$I$1="","",IF(C16912&lt;(INT(INPUT!$I$1)-INPUT!$I$2),"Off Meds",IF(C16912&lt;=(INT(INPUT!$I$1)+INPUT!$I$2),"Washout","On Meds"))))</f>
        <v/>
      </c>
      <c r="F16912">
        <f>IF(B16912="","",1.509*(LN(B16912)^1.084-5.381))</f>
        <v/>
      </c>
      <c r="G16912">
        <f>IF(F16912="","",IF(F16912&lt;0,10*F16912^2,0))</f>
        <v/>
      </c>
      <c r="H16912">
        <f>IF(F16912="","",IF(F16912&gt;0,10*F16912^2,0))</f>
        <v/>
      </c>
    </row>
    <row r="16913">
      <c r="A16913">
        <f>Input!A16913</f>
        <v/>
      </c>
      <c r="B16913">
        <f>IF(ISNUMBER(Input!B16913),IF(AND(Input!B16913&gt;=20,Input!B16913&lt;=700),Input!B16913,""),"")</f>
        <v/>
      </c>
      <c r="C16913">
        <f>IF(B16913="","",INT(A16913))</f>
        <v/>
      </c>
      <c r="D16913">
        <f>IF(B16913="","",HOUR(A16913))</f>
        <v/>
      </c>
      <c r="E16913">
        <f>IF(B16913="","",IF(INPUT!$I$1="","",IF(C16913&lt;(INT(INPUT!$I$1)-INPUT!$I$2),"Off Meds",IF(C16913&lt;=(INT(INPUT!$I$1)+INPUT!$I$2),"Washout","On Meds"))))</f>
        <v/>
      </c>
      <c r="F16913">
        <f>IF(B16913="","",1.509*(LN(B16913)^1.084-5.381))</f>
        <v/>
      </c>
      <c r="G16913">
        <f>IF(F16913="","",IF(F16913&lt;0,10*F16913^2,0))</f>
        <v/>
      </c>
      <c r="H16913">
        <f>IF(F16913="","",IF(F16913&gt;0,10*F16913^2,0))</f>
        <v/>
      </c>
    </row>
    <row r="16914">
      <c r="A16914">
        <f>Input!A16914</f>
        <v/>
      </c>
      <c r="B16914">
        <f>IF(ISNUMBER(Input!B16914),IF(AND(Input!B16914&gt;=20,Input!B16914&lt;=700),Input!B16914,""),"")</f>
        <v/>
      </c>
      <c r="C16914">
        <f>IF(B16914="","",INT(A16914))</f>
        <v/>
      </c>
      <c r="D16914">
        <f>IF(B16914="","",HOUR(A16914))</f>
        <v/>
      </c>
      <c r="E16914">
        <f>IF(B16914="","",IF(INPUT!$I$1="","",IF(C16914&lt;(INT(INPUT!$I$1)-INPUT!$I$2),"Off Meds",IF(C16914&lt;=(INT(INPUT!$I$1)+INPUT!$I$2),"Washout","On Meds"))))</f>
        <v/>
      </c>
      <c r="F16914">
        <f>IF(B16914="","",1.509*(LN(B16914)^1.084-5.381))</f>
        <v/>
      </c>
      <c r="G16914">
        <f>IF(F16914="","",IF(F16914&lt;0,10*F16914^2,0))</f>
        <v/>
      </c>
      <c r="H16914">
        <f>IF(F16914="","",IF(F16914&gt;0,10*F16914^2,0))</f>
        <v/>
      </c>
    </row>
    <row r="16915">
      <c r="A16915">
        <f>Input!A16915</f>
        <v/>
      </c>
      <c r="B16915">
        <f>IF(ISNUMBER(Input!B16915),IF(AND(Input!B16915&gt;=20,Input!B16915&lt;=700),Input!B16915,""),"")</f>
        <v/>
      </c>
      <c r="C16915">
        <f>IF(B16915="","",INT(A16915))</f>
        <v/>
      </c>
      <c r="D16915">
        <f>IF(B16915="","",HOUR(A16915))</f>
        <v/>
      </c>
      <c r="E16915">
        <f>IF(B16915="","",IF(INPUT!$I$1="","",IF(C16915&lt;(INT(INPUT!$I$1)-INPUT!$I$2),"Off Meds",IF(C16915&lt;=(INT(INPUT!$I$1)+INPUT!$I$2),"Washout","On Meds"))))</f>
        <v/>
      </c>
      <c r="F16915">
        <f>IF(B16915="","",1.509*(LN(B16915)^1.084-5.381))</f>
        <v/>
      </c>
      <c r="G16915">
        <f>IF(F16915="","",IF(F16915&lt;0,10*F16915^2,0))</f>
        <v/>
      </c>
      <c r="H16915">
        <f>IF(F16915="","",IF(F16915&gt;0,10*F16915^2,0))</f>
        <v/>
      </c>
    </row>
    <row r="16916">
      <c r="A16916">
        <f>Input!A16916</f>
        <v/>
      </c>
      <c r="B16916">
        <f>IF(ISNUMBER(Input!B16916),IF(AND(Input!B16916&gt;=20,Input!B16916&lt;=700),Input!B16916,""),"")</f>
        <v/>
      </c>
      <c r="C16916">
        <f>IF(B16916="","",INT(A16916))</f>
        <v/>
      </c>
      <c r="D16916">
        <f>IF(B16916="","",HOUR(A16916))</f>
        <v/>
      </c>
      <c r="E16916">
        <f>IF(B16916="","",IF(INPUT!$I$1="","",IF(C16916&lt;(INT(INPUT!$I$1)-INPUT!$I$2),"Off Meds",IF(C16916&lt;=(INT(INPUT!$I$1)+INPUT!$I$2),"Washout","On Meds"))))</f>
        <v/>
      </c>
      <c r="F16916">
        <f>IF(B16916="","",1.509*(LN(B16916)^1.084-5.381))</f>
        <v/>
      </c>
      <c r="G16916">
        <f>IF(F16916="","",IF(F16916&lt;0,10*F16916^2,0))</f>
        <v/>
      </c>
      <c r="H16916">
        <f>IF(F16916="","",IF(F16916&gt;0,10*F16916^2,0))</f>
        <v/>
      </c>
    </row>
    <row r="16917">
      <c r="A16917">
        <f>Input!A16917</f>
        <v/>
      </c>
      <c r="B16917">
        <f>IF(ISNUMBER(Input!B16917),IF(AND(Input!B16917&gt;=20,Input!B16917&lt;=700),Input!B16917,""),"")</f>
        <v/>
      </c>
      <c r="C16917">
        <f>IF(B16917="","",INT(A16917))</f>
        <v/>
      </c>
      <c r="D16917">
        <f>IF(B16917="","",HOUR(A16917))</f>
        <v/>
      </c>
      <c r="E16917">
        <f>IF(B16917="","",IF(INPUT!$I$1="","",IF(C16917&lt;(INT(INPUT!$I$1)-INPUT!$I$2),"Off Meds",IF(C16917&lt;=(INT(INPUT!$I$1)+INPUT!$I$2),"Washout","On Meds"))))</f>
        <v/>
      </c>
      <c r="F16917">
        <f>IF(B16917="","",1.509*(LN(B16917)^1.084-5.381))</f>
        <v/>
      </c>
      <c r="G16917">
        <f>IF(F16917="","",IF(F16917&lt;0,10*F16917^2,0))</f>
        <v/>
      </c>
      <c r="H16917">
        <f>IF(F16917="","",IF(F16917&gt;0,10*F16917^2,0))</f>
        <v/>
      </c>
    </row>
    <row r="16918">
      <c r="A16918">
        <f>Input!A16918</f>
        <v/>
      </c>
      <c r="B16918">
        <f>IF(ISNUMBER(Input!B16918),IF(AND(Input!B16918&gt;=20,Input!B16918&lt;=700),Input!B16918,""),"")</f>
        <v/>
      </c>
      <c r="C16918">
        <f>IF(B16918="","",INT(A16918))</f>
        <v/>
      </c>
      <c r="D16918">
        <f>IF(B16918="","",HOUR(A16918))</f>
        <v/>
      </c>
      <c r="E16918">
        <f>IF(B16918="","",IF(INPUT!$I$1="","",IF(C16918&lt;(INT(INPUT!$I$1)-INPUT!$I$2),"Off Meds",IF(C16918&lt;=(INT(INPUT!$I$1)+INPUT!$I$2),"Washout","On Meds"))))</f>
        <v/>
      </c>
      <c r="F16918">
        <f>IF(B16918="","",1.509*(LN(B16918)^1.084-5.381))</f>
        <v/>
      </c>
      <c r="G16918">
        <f>IF(F16918="","",IF(F16918&lt;0,10*F16918^2,0))</f>
        <v/>
      </c>
      <c r="H16918">
        <f>IF(F16918="","",IF(F16918&gt;0,10*F16918^2,0))</f>
        <v/>
      </c>
    </row>
    <row r="16919">
      <c r="A16919">
        <f>Input!A16919</f>
        <v/>
      </c>
      <c r="B16919">
        <f>IF(ISNUMBER(Input!B16919),IF(AND(Input!B16919&gt;=20,Input!B16919&lt;=700),Input!B16919,""),"")</f>
        <v/>
      </c>
      <c r="C16919">
        <f>IF(B16919="","",INT(A16919))</f>
        <v/>
      </c>
      <c r="D16919">
        <f>IF(B16919="","",HOUR(A16919))</f>
        <v/>
      </c>
      <c r="E16919">
        <f>IF(B16919="","",IF(INPUT!$I$1="","",IF(C16919&lt;(INT(INPUT!$I$1)-INPUT!$I$2),"Off Meds",IF(C16919&lt;=(INT(INPUT!$I$1)+INPUT!$I$2),"Washout","On Meds"))))</f>
        <v/>
      </c>
      <c r="F16919">
        <f>IF(B16919="","",1.509*(LN(B16919)^1.084-5.381))</f>
        <v/>
      </c>
      <c r="G16919">
        <f>IF(F16919="","",IF(F16919&lt;0,10*F16919^2,0))</f>
        <v/>
      </c>
      <c r="H16919">
        <f>IF(F16919="","",IF(F16919&gt;0,10*F16919^2,0))</f>
        <v/>
      </c>
    </row>
    <row r="16920">
      <c r="A16920">
        <f>Input!A16920</f>
        <v/>
      </c>
      <c r="B16920">
        <f>IF(ISNUMBER(Input!B16920),IF(AND(Input!B16920&gt;=20,Input!B16920&lt;=700),Input!B16920,""),"")</f>
        <v/>
      </c>
      <c r="C16920">
        <f>IF(B16920="","",INT(A16920))</f>
        <v/>
      </c>
      <c r="D16920">
        <f>IF(B16920="","",HOUR(A16920))</f>
        <v/>
      </c>
      <c r="E16920">
        <f>IF(B16920="","",IF(INPUT!$I$1="","",IF(C16920&lt;(INT(INPUT!$I$1)-INPUT!$I$2),"Off Meds",IF(C16920&lt;=(INT(INPUT!$I$1)+INPUT!$I$2),"Washout","On Meds"))))</f>
        <v/>
      </c>
      <c r="F16920">
        <f>IF(B16920="","",1.509*(LN(B16920)^1.084-5.381))</f>
        <v/>
      </c>
      <c r="G16920">
        <f>IF(F16920="","",IF(F16920&lt;0,10*F16920^2,0))</f>
        <v/>
      </c>
      <c r="H16920">
        <f>IF(F16920="","",IF(F16920&gt;0,10*F16920^2,0))</f>
        <v/>
      </c>
    </row>
    <row r="16921">
      <c r="A16921">
        <f>Input!A16921</f>
        <v/>
      </c>
      <c r="B16921">
        <f>IF(ISNUMBER(Input!B16921),IF(AND(Input!B16921&gt;=20,Input!B16921&lt;=700),Input!B16921,""),"")</f>
        <v/>
      </c>
      <c r="C16921">
        <f>IF(B16921="","",INT(A16921))</f>
        <v/>
      </c>
      <c r="D16921">
        <f>IF(B16921="","",HOUR(A16921))</f>
        <v/>
      </c>
      <c r="E16921">
        <f>IF(B16921="","",IF(INPUT!$I$1="","",IF(C16921&lt;(INT(INPUT!$I$1)-INPUT!$I$2),"Off Meds",IF(C16921&lt;=(INT(INPUT!$I$1)+INPUT!$I$2),"Washout","On Meds"))))</f>
        <v/>
      </c>
      <c r="F16921">
        <f>IF(B16921="","",1.509*(LN(B16921)^1.084-5.381))</f>
        <v/>
      </c>
      <c r="G16921">
        <f>IF(F16921="","",IF(F16921&lt;0,10*F16921^2,0))</f>
        <v/>
      </c>
      <c r="H16921">
        <f>IF(F16921="","",IF(F16921&gt;0,10*F16921^2,0))</f>
        <v/>
      </c>
    </row>
    <row r="16922">
      <c r="A16922">
        <f>Input!A16922</f>
        <v/>
      </c>
      <c r="B16922">
        <f>IF(ISNUMBER(Input!B16922),IF(AND(Input!B16922&gt;=20,Input!B16922&lt;=700),Input!B16922,""),"")</f>
        <v/>
      </c>
      <c r="C16922">
        <f>IF(B16922="","",INT(A16922))</f>
        <v/>
      </c>
      <c r="D16922">
        <f>IF(B16922="","",HOUR(A16922))</f>
        <v/>
      </c>
      <c r="E16922">
        <f>IF(B16922="","",IF(INPUT!$I$1="","",IF(C16922&lt;(INT(INPUT!$I$1)-INPUT!$I$2),"Off Meds",IF(C16922&lt;=(INT(INPUT!$I$1)+INPUT!$I$2),"Washout","On Meds"))))</f>
        <v/>
      </c>
      <c r="F16922">
        <f>IF(B16922="","",1.509*(LN(B16922)^1.084-5.381))</f>
        <v/>
      </c>
      <c r="G16922">
        <f>IF(F16922="","",IF(F16922&lt;0,10*F16922^2,0))</f>
        <v/>
      </c>
      <c r="H16922">
        <f>IF(F16922="","",IF(F16922&gt;0,10*F16922^2,0))</f>
        <v/>
      </c>
    </row>
    <row r="16923">
      <c r="A16923">
        <f>Input!A16923</f>
        <v/>
      </c>
      <c r="B16923">
        <f>IF(ISNUMBER(Input!B16923),IF(AND(Input!B16923&gt;=20,Input!B16923&lt;=700),Input!B16923,""),"")</f>
        <v/>
      </c>
      <c r="C16923">
        <f>IF(B16923="","",INT(A16923))</f>
        <v/>
      </c>
      <c r="D16923">
        <f>IF(B16923="","",HOUR(A16923))</f>
        <v/>
      </c>
      <c r="E16923">
        <f>IF(B16923="","",IF(INPUT!$I$1="","",IF(C16923&lt;(INT(INPUT!$I$1)-INPUT!$I$2),"Off Meds",IF(C16923&lt;=(INT(INPUT!$I$1)+INPUT!$I$2),"Washout","On Meds"))))</f>
        <v/>
      </c>
      <c r="F16923">
        <f>IF(B16923="","",1.509*(LN(B16923)^1.084-5.381))</f>
        <v/>
      </c>
      <c r="G16923">
        <f>IF(F16923="","",IF(F16923&lt;0,10*F16923^2,0))</f>
        <v/>
      </c>
      <c r="H16923">
        <f>IF(F16923="","",IF(F16923&gt;0,10*F16923^2,0))</f>
        <v/>
      </c>
    </row>
    <row r="16924">
      <c r="A16924">
        <f>Input!A16924</f>
        <v/>
      </c>
      <c r="B16924">
        <f>IF(ISNUMBER(Input!B16924),IF(AND(Input!B16924&gt;=20,Input!B16924&lt;=700),Input!B16924,""),"")</f>
        <v/>
      </c>
      <c r="C16924">
        <f>IF(B16924="","",INT(A16924))</f>
        <v/>
      </c>
      <c r="D16924">
        <f>IF(B16924="","",HOUR(A16924))</f>
        <v/>
      </c>
      <c r="E16924">
        <f>IF(B16924="","",IF(INPUT!$I$1="","",IF(C16924&lt;(INT(INPUT!$I$1)-INPUT!$I$2),"Off Meds",IF(C16924&lt;=(INT(INPUT!$I$1)+INPUT!$I$2),"Washout","On Meds"))))</f>
        <v/>
      </c>
      <c r="F16924">
        <f>IF(B16924="","",1.509*(LN(B16924)^1.084-5.381))</f>
        <v/>
      </c>
      <c r="G16924">
        <f>IF(F16924="","",IF(F16924&lt;0,10*F16924^2,0))</f>
        <v/>
      </c>
      <c r="H16924">
        <f>IF(F16924="","",IF(F16924&gt;0,10*F16924^2,0))</f>
        <v/>
      </c>
    </row>
    <row r="16925">
      <c r="A16925">
        <f>Input!A16925</f>
        <v/>
      </c>
      <c r="B16925">
        <f>IF(ISNUMBER(Input!B16925),IF(AND(Input!B16925&gt;=20,Input!B16925&lt;=700),Input!B16925,""),"")</f>
        <v/>
      </c>
      <c r="C16925">
        <f>IF(B16925="","",INT(A16925))</f>
        <v/>
      </c>
      <c r="D16925">
        <f>IF(B16925="","",HOUR(A16925))</f>
        <v/>
      </c>
      <c r="E16925">
        <f>IF(B16925="","",IF(INPUT!$I$1="","",IF(C16925&lt;(INT(INPUT!$I$1)-INPUT!$I$2),"Off Meds",IF(C16925&lt;=(INT(INPUT!$I$1)+INPUT!$I$2),"Washout","On Meds"))))</f>
        <v/>
      </c>
      <c r="F16925">
        <f>IF(B16925="","",1.509*(LN(B16925)^1.084-5.381))</f>
        <v/>
      </c>
      <c r="G16925">
        <f>IF(F16925="","",IF(F16925&lt;0,10*F16925^2,0))</f>
        <v/>
      </c>
      <c r="H16925">
        <f>IF(F16925="","",IF(F16925&gt;0,10*F16925^2,0))</f>
        <v/>
      </c>
    </row>
    <row r="16926">
      <c r="A16926">
        <f>Input!A16926</f>
        <v/>
      </c>
      <c r="B16926">
        <f>IF(ISNUMBER(Input!B16926),IF(AND(Input!B16926&gt;=20,Input!B16926&lt;=700),Input!B16926,""),"")</f>
        <v/>
      </c>
      <c r="C16926">
        <f>IF(B16926="","",INT(A16926))</f>
        <v/>
      </c>
      <c r="D16926">
        <f>IF(B16926="","",HOUR(A16926))</f>
        <v/>
      </c>
      <c r="E16926">
        <f>IF(B16926="","",IF(INPUT!$I$1="","",IF(C16926&lt;(INT(INPUT!$I$1)-INPUT!$I$2),"Off Meds",IF(C16926&lt;=(INT(INPUT!$I$1)+INPUT!$I$2),"Washout","On Meds"))))</f>
        <v/>
      </c>
      <c r="F16926">
        <f>IF(B16926="","",1.509*(LN(B16926)^1.084-5.381))</f>
        <v/>
      </c>
      <c r="G16926">
        <f>IF(F16926="","",IF(F16926&lt;0,10*F16926^2,0))</f>
        <v/>
      </c>
      <c r="H16926">
        <f>IF(F16926="","",IF(F16926&gt;0,10*F16926^2,0))</f>
        <v/>
      </c>
    </row>
    <row r="16927">
      <c r="A16927">
        <f>Input!A16927</f>
        <v/>
      </c>
      <c r="B16927">
        <f>IF(ISNUMBER(Input!B16927),IF(AND(Input!B16927&gt;=20,Input!B16927&lt;=700),Input!B16927,""),"")</f>
        <v/>
      </c>
      <c r="C16927">
        <f>IF(B16927="","",INT(A16927))</f>
        <v/>
      </c>
      <c r="D16927">
        <f>IF(B16927="","",HOUR(A16927))</f>
        <v/>
      </c>
      <c r="E16927">
        <f>IF(B16927="","",IF(INPUT!$I$1="","",IF(C16927&lt;(INT(INPUT!$I$1)-INPUT!$I$2),"Off Meds",IF(C16927&lt;=(INT(INPUT!$I$1)+INPUT!$I$2),"Washout","On Meds"))))</f>
        <v/>
      </c>
      <c r="F16927">
        <f>IF(B16927="","",1.509*(LN(B16927)^1.084-5.381))</f>
        <v/>
      </c>
      <c r="G16927">
        <f>IF(F16927="","",IF(F16927&lt;0,10*F16927^2,0))</f>
        <v/>
      </c>
      <c r="H16927">
        <f>IF(F16927="","",IF(F16927&gt;0,10*F16927^2,0))</f>
        <v/>
      </c>
    </row>
    <row r="16928">
      <c r="A16928">
        <f>Input!A16928</f>
        <v/>
      </c>
      <c r="B16928">
        <f>IF(ISNUMBER(Input!B16928),IF(AND(Input!B16928&gt;=20,Input!B16928&lt;=700),Input!B16928,""),"")</f>
        <v/>
      </c>
      <c r="C16928">
        <f>IF(B16928="","",INT(A16928))</f>
        <v/>
      </c>
      <c r="D16928">
        <f>IF(B16928="","",HOUR(A16928))</f>
        <v/>
      </c>
      <c r="E16928">
        <f>IF(B16928="","",IF(INPUT!$I$1="","",IF(C16928&lt;(INT(INPUT!$I$1)-INPUT!$I$2),"Off Meds",IF(C16928&lt;=(INT(INPUT!$I$1)+INPUT!$I$2),"Washout","On Meds"))))</f>
        <v/>
      </c>
      <c r="F16928">
        <f>IF(B16928="","",1.509*(LN(B16928)^1.084-5.381))</f>
        <v/>
      </c>
      <c r="G16928">
        <f>IF(F16928="","",IF(F16928&lt;0,10*F16928^2,0))</f>
        <v/>
      </c>
      <c r="H16928">
        <f>IF(F16928="","",IF(F16928&gt;0,10*F16928^2,0))</f>
        <v/>
      </c>
    </row>
    <row r="16929">
      <c r="A16929">
        <f>Input!A16929</f>
        <v/>
      </c>
      <c r="B16929">
        <f>IF(ISNUMBER(Input!B16929),IF(AND(Input!B16929&gt;=20,Input!B16929&lt;=700),Input!B16929,""),"")</f>
        <v/>
      </c>
      <c r="C16929">
        <f>IF(B16929="","",INT(A16929))</f>
        <v/>
      </c>
      <c r="D16929">
        <f>IF(B16929="","",HOUR(A16929))</f>
        <v/>
      </c>
      <c r="E16929">
        <f>IF(B16929="","",IF(INPUT!$I$1="","",IF(C16929&lt;(INT(INPUT!$I$1)-INPUT!$I$2),"Off Meds",IF(C16929&lt;=(INT(INPUT!$I$1)+INPUT!$I$2),"Washout","On Meds"))))</f>
        <v/>
      </c>
      <c r="F16929">
        <f>IF(B16929="","",1.509*(LN(B16929)^1.084-5.381))</f>
        <v/>
      </c>
      <c r="G16929">
        <f>IF(F16929="","",IF(F16929&lt;0,10*F16929^2,0))</f>
        <v/>
      </c>
      <c r="H16929">
        <f>IF(F16929="","",IF(F16929&gt;0,10*F16929^2,0))</f>
        <v/>
      </c>
    </row>
    <row r="16930">
      <c r="A16930">
        <f>Input!A16930</f>
        <v/>
      </c>
      <c r="B16930">
        <f>IF(ISNUMBER(Input!B16930),IF(AND(Input!B16930&gt;=20,Input!B16930&lt;=700),Input!B16930,""),"")</f>
        <v/>
      </c>
      <c r="C16930">
        <f>IF(B16930="","",INT(A16930))</f>
        <v/>
      </c>
      <c r="D16930">
        <f>IF(B16930="","",HOUR(A16930))</f>
        <v/>
      </c>
      <c r="E16930">
        <f>IF(B16930="","",IF(INPUT!$I$1="","",IF(C16930&lt;(INT(INPUT!$I$1)-INPUT!$I$2),"Off Meds",IF(C16930&lt;=(INT(INPUT!$I$1)+INPUT!$I$2),"Washout","On Meds"))))</f>
        <v/>
      </c>
      <c r="F16930">
        <f>IF(B16930="","",1.509*(LN(B16930)^1.084-5.381))</f>
        <v/>
      </c>
      <c r="G16930">
        <f>IF(F16930="","",IF(F16930&lt;0,10*F16930^2,0))</f>
        <v/>
      </c>
      <c r="H16930">
        <f>IF(F16930="","",IF(F16930&gt;0,10*F16930^2,0))</f>
        <v/>
      </c>
    </row>
    <row r="16931">
      <c r="A16931">
        <f>Input!A16931</f>
        <v/>
      </c>
      <c r="B16931">
        <f>IF(ISNUMBER(Input!B16931),IF(AND(Input!B16931&gt;=20,Input!B16931&lt;=700),Input!B16931,""),"")</f>
        <v/>
      </c>
      <c r="C16931">
        <f>IF(B16931="","",INT(A16931))</f>
        <v/>
      </c>
      <c r="D16931">
        <f>IF(B16931="","",HOUR(A16931))</f>
        <v/>
      </c>
      <c r="E16931">
        <f>IF(B16931="","",IF(INPUT!$I$1="","",IF(C16931&lt;(INT(INPUT!$I$1)-INPUT!$I$2),"Off Meds",IF(C16931&lt;=(INT(INPUT!$I$1)+INPUT!$I$2),"Washout","On Meds"))))</f>
        <v/>
      </c>
      <c r="F16931">
        <f>IF(B16931="","",1.509*(LN(B16931)^1.084-5.381))</f>
        <v/>
      </c>
      <c r="G16931">
        <f>IF(F16931="","",IF(F16931&lt;0,10*F16931^2,0))</f>
        <v/>
      </c>
      <c r="H16931">
        <f>IF(F16931="","",IF(F16931&gt;0,10*F16931^2,0))</f>
        <v/>
      </c>
    </row>
    <row r="16932">
      <c r="A16932">
        <f>Input!A16932</f>
        <v/>
      </c>
      <c r="B16932">
        <f>IF(ISNUMBER(Input!B16932),IF(AND(Input!B16932&gt;=20,Input!B16932&lt;=700),Input!B16932,""),"")</f>
        <v/>
      </c>
      <c r="C16932">
        <f>IF(B16932="","",INT(A16932))</f>
        <v/>
      </c>
      <c r="D16932">
        <f>IF(B16932="","",HOUR(A16932))</f>
        <v/>
      </c>
      <c r="E16932">
        <f>IF(B16932="","",IF(INPUT!$I$1="","",IF(C16932&lt;(INT(INPUT!$I$1)-INPUT!$I$2),"Off Meds",IF(C16932&lt;=(INT(INPUT!$I$1)+INPUT!$I$2),"Washout","On Meds"))))</f>
        <v/>
      </c>
      <c r="F16932">
        <f>IF(B16932="","",1.509*(LN(B16932)^1.084-5.381))</f>
        <v/>
      </c>
      <c r="G16932">
        <f>IF(F16932="","",IF(F16932&lt;0,10*F16932^2,0))</f>
        <v/>
      </c>
      <c r="H16932">
        <f>IF(F16932="","",IF(F16932&gt;0,10*F16932^2,0))</f>
        <v/>
      </c>
    </row>
    <row r="16933">
      <c r="A16933">
        <f>Input!A16933</f>
        <v/>
      </c>
      <c r="B16933">
        <f>IF(ISNUMBER(Input!B16933),IF(AND(Input!B16933&gt;=20,Input!B16933&lt;=700),Input!B16933,""),"")</f>
        <v/>
      </c>
      <c r="C16933">
        <f>IF(B16933="","",INT(A16933))</f>
        <v/>
      </c>
      <c r="D16933">
        <f>IF(B16933="","",HOUR(A16933))</f>
        <v/>
      </c>
      <c r="E16933">
        <f>IF(B16933="","",IF(INPUT!$I$1="","",IF(C16933&lt;(INT(INPUT!$I$1)-INPUT!$I$2),"Off Meds",IF(C16933&lt;=(INT(INPUT!$I$1)+INPUT!$I$2),"Washout","On Meds"))))</f>
        <v/>
      </c>
      <c r="F16933">
        <f>IF(B16933="","",1.509*(LN(B16933)^1.084-5.381))</f>
        <v/>
      </c>
      <c r="G16933">
        <f>IF(F16933="","",IF(F16933&lt;0,10*F16933^2,0))</f>
        <v/>
      </c>
      <c r="H16933">
        <f>IF(F16933="","",IF(F16933&gt;0,10*F16933^2,0))</f>
        <v/>
      </c>
    </row>
    <row r="16934">
      <c r="A16934">
        <f>Input!A16934</f>
        <v/>
      </c>
      <c r="B16934">
        <f>IF(ISNUMBER(Input!B16934),IF(AND(Input!B16934&gt;=20,Input!B16934&lt;=700),Input!B16934,""),"")</f>
        <v/>
      </c>
      <c r="C16934">
        <f>IF(B16934="","",INT(A16934))</f>
        <v/>
      </c>
      <c r="D16934">
        <f>IF(B16934="","",HOUR(A16934))</f>
        <v/>
      </c>
      <c r="E16934">
        <f>IF(B16934="","",IF(INPUT!$I$1="","",IF(C16934&lt;(INT(INPUT!$I$1)-INPUT!$I$2),"Off Meds",IF(C16934&lt;=(INT(INPUT!$I$1)+INPUT!$I$2),"Washout","On Meds"))))</f>
        <v/>
      </c>
      <c r="F16934">
        <f>IF(B16934="","",1.509*(LN(B16934)^1.084-5.381))</f>
        <v/>
      </c>
      <c r="G16934">
        <f>IF(F16934="","",IF(F16934&lt;0,10*F16934^2,0))</f>
        <v/>
      </c>
      <c r="H16934">
        <f>IF(F16934="","",IF(F16934&gt;0,10*F16934^2,0))</f>
        <v/>
      </c>
    </row>
    <row r="16935">
      <c r="A16935">
        <f>Input!A16935</f>
        <v/>
      </c>
      <c r="B16935">
        <f>IF(ISNUMBER(Input!B16935),IF(AND(Input!B16935&gt;=20,Input!B16935&lt;=700),Input!B16935,""),"")</f>
        <v/>
      </c>
      <c r="C16935">
        <f>IF(B16935="","",INT(A16935))</f>
        <v/>
      </c>
      <c r="D16935">
        <f>IF(B16935="","",HOUR(A16935))</f>
        <v/>
      </c>
      <c r="E16935">
        <f>IF(B16935="","",IF(INPUT!$I$1="","",IF(C16935&lt;(INT(INPUT!$I$1)-INPUT!$I$2),"Off Meds",IF(C16935&lt;=(INT(INPUT!$I$1)+INPUT!$I$2),"Washout","On Meds"))))</f>
        <v/>
      </c>
      <c r="F16935">
        <f>IF(B16935="","",1.509*(LN(B16935)^1.084-5.381))</f>
        <v/>
      </c>
      <c r="G16935">
        <f>IF(F16935="","",IF(F16935&lt;0,10*F16935^2,0))</f>
        <v/>
      </c>
      <c r="H16935">
        <f>IF(F16935="","",IF(F16935&gt;0,10*F16935^2,0))</f>
        <v/>
      </c>
    </row>
    <row r="16936">
      <c r="A16936">
        <f>Input!A16936</f>
        <v/>
      </c>
      <c r="B16936">
        <f>IF(ISNUMBER(Input!B16936),IF(AND(Input!B16936&gt;=20,Input!B16936&lt;=700),Input!B16936,""),"")</f>
        <v/>
      </c>
      <c r="C16936">
        <f>IF(B16936="","",INT(A16936))</f>
        <v/>
      </c>
      <c r="D16936">
        <f>IF(B16936="","",HOUR(A16936))</f>
        <v/>
      </c>
      <c r="E16936">
        <f>IF(B16936="","",IF(INPUT!$I$1="","",IF(C16936&lt;(INT(INPUT!$I$1)-INPUT!$I$2),"Off Meds",IF(C16936&lt;=(INT(INPUT!$I$1)+INPUT!$I$2),"Washout","On Meds"))))</f>
        <v/>
      </c>
      <c r="F16936">
        <f>IF(B16936="","",1.509*(LN(B16936)^1.084-5.381))</f>
        <v/>
      </c>
      <c r="G16936">
        <f>IF(F16936="","",IF(F16936&lt;0,10*F16936^2,0))</f>
        <v/>
      </c>
      <c r="H16936">
        <f>IF(F16936="","",IF(F16936&gt;0,10*F16936^2,0))</f>
        <v/>
      </c>
    </row>
    <row r="16937">
      <c r="A16937">
        <f>Input!A16937</f>
        <v/>
      </c>
      <c r="B16937">
        <f>IF(ISNUMBER(Input!B16937),IF(AND(Input!B16937&gt;=20,Input!B16937&lt;=700),Input!B16937,""),"")</f>
        <v/>
      </c>
      <c r="C16937">
        <f>IF(B16937="","",INT(A16937))</f>
        <v/>
      </c>
      <c r="D16937">
        <f>IF(B16937="","",HOUR(A16937))</f>
        <v/>
      </c>
      <c r="E16937">
        <f>IF(B16937="","",IF(INPUT!$I$1="","",IF(C16937&lt;(INT(INPUT!$I$1)-INPUT!$I$2),"Off Meds",IF(C16937&lt;=(INT(INPUT!$I$1)+INPUT!$I$2),"Washout","On Meds"))))</f>
        <v/>
      </c>
      <c r="F16937">
        <f>IF(B16937="","",1.509*(LN(B16937)^1.084-5.381))</f>
        <v/>
      </c>
      <c r="G16937">
        <f>IF(F16937="","",IF(F16937&lt;0,10*F16937^2,0))</f>
        <v/>
      </c>
      <c r="H16937">
        <f>IF(F16937="","",IF(F16937&gt;0,10*F16937^2,0))</f>
        <v/>
      </c>
    </row>
    <row r="16938">
      <c r="A16938">
        <f>Input!A16938</f>
        <v/>
      </c>
      <c r="B16938">
        <f>IF(ISNUMBER(Input!B16938),IF(AND(Input!B16938&gt;=20,Input!B16938&lt;=700),Input!B16938,""),"")</f>
        <v/>
      </c>
      <c r="C16938">
        <f>IF(B16938="","",INT(A16938))</f>
        <v/>
      </c>
      <c r="D16938">
        <f>IF(B16938="","",HOUR(A16938))</f>
        <v/>
      </c>
      <c r="E16938">
        <f>IF(B16938="","",IF(INPUT!$I$1="","",IF(C16938&lt;(INT(INPUT!$I$1)-INPUT!$I$2),"Off Meds",IF(C16938&lt;=(INT(INPUT!$I$1)+INPUT!$I$2),"Washout","On Meds"))))</f>
        <v/>
      </c>
      <c r="F16938">
        <f>IF(B16938="","",1.509*(LN(B16938)^1.084-5.381))</f>
        <v/>
      </c>
      <c r="G16938">
        <f>IF(F16938="","",IF(F16938&lt;0,10*F16938^2,0))</f>
        <v/>
      </c>
      <c r="H16938">
        <f>IF(F16938="","",IF(F16938&gt;0,10*F16938^2,0))</f>
        <v/>
      </c>
    </row>
    <row r="16939">
      <c r="A16939">
        <f>Input!A16939</f>
        <v/>
      </c>
      <c r="B16939">
        <f>IF(ISNUMBER(Input!B16939),IF(AND(Input!B16939&gt;=20,Input!B16939&lt;=700),Input!B16939,""),"")</f>
        <v/>
      </c>
      <c r="C16939">
        <f>IF(B16939="","",INT(A16939))</f>
        <v/>
      </c>
      <c r="D16939">
        <f>IF(B16939="","",HOUR(A16939))</f>
        <v/>
      </c>
      <c r="E16939">
        <f>IF(B16939="","",IF(INPUT!$I$1="","",IF(C16939&lt;(INT(INPUT!$I$1)-INPUT!$I$2),"Off Meds",IF(C16939&lt;=(INT(INPUT!$I$1)+INPUT!$I$2),"Washout","On Meds"))))</f>
        <v/>
      </c>
      <c r="F16939">
        <f>IF(B16939="","",1.509*(LN(B16939)^1.084-5.381))</f>
        <v/>
      </c>
      <c r="G16939">
        <f>IF(F16939="","",IF(F16939&lt;0,10*F16939^2,0))</f>
        <v/>
      </c>
      <c r="H16939">
        <f>IF(F16939="","",IF(F16939&gt;0,10*F16939^2,0))</f>
        <v/>
      </c>
    </row>
    <row r="16940">
      <c r="A16940">
        <f>Input!A16940</f>
        <v/>
      </c>
      <c r="B16940">
        <f>IF(ISNUMBER(Input!B16940),IF(AND(Input!B16940&gt;=20,Input!B16940&lt;=700),Input!B16940,""),"")</f>
        <v/>
      </c>
      <c r="C16940">
        <f>IF(B16940="","",INT(A16940))</f>
        <v/>
      </c>
      <c r="D16940">
        <f>IF(B16940="","",HOUR(A16940))</f>
        <v/>
      </c>
      <c r="E16940">
        <f>IF(B16940="","",IF(INPUT!$I$1="","",IF(C16940&lt;(INT(INPUT!$I$1)-INPUT!$I$2),"Off Meds",IF(C16940&lt;=(INT(INPUT!$I$1)+INPUT!$I$2),"Washout","On Meds"))))</f>
        <v/>
      </c>
      <c r="F16940">
        <f>IF(B16940="","",1.509*(LN(B16940)^1.084-5.381))</f>
        <v/>
      </c>
      <c r="G16940">
        <f>IF(F16940="","",IF(F16940&lt;0,10*F16940^2,0))</f>
        <v/>
      </c>
      <c r="H16940">
        <f>IF(F16940="","",IF(F16940&gt;0,10*F16940^2,0))</f>
        <v/>
      </c>
    </row>
    <row r="16941">
      <c r="A16941">
        <f>Input!A16941</f>
        <v/>
      </c>
      <c r="B16941">
        <f>IF(ISNUMBER(Input!B16941),IF(AND(Input!B16941&gt;=20,Input!B16941&lt;=700),Input!B16941,""),"")</f>
        <v/>
      </c>
      <c r="C16941">
        <f>IF(B16941="","",INT(A16941))</f>
        <v/>
      </c>
      <c r="D16941">
        <f>IF(B16941="","",HOUR(A16941))</f>
        <v/>
      </c>
      <c r="E16941">
        <f>IF(B16941="","",IF(INPUT!$I$1="","",IF(C16941&lt;(INT(INPUT!$I$1)-INPUT!$I$2),"Off Meds",IF(C16941&lt;=(INT(INPUT!$I$1)+INPUT!$I$2),"Washout","On Meds"))))</f>
        <v/>
      </c>
      <c r="F16941">
        <f>IF(B16941="","",1.509*(LN(B16941)^1.084-5.381))</f>
        <v/>
      </c>
      <c r="G16941">
        <f>IF(F16941="","",IF(F16941&lt;0,10*F16941^2,0))</f>
        <v/>
      </c>
      <c r="H16941">
        <f>IF(F16941="","",IF(F16941&gt;0,10*F16941^2,0))</f>
        <v/>
      </c>
    </row>
    <row r="16942">
      <c r="A16942">
        <f>Input!A16942</f>
        <v/>
      </c>
      <c r="B16942">
        <f>IF(ISNUMBER(Input!B16942),IF(AND(Input!B16942&gt;=20,Input!B16942&lt;=700),Input!B16942,""),"")</f>
        <v/>
      </c>
      <c r="C16942">
        <f>IF(B16942="","",INT(A16942))</f>
        <v/>
      </c>
      <c r="D16942">
        <f>IF(B16942="","",HOUR(A16942))</f>
        <v/>
      </c>
      <c r="E16942">
        <f>IF(B16942="","",IF(INPUT!$I$1="","",IF(C16942&lt;(INT(INPUT!$I$1)-INPUT!$I$2),"Off Meds",IF(C16942&lt;=(INT(INPUT!$I$1)+INPUT!$I$2),"Washout","On Meds"))))</f>
        <v/>
      </c>
      <c r="F16942">
        <f>IF(B16942="","",1.509*(LN(B16942)^1.084-5.381))</f>
        <v/>
      </c>
      <c r="G16942">
        <f>IF(F16942="","",IF(F16942&lt;0,10*F16942^2,0))</f>
        <v/>
      </c>
      <c r="H16942">
        <f>IF(F16942="","",IF(F16942&gt;0,10*F16942^2,0))</f>
        <v/>
      </c>
    </row>
    <row r="16943">
      <c r="A16943">
        <f>Input!A16943</f>
        <v/>
      </c>
      <c r="B16943">
        <f>IF(ISNUMBER(Input!B16943),IF(AND(Input!B16943&gt;=20,Input!B16943&lt;=700),Input!B16943,""),"")</f>
        <v/>
      </c>
      <c r="C16943">
        <f>IF(B16943="","",INT(A16943))</f>
        <v/>
      </c>
      <c r="D16943">
        <f>IF(B16943="","",HOUR(A16943))</f>
        <v/>
      </c>
      <c r="E16943">
        <f>IF(B16943="","",IF(INPUT!$I$1="","",IF(C16943&lt;(INT(INPUT!$I$1)-INPUT!$I$2),"Off Meds",IF(C16943&lt;=(INT(INPUT!$I$1)+INPUT!$I$2),"Washout","On Meds"))))</f>
        <v/>
      </c>
      <c r="F16943">
        <f>IF(B16943="","",1.509*(LN(B16943)^1.084-5.381))</f>
        <v/>
      </c>
      <c r="G16943">
        <f>IF(F16943="","",IF(F16943&lt;0,10*F16943^2,0))</f>
        <v/>
      </c>
      <c r="H16943">
        <f>IF(F16943="","",IF(F16943&gt;0,10*F16943^2,0))</f>
        <v/>
      </c>
    </row>
    <row r="16944">
      <c r="A16944">
        <f>Input!A16944</f>
        <v/>
      </c>
      <c r="B16944">
        <f>IF(ISNUMBER(Input!B16944),IF(AND(Input!B16944&gt;=20,Input!B16944&lt;=700),Input!B16944,""),"")</f>
        <v/>
      </c>
      <c r="C16944">
        <f>IF(B16944="","",INT(A16944))</f>
        <v/>
      </c>
      <c r="D16944">
        <f>IF(B16944="","",HOUR(A16944))</f>
        <v/>
      </c>
      <c r="E16944">
        <f>IF(B16944="","",IF(INPUT!$I$1="","",IF(C16944&lt;(INT(INPUT!$I$1)-INPUT!$I$2),"Off Meds",IF(C16944&lt;=(INT(INPUT!$I$1)+INPUT!$I$2),"Washout","On Meds"))))</f>
        <v/>
      </c>
      <c r="F16944">
        <f>IF(B16944="","",1.509*(LN(B16944)^1.084-5.381))</f>
        <v/>
      </c>
      <c r="G16944">
        <f>IF(F16944="","",IF(F16944&lt;0,10*F16944^2,0))</f>
        <v/>
      </c>
      <c r="H16944">
        <f>IF(F16944="","",IF(F16944&gt;0,10*F16944^2,0))</f>
        <v/>
      </c>
    </row>
    <row r="16945">
      <c r="A16945">
        <f>Input!A16945</f>
        <v/>
      </c>
      <c r="B16945">
        <f>IF(ISNUMBER(Input!B16945),IF(AND(Input!B16945&gt;=20,Input!B16945&lt;=700),Input!B16945,""),"")</f>
        <v/>
      </c>
      <c r="C16945">
        <f>IF(B16945="","",INT(A16945))</f>
        <v/>
      </c>
      <c r="D16945">
        <f>IF(B16945="","",HOUR(A16945))</f>
        <v/>
      </c>
      <c r="E16945">
        <f>IF(B16945="","",IF(INPUT!$I$1="","",IF(C16945&lt;(INT(INPUT!$I$1)-INPUT!$I$2),"Off Meds",IF(C16945&lt;=(INT(INPUT!$I$1)+INPUT!$I$2),"Washout","On Meds"))))</f>
        <v/>
      </c>
      <c r="F16945">
        <f>IF(B16945="","",1.509*(LN(B16945)^1.084-5.381))</f>
        <v/>
      </c>
      <c r="G16945">
        <f>IF(F16945="","",IF(F16945&lt;0,10*F16945^2,0))</f>
        <v/>
      </c>
      <c r="H16945">
        <f>IF(F16945="","",IF(F16945&gt;0,10*F16945^2,0))</f>
        <v/>
      </c>
    </row>
    <row r="16946">
      <c r="A16946">
        <f>Input!A16946</f>
        <v/>
      </c>
      <c r="B16946">
        <f>IF(ISNUMBER(Input!B16946),IF(AND(Input!B16946&gt;=20,Input!B16946&lt;=700),Input!B16946,""),"")</f>
        <v/>
      </c>
      <c r="C16946">
        <f>IF(B16946="","",INT(A16946))</f>
        <v/>
      </c>
      <c r="D16946">
        <f>IF(B16946="","",HOUR(A16946))</f>
        <v/>
      </c>
      <c r="E16946">
        <f>IF(B16946="","",IF(INPUT!$I$1="","",IF(C16946&lt;(INT(INPUT!$I$1)-INPUT!$I$2),"Off Meds",IF(C16946&lt;=(INT(INPUT!$I$1)+INPUT!$I$2),"Washout","On Meds"))))</f>
        <v/>
      </c>
      <c r="F16946">
        <f>IF(B16946="","",1.509*(LN(B16946)^1.084-5.381))</f>
        <v/>
      </c>
      <c r="G16946">
        <f>IF(F16946="","",IF(F16946&lt;0,10*F16946^2,0))</f>
        <v/>
      </c>
      <c r="H16946">
        <f>IF(F16946="","",IF(F16946&gt;0,10*F16946^2,0))</f>
        <v/>
      </c>
    </row>
    <row r="16947">
      <c r="A16947">
        <f>Input!A16947</f>
        <v/>
      </c>
      <c r="B16947">
        <f>IF(ISNUMBER(Input!B16947),IF(AND(Input!B16947&gt;=20,Input!B16947&lt;=700),Input!B16947,""),"")</f>
        <v/>
      </c>
      <c r="C16947">
        <f>IF(B16947="","",INT(A16947))</f>
        <v/>
      </c>
      <c r="D16947">
        <f>IF(B16947="","",HOUR(A16947))</f>
        <v/>
      </c>
      <c r="E16947">
        <f>IF(B16947="","",IF(INPUT!$I$1="","",IF(C16947&lt;(INT(INPUT!$I$1)-INPUT!$I$2),"Off Meds",IF(C16947&lt;=(INT(INPUT!$I$1)+INPUT!$I$2),"Washout","On Meds"))))</f>
        <v/>
      </c>
      <c r="F16947">
        <f>IF(B16947="","",1.509*(LN(B16947)^1.084-5.381))</f>
        <v/>
      </c>
      <c r="G16947">
        <f>IF(F16947="","",IF(F16947&lt;0,10*F16947^2,0))</f>
        <v/>
      </c>
      <c r="H16947">
        <f>IF(F16947="","",IF(F16947&gt;0,10*F16947^2,0))</f>
        <v/>
      </c>
    </row>
    <row r="16948">
      <c r="A16948">
        <f>Input!A16948</f>
        <v/>
      </c>
      <c r="B16948">
        <f>IF(ISNUMBER(Input!B16948),IF(AND(Input!B16948&gt;=20,Input!B16948&lt;=700),Input!B16948,""),"")</f>
        <v/>
      </c>
      <c r="C16948">
        <f>IF(B16948="","",INT(A16948))</f>
        <v/>
      </c>
      <c r="D16948">
        <f>IF(B16948="","",HOUR(A16948))</f>
        <v/>
      </c>
      <c r="E16948">
        <f>IF(B16948="","",IF(INPUT!$I$1="","",IF(C16948&lt;(INT(INPUT!$I$1)-INPUT!$I$2),"Off Meds",IF(C16948&lt;=(INT(INPUT!$I$1)+INPUT!$I$2),"Washout","On Meds"))))</f>
        <v/>
      </c>
      <c r="F16948">
        <f>IF(B16948="","",1.509*(LN(B16948)^1.084-5.381))</f>
        <v/>
      </c>
      <c r="G16948">
        <f>IF(F16948="","",IF(F16948&lt;0,10*F16948^2,0))</f>
        <v/>
      </c>
      <c r="H16948">
        <f>IF(F16948="","",IF(F16948&gt;0,10*F16948^2,0))</f>
        <v/>
      </c>
    </row>
    <row r="16949">
      <c r="A16949">
        <f>Input!A16949</f>
        <v/>
      </c>
      <c r="B16949">
        <f>IF(ISNUMBER(Input!B16949),IF(AND(Input!B16949&gt;=20,Input!B16949&lt;=700),Input!B16949,""),"")</f>
        <v/>
      </c>
      <c r="C16949">
        <f>IF(B16949="","",INT(A16949))</f>
        <v/>
      </c>
      <c r="D16949">
        <f>IF(B16949="","",HOUR(A16949))</f>
        <v/>
      </c>
      <c r="E16949">
        <f>IF(B16949="","",IF(INPUT!$I$1="","",IF(C16949&lt;(INT(INPUT!$I$1)-INPUT!$I$2),"Off Meds",IF(C16949&lt;=(INT(INPUT!$I$1)+INPUT!$I$2),"Washout","On Meds"))))</f>
        <v/>
      </c>
      <c r="F16949">
        <f>IF(B16949="","",1.509*(LN(B16949)^1.084-5.381))</f>
        <v/>
      </c>
      <c r="G16949">
        <f>IF(F16949="","",IF(F16949&lt;0,10*F16949^2,0))</f>
        <v/>
      </c>
      <c r="H16949">
        <f>IF(F16949="","",IF(F16949&gt;0,10*F16949^2,0))</f>
        <v/>
      </c>
    </row>
    <row r="16950">
      <c r="A16950">
        <f>Input!A16950</f>
        <v/>
      </c>
      <c r="B16950">
        <f>IF(ISNUMBER(Input!B16950),IF(AND(Input!B16950&gt;=20,Input!B16950&lt;=700),Input!B16950,""),"")</f>
        <v/>
      </c>
      <c r="C16950">
        <f>IF(B16950="","",INT(A16950))</f>
        <v/>
      </c>
      <c r="D16950">
        <f>IF(B16950="","",HOUR(A16950))</f>
        <v/>
      </c>
      <c r="E16950">
        <f>IF(B16950="","",IF(INPUT!$I$1="","",IF(C16950&lt;(INT(INPUT!$I$1)-INPUT!$I$2),"Off Meds",IF(C16950&lt;=(INT(INPUT!$I$1)+INPUT!$I$2),"Washout","On Meds"))))</f>
        <v/>
      </c>
      <c r="F16950">
        <f>IF(B16950="","",1.509*(LN(B16950)^1.084-5.381))</f>
        <v/>
      </c>
      <c r="G16950">
        <f>IF(F16950="","",IF(F16950&lt;0,10*F16950^2,0))</f>
        <v/>
      </c>
      <c r="H16950">
        <f>IF(F16950="","",IF(F16950&gt;0,10*F16950^2,0))</f>
        <v/>
      </c>
    </row>
    <row r="16951">
      <c r="A16951">
        <f>Input!A16951</f>
        <v/>
      </c>
      <c r="B16951">
        <f>IF(ISNUMBER(Input!B16951),IF(AND(Input!B16951&gt;=20,Input!B16951&lt;=700),Input!B16951,""),"")</f>
        <v/>
      </c>
      <c r="C16951">
        <f>IF(B16951="","",INT(A16951))</f>
        <v/>
      </c>
      <c r="D16951">
        <f>IF(B16951="","",HOUR(A16951))</f>
        <v/>
      </c>
      <c r="E16951">
        <f>IF(B16951="","",IF(INPUT!$I$1="","",IF(C16951&lt;(INT(INPUT!$I$1)-INPUT!$I$2),"Off Meds",IF(C16951&lt;=(INT(INPUT!$I$1)+INPUT!$I$2),"Washout","On Meds"))))</f>
        <v/>
      </c>
      <c r="F16951">
        <f>IF(B16951="","",1.509*(LN(B16951)^1.084-5.381))</f>
        <v/>
      </c>
      <c r="G16951">
        <f>IF(F16951="","",IF(F16951&lt;0,10*F16951^2,0))</f>
        <v/>
      </c>
      <c r="H16951">
        <f>IF(F16951="","",IF(F16951&gt;0,10*F16951^2,0))</f>
        <v/>
      </c>
    </row>
    <row r="16952">
      <c r="A16952">
        <f>Input!A16952</f>
        <v/>
      </c>
      <c r="B16952">
        <f>IF(ISNUMBER(Input!B16952),IF(AND(Input!B16952&gt;=20,Input!B16952&lt;=700),Input!B16952,""),"")</f>
        <v/>
      </c>
      <c r="C16952">
        <f>IF(B16952="","",INT(A16952))</f>
        <v/>
      </c>
      <c r="D16952">
        <f>IF(B16952="","",HOUR(A16952))</f>
        <v/>
      </c>
      <c r="E16952">
        <f>IF(B16952="","",IF(INPUT!$I$1="","",IF(C16952&lt;(INT(INPUT!$I$1)-INPUT!$I$2),"Off Meds",IF(C16952&lt;=(INT(INPUT!$I$1)+INPUT!$I$2),"Washout","On Meds"))))</f>
        <v/>
      </c>
      <c r="F16952">
        <f>IF(B16952="","",1.509*(LN(B16952)^1.084-5.381))</f>
        <v/>
      </c>
      <c r="G16952">
        <f>IF(F16952="","",IF(F16952&lt;0,10*F16952^2,0))</f>
        <v/>
      </c>
      <c r="H16952">
        <f>IF(F16952="","",IF(F16952&gt;0,10*F16952^2,0))</f>
        <v/>
      </c>
    </row>
    <row r="16953">
      <c r="A16953">
        <f>Input!A16953</f>
        <v/>
      </c>
      <c r="B16953">
        <f>IF(ISNUMBER(Input!B16953),IF(AND(Input!B16953&gt;=20,Input!B16953&lt;=700),Input!B16953,""),"")</f>
        <v/>
      </c>
      <c r="C16953">
        <f>IF(B16953="","",INT(A16953))</f>
        <v/>
      </c>
      <c r="D16953">
        <f>IF(B16953="","",HOUR(A16953))</f>
        <v/>
      </c>
      <c r="E16953">
        <f>IF(B16953="","",IF(INPUT!$I$1="","",IF(C16953&lt;(INT(INPUT!$I$1)-INPUT!$I$2),"Off Meds",IF(C16953&lt;=(INT(INPUT!$I$1)+INPUT!$I$2),"Washout","On Meds"))))</f>
        <v/>
      </c>
      <c r="F16953">
        <f>IF(B16953="","",1.509*(LN(B16953)^1.084-5.381))</f>
        <v/>
      </c>
      <c r="G16953">
        <f>IF(F16953="","",IF(F16953&lt;0,10*F16953^2,0))</f>
        <v/>
      </c>
      <c r="H16953">
        <f>IF(F16953="","",IF(F16953&gt;0,10*F16953^2,0))</f>
        <v/>
      </c>
    </row>
    <row r="16954">
      <c r="A16954">
        <f>Input!A16954</f>
        <v/>
      </c>
      <c r="B16954">
        <f>IF(ISNUMBER(Input!B16954),IF(AND(Input!B16954&gt;=20,Input!B16954&lt;=700),Input!B16954,""),"")</f>
        <v/>
      </c>
      <c r="C16954">
        <f>IF(B16954="","",INT(A16954))</f>
        <v/>
      </c>
      <c r="D16954">
        <f>IF(B16954="","",HOUR(A16954))</f>
        <v/>
      </c>
      <c r="E16954">
        <f>IF(B16954="","",IF(INPUT!$I$1="","",IF(C16954&lt;(INT(INPUT!$I$1)-INPUT!$I$2),"Off Meds",IF(C16954&lt;=(INT(INPUT!$I$1)+INPUT!$I$2),"Washout","On Meds"))))</f>
        <v/>
      </c>
      <c r="F16954">
        <f>IF(B16954="","",1.509*(LN(B16954)^1.084-5.381))</f>
        <v/>
      </c>
      <c r="G16954">
        <f>IF(F16954="","",IF(F16954&lt;0,10*F16954^2,0))</f>
        <v/>
      </c>
      <c r="H16954">
        <f>IF(F16954="","",IF(F16954&gt;0,10*F16954^2,0))</f>
        <v/>
      </c>
    </row>
    <row r="16955">
      <c r="A16955">
        <f>Input!A16955</f>
        <v/>
      </c>
      <c r="B16955">
        <f>IF(ISNUMBER(Input!B16955),IF(AND(Input!B16955&gt;=20,Input!B16955&lt;=700),Input!B16955,""),"")</f>
        <v/>
      </c>
      <c r="C16955">
        <f>IF(B16955="","",INT(A16955))</f>
        <v/>
      </c>
      <c r="D16955">
        <f>IF(B16955="","",HOUR(A16955))</f>
        <v/>
      </c>
      <c r="E16955">
        <f>IF(B16955="","",IF(INPUT!$I$1="","",IF(C16955&lt;(INT(INPUT!$I$1)-INPUT!$I$2),"Off Meds",IF(C16955&lt;=(INT(INPUT!$I$1)+INPUT!$I$2),"Washout","On Meds"))))</f>
        <v/>
      </c>
      <c r="F16955">
        <f>IF(B16955="","",1.509*(LN(B16955)^1.084-5.381))</f>
        <v/>
      </c>
      <c r="G16955">
        <f>IF(F16955="","",IF(F16955&lt;0,10*F16955^2,0))</f>
        <v/>
      </c>
      <c r="H16955">
        <f>IF(F16955="","",IF(F16955&gt;0,10*F16955^2,0))</f>
        <v/>
      </c>
    </row>
    <row r="16956">
      <c r="A16956">
        <f>Input!A16956</f>
        <v/>
      </c>
      <c r="B16956">
        <f>IF(ISNUMBER(Input!B16956),IF(AND(Input!B16956&gt;=20,Input!B16956&lt;=700),Input!B16956,""),"")</f>
        <v/>
      </c>
      <c r="C16956">
        <f>IF(B16956="","",INT(A16956))</f>
        <v/>
      </c>
      <c r="D16956">
        <f>IF(B16956="","",HOUR(A16956))</f>
        <v/>
      </c>
      <c r="E16956">
        <f>IF(B16956="","",IF(INPUT!$I$1="","",IF(C16956&lt;(INT(INPUT!$I$1)-INPUT!$I$2),"Off Meds",IF(C16956&lt;=(INT(INPUT!$I$1)+INPUT!$I$2),"Washout","On Meds"))))</f>
        <v/>
      </c>
      <c r="F16956">
        <f>IF(B16956="","",1.509*(LN(B16956)^1.084-5.381))</f>
        <v/>
      </c>
      <c r="G16956">
        <f>IF(F16956="","",IF(F16956&lt;0,10*F16956^2,0))</f>
        <v/>
      </c>
      <c r="H16956">
        <f>IF(F16956="","",IF(F16956&gt;0,10*F16956^2,0))</f>
        <v/>
      </c>
    </row>
    <row r="16957">
      <c r="A16957">
        <f>Input!A16957</f>
        <v/>
      </c>
      <c r="B16957">
        <f>IF(ISNUMBER(Input!B16957),IF(AND(Input!B16957&gt;=20,Input!B16957&lt;=700),Input!B16957,""),"")</f>
        <v/>
      </c>
      <c r="C16957">
        <f>IF(B16957="","",INT(A16957))</f>
        <v/>
      </c>
      <c r="D16957">
        <f>IF(B16957="","",HOUR(A16957))</f>
        <v/>
      </c>
      <c r="E16957">
        <f>IF(B16957="","",IF(INPUT!$I$1="","",IF(C16957&lt;(INT(INPUT!$I$1)-INPUT!$I$2),"Off Meds",IF(C16957&lt;=(INT(INPUT!$I$1)+INPUT!$I$2),"Washout","On Meds"))))</f>
        <v/>
      </c>
      <c r="F16957">
        <f>IF(B16957="","",1.509*(LN(B16957)^1.084-5.381))</f>
        <v/>
      </c>
      <c r="G16957">
        <f>IF(F16957="","",IF(F16957&lt;0,10*F16957^2,0))</f>
        <v/>
      </c>
      <c r="H16957">
        <f>IF(F16957="","",IF(F16957&gt;0,10*F16957^2,0))</f>
        <v/>
      </c>
    </row>
    <row r="16958">
      <c r="A16958">
        <f>Input!A16958</f>
        <v/>
      </c>
      <c r="B16958">
        <f>IF(ISNUMBER(Input!B16958),IF(AND(Input!B16958&gt;=20,Input!B16958&lt;=700),Input!B16958,""),"")</f>
        <v/>
      </c>
      <c r="C16958">
        <f>IF(B16958="","",INT(A16958))</f>
        <v/>
      </c>
      <c r="D16958">
        <f>IF(B16958="","",HOUR(A16958))</f>
        <v/>
      </c>
      <c r="E16958">
        <f>IF(B16958="","",IF(INPUT!$I$1="","",IF(C16958&lt;(INT(INPUT!$I$1)-INPUT!$I$2),"Off Meds",IF(C16958&lt;=(INT(INPUT!$I$1)+INPUT!$I$2),"Washout","On Meds"))))</f>
        <v/>
      </c>
      <c r="F16958">
        <f>IF(B16958="","",1.509*(LN(B16958)^1.084-5.381))</f>
        <v/>
      </c>
      <c r="G16958">
        <f>IF(F16958="","",IF(F16958&lt;0,10*F16958^2,0))</f>
        <v/>
      </c>
      <c r="H16958">
        <f>IF(F16958="","",IF(F16958&gt;0,10*F16958^2,0))</f>
        <v/>
      </c>
    </row>
    <row r="16959">
      <c r="A16959">
        <f>Input!A16959</f>
        <v/>
      </c>
      <c r="B16959">
        <f>IF(ISNUMBER(Input!B16959),IF(AND(Input!B16959&gt;=20,Input!B16959&lt;=700),Input!B16959,""),"")</f>
        <v/>
      </c>
      <c r="C16959">
        <f>IF(B16959="","",INT(A16959))</f>
        <v/>
      </c>
      <c r="D16959">
        <f>IF(B16959="","",HOUR(A16959))</f>
        <v/>
      </c>
      <c r="E16959">
        <f>IF(B16959="","",IF(INPUT!$I$1="","",IF(C16959&lt;(INT(INPUT!$I$1)-INPUT!$I$2),"Off Meds",IF(C16959&lt;=(INT(INPUT!$I$1)+INPUT!$I$2),"Washout","On Meds"))))</f>
        <v/>
      </c>
      <c r="F16959">
        <f>IF(B16959="","",1.509*(LN(B16959)^1.084-5.381))</f>
        <v/>
      </c>
      <c r="G16959">
        <f>IF(F16959="","",IF(F16959&lt;0,10*F16959^2,0))</f>
        <v/>
      </c>
      <c r="H16959">
        <f>IF(F16959="","",IF(F16959&gt;0,10*F16959^2,0))</f>
        <v/>
      </c>
    </row>
    <row r="16960">
      <c r="A16960">
        <f>Input!A16960</f>
        <v/>
      </c>
      <c r="B16960">
        <f>IF(ISNUMBER(Input!B16960),IF(AND(Input!B16960&gt;=20,Input!B16960&lt;=700),Input!B16960,""),"")</f>
        <v/>
      </c>
      <c r="C16960">
        <f>IF(B16960="","",INT(A16960))</f>
        <v/>
      </c>
      <c r="D16960">
        <f>IF(B16960="","",HOUR(A16960))</f>
        <v/>
      </c>
      <c r="E16960">
        <f>IF(B16960="","",IF(INPUT!$I$1="","",IF(C16960&lt;(INT(INPUT!$I$1)-INPUT!$I$2),"Off Meds",IF(C16960&lt;=(INT(INPUT!$I$1)+INPUT!$I$2),"Washout","On Meds"))))</f>
        <v/>
      </c>
      <c r="F16960">
        <f>IF(B16960="","",1.509*(LN(B16960)^1.084-5.381))</f>
        <v/>
      </c>
      <c r="G16960">
        <f>IF(F16960="","",IF(F16960&lt;0,10*F16960^2,0))</f>
        <v/>
      </c>
      <c r="H16960">
        <f>IF(F16960="","",IF(F16960&gt;0,10*F16960^2,0))</f>
        <v/>
      </c>
    </row>
    <row r="16961">
      <c r="A16961">
        <f>Input!A16961</f>
        <v/>
      </c>
      <c r="B16961">
        <f>IF(ISNUMBER(Input!B16961),IF(AND(Input!B16961&gt;=20,Input!B16961&lt;=700),Input!B16961,""),"")</f>
        <v/>
      </c>
      <c r="C16961">
        <f>IF(B16961="","",INT(A16961))</f>
        <v/>
      </c>
      <c r="D16961">
        <f>IF(B16961="","",HOUR(A16961))</f>
        <v/>
      </c>
      <c r="E16961">
        <f>IF(B16961="","",IF(INPUT!$I$1="","",IF(C16961&lt;(INT(INPUT!$I$1)-INPUT!$I$2),"Off Meds",IF(C16961&lt;=(INT(INPUT!$I$1)+INPUT!$I$2),"Washout","On Meds"))))</f>
        <v/>
      </c>
      <c r="F16961">
        <f>IF(B16961="","",1.509*(LN(B16961)^1.084-5.381))</f>
        <v/>
      </c>
      <c r="G16961">
        <f>IF(F16961="","",IF(F16961&lt;0,10*F16961^2,0))</f>
        <v/>
      </c>
      <c r="H16961">
        <f>IF(F16961="","",IF(F16961&gt;0,10*F16961^2,0))</f>
        <v/>
      </c>
    </row>
    <row r="16962">
      <c r="A16962">
        <f>Input!A16962</f>
        <v/>
      </c>
      <c r="B16962">
        <f>IF(ISNUMBER(Input!B16962),IF(AND(Input!B16962&gt;=20,Input!B16962&lt;=700),Input!B16962,""),"")</f>
        <v/>
      </c>
      <c r="C16962">
        <f>IF(B16962="","",INT(A16962))</f>
        <v/>
      </c>
      <c r="D16962">
        <f>IF(B16962="","",HOUR(A16962))</f>
        <v/>
      </c>
      <c r="E16962">
        <f>IF(B16962="","",IF(INPUT!$I$1="","",IF(C16962&lt;(INT(INPUT!$I$1)-INPUT!$I$2),"Off Meds",IF(C16962&lt;=(INT(INPUT!$I$1)+INPUT!$I$2),"Washout","On Meds"))))</f>
        <v/>
      </c>
      <c r="F16962">
        <f>IF(B16962="","",1.509*(LN(B16962)^1.084-5.381))</f>
        <v/>
      </c>
      <c r="G16962">
        <f>IF(F16962="","",IF(F16962&lt;0,10*F16962^2,0))</f>
        <v/>
      </c>
      <c r="H16962">
        <f>IF(F16962="","",IF(F16962&gt;0,10*F16962^2,0))</f>
        <v/>
      </c>
    </row>
    <row r="16963">
      <c r="A16963">
        <f>Input!A16963</f>
        <v/>
      </c>
      <c r="B16963">
        <f>IF(ISNUMBER(Input!B16963),IF(AND(Input!B16963&gt;=20,Input!B16963&lt;=700),Input!B16963,""),"")</f>
        <v/>
      </c>
      <c r="C16963">
        <f>IF(B16963="","",INT(A16963))</f>
        <v/>
      </c>
      <c r="D16963">
        <f>IF(B16963="","",HOUR(A16963))</f>
        <v/>
      </c>
      <c r="E16963">
        <f>IF(B16963="","",IF(INPUT!$I$1="","",IF(C16963&lt;(INT(INPUT!$I$1)-INPUT!$I$2),"Off Meds",IF(C16963&lt;=(INT(INPUT!$I$1)+INPUT!$I$2),"Washout","On Meds"))))</f>
        <v/>
      </c>
      <c r="F16963">
        <f>IF(B16963="","",1.509*(LN(B16963)^1.084-5.381))</f>
        <v/>
      </c>
      <c r="G16963">
        <f>IF(F16963="","",IF(F16963&lt;0,10*F16963^2,0))</f>
        <v/>
      </c>
      <c r="H16963">
        <f>IF(F16963="","",IF(F16963&gt;0,10*F16963^2,0))</f>
        <v/>
      </c>
    </row>
    <row r="16964">
      <c r="A16964">
        <f>Input!A16964</f>
        <v/>
      </c>
      <c r="B16964">
        <f>IF(ISNUMBER(Input!B16964),IF(AND(Input!B16964&gt;=20,Input!B16964&lt;=700),Input!B16964,""),"")</f>
        <v/>
      </c>
      <c r="C16964">
        <f>IF(B16964="","",INT(A16964))</f>
        <v/>
      </c>
      <c r="D16964">
        <f>IF(B16964="","",HOUR(A16964))</f>
        <v/>
      </c>
      <c r="E16964">
        <f>IF(B16964="","",IF(INPUT!$I$1="","",IF(C16964&lt;(INT(INPUT!$I$1)-INPUT!$I$2),"Off Meds",IF(C16964&lt;=(INT(INPUT!$I$1)+INPUT!$I$2),"Washout","On Meds"))))</f>
        <v/>
      </c>
      <c r="F16964">
        <f>IF(B16964="","",1.509*(LN(B16964)^1.084-5.381))</f>
        <v/>
      </c>
      <c r="G16964">
        <f>IF(F16964="","",IF(F16964&lt;0,10*F16964^2,0))</f>
        <v/>
      </c>
      <c r="H16964">
        <f>IF(F16964="","",IF(F16964&gt;0,10*F16964^2,0))</f>
        <v/>
      </c>
    </row>
    <row r="16965">
      <c r="A16965">
        <f>Input!A16965</f>
        <v/>
      </c>
      <c r="B16965">
        <f>IF(ISNUMBER(Input!B16965),IF(AND(Input!B16965&gt;=20,Input!B16965&lt;=700),Input!B16965,""),"")</f>
        <v/>
      </c>
      <c r="C16965">
        <f>IF(B16965="","",INT(A16965))</f>
        <v/>
      </c>
      <c r="D16965">
        <f>IF(B16965="","",HOUR(A16965))</f>
        <v/>
      </c>
      <c r="E16965">
        <f>IF(B16965="","",IF(INPUT!$I$1="","",IF(C16965&lt;(INT(INPUT!$I$1)-INPUT!$I$2),"Off Meds",IF(C16965&lt;=(INT(INPUT!$I$1)+INPUT!$I$2),"Washout","On Meds"))))</f>
        <v/>
      </c>
      <c r="F16965">
        <f>IF(B16965="","",1.509*(LN(B16965)^1.084-5.381))</f>
        <v/>
      </c>
      <c r="G16965">
        <f>IF(F16965="","",IF(F16965&lt;0,10*F16965^2,0))</f>
        <v/>
      </c>
      <c r="H16965">
        <f>IF(F16965="","",IF(F16965&gt;0,10*F16965^2,0))</f>
        <v/>
      </c>
    </row>
    <row r="16966">
      <c r="A16966">
        <f>Input!A16966</f>
        <v/>
      </c>
      <c r="B16966">
        <f>IF(ISNUMBER(Input!B16966),IF(AND(Input!B16966&gt;=20,Input!B16966&lt;=700),Input!B16966,""),"")</f>
        <v/>
      </c>
      <c r="C16966">
        <f>IF(B16966="","",INT(A16966))</f>
        <v/>
      </c>
      <c r="D16966">
        <f>IF(B16966="","",HOUR(A16966))</f>
        <v/>
      </c>
      <c r="E16966">
        <f>IF(B16966="","",IF(INPUT!$I$1="","",IF(C16966&lt;(INT(INPUT!$I$1)-INPUT!$I$2),"Off Meds",IF(C16966&lt;=(INT(INPUT!$I$1)+INPUT!$I$2),"Washout","On Meds"))))</f>
        <v/>
      </c>
      <c r="F16966">
        <f>IF(B16966="","",1.509*(LN(B16966)^1.084-5.381))</f>
        <v/>
      </c>
      <c r="G16966">
        <f>IF(F16966="","",IF(F16966&lt;0,10*F16966^2,0))</f>
        <v/>
      </c>
      <c r="H16966">
        <f>IF(F16966="","",IF(F16966&gt;0,10*F16966^2,0))</f>
        <v/>
      </c>
    </row>
    <row r="16967">
      <c r="A16967">
        <f>Input!A16967</f>
        <v/>
      </c>
      <c r="B16967">
        <f>IF(ISNUMBER(Input!B16967),IF(AND(Input!B16967&gt;=20,Input!B16967&lt;=700),Input!B16967,""),"")</f>
        <v/>
      </c>
      <c r="C16967">
        <f>IF(B16967="","",INT(A16967))</f>
        <v/>
      </c>
      <c r="D16967">
        <f>IF(B16967="","",HOUR(A16967))</f>
        <v/>
      </c>
      <c r="E16967">
        <f>IF(B16967="","",IF(INPUT!$I$1="","",IF(C16967&lt;(INT(INPUT!$I$1)-INPUT!$I$2),"Off Meds",IF(C16967&lt;=(INT(INPUT!$I$1)+INPUT!$I$2),"Washout","On Meds"))))</f>
        <v/>
      </c>
      <c r="F16967">
        <f>IF(B16967="","",1.509*(LN(B16967)^1.084-5.381))</f>
        <v/>
      </c>
      <c r="G16967">
        <f>IF(F16967="","",IF(F16967&lt;0,10*F16967^2,0))</f>
        <v/>
      </c>
      <c r="H16967">
        <f>IF(F16967="","",IF(F16967&gt;0,10*F16967^2,0))</f>
        <v/>
      </c>
    </row>
    <row r="16968">
      <c r="A16968">
        <f>Input!A16968</f>
        <v/>
      </c>
      <c r="B16968">
        <f>IF(ISNUMBER(Input!B16968),IF(AND(Input!B16968&gt;=20,Input!B16968&lt;=700),Input!B16968,""),"")</f>
        <v/>
      </c>
      <c r="C16968">
        <f>IF(B16968="","",INT(A16968))</f>
        <v/>
      </c>
      <c r="D16968">
        <f>IF(B16968="","",HOUR(A16968))</f>
        <v/>
      </c>
      <c r="E16968">
        <f>IF(B16968="","",IF(INPUT!$I$1="","",IF(C16968&lt;(INT(INPUT!$I$1)-INPUT!$I$2),"Off Meds",IF(C16968&lt;=(INT(INPUT!$I$1)+INPUT!$I$2),"Washout","On Meds"))))</f>
        <v/>
      </c>
      <c r="F16968">
        <f>IF(B16968="","",1.509*(LN(B16968)^1.084-5.381))</f>
        <v/>
      </c>
      <c r="G16968">
        <f>IF(F16968="","",IF(F16968&lt;0,10*F16968^2,0))</f>
        <v/>
      </c>
      <c r="H16968">
        <f>IF(F16968="","",IF(F16968&gt;0,10*F16968^2,0))</f>
        <v/>
      </c>
    </row>
    <row r="16969">
      <c r="A16969">
        <f>Input!A16969</f>
        <v/>
      </c>
      <c r="B16969">
        <f>IF(ISNUMBER(Input!B16969),IF(AND(Input!B16969&gt;=20,Input!B16969&lt;=700),Input!B16969,""),"")</f>
        <v/>
      </c>
      <c r="C16969">
        <f>IF(B16969="","",INT(A16969))</f>
        <v/>
      </c>
      <c r="D16969">
        <f>IF(B16969="","",HOUR(A16969))</f>
        <v/>
      </c>
      <c r="E16969">
        <f>IF(B16969="","",IF(INPUT!$I$1="","",IF(C16969&lt;(INT(INPUT!$I$1)-INPUT!$I$2),"Off Meds",IF(C16969&lt;=(INT(INPUT!$I$1)+INPUT!$I$2),"Washout","On Meds"))))</f>
        <v/>
      </c>
      <c r="F16969">
        <f>IF(B16969="","",1.509*(LN(B16969)^1.084-5.381))</f>
        <v/>
      </c>
      <c r="G16969">
        <f>IF(F16969="","",IF(F16969&lt;0,10*F16969^2,0))</f>
        <v/>
      </c>
      <c r="H16969">
        <f>IF(F16969="","",IF(F16969&gt;0,10*F16969^2,0))</f>
        <v/>
      </c>
    </row>
    <row r="16970">
      <c r="A16970">
        <f>Input!A16970</f>
        <v/>
      </c>
      <c r="B16970">
        <f>IF(ISNUMBER(Input!B16970),IF(AND(Input!B16970&gt;=20,Input!B16970&lt;=700),Input!B16970,""),"")</f>
        <v/>
      </c>
      <c r="C16970">
        <f>IF(B16970="","",INT(A16970))</f>
        <v/>
      </c>
      <c r="D16970">
        <f>IF(B16970="","",HOUR(A16970))</f>
        <v/>
      </c>
      <c r="E16970">
        <f>IF(B16970="","",IF(INPUT!$I$1="","",IF(C16970&lt;(INT(INPUT!$I$1)-INPUT!$I$2),"Off Meds",IF(C16970&lt;=(INT(INPUT!$I$1)+INPUT!$I$2),"Washout","On Meds"))))</f>
        <v/>
      </c>
      <c r="F16970">
        <f>IF(B16970="","",1.509*(LN(B16970)^1.084-5.381))</f>
        <v/>
      </c>
      <c r="G16970">
        <f>IF(F16970="","",IF(F16970&lt;0,10*F16970^2,0))</f>
        <v/>
      </c>
      <c r="H16970">
        <f>IF(F16970="","",IF(F16970&gt;0,10*F16970^2,0))</f>
        <v/>
      </c>
    </row>
    <row r="16971">
      <c r="A16971">
        <f>Input!A16971</f>
        <v/>
      </c>
      <c r="B16971">
        <f>IF(ISNUMBER(Input!B16971),IF(AND(Input!B16971&gt;=20,Input!B16971&lt;=700),Input!B16971,""),"")</f>
        <v/>
      </c>
      <c r="C16971">
        <f>IF(B16971="","",INT(A16971))</f>
        <v/>
      </c>
      <c r="D16971">
        <f>IF(B16971="","",HOUR(A16971))</f>
        <v/>
      </c>
      <c r="E16971">
        <f>IF(B16971="","",IF(INPUT!$I$1="","",IF(C16971&lt;(INT(INPUT!$I$1)-INPUT!$I$2),"Off Meds",IF(C16971&lt;=(INT(INPUT!$I$1)+INPUT!$I$2),"Washout","On Meds"))))</f>
        <v/>
      </c>
      <c r="F16971">
        <f>IF(B16971="","",1.509*(LN(B16971)^1.084-5.381))</f>
        <v/>
      </c>
      <c r="G16971">
        <f>IF(F16971="","",IF(F16971&lt;0,10*F16971^2,0))</f>
        <v/>
      </c>
      <c r="H16971">
        <f>IF(F16971="","",IF(F16971&gt;0,10*F16971^2,0))</f>
        <v/>
      </c>
    </row>
    <row r="16972">
      <c r="A16972">
        <f>Input!A16972</f>
        <v/>
      </c>
      <c r="B16972">
        <f>IF(ISNUMBER(Input!B16972),IF(AND(Input!B16972&gt;=20,Input!B16972&lt;=700),Input!B16972,""),"")</f>
        <v/>
      </c>
      <c r="C16972">
        <f>IF(B16972="","",INT(A16972))</f>
        <v/>
      </c>
      <c r="D16972">
        <f>IF(B16972="","",HOUR(A16972))</f>
        <v/>
      </c>
      <c r="E16972">
        <f>IF(B16972="","",IF(INPUT!$I$1="","",IF(C16972&lt;(INT(INPUT!$I$1)-INPUT!$I$2),"Off Meds",IF(C16972&lt;=(INT(INPUT!$I$1)+INPUT!$I$2),"Washout","On Meds"))))</f>
        <v/>
      </c>
      <c r="F16972">
        <f>IF(B16972="","",1.509*(LN(B16972)^1.084-5.381))</f>
        <v/>
      </c>
      <c r="G16972">
        <f>IF(F16972="","",IF(F16972&lt;0,10*F16972^2,0))</f>
        <v/>
      </c>
      <c r="H16972">
        <f>IF(F16972="","",IF(F16972&gt;0,10*F16972^2,0))</f>
        <v/>
      </c>
    </row>
    <row r="16973">
      <c r="A16973">
        <f>Input!A16973</f>
        <v/>
      </c>
      <c r="B16973">
        <f>IF(ISNUMBER(Input!B16973),IF(AND(Input!B16973&gt;=20,Input!B16973&lt;=700),Input!B16973,""),"")</f>
        <v/>
      </c>
      <c r="C16973">
        <f>IF(B16973="","",INT(A16973))</f>
        <v/>
      </c>
      <c r="D16973">
        <f>IF(B16973="","",HOUR(A16973))</f>
        <v/>
      </c>
      <c r="E16973">
        <f>IF(B16973="","",IF(INPUT!$I$1="","",IF(C16973&lt;(INT(INPUT!$I$1)-INPUT!$I$2),"Off Meds",IF(C16973&lt;=(INT(INPUT!$I$1)+INPUT!$I$2),"Washout","On Meds"))))</f>
        <v/>
      </c>
      <c r="F16973">
        <f>IF(B16973="","",1.509*(LN(B16973)^1.084-5.381))</f>
        <v/>
      </c>
      <c r="G16973">
        <f>IF(F16973="","",IF(F16973&lt;0,10*F16973^2,0))</f>
        <v/>
      </c>
      <c r="H16973">
        <f>IF(F16973="","",IF(F16973&gt;0,10*F16973^2,0))</f>
        <v/>
      </c>
    </row>
    <row r="16974">
      <c r="A16974">
        <f>Input!A16974</f>
        <v/>
      </c>
      <c r="B16974">
        <f>IF(ISNUMBER(Input!B16974),IF(AND(Input!B16974&gt;=20,Input!B16974&lt;=700),Input!B16974,""),"")</f>
        <v/>
      </c>
      <c r="C16974">
        <f>IF(B16974="","",INT(A16974))</f>
        <v/>
      </c>
      <c r="D16974">
        <f>IF(B16974="","",HOUR(A16974))</f>
        <v/>
      </c>
      <c r="E16974">
        <f>IF(B16974="","",IF(INPUT!$I$1="","",IF(C16974&lt;(INT(INPUT!$I$1)-INPUT!$I$2),"Off Meds",IF(C16974&lt;=(INT(INPUT!$I$1)+INPUT!$I$2),"Washout","On Meds"))))</f>
        <v/>
      </c>
      <c r="F16974">
        <f>IF(B16974="","",1.509*(LN(B16974)^1.084-5.381))</f>
        <v/>
      </c>
      <c r="G16974">
        <f>IF(F16974="","",IF(F16974&lt;0,10*F16974^2,0))</f>
        <v/>
      </c>
      <c r="H16974">
        <f>IF(F16974="","",IF(F16974&gt;0,10*F16974^2,0))</f>
        <v/>
      </c>
    </row>
    <row r="16975">
      <c r="A16975">
        <f>Input!A16975</f>
        <v/>
      </c>
      <c r="B16975">
        <f>IF(ISNUMBER(Input!B16975),IF(AND(Input!B16975&gt;=20,Input!B16975&lt;=700),Input!B16975,""),"")</f>
        <v/>
      </c>
      <c r="C16975">
        <f>IF(B16975="","",INT(A16975))</f>
        <v/>
      </c>
      <c r="D16975">
        <f>IF(B16975="","",HOUR(A16975))</f>
        <v/>
      </c>
      <c r="E16975">
        <f>IF(B16975="","",IF(INPUT!$I$1="","",IF(C16975&lt;(INT(INPUT!$I$1)-INPUT!$I$2),"Off Meds",IF(C16975&lt;=(INT(INPUT!$I$1)+INPUT!$I$2),"Washout","On Meds"))))</f>
        <v/>
      </c>
      <c r="F16975">
        <f>IF(B16975="","",1.509*(LN(B16975)^1.084-5.381))</f>
        <v/>
      </c>
      <c r="G16975">
        <f>IF(F16975="","",IF(F16975&lt;0,10*F16975^2,0))</f>
        <v/>
      </c>
      <c r="H16975">
        <f>IF(F16975="","",IF(F16975&gt;0,10*F16975^2,0))</f>
        <v/>
      </c>
    </row>
    <row r="16976">
      <c r="A16976">
        <f>Input!A16976</f>
        <v/>
      </c>
      <c r="B16976">
        <f>IF(ISNUMBER(Input!B16976),IF(AND(Input!B16976&gt;=20,Input!B16976&lt;=700),Input!B16976,""),"")</f>
        <v/>
      </c>
      <c r="C16976">
        <f>IF(B16976="","",INT(A16976))</f>
        <v/>
      </c>
      <c r="D16976">
        <f>IF(B16976="","",HOUR(A16976))</f>
        <v/>
      </c>
      <c r="E16976">
        <f>IF(B16976="","",IF(INPUT!$I$1="","",IF(C16976&lt;(INT(INPUT!$I$1)-INPUT!$I$2),"Off Meds",IF(C16976&lt;=(INT(INPUT!$I$1)+INPUT!$I$2),"Washout","On Meds"))))</f>
        <v/>
      </c>
      <c r="F16976">
        <f>IF(B16976="","",1.509*(LN(B16976)^1.084-5.381))</f>
        <v/>
      </c>
      <c r="G16976">
        <f>IF(F16976="","",IF(F16976&lt;0,10*F16976^2,0))</f>
        <v/>
      </c>
      <c r="H16976">
        <f>IF(F16976="","",IF(F16976&gt;0,10*F16976^2,0))</f>
        <v/>
      </c>
    </row>
    <row r="16977">
      <c r="A16977">
        <f>Input!A16977</f>
        <v/>
      </c>
      <c r="B16977">
        <f>IF(ISNUMBER(Input!B16977),IF(AND(Input!B16977&gt;=20,Input!B16977&lt;=700),Input!B16977,""),"")</f>
        <v/>
      </c>
      <c r="C16977">
        <f>IF(B16977="","",INT(A16977))</f>
        <v/>
      </c>
      <c r="D16977">
        <f>IF(B16977="","",HOUR(A16977))</f>
        <v/>
      </c>
      <c r="E16977">
        <f>IF(B16977="","",IF(INPUT!$I$1="","",IF(C16977&lt;(INT(INPUT!$I$1)-INPUT!$I$2),"Off Meds",IF(C16977&lt;=(INT(INPUT!$I$1)+INPUT!$I$2),"Washout","On Meds"))))</f>
        <v/>
      </c>
      <c r="F16977">
        <f>IF(B16977="","",1.509*(LN(B16977)^1.084-5.381))</f>
        <v/>
      </c>
      <c r="G16977">
        <f>IF(F16977="","",IF(F16977&lt;0,10*F16977^2,0))</f>
        <v/>
      </c>
      <c r="H16977">
        <f>IF(F16977="","",IF(F16977&gt;0,10*F16977^2,0))</f>
        <v/>
      </c>
    </row>
    <row r="16978">
      <c r="A16978">
        <f>Input!A16978</f>
        <v/>
      </c>
      <c r="B16978">
        <f>IF(ISNUMBER(Input!B16978),IF(AND(Input!B16978&gt;=20,Input!B16978&lt;=700),Input!B16978,""),"")</f>
        <v/>
      </c>
      <c r="C16978">
        <f>IF(B16978="","",INT(A16978))</f>
        <v/>
      </c>
      <c r="D16978">
        <f>IF(B16978="","",HOUR(A16978))</f>
        <v/>
      </c>
      <c r="E16978">
        <f>IF(B16978="","",IF(INPUT!$I$1="","",IF(C16978&lt;(INT(INPUT!$I$1)-INPUT!$I$2),"Off Meds",IF(C16978&lt;=(INT(INPUT!$I$1)+INPUT!$I$2),"Washout","On Meds"))))</f>
        <v/>
      </c>
      <c r="F16978">
        <f>IF(B16978="","",1.509*(LN(B16978)^1.084-5.381))</f>
        <v/>
      </c>
      <c r="G16978">
        <f>IF(F16978="","",IF(F16978&lt;0,10*F16978^2,0))</f>
        <v/>
      </c>
      <c r="H16978">
        <f>IF(F16978="","",IF(F16978&gt;0,10*F16978^2,0))</f>
        <v/>
      </c>
    </row>
    <row r="16979">
      <c r="A16979">
        <f>Input!A16979</f>
        <v/>
      </c>
      <c r="B16979">
        <f>IF(ISNUMBER(Input!B16979),IF(AND(Input!B16979&gt;=20,Input!B16979&lt;=700),Input!B16979,""),"")</f>
        <v/>
      </c>
      <c r="C16979">
        <f>IF(B16979="","",INT(A16979))</f>
        <v/>
      </c>
      <c r="D16979">
        <f>IF(B16979="","",HOUR(A16979))</f>
        <v/>
      </c>
      <c r="E16979">
        <f>IF(B16979="","",IF(INPUT!$I$1="","",IF(C16979&lt;(INT(INPUT!$I$1)-INPUT!$I$2),"Off Meds",IF(C16979&lt;=(INT(INPUT!$I$1)+INPUT!$I$2),"Washout","On Meds"))))</f>
        <v/>
      </c>
      <c r="F16979">
        <f>IF(B16979="","",1.509*(LN(B16979)^1.084-5.381))</f>
        <v/>
      </c>
      <c r="G16979">
        <f>IF(F16979="","",IF(F16979&lt;0,10*F16979^2,0))</f>
        <v/>
      </c>
      <c r="H16979">
        <f>IF(F16979="","",IF(F16979&gt;0,10*F16979^2,0))</f>
        <v/>
      </c>
    </row>
    <row r="16980">
      <c r="A16980">
        <f>Input!A16980</f>
        <v/>
      </c>
      <c r="B16980">
        <f>IF(ISNUMBER(Input!B16980),IF(AND(Input!B16980&gt;=20,Input!B16980&lt;=700),Input!B16980,""),"")</f>
        <v/>
      </c>
      <c r="C16980">
        <f>IF(B16980="","",INT(A16980))</f>
        <v/>
      </c>
      <c r="D16980">
        <f>IF(B16980="","",HOUR(A16980))</f>
        <v/>
      </c>
      <c r="E16980">
        <f>IF(B16980="","",IF(INPUT!$I$1="","",IF(C16980&lt;(INT(INPUT!$I$1)-INPUT!$I$2),"Off Meds",IF(C16980&lt;=(INT(INPUT!$I$1)+INPUT!$I$2),"Washout","On Meds"))))</f>
        <v/>
      </c>
      <c r="F16980">
        <f>IF(B16980="","",1.509*(LN(B16980)^1.084-5.381))</f>
        <v/>
      </c>
      <c r="G16980">
        <f>IF(F16980="","",IF(F16980&lt;0,10*F16980^2,0))</f>
        <v/>
      </c>
      <c r="H16980">
        <f>IF(F16980="","",IF(F16980&gt;0,10*F16980^2,0))</f>
        <v/>
      </c>
    </row>
    <row r="16981">
      <c r="A16981">
        <f>Input!A16981</f>
        <v/>
      </c>
      <c r="B16981">
        <f>IF(ISNUMBER(Input!B16981),IF(AND(Input!B16981&gt;=20,Input!B16981&lt;=700),Input!B16981,""),"")</f>
        <v/>
      </c>
      <c r="C16981">
        <f>IF(B16981="","",INT(A16981))</f>
        <v/>
      </c>
      <c r="D16981">
        <f>IF(B16981="","",HOUR(A16981))</f>
        <v/>
      </c>
      <c r="E16981">
        <f>IF(B16981="","",IF(INPUT!$I$1="","",IF(C16981&lt;(INT(INPUT!$I$1)-INPUT!$I$2),"Off Meds",IF(C16981&lt;=(INT(INPUT!$I$1)+INPUT!$I$2),"Washout","On Meds"))))</f>
        <v/>
      </c>
      <c r="F16981">
        <f>IF(B16981="","",1.509*(LN(B16981)^1.084-5.381))</f>
        <v/>
      </c>
      <c r="G16981">
        <f>IF(F16981="","",IF(F16981&lt;0,10*F16981^2,0))</f>
        <v/>
      </c>
      <c r="H16981">
        <f>IF(F16981="","",IF(F16981&gt;0,10*F16981^2,0))</f>
        <v/>
      </c>
    </row>
    <row r="16982">
      <c r="A16982">
        <f>Input!A16982</f>
        <v/>
      </c>
      <c r="B16982">
        <f>IF(ISNUMBER(Input!B16982),IF(AND(Input!B16982&gt;=20,Input!B16982&lt;=700),Input!B16982,""),"")</f>
        <v/>
      </c>
      <c r="C16982">
        <f>IF(B16982="","",INT(A16982))</f>
        <v/>
      </c>
      <c r="D16982">
        <f>IF(B16982="","",HOUR(A16982))</f>
        <v/>
      </c>
      <c r="E16982">
        <f>IF(B16982="","",IF(INPUT!$I$1="","",IF(C16982&lt;(INT(INPUT!$I$1)-INPUT!$I$2),"Off Meds",IF(C16982&lt;=(INT(INPUT!$I$1)+INPUT!$I$2),"Washout","On Meds"))))</f>
        <v/>
      </c>
      <c r="F16982">
        <f>IF(B16982="","",1.509*(LN(B16982)^1.084-5.381))</f>
        <v/>
      </c>
      <c r="G16982">
        <f>IF(F16982="","",IF(F16982&lt;0,10*F16982^2,0))</f>
        <v/>
      </c>
      <c r="H16982">
        <f>IF(F16982="","",IF(F16982&gt;0,10*F16982^2,0))</f>
        <v/>
      </c>
    </row>
    <row r="16983">
      <c r="A16983">
        <f>Input!A16983</f>
        <v/>
      </c>
      <c r="B16983">
        <f>IF(ISNUMBER(Input!B16983),IF(AND(Input!B16983&gt;=20,Input!B16983&lt;=700),Input!B16983,""),"")</f>
        <v/>
      </c>
      <c r="C16983">
        <f>IF(B16983="","",INT(A16983))</f>
        <v/>
      </c>
      <c r="D16983">
        <f>IF(B16983="","",HOUR(A16983))</f>
        <v/>
      </c>
      <c r="E16983">
        <f>IF(B16983="","",IF(INPUT!$I$1="","",IF(C16983&lt;(INT(INPUT!$I$1)-INPUT!$I$2),"Off Meds",IF(C16983&lt;=(INT(INPUT!$I$1)+INPUT!$I$2),"Washout","On Meds"))))</f>
        <v/>
      </c>
      <c r="F16983">
        <f>IF(B16983="","",1.509*(LN(B16983)^1.084-5.381))</f>
        <v/>
      </c>
      <c r="G16983">
        <f>IF(F16983="","",IF(F16983&lt;0,10*F16983^2,0))</f>
        <v/>
      </c>
      <c r="H16983">
        <f>IF(F16983="","",IF(F16983&gt;0,10*F16983^2,0))</f>
        <v/>
      </c>
    </row>
    <row r="16984">
      <c r="A16984">
        <f>Input!A16984</f>
        <v/>
      </c>
      <c r="B16984">
        <f>IF(ISNUMBER(Input!B16984),IF(AND(Input!B16984&gt;=20,Input!B16984&lt;=700),Input!B16984,""),"")</f>
        <v/>
      </c>
      <c r="C16984">
        <f>IF(B16984="","",INT(A16984))</f>
        <v/>
      </c>
      <c r="D16984">
        <f>IF(B16984="","",HOUR(A16984))</f>
        <v/>
      </c>
      <c r="E16984">
        <f>IF(B16984="","",IF(INPUT!$I$1="","",IF(C16984&lt;(INT(INPUT!$I$1)-INPUT!$I$2),"Off Meds",IF(C16984&lt;=(INT(INPUT!$I$1)+INPUT!$I$2),"Washout","On Meds"))))</f>
        <v/>
      </c>
      <c r="F16984">
        <f>IF(B16984="","",1.509*(LN(B16984)^1.084-5.381))</f>
        <v/>
      </c>
      <c r="G16984">
        <f>IF(F16984="","",IF(F16984&lt;0,10*F16984^2,0))</f>
        <v/>
      </c>
      <c r="H16984">
        <f>IF(F16984="","",IF(F16984&gt;0,10*F16984^2,0))</f>
        <v/>
      </c>
    </row>
    <row r="16985">
      <c r="A16985">
        <f>Input!A16985</f>
        <v/>
      </c>
      <c r="B16985">
        <f>IF(ISNUMBER(Input!B16985),IF(AND(Input!B16985&gt;=20,Input!B16985&lt;=700),Input!B16985,""),"")</f>
        <v/>
      </c>
      <c r="C16985">
        <f>IF(B16985="","",INT(A16985))</f>
        <v/>
      </c>
      <c r="D16985">
        <f>IF(B16985="","",HOUR(A16985))</f>
        <v/>
      </c>
      <c r="E16985">
        <f>IF(B16985="","",IF(INPUT!$I$1="","",IF(C16985&lt;(INT(INPUT!$I$1)-INPUT!$I$2),"Off Meds",IF(C16985&lt;=(INT(INPUT!$I$1)+INPUT!$I$2),"Washout","On Meds"))))</f>
        <v/>
      </c>
      <c r="F16985">
        <f>IF(B16985="","",1.509*(LN(B16985)^1.084-5.381))</f>
        <v/>
      </c>
      <c r="G16985">
        <f>IF(F16985="","",IF(F16985&lt;0,10*F16985^2,0))</f>
        <v/>
      </c>
      <c r="H16985">
        <f>IF(F16985="","",IF(F16985&gt;0,10*F16985^2,0))</f>
        <v/>
      </c>
    </row>
    <row r="16986">
      <c r="A16986">
        <f>Input!A16986</f>
        <v/>
      </c>
      <c r="B16986">
        <f>IF(ISNUMBER(Input!B16986),IF(AND(Input!B16986&gt;=20,Input!B16986&lt;=700),Input!B16986,""),"")</f>
        <v/>
      </c>
      <c r="C16986">
        <f>IF(B16986="","",INT(A16986))</f>
        <v/>
      </c>
      <c r="D16986">
        <f>IF(B16986="","",HOUR(A16986))</f>
        <v/>
      </c>
      <c r="E16986">
        <f>IF(B16986="","",IF(INPUT!$I$1="","",IF(C16986&lt;(INT(INPUT!$I$1)-INPUT!$I$2),"Off Meds",IF(C16986&lt;=(INT(INPUT!$I$1)+INPUT!$I$2),"Washout","On Meds"))))</f>
        <v/>
      </c>
      <c r="F16986">
        <f>IF(B16986="","",1.509*(LN(B16986)^1.084-5.381))</f>
        <v/>
      </c>
      <c r="G16986">
        <f>IF(F16986="","",IF(F16986&lt;0,10*F16986^2,0))</f>
        <v/>
      </c>
      <c r="H16986">
        <f>IF(F16986="","",IF(F16986&gt;0,10*F16986^2,0))</f>
        <v/>
      </c>
    </row>
    <row r="16987">
      <c r="A16987">
        <f>Input!A16987</f>
        <v/>
      </c>
      <c r="B16987">
        <f>IF(ISNUMBER(Input!B16987),IF(AND(Input!B16987&gt;=20,Input!B16987&lt;=700),Input!B16987,""),"")</f>
        <v/>
      </c>
      <c r="C16987">
        <f>IF(B16987="","",INT(A16987))</f>
        <v/>
      </c>
      <c r="D16987">
        <f>IF(B16987="","",HOUR(A16987))</f>
        <v/>
      </c>
      <c r="E16987">
        <f>IF(B16987="","",IF(INPUT!$I$1="","",IF(C16987&lt;(INT(INPUT!$I$1)-INPUT!$I$2),"Off Meds",IF(C16987&lt;=(INT(INPUT!$I$1)+INPUT!$I$2),"Washout","On Meds"))))</f>
        <v/>
      </c>
      <c r="F16987">
        <f>IF(B16987="","",1.509*(LN(B16987)^1.084-5.381))</f>
        <v/>
      </c>
      <c r="G16987">
        <f>IF(F16987="","",IF(F16987&lt;0,10*F16987^2,0))</f>
        <v/>
      </c>
      <c r="H16987">
        <f>IF(F16987="","",IF(F16987&gt;0,10*F16987^2,0))</f>
        <v/>
      </c>
    </row>
    <row r="16988">
      <c r="A16988">
        <f>Input!A16988</f>
        <v/>
      </c>
      <c r="B16988">
        <f>IF(ISNUMBER(Input!B16988),IF(AND(Input!B16988&gt;=20,Input!B16988&lt;=700),Input!B16988,""),"")</f>
        <v/>
      </c>
      <c r="C16988">
        <f>IF(B16988="","",INT(A16988))</f>
        <v/>
      </c>
      <c r="D16988">
        <f>IF(B16988="","",HOUR(A16988))</f>
        <v/>
      </c>
      <c r="E16988">
        <f>IF(B16988="","",IF(INPUT!$I$1="","",IF(C16988&lt;(INT(INPUT!$I$1)-INPUT!$I$2),"Off Meds",IF(C16988&lt;=(INT(INPUT!$I$1)+INPUT!$I$2),"Washout","On Meds"))))</f>
        <v/>
      </c>
      <c r="F16988">
        <f>IF(B16988="","",1.509*(LN(B16988)^1.084-5.381))</f>
        <v/>
      </c>
      <c r="G16988">
        <f>IF(F16988="","",IF(F16988&lt;0,10*F16988^2,0))</f>
        <v/>
      </c>
      <c r="H16988">
        <f>IF(F16988="","",IF(F16988&gt;0,10*F16988^2,0))</f>
        <v/>
      </c>
    </row>
    <row r="16989">
      <c r="A16989">
        <f>Input!A16989</f>
        <v/>
      </c>
      <c r="B16989">
        <f>IF(ISNUMBER(Input!B16989),IF(AND(Input!B16989&gt;=20,Input!B16989&lt;=700),Input!B16989,""),"")</f>
        <v/>
      </c>
      <c r="C16989">
        <f>IF(B16989="","",INT(A16989))</f>
        <v/>
      </c>
      <c r="D16989">
        <f>IF(B16989="","",HOUR(A16989))</f>
        <v/>
      </c>
      <c r="E16989">
        <f>IF(B16989="","",IF(INPUT!$I$1="","",IF(C16989&lt;(INT(INPUT!$I$1)-INPUT!$I$2),"Off Meds",IF(C16989&lt;=(INT(INPUT!$I$1)+INPUT!$I$2),"Washout","On Meds"))))</f>
        <v/>
      </c>
      <c r="F16989">
        <f>IF(B16989="","",1.509*(LN(B16989)^1.084-5.381))</f>
        <v/>
      </c>
      <c r="G16989">
        <f>IF(F16989="","",IF(F16989&lt;0,10*F16989^2,0))</f>
        <v/>
      </c>
      <c r="H16989">
        <f>IF(F16989="","",IF(F16989&gt;0,10*F16989^2,0))</f>
        <v/>
      </c>
    </row>
    <row r="16990">
      <c r="A16990">
        <f>Input!A16990</f>
        <v/>
      </c>
      <c r="B16990">
        <f>IF(ISNUMBER(Input!B16990),IF(AND(Input!B16990&gt;=20,Input!B16990&lt;=700),Input!B16990,""),"")</f>
        <v/>
      </c>
      <c r="C16990">
        <f>IF(B16990="","",INT(A16990))</f>
        <v/>
      </c>
      <c r="D16990">
        <f>IF(B16990="","",HOUR(A16990))</f>
        <v/>
      </c>
      <c r="E16990">
        <f>IF(B16990="","",IF(INPUT!$I$1="","",IF(C16990&lt;(INT(INPUT!$I$1)-INPUT!$I$2),"Off Meds",IF(C16990&lt;=(INT(INPUT!$I$1)+INPUT!$I$2),"Washout","On Meds"))))</f>
        <v/>
      </c>
      <c r="F16990">
        <f>IF(B16990="","",1.509*(LN(B16990)^1.084-5.381))</f>
        <v/>
      </c>
      <c r="G16990">
        <f>IF(F16990="","",IF(F16990&lt;0,10*F16990^2,0))</f>
        <v/>
      </c>
      <c r="H16990">
        <f>IF(F16990="","",IF(F16990&gt;0,10*F16990^2,0))</f>
        <v/>
      </c>
    </row>
    <row r="16991">
      <c r="A16991">
        <f>Input!A16991</f>
        <v/>
      </c>
      <c r="B16991">
        <f>IF(ISNUMBER(Input!B16991),IF(AND(Input!B16991&gt;=20,Input!B16991&lt;=700),Input!B16991,""),"")</f>
        <v/>
      </c>
      <c r="C16991">
        <f>IF(B16991="","",INT(A16991))</f>
        <v/>
      </c>
      <c r="D16991">
        <f>IF(B16991="","",HOUR(A16991))</f>
        <v/>
      </c>
      <c r="E16991">
        <f>IF(B16991="","",IF(INPUT!$I$1="","",IF(C16991&lt;(INT(INPUT!$I$1)-INPUT!$I$2),"Off Meds",IF(C16991&lt;=(INT(INPUT!$I$1)+INPUT!$I$2),"Washout","On Meds"))))</f>
        <v/>
      </c>
      <c r="F16991">
        <f>IF(B16991="","",1.509*(LN(B16991)^1.084-5.381))</f>
        <v/>
      </c>
      <c r="G16991">
        <f>IF(F16991="","",IF(F16991&lt;0,10*F16991^2,0))</f>
        <v/>
      </c>
      <c r="H16991">
        <f>IF(F16991="","",IF(F16991&gt;0,10*F16991^2,0))</f>
        <v/>
      </c>
    </row>
    <row r="16992">
      <c r="A16992">
        <f>Input!A16992</f>
        <v/>
      </c>
      <c r="B16992">
        <f>IF(ISNUMBER(Input!B16992),IF(AND(Input!B16992&gt;=20,Input!B16992&lt;=700),Input!B16992,""),"")</f>
        <v/>
      </c>
      <c r="C16992">
        <f>IF(B16992="","",INT(A16992))</f>
        <v/>
      </c>
      <c r="D16992">
        <f>IF(B16992="","",HOUR(A16992))</f>
        <v/>
      </c>
      <c r="E16992">
        <f>IF(B16992="","",IF(INPUT!$I$1="","",IF(C16992&lt;(INT(INPUT!$I$1)-INPUT!$I$2),"Off Meds",IF(C16992&lt;=(INT(INPUT!$I$1)+INPUT!$I$2),"Washout","On Meds"))))</f>
        <v/>
      </c>
      <c r="F16992">
        <f>IF(B16992="","",1.509*(LN(B16992)^1.084-5.381))</f>
        <v/>
      </c>
      <c r="G16992">
        <f>IF(F16992="","",IF(F16992&lt;0,10*F16992^2,0))</f>
        <v/>
      </c>
      <c r="H16992">
        <f>IF(F16992="","",IF(F16992&gt;0,10*F16992^2,0))</f>
        <v/>
      </c>
    </row>
    <row r="16993">
      <c r="A16993">
        <f>Input!A16993</f>
        <v/>
      </c>
      <c r="B16993">
        <f>IF(ISNUMBER(Input!B16993),IF(AND(Input!B16993&gt;=20,Input!B16993&lt;=700),Input!B16993,""),"")</f>
        <v/>
      </c>
      <c r="C16993">
        <f>IF(B16993="","",INT(A16993))</f>
        <v/>
      </c>
      <c r="D16993">
        <f>IF(B16993="","",HOUR(A16993))</f>
        <v/>
      </c>
      <c r="E16993">
        <f>IF(B16993="","",IF(INPUT!$I$1="","",IF(C16993&lt;(INT(INPUT!$I$1)-INPUT!$I$2),"Off Meds",IF(C16993&lt;=(INT(INPUT!$I$1)+INPUT!$I$2),"Washout","On Meds"))))</f>
        <v/>
      </c>
      <c r="F16993">
        <f>IF(B16993="","",1.509*(LN(B16993)^1.084-5.381))</f>
        <v/>
      </c>
      <c r="G16993">
        <f>IF(F16993="","",IF(F16993&lt;0,10*F16993^2,0))</f>
        <v/>
      </c>
      <c r="H16993">
        <f>IF(F16993="","",IF(F16993&gt;0,10*F16993^2,0))</f>
        <v/>
      </c>
    </row>
    <row r="16994">
      <c r="A16994">
        <f>Input!A16994</f>
        <v/>
      </c>
      <c r="B16994">
        <f>IF(ISNUMBER(Input!B16994),IF(AND(Input!B16994&gt;=20,Input!B16994&lt;=700),Input!B16994,""),"")</f>
        <v/>
      </c>
      <c r="C16994">
        <f>IF(B16994="","",INT(A16994))</f>
        <v/>
      </c>
      <c r="D16994">
        <f>IF(B16994="","",HOUR(A16994))</f>
        <v/>
      </c>
      <c r="E16994">
        <f>IF(B16994="","",IF(INPUT!$I$1="","",IF(C16994&lt;(INT(INPUT!$I$1)-INPUT!$I$2),"Off Meds",IF(C16994&lt;=(INT(INPUT!$I$1)+INPUT!$I$2),"Washout","On Meds"))))</f>
        <v/>
      </c>
      <c r="F16994">
        <f>IF(B16994="","",1.509*(LN(B16994)^1.084-5.381))</f>
        <v/>
      </c>
      <c r="G16994">
        <f>IF(F16994="","",IF(F16994&lt;0,10*F16994^2,0))</f>
        <v/>
      </c>
      <c r="H16994">
        <f>IF(F16994="","",IF(F16994&gt;0,10*F16994^2,0))</f>
        <v/>
      </c>
    </row>
    <row r="16995">
      <c r="A16995">
        <f>Input!A16995</f>
        <v/>
      </c>
      <c r="B16995">
        <f>IF(ISNUMBER(Input!B16995),IF(AND(Input!B16995&gt;=20,Input!B16995&lt;=700),Input!B16995,""),"")</f>
        <v/>
      </c>
      <c r="C16995">
        <f>IF(B16995="","",INT(A16995))</f>
        <v/>
      </c>
      <c r="D16995">
        <f>IF(B16995="","",HOUR(A16995))</f>
        <v/>
      </c>
      <c r="E16995">
        <f>IF(B16995="","",IF(INPUT!$I$1="","",IF(C16995&lt;(INT(INPUT!$I$1)-INPUT!$I$2),"Off Meds",IF(C16995&lt;=(INT(INPUT!$I$1)+INPUT!$I$2),"Washout","On Meds"))))</f>
        <v/>
      </c>
      <c r="F16995">
        <f>IF(B16995="","",1.509*(LN(B16995)^1.084-5.381))</f>
        <v/>
      </c>
      <c r="G16995">
        <f>IF(F16995="","",IF(F16995&lt;0,10*F16995^2,0))</f>
        <v/>
      </c>
      <c r="H16995">
        <f>IF(F16995="","",IF(F16995&gt;0,10*F16995^2,0))</f>
        <v/>
      </c>
    </row>
    <row r="16996">
      <c r="A16996">
        <f>Input!A16996</f>
        <v/>
      </c>
      <c r="B16996">
        <f>IF(ISNUMBER(Input!B16996),IF(AND(Input!B16996&gt;=20,Input!B16996&lt;=700),Input!B16996,""),"")</f>
        <v/>
      </c>
      <c r="C16996">
        <f>IF(B16996="","",INT(A16996))</f>
        <v/>
      </c>
      <c r="D16996">
        <f>IF(B16996="","",HOUR(A16996))</f>
        <v/>
      </c>
      <c r="E16996">
        <f>IF(B16996="","",IF(INPUT!$I$1="","",IF(C16996&lt;(INT(INPUT!$I$1)-INPUT!$I$2),"Off Meds",IF(C16996&lt;=(INT(INPUT!$I$1)+INPUT!$I$2),"Washout","On Meds"))))</f>
        <v/>
      </c>
      <c r="F16996">
        <f>IF(B16996="","",1.509*(LN(B16996)^1.084-5.381))</f>
        <v/>
      </c>
      <c r="G16996">
        <f>IF(F16996="","",IF(F16996&lt;0,10*F16996^2,0))</f>
        <v/>
      </c>
      <c r="H16996">
        <f>IF(F16996="","",IF(F16996&gt;0,10*F16996^2,0))</f>
        <v/>
      </c>
    </row>
    <row r="16997">
      <c r="A16997">
        <f>Input!A16997</f>
        <v/>
      </c>
      <c r="B16997">
        <f>IF(ISNUMBER(Input!B16997),IF(AND(Input!B16997&gt;=20,Input!B16997&lt;=700),Input!B16997,""),"")</f>
        <v/>
      </c>
      <c r="C16997">
        <f>IF(B16997="","",INT(A16997))</f>
        <v/>
      </c>
      <c r="D16997">
        <f>IF(B16997="","",HOUR(A16997))</f>
        <v/>
      </c>
      <c r="E16997">
        <f>IF(B16997="","",IF(INPUT!$I$1="","",IF(C16997&lt;(INT(INPUT!$I$1)-INPUT!$I$2),"Off Meds",IF(C16997&lt;=(INT(INPUT!$I$1)+INPUT!$I$2),"Washout","On Meds"))))</f>
        <v/>
      </c>
      <c r="F16997">
        <f>IF(B16997="","",1.509*(LN(B16997)^1.084-5.381))</f>
        <v/>
      </c>
      <c r="G16997">
        <f>IF(F16997="","",IF(F16997&lt;0,10*F16997^2,0))</f>
        <v/>
      </c>
      <c r="H16997">
        <f>IF(F16997="","",IF(F16997&gt;0,10*F16997^2,0))</f>
        <v/>
      </c>
    </row>
    <row r="16998">
      <c r="A16998">
        <f>Input!A16998</f>
        <v/>
      </c>
      <c r="B16998">
        <f>IF(ISNUMBER(Input!B16998),IF(AND(Input!B16998&gt;=20,Input!B16998&lt;=700),Input!B16998,""),"")</f>
        <v/>
      </c>
      <c r="C16998">
        <f>IF(B16998="","",INT(A16998))</f>
        <v/>
      </c>
      <c r="D16998">
        <f>IF(B16998="","",HOUR(A16998))</f>
        <v/>
      </c>
      <c r="E16998">
        <f>IF(B16998="","",IF(INPUT!$I$1="","",IF(C16998&lt;(INT(INPUT!$I$1)-INPUT!$I$2),"Off Meds",IF(C16998&lt;=(INT(INPUT!$I$1)+INPUT!$I$2),"Washout","On Meds"))))</f>
        <v/>
      </c>
      <c r="F16998">
        <f>IF(B16998="","",1.509*(LN(B16998)^1.084-5.381))</f>
        <v/>
      </c>
      <c r="G16998">
        <f>IF(F16998="","",IF(F16998&lt;0,10*F16998^2,0))</f>
        <v/>
      </c>
      <c r="H16998">
        <f>IF(F16998="","",IF(F16998&gt;0,10*F16998^2,0))</f>
        <v/>
      </c>
    </row>
    <row r="16999">
      <c r="A16999">
        <f>Input!A16999</f>
        <v/>
      </c>
      <c r="B16999">
        <f>IF(ISNUMBER(Input!B16999),IF(AND(Input!B16999&gt;=20,Input!B16999&lt;=700),Input!B16999,""),"")</f>
        <v/>
      </c>
      <c r="C16999">
        <f>IF(B16999="","",INT(A16999))</f>
        <v/>
      </c>
      <c r="D16999">
        <f>IF(B16999="","",HOUR(A16999))</f>
        <v/>
      </c>
      <c r="E16999">
        <f>IF(B16999="","",IF(INPUT!$I$1="","",IF(C16999&lt;(INT(INPUT!$I$1)-INPUT!$I$2),"Off Meds",IF(C16999&lt;=(INT(INPUT!$I$1)+INPUT!$I$2),"Washout","On Meds"))))</f>
        <v/>
      </c>
      <c r="F16999">
        <f>IF(B16999="","",1.509*(LN(B16999)^1.084-5.381))</f>
        <v/>
      </c>
      <c r="G16999">
        <f>IF(F16999="","",IF(F16999&lt;0,10*F16999^2,0))</f>
        <v/>
      </c>
      <c r="H16999">
        <f>IF(F16999="","",IF(F16999&gt;0,10*F16999^2,0))</f>
        <v/>
      </c>
    </row>
    <row r="17000">
      <c r="A17000">
        <f>Input!A17000</f>
        <v/>
      </c>
      <c r="B17000">
        <f>IF(ISNUMBER(Input!B17000),IF(AND(Input!B17000&gt;=20,Input!B17000&lt;=700),Input!B17000,""),"")</f>
        <v/>
      </c>
      <c r="C17000">
        <f>IF(B17000="","",INT(A17000))</f>
        <v/>
      </c>
      <c r="D17000">
        <f>IF(B17000="","",HOUR(A17000))</f>
        <v/>
      </c>
      <c r="E17000">
        <f>IF(B17000="","",IF(INPUT!$I$1="","",IF(C17000&lt;(INT(INPUT!$I$1)-INPUT!$I$2),"Off Meds",IF(C17000&lt;=(INT(INPUT!$I$1)+INPUT!$I$2),"Washout","On Meds"))))</f>
        <v/>
      </c>
      <c r="F17000">
        <f>IF(B17000="","",1.509*(LN(B17000)^1.084-5.381))</f>
        <v/>
      </c>
      <c r="G17000">
        <f>IF(F17000="","",IF(F17000&lt;0,10*F17000^2,0))</f>
        <v/>
      </c>
      <c r="H17000">
        <f>IF(F17000="","",IF(F17000&gt;0,10*F17000^2,0))</f>
        <v/>
      </c>
    </row>
    <row r="17001">
      <c r="A17001">
        <f>Input!A17001</f>
        <v/>
      </c>
      <c r="B17001">
        <f>IF(ISNUMBER(Input!B17001),IF(AND(Input!B17001&gt;=20,Input!B17001&lt;=700),Input!B17001,""),"")</f>
        <v/>
      </c>
      <c r="C17001">
        <f>IF(B17001="","",INT(A17001))</f>
        <v/>
      </c>
      <c r="D17001">
        <f>IF(B17001="","",HOUR(A17001))</f>
        <v/>
      </c>
      <c r="E17001">
        <f>IF(B17001="","",IF(INPUT!$I$1="","",IF(C17001&lt;(INT(INPUT!$I$1)-INPUT!$I$2),"Off Meds",IF(C17001&lt;=(INT(INPUT!$I$1)+INPUT!$I$2),"Washout","On Meds"))))</f>
        <v/>
      </c>
      <c r="F17001">
        <f>IF(B17001="","",1.509*(LN(B17001)^1.084-5.381))</f>
        <v/>
      </c>
      <c r="G17001">
        <f>IF(F17001="","",IF(F17001&lt;0,10*F17001^2,0))</f>
        <v/>
      </c>
      <c r="H17001">
        <f>IF(F17001="","",IF(F17001&gt;0,10*F17001^2,0))</f>
        <v/>
      </c>
    </row>
    <row r="17002">
      <c r="A17002">
        <f>Input!A17002</f>
        <v/>
      </c>
      <c r="B17002">
        <f>IF(ISNUMBER(Input!B17002),IF(AND(Input!B17002&gt;=20,Input!B17002&lt;=700),Input!B17002,""),"")</f>
        <v/>
      </c>
      <c r="C17002">
        <f>IF(B17002="","",INT(A17002))</f>
        <v/>
      </c>
      <c r="D17002">
        <f>IF(B17002="","",HOUR(A17002))</f>
        <v/>
      </c>
      <c r="E17002">
        <f>IF(B17002="","",IF(INPUT!$I$1="","",IF(C17002&lt;(INT(INPUT!$I$1)-INPUT!$I$2),"Off Meds",IF(C17002&lt;=(INT(INPUT!$I$1)+INPUT!$I$2),"Washout","On Meds"))))</f>
        <v/>
      </c>
      <c r="F17002">
        <f>IF(B17002="","",1.509*(LN(B17002)^1.084-5.381))</f>
        <v/>
      </c>
      <c r="G17002">
        <f>IF(F17002="","",IF(F17002&lt;0,10*F17002^2,0))</f>
        <v/>
      </c>
      <c r="H17002">
        <f>IF(F17002="","",IF(F17002&gt;0,10*F17002^2,0))</f>
        <v/>
      </c>
    </row>
    <row r="17003">
      <c r="A17003">
        <f>Input!A17003</f>
        <v/>
      </c>
      <c r="B17003">
        <f>IF(ISNUMBER(Input!B17003),IF(AND(Input!B17003&gt;=20,Input!B17003&lt;=700),Input!B17003,""),"")</f>
        <v/>
      </c>
      <c r="C17003">
        <f>IF(B17003="","",INT(A17003))</f>
        <v/>
      </c>
      <c r="D17003">
        <f>IF(B17003="","",HOUR(A17003))</f>
        <v/>
      </c>
      <c r="E17003">
        <f>IF(B17003="","",IF(INPUT!$I$1="","",IF(C17003&lt;(INT(INPUT!$I$1)-INPUT!$I$2),"Off Meds",IF(C17003&lt;=(INT(INPUT!$I$1)+INPUT!$I$2),"Washout","On Meds"))))</f>
        <v/>
      </c>
      <c r="F17003">
        <f>IF(B17003="","",1.509*(LN(B17003)^1.084-5.381))</f>
        <v/>
      </c>
      <c r="G17003">
        <f>IF(F17003="","",IF(F17003&lt;0,10*F17003^2,0))</f>
        <v/>
      </c>
      <c r="H17003">
        <f>IF(F17003="","",IF(F17003&gt;0,10*F17003^2,0))</f>
        <v/>
      </c>
    </row>
    <row r="17004">
      <c r="A17004">
        <f>Input!A17004</f>
        <v/>
      </c>
      <c r="B17004">
        <f>IF(ISNUMBER(Input!B17004),IF(AND(Input!B17004&gt;=20,Input!B17004&lt;=700),Input!B17004,""),"")</f>
        <v/>
      </c>
      <c r="C17004">
        <f>IF(B17004="","",INT(A17004))</f>
        <v/>
      </c>
      <c r="D17004">
        <f>IF(B17004="","",HOUR(A17004))</f>
        <v/>
      </c>
      <c r="E17004">
        <f>IF(B17004="","",IF(INPUT!$I$1="","",IF(C17004&lt;(INT(INPUT!$I$1)-INPUT!$I$2),"Off Meds",IF(C17004&lt;=(INT(INPUT!$I$1)+INPUT!$I$2),"Washout","On Meds"))))</f>
        <v/>
      </c>
      <c r="F17004">
        <f>IF(B17004="","",1.509*(LN(B17004)^1.084-5.381))</f>
        <v/>
      </c>
      <c r="G17004">
        <f>IF(F17004="","",IF(F17004&lt;0,10*F17004^2,0))</f>
        <v/>
      </c>
      <c r="H17004">
        <f>IF(F17004="","",IF(F17004&gt;0,10*F17004^2,0))</f>
        <v/>
      </c>
    </row>
    <row r="17005">
      <c r="A17005">
        <f>Input!A17005</f>
        <v/>
      </c>
      <c r="B17005">
        <f>IF(ISNUMBER(Input!B17005),IF(AND(Input!B17005&gt;=20,Input!B17005&lt;=700),Input!B17005,""),"")</f>
        <v/>
      </c>
      <c r="C17005">
        <f>IF(B17005="","",INT(A17005))</f>
        <v/>
      </c>
      <c r="D17005">
        <f>IF(B17005="","",HOUR(A17005))</f>
        <v/>
      </c>
      <c r="E17005">
        <f>IF(B17005="","",IF(INPUT!$I$1="","",IF(C17005&lt;(INT(INPUT!$I$1)-INPUT!$I$2),"Off Meds",IF(C17005&lt;=(INT(INPUT!$I$1)+INPUT!$I$2),"Washout","On Meds"))))</f>
        <v/>
      </c>
      <c r="F17005">
        <f>IF(B17005="","",1.509*(LN(B17005)^1.084-5.381))</f>
        <v/>
      </c>
      <c r="G17005">
        <f>IF(F17005="","",IF(F17005&lt;0,10*F17005^2,0))</f>
        <v/>
      </c>
      <c r="H17005">
        <f>IF(F17005="","",IF(F17005&gt;0,10*F17005^2,0))</f>
        <v/>
      </c>
    </row>
    <row r="17006">
      <c r="A17006">
        <f>Input!A17006</f>
        <v/>
      </c>
      <c r="B17006">
        <f>IF(ISNUMBER(Input!B17006),IF(AND(Input!B17006&gt;=20,Input!B17006&lt;=700),Input!B17006,""),"")</f>
        <v/>
      </c>
      <c r="C17006">
        <f>IF(B17006="","",INT(A17006))</f>
        <v/>
      </c>
      <c r="D17006">
        <f>IF(B17006="","",HOUR(A17006))</f>
        <v/>
      </c>
      <c r="E17006">
        <f>IF(B17006="","",IF(INPUT!$I$1="","",IF(C17006&lt;(INT(INPUT!$I$1)-INPUT!$I$2),"Off Meds",IF(C17006&lt;=(INT(INPUT!$I$1)+INPUT!$I$2),"Washout","On Meds"))))</f>
        <v/>
      </c>
      <c r="F17006">
        <f>IF(B17006="","",1.509*(LN(B17006)^1.084-5.381))</f>
        <v/>
      </c>
      <c r="G17006">
        <f>IF(F17006="","",IF(F17006&lt;0,10*F17006^2,0))</f>
        <v/>
      </c>
      <c r="H17006">
        <f>IF(F17006="","",IF(F17006&gt;0,10*F17006^2,0))</f>
        <v/>
      </c>
    </row>
    <row r="17007">
      <c r="A17007">
        <f>Input!A17007</f>
        <v/>
      </c>
      <c r="B17007">
        <f>IF(ISNUMBER(Input!B17007),IF(AND(Input!B17007&gt;=20,Input!B17007&lt;=700),Input!B17007,""),"")</f>
        <v/>
      </c>
      <c r="C17007">
        <f>IF(B17007="","",INT(A17007))</f>
        <v/>
      </c>
      <c r="D17007">
        <f>IF(B17007="","",HOUR(A17007))</f>
        <v/>
      </c>
      <c r="E17007">
        <f>IF(B17007="","",IF(INPUT!$I$1="","",IF(C17007&lt;(INT(INPUT!$I$1)-INPUT!$I$2),"Off Meds",IF(C17007&lt;=(INT(INPUT!$I$1)+INPUT!$I$2),"Washout","On Meds"))))</f>
        <v/>
      </c>
      <c r="F17007">
        <f>IF(B17007="","",1.509*(LN(B17007)^1.084-5.381))</f>
        <v/>
      </c>
      <c r="G17007">
        <f>IF(F17007="","",IF(F17007&lt;0,10*F17007^2,0))</f>
        <v/>
      </c>
      <c r="H17007">
        <f>IF(F17007="","",IF(F17007&gt;0,10*F17007^2,0))</f>
        <v/>
      </c>
    </row>
    <row r="17008">
      <c r="A17008">
        <f>Input!A17008</f>
        <v/>
      </c>
      <c r="B17008">
        <f>IF(ISNUMBER(Input!B17008),IF(AND(Input!B17008&gt;=20,Input!B17008&lt;=700),Input!B17008,""),"")</f>
        <v/>
      </c>
      <c r="C17008">
        <f>IF(B17008="","",INT(A17008))</f>
        <v/>
      </c>
      <c r="D17008">
        <f>IF(B17008="","",HOUR(A17008))</f>
        <v/>
      </c>
      <c r="E17008">
        <f>IF(B17008="","",IF(INPUT!$I$1="","",IF(C17008&lt;(INT(INPUT!$I$1)-INPUT!$I$2),"Off Meds",IF(C17008&lt;=(INT(INPUT!$I$1)+INPUT!$I$2),"Washout","On Meds"))))</f>
        <v/>
      </c>
      <c r="F17008">
        <f>IF(B17008="","",1.509*(LN(B17008)^1.084-5.381))</f>
        <v/>
      </c>
      <c r="G17008">
        <f>IF(F17008="","",IF(F17008&lt;0,10*F17008^2,0))</f>
        <v/>
      </c>
      <c r="H17008">
        <f>IF(F17008="","",IF(F17008&gt;0,10*F17008^2,0))</f>
        <v/>
      </c>
    </row>
    <row r="17009">
      <c r="A17009">
        <f>Input!A17009</f>
        <v/>
      </c>
      <c r="B17009">
        <f>IF(ISNUMBER(Input!B17009),IF(AND(Input!B17009&gt;=20,Input!B17009&lt;=700),Input!B17009,""),"")</f>
        <v/>
      </c>
      <c r="C17009">
        <f>IF(B17009="","",INT(A17009))</f>
        <v/>
      </c>
      <c r="D17009">
        <f>IF(B17009="","",HOUR(A17009))</f>
        <v/>
      </c>
      <c r="E17009">
        <f>IF(B17009="","",IF(INPUT!$I$1="","",IF(C17009&lt;(INT(INPUT!$I$1)-INPUT!$I$2),"Off Meds",IF(C17009&lt;=(INT(INPUT!$I$1)+INPUT!$I$2),"Washout","On Meds"))))</f>
        <v/>
      </c>
      <c r="F17009">
        <f>IF(B17009="","",1.509*(LN(B17009)^1.084-5.381))</f>
        <v/>
      </c>
      <c r="G17009">
        <f>IF(F17009="","",IF(F17009&lt;0,10*F17009^2,0))</f>
        <v/>
      </c>
      <c r="H17009">
        <f>IF(F17009="","",IF(F17009&gt;0,10*F17009^2,0))</f>
        <v/>
      </c>
    </row>
    <row r="17010">
      <c r="A17010">
        <f>Input!A17010</f>
        <v/>
      </c>
      <c r="B17010">
        <f>IF(ISNUMBER(Input!B17010),IF(AND(Input!B17010&gt;=20,Input!B17010&lt;=700),Input!B17010,""),"")</f>
        <v/>
      </c>
      <c r="C17010">
        <f>IF(B17010="","",INT(A17010))</f>
        <v/>
      </c>
      <c r="D17010">
        <f>IF(B17010="","",HOUR(A17010))</f>
        <v/>
      </c>
      <c r="E17010">
        <f>IF(B17010="","",IF(INPUT!$I$1="","",IF(C17010&lt;(INT(INPUT!$I$1)-INPUT!$I$2),"Off Meds",IF(C17010&lt;=(INT(INPUT!$I$1)+INPUT!$I$2),"Washout","On Meds"))))</f>
        <v/>
      </c>
      <c r="F17010">
        <f>IF(B17010="","",1.509*(LN(B17010)^1.084-5.381))</f>
        <v/>
      </c>
      <c r="G17010">
        <f>IF(F17010="","",IF(F17010&lt;0,10*F17010^2,0))</f>
        <v/>
      </c>
      <c r="H17010">
        <f>IF(F17010="","",IF(F17010&gt;0,10*F17010^2,0))</f>
        <v/>
      </c>
    </row>
    <row r="17011">
      <c r="A17011">
        <f>Input!A17011</f>
        <v/>
      </c>
      <c r="B17011">
        <f>IF(ISNUMBER(Input!B17011),IF(AND(Input!B17011&gt;=20,Input!B17011&lt;=700),Input!B17011,""),"")</f>
        <v/>
      </c>
      <c r="C17011">
        <f>IF(B17011="","",INT(A17011))</f>
        <v/>
      </c>
      <c r="D17011">
        <f>IF(B17011="","",HOUR(A17011))</f>
        <v/>
      </c>
      <c r="E17011">
        <f>IF(B17011="","",IF(INPUT!$I$1="","",IF(C17011&lt;(INT(INPUT!$I$1)-INPUT!$I$2),"Off Meds",IF(C17011&lt;=(INT(INPUT!$I$1)+INPUT!$I$2),"Washout","On Meds"))))</f>
        <v/>
      </c>
      <c r="F17011">
        <f>IF(B17011="","",1.509*(LN(B17011)^1.084-5.381))</f>
        <v/>
      </c>
      <c r="G17011">
        <f>IF(F17011="","",IF(F17011&lt;0,10*F17011^2,0))</f>
        <v/>
      </c>
      <c r="H17011">
        <f>IF(F17011="","",IF(F17011&gt;0,10*F17011^2,0))</f>
        <v/>
      </c>
    </row>
    <row r="17012">
      <c r="A17012">
        <f>Input!A17012</f>
        <v/>
      </c>
      <c r="B17012">
        <f>IF(ISNUMBER(Input!B17012),IF(AND(Input!B17012&gt;=20,Input!B17012&lt;=700),Input!B17012,""),"")</f>
        <v/>
      </c>
      <c r="C17012">
        <f>IF(B17012="","",INT(A17012))</f>
        <v/>
      </c>
      <c r="D17012">
        <f>IF(B17012="","",HOUR(A17012))</f>
        <v/>
      </c>
      <c r="E17012">
        <f>IF(B17012="","",IF(INPUT!$I$1="","",IF(C17012&lt;(INT(INPUT!$I$1)-INPUT!$I$2),"Off Meds",IF(C17012&lt;=(INT(INPUT!$I$1)+INPUT!$I$2),"Washout","On Meds"))))</f>
        <v/>
      </c>
      <c r="F17012">
        <f>IF(B17012="","",1.509*(LN(B17012)^1.084-5.381))</f>
        <v/>
      </c>
      <c r="G17012">
        <f>IF(F17012="","",IF(F17012&lt;0,10*F17012^2,0))</f>
        <v/>
      </c>
      <c r="H17012">
        <f>IF(F17012="","",IF(F17012&gt;0,10*F17012^2,0))</f>
        <v/>
      </c>
    </row>
    <row r="17013">
      <c r="A17013">
        <f>Input!A17013</f>
        <v/>
      </c>
      <c r="B17013">
        <f>IF(ISNUMBER(Input!B17013),IF(AND(Input!B17013&gt;=20,Input!B17013&lt;=700),Input!B17013,""),"")</f>
        <v/>
      </c>
      <c r="C17013">
        <f>IF(B17013="","",INT(A17013))</f>
        <v/>
      </c>
      <c r="D17013">
        <f>IF(B17013="","",HOUR(A17013))</f>
        <v/>
      </c>
      <c r="E17013">
        <f>IF(B17013="","",IF(INPUT!$I$1="","",IF(C17013&lt;(INT(INPUT!$I$1)-INPUT!$I$2),"Off Meds",IF(C17013&lt;=(INT(INPUT!$I$1)+INPUT!$I$2),"Washout","On Meds"))))</f>
        <v/>
      </c>
      <c r="F17013">
        <f>IF(B17013="","",1.509*(LN(B17013)^1.084-5.381))</f>
        <v/>
      </c>
      <c r="G17013">
        <f>IF(F17013="","",IF(F17013&lt;0,10*F17013^2,0))</f>
        <v/>
      </c>
      <c r="H17013">
        <f>IF(F17013="","",IF(F17013&gt;0,10*F17013^2,0))</f>
        <v/>
      </c>
    </row>
    <row r="17014">
      <c r="A17014">
        <f>Input!A17014</f>
        <v/>
      </c>
      <c r="B17014">
        <f>IF(ISNUMBER(Input!B17014),IF(AND(Input!B17014&gt;=20,Input!B17014&lt;=700),Input!B17014,""),"")</f>
        <v/>
      </c>
      <c r="C17014">
        <f>IF(B17014="","",INT(A17014))</f>
        <v/>
      </c>
      <c r="D17014">
        <f>IF(B17014="","",HOUR(A17014))</f>
        <v/>
      </c>
      <c r="E17014">
        <f>IF(B17014="","",IF(INPUT!$I$1="","",IF(C17014&lt;(INT(INPUT!$I$1)-INPUT!$I$2),"Off Meds",IF(C17014&lt;=(INT(INPUT!$I$1)+INPUT!$I$2),"Washout","On Meds"))))</f>
        <v/>
      </c>
      <c r="F17014">
        <f>IF(B17014="","",1.509*(LN(B17014)^1.084-5.381))</f>
        <v/>
      </c>
      <c r="G17014">
        <f>IF(F17014="","",IF(F17014&lt;0,10*F17014^2,0))</f>
        <v/>
      </c>
      <c r="H17014">
        <f>IF(F17014="","",IF(F17014&gt;0,10*F17014^2,0))</f>
        <v/>
      </c>
    </row>
    <row r="17015">
      <c r="A17015">
        <f>Input!A17015</f>
        <v/>
      </c>
      <c r="B17015">
        <f>IF(ISNUMBER(Input!B17015),IF(AND(Input!B17015&gt;=20,Input!B17015&lt;=700),Input!B17015,""),"")</f>
        <v/>
      </c>
      <c r="C17015">
        <f>IF(B17015="","",INT(A17015))</f>
        <v/>
      </c>
      <c r="D17015">
        <f>IF(B17015="","",HOUR(A17015))</f>
        <v/>
      </c>
      <c r="E17015">
        <f>IF(B17015="","",IF(INPUT!$I$1="","",IF(C17015&lt;(INT(INPUT!$I$1)-INPUT!$I$2),"Off Meds",IF(C17015&lt;=(INT(INPUT!$I$1)+INPUT!$I$2),"Washout","On Meds"))))</f>
        <v/>
      </c>
      <c r="F17015">
        <f>IF(B17015="","",1.509*(LN(B17015)^1.084-5.381))</f>
        <v/>
      </c>
      <c r="G17015">
        <f>IF(F17015="","",IF(F17015&lt;0,10*F17015^2,0))</f>
        <v/>
      </c>
      <c r="H17015">
        <f>IF(F17015="","",IF(F17015&gt;0,10*F17015^2,0))</f>
        <v/>
      </c>
    </row>
    <row r="17016">
      <c r="A17016">
        <f>Input!A17016</f>
        <v/>
      </c>
      <c r="B17016">
        <f>IF(ISNUMBER(Input!B17016),IF(AND(Input!B17016&gt;=20,Input!B17016&lt;=700),Input!B17016,""),"")</f>
        <v/>
      </c>
      <c r="C17016">
        <f>IF(B17016="","",INT(A17016))</f>
        <v/>
      </c>
      <c r="D17016">
        <f>IF(B17016="","",HOUR(A17016))</f>
        <v/>
      </c>
      <c r="E17016">
        <f>IF(B17016="","",IF(INPUT!$I$1="","",IF(C17016&lt;(INT(INPUT!$I$1)-INPUT!$I$2),"Off Meds",IF(C17016&lt;=(INT(INPUT!$I$1)+INPUT!$I$2),"Washout","On Meds"))))</f>
        <v/>
      </c>
      <c r="F17016">
        <f>IF(B17016="","",1.509*(LN(B17016)^1.084-5.381))</f>
        <v/>
      </c>
      <c r="G17016">
        <f>IF(F17016="","",IF(F17016&lt;0,10*F17016^2,0))</f>
        <v/>
      </c>
      <c r="H17016">
        <f>IF(F17016="","",IF(F17016&gt;0,10*F17016^2,0))</f>
        <v/>
      </c>
    </row>
    <row r="17017">
      <c r="A17017">
        <f>Input!A17017</f>
        <v/>
      </c>
      <c r="B17017">
        <f>IF(ISNUMBER(Input!B17017),IF(AND(Input!B17017&gt;=20,Input!B17017&lt;=700),Input!B17017,""),"")</f>
        <v/>
      </c>
      <c r="C17017">
        <f>IF(B17017="","",INT(A17017))</f>
        <v/>
      </c>
      <c r="D17017">
        <f>IF(B17017="","",HOUR(A17017))</f>
        <v/>
      </c>
      <c r="E17017">
        <f>IF(B17017="","",IF(INPUT!$I$1="","",IF(C17017&lt;(INT(INPUT!$I$1)-INPUT!$I$2),"Off Meds",IF(C17017&lt;=(INT(INPUT!$I$1)+INPUT!$I$2),"Washout","On Meds"))))</f>
        <v/>
      </c>
      <c r="F17017">
        <f>IF(B17017="","",1.509*(LN(B17017)^1.084-5.381))</f>
        <v/>
      </c>
      <c r="G17017">
        <f>IF(F17017="","",IF(F17017&lt;0,10*F17017^2,0))</f>
        <v/>
      </c>
      <c r="H17017">
        <f>IF(F17017="","",IF(F17017&gt;0,10*F17017^2,0))</f>
        <v/>
      </c>
    </row>
    <row r="17018">
      <c r="A17018">
        <f>Input!A17018</f>
        <v/>
      </c>
      <c r="B17018">
        <f>IF(ISNUMBER(Input!B17018),IF(AND(Input!B17018&gt;=20,Input!B17018&lt;=700),Input!B17018,""),"")</f>
        <v/>
      </c>
      <c r="C17018">
        <f>IF(B17018="","",INT(A17018))</f>
        <v/>
      </c>
      <c r="D17018">
        <f>IF(B17018="","",HOUR(A17018))</f>
        <v/>
      </c>
      <c r="E17018">
        <f>IF(B17018="","",IF(INPUT!$I$1="","",IF(C17018&lt;(INT(INPUT!$I$1)-INPUT!$I$2),"Off Meds",IF(C17018&lt;=(INT(INPUT!$I$1)+INPUT!$I$2),"Washout","On Meds"))))</f>
        <v/>
      </c>
      <c r="F17018">
        <f>IF(B17018="","",1.509*(LN(B17018)^1.084-5.381))</f>
        <v/>
      </c>
      <c r="G17018">
        <f>IF(F17018="","",IF(F17018&lt;0,10*F17018^2,0))</f>
        <v/>
      </c>
      <c r="H17018">
        <f>IF(F17018="","",IF(F17018&gt;0,10*F17018^2,0))</f>
        <v/>
      </c>
    </row>
    <row r="17019">
      <c r="A17019">
        <f>Input!A17019</f>
        <v/>
      </c>
      <c r="B17019">
        <f>IF(ISNUMBER(Input!B17019),IF(AND(Input!B17019&gt;=20,Input!B17019&lt;=700),Input!B17019,""),"")</f>
        <v/>
      </c>
      <c r="C17019">
        <f>IF(B17019="","",INT(A17019))</f>
        <v/>
      </c>
      <c r="D17019">
        <f>IF(B17019="","",HOUR(A17019))</f>
        <v/>
      </c>
      <c r="E17019">
        <f>IF(B17019="","",IF(INPUT!$I$1="","",IF(C17019&lt;(INT(INPUT!$I$1)-INPUT!$I$2),"Off Meds",IF(C17019&lt;=(INT(INPUT!$I$1)+INPUT!$I$2),"Washout","On Meds"))))</f>
        <v/>
      </c>
      <c r="F17019">
        <f>IF(B17019="","",1.509*(LN(B17019)^1.084-5.381))</f>
        <v/>
      </c>
      <c r="G17019">
        <f>IF(F17019="","",IF(F17019&lt;0,10*F17019^2,0))</f>
        <v/>
      </c>
      <c r="H17019">
        <f>IF(F17019="","",IF(F17019&gt;0,10*F17019^2,0))</f>
        <v/>
      </c>
    </row>
    <row r="17020">
      <c r="A17020">
        <f>Input!A17020</f>
        <v/>
      </c>
      <c r="B17020">
        <f>IF(ISNUMBER(Input!B17020),IF(AND(Input!B17020&gt;=20,Input!B17020&lt;=700),Input!B17020,""),"")</f>
        <v/>
      </c>
      <c r="C17020">
        <f>IF(B17020="","",INT(A17020))</f>
        <v/>
      </c>
      <c r="D17020">
        <f>IF(B17020="","",HOUR(A17020))</f>
        <v/>
      </c>
      <c r="E17020">
        <f>IF(B17020="","",IF(INPUT!$I$1="","",IF(C17020&lt;(INT(INPUT!$I$1)-INPUT!$I$2),"Off Meds",IF(C17020&lt;=(INT(INPUT!$I$1)+INPUT!$I$2),"Washout","On Meds"))))</f>
        <v/>
      </c>
      <c r="F17020">
        <f>IF(B17020="","",1.509*(LN(B17020)^1.084-5.381))</f>
        <v/>
      </c>
      <c r="G17020">
        <f>IF(F17020="","",IF(F17020&lt;0,10*F17020^2,0))</f>
        <v/>
      </c>
      <c r="H17020">
        <f>IF(F17020="","",IF(F17020&gt;0,10*F17020^2,0))</f>
        <v/>
      </c>
    </row>
    <row r="17021">
      <c r="A17021">
        <f>Input!A17021</f>
        <v/>
      </c>
      <c r="B17021">
        <f>IF(ISNUMBER(Input!B17021),IF(AND(Input!B17021&gt;=20,Input!B17021&lt;=700),Input!B17021,""),"")</f>
        <v/>
      </c>
      <c r="C17021">
        <f>IF(B17021="","",INT(A17021))</f>
        <v/>
      </c>
      <c r="D17021">
        <f>IF(B17021="","",HOUR(A17021))</f>
        <v/>
      </c>
      <c r="E17021">
        <f>IF(B17021="","",IF(INPUT!$I$1="","",IF(C17021&lt;(INT(INPUT!$I$1)-INPUT!$I$2),"Off Meds",IF(C17021&lt;=(INT(INPUT!$I$1)+INPUT!$I$2),"Washout","On Meds"))))</f>
        <v/>
      </c>
      <c r="F17021">
        <f>IF(B17021="","",1.509*(LN(B17021)^1.084-5.381))</f>
        <v/>
      </c>
      <c r="G17021">
        <f>IF(F17021="","",IF(F17021&lt;0,10*F17021^2,0))</f>
        <v/>
      </c>
      <c r="H17021">
        <f>IF(F17021="","",IF(F17021&gt;0,10*F17021^2,0))</f>
        <v/>
      </c>
    </row>
    <row r="17022">
      <c r="A17022">
        <f>Input!A17022</f>
        <v/>
      </c>
      <c r="B17022">
        <f>IF(ISNUMBER(Input!B17022),IF(AND(Input!B17022&gt;=20,Input!B17022&lt;=700),Input!B17022,""),"")</f>
        <v/>
      </c>
      <c r="C17022">
        <f>IF(B17022="","",INT(A17022))</f>
        <v/>
      </c>
      <c r="D17022">
        <f>IF(B17022="","",HOUR(A17022))</f>
        <v/>
      </c>
      <c r="E17022">
        <f>IF(B17022="","",IF(INPUT!$I$1="","",IF(C17022&lt;(INT(INPUT!$I$1)-INPUT!$I$2),"Off Meds",IF(C17022&lt;=(INT(INPUT!$I$1)+INPUT!$I$2),"Washout","On Meds"))))</f>
        <v/>
      </c>
      <c r="F17022">
        <f>IF(B17022="","",1.509*(LN(B17022)^1.084-5.381))</f>
        <v/>
      </c>
      <c r="G17022">
        <f>IF(F17022="","",IF(F17022&lt;0,10*F17022^2,0))</f>
        <v/>
      </c>
      <c r="H17022">
        <f>IF(F17022="","",IF(F17022&gt;0,10*F17022^2,0))</f>
        <v/>
      </c>
    </row>
    <row r="17023">
      <c r="A17023">
        <f>Input!A17023</f>
        <v/>
      </c>
      <c r="B17023">
        <f>IF(ISNUMBER(Input!B17023),IF(AND(Input!B17023&gt;=20,Input!B17023&lt;=700),Input!B17023,""),"")</f>
        <v/>
      </c>
      <c r="C17023">
        <f>IF(B17023="","",INT(A17023))</f>
        <v/>
      </c>
      <c r="D17023">
        <f>IF(B17023="","",HOUR(A17023))</f>
        <v/>
      </c>
      <c r="E17023">
        <f>IF(B17023="","",IF(INPUT!$I$1="","",IF(C17023&lt;(INT(INPUT!$I$1)-INPUT!$I$2),"Off Meds",IF(C17023&lt;=(INT(INPUT!$I$1)+INPUT!$I$2),"Washout","On Meds"))))</f>
        <v/>
      </c>
      <c r="F17023">
        <f>IF(B17023="","",1.509*(LN(B17023)^1.084-5.381))</f>
        <v/>
      </c>
      <c r="G17023">
        <f>IF(F17023="","",IF(F17023&lt;0,10*F17023^2,0))</f>
        <v/>
      </c>
      <c r="H17023">
        <f>IF(F17023="","",IF(F17023&gt;0,10*F17023^2,0))</f>
        <v/>
      </c>
    </row>
    <row r="17024">
      <c r="A17024">
        <f>Input!A17024</f>
        <v/>
      </c>
      <c r="B17024">
        <f>IF(ISNUMBER(Input!B17024),IF(AND(Input!B17024&gt;=20,Input!B17024&lt;=700),Input!B17024,""),"")</f>
        <v/>
      </c>
      <c r="C17024">
        <f>IF(B17024="","",INT(A17024))</f>
        <v/>
      </c>
      <c r="D17024">
        <f>IF(B17024="","",HOUR(A17024))</f>
        <v/>
      </c>
      <c r="E17024">
        <f>IF(B17024="","",IF(INPUT!$I$1="","",IF(C17024&lt;(INT(INPUT!$I$1)-INPUT!$I$2),"Off Meds",IF(C17024&lt;=(INT(INPUT!$I$1)+INPUT!$I$2),"Washout","On Meds"))))</f>
        <v/>
      </c>
      <c r="F17024">
        <f>IF(B17024="","",1.509*(LN(B17024)^1.084-5.381))</f>
        <v/>
      </c>
      <c r="G17024">
        <f>IF(F17024="","",IF(F17024&lt;0,10*F17024^2,0))</f>
        <v/>
      </c>
      <c r="H17024">
        <f>IF(F17024="","",IF(F17024&gt;0,10*F17024^2,0))</f>
        <v/>
      </c>
    </row>
    <row r="17025">
      <c r="A17025">
        <f>Input!A17025</f>
        <v/>
      </c>
      <c r="B17025">
        <f>IF(ISNUMBER(Input!B17025),IF(AND(Input!B17025&gt;=20,Input!B17025&lt;=700),Input!B17025,""),"")</f>
        <v/>
      </c>
      <c r="C17025">
        <f>IF(B17025="","",INT(A17025))</f>
        <v/>
      </c>
      <c r="D17025">
        <f>IF(B17025="","",HOUR(A17025))</f>
        <v/>
      </c>
      <c r="E17025">
        <f>IF(B17025="","",IF(INPUT!$I$1="","",IF(C17025&lt;(INT(INPUT!$I$1)-INPUT!$I$2),"Off Meds",IF(C17025&lt;=(INT(INPUT!$I$1)+INPUT!$I$2),"Washout","On Meds"))))</f>
        <v/>
      </c>
      <c r="F17025">
        <f>IF(B17025="","",1.509*(LN(B17025)^1.084-5.381))</f>
        <v/>
      </c>
      <c r="G17025">
        <f>IF(F17025="","",IF(F17025&lt;0,10*F17025^2,0))</f>
        <v/>
      </c>
      <c r="H17025">
        <f>IF(F17025="","",IF(F17025&gt;0,10*F17025^2,0))</f>
        <v/>
      </c>
    </row>
    <row r="17026">
      <c r="A17026">
        <f>Input!A17026</f>
        <v/>
      </c>
      <c r="B17026">
        <f>IF(ISNUMBER(Input!B17026),IF(AND(Input!B17026&gt;=20,Input!B17026&lt;=700),Input!B17026,""),"")</f>
        <v/>
      </c>
      <c r="C17026">
        <f>IF(B17026="","",INT(A17026))</f>
        <v/>
      </c>
      <c r="D17026">
        <f>IF(B17026="","",HOUR(A17026))</f>
        <v/>
      </c>
      <c r="E17026">
        <f>IF(B17026="","",IF(INPUT!$I$1="","",IF(C17026&lt;(INT(INPUT!$I$1)-INPUT!$I$2),"Off Meds",IF(C17026&lt;=(INT(INPUT!$I$1)+INPUT!$I$2),"Washout","On Meds"))))</f>
        <v/>
      </c>
      <c r="F17026">
        <f>IF(B17026="","",1.509*(LN(B17026)^1.084-5.381))</f>
        <v/>
      </c>
      <c r="G17026">
        <f>IF(F17026="","",IF(F17026&lt;0,10*F17026^2,0))</f>
        <v/>
      </c>
      <c r="H17026">
        <f>IF(F17026="","",IF(F17026&gt;0,10*F17026^2,0))</f>
        <v/>
      </c>
    </row>
    <row r="17027">
      <c r="A17027">
        <f>Input!A17027</f>
        <v/>
      </c>
      <c r="B17027">
        <f>IF(ISNUMBER(Input!B17027),IF(AND(Input!B17027&gt;=20,Input!B17027&lt;=700),Input!B17027,""),"")</f>
        <v/>
      </c>
      <c r="C17027">
        <f>IF(B17027="","",INT(A17027))</f>
        <v/>
      </c>
      <c r="D17027">
        <f>IF(B17027="","",HOUR(A17027))</f>
        <v/>
      </c>
      <c r="E17027">
        <f>IF(B17027="","",IF(INPUT!$I$1="","",IF(C17027&lt;(INT(INPUT!$I$1)-INPUT!$I$2),"Off Meds",IF(C17027&lt;=(INT(INPUT!$I$1)+INPUT!$I$2),"Washout","On Meds"))))</f>
        <v/>
      </c>
      <c r="F17027">
        <f>IF(B17027="","",1.509*(LN(B17027)^1.084-5.381))</f>
        <v/>
      </c>
      <c r="G17027">
        <f>IF(F17027="","",IF(F17027&lt;0,10*F17027^2,0))</f>
        <v/>
      </c>
      <c r="H17027">
        <f>IF(F17027="","",IF(F17027&gt;0,10*F17027^2,0))</f>
        <v/>
      </c>
    </row>
    <row r="17028">
      <c r="A17028">
        <f>Input!A17028</f>
        <v/>
      </c>
      <c r="B17028">
        <f>IF(ISNUMBER(Input!B17028),IF(AND(Input!B17028&gt;=20,Input!B17028&lt;=700),Input!B17028,""),"")</f>
        <v/>
      </c>
      <c r="C17028">
        <f>IF(B17028="","",INT(A17028))</f>
        <v/>
      </c>
      <c r="D17028">
        <f>IF(B17028="","",HOUR(A17028))</f>
        <v/>
      </c>
      <c r="E17028">
        <f>IF(B17028="","",IF(INPUT!$I$1="","",IF(C17028&lt;(INT(INPUT!$I$1)-INPUT!$I$2),"Off Meds",IF(C17028&lt;=(INT(INPUT!$I$1)+INPUT!$I$2),"Washout","On Meds"))))</f>
        <v/>
      </c>
      <c r="F17028">
        <f>IF(B17028="","",1.509*(LN(B17028)^1.084-5.381))</f>
        <v/>
      </c>
      <c r="G17028">
        <f>IF(F17028="","",IF(F17028&lt;0,10*F17028^2,0))</f>
        <v/>
      </c>
      <c r="H17028">
        <f>IF(F17028="","",IF(F17028&gt;0,10*F17028^2,0))</f>
        <v/>
      </c>
    </row>
    <row r="17029">
      <c r="A17029">
        <f>Input!A17029</f>
        <v/>
      </c>
      <c r="B17029">
        <f>IF(ISNUMBER(Input!B17029),IF(AND(Input!B17029&gt;=20,Input!B17029&lt;=700),Input!B17029,""),"")</f>
        <v/>
      </c>
      <c r="C17029">
        <f>IF(B17029="","",INT(A17029))</f>
        <v/>
      </c>
      <c r="D17029">
        <f>IF(B17029="","",HOUR(A17029))</f>
        <v/>
      </c>
      <c r="E17029">
        <f>IF(B17029="","",IF(INPUT!$I$1="","",IF(C17029&lt;(INT(INPUT!$I$1)-INPUT!$I$2),"Off Meds",IF(C17029&lt;=(INT(INPUT!$I$1)+INPUT!$I$2),"Washout","On Meds"))))</f>
        <v/>
      </c>
      <c r="F17029">
        <f>IF(B17029="","",1.509*(LN(B17029)^1.084-5.381))</f>
        <v/>
      </c>
      <c r="G17029">
        <f>IF(F17029="","",IF(F17029&lt;0,10*F17029^2,0))</f>
        <v/>
      </c>
      <c r="H17029">
        <f>IF(F17029="","",IF(F17029&gt;0,10*F17029^2,0))</f>
        <v/>
      </c>
    </row>
    <row r="17030">
      <c r="A17030">
        <f>Input!A17030</f>
        <v/>
      </c>
      <c r="B17030">
        <f>IF(ISNUMBER(Input!B17030),IF(AND(Input!B17030&gt;=20,Input!B17030&lt;=700),Input!B17030,""),"")</f>
        <v/>
      </c>
      <c r="C17030">
        <f>IF(B17030="","",INT(A17030))</f>
        <v/>
      </c>
      <c r="D17030">
        <f>IF(B17030="","",HOUR(A17030))</f>
        <v/>
      </c>
      <c r="E17030">
        <f>IF(B17030="","",IF(INPUT!$I$1="","",IF(C17030&lt;(INT(INPUT!$I$1)-INPUT!$I$2),"Off Meds",IF(C17030&lt;=(INT(INPUT!$I$1)+INPUT!$I$2),"Washout","On Meds"))))</f>
        <v/>
      </c>
      <c r="F17030">
        <f>IF(B17030="","",1.509*(LN(B17030)^1.084-5.381))</f>
        <v/>
      </c>
      <c r="G17030">
        <f>IF(F17030="","",IF(F17030&lt;0,10*F17030^2,0))</f>
        <v/>
      </c>
      <c r="H17030">
        <f>IF(F17030="","",IF(F17030&gt;0,10*F17030^2,0))</f>
        <v/>
      </c>
    </row>
    <row r="17031">
      <c r="A17031">
        <f>Input!A17031</f>
        <v/>
      </c>
      <c r="B17031">
        <f>IF(ISNUMBER(Input!B17031),IF(AND(Input!B17031&gt;=20,Input!B17031&lt;=700),Input!B17031,""),"")</f>
        <v/>
      </c>
      <c r="C17031">
        <f>IF(B17031="","",INT(A17031))</f>
        <v/>
      </c>
      <c r="D17031">
        <f>IF(B17031="","",HOUR(A17031))</f>
        <v/>
      </c>
      <c r="E17031">
        <f>IF(B17031="","",IF(INPUT!$I$1="","",IF(C17031&lt;(INT(INPUT!$I$1)-INPUT!$I$2),"Off Meds",IF(C17031&lt;=(INT(INPUT!$I$1)+INPUT!$I$2),"Washout","On Meds"))))</f>
        <v/>
      </c>
      <c r="F17031">
        <f>IF(B17031="","",1.509*(LN(B17031)^1.084-5.381))</f>
        <v/>
      </c>
      <c r="G17031">
        <f>IF(F17031="","",IF(F17031&lt;0,10*F17031^2,0))</f>
        <v/>
      </c>
      <c r="H17031">
        <f>IF(F17031="","",IF(F17031&gt;0,10*F17031^2,0))</f>
        <v/>
      </c>
    </row>
    <row r="17032">
      <c r="A17032">
        <f>Input!A17032</f>
        <v/>
      </c>
      <c r="B17032">
        <f>IF(ISNUMBER(Input!B17032),IF(AND(Input!B17032&gt;=20,Input!B17032&lt;=700),Input!B17032,""),"")</f>
        <v/>
      </c>
      <c r="C17032">
        <f>IF(B17032="","",INT(A17032))</f>
        <v/>
      </c>
      <c r="D17032">
        <f>IF(B17032="","",HOUR(A17032))</f>
        <v/>
      </c>
      <c r="E17032">
        <f>IF(B17032="","",IF(INPUT!$I$1="","",IF(C17032&lt;(INT(INPUT!$I$1)-INPUT!$I$2),"Off Meds",IF(C17032&lt;=(INT(INPUT!$I$1)+INPUT!$I$2),"Washout","On Meds"))))</f>
        <v/>
      </c>
      <c r="F17032">
        <f>IF(B17032="","",1.509*(LN(B17032)^1.084-5.381))</f>
        <v/>
      </c>
      <c r="G17032">
        <f>IF(F17032="","",IF(F17032&lt;0,10*F17032^2,0))</f>
        <v/>
      </c>
      <c r="H17032">
        <f>IF(F17032="","",IF(F17032&gt;0,10*F17032^2,0))</f>
        <v/>
      </c>
    </row>
    <row r="17033">
      <c r="A17033">
        <f>Input!A17033</f>
        <v/>
      </c>
      <c r="B17033">
        <f>IF(ISNUMBER(Input!B17033),IF(AND(Input!B17033&gt;=20,Input!B17033&lt;=700),Input!B17033,""),"")</f>
        <v/>
      </c>
      <c r="C17033">
        <f>IF(B17033="","",INT(A17033))</f>
        <v/>
      </c>
      <c r="D17033">
        <f>IF(B17033="","",HOUR(A17033))</f>
        <v/>
      </c>
      <c r="E17033">
        <f>IF(B17033="","",IF(INPUT!$I$1="","",IF(C17033&lt;(INT(INPUT!$I$1)-INPUT!$I$2),"Off Meds",IF(C17033&lt;=(INT(INPUT!$I$1)+INPUT!$I$2),"Washout","On Meds"))))</f>
        <v/>
      </c>
      <c r="F17033">
        <f>IF(B17033="","",1.509*(LN(B17033)^1.084-5.381))</f>
        <v/>
      </c>
      <c r="G17033">
        <f>IF(F17033="","",IF(F17033&lt;0,10*F17033^2,0))</f>
        <v/>
      </c>
      <c r="H17033">
        <f>IF(F17033="","",IF(F17033&gt;0,10*F17033^2,0))</f>
        <v/>
      </c>
    </row>
    <row r="17034">
      <c r="A17034">
        <f>Input!A17034</f>
        <v/>
      </c>
      <c r="B17034">
        <f>IF(ISNUMBER(Input!B17034),IF(AND(Input!B17034&gt;=20,Input!B17034&lt;=700),Input!B17034,""),"")</f>
        <v/>
      </c>
      <c r="C17034">
        <f>IF(B17034="","",INT(A17034))</f>
        <v/>
      </c>
      <c r="D17034">
        <f>IF(B17034="","",HOUR(A17034))</f>
        <v/>
      </c>
      <c r="E17034">
        <f>IF(B17034="","",IF(INPUT!$I$1="","",IF(C17034&lt;(INT(INPUT!$I$1)-INPUT!$I$2),"Off Meds",IF(C17034&lt;=(INT(INPUT!$I$1)+INPUT!$I$2),"Washout","On Meds"))))</f>
        <v/>
      </c>
      <c r="F17034">
        <f>IF(B17034="","",1.509*(LN(B17034)^1.084-5.381))</f>
        <v/>
      </c>
      <c r="G17034">
        <f>IF(F17034="","",IF(F17034&lt;0,10*F17034^2,0))</f>
        <v/>
      </c>
      <c r="H17034">
        <f>IF(F17034="","",IF(F17034&gt;0,10*F17034^2,0))</f>
        <v/>
      </c>
    </row>
    <row r="17035">
      <c r="A17035">
        <f>Input!A17035</f>
        <v/>
      </c>
      <c r="B17035">
        <f>IF(ISNUMBER(Input!B17035),IF(AND(Input!B17035&gt;=20,Input!B17035&lt;=700),Input!B17035,""),"")</f>
        <v/>
      </c>
      <c r="C17035">
        <f>IF(B17035="","",INT(A17035))</f>
        <v/>
      </c>
      <c r="D17035">
        <f>IF(B17035="","",HOUR(A17035))</f>
        <v/>
      </c>
      <c r="E17035">
        <f>IF(B17035="","",IF(INPUT!$I$1="","",IF(C17035&lt;(INT(INPUT!$I$1)-INPUT!$I$2),"Off Meds",IF(C17035&lt;=(INT(INPUT!$I$1)+INPUT!$I$2),"Washout","On Meds"))))</f>
        <v/>
      </c>
      <c r="F17035">
        <f>IF(B17035="","",1.509*(LN(B17035)^1.084-5.381))</f>
        <v/>
      </c>
      <c r="G17035">
        <f>IF(F17035="","",IF(F17035&lt;0,10*F17035^2,0))</f>
        <v/>
      </c>
      <c r="H17035">
        <f>IF(F17035="","",IF(F17035&gt;0,10*F17035^2,0))</f>
        <v/>
      </c>
    </row>
    <row r="17036">
      <c r="A17036">
        <f>Input!A17036</f>
        <v/>
      </c>
      <c r="B17036">
        <f>IF(ISNUMBER(Input!B17036),IF(AND(Input!B17036&gt;=20,Input!B17036&lt;=700),Input!B17036,""),"")</f>
        <v/>
      </c>
      <c r="C17036">
        <f>IF(B17036="","",INT(A17036))</f>
        <v/>
      </c>
      <c r="D17036">
        <f>IF(B17036="","",HOUR(A17036))</f>
        <v/>
      </c>
      <c r="E17036">
        <f>IF(B17036="","",IF(INPUT!$I$1="","",IF(C17036&lt;(INT(INPUT!$I$1)-INPUT!$I$2),"Off Meds",IF(C17036&lt;=(INT(INPUT!$I$1)+INPUT!$I$2),"Washout","On Meds"))))</f>
        <v/>
      </c>
      <c r="F17036">
        <f>IF(B17036="","",1.509*(LN(B17036)^1.084-5.381))</f>
        <v/>
      </c>
      <c r="G17036">
        <f>IF(F17036="","",IF(F17036&lt;0,10*F17036^2,0))</f>
        <v/>
      </c>
      <c r="H17036">
        <f>IF(F17036="","",IF(F17036&gt;0,10*F17036^2,0))</f>
        <v/>
      </c>
    </row>
    <row r="17037">
      <c r="A17037">
        <f>Input!A17037</f>
        <v/>
      </c>
      <c r="B17037">
        <f>IF(ISNUMBER(Input!B17037),IF(AND(Input!B17037&gt;=20,Input!B17037&lt;=700),Input!B17037,""),"")</f>
        <v/>
      </c>
      <c r="C17037">
        <f>IF(B17037="","",INT(A17037))</f>
        <v/>
      </c>
      <c r="D17037">
        <f>IF(B17037="","",HOUR(A17037))</f>
        <v/>
      </c>
      <c r="E17037">
        <f>IF(B17037="","",IF(INPUT!$I$1="","",IF(C17037&lt;(INT(INPUT!$I$1)-INPUT!$I$2),"Off Meds",IF(C17037&lt;=(INT(INPUT!$I$1)+INPUT!$I$2),"Washout","On Meds"))))</f>
        <v/>
      </c>
      <c r="F17037">
        <f>IF(B17037="","",1.509*(LN(B17037)^1.084-5.381))</f>
        <v/>
      </c>
      <c r="G17037">
        <f>IF(F17037="","",IF(F17037&lt;0,10*F17037^2,0))</f>
        <v/>
      </c>
      <c r="H17037">
        <f>IF(F17037="","",IF(F17037&gt;0,10*F17037^2,0))</f>
        <v/>
      </c>
    </row>
    <row r="17038">
      <c r="A17038">
        <f>Input!A17038</f>
        <v/>
      </c>
      <c r="B17038">
        <f>IF(ISNUMBER(Input!B17038),IF(AND(Input!B17038&gt;=20,Input!B17038&lt;=700),Input!B17038,""),"")</f>
        <v/>
      </c>
      <c r="C17038">
        <f>IF(B17038="","",INT(A17038))</f>
        <v/>
      </c>
      <c r="D17038">
        <f>IF(B17038="","",HOUR(A17038))</f>
        <v/>
      </c>
      <c r="E17038">
        <f>IF(B17038="","",IF(INPUT!$I$1="","",IF(C17038&lt;(INT(INPUT!$I$1)-INPUT!$I$2),"Off Meds",IF(C17038&lt;=(INT(INPUT!$I$1)+INPUT!$I$2),"Washout","On Meds"))))</f>
        <v/>
      </c>
      <c r="F17038">
        <f>IF(B17038="","",1.509*(LN(B17038)^1.084-5.381))</f>
        <v/>
      </c>
      <c r="G17038">
        <f>IF(F17038="","",IF(F17038&lt;0,10*F17038^2,0))</f>
        <v/>
      </c>
      <c r="H17038">
        <f>IF(F17038="","",IF(F17038&gt;0,10*F17038^2,0))</f>
        <v/>
      </c>
    </row>
    <row r="17039">
      <c r="A17039">
        <f>Input!A17039</f>
        <v/>
      </c>
      <c r="B17039">
        <f>IF(ISNUMBER(Input!B17039),IF(AND(Input!B17039&gt;=20,Input!B17039&lt;=700),Input!B17039,""),"")</f>
        <v/>
      </c>
      <c r="C17039">
        <f>IF(B17039="","",INT(A17039))</f>
        <v/>
      </c>
      <c r="D17039">
        <f>IF(B17039="","",HOUR(A17039))</f>
        <v/>
      </c>
      <c r="E17039">
        <f>IF(B17039="","",IF(INPUT!$I$1="","",IF(C17039&lt;(INT(INPUT!$I$1)-INPUT!$I$2),"Off Meds",IF(C17039&lt;=(INT(INPUT!$I$1)+INPUT!$I$2),"Washout","On Meds"))))</f>
        <v/>
      </c>
      <c r="F17039">
        <f>IF(B17039="","",1.509*(LN(B17039)^1.084-5.381))</f>
        <v/>
      </c>
      <c r="G17039">
        <f>IF(F17039="","",IF(F17039&lt;0,10*F17039^2,0))</f>
        <v/>
      </c>
      <c r="H17039">
        <f>IF(F17039="","",IF(F17039&gt;0,10*F17039^2,0))</f>
        <v/>
      </c>
    </row>
    <row r="17040">
      <c r="A17040">
        <f>Input!A17040</f>
        <v/>
      </c>
      <c r="B17040">
        <f>IF(ISNUMBER(Input!B17040),IF(AND(Input!B17040&gt;=20,Input!B17040&lt;=700),Input!B17040,""),"")</f>
        <v/>
      </c>
      <c r="C17040">
        <f>IF(B17040="","",INT(A17040))</f>
        <v/>
      </c>
      <c r="D17040">
        <f>IF(B17040="","",HOUR(A17040))</f>
        <v/>
      </c>
      <c r="E17040">
        <f>IF(B17040="","",IF(INPUT!$I$1="","",IF(C17040&lt;(INT(INPUT!$I$1)-INPUT!$I$2),"Off Meds",IF(C17040&lt;=(INT(INPUT!$I$1)+INPUT!$I$2),"Washout","On Meds"))))</f>
        <v/>
      </c>
      <c r="F17040">
        <f>IF(B17040="","",1.509*(LN(B17040)^1.084-5.381))</f>
        <v/>
      </c>
      <c r="G17040">
        <f>IF(F17040="","",IF(F17040&lt;0,10*F17040^2,0))</f>
        <v/>
      </c>
      <c r="H17040">
        <f>IF(F17040="","",IF(F17040&gt;0,10*F17040^2,0))</f>
        <v/>
      </c>
    </row>
    <row r="17041">
      <c r="A17041">
        <f>Input!A17041</f>
        <v/>
      </c>
      <c r="B17041">
        <f>IF(ISNUMBER(Input!B17041),IF(AND(Input!B17041&gt;=20,Input!B17041&lt;=700),Input!B17041,""),"")</f>
        <v/>
      </c>
      <c r="C17041">
        <f>IF(B17041="","",INT(A17041))</f>
        <v/>
      </c>
      <c r="D17041">
        <f>IF(B17041="","",HOUR(A17041))</f>
        <v/>
      </c>
      <c r="E17041">
        <f>IF(B17041="","",IF(INPUT!$I$1="","",IF(C17041&lt;(INT(INPUT!$I$1)-INPUT!$I$2),"Off Meds",IF(C17041&lt;=(INT(INPUT!$I$1)+INPUT!$I$2),"Washout","On Meds"))))</f>
        <v/>
      </c>
      <c r="F17041">
        <f>IF(B17041="","",1.509*(LN(B17041)^1.084-5.381))</f>
        <v/>
      </c>
      <c r="G17041">
        <f>IF(F17041="","",IF(F17041&lt;0,10*F17041^2,0))</f>
        <v/>
      </c>
      <c r="H17041">
        <f>IF(F17041="","",IF(F17041&gt;0,10*F17041^2,0))</f>
        <v/>
      </c>
    </row>
    <row r="17042">
      <c r="A17042">
        <f>Input!A17042</f>
        <v/>
      </c>
      <c r="B17042">
        <f>IF(ISNUMBER(Input!B17042),IF(AND(Input!B17042&gt;=20,Input!B17042&lt;=700),Input!B17042,""),"")</f>
        <v/>
      </c>
      <c r="C17042">
        <f>IF(B17042="","",INT(A17042))</f>
        <v/>
      </c>
      <c r="D17042">
        <f>IF(B17042="","",HOUR(A17042))</f>
        <v/>
      </c>
      <c r="E17042">
        <f>IF(B17042="","",IF(INPUT!$I$1="","",IF(C17042&lt;(INT(INPUT!$I$1)-INPUT!$I$2),"Off Meds",IF(C17042&lt;=(INT(INPUT!$I$1)+INPUT!$I$2),"Washout","On Meds"))))</f>
        <v/>
      </c>
      <c r="F17042">
        <f>IF(B17042="","",1.509*(LN(B17042)^1.084-5.381))</f>
        <v/>
      </c>
      <c r="G17042">
        <f>IF(F17042="","",IF(F17042&lt;0,10*F17042^2,0))</f>
        <v/>
      </c>
      <c r="H17042">
        <f>IF(F17042="","",IF(F17042&gt;0,10*F17042^2,0))</f>
        <v/>
      </c>
    </row>
    <row r="17043">
      <c r="A17043">
        <f>Input!A17043</f>
        <v/>
      </c>
      <c r="B17043">
        <f>IF(ISNUMBER(Input!B17043),IF(AND(Input!B17043&gt;=20,Input!B17043&lt;=700),Input!B17043,""),"")</f>
        <v/>
      </c>
      <c r="C17043">
        <f>IF(B17043="","",INT(A17043))</f>
        <v/>
      </c>
      <c r="D17043">
        <f>IF(B17043="","",HOUR(A17043))</f>
        <v/>
      </c>
      <c r="E17043">
        <f>IF(B17043="","",IF(INPUT!$I$1="","",IF(C17043&lt;(INT(INPUT!$I$1)-INPUT!$I$2),"Off Meds",IF(C17043&lt;=(INT(INPUT!$I$1)+INPUT!$I$2),"Washout","On Meds"))))</f>
        <v/>
      </c>
      <c r="F17043">
        <f>IF(B17043="","",1.509*(LN(B17043)^1.084-5.381))</f>
        <v/>
      </c>
      <c r="G17043">
        <f>IF(F17043="","",IF(F17043&lt;0,10*F17043^2,0))</f>
        <v/>
      </c>
      <c r="H17043">
        <f>IF(F17043="","",IF(F17043&gt;0,10*F17043^2,0))</f>
        <v/>
      </c>
    </row>
    <row r="17044">
      <c r="A17044">
        <f>Input!A17044</f>
        <v/>
      </c>
      <c r="B17044">
        <f>IF(ISNUMBER(Input!B17044),IF(AND(Input!B17044&gt;=20,Input!B17044&lt;=700),Input!B17044,""),"")</f>
        <v/>
      </c>
      <c r="C17044">
        <f>IF(B17044="","",INT(A17044))</f>
        <v/>
      </c>
      <c r="D17044">
        <f>IF(B17044="","",HOUR(A17044))</f>
        <v/>
      </c>
      <c r="E17044">
        <f>IF(B17044="","",IF(INPUT!$I$1="","",IF(C17044&lt;(INT(INPUT!$I$1)-INPUT!$I$2),"Off Meds",IF(C17044&lt;=(INT(INPUT!$I$1)+INPUT!$I$2),"Washout","On Meds"))))</f>
        <v/>
      </c>
      <c r="F17044">
        <f>IF(B17044="","",1.509*(LN(B17044)^1.084-5.381))</f>
        <v/>
      </c>
      <c r="G17044">
        <f>IF(F17044="","",IF(F17044&lt;0,10*F17044^2,0))</f>
        <v/>
      </c>
      <c r="H17044">
        <f>IF(F17044="","",IF(F17044&gt;0,10*F17044^2,0))</f>
        <v/>
      </c>
    </row>
    <row r="17045">
      <c r="A17045">
        <f>Input!A17045</f>
        <v/>
      </c>
      <c r="B17045">
        <f>IF(ISNUMBER(Input!B17045),IF(AND(Input!B17045&gt;=20,Input!B17045&lt;=700),Input!B17045,""),"")</f>
        <v/>
      </c>
      <c r="C17045">
        <f>IF(B17045="","",INT(A17045))</f>
        <v/>
      </c>
      <c r="D17045">
        <f>IF(B17045="","",HOUR(A17045))</f>
        <v/>
      </c>
      <c r="E17045">
        <f>IF(B17045="","",IF(INPUT!$I$1="","",IF(C17045&lt;(INT(INPUT!$I$1)-INPUT!$I$2),"Off Meds",IF(C17045&lt;=(INT(INPUT!$I$1)+INPUT!$I$2),"Washout","On Meds"))))</f>
        <v/>
      </c>
      <c r="F17045">
        <f>IF(B17045="","",1.509*(LN(B17045)^1.084-5.381))</f>
        <v/>
      </c>
      <c r="G17045">
        <f>IF(F17045="","",IF(F17045&lt;0,10*F17045^2,0))</f>
        <v/>
      </c>
      <c r="H17045">
        <f>IF(F17045="","",IF(F17045&gt;0,10*F17045^2,0))</f>
        <v/>
      </c>
    </row>
    <row r="17046">
      <c r="A17046">
        <f>Input!A17046</f>
        <v/>
      </c>
      <c r="B17046">
        <f>IF(ISNUMBER(Input!B17046),IF(AND(Input!B17046&gt;=20,Input!B17046&lt;=700),Input!B17046,""),"")</f>
        <v/>
      </c>
      <c r="C17046">
        <f>IF(B17046="","",INT(A17046))</f>
        <v/>
      </c>
      <c r="D17046">
        <f>IF(B17046="","",HOUR(A17046))</f>
        <v/>
      </c>
      <c r="E17046">
        <f>IF(B17046="","",IF(INPUT!$I$1="","",IF(C17046&lt;(INT(INPUT!$I$1)-INPUT!$I$2),"Off Meds",IF(C17046&lt;=(INT(INPUT!$I$1)+INPUT!$I$2),"Washout","On Meds"))))</f>
        <v/>
      </c>
      <c r="F17046">
        <f>IF(B17046="","",1.509*(LN(B17046)^1.084-5.381))</f>
        <v/>
      </c>
      <c r="G17046">
        <f>IF(F17046="","",IF(F17046&lt;0,10*F17046^2,0))</f>
        <v/>
      </c>
      <c r="H17046">
        <f>IF(F17046="","",IF(F17046&gt;0,10*F17046^2,0))</f>
        <v/>
      </c>
    </row>
    <row r="17047">
      <c r="A17047">
        <f>Input!A17047</f>
        <v/>
      </c>
      <c r="B17047">
        <f>IF(ISNUMBER(Input!B17047),IF(AND(Input!B17047&gt;=20,Input!B17047&lt;=700),Input!B17047,""),"")</f>
        <v/>
      </c>
      <c r="C17047">
        <f>IF(B17047="","",INT(A17047))</f>
        <v/>
      </c>
      <c r="D17047">
        <f>IF(B17047="","",HOUR(A17047))</f>
        <v/>
      </c>
      <c r="E17047">
        <f>IF(B17047="","",IF(INPUT!$I$1="","",IF(C17047&lt;(INT(INPUT!$I$1)-INPUT!$I$2),"Off Meds",IF(C17047&lt;=(INT(INPUT!$I$1)+INPUT!$I$2),"Washout","On Meds"))))</f>
        <v/>
      </c>
      <c r="F17047">
        <f>IF(B17047="","",1.509*(LN(B17047)^1.084-5.381))</f>
        <v/>
      </c>
      <c r="G17047">
        <f>IF(F17047="","",IF(F17047&lt;0,10*F17047^2,0))</f>
        <v/>
      </c>
      <c r="H17047">
        <f>IF(F17047="","",IF(F17047&gt;0,10*F17047^2,0))</f>
        <v/>
      </c>
    </row>
    <row r="17048">
      <c r="A17048">
        <f>Input!A17048</f>
        <v/>
      </c>
      <c r="B17048">
        <f>IF(ISNUMBER(Input!B17048),IF(AND(Input!B17048&gt;=20,Input!B17048&lt;=700),Input!B17048,""),"")</f>
        <v/>
      </c>
      <c r="C17048">
        <f>IF(B17048="","",INT(A17048))</f>
        <v/>
      </c>
      <c r="D17048">
        <f>IF(B17048="","",HOUR(A17048))</f>
        <v/>
      </c>
      <c r="E17048">
        <f>IF(B17048="","",IF(INPUT!$I$1="","",IF(C17048&lt;(INT(INPUT!$I$1)-INPUT!$I$2),"Off Meds",IF(C17048&lt;=(INT(INPUT!$I$1)+INPUT!$I$2),"Washout","On Meds"))))</f>
        <v/>
      </c>
      <c r="F17048">
        <f>IF(B17048="","",1.509*(LN(B17048)^1.084-5.381))</f>
        <v/>
      </c>
      <c r="G17048">
        <f>IF(F17048="","",IF(F17048&lt;0,10*F17048^2,0))</f>
        <v/>
      </c>
      <c r="H17048">
        <f>IF(F17048="","",IF(F17048&gt;0,10*F17048^2,0))</f>
        <v/>
      </c>
    </row>
    <row r="17049">
      <c r="A17049">
        <f>Input!A17049</f>
        <v/>
      </c>
      <c r="B17049">
        <f>IF(ISNUMBER(Input!B17049),IF(AND(Input!B17049&gt;=20,Input!B17049&lt;=700),Input!B17049,""),"")</f>
        <v/>
      </c>
      <c r="C17049">
        <f>IF(B17049="","",INT(A17049))</f>
        <v/>
      </c>
      <c r="D17049">
        <f>IF(B17049="","",HOUR(A17049))</f>
        <v/>
      </c>
      <c r="E17049">
        <f>IF(B17049="","",IF(INPUT!$I$1="","",IF(C17049&lt;(INT(INPUT!$I$1)-INPUT!$I$2),"Off Meds",IF(C17049&lt;=(INT(INPUT!$I$1)+INPUT!$I$2),"Washout","On Meds"))))</f>
        <v/>
      </c>
      <c r="F17049">
        <f>IF(B17049="","",1.509*(LN(B17049)^1.084-5.381))</f>
        <v/>
      </c>
      <c r="G17049">
        <f>IF(F17049="","",IF(F17049&lt;0,10*F17049^2,0))</f>
        <v/>
      </c>
      <c r="H17049">
        <f>IF(F17049="","",IF(F17049&gt;0,10*F17049^2,0))</f>
        <v/>
      </c>
    </row>
    <row r="17050">
      <c r="A17050">
        <f>Input!A17050</f>
        <v/>
      </c>
      <c r="B17050">
        <f>IF(ISNUMBER(Input!B17050),IF(AND(Input!B17050&gt;=20,Input!B17050&lt;=700),Input!B17050,""),"")</f>
        <v/>
      </c>
      <c r="C17050">
        <f>IF(B17050="","",INT(A17050))</f>
        <v/>
      </c>
      <c r="D17050">
        <f>IF(B17050="","",HOUR(A17050))</f>
        <v/>
      </c>
      <c r="E17050">
        <f>IF(B17050="","",IF(INPUT!$I$1="","",IF(C17050&lt;(INT(INPUT!$I$1)-INPUT!$I$2),"Off Meds",IF(C17050&lt;=(INT(INPUT!$I$1)+INPUT!$I$2),"Washout","On Meds"))))</f>
        <v/>
      </c>
      <c r="F17050">
        <f>IF(B17050="","",1.509*(LN(B17050)^1.084-5.381))</f>
        <v/>
      </c>
      <c r="G17050">
        <f>IF(F17050="","",IF(F17050&lt;0,10*F17050^2,0))</f>
        <v/>
      </c>
      <c r="H17050">
        <f>IF(F17050="","",IF(F17050&gt;0,10*F17050^2,0))</f>
        <v/>
      </c>
    </row>
    <row r="17051">
      <c r="A17051">
        <f>Input!A17051</f>
        <v/>
      </c>
      <c r="B17051">
        <f>IF(ISNUMBER(Input!B17051),IF(AND(Input!B17051&gt;=20,Input!B17051&lt;=700),Input!B17051,""),"")</f>
        <v/>
      </c>
      <c r="C17051">
        <f>IF(B17051="","",INT(A17051))</f>
        <v/>
      </c>
      <c r="D17051">
        <f>IF(B17051="","",HOUR(A17051))</f>
        <v/>
      </c>
      <c r="E17051">
        <f>IF(B17051="","",IF(INPUT!$I$1="","",IF(C17051&lt;(INT(INPUT!$I$1)-INPUT!$I$2),"Off Meds",IF(C17051&lt;=(INT(INPUT!$I$1)+INPUT!$I$2),"Washout","On Meds"))))</f>
        <v/>
      </c>
      <c r="F17051">
        <f>IF(B17051="","",1.509*(LN(B17051)^1.084-5.381))</f>
        <v/>
      </c>
      <c r="G17051">
        <f>IF(F17051="","",IF(F17051&lt;0,10*F17051^2,0))</f>
        <v/>
      </c>
      <c r="H17051">
        <f>IF(F17051="","",IF(F17051&gt;0,10*F17051^2,0))</f>
        <v/>
      </c>
    </row>
    <row r="17052">
      <c r="A17052">
        <f>Input!A17052</f>
        <v/>
      </c>
      <c r="B17052">
        <f>IF(ISNUMBER(Input!B17052),IF(AND(Input!B17052&gt;=20,Input!B17052&lt;=700),Input!B17052,""),"")</f>
        <v/>
      </c>
      <c r="C17052">
        <f>IF(B17052="","",INT(A17052))</f>
        <v/>
      </c>
      <c r="D17052">
        <f>IF(B17052="","",HOUR(A17052))</f>
        <v/>
      </c>
      <c r="E17052">
        <f>IF(B17052="","",IF(INPUT!$I$1="","",IF(C17052&lt;(INT(INPUT!$I$1)-INPUT!$I$2),"Off Meds",IF(C17052&lt;=(INT(INPUT!$I$1)+INPUT!$I$2),"Washout","On Meds"))))</f>
        <v/>
      </c>
      <c r="F17052">
        <f>IF(B17052="","",1.509*(LN(B17052)^1.084-5.381))</f>
        <v/>
      </c>
      <c r="G17052">
        <f>IF(F17052="","",IF(F17052&lt;0,10*F17052^2,0))</f>
        <v/>
      </c>
      <c r="H17052">
        <f>IF(F17052="","",IF(F17052&gt;0,10*F17052^2,0))</f>
        <v/>
      </c>
    </row>
    <row r="17053">
      <c r="A17053">
        <f>Input!A17053</f>
        <v/>
      </c>
      <c r="B17053">
        <f>IF(ISNUMBER(Input!B17053),IF(AND(Input!B17053&gt;=20,Input!B17053&lt;=700),Input!B17053,""),"")</f>
        <v/>
      </c>
      <c r="C17053">
        <f>IF(B17053="","",INT(A17053))</f>
        <v/>
      </c>
      <c r="D17053">
        <f>IF(B17053="","",HOUR(A17053))</f>
        <v/>
      </c>
      <c r="E17053">
        <f>IF(B17053="","",IF(INPUT!$I$1="","",IF(C17053&lt;(INT(INPUT!$I$1)-INPUT!$I$2),"Off Meds",IF(C17053&lt;=(INT(INPUT!$I$1)+INPUT!$I$2),"Washout","On Meds"))))</f>
        <v/>
      </c>
      <c r="F17053">
        <f>IF(B17053="","",1.509*(LN(B17053)^1.084-5.381))</f>
        <v/>
      </c>
      <c r="G17053">
        <f>IF(F17053="","",IF(F17053&lt;0,10*F17053^2,0))</f>
        <v/>
      </c>
      <c r="H17053">
        <f>IF(F17053="","",IF(F17053&gt;0,10*F17053^2,0))</f>
        <v/>
      </c>
    </row>
    <row r="17054">
      <c r="A17054">
        <f>Input!A17054</f>
        <v/>
      </c>
      <c r="B17054">
        <f>IF(ISNUMBER(Input!B17054),IF(AND(Input!B17054&gt;=20,Input!B17054&lt;=700),Input!B17054,""),"")</f>
        <v/>
      </c>
      <c r="C17054">
        <f>IF(B17054="","",INT(A17054))</f>
        <v/>
      </c>
      <c r="D17054">
        <f>IF(B17054="","",HOUR(A17054))</f>
        <v/>
      </c>
      <c r="E17054">
        <f>IF(B17054="","",IF(INPUT!$I$1="","",IF(C17054&lt;(INT(INPUT!$I$1)-INPUT!$I$2),"Off Meds",IF(C17054&lt;=(INT(INPUT!$I$1)+INPUT!$I$2),"Washout","On Meds"))))</f>
        <v/>
      </c>
      <c r="F17054">
        <f>IF(B17054="","",1.509*(LN(B17054)^1.084-5.381))</f>
        <v/>
      </c>
      <c r="G17054">
        <f>IF(F17054="","",IF(F17054&lt;0,10*F17054^2,0))</f>
        <v/>
      </c>
      <c r="H17054">
        <f>IF(F17054="","",IF(F17054&gt;0,10*F17054^2,0))</f>
        <v/>
      </c>
    </row>
    <row r="17055">
      <c r="A17055">
        <f>Input!A17055</f>
        <v/>
      </c>
      <c r="B17055">
        <f>IF(ISNUMBER(Input!B17055),IF(AND(Input!B17055&gt;=20,Input!B17055&lt;=700),Input!B17055,""),"")</f>
        <v/>
      </c>
      <c r="C17055">
        <f>IF(B17055="","",INT(A17055))</f>
        <v/>
      </c>
      <c r="D17055">
        <f>IF(B17055="","",HOUR(A17055))</f>
        <v/>
      </c>
      <c r="E17055">
        <f>IF(B17055="","",IF(INPUT!$I$1="","",IF(C17055&lt;(INT(INPUT!$I$1)-INPUT!$I$2),"Off Meds",IF(C17055&lt;=(INT(INPUT!$I$1)+INPUT!$I$2),"Washout","On Meds"))))</f>
        <v/>
      </c>
      <c r="F17055">
        <f>IF(B17055="","",1.509*(LN(B17055)^1.084-5.381))</f>
        <v/>
      </c>
      <c r="G17055">
        <f>IF(F17055="","",IF(F17055&lt;0,10*F17055^2,0))</f>
        <v/>
      </c>
      <c r="H17055">
        <f>IF(F17055="","",IF(F17055&gt;0,10*F17055^2,0))</f>
        <v/>
      </c>
    </row>
    <row r="17056">
      <c r="A17056">
        <f>Input!A17056</f>
        <v/>
      </c>
      <c r="B17056">
        <f>IF(ISNUMBER(Input!B17056),IF(AND(Input!B17056&gt;=20,Input!B17056&lt;=700),Input!B17056,""),"")</f>
        <v/>
      </c>
      <c r="C17056">
        <f>IF(B17056="","",INT(A17056))</f>
        <v/>
      </c>
      <c r="D17056">
        <f>IF(B17056="","",HOUR(A17056))</f>
        <v/>
      </c>
      <c r="E17056">
        <f>IF(B17056="","",IF(INPUT!$I$1="","",IF(C17056&lt;(INT(INPUT!$I$1)-INPUT!$I$2),"Off Meds",IF(C17056&lt;=(INT(INPUT!$I$1)+INPUT!$I$2),"Washout","On Meds"))))</f>
        <v/>
      </c>
      <c r="F17056">
        <f>IF(B17056="","",1.509*(LN(B17056)^1.084-5.381))</f>
        <v/>
      </c>
      <c r="G17056">
        <f>IF(F17056="","",IF(F17056&lt;0,10*F17056^2,0))</f>
        <v/>
      </c>
      <c r="H17056">
        <f>IF(F17056="","",IF(F17056&gt;0,10*F17056^2,0))</f>
        <v/>
      </c>
    </row>
    <row r="17057">
      <c r="A17057">
        <f>Input!A17057</f>
        <v/>
      </c>
      <c r="B17057">
        <f>IF(ISNUMBER(Input!B17057),IF(AND(Input!B17057&gt;=20,Input!B17057&lt;=700),Input!B17057,""),"")</f>
        <v/>
      </c>
      <c r="C17057">
        <f>IF(B17057="","",INT(A17057))</f>
        <v/>
      </c>
      <c r="D17057">
        <f>IF(B17057="","",HOUR(A17057))</f>
        <v/>
      </c>
      <c r="E17057">
        <f>IF(B17057="","",IF(INPUT!$I$1="","",IF(C17057&lt;(INT(INPUT!$I$1)-INPUT!$I$2),"Off Meds",IF(C17057&lt;=(INT(INPUT!$I$1)+INPUT!$I$2),"Washout","On Meds"))))</f>
        <v/>
      </c>
      <c r="F17057">
        <f>IF(B17057="","",1.509*(LN(B17057)^1.084-5.381))</f>
        <v/>
      </c>
      <c r="G17057">
        <f>IF(F17057="","",IF(F17057&lt;0,10*F17057^2,0))</f>
        <v/>
      </c>
      <c r="H17057">
        <f>IF(F17057="","",IF(F17057&gt;0,10*F17057^2,0))</f>
        <v/>
      </c>
    </row>
    <row r="17058">
      <c r="A17058">
        <f>Input!A17058</f>
        <v/>
      </c>
      <c r="B17058">
        <f>IF(ISNUMBER(Input!B17058),IF(AND(Input!B17058&gt;=20,Input!B17058&lt;=700),Input!B17058,""),"")</f>
        <v/>
      </c>
      <c r="C17058">
        <f>IF(B17058="","",INT(A17058))</f>
        <v/>
      </c>
      <c r="D17058">
        <f>IF(B17058="","",HOUR(A17058))</f>
        <v/>
      </c>
      <c r="E17058">
        <f>IF(B17058="","",IF(INPUT!$I$1="","",IF(C17058&lt;(INT(INPUT!$I$1)-INPUT!$I$2),"Off Meds",IF(C17058&lt;=(INT(INPUT!$I$1)+INPUT!$I$2),"Washout","On Meds"))))</f>
        <v/>
      </c>
      <c r="F17058">
        <f>IF(B17058="","",1.509*(LN(B17058)^1.084-5.381))</f>
        <v/>
      </c>
      <c r="G17058">
        <f>IF(F17058="","",IF(F17058&lt;0,10*F17058^2,0))</f>
        <v/>
      </c>
      <c r="H17058">
        <f>IF(F17058="","",IF(F17058&gt;0,10*F17058^2,0))</f>
        <v/>
      </c>
    </row>
    <row r="17059">
      <c r="A17059">
        <f>Input!A17059</f>
        <v/>
      </c>
      <c r="B17059">
        <f>IF(ISNUMBER(Input!B17059),IF(AND(Input!B17059&gt;=20,Input!B17059&lt;=700),Input!B17059,""),"")</f>
        <v/>
      </c>
      <c r="C17059">
        <f>IF(B17059="","",INT(A17059))</f>
        <v/>
      </c>
      <c r="D17059">
        <f>IF(B17059="","",HOUR(A17059))</f>
        <v/>
      </c>
      <c r="E17059">
        <f>IF(B17059="","",IF(INPUT!$I$1="","",IF(C17059&lt;(INT(INPUT!$I$1)-INPUT!$I$2),"Off Meds",IF(C17059&lt;=(INT(INPUT!$I$1)+INPUT!$I$2),"Washout","On Meds"))))</f>
        <v/>
      </c>
      <c r="F17059">
        <f>IF(B17059="","",1.509*(LN(B17059)^1.084-5.381))</f>
        <v/>
      </c>
      <c r="G17059">
        <f>IF(F17059="","",IF(F17059&lt;0,10*F17059^2,0))</f>
        <v/>
      </c>
      <c r="H17059">
        <f>IF(F17059="","",IF(F17059&gt;0,10*F17059^2,0))</f>
        <v/>
      </c>
    </row>
    <row r="17060">
      <c r="A17060">
        <f>Input!A17060</f>
        <v/>
      </c>
      <c r="B17060">
        <f>IF(ISNUMBER(Input!B17060),IF(AND(Input!B17060&gt;=20,Input!B17060&lt;=700),Input!B17060,""),"")</f>
        <v/>
      </c>
      <c r="C17060">
        <f>IF(B17060="","",INT(A17060))</f>
        <v/>
      </c>
      <c r="D17060">
        <f>IF(B17060="","",HOUR(A17060))</f>
        <v/>
      </c>
      <c r="E17060">
        <f>IF(B17060="","",IF(INPUT!$I$1="","",IF(C17060&lt;(INT(INPUT!$I$1)-INPUT!$I$2),"Off Meds",IF(C17060&lt;=(INT(INPUT!$I$1)+INPUT!$I$2),"Washout","On Meds"))))</f>
        <v/>
      </c>
      <c r="F17060">
        <f>IF(B17060="","",1.509*(LN(B17060)^1.084-5.381))</f>
        <v/>
      </c>
      <c r="G17060">
        <f>IF(F17060="","",IF(F17060&lt;0,10*F17060^2,0))</f>
        <v/>
      </c>
      <c r="H17060">
        <f>IF(F17060="","",IF(F17060&gt;0,10*F17060^2,0))</f>
        <v/>
      </c>
    </row>
    <row r="17061">
      <c r="A17061">
        <f>Input!A17061</f>
        <v/>
      </c>
      <c r="B17061">
        <f>IF(ISNUMBER(Input!B17061),IF(AND(Input!B17061&gt;=20,Input!B17061&lt;=700),Input!B17061,""),"")</f>
        <v/>
      </c>
      <c r="C17061">
        <f>IF(B17061="","",INT(A17061))</f>
        <v/>
      </c>
      <c r="D17061">
        <f>IF(B17061="","",HOUR(A17061))</f>
        <v/>
      </c>
      <c r="E17061">
        <f>IF(B17061="","",IF(INPUT!$I$1="","",IF(C17061&lt;(INT(INPUT!$I$1)-INPUT!$I$2),"Off Meds",IF(C17061&lt;=(INT(INPUT!$I$1)+INPUT!$I$2),"Washout","On Meds"))))</f>
        <v/>
      </c>
      <c r="F17061">
        <f>IF(B17061="","",1.509*(LN(B17061)^1.084-5.381))</f>
        <v/>
      </c>
      <c r="G17061">
        <f>IF(F17061="","",IF(F17061&lt;0,10*F17061^2,0))</f>
        <v/>
      </c>
      <c r="H17061">
        <f>IF(F17061="","",IF(F17061&gt;0,10*F17061^2,0))</f>
        <v/>
      </c>
    </row>
    <row r="17062">
      <c r="A17062">
        <f>Input!A17062</f>
        <v/>
      </c>
      <c r="B17062">
        <f>IF(ISNUMBER(Input!B17062),IF(AND(Input!B17062&gt;=20,Input!B17062&lt;=700),Input!B17062,""),"")</f>
        <v/>
      </c>
      <c r="C17062">
        <f>IF(B17062="","",INT(A17062))</f>
        <v/>
      </c>
      <c r="D17062">
        <f>IF(B17062="","",HOUR(A17062))</f>
        <v/>
      </c>
      <c r="E17062">
        <f>IF(B17062="","",IF(INPUT!$I$1="","",IF(C17062&lt;(INT(INPUT!$I$1)-INPUT!$I$2),"Off Meds",IF(C17062&lt;=(INT(INPUT!$I$1)+INPUT!$I$2),"Washout","On Meds"))))</f>
        <v/>
      </c>
      <c r="F17062">
        <f>IF(B17062="","",1.509*(LN(B17062)^1.084-5.381))</f>
        <v/>
      </c>
      <c r="G17062">
        <f>IF(F17062="","",IF(F17062&lt;0,10*F17062^2,0))</f>
        <v/>
      </c>
      <c r="H17062">
        <f>IF(F17062="","",IF(F17062&gt;0,10*F17062^2,0))</f>
        <v/>
      </c>
    </row>
    <row r="17063">
      <c r="A17063">
        <f>Input!A17063</f>
        <v/>
      </c>
      <c r="B17063">
        <f>IF(ISNUMBER(Input!B17063),IF(AND(Input!B17063&gt;=20,Input!B17063&lt;=700),Input!B17063,""),"")</f>
        <v/>
      </c>
      <c r="C17063">
        <f>IF(B17063="","",INT(A17063))</f>
        <v/>
      </c>
      <c r="D17063">
        <f>IF(B17063="","",HOUR(A17063))</f>
        <v/>
      </c>
      <c r="E17063">
        <f>IF(B17063="","",IF(INPUT!$I$1="","",IF(C17063&lt;(INT(INPUT!$I$1)-INPUT!$I$2),"Off Meds",IF(C17063&lt;=(INT(INPUT!$I$1)+INPUT!$I$2),"Washout","On Meds"))))</f>
        <v/>
      </c>
      <c r="F17063">
        <f>IF(B17063="","",1.509*(LN(B17063)^1.084-5.381))</f>
        <v/>
      </c>
      <c r="G17063">
        <f>IF(F17063="","",IF(F17063&lt;0,10*F17063^2,0))</f>
        <v/>
      </c>
      <c r="H17063">
        <f>IF(F17063="","",IF(F17063&gt;0,10*F17063^2,0))</f>
        <v/>
      </c>
    </row>
    <row r="17064">
      <c r="A17064">
        <f>Input!A17064</f>
        <v/>
      </c>
      <c r="B17064">
        <f>IF(ISNUMBER(Input!B17064),IF(AND(Input!B17064&gt;=20,Input!B17064&lt;=700),Input!B17064,""),"")</f>
        <v/>
      </c>
      <c r="C17064">
        <f>IF(B17064="","",INT(A17064))</f>
        <v/>
      </c>
      <c r="D17064">
        <f>IF(B17064="","",HOUR(A17064))</f>
        <v/>
      </c>
      <c r="E17064">
        <f>IF(B17064="","",IF(INPUT!$I$1="","",IF(C17064&lt;(INT(INPUT!$I$1)-INPUT!$I$2),"Off Meds",IF(C17064&lt;=(INT(INPUT!$I$1)+INPUT!$I$2),"Washout","On Meds"))))</f>
        <v/>
      </c>
      <c r="F17064">
        <f>IF(B17064="","",1.509*(LN(B17064)^1.084-5.381))</f>
        <v/>
      </c>
      <c r="G17064">
        <f>IF(F17064="","",IF(F17064&lt;0,10*F17064^2,0))</f>
        <v/>
      </c>
      <c r="H17064">
        <f>IF(F17064="","",IF(F17064&gt;0,10*F17064^2,0))</f>
        <v/>
      </c>
    </row>
    <row r="17065">
      <c r="A17065">
        <f>Input!A17065</f>
        <v/>
      </c>
      <c r="B17065">
        <f>IF(ISNUMBER(Input!B17065),IF(AND(Input!B17065&gt;=20,Input!B17065&lt;=700),Input!B17065,""),"")</f>
        <v/>
      </c>
      <c r="C17065">
        <f>IF(B17065="","",INT(A17065))</f>
        <v/>
      </c>
      <c r="D17065">
        <f>IF(B17065="","",HOUR(A17065))</f>
        <v/>
      </c>
      <c r="E17065">
        <f>IF(B17065="","",IF(INPUT!$I$1="","",IF(C17065&lt;(INT(INPUT!$I$1)-INPUT!$I$2),"Off Meds",IF(C17065&lt;=(INT(INPUT!$I$1)+INPUT!$I$2),"Washout","On Meds"))))</f>
        <v/>
      </c>
      <c r="F17065">
        <f>IF(B17065="","",1.509*(LN(B17065)^1.084-5.381))</f>
        <v/>
      </c>
      <c r="G17065">
        <f>IF(F17065="","",IF(F17065&lt;0,10*F17065^2,0))</f>
        <v/>
      </c>
      <c r="H17065">
        <f>IF(F17065="","",IF(F17065&gt;0,10*F17065^2,0))</f>
        <v/>
      </c>
    </row>
    <row r="17066">
      <c r="A17066">
        <f>Input!A17066</f>
        <v/>
      </c>
      <c r="B17066">
        <f>IF(ISNUMBER(Input!B17066),IF(AND(Input!B17066&gt;=20,Input!B17066&lt;=700),Input!B17066,""),"")</f>
        <v/>
      </c>
      <c r="C17066">
        <f>IF(B17066="","",INT(A17066))</f>
        <v/>
      </c>
      <c r="D17066">
        <f>IF(B17066="","",HOUR(A17066))</f>
        <v/>
      </c>
      <c r="E17066">
        <f>IF(B17066="","",IF(INPUT!$I$1="","",IF(C17066&lt;(INT(INPUT!$I$1)-INPUT!$I$2),"Off Meds",IF(C17066&lt;=(INT(INPUT!$I$1)+INPUT!$I$2),"Washout","On Meds"))))</f>
        <v/>
      </c>
      <c r="F17066">
        <f>IF(B17066="","",1.509*(LN(B17066)^1.084-5.381))</f>
        <v/>
      </c>
      <c r="G17066">
        <f>IF(F17066="","",IF(F17066&lt;0,10*F17066^2,0))</f>
        <v/>
      </c>
      <c r="H17066">
        <f>IF(F17066="","",IF(F17066&gt;0,10*F17066^2,0))</f>
        <v/>
      </c>
    </row>
    <row r="17067">
      <c r="A17067">
        <f>Input!A17067</f>
        <v/>
      </c>
      <c r="B17067">
        <f>IF(ISNUMBER(Input!B17067),IF(AND(Input!B17067&gt;=20,Input!B17067&lt;=700),Input!B17067,""),"")</f>
        <v/>
      </c>
      <c r="C17067">
        <f>IF(B17067="","",INT(A17067))</f>
        <v/>
      </c>
      <c r="D17067">
        <f>IF(B17067="","",HOUR(A17067))</f>
        <v/>
      </c>
      <c r="E17067">
        <f>IF(B17067="","",IF(INPUT!$I$1="","",IF(C17067&lt;(INT(INPUT!$I$1)-INPUT!$I$2),"Off Meds",IF(C17067&lt;=(INT(INPUT!$I$1)+INPUT!$I$2),"Washout","On Meds"))))</f>
        <v/>
      </c>
      <c r="F17067">
        <f>IF(B17067="","",1.509*(LN(B17067)^1.084-5.381))</f>
        <v/>
      </c>
      <c r="G17067">
        <f>IF(F17067="","",IF(F17067&lt;0,10*F17067^2,0))</f>
        <v/>
      </c>
      <c r="H17067">
        <f>IF(F17067="","",IF(F17067&gt;0,10*F17067^2,0))</f>
        <v/>
      </c>
    </row>
    <row r="17068">
      <c r="A17068">
        <f>Input!A17068</f>
        <v/>
      </c>
      <c r="B17068">
        <f>IF(ISNUMBER(Input!B17068),IF(AND(Input!B17068&gt;=20,Input!B17068&lt;=700),Input!B17068,""),"")</f>
        <v/>
      </c>
      <c r="C17068">
        <f>IF(B17068="","",INT(A17068))</f>
        <v/>
      </c>
      <c r="D17068">
        <f>IF(B17068="","",HOUR(A17068))</f>
        <v/>
      </c>
      <c r="E17068">
        <f>IF(B17068="","",IF(INPUT!$I$1="","",IF(C17068&lt;(INT(INPUT!$I$1)-INPUT!$I$2),"Off Meds",IF(C17068&lt;=(INT(INPUT!$I$1)+INPUT!$I$2),"Washout","On Meds"))))</f>
        <v/>
      </c>
      <c r="F17068">
        <f>IF(B17068="","",1.509*(LN(B17068)^1.084-5.381))</f>
        <v/>
      </c>
      <c r="G17068">
        <f>IF(F17068="","",IF(F17068&lt;0,10*F17068^2,0))</f>
        <v/>
      </c>
      <c r="H17068">
        <f>IF(F17068="","",IF(F17068&gt;0,10*F17068^2,0))</f>
        <v/>
      </c>
    </row>
    <row r="17069">
      <c r="A17069">
        <f>Input!A17069</f>
        <v/>
      </c>
      <c r="B17069">
        <f>IF(ISNUMBER(Input!B17069),IF(AND(Input!B17069&gt;=20,Input!B17069&lt;=700),Input!B17069,""),"")</f>
        <v/>
      </c>
      <c r="C17069">
        <f>IF(B17069="","",INT(A17069))</f>
        <v/>
      </c>
      <c r="D17069">
        <f>IF(B17069="","",HOUR(A17069))</f>
        <v/>
      </c>
      <c r="E17069">
        <f>IF(B17069="","",IF(INPUT!$I$1="","",IF(C17069&lt;(INT(INPUT!$I$1)-INPUT!$I$2),"Off Meds",IF(C17069&lt;=(INT(INPUT!$I$1)+INPUT!$I$2),"Washout","On Meds"))))</f>
        <v/>
      </c>
      <c r="F17069">
        <f>IF(B17069="","",1.509*(LN(B17069)^1.084-5.381))</f>
        <v/>
      </c>
      <c r="G17069">
        <f>IF(F17069="","",IF(F17069&lt;0,10*F17069^2,0))</f>
        <v/>
      </c>
      <c r="H17069">
        <f>IF(F17069="","",IF(F17069&gt;0,10*F17069^2,0))</f>
        <v/>
      </c>
    </row>
    <row r="17070">
      <c r="A17070">
        <f>Input!A17070</f>
        <v/>
      </c>
      <c r="B17070">
        <f>IF(ISNUMBER(Input!B17070),IF(AND(Input!B17070&gt;=20,Input!B17070&lt;=700),Input!B17070,""),"")</f>
        <v/>
      </c>
      <c r="C17070">
        <f>IF(B17070="","",INT(A17070))</f>
        <v/>
      </c>
      <c r="D17070">
        <f>IF(B17070="","",HOUR(A17070))</f>
        <v/>
      </c>
      <c r="E17070">
        <f>IF(B17070="","",IF(INPUT!$I$1="","",IF(C17070&lt;(INT(INPUT!$I$1)-INPUT!$I$2),"Off Meds",IF(C17070&lt;=(INT(INPUT!$I$1)+INPUT!$I$2),"Washout","On Meds"))))</f>
        <v/>
      </c>
      <c r="F17070">
        <f>IF(B17070="","",1.509*(LN(B17070)^1.084-5.381))</f>
        <v/>
      </c>
      <c r="G17070">
        <f>IF(F17070="","",IF(F17070&lt;0,10*F17070^2,0))</f>
        <v/>
      </c>
      <c r="H17070">
        <f>IF(F17070="","",IF(F17070&gt;0,10*F17070^2,0))</f>
        <v/>
      </c>
    </row>
    <row r="17071">
      <c r="A17071">
        <f>Input!A17071</f>
        <v/>
      </c>
      <c r="B17071">
        <f>IF(ISNUMBER(Input!B17071),IF(AND(Input!B17071&gt;=20,Input!B17071&lt;=700),Input!B17071,""),"")</f>
        <v/>
      </c>
      <c r="C17071">
        <f>IF(B17071="","",INT(A17071))</f>
        <v/>
      </c>
      <c r="D17071">
        <f>IF(B17071="","",HOUR(A17071))</f>
        <v/>
      </c>
      <c r="E17071">
        <f>IF(B17071="","",IF(INPUT!$I$1="","",IF(C17071&lt;(INT(INPUT!$I$1)-INPUT!$I$2),"Off Meds",IF(C17071&lt;=(INT(INPUT!$I$1)+INPUT!$I$2),"Washout","On Meds"))))</f>
        <v/>
      </c>
      <c r="F17071">
        <f>IF(B17071="","",1.509*(LN(B17071)^1.084-5.381))</f>
        <v/>
      </c>
      <c r="G17071">
        <f>IF(F17071="","",IF(F17071&lt;0,10*F17071^2,0))</f>
        <v/>
      </c>
      <c r="H17071">
        <f>IF(F17071="","",IF(F17071&gt;0,10*F17071^2,0))</f>
        <v/>
      </c>
    </row>
    <row r="17072">
      <c r="A17072">
        <f>Input!A17072</f>
        <v/>
      </c>
      <c r="B17072">
        <f>IF(ISNUMBER(Input!B17072),IF(AND(Input!B17072&gt;=20,Input!B17072&lt;=700),Input!B17072,""),"")</f>
        <v/>
      </c>
      <c r="C17072">
        <f>IF(B17072="","",INT(A17072))</f>
        <v/>
      </c>
      <c r="D17072">
        <f>IF(B17072="","",HOUR(A17072))</f>
        <v/>
      </c>
      <c r="E17072">
        <f>IF(B17072="","",IF(INPUT!$I$1="","",IF(C17072&lt;(INT(INPUT!$I$1)-INPUT!$I$2),"Off Meds",IF(C17072&lt;=(INT(INPUT!$I$1)+INPUT!$I$2),"Washout","On Meds"))))</f>
        <v/>
      </c>
      <c r="F17072">
        <f>IF(B17072="","",1.509*(LN(B17072)^1.084-5.381))</f>
        <v/>
      </c>
      <c r="G17072">
        <f>IF(F17072="","",IF(F17072&lt;0,10*F17072^2,0))</f>
        <v/>
      </c>
      <c r="H17072">
        <f>IF(F17072="","",IF(F17072&gt;0,10*F17072^2,0))</f>
        <v/>
      </c>
    </row>
    <row r="17073">
      <c r="A17073">
        <f>Input!A17073</f>
        <v/>
      </c>
      <c r="B17073">
        <f>IF(ISNUMBER(Input!B17073),IF(AND(Input!B17073&gt;=20,Input!B17073&lt;=700),Input!B17073,""),"")</f>
        <v/>
      </c>
      <c r="C17073">
        <f>IF(B17073="","",INT(A17073))</f>
        <v/>
      </c>
      <c r="D17073">
        <f>IF(B17073="","",HOUR(A17073))</f>
        <v/>
      </c>
      <c r="E17073">
        <f>IF(B17073="","",IF(INPUT!$I$1="","",IF(C17073&lt;(INT(INPUT!$I$1)-INPUT!$I$2),"Off Meds",IF(C17073&lt;=(INT(INPUT!$I$1)+INPUT!$I$2),"Washout","On Meds"))))</f>
        <v/>
      </c>
      <c r="F17073">
        <f>IF(B17073="","",1.509*(LN(B17073)^1.084-5.381))</f>
        <v/>
      </c>
      <c r="G17073">
        <f>IF(F17073="","",IF(F17073&lt;0,10*F17073^2,0))</f>
        <v/>
      </c>
      <c r="H17073">
        <f>IF(F17073="","",IF(F17073&gt;0,10*F17073^2,0))</f>
        <v/>
      </c>
    </row>
    <row r="17074">
      <c r="A17074">
        <f>Input!A17074</f>
        <v/>
      </c>
      <c r="B17074">
        <f>IF(ISNUMBER(Input!B17074),IF(AND(Input!B17074&gt;=20,Input!B17074&lt;=700),Input!B17074,""),"")</f>
        <v/>
      </c>
      <c r="C17074">
        <f>IF(B17074="","",INT(A17074))</f>
        <v/>
      </c>
      <c r="D17074">
        <f>IF(B17074="","",HOUR(A17074))</f>
        <v/>
      </c>
      <c r="E17074">
        <f>IF(B17074="","",IF(INPUT!$I$1="","",IF(C17074&lt;(INT(INPUT!$I$1)-INPUT!$I$2),"Off Meds",IF(C17074&lt;=(INT(INPUT!$I$1)+INPUT!$I$2),"Washout","On Meds"))))</f>
        <v/>
      </c>
      <c r="F17074">
        <f>IF(B17074="","",1.509*(LN(B17074)^1.084-5.381))</f>
        <v/>
      </c>
      <c r="G17074">
        <f>IF(F17074="","",IF(F17074&lt;0,10*F17074^2,0))</f>
        <v/>
      </c>
      <c r="H17074">
        <f>IF(F17074="","",IF(F17074&gt;0,10*F17074^2,0))</f>
        <v/>
      </c>
    </row>
    <row r="17075">
      <c r="A17075">
        <f>Input!A17075</f>
        <v/>
      </c>
      <c r="B17075">
        <f>IF(ISNUMBER(Input!B17075),IF(AND(Input!B17075&gt;=20,Input!B17075&lt;=700),Input!B17075,""),"")</f>
        <v/>
      </c>
      <c r="C17075">
        <f>IF(B17075="","",INT(A17075))</f>
        <v/>
      </c>
      <c r="D17075">
        <f>IF(B17075="","",HOUR(A17075))</f>
        <v/>
      </c>
      <c r="E17075">
        <f>IF(B17075="","",IF(INPUT!$I$1="","",IF(C17075&lt;(INT(INPUT!$I$1)-INPUT!$I$2),"Off Meds",IF(C17075&lt;=(INT(INPUT!$I$1)+INPUT!$I$2),"Washout","On Meds"))))</f>
        <v/>
      </c>
      <c r="F17075">
        <f>IF(B17075="","",1.509*(LN(B17075)^1.084-5.381))</f>
        <v/>
      </c>
      <c r="G17075">
        <f>IF(F17075="","",IF(F17075&lt;0,10*F17075^2,0))</f>
        <v/>
      </c>
      <c r="H17075">
        <f>IF(F17075="","",IF(F17075&gt;0,10*F17075^2,0))</f>
        <v/>
      </c>
    </row>
    <row r="17076">
      <c r="A17076">
        <f>Input!A17076</f>
        <v/>
      </c>
      <c r="B17076">
        <f>IF(ISNUMBER(Input!B17076),IF(AND(Input!B17076&gt;=20,Input!B17076&lt;=700),Input!B17076,""),"")</f>
        <v/>
      </c>
      <c r="C17076">
        <f>IF(B17076="","",INT(A17076))</f>
        <v/>
      </c>
      <c r="D17076">
        <f>IF(B17076="","",HOUR(A17076))</f>
        <v/>
      </c>
      <c r="E17076">
        <f>IF(B17076="","",IF(INPUT!$I$1="","",IF(C17076&lt;(INT(INPUT!$I$1)-INPUT!$I$2),"Off Meds",IF(C17076&lt;=(INT(INPUT!$I$1)+INPUT!$I$2),"Washout","On Meds"))))</f>
        <v/>
      </c>
      <c r="F17076">
        <f>IF(B17076="","",1.509*(LN(B17076)^1.084-5.381))</f>
        <v/>
      </c>
      <c r="G17076">
        <f>IF(F17076="","",IF(F17076&lt;0,10*F17076^2,0))</f>
        <v/>
      </c>
      <c r="H17076">
        <f>IF(F17076="","",IF(F17076&gt;0,10*F17076^2,0))</f>
        <v/>
      </c>
    </row>
    <row r="17077">
      <c r="A17077">
        <f>Input!A17077</f>
        <v/>
      </c>
      <c r="B17077">
        <f>IF(ISNUMBER(Input!B17077),IF(AND(Input!B17077&gt;=20,Input!B17077&lt;=700),Input!B17077,""),"")</f>
        <v/>
      </c>
      <c r="C17077">
        <f>IF(B17077="","",INT(A17077))</f>
        <v/>
      </c>
      <c r="D17077">
        <f>IF(B17077="","",HOUR(A17077))</f>
        <v/>
      </c>
      <c r="E17077">
        <f>IF(B17077="","",IF(INPUT!$I$1="","",IF(C17077&lt;(INT(INPUT!$I$1)-INPUT!$I$2),"Off Meds",IF(C17077&lt;=(INT(INPUT!$I$1)+INPUT!$I$2),"Washout","On Meds"))))</f>
        <v/>
      </c>
      <c r="F17077">
        <f>IF(B17077="","",1.509*(LN(B17077)^1.084-5.381))</f>
        <v/>
      </c>
      <c r="G17077">
        <f>IF(F17077="","",IF(F17077&lt;0,10*F17077^2,0))</f>
        <v/>
      </c>
      <c r="H17077">
        <f>IF(F17077="","",IF(F17077&gt;0,10*F17077^2,0))</f>
        <v/>
      </c>
    </row>
    <row r="17078">
      <c r="A17078">
        <f>Input!A17078</f>
        <v/>
      </c>
      <c r="B17078">
        <f>IF(ISNUMBER(Input!B17078),IF(AND(Input!B17078&gt;=20,Input!B17078&lt;=700),Input!B17078,""),"")</f>
        <v/>
      </c>
      <c r="C17078">
        <f>IF(B17078="","",INT(A17078))</f>
        <v/>
      </c>
      <c r="D17078">
        <f>IF(B17078="","",HOUR(A17078))</f>
        <v/>
      </c>
      <c r="E17078">
        <f>IF(B17078="","",IF(INPUT!$I$1="","",IF(C17078&lt;(INT(INPUT!$I$1)-INPUT!$I$2),"Off Meds",IF(C17078&lt;=(INT(INPUT!$I$1)+INPUT!$I$2),"Washout","On Meds"))))</f>
        <v/>
      </c>
      <c r="F17078">
        <f>IF(B17078="","",1.509*(LN(B17078)^1.084-5.381))</f>
        <v/>
      </c>
      <c r="G17078">
        <f>IF(F17078="","",IF(F17078&lt;0,10*F17078^2,0))</f>
        <v/>
      </c>
      <c r="H17078">
        <f>IF(F17078="","",IF(F17078&gt;0,10*F17078^2,0))</f>
        <v/>
      </c>
    </row>
    <row r="17079">
      <c r="A17079">
        <f>Input!A17079</f>
        <v/>
      </c>
      <c r="B17079">
        <f>IF(ISNUMBER(Input!B17079),IF(AND(Input!B17079&gt;=20,Input!B17079&lt;=700),Input!B17079,""),"")</f>
        <v/>
      </c>
      <c r="C17079">
        <f>IF(B17079="","",INT(A17079))</f>
        <v/>
      </c>
      <c r="D17079">
        <f>IF(B17079="","",HOUR(A17079))</f>
        <v/>
      </c>
      <c r="E17079">
        <f>IF(B17079="","",IF(INPUT!$I$1="","",IF(C17079&lt;(INT(INPUT!$I$1)-INPUT!$I$2),"Off Meds",IF(C17079&lt;=(INT(INPUT!$I$1)+INPUT!$I$2),"Washout","On Meds"))))</f>
        <v/>
      </c>
      <c r="F17079">
        <f>IF(B17079="","",1.509*(LN(B17079)^1.084-5.381))</f>
        <v/>
      </c>
      <c r="G17079">
        <f>IF(F17079="","",IF(F17079&lt;0,10*F17079^2,0))</f>
        <v/>
      </c>
      <c r="H17079">
        <f>IF(F17079="","",IF(F17079&gt;0,10*F17079^2,0))</f>
        <v/>
      </c>
    </row>
    <row r="17080">
      <c r="A17080">
        <f>Input!A17080</f>
        <v/>
      </c>
      <c r="B17080">
        <f>IF(ISNUMBER(Input!B17080),IF(AND(Input!B17080&gt;=20,Input!B17080&lt;=700),Input!B17080,""),"")</f>
        <v/>
      </c>
      <c r="C17080">
        <f>IF(B17080="","",INT(A17080))</f>
        <v/>
      </c>
      <c r="D17080">
        <f>IF(B17080="","",HOUR(A17080))</f>
        <v/>
      </c>
      <c r="E17080">
        <f>IF(B17080="","",IF(INPUT!$I$1="","",IF(C17080&lt;(INT(INPUT!$I$1)-INPUT!$I$2),"Off Meds",IF(C17080&lt;=(INT(INPUT!$I$1)+INPUT!$I$2),"Washout","On Meds"))))</f>
        <v/>
      </c>
      <c r="F17080">
        <f>IF(B17080="","",1.509*(LN(B17080)^1.084-5.381))</f>
        <v/>
      </c>
      <c r="G17080">
        <f>IF(F17080="","",IF(F17080&lt;0,10*F17080^2,0))</f>
        <v/>
      </c>
      <c r="H17080">
        <f>IF(F17080="","",IF(F17080&gt;0,10*F17080^2,0))</f>
        <v/>
      </c>
    </row>
    <row r="17081">
      <c r="A17081">
        <f>Input!A17081</f>
        <v/>
      </c>
      <c r="B17081">
        <f>IF(ISNUMBER(Input!B17081),IF(AND(Input!B17081&gt;=20,Input!B17081&lt;=700),Input!B17081,""),"")</f>
        <v/>
      </c>
      <c r="C17081">
        <f>IF(B17081="","",INT(A17081))</f>
        <v/>
      </c>
      <c r="D17081">
        <f>IF(B17081="","",HOUR(A17081))</f>
        <v/>
      </c>
      <c r="E17081">
        <f>IF(B17081="","",IF(INPUT!$I$1="","",IF(C17081&lt;(INT(INPUT!$I$1)-INPUT!$I$2),"Off Meds",IF(C17081&lt;=(INT(INPUT!$I$1)+INPUT!$I$2),"Washout","On Meds"))))</f>
        <v/>
      </c>
      <c r="F17081">
        <f>IF(B17081="","",1.509*(LN(B17081)^1.084-5.381))</f>
        <v/>
      </c>
      <c r="G17081">
        <f>IF(F17081="","",IF(F17081&lt;0,10*F17081^2,0))</f>
        <v/>
      </c>
      <c r="H17081">
        <f>IF(F17081="","",IF(F17081&gt;0,10*F17081^2,0))</f>
        <v/>
      </c>
    </row>
    <row r="17082">
      <c r="A17082">
        <f>Input!A17082</f>
        <v/>
      </c>
      <c r="B17082">
        <f>IF(ISNUMBER(Input!B17082),IF(AND(Input!B17082&gt;=20,Input!B17082&lt;=700),Input!B17082,""),"")</f>
        <v/>
      </c>
      <c r="C17082">
        <f>IF(B17082="","",INT(A17082))</f>
        <v/>
      </c>
      <c r="D17082">
        <f>IF(B17082="","",HOUR(A17082))</f>
        <v/>
      </c>
      <c r="E17082">
        <f>IF(B17082="","",IF(INPUT!$I$1="","",IF(C17082&lt;(INT(INPUT!$I$1)-INPUT!$I$2),"Off Meds",IF(C17082&lt;=(INT(INPUT!$I$1)+INPUT!$I$2),"Washout","On Meds"))))</f>
        <v/>
      </c>
      <c r="F17082">
        <f>IF(B17082="","",1.509*(LN(B17082)^1.084-5.381))</f>
        <v/>
      </c>
      <c r="G17082">
        <f>IF(F17082="","",IF(F17082&lt;0,10*F17082^2,0))</f>
        <v/>
      </c>
      <c r="H17082">
        <f>IF(F17082="","",IF(F17082&gt;0,10*F17082^2,0))</f>
        <v/>
      </c>
    </row>
    <row r="17083">
      <c r="A17083">
        <f>Input!A17083</f>
        <v/>
      </c>
      <c r="B17083">
        <f>IF(ISNUMBER(Input!B17083),IF(AND(Input!B17083&gt;=20,Input!B17083&lt;=700),Input!B17083,""),"")</f>
        <v/>
      </c>
      <c r="C17083">
        <f>IF(B17083="","",INT(A17083))</f>
        <v/>
      </c>
      <c r="D17083">
        <f>IF(B17083="","",HOUR(A17083))</f>
        <v/>
      </c>
      <c r="E17083">
        <f>IF(B17083="","",IF(INPUT!$I$1="","",IF(C17083&lt;(INT(INPUT!$I$1)-INPUT!$I$2),"Off Meds",IF(C17083&lt;=(INT(INPUT!$I$1)+INPUT!$I$2),"Washout","On Meds"))))</f>
        <v/>
      </c>
      <c r="F17083">
        <f>IF(B17083="","",1.509*(LN(B17083)^1.084-5.381))</f>
        <v/>
      </c>
      <c r="G17083">
        <f>IF(F17083="","",IF(F17083&lt;0,10*F17083^2,0))</f>
        <v/>
      </c>
      <c r="H17083">
        <f>IF(F17083="","",IF(F17083&gt;0,10*F17083^2,0))</f>
        <v/>
      </c>
    </row>
    <row r="17084">
      <c r="A17084">
        <f>Input!A17084</f>
        <v/>
      </c>
      <c r="B17084">
        <f>IF(ISNUMBER(Input!B17084),IF(AND(Input!B17084&gt;=20,Input!B17084&lt;=700),Input!B17084,""),"")</f>
        <v/>
      </c>
      <c r="C17084">
        <f>IF(B17084="","",INT(A17084))</f>
        <v/>
      </c>
      <c r="D17084">
        <f>IF(B17084="","",HOUR(A17084))</f>
        <v/>
      </c>
      <c r="E17084">
        <f>IF(B17084="","",IF(INPUT!$I$1="","",IF(C17084&lt;(INT(INPUT!$I$1)-INPUT!$I$2),"Off Meds",IF(C17084&lt;=(INT(INPUT!$I$1)+INPUT!$I$2),"Washout","On Meds"))))</f>
        <v/>
      </c>
      <c r="F17084">
        <f>IF(B17084="","",1.509*(LN(B17084)^1.084-5.381))</f>
        <v/>
      </c>
      <c r="G17084">
        <f>IF(F17084="","",IF(F17084&lt;0,10*F17084^2,0))</f>
        <v/>
      </c>
      <c r="H17084">
        <f>IF(F17084="","",IF(F17084&gt;0,10*F17084^2,0))</f>
        <v/>
      </c>
    </row>
    <row r="17085">
      <c r="A17085">
        <f>Input!A17085</f>
        <v/>
      </c>
      <c r="B17085">
        <f>IF(ISNUMBER(Input!B17085),IF(AND(Input!B17085&gt;=20,Input!B17085&lt;=700),Input!B17085,""),"")</f>
        <v/>
      </c>
      <c r="C17085">
        <f>IF(B17085="","",INT(A17085))</f>
        <v/>
      </c>
      <c r="D17085">
        <f>IF(B17085="","",HOUR(A17085))</f>
        <v/>
      </c>
      <c r="E17085">
        <f>IF(B17085="","",IF(INPUT!$I$1="","",IF(C17085&lt;(INT(INPUT!$I$1)-INPUT!$I$2),"Off Meds",IF(C17085&lt;=(INT(INPUT!$I$1)+INPUT!$I$2),"Washout","On Meds"))))</f>
        <v/>
      </c>
      <c r="F17085">
        <f>IF(B17085="","",1.509*(LN(B17085)^1.084-5.381))</f>
        <v/>
      </c>
      <c r="G17085">
        <f>IF(F17085="","",IF(F17085&lt;0,10*F17085^2,0))</f>
        <v/>
      </c>
      <c r="H17085">
        <f>IF(F17085="","",IF(F17085&gt;0,10*F17085^2,0))</f>
        <v/>
      </c>
    </row>
    <row r="17086">
      <c r="A17086">
        <f>Input!A17086</f>
        <v/>
      </c>
      <c r="B17086">
        <f>IF(ISNUMBER(Input!B17086),IF(AND(Input!B17086&gt;=20,Input!B17086&lt;=700),Input!B17086,""),"")</f>
        <v/>
      </c>
      <c r="C17086">
        <f>IF(B17086="","",INT(A17086))</f>
        <v/>
      </c>
      <c r="D17086">
        <f>IF(B17086="","",HOUR(A17086))</f>
        <v/>
      </c>
      <c r="E17086">
        <f>IF(B17086="","",IF(INPUT!$I$1="","",IF(C17086&lt;(INT(INPUT!$I$1)-INPUT!$I$2),"Off Meds",IF(C17086&lt;=(INT(INPUT!$I$1)+INPUT!$I$2),"Washout","On Meds"))))</f>
        <v/>
      </c>
      <c r="F17086">
        <f>IF(B17086="","",1.509*(LN(B17086)^1.084-5.381))</f>
        <v/>
      </c>
      <c r="G17086">
        <f>IF(F17086="","",IF(F17086&lt;0,10*F17086^2,0))</f>
        <v/>
      </c>
      <c r="H17086">
        <f>IF(F17086="","",IF(F17086&gt;0,10*F17086^2,0))</f>
        <v/>
      </c>
    </row>
    <row r="17087">
      <c r="A17087">
        <f>Input!A17087</f>
        <v/>
      </c>
      <c r="B17087">
        <f>IF(ISNUMBER(Input!B17087),IF(AND(Input!B17087&gt;=20,Input!B17087&lt;=700),Input!B17087,""),"")</f>
        <v/>
      </c>
      <c r="C17087">
        <f>IF(B17087="","",INT(A17087))</f>
        <v/>
      </c>
      <c r="D17087">
        <f>IF(B17087="","",HOUR(A17087))</f>
        <v/>
      </c>
      <c r="E17087">
        <f>IF(B17087="","",IF(INPUT!$I$1="","",IF(C17087&lt;(INT(INPUT!$I$1)-INPUT!$I$2),"Off Meds",IF(C17087&lt;=(INT(INPUT!$I$1)+INPUT!$I$2),"Washout","On Meds"))))</f>
        <v/>
      </c>
      <c r="F17087">
        <f>IF(B17087="","",1.509*(LN(B17087)^1.084-5.381))</f>
        <v/>
      </c>
      <c r="G17087">
        <f>IF(F17087="","",IF(F17087&lt;0,10*F17087^2,0))</f>
        <v/>
      </c>
      <c r="H17087">
        <f>IF(F17087="","",IF(F17087&gt;0,10*F17087^2,0))</f>
        <v/>
      </c>
    </row>
    <row r="17088">
      <c r="A17088">
        <f>Input!A17088</f>
        <v/>
      </c>
      <c r="B17088">
        <f>IF(ISNUMBER(Input!B17088),IF(AND(Input!B17088&gt;=20,Input!B17088&lt;=700),Input!B17088,""),"")</f>
        <v/>
      </c>
      <c r="C17088">
        <f>IF(B17088="","",INT(A17088))</f>
        <v/>
      </c>
      <c r="D17088">
        <f>IF(B17088="","",HOUR(A17088))</f>
        <v/>
      </c>
      <c r="E17088">
        <f>IF(B17088="","",IF(INPUT!$I$1="","",IF(C17088&lt;(INT(INPUT!$I$1)-INPUT!$I$2),"Off Meds",IF(C17088&lt;=(INT(INPUT!$I$1)+INPUT!$I$2),"Washout","On Meds"))))</f>
        <v/>
      </c>
      <c r="F17088">
        <f>IF(B17088="","",1.509*(LN(B17088)^1.084-5.381))</f>
        <v/>
      </c>
      <c r="G17088">
        <f>IF(F17088="","",IF(F17088&lt;0,10*F17088^2,0))</f>
        <v/>
      </c>
      <c r="H17088">
        <f>IF(F17088="","",IF(F17088&gt;0,10*F17088^2,0))</f>
        <v/>
      </c>
    </row>
    <row r="17089">
      <c r="A17089">
        <f>Input!A17089</f>
        <v/>
      </c>
      <c r="B17089">
        <f>IF(ISNUMBER(Input!B17089),IF(AND(Input!B17089&gt;=20,Input!B17089&lt;=700),Input!B17089,""),"")</f>
        <v/>
      </c>
      <c r="C17089">
        <f>IF(B17089="","",INT(A17089))</f>
        <v/>
      </c>
      <c r="D17089">
        <f>IF(B17089="","",HOUR(A17089))</f>
        <v/>
      </c>
      <c r="E17089">
        <f>IF(B17089="","",IF(INPUT!$I$1="","",IF(C17089&lt;(INT(INPUT!$I$1)-INPUT!$I$2),"Off Meds",IF(C17089&lt;=(INT(INPUT!$I$1)+INPUT!$I$2),"Washout","On Meds"))))</f>
        <v/>
      </c>
      <c r="F17089">
        <f>IF(B17089="","",1.509*(LN(B17089)^1.084-5.381))</f>
        <v/>
      </c>
      <c r="G17089">
        <f>IF(F17089="","",IF(F17089&lt;0,10*F17089^2,0))</f>
        <v/>
      </c>
      <c r="H17089">
        <f>IF(F17089="","",IF(F17089&gt;0,10*F17089^2,0))</f>
        <v/>
      </c>
    </row>
    <row r="17090">
      <c r="A17090">
        <f>Input!A17090</f>
        <v/>
      </c>
      <c r="B17090">
        <f>IF(ISNUMBER(Input!B17090),IF(AND(Input!B17090&gt;=20,Input!B17090&lt;=700),Input!B17090,""),"")</f>
        <v/>
      </c>
      <c r="C17090">
        <f>IF(B17090="","",INT(A17090))</f>
        <v/>
      </c>
      <c r="D17090">
        <f>IF(B17090="","",HOUR(A17090))</f>
        <v/>
      </c>
      <c r="E17090">
        <f>IF(B17090="","",IF(INPUT!$I$1="","",IF(C17090&lt;(INT(INPUT!$I$1)-INPUT!$I$2),"Off Meds",IF(C17090&lt;=(INT(INPUT!$I$1)+INPUT!$I$2),"Washout","On Meds"))))</f>
        <v/>
      </c>
      <c r="F17090">
        <f>IF(B17090="","",1.509*(LN(B17090)^1.084-5.381))</f>
        <v/>
      </c>
      <c r="G17090">
        <f>IF(F17090="","",IF(F17090&lt;0,10*F17090^2,0))</f>
        <v/>
      </c>
      <c r="H17090">
        <f>IF(F17090="","",IF(F17090&gt;0,10*F17090^2,0))</f>
        <v/>
      </c>
    </row>
    <row r="17091">
      <c r="A17091">
        <f>Input!A17091</f>
        <v/>
      </c>
      <c r="B17091">
        <f>IF(ISNUMBER(Input!B17091),IF(AND(Input!B17091&gt;=20,Input!B17091&lt;=700),Input!B17091,""),"")</f>
        <v/>
      </c>
      <c r="C17091">
        <f>IF(B17091="","",INT(A17091))</f>
        <v/>
      </c>
      <c r="D17091">
        <f>IF(B17091="","",HOUR(A17091))</f>
        <v/>
      </c>
      <c r="E17091">
        <f>IF(B17091="","",IF(INPUT!$I$1="","",IF(C17091&lt;(INT(INPUT!$I$1)-INPUT!$I$2),"Off Meds",IF(C17091&lt;=(INT(INPUT!$I$1)+INPUT!$I$2),"Washout","On Meds"))))</f>
        <v/>
      </c>
      <c r="F17091">
        <f>IF(B17091="","",1.509*(LN(B17091)^1.084-5.381))</f>
        <v/>
      </c>
      <c r="G17091">
        <f>IF(F17091="","",IF(F17091&lt;0,10*F17091^2,0))</f>
        <v/>
      </c>
      <c r="H17091">
        <f>IF(F17091="","",IF(F17091&gt;0,10*F17091^2,0))</f>
        <v/>
      </c>
    </row>
    <row r="17092">
      <c r="A17092">
        <f>Input!A17092</f>
        <v/>
      </c>
      <c r="B17092">
        <f>IF(ISNUMBER(Input!B17092),IF(AND(Input!B17092&gt;=20,Input!B17092&lt;=700),Input!B17092,""),"")</f>
        <v/>
      </c>
      <c r="C17092">
        <f>IF(B17092="","",INT(A17092))</f>
        <v/>
      </c>
      <c r="D17092">
        <f>IF(B17092="","",HOUR(A17092))</f>
        <v/>
      </c>
      <c r="E17092">
        <f>IF(B17092="","",IF(INPUT!$I$1="","",IF(C17092&lt;(INT(INPUT!$I$1)-INPUT!$I$2),"Off Meds",IF(C17092&lt;=(INT(INPUT!$I$1)+INPUT!$I$2),"Washout","On Meds"))))</f>
        <v/>
      </c>
      <c r="F17092">
        <f>IF(B17092="","",1.509*(LN(B17092)^1.084-5.381))</f>
        <v/>
      </c>
      <c r="G17092">
        <f>IF(F17092="","",IF(F17092&lt;0,10*F17092^2,0))</f>
        <v/>
      </c>
      <c r="H17092">
        <f>IF(F17092="","",IF(F17092&gt;0,10*F17092^2,0))</f>
        <v/>
      </c>
    </row>
    <row r="17093">
      <c r="A17093">
        <f>Input!A17093</f>
        <v/>
      </c>
      <c r="B17093">
        <f>IF(ISNUMBER(Input!B17093),IF(AND(Input!B17093&gt;=20,Input!B17093&lt;=700),Input!B17093,""),"")</f>
        <v/>
      </c>
      <c r="C17093">
        <f>IF(B17093="","",INT(A17093))</f>
        <v/>
      </c>
      <c r="D17093">
        <f>IF(B17093="","",HOUR(A17093))</f>
        <v/>
      </c>
      <c r="E17093">
        <f>IF(B17093="","",IF(INPUT!$I$1="","",IF(C17093&lt;(INT(INPUT!$I$1)-INPUT!$I$2),"Off Meds",IF(C17093&lt;=(INT(INPUT!$I$1)+INPUT!$I$2),"Washout","On Meds"))))</f>
        <v/>
      </c>
      <c r="F17093">
        <f>IF(B17093="","",1.509*(LN(B17093)^1.084-5.381))</f>
        <v/>
      </c>
      <c r="G17093">
        <f>IF(F17093="","",IF(F17093&lt;0,10*F17093^2,0))</f>
        <v/>
      </c>
      <c r="H17093">
        <f>IF(F17093="","",IF(F17093&gt;0,10*F17093^2,0))</f>
        <v/>
      </c>
    </row>
    <row r="17094">
      <c r="A17094">
        <f>Input!A17094</f>
        <v/>
      </c>
      <c r="B17094">
        <f>IF(ISNUMBER(Input!B17094),IF(AND(Input!B17094&gt;=20,Input!B17094&lt;=700),Input!B17094,""),"")</f>
        <v/>
      </c>
      <c r="C17094">
        <f>IF(B17094="","",INT(A17094))</f>
        <v/>
      </c>
      <c r="D17094">
        <f>IF(B17094="","",HOUR(A17094))</f>
        <v/>
      </c>
      <c r="E17094">
        <f>IF(B17094="","",IF(INPUT!$I$1="","",IF(C17094&lt;(INT(INPUT!$I$1)-INPUT!$I$2),"Off Meds",IF(C17094&lt;=(INT(INPUT!$I$1)+INPUT!$I$2),"Washout","On Meds"))))</f>
        <v/>
      </c>
      <c r="F17094">
        <f>IF(B17094="","",1.509*(LN(B17094)^1.084-5.381))</f>
        <v/>
      </c>
      <c r="G17094">
        <f>IF(F17094="","",IF(F17094&lt;0,10*F17094^2,0))</f>
        <v/>
      </c>
      <c r="H17094">
        <f>IF(F17094="","",IF(F17094&gt;0,10*F17094^2,0))</f>
        <v/>
      </c>
    </row>
    <row r="17095">
      <c r="A17095">
        <f>Input!A17095</f>
        <v/>
      </c>
      <c r="B17095">
        <f>IF(ISNUMBER(Input!B17095),IF(AND(Input!B17095&gt;=20,Input!B17095&lt;=700),Input!B17095,""),"")</f>
        <v/>
      </c>
      <c r="C17095">
        <f>IF(B17095="","",INT(A17095))</f>
        <v/>
      </c>
      <c r="D17095">
        <f>IF(B17095="","",HOUR(A17095))</f>
        <v/>
      </c>
      <c r="E17095">
        <f>IF(B17095="","",IF(INPUT!$I$1="","",IF(C17095&lt;(INT(INPUT!$I$1)-INPUT!$I$2),"Off Meds",IF(C17095&lt;=(INT(INPUT!$I$1)+INPUT!$I$2),"Washout","On Meds"))))</f>
        <v/>
      </c>
      <c r="F17095">
        <f>IF(B17095="","",1.509*(LN(B17095)^1.084-5.381))</f>
        <v/>
      </c>
      <c r="G17095">
        <f>IF(F17095="","",IF(F17095&lt;0,10*F17095^2,0))</f>
        <v/>
      </c>
      <c r="H17095">
        <f>IF(F17095="","",IF(F17095&gt;0,10*F17095^2,0))</f>
        <v/>
      </c>
    </row>
    <row r="17096">
      <c r="A17096">
        <f>Input!A17096</f>
        <v/>
      </c>
      <c r="B17096">
        <f>IF(ISNUMBER(Input!B17096),IF(AND(Input!B17096&gt;=20,Input!B17096&lt;=700),Input!B17096,""),"")</f>
        <v/>
      </c>
      <c r="C17096">
        <f>IF(B17096="","",INT(A17096))</f>
        <v/>
      </c>
      <c r="D17096">
        <f>IF(B17096="","",HOUR(A17096))</f>
        <v/>
      </c>
      <c r="E17096">
        <f>IF(B17096="","",IF(INPUT!$I$1="","",IF(C17096&lt;(INT(INPUT!$I$1)-INPUT!$I$2),"Off Meds",IF(C17096&lt;=(INT(INPUT!$I$1)+INPUT!$I$2),"Washout","On Meds"))))</f>
        <v/>
      </c>
      <c r="F17096">
        <f>IF(B17096="","",1.509*(LN(B17096)^1.084-5.381))</f>
        <v/>
      </c>
      <c r="G17096">
        <f>IF(F17096="","",IF(F17096&lt;0,10*F17096^2,0))</f>
        <v/>
      </c>
      <c r="H17096">
        <f>IF(F17096="","",IF(F17096&gt;0,10*F17096^2,0))</f>
        <v/>
      </c>
    </row>
    <row r="17097">
      <c r="A17097">
        <f>Input!A17097</f>
        <v/>
      </c>
      <c r="B17097">
        <f>IF(ISNUMBER(Input!B17097),IF(AND(Input!B17097&gt;=20,Input!B17097&lt;=700),Input!B17097,""),"")</f>
        <v/>
      </c>
      <c r="C17097">
        <f>IF(B17097="","",INT(A17097))</f>
        <v/>
      </c>
      <c r="D17097">
        <f>IF(B17097="","",HOUR(A17097))</f>
        <v/>
      </c>
      <c r="E17097">
        <f>IF(B17097="","",IF(INPUT!$I$1="","",IF(C17097&lt;(INT(INPUT!$I$1)-INPUT!$I$2),"Off Meds",IF(C17097&lt;=(INT(INPUT!$I$1)+INPUT!$I$2),"Washout","On Meds"))))</f>
        <v/>
      </c>
      <c r="F17097">
        <f>IF(B17097="","",1.509*(LN(B17097)^1.084-5.381))</f>
        <v/>
      </c>
      <c r="G17097">
        <f>IF(F17097="","",IF(F17097&lt;0,10*F17097^2,0))</f>
        <v/>
      </c>
      <c r="H17097">
        <f>IF(F17097="","",IF(F17097&gt;0,10*F17097^2,0))</f>
        <v/>
      </c>
    </row>
    <row r="17098">
      <c r="A17098">
        <f>Input!A17098</f>
        <v/>
      </c>
      <c r="B17098">
        <f>IF(ISNUMBER(Input!B17098),IF(AND(Input!B17098&gt;=20,Input!B17098&lt;=700),Input!B17098,""),"")</f>
        <v/>
      </c>
      <c r="C17098">
        <f>IF(B17098="","",INT(A17098))</f>
        <v/>
      </c>
      <c r="D17098">
        <f>IF(B17098="","",HOUR(A17098))</f>
        <v/>
      </c>
      <c r="E17098">
        <f>IF(B17098="","",IF(INPUT!$I$1="","",IF(C17098&lt;(INT(INPUT!$I$1)-INPUT!$I$2),"Off Meds",IF(C17098&lt;=(INT(INPUT!$I$1)+INPUT!$I$2),"Washout","On Meds"))))</f>
        <v/>
      </c>
      <c r="F17098">
        <f>IF(B17098="","",1.509*(LN(B17098)^1.084-5.381))</f>
        <v/>
      </c>
      <c r="G17098">
        <f>IF(F17098="","",IF(F17098&lt;0,10*F17098^2,0))</f>
        <v/>
      </c>
      <c r="H17098">
        <f>IF(F17098="","",IF(F17098&gt;0,10*F17098^2,0))</f>
        <v/>
      </c>
    </row>
    <row r="17099">
      <c r="A17099">
        <f>Input!A17099</f>
        <v/>
      </c>
      <c r="B17099">
        <f>IF(ISNUMBER(Input!B17099),IF(AND(Input!B17099&gt;=20,Input!B17099&lt;=700),Input!B17099,""),"")</f>
        <v/>
      </c>
      <c r="C17099">
        <f>IF(B17099="","",INT(A17099))</f>
        <v/>
      </c>
      <c r="D17099">
        <f>IF(B17099="","",HOUR(A17099))</f>
        <v/>
      </c>
      <c r="E17099">
        <f>IF(B17099="","",IF(INPUT!$I$1="","",IF(C17099&lt;(INT(INPUT!$I$1)-INPUT!$I$2),"Off Meds",IF(C17099&lt;=(INT(INPUT!$I$1)+INPUT!$I$2),"Washout","On Meds"))))</f>
        <v/>
      </c>
      <c r="F17099">
        <f>IF(B17099="","",1.509*(LN(B17099)^1.084-5.381))</f>
        <v/>
      </c>
      <c r="G17099">
        <f>IF(F17099="","",IF(F17099&lt;0,10*F17099^2,0))</f>
        <v/>
      </c>
      <c r="H17099">
        <f>IF(F17099="","",IF(F17099&gt;0,10*F17099^2,0))</f>
        <v/>
      </c>
    </row>
    <row r="17100">
      <c r="A17100">
        <f>Input!A17100</f>
        <v/>
      </c>
      <c r="B17100">
        <f>IF(ISNUMBER(Input!B17100),IF(AND(Input!B17100&gt;=20,Input!B17100&lt;=700),Input!B17100,""),"")</f>
        <v/>
      </c>
      <c r="C17100">
        <f>IF(B17100="","",INT(A17100))</f>
        <v/>
      </c>
      <c r="D17100">
        <f>IF(B17100="","",HOUR(A17100))</f>
        <v/>
      </c>
      <c r="E17100">
        <f>IF(B17100="","",IF(INPUT!$I$1="","",IF(C17100&lt;(INT(INPUT!$I$1)-INPUT!$I$2),"Off Meds",IF(C17100&lt;=(INT(INPUT!$I$1)+INPUT!$I$2),"Washout","On Meds"))))</f>
        <v/>
      </c>
      <c r="F17100">
        <f>IF(B17100="","",1.509*(LN(B17100)^1.084-5.381))</f>
        <v/>
      </c>
      <c r="G17100">
        <f>IF(F17100="","",IF(F17100&lt;0,10*F17100^2,0))</f>
        <v/>
      </c>
      <c r="H17100">
        <f>IF(F17100="","",IF(F17100&gt;0,10*F17100^2,0))</f>
        <v/>
      </c>
    </row>
    <row r="17101">
      <c r="A17101">
        <f>Input!A17101</f>
        <v/>
      </c>
      <c r="B17101">
        <f>IF(ISNUMBER(Input!B17101),IF(AND(Input!B17101&gt;=20,Input!B17101&lt;=700),Input!B17101,""),"")</f>
        <v/>
      </c>
      <c r="C17101">
        <f>IF(B17101="","",INT(A17101))</f>
        <v/>
      </c>
      <c r="D17101">
        <f>IF(B17101="","",HOUR(A17101))</f>
        <v/>
      </c>
      <c r="E17101">
        <f>IF(B17101="","",IF(INPUT!$I$1="","",IF(C17101&lt;(INT(INPUT!$I$1)-INPUT!$I$2),"Off Meds",IF(C17101&lt;=(INT(INPUT!$I$1)+INPUT!$I$2),"Washout","On Meds"))))</f>
        <v/>
      </c>
      <c r="F17101">
        <f>IF(B17101="","",1.509*(LN(B17101)^1.084-5.381))</f>
        <v/>
      </c>
      <c r="G17101">
        <f>IF(F17101="","",IF(F17101&lt;0,10*F17101^2,0))</f>
        <v/>
      </c>
      <c r="H17101">
        <f>IF(F17101="","",IF(F17101&gt;0,10*F17101^2,0))</f>
        <v/>
      </c>
    </row>
    <row r="17102">
      <c r="A17102">
        <f>Input!A17102</f>
        <v/>
      </c>
      <c r="B17102">
        <f>IF(ISNUMBER(Input!B17102),IF(AND(Input!B17102&gt;=20,Input!B17102&lt;=700),Input!B17102,""),"")</f>
        <v/>
      </c>
      <c r="C17102">
        <f>IF(B17102="","",INT(A17102))</f>
        <v/>
      </c>
      <c r="D17102">
        <f>IF(B17102="","",HOUR(A17102))</f>
        <v/>
      </c>
      <c r="E17102">
        <f>IF(B17102="","",IF(INPUT!$I$1="","",IF(C17102&lt;(INT(INPUT!$I$1)-INPUT!$I$2),"Off Meds",IF(C17102&lt;=(INT(INPUT!$I$1)+INPUT!$I$2),"Washout","On Meds"))))</f>
        <v/>
      </c>
      <c r="F17102">
        <f>IF(B17102="","",1.509*(LN(B17102)^1.084-5.381))</f>
        <v/>
      </c>
      <c r="G17102">
        <f>IF(F17102="","",IF(F17102&lt;0,10*F17102^2,0))</f>
        <v/>
      </c>
      <c r="H17102">
        <f>IF(F17102="","",IF(F17102&gt;0,10*F17102^2,0))</f>
        <v/>
      </c>
    </row>
    <row r="17103">
      <c r="A17103">
        <f>Input!A17103</f>
        <v/>
      </c>
      <c r="B17103">
        <f>IF(ISNUMBER(Input!B17103),IF(AND(Input!B17103&gt;=20,Input!B17103&lt;=700),Input!B17103,""),"")</f>
        <v/>
      </c>
      <c r="C17103">
        <f>IF(B17103="","",INT(A17103))</f>
        <v/>
      </c>
      <c r="D17103">
        <f>IF(B17103="","",HOUR(A17103))</f>
        <v/>
      </c>
      <c r="E17103">
        <f>IF(B17103="","",IF(INPUT!$I$1="","",IF(C17103&lt;(INT(INPUT!$I$1)-INPUT!$I$2),"Off Meds",IF(C17103&lt;=(INT(INPUT!$I$1)+INPUT!$I$2),"Washout","On Meds"))))</f>
        <v/>
      </c>
      <c r="F17103">
        <f>IF(B17103="","",1.509*(LN(B17103)^1.084-5.381))</f>
        <v/>
      </c>
      <c r="G17103">
        <f>IF(F17103="","",IF(F17103&lt;0,10*F17103^2,0))</f>
        <v/>
      </c>
      <c r="H17103">
        <f>IF(F17103="","",IF(F17103&gt;0,10*F17103^2,0))</f>
        <v/>
      </c>
    </row>
    <row r="17104">
      <c r="A17104">
        <f>Input!A17104</f>
        <v/>
      </c>
      <c r="B17104">
        <f>IF(ISNUMBER(Input!B17104),IF(AND(Input!B17104&gt;=20,Input!B17104&lt;=700),Input!B17104,""),"")</f>
        <v/>
      </c>
      <c r="C17104">
        <f>IF(B17104="","",INT(A17104))</f>
        <v/>
      </c>
      <c r="D17104">
        <f>IF(B17104="","",HOUR(A17104))</f>
        <v/>
      </c>
      <c r="E17104">
        <f>IF(B17104="","",IF(INPUT!$I$1="","",IF(C17104&lt;(INT(INPUT!$I$1)-INPUT!$I$2),"Off Meds",IF(C17104&lt;=(INT(INPUT!$I$1)+INPUT!$I$2),"Washout","On Meds"))))</f>
        <v/>
      </c>
      <c r="F17104">
        <f>IF(B17104="","",1.509*(LN(B17104)^1.084-5.381))</f>
        <v/>
      </c>
      <c r="G17104">
        <f>IF(F17104="","",IF(F17104&lt;0,10*F17104^2,0))</f>
        <v/>
      </c>
      <c r="H17104">
        <f>IF(F17104="","",IF(F17104&gt;0,10*F17104^2,0))</f>
        <v/>
      </c>
    </row>
    <row r="17105">
      <c r="A17105">
        <f>Input!A17105</f>
        <v/>
      </c>
      <c r="B17105">
        <f>IF(ISNUMBER(Input!B17105),IF(AND(Input!B17105&gt;=20,Input!B17105&lt;=700),Input!B17105,""),"")</f>
        <v/>
      </c>
      <c r="C17105">
        <f>IF(B17105="","",INT(A17105))</f>
        <v/>
      </c>
      <c r="D17105">
        <f>IF(B17105="","",HOUR(A17105))</f>
        <v/>
      </c>
      <c r="E17105">
        <f>IF(B17105="","",IF(INPUT!$I$1="","",IF(C17105&lt;(INT(INPUT!$I$1)-INPUT!$I$2),"Off Meds",IF(C17105&lt;=(INT(INPUT!$I$1)+INPUT!$I$2),"Washout","On Meds"))))</f>
        <v/>
      </c>
      <c r="F17105">
        <f>IF(B17105="","",1.509*(LN(B17105)^1.084-5.381))</f>
        <v/>
      </c>
      <c r="G17105">
        <f>IF(F17105="","",IF(F17105&lt;0,10*F17105^2,0))</f>
        <v/>
      </c>
      <c r="H17105">
        <f>IF(F17105="","",IF(F17105&gt;0,10*F17105^2,0))</f>
        <v/>
      </c>
    </row>
    <row r="17106">
      <c r="A17106">
        <f>Input!A17106</f>
        <v/>
      </c>
      <c r="B17106">
        <f>IF(ISNUMBER(Input!B17106),IF(AND(Input!B17106&gt;=20,Input!B17106&lt;=700),Input!B17106,""),"")</f>
        <v/>
      </c>
      <c r="C17106">
        <f>IF(B17106="","",INT(A17106))</f>
        <v/>
      </c>
      <c r="D17106">
        <f>IF(B17106="","",HOUR(A17106))</f>
        <v/>
      </c>
      <c r="E17106">
        <f>IF(B17106="","",IF(INPUT!$I$1="","",IF(C17106&lt;(INT(INPUT!$I$1)-INPUT!$I$2),"Off Meds",IF(C17106&lt;=(INT(INPUT!$I$1)+INPUT!$I$2),"Washout","On Meds"))))</f>
        <v/>
      </c>
      <c r="F17106">
        <f>IF(B17106="","",1.509*(LN(B17106)^1.084-5.381))</f>
        <v/>
      </c>
      <c r="G17106">
        <f>IF(F17106="","",IF(F17106&lt;0,10*F17106^2,0))</f>
        <v/>
      </c>
      <c r="H17106">
        <f>IF(F17106="","",IF(F17106&gt;0,10*F17106^2,0))</f>
        <v/>
      </c>
    </row>
    <row r="17107">
      <c r="A17107">
        <f>Input!A17107</f>
        <v/>
      </c>
      <c r="B17107">
        <f>IF(ISNUMBER(Input!B17107),IF(AND(Input!B17107&gt;=20,Input!B17107&lt;=700),Input!B17107,""),"")</f>
        <v/>
      </c>
      <c r="C17107">
        <f>IF(B17107="","",INT(A17107))</f>
        <v/>
      </c>
      <c r="D17107">
        <f>IF(B17107="","",HOUR(A17107))</f>
        <v/>
      </c>
      <c r="E17107">
        <f>IF(B17107="","",IF(INPUT!$I$1="","",IF(C17107&lt;(INT(INPUT!$I$1)-INPUT!$I$2),"Off Meds",IF(C17107&lt;=(INT(INPUT!$I$1)+INPUT!$I$2),"Washout","On Meds"))))</f>
        <v/>
      </c>
      <c r="F17107">
        <f>IF(B17107="","",1.509*(LN(B17107)^1.084-5.381))</f>
        <v/>
      </c>
      <c r="G17107">
        <f>IF(F17107="","",IF(F17107&lt;0,10*F17107^2,0))</f>
        <v/>
      </c>
      <c r="H17107">
        <f>IF(F17107="","",IF(F17107&gt;0,10*F17107^2,0))</f>
        <v/>
      </c>
    </row>
    <row r="17108">
      <c r="A17108">
        <f>Input!A17108</f>
        <v/>
      </c>
      <c r="B17108">
        <f>IF(ISNUMBER(Input!B17108),IF(AND(Input!B17108&gt;=20,Input!B17108&lt;=700),Input!B17108,""),"")</f>
        <v/>
      </c>
      <c r="C17108">
        <f>IF(B17108="","",INT(A17108))</f>
        <v/>
      </c>
      <c r="D17108">
        <f>IF(B17108="","",HOUR(A17108))</f>
        <v/>
      </c>
      <c r="E17108">
        <f>IF(B17108="","",IF(INPUT!$I$1="","",IF(C17108&lt;(INT(INPUT!$I$1)-INPUT!$I$2),"Off Meds",IF(C17108&lt;=(INT(INPUT!$I$1)+INPUT!$I$2),"Washout","On Meds"))))</f>
        <v/>
      </c>
      <c r="F17108">
        <f>IF(B17108="","",1.509*(LN(B17108)^1.084-5.381))</f>
        <v/>
      </c>
      <c r="G17108">
        <f>IF(F17108="","",IF(F17108&lt;0,10*F17108^2,0))</f>
        <v/>
      </c>
      <c r="H17108">
        <f>IF(F17108="","",IF(F17108&gt;0,10*F17108^2,0))</f>
        <v/>
      </c>
    </row>
    <row r="17109">
      <c r="A17109">
        <f>Input!A17109</f>
        <v/>
      </c>
      <c r="B17109">
        <f>IF(ISNUMBER(Input!B17109),IF(AND(Input!B17109&gt;=20,Input!B17109&lt;=700),Input!B17109,""),"")</f>
        <v/>
      </c>
      <c r="C17109">
        <f>IF(B17109="","",INT(A17109))</f>
        <v/>
      </c>
      <c r="D17109">
        <f>IF(B17109="","",HOUR(A17109))</f>
        <v/>
      </c>
      <c r="E17109">
        <f>IF(B17109="","",IF(INPUT!$I$1="","",IF(C17109&lt;(INT(INPUT!$I$1)-INPUT!$I$2),"Off Meds",IF(C17109&lt;=(INT(INPUT!$I$1)+INPUT!$I$2),"Washout","On Meds"))))</f>
        <v/>
      </c>
      <c r="F17109">
        <f>IF(B17109="","",1.509*(LN(B17109)^1.084-5.381))</f>
        <v/>
      </c>
      <c r="G17109">
        <f>IF(F17109="","",IF(F17109&lt;0,10*F17109^2,0))</f>
        <v/>
      </c>
      <c r="H17109">
        <f>IF(F17109="","",IF(F17109&gt;0,10*F17109^2,0))</f>
        <v/>
      </c>
    </row>
    <row r="17110">
      <c r="A17110">
        <f>Input!A17110</f>
        <v/>
      </c>
      <c r="B17110">
        <f>IF(ISNUMBER(Input!B17110),IF(AND(Input!B17110&gt;=20,Input!B17110&lt;=700),Input!B17110,""),"")</f>
        <v/>
      </c>
      <c r="C17110">
        <f>IF(B17110="","",INT(A17110))</f>
        <v/>
      </c>
      <c r="D17110">
        <f>IF(B17110="","",HOUR(A17110))</f>
        <v/>
      </c>
      <c r="E17110">
        <f>IF(B17110="","",IF(INPUT!$I$1="","",IF(C17110&lt;(INT(INPUT!$I$1)-INPUT!$I$2),"Off Meds",IF(C17110&lt;=(INT(INPUT!$I$1)+INPUT!$I$2),"Washout","On Meds"))))</f>
        <v/>
      </c>
      <c r="F17110">
        <f>IF(B17110="","",1.509*(LN(B17110)^1.084-5.381))</f>
        <v/>
      </c>
      <c r="G17110">
        <f>IF(F17110="","",IF(F17110&lt;0,10*F17110^2,0))</f>
        <v/>
      </c>
      <c r="H17110">
        <f>IF(F17110="","",IF(F17110&gt;0,10*F17110^2,0))</f>
        <v/>
      </c>
    </row>
    <row r="17111">
      <c r="A17111">
        <f>Input!A17111</f>
        <v/>
      </c>
      <c r="B17111">
        <f>IF(ISNUMBER(Input!B17111),IF(AND(Input!B17111&gt;=20,Input!B17111&lt;=700),Input!B17111,""),"")</f>
        <v/>
      </c>
      <c r="C17111">
        <f>IF(B17111="","",INT(A17111))</f>
        <v/>
      </c>
      <c r="D17111">
        <f>IF(B17111="","",HOUR(A17111))</f>
        <v/>
      </c>
      <c r="E17111">
        <f>IF(B17111="","",IF(INPUT!$I$1="","",IF(C17111&lt;(INT(INPUT!$I$1)-INPUT!$I$2),"Off Meds",IF(C17111&lt;=(INT(INPUT!$I$1)+INPUT!$I$2),"Washout","On Meds"))))</f>
        <v/>
      </c>
      <c r="F17111">
        <f>IF(B17111="","",1.509*(LN(B17111)^1.084-5.381))</f>
        <v/>
      </c>
      <c r="G17111">
        <f>IF(F17111="","",IF(F17111&lt;0,10*F17111^2,0))</f>
        <v/>
      </c>
      <c r="H17111">
        <f>IF(F17111="","",IF(F17111&gt;0,10*F17111^2,0))</f>
        <v/>
      </c>
    </row>
    <row r="17112">
      <c r="A17112">
        <f>Input!A17112</f>
        <v/>
      </c>
      <c r="B17112">
        <f>IF(ISNUMBER(Input!B17112),IF(AND(Input!B17112&gt;=20,Input!B17112&lt;=700),Input!B17112,""),"")</f>
        <v/>
      </c>
      <c r="C17112">
        <f>IF(B17112="","",INT(A17112))</f>
        <v/>
      </c>
      <c r="D17112">
        <f>IF(B17112="","",HOUR(A17112))</f>
        <v/>
      </c>
      <c r="E17112">
        <f>IF(B17112="","",IF(INPUT!$I$1="","",IF(C17112&lt;(INT(INPUT!$I$1)-INPUT!$I$2),"Off Meds",IF(C17112&lt;=(INT(INPUT!$I$1)+INPUT!$I$2),"Washout","On Meds"))))</f>
        <v/>
      </c>
      <c r="F17112">
        <f>IF(B17112="","",1.509*(LN(B17112)^1.084-5.381))</f>
        <v/>
      </c>
      <c r="G17112">
        <f>IF(F17112="","",IF(F17112&lt;0,10*F17112^2,0))</f>
        <v/>
      </c>
      <c r="H17112">
        <f>IF(F17112="","",IF(F17112&gt;0,10*F17112^2,0))</f>
        <v/>
      </c>
    </row>
    <row r="17113">
      <c r="A17113">
        <f>Input!A17113</f>
        <v/>
      </c>
      <c r="B17113">
        <f>IF(ISNUMBER(Input!B17113),IF(AND(Input!B17113&gt;=20,Input!B17113&lt;=700),Input!B17113,""),"")</f>
        <v/>
      </c>
      <c r="C17113">
        <f>IF(B17113="","",INT(A17113))</f>
        <v/>
      </c>
      <c r="D17113">
        <f>IF(B17113="","",HOUR(A17113))</f>
        <v/>
      </c>
      <c r="E17113">
        <f>IF(B17113="","",IF(INPUT!$I$1="","",IF(C17113&lt;(INT(INPUT!$I$1)-INPUT!$I$2),"Off Meds",IF(C17113&lt;=(INT(INPUT!$I$1)+INPUT!$I$2),"Washout","On Meds"))))</f>
        <v/>
      </c>
      <c r="F17113">
        <f>IF(B17113="","",1.509*(LN(B17113)^1.084-5.381))</f>
        <v/>
      </c>
      <c r="G17113">
        <f>IF(F17113="","",IF(F17113&lt;0,10*F17113^2,0))</f>
        <v/>
      </c>
      <c r="H17113">
        <f>IF(F17113="","",IF(F17113&gt;0,10*F17113^2,0))</f>
        <v/>
      </c>
    </row>
    <row r="17114">
      <c r="A17114">
        <f>Input!A17114</f>
        <v/>
      </c>
      <c r="B17114">
        <f>IF(ISNUMBER(Input!B17114),IF(AND(Input!B17114&gt;=20,Input!B17114&lt;=700),Input!B17114,""),"")</f>
        <v/>
      </c>
      <c r="C17114">
        <f>IF(B17114="","",INT(A17114))</f>
        <v/>
      </c>
      <c r="D17114">
        <f>IF(B17114="","",HOUR(A17114))</f>
        <v/>
      </c>
      <c r="E17114">
        <f>IF(B17114="","",IF(INPUT!$I$1="","",IF(C17114&lt;(INT(INPUT!$I$1)-INPUT!$I$2),"Off Meds",IF(C17114&lt;=(INT(INPUT!$I$1)+INPUT!$I$2),"Washout","On Meds"))))</f>
        <v/>
      </c>
      <c r="F17114">
        <f>IF(B17114="","",1.509*(LN(B17114)^1.084-5.381))</f>
        <v/>
      </c>
      <c r="G17114">
        <f>IF(F17114="","",IF(F17114&lt;0,10*F17114^2,0))</f>
        <v/>
      </c>
      <c r="H17114">
        <f>IF(F17114="","",IF(F17114&gt;0,10*F17114^2,0))</f>
        <v/>
      </c>
    </row>
    <row r="17115">
      <c r="A17115">
        <f>Input!A17115</f>
        <v/>
      </c>
      <c r="B17115">
        <f>IF(ISNUMBER(Input!B17115),IF(AND(Input!B17115&gt;=20,Input!B17115&lt;=700),Input!B17115,""),"")</f>
        <v/>
      </c>
      <c r="C17115">
        <f>IF(B17115="","",INT(A17115))</f>
        <v/>
      </c>
      <c r="D17115">
        <f>IF(B17115="","",HOUR(A17115))</f>
        <v/>
      </c>
      <c r="E17115">
        <f>IF(B17115="","",IF(INPUT!$I$1="","",IF(C17115&lt;(INT(INPUT!$I$1)-INPUT!$I$2),"Off Meds",IF(C17115&lt;=(INT(INPUT!$I$1)+INPUT!$I$2),"Washout","On Meds"))))</f>
        <v/>
      </c>
      <c r="F17115">
        <f>IF(B17115="","",1.509*(LN(B17115)^1.084-5.381))</f>
        <v/>
      </c>
      <c r="G17115">
        <f>IF(F17115="","",IF(F17115&lt;0,10*F17115^2,0))</f>
        <v/>
      </c>
      <c r="H17115">
        <f>IF(F17115="","",IF(F17115&gt;0,10*F17115^2,0))</f>
        <v/>
      </c>
    </row>
    <row r="17116">
      <c r="A17116">
        <f>Input!A17116</f>
        <v/>
      </c>
      <c r="B17116">
        <f>IF(ISNUMBER(Input!B17116),IF(AND(Input!B17116&gt;=20,Input!B17116&lt;=700),Input!B17116,""),"")</f>
        <v/>
      </c>
      <c r="C17116">
        <f>IF(B17116="","",INT(A17116))</f>
        <v/>
      </c>
      <c r="D17116">
        <f>IF(B17116="","",HOUR(A17116))</f>
        <v/>
      </c>
      <c r="E17116">
        <f>IF(B17116="","",IF(INPUT!$I$1="","",IF(C17116&lt;(INT(INPUT!$I$1)-INPUT!$I$2),"Off Meds",IF(C17116&lt;=(INT(INPUT!$I$1)+INPUT!$I$2),"Washout","On Meds"))))</f>
        <v/>
      </c>
      <c r="F17116">
        <f>IF(B17116="","",1.509*(LN(B17116)^1.084-5.381))</f>
        <v/>
      </c>
      <c r="G17116">
        <f>IF(F17116="","",IF(F17116&lt;0,10*F17116^2,0))</f>
        <v/>
      </c>
      <c r="H17116">
        <f>IF(F17116="","",IF(F17116&gt;0,10*F17116^2,0))</f>
        <v/>
      </c>
    </row>
    <row r="17117">
      <c r="A17117">
        <f>Input!A17117</f>
        <v/>
      </c>
      <c r="B17117">
        <f>IF(ISNUMBER(Input!B17117),IF(AND(Input!B17117&gt;=20,Input!B17117&lt;=700),Input!B17117,""),"")</f>
        <v/>
      </c>
      <c r="C17117">
        <f>IF(B17117="","",INT(A17117))</f>
        <v/>
      </c>
      <c r="D17117">
        <f>IF(B17117="","",HOUR(A17117))</f>
        <v/>
      </c>
      <c r="E17117">
        <f>IF(B17117="","",IF(INPUT!$I$1="","",IF(C17117&lt;(INT(INPUT!$I$1)-INPUT!$I$2),"Off Meds",IF(C17117&lt;=(INT(INPUT!$I$1)+INPUT!$I$2),"Washout","On Meds"))))</f>
        <v/>
      </c>
      <c r="F17117">
        <f>IF(B17117="","",1.509*(LN(B17117)^1.084-5.381))</f>
        <v/>
      </c>
      <c r="G17117">
        <f>IF(F17117="","",IF(F17117&lt;0,10*F17117^2,0))</f>
        <v/>
      </c>
      <c r="H17117">
        <f>IF(F17117="","",IF(F17117&gt;0,10*F17117^2,0))</f>
        <v/>
      </c>
    </row>
    <row r="17118">
      <c r="A17118">
        <f>Input!A17118</f>
        <v/>
      </c>
      <c r="B17118">
        <f>IF(ISNUMBER(Input!B17118),IF(AND(Input!B17118&gt;=20,Input!B17118&lt;=700),Input!B17118,""),"")</f>
        <v/>
      </c>
      <c r="C17118">
        <f>IF(B17118="","",INT(A17118))</f>
        <v/>
      </c>
      <c r="D17118">
        <f>IF(B17118="","",HOUR(A17118))</f>
        <v/>
      </c>
      <c r="E17118">
        <f>IF(B17118="","",IF(INPUT!$I$1="","",IF(C17118&lt;(INT(INPUT!$I$1)-INPUT!$I$2),"Off Meds",IF(C17118&lt;=(INT(INPUT!$I$1)+INPUT!$I$2),"Washout","On Meds"))))</f>
        <v/>
      </c>
      <c r="F17118">
        <f>IF(B17118="","",1.509*(LN(B17118)^1.084-5.381))</f>
        <v/>
      </c>
      <c r="G17118">
        <f>IF(F17118="","",IF(F17118&lt;0,10*F17118^2,0))</f>
        <v/>
      </c>
      <c r="H17118">
        <f>IF(F17118="","",IF(F17118&gt;0,10*F17118^2,0))</f>
        <v/>
      </c>
    </row>
    <row r="17119">
      <c r="A17119">
        <f>Input!A17119</f>
        <v/>
      </c>
      <c r="B17119">
        <f>IF(ISNUMBER(Input!B17119),IF(AND(Input!B17119&gt;=20,Input!B17119&lt;=700),Input!B17119,""),"")</f>
        <v/>
      </c>
      <c r="C17119">
        <f>IF(B17119="","",INT(A17119))</f>
        <v/>
      </c>
      <c r="D17119">
        <f>IF(B17119="","",HOUR(A17119))</f>
        <v/>
      </c>
      <c r="E17119">
        <f>IF(B17119="","",IF(INPUT!$I$1="","",IF(C17119&lt;(INT(INPUT!$I$1)-INPUT!$I$2),"Off Meds",IF(C17119&lt;=(INT(INPUT!$I$1)+INPUT!$I$2),"Washout","On Meds"))))</f>
        <v/>
      </c>
      <c r="F17119">
        <f>IF(B17119="","",1.509*(LN(B17119)^1.084-5.381))</f>
        <v/>
      </c>
      <c r="G17119">
        <f>IF(F17119="","",IF(F17119&lt;0,10*F17119^2,0))</f>
        <v/>
      </c>
      <c r="H17119">
        <f>IF(F17119="","",IF(F17119&gt;0,10*F17119^2,0))</f>
        <v/>
      </c>
    </row>
    <row r="17120">
      <c r="A17120">
        <f>Input!A17120</f>
        <v/>
      </c>
      <c r="B17120">
        <f>IF(ISNUMBER(Input!B17120),IF(AND(Input!B17120&gt;=20,Input!B17120&lt;=700),Input!B17120,""),"")</f>
        <v/>
      </c>
      <c r="C17120">
        <f>IF(B17120="","",INT(A17120))</f>
        <v/>
      </c>
      <c r="D17120">
        <f>IF(B17120="","",HOUR(A17120))</f>
        <v/>
      </c>
      <c r="E17120">
        <f>IF(B17120="","",IF(INPUT!$I$1="","",IF(C17120&lt;(INT(INPUT!$I$1)-INPUT!$I$2),"Off Meds",IF(C17120&lt;=(INT(INPUT!$I$1)+INPUT!$I$2),"Washout","On Meds"))))</f>
        <v/>
      </c>
      <c r="F17120">
        <f>IF(B17120="","",1.509*(LN(B17120)^1.084-5.381))</f>
        <v/>
      </c>
      <c r="G17120">
        <f>IF(F17120="","",IF(F17120&lt;0,10*F17120^2,0))</f>
        <v/>
      </c>
      <c r="H17120">
        <f>IF(F17120="","",IF(F17120&gt;0,10*F17120^2,0))</f>
        <v/>
      </c>
    </row>
    <row r="17121">
      <c r="A17121">
        <f>Input!A17121</f>
        <v/>
      </c>
      <c r="B17121">
        <f>IF(ISNUMBER(Input!B17121),IF(AND(Input!B17121&gt;=20,Input!B17121&lt;=700),Input!B17121,""),"")</f>
        <v/>
      </c>
      <c r="C17121">
        <f>IF(B17121="","",INT(A17121))</f>
        <v/>
      </c>
      <c r="D17121">
        <f>IF(B17121="","",HOUR(A17121))</f>
        <v/>
      </c>
      <c r="E17121">
        <f>IF(B17121="","",IF(INPUT!$I$1="","",IF(C17121&lt;(INT(INPUT!$I$1)-INPUT!$I$2),"Off Meds",IF(C17121&lt;=(INT(INPUT!$I$1)+INPUT!$I$2),"Washout","On Meds"))))</f>
        <v/>
      </c>
      <c r="F17121">
        <f>IF(B17121="","",1.509*(LN(B17121)^1.084-5.381))</f>
        <v/>
      </c>
      <c r="G17121">
        <f>IF(F17121="","",IF(F17121&lt;0,10*F17121^2,0))</f>
        <v/>
      </c>
      <c r="H17121">
        <f>IF(F17121="","",IF(F17121&gt;0,10*F17121^2,0))</f>
        <v/>
      </c>
    </row>
    <row r="17122">
      <c r="A17122">
        <f>Input!A17122</f>
        <v/>
      </c>
      <c r="B17122">
        <f>IF(ISNUMBER(Input!B17122),IF(AND(Input!B17122&gt;=20,Input!B17122&lt;=700),Input!B17122,""),"")</f>
        <v/>
      </c>
      <c r="C17122">
        <f>IF(B17122="","",INT(A17122))</f>
        <v/>
      </c>
      <c r="D17122">
        <f>IF(B17122="","",HOUR(A17122))</f>
        <v/>
      </c>
      <c r="E17122">
        <f>IF(B17122="","",IF(INPUT!$I$1="","",IF(C17122&lt;(INT(INPUT!$I$1)-INPUT!$I$2),"Off Meds",IF(C17122&lt;=(INT(INPUT!$I$1)+INPUT!$I$2),"Washout","On Meds"))))</f>
        <v/>
      </c>
      <c r="F17122">
        <f>IF(B17122="","",1.509*(LN(B17122)^1.084-5.381))</f>
        <v/>
      </c>
      <c r="G17122">
        <f>IF(F17122="","",IF(F17122&lt;0,10*F17122^2,0))</f>
        <v/>
      </c>
      <c r="H17122">
        <f>IF(F17122="","",IF(F17122&gt;0,10*F17122^2,0))</f>
        <v/>
      </c>
    </row>
    <row r="17123">
      <c r="A17123">
        <f>Input!A17123</f>
        <v/>
      </c>
      <c r="B17123">
        <f>IF(ISNUMBER(Input!B17123),IF(AND(Input!B17123&gt;=20,Input!B17123&lt;=700),Input!B17123,""),"")</f>
        <v/>
      </c>
      <c r="C17123">
        <f>IF(B17123="","",INT(A17123))</f>
        <v/>
      </c>
      <c r="D17123">
        <f>IF(B17123="","",HOUR(A17123))</f>
        <v/>
      </c>
      <c r="E17123">
        <f>IF(B17123="","",IF(INPUT!$I$1="","",IF(C17123&lt;(INT(INPUT!$I$1)-INPUT!$I$2),"Off Meds",IF(C17123&lt;=(INT(INPUT!$I$1)+INPUT!$I$2),"Washout","On Meds"))))</f>
        <v/>
      </c>
      <c r="F17123">
        <f>IF(B17123="","",1.509*(LN(B17123)^1.084-5.381))</f>
        <v/>
      </c>
      <c r="G17123">
        <f>IF(F17123="","",IF(F17123&lt;0,10*F17123^2,0))</f>
        <v/>
      </c>
      <c r="H17123">
        <f>IF(F17123="","",IF(F17123&gt;0,10*F17123^2,0))</f>
        <v/>
      </c>
    </row>
    <row r="17124">
      <c r="A17124">
        <f>Input!A17124</f>
        <v/>
      </c>
      <c r="B17124">
        <f>IF(ISNUMBER(Input!B17124),IF(AND(Input!B17124&gt;=20,Input!B17124&lt;=700),Input!B17124,""),"")</f>
        <v/>
      </c>
      <c r="C17124">
        <f>IF(B17124="","",INT(A17124))</f>
        <v/>
      </c>
      <c r="D17124">
        <f>IF(B17124="","",HOUR(A17124))</f>
        <v/>
      </c>
      <c r="E17124">
        <f>IF(B17124="","",IF(INPUT!$I$1="","",IF(C17124&lt;(INT(INPUT!$I$1)-INPUT!$I$2),"Off Meds",IF(C17124&lt;=(INT(INPUT!$I$1)+INPUT!$I$2),"Washout","On Meds"))))</f>
        <v/>
      </c>
      <c r="F17124">
        <f>IF(B17124="","",1.509*(LN(B17124)^1.084-5.381))</f>
        <v/>
      </c>
      <c r="G17124">
        <f>IF(F17124="","",IF(F17124&lt;0,10*F17124^2,0))</f>
        <v/>
      </c>
      <c r="H17124">
        <f>IF(F17124="","",IF(F17124&gt;0,10*F17124^2,0))</f>
        <v/>
      </c>
    </row>
    <row r="17125">
      <c r="A17125">
        <f>Input!A17125</f>
        <v/>
      </c>
      <c r="B17125">
        <f>IF(ISNUMBER(Input!B17125),IF(AND(Input!B17125&gt;=20,Input!B17125&lt;=700),Input!B17125,""),"")</f>
        <v/>
      </c>
      <c r="C17125">
        <f>IF(B17125="","",INT(A17125))</f>
        <v/>
      </c>
      <c r="D17125">
        <f>IF(B17125="","",HOUR(A17125))</f>
        <v/>
      </c>
      <c r="E17125">
        <f>IF(B17125="","",IF(INPUT!$I$1="","",IF(C17125&lt;(INT(INPUT!$I$1)-INPUT!$I$2),"Off Meds",IF(C17125&lt;=(INT(INPUT!$I$1)+INPUT!$I$2),"Washout","On Meds"))))</f>
        <v/>
      </c>
      <c r="F17125">
        <f>IF(B17125="","",1.509*(LN(B17125)^1.084-5.381))</f>
        <v/>
      </c>
      <c r="G17125">
        <f>IF(F17125="","",IF(F17125&lt;0,10*F17125^2,0))</f>
        <v/>
      </c>
      <c r="H17125">
        <f>IF(F17125="","",IF(F17125&gt;0,10*F17125^2,0))</f>
        <v/>
      </c>
    </row>
    <row r="17126">
      <c r="A17126">
        <f>Input!A17126</f>
        <v/>
      </c>
      <c r="B17126">
        <f>IF(ISNUMBER(Input!B17126),IF(AND(Input!B17126&gt;=20,Input!B17126&lt;=700),Input!B17126,""),"")</f>
        <v/>
      </c>
      <c r="C17126">
        <f>IF(B17126="","",INT(A17126))</f>
        <v/>
      </c>
      <c r="D17126">
        <f>IF(B17126="","",HOUR(A17126))</f>
        <v/>
      </c>
      <c r="E17126">
        <f>IF(B17126="","",IF(INPUT!$I$1="","",IF(C17126&lt;(INT(INPUT!$I$1)-INPUT!$I$2),"Off Meds",IF(C17126&lt;=(INT(INPUT!$I$1)+INPUT!$I$2),"Washout","On Meds"))))</f>
        <v/>
      </c>
      <c r="F17126">
        <f>IF(B17126="","",1.509*(LN(B17126)^1.084-5.381))</f>
        <v/>
      </c>
      <c r="G17126">
        <f>IF(F17126="","",IF(F17126&lt;0,10*F17126^2,0))</f>
        <v/>
      </c>
      <c r="H17126">
        <f>IF(F17126="","",IF(F17126&gt;0,10*F17126^2,0))</f>
        <v/>
      </c>
    </row>
    <row r="17127">
      <c r="A17127">
        <f>Input!A17127</f>
        <v/>
      </c>
      <c r="B17127">
        <f>IF(ISNUMBER(Input!B17127),IF(AND(Input!B17127&gt;=20,Input!B17127&lt;=700),Input!B17127,""),"")</f>
        <v/>
      </c>
      <c r="C17127">
        <f>IF(B17127="","",INT(A17127))</f>
        <v/>
      </c>
      <c r="D17127">
        <f>IF(B17127="","",HOUR(A17127))</f>
        <v/>
      </c>
      <c r="E17127">
        <f>IF(B17127="","",IF(INPUT!$I$1="","",IF(C17127&lt;(INT(INPUT!$I$1)-INPUT!$I$2),"Off Meds",IF(C17127&lt;=(INT(INPUT!$I$1)+INPUT!$I$2),"Washout","On Meds"))))</f>
        <v/>
      </c>
      <c r="F17127">
        <f>IF(B17127="","",1.509*(LN(B17127)^1.084-5.381))</f>
        <v/>
      </c>
      <c r="G17127">
        <f>IF(F17127="","",IF(F17127&lt;0,10*F17127^2,0))</f>
        <v/>
      </c>
      <c r="H17127">
        <f>IF(F17127="","",IF(F17127&gt;0,10*F17127^2,0))</f>
        <v/>
      </c>
    </row>
    <row r="17128">
      <c r="A17128">
        <f>Input!A17128</f>
        <v/>
      </c>
      <c r="B17128">
        <f>IF(ISNUMBER(Input!B17128),IF(AND(Input!B17128&gt;=20,Input!B17128&lt;=700),Input!B17128,""),"")</f>
        <v/>
      </c>
      <c r="C17128">
        <f>IF(B17128="","",INT(A17128))</f>
        <v/>
      </c>
      <c r="D17128">
        <f>IF(B17128="","",HOUR(A17128))</f>
        <v/>
      </c>
      <c r="E17128">
        <f>IF(B17128="","",IF(INPUT!$I$1="","",IF(C17128&lt;(INT(INPUT!$I$1)-INPUT!$I$2),"Off Meds",IF(C17128&lt;=(INT(INPUT!$I$1)+INPUT!$I$2),"Washout","On Meds"))))</f>
        <v/>
      </c>
      <c r="F17128">
        <f>IF(B17128="","",1.509*(LN(B17128)^1.084-5.381))</f>
        <v/>
      </c>
      <c r="G17128">
        <f>IF(F17128="","",IF(F17128&lt;0,10*F17128^2,0))</f>
        <v/>
      </c>
      <c r="H17128">
        <f>IF(F17128="","",IF(F17128&gt;0,10*F17128^2,0))</f>
        <v/>
      </c>
    </row>
    <row r="17129">
      <c r="A17129">
        <f>Input!A17129</f>
        <v/>
      </c>
      <c r="B17129">
        <f>IF(ISNUMBER(Input!B17129),IF(AND(Input!B17129&gt;=20,Input!B17129&lt;=700),Input!B17129,""),"")</f>
        <v/>
      </c>
      <c r="C17129">
        <f>IF(B17129="","",INT(A17129))</f>
        <v/>
      </c>
      <c r="D17129">
        <f>IF(B17129="","",HOUR(A17129))</f>
        <v/>
      </c>
      <c r="E17129">
        <f>IF(B17129="","",IF(INPUT!$I$1="","",IF(C17129&lt;(INT(INPUT!$I$1)-INPUT!$I$2),"Off Meds",IF(C17129&lt;=(INT(INPUT!$I$1)+INPUT!$I$2),"Washout","On Meds"))))</f>
        <v/>
      </c>
      <c r="F17129">
        <f>IF(B17129="","",1.509*(LN(B17129)^1.084-5.381))</f>
        <v/>
      </c>
      <c r="G17129">
        <f>IF(F17129="","",IF(F17129&lt;0,10*F17129^2,0))</f>
        <v/>
      </c>
      <c r="H17129">
        <f>IF(F17129="","",IF(F17129&gt;0,10*F17129^2,0))</f>
        <v/>
      </c>
    </row>
    <row r="17130">
      <c r="A17130">
        <f>Input!A17130</f>
        <v/>
      </c>
      <c r="B17130">
        <f>IF(ISNUMBER(Input!B17130),IF(AND(Input!B17130&gt;=20,Input!B17130&lt;=700),Input!B17130,""),"")</f>
        <v/>
      </c>
      <c r="C17130">
        <f>IF(B17130="","",INT(A17130))</f>
        <v/>
      </c>
      <c r="D17130">
        <f>IF(B17130="","",HOUR(A17130))</f>
        <v/>
      </c>
      <c r="E17130">
        <f>IF(B17130="","",IF(INPUT!$I$1="","",IF(C17130&lt;(INT(INPUT!$I$1)-INPUT!$I$2),"Off Meds",IF(C17130&lt;=(INT(INPUT!$I$1)+INPUT!$I$2),"Washout","On Meds"))))</f>
        <v/>
      </c>
      <c r="F17130">
        <f>IF(B17130="","",1.509*(LN(B17130)^1.084-5.381))</f>
        <v/>
      </c>
      <c r="G17130">
        <f>IF(F17130="","",IF(F17130&lt;0,10*F17130^2,0))</f>
        <v/>
      </c>
      <c r="H17130">
        <f>IF(F17130="","",IF(F17130&gt;0,10*F17130^2,0))</f>
        <v/>
      </c>
    </row>
    <row r="17131">
      <c r="A17131">
        <f>Input!A17131</f>
        <v/>
      </c>
      <c r="B17131">
        <f>IF(ISNUMBER(Input!B17131),IF(AND(Input!B17131&gt;=20,Input!B17131&lt;=700),Input!B17131,""),"")</f>
        <v/>
      </c>
      <c r="C17131">
        <f>IF(B17131="","",INT(A17131))</f>
        <v/>
      </c>
      <c r="D17131">
        <f>IF(B17131="","",HOUR(A17131))</f>
        <v/>
      </c>
      <c r="E17131">
        <f>IF(B17131="","",IF(INPUT!$I$1="","",IF(C17131&lt;(INT(INPUT!$I$1)-INPUT!$I$2),"Off Meds",IF(C17131&lt;=(INT(INPUT!$I$1)+INPUT!$I$2),"Washout","On Meds"))))</f>
        <v/>
      </c>
      <c r="F17131">
        <f>IF(B17131="","",1.509*(LN(B17131)^1.084-5.381))</f>
        <v/>
      </c>
      <c r="G17131">
        <f>IF(F17131="","",IF(F17131&lt;0,10*F17131^2,0))</f>
        <v/>
      </c>
      <c r="H17131">
        <f>IF(F17131="","",IF(F17131&gt;0,10*F17131^2,0))</f>
        <v/>
      </c>
    </row>
    <row r="17132">
      <c r="A17132">
        <f>Input!A17132</f>
        <v/>
      </c>
      <c r="B17132">
        <f>IF(ISNUMBER(Input!B17132),IF(AND(Input!B17132&gt;=20,Input!B17132&lt;=700),Input!B17132,""),"")</f>
        <v/>
      </c>
      <c r="C17132">
        <f>IF(B17132="","",INT(A17132))</f>
        <v/>
      </c>
      <c r="D17132">
        <f>IF(B17132="","",HOUR(A17132))</f>
        <v/>
      </c>
      <c r="E17132">
        <f>IF(B17132="","",IF(INPUT!$I$1="","",IF(C17132&lt;(INT(INPUT!$I$1)-INPUT!$I$2),"Off Meds",IF(C17132&lt;=(INT(INPUT!$I$1)+INPUT!$I$2),"Washout","On Meds"))))</f>
        <v/>
      </c>
      <c r="F17132">
        <f>IF(B17132="","",1.509*(LN(B17132)^1.084-5.381))</f>
        <v/>
      </c>
      <c r="G17132">
        <f>IF(F17132="","",IF(F17132&lt;0,10*F17132^2,0))</f>
        <v/>
      </c>
      <c r="H17132">
        <f>IF(F17132="","",IF(F17132&gt;0,10*F17132^2,0))</f>
        <v/>
      </c>
    </row>
    <row r="17133">
      <c r="A17133">
        <f>Input!A17133</f>
        <v/>
      </c>
      <c r="B17133">
        <f>IF(ISNUMBER(Input!B17133),IF(AND(Input!B17133&gt;=20,Input!B17133&lt;=700),Input!B17133,""),"")</f>
        <v/>
      </c>
      <c r="C17133">
        <f>IF(B17133="","",INT(A17133))</f>
        <v/>
      </c>
      <c r="D17133">
        <f>IF(B17133="","",HOUR(A17133))</f>
        <v/>
      </c>
      <c r="E17133">
        <f>IF(B17133="","",IF(INPUT!$I$1="","",IF(C17133&lt;(INT(INPUT!$I$1)-INPUT!$I$2),"Off Meds",IF(C17133&lt;=(INT(INPUT!$I$1)+INPUT!$I$2),"Washout","On Meds"))))</f>
        <v/>
      </c>
      <c r="F17133">
        <f>IF(B17133="","",1.509*(LN(B17133)^1.084-5.381))</f>
        <v/>
      </c>
      <c r="G17133">
        <f>IF(F17133="","",IF(F17133&lt;0,10*F17133^2,0))</f>
        <v/>
      </c>
      <c r="H17133">
        <f>IF(F17133="","",IF(F17133&gt;0,10*F17133^2,0))</f>
        <v/>
      </c>
    </row>
    <row r="17134">
      <c r="A17134">
        <f>Input!A17134</f>
        <v/>
      </c>
      <c r="B17134">
        <f>IF(ISNUMBER(Input!B17134),IF(AND(Input!B17134&gt;=20,Input!B17134&lt;=700),Input!B17134,""),"")</f>
        <v/>
      </c>
      <c r="C17134">
        <f>IF(B17134="","",INT(A17134))</f>
        <v/>
      </c>
      <c r="D17134">
        <f>IF(B17134="","",HOUR(A17134))</f>
        <v/>
      </c>
      <c r="E17134">
        <f>IF(B17134="","",IF(INPUT!$I$1="","",IF(C17134&lt;(INT(INPUT!$I$1)-INPUT!$I$2),"Off Meds",IF(C17134&lt;=(INT(INPUT!$I$1)+INPUT!$I$2),"Washout","On Meds"))))</f>
        <v/>
      </c>
      <c r="F17134">
        <f>IF(B17134="","",1.509*(LN(B17134)^1.084-5.381))</f>
        <v/>
      </c>
      <c r="G17134">
        <f>IF(F17134="","",IF(F17134&lt;0,10*F17134^2,0))</f>
        <v/>
      </c>
      <c r="H17134">
        <f>IF(F17134="","",IF(F17134&gt;0,10*F17134^2,0))</f>
        <v/>
      </c>
    </row>
    <row r="17135">
      <c r="A17135">
        <f>Input!A17135</f>
        <v/>
      </c>
      <c r="B17135">
        <f>IF(ISNUMBER(Input!B17135),IF(AND(Input!B17135&gt;=20,Input!B17135&lt;=700),Input!B17135,""),"")</f>
        <v/>
      </c>
      <c r="C17135">
        <f>IF(B17135="","",INT(A17135))</f>
        <v/>
      </c>
      <c r="D17135">
        <f>IF(B17135="","",HOUR(A17135))</f>
        <v/>
      </c>
      <c r="E17135">
        <f>IF(B17135="","",IF(INPUT!$I$1="","",IF(C17135&lt;(INT(INPUT!$I$1)-INPUT!$I$2),"Off Meds",IF(C17135&lt;=(INT(INPUT!$I$1)+INPUT!$I$2),"Washout","On Meds"))))</f>
        <v/>
      </c>
      <c r="F17135">
        <f>IF(B17135="","",1.509*(LN(B17135)^1.084-5.381))</f>
        <v/>
      </c>
      <c r="G17135">
        <f>IF(F17135="","",IF(F17135&lt;0,10*F17135^2,0))</f>
        <v/>
      </c>
      <c r="H17135">
        <f>IF(F17135="","",IF(F17135&gt;0,10*F17135^2,0))</f>
        <v/>
      </c>
    </row>
    <row r="17136">
      <c r="A17136">
        <f>Input!A17136</f>
        <v/>
      </c>
      <c r="B17136">
        <f>IF(ISNUMBER(Input!B17136),IF(AND(Input!B17136&gt;=20,Input!B17136&lt;=700),Input!B17136,""),"")</f>
        <v/>
      </c>
      <c r="C17136">
        <f>IF(B17136="","",INT(A17136))</f>
        <v/>
      </c>
      <c r="D17136">
        <f>IF(B17136="","",HOUR(A17136))</f>
        <v/>
      </c>
      <c r="E17136">
        <f>IF(B17136="","",IF(INPUT!$I$1="","",IF(C17136&lt;(INT(INPUT!$I$1)-INPUT!$I$2),"Off Meds",IF(C17136&lt;=(INT(INPUT!$I$1)+INPUT!$I$2),"Washout","On Meds"))))</f>
        <v/>
      </c>
      <c r="F17136">
        <f>IF(B17136="","",1.509*(LN(B17136)^1.084-5.381))</f>
        <v/>
      </c>
      <c r="G17136">
        <f>IF(F17136="","",IF(F17136&lt;0,10*F17136^2,0))</f>
        <v/>
      </c>
      <c r="H17136">
        <f>IF(F17136="","",IF(F17136&gt;0,10*F17136^2,0))</f>
        <v/>
      </c>
    </row>
    <row r="17137">
      <c r="A17137">
        <f>Input!A17137</f>
        <v/>
      </c>
      <c r="B17137">
        <f>IF(ISNUMBER(Input!B17137),IF(AND(Input!B17137&gt;=20,Input!B17137&lt;=700),Input!B17137,""),"")</f>
        <v/>
      </c>
      <c r="C17137">
        <f>IF(B17137="","",INT(A17137))</f>
        <v/>
      </c>
      <c r="D17137">
        <f>IF(B17137="","",HOUR(A17137))</f>
        <v/>
      </c>
      <c r="E17137">
        <f>IF(B17137="","",IF(INPUT!$I$1="","",IF(C17137&lt;(INT(INPUT!$I$1)-INPUT!$I$2),"Off Meds",IF(C17137&lt;=(INT(INPUT!$I$1)+INPUT!$I$2),"Washout","On Meds"))))</f>
        <v/>
      </c>
      <c r="F17137">
        <f>IF(B17137="","",1.509*(LN(B17137)^1.084-5.381))</f>
        <v/>
      </c>
      <c r="G17137">
        <f>IF(F17137="","",IF(F17137&lt;0,10*F17137^2,0))</f>
        <v/>
      </c>
      <c r="H17137">
        <f>IF(F17137="","",IF(F17137&gt;0,10*F17137^2,0))</f>
        <v/>
      </c>
    </row>
    <row r="17138">
      <c r="A17138">
        <f>Input!A17138</f>
        <v/>
      </c>
      <c r="B17138">
        <f>IF(ISNUMBER(Input!B17138),IF(AND(Input!B17138&gt;=20,Input!B17138&lt;=700),Input!B17138,""),"")</f>
        <v/>
      </c>
      <c r="C17138">
        <f>IF(B17138="","",INT(A17138))</f>
        <v/>
      </c>
      <c r="D17138">
        <f>IF(B17138="","",HOUR(A17138))</f>
        <v/>
      </c>
      <c r="E17138">
        <f>IF(B17138="","",IF(INPUT!$I$1="","",IF(C17138&lt;(INT(INPUT!$I$1)-INPUT!$I$2),"Off Meds",IF(C17138&lt;=(INT(INPUT!$I$1)+INPUT!$I$2),"Washout","On Meds"))))</f>
        <v/>
      </c>
      <c r="F17138">
        <f>IF(B17138="","",1.509*(LN(B17138)^1.084-5.381))</f>
        <v/>
      </c>
      <c r="G17138">
        <f>IF(F17138="","",IF(F17138&lt;0,10*F17138^2,0))</f>
        <v/>
      </c>
      <c r="H17138">
        <f>IF(F17138="","",IF(F17138&gt;0,10*F17138^2,0))</f>
        <v/>
      </c>
    </row>
    <row r="17139">
      <c r="A17139">
        <f>Input!A17139</f>
        <v/>
      </c>
      <c r="B17139">
        <f>IF(ISNUMBER(Input!B17139),IF(AND(Input!B17139&gt;=20,Input!B17139&lt;=700),Input!B17139,""),"")</f>
        <v/>
      </c>
      <c r="C17139">
        <f>IF(B17139="","",INT(A17139))</f>
        <v/>
      </c>
      <c r="D17139">
        <f>IF(B17139="","",HOUR(A17139))</f>
        <v/>
      </c>
      <c r="E17139">
        <f>IF(B17139="","",IF(INPUT!$I$1="","",IF(C17139&lt;(INT(INPUT!$I$1)-INPUT!$I$2),"Off Meds",IF(C17139&lt;=(INT(INPUT!$I$1)+INPUT!$I$2),"Washout","On Meds"))))</f>
        <v/>
      </c>
      <c r="F17139">
        <f>IF(B17139="","",1.509*(LN(B17139)^1.084-5.381))</f>
        <v/>
      </c>
      <c r="G17139">
        <f>IF(F17139="","",IF(F17139&lt;0,10*F17139^2,0))</f>
        <v/>
      </c>
      <c r="H17139">
        <f>IF(F17139="","",IF(F17139&gt;0,10*F17139^2,0))</f>
        <v/>
      </c>
    </row>
    <row r="17140">
      <c r="A17140">
        <f>Input!A17140</f>
        <v/>
      </c>
      <c r="B17140">
        <f>IF(ISNUMBER(Input!B17140),IF(AND(Input!B17140&gt;=20,Input!B17140&lt;=700),Input!B17140,""),"")</f>
        <v/>
      </c>
      <c r="C17140">
        <f>IF(B17140="","",INT(A17140))</f>
        <v/>
      </c>
      <c r="D17140">
        <f>IF(B17140="","",HOUR(A17140))</f>
        <v/>
      </c>
      <c r="E17140">
        <f>IF(B17140="","",IF(INPUT!$I$1="","",IF(C17140&lt;(INT(INPUT!$I$1)-INPUT!$I$2),"Off Meds",IF(C17140&lt;=(INT(INPUT!$I$1)+INPUT!$I$2),"Washout","On Meds"))))</f>
        <v/>
      </c>
      <c r="F17140">
        <f>IF(B17140="","",1.509*(LN(B17140)^1.084-5.381))</f>
        <v/>
      </c>
      <c r="G17140">
        <f>IF(F17140="","",IF(F17140&lt;0,10*F17140^2,0))</f>
        <v/>
      </c>
      <c r="H17140">
        <f>IF(F17140="","",IF(F17140&gt;0,10*F17140^2,0))</f>
        <v/>
      </c>
    </row>
    <row r="17141">
      <c r="A17141">
        <f>Input!A17141</f>
        <v/>
      </c>
      <c r="B17141">
        <f>IF(ISNUMBER(Input!B17141),IF(AND(Input!B17141&gt;=20,Input!B17141&lt;=700),Input!B17141,""),"")</f>
        <v/>
      </c>
      <c r="C17141">
        <f>IF(B17141="","",INT(A17141))</f>
        <v/>
      </c>
      <c r="D17141">
        <f>IF(B17141="","",HOUR(A17141))</f>
        <v/>
      </c>
      <c r="E17141">
        <f>IF(B17141="","",IF(INPUT!$I$1="","",IF(C17141&lt;(INT(INPUT!$I$1)-INPUT!$I$2),"Off Meds",IF(C17141&lt;=(INT(INPUT!$I$1)+INPUT!$I$2),"Washout","On Meds"))))</f>
        <v/>
      </c>
      <c r="F17141">
        <f>IF(B17141="","",1.509*(LN(B17141)^1.084-5.381))</f>
        <v/>
      </c>
      <c r="G17141">
        <f>IF(F17141="","",IF(F17141&lt;0,10*F17141^2,0))</f>
        <v/>
      </c>
      <c r="H17141">
        <f>IF(F17141="","",IF(F17141&gt;0,10*F17141^2,0))</f>
        <v/>
      </c>
    </row>
    <row r="17142">
      <c r="A17142">
        <f>Input!A17142</f>
        <v/>
      </c>
      <c r="B17142">
        <f>IF(ISNUMBER(Input!B17142),IF(AND(Input!B17142&gt;=20,Input!B17142&lt;=700),Input!B17142,""),"")</f>
        <v/>
      </c>
      <c r="C17142">
        <f>IF(B17142="","",INT(A17142))</f>
        <v/>
      </c>
      <c r="D17142">
        <f>IF(B17142="","",HOUR(A17142))</f>
        <v/>
      </c>
      <c r="E17142">
        <f>IF(B17142="","",IF(INPUT!$I$1="","",IF(C17142&lt;(INT(INPUT!$I$1)-INPUT!$I$2),"Off Meds",IF(C17142&lt;=(INT(INPUT!$I$1)+INPUT!$I$2),"Washout","On Meds"))))</f>
        <v/>
      </c>
      <c r="F17142">
        <f>IF(B17142="","",1.509*(LN(B17142)^1.084-5.381))</f>
        <v/>
      </c>
      <c r="G17142">
        <f>IF(F17142="","",IF(F17142&lt;0,10*F17142^2,0))</f>
        <v/>
      </c>
      <c r="H17142">
        <f>IF(F17142="","",IF(F17142&gt;0,10*F17142^2,0))</f>
        <v/>
      </c>
    </row>
    <row r="17143">
      <c r="A17143">
        <f>Input!A17143</f>
        <v/>
      </c>
      <c r="B17143">
        <f>IF(ISNUMBER(Input!B17143),IF(AND(Input!B17143&gt;=20,Input!B17143&lt;=700),Input!B17143,""),"")</f>
        <v/>
      </c>
      <c r="C17143">
        <f>IF(B17143="","",INT(A17143))</f>
        <v/>
      </c>
      <c r="D17143">
        <f>IF(B17143="","",HOUR(A17143))</f>
        <v/>
      </c>
      <c r="E17143">
        <f>IF(B17143="","",IF(INPUT!$I$1="","",IF(C17143&lt;(INT(INPUT!$I$1)-INPUT!$I$2),"Off Meds",IF(C17143&lt;=(INT(INPUT!$I$1)+INPUT!$I$2),"Washout","On Meds"))))</f>
        <v/>
      </c>
      <c r="F17143">
        <f>IF(B17143="","",1.509*(LN(B17143)^1.084-5.381))</f>
        <v/>
      </c>
      <c r="G17143">
        <f>IF(F17143="","",IF(F17143&lt;0,10*F17143^2,0))</f>
        <v/>
      </c>
      <c r="H17143">
        <f>IF(F17143="","",IF(F17143&gt;0,10*F17143^2,0))</f>
        <v/>
      </c>
    </row>
    <row r="17144">
      <c r="A17144">
        <f>Input!A17144</f>
        <v/>
      </c>
      <c r="B17144">
        <f>IF(ISNUMBER(Input!B17144),IF(AND(Input!B17144&gt;=20,Input!B17144&lt;=700),Input!B17144,""),"")</f>
        <v/>
      </c>
      <c r="C17144">
        <f>IF(B17144="","",INT(A17144))</f>
        <v/>
      </c>
      <c r="D17144">
        <f>IF(B17144="","",HOUR(A17144))</f>
        <v/>
      </c>
      <c r="E17144">
        <f>IF(B17144="","",IF(INPUT!$I$1="","",IF(C17144&lt;(INT(INPUT!$I$1)-INPUT!$I$2),"Off Meds",IF(C17144&lt;=(INT(INPUT!$I$1)+INPUT!$I$2),"Washout","On Meds"))))</f>
        <v/>
      </c>
      <c r="F17144">
        <f>IF(B17144="","",1.509*(LN(B17144)^1.084-5.381))</f>
        <v/>
      </c>
      <c r="G17144">
        <f>IF(F17144="","",IF(F17144&lt;0,10*F17144^2,0))</f>
        <v/>
      </c>
      <c r="H17144">
        <f>IF(F17144="","",IF(F17144&gt;0,10*F17144^2,0))</f>
        <v/>
      </c>
    </row>
    <row r="17145">
      <c r="A17145">
        <f>Input!A17145</f>
        <v/>
      </c>
      <c r="B17145">
        <f>IF(ISNUMBER(Input!B17145),IF(AND(Input!B17145&gt;=20,Input!B17145&lt;=700),Input!B17145,""),"")</f>
        <v/>
      </c>
      <c r="C17145">
        <f>IF(B17145="","",INT(A17145))</f>
        <v/>
      </c>
      <c r="D17145">
        <f>IF(B17145="","",HOUR(A17145))</f>
        <v/>
      </c>
      <c r="E17145">
        <f>IF(B17145="","",IF(INPUT!$I$1="","",IF(C17145&lt;(INT(INPUT!$I$1)-INPUT!$I$2),"Off Meds",IF(C17145&lt;=(INT(INPUT!$I$1)+INPUT!$I$2),"Washout","On Meds"))))</f>
        <v/>
      </c>
      <c r="F17145">
        <f>IF(B17145="","",1.509*(LN(B17145)^1.084-5.381))</f>
        <v/>
      </c>
      <c r="G17145">
        <f>IF(F17145="","",IF(F17145&lt;0,10*F17145^2,0))</f>
        <v/>
      </c>
      <c r="H17145">
        <f>IF(F17145="","",IF(F17145&gt;0,10*F17145^2,0))</f>
        <v/>
      </c>
    </row>
    <row r="17146">
      <c r="A17146">
        <f>Input!A17146</f>
        <v/>
      </c>
      <c r="B17146">
        <f>IF(ISNUMBER(Input!B17146),IF(AND(Input!B17146&gt;=20,Input!B17146&lt;=700),Input!B17146,""),"")</f>
        <v/>
      </c>
      <c r="C17146">
        <f>IF(B17146="","",INT(A17146))</f>
        <v/>
      </c>
      <c r="D17146">
        <f>IF(B17146="","",HOUR(A17146))</f>
        <v/>
      </c>
      <c r="E17146">
        <f>IF(B17146="","",IF(INPUT!$I$1="","",IF(C17146&lt;(INT(INPUT!$I$1)-INPUT!$I$2),"Off Meds",IF(C17146&lt;=(INT(INPUT!$I$1)+INPUT!$I$2),"Washout","On Meds"))))</f>
        <v/>
      </c>
      <c r="F17146">
        <f>IF(B17146="","",1.509*(LN(B17146)^1.084-5.381))</f>
        <v/>
      </c>
      <c r="G17146">
        <f>IF(F17146="","",IF(F17146&lt;0,10*F17146^2,0))</f>
        <v/>
      </c>
      <c r="H17146">
        <f>IF(F17146="","",IF(F17146&gt;0,10*F17146^2,0))</f>
        <v/>
      </c>
    </row>
    <row r="17147">
      <c r="A17147">
        <f>Input!A17147</f>
        <v/>
      </c>
      <c r="B17147">
        <f>IF(ISNUMBER(Input!B17147),IF(AND(Input!B17147&gt;=20,Input!B17147&lt;=700),Input!B17147,""),"")</f>
        <v/>
      </c>
      <c r="C17147">
        <f>IF(B17147="","",INT(A17147))</f>
        <v/>
      </c>
      <c r="D17147">
        <f>IF(B17147="","",HOUR(A17147))</f>
        <v/>
      </c>
      <c r="E17147">
        <f>IF(B17147="","",IF(INPUT!$I$1="","",IF(C17147&lt;(INT(INPUT!$I$1)-INPUT!$I$2),"Off Meds",IF(C17147&lt;=(INT(INPUT!$I$1)+INPUT!$I$2),"Washout","On Meds"))))</f>
        <v/>
      </c>
      <c r="F17147">
        <f>IF(B17147="","",1.509*(LN(B17147)^1.084-5.381))</f>
        <v/>
      </c>
      <c r="G17147">
        <f>IF(F17147="","",IF(F17147&lt;0,10*F17147^2,0))</f>
        <v/>
      </c>
      <c r="H17147">
        <f>IF(F17147="","",IF(F17147&gt;0,10*F17147^2,0))</f>
        <v/>
      </c>
    </row>
    <row r="17148">
      <c r="A17148">
        <f>Input!A17148</f>
        <v/>
      </c>
      <c r="B17148">
        <f>IF(ISNUMBER(Input!B17148),IF(AND(Input!B17148&gt;=20,Input!B17148&lt;=700),Input!B17148,""),"")</f>
        <v/>
      </c>
      <c r="C17148">
        <f>IF(B17148="","",INT(A17148))</f>
        <v/>
      </c>
      <c r="D17148">
        <f>IF(B17148="","",HOUR(A17148))</f>
        <v/>
      </c>
      <c r="E17148">
        <f>IF(B17148="","",IF(INPUT!$I$1="","",IF(C17148&lt;(INT(INPUT!$I$1)-INPUT!$I$2),"Off Meds",IF(C17148&lt;=(INT(INPUT!$I$1)+INPUT!$I$2),"Washout","On Meds"))))</f>
        <v/>
      </c>
      <c r="F17148">
        <f>IF(B17148="","",1.509*(LN(B17148)^1.084-5.381))</f>
        <v/>
      </c>
      <c r="G17148">
        <f>IF(F17148="","",IF(F17148&lt;0,10*F17148^2,0))</f>
        <v/>
      </c>
      <c r="H17148">
        <f>IF(F17148="","",IF(F17148&gt;0,10*F17148^2,0))</f>
        <v/>
      </c>
    </row>
    <row r="17149">
      <c r="A17149">
        <f>Input!A17149</f>
        <v/>
      </c>
      <c r="B17149">
        <f>IF(ISNUMBER(Input!B17149),IF(AND(Input!B17149&gt;=20,Input!B17149&lt;=700),Input!B17149,""),"")</f>
        <v/>
      </c>
      <c r="C17149">
        <f>IF(B17149="","",INT(A17149))</f>
        <v/>
      </c>
      <c r="D17149">
        <f>IF(B17149="","",HOUR(A17149))</f>
        <v/>
      </c>
      <c r="E17149">
        <f>IF(B17149="","",IF(INPUT!$I$1="","",IF(C17149&lt;(INT(INPUT!$I$1)-INPUT!$I$2),"Off Meds",IF(C17149&lt;=(INT(INPUT!$I$1)+INPUT!$I$2),"Washout","On Meds"))))</f>
        <v/>
      </c>
      <c r="F17149">
        <f>IF(B17149="","",1.509*(LN(B17149)^1.084-5.381))</f>
        <v/>
      </c>
      <c r="G17149">
        <f>IF(F17149="","",IF(F17149&lt;0,10*F17149^2,0))</f>
        <v/>
      </c>
      <c r="H17149">
        <f>IF(F17149="","",IF(F17149&gt;0,10*F17149^2,0))</f>
        <v/>
      </c>
    </row>
    <row r="17150">
      <c r="A17150">
        <f>Input!A17150</f>
        <v/>
      </c>
      <c r="B17150">
        <f>IF(ISNUMBER(Input!B17150),IF(AND(Input!B17150&gt;=20,Input!B17150&lt;=700),Input!B17150,""),"")</f>
        <v/>
      </c>
      <c r="C17150">
        <f>IF(B17150="","",INT(A17150))</f>
        <v/>
      </c>
      <c r="D17150">
        <f>IF(B17150="","",HOUR(A17150))</f>
        <v/>
      </c>
      <c r="E17150">
        <f>IF(B17150="","",IF(INPUT!$I$1="","",IF(C17150&lt;(INT(INPUT!$I$1)-INPUT!$I$2),"Off Meds",IF(C17150&lt;=(INT(INPUT!$I$1)+INPUT!$I$2),"Washout","On Meds"))))</f>
        <v/>
      </c>
      <c r="F17150">
        <f>IF(B17150="","",1.509*(LN(B17150)^1.084-5.381))</f>
        <v/>
      </c>
      <c r="G17150">
        <f>IF(F17150="","",IF(F17150&lt;0,10*F17150^2,0))</f>
        <v/>
      </c>
      <c r="H17150">
        <f>IF(F17150="","",IF(F17150&gt;0,10*F17150^2,0))</f>
        <v/>
      </c>
    </row>
    <row r="17151">
      <c r="A17151">
        <f>Input!A17151</f>
        <v/>
      </c>
      <c r="B17151">
        <f>IF(ISNUMBER(Input!B17151),IF(AND(Input!B17151&gt;=20,Input!B17151&lt;=700),Input!B17151,""),"")</f>
        <v/>
      </c>
      <c r="C17151">
        <f>IF(B17151="","",INT(A17151))</f>
        <v/>
      </c>
      <c r="D17151">
        <f>IF(B17151="","",HOUR(A17151))</f>
        <v/>
      </c>
      <c r="E17151">
        <f>IF(B17151="","",IF(INPUT!$I$1="","",IF(C17151&lt;(INT(INPUT!$I$1)-INPUT!$I$2),"Off Meds",IF(C17151&lt;=(INT(INPUT!$I$1)+INPUT!$I$2),"Washout","On Meds"))))</f>
        <v/>
      </c>
      <c r="F17151">
        <f>IF(B17151="","",1.509*(LN(B17151)^1.084-5.381))</f>
        <v/>
      </c>
      <c r="G17151">
        <f>IF(F17151="","",IF(F17151&lt;0,10*F17151^2,0))</f>
        <v/>
      </c>
      <c r="H17151">
        <f>IF(F17151="","",IF(F17151&gt;0,10*F17151^2,0))</f>
        <v/>
      </c>
    </row>
    <row r="17152">
      <c r="A17152">
        <f>Input!A17152</f>
        <v/>
      </c>
      <c r="B17152">
        <f>IF(ISNUMBER(Input!B17152),IF(AND(Input!B17152&gt;=20,Input!B17152&lt;=700),Input!B17152,""),"")</f>
        <v/>
      </c>
      <c r="C17152">
        <f>IF(B17152="","",INT(A17152))</f>
        <v/>
      </c>
      <c r="D17152">
        <f>IF(B17152="","",HOUR(A17152))</f>
        <v/>
      </c>
      <c r="E17152">
        <f>IF(B17152="","",IF(INPUT!$I$1="","",IF(C17152&lt;(INT(INPUT!$I$1)-INPUT!$I$2),"Off Meds",IF(C17152&lt;=(INT(INPUT!$I$1)+INPUT!$I$2),"Washout","On Meds"))))</f>
        <v/>
      </c>
      <c r="F17152">
        <f>IF(B17152="","",1.509*(LN(B17152)^1.084-5.381))</f>
        <v/>
      </c>
      <c r="G17152">
        <f>IF(F17152="","",IF(F17152&lt;0,10*F17152^2,0))</f>
        <v/>
      </c>
      <c r="H17152">
        <f>IF(F17152="","",IF(F17152&gt;0,10*F17152^2,0))</f>
        <v/>
      </c>
    </row>
    <row r="17153">
      <c r="A17153">
        <f>Input!A17153</f>
        <v/>
      </c>
      <c r="B17153">
        <f>IF(ISNUMBER(Input!B17153),IF(AND(Input!B17153&gt;=20,Input!B17153&lt;=700),Input!B17153,""),"")</f>
        <v/>
      </c>
      <c r="C17153">
        <f>IF(B17153="","",INT(A17153))</f>
        <v/>
      </c>
      <c r="D17153">
        <f>IF(B17153="","",HOUR(A17153))</f>
        <v/>
      </c>
      <c r="E17153">
        <f>IF(B17153="","",IF(INPUT!$I$1="","",IF(C17153&lt;(INT(INPUT!$I$1)-INPUT!$I$2),"Off Meds",IF(C17153&lt;=(INT(INPUT!$I$1)+INPUT!$I$2),"Washout","On Meds"))))</f>
        <v/>
      </c>
      <c r="F17153">
        <f>IF(B17153="","",1.509*(LN(B17153)^1.084-5.381))</f>
        <v/>
      </c>
      <c r="G17153">
        <f>IF(F17153="","",IF(F17153&lt;0,10*F17153^2,0))</f>
        <v/>
      </c>
      <c r="H17153">
        <f>IF(F17153="","",IF(F17153&gt;0,10*F17153^2,0))</f>
        <v/>
      </c>
    </row>
    <row r="17154">
      <c r="A17154">
        <f>Input!A17154</f>
        <v/>
      </c>
      <c r="B17154">
        <f>IF(ISNUMBER(Input!B17154),IF(AND(Input!B17154&gt;=20,Input!B17154&lt;=700),Input!B17154,""),"")</f>
        <v/>
      </c>
      <c r="C17154">
        <f>IF(B17154="","",INT(A17154))</f>
        <v/>
      </c>
      <c r="D17154">
        <f>IF(B17154="","",HOUR(A17154))</f>
        <v/>
      </c>
      <c r="E17154">
        <f>IF(B17154="","",IF(INPUT!$I$1="","",IF(C17154&lt;(INT(INPUT!$I$1)-INPUT!$I$2),"Off Meds",IF(C17154&lt;=(INT(INPUT!$I$1)+INPUT!$I$2),"Washout","On Meds"))))</f>
        <v/>
      </c>
      <c r="F17154">
        <f>IF(B17154="","",1.509*(LN(B17154)^1.084-5.381))</f>
        <v/>
      </c>
      <c r="G17154">
        <f>IF(F17154="","",IF(F17154&lt;0,10*F17154^2,0))</f>
        <v/>
      </c>
      <c r="H17154">
        <f>IF(F17154="","",IF(F17154&gt;0,10*F17154^2,0))</f>
        <v/>
      </c>
    </row>
    <row r="17155">
      <c r="A17155">
        <f>Input!A17155</f>
        <v/>
      </c>
      <c r="B17155">
        <f>IF(ISNUMBER(Input!B17155),IF(AND(Input!B17155&gt;=20,Input!B17155&lt;=700),Input!B17155,""),"")</f>
        <v/>
      </c>
      <c r="C17155">
        <f>IF(B17155="","",INT(A17155))</f>
        <v/>
      </c>
      <c r="D17155">
        <f>IF(B17155="","",HOUR(A17155))</f>
        <v/>
      </c>
      <c r="E17155">
        <f>IF(B17155="","",IF(INPUT!$I$1="","",IF(C17155&lt;(INT(INPUT!$I$1)-INPUT!$I$2),"Off Meds",IF(C17155&lt;=(INT(INPUT!$I$1)+INPUT!$I$2),"Washout","On Meds"))))</f>
        <v/>
      </c>
      <c r="F17155">
        <f>IF(B17155="","",1.509*(LN(B17155)^1.084-5.381))</f>
        <v/>
      </c>
      <c r="G17155">
        <f>IF(F17155="","",IF(F17155&lt;0,10*F17155^2,0))</f>
        <v/>
      </c>
      <c r="H17155">
        <f>IF(F17155="","",IF(F17155&gt;0,10*F17155^2,0))</f>
        <v/>
      </c>
    </row>
    <row r="17156">
      <c r="A17156">
        <f>Input!A17156</f>
        <v/>
      </c>
      <c r="B17156">
        <f>IF(ISNUMBER(Input!B17156),IF(AND(Input!B17156&gt;=20,Input!B17156&lt;=700),Input!B17156,""),"")</f>
        <v/>
      </c>
      <c r="C17156">
        <f>IF(B17156="","",INT(A17156))</f>
        <v/>
      </c>
      <c r="D17156">
        <f>IF(B17156="","",HOUR(A17156))</f>
        <v/>
      </c>
      <c r="E17156">
        <f>IF(B17156="","",IF(INPUT!$I$1="","",IF(C17156&lt;(INT(INPUT!$I$1)-INPUT!$I$2),"Off Meds",IF(C17156&lt;=(INT(INPUT!$I$1)+INPUT!$I$2),"Washout","On Meds"))))</f>
        <v/>
      </c>
      <c r="F17156">
        <f>IF(B17156="","",1.509*(LN(B17156)^1.084-5.381))</f>
        <v/>
      </c>
      <c r="G17156">
        <f>IF(F17156="","",IF(F17156&lt;0,10*F17156^2,0))</f>
        <v/>
      </c>
      <c r="H17156">
        <f>IF(F17156="","",IF(F17156&gt;0,10*F17156^2,0))</f>
        <v/>
      </c>
    </row>
    <row r="17157">
      <c r="A17157">
        <f>Input!A17157</f>
        <v/>
      </c>
      <c r="B17157">
        <f>IF(ISNUMBER(Input!B17157),IF(AND(Input!B17157&gt;=20,Input!B17157&lt;=700),Input!B17157,""),"")</f>
        <v/>
      </c>
      <c r="C17157">
        <f>IF(B17157="","",INT(A17157))</f>
        <v/>
      </c>
      <c r="D17157">
        <f>IF(B17157="","",HOUR(A17157))</f>
        <v/>
      </c>
      <c r="E17157">
        <f>IF(B17157="","",IF(INPUT!$I$1="","",IF(C17157&lt;(INT(INPUT!$I$1)-INPUT!$I$2),"Off Meds",IF(C17157&lt;=(INT(INPUT!$I$1)+INPUT!$I$2),"Washout","On Meds"))))</f>
        <v/>
      </c>
      <c r="F17157">
        <f>IF(B17157="","",1.509*(LN(B17157)^1.084-5.381))</f>
        <v/>
      </c>
      <c r="G17157">
        <f>IF(F17157="","",IF(F17157&lt;0,10*F17157^2,0))</f>
        <v/>
      </c>
      <c r="H17157">
        <f>IF(F17157="","",IF(F17157&gt;0,10*F17157^2,0))</f>
        <v/>
      </c>
    </row>
    <row r="17158">
      <c r="A17158">
        <f>Input!A17158</f>
        <v/>
      </c>
      <c r="B17158">
        <f>IF(ISNUMBER(Input!B17158),IF(AND(Input!B17158&gt;=20,Input!B17158&lt;=700),Input!B17158,""),"")</f>
        <v/>
      </c>
      <c r="C17158">
        <f>IF(B17158="","",INT(A17158))</f>
        <v/>
      </c>
      <c r="D17158">
        <f>IF(B17158="","",HOUR(A17158))</f>
        <v/>
      </c>
      <c r="E17158">
        <f>IF(B17158="","",IF(INPUT!$I$1="","",IF(C17158&lt;(INT(INPUT!$I$1)-INPUT!$I$2),"Off Meds",IF(C17158&lt;=(INT(INPUT!$I$1)+INPUT!$I$2),"Washout","On Meds"))))</f>
        <v/>
      </c>
      <c r="F17158">
        <f>IF(B17158="","",1.509*(LN(B17158)^1.084-5.381))</f>
        <v/>
      </c>
      <c r="G17158">
        <f>IF(F17158="","",IF(F17158&lt;0,10*F17158^2,0))</f>
        <v/>
      </c>
      <c r="H17158">
        <f>IF(F17158="","",IF(F17158&gt;0,10*F17158^2,0))</f>
        <v/>
      </c>
    </row>
    <row r="17159">
      <c r="A17159">
        <f>Input!A17159</f>
        <v/>
      </c>
      <c r="B17159">
        <f>IF(ISNUMBER(Input!B17159),IF(AND(Input!B17159&gt;=20,Input!B17159&lt;=700),Input!B17159,""),"")</f>
        <v/>
      </c>
      <c r="C17159">
        <f>IF(B17159="","",INT(A17159))</f>
        <v/>
      </c>
      <c r="D17159">
        <f>IF(B17159="","",HOUR(A17159))</f>
        <v/>
      </c>
      <c r="E17159">
        <f>IF(B17159="","",IF(INPUT!$I$1="","",IF(C17159&lt;(INT(INPUT!$I$1)-INPUT!$I$2),"Off Meds",IF(C17159&lt;=(INT(INPUT!$I$1)+INPUT!$I$2),"Washout","On Meds"))))</f>
        <v/>
      </c>
      <c r="F17159">
        <f>IF(B17159="","",1.509*(LN(B17159)^1.084-5.381))</f>
        <v/>
      </c>
      <c r="G17159">
        <f>IF(F17159="","",IF(F17159&lt;0,10*F17159^2,0))</f>
        <v/>
      </c>
      <c r="H17159">
        <f>IF(F17159="","",IF(F17159&gt;0,10*F17159^2,0))</f>
        <v/>
      </c>
    </row>
    <row r="17160">
      <c r="A17160">
        <f>Input!A17160</f>
        <v/>
      </c>
      <c r="B17160">
        <f>IF(ISNUMBER(Input!B17160),IF(AND(Input!B17160&gt;=20,Input!B17160&lt;=700),Input!B17160,""),"")</f>
        <v/>
      </c>
      <c r="C17160">
        <f>IF(B17160="","",INT(A17160))</f>
        <v/>
      </c>
      <c r="D17160">
        <f>IF(B17160="","",HOUR(A17160))</f>
        <v/>
      </c>
      <c r="E17160">
        <f>IF(B17160="","",IF(INPUT!$I$1="","",IF(C17160&lt;(INT(INPUT!$I$1)-INPUT!$I$2),"Off Meds",IF(C17160&lt;=(INT(INPUT!$I$1)+INPUT!$I$2),"Washout","On Meds"))))</f>
        <v/>
      </c>
      <c r="F17160">
        <f>IF(B17160="","",1.509*(LN(B17160)^1.084-5.381))</f>
        <v/>
      </c>
      <c r="G17160">
        <f>IF(F17160="","",IF(F17160&lt;0,10*F17160^2,0))</f>
        <v/>
      </c>
      <c r="H17160">
        <f>IF(F17160="","",IF(F17160&gt;0,10*F17160^2,0))</f>
        <v/>
      </c>
    </row>
    <row r="17161">
      <c r="A17161">
        <f>Input!A17161</f>
        <v/>
      </c>
      <c r="B17161">
        <f>IF(ISNUMBER(Input!B17161),IF(AND(Input!B17161&gt;=20,Input!B17161&lt;=700),Input!B17161,""),"")</f>
        <v/>
      </c>
      <c r="C17161">
        <f>IF(B17161="","",INT(A17161))</f>
        <v/>
      </c>
      <c r="D17161">
        <f>IF(B17161="","",HOUR(A17161))</f>
        <v/>
      </c>
      <c r="E17161">
        <f>IF(B17161="","",IF(INPUT!$I$1="","",IF(C17161&lt;(INT(INPUT!$I$1)-INPUT!$I$2),"Off Meds",IF(C17161&lt;=(INT(INPUT!$I$1)+INPUT!$I$2),"Washout","On Meds"))))</f>
        <v/>
      </c>
      <c r="F17161">
        <f>IF(B17161="","",1.509*(LN(B17161)^1.084-5.381))</f>
        <v/>
      </c>
      <c r="G17161">
        <f>IF(F17161="","",IF(F17161&lt;0,10*F17161^2,0))</f>
        <v/>
      </c>
      <c r="H17161">
        <f>IF(F17161="","",IF(F17161&gt;0,10*F17161^2,0))</f>
        <v/>
      </c>
    </row>
    <row r="17162">
      <c r="A17162">
        <f>Input!A17162</f>
        <v/>
      </c>
      <c r="B17162">
        <f>IF(ISNUMBER(Input!B17162),IF(AND(Input!B17162&gt;=20,Input!B17162&lt;=700),Input!B17162,""),"")</f>
        <v/>
      </c>
      <c r="C17162">
        <f>IF(B17162="","",INT(A17162))</f>
        <v/>
      </c>
      <c r="D17162">
        <f>IF(B17162="","",HOUR(A17162))</f>
        <v/>
      </c>
      <c r="E17162">
        <f>IF(B17162="","",IF(INPUT!$I$1="","",IF(C17162&lt;(INT(INPUT!$I$1)-INPUT!$I$2),"Off Meds",IF(C17162&lt;=(INT(INPUT!$I$1)+INPUT!$I$2),"Washout","On Meds"))))</f>
        <v/>
      </c>
      <c r="F17162">
        <f>IF(B17162="","",1.509*(LN(B17162)^1.084-5.381))</f>
        <v/>
      </c>
      <c r="G17162">
        <f>IF(F17162="","",IF(F17162&lt;0,10*F17162^2,0))</f>
        <v/>
      </c>
      <c r="H17162">
        <f>IF(F17162="","",IF(F17162&gt;0,10*F17162^2,0))</f>
        <v/>
      </c>
    </row>
    <row r="17163">
      <c r="A17163">
        <f>Input!A17163</f>
        <v/>
      </c>
      <c r="B17163">
        <f>IF(ISNUMBER(Input!B17163),IF(AND(Input!B17163&gt;=20,Input!B17163&lt;=700),Input!B17163,""),"")</f>
        <v/>
      </c>
      <c r="C17163">
        <f>IF(B17163="","",INT(A17163))</f>
        <v/>
      </c>
      <c r="D17163">
        <f>IF(B17163="","",HOUR(A17163))</f>
        <v/>
      </c>
      <c r="E17163">
        <f>IF(B17163="","",IF(INPUT!$I$1="","",IF(C17163&lt;(INT(INPUT!$I$1)-INPUT!$I$2),"Off Meds",IF(C17163&lt;=(INT(INPUT!$I$1)+INPUT!$I$2),"Washout","On Meds"))))</f>
        <v/>
      </c>
      <c r="F17163">
        <f>IF(B17163="","",1.509*(LN(B17163)^1.084-5.381))</f>
        <v/>
      </c>
      <c r="G17163">
        <f>IF(F17163="","",IF(F17163&lt;0,10*F17163^2,0))</f>
        <v/>
      </c>
      <c r="H17163">
        <f>IF(F17163="","",IF(F17163&gt;0,10*F17163^2,0))</f>
        <v/>
      </c>
    </row>
    <row r="17164">
      <c r="A17164">
        <f>Input!A17164</f>
        <v/>
      </c>
      <c r="B17164">
        <f>IF(ISNUMBER(Input!B17164),IF(AND(Input!B17164&gt;=20,Input!B17164&lt;=700),Input!B17164,""),"")</f>
        <v/>
      </c>
      <c r="C17164">
        <f>IF(B17164="","",INT(A17164))</f>
        <v/>
      </c>
      <c r="D17164">
        <f>IF(B17164="","",HOUR(A17164))</f>
        <v/>
      </c>
      <c r="E17164">
        <f>IF(B17164="","",IF(INPUT!$I$1="","",IF(C17164&lt;(INT(INPUT!$I$1)-INPUT!$I$2),"Off Meds",IF(C17164&lt;=(INT(INPUT!$I$1)+INPUT!$I$2),"Washout","On Meds"))))</f>
        <v/>
      </c>
      <c r="F17164">
        <f>IF(B17164="","",1.509*(LN(B17164)^1.084-5.381))</f>
        <v/>
      </c>
      <c r="G17164">
        <f>IF(F17164="","",IF(F17164&lt;0,10*F17164^2,0))</f>
        <v/>
      </c>
      <c r="H17164">
        <f>IF(F17164="","",IF(F17164&gt;0,10*F17164^2,0))</f>
        <v/>
      </c>
    </row>
    <row r="17165">
      <c r="A17165">
        <f>Input!A17165</f>
        <v/>
      </c>
      <c r="B17165">
        <f>IF(ISNUMBER(Input!B17165),IF(AND(Input!B17165&gt;=20,Input!B17165&lt;=700),Input!B17165,""),"")</f>
        <v/>
      </c>
      <c r="C17165">
        <f>IF(B17165="","",INT(A17165))</f>
        <v/>
      </c>
      <c r="D17165">
        <f>IF(B17165="","",HOUR(A17165))</f>
        <v/>
      </c>
      <c r="E17165">
        <f>IF(B17165="","",IF(INPUT!$I$1="","",IF(C17165&lt;(INT(INPUT!$I$1)-INPUT!$I$2),"Off Meds",IF(C17165&lt;=(INT(INPUT!$I$1)+INPUT!$I$2),"Washout","On Meds"))))</f>
        <v/>
      </c>
      <c r="F17165">
        <f>IF(B17165="","",1.509*(LN(B17165)^1.084-5.381))</f>
        <v/>
      </c>
      <c r="G17165">
        <f>IF(F17165="","",IF(F17165&lt;0,10*F17165^2,0))</f>
        <v/>
      </c>
      <c r="H17165">
        <f>IF(F17165="","",IF(F17165&gt;0,10*F17165^2,0))</f>
        <v/>
      </c>
    </row>
    <row r="17166">
      <c r="A17166">
        <f>Input!A17166</f>
        <v/>
      </c>
      <c r="B17166">
        <f>IF(ISNUMBER(Input!B17166),IF(AND(Input!B17166&gt;=20,Input!B17166&lt;=700),Input!B17166,""),"")</f>
        <v/>
      </c>
      <c r="C17166">
        <f>IF(B17166="","",INT(A17166))</f>
        <v/>
      </c>
      <c r="D17166">
        <f>IF(B17166="","",HOUR(A17166))</f>
        <v/>
      </c>
      <c r="E17166">
        <f>IF(B17166="","",IF(INPUT!$I$1="","",IF(C17166&lt;(INT(INPUT!$I$1)-INPUT!$I$2),"Off Meds",IF(C17166&lt;=(INT(INPUT!$I$1)+INPUT!$I$2),"Washout","On Meds"))))</f>
        <v/>
      </c>
      <c r="F17166">
        <f>IF(B17166="","",1.509*(LN(B17166)^1.084-5.381))</f>
        <v/>
      </c>
      <c r="G17166">
        <f>IF(F17166="","",IF(F17166&lt;0,10*F17166^2,0))</f>
        <v/>
      </c>
      <c r="H17166">
        <f>IF(F17166="","",IF(F17166&gt;0,10*F17166^2,0))</f>
        <v/>
      </c>
    </row>
    <row r="17167">
      <c r="A17167">
        <f>Input!A17167</f>
        <v/>
      </c>
      <c r="B17167">
        <f>IF(ISNUMBER(Input!B17167),IF(AND(Input!B17167&gt;=20,Input!B17167&lt;=700),Input!B17167,""),"")</f>
        <v/>
      </c>
      <c r="C17167">
        <f>IF(B17167="","",INT(A17167))</f>
        <v/>
      </c>
      <c r="D17167">
        <f>IF(B17167="","",HOUR(A17167))</f>
        <v/>
      </c>
      <c r="E17167">
        <f>IF(B17167="","",IF(INPUT!$I$1="","",IF(C17167&lt;(INT(INPUT!$I$1)-INPUT!$I$2),"Off Meds",IF(C17167&lt;=(INT(INPUT!$I$1)+INPUT!$I$2),"Washout","On Meds"))))</f>
        <v/>
      </c>
      <c r="F17167">
        <f>IF(B17167="","",1.509*(LN(B17167)^1.084-5.381))</f>
        <v/>
      </c>
      <c r="G17167">
        <f>IF(F17167="","",IF(F17167&lt;0,10*F17167^2,0))</f>
        <v/>
      </c>
      <c r="H17167">
        <f>IF(F17167="","",IF(F17167&gt;0,10*F17167^2,0))</f>
        <v/>
      </c>
    </row>
    <row r="17168">
      <c r="A17168">
        <f>Input!A17168</f>
        <v/>
      </c>
      <c r="B17168">
        <f>IF(ISNUMBER(Input!B17168),IF(AND(Input!B17168&gt;=20,Input!B17168&lt;=700),Input!B17168,""),"")</f>
        <v/>
      </c>
      <c r="C17168">
        <f>IF(B17168="","",INT(A17168))</f>
        <v/>
      </c>
      <c r="D17168">
        <f>IF(B17168="","",HOUR(A17168))</f>
        <v/>
      </c>
      <c r="E17168">
        <f>IF(B17168="","",IF(INPUT!$I$1="","",IF(C17168&lt;(INT(INPUT!$I$1)-INPUT!$I$2),"Off Meds",IF(C17168&lt;=(INT(INPUT!$I$1)+INPUT!$I$2),"Washout","On Meds"))))</f>
        <v/>
      </c>
      <c r="F17168">
        <f>IF(B17168="","",1.509*(LN(B17168)^1.084-5.381))</f>
        <v/>
      </c>
      <c r="G17168">
        <f>IF(F17168="","",IF(F17168&lt;0,10*F17168^2,0))</f>
        <v/>
      </c>
      <c r="H17168">
        <f>IF(F17168="","",IF(F17168&gt;0,10*F17168^2,0))</f>
        <v/>
      </c>
    </row>
    <row r="17169">
      <c r="A17169">
        <f>Input!A17169</f>
        <v/>
      </c>
      <c r="B17169">
        <f>IF(ISNUMBER(Input!B17169),IF(AND(Input!B17169&gt;=20,Input!B17169&lt;=700),Input!B17169,""),"")</f>
        <v/>
      </c>
      <c r="C17169">
        <f>IF(B17169="","",INT(A17169))</f>
        <v/>
      </c>
      <c r="D17169">
        <f>IF(B17169="","",HOUR(A17169))</f>
        <v/>
      </c>
      <c r="E17169">
        <f>IF(B17169="","",IF(INPUT!$I$1="","",IF(C17169&lt;(INT(INPUT!$I$1)-INPUT!$I$2),"Off Meds",IF(C17169&lt;=(INT(INPUT!$I$1)+INPUT!$I$2),"Washout","On Meds"))))</f>
        <v/>
      </c>
      <c r="F17169">
        <f>IF(B17169="","",1.509*(LN(B17169)^1.084-5.381))</f>
        <v/>
      </c>
      <c r="G17169">
        <f>IF(F17169="","",IF(F17169&lt;0,10*F17169^2,0))</f>
        <v/>
      </c>
      <c r="H17169">
        <f>IF(F17169="","",IF(F17169&gt;0,10*F17169^2,0))</f>
        <v/>
      </c>
    </row>
    <row r="17170">
      <c r="A17170">
        <f>Input!A17170</f>
        <v/>
      </c>
      <c r="B17170">
        <f>IF(ISNUMBER(Input!B17170),IF(AND(Input!B17170&gt;=20,Input!B17170&lt;=700),Input!B17170,""),"")</f>
        <v/>
      </c>
      <c r="C17170">
        <f>IF(B17170="","",INT(A17170))</f>
        <v/>
      </c>
      <c r="D17170">
        <f>IF(B17170="","",HOUR(A17170))</f>
        <v/>
      </c>
      <c r="E17170">
        <f>IF(B17170="","",IF(INPUT!$I$1="","",IF(C17170&lt;(INT(INPUT!$I$1)-INPUT!$I$2),"Off Meds",IF(C17170&lt;=(INT(INPUT!$I$1)+INPUT!$I$2),"Washout","On Meds"))))</f>
        <v/>
      </c>
      <c r="F17170">
        <f>IF(B17170="","",1.509*(LN(B17170)^1.084-5.381))</f>
        <v/>
      </c>
      <c r="G17170">
        <f>IF(F17170="","",IF(F17170&lt;0,10*F17170^2,0))</f>
        <v/>
      </c>
      <c r="H17170">
        <f>IF(F17170="","",IF(F17170&gt;0,10*F17170^2,0))</f>
        <v/>
      </c>
    </row>
    <row r="17171">
      <c r="A17171">
        <f>Input!A17171</f>
        <v/>
      </c>
      <c r="B17171">
        <f>IF(ISNUMBER(Input!B17171),IF(AND(Input!B17171&gt;=20,Input!B17171&lt;=700),Input!B17171,""),"")</f>
        <v/>
      </c>
      <c r="C17171">
        <f>IF(B17171="","",INT(A17171))</f>
        <v/>
      </c>
      <c r="D17171">
        <f>IF(B17171="","",HOUR(A17171))</f>
        <v/>
      </c>
      <c r="E17171">
        <f>IF(B17171="","",IF(INPUT!$I$1="","",IF(C17171&lt;(INT(INPUT!$I$1)-INPUT!$I$2),"Off Meds",IF(C17171&lt;=(INT(INPUT!$I$1)+INPUT!$I$2),"Washout","On Meds"))))</f>
        <v/>
      </c>
      <c r="F17171">
        <f>IF(B17171="","",1.509*(LN(B17171)^1.084-5.381))</f>
        <v/>
      </c>
      <c r="G17171">
        <f>IF(F17171="","",IF(F17171&lt;0,10*F17171^2,0))</f>
        <v/>
      </c>
      <c r="H17171">
        <f>IF(F17171="","",IF(F17171&gt;0,10*F17171^2,0))</f>
        <v/>
      </c>
    </row>
    <row r="17172">
      <c r="A17172">
        <f>Input!A17172</f>
        <v/>
      </c>
      <c r="B17172">
        <f>IF(ISNUMBER(Input!B17172),IF(AND(Input!B17172&gt;=20,Input!B17172&lt;=700),Input!B17172,""),"")</f>
        <v/>
      </c>
      <c r="C17172">
        <f>IF(B17172="","",INT(A17172))</f>
        <v/>
      </c>
      <c r="D17172">
        <f>IF(B17172="","",HOUR(A17172))</f>
        <v/>
      </c>
      <c r="E17172">
        <f>IF(B17172="","",IF(INPUT!$I$1="","",IF(C17172&lt;(INT(INPUT!$I$1)-INPUT!$I$2),"Off Meds",IF(C17172&lt;=(INT(INPUT!$I$1)+INPUT!$I$2),"Washout","On Meds"))))</f>
        <v/>
      </c>
      <c r="F17172">
        <f>IF(B17172="","",1.509*(LN(B17172)^1.084-5.381))</f>
        <v/>
      </c>
      <c r="G17172">
        <f>IF(F17172="","",IF(F17172&lt;0,10*F17172^2,0))</f>
        <v/>
      </c>
      <c r="H17172">
        <f>IF(F17172="","",IF(F17172&gt;0,10*F17172^2,0))</f>
        <v/>
      </c>
    </row>
    <row r="17173">
      <c r="A17173">
        <f>Input!A17173</f>
        <v/>
      </c>
      <c r="B17173">
        <f>IF(ISNUMBER(Input!B17173),IF(AND(Input!B17173&gt;=20,Input!B17173&lt;=700),Input!B17173,""),"")</f>
        <v/>
      </c>
      <c r="C17173">
        <f>IF(B17173="","",INT(A17173))</f>
        <v/>
      </c>
      <c r="D17173">
        <f>IF(B17173="","",HOUR(A17173))</f>
        <v/>
      </c>
      <c r="E17173">
        <f>IF(B17173="","",IF(INPUT!$I$1="","",IF(C17173&lt;(INT(INPUT!$I$1)-INPUT!$I$2),"Off Meds",IF(C17173&lt;=(INT(INPUT!$I$1)+INPUT!$I$2),"Washout","On Meds"))))</f>
        <v/>
      </c>
      <c r="F17173">
        <f>IF(B17173="","",1.509*(LN(B17173)^1.084-5.381))</f>
        <v/>
      </c>
      <c r="G17173">
        <f>IF(F17173="","",IF(F17173&lt;0,10*F17173^2,0))</f>
        <v/>
      </c>
      <c r="H17173">
        <f>IF(F17173="","",IF(F17173&gt;0,10*F17173^2,0))</f>
        <v/>
      </c>
    </row>
    <row r="17174">
      <c r="A17174">
        <f>Input!A17174</f>
        <v/>
      </c>
      <c r="B17174">
        <f>IF(ISNUMBER(Input!B17174),IF(AND(Input!B17174&gt;=20,Input!B17174&lt;=700),Input!B17174,""),"")</f>
        <v/>
      </c>
      <c r="C17174">
        <f>IF(B17174="","",INT(A17174))</f>
        <v/>
      </c>
      <c r="D17174">
        <f>IF(B17174="","",HOUR(A17174))</f>
        <v/>
      </c>
      <c r="E17174">
        <f>IF(B17174="","",IF(INPUT!$I$1="","",IF(C17174&lt;(INT(INPUT!$I$1)-INPUT!$I$2),"Off Meds",IF(C17174&lt;=(INT(INPUT!$I$1)+INPUT!$I$2),"Washout","On Meds"))))</f>
        <v/>
      </c>
      <c r="F17174">
        <f>IF(B17174="","",1.509*(LN(B17174)^1.084-5.381))</f>
        <v/>
      </c>
      <c r="G17174">
        <f>IF(F17174="","",IF(F17174&lt;0,10*F17174^2,0))</f>
        <v/>
      </c>
      <c r="H17174">
        <f>IF(F17174="","",IF(F17174&gt;0,10*F17174^2,0))</f>
        <v/>
      </c>
    </row>
    <row r="17175">
      <c r="A17175">
        <f>Input!A17175</f>
        <v/>
      </c>
      <c r="B17175">
        <f>IF(ISNUMBER(Input!B17175),IF(AND(Input!B17175&gt;=20,Input!B17175&lt;=700),Input!B17175,""),"")</f>
        <v/>
      </c>
      <c r="C17175">
        <f>IF(B17175="","",INT(A17175))</f>
        <v/>
      </c>
      <c r="D17175">
        <f>IF(B17175="","",HOUR(A17175))</f>
        <v/>
      </c>
      <c r="E17175">
        <f>IF(B17175="","",IF(INPUT!$I$1="","",IF(C17175&lt;(INT(INPUT!$I$1)-INPUT!$I$2),"Off Meds",IF(C17175&lt;=(INT(INPUT!$I$1)+INPUT!$I$2),"Washout","On Meds"))))</f>
        <v/>
      </c>
      <c r="F17175">
        <f>IF(B17175="","",1.509*(LN(B17175)^1.084-5.381))</f>
        <v/>
      </c>
      <c r="G17175">
        <f>IF(F17175="","",IF(F17175&lt;0,10*F17175^2,0))</f>
        <v/>
      </c>
      <c r="H17175">
        <f>IF(F17175="","",IF(F17175&gt;0,10*F17175^2,0))</f>
        <v/>
      </c>
    </row>
    <row r="17176">
      <c r="A17176">
        <f>Input!A17176</f>
        <v/>
      </c>
      <c r="B17176">
        <f>IF(ISNUMBER(Input!B17176),IF(AND(Input!B17176&gt;=20,Input!B17176&lt;=700),Input!B17176,""),"")</f>
        <v/>
      </c>
      <c r="C17176">
        <f>IF(B17176="","",INT(A17176))</f>
        <v/>
      </c>
      <c r="D17176">
        <f>IF(B17176="","",HOUR(A17176))</f>
        <v/>
      </c>
      <c r="E17176">
        <f>IF(B17176="","",IF(INPUT!$I$1="","",IF(C17176&lt;(INT(INPUT!$I$1)-INPUT!$I$2),"Off Meds",IF(C17176&lt;=(INT(INPUT!$I$1)+INPUT!$I$2),"Washout","On Meds"))))</f>
        <v/>
      </c>
      <c r="F17176">
        <f>IF(B17176="","",1.509*(LN(B17176)^1.084-5.381))</f>
        <v/>
      </c>
      <c r="G17176">
        <f>IF(F17176="","",IF(F17176&lt;0,10*F17176^2,0))</f>
        <v/>
      </c>
      <c r="H17176">
        <f>IF(F17176="","",IF(F17176&gt;0,10*F17176^2,0))</f>
        <v/>
      </c>
    </row>
    <row r="17177">
      <c r="A17177">
        <f>Input!A17177</f>
        <v/>
      </c>
      <c r="B17177">
        <f>IF(ISNUMBER(Input!B17177),IF(AND(Input!B17177&gt;=20,Input!B17177&lt;=700),Input!B17177,""),"")</f>
        <v/>
      </c>
      <c r="C17177">
        <f>IF(B17177="","",INT(A17177))</f>
        <v/>
      </c>
      <c r="D17177">
        <f>IF(B17177="","",HOUR(A17177))</f>
        <v/>
      </c>
      <c r="E17177">
        <f>IF(B17177="","",IF(INPUT!$I$1="","",IF(C17177&lt;(INT(INPUT!$I$1)-INPUT!$I$2),"Off Meds",IF(C17177&lt;=(INT(INPUT!$I$1)+INPUT!$I$2),"Washout","On Meds"))))</f>
        <v/>
      </c>
      <c r="F17177">
        <f>IF(B17177="","",1.509*(LN(B17177)^1.084-5.381))</f>
        <v/>
      </c>
      <c r="G17177">
        <f>IF(F17177="","",IF(F17177&lt;0,10*F17177^2,0))</f>
        <v/>
      </c>
      <c r="H17177">
        <f>IF(F17177="","",IF(F17177&gt;0,10*F17177^2,0))</f>
        <v/>
      </c>
    </row>
    <row r="17178">
      <c r="A17178">
        <f>Input!A17178</f>
        <v/>
      </c>
      <c r="B17178">
        <f>IF(ISNUMBER(Input!B17178),IF(AND(Input!B17178&gt;=20,Input!B17178&lt;=700),Input!B17178,""),"")</f>
        <v/>
      </c>
      <c r="C17178">
        <f>IF(B17178="","",INT(A17178))</f>
        <v/>
      </c>
      <c r="D17178">
        <f>IF(B17178="","",HOUR(A17178))</f>
        <v/>
      </c>
      <c r="E17178">
        <f>IF(B17178="","",IF(INPUT!$I$1="","",IF(C17178&lt;(INT(INPUT!$I$1)-INPUT!$I$2),"Off Meds",IF(C17178&lt;=(INT(INPUT!$I$1)+INPUT!$I$2),"Washout","On Meds"))))</f>
        <v/>
      </c>
      <c r="F17178">
        <f>IF(B17178="","",1.509*(LN(B17178)^1.084-5.381))</f>
        <v/>
      </c>
      <c r="G17178">
        <f>IF(F17178="","",IF(F17178&lt;0,10*F17178^2,0))</f>
        <v/>
      </c>
      <c r="H17178">
        <f>IF(F17178="","",IF(F17178&gt;0,10*F17178^2,0))</f>
        <v/>
      </c>
    </row>
    <row r="17179">
      <c r="A17179">
        <f>Input!A17179</f>
        <v/>
      </c>
      <c r="B17179">
        <f>IF(ISNUMBER(Input!B17179),IF(AND(Input!B17179&gt;=20,Input!B17179&lt;=700),Input!B17179,""),"")</f>
        <v/>
      </c>
      <c r="C17179">
        <f>IF(B17179="","",INT(A17179))</f>
        <v/>
      </c>
      <c r="D17179">
        <f>IF(B17179="","",HOUR(A17179))</f>
        <v/>
      </c>
      <c r="E17179">
        <f>IF(B17179="","",IF(INPUT!$I$1="","",IF(C17179&lt;(INT(INPUT!$I$1)-INPUT!$I$2),"Off Meds",IF(C17179&lt;=(INT(INPUT!$I$1)+INPUT!$I$2),"Washout","On Meds"))))</f>
        <v/>
      </c>
      <c r="F17179">
        <f>IF(B17179="","",1.509*(LN(B17179)^1.084-5.381))</f>
        <v/>
      </c>
      <c r="G17179">
        <f>IF(F17179="","",IF(F17179&lt;0,10*F17179^2,0))</f>
        <v/>
      </c>
      <c r="H17179">
        <f>IF(F17179="","",IF(F17179&gt;0,10*F17179^2,0))</f>
        <v/>
      </c>
    </row>
    <row r="17180">
      <c r="A17180">
        <f>Input!A17180</f>
        <v/>
      </c>
      <c r="B17180">
        <f>IF(ISNUMBER(Input!B17180),IF(AND(Input!B17180&gt;=20,Input!B17180&lt;=700),Input!B17180,""),"")</f>
        <v/>
      </c>
      <c r="C17180">
        <f>IF(B17180="","",INT(A17180))</f>
        <v/>
      </c>
      <c r="D17180">
        <f>IF(B17180="","",HOUR(A17180))</f>
        <v/>
      </c>
      <c r="E17180">
        <f>IF(B17180="","",IF(INPUT!$I$1="","",IF(C17180&lt;(INT(INPUT!$I$1)-INPUT!$I$2),"Off Meds",IF(C17180&lt;=(INT(INPUT!$I$1)+INPUT!$I$2),"Washout","On Meds"))))</f>
        <v/>
      </c>
      <c r="F17180">
        <f>IF(B17180="","",1.509*(LN(B17180)^1.084-5.381))</f>
        <v/>
      </c>
      <c r="G17180">
        <f>IF(F17180="","",IF(F17180&lt;0,10*F17180^2,0))</f>
        <v/>
      </c>
      <c r="H17180">
        <f>IF(F17180="","",IF(F17180&gt;0,10*F17180^2,0))</f>
        <v/>
      </c>
    </row>
    <row r="17181">
      <c r="A17181">
        <f>Input!A17181</f>
        <v/>
      </c>
      <c r="B17181">
        <f>IF(ISNUMBER(Input!B17181),IF(AND(Input!B17181&gt;=20,Input!B17181&lt;=700),Input!B17181,""),"")</f>
        <v/>
      </c>
      <c r="C17181">
        <f>IF(B17181="","",INT(A17181))</f>
        <v/>
      </c>
      <c r="D17181">
        <f>IF(B17181="","",HOUR(A17181))</f>
        <v/>
      </c>
      <c r="E17181">
        <f>IF(B17181="","",IF(INPUT!$I$1="","",IF(C17181&lt;(INT(INPUT!$I$1)-INPUT!$I$2),"Off Meds",IF(C17181&lt;=(INT(INPUT!$I$1)+INPUT!$I$2),"Washout","On Meds"))))</f>
        <v/>
      </c>
      <c r="F17181">
        <f>IF(B17181="","",1.509*(LN(B17181)^1.084-5.381))</f>
        <v/>
      </c>
      <c r="G17181">
        <f>IF(F17181="","",IF(F17181&lt;0,10*F17181^2,0))</f>
        <v/>
      </c>
      <c r="H17181">
        <f>IF(F17181="","",IF(F17181&gt;0,10*F17181^2,0))</f>
        <v/>
      </c>
    </row>
    <row r="17182">
      <c r="A17182">
        <f>Input!A17182</f>
        <v/>
      </c>
      <c r="B17182">
        <f>IF(ISNUMBER(Input!B17182),IF(AND(Input!B17182&gt;=20,Input!B17182&lt;=700),Input!B17182,""),"")</f>
        <v/>
      </c>
      <c r="C17182">
        <f>IF(B17182="","",INT(A17182))</f>
        <v/>
      </c>
      <c r="D17182">
        <f>IF(B17182="","",HOUR(A17182))</f>
        <v/>
      </c>
      <c r="E17182">
        <f>IF(B17182="","",IF(INPUT!$I$1="","",IF(C17182&lt;(INT(INPUT!$I$1)-INPUT!$I$2),"Off Meds",IF(C17182&lt;=(INT(INPUT!$I$1)+INPUT!$I$2),"Washout","On Meds"))))</f>
        <v/>
      </c>
      <c r="F17182">
        <f>IF(B17182="","",1.509*(LN(B17182)^1.084-5.381))</f>
        <v/>
      </c>
      <c r="G17182">
        <f>IF(F17182="","",IF(F17182&lt;0,10*F17182^2,0))</f>
        <v/>
      </c>
      <c r="H17182">
        <f>IF(F17182="","",IF(F17182&gt;0,10*F17182^2,0))</f>
        <v/>
      </c>
    </row>
    <row r="17183">
      <c r="A17183">
        <f>Input!A17183</f>
        <v/>
      </c>
      <c r="B17183">
        <f>IF(ISNUMBER(Input!B17183),IF(AND(Input!B17183&gt;=20,Input!B17183&lt;=700),Input!B17183,""),"")</f>
        <v/>
      </c>
      <c r="C17183">
        <f>IF(B17183="","",INT(A17183))</f>
        <v/>
      </c>
      <c r="D17183">
        <f>IF(B17183="","",HOUR(A17183))</f>
        <v/>
      </c>
      <c r="E17183">
        <f>IF(B17183="","",IF(INPUT!$I$1="","",IF(C17183&lt;(INT(INPUT!$I$1)-INPUT!$I$2),"Off Meds",IF(C17183&lt;=(INT(INPUT!$I$1)+INPUT!$I$2),"Washout","On Meds"))))</f>
        <v/>
      </c>
      <c r="F17183">
        <f>IF(B17183="","",1.509*(LN(B17183)^1.084-5.381))</f>
        <v/>
      </c>
      <c r="G17183">
        <f>IF(F17183="","",IF(F17183&lt;0,10*F17183^2,0))</f>
        <v/>
      </c>
      <c r="H17183">
        <f>IF(F17183="","",IF(F17183&gt;0,10*F17183^2,0))</f>
        <v/>
      </c>
    </row>
    <row r="17184">
      <c r="A17184">
        <f>Input!A17184</f>
        <v/>
      </c>
      <c r="B17184">
        <f>IF(ISNUMBER(Input!B17184),IF(AND(Input!B17184&gt;=20,Input!B17184&lt;=700),Input!B17184,""),"")</f>
        <v/>
      </c>
      <c r="C17184">
        <f>IF(B17184="","",INT(A17184))</f>
        <v/>
      </c>
      <c r="D17184">
        <f>IF(B17184="","",HOUR(A17184))</f>
        <v/>
      </c>
      <c r="E17184">
        <f>IF(B17184="","",IF(INPUT!$I$1="","",IF(C17184&lt;(INT(INPUT!$I$1)-INPUT!$I$2),"Off Meds",IF(C17184&lt;=(INT(INPUT!$I$1)+INPUT!$I$2),"Washout","On Meds"))))</f>
        <v/>
      </c>
      <c r="F17184">
        <f>IF(B17184="","",1.509*(LN(B17184)^1.084-5.381))</f>
        <v/>
      </c>
      <c r="G17184">
        <f>IF(F17184="","",IF(F17184&lt;0,10*F17184^2,0))</f>
        <v/>
      </c>
      <c r="H17184">
        <f>IF(F17184="","",IF(F17184&gt;0,10*F17184^2,0))</f>
        <v/>
      </c>
    </row>
    <row r="17185">
      <c r="A17185">
        <f>Input!A17185</f>
        <v/>
      </c>
      <c r="B17185">
        <f>IF(ISNUMBER(Input!B17185),IF(AND(Input!B17185&gt;=20,Input!B17185&lt;=700),Input!B17185,""),"")</f>
        <v/>
      </c>
      <c r="C17185">
        <f>IF(B17185="","",INT(A17185))</f>
        <v/>
      </c>
      <c r="D17185">
        <f>IF(B17185="","",HOUR(A17185))</f>
        <v/>
      </c>
      <c r="E17185">
        <f>IF(B17185="","",IF(INPUT!$I$1="","",IF(C17185&lt;(INT(INPUT!$I$1)-INPUT!$I$2),"Off Meds",IF(C17185&lt;=(INT(INPUT!$I$1)+INPUT!$I$2),"Washout","On Meds"))))</f>
        <v/>
      </c>
      <c r="F17185">
        <f>IF(B17185="","",1.509*(LN(B17185)^1.084-5.381))</f>
        <v/>
      </c>
      <c r="G17185">
        <f>IF(F17185="","",IF(F17185&lt;0,10*F17185^2,0))</f>
        <v/>
      </c>
      <c r="H17185">
        <f>IF(F17185="","",IF(F17185&gt;0,10*F17185^2,0))</f>
        <v/>
      </c>
    </row>
    <row r="17186">
      <c r="A17186">
        <f>Input!A17186</f>
        <v/>
      </c>
      <c r="B17186">
        <f>IF(ISNUMBER(Input!B17186),IF(AND(Input!B17186&gt;=20,Input!B17186&lt;=700),Input!B17186,""),"")</f>
        <v/>
      </c>
      <c r="C17186">
        <f>IF(B17186="","",INT(A17186))</f>
        <v/>
      </c>
      <c r="D17186">
        <f>IF(B17186="","",HOUR(A17186))</f>
        <v/>
      </c>
      <c r="E17186">
        <f>IF(B17186="","",IF(INPUT!$I$1="","",IF(C17186&lt;(INT(INPUT!$I$1)-INPUT!$I$2),"Off Meds",IF(C17186&lt;=(INT(INPUT!$I$1)+INPUT!$I$2),"Washout","On Meds"))))</f>
        <v/>
      </c>
      <c r="F17186">
        <f>IF(B17186="","",1.509*(LN(B17186)^1.084-5.381))</f>
        <v/>
      </c>
      <c r="G17186">
        <f>IF(F17186="","",IF(F17186&lt;0,10*F17186^2,0))</f>
        <v/>
      </c>
      <c r="H17186">
        <f>IF(F17186="","",IF(F17186&gt;0,10*F17186^2,0))</f>
        <v/>
      </c>
    </row>
    <row r="17187">
      <c r="A17187">
        <f>Input!A17187</f>
        <v/>
      </c>
      <c r="B17187">
        <f>IF(ISNUMBER(Input!B17187),IF(AND(Input!B17187&gt;=20,Input!B17187&lt;=700),Input!B17187,""),"")</f>
        <v/>
      </c>
      <c r="C17187">
        <f>IF(B17187="","",INT(A17187))</f>
        <v/>
      </c>
      <c r="D17187">
        <f>IF(B17187="","",HOUR(A17187))</f>
        <v/>
      </c>
      <c r="E17187">
        <f>IF(B17187="","",IF(INPUT!$I$1="","",IF(C17187&lt;(INT(INPUT!$I$1)-INPUT!$I$2),"Off Meds",IF(C17187&lt;=(INT(INPUT!$I$1)+INPUT!$I$2),"Washout","On Meds"))))</f>
        <v/>
      </c>
      <c r="F17187">
        <f>IF(B17187="","",1.509*(LN(B17187)^1.084-5.381))</f>
        <v/>
      </c>
      <c r="G17187">
        <f>IF(F17187="","",IF(F17187&lt;0,10*F17187^2,0))</f>
        <v/>
      </c>
      <c r="H17187">
        <f>IF(F17187="","",IF(F17187&gt;0,10*F17187^2,0))</f>
        <v/>
      </c>
    </row>
    <row r="17188">
      <c r="A17188">
        <f>Input!A17188</f>
        <v/>
      </c>
      <c r="B17188">
        <f>IF(ISNUMBER(Input!B17188),IF(AND(Input!B17188&gt;=20,Input!B17188&lt;=700),Input!B17188,""),"")</f>
        <v/>
      </c>
      <c r="C17188">
        <f>IF(B17188="","",INT(A17188))</f>
        <v/>
      </c>
      <c r="D17188">
        <f>IF(B17188="","",HOUR(A17188))</f>
        <v/>
      </c>
      <c r="E17188">
        <f>IF(B17188="","",IF(INPUT!$I$1="","",IF(C17188&lt;(INT(INPUT!$I$1)-INPUT!$I$2),"Off Meds",IF(C17188&lt;=(INT(INPUT!$I$1)+INPUT!$I$2),"Washout","On Meds"))))</f>
        <v/>
      </c>
      <c r="F17188">
        <f>IF(B17188="","",1.509*(LN(B17188)^1.084-5.381))</f>
        <v/>
      </c>
      <c r="G17188">
        <f>IF(F17188="","",IF(F17188&lt;0,10*F17188^2,0))</f>
        <v/>
      </c>
      <c r="H17188">
        <f>IF(F17188="","",IF(F17188&gt;0,10*F17188^2,0))</f>
        <v/>
      </c>
    </row>
    <row r="17189">
      <c r="A17189">
        <f>Input!A17189</f>
        <v/>
      </c>
      <c r="B17189">
        <f>IF(ISNUMBER(Input!B17189),IF(AND(Input!B17189&gt;=20,Input!B17189&lt;=700),Input!B17189,""),"")</f>
        <v/>
      </c>
      <c r="C17189">
        <f>IF(B17189="","",INT(A17189))</f>
        <v/>
      </c>
      <c r="D17189">
        <f>IF(B17189="","",HOUR(A17189))</f>
        <v/>
      </c>
      <c r="E17189">
        <f>IF(B17189="","",IF(INPUT!$I$1="","",IF(C17189&lt;(INT(INPUT!$I$1)-INPUT!$I$2),"Off Meds",IF(C17189&lt;=(INT(INPUT!$I$1)+INPUT!$I$2),"Washout","On Meds"))))</f>
        <v/>
      </c>
      <c r="F17189">
        <f>IF(B17189="","",1.509*(LN(B17189)^1.084-5.381))</f>
        <v/>
      </c>
      <c r="G17189">
        <f>IF(F17189="","",IF(F17189&lt;0,10*F17189^2,0))</f>
        <v/>
      </c>
      <c r="H17189">
        <f>IF(F17189="","",IF(F17189&gt;0,10*F17189^2,0))</f>
        <v/>
      </c>
    </row>
    <row r="17190">
      <c r="A17190">
        <f>Input!A17190</f>
        <v/>
      </c>
      <c r="B17190">
        <f>IF(ISNUMBER(Input!B17190),IF(AND(Input!B17190&gt;=20,Input!B17190&lt;=700),Input!B17190,""),"")</f>
        <v/>
      </c>
      <c r="C17190">
        <f>IF(B17190="","",INT(A17190))</f>
        <v/>
      </c>
      <c r="D17190">
        <f>IF(B17190="","",HOUR(A17190))</f>
        <v/>
      </c>
      <c r="E17190">
        <f>IF(B17190="","",IF(INPUT!$I$1="","",IF(C17190&lt;(INT(INPUT!$I$1)-INPUT!$I$2),"Off Meds",IF(C17190&lt;=(INT(INPUT!$I$1)+INPUT!$I$2),"Washout","On Meds"))))</f>
        <v/>
      </c>
      <c r="F17190">
        <f>IF(B17190="","",1.509*(LN(B17190)^1.084-5.381))</f>
        <v/>
      </c>
      <c r="G17190">
        <f>IF(F17190="","",IF(F17190&lt;0,10*F17190^2,0))</f>
        <v/>
      </c>
      <c r="H17190">
        <f>IF(F17190="","",IF(F17190&gt;0,10*F17190^2,0))</f>
        <v/>
      </c>
    </row>
    <row r="17191">
      <c r="A17191">
        <f>Input!A17191</f>
        <v/>
      </c>
      <c r="B17191">
        <f>IF(ISNUMBER(Input!B17191),IF(AND(Input!B17191&gt;=20,Input!B17191&lt;=700),Input!B17191,""),"")</f>
        <v/>
      </c>
      <c r="C17191">
        <f>IF(B17191="","",INT(A17191))</f>
        <v/>
      </c>
      <c r="D17191">
        <f>IF(B17191="","",HOUR(A17191))</f>
        <v/>
      </c>
      <c r="E17191">
        <f>IF(B17191="","",IF(INPUT!$I$1="","",IF(C17191&lt;(INT(INPUT!$I$1)-INPUT!$I$2),"Off Meds",IF(C17191&lt;=(INT(INPUT!$I$1)+INPUT!$I$2),"Washout","On Meds"))))</f>
        <v/>
      </c>
      <c r="F17191">
        <f>IF(B17191="","",1.509*(LN(B17191)^1.084-5.381))</f>
        <v/>
      </c>
      <c r="G17191">
        <f>IF(F17191="","",IF(F17191&lt;0,10*F17191^2,0))</f>
        <v/>
      </c>
      <c r="H17191">
        <f>IF(F17191="","",IF(F17191&gt;0,10*F17191^2,0))</f>
        <v/>
      </c>
    </row>
    <row r="17192">
      <c r="A17192">
        <f>Input!A17192</f>
        <v/>
      </c>
      <c r="B17192">
        <f>IF(ISNUMBER(Input!B17192),IF(AND(Input!B17192&gt;=20,Input!B17192&lt;=700),Input!B17192,""),"")</f>
        <v/>
      </c>
      <c r="C17192">
        <f>IF(B17192="","",INT(A17192))</f>
        <v/>
      </c>
      <c r="D17192">
        <f>IF(B17192="","",HOUR(A17192))</f>
        <v/>
      </c>
      <c r="E17192">
        <f>IF(B17192="","",IF(INPUT!$I$1="","",IF(C17192&lt;(INT(INPUT!$I$1)-INPUT!$I$2),"Off Meds",IF(C17192&lt;=(INT(INPUT!$I$1)+INPUT!$I$2),"Washout","On Meds"))))</f>
        <v/>
      </c>
      <c r="F17192">
        <f>IF(B17192="","",1.509*(LN(B17192)^1.084-5.381))</f>
        <v/>
      </c>
      <c r="G17192">
        <f>IF(F17192="","",IF(F17192&lt;0,10*F17192^2,0))</f>
        <v/>
      </c>
      <c r="H17192">
        <f>IF(F17192="","",IF(F17192&gt;0,10*F17192^2,0))</f>
        <v/>
      </c>
    </row>
    <row r="17193">
      <c r="A17193">
        <f>Input!A17193</f>
        <v/>
      </c>
      <c r="B17193">
        <f>IF(ISNUMBER(Input!B17193),IF(AND(Input!B17193&gt;=20,Input!B17193&lt;=700),Input!B17193,""),"")</f>
        <v/>
      </c>
      <c r="C17193">
        <f>IF(B17193="","",INT(A17193))</f>
        <v/>
      </c>
      <c r="D17193">
        <f>IF(B17193="","",HOUR(A17193))</f>
        <v/>
      </c>
      <c r="E17193">
        <f>IF(B17193="","",IF(INPUT!$I$1="","",IF(C17193&lt;(INT(INPUT!$I$1)-INPUT!$I$2),"Off Meds",IF(C17193&lt;=(INT(INPUT!$I$1)+INPUT!$I$2),"Washout","On Meds"))))</f>
        <v/>
      </c>
      <c r="F17193">
        <f>IF(B17193="","",1.509*(LN(B17193)^1.084-5.381))</f>
        <v/>
      </c>
      <c r="G17193">
        <f>IF(F17193="","",IF(F17193&lt;0,10*F17193^2,0))</f>
        <v/>
      </c>
      <c r="H17193">
        <f>IF(F17193="","",IF(F17193&gt;0,10*F17193^2,0))</f>
        <v/>
      </c>
    </row>
    <row r="17194">
      <c r="A17194">
        <f>Input!A17194</f>
        <v/>
      </c>
      <c r="B17194">
        <f>IF(ISNUMBER(Input!B17194),IF(AND(Input!B17194&gt;=20,Input!B17194&lt;=700),Input!B17194,""),"")</f>
        <v/>
      </c>
      <c r="C17194">
        <f>IF(B17194="","",INT(A17194))</f>
        <v/>
      </c>
      <c r="D17194">
        <f>IF(B17194="","",HOUR(A17194))</f>
        <v/>
      </c>
      <c r="E17194">
        <f>IF(B17194="","",IF(INPUT!$I$1="","",IF(C17194&lt;(INT(INPUT!$I$1)-INPUT!$I$2),"Off Meds",IF(C17194&lt;=(INT(INPUT!$I$1)+INPUT!$I$2),"Washout","On Meds"))))</f>
        <v/>
      </c>
      <c r="F17194">
        <f>IF(B17194="","",1.509*(LN(B17194)^1.084-5.381))</f>
        <v/>
      </c>
      <c r="G17194">
        <f>IF(F17194="","",IF(F17194&lt;0,10*F17194^2,0))</f>
        <v/>
      </c>
      <c r="H17194">
        <f>IF(F17194="","",IF(F17194&gt;0,10*F17194^2,0))</f>
        <v/>
      </c>
    </row>
    <row r="17195">
      <c r="A17195">
        <f>Input!A17195</f>
        <v/>
      </c>
      <c r="B17195">
        <f>IF(ISNUMBER(Input!B17195),IF(AND(Input!B17195&gt;=20,Input!B17195&lt;=700),Input!B17195,""),"")</f>
        <v/>
      </c>
      <c r="C17195">
        <f>IF(B17195="","",INT(A17195))</f>
        <v/>
      </c>
      <c r="D17195">
        <f>IF(B17195="","",HOUR(A17195))</f>
        <v/>
      </c>
      <c r="E17195">
        <f>IF(B17195="","",IF(INPUT!$I$1="","",IF(C17195&lt;(INT(INPUT!$I$1)-INPUT!$I$2),"Off Meds",IF(C17195&lt;=(INT(INPUT!$I$1)+INPUT!$I$2),"Washout","On Meds"))))</f>
        <v/>
      </c>
      <c r="F17195">
        <f>IF(B17195="","",1.509*(LN(B17195)^1.084-5.381))</f>
        <v/>
      </c>
      <c r="G17195">
        <f>IF(F17195="","",IF(F17195&lt;0,10*F17195^2,0))</f>
        <v/>
      </c>
      <c r="H17195">
        <f>IF(F17195="","",IF(F17195&gt;0,10*F17195^2,0))</f>
        <v/>
      </c>
    </row>
    <row r="17196">
      <c r="A17196">
        <f>Input!A17196</f>
        <v/>
      </c>
      <c r="B17196">
        <f>IF(ISNUMBER(Input!B17196),IF(AND(Input!B17196&gt;=20,Input!B17196&lt;=700),Input!B17196,""),"")</f>
        <v/>
      </c>
      <c r="C17196">
        <f>IF(B17196="","",INT(A17196))</f>
        <v/>
      </c>
      <c r="D17196">
        <f>IF(B17196="","",HOUR(A17196))</f>
        <v/>
      </c>
      <c r="E17196">
        <f>IF(B17196="","",IF(INPUT!$I$1="","",IF(C17196&lt;(INT(INPUT!$I$1)-INPUT!$I$2),"Off Meds",IF(C17196&lt;=(INT(INPUT!$I$1)+INPUT!$I$2),"Washout","On Meds"))))</f>
        <v/>
      </c>
      <c r="F17196">
        <f>IF(B17196="","",1.509*(LN(B17196)^1.084-5.381))</f>
        <v/>
      </c>
      <c r="G17196">
        <f>IF(F17196="","",IF(F17196&lt;0,10*F17196^2,0))</f>
        <v/>
      </c>
      <c r="H17196">
        <f>IF(F17196="","",IF(F17196&gt;0,10*F17196^2,0))</f>
        <v/>
      </c>
    </row>
    <row r="17197">
      <c r="A17197">
        <f>Input!A17197</f>
        <v/>
      </c>
      <c r="B17197">
        <f>IF(ISNUMBER(Input!B17197),IF(AND(Input!B17197&gt;=20,Input!B17197&lt;=700),Input!B17197,""),"")</f>
        <v/>
      </c>
      <c r="C17197">
        <f>IF(B17197="","",INT(A17197))</f>
        <v/>
      </c>
      <c r="D17197">
        <f>IF(B17197="","",HOUR(A17197))</f>
        <v/>
      </c>
      <c r="E17197">
        <f>IF(B17197="","",IF(INPUT!$I$1="","",IF(C17197&lt;(INT(INPUT!$I$1)-INPUT!$I$2),"Off Meds",IF(C17197&lt;=(INT(INPUT!$I$1)+INPUT!$I$2),"Washout","On Meds"))))</f>
        <v/>
      </c>
      <c r="F17197">
        <f>IF(B17197="","",1.509*(LN(B17197)^1.084-5.381))</f>
        <v/>
      </c>
      <c r="G17197">
        <f>IF(F17197="","",IF(F17197&lt;0,10*F17197^2,0))</f>
        <v/>
      </c>
      <c r="H17197">
        <f>IF(F17197="","",IF(F17197&gt;0,10*F17197^2,0))</f>
        <v/>
      </c>
    </row>
    <row r="17198">
      <c r="A17198">
        <f>Input!A17198</f>
        <v/>
      </c>
      <c r="B17198">
        <f>IF(ISNUMBER(Input!B17198),IF(AND(Input!B17198&gt;=20,Input!B17198&lt;=700),Input!B17198,""),"")</f>
        <v/>
      </c>
      <c r="C17198">
        <f>IF(B17198="","",INT(A17198))</f>
        <v/>
      </c>
      <c r="D17198">
        <f>IF(B17198="","",HOUR(A17198))</f>
        <v/>
      </c>
      <c r="E17198">
        <f>IF(B17198="","",IF(INPUT!$I$1="","",IF(C17198&lt;(INT(INPUT!$I$1)-INPUT!$I$2),"Off Meds",IF(C17198&lt;=(INT(INPUT!$I$1)+INPUT!$I$2),"Washout","On Meds"))))</f>
        <v/>
      </c>
      <c r="F17198">
        <f>IF(B17198="","",1.509*(LN(B17198)^1.084-5.381))</f>
        <v/>
      </c>
      <c r="G17198">
        <f>IF(F17198="","",IF(F17198&lt;0,10*F17198^2,0))</f>
        <v/>
      </c>
      <c r="H17198">
        <f>IF(F17198="","",IF(F17198&gt;0,10*F17198^2,0))</f>
        <v/>
      </c>
    </row>
    <row r="17199">
      <c r="A17199">
        <f>Input!A17199</f>
        <v/>
      </c>
      <c r="B17199">
        <f>IF(ISNUMBER(Input!B17199),IF(AND(Input!B17199&gt;=20,Input!B17199&lt;=700),Input!B17199,""),"")</f>
        <v/>
      </c>
      <c r="C17199">
        <f>IF(B17199="","",INT(A17199))</f>
        <v/>
      </c>
      <c r="D17199">
        <f>IF(B17199="","",HOUR(A17199))</f>
        <v/>
      </c>
      <c r="E17199">
        <f>IF(B17199="","",IF(INPUT!$I$1="","",IF(C17199&lt;(INT(INPUT!$I$1)-INPUT!$I$2),"Off Meds",IF(C17199&lt;=(INT(INPUT!$I$1)+INPUT!$I$2),"Washout","On Meds"))))</f>
        <v/>
      </c>
      <c r="F17199">
        <f>IF(B17199="","",1.509*(LN(B17199)^1.084-5.381))</f>
        <v/>
      </c>
      <c r="G17199">
        <f>IF(F17199="","",IF(F17199&lt;0,10*F17199^2,0))</f>
        <v/>
      </c>
      <c r="H17199">
        <f>IF(F17199="","",IF(F17199&gt;0,10*F17199^2,0))</f>
        <v/>
      </c>
    </row>
    <row r="17200">
      <c r="A17200">
        <f>Input!A17200</f>
        <v/>
      </c>
      <c r="B17200">
        <f>IF(ISNUMBER(Input!B17200),IF(AND(Input!B17200&gt;=20,Input!B17200&lt;=700),Input!B17200,""),"")</f>
        <v/>
      </c>
      <c r="C17200">
        <f>IF(B17200="","",INT(A17200))</f>
        <v/>
      </c>
      <c r="D17200">
        <f>IF(B17200="","",HOUR(A17200))</f>
        <v/>
      </c>
      <c r="E17200">
        <f>IF(B17200="","",IF(INPUT!$I$1="","",IF(C17200&lt;(INT(INPUT!$I$1)-INPUT!$I$2),"Off Meds",IF(C17200&lt;=(INT(INPUT!$I$1)+INPUT!$I$2),"Washout","On Meds"))))</f>
        <v/>
      </c>
      <c r="F17200">
        <f>IF(B17200="","",1.509*(LN(B17200)^1.084-5.381))</f>
        <v/>
      </c>
      <c r="G17200">
        <f>IF(F17200="","",IF(F17200&lt;0,10*F17200^2,0))</f>
        <v/>
      </c>
      <c r="H17200">
        <f>IF(F17200="","",IF(F17200&gt;0,10*F17200^2,0))</f>
        <v/>
      </c>
    </row>
    <row r="17201">
      <c r="A17201">
        <f>Input!A17201</f>
        <v/>
      </c>
      <c r="B17201">
        <f>IF(ISNUMBER(Input!B17201),IF(AND(Input!B17201&gt;=20,Input!B17201&lt;=700),Input!B17201,""),"")</f>
        <v/>
      </c>
      <c r="C17201">
        <f>IF(B17201="","",INT(A17201))</f>
        <v/>
      </c>
      <c r="D17201">
        <f>IF(B17201="","",HOUR(A17201))</f>
        <v/>
      </c>
      <c r="E17201">
        <f>IF(B17201="","",IF(INPUT!$I$1="","",IF(C17201&lt;(INT(INPUT!$I$1)-INPUT!$I$2),"Off Meds",IF(C17201&lt;=(INT(INPUT!$I$1)+INPUT!$I$2),"Washout","On Meds"))))</f>
        <v/>
      </c>
      <c r="F17201">
        <f>IF(B17201="","",1.509*(LN(B17201)^1.084-5.381))</f>
        <v/>
      </c>
      <c r="G17201">
        <f>IF(F17201="","",IF(F17201&lt;0,10*F17201^2,0))</f>
        <v/>
      </c>
      <c r="H17201">
        <f>IF(F17201="","",IF(F17201&gt;0,10*F17201^2,0))</f>
        <v/>
      </c>
    </row>
    <row r="17202">
      <c r="A17202">
        <f>Input!A17202</f>
        <v/>
      </c>
      <c r="B17202">
        <f>IF(ISNUMBER(Input!B17202),IF(AND(Input!B17202&gt;=20,Input!B17202&lt;=700),Input!B17202,""),"")</f>
        <v/>
      </c>
      <c r="C17202">
        <f>IF(B17202="","",INT(A17202))</f>
        <v/>
      </c>
      <c r="D17202">
        <f>IF(B17202="","",HOUR(A17202))</f>
        <v/>
      </c>
      <c r="E17202">
        <f>IF(B17202="","",IF(INPUT!$I$1="","",IF(C17202&lt;(INT(INPUT!$I$1)-INPUT!$I$2),"Off Meds",IF(C17202&lt;=(INT(INPUT!$I$1)+INPUT!$I$2),"Washout","On Meds"))))</f>
        <v/>
      </c>
      <c r="F17202">
        <f>IF(B17202="","",1.509*(LN(B17202)^1.084-5.381))</f>
        <v/>
      </c>
      <c r="G17202">
        <f>IF(F17202="","",IF(F17202&lt;0,10*F17202^2,0))</f>
        <v/>
      </c>
      <c r="H17202">
        <f>IF(F17202="","",IF(F17202&gt;0,10*F17202^2,0))</f>
        <v/>
      </c>
    </row>
    <row r="17203">
      <c r="A17203">
        <f>Input!A17203</f>
        <v/>
      </c>
      <c r="B17203">
        <f>IF(ISNUMBER(Input!B17203),IF(AND(Input!B17203&gt;=20,Input!B17203&lt;=700),Input!B17203,""),"")</f>
        <v/>
      </c>
      <c r="C17203">
        <f>IF(B17203="","",INT(A17203))</f>
        <v/>
      </c>
      <c r="D17203">
        <f>IF(B17203="","",HOUR(A17203))</f>
        <v/>
      </c>
      <c r="E17203">
        <f>IF(B17203="","",IF(INPUT!$I$1="","",IF(C17203&lt;(INT(INPUT!$I$1)-INPUT!$I$2),"Off Meds",IF(C17203&lt;=(INT(INPUT!$I$1)+INPUT!$I$2),"Washout","On Meds"))))</f>
        <v/>
      </c>
      <c r="F17203">
        <f>IF(B17203="","",1.509*(LN(B17203)^1.084-5.381))</f>
        <v/>
      </c>
      <c r="G17203">
        <f>IF(F17203="","",IF(F17203&lt;0,10*F17203^2,0))</f>
        <v/>
      </c>
      <c r="H17203">
        <f>IF(F17203="","",IF(F17203&gt;0,10*F17203^2,0))</f>
        <v/>
      </c>
    </row>
    <row r="17204">
      <c r="A17204">
        <f>Input!A17204</f>
        <v/>
      </c>
      <c r="B17204">
        <f>IF(ISNUMBER(Input!B17204),IF(AND(Input!B17204&gt;=20,Input!B17204&lt;=700),Input!B17204,""),"")</f>
        <v/>
      </c>
      <c r="C17204">
        <f>IF(B17204="","",INT(A17204))</f>
        <v/>
      </c>
      <c r="D17204">
        <f>IF(B17204="","",HOUR(A17204))</f>
        <v/>
      </c>
      <c r="E17204">
        <f>IF(B17204="","",IF(INPUT!$I$1="","",IF(C17204&lt;(INT(INPUT!$I$1)-INPUT!$I$2),"Off Meds",IF(C17204&lt;=(INT(INPUT!$I$1)+INPUT!$I$2),"Washout","On Meds"))))</f>
        <v/>
      </c>
      <c r="F17204">
        <f>IF(B17204="","",1.509*(LN(B17204)^1.084-5.381))</f>
        <v/>
      </c>
      <c r="G17204">
        <f>IF(F17204="","",IF(F17204&lt;0,10*F17204^2,0))</f>
        <v/>
      </c>
      <c r="H17204">
        <f>IF(F17204="","",IF(F17204&gt;0,10*F17204^2,0))</f>
        <v/>
      </c>
    </row>
    <row r="17205">
      <c r="A17205">
        <f>Input!A17205</f>
        <v/>
      </c>
      <c r="B17205">
        <f>IF(ISNUMBER(Input!B17205),IF(AND(Input!B17205&gt;=20,Input!B17205&lt;=700),Input!B17205,""),"")</f>
        <v/>
      </c>
      <c r="C17205">
        <f>IF(B17205="","",INT(A17205))</f>
        <v/>
      </c>
      <c r="D17205">
        <f>IF(B17205="","",HOUR(A17205))</f>
        <v/>
      </c>
      <c r="E17205">
        <f>IF(B17205="","",IF(INPUT!$I$1="","",IF(C17205&lt;(INT(INPUT!$I$1)-INPUT!$I$2),"Off Meds",IF(C17205&lt;=(INT(INPUT!$I$1)+INPUT!$I$2),"Washout","On Meds"))))</f>
        <v/>
      </c>
      <c r="F17205">
        <f>IF(B17205="","",1.509*(LN(B17205)^1.084-5.381))</f>
        <v/>
      </c>
      <c r="G17205">
        <f>IF(F17205="","",IF(F17205&lt;0,10*F17205^2,0))</f>
        <v/>
      </c>
      <c r="H17205">
        <f>IF(F17205="","",IF(F17205&gt;0,10*F17205^2,0))</f>
        <v/>
      </c>
    </row>
    <row r="17206">
      <c r="A17206">
        <f>Input!A17206</f>
        <v/>
      </c>
      <c r="B17206">
        <f>IF(ISNUMBER(Input!B17206),IF(AND(Input!B17206&gt;=20,Input!B17206&lt;=700),Input!B17206,""),"")</f>
        <v/>
      </c>
      <c r="C17206">
        <f>IF(B17206="","",INT(A17206))</f>
        <v/>
      </c>
      <c r="D17206">
        <f>IF(B17206="","",HOUR(A17206))</f>
        <v/>
      </c>
      <c r="E17206">
        <f>IF(B17206="","",IF(INPUT!$I$1="","",IF(C17206&lt;(INT(INPUT!$I$1)-INPUT!$I$2),"Off Meds",IF(C17206&lt;=(INT(INPUT!$I$1)+INPUT!$I$2),"Washout","On Meds"))))</f>
        <v/>
      </c>
      <c r="F17206">
        <f>IF(B17206="","",1.509*(LN(B17206)^1.084-5.381))</f>
        <v/>
      </c>
      <c r="G17206">
        <f>IF(F17206="","",IF(F17206&lt;0,10*F17206^2,0))</f>
        <v/>
      </c>
      <c r="H17206">
        <f>IF(F17206="","",IF(F17206&gt;0,10*F17206^2,0))</f>
        <v/>
      </c>
    </row>
    <row r="17207">
      <c r="A17207">
        <f>Input!A17207</f>
        <v/>
      </c>
      <c r="B17207">
        <f>IF(ISNUMBER(Input!B17207),IF(AND(Input!B17207&gt;=20,Input!B17207&lt;=700),Input!B17207,""),"")</f>
        <v/>
      </c>
      <c r="C17207">
        <f>IF(B17207="","",INT(A17207))</f>
        <v/>
      </c>
      <c r="D17207">
        <f>IF(B17207="","",HOUR(A17207))</f>
        <v/>
      </c>
      <c r="E17207">
        <f>IF(B17207="","",IF(INPUT!$I$1="","",IF(C17207&lt;(INT(INPUT!$I$1)-INPUT!$I$2),"Off Meds",IF(C17207&lt;=(INT(INPUT!$I$1)+INPUT!$I$2),"Washout","On Meds"))))</f>
        <v/>
      </c>
      <c r="F17207">
        <f>IF(B17207="","",1.509*(LN(B17207)^1.084-5.381))</f>
        <v/>
      </c>
      <c r="G17207">
        <f>IF(F17207="","",IF(F17207&lt;0,10*F17207^2,0))</f>
        <v/>
      </c>
      <c r="H17207">
        <f>IF(F17207="","",IF(F17207&gt;0,10*F17207^2,0))</f>
        <v/>
      </c>
    </row>
    <row r="17208">
      <c r="A17208">
        <f>Input!A17208</f>
        <v/>
      </c>
      <c r="B17208">
        <f>IF(ISNUMBER(Input!B17208),IF(AND(Input!B17208&gt;=20,Input!B17208&lt;=700),Input!B17208,""),"")</f>
        <v/>
      </c>
      <c r="C17208">
        <f>IF(B17208="","",INT(A17208))</f>
        <v/>
      </c>
      <c r="D17208">
        <f>IF(B17208="","",HOUR(A17208))</f>
        <v/>
      </c>
      <c r="E17208">
        <f>IF(B17208="","",IF(INPUT!$I$1="","",IF(C17208&lt;(INT(INPUT!$I$1)-INPUT!$I$2),"Off Meds",IF(C17208&lt;=(INT(INPUT!$I$1)+INPUT!$I$2),"Washout","On Meds"))))</f>
        <v/>
      </c>
      <c r="F17208">
        <f>IF(B17208="","",1.509*(LN(B17208)^1.084-5.381))</f>
        <v/>
      </c>
      <c r="G17208">
        <f>IF(F17208="","",IF(F17208&lt;0,10*F17208^2,0))</f>
        <v/>
      </c>
      <c r="H17208">
        <f>IF(F17208="","",IF(F17208&gt;0,10*F17208^2,0))</f>
        <v/>
      </c>
    </row>
    <row r="17209">
      <c r="A17209">
        <f>Input!A17209</f>
        <v/>
      </c>
      <c r="B17209">
        <f>IF(ISNUMBER(Input!B17209),IF(AND(Input!B17209&gt;=20,Input!B17209&lt;=700),Input!B17209,""),"")</f>
        <v/>
      </c>
      <c r="C17209">
        <f>IF(B17209="","",INT(A17209))</f>
        <v/>
      </c>
      <c r="D17209">
        <f>IF(B17209="","",HOUR(A17209))</f>
        <v/>
      </c>
      <c r="E17209">
        <f>IF(B17209="","",IF(INPUT!$I$1="","",IF(C17209&lt;(INT(INPUT!$I$1)-INPUT!$I$2),"Off Meds",IF(C17209&lt;=(INT(INPUT!$I$1)+INPUT!$I$2),"Washout","On Meds"))))</f>
        <v/>
      </c>
      <c r="F17209">
        <f>IF(B17209="","",1.509*(LN(B17209)^1.084-5.381))</f>
        <v/>
      </c>
      <c r="G17209">
        <f>IF(F17209="","",IF(F17209&lt;0,10*F17209^2,0))</f>
        <v/>
      </c>
      <c r="H17209">
        <f>IF(F17209="","",IF(F17209&gt;0,10*F17209^2,0))</f>
        <v/>
      </c>
    </row>
    <row r="17210">
      <c r="A17210">
        <f>Input!A17210</f>
        <v/>
      </c>
      <c r="B17210">
        <f>IF(ISNUMBER(Input!B17210),IF(AND(Input!B17210&gt;=20,Input!B17210&lt;=700),Input!B17210,""),"")</f>
        <v/>
      </c>
      <c r="C17210">
        <f>IF(B17210="","",INT(A17210))</f>
        <v/>
      </c>
      <c r="D17210">
        <f>IF(B17210="","",HOUR(A17210))</f>
        <v/>
      </c>
      <c r="E17210">
        <f>IF(B17210="","",IF(INPUT!$I$1="","",IF(C17210&lt;(INT(INPUT!$I$1)-INPUT!$I$2),"Off Meds",IF(C17210&lt;=(INT(INPUT!$I$1)+INPUT!$I$2),"Washout","On Meds"))))</f>
        <v/>
      </c>
      <c r="F17210">
        <f>IF(B17210="","",1.509*(LN(B17210)^1.084-5.381))</f>
        <v/>
      </c>
      <c r="G17210">
        <f>IF(F17210="","",IF(F17210&lt;0,10*F17210^2,0))</f>
        <v/>
      </c>
      <c r="H17210">
        <f>IF(F17210="","",IF(F17210&gt;0,10*F17210^2,0))</f>
        <v/>
      </c>
    </row>
    <row r="17211">
      <c r="A17211">
        <f>Input!A17211</f>
        <v/>
      </c>
      <c r="B17211">
        <f>IF(ISNUMBER(Input!B17211),IF(AND(Input!B17211&gt;=20,Input!B17211&lt;=700),Input!B17211,""),"")</f>
        <v/>
      </c>
      <c r="C17211">
        <f>IF(B17211="","",INT(A17211))</f>
        <v/>
      </c>
      <c r="D17211">
        <f>IF(B17211="","",HOUR(A17211))</f>
        <v/>
      </c>
      <c r="E17211">
        <f>IF(B17211="","",IF(INPUT!$I$1="","",IF(C17211&lt;(INT(INPUT!$I$1)-INPUT!$I$2),"Off Meds",IF(C17211&lt;=(INT(INPUT!$I$1)+INPUT!$I$2),"Washout","On Meds"))))</f>
        <v/>
      </c>
      <c r="F17211">
        <f>IF(B17211="","",1.509*(LN(B17211)^1.084-5.381))</f>
        <v/>
      </c>
      <c r="G17211">
        <f>IF(F17211="","",IF(F17211&lt;0,10*F17211^2,0))</f>
        <v/>
      </c>
      <c r="H17211">
        <f>IF(F17211="","",IF(F17211&gt;0,10*F17211^2,0))</f>
        <v/>
      </c>
    </row>
    <row r="17212">
      <c r="A17212">
        <f>Input!A17212</f>
        <v/>
      </c>
      <c r="B17212">
        <f>IF(ISNUMBER(Input!B17212),IF(AND(Input!B17212&gt;=20,Input!B17212&lt;=700),Input!B17212,""),"")</f>
        <v/>
      </c>
      <c r="C17212">
        <f>IF(B17212="","",INT(A17212))</f>
        <v/>
      </c>
      <c r="D17212">
        <f>IF(B17212="","",HOUR(A17212))</f>
        <v/>
      </c>
      <c r="E17212">
        <f>IF(B17212="","",IF(INPUT!$I$1="","",IF(C17212&lt;(INT(INPUT!$I$1)-INPUT!$I$2),"Off Meds",IF(C17212&lt;=(INT(INPUT!$I$1)+INPUT!$I$2),"Washout","On Meds"))))</f>
        <v/>
      </c>
      <c r="F17212">
        <f>IF(B17212="","",1.509*(LN(B17212)^1.084-5.381))</f>
        <v/>
      </c>
      <c r="G17212">
        <f>IF(F17212="","",IF(F17212&lt;0,10*F17212^2,0))</f>
        <v/>
      </c>
      <c r="H17212">
        <f>IF(F17212="","",IF(F17212&gt;0,10*F17212^2,0))</f>
        <v/>
      </c>
    </row>
    <row r="17213">
      <c r="A17213">
        <f>Input!A17213</f>
        <v/>
      </c>
      <c r="B17213">
        <f>IF(ISNUMBER(Input!B17213),IF(AND(Input!B17213&gt;=20,Input!B17213&lt;=700),Input!B17213,""),"")</f>
        <v/>
      </c>
      <c r="C17213">
        <f>IF(B17213="","",INT(A17213))</f>
        <v/>
      </c>
      <c r="D17213">
        <f>IF(B17213="","",HOUR(A17213))</f>
        <v/>
      </c>
      <c r="E17213">
        <f>IF(B17213="","",IF(INPUT!$I$1="","",IF(C17213&lt;(INT(INPUT!$I$1)-INPUT!$I$2),"Off Meds",IF(C17213&lt;=(INT(INPUT!$I$1)+INPUT!$I$2),"Washout","On Meds"))))</f>
        <v/>
      </c>
      <c r="F17213">
        <f>IF(B17213="","",1.509*(LN(B17213)^1.084-5.381))</f>
        <v/>
      </c>
      <c r="G17213">
        <f>IF(F17213="","",IF(F17213&lt;0,10*F17213^2,0))</f>
        <v/>
      </c>
      <c r="H17213">
        <f>IF(F17213="","",IF(F17213&gt;0,10*F17213^2,0))</f>
        <v/>
      </c>
    </row>
    <row r="17214">
      <c r="A17214">
        <f>Input!A17214</f>
        <v/>
      </c>
      <c r="B17214">
        <f>IF(ISNUMBER(Input!B17214),IF(AND(Input!B17214&gt;=20,Input!B17214&lt;=700),Input!B17214,""),"")</f>
        <v/>
      </c>
      <c r="C17214">
        <f>IF(B17214="","",INT(A17214))</f>
        <v/>
      </c>
      <c r="D17214">
        <f>IF(B17214="","",HOUR(A17214))</f>
        <v/>
      </c>
      <c r="E17214">
        <f>IF(B17214="","",IF(INPUT!$I$1="","",IF(C17214&lt;(INT(INPUT!$I$1)-INPUT!$I$2),"Off Meds",IF(C17214&lt;=(INT(INPUT!$I$1)+INPUT!$I$2),"Washout","On Meds"))))</f>
        <v/>
      </c>
      <c r="F17214">
        <f>IF(B17214="","",1.509*(LN(B17214)^1.084-5.381))</f>
        <v/>
      </c>
      <c r="G17214">
        <f>IF(F17214="","",IF(F17214&lt;0,10*F17214^2,0))</f>
        <v/>
      </c>
      <c r="H17214">
        <f>IF(F17214="","",IF(F17214&gt;0,10*F17214^2,0))</f>
        <v/>
      </c>
    </row>
    <row r="17215">
      <c r="A17215">
        <f>Input!A17215</f>
        <v/>
      </c>
      <c r="B17215">
        <f>IF(ISNUMBER(Input!B17215),IF(AND(Input!B17215&gt;=20,Input!B17215&lt;=700),Input!B17215,""),"")</f>
        <v/>
      </c>
      <c r="C17215">
        <f>IF(B17215="","",INT(A17215))</f>
        <v/>
      </c>
      <c r="D17215">
        <f>IF(B17215="","",HOUR(A17215))</f>
        <v/>
      </c>
      <c r="E17215">
        <f>IF(B17215="","",IF(INPUT!$I$1="","",IF(C17215&lt;(INT(INPUT!$I$1)-INPUT!$I$2),"Off Meds",IF(C17215&lt;=(INT(INPUT!$I$1)+INPUT!$I$2),"Washout","On Meds"))))</f>
        <v/>
      </c>
      <c r="F17215">
        <f>IF(B17215="","",1.509*(LN(B17215)^1.084-5.381))</f>
        <v/>
      </c>
      <c r="G17215">
        <f>IF(F17215="","",IF(F17215&lt;0,10*F17215^2,0))</f>
        <v/>
      </c>
      <c r="H17215">
        <f>IF(F17215="","",IF(F17215&gt;0,10*F17215^2,0))</f>
        <v/>
      </c>
    </row>
    <row r="17216">
      <c r="A17216">
        <f>Input!A17216</f>
        <v/>
      </c>
      <c r="B17216">
        <f>IF(ISNUMBER(Input!B17216),IF(AND(Input!B17216&gt;=20,Input!B17216&lt;=700),Input!B17216,""),"")</f>
        <v/>
      </c>
      <c r="C17216">
        <f>IF(B17216="","",INT(A17216))</f>
        <v/>
      </c>
      <c r="D17216">
        <f>IF(B17216="","",HOUR(A17216))</f>
        <v/>
      </c>
      <c r="E17216">
        <f>IF(B17216="","",IF(INPUT!$I$1="","",IF(C17216&lt;(INT(INPUT!$I$1)-INPUT!$I$2),"Off Meds",IF(C17216&lt;=(INT(INPUT!$I$1)+INPUT!$I$2),"Washout","On Meds"))))</f>
        <v/>
      </c>
      <c r="F17216">
        <f>IF(B17216="","",1.509*(LN(B17216)^1.084-5.381))</f>
        <v/>
      </c>
      <c r="G17216">
        <f>IF(F17216="","",IF(F17216&lt;0,10*F17216^2,0))</f>
        <v/>
      </c>
      <c r="H17216">
        <f>IF(F17216="","",IF(F17216&gt;0,10*F17216^2,0))</f>
        <v/>
      </c>
    </row>
    <row r="17217">
      <c r="A17217">
        <f>Input!A17217</f>
        <v/>
      </c>
      <c r="B17217">
        <f>IF(ISNUMBER(Input!B17217),IF(AND(Input!B17217&gt;=20,Input!B17217&lt;=700),Input!B17217,""),"")</f>
        <v/>
      </c>
      <c r="C17217">
        <f>IF(B17217="","",INT(A17217))</f>
        <v/>
      </c>
      <c r="D17217">
        <f>IF(B17217="","",HOUR(A17217))</f>
        <v/>
      </c>
      <c r="E17217">
        <f>IF(B17217="","",IF(INPUT!$I$1="","",IF(C17217&lt;(INT(INPUT!$I$1)-INPUT!$I$2),"Off Meds",IF(C17217&lt;=(INT(INPUT!$I$1)+INPUT!$I$2),"Washout","On Meds"))))</f>
        <v/>
      </c>
      <c r="F17217">
        <f>IF(B17217="","",1.509*(LN(B17217)^1.084-5.381))</f>
        <v/>
      </c>
      <c r="G17217">
        <f>IF(F17217="","",IF(F17217&lt;0,10*F17217^2,0))</f>
        <v/>
      </c>
      <c r="H17217">
        <f>IF(F17217="","",IF(F17217&gt;0,10*F17217^2,0))</f>
        <v/>
      </c>
    </row>
    <row r="17218">
      <c r="A17218">
        <f>Input!A17218</f>
        <v/>
      </c>
      <c r="B17218">
        <f>IF(ISNUMBER(Input!B17218),IF(AND(Input!B17218&gt;=20,Input!B17218&lt;=700),Input!B17218,""),"")</f>
        <v/>
      </c>
      <c r="C17218">
        <f>IF(B17218="","",INT(A17218))</f>
        <v/>
      </c>
      <c r="D17218">
        <f>IF(B17218="","",HOUR(A17218))</f>
        <v/>
      </c>
      <c r="E17218">
        <f>IF(B17218="","",IF(INPUT!$I$1="","",IF(C17218&lt;(INT(INPUT!$I$1)-INPUT!$I$2),"Off Meds",IF(C17218&lt;=(INT(INPUT!$I$1)+INPUT!$I$2),"Washout","On Meds"))))</f>
        <v/>
      </c>
      <c r="F17218">
        <f>IF(B17218="","",1.509*(LN(B17218)^1.084-5.381))</f>
        <v/>
      </c>
      <c r="G17218">
        <f>IF(F17218="","",IF(F17218&lt;0,10*F17218^2,0))</f>
        <v/>
      </c>
      <c r="H17218">
        <f>IF(F17218="","",IF(F17218&gt;0,10*F17218^2,0))</f>
        <v/>
      </c>
    </row>
    <row r="17219">
      <c r="A17219">
        <f>Input!A17219</f>
        <v/>
      </c>
      <c r="B17219">
        <f>IF(ISNUMBER(Input!B17219),IF(AND(Input!B17219&gt;=20,Input!B17219&lt;=700),Input!B17219,""),"")</f>
        <v/>
      </c>
      <c r="C17219">
        <f>IF(B17219="","",INT(A17219))</f>
        <v/>
      </c>
      <c r="D17219">
        <f>IF(B17219="","",HOUR(A17219))</f>
        <v/>
      </c>
      <c r="E17219">
        <f>IF(B17219="","",IF(INPUT!$I$1="","",IF(C17219&lt;(INT(INPUT!$I$1)-INPUT!$I$2),"Off Meds",IF(C17219&lt;=(INT(INPUT!$I$1)+INPUT!$I$2),"Washout","On Meds"))))</f>
        <v/>
      </c>
      <c r="F17219">
        <f>IF(B17219="","",1.509*(LN(B17219)^1.084-5.381))</f>
        <v/>
      </c>
      <c r="G17219">
        <f>IF(F17219="","",IF(F17219&lt;0,10*F17219^2,0))</f>
        <v/>
      </c>
      <c r="H17219">
        <f>IF(F17219="","",IF(F17219&gt;0,10*F17219^2,0))</f>
        <v/>
      </c>
    </row>
    <row r="17220">
      <c r="A17220">
        <f>Input!A17220</f>
        <v/>
      </c>
      <c r="B17220">
        <f>IF(ISNUMBER(Input!B17220),IF(AND(Input!B17220&gt;=20,Input!B17220&lt;=700),Input!B17220,""),"")</f>
        <v/>
      </c>
      <c r="C17220">
        <f>IF(B17220="","",INT(A17220))</f>
        <v/>
      </c>
      <c r="D17220">
        <f>IF(B17220="","",HOUR(A17220))</f>
        <v/>
      </c>
      <c r="E17220">
        <f>IF(B17220="","",IF(INPUT!$I$1="","",IF(C17220&lt;(INT(INPUT!$I$1)-INPUT!$I$2),"Off Meds",IF(C17220&lt;=(INT(INPUT!$I$1)+INPUT!$I$2),"Washout","On Meds"))))</f>
        <v/>
      </c>
      <c r="F17220">
        <f>IF(B17220="","",1.509*(LN(B17220)^1.084-5.381))</f>
        <v/>
      </c>
      <c r="G17220">
        <f>IF(F17220="","",IF(F17220&lt;0,10*F17220^2,0))</f>
        <v/>
      </c>
      <c r="H17220">
        <f>IF(F17220="","",IF(F17220&gt;0,10*F17220^2,0))</f>
        <v/>
      </c>
    </row>
    <row r="17221">
      <c r="A17221">
        <f>Input!A17221</f>
        <v/>
      </c>
      <c r="B17221">
        <f>IF(ISNUMBER(Input!B17221),IF(AND(Input!B17221&gt;=20,Input!B17221&lt;=700),Input!B17221,""),"")</f>
        <v/>
      </c>
      <c r="C17221">
        <f>IF(B17221="","",INT(A17221))</f>
        <v/>
      </c>
      <c r="D17221">
        <f>IF(B17221="","",HOUR(A17221))</f>
        <v/>
      </c>
      <c r="E17221">
        <f>IF(B17221="","",IF(INPUT!$I$1="","",IF(C17221&lt;(INT(INPUT!$I$1)-INPUT!$I$2),"Off Meds",IF(C17221&lt;=(INT(INPUT!$I$1)+INPUT!$I$2),"Washout","On Meds"))))</f>
        <v/>
      </c>
      <c r="F17221">
        <f>IF(B17221="","",1.509*(LN(B17221)^1.084-5.381))</f>
        <v/>
      </c>
      <c r="G17221">
        <f>IF(F17221="","",IF(F17221&lt;0,10*F17221^2,0))</f>
        <v/>
      </c>
      <c r="H17221">
        <f>IF(F17221="","",IF(F17221&gt;0,10*F17221^2,0))</f>
        <v/>
      </c>
    </row>
    <row r="17222">
      <c r="A17222">
        <f>Input!A17222</f>
        <v/>
      </c>
      <c r="B17222">
        <f>IF(ISNUMBER(Input!B17222),IF(AND(Input!B17222&gt;=20,Input!B17222&lt;=700),Input!B17222,""),"")</f>
        <v/>
      </c>
      <c r="C17222">
        <f>IF(B17222="","",INT(A17222))</f>
        <v/>
      </c>
      <c r="D17222">
        <f>IF(B17222="","",HOUR(A17222))</f>
        <v/>
      </c>
      <c r="E17222">
        <f>IF(B17222="","",IF(INPUT!$I$1="","",IF(C17222&lt;(INT(INPUT!$I$1)-INPUT!$I$2),"Off Meds",IF(C17222&lt;=(INT(INPUT!$I$1)+INPUT!$I$2),"Washout","On Meds"))))</f>
        <v/>
      </c>
      <c r="F17222">
        <f>IF(B17222="","",1.509*(LN(B17222)^1.084-5.381))</f>
        <v/>
      </c>
      <c r="G17222">
        <f>IF(F17222="","",IF(F17222&lt;0,10*F17222^2,0))</f>
        <v/>
      </c>
      <c r="H17222">
        <f>IF(F17222="","",IF(F17222&gt;0,10*F17222^2,0))</f>
        <v/>
      </c>
    </row>
    <row r="17223">
      <c r="A17223">
        <f>Input!A17223</f>
        <v/>
      </c>
      <c r="B17223">
        <f>IF(ISNUMBER(Input!B17223),IF(AND(Input!B17223&gt;=20,Input!B17223&lt;=700),Input!B17223,""),"")</f>
        <v/>
      </c>
      <c r="C17223">
        <f>IF(B17223="","",INT(A17223))</f>
        <v/>
      </c>
      <c r="D17223">
        <f>IF(B17223="","",HOUR(A17223))</f>
        <v/>
      </c>
      <c r="E17223">
        <f>IF(B17223="","",IF(INPUT!$I$1="","",IF(C17223&lt;(INT(INPUT!$I$1)-INPUT!$I$2),"Off Meds",IF(C17223&lt;=(INT(INPUT!$I$1)+INPUT!$I$2),"Washout","On Meds"))))</f>
        <v/>
      </c>
      <c r="F17223">
        <f>IF(B17223="","",1.509*(LN(B17223)^1.084-5.381))</f>
        <v/>
      </c>
      <c r="G17223">
        <f>IF(F17223="","",IF(F17223&lt;0,10*F17223^2,0))</f>
        <v/>
      </c>
      <c r="H17223">
        <f>IF(F17223="","",IF(F17223&gt;0,10*F17223^2,0))</f>
        <v/>
      </c>
    </row>
    <row r="17224">
      <c r="A17224">
        <f>Input!A17224</f>
        <v/>
      </c>
      <c r="B17224">
        <f>IF(ISNUMBER(Input!B17224),IF(AND(Input!B17224&gt;=20,Input!B17224&lt;=700),Input!B17224,""),"")</f>
        <v/>
      </c>
      <c r="C17224">
        <f>IF(B17224="","",INT(A17224))</f>
        <v/>
      </c>
      <c r="D17224">
        <f>IF(B17224="","",HOUR(A17224))</f>
        <v/>
      </c>
      <c r="E17224">
        <f>IF(B17224="","",IF(INPUT!$I$1="","",IF(C17224&lt;(INT(INPUT!$I$1)-INPUT!$I$2),"Off Meds",IF(C17224&lt;=(INT(INPUT!$I$1)+INPUT!$I$2),"Washout","On Meds"))))</f>
        <v/>
      </c>
      <c r="F17224">
        <f>IF(B17224="","",1.509*(LN(B17224)^1.084-5.381))</f>
        <v/>
      </c>
      <c r="G17224">
        <f>IF(F17224="","",IF(F17224&lt;0,10*F17224^2,0))</f>
        <v/>
      </c>
      <c r="H17224">
        <f>IF(F17224="","",IF(F17224&gt;0,10*F17224^2,0))</f>
        <v/>
      </c>
    </row>
    <row r="17225">
      <c r="A17225">
        <f>Input!A17225</f>
        <v/>
      </c>
      <c r="B17225">
        <f>IF(ISNUMBER(Input!B17225),IF(AND(Input!B17225&gt;=20,Input!B17225&lt;=700),Input!B17225,""),"")</f>
        <v/>
      </c>
      <c r="C17225">
        <f>IF(B17225="","",INT(A17225))</f>
        <v/>
      </c>
      <c r="D17225">
        <f>IF(B17225="","",HOUR(A17225))</f>
        <v/>
      </c>
      <c r="E17225">
        <f>IF(B17225="","",IF(INPUT!$I$1="","",IF(C17225&lt;(INT(INPUT!$I$1)-INPUT!$I$2),"Off Meds",IF(C17225&lt;=(INT(INPUT!$I$1)+INPUT!$I$2),"Washout","On Meds"))))</f>
        <v/>
      </c>
      <c r="F17225">
        <f>IF(B17225="","",1.509*(LN(B17225)^1.084-5.381))</f>
        <v/>
      </c>
      <c r="G17225">
        <f>IF(F17225="","",IF(F17225&lt;0,10*F17225^2,0))</f>
        <v/>
      </c>
      <c r="H17225">
        <f>IF(F17225="","",IF(F17225&gt;0,10*F17225^2,0))</f>
        <v/>
      </c>
    </row>
    <row r="17226">
      <c r="A17226">
        <f>Input!A17226</f>
        <v/>
      </c>
      <c r="B17226">
        <f>IF(ISNUMBER(Input!B17226),IF(AND(Input!B17226&gt;=20,Input!B17226&lt;=700),Input!B17226,""),"")</f>
        <v/>
      </c>
      <c r="C17226">
        <f>IF(B17226="","",INT(A17226))</f>
        <v/>
      </c>
      <c r="D17226">
        <f>IF(B17226="","",HOUR(A17226))</f>
        <v/>
      </c>
      <c r="E17226">
        <f>IF(B17226="","",IF(INPUT!$I$1="","",IF(C17226&lt;(INT(INPUT!$I$1)-INPUT!$I$2),"Off Meds",IF(C17226&lt;=(INT(INPUT!$I$1)+INPUT!$I$2),"Washout","On Meds"))))</f>
        <v/>
      </c>
      <c r="F17226">
        <f>IF(B17226="","",1.509*(LN(B17226)^1.084-5.381))</f>
        <v/>
      </c>
      <c r="G17226">
        <f>IF(F17226="","",IF(F17226&lt;0,10*F17226^2,0))</f>
        <v/>
      </c>
      <c r="H17226">
        <f>IF(F17226="","",IF(F17226&gt;0,10*F17226^2,0))</f>
        <v/>
      </c>
    </row>
    <row r="17227">
      <c r="A17227">
        <f>Input!A17227</f>
        <v/>
      </c>
      <c r="B17227">
        <f>IF(ISNUMBER(Input!B17227),IF(AND(Input!B17227&gt;=20,Input!B17227&lt;=700),Input!B17227,""),"")</f>
        <v/>
      </c>
      <c r="C17227">
        <f>IF(B17227="","",INT(A17227))</f>
        <v/>
      </c>
      <c r="D17227">
        <f>IF(B17227="","",HOUR(A17227))</f>
        <v/>
      </c>
      <c r="E17227">
        <f>IF(B17227="","",IF(INPUT!$I$1="","",IF(C17227&lt;(INT(INPUT!$I$1)-INPUT!$I$2),"Off Meds",IF(C17227&lt;=(INT(INPUT!$I$1)+INPUT!$I$2),"Washout","On Meds"))))</f>
        <v/>
      </c>
      <c r="F17227">
        <f>IF(B17227="","",1.509*(LN(B17227)^1.084-5.381))</f>
        <v/>
      </c>
      <c r="G17227">
        <f>IF(F17227="","",IF(F17227&lt;0,10*F17227^2,0))</f>
        <v/>
      </c>
      <c r="H17227">
        <f>IF(F17227="","",IF(F17227&gt;0,10*F17227^2,0))</f>
        <v/>
      </c>
    </row>
    <row r="17228">
      <c r="A17228">
        <f>Input!A17228</f>
        <v/>
      </c>
      <c r="B17228">
        <f>IF(ISNUMBER(Input!B17228),IF(AND(Input!B17228&gt;=20,Input!B17228&lt;=700),Input!B17228,""),"")</f>
        <v/>
      </c>
      <c r="C17228">
        <f>IF(B17228="","",INT(A17228))</f>
        <v/>
      </c>
      <c r="D17228">
        <f>IF(B17228="","",HOUR(A17228))</f>
        <v/>
      </c>
      <c r="E17228">
        <f>IF(B17228="","",IF(INPUT!$I$1="","",IF(C17228&lt;(INT(INPUT!$I$1)-INPUT!$I$2),"Off Meds",IF(C17228&lt;=(INT(INPUT!$I$1)+INPUT!$I$2),"Washout","On Meds"))))</f>
        <v/>
      </c>
      <c r="F17228">
        <f>IF(B17228="","",1.509*(LN(B17228)^1.084-5.381))</f>
        <v/>
      </c>
      <c r="G17228">
        <f>IF(F17228="","",IF(F17228&lt;0,10*F17228^2,0))</f>
        <v/>
      </c>
      <c r="H17228">
        <f>IF(F17228="","",IF(F17228&gt;0,10*F17228^2,0))</f>
        <v/>
      </c>
    </row>
    <row r="17229">
      <c r="A17229">
        <f>Input!A17229</f>
        <v/>
      </c>
      <c r="B17229">
        <f>IF(ISNUMBER(Input!B17229),IF(AND(Input!B17229&gt;=20,Input!B17229&lt;=700),Input!B17229,""),"")</f>
        <v/>
      </c>
      <c r="C17229">
        <f>IF(B17229="","",INT(A17229))</f>
        <v/>
      </c>
      <c r="D17229">
        <f>IF(B17229="","",HOUR(A17229))</f>
        <v/>
      </c>
      <c r="E17229">
        <f>IF(B17229="","",IF(INPUT!$I$1="","",IF(C17229&lt;(INT(INPUT!$I$1)-INPUT!$I$2),"Off Meds",IF(C17229&lt;=(INT(INPUT!$I$1)+INPUT!$I$2),"Washout","On Meds"))))</f>
        <v/>
      </c>
      <c r="F17229">
        <f>IF(B17229="","",1.509*(LN(B17229)^1.084-5.381))</f>
        <v/>
      </c>
      <c r="G17229">
        <f>IF(F17229="","",IF(F17229&lt;0,10*F17229^2,0))</f>
        <v/>
      </c>
      <c r="H17229">
        <f>IF(F17229="","",IF(F17229&gt;0,10*F17229^2,0))</f>
        <v/>
      </c>
    </row>
    <row r="17230">
      <c r="A17230">
        <f>Input!A17230</f>
        <v/>
      </c>
      <c r="B17230">
        <f>IF(ISNUMBER(Input!B17230),IF(AND(Input!B17230&gt;=20,Input!B17230&lt;=700),Input!B17230,""),"")</f>
        <v/>
      </c>
      <c r="C17230">
        <f>IF(B17230="","",INT(A17230))</f>
        <v/>
      </c>
      <c r="D17230">
        <f>IF(B17230="","",HOUR(A17230))</f>
        <v/>
      </c>
      <c r="E17230">
        <f>IF(B17230="","",IF(INPUT!$I$1="","",IF(C17230&lt;(INT(INPUT!$I$1)-INPUT!$I$2),"Off Meds",IF(C17230&lt;=(INT(INPUT!$I$1)+INPUT!$I$2),"Washout","On Meds"))))</f>
        <v/>
      </c>
      <c r="F17230">
        <f>IF(B17230="","",1.509*(LN(B17230)^1.084-5.381))</f>
        <v/>
      </c>
      <c r="G17230">
        <f>IF(F17230="","",IF(F17230&lt;0,10*F17230^2,0))</f>
        <v/>
      </c>
      <c r="H17230">
        <f>IF(F17230="","",IF(F17230&gt;0,10*F17230^2,0))</f>
        <v/>
      </c>
    </row>
    <row r="17231">
      <c r="A17231">
        <f>Input!A17231</f>
        <v/>
      </c>
      <c r="B17231">
        <f>IF(ISNUMBER(Input!B17231),IF(AND(Input!B17231&gt;=20,Input!B17231&lt;=700),Input!B17231,""),"")</f>
        <v/>
      </c>
      <c r="C17231">
        <f>IF(B17231="","",INT(A17231))</f>
        <v/>
      </c>
      <c r="D17231">
        <f>IF(B17231="","",HOUR(A17231))</f>
        <v/>
      </c>
      <c r="E17231">
        <f>IF(B17231="","",IF(INPUT!$I$1="","",IF(C17231&lt;(INT(INPUT!$I$1)-INPUT!$I$2),"Off Meds",IF(C17231&lt;=(INT(INPUT!$I$1)+INPUT!$I$2),"Washout","On Meds"))))</f>
        <v/>
      </c>
      <c r="F17231">
        <f>IF(B17231="","",1.509*(LN(B17231)^1.084-5.381))</f>
        <v/>
      </c>
      <c r="G17231">
        <f>IF(F17231="","",IF(F17231&lt;0,10*F17231^2,0))</f>
        <v/>
      </c>
      <c r="H17231">
        <f>IF(F17231="","",IF(F17231&gt;0,10*F17231^2,0))</f>
        <v/>
      </c>
    </row>
    <row r="17232">
      <c r="A17232">
        <f>Input!A17232</f>
        <v/>
      </c>
      <c r="B17232">
        <f>IF(ISNUMBER(Input!B17232),IF(AND(Input!B17232&gt;=20,Input!B17232&lt;=700),Input!B17232,""),"")</f>
        <v/>
      </c>
      <c r="C17232">
        <f>IF(B17232="","",INT(A17232))</f>
        <v/>
      </c>
      <c r="D17232">
        <f>IF(B17232="","",HOUR(A17232))</f>
        <v/>
      </c>
      <c r="E17232">
        <f>IF(B17232="","",IF(INPUT!$I$1="","",IF(C17232&lt;(INT(INPUT!$I$1)-INPUT!$I$2),"Off Meds",IF(C17232&lt;=(INT(INPUT!$I$1)+INPUT!$I$2),"Washout","On Meds"))))</f>
        <v/>
      </c>
      <c r="F17232">
        <f>IF(B17232="","",1.509*(LN(B17232)^1.084-5.381))</f>
        <v/>
      </c>
      <c r="G17232">
        <f>IF(F17232="","",IF(F17232&lt;0,10*F17232^2,0))</f>
        <v/>
      </c>
      <c r="H17232">
        <f>IF(F17232="","",IF(F17232&gt;0,10*F17232^2,0))</f>
        <v/>
      </c>
    </row>
    <row r="17233">
      <c r="A17233">
        <f>Input!A17233</f>
        <v/>
      </c>
      <c r="B17233">
        <f>IF(ISNUMBER(Input!B17233),IF(AND(Input!B17233&gt;=20,Input!B17233&lt;=700),Input!B17233,""),"")</f>
        <v/>
      </c>
      <c r="C17233">
        <f>IF(B17233="","",INT(A17233))</f>
        <v/>
      </c>
      <c r="D17233">
        <f>IF(B17233="","",HOUR(A17233))</f>
        <v/>
      </c>
      <c r="E17233">
        <f>IF(B17233="","",IF(INPUT!$I$1="","",IF(C17233&lt;(INT(INPUT!$I$1)-INPUT!$I$2),"Off Meds",IF(C17233&lt;=(INT(INPUT!$I$1)+INPUT!$I$2),"Washout","On Meds"))))</f>
        <v/>
      </c>
      <c r="F17233">
        <f>IF(B17233="","",1.509*(LN(B17233)^1.084-5.381))</f>
        <v/>
      </c>
      <c r="G17233">
        <f>IF(F17233="","",IF(F17233&lt;0,10*F17233^2,0))</f>
        <v/>
      </c>
      <c r="H17233">
        <f>IF(F17233="","",IF(F17233&gt;0,10*F17233^2,0))</f>
        <v/>
      </c>
    </row>
    <row r="17234">
      <c r="A17234">
        <f>Input!A17234</f>
        <v/>
      </c>
      <c r="B17234">
        <f>IF(ISNUMBER(Input!B17234),IF(AND(Input!B17234&gt;=20,Input!B17234&lt;=700),Input!B17234,""),"")</f>
        <v/>
      </c>
      <c r="C17234">
        <f>IF(B17234="","",INT(A17234))</f>
        <v/>
      </c>
      <c r="D17234">
        <f>IF(B17234="","",HOUR(A17234))</f>
        <v/>
      </c>
      <c r="E17234">
        <f>IF(B17234="","",IF(INPUT!$I$1="","",IF(C17234&lt;(INT(INPUT!$I$1)-INPUT!$I$2),"Off Meds",IF(C17234&lt;=(INT(INPUT!$I$1)+INPUT!$I$2),"Washout","On Meds"))))</f>
        <v/>
      </c>
      <c r="F17234">
        <f>IF(B17234="","",1.509*(LN(B17234)^1.084-5.381))</f>
        <v/>
      </c>
      <c r="G17234">
        <f>IF(F17234="","",IF(F17234&lt;0,10*F17234^2,0))</f>
        <v/>
      </c>
      <c r="H17234">
        <f>IF(F17234="","",IF(F17234&gt;0,10*F17234^2,0))</f>
        <v/>
      </c>
    </row>
    <row r="17235">
      <c r="A17235">
        <f>Input!A17235</f>
        <v/>
      </c>
      <c r="B17235">
        <f>IF(ISNUMBER(Input!B17235),IF(AND(Input!B17235&gt;=20,Input!B17235&lt;=700),Input!B17235,""),"")</f>
        <v/>
      </c>
      <c r="C17235">
        <f>IF(B17235="","",INT(A17235))</f>
        <v/>
      </c>
      <c r="D17235">
        <f>IF(B17235="","",HOUR(A17235))</f>
        <v/>
      </c>
      <c r="E17235">
        <f>IF(B17235="","",IF(INPUT!$I$1="","",IF(C17235&lt;(INT(INPUT!$I$1)-INPUT!$I$2),"Off Meds",IF(C17235&lt;=(INT(INPUT!$I$1)+INPUT!$I$2),"Washout","On Meds"))))</f>
        <v/>
      </c>
      <c r="F17235">
        <f>IF(B17235="","",1.509*(LN(B17235)^1.084-5.381))</f>
        <v/>
      </c>
      <c r="G17235">
        <f>IF(F17235="","",IF(F17235&lt;0,10*F17235^2,0))</f>
        <v/>
      </c>
      <c r="H17235">
        <f>IF(F17235="","",IF(F17235&gt;0,10*F17235^2,0))</f>
        <v/>
      </c>
    </row>
    <row r="17236">
      <c r="A17236">
        <f>Input!A17236</f>
        <v/>
      </c>
      <c r="B17236">
        <f>IF(ISNUMBER(Input!B17236),IF(AND(Input!B17236&gt;=20,Input!B17236&lt;=700),Input!B17236,""),"")</f>
        <v/>
      </c>
      <c r="C17236">
        <f>IF(B17236="","",INT(A17236))</f>
        <v/>
      </c>
      <c r="D17236">
        <f>IF(B17236="","",HOUR(A17236))</f>
        <v/>
      </c>
      <c r="E17236">
        <f>IF(B17236="","",IF(INPUT!$I$1="","",IF(C17236&lt;(INT(INPUT!$I$1)-INPUT!$I$2),"Off Meds",IF(C17236&lt;=(INT(INPUT!$I$1)+INPUT!$I$2),"Washout","On Meds"))))</f>
        <v/>
      </c>
      <c r="F17236">
        <f>IF(B17236="","",1.509*(LN(B17236)^1.084-5.381))</f>
        <v/>
      </c>
      <c r="G17236">
        <f>IF(F17236="","",IF(F17236&lt;0,10*F17236^2,0))</f>
        <v/>
      </c>
      <c r="H17236">
        <f>IF(F17236="","",IF(F17236&gt;0,10*F17236^2,0))</f>
        <v/>
      </c>
    </row>
    <row r="17237">
      <c r="A17237">
        <f>Input!A17237</f>
        <v/>
      </c>
      <c r="B17237">
        <f>IF(ISNUMBER(Input!B17237),IF(AND(Input!B17237&gt;=20,Input!B17237&lt;=700),Input!B17237,""),"")</f>
        <v/>
      </c>
      <c r="C17237">
        <f>IF(B17237="","",INT(A17237))</f>
        <v/>
      </c>
      <c r="D17237">
        <f>IF(B17237="","",HOUR(A17237))</f>
        <v/>
      </c>
      <c r="E17237">
        <f>IF(B17237="","",IF(INPUT!$I$1="","",IF(C17237&lt;(INT(INPUT!$I$1)-INPUT!$I$2),"Off Meds",IF(C17237&lt;=(INT(INPUT!$I$1)+INPUT!$I$2),"Washout","On Meds"))))</f>
        <v/>
      </c>
      <c r="F17237">
        <f>IF(B17237="","",1.509*(LN(B17237)^1.084-5.381))</f>
        <v/>
      </c>
      <c r="G17237">
        <f>IF(F17237="","",IF(F17237&lt;0,10*F17237^2,0))</f>
        <v/>
      </c>
      <c r="H17237">
        <f>IF(F17237="","",IF(F17237&gt;0,10*F17237^2,0))</f>
        <v/>
      </c>
    </row>
    <row r="17238">
      <c r="A17238">
        <f>Input!A17238</f>
        <v/>
      </c>
      <c r="B17238">
        <f>IF(ISNUMBER(Input!B17238),IF(AND(Input!B17238&gt;=20,Input!B17238&lt;=700),Input!B17238,""),"")</f>
        <v/>
      </c>
      <c r="C17238">
        <f>IF(B17238="","",INT(A17238))</f>
        <v/>
      </c>
      <c r="D17238">
        <f>IF(B17238="","",HOUR(A17238))</f>
        <v/>
      </c>
      <c r="E17238">
        <f>IF(B17238="","",IF(INPUT!$I$1="","",IF(C17238&lt;(INT(INPUT!$I$1)-INPUT!$I$2),"Off Meds",IF(C17238&lt;=(INT(INPUT!$I$1)+INPUT!$I$2),"Washout","On Meds"))))</f>
        <v/>
      </c>
      <c r="F17238">
        <f>IF(B17238="","",1.509*(LN(B17238)^1.084-5.381))</f>
        <v/>
      </c>
      <c r="G17238">
        <f>IF(F17238="","",IF(F17238&lt;0,10*F17238^2,0))</f>
        <v/>
      </c>
      <c r="H17238">
        <f>IF(F17238="","",IF(F17238&gt;0,10*F17238^2,0))</f>
        <v/>
      </c>
    </row>
    <row r="17239">
      <c r="A17239">
        <f>Input!A17239</f>
        <v/>
      </c>
      <c r="B17239">
        <f>IF(ISNUMBER(Input!B17239),IF(AND(Input!B17239&gt;=20,Input!B17239&lt;=700),Input!B17239,""),"")</f>
        <v/>
      </c>
      <c r="C17239">
        <f>IF(B17239="","",INT(A17239))</f>
        <v/>
      </c>
      <c r="D17239">
        <f>IF(B17239="","",HOUR(A17239))</f>
        <v/>
      </c>
      <c r="E17239">
        <f>IF(B17239="","",IF(INPUT!$I$1="","",IF(C17239&lt;(INT(INPUT!$I$1)-INPUT!$I$2),"Off Meds",IF(C17239&lt;=(INT(INPUT!$I$1)+INPUT!$I$2),"Washout","On Meds"))))</f>
        <v/>
      </c>
      <c r="F17239">
        <f>IF(B17239="","",1.509*(LN(B17239)^1.084-5.381))</f>
        <v/>
      </c>
      <c r="G17239">
        <f>IF(F17239="","",IF(F17239&lt;0,10*F17239^2,0))</f>
        <v/>
      </c>
      <c r="H17239">
        <f>IF(F17239="","",IF(F17239&gt;0,10*F17239^2,0))</f>
        <v/>
      </c>
    </row>
    <row r="17240">
      <c r="A17240">
        <f>Input!A17240</f>
        <v/>
      </c>
      <c r="B17240">
        <f>IF(ISNUMBER(Input!B17240),IF(AND(Input!B17240&gt;=20,Input!B17240&lt;=700),Input!B17240,""),"")</f>
        <v/>
      </c>
      <c r="C17240">
        <f>IF(B17240="","",INT(A17240))</f>
        <v/>
      </c>
      <c r="D17240">
        <f>IF(B17240="","",HOUR(A17240))</f>
        <v/>
      </c>
      <c r="E17240">
        <f>IF(B17240="","",IF(INPUT!$I$1="","",IF(C17240&lt;(INT(INPUT!$I$1)-INPUT!$I$2),"Off Meds",IF(C17240&lt;=(INT(INPUT!$I$1)+INPUT!$I$2),"Washout","On Meds"))))</f>
        <v/>
      </c>
      <c r="F17240">
        <f>IF(B17240="","",1.509*(LN(B17240)^1.084-5.381))</f>
        <v/>
      </c>
      <c r="G17240">
        <f>IF(F17240="","",IF(F17240&lt;0,10*F17240^2,0))</f>
        <v/>
      </c>
      <c r="H17240">
        <f>IF(F17240="","",IF(F17240&gt;0,10*F17240^2,0))</f>
        <v/>
      </c>
    </row>
    <row r="17241">
      <c r="A17241">
        <f>Input!A17241</f>
        <v/>
      </c>
      <c r="B17241">
        <f>IF(ISNUMBER(Input!B17241),IF(AND(Input!B17241&gt;=20,Input!B17241&lt;=700),Input!B17241,""),"")</f>
        <v/>
      </c>
      <c r="C17241">
        <f>IF(B17241="","",INT(A17241))</f>
        <v/>
      </c>
      <c r="D17241">
        <f>IF(B17241="","",HOUR(A17241))</f>
        <v/>
      </c>
      <c r="E17241">
        <f>IF(B17241="","",IF(INPUT!$I$1="","",IF(C17241&lt;(INT(INPUT!$I$1)-INPUT!$I$2),"Off Meds",IF(C17241&lt;=(INT(INPUT!$I$1)+INPUT!$I$2),"Washout","On Meds"))))</f>
        <v/>
      </c>
      <c r="F17241">
        <f>IF(B17241="","",1.509*(LN(B17241)^1.084-5.381))</f>
        <v/>
      </c>
      <c r="G17241">
        <f>IF(F17241="","",IF(F17241&lt;0,10*F17241^2,0))</f>
        <v/>
      </c>
      <c r="H17241">
        <f>IF(F17241="","",IF(F17241&gt;0,10*F17241^2,0))</f>
        <v/>
      </c>
    </row>
    <row r="17242">
      <c r="A17242">
        <f>Input!A17242</f>
        <v/>
      </c>
      <c r="B17242">
        <f>IF(ISNUMBER(Input!B17242),IF(AND(Input!B17242&gt;=20,Input!B17242&lt;=700),Input!B17242,""),"")</f>
        <v/>
      </c>
      <c r="C17242">
        <f>IF(B17242="","",INT(A17242))</f>
        <v/>
      </c>
      <c r="D17242">
        <f>IF(B17242="","",HOUR(A17242))</f>
        <v/>
      </c>
      <c r="E17242">
        <f>IF(B17242="","",IF(INPUT!$I$1="","",IF(C17242&lt;(INT(INPUT!$I$1)-INPUT!$I$2),"Off Meds",IF(C17242&lt;=(INT(INPUT!$I$1)+INPUT!$I$2),"Washout","On Meds"))))</f>
        <v/>
      </c>
      <c r="F17242">
        <f>IF(B17242="","",1.509*(LN(B17242)^1.084-5.381))</f>
        <v/>
      </c>
      <c r="G17242">
        <f>IF(F17242="","",IF(F17242&lt;0,10*F17242^2,0))</f>
        <v/>
      </c>
      <c r="H17242">
        <f>IF(F17242="","",IF(F17242&gt;0,10*F17242^2,0))</f>
        <v/>
      </c>
    </row>
    <row r="17243">
      <c r="A17243">
        <f>Input!A17243</f>
        <v/>
      </c>
      <c r="B17243">
        <f>IF(ISNUMBER(Input!B17243),IF(AND(Input!B17243&gt;=20,Input!B17243&lt;=700),Input!B17243,""),"")</f>
        <v/>
      </c>
      <c r="C17243">
        <f>IF(B17243="","",INT(A17243))</f>
        <v/>
      </c>
      <c r="D17243">
        <f>IF(B17243="","",HOUR(A17243))</f>
        <v/>
      </c>
      <c r="E17243">
        <f>IF(B17243="","",IF(INPUT!$I$1="","",IF(C17243&lt;(INT(INPUT!$I$1)-INPUT!$I$2),"Off Meds",IF(C17243&lt;=(INT(INPUT!$I$1)+INPUT!$I$2),"Washout","On Meds"))))</f>
        <v/>
      </c>
      <c r="F17243">
        <f>IF(B17243="","",1.509*(LN(B17243)^1.084-5.381))</f>
        <v/>
      </c>
      <c r="G17243">
        <f>IF(F17243="","",IF(F17243&lt;0,10*F17243^2,0))</f>
        <v/>
      </c>
      <c r="H17243">
        <f>IF(F17243="","",IF(F17243&gt;0,10*F17243^2,0))</f>
        <v/>
      </c>
    </row>
    <row r="17244">
      <c r="A17244">
        <f>Input!A17244</f>
        <v/>
      </c>
      <c r="B17244">
        <f>IF(ISNUMBER(Input!B17244),IF(AND(Input!B17244&gt;=20,Input!B17244&lt;=700),Input!B17244,""),"")</f>
        <v/>
      </c>
      <c r="C17244">
        <f>IF(B17244="","",INT(A17244))</f>
        <v/>
      </c>
      <c r="D17244">
        <f>IF(B17244="","",HOUR(A17244))</f>
        <v/>
      </c>
      <c r="E17244">
        <f>IF(B17244="","",IF(INPUT!$I$1="","",IF(C17244&lt;(INT(INPUT!$I$1)-INPUT!$I$2),"Off Meds",IF(C17244&lt;=(INT(INPUT!$I$1)+INPUT!$I$2),"Washout","On Meds"))))</f>
        <v/>
      </c>
      <c r="F17244">
        <f>IF(B17244="","",1.509*(LN(B17244)^1.084-5.381))</f>
        <v/>
      </c>
      <c r="G17244">
        <f>IF(F17244="","",IF(F17244&lt;0,10*F17244^2,0))</f>
        <v/>
      </c>
      <c r="H17244">
        <f>IF(F17244="","",IF(F17244&gt;0,10*F17244^2,0))</f>
        <v/>
      </c>
    </row>
    <row r="17245">
      <c r="A17245">
        <f>Input!A17245</f>
        <v/>
      </c>
      <c r="B17245">
        <f>IF(ISNUMBER(Input!B17245),IF(AND(Input!B17245&gt;=20,Input!B17245&lt;=700),Input!B17245,""),"")</f>
        <v/>
      </c>
      <c r="C17245">
        <f>IF(B17245="","",INT(A17245))</f>
        <v/>
      </c>
      <c r="D17245">
        <f>IF(B17245="","",HOUR(A17245))</f>
        <v/>
      </c>
      <c r="E17245">
        <f>IF(B17245="","",IF(INPUT!$I$1="","",IF(C17245&lt;(INT(INPUT!$I$1)-INPUT!$I$2),"Off Meds",IF(C17245&lt;=(INT(INPUT!$I$1)+INPUT!$I$2),"Washout","On Meds"))))</f>
        <v/>
      </c>
      <c r="F17245">
        <f>IF(B17245="","",1.509*(LN(B17245)^1.084-5.381))</f>
        <v/>
      </c>
      <c r="G17245">
        <f>IF(F17245="","",IF(F17245&lt;0,10*F17245^2,0))</f>
        <v/>
      </c>
      <c r="H17245">
        <f>IF(F17245="","",IF(F17245&gt;0,10*F17245^2,0))</f>
        <v/>
      </c>
    </row>
    <row r="17246">
      <c r="A17246">
        <f>Input!A17246</f>
        <v/>
      </c>
      <c r="B17246">
        <f>IF(ISNUMBER(Input!B17246),IF(AND(Input!B17246&gt;=20,Input!B17246&lt;=700),Input!B17246,""),"")</f>
        <v/>
      </c>
      <c r="C17246">
        <f>IF(B17246="","",INT(A17246))</f>
        <v/>
      </c>
      <c r="D17246">
        <f>IF(B17246="","",HOUR(A17246))</f>
        <v/>
      </c>
      <c r="E17246">
        <f>IF(B17246="","",IF(INPUT!$I$1="","",IF(C17246&lt;(INT(INPUT!$I$1)-INPUT!$I$2),"Off Meds",IF(C17246&lt;=(INT(INPUT!$I$1)+INPUT!$I$2),"Washout","On Meds"))))</f>
        <v/>
      </c>
      <c r="F17246">
        <f>IF(B17246="","",1.509*(LN(B17246)^1.084-5.381))</f>
        <v/>
      </c>
      <c r="G17246">
        <f>IF(F17246="","",IF(F17246&lt;0,10*F17246^2,0))</f>
        <v/>
      </c>
      <c r="H17246">
        <f>IF(F17246="","",IF(F17246&gt;0,10*F17246^2,0))</f>
        <v/>
      </c>
    </row>
    <row r="17247">
      <c r="A17247">
        <f>Input!A17247</f>
        <v/>
      </c>
      <c r="B17247">
        <f>IF(ISNUMBER(Input!B17247),IF(AND(Input!B17247&gt;=20,Input!B17247&lt;=700),Input!B17247,""),"")</f>
        <v/>
      </c>
      <c r="C17247">
        <f>IF(B17247="","",INT(A17247))</f>
        <v/>
      </c>
      <c r="D17247">
        <f>IF(B17247="","",HOUR(A17247))</f>
        <v/>
      </c>
      <c r="E17247">
        <f>IF(B17247="","",IF(INPUT!$I$1="","",IF(C17247&lt;(INT(INPUT!$I$1)-INPUT!$I$2),"Off Meds",IF(C17247&lt;=(INT(INPUT!$I$1)+INPUT!$I$2),"Washout","On Meds"))))</f>
        <v/>
      </c>
      <c r="F17247">
        <f>IF(B17247="","",1.509*(LN(B17247)^1.084-5.381))</f>
        <v/>
      </c>
      <c r="G17247">
        <f>IF(F17247="","",IF(F17247&lt;0,10*F17247^2,0))</f>
        <v/>
      </c>
      <c r="H17247">
        <f>IF(F17247="","",IF(F17247&gt;0,10*F17247^2,0))</f>
        <v/>
      </c>
    </row>
    <row r="17248">
      <c r="A17248">
        <f>Input!A17248</f>
        <v/>
      </c>
      <c r="B17248">
        <f>IF(ISNUMBER(Input!B17248),IF(AND(Input!B17248&gt;=20,Input!B17248&lt;=700),Input!B17248,""),"")</f>
        <v/>
      </c>
      <c r="C17248">
        <f>IF(B17248="","",INT(A17248))</f>
        <v/>
      </c>
      <c r="D17248">
        <f>IF(B17248="","",HOUR(A17248))</f>
        <v/>
      </c>
      <c r="E17248">
        <f>IF(B17248="","",IF(INPUT!$I$1="","",IF(C17248&lt;(INT(INPUT!$I$1)-INPUT!$I$2),"Off Meds",IF(C17248&lt;=(INT(INPUT!$I$1)+INPUT!$I$2),"Washout","On Meds"))))</f>
        <v/>
      </c>
      <c r="F17248">
        <f>IF(B17248="","",1.509*(LN(B17248)^1.084-5.381))</f>
        <v/>
      </c>
      <c r="G17248">
        <f>IF(F17248="","",IF(F17248&lt;0,10*F17248^2,0))</f>
        <v/>
      </c>
      <c r="H17248">
        <f>IF(F17248="","",IF(F17248&gt;0,10*F17248^2,0))</f>
        <v/>
      </c>
    </row>
    <row r="17249">
      <c r="A17249">
        <f>Input!A17249</f>
        <v/>
      </c>
      <c r="B17249">
        <f>IF(ISNUMBER(Input!B17249),IF(AND(Input!B17249&gt;=20,Input!B17249&lt;=700),Input!B17249,""),"")</f>
        <v/>
      </c>
      <c r="C17249">
        <f>IF(B17249="","",INT(A17249))</f>
        <v/>
      </c>
      <c r="D17249">
        <f>IF(B17249="","",HOUR(A17249))</f>
        <v/>
      </c>
      <c r="E17249">
        <f>IF(B17249="","",IF(INPUT!$I$1="","",IF(C17249&lt;(INT(INPUT!$I$1)-INPUT!$I$2),"Off Meds",IF(C17249&lt;=(INT(INPUT!$I$1)+INPUT!$I$2),"Washout","On Meds"))))</f>
        <v/>
      </c>
      <c r="F17249">
        <f>IF(B17249="","",1.509*(LN(B17249)^1.084-5.381))</f>
        <v/>
      </c>
      <c r="G17249">
        <f>IF(F17249="","",IF(F17249&lt;0,10*F17249^2,0))</f>
        <v/>
      </c>
      <c r="H17249">
        <f>IF(F17249="","",IF(F17249&gt;0,10*F17249^2,0))</f>
        <v/>
      </c>
    </row>
    <row r="17250">
      <c r="A17250">
        <f>Input!A17250</f>
        <v/>
      </c>
      <c r="B17250">
        <f>IF(ISNUMBER(Input!B17250),IF(AND(Input!B17250&gt;=20,Input!B17250&lt;=700),Input!B17250,""),"")</f>
        <v/>
      </c>
      <c r="C17250">
        <f>IF(B17250="","",INT(A17250))</f>
        <v/>
      </c>
      <c r="D17250">
        <f>IF(B17250="","",HOUR(A17250))</f>
        <v/>
      </c>
      <c r="E17250">
        <f>IF(B17250="","",IF(INPUT!$I$1="","",IF(C17250&lt;(INT(INPUT!$I$1)-INPUT!$I$2),"Off Meds",IF(C17250&lt;=(INT(INPUT!$I$1)+INPUT!$I$2),"Washout","On Meds"))))</f>
        <v/>
      </c>
      <c r="F17250">
        <f>IF(B17250="","",1.509*(LN(B17250)^1.084-5.381))</f>
        <v/>
      </c>
      <c r="G17250">
        <f>IF(F17250="","",IF(F17250&lt;0,10*F17250^2,0))</f>
        <v/>
      </c>
      <c r="H17250">
        <f>IF(F17250="","",IF(F17250&gt;0,10*F17250^2,0))</f>
        <v/>
      </c>
    </row>
    <row r="17251">
      <c r="A17251">
        <f>Input!A17251</f>
        <v/>
      </c>
      <c r="B17251">
        <f>IF(ISNUMBER(Input!B17251),IF(AND(Input!B17251&gt;=20,Input!B17251&lt;=700),Input!B17251,""),"")</f>
        <v/>
      </c>
      <c r="C17251">
        <f>IF(B17251="","",INT(A17251))</f>
        <v/>
      </c>
      <c r="D17251">
        <f>IF(B17251="","",HOUR(A17251))</f>
        <v/>
      </c>
      <c r="E17251">
        <f>IF(B17251="","",IF(INPUT!$I$1="","",IF(C17251&lt;(INT(INPUT!$I$1)-INPUT!$I$2),"Off Meds",IF(C17251&lt;=(INT(INPUT!$I$1)+INPUT!$I$2),"Washout","On Meds"))))</f>
        <v/>
      </c>
      <c r="F17251">
        <f>IF(B17251="","",1.509*(LN(B17251)^1.084-5.381))</f>
        <v/>
      </c>
      <c r="G17251">
        <f>IF(F17251="","",IF(F17251&lt;0,10*F17251^2,0))</f>
        <v/>
      </c>
      <c r="H17251">
        <f>IF(F17251="","",IF(F17251&gt;0,10*F17251^2,0))</f>
        <v/>
      </c>
    </row>
    <row r="17252">
      <c r="A17252">
        <f>Input!A17252</f>
        <v/>
      </c>
      <c r="B17252">
        <f>IF(ISNUMBER(Input!B17252),IF(AND(Input!B17252&gt;=20,Input!B17252&lt;=700),Input!B17252,""),"")</f>
        <v/>
      </c>
      <c r="C17252">
        <f>IF(B17252="","",INT(A17252))</f>
        <v/>
      </c>
      <c r="D17252">
        <f>IF(B17252="","",HOUR(A17252))</f>
        <v/>
      </c>
      <c r="E17252">
        <f>IF(B17252="","",IF(INPUT!$I$1="","",IF(C17252&lt;(INT(INPUT!$I$1)-INPUT!$I$2),"Off Meds",IF(C17252&lt;=(INT(INPUT!$I$1)+INPUT!$I$2),"Washout","On Meds"))))</f>
        <v/>
      </c>
      <c r="F17252">
        <f>IF(B17252="","",1.509*(LN(B17252)^1.084-5.381))</f>
        <v/>
      </c>
      <c r="G17252">
        <f>IF(F17252="","",IF(F17252&lt;0,10*F17252^2,0))</f>
        <v/>
      </c>
      <c r="H17252">
        <f>IF(F17252="","",IF(F17252&gt;0,10*F17252^2,0))</f>
        <v/>
      </c>
    </row>
    <row r="17253">
      <c r="A17253">
        <f>Input!A17253</f>
        <v/>
      </c>
      <c r="B17253">
        <f>IF(ISNUMBER(Input!B17253),IF(AND(Input!B17253&gt;=20,Input!B17253&lt;=700),Input!B17253,""),"")</f>
        <v/>
      </c>
      <c r="C17253">
        <f>IF(B17253="","",INT(A17253))</f>
        <v/>
      </c>
      <c r="D17253">
        <f>IF(B17253="","",HOUR(A17253))</f>
        <v/>
      </c>
      <c r="E17253">
        <f>IF(B17253="","",IF(INPUT!$I$1="","",IF(C17253&lt;(INT(INPUT!$I$1)-INPUT!$I$2),"Off Meds",IF(C17253&lt;=(INT(INPUT!$I$1)+INPUT!$I$2),"Washout","On Meds"))))</f>
        <v/>
      </c>
      <c r="F17253">
        <f>IF(B17253="","",1.509*(LN(B17253)^1.084-5.381))</f>
        <v/>
      </c>
      <c r="G17253">
        <f>IF(F17253="","",IF(F17253&lt;0,10*F17253^2,0))</f>
        <v/>
      </c>
      <c r="H17253">
        <f>IF(F17253="","",IF(F17253&gt;0,10*F17253^2,0))</f>
        <v/>
      </c>
    </row>
    <row r="17254">
      <c r="A17254">
        <f>Input!A17254</f>
        <v/>
      </c>
      <c r="B17254">
        <f>IF(ISNUMBER(Input!B17254),IF(AND(Input!B17254&gt;=20,Input!B17254&lt;=700),Input!B17254,""),"")</f>
        <v/>
      </c>
      <c r="C17254">
        <f>IF(B17254="","",INT(A17254))</f>
        <v/>
      </c>
      <c r="D17254">
        <f>IF(B17254="","",HOUR(A17254))</f>
        <v/>
      </c>
      <c r="E17254">
        <f>IF(B17254="","",IF(INPUT!$I$1="","",IF(C17254&lt;(INT(INPUT!$I$1)-INPUT!$I$2),"Off Meds",IF(C17254&lt;=(INT(INPUT!$I$1)+INPUT!$I$2),"Washout","On Meds"))))</f>
        <v/>
      </c>
      <c r="F17254">
        <f>IF(B17254="","",1.509*(LN(B17254)^1.084-5.381))</f>
        <v/>
      </c>
      <c r="G17254">
        <f>IF(F17254="","",IF(F17254&lt;0,10*F17254^2,0))</f>
        <v/>
      </c>
      <c r="H17254">
        <f>IF(F17254="","",IF(F17254&gt;0,10*F17254^2,0))</f>
        <v/>
      </c>
    </row>
    <row r="17255">
      <c r="A17255">
        <f>Input!A17255</f>
        <v/>
      </c>
      <c r="B17255">
        <f>IF(ISNUMBER(Input!B17255),IF(AND(Input!B17255&gt;=20,Input!B17255&lt;=700),Input!B17255,""),"")</f>
        <v/>
      </c>
      <c r="C17255">
        <f>IF(B17255="","",INT(A17255))</f>
        <v/>
      </c>
      <c r="D17255">
        <f>IF(B17255="","",HOUR(A17255))</f>
        <v/>
      </c>
      <c r="E17255">
        <f>IF(B17255="","",IF(INPUT!$I$1="","",IF(C17255&lt;(INT(INPUT!$I$1)-INPUT!$I$2),"Off Meds",IF(C17255&lt;=(INT(INPUT!$I$1)+INPUT!$I$2),"Washout","On Meds"))))</f>
        <v/>
      </c>
      <c r="F17255">
        <f>IF(B17255="","",1.509*(LN(B17255)^1.084-5.381))</f>
        <v/>
      </c>
      <c r="G17255">
        <f>IF(F17255="","",IF(F17255&lt;0,10*F17255^2,0))</f>
        <v/>
      </c>
      <c r="H17255">
        <f>IF(F17255="","",IF(F17255&gt;0,10*F17255^2,0))</f>
        <v/>
      </c>
    </row>
    <row r="17256">
      <c r="A17256">
        <f>Input!A17256</f>
        <v/>
      </c>
      <c r="B17256">
        <f>IF(ISNUMBER(Input!B17256),IF(AND(Input!B17256&gt;=20,Input!B17256&lt;=700),Input!B17256,""),"")</f>
        <v/>
      </c>
      <c r="C17256">
        <f>IF(B17256="","",INT(A17256))</f>
        <v/>
      </c>
      <c r="D17256">
        <f>IF(B17256="","",HOUR(A17256))</f>
        <v/>
      </c>
      <c r="E17256">
        <f>IF(B17256="","",IF(INPUT!$I$1="","",IF(C17256&lt;(INT(INPUT!$I$1)-INPUT!$I$2),"Off Meds",IF(C17256&lt;=(INT(INPUT!$I$1)+INPUT!$I$2),"Washout","On Meds"))))</f>
        <v/>
      </c>
      <c r="F17256">
        <f>IF(B17256="","",1.509*(LN(B17256)^1.084-5.381))</f>
        <v/>
      </c>
      <c r="G17256">
        <f>IF(F17256="","",IF(F17256&lt;0,10*F17256^2,0))</f>
        <v/>
      </c>
      <c r="H17256">
        <f>IF(F17256="","",IF(F17256&gt;0,10*F17256^2,0))</f>
        <v/>
      </c>
    </row>
    <row r="17257">
      <c r="A17257">
        <f>Input!A17257</f>
        <v/>
      </c>
      <c r="B17257">
        <f>IF(ISNUMBER(Input!B17257),IF(AND(Input!B17257&gt;=20,Input!B17257&lt;=700),Input!B17257,""),"")</f>
        <v/>
      </c>
      <c r="C17257">
        <f>IF(B17257="","",INT(A17257))</f>
        <v/>
      </c>
      <c r="D17257">
        <f>IF(B17257="","",HOUR(A17257))</f>
        <v/>
      </c>
      <c r="E17257">
        <f>IF(B17257="","",IF(INPUT!$I$1="","",IF(C17257&lt;(INT(INPUT!$I$1)-INPUT!$I$2),"Off Meds",IF(C17257&lt;=(INT(INPUT!$I$1)+INPUT!$I$2),"Washout","On Meds"))))</f>
        <v/>
      </c>
      <c r="F17257">
        <f>IF(B17257="","",1.509*(LN(B17257)^1.084-5.381))</f>
        <v/>
      </c>
      <c r="G17257">
        <f>IF(F17257="","",IF(F17257&lt;0,10*F17257^2,0))</f>
        <v/>
      </c>
      <c r="H17257">
        <f>IF(F17257="","",IF(F17257&gt;0,10*F17257^2,0))</f>
        <v/>
      </c>
    </row>
    <row r="17258">
      <c r="A17258">
        <f>Input!A17258</f>
        <v/>
      </c>
      <c r="B17258">
        <f>IF(ISNUMBER(Input!B17258),IF(AND(Input!B17258&gt;=20,Input!B17258&lt;=700),Input!B17258,""),"")</f>
        <v/>
      </c>
      <c r="C17258">
        <f>IF(B17258="","",INT(A17258))</f>
        <v/>
      </c>
      <c r="D17258">
        <f>IF(B17258="","",HOUR(A17258))</f>
        <v/>
      </c>
      <c r="E17258">
        <f>IF(B17258="","",IF(INPUT!$I$1="","",IF(C17258&lt;(INT(INPUT!$I$1)-INPUT!$I$2),"Off Meds",IF(C17258&lt;=(INT(INPUT!$I$1)+INPUT!$I$2),"Washout","On Meds"))))</f>
        <v/>
      </c>
      <c r="F17258">
        <f>IF(B17258="","",1.509*(LN(B17258)^1.084-5.381))</f>
        <v/>
      </c>
      <c r="G17258">
        <f>IF(F17258="","",IF(F17258&lt;0,10*F17258^2,0))</f>
        <v/>
      </c>
      <c r="H17258">
        <f>IF(F17258="","",IF(F17258&gt;0,10*F17258^2,0))</f>
        <v/>
      </c>
    </row>
    <row r="17259">
      <c r="A17259">
        <f>Input!A17259</f>
        <v/>
      </c>
      <c r="B17259">
        <f>IF(ISNUMBER(Input!B17259),IF(AND(Input!B17259&gt;=20,Input!B17259&lt;=700),Input!B17259,""),"")</f>
        <v/>
      </c>
      <c r="C17259">
        <f>IF(B17259="","",INT(A17259))</f>
        <v/>
      </c>
      <c r="D17259">
        <f>IF(B17259="","",HOUR(A17259))</f>
        <v/>
      </c>
      <c r="E17259">
        <f>IF(B17259="","",IF(INPUT!$I$1="","",IF(C17259&lt;(INT(INPUT!$I$1)-INPUT!$I$2),"Off Meds",IF(C17259&lt;=(INT(INPUT!$I$1)+INPUT!$I$2),"Washout","On Meds"))))</f>
        <v/>
      </c>
      <c r="F17259">
        <f>IF(B17259="","",1.509*(LN(B17259)^1.084-5.381))</f>
        <v/>
      </c>
      <c r="G17259">
        <f>IF(F17259="","",IF(F17259&lt;0,10*F17259^2,0))</f>
        <v/>
      </c>
      <c r="H17259">
        <f>IF(F17259="","",IF(F17259&gt;0,10*F17259^2,0))</f>
        <v/>
      </c>
    </row>
    <row r="17260">
      <c r="A17260">
        <f>Input!A17260</f>
        <v/>
      </c>
      <c r="B17260">
        <f>IF(ISNUMBER(Input!B17260),IF(AND(Input!B17260&gt;=20,Input!B17260&lt;=700),Input!B17260,""),"")</f>
        <v/>
      </c>
      <c r="C17260">
        <f>IF(B17260="","",INT(A17260))</f>
        <v/>
      </c>
      <c r="D17260">
        <f>IF(B17260="","",HOUR(A17260))</f>
        <v/>
      </c>
      <c r="E17260">
        <f>IF(B17260="","",IF(INPUT!$I$1="","",IF(C17260&lt;(INT(INPUT!$I$1)-INPUT!$I$2),"Off Meds",IF(C17260&lt;=(INT(INPUT!$I$1)+INPUT!$I$2),"Washout","On Meds"))))</f>
        <v/>
      </c>
      <c r="F17260">
        <f>IF(B17260="","",1.509*(LN(B17260)^1.084-5.381))</f>
        <v/>
      </c>
      <c r="G17260">
        <f>IF(F17260="","",IF(F17260&lt;0,10*F17260^2,0))</f>
        <v/>
      </c>
      <c r="H17260">
        <f>IF(F17260="","",IF(F17260&gt;0,10*F17260^2,0))</f>
        <v/>
      </c>
    </row>
    <row r="17261">
      <c r="A17261">
        <f>Input!A17261</f>
        <v/>
      </c>
      <c r="B17261">
        <f>IF(ISNUMBER(Input!B17261),IF(AND(Input!B17261&gt;=20,Input!B17261&lt;=700),Input!B17261,""),"")</f>
        <v/>
      </c>
      <c r="C17261">
        <f>IF(B17261="","",INT(A17261))</f>
        <v/>
      </c>
      <c r="D17261">
        <f>IF(B17261="","",HOUR(A17261))</f>
        <v/>
      </c>
      <c r="E17261">
        <f>IF(B17261="","",IF(INPUT!$I$1="","",IF(C17261&lt;(INT(INPUT!$I$1)-INPUT!$I$2),"Off Meds",IF(C17261&lt;=(INT(INPUT!$I$1)+INPUT!$I$2),"Washout","On Meds"))))</f>
        <v/>
      </c>
      <c r="F17261">
        <f>IF(B17261="","",1.509*(LN(B17261)^1.084-5.381))</f>
        <v/>
      </c>
      <c r="G17261">
        <f>IF(F17261="","",IF(F17261&lt;0,10*F17261^2,0))</f>
        <v/>
      </c>
      <c r="H17261">
        <f>IF(F17261="","",IF(F17261&gt;0,10*F17261^2,0))</f>
        <v/>
      </c>
    </row>
    <row r="17262">
      <c r="A17262">
        <f>Input!A17262</f>
        <v/>
      </c>
      <c r="B17262">
        <f>IF(ISNUMBER(Input!B17262),IF(AND(Input!B17262&gt;=20,Input!B17262&lt;=700),Input!B17262,""),"")</f>
        <v/>
      </c>
      <c r="C17262">
        <f>IF(B17262="","",INT(A17262))</f>
        <v/>
      </c>
      <c r="D17262">
        <f>IF(B17262="","",HOUR(A17262))</f>
        <v/>
      </c>
      <c r="E17262">
        <f>IF(B17262="","",IF(INPUT!$I$1="","",IF(C17262&lt;(INT(INPUT!$I$1)-INPUT!$I$2),"Off Meds",IF(C17262&lt;=(INT(INPUT!$I$1)+INPUT!$I$2),"Washout","On Meds"))))</f>
        <v/>
      </c>
      <c r="F17262">
        <f>IF(B17262="","",1.509*(LN(B17262)^1.084-5.381))</f>
        <v/>
      </c>
      <c r="G17262">
        <f>IF(F17262="","",IF(F17262&lt;0,10*F17262^2,0))</f>
        <v/>
      </c>
      <c r="H17262">
        <f>IF(F17262="","",IF(F17262&gt;0,10*F17262^2,0))</f>
        <v/>
      </c>
    </row>
    <row r="17263">
      <c r="A17263">
        <f>Input!A17263</f>
        <v/>
      </c>
      <c r="B17263">
        <f>IF(ISNUMBER(Input!B17263),IF(AND(Input!B17263&gt;=20,Input!B17263&lt;=700),Input!B17263,""),"")</f>
        <v/>
      </c>
      <c r="C17263">
        <f>IF(B17263="","",INT(A17263))</f>
        <v/>
      </c>
      <c r="D17263">
        <f>IF(B17263="","",HOUR(A17263))</f>
        <v/>
      </c>
      <c r="E17263">
        <f>IF(B17263="","",IF(INPUT!$I$1="","",IF(C17263&lt;(INT(INPUT!$I$1)-INPUT!$I$2),"Off Meds",IF(C17263&lt;=(INT(INPUT!$I$1)+INPUT!$I$2),"Washout","On Meds"))))</f>
        <v/>
      </c>
      <c r="F17263">
        <f>IF(B17263="","",1.509*(LN(B17263)^1.084-5.381))</f>
        <v/>
      </c>
      <c r="G17263">
        <f>IF(F17263="","",IF(F17263&lt;0,10*F17263^2,0))</f>
        <v/>
      </c>
      <c r="H17263">
        <f>IF(F17263="","",IF(F17263&gt;0,10*F17263^2,0))</f>
        <v/>
      </c>
    </row>
    <row r="17264">
      <c r="A17264">
        <f>Input!A17264</f>
        <v/>
      </c>
      <c r="B17264">
        <f>IF(ISNUMBER(Input!B17264),IF(AND(Input!B17264&gt;=20,Input!B17264&lt;=700),Input!B17264,""),"")</f>
        <v/>
      </c>
      <c r="C17264">
        <f>IF(B17264="","",INT(A17264))</f>
        <v/>
      </c>
      <c r="D17264">
        <f>IF(B17264="","",HOUR(A17264))</f>
        <v/>
      </c>
      <c r="E17264">
        <f>IF(B17264="","",IF(INPUT!$I$1="","",IF(C17264&lt;(INT(INPUT!$I$1)-INPUT!$I$2),"Off Meds",IF(C17264&lt;=(INT(INPUT!$I$1)+INPUT!$I$2),"Washout","On Meds"))))</f>
        <v/>
      </c>
      <c r="F17264">
        <f>IF(B17264="","",1.509*(LN(B17264)^1.084-5.381))</f>
        <v/>
      </c>
      <c r="G17264">
        <f>IF(F17264="","",IF(F17264&lt;0,10*F17264^2,0))</f>
        <v/>
      </c>
      <c r="H17264">
        <f>IF(F17264="","",IF(F17264&gt;0,10*F17264^2,0))</f>
        <v/>
      </c>
    </row>
    <row r="17265">
      <c r="A17265">
        <f>Input!A17265</f>
        <v/>
      </c>
      <c r="B17265">
        <f>IF(ISNUMBER(Input!B17265),IF(AND(Input!B17265&gt;=20,Input!B17265&lt;=700),Input!B17265,""),"")</f>
        <v/>
      </c>
      <c r="C17265">
        <f>IF(B17265="","",INT(A17265))</f>
        <v/>
      </c>
      <c r="D17265">
        <f>IF(B17265="","",HOUR(A17265))</f>
        <v/>
      </c>
      <c r="E17265">
        <f>IF(B17265="","",IF(INPUT!$I$1="","",IF(C17265&lt;(INT(INPUT!$I$1)-INPUT!$I$2),"Off Meds",IF(C17265&lt;=(INT(INPUT!$I$1)+INPUT!$I$2),"Washout","On Meds"))))</f>
        <v/>
      </c>
      <c r="F17265">
        <f>IF(B17265="","",1.509*(LN(B17265)^1.084-5.381))</f>
        <v/>
      </c>
      <c r="G17265">
        <f>IF(F17265="","",IF(F17265&lt;0,10*F17265^2,0))</f>
        <v/>
      </c>
      <c r="H17265">
        <f>IF(F17265="","",IF(F17265&gt;0,10*F17265^2,0))</f>
        <v/>
      </c>
    </row>
    <row r="17266">
      <c r="A17266">
        <f>Input!A17266</f>
        <v/>
      </c>
      <c r="B17266">
        <f>IF(ISNUMBER(Input!B17266),IF(AND(Input!B17266&gt;=20,Input!B17266&lt;=700),Input!B17266,""),"")</f>
        <v/>
      </c>
      <c r="C17266">
        <f>IF(B17266="","",INT(A17266))</f>
        <v/>
      </c>
      <c r="D17266">
        <f>IF(B17266="","",HOUR(A17266))</f>
        <v/>
      </c>
      <c r="E17266">
        <f>IF(B17266="","",IF(INPUT!$I$1="","",IF(C17266&lt;(INT(INPUT!$I$1)-INPUT!$I$2),"Off Meds",IF(C17266&lt;=(INT(INPUT!$I$1)+INPUT!$I$2),"Washout","On Meds"))))</f>
        <v/>
      </c>
      <c r="F17266">
        <f>IF(B17266="","",1.509*(LN(B17266)^1.084-5.381))</f>
        <v/>
      </c>
      <c r="G17266">
        <f>IF(F17266="","",IF(F17266&lt;0,10*F17266^2,0))</f>
        <v/>
      </c>
      <c r="H17266">
        <f>IF(F17266="","",IF(F17266&gt;0,10*F17266^2,0))</f>
        <v/>
      </c>
    </row>
    <row r="17267">
      <c r="A17267">
        <f>Input!A17267</f>
        <v/>
      </c>
      <c r="B17267">
        <f>IF(ISNUMBER(Input!B17267),IF(AND(Input!B17267&gt;=20,Input!B17267&lt;=700),Input!B17267,""),"")</f>
        <v/>
      </c>
      <c r="C17267">
        <f>IF(B17267="","",INT(A17267))</f>
        <v/>
      </c>
      <c r="D17267">
        <f>IF(B17267="","",HOUR(A17267))</f>
        <v/>
      </c>
      <c r="E17267">
        <f>IF(B17267="","",IF(INPUT!$I$1="","",IF(C17267&lt;(INT(INPUT!$I$1)-INPUT!$I$2),"Off Meds",IF(C17267&lt;=(INT(INPUT!$I$1)+INPUT!$I$2),"Washout","On Meds"))))</f>
        <v/>
      </c>
      <c r="F17267">
        <f>IF(B17267="","",1.509*(LN(B17267)^1.084-5.381))</f>
        <v/>
      </c>
      <c r="G17267">
        <f>IF(F17267="","",IF(F17267&lt;0,10*F17267^2,0))</f>
        <v/>
      </c>
      <c r="H17267">
        <f>IF(F17267="","",IF(F17267&gt;0,10*F17267^2,0))</f>
        <v/>
      </c>
    </row>
    <row r="17268">
      <c r="A17268">
        <f>Input!A17268</f>
        <v/>
      </c>
      <c r="B17268">
        <f>IF(ISNUMBER(Input!B17268),IF(AND(Input!B17268&gt;=20,Input!B17268&lt;=700),Input!B17268,""),"")</f>
        <v/>
      </c>
      <c r="C17268">
        <f>IF(B17268="","",INT(A17268))</f>
        <v/>
      </c>
      <c r="D17268">
        <f>IF(B17268="","",HOUR(A17268))</f>
        <v/>
      </c>
      <c r="E17268">
        <f>IF(B17268="","",IF(INPUT!$I$1="","",IF(C17268&lt;(INT(INPUT!$I$1)-INPUT!$I$2),"Off Meds",IF(C17268&lt;=(INT(INPUT!$I$1)+INPUT!$I$2),"Washout","On Meds"))))</f>
        <v/>
      </c>
      <c r="F17268">
        <f>IF(B17268="","",1.509*(LN(B17268)^1.084-5.381))</f>
        <v/>
      </c>
      <c r="G17268">
        <f>IF(F17268="","",IF(F17268&lt;0,10*F17268^2,0))</f>
        <v/>
      </c>
      <c r="H17268">
        <f>IF(F17268="","",IF(F17268&gt;0,10*F17268^2,0))</f>
        <v/>
      </c>
    </row>
    <row r="17269">
      <c r="A17269">
        <f>Input!A17269</f>
        <v/>
      </c>
      <c r="B17269">
        <f>IF(ISNUMBER(Input!B17269),IF(AND(Input!B17269&gt;=20,Input!B17269&lt;=700),Input!B17269,""),"")</f>
        <v/>
      </c>
      <c r="C17269">
        <f>IF(B17269="","",INT(A17269))</f>
        <v/>
      </c>
      <c r="D17269">
        <f>IF(B17269="","",HOUR(A17269))</f>
        <v/>
      </c>
      <c r="E17269">
        <f>IF(B17269="","",IF(INPUT!$I$1="","",IF(C17269&lt;(INT(INPUT!$I$1)-INPUT!$I$2),"Off Meds",IF(C17269&lt;=(INT(INPUT!$I$1)+INPUT!$I$2),"Washout","On Meds"))))</f>
        <v/>
      </c>
      <c r="F17269">
        <f>IF(B17269="","",1.509*(LN(B17269)^1.084-5.381))</f>
        <v/>
      </c>
      <c r="G17269">
        <f>IF(F17269="","",IF(F17269&lt;0,10*F17269^2,0))</f>
        <v/>
      </c>
      <c r="H17269">
        <f>IF(F17269="","",IF(F17269&gt;0,10*F17269^2,0))</f>
        <v/>
      </c>
    </row>
    <row r="17270">
      <c r="A17270">
        <f>Input!A17270</f>
        <v/>
      </c>
      <c r="B17270">
        <f>IF(ISNUMBER(Input!B17270),IF(AND(Input!B17270&gt;=20,Input!B17270&lt;=700),Input!B17270,""),"")</f>
        <v/>
      </c>
      <c r="C17270">
        <f>IF(B17270="","",INT(A17270))</f>
        <v/>
      </c>
      <c r="D17270">
        <f>IF(B17270="","",HOUR(A17270))</f>
        <v/>
      </c>
      <c r="E17270">
        <f>IF(B17270="","",IF(INPUT!$I$1="","",IF(C17270&lt;(INT(INPUT!$I$1)-INPUT!$I$2),"Off Meds",IF(C17270&lt;=(INT(INPUT!$I$1)+INPUT!$I$2),"Washout","On Meds"))))</f>
        <v/>
      </c>
      <c r="F17270">
        <f>IF(B17270="","",1.509*(LN(B17270)^1.084-5.381))</f>
        <v/>
      </c>
      <c r="G17270">
        <f>IF(F17270="","",IF(F17270&lt;0,10*F17270^2,0))</f>
        <v/>
      </c>
      <c r="H17270">
        <f>IF(F17270="","",IF(F17270&gt;0,10*F17270^2,0))</f>
        <v/>
      </c>
    </row>
    <row r="17271">
      <c r="A17271">
        <f>Input!A17271</f>
        <v/>
      </c>
      <c r="B17271">
        <f>IF(ISNUMBER(Input!B17271),IF(AND(Input!B17271&gt;=20,Input!B17271&lt;=700),Input!B17271,""),"")</f>
        <v/>
      </c>
      <c r="C17271">
        <f>IF(B17271="","",INT(A17271))</f>
        <v/>
      </c>
      <c r="D17271">
        <f>IF(B17271="","",HOUR(A17271))</f>
        <v/>
      </c>
      <c r="E17271">
        <f>IF(B17271="","",IF(INPUT!$I$1="","",IF(C17271&lt;(INT(INPUT!$I$1)-INPUT!$I$2),"Off Meds",IF(C17271&lt;=(INT(INPUT!$I$1)+INPUT!$I$2),"Washout","On Meds"))))</f>
        <v/>
      </c>
      <c r="F17271">
        <f>IF(B17271="","",1.509*(LN(B17271)^1.084-5.381))</f>
        <v/>
      </c>
      <c r="G17271">
        <f>IF(F17271="","",IF(F17271&lt;0,10*F17271^2,0))</f>
        <v/>
      </c>
      <c r="H17271">
        <f>IF(F17271="","",IF(F17271&gt;0,10*F17271^2,0))</f>
        <v/>
      </c>
    </row>
    <row r="17272">
      <c r="A17272">
        <f>Input!A17272</f>
        <v/>
      </c>
      <c r="B17272">
        <f>IF(ISNUMBER(Input!B17272),IF(AND(Input!B17272&gt;=20,Input!B17272&lt;=700),Input!B17272,""),"")</f>
        <v/>
      </c>
      <c r="C17272">
        <f>IF(B17272="","",INT(A17272))</f>
        <v/>
      </c>
      <c r="D17272">
        <f>IF(B17272="","",HOUR(A17272))</f>
        <v/>
      </c>
      <c r="E17272">
        <f>IF(B17272="","",IF(INPUT!$I$1="","",IF(C17272&lt;(INT(INPUT!$I$1)-INPUT!$I$2),"Off Meds",IF(C17272&lt;=(INT(INPUT!$I$1)+INPUT!$I$2),"Washout","On Meds"))))</f>
        <v/>
      </c>
      <c r="F17272">
        <f>IF(B17272="","",1.509*(LN(B17272)^1.084-5.381))</f>
        <v/>
      </c>
      <c r="G17272">
        <f>IF(F17272="","",IF(F17272&lt;0,10*F17272^2,0))</f>
        <v/>
      </c>
      <c r="H17272">
        <f>IF(F17272="","",IF(F17272&gt;0,10*F17272^2,0))</f>
        <v/>
      </c>
    </row>
    <row r="17273">
      <c r="A17273">
        <f>Input!A17273</f>
        <v/>
      </c>
      <c r="B17273">
        <f>IF(ISNUMBER(Input!B17273),IF(AND(Input!B17273&gt;=20,Input!B17273&lt;=700),Input!B17273,""),"")</f>
        <v/>
      </c>
      <c r="C17273">
        <f>IF(B17273="","",INT(A17273))</f>
        <v/>
      </c>
      <c r="D17273">
        <f>IF(B17273="","",HOUR(A17273))</f>
        <v/>
      </c>
      <c r="E17273">
        <f>IF(B17273="","",IF(INPUT!$I$1="","",IF(C17273&lt;(INT(INPUT!$I$1)-INPUT!$I$2),"Off Meds",IF(C17273&lt;=(INT(INPUT!$I$1)+INPUT!$I$2),"Washout","On Meds"))))</f>
        <v/>
      </c>
      <c r="F17273">
        <f>IF(B17273="","",1.509*(LN(B17273)^1.084-5.381))</f>
        <v/>
      </c>
      <c r="G17273">
        <f>IF(F17273="","",IF(F17273&lt;0,10*F17273^2,0))</f>
        <v/>
      </c>
      <c r="H17273">
        <f>IF(F17273="","",IF(F17273&gt;0,10*F17273^2,0))</f>
        <v/>
      </c>
    </row>
    <row r="17274">
      <c r="A17274">
        <f>Input!A17274</f>
        <v/>
      </c>
      <c r="B17274">
        <f>IF(ISNUMBER(Input!B17274),IF(AND(Input!B17274&gt;=20,Input!B17274&lt;=700),Input!B17274,""),"")</f>
        <v/>
      </c>
      <c r="C17274">
        <f>IF(B17274="","",INT(A17274))</f>
        <v/>
      </c>
      <c r="D17274">
        <f>IF(B17274="","",HOUR(A17274))</f>
        <v/>
      </c>
      <c r="E17274">
        <f>IF(B17274="","",IF(INPUT!$I$1="","",IF(C17274&lt;(INT(INPUT!$I$1)-INPUT!$I$2),"Off Meds",IF(C17274&lt;=(INT(INPUT!$I$1)+INPUT!$I$2),"Washout","On Meds"))))</f>
        <v/>
      </c>
      <c r="F17274">
        <f>IF(B17274="","",1.509*(LN(B17274)^1.084-5.381))</f>
        <v/>
      </c>
      <c r="G17274">
        <f>IF(F17274="","",IF(F17274&lt;0,10*F17274^2,0))</f>
        <v/>
      </c>
      <c r="H17274">
        <f>IF(F17274="","",IF(F17274&gt;0,10*F17274^2,0))</f>
        <v/>
      </c>
    </row>
    <row r="17275">
      <c r="A17275">
        <f>Input!A17275</f>
        <v/>
      </c>
      <c r="B17275">
        <f>IF(ISNUMBER(Input!B17275),IF(AND(Input!B17275&gt;=20,Input!B17275&lt;=700),Input!B17275,""),"")</f>
        <v/>
      </c>
      <c r="C17275">
        <f>IF(B17275="","",INT(A17275))</f>
        <v/>
      </c>
      <c r="D17275">
        <f>IF(B17275="","",HOUR(A17275))</f>
        <v/>
      </c>
      <c r="E17275">
        <f>IF(B17275="","",IF(INPUT!$I$1="","",IF(C17275&lt;(INT(INPUT!$I$1)-INPUT!$I$2),"Off Meds",IF(C17275&lt;=(INT(INPUT!$I$1)+INPUT!$I$2),"Washout","On Meds"))))</f>
        <v/>
      </c>
      <c r="F17275">
        <f>IF(B17275="","",1.509*(LN(B17275)^1.084-5.381))</f>
        <v/>
      </c>
      <c r="G17275">
        <f>IF(F17275="","",IF(F17275&lt;0,10*F17275^2,0))</f>
        <v/>
      </c>
      <c r="H17275">
        <f>IF(F17275="","",IF(F17275&gt;0,10*F17275^2,0))</f>
        <v/>
      </c>
    </row>
    <row r="17276">
      <c r="A17276">
        <f>Input!A17276</f>
        <v/>
      </c>
      <c r="B17276">
        <f>IF(ISNUMBER(Input!B17276),IF(AND(Input!B17276&gt;=20,Input!B17276&lt;=700),Input!B17276,""),"")</f>
        <v/>
      </c>
      <c r="C17276">
        <f>IF(B17276="","",INT(A17276))</f>
        <v/>
      </c>
      <c r="D17276">
        <f>IF(B17276="","",HOUR(A17276))</f>
        <v/>
      </c>
      <c r="E17276">
        <f>IF(B17276="","",IF(INPUT!$I$1="","",IF(C17276&lt;(INT(INPUT!$I$1)-INPUT!$I$2),"Off Meds",IF(C17276&lt;=(INT(INPUT!$I$1)+INPUT!$I$2),"Washout","On Meds"))))</f>
        <v/>
      </c>
      <c r="F17276">
        <f>IF(B17276="","",1.509*(LN(B17276)^1.084-5.381))</f>
        <v/>
      </c>
      <c r="G17276">
        <f>IF(F17276="","",IF(F17276&lt;0,10*F17276^2,0))</f>
        <v/>
      </c>
      <c r="H17276">
        <f>IF(F17276="","",IF(F17276&gt;0,10*F17276^2,0))</f>
        <v/>
      </c>
    </row>
    <row r="17277">
      <c r="A17277">
        <f>Input!A17277</f>
        <v/>
      </c>
      <c r="B17277">
        <f>IF(ISNUMBER(Input!B17277),IF(AND(Input!B17277&gt;=20,Input!B17277&lt;=700),Input!B17277,""),"")</f>
        <v/>
      </c>
      <c r="C17277">
        <f>IF(B17277="","",INT(A17277))</f>
        <v/>
      </c>
      <c r="D17277">
        <f>IF(B17277="","",HOUR(A17277))</f>
        <v/>
      </c>
      <c r="E17277">
        <f>IF(B17277="","",IF(INPUT!$I$1="","",IF(C17277&lt;(INT(INPUT!$I$1)-INPUT!$I$2),"Off Meds",IF(C17277&lt;=(INT(INPUT!$I$1)+INPUT!$I$2),"Washout","On Meds"))))</f>
        <v/>
      </c>
      <c r="F17277">
        <f>IF(B17277="","",1.509*(LN(B17277)^1.084-5.381))</f>
        <v/>
      </c>
      <c r="G17277">
        <f>IF(F17277="","",IF(F17277&lt;0,10*F17277^2,0))</f>
        <v/>
      </c>
      <c r="H17277">
        <f>IF(F17277="","",IF(F17277&gt;0,10*F17277^2,0))</f>
        <v/>
      </c>
    </row>
    <row r="17278">
      <c r="A17278">
        <f>Input!A17278</f>
        <v/>
      </c>
      <c r="B17278">
        <f>IF(ISNUMBER(Input!B17278),IF(AND(Input!B17278&gt;=20,Input!B17278&lt;=700),Input!B17278,""),"")</f>
        <v/>
      </c>
      <c r="C17278">
        <f>IF(B17278="","",INT(A17278))</f>
        <v/>
      </c>
      <c r="D17278">
        <f>IF(B17278="","",HOUR(A17278))</f>
        <v/>
      </c>
      <c r="E17278">
        <f>IF(B17278="","",IF(INPUT!$I$1="","",IF(C17278&lt;(INT(INPUT!$I$1)-INPUT!$I$2),"Off Meds",IF(C17278&lt;=(INT(INPUT!$I$1)+INPUT!$I$2),"Washout","On Meds"))))</f>
        <v/>
      </c>
      <c r="F17278">
        <f>IF(B17278="","",1.509*(LN(B17278)^1.084-5.381))</f>
        <v/>
      </c>
      <c r="G17278">
        <f>IF(F17278="","",IF(F17278&lt;0,10*F17278^2,0))</f>
        <v/>
      </c>
      <c r="H17278">
        <f>IF(F17278="","",IF(F17278&gt;0,10*F17278^2,0))</f>
        <v/>
      </c>
    </row>
    <row r="17279">
      <c r="A17279">
        <f>Input!A17279</f>
        <v/>
      </c>
      <c r="B17279">
        <f>IF(ISNUMBER(Input!B17279),IF(AND(Input!B17279&gt;=20,Input!B17279&lt;=700),Input!B17279,""),"")</f>
        <v/>
      </c>
      <c r="C17279">
        <f>IF(B17279="","",INT(A17279))</f>
        <v/>
      </c>
      <c r="D17279">
        <f>IF(B17279="","",HOUR(A17279))</f>
        <v/>
      </c>
      <c r="E17279">
        <f>IF(B17279="","",IF(INPUT!$I$1="","",IF(C17279&lt;(INT(INPUT!$I$1)-INPUT!$I$2),"Off Meds",IF(C17279&lt;=(INT(INPUT!$I$1)+INPUT!$I$2),"Washout","On Meds"))))</f>
        <v/>
      </c>
      <c r="F17279">
        <f>IF(B17279="","",1.509*(LN(B17279)^1.084-5.381))</f>
        <v/>
      </c>
      <c r="G17279">
        <f>IF(F17279="","",IF(F17279&lt;0,10*F17279^2,0))</f>
        <v/>
      </c>
      <c r="H17279">
        <f>IF(F17279="","",IF(F17279&gt;0,10*F17279^2,0))</f>
        <v/>
      </c>
    </row>
    <row r="17280">
      <c r="A17280">
        <f>Input!A17280</f>
        <v/>
      </c>
      <c r="B17280">
        <f>IF(ISNUMBER(Input!B17280),IF(AND(Input!B17280&gt;=20,Input!B17280&lt;=700),Input!B17280,""),"")</f>
        <v/>
      </c>
      <c r="C17280">
        <f>IF(B17280="","",INT(A17280))</f>
        <v/>
      </c>
      <c r="D17280">
        <f>IF(B17280="","",HOUR(A17280))</f>
        <v/>
      </c>
      <c r="E17280">
        <f>IF(B17280="","",IF(INPUT!$I$1="","",IF(C17280&lt;(INT(INPUT!$I$1)-INPUT!$I$2),"Off Meds",IF(C17280&lt;=(INT(INPUT!$I$1)+INPUT!$I$2),"Washout","On Meds"))))</f>
        <v/>
      </c>
      <c r="F17280">
        <f>IF(B17280="","",1.509*(LN(B17280)^1.084-5.381))</f>
        <v/>
      </c>
      <c r="G17280">
        <f>IF(F17280="","",IF(F17280&lt;0,10*F17280^2,0))</f>
        <v/>
      </c>
      <c r="H17280">
        <f>IF(F17280="","",IF(F17280&gt;0,10*F17280^2,0))</f>
        <v/>
      </c>
    </row>
    <row r="17281">
      <c r="A17281">
        <f>Input!A17281</f>
        <v/>
      </c>
      <c r="B17281">
        <f>IF(ISNUMBER(Input!B17281),IF(AND(Input!B17281&gt;=20,Input!B17281&lt;=700),Input!B17281,""),"")</f>
        <v/>
      </c>
      <c r="C17281">
        <f>IF(B17281="","",INT(A17281))</f>
        <v/>
      </c>
      <c r="D17281">
        <f>IF(B17281="","",HOUR(A17281))</f>
        <v/>
      </c>
      <c r="E17281">
        <f>IF(B17281="","",IF(INPUT!$I$1="","",IF(C17281&lt;(INT(INPUT!$I$1)-INPUT!$I$2),"Off Meds",IF(C17281&lt;=(INT(INPUT!$I$1)+INPUT!$I$2),"Washout","On Meds"))))</f>
        <v/>
      </c>
      <c r="F17281">
        <f>IF(B17281="","",1.509*(LN(B17281)^1.084-5.381))</f>
        <v/>
      </c>
      <c r="G17281">
        <f>IF(F17281="","",IF(F17281&lt;0,10*F17281^2,0))</f>
        <v/>
      </c>
      <c r="H17281">
        <f>IF(F17281="","",IF(F17281&gt;0,10*F17281^2,0))</f>
        <v/>
      </c>
    </row>
    <row r="17282">
      <c r="A17282">
        <f>Input!A17282</f>
        <v/>
      </c>
      <c r="B17282">
        <f>IF(ISNUMBER(Input!B17282),IF(AND(Input!B17282&gt;=20,Input!B17282&lt;=700),Input!B17282,""),"")</f>
        <v/>
      </c>
      <c r="C17282">
        <f>IF(B17282="","",INT(A17282))</f>
        <v/>
      </c>
      <c r="D17282">
        <f>IF(B17282="","",HOUR(A17282))</f>
        <v/>
      </c>
      <c r="E17282">
        <f>IF(B17282="","",IF(INPUT!$I$1="","",IF(C17282&lt;(INT(INPUT!$I$1)-INPUT!$I$2),"Off Meds",IF(C17282&lt;=(INT(INPUT!$I$1)+INPUT!$I$2),"Washout","On Meds"))))</f>
        <v/>
      </c>
      <c r="F17282">
        <f>IF(B17282="","",1.509*(LN(B17282)^1.084-5.381))</f>
        <v/>
      </c>
      <c r="G17282">
        <f>IF(F17282="","",IF(F17282&lt;0,10*F17282^2,0))</f>
        <v/>
      </c>
      <c r="H17282">
        <f>IF(F17282="","",IF(F17282&gt;0,10*F17282^2,0))</f>
        <v/>
      </c>
    </row>
    <row r="17283">
      <c r="A17283">
        <f>Input!A17283</f>
        <v/>
      </c>
      <c r="B17283">
        <f>IF(ISNUMBER(Input!B17283),IF(AND(Input!B17283&gt;=20,Input!B17283&lt;=700),Input!B17283,""),"")</f>
        <v/>
      </c>
      <c r="C17283">
        <f>IF(B17283="","",INT(A17283))</f>
        <v/>
      </c>
      <c r="D17283">
        <f>IF(B17283="","",HOUR(A17283))</f>
        <v/>
      </c>
      <c r="E17283">
        <f>IF(B17283="","",IF(INPUT!$I$1="","",IF(C17283&lt;(INT(INPUT!$I$1)-INPUT!$I$2),"Off Meds",IF(C17283&lt;=(INT(INPUT!$I$1)+INPUT!$I$2),"Washout","On Meds"))))</f>
        <v/>
      </c>
      <c r="F17283">
        <f>IF(B17283="","",1.509*(LN(B17283)^1.084-5.381))</f>
        <v/>
      </c>
      <c r="G17283">
        <f>IF(F17283="","",IF(F17283&lt;0,10*F17283^2,0))</f>
        <v/>
      </c>
      <c r="H17283">
        <f>IF(F17283="","",IF(F17283&gt;0,10*F17283^2,0))</f>
        <v/>
      </c>
    </row>
    <row r="17284">
      <c r="A17284">
        <f>Input!A17284</f>
        <v/>
      </c>
      <c r="B17284">
        <f>IF(ISNUMBER(Input!B17284),IF(AND(Input!B17284&gt;=20,Input!B17284&lt;=700),Input!B17284,""),"")</f>
        <v/>
      </c>
      <c r="C17284">
        <f>IF(B17284="","",INT(A17284))</f>
        <v/>
      </c>
      <c r="D17284">
        <f>IF(B17284="","",HOUR(A17284))</f>
        <v/>
      </c>
      <c r="E17284">
        <f>IF(B17284="","",IF(INPUT!$I$1="","",IF(C17284&lt;(INT(INPUT!$I$1)-INPUT!$I$2),"Off Meds",IF(C17284&lt;=(INT(INPUT!$I$1)+INPUT!$I$2),"Washout","On Meds"))))</f>
        <v/>
      </c>
      <c r="F17284">
        <f>IF(B17284="","",1.509*(LN(B17284)^1.084-5.381))</f>
        <v/>
      </c>
      <c r="G17284">
        <f>IF(F17284="","",IF(F17284&lt;0,10*F17284^2,0))</f>
        <v/>
      </c>
      <c r="H17284">
        <f>IF(F17284="","",IF(F17284&gt;0,10*F17284^2,0))</f>
        <v/>
      </c>
    </row>
    <row r="17285">
      <c r="A17285">
        <f>Input!A17285</f>
        <v/>
      </c>
      <c r="B17285">
        <f>IF(ISNUMBER(Input!B17285),IF(AND(Input!B17285&gt;=20,Input!B17285&lt;=700),Input!B17285,""),"")</f>
        <v/>
      </c>
      <c r="C17285">
        <f>IF(B17285="","",INT(A17285))</f>
        <v/>
      </c>
      <c r="D17285">
        <f>IF(B17285="","",HOUR(A17285))</f>
        <v/>
      </c>
      <c r="E17285">
        <f>IF(B17285="","",IF(INPUT!$I$1="","",IF(C17285&lt;(INT(INPUT!$I$1)-INPUT!$I$2),"Off Meds",IF(C17285&lt;=(INT(INPUT!$I$1)+INPUT!$I$2),"Washout","On Meds"))))</f>
        <v/>
      </c>
      <c r="F17285">
        <f>IF(B17285="","",1.509*(LN(B17285)^1.084-5.381))</f>
        <v/>
      </c>
      <c r="G17285">
        <f>IF(F17285="","",IF(F17285&lt;0,10*F17285^2,0))</f>
        <v/>
      </c>
      <c r="H17285">
        <f>IF(F17285="","",IF(F17285&gt;0,10*F17285^2,0))</f>
        <v/>
      </c>
    </row>
    <row r="17286">
      <c r="A17286">
        <f>Input!A17286</f>
        <v/>
      </c>
      <c r="B17286">
        <f>IF(ISNUMBER(Input!B17286),IF(AND(Input!B17286&gt;=20,Input!B17286&lt;=700),Input!B17286,""),"")</f>
        <v/>
      </c>
      <c r="C17286">
        <f>IF(B17286="","",INT(A17286))</f>
        <v/>
      </c>
      <c r="D17286">
        <f>IF(B17286="","",HOUR(A17286))</f>
        <v/>
      </c>
      <c r="E17286">
        <f>IF(B17286="","",IF(INPUT!$I$1="","",IF(C17286&lt;(INT(INPUT!$I$1)-INPUT!$I$2),"Off Meds",IF(C17286&lt;=(INT(INPUT!$I$1)+INPUT!$I$2),"Washout","On Meds"))))</f>
        <v/>
      </c>
      <c r="F17286">
        <f>IF(B17286="","",1.509*(LN(B17286)^1.084-5.381))</f>
        <v/>
      </c>
      <c r="G17286">
        <f>IF(F17286="","",IF(F17286&lt;0,10*F17286^2,0))</f>
        <v/>
      </c>
      <c r="H17286">
        <f>IF(F17286="","",IF(F17286&gt;0,10*F17286^2,0))</f>
        <v/>
      </c>
    </row>
    <row r="17287">
      <c r="A17287">
        <f>Input!A17287</f>
        <v/>
      </c>
      <c r="B17287">
        <f>IF(ISNUMBER(Input!B17287),IF(AND(Input!B17287&gt;=20,Input!B17287&lt;=700),Input!B17287,""),"")</f>
        <v/>
      </c>
      <c r="C17287">
        <f>IF(B17287="","",INT(A17287))</f>
        <v/>
      </c>
      <c r="D17287">
        <f>IF(B17287="","",HOUR(A17287))</f>
        <v/>
      </c>
      <c r="E17287">
        <f>IF(B17287="","",IF(INPUT!$I$1="","",IF(C17287&lt;(INT(INPUT!$I$1)-INPUT!$I$2),"Off Meds",IF(C17287&lt;=(INT(INPUT!$I$1)+INPUT!$I$2),"Washout","On Meds"))))</f>
        <v/>
      </c>
      <c r="F17287">
        <f>IF(B17287="","",1.509*(LN(B17287)^1.084-5.381))</f>
        <v/>
      </c>
      <c r="G17287">
        <f>IF(F17287="","",IF(F17287&lt;0,10*F17287^2,0))</f>
        <v/>
      </c>
      <c r="H17287">
        <f>IF(F17287="","",IF(F17287&gt;0,10*F17287^2,0))</f>
        <v/>
      </c>
    </row>
    <row r="17288">
      <c r="A17288">
        <f>Input!A17288</f>
        <v/>
      </c>
      <c r="B17288">
        <f>IF(ISNUMBER(Input!B17288),IF(AND(Input!B17288&gt;=20,Input!B17288&lt;=700),Input!B17288,""),"")</f>
        <v/>
      </c>
      <c r="C17288">
        <f>IF(B17288="","",INT(A17288))</f>
        <v/>
      </c>
      <c r="D17288">
        <f>IF(B17288="","",HOUR(A17288))</f>
        <v/>
      </c>
      <c r="E17288">
        <f>IF(B17288="","",IF(INPUT!$I$1="","",IF(C17288&lt;(INT(INPUT!$I$1)-INPUT!$I$2),"Off Meds",IF(C17288&lt;=(INT(INPUT!$I$1)+INPUT!$I$2),"Washout","On Meds"))))</f>
        <v/>
      </c>
      <c r="F17288">
        <f>IF(B17288="","",1.509*(LN(B17288)^1.084-5.381))</f>
        <v/>
      </c>
      <c r="G17288">
        <f>IF(F17288="","",IF(F17288&lt;0,10*F17288^2,0))</f>
        <v/>
      </c>
      <c r="H17288">
        <f>IF(F17288="","",IF(F17288&gt;0,10*F17288^2,0))</f>
        <v/>
      </c>
    </row>
    <row r="17289">
      <c r="A17289">
        <f>Input!A17289</f>
        <v/>
      </c>
      <c r="B17289">
        <f>IF(ISNUMBER(Input!B17289),IF(AND(Input!B17289&gt;=20,Input!B17289&lt;=700),Input!B17289,""),"")</f>
        <v/>
      </c>
      <c r="C17289">
        <f>IF(B17289="","",INT(A17289))</f>
        <v/>
      </c>
      <c r="D17289">
        <f>IF(B17289="","",HOUR(A17289))</f>
        <v/>
      </c>
      <c r="E17289">
        <f>IF(B17289="","",IF(INPUT!$I$1="","",IF(C17289&lt;(INT(INPUT!$I$1)-INPUT!$I$2),"Off Meds",IF(C17289&lt;=(INT(INPUT!$I$1)+INPUT!$I$2),"Washout","On Meds"))))</f>
        <v/>
      </c>
      <c r="F17289">
        <f>IF(B17289="","",1.509*(LN(B17289)^1.084-5.381))</f>
        <v/>
      </c>
      <c r="G17289">
        <f>IF(F17289="","",IF(F17289&lt;0,10*F17289^2,0))</f>
        <v/>
      </c>
      <c r="H17289">
        <f>IF(F17289="","",IF(F17289&gt;0,10*F17289^2,0))</f>
        <v/>
      </c>
    </row>
    <row r="17290">
      <c r="A17290">
        <f>Input!A17290</f>
        <v/>
      </c>
      <c r="B17290">
        <f>IF(ISNUMBER(Input!B17290),IF(AND(Input!B17290&gt;=20,Input!B17290&lt;=700),Input!B17290,""),"")</f>
        <v/>
      </c>
      <c r="C17290">
        <f>IF(B17290="","",INT(A17290))</f>
        <v/>
      </c>
      <c r="D17290">
        <f>IF(B17290="","",HOUR(A17290))</f>
        <v/>
      </c>
      <c r="E17290">
        <f>IF(B17290="","",IF(INPUT!$I$1="","",IF(C17290&lt;(INT(INPUT!$I$1)-INPUT!$I$2),"Off Meds",IF(C17290&lt;=(INT(INPUT!$I$1)+INPUT!$I$2),"Washout","On Meds"))))</f>
        <v/>
      </c>
      <c r="F17290">
        <f>IF(B17290="","",1.509*(LN(B17290)^1.084-5.381))</f>
        <v/>
      </c>
      <c r="G17290">
        <f>IF(F17290="","",IF(F17290&lt;0,10*F17290^2,0))</f>
        <v/>
      </c>
      <c r="H17290">
        <f>IF(F17290="","",IF(F17290&gt;0,10*F17290^2,0))</f>
        <v/>
      </c>
    </row>
    <row r="17291">
      <c r="A17291">
        <f>Input!A17291</f>
        <v/>
      </c>
      <c r="B17291">
        <f>IF(ISNUMBER(Input!B17291),IF(AND(Input!B17291&gt;=20,Input!B17291&lt;=700),Input!B17291,""),"")</f>
        <v/>
      </c>
      <c r="C17291">
        <f>IF(B17291="","",INT(A17291))</f>
        <v/>
      </c>
      <c r="D17291">
        <f>IF(B17291="","",HOUR(A17291))</f>
        <v/>
      </c>
      <c r="E17291">
        <f>IF(B17291="","",IF(INPUT!$I$1="","",IF(C17291&lt;(INT(INPUT!$I$1)-INPUT!$I$2),"Off Meds",IF(C17291&lt;=(INT(INPUT!$I$1)+INPUT!$I$2),"Washout","On Meds"))))</f>
        <v/>
      </c>
      <c r="F17291">
        <f>IF(B17291="","",1.509*(LN(B17291)^1.084-5.381))</f>
        <v/>
      </c>
      <c r="G17291">
        <f>IF(F17291="","",IF(F17291&lt;0,10*F17291^2,0))</f>
        <v/>
      </c>
      <c r="H17291">
        <f>IF(F17291="","",IF(F17291&gt;0,10*F17291^2,0))</f>
        <v/>
      </c>
    </row>
    <row r="17292">
      <c r="A17292">
        <f>Input!A17292</f>
        <v/>
      </c>
      <c r="B17292">
        <f>IF(ISNUMBER(Input!B17292),IF(AND(Input!B17292&gt;=20,Input!B17292&lt;=700),Input!B17292,""),"")</f>
        <v/>
      </c>
      <c r="C17292">
        <f>IF(B17292="","",INT(A17292))</f>
        <v/>
      </c>
      <c r="D17292">
        <f>IF(B17292="","",HOUR(A17292))</f>
        <v/>
      </c>
      <c r="E17292">
        <f>IF(B17292="","",IF(INPUT!$I$1="","",IF(C17292&lt;(INT(INPUT!$I$1)-INPUT!$I$2),"Off Meds",IF(C17292&lt;=(INT(INPUT!$I$1)+INPUT!$I$2),"Washout","On Meds"))))</f>
        <v/>
      </c>
      <c r="F17292">
        <f>IF(B17292="","",1.509*(LN(B17292)^1.084-5.381))</f>
        <v/>
      </c>
      <c r="G17292">
        <f>IF(F17292="","",IF(F17292&lt;0,10*F17292^2,0))</f>
        <v/>
      </c>
      <c r="H17292">
        <f>IF(F17292="","",IF(F17292&gt;0,10*F17292^2,0))</f>
        <v/>
      </c>
    </row>
    <row r="17293">
      <c r="A17293">
        <f>Input!A17293</f>
        <v/>
      </c>
      <c r="B17293">
        <f>IF(ISNUMBER(Input!B17293),IF(AND(Input!B17293&gt;=20,Input!B17293&lt;=700),Input!B17293,""),"")</f>
        <v/>
      </c>
      <c r="C17293">
        <f>IF(B17293="","",INT(A17293))</f>
        <v/>
      </c>
      <c r="D17293">
        <f>IF(B17293="","",HOUR(A17293))</f>
        <v/>
      </c>
      <c r="E17293">
        <f>IF(B17293="","",IF(INPUT!$I$1="","",IF(C17293&lt;(INT(INPUT!$I$1)-INPUT!$I$2),"Off Meds",IF(C17293&lt;=(INT(INPUT!$I$1)+INPUT!$I$2),"Washout","On Meds"))))</f>
        <v/>
      </c>
      <c r="F17293">
        <f>IF(B17293="","",1.509*(LN(B17293)^1.084-5.381))</f>
        <v/>
      </c>
      <c r="G17293">
        <f>IF(F17293="","",IF(F17293&lt;0,10*F17293^2,0))</f>
        <v/>
      </c>
      <c r="H17293">
        <f>IF(F17293="","",IF(F17293&gt;0,10*F17293^2,0))</f>
        <v/>
      </c>
    </row>
    <row r="17294">
      <c r="A17294">
        <f>Input!A17294</f>
        <v/>
      </c>
      <c r="B17294">
        <f>IF(ISNUMBER(Input!B17294),IF(AND(Input!B17294&gt;=20,Input!B17294&lt;=700),Input!B17294,""),"")</f>
        <v/>
      </c>
      <c r="C17294">
        <f>IF(B17294="","",INT(A17294))</f>
        <v/>
      </c>
      <c r="D17294">
        <f>IF(B17294="","",HOUR(A17294))</f>
        <v/>
      </c>
      <c r="E17294">
        <f>IF(B17294="","",IF(INPUT!$I$1="","",IF(C17294&lt;(INT(INPUT!$I$1)-INPUT!$I$2),"Off Meds",IF(C17294&lt;=(INT(INPUT!$I$1)+INPUT!$I$2),"Washout","On Meds"))))</f>
        <v/>
      </c>
      <c r="F17294">
        <f>IF(B17294="","",1.509*(LN(B17294)^1.084-5.381))</f>
        <v/>
      </c>
      <c r="G17294">
        <f>IF(F17294="","",IF(F17294&lt;0,10*F17294^2,0))</f>
        <v/>
      </c>
      <c r="H17294">
        <f>IF(F17294="","",IF(F17294&gt;0,10*F17294^2,0))</f>
        <v/>
      </c>
    </row>
    <row r="17295">
      <c r="A17295">
        <f>Input!A17295</f>
        <v/>
      </c>
      <c r="B17295">
        <f>IF(ISNUMBER(Input!B17295),IF(AND(Input!B17295&gt;=20,Input!B17295&lt;=700),Input!B17295,""),"")</f>
        <v/>
      </c>
      <c r="C17295">
        <f>IF(B17295="","",INT(A17295))</f>
        <v/>
      </c>
      <c r="D17295">
        <f>IF(B17295="","",HOUR(A17295))</f>
        <v/>
      </c>
      <c r="E17295">
        <f>IF(B17295="","",IF(INPUT!$I$1="","",IF(C17295&lt;(INT(INPUT!$I$1)-INPUT!$I$2),"Off Meds",IF(C17295&lt;=(INT(INPUT!$I$1)+INPUT!$I$2),"Washout","On Meds"))))</f>
        <v/>
      </c>
      <c r="F17295">
        <f>IF(B17295="","",1.509*(LN(B17295)^1.084-5.381))</f>
        <v/>
      </c>
      <c r="G17295">
        <f>IF(F17295="","",IF(F17295&lt;0,10*F17295^2,0))</f>
        <v/>
      </c>
      <c r="H17295">
        <f>IF(F17295="","",IF(F17295&gt;0,10*F17295^2,0))</f>
        <v/>
      </c>
    </row>
    <row r="17296">
      <c r="A17296">
        <f>Input!A17296</f>
        <v/>
      </c>
      <c r="B17296">
        <f>IF(ISNUMBER(Input!B17296),IF(AND(Input!B17296&gt;=20,Input!B17296&lt;=700),Input!B17296,""),"")</f>
        <v/>
      </c>
      <c r="C17296">
        <f>IF(B17296="","",INT(A17296))</f>
        <v/>
      </c>
      <c r="D17296">
        <f>IF(B17296="","",HOUR(A17296))</f>
        <v/>
      </c>
      <c r="E17296">
        <f>IF(B17296="","",IF(INPUT!$I$1="","",IF(C17296&lt;(INT(INPUT!$I$1)-INPUT!$I$2),"Off Meds",IF(C17296&lt;=(INT(INPUT!$I$1)+INPUT!$I$2),"Washout","On Meds"))))</f>
        <v/>
      </c>
      <c r="F17296">
        <f>IF(B17296="","",1.509*(LN(B17296)^1.084-5.381))</f>
        <v/>
      </c>
      <c r="G17296">
        <f>IF(F17296="","",IF(F17296&lt;0,10*F17296^2,0))</f>
        <v/>
      </c>
      <c r="H17296">
        <f>IF(F17296="","",IF(F17296&gt;0,10*F17296^2,0))</f>
        <v/>
      </c>
    </row>
    <row r="17297">
      <c r="A17297">
        <f>Input!A17297</f>
        <v/>
      </c>
      <c r="B17297">
        <f>IF(ISNUMBER(Input!B17297),IF(AND(Input!B17297&gt;=20,Input!B17297&lt;=700),Input!B17297,""),"")</f>
        <v/>
      </c>
      <c r="C17297">
        <f>IF(B17297="","",INT(A17297))</f>
        <v/>
      </c>
      <c r="D17297">
        <f>IF(B17297="","",HOUR(A17297))</f>
        <v/>
      </c>
      <c r="E17297">
        <f>IF(B17297="","",IF(INPUT!$I$1="","",IF(C17297&lt;(INT(INPUT!$I$1)-INPUT!$I$2),"Off Meds",IF(C17297&lt;=(INT(INPUT!$I$1)+INPUT!$I$2),"Washout","On Meds"))))</f>
        <v/>
      </c>
      <c r="F17297">
        <f>IF(B17297="","",1.509*(LN(B17297)^1.084-5.381))</f>
        <v/>
      </c>
      <c r="G17297">
        <f>IF(F17297="","",IF(F17297&lt;0,10*F17297^2,0))</f>
        <v/>
      </c>
      <c r="H17297">
        <f>IF(F17297="","",IF(F17297&gt;0,10*F17297^2,0))</f>
        <v/>
      </c>
    </row>
    <row r="17298">
      <c r="A17298">
        <f>Input!A17298</f>
        <v/>
      </c>
      <c r="B17298">
        <f>IF(ISNUMBER(Input!B17298),IF(AND(Input!B17298&gt;=20,Input!B17298&lt;=700),Input!B17298,""),"")</f>
        <v/>
      </c>
      <c r="C17298">
        <f>IF(B17298="","",INT(A17298))</f>
        <v/>
      </c>
      <c r="D17298">
        <f>IF(B17298="","",HOUR(A17298))</f>
        <v/>
      </c>
      <c r="E17298">
        <f>IF(B17298="","",IF(INPUT!$I$1="","",IF(C17298&lt;(INT(INPUT!$I$1)-INPUT!$I$2),"Off Meds",IF(C17298&lt;=(INT(INPUT!$I$1)+INPUT!$I$2),"Washout","On Meds"))))</f>
        <v/>
      </c>
      <c r="F17298">
        <f>IF(B17298="","",1.509*(LN(B17298)^1.084-5.381))</f>
        <v/>
      </c>
      <c r="G17298">
        <f>IF(F17298="","",IF(F17298&lt;0,10*F17298^2,0))</f>
        <v/>
      </c>
      <c r="H17298">
        <f>IF(F17298="","",IF(F17298&gt;0,10*F17298^2,0))</f>
        <v/>
      </c>
    </row>
    <row r="17299">
      <c r="A17299">
        <f>Input!A17299</f>
        <v/>
      </c>
      <c r="B17299">
        <f>IF(ISNUMBER(Input!B17299),IF(AND(Input!B17299&gt;=20,Input!B17299&lt;=700),Input!B17299,""),"")</f>
        <v/>
      </c>
      <c r="C17299">
        <f>IF(B17299="","",INT(A17299))</f>
        <v/>
      </c>
      <c r="D17299">
        <f>IF(B17299="","",HOUR(A17299))</f>
        <v/>
      </c>
      <c r="E17299">
        <f>IF(B17299="","",IF(INPUT!$I$1="","",IF(C17299&lt;(INT(INPUT!$I$1)-INPUT!$I$2),"Off Meds",IF(C17299&lt;=(INT(INPUT!$I$1)+INPUT!$I$2),"Washout","On Meds"))))</f>
        <v/>
      </c>
      <c r="F17299">
        <f>IF(B17299="","",1.509*(LN(B17299)^1.084-5.381))</f>
        <v/>
      </c>
      <c r="G17299">
        <f>IF(F17299="","",IF(F17299&lt;0,10*F17299^2,0))</f>
        <v/>
      </c>
      <c r="H17299">
        <f>IF(F17299="","",IF(F17299&gt;0,10*F17299^2,0))</f>
        <v/>
      </c>
    </row>
    <row r="17300">
      <c r="A17300">
        <f>Input!A17300</f>
        <v/>
      </c>
      <c r="B17300">
        <f>IF(ISNUMBER(Input!B17300),IF(AND(Input!B17300&gt;=20,Input!B17300&lt;=700),Input!B17300,""),"")</f>
        <v/>
      </c>
      <c r="C17300">
        <f>IF(B17300="","",INT(A17300))</f>
        <v/>
      </c>
      <c r="D17300">
        <f>IF(B17300="","",HOUR(A17300))</f>
        <v/>
      </c>
      <c r="E17300">
        <f>IF(B17300="","",IF(INPUT!$I$1="","",IF(C17300&lt;(INT(INPUT!$I$1)-INPUT!$I$2),"Off Meds",IF(C17300&lt;=(INT(INPUT!$I$1)+INPUT!$I$2),"Washout","On Meds"))))</f>
        <v/>
      </c>
      <c r="F17300">
        <f>IF(B17300="","",1.509*(LN(B17300)^1.084-5.381))</f>
        <v/>
      </c>
      <c r="G17300">
        <f>IF(F17300="","",IF(F17300&lt;0,10*F17300^2,0))</f>
        <v/>
      </c>
      <c r="H17300">
        <f>IF(F17300="","",IF(F17300&gt;0,10*F17300^2,0))</f>
        <v/>
      </c>
    </row>
    <row r="17301">
      <c r="A17301">
        <f>Input!A17301</f>
        <v/>
      </c>
      <c r="B17301">
        <f>IF(ISNUMBER(Input!B17301),IF(AND(Input!B17301&gt;=20,Input!B17301&lt;=700),Input!B17301,""),"")</f>
        <v/>
      </c>
      <c r="C17301">
        <f>IF(B17301="","",INT(A17301))</f>
        <v/>
      </c>
      <c r="D17301">
        <f>IF(B17301="","",HOUR(A17301))</f>
        <v/>
      </c>
      <c r="E17301">
        <f>IF(B17301="","",IF(INPUT!$I$1="","",IF(C17301&lt;(INT(INPUT!$I$1)-INPUT!$I$2),"Off Meds",IF(C17301&lt;=(INT(INPUT!$I$1)+INPUT!$I$2),"Washout","On Meds"))))</f>
        <v/>
      </c>
      <c r="F17301">
        <f>IF(B17301="","",1.509*(LN(B17301)^1.084-5.381))</f>
        <v/>
      </c>
      <c r="G17301">
        <f>IF(F17301="","",IF(F17301&lt;0,10*F17301^2,0))</f>
        <v/>
      </c>
      <c r="H17301">
        <f>IF(F17301="","",IF(F17301&gt;0,10*F17301^2,0))</f>
        <v/>
      </c>
    </row>
    <row r="17302">
      <c r="A17302">
        <f>Input!A17302</f>
        <v/>
      </c>
      <c r="B17302">
        <f>IF(ISNUMBER(Input!B17302),IF(AND(Input!B17302&gt;=20,Input!B17302&lt;=700),Input!B17302,""),"")</f>
        <v/>
      </c>
      <c r="C17302">
        <f>IF(B17302="","",INT(A17302))</f>
        <v/>
      </c>
      <c r="D17302">
        <f>IF(B17302="","",HOUR(A17302))</f>
        <v/>
      </c>
      <c r="E17302">
        <f>IF(B17302="","",IF(INPUT!$I$1="","",IF(C17302&lt;(INT(INPUT!$I$1)-INPUT!$I$2),"Off Meds",IF(C17302&lt;=(INT(INPUT!$I$1)+INPUT!$I$2),"Washout","On Meds"))))</f>
        <v/>
      </c>
      <c r="F17302">
        <f>IF(B17302="","",1.509*(LN(B17302)^1.084-5.381))</f>
        <v/>
      </c>
      <c r="G17302">
        <f>IF(F17302="","",IF(F17302&lt;0,10*F17302^2,0))</f>
        <v/>
      </c>
      <c r="H17302">
        <f>IF(F17302="","",IF(F17302&gt;0,10*F17302^2,0))</f>
        <v/>
      </c>
    </row>
    <row r="17303">
      <c r="A17303">
        <f>Input!A17303</f>
        <v/>
      </c>
      <c r="B17303">
        <f>IF(ISNUMBER(Input!B17303),IF(AND(Input!B17303&gt;=20,Input!B17303&lt;=700),Input!B17303,""),"")</f>
        <v/>
      </c>
      <c r="C17303">
        <f>IF(B17303="","",INT(A17303))</f>
        <v/>
      </c>
      <c r="D17303">
        <f>IF(B17303="","",HOUR(A17303))</f>
        <v/>
      </c>
      <c r="E17303">
        <f>IF(B17303="","",IF(INPUT!$I$1="","",IF(C17303&lt;(INT(INPUT!$I$1)-INPUT!$I$2),"Off Meds",IF(C17303&lt;=(INT(INPUT!$I$1)+INPUT!$I$2),"Washout","On Meds"))))</f>
        <v/>
      </c>
      <c r="F17303">
        <f>IF(B17303="","",1.509*(LN(B17303)^1.084-5.381))</f>
        <v/>
      </c>
      <c r="G17303">
        <f>IF(F17303="","",IF(F17303&lt;0,10*F17303^2,0))</f>
        <v/>
      </c>
      <c r="H17303">
        <f>IF(F17303="","",IF(F17303&gt;0,10*F17303^2,0))</f>
        <v/>
      </c>
    </row>
    <row r="17304">
      <c r="A17304">
        <f>Input!A17304</f>
        <v/>
      </c>
      <c r="B17304">
        <f>IF(ISNUMBER(Input!B17304),IF(AND(Input!B17304&gt;=20,Input!B17304&lt;=700),Input!B17304,""),"")</f>
        <v/>
      </c>
      <c r="C17304">
        <f>IF(B17304="","",INT(A17304))</f>
        <v/>
      </c>
      <c r="D17304">
        <f>IF(B17304="","",HOUR(A17304))</f>
        <v/>
      </c>
      <c r="E17304">
        <f>IF(B17304="","",IF(INPUT!$I$1="","",IF(C17304&lt;(INT(INPUT!$I$1)-INPUT!$I$2),"Off Meds",IF(C17304&lt;=(INT(INPUT!$I$1)+INPUT!$I$2),"Washout","On Meds"))))</f>
        <v/>
      </c>
      <c r="F17304">
        <f>IF(B17304="","",1.509*(LN(B17304)^1.084-5.381))</f>
        <v/>
      </c>
      <c r="G17304">
        <f>IF(F17304="","",IF(F17304&lt;0,10*F17304^2,0))</f>
        <v/>
      </c>
      <c r="H17304">
        <f>IF(F17304="","",IF(F17304&gt;0,10*F17304^2,0))</f>
        <v/>
      </c>
    </row>
    <row r="17305">
      <c r="A17305">
        <f>Input!A17305</f>
        <v/>
      </c>
      <c r="B17305">
        <f>IF(ISNUMBER(Input!B17305),IF(AND(Input!B17305&gt;=20,Input!B17305&lt;=700),Input!B17305,""),"")</f>
        <v/>
      </c>
      <c r="C17305">
        <f>IF(B17305="","",INT(A17305))</f>
        <v/>
      </c>
      <c r="D17305">
        <f>IF(B17305="","",HOUR(A17305))</f>
        <v/>
      </c>
      <c r="E17305">
        <f>IF(B17305="","",IF(INPUT!$I$1="","",IF(C17305&lt;(INT(INPUT!$I$1)-INPUT!$I$2),"Off Meds",IF(C17305&lt;=(INT(INPUT!$I$1)+INPUT!$I$2),"Washout","On Meds"))))</f>
        <v/>
      </c>
      <c r="F17305">
        <f>IF(B17305="","",1.509*(LN(B17305)^1.084-5.381))</f>
        <v/>
      </c>
      <c r="G17305">
        <f>IF(F17305="","",IF(F17305&lt;0,10*F17305^2,0))</f>
        <v/>
      </c>
      <c r="H17305">
        <f>IF(F17305="","",IF(F17305&gt;0,10*F17305^2,0))</f>
        <v/>
      </c>
    </row>
    <row r="17306">
      <c r="A17306">
        <f>Input!A17306</f>
        <v/>
      </c>
      <c r="B17306">
        <f>IF(ISNUMBER(Input!B17306),IF(AND(Input!B17306&gt;=20,Input!B17306&lt;=700),Input!B17306,""),"")</f>
        <v/>
      </c>
      <c r="C17306">
        <f>IF(B17306="","",INT(A17306))</f>
        <v/>
      </c>
      <c r="D17306">
        <f>IF(B17306="","",HOUR(A17306))</f>
        <v/>
      </c>
      <c r="E17306">
        <f>IF(B17306="","",IF(INPUT!$I$1="","",IF(C17306&lt;(INT(INPUT!$I$1)-INPUT!$I$2),"Off Meds",IF(C17306&lt;=(INT(INPUT!$I$1)+INPUT!$I$2),"Washout","On Meds"))))</f>
        <v/>
      </c>
      <c r="F17306">
        <f>IF(B17306="","",1.509*(LN(B17306)^1.084-5.381))</f>
        <v/>
      </c>
      <c r="G17306">
        <f>IF(F17306="","",IF(F17306&lt;0,10*F17306^2,0))</f>
        <v/>
      </c>
      <c r="H17306">
        <f>IF(F17306="","",IF(F17306&gt;0,10*F17306^2,0))</f>
        <v/>
      </c>
    </row>
    <row r="17307">
      <c r="A17307">
        <f>Input!A17307</f>
        <v/>
      </c>
      <c r="B17307">
        <f>IF(ISNUMBER(Input!B17307),IF(AND(Input!B17307&gt;=20,Input!B17307&lt;=700),Input!B17307,""),"")</f>
        <v/>
      </c>
      <c r="C17307">
        <f>IF(B17307="","",INT(A17307))</f>
        <v/>
      </c>
      <c r="D17307">
        <f>IF(B17307="","",HOUR(A17307))</f>
        <v/>
      </c>
      <c r="E17307">
        <f>IF(B17307="","",IF(INPUT!$I$1="","",IF(C17307&lt;(INT(INPUT!$I$1)-INPUT!$I$2),"Off Meds",IF(C17307&lt;=(INT(INPUT!$I$1)+INPUT!$I$2),"Washout","On Meds"))))</f>
        <v/>
      </c>
      <c r="F17307">
        <f>IF(B17307="","",1.509*(LN(B17307)^1.084-5.381))</f>
        <v/>
      </c>
      <c r="G17307">
        <f>IF(F17307="","",IF(F17307&lt;0,10*F17307^2,0))</f>
        <v/>
      </c>
      <c r="H17307">
        <f>IF(F17307="","",IF(F17307&gt;0,10*F17307^2,0))</f>
        <v/>
      </c>
    </row>
    <row r="17308">
      <c r="A17308">
        <f>Input!A17308</f>
        <v/>
      </c>
      <c r="B17308">
        <f>IF(ISNUMBER(Input!B17308),IF(AND(Input!B17308&gt;=20,Input!B17308&lt;=700),Input!B17308,""),"")</f>
        <v/>
      </c>
      <c r="C17308">
        <f>IF(B17308="","",INT(A17308))</f>
        <v/>
      </c>
      <c r="D17308">
        <f>IF(B17308="","",HOUR(A17308))</f>
        <v/>
      </c>
      <c r="E17308">
        <f>IF(B17308="","",IF(INPUT!$I$1="","",IF(C17308&lt;(INT(INPUT!$I$1)-INPUT!$I$2),"Off Meds",IF(C17308&lt;=(INT(INPUT!$I$1)+INPUT!$I$2),"Washout","On Meds"))))</f>
        <v/>
      </c>
      <c r="F17308">
        <f>IF(B17308="","",1.509*(LN(B17308)^1.084-5.381))</f>
        <v/>
      </c>
      <c r="G17308">
        <f>IF(F17308="","",IF(F17308&lt;0,10*F17308^2,0))</f>
        <v/>
      </c>
      <c r="H17308">
        <f>IF(F17308="","",IF(F17308&gt;0,10*F17308^2,0))</f>
        <v/>
      </c>
    </row>
    <row r="17309">
      <c r="A17309">
        <f>Input!A17309</f>
        <v/>
      </c>
      <c r="B17309">
        <f>IF(ISNUMBER(Input!B17309),IF(AND(Input!B17309&gt;=20,Input!B17309&lt;=700),Input!B17309,""),"")</f>
        <v/>
      </c>
      <c r="C17309">
        <f>IF(B17309="","",INT(A17309))</f>
        <v/>
      </c>
      <c r="D17309">
        <f>IF(B17309="","",HOUR(A17309))</f>
        <v/>
      </c>
      <c r="E17309">
        <f>IF(B17309="","",IF(INPUT!$I$1="","",IF(C17309&lt;(INT(INPUT!$I$1)-INPUT!$I$2),"Off Meds",IF(C17309&lt;=(INT(INPUT!$I$1)+INPUT!$I$2),"Washout","On Meds"))))</f>
        <v/>
      </c>
      <c r="F17309">
        <f>IF(B17309="","",1.509*(LN(B17309)^1.084-5.381))</f>
        <v/>
      </c>
      <c r="G17309">
        <f>IF(F17309="","",IF(F17309&lt;0,10*F17309^2,0))</f>
        <v/>
      </c>
      <c r="H17309">
        <f>IF(F17309="","",IF(F17309&gt;0,10*F17309^2,0))</f>
        <v/>
      </c>
    </row>
    <row r="17310">
      <c r="A17310">
        <f>Input!A17310</f>
        <v/>
      </c>
      <c r="B17310">
        <f>IF(ISNUMBER(Input!B17310),IF(AND(Input!B17310&gt;=20,Input!B17310&lt;=700),Input!B17310,""),"")</f>
        <v/>
      </c>
      <c r="C17310">
        <f>IF(B17310="","",INT(A17310))</f>
        <v/>
      </c>
      <c r="D17310">
        <f>IF(B17310="","",HOUR(A17310))</f>
        <v/>
      </c>
      <c r="E17310">
        <f>IF(B17310="","",IF(INPUT!$I$1="","",IF(C17310&lt;(INT(INPUT!$I$1)-INPUT!$I$2),"Off Meds",IF(C17310&lt;=(INT(INPUT!$I$1)+INPUT!$I$2),"Washout","On Meds"))))</f>
        <v/>
      </c>
      <c r="F17310">
        <f>IF(B17310="","",1.509*(LN(B17310)^1.084-5.381))</f>
        <v/>
      </c>
      <c r="G17310">
        <f>IF(F17310="","",IF(F17310&lt;0,10*F17310^2,0))</f>
        <v/>
      </c>
      <c r="H17310">
        <f>IF(F17310="","",IF(F17310&gt;0,10*F17310^2,0))</f>
        <v/>
      </c>
    </row>
    <row r="17311">
      <c r="A17311">
        <f>Input!A17311</f>
        <v/>
      </c>
      <c r="B17311">
        <f>IF(ISNUMBER(Input!B17311),IF(AND(Input!B17311&gt;=20,Input!B17311&lt;=700),Input!B17311,""),"")</f>
        <v/>
      </c>
      <c r="C17311">
        <f>IF(B17311="","",INT(A17311))</f>
        <v/>
      </c>
      <c r="D17311">
        <f>IF(B17311="","",HOUR(A17311))</f>
        <v/>
      </c>
      <c r="E17311">
        <f>IF(B17311="","",IF(INPUT!$I$1="","",IF(C17311&lt;(INT(INPUT!$I$1)-INPUT!$I$2),"Off Meds",IF(C17311&lt;=(INT(INPUT!$I$1)+INPUT!$I$2),"Washout","On Meds"))))</f>
        <v/>
      </c>
      <c r="F17311">
        <f>IF(B17311="","",1.509*(LN(B17311)^1.084-5.381))</f>
        <v/>
      </c>
      <c r="G17311">
        <f>IF(F17311="","",IF(F17311&lt;0,10*F17311^2,0))</f>
        <v/>
      </c>
      <c r="H17311">
        <f>IF(F17311="","",IF(F17311&gt;0,10*F17311^2,0))</f>
        <v/>
      </c>
    </row>
    <row r="17312">
      <c r="A17312">
        <f>Input!A17312</f>
        <v/>
      </c>
      <c r="B17312">
        <f>IF(ISNUMBER(Input!B17312),IF(AND(Input!B17312&gt;=20,Input!B17312&lt;=700),Input!B17312,""),"")</f>
        <v/>
      </c>
      <c r="C17312">
        <f>IF(B17312="","",INT(A17312))</f>
        <v/>
      </c>
      <c r="D17312">
        <f>IF(B17312="","",HOUR(A17312))</f>
        <v/>
      </c>
      <c r="E17312">
        <f>IF(B17312="","",IF(INPUT!$I$1="","",IF(C17312&lt;(INT(INPUT!$I$1)-INPUT!$I$2),"Off Meds",IF(C17312&lt;=(INT(INPUT!$I$1)+INPUT!$I$2),"Washout","On Meds"))))</f>
        <v/>
      </c>
      <c r="F17312">
        <f>IF(B17312="","",1.509*(LN(B17312)^1.084-5.381))</f>
        <v/>
      </c>
      <c r="G17312">
        <f>IF(F17312="","",IF(F17312&lt;0,10*F17312^2,0))</f>
        <v/>
      </c>
      <c r="H17312">
        <f>IF(F17312="","",IF(F17312&gt;0,10*F17312^2,0))</f>
        <v/>
      </c>
    </row>
    <row r="17313">
      <c r="A17313">
        <f>Input!A17313</f>
        <v/>
      </c>
      <c r="B17313">
        <f>IF(ISNUMBER(Input!B17313),IF(AND(Input!B17313&gt;=20,Input!B17313&lt;=700),Input!B17313,""),"")</f>
        <v/>
      </c>
      <c r="C17313">
        <f>IF(B17313="","",INT(A17313))</f>
        <v/>
      </c>
      <c r="D17313">
        <f>IF(B17313="","",HOUR(A17313))</f>
        <v/>
      </c>
      <c r="E17313">
        <f>IF(B17313="","",IF(INPUT!$I$1="","",IF(C17313&lt;(INT(INPUT!$I$1)-INPUT!$I$2),"Off Meds",IF(C17313&lt;=(INT(INPUT!$I$1)+INPUT!$I$2),"Washout","On Meds"))))</f>
        <v/>
      </c>
      <c r="F17313">
        <f>IF(B17313="","",1.509*(LN(B17313)^1.084-5.381))</f>
        <v/>
      </c>
      <c r="G17313">
        <f>IF(F17313="","",IF(F17313&lt;0,10*F17313^2,0))</f>
        <v/>
      </c>
      <c r="H17313">
        <f>IF(F17313="","",IF(F17313&gt;0,10*F17313^2,0))</f>
        <v/>
      </c>
    </row>
    <row r="17314">
      <c r="A17314">
        <f>Input!A17314</f>
        <v/>
      </c>
      <c r="B17314">
        <f>IF(ISNUMBER(Input!B17314),IF(AND(Input!B17314&gt;=20,Input!B17314&lt;=700),Input!B17314,""),"")</f>
        <v/>
      </c>
      <c r="C17314">
        <f>IF(B17314="","",INT(A17314))</f>
        <v/>
      </c>
      <c r="D17314">
        <f>IF(B17314="","",HOUR(A17314))</f>
        <v/>
      </c>
      <c r="E17314">
        <f>IF(B17314="","",IF(INPUT!$I$1="","",IF(C17314&lt;(INT(INPUT!$I$1)-INPUT!$I$2),"Off Meds",IF(C17314&lt;=(INT(INPUT!$I$1)+INPUT!$I$2),"Washout","On Meds"))))</f>
        <v/>
      </c>
      <c r="F17314">
        <f>IF(B17314="","",1.509*(LN(B17314)^1.084-5.381))</f>
        <v/>
      </c>
      <c r="G17314">
        <f>IF(F17314="","",IF(F17314&lt;0,10*F17314^2,0))</f>
        <v/>
      </c>
      <c r="H17314">
        <f>IF(F17314="","",IF(F17314&gt;0,10*F17314^2,0))</f>
        <v/>
      </c>
    </row>
    <row r="17315">
      <c r="A17315">
        <f>Input!A17315</f>
        <v/>
      </c>
      <c r="B17315">
        <f>IF(ISNUMBER(Input!B17315),IF(AND(Input!B17315&gt;=20,Input!B17315&lt;=700),Input!B17315,""),"")</f>
        <v/>
      </c>
      <c r="C17315">
        <f>IF(B17315="","",INT(A17315))</f>
        <v/>
      </c>
      <c r="D17315">
        <f>IF(B17315="","",HOUR(A17315))</f>
        <v/>
      </c>
      <c r="E17315">
        <f>IF(B17315="","",IF(INPUT!$I$1="","",IF(C17315&lt;(INT(INPUT!$I$1)-INPUT!$I$2),"Off Meds",IF(C17315&lt;=(INT(INPUT!$I$1)+INPUT!$I$2),"Washout","On Meds"))))</f>
        <v/>
      </c>
      <c r="F17315">
        <f>IF(B17315="","",1.509*(LN(B17315)^1.084-5.381))</f>
        <v/>
      </c>
      <c r="G17315">
        <f>IF(F17315="","",IF(F17315&lt;0,10*F17315^2,0))</f>
        <v/>
      </c>
      <c r="H17315">
        <f>IF(F17315="","",IF(F17315&gt;0,10*F17315^2,0))</f>
        <v/>
      </c>
    </row>
    <row r="17316">
      <c r="A17316">
        <f>Input!A17316</f>
        <v/>
      </c>
      <c r="B17316">
        <f>IF(ISNUMBER(Input!B17316),IF(AND(Input!B17316&gt;=20,Input!B17316&lt;=700),Input!B17316,""),"")</f>
        <v/>
      </c>
      <c r="C17316">
        <f>IF(B17316="","",INT(A17316))</f>
        <v/>
      </c>
      <c r="D17316">
        <f>IF(B17316="","",HOUR(A17316))</f>
        <v/>
      </c>
      <c r="E17316">
        <f>IF(B17316="","",IF(INPUT!$I$1="","",IF(C17316&lt;(INT(INPUT!$I$1)-INPUT!$I$2),"Off Meds",IF(C17316&lt;=(INT(INPUT!$I$1)+INPUT!$I$2),"Washout","On Meds"))))</f>
        <v/>
      </c>
      <c r="F17316">
        <f>IF(B17316="","",1.509*(LN(B17316)^1.084-5.381))</f>
        <v/>
      </c>
      <c r="G17316">
        <f>IF(F17316="","",IF(F17316&lt;0,10*F17316^2,0))</f>
        <v/>
      </c>
      <c r="H17316">
        <f>IF(F17316="","",IF(F17316&gt;0,10*F17316^2,0))</f>
        <v/>
      </c>
    </row>
    <row r="17317">
      <c r="A17317">
        <f>Input!A17317</f>
        <v/>
      </c>
      <c r="B17317">
        <f>IF(ISNUMBER(Input!B17317),IF(AND(Input!B17317&gt;=20,Input!B17317&lt;=700),Input!B17317,""),"")</f>
        <v/>
      </c>
      <c r="C17317">
        <f>IF(B17317="","",INT(A17317))</f>
        <v/>
      </c>
      <c r="D17317">
        <f>IF(B17317="","",HOUR(A17317))</f>
        <v/>
      </c>
      <c r="E17317">
        <f>IF(B17317="","",IF(INPUT!$I$1="","",IF(C17317&lt;(INT(INPUT!$I$1)-INPUT!$I$2),"Off Meds",IF(C17317&lt;=(INT(INPUT!$I$1)+INPUT!$I$2),"Washout","On Meds"))))</f>
        <v/>
      </c>
      <c r="F17317">
        <f>IF(B17317="","",1.509*(LN(B17317)^1.084-5.381))</f>
        <v/>
      </c>
      <c r="G17317">
        <f>IF(F17317="","",IF(F17317&lt;0,10*F17317^2,0))</f>
        <v/>
      </c>
      <c r="H17317">
        <f>IF(F17317="","",IF(F17317&gt;0,10*F17317^2,0))</f>
        <v/>
      </c>
    </row>
    <row r="17318">
      <c r="A17318">
        <f>Input!A17318</f>
        <v/>
      </c>
      <c r="B17318">
        <f>IF(ISNUMBER(Input!B17318),IF(AND(Input!B17318&gt;=20,Input!B17318&lt;=700),Input!B17318,""),"")</f>
        <v/>
      </c>
      <c r="C17318">
        <f>IF(B17318="","",INT(A17318))</f>
        <v/>
      </c>
      <c r="D17318">
        <f>IF(B17318="","",HOUR(A17318))</f>
        <v/>
      </c>
      <c r="E17318">
        <f>IF(B17318="","",IF(INPUT!$I$1="","",IF(C17318&lt;(INT(INPUT!$I$1)-INPUT!$I$2),"Off Meds",IF(C17318&lt;=(INT(INPUT!$I$1)+INPUT!$I$2),"Washout","On Meds"))))</f>
        <v/>
      </c>
      <c r="F17318">
        <f>IF(B17318="","",1.509*(LN(B17318)^1.084-5.381))</f>
        <v/>
      </c>
      <c r="G17318">
        <f>IF(F17318="","",IF(F17318&lt;0,10*F17318^2,0))</f>
        <v/>
      </c>
      <c r="H17318">
        <f>IF(F17318="","",IF(F17318&gt;0,10*F17318^2,0))</f>
        <v/>
      </c>
    </row>
    <row r="17319">
      <c r="A17319">
        <f>Input!A17319</f>
        <v/>
      </c>
      <c r="B17319">
        <f>IF(ISNUMBER(Input!B17319),IF(AND(Input!B17319&gt;=20,Input!B17319&lt;=700),Input!B17319,""),"")</f>
        <v/>
      </c>
      <c r="C17319">
        <f>IF(B17319="","",INT(A17319))</f>
        <v/>
      </c>
      <c r="D17319">
        <f>IF(B17319="","",HOUR(A17319))</f>
        <v/>
      </c>
      <c r="E17319">
        <f>IF(B17319="","",IF(INPUT!$I$1="","",IF(C17319&lt;(INT(INPUT!$I$1)-INPUT!$I$2),"Off Meds",IF(C17319&lt;=(INT(INPUT!$I$1)+INPUT!$I$2),"Washout","On Meds"))))</f>
        <v/>
      </c>
      <c r="F17319">
        <f>IF(B17319="","",1.509*(LN(B17319)^1.084-5.381))</f>
        <v/>
      </c>
      <c r="G17319">
        <f>IF(F17319="","",IF(F17319&lt;0,10*F17319^2,0))</f>
        <v/>
      </c>
      <c r="H17319">
        <f>IF(F17319="","",IF(F17319&gt;0,10*F17319^2,0))</f>
        <v/>
      </c>
    </row>
    <row r="17320">
      <c r="A17320">
        <f>Input!A17320</f>
        <v/>
      </c>
      <c r="B17320">
        <f>IF(ISNUMBER(Input!B17320),IF(AND(Input!B17320&gt;=20,Input!B17320&lt;=700),Input!B17320,""),"")</f>
        <v/>
      </c>
      <c r="C17320">
        <f>IF(B17320="","",INT(A17320))</f>
        <v/>
      </c>
      <c r="D17320">
        <f>IF(B17320="","",HOUR(A17320))</f>
        <v/>
      </c>
      <c r="E17320">
        <f>IF(B17320="","",IF(INPUT!$I$1="","",IF(C17320&lt;(INT(INPUT!$I$1)-INPUT!$I$2),"Off Meds",IF(C17320&lt;=(INT(INPUT!$I$1)+INPUT!$I$2),"Washout","On Meds"))))</f>
        <v/>
      </c>
      <c r="F17320">
        <f>IF(B17320="","",1.509*(LN(B17320)^1.084-5.381))</f>
        <v/>
      </c>
      <c r="G17320">
        <f>IF(F17320="","",IF(F17320&lt;0,10*F17320^2,0))</f>
        <v/>
      </c>
      <c r="H17320">
        <f>IF(F17320="","",IF(F17320&gt;0,10*F17320^2,0))</f>
        <v/>
      </c>
    </row>
    <row r="17321">
      <c r="A17321">
        <f>Input!A17321</f>
        <v/>
      </c>
      <c r="B17321">
        <f>IF(ISNUMBER(Input!B17321),IF(AND(Input!B17321&gt;=20,Input!B17321&lt;=700),Input!B17321,""),"")</f>
        <v/>
      </c>
      <c r="C17321">
        <f>IF(B17321="","",INT(A17321))</f>
        <v/>
      </c>
      <c r="D17321">
        <f>IF(B17321="","",HOUR(A17321))</f>
        <v/>
      </c>
      <c r="E17321">
        <f>IF(B17321="","",IF(INPUT!$I$1="","",IF(C17321&lt;(INT(INPUT!$I$1)-INPUT!$I$2),"Off Meds",IF(C17321&lt;=(INT(INPUT!$I$1)+INPUT!$I$2),"Washout","On Meds"))))</f>
        <v/>
      </c>
      <c r="F17321">
        <f>IF(B17321="","",1.509*(LN(B17321)^1.084-5.381))</f>
        <v/>
      </c>
      <c r="G17321">
        <f>IF(F17321="","",IF(F17321&lt;0,10*F17321^2,0))</f>
        <v/>
      </c>
      <c r="H17321">
        <f>IF(F17321="","",IF(F17321&gt;0,10*F17321^2,0))</f>
        <v/>
      </c>
    </row>
    <row r="17322">
      <c r="A17322">
        <f>Input!A17322</f>
        <v/>
      </c>
      <c r="B17322">
        <f>IF(ISNUMBER(Input!B17322),IF(AND(Input!B17322&gt;=20,Input!B17322&lt;=700),Input!B17322,""),"")</f>
        <v/>
      </c>
      <c r="C17322">
        <f>IF(B17322="","",INT(A17322))</f>
        <v/>
      </c>
      <c r="D17322">
        <f>IF(B17322="","",HOUR(A17322))</f>
        <v/>
      </c>
      <c r="E17322">
        <f>IF(B17322="","",IF(INPUT!$I$1="","",IF(C17322&lt;(INT(INPUT!$I$1)-INPUT!$I$2),"Off Meds",IF(C17322&lt;=(INT(INPUT!$I$1)+INPUT!$I$2),"Washout","On Meds"))))</f>
        <v/>
      </c>
      <c r="F17322">
        <f>IF(B17322="","",1.509*(LN(B17322)^1.084-5.381))</f>
        <v/>
      </c>
      <c r="G17322">
        <f>IF(F17322="","",IF(F17322&lt;0,10*F17322^2,0))</f>
        <v/>
      </c>
      <c r="H17322">
        <f>IF(F17322="","",IF(F17322&gt;0,10*F17322^2,0))</f>
        <v/>
      </c>
    </row>
    <row r="17323">
      <c r="A17323">
        <f>Input!A17323</f>
        <v/>
      </c>
      <c r="B17323">
        <f>IF(ISNUMBER(Input!B17323),IF(AND(Input!B17323&gt;=20,Input!B17323&lt;=700),Input!B17323,""),"")</f>
        <v/>
      </c>
      <c r="C17323">
        <f>IF(B17323="","",INT(A17323))</f>
        <v/>
      </c>
      <c r="D17323">
        <f>IF(B17323="","",HOUR(A17323))</f>
        <v/>
      </c>
      <c r="E17323">
        <f>IF(B17323="","",IF(INPUT!$I$1="","",IF(C17323&lt;(INT(INPUT!$I$1)-INPUT!$I$2),"Off Meds",IF(C17323&lt;=(INT(INPUT!$I$1)+INPUT!$I$2),"Washout","On Meds"))))</f>
        <v/>
      </c>
      <c r="F17323">
        <f>IF(B17323="","",1.509*(LN(B17323)^1.084-5.381))</f>
        <v/>
      </c>
      <c r="G17323">
        <f>IF(F17323="","",IF(F17323&lt;0,10*F17323^2,0))</f>
        <v/>
      </c>
      <c r="H17323">
        <f>IF(F17323="","",IF(F17323&gt;0,10*F17323^2,0))</f>
        <v/>
      </c>
    </row>
    <row r="17324">
      <c r="A17324">
        <f>Input!A17324</f>
        <v/>
      </c>
      <c r="B17324">
        <f>IF(ISNUMBER(Input!B17324),IF(AND(Input!B17324&gt;=20,Input!B17324&lt;=700),Input!B17324,""),"")</f>
        <v/>
      </c>
      <c r="C17324">
        <f>IF(B17324="","",INT(A17324))</f>
        <v/>
      </c>
      <c r="D17324">
        <f>IF(B17324="","",HOUR(A17324))</f>
        <v/>
      </c>
      <c r="E17324">
        <f>IF(B17324="","",IF(INPUT!$I$1="","",IF(C17324&lt;(INT(INPUT!$I$1)-INPUT!$I$2),"Off Meds",IF(C17324&lt;=(INT(INPUT!$I$1)+INPUT!$I$2),"Washout","On Meds"))))</f>
        <v/>
      </c>
      <c r="F17324">
        <f>IF(B17324="","",1.509*(LN(B17324)^1.084-5.381))</f>
        <v/>
      </c>
      <c r="G17324">
        <f>IF(F17324="","",IF(F17324&lt;0,10*F17324^2,0))</f>
        <v/>
      </c>
      <c r="H17324">
        <f>IF(F17324="","",IF(F17324&gt;0,10*F17324^2,0))</f>
        <v/>
      </c>
    </row>
    <row r="17325">
      <c r="A17325">
        <f>Input!A17325</f>
        <v/>
      </c>
      <c r="B17325">
        <f>IF(ISNUMBER(Input!B17325),IF(AND(Input!B17325&gt;=20,Input!B17325&lt;=700),Input!B17325,""),"")</f>
        <v/>
      </c>
      <c r="C17325">
        <f>IF(B17325="","",INT(A17325))</f>
        <v/>
      </c>
      <c r="D17325">
        <f>IF(B17325="","",HOUR(A17325))</f>
        <v/>
      </c>
      <c r="E17325">
        <f>IF(B17325="","",IF(INPUT!$I$1="","",IF(C17325&lt;(INT(INPUT!$I$1)-INPUT!$I$2),"Off Meds",IF(C17325&lt;=(INT(INPUT!$I$1)+INPUT!$I$2),"Washout","On Meds"))))</f>
        <v/>
      </c>
      <c r="F17325">
        <f>IF(B17325="","",1.509*(LN(B17325)^1.084-5.381))</f>
        <v/>
      </c>
      <c r="G17325">
        <f>IF(F17325="","",IF(F17325&lt;0,10*F17325^2,0))</f>
        <v/>
      </c>
      <c r="H17325">
        <f>IF(F17325="","",IF(F17325&gt;0,10*F17325^2,0))</f>
        <v/>
      </c>
    </row>
    <row r="17326">
      <c r="A17326">
        <f>Input!A17326</f>
        <v/>
      </c>
      <c r="B17326">
        <f>IF(ISNUMBER(Input!B17326),IF(AND(Input!B17326&gt;=20,Input!B17326&lt;=700),Input!B17326,""),"")</f>
        <v/>
      </c>
      <c r="C17326">
        <f>IF(B17326="","",INT(A17326))</f>
        <v/>
      </c>
      <c r="D17326">
        <f>IF(B17326="","",HOUR(A17326))</f>
        <v/>
      </c>
      <c r="E17326">
        <f>IF(B17326="","",IF(INPUT!$I$1="","",IF(C17326&lt;(INT(INPUT!$I$1)-INPUT!$I$2),"Off Meds",IF(C17326&lt;=(INT(INPUT!$I$1)+INPUT!$I$2),"Washout","On Meds"))))</f>
        <v/>
      </c>
      <c r="F17326">
        <f>IF(B17326="","",1.509*(LN(B17326)^1.084-5.381))</f>
        <v/>
      </c>
      <c r="G17326">
        <f>IF(F17326="","",IF(F17326&lt;0,10*F17326^2,0))</f>
        <v/>
      </c>
      <c r="H17326">
        <f>IF(F17326="","",IF(F17326&gt;0,10*F17326^2,0))</f>
        <v/>
      </c>
    </row>
    <row r="17327">
      <c r="A17327">
        <f>Input!A17327</f>
        <v/>
      </c>
      <c r="B17327">
        <f>IF(ISNUMBER(Input!B17327),IF(AND(Input!B17327&gt;=20,Input!B17327&lt;=700),Input!B17327,""),"")</f>
        <v/>
      </c>
      <c r="C17327">
        <f>IF(B17327="","",INT(A17327))</f>
        <v/>
      </c>
      <c r="D17327">
        <f>IF(B17327="","",HOUR(A17327))</f>
        <v/>
      </c>
      <c r="E17327">
        <f>IF(B17327="","",IF(INPUT!$I$1="","",IF(C17327&lt;(INT(INPUT!$I$1)-INPUT!$I$2),"Off Meds",IF(C17327&lt;=(INT(INPUT!$I$1)+INPUT!$I$2),"Washout","On Meds"))))</f>
        <v/>
      </c>
      <c r="F17327">
        <f>IF(B17327="","",1.509*(LN(B17327)^1.084-5.381))</f>
        <v/>
      </c>
      <c r="G17327">
        <f>IF(F17327="","",IF(F17327&lt;0,10*F17327^2,0))</f>
        <v/>
      </c>
      <c r="H17327">
        <f>IF(F17327="","",IF(F17327&gt;0,10*F17327^2,0))</f>
        <v/>
      </c>
    </row>
    <row r="17328">
      <c r="A17328">
        <f>Input!A17328</f>
        <v/>
      </c>
      <c r="B17328">
        <f>IF(ISNUMBER(Input!B17328),IF(AND(Input!B17328&gt;=20,Input!B17328&lt;=700),Input!B17328,""),"")</f>
        <v/>
      </c>
      <c r="C17328">
        <f>IF(B17328="","",INT(A17328))</f>
        <v/>
      </c>
      <c r="D17328">
        <f>IF(B17328="","",HOUR(A17328))</f>
        <v/>
      </c>
      <c r="E17328">
        <f>IF(B17328="","",IF(INPUT!$I$1="","",IF(C17328&lt;(INT(INPUT!$I$1)-INPUT!$I$2),"Off Meds",IF(C17328&lt;=(INT(INPUT!$I$1)+INPUT!$I$2),"Washout","On Meds"))))</f>
        <v/>
      </c>
      <c r="F17328">
        <f>IF(B17328="","",1.509*(LN(B17328)^1.084-5.381))</f>
        <v/>
      </c>
      <c r="G17328">
        <f>IF(F17328="","",IF(F17328&lt;0,10*F17328^2,0))</f>
        <v/>
      </c>
      <c r="H17328">
        <f>IF(F17328="","",IF(F17328&gt;0,10*F17328^2,0))</f>
        <v/>
      </c>
    </row>
    <row r="17329">
      <c r="A17329">
        <f>Input!A17329</f>
        <v/>
      </c>
      <c r="B17329">
        <f>IF(ISNUMBER(Input!B17329),IF(AND(Input!B17329&gt;=20,Input!B17329&lt;=700),Input!B17329,""),"")</f>
        <v/>
      </c>
      <c r="C17329">
        <f>IF(B17329="","",INT(A17329))</f>
        <v/>
      </c>
      <c r="D17329">
        <f>IF(B17329="","",HOUR(A17329))</f>
        <v/>
      </c>
      <c r="E17329">
        <f>IF(B17329="","",IF(INPUT!$I$1="","",IF(C17329&lt;(INT(INPUT!$I$1)-INPUT!$I$2),"Off Meds",IF(C17329&lt;=(INT(INPUT!$I$1)+INPUT!$I$2),"Washout","On Meds"))))</f>
        <v/>
      </c>
      <c r="F17329">
        <f>IF(B17329="","",1.509*(LN(B17329)^1.084-5.381))</f>
        <v/>
      </c>
      <c r="G17329">
        <f>IF(F17329="","",IF(F17329&lt;0,10*F17329^2,0))</f>
        <v/>
      </c>
      <c r="H17329">
        <f>IF(F17329="","",IF(F17329&gt;0,10*F17329^2,0))</f>
        <v/>
      </c>
    </row>
    <row r="17330">
      <c r="A17330">
        <f>Input!A17330</f>
        <v/>
      </c>
      <c r="B17330">
        <f>IF(ISNUMBER(Input!B17330),IF(AND(Input!B17330&gt;=20,Input!B17330&lt;=700),Input!B17330,""),"")</f>
        <v/>
      </c>
      <c r="C17330">
        <f>IF(B17330="","",INT(A17330))</f>
        <v/>
      </c>
      <c r="D17330">
        <f>IF(B17330="","",HOUR(A17330))</f>
        <v/>
      </c>
      <c r="E17330">
        <f>IF(B17330="","",IF(INPUT!$I$1="","",IF(C17330&lt;(INT(INPUT!$I$1)-INPUT!$I$2),"Off Meds",IF(C17330&lt;=(INT(INPUT!$I$1)+INPUT!$I$2),"Washout","On Meds"))))</f>
        <v/>
      </c>
      <c r="F17330">
        <f>IF(B17330="","",1.509*(LN(B17330)^1.084-5.381))</f>
        <v/>
      </c>
      <c r="G17330">
        <f>IF(F17330="","",IF(F17330&lt;0,10*F17330^2,0))</f>
        <v/>
      </c>
      <c r="H17330">
        <f>IF(F17330="","",IF(F17330&gt;0,10*F17330^2,0))</f>
        <v/>
      </c>
    </row>
    <row r="17331">
      <c r="A17331">
        <f>Input!A17331</f>
        <v/>
      </c>
      <c r="B17331">
        <f>IF(ISNUMBER(Input!B17331),IF(AND(Input!B17331&gt;=20,Input!B17331&lt;=700),Input!B17331,""),"")</f>
        <v/>
      </c>
      <c r="C17331">
        <f>IF(B17331="","",INT(A17331))</f>
        <v/>
      </c>
      <c r="D17331">
        <f>IF(B17331="","",HOUR(A17331))</f>
        <v/>
      </c>
      <c r="E17331">
        <f>IF(B17331="","",IF(INPUT!$I$1="","",IF(C17331&lt;(INT(INPUT!$I$1)-INPUT!$I$2),"Off Meds",IF(C17331&lt;=(INT(INPUT!$I$1)+INPUT!$I$2),"Washout","On Meds"))))</f>
        <v/>
      </c>
      <c r="F17331">
        <f>IF(B17331="","",1.509*(LN(B17331)^1.084-5.381))</f>
        <v/>
      </c>
      <c r="G17331">
        <f>IF(F17331="","",IF(F17331&lt;0,10*F17331^2,0))</f>
        <v/>
      </c>
      <c r="H17331">
        <f>IF(F17331="","",IF(F17331&gt;0,10*F17331^2,0))</f>
        <v/>
      </c>
    </row>
    <row r="17332">
      <c r="A17332">
        <f>Input!A17332</f>
        <v/>
      </c>
      <c r="B17332">
        <f>IF(ISNUMBER(Input!B17332),IF(AND(Input!B17332&gt;=20,Input!B17332&lt;=700),Input!B17332,""),"")</f>
        <v/>
      </c>
      <c r="C17332">
        <f>IF(B17332="","",INT(A17332))</f>
        <v/>
      </c>
      <c r="D17332">
        <f>IF(B17332="","",HOUR(A17332))</f>
        <v/>
      </c>
      <c r="E17332">
        <f>IF(B17332="","",IF(INPUT!$I$1="","",IF(C17332&lt;(INT(INPUT!$I$1)-INPUT!$I$2),"Off Meds",IF(C17332&lt;=(INT(INPUT!$I$1)+INPUT!$I$2),"Washout","On Meds"))))</f>
        <v/>
      </c>
      <c r="F17332">
        <f>IF(B17332="","",1.509*(LN(B17332)^1.084-5.381))</f>
        <v/>
      </c>
      <c r="G17332">
        <f>IF(F17332="","",IF(F17332&lt;0,10*F17332^2,0))</f>
        <v/>
      </c>
      <c r="H17332">
        <f>IF(F17332="","",IF(F17332&gt;0,10*F17332^2,0))</f>
        <v/>
      </c>
    </row>
    <row r="17333">
      <c r="A17333">
        <f>Input!A17333</f>
        <v/>
      </c>
      <c r="B17333">
        <f>IF(ISNUMBER(Input!B17333),IF(AND(Input!B17333&gt;=20,Input!B17333&lt;=700),Input!B17333,""),"")</f>
        <v/>
      </c>
      <c r="C17333">
        <f>IF(B17333="","",INT(A17333))</f>
        <v/>
      </c>
      <c r="D17333">
        <f>IF(B17333="","",HOUR(A17333))</f>
        <v/>
      </c>
      <c r="E17333">
        <f>IF(B17333="","",IF(INPUT!$I$1="","",IF(C17333&lt;(INT(INPUT!$I$1)-INPUT!$I$2),"Off Meds",IF(C17333&lt;=(INT(INPUT!$I$1)+INPUT!$I$2),"Washout","On Meds"))))</f>
        <v/>
      </c>
      <c r="F17333">
        <f>IF(B17333="","",1.509*(LN(B17333)^1.084-5.381))</f>
        <v/>
      </c>
      <c r="G17333">
        <f>IF(F17333="","",IF(F17333&lt;0,10*F17333^2,0))</f>
        <v/>
      </c>
      <c r="H17333">
        <f>IF(F17333="","",IF(F17333&gt;0,10*F17333^2,0))</f>
        <v/>
      </c>
    </row>
    <row r="17334">
      <c r="A17334">
        <f>Input!A17334</f>
        <v/>
      </c>
      <c r="B17334">
        <f>IF(ISNUMBER(Input!B17334),IF(AND(Input!B17334&gt;=20,Input!B17334&lt;=700),Input!B17334,""),"")</f>
        <v/>
      </c>
      <c r="C17334">
        <f>IF(B17334="","",INT(A17334))</f>
        <v/>
      </c>
      <c r="D17334">
        <f>IF(B17334="","",HOUR(A17334))</f>
        <v/>
      </c>
      <c r="E17334">
        <f>IF(B17334="","",IF(INPUT!$I$1="","",IF(C17334&lt;(INT(INPUT!$I$1)-INPUT!$I$2),"Off Meds",IF(C17334&lt;=(INT(INPUT!$I$1)+INPUT!$I$2),"Washout","On Meds"))))</f>
        <v/>
      </c>
      <c r="F17334">
        <f>IF(B17334="","",1.509*(LN(B17334)^1.084-5.381))</f>
        <v/>
      </c>
      <c r="G17334">
        <f>IF(F17334="","",IF(F17334&lt;0,10*F17334^2,0))</f>
        <v/>
      </c>
      <c r="H17334">
        <f>IF(F17334="","",IF(F17334&gt;0,10*F17334^2,0))</f>
        <v/>
      </c>
    </row>
    <row r="17335">
      <c r="A17335">
        <f>Input!A17335</f>
        <v/>
      </c>
      <c r="B17335">
        <f>IF(ISNUMBER(Input!B17335),IF(AND(Input!B17335&gt;=20,Input!B17335&lt;=700),Input!B17335,""),"")</f>
        <v/>
      </c>
      <c r="C17335">
        <f>IF(B17335="","",INT(A17335))</f>
        <v/>
      </c>
      <c r="D17335">
        <f>IF(B17335="","",HOUR(A17335))</f>
        <v/>
      </c>
      <c r="E17335">
        <f>IF(B17335="","",IF(INPUT!$I$1="","",IF(C17335&lt;(INT(INPUT!$I$1)-INPUT!$I$2),"Off Meds",IF(C17335&lt;=(INT(INPUT!$I$1)+INPUT!$I$2),"Washout","On Meds"))))</f>
        <v/>
      </c>
      <c r="F17335">
        <f>IF(B17335="","",1.509*(LN(B17335)^1.084-5.381))</f>
        <v/>
      </c>
      <c r="G17335">
        <f>IF(F17335="","",IF(F17335&lt;0,10*F17335^2,0))</f>
        <v/>
      </c>
      <c r="H17335">
        <f>IF(F17335="","",IF(F17335&gt;0,10*F17335^2,0))</f>
        <v/>
      </c>
    </row>
    <row r="17336">
      <c r="A17336">
        <f>Input!A17336</f>
        <v/>
      </c>
      <c r="B17336">
        <f>IF(ISNUMBER(Input!B17336),IF(AND(Input!B17336&gt;=20,Input!B17336&lt;=700),Input!B17336,""),"")</f>
        <v/>
      </c>
      <c r="C17336">
        <f>IF(B17336="","",INT(A17336))</f>
        <v/>
      </c>
      <c r="D17336">
        <f>IF(B17336="","",HOUR(A17336))</f>
        <v/>
      </c>
      <c r="E17336">
        <f>IF(B17336="","",IF(INPUT!$I$1="","",IF(C17336&lt;(INT(INPUT!$I$1)-INPUT!$I$2),"Off Meds",IF(C17336&lt;=(INT(INPUT!$I$1)+INPUT!$I$2),"Washout","On Meds"))))</f>
        <v/>
      </c>
      <c r="F17336">
        <f>IF(B17336="","",1.509*(LN(B17336)^1.084-5.381))</f>
        <v/>
      </c>
      <c r="G17336">
        <f>IF(F17336="","",IF(F17336&lt;0,10*F17336^2,0))</f>
        <v/>
      </c>
      <c r="H17336">
        <f>IF(F17336="","",IF(F17336&gt;0,10*F17336^2,0))</f>
        <v/>
      </c>
    </row>
    <row r="17337">
      <c r="A17337">
        <f>Input!A17337</f>
        <v/>
      </c>
      <c r="B17337">
        <f>IF(ISNUMBER(Input!B17337),IF(AND(Input!B17337&gt;=20,Input!B17337&lt;=700),Input!B17337,""),"")</f>
        <v/>
      </c>
      <c r="C17337">
        <f>IF(B17337="","",INT(A17337))</f>
        <v/>
      </c>
      <c r="D17337">
        <f>IF(B17337="","",HOUR(A17337))</f>
        <v/>
      </c>
      <c r="E17337">
        <f>IF(B17337="","",IF(INPUT!$I$1="","",IF(C17337&lt;(INT(INPUT!$I$1)-INPUT!$I$2),"Off Meds",IF(C17337&lt;=(INT(INPUT!$I$1)+INPUT!$I$2),"Washout","On Meds"))))</f>
        <v/>
      </c>
      <c r="F17337">
        <f>IF(B17337="","",1.509*(LN(B17337)^1.084-5.381))</f>
        <v/>
      </c>
      <c r="G17337">
        <f>IF(F17337="","",IF(F17337&lt;0,10*F17337^2,0))</f>
        <v/>
      </c>
      <c r="H17337">
        <f>IF(F17337="","",IF(F17337&gt;0,10*F17337^2,0))</f>
        <v/>
      </c>
    </row>
    <row r="17338">
      <c r="A17338">
        <f>Input!A17338</f>
        <v/>
      </c>
      <c r="B17338">
        <f>IF(ISNUMBER(Input!B17338),IF(AND(Input!B17338&gt;=20,Input!B17338&lt;=700),Input!B17338,""),"")</f>
        <v/>
      </c>
      <c r="C17338">
        <f>IF(B17338="","",INT(A17338))</f>
        <v/>
      </c>
      <c r="D17338">
        <f>IF(B17338="","",HOUR(A17338))</f>
        <v/>
      </c>
      <c r="E17338">
        <f>IF(B17338="","",IF(INPUT!$I$1="","",IF(C17338&lt;(INT(INPUT!$I$1)-INPUT!$I$2),"Off Meds",IF(C17338&lt;=(INT(INPUT!$I$1)+INPUT!$I$2),"Washout","On Meds"))))</f>
        <v/>
      </c>
      <c r="F17338">
        <f>IF(B17338="","",1.509*(LN(B17338)^1.084-5.381))</f>
        <v/>
      </c>
      <c r="G17338">
        <f>IF(F17338="","",IF(F17338&lt;0,10*F17338^2,0))</f>
        <v/>
      </c>
      <c r="H17338">
        <f>IF(F17338="","",IF(F17338&gt;0,10*F17338^2,0))</f>
        <v/>
      </c>
    </row>
    <row r="17339">
      <c r="A17339">
        <f>Input!A17339</f>
        <v/>
      </c>
      <c r="B17339">
        <f>IF(ISNUMBER(Input!B17339),IF(AND(Input!B17339&gt;=20,Input!B17339&lt;=700),Input!B17339,""),"")</f>
        <v/>
      </c>
      <c r="C17339">
        <f>IF(B17339="","",INT(A17339))</f>
        <v/>
      </c>
      <c r="D17339">
        <f>IF(B17339="","",HOUR(A17339))</f>
        <v/>
      </c>
      <c r="E17339">
        <f>IF(B17339="","",IF(INPUT!$I$1="","",IF(C17339&lt;(INT(INPUT!$I$1)-INPUT!$I$2),"Off Meds",IF(C17339&lt;=(INT(INPUT!$I$1)+INPUT!$I$2),"Washout","On Meds"))))</f>
        <v/>
      </c>
      <c r="F17339">
        <f>IF(B17339="","",1.509*(LN(B17339)^1.084-5.381))</f>
        <v/>
      </c>
      <c r="G17339">
        <f>IF(F17339="","",IF(F17339&lt;0,10*F17339^2,0))</f>
        <v/>
      </c>
      <c r="H17339">
        <f>IF(F17339="","",IF(F17339&gt;0,10*F17339^2,0))</f>
        <v/>
      </c>
    </row>
    <row r="17340">
      <c r="A17340">
        <f>Input!A17340</f>
        <v/>
      </c>
      <c r="B17340">
        <f>IF(ISNUMBER(Input!B17340),IF(AND(Input!B17340&gt;=20,Input!B17340&lt;=700),Input!B17340,""),"")</f>
        <v/>
      </c>
      <c r="C17340">
        <f>IF(B17340="","",INT(A17340))</f>
        <v/>
      </c>
      <c r="D17340">
        <f>IF(B17340="","",HOUR(A17340))</f>
        <v/>
      </c>
      <c r="E17340">
        <f>IF(B17340="","",IF(INPUT!$I$1="","",IF(C17340&lt;(INT(INPUT!$I$1)-INPUT!$I$2),"Off Meds",IF(C17340&lt;=(INT(INPUT!$I$1)+INPUT!$I$2),"Washout","On Meds"))))</f>
        <v/>
      </c>
      <c r="F17340">
        <f>IF(B17340="","",1.509*(LN(B17340)^1.084-5.381))</f>
        <v/>
      </c>
      <c r="G17340">
        <f>IF(F17340="","",IF(F17340&lt;0,10*F17340^2,0))</f>
        <v/>
      </c>
      <c r="H17340">
        <f>IF(F17340="","",IF(F17340&gt;0,10*F17340^2,0))</f>
        <v/>
      </c>
    </row>
    <row r="17341">
      <c r="A17341">
        <f>Input!A17341</f>
        <v/>
      </c>
      <c r="B17341">
        <f>IF(ISNUMBER(Input!B17341),IF(AND(Input!B17341&gt;=20,Input!B17341&lt;=700),Input!B17341,""),"")</f>
        <v/>
      </c>
      <c r="C17341">
        <f>IF(B17341="","",INT(A17341))</f>
        <v/>
      </c>
      <c r="D17341">
        <f>IF(B17341="","",HOUR(A17341))</f>
        <v/>
      </c>
      <c r="E17341">
        <f>IF(B17341="","",IF(INPUT!$I$1="","",IF(C17341&lt;(INT(INPUT!$I$1)-INPUT!$I$2),"Off Meds",IF(C17341&lt;=(INT(INPUT!$I$1)+INPUT!$I$2),"Washout","On Meds"))))</f>
        <v/>
      </c>
      <c r="F17341">
        <f>IF(B17341="","",1.509*(LN(B17341)^1.084-5.381))</f>
        <v/>
      </c>
      <c r="G17341">
        <f>IF(F17341="","",IF(F17341&lt;0,10*F17341^2,0))</f>
        <v/>
      </c>
      <c r="H17341">
        <f>IF(F17341="","",IF(F17341&gt;0,10*F17341^2,0))</f>
        <v/>
      </c>
    </row>
    <row r="17342">
      <c r="A17342">
        <f>Input!A17342</f>
        <v/>
      </c>
      <c r="B17342">
        <f>IF(ISNUMBER(Input!B17342),IF(AND(Input!B17342&gt;=20,Input!B17342&lt;=700),Input!B17342,""),"")</f>
        <v/>
      </c>
      <c r="C17342">
        <f>IF(B17342="","",INT(A17342))</f>
        <v/>
      </c>
      <c r="D17342">
        <f>IF(B17342="","",HOUR(A17342))</f>
        <v/>
      </c>
      <c r="E17342">
        <f>IF(B17342="","",IF(INPUT!$I$1="","",IF(C17342&lt;(INT(INPUT!$I$1)-INPUT!$I$2),"Off Meds",IF(C17342&lt;=(INT(INPUT!$I$1)+INPUT!$I$2),"Washout","On Meds"))))</f>
        <v/>
      </c>
      <c r="F17342">
        <f>IF(B17342="","",1.509*(LN(B17342)^1.084-5.381))</f>
        <v/>
      </c>
      <c r="G17342">
        <f>IF(F17342="","",IF(F17342&lt;0,10*F17342^2,0))</f>
        <v/>
      </c>
      <c r="H17342">
        <f>IF(F17342="","",IF(F17342&gt;0,10*F17342^2,0))</f>
        <v/>
      </c>
    </row>
    <row r="17343">
      <c r="A17343">
        <f>Input!A17343</f>
        <v/>
      </c>
      <c r="B17343">
        <f>IF(ISNUMBER(Input!B17343),IF(AND(Input!B17343&gt;=20,Input!B17343&lt;=700),Input!B17343,""),"")</f>
        <v/>
      </c>
      <c r="C17343">
        <f>IF(B17343="","",INT(A17343))</f>
        <v/>
      </c>
      <c r="D17343">
        <f>IF(B17343="","",HOUR(A17343))</f>
        <v/>
      </c>
      <c r="E17343">
        <f>IF(B17343="","",IF(INPUT!$I$1="","",IF(C17343&lt;(INT(INPUT!$I$1)-INPUT!$I$2),"Off Meds",IF(C17343&lt;=(INT(INPUT!$I$1)+INPUT!$I$2),"Washout","On Meds"))))</f>
        <v/>
      </c>
      <c r="F17343">
        <f>IF(B17343="","",1.509*(LN(B17343)^1.084-5.381))</f>
        <v/>
      </c>
      <c r="G17343">
        <f>IF(F17343="","",IF(F17343&lt;0,10*F17343^2,0))</f>
        <v/>
      </c>
      <c r="H17343">
        <f>IF(F17343="","",IF(F17343&gt;0,10*F17343^2,0))</f>
        <v/>
      </c>
    </row>
    <row r="17344">
      <c r="A17344">
        <f>Input!A17344</f>
        <v/>
      </c>
      <c r="B17344">
        <f>IF(ISNUMBER(Input!B17344),IF(AND(Input!B17344&gt;=20,Input!B17344&lt;=700),Input!B17344,""),"")</f>
        <v/>
      </c>
      <c r="C17344">
        <f>IF(B17344="","",INT(A17344))</f>
        <v/>
      </c>
      <c r="D17344">
        <f>IF(B17344="","",HOUR(A17344))</f>
        <v/>
      </c>
      <c r="E17344">
        <f>IF(B17344="","",IF(INPUT!$I$1="","",IF(C17344&lt;(INT(INPUT!$I$1)-INPUT!$I$2),"Off Meds",IF(C17344&lt;=(INT(INPUT!$I$1)+INPUT!$I$2),"Washout","On Meds"))))</f>
        <v/>
      </c>
      <c r="F17344">
        <f>IF(B17344="","",1.509*(LN(B17344)^1.084-5.381))</f>
        <v/>
      </c>
      <c r="G17344">
        <f>IF(F17344="","",IF(F17344&lt;0,10*F17344^2,0))</f>
        <v/>
      </c>
      <c r="H17344">
        <f>IF(F17344="","",IF(F17344&gt;0,10*F17344^2,0))</f>
        <v/>
      </c>
    </row>
    <row r="17345">
      <c r="A17345">
        <f>Input!A17345</f>
        <v/>
      </c>
      <c r="B17345">
        <f>IF(ISNUMBER(Input!B17345),IF(AND(Input!B17345&gt;=20,Input!B17345&lt;=700),Input!B17345,""),"")</f>
        <v/>
      </c>
      <c r="C17345">
        <f>IF(B17345="","",INT(A17345))</f>
        <v/>
      </c>
      <c r="D17345">
        <f>IF(B17345="","",HOUR(A17345))</f>
        <v/>
      </c>
      <c r="E17345">
        <f>IF(B17345="","",IF(INPUT!$I$1="","",IF(C17345&lt;(INT(INPUT!$I$1)-INPUT!$I$2),"Off Meds",IF(C17345&lt;=(INT(INPUT!$I$1)+INPUT!$I$2),"Washout","On Meds"))))</f>
        <v/>
      </c>
      <c r="F17345">
        <f>IF(B17345="","",1.509*(LN(B17345)^1.084-5.381))</f>
        <v/>
      </c>
      <c r="G17345">
        <f>IF(F17345="","",IF(F17345&lt;0,10*F17345^2,0))</f>
        <v/>
      </c>
      <c r="H17345">
        <f>IF(F17345="","",IF(F17345&gt;0,10*F17345^2,0))</f>
        <v/>
      </c>
    </row>
    <row r="17346">
      <c r="A17346">
        <f>Input!A17346</f>
        <v/>
      </c>
      <c r="B17346">
        <f>IF(ISNUMBER(Input!B17346),IF(AND(Input!B17346&gt;=20,Input!B17346&lt;=700),Input!B17346,""),"")</f>
        <v/>
      </c>
      <c r="C17346">
        <f>IF(B17346="","",INT(A17346))</f>
        <v/>
      </c>
      <c r="D17346">
        <f>IF(B17346="","",HOUR(A17346))</f>
        <v/>
      </c>
      <c r="E17346">
        <f>IF(B17346="","",IF(INPUT!$I$1="","",IF(C17346&lt;(INT(INPUT!$I$1)-INPUT!$I$2),"Off Meds",IF(C17346&lt;=(INT(INPUT!$I$1)+INPUT!$I$2),"Washout","On Meds"))))</f>
        <v/>
      </c>
      <c r="F17346">
        <f>IF(B17346="","",1.509*(LN(B17346)^1.084-5.381))</f>
        <v/>
      </c>
      <c r="G17346">
        <f>IF(F17346="","",IF(F17346&lt;0,10*F17346^2,0))</f>
        <v/>
      </c>
      <c r="H17346">
        <f>IF(F17346="","",IF(F17346&gt;0,10*F17346^2,0))</f>
        <v/>
      </c>
    </row>
    <row r="17347">
      <c r="A17347">
        <f>Input!A17347</f>
        <v/>
      </c>
      <c r="B17347">
        <f>IF(ISNUMBER(Input!B17347),IF(AND(Input!B17347&gt;=20,Input!B17347&lt;=700),Input!B17347,""),"")</f>
        <v/>
      </c>
      <c r="C17347">
        <f>IF(B17347="","",INT(A17347))</f>
        <v/>
      </c>
      <c r="D17347">
        <f>IF(B17347="","",HOUR(A17347))</f>
        <v/>
      </c>
      <c r="E17347">
        <f>IF(B17347="","",IF(INPUT!$I$1="","",IF(C17347&lt;(INT(INPUT!$I$1)-INPUT!$I$2),"Off Meds",IF(C17347&lt;=(INT(INPUT!$I$1)+INPUT!$I$2),"Washout","On Meds"))))</f>
        <v/>
      </c>
      <c r="F17347">
        <f>IF(B17347="","",1.509*(LN(B17347)^1.084-5.381))</f>
        <v/>
      </c>
      <c r="G17347">
        <f>IF(F17347="","",IF(F17347&lt;0,10*F17347^2,0))</f>
        <v/>
      </c>
      <c r="H17347">
        <f>IF(F17347="","",IF(F17347&gt;0,10*F17347^2,0))</f>
        <v/>
      </c>
    </row>
    <row r="17348">
      <c r="A17348">
        <f>Input!A17348</f>
        <v/>
      </c>
      <c r="B17348">
        <f>IF(ISNUMBER(Input!B17348),IF(AND(Input!B17348&gt;=20,Input!B17348&lt;=700),Input!B17348,""),"")</f>
        <v/>
      </c>
      <c r="C17348">
        <f>IF(B17348="","",INT(A17348))</f>
        <v/>
      </c>
      <c r="D17348">
        <f>IF(B17348="","",HOUR(A17348))</f>
        <v/>
      </c>
      <c r="E17348">
        <f>IF(B17348="","",IF(INPUT!$I$1="","",IF(C17348&lt;(INT(INPUT!$I$1)-INPUT!$I$2),"Off Meds",IF(C17348&lt;=(INT(INPUT!$I$1)+INPUT!$I$2),"Washout","On Meds"))))</f>
        <v/>
      </c>
      <c r="F17348">
        <f>IF(B17348="","",1.509*(LN(B17348)^1.084-5.381))</f>
        <v/>
      </c>
      <c r="G17348">
        <f>IF(F17348="","",IF(F17348&lt;0,10*F17348^2,0))</f>
        <v/>
      </c>
      <c r="H17348">
        <f>IF(F17348="","",IF(F17348&gt;0,10*F17348^2,0))</f>
        <v/>
      </c>
    </row>
    <row r="17349">
      <c r="A17349">
        <f>Input!A17349</f>
        <v/>
      </c>
      <c r="B17349">
        <f>IF(ISNUMBER(Input!B17349),IF(AND(Input!B17349&gt;=20,Input!B17349&lt;=700),Input!B17349,""),"")</f>
        <v/>
      </c>
      <c r="C17349">
        <f>IF(B17349="","",INT(A17349))</f>
        <v/>
      </c>
      <c r="D17349">
        <f>IF(B17349="","",HOUR(A17349))</f>
        <v/>
      </c>
      <c r="E17349">
        <f>IF(B17349="","",IF(INPUT!$I$1="","",IF(C17349&lt;(INT(INPUT!$I$1)-INPUT!$I$2),"Off Meds",IF(C17349&lt;=(INT(INPUT!$I$1)+INPUT!$I$2),"Washout","On Meds"))))</f>
        <v/>
      </c>
      <c r="F17349">
        <f>IF(B17349="","",1.509*(LN(B17349)^1.084-5.381))</f>
        <v/>
      </c>
      <c r="G17349">
        <f>IF(F17349="","",IF(F17349&lt;0,10*F17349^2,0))</f>
        <v/>
      </c>
      <c r="H17349">
        <f>IF(F17349="","",IF(F17349&gt;0,10*F17349^2,0))</f>
        <v/>
      </c>
    </row>
    <row r="17350">
      <c r="A17350">
        <f>Input!A17350</f>
        <v/>
      </c>
      <c r="B17350">
        <f>IF(ISNUMBER(Input!B17350),IF(AND(Input!B17350&gt;=20,Input!B17350&lt;=700),Input!B17350,""),"")</f>
        <v/>
      </c>
      <c r="C17350">
        <f>IF(B17350="","",INT(A17350))</f>
        <v/>
      </c>
      <c r="D17350">
        <f>IF(B17350="","",HOUR(A17350))</f>
        <v/>
      </c>
      <c r="E17350">
        <f>IF(B17350="","",IF(INPUT!$I$1="","",IF(C17350&lt;(INT(INPUT!$I$1)-INPUT!$I$2),"Off Meds",IF(C17350&lt;=(INT(INPUT!$I$1)+INPUT!$I$2),"Washout","On Meds"))))</f>
        <v/>
      </c>
      <c r="F17350">
        <f>IF(B17350="","",1.509*(LN(B17350)^1.084-5.381))</f>
        <v/>
      </c>
      <c r="G17350">
        <f>IF(F17350="","",IF(F17350&lt;0,10*F17350^2,0))</f>
        <v/>
      </c>
      <c r="H17350">
        <f>IF(F17350="","",IF(F17350&gt;0,10*F17350^2,0))</f>
        <v/>
      </c>
    </row>
    <row r="17351">
      <c r="A17351">
        <f>Input!A17351</f>
        <v/>
      </c>
      <c r="B17351">
        <f>IF(ISNUMBER(Input!B17351),IF(AND(Input!B17351&gt;=20,Input!B17351&lt;=700),Input!B17351,""),"")</f>
        <v/>
      </c>
      <c r="C17351">
        <f>IF(B17351="","",INT(A17351))</f>
        <v/>
      </c>
      <c r="D17351">
        <f>IF(B17351="","",HOUR(A17351))</f>
        <v/>
      </c>
      <c r="E17351">
        <f>IF(B17351="","",IF(INPUT!$I$1="","",IF(C17351&lt;(INT(INPUT!$I$1)-INPUT!$I$2),"Off Meds",IF(C17351&lt;=(INT(INPUT!$I$1)+INPUT!$I$2),"Washout","On Meds"))))</f>
        <v/>
      </c>
      <c r="F17351">
        <f>IF(B17351="","",1.509*(LN(B17351)^1.084-5.381))</f>
        <v/>
      </c>
      <c r="G17351">
        <f>IF(F17351="","",IF(F17351&lt;0,10*F17351^2,0))</f>
        <v/>
      </c>
      <c r="H17351">
        <f>IF(F17351="","",IF(F17351&gt;0,10*F17351^2,0))</f>
        <v/>
      </c>
    </row>
    <row r="17352">
      <c r="A17352">
        <f>Input!A17352</f>
        <v/>
      </c>
      <c r="B17352">
        <f>IF(ISNUMBER(Input!B17352),IF(AND(Input!B17352&gt;=20,Input!B17352&lt;=700),Input!B17352,""),"")</f>
        <v/>
      </c>
      <c r="C17352">
        <f>IF(B17352="","",INT(A17352))</f>
        <v/>
      </c>
      <c r="D17352">
        <f>IF(B17352="","",HOUR(A17352))</f>
        <v/>
      </c>
      <c r="E17352">
        <f>IF(B17352="","",IF(INPUT!$I$1="","",IF(C17352&lt;(INT(INPUT!$I$1)-INPUT!$I$2),"Off Meds",IF(C17352&lt;=(INT(INPUT!$I$1)+INPUT!$I$2),"Washout","On Meds"))))</f>
        <v/>
      </c>
      <c r="F17352">
        <f>IF(B17352="","",1.509*(LN(B17352)^1.084-5.381))</f>
        <v/>
      </c>
      <c r="G17352">
        <f>IF(F17352="","",IF(F17352&lt;0,10*F17352^2,0))</f>
        <v/>
      </c>
      <c r="H17352">
        <f>IF(F17352="","",IF(F17352&gt;0,10*F17352^2,0))</f>
        <v/>
      </c>
    </row>
    <row r="17353">
      <c r="A17353">
        <f>Input!A17353</f>
        <v/>
      </c>
      <c r="B17353">
        <f>IF(ISNUMBER(Input!B17353),IF(AND(Input!B17353&gt;=20,Input!B17353&lt;=700),Input!B17353,""),"")</f>
        <v/>
      </c>
      <c r="C17353">
        <f>IF(B17353="","",INT(A17353))</f>
        <v/>
      </c>
      <c r="D17353">
        <f>IF(B17353="","",HOUR(A17353))</f>
        <v/>
      </c>
      <c r="E17353">
        <f>IF(B17353="","",IF(INPUT!$I$1="","",IF(C17353&lt;(INT(INPUT!$I$1)-INPUT!$I$2),"Off Meds",IF(C17353&lt;=(INT(INPUT!$I$1)+INPUT!$I$2),"Washout","On Meds"))))</f>
        <v/>
      </c>
      <c r="F17353">
        <f>IF(B17353="","",1.509*(LN(B17353)^1.084-5.381))</f>
        <v/>
      </c>
      <c r="G17353">
        <f>IF(F17353="","",IF(F17353&lt;0,10*F17353^2,0))</f>
        <v/>
      </c>
      <c r="H17353">
        <f>IF(F17353="","",IF(F17353&gt;0,10*F17353^2,0))</f>
        <v/>
      </c>
    </row>
    <row r="17354">
      <c r="A17354">
        <f>Input!A17354</f>
        <v/>
      </c>
      <c r="B17354">
        <f>IF(ISNUMBER(Input!B17354),IF(AND(Input!B17354&gt;=20,Input!B17354&lt;=700),Input!B17354,""),"")</f>
        <v/>
      </c>
      <c r="C17354">
        <f>IF(B17354="","",INT(A17354))</f>
        <v/>
      </c>
      <c r="D17354">
        <f>IF(B17354="","",HOUR(A17354))</f>
        <v/>
      </c>
      <c r="E17354">
        <f>IF(B17354="","",IF(INPUT!$I$1="","",IF(C17354&lt;(INT(INPUT!$I$1)-INPUT!$I$2),"Off Meds",IF(C17354&lt;=(INT(INPUT!$I$1)+INPUT!$I$2),"Washout","On Meds"))))</f>
        <v/>
      </c>
      <c r="F17354">
        <f>IF(B17354="","",1.509*(LN(B17354)^1.084-5.381))</f>
        <v/>
      </c>
      <c r="G17354">
        <f>IF(F17354="","",IF(F17354&lt;0,10*F17354^2,0))</f>
        <v/>
      </c>
      <c r="H17354">
        <f>IF(F17354="","",IF(F17354&gt;0,10*F17354^2,0))</f>
        <v/>
      </c>
    </row>
    <row r="17355">
      <c r="A17355">
        <f>Input!A17355</f>
        <v/>
      </c>
      <c r="B17355">
        <f>IF(ISNUMBER(Input!B17355),IF(AND(Input!B17355&gt;=20,Input!B17355&lt;=700),Input!B17355,""),"")</f>
        <v/>
      </c>
      <c r="C17355">
        <f>IF(B17355="","",INT(A17355))</f>
        <v/>
      </c>
      <c r="D17355">
        <f>IF(B17355="","",HOUR(A17355))</f>
        <v/>
      </c>
      <c r="E17355">
        <f>IF(B17355="","",IF(INPUT!$I$1="","",IF(C17355&lt;(INT(INPUT!$I$1)-INPUT!$I$2),"Off Meds",IF(C17355&lt;=(INT(INPUT!$I$1)+INPUT!$I$2),"Washout","On Meds"))))</f>
        <v/>
      </c>
      <c r="F17355">
        <f>IF(B17355="","",1.509*(LN(B17355)^1.084-5.381))</f>
        <v/>
      </c>
      <c r="G17355">
        <f>IF(F17355="","",IF(F17355&lt;0,10*F17355^2,0))</f>
        <v/>
      </c>
      <c r="H17355">
        <f>IF(F17355="","",IF(F17355&gt;0,10*F17355^2,0))</f>
        <v/>
      </c>
    </row>
    <row r="17356">
      <c r="A17356">
        <f>Input!A17356</f>
        <v/>
      </c>
      <c r="B17356">
        <f>IF(ISNUMBER(Input!B17356),IF(AND(Input!B17356&gt;=20,Input!B17356&lt;=700),Input!B17356,""),"")</f>
        <v/>
      </c>
      <c r="C17356">
        <f>IF(B17356="","",INT(A17356))</f>
        <v/>
      </c>
      <c r="D17356">
        <f>IF(B17356="","",HOUR(A17356))</f>
        <v/>
      </c>
      <c r="E17356">
        <f>IF(B17356="","",IF(INPUT!$I$1="","",IF(C17356&lt;(INT(INPUT!$I$1)-INPUT!$I$2),"Off Meds",IF(C17356&lt;=(INT(INPUT!$I$1)+INPUT!$I$2),"Washout","On Meds"))))</f>
        <v/>
      </c>
      <c r="F17356">
        <f>IF(B17356="","",1.509*(LN(B17356)^1.084-5.381))</f>
        <v/>
      </c>
      <c r="G17356">
        <f>IF(F17356="","",IF(F17356&lt;0,10*F17356^2,0))</f>
        <v/>
      </c>
      <c r="H17356">
        <f>IF(F17356="","",IF(F17356&gt;0,10*F17356^2,0))</f>
        <v/>
      </c>
    </row>
    <row r="17357">
      <c r="A17357">
        <f>Input!A17357</f>
        <v/>
      </c>
      <c r="B17357">
        <f>IF(ISNUMBER(Input!B17357),IF(AND(Input!B17357&gt;=20,Input!B17357&lt;=700),Input!B17357,""),"")</f>
        <v/>
      </c>
      <c r="C17357">
        <f>IF(B17357="","",INT(A17357))</f>
        <v/>
      </c>
      <c r="D17357">
        <f>IF(B17357="","",HOUR(A17357))</f>
        <v/>
      </c>
      <c r="E17357">
        <f>IF(B17357="","",IF(INPUT!$I$1="","",IF(C17357&lt;(INT(INPUT!$I$1)-INPUT!$I$2),"Off Meds",IF(C17357&lt;=(INT(INPUT!$I$1)+INPUT!$I$2),"Washout","On Meds"))))</f>
        <v/>
      </c>
      <c r="F17357">
        <f>IF(B17357="","",1.509*(LN(B17357)^1.084-5.381))</f>
        <v/>
      </c>
      <c r="G17357">
        <f>IF(F17357="","",IF(F17357&lt;0,10*F17357^2,0))</f>
        <v/>
      </c>
      <c r="H17357">
        <f>IF(F17357="","",IF(F17357&gt;0,10*F17357^2,0))</f>
        <v/>
      </c>
    </row>
    <row r="17358">
      <c r="A17358">
        <f>Input!A17358</f>
        <v/>
      </c>
      <c r="B17358">
        <f>IF(ISNUMBER(Input!B17358),IF(AND(Input!B17358&gt;=20,Input!B17358&lt;=700),Input!B17358,""),"")</f>
        <v/>
      </c>
      <c r="C17358">
        <f>IF(B17358="","",INT(A17358))</f>
        <v/>
      </c>
      <c r="D17358">
        <f>IF(B17358="","",HOUR(A17358))</f>
        <v/>
      </c>
      <c r="E17358">
        <f>IF(B17358="","",IF(INPUT!$I$1="","",IF(C17358&lt;(INT(INPUT!$I$1)-INPUT!$I$2),"Off Meds",IF(C17358&lt;=(INT(INPUT!$I$1)+INPUT!$I$2),"Washout","On Meds"))))</f>
        <v/>
      </c>
      <c r="F17358">
        <f>IF(B17358="","",1.509*(LN(B17358)^1.084-5.381))</f>
        <v/>
      </c>
      <c r="G17358">
        <f>IF(F17358="","",IF(F17358&lt;0,10*F17358^2,0))</f>
        <v/>
      </c>
      <c r="H17358">
        <f>IF(F17358="","",IF(F17358&gt;0,10*F17358^2,0))</f>
        <v/>
      </c>
    </row>
    <row r="17359">
      <c r="A17359">
        <f>Input!A17359</f>
        <v/>
      </c>
      <c r="B17359">
        <f>IF(ISNUMBER(Input!B17359),IF(AND(Input!B17359&gt;=20,Input!B17359&lt;=700),Input!B17359,""),"")</f>
        <v/>
      </c>
      <c r="C17359">
        <f>IF(B17359="","",INT(A17359))</f>
        <v/>
      </c>
      <c r="D17359">
        <f>IF(B17359="","",HOUR(A17359))</f>
        <v/>
      </c>
      <c r="E17359">
        <f>IF(B17359="","",IF(INPUT!$I$1="","",IF(C17359&lt;(INT(INPUT!$I$1)-INPUT!$I$2),"Off Meds",IF(C17359&lt;=(INT(INPUT!$I$1)+INPUT!$I$2),"Washout","On Meds"))))</f>
        <v/>
      </c>
      <c r="F17359">
        <f>IF(B17359="","",1.509*(LN(B17359)^1.084-5.381))</f>
        <v/>
      </c>
      <c r="G17359">
        <f>IF(F17359="","",IF(F17359&lt;0,10*F17359^2,0))</f>
        <v/>
      </c>
      <c r="H17359">
        <f>IF(F17359="","",IF(F17359&gt;0,10*F17359^2,0))</f>
        <v/>
      </c>
    </row>
    <row r="17360">
      <c r="A17360">
        <f>Input!A17360</f>
        <v/>
      </c>
      <c r="B17360">
        <f>IF(ISNUMBER(Input!B17360),IF(AND(Input!B17360&gt;=20,Input!B17360&lt;=700),Input!B17360,""),"")</f>
        <v/>
      </c>
      <c r="C17360">
        <f>IF(B17360="","",INT(A17360))</f>
        <v/>
      </c>
      <c r="D17360">
        <f>IF(B17360="","",HOUR(A17360))</f>
        <v/>
      </c>
      <c r="E17360">
        <f>IF(B17360="","",IF(INPUT!$I$1="","",IF(C17360&lt;(INT(INPUT!$I$1)-INPUT!$I$2),"Off Meds",IF(C17360&lt;=(INT(INPUT!$I$1)+INPUT!$I$2),"Washout","On Meds"))))</f>
        <v/>
      </c>
      <c r="F17360">
        <f>IF(B17360="","",1.509*(LN(B17360)^1.084-5.381))</f>
        <v/>
      </c>
      <c r="G17360">
        <f>IF(F17360="","",IF(F17360&lt;0,10*F17360^2,0))</f>
        <v/>
      </c>
      <c r="H17360">
        <f>IF(F17360="","",IF(F17360&gt;0,10*F17360^2,0))</f>
        <v/>
      </c>
    </row>
    <row r="17361">
      <c r="A17361">
        <f>Input!A17361</f>
        <v/>
      </c>
      <c r="B17361">
        <f>IF(ISNUMBER(Input!B17361),IF(AND(Input!B17361&gt;=20,Input!B17361&lt;=700),Input!B17361,""),"")</f>
        <v/>
      </c>
      <c r="C17361">
        <f>IF(B17361="","",INT(A17361))</f>
        <v/>
      </c>
      <c r="D17361">
        <f>IF(B17361="","",HOUR(A17361))</f>
        <v/>
      </c>
      <c r="E17361">
        <f>IF(B17361="","",IF(INPUT!$I$1="","",IF(C17361&lt;(INT(INPUT!$I$1)-INPUT!$I$2),"Off Meds",IF(C17361&lt;=(INT(INPUT!$I$1)+INPUT!$I$2),"Washout","On Meds"))))</f>
        <v/>
      </c>
      <c r="F17361">
        <f>IF(B17361="","",1.509*(LN(B17361)^1.084-5.381))</f>
        <v/>
      </c>
      <c r="G17361">
        <f>IF(F17361="","",IF(F17361&lt;0,10*F17361^2,0))</f>
        <v/>
      </c>
      <c r="H17361">
        <f>IF(F17361="","",IF(F17361&gt;0,10*F17361^2,0))</f>
        <v/>
      </c>
    </row>
    <row r="17362">
      <c r="A17362">
        <f>Input!A17362</f>
        <v/>
      </c>
      <c r="B17362">
        <f>IF(ISNUMBER(Input!B17362),IF(AND(Input!B17362&gt;=20,Input!B17362&lt;=700),Input!B17362,""),"")</f>
        <v/>
      </c>
      <c r="C17362">
        <f>IF(B17362="","",INT(A17362))</f>
        <v/>
      </c>
      <c r="D17362">
        <f>IF(B17362="","",HOUR(A17362))</f>
        <v/>
      </c>
      <c r="E17362">
        <f>IF(B17362="","",IF(INPUT!$I$1="","",IF(C17362&lt;(INT(INPUT!$I$1)-INPUT!$I$2),"Off Meds",IF(C17362&lt;=(INT(INPUT!$I$1)+INPUT!$I$2),"Washout","On Meds"))))</f>
        <v/>
      </c>
      <c r="F17362">
        <f>IF(B17362="","",1.509*(LN(B17362)^1.084-5.381))</f>
        <v/>
      </c>
      <c r="G17362">
        <f>IF(F17362="","",IF(F17362&lt;0,10*F17362^2,0))</f>
        <v/>
      </c>
      <c r="H17362">
        <f>IF(F17362="","",IF(F17362&gt;0,10*F17362^2,0))</f>
        <v/>
      </c>
    </row>
    <row r="17363">
      <c r="A17363">
        <f>Input!A17363</f>
        <v/>
      </c>
      <c r="B17363">
        <f>IF(ISNUMBER(Input!B17363),IF(AND(Input!B17363&gt;=20,Input!B17363&lt;=700),Input!B17363,""),"")</f>
        <v/>
      </c>
      <c r="C17363">
        <f>IF(B17363="","",INT(A17363))</f>
        <v/>
      </c>
      <c r="D17363">
        <f>IF(B17363="","",HOUR(A17363))</f>
        <v/>
      </c>
      <c r="E17363">
        <f>IF(B17363="","",IF(INPUT!$I$1="","",IF(C17363&lt;(INT(INPUT!$I$1)-INPUT!$I$2),"Off Meds",IF(C17363&lt;=(INT(INPUT!$I$1)+INPUT!$I$2),"Washout","On Meds"))))</f>
        <v/>
      </c>
      <c r="F17363">
        <f>IF(B17363="","",1.509*(LN(B17363)^1.084-5.381))</f>
        <v/>
      </c>
      <c r="G17363">
        <f>IF(F17363="","",IF(F17363&lt;0,10*F17363^2,0))</f>
        <v/>
      </c>
      <c r="H17363">
        <f>IF(F17363="","",IF(F17363&gt;0,10*F17363^2,0))</f>
        <v/>
      </c>
    </row>
    <row r="17364">
      <c r="A17364">
        <f>Input!A17364</f>
        <v/>
      </c>
      <c r="B17364">
        <f>IF(ISNUMBER(Input!B17364),IF(AND(Input!B17364&gt;=20,Input!B17364&lt;=700),Input!B17364,""),"")</f>
        <v/>
      </c>
      <c r="C17364">
        <f>IF(B17364="","",INT(A17364))</f>
        <v/>
      </c>
      <c r="D17364">
        <f>IF(B17364="","",HOUR(A17364))</f>
        <v/>
      </c>
      <c r="E17364">
        <f>IF(B17364="","",IF(INPUT!$I$1="","",IF(C17364&lt;(INT(INPUT!$I$1)-INPUT!$I$2),"Off Meds",IF(C17364&lt;=(INT(INPUT!$I$1)+INPUT!$I$2),"Washout","On Meds"))))</f>
        <v/>
      </c>
      <c r="F17364">
        <f>IF(B17364="","",1.509*(LN(B17364)^1.084-5.381))</f>
        <v/>
      </c>
      <c r="G17364">
        <f>IF(F17364="","",IF(F17364&lt;0,10*F17364^2,0))</f>
        <v/>
      </c>
      <c r="H17364">
        <f>IF(F17364="","",IF(F17364&gt;0,10*F17364^2,0))</f>
        <v/>
      </c>
    </row>
    <row r="17365">
      <c r="A17365">
        <f>Input!A17365</f>
        <v/>
      </c>
      <c r="B17365">
        <f>IF(ISNUMBER(Input!B17365),IF(AND(Input!B17365&gt;=20,Input!B17365&lt;=700),Input!B17365,""),"")</f>
        <v/>
      </c>
      <c r="C17365">
        <f>IF(B17365="","",INT(A17365))</f>
        <v/>
      </c>
      <c r="D17365">
        <f>IF(B17365="","",HOUR(A17365))</f>
        <v/>
      </c>
      <c r="E17365">
        <f>IF(B17365="","",IF(INPUT!$I$1="","",IF(C17365&lt;(INT(INPUT!$I$1)-INPUT!$I$2),"Off Meds",IF(C17365&lt;=(INT(INPUT!$I$1)+INPUT!$I$2),"Washout","On Meds"))))</f>
        <v/>
      </c>
      <c r="F17365">
        <f>IF(B17365="","",1.509*(LN(B17365)^1.084-5.381))</f>
        <v/>
      </c>
      <c r="G17365">
        <f>IF(F17365="","",IF(F17365&lt;0,10*F17365^2,0))</f>
        <v/>
      </c>
      <c r="H17365">
        <f>IF(F17365="","",IF(F17365&gt;0,10*F17365^2,0))</f>
        <v/>
      </c>
    </row>
    <row r="17366">
      <c r="A17366">
        <f>Input!A17366</f>
        <v/>
      </c>
      <c r="B17366">
        <f>IF(ISNUMBER(Input!B17366),IF(AND(Input!B17366&gt;=20,Input!B17366&lt;=700),Input!B17366,""),"")</f>
        <v/>
      </c>
      <c r="C17366">
        <f>IF(B17366="","",INT(A17366))</f>
        <v/>
      </c>
      <c r="D17366">
        <f>IF(B17366="","",HOUR(A17366))</f>
        <v/>
      </c>
      <c r="E17366">
        <f>IF(B17366="","",IF(INPUT!$I$1="","",IF(C17366&lt;(INT(INPUT!$I$1)-INPUT!$I$2),"Off Meds",IF(C17366&lt;=(INT(INPUT!$I$1)+INPUT!$I$2),"Washout","On Meds"))))</f>
        <v/>
      </c>
      <c r="F17366">
        <f>IF(B17366="","",1.509*(LN(B17366)^1.084-5.381))</f>
        <v/>
      </c>
      <c r="G17366">
        <f>IF(F17366="","",IF(F17366&lt;0,10*F17366^2,0))</f>
        <v/>
      </c>
      <c r="H17366">
        <f>IF(F17366="","",IF(F17366&gt;0,10*F17366^2,0))</f>
        <v/>
      </c>
    </row>
    <row r="17367">
      <c r="A17367">
        <f>Input!A17367</f>
        <v/>
      </c>
      <c r="B17367">
        <f>IF(ISNUMBER(Input!B17367),IF(AND(Input!B17367&gt;=20,Input!B17367&lt;=700),Input!B17367,""),"")</f>
        <v/>
      </c>
      <c r="C17367">
        <f>IF(B17367="","",INT(A17367))</f>
        <v/>
      </c>
      <c r="D17367">
        <f>IF(B17367="","",HOUR(A17367))</f>
        <v/>
      </c>
      <c r="E17367">
        <f>IF(B17367="","",IF(INPUT!$I$1="","",IF(C17367&lt;(INT(INPUT!$I$1)-INPUT!$I$2),"Off Meds",IF(C17367&lt;=(INT(INPUT!$I$1)+INPUT!$I$2),"Washout","On Meds"))))</f>
        <v/>
      </c>
      <c r="F17367">
        <f>IF(B17367="","",1.509*(LN(B17367)^1.084-5.381))</f>
        <v/>
      </c>
      <c r="G17367">
        <f>IF(F17367="","",IF(F17367&lt;0,10*F17367^2,0))</f>
        <v/>
      </c>
      <c r="H17367">
        <f>IF(F17367="","",IF(F17367&gt;0,10*F17367^2,0))</f>
        <v/>
      </c>
    </row>
    <row r="17368">
      <c r="A17368">
        <f>Input!A17368</f>
        <v/>
      </c>
      <c r="B17368">
        <f>IF(ISNUMBER(Input!B17368),IF(AND(Input!B17368&gt;=20,Input!B17368&lt;=700),Input!B17368,""),"")</f>
        <v/>
      </c>
      <c r="C17368">
        <f>IF(B17368="","",INT(A17368))</f>
        <v/>
      </c>
      <c r="D17368">
        <f>IF(B17368="","",HOUR(A17368))</f>
        <v/>
      </c>
      <c r="E17368">
        <f>IF(B17368="","",IF(INPUT!$I$1="","",IF(C17368&lt;(INT(INPUT!$I$1)-INPUT!$I$2),"Off Meds",IF(C17368&lt;=(INT(INPUT!$I$1)+INPUT!$I$2),"Washout","On Meds"))))</f>
        <v/>
      </c>
      <c r="F17368">
        <f>IF(B17368="","",1.509*(LN(B17368)^1.084-5.381))</f>
        <v/>
      </c>
      <c r="G17368">
        <f>IF(F17368="","",IF(F17368&lt;0,10*F17368^2,0))</f>
        <v/>
      </c>
      <c r="H17368">
        <f>IF(F17368="","",IF(F17368&gt;0,10*F17368^2,0))</f>
        <v/>
      </c>
    </row>
    <row r="17369">
      <c r="A17369">
        <f>Input!A17369</f>
        <v/>
      </c>
      <c r="B17369">
        <f>IF(ISNUMBER(Input!B17369),IF(AND(Input!B17369&gt;=20,Input!B17369&lt;=700),Input!B17369,""),"")</f>
        <v/>
      </c>
      <c r="C17369">
        <f>IF(B17369="","",INT(A17369))</f>
        <v/>
      </c>
      <c r="D17369">
        <f>IF(B17369="","",HOUR(A17369))</f>
        <v/>
      </c>
      <c r="E17369">
        <f>IF(B17369="","",IF(INPUT!$I$1="","",IF(C17369&lt;(INT(INPUT!$I$1)-INPUT!$I$2),"Off Meds",IF(C17369&lt;=(INT(INPUT!$I$1)+INPUT!$I$2),"Washout","On Meds"))))</f>
        <v/>
      </c>
      <c r="F17369">
        <f>IF(B17369="","",1.509*(LN(B17369)^1.084-5.381))</f>
        <v/>
      </c>
      <c r="G17369">
        <f>IF(F17369="","",IF(F17369&lt;0,10*F17369^2,0))</f>
        <v/>
      </c>
      <c r="H17369">
        <f>IF(F17369="","",IF(F17369&gt;0,10*F17369^2,0))</f>
        <v/>
      </c>
    </row>
    <row r="17370">
      <c r="A17370">
        <f>Input!A17370</f>
        <v/>
      </c>
      <c r="B17370">
        <f>IF(ISNUMBER(Input!B17370),IF(AND(Input!B17370&gt;=20,Input!B17370&lt;=700),Input!B17370,""),"")</f>
        <v/>
      </c>
      <c r="C17370">
        <f>IF(B17370="","",INT(A17370))</f>
        <v/>
      </c>
      <c r="D17370">
        <f>IF(B17370="","",HOUR(A17370))</f>
        <v/>
      </c>
      <c r="E17370">
        <f>IF(B17370="","",IF(INPUT!$I$1="","",IF(C17370&lt;(INT(INPUT!$I$1)-INPUT!$I$2),"Off Meds",IF(C17370&lt;=(INT(INPUT!$I$1)+INPUT!$I$2),"Washout","On Meds"))))</f>
        <v/>
      </c>
      <c r="F17370">
        <f>IF(B17370="","",1.509*(LN(B17370)^1.084-5.381))</f>
        <v/>
      </c>
      <c r="G17370">
        <f>IF(F17370="","",IF(F17370&lt;0,10*F17370^2,0))</f>
        <v/>
      </c>
      <c r="H17370">
        <f>IF(F17370="","",IF(F17370&gt;0,10*F17370^2,0))</f>
        <v/>
      </c>
    </row>
    <row r="17371">
      <c r="A17371">
        <f>Input!A17371</f>
        <v/>
      </c>
      <c r="B17371">
        <f>IF(ISNUMBER(Input!B17371),IF(AND(Input!B17371&gt;=20,Input!B17371&lt;=700),Input!B17371,""),"")</f>
        <v/>
      </c>
      <c r="C17371">
        <f>IF(B17371="","",INT(A17371))</f>
        <v/>
      </c>
      <c r="D17371">
        <f>IF(B17371="","",HOUR(A17371))</f>
        <v/>
      </c>
      <c r="E17371">
        <f>IF(B17371="","",IF(INPUT!$I$1="","",IF(C17371&lt;(INT(INPUT!$I$1)-INPUT!$I$2),"Off Meds",IF(C17371&lt;=(INT(INPUT!$I$1)+INPUT!$I$2),"Washout","On Meds"))))</f>
        <v/>
      </c>
      <c r="F17371">
        <f>IF(B17371="","",1.509*(LN(B17371)^1.084-5.381))</f>
        <v/>
      </c>
      <c r="G17371">
        <f>IF(F17371="","",IF(F17371&lt;0,10*F17371^2,0))</f>
        <v/>
      </c>
      <c r="H17371">
        <f>IF(F17371="","",IF(F17371&gt;0,10*F17371^2,0))</f>
        <v/>
      </c>
    </row>
    <row r="17372">
      <c r="A17372">
        <f>Input!A17372</f>
        <v/>
      </c>
      <c r="B17372">
        <f>IF(ISNUMBER(Input!B17372),IF(AND(Input!B17372&gt;=20,Input!B17372&lt;=700),Input!B17372,""),"")</f>
        <v/>
      </c>
      <c r="C17372">
        <f>IF(B17372="","",INT(A17372))</f>
        <v/>
      </c>
      <c r="D17372">
        <f>IF(B17372="","",HOUR(A17372))</f>
        <v/>
      </c>
      <c r="E17372">
        <f>IF(B17372="","",IF(INPUT!$I$1="","",IF(C17372&lt;(INT(INPUT!$I$1)-INPUT!$I$2),"Off Meds",IF(C17372&lt;=(INT(INPUT!$I$1)+INPUT!$I$2),"Washout","On Meds"))))</f>
        <v/>
      </c>
      <c r="F17372">
        <f>IF(B17372="","",1.509*(LN(B17372)^1.084-5.381))</f>
        <v/>
      </c>
      <c r="G17372">
        <f>IF(F17372="","",IF(F17372&lt;0,10*F17372^2,0))</f>
        <v/>
      </c>
      <c r="H17372">
        <f>IF(F17372="","",IF(F17372&gt;0,10*F17372^2,0))</f>
        <v/>
      </c>
    </row>
    <row r="17373">
      <c r="A17373">
        <f>Input!A17373</f>
        <v/>
      </c>
      <c r="B17373">
        <f>IF(ISNUMBER(Input!B17373),IF(AND(Input!B17373&gt;=20,Input!B17373&lt;=700),Input!B17373,""),"")</f>
        <v/>
      </c>
      <c r="C17373">
        <f>IF(B17373="","",INT(A17373))</f>
        <v/>
      </c>
      <c r="D17373">
        <f>IF(B17373="","",HOUR(A17373))</f>
        <v/>
      </c>
      <c r="E17373">
        <f>IF(B17373="","",IF(INPUT!$I$1="","",IF(C17373&lt;(INT(INPUT!$I$1)-INPUT!$I$2),"Off Meds",IF(C17373&lt;=(INT(INPUT!$I$1)+INPUT!$I$2),"Washout","On Meds"))))</f>
        <v/>
      </c>
      <c r="F17373">
        <f>IF(B17373="","",1.509*(LN(B17373)^1.084-5.381))</f>
        <v/>
      </c>
      <c r="G17373">
        <f>IF(F17373="","",IF(F17373&lt;0,10*F17373^2,0))</f>
        <v/>
      </c>
      <c r="H17373">
        <f>IF(F17373="","",IF(F17373&gt;0,10*F17373^2,0))</f>
        <v/>
      </c>
    </row>
    <row r="17374">
      <c r="A17374">
        <f>Input!A17374</f>
        <v/>
      </c>
      <c r="B17374">
        <f>IF(ISNUMBER(Input!B17374),IF(AND(Input!B17374&gt;=20,Input!B17374&lt;=700),Input!B17374,""),"")</f>
        <v/>
      </c>
      <c r="C17374">
        <f>IF(B17374="","",INT(A17374))</f>
        <v/>
      </c>
      <c r="D17374">
        <f>IF(B17374="","",HOUR(A17374))</f>
        <v/>
      </c>
      <c r="E17374">
        <f>IF(B17374="","",IF(INPUT!$I$1="","",IF(C17374&lt;(INT(INPUT!$I$1)-INPUT!$I$2),"Off Meds",IF(C17374&lt;=(INT(INPUT!$I$1)+INPUT!$I$2),"Washout","On Meds"))))</f>
        <v/>
      </c>
      <c r="F17374">
        <f>IF(B17374="","",1.509*(LN(B17374)^1.084-5.381))</f>
        <v/>
      </c>
      <c r="G17374">
        <f>IF(F17374="","",IF(F17374&lt;0,10*F17374^2,0))</f>
        <v/>
      </c>
      <c r="H17374">
        <f>IF(F17374="","",IF(F17374&gt;0,10*F17374^2,0))</f>
        <v/>
      </c>
    </row>
    <row r="17375">
      <c r="A17375">
        <f>Input!A17375</f>
        <v/>
      </c>
      <c r="B17375">
        <f>IF(ISNUMBER(Input!B17375),IF(AND(Input!B17375&gt;=20,Input!B17375&lt;=700),Input!B17375,""),"")</f>
        <v/>
      </c>
      <c r="C17375">
        <f>IF(B17375="","",INT(A17375))</f>
        <v/>
      </c>
      <c r="D17375">
        <f>IF(B17375="","",HOUR(A17375))</f>
        <v/>
      </c>
      <c r="E17375">
        <f>IF(B17375="","",IF(INPUT!$I$1="","",IF(C17375&lt;(INT(INPUT!$I$1)-INPUT!$I$2),"Off Meds",IF(C17375&lt;=(INT(INPUT!$I$1)+INPUT!$I$2),"Washout","On Meds"))))</f>
        <v/>
      </c>
      <c r="F17375">
        <f>IF(B17375="","",1.509*(LN(B17375)^1.084-5.381))</f>
        <v/>
      </c>
      <c r="G17375">
        <f>IF(F17375="","",IF(F17375&lt;0,10*F17375^2,0))</f>
        <v/>
      </c>
      <c r="H17375">
        <f>IF(F17375="","",IF(F17375&gt;0,10*F17375^2,0))</f>
        <v/>
      </c>
    </row>
    <row r="17376">
      <c r="A17376">
        <f>Input!A17376</f>
        <v/>
      </c>
      <c r="B17376">
        <f>IF(ISNUMBER(Input!B17376),IF(AND(Input!B17376&gt;=20,Input!B17376&lt;=700),Input!B17376,""),"")</f>
        <v/>
      </c>
      <c r="C17376">
        <f>IF(B17376="","",INT(A17376))</f>
        <v/>
      </c>
      <c r="D17376">
        <f>IF(B17376="","",HOUR(A17376))</f>
        <v/>
      </c>
      <c r="E17376">
        <f>IF(B17376="","",IF(INPUT!$I$1="","",IF(C17376&lt;(INT(INPUT!$I$1)-INPUT!$I$2),"Off Meds",IF(C17376&lt;=(INT(INPUT!$I$1)+INPUT!$I$2),"Washout","On Meds"))))</f>
        <v/>
      </c>
      <c r="F17376">
        <f>IF(B17376="","",1.509*(LN(B17376)^1.084-5.381))</f>
        <v/>
      </c>
      <c r="G17376">
        <f>IF(F17376="","",IF(F17376&lt;0,10*F17376^2,0))</f>
        <v/>
      </c>
      <c r="H17376">
        <f>IF(F17376="","",IF(F17376&gt;0,10*F17376^2,0))</f>
        <v/>
      </c>
    </row>
    <row r="17377">
      <c r="A17377">
        <f>Input!A17377</f>
        <v/>
      </c>
      <c r="B17377">
        <f>IF(ISNUMBER(Input!B17377),IF(AND(Input!B17377&gt;=20,Input!B17377&lt;=700),Input!B17377,""),"")</f>
        <v/>
      </c>
      <c r="C17377">
        <f>IF(B17377="","",INT(A17377))</f>
        <v/>
      </c>
      <c r="D17377">
        <f>IF(B17377="","",HOUR(A17377))</f>
        <v/>
      </c>
      <c r="E17377">
        <f>IF(B17377="","",IF(INPUT!$I$1="","",IF(C17377&lt;(INT(INPUT!$I$1)-INPUT!$I$2),"Off Meds",IF(C17377&lt;=(INT(INPUT!$I$1)+INPUT!$I$2),"Washout","On Meds"))))</f>
        <v/>
      </c>
      <c r="F17377">
        <f>IF(B17377="","",1.509*(LN(B17377)^1.084-5.381))</f>
        <v/>
      </c>
      <c r="G17377">
        <f>IF(F17377="","",IF(F17377&lt;0,10*F17377^2,0))</f>
        <v/>
      </c>
      <c r="H17377">
        <f>IF(F17377="","",IF(F17377&gt;0,10*F17377^2,0))</f>
        <v/>
      </c>
    </row>
    <row r="17378">
      <c r="A17378">
        <f>Input!A17378</f>
        <v/>
      </c>
      <c r="B17378">
        <f>IF(ISNUMBER(Input!B17378),IF(AND(Input!B17378&gt;=20,Input!B17378&lt;=700),Input!B17378,""),"")</f>
        <v/>
      </c>
      <c r="C17378">
        <f>IF(B17378="","",INT(A17378))</f>
        <v/>
      </c>
      <c r="D17378">
        <f>IF(B17378="","",HOUR(A17378))</f>
        <v/>
      </c>
      <c r="E17378">
        <f>IF(B17378="","",IF(INPUT!$I$1="","",IF(C17378&lt;(INT(INPUT!$I$1)-INPUT!$I$2),"Off Meds",IF(C17378&lt;=(INT(INPUT!$I$1)+INPUT!$I$2),"Washout","On Meds"))))</f>
        <v/>
      </c>
      <c r="F17378">
        <f>IF(B17378="","",1.509*(LN(B17378)^1.084-5.381))</f>
        <v/>
      </c>
      <c r="G17378">
        <f>IF(F17378="","",IF(F17378&lt;0,10*F17378^2,0))</f>
        <v/>
      </c>
      <c r="H17378">
        <f>IF(F17378="","",IF(F17378&gt;0,10*F17378^2,0))</f>
        <v/>
      </c>
    </row>
    <row r="17379">
      <c r="A17379">
        <f>Input!A17379</f>
        <v/>
      </c>
      <c r="B17379">
        <f>IF(ISNUMBER(Input!B17379),IF(AND(Input!B17379&gt;=20,Input!B17379&lt;=700),Input!B17379,""),"")</f>
        <v/>
      </c>
      <c r="C17379">
        <f>IF(B17379="","",INT(A17379))</f>
        <v/>
      </c>
      <c r="D17379">
        <f>IF(B17379="","",HOUR(A17379))</f>
        <v/>
      </c>
      <c r="E17379">
        <f>IF(B17379="","",IF(INPUT!$I$1="","",IF(C17379&lt;(INT(INPUT!$I$1)-INPUT!$I$2),"Off Meds",IF(C17379&lt;=(INT(INPUT!$I$1)+INPUT!$I$2),"Washout","On Meds"))))</f>
        <v/>
      </c>
      <c r="F17379">
        <f>IF(B17379="","",1.509*(LN(B17379)^1.084-5.381))</f>
        <v/>
      </c>
      <c r="G17379">
        <f>IF(F17379="","",IF(F17379&lt;0,10*F17379^2,0))</f>
        <v/>
      </c>
      <c r="H17379">
        <f>IF(F17379="","",IF(F17379&gt;0,10*F17379^2,0))</f>
        <v/>
      </c>
    </row>
    <row r="17380">
      <c r="A17380">
        <f>Input!A17380</f>
        <v/>
      </c>
      <c r="B17380">
        <f>IF(ISNUMBER(Input!B17380),IF(AND(Input!B17380&gt;=20,Input!B17380&lt;=700),Input!B17380,""),"")</f>
        <v/>
      </c>
      <c r="C17380">
        <f>IF(B17380="","",INT(A17380))</f>
        <v/>
      </c>
      <c r="D17380">
        <f>IF(B17380="","",HOUR(A17380))</f>
        <v/>
      </c>
      <c r="E17380">
        <f>IF(B17380="","",IF(INPUT!$I$1="","",IF(C17380&lt;(INT(INPUT!$I$1)-INPUT!$I$2),"Off Meds",IF(C17380&lt;=(INT(INPUT!$I$1)+INPUT!$I$2),"Washout","On Meds"))))</f>
        <v/>
      </c>
      <c r="F17380">
        <f>IF(B17380="","",1.509*(LN(B17380)^1.084-5.381))</f>
        <v/>
      </c>
      <c r="G17380">
        <f>IF(F17380="","",IF(F17380&lt;0,10*F17380^2,0))</f>
        <v/>
      </c>
      <c r="H17380">
        <f>IF(F17380="","",IF(F17380&gt;0,10*F17380^2,0))</f>
        <v/>
      </c>
    </row>
    <row r="17381">
      <c r="A17381">
        <f>Input!A17381</f>
        <v/>
      </c>
      <c r="B17381">
        <f>IF(ISNUMBER(Input!B17381),IF(AND(Input!B17381&gt;=20,Input!B17381&lt;=700),Input!B17381,""),"")</f>
        <v/>
      </c>
      <c r="C17381">
        <f>IF(B17381="","",INT(A17381))</f>
        <v/>
      </c>
      <c r="D17381">
        <f>IF(B17381="","",HOUR(A17381))</f>
        <v/>
      </c>
      <c r="E17381">
        <f>IF(B17381="","",IF(INPUT!$I$1="","",IF(C17381&lt;(INT(INPUT!$I$1)-INPUT!$I$2),"Off Meds",IF(C17381&lt;=(INT(INPUT!$I$1)+INPUT!$I$2),"Washout","On Meds"))))</f>
        <v/>
      </c>
      <c r="F17381">
        <f>IF(B17381="","",1.509*(LN(B17381)^1.084-5.381))</f>
        <v/>
      </c>
      <c r="G17381">
        <f>IF(F17381="","",IF(F17381&lt;0,10*F17381^2,0))</f>
        <v/>
      </c>
      <c r="H17381">
        <f>IF(F17381="","",IF(F17381&gt;0,10*F17381^2,0))</f>
        <v/>
      </c>
    </row>
    <row r="17382">
      <c r="A17382">
        <f>Input!A17382</f>
        <v/>
      </c>
      <c r="B17382">
        <f>IF(ISNUMBER(Input!B17382),IF(AND(Input!B17382&gt;=20,Input!B17382&lt;=700),Input!B17382,""),"")</f>
        <v/>
      </c>
      <c r="C17382">
        <f>IF(B17382="","",INT(A17382))</f>
        <v/>
      </c>
      <c r="D17382">
        <f>IF(B17382="","",HOUR(A17382))</f>
        <v/>
      </c>
      <c r="E17382">
        <f>IF(B17382="","",IF(INPUT!$I$1="","",IF(C17382&lt;(INT(INPUT!$I$1)-INPUT!$I$2),"Off Meds",IF(C17382&lt;=(INT(INPUT!$I$1)+INPUT!$I$2),"Washout","On Meds"))))</f>
        <v/>
      </c>
      <c r="F17382">
        <f>IF(B17382="","",1.509*(LN(B17382)^1.084-5.381))</f>
        <v/>
      </c>
      <c r="G17382">
        <f>IF(F17382="","",IF(F17382&lt;0,10*F17382^2,0))</f>
        <v/>
      </c>
      <c r="H17382">
        <f>IF(F17382="","",IF(F17382&gt;0,10*F17382^2,0))</f>
        <v/>
      </c>
    </row>
    <row r="17383">
      <c r="A17383">
        <f>Input!A17383</f>
        <v/>
      </c>
      <c r="B17383">
        <f>IF(ISNUMBER(Input!B17383),IF(AND(Input!B17383&gt;=20,Input!B17383&lt;=700),Input!B17383,""),"")</f>
        <v/>
      </c>
      <c r="C17383">
        <f>IF(B17383="","",INT(A17383))</f>
        <v/>
      </c>
      <c r="D17383">
        <f>IF(B17383="","",HOUR(A17383))</f>
        <v/>
      </c>
      <c r="E17383">
        <f>IF(B17383="","",IF(INPUT!$I$1="","",IF(C17383&lt;(INT(INPUT!$I$1)-INPUT!$I$2),"Off Meds",IF(C17383&lt;=(INT(INPUT!$I$1)+INPUT!$I$2),"Washout","On Meds"))))</f>
        <v/>
      </c>
      <c r="F17383">
        <f>IF(B17383="","",1.509*(LN(B17383)^1.084-5.381))</f>
        <v/>
      </c>
      <c r="G17383">
        <f>IF(F17383="","",IF(F17383&lt;0,10*F17383^2,0))</f>
        <v/>
      </c>
      <c r="H17383">
        <f>IF(F17383="","",IF(F17383&gt;0,10*F17383^2,0))</f>
        <v/>
      </c>
    </row>
    <row r="17384">
      <c r="A17384">
        <f>Input!A17384</f>
        <v/>
      </c>
      <c r="B17384">
        <f>IF(ISNUMBER(Input!B17384),IF(AND(Input!B17384&gt;=20,Input!B17384&lt;=700),Input!B17384,""),"")</f>
        <v/>
      </c>
      <c r="C17384">
        <f>IF(B17384="","",INT(A17384))</f>
        <v/>
      </c>
      <c r="D17384">
        <f>IF(B17384="","",HOUR(A17384))</f>
        <v/>
      </c>
      <c r="E17384">
        <f>IF(B17384="","",IF(INPUT!$I$1="","",IF(C17384&lt;(INT(INPUT!$I$1)-INPUT!$I$2),"Off Meds",IF(C17384&lt;=(INT(INPUT!$I$1)+INPUT!$I$2),"Washout","On Meds"))))</f>
        <v/>
      </c>
      <c r="F17384">
        <f>IF(B17384="","",1.509*(LN(B17384)^1.084-5.381))</f>
        <v/>
      </c>
      <c r="G17384">
        <f>IF(F17384="","",IF(F17384&lt;0,10*F17384^2,0))</f>
        <v/>
      </c>
      <c r="H17384">
        <f>IF(F17384="","",IF(F17384&gt;0,10*F17384^2,0))</f>
        <v/>
      </c>
    </row>
    <row r="17385">
      <c r="A17385">
        <f>Input!A17385</f>
        <v/>
      </c>
      <c r="B17385">
        <f>IF(ISNUMBER(Input!B17385),IF(AND(Input!B17385&gt;=20,Input!B17385&lt;=700),Input!B17385,""),"")</f>
        <v/>
      </c>
      <c r="C17385">
        <f>IF(B17385="","",INT(A17385))</f>
        <v/>
      </c>
      <c r="D17385">
        <f>IF(B17385="","",HOUR(A17385))</f>
        <v/>
      </c>
      <c r="E17385">
        <f>IF(B17385="","",IF(INPUT!$I$1="","",IF(C17385&lt;(INT(INPUT!$I$1)-INPUT!$I$2),"Off Meds",IF(C17385&lt;=(INT(INPUT!$I$1)+INPUT!$I$2),"Washout","On Meds"))))</f>
        <v/>
      </c>
      <c r="F17385">
        <f>IF(B17385="","",1.509*(LN(B17385)^1.084-5.381))</f>
        <v/>
      </c>
      <c r="G17385">
        <f>IF(F17385="","",IF(F17385&lt;0,10*F17385^2,0))</f>
        <v/>
      </c>
      <c r="H17385">
        <f>IF(F17385="","",IF(F17385&gt;0,10*F17385^2,0))</f>
        <v/>
      </c>
    </row>
    <row r="17386">
      <c r="A17386">
        <f>Input!A17386</f>
        <v/>
      </c>
      <c r="B17386">
        <f>IF(ISNUMBER(Input!B17386),IF(AND(Input!B17386&gt;=20,Input!B17386&lt;=700),Input!B17386,""),"")</f>
        <v/>
      </c>
      <c r="C17386">
        <f>IF(B17386="","",INT(A17386))</f>
        <v/>
      </c>
      <c r="D17386">
        <f>IF(B17386="","",HOUR(A17386))</f>
        <v/>
      </c>
      <c r="E17386">
        <f>IF(B17386="","",IF(INPUT!$I$1="","",IF(C17386&lt;(INT(INPUT!$I$1)-INPUT!$I$2),"Off Meds",IF(C17386&lt;=(INT(INPUT!$I$1)+INPUT!$I$2),"Washout","On Meds"))))</f>
        <v/>
      </c>
      <c r="F17386">
        <f>IF(B17386="","",1.509*(LN(B17386)^1.084-5.381))</f>
        <v/>
      </c>
      <c r="G17386">
        <f>IF(F17386="","",IF(F17386&lt;0,10*F17386^2,0))</f>
        <v/>
      </c>
      <c r="H17386">
        <f>IF(F17386="","",IF(F17386&gt;0,10*F17386^2,0))</f>
        <v/>
      </c>
    </row>
    <row r="17387">
      <c r="A17387">
        <f>Input!A17387</f>
        <v/>
      </c>
      <c r="B17387">
        <f>IF(ISNUMBER(Input!B17387),IF(AND(Input!B17387&gt;=20,Input!B17387&lt;=700),Input!B17387,""),"")</f>
        <v/>
      </c>
      <c r="C17387">
        <f>IF(B17387="","",INT(A17387))</f>
        <v/>
      </c>
      <c r="D17387">
        <f>IF(B17387="","",HOUR(A17387))</f>
        <v/>
      </c>
      <c r="E17387">
        <f>IF(B17387="","",IF(INPUT!$I$1="","",IF(C17387&lt;(INT(INPUT!$I$1)-INPUT!$I$2),"Off Meds",IF(C17387&lt;=(INT(INPUT!$I$1)+INPUT!$I$2),"Washout","On Meds"))))</f>
        <v/>
      </c>
      <c r="F17387">
        <f>IF(B17387="","",1.509*(LN(B17387)^1.084-5.381))</f>
        <v/>
      </c>
      <c r="G17387">
        <f>IF(F17387="","",IF(F17387&lt;0,10*F17387^2,0))</f>
        <v/>
      </c>
      <c r="H17387">
        <f>IF(F17387="","",IF(F17387&gt;0,10*F17387^2,0))</f>
        <v/>
      </c>
    </row>
    <row r="17388">
      <c r="A17388">
        <f>Input!A17388</f>
        <v/>
      </c>
      <c r="B17388">
        <f>IF(ISNUMBER(Input!B17388),IF(AND(Input!B17388&gt;=20,Input!B17388&lt;=700),Input!B17388,""),"")</f>
        <v/>
      </c>
      <c r="C17388">
        <f>IF(B17388="","",INT(A17388))</f>
        <v/>
      </c>
      <c r="D17388">
        <f>IF(B17388="","",HOUR(A17388))</f>
        <v/>
      </c>
      <c r="E17388">
        <f>IF(B17388="","",IF(INPUT!$I$1="","",IF(C17388&lt;(INT(INPUT!$I$1)-INPUT!$I$2),"Off Meds",IF(C17388&lt;=(INT(INPUT!$I$1)+INPUT!$I$2),"Washout","On Meds"))))</f>
        <v/>
      </c>
      <c r="F17388">
        <f>IF(B17388="","",1.509*(LN(B17388)^1.084-5.381))</f>
        <v/>
      </c>
      <c r="G17388">
        <f>IF(F17388="","",IF(F17388&lt;0,10*F17388^2,0))</f>
        <v/>
      </c>
      <c r="H17388">
        <f>IF(F17388="","",IF(F17388&gt;0,10*F17388^2,0))</f>
        <v/>
      </c>
    </row>
    <row r="17389">
      <c r="A17389">
        <f>Input!A17389</f>
        <v/>
      </c>
      <c r="B17389">
        <f>IF(ISNUMBER(Input!B17389),IF(AND(Input!B17389&gt;=20,Input!B17389&lt;=700),Input!B17389,""),"")</f>
        <v/>
      </c>
      <c r="C17389">
        <f>IF(B17389="","",INT(A17389))</f>
        <v/>
      </c>
      <c r="D17389">
        <f>IF(B17389="","",HOUR(A17389))</f>
        <v/>
      </c>
      <c r="E17389">
        <f>IF(B17389="","",IF(INPUT!$I$1="","",IF(C17389&lt;(INT(INPUT!$I$1)-INPUT!$I$2),"Off Meds",IF(C17389&lt;=(INT(INPUT!$I$1)+INPUT!$I$2),"Washout","On Meds"))))</f>
        <v/>
      </c>
      <c r="F17389">
        <f>IF(B17389="","",1.509*(LN(B17389)^1.084-5.381))</f>
        <v/>
      </c>
      <c r="G17389">
        <f>IF(F17389="","",IF(F17389&lt;0,10*F17389^2,0))</f>
        <v/>
      </c>
      <c r="H17389">
        <f>IF(F17389="","",IF(F17389&gt;0,10*F17389^2,0))</f>
        <v/>
      </c>
    </row>
    <row r="17390">
      <c r="A17390">
        <f>Input!A17390</f>
        <v/>
      </c>
      <c r="B17390">
        <f>IF(ISNUMBER(Input!B17390),IF(AND(Input!B17390&gt;=20,Input!B17390&lt;=700),Input!B17390,""),"")</f>
        <v/>
      </c>
      <c r="C17390">
        <f>IF(B17390="","",INT(A17390))</f>
        <v/>
      </c>
      <c r="D17390">
        <f>IF(B17390="","",HOUR(A17390))</f>
        <v/>
      </c>
      <c r="E17390">
        <f>IF(B17390="","",IF(INPUT!$I$1="","",IF(C17390&lt;(INT(INPUT!$I$1)-INPUT!$I$2),"Off Meds",IF(C17390&lt;=(INT(INPUT!$I$1)+INPUT!$I$2),"Washout","On Meds"))))</f>
        <v/>
      </c>
      <c r="F17390">
        <f>IF(B17390="","",1.509*(LN(B17390)^1.084-5.381))</f>
        <v/>
      </c>
      <c r="G17390">
        <f>IF(F17390="","",IF(F17390&lt;0,10*F17390^2,0))</f>
        <v/>
      </c>
      <c r="H17390">
        <f>IF(F17390="","",IF(F17390&gt;0,10*F17390^2,0))</f>
        <v/>
      </c>
    </row>
    <row r="17391">
      <c r="A17391">
        <f>Input!A17391</f>
        <v/>
      </c>
      <c r="B17391">
        <f>IF(ISNUMBER(Input!B17391),IF(AND(Input!B17391&gt;=20,Input!B17391&lt;=700),Input!B17391,""),"")</f>
        <v/>
      </c>
      <c r="C17391">
        <f>IF(B17391="","",INT(A17391))</f>
        <v/>
      </c>
      <c r="D17391">
        <f>IF(B17391="","",HOUR(A17391))</f>
        <v/>
      </c>
      <c r="E17391">
        <f>IF(B17391="","",IF(INPUT!$I$1="","",IF(C17391&lt;(INT(INPUT!$I$1)-INPUT!$I$2),"Off Meds",IF(C17391&lt;=(INT(INPUT!$I$1)+INPUT!$I$2),"Washout","On Meds"))))</f>
        <v/>
      </c>
      <c r="F17391">
        <f>IF(B17391="","",1.509*(LN(B17391)^1.084-5.381))</f>
        <v/>
      </c>
      <c r="G17391">
        <f>IF(F17391="","",IF(F17391&lt;0,10*F17391^2,0))</f>
        <v/>
      </c>
      <c r="H17391">
        <f>IF(F17391="","",IF(F17391&gt;0,10*F17391^2,0))</f>
        <v/>
      </c>
    </row>
    <row r="17392">
      <c r="A17392">
        <f>Input!A17392</f>
        <v/>
      </c>
      <c r="B17392">
        <f>IF(ISNUMBER(Input!B17392),IF(AND(Input!B17392&gt;=20,Input!B17392&lt;=700),Input!B17392,""),"")</f>
        <v/>
      </c>
      <c r="C17392">
        <f>IF(B17392="","",INT(A17392))</f>
        <v/>
      </c>
      <c r="D17392">
        <f>IF(B17392="","",HOUR(A17392))</f>
        <v/>
      </c>
      <c r="E17392">
        <f>IF(B17392="","",IF(INPUT!$I$1="","",IF(C17392&lt;(INT(INPUT!$I$1)-INPUT!$I$2),"Off Meds",IF(C17392&lt;=(INT(INPUT!$I$1)+INPUT!$I$2),"Washout","On Meds"))))</f>
        <v/>
      </c>
      <c r="F17392">
        <f>IF(B17392="","",1.509*(LN(B17392)^1.084-5.381))</f>
        <v/>
      </c>
      <c r="G17392">
        <f>IF(F17392="","",IF(F17392&lt;0,10*F17392^2,0))</f>
        <v/>
      </c>
      <c r="H17392">
        <f>IF(F17392="","",IF(F17392&gt;0,10*F17392^2,0))</f>
        <v/>
      </c>
    </row>
    <row r="17393">
      <c r="A17393">
        <f>Input!A17393</f>
        <v/>
      </c>
      <c r="B17393">
        <f>IF(ISNUMBER(Input!B17393),IF(AND(Input!B17393&gt;=20,Input!B17393&lt;=700),Input!B17393,""),"")</f>
        <v/>
      </c>
      <c r="C17393">
        <f>IF(B17393="","",INT(A17393))</f>
        <v/>
      </c>
      <c r="D17393">
        <f>IF(B17393="","",HOUR(A17393))</f>
        <v/>
      </c>
      <c r="E17393">
        <f>IF(B17393="","",IF(INPUT!$I$1="","",IF(C17393&lt;(INT(INPUT!$I$1)-INPUT!$I$2),"Off Meds",IF(C17393&lt;=(INT(INPUT!$I$1)+INPUT!$I$2),"Washout","On Meds"))))</f>
        <v/>
      </c>
      <c r="F17393">
        <f>IF(B17393="","",1.509*(LN(B17393)^1.084-5.381))</f>
        <v/>
      </c>
      <c r="G17393">
        <f>IF(F17393="","",IF(F17393&lt;0,10*F17393^2,0))</f>
        <v/>
      </c>
      <c r="H17393">
        <f>IF(F17393="","",IF(F17393&gt;0,10*F17393^2,0))</f>
        <v/>
      </c>
    </row>
    <row r="17394">
      <c r="A17394">
        <f>Input!A17394</f>
        <v/>
      </c>
      <c r="B17394">
        <f>IF(ISNUMBER(Input!B17394),IF(AND(Input!B17394&gt;=20,Input!B17394&lt;=700),Input!B17394,""),"")</f>
        <v/>
      </c>
      <c r="C17394">
        <f>IF(B17394="","",INT(A17394))</f>
        <v/>
      </c>
      <c r="D17394">
        <f>IF(B17394="","",HOUR(A17394))</f>
        <v/>
      </c>
      <c r="E17394">
        <f>IF(B17394="","",IF(INPUT!$I$1="","",IF(C17394&lt;(INT(INPUT!$I$1)-INPUT!$I$2),"Off Meds",IF(C17394&lt;=(INT(INPUT!$I$1)+INPUT!$I$2),"Washout","On Meds"))))</f>
        <v/>
      </c>
      <c r="F17394">
        <f>IF(B17394="","",1.509*(LN(B17394)^1.084-5.381))</f>
        <v/>
      </c>
      <c r="G17394">
        <f>IF(F17394="","",IF(F17394&lt;0,10*F17394^2,0))</f>
        <v/>
      </c>
      <c r="H17394">
        <f>IF(F17394="","",IF(F17394&gt;0,10*F17394^2,0))</f>
        <v/>
      </c>
    </row>
    <row r="17395">
      <c r="A17395">
        <f>Input!A17395</f>
        <v/>
      </c>
      <c r="B17395">
        <f>IF(ISNUMBER(Input!B17395),IF(AND(Input!B17395&gt;=20,Input!B17395&lt;=700),Input!B17395,""),"")</f>
        <v/>
      </c>
      <c r="C17395">
        <f>IF(B17395="","",INT(A17395))</f>
        <v/>
      </c>
      <c r="D17395">
        <f>IF(B17395="","",HOUR(A17395))</f>
        <v/>
      </c>
      <c r="E17395">
        <f>IF(B17395="","",IF(INPUT!$I$1="","",IF(C17395&lt;(INT(INPUT!$I$1)-INPUT!$I$2),"Off Meds",IF(C17395&lt;=(INT(INPUT!$I$1)+INPUT!$I$2),"Washout","On Meds"))))</f>
        <v/>
      </c>
      <c r="F17395">
        <f>IF(B17395="","",1.509*(LN(B17395)^1.084-5.381))</f>
        <v/>
      </c>
      <c r="G17395">
        <f>IF(F17395="","",IF(F17395&lt;0,10*F17395^2,0))</f>
        <v/>
      </c>
      <c r="H17395">
        <f>IF(F17395="","",IF(F17395&gt;0,10*F17395^2,0))</f>
        <v/>
      </c>
    </row>
    <row r="17396">
      <c r="A17396">
        <f>Input!A17396</f>
        <v/>
      </c>
      <c r="B17396">
        <f>IF(ISNUMBER(Input!B17396),IF(AND(Input!B17396&gt;=20,Input!B17396&lt;=700),Input!B17396,""),"")</f>
        <v/>
      </c>
      <c r="C17396">
        <f>IF(B17396="","",INT(A17396))</f>
        <v/>
      </c>
      <c r="D17396">
        <f>IF(B17396="","",HOUR(A17396))</f>
        <v/>
      </c>
      <c r="E17396">
        <f>IF(B17396="","",IF(INPUT!$I$1="","",IF(C17396&lt;(INT(INPUT!$I$1)-INPUT!$I$2),"Off Meds",IF(C17396&lt;=(INT(INPUT!$I$1)+INPUT!$I$2),"Washout","On Meds"))))</f>
        <v/>
      </c>
      <c r="F17396">
        <f>IF(B17396="","",1.509*(LN(B17396)^1.084-5.381))</f>
        <v/>
      </c>
      <c r="G17396">
        <f>IF(F17396="","",IF(F17396&lt;0,10*F17396^2,0))</f>
        <v/>
      </c>
      <c r="H17396">
        <f>IF(F17396="","",IF(F17396&gt;0,10*F17396^2,0))</f>
        <v/>
      </c>
    </row>
    <row r="17397">
      <c r="A17397">
        <f>Input!A17397</f>
        <v/>
      </c>
      <c r="B17397">
        <f>IF(ISNUMBER(Input!B17397),IF(AND(Input!B17397&gt;=20,Input!B17397&lt;=700),Input!B17397,""),"")</f>
        <v/>
      </c>
      <c r="C17397">
        <f>IF(B17397="","",INT(A17397))</f>
        <v/>
      </c>
      <c r="D17397">
        <f>IF(B17397="","",HOUR(A17397))</f>
        <v/>
      </c>
      <c r="E17397">
        <f>IF(B17397="","",IF(INPUT!$I$1="","",IF(C17397&lt;(INT(INPUT!$I$1)-INPUT!$I$2),"Off Meds",IF(C17397&lt;=(INT(INPUT!$I$1)+INPUT!$I$2),"Washout","On Meds"))))</f>
        <v/>
      </c>
      <c r="F17397">
        <f>IF(B17397="","",1.509*(LN(B17397)^1.084-5.381))</f>
        <v/>
      </c>
      <c r="G17397">
        <f>IF(F17397="","",IF(F17397&lt;0,10*F17397^2,0))</f>
        <v/>
      </c>
      <c r="H17397">
        <f>IF(F17397="","",IF(F17397&gt;0,10*F17397^2,0))</f>
        <v/>
      </c>
    </row>
    <row r="17398">
      <c r="A17398">
        <f>Input!A17398</f>
        <v/>
      </c>
      <c r="B17398">
        <f>IF(ISNUMBER(Input!B17398),IF(AND(Input!B17398&gt;=20,Input!B17398&lt;=700),Input!B17398,""),"")</f>
        <v/>
      </c>
      <c r="C17398">
        <f>IF(B17398="","",INT(A17398))</f>
        <v/>
      </c>
      <c r="D17398">
        <f>IF(B17398="","",HOUR(A17398))</f>
        <v/>
      </c>
      <c r="E17398">
        <f>IF(B17398="","",IF(INPUT!$I$1="","",IF(C17398&lt;(INT(INPUT!$I$1)-INPUT!$I$2),"Off Meds",IF(C17398&lt;=(INT(INPUT!$I$1)+INPUT!$I$2),"Washout","On Meds"))))</f>
        <v/>
      </c>
      <c r="F17398">
        <f>IF(B17398="","",1.509*(LN(B17398)^1.084-5.381))</f>
        <v/>
      </c>
      <c r="G17398">
        <f>IF(F17398="","",IF(F17398&lt;0,10*F17398^2,0))</f>
        <v/>
      </c>
      <c r="H17398">
        <f>IF(F17398="","",IF(F17398&gt;0,10*F17398^2,0))</f>
        <v/>
      </c>
    </row>
    <row r="17399">
      <c r="A17399">
        <f>Input!A17399</f>
        <v/>
      </c>
      <c r="B17399">
        <f>IF(ISNUMBER(Input!B17399),IF(AND(Input!B17399&gt;=20,Input!B17399&lt;=700),Input!B17399,""),"")</f>
        <v/>
      </c>
      <c r="C17399">
        <f>IF(B17399="","",INT(A17399))</f>
        <v/>
      </c>
      <c r="D17399">
        <f>IF(B17399="","",HOUR(A17399))</f>
        <v/>
      </c>
      <c r="E17399">
        <f>IF(B17399="","",IF(INPUT!$I$1="","",IF(C17399&lt;(INT(INPUT!$I$1)-INPUT!$I$2),"Off Meds",IF(C17399&lt;=(INT(INPUT!$I$1)+INPUT!$I$2),"Washout","On Meds"))))</f>
        <v/>
      </c>
      <c r="F17399">
        <f>IF(B17399="","",1.509*(LN(B17399)^1.084-5.381))</f>
        <v/>
      </c>
      <c r="G17399">
        <f>IF(F17399="","",IF(F17399&lt;0,10*F17399^2,0))</f>
        <v/>
      </c>
      <c r="H17399">
        <f>IF(F17399="","",IF(F17399&gt;0,10*F17399^2,0))</f>
        <v/>
      </c>
    </row>
    <row r="17400">
      <c r="A17400">
        <f>Input!A17400</f>
        <v/>
      </c>
      <c r="B17400">
        <f>IF(ISNUMBER(Input!B17400),IF(AND(Input!B17400&gt;=20,Input!B17400&lt;=700),Input!B17400,""),"")</f>
        <v/>
      </c>
      <c r="C17400">
        <f>IF(B17400="","",INT(A17400))</f>
        <v/>
      </c>
      <c r="D17400">
        <f>IF(B17400="","",HOUR(A17400))</f>
        <v/>
      </c>
      <c r="E17400">
        <f>IF(B17400="","",IF(INPUT!$I$1="","",IF(C17400&lt;(INT(INPUT!$I$1)-INPUT!$I$2),"Off Meds",IF(C17400&lt;=(INT(INPUT!$I$1)+INPUT!$I$2),"Washout","On Meds"))))</f>
        <v/>
      </c>
      <c r="F17400">
        <f>IF(B17400="","",1.509*(LN(B17400)^1.084-5.381))</f>
        <v/>
      </c>
      <c r="G17400">
        <f>IF(F17400="","",IF(F17400&lt;0,10*F17400^2,0))</f>
        <v/>
      </c>
      <c r="H17400">
        <f>IF(F17400="","",IF(F17400&gt;0,10*F17400^2,0))</f>
        <v/>
      </c>
    </row>
    <row r="17401">
      <c r="A17401">
        <f>Input!A17401</f>
        <v/>
      </c>
      <c r="B17401">
        <f>IF(ISNUMBER(Input!B17401),IF(AND(Input!B17401&gt;=20,Input!B17401&lt;=700),Input!B17401,""),"")</f>
        <v/>
      </c>
      <c r="C17401">
        <f>IF(B17401="","",INT(A17401))</f>
        <v/>
      </c>
      <c r="D17401">
        <f>IF(B17401="","",HOUR(A17401))</f>
        <v/>
      </c>
      <c r="E17401">
        <f>IF(B17401="","",IF(INPUT!$I$1="","",IF(C17401&lt;(INT(INPUT!$I$1)-INPUT!$I$2),"Off Meds",IF(C17401&lt;=(INT(INPUT!$I$1)+INPUT!$I$2),"Washout","On Meds"))))</f>
        <v/>
      </c>
      <c r="F17401">
        <f>IF(B17401="","",1.509*(LN(B17401)^1.084-5.381))</f>
        <v/>
      </c>
      <c r="G17401">
        <f>IF(F17401="","",IF(F17401&lt;0,10*F17401^2,0))</f>
        <v/>
      </c>
      <c r="H17401">
        <f>IF(F17401="","",IF(F17401&gt;0,10*F17401^2,0))</f>
        <v/>
      </c>
    </row>
    <row r="17402">
      <c r="A17402">
        <f>Input!A17402</f>
        <v/>
      </c>
      <c r="B17402">
        <f>IF(ISNUMBER(Input!B17402),IF(AND(Input!B17402&gt;=20,Input!B17402&lt;=700),Input!B17402,""),"")</f>
        <v/>
      </c>
      <c r="C17402">
        <f>IF(B17402="","",INT(A17402))</f>
        <v/>
      </c>
      <c r="D17402">
        <f>IF(B17402="","",HOUR(A17402))</f>
        <v/>
      </c>
      <c r="E17402">
        <f>IF(B17402="","",IF(INPUT!$I$1="","",IF(C17402&lt;(INT(INPUT!$I$1)-INPUT!$I$2),"Off Meds",IF(C17402&lt;=(INT(INPUT!$I$1)+INPUT!$I$2),"Washout","On Meds"))))</f>
        <v/>
      </c>
      <c r="F17402">
        <f>IF(B17402="","",1.509*(LN(B17402)^1.084-5.381))</f>
        <v/>
      </c>
      <c r="G17402">
        <f>IF(F17402="","",IF(F17402&lt;0,10*F17402^2,0))</f>
        <v/>
      </c>
      <c r="H17402">
        <f>IF(F17402="","",IF(F17402&gt;0,10*F17402^2,0))</f>
        <v/>
      </c>
    </row>
    <row r="17403">
      <c r="A17403">
        <f>Input!A17403</f>
        <v/>
      </c>
      <c r="B17403">
        <f>IF(ISNUMBER(Input!B17403),IF(AND(Input!B17403&gt;=20,Input!B17403&lt;=700),Input!B17403,""),"")</f>
        <v/>
      </c>
      <c r="C17403">
        <f>IF(B17403="","",INT(A17403))</f>
        <v/>
      </c>
      <c r="D17403">
        <f>IF(B17403="","",HOUR(A17403))</f>
        <v/>
      </c>
      <c r="E17403">
        <f>IF(B17403="","",IF(INPUT!$I$1="","",IF(C17403&lt;(INT(INPUT!$I$1)-INPUT!$I$2),"Off Meds",IF(C17403&lt;=(INT(INPUT!$I$1)+INPUT!$I$2),"Washout","On Meds"))))</f>
        <v/>
      </c>
      <c r="F17403">
        <f>IF(B17403="","",1.509*(LN(B17403)^1.084-5.381))</f>
        <v/>
      </c>
      <c r="G17403">
        <f>IF(F17403="","",IF(F17403&lt;0,10*F17403^2,0))</f>
        <v/>
      </c>
      <c r="H17403">
        <f>IF(F17403="","",IF(F17403&gt;0,10*F17403^2,0))</f>
        <v/>
      </c>
    </row>
    <row r="17404">
      <c r="A17404">
        <f>Input!A17404</f>
        <v/>
      </c>
      <c r="B17404">
        <f>IF(ISNUMBER(Input!B17404),IF(AND(Input!B17404&gt;=20,Input!B17404&lt;=700),Input!B17404,""),"")</f>
        <v/>
      </c>
      <c r="C17404">
        <f>IF(B17404="","",INT(A17404))</f>
        <v/>
      </c>
      <c r="D17404">
        <f>IF(B17404="","",HOUR(A17404))</f>
        <v/>
      </c>
      <c r="E17404">
        <f>IF(B17404="","",IF(INPUT!$I$1="","",IF(C17404&lt;(INT(INPUT!$I$1)-INPUT!$I$2),"Off Meds",IF(C17404&lt;=(INT(INPUT!$I$1)+INPUT!$I$2),"Washout","On Meds"))))</f>
        <v/>
      </c>
      <c r="F17404">
        <f>IF(B17404="","",1.509*(LN(B17404)^1.084-5.381))</f>
        <v/>
      </c>
      <c r="G17404">
        <f>IF(F17404="","",IF(F17404&lt;0,10*F17404^2,0))</f>
        <v/>
      </c>
      <c r="H17404">
        <f>IF(F17404="","",IF(F17404&gt;0,10*F17404^2,0))</f>
        <v/>
      </c>
    </row>
    <row r="17405">
      <c r="A17405">
        <f>Input!A17405</f>
        <v/>
      </c>
      <c r="B17405">
        <f>IF(ISNUMBER(Input!B17405),IF(AND(Input!B17405&gt;=20,Input!B17405&lt;=700),Input!B17405,""),"")</f>
        <v/>
      </c>
      <c r="C17405">
        <f>IF(B17405="","",INT(A17405))</f>
        <v/>
      </c>
      <c r="D17405">
        <f>IF(B17405="","",HOUR(A17405))</f>
        <v/>
      </c>
      <c r="E17405">
        <f>IF(B17405="","",IF(INPUT!$I$1="","",IF(C17405&lt;(INT(INPUT!$I$1)-INPUT!$I$2),"Off Meds",IF(C17405&lt;=(INT(INPUT!$I$1)+INPUT!$I$2),"Washout","On Meds"))))</f>
        <v/>
      </c>
      <c r="F17405">
        <f>IF(B17405="","",1.509*(LN(B17405)^1.084-5.381))</f>
        <v/>
      </c>
      <c r="G17405">
        <f>IF(F17405="","",IF(F17405&lt;0,10*F17405^2,0))</f>
        <v/>
      </c>
      <c r="H17405">
        <f>IF(F17405="","",IF(F17405&gt;0,10*F17405^2,0))</f>
        <v/>
      </c>
    </row>
    <row r="17406">
      <c r="A17406">
        <f>Input!A17406</f>
        <v/>
      </c>
      <c r="B17406">
        <f>IF(ISNUMBER(Input!B17406),IF(AND(Input!B17406&gt;=20,Input!B17406&lt;=700),Input!B17406,""),"")</f>
        <v/>
      </c>
      <c r="C17406">
        <f>IF(B17406="","",INT(A17406))</f>
        <v/>
      </c>
      <c r="D17406">
        <f>IF(B17406="","",HOUR(A17406))</f>
        <v/>
      </c>
      <c r="E17406">
        <f>IF(B17406="","",IF(INPUT!$I$1="","",IF(C17406&lt;(INT(INPUT!$I$1)-INPUT!$I$2),"Off Meds",IF(C17406&lt;=(INT(INPUT!$I$1)+INPUT!$I$2),"Washout","On Meds"))))</f>
        <v/>
      </c>
      <c r="F17406">
        <f>IF(B17406="","",1.509*(LN(B17406)^1.084-5.381))</f>
        <v/>
      </c>
      <c r="G17406">
        <f>IF(F17406="","",IF(F17406&lt;0,10*F17406^2,0))</f>
        <v/>
      </c>
      <c r="H17406">
        <f>IF(F17406="","",IF(F17406&gt;0,10*F17406^2,0))</f>
        <v/>
      </c>
    </row>
    <row r="17407">
      <c r="A17407">
        <f>Input!A17407</f>
        <v/>
      </c>
      <c r="B17407">
        <f>IF(ISNUMBER(Input!B17407),IF(AND(Input!B17407&gt;=20,Input!B17407&lt;=700),Input!B17407,""),"")</f>
        <v/>
      </c>
      <c r="C17407">
        <f>IF(B17407="","",INT(A17407))</f>
        <v/>
      </c>
      <c r="D17407">
        <f>IF(B17407="","",HOUR(A17407))</f>
        <v/>
      </c>
      <c r="E17407">
        <f>IF(B17407="","",IF(INPUT!$I$1="","",IF(C17407&lt;(INT(INPUT!$I$1)-INPUT!$I$2),"Off Meds",IF(C17407&lt;=(INT(INPUT!$I$1)+INPUT!$I$2),"Washout","On Meds"))))</f>
        <v/>
      </c>
      <c r="F17407">
        <f>IF(B17407="","",1.509*(LN(B17407)^1.084-5.381))</f>
        <v/>
      </c>
      <c r="G17407">
        <f>IF(F17407="","",IF(F17407&lt;0,10*F17407^2,0))</f>
        <v/>
      </c>
      <c r="H17407">
        <f>IF(F17407="","",IF(F17407&gt;0,10*F17407^2,0))</f>
        <v/>
      </c>
    </row>
    <row r="17408">
      <c r="A17408">
        <f>Input!A17408</f>
        <v/>
      </c>
      <c r="B17408">
        <f>IF(ISNUMBER(Input!B17408),IF(AND(Input!B17408&gt;=20,Input!B17408&lt;=700),Input!B17408,""),"")</f>
        <v/>
      </c>
      <c r="C17408">
        <f>IF(B17408="","",INT(A17408))</f>
        <v/>
      </c>
      <c r="D17408">
        <f>IF(B17408="","",HOUR(A17408))</f>
        <v/>
      </c>
      <c r="E17408">
        <f>IF(B17408="","",IF(INPUT!$I$1="","",IF(C17408&lt;(INT(INPUT!$I$1)-INPUT!$I$2),"Off Meds",IF(C17408&lt;=(INT(INPUT!$I$1)+INPUT!$I$2),"Washout","On Meds"))))</f>
        <v/>
      </c>
      <c r="F17408">
        <f>IF(B17408="","",1.509*(LN(B17408)^1.084-5.381))</f>
        <v/>
      </c>
      <c r="G17408">
        <f>IF(F17408="","",IF(F17408&lt;0,10*F17408^2,0))</f>
        <v/>
      </c>
      <c r="H17408">
        <f>IF(F17408="","",IF(F17408&gt;0,10*F17408^2,0))</f>
        <v/>
      </c>
    </row>
    <row r="17409">
      <c r="A17409">
        <f>Input!A17409</f>
        <v/>
      </c>
      <c r="B17409">
        <f>IF(ISNUMBER(Input!B17409),IF(AND(Input!B17409&gt;=20,Input!B17409&lt;=700),Input!B17409,""),"")</f>
        <v/>
      </c>
      <c r="C17409">
        <f>IF(B17409="","",INT(A17409))</f>
        <v/>
      </c>
      <c r="D17409">
        <f>IF(B17409="","",HOUR(A17409))</f>
        <v/>
      </c>
      <c r="E17409">
        <f>IF(B17409="","",IF(INPUT!$I$1="","",IF(C17409&lt;(INT(INPUT!$I$1)-INPUT!$I$2),"Off Meds",IF(C17409&lt;=(INT(INPUT!$I$1)+INPUT!$I$2),"Washout","On Meds"))))</f>
        <v/>
      </c>
      <c r="F17409">
        <f>IF(B17409="","",1.509*(LN(B17409)^1.084-5.381))</f>
        <v/>
      </c>
      <c r="G17409">
        <f>IF(F17409="","",IF(F17409&lt;0,10*F17409^2,0))</f>
        <v/>
      </c>
      <c r="H17409">
        <f>IF(F17409="","",IF(F17409&gt;0,10*F17409^2,0))</f>
        <v/>
      </c>
    </row>
    <row r="17410">
      <c r="A17410">
        <f>Input!A17410</f>
        <v/>
      </c>
      <c r="B17410">
        <f>IF(ISNUMBER(Input!B17410),IF(AND(Input!B17410&gt;=20,Input!B17410&lt;=700),Input!B17410,""),"")</f>
        <v/>
      </c>
      <c r="C17410">
        <f>IF(B17410="","",INT(A17410))</f>
        <v/>
      </c>
      <c r="D17410">
        <f>IF(B17410="","",HOUR(A17410))</f>
        <v/>
      </c>
      <c r="E17410">
        <f>IF(B17410="","",IF(INPUT!$I$1="","",IF(C17410&lt;(INT(INPUT!$I$1)-INPUT!$I$2),"Off Meds",IF(C17410&lt;=(INT(INPUT!$I$1)+INPUT!$I$2),"Washout","On Meds"))))</f>
        <v/>
      </c>
      <c r="F17410">
        <f>IF(B17410="","",1.509*(LN(B17410)^1.084-5.381))</f>
        <v/>
      </c>
      <c r="G17410">
        <f>IF(F17410="","",IF(F17410&lt;0,10*F17410^2,0))</f>
        <v/>
      </c>
      <c r="H17410">
        <f>IF(F17410="","",IF(F17410&gt;0,10*F17410^2,0))</f>
        <v/>
      </c>
    </row>
    <row r="17411">
      <c r="A17411">
        <f>Input!A17411</f>
        <v/>
      </c>
      <c r="B17411">
        <f>IF(ISNUMBER(Input!B17411),IF(AND(Input!B17411&gt;=20,Input!B17411&lt;=700),Input!B17411,""),"")</f>
        <v/>
      </c>
      <c r="C17411">
        <f>IF(B17411="","",INT(A17411))</f>
        <v/>
      </c>
      <c r="D17411">
        <f>IF(B17411="","",HOUR(A17411))</f>
        <v/>
      </c>
      <c r="E17411">
        <f>IF(B17411="","",IF(INPUT!$I$1="","",IF(C17411&lt;(INT(INPUT!$I$1)-INPUT!$I$2),"Off Meds",IF(C17411&lt;=(INT(INPUT!$I$1)+INPUT!$I$2),"Washout","On Meds"))))</f>
        <v/>
      </c>
      <c r="F17411">
        <f>IF(B17411="","",1.509*(LN(B17411)^1.084-5.381))</f>
        <v/>
      </c>
      <c r="G17411">
        <f>IF(F17411="","",IF(F17411&lt;0,10*F17411^2,0))</f>
        <v/>
      </c>
      <c r="H17411">
        <f>IF(F17411="","",IF(F17411&gt;0,10*F17411^2,0))</f>
        <v/>
      </c>
    </row>
    <row r="17412">
      <c r="A17412">
        <f>Input!A17412</f>
        <v/>
      </c>
      <c r="B17412">
        <f>IF(ISNUMBER(Input!B17412),IF(AND(Input!B17412&gt;=20,Input!B17412&lt;=700),Input!B17412,""),"")</f>
        <v/>
      </c>
      <c r="C17412">
        <f>IF(B17412="","",INT(A17412))</f>
        <v/>
      </c>
      <c r="D17412">
        <f>IF(B17412="","",HOUR(A17412))</f>
        <v/>
      </c>
      <c r="E17412">
        <f>IF(B17412="","",IF(INPUT!$I$1="","",IF(C17412&lt;(INT(INPUT!$I$1)-INPUT!$I$2),"Off Meds",IF(C17412&lt;=(INT(INPUT!$I$1)+INPUT!$I$2),"Washout","On Meds"))))</f>
        <v/>
      </c>
      <c r="F17412">
        <f>IF(B17412="","",1.509*(LN(B17412)^1.084-5.381))</f>
        <v/>
      </c>
      <c r="G17412">
        <f>IF(F17412="","",IF(F17412&lt;0,10*F17412^2,0))</f>
        <v/>
      </c>
      <c r="H17412">
        <f>IF(F17412="","",IF(F17412&gt;0,10*F17412^2,0))</f>
        <v/>
      </c>
    </row>
    <row r="17413">
      <c r="A17413">
        <f>Input!A17413</f>
        <v/>
      </c>
      <c r="B17413">
        <f>IF(ISNUMBER(Input!B17413),IF(AND(Input!B17413&gt;=20,Input!B17413&lt;=700),Input!B17413,""),"")</f>
        <v/>
      </c>
      <c r="C17413">
        <f>IF(B17413="","",INT(A17413))</f>
        <v/>
      </c>
      <c r="D17413">
        <f>IF(B17413="","",HOUR(A17413))</f>
        <v/>
      </c>
      <c r="E17413">
        <f>IF(B17413="","",IF(INPUT!$I$1="","",IF(C17413&lt;(INT(INPUT!$I$1)-INPUT!$I$2),"Off Meds",IF(C17413&lt;=(INT(INPUT!$I$1)+INPUT!$I$2),"Washout","On Meds"))))</f>
        <v/>
      </c>
      <c r="F17413">
        <f>IF(B17413="","",1.509*(LN(B17413)^1.084-5.381))</f>
        <v/>
      </c>
      <c r="G17413">
        <f>IF(F17413="","",IF(F17413&lt;0,10*F17413^2,0))</f>
        <v/>
      </c>
      <c r="H17413">
        <f>IF(F17413="","",IF(F17413&gt;0,10*F17413^2,0))</f>
        <v/>
      </c>
    </row>
    <row r="17414">
      <c r="A17414">
        <f>Input!A17414</f>
        <v/>
      </c>
      <c r="B17414">
        <f>IF(ISNUMBER(Input!B17414),IF(AND(Input!B17414&gt;=20,Input!B17414&lt;=700),Input!B17414,""),"")</f>
        <v/>
      </c>
      <c r="C17414">
        <f>IF(B17414="","",INT(A17414))</f>
        <v/>
      </c>
      <c r="D17414">
        <f>IF(B17414="","",HOUR(A17414))</f>
        <v/>
      </c>
      <c r="E17414">
        <f>IF(B17414="","",IF(INPUT!$I$1="","",IF(C17414&lt;(INT(INPUT!$I$1)-INPUT!$I$2),"Off Meds",IF(C17414&lt;=(INT(INPUT!$I$1)+INPUT!$I$2),"Washout","On Meds"))))</f>
        <v/>
      </c>
      <c r="F17414">
        <f>IF(B17414="","",1.509*(LN(B17414)^1.084-5.381))</f>
        <v/>
      </c>
      <c r="G17414">
        <f>IF(F17414="","",IF(F17414&lt;0,10*F17414^2,0))</f>
        <v/>
      </c>
      <c r="H17414">
        <f>IF(F17414="","",IF(F17414&gt;0,10*F17414^2,0))</f>
        <v/>
      </c>
    </row>
    <row r="17415">
      <c r="A17415">
        <f>Input!A17415</f>
        <v/>
      </c>
      <c r="B17415">
        <f>IF(ISNUMBER(Input!B17415),IF(AND(Input!B17415&gt;=20,Input!B17415&lt;=700),Input!B17415,""),"")</f>
        <v/>
      </c>
      <c r="C17415">
        <f>IF(B17415="","",INT(A17415))</f>
        <v/>
      </c>
      <c r="D17415">
        <f>IF(B17415="","",HOUR(A17415))</f>
        <v/>
      </c>
      <c r="E17415">
        <f>IF(B17415="","",IF(INPUT!$I$1="","",IF(C17415&lt;(INT(INPUT!$I$1)-INPUT!$I$2),"Off Meds",IF(C17415&lt;=(INT(INPUT!$I$1)+INPUT!$I$2),"Washout","On Meds"))))</f>
        <v/>
      </c>
      <c r="F17415">
        <f>IF(B17415="","",1.509*(LN(B17415)^1.084-5.381))</f>
        <v/>
      </c>
      <c r="G17415">
        <f>IF(F17415="","",IF(F17415&lt;0,10*F17415^2,0))</f>
        <v/>
      </c>
      <c r="H17415">
        <f>IF(F17415="","",IF(F17415&gt;0,10*F17415^2,0))</f>
        <v/>
      </c>
    </row>
    <row r="17416">
      <c r="A17416">
        <f>Input!A17416</f>
        <v/>
      </c>
      <c r="B17416">
        <f>IF(ISNUMBER(Input!B17416),IF(AND(Input!B17416&gt;=20,Input!B17416&lt;=700),Input!B17416,""),"")</f>
        <v/>
      </c>
      <c r="C17416">
        <f>IF(B17416="","",INT(A17416))</f>
        <v/>
      </c>
      <c r="D17416">
        <f>IF(B17416="","",HOUR(A17416))</f>
        <v/>
      </c>
      <c r="E17416">
        <f>IF(B17416="","",IF(INPUT!$I$1="","",IF(C17416&lt;(INT(INPUT!$I$1)-INPUT!$I$2),"Off Meds",IF(C17416&lt;=(INT(INPUT!$I$1)+INPUT!$I$2),"Washout","On Meds"))))</f>
        <v/>
      </c>
      <c r="F17416">
        <f>IF(B17416="","",1.509*(LN(B17416)^1.084-5.381))</f>
        <v/>
      </c>
      <c r="G17416">
        <f>IF(F17416="","",IF(F17416&lt;0,10*F17416^2,0))</f>
        <v/>
      </c>
      <c r="H17416">
        <f>IF(F17416="","",IF(F17416&gt;0,10*F17416^2,0))</f>
        <v/>
      </c>
    </row>
    <row r="17417">
      <c r="A17417">
        <f>Input!A17417</f>
        <v/>
      </c>
      <c r="B17417">
        <f>IF(ISNUMBER(Input!B17417),IF(AND(Input!B17417&gt;=20,Input!B17417&lt;=700),Input!B17417,""),"")</f>
        <v/>
      </c>
      <c r="C17417">
        <f>IF(B17417="","",INT(A17417))</f>
        <v/>
      </c>
      <c r="D17417">
        <f>IF(B17417="","",HOUR(A17417))</f>
        <v/>
      </c>
      <c r="E17417">
        <f>IF(B17417="","",IF(INPUT!$I$1="","",IF(C17417&lt;(INT(INPUT!$I$1)-INPUT!$I$2),"Off Meds",IF(C17417&lt;=(INT(INPUT!$I$1)+INPUT!$I$2),"Washout","On Meds"))))</f>
        <v/>
      </c>
      <c r="F17417">
        <f>IF(B17417="","",1.509*(LN(B17417)^1.084-5.381))</f>
        <v/>
      </c>
      <c r="G17417">
        <f>IF(F17417="","",IF(F17417&lt;0,10*F17417^2,0))</f>
        <v/>
      </c>
      <c r="H17417">
        <f>IF(F17417="","",IF(F17417&gt;0,10*F17417^2,0))</f>
        <v/>
      </c>
    </row>
    <row r="17418">
      <c r="A17418">
        <f>Input!A17418</f>
        <v/>
      </c>
      <c r="B17418">
        <f>IF(ISNUMBER(Input!B17418),IF(AND(Input!B17418&gt;=20,Input!B17418&lt;=700),Input!B17418,""),"")</f>
        <v/>
      </c>
      <c r="C17418">
        <f>IF(B17418="","",INT(A17418))</f>
        <v/>
      </c>
      <c r="D17418">
        <f>IF(B17418="","",HOUR(A17418))</f>
        <v/>
      </c>
      <c r="E17418">
        <f>IF(B17418="","",IF(INPUT!$I$1="","",IF(C17418&lt;(INT(INPUT!$I$1)-INPUT!$I$2),"Off Meds",IF(C17418&lt;=(INT(INPUT!$I$1)+INPUT!$I$2),"Washout","On Meds"))))</f>
        <v/>
      </c>
      <c r="F17418">
        <f>IF(B17418="","",1.509*(LN(B17418)^1.084-5.381))</f>
        <v/>
      </c>
      <c r="G17418">
        <f>IF(F17418="","",IF(F17418&lt;0,10*F17418^2,0))</f>
        <v/>
      </c>
      <c r="H17418">
        <f>IF(F17418="","",IF(F17418&gt;0,10*F17418^2,0))</f>
        <v/>
      </c>
    </row>
    <row r="17419">
      <c r="A17419">
        <f>Input!A17419</f>
        <v/>
      </c>
      <c r="B17419">
        <f>IF(ISNUMBER(Input!B17419),IF(AND(Input!B17419&gt;=20,Input!B17419&lt;=700),Input!B17419,""),"")</f>
        <v/>
      </c>
      <c r="C17419">
        <f>IF(B17419="","",INT(A17419))</f>
        <v/>
      </c>
      <c r="D17419">
        <f>IF(B17419="","",HOUR(A17419))</f>
        <v/>
      </c>
      <c r="E17419">
        <f>IF(B17419="","",IF(INPUT!$I$1="","",IF(C17419&lt;(INT(INPUT!$I$1)-INPUT!$I$2),"Off Meds",IF(C17419&lt;=(INT(INPUT!$I$1)+INPUT!$I$2),"Washout","On Meds"))))</f>
        <v/>
      </c>
      <c r="F17419">
        <f>IF(B17419="","",1.509*(LN(B17419)^1.084-5.381))</f>
        <v/>
      </c>
      <c r="G17419">
        <f>IF(F17419="","",IF(F17419&lt;0,10*F17419^2,0))</f>
        <v/>
      </c>
      <c r="H17419">
        <f>IF(F17419="","",IF(F17419&gt;0,10*F17419^2,0))</f>
        <v/>
      </c>
    </row>
    <row r="17420">
      <c r="A17420">
        <f>Input!A17420</f>
        <v/>
      </c>
      <c r="B17420">
        <f>IF(ISNUMBER(Input!B17420),IF(AND(Input!B17420&gt;=20,Input!B17420&lt;=700),Input!B17420,""),"")</f>
        <v/>
      </c>
      <c r="C17420">
        <f>IF(B17420="","",INT(A17420))</f>
        <v/>
      </c>
      <c r="D17420">
        <f>IF(B17420="","",HOUR(A17420))</f>
        <v/>
      </c>
      <c r="E17420">
        <f>IF(B17420="","",IF(INPUT!$I$1="","",IF(C17420&lt;(INT(INPUT!$I$1)-INPUT!$I$2),"Off Meds",IF(C17420&lt;=(INT(INPUT!$I$1)+INPUT!$I$2),"Washout","On Meds"))))</f>
        <v/>
      </c>
      <c r="F17420">
        <f>IF(B17420="","",1.509*(LN(B17420)^1.084-5.381))</f>
        <v/>
      </c>
      <c r="G17420">
        <f>IF(F17420="","",IF(F17420&lt;0,10*F17420^2,0))</f>
        <v/>
      </c>
      <c r="H17420">
        <f>IF(F17420="","",IF(F17420&gt;0,10*F17420^2,0))</f>
        <v/>
      </c>
    </row>
    <row r="17421">
      <c r="A17421">
        <f>Input!A17421</f>
        <v/>
      </c>
      <c r="B17421">
        <f>IF(ISNUMBER(Input!B17421),IF(AND(Input!B17421&gt;=20,Input!B17421&lt;=700),Input!B17421,""),"")</f>
        <v/>
      </c>
      <c r="C17421">
        <f>IF(B17421="","",INT(A17421))</f>
        <v/>
      </c>
      <c r="D17421">
        <f>IF(B17421="","",HOUR(A17421))</f>
        <v/>
      </c>
      <c r="E17421">
        <f>IF(B17421="","",IF(INPUT!$I$1="","",IF(C17421&lt;(INT(INPUT!$I$1)-INPUT!$I$2),"Off Meds",IF(C17421&lt;=(INT(INPUT!$I$1)+INPUT!$I$2),"Washout","On Meds"))))</f>
        <v/>
      </c>
      <c r="F17421">
        <f>IF(B17421="","",1.509*(LN(B17421)^1.084-5.381))</f>
        <v/>
      </c>
      <c r="G17421">
        <f>IF(F17421="","",IF(F17421&lt;0,10*F17421^2,0))</f>
        <v/>
      </c>
      <c r="H17421">
        <f>IF(F17421="","",IF(F17421&gt;0,10*F17421^2,0))</f>
        <v/>
      </c>
    </row>
    <row r="17422">
      <c r="A17422">
        <f>Input!A17422</f>
        <v/>
      </c>
      <c r="B17422">
        <f>IF(ISNUMBER(Input!B17422),IF(AND(Input!B17422&gt;=20,Input!B17422&lt;=700),Input!B17422,""),"")</f>
        <v/>
      </c>
      <c r="C17422">
        <f>IF(B17422="","",INT(A17422))</f>
        <v/>
      </c>
      <c r="D17422">
        <f>IF(B17422="","",HOUR(A17422))</f>
        <v/>
      </c>
      <c r="E17422">
        <f>IF(B17422="","",IF(INPUT!$I$1="","",IF(C17422&lt;(INT(INPUT!$I$1)-INPUT!$I$2),"Off Meds",IF(C17422&lt;=(INT(INPUT!$I$1)+INPUT!$I$2),"Washout","On Meds"))))</f>
        <v/>
      </c>
      <c r="F17422">
        <f>IF(B17422="","",1.509*(LN(B17422)^1.084-5.381))</f>
        <v/>
      </c>
      <c r="G17422">
        <f>IF(F17422="","",IF(F17422&lt;0,10*F17422^2,0))</f>
        <v/>
      </c>
      <c r="H17422">
        <f>IF(F17422="","",IF(F17422&gt;0,10*F17422^2,0))</f>
        <v/>
      </c>
    </row>
    <row r="17423">
      <c r="A17423">
        <f>Input!A17423</f>
        <v/>
      </c>
      <c r="B17423">
        <f>IF(ISNUMBER(Input!B17423),IF(AND(Input!B17423&gt;=20,Input!B17423&lt;=700),Input!B17423,""),"")</f>
        <v/>
      </c>
      <c r="C17423">
        <f>IF(B17423="","",INT(A17423))</f>
        <v/>
      </c>
      <c r="D17423">
        <f>IF(B17423="","",HOUR(A17423))</f>
        <v/>
      </c>
      <c r="E17423">
        <f>IF(B17423="","",IF(INPUT!$I$1="","",IF(C17423&lt;(INT(INPUT!$I$1)-INPUT!$I$2),"Off Meds",IF(C17423&lt;=(INT(INPUT!$I$1)+INPUT!$I$2),"Washout","On Meds"))))</f>
        <v/>
      </c>
      <c r="F17423">
        <f>IF(B17423="","",1.509*(LN(B17423)^1.084-5.381))</f>
        <v/>
      </c>
      <c r="G17423">
        <f>IF(F17423="","",IF(F17423&lt;0,10*F17423^2,0))</f>
        <v/>
      </c>
      <c r="H17423">
        <f>IF(F17423="","",IF(F17423&gt;0,10*F17423^2,0))</f>
        <v/>
      </c>
    </row>
    <row r="17424">
      <c r="A17424">
        <f>Input!A17424</f>
        <v/>
      </c>
      <c r="B17424">
        <f>IF(ISNUMBER(Input!B17424),IF(AND(Input!B17424&gt;=20,Input!B17424&lt;=700),Input!B17424,""),"")</f>
        <v/>
      </c>
      <c r="C17424">
        <f>IF(B17424="","",INT(A17424))</f>
        <v/>
      </c>
      <c r="D17424">
        <f>IF(B17424="","",HOUR(A17424))</f>
        <v/>
      </c>
      <c r="E17424">
        <f>IF(B17424="","",IF(INPUT!$I$1="","",IF(C17424&lt;(INT(INPUT!$I$1)-INPUT!$I$2),"Off Meds",IF(C17424&lt;=(INT(INPUT!$I$1)+INPUT!$I$2),"Washout","On Meds"))))</f>
        <v/>
      </c>
      <c r="F17424">
        <f>IF(B17424="","",1.509*(LN(B17424)^1.084-5.381))</f>
        <v/>
      </c>
      <c r="G17424">
        <f>IF(F17424="","",IF(F17424&lt;0,10*F17424^2,0))</f>
        <v/>
      </c>
      <c r="H17424">
        <f>IF(F17424="","",IF(F17424&gt;0,10*F17424^2,0))</f>
        <v/>
      </c>
    </row>
    <row r="17425">
      <c r="A17425">
        <f>Input!A17425</f>
        <v/>
      </c>
      <c r="B17425">
        <f>IF(ISNUMBER(Input!B17425),IF(AND(Input!B17425&gt;=20,Input!B17425&lt;=700),Input!B17425,""),"")</f>
        <v/>
      </c>
      <c r="C17425">
        <f>IF(B17425="","",INT(A17425))</f>
        <v/>
      </c>
      <c r="D17425">
        <f>IF(B17425="","",HOUR(A17425))</f>
        <v/>
      </c>
      <c r="E17425">
        <f>IF(B17425="","",IF(INPUT!$I$1="","",IF(C17425&lt;(INT(INPUT!$I$1)-INPUT!$I$2),"Off Meds",IF(C17425&lt;=(INT(INPUT!$I$1)+INPUT!$I$2),"Washout","On Meds"))))</f>
        <v/>
      </c>
      <c r="F17425">
        <f>IF(B17425="","",1.509*(LN(B17425)^1.084-5.381))</f>
        <v/>
      </c>
      <c r="G17425">
        <f>IF(F17425="","",IF(F17425&lt;0,10*F17425^2,0))</f>
        <v/>
      </c>
      <c r="H17425">
        <f>IF(F17425="","",IF(F17425&gt;0,10*F17425^2,0))</f>
        <v/>
      </c>
    </row>
    <row r="17426">
      <c r="A17426">
        <f>Input!A17426</f>
        <v/>
      </c>
      <c r="B17426">
        <f>IF(ISNUMBER(Input!B17426),IF(AND(Input!B17426&gt;=20,Input!B17426&lt;=700),Input!B17426,""),"")</f>
        <v/>
      </c>
      <c r="C17426">
        <f>IF(B17426="","",INT(A17426))</f>
        <v/>
      </c>
      <c r="D17426">
        <f>IF(B17426="","",HOUR(A17426))</f>
        <v/>
      </c>
      <c r="E17426">
        <f>IF(B17426="","",IF(INPUT!$I$1="","",IF(C17426&lt;(INT(INPUT!$I$1)-INPUT!$I$2),"Off Meds",IF(C17426&lt;=(INT(INPUT!$I$1)+INPUT!$I$2),"Washout","On Meds"))))</f>
        <v/>
      </c>
      <c r="F17426">
        <f>IF(B17426="","",1.509*(LN(B17426)^1.084-5.381))</f>
        <v/>
      </c>
      <c r="G17426">
        <f>IF(F17426="","",IF(F17426&lt;0,10*F17426^2,0))</f>
        <v/>
      </c>
      <c r="H17426">
        <f>IF(F17426="","",IF(F17426&gt;0,10*F17426^2,0))</f>
        <v/>
      </c>
    </row>
    <row r="17427">
      <c r="A17427">
        <f>Input!A17427</f>
        <v/>
      </c>
      <c r="B17427">
        <f>IF(ISNUMBER(Input!B17427),IF(AND(Input!B17427&gt;=20,Input!B17427&lt;=700),Input!B17427,""),"")</f>
        <v/>
      </c>
      <c r="C17427">
        <f>IF(B17427="","",INT(A17427))</f>
        <v/>
      </c>
      <c r="D17427">
        <f>IF(B17427="","",HOUR(A17427))</f>
        <v/>
      </c>
      <c r="E17427">
        <f>IF(B17427="","",IF(INPUT!$I$1="","",IF(C17427&lt;(INT(INPUT!$I$1)-INPUT!$I$2),"Off Meds",IF(C17427&lt;=(INT(INPUT!$I$1)+INPUT!$I$2),"Washout","On Meds"))))</f>
        <v/>
      </c>
      <c r="F17427">
        <f>IF(B17427="","",1.509*(LN(B17427)^1.084-5.381))</f>
        <v/>
      </c>
      <c r="G17427">
        <f>IF(F17427="","",IF(F17427&lt;0,10*F17427^2,0))</f>
        <v/>
      </c>
      <c r="H17427">
        <f>IF(F17427="","",IF(F17427&gt;0,10*F17427^2,0))</f>
        <v/>
      </c>
    </row>
    <row r="17428">
      <c r="A17428">
        <f>Input!A17428</f>
        <v/>
      </c>
      <c r="B17428">
        <f>IF(ISNUMBER(Input!B17428),IF(AND(Input!B17428&gt;=20,Input!B17428&lt;=700),Input!B17428,""),"")</f>
        <v/>
      </c>
      <c r="C17428">
        <f>IF(B17428="","",INT(A17428))</f>
        <v/>
      </c>
      <c r="D17428">
        <f>IF(B17428="","",HOUR(A17428))</f>
        <v/>
      </c>
      <c r="E17428">
        <f>IF(B17428="","",IF(INPUT!$I$1="","",IF(C17428&lt;(INT(INPUT!$I$1)-INPUT!$I$2),"Off Meds",IF(C17428&lt;=(INT(INPUT!$I$1)+INPUT!$I$2),"Washout","On Meds"))))</f>
        <v/>
      </c>
      <c r="F17428">
        <f>IF(B17428="","",1.509*(LN(B17428)^1.084-5.381))</f>
        <v/>
      </c>
      <c r="G17428">
        <f>IF(F17428="","",IF(F17428&lt;0,10*F17428^2,0))</f>
        <v/>
      </c>
      <c r="H17428">
        <f>IF(F17428="","",IF(F17428&gt;0,10*F17428^2,0))</f>
        <v/>
      </c>
    </row>
    <row r="17429">
      <c r="A17429">
        <f>Input!A17429</f>
        <v/>
      </c>
      <c r="B17429">
        <f>IF(ISNUMBER(Input!B17429),IF(AND(Input!B17429&gt;=20,Input!B17429&lt;=700),Input!B17429,""),"")</f>
        <v/>
      </c>
      <c r="C17429">
        <f>IF(B17429="","",INT(A17429))</f>
        <v/>
      </c>
      <c r="D17429">
        <f>IF(B17429="","",HOUR(A17429))</f>
        <v/>
      </c>
      <c r="E17429">
        <f>IF(B17429="","",IF(INPUT!$I$1="","",IF(C17429&lt;(INT(INPUT!$I$1)-INPUT!$I$2),"Off Meds",IF(C17429&lt;=(INT(INPUT!$I$1)+INPUT!$I$2),"Washout","On Meds"))))</f>
        <v/>
      </c>
      <c r="F17429">
        <f>IF(B17429="","",1.509*(LN(B17429)^1.084-5.381))</f>
        <v/>
      </c>
      <c r="G17429">
        <f>IF(F17429="","",IF(F17429&lt;0,10*F17429^2,0))</f>
        <v/>
      </c>
      <c r="H17429">
        <f>IF(F17429="","",IF(F17429&gt;0,10*F17429^2,0))</f>
        <v/>
      </c>
    </row>
    <row r="17430">
      <c r="A17430">
        <f>Input!A17430</f>
        <v/>
      </c>
      <c r="B17430">
        <f>IF(ISNUMBER(Input!B17430),IF(AND(Input!B17430&gt;=20,Input!B17430&lt;=700),Input!B17430,""),"")</f>
        <v/>
      </c>
      <c r="C17430">
        <f>IF(B17430="","",INT(A17430))</f>
        <v/>
      </c>
      <c r="D17430">
        <f>IF(B17430="","",HOUR(A17430))</f>
        <v/>
      </c>
      <c r="E17430">
        <f>IF(B17430="","",IF(INPUT!$I$1="","",IF(C17430&lt;(INT(INPUT!$I$1)-INPUT!$I$2),"Off Meds",IF(C17430&lt;=(INT(INPUT!$I$1)+INPUT!$I$2),"Washout","On Meds"))))</f>
        <v/>
      </c>
      <c r="F17430">
        <f>IF(B17430="","",1.509*(LN(B17430)^1.084-5.381))</f>
        <v/>
      </c>
      <c r="G17430">
        <f>IF(F17430="","",IF(F17430&lt;0,10*F17430^2,0))</f>
        <v/>
      </c>
      <c r="H17430">
        <f>IF(F17430="","",IF(F17430&gt;0,10*F17430^2,0))</f>
        <v/>
      </c>
    </row>
    <row r="17431">
      <c r="A17431">
        <f>Input!A17431</f>
        <v/>
      </c>
      <c r="B17431">
        <f>IF(ISNUMBER(Input!B17431),IF(AND(Input!B17431&gt;=20,Input!B17431&lt;=700),Input!B17431,""),"")</f>
        <v/>
      </c>
      <c r="C17431">
        <f>IF(B17431="","",INT(A17431))</f>
        <v/>
      </c>
      <c r="D17431">
        <f>IF(B17431="","",HOUR(A17431))</f>
        <v/>
      </c>
      <c r="E17431">
        <f>IF(B17431="","",IF(INPUT!$I$1="","",IF(C17431&lt;(INT(INPUT!$I$1)-INPUT!$I$2),"Off Meds",IF(C17431&lt;=(INT(INPUT!$I$1)+INPUT!$I$2),"Washout","On Meds"))))</f>
        <v/>
      </c>
      <c r="F17431">
        <f>IF(B17431="","",1.509*(LN(B17431)^1.084-5.381))</f>
        <v/>
      </c>
      <c r="G17431">
        <f>IF(F17431="","",IF(F17431&lt;0,10*F17431^2,0))</f>
        <v/>
      </c>
      <c r="H17431">
        <f>IF(F17431="","",IF(F17431&gt;0,10*F17431^2,0))</f>
        <v/>
      </c>
    </row>
    <row r="17432">
      <c r="A17432">
        <f>Input!A17432</f>
        <v/>
      </c>
      <c r="B17432">
        <f>IF(ISNUMBER(Input!B17432),IF(AND(Input!B17432&gt;=20,Input!B17432&lt;=700),Input!B17432,""),"")</f>
        <v/>
      </c>
      <c r="C17432">
        <f>IF(B17432="","",INT(A17432))</f>
        <v/>
      </c>
      <c r="D17432">
        <f>IF(B17432="","",HOUR(A17432))</f>
        <v/>
      </c>
      <c r="E17432">
        <f>IF(B17432="","",IF(INPUT!$I$1="","",IF(C17432&lt;(INT(INPUT!$I$1)-INPUT!$I$2),"Off Meds",IF(C17432&lt;=(INT(INPUT!$I$1)+INPUT!$I$2),"Washout","On Meds"))))</f>
        <v/>
      </c>
      <c r="F17432">
        <f>IF(B17432="","",1.509*(LN(B17432)^1.084-5.381))</f>
        <v/>
      </c>
      <c r="G17432">
        <f>IF(F17432="","",IF(F17432&lt;0,10*F17432^2,0))</f>
        <v/>
      </c>
      <c r="H17432">
        <f>IF(F17432="","",IF(F17432&gt;0,10*F17432^2,0))</f>
        <v/>
      </c>
    </row>
    <row r="17433">
      <c r="A17433">
        <f>Input!A17433</f>
        <v/>
      </c>
      <c r="B17433">
        <f>IF(ISNUMBER(Input!B17433),IF(AND(Input!B17433&gt;=20,Input!B17433&lt;=700),Input!B17433,""),"")</f>
        <v/>
      </c>
      <c r="C17433">
        <f>IF(B17433="","",INT(A17433))</f>
        <v/>
      </c>
      <c r="D17433">
        <f>IF(B17433="","",HOUR(A17433))</f>
        <v/>
      </c>
      <c r="E17433">
        <f>IF(B17433="","",IF(INPUT!$I$1="","",IF(C17433&lt;(INT(INPUT!$I$1)-INPUT!$I$2),"Off Meds",IF(C17433&lt;=(INT(INPUT!$I$1)+INPUT!$I$2),"Washout","On Meds"))))</f>
        <v/>
      </c>
      <c r="F17433">
        <f>IF(B17433="","",1.509*(LN(B17433)^1.084-5.381))</f>
        <v/>
      </c>
      <c r="G17433">
        <f>IF(F17433="","",IF(F17433&lt;0,10*F17433^2,0))</f>
        <v/>
      </c>
      <c r="H17433">
        <f>IF(F17433="","",IF(F17433&gt;0,10*F17433^2,0))</f>
        <v/>
      </c>
    </row>
    <row r="17434">
      <c r="A17434">
        <f>Input!A17434</f>
        <v/>
      </c>
      <c r="B17434">
        <f>IF(ISNUMBER(Input!B17434),IF(AND(Input!B17434&gt;=20,Input!B17434&lt;=700),Input!B17434,""),"")</f>
        <v/>
      </c>
      <c r="C17434">
        <f>IF(B17434="","",INT(A17434))</f>
        <v/>
      </c>
      <c r="D17434">
        <f>IF(B17434="","",HOUR(A17434))</f>
        <v/>
      </c>
      <c r="E17434">
        <f>IF(B17434="","",IF(INPUT!$I$1="","",IF(C17434&lt;(INT(INPUT!$I$1)-INPUT!$I$2),"Off Meds",IF(C17434&lt;=(INT(INPUT!$I$1)+INPUT!$I$2),"Washout","On Meds"))))</f>
        <v/>
      </c>
      <c r="F17434">
        <f>IF(B17434="","",1.509*(LN(B17434)^1.084-5.381))</f>
        <v/>
      </c>
      <c r="G17434">
        <f>IF(F17434="","",IF(F17434&lt;0,10*F17434^2,0))</f>
        <v/>
      </c>
      <c r="H17434">
        <f>IF(F17434="","",IF(F17434&gt;0,10*F17434^2,0))</f>
        <v/>
      </c>
    </row>
    <row r="17435">
      <c r="A17435">
        <f>Input!A17435</f>
        <v/>
      </c>
      <c r="B17435">
        <f>IF(ISNUMBER(Input!B17435),IF(AND(Input!B17435&gt;=20,Input!B17435&lt;=700),Input!B17435,""),"")</f>
        <v/>
      </c>
      <c r="C17435">
        <f>IF(B17435="","",INT(A17435))</f>
        <v/>
      </c>
      <c r="D17435">
        <f>IF(B17435="","",HOUR(A17435))</f>
        <v/>
      </c>
      <c r="E17435">
        <f>IF(B17435="","",IF(INPUT!$I$1="","",IF(C17435&lt;(INT(INPUT!$I$1)-INPUT!$I$2),"Off Meds",IF(C17435&lt;=(INT(INPUT!$I$1)+INPUT!$I$2),"Washout","On Meds"))))</f>
        <v/>
      </c>
      <c r="F17435">
        <f>IF(B17435="","",1.509*(LN(B17435)^1.084-5.381))</f>
        <v/>
      </c>
      <c r="G17435">
        <f>IF(F17435="","",IF(F17435&lt;0,10*F17435^2,0))</f>
        <v/>
      </c>
      <c r="H17435">
        <f>IF(F17435="","",IF(F17435&gt;0,10*F17435^2,0))</f>
        <v/>
      </c>
    </row>
    <row r="17436">
      <c r="A17436">
        <f>Input!A17436</f>
        <v/>
      </c>
      <c r="B17436">
        <f>IF(ISNUMBER(Input!B17436),IF(AND(Input!B17436&gt;=20,Input!B17436&lt;=700),Input!B17436,""),"")</f>
        <v/>
      </c>
      <c r="C17436">
        <f>IF(B17436="","",INT(A17436))</f>
        <v/>
      </c>
      <c r="D17436">
        <f>IF(B17436="","",HOUR(A17436))</f>
        <v/>
      </c>
      <c r="E17436">
        <f>IF(B17436="","",IF(INPUT!$I$1="","",IF(C17436&lt;(INT(INPUT!$I$1)-INPUT!$I$2),"Off Meds",IF(C17436&lt;=(INT(INPUT!$I$1)+INPUT!$I$2),"Washout","On Meds"))))</f>
        <v/>
      </c>
      <c r="F17436">
        <f>IF(B17436="","",1.509*(LN(B17436)^1.084-5.381))</f>
        <v/>
      </c>
      <c r="G17436">
        <f>IF(F17436="","",IF(F17436&lt;0,10*F17436^2,0))</f>
        <v/>
      </c>
      <c r="H17436">
        <f>IF(F17436="","",IF(F17436&gt;0,10*F17436^2,0))</f>
        <v/>
      </c>
    </row>
    <row r="17437">
      <c r="A17437">
        <f>Input!A17437</f>
        <v/>
      </c>
      <c r="B17437">
        <f>IF(ISNUMBER(Input!B17437),IF(AND(Input!B17437&gt;=20,Input!B17437&lt;=700),Input!B17437,""),"")</f>
        <v/>
      </c>
      <c r="C17437">
        <f>IF(B17437="","",INT(A17437))</f>
        <v/>
      </c>
      <c r="D17437">
        <f>IF(B17437="","",HOUR(A17437))</f>
        <v/>
      </c>
      <c r="E17437">
        <f>IF(B17437="","",IF(INPUT!$I$1="","",IF(C17437&lt;(INT(INPUT!$I$1)-INPUT!$I$2),"Off Meds",IF(C17437&lt;=(INT(INPUT!$I$1)+INPUT!$I$2),"Washout","On Meds"))))</f>
        <v/>
      </c>
      <c r="F17437">
        <f>IF(B17437="","",1.509*(LN(B17437)^1.084-5.381))</f>
        <v/>
      </c>
      <c r="G17437">
        <f>IF(F17437="","",IF(F17437&lt;0,10*F17437^2,0))</f>
        <v/>
      </c>
      <c r="H17437">
        <f>IF(F17437="","",IF(F17437&gt;0,10*F17437^2,0))</f>
        <v/>
      </c>
    </row>
    <row r="17438">
      <c r="A17438">
        <f>Input!A17438</f>
        <v/>
      </c>
      <c r="B17438">
        <f>IF(ISNUMBER(Input!B17438),IF(AND(Input!B17438&gt;=20,Input!B17438&lt;=700),Input!B17438,""),"")</f>
        <v/>
      </c>
      <c r="C17438">
        <f>IF(B17438="","",INT(A17438))</f>
        <v/>
      </c>
      <c r="D17438">
        <f>IF(B17438="","",HOUR(A17438))</f>
        <v/>
      </c>
      <c r="E17438">
        <f>IF(B17438="","",IF(INPUT!$I$1="","",IF(C17438&lt;(INT(INPUT!$I$1)-INPUT!$I$2),"Off Meds",IF(C17438&lt;=(INT(INPUT!$I$1)+INPUT!$I$2),"Washout","On Meds"))))</f>
        <v/>
      </c>
      <c r="F17438">
        <f>IF(B17438="","",1.509*(LN(B17438)^1.084-5.381))</f>
        <v/>
      </c>
      <c r="G17438">
        <f>IF(F17438="","",IF(F17438&lt;0,10*F17438^2,0))</f>
        <v/>
      </c>
      <c r="H17438">
        <f>IF(F17438="","",IF(F17438&gt;0,10*F17438^2,0))</f>
        <v/>
      </c>
    </row>
    <row r="17439">
      <c r="A17439">
        <f>Input!A17439</f>
        <v/>
      </c>
      <c r="B17439">
        <f>IF(ISNUMBER(Input!B17439),IF(AND(Input!B17439&gt;=20,Input!B17439&lt;=700),Input!B17439,""),"")</f>
        <v/>
      </c>
      <c r="C17439">
        <f>IF(B17439="","",INT(A17439))</f>
        <v/>
      </c>
      <c r="D17439">
        <f>IF(B17439="","",HOUR(A17439))</f>
        <v/>
      </c>
      <c r="E17439">
        <f>IF(B17439="","",IF(INPUT!$I$1="","",IF(C17439&lt;(INT(INPUT!$I$1)-INPUT!$I$2),"Off Meds",IF(C17439&lt;=(INT(INPUT!$I$1)+INPUT!$I$2),"Washout","On Meds"))))</f>
        <v/>
      </c>
      <c r="F17439">
        <f>IF(B17439="","",1.509*(LN(B17439)^1.084-5.381))</f>
        <v/>
      </c>
      <c r="G17439">
        <f>IF(F17439="","",IF(F17439&lt;0,10*F17439^2,0))</f>
        <v/>
      </c>
      <c r="H17439">
        <f>IF(F17439="","",IF(F17439&gt;0,10*F17439^2,0))</f>
        <v/>
      </c>
    </row>
    <row r="17440">
      <c r="A17440">
        <f>Input!A17440</f>
        <v/>
      </c>
      <c r="B17440">
        <f>IF(ISNUMBER(Input!B17440),IF(AND(Input!B17440&gt;=20,Input!B17440&lt;=700),Input!B17440,""),"")</f>
        <v/>
      </c>
      <c r="C17440">
        <f>IF(B17440="","",INT(A17440))</f>
        <v/>
      </c>
      <c r="D17440">
        <f>IF(B17440="","",HOUR(A17440))</f>
        <v/>
      </c>
      <c r="E17440">
        <f>IF(B17440="","",IF(INPUT!$I$1="","",IF(C17440&lt;(INT(INPUT!$I$1)-INPUT!$I$2),"Off Meds",IF(C17440&lt;=(INT(INPUT!$I$1)+INPUT!$I$2),"Washout","On Meds"))))</f>
        <v/>
      </c>
      <c r="F17440">
        <f>IF(B17440="","",1.509*(LN(B17440)^1.084-5.381))</f>
        <v/>
      </c>
      <c r="G17440">
        <f>IF(F17440="","",IF(F17440&lt;0,10*F17440^2,0))</f>
        <v/>
      </c>
      <c r="H17440">
        <f>IF(F17440="","",IF(F17440&gt;0,10*F17440^2,0))</f>
        <v/>
      </c>
    </row>
    <row r="17441">
      <c r="A17441">
        <f>Input!A17441</f>
        <v/>
      </c>
      <c r="B17441">
        <f>IF(ISNUMBER(Input!B17441),IF(AND(Input!B17441&gt;=20,Input!B17441&lt;=700),Input!B17441,""),"")</f>
        <v/>
      </c>
      <c r="C17441">
        <f>IF(B17441="","",INT(A17441))</f>
        <v/>
      </c>
      <c r="D17441">
        <f>IF(B17441="","",HOUR(A17441))</f>
        <v/>
      </c>
      <c r="E17441">
        <f>IF(B17441="","",IF(INPUT!$I$1="","",IF(C17441&lt;(INT(INPUT!$I$1)-INPUT!$I$2),"Off Meds",IF(C17441&lt;=(INT(INPUT!$I$1)+INPUT!$I$2),"Washout","On Meds"))))</f>
        <v/>
      </c>
      <c r="F17441">
        <f>IF(B17441="","",1.509*(LN(B17441)^1.084-5.381))</f>
        <v/>
      </c>
      <c r="G17441">
        <f>IF(F17441="","",IF(F17441&lt;0,10*F17441^2,0))</f>
        <v/>
      </c>
      <c r="H17441">
        <f>IF(F17441="","",IF(F17441&gt;0,10*F17441^2,0))</f>
        <v/>
      </c>
    </row>
    <row r="17442">
      <c r="A17442">
        <f>Input!A17442</f>
        <v/>
      </c>
      <c r="B17442">
        <f>IF(ISNUMBER(Input!B17442),IF(AND(Input!B17442&gt;=20,Input!B17442&lt;=700),Input!B17442,""),"")</f>
        <v/>
      </c>
      <c r="C17442">
        <f>IF(B17442="","",INT(A17442))</f>
        <v/>
      </c>
      <c r="D17442">
        <f>IF(B17442="","",HOUR(A17442))</f>
        <v/>
      </c>
      <c r="E17442">
        <f>IF(B17442="","",IF(INPUT!$I$1="","",IF(C17442&lt;(INT(INPUT!$I$1)-INPUT!$I$2),"Off Meds",IF(C17442&lt;=(INT(INPUT!$I$1)+INPUT!$I$2),"Washout","On Meds"))))</f>
        <v/>
      </c>
      <c r="F17442">
        <f>IF(B17442="","",1.509*(LN(B17442)^1.084-5.381))</f>
        <v/>
      </c>
      <c r="G17442">
        <f>IF(F17442="","",IF(F17442&lt;0,10*F17442^2,0))</f>
        <v/>
      </c>
      <c r="H17442">
        <f>IF(F17442="","",IF(F17442&gt;0,10*F17442^2,0))</f>
        <v/>
      </c>
    </row>
    <row r="17443">
      <c r="A17443">
        <f>Input!A17443</f>
        <v/>
      </c>
      <c r="B17443">
        <f>IF(ISNUMBER(Input!B17443),IF(AND(Input!B17443&gt;=20,Input!B17443&lt;=700),Input!B17443,""),"")</f>
        <v/>
      </c>
      <c r="C17443">
        <f>IF(B17443="","",INT(A17443))</f>
        <v/>
      </c>
      <c r="D17443">
        <f>IF(B17443="","",HOUR(A17443))</f>
        <v/>
      </c>
      <c r="E17443">
        <f>IF(B17443="","",IF(INPUT!$I$1="","",IF(C17443&lt;(INT(INPUT!$I$1)-INPUT!$I$2),"Off Meds",IF(C17443&lt;=(INT(INPUT!$I$1)+INPUT!$I$2),"Washout","On Meds"))))</f>
        <v/>
      </c>
      <c r="F17443">
        <f>IF(B17443="","",1.509*(LN(B17443)^1.084-5.381))</f>
        <v/>
      </c>
      <c r="G17443">
        <f>IF(F17443="","",IF(F17443&lt;0,10*F17443^2,0))</f>
        <v/>
      </c>
      <c r="H17443">
        <f>IF(F17443="","",IF(F17443&gt;0,10*F17443^2,0))</f>
        <v/>
      </c>
    </row>
    <row r="17444">
      <c r="A17444">
        <f>Input!A17444</f>
        <v/>
      </c>
      <c r="B17444">
        <f>IF(ISNUMBER(Input!B17444),IF(AND(Input!B17444&gt;=20,Input!B17444&lt;=700),Input!B17444,""),"")</f>
        <v/>
      </c>
      <c r="C17444">
        <f>IF(B17444="","",INT(A17444))</f>
        <v/>
      </c>
      <c r="D17444">
        <f>IF(B17444="","",HOUR(A17444))</f>
        <v/>
      </c>
      <c r="E17444">
        <f>IF(B17444="","",IF(INPUT!$I$1="","",IF(C17444&lt;(INT(INPUT!$I$1)-INPUT!$I$2),"Off Meds",IF(C17444&lt;=(INT(INPUT!$I$1)+INPUT!$I$2),"Washout","On Meds"))))</f>
        <v/>
      </c>
      <c r="F17444">
        <f>IF(B17444="","",1.509*(LN(B17444)^1.084-5.381))</f>
        <v/>
      </c>
      <c r="G17444">
        <f>IF(F17444="","",IF(F17444&lt;0,10*F17444^2,0))</f>
        <v/>
      </c>
      <c r="H17444">
        <f>IF(F17444="","",IF(F17444&gt;0,10*F17444^2,0))</f>
        <v/>
      </c>
    </row>
    <row r="17445">
      <c r="A17445">
        <f>Input!A17445</f>
        <v/>
      </c>
      <c r="B17445">
        <f>IF(ISNUMBER(Input!B17445),IF(AND(Input!B17445&gt;=20,Input!B17445&lt;=700),Input!B17445,""),"")</f>
        <v/>
      </c>
      <c r="C17445">
        <f>IF(B17445="","",INT(A17445))</f>
        <v/>
      </c>
      <c r="D17445">
        <f>IF(B17445="","",HOUR(A17445))</f>
        <v/>
      </c>
      <c r="E17445">
        <f>IF(B17445="","",IF(INPUT!$I$1="","",IF(C17445&lt;(INT(INPUT!$I$1)-INPUT!$I$2),"Off Meds",IF(C17445&lt;=(INT(INPUT!$I$1)+INPUT!$I$2),"Washout","On Meds"))))</f>
        <v/>
      </c>
      <c r="F17445">
        <f>IF(B17445="","",1.509*(LN(B17445)^1.084-5.381))</f>
        <v/>
      </c>
      <c r="G17445">
        <f>IF(F17445="","",IF(F17445&lt;0,10*F17445^2,0))</f>
        <v/>
      </c>
      <c r="H17445">
        <f>IF(F17445="","",IF(F17445&gt;0,10*F17445^2,0))</f>
        <v/>
      </c>
    </row>
    <row r="17446">
      <c r="A17446">
        <f>Input!A17446</f>
        <v/>
      </c>
      <c r="B17446">
        <f>IF(ISNUMBER(Input!B17446),IF(AND(Input!B17446&gt;=20,Input!B17446&lt;=700),Input!B17446,""),"")</f>
        <v/>
      </c>
      <c r="C17446">
        <f>IF(B17446="","",INT(A17446))</f>
        <v/>
      </c>
      <c r="D17446">
        <f>IF(B17446="","",HOUR(A17446))</f>
        <v/>
      </c>
      <c r="E17446">
        <f>IF(B17446="","",IF(INPUT!$I$1="","",IF(C17446&lt;(INT(INPUT!$I$1)-INPUT!$I$2),"Off Meds",IF(C17446&lt;=(INT(INPUT!$I$1)+INPUT!$I$2),"Washout","On Meds"))))</f>
        <v/>
      </c>
      <c r="F17446">
        <f>IF(B17446="","",1.509*(LN(B17446)^1.084-5.381))</f>
        <v/>
      </c>
      <c r="G17446">
        <f>IF(F17446="","",IF(F17446&lt;0,10*F17446^2,0))</f>
        <v/>
      </c>
      <c r="H17446">
        <f>IF(F17446="","",IF(F17446&gt;0,10*F17446^2,0))</f>
        <v/>
      </c>
    </row>
    <row r="17447">
      <c r="A17447">
        <f>Input!A17447</f>
        <v/>
      </c>
      <c r="B17447">
        <f>IF(ISNUMBER(Input!B17447),IF(AND(Input!B17447&gt;=20,Input!B17447&lt;=700),Input!B17447,""),"")</f>
        <v/>
      </c>
      <c r="C17447">
        <f>IF(B17447="","",INT(A17447))</f>
        <v/>
      </c>
      <c r="D17447">
        <f>IF(B17447="","",HOUR(A17447))</f>
        <v/>
      </c>
      <c r="E17447">
        <f>IF(B17447="","",IF(INPUT!$I$1="","",IF(C17447&lt;(INT(INPUT!$I$1)-INPUT!$I$2),"Off Meds",IF(C17447&lt;=(INT(INPUT!$I$1)+INPUT!$I$2),"Washout","On Meds"))))</f>
        <v/>
      </c>
      <c r="F17447">
        <f>IF(B17447="","",1.509*(LN(B17447)^1.084-5.381))</f>
        <v/>
      </c>
      <c r="G17447">
        <f>IF(F17447="","",IF(F17447&lt;0,10*F17447^2,0))</f>
        <v/>
      </c>
      <c r="H17447">
        <f>IF(F17447="","",IF(F17447&gt;0,10*F17447^2,0))</f>
        <v/>
      </c>
    </row>
    <row r="17448">
      <c r="A17448">
        <f>Input!A17448</f>
        <v/>
      </c>
      <c r="B17448">
        <f>IF(ISNUMBER(Input!B17448),IF(AND(Input!B17448&gt;=20,Input!B17448&lt;=700),Input!B17448,""),"")</f>
        <v/>
      </c>
      <c r="C17448">
        <f>IF(B17448="","",INT(A17448))</f>
        <v/>
      </c>
      <c r="D17448">
        <f>IF(B17448="","",HOUR(A17448))</f>
        <v/>
      </c>
      <c r="E17448">
        <f>IF(B17448="","",IF(INPUT!$I$1="","",IF(C17448&lt;(INT(INPUT!$I$1)-INPUT!$I$2),"Off Meds",IF(C17448&lt;=(INT(INPUT!$I$1)+INPUT!$I$2),"Washout","On Meds"))))</f>
        <v/>
      </c>
      <c r="F17448">
        <f>IF(B17448="","",1.509*(LN(B17448)^1.084-5.381))</f>
        <v/>
      </c>
      <c r="G17448">
        <f>IF(F17448="","",IF(F17448&lt;0,10*F17448^2,0))</f>
        <v/>
      </c>
      <c r="H17448">
        <f>IF(F17448="","",IF(F17448&gt;0,10*F17448^2,0))</f>
        <v/>
      </c>
    </row>
    <row r="17449">
      <c r="A17449">
        <f>Input!A17449</f>
        <v/>
      </c>
      <c r="B17449">
        <f>IF(ISNUMBER(Input!B17449),IF(AND(Input!B17449&gt;=20,Input!B17449&lt;=700),Input!B17449,""),"")</f>
        <v/>
      </c>
      <c r="C17449">
        <f>IF(B17449="","",INT(A17449))</f>
        <v/>
      </c>
      <c r="D17449">
        <f>IF(B17449="","",HOUR(A17449))</f>
        <v/>
      </c>
      <c r="E17449">
        <f>IF(B17449="","",IF(INPUT!$I$1="","",IF(C17449&lt;(INT(INPUT!$I$1)-INPUT!$I$2),"Off Meds",IF(C17449&lt;=(INT(INPUT!$I$1)+INPUT!$I$2),"Washout","On Meds"))))</f>
        <v/>
      </c>
      <c r="F17449">
        <f>IF(B17449="","",1.509*(LN(B17449)^1.084-5.381))</f>
        <v/>
      </c>
      <c r="G17449">
        <f>IF(F17449="","",IF(F17449&lt;0,10*F17449^2,0))</f>
        <v/>
      </c>
      <c r="H17449">
        <f>IF(F17449="","",IF(F17449&gt;0,10*F17449^2,0))</f>
        <v/>
      </c>
    </row>
    <row r="17450">
      <c r="A17450">
        <f>Input!A17450</f>
        <v/>
      </c>
      <c r="B17450">
        <f>IF(ISNUMBER(Input!B17450),IF(AND(Input!B17450&gt;=20,Input!B17450&lt;=700),Input!B17450,""),"")</f>
        <v/>
      </c>
      <c r="C17450">
        <f>IF(B17450="","",INT(A17450))</f>
        <v/>
      </c>
      <c r="D17450">
        <f>IF(B17450="","",HOUR(A17450))</f>
        <v/>
      </c>
      <c r="E17450">
        <f>IF(B17450="","",IF(INPUT!$I$1="","",IF(C17450&lt;(INT(INPUT!$I$1)-INPUT!$I$2),"Off Meds",IF(C17450&lt;=(INT(INPUT!$I$1)+INPUT!$I$2),"Washout","On Meds"))))</f>
        <v/>
      </c>
      <c r="F17450">
        <f>IF(B17450="","",1.509*(LN(B17450)^1.084-5.381))</f>
        <v/>
      </c>
      <c r="G17450">
        <f>IF(F17450="","",IF(F17450&lt;0,10*F17450^2,0))</f>
        <v/>
      </c>
      <c r="H17450">
        <f>IF(F17450="","",IF(F17450&gt;0,10*F17450^2,0))</f>
        <v/>
      </c>
    </row>
    <row r="17451">
      <c r="A17451">
        <f>Input!A17451</f>
        <v/>
      </c>
      <c r="B17451">
        <f>IF(ISNUMBER(Input!B17451),IF(AND(Input!B17451&gt;=20,Input!B17451&lt;=700),Input!B17451,""),"")</f>
        <v/>
      </c>
      <c r="C17451">
        <f>IF(B17451="","",INT(A17451))</f>
        <v/>
      </c>
      <c r="D17451">
        <f>IF(B17451="","",HOUR(A17451))</f>
        <v/>
      </c>
      <c r="E17451">
        <f>IF(B17451="","",IF(INPUT!$I$1="","",IF(C17451&lt;(INT(INPUT!$I$1)-INPUT!$I$2),"Off Meds",IF(C17451&lt;=(INT(INPUT!$I$1)+INPUT!$I$2),"Washout","On Meds"))))</f>
        <v/>
      </c>
      <c r="F17451">
        <f>IF(B17451="","",1.509*(LN(B17451)^1.084-5.381))</f>
        <v/>
      </c>
      <c r="G17451">
        <f>IF(F17451="","",IF(F17451&lt;0,10*F17451^2,0))</f>
        <v/>
      </c>
      <c r="H17451">
        <f>IF(F17451="","",IF(F17451&gt;0,10*F17451^2,0))</f>
        <v/>
      </c>
    </row>
    <row r="17452">
      <c r="A17452">
        <f>Input!A17452</f>
        <v/>
      </c>
      <c r="B17452">
        <f>IF(ISNUMBER(Input!B17452),IF(AND(Input!B17452&gt;=20,Input!B17452&lt;=700),Input!B17452,""),"")</f>
        <v/>
      </c>
      <c r="C17452">
        <f>IF(B17452="","",INT(A17452))</f>
        <v/>
      </c>
      <c r="D17452">
        <f>IF(B17452="","",HOUR(A17452))</f>
        <v/>
      </c>
      <c r="E17452">
        <f>IF(B17452="","",IF(INPUT!$I$1="","",IF(C17452&lt;(INT(INPUT!$I$1)-INPUT!$I$2),"Off Meds",IF(C17452&lt;=(INT(INPUT!$I$1)+INPUT!$I$2),"Washout","On Meds"))))</f>
        <v/>
      </c>
      <c r="F17452">
        <f>IF(B17452="","",1.509*(LN(B17452)^1.084-5.381))</f>
        <v/>
      </c>
      <c r="G17452">
        <f>IF(F17452="","",IF(F17452&lt;0,10*F17452^2,0))</f>
        <v/>
      </c>
      <c r="H17452">
        <f>IF(F17452="","",IF(F17452&gt;0,10*F17452^2,0))</f>
        <v/>
      </c>
    </row>
    <row r="17453">
      <c r="A17453">
        <f>Input!A17453</f>
        <v/>
      </c>
      <c r="B17453">
        <f>IF(ISNUMBER(Input!B17453),IF(AND(Input!B17453&gt;=20,Input!B17453&lt;=700),Input!B17453,""),"")</f>
        <v/>
      </c>
      <c r="C17453">
        <f>IF(B17453="","",INT(A17453))</f>
        <v/>
      </c>
      <c r="D17453">
        <f>IF(B17453="","",HOUR(A17453))</f>
        <v/>
      </c>
      <c r="E17453">
        <f>IF(B17453="","",IF(INPUT!$I$1="","",IF(C17453&lt;(INT(INPUT!$I$1)-INPUT!$I$2),"Off Meds",IF(C17453&lt;=(INT(INPUT!$I$1)+INPUT!$I$2),"Washout","On Meds"))))</f>
        <v/>
      </c>
      <c r="F17453">
        <f>IF(B17453="","",1.509*(LN(B17453)^1.084-5.381))</f>
        <v/>
      </c>
      <c r="G17453">
        <f>IF(F17453="","",IF(F17453&lt;0,10*F17453^2,0))</f>
        <v/>
      </c>
      <c r="H17453">
        <f>IF(F17453="","",IF(F17453&gt;0,10*F17453^2,0))</f>
        <v/>
      </c>
    </row>
    <row r="17454">
      <c r="A17454">
        <f>Input!A17454</f>
        <v/>
      </c>
      <c r="B17454">
        <f>IF(ISNUMBER(Input!B17454),IF(AND(Input!B17454&gt;=20,Input!B17454&lt;=700),Input!B17454,""),"")</f>
        <v/>
      </c>
      <c r="C17454">
        <f>IF(B17454="","",INT(A17454))</f>
        <v/>
      </c>
      <c r="D17454">
        <f>IF(B17454="","",HOUR(A17454))</f>
        <v/>
      </c>
      <c r="E17454">
        <f>IF(B17454="","",IF(INPUT!$I$1="","",IF(C17454&lt;(INT(INPUT!$I$1)-INPUT!$I$2),"Off Meds",IF(C17454&lt;=(INT(INPUT!$I$1)+INPUT!$I$2),"Washout","On Meds"))))</f>
        <v/>
      </c>
      <c r="F17454">
        <f>IF(B17454="","",1.509*(LN(B17454)^1.084-5.381))</f>
        <v/>
      </c>
      <c r="G17454">
        <f>IF(F17454="","",IF(F17454&lt;0,10*F17454^2,0))</f>
        <v/>
      </c>
      <c r="H17454">
        <f>IF(F17454="","",IF(F17454&gt;0,10*F17454^2,0))</f>
        <v/>
      </c>
    </row>
    <row r="17455">
      <c r="A17455">
        <f>Input!A17455</f>
        <v/>
      </c>
      <c r="B17455">
        <f>IF(ISNUMBER(Input!B17455),IF(AND(Input!B17455&gt;=20,Input!B17455&lt;=700),Input!B17455,""),"")</f>
        <v/>
      </c>
      <c r="C17455">
        <f>IF(B17455="","",INT(A17455))</f>
        <v/>
      </c>
      <c r="D17455">
        <f>IF(B17455="","",HOUR(A17455))</f>
        <v/>
      </c>
      <c r="E17455">
        <f>IF(B17455="","",IF(INPUT!$I$1="","",IF(C17455&lt;(INT(INPUT!$I$1)-INPUT!$I$2),"Off Meds",IF(C17455&lt;=(INT(INPUT!$I$1)+INPUT!$I$2),"Washout","On Meds"))))</f>
        <v/>
      </c>
      <c r="F17455">
        <f>IF(B17455="","",1.509*(LN(B17455)^1.084-5.381))</f>
        <v/>
      </c>
      <c r="G17455">
        <f>IF(F17455="","",IF(F17455&lt;0,10*F17455^2,0))</f>
        <v/>
      </c>
      <c r="H17455">
        <f>IF(F17455="","",IF(F17455&gt;0,10*F17455^2,0))</f>
        <v/>
      </c>
    </row>
    <row r="17456">
      <c r="A17456">
        <f>Input!A17456</f>
        <v/>
      </c>
      <c r="B17456">
        <f>IF(ISNUMBER(Input!B17456),IF(AND(Input!B17456&gt;=20,Input!B17456&lt;=700),Input!B17456,""),"")</f>
        <v/>
      </c>
      <c r="C17456">
        <f>IF(B17456="","",INT(A17456))</f>
        <v/>
      </c>
      <c r="D17456">
        <f>IF(B17456="","",HOUR(A17456))</f>
        <v/>
      </c>
      <c r="E17456">
        <f>IF(B17456="","",IF(INPUT!$I$1="","",IF(C17456&lt;(INT(INPUT!$I$1)-INPUT!$I$2),"Off Meds",IF(C17456&lt;=(INT(INPUT!$I$1)+INPUT!$I$2),"Washout","On Meds"))))</f>
        <v/>
      </c>
      <c r="F17456">
        <f>IF(B17456="","",1.509*(LN(B17456)^1.084-5.381))</f>
        <v/>
      </c>
      <c r="G17456">
        <f>IF(F17456="","",IF(F17456&lt;0,10*F17456^2,0))</f>
        <v/>
      </c>
      <c r="H17456">
        <f>IF(F17456="","",IF(F17456&gt;0,10*F17456^2,0))</f>
        <v/>
      </c>
    </row>
    <row r="17457">
      <c r="A17457">
        <f>Input!A17457</f>
        <v/>
      </c>
      <c r="B17457">
        <f>IF(ISNUMBER(Input!B17457),IF(AND(Input!B17457&gt;=20,Input!B17457&lt;=700),Input!B17457,""),"")</f>
        <v/>
      </c>
      <c r="C17457">
        <f>IF(B17457="","",INT(A17457))</f>
        <v/>
      </c>
      <c r="D17457">
        <f>IF(B17457="","",HOUR(A17457))</f>
        <v/>
      </c>
      <c r="E17457">
        <f>IF(B17457="","",IF(INPUT!$I$1="","",IF(C17457&lt;(INT(INPUT!$I$1)-INPUT!$I$2),"Off Meds",IF(C17457&lt;=(INT(INPUT!$I$1)+INPUT!$I$2),"Washout","On Meds"))))</f>
        <v/>
      </c>
      <c r="F17457">
        <f>IF(B17457="","",1.509*(LN(B17457)^1.084-5.381))</f>
        <v/>
      </c>
      <c r="G17457">
        <f>IF(F17457="","",IF(F17457&lt;0,10*F17457^2,0))</f>
        <v/>
      </c>
      <c r="H17457">
        <f>IF(F17457="","",IF(F17457&gt;0,10*F17457^2,0))</f>
        <v/>
      </c>
    </row>
    <row r="17458">
      <c r="A17458">
        <f>Input!A17458</f>
        <v/>
      </c>
      <c r="B17458">
        <f>IF(ISNUMBER(Input!B17458),IF(AND(Input!B17458&gt;=20,Input!B17458&lt;=700),Input!B17458,""),"")</f>
        <v/>
      </c>
      <c r="C17458">
        <f>IF(B17458="","",INT(A17458))</f>
        <v/>
      </c>
      <c r="D17458">
        <f>IF(B17458="","",HOUR(A17458))</f>
        <v/>
      </c>
      <c r="E17458">
        <f>IF(B17458="","",IF(INPUT!$I$1="","",IF(C17458&lt;(INT(INPUT!$I$1)-INPUT!$I$2),"Off Meds",IF(C17458&lt;=(INT(INPUT!$I$1)+INPUT!$I$2),"Washout","On Meds"))))</f>
        <v/>
      </c>
      <c r="F17458">
        <f>IF(B17458="","",1.509*(LN(B17458)^1.084-5.381))</f>
        <v/>
      </c>
      <c r="G17458">
        <f>IF(F17458="","",IF(F17458&lt;0,10*F17458^2,0))</f>
        <v/>
      </c>
      <c r="H17458">
        <f>IF(F17458="","",IF(F17458&gt;0,10*F17458^2,0))</f>
        <v/>
      </c>
    </row>
    <row r="17459">
      <c r="A17459">
        <f>Input!A17459</f>
        <v/>
      </c>
      <c r="B17459">
        <f>IF(ISNUMBER(Input!B17459),IF(AND(Input!B17459&gt;=20,Input!B17459&lt;=700),Input!B17459,""),"")</f>
        <v/>
      </c>
      <c r="C17459">
        <f>IF(B17459="","",INT(A17459))</f>
        <v/>
      </c>
      <c r="D17459">
        <f>IF(B17459="","",HOUR(A17459))</f>
        <v/>
      </c>
      <c r="E17459">
        <f>IF(B17459="","",IF(INPUT!$I$1="","",IF(C17459&lt;(INT(INPUT!$I$1)-INPUT!$I$2),"Off Meds",IF(C17459&lt;=(INT(INPUT!$I$1)+INPUT!$I$2),"Washout","On Meds"))))</f>
        <v/>
      </c>
      <c r="F17459">
        <f>IF(B17459="","",1.509*(LN(B17459)^1.084-5.381))</f>
        <v/>
      </c>
      <c r="G17459">
        <f>IF(F17459="","",IF(F17459&lt;0,10*F17459^2,0))</f>
        <v/>
      </c>
      <c r="H17459">
        <f>IF(F17459="","",IF(F17459&gt;0,10*F17459^2,0))</f>
        <v/>
      </c>
    </row>
    <row r="17460">
      <c r="A17460">
        <f>Input!A17460</f>
        <v/>
      </c>
      <c r="B17460">
        <f>IF(ISNUMBER(Input!B17460),IF(AND(Input!B17460&gt;=20,Input!B17460&lt;=700),Input!B17460,""),"")</f>
        <v/>
      </c>
      <c r="C17460">
        <f>IF(B17460="","",INT(A17460))</f>
        <v/>
      </c>
      <c r="D17460">
        <f>IF(B17460="","",HOUR(A17460))</f>
        <v/>
      </c>
      <c r="E17460">
        <f>IF(B17460="","",IF(INPUT!$I$1="","",IF(C17460&lt;(INT(INPUT!$I$1)-INPUT!$I$2),"Off Meds",IF(C17460&lt;=(INT(INPUT!$I$1)+INPUT!$I$2),"Washout","On Meds"))))</f>
        <v/>
      </c>
      <c r="F17460">
        <f>IF(B17460="","",1.509*(LN(B17460)^1.084-5.381))</f>
        <v/>
      </c>
      <c r="G17460">
        <f>IF(F17460="","",IF(F17460&lt;0,10*F17460^2,0))</f>
        <v/>
      </c>
      <c r="H17460">
        <f>IF(F17460="","",IF(F17460&gt;0,10*F17460^2,0))</f>
        <v/>
      </c>
    </row>
    <row r="17461">
      <c r="A17461">
        <f>Input!A17461</f>
        <v/>
      </c>
      <c r="B17461">
        <f>IF(ISNUMBER(Input!B17461),IF(AND(Input!B17461&gt;=20,Input!B17461&lt;=700),Input!B17461,""),"")</f>
        <v/>
      </c>
      <c r="C17461">
        <f>IF(B17461="","",INT(A17461))</f>
        <v/>
      </c>
      <c r="D17461">
        <f>IF(B17461="","",HOUR(A17461))</f>
        <v/>
      </c>
      <c r="E17461">
        <f>IF(B17461="","",IF(INPUT!$I$1="","",IF(C17461&lt;(INT(INPUT!$I$1)-INPUT!$I$2),"Off Meds",IF(C17461&lt;=(INT(INPUT!$I$1)+INPUT!$I$2),"Washout","On Meds"))))</f>
        <v/>
      </c>
      <c r="F17461">
        <f>IF(B17461="","",1.509*(LN(B17461)^1.084-5.381))</f>
        <v/>
      </c>
      <c r="G17461">
        <f>IF(F17461="","",IF(F17461&lt;0,10*F17461^2,0))</f>
        <v/>
      </c>
      <c r="H17461">
        <f>IF(F17461="","",IF(F17461&gt;0,10*F17461^2,0))</f>
        <v/>
      </c>
    </row>
    <row r="17462">
      <c r="A17462">
        <f>Input!A17462</f>
        <v/>
      </c>
      <c r="B17462">
        <f>IF(ISNUMBER(Input!B17462),IF(AND(Input!B17462&gt;=20,Input!B17462&lt;=700),Input!B17462,""),"")</f>
        <v/>
      </c>
      <c r="C17462">
        <f>IF(B17462="","",INT(A17462))</f>
        <v/>
      </c>
      <c r="D17462">
        <f>IF(B17462="","",HOUR(A17462))</f>
        <v/>
      </c>
      <c r="E17462">
        <f>IF(B17462="","",IF(INPUT!$I$1="","",IF(C17462&lt;(INT(INPUT!$I$1)-INPUT!$I$2),"Off Meds",IF(C17462&lt;=(INT(INPUT!$I$1)+INPUT!$I$2),"Washout","On Meds"))))</f>
        <v/>
      </c>
      <c r="F17462">
        <f>IF(B17462="","",1.509*(LN(B17462)^1.084-5.381))</f>
        <v/>
      </c>
      <c r="G17462">
        <f>IF(F17462="","",IF(F17462&lt;0,10*F17462^2,0))</f>
        <v/>
      </c>
      <c r="H17462">
        <f>IF(F17462="","",IF(F17462&gt;0,10*F17462^2,0))</f>
        <v/>
      </c>
    </row>
    <row r="17463">
      <c r="A17463">
        <f>Input!A17463</f>
        <v/>
      </c>
      <c r="B17463">
        <f>IF(ISNUMBER(Input!B17463),IF(AND(Input!B17463&gt;=20,Input!B17463&lt;=700),Input!B17463,""),"")</f>
        <v/>
      </c>
      <c r="C17463">
        <f>IF(B17463="","",INT(A17463))</f>
        <v/>
      </c>
      <c r="D17463">
        <f>IF(B17463="","",HOUR(A17463))</f>
        <v/>
      </c>
      <c r="E17463">
        <f>IF(B17463="","",IF(INPUT!$I$1="","",IF(C17463&lt;(INT(INPUT!$I$1)-INPUT!$I$2),"Off Meds",IF(C17463&lt;=(INT(INPUT!$I$1)+INPUT!$I$2),"Washout","On Meds"))))</f>
        <v/>
      </c>
      <c r="F17463">
        <f>IF(B17463="","",1.509*(LN(B17463)^1.084-5.381))</f>
        <v/>
      </c>
      <c r="G17463">
        <f>IF(F17463="","",IF(F17463&lt;0,10*F17463^2,0))</f>
        <v/>
      </c>
      <c r="H17463">
        <f>IF(F17463="","",IF(F17463&gt;0,10*F17463^2,0))</f>
        <v/>
      </c>
    </row>
    <row r="17464">
      <c r="A17464">
        <f>Input!A17464</f>
        <v/>
      </c>
      <c r="B17464">
        <f>IF(ISNUMBER(Input!B17464),IF(AND(Input!B17464&gt;=20,Input!B17464&lt;=700),Input!B17464,""),"")</f>
        <v/>
      </c>
      <c r="C17464">
        <f>IF(B17464="","",INT(A17464))</f>
        <v/>
      </c>
      <c r="D17464">
        <f>IF(B17464="","",HOUR(A17464))</f>
        <v/>
      </c>
      <c r="E17464">
        <f>IF(B17464="","",IF(INPUT!$I$1="","",IF(C17464&lt;(INT(INPUT!$I$1)-INPUT!$I$2),"Off Meds",IF(C17464&lt;=(INT(INPUT!$I$1)+INPUT!$I$2),"Washout","On Meds"))))</f>
        <v/>
      </c>
      <c r="F17464">
        <f>IF(B17464="","",1.509*(LN(B17464)^1.084-5.381))</f>
        <v/>
      </c>
      <c r="G17464">
        <f>IF(F17464="","",IF(F17464&lt;0,10*F17464^2,0))</f>
        <v/>
      </c>
      <c r="H17464">
        <f>IF(F17464="","",IF(F17464&gt;0,10*F17464^2,0))</f>
        <v/>
      </c>
    </row>
    <row r="17465">
      <c r="A17465">
        <f>Input!A17465</f>
        <v/>
      </c>
      <c r="B17465">
        <f>IF(ISNUMBER(Input!B17465),IF(AND(Input!B17465&gt;=20,Input!B17465&lt;=700),Input!B17465,""),"")</f>
        <v/>
      </c>
      <c r="C17465">
        <f>IF(B17465="","",INT(A17465))</f>
        <v/>
      </c>
      <c r="D17465">
        <f>IF(B17465="","",HOUR(A17465))</f>
        <v/>
      </c>
      <c r="E17465">
        <f>IF(B17465="","",IF(INPUT!$I$1="","",IF(C17465&lt;(INT(INPUT!$I$1)-INPUT!$I$2),"Off Meds",IF(C17465&lt;=(INT(INPUT!$I$1)+INPUT!$I$2),"Washout","On Meds"))))</f>
        <v/>
      </c>
      <c r="F17465">
        <f>IF(B17465="","",1.509*(LN(B17465)^1.084-5.381))</f>
        <v/>
      </c>
      <c r="G17465">
        <f>IF(F17465="","",IF(F17465&lt;0,10*F17465^2,0))</f>
        <v/>
      </c>
      <c r="H17465">
        <f>IF(F17465="","",IF(F17465&gt;0,10*F17465^2,0))</f>
        <v/>
      </c>
    </row>
    <row r="17466">
      <c r="A17466">
        <f>Input!A17466</f>
        <v/>
      </c>
      <c r="B17466">
        <f>IF(ISNUMBER(Input!B17466),IF(AND(Input!B17466&gt;=20,Input!B17466&lt;=700),Input!B17466,""),"")</f>
        <v/>
      </c>
      <c r="C17466">
        <f>IF(B17466="","",INT(A17466))</f>
        <v/>
      </c>
      <c r="D17466">
        <f>IF(B17466="","",HOUR(A17466))</f>
        <v/>
      </c>
      <c r="E17466">
        <f>IF(B17466="","",IF(INPUT!$I$1="","",IF(C17466&lt;(INT(INPUT!$I$1)-INPUT!$I$2),"Off Meds",IF(C17466&lt;=(INT(INPUT!$I$1)+INPUT!$I$2),"Washout","On Meds"))))</f>
        <v/>
      </c>
      <c r="F17466">
        <f>IF(B17466="","",1.509*(LN(B17466)^1.084-5.381))</f>
        <v/>
      </c>
      <c r="G17466">
        <f>IF(F17466="","",IF(F17466&lt;0,10*F17466^2,0))</f>
        <v/>
      </c>
      <c r="H17466">
        <f>IF(F17466="","",IF(F17466&gt;0,10*F17466^2,0))</f>
        <v/>
      </c>
    </row>
    <row r="17467">
      <c r="A17467">
        <f>Input!A17467</f>
        <v/>
      </c>
      <c r="B17467">
        <f>IF(ISNUMBER(Input!B17467),IF(AND(Input!B17467&gt;=20,Input!B17467&lt;=700),Input!B17467,""),"")</f>
        <v/>
      </c>
      <c r="C17467">
        <f>IF(B17467="","",INT(A17467))</f>
        <v/>
      </c>
      <c r="D17467">
        <f>IF(B17467="","",HOUR(A17467))</f>
        <v/>
      </c>
      <c r="E17467">
        <f>IF(B17467="","",IF(INPUT!$I$1="","",IF(C17467&lt;(INT(INPUT!$I$1)-INPUT!$I$2),"Off Meds",IF(C17467&lt;=(INT(INPUT!$I$1)+INPUT!$I$2),"Washout","On Meds"))))</f>
        <v/>
      </c>
      <c r="F17467">
        <f>IF(B17467="","",1.509*(LN(B17467)^1.084-5.381))</f>
        <v/>
      </c>
      <c r="G17467">
        <f>IF(F17467="","",IF(F17467&lt;0,10*F17467^2,0))</f>
        <v/>
      </c>
      <c r="H17467">
        <f>IF(F17467="","",IF(F17467&gt;0,10*F17467^2,0))</f>
        <v/>
      </c>
    </row>
    <row r="17468">
      <c r="A17468">
        <f>Input!A17468</f>
        <v/>
      </c>
      <c r="B17468">
        <f>IF(ISNUMBER(Input!B17468),IF(AND(Input!B17468&gt;=20,Input!B17468&lt;=700),Input!B17468,""),"")</f>
        <v/>
      </c>
      <c r="C17468">
        <f>IF(B17468="","",INT(A17468))</f>
        <v/>
      </c>
      <c r="D17468">
        <f>IF(B17468="","",HOUR(A17468))</f>
        <v/>
      </c>
      <c r="E17468">
        <f>IF(B17468="","",IF(INPUT!$I$1="","",IF(C17468&lt;(INT(INPUT!$I$1)-INPUT!$I$2),"Off Meds",IF(C17468&lt;=(INT(INPUT!$I$1)+INPUT!$I$2),"Washout","On Meds"))))</f>
        <v/>
      </c>
      <c r="F17468">
        <f>IF(B17468="","",1.509*(LN(B17468)^1.084-5.381))</f>
        <v/>
      </c>
      <c r="G17468">
        <f>IF(F17468="","",IF(F17468&lt;0,10*F17468^2,0))</f>
        <v/>
      </c>
      <c r="H17468">
        <f>IF(F17468="","",IF(F17468&gt;0,10*F17468^2,0))</f>
        <v/>
      </c>
    </row>
    <row r="17469">
      <c r="A17469">
        <f>Input!A17469</f>
        <v/>
      </c>
      <c r="B17469">
        <f>IF(ISNUMBER(Input!B17469),IF(AND(Input!B17469&gt;=20,Input!B17469&lt;=700),Input!B17469,""),"")</f>
        <v/>
      </c>
      <c r="C17469">
        <f>IF(B17469="","",INT(A17469))</f>
        <v/>
      </c>
      <c r="D17469">
        <f>IF(B17469="","",HOUR(A17469))</f>
        <v/>
      </c>
      <c r="E17469">
        <f>IF(B17469="","",IF(INPUT!$I$1="","",IF(C17469&lt;(INT(INPUT!$I$1)-INPUT!$I$2),"Off Meds",IF(C17469&lt;=(INT(INPUT!$I$1)+INPUT!$I$2),"Washout","On Meds"))))</f>
        <v/>
      </c>
      <c r="F17469">
        <f>IF(B17469="","",1.509*(LN(B17469)^1.084-5.381))</f>
        <v/>
      </c>
      <c r="G17469">
        <f>IF(F17469="","",IF(F17469&lt;0,10*F17469^2,0))</f>
        <v/>
      </c>
      <c r="H17469">
        <f>IF(F17469="","",IF(F17469&gt;0,10*F17469^2,0))</f>
        <v/>
      </c>
    </row>
    <row r="17470">
      <c r="A17470">
        <f>Input!A17470</f>
        <v/>
      </c>
      <c r="B17470">
        <f>IF(ISNUMBER(Input!B17470),IF(AND(Input!B17470&gt;=20,Input!B17470&lt;=700),Input!B17470,""),"")</f>
        <v/>
      </c>
      <c r="C17470">
        <f>IF(B17470="","",INT(A17470))</f>
        <v/>
      </c>
      <c r="D17470">
        <f>IF(B17470="","",HOUR(A17470))</f>
        <v/>
      </c>
      <c r="E17470">
        <f>IF(B17470="","",IF(INPUT!$I$1="","",IF(C17470&lt;(INT(INPUT!$I$1)-INPUT!$I$2),"Off Meds",IF(C17470&lt;=(INT(INPUT!$I$1)+INPUT!$I$2),"Washout","On Meds"))))</f>
        <v/>
      </c>
      <c r="F17470">
        <f>IF(B17470="","",1.509*(LN(B17470)^1.084-5.381))</f>
        <v/>
      </c>
      <c r="G17470">
        <f>IF(F17470="","",IF(F17470&lt;0,10*F17470^2,0))</f>
        <v/>
      </c>
      <c r="H17470">
        <f>IF(F17470="","",IF(F17470&gt;0,10*F17470^2,0))</f>
        <v/>
      </c>
    </row>
    <row r="17471">
      <c r="A17471">
        <f>Input!A17471</f>
        <v/>
      </c>
      <c r="B17471">
        <f>IF(ISNUMBER(Input!B17471),IF(AND(Input!B17471&gt;=20,Input!B17471&lt;=700),Input!B17471,""),"")</f>
        <v/>
      </c>
      <c r="C17471">
        <f>IF(B17471="","",INT(A17471))</f>
        <v/>
      </c>
      <c r="D17471">
        <f>IF(B17471="","",HOUR(A17471))</f>
        <v/>
      </c>
      <c r="E17471">
        <f>IF(B17471="","",IF(INPUT!$I$1="","",IF(C17471&lt;(INT(INPUT!$I$1)-INPUT!$I$2),"Off Meds",IF(C17471&lt;=(INT(INPUT!$I$1)+INPUT!$I$2),"Washout","On Meds"))))</f>
        <v/>
      </c>
      <c r="F17471">
        <f>IF(B17471="","",1.509*(LN(B17471)^1.084-5.381))</f>
        <v/>
      </c>
      <c r="G17471">
        <f>IF(F17471="","",IF(F17471&lt;0,10*F17471^2,0))</f>
        <v/>
      </c>
      <c r="H17471">
        <f>IF(F17471="","",IF(F17471&gt;0,10*F17471^2,0))</f>
        <v/>
      </c>
    </row>
    <row r="17472">
      <c r="A17472">
        <f>Input!A17472</f>
        <v/>
      </c>
      <c r="B17472">
        <f>IF(ISNUMBER(Input!B17472),IF(AND(Input!B17472&gt;=20,Input!B17472&lt;=700),Input!B17472,""),"")</f>
        <v/>
      </c>
      <c r="C17472">
        <f>IF(B17472="","",INT(A17472))</f>
        <v/>
      </c>
      <c r="D17472">
        <f>IF(B17472="","",HOUR(A17472))</f>
        <v/>
      </c>
      <c r="E17472">
        <f>IF(B17472="","",IF(INPUT!$I$1="","",IF(C17472&lt;(INT(INPUT!$I$1)-INPUT!$I$2),"Off Meds",IF(C17472&lt;=(INT(INPUT!$I$1)+INPUT!$I$2),"Washout","On Meds"))))</f>
        <v/>
      </c>
      <c r="F17472">
        <f>IF(B17472="","",1.509*(LN(B17472)^1.084-5.381))</f>
        <v/>
      </c>
      <c r="G17472">
        <f>IF(F17472="","",IF(F17472&lt;0,10*F17472^2,0))</f>
        <v/>
      </c>
      <c r="H17472">
        <f>IF(F17472="","",IF(F17472&gt;0,10*F17472^2,0))</f>
        <v/>
      </c>
    </row>
    <row r="17473">
      <c r="A17473">
        <f>Input!A17473</f>
        <v/>
      </c>
      <c r="B17473">
        <f>IF(ISNUMBER(Input!B17473),IF(AND(Input!B17473&gt;=20,Input!B17473&lt;=700),Input!B17473,""),"")</f>
        <v/>
      </c>
      <c r="C17473">
        <f>IF(B17473="","",INT(A17473))</f>
        <v/>
      </c>
      <c r="D17473">
        <f>IF(B17473="","",HOUR(A17473))</f>
        <v/>
      </c>
      <c r="E17473">
        <f>IF(B17473="","",IF(INPUT!$I$1="","",IF(C17473&lt;(INT(INPUT!$I$1)-INPUT!$I$2),"Off Meds",IF(C17473&lt;=(INT(INPUT!$I$1)+INPUT!$I$2),"Washout","On Meds"))))</f>
        <v/>
      </c>
      <c r="F17473">
        <f>IF(B17473="","",1.509*(LN(B17473)^1.084-5.381))</f>
        <v/>
      </c>
      <c r="G17473">
        <f>IF(F17473="","",IF(F17473&lt;0,10*F17473^2,0))</f>
        <v/>
      </c>
      <c r="H17473">
        <f>IF(F17473="","",IF(F17473&gt;0,10*F17473^2,0))</f>
        <v/>
      </c>
    </row>
    <row r="17474">
      <c r="A17474">
        <f>Input!A17474</f>
        <v/>
      </c>
      <c r="B17474">
        <f>IF(ISNUMBER(Input!B17474),IF(AND(Input!B17474&gt;=20,Input!B17474&lt;=700),Input!B17474,""),"")</f>
        <v/>
      </c>
      <c r="C17474">
        <f>IF(B17474="","",INT(A17474))</f>
        <v/>
      </c>
      <c r="D17474">
        <f>IF(B17474="","",HOUR(A17474))</f>
        <v/>
      </c>
      <c r="E17474">
        <f>IF(B17474="","",IF(INPUT!$I$1="","",IF(C17474&lt;(INT(INPUT!$I$1)-INPUT!$I$2),"Off Meds",IF(C17474&lt;=(INT(INPUT!$I$1)+INPUT!$I$2),"Washout","On Meds"))))</f>
        <v/>
      </c>
      <c r="F17474">
        <f>IF(B17474="","",1.509*(LN(B17474)^1.084-5.381))</f>
        <v/>
      </c>
      <c r="G17474">
        <f>IF(F17474="","",IF(F17474&lt;0,10*F17474^2,0))</f>
        <v/>
      </c>
      <c r="H17474">
        <f>IF(F17474="","",IF(F17474&gt;0,10*F17474^2,0))</f>
        <v/>
      </c>
    </row>
    <row r="17475">
      <c r="A17475">
        <f>Input!A17475</f>
        <v/>
      </c>
      <c r="B17475">
        <f>IF(ISNUMBER(Input!B17475),IF(AND(Input!B17475&gt;=20,Input!B17475&lt;=700),Input!B17475,""),"")</f>
        <v/>
      </c>
      <c r="C17475">
        <f>IF(B17475="","",INT(A17475))</f>
        <v/>
      </c>
      <c r="D17475">
        <f>IF(B17475="","",HOUR(A17475))</f>
        <v/>
      </c>
      <c r="E17475">
        <f>IF(B17475="","",IF(INPUT!$I$1="","",IF(C17475&lt;(INT(INPUT!$I$1)-INPUT!$I$2),"Off Meds",IF(C17475&lt;=(INT(INPUT!$I$1)+INPUT!$I$2),"Washout","On Meds"))))</f>
        <v/>
      </c>
      <c r="F17475">
        <f>IF(B17475="","",1.509*(LN(B17475)^1.084-5.381))</f>
        <v/>
      </c>
      <c r="G17475">
        <f>IF(F17475="","",IF(F17475&lt;0,10*F17475^2,0))</f>
        <v/>
      </c>
      <c r="H17475">
        <f>IF(F17475="","",IF(F17475&gt;0,10*F17475^2,0))</f>
        <v/>
      </c>
    </row>
    <row r="17476">
      <c r="A17476">
        <f>Input!A17476</f>
        <v/>
      </c>
      <c r="B17476">
        <f>IF(ISNUMBER(Input!B17476),IF(AND(Input!B17476&gt;=20,Input!B17476&lt;=700),Input!B17476,""),"")</f>
        <v/>
      </c>
      <c r="C17476">
        <f>IF(B17476="","",INT(A17476))</f>
        <v/>
      </c>
      <c r="D17476">
        <f>IF(B17476="","",HOUR(A17476))</f>
        <v/>
      </c>
      <c r="E17476">
        <f>IF(B17476="","",IF(INPUT!$I$1="","",IF(C17476&lt;(INT(INPUT!$I$1)-INPUT!$I$2),"Off Meds",IF(C17476&lt;=(INT(INPUT!$I$1)+INPUT!$I$2),"Washout","On Meds"))))</f>
        <v/>
      </c>
      <c r="F17476">
        <f>IF(B17476="","",1.509*(LN(B17476)^1.084-5.381))</f>
        <v/>
      </c>
      <c r="G17476">
        <f>IF(F17476="","",IF(F17476&lt;0,10*F17476^2,0))</f>
        <v/>
      </c>
      <c r="H17476">
        <f>IF(F17476="","",IF(F17476&gt;0,10*F17476^2,0))</f>
        <v/>
      </c>
    </row>
    <row r="17477">
      <c r="A17477">
        <f>Input!A17477</f>
        <v/>
      </c>
      <c r="B17477">
        <f>IF(ISNUMBER(Input!B17477),IF(AND(Input!B17477&gt;=20,Input!B17477&lt;=700),Input!B17477,""),"")</f>
        <v/>
      </c>
      <c r="C17477">
        <f>IF(B17477="","",INT(A17477))</f>
        <v/>
      </c>
      <c r="D17477">
        <f>IF(B17477="","",HOUR(A17477))</f>
        <v/>
      </c>
      <c r="E17477">
        <f>IF(B17477="","",IF(INPUT!$I$1="","",IF(C17477&lt;(INT(INPUT!$I$1)-INPUT!$I$2),"Off Meds",IF(C17477&lt;=(INT(INPUT!$I$1)+INPUT!$I$2),"Washout","On Meds"))))</f>
        <v/>
      </c>
      <c r="F17477">
        <f>IF(B17477="","",1.509*(LN(B17477)^1.084-5.381))</f>
        <v/>
      </c>
      <c r="G17477">
        <f>IF(F17477="","",IF(F17477&lt;0,10*F17477^2,0))</f>
        <v/>
      </c>
      <c r="H17477">
        <f>IF(F17477="","",IF(F17477&gt;0,10*F17477^2,0))</f>
        <v/>
      </c>
    </row>
    <row r="17478">
      <c r="A17478">
        <f>Input!A17478</f>
        <v/>
      </c>
      <c r="B17478">
        <f>IF(ISNUMBER(Input!B17478),IF(AND(Input!B17478&gt;=20,Input!B17478&lt;=700),Input!B17478,""),"")</f>
        <v/>
      </c>
      <c r="C17478">
        <f>IF(B17478="","",INT(A17478))</f>
        <v/>
      </c>
      <c r="D17478">
        <f>IF(B17478="","",HOUR(A17478))</f>
        <v/>
      </c>
      <c r="E17478">
        <f>IF(B17478="","",IF(INPUT!$I$1="","",IF(C17478&lt;(INT(INPUT!$I$1)-INPUT!$I$2),"Off Meds",IF(C17478&lt;=(INT(INPUT!$I$1)+INPUT!$I$2),"Washout","On Meds"))))</f>
        <v/>
      </c>
      <c r="F17478">
        <f>IF(B17478="","",1.509*(LN(B17478)^1.084-5.381))</f>
        <v/>
      </c>
      <c r="G17478">
        <f>IF(F17478="","",IF(F17478&lt;0,10*F17478^2,0))</f>
        <v/>
      </c>
      <c r="H17478">
        <f>IF(F17478="","",IF(F17478&gt;0,10*F17478^2,0))</f>
        <v/>
      </c>
    </row>
    <row r="17479">
      <c r="A17479">
        <f>Input!A17479</f>
        <v/>
      </c>
      <c r="B17479">
        <f>IF(ISNUMBER(Input!B17479),IF(AND(Input!B17479&gt;=20,Input!B17479&lt;=700),Input!B17479,""),"")</f>
        <v/>
      </c>
      <c r="C17479">
        <f>IF(B17479="","",INT(A17479))</f>
        <v/>
      </c>
      <c r="D17479">
        <f>IF(B17479="","",HOUR(A17479))</f>
        <v/>
      </c>
      <c r="E17479">
        <f>IF(B17479="","",IF(INPUT!$I$1="","",IF(C17479&lt;(INT(INPUT!$I$1)-INPUT!$I$2),"Off Meds",IF(C17479&lt;=(INT(INPUT!$I$1)+INPUT!$I$2),"Washout","On Meds"))))</f>
        <v/>
      </c>
      <c r="F17479">
        <f>IF(B17479="","",1.509*(LN(B17479)^1.084-5.381))</f>
        <v/>
      </c>
      <c r="G17479">
        <f>IF(F17479="","",IF(F17479&lt;0,10*F17479^2,0))</f>
        <v/>
      </c>
      <c r="H17479">
        <f>IF(F17479="","",IF(F17479&gt;0,10*F17479^2,0))</f>
        <v/>
      </c>
    </row>
    <row r="17480">
      <c r="A17480">
        <f>Input!A17480</f>
        <v/>
      </c>
      <c r="B17480">
        <f>IF(ISNUMBER(Input!B17480),IF(AND(Input!B17480&gt;=20,Input!B17480&lt;=700),Input!B17480,""),"")</f>
        <v/>
      </c>
      <c r="C17480">
        <f>IF(B17480="","",INT(A17480))</f>
        <v/>
      </c>
      <c r="D17480">
        <f>IF(B17480="","",HOUR(A17480))</f>
        <v/>
      </c>
      <c r="E17480">
        <f>IF(B17480="","",IF(INPUT!$I$1="","",IF(C17480&lt;(INT(INPUT!$I$1)-INPUT!$I$2),"Off Meds",IF(C17480&lt;=(INT(INPUT!$I$1)+INPUT!$I$2),"Washout","On Meds"))))</f>
        <v/>
      </c>
      <c r="F17480">
        <f>IF(B17480="","",1.509*(LN(B17480)^1.084-5.381))</f>
        <v/>
      </c>
      <c r="G17480">
        <f>IF(F17480="","",IF(F17480&lt;0,10*F17480^2,0))</f>
        <v/>
      </c>
      <c r="H17480">
        <f>IF(F17480="","",IF(F17480&gt;0,10*F17480^2,0))</f>
        <v/>
      </c>
    </row>
    <row r="17481">
      <c r="A17481">
        <f>Input!A17481</f>
        <v/>
      </c>
      <c r="B17481">
        <f>IF(ISNUMBER(Input!B17481),IF(AND(Input!B17481&gt;=20,Input!B17481&lt;=700),Input!B17481,""),"")</f>
        <v/>
      </c>
      <c r="C17481">
        <f>IF(B17481="","",INT(A17481))</f>
        <v/>
      </c>
      <c r="D17481">
        <f>IF(B17481="","",HOUR(A17481))</f>
        <v/>
      </c>
      <c r="E17481">
        <f>IF(B17481="","",IF(INPUT!$I$1="","",IF(C17481&lt;(INT(INPUT!$I$1)-INPUT!$I$2),"Off Meds",IF(C17481&lt;=(INT(INPUT!$I$1)+INPUT!$I$2),"Washout","On Meds"))))</f>
        <v/>
      </c>
      <c r="F17481">
        <f>IF(B17481="","",1.509*(LN(B17481)^1.084-5.381))</f>
        <v/>
      </c>
      <c r="G17481">
        <f>IF(F17481="","",IF(F17481&lt;0,10*F17481^2,0))</f>
        <v/>
      </c>
      <c r="H17481">
        <f>IF(F17481="","",IF(F17481&gt;0,10*F17481^2,0))</f>
        <v/>
      </c>
    </row>
    <row r="17482">
      <c r="A17482">
        <f>Input!A17482</f>
        <v/>
      </c>
      <c r="B17482">
        <f>IF(ISNUMBER(Input!B17482),IF(AND(Input!B17482&gt;=20,Input!B17482&lt;=700),Input!B17482,""),"")</f>
        <v/>
      </c>
      <c r="C17482">
        <f>IF(B17482="","",INT(A17482))</f>
        <v/>
      </c>
      <c r="D17482">
        <f>IF(B17482="","",HOUR(A17482))</f>
        <v/>
      </c>
      <c r="E17482">
        <f>IF(B17482="","",IF(INPUT!$I$1="","",IF(C17482&lt;(INT(INPUT!$I$1)-INPUT!$I$2),"Off Meds",IF(C17482&lt;=(INT(INPUT!$I$1)+INPUT!$I$2),"Washout","On Meds"))))</f>
        <v/>
      </c>
      <c r="F17482">
        <f>IF(B17482="","",1.509*(LN(B17482)^1.084-5.381))</f>
        <v/>
      </c>
      <c r="G17482">
        <f>IF(F17482="","",IF(F17482&lt;0,10*F17482^2,0))</f>
        <v/>
      </c>
      <c r="H17482">
        <f>IF(F17482="","",IF(F17482&gt;0,10*F17482^2,0))</f>
        <v/>
      </c>
    </row>
    <row r="17483">
      <c r="A17483">
        <f>Input!A17483</f>
        <v/>
      </c>
      <c r="B17483">
        <f>IF(ISNUMBER(Input!B17483),IF(AND(Input!B17483&gt;=20,Input!B17483&lt;=700),Input!B17483,""),"")</f>
        <v/>
      </c>
      <c r="C17483">
        <f>IF(B17483="","",INT(A17483))</f>
        <v/>
      </c>
      <c r="D17483">
        <f>IF(B17483="","",HOUR(A17483))</f>
        <v/>
      </c>
      <c r="E17483">
        <f>IF(B17483="","",IF(INPUT!$I$1="","",IF(C17483&lt;(INT(INPUT!$I$1)-INPUT!$I$2),"Off Meds",IF(C17483&lt;=(INT(INPUT!$I$1)+INPUT!$I$2),"Washout","On Meds"))))</f>
        <v/>
      </c>
      <c r="F17483">
        <f>IF(B17483="","",1.509*(LN(B17483)^1.084-5.381))</f>
        <v/>
      </c>
      <c r="G17483">
        <f>IF(F17483="","",IF(F17483&lt;0,10*F17483^2,0))</f>
        <v/>
      </c>
      <c r="H17483">
        <f>IF(F17483="","",IF(F17483&gt;0,10*F17483^2,0))</f>
        <v/>
      </c>
    </row>
    <row r="17484">
      <c r="A17484">
        <f>Input!A17484</f>
        <v/>
      </c>
      <c r="B17484">
        <f>IF(ISNUMBER(Input!B17484),IF(AND(Input!B17484&gt;=20,Input!B17484&lt;=700),Input!B17484,""),"")</f>
        <v/>
      </c>
      <c r="C17484">
        <f>IF(B17484="","",INT(A17484))</f>
        <v/>
      </c>
      <c r="D17484">
        <f>IF(B17484="","",HOUR(A17484))</f>
        <v/>
      </c>
      <c r="E17484">
        <f>IF(B17484="","",IF(INPUT!$I$1="","",IF(C17484&lt;(INT(INPUT!$I$1)-INPUT!$I$2),"Off Meds",IF(C17484&lt;=(INT(INPUT!$I$1)+INPUT!$I$2),"Washout","On Meds"))))</f>
        <v/>
      </c>
      <c r="F17484">
        <f>IF(B17484="","",1.509*(LN(B17484)^1.084-5.381))</f>
        <v/>
      </c>
      <c r="G17484">
        <f>IF(F17484="","",IF(F17484&lt;0,10*F17484^2,0))</f>
        <v/>
      </c>
      <c r="H17484">
        <f>IF(F17484="","",IF(F17484&gt;0,10*F17484^2,0))</f>
        <v/>
      </c>
    </row>
    <row r="17485">
      <c r="A17485">
        <f>Input!A17485</f>
        <v/>
      </c>
      <c r="B17485">
        <f>IF(ISNUMBER(Input!B17485),IF(AND(Input!B17485&gt;=20,Input!B17485&lt;=700),Input!B17485,""),"")</f>
        <v/>
      </c>
      <c r="C17485">
        <f>IF(B17485="","",INT(A17485))</f>
        <v/>
      </c>
      <c r="D17485">
        <f>IF(B17485="","",HOUR(A17485))</f>
        <v/>
      </c>
      <c r="E17485">
        <f>IF(B17485="","",IF(INPUT!$I$1="","",IF(C17485&lt;(INT(INPUT!$I$1)-INPUT!$I$2),"Off Meds",IF(C17485&lt;=(INT(INPUT!$I$1)+INPUT!$I$2),"Washout","On Meds"))))</f>
        <v/>
      </c>
      <c r="F17485">
        <f>IF(B17485="","",1.509*(LN(B17485)^1.084-5.381))</f>
        <v/>
      </c>
      <c r="G17485">
        <f>IF(F17485="","",IF(F17485&lt;0,10*F17485^2,0))</f>
        <v/>
      </c>
      <c r="H17485">
        <f>IF(F17485="","",IF(F17485&gt;0,10*F17485^2,0))</f>
        <v/>
      </c>
    </row>
    <row r="17486">
      <c r="A17486">
        <f>Input!A17486</f>
        <v/>
      </c>
      <c r="B17486">
        <f>IF(ISNUMBER(Input!B17486),IF(AND(Input!B17486&gt;=20,Input!B17486&lt;=700),Input!B17486,""),"")</f>
        <v/>
      </c>
      <c r="C17486">
        <f>IF(B17486="","",INT(A17486))</f>
        <v/>
      </c>
      <c r="D17486">
        <f>IF(B17486="","",HOUR(A17486))</f>
        <v/>
      </c>
      <c r="E17486">
        <f>IF(B17486="","",IF(INPUT!$I$1="","",IF(C17486&lt;(INT(INPUT!$I$1)-INPUT!$I$2),"Off Meds",IF(C17486&lt;=(INT(INPUT!$I$1)+INPUT!$I$2),"Washout","On Meds"))))</f>
        <v/>
      </c>
      <c r="F17486">
        <f>IF(B17486="","",1.509*(LN(B17486)^1.084-5.381))</f>
        <v/>
      </c>
      <c r="G17486">
        <f>IF(F17486="","",IF(F17486&lt;0,10*F17486^2,0))</f>
        <v/>
      </c>
      <c r="H17486">
        <f>IF(F17486="","",IF(F17486&gt;0,10*F17486^2,0))</f>
        <v/>
      </c>
    </row>
    <row r="17487">
      <c r="A17487">
        <f>Input!A17487</f>
        <v/>
      </c>
      <c r="B17487">
        <f>IF(ISNUMBER(Input!B17487),IF(AND(Input!B17487&gt;=20,Input!B17487&lt;=700),Input!B17487,""),"")</f>
        <v/>
      </c>
      <c r="C17487">
        <f>IF(B17487="","",INT(A17487))</f>
        <v/>
      </c>
      <c r="D17487">
        <f>IF(B17487="","",HOUR(A17487))</f>
        <v/>
      </c>
      <c r="E17487">
        <f>IF(B17487="","",IF(INPUT!$I$1="","",IF(C17487&lt;(INT(INPUT!$I$1)-INPUT!$I$2),"Off Meds",IF(C17487&lt;=(INT(INPUT!$I$1)+INPUT!$I$2),"Washout","On Meds"))))</f>
        <v/>
      </c>
      <c r="F17487">
        <f>IF(B17487="","",1.509*(LN(B17487)^1.084-5.381))</f>
        <v/>
      </c>
      <c r="G17487">
        <f>IF(F17487="","",IF(F17487&lt;0,10*F17487^2,0))</f>
        <v/>
      </c>
      <c r="H17487">
        <f>IF(F17487="","",IF(F17487&gt;0,10*F17487^2,0))</f>
        <v/>
      </c>
    </row>
    <row r="17488">
      <c r="A17488">
        <f>Input!A17488</f>
        <v/>
      </c>
      <c r="B17488">
        <f>IF(ISNUMBER(Input!B17488),IF(AND(Input!B17488&gt;=20,Input!B17488&lt;=700),Input!B17488,""),"")</f>
        <v/>
      </c>
      <c r="C17488">
        <f>IF(B17488="","",INT(A17488))</f>
        <v/>
      </c>
      <c r="D17488">
        <f>IF(B17488="","",HOUR(A17488))</f>
        <v/>
      </c>
      <c r="E17488">
        <f>IF(B17488="","",IF(INPUT!$I$1="","",IF(C17488&lt;(INT(INPUT!$I$1)-INPUT!$I$2),"Off Meds",IF(C17488&lt;=(INT(INPUT!$I$1)+INPUT!$I$2),"Washout","On Meds"))))</f>
        <v/>
      </c>
      <c r="F17488">
        <f>IF(B17488="","",1.509*(LN(B17488)^1.084-5.381))</f>
        <v/>
      </c>
      <c r="G17488">
        <f>IF(F17488="","",IF(F17488&lt;0,10*F17488^2,0))</f>
        <v/>
      </c>
      <c r="H17488">
        <f>IF(F17488="","",IF(F17488&gt;0,10*F17488^2,0))</f>
        <v/>
      </c>
    </row>
    <row r="17489">
      <c r="A17489">
        <f>Input!A17489</f>
        <v/>
      </c>
      <c r="B17489">
        <f>IF(ISNUMBER(Input!B17489),IF(AND(Input!B17489&gt;=20,Input!B17489&lt;=700),Input!B17489,""),"")</f>
        <v/>
      </c>
      <c r="C17489">
        <f>IF(B17489="","",INT(A17489))</f>
        <v/>
      </c>
      <c r="D17489">
        <f>IF(B17489="","",HOUR(A17489))</f>
        <v/>
      </c>
      <c r="E17489">
        <f>IF(B17489="","",IF(INPUT!$I$1="","",IF(C17489&lt;(INT(INPUT!$I$1)-INPUT!$I$2),"Off Meds",IF(C17489&lt;=(INT(INPUT!$I$1)+INPUT!$I$2),"Washout","On Meds"))))</f>
        <v/>
      </c>
      <c r="F17489">
        <f>IF(B17489="","",1.509*(LN(B17489)^1.084-5.381))</f>
        <v/>
      </c>
      <c r="G17489">
        <f>IF(F17489="","",IF(F17489&lt;0,10*F17489^2,0))</f>
        <v/>
      </c>
      <c r="H17489">
        <f>IF(F17489="","",IF(F17489&gt;0,10*F17489^2,0))</f>
        <v/>
      </c>
    </row>
    <row r="17490">
      <c r="A17490">
        <f>Input!A17490</f>
        <v/>
      </c>
      <c r="B17490">
        <f>IF(ISNUMBER(Input!B17490),IF(AND(Input!B17490&gt;=20,Input!B17490&lt;=700),Input!B17490,""),"")</f>
        <v/>
      </c>
      <c r="C17490">
        <f>IF(B17490="","",INT(A17490))</f>
        <v/>
      </c>
      <c r="D17490">
        <f>IF(B17490="","",HOUR(A17490))</f>
        <v/>
      </c>
      <c r="E17490">
        <f>IF(B17490="","",IF(INPUT!$I$1="","",IF(C17490&lt;(INT(INPUT!$I$1)-INPUT!$I$2),"Off Meds",IF(C17490&lt;=(INT(INPUT!$I$1)+INPUT!$I$2),"Washout","On Meds"))))</f>
        <v/>
      </c>
      <c r="F17490">
        <f>IF(B17490="","",1.509*(LN(B17490)^1.084-5.381))</f>
        <v/>
      </c>
      <c r="G17490">
        <f>IF(F17490="","",IF(F17490&lt;0,10*F17490^2,0))</f>
        <v/>
      </c>
      <c r="H17490">
        <f>IF(F17490="","",IF(F17490&gt;0,10*F17490^2,0))</f>
        <v/>
      </c>
    </row>
    <row r="17491">
      <c r="A17491">
        <f>Input!A17491</f>
        <v/>
      </c>
      <c r="B17491">
        <f>IF(ISNUMBER(Input!B17491),IF(AND(Input!B17491&gt;=20,Input!B17491&lt;=700),Input!B17491,""),"")</f>
        <v/>
      </c>
      <c r="C17491">
        <f>IF(B17491="","",INT(A17491))</f>
        <v/>
      </c>
      <c r="D17491">
        <f>IF(B17491="","",HOUR(A17491))</f>
        <v/>
      </c>
      <c r="E17491">
        <f>IF(B17491="","",IF(INPUT!$I$1="","",IF(C17491&lt;(INT(INPUT!$I$1)-INPUT!$I$2),"Off Meds",IF(C17491&lt;=(INT(INPUT!$I$1)+INPUT!$I$2),"Washout","On Meds"))))</f>
        <v/>
      </c>
      <c r="F17491">
        <f>IF(B17491="","",1.509*(LN(B17491)^1.084-5.381))</f>
        <v/>
      </c>
      <c r="G17491">
        <f>IF(F17491="","",IF(F17491&lt;0,10*F17491^2,0))</f>
        <v/>
      </c>
      <c r="H17491">
        <f>IF(F17491="","",IF(F17491&gt;0,10*F17491^2,0))</f>
        <v/>
      </c>
    </row>
    <row r="17492">
      <c r="A17492">
        <f>Input!A17492</f>
        <v/>
      </c>
      <c r="B17492">
        <f>IF(ISNUMBER(Input!B17492),IF(AND(Input!B17492&gt;=20,Input!B17492&lt;=700),Input!B17492,""),"")</f>
        <v/>
      </c>
      <c r="C17492">
        <f>IF(B17492="","",INT(A17492))</f>
        <v/>
      </c>
      <c r="D17492">
        <f>IF(B17492="","",HOUR(A17492))</f>
        <v/>
      </c>
      <c r="E17492">
        <f>IF(B17492="","",IF(INPUT!$I$1="","",IF(C17492&lt;(INT(INPUT!$I$1)-INPUT!$I$2),"Off Meds",IF(C17492&lt;=(INT(INPUT!$I$1)+INPUT!$I$2),"Washout","On Meds"))))</f>
        <v/>
      </c>
      <c r="F17492">
        <f>IF(B17492="","",1.509*(LN(B17492)^1.084-5.381))</f>
        <v/>
      </c>
      <c r="G17492">
        <f>IF(F17492="","",IF(F17492&lt;0,10*F17492^2,0))</f>
        <v/>
      </c>
      <c r="H17492">
        <f>IF(F17492="","",IF(F17492&gt;0,10*F17492^2,0))</f>
        <v/>
      </c>
    </row>
    <row r="17493">
      <c r="A17493">
        <f>Input!A17493</f>
        <v/>
      </c>
      <c r="B17493">
        <f>IF(ISNUMBER(Input!B17493),IF(AND(Input!B17493&gt;=20,Input!B17493&lt;=700),Input!B17493,""),"")</f>
        <v/>
      </c>
      <c r="C17493">
        <f>IF(B17493="","",INT(A17493))</f>
        <v/>
      </c>
      <c r="D17493">
        <f>IF(B17493="","",HOUR(A17493))</f>
        <v/>
      </c>
      <c r="E17493">
        <f>IF(B17493="","",IF(INPUT!$I$1="","",IF(C17493&lt;(INT(INPUT!$I$1)-INPUT!$I$2),"Off Meds",IF(C17493&lt;=(INT(INPUT!$I$1)+INPUT!$I$2),"Washout","On Meds"))))</f>
        <v/>
      </c>
      <c r="F17493">
        <f>IF(B17493="","",1.509*(LN(B17493)^1.084-5.381))</f>
        <v/>
      </c>
      <c r="G17493">
        <f>IF(F17493="","",IF(F17493&lt;0,10*F17493^2,0))</f>
        <v/>
      </c>
      <c r="H17493">
        <f>IF(F17493="","",IF(F17493&gt;0,10*F17493^2,0))</f>
        <v/>
      </c>
    </row>
    <row r="17494">
      <c r="A17494">
        <f>Input!A17494</f>
        <v/>
      </c>
      <c r="B17494">
        <f>IF(ISNUMBER(Input!B17494),IF(AND(Input!B17494&gt;=20,Input!B17494&lt;=700),Input!B17494,""),"")</f>
        <v/>
      </c>
      <c r="C17494">
        <f>IF(B17494="","",INT(A17494))</f>
        <v/>
      </c>
      <c r="D17494">
        <f>IF(B17494="","",HOUR(A17494))</f>
        <v/>
      </c>
      <c r="E17494">
        <f>IF(B17494="","",IF(INPUT!$I$1="","",IF(C17494&lt;(INT(INPUT!$I$1)-INPUT!$I$2),"Off Meds",IF(C17494&lt;=(INT(INPUT!$I$1)+INPUT!$I$2),"Washout","On Meds"))))</f>
        <v/>
      </c>
      <c r="F17494">
        <f>IF(B17494="","",1.509*(LN(B17494)^1.084-5.381))</f>
        <v/>
      </c>
      <c r="G17494">
        <f>IF(F17494="","",IF(F17494&lt;0,10*F17494^2,0))</f>
        <v/>
      </c>
      <c r="H17494">
        <f>IF(F17494="","",IF(F17494&gt;0,10*F17494^2,0))</f>
        <v/>
      </c>
    </row>
    <row r="17495">
      <c r="A17495">
        <f>Input!A17495</f>
        <v/>
      </c>
      <c r="B17495">
        <f>IF(ISNUMBER(Input!B17495),IF(AND(Input!B17495&gt;=20,Input!B17495&lt;=700),Input!B17495,""),"")</f>
        <v/>
      </c>
      <c r="C17495">
        <f>IF(B17495="","",INT(A17495))</f>
        <v/>
      </c>
      <c r="D17495">
        <f>IF(B17495="","",HOUR(A17495))</f>
        <v/>
      </c>
      <c r="E17495">
        <f>IF(B17495="","",IF(INPUT!$I$1="","",IF(C17495&lt;(INT(INPUT!$I$1)-INPUT!$I$2),"Off Meds",IF(C17495&lt;=(INT(INPUT!$I$1)+INPUT!$I$2),"Washout","On Meds"))))</f>
        <v/>
      </c>
      <c r="F17495">
        <f>IF(B17495="","",1.509*(LN(B17495)^1.084-5.381))</f>
        <v/>
      </c>
      <c r="G17495">
        <f>IF(F17495="","",IF(F17495&lt;0,10*F17495^2,0))</f>
        <v/>
      </c>
      <c r="H17495">
        <f>IF(F17495="","",IF(F17495&gt;0,10*F17495^2,0))</f>
        <v/>
      </c>
    </row>
    <row r="17496">
      <c r="A17496">
        <f>Input!A17496</f>
        <v/>
      </c>
      <c r="B17496">
        <f>IF(ISNUMBER(Input!B17496),IF(AND(Input!B17496&gt;=20,Input!B17496&lt;=700),Input!B17496,""),"")</f>
        <v/>
      </c>
      <c r="C17496">
        <f>IF(B17496="","",INT(A17496))</f>
        <v/>
      </c>
      <c r="D17496">
        <f>IF(B17496="","",HOUR(A17496))</f>
        <v/>
      </c>
      <c r="E17496">
        <f>IF(B17496="","",IF(INPUT!$I$1="","",IF(C17496&lt;(INT(INPUT!$I$1)-INPUT!$I$2),"Off Meds",IF(C17496&lt;=(INT(INPUT!$I$1)+INPUT!$I$2),"Washout","On Meds"))))</f>
        <v/>
      </c>
      <c r="F17496">
        <f>IF(B17496="","",1.509*(LN(B17496)^1.084-5.381))</f>
        <v/>
      </c>
      <c r="G17496">
        <f>IF(F17496="","",IF(F17496&lt;0,10*F17496^2,0))</f>
        <v/>
      </c>
      <c r="H17496">
        <f>IF(F17496="","",IF(F17496&gt;0,10*F17496^2,0))</f>
        <v/>
      </c>
    </row>
    <row r="17497">
      <c r="A17497">
        <f>Input!A17497</f>
        <v/>
      </c>
      <c r="B17497">
        <f>IF(ISNUMBER(Input!B17497),IF(AND(Input!B17497&gt;=20,Input!B17497&lt;=700),Input!B17497,""),"")</f>
        <v/>
      </c>
      <c r="C17497">
        <f>IF(B17497="","",INT(A17497))</f>
        <v/>
      </c>
      <c r="D17497">
        <f>IF(B17497="","",HOUR(A17497))</f>
        <v/>
      </c>
      <c r="E17497">
        <f>IF(B17497="","",IF(INPUT!$I$1="","",IF(C17497&lt;(INT(INPUT!$I$1)-INPUT!$I$2),"Off Meds",IF(C17497&lt;=(INT(INPUT!$I$1)+INPUT!$I$2),"Washout","On Meds"))))</f>
        <v/>
      </c>
      <c r="F17497">
        <f>IF(B17497="","",1.509*(LN(B17497)^1.084-5.381))</f>
        <v/>
      </c>
      <c r="G17497">
        <f>IF(F17497="","",IF(F17497&lt;0,10*F17497^2,0))</f>
        <v/>
      </c>
      <c r="H17497">
        <f>IF(F17497="","",IF(F17497&gt;0,10*F17497^2,0))</f>
        <v/>
      </c>
    </row>
    <row r="17498">
      <c r="A17498">
        <f>Input!A17498</f>
        <v/>
      </c>
      <c r="B17498">
        <f>IF(ISNUMBER(Input!B17498),IF(AND(Input!B17498&gt;=20,Input!B17498&lt;=700),Input!B17498,""),"")</f>
        <v/>
      </c>
      <c r="C17498">
        <f>IF(B17498="","",INT(A17498))</f>
        <v/>
      </c>
      <c r="D17498">
        <f>IF(B17498="","",HOUR(A17498))</f>
        <v/>
      </c>
      <c r="E17498">
        <f>IF(B17498="","",IF(INPUT!$I$1="","",IF(C17498&lt;(INT(INPUT!$I$1)-INPUT!$I$2),"Off Meds",IF(C17498&lt;=(INT(INPUT!$I$1)+INPUT!$I$2),"Washout","On Meds"))))</f>
        <v/>
      </c>
      <c r="F17498">
        <f>IF(B17498="","",1.509*(LN(B17498)^1.084-5.381))</f>
        <v/>
      </c>
      <c r="G17498">
        <f>IF(F17498="","",IF(F17498&lt;0,10*F17498^2,0))</f>
        <v/>
      </c>
      <c r="H17498">
        <f>IF(F17498="","",IF(F17498&gt;0,10*F17498^2,0))</f>
        <v/>
      </c>
    </row>
    <row r="17499">
      <c r="A17499">
        <f>Input!A17499</f>
        <v/>
      </c>
      <c r="B17499">
        <f>IF(ISNUMBER(Input!B17499),IF(AND(Input!B17499&gt;=20,Input!B17499&lt;=700),Input!B17499,""),"")</f>
        <v/>
      </c>
      <c r="C17499">
        <f>IF(B17499="","",INT(A17499))</f>
        <v/>
      </c>
      <c r="D17499">
        <f>IF(B17499="","",HOUR(A17499))</f>
        <v/>
      </c>
      <c r="E17499">
        <f>IF(B17499="","",IF(INPUT!$I$1="","",IF(C17499&lt;(INT(INPUT!$I$1)-INPUT!$I$2),"Off Meds",IF(C17499&lt;=(INT(INPUT!$I$1)+INPUT!$I$2),"Washout","On Meds"))))</f>
        <v/>
      </c>
      <c r="F17499">
        <f>IF(B17499="","",1.509*(LN(B17499)^1.084-5.381))</f>
        <v/>
      </c>
      <c r="G17499">
        <f>IF(F17499="","",IF(F17499&lt;0,10*F17499^2,0))</f>
        <v/>
      </c>
      <c r="H17499">
        <f>IF(F17499="","",IF(F17499&gt;0,10*F17499^2,0))</f>
        <v/>
      </c>
    </row>
    <row r="17500">
      <c r="A17500">
        <f>Input!A17500</f>
        <v/>
      </c>
      <c r="B17500">
        <f>IF(ISNUMBER(Input!B17500),IF(AND(Input!B17500&gt;=20,Input!B17500&lt;=700),Input!B17500,""),"")</f>
        <v/>
      </c>
      <c r="C17500">
        <f>IF(B17500="","",INT(A17500))</f>
        <v/>
      </c>
      <c r="D17500">
        <f>IF(B17500="","",HOUR(A17500))</f>
        <v/>
      </c>
      <c r="E17500">
        <f>IF(B17500="","",IF(INPUT!$I$1="","",IF(C17500&lt;(INT(INPUT!$I$1)-INPUT!$I$2),"Off Meds",IF(C17500&lt;=(INT(INPUT!$I$1)+INPUT!$I$2),"Washout","On Meds"))))</f>
        <v/>
      </c>
      <c r="F17500">
        <f>IF(B17500="","",1.509*(LN(B17500)^1.084-5.381))</f>
        <v/>
      </c>
      <c r="G17500">
        <f>IF(F17500="","",IF(F17500&lt;0,10*F17500^2,0))</f>
        <v/>
      </c>
      <c r="H17500">
        <f>IF(F17500="","",IF(F17500&gt;0,10*F17500^2,0))</f>
        <v/>
      </c>
    </row>
    <row r="17501">
      <c r="A17501">
        <f>Input!A17501</f>
        <v/>
      </c>
      <c r="B17501">
        <f>IF(ISNUMBER(Input!B17501),IF(AND(Input!B17501&gt;=20,Input!B17501&lt;=700),Input!B17501,""),"")</f>
        <v/>
      </c>
      <c r="C17501">
        <f>IF(B17501="","",INT(A17501))</f>
        <v/>
      </c>
      <c r="D17501">
        <f>IF(B17501="","",HOUR(A17501))</f>
        <v/>
      </c>
      <c r="E17501">
        <f>IF(B17501="","",IF(INPUT!$I$1="","",IF(C17501&lt;(INT(INPUT!$I$1)-INPUT!$I$2),"Off Meds",IF(C17501&lt;=(INT(INPUT!$I$1)+INPUT!$I$2),"Washout","On Meds"))))</f>
        <v/>
      </c>
      <c r="F17501">
        <f>IF(B17501="","",1.509*(LN(B17501)^1.084-5.381))</f>
        <v/>
      </c>
      <c r="G17501">
        <f>IF(F17501="","",IF(F17501&lt;0,10*F17501^2,0))</f>
        <v/>
      </c>
      <c r="H17501">
        <f>IF(F17501="","",IF(F17501&gt;0,10*F17501^2,0))</f>
        <v/>
      </c>
    </row>
    <row r="17502">
      <c r="A17502">
        <f>Input!A17502</f>
        <v/>
      </c>
      <c r="B17502">
        <f>IF(ISNUMBER(Input!B17502),IF(AND(Input!B17502&gt;=20,Input!B17502&lt;=700),Input!B17502,""),"")</f>
        <v/>
      </c>
      <c r="C17502">
        <f>IF(B17502="","",INT(A17502))</f>
        <v/>
      </c>
      <c r="D17502">
        <f>IF(B17502="","",HOUR(A17502))</f>
        <v/>
      </c>
      <c r="E17502">
        <f>IF(B17502="","",IF(INPUT!$I$1="","",IF(C17502&lt;(INT(INPUT!$I$1)-INPUT!$I$2),"Off Meds",IF(C17502&lt;=(INT(INPUT!$I$1)+INPUT!$I$2),"Washout","On Meds"))))</f>
        <v/>
      </c>
      <c r="F17502">
        <f>IF(B17502="","",1.509*(LN(B17502)^1.084-5.381))</f>
        <v/>
      </c>
      <c r="G17502">
        <f>IF(F17502="","",IF(F17502&lt;0,10*F17502^2,0))</f>
        <v/>
      </c>
      <c r="H17502">
        <f>IF(F17502="","",IF(F17502&gt;0,10*F17502^2,0))</f>
        <v/>
      </c>
    </row>
    <row r="17503">
      <c r="A17503">
        <f>Input!A17503</f>
        <v/>
      </c>
      <c r="B17503">
        <f>IF(ISNUMBER(Input!B17503),IF(AND(Input!B17503&gt;=20,Input!B17503&lt;=700),Input!B17503,""),"")</f>
        <v/>
      </c>
      <c r="C17503">
        <f>IF(B17503="","",INT(A17503))</f>
        <v/>
      </c>
      <c r="D17503">
        <f>IF(B17503="","",HOUR(A17503))</f>
        <v/>
      </c>
      <c r="E17503">
        <f>IF(B17503="","",IF(INPUT!$I$1="","",IF(C17503&lt;(INT(INPUT!$I$1)-INPUT!$I$2),"Off Meds",IF(C17503&lt;=(INT(INPUT!$I$1)+INPUT!$I$2),"Washout","On Meds"))))</f>
        <v/>
      </c>
      <c r="F17503">
        <f>IF(B17503="","",1.509*(LN(B17503)^1.084-5.381))</f>
        <v/>
      </c>
      <c r="G17503">
        <f>IF(F17503="","",IF(F17503&lt;0,10*F17503^2,0))</f>
        <v/>
      </c>
      <c r="H17503">
        <f>IF(F17503="","",IF(F17503&gt;0,10*F17503^2,0))</f>
        <v/>
      </c>
    </row>
    <row r="17504">
      <c r="A17504">
        <f>Input!A17504</f>
        <v/>
      </c>
      <c r="B17504">
        <f>IF(ISNUMBER(Input!B17504),IF(AND(Input!B17504&gt;=20,Input!B17504&lt;=700),Input!B17504,""),"")</f>
        <v/>
      </c>
      <c r="C17504">
        <f>IF(B17504="","",INT(A17504))</f>
        <v/>
      </c>
      <c r="D17504">
        <f>IF(B17504="","",HOUR(A17504))</f>
        <v/>
      </c>
      <c r="E17504">
        <f>IF(B17504="","",IF(INPUT!$I$1="","",IF(C17504&lt;(INT(INPUT!$I$1)-INPUT!$I$2),"Off Meds",IF(C17504&lt;=(INT(INPUT!$I$1)+INPUT!$I$2),"Washout","On Meds"))))</f>
        <v/>
      </c>
      <c r="F17504">
        <f>IF(B17504="","",1.509*(LN(B17504)^1.084-5.381))</f>
        <v/>
      </c>
      <c r="G17504">
        <f>IF(F17504="","",IF(F17504&lt;0,10*F17504^2,0))</f>
        <v/>
      </c>
      <c r="H17504">
        <f>IF(F17504="","",IF(F17504&gt;0,10*F17504^2,0))</f>
        <v/>
      </c>
    </row>
    <row r="17505">
      <c r="A17505">
        <f>Input!A17505</f>
        <v/>
      </c>
      <c r="B17505">
        <f>IF(ISNUMBER(Input!B17505),IF(AND(Input!B17505&gt;=20,Input!B17505&lt;=700),Input!B17505,""),"")</f>
        <v/>
      </c>
      <c r="C17505">
        <f>IF(B17505="","",INT(A17505))</f>
        <v/>
      </c>
      <c r="D17505">
        <f>IF(B17505="","",HOUR(A17505))</f>
        <v/>
      </c>
      <c r="E17505">
        <f>IF(B17505="","",IF(INPUT!$I$1="","",IF(C17505&lt;(INT(INPUT!$I$1)-INPUT!$I$2),"Off Meds",IF(C17505&lt;=(INT(INPUT!$I$1)+INPUT!$I$2),"Washout","On Meds"))))</f>
        <v/>
      </c>
      <c r="F17505">
        <f>IF(B17505="","",1.509*(LN(B17505)^1.084-5.381))</f>
        <v/>
      </c>
      <c r="G17505">
        <f>IF(F17505="","",IF(F17505&lt;0,10*F17505^2,0))</f>
        <v/>
      </c>
      <c r="H17505">
        <f>IF(F17505="","",IF(F17505&gt;0,10*F17505^2,0))</f>
        <v/>
      </c>
    </row>
    <row r="17506">
      <c r="A17506">
        <f>Input!A17506</f>
        <v/>
      </c>
      <c r="B17506">
        <f>IF(ISNUMBER(Input!B17506),IF(AND(Input!B17506&gt;=20,Input!B17506&lt;=700),Input!B17506,""),"")</f>
        <v/>
      </c>
      <c r="C17506">
        <f>IF(B17506="","",INT(A17506))</f>
        <v/>
      </c>
      <c r="D17506">
        <f>IF(B17506="","",HOUR(A17506))</f>
        <v/>
      </c>
      <c r="E17506">
        <f>IF(B17506="","",IF(INPUT!$I$1="","",IF(C17506&lt;(INT(INPUT!$I$1)-INPUT!$I$2),"Off Meds",IF(C17506&lt;=(INT(INPUT!$I$1)+INPUT!$I$2),"Washout","On Meds"))))</f>
        <v/>
      </c>
      <c r="F17506">
        <f>IF(B17506="","",1.509*(LN(B17506)^1.084-5.381))</f>
        <v/>
      </c>
      <c r="G17506">
        <f>IF(F17506="","",IF(F17506&lt;0,10*F17506^2,0))</f>
        <v/>
      </c>
      <c r="H17506">
        <f>IF(F17506="","",IF(F17506&gt;0,10*F17506^2,0))</f>
        <v/>
      </c>
    </row>
    <row r="17507">
      <c r="A17507">
        <f>Input!A17507</f>
        <v/>
      </c>
      <c r="B17507">
        <f>IF(ISNUMBER(Input!B17507),IF(AND(Input!B17507&gt;=20,Input!B17507&lt;=700),Input!B17507,""),"")</f>
        <v/>
      </c>
      <c r="C17507">
        <f>IF(B17507="","",INT(A17507))</f>
        <v/>
      </c>
      <c r="D17507">
        <f>IF(B17507="","",HOUR(A17507))</f>
        <v/>
      </c>
      <c r="E17507">
        <f>IF(B17507="","",IF(INPUT!$I$1="","",IF(C17507&lt;(INT(INPUT!$I$1)-INPUT!$I$2),"Off Meds",IF(C17507&lt;=(INT(INPUT!$I$1)+INPUT!$I$2),"Washout","On Meds"))))</f>
        <v/>
      </c>
      <c r="F17507">
        <f>IF(B17507="","",1.509*(LN(B17507)^1.084-5.381))</f>
        <v/>
      </c>
      <c r="G17507">
        <f>IF(F17507="","",IF(F17507&lt;0,10*F17507^2,0))</f>
        <v/>
      </c>
      <c r="H17507">
        <f>IF(F17507="","",IF(F17507&gt;0,10*F17507^2,0))</f>
        <v/>
      </c>
    </row>
    <row r="17508">
      <c r="A17508">
        <f>Input!A17508</f>
        <v/>
      </c>
      <c r="B17508">
        <f>IF(ISNUMBER(Input!B17508),IF(AND(Input!B17508&gt;=20,Input!B17508&lt;=700),Input!B17508,""),"")</f>
        <v/>
      </c>
      <c r="C17508">
        <f>IF(B17508="","",INT(A17508))</f>
        <v/>
      </c>
      <c r="D17508">
        <f>IF(B17508="","",HOUR(A17508))</f>
        <v/>
      </c>
      <c r="E17508">
        <f>IF(B17508="","",IF(INPUT!$I$1="","",IF(C17508&lt;(INT(INPUT!$I$1)-INPUT!$I$2),"Off Meds",IF(C17508&lt;=(INT(INPUT!$I$1)+INPUT!$I$2),"Washout","On Meds"))))</f>
        <v/>
      </c>
      <c r="F17508">
        <f>IF(B17508="","",1.509*(LN(B17508)^1.084-5.381))</f>
        <v/>
      </c>
      <c r="G17508">
        <f>IF(F17508="","",IF(F17508&lt;0,10*F17508^2,0))</f>
        <v/>
      </c>
      <c r="H17508">
        <f>IF(F17508="","",IF(F17508&gt;0,10*F17508^2,0))</f>
        <v/>
      </c>
    </row>
    <row r="17509">
      <c r="A17509">
        <f>Input!A17509</f>
        <v/>
      </c>
      <c r="B17509">
        <f>IF(ISNUMBER(Input!B17509),IF(AND(Input!B17509&gt;=20,Input!B17509&lt;=700),Input!B17509,""),"")</f>
        <v/>
      </c>
      <c r="C17509">
        <f>IF(B17509="","",INT(A17509))</f>
        <v/>
      </c>
      <c r="D17509">
        <f>IF(B17509="","",HOUR(A17509))</f>
        <v/>
      </c>
      <c r="E17509">
        <f>IF(B17509="","",IF(INPUT!$I$1="","",IF(C17509&lt;(INT(INPUT!$I$1)-INPUT!$I$2),"Off Meds",IF(C17509&lt;=(INT(INPUT!$I$1)+INPUT!$I$2),"Washout","On Meds"))))</f>
        <v/>
      </c>
      <c r="F17509">
        <f>IF(B17509="","",1.509*(LN(B17509)^1.084-5.381))</f>
        <v/>
      </c>
      <c r="G17509">
        <f>IF(F17509="","",IF(F17509&lt;0,10*F17509^2,0))</f>
        <v/>
      </c>
      <c r="H17509">
        <f>IF(F17509="","",IF(F17509&gt;0,10*F17509^2,0))</f>
        <v/>
      </c>
    </row>
    <row r="17510">
      <c r="A17510">
        <f>Input!A17510</f>
        <v/>
      </c>
      <c r="B17510">
        <f>IF(ISNUMBER(Input!B17510),IF(AND(Input!B17510&gt;=20,Input!B17510&lt;=700),Input!B17510,""),"")</f>
        <v/>
      </c>
      <c r="C17510">
        <f>IF(B17510="","",INT(A17510))</f>
        <v/>
      </c>
      <c r="D17510">
        <f>IF(B17510="","",HOUR(A17510))</f>
        <v/>
      </c>
      <c r="E17510">
        <f>IF(B17510="","",IF(INPUT!$I$1="","",IF(C17510&lt;(INT(INPUT!$I$1)-INPUT!$I$2),"Off Meds",IF(C17510&lt;=(INT(INPUT!$I$1)+INPUT!$I$2),"Washout","On Meds"))))</f>
        <v/>
      </c>
      <c r="F17510">
        <f>IF(B17510="","",1.509*(LN(B17510)^1.084-5.381))</f>
        <v/>
      </c>
      <c r="G17510">
        <f>IF(F17510="","",IF(F17510&lt;0,10*F17510^2,0))</f>
        <v/>
      </c>
      <c r="H17510">
        <f>IF(F17510="","",IF(F17510&gt;0,10*F17510^2,0))</f>
        <v/>
      </c>
    </row>
    <row r="17511">
      <c r="A17511">
        <f>Input!A17511</f>
        <v/>
      </c>
      <c r="B17511">
        <f>IF(ISNUMBER(Input!B17511),IF(AND(Input!B17511&gt;=20,Input!B17511&lt;=700),Input!B17511,""),"")</f>
        <v/>
      </c>
      <c r="C17511">
        <f>IF(B17511="","",INT(A17511))</f>
        <v/>
      </c>
      <c r="D17511">
        <f>IF(B17511="","",HOUR(A17511))</f>
        <v/>
      </c>
      <c r="E17511">
        <f>IF(B17511="","",IF(INPUT!$I$1="","",IF(C17511&lt;(INT(INPUT!$I$1)-INPUT!$I$2),"Off Meds",IF(C17511&lt;=(INT(INPUT!$I$1)+INPUT!$I$2),"Washout","On Meds"))))</f>
        <v/>
      </c>
      <c r="F17511">
        <f>IF(B17511="","",1.509*(LN(B17511)^1.084-5.381))</f>
        <v/>
      </c>
      <c r="G17511">
        <f>IF(F17511="","",IF(F17511&lt;0,10*F17511^2,0))</f>
        <v/>
      </c>
      <c r="H17511">
        <f>IF(F17511="","",IF(F17511&gt;0,10*F17511^2,0))</f>
        <v/>
      </c>
    </row>
    <row r="17512">
      <c r="A17512">
        <f>Input!A17512</f>
        <v/>
      </c>
      <c r="B17512">
        <f>IF(ISNUMBER(Input!B17512),IF(AND(Input!B17512&gt;=20,Input!B17512&lt;=700),Input!B17512,""),"")</f>
        <v/>
      </c>
      <c r="C17512">
        <f>IF(B17512="","",INT(A17512))</f>
        <v/>
      </c>
      <c r="D17512">
        <f>IF(B17512="","",HOUR(A17512))</f>
        <v/>
      </c>
      <c r="E17512">
        <f>IF(B17512="","",IF(INPUT!$I$1="","",IF(C17512&lt;(INT(INPUT!$I$1)-INPUT!$I$2),"Off Meds",IF(C17512&lt;=(INT(INPUT!$I$1)+INPUT!$I$2),"Washout","On Meds"))))</f>
        <v/>
      </c>
      <c r="F17512">
        <f>IF(B17512="","",1.509*(LN(B17512)^1.084-5.381))</f>
        <v/>
      </c>
      <c r="G17512">
        <f>IF(F17512="","",IF(F17512&lt;0,10*F17512^2,0))</f>
        <v/>
      </c>
      <c r="H17512">
        <f>IF(F17512="","",IF(F17512&gt;0,10*F17512^2,0))</f>
        <v/>
      </c>
    </row>
    <row r="17513">
      <c r="A17513">
        <f>Input!A17513</f>
        <v/>
      </c>
      <c r="B17513">
        <f>IF(ISNUMBER(Input!B17513),IF(AND(Input!B17513&gt;=20,Input!B17513&lt;=700),Input!B17513,""),"")</f>
        <v/>
      </c>
      <c r="C17513">
        <f>IF(B17513="","",INT(A17513))</f>
        <v/>
      </c>
      <c r="D17513">
        <f>IF(B17513="","",HOUR(A17513))</f>
        <v/>
      </c>
      <c r="E17513">
        <f>IF(B17513="","",IF(INPUT!$I$1="","",IF(C17513&lt;(INT(INPUT!$I$1)-INPUT!$I$2),"Off Meds",IF(C17513&lt;=(INT(INPUT!$I$1)+INPUT!$I$2),"Washout","On Meds"))))</f>
        <v/>
      </c>
      <c r="F17513">
        <f>IF(B17513="","",1.509*(LN(B17513)^1.084-5.381))</f>
        <v/>
      </c>
      <c r="G17513">
        <f>IF(F17513="","",IF(F17513&lt;0,10*F17513^2,0))</f>
        <v/>
      </c>
      <c r="H17513">
        <f>IF(F17513="","",IF(F17513&gt;0,10*F17513^2,0))</f>
        <v/>
      </c>
    </row>
    <row r="17514">
      <c r="A17514">
        <f>Input!A17514</f>
        <v/>
      </c>
      <c r="B17514">
        <f>IF(ISNUMBER(Input!B17514),IF(AND(Input!B17514&gt;=20,Input!B17514&lt;=700),Input!B17514,""),"")</f>
        <v/>
      </c>
      <c r="C17514">
        <f>IF(B17514="","",INT(A17514))</f>
        <v/>
      </c>
      <c r="D17514">
        <f>IF(B17514="","",HOUR(A17514))</f>
        <v/>
      </c>
      <c r="E17514">
        <f>IF(B17514="","",IF(INPUT!$I$1="","",IF(C17514&lt;(INT(INPUT!$I$1)-INPUT!$I$2),"Off Meds",IF(C17514&lt;=(INT(INPUT!$I$1)+INPUT!$I$2),"Washout","On Meds"))))</f>
        <v/>
      </c>
      <c r="F17514">
        <f>IF(B17514="","",1.509*(LN(B17514)^1.084-5.381))</f>
        <v/>
      </c>
      <c r="G17514">
        <f>IF(F17514="","",IF(F17514&lt;0,10*F17514^2,0))</f>
        <v/>
      </c>
      <c r="H17514">
        <f>IF(F17514="","",IF(F17514&gt;0,10*F17514^2,0))</f>
        <v/>
      </c>
    </row>
    <row r="17515">
      <c r="A17515">
        <f>Input!A17515</f>
        <v/>
      </c>
      <c r="B17515">
        <f>IF(ISNUMBER(Input!B17515),IF(AND(Input!B17515&gt;=20,Input!B17515&lt;=700),Input!B17515,""),"")</f>
        <v/>
      </c>
      <c r="C17515">
        <f>IF(B17515="","",INT(A17515))</f>
        <v/>
      </c>
      <c r="D17515">
        <f>IF(B17515="","",HOUR(A17515))</f>
        <v/>
      </c>
      <c r="E17515">
        <f>IF(B17515="","",IF(INPUT!$I$1="","",IF(C17515&lt;(INT(INPUT!$I$1)-INPUT!$I$2),"Off Meds",IF(C17515&lt;=(INT(INPUT!$I$1)+INPUT!$I$2),"Washout","On Meds"))))</f>
        <v/>
      </c>
      <c r="F17515">
        <f>IF(B17515="","",1.509*(LN(B17515)^1.084-5.381))</f>
        <v/>
      </c>
      <c r="G17515">
        <f>IF(F17515="","",IF(F17515&lt;0,10*F17515^2,0))</f>
        <v/>
      </c>
      <c r="H17515">
        <f>IF(F17515="","",IF(F17515&gt;0,10*F17515^2,0))</f>
        <v/>
      </c>
    </row>
    <row r="17516">
      <c r="A17516">
        <f>Input!A17516</f>
        <v/>
      </c>
      <c r="B17516">
        <f>IF(ISNUMBER(Input!B17516),IF(AND(Input!B17516&gt;=20,Input!B17516&lt;=700),Input!B17516,""),"")</f>
        <v/>
      </c>
      <c r="C17516">
        <f>IF(B17516="","",INT(A17516))</f>
        <v/>
      </c>
      <c r="D17516">
        <f>IF(B17516="","",HOUR(A17516))</f>
        <v/>
      </c>
      <c r="E17516">
        <f>IF(B17516="","",IF(INPUT!$I$1="","",IF(C17516&lt;(INT(INPUT!$I$1)-INPUT!$I$2),"Off Meds",IF(C17516&lt;=(INT(INPUT!$I$1)+INPUT!$I$2),"Washout","On Meds"))))</f>
        <v/>
      </c>
      <c r="F17516">
        <f>IF(B17516="","",1.509*(LN(B17516)^1.084-5.381))</f>
        <v/>
      </c>
      <c r="G17516">
        <f>IF(F17516="","",IF(F17516&lt;0,10*F17516^2,0))</f>
        <v/>
      </c>
      <c r="H17516">
        <f>IF(F17516="","",IF(F17516&gt;0,10*F17516^2,0))</f>
        <v/>
      </c>
    </row>
    <row r="17517">
      <c r="A17517">
        <f>Input!A17517</f>
        <v/>
      </c>
      <c r="B17517">
        <f>IF(ISNUMBER(Input!B17517),IF(AND(Input!B17517&gt;=20,Input!B17517&lt;=700),Input!B17517,""),"")</f>
        <v/>
      </c>
      <c r="C17517">
        <f>IF(B17517="","",INT(A17517))</f>
        <v/>
      </c>
      <c r="D17517">
        <f>IF(B17517="","",HOUR(A17517))</f>
        <v/>
      </c>
      <c r="E17517">
        <f>IF(B17517="","",IF(INPUT!$I$1="","",IF(C17517&lt;(INT(INPUT!$I$1)-INPUT!$I$2),"Off Meds",IF(C17517&lt;=(INT(INPUT!$I$1)+INPUT!$I$2),"Washout","On Meds"))))</f>
        <v/>
      </c>
      <c r="F17517">
        <f>IF(B17517="","",1.509*(LN(B17517)^1.084-5.381))</f>
        <v/>
      </c>
      <c r="G17517">
        <f>IF(F17517="","",IF(F17517&lt;0,10*F17517^2,0))</f>
        <v/>
      </c>
      <c r="H17517">
        <f>IF(F17517="","",IF(F17517&gt;0,10*F17517^2,0))</f>
        <v/>
      </c>
    </row>
    <row r="17518">
      <c r="A17518">
        <f>Input!A17518</f>
        <v/>
      </c>
      <c r="B17518">
        <f>IF(ISNUMBER(Input!B17518),IF(AND(Input!B17518&gt;=20,Input!B17518&lt;=700),Input!B17518,""),"")</f>
        <v/>
      </c>
      <c r="C17518">
        <f>IF(B17518="","",INT(A17518))</f>
        <v/>
      </c>
      <c r="D17518">
        <f>IF(B17518="","",HOUR(A17518))</f>
        <v/>
      </c>
      <c r="E17518">
        <f>IF(B17518="","",IF(INPUT!$I$1="","",IF(C17518&lt;(INT(INPUT!$I$1)-INPUT!$I$2),"Off Meds",IF(C17518&lt;=(INT(INPUT!$I$1)+INPUT!$I$2),"Washout","On Meds"))))</f>
        <v/>
      </c>
      <c r="F17518">
        <f>IF(B17518="","",1.509*(LN(B17518)^1.084-5.381))</f>
        <v/>
      </c>
      <c r="G17518">
        <f>IF(F17518="","",IF(F17518&lt;0,10*F17518^2,0))</f>
        <v/>
      </c>
      <c r="H17518">
        <f>IF(F17518="","",IF(F17518&gt;0,10*F17518^2,0))</f>
        <v/>
      </c>
    </row>
    <row r="17519">
      <c r="A17519">
        <f>Input!A17519</f>
        <v/>
      </c>
      <c r="B17519">
        <f>IF(ISNUMBER(Input!B17519),IF(AND(Input!B17519&gt;=20,Input!B17519&lt;=700),Input!B17519,""),"")</f>
        <v/>
      </c>
      <c r="C17519">
        <f>IF(B17519="","",INT(A17519))</f>
        <v/>
      </c>
      <c r="D17519">
        <f>IF(B17519="","",HOUR(A17519))</f>
        <v/>
      </c>
      <c r="E17519">
        <f>IF(B17519="","",IF(INPUT!$I$1="","",IF(C17519&lt;(INT(INPUT!$I$1)-INPUT!$I$2),"Off Meds",IF(C17519&lt;=(INT(INPUT!$I$1)+INPUT!$I$2),"Washout","On Meds"))))</f>
        <v/>
      </c>
      <c r="F17519">
        <f>IF(B17519="","",1.509*(LN(B17519)^1.084-5.381))</f>
        <v/>
      </c>
      <c r="G17519">
        <f>IF(F17519="","",IF(F17519&lt;0,10*F17519^2,0))</f>
        <v/>
      </c>
      <c r="H17519">
        <f>IF(F17519="","",IF(F17519&gt;0,10*F17519^2,0))</f>
        <v/>
      </c>
    </row>
    <row r="17520">
      <c r="A17520">
        <f>Input!A17520</f>
        <v/>
      </c>
      <c r="B17520">
        <f>IF(ISNUMBER(Input!B17520),IF(AND(Input!B17520&gt;=20,Input!B17520&lt;=700),Input!B17520,""),"")</f>
        <v/>
      </c>
      <c r="C17520">
        <f>IF(B17520="","",INT(A17520))</f>
        <v/>
      </c>
      <c r="D17520">
        <f>IF(B17520="","",HOUR(A17520))</f>
        <v/>
      </c>
      <c r="E17520">
        <f>IF(B17520="","",IF(INPUT!$I$1="","",IF(C17520&lt;(INT(INPUT!$I$1)-INPUT!$I$2),"Off Meds",IF(C17520&lt;=(INT(INPUT!$I$1)+INPUT!$I$2),"Washout","On Meds"))))</f>
        <v/>
      </c>
      <c r="F17520">
        <f>IF(B17520="","",1.509*(LN(B17520)^1.084-5.381))</f>
        <v/>
      </c>
      <c r="G17520">
        <f>IF(F17520="","",IF(F17520&lt;0,10*F17520^2,0))</f>
        <v/>
      </c>
      <c r="H17520">
        <f>IF(F17520="","",IF(F17520&gt;0,10*F17520^2,0))</f>
        <v/>
      </c>
    </row>
    <row r="17521">
      <c r="A17521">
        <f>Input!A17521</f>
        <v/>
      </c>
      <c r="B17521">
        <f>IF(ISNUMBER(Input!B17521),IF(AND(Input!B17521&gt;=20,Input!B17521&lt;=700),Input!B17521,""),"")</f>
        <v/>
      </c>
      <c r="C17521">
        <f>IF(B17521="","",INT(A17521))</f>
        <v/>
      </c>
      <c r="D17521">
        <f>IF(B17521="","",HOUR(A17521))</f>
        <v/>
      </c>
      <c r="E17521">
        <f>IF(B17521="","",IF(INPUT!$I$1="","",IF(C17521&lt;(INT(INPUT!$I$1)-INPUT!$I$2),"Off Meds",IF(C17521&lt;=(INT(INPUT!$I$1)+INPUT!$I$2),"Washout","On Meds"))))</f>
        <v/>
      </c>
      <c r="F17521">
        <f>IF(B17521="","",1.509*(LN(B17521)^1.084-5.381))</f>
        <v/>
      </c>
      <c r="G17521">
        <f>IF(F17521="","",IF(F17521&lt;0,10*F17521^2,0))</f>
        <v/>
      </c>
      <c r="H17521">
        <f>IF(F17521="","",IF(F17521&gt;0,10*F17521^2,0))</f>
        <v/>
      </c>
    </row>
    <row r="17522">
      <c r="A17522">
        <f>Input!A17522</f>
        <v/>
      </c>
      <c r="B17522">
        <f>IF(ISNUMBER(Input!B17522),IF(AND(Input!B17522&gt;=20,Input!B17522&lt;=700),Input!B17522,""),"")</f>
        <v/>
      </c>
      <c r="C17522">
        <f>IF(B17522="","",INT(A17522))</f>
        <v/>
      </c>
      <c r="D17522">
        <f>IF(B17522="","",HOUR(A17522))</f>
        <v/>
      </c>
      <c r="E17522">
        <f>IF(B17522="","",IF(INPUT!$I$1="","",IF(C17522&lt;(INT(INPUT!$I$1)-INPUT!$I$2),"Off Meds",IF(C17522&lt;=(INT(INPUT!$I$1)+INPUT!$I$2),"Washout","On Meds"))))</f>
        <v/>
      </c>
      <c r="F17522">
        <f>IF(B17522="","",1.509*(LN(B17522)^1.084-5.381))</f>
        <v/>
      </c>
      <c r="G17522">
        <f>IF(F17522="","",IF(F17522&lt;0,10*F17522^2,0))</f>
        <v/>
      </c>
      <c r="H17522">
        <f>IF(F17522="","",IF(F17522&gt;0,10*F17522^2,0))</f>
        <v/>
      </c>
    </row>
    <row r="17523">
      <c r="A17523">
        <f>Input!A17523</f>
        <v/>
      </c>
      <c r="B17523">
        <f>IF(ISNUMBER(Input!B17523),IF(AND(Input!B17523&gt;=20,Input!B17523&lt;=700),Input!B17523,""),"")</f>
        <v/>
      </c>
      <c r="C17523">
        <f>IF(B17523="","",INT(A17523))</f>
        <v/>
      </c>
      <c r="D17523">
        <f>IF(B17523="","",HOUR(A17523))</f>
        <v/>
      </c>
      <c r="E17523">
        <f>IF(B17523="","",IF(INPUT!$I$1="","",IF(C17523&lt;(INT(INPUT!$I$1)-INPUT!$I$2),"Off Meds",IF(C17523&lt;=(INT(INPUT!$I$1)+INPUT!$I$2),"Washout","On Meds"))))</f>
        <v/>
      </c>
      <c r="F17523">
        <f>IF(B17523="","",1.509*(LN(B17523)^1.084-5.381))</f>
        <v/>
      </c>
      <c r="G17523">
        <f>IF(F17523="","",IF(F17523&lt;0,10*F17523^2,0))</f>
        <v/>
      </c>
      <c r="H17523">
        <f>IF(F17523="","",IF(F17523&gt;0,10*F17523^2,0))</f>
        <v/>
      </c>
    </row>
    <row r="17524">
      <c r="A17524">
        <f>Input!A17524</f>
        <v/>
      </c>
      <c r="B17524">
        <f>IF(ISNUMBER(Input!B17524),IF(AND(Input!B17524&gt;=20,Input!B17524&lt;=700),Input!B17524,""),"")</f>
        <v/>
      </c>
      <c r="C17524">
        <f>IF(B17524="","",INT(A17524))</f>
        <v/>
      </c>
      <c r="D17524">
        <f>IF(B17524="","",HOUR(A17524))</f>
        <v/>
      </c>
      <c r="E17524">
        <f>IF(B17524="","",IF(INPUT!$I$1="","",IF(C17524&lt;(INT(INPUT!$I$1)-INPUT!$I$2),"Off Meds",IF(C17524&lt;=(INT(INPUT!$I$1)+INPUT!$I$2),"Washout","On Meds"))))</f>
        <v/>
      </c>
      <c r="F17524">
        <f>IF(B17524="","",1.509*(LN(B17524)^1.084-5.381))</f>
        <v/>
      </c>
      <c r="G17524">
        <f>IF(F17524="","",IF(F17524&lt;0,10*F17524^2,0))</f>
        <v/>
      </c>
      <c r="H17524">
        <f>IF(F17524="","",IF(F17524&gt;0,10*F17524^2,0))</f>
        <v/>
      </c>
    </row>
    <row r="17525">
      <c r="A17525">
        <f>Input!A17525</f>
        <v/>
      </c>
      <c r="B17525">
        <f>IF(ISNUMBER(Input!B17525),IF(AND(Input!B17525&gt;=20,Input!B17525&lt;=700),Input!B17525,""),"")</f>
        <v/>
      </c>
      <c r="C17525">
        <f>IF(B17525="","",INT(A17525))</f>
        <v/>
      </c>
      <c r="D17525">
        <f>IF(B17525="","",HOUR(A17525))</f>
        <v/>
      </c>
      <c r="E17525">
        <f>IF(B17525="","",IF(INPUT!$I$1="","",IF(C17525&lt;(INT(INPUT!$I$1)-INPUT!$I$2),"Off Meds",IF(C17525&lt;=(INT(INPUT!$I$1)+INPUT!$I$2),"Washout","On Meds"))))</f>
        <v/>
      </c>
      <c r="F17525">
        <f>IF(B17525="","",1.509*(LN(B17525)^1.084-5.381))</f>
        <v/>
      </c>
      <c r="G17525">
        <f>IF(F17525="","",IF(F17525&lt;0,10*F17525^2,0))</f>
        <v/>
      </c>
      <c r="H17525">
        <f>IF(F17525="","",IF(F17525&gt;0,10*F17525^2,0))</f>
        <v/>
      </c>
    </row>
    <row r="17526">
      <c r="A17526">
        <f>Input!A17526</f>
        <v/>
      </c>
      <c r="B17526">
        <f>IF(ISNUMBER(Input!B17526),IF(AND(Input!B17526&gt;=20,Input!B17526&lt;=700),Input!B17526,""),"")</f>
        <v/>
      </c>
      <c r="C17526">
        <f>IF(B17526="","",INT(A17526))</f>
        <v/>
      </c>
      <c r="D17526">
        <f>IF(B17526="","",HOUR(A17526))</f>
        <v/>
      </c>
      <c r="E17526">
        <f>IF(B17526="","",IF(INPUT!$I$1="","",IF(C17526&lt;(INT(INPUT!$I$1)-INPUT!$I$2),"Off Meds",IF(C17526&lt;=(INT(INPUT!$I$1)+INPUT!$I$2),"Washout","On Meds"))))</f>
        <v/>
      </c>
      <c r="F17526">
        <f>IF(B17526="","",1.509*(LN(B17526)^1.084-5.381))</f>
        <v/>
      </c>
      <c r="G17526">
        <f>IF(F17526="","",IF(F17526&lt;0,10*F17526^2,0))</f>
        <v/>
      </c>
      <c r="H17526">
        <f>IF(F17526="","",IF(F17526&gt;0,10*F17526^2,0))</f>
        <v/>
      </c>
    </row>
    <row r="17527">
      <c r="A17527">
        <f>Input!A17527</f>
        <v/>
      </c>
      <c r="B17527">
        <f>IF(ISNUMBER(Input!B17527),IF(AND(Input!B17527&gt;=20,Input!B17527&lt;=700),Input!B17527,""),"")</f>
        <v/>
      </c>
      <c r="C17527">
        <f>IF(B17527="","",INT(A17527))</f>
        <v/>
      </c>
      <c r="D17527">
        <f>IF(B17527="","",HOUR(A17527))</f>
        <v/>
      </c>
      <c r="E17527">
        <f>IF(B17527="","",IF(INPUT!$I$1="","",IF(C17527&lt;(INT(INPUT!$I$1)-INPUT!$I$2),"Off Meds",IF(C17527&lt;=(INT(INPUT!$I$1)+INPUT!$I$2),"Washout","On Meds"))))</f>
        <v/>
      </c>
      <c r="F17527">
        <f>IF(B17527="","",1.509*(LN(B17527)^1.084-5.381))</f>
        <v/>
      </c>
      <c r="G17527">
        <f>IF(F17527="","",IF(F17527&lt;0,10*F17527^2,0))</f>
        <v/>
      </c>
      <c r="H17527">
        <f>IF(F17527="","",IF(F17527&gt;0,10*F17527^2,0))</f>
        <v/>
      </c>
    </row>
    <row r="17528">
      <c r="A17528">
        <f>Input!A17528</f>
        <v/>
      </c>
      <c r="B17528">
        <f>IF(ISNUMBER(Input!B17528),IF(AND(Input!B17528&gt;=20,Input!B17528&lt;=700),Input!B17528,""),"")</f>
        <v/>
      </c>
      <c r="C17528">
        <f>IF(B17528="","",INT(A17528))</f>
        <v/>
      </c>
      <c r="D17528">
        <f>IF(B17528="","",HOUR(A17528))</f>
        <v/>
      </c>
      <c r="E17528">
        <f>IF(B17528="","",IF(INPUT!$I$1="","",IF(C17528&lt;(INT(INPUT!$I$1)-INPUT!$I$2),"Off Meds",IF(C17528&lt;=(INT(INPUT!$I$1)+INPUT!$I$2),"Washout","On Meds"))))</f>
        <v/>
      </c>
      <c r="F17528">
        <f>IF(B17528="","",1.509*(LN(B17528)^1.084-5.381))</f>
        <v/>
      </c>
      <c r="G17528">
        <f>IF(F17528="","",IF(F17528&lt;0,10*F17528^2,0))</f>
        <v/>
      </c>
      <c r="H17528">
        <f>IF(F17528="","",IF(F17528&gt;0,10*F17528^2,0))</f>
        <v/>
      </c>
    </row>
    <row r="17529">
      <c r="A17529">
        <f>Input!A17529</f>
        <v/>
      </c>
      <c r="B17529">
        <f>IF(ISNUMBER(Input!B17529),IF(AND(Input!B17529&gt;=20,Input!B17529&lt;=700),Input!B17529,""),"")</f>
        <v/>
      </c>
      <c r="C17529">
        <f>IF(B17529="","",INT(A17529))</f>
        <v/>
      </c>
      <c r="D17529">
        <f>IF(B17529="","",HOUR(A17529))</f>
        <v/>
      </c>
      <c r="E17529">
        <f>IF(B17529="","",IF(INPUT!$I$1="","",IF(C17529&lt;(INT(INPUT!$I$1)-INPUT!$I$2),"Off Meds",IF(C17529&lt;=(INT(INPUT!$I$1)+INPUT!$I$2),"Washout","On Meds"))))</f>
        <v/>
      </c>
      <c r="F17529">
        <f>IF(B17529="","",1.509*(LN(B17529)^1.084-5.381))</f>
        <v/>
      </c>
      <c r="G17529">
        <f>IF(F17529="","",IF(F17529&lt;0,10*F17529^2,0))</f>
        <v/>
      </c>
      <c r="H17529">
        <f>IF(F17529="","",IF(F17529&gt;0,10*F17529^2,0))</f>
        <v/>
      </c>
    </row>
    <row r="17530">
      <c r="A17530">
        <f>Input!A17530</f>
        <v/>
      </c>
      <c r="B17530">
        <f>IF(ISNUMBER(Input!B17530),IF(AND(Input!B17530&gt;=20,Input!B17530&lt;=700),Input!B17530,""),"")</f>
        <v/>
      </c>
      <c r="C17530">
        <f>IF(B17530="","",INT(A17530))</f>
        <v/>
      </c>
      <c r="D17530">
        <f>IF(B17530="","",HOUR(A17530))</f>
        <v/>
      </c>
      <c r="E17530">
        <f>IF(B17530="","",IF(INPUT!$I$1="","",IF(C17530&lt;(INT(INPUT!$I$1)-INPUT!$I$2),"Off Meds",IF(C17530&lt;=(INT(INPUT!$I$1)+INPUT!$I$2),"Washout","On Meds"))))</f>
        <v/>
      </c>
      <c r="F17530">
        <f>IF(B17530="","",1.509*(LN(B17530)^1.084-5.381))</f>
        <v/>
      </c>
      <c r="G17530">
        <f>IF(F17530="","",IF(F17530&lt;0,10*F17530^2,0))</f>
        <v/>
      </c>
      <c r="H17530">
        <f>IF(F17530="","",IF(F17530&gt;0,10*F17530^2,0))</f>
        <v/>
      </c>
    </row>
    <row r="17531">
      <c r="A17531">
        <f>Input!A17531</f>
        <v/>
      </c>
      <c r="B17531">
        <f>IF(ISNUMBER(Input!B17531),IF(AND(Input!B17531&gt;=20,Input!B17531&lt;=700),Input!B17531,""),"")</f>
        <v/>
      </c>
      <c r="C17531">
        <f>IF(B17531="","",INT(A17531))</f>
        <v/>
      </c>
      <c r="D17531">
        <f>IF(B17531="","",HOUR(A17531))</f>
        <v/>
      </c>
      <c r="E17531">
        <f>IF(B17531="","",IF(INPUT!$I$1="","",IF(C17531&lt;(INT(INPUT!$I$1)-INPUT!$I$2),"Off Meds",IF(C17531&lt;=(INT(INPUT!$I$1)+INPUT!$I$2),"Washout","On Meds"))))</f>
        <v/>
      </c>
      <c r="F17531">
        <f>IF(B17531="","",1.509*(LN(B17531)^1.084-5.381))</f>
        <v/>
      </c>
      <c r="G17531">
        <f>IF(F17531="","",IF(F17531&lt;0,10*F17531^2,0))</f>
        <v/>
      </c>
      <c r="H17531">
        <f>IF(F17531="","",IF(F17531&gt;0,10*F17531^2,0))</f>
        <v/>
      </c>
    </row>
    <row r="17532">
      <c r="A17532">
        <f>Input!A17532</f>
        <v/>
      </c>
      <c r="B17532">
        <f>IF(ISNUMBER(Input!B17532),IF(AND(Input!B17532&gt;=20,Input!B17532&lt;=700),Input!B17532,""),"")</f>
        <v/>
      </c>
      <c r="C17532">
        <f>IF(B17532="","",INT(A17532))</f>
        <v/>
      </c>
      <c r="D17532">
        <f>IF(B17532="","",HOUR(A17532))</f>
        <v/>
      </c>
      <c r="E17532">
        <f>IF(B17532="","",IF(INPUT!$I$1="","",IF(C17532&lt;(INT(INPUT!$I$1)-INPUT!$I$2),"Off Meds",IF(C17532&lt;=(INT(INPUT!$I$1)+INPUT!$I$2),"Washout","On Meds"))))</f>
        <v/>
      </c>
      <c r="F17532">
        <f>IF(B17532="","",1.509*(LN(B17532)^1.084-5.381))</f>
        <v/>
      </c>
      <c r="G17532">
        <f>IF(F17532="","",IF(F17532&lt;0,10*F17532^2,0))</f>
        <v/>
      </c>
      <c r="H17532">
        <f>IF(F17532="","",IF(F17532&gt;0,10*F17532^2,0))</f>
        <v/>
      </c>
    </row>
    <row r="17533">
      <c r="A17533">
        <f>Input!A17533</f>
        <v/>
      </c>
      <c r="B17533">
        <f>IF(ISNUMBER(Input!B17533),IF(AND(Input!B17533&gt;=20,Input!B17533&lt;=700),Input!B17533,""),"")</f>
        <v/>
      </c>
      <c r="C17533">
        <f>IF(B17533="","",INT(A17533))</f>
        <v/>
      </c>
      <c r="D17533">
        <f>IF(B17533="","",HOUR(A17533))</f>
        <v/>
      </c>
      <c r="E17533">
        <f>IF(B17533="","",IF(INPUT!$I$1="","",IF(C17533&lt;(INT(INPUT!$I$1)-INPUT!$I$2),"Off Meds",IF(C17533&lt;=(INT(INPUT!$I$1)+INPUT!$I$2),"Washout","On Meds"))))</f>
        <v/>
      </c>
      <c r="F17533">
        <f>IF(B17533="","",1.509*(LN(B17533)^1.084-5.381))</f>
        <v/>
      </c>
      <c r="G17533">
        <f>IF(F17533="","",IF(F17533&lt;0,10*F17533^2,0))</f>
        <v/>
      </c>
      <c r="H17533">
        <f>IF(F17533="","",IF(F17533&gt;0,10*F17533^2,0))</f>
        <v/>
      </c>
    </row>
    <row r="17534">
      <c r="A17534">
        <f>Input!A17534</f>
        <v/>
      </c>
      <c r="B17534">
        <f>IF(ISNUMBER(Input!B17534),IF(AND(Input!B17534&gt;=20,Input!B17534&lt;=700),Input!B17534,""),"")</f>
        <v/>
      </c>
      <c r="C17534">
        <f>IF(B17534="","",INT(A17534))</f>
        <v/>
      </c>
      <c r="D17534">
        <f>IF(B17534="","",HOUR(A17534))</f>
        <v/>
      </c>
      <c r="E17534">
        <f>IF(B17534="","",IF(INPUT!$I$1="","",IF(C17534&lt;(INT(INPUT!$I$1)-INPUT!$I$2),"Off Meds",IF(C17534&lt;=(INT(INPUT!$I$1)+INPUT!$I$2),"Washout","On Meds"))))</f>
        <v/>
      </c>
      <c r="F17534">
        <f>IF(B17534="","",1.509*(LN(B17534)^1.084-5.381))</f>
        <v/>
      </c>
      <c r="G17534">
        <f>IF(F17534="","",IF(F17534&lt;0,10*F17534^2,0))</f>
        <v/>
      </c>
      <c r="H17534">
        <f>IF(F17534="","",IF(F17534&gt;0,10*F17534^2,0))</f>
        <v/>
      </c>
    </row>
    <row r="17535">
      <c r="A17535">
        <f>Input!A17535</f>
        <v/>
      </c>
      <c r="B17535">
        <f>IF(ISNUMBER(Input!B17535),IF(AND(Input!B17535&gt;=20,Input!B17535&lt;=700),Input!B17535,""),"")</f>
        <v/>
      </c>
      <c r="C17535">
        <f>IF(B17535="","",INT(A17535))</f>
        <v/>
      </c>
      <c r="D17535">
        <f>IF(B17535="","",HOUR(A17535))</f>
        <v/>
      </c>
      <c r="E17535">
        <f>IF(B17535="","",IF(INPUT!$I$1="","",IF(C17535&lt;(INT(INPUT!$I$1)-INPUT!$I$2),"Off Meds",IF(C17535&lt;=(INT(INPUT!$I$1)+INPUT!$I$2),"Washout","On Meds"))))</f>
        <v/>
      </c>
      <c r="F17535">
        <f>IF(B17535="","",1.509*(LN(B17535)^1.084-5.381))</f>
        <v/>
      </c>
      <c r="G17535">
        <f>IF(F17535="","",IF(F17535&lt;0,10*F17535^2,0))</f>
        <v/>
      </c>
      <c r="H17535">
        <f>IF(F17535="","",IF(F17535&gt;0,10*F17535^2,0))</f>
        <v/>
      </c>
    </row>
    <row r="17536">
      <c r="A17536">
        <f>Input!A17536</f>
        <v/>
      </c>
      <c r="B17536">
        <f>IF(ISNUMBER(Input!B17536),IF(AND(Input!B17536&gt;=20,Input!B17536&lt;=700),Input!B17536,""),"")</f>
        <v/>
      </c>
      <c r="C17536">
        <f>IF(B17536="","",INT(A17536))</f>
        <v/>
      </c>
      <c r="D17536">
        <f>IF(B17536="","",HOUR(A17536))</f>
        <v/>
      </c>
      <c r="E17536">
        <f>IF(B17536="","",IF(INPUT!$I$1="","",IF(C17536&lt;(INT(INPUT!$I$1)-INPUT!$I$2),"Off Meds",IF(C17536&lt;=(INT(INPUT!$I$1)+INPUT!$I$2),"Washout","On Meds"))))</f>
        <v/>
      </c>
      <c r="F17536">
        <f>IF(B17536="","",1.509*(LN(B17536)^1.084-5.381))</f>
        <v/>
      </c>
      <c r="G17536">
        <f>IF(F17536="","",IF(F17536&lt;0,10*F17536^2,0))</f>
        <v/>
      </c>
      <c r="H17536">
        <f>IF(F17536="","",IF(F17536&gt;0,10*F17536^2,0))</f>
        <v/>
      </c>
    </row>
    <row r="17537">
      <c r="A17537">
        <f>Input!A17537</f>
        <v/>
      </c>
      <c r="B17537">
        <f>IF(ISNUMBER(Input!B17537),IF(AND(Input!B17537&gt;=20,Input!B17537&lt;=700),Input!B17537,""),"")</f>
        <v/>
      </c>
      <c r="C17537">
        <f>IF(B17537="","",INT(A17537))</f>
        <v/>
      </c>
      <c r="D17537">
        <f>IF(B17537="","",HOUR(A17537))</f>
        <v/>
      </c>
      <c r="E17537">
        <f>IF(B17537="","",IF(INPUT!$I$1="","",IF(C17537&lt;(INT(INPUT!$I$1)-INPUT!$I$2),"Off Meds",IF(C17537&lt;=(INT(INPUT!$I$1)+INPUT!$I$2),"Washout","On Meds"))))</f>
        <v/>
      </c>
      <c r="F17537">
        <f>IF(B17537="","",1.509*(LN(B17537)^1.084-5.381))</f>
        <v/>
      </c>
      <c r="G17537">
        <f>IF(F17537="","",IF(F17537&lt;0,10*F17537^2,0))</f>
        <v/>
      </c>
      <c r="H17537">
        <f>IF(F17537="","",IF(F17537&gt;0,10*F17537^2,0))</f>
        <v/>
      </c>
    </row>
    <row r="17538">
      <c r="A17538">
        <f>Input!A17538</f>
        <v/>
      </c>
      <c r="B17538">
        <f>IF(ISNUMBER(Input!B17538),IF(AND(Input!B17538&gt;=20,Input!B17538&lt;=700),Input!B17538,""),"")</f>
        <v/>
      </c>
      <c r="C17538">
        <f>IF(B17538="","",INT(A17538))</f>
        <v/>
      </c>
      <c r="D17538">
        <f>IF(B17538="","",HOUR(A17538))</f>
        <v/>
      </c>
      <c r="E17538">
        <f>IF(B17538="","",IF(INPUT!$I$1="","",IF(C17538&lt;(INT(INPUT!$I$1)-INPUT!$I$2),"Off Meds",IF(C17538&lt;=(INT(INPUT!$I$1)+INPUT!$I$2),"Washout","On Meds"))))</f>
        <v/>
      </c>
      <c r="F17538">
        <f>IF(B17538="","",1.509*(LN(B17538)^1.084-5.381))</f>
        <v/>
      </c>
      <c r="G17538">
        <f>IF(F17538="","",IF(F17538&lt;0,10*F17538^2,0))</f>
        <v/>
      </c>
      <c r="H17538">
        <f>IF(F17538="","",IF(F17538&gt;0,10*F17538^2,0))</f>
        <v/>
      </c>
    </row>
    <row r="17539">
      <c r="A17539">
        <f>Input!A17539</f>
        <v/>
      </c>
      <c r="B17539">
        <f>IF(ISNUMBER(Input!B17539),IF(AND(Input!B17539&gt;=20,Input!B17539&lt;=700),Input!B17539,""),"")</f>
        <v/>
      </c>
      <c r="C17539">
        <f>IF(B17539="","",INT(A17539))</f>
        <v/>
      </c>
      <c r="D17539">
        <f>IF(B17539="","",HOUR(A17539))</f>
        <v/>
      </c>
      <c r="E17539">
        <f>IF(B17539="","",IF(INPUT!$I$1="","",IF(C17539&lt;(INT(INPUT!$I$1)-INPUT!$I$2),"Off Meds",IF(C17539&lt;=(INT(INPUT!$I$1)+INPUT!$I$2),"Washout","On Meds"))))</f>
        <v/>
      </c>
      <c r="F17539">
        <f>IF(B17539="","",1.509*(LN(B17539)^1.084-5.381))</f>
        <v/>
      </c>
      <c r="G17539">
        <f>IF(F17539="","",IF(F17539&lt;0,10*F17539^2,0))</f>
        <v/>
      </c>
      <c r="H17539">
        <f>IF(F17539="","",IF(F17539&gt;0,10*F17539^2,0))</f>
        <v/>
      </c>
    </row>
    <row r="17540">
      <c r="A17540">
        <f>Input!A17540</f>
        <v/>
      </c>
      <c r="B17540">
        <f>IF(ISNUMBER(Input!B17540),IF(AND(Input!B17540&gt;=20,Input!B17540&lt;=700),Input!B17540,""),"")</f>
        <v/>
      </c>
      <c r="C17540">
        <f>IF(B17540="","",INT(A17540))</f>
        <v/>
      </c>
      <c r="D17540">
        <f>IF(B17540="","",HOUR(A17540))</f>
        <v/>
      </c>
      <c r="E17540">
        <f>IF(B17540="","",IF(INPUT!$I$1="","",IF(C17540&lt;(INT(INPUT!$I$1)-INPUT!$I$2),"Off Meds",IF(C17540&lt;=(INT(INPUT!$I$1)+INPUT!$I$2),"Washout","On Meds"))))</f>
        <v/>
      </c>
      <c r="F17540">
        <f>IF(B17540="","",1.509*(LN(B17540)^1.084-5.381))</f>
        <v/>
      </c>
      <c r="G17540">
        <f>IF(F17540="","",IF(F17540&lt;0,10*F17540^2,0))</f>
        <v/>
      </c>
      <c r="H17540">
        <f>IF(F17540="","",IF(F17540&gt;0,10*F17540^2,0))</f>
        <v/>
      </c>
    </row>
    <row r="17541">
      <c r="A17541">
        <f>Input!A17541</f>
        <v/>
      </c>
      <c r="B17541">
        <f>IF(ISNUMBER(Input!B17541),IF(AND(Input!B17541&gt;=20,Input!B17541&lt;=700),Input!B17541,""),"")</f>
        <v/>
      </c>
      <c r="C17541">
        <f>IF(B17541="","",INT(A17541))</f>
        <v/>
      </c>
      <c r="D17541">
        <f>IF(B17541="","",HOUR(A17541))</f>
        <v/>
      </c>
      <c r="E17541">
        <f>IF(B17541="","",IF(INPUT!$I$1="","",IF(C17541&lt;(INT(INPUT!$I$1)-INPUT!$I$2),"Off Meds",IF(C17541&lt;=(INT(INPUT!$I$1)+INPUT!$I$2),"Washout","On Meds"))))</f>
        <v/>
      </c>
      <c r="F17541">
        <f>IF(B17541="","",1.509*(LN(B17541)^1.084-5.381))</f>
        <v/>
      </c>
      <c r="G17541">
        <f>IF(F17541="","",IF(F17541&lt;0,10*F17541^2,0))</f>
        <v/>
      </c>
      <c r="H17541">
        <f>IF(F17541="","",IF(F17541&gt;0,10*F17541^2,0))</f>
        <v/>
      </c>
    </row>
    <row r="17542">
      <c r="A17542">
        <f>Input!A17542</f>
        <v/>
      </c>
      <c r="B17542">
        <f>IF(ISNUMBER(Input!B17542),IF(AND(Input!B17542&gt;=20,Input!B17542&lt;=700),Input!B17542,""),"")</f>
        <v/>
      </c>
      <c r="C17542">
        <f>IF(B17542="","",INT(A17542))</f>
        <v/>
      </c>
      <c r="D17542">
        <f>IF(B17542="","",HOUR(A17542))</f>
        <v/>
      </c>
      <c r="E17542">
        <f>IF(B17542="","",IF(INPUT!$I$1="","",IF(C17542&lt;(INT(INPUT!$I$1)-INPUT!$I$2),"Off Meds",IF(C17542&lt;=(INT(INPUT!$I$1)+INPUT!$I$2),"Washout","On Meds"))))</f>
        <v/>
      </c>
      <c r="F17542">
        <f>IF(B17542="","",1.509*(LN(B17542)^1.084-5.381))</f>
        <v/>
      </c>
      <c r="G17542">
        <f>IF(F17542="","",IF(F17542&lt;0,10*F17542^2,0))</f>
        <v/>
      </c>
      <c r="H17542">
        <f>IF(F17542="","",IF(F17542&gt;0,10*F17542^2,0))</f>
        <v/>
      </c>
    </row>
    <row r="17543">
      <c r="A17543">
        <f>Input!A17543</f>
        <v/>
      </c>
      <c r="B17543">
        <f>IF(ISNUMBER(Input!B17543),IF(AND(Input!B17543&gt;=20,Input!B17543&lt;=700),Input!B17543,""),"")</f>
        <v/>
      </c>
      <c r="C17543">
        <f>IF(B17543="","",INT(A17543))</f>
        <v/>
      </c>
      <c r="D17543">
        <f>IF(B17543="","",HOUR(A17543))</f>
        <v/>
      </c>
      <c r="E17543">
        <f>IF(B17543="","",IF(INPUT!$I$1="","",IF(C17543&lt;(INT(INPUT!$I$1)-INPUT!$I$2),"Off Meds",IF(C17543&lt;=(INT(INPUT!$I$1)+INPUT!$I$2),"Washout","On Meds"))))</f>
        <v/>
      </c>
      <c r="F17543">
        <f>IF(B17543="","",1.509*(LN(B17543)^1.084-5.381))</f>
        <v/>
      </c>
      <c r="G17543">
        <f>IF(F17543="","",IF(F17543&lt;0,10*F17543^2,0))</f>
        <v/>
      </c>
      <c r="H17543">
        <f>IF(F17543="","",IF(F17543&gt;0,10*F17543^2,0))</f>
        <v/>
      </c>
    </row>
    <row r="17544">
      <c r="A17544">
        <f>Input!A17544</f>
        <v/>
      </c>
      <c r="B17544">
        <f>IF(ISNUMBER(Input!B17544),IF(AND(Input!B17544&gt;=20,Input!B17544&lt;=700),Input!B17544,""),"")</f>
        <v/>
      </c>
      <c r="C17544">
        <f>IF(B17544="","",INT(A17544))</f>
        <v/>
      </c>
      <c r="D17544">
        <f>IF(B17544="","",HOUR(A17544))</f>
        <v/>
      </c>
      <c r="E17544">
        <f>IF(B17544="","",IF(INPUT!$I$1="","",IF(C17544&lt;(INT(INPUT!$I$1)-INPUT!$I$2),"Off Meds",IF(C17544&lt;=(INT(INPUT!$I$1)+INPUT!$I$2),"Washout","On Meds"))))</f>
        <v/>
      </c>
      <c r="F17544">
        <f>IF(B17544="","",1.509*(LN(B17544)^1.084-5.381))</f>
        <v/>
      </c>
      <c r="G17544">
        <f>IF(F17544="","",IF(F17544&lt;0,10*F17544^2,0))</f>
        <v/>
      </c>
      <c r="H17544">
        <f>IF(F17544="","",IF(F17544&gt;0,10*F17544^2,0))</f>
        <v/>
      </c>
    </row>
    <row r="17545">
      <c r="A17545">
        <f>Input!A17545</f>
        <v/>
      </c>
      <c r="B17545">
        <f>IF(ISNUMBER(Input!B17545),IF(AND(Input!B17545&gt;=20,Input!B17545&lt;=700),Input!B17545,""),"")</f>
        <v/>
      </c>
      <c r="C17545">
        <f>IF(B17545="","",INT(A17545))</f>
        <v/>
      </c>
      <c r="D17545">
        <f>IF(B17545="","",HOUR(A17545))</f>
        <v/>
      </c>
      <c r="E17545">
        <f>IF(B17545="","",IF(INPUT!$I$1="","",IF(C17545&lt;(INT(INPUT!$I$1)-INPUT!$I$2),"Off Meds",IF(C17545&lt;=(INT(INPUT!$I$1)+INPUT!$I$2),"Washout","On Meds"))))</f>
        <v/>
      </c>
      <c r="F17545">
        <f>IF(B17545="","",1.509*(LN(B17545)^1.084-5.381))</f>
        <v/>
      </c>
      <c r="G17545">
        <f>IF(F17545="","",IF(F17545&lt;0,10*F17545^2,0))</f>
        <v/>
      </c>
      <c r="H17545">
        <f>IF(F17545="","",IF(F17545&gt;0,10*F17545^2,0))</f>
        <v/>
      </c>
    </row>
    <row r="17546">
      <c r="A17546">
        <f>Input!A17546</f>
        <v/>
      </c>
      <c r="B17546">
        <f>IF(ISNUMBER(Input!B17546),IF(AND(Input!B17546&gt;=20,Input!B17546&lt;=700),Input!B17546,""),"")</f>
        <v/>
      </c>
      <c r="C17546">
        <f>IF(B17546="","",INT(A17546))</f>
        <v/>
      </c>
      <c r="D17546">
        <f>IF(B17546="","",HOUR(A17546))</f>
        <v/>
      </c>
      <c r="E17546">
        <f>IF(B17546="","",IF(INPUT!$I$1="","",IF(C17546&lt;(INT(INPUT!$I$1)-INPUT!$I$2),"Off Meds",IF(C17546&lt;=(INT(INPUT!$I$1)+INPUT!$I$2),"Washout","On Meds"))))</f>
        <v/>
      </c>
      <c r="F17546">
        <f>IF(B17546="","",1.509*(LN(B17546)^1.084-5.381))</f>
        <v/>
      </c>
      <c r="G17546">
        <f>IF(F17546="","",IF(F17546&lt;0,10*F17546^2,0))</f>
        <v/>
      </c>
      <c r="H17546">
        <f>IF(F17546="","",IF(F17546&gt;0,10*F17546^2,0))</f>
        <v/>
      </c>
    </row>
    <row r="17547">
      <c r="A17547">
        <f>Input!A17547</f>
        <v/>
      </c>
      <c r="B17547">
        <f>IF(ISNUMBER(Input!B17547),IF(AND(Input!B17547&gt;=20,Input!B17547&lt;=700),Input!B17547,""),"")</f>
        <v/>
      </c>
      <c r="C17547">
        <f>IF(B17547="","",INT(A17547))</f>
        <v/>
      </c>
      <c r="D17547">
        <f>IF(B17547="","",HOUR(A17547))</f>
        <v/>
      </c>
      <c r="E17547">
        <f>IF(B17547="","",IF(INPUT!$I$1="","",IF(C17547&lt;(INT(INPUT!$I$1)-INPUT!$I$2),"Off Meds",IF(C17547&lt;=(INT(INPUT!$I$1)+INPUT!$I$2),"Washout","On Meds"))))</f>
        <v/>
      </c>
      <c r="F17547">
        <f>IF(B17547="","",1.509*(LN(B17547)^1.084-5.381))</f>
        <v/>
      </c>
      <c r="G17547">
        <f>IF(F17547="","",IF(F17547&lt;0,10*F17547^2,0))</f>
        <v/>
      </c>
      <c r="H17547">
        <f>IF(F17547="","",IF(F17547&gt;0,10*F17547^2,0))</f>
        <v/>
      </c>
    </row>
    <row r="17548">
      <c r="A17548">
        <f>Input!A17548</f>
        <v/>
      </c>
      <c r="B17548">
        <f>IF(ISNUMBER(Input!B17548),IF(AND(Input!B17548&gt;=20,Input!B17548&lt;=700),Input!B17548,""),"")</f>
        <v/>
      </c>
      <c r="C17548">
        <f>IF(B17548="","",INT(A17548))</f>
        <v/>
      </c>
      <c r="D17548">
        <f>IF(B17548="","",HOUR(A17548))</f>
        <v/>
      </c>
      <c r="E17548">
        <f>IF(B17548="","",IF(INPUT!$I$1="","",IF(C17548&lt;(INT(INPUT!$I$1)-INPUT!$I$2),"Off Meds",IF(C17548&lt;=(INT(INPUT!$I$1)+INPUT!$I$2),"Washout","On Meds"))))</f>
        <v/>
      </c>
      <c r="F17548">
        <f>IF(B17548="","",1.509*(LN(B17548)^1.084-5.381))</f>
        <v/>
      </c>
      <c r="G17548">
        <f>IF(F17548="","",IF(F17548&lt;0,10*F17548^2,0))</f>
        <v/>
      </c>
      <c r="H17548">
        <f>IF(F17548="","",IF(F17548&gt;0,10*F17548^2,0))</f>
        <v/>
      </c>
    </row>
    <row r="17549">
      <c r="A17549">
        <f>Input!A17549</f>
        <v/>
      </c>
      <c r="B17549">
        <f>IF(ISNUMBER(Input!B17549),IF(AND(Input!B17549&gt;=20,Input!B17549&lt;=700),Input!B17549,""),"")</f>
        <v/>
      </c>
      <c r="C17549">
        <f>IF(B17549="","",INT(A17549))</f>
        <v/>
      </c>
      <c r="D17549">
        <f>IF(B17549="","",HOUR(A17549))</f>
        <v/>
      </c>
      <c r="E17549">
        <f>IF(B17549="","",IF(INPUT!$I$1="","",IF(C17549&lt;(INT(INPUT!$I$1)-INPUT!$I$2),"Off Meds",IF(C17549&lt;=(INT(INPUT!$I$1)+INPUT!$I$2),"Washout","On Meds"))))</f>
        <v/>
      </c>
      <c r="F17549">
        <f>IF(B17549="","",1.509*(LN(B17549)^1.084-5.381))</f>
        <v/>
      </c>
      <c r="G17549">
        <f>IF(F17549="","",IF(F17549&lt;0,10*F17549^2,0))</f>
        <v/>
      </c>
      <c r="H17549">
        <f>IF(F17549="","",IF(F17549&gt;0,10*F17549^2,0))</f>
        <v/>
      </c>
    </row>
    <row r="17550">
      <c r="A17550">
        <f>Input!A17550</f>
        <v/>
      </c>
      <c r="B17550">
        <f>IF(ISNUMBER(Input!B17550),IF(AND(Input!B17550&gt;=20,Input!B17550&lt;=700),Input!B17550,""),"")</f>
        <v/>
      </c>
      <c r="C17550">
        <f>IF(B17550="","",INT(A17550))</f>
        <v/>
      </c>
      <c r="D17550">
        <f>IF(B17550="","",HOUR(A17550))</f>
        <v/>
      </c>
      <c r="E17550">
        <f>IF(B17550="","",IF(INPUT!$I$1="","",IF(C17550&lt;(INT(INPUT!$I$1)-INPUT!$I$2),"Off Meds",IF(C17550&lt;=(INT(INPUT!$I$1)+INPUT!$I$2),"Washout","On Meds"))))</f>
        <v/>
      </c>
      <c r="F17550">
        <f>IF(B17550="","",1.509*(LN(B17550)^1.084-5.381))</f>
        <v/>
      </c>
      <c r="G17550">
        <f>IF(F17550="","",IF(F17550&lt;0,10*F17550^2,0))</f>
        <v/>
      </c>
      <c r="H17550">
        <f>IF(F17550="","",IF(F17550&gt;0,10*F17550^2,0))</f>
        <v/>
      </c>
    </row>
    <row r="17551">
      <c r="A17551">
        <f>Input!A17551</f>
        <v/>
      </c>
      <c r="B17551">
        <f>IF(ISNUMBER(Input!B17551),IF(AND(Input!B17551&gt;=20,Input!B17551&lt;=700),Input!B17551,""),"")</f>
        <v/>
      </c>
      <c r="C17551">
        <f>IF(B17551="","",INT(A17551))</f>
        <v/>
      </c>
      <c r="D17551">
        <f>IF(B17551="","",HOUR(A17551))</f>
        <v/>
      </c>
      <c r="E17551">
        <f>IF(B17551="","",IF(INPUT!$I$1="","",IF(C17551&lt;(INT(INPUT!$I$1)-INPUT!$I$2),"Off Meds",IF(C17551&lt;=(INT(INPUT!$I$1)+INPUT!$I$2),"Washout","On Meds"))))</f>
        <v/>
      </c>
      <c r="F17551">
        <f>IF(B17551="","",1.509*(LN(B17551)^1.084-5.381))</f>
        <v/>
      </c>
      <c r="G17551">
        <f>IF(F17551="","",IF(F17551&lt;0,10*F17551^2,0))</f>
        <v/>
      </c>
      <c r="H17551">
        <f>IF(F17551="","",IF(F17551&gt;0,10*F17551^2,0))</f>
        <v/>
      </c>
    </row>
    <row r="17552">
      <c r="A17552">
        <f>Input!A17552</f>
        <v/>
      </c>
      <c r="B17552">
        <f>IF(ISNUMBER(Input!B17552),IF(AND(Input!B17552&gt;=20,Input!B17552&lt;=700),Input!B17552,""),"")</f>
        <v/>
      </c>
      <c r="C17552">
        <f>IF(B17552="","",INT(A17552))</f>
        <v/>
      </c>
      <c r="D17552">
        <f>IF(B17552="","",HOUR(A17552))</f>
        <v/>
      </c>
      <c r="E17552">
        <f>IF(B17552="","",IF(INPUT!$I$1="","",IF(C17552&lt;(INT(INPUT!$I$1)-INPUT!$I$2),"Off Meds",IF(C17552&lt;=(INT(INPUT!$I$1)+INPUT!$I$2),"Washout","On Meds"))))</f>
        <v/>
      </c>
      <c r="F17552">
        <f>IF(B17552="","",1.509*(LN(B17552)^1.084-5.381))</f>
        <v/>
      </c>
      <c r="G17552">
        <f>IF(F17552="","",IF(F17552&lt;0,10*F17552^2,0))</f>
        <v/>
      </c>
      <c r="H17552">
        <f>IF(F17552="","",IF(F17552&gt;0,10*F17552^2,0))</f>
        <v/>
      </c>
    </row>
    <row r="17553">
      <c r="A17553">
        <f>Input!A17553</f>
        <v/>
      </c>
      <c r="B17553">
        <f>IF(ISNUMBER(Input!B17553),IF(AND(Input!B17553&gt;=20,Input!B17553&lt;=700),Input!B17553,""),"")</f>
        <v/>
      </c>
      <c r="C17553">
        <f>IF(B17553="","",INT(A17553))</f>
        <v/>
      </c>
      <c r="D17553">
        <f>IF(B17553="","",HOUR(A17553))</f>
        <v/>
      </c>
      <c r="E17553">
        <f>IF(B17553="","",IF(INPUT!$I$1="","",IF(C17553&lt;(INT(INPUT!$I$1)-INPUT!$I$2),"Off Meds",IF(C17553&lt;=(INT(INPUT!$I$1)+INPUT!$I$2),"Washout","On Meds"))))</f>
        <v/>
      </c>
      <c r="F17553">
        <f>IF(B17553="","",1.509*(LN(B17553)^1.084-5.381))</f>
        <v/>
      </c>
      <c r="G17553">
        <f>IF(F17553="","",IF(F17553&lt;0,10*F17553^2,0))</f>
        <v/>
      </c>
      <c r="H17553">
        <f>IF(F17553="","",IF(F17553&gt;0,10*F17553^2,0))</f>
        <v/>
      </c>
    </row>
    <row r="17554">
      <c r="A17554">
        <f>Input!A17554</f>
        <v/>
      </c>
      <c r="B17554">
        <f>IF(ISNUMBER(Input!B17554),IF(AND(Input!B17554&gt;=20,Input!B17554&lt;=700),Input!B17554,""),"")</f>
        <v/>
      </c>
      <c r="C17554">
        <f>IF(B17554="","",INT(A17554))</f>
        <v/>
      </c>
      <c r="D17554">
        <f>IF(B17554="","",HOUR(A17554))</f>
        <v/>
      </c>
      <c r="E17554">
        <f>IF(B17554="","",IF(INPUT!$I$1="","",IF(C17554&lt;(INT(INPUT!$I$1)-INPUT!$I$2),"Off Meds",IF(C17554&lt;=(INT(INPUT!$I$1)+INPUT!$I$2),"Washout","On Meds"))))</f>
        <v/>
      </c>
      <c r="F17554">
        <f>IF(B17554="","",1.509*(LN(B17554)^1.084-5.381))</f>
        <v/>
      </c>
      <c r="G17554">
        <f>IF(F17554="","",IF(F17554&lt;0,10*F17554^2,0))</f>
        <v/>
      </c>
      <c r="H17554">
        <f>IF(F17554="","",IF(F17554&gt;0,10*F17554^2,0))</f>
        <v/>
      </c>
    </row>
    <row r="17555">
      <c r="A17555">
        <f>Input!A17555</f>
        <v/>
      </c>
      <c r="B17555">
        <f>IF(ISNUMBER(Input!B17555),IF(AND(Input!B17555&gt;=20,Input!B17555&lt;=700),Input!B17555,""),"")</f>
        <v/>
      </c>
      <c r="C17555">
        <f>IF(B17555="","",INT(A17555))</f>
        <v/>
      </c>
      <c r="D17555">
        <f>IF(B17555="","",HOUR(A17555))</f>
        <v/>
      </c>
      <c r="E17555">
        <f>IF(B17555="","",IF(INPUT!$I$1="","",IF(C17555&lt;(INT(INPUT!$I$1)-INPUT!$I$2),"Off Meds",IF(C17555&lt;=(INT(INPUT!$I$1)+INPUT!$I$2),"Washout","On Meds"))))</f>
        <v/>
      </c>
      <c r="F17555">
        <f>IF(B17555="","",1.509*(LN(B17555)^1.084-5.381))</f>
        <v/>
      </c>
      <c r="G17555">
        <f>IF(F17555="","",IF(F17555&lt;0,10*F17555^2,0))</f>
        <v/>
      </c>
      <c r="H17555">
        <f>IF(F17555="","",IF(F17555&gt;0,10*F17555^2,0))</f>
        <v/>
      </c>
    </row>
    <row r="17556">
      <c r="A17556">
        <f>Input!A17556</f>
        <v/>
      </c>
      <c r="B17556">
        <f>IF(ISNUMBER(Input!B17556),IF(AND(Input!B17556&gt;=20,Input!B17556&lt;=700),Input!B17556,""),"")</f>
        <v/>
      </c>
      <c r="C17556">
        <f>IF(B17556="","",INT(A17556))</f>
        <v/>
      </c>
      <c r="D17556">
        <f>IF(B17556="","",HOUR(A17556))</f>
        <v/>
      </c>
      <c r="E17556">
        <f>IF(B17556="","",IF(INPUT!$I$1="","",IF(C17556&lt;(INT(INPUT!$I$1)-INPUT!$I$2),"Off Meds",IF(C17556&lt;=(INT(INPUT!$I$1)+INPUT!$I$2),"Washout","On Meds"))))</f>
        <v/>
      </c>
      <c r="F17556">
        <f>IF(B17556="","",1.509*(LN(B17556)^1.084-5.381))</f>
        <v/>
      </c>
      <c r="G17556">
        <f>IF(F17556="","",IF(F17556&lt;0,10*F17556^2,0))</f>
        <v/>
      </c>
      <c r="H17556">
        <f>IF(F17556="","",IF(F17556&gt;0,10*F17556^2,0))</f>
        <v/>
      </c>
    </row>
    <row r="17557">
      <c r="A17557">
        <f>Input!A17557</f>
        <v/>
      </c>
      <c r="B17557">
        <f>IF(ISNUMBER(Input!B17557),IF(AND(Input!B17557&gt;=20,Input!B17557&lt;=700),Input!B17557,""),"")</f>
        <v/>
      </c>
      <c r="C17557">
        <f>IF(B17557="","",INT(A17557))</f>
        <v/>
      </c>
      <c r="D17557">
        <f>IF(B17557="","",HOUR(A17557))</f>
        <v/>
      </c>
      <c r="E17557">
        <f>IF(B17557="","",IF(INPUT!$I$1="","",IF(C17557&lt;(INT(INPUT!$I$1)-INPUT!$I$2),"Off Meds",IF(C17557&lt;=(INT(INPUT!$I$1)+INPUT!$I$2),"Washout","On Meds"))))</f>
        <v/>
      </c>
      <c r="F17557">
        <f>IF(B17557="","",1.509*(LN(B17557)^1.084-5.381))</f>
        <v/>
      </c>
      <c r="G17557">
        <f>IF(F17557="","",IF(F17557&lt;0,10*F17557^2,0))</f>
        <v/>
      </c>
      <c r="H17557">
        <f>IF(F17557="","",IF(F17557&gt;0,10*F17557^2,0))</f>
        <v/>
      </c>
    </row>
    <row r="17558">
      <c r="A17558">
        <f>Input!A17558</f>
        <v/>
      </c>
      <c r="B17558">
        <f>IF(ISNUMBER(Input!B17558),IF(AND(Input!B17558&gt;=20,Input!B17558&lt;=700),Input!B17558,""),"")</f>
        <v/>
      </c>
      <c r="C17558">
        <f>IF(B17558="","",INT(A17558))</f>
        <v/>
      </c>
      <c r="D17558">
        <f>IF(B17558="","",HOUR(A17558))</f>
        <v/>
      </c>
      <c r="E17558">
        <f>IF(B17558="","",IF(INPUT!$I$1="","",IF(C17558&lt;(INT(INPUT!$I$1)-INPUT!$I$2),"Off Meds",IF(C17558&lt;=(INT(INPUT!$I$1)+INPUT!$I$2),"Washout","On Meds"))))</f>
        <v/>
      </c>
      <c r="F17558">
        <f>IF(B17558="","",1.509*(LN(B17558)^1.084-5.381))</f>
        <v/>
      </c>
      <c r="G17558">
        <f>IF(F17558="","",IF(F17558&lt;0,10*F17558^2,0))</f>
        <v/>
      </c>
      <c r="H17558">
        <f>IF(F17558="","",IF(F17558&gt;0,10*F17558^2,0))</f>
        <v/>
      </c>
    </row>
    <row r="17559">
      <c r="A17559">
        <f>Input!A17559</f>
        <v/>
      </c>
      <c r="B17559">
        <f>IF(ISNUMBER(Input!B17559),IF(AND(Input!B17559&gt;=20,Input!B17559&lt;=700),Input!B17559,""),"")</f>
        <v/>
      </c>
      <c r="C17559">
        <f>IF(B17559="","",INT(A17559))</f>
        <v/>
      </c>
      <c r="D17559">
        <f>IF(B17559="","",HOUR(A17559))</f>
        <v/>
      </c>
      <c r="E17559">
        <f>IF(B17559="","",IF(INPUT!$I$1="","",IF(C17559&lt;(INT(INPUT!$I$1)-INPUT!$I$2),"Off Meds",IF(C17559&lt;=(INT(INPUT!$I$1)+INPUT!$I$2),"Washout","On Meds"))))</f>
        <v/>
      </c>
      <c r="F17559">
        <f>IF(B17559="","",1.509*(LN(B17559)^1.084-5.381))</f>
        <v/>
      </c>
      <c r="G17559">
        <f>IF(F17559="","",IF(F17559&lt;0,10*F17559^2,0))</f>
        <v/>
      </c>
      <c r="H17559">
        <f>IF(F17559="","",IF(F17559&gt;0,10*F17559^2,0))</f>
        <v/>
      </c>
    </row>
    <row r="17560">
      <c r="A17560">
        <f>Input!A17560</f>
        <v/>
      </c>
      <c r="B17560">
        <f>IF(ISNUMBER(Input!B17560),IF(AND(Input!B17560&gt;=20,Input!B17560&lt;=700),Input!B17560,""),"")</f>
        <v/>
      </c>
      <c r="C17560">
        <f>IF(B17560="","",INT(A17560))</f>
        <v/>
      </c>
      <c r="D17560">
        <f>IF(B17560="","",HOUR(A17560))</f>
        <v/>
      </c>
      <c r="E17560">
        <f>IF(B17560="","",IF(INPUT!$I$1="","",IF(C17560&lt;(INT(INPUT!$I$1)-INPUT!$I$2),"Off Meds",IF(C17560&lt;=(INT(INPUT!$I$1)+INPUT!$I$2),"Washout","On Meds"))))</f>
        <v/>
      </c>
      <c r="F17560">
        <f>IF(B17560="","",1.509*(LN(B17560)^1.084-5.381))</f>
        <v/>
      </c>
      <c r="G17560">
        <f>IF(F17560="","",IF(F17560&lt;0,10*F17560^2,0))</f>
        <v/>
      </c>
      <c r="H17560">
        <f>IF(F17560="","",IF(F17560&gt;0,10*F17560^2,0))</f>
        <v/>
      </c>
    </row>
    <row r="17561">
      <c r="A17561">
        <f>Input!A17561</f>
        <v/>
      </c>
      <c r="B17561">
        <f>IF(ISNUMBER(Input!B17561),IF(AND(Input!B17561&gt;=20,Input!B17561&lt;=700),Input!B17561,""),"")</f>
        <v/>
      </c>
      <c r="C17561">
        <f>IF(B17561="","",INT(A17561))</f>
        <v/>
      </c>
      <c r="D17561">
        <f>IF(B17561="","",HOUR(A17561))</f>
        <v/>
      </c>
      <c r="E17561">
        <f>IF(B17561="","",IF(INPUT!$I$1="","",IF(C17561&lt;(INT(INPUT!$I$1)-INPUT!$I$2),"Off Meds",IF(C17561&lt;=(INT(INPUT!$I$1)+INPUT!$I$2),"Washout","On Meds"))))</f>
        <v/>
      </c>
      <c r="F17561">
        <f>IF(B17561="","",1.509*(LN(B17561)^1.084-5.381))</f>
        <v/>
      </c>
      <c r="G17561">
        <f>IF(F17561="","",IF(F17561&lt;0,10*F17561^2,0))</f>
        <v/>
      </c>
      <c r="H17561">
        <f>IF(F17561="","",IF(F17561&gt;0,10*F17561^2,0))</f>
        <v/>
      </c>
    </row>
    <row r="17562">
      <c r="A17562">
        <f>Input!A17562</f>
        <v/>
      </c>
      <c r="B17562">
        <f>IF(ISNUMBER(Input!B17562),IF(AND(Input!B17562&gt;=20,Input!B17562&lt;=700),Input!B17562,""),"")</f>
        <v/>
      </c>
      <c r="C17562">
        <f>IF(B17562="","",INT(A17562))</f>
        <v/>
      </c>
      <c r="D17562">
        <f>IF(B17562="","",HOUR(A17562))</f>
        <v/>
      </c>
      <c r="E17562">
        <f>IF(B17562="","",IF(INPUT!$I$1="","",IF(C17562&lt;(INT(INPUT!$I$1)-INPUT!$I$2),"Off Meds",IF(C17562&lt;=(INT(INPUT!$I$1)+INPUT!$I$2),"Washout","On Meds"))))</f>
        <v/>
      </c>
      <c r="F17562">
        <f>IF(B17562="","",1.509*(LN(B17562)^1.084-5.381))</f>
        <v/>
      </c>
      <c r="G17562">
        <f>IF(F17562="","",IF(F17562&lt;0,10*F17562^2,0))</f>
        <v/>
      </c>
      <c r="H17562">
        <f>IF(F17562="","",IF(F17562&gt;0,10*F17562^2,0))</f>
        <v/>
      </c>
    </row>
    <row r="17563">
      <c r="A17563">
        <f>Input!A17563</f>
        <v/>
      </c>
      <c r="B17563">
        <f>IF(ISNUMBER(Input!B17563),IF(AND(Input!B17563&gt;=20,Input!B17563&lt;=700),Input!B17563,""),"")</f>
        <v/>
      </c>
      <c r="C17563">
        <f>IF(B17563="","",INT(A17563))</f>
        <v/>
      </c>
      <c r="D17563">
        <f>IF(B17563="","",HOUR(A17563))</f>
        <v/>
      </c>
      <c r="E17563">
        <f>IF(B17563="","",IF(INPUT!$I$1="","",IF(C17563&lt;(INT(INPUT!$I$1)-INPUT!$I$2),"Off Meds",IF(C17563&lt;=(INT(INPUT!$I$1)+INPUT!$I$2),"Washout","On Meds"))))</f>
        <v/>
      </c>
      <c r="F17563">
        <f>IF(B17563="","",1.509*(LN(B17563)^1.084-5.381))</f>
        <v/>
      </c>
      <c r="G17563">
        <f>IF(F17563="","",IF(F17563&lt;0,10*F17563^2,0))</f>
        <v/>
      </c>
      <c r="H17563">
        <f>IF(F17563="","",IF(F17563&gt;0,10*F17563^2,0))</f>
        <v/>
      </c>
    </row>
    <row r="17564">
      <c r="A17564">
        <f>Input!A17564</f>
        <v/>
      </c>
      <c r="B17564">
        <f>IF(ISNUMBER(Input!B17564),IF(AND(Input!B17564&gt;=20,Input!B17564&lt;=700),Input!B17564,""),"")</f>
        <v/>
      </c>
      <c r="C17564">
        <f>IF(B17564="","",INT(A17564))</f>
        <v/>
      </c>
      <c r="D17564">
        <f>IF(B17564="","",HOUR(A17564))</f>
        <v/>
      </c>
      <c r="E17564">
        <f>IF(B17564="","",IF(INPUT!$I$1="","",IF(C17564&lt;(INT(INPUT!$I$1)-INPUT!$I$2),"Off Meds",IF(C17564&lt;=(INT(INPUT!$I$1)+INPUT!$I$2),"Washout","On Meds"))))</f>
        <v/>
      </c>
      <c r="F17564">
        <f>IF(B17564="","",1.509*(LN(B17564)^1.084-5.381))</f>
        <v/>
      </c>
      <c r="G17564">
        <f>IF(F17564="","",IF(F17564&lt;0,10*F17564^2,0))</f>
        <v/>
      </c>
      <c r="H17564">
        <f>IF(F17564="","",IF(F17564&gt;0,10*F17564^2,0))</f>
        <v/>
      </c>
    </row>
    <row r="17565">
      <c r="A17565">
        <f>Input!A17565</f>
        <v/>
      </c>
      <c r="B17565">
        <f>IF(ISNUMBER(Input!B17565),IF(AND(Input!B17565&gt;=20,Input!B17565&lt;=700),Input!B17565,""),"")</f>
        <v/>
      </c>
      <c r="C17565">
        <f>IF(B17565="","",INT(A17565))</f>
        <v/>
      </c>
      <c r="D17565">
        <f>IF(B17565="","",HOUR(A17565))</f>
        <v/>
      </c>
      <c r="E17565">
        <f>IF(B17565="","",IF(INPUT!$I$1="","",IF(C17565&lt;(INT(INPUT!$I$1)-INPUT!$I$2),"Off Meds",IF(C17565&lt;=(INT(INPUT!$I$1)+INPUT!$I$2),"Washout","On Meds"))))</f>
        <v/>
      </c>
      <c r="F17565">
        <f>IF(B17565="","",1.509*(LN(B17565)^1.084-5.381))</f>
        <v/>
      </c>
      <c r="G17565">
        <f>IF(F17565="","",IF(F17565&lt;0,10*F17565^2,0))</f>
        <v/>
      </c>
      <c r="H17565">
        <f>IF(F17565="","",IF(F17565&gt;0,10*F17565^2,0))</f>
        <v/>
      </c>
    </row>
    <row r="17566">
      <c r="A17566">
        <f>Input!A17566</f>
        <v/>
      </c>
      <c r="B17566">
        <f>IF(ISNUMBER(Input!B17566),IF(AND(Input!B17566&gt;=20,Input!B17566&lt;=700),Input!B17566,""),"")</f>
        <v/>
      </c>
      <c r="C17566">
        <f>IF(B17566="","",INT(A17566))</f>
        <v/>
      </c>
      <c r="D17566">
        <f>IF(B17566="","",HOUR(A17566))</f>
        <v/>
      </c>
      <c r="E17566">
        <f>IF(B17566="","",IF(INPUT!$I$1="","",IF(C17566&lt;(INT(INPUT!$I$1)-INPUT!$I$2),"Off Meds",IF(C17566&lt;=(INT(INPUT!$I$1)+INPUT!$I$2),"Washout","On Meds"))))</f>
        <v/>
      </c>
      <c r="F17566">
        <f>IF(B17566="","",1.509*(LN(B17566)^1.084-5.381))</f>
        <v/>
      </c>
      <c r="G17566">
        <f>IF(F17566="","",IF(F17566&lt;0,10*F17566^2,0))</f>
        <v/>
      </c>
      <c r="H17566">
        <f>IF(F17566="","",IF(F17566&gt;0,10*F17566^2,0))</f>
        <v/>
      </c>
    </row>
    <row r="17567">
      <c r="A17567">
        <f>Input!A17567</f>
        <v/>
      </c>
      <c r="B17567">
        <f>IF(ISNUMBER(Input!B17567),IF(AND(Input!B17567&gt;=20,Input!B17567&lt;=700),Input!B17567,""),"")</f>
        <v/>
      </c>
      <c r="C17567">
        <f>IF(B17567="","",INT(A17567))</f>
        <v/>
      </c>
      <c r="D17567">
        <f>IF(B17567="","",HOUR(A17567))</f>
        <v/>
      </c>
      <c r="E17567">
        <f>IF(B17567="","",IF(INPUT!$I$1="","",IF(C17567&lt;(INT(INPUT!$I$1)-INPUT!$I$2),"Off Meds",IF(C17567&lt;=(INT(INPUT!$I$1)+INPUT!$I$2),"Washout","On Meds"))))</f>
        <v/>
      </c>
      <c r="F17567">
        <f>IF(B17567="","",1.509*(LN(B17567)^1.084-5.381))</f>
        <v/>
      </c>
      <c r="G17567">
        <f>IF(F17567="","",IF(F17567&lt;0,10*F17567^2,0))</f>
        <v/>
      </c>
      <c r="H17567">
        <f>IF(F17567="","",IF(F17567&gt;0,10*F17567^2,0))</f>
        <v/>
      </c>
    </row>
    <row r="17568">
      <c r="A17568">
        <f>Input!A17568</f>
        <v/>
      </c>
      <c r="B17568">
        <f>IF(ISNUMBER(Input!B17568),IF(AND(Input!B17568&gt;=20,Input!B17568&lt;=700),Input!B17568,""),"")</f>
        <v/>
      </c>
      <c r="C17568">
        <f>IF(B17568="","",INT(A17568))</f>
        <v/>
      </c>
      <c r="D17568">
        <f>IF(B17568="","",HOUR(A17568))</f>
        <v/>
      </c>
      <c r="E17568">
        <f>IF(B17568="","",IF(INPUT!$I$1="","",IF(C17568&lt;(INT(INPUT!$I$1)-INPUT!$I$2),"Off Meds",IF(C17568&lt;=(INT(INPUT!$I$1)+INPUT!$I$2),"Washout","On Meds"))))</f>
        <v/>
      </c>
      <c r="F17568">
        <f>IF(B17568="","",1.509*(LN(B17568)^1.084-5.381))</f>
        <v/>
      </c>
      <c r="G17568">
        <f>IF(F17568="","",IF(F17568&lt;0,10*F17568^2,0))</f>
        <v/>
      </c>
      <c r="H17568">
        <f>IF(F17568="","",IF(F17568&gt;0,10*F17568^2,0))</f>
        <v/>
      </c>
    </row>
    <row r="17569">
      <c r="A17569">
        <f>Input!A17569</f>
        <v/>
      </c>
      <c r="B17569">
        <f>IF(ISNUMBER(Input!B17569),IF(AND(Input!B17569&gt;=20,Input!B17569&lt;=700),Input!B17569,""),"")</f>
        <v/>
      </c>
      <c r="C17569">
        <f>IF(B17569="","",INT(A17569))</f>
        <v/>
      </c>
      <c r="D17569">
        <f>IF(B17569="","",HOUR(A17569))</f>
        <v/>
      </c>
      <c r="E17569">
        <f>IF(B17569="","",IF(INPUT!$I$1="","",IF(C17569&lt;(INT(INPUT!$I$1)-INPUT!$I$2),"Off Meds",IF(C17569&lt;=(INT(INPUT!$I$1)+INPUT!$I$2),"Washout","On Meds"))))</f>
        <v/>
      </c>
      <c r="F17569">
        <f>IF(B17569="","",1.509*(LN(B17569)^1.084-5.381))</f>
        <v/>
      </c>
      <c r="G17569">
        <f>IF(F17569="","",IF(F17569&lt;0,10*F17569^2,0))</f>
        <v/>
      </c>
      <c r="H17569">
        <f>IF(F17569="","",IF(F17569&gt;0,10*F17569^2,0))</f>
        <v/>
      </c>
    </row>
    <row r="17570">
      <c r="A17570">
        <f>Input!A17570</f>
        <v/>
      </c>
      <c r="B17570">
        <f>IF(ISNUMBER(Input!B17570),IF(AND(Input!B17570&gt;=20,Input!B17570&lt;=700),Input!B17570,""),"")</f>
        <v/>
      </c>
      <c r="C17570">
        <f>IF(B17570="","",INT(A17570))</f>
        <v/>
      </c>
      <c r="D17570">
        <f>IF(B17570="","",HOUR(A17570))</f>
        <v/>
      </c>
      <c r="E17570">
        <f>IF(B17570="","",IF(INPUT!$I$1="","",IF(C17570&lt;(INT(INPUT!$I$1)-INPUT!$I$2),"Off Meds",IF(C17570&lt;=(INT(INPUT!$I$1)+INPUT!$I$2),"Washout","On Meds"))))</f>
        <v/>
      </c>
      <c r="F17570">
        <f>IF(B17570="","",1.509*(LN(B17570)^1.084-5.381))</f>
        <v/>
      </c>
      <c r="G17570">
        <f>IF(F17570="","",IF(F17570&lt;0,10*F17570^2,0))</f>
        <v/>
      </c>
      <c r="H17570">
        <f>IF(F17570="","",IF(F17570&gt;0,10*F17570^2,0))</f>
        <v/>
      </c>
    </row>
    <row r="17571">
      <c r="A17571">
        <f>Input!A17571</f>
        <v/>
      </c>
      <c r="B17571">
        <f>IF(ISNUMBER(Input!B17571),IF(AND(Input!B17571&gt;=20,Input!B17571&lt;=700),Input!B17571,""),"")</f>
        <v/>
      </c>
      <c r="C17571">
        <f>IF(B17571="","",INT(A17571))</f>
        <v/>
      </c>
      <c r="D17571">
        <f>IF(B17571="","",HOUR(A17571))</f>
        <v/>
      </c>
      <c r="E17571">
        <f>IF(B17571="","",IF(INPUT!$I$1="","",IF(C17571&lt;(INT(INPUT!$I$1)-INPUT!$I$2),"Off Meds",IF(C17571&lt;=(INT(INPUT!$I$1)+INPUT!$I$2),"Washout","On Meds"))))</f>
        <v/>
      </c>
      <c r="F17571">
        <f>IF(B17571="","",1.509*(LN(B17571)^1.084-5.381))</f>
        <v/>
      </c>
      <c r="G17571">
        <f>IF(F17571="","",IF(F17571&lt;0,10*F17571^2,0))</f>
        <v/>
      </c>
      <c r="H17571">
        <f>IF(F17571="","",IF(F17571&gt;0,10*F17571^2,0))</f>
        <v/>
      </c>
    </row>
    <row r="17572">
      <c r="A17572">
        <f>Input!A17572</f>
        <v/>
      </c>
      <c r="B17572">
        <f>IF(ISNUMBER(Input!B17572),IF(AND(Input!B17572&gt;=20,Input!B17572&lt;=700),Input!B17572,""),"")</f>
        <v/>
      </c>
      <c r="C17572">
        <f>IF(B17572="","",INT(A17572))</f>
        <v/>
      </c>
      <c r="D17572">
        <f>IF(B17572="","",HOUR(A17572))</f>
        <v/>
      </c>
      <c r="E17572">
        <f>IF(B17572="","",IF(INPUT!$I$1="","",IF(C17572&lt;(INT(INPUT!$I$1)-INPUT!$I$2),"Off Meds",IF(C17572&lt;=(INT(INPUT!$I$1)+INPUT!$I$2),"Washout","On Meds"))))</f>
        <v/>
      </c>
      <c r="F17572">
        <f>IF(B17572="","",1.509*(LN(B17572)^1.084-5.381))</f>
        <v/>
      </c>
      <c r="G17572">
        <f>IF(F17572="","",IF(F17572&lt;0,10*F17572^2,0))</f>
        <v/>
      </c>
      <c r="H17572">
        <f>IF(F17572="","",IF(F17572&gt;0,10*F17572^2,0))</f>
        <v/>
      </c>
    </row>
    <row r="17573">
      <c r="A17573">
        <f>Input!A17573</f>
        <v/>
      </c>
      <c r="B17573">
        <f>IF(ISNUMBER(Input!B17573),IF(AND(Input!B17573&gt;=20,Input!B17573&lt;=700),Input!B17573,""),"")</f>
        <v/>
      </c>
      <c r="C17573">
        <f>IF(B17573="","",INT(A17573))</f>
        <v/>
      </c>
      <c r="D17573">
        <f>IF(B17573="","",HOUR(A17573))</f>
        <v/>
      </c>
      <c r="E17573">
        <f>IF(B17573="","",IF(INPUT!$I$1="","",IF(C17573&lt;(INT(INPUT!$I$1)-INPUT!$I$2),"Off Meds",IF(C17573&lt;=(INT(INPUT!$I$1)+INPUT!$I$2),"Washout","On Meds"))))</f>
        <v/>
      </c>
      <c r="F17573">
        <f>IF(B17573="","",1.509*(LN(B17573)^1.084-5.381))</f>
        <v/>
      </c>
      <c r="G17573">
        <f>IF(F17573="","",IF(F17573&lt;0,10*F17573^2,0))</f>
        <v/>
      </c>
      <c r="H17573">
        <f>IF(F17573="","",IF(F17573&gt;0,10*F17573^2,0))</f>
        <v/>
      </c>
    </row>
    <row r="17574">
      <c r="A17574">
        <f>Input!A17574</f>
        <v/>
      </c>
      <c r="B17574">
        <f>IF(ISNUMBER(Input!B17574),IF(AND(Input!B17574&gt;=20,Input!B17574&lt;=700),Input!B17574,""),"")</f>
        <v/>
      </c>
      <c r="C17574">
        <f>IF(B17574="","",INT(A17574))</f>
        <v/>
      </c>
      <c r="D17574">
        <f>IF(B17574="","",HOUR(A17574))</f>
        <v/>
      </c>
      <c r="E17574">
        <f>IF(B17574="","",IF(INPUT!$I$1="","",IF(C17574&lt;(INT(INPUT!$I$1)-INPUT!$I$2),"Off Meds",IF(C17574&lt;=(INT(INPUT!$I$1)+INPUT!$I$2),"Washout","On Meds"))))</f>
        <v/>
      </c>
      <c r="F17574">
        <f>IF(B17574="","",1.509*(LN(B17574)^1.084-5.381))</f>
        <v/>
      </c>
      <c r="G17574">
        <f>IF(F17574="","",IF(F17574&lt;0,10*F17574^2,0))</f>
        <v/>
      </c>
      <c r="H17574">
        <f>IF(F17574="","",IF(F17574&gt;0,10*F17574^2,0))</f>
        <v/>
      </c>
    </row>
    <row r="17575">
      <c r="A17575">
        <f>Input!A17575</f>
        <v/>
      </c>
      <c r="B17575">
        <f>IF(ISNUMBER(Input!B17575),IF(AND(Input!B17575&gt;=20,Input!B17575&lt;=700),Input!B17575,""),"")</f>
        <v/>
      </c>
      <c r="C17575">
        <f>IF(B17575="","",INT(A17575))</f>
        <v/>
      </c>
      <c r="D17575">
        <f>IF(B17575="","",HOUR(A17575))</f>
        <v/>
      </c>
      <c r="E17575">
        <f>IF(B17575="","",IF(INPUT!$I$1="","",IF(C17575&lt;(INT(INPUT!$I$1)-INPUT!$I$2),"Off Meds",IF(C17575&lt;=(INT(INPUT!$I$1)+INPUT!$I$2),"Washout","On Meds"))))</f>
        <v/>
      </c>
      <c r="F17575">
        <f>IF(B17575="","",1.509*(LN(B17575)^1.084-5.381))</f>
        <v/>
      </c>
      <c r="G17575">
        <f>IF(F17575="","",IF(F17575&lt;0,10*F17575^2,0))</f>
        <v/>
      </c>
      <c r="H17575">
        <f>IF(F17575="","",IF(F17575&gt;0,10*F17575^2,0))</f>
        <v/>
      </c>
    </row>
    <row r="17576">
      <c r="A17576">
        <f>Input!A17576</f>
        <v/>
      </c>
      <c r="B17576">
        <f>IF(ISNUMBER(Input!B17576),IF(AND(Input!B17576&gt;=20,Input!B17576&lt;=700),Input!B17576,""),"")</f>
        <v/>
      </c>
      <c r="C17576">
        <f>IF(B17576="","",INT(A17576))</f>
        <v/>
      </c>
      <c r="D17576">
        <f>IF(B17576="","",HOUR(A17576))</f>
        <v/>
      </c>
      <c r="E17576">
        <f>IF(B17576="","",IF(INPUT!$I$1="","",IF(C17576&lt;(INT(INPUT!$I$1)-INPUT!$I$2),"Off Meds",IF(C17576&lt;=(INT(INPUT!$I$1)+INPUT!$I$2),"Washout","On Meds"))))</f>
        <v/>
      </c>
      <c r="F17576">
        <f>IF(B17576="","",1.509*(LN(B17576)^1.084-5.381))</f>
        <v/>
      </c>
      <c r="G17576">
        <f>IF(F17576="","",IF(F17576&lt;0,10*F17576^2,0))</f>
        <v/>
      </c>
      <c r="H17576">
        <f>IF(F17576="","",IF(F17576&gt;0,10*F17576^2,0))</f>
        <v/>
      </c>
    </row>
    <row r="17577">
      <c r="A17577">
        <f>Input!A17577</f>
        <v/>
      </c>
      <c r="B17577">
        <f>IF(ISNUMBER(Input!B17577),IF(AND(Input!B17577&gt;=20,Input!B17577&lt;=700),Input!B17577,""),"")</f>
        <v/>
      </c>
      <c r="C17577">
        <f>IF(B17577="","",INT(A17577))</f>
        <v/>
      </c>
      <c r="D17577">
        <f>IF(B17577="","",HOUR(A17577))</f>
        <v/>
      </c>
      <c r="E17577">
        <f>IF(B17577="","",IF(INPUT!$I$1="","",IF(C17577&lt;(INT(INPUT!$I$1)-INPUT!$I$2),"Off Meds",IF(C17577&lt;=(INT(INPUT!$I$1)+INPUT!$I$2),"Washout","On Meds"))))</f>
        <v/>
      </c>
      <c r="F17577">
        <f>IF(B17577="","",1.509*(LN(B17577)^1.084-5.381))</f>
        <v/>
      </c>
      <c r="G17577">
        <f>IF(F17577="","",IF(F17577&lt;0,10*F17577^2,0))</f>
        <v/>
      </c>
      <c r="H17577">
        <f>IF(F17577="","",IF(F17577&gt;0,10*F17577^2,0))</f>
        <v/>
      </c>
    </row>
    <row r="17578">
      <c r="A17578">
        <f>Input!A17578</f>
        <v/>
      </c>
      <c r="B17578">
        <f>IF(ISNUMBER(Input!B17578),IF(AND(Input!B17578&gt;=20,Input!B17578&lt;=700),Input!B17578,""),"")</f>
        <v/>
      </c>
      <c r="C17578">
        <f>IF(B17578="","",INT(A17578))</f>
        <v/>
      </c>
      <c r="D17578">
        <f>IF(B17578="","",HOUR(A17578))</f>
        <v/>
      </c>
      <c r="E17578">
        <f>IF(B17578="","",IF(INPUT!$I$1="","",IF(C17578&lt;(INT(INPUT!$I$1)-INPUT!$I$2),"Off Meds",IF(C17578&lt;=(INT(INPUT!$I$1)+INPUT!$I$2),"Washout","On Meds"))))</f>
        <v/>
      </c>
      <c r="F17578">
        <f>IF(B17578="","",1.509*(LN(B17578)^1.084-5.381))</f>
        <v/>
      </c>
      <c r="G17578">
        <f>IF(F17578="","",IF(F17578&lt;0,10*F17578^2,0))</f>
        <v/>
      </c>
      <c r="H17578">
        <f>IF(F17578="","",IF(F17578&gt;0,10*F17578^2,0))</f>
        <v/>
      </c>
    </row>
    <row r="17579">
      <c r="A17579">
        <f>Input!A17579</f>
        <v/>
      </c>
      <c r="B17579">
        <f>IF(ISNUMBER(Input!B17579),IF(AND(Input!B17579&gt;=20,Input!B17579&lt;=700),Input!B17579,""),"")</f>
        <v/>
      </c>
      <c r="C17579">
        <f>IF(B17579="","",INT(A17579))</f>
        <v/>
      </c>
      <c r="D17579">
        <f>IF(B17579="","",HOUR(A17579))</f>
        <v/>
      </c>
      <c r="E17579">
        <f>IF(B17579="","",IF(INPUT!$I$1="","",IF(C17579&lt;(INT(INPUT!$I$1)-INPUT!$I$2),"Off Meds",IF(C17579&lt;=(INT(INPUT!$I$1)+INPUT!$I$2),"Washout","On Meds"))))</f>
        <v/>
      </c>
      <c r="F17579">
        <f>IF(B17579="","",1.509*(LN(B17579)^1.084-5.381))</f>
        <v/>
      </c>
      <c r="G17579">
        <f>IF(F17579="","",IF(F17579&lt;0,10*F17579^2,0))</f>
        <v/>
      </c>
      <c r="H17579">
        <f>IF(F17579="","",IF(F17579&gt;0,10*F17579^2,0))</f>
        <v/>
      </c>
    </row>
    <row r="17580">
      <c r="A17580">
        <f>Input!A17580</f>
        <v/>
      </c>
      <c r="B17580">
        <f>IF(ISNUMBER(Input!B17580),IF(AND(Input!B17580&gt;=20,Input!B17580&lt;=700),Input!B17580,""),"")</f>
        <v/>
      </c>
      <c r="C17580">
        <f>IF(B17580="","",INT(A17580))</f>
        <v/>
      </c>
      <c r="D17580">
        <f>IF(B17580="","",HOUR(A17580))</f>
        <v/>
      </c>
      <c r="E17580">
        <f>IF(B17580="","",IF(INPUT!$I$1="","",IF(C17580&lt;(INT(INPUT!$I$1)-INPUT!$I$2),"Off Meds",IF(C17580&lt;=(INT(INPUT!$I$1)+INPUT!$I$2),"Washout","On Meds"))))</f>
        <v/>
      </c>
      <c r="F17580">
        <f>IF(B17580="","",1.509*(LN(B17580)^1.084-5.381))</f>
        <v/>
      </c>
      <c r="G17580">
        <f>IF(F17580="","",IF(F17580&lt;0,10*F17580^2,0))</f>
        <v/>
      </c>
      <c r="H17580">
        <f>IF(F17580="","",IF(F17580&gt;0,10*F17580^2,0))</f>
        <v/>
      </c>
    </row>
    <row r="17581">
      <c r="A17581">
        <f>Input!A17581</f>
        <v/>
      </c>
      <c r="B17581">
        <f>IF(ISNUMBER(Input!B17581),IF(AND(Input!B17581&gt;=20,Input!B17581&lt;=700),Input!B17581,""),"")</f>
        <v/>
      </c>
      <c r="C17581">
        <f>IF(B17581="","",INT(A17581))</f>
        <v/>
      </c>
      <c r="D17581">
        <f>IF(B17581="","",HOUR(A17581))</f>
        <v/>
      </c>
      <c r="E17581">
        <f>IF(B17581="","",IF(INPUT!$I$1="","",IF(C17581&lt;(INT(INPUT!$I$1)-INPUT!$I$2),"Off Meds",IF(C17581&lt;=(INT(INPUT!$I$1)+INPUT!$I$2),"Washout","On Meds"))))</f>
        <v/>
      </c>
      <c r="F17581">
        <f>IF(B17581="","",1.509*(LN(B17581)^1.084-5.381))</f>
        <v/>
      </c>
      <c r="G17581">
        <f>IF(F17581="","",IF(F17581&lt;0,10*F17581^2,0))</f>
        <v/>
      </c>
      <c r="H17581">
        <f>IF(F17581="","",IF(F17581&gt;0,10*F17581^2,0))</f>
        <v/>
      </c>
    </row>
    <row r="17582">
      <c r="A17582">
        <f>Input!A17582</f>
        <v/>
      </c>
      <c r="B17582">
        <f>IF(ISNUMBER(Input!B17582),IF(AND(Input!B17582&gt;=20,Input!B17582&lt;=700),Input!B17582,""),"")</f>
        <v/>
      </c>
      <c r="C17582">
        <f>IF(B17582="","",INT(A17582))</f>
        <v/>
      </c>
      <c r="D17582">
        <f>IF(B17582="","",HOUR(A17582))</f>
        <v/>
      </c>
      <c r="E17582">
        <f>IF(B17582="","",IF(INPUT!$I$1="","",IF(C17582&lt;(INT(INPUT!$I$1)-INPUT!$I$2),"Off Meds",IF(C17582&lt;=(INT(INPUT!$I$1)+INPUT!$I$2),"Washout","On Meds"))))</f>
        <v/>
      </c>
      <c r="F17582">
        <f>IF(B17582="","",1.509*(LN(B17582)^1.084-5.381))</f>
        <v/>
      </c>
      <c r="G17582">
        <f>IF(F17582="","",IF(F17582&lt;0,10*F17582^2,0))</f>
        <v/>
      </c>
      <c r="H17582">
        <f>IF(F17582="","",IF(F17582&gt;0,10*F17582^2,0))</f>
        <v/>
      </c>
    </row>
    <row r="17583">
      <c r="A17583">
        <f>Input!A17583</f>
        <v/>
      </c>
      <c r="B17583">
        <f>IF(ISNUMBER(Input!B17583),IF(AND(Input!B17583&gt;=20,Input!B17583&lt;=700),Input!B17583,""),"")</f>
        <v/>
      </c>
      <c r="C17583">
        <f>IF(B17583="","",INT(A17583))</f>
        <v/>
      </c>
      <c r="D17583">
        <f>IF(B17583="","",HOUR(A17583))</f>
        <v/>
      </c>
      <c r="E17583">
        <f>IF(B17583="","",IF(INPUT!$I$1="","",IF(C17583&lt;(INT(INPUT!$I$1)-INPUT!$I$2),"Off Meds",IF(C17583&lt;=(INT(INPUT!$I$1)+INPUT!$I$2),"Washout","On Meds"))))</f>
        <v/>
      </c>
      <c r="F17583">
        <f>IF(B17583="","",1.509*(LN(B17583)^1.084-5.381))</f>
        <v/>
      </c>
      <c r="G17583">
        <f>IF(F17583="","",IF(F17583&lt;0,10*F17583^2,0))</f>
        <v/>
      </c>
      <c r="H17583">
        <f>IF(F17583="","",IF(F17583&gt;0,10*F17583^2,0))</f>
        <v/>
      </c>
    </row>
    <row r="17584">
      <c r="A17584">
        <f>Input!A17584</f>
        <v/>
      </c>
      <c r="B17584">
        <f>IF(ISNUMBER(Input!B17584),IF(AND(Input!B17584&gt;=20,Input!B17584&lt;=700),Input!B17584,""),"")</f>
        <v/>
      </c>
      <c r="C17584">
        <f>IF(B17584="","",INT(A17584))</f>
        <v/>
      </c>
      <c r="D17584">
        <f>IF(B17584="","",HOUR(A17584))</f>
        <v/>
      </c>
      <c r="E17584">
        <f>IF(B17584="","",IF(INPUT!$I$1="","",IF(C17584&lt;(INT(INPUT!$I$1)-INPUT!$I$2),"Off Meds",IF(C17584&lt;=(INT(INPUT!$I$1)+INPUT!$I$2),"Washout","On Meds"))))</f>
        <v/>
      </c>
      <c r="F17584">
        <f>IF(B17584="","",1.509*(LN(B17584)^1.084-5.381))</f>
        <v/>
      </c>
      <c r="G17584">
        <f>IF(F17584="","",IF(F17584&lt;0,10*F17584^2,0))</f>
        <v/>
      </c>
      <c r="H17584">
        <f>IF(F17584="","",IF(F17584&gt;0,10*F17584^2,0))</f>
        <v/>
      </c>
    </row>
    <row r="17585">
      <c r="A17585">
        <f>Input!A17585</f>
        <v/>
      </c>
      <c r="B17585">
        <f>IF(ISNUMBER(Input!B17585),IF(AND(Input!B17585&gt;=20,Input!B17585&lt;=700),Input!B17585,""),"")</f>
        <v/>
      </c>
      <c r="C17585">
        <f>IF(B17585="","",INT(A17585))</f>
        <v/>
      </c>
      <c r="D17585">
        <f>IF(B17585="","",HOUR(A17585))</f>
        <v/>
      </c>
      <c r="E17585">
        <f>IF(B17585="","",IF(INPUT!$I$1="","",IF(C17585&lt;(INT(INPUT!$I$1)-INPUT!$I$2),"Off Meds",IF(C17585&lt;=(INT(INPUT!$I$1)+INPUT!$I$2),"Washout","On Meds"))))</f>
        <v/>
      </c>
      <c r="F17585">
        <f>IF(B17585="","",1.509*(LN(B17585)^1.084-5.381))</f>
        <v/>
      </c>
      <c r="G17585">
        <f>IF(F17585="","",IF(F17585&lt;0,10*F17585^2,0))</f>
        <v/>
      </c>
      <c r="H17585">
        <f>IF(F17585="","",IF(F17585&gt;0,10*F17585^2,0))</f>
        <v/>
      </c>
    </row>
    <row r="17586">
      <c r="A17586">
        <f>Input!A17586</f>
        <v/>
      </c>
      <c r="B17586">
        <f>IF(ISNUMBER(Input!B17586),IF(AND(Input!B17586&gt;=20,Input!B17586&lt;=700),Input!B17586,""),"")</f>
        <v/>
      </c>
      <c r="C17586">
        <f>IF(B17586="","",INT(A17586))</f>
        <v/>
      </c>
      <c r="D17586">
        <f>IF(B17586="","",HOUR(A17586))</f>
        <v/>
      </c>
      <c r="E17586">
        <f>IF(B17586="","",IF(INPUT!$I$1="","",IF(C17586&lt;(INT(INPUT!$I$1)-INPUT!$I$2),"Off Meds",IF(C17586&lt;=(INT(INPUT!$I$1)+INPUT!$I$2),"Washout","On Meds"))))</f>
        <v/>
      </c>
      <c r="F17586">
        <f>IF(B17586="","",1.509*(LN(B17586)^1.084-5.381))</f>
        <v/>
      </c>
      <c r="G17586">
        <f>IF(F17586="","",IF(F17586&lt;0,10*F17586^2,0))</f>
        <v/>
      </c>
      <c r="H17586">
        <f>IF(F17586="","",IF(F17586&gt;0,10*F17586^2,0))</f>
        <v/>
      </c>
    </row>
    <row r="17587">
      <c r="A17587">
        <f>Input!A17587</f>
        <v/>
      </c>
      <c r="B17587">
        <f>IF(ISNUMBER(Input!B17587),IF(AND(Input!B17587&gt;=20,Input!B17587&lt;=700),Input!B17587,""),"")</f>
        <v/>
      </c>
      <c r="C17587">
        <f>IF(B17587="","",INT(A17587))</f>
        <v/>
      </c>
      <c r="D17587">
        <f>IF(B17587="","",HOUR(A17587))</f>
        <v/>
      </c>
      <c r="E17587">
        <f>IF(B17587="","",IF(INPUT!$I$1="","",IF(C17587&lt;(INT(INPUT!$I$1)-INPUT!$I$2),"Off Meds",IF(C17587&lt;=(INT(INPUT!$I$1)+INPUT!$I$2),"Washout","On Meds"))))</f>
        <v/>
      </c>
      <c r="F17587">
        <f>IF(B17587="","",1.509*(LN(B17587)^1.084-5.381))</f>
        <v/>
      </c>
      <c r="G17587">
        <f>IF(F17587="","",IF(F17587&lt;0,10*F17587^2,0))</f>
        <v/>
      </c>
      <c r="H17587">
        <f>IF(F17587="","",IF(F17587&gt;0,10*F17587^2,0))</f>
        <v/>
      </c>
    </row>
    <row r="17588">
      <c r="A17588">
        <f>Input!A17588</f>
        <v/>
      </c>
      <c r="B17588">
        <f>IF(ISNUMBER(Input!B17588),IF(AND(Input!B17588&gt;=20,Input!B17588&lt;=700),Input!B17588,""),"")</f>
        <v/>
      </c>
      <c r="C17588">
        <f>IF(B17588="","",INT(A17588))</f>
        <v/>
      </c>
      <c r="D17588">
        <f>IF(B17588="","",HOUR(A17588))</f>
        <v/>
      </c>
      <c r="E17588">
        <f>IF(B17588="","",IF(INPUT!$I$1="","",IF(C17588&lt;(INT(INPUT!$I$1)-INPUT!$I$2),"Off Meds",IF(C17588&lt;=(INT(INPUT!$I$1)+INPUT!$I$2),"Washout","On Meds"))))</f>
        <v/>
      </c>
      <c r="F17588">
        <f>IF(B17588="","",1.509*(LN(B17588)^1.084-5.381))</f>
        <v/>
      </c>
      <c r="G17588">
        <f>IF(F17588="","",IF(F17588&lt;0,10*F17588^2,0))</f>
        <v/>
      </c>
      <c r="H17588">
        <f>IF(F17588="","",IF(F17588&gt;0,10*F17588^2,0))</f>
        <v/>
      </c>
    </row>
    <row r="17589">
      <c r="A17589">
        <f>Input!A17589</f>
        <v/>
      </c>
      <c r="B17589">
        <f>IF(ISNUMBER(Input!B17589),IF(AND(Input!B17589&gt;=20,Input!B17589&lt;=700),Input!B17589,""),"")</f>
        <v/>
      </c>
      <c r="C17589">
        <f>IF(B17589="","",INT(A17589))</f>
        <v/>
      </c>
      <c r="D17589">
        <f>IF(B17589="","",HOUR(A17589))</f>
        <v/>
      </c>
      <c r="E17589">
        <f>IF(B17589="","",IF(INPUT!$I$1="","",IF(C17589&lt;(INT(INPUT!$I$1)-INPUT!$I$2),"Off Meds",IF(C17589&lt;=(INT(INPUT!$I$1)+INPUT!$I$2),"Washout","On Meds"))))</f>
        <v/>
      </c>
      <c r="F17589">
        <f>IF(B17589="","",1.509*(LN(B17589)^1.084-5.381))</f>
        <v/>
      </c>
      <c r="G17589">
        <f>IF(F17589="","",IF(F17589&lt;0,10*F17589^2,0))</f>
        <v/>
      </c>
      <c r="H17589">
        <f>IF(F17589="","",IF(F17589&gt;0,10*F17589^2,0))</f>
        <v/>
      </c>
    </row>
    <row r="17590">
      <c r="A17590">
        <f>Input!A17590</f>
        <v/>
      </c>
      <c r="B17590">
        <f>IF(ISNUMBER(Input!B17590),IF(AND(Input!B17590&gt;=20,Input!B17590&lt;=700),Input!B17590,""),"")</f>
        <v/>
      </c>
      <c r="C17590">
        <f>IF(B17590="","",INT(A17590))</f>
        <v/>
      </c>
      <c r="D17590">
        <f>IF(B17590="","",HOUR(A17590))</f>
        <v/>
      </c>
      <c r="E17590">
        <f>IF(B17590="","",IF(INPUT!$I$1="","",IF(C17590&lt;(INT(INPUT!$I$1)-INPUT!$I$2),"Off Meds",IF(C17590&lt;=(INT(INPUT!$I$1)+INPUT!$I$2),"Washout","On Meds"))))</f>
        <v/>
      </c>
      <c r="F17590">
        <f>IF(B17590="","",1.509*(LN(B17590)^1.084-5.381))</f>
        <v/>
      </c>
      <c r="G17590">
        <f>IF(F17590="","",IF(F17590&lt;0,10*F17590^2,0))</f>
        <v/>
      </c>
      <c r="H17590">
        <f>IF(F17590="","",IF(F17590&gt;0,10*F17590^2,0))</f>
        <v/>
      </c>
    </row>
    <row r="17591">
      <c r="A17591">
        <f>Input!A17591</f>
        <v/>
      </c>
      <c r="B17591">
        <f>IF(ISNUMBER(Input!B17591),IF(AND(Input!B17591&gt;=20,Input!B17591&lt;=700),Input!B17591,""),"")</f>
        <v/>
      </c>
      <c r="C17591">
        <f>IF(B17591="","",INT(A17591))</f>
        <v/>
      </c>
      <c r="D17591">
        <f>IF(B17591="","",HOUR(A17591))</f>
        <v/>
      </c>
      <c r="E17591">
        <f>IF(B17591="","",IF(INPUT!$I$1="","",IF(C17591&lt;(INT(INPUT!$I$1)-INPUT!$I$2),"Off Meds",IF(C17591&lt;=(INT(INPUT!$I$1)+INPUT!$I$2),"Washout","On Meds"))))</f>
        <v/>
      </c>
      <c r="F17591">
        <f>IF(B17591="","",1.509*(LN(B17591)^1.084-5.381))</f>
        <v/>
      </c>
      <c r="G17591">
        <f>IF(F17591="","",IF(F17591&lt;0,10*F17591^2,0))</f>
        <v/>
      </c>
      <c r="H17591">
        <f>IF(F17591="","",IF(F17591&gt;0,10*F17591^2,0))</f>
        <v/>
      </c>
    </row>
    <row r="17592">
      <c r="A17592">
        <f>Input!A17592</f>
        <v/>
      </c>
      <c r="B17592">
        <f>IF(ISNUMBER(Input!B17592),IF(AND(Input!B17592&gt;=20,Input!B17592&lt;=700),Input!B17592,""),"")</f>
        <v/>
      </c>
      <c r="C17592">
        <f>IF(B17592="","",INT(A17592))</f>
        <v/>
      </c>
      <c r="D17592">
        <f>IF(B17592="","",HOUR(A17592))</f>
        <v/>
      </c>
      <c r="E17592">
        <f>IF(B17592="","",IF(INPUT!$I$1="","",IF(C17592&lt;(INT(INPUT!$I$1)-INPUT!$I$2),"Off Meds",IF(C17592&lt;=(INT(INPUT!$I$1)+INPUT!$I$2),"Washout","On Meds"))))</f>
        <v/>
      </c>
      <c r="F17592">
        <f>IF(B17592="","",1.509*(LN(B17592)^1.084-5.381))</f>
        <v/>
      </c>
      <c r="G17592">
        <f>IF(F17592="","",IF(F17592&lt;0,10*F17592^2,0))</f>
        <v/>
      </c>
      <c r="H17592">
        <f>IF(F17592="","",IF(F17592&gt;0,10*F17592^2,0))</f>
        <v/>
      </c>
    </row>
    <row r="17593">
      <c r="A17593">
        <f>Input!A17593</f>
        <v/>
      </c>
      <c r="B17593">
        <f>IF(ISNUMBER(Input!B17593),IF(AND(Input!B17593&gt;=20,Input!B17593&lt;=700),Input!B17593,""),"")</f>
        <v/>
      </c>
      <c r="C17593">
        <f>IF(B17593="","",INT(A17593))</f>
        <v/>
      </c>
      <c r="D17593">
        <f>IF(B17593="","",HOUR(A17593))</f>
        <v/>
      </c>
      <c r="E17593">
        <f>IF(B17593="","",IF(INPUT!$I$1="","",IF(C17593&lt;(INT(INPUT!$I$1)-INPUT!$I$2),"Off Meds",IF(C17593&lt;=(INT(INPUT!$I$1)+INPUT!$I$2),"Washout","On Meds"))))</f>
        <v/>
      </c>
      <c r="F17593">
        <f>IF(B17593="","",1.509*(LN(B17593)^1.084-5.381))</f>
        <v/>
      </c>
      <c r="G17593">
        <f>IF(F17593="","",IF(F17593&lt;0,10*F17593^2,0))</f>
        <v/>
      </c>
      <c r="H17593">
        <f>IF(F17593="","",IF(F17593&gt;0,10*F17593^2,0))</f>
        <v/>
      </c>
    </row>
    <row r="17594">
      <c r="A17594">
        <f>Input!A17594</f>
        <v/>
      </c>
      <c r="B17594">
        <f>IF(ISNUMBER(Input!B17594),IF(AND(Input!B17594&gt;=20,Input!B17594&lt;=700),Input!B17594,""),"")</f>
        <v/>
      </c>
      <c r="C17594">
        <f>IF(B17594="","",INT(A17594))</f>
        <v/>
      </c>
      <c r="D17594">
        <f>IF(B17594="","",HOUR(A17594))</f>
        <v/>
      </c>
      <c r="E17594">
        <f>IF(B17594="","",IF(INPUT!$I$1="","",IF(C17594&lt;(INT(INPUT!$I$1)-INPUT!$I$2),"Off Meds",IF(C17594&lt;=(INT(INPUT!$I$1)+INPUT!$I$2),"Washout","On Meds"))))</f>
        <v/>
      </c>
      <c r="F17594">
        <f>IF(B17594="","",1.509*(LN(B17594)^1.084-5.381))</f>
        <v/>
      </c>
      <c r="G17594">
        <f>IF(F17594="","",IF(F17594&lt;0,10*F17594^2,0))</f>
        <v/>
      </c>
      <c r="H17594">
        <f>IF(F17594="","",IF(F17594&gt;0,10*F17594^2,0))</f>
        <v/>
      </c>
    </row>
    <row r="17595">
      <c r="A17595">
        <f>Input!A17595</f>
        <v/>
      </c>
      <c r="B17595">
        <f>IF(ISNUMBER(Input!B17595),IF(AND(Input!B17595&gt;=20,Input!B17595&lt;=700),Input!B17595,""),"")</f>
        <v/>
      </c>
      <c r="C17595">
        <f>IF(B17595="","",INT(A17595))</f>
        <v/>
      </c>
      <c r="D17595">
        <f>IF(B17595="","",HOUR(A17595))</f>
        <v/>
      </c>
      <c r="E17595">
        <f>IF(B17595="","",IF(INPUT!$I$1="","",IF(C17595&lt;(INT(INPUT!$I$1)-INPUT!$I$2),"Off Meds",IF(C17595&lt;=(INT(INPUT!$I$1)+INPUT!$I$2),"Washout","On Meds"))))</f>
        <v/>
      </c>
      <c r="F17595">
        <f>IF(B17595="","",1.509*(LN(B17595)^1.084-5.381))</f>
        <v/>
      </c>
      <c r="G17595">
        <f>IF(F17595="","",IF(F17595&lt;0,10*F17595^2,0))</f>
        <v/>
      </c>
      <c r="H17595">
        <f>IF(F17595="","",IF(F17595&gt;0,10*F17595^2,0))</f>
        <v/>
      </c>
    </row>
    <row r="17596">
      <c r="A17596">
        <f>Input!A17596</f>
        <v/>
      </c>
      <c r="B17596">
        <f>IF(ISNUMBER(Input!B17596),IF(AND(Input!B17596&gt;=20,Input!B17596&lt;=700),Input!B17596,""),"")</f>
        <v/>
      </c>
      <c r="C17596">
        <f>IF(B17596="","",INT(A17596))</f>
        <v/>
      </c>
      <c r="D17596">
        <f>IF(B17596="","",HOUR(A17596))</f>
        <v/>
      </c>
      <c r="E17596">
        <f>IF(B17596="","",IF(INPUT!$I$1="","",IF(C17596&lt;(INT(INPUT!$I$1)-INPUT!$I$2),"Off Meds",IF(C17596&lt;=(INT(INPUT!$I$1)+INPUT!$I$2),"Washout","On Meds"))))</f>
        <v/>
      </c>
      <c r="F17596">
        <f>IF(B17596="","",1.509*(LN(B17596)^1.084-5.381))</f>
        <v/>
      </c>
      <c r="G17596">
        <f>IF(F17596="","",IF(F17596&lt;0,10*F17596^2,0))</f>
        <v/>
      </c>
      <c r="H17596">
        <f>IF(F17596="","",IF(F17596&gt;0,10*F17596^2,0))</f>
        <v/>
      </c>
    </row>
    <row r="17597">
      <c r="A17597">
        <f>Input!A17597</f>
        <v/>
      </c>
      <c r="B17597">
        <f>IF(ISNUMBER(Input!B17597),IF(AND(Input!B17597&gt;=20,Input!B17597&lt;=700),Input!B17597,""),"")</f>
        <v/>
      </c>
      <c r="C17597">
        <f>IF(B17597="","",INT(A17597))</f>
        <v/>
      </c>
      <c r="D17597">
        <f>IF(B17597="","",HOUR(A17597))</f>
        <v/>
      </c>
      <c r="E17597">
        <f>IF(B17597="","",IF(INPUT!$I$1="","",IF(C17597&lt;(INT(INPUT!$I$1)-INPUT!$I$2),"Off Meds",IF(C17597&lt;=(INT(INPUT!$I$1)+INPUT!$I$2),"Washout","On Meds"))))</f>
        <v/>
      </c>
      <c r="F17597">
        <f>IF(B17597="","",1.509*(LN(B17597)^1.084-5.381))</f>
        <v/>
      </c>
      <c r="G17597">
        <f>IF(F17597="","",IF(F17597&lt;0,10*F17597^2,0))</f>
        <v/>
      </c>
      <c r="H17597">
        <f>IF(F17597="","",IF(F17597&gt;0,10*F17597^2,0))</f>
        <v/>
      </c>
    </row>
    <row r="17598">
      <c r="A17598">
        <f>Input!A17598</f>
        <v/>
      </c>
      <c r="B17598">
        <f>IF(ISNUMBER(Input!B17598),IF(AND(Input!B17598&gt;=20,Input!B17598&lt;=700),Input!B17598,""),"")</f>
        <v/>
      </c>
      <c r="C17598">
        <f>IF(B17598="","",INT(A17598))</f>
        <v/>
      </c>
      <c r="D17598">
        <f>IF(B17598="","",HOUR(A17598))</f>
        <v/>
      </c>
      <c r="E17598">
        <f>IF(B17598="","",IF(INPUT!$I$1="","",IF(C17598&lt;(INT(INPUT!$I$1)-INPUT!$I$2),"Off Meds",IF(C17598&lt;=(INT(INPUT!$I$1)+INPUT!$I$2),"Washout","On Meds"))))</f>
        <v/>
      </c>
      <c r="F17598">
        <f>IF(B17598="","",1.509*(LN(B17598)^1.084-5.381))</f>
        <v/>
      </c>
      <c r="G17598">
        <f>IF(F17598="","",IF(F17598&lt;0,10*F17598^2,0))</f>
        <v/>
      </c>
      <c r="H17598">
        <f>IF(F17598="","",IF(F17598&gt;0,10*F17598^2,0))</f>
        <v/>
      </c>
    </row>
    <row r="17599">
      <c r="A17599">
        <f>Input!A17599</f>
        <v/>
      </c>
      <c r="B17599">
        <f>IF(ISNUMBER(Input!B17599),IF(AND(Input!B17599&gt;=20,Input!B17599&lt;=700),Input!B17599,""),"")</f>
        <v/>
      </c>
      <c r="C17599">
        <f>IF(B17599="","",INT(A17599))</f>
        <v/>
      </c>
      <c r="D17599">
        <f>IF(B17599="","",HOUR(A17599))</f>
        <v/>
      </c>
      <c r="E17599">
        <f>IF(B17599="","",IF(INPUT!$I$1="","",IF(C17599&lt;(INT(INPUT!$I$1)-INPUT!$I$2),"Off Meds",IF(C17599&lt;=(INT(INPUT!$I$1)+INPUT!$I$2),"Washout","On Meds"))))</f>
        <v/>
      </c>
      <c r="F17599">
        <f>IF(B17599="","",1.509*(LN(B17599)^1.084-5.381))</f>
        <v/>
      </c>
      <c r="G17599">
        <f>IF(F17599="","",IF(F17599&lt;0,10*F17599^2,0))</f>
        <v/>
      </c>
      <c r="H17599">
        <f>IF(F17599="","",IF(F17599&gt;0,10*F17599^2,0))</f>
        <v/>
      </c>
    </row>
    <row r="17600">
      <c r="A17600">
        <f>Input!A17600</f>
        <v/>
      </c>
      <c r="B17600">
        <f>IF(ISNUMBER(Input!B17600),IF(AND(Input!B17600&gt;=20,Input!B17600&lt;=700),Input!B17600,""),"")</f>
        <v/>
      </c>
      <c r="C17600">
        <f>IF(B17600="","",INT(A17600))</f>
        <v/>
      </c>
      <c r="D17600">
        <f>IF(B17600="","",HOUR(A17600))</f>
        <v/>
      </c>
      <c r="E17600">
        <f>IF(B17600="","",IF(INPUT!$I$1="","",IF(C17600&lt;(INT(INPUT!$I$1)-INPUT!$I$2),"Off Meds",IF(C17600&lt;=(INT(INPUT!$I$1)+INPUT!$I$2),"Washout","On Meds"))))</f>
        <v/>
      </c>
      <c r="F17600">
        <f>IF(B17600="","",1.509*(LN(B17600)^1.084-5.381))</f>
        <v/>
      </c>
      <c r="G17600">
        <f>IF(F17600="","",IF(F17600&lt;0,10*F17600^2,0))</f>
        <v/>
      </c>
      <c r="H17600">
        <f>IF(F17600="","",IF(F17600&gt;0,10*F17600^2,0))</f>
        <v/>
      </c>
    </row>
    <row r="17601">
      <c r="A17601">
        <f>Input!A17601</f>
        <v/>
      </c>
      <c r="B17601">
        <f>IF(ISNUMBER(Input!B17601),IF(AND(Input!B17601&gt;=20,Input!B17601&lt;=700),Input!B17601,""),"")</f>
        <v/>
      </c>
      <c r="C17601">
        <f>IF(B17601="","",INT(A17601))</f>
        <v/>
      </c>
      <c r="D17601">
        <f>IF(B17601="","",HOUR(A17601))</f>
        <v/>
      </c>
      <c r="E17601">
        <f>IF(B17601="","",IF(INPUT!$I$1="","",IF(C17601&lt;(INT(INPUT!$I$1)-INPUT!$I$2),"Off Meds",IF(C17601&lt;=(INT(INPUT!$I$1)+INPUT!$I$2),"Washout","On Meds"))))</f>
        <v/>
      </c>
      <c r="F17601">
        <f>IF(B17601="","",1.509*(LN(B17601)^1.084-5.381))</f>
        <v/>
      </c>
      <c r="G17601">
        <f>IF(F17601="","",IF(F17601&lt;0,10*F17601^2,0))</f>
        <v/>
      </c>
      <c r="H17601">
        <f>IF(F17601="","",IF(F17601&gt;0,10*F17601^2,0))</f>
        <v/>
      </c>
    </row>
    <row r="17602">
      <c r="A17602">
        <f>Input!A17602</f>
        <v/>
      </c>
      <c r="B17602">
        <f>IF(ISNUMBER(Input!B17602),IF(AND(Input!B17602&gt;=20,Input!B17602&lt;=700),Input!B17602,""),"")</f>
        <v/>
      </c>
      <c r="C17602">
        <f>IF(B17602="","",INT(A17602))</f>
        <v/>
      </c>
      <c r="D17602">
        <f>IF(B17602="","",HOUR(A17602))</f>
        <v/>
      </c>
      <c r="E17602">
        <f>IF(B17602="","",IF(INPUT!$I$1="","",IF(C17602&lt;(INT(INPUT!$I$1)-INPUT!$I$2),"Off Meds",IF(C17602&lt;=(INT(INPUT!$I$1)+INPUT!$I$2),"Washout","On Meds"))))</f>
        <v/>
      </c>
      <c r="F17602">
        <f>IF(B17602="","",1.509*(LN(B17602)^1.084-5.381))</f>
        <v/>
      </c>
      <c r="G17602">
        <f>IF(F17602="","",IF(F17602&lt;0,10*F17602^2,0))</f>
        <v/>
      </c>
      <c r="H17602">
        <f>IF(F17602="","",IF(F17602&gt;0,10*F17602^2,0))</f>
        <v/>
      </c>
    </row>
    <row r="17603">
      <c r="A17603">
        <f>Input!A17603</f>
        <v/>
      </c>
      <c r="B17603">
        <f>IF(ISNUMBER(Input!B17603),IF(AND(Input!B17603&gt;=20,Input!B17603&lt;=700),Input!B17603,""),"")</f>
        <v/>
      </c>
      <c r="C17603">
        <f>IF(B17603="","",INT(A17603))</f>
        <v/>
      </c>
      <c r="D17603">
        <f>IF(B17603="","",HOUR(A17603))</f>
        <v/>
      </c>
      <c r="E17603">
        <f>IF(B17603="","",IF(INPUT!$I$1="","",IF(C17603&lt;(INT(INPUT!$I$1)-INPUT!$I$2),"Off Meds",IF(C17603&lt;=(INT(INPUT!$I$1)+INPUT!$I$2),"Washout","On Meds"))))</f>
        <v/>
      </c>
      <c r="F17603">
        <f>IF(B17603="","",1.509*(LN(B17603)^1.084-5.381))</f>
        <v/>
      </c>
      <c r="G17603">
        <f>IF(F17603="","",IF(F17603&lt;0,10*F17603^2,0))</f>
        <v/>
      </c>
      <c r="H17603">
        <f>IF(F17603="","",IF(F17603&gt;0,10*F17603^2,0))</f>
        <v/>
      </c>
    </row>
    <row r="17604">
      <c r="A17604">
        <f>Input!A17604</f>
        <v/>
      </c>
      <c r="B17604">
        <f>IF(ISNUMBER(Input!B17604),IF(AND(Input!B17604&gt;=20,Input!B17604&lt;=700),Input!B17604,""),"")</f>
        <v/>
      </c>
      <c r="C17604">
        <f>IF(B17604="","",INT(A17604))</f>
        <v/>
      </c>
      <c r="D17604">
        <f>IF(B17604="","",HOUR(A17604))</f>
        <v/>
      </c>
      <c r="E17604">
        <f>IF(B17604="","",IF(INPUT!$I$1="","",IF(C17604&lt;(INT(INPUT!$I$1)-INPUT!$I$2),"Off Meds",IF(C17604&lt;=(INT(INPUT!$I$1)+INPUT!$I$2),"Washout","On Meds"))))</f>
        <v/>
      </c>
      <c r="F17604">
        <f>IF(B17604="","",1.509*(LN(B17604)^1.084-5.381))</f>
        <v/>
      </c>
      <c r="G17604">
        <f>IF(F17604="","",IF(F17604&lt;0,10*F17604^2,0))</f>
        <v/>
      </c>
      <c r="H17604">
        <f>IF(F17604="","",IF(F17604&gt;0,10*F17604^2,0))</f>
        <v/>
      </c>
    </row>
    <row r="17605">
      <c r="A17605">
        <f>Input!A17605</f>
        <v/>
      </c>
      <c r="B17605">
        <f>IF(ISNUMBER(Input!B17605),IF(AND(Input!B17605&gt;=20,Input!B17605&lt;=700),Input!B17605,""),"")</f>
        <v/>
      </c>
      <c r="C17605">
        <f>IF(B17605="","",INT(A17605))</f>
        <v/>
      </c>
      <c r="D17605">
        <f>IF(B17605="","",HOUR(A17605))</f>
        <v/>
      </c>
      <c r="E17605">
        <f>IF(B17605="","",IF(INPUT!$I$1="","",IF(C17605&lt;(INT(INPUT!$I$1)-INPUT!$I$2),"Off Meds",IF(C17605&lt;=(INT(INPUT!$I$1)+INPUT!$I$2),"Washout","On Meds"))))</f>
        <v/>
      </c>
      <c r="F17605">
        <f>IF(B17605="","",1.509*(LN(B17605)^1.084-5.381))</f>
        <v/>
      </c>
      <c r="G17605">
        <f>IF(F17605="","",IF(F17605&lt;0,10*F17605^2,0))</f>
        <v/>
      </c>
      <c r="H17605">
        <f>IF(F17605="","",IF(F17605&gt;0,10*F17605^2,0))</f>
        <v/>
      </c>
    </row>
    <row r="17606">
      <c r="A17606">
        <f>Input!A17606</f>
        <v/>
      </c>
      <c r="B17606">
        <f>IF(ISNUMBER(Input!B17606),IF(AND(Input!B17606&gt;=20,Input!B17606&lt;=700),Input!B17606,""),"")</f>
        <v/>
      </c>
      <c r="C17606">
        <f>IF(B17606="","",INT(A17606))</f>
        <v/>
      </c>
      <c r="D17606">
        <f>IF(B17606="","",HOUR(A17606))</f>
        <v/>
      </c>
      <c r="E17606">
        <f>IF(B17606="","",IF(INPUT!$I$1="","",IF(C17606&lt;(INT(INPUT!$I$1)-INPUT!$I$2),"Off Meds",IF(C17606&lt;=(INT(INPUT!$I$1)+INPUT!$I$2),"Washout","On Meds"))))</f>
        <v/>
      </c>
      <c r="F17606">
        <f>IF(B17606="","",1.509*(LN(B17606)^1.084-5.381))</f>
        <v/>
      </c>
      <c r="G17606">
        <f>IF(F17606="","",IF(F17606&lt;0,10*F17606^2,0))</f>
        <v/>
      </c>
      <c r="H17606">
        <f>IF(F17606="","",IF(F17606&gt;0,10*F17606^2,0))</f>
        <v/>
      </c>
    </row>
    <row r="17607">
      <c r="A17607">
        <f>Input!A17607</f>
        <v/>
      </c>
      <c r="B17607">
        <f>IF(ISNUMBER(Input!B17607),IF(AND(Input!B17607&gt;=20,Input!B17607&lt;=700),Input!B17607,""),"")</f>
        <v/>
      </c>
      <c r="C17607">
        <f>IF(B17607="","",INT(A17607))</f>
        <v/>
      </c>
      <c r="D17607">
        <f>IF(B17607="","",HOUR(A17607))</f>
        <v/>
      </c>
      <c r="E17607">
        <f>IF(B17607="","",IF(INPUT!$I$1="","",IF(C17607&lt;(INT(INPUT!$I$1)-INPUT!$I$2),"Off Meds",IF(C17607&lt;=(INT(INPUT!$I$1)+INPUT!$I$2),"Washout","On Meds"))))</f>
        <v/>
      </c>
      <c r="F17607">
        <f>IF(B17607="","",1.509*(LN(B17607)^1.084-5.381))</f>
        <v/>
      </c>
      <c r="G17607">
        <f>IF(F17607="","",IF(F17607&lt;0,10*F17607^2,0))</f>
        <v/>
      </c>
      <c r="H17607">
        <f>IF(F17607="","",IF(F17607&gt;0,10*F17607^2,0))</f>
        <v/>
      </c>
    </row>
    <row r="17608">
      <c r="A17608">
        <f>Input!A17608</f>
        <v/>
      </c>
      <c r="B17608">
        <f>IF(ISNUMBER(Input!B17608),IF(AND(Input!B17608&gt;=20,Input!B17608&lt;=700),Input!B17608,""),"")</f>
        <v/>
      </c>
      <c r="C17608">
        <f>IF(B17608="","",INT(A17608))</f>
        <v/>
      </c>
      <c r="D17608">
        <f>IF(B17608="","",HOUR(A17608))</f>
        <v/>
      </c>
      <c r="E17608">
        <f>IF(B17608="","",IF(INPUT!$I$1="","",IF(C17608&lt;(INT(INPUT!$I$1)-INPUT!$I$2),"Off Meds",IF(C17608&lt;=(INT(INPUT!$I$1)+INPUT!$I$2),"Washout","On Meds"))))</f>
        <v/>
      </c>
      <c r="F17608">
        <f>IF(B17608="","",1.509*(LN(B17608)^1.084-5.381))</f>
        <v/>
      </c>
      <c r="G17608">
        <f>IF(F17608="","",IF(F17608&lt;0,10*F17608^2,0))</f>
        <v/>
      </c>
      <c r="H17608">
        <f>IF(F17608="","",IF(F17608&gt;0,10*F17608^2,0))</f>
        <v/>
      </c>
    </row>
    <row r="17609">
      <c r="A17609">
        <f>Input!A17609</f>
        <v/>
      </c>
      <c r="B17609">
        <f>IF(ISNUMBER(Input!B17609),IF(AND(Input!B17609&gt;=20,Input!B17609&lt;=700),Input!B17609,""),"")</f>
        <v/>
      </c>
      <c r="C17609">
        <f>IF(B17609="","",INT(A17609))</f>
        <v/>
      </c>
      <c r="D17609">
        <f>IF(B17609="","",HOUR(A17609))</f>
        <v/>
      </c>
      <c r="E17609">
        <f>IF(B17609="","",IF(INPUT!$I$1="","",IF(C17609&lt;(INT(INPUT!$I$1)-INPUT!$I$2),"Off Meds",IF(C17609&lt;=(INT(INPUT!$I$1)+INPUT!$I$2),"Washout","On Meds"))))</f>
        <v/>
      </c>
      <c r="F17609">
        <f>IF(B17609="","",1.509*(LN(B17609)^1.084-5.381))</f>
        <v/>
      </c>
      <c r="G17609">
        <f>IF(F17609="","",IF(F17609&lt;0,10*F17609^2,0))</f>
        <v/>
      </c>
      <c r="H17609">
        <f>IF(F17609="","",IF(F17609&gt;0,10*F17609^2,0))</f>
        <v/>
      </c>
    </row>
    <row r="17610">
      <c r="A17610">
        <f>Input!A17610</f>
        <v/>
      </c>
      <c r="B17610">
        <f>IF(ISNUMBER(Input!B17610),IF(AND(Input!B17610&gt;=20,Input!B17610&lt;=700),Input!B17610,""),"")</f>
        <v/>
      </c>
      <c r="C17610">
        <f>IF(B17610="","",INT(A17610))</f>
        <v/>
      </c>
      <c r="D17610">
        <f>IF(B17610="","",HOUR(A17610))</f>
        <v/>
      </c>
      <c r="E17610">
        <f>IF(B17610="","",IF(INPUT!$I$1="","",IF(C17610&lt;(INT(INPUT!$I$1)-INPUT!$I$2),"Off Meds",IF(C17610&lt;=(INT(INPUT!$I$1)+INPUT!$I$2),"Washout","On Meds"))))</f>
        <v/>
      </c>
      <c r="F17610">
        <f>IF(B17610="","",1.509*(LN(B17610)^1.084-5.381))</f>
        <v/>
      </c>
      <c r="G17610">
        <f>IF(F17610="","",IF(F17610&lt;0,10*F17610^2,0))</f>
        <v/>
      </c>
      <c r="H17610">
        <f>IF(F17610="","",IF(F17610&gt;0,10*F17610^2,0))</f>
        <v/>
      </c>
    </row>
    <row r="17611">
      <c r="A17611">
        <f>Input!A17611</f>
        <v/>
      </c>
      <c r="B17611">
        <f>IF(ISNUMBER(Input!B17611),IF(AND(Input!B17611&gt;=20,Input!B17611&lt;=700),Input!B17611,""),"")</f>
        <v/>
      </c>
      <c r="C17611">
        <f>IF(B17611="","",INT(A17611))</f>
        <v/>
      </c>
      <c r="D17611">
        <f>IF(B17611="","",HOUR(A17611))</f>
        <v/>
      </c>
      <c r="E17611">
        <f>IF(B17611="","",IF(INPUT!$I$1="","",IF(C17611&lt;(INT(INPUT!$I$1)-INPUT!$I$2),"Off Meds",IF(C17611&lt;=(INT(INPUT!$I$1)+INPUT!$I$2),"Washout","On Meds"))))</f>
        <v/>
      </c>
      <c r="F17611">
        <f>IF(B17611="","",1.509*(LN(B17611)^1.084-5.381))</f>
        <v/>
      </c>
      <c r="G17611">
        <f>IF(F17611="","",IF(F17611&lt;0,10*F17611^2,0))</f>
        <v/>
      </c>
      <c r="H17611">
        <f>IF(F17611="","",IF(F17611&gt;0,10*F17611^2,0))</f>
        <v/>
      </c>
    </row>
    <row r="17612">
      <c r="A17612">
        <f>Input!A17612</f>
        <v/>
      </c>
      <c r="B17612">
        <f>IF(ISNUMBER(Input!B17612),IF(AND(Input!B17612&gt;=20,Input!B17612&lt;=700),Input!B17612,""),"")</f>
        <v/>
      </c>
      <c r="C17612">
        <f>IF(B17612="","",INT(A17612))</f>
        <v/>
      </c>
      <c r="D17612">
        <f>IF(B17612="","",HOUR(A17612))</f>
        <v/>
      </c>
      <c r="E17612">
        <f>IF(B17612="","",IF(INPUT!$I$1="","",IF(C17612&lt;(INT(INPUT!$I$1)-INPUT!$I$2),"Off Meds",IF(C17612&lt;=(INT(INPUT!$I$1)+INPUT!$I$2),"Washout","On Meds"))))</f>
        <v/>
      </c>
      <c r="F17612">
        <f>IF(B17612="","",1.509*(LN(B17612)^1.084-5.381))</f>
        <v/>
      </c>
      <c r="G17612">
        <f>IF(F17612="","",IF(F17612&lt;0,10*F17612^2,0))</f>
        <v/>
      </c>
      <c r="H17612">
        <f>IF(F17612="","",IF(F17612&gt;0,10*F17612^2,0))</f>
        <v/>
      </c>
    </row>
    <row r="17613">
      <c r="A17613">
        <f>Input!A17613</f>
        <v/>
      </c>
      <c r="B17613">
        <f>IF(ISNUMBER(Input!B17613),IF(AND(Input!B17613&gt;=20,Input!B17613&lt;=700),Input!B17613,""),"")</f>
        <v/>
      </c>
      <c r="C17613">
        <f>IF(B17613="","",INT(A17613))</f>
        <v/>
      </c>
      <c r="D17613">
        <f>IF(B17613="","",HOUR(A17613))</f>
        <v/>
      </c>
      <c r="E17613">
        <f>IF(B17613="","",IF(INPUT!$I$1="","",IF(C17613&lt;(INT(INPUT!$I$1)-INPUT!$I$2),"Off Meds",IF(C17613&lt;=(INT(INPUT!$I$1)+INPUT!$I$2),"Washout","On Meds"))))</f>
        <v/>
      </c>
      <c r="F17613">
        <f>IF(B17613="","",1.509*(LN(B17613)^1.084-5.381))</f>
        <v/>
      </c>
      <c r="G17613">
        <f>IF(F17613="","",IF(F17613&lt;0,10*F17613^2,0))</f>
        <v/>
      </c>
      <c r="H17613">
        <f>IF(F17613="","",IF(F17613&gt;0,10*F17613^2,0))</f>
        <v/>
      </c>
    </row>
    <row r="17614">
      <c r="A17614">
        <f>Input!A17614</f>
        <v/>
      </c>
      <c r="B17614">
        <f>IF(ISNUMBER(Input!B17614),IF(AND(Input!B17614&gt;=20,Input!B17614&lt;=700),Input!B17614,""),"")</f>
        <v/>
      </c>
      <c r="C17614">
        <f>IF(B17614="","",INT(A17614))</f>
        <v/>
      </c>
      <c r="D17614">
        <f>IF(B17614="","",HOUR(A17614))</f>
        <v/>
      </c>
      <c r="E17614">
        <f>IF(B17614="","",IF(INPUT!$I$1="","",IF(C17614&lt;(INT(INPUT!$I$1)-INPUT!$I$2),"Off Meds",IF(C17614&lt;=(INT(INPUT!$I$1)+INPUT!$I$2),"Washout","On Meds"))))</f>
        <v/>
      </c>
      <c r="F17614">
        <f>IF(B17614="","",1.509*(LN(B17614)^1.084-5.381))</f>
        <v/>
      </c>
      <c r="G17614">
        <f>IF(F17614="","",IF(F17614&lt;0,10*F17614^2,0))</f>
        <v/>
      </c>
      <c r="H17614">
        <f>IF(F17614="","",IF(F17614&gt;0,10*F17614^2,0))</f>
        <v/>
      </c>
    </row>
    <row r="17615">
      <c r="A17615">
        <f>Input!A17615</f>
        <v/>
      </c>
      <c r="B17615">
        <f>IF(ISNUMBER(Input!B17615),IF(AND(Input!B17615&gt;=20,Input!B17615&lt;=700),Input!B17615,""),"")</f>
        <v/>
      </c>
      <c r="C17615">
        <f>IF(B17615="","",INT(A17615))</f>
        <v/>
      </c>
      <c r="D17615">
        <f>IF(B17615="","",HOUR(A17615))</f>
        <v/>
      </c>
      <c r="E17615">
        <f>IF(B17615="","",IF(INPUT!$I$1="","",IF(C17615&lt;(INT(INPUT!$I$1)-INPUT!$I$2),"Off Meds",IF(C17615&lt;=(INT(INPUT!$I$1)+INPUT!$I$2),"Washout","On Meds"))))</f>
        <v/>
      </c>
      <c r="F17615">
        <f>IF(B17615="","",1.509*(LN(B17615)^1.084-5.381))</f>
        <v/>
      </c>
      <c r="G17615">
        <f>IF(F17615="","",IF(F17615&lt;0,10*F17615^2,0))</f>
        <v/>
      </c>
      <c r="H17615">
        <f>IF(F17615="","",IF(F17615&gt;0,10*F17615^2,0))</f>
        <v/>
      </c>
    </row>
    <row r="17616">
      <c r="A17616">
        <f>Input!A17616</f>
        <v/>
      </c>
      <c r="B17616">
        <f>IF(ISNUMBER(Input!B17616),IF(AND(Input!B17616&gt;=20,Input!B17616&lt;=700),Input!B17616,""),"")</f>
        <v/>
      </c>
      <c r="C17616">
        <f>IF(B17616="","",INT(A17616))</f>
        <v/>
      </c>
      <c r="D17616">
        <f>IF(B17616="","",HOUR(A17616))</f>
        <v/>
      </c>
      <c r="E17616">
        <f>IF(B17616="","",IF(INPUT!$I$1="","",IF(C17616&lt;(INT(INPUT!$I$1)-INPUT!$I$2),"Off Meds",IF(C17616&lt;=(INT(INPUT!$I$1)+INPUT!$I$2),"Washout","On Meds"))))</f>
        <v/>
      </c>
      <c r="F17616">
        <f>IF(B17616="","",1.509*(LN(B17616)^1.084-5.381))</f>
        <v/>
      </c>
      <c r="G17616">
        <f>IF(F17616="","",IF(F17616&lt;0,10*F17616^2,0))</f>
        <v/>
      </c>
      <c r="H17616">
        <f>IF(F17616="","",IF(F17616&gt;0,10*F17616^2,0))</f>
        <v/>
      </c>
    </row>
    <row r="17617">
      <c r="A17617">
        <f>Input!A17617</f>
        <v/>
      </c>
      <c r="B17617">
        <f>IF(ISNUMBER(Input!B17617),IF(AND(Input!B17617&gt;=20,Input!B17617&lt;=700),Input!B17617,""),"")</f>
        <v/>
      </c>
      <c r="C17617">
        <f>IF(B17617="","",INT(A17617))</f>
        <v/>
      </c>
      <c r="D17617">
        <f>IF(B17617="","",HOUR(A17617))</f>
        <v/>
      </c>
      <c r="E17617">
        <f>IF(B17617="","",IF(INPUT!$I$1="","",IF(C17617&lt;(INT(INPUT!$I$1)-INPUT!$I$2),"Off Meds",IF(C17617&lt;=(INT(INPUT!$I$1)+INPUT!$I$2),"Washout","On Meds"))))</f>
        <v/>
      </c>
      <c r="F17617">
        <f>IF(B17617="","",1.509*(LN(B17617)^1.084-5.381))</f>
        <v/>
      </c>
      <c r="G17617">
        <f>IF(F17617="","",IF(F17617&lt;0,10*F17617^2,0))</f>
        <v/>
      </c>
      <c r="H17617">
        <f>IF(F17617="","",IF(F17617&gt;0,10*F17617^2,0))</f>
        <v/>
      </c>
    </row>
    <row r="17618">
      <c r="A17618">
        <f>Input!A17618</f>
        <v/>
      </c>
      <c r="B17618">
        <f>IF(ISNUMBER(Input!B17618),IF(AND(Input!B17618&gt;=20,Input!B17618&lt;=700),Input!B17618,""),"")</f>
        <v/>
      </c>
      <c r="C17618">
        <f>IF(B17618="","",INT(A17618))</f>
        <v/>
      </c>
      <c r="D17618">
        <f>IF(B17618="","",HOUR(A17618))</f>
        <v/>
      </c>
      <c r="E17618">
        <f>IF(B17618="","",IF(INPUT!$I$1="","",IF(C17618&lt;(INT(INPUT!$I$1)-INPUT!$I$2),"Off Meds",IF(C17618&lt;=(INT(INPUT!$I$1)+INPUT!$I$2),"Washout","On Meds"))))</f>
        <v/>
      </c>
      <c r="F17618">
        <f>IF(B17618="","",1.509*(LN(B17618)^1.084-5.381))</f>
        <v/>
      </c>
      <c r="G17618">
        <f>IF(F17618="","",IF(F17618&lt;0,10*F17618^2,0))</f>
        <v/>
      </c>
      <c r="H17618">
        <f>IF(F17618="","",IF(F17618&gt;0,10*F17618^2,0))</f>
        <v/>
      </c>
    </row>
    <row r="17619">
      <c r="A17619">
        <f>Input!A17619</f>
        <v/>
      </c>
      <c r="B17619">
        <f>IF(ISNUMBER(Input!B17619),IF(AND(Input!B17619&gt;=20,Input!B17619&lt;=700),Input!B17619,""),"")</f>
        <v/>
      </c>
      <c r="C17619">
        <f>IF(B17619="","",INT(A17619))</f>
        <v/>
      </c>
      <c r="D17619">
        <f>IF(B17619="","",HOUR(A17619))</f>
        <v/>
      </c>
      <c r="E17619">
        <f>IF(B17619="","",IF(INPUT!$I$1="","",IF(C17619&lt;(INT(INPUT!$I$1)-INPUT!$I$2),"Off Meds",IF(C17619&lt;=(INT(INPUT!$I$1)+INPUT!$I$2),"Washout","On Meds"))))</f>
        <v/>
      </c>
      <c r="F17619">
        <f>IF(B17619="","",1.509*(LN(B17619)^1.084-5.381))</f>
        <v/>
      </c>
      <c r="G17619">
        <f>IF(F17619="","",IF(F17619&lt;0,10*F17619^2,0))</f>
        <v/>
      </c>
      <c r="H17619">
        <f>IF(F17619="","",IF(F17619&gt;0,10*F17619^2,0))</f>
        <v/>
      </c>
    </row>
    <row r="17620">
      <c r="A17620">
        <f>Input!A17620</f>
        <v/>
      </c>
      <c r="B17620">
        <f>IF(ISNUMBER(Input!B17620),IF(AND(Input!B17620&gt;=20,Input!B17620&lt;=700),Input!B17620,""),"")</f>
        <v/>
      </c>
      <c r="C17620">
        <f>IF(B17620="","",INT(A17620))</f>
        <v/>
      </c>
      <c r="D17620">
        <f>IF(B17620="","",HOUR(A17620))</f>
        <v/>
      </c>
      <c r="E17620">
        <f>IF(B17620="","",IF(INPUT!$I$1="","",IF(C17620&lt;(INT(INPUT!$I$1)-INPUT!$I$2),"Off Meds",IF(C17620&lt;=(INT(INPUT!$I$1)+INPUT!$I$2),"Washout","On Meds"))))</f>
        <v/>
      </c>
      <c r="F17620">
        <f>IF(B17620="","",1.509*(LN(B17620)^1.084-5.381))</f>
        <v/>
      </c>
      <c r="G17620">
        <f>IF(F17620="","",IF(F17620&lt;0,10*F17620^2,0))</f>
        <v/>
      </c>
      <c r="H17620">
        <f>IF(F17620="","",IF(F17620&gt;0,10*F17620^2,0))</f>
        <v/>
      </c>
    </row>
    <row r="17621">
      <c r="A17621">
        <f>Input!A17621</f>
        <v/>
      </c>
      <c r="B17621">
        <f>IF(ISNUMBER(Input!B17621),IF(AND(Input!B17621&gt;=20,Input!B17621&lt;=700),Input!B17621,""),"")</f>
        <v/>
      </c>
      <c r="C17621">
        <f>IF(B17621="","",INT(A17621))</f>
        <v/>
      </c>
      <c r="D17621">
        <f>IF(B17621="","",HOUR(A17621))</f>
        <v/>
      </c>
      <c r="E17621">
        <f>IF(B17621="","",IF(INPUT!$I$1="","",IF(C17621&lt;(INT(INPUT!$I$1)-INPUT!$I$2),"Off Meds",IF(C17621&lt;=(INT(INPUT!$I$1)+INPUT!$I$2),"Washout","On Meds"))))</f>
        <v/>
      </c>
      <c r="F17621">
        <f>IF(B17621="","",1.509*(LN(B17621)^1.084-5.381))</f>
        <v/>
      </c>
      <c r="G17621">
        <f>IF(F17621="","",IF(F17621&lt;0,10*F17621^2,0))</f>
        <v/>
      </c>
      <c r="H17621">
        <f>IF(F17621="","",IF(F17621&gt;0,10*F17621^2,0))</f>
        <v/>
      </c>
    </row>
    <row r="17622">
      <c r="A17622">
        <f>Input!A17622</f>
        <v/>
      </c>
      <c r="B17622">
        <f>IF(ISNUMBER(Input!B17622),IF(AND(Input!B17622&gt;=20,Input!B17622&lt;=700),Input!B17622,""),"")</f>
        <v/>
      </c>
      <c r="C17622">
        <f>IF(B17622="","",INT(A17622))</f>
        <v/>
      </c>
      <c r="D17622">
        <f>IF(B17622="","",HOUR(A17622))</f>
        <v/>
      </c>
      <c r="E17622">
        <f>IF(B17622="","",IF(INPUT!$I$1="","",IF(C17622&lt;(INT(INPUT!$I$1)-INPUT!$I$2),"Off Meds",IF(C17622&lt;=(INT(INPUT!$I$1)+INPUT!$I$2),"Washout","On Meds"))))</f>
        <v/>
      </c>
      <c r="F17622">
        <f>IF(B17622="","",1.509*(LN(B17622)^1.084-5.381))</f>
        <v/>
      </c>
      <c r="G17622">
        <f>IF(F17622="","",IF(F17622&lt;0,10*F17622^2,0))</f>
        <v/>
      </c>
      <c r="H17622">
        <f>IF(F17622="","",IF(F17622&gt;0,10*F17622^2,0))</f>
        <v/>
      </c>
    </row>
    <row r="17623">
      <c r="A17623">
        <f>Input!A17623</f>
        <v/>
      </c>
      <c r="B17623">
        <f>IF(ISNUMBER(Input!B17623),IF(AND(Input!B17623&gt;=20,Input!B17623&lt;=700),Input!B17623,""),"")</f>
        <v/>
      </c>
      <c r="C17623">
        <f>IF(B17623="","",INT(A17623))</f>
        <v/>
      </c>
      <c r="D17623">
        <f>IF(B17623="","",HOUR(A17623))</f>
        <v/>
      </c>
      <c r="E17623">
        <f>IF(B17623="","",IF(INPUT!$I$1="","",IF(C17623&lt;(INT(INPUT!$I$1)-INPUT!$I$2),"Off Meds",IF(C17623&lt;=(INT(INPUT!$I$1)+INPUT!$I$2),"Washout","On Meds"))))</f>
        <v/>
      </c>
      <c r="F17623">
        <f>IF(B17623="","",1.509*(LN(B17623)^1.084-5.381))</f>
        <v/>
      </c>
      <c r="G17623">
        <f>IF(F17623="","",IF(F17623&lt;0,10*F17623^2,0))</f>
        <v/>
      </c>
      <c r="H17623">
        <f>IF(F17623="","",IF(F17623&gt;0,10*F17623^2,0))</f>
        <v/>
      </c>
    </row>
    <row r="17624">
      <c r="A17624">
        <f>Input!A17624</f>
        <v/>
      </c>
      <c r="B17624">
        <f>IF(ISNUMBER(Input!B17624),IF(AND(Input!B17624&gt;=20,Input!B17624&lt;=700),Input!B17624,""),"")</f>
        <v/>
      </c>
      <c r="C17624">
        <f>IF(B17624="","",INT(A17624))</f>
        <v/>
      </c>
      <c r="D17624">
        <f>IF(B17624="","",HOUR(A17624))</f>
        <v/>
      </c>
      <c r="E17624">
        <f>IF(B17624="","",IF(INPUT!$I$1="","",IF(C17624&lt;(INT(INPUT!$I$1)-INPUT!$I$2),"Off Meds",IF(C17624&lt;=(INT(INPUT!$I$1)+INPUT!$I$2),"Washout","On Meds"))))</f>
        <v/>
      </c>
      <c r="F17624">
        <f>IF(B17624="","",1.509*(LN(B17624)^1.084-5.381))</f>
        <v/>
      </c>
      <c r="G17624">
        <f>IF(F17624="","",IF(F17624&lt;0,10*F17624^2,0))</f>
        <v/>
      </c>
      <c r="H17624">
        <f>IF(F17624="","",IF(F17624&gt;0,10*F17624^2,0))</f>
        <v/>
      </c>
    </row>
    <row r="17625">
      <c r="A17625">
        <f>Input!A17625</f>
        <v/>
      </c>
      <c r="B17625">
        <f>IF(ISNUMBER(Input!B17625),IF(AND(Input!B17625&gt;=20,Input!B17625&lt;=700),Input!B17625,""),"")</f>
        <v/>
      </c>
      <c r="C17625">
        <f>IF(B17625="","",INT(A17625))</f>
        <v/>
      </c>
      <c r="D17625">
        <f>IF(B17625="","",HOUR(A17625))</f>
        <v/>
      </c>
      <c r="E17625">
        <f>IF(B17625="","",IF(INPUT!$I$1="","",IF(C17625&lt;(INT(INPUT!$I$1)-INPUT!$I$2),"Off Meds",IF(C17625&lt;=(INT(INPUT!$I$1)+INPUT!$I$2),"Washout","On Meds"))))</f>
        <v/>
      </c>
      <c r="F17625">
        <f>IF(B17625="","",1.509*(LN(B17625)^1.084-5.381))</f>
        <v/>
      </c>
      <c r="G17625">
        <f>IF(F17625="","",IF(F17625&lt;0,10*F17625^2,0))</f>
        <v/>
      </c>
      <c r="H17625">
        <f>IF(F17625="","",IF(F17625&gt;0,10*F17625^2,0))</f>
        <v/>
      </c>
    </row>
    <row r="17626">
      <c r="A17626">
        <f>Input!A17626</f>
        <v/>
      </c>
      <c r="B17626">
        <f>IF(ISNUMBER(Input!B17626),IF(AND(Input!B17626&gt;=20,Input!B17626&lt;=700),Input!B17626,""),"")</f>
        <v/>
      </c>
      <c r="C17626">
        <f>IF(B17626="","",INT(A17626))</f>
        <v/>
      </c>
      <c r="D17626">
        <f>IF(B17626="","",HOUR(A17626))</f>
        <v/>
      </c>
      <c r="E17626">
        <f>IF(B17626="","",IF(INPUT!$I$1="","",IF(C17626&lt;(INT(INPUT!$I$1)-INPUT!$I$2),"Off Meds",IF(C17626&lt;=(INT(INPUT!$I$1)+INPUT!$I$2),"Washout","On Meds"))))</f>
        <v/>
      </c>
      <c r="F17626">
        <f>IF(B17626="","",1.509*(LN(B17626)^1.084-5.381))</f>
        <v/>
      </c>
      <c r="G17626">
        <f>IF(F17626="","",IF(F17626&lt;0,10*F17626^2,0))</f>
        <v/>
      </c>
      <c r="H17626">
        <f>IF(F17626="","",IF(F17626&gt;0,10*F17626^2,0))</f>
        <v/>
      </c>
    </row>
    <row r="17627">
      <c r="A17627">
        <f>Input!A17627</f>
        <v/>
      </c>
      <c r="B17627">
        <f>IF(ISNUMBER(Input!B17627),IF(AND(Input!B17627&gt;=20,Input!B17627&lt;=700),Input!B17627,""),"")</f>
        <v/>
      </c>
      <c r="C17627">
        <f>IF(B17627="","",INT(A17627))</f>
        <v/>
      </c>
      <c r="D17627">
        <f>IF(B17627="","",HOUR(A17627))</f>
        <v/>
      </c>
      <c r="E17627">
        <f>IF(B17627="","",IF(INPUT!$I$1="","",IF(C17627&lt;(INT(INPUT!$I$1)-INPUT!$I$2),"Off Meds",IF(C17627&lt;=(INT(INPUT!$I$1)+INPUT!$I$2),"Washout","On Meds"))))</f>
        <v/>
      </c>
      <c r="F17627">
        <f>IF(B17627="","",1.509*(LN(B17627)^1.084-5.381))</f>
        <v/>
      </c>
      <c r="G17627">
        <f>IF(F17627="","",IF(F17627&lt;0,10*F17627^2,0))</f>
        <v/>
      </c>
      <c r="H17627">
        <f>IF(F17627="","",IF(F17627&gt;0,10*F17627^2,0))</f>
        <v/>
      </c>
    </row>
    <row r="17628">
      <c r="A17628">
        <f>Input!A17628</f>
        <v/>
      </c>
      <c r="B17628">
        <f>IF(ISNUMBER(Input!B17628),IF(AND(Input!B17628&gt;=20,Input!B17628&lt;=700),Input!B17628,""),"")</f>
        <v/>
      </c>
      <c r="C17628">
        <f>IF(B17628="","",INT(A17628))</f>
        <v/>
      </c>
      <c r="D17628">
        <f>IF(B17628="","",HOUR(A17628))</f>
        <v/>
      </c>
      <c r="E17628">
        <f>IF(B17628="","",IF(INPUT!$I$1="","",IF(C17628&lt;(INT(INPUT!$I$1)-INPUT!$I$2),"Off Meds",IF(C17628&lt;=(INT(INPUT!$I$1)+INPUT!$I$2),"Washout","On Meds"))))</f>
        <v/>
      </c>
      <c r="F17628">
        <f>IF(B17628="","",1.509*(LN(B17628)^1.084-5.381))</f>
        <v/>
      </c>
      <c r="G17628">
        <f>IF(F17628="","",IF(F17628&lt;0,10*F17628^2,0))</f>
        <v/>
      </c>
      <c r="H17628">
        <f>IF(F17628="","",IF(F17628&gt;0,10*F17628^2,0))</f>
        <v/>
      </c>
    </row>
    <row r="17629">
      <c r="A17629">
        <f>Input!A17629</f>
        <v/>
      </c>
      <c r="B17629">
        <f>IF(ISNUMBER(Input!B17629),IF(AND(Input!B17629&gt;=20,Input!B17629&lt;=700),Input!B17629,""),"")</f>
        <v/>
      </c>
      <c r="C17629">
        <f>IF(B17629="","",INT(A17629))</f>
        <v/>
      </c>
      <c r="D17629">
        <f>IF(B17629="","",HOUR(A17629))</f>
        <v/>
      </c>
      <c r="E17629">
        <f>IF(B17629="","",IF(INPUT!$I$1="","",IF(C17629&lt;(INT(INPUT!$I$1)-INPUT!$I$2),"Off Meds",IF(C17629&lt;=(INT(INPUT!$I$1)+INPUT!$I$2),"Washout","On Meds"))))</f>
        <v/>
      </c>
      <c r="F17629">
        <f>IF(B17629="","",1.509*(LN(B17629)^1.084-5.381))</f>
        <v/>
      </c>
      <c r="G17629">
        <f>IF(F17629="","",IF(F17629&lt;0,10*F17629^2,0))</f>
        <v/>
      </c>
      <c r="H17629">
        <f>IF(F17629="","",IF(F17629&gt;0,10*F17629^2,0))</f>
        <v/>
      </c>
    </row>
    <row r="17630">
      <c r="A17630">
        <f>Input!A17630</f>
        <v/>
      </c>
      <c r="B17630">
        <f>IF(ISNUMBER(Input!B17630),IF(AND(Input!B17630&gt;=20,Input!B17630&lt;=700),Input!B17630,""),"")</f>
        <v/>
      </c>
      <c r="C17630">
        <f>IF(B17630="","",INT(A17630))</f>
        <v/>
      </c>
      <c r="D17630">
        <f>IF(B17630="","",HOUR(A17630))</f>
        <v/>
      </c>
      <c r="E17630">
        <f>IF(B17630="","",IF(INPUT!$I$1="","",IF(C17630&lt;(INT(INPUT!$I$1)-INPUT!$I$2),"Off Meds",IF(C17630&lt;=(INT(INPUT!$I$1)+INPUT!$I$2),"Washout","On Meds"))))</f>
        <v/>
      </c>
      <c r="F17630">
        <f>IF(B17630="","",1.509*(LN(B17630)^1.084-5.381))</f>
        <v/>
      </c>
      <c r="G17630">
        <f>IF(F17630="","",IF(F17630&lt;0,10*F17630^2,0))</f>
        <v/>
      </c>
      <c r="H17630">
        <f>IF(F17630="","",IF(F17630&gt;0,10*F17630^2,0))</f>
        <v/>
      </c>
    </row>
    <row r="17631">
      <c r="A17631">
        <f>Input!A17631</f>
        <v/>
      </c>
      <c r="B17631">
        <f>IF(ISNUMBER(Input!B17631),IF(AND(Input!B17631&gt;=20,Input!B17631&lt;=700),Input!B17631,""),"")</f>
        <v/>
      </c>
      <c r="C17631">
        <f>IF(B17631="","",INT(A17631))</f>
        <v/>
      </c>
      <c r="D17631">
        <f>IF(B17631="","",HOUR(A17631))</f>
        <v/>
      </c>
      <c r="E17631">
        <f>IF(B17631="","",IF(INPUT!$I$1="","",IF(C17631&lt;(INT(INPUT!$I$1)-INPUT!$I$2),"Off Meds",IF(C17631&lt;=(INT(INPUT!$I$1)+INPUT!$I$2),"Washout","On Meds"))))</f>
        <v/>
      </c>
      <c r="F17631">
        <f>IF(B17631="","",1.509*(LN(B17631)^1.084-5.381))</f>
        <v/>
      </c>
      <c r="G17631">
        <f>IF(F17631="","",IF(F17631&lt;0,10*F17631^2,0))</f>
        <v/>
      </c>
      <c r="H17631">
        <f>IF(F17631="","",IF(F17631&gt;0,10*F17631^2,0))</f>
        <v/>
      </c>
    </row>
    <row r="17632">
      <c r="A17632">
        <f>Input!A17632</f>
        <v/>
      </c>
      <c r="B17632">
        <f>IF(ISNUMBER(Input!B17632),IF(AND(Input!B17632&gt;=20,Input!B17632&lt;=700),Input!B17632,""),"")</f>
        <v/>
      </c>
      <c r="C17632">
        <f>IF(B17632="","",INT(A17632))</f>
        <v/>
      </c>
      <c r="D17632">
        <f>IF(B17632="","",HOUR(A17632))</f>
        <v/>
      </c>
      <c r="E17632">
        <f>IF(B17632="","",IF(INPUT!$I$1="","",IF(C17632&lt;(INT(INPUT!$I$1)-INPUT!$I$2),"Off Meds",IF(C17632&lt;=(INT(INPUT!$I$1)+INPUT!$I$2),"Washout","On Meds"))))</f>
        <v/>
      </c>
      <c r="F17632">
        <f>IF(B17632="","",1.509*(LN(B17632)^1.084-5.381))</f>
        <v/>
      </c>
      <c r="G17632">
        <f>IF(F17632="","",IF(F17632&lt;0,10*F17632^2,0))</f>
        <v/>
      </c>
      <c r="H17632">
        <f>IF(F17632="","",IF(F17632&gt;0,10*F17632^2,0))</f>
        <v/>
      </c>
    </row>
    <row r="17633">
      <c r="A17633">
        <f>Input!A17633</f>
        <v/>
      </c>
      <c r="B17633">
        <f>IF(ISNUMBER(Input!B17633),IF(AND(Input!B17633&gt;=20,Input!B17633&lt;=700),Input!B17633,""),"")</f>
        <v/>
      </c>
      <c r="C17633">
        <f>IF(B17633="","",INT(A17633))</f>
        <v/>
      </c>
      <c r="D17633">
        <f>IF(B17633="","",HOUR(A17633))</f>
        <v/>
      </c>
      <c r="E17633">
        <f>IF(B17633="","",IF(INPUT!$I$1="","",IF(C17633&lt;(INT(INPUT!$I$1)-INPUT!$I$2),"Off Meds",IF(C17633&lt;=(INT(INPUT!$I$1)+INPUT!$I$2),"Washout","On Meds"))))</f>
        <v/>
      </c>
      <c r="F17633">
        <f>IF(B17633="","",1.509*(LN(B17633)^1.084-5.381))</f>
        <v/>
      </c>
      <c r="G17633">
        <f>IF(F17633="","",IF(F17633&lt;0,10*F17633^2,0))</f>
        <v/>
      </c>
      <c r="H17633">
        <f>IF(F17633="","",IF(F17633&gt;0,10*F17633^2,0))</f>
        <v/>
      </c>
    </row>
    <row r="17634">
      <c r="A17634">
        <f>Input!A17634</f>
        <v/>
      </c>
      <c r="B17634">
        <f>IF(ISNUMBER(Input!B17634),IF(AND(Input!B17634&gt;=20,Input!B17634&lt;=700),Input!B17634,""),"")</f>
        <v/>
      </c>
      <c r="C17634">
        <f>IF(B17634="","",INT(A17634))</f>
        <v/>
      </c>
      <c r="D17634">
        <f>IF(B17634="","",HOUR(A17634))</f>
        <v/>
      </c>
      <c r="E17634">
        <f>IF(B17634="","",IF(INPUT!$I$1="","",IF(C17634&lt;(INT(INPUT!$I$1)-INPUT!$I$2),"Off Meds",IF(C17634&lt;=(INT(INPUT!$I$1)+INPUT!$I$2),"Washout","On Meds"))))</f>
        <v/>
      </c>
      <c r="F17634">
        <f>IF(B17634="","",1.509*(LN(B17634)^1.084-5.381))</f>
        <v/>
      </c>
      <c r="G17634">
        <f>IF(F17634="","",IF(F17634&lt;0,10*F17634^2,0))</f>
        <v/>
      </c>
      <c r="H17634">
        <f>IF(F17634="","",IF(F17634&gt;0,10*F17634^2,0))</f>
        <v/>
      </c>
    </row>
    <row r="17635">
      <c r="A17635">
        <f>Input!A17635</f>
        <v/>
      </c>
      <c r="B17635">
        <f>IF(ISNUMBER(Input!B17635),IF(AND(Input!B17635&gt;=20,Input!B17635&lt;=700),Input!B17635,""),"")</f>
        <v/>
      </c>
      <c r="C17635">
        <f>IF(B17635="","",INT(A17635))</f>
        <v/>
      </c>
      <c r="D17635">
        <f>IF(B17635="","",HOUR(A17635))</f>
        <v/>
      </c>
      <c r="E17635">
        <f>IF(B17635="","",IF(INPUT!$I$1="","",IF(C17635&lt;(INT(INPUT!$I$1)-INPUT!$I$2),"Off Meds",IF(C17635&lt;=(INT(INPUT!$I$1)+INPUT!$I$2),"Washout","On Meds"))))</f>
        <v/>
      </c>
      <c r="F17635">
        <f>IF(B17635="","",1.509*(LN(B17635)^1.084-5.381))</f>
        <v/>
      </c>
      <c r="G17635">
        <f>IF(F17635="","",IF(F17635&lt;0,10*F17635^2,0))</f>
        <v/>
      </c>
      <c r="H17635">
        <f>IF(F17635="","",IF(F17635&gt;0,10*F17635^2,0))</f>
        <v/>
      </c>
    </row>
    <row r="17636">
      <c r="A17636">
        <f>Input!A17636</f>
        <v/>
      </c>
      <c r="B17636">
        <f>IF(ISNUMBER(Input!B17636),IF(AND(Input!B17636&gt;=20,Input!B17636&lt;=700),Input!B17636,""),"")</f>
        <v/>
      </c>
      <c r="C17636">
        <f>IF(B17636="","",INT(A17636))</f>
        <v/>
      </c>
      <c r="D17636">
        <f>IF(B17636="","",HOUR(A17636))</f>
        <v/>
      </c>
      <c r="E17636">
        <f>IF(B17636="","",IF(INPUT!$I$1="","",IF(C17636&lt;(INT(INPUT!$I$1)-INPUT!$I$2),"Off Meds",IF(C17636&lt;=(INT(INPUT!$I$1)+INPUT!$I$2),"Washout","On Meds"))))</f>
        <v/>
      </c>
      <c r="F17636">
        <f>IF(B17636="","",1.509*(LN(B17636)^1.084-5.381))</f>
        <v/>
      </c>
      <c r="G17636">
        <f>IF(F17636="","",IF(F17636&lt;0,10*F17636^2,0))</f>
        <v/>
      </c>
      <c r="H17636">
        <f>IF(F17636="","",IF(F17636&gt;0,10*F17636^2,0))</f>
        <v/>
      </c>
    </row>
    <row r="17637">
      <c r="A17637">
        <f>Input!A17637</f>
        <v/>
      </c>
      <c r="B17637">
        <f>IF(ISNUMBER(Input!B17637),IF(AND(Input!B17637&gt;=20,Input!B17637&lt;=700),Input!B17637,""),"")</f>
        <v/>
      </c>
      <c r="C17637">
        <f>IF(B17637="","",INT(A17637))</f>
        <v/>
      </c>
      <c r="D17637">
        <f>IF(B17637="","",HOUR(A17637))</f>
        <v/>
      </c>
      <c r="E17637">
        <f>IF(B17637="","",IF(INPUT!$I$1="","",IF(C17637&lt;(INT(INPUT!$I$1)-INPUT!$I$2),"Off Meds",IF(C17637&lt;=(INT(INPUT!$I$1)+INPUT!$I$2),"Washout","On Meds"))))</f>
        <v/>
      </c>
      <c r="F17637">
        <f>IF(B17637="","",1.509*(LN(B17637)^1.084-5.381))</f>
        <v/>
      </c>
      <c r="G17637">
        <f>IF(F17637="","",IF(F17637&lt;0,10*F17637^2,0))</f>
        <v/>
      </c>
      <c r="H17637">
        <f>IF(F17637="","",IF(F17637&gt;0,10*F17637^2,0))</f>
        <v/>
      </c>
    </row>
    <row r="17638">
      <c r="A17638">
        <f>Input!A17638</f>
        <v/>
      </c>
      <c r="B17638">
        <f>IF(ISNUMBER(Input!B17638),IF(AND(Input!B17638&gt;=20,Input!B17638&lt;=700),Input!B17638,""),"")</f>
        <v/>
      </c>
      <c r="C17638">
        <f>IF(B17638="","",INT(A17638))</f>
        <v/>
      </c>
      <c r="D17638">
        <f>IF(B17638="","",HOUR(A17638))</f>
        <v/>
      </c>
      <c r="E17638">
        <f>IF(B17638="","",IF(INPUT!$I$1="","",IF(C17638&lt;(INT(INPUT!$I$1)-INPUT!$I$2),"Off Meds",IF(C17638&lt;=(INT(INPUT!$I$1)+INPUT!$I$2),"Washout","On Meds"))))</f>
        <v/>
      </c>
      <c r="F17638">
        <f>IF(B17638="","",1.509*(LN(B17638)^1.084-5.381))</f>
        <v/>
      </c>
      <c r="G17638">
        <f>IF(F17638="","",IF(F17638&lt;0,10*F17638^2,0))</f>
        <v/>
      </c>
      <c r="H17638">
        <f>IF(F17638="","",IF(F17638&gt;0,10*F17638^2,0))</f>
        <v/>
      </c>
    </row>
    <row r="17639">
      <c r="A17639">
        <f>Input!A17639</f>
        <v/>
      </c>
      <c r="B17639">
        <f>IF(ISNUMBER(Input!B17639),IF(AND(Input!B17639&gt;=20,Input!B17639&lt;=700),Input!B17639,""),"")</f>
        <v/>
      </c>
      <c r="C17639">
        <f>IF(B17639="","",INT(A17639))</f>
        <v/>
      </c>
      <c r="D17639">
        <f>IF(B17639="","",HOUR(A17639))</f>
        <v/>
      </c>
      <c r="E17639">
        <f>IF(B17639="","",IF(INPUT!$I$1="","",IF(C17639&lt;(INT(INPUT!$I$1)-INPUT!$I$2),"Off Meds",IF(C17639&lt;=(INT(INPUT!$I$1)+INPUT!$I$2),"Washout","On Meds"))))</f>
        <v/>
      </c>
      <c r="F17639">
        <f>IF(B17639="","",1.509*(LN(B17639)^1.084-5.381))</f>
        <v/>
      </c>
      <c r="G17639">
        <f>IF(F17639="","",IF(F17639&lt;0,10*F17639^2,0))</f>
        <v/>
      </c>
      <c r="H17639">
        <f>IF(F17639="","",IF(F17639&gt;0,10*F17639^2,0))</f>
        <v/>
      </c>
    </row>
    <row r="17640">
      <c r="A17640">
        <f>Input!A17640</f>
        <v/>
      </c>
      <c r="B17640">
        <f>IF(ISNUMBER(Input!B17640),IF(AND(Input!B17640&gt;=20,Input!B17640&lt;=700),Input!B17640,""),"")</f>
        <v/>
      </c>
      <c r="C17640">
        <f>IF(B17640="","",INT(A17640))</f>
        <v/>
      </c>
      <c r="D17640">
        <f>IF(B17640="","",HOUR(A17640))</f>
        <v/>
      </c>
      <c r="E17640">
        <f>IF(B17640="","",IF(INPUT!$I$1="","",IF(C17640&lt;(INT(INPUT!$I$1)-INPUT!$I$2),"Off Meds",IF(C17640&lt;=(INT(INPUT!$I$1)+INPUT!$I$2),"Washout","On Meds"))))</f>
        <v/>
      </c>
      <c r="F17640">
        <f>IF(B17640="","",1.509*(LN(B17640)^1.084-5.381))</f>
        <v/>
      </c>
      <c r="G17640">
        <f>IF(F17640="","",IF(F17640&lt;0,10*F17640^2,0))</f>
        <v/>
      </c>
      <c r="H17640">
        <f>IF(F17640="","",IF(F17640&gt;0,10*F17640^2,0))</f>
        <v/>
      </c>
    </row>
    <row r="17641">
      <c r="A17641">
        <f>Input!A17641</f>
        <v/>
      </c>
      <c r="B17641">
        <f>IF(ISNUMBER(Input!B17641),IF(AND(Input!B17641&gt;=20,Input!B17641&lt;=700),Input!B17641,""),"")</f>
        <v/>
      </c>
      <c r="C17641">
        <f>IF(B17641="","",INT(A17641))</f>
        <v/>
      </c>
      <c r="D17641">
        <f>IF(B17641="","",HOUR(A17641))</f>
        <v/>
      </c>
      <c r="E17641">
        <f>IF(B17641="","",IF(INPUT!$I$1="","",IF(C17641&lt;(INT(INPUT!$I$1)-INPUT!$I$2),"Off Meds",IF(C17641&lt;=(INT(INPUT!$I$1)+INPUT!$I$2),"Washout","On Meds"))))</f>
        <v/>
      </c>
      <c r="F17641">
        <f>IF(B17641="","",1.509*(LN(B17641)^1.084-5.381))</f>
        <v/>
      </c>
      <c r="G17641">
        <f>IF(F17641="","",IF(F17641&lt;0,10*F17641^2,0))</f>
        <v/>
      </c>
      <c r="H17641">
        <f>IF(F17641="","",IF(F17641&gt;0,10*F17641^2,0))</f>
        <v/>
      </c>
    </row>
    <row r="17642">
      <c r="A17642">
        <f>Input!A17642</f>
        <v/>
      </c>
      <c r="B17642">
        <f>IF(ISNUMBER(Input!B17642),IF(AND(Input!B17642&gt;=20,Input!B17642&lt;=700),Input!B17642,""),"")</f>
        <v/>
      </c>
      <c r="C17642">
        <f>IF(B17642="","",INT(A17642))</f>
        <v/>
      </c>
      <c r="D17642">
        <f>IF(B17642="","",HOUR(A17642))</f>
        <v/>
      </c>
      <c r="E17642">
        <f>IF(B17642="","",IF(INPUT!$I$1="","",IF(C17642&lt;(INT(INPUT!$I$1)-INPUT!$I$2),"Off Meds",IF(C17642&lt;=(INT(INPUT!$I$1)+INPUT!$I$2),"Washout","On Meds"))))</f>
        <v/>
      </c>
      <c r="F17642">
        <f>IF(B17642="","",1.509*(LN(B17642)^1.084-5.381))</f>
        <v/>
      </c>
      <c r="G17642">
        <f>IF(F17642="","",IF(F17642&lt;0,10*F17642^2,0))</f>
        <v/>
      </c>
      <c r="H17642">
        <f>IF(F17642="","",IF(F17642&gt;0,10*F17642^2,0))</f>
        <v/>
      </c>
    </row>
    <row r="17643">
      <c r="A17643">
        <f>Input!A17643</f>
        <v/>
      </c>
      <c r="B17643">
        <f>IF(ISNUMBER(Input!B17643),IF(AND(Input!B17643&gt;=20,Input!B17643&lt;=700),Input!B17643,""),"")</f>
        <v/>
      </c>
      <c r="C17643">
        <f>IF(B17643="","",INT(A17643))</f>
        <v/>
      </c>
      <c r="D17643">
        <f>IF(B17643="","",HOUR(A17643))</f>
        <v/>
      </c>
      <c r="E17643">
        <f>IF(B17643="","",IF(INPUT!$I$1="","",IF(C17643&lt;(INT(INPUT!$I$1)-INPUT!$I$2),"Off Meds",IF(C17643&lt;=(INT(INPUT!$I$1)+INPUT!$I$2),"Washout","On Meds"))))</f>
        <v/>
      </c>
      <c r="F17643">
        <f>IF(B17643="","",1.509*(LN(B17643)^1.084-5.381))</f>
        <v/>
      </c>
      <c r="G17643">
        <f>IF(F17643="","",IF(F17643&lt;0,10*F17643^2,0))</f>
        <v/>
      </c>
      <c r="H17643">
        <f>IF(F17643="","",IF(F17643&gt;0,10*F17643^2,0))</f>
        <v/>
      </c>
    </row>
    <row r="17644">
      <c r="A17644">
        <f>Input!A17644</f>
        <v/>
      </c>
      <c r="B17644">
        <f>IF(ISNUMBER(Input!B17644),IF(AND(Input!B17644&gt;=20,Input!B17644&lt;=700),Input!B17644,""),"")</f>
        <v/>
      </c>
      <c r="C17644">
        <f>IF(B17644="","",INT(A17644))</f>
        <v/>
      </c>
      <c r="D17644">
        <f>IF(B17644="","",HOUR(A17644))</f>
        <v/>
      </c>
      <c r="E17644">
        <f>IF(B17644="","",IF(INPUT!$I$1="","",IF(C17644&lt;(INT(INPUT!$I$1)-INPUT!$I$2),"Off Meds",IF(C17644&lt;=(INT(INPUT!$I$1)+INPUT!$I$2),"Washout","On Meds"))))</f>
        <v/>
      </c>
      <c r="F17644">
        <f>IF(B17644="","",1.509*(LN(B17644)^1.084-5.381))</f>
        <v/>
      </c>
      <c r="G17644">
        <f>IF(F17644="","",IF(F17644&lt;0,10*F17644^2,0))</f>
        <v/>
      </c>
      <c r="H17644">
        <f>IF(F17644="","",IF(F17644&gt;0,10*F17644^2,0))</f>
        <v/>
      </c>
    </row>
    <row r="17645">
      <c r="A17645">
        <f>Input!A17645</f>
        <v/>
      </c>
      <c r="B17645">
        <f>IF(ISNUMBER(Input!B17645),IF(AND(Input!B17645&gt;=20,Input!B17645&lt;=700),Input!B17645,""),"")</f>
        <v/>
      </c>
      <c r="C17645">
        <f>IF(B17645="","",INT(A17645))</f>
        <v/>
      </c>
      <c r="D17645">
        <f>IF(B17645="","",HOUR(A17645))</f>
        <v/>
      </c>
      <c r="E17645">
        <f>IF(B17645="","",IF(INPUT!$I$1="","",IF(C17645&lt;(INT(INPUT!$I$1)-INPUT!$I$2),"Off Meds",IF(C17645&lt;=(INT(INPUT!$I$1)+INPUT!$I$2),"Washout","On Meds"))))</f>
        <v/>
      </c>
      <c r="F17645">
        <f>IF(B17645="","",1.509*(LN(B17645)^1.084-5.381))</f>
        <v/>
      </c>
      <c r="G17645">
        <f>IF(F17645="","",IF(F17645&lt;0,10*F17645^2,0))</f>
        <v/>
      </c>
      <c r="H17645">
        <f>IF(F17645="","",IF(F17645&gt;0,10*F17645^2,0))</f>
        <v/>
      </c>
    </row>
    <row r="17646">
      <c r="A17646">
        <f>Input!A17646</f>
        <v/>
      </c>
      <c r="B17646">
        <f>IF(ISNUMBER(Input!B17646),IF(AND(Input!B17646&gt;=20,Input!B17646&lt;=700),Input!B17646,""),"")</f>
        <v/>
      </c>
      <c r="C17646">
        <f>IF(B17646="","",INT(A17646))</f>
        <v/>
      </c>
      <c r="D17646">
        <f>IF(B17646="","",HOUR(A17646))</f>
        <v/>
      </c>
      <c r="E17646">
        <f>IF(B17646="","",IF(INPUT!$I$1="","",IF(C17646&lt;(INT(INPUT!$I$1)-INPUT!$I$2),"Off Meds",IF(C17646&lt;=(INT(INPUT!$I$1)+INPUT!$I$2),"Washout","On Meds"))))</f>
        <v/>
      </c>
      <c r="F17646">
        <f>IF(B17646="","",1.509*(LN(B17646)^1.084-5.381))</f>
        <v/>
      </c>
      <c r="G17646">
        <f>IF(F17646="","",IF(F17646&lt;0,10*F17646^2,0))</f>
        <v/>
      </c>
      <c r="H17646">
        <f>IF(F17646="","",IF(F17646&gt;0,10*F17646^2,0))</f>
        <v/>
      </c>
    </row>
    <row r="17647">
      <c r="A17647">
        <f>Input!A17647</f>
        <v/>
      </c>
      <c r="B17647">
        <f>IF(ISNUMBER(Input!B17647),IF(AND(Input!B17647&gt;=20,Input!B17647&lt;=700),Input!B17647,""),"")</f>
        <v/>
      </c>
      <c r="C17647">
        <f>IF(B17647="","",INT(A17647))</f>
        <v/>
      </c>
      <c r="D17647">
        <f>IF(B17647="","",HOUR(A17647))</f>
        <v/>
      </c>
      <c r="E17647">
        <f>IF(B17647="","",IF(INPUT!$I$1="","",IF(C17647&lt;(INT(INPUT!$I$1)-INPUT!$I$2),"Off Meds",IF(C17647&lt;=(INT(INPUT!$I$1)+INPUT!$I$2),"Washout","On Meds"))))</f>
        <v/>
      </c>
      <c r="F17647">
        <f>IF(B17647="","",1.509*(LN(B17647)^1.084-5.381))</f>
        <v/>
      </c>
      <c r="G17647">
        <f>IF(F17647="","",IF(F17647&lt;0,10*F17647^2,0))</f>
        <v/>
      </c>
      <c r="H17647">
        <f>IF(F17647="","",IF(F17647&gt;0,10*F17647^2,0))</f>
        <v/>
      </c>
    </row>
    <row r="17648">
      <c r="A17648">
        <f>Input!A17648</f>
        <v/>
      </c>
      <c r="B17648">
        <f>IF(ISNUMBER(Input!B17648),IF(AND(Input!B17648&gt;=20,Input!B17648&lt;=700),Input!B17648,""),"")</f>
        <v/>
      </c>
      <c r="C17648">
        <f>IF(B17648="","",INT(A17648))</f>
        <v/>
      </c>
      <c r="D17648">
        <f>IF(B17648="","",HOUR(A17648))</f>
        <v/>
      </c>
      <c r="E17648">
        <f>IF(B17648="","",IF(INPUT!$I$1="","",IF(C17648&lt;(INT(INPUT!$I$1)-INPUT!$I$2),"Off Meds",IF(C17648&lt;=(INT(INPUT!$I$1)+INPUT!$I$2),"Washout","On Meds"))))</f>
        <v/>
      </c>
      <c r="F17648">
        <f>IF(B17648="","",1.509*(LN(B17648)^1.084-5.381))</f>
        <v/>
      </c>
      <c r="G17648">
        <f>IF(F17648="","",IF(F17648&lt;0,10*F17648^2,0))</f>
        <v/>
      </c>
      <c r="H17648">
        <f>IF(F17648="","",IF(F17648&gt;0,10*F17648^2,0))</f>
        <v/>
      </c>
    </row>
    <row r="17649">
      <c r="A17649">
        <f>Input!A17649</f>
        <v/>
      </c>
      <c r="B17649">
        <f>IF(ISNUMBER(Input!B17649),IF(AND(Input!B17649&gt;=20,Input!B17649&lt;=700),Input!B17649,""),"")</f>
        <v/>
      </c>
      <c r="C17649">
        <f>IF(B17649="","",INT(A17649))</f>
        <v/>
      </c>
      <c r="D17649">
        <f>IF(B17649="","",HOUR(A17649))</f>
        <v/>
      </c>
      <c r="E17649">
        <f>IF(B17649="","",IF(INPUT!$I$1="","",IF(C17649&lt;(INT(INPUT!$I$1)-INPUT!$I$2),"Off Meds",IF(C17649&lt;=(INT(INPUT!$I$1)+INPUT!$I$2),"Washout","On Meds"))))</f>
        <v/>
      </c>
      <c r="F17649">
        <f>IF(B17649="","",1.509*(LN(B17649)^1.084-5.381))</f>
        <v/>
      </c>
      <c r="G17649">
        <f>IF(F17649="","",IF(F17649&lt;0,10*F17649^2,0))</f>
        <v/>
      </c>
      <c r="H17649">
        <f>IF(F17649="","",IF(F17649&gt;0,10*F17649^2,0))</f>
        <v/>
      </c>
    </row>
    <row r="17650">
      <c r="A17650">
        <f>Input!A17650</f>
        <v/>
      </c>
      <c r="B17650">
        <f>IF(ISNUMBER(Input!B17650),IF(AND(Input!B17650&gt;=20,Input!B17650&lt;=700),Input!B17650,""),"")</f>
        <v/>
      </c>
      <c r="C17650">
        <f>IF(B17650="","",INT(A17650))</f>
        <v/>
      </c>
      <c r="D17650">
        <f>IF(B17650="","",HOUR(A17650))</f>
        <v/>
      </c>
      <c r="E17650">
        <f>IF(B17650="","",IF(INPUT!$I$1="","",IF(C17650&lt;(INT(INPUT!$I$1)-INPUT!$I$2),"Off Meds",IF(C17650&lt;=(INT(INPUT!$I$1)+INPUT!$I$2),"Washout","On Meds"))))</f>
        <v/>
      </c>
      <c r="F17650">
        <f>IF(B17650="","",1.509*(LN(B17650)^1.084-5.381))</f>
        <v/>
      </c>
      <c r="G17650">
        <f>IF(F17650="","",IF(F17650&lt;0,10*F17650^2,0))</f>
        <v/>
      </c>
      <c r="H17650">
        <f>IF(F17650="","",IF(F17650&gt;0,10*F17650^2,0))</f>
        <v/>
      </c>
    </row>
    <row r="17651">
      <c r="A17651">
        <f>Input!A17651</f>
        <v/>
      </c>
      <c r="B17651">
        <f>IF(ISNUMBER(Input!B17651),IF(AND(Input!B17651&gt;=20,Input!B17651&lt;=700),Input!B17651,""),"")</f>
        <v/>
      </c>
      <c r="C17651">
        <f>IF(B17651="","",INT(A17651))</f>
        <v/>
      </c>
      <c r="D17651">
        <f>IF(B17651="","",HOUR(A17651))</f>
        <v/>
      </c>
      <c r="E17651">
        <f>IF(B17651="","",IF(INPUT!$I$1="","",IF(C17651&lt;(INT(INPUT!$I$1)-INPUT!$I$2),"Off Meds",IF(C17651&lt;=(INT(INPUT!$I$1)+INPUT!$I$2),"Washout","On Meds"))))</f>
        <v/>
      </c>
      <c r="F17651">
        <f>IF(B17651="","",1.509*(LN(B17651)^1.084-5.381))</f>
        <v/>
      </c>
      <c r="G17651">
        <f>IF(F17651="","",IF(F17651&lt;0,10*F17651^2,0))</f>
        <v/>
      </c>
      <c r="H17651">
        <f>IF(F17651="","",IF(F17651&gt;0,10*F17651^2,0))</f>
        <v/>
      </c>
    </row>
    <row r="17652">
      <c r="A17652">
        <f>Input!A17652</f>
        <v/>
      </c>
      <c r="B17652">
        <f>IF(ISNUMBER(Input!B17652),IF(AND(Input!B17652&gt;=20,Input!B17652&lt;=700),Input!B17652,""),"")</f>
        <v/>
      </c>
      <c r="C17652">
        <f>IF(B17652="","",INT(A17652))</f>
        <v/>
      </c>
      <c r="D17652">
        <f>IF(B17652="","",HOUR(A17652))</f>
        <v/>
      </c>
      <c r="E17652">
        <f>IF(B17652="","",IF(INPUT!$I$1="","",IF(C17652&lt;(INT(INPUT!$I$1)-INPUT!$I$2),"Off Meds",IF(C17652&lt;=(INT(INPUT!$I$1)+INPUT!$I$2),"Washout","On Meds"))))</f>
        <v/>
      </c>
      <c r="F17652">
        <f>IF(B17652="","",1.509*(LN(B17652)^1.084-5.381))</f>
        <v/>
      </c>
      <c r="G17652">
        <f>IF(F17652="","",IF(F17652&lt;0,10*F17652^2,0))</f>
        <v/>
      </c>
      <c r="H17652">
        <f>IF(F17652="","",IF(F17652&gt;0,10*F17652^2,0))</f>
        <v/>
      </c>
    </row>
    <row r="17653">
      <c r="A17653">
        <f>Input!A17653</f>
        <v/>
      </c>
      <c r="B17653">
        <f>IF(ISNUMBER(Input!B17653),IF(AND(Input!B17653&gt;=20,Input!B17653&lt;=700),Input!B17653,""),"")</f>
        <v/>
      </c>
      <c r="C17653">
        <f>IF(B17653="","",INT(A17653))</f>
        <v/>
      </c>
      <c r="D17653">
        <f>IF(B17653="","",HOUR(A17653))</f>
        <v/>
      </c>
      <c r="E17653">
        <f>IF(B17653="","",IF(INPUT!$I$1="","",IF(C17653&lt;(INT(INPUT!$I$1)-INPUT!$I$2),"Off Meds",IF(C17653&lt;=(INT(INPUT!$I$1)+INPUT!$I$2),"Washout","On Meds"))))</f>
        <v/>
      </c>
      <c r="F17653">
        <f>IF(B17653="","",1.509*(LN(B17653)^1.084-5.381))</f>
        <v/>
      </c>
      <c r="G17653">
        <f>IF(F17653="","",IF(F17653&lt;0,10*F17653^2,0))</f>
        <v/>
      </c>
      <c r="H17653">
        <f>IF(F17653="","",IF(F17653&gt;0,10*F17653^2,0))</f>
        <v/>
      </c>
    </row>
    <row r="17654">
      <c r="A17654">
        <f>Input!A17654</f>
        <v/>
      </c>
      <c r="B17654">
        <f>IF(ISNUMBER(Input!B17654),IF(AND(Input!B17654&gt;=20,Input!B17654&lt;=700),Input!B17654,""),"")</f>
        <v/>
      </c>
      <c r="C17654">
        <f>IF(B17654="","",INT(A17654))</f>
        <v/>
      </c>
      <c r="D17654">
        <f>IF(B17654="","",HOUR(A17654))</f>
        <v/>
      </c>
      <c r="E17654">
        <f>IF(B17654="","",IF(INPUT!$I$1="","",IF(C17654&lt;(INT(INPUT!$I$1)-INPUT!$I$2),"Off Meds",IF(C17654&lt;=(INT(INPUT!$I$1)+INPUT!$I$2),"Washout","On Meds"))))</f>
        <v/>
      </c>
      <c r="F17654">
        <f>IF(B17654="","",1.509*(LN(B17654)^1.084-5.381))</f>
        <v/>
      </c>
      <c r="G17654">
        <f>IF(F17654="","",IF(F17654&lt;0,10*F17654^2,0))</f>
        <v/>
      </c>
      <c r="H17654">
        <f>IF(F17654="","",IF(F17654&gt;0,10*F17654^2,0))</f>
        <v/>
      </c>
    </row>
    <row r="17655">
      <c r="A17655">
        <f>Input!A17655</f>
        <v/>
      </c>
      <c r="B17655">
        <f>IF(ISNUMBER(Input!B17655),IF(AND(Input!B17655&gt;=20,Input!B17655&lt;=700),Input!B17655,""),"")</f>
        <v/>
      </c>
      <c r="C17655">
        <f>IF(B17655="","",INT(A17655))</f>
        <v/>
      </c>
      <c r="D17655">
        <f>IF(B17655="","",HOUR(A17655))</f>
        <v/>
      </c>
      <c r="E17655">
        <f>IF(B17655="","",IF(INPUT!$I$1="","",IF(C17655&lt;(INT(INPUT!$I$1)-INPUT!$I$2),"Off Meds",IF(C17655&lt;=(INT(INPUT!$I$1)+INPUT!$I$2),"Washout","On Meds"))))</f>
        <v/>
      </c>
      <c r="F17655">
        <f>IF(B17655="","",1.509*(LN(B17655)^1.084-5.381))</f>
        <v/>
      </c>
      <c r="G17655">
        <f>IF(F17655="","",IF(F17655&lt;0,10*F17655^2,0))</f>
        <v/>
      </c>
      <c r="H17655">
        <f>IF(F17655="","",IF(F17655&gt;0,10*F17655^2,0))</f>
        <v/>
      </c>
    </row>
    <row r="17656">
      <c r="A17656">
        <f>Input!A17656</f>
        <v/>
      </c>
      <c r="B17656">
        <f>IF(ISNUMBER(Input!B17656),IF(AND(Input!B17656&gt;=20,Input!B17656&lt;=700),Input!B17656,""),"")</f>
        <v/>
      </c>
      <c r="C17656">
        <f>IF(B17656="","",INT(A17656))</f>
        <v/>
      </c>
      <c r="D17656">
        <f>IF(B17656="","",HOUR(A17656))</f>
        <v/>
      </c>
      <c r="E17656">
        <f>IF(B17656="","",IF(INPUT!$I$1="","",IF(C17656&lt;(INT(INPUT!$I$1)-INPUT!$I$2),"Off Meds",IF(C17656&lt;=(INT(INPUT!$I$1)+INPUT!$I$2),"Washout","On Meds"))))</f>
        <v/>
      </c>
      <c r="F17656">
        <f>IF(B17656="","",1.509*(LN(B17656)^1.084-5.381))</f>
        <v/>
      </c>
      <c r="G17656">
        <f>IF(F17656="","",IF(F17656&lt;0,10*F17656^2,0))</f>
        <v/>
      </c>
      <c r="H17656">
        <f>IF(F17656="","",IF(F17656&gt;0,10*F17656^2,0))</f>
        <v/>
      </c>
    </row>
    <row r="17657">
      <c r="A17657">
        <f>Input!A17657</f>
        <v/>
      </c>
      <c r="B17657">
        <f>IF(ISNUMBER(Input!B17657),IF(AND(Input!B17657&gt;=20,Input!B17657&lt;=700),Input!B17657,""),"")</f>
        <v/>
      </c>
      <c r="C17657">
        <f>IF(B17657="","",INT(A17657))</f>
        <v/>
      </c>
      <c r="D17657">
        <f>IF(B17657="","",HOUR(A17657))</f>
        <v/>
      </c>
      <c r="E17657">
        <f>IF(B17657="","",IF(INPUT!$I$1="","",IF(C17657&lt;(INT(INPUT!$I$1)-INPUT!$I$2),"Off Meds",IF(C17657&lt;=(INT(INPUT!$I$1)+INPUT!$I$2),"Washout","On Meds"))))</f>
        <v/>
      </c>
      <c r="F17657">
        <f>IF(B17657="","",1.509*(LN(B17657)^1.084-5.381))</f>
        <v/>
      </c>
      <c r="G17657">
        <f>IF(F17657="","",IF(F17657&lt;0,10*F17657^2,0))</f>
        <v/>
      </c>
      <c r="H17657">
        <f>IF(F17657="","",IF(F17657&gt;0,10*F17657^2,0))</f>
        <v/>
      </c>
    </row>
    <row r="17658">
      <c r="A17658">
        <f>Input!A17658</f>
        <v/>
      </c>
      <c r="B17658">
        <f>IF(ISNUMBER(Input!B17658),IF(AND(Input!B17658&gt;=20,Input!B17658&lt;=700),Input!B17658,""),"")</f>
        <v/>
      </c>
      <c r="C17658">
        <f>IF(B17658="","",INT(A17658))</f>
        <v/>
      </c>
      <c r="D17658">
        <f>IF(B17658="","",HOUR(A17658))</f>
        <v/>
      </c>
      <c r="E17658">
        <f>IF(B17658="","",IF(INPUT!$I$1="","",IF(C17658&lt;(INT(INPUT!$I$1)-INPUT!$I$2),"Off Meds",IF(C17658&lt;=(INT(INPUT!$I$1)+INPUT!$I$2),"Washout","On Meds"))))</f>
        <v/>
      </c>
      <c r="F17658">
        <f>IF(B17658="","",1.509*(LN(B17658)^1.084-5.381))</f>
        <v/>
      </c>
      <c r="G17658">
        <f>IF(F17658="","",IF(F17658&lt;0,10*F17658^2,0))</f>
        <v/>
      </c>
      <c r="H17658">
        <f>IF(F17658="","",IF(F17658&gt;0,10*F17658^2,0))</f>
        <v/>
      </c>
    </row>
    <row r="17659">
      <c r="A17659">
        <f>Input!A17659</f>
        <v/>
      </c>
      <c r="B17659">
        <f>IF(ISNUMBER(Input!B17659),IF(AND(Input!B17659&gt;=20,Input!B17659&lt;=700),Input!B17659,""),"")</f>
        <v/>
      </c>
      <c r="C17659">
        <f>IF(B17659="","",INT(A17659))</f>
        <v/>
      </c>
      <c r="D17659">
        <f>IF(B17659="","",HOUR(A17659))</f>
        <v/>
      </c>
      <c r="E17659">
        <f>IF(B17659="","",IF(INPUT!$I$1="","",IF(C17659&lt;(INT(INPUT!$I$1)-INPUT!$I$2),"Off Meds",IF(C17659&lt;=(INT(INPUT!$I$1)+INPUT!$I$2),"Washout","On Meds"))))</f>
        <v/>
      </c>
      <c r="F17659">
        <f>IF(B17659="","",1.509*(LN(B17659)^1.084-5.381))</f>
        <v/>
      </c>
      <c r="G17659">
        <f>IF(F17659="","",IF(F17659&lt;0,10*F17659^2,0))</f>
        <v/>
      </c>
      <c r="H17659">
        <f>IF(F17659="","",IF(F17659&gt;0,10*F17659^2,0))</f>
        <v/>
      </c>
    </row>
    <row r="17660">
      <c r="A17660">
        <f>Input!A17660</f>
        <v/>
      </c>
      <c r="B17660">
        <f>IF(ISNUMBER(Input!B17660),IF(AND(Input!B17660&gt;=20,Input!B17660&lt;=700),Input!B17660,""),"")</f>
        <v/>
      </c>
      <c r="C17660">
        <f>IF(B17660="","",INT(A17660))</f>
        <v/>
      </c>
      <c r="D17660">
        <f>IF(B17660="","",HOUR(A17660))</f>
        <v/>
      </c>
      <c r="E17660">
        <f>IF(B17660="","",IF(INPUT!$I$1="","",IF(C17660&lt;(INT(INPUT!$I$1)-INPUT!$I$2),"Off Meds",IF(C17660&lt;=(INT(INPUT!$I$1)+INPUT!$I$2),"Washout","On Meds"))))</f>
        <v/>
      </c>
      <c r="F17660">
        <f>IF(B17660="","",1.509*(LN(B17660)^1.084-5.381))</f>
        <v/>
      </c>
      <c r="G17660">
        <f>IF(F17660="","",IF(F17660&lt;0,10*F17660^2,0))</f>
        <v/>
      </c>
      <c r="H17660">
        <f>IF(F17660="","",IF(F17660&gt;0,10*F17660^2,0))</f>
        <v/>
      </c>
    </row>
    <row r="17661">
      <c r="A17661">
        <f>Input!A17661</f>
        <v/>
      </c>
      <c r="B17661">
        <f>IF(ISNUMBER(Input!B17661),IF(AND(Input!B17661&gt;=20,Input!B17661&lt;=700),Input!B17661,""),"")</f>
        <v/>
      </c>
      <c r="C17661">
        <f>IF(B17661="","",INT(A17661))</f>
        <v/>
      </c>
      <c r="D17661">
        <f>IF(B17661="","",HOUR(A17661))</f>
        <v/>
      </c>
      <c r="E17661">
        <f>IF(B17661="","",IF(INPUT!$I$1="","",IF(C17661&lt;(INT(INPUT!$I$1)-INPUT!$I$2),"Off Meds",IF(C17661&lt;=(INT(INPUT!$I$1)+INPUT!$I$2),"Washout","On Meds"))))</f>
        <v/>
      </c>
      <c r="F17661">
        <f>IF(B17661="","",1.509*(LN(B17661)^1.084-5.381))</f>
        <v/>
      </c>
      <c r="G17661">
        <f>IF(F17661="","",IF(F17661&lt;0,10*F17661^2,0))</f>
        <v/>
      </c>
      <c r="H17661">
        <f>IF(F17661="","",IF(F17661&gt;0,10*F17661^2,0))</f>
        <v/>
      </c>
    </row>
    <row r="17662">
      <c r="A17662">
        <f>Input!A17662</f>
        <v/>
      </c>
      <c r="B17662">
        <f>IF(ISNUMBER(Input!B17662),IF(AND(Input!B17662&gt;=20,Input!B17662&lt;=700),Input!B17662,""),"")</f>
        <v/>
      </c>
      <c r="C17662">
        <f>IF(B17662="","",INT(A17662))</f>
        <v/>
      </c>
      <c r="D17662">
        <f>IF(B17662="","",HOUR(A17662))</f>
        <v/>
      </c>
      <c r="E17662">
        <f>IF(B17662="","",IF(INPUT!$I$1="","",IF(C17662&lt;(INT(INPUT!$I$1)-INPUT!$I$2),"Off Meds",IF(C17662&lt;=(INT(INPUT!$I$1)+INPUT!$I$2),"Washout","On Meds"))))</f>
        <v/>
      </c>
      <c r="F17662">
        <f>IF(B17662="","",1.509*(LN(B17662)^1.084-5.381))</f>
        <v/>
      </c>
      <c r="G17662">
        <f>IF(F17662="","",IF(F17662&lt;0,10*F17662^2,0))</f>
        <v/>
      </c>
      <c r="H17662">
        <f>IF(F17662="","",IF(F17662&gt;0,10*F17662^2,0))</f>
        <v/>
      </c>
    </row>
    <row r="17663">
      <c r="A17663">
        <f>Input!A17663</f>
        <v/>
      </c>
      <c r="B17663">
        <f>IF(ISNUMBER(Input!B17663),IF(AND(Input!B17663&gt;=20,Input!B17663&lt;=700),Input!B17663,""),"")</f>
        <v/>
      </c>
      <c r="C17663">
        <f>IF(B17663="","",INT(A17663))</f>
        <v/>
      </c>
      <c r="D17663">
        <f>IF(B17663="","",HOUR(A17663))</f>
        <v/>
      </c>
      <c r="E17663">
        <f>IF(B17663="","",IF(INPUT!$I$1="","",IF(C17663&lt;(INT(INPUT!$I$1)-INPUT!$I$2),"Off Meds",IF(C17663&lt;=(INT(INPUT!$I$1)+INPUT!$I$2),"Washout","On Meds"))))</f>
        <v/>
      </c>
      <c r="F17663">
        <f>IF(B17663="","",1.509*(LN(B17663)^1.084-5.381))</f>
        <v/>
      </c>
      <c r="G17663">
        <f>IF(F17663="","",IF(F17663&lt;0,10*F17663^2,0))</f>
        <v/>
      </c>
      <c r="H17663">
        <f>IF(F17663="","",IF(F17663&gt;0,10*F17663^2,0))</f>
        <v/>
      </c>
    </row>
    <row r="17664">
      <c r="A17664">
        <f>Input!A17664</f>
        <v/>
      </c>
      <c r="B17664">
        <f>IF(ISNUMBER(Input!B17664),IF(AND(Input!B17664&gt;=20,Input!B17664&lt;=700),Input!B17664,""),"")</f>
        <v/>
      </c>
      <c r="C17664">
        <f>IF(B17664="","",INT(A17664))</f>
        <v/>
      </c>
      <c r="D17664">
        <f>IF(B17664="","",HOUR(A17664))</f>
        <v/>
      </c>
      <c r="E17664">
        <f>IF(B17664="","",IF(INPUT!$I$1="","",IF(C17664&lt;(INT(INPUT!$I$1)-INPUT!$I$2),"Off Meds",IF(C17664&lt;=(INT(INPUT!$I$1)+INPUT!$I$2),"Washout","On Meds"))))</f>
        <v/>
      </c>
      <c r="F17664">
        <f>IF(B17664="","",1.509*(LN(B17664)^1.084-5.381))</f>
        <v/>
      </c>
      <c r="G17664">
        <f>IF(F17664="","",IF(F17664&lt;0,10*F17664^2,0))</f>
        <v/>
      </c>
      <c r="H17664">
        <f>IF(F17664="","",IF(F17664&gt;0,10*F17664^2,0))</f>
        <v/>
      </c>
    </row>
    <row r="17665">
      <c r="A17665">
        <f>Input!A17665</f>
        <v/>
      </c>
      <c r="B17665">
        <f>IF(ISNUMBER(Input!B17665),IF(AND(Input!B17665&gt;=20,Input!B17665&lt;=700),Input!B17665,""),"")</f>
        <v/>
      </c>
      <c r="C17665">
        <f>IF(B17665="","",INT(A17665))</f>
        <v/>
      </c>
      <c r="D17665">
        <f>IF(B17665="","",HOUR(A17665))</f>
        <v/>
      </c>
      <c r="E17665">
        <f>IF(B17665="","",IF(INPUT!$I$1="","",IF(C17665&lt;(INT(INPUT!$I$1)-INPUT!$I$2),"Off Meds",IF(C17665&lt;=(INT(INPUT!$I$1)+INPUT!$I$2),"Washout","On Meds"))))</f>
        <v/>
      </c>
      <c r="F17665">
        <f>IF(B17665="","",1.509*(LN(B17665)^1.084-5.381))</f>
        <v/>
      </c>
      <c r="G17665">
        <f>IF(F17665="","",IF(F17665&lt;0,10*F17665^2,0))</f>
        <v/>
      </c>
      <c r="H17665">
        <f>IF(F17665="","",IF(F17665&gt;0,10*F17665^2,0))</f>
        <v/>
      </c>
    </row>
    <row r="17666">
      <c r="A17666">
        <f>Input!A17666</f>
        <v/>
      </c>
      <c r="B17666">
        <f>IF(ISNUMBER(Input!B17666),IF(AND(Input!B17666&gt;=20,Input!B17666&lt;=700),Input!B17666,""),"")</f>
        <v/>
      </c>
      <c r="C17666">
        <f>IF(B17666="","",INT(A17666))</f>
        <v/>
      </c>
      <c r="D17666">
        <f>IF(B17666="","",HOUR(A17666))</f>
        <v/>
      </c>
      <c r="E17666">
        <f>IF(B17666="","",IF(INPUT!$I$1="","",IF(C17666&lt;(INT(INPUT!$I$1)-INPUT!$I$2),"Off Meds",IF(C17666&lt;=(INT(INPUT!$I$1)+INPUT!$I$2),"Washout","On Meds"))))</f>
        <v/>
      </c>
      <c r="F17666">
        <f>IF(B17666="","",1.509*(LN(B17666)^1.084-5.381))</f>
        <v/>
      </c>
      <c r="G17666">
        <f>IF(F17666="","",IF(F17666&lt;0,10*F17666^2,0))</f>
        <v/>
      </c>
      <c r="H17666">
        <f>IF(F17666="","",IF(F17666&gt;0,10*F17666^2,0))</f>
        <v/>
      </c>
    </row>
    <row r="17667">
      <c r="A17667">
        <f>Input!A17667</f>
        <v/>
      </c>
      <c r="B17667">
        <f>IF(ISNUMBER(Input!B17667),IF(AND(Input!B17667&gt;=20,Input!B17667&lt;=700),Input!B17667,""),"")</f>
        <v/>
      </c>
      <c r="C17667">
        <f>IF(B17667="","",INT(A17667))</f>
        <v/>
      </c>
      <c r="D17667">
        <f>IF(B17667="","",HOUR(A17667))</f>
        <v/>
      </c>
      <c r="E17667">
        <f>IF(B17667="","",IF(INPUT!$I$1="","",IF(C17667&lt;(INT(INPUT!$I$1)-INPUT!$I$2),"Off Meds",IF(C17667&lt;=(INT(INPUT!$I$1)+INPUT!$I$2),"Washout","On Meds"))))</f>
        <v/>
      </c>
      <c r="F17667">
        <f>IF(B17667="","",1.509*(LN(B17667)^1.084-5.381))</f>
        <v/>
      </c>
      <c r="G17667">
        <f>IF(F17667="","",IF(F17667&lt;0,10*F17667^2,0))</f>
        <v/>
      </c>
      <c r="H17667">
        <f>IF(F17667="","",IF(F17667&gt;0,10*F17667^2,0))</f>
        <v/>
      </c>
    </row>
    <row r="17668">
      <c r="A17668">
        <f>Input!A17668</f>
        <v/>
      </c>
      <c r="B17668">
        <f>IF(ISNUMBER(Input!B17668),IF(AND(Input!B17668&gt;=20,Input!B17668&lt;=700),Input!B17668,""),"")</f>
        <v/>
      </c>
      <c r="C17668">
        <f>IF(B17668="","",INT(A17668))</f>
        <v/>
      </c>
      <c r="D17668">
        <f>IF(B17668="","",HOUR(A17668))</f>
        <v/>
      </c>
      <c r="E17668">
        <f>IF(B17668="","",IF(INPUT!$I$1="","",IF(C17668&lt;(INT(INPUT!$I$1)-INPUT!$I$2),"Off Meds",IF(C17668&lt;=(INT(INPUT!$I$1)+INPUT!$I$2),"Washout","On Meds"))))</f>
        <v/>
      </c>
      <c r="F17668">
        <f>IF(B17668="","",1.509*(LN(B17668)^1.084-5.381))</f>
        <v/>
      </c>
      <c r="G17668">
        <f>IF(F17668="","",IF(F17668&lt;0,10*F17668^2,0))</f>
        <v/>
      </c>
      <c r="H17668">
        <f>IF(F17668="","",IF(F17668&gt;0,10*F17668^2,0))</f>
        <v/>
      </c>
    </row>
    <row r="17669">
      <c r="A17669">
        <f>Input!A17669</f>
        <v/>
      </c>
      <c r="B17669">
        <f>IF(ISNUMBER(Input!B17669),IF(AND(Input!B17669&gt;=20,Input!B17669&lt;=700),Input!B17669,""),"")</f>
        <v/>
      </c>
      <c r="C17669">
        <f>IF(B17669="","",INT(A17669))</f>
        <v/>
      </c>
      <c r="D17669">
        <f>IF(B17669="","",HOUR(A17669))</f>
        <v/>
      </c>
      <c r="E17669">
        <f>IF(B17669="","",IF(INPUT!$I$1="","",IF(C17669&lt;(INT(INPUT!$I$1)-INPUT!$I$2),"Off Meds",IF(C17669&lt;=(INT(INPUT!$I$1)+INPUT!$I$2),"Washout","On Meds"))))</f>
        <v/>
      </c>
      <c r="F17669">
        <f>IF(B17669="","",1.509*(LN(B17669)^1.084-5.381))</f>
        <v/>
      </c>
      <c r="G17669">
        <f>IF(F17669="","",IF(F17669&lt;0,10*F17669^2,0))</f>
        <v/>
      </c>
      <c r="H17669">
        <f>IF(F17669="","",IF(F17669&gt;0,10*F17669^2,0))</f>
        <v/>
      </c>
    </row>
    <row r="17670">
      <c r="A17670">
        <f>Input!A17670</f>
        <v/>
      </c>
      <c r="B17670">
        <f>IF(ISNUMBER(Input!B17670),IF(AND(Input!B17670&gt;=20,Input!B17670&lt;=700),Input!B17670,""),"")</f>
        <v/>
      </c>
      <c r="C17670">
        <f>IF(B17670="","",INT(A17670))</f>
        <v/>
      </c>
      <c r="D17670">
        <f>IF(B17670="","",HOUR(A17670))</f>
        <v/>
      </c>
      <c r="E17670">
        <f>IF(B17670="","",IF(INPUT!$I$1="","",IF(C17670&lt;(INT(INPUT!$I$1)-INPUT!$I$2),"Off Meds",IF(C17670&lt;=(INT(INPUT!$I$1)+INPUT!$I$2),"Washout","On Meds"))))</f>
        <v/>
      </c>
      <c r="F17670">
        <f>IF(B17670="","",1.509*(LN(B17670)^1.084-5.381))</f>
        <v/>
      </c>
      <c r="G17670">
        <f>IF(F17670="","",IF(F17670&lt;0,10*F17670^2,0))</f>
        <v/>
      </c>
      <c r="H17670">
        <f>IF(F17670="","",IF(F17670&gt;0,10*F17670^2,0))</f>
        <v/>
      </c>
    </row>
    <row r="17671">
      <c r="A17671">
        <f>Input!A17671</f>
        <v/>
      </c>
      <c r="B17671">
        <f>IF(ISNUMBER(Input!B17671),IF(AND(Input!B17671&gt;=20,Input!B17671&lt;=700),Input!B17671,""),"")</f>
        <v/>
      </c>
      <c r="C17671">
        <f>IF(B17671="","",INT(A17671))</f>
        <v/>
      </c>
      <c r="D17671">
        <f>IF(B17671="","",HOUR(A17671))</f>
        <v/>
      </c>
      <c r="E17671">
        <f>IF(B17671="","",IF(INPUT!$I$1="","",IF(C17671&lt;(INT(INPUT!$I$1)-INPUT!$I$2),"Off Meds",IF(C17671&lt;=(INT(INPUT!$I$1)+INPUT!$I$2),"Washout","On Meds"))))</f>
        <v/>
      </c>
      <c r="F17671">
        <f>IF(B17671="","",1.509*(LN(B17671)^1.084-5.381))</f>
        <v/>
      </c>
      <c r="G17671">
        <f>IF(F17671="","",IF(F17671&lt;0,10*F17671^2,0))</f>
        <v/>
      </c>
      <c r="H17671">
        <f>IF(F17671="","",IF(F17671&gt;0,10*F17671^2,0))</f>
        <v/>
      </c>
    </row>
    <row r="17672">
      <c r="A17672">
        <f>Input!A17672</f>
        <v/>
      </c>
      <c r="B17672">
        <f>IF(ISNUMBER(Input!B17672),IF(AND(Input!B17672&gt;=20,Input!B17672&lt;=700),Input!B17672,""),"")</f>
        <v/>
      </c>
      <c r="C17672">
        <f>IF(B17672="","",INT(A17672))</f>
        <v/>
      </c>
      <c r="D17672">
        <f>IF(B17672="","",HOUR(A17672))</f>
        <v/>
      </c>
      <c r="E17672">
        <f>IF(B17672="","",IF(INPUT!$I$1="","",IF(C17672&lt;(INT(INPUT!$I$1)-INPUT!$I$2),"Off Meds",IF(C17672&lt;=(INT(INPUT!$I$1)+INPUT!$I$2),"Washout","On Meds"))))</f>
        <v/>
      </c>
      <c r="F17672">
        <f>IF(B17672="","",1.509*(LN(B17672)^1.084-5.381))</f>
        <v/>
      </c>
      <c r="G17672">
        <f>IF(F17672="","",IF(F17672&lt;0,10*F17672^2,0))</f>
        <v/>
      </c>
      <c r="H17672">
        <f>IF(F17672="","",IF(F17672&gt;0,10*F17672^2,0))</f>
        <v/>
      </c>
    </row>
    <row r="17673">
      <c r="A17673">
        <f>Input!A17673</f>
        <v/>
      </c>
      <c r="B17673">
        <f>IF(ISNUMBER(Input!B17673),IF(AND(Input!B17673&gt;=20,Input!B17673&lt;=700),Input!B17673,""),"")</f>
        <v/>
      </c>
      <c r="C17673">
        <f>IF(B17673="","",INT(A17673))</f>
        <v/>
      </c>
      <c r="D17673">
        <f>IF(B17673="","",HOUR(A17673))</f>
        <v/>
      </c>
      <c r="E17673">
        <f>IF(B17673="","",IF(INPUT!$I$1="","",IF(C17673&lt;(INT(INPUT!$I$1)-INPUT!$I$2),"Off Meds",IF(C17673&lt;=(INT(INPUT!$I$1)+INPUT!$I$2),"Washout","On Meds"))))</f>
        <v/>
      </c>
      <c r="F17673">
        <f>IF(B17673="","",1.509*(LN(B17673)^1.084-5.381))</f>
        <v/>
      </c>
      <c r="G17673">
        <f>IF(F17673="","",IF(F17673&lt;0,10*F17673^2,0))</f>
        <v/>
      </c>
      <c r="H17673">
        <f>IF(F17673="","",IF(F17673&gt;0,10*F17673^2,0))</f>
        <v/>
      </c>
    </row>
    <row r="17674">
      <c r="A17674">
        <f>Input!A17674</f>
        <v/>
      </c>
      <c r="B17674">
        <f>IF(ISNUMBER(Input!B17674),IF(AND(Input!B17674&gt;=20,Input!B17674&lt;=700),Input!B17674,""),"")</f>
        <v/>
      </c>
      <c r="C17674">
        <f>IF(B17674="","",INT(A17674))</f>
        <v/>
      </c>
      <c r="D17674">
        <f>IF(B17674="","",HOUR(A17674))</f>
        <v/>
      </c>
      <c r="E17674">
        <f>IF(B17674="","",IF(INPUT!$I$1="","",IF(C17674&lt;(INT(INPUT!$I$1)-INPUT!$I$2),"Off Meds",IF(C17674&lt;=(INT(INPUT!$I$1)+INPUT!$I$2),"Washout","On Meds"))))</f>
        <v/>
      </c>
      <c r="F17674">
        <f>IF(B17674="","",1.509*(LN(B17674)^1.084-5.381))</f>
        <v/>
      </c>
      <c r="G17674">
        <f>IF(F17674="","",IF(F17674&lt;0,10*F17674^2,0))</f>
        <v/>
      </c>
      <c r="H17674">
        <f>IF(F17674="","",IF(F17674&gt;0,10*F17674^2,0))</f>
        <v/>
      </c>
    </row>
    <row r="17675">
      <c r="A17675">
        <f>Input!A17675</f>
        <v/>
      </c>
      <c r="B17675">
        <f>IF(ISNUMBER(Input!B17675),IF(AND(Input!B17675&gt;=20,Input!B17675&lt;=700),Input!B17675,""),"")</f>
        <v/>
      </c>
      <c r="C17675">
        <f>IF(B17675="","",INT(A17675))</f>
        <v/>
      </c>
      <c r="D17675">
        <f>IF(B17675="","",HOUR(A17675))</f>
        <v/>
      </c>
      <c r="E17675">
        <f>IF(B17675="","",IF(INPUT!$I$1="","",IF(C17675&lt;(INT(INPUT!$I$1)-INPUT!$I$2),"Off Meds",IF(C17675&lt;=(INT(INPUT!$I$1)+INPUT!$I$2),"Washout","On Meds"))))</f>
        <v/>
      </c>
      <c r="F17675">
        <f>IF(B17675="","",1.509*(LN(B17675)^1.084-5.381))</f>
        <v/>
      </c>
      <c r="G17675">
        <f>IF(F17675="","",IF(F17675&lt;0,10*F17675^2,0))</f>
        <v/>
      </c>
      <c r="H17675">
        <f>IF(F17675="","",IF(F17675&gt;0,10*F17675^2,0))</f>
        <v/>
      </c>
    </row>
    <row r="17676">
      <c r="A17676">
        <f>Input!A17676</f>
        <v/>
      </c>
      <c r="B17676">
        <f>IF(ISNUMBER(Input!B17676),IF(AND(Input!B17676&gt;=20,Input!B17676&lt;=700),Input!B17676,""),"")</f>
        <v/>
      </c>
      <c r="C17676">
        <f>IF(B17676="","",INT(A17676))</f>
        <v/>
      </c>
      <c r="D17676">
        <f>IF(B17676="","",HOUR(A17676))</f>
        <v/>
      </c>
      <c r="E17676">
        <f>IF(B17676="","",IF(INPUT!$I$1="","",IF(C17676&lt;(INT(INPUT!$I$1)-INPUT!$I$2),"Off Meds",IF(C17676&lt;=(INT(INPUT!$I$1)+INPUT!$I$2),"Washout","On Meds"))))</f>
        <v/>
      </c>
      <c r="F17676">
        <f>IF(B17676="","",1.509*(LN(B17676)^1.084-5.381))</f>
        <v/>
      </c>
      <c r="G17676">
        <f>IF(F17676="","",IF(F17676&lt;0,10*F17676^2,0))</f>
        <v/>
      </c>
      <c r="H17676">
        <f>IF(F17676="","",IF(F17676&gt;0,10*F17676^2,0))</f>
        <v/>
      </c>
    </row>
    <row r="17677">
      <c r="A17677">
        <f>Input!A17677</f>
        <v/>
      </c>
      <c r="B17677">
        <f>IF(ISNUMBER(Input!B17677),IF(AND(Input!B17677&gt;=20,Input!B17677&lt;=700),Input!B17677,""),"")</f>
        <v/>
      </c>
      <c r="C17677">
        <f>IF(B17677="","",INT(A17677))</f>
        <v/>
      </c>
      <c r="D17677">
        <f>IF(B17677="","",HOUR(A17677))</f>
        <v/>
      </c>
      <c r="E17677">
        <f>IF(B17677="","",IF(INPUT!$I$1="","",IF(C17677&lt;(INT(INPUT!$I$1)-INPUT!$I$2),"Off Meds",IF(C17677&lt;=(INT(INPUT!$I$1)+INPUT!$I$2),"Washout","On Meds"))))</f>
        <v/>
      </c>
      <c r="F17677">
        <f>IF(B17677="","",1.509*(LN(B17677)^1.084-5.381))</f>
        <v/>
      </c>
      <c r="G17677">
        <f>IF(F17677="","",IF(F17677&lt;0,10*F17677^2,0))</f>
        <v/>
      </c>
      <c r="H17677">
        <f>IF(F17677="","",IF(F17677&gt;0,10*F17677^2,0))</f>
        <v/>
      </c>
    </row>
    <row r="17678">
      <c r="A17678">
        <f>Input!A17678</f>
        <v/>
      </c>
      <c r="B17678">
        <f>IF(ISNUMBER(Input!B17678),IF(AND(Input!B17678&gt;=20,Input!B17678&lt;=700),Input!B17678,""),"")</f>
        <v/>
      </c>
      <c r="C17678">
        <f>IF(B17678="","",INT(A17678))</f>
        <v/>
      </c>
      <c r="D17678">
        <f>IF(B17678="","",HOUR(A17678))</f>
        <v/>
      </c>
      <c r="E17678">
        <f>IF(B17678="","",IF(INPUT!$I$1="","",IF(C17678&lt;(INT(INPUT!$I$1)-INPUT!$I$2),"Off Meds",IF(C17678&lt;=(INT(INPUT!$I$1)+INPUT!$I$2),"Washout","On Meds"))))</f>
        <v/>
      </c>
      <c r="F17678">
        <f>IF(B17678="","",1.509*(LN(B17678)^1.084-5.381))</f>
        <v/>
      </c>
      <c r="G17678">
        <f>IF(F17678="","",IF(F17678&lt;0,10*F17678^2,0))</f>
        <v/>
      </c>
      <c r="H17678">
        <f>IF(F17678="","",IF(F17678&gt;0,10*F17678^2,0))</f>
        <v/>
      </c>
    </row>
    <row r="17679">
      <c r="A17679">
        <f>Input!A17679</f>
        <v/>
      </c>
      <c r="B17679">
        <f>IF(ISNUMBER(Input!B17679),IF(AND(Input!B17679&gt;=20,Input!B17679&lt;=700),Input!B17679,""),"")</f>
        <v/>
      </c>
      <c r="C17679">
        <f>IF(B17679="","",INT(A17679))</f>
        <v/>
      </c>
      <c r="D17679">
        <f>IF(B17679="","",HOUR(A17679))</f>
        <v/>
      </c>
      <c r="E17679">
        <f>IF(B17679="","",IF(INPUT!$I$1="","",IF(C17679&lt;(INT(INPUT!$I$1)-INPUT!$I$2),"Off Meds",IF(C17679&lt;=(INT(INPUT!$I$1)+INPUT!$I$2),"Washout","On Meds"))))</f>
        <v/>
      </c>
      <c r="F17679">
        <f>IF(B17679="","",1.509*(LN(B17679)^1.084-5.381))</f>
        <v/>
      </c>
      <c r="G17679">
        <f>IF(F17679="","",IF(F17679&lt;0,10*F17679^2,0))</f>
        <v/>
      </c>
      <c r="H17679">
        <f>IF(F17679="","",IF(F17679&gt;0,10*F17679^2,0))</f>
        <v/>
      </c>
    </row>
    <row r="17680">
      <c r="A17680">
        <f>Input!A17680</f>
        <v/>
      </c>
      <c r="B17680">
        <f>IF(ISNUMBER(Input!B17680),IF(AND(Input!B17680&gt;=20,Input!B17680&lt;=700),Input!B17680,""),"")</f>
        <v/>
      </c>
      <c r="C17680">
        <f>IF(B17680="","",INT(A17680))</f>
        <v/>
      </c>
      <c r="D17680">
        <f>IF(B17680="","",HOUR(A17680))</f>
        <v/>
      </c>
      <c r="E17680">
        <f>IF(B17680="","",IF(INPUT!$I$1="","",IF(C17680&lt;(INT(INPUT!$I$1)-INPUT!$I$2),"Off Meds",IF(C17680&lt;=(INT(INPUT!$I$1)+INPUT!$I$2),"Washout","On Meds"))))</f>
        <v/>
      </c>
      <c r="F17680">
        <f>IF(B17680="","",1.509*(LN(B17680)^1.084-5.381))</f>
        <v/>
      </c>
      <c r="G17680">
        <f>IF(F17680="","",IF(F17680&lt;0,10*F17680^2,0))</f>
        <v/>
      </c>
      <c r="H17680">
        <f>IF(F17680="","",IF(F17680&gt;0,10*F17680^2,0))</f>
        <v/>
      </c>
    </row>
    <row r="17681">
      <c r="A17681">
        <f>Input!A17681</f>
        <v/>
      </c>
      <c r="B17681">
        <f>IF(ISNUMBER(Input!B17681),IF(AND(Input!B17681&gt;=20,Input!B17681&lt;=700),Input!B17681,""),"")</f>
        <v/>
      </c>
      <c r="C17681">
        <f>IF(B17681="","",INT(A17681))</f>
        <v/>
      </c>
      <c r="D17681">
        <f>IF(B17681="","",HOUR(A17681))</f>
        <v/>
      </c>
      <c r="E17681">
        <f>IF(B17681="","",IF(INPUT!$I$1="","",IF(C17681&lt;(INT(INPUT!$I$1)-INPUT!$I$2),"Off Meds",IF(C17681&lt;=(INT(INPUT!$I$1)+INPUT!$I$2),"Washout","On Meds"))))</f>
        <v/>
      </c>
      <c r="F17681">
        <f>IF(B17681="","",1.509*(LN(B17681)^1.084-5.381))</f>
        <v/>
      </c>
      <c r="G17681">
        <f>IF(F17681="","",IF(F17681&lt;0,10*F17681^2,0))</f>
        <v/>
      </c>
      <c r="H17681">
        <f>IF(F17681="","",IF(F17681&gt;0,10*F17681^2,0))</f>
        <v/>
      </c>
    </row>
    <row r="17682">
      <c r="A17682">
        <f>Input!A17682</f>
        <v/>
      </c>
      <c r="B17682">
        <f>IF(ISNUMBER(Input!B17682),IF(AND(Input!B17682&gt;=20,Input!B17682&lt;=700),Input!B17682,""),"")</f>
        <v/>
      </c>
      <c r="C17682">
        <f>IF(B17682="","",INT(A17682))</f>
        <v/>
      </c>
      <c r="D17682">
        <f>IF(B17682="","",HOUR(A17682))</f>
        <v/>
      </c>
      <c r="E17682">
        <f>IF(B17682="","",IF(INPUT!$I$1="","",IF(C17682&lt;(INT(INPUT!$I$1)-INPUT!$I$2),"Off Meds",IF(C17682&lt;=(INT(INPUT!$I$1)+INPUT!$I$2),"Washout","On Meds"))))</f>
        <v/>
      </c>
      <c r="F17682">
        <f>IF(B17682="","",1.509*(LN(B17682)^1.084-5.381))</f>
        <v/>
      </c>
      <c r="G17682">
        <f>IF(F17682="","",IF(F17682&lt;0,10*F17682^2,0))</f>
        <v/>
      </c>
      <c r="H17682">
        <f>IF(F17682="","",IF(F17682&gt;0,10*F17682^2,0))</f>
        <v/>
      </c>
    </row>
    <row r="17683">
      <c r="A17683">
        <f>Input!A17683</f>
        <v/>
      </c>
      <c r="B17683">
        <f>IF(ISNUMBER(Input!B17683),IF(AND(Input!B17683&gt;=20,Input!B17683&lt;=700),Input!B17683,""),"")</f>
        <v/>
      </c>
      <c r="C17683">
        <f>IF(B17683="","",INT(A17683))</f>
        <v/>
      </c>
      <c r="D17683">
        <f>IF(B17683="","",HOUR(A17683))</f>
        <v/>
      </c>
      <c r="E17683">
        <f>IF(B17683="","",IF(INPUT!$I$1="","",IF(C17683&lt;(INT(INPUT!$I$1)-INPUT!$I$2),"Off Meds",IF(C17683&lt;=(INT(INPUT!$I$1)+INPUT!$I$2),"Washout","On Meds"))))</f>
        <v/>
      </c>
      <c r="F17683">
        <f>IF(B17683="","",1.509*(LN(B17683)^1.084-5.381))</f>
        <v/>
      </c>
      <c r="G17683">
        <f>IF(F17683="","",IF(F17683&lt;0,10*F17683^2,0))</f>
        <v/>
      </c>
      <c r="H17683">
        <f>IF(F17683="","",IF(F17683&gt;0,10*F17683^2,0))</f>
        <v/>
      </c>
    </row>
    <row r="17684">
      <c r="A17684">
        <f>Input!A17684</f>
        <v/>
      </c>
      <c r="B17684">
        <f>IF(ISNUMBER(Input!B17684),IF(AND(Input!B17684&gt;=20,Input!B17684&lt;=700),Input!B17684,""),"")</f>
        <v/>
      </c>
      <c r="C17684">
        <f>IF(B17684="","",INT(A17684))</f>
        <v/>
      </c>
      <c r="D17684">
        <f>IF(B17684="","",HOUR(A17684))</f>
        <v/>
      </c>
      <c r="E17684">
        <f>IF(B17684="","",IF(INPUT!$I$1="","",IF(C17684&lt;(INT(INPUT!$I$1)-INPUT!$I$2),"Off Meds",IF(C17684&lt;=(INT(INPUT!$I$1)+INPUT!$I$2),"Washout","On Meds"))))</f>
        <v/>
      </c>
      <c r="F17684">
        <f>IF(B17684="","",1.509*(LN(B17684)^1.084-5.381))</f>
        <v/>
      </c>
      <c r="G17684">
        <f>IF(F17684="","",IF(F17684&lt;0,10*F17684^2,0))</f>
        <v/>
      </c>
      <c r="H17684">
        <f>IF(F17684="","",IF(F17684&gt;0,10*F17684^2,0))</f>
        <v/>
      </c>
    </row>
    <row r="17685">
      <c r="A17685">
        <f>Input!A17685</f>
        <v/>
      </c>
      <c r="B17685">
        <f>IF(ISNUMBER(Input!B17685),IF(AND(Input!B17685&gt;=20,Input!B17685&lt;=700),Input!B17685,""),"")</f>
        <v/>
      </c>
      <c r="C17685">
        <f>IF(B17685="","",INT(A17685))</f>
        <v/>
      </c>
      <c r="D17685">
        <f>IF(B17685="","",HOUR(A17685))</f>
        <v/>
      </c>
      <c r="E17685">
        <f>IF(B17685="","",IF(INPUT!$I$1="","",IF(C17685&lt;(INT(INPUT!$I$1)-INPUT!$I$2),"Off Meds",IF(C17685&lt;=(INT(INPUT!$I$1)+INPUT!$I$2),"Washout","On Meds"))))</f>
        <v/>
      </c>
      <c r="F17685">
        <f>IF(B17685="","",1.509*(LN(B17685)^1.084-5.381))</f>
        <v/>
      </c>
      <c r="G17685">
        <f>IF(F17685="","",IF(F17685&lt;0,10*F17685^2,0))</f>
        <v/>
      </c>
      <c r="H17685">
        <f>IF(F17685="","",IF(F17685&gt;0,10*F17685^2,0))</f>
        <v/>
      </c>
    </row>
    <row r="17686">
      <c r="A17686">
        <f>Input!A17686</f>
        <v/>
      </c>
      <c r="B17686">
        <f>IF(ISNUMBER(Input!B17686),IF(AND(Input!B17686&gt;=20,Input!B17686&lt;=700),Input!B17686,""),"")</f>
        <v/>
      </c>
      <c r="C17686">
        <f>IF(B17686="","",INT(A17686))</f>
        <v/>
      </c>
      <c r="D17686">
        <f>IF(B17686="","",HOUR(A17686))</f>
        <v/>
      </c>
      <c r="E17686">
        <f>IF(B17686="","",IF(INPUT!$I$1="","",IF(C17686&lt;(INT(INPUT!$I$1)-INPUT!$I$2),"Off Meds",IF(C17686&lt;=(INT(INPUT!$I$1)+INPUT!$I$2),"Washout","On Meds"))))</f>
        <v/>
      </c>
      <c r="F17686">
        <f>IF(B17686="","",1.509*(LN(B17686)^1.084-5.381))</f>
        <v/>
      </c>
      <c r="G17686">
        <f>IF(F17686="","",IF(F17686&lt;0,10*F17686^2,0))</f>
        <v/>
      </c>
      <c r="H17686">
        <f>IF(F17686="","",IF(F17686&gt;0,10*F17686^2,0))</f>
        <v/>
      </c>
    </row>
    <row r="17687">
      <c r="A17687">
        <f>Input!A17687</f>
        <v/>
      </c>
      <c r="B17687">
        <f>IF(ISNUMBER(Input!B17687),IF(AND(Input!B17687&gt;=20,Input!B17687&lt;=700),Input!B17687,""),"")</f>
        <v/>
      </c>
      <c r="C17687">
        <f>IF(B17687="","",INT(A17687))</f>
        <v/>
      </c>
      <c r="D17687">
        <f>IF(B17687="","",HOUR(A17687))</f>
        <v/>
      </c>
      <c r="E17687">
        <f>IF(B17687="","",IF(INPUT!$I$1="","",IF(C17687&lt;(INT(INPUT!$I$1)-INPUT!$I$2),"Off Meds",IF(C17687&lt;=(INT(INPUT!$I$1)+INPUT!$I$2),"Washout","On Meds"))))</f>
        <v/>
      </c>
      <c r="F17687">
        <f>IF(B17687="","",1.509*(LN(B17687)^1.084-5.381))</f>
        <v/>
      </c>
      <c r="G17687">
        <f>IF(F17687="","",IF(F17687&lt;0,10*F17687^2,0))</f>
        <v/>
      </c>
      <c r="H17687">
        <f>IF(F17687="","",IF(F17687&gt;0,10*F17687^2,0))</f>
        <v/>
      </c>
    </row>
    <row r="17688">
      <c r="A17688">
        <f>Input!A17688</f>
        <v/>
      </c>
      <c r="B17688">
        <f>IF(ISNUMBER(Input!B17688),IF(AND(Input!B17688&gt;=20,Input!B17688&lt;=700),Input!B17688,""),"")</f>
        <v/>
      </c>
      <c r="C17688">
        <f>IF(B17688="","",INT(A17688))</f>
        <v/>
      </c>
      <c r="D17688">
        <f>IF(B17688="","",HOUR(A17688))</f>
        <v/>
      </c>
      <c r="E17688">
        <f>IF(B17688="","",IF(INPUT!$I$1="","",IF(C17688&lt;(INT(INPUT!$I$1)-INPUT!$I$2),"Off Meds",IF(C17688&lt;=(INT(INPUT!$I$1)+INPUT!$I$2),"Washout","On Meds"))))</f>
        <v/>
      </c>
      <c r="F17688">
        <f>IF(B17688="","",1.509*(LN(B17688)^1.084-5.381))</f>
        <v/>
      </c>
      <c r="G17688">
        <f>IF(F17688="","",IF(F17688&lt;0,10*F17688^2,0))</f>
        <v/>
      </c>
      <c r="H17688">
        <f>IF(F17688="","",IF(F17688&gt;0,10*F17688^2,0))</f>
        <v/>
      </c>
    </row>
    <row r="17689">
      <c r="A17689">
        <f>Input!A17689</f>
        <v/>
      </c>
      <c r="B17689">
        <f>IF(ISNUMBER(Input!B17689),IF(AND(Input!B17689&gt;=20,Input!B17689&lt;=700),Input!B17689,""),"")</f>
        <v/>
      </c>
      <c r="C17689">
        <f>IF(B17689="","",INT(A17689))</f>
        <v/>
      </c>
      <c r="D17689">
        <f>IF(B17689="","",HOUR(A17689))</f>
        <v/>
      </c>
      <c r="E17689">
        <f>IF(B17689="","",IF(INPUT!$I$1="","",IF(C17689&lt;(INT(INPUT!$I$1)-INPUT!$I$2),"Off Meds",IF(C17689&lt;=(INT(INPUT!$I$1)+INPUT!$I$2),"Washout","On Meds"))))</f>
        <v/>
      </c>
      <c r="F17689">
        <f>IF(B17689="","",1.509*(LN(B17689)^1.084-5.381))</f>
        <v/>
      </c>
      <c r="G17689">
        <f>IF(F17689="","",IF(F17689&lt;0,10*F17689^2,0))</f>
        <v/>
      </c>
      <c r="H17689">
        <f>IF(F17689="","",IF(F17689&gt;0,10*F17689^2,0))</f>
        <v/>
      </c>
    </row>
    <row r="17690">
      <c r="A17690">
        <f>Input!A17690</f>
        <v/>
      </c>
      <c r="B17690">
        <f>IF(ISNUMBER(Input!B17690),IF(AND(Input!B17690&gt;=20,Input!B17690&lt;=700),Input!B17690,""),"")</f>
        <v/>
      </c>
      <c r="C17690">
        <f>IF(B17690="","",INT(A17690))</f>
        <v/>
      </c>
      <c r="D17690">
        <f>IF(B17690="","",HOUR(A17690))</f>
        <v/>
      </c>
      <c r="E17690">
        <f>IF(B17690="","",IF(INPUT!$I$1="","",IF(C17690&lt;(INT(INPUT!$I$1)-INPUT!$I$2),"Off Meds",IF(C17690&lt;=(INT(INPUT!$I$1)+INPUT!$I$2),"Washout","On Meds"))))</f>
        <v/>
      </c>
      <c r="F17690">
        <f>IF(B17690="","",1.509*(LN(B17690)^1.084-5.381))</f>
        <v/>
      </c>
      <c r="G17690">
        <f>IF(F17690="","",IF(F17690&lt;0,10*F17690^2,0))</f>
        <v/>
      </c>
      <c r="H17690">
        <f>IF(F17690="","",IF(F17690&gt;0,10*F17690^2,0))</f>
        <v/>
      </c>
    </row>
    <row r="17691">
      <c r="A17691">
        <f>Input!A17691</f>
        <v/>
      </c>
      <c r="B17691">
        <f>IF(ISNUMBER(Input!B17691),IF(AND(Input!B17691&gt;=20,Input!B17691&lt;=700),Input!B17691,""),"")</f>
        <v/>
      </c>
      <c r="C17691">
        <f>IF(B17691="","",INT(A17691))</f>
        <v/>
      </c>
      <c r="D17691">
        <f>IF(B17691="","",HOUR(A17691))</f>
        <v/>
      </c>
      <c r="E17691">
        <f>IF(B17691="","",IF(INPUT!$I$1="","",IF(C17691&lt;(INT(INPUT!$I$1)-INPUT!$I$2),"Off Meds",IF(C17691&lt;=(INT(INPUT!$I$1)+INPUT!$I$2),"Washout","On Meds"))))</f>
        <v/>
      </c>
      <c r="F17691">
        <f>IF(B17691="","",1.509*(LN(B17691)^1.084-5.381))</f>
        <v/>
      </c>
      <c r="G17691">
        <f>IF(F17691="","",IF(F17691&lt;0,10*F17691^2,0))</f>
        <v/>
      </c>
      <c r="H17691">
        <f>IF(F17691="","",IF(F17691&gt;0,10*F17691^2,0))</f>
        <v/>
      </c>
    </row>
    <row r="17692">
      <c r="A17692">
        <f>Input!A17692</f>
        <v/>
      </c>
      <c r="B17692">
        <f>IF(ISNUMBER(Input!B17692),IF(AND(Input!B17692&gt;=20,Input!B17692&lt;=700),Input!B17692,""),"")</f>
        <v/>
      </c>
      <c r="C17692">
        <f>IF(B17692="","",INT(A17692))</f>
        <v/>
      </c>
      <c r="D17692">
        <f>IF(B17692="","",HOUR(A17692))</f>
        <v/>
      </c>
      <c r="E17692">
        <f>IF(B17692="","",IF(INPUT!$I$1="","",IF(C17692&lt;(INT(INPUT!$I$1)-INPUT!$I$2),"Off Meds",IF(C17692&lt;=(INT(INPUT!$I$1)+INPUT!$I$2),"Washout","On Meds"))))</f>
        <v/>
      </c>
      <c r="F17692">
        <f>IF(B17692="","",1.509*(LN(B17692)^1.084-5.381))</f>
        <v/>
      </c>
      <c r="G17692">
        <f>IF(F17692="","",IF(F17692&lt;0,10*F17692^2,0))</f>
        <v/>
      </c>
      <c r="H17692">
        <f>IF(F17692="","",IF(F17692&gt;0,10*F17692^2,0))</f>
        <v/>
      </c>
    </row>
    <row r="17693">
      <c r="A17693">
        <f>Input!A17693</f>
        <v/>
      </c>
      <c r="B17693">
        <f>IF(ISNUMBER(Input!B17693),IF(AND(Input!B17693&gt;=20,Input!B17693&lt;=700),Input!B17693,""),"")</f>
        <v/>
      </c>
      <c r="C17693">
        <f>IF(B17693="","",INT(A17693))</f>
        <v/>
      </c>
      <c r="D17693">
        <f>IF(B17693="","",HOUR(A17693))</f>
        <v/>
      </c>
      <c r="E17693">
        <f>IF(B17693="","",IF(INPUT!$I$1="","",IF(C17693&lt;(INT(INPUT!$I$1)-INPUT!$I$2),"Off Meds",IF(C17693&lt;=(INT(INPUT!$I$1)+INPUT!$I$2),"Washout","On Meds"))))</f>
        <v/>
      </c>
      <c r="F17693">
        <f>IF(B17693="","",1.509*(LN(B17693)^1.084-5.381))</f>
        <v/>
      </c>
      <c r="G17693">
        <f>IF(F17693="","",IF(F17693&lt;0,10*F17693^2,0))</f>
        <v/>
      </c>
      <c r="H17693">
        <f>IF(F17693="","",IF(F17693&gt;0,10*F17693^2,0))</f>
        <v/>
      </c>
    </row>
    <row r="17694">
      <c r="A17694">
        <f>Input!A17694</f>
        <v/>
      </c>
      <c r="B17694">
        <f>IF(ISNUMBER(Input!B17694),IF(AND(Input!B17694&gt;=20,Input!B17694&lt;=700),Input!B17694,""),"")</f>
        <v/>
      </c>
      <c r="C17694">
        <f>IF(B17694="","",INT(A17694))</f>
        <v/>
      </c>
      <c r="D17694">
        <f>IF(B17694="","",HOUR(A17694))</f>
        <v/>
      </c>
      <c r="E17694">
        <f>IF(B17694="","",IF(INPUT!$I$1="","",IF(C17694&lt;(INT(INPUT!$I$1)-INPUT!$I$2),"Off Meds",IF(C17694&lt;=(INT(INPUT!$I$1)+INPUT!$I$2),"Washout","On Meds"))))</f>
        <v/>
      </c>
      <c r="F17694">
        <f>IF(B17694="","",1.509*(LN(B17694)^1.084-5.381))</f>
        <v/>
      </c>
      <c r="G17694">
        <f>IF(F17694="","",IF(F17694&lt;0,10*F17694^2,0))</f>
        <v/>
      </c>
      <c r="H17694">
        <f>IF(F17694="","",IF(F17694&gt;0,10*F17694^2,0))</f>
        <v/>
      </c>
    </row>
    <row r="17695">
      <c r="A17695">
        <f>Input!A17695</f>
        <v/>
      </c>
      <c r="B17695">
        <f>IF(ISNUMBER(Input!B17695),IF(AND(Input!B17695&gt;=20,Input!B17695&lt;=700),Input!B17695,""),"")</f>
        <v/>
      </c>
      <c r="C17695">
        <f>IF(B17695="","",INT(A17695))</f>
        <v/>
      </c>
      <c r="D17695">
        <f>IF(B17695="","",HOUR(A17695))</f>
        <v/>
      </c>
      <c r="E17695">
        <f>IF(B17695="","",IF(INPUT!$I$1="","",IF(C17695&lt;(INT(INPUT!$I$1)-INPUT!$I$2),"Off Meds",IF(C17695&lt;=(INT(INPUT!$I$1)+INPUT!$I$2),"Washout","On Meds"))))</f>
        <v/>
      </c>
      <c r="F17695">
        <f>IF(B17695="","",1.509*(LN(B17695)^1.084-5.381))</f>
        <v/>
      </c>
      <c r="G17695">
        <f>IF(F17695="","",IF(F17695&lt;0,10*F17695^2,0))</f>
        <v/>
      </c>
      <c r="H17695">
        <f>IF(F17695="","",IF(F17695&gt;0,10*F17695^2,0))</f>
        <v/>
      </c>
    </row>
    <row r="17696">
      <c r="A17696">
        <f>Input!A17696</f>
        <v/>
      </c>
      <c r="B17696">
        <f>IF(ISNUMBER(Input!B17696),IF(AND(Input!B17696&gt;=20,Input!B17696&lt;=700),Input!B17696,""),"")</f>
        <v/>
      </c>
      <c r="C17696">
        <f>IF(B17696="","",INT(A17696))</f>
        <v/>
      </c>
      <c r="D17696">
        <f>IF(B17696="","",HOUR(A17696))</f>
        <v/>
      </c>
      <c r="E17696">
        <f>IF(B17696="","",IF(INPUT!$I$1="","",IF(C17696&lt;(INT(INPUT!$I$1)-INPUT!$I$2),"Off Meds",IF(C17696&lt;=(INT(INPUT!$I$1)+INPUT!$I$2),"Washout","On Meds"))))</f>
        <v/>
      </c>
      <c r="F17696">
        <f>IF(B17696="","",1.509*(LN(B17696)^1.084-5.381))</f>
        <v/>
      </c>
      <c r="G17696">
        <f>IF(F17696="","",IF(F17696&lt;0,10*F17696^2,0))</f>
        <v/>
      </c>
      <c r="H17696">
        <f>IF(F17696="","",IF(F17696&gt;0,10*F17696^2,0))</f>
        <v/>
      </c>
    </row>
    <row r="17697">
      <c r="A17697">
        <f>Input!A17697</f>
        <v/>
      </c>
      <c r="B17697">
        <f>IF(ISNUMBER(Input!B17697),IF(AND(Input!B17697&gt;=20,Input!B17697&lt;=700),Input!B17697,""),"")</f>
        <v/>
      </c>
      <c r="C17697">
        <f>IF(B17697="","",INT(A17697))</f>
        <v/>
      </c>
      <c r="D17697">
        <f>IF(B17697="","",HOUR(A17697))</f>
        <v/>
      </c>
      <c r="E17697">
        <f>IF(B17697="","",IF(INPUT!$I$1="","",IF(C17697&lt;(INT(INPUT!$I$1)-INPUT!$I$2),"Off Meds",IF(C17697&lt;=(INT(INPUT!$I$1)+INPUT!$I$2),"Washout","On Meds"))))</f>
        <v/>
      </c>
      <c r="F17697">
        <f>IF(B17697="","",1.509*(LN(B17697)^1.084-5.381))</f>
        <v/>
      </c>
      <c r="G17697">
        <f>IF(F17697="","",IF(F17697&lt;0,10*F17697^2,0))</f>
        <v/>
      </c>
      <c r="H17697">
        <f>IF(F17697="","",IF(F17697&gt;0,10*F17697^2,0))</f>
        <v/>
      </c>
    </row>
    <row r="17698">
      <c r="A17698">
        <f>Input!A17698</f>
        <v/>
      </c>
      <c r="B17698">
        <f>IF(ISNUMBER(Input!B17698),IF(AND(Input!B17698&gt;=20,Input!B17698&lt;=700),Input!B17698,""),"")</f>
        <v/>
      </c>
      <c r="C17698">
        <f>IF(B17698="","",INT(A17698))</f>
        <v/>
      </c>
      <c r="D17698">
        <f>IF(B17698="","",HOUR(A17698))</f>
        <v/>
      </c>
      <c r="E17698">
        <f>IF(B17698="","",IF(INPUT!$I$1="","",IF(C17698&lt;(INT(INPUT!$I$1)-INPUT!$I$2),"Off Meds",IF(C17698&lt;=(INT(INPUT!$I$1)+INPUT!$I$2),"Washout","On Meds"))))</f>
        <v/>
      </c>
      <c r="F17698">
        <f>IF(B17698="","",1.509*(LN(B17698)^1.084-5.381))</f>
        <v/>
      </c>
      <c r="G17698">
        <f>IF(F17698="","",IF(F17698&lt;0,10*F17698^2,0))</f>
        <v/>
      </c>
      <c r="H17698">
        <f>IF(F17698="","",IF(F17698&gt;0,10*F17698^2,0))</f>
        <v/>
      </c>
    </row>
    <row r="17699">
      <c r="A17699">
        <f>Input!A17699</f>
        <v/>
      </c>
      <c r="B17699">
        <f>IF(ISNUMBER(Input!B17699),IF(AND(Input!B17699&gt;=20,Input!B17699&lt;=700),Input!B17699,""),"")</f>
        <v/>
      </c>
      <c r="C17699">
        <f>IF(B17699="","",INT(A17699))</f>
        <v/>
      </c>
      <c r="D17699">
        <f>IF(B17699="","",HOUR(A17699))</f>
        <v/>
      </c>
      <c r="E17699">
        <f>IF(B17699="","",IF(INPUT!$I$1="","",IF(C17699&lt;(INT(INPUT!$I$1)-INPUT!$I$2),"Off Meds",IF(C17699&lt;=(INT(INPUT!$I$1)+INPUT!$I$2),"Washout","On Meds"))))</f>
        <v/>
      </c>
      <c r="F17699">
        <f>IF(B17699="","",1.509*(LN(B17699)^1.084-5.381))</f>
        <v/>
      </c>
      <c r="G17699">
        <f>IF(F17699="","",IF(F17699&lt;0,10*F17699^2,0))</f>
        <v/>
      </c>
      <c r="H17699">
        <f>IF(F17699="","",IF(F17699&gt;0,10*F17699^2,0))</f>
        <v/>
      </c>
    </row>
    <row r="17700">
      <c r="A17700">
        <f>Input!A17700</f>
        <v/>
      </c>
      <c r="B17700">
        <f>IF(ISNUMBER(Input!B17700),IF(AND(Input!B17700&gt;=20,Input!B17700&lt;=700),Input!B17700,""),"")</f>
        <v/>
      </c>
      <c r="C17700">
        <f>IF(B17700="","",INT(A17700))</f>
        <v/>
      </c>
      <c r="D17700">
        <f>IF(B17700="","",HOUR(A17700))</f>
        <v/>
      </c>
      <c r="E17700">
        <f>IF(B17700="","",IF(INPUT!$I$1="","",IF(C17700&lt;(INT(INPUT!$I$1)-INPUT!$I$2),"Off Meds",IF(C17700&lt;=(INT(INPUT!$I$1)+INPUT!$I$2),"Washout","On Meds"))))</f>
        <v/>
      </c>
      <c r="F17700">
        <f>IF(B17700="","",1.509*(LN(B17700)^1.084-5.381))</f>
        <v/>
      </c>
      <c r="G17700">
        <f>IF(F17700="","",IF(F17700&lt;0,10*F17700^2,0))</f>
        <v/>
      </c>
      <c r="H17700">
        <f>IF(F17700="","",IF(F17700&gt;0,10*F17700^2,0))</f>
        <v/>
      </c>
    </row>
    <row r="17701">
      <c r="A17701">
        <f>Input!A17701</f>
        <v/>
      </c>
      <c r="B17701">
        <f>IF(ISNUMBER(Input!B17701),IF(AND(Input!B17701&gt;=20,Input!B17701&lt;=700),Input!B17701,""),"")</f>
        <v/>
      </c>
      <c r="C17701">
        <f>IF(B17701="","",INT(A17701))</f>
        <v/>
      </c>
      <c r="D17701">
        <f>IF(B17701="","",HOUR(A17701))</f>
        <v/>
      </c>
      <c r="E17701">
        <f>IF(B17701="","",IF(INPUT!$I$1="","",IF(C17701&lt;(INT(INPUT!$I$1)-INPUT!$I$2),"Off Meds",IF(C17701&lt;=(INT(INPUT!$I$1)+INPUT!$I$2),"Washout","On Meds"))))</f>
        <v/>
      </c>
      <c r="F17701">
        <f>IF(B17701="","",1.509*(LN(B17701)^1.084-5.381))</f>
        <v/>
      </c>
      <c r="G17701">
        <f>IF(F17701="","",IF(F17701&lt;0,10*F17701^2,0))</f>
        <v/>
      </c>
      <c r="H17701">
        <f>IF(F17701="","",IF(F17701&gt;0,10*F17701^2,0))</f>
        <v/>
      </c>
    </row>
    <row r="17702">
      <c r="A17702">
        <f>Input!A17702</f>
        <v/>
      </c>
      <c r="B17702">
        <f>IF(ISNUMBER(Input!B17702),IF(AND(Input!B17702&gt;=20,Input!B17702&lt;=700),Input!B17702,""),"")</f>
        <v/>
      </c>
      <c r="C17702">
        <f>IF(B17702="","",INT(A17702))</f>
        <v/>
      </c>
      <c r="D17702">
        <f>IF(B17702="","",HOUR(A17702))</f>
        <v/>
      </c>
      <c r="E17702">
        <f>IF(B17702="","",IF(INPUT!$I$1="","",IF(C17702&lt;(INT(INPUT!$I$1)-INPUT!$I$2),"Off Meds",IF(C17702&lt;=(INT(INPUT!$I$1)+INPUT!$I$2),"Washout","On Meds"))))</f>
        <v/>
      </c>
      <c r="F17702">
        <f>IF(B17702="","",1.509*(LN(B17702)^1.084-5.381))</f>
        <v/>
      </c>
      <c r="G17702">
        <f>IF(F17702="","",IF(F17702&lt;0,10*F17702^2,0))</f>
        <v/>
      </c>
      <c r="H17702">
        <f>IF(F17702="","",IF(F17702&gt;0,10*F17702^2,0))</f>
        <v/>
      </c>
    </row>
    <row r="17703">
      <c r="A17703">
        <f>Input!A17703</f>
        <v/>
      </c>
      <c r="B17703">
        <f>IF(ISNUMBER(Input!B17703),IF(AND(Input!B17703&gt;=20,Input!B17703&lt;=700),Input!B17703,""),"")</f>
        <v/>
      </c>
      <c r="C17703">
        <f>IF(B17703="","",INT(A17703))</f>
        <v/>
      </c>
      <c r="D17703">
        <f>IF(B17703="","",HOUR(A17703))</f>
        <v/>
      </c>
      <c r="E17703">
        <f>IF(B17703="","",IF(INPUT!$I$1="","",IF(C17703&lt;(INT(INPUT!$I$1)-INPUT!$I$2),"Off Meds",IF(C17703&lt;=(INT(INPUT!$I$1)+INPUT!$I$2),"Washout","On Meds"))))</f>
        <v/>
      </c>
      <c r="F17703">
        <f>IF(B17703="","",1.509*(LN(B17703)^1.084-5.381))</f>
        <v/>
      </c>
      <c r="G17703">
        <f>IF(F17703="","",IF(F17703&lt;0,10*F17703^2,0))</f>
        <v/>
      </c>
      <c r="H17703">
        <f>IF(F17703="","",IF(F17703&gt;0,10*F17703^2,0))</f>
        <v/>
      </c>
    </row>
    <row r="17704">
      <c r="A17704">
        <f>Input!A17704</f>
        <v/>
      </c>
      <c r="B17704">
        <f>IF(ISNUMBER(Input!B17704),IF(AND(Input!B17704&gt;=20,Input!B17704&lt;=700),Input!B17704,""),"")</f>
        <v/>
      </c>
      <c r="C17704">
        <f>IF(B17704="","",INT(A17704))</f>
        <v/>
      </c>
      <c r="D17704">
        <f>IF(B17704="","",HOUR(A17704))</f>
        <v/>
      </c>
      <c r="E17704">
        <f>IF(B17704="","",IF(INPUT!$I$1="","",IF(C17704&lt;(INT(INPUT!$I$1)-INPUT!$I$2),"Off Meds",IF(C17704&lt;=(INT(INPUT!$I$1)+INPUT!$I$2),"Washout","On Meds"))))</f>
        <v/>
      </c>
      <c r="F17704">
        <f>IF(B17704="","",1.509*(LN(B17704)^1.084-5.381))</f>
        <v/>
      </c>
      <c r="G17704">
        <f>IF(F17704="","",IF(F17704&lt;0,10*F17704^2,0))</f>
        <v/>
      </c>
      <c r="H17704">
        <f>IF(F17704="","",IF(F17704&gt;0,10*F17704^2,0))</f>
        <v/>
      </c>
    </row>
    <row r="17705">
      <c r="A17705">
        <f>Input!A17705</f>
        <v/>
      </c>
      <c r="B17705">
        <f>IF(ISNUMBER(Input!B17705),IF(AND(Input!B17705&gt;=20,Input!B17705&lt;=700),Input!B17705,""),"")</f>
        <v/>
      </c>
      <c r="C17705">
        <f>IF(B17705="","",INT(A17705))</f>
        <v/>
      </c>
      <c r="D17705">
        <f>IF(B17705="","",HOUR(A17705))</f>
        <v/>
      </c>
      <c r="E17705">
        <f>IF(B17705="","",IF(INPUT!$I$1="","",IF(C17705&lt;(INT(INPUT!$I$1)-INPUT!$I$2),"Off Meds",IF(C17705&lt;=(INT(INPUT!$I$1)+INPUT!$I$2),"Washout","On Meds"))))</f>
        <v/>
      </c>
      <c r="F17705">
        <f>IF(B17705="","",1.509*(LN(B17705)^1.084-5.381))</f>
        <v/>
      </c>
      <c r="G17705">
        <f>IF(F17705="","",IF(F17705&lt;0,10*F17705^2,0))</f>
        <v/>
      </c>
      <c r="H17705">
        <f>IF(F17705="","",IF(F17705&gt;0,10*F17705^2,0))</f>
        <v/>
      </c>
    </row>
    <row r="17706">
      <c r="A17706">
        <f>Input!A17706</f>
        <v/>
      </c>
      <c r="B17706">
        <f>IF(ISNUMBER(Input!B17706),IF(AND(Input!B17706&gt;=20,Input!B17706&lt;=700),Input!B17706,""),"")</f>
        <v/>
      </c>
      <c r="C17706">
        <f>IF(B17706="","",INT(A17706))</f>
        <v/>
      </c>
      <c r="D17706">
        <f>IF(B17706="","",HOUR(A17706))</f>
        <v/>
      </c>
      <c r="E17706">
        <f>IF(B17706="","",IF(INPUT!$I$1="","",IF(C17706&lt;(INT(INPUT!$I$1)-INPUT!$I$2),"Off Meds",IF(C17706&lt;=(INT(INPUT!$I$1)+INPUT!$I$2),"Washout","On Meds"))))</f>
        <v/>
      </c>
      <c r="F17706">
        <f>IF(B17706="","",1.509*(LN(B17706)^1.084-5.381))</f>
        <v/>
      </c>
      <c r="G17706">
        <f>IF(F17706="","",IF(F17706&lt;0,10*F17706^2,0))</f>
        <v/>
      </c>
      <c r="H17706">
        <f>IF(F17706="","",IF(F17706&gt;0,10*F17706^2,0))</f>
        <v/>
      </c>
    </row>
    <row r="17707">
      <c r="A17707">
        <f>Input!A17707</f>
        <v/>
      </c>
      <c r="B17707">
        <f>IF(ISNUMBER(Input!B17707),IF(AND(Input!B17707&gt;=20,Input!B17707&lt;=700),Input!B17707,""),"")</f>
        <v/>
      </c>
      <c r="C17707">
        <f>IF(B17707="","",INT(A17707))</f>
        <v/>
      </c>
      <c r="D17707">
        <f>IF(B17707="","",HOUR(A17707))</f>
        <v/>
      </c>
      <c r="E17707">
        <f>IF(B17707="","",IF(INPUT!$I$1="","",IF(C17707&lt;(INT(INPUT!$I$1)-INPUT!$I$2),"Off Meds",IF(C17707&lt;=(INT(INPUT!$I$1)+INPUT!$I$2),"Washout","On Meds"))))</f>
        <v/>
      </c>
      <c r="F17707">
        <f>IF(B17707="","",1.509*(LN(B17707)^1.084-5.381))</f>
        <v/>
      </c>
      <c r="G17707">
        <f>IF(F17707="","",IF(F17707&lt;0,10*F17707^2,0))</f>
        <v/>
      </c>
      <c r="H17707">
        <f>IF(F17707="","",IF(F17707&gt;0,10*F17707^2,0))</f>
        <v/>
      </c>
    </row>
    <row r="17708">
      <c r="A17708">
        <f>Input!A17708</f>
        <v/>
      </c>
      <c r="B17708">
        <f>IF(ISNUMBER(Input!B17708),IF(AND(Input!B17708&gt;=20,Input!B17708&lt;=700),Input!B17708,""),"")</f>
        <v/>
      </c>
      <c r="C17708">
        <f>IF(B17708="","",INT(A17708))</f>
        <v/>
      </c>
      <c r="D17708">
        <f>IF(B17708="","",HOUR(A17708))</f>
        <v/>
      </c>
      <c r="E17708">
        <f>IF(B17708="","",IF(INPUT!$I$1="","",IF(C17708&lt;(INT(INPUT!$I$1)-INPUT!$I$2),"Off Meds",IF(C17708&lt;=(INT(INPUT!$I$1)+INPUT!$I$2),"Washout","On Meds"))))</f>
        <v/>
      </c>
      <c r="F17708">
        <f>IF(B17708="","",1.509*(LN(B17708)^1.084-5.381))</f>
        <v/>
      </c>
      <c r="G17708">
        <f>IF(F17708="","",IF(F17708&lt;0,10*F17708^2,0))</f>
        <v/>
      </c>
      <c r="H17708">
        <f>IF(F17708="","",IF(F17708&gt;0,10*F17708^2,0))</f>
        <v/>
      </c>
    </row>
    <row r="17709">
      <c r="A17709">
        <f>Input!A17709</f>
        <v/>
      </c>
      <c r="B17709">
        <f>IF(ISNUMBER(Input!B17709),IF(AND(Input!B17709&gt;=20,Input!B17709&lt;=700),Input!B17709,""),"")</f>
        <v/>
      </c>
      <c r="C17709">
        <f>IF(B17709="","",INT(A17709))</f>
        <v/>
      </c>
      <c r="D17709">
        <f>IF(B17709="","",HOUR(A17709))</f>
        <v/>
      </c>
      <c r="E17709">
        <f>IF(B17709="","",IF(INPUT!$I$1="","",IF(C17709&lt;(INT(INPUT!$I$1)-INPUT!$I$2),"Off Meds",IF(C17709&lt;=(INT(INPUT!$I$1)+INPUT!$I$2),"Washout","On Meds"))))</f>
        <v/>
      </c>
      <c r="F17709">
        <f>IF(B17709="","",1.509*(LN(B17709)^1.084-5.381))</f>
        <v/>
      </c>
      <c r="G17709">
        <f>IF(F17709="","",IF(F17709&lt;0,10*F17709^2,0))</f>
        <v/>
      </c>
      <c r="H17709">
        <f>IF(F17709="","",IF(F17709&gt;0,10*F17709^2,0))</f>
        <v/>
      </c>
    </row>
    <row r="17710">
      <c r="A17710">
        <f>Input!A17710</f>
        <v/>
      </c>
      <c r="B17710">
        <f>IF(ISNUMBER(Input!B17710),IF(AND(Input!B17710&gt;=20,Input!B17710&lt;=700),Input!B17710,""),"")</f>
        <v/>
      </c>
      <c r="C17710">
        <f>IF(B17710="","",INT(A17710))</f>
        <v/>
      </c>
      <c r="D17710">
        <f>IF(B17710="","",HOUR(A17710))</f>
        <v/>
      </c>
      <c r="E17710">
        <f>IF(B17710="","",IF(INPUT!$I$1="","",IF(C17710&lt;(INT(INPUT!$I$1)-INPUT!$I$2),"Off Meds",IF(C17710&lt;=(INT(INPUT!$I$1)+INPUT!$I$2),"Washout","On Meds"))))</f>
        <v/>
      </c>
      <c r="F17710">
        <f>IF(B17710="","",1.509*(LN(B17710)^1.084-5.381))</f>
        <v/>
      </c>
      <c r="G17710">
        <f>IF(F17710="","",IF(F17710&lt;0,10*F17710^2,0))</f>
        <v/>
      </c>
      <c r="H17710">
        <f>IF(F17710="","",IF(F17710&gt;0,10*F17710^2,0))</f>
        <v/>
      </c>
    </row>
    <row r="17711">
      <c r="A17711">
        <f>Input!A17711</f>
        <v/>
      </c>
      <c r="B17711">
        <f>IF(ISNUMBER(Input!B17711),IF(AND(Input!B17711&gt;=20,Input!B17711&lt;=700),Input!B17711,""),"")</f>
        <v/>
      </c>
      <c r="C17711">
        <f>IF(B17711="","",INT(A17711))</f>
        <v/>
      </c>
      <c r="D17711">
        <f>IF(B17711="","",HOUR(A17711))</f>
        <v/>
      </c>
      <c r="E17711">
        <f>IF(B17711="","",IF(INPUT!$I$1="","",IF(C17711&lt;(INT(INPUT!$I$1)-INPUT!$I$2),"Off Meds",IF(C17711&lt;=(INT(INPUT!$I$1)+INPUT!$I$2),"Washout","On Meds"))))</f>
        <v/>
      </c>
      <c r="F17711">
        <f>IF(B17711="","",1.509*(LN(B17711)^1.084-5.381))</f>
        <v/>
      </c>
      <c r="G17711">
        <f>IF(F17711="","",IF(F17711&lt;0,10*F17711^2,0))</f>
        <v/>
      </c>
      <c r="H17711">
        <f>IF(F17711="","",IF(F17711&gt;0,10*F17711^2,0))</f>
        <v/>
      </c>
    </row>
    <row r="17712">
      <c r="A17712">
        <f>Input!A17712</f>
        <v/>
      </c>
      <c r="B17712">
        <f>IF(ISNUMBER(Input!B17712),IF(AND(Input!B17712&gt;=20,Input!B17712&lt;=700),Input!B17712,""),"")</f>
        <v/>
      </c>
      <c r="C17712">
        <f>IF(B17712="","",INT(A17712))</f>
        <v/>
      </c>
      <c r="D17712">
        <f>IF(B17712="","",HOUR(A17712))</f>
        <v/>
      </c>
      <c r="E17712">
        <f>IF(B17712="","",IF(INPUT!$I$1="","",IF(C17712&lt;(INT(INPUT!$I$1)-INPUT!$I$2),"Off Meds",IF(C17712&lt;=(INT(INPUT!$I$1)+INPUT!$I$2),"Washout","On Meds"))))</f>
        <v/>
      </c>
      <c r="F17712">
        <f>IF(B17712="","",1.509*(LN(B17712)^1.084-5.381))</f>
        <v/>
      </c>
      <c r="G17712">
        <f>IF(F17712="","",IF(F17712&lt;0,10*F17712^2,0))</f>
        <v/>
      </c>
      <c r="H17712">
        <f>IF(F17712="","",IF(F17712&gt;0,10*F17712^2,0))</f>
        <v/>
      </c>
    </row>
    <row r="17713">
      <c r="A17713">
        <f>Input!A17713</f>
        <v/>
      </c>
      <c r="B17713">
        <f>IF(ISNUMBER(Input!B17713),IF(AND(Input!B17713&gt;=20,Input!B17713&lt;=700),Input!B17713,""),"")</f>
        <v/>
      </c>
      <c r="C17713">
        <f>IF(B17713="","",INT(A17713))</f>
        <v/>
      </c>
      <c r="D17713">
        <f>IF(B17713="","",HOUR(A17713))</f>
        <v/>
      </c>
      <c r="E17713">
        <f>IF(B17713="","",IF(INPUT!$I$1="","",IF(C17713&lt;(INT(INPUT!$I$1)-INPUT!$I$2),"Off Meds",IF(C17713&lt;=(INT(INPUT!$I$1)+INPUT!$I$2),"Washout","On Meds"))))</f>
        <v/>
      </c>
      <c r="F17713">
        <f>IF(B17713="","",1.509*(LN(B17713)^1.084-5.381))</f>
        <v/>
      </c>
      <c r="G17713">
        <f>IF(F17713="","",IF(F17713&lt;0,10*F17713^2,0))</f>
        <v/>
      </c>
      <c r="H17713">
        <f>IF(F17713="","",IF(F17713&gt;0,10*F17713^2,0))</f>
        <v/>
      </c>
    </row>
    <row r="17714">
      <c r="A17714">
        <f>Input!A17714</f>
        <v/>
      </c>
      <c r="B17714">
        <f>IF(ISNUMBER(Input!B17714),IF(AND(Input!B17714&gt;=20,Input!B17714&lt;=700),Input!B17714,""),"")</f>
        <v/>
      </c>
      <c r="C17714">
        <f>IF(B17714="","",INT(A17714))</f>
        <v/>
      </c>
      <c r="D17714">
        <f>IF(B17714="","",HOUR(A17714))</f>
        <v/>
      </c>
      <c r="E17714">
        <f>IF(B17714="","",IF(INPUT!$I$1="","",IF(C17714&lt;(INT(INPUT!$I$1)-INPUT!$I$2),"Off Meds",IF(C17714&lt;=(INT(INPUT!$I$1)+INPUT!$I$2),"Washout","On Meds"))))</f>
        <v/>
      </c>
      <c r="F17714">
        <f>IF(B17714="","",1.509*(LN(B17714)^1.084-5.381))</f>
        <v/>
      </c>
      <c r="G17714">
        <f>IF(F17714="","",IF(F17714&lt;0,10*F17714^2,0))</f>
        <v/>
      </c>
      <c r="H17714">
        <f>IF(F17714="","",IF(F17714&gt;0,10*F17714^2,0))</f>
        <v/>
      </c>
    </row>
    <row r="17715">
      <c r="A17715">
        <f>Input!A17715</f>
        <v/>
      </c>
      <c r="B17715">
        <f>IF(ISNUMBER(Input!B17715),IF(AND(Input!B17715&gt;=20,Input!B17715&lt;=700),Input!B17715,""),"")</f>
        <v/>
      </c>
      <c r="C17715">
        <f>IF(B17715="","",INT(A17715))</f>
        <v/>
      </c>
      <c r="D17715">
        <f>IF(B17715="","",HOUR(A17715))</f>
        <v/>
      </c>
      <c r="E17715">
        <f>IF(B17715="","",IF(INPUT!$I$1="","",IF(C17715&lt;(INT(INPUT!$I$1)-INPUT!$I$2),"Off Meds",IF(C17715&lt;=(INT(INPUT!$I$1)+INPUT!$I$2),"Washout","On Meds"))))</f>
        <v/>
      </c>
      <c r="F17715">
        <f>IF(B17715="","",1.509*(LN(B17715)^1.084-5.381))</f>
        <v/>
      </c>
      <c r="G17715">
        <f>IF(F17715="","",IF(F17715&lt;0,10*F17715^2,0))</f>
        <v/>
      </c>
      <c r="H17715">
        <f>IF(F17715="","",IF(F17715&gt;0,10*F17715^2,0))</f>
        <v/>
      </c>
    </row>
    <row r="17716">
      <c r="A17716">
        <f>Input!A17716</f>
        <v/>
      </c>
      <c r="B17716">
        <f>IF(ISNUMBER(Input!B17716),IF(AND(Input!B17716&gt;=20,Input!B17716&lt;=700),Input!B17716,""),"")</f>
        <v/>
      </c>
      <c r="C17716">
        <f>IF(B17716="","",INT(A17716))</f>
        <v/>
      </c>
      <c r="D17716">
        <f>IF(B17716="","",HOUR(A17716))</f>
        <v/>
      </c>
      <c r="E17716">
        <f>IF(B17716="","",IF(INPUT!$I$1="","",IF(C17716&lt;(INT(INPUT!$I$1)-INPUT!$I$2),"Off Meds",IF(C17716&lt;=(INT(INPUT!$I$1)+INPUT!$I$2),"Washout","On Meds"))))</f>
        <v/>
      </c>
      <c r="F17716">
        <f>IF(B17716="","",1.509*(LN(B17716)^1.084-5.381))</f>
        <v/>
      </c>
      <c r="G17716">
        <f>IF(F17716="","",IF(F17716&lt;0,10*F17716^2,0))</f>
        <v/>
      </c>
      <c r="H17716">
        <f>IF(F17716="","",IF(F17716&gt;0,10*F17716^2,0))</f>
        <v/>
      </c>
    </row>
    <row r="17717">
      <c r="A17717">
        <f>Input!A17717</f>
        <v/>
      </c>
      <c r="B17717">
        <f>IF(ISNUMBER(Input!B17717),IF(AND(Input!B17717&gt;=20,Input!B17717&lt;=700),Input!B17717,""),"")</f>
        <v/>
      </c>
      <c r="C17717">
        <f>IF(B17717="","",INT(A17717))</f>
        <v/>
      </c>
      <c r="D17717">
        <f>IF(B17717="","",HOUR(A17717))</f>
        <v/>
      </c>
      <c r="E17717">
        <f>IF(B17717="","",IF(INPUT!$I$1="","",IF(C17717&lt;(INT(INPUT!$I$1)-INPUT!$I$2),"Off Meds",IF(C17717&lt;=(INT(INPUT!$I$1)+INPUT!$I$2),"Washout","On Meds"))))</f>
        <v/>
      </c>
      <c r="F17717">
        <f>IF(B17717="","",1.509*(LN(B17717)^1.084-5.381))</f>
        <v/>
      </c>
      <c r="G17717">
        <f>IF(F17717="","",IF(F17717&lt;0,10*F17717^2,0))</f>
        <v/>
      </c>
      <c r="H17717">
        <f>IF(F17717="","",IF(F17717&gt;0,10*F17717^2,0))</f>
        <v/>
      </c>
    </row>
    <row r="17718">
      <c r="A17718">
        <f>Input!A17718</f>
        <v/>
      </c>
      <c r="B17718">
        <f>IF(ISNUMBER(Input!B17718),IF(AND(Input!B17718&gt;=20,Input!B17718&lt;=700),Input!B17718,""),"")</f>
        <v/>
      </c>
      <c r="C17718">
        <f>IF(B17718="","",INT(A17718))</f>
        <v/>
      </c>
      <c r="D17718">
        <f>IF(B17718="","",HOUR(A17718))</f>
        <v/>
      </c>
      <c r="E17718">
        <f>IF(B17718="","",IF(INPUT!$I$1="","",IF(C17718&lt;(INT(INPUT!$I$1)-INPUT!$I$2),"Off Meds",IF(C17718&lt;=(INT(INPUT!$I$1)+INPUT!$I$2),"Washout","On Meds"))))</f>
        <v/>
      </c>
      <c r="F17718">
        <f>IF(B17718="","",1.509*(LN(B17718)^1.084-5.381))</f>
        <v/>
      </c>
      <c r="G17718">
        <f>IF(F17718="","",IF(F17718&lt;0,10*F17718^2,0))</f>
        <v/>
      </c>
      <c r="H17718">
        <f>IF(F17718="","",IF(F17718&gt;0,10*F17718^2,0))</f>
        <v/>
      </c>
    </row>
    <row r="17719">
      <c r="A17719">
        <f>Input!A17719</f>
        <v/>
      </c>
      <c r="B17719">
        <f>IF(ISNUMBER(Input!B17719),IF(AND(Input!B17719&gt;=20,Input!B17719&lt;=700),Input!B17719,""),"")</f>
        <v/>
      </c>
      <c r="C17719">
        <f>IF(B17719="","",INT(A17719))</f>
        <v/>
      </c>
      <c r="D17719">
        <f>IF(B17719="","",HOUR(A17719))</f>
        <v/>
      </c>
      <c r="E17719">
        <f>IF(B17719="","",IF(INPUT!$I$1="","",IF(C17719&lt;(INT(INPUT!$I$1)-INPUT!$I$2),"Off Meds",IF(C17719&lt;=(INT(INPUT!$I$1)+INPUT!$I$2),"Washout","On Meds"))))</f>
        <v/>
      </c>
      <c r="F17719">
        <f>IF(B17719="","",1.509*(LN(B17719)^1.084-5.381))</f>
        <v/>
      </c>
      <c r="G17719">
        <f>IF(F17719="","",IF(F17719&lt;0,10*F17719^2,0))</f>
        <v/>
      </c>
      <c r="H17719">
        <f>IF(F17719="","",IF(F17719&gt;0,10*F17719^2,0))</f>
        <v/>
      </c>
    </row>
    <row r="17720">
      <c r="A17720">
        <f>Input!A17720</f>
        <v/>
      </c>
      <c r="B17720">
        <f>IF(ISNUMBER(Input!B17720),IF(AND(Input!B17720&gt;=20,Input!B17720&lt;=700),Input!B17720,""),"")</f>
        <v/>
      </c>
      <c r="C17720">
        <f>IF(B17720="","",INT(A17720))</f>
        <v/>
      </c>
      <c r="D17720">
        <f>IF(B17720="","",HOUR(A17720))</f>
        <v/>
      </c>
      <c r="E17720">
        <f>IF(B17720="","",IF(INPUT!$I$1="","",IF(C17720&lt;(INT(INPUT!$I$1)-INPUT!$I$2),"Off Meds",IF(C17720&lt;=(INT(INPUT!$I$1)+INPUT!$I$2),"Washout","On Meds"))))</f>
        <v/>
      </c>
      <c r="F17720">
        <f>IF(B17720="","",1.509*(LN(B17720)^1.084-5.381))</f>
        <v/>
      </c>
      <c r="G17720">
        <f>IF(F17720="","",IF(F17720&lt;0,10*F17720^2,0))</f>
        <v/>
      </c>
      <c r="H17720">
        <f>IF(F17720="","",IF(F17720&gt;0,10*F17720^2,0))</f>
        <v/>
      </c>
    </row>
    <row r="17721">
      <c r="A17721">
        <f>Input!A17721</f>
        <v/>
      </c>
      <c r="B17721">
        <f>IF(ISNUMBER(Input!B17721),IF(AND(Input!B17721&gt;=20,Input!B17721&lt;=700),Input!B17721,""),"")</f>
        <v/>
      </c>
      <c r="C17721">
        <f>IF(B17721="","",INT(A17721))</f>
        <v/>
      </c>
      <c r="D17721">
        <f>IF(B17721="","",HOUR(A17721))</f>
        <v/>
      </c>
      <c r="E17721">
        <f>IF(B17721="","",IF(INPUT!$I$1="","",IF(C17721&lt;(INT(INPUT!$I$1)-INPUT!$I$2),"Off Meds",IF(C17721&lt;=(INT(INPUT!$I$1)+INPUT!$I$2),"Washout","On Meds"))))</f>
        <v/>
      </c>
      <c r="F17721">
        <f>IF(B17721="","",1.509*(LN(B17721)^1.084-5.381))</f>
        <v/>
      </c>
      <c r="G17721">
        <f>IF(F17721="","",IF(F17721&lt;0,10*F17721^2,0))</f>
        <v/>
      </c>
      <c r="H17721">
        <f>IF(F17721="","",IF(F17721&gt;0,10*F17721^2,0))</f>
        <v/>
      </c>
    </row>
    <row r="17722">
      <c r="A17722">
        <f>Input!A17722</f>
        <v/>
      </c>
      <c r="B17722">
        <f>IF(ISNUMBER(Input!B17722),IF(AND(Input!B17722&gt;=20,Input!B17722&lt;=700),Input!B17722,""),"")</f>
        <v/>
      </c>
      <c r="C17722">
        <f>IF(B17722="","",INT(A17722))</f>
        <v/>
      </c>
      <c r="D17722">
        <f>IF(B17722="","",HOUR(A17722))</f>
        <v/>
      </c>
      <c r="E17722">
        <f>IF(B17722="","",IF(INPUT!$I$1="","",IF(C17722&lt;(INT(INPUT!$I$1)-INPUT!$I$2),"Off Meds",IF(C17722&lt;=(INT(INPUT!$I$1)+INPUT!$I$2),"Washout","On Meds"))))</f>
        <v/>
      </c>
      <c r="F17722">
        <f>IF(B17722="","",1.509*(LN(B17722)^1.084-5.381))</f>
        <v/>
      </c>
      <c r="G17722">
        <f>IF(F17722="","",IF(F17722&lt;0,10*F17722^2,0))</f>
        <v/>
      </c>
      <c r="H17722">
        <f>IF(F17722="","",IF(F17722&gt;0,10*F17722^2,0))</f>
        <v/>
      </c>
    </row>
    <row r="17723">
      <c r="A17723">
        <f>Input!A17723</f>
        <v/>
      </c>
      <c r="B17723">
        <f>IF(ISNUMBER(Input!B17723),IF(AND(Input!B17723&gt;=20,Input!B17723&lt;=700),Input!B17723,""),"")</f>
        <v/>
      </c>
      <c r="C17723">
        <f>IF(B17723="","",INT(A17723))</f>
        <v/>
      </c>
      <c r="D17723">
        <f>IF(B17723="","",HOUR(A17723))</f>
        <v/>
      </c>
      <c r="E17723">
        <f>IF(B17723="","",IF(INPUT!$I$1="","",IF(C17723&lt;(INT(INPUT!$I$1)-INPUT!$I$2),"Off Meds",IF(C17723&lt;=(INT(INPUT!$I$1)+INPUT!$I$2),"Washout","On Meds"))))</f>
        <v/>
      </c>
      <c r="F17723">
        <f>IF(B17723="","",1.509*(LN(B17723)^1.084-5.381))</f>
        <v/>
      </c>
      <c r="G17723">
        <f>IF(F17723="","",IF(F17723&lt;0,10*F17723^2,0))</f>
        <v/>
      </c>
      <c r="H17723">
        <f>IF(F17723="","",IF(F17723&gt;0,10*F17723^2,0))</f>
        <v/>
      </c>
    </row>
    <row r="17724">
      <c r="A17724">
        <f>Input!A17724</f>
        <v/>
      </c>
      <c r="B17724">
        <f>IF(ISNUMBER(Input!B17724),IF(AND(Input!B17724&gt;=20,Input!B17724&lt;=700),Input!B17724,""),"")</f>
        <v/>
      </c>
      <c r="C17724">
        <f>IF(B17724="","",INT(A17724))</f>
        <v/>
      </c>
      <c r="D17724">
        <f>IF(B17724="","",HOUR(A17724))</f>
        <v/>
      </c>
      <c r="E17724">
        <f>IF(B17724="","",IF(INPUT!$I$1="","",IF(C17724&lt;(INT(INPUT!$I$1)-INPUT!$I$2),"Off Meds",IF(C17724&lt;=(INT(INPUT!$I$1)+INPUT!$I$2),"Washout","On Meds"))))</f>
        <v/>
      </c>
      <c r="F17724">
        <f>IF(B17724="","",1.509*(LN(B17724)^1.084-5.381))</f>
        <v/>
      </c>
      <c r="G17724">
        <f>IF(F17724="","",IF(F17724&lt;0,10*F17724^2,0))</f>
        <v/>
      </c>
      <c r="H17724">
        <f>IF(F17724="","",IF(F17724&gt;0,10*F17724^2,0))</f>
        <v/>
      </c>
    </row>
    <row r="17725">
      <c r="A17725">
        <f>Input!A17725</f>
        <v/>
      </c>
      <c r="B17725">
        <f>IF(ISNUMBER(Input!B17725),IF(AND(Input!B17725&gt;=20,Input!B17725&lt;=700),Input!B17725,""),"")</f>
        <v/>
      </c>
      <c r="C17725">
        <f>IF(B17725="","",INT(A17725))</f>
        <v/>
      </c>
      <c r="D17725">
        <f>IF(B17725="","",HOUR(A17725))</f>
        <v/>
      </c>
      <c r="E17725">
        <f>IF(B17725="","",IF(INPUT!$I$1="","",IF(C17725&lt;(INT(INPUT!$I$1)-INPUT!$I$2),"Off Meds",IF(C17725&lt;=(INT(INPUT!$I$1)+INPUT!$I$2),"Washout","On Meds"))))</f>
        <v/>
      </c>
      <c r="F17725">
        <f>IF(B17725="","",1.509*(LN(B17725)^1.084-5.381))</f>
        <v/>
      </c>
      <c r="G17725">
        <f>IF(F17725="","",IF(F17725&lt;0,10*F17725^2,0))</f>
        <v/>
      </c>
      <c r="H17725">
        <f>IF(F17725="","",IF(F17725&gt;0,10*F17725^2,0))</f>
        <v/>
      </c>
    </row>
    <row r="17726">
      <c r="A17726">
        <f>Input!A17726</f>
        <v/>
      </c>
      <c r="B17726">
        <f>IF(ISNUMBER(Input!B17726),IF(AND(Input!B17726&gt;=20,Input!B17726&lt;=700),Input!B17726,""),"")</f>
        <v/>
      </c>
      <c r="C17726">
        <f>IF(B17726="","",INT(A17726))</f>
        <v/>
      </c>
      <c r="D17726">
        <f>IF(B17726="","",HOUR(A17726))</f>
        <v/>
      </c>
      <c r="E17726">
        <f>IF(B17726="","",IF(INPUT!$I$1="","",IF(C17726&lt;(INT(INPUT!$I$1)-INPUT!$I$2),"Off Meds",IF(C17726&lt;=(INT(INPUT!$I$1)+INPUT!$I$2),"Washout","On Meds"))))</f>
        <v/>
      </c>
      <c r="F17726">
        <f>IF(B17726="","",1.509*(LN(B17726)^1.084-5.381))</f>
        <v/>
      </c>
      <c r="G17726">
        <f>IF(F17726="","",IF(F17726&lt;0,10*F17726^2,0))</f>
        <v/>
      </c>
      <c r="H17726">
        <f>IF(F17726="","",IF(F17726&gt;0,10*F17726^2,0))</f>
        <v/>
      </c>
    </row>
    <row r="17727">
      <c r="A17727">
        <f>Input!A17727</f>
        <v/>
      </c>
      <c r="B17727">
        <f>IF(ISNUMBER(Input!B17727),IF(AND(Input!B17727&gt;=20,Input!B17727&lt;=700),Input!B17727,""),"")</f>
        <v/>
      </c>
      <c r="C17727">
        <f>IF(B17727="","",INT(A17727))</f>
        <v/>
      </c>
      <c r="D17727">
        <f>IF(B17727="","",HOUR(A17727))</f>
        <v/>
      </c>
      <c r="E17727">
        <f>IF(B17727="","",IF(INPUT!$I$1="","",IF(C17727&lt;(INT(INPUT!$I$1)-INPUT!$I$2),"Off Meds",IF(C17727&lt;=(INT(INPUT!$I$1)+INPUT!$I$2),"Washout","On Meds"))))</f>
        <v/>
      </c>
      <c r="F17727">
        <f>IF(B17727="","",1.509*(LN(B17727)^1.084-5.381))</f>
        <v/>
      </c>
      <c r="G17727">
        <f>IF(F17727="","",IF(F17727&lt;0,10*F17727^2,0))</f>
        <v/>
      </c>
      <c r="H17727">
        <f>IF(F17727="","",IF(F17727&gt;0,10*F17727^2,0))</f>
        <v/>
      </c>
    </row>
    <row r="17728">
      <c r="A17728">
        <f>Input!A17728</f>
        <v/>
      </c>
      <c r="B17728">
        <f>IF(ISNUMBER(Input!B17728),IF(AND(Input!B17728&gt;=20,Input!B17728&lt;=700),Input!B17728,""),"")</f>
        <v/>
      </c>
      <c r="C17728">
        <f>IF(B17728="","",INT(A17728))</f>
        <v/>
      </c>
      <c r="D17728">
        <f>IF(B17728="","",HOUR(A17728))</f>
        <v/>
      </c>
      <c r="E17728">
        <f>IF(B17728="","",IF(INPUT!$I$1="","",IF(C17728&lt;(INT(INPUT!$I$1)-INPUT!$I$2),"Off Meds",IF(C17728&lt;=(INT(INPUT!$I$1)+INPUT!$I$2),"Washout","On Meds"))))</f>
        <v/>
      </c>
      <c r="F17728">
        <f>IF(B17728="","",1.509*(LN(B17728)^1.084-5.381))</f>
        <v/>
      </c>
      <c r="G17728">
        <f>IF(F17728="","",IF(F17728&lt;0,10*F17728^2,0))</f>
        <v/>
      </c>
      <c r="H17728">
        <f>IF(F17728="","",IF(F17728&gt;0,10*F17728^2,0))</f>
        <v/>
      </c>
    </row>
    <row r="17729">
      <c r="A17729">
        <f>Input!A17729</f>
        <v/>
      </c>
      <c r="B17729">
        <f>IF(ISNUMBER(Input!B17729),IF(AND(Input!B17729&gt;=20,Input!B17729&lt;=700),Input!B17729,""),"")</f>
        <v/>
      </c>
      <c r="C17729">
        <f>IF(B17729="","",INT(A17729))</f>
        <v/>
      </c>
      <c r="D17729">
        <f>IF(B17729="","",HOUR(A17729))</f>
        <v/>
      </c>
      <c r="E17729">
        <f>IF(B17729="","",IF(INPUT!$I$1="","",IF(C17729&lt;(INT(INPUT!$I$1)-INPUT!$I$2),"Off Meds",IF(C17729&lt;=(INT(INPUT!$I$1)+INPUT!$I$2),"Washout","On Meds"))))</f>
        <v/>
      </c>
      <c r="F17729">
        <f>IF(B17729="","",1.509*(LN(B17729)^1.084-5.381))</f>
        <v/>
      </c>
      <c r="G17729">
        <f>IF(F17729="","",IF(F17729&lt;0,10*F17729^2,0))</f>
        <v/>
      </c>
      <c r="H17729">
        <f>IF(F17729="","",IF(F17729&gt;0,10*F17729^2,0))</f>
        <v/>
      </c>
    </row>
    <row r="17730">
      <c r="A17730">
        <f>Input!A17730</f>
        <v/>
      </c>
      <c r="B17730">
        <f>IF(ISNUMBER(Input!B17730),IF(AND(Input!B17730&gt;=20,Input!B17730&lt;=700),Input!B17730,""),"")</f>
        <v/>
      </c>
      <c r="C17730">
        <f>IF(B17730="","",INT(A17730))</f>
        <v/>
      </c>
      <c r="D17730">
        <f>IF(B17730="","",HOUR(A17730))</f>
        <v/>
      </c>
      <c r="E17730">
        <f>IF(B17730="","",IF(INPUT!$I$1="","",IF(C17730&lt;(INT(INPUT!$I$1)-INPUT!$I$2),"Off Meds",IF(C17730&lt;=(INT(INPUT!$I$1)+INPUT!$I$2),"Washout","On Meds"))))</f>
        <v/>
      </c>
      <c r="F17730">
        <f>IF(B17730="","",1.509*(LN(B17730)^1.084-5.381))</f>
        <v/>
      </c>
      <c r="G17730">
        <f>IF(F17730="","",IF(F17730&lt;0,10*F17730^2,0))</f>
        <v/>
      </c>
      <c r="H17730">
        <f>IF(F17730="","",IF(F17730&gt;0,10*F17730^2,0))</f>
        <v/>
      </c>
    </row>
    <row r="17731">
      <c r="A17731">
        <f>Input!A17731</f>
        <v/>
      </c>
      <c r="B17731">
        <f>IF(ISNUMBER(Input!B17731),IF(AND(Input!B17731&gt;=20,Input!B17731&lt;=700),Input!B17731,""),"")</f>
        <v/>
      </c>
      <c r="C17731">
        <f>IF(B17731="","",INT(A17731))</f>
        <v/>
      </c>
      <c r="D17731">
        <f>IF(B17731="","",HOUR(A17731))</f>
        <v/>
      </c>
      <c r="E17731">
        <f>IF(B17731="","",IF(INPUT!$I$1="","",IF(C17731&lt;(INT(INPUT!$I$1)-INPUT!$I$2),"Off Meds",IF(C17731&lt;=(INT(INPUT!$I$1)+INPUT!$I$2),"Washout","On Meds"))))</f>
        <v/>
      </c>
      <c r="F17731">
        <f>IF(B17731="","",1.509*(LN(B17731)^1.084-5.381))</f>
        <v/>
      </c>
      <c r="G17731">
        <f>IF(F17731="","",IF(F17731&lt;0,10*F17731^2,0))</f>
        <v/>
      </c>
      <c r="H17731">
        <f>IF(F17731="","",IF(F17731&gt;0,10*F17731^2,0))</f>
        <v/>
      </c>
    </row>
    <row r="17732">
      <c r="A17732">
        <f>Input!A17732</f>
        <v/>
      </c>
      <c r="B17732">
        <f>IF(ISNUMBER(Input!B17732),IF(AND(Input!B17732&gt;=20,Input!B17732&lt;=700),Input!B17732,""),"")</f>
        <v/>
      </c>
      <c r="C17732">
        <f>IF(B17732="","",INT(A17732))</f>
        <v/>
      </c>
      <c r="D17732">
        <f>IF(B17732="","",HOUR(A17732))</f>
        <v/>
      </c>
      <c r="E17732">
        <f>IF(B17732="","",IF(INPUT!$I$1="","",IF(C17732&lt;(INT(INPUT!$I$1)-INPUT!$I$2),"Off Meds",IF(C17732&lt;=(INT(INPUT!$I$1)+INPUT!$I$2),"Washout","On Meds"))))</f>
        <v/>
      </c>
      <c r="F17732">
        <f>IF(B17732="","",1.509*(LN(B17732)^1.084-5.381))</f>
        <v/>
      </c>
      <c r="G17732">
        <f>IF(F17732="","",IF(F17732&lt;0,10*F17732^2,0))</f>
        <v/>
      </c>
      <c r="H17732">
        <f>IF(F17732="","",IF(F17732&gt;0,10*F17732^2,0))</f>
        <v/>
      </c>
    </row>
    <row r="17733">
      <c r="A17733">
        <f>Input!A17733</f>
        <v/>
      </c>
      <c r="B17733">
        <f>IF(ISNUMBER(Input!B17733),IF(AND(Input!B17733&gt;=20,Input!B17733&lt;=700),Input!B17733,""),"")</f>
        <v/>
      </c>
      <c r="C17733">
        <f>IF(B17733="","",INT(A17733))</f>
        <v/>
      </c>
      <c r="D17733">
        <f>IF(B17733="","",HOUR(A17733))</f>
        <v/>
      </c>
      <c r="E17733">
        <f>IF(B17733="","",IF(INPUT!$I$1="","",IF(C17733&lt;(INT(INPUT!$I$1)-INPUT!$I$2),"Off Meds",IF(C17733&lt;=(INT(INPUT!$I$1)+INPUT!$I$2),"Washout","On Meds"))))</f>
        <v/>
      </c>
      <c r="F17733">
        <f>IF(B17733="","",1.509*(LN(B17733)^1.084-5.381))</f>
        <v/>
      </c>
      <c r="G17733">
        <f>IF(F17733="","",IF(F17733&lt;0,10*F17733^2,0))</f>
        <v/>
      </c>
      <c r="H17733">
        <f>IF(F17733="","",IF(F17733&gt;0,10*F17733^2,0))</f>
        <v/>
      </c>
    </row>
    <row r="17734">
      <c r="A17734">
        <f>Input!A17734</f>
        <v/>
      </c>
      <c r="B17734">
        <f>IF(ISNUMBER(Input!B17734),IF(AND(Input!B17734&gt;=20,Input!B17734&lt;=700),Input!B17734,""),"")</f>
        <v/>
      </c>
      <c r="C17734">
        <f>IF(B17734="","",INT(A17734))</f>
        <v/>
      </c>
      <c r="D17734">
        <f>IF(B17734="","",HOUR(A17734))</f>
        <v/>
      </c>
      <c r="E17734">
        <f>IF(B17734="","",IF(INPUT!$I$1="","",IF(C17734&lt;(INT(INPUT!$I$1)-INPUT!$I$2),"Off Meds",IF(C17734&lt;=(INT(INPUT!$I$1)+INPUT!$I$2),"Washout","On Meds"))))</f>
        <v/>
      </c>
      <c r="F17734">
        <f>IF(B17734="","",1.509*(LN(B17734)^1.084-5.381))</f>
        <v/>
      </c>
      <c r="G17734">
        <f>IF(F17734="","",IF(F17734&lt;0,10*F17734^2,0))</f>
        <v/>
      </c>
      <c r="H17734">
        <f>IF(F17734="","",IF(F17734&gt;0,10*F17734^2,0))</f>
        <v/>
      </c>
    </row>
    <row r="17735">
      <c r="A17735">
        <f>Input!A17735</f>
        <v/>
      </c>
      <c r="B17735">
        <f>IF(ISNUMBER(Input!B17735),IF(AND(Input!B17735&gt;=20,Input!B17735&lt;=700),Input!B17735,""),"")</f>
        <v/>
      </c>
      <c r="C17735">
        <f>IF(B17735="","",INT(A17735))</f>
        <v/>
      </c>
      <c r="D17735">
        <f>IF(B17735="","",HOUR(A17735))</f>
        <v/>
      </c>
      <c r="E17735">
        <f>IF(B17735="","",IF(INPUT!$I$1="","",IF(C17735&lt;(INT(INPUT!$I$1)-INPUT!$I$2),"Off Meds",IF(C17735&lt;=(INT(INPUT!$I$1)+INPUT!$I$2),"Washout","On Meds"))))</f>
        <v/>
      </c>
      <c r="F17735">
        <f>IF(B17735="","",1.509*(LN(B17735)^1.084-5.381))</f>
        <v/>
      </c>
      <c r="G17735">
        <f>IF(F17735="","",IF(F17735&lt;0,10*F17735^2,0))</f>
        <v/>
      </c>
      <c r="H17735">
        <f>IF(F17735="","",IF(F17735&gt;0,10*F17735^2,0))</f>
        <v/>
      </c>
    </row>
    <row r="17736">
      <c r="A17736">
        <f>Input!A17736</f>
        <v/>
      </c>
      <c r="B17736">
        <f>IF(ISNUMBER(Input!B17736),IF(AND(Input!B17736&gt;=20,Input!B17736&lt;=700),Input!B17736,""),"")</f>
        <v/>
      </c>
      <c r="C17736">
        <f>IF(B17736="","",INT(A17736))</f>
        <v/>
      </c>
      <c r="D17736">
        <f>IF(B17736="","",HOUR(A17736))</f>
        <v/>
      </c>
      <c r="E17736">
        <f>IF(B17736="","",IF(INPUT!$I$1="","",IF(C17736&lt;(INT(INPUT!$I$1)-INPUT!$I$2),"Off Meds",IF(C17736&lt;=(INT(INPUT!$I$1)+INPUT!$I$2),"Washout","On Meds"))))</f>
        <v/>
      </c>
      <c r="F17736">
        <f>IF(B17736="","",1.509*(LN(B17736)^1.084-5.381))</f>
        <v/>
      </c>
      <c r="G17736">
        <f>IF(F17736="","",IF(F17736&lt;0,10*F17736^2,0))</f>
        <v/>
      </c>
      <c r="H17736">
        <f>IF(F17736="","",IF(F17736&gt;0,10*F17736^2,0))</f>
        <v/>
      </c>
    </row>
    <row r="17737">
      <c r="A17737">
        <f>Input!A17737</f>
        <v/>
      </c>
      <c r="B17737">
        <f>IF(ISNUMBER(Input!B17737),IF(AND(Input!B17737&gt;=20,Input!B17737&lt;=700),Input!B17737,""),"")</f>
        <v/>
      </c>
      <c r="C17737">
        <f>IF(B17737="","",INT(A17737))</f>
        <v/>
      </c>
      <c r="D17737">
        <f>IF(B17737="","",HOUR(A17737))</f>
        <v/>
      </c>
      <c r="E17737">
        <f>IF(B17737="","",IF(INPUT!$I$1="","",IF(C17737&lt;(INT(INPUT!$I$1)-INPUT!$I$2),"Off Meds",IF(C17737&lt;=(INT(INPUT!$I$1)+INPUT!$I$2),"Washout","On Meds"))))</f>
        <v/>
      </c>
      <c r="F17737">
        <f>IF(B17737="","",1.509*(LN(B17737)^1.084-5.381))</f>
        <v/>
      </c>
      <c r="G17737">
        <f>IF(F17737="","",IF(F17737&lt;0,10*F17737^2,0))</f>
        <v/>
      </c>
      <c r="H17737">
        <f>IF(F17737="","",IF(F17737&gt;0,10*F17737^2,0))</f>
        <v/>
      </c>
    </row>
    <row r="17738">
      <c r="A17738">
        <f>Input!A17738</f>
        <v/>
      </c>
      <c r="B17738">
        <f>IF(ISNUMBER(Input!B17738),IF(AND(Input!B17738&gt;=20,Input!B17738&lt;=700),Input!B17738,""),"")</f>
        <v/>
      </c>
      <c r="C17738">
        <f>IF(B17738="","",INT(A17738))</f>
        <v/>
      </c>
      <c r="D17738">
        <f>IF(B17738="","",HOUR(A17738))</f>
        <v/>
      </c>
      <c r="E17738">
        <f>IF(B17738="","",IF(INPUT!$I$1="","",IF(C17738&lt;(INT(INPUT!$I$1)-INPUT!$I$2),"Off Meds",IF(C17738&lt;=(INT(INPUT!$I$1)+INPUT!$I$2),"Washout","On Meds"))))</f>
        <v/>
      </c>
      <c r="F17738">
        <f>IF(B17738="","",1.509*(LN(B17738)^1.084-5.381))</f>
        <v/>
      </c>
      <c r="G17738">
        <f>IF(F17738="","",IF(F17738&lt;0,10*F17738^2,0))</f>
        <v/>
      </c>
      <c r="H17738">
        <f>IF(F17738="","",IF(F17738&gt;0,10*F17738^2,0))</f>
        <v/>
      </c>
    </row>
    <row r="17739">
      <c r="A17739">
        <f>Input!A17739</f>
        <v/>
      </c>
      <c r="B17739">
        <f>IF(ISNUMBER(Input!B17739),IF(AND(Input!B17739&gt;=20,Input!B17739&lt;=700),Input!B17739,""),"")</f>
        <v/>
      </c>
      <c r="C17739">
        <f>IF(B17739="","",INT(A17739))</f>
        <v/>
      </c>
      <c r="D17739">
        <f>IF(B17739="","",HOUR(A17739))</f>
        <v/>
      </c>
      <c r="E17739">
        <f>IF(B17739="","",IF(INPUT!$I$1="","",IF(C17739&lt;(INT(INPUT!$I$1)-INPUT!$I$2),"Off Meds",IF(C17739&lt;=(INT(INPUT!$I$1)+INPUT!$I$2),"Washout","On Meds"))))</f>
        <v/>
      </c>
      <c r="F17739">
        <f>IF(B17739="","",1.509*(LN(B17739)^1.084-5.381))</f>
        <v/>
      </c>
      <c r="G17739">
        <f>IF(F17739="","",IF(F17739&lt;0,10*F17739^2,0))</f>
        <v/>
      </c>
      <c r="H17739">
        <f>IF(F17739="","",IF(F17739&gt;0,10*F17739^2,0))</f>
        <v/>
      </c>
    </row>
    <row r="17740">
      <c r="A17740">
        <f>Input!A17740</f>
        <v/>
      </c>
      <c r="B17740">
        <f>IF(ISNUMBER(Input!B17740),IF(AND(Input!B17740&gt;=20,Input!B17740&lt;=700),Input!B17740,""),"")</f>
        <v/>
      </c>
      <c r="C17740">
        <f>IF(B17740="","",INT(A17740))</f>
        <v/>
      </c>
      <c r="D17740">
        <f>IF(B17740="","",HOUR(A17740))</f>
        <v/>
      </c>
      <c r="E17740">
        <f>IF(B17740="","",IF(INPUT!$I$1="","",IF(C17740&lt;(INT(INPUT!$I$1)-INPUT!$I$2),"Off Meds",IF(C17740&lt;=(INT(INPUT!$I$1)+INPUT!$I$2),"Washout","On Meds"))))</f>
        <v/>
      </c>
      <c r="F17740">
        <f>IF(B17740="","",1.509*(LN(B17740)^1.084-5.381))</f>
        <v/>
      </c>
      <c r="G17740">
        <f>IF(F17740="","",IF(F17740&lt;0,10*F17740^2,0))</f>
        <v/>
      </c>
      <c r="H17740">
        <f>IF(F17740="","",IF(F17740&gt;0,10*F17740^2,0))</f>
        <v/>
      </c>
    </row>
    <row r="17741">
      <c r="A17741">
        <f>Input!A17741</f>
        <v/>
      </c>
      <c r="B17741">
        <f>IF(ISNUMBER(Input!B17741),IF(AND(Input!B17741&gt;=20,Input!B17741&lt;=700),Input!B17741,""),"")</f>
        <v/>
      </c>
      <c r="C17741">
        <f>IF(B17741="","",INT(A17741))</f>
        <v/>
      </c>
      <c r="D17741">
        <f>IF(B17741="","",HOUR(A17741))</f>
        <v/>
      </c>
      <c r="E17741">
        <f>IF(B17741="","",IF(INPUT!$I$1="","",IF(C17741&lt;(INT(INPUT!$I$1)-INPUT!$I$2),"Off Meds",IF(C17741&lt;=(INT(INPUT!$I$1)+INPUT!$I$2),"Washout","On Meds"))))</f>
        <v/>
      </c>
      <c r="F17741">
        <f>IF(B17741="","",1.509*(LN(B17741)^1.084-5.381))</f>
        <v/>
      </c>
      <c r="G17741">
        <f>IF(F17741="","",IF(F17741&lt;0,10*F17741^2,0))</f>
        <v/>
      </c>
      <c r="H17741">
        <f>IF(F17741="","",IF(F17741&gt;0,10*F17741^2,0))</f>
        <v/>
      </c>
    </row>
    <row r="17742">
      <c r="A17742">
        <f>Input!A17742</f>
        <v/>
      </c>
      <c r="B17742">
        <f>IF(ISNUMBER(Input!B17742),IF(AND(Input!B17742&gt;=20,Input!B17742&lt;=700),Input!B17742,""),"")</f>
        <v/>
      </c>
      <c r="C17742">
        <f>IF(B17742="","",INT(A17742))</f>
        <v/>
      </c>
      <c r="D17742">
        <f>IF(B17742="","",HOUR(A17742))</f>
        <v/>
      </c>
      <c r="E17742">
        <f>IF(B17742="","",IF(INPUT!$I$1="","",IF(C17742&lt;(INT(INPUT!$I$1)-INPUT!$I$2),"Off Meds",IF(C17742&lt;=(INT(INPUT!$I$1)+INPUT!$I$2),"Washout","On Meds"))))</f>
        <v/>
      </c>
      <c r="F17742">
        <f>IF(B17742="","",1.509*(LN(B17742)^1.084-5.381))</f>
        <v/>
      </c>
      <c r="G17742">
        <f>IF(F17742="","",IF(F17742&lt;0,10*F17742^2,0))</f>
        <v/>
      </c>
      <c r="H17742">
        <f>IF(F17742="","",IF(F17742&gt;0,10*F17742^2,0))</f>
        <v/>
      </c>
    </row>
    <row r="17743">
      <c r="A17743">
        <f>Input!A17743</f>
        <v/>
      </c>
      <c r="B17743">
        <f>IF(ISNUMBER(Input!B17743),IF(AND(Input!B17743&gt;=20,Input!B17743&lt;=700),Input!B17743,""),"")</f>
        <v/>
      </c>
      <c r="C17743">
        <f>IF(B17743="","",INT(A17743))</f>
        <v/>
      </c>
      <c r="D17743">
        <f>IF(B17743="","",HOUR(A17743))</f>
        <v/>
      </c>
      <c r="E17743">
        <f>IF(B17743="","",IF(INPUT!$I$1="","",IF(C17743&lt;(INT(INPUT!$I$1)-INPUT!$I$2),"Off Meds",IF(C17743&lt;=(INT(INPUT!$I$1)+INPUT!$I$2),"Washout","On Meds"))))</f>
        <v/>
      </c>
      <c r="F17743">
        <f>IF(B17743="","",1.509*(LN(B17743)^1.084-5.381))</f>
        <v/>
      </c>
      <c r="G17743">
        <f>IF(F17743="","",IF(F17743&lt;0,10*F17743^2,0))</f>
        <v/>
      </c>
      <c r="H17743">
        <f>IF(F17743="","",IF(F17743&gt;0,10*F17743^2,0))</f>
        <v/>
      </c>
    </row>
    <row r="17744">
      <c r="A17744">
        <f>Input!A17744</f>
        <v/>
      </c>
      <c r="B17744">
        <f>IF(ISNUMBER(Input!B17744),IF(AND(Input!B17744&gt;=20,Input!B17744&lt;=700),Input!B17744,""),"")</f>
        <v/>
      </c>
      <c r="C17744">
        <f>IF(B17744="","",INT(A17744))</f>
        <v/>
      </c>
      <c r="D17744">
        <f>IF(B17744="","",HOUR(A17744))</f>
        <v/>
      </c>
      <c r="E17744">
        <f>IF(B17744="","",IF(INPUT!$I$1="","",IF(C17744&lt;(INT(INPUT!$I$1)-INPUT!$I$2),"Off Meds",IF(C17744&lt;=(INT(INPUT!$I$1)+INPUT!$I$2),"Washout","On Meds"))))</f>
        <v/>
      </c>
      <c r="F17744">
        <f>IF(B17744="","",1.509*(LN(B17744)^1.084-5.381))</f>
        <v/>
      </c>
      <c r="G17744">
        <f>IF(F17744="","",IF(F17744&lt;0,10*F17744^2,0))</f>
        <v/>
      </c>
      <c r="H17744">
        <f>IF(F17744="","",IF(F17744&gt;0,10*F17744^2,0))</f>
        <v/>
      </c>
    </row>
    <row r="17745">
      <c r="A17745">
        <f>Input!A17745</f>
        <v/>
      </c>
      <c r="B17745">
        <f>IF(ISNUMBER(Input!B17745),IF(AND(Input!B17745&gt;=20,Input!B17745&lt;=700),Input!B17745,""),"")</f>
        <v/>
      </c>
      <c r="C17745">
        <f>IF(B17745="","",INT(A17745))</f>
        <v/>
      </c>
      <c r="D17745">
        <f>IF(B17745="","",HOUR(A17745))</f>
        <v/>
      </c>
      <c r="E17745">
        <f>IF(B17745="","",IF(INPUT!$I$1="","",IF(C17745&lt;(INT(INPUT!$I$1)-INPUT!$I$2),"Off Meds",IF(C17745&lt;=(INT(INPUT!$I$1)+INPUT!$I$2),"Washout","On Meds"))))</f>
        <v/>
      </c>
      <c r="F17745">
        <f>IF(B17745="","",1.509*(LN(B17745)^1.084-5.381))</f>
        <v/>
      </c>
      <c r="G17745">
        <f>IF(F17745="","",IF(F17745&lt;0,10*F17745^2,0))</f>
        <v/>
      </c>
      <c r="H17745">
        <f>IF(F17745="","",IF(F17745&gt;0,10*F17745^2,0))</f>
        <v/>
      </c>
    </row>
    <row r="17746">
      <c r="A17746">
        <f>Input!A17746</f>
        <v/>
      </c>
      <c r="B17746">
        <f>IF(ISNUMBER(Input!B17746),IF(AND(Input!B17746&gt;=20,Input!B17746&lt;=700),Input!B17746,""),"")</f>
        <v/>
      </c>
      <c r="C17746">
        <f>IF(B17746="","",INT(A17746))</f>
        <v/>
      </c>
      <c r="D17746">
        <f>IF(B17746="","",HOUR(A17746))</f>
        <v/>
      </c>
      <c r="E17746">
        <f>IF(B17746="","",IF(INPUT!$I$1="","",IF(C17746&lt;(INT(INPUT!$I$1)-INPUT!$I$2),"Off Meds",IF(C17746&lt;=(INT(INPUT!$I$1)+INPUT!$I$2),"Washout","On Meds"))))</f>
        <v/>
      </c>
      <c r="F17746">
        <f>IF(B17746="","",1.509*(LN(B17746)^1.084-5.381))</f>
        <v/>
      </c>
      <c r="G17746">
        <f>IF(F17746="","",IF(F17746&lt;0,10*F17746^2,0))</f>
        <v/>
      </c>
      <c r="H17746">
        <f>IF(F17746="","",IF(F17746&gt;0,10*F17746^2,0))</f>
        <v/>
      </c>
    </row>
    <row r="17747">
      <c r="A17747">
        <f>Input!A17747</f>
        <v/>
      </c>
      <c r="B17747">
        <f>IF(ISNUMBER(Input!B17747),IF(AND(Input!B17747&gt;=20,Input!B17747&lt;=700),Input!B17747,""),"")</f>
        <v/>
      </c>
      <c r="C17747">
        <f>IF(B17747="","",INT(A17747))</f>
        <v/>
      </c>
      <c r="D17747">
        <f>IF(B17747="","",HOUR(A17747))</f>
        <v/>
      </c>
      <c r="E17747">
        <f>IF(B17747="","",IF(INPUT!$I$1="","",IF(C17747&lt;(INT(INPUT!$I$1)-INPUT!$I$2),"Off Meds",IF(C17747&lt;=(INT(INPUT!$I$1)+INPUT!$I$2),"Washout","On Meds"))))</f>
        <v/>
      </c>
      <c r="F17747">
        <f>IF(B17747="","",1.509*(LN(B17747)^1.084-5.381))</f>
        <v/>
      </c>
      <c r="G17747">
        <f>IF(F17747="","",IF(F17747&lt;0,10*F17747^2,0))</f>
        <v/>
      </c>
      <c r="H17747">
        <f>IF(F17747="","",IF(F17747&gt;0,10*F17747^2,0))</f>
        <v/>
      </c>
    </row>
    <row r="17748">
      <c r="A17748">
        <f>Input!A17748</f>
        <v/>
      </c>
      <c r="B17748">
        <f>IF(ISNUMBER(Input!B17748),IF(AND(Input!B17748&gt;=20,Input!B17748&lt;=700),Input!B17748,""),"")</f>
        <v/>
      </c>
      <c r="C17748">
        <f>IF(B17748="","",INT(A17748))</f>
        <v/>
      </c>
      <c r="D17748">
        <f>IF(B17748="","",HOUR(A17748))</f>
        <v/>
      </c>
      <c r="E17748">
        <f>IF(B17748="","",IF(INPUT!$I$1="","",IF(C17748&lt;(INT(INPUT!$I$1)-INPUT!$I$2),"Off Meds",IF(C17748&lt;=(INT(INPUT!$I$1)+INPUT!$I$2),"Washout","On Meds"))))</f>
        <v/>
      </c>
      <c r="F17748">
        <f>IF(B17748="","",1.509*(LN(B17748)^1.084-5.381))</f>
        <v/>
      </c>
      <c r="G17748">
        <f>IF(F17748="","",IF(F17748&lt;0,10*F17748^2,0))</f>
        <v/>
      </c>
      <c r="H17748">
        <f>IF(F17748="","",IF(F17748&gt;0,10*F17748^2,0))</f>
        <v/>
      </c>
    </row>
    <row r="17749">
      <c r="A17749">
        <f>Input!A17749</f>
        <v/>
      </c>
      <c r="B17749">
        <f>IF(ISNUMBER(Input!B17749),IF(AND(Input!B17749&gt;=20,Input!B17749&lt;=700),Input!B17749,""),"")</f>
        <v/>
      </c>
      <c r="C17749">
        <f>IF(B17749="","",INT(A17749))</f>
        <v/>
      </c>
      <c r="D17749">
        <f>IF(B17749="","",HOUR(A17749))</f>
        <v/>
      </c>
      <c r="E17749">
        <f>IF(B17749="","",IF(INPUT!$I$1="","",IF(C17749&lt;(INT(INPUT!$I$1)-INPUT!$I$2),"Off Meds",IF(C17749&lt;=(INT(INPUT!$I$1)+INPUT!$I$2),"Washout","On Meds"))))</f>
        <v/>
      </c>
      <c r="F17749">
        <f>IF(B17749="","",1.509*(LN(B17749)^1.084-5.381))</f>
        <v/>
      </c>
      <c r="G17749">
        <f>IF(F17749="","",IF(F17749&lt;0,10*F17749^2,0))</f>
        <v/>
      </c>
      <c r="H17749">
        <f>IF(F17749="","",IF(F17749&gt;0,10*F17749^2,0))</f>
        <v/>
      </c>
    </row>
    <row r="17750">
      <c r="A17750">
        <f>Input!A17750</f>
        <v/>
      </c>
      <c r="B17750">
        <f>IF(ISNUMBER(Input!B17750),IF(AND(Input!B17750&gt;=20,Input!B17750&lt;=700),Input!B17750,""),"")</f>
        <v/>
      </c>
      <c r="C17750">
        <f>IF(B17750="","",INT(A17750))</f>
        <v/>
      </c>
      <c r="D17750">
        <f>IF(B17750="","",HOUR(A17750))</f>
        <v/>
      </c>
      <c r="E17750">
        <f>IF(B17750="","",IF(INPUT!$I$1="","",IF(C17750&lt;(INT(INPUT!$I$1)-INPUT!$I$2),"Off Meds",IF(C17750&lt;=(INT(INPUT!$I$1)+INPUT!$I$2),"Washout","On Meds"))))</f>
        <v/>
      </c>
      <c r="F17750">
        <f>IF(B17750="","",1.509*(LN(B17750)^1.084-5.381))</f>
        <v/>
      </c>
      <c r="G17750">
        <f>IF(F17750="","",IF(F17750&lt;0,10*F17750^2,0))</f>
        <v/>
      </c>
      <c r="H17750">
        <f>IF(F17750="","",IF(F17750&gt;0,10*F17750^2,0))</f>
        <v/>
      </c>
    </row>
    <row r="17751">
      <c r="A17751">
        <f>Input!A17751</f>
        <v/>
      </c>
      <c r="B17751">
        <f>IF(ISNUMBER(Input!B17751),IF(AND(Input!B17751&gt;=20,Input!B17751&lt;=700),Input!B17751,""),"")</f>
        <v/>
      </c>
      <c r="C17751">
        <f>IF(B17751="","",INT(A17751))</f>
        <v/>
      </c>
      <c r="D17751">
        <f>IF(B17751="","",HOUR(A17751))</f>
        <v/>
      </c>
      <c r="E17751">
        <f>IF(B17751="","",IF(INPUT!$I$1="","",IF(C17751&lt;(INT(INPUT!$I$1)-INPUT!$I$2),"Off Meds",IF(C17751&lt;=(INT(INPUT!$I$1)+INPUT!$I$2),"Washout","On Meds"))))</f>
        <v/>
      </c>
      <c r="F17751">
        <f>IF(B17751="","",1.509*(LN(B17751)^1.084-5.381))</f>
        <v/>
      </c>
      <c r="G17751">
        <f>IF(F17751="","",IF(F17751&lt;0,10*F17751^2,0))</f>
        <v/>
      </c>
      <c r="H17751">
        <f>IF(F17751="","",IF(F17751&gt;0,10*F17751^2,0))</f>
        <v/>
      </c>
    </row>
    <row r="17752">
      <c r="A17752">
        <f>Input!A17752</f>
        <v/>
      </c>
      <c r="B17752">
        <f>IF(ISNUMBER(Input!B17752),IF(AND(Input!B17752&gt;=20,Input!B17752&lt;=700),Input!B17752,""),"")</f>
        <v/>
      </c>
      <c r="C17752">
        <f>IF(B17752="","",INT(A17752))</f>
        <v/>
      </c>
      <c r="D17752">
        <f>IF(B17752="","",HOUR(A17752))</f>
        <v/>
      </c>
      <c r="E17752">
        <f>IF(B17752="","",IF(INPUT!$I$1="","",IF(C17752&lt;(INT(INPUT!$I$1)-INPUT!$I$2),"Off Meds",IF(C17752&lt;=(INT(INPUT!$I$1)+INPUT!$I$2),"Washout","On Meds"))))</f>
        <v/>
      </c>
      <c r="F17752">
        <f>IF(B17752="","",1.509*(LN(B17752)^1.084-5.381))</f>
        <v/>
      </c>
      <c r="G17752">
        <f>IF(F17752="","",IF(F17752&lt;0,10*F17752^2,0))</f>
        <v/>
      </c>
      <c r="H17752">
        <f>IF(F17752="","",IF(F17752&gt;0,10*F17752^2,0))</f>
        <v/>
      </c>
    </row>
    <row r="17753">
      <c r="A17753">
        <f>Input!A17753</f>
        <v/>
      </c>
      <c r="B17753">
        <f>IF(ISNUMBER(Input!B17753),IF(AND(Input!B17753&gt;=20,Input!B17753&lt;=700),Input!B17753,""),"")</f>
        <v/>
      </c>
      <c r="C17753">
        <f>IF(B17753="","",INT(A17753))</f>
        <v/>
      </c>
      <c r="D17753">
        <f>IF(B17753="","",HOUR(A17753))</f>
        <v/>
      </c>
      <c r="E17753">
        <f>IF(B17753="","",IF(INPUT!$I$1="","",IF(C17753&lt;(INT(INPUT!$I$1)-INPUT!$I$2),"Off Meds",IF(C17753&lt;=(INT(INPUT!$I$1)+INPUT!$I$2),"Washout","On Meds"))))</f>
        <v/>
      </c>
      <c r="F17753">
        <f>IF(B17753="","",1.509*(LN(B17753)^1.084-5.381))</f>
        <v/>
      </c>
      <c r="G17753">
        <f>IF(F17753="","",IF(F17753&lt;0,10*F17753^2,0))</f>
        <v/>
      </c>
      <c r="H17753">
        <f>IF(F17753="","",IF(F17753&gt;0,10*F17753^2,0))</f>
        <v/>
      </c>
    </row>
    <row r="17754">
      <c r="A17754">
        <f>Input!A17754</f>
        <v/>
      </c>
      <c r="B17754">
        <f>IF(ISNUMBER(Input!B17754),IF(AND(Input!B17754&gt;=20,Input!B17754&lt;=700),Input!B17754,""),"")</f>
        <v/>
      </c>
      <c r="C17754">
        <f>IF(B17754="","",INT(A17754))</f>
        <v/>
      </c>
      <c r="D17754">
        <f>IF(B17754="","",HOUR(A17754))</f>
        <v/>
      </c>
      <c r="E17754">
        <f>IF(B17754="","",IF(INPUT!$I$1="","",IF(C17754&lt;(INT(INPUT!$I$1)-INPUT!$I$2),"Off Meds",IF(C17754&lt;=(INT(INPUT!$I$1)+INPUT!$I$2),"Washout","On Meds"))))</f>
        <v/>
      </c>
      <c r="F17754">
        <f>IF(B17754="","",1.509*(LN(B17754)^1.084-5.381))</f>
        <v/>
      </c>
      <c r="G17754">
        <f>IF(F17754="","",IF(F17754&lt;0,10*F17754^2,0))</f>
        <v/>
      </c>
      <c r="H17754">
        <f>IF(F17754="","",IF(F17754&gt;0,10*F17754^2,0))</f>
        <v/>
      </c>
    </row>
    <row r="17755">
      <c r="A17755">
        <f>Input!A17755</f>
        <v/>
      </c>
      <c r="B17755">
        <f>IF(ISNUMBER(Input!B17755),IF(AND(Input!B17755&gt;=20,Input!B17755&lt;=700),Input!B17755,""),"")</f>
        <v/>
      </c>
      <c r="C17755">
        <f>IF(B17755="","",INT(A17755))</f>
        <v/>
      </c>
      <c r="D17755">
        <f>IF(B17755="","",HOUR(A17755))</f>
        <v/>
      </c>
      <c r="E17755">
        <f>IF(B17755="","",IF(INPUT!$I$1="","",IF(C17755&lt;(INT(INPUT!$I$1)-INPUT!$I$2),"Off Meds",IF(C17755&lt;=(INT(INPUT!$I$1)+INPUT!$I$2),"Washout","On Meds"))))</f>
        <v/>
      </c>
      <c r="F17755">
        <f>IF(B17755="","",1.509*(LN(B17755)^1.084-5.381))</f>
        <v/>
      </c>
      <c r="G17755">
        <f>IF(F17755="","",IF(F17755&lt;0,10*F17755^2,0))</f>
        <v/>
      </c>
      <c r="H17755">
        <f>IF(F17755="","",IF(F17755&gt;0,10*F17755^2,0))</f>
        <v/>
      </c>
    </row>
    <row r="17756">
      <c r="A17756">
        <f>Input!A17756</f>
        <v/>
      </c>
      <c r="B17756">
        <f>IF(ISNUMBER(Input!B17756),IF(AND(Input!B17756&gt;=20,Input!B17756&lt;=700),Input!B17756,""),"")</f>
        <v/>
      </c>
      <c r="C17756">
        <f>IF(B17756="","",INT(A17756))</f>
        <v/>
      </c>
      <c r="D17756">
        <f>IF(B17756="","",HOUR(A17756))</f>
        <v/>
      </c>
      <c r="E17756">
        <f>IF(B17756="","",IF(INPUT!$I$1="","",IF(C17756&lt;(INT(INPUT!$I$1)-INPUT!$I$2),"Off Meds",IF(C17756&lt;=(INT(INPUT!$I$1)+INPUT!$I$2),"Washout","On Meds"))))</f>
        <v/>
      </c>
      <c r="F17756">
        <f>IF(B17756="","",1.509*(LN(B17756)^1.084-5.381))</f>
        <v/>
      </c>
      <c r="G17756">
        <f>IF(F17756="","",IF(F17756&lt;0,10*F17756^2,0))</f>
        <v/>
      </c>
      <c r="H17756">
        <f>IF(F17756="","",IF(F17756&gt;0,10*F17756^2,0))</f>
        <v/>
      </c>
    </row>
    <row r="17757">
      <c r="A17757">
        <f>Input!A17757</f>
        <v/>
      </c>
      <c r="B17757">
        <f>IF(ISNUMBER(Input!B17757),IF(AND(Input!B17757&gt;=20,Input!B17757&lt;=700),Input!B17757,""),"")</f>
        <v/>
      </c>
      <c r="C17757">
        <f>IF(B17757="","",INT(A17757))</f>
        <v/>
      </c>
      <c r="D17757">
        <f>IF(B17757="","",HOUR(A17757))</f>
        <v/>
      </c>
      <c r="E17757">
        <f>IF(B17757="","",IF(INPUT!$I$1="","",IF(C17757&lt;(INT(INPUT!$I$1)-INPUT!$I$2),"Off Meds",IF(C17757&lt;=(INT(INPUT!$I$1)+INPUT!$I$2),"Washout","On Meds"))))</f>
        <v/>
      </c>
      <c r="F17757">
        <f>IF(B17757="","",1.509*(LN(B17757)^1.084-5.381))</f>
        <v/>
      </c>
      <c r="G17757">
        <f>IF(F17757="","",IF(F17757&lt;0,10*F17757^2,0))</f>
        <v/>
      </c>
      <c r="H17757">
        <f>IF(F17757="","",IF(F17757&gt;0,10*F17757^2,0))</f>
        <v/>
      </c>
    </row>
    <row r="17758">
      <c r="A17758">
        <f>Input!A17758</f>
        <v/>
      </c>
      <c r="B17758">
        <f>IF(ISNUMBER(Input!B17758),IF(AND(Input!B17758&gt;=20,Input!B17758&lt;=700),Input!B17758,""),"")</f>
        <v/>
      </c>
      <c r="C17758">
        <f>IF(B17758="","",INT(A17758))</f>
        <v/>
      </c>
      <c r="D17758">
        <f>IF(B17758="","",HOUR(A17758))</f>
        <v/>
      </c>
      <c r="E17758">
        <f>IF(B17758="","",IF(INPUT!$I$1="","",IF(C17758&lt;(INT(INPUT!$I$1)-INPUT!$I$2),"Off Meds",IF(C17758&lt;=(INT(INPUT!$I$1)+INPUT!$I$2),"Washout","On Meds"))))</f>
        <v/>
      </c>
      <c r="F17758">
        <f>IF(B17758="","",1.509*(LN(B17758)^1.084-5.381))</f>
        <v/>
      </c>
      <c r="G17758">
        <f>IF(F17758="","",IF(F17758&lt;0,10*F17758^2,0))</f>
        <v/>
      </c>
      <c r="H17758">
        <f>IF(F17758="","",IF(F17758&gt;0,10*F17758^2,0))</f>
        <v/>
      </c>
    </row>
    <row r="17759">
      <c r="A17759">
        <f>Input!A17759</f>
        <v/>
      </c>
      <c r="B17759">
        <f>IF(ISNUMBER(Input!B17759),IF(AND(Input!B17759&gt;=20,Input!B17759&lt;=700),Input!B17759,""),"")</f>
        <v/>
      </c>
      <c r="C17759">
        <f>IF(B17759="","",INT(A17759))</f>
        <v/>
      </c>
      <c r="D17759">
        <f>IF(B17759="","",HOUR(A17759))</f>
        <v/>
      </c>
      <c r="E17759">
        <f>IF(B17759="","",IF(INPUT!$I$1="","",IF(C17759&lt;(INT(INPUT!$I$1)-INPUT!$I$2),"Off Meds",IF(C17759&lt;=(INT(INPUT!$I$1)+INPUT!$I$2),"Washout","On Meds"))))</f>
        <v/>
      </c>
      <c r="F17759">
        <f>IF(B17759="","",1.509*(LN(B17759)^1.084-5.381))</f>
        <v/>
      </c>
      <c r="G17759">
        <f>IF(F17759="","",IF(F17759&lt;0,10*F17759^2,0))</f>
        <v/>
      </c>
      <c r="H17759">
        <f>IF(F17759="","",IF(F17759&gt;0,10*F17759^2,0))</f>
        <v/>
      </c>
    </row>
    <row r="17760">
      <c r="A17760">
        <f>Input!A17760</f>
        <v/>
      </c>
      <c r="B17760">
        <f>IF(ISNUMBER(Input!B17760),IF(AND(Input!B17760&gt;=20,Input!B17760&lt;=700),Input!B17760,""),"")</f>
        <v/>
      </c>
      <c r="C17760">
        <f>IF(B17760="","",INT(A17760))</f>
        <v/>
      </c>
      <c r="D17760">
        <f>IF(B17760="","",HOUR(A17760))</f>
        <v/>
      </c>
      <c r="E17760">
        <f>IF(B17760="","",IF(INPUT!$I$1="","",IF(C17760&lt;(INT(INPUT!$I$1)-INPUT!$I$2),"Off Meds",IF(C17760&lt;=(INT(INPUT!$I$1)+INPUT!$I$2),"Washout","On Meds"))))</f>
        <v/>
      </c>
      <c r="F17760">
        <f>IF(B17760="","",1.509*(LN(B17760)^1.084-5.381))</f>
        <v/>
      </c>
      <c r="G17760">
        <f>IF(F17760="","",IF(F17760&lt;0,10*F17760^2,0))</f>
        <v/>
      </c>
      <c r="H17760">
        <f>IF(F17760="","",IF(F17760&gt;0,10*F17760^2,0))</f>
        <v/>
      </c>
    </row>
    <row r="17761">
      <c r="A17761">
        <f>Input!A17761</f>
        <v/>
      </c>
      <c r="B17761">
        <f>IF(ISNUMBER(Input!B17761),IF(AND(Input!B17761&gt;=20,Input!B17761&lt;=700),Input!B17761,""),"")</f>
        <v/>
      </c>
      <c r="C17761">
        <f>IF(B17761="","",INT(A17761))</f>
        <v/>
      </c>
      <c r="D17761">
        <f>IF(B17761="","",HOUR(A17761))</f>
        <v/>
      </c>
      <c r="E17761">
        <f>IF(B17761="","",IF(INPUT!$I$1="","",IF(C17761&lt;(INT(INPUT!$I$1)-INPUT!$I$2),"Off Meds",IF(C17761&lt;=(INT(INPUT!$I$1)+INPUT!$I$2),"Washout","On Meds"))))</f>
        <v/>
      </c>
      <c r="F17761">
        <f>IF(B17761="","",1.509*(LN(B17761)^1.084-5.381))</f>
        <v/>
      </c>
      <c r="G17761">
        <f>IF(F17761="","",IF(F17761&lt;0,10*F17761^2,0))</f>
        <v/>
      </c>
      <c r="H17761">
        <f>IF(F17761="","",IF(F17761&gt;0,10*F17761^2,0))</f>
        <v/>
      </c>
    </row>
    <row r="17762">
      <c r="A17762">
        <f>Input!A17762</f>
        <v/>
      </c>
      <c r="B17762">
        <f>IF(ISNUMBER(Input!B17762),IF(AND(Input!B17762&gt;=20,Input!B17762&lt;=700),Input!B17762,""),"")</f>
        <v/>
      </c>
      <c r="C17762">
        <f>IF(B17762="","",INT(A17762))</f>
        <v/>
      </c>
      <c r="D17762">
        <f>IF(B17762="","",HOUR(A17762))</f>
        <v/>
      </c>
      <c r="E17762">
        <f>IF(B17762="","",IF(INPUT!$I$1="","",IF(C17762&lt;(INT(INPUT!$I$1)-INPUT!$I$2),"Off Meds",IF(C17762&lt;=(INT(INPUT!$I$1)+INPUT!$I$2),"Washout","On Meds"))))</f>
        <v/>
      </c>
      <c r="F17762">
        <f>IF(B17762="","",1.509*(LN(B17762)^1.084-5.381))</f>
        <v/>
      </c>
      <c r="G17762">
        <f>IF(F17762="","",IF(F17762&lt;0,10*F17762^2,0))</f>
        <v/>
      </c>
      <c r="H17762">
        <f>IF(F17762="","",IF(F17762&gt;0,10*F17762^2,0))</f>
        <v/>
      </c>
    </row>
    <row r="17763">
      <c r="A17763">
        <f>Input!A17763</f>
        <v/>
      </c>
      <c r="B17763">
        <f>IF(ISNUMBER(Input!B17763),IF(AND(Input!B17763&gt;=20,Input!B17763&lt;=700),Input!B17763,""),"")</f>
        <v/>
      </c>
      <c r="C17763">
        <f>IF(B17763="","",INT(A17763))</f>
        <v/>
      </c>
      <c r="D17763">
        <f>IF(B17763="","",HOUR(A17763))</f>
        <v/>
      </c>
      <c r="E17763">
        <f>IF(B17763="","",IF(INPUT!$I$1="","",IF(C17763&lt;(INT(INPUT!$I$1)-INPUT!$I$2),"Off Meds",IF(C17763&lt;=(INT(INPUT!$I$1)+INPUT!$I$2),"Washout","On Meds"))))</f>
        <v/>
      </c>
      <c r="F17763">
        <f>IF(B17763="","",1.509*(LN(B17763)^1.084-5.381))</f>
        <v/>
      </c>
      <c r="G17763">
        <f>IF(F17763="","",IF(F17763&lt;0,10*F17763^2,0))</f>
        <v/>
      </c>
      <c r="H17763">
        <f>IF(F17763="","",IF(F17763&gt;0,10*F17763^2,0))</f>
        <v/>
      </c>
    </row>
    <row r="17764">
      <c r="A17764">
        <f>Input!A17764</f>
        <v/>
      </c>
      <c r="B17764">
        <f>IF(ISNUMBER(Input!B17764),IF(AND(Input!B17764&gt;=20,Input!B17764&lt;=700),Input!B17764,""),"")</f>
        <v/>
      </c>
      <c r="C17764">
        <f>IF(B17764="","",INT(A17764))</f>
        <v/>
      </c>
      <c r="D17764">
        <f>IF(B17764="","",HOUR(A17764))</f>
        <v/>
      </c>
      <c r="E17764">
        <f>IF(B17764="","",IF(INPUT!$I$1="","",IF(C17764&lt;(INT(INPUT!$I$1)-INPUT!$I$2),"Off Meds",IF(C17764&lt;=(INT(INPUT!$I$1)+INPUT!$I$2),"Washout","On Meds"))))</f>
        <v/>
      </c>
      <c r="F17764">
        <f>IF(B17764="","",1.509*(LN(B17764)^1.084-5.381))</f>
        <v/>
      </c>
      <c r="G17764">
        <f>IF(F17764="","",IF(F17764&lt;0,10*F17764^2,0))</f>
        <v/>
      </c>
      <c r="H17764">
        <f>IF(F17764="","",IF(F17764&gt;0,10*F17764^2,0))</f>
        <v/>
      </c>
    </row>
    <row r="17765">
      <c r="A17765">
        <f>Input!A17765</f>
        <v/>
      </c>
      <c r="B17765">
        <f>IF(ISNUMBER(Input!B17765),IF(AND(Input!B17765&gt;=20,Input!B17765&lt;=700),Input!B17765,""),"")</f>
        <v/>
      </c>
      <c r="C17765">
        <f>IF(B17765="","",INT(A17765))</f>
        <v/>
      </c>
      <c r="D17765">
        <f>IF(B17765="","",HOUR(A17765))</f>
        <v/>
      </c>
      <c r="E17765">
        <f>IF(B17765="","",IF(INPUT!$I$1="","",IF(C17765&lt;(INT(INPUT!$I$1)-INPUT!$I$2),"Off Meds",IF(C17765&lt;=(INT(INPUT!$I$1)+INPUT!$I$2),"Washout","On Meds"))))</f>
        <v/>
      </c>
      <c r="F17765">
        <f>IF(B17765="","",1.509*(LN(B17765)^1.084-5.381))</f>
        <v/>
      </c>
      <c r="G17765">
        <f>IF(F17765="","",IF(F17765&lt;0,10*F17765^2,0))</f>
        <v/>
      </c>
      <c r="H17765">
        <f>IF(F17765="","",IF(F17765&gt;0,10*F17765^2,0))</f>
        <v/>
      </c>
    </row>
    <row r="17766">
      <c r="A17766">
        <f>Input!A17766</f>
        <v/>
      </c>
      <c r="B17766">
        <f>IF(ISNUMBER(Input!B17766),IF(AND(Input!B17766&gt;=20,Input!B17766&lt;=700),Input!B17766,""),"")</f>
        <v/>
      </c>
      <c r="C17766">
        <f>IF(B17766="","",INT(A17766))</f>
        <v/>
      </c>
      <c r="D17766">
        <f>IF(B17766="","",HOUR(A17766))</f>
        <v/>
      </c>
      <c r="E17766">
        <f>IF(B17766="","",IF(INPUT!$I$1="","",IF(C17766&lt;(INT(INPUT!$I$1)-INPUT!$I$2),"Off Meds",IF(C17766&lt;=(INT(INPUT!$I$1)+INPUT!$I$2),"Washout","On Meds"))))</f>
        <v/>
      </c>
      <c r="F17766">
        <f>IF(B17766="","",1.509*(LN(B17766)^1.084-5.381))</f>
        <v/>
      </c>
      <c r="G17766">
        <f>IF(F17766="","",IF(F17766&lt;0,10*F17766^2,0))</f>
        <v/>
      </c>
      <c r="H17766">
        <f>IF(F17766="","",IF(F17766&gt;0,10*F17766^2,0))</f>
        <v/>
      </c>
    </row>
    <row r="17767">
      <c r="A17767">
        <f>Input!A17767</f>
        <v/>
      </c>
      <c r="B17767">
        <f>IF(ISNUMBER(Input!B17767),IF(AND(Input!B17767&gt;=20,Input!B17767&lt;=700),Input!B17767,""),"")</f>
        <v/>
      </c>
      <c r="C17767">
        <f>IF(B17767="","",INT(A17767))</f>
        <v/>
      </c>
      <c r="D17767">
        <f>IF(B17767="","",HOUR(A17767))</f>
        <v/>
      </c>
      <c r="E17767">
        <f>IF(B17767="","",IF(INPUT!$I$1="","",IF(C17767&lt;(INT(INPUT!$I$1)-INPUT!$I$2),"Off Meds",IF(C17767&lt;=(INT(INPUT!$I$1)+INPUT!$I$2),"Washout","On Meds"))))</f>
        <v/>
      </c>
      <c r="F17767">
        <f>IF(B17767="","",1.509*(LN(B17767)^1.084-5.381))</f>
        <v/>
      </c>
      <c r="G17767">
        <f>IF(F17767="","",IF(F17767&lt;0,10*F17767^2,0))</f>
        <v/>
      </c>
      <c r="H17767">
        <f>IF(F17767="","",IF(F17767&gt;0,10*F17767^2,0))</f>
        <v/>
      </c>
    </row>
    <row r="17768">
      <c r="A17768">
        <f>Input!A17768</f>
        <v/>
      </c>
      <c r="B17768">
        <f>IF(ISNUMBER(Input!B17768),IF(AND(Input!B17768&gt;=20,Input!B17768&lt;=700),Input!B17768,""),"")</f>
        <v/>
      </c>
      <c r="C17768">
        <f>IF(B17768="","",INT(A17768))</f>
        <v/>
      </c>
      <c r="D17768">
        <f>IF(B17768="","",HOUR(A17768))</f>
        <v/>
      </c>
      <c r="E17768">
        <f>IF(B17768="","",IF(INPUT!$I$1="","",IF(C17768&lt;(INT(INPUT!$I$1)-INPUT!$I$2),"Off Meds",IF(C17768&lt;=(INT(INPUT!$I$1)+INPUT!$I$2),"Washout","On Meds"))))</f>
        <v/>
      </c>
      <c r="F17768">
        <f>IF(B17768="","",1.509*(LN(B17768)^1.084-5.381))</f>
        <v/>
      </c>
      <c r="G17768">
        <f>IF(F17768="","",IF(F17768&lt;0,10*F17768^2,0))</f>
        <v/>
      </c>
      <c r="H17768">
        <f>IF(F17768="","",IF(F17768&gt;0,10*F17768^2,0))</f>
        <v/>
      </c>
    </row>
    <row r="17769">
      <c r="A17769">
        <f>Input!A17769</f>
        <v/>
      </c>
      <c r="B17769">
        <f>IF(ISNUMBER(Input!B17769),IF(AND(Input!B17769&gt;=20,Input!B17769&lt;=700),Input!B17769,""),"")</f>
        <v/>
      </c>
      <c r="C17769">
        <f>IF(B17769="","",INT(A17769))</f>
        <v/>
      </c>
      <c r="D17769">
        <f>IF(B17769="","",HOUR(A17769))</f>
        <v/>
      </c>
      <c r="E17769">
        <f>IF(B17769="","",IF(INPUT!$I$1="","",IF(C17769&lt;(INT(INPUT!$I$1)-INPUT!$I$2),"Off Meds",IF(C17769&lt;=(INT(INPUT!$I$1)+INPUT!$I$2),"Washout","On Meds"))))</f>
        <v/>
      </c>
      <c r="F17769">
        <f>IF(B17769="","",1.509*(LN(B17769)^1.084-5.381))</f>
        <v/>
      </c>
      <c r="G17769">
        <f>IF(F17769="","",IF(F17769&lt;0,10*F17769^2,0))</f>
        <v/>
      </c>
      <c r="H17769">
        <f>IF(F17769="","",IF(F17769&gt;0,10*F17769^2,0))</f>
        <v/>
      </c>
    </row>
    <row r="17770">
      <c r="A17770">
        <f>Input!A17770</f>
        <v/>
      </c>
      <c r="B17770">
        <f>IF(ISNUMBER(Input!B17770),IF(AND(Input!B17770&gt;=20,Input!B17770&lt;=700),Input!B17770,""),"")</f>
        <v/>
      </c>
      <c r="C17770">
        <f>IF(B17770="","",INT(A17770))</f>
        <v/>
      </c>
      <c r="D17770">
        <f>IF(B17770="","",HOUR(A17770))</f>
        <v/>
      </c>
      <c r="E17770">
        <f>IF(B17770="","",IF(INPUT!$I$1="","",IF(C17770&lt;(INT(INPUT!$I$1)-INPUT!$I$2),"Off Meds",IF(C17770&lt;=(INT(INPUT!$I$1)+INPUT!$I$2),"Washout","On Meds"))))</f>
        <v/>
      </c>
      <c r="F17770">
        <f>IF(B17770="","",1.509*(LN(B17770)^1.084-5.381))</f>
        <v/>
      </c>
      <c r="G17770">
        <f>IF(F17770="","",IF(F17770&lt;0,10*F17770^2,0))</f>
        <v/>
      </c>
      <c r="H17770">
        <f>IF(F17770="","",IF(F17770&gt;0,10*F17770^2,0))</f>
        <v/>
      </c>
    </row>
    <row r="17771">
      <c r="A17771">
        <f>Input!A17771</f>
        <v/>
      </c>
      <c r="B17771">
        <f>IF(ISNUMBER(Input!B17771),IF(AND(Input!B17771&gt;=20,Input!B17771&lt;=700),Input!B17771,""),"")</f>
        <v/>
      </c>
      <c r="C17771">
        <f>IF(B17771="","",INT(A17771))</f>
        <v/>
      </c>
      <c r="D17771">
        <f>IF(B17771="","",HOUR(A17771))</f>
        <v/>
      </c>
      <c r="E17771">
        <f>IF(B17771="","",IF(INPUT!$I$1="","",IF(C17771&lt;(INT(INPUT!$I$1)-INPUT!$I$2),"Off Meds",IF(C17771&lt;=(INT(INPUT!$I$1)+INPUT!$I$2),"Washout","On Meds"))))</f>
        <v/>
      </c>
      <c r="F17771">
        <f>IF(B17771="","",1.509*(LN(B17771)^1.084-5.381))</f>
        <v/>
      </c>
      <c r="G17771">
        <f>IF(F17771="","",IF(F17771&lt;0,10*F17771^2,0))</f>
        <v/>
      </c>
      <c r="H17771">
        <f>IF(F17771="","",IF(F17771&gt;0,10*F17771^2,0))</f>
        <v/>
      </c>
    </row>
    <row r="17772">
      <c r="A17772">
        <f>Input!A17772</f>
        <v/>
      </c>
      <c r="B17772">
        <f>IF(ISNUMBER(Input!B17772),IF(AND(Input!B17772&gt;=20,Input!B17772&lt;=700),Input!B17772,""),"")</f>
        <v/>
      </c>
      <c r="C17772">
        <f>IF(B17772="","",INT(A17772))</f>
        <v/>
      </c>
      <c r="D17772">
        <f>IF(B17772="","",HOUR(A17772))</f>
        <v/>
      </c>
      <c r="E17772">
        <f>IF(B17772="","",IF(INPUT!$I$1="","",IF(C17772&lt;(INT(INPUT!$I$1)-INPUT!$I$2),"Off Meds",IF(C17772&lt;=(INT(INPUT!$I$1)+INPUT!$I$2),"Washout","On Meds"))))</f>
        <v/>
      </c>
      <c r="F17772">
        <f>IF(B17772="","",1.509*(LN(B17772)^1.084-5.381))</f>
        <v/>
      </c>
      <c r="G17772">
        <f>IF(F17772="","",IF(F17772&lt;0,10*F17772^2,0))</f>
        <v/>
      </c>
      <c r="H17772">
        <f>IF(F17772="","",IF(F17772&gt;0,10*F17772^2,0))</f>
        <v/>
      </c>
    </row>
    <row r="17773">
      <c r="A17773">
        <f>Input!A17773</f>
        <v/>
      </c>
      <c r="B17773">
        <f>IF(ISNUMBER(Input!B17773),IF(AND(Input!B17773&gt;=20,Input!B17773&lt;=700),Input!B17773,""),"")</f>
        <v/>
      </c>
      <c r="C17773">
        <f>IF(B17773="","",INT(A17773))</f>
        <v/>
      </c>
      <c r="D17773">
        <f>IF(B17773="","",HOUR(A17773))</f>
        <v/>
      </c>
      <c r="E17773">
        <f>IF(B17773="","",IF(INPUT!$I$1="","",IF(C17773&lt;(INT(INPUT!$I$1)-INPUT!$I$2),"Off Meds",IF(C17773&lt;=(INT(INPUT!$I$1)+INPUT!$I$2),"Washout","On Meds"))))</f>
        <v/>
      </c>
      <c r="F17773">
        <f>IF(B17773="","",1.509*(LN(B17773)^1.084-5.381))</f>
        <v/>
      </c>
      <c r="G17773">
        <f>IF(F17773="","",IF(F17773&lt;0,10*F17773^2,0))</f>
        <v/>
      </c>
      <c r="H17773">
        <f>IF(F17773="","",IF(F17773&gt;0,10*F17773^2,0))</f>
        <v/>
      </c>
    </row>
    <row r="17774">
      <c r="A17774">
        <f>Input!A17774</f>
        <v/>
      </c>
      <c r="B17774">
        <f>IF(ISNUMBER(Input!B17774),IF(AND(Input!B17774&gt;=20,Input!B17774&lt;=700),Input!B17774,""),"")</f>
        <v/>
      </c>
      <c r="C17774">
        <f>IF(B17774="","",INT(A17774))</f>
        <v/>
      </c>
      <c r="D17774">
        <f>IF(B17774="","",HOUR(A17774))</f>
        <v/>
      </c>
      <c r="E17774">
        <f>IF(B17774="","",IF(INPUT!$I$1="","",IF(C17774&lt;(INT(INPUT!$I$1)-INPUT!$I$2),"Off Meds",IF(C17774&lt;=(INT(INPUT!$I$1)+INPUT!$I$2),"Washout","On Meds"))))</f>
        <v/>
      </c>
      <c r="F17774">
        <f>IF(B17774="","",1.509*(LN(B17774)^1.084-5.381))</f>
        <v/>
      </c>
      <c r="G17774">
        <f>IF(F17774="","",IF(F17774&lt;0,10*F17774^2,0))</f>
        <v/>
      </c>
      <c r="H17774">
        <f>IF(F17774="","",IF(F17774&gt;0,10*F17774^2,0))</f>
        <v/>
      </c>
    </row>
    <row r="17775">
      <c r="A17775">
        <f>Input!A17775</f>
        <v/>
      </c>
      <c r="B17775">
        <f>IF(ISNUMBER(Input!B17775),IF(AND(Input!B17775&gt;=20,Input!B17775&lt;=700),Input!B17775,""),"")</f>
        <v/>
      </c>
      <c r="C17775">
        <f>IF(B17775="","",INT(A17775))</f>
        <v/>
      </c>
      <c r="D17775">
        <f>IF(B17775="","",HOUR(A17775))</f>
        <v/>
      </c>
      <c r="E17775">
        <f>IF(B17775="","",IF(INPUT!$I$1="","",IF(C17775&lt;(INT(INPUT!$I$1)-INPUT!$I$2),"Off Meds",IF(C17775&lt;=(INT(INPUT!$I$1)+INPUT!$I$2),"Washout","On Meds"))))</f>
        <v/>
      </c>
      <c r="F17775">
        <f>IF(B17775="","",1.509*(LN(B17775)^1.084-5.381))</f>
        <v/>
      </c>
      <c r="G17775">
        <f>IF(F17775="","",IF(F17775&lt;0,10*F17775^2,0))</f>
        <v/>
      </c>
      <c r="H17775">
        <f>IF(F17775="","",IF(F17775&gt;0,10*F17775^2,0))</f>
        <v/>
      </c>
    </row>
    <row r="17776">
      <c r="A17776">
        <f>Input!A17776</f>
        <v/>
      </c>
      <c r="B17776">
        <f>IF(ISNUMBER(Input!B17776),IF(AND(Input!B17776&gt;=20,Input!B17776&lt;=700),Input!B17776,""),"")</f>
        <v/>
      </c>
      <c r="C17776">
        <f>IF(B17776="","",INT(A17776))</f>
        <v/>
      </c>
      <c r="D17776">
        <f>IF(B17776="","",HOUR(A17776))</f>
        <v/>
      </c>
      <c r="E17776">
        <f>IF(B17776="","",IF(INPUT!$I$1="","",IF(C17776&lt;(INT(INPUT!$I$1)-INPUT!$I$2),"Off Meds",IF(C17776&lt;=(INT(INPUT!$I$1)+INPUT!$I$2),"Washout","On Meds"))))</f>
        <v/>
      </c>
      <c r="F17776">
        <f>IF(B17776="","",1.509*(LN(B17776)^1.084-5.381))</f>
        <v/>
      </c>
      <c r="G17776">
        <f>IF(F17776="","",IF(F17776&lt;0,10*F17776^2,0))</f>
        <v/>
      </c>
      <c r="H17776">
        <f>IF(F17776="","",IF(F17776&gt;0,10*F17776^2,0))</f>
        <v/>
      </c>
    </row>
    <row r="17777">
      <c r="A17777">
        <f>Input!A17777</f>
        <v/>
      </c>
      <c r="B17777">
        <f>IF(ISNUMBER(Input!B17777),IF(AND(Input!B17777&gt;=20,Input!B17777&lt;=700),Input!B17777,""),"")</f>
        <v/>
      </c>
      <c r="C17777">
        <f>IF(B17777="","",INT(A17777))</f>
        <v/>
      </c>
      <c r="D17777">
        <f>IF(B17777="","",HOUR(A17777))</f>
        <v/>
      </c>
      <c r="E17777">
        <f>IF(B17777="","",IF(INPUT!$I$1="","",IF(C17777&lt;(INT(INPUT!$I$1)-INPUT!$I$2),"Off Meds",IF(C17777&lt;=(INT(INPUT!$I$1)+INPUT!$I$2),"Washout","On Meds"))))</f>
        <v/>
      </c>
      <c r="F17777">
        <f>IF(B17777="","",1.509*(LN(B17777)^1.084-5.381))</f>
        <v/>
      </c>
      <c r="G17777">
        <f>IF(F17777="","",IF(F17777&lt;0,10*F17777^2,0))</f>
        <v/>
      </c>
      <c r="H17777">
        <f>IF(F17777="","",IF(F17777&gt;0,10*F17777^2,0))</f>
        <v/>
      </c>
    </row>
    <row r="17778">
      <c r="A17778">
        <f>Input!A17778</f>
        <v/>
      </c>
      <c r="B17778">
        <f>IF(ISNUMBER(Input!B17778),IF(AND(Input!B17778&gt;=20,Input!B17778&lt;=700),Input!B17778,""),"")</f>
        <v/>
      </c>
      <c r="C17778">
        <f>IF(B17778="","",INT(A17778))</f>
        <v/>
      </c>
      <c r="D17778">
        <f>IF(B17778="","",HOUR(A17778))</f>
        <v/>
      </c>
      <c r="E17778">
        <f>IF(B17778="","",IF(INPUT!$I$1="","",IF(C17778&lt;(INT(INPUT!$I$1)-INPUT!$I$2),"Off Meds",IF(C17778&lt;=(INT(INPUT!$I$1)+INPUT!$I$2),"Washout","On Meds"))))</f>
        <v/>
      </c>
      <c r="F17778">
        <f>IF(B17778="","",1.509*(LN(B17778)^1.084-5.381))</f>
        <v/>
      </c>
      <c r="G17778">
        <f>IF(F17778="","",IF(F17778&lt;0,10*F17778^2,0))</f>
        <v/>
      </c>
      <c r="H17778">
        <f>IF(F17778="","",IF(F17778&gt;0,10*F17778^2,0))</f>
        <v/>
      </c>
    </row>
    <row r="17779">
      <c r="A17779">
        <f>Input!A17779</f>
        <v/>
      </c>
      <c r="B17779">
        <f>IF(ISNUMBER(Input!B17779),IF(AND(Input!B17779&gt;=20,Input!B17779&lt;=700),Input!B17779,""),"")</f>
        <v/>
      </c>
      <c r="C17779">
        <f>IF(B17779="","",INT(A17779))</f>
        <v/>
      </c>
      <c r="D17779">
        <f>IF(B17779="","",HOUR(A17779))</f>
        <v/>
      </c>
      <c r="E17779">
        <f>IF(B17779="","",IF(INPUT!$I$1="","",IF(C17779&lt;(INT(INPUT!$I$1)-INPUT!$I$2),"Off Meds",IF(C17779&lt;=(INT(INPUT!$I$1)+INPUT!$I$2),"Washout","On Meds"))))</f>
        <v/>
      </c>
      <c r="F17779">
        <f>IF(B17779="","",1.509*(LN(B17779)^1.084-5.381))</f>
        <v/>
      </c>
      <c r="G17779">
        <f>IF(F17779="","",IF(F17779&lt;0,10*F17779^2,0))</f>
        <v/>
      </c>
      <c r="H17779">
        <f>IF(F17779="","",IF(F17779&gt;0,10*F17779^2,0))</f>
        <v/>
      </c>
    </row>
    <row r="17780">
      <c r="A17780">
        <f>Input!A17780</f>
        <v/>
      </c>
      <c r="B17780">
        <f>IF(ISNUMBER(Input!B17780),IF(AND(Input!B17780&gt;=20,Input!B17780&lt;=700),Input!B17780,""),"")</f>
        <v/>
      </c>
      <c r="C17780">
        <f>IF(B17780="","",INT(A17780))</f>
        <v/>
      </c>
      <c r="D17780">
        <f>IF(B17780="","",HOUR(A17780))</f>
        <v/>
      </c>
      <c r="E17780">
        <f>IF(B17780="","",IF(INPUT!$I$1="","",IF(C17780&lt;(INT(INPUT!$I$1)-INPUT!$I$2),"Off Meds",IF(C17780&lt;=(INT(INPUT!$I$1)+INPUT!$I$2),"Washout","On Meds"))))</f>
        <v/>
      </c>
      <c r="F17780">
        <f>IF(B17780="","",1.509*(LN(B17780)^1.084-5.381))</f>
        <v/>
      </c>
      <c r="G17780">
        <f>IF(F17780="","",IF(F17780&lt;0,10*F17780^2,0))</f>
        <v/>
      </c>
      <c r="H17780">
        <f>IF(F17780="","",IF(F17780&gt;0,10*F17780^2,0))</f>
        <v/>
      </c>
    </row>
    <row r="17781">
      <c r="A17781">
        <f>Input!A17781</f>
        <v/>
      </c>
      <c r="B17781">
        <f>IF(ISNUMBER(Input!B17781),IF(AND(Input!B17781&gt;=20,Input!B17781&lt;=700),Input!B17781,""),"")</f>
        <v/>
      </c>
      <c r="C17781">
        <f>IF(B17781="","",INT(A17781))</f>
        <v/>
      </c>
      <c r="D17781">
        <f>IF(B17781="","",HOUR(A17781))</f>
        <v/>
      </c>
      <c r="E17781">
        <f>IF(B17781="","",IF(INPUT!$I$1="","",IF(C17781&lt;(INT(INPUT!$I$1)-INPUT!$I$2),"Off Meds",IF(C17781&lt;=(INT(INPUT!$I$1)+INPUT!$I$2),"Washout","On Meds"))))</f>
        <v/>
      </c>
      <c r="F17781">
        <f>IF(B17781="","",1.509*(LN(B17781)^1.084-5.381))</f>
        <v/>
      </c>
      <c r="G17781">
        <f>IF(F17781="","",IF(F17781&lt;0,10*F17781^2,0))</f>
        <v/>
      </c>
      <c r="H17781">
        <f>IF(F17781="","",IF(F17781&gt;0,10*F17781^2,0))</f>
        <v/>
      </c>
    </row>
    <row r="17782">
      <c r="A17782">
        <f>Input!A17782</f>
        <v/>
      </c>
      <c r="B17782">
        <f>IF(ISNUMBER(Input!B17782),IF(AND(Input!B17782&gt;=20,Input!B17782&lt;=700),Input!B17782,""),"")</f>
        <v/>
      </c>
      <c r="C17782">
        <f>IF(B17782="","",INT(A17782))</f>
        <v/>
      </c>
      <c r="D17782">
        <f>IF(B17782="","",HOUR(A17782))</f>
        <v/>
      </c>
      <c r="E17782">
        <f>IF(B17782="","",IF(INPUT!$I$1="","",IF(C17782&lt;(INT(INPUT!$I$1)-INPUT!$I$2),"Off Meds",IF(C17782&lt;=(INT(INPUT!$I$1)+INPUT!$I$2),"Washout","On Meds"))))</f>
        <v/>
      </c>
      <c r="F17782">
        <f>IF(B17782="","",1.509*(LN(B17782)^1.084-5.381))</f>
        <v/>
      </c>
      <c r="G17782">
        <f>IF(F17782="","",IF(F17782&lt;0,10*F17782^2,0))</f>
        <v/>
      </c>
      <c r="H17782">
        <f>IF(F17782="","",IF(F17782&gt;0,10*F17782^2,0))</f>
        <v/>
      </c>
    </row>
    <row r="17783">
      <c r="A17783">
        <f>Input!A17783</f>
        <v/>
      </c>
      <c r="B17783">
        <f>IF(ISNUMBER(Input!B17783),IF(AND(Input!B17783&gt;=20,Input!B17783&lt;=700),Input!B17783,""),"")</f>
        <v/>
      </c>
      <c r="C17783">
        <f>IF(B17783="","",INT(A17783))</f>
        <v/>
      </c>
      <c r="D17783">
        <f>IF(B17783="","",HOUR(A17783))</f>
        <v/>
      </c>
      <c r="E17783">
        <f>IF(B17783="","",IF(INPUT!$I$1="","",IF(C17783&lt;(INT(INPUT!$I$1)-INPUT!$I$2),"Off Meds",IF(C17783&lt;=(INT(INPUT!$I$1)+INPUT!$I$2),"Washout","On Meds"))))</f>
        <v/>
      </c>
      <c r="F17783">
        <f>IF(B17783="","",1.509*(LN(B17783)^1.084-5.381))</f>
        <v/>
      </c>
      <c r="G17783">
        <f>IF(F17783="","",IF(F17783&lt;0,10*F17783^2,0))</f>
        <v/>
      </c>
      <c r="H17783">
        <f>IF(F17783="","",IF(F17783&gt;0,10*F17783^2,0))</f>
        <v/>
      </c>
    </row>
    <row r="17784">
      <c r="A17784">
        <f>Input!A17784</f>
        <v/>
      </c>
      <c r="B17784">
        <f>IF(ISNUMBER(Input!B17784),IF(AND(Input!B17784&gt;=20,Input!B17784&lt;=700),Input!B17784,""),"")</f>
        <v/>
      </c>
      <c r="C17784">
        <f>IF(B17784="","",INT(A17784))</f>
        <v/>
      </c>
      <c r="D17784">
        <f>IF(B17784="","",HOUR(A17784))</f>
        <v/>
      </c>
      <c r="E17784">
        <f>IF(B17784="","",IF(INPUT!$I$1="","",IF(C17784&lt;(INT(INPUT!$I$1)-INPUT!$I$2),"Off Meds",IF(C17784&lt;=(INT(INPUT!$I$1)+INPUT!$I$2),"Washout","On Meds"))))</f>
        <v/>
      </c>
      <c r="F17784">
        <f>IF(B17784="","",1.509*(LN(B17784)^1.084-5.381))</f>
        <v/>
      </c>
      <c r="G17784">
        <f>IF(F17784="","",IF(F17784&lt;0,10*F17784^2,0))</f>
        <v/>
      </c>
      <c r="H17784">
        <f>IF(F17784="","",IF(F17784&gt;0,10*F17784^2,0))</f>
        <v/>
      </c>
    </row>
    <row r="17785">
      <c r="A17785">
        <f>Input!A17785</f>
        <v/>
      </c>
      <c r="B17785">
        <f>IF(ISNUMBER(Input!B17785),IF(AND(Input!B17785&gt;=20,Input!B17785&lt;=700),Input!B17785,""),"")</f>
        <v/>
      </c>
      <c r="C17785">
        <f>IF(B17785="","",INT(A17785))</f>
        <v/>
      </c>
      <c r="D17785">
        <f>IF(B17785="","",HOUR(A17785))</f>
        <v/>
      </c>
      <c r="E17785">
        <f>IF(B17785="","",IF(INPUT!$I$1="","",IF(C17785&lt;(INT(INPUT!$I$1)-INPUT!$I$2),"Off Meds",IF(C17785&lt;=(INT(INPUT!$I$1)+INPUT!$I$2),"Washout","On Meds"))))</f>
        <v/>
      </c>
      <c r="F17785">
        <f>IF(B17785="","",1.509*(LN(B17785)^1.084-5.381))</f>
        <v/>
      </c>
      <c r="G17785">
        <f>IF(F17785="","",IF(F17785&lt;0,10*F17785^2,0))</f>
        <v/>
      </c>
      <c r="H17785">
        <f>IF(F17785="","",IF(F17785&gt;0,10*F17785^2,0))</f>
        <v/>
      </c>
    </row>
    <row r="17786">
      <c r="A17786">
        <f>Input!A17786</f>
        <v/>
      </c>
      <c r="B17786">
        <f>IF(ISNUMBER(Input!B17786),IF(AND(Input!B17786&gt;=20,Input!B17786&lt;=700),Input!B17786,""),"")</f>
        <v/>
      </c>
      <c r="C17786">
        <f>IF(B17786="","",INT(A17786))</f>
        <v/>
      </c>
      <c r="D17786">
        <f>IF(B17786="","",HOUR(A17786))</f>
        <v/>
      </c>
      <c r="E17786">
        <f>IF(B17786="","",IF(INPUT!$I$1="","",IF(C17786&lt;(INT(INPUT!$I$1)-INPUT!$I$2),"Off Meds",IF(C17786&lt;=(INT(INPUT!$I$1)+INPUT!$I$2),"Washout","On Meds"))))</f>
        <v/>
      </c>
      <c r="F17786">
        <f>IF(B17786="","",1.509*(LN(B17786)^1.084-5.381))</f>
        <v/>
      </c>
      <c r="G17786">
        <f>IF(F17786="","",IF(F17786&lt;0,10*F17786^2,0))</f>
        <v/>
      </c>
      <c r="H17786">
        <f>IF(F17786="","",IF(F17786&gt;0,10*F17786^2,0))</f>
        <v/>
      </c>
    </row>
    <row r="17787">
      <c r="A17787">
        <f>Input!A17787</f>
        <v/>
      </c>
      <c r="B17787">
        <f>IF(ISNUMBER(Input!B17787),IF(AND(Input!B17787&gt;=20,Input!B17787&lt;=700),Input!B17787,""),"")</f>
        <v/>
      </c>
      <c r="C17787">
        <f>IF(B17787="","",INT(A17787))</f>
        <v/>
      </c>
      <c r="D17787">
        <f>IF(B17787="","",HOUR(A17787))</f>
        <v/>
      </c>
      <c r="E17787">
        <f>IF(B17787="","",IF(INPUT!$I$1="","",IF(C17787&lt;(INT(INPUT!$I$1)-INPUT!$I$2),"Off Meds",IF(C17787&lt;=(INT(INPUT!$I$1)+INPUT!$I$2),"Washout","On Meds"))))</f>
        <v/>
      </c>
      <c r="F17787">
        <f>IF(B17787="","",1.509*(LN(B17787)^1.084-5.381))</f>
        <v/>
      </c>
      <c r="G17787">
        <f>IF(F17787="","",IF(F17787&lt;0,10*F17787^2,0))</f>
        <v/>
      </c>
      <c r="H17787">
        <f>IF(F17787="","",IF(F17787&gt;0,10*F17787^2,0))</f>
        <v/>
      </c>
    </row>
    <row r="17788">
      <c r="A17788">
        <f>Input!A17788</f>
        <v/>
      </c>
      <c r="B17788">
        <f>IF(ISNUMBER(Input!B17788),IF(AND(Input!B17788&gt;=20,Input!B17788&lt;=700),Input!B17788,""),"")</f>
        <v/>
      </c>
      <c r="C17788">
        <f>IF(B17788="","",INT(A17788))</f>
        <v/>
      </c>
      <c r="D17788">
        <f>IF(B17788="","",HOUR(A17788))</f>
        <v/>
      </c>
      <c r="E17788">
        <f>IF(B17788="","",IF(INPUT!$I$1="","",IF(C17788&lt;(INT(INPUT!$I$1)-INPUT!$I$2),"Off Meds",IF(C17788&lt;=(INT(INPUT!$I$1)+INPUT!$I$2),"Washout","On Meds"))))</f>
        <v/>
      </c>
      <c r="F17788">
        <f>IF(B17788="","",1.509*(LN(B17788)^1.084-5.381))</f>
        <v/>
      </c>
      <c r="G17788">
        <f>IF(F17788="","",IF(F17788&lt;0,10*F17788^2,0))</f>
        <v/>
      </c>
      <c r="H17788">
        <f>IF(F17788="","",IF(F17788&gt;0,10*F17788^2,0))</f>
        <v/>
      </c>
    </row>
    <row r="17789">
      <c r="A17789">
        <f>Input!A17789</f>
        <v/>
      </c>
      <c r="B17789">
        <f>IF(ISNUMBER(Input!B17789),IF(AND(Input!B17789&gt;=20,Input!B17789&lt;=700),Input!B17789,""),"")</f>
        <v/>
      </c>
      <c r="C17789">
        <f>IF(B17789="","",INT(A17789))</f>
        <v/>
      </c>
      <c r="D17789">
        <f>IF(B17789="","",HOUR(A17789))</f>
        <v/>
      </c>
      <c r="E17789">
        <f>IF(B17789="","",IF(INPUT!$I$1="","",IF(C17789&lt;(INT(INPUT!$I$1)-INPUT!$I$2),"Off Meds",IF(C17789&lt;=(INT(INPUT!$I$1)+INPUT!$I$2),"Washout","On Meds"))))</f>
        <v/>
      </c>
      <c r="F17789">
        <f>IF(B17789="","",1.509*(LN(B17789)^1.084-5.381))</f>
        <v/>
      </c>
      <c r="G17789">
        <f>IF(F17789="","",IF(F17789&lt;0,10*F17789^2,0))</f>
        <v/>
      </c>
      <c r="H17789">
        <f>IF(F17789="","",IF(F17789&gt;0,10*F17789^2,0))</f>
        <v/>
      </c>
    </row>
    <row r="17790">
      <c r="A17790">
        <f>Input!A17790</f>
        <v/>
      </c>
      <c r="B17790">
        <f>IF(ISNUMBER(Input!B17790),IF(AND(Input!B17790&gt;=20,Input!B17790&lt;=700),Input!B17790,""),"")</f>
        <v/>
      </c>
      <c r="C17790">
        <f>IF(B17790="","",INT(A17790))</f>
        <v/>
      </c>
      <c r="D17790">
        <f>IF(B17790="","",HOUR(A17790))</f>
        <v/>
      </c>
      <c r="E17790">
        <f>IF(B17790="","",IF(INPUT!$I$1="","",IF(C17790&lt;(INT(INPUT!$I$1)-INPUT!$I$2),"Off Meds",IF(C17790&lt;=(INT(INPUT!$I$1)+INPUT!$I$2),"Washout","On Meds"))))</f>
        <v/>
      </c>
      <c r="F17790">
        <f>IF(B17790="","",1.509*(LN(B17790)^1.084-5.381))</f>
        <v/>
      </c>
      <c r="G17790">
        <f>IF(F17790="","",IF(F17790&lt;0,10*F17790^2,0))</f>
        <v/>
      </c>
      <c r="H17790">
        <f>IF(F17790="","",IF(F17790&gt;0,10*F17790^2,0))</f>
        <v/>
      </c>
    </row>
    <row r="17791">
      <c r="A17791">
        <f>Input!A17791</f>
        <v/>
      </c>
      <c r="B17791">
        <f>IF(ISNUMBER(Input!B17791),IF(AND(Input!B17791&gt;=20,Input!B17791&lt;=700),Input!B17791,""),"")</f>
        <v/>
      </c>
      <c r="C17791">
        <f>IF(B17791="","",INT(A17791))</f>
        <v/>
      </c>
      <c r="D17791">
        <f>IF(B17791="","",HOUR(A17791))</f>
        <v/>
      </c>
      <c r="E17791">
        <f>IF(B17791="","",IF(INPUT!$I$1="","",IF(C17791&lt;(INT(INPUT!$I$1)-INPUT!$I$2),"Off Meds",IF(C17791&lt;=(INT(INPUT!$I$1)+INPUT!$I$2),"Washout","On Meds"))))</f>
        <v/>
      </c>
      <c r="F17791">
        <f>IF(B17791="","",1.509*(LN(B17791)^1.084-5.381))</f>
        <v/>
      </c>
      <c r="G17791">
        <f>IF(F17791="","",IF(F17791&lt;0,10*F17791^2,0))</f>
        <v/>
      </c>
      <c r="H17791">
        <f>IF(F17791="","",IF(F17791&gt;0,10*F17791^2,0))</f>
        <v/>
      </c>
    </row>
    <row r="17792">
      <c r="A17792">
        <f>Input!A17792</f>
        <v/>
      </c>
      <c r="B17792">
        <f>IF(ISNUMBER(Input!B17792),IF(AND(Input!B17792&gt;=20,Input!B17792&lt;=700),Input!B17792,""),"")</f>
        <v/>
      </c>
      <c r="C17792">
        <f>IF(B17792="","",INT(A17792))</f>
        <v/>
      </c>
      <c r="D17792">
        <f>IF(B17792="","",HOUR(A17792))</f>
        <v/>
      </c>
      <c r="E17792">
        <f>IF(B17792="","",IF(INPUT!$I$1="","",IF(C17792&lt;(INT(INPUT!$I$1)-INPUT!$I$2),"Off Meds",IF(C17792&lt;=(INT(INPUT!$I$1)+INPUT!$I$2),"Washout","On Meds"))))</f>
        <v/>
      </c>
      <c r="F17792">
        <f>IF(B17792="","",1.509*(LN(B17792)^1.084-5.381))</f>
        <v/>
      </c>
      <c r="G17792">
        <f>IF(F17792="","",IF(F17792&lt;0,10*F17792^2,0))</f>
        <v/>
      </c>
      <c r="H17792">
        <f>IF(F17792="","",IF(F17792&gt;0,10*F17792^2,0))</f>
        <v/>
      </c>
    </row>
    <row r="17793">
      <c r="A17793">
        <f>Input!A17793</f>
        <v/>
      </c>
      <c r="B17793">
        <f>IF(ISNUMBER(Input!B17793),IF(AND(Input!B17793&gt;=20,Input!B17793&lt;=700),Input!B17793,""),"")</f>
        <v/>
      </c>
      <c r="C17793">
        <f>IF(B17793="","",INT(A17793))</f>
        <v/>
      </c>
      <c r="D17793">
        <f>IF(B17793="","",HOUR(A17793))</f>
        <v/>
      </c>
      <c r="E17793">
        <f>IF(B17793="","",IF(INPUT!$I$1="","",IF(C17793&lt;(INT(INPUT!$I$1)-INPUT!$I$2),"Off Meds",IF(C17793&lt;=(INT(INPUT!$I$1)+INPUT!$I$2),"Washout","On Meds"))))</f>
        <v/>
      </c>
      <c r="F17793">
        <f>IF(B17793="","",1.509*(LN(B17793)^1.084-5.381))</f>
        <v/>
      </c>
      <c r="G17793">
        <f>IF(F17793="","",IF(F17793&lt;0,10*F17793^2,0))</f>
        <v/>
      </c>
      <c r="H17793">
        <f>IF(F17793="","",IF(F17793&gt;0,10*F17793^2,0))</f>
        <v/>
      </c>
    </row>
    <row r="17794">
      <c r="A17794">
        <f>Input!A17794</f>
        <v/>
      </c>
      <c r="B17794">
        <f>IF(ISNUMBER(Input!B17794),IF(AND(Input!B17794&gt;=20,Input!B17794&lt;=700),Input!B17794,""),"")</f>
        <v/>
      </c>
      <c r="C17794">
        <f>IF(B17794="","",INT(A17794))</f>
        <v/>
      </c>
      <c r="D17794">
        <f>IF(B17794="","",HOUR(A17794))</f>
        <v/>
      </c>
      <c r="E17794">
        <f>IF(B17794="","",IF(INPUT!$I$1="","",IF(C17794&lt;(INT(INPUT!$I$1)-INPUT!$I$2),"Off Meds",IF(C17794&lt;=(INT(INPUT!$I$1)+INPUT!$I$2),"Washout","On Meds"))))</f>
        <v/>
      </c>
      <c r="F17794">
        <f>IF(B17794="","",1.509*(LN(B17794)^1.084-5.381))</f>
        <v/>
      </c>
      <c r="G17794">
        <f>IF(F17794="","",IF(F17794&lt;0,10*F17794^2,0))</f>
        <v/>
      </c>
      <c r="H17794">
        <f>IF(F17794="","",IF(F17794&gt;0,10*F17794^2,0))</f>
        <v/>
      </c>
    </row>
    <row r="17795">
      <c r="A17795">
        <f>Input!A17795</f>
        <v/>
      </c>
      <c r="B17795">
        <f>IF(ISNUMBER(Input!B17795),IF(AND(Input!B17795&gt;=20,Input!B17795&lt;=700),Input!B17795,""),"")</f>
        <v/>
      </c>
      <c r="C17795">
        <f>IF(B17795="","",INT(A17795))</f>
        <v/>
      </c>
      <c r="D17795">
        <f>IF(B17795="","",HOUR(A17795))</f>
        <v/>
      </c>
      <c r="E17795">
        <f>IF(B17795="","",IF(INPUT!$I$1="","",IF(C17795&lt;(INT(INPUT!$I$1)-INPUT!$I$2),"Off Meds",IF(C17795&lt;=(INT(INPUT!$I$1)+INPUT!$I$2),"Washout","On Meds"))))</f>
        <v/>
      </c>
      <c r="F17795">
        <f>IF(B17795="","",1.509*(LN(B17795)^1.084-5.381))</f>
        <v/>
      </c>
      <c r="G17795">
        <f>IF(F17795="","",IF(F17795&lt;0,10*F17795^2,0))</f>
        <v/>
      </c>
      <c r="H17795">
        <f>IF(F17795="","",IF(F17795&gt;0,10*F17795^2,0))</f>
        <v/>
      </c>
    </row>
    <row r="17796">
      <c r="A17796">
        <f>Input!A17796</f>
        <v/>
      </c>
      <c r="B17796">
        <f>IF(ISNUMBER(Input!B17796),IF(AND(Input!B17796&gt;=20,Input!B17796&lt;=700),Input!B17796,""),"")</f>
        <v/>
      </c>
      <c r="C17796">
        <f>IF(B17796="","",INT(A17796))</f>
        <v/>
      </c>
      <c r="D17796">
        <f>IF(B17796="","",HOUR(A17796))</f>
        <v/>
      </c>
      <c r="E17796">
        <f>IF(B17796="","",IF(INPUT!$I$1="","",IF(C17796&lt;(INT(INPUT!$I$1)-INPUT!$I$2),"Off Meds",IF(C17796&lt;=(INT(INPUT!$I$1)+INPUT!$I$2),"Washout","On Meds"))))</f>
        <v/>
      </c>
      <c r="F17796">
        <f>IF(B17796="","",1.509*(LN(B17796)^1.084-5.381))</f>
        <v/>
      </c>
      <c r="G17796">
        <f>IF(F17796="","",IF(F17796&lt;0,10*F17796^2,0))</f>
        <v/>
      </c>
      <c r="H17796">
        <f>IF(F17796="","",IF(F17796&gt;0,10*F17796^2,0))</f>
        <v/>
      </c>
    </row>
    <row r="17797">
      <c r="A17797">
        <f>Input!A17797</f>
        <v/>
      </c>
      <c r="B17797">
        <f>IF(ISNUMBER(Input!B17797),IF(AND(Input!B17797&gt;=20,Input!B17797&lt;=700),Input!B17797,""),"")</f>
        <v/>
      </c>
      <c r="C17797">
        <f>IF(B17797="","",INT(A17797))</f>
        <v/>
      </c>
      <c r="D17797">
        <f>IF(B17797="","",HOUR(A17797))</f>
        <v/>
      </c>
      <c r="E17797">
        <f>IF(B17797="","",IF(INPUT!$I$1="","",IF(C17797&lt;(INT(INPUT!$I$1)-INPUT!$I$2),"Off Meds",IF(C17797&lt;=(INT(INPUT!$I$1)+INPUT!$I$2),"Washout","On Meds"))))</f>
        <v/>
      </c>
      <c r="F17797">
        <f>IF(B17797="","",1.509*(LN(B17797)^1.084-5.381))</f>
        <v/>
      </c>
      <c r="G17797">
        <f>IF(F17797="","",IF(F17797&lt;0,10*F17797^2,0))</f>
        <v/>
      </c>
      <c r="H17797">
        <f>IF(F17797="","",IF(F17797&gt;0,10*F17797^2,0))</f>
        <v/>
      </c>
    </row>
    <row r="17798">
      <c r="A17798">
        <f>Input!A17798</f>
        <v/>
      </c>
      <c r="B17798">
        <f>IF(ISNUMBER(Input!B17798),IF(AND(Input!B17798&gt;=20,Input!B17798&lt;=700),Input!B17798,""),"")</f>
        <v/>
      </c>
      <c r="C17798">
        <f>IF(B17798="","",INT(A17798))</f>
        <v/>
      </c>
      <c r="D17798">
        <f>IF(B17798="","",HOUR(A17798))</f>
        <v/>
      </c>
      <c r="E17798">
        <f>IF(B17798="","",IF(INPUT!$I$1="","",IF(C17798&lt;(INT(INPUT!$I$1)-INPUT!$I$2),"Off Meds",IF(C17798&lt;=(INT(INPUT!$I$1)+INPUT!$I$2),"Washout","On Meds"))))</f>
        <v/>
      </c>
      <c r="F17798">
        <f>IF(B17798="","",1.509*(LN(B17798)^1.084-5.381))</f>
        <v/>
      </c>
      <c r="G17798">
        <f>IF(F17798="","",IF(F17798&lt;0,10*F17798^2,0))</f>
        <v/>
      </c>
      <c r="H17798">
        <f>IF(F17798="","",IF(F17798&gt;0,10*F17798^2,0))</f>
        <v/>
      </c>
    </row>
    <row r="17799">
      <c r="A17799">
        <f>Input!A17799</f>
        <v/>
      </c>
      <c r="B17799">
        <f>IF(ISNUMBER(Input!B17799),IF(AND(Input!B17799&gt;=20,Input!B17799&lt;=700),Input!B17799,""),"")</f>
        <v/>
      </c>
      <c r="C17799">
        <f>IF(B17799="","",INT(A17799))</f>
        <v/>
      </c>
      <c r="D17799">
        <f>IF(B17799="","",HOUR(A17799))</f>
        <v/>
      </c>
      <c r="E17799">
        <f>IF(B17799="","",IF(INPUT!$I$1="","",IF(C17799&lt;(INT(INPUT!$I$1)-INPUT!$I$2),"Off Meds",IF(C17799&lt;=(INT(INPUT!$I$1)+INPUT!$I$2),"Washout","On Meds"))))</f>
        <v/>
      </c>
      <c r="F17799">
        <f>IF(B17799="","",1.509*(LN(B17799)^1.084-5.381))</f>
        <v/>
      </c>
      <c r="G17799">
        <f>IF(F17799="","",IF(F17799&lt;0,10*F17799^2,0))</f>
        <v/>
      </c>
      <c r="H17799">
        <f>IF(F17799="","",IF(F17799&gt;0,10*F17799^2,0))</f>
        <v/>
      </c>
    </row>
    <row r="17800">
      <c r="A17800">
        <f>Input!A17800</f>
        <v/>
      </c>
      <c r="B17800">
        <f>IF(ISNUMBER(Input!B17800),IF(AND(Input!B17800&gt;=20,Input!B17800&lt;=700),Input!B17800,""),"")</f>
        <v/>
      </c>
      <c r="C17800">
        <f>IF(B17800="","",INT(A17800))</f>
        <v/>
      </c>
      <c r="D17800">
        <f>IF(B17800="","",HOUR(A17800))</f>
        <v/>
      </c>
      <c r="E17800">
        <f>IF(B17800="","",IF(INPUT!$I$1="","",IF(C17800&lt;(INT(INPUT!$I$1)-INPUT!$I$2),"Off Meds",IF(C17800&lt;=(INT(INPUT!$I$1)+INPUT!$I$2),"Washout","On Meds"))))</f>
        <v/>
      </c>
      <c r="F17800">
        <f>IF(B17800="","",1.509*(LN(B17800)^1.084-5.381))</f>
        <v/>
      </c>
      <c r="G17800">
        <f>IF(F17800="","",IF(F17800&lt;0,10*F17800^2,0))</f>
        <v/>
      </c>
      <c r="H17800">
        <f>IF(F17800="","",IF(F17800&gt;0,10*F17800^2,0))</f>
        <v/>
      </c>
    </row>
    <row r="17801">
      <c r="A17801">
        <f>Input!A17801</f>
        <v/>
      </c>
      <c r="B17801">
        <f>IF(ISNUMBER(Input!B17801),IF(AND(Input!B17801&gt;=20,Input!B17801&lt;=700),Input!B17801,""),"")</f>
        <v/>
      </c>
      <c r="C17801">
        <f>IF(B17801="","",INT(A17801))</f>
        <v/>
      </c>
      <c r="D17801">
        <f>IF(B17801="","",HOUR(A17801))</f>
        <v/>
      </c>
      <c r="E17801">
        <f>IF(B17801="","",IF(INPUT!$I$1="","",IF(C17801&lt;(INT(INPUT!$I$1)-INPUT!$I$2),"Off Meds",IF(C17801&lt;=(INT(INPUT!$I$1)+INPUT!$I$2),"Washout","On Meds"))))</f>
        <v/>
      </c>
      <c r="F17801">
        <f>IF(B17801="","",1.509*(LN(B17801)^1.084-5.381))</f>
        <v/>
      </c>
      <c r="G17801">
        <f>IF(F17801="","",IF(F17801&lt;0,10*F17801^2,0))</f>
        <v/>
      </c>
      <c r="H17801">
        <f>IF(F17801="","",IF(F17801&gt;0,10*F17801^2,0))</f>
        <v/>
      </c>
    </row>
    <row r="17802">
      <c r="A17802">
        <f>Input!A17802</f>
        <v/>
      </c>
      <c r="B17802">
        <f>IF(ISNUMBER(Input!B17802),IF(AND(Input!B17802&gt;=20,Input!B17802&lt;=700),Input!B17802,""),"")</f>
        <v/>
      </c>
      <c r="C17802">
        <f>IF(B17802="","",INT(A17802))</f>
        <v/>
      </c>
      <c r="D17802">
        <f>IF(B17802="","",HOUR(A17802))</f>
        <v/>
      </c>
      <c r="E17802">
        <f>IF(B17802="","",IF(INPUT!$I$1="","",IF(C17802&lt;(INT(INPUT!$I$1)-INPUT!$I$2),"Off Meds",IF(C17802&lt;=(INT(INPUT!$I$1)+INPUT!$I$2),"Washout","On Meds"))))</f>
        <v/>
      </c>
      <c r="F17802">
        <f>IF(B17802="","",1.509*(LN(B17802)^1.084-5.381))</f>
        <v/>
      </c>
      <c r="G17802">
        <f>IF(F17802="","",IF(F17802&lt;0,10*F17802^2,0))</f>
        <v/>
      </c>
      <c r="H17802">
        <f>IF(F17802="","",IF(F17802&gt;0,10*F17802^2,0))</f>
        <v/>
      </c>
    </row>
    <row r="17803">
      <c r="A17803">
        <f>Input!A17803</f>
        <v/>
      </c>
      <c r="B17803">
        <f>IF(ISNUMBER(Input!B17803),IF(AND(Input!B17803&gt;=20,Input!B17803&lt;=700),Input!B17803,""),"")</f>
        <v/>
      </c>
      <c r="C17803">
        <f>IF(B17803="","",INT(A17803))</f>
        <v/>
      </c>
      <c r="D17803">
        <f>IF(B17803="","",HOUR(A17803))</f>
        <v/>
      </c>
      <c r="E17803">
        <f>IF(B17803="","",IF(INPUT!$I$1="","",IF(C17803&lt;(INT(INPUT!$I$1)-INPUT!$I$2),"Off Meds",IF(C17803&lt;=(INT(INPUT!$I$1)+INPUT!$I$2),"Washout","On Meds"))))</f>
        <v/>
      </c>
      <c r="F17803">
        <f>IF(B17803="","",1.509*(LN(B17803)^1.084-5.381))</f>
        <v/>
      </c>
      <c r="G17803">
        <f>IF(F17803="","",IF(F17803&lt;0,10*F17803^2,0))</f>
        <v/>
      </c>
      <c r="H17803">
        <f>IF(F17803="","",IF(F17803&gt;0,10*F17803^2,0))</f>
        <v/>
      </c>
    </row>
    <row r="17804">
      <c r="A17804">
        <f>Input!A17804</f>
        <v/>
      </c>
      <c r="B17804">
        <f>IF(ISNUMBER(Input!B17804),IF(AND(Input!B17804&gt;=20,Input!B17804&lt;=700),Input!B17804,""),"")</f>
        <v/>
      </c>
      <c r="C17804">
        <f>IF(B17804="","",INT(A17804))</f>
        <v/>
      </c>
      <c r="D17804">
        <f>IF(B17804="","",HOUR(A17804))</f>
        <v/>
      </c>
      <c r="E17804">
        <f>IF(B17804="","",IF(INPUT!$I$1="","",IF(C17804&lt;(INT(INPUT!$I$1)-INPUT!$I$2),"Off Meds",IF(C17804&lt;=(INT(INPUT!$I$1)+INPUT!$I$2),"Washout","On Meds"))))</f>
        <v/>
      </c>
      <c r="F17804">
        <f>IF(B17804="","",1.509*(LN(B17804)^1.084-5.381))</f>
        <v/>
      </c>
      <c r="G17804">
        <f>IF(F17804="","",IF(F17804&lt;0,10*F17804^2,0))</f>
        <v/>
      </c>
      <c r="H17804">
        <f>IF(F17804="","",IF(F17804&gt;0,10*F17804^2,0))</f>
        <v/>
      </c>
    </row>
    <row r="17805">
      <c r="A17805">
        <f>Input!A17805</f>
        <v/>
      </c>
      <c r="B17805">
        <f>IF(ISNUMBER(Input!B17805),IF(AND(Input!B17805&gt;=20,Input!B17805&lt;=700),Input!B17805,""),"")</f>
        <v/>
      </c>
      <c r="C17805">
        <f>IF(B17805="","",INT(A17805))</f>
        <v/>
      </c>
      <c r="D17805">
        <f>IF(B17805="","",HOUR(A17805))</f>
        <v/>
      </c>
      <c r="E17805">
        <f>IF(B17805="","",IF(INPUT!$I$1="","",IF(C17805&lt;(INT(INPUT!$I$1)-INPUT!$I$2),"Off Meds",IF(C17805&lt;=(INT(INPUT!$I$1)+INPUT!$I$2),"Washout","On Meds"))))</f>
        <v/>
      </c>
      <c r="F17805">
        <f>IF(B17805="","",1.509*(LN(B17805)^1.084-5.381))</f>
        <v/>
      </c>
      <c r="G17805">
        <f>IF(F17805="","",IF(F17805&lt;0,10*F17805^2,0))</f>
        <v/>
      </c>
      <c r="H17805">
        <f>IF(F17805="","",IF(F17805&gt;0,10*F17805^2,0))</f>
        <v/>
      </c>
    </row>
    <row r="17806">
      <c r="A17806">
        <f>Input!A17806</f>
        <v/>
      </c>
      <c r="B17806">
        <f>IF(ISNUMBER(Input!B17806),IF(AND(Input!B17806&gt;=20,Input!B17806&lt;=700),Input!B17806,""),"")</f>
        <v/>
      </c>
      <c r="C17806">
        <f>IF(B17806="","",INT(A17806))</f>
        <v/>
      </c>
      <c r="D17806">
        <f>IF(B17806="","",HOUR(A17806))</f>
        <v/>
      </c>
      <c r="E17806">
        <f>IF(B17806="","",IF(INPUT!$I$1="","",IF(C17806&lt;(INT(INPUT!$I$1)-INPUT!$I$2),"Off Meds",IF(C17806&lt;=(INT(INPUT!$I$1)+INPUT!$I$2),"Washout","On Meds"))))</f>
        <v/>
      </c>
      <c r="F17806">
        <f>IF(B17806="","",1.509*(LN(B17806)^1.084-5.381))</f>
        <v/>
      </c>
      <c r="G17806">
        <f>IF(F17806="","",IF(F17806&lt;0,10*F17806^2,0))</f>
        <v/>
      </c>
      <c r="H17806">
        <f>IF(F17806="","",IF(F17806&gt;0,10*F17806^2,0))</f>
        <v/>
      </c>
    </row>
    <row r="17807">
      <c r="A17807">
        <f>Input!A17807</f>
        <v/>
      </c>
      <c r="B17807">
        <f>IF(ISNUMBER(Input!B17807),IF(AND(Input!B17807&gt;=20,Input!B17807&lt;=700),Input!B17807,""),"")</f>
        <v/>
      </c>
      <c r="C17807">
        <f>IF(B17807="","",INT(A17807))</f>
        <v/>
      </c>
      <c r="D17807">
        <f>IF(B17807="","",HOUR(A17807))</f>
        <v/>
      </c>
      <c r="E17807">
        <f>IF(B17807="","",IF(INPUT!$I$1="","",IF(C17807&lt;(INT(INPUT!$I$1)-INPUT!$I$2),"Off Meds",IF(C17807&lt;=(INT(INPUT!$I$1)+INPUT!$I$2),"Washout","On Meds"))))</f>
        <v/>
      </c>
      <c r="F17807">
        <f>IF(B17807="","",1.509*(LN(B17807)^1.084-5.381))</f>
        <v/>
      </c>
      <c r="G17807">
        <f>IF(F17807="","",IF(F17807&lt;0,10*F17807^2,0))</f>
        <v/>
      </c>
      <c r="H17807">
        <f>IF(F17807="","",IF(F17807&gt;0,10*F17807^2,0))</f>
        <v/>
      </c>
    </row>
    <row r="17808">
      <c r="A17808">
        <f>Input!A17808</f>
        <v/>
      </c>
      <c r="B17808">
        <f>IF(ISNUMBER(Input!B17808),IF(AND(Input!B17808&gt;=20,Input!B17808&lt;=700),Input!B17808,""),"")</f>
        <v/>
      </c>
      <c r="C17808">
        <f>IF(B17808="","",INT(A17808))</f>
        <v/>
      </c>
      <c r="D17808">
        <f>IF(B17808="","",HOUR(A17808))</f>
        <v/>
      </c>
      <c r="E17808">
        <f>IF(B17808="","",IF(INPUT!$I$1="","",IF(C17808&lt;(INT(INPUT!$I$1)-INPUT!$I$2),"Off Meds",IF(C17808&lt;=(INT(INPUT!$I$1)+INPUT!$I$2),"Washout","On Meds"))))</f>
        <v/>
      </c>
      <c r="F17808">
        <f>IF(B17808="","",1.509*(LN(B17808)^1.084-5.381))</f>
        <v/>
      </c>
      <c r="G17808">
        <f>IF(F17808="","",IF(F17808&lt;0,10*F17808^2,0))</f>
        <v/>
      </c>
      <c r="H17808">
        <f>IF(F17808="","",IF(F17808&gt;0,10*F17808^2,0))</f>
        <v/>
      </c>
    </row>
    <row r="17809">
      <c r="A17809">
        <f>Input!A17809</f>
        <v/>
      </c>
      <c r="B17809">
        <f>IF(ISNUMBER(Input!B17809),IF(AND(Input!B17809&gt;=20,Input!B17809&lt;=700),Input!B17809,""),"")</f>
        <v/>
      </c>
      <c r="C17809">
        <f>IF(B17809="","",INT(A17809))</f>
        <v/>
      </c>
      <c r="D17809">
        <f>IF(B17809="","",HOUR(A17809))</f>
        <v/>
      </c>
      <c r="E17809">
        <f>IF(B17809="","",IF(INPUT!$I$1="","",IF(C17809&lt;(INT(INPUT!$I$1)-INPUT!$I$2),"Off Meds",IF(C17809&lt;=(INT(INPUT!$I$1)+INPUT!$I$2),"Washout","On Meds"))))</f>
        <v/>
      </c>
      <c r="F17809">
        <f>IF(B17809="","",1.509*(LN(B17809)^1.084-5.381))</f>
        <v/>
      </c>
      <c r="G17809">
        <f>IF(F17809="","",IF(F17809&lt;0,10*F17809^2,0))</f>
        <v/>
      </c>
      <c r="H17809">
        <f>IF(F17809="","",IF(F17809&gt;0,10*F17809^2,0))</f>
        <v/>
      </c>
    </row>
    <row r="17810">
      <c r="A17810">
        <f>Input!A17810</f>
        <v/>
      </c>
      <c r="B17810">
        <f>IF(ISNUMBER(Input!B17810),IF(AND(Input!B17810&gt;=20,Input!B17810&lt;=700),Input!B17810,""),"")</f>
        <v/>
      </c>
      <c r="C17810">
        <f>IF(B17810="","",INT(A17810))</f>
        <v/>
      </c>
      <c r="D17810">
        <f>IF(B17810="","",HOUR(A17810))</f>
        <v/>
      </c>
      <c r="E17810">
        <f>IF(B17810="","",IF(INPUT!$I$1="","",IF(C17810&lt;(INT(INPUT!$I$1)-INPUT!$I$2),"Off Meds",IF(C17810&lt;=(INT(INPUT!$I$1)+INPUT!$I$2),"Washout","On Meds"))))</f>
        <v/>
      </c>
      <c r="F17810">
        <f>IF(B17810="","",1.509*(LN(B17810)^1.084-5.381))</f>
        <v/>
      </c>
      <c r="G17810">
        <f>IF(F17810="","",IF(F17810&lt;0,10*F17810^2,0))</f>
        <v/>
      </c>
      <c r="H17810">
        <f>IF(F17810="","",IF(F17810&gt;0,10*F17810^2,0))</f>
        <v/>
      </c>
    </row>
    <row r="17811">
      <c r="A17811">
        <f>Input!A17811</f>
        <v/>
      </c>
      <c r="B17811">
        <f>IF(ISNUMBER(Input!B17811),IF(AND(Input!B17811&gt;=20,Input!B17811&lt;=700),Input!B17811,""),"")</f>
        <v/>
      </c>
      <c r="C17811">
        <f>IF(B17811="","",INT(A17811))</f>
        <v/>
      </c>
      <c r="D17811">
        <f>IF(B17811="","",HOUR(A17811))</f>
        <v/>
      </c>
      <c r="E17811">
        <f>IF(B17811="","",IF(INPUT!$I$1="","",IF(C17811&lt;(INT(INPUT!$I$1)-INPUT!$I$2),"Off Meds",IF(C17811&lt;=(INT(INPUT!$I$1)+INPUT!$I$2),"Washout","On Meds"))))</f>
        <v/>
      </c>
      <c r="F17811">
        <f>IF(B17811="","",1.509*(LN(B17811)^1.084-5.381))</f>
        <v/>
      </c>
      <c r="G17811">
        <f>IF(F17811="","",IF(F17811&lt;0,10*F17811^2,0))</f>
        <v/>
      </c>
      <c r="H17811">
        <f>IF(F17811="","",IF(F17811&gt;0,10*F17811^2,0))</f>
        <v/>
      </c>
    </row>
    <row r="17812">
      <c r="A17812">
        <f>Input!A17812</f>
        <v/>
      </c>
      <c r="B17812">
        <f>IF(ISNUMBER(Input!B17812),IF(AND(Input!B17812&gt;=20,Input!B17812&lt;=700),Input!B17812,""),"")</f>
        <v/>
      </c>
      <c r="C17812">
        <f>IF(B17812="","",INT(A17812))</f>
        <v/>
      </c>
      <c r="D17812">
        <f>IF(B17812="","",HOUR(A17812))</f>
        <v/>
      </c>
      <c r="E17812">
        <f>IF(B17812="","",IF(INPUT!$I$1="","",IF(C17812&lt;(INT(INPUT!$I$1)-INPUT!$I$2),"Off Meds",IF(C17812&lt;=(INT(INPUT!$I$1)+INPUT!$I$2),"Washout","On Meds"))))</f>
        <v/>
      </c>
      <c r="F17812">
        <f>IF(B17812="","",1.509*(LN(B17812)^1.084-5.381))</f>
        <v/>
      </c>
      <c r="G17812">
        <f>IF(F17812="","",IF(F17812&lt;0,10*F17812^2,0))</f>
        <v/>
      </c>
      <c r="H17812">
        <f>IF(F17812="","",IF(F17812&gt;0,10*F17812^2,0))</f>
        <v/>
      </c>
    </row>
    <row r="17813">
      <c r="A17813">
        <f>Input!A17813</f>
        <v/>
      </c>
      <c r="B17813">
        <f>IF(ISNUMBER(Input!B17813),IF(AND(Input!B17813&gt;=20,Input!B17813&lt;=700),Input!B17813,""),"")</f>
        <v/>
      </c>
      <c r="C17813">
        <f>IF(B17813="","",INT(A17813))</f>
        <v/>
      </c>
      <c r="D17813">
        <f>IF(B17813="","",HOUR(A17813))</f>
        <v/>
      </c>
      <c r="E17813">
        <f>IF(B17813="","",IF(INPUT!$I$1="","",IF(C17813&lt;(INT(INPUT!$I$1)-INPUT!$I$2),"Off Meds",IF(C17813&lt;=(INT(INPUT!$I$1)+INPUT!$I$2),"Washout","On Meds"))))</f>
        <v/>
      </c>
      <c r="F17813">
        <f>IF(B17813="","",1.509*(LN(B17813)^1.084-5.381))</f>
        <v/>
      </c>
      <c r="G17813">
        <f>IF(F17813="","",IF(F17813&lt;0,10*F17813^2,0))</f>
        <v/>
      </c>
      <c r="H17813">
        <f>IF(F17813="","",IF(F17813&gt;0,10*F17813^2,0))</f>
        <v/>
      </c>
    </row>
    <row r="17814">
      <c r="A17814">
        <f>Input!A17814</f>
        <v/>
      </c>
      <c r="B17814">
        <f>IF(ISNUMBER(Input!B17814),IF(AND(Input!B17814&gt;=20,Input!B17814&lt;=700),Input!B17814,""),"")</f>
        <v/>
      </c>
      <c r="C17814">
        <f>IF(B17814="","",INT(A17814))</f>
        <v/>
      </c>
      <c r="D17814">
        <f>IF(B17814="","",HOUR(A17814))</f>
        <v/>
      </c>
      <c r="E17814">
        <f>IF(B17814="","",IF(INPUT!$I$1="","",IF(C17814&lt;(INT(INPUT!$I$1)-INPUT!$I$2),"Off Meds",IF(C17814&lt;=(INT(INPUT!$I$1)+INPUT!$I$2),"Washout","On Meds"))))</f>
        <v/>
      </c>
      <c r="F17814">
        <f>IF(B17814="","",1.509*(LN(B17814)^1.084-5.381))</f>
        <v/>
      </c>
      <c r="G17814">
        <f>IF(F17814="","",IF(F17814&lt;0,10*F17814^2,0))</f>
        <v/>
      </c>
      <c r="H17814">
        <f>IF(F17814="","",IF(F17814&gt;0,10*F17814^2,0))</f>
        <v/>
      </c>
    </row>
    <row r="17815">
      <c r="A17815">
        <f>Input!A17815</f>
        <v/>
      </c>
      <c r="B17815">
        <f>IF(ISNUMBER(Input!B17815),IF(AND(Input!B17815&gt;=20,Input!B17815&lt;=700),Input!B17815,""),"")</f>
        <v/>
      </c>
      <c r="C17815">
        <f>IF(B17815="","",INT(A17815))</f>
        <v/>
      </c>
      <c r="D17815">
        <f>IF(B17815="","",HOUR(A17815))</f>
        <v/>
      </c>
      <c r="E17815">
        <f>IF(B17815="","",IF(INPUT!$I$1="","",IF(C17815&lt;(INT(INPUT!$I$1)-INPUT!$I$2),"Off Meds",IF(C17815&lt;=(INT(INPUT!$I$1)+INPUT!$I$2),"Washout","On Meds"))))</f>
        <v/>
      </c>
      <c r="F17815">
        <f>IF(B17815="","",1.509*(LN(B17815)^1.084-5.381))</f>
        <v/>
      </c>
      <c r="G17815">
        <f>IF(F17815="","",IF(F17815&lt;0,10*F17815^2,0))</f>
        <v/>
      </c>
      <c r="H17815">
        <f>IF(F17815="","",IF(F17815&gt;0,10*F17815^2,0))</f>
        <v/>
      </c>
    </row>
    <row r="17816">
      <c r="A17816">
        <f>Input!A17816</f>
        <v/>
      </c>
      <c r="B17816">
        <f>IF(ISNUMBER(Input!B17816),IF(AND(Input!B17816&gt;=20,Input!B17816&lt;=700),Input!B17816,""),"")</f>
        <v/>
      </c>
      <c r="C17816">
        <f>IF(B17816="","",INT(A17816))</f>
        <v/>
      </c>
      <c r="D17816">
        <f>IF(B17816="","",HOUR(A17816))</f>
        <v/>
      </c>
      <c r="E17816">
        <f>IF(B17816="","",IF(INPUT!$I$1="","",IF(C17816&lt;(INT(INPUT!$I$1)-INPUT!$I$2),"Off Meds",IF(C17816&lt;=(INT(INPUT!$I$1)+INPUT!$I$2),"Washout","On Meds"))))</f>
        <v/>
      </c>
      <c r="F17816">
        <f>IF(B17816="","",1.509*(LN(B17816)^1.084-5.381))</f>
        <v/>
      </c>
      <c r="G17816">
        <f>IF(F17816="","",IF(F17816&lt;0,10*F17816^2,0))</f>
        <v/>
      </c>
      <c r="H17816">
        <f>IF(F17816="","",IF(F17816&gt;0,10*F17816^2,0))</f>
        <v/>
      </c>
    </row>
    <row r="17817">
      <c r="A17817">
        <f>Input!A17817</f>
        <v/>
      </c>
      <c r="B17817">
        <f>IF(ISNUMBER(Input!B17817),IF(AND(Input!B17817&gt;=20,Input!B17817&lt;=700),Input!B17817,""),"")</f>
        <v/>
      </c>
      <c r="C17817">
        <f>IF(B17817="","",INT(A17817))</f>
        <v/>
      </c>
      <c r="D17817">
        <f>IF(B17817="","",HOUR(A17817))</f>
        <v/>
      </c>
      <c r="E17817">
        <f>IF(B17817="","",IF(INPUT!$I$1="","",IF(C17817&lt;(INT(INPUT!$I$1)-INPUT!$I$2),"Off Meds",IF(C17817&lt;=(INT(INPUT!$I$1)+INPUT!$I$2),"Washout","On Meds"))))</f>
        <v/>
      </c>
      <c r="F17817">
        <f>IF(B17817="","",1.509*(LN(B17817)^1.084-5.381))</f>
        <v/>
      </c>
      <c r="G17817">
        <f>IF(F17817="","",IF(F17817&lt;0,10*F17817^2,0))</f>
        <v/>
      </c>
      <c r="H17817">
        <f>IF(F17817="","",IF(F17817&gt;0,10*F17817^2,0))</f>
        <v/>
      </c>
    </row>
    <row r="17818">
      <c r="A17818">
        <f>Input!A17818</f>
        <v/>
      </c>
      <c r="B17818">
        <f>IF(ISNUMBER(Input!B17818),IF(AND(Input!B17818&gt;=20,Input!B17818&lt;=700),Input!B17818,""),"")</f>
        <v/>
      </c>
      <c r="C17818">
        <f>IF(B17818="","",INT(A17818))</f>
        <v/>
      </c>
      <c r="D17818">
        <f>IF(B17818="","",HOUR(A17818))</f>
        <v/>
      </c>
      <c r="E17818">
        <f>IF(B17818="","",IF(INPUT!$I$1="","",IF(C17818&lt;(INT(INPUT!$I$1)-INPUT!$I$2),"Off Meds",IF(C17818&lt;=(INT(INPUT!$I$1)+INPUT!$I$2),"Washout","On Meds"))))</f>
        <v/>
      </c>
      <c r="F17818">
        <f>IF(B17818="","",1.509*(LN(B17818)^1.084-5.381))</f>
        <v/>
      </c>
      <c r="G17818">
        <f>IF(F17818="","",IF(F17818&lt;0,10*F17818^2,0))</f>
        <v/>
      </c>
      <c r="H17818">
        <f>IF(F17818="","",IF(F17818&gt;0,10*F17818^2,0))</f>
        <v/>
      </c>
    </row>
    <row r="17819">
      <c r="A17819">
        <f>Input!A17819</f>
        <v/>
      </c>
      <c r="B17819">
        <f>IF(ISNUMBER(Input!B17819),IF(AND(Input!B17819&gt;=20,Input!B17819&lt;=700),Input!B17819,""),"")</f>
        <v/>
      </c>
      <c r="C17819">
        <f>IF(B17819="","",INT(A17819))</f>
        <v/>
      </c>
      <c r="D17819">
        <f>IF(B17819="","",HOUR(A17819))</f>
        <v/>
      </c>
      <c r="E17819">
        <f>IF(B17819="","",IF(INPUT!$I$1="","",IF(C17819&lt;(INT(INPUT!$I$1)-INPUT!$I$2),"Off Meds",IF(C17819&lt;=(INT(INPUT!$I$1)+INPUT!$I$2),"Washout","On Meds"))))</f>
        <v/>
      </c>
      <c r="F17819">
        <f>IF(B17819="","",1.509*(LN(B17819)^1.084-5.381))</f>
        <v/>
      </c>
      <c r="G17819">
        <f>IF(F17819="","",IF(F17819&lt;0,10*F17819^2,0))</f>
        <v/>
      </c>
      <c r="H17819">
        <f>IF(F17819="","",IF(F17819&gt;0,10*F17819^2,0))</f>
        <v/>
      </c>
    </row>
    <row r="17820">
      <c r="A17820">
        <f>Input!A17820</f>
        <v/>
      </c>
      <c r="B17820">
        <f>IF(ISNUMBER(Input!B17820),IF(AND(Input!B17820&gt;=20,Input!B17820&lt;=700),Input!B17820,""),"")</f>
        <v/>
      </c>
      <c r="C17820">
        <f>IF(B17820="","",INT(A17820))</f>
        <v/>
      </c>
      <c r="D17820">
        <f>IF(B17820="","",HOUR(A17820))</f>
        <v/>
      </c>
      <c r="E17820">
        <f>IF(B17820="","",IF(INPUT!$I$1="","",IF(C17820&lt;(INT(INPUT!$I$1)-INPUT!$I$2),"Off Meds",IF(C17820&lt;=(INT(INPUT!$I$1)+INPUT!$I$2),"Washout","On Meds"))))</f>
        <v/>
      </c>
      <c r="F17820">
        <f>IF(B17820="","",1.509*(LN(B17820)^1.084-5.381))</f>
        <v/>
      </c>
      <c r="G17820">
        <f>IF(F17820="","",IF(F17820&lt;0,10*F17820^2,0))</f>
        <v/>
      </c>
      <c r="H17820">
        <f>IF(F17820="","",IF(F17820&gt;0,10*F17820^2,0))</f>
        <v/>
      </c>
    </row>
    <row r="17821">
      <c r="A17821">
        <f>Input!A17821</f>
        <v/>
      </c>
      <c r="B17821">
        <f>IF(ISNUMBER(Input!B17821),IF(AND(Input!B17821&gt;=20,Input!B17821&lt;=700),Input!B17821,""),"")</f>
        <v/>
      </c>
      <c r="C17821">
        <f>IF(B17821="","",INT(A17821))</f>
        <v/>
      </c>
      <c r="D17821">
        <f>IF(B17821="","",HOUR(A17821))</f>
        <v/>
      </c>
      <c r="E17821">
        <f>IF(B17821="","",IF(INPUT!$I$1="","",IF(C17821&lt;(INT(INPUT!$I$1)-INPUT!$I$2),"Off Meds",IF(C17821&lt;=(INT(INPUT!$I$1)+INPUT!$I$2),"Washout","On Meds"))))</f>
        <v/>
      </c>
      <c r="F17821">
        <f>IF(B17821="","",1.509*(LN(B17821)^1.084-5.381))</f>
        <v/>
      </c>
      <c r="G17821">
        <f>IF(F17821="","",IF(F17821&lt;0,10*F17821^2,0))</f>
        <v/>
      </c>
      <c r="H17821">
        <f>IF(F17821="","",IF(F17821&gt;0,10*F17821^2,0))</f>
        <v/>
      </c>
    </row>
    <row r="17822">
      <c r="A17822">
        <f>Input!A17822</f>
        <v/>
      </c>
      <c r="B17822">
        <f>IF(ISNUMBER(Input!B17822),IF(AND(Input!B17822&gt;=20,Input!B17822&lt;=700),Input!B17822,""),"")</f>
        <v/>
      </c>
      <c r="C17822">
        <f>IF(B17822="","",INT(A17822))</f>
        <v/>
      </c>
      <c r="D17822">
        <f>IF(B17822="","",HOUR(A17822))</f>
        <v/>
      </c>
      <c r="E17822">
        <f>IF(B17822="","",IF(INPUT!$I$1="","",IF(C17822&lt;(INT(INPUT!$I$1)-INPUT!$I$2),"Off Meds",IF(C17822&lt;=(INT(INPUT!$I$1)+INPUT!$I$2),"Washout","On Meds"))))</f>
        <v/>
      </c>
      <c r="F17822">
        <f>IF(B17822="","",1.509*(LN(B17822)^1.084-5.381))</f>
        <v/>
      </c>
      <c r="G17822">
        <f>IF(F17822="","",IF(F17822&lt;0,10*F17822^2,0))</f>
        <v/>
      </c>
      <c r="H17822">
        <f>IF(F17822="","",IF(F17822&gt;0,10*F17822^2,0))</f>
        <v/>
      </c>
    </row>
    <row r="17823">
      <c r="A17823">
        <f>Input!A17823</f>
        <v/>
      </c>
      <c r="B17823">
        <f>IF(ISNUMBER(Input!B17823),IF(AND(Input!B17823&gt;=20,Input!B17823&lt;=700),Input!B17823,""),"")</f>
        <v/>
      </c>
      <c r="C17823">
        <f>IF(B17823="","",INT(A17823))</f>
        <v/>
      </c>
      <c r="D17823">
        <f>IF(B17823="","",HOUR(A17823))</f>
        <v/>
      </c>
      <c r="E17823">
        <f>IF(B17823="","",IF(INPUT!$I$1="","",IF(C17823&lt;(INT(INPUT!$I$1)-INPUT!$I$2),"Off Meds",IF(C17823&lt;=(INT(INPUT!$I$1)+INPUT!$I$2),"Washout","On Meds"))))</f>
        <v/>
      </c>
      <c r="F17823">
        <f>IF(B17823="","",1.509*(LN(B17823)^1.084-5.381))</f>
        <v/>
      </c>
      <c r="G17823">
        <f>IF(F17823="","",IF(F17823&lt;0,10*F17823^2,0))</f>
        <v/>
      </c>
      <c r="H17823">
        <f>IF(F17823="","",IF(F17823&gt;0,10*F17823^2,0))</f>
        <v/>
      </c>
    </row>
    <row r="17824">
      <c r="A17824">
        <f>Input!A17824</f>
        <v/>
      </c>
      <c r="B17824">
        <f>IF(ISNUMBER(Input!B17824),IF(AND(Input!B17824&gt;=20,Input!B17824&lt;=700),Input!B17824,""),"")</f>
        <v/>
      </c>
      <c r="C17824">
        <f>IF(B17824="","",INT(A17824))</f>
        <v/>
      </c>
      <c r="D17824">
        <f>IF(B17824="","",HOUR(A17824))</f>
        <v/>
      </c>
      <c r="E17824">
        <f>IF(B17824="","",IF(INPUT!$I$1="","",IF(C17824&lt;(INT(INPUT!$I$1)-INPUT!$I$2),"Off Meds",IF(C17824&lt;=(INT(INPUT!$I$1)+INPUT!$I$2),"Washout","On Meds"))))</f>
        <v/>
      </c>
      <c r="F17824">
        <f>IF(B17824="","",1.509*(LN(B17824)^1.084-5.381))</f>
        <v/>
      </c>
      <c r="G17824">
        <f>IF(F17824="","",IF(F17824&lt;0,10*F17824^2,0))</f>
        <v/>
      </c>
      <c r="H17824">
        <f>IF(F17824="","",IF(F17824&gt;0,10*F17824^2,0))</f>
        <v/>
      </c>
    </row>
    <row r="17825">
      <c r="A17825">
        <f>Input!A17825</f>
        <v/>
      </c>
      <c r="B17825">
        <f>IF(ISNUMBER(Input!B17825),IF(AND(Input!B17825&gt;=20,Input!B17825&lt;=700),Input!B17825,""),"")</f>
        <v/>
      </c>
      <c r="C17825">
        <f>IF(B17825="","",INT(A17825))</f>
        <v/>
      </c>
      <c r="D17825">
        <f>IF(B17825="","",HOUR(A17825))</f>
        <v/>
      </c>
      <c r="E17825">
        <f>IF(B17825="","",IF(INPUT!$I$1="","",IF(C17825&lt;(INT(INPUT!$I$1)-INPUT!$I$2),"Off Meds",IF(C17825&lt;=(INT(INPUT!$I$1)+INPUT!$I$2),"Washout","On Meds"))))</f>
        <v/>
      </c>
      <c r="F17825">
        <f>IF(B17825="","",1.509*(LN(B17825)^1.084-5.381))</f>
        <v/>
      </c>
      <c r="G17825">
        <f>IF(F17825="","",IF(F17825&lt;0,10*F17825^2,0))</f>
        <v/>
      </c>
      <c r="H17825">
        <f>IF(F17825="","",IF(F17825&gt;0,10*F17825^2,0))</f>
        <v/>
      </c>
    </row>
    <row r="17826">
      <c r="A17826">
        <f>Input!A17826</f>
        <v/>
      </c>
      <c r="B17826">
        <f>IF(ISNUMBER(Input!B17826),IF(AND(Input!B17826&gt;=20,Input!B17826&lt;=700),Input!B17826,""),"")</f>
        <v/>
      </c>
      <c r="C17826">
        <f>IF(B17826="","",INT(A17826))</f>
        <v/>
      </c>
      <c r="D17826">
        <f>IF(B17826="","",HOUR(A17826))</f>
        <v/>
      </c>
      <c r="E17826">
        <f>IF(B17826="","",IF(INPUT!$I$1="","",IF(C17826&lt;(INT(INPUT!$I$1)-INPUT!$I$2),"Off Meds",IF(C17826&lt;=(INT(INPUT!$I$1)+INPUT!$I$2),"Washout","On Meds"))))</f>
        <v/>
      </c>
      <c r="F17826">
        <f>IF(B17826="","",1.509*(LN(B17826)^1.084-5.381))</f>
        <v/>
      </c>
      <c r="G17826">
        <f>IF(F17826="","",IF(F17826&lt;0,10*F17826^2,0))</f>
        <v/>
      </c>
      <c r="H17826">
        <f>IF(F17826="","",IF(F17826&gt;0,10*F17826^2,0))</f>
        <v/>
      </c>
    </row>
    <row r="17827">
      <c r="A17827">
        <f>Input!A17827</f>
        <v/>
      </c>
      <c r="B17827">
        <f>IF(ISNUMBER(Input!B17827),IF(AND(Input!B17827&gt;=20,Input!B17827&lt;=700),Input!B17827,""),"")</f>
        <v/>
      </c>
      <c r="C17827">
        <f>IF(B17827="","",INT(A17827))</f>
        <v/>
      </c>
      <c r="D17827">
        <f>IF(B17827="","",HOUR(A17827))</f>
        <v/>
      </c>
      <c r="E17827">
        <f>IF(B17827="","",IF(INPUT!$I$1="","",IF(C17827&lt;(INT(INPUT!$I$1)-INPUT!$I$2),"Off Meds",IF(C17827&lt;=(INT(INPUT!$I$1)+INPUT!$I$2),"Washout","On Meds"))))</f>
        <v/>
      </c>
      <c r="F17827">
        <f>IF(B17827="","",1.509*(LN(B17827)^1.084-5.381))</f>
        <v/>
      </c>
      <c r="G17827">
        <f>IF(F17827="","",IF(F17827&lt;0,10*F17827^2,0))</f>
        <v/>
      </c>
      <c r="H17827">
        <f>IF(F17827="","",IF(F17827&gt;0,10*F17827^2,0))</f>
        <v/>
      </c>
    </row>
    <row r="17828">
      <c r="A17828">
        <f>Input!A17828</f>
        <v/>
      </c>
      <c r="B17828">
        <f>IF(ISNUMBER(Input!B17828),IF(AND(Input!B17828&gt;=20,Input!B17828&lt;=700),Input!B17828,""),"")</f>
        <v/>
      </c>
      <c r="C17828">
        <f>IF(B17828="","",INT(A17828))</f>
        <v/>
      </c>
      <c r="D17828">
        <f>IF(B17828="","",HOUR(A17828))</f>
        <v/>
      </c>
      <c r="E17828">
        <f>IF(B17828="","",IF(INPUT!$I$1="","",IF(C17828&lt;(INT(INPUT!$I$1)-INPUT!$I$2),"Off Meds",IF(C17828&lt;=(INT(INPUT!$I$1)+INPUT!$I$2),"Washout","On Meds"))))</f>
        <v/>
      </c>
      <c r="F17828">
        <f>IF(B17828="","",1.509*(LN(B17828)^1.084-5.381))</f>
        <v/>
      </c>
      <c r="G17828">
        <f>IF(F17828="","",IF(F17828&lt;0,10*F17828^2,0))</f>
        <v/>
      </c>
      <c r="H17828">
        <f>IF(F17828="","",IF(F17828&gt;0,10*F17828^2,0))</f>
        <v/>
      </c>
    </row>
    <row r="17829">
      <c r="A17829">
        <f>Input!A17829</f>
        <v/>
      </c>
      <c r="B17829">
        <f>IF(ISNUMBER(Input!B17829),IF(AND(Input!B17829&gt;=20,Input!B17829&lt;=700),Input!B17829,""),"")</f>
        <v/>
      </c>
      <c r="C17829">
        <f>IF(B17829="","",INT(A17829))</f>
        <v/>
      </c>
      <c r="D17829">
        <f>IF(B17829="","",HOUR(A17829))</f>
        <v/>
      </c>
      <c r="E17829">
        <f>IF(B17829="","",IF(INPUT!$I$1="","",IF(C17829&lt;(INT(INPUT!$I$1)-INPUT!$I$2),"Off Meds",IF(C17829&lt;=(INT(INPUT!$I$1)+INPUT!$I$2),"Washout","On Meds"))))</f>
        <v/>
      </c>
      <c r="F17829">
        <f>IF(B17829="","",1.509*(LN(B17829)^1.084-5.381))</f>
        <v/>
      </c>
      <c r="G17829">
        <f>IF(F17829="","",IF(F17829&lt;0,10*F17829^2,0))</f>
        <v/>
      </c>
      <c r="H17829">
        <f>IF(F17829="","",IF(F17829&gt;0,10*F17829^2,0))</f>
        <v/>
      </c>
    </row>
    <row r="17830">
      <c r="A17830">
        <f>Input!A17830</f>
        <v/>
      </c>
      <c r="B17830">
        <f>IF(ISNUMBER(Input!B17830),IF(AND(Input!B17830&gt;=20,Input!B17830&lt;=700),Input!B17830,""),"")</f>
        <v/>
      </c>
      <c r="C17830">
        <f>IF(B17830="","",INT(A17830))</f>
        <v/>
      </c>
      <c r="D17830">
        <f>IF(B17830="","",HOUR(A17830))</f>
        <v/>
      </c>
      <c r="E17830">
        <f>IF(B17830="","",IF(INPUT!$I$1="","",IF(C17830&lt;(INT(INPUT!$I$1)-INPUT!$I$2),"Off Meds",IF(C17830&lt;=(INT(INPUT!$I$1)+INPUT!$I$2),"Washout","On Meds"))))</f>
        <v/>
      </c>
      <c r="F17830">
        <f>IF(B17830="","",1.509*(LN(B17830)^1.084-5.381))</f>
        <v/>
      </c>
      <c r="G17830">
        <f>IF(F17830="","",IF(F17830&lt;0,10*F17830^2,0))</f>
        <v/>
      </c>
      <c r="H17830">
        <f>IF(F17830="","",IF(F17830&gt;0,10*F17830^2,0))</f>
        <v/>
      </c>
    </row>
    <row r="17831">
      <c r="A17831">
        <f>Input!A17831</f>
        <v/>
      </c>
      <c r="B17831">
        <f>IF(ISNUMBER(Input!B17831),IF(AND(Input!B17831&gt;=20,Input!B17831&lt;=700),Input!B17831,""),"")</f>
        <v/>
      </c>
      <c r="C17831">
        <f>IF(B17831="","",INT(A17831))</f>
        <v/>
      </c>
      <c r="D17831">
        <f>IF(B17831="","",HOUR(A17831))</f>
        <v/>
      </c>
      <c r="E17831">
        <f>IF(B17831="","",IF(INPUT!$I$1="","",IF(C17831&lt;(INT(INPUT!$I$1)-INPUT!$I$2),"Off Meds",IF(C17831&lt;=(INT(INPUT!$I$1)+INPUT!$I$2),"Washout","On Meds"))))</f>
        <v/>
      </c>
      <c r="F17831">
        <f>IF(B17831="","",1.509*(LN(B17831)^1.084-5.381))</f>
        <v/>
      </c>
      <c r="G17831">
        <f>IF(F17831="","",IF(F17831&lt;0,10*F17831^2,0))</f>
        <v/>
      </c>
      <c r="H17831">
        <f>IF(F17831="","",IF(F17831&gt;0,10*F17831^2,0))</f>
        <v/>
      </c>
    </row>
    <row r="17832">
      <c r="A17832">
        <f>Input!A17832</f>
        <v/>
      </c>
      <c r="B17832">
        <f>IF(ISNUMBER(Input!B17832),IF(AND(Input!B17832&gt;=20,Input!B17832&lt;=700),Input!B17832,""),"")</f>
        <v/>
      </c>
      <c r="C17832">
        <f>IF(B17832="","",INT(A17832))</f>
        <v/>
      </c>
      <c r="D17832">
        <f>IF(B17832="","",HOUR(A17832))</f>
        <v/>
      </c>
      <c r="E17832">
        <f>IF(B17832="","",IF(INPUT!$I$1="","",IF(C17832&lt;(INT(INPUT!$I$1)-INPUT!$I$2),"Off Meds",IF(C17832&lt;=(INT(INPUT!$I$1)+INPUT!$I$2),"Washout","On Meds"))))</f>
        <v/>
      </c>
      <c r="F17832">
        <f>IF(B17832="","",1.509*(LN(B17832)^1.084-5.381))</f>
        <v/>
      </c>
      <c r="G17832">
        <f>IF(F17832="","",IF(F17832&lt;0,10*F17832^2,0))</f>
        <v/>
      </c>
      <c r="H17832">
        <f>IF(F17832="","",IF(F17832&gt;0,10*F17832^2,0))</f>
        <v/>
      </c>
    </row>
    <row r="17833">
      <c r="A17833">
        <f>Input!A17833</f>
        <v/>
      </c>
      <c r="B17833">
        <f>IF(ISNUMBER(Input!B17833),IF(AND(Input!B17833&gt;=20,Input!B17833&lt;=700),Input!B17833,""),"")</f>
        <v/>
      </c>
      <c r="C17833">
        <f>IF(B17833="","",INT(A17833))</f>
        <v/>
      </c>
      <c r="D17833">
        <f>IF(B17833="","",HOUR(A17833))</f>
        <v/>
      </c>
      <c r="E17833">
        <f>IF(B17833="","",IF(INPUT!$I$1="","",IF(C17833&lt;(INT(INPUT!$I$1)-INPUT!$I$2),"Off Meds",IF(C17833&lt;=(INT(INPUT!$I$1)+INPUT!$I$2),"Washout","On Meds"))))</f>
        <v/>
      </c>
      <c r="F17833">
        <f>IF(B17833="","",1.509*(LN(B17833)^1.084-5.381))</f>
        <v/>
      </c>
      <c r="G17833">
        <f>IF(F17833="","",IF(F17833&lt;0,10*F17833^2,0))</f>
        <v/>
      </c>
      <c r="H17833">
        <f>IF(F17833="","",IF(F17833&gt;0,10*F17833^2,0))</f>
        <v/>
      </c>
    </row>
    <row r="17834">
      <c r="A17834">
        <f>Input!A17834</f>
        <v/>
      </c>
      <c r="B17834">
        <f>IF(ISNUMBER(Input!B17834),IF(AND(Input!B17834&gt;=20,Input!B17834&lt;=700),Input!B17834,""),"")</f>
        <v/>
      </c>
      <c r="C17834">
        <f>IF(B17834="","",INT(A17834))</f>
        <v/>
      </c>
      <c r="D17834">
        <f>IF(B17834="","",HOUR(A17834))</f>
        <v/>
      </c>
      <c r="E17834">
        <f>IF(B17834="","",IF(INPUT!$I$1="","",IF(C17834&lt;(INT(INPUT!$I$1)-INPUT!$I$2),"Off Meds",IF(C17834&lt;=(INT(INPUT!$I$1)+INPUT!$I$2),"Washout","On Meds"))))</f>
        <v/>
      </c>
      <c r="F17834">
        <f>IF(B17834="","",1.509*(LN(B17834)^1.084-5.381))</f>
        <v/>
      </c>
      <c r="G17834">
        <f>IF(F17834="","",IF(F17834&lt;0,10*F17834^2,0))</f>
        <v/>
      </c>
      <c r="H17834">
        <f>IF(F17834="","",IF(F17834&gt;0,10*F17834^2,0))</f>
        <v/>
      </c>
    </row>
    <row r="17835">
      <c r="A17835">
        <f>Input!A17835</f>
        <v/>
      </c>
      <c r="B17835">
        <f>IF(ISNUMBER(Input!B17835),IF(AND(Input!B17835&gt;=20,Input!B17835&lt;=700),Input!B17835,""),"")</f>
        <v/>
      </c>
      <c r="C17835">
        <f>IF(B17835="","",INT(A17835))</f>
        <v/>
      </c>
      <c r="D17835">
        <f>IF(B17835="","",HOUR(A17835))</f>
        <v/>
      </c>
      <c r="E17835">
        <f>IF(B17835="","",IF(INPUT!$I$1="","",IF(C17835&lt;(INT(INPUT!$I$1)-INPUT!$I$2),"Off Meds",IF(C17835&lt;=(INT(INPUT!$I$1)+INPUT!$I$2),"Washout","On Meds"))))</f>
        <v/>
      </c>
      <c r="F17835">
        <f>IF(B17835="","",1.509*(LN(B17835)^1.084-5.381))</f>
        <v/>
      </c>
      <c r="G17835">
        <f>IF(F17835="","",IF(F17835&lt;0,10*F17835^2,0))</f>
        <v/>
      </c>
      <c r="H17835">
        <f>IF(F17835="","",IF(F17835&gt;0,10*F17835^2,0))</f>
        <v/>
      </c>
    </row>
    <row r="17836">
      <c r="A17836">
        <f>Input!A17836</f>
        <v/>
      </c>
      <c r="B17836">
        <f>IF(ISNUMBER(Input!B17836),IF(AND(Input!B17836&gt;=20,Input!B17836&lt;=700),Input!B17836,""),"")</f>
        <v/>
      </c>
      <c r="C17836">
        <f>IF(B17836="","",INT(A17836))</f>
        <v/>
      </c>
      <c r="D17836">
        <f>IF(B17836="","",HOUR(A17836))</f>
        <v/>
      </c>
      <c r="E17836">
        <f>IF(B17836="","",IF(INPUT!$I$1="","",IF(C17836&lt;(INT(INPUT!$I$1)-INPUT!$I$2),"Off Meds",IF(C17836&lt;=(INT(INPUT!$I$1)+INPUT!$I$2),"Washout","On Meds"))))</f>
        <v/>
      </c>
      <c r="F17836">
        <f>IF(B17836="","",1.509*(LN(B17836)^1.084-5.381))</f>
        <v/>
      </c>
      <c r="G17836">
        <f>IF(F17836="","",IF(F17836&lt;0,10*F17836^2,0))</f>
        <v/>
      </c>
      <c r="H17836">
        <f>IF(F17836="","",IF(F17836&gt;0,10*F17836^2,0))</f>
        <v/>
      </c>
    </row>
    <row r="17837">
      <c r="A17837">
        <f>Input!A17837</f>
        <v/>
      </c>
      <c r="B17837">
        <f>IF(ISNUMBER(Input!B17837),IF(AND(Input!B17837&gt;=20,Input!B17837&lt;=700),Input!B17837,""),"")</f>
        <v/>
      </c>
      <c r="C17837">
        <f>IF(B17837="","",INT(A17837))</f>
        <v/>
      </c>
      <c r="D17837">
        <f>IF(B17837="","",HOUR(A17837))</f>
        <v/>
      </c>
      <c r="E17837">
        <f>IF(B17837="","",IF(INPUT!$I$1="","",IF(C17837&lt;(INT(INPUT!$I$1)-INPUT!$I$2),"Off Meds",IF(C17837&lt;=(INT(INPUT!$I$1)+INPUT!$I$2),"Washout","On Meds"))))</f>
        <v/>
      </c>
      <c r="F17837">
        <f>IF(B17837="","",1.509*(LN(B17837)^1.084-5.381))</f>
        <v/>
      </c>
      <c r="G17837">
        <f>IF(F17837="","",IF(F17837&lt;0,10*F17837^2,0))</f>
        <v/>
      </c>
      <c r="H17837">
        <f>IF(F17837="","",IF(F17837&gt;0,10*F17837^2,0))</f>
        <v/>
      </c>
    </row>
    <row r="17838">
      <c r="A17838">
        <f>Input!A17838</f>
        <v/>
      </c>
      <c r="B17838">
        <f>IF(ISNUMBER(Input!B17838),IF(AND(Input!B17838&gt;=20,Input!B17838&lt;=700),Input!B17838,""),"")</f>
        <v/>
      </c>
      <c r="C17838">
        <f>IF(B17838="","",INT(A17838))</f>
        <v/>
      </c>
      <c r="D17838">
        <f>IF(B17838="","",HOUR(A17838))</f>
        <v/>
      </c>
      <c r="E17838">
        <f>IF(B17838="","",IF(INPUT!$I$1="","",IF(C17838&lt;(INT(INPUT!$I$1)-INPUT!$I$2),"Off Meds",IF(C17838&lt;=(INT(INPUT!$I$1)+INPUT!$I$2),"Washout","On Meds"))))</f>
        <v/>
      </c>
      <c r="F17838">
        <f>IF(B17838="","",1.509*(LN(B17838)^1.084-5.381))</f>
        <v/>
      </c>
      <c r="G17838">
        <f>IF(F17838="","",IF(F17838&lt;0,10*F17838^2,0))</f>
        <v/>
      </c>
      <c r="H17838">
        <f>IF(F17838="","",IF(F17838&gt;0,10*F17838^2,0))</f>
        <v/>
      </c>
    </row>
    <row r="17839">
      <c r="A17839">
        <f>Input!A17839</f>
        <v/>
      </c>
      <c r="B17839">
        <f>IF(ISNUMBER(Input!B17839),IF(AND(Input!B17839&gt;=20,Input!B17839&lt;=700),Input!B17839,""),"")</f>
        <v/>
      </c>
      <c r="C17839">
        <f>IF(B17839="","",INT(A17839))</f>
        <v/>
      </c>
      <c r="D17839">
        <f>IF(B17839="","",HOUR(A17839))</f>
        <v/>
      </c>
      <c r="E17839">
        <f>IF(B17839="","",IF(INPUT!$I$1="","",IF(C17839&lt;(INT(INPUT!$I$1)-INPUT!$I$2),"Off Meds",IF(C17839&lt;=(INT(INPUT!$I$1)+INPUT!$I$2),"Washout","On Meds"))))</f>
        <v/>
      </c>
      <c r="F17839">
        <f>IF(B17839="","",1.509*(LN(B17839)^1.084-5.381))</f>
        <v/>
      </c>
      <c r="G17839">
        <f>IF(F17839="","",IF(F17839&lt;0,10*F17839^2,0))</f>
        <v/>
      </c>
      <c r="H17839">
        <f>IF(F17839="","",IF(F17839&gt;0,10*F17839^2,0))</f>
        <v/>
      </c>
    </row>
    <row r="17840">
      <c r="A17840">
        <f>Input!A17840</f>
        <v/>
      </c>
      <c r="B17840">
        <f>IF(ISNUMBER(Input!B17840),IF(AND(Input!B17840&gt;=20,Input!B17840&lt;=700),Input!B17840,""),"")</f>
        <v/>
      </c>
      <c r="C17840">
        <f>IF(B17840="","",INT(A17840))</f>
        <v/>
      </c>
      <c r="D17840">
        <f>IF(B17840="","",HOUR(A17840))</f>
        <v/>
      </c>
      <c r="E17840">
        <f>IF(B17840="","",IF(INPUT!$I$1="","",IF(C17840&lt;(INT(INPUT!$I$1)-INPUT!$I$2),"Off Meds",IF(C17840&lt;=(INT(INPUT!$I$1)+INPUT!$I$2),"Washout","On Meds"))))</f>
        <v/>
      </c>
      <c r="F17840">
        <f>IF(B17840="","",1.509*(LN(B17840)^1.084-5.381))</f>
        <v/>
      </c>
      <c r="G17840">
        <f>IF(F17840="","",IF(F17840&lt;0,10*F17840^2,0))</f>
        <v/>
      </c>
      <c r="H17840">
        <f>IF(F17840="","",IF(F17840&gt;0,10*F17840^2,0))</f>
        <v/>
      </c>
    </row>
    <row r="17841">
      <c r="A17841">
        <f>Input!A17841</f>
        <v/>
      </c>
      <c r="B17841">
        <f>IF(ISNUMBER(Input!B17841),IF(AND(Input!B17841&gt;=20,Input!B17841&lt;=700),Input!B17841,""),"")</f>
        <v/>
      </c>
      <c r="C17841">
        <f>IF(B17841="","",INT(A17841))</f>
        <v/>
      </c>
      <c r="D17841">
        <f>IF(B17841="","",HOUR(A17841))</f>
        <v/>
      </c>
      <c r="E17841">
        <f>IF(B17841="","",IF(INPUT!$I$1="","",IF(C17841&lt;(INT(INPUT!$I$1)-INPUT!$I$2),"Off Meds",IF(C17841&lt;=(INT(INPUT!$I$1)+INPUT!$I$2),"Washout","On Meds"))))</f>
        <v/>
      </c>
      <c r="F17841">
        <f>IF(B17841="","",1.509*(LN(B17841)^1.084-5.381))</f>
        <v/>
      </c>
      <c r="G17841">
        <f>IF(F17841="","",IF(F17841&lt;0,10*F17841^2,0))</f>
        <v/>
      </c>
      <c r="H17841">
        <f>IF(F17841="","",IF(F17841&gt;0,10*F17841^2,0))</f>
        <v/>
      </c>
    </row>
    <row r="17842">
      <c r="A17842">
        <f>Input!A17842</f>
        <v/>
      </c>
      <c r="B17842">
        <f>IF(ISNUMBER(Input!B17842),IF(AND(Input!B17842&gt;=20,Input!B17842&lt;=700),Input!B17842,""),"")</f>
        <v/>
      </c>
      <c r="C17842">
        <f>IF(B17842="","",INT(A17842))</f>
        <v/>
      </c>
      <c r="D17842">
        <f>IF(B17842="","",HOUR(A17842))</f>
        <v/>
      </c>
      <c r="E17842">
        <f>IF(B17842="","",IF(INPUT!$I$1="","",IF(C17842&lt;(INT(INPUT!$I$1)-INPUT!$I$2),"Off Meds",IF(C17842&lt;=(INT(INPUT!$I$1)+INPUT!$I$2),"Washout","On Meds"))))</f>
        <v/>
      </c>
      <c r="F17842">
        <f>IF(B17842="","",1.509*(LN(B17842)^1.084-5.381))</f>
        <v/>
      </c>
      <c r="G17842">
        <f>IF(F17842="","",IF(F17842&lt;0,10*F17842^2,0))</f>
        <v/>
      </c>
      <c r="H17842">
        <f>IF(F17842="","",IF(F17842&gt;0,10*F17842^2,0))</f>
        <v/>
      </c>
    </row>
    <row r="17843">
      <c r="A17843">
        <f>Input!A17843</f>
        <v/>
      </c>
      <c r="B17843">
        <f>IF(ISNUMBER(Input!B17843),IF(AND(Input!B17843&gt;=20,Input!B17843&lt;=700),Input!B17843,""),"")</f>
        <v/>
      </c>
      <c r="C17843">
        <f>IF(B17843="","",INT(A17843))</f>
        <v/>
      </c>
      <c r="D17843">
        <f>IF(B17843="","",HOUR(A17843))</f>
        <v/>
      </c>
      <c r="E17843">
        <f>IF(B17843="","",IF(INPUT!$I$1="","",IF(C17843&lt;(INT(INPUT!$I$1)-INPUT!$I$2),"Off Meds",IF(C17843&lt;=(INT(INPUT!$I$1)+INPUT!$I$2),"Washout","On Meds"))))</f>
        <v/>
      </c>
      <c r="F17843">
        <f>IF(B17843="","",1.509*(LN(B17843)^1.084-5.381))</f>
        <v/>
      </c>
      <c r="G17843">
        <f>IF(F17843="","",IF(F17843&lt;0,10*F17843^2,0))</f>
        <v/>
      </c>
      <c r="H17843">
        <f>IF(F17843="","",IF(F17843&gt;0,10*F17843^2,0))</f>
        <v/>
      </c>
    </row>
    <row r="17844">
      <c r="A17844">
        <f>Input!A17844</f>
        <v/>
      </c>
      <c r="B17844">
        <f>IF(ISNUMBER(Input!B17844),IF(AND(Input!B17844&gt;=20,Input!B17844&lt;=700),Input!B17844,""),"")</f>
        <v/>
      </c>
      <c r="C17844">
        <f>IF(B17844="","",INT(A17844))</f>
        <v/>
      </c>
      <c r="D17844">
        <f>IF(B17844="","",HOUR(A17844))</f>
        <v/>
      </c>
      <c r="E17844">
        <f>IF(B17844="","",IF(INPUT!$I$1="","",IF(C17844&lt;(INT(INPUT!$I$1)-INPUT!$I$2),"Off Meds",IF(C17844&lt;=(INT(INPUT!$I$1)+INPUT!$I$2),"Washout","On Meds"))))</f>
        <v/>
      </c>
      <c r="F17844">
        <f>IF(B17844="","",1.509*(LN(B17844)^1.084-5.381))</f>
        <v/>
      </c>
      <c r="G17844">
        <f>IF(F17844="","",IF(F17844&lt;0,10*F17844^2,0))</f>
        <v/>
      </c>
      <c r="H17844">
        <f>IF(F17844="","",IF(F17844&gt;0,10*F17844^2,0))</f>
        <v/>
      </c>
    </row>
    <row r="17845">
      <c r="A17845">
        <f>Input!A17845</f>
        <v/>
      </c>
      <c r="B17845">
        <f>IF(ISNUMBER(Input!B17845),IF(AND(Input!B17845&gt;=20,Input!B17845&lt;=700),Input!B17845,""),"")</f>
        <v/>
      </c>
      <c r="C17845">
        <f>IF(B17845="","",INT(A17845))</f>
        <v/>
      </c>
      <c r="D17845">
        <f>IF(B17845="","",HOUR(A17845))</f>
        <v/>
      </c>
      <c r="E17845">
        <f>IF(B17845="","",IF(INPUT!$I$1="","",IF(C17845&lt;(INT(INPUT!$I$1)-INPUT!$I$2),"Off Meds",IF(C17845&lt;=(INT(INPUT!$I$1)+INPUT!$I$2),"Washout","On Meds"))))</f>
        <v/>
      </c>
      <c r="F17845">
        <f>IF(B17845="","",1.509*(LN(B17845)^1.084-5.381))</f>
        <v/>
      </c>
      <c r="G17845">
        <f>IF(F17845="","",IF(F17845&lt;0,10*F17845^2,0))</f>
        <v/>
      </c>
      <c r="H17845">
        <f>IF(F17845="","",IF(F17845&gt;0,10*F17845^2,0))</f>
        <v/>
      </c>
    </row>
    <row r="17846">
      <c r="A17846">
        <f>Input!A17846</f>
        <v/>
      </c>
      <c r="B17846">
        <f>IF(ISNUMBER(Input!B17846),IF(AND(Input!B17846&gt;=20,Input!B17846&lt;=700),Input!B17846,""),"")</f>
        <v/>
      </c>
      <c r="C17846">
        <f>IF(B17846="","",INT(A17846))</f>
        <v/>
      </c>
      <c r="D17846">
        <f>IF(B17846="","",HOUR(A17846))</f>
        <v/>
      </c>
      <c r="E17846">
        <f>IF(B17846="","",IF(INPUT!$I$1="","",IF(C17846&lt;(INT(INPUT!$I$1)-INPUT!$I$2),"Off Meds",IF(C17846&lt;=(INT(INPUT!$I$1)+INPUT!$I$2),"Washout","On Meds"))))</f>
        <v/>
      </c>
      <c r="F17846">
        <f>IF(B17846="","",1.509*(LN(B17846)^1.084-5.381))</f>
        <v/>
      </c>
      <c r="G17846">
        <f>IF(F17846="","",IF(F17846&lt;0,10*F17846^2,0))</f>
        <v/>
      </c>
      <c r="H17846">
        <f>IF(F17846="","",IF(F17846&gt;0,10*F17846^2,0))</f>
        <v/>
      </c>
    </row>
    <row r="17847">
      <c r="A17847">
        <f>Input!A17847</f>
        <v/>
      </c>
      <c r="B17847">
        <f>IF(ISNUMBER(Input!B17847),IF(AND(Input!B17847&gt;=20,Input!B17847&lt;=700),Input!B17847,""),"")</f>
        <v/>
      </c>
      <c r="C17847">
        <f>IF(B17847="","",INT(A17847))</f>
        <v/>
      </c>
      <c r="D17847">
        <f>IF(B17847="","",HOUR(A17847))</f>
        <v/>
      </c>
      <c r="E17847">
        <f>IF(B17847="","",IF(INPUT!$I$1="","",IF(C17847&lt;(INT(INPUT!$I$1)-INPUT!$I$2),"Off Meds",IF(C17847&lt;=(INT(INPUT!$I$1)+INPUT!$I$2),"Washout","On Meds"))))</f>
        <v/>
      </c>
      <c r="F17847">
        <f>IF(B17847="","",1.509*(LN(B17847)^1.084-5.381))</f>
        <v/>
      </c>
      <c r="G17847">
        <f>IF(F17847="","",IF(F17847&lt;0,10*F17847^2,0))</f>
        <v/>
      </c>
      <c r="H17847">
        <f>IF(F17847="","",IF(F17847&gt;0,10*F17847^2,0))</f>
        <v/>
      </c>
    </row>
    <row r="17848">
      <c r="A17848">
        <f>Input!A17848</f>
        <v/>
      </c>
      <c r="B17848">
        <f>IF(ISNUMBER(Input!B17848),IF(AND(Input!B17848&gt;=20,Input!B17848&lt;=700),Input!B17848,""),"")</f>
        <v/>
      </c>
      <c r="C17848">
        <f>IF(B17848="","",INT(A17848))</f>
        <v/>
      </c>
      <c r="D17848">
        <f>IF(B17848="","",HOUR(A17848))</f>
        <v/>
      </c>
      <c r="E17848">
        <f>IF(B17848="","",IF(INPUT!$I$1="","",IF(C17848&lt;(INT(INPUT!$I$1)-INPUT!$I$2),"Off Meds",IF(C17848&lt;=(INT(INPUT!$I$1)+INPUT!$I$2),"Washout","On Meds"))))</f>
        <v/>
      </c>
      <c r="F17848">
        <f>IF(B17848="","",1.509*(LN(B17848)^1.084-5.381))</f>
        <v/>
      </c>
      <c r="G17848">
        <f>IF(F17848="","",IF(F17848&lt;0,10*F17848^2,0))</f>
        <v/>
      </c>
      <c r="H17848">
        <f>IF(F17848="","",IF(F17848&gt;0,10*F17848^2,0))</f>
        <v/>
      </c>
    </row>
    <row r="17849">
      <c r="A17849">
        <f>Input!A17849</f>
        <v/>
      </c>
      <c r="B17849">
        <f>IF(ISNUMBER(Input!B17849),IF(AND(Input!B17849&gt;=20,Input!B17849&lt;=700),Input!B17849,""),"")</f>
        <v/>
      </c>
      <c r="C17849">
        <f>IF(B17849="","",INT(A17849))</f>
        <v/>
      </c>
      <c r="D17849">
        <f>IF(B17849="","",HOUR(A17849))</f>
        <v/>
      </c>
      <c r="E17849">
        <f>IF(B17849="","",IF(INPUT!$I$1="","",IF(C17849&lt;(INT(INPUT!$I$1)-INPUT!$I$2),"Off Meds",IF(C17849&lt;=(INT(INPUT!$I$1)+INPUT!$I$2),"Washout","On Meds"))))</f>
        <v/>
      </c>
      <c r="F17849">
        <f>IF(B17849="","",1.509*(LN(B17849)^1.084-5.381))</f>
        <v/>
      </c>
      <c r="G17849">
        <f>IF(F17849="","",IF(F17849&lt;0,10*F17849^2,0))</f>
        <v/>
      </c>
      <c r="H17849">
        <f>IF(F17849="","",IF(F17849&gt;0,10*F17849^2,0))</f>
        <v/>
      </c>
    </row>
    <row r="17850">
      <c r="A17850">
        <f>Input!A17850</f>
        <v/>
      </c>
      <c r="B17850">
        <f>IF(ISNUMBER(Input!B17850),IF(AND(Input!B17850&gt;=20,Input!B17850&lt;=700),Input!B17850,""),"")</f>
        <v/>
      </c>
      <c r="C17850">
        <f>IF(B17850="","",INT(A17850))</f>
        <v/>
      </c>
      <c r="D17850">
        <f>IF(B17850="","",HOUR(A17850))</f>
        <v/>
      </c>
      <c r="E17850">
        <f>IF(B17850="","",IF(INPUT!$I$1="","",IF(C17850&lt;(INT(INPUT!$I$1)-INPUT!$I$2),"Off Meds",IF(C17850&lt;=(INT(INPUT!$I$1)+INPUT!$I$2),"Washout","On Meds"))))</f>
        <v/>
      </c>
      <c r="F17850">
        <f>IF(B17850="","",1.509*(LN(B17850)^1.084-5.381))</f>
        <v/>
      </c>
      <c r="G17850">
        <f>IF(F17850="","",IF(F17850&lt;0,10*F17850^2,0))</f>
        <v/>
      </c>
      <c r="H17850">
        <f>IF(F17850="","",IF(F17850&gt;0,10*F17850^2,0))</f>
        <v/>
      </c>
    </row>
    <row r="17851">
      <c r="A17851">
        <f>Input!A17851</f>
        <v/>
      </c>
      <c r="B17851">
        <f>IF(ISNUMBER(Input!B17851),IF(AND(Input!B17851&gt;=20,Input!B17851&lt;=700),Input!B17851,""),"")</f>
        <v/>
      </c>
      <c r="C17851">
        <f>IF(B17851="","",INT(A17851))</f>
        <v/>
      </c>
      <c r="D17851">
        <f>IF(B17851="","",HOUR(A17851))</f>
        <v/>
      </c>
      <c r="E17851">
        <f>IF(B17851="","",IF(INPUT!$I$1="","",IF(C17851&lt;(INT(INPUT!$I$1)-INPUT!$I$2),"Off Meds",IF(C17851&lt;=(INT(INPUT!$I$1)+INPUT!$I$2),"Washout","On Meds"))))</f>
        <v/>
      </c>
      <c r="F17851">
        <f>IF(B17851="","",1.509*(LN(B17851)^1.084-5.381))</f>
        <v/>
      </c>
      <c r="G17851">
        <f>IF(F17851="","",IF(F17851&lt;0,10*F17851^2,0))</f>
        <v/>
      </c>
      <c r="H17851">
        <f>IF(F17851="","",IF(F17851&gt;0,10*F17851^2,0))</f>
        <v/>
      </c>
    </row>
    <row r="17852">
      <c r="A17852">
        <f>Input!A17852</f>
        <v/>
      </c>
      <c r="B17852">
        <f>IF(ISNUMBER(Input!B17852),IF(AND(Input!B17852&gt;=20,Input!B17852&lt;=700),Input!B17852,""),"")</f>
        <v/>
      </c>
      <c r="C17852">
        <f>IF(B17852="","",INT(A17852))</f>
        <v/>
      </c>
      <c r="D17852">
        <f>IF(B17852="","",HOUR(A17852))</f>
        <v/>
      </c>
      <c r="E17852">
        <f>IF(B17852="","",IF(INPUT!$I$1="","",IF(C17852&lt;(INT(INPUT!$I$1)-INPUT!$I$2),"Off Meds",IF(C17852&lt;=(INT(INPUT!$I$1)+INPUT!$I$2),"Washout","On Meds"))))</f>
        <v/>
      </c>
      <c r="F17852">
        <f>IF(B17852="","",1.509*(LN(B17852)^1.084-5.381))</f>
        <v/>
      </c>
      <c r="G17852">
        <f>IF(F17852="","",IF(F17852&lt;0,10*F17852^2,0))</f>
        <v/>
      </c>
      <c r="H17852">
        <f>IF(F17852="","",IF(F17852&gt;0,10*F17852^2,0))</f>
        <v/>
      </c>
    </row>
    <row r="17853">
      <c r="A17853">
        <f>Input!A17853</f>
        <v/>
      </c>
      <c r="B17853">
        <f>IF(ISNUMBER(Input!B17853),IF(AND(Input!B17853&gt;=20,Input!B17853&lt;=700),Input!B17853,""),"")</f>
        <v/>
      </c>
      <c r="C17853">
        <f>IF(B17853="","",INT(A17853))</f>
        <v/>
      </c>
      <c r="D17853">
        <f>IF(B17853="","",HOUR(A17853))</f>
        <v/>
      </c>
      <c r="E17853">
        <f>IF(B17853="","",IF(INPUT!$I$1="","",IF(C17853&lt;(INT(INPUT!$I$1)-INPUT!$I$2),"Off Meds",IF(C17853&lt;=(INT(INPUT!$I$1)+INPUT!$I$2),"Washout","On Meds"))))</f>
        <v/>
      </c>
      <c r="F17853">
        <f>IF(B17853="","",1.509*(LN(B17853)^1.084-5.381))</f>
        <v/>
      </c>
      <c r="G17853">
        <f>IF(F17853="","",IF(F17853&lt;0,10*F17853^2,0))</f>
        <v/>
      </c>
      <c r="H17853">
        <f>IF(F17853="","",IF(F17853&gt;0,10*F17853^2,0))</f>
        <v/>
      </c>
    </row>
    <row r="17854">
      <c r="A17854">
        <f>Input!A17854</f>
        <v/>
      </c>
      <c r="B17854">
        <f>IF(ISNUMBER(Input!B17854),IF(AND(Input!B17854&gt;=20,Input!B17854&lt;=700),Input!B17854,""),"")</f>
        <v/>
      </c>
      <c r="C17854">
        <f>IF(B17854="","",INT(A17854))</f>
        <v/>
      </c>
      <c r="D17854">
        <f>IF(B17854="","",HOUR(A17854))</f>
        <v/>
      </c>
      <c r="E17854">
        <f>IF(B17854="","",IF(INPUT!$I$1="","",IF(C17854&lt;(INT(INPUT!$I$1)-INPUT!$I$2),"Off Meds",IF(C17854&lt;=(INT(INPUT!$I$1)+INPUT!$I$2),"Washout","On Meds"))))</f>
        <v/>
      </c>
      <c r="F17854">
        <f>IF(B17854="","",1.509*(LN(B17854)^1.084-5.381))</f>
        <v/>
      </c>
      <c r="G17854">
        <f>IF(F17854="","",IF(F17854&lt;0,10*F17854^2,0))</f>
        <v/>
      </c>
      <c r="H17854">
        <f>IF(F17854="","",IF(F17854&gt;0,10*F17854^2,0))</f>
        <v/>
      </c>
    </row>
    <row r="17855">
      <c r="A17855">
        <f>Input!A17855</f>
        <v/>
      </c>
      <c r="B17855">
        <f>IF(ISNUMBER(Input!B17855),IF(AND(Input!B17855&gt;=20,Input!B17855&lt;=700),Input!B17855,""),"")</f>
        <v/>
      </c>
      <c r="C17855">
        <f>IF(B17855="","",INT(A17855))</f>
        <v/>
      </c>
      <c r="D17855">
        <f>IF(B17855="","",HOUR(A17855))</f>
        <v/>
      </c>
      <c r="E17855">
        <f>IF(B17855="","",IF(INPUT!$I$1="","",IF(C17855&lt;(INT(INPUT!$I$1)-INPUT!$I$2),"Off Meds",IF(C17855&lt;=(INT(INPUT!$I$1)+INPUT!$I$2),"Washout","On Meds"))))</f>
        <v/>
      </c>
      <c r="F17855">
        <f>IF(B17855="","",1.509*(LN(B17855)^1.084-5.381))</f>
        <v/>
      </c>
      <c r="G17855">
        <f>IF(F17855="","",IF(F17855&lt;0,10*F17855^2,0))</f>
        <v/>
      </c>
      <c r="H17855">
        <f>IF(F17855="","",IF(F17855&gt;0,10*F17855^2,0))</f>
        <v/>
      </c>
    </row>
    <row r="17856">
      <c r="A17856">
        <f>Input!A17856</f>
        <v/>
      </c>
      <c r="B17856">
        <f>IF(ISNUMBER(Input!B17856),IF(AND(Input!B17856&gt;=20,Input!B17856&lt;=700),Input!B17856,""),"")</f>
        <v/>
      </c>
      <c r="C17856">
        <f>IF(B17856="","",INT(A17856))</f>
        <v/>
      </c>
      <c r="D17856">
        <f>IF(B17856="","",HOUR(A17856))</f>
        <v/>
      </c>
      <c r="E17856">
        <f>IF(B17856="","",IF(INPUT!$I$1="","",IF(C17856&lt;(INT(INPUT!$I$1)-INPUT!$I$2),"Off Meds",IF(C17856&lt;=(INT(INPUT!$I$1)+INPUT!$I$2),"Washout","On Meds"))))</f>
        <v/>
      </c>
      <c r="F17856">
        <f>IF(B17856="","",1.509*(LN(B17856)^1.084-5.381))</f>
        <v/>
      </c>
      <c r="G17856">
        <f>IF(F17856="","",IF(F17856&lt;0,10*F17856^2,0))</f>
        <v/>
      </c>
      <c r="H17856">
        <f>IF(F17856="","",IF(F17856&gt;0,10*F17856^2,0))</f>
        <v/>
      </c>
    </row>
    <row r="17857">
      <c r="A17857">
        <f>Input!A17857</f>
        <v/>
      </c>
      <c r="B17857">
        <f>IF(ISNUMBER(Input!B17857),IF(AND(Input!B17857&gt;=20,Input!B17857&lt;=700),Input!B17857,""),"")</f>
        <v/>
      </c>
      <c r="C17857">
        <f>IF(B17857="","",INT(A17857))</f>
        <v/>
      </c>
      <c r="D17857">
        <f>IF(B17857="","",HOUR(A17857))</f>
        <v/>
      </c>
      <c r="E17857">
        <f>IF(B17857="","",IF(INPUT!$I$1="","",IF(C17857&lt;(INT(INPUT!$I$1)-INPUT!$I$2),"Off Meds",IF(C17857&lt;=(INT(INPUT!$I$1)+INPUT!$I$2),"Washout","On Meds"))))</f>
        <v/>
      </c>
      <c r="F17857">
        <f>IF(B17857="","",1.509*(LN(B17857)^1.084-5.381))</f>
        <v/>
      </c>
      <c r="G17857">
        <f>IF(F17857="","",IF(F17857&lt;0,10*F17857^2,0))</f>
        <v/>
      </c>
      <c r="H17857">
        <f>IF(F17857="","",IF(F17857&gt;0,10*F17857^2,0))</f>
        <v/>
      </c>
    </row>
    <row r="17858">
      <c r="A17858">
        <f>Input!A17858</f>
        <v/>
      </c>
      <c r="B17858">
        <f>IF(ISNUMBER(Input!B17858),IF(AND(Input!B17858&gt;=20,Input!B17858&lt;=700),Input!B17858,""),"")</f>
        <v/>
      </c>
      <c r="C17858">
        <f>IF(B17858="","",INT(A17858))</f>
        <v/>
      </c>
      <c r="D17858">
        <f>IF(B17858="","",HOUR(A17858))</f>
        <v/>
      </c>
      <c r="E17858">
        <f>IF(B17858="","",IF(INPUT!$I$1="","",IF(C17858&lt;(INT(INPUT!$I$1)-INPUT!$I$2),"Off Meds",IF(C17858&lt;=(INT(INPUT!$I$1)+INPUT!$I$2),"Washout","On Meds"))))</f>
        <v/>
      </c>
      <c r="F17858">
        <f>IF(B17858="","",1.509*(LN(B17858)^1.084-5.381))</f>
        <v/>
      </c>
      <c r="G17858">
        <f>IF(F17858="","",IF(F17858&lt;0,10*F17858^2,0))</f>
        <v/>
      </c>
      <c r="H17858">
        <f>IF(F17858="","",IF(F17858&gt;0,10*F17858^2,0))</f>
        <v/>
      </c>
    </row>
    <row r="17859">
      <c r="A17859">
        <f>Input!A17859</f>
        <v/>
      </c>
      <c r="B17859">
        <f>IF(ISNUMBER(Input!B17859),IF(AND(Input!B17859&gt;=20,Input!B17859&lt;=700),Input!B17859,""),"")</f>
        <v/>
      </c>
      <c r="C17859">
        <f>IF(B17859="","",INT(A17859))</f>
        <v/>
      </c>
      <c r="D17859">
        <f>IF(B17859="","",HOUR(A17859))</f>
        <v/>
      </c>
      <c r="E17859">
        <f>IF(B17859="","",IF(INPUT!$I$1="","",IF(C17859&lt;(INT(INPUT!$I$1)-INPUT!$I$2),"Off Meds",IF(C17859&lt;=(INT(INPUT!$I$1)+INPUT!$I$2),"Washout","On Meds"))))</f>
        <v/>
      </c>
      <c r="F17859">
        <f>IF(B17859="","",1.509*(LN(B17859)^1.084-5.381))</f>
        <v/>
      </c>
      <c r="G17859">
        <f>IF(F17859="","",IF(F17859&lt;0,10*F17859^2,0))</f>
        <v/>
      </c>
      <c r="H17859">
        <f>IF(F17859="","",IF(F17859&gt;0,10*F17859^2,0))</f>
        <v/>
      </c>
    </row>
    <row r="17860">
      <c r="A17860">
        <f>Input!A17860</f>
        <v/>
      </c>
      <c r="B17860">
        <f>IF(ISNUMBER(Input!B17860),IF(AND(Input!B17860&gt;=20,Input!B17860&lt;=700),Input!B17860,""),"")</f>
        <v/>
      </c>
      <c r="C17860">
        <f>IF(B17860="","",INT(A17860))</f>
        <v/>
      </c>
      <c r="D17860">
        <f>IF(B17860="","",HOUR(A17860))</f>
        <v/>
      </c>
      <c r="E17860">
        <f>IF(B17860="","",IF(INPUT!$I$1="","",IF(C17860&lt;(INT(INPUT!$I$1)-INPUT!$I$2),"Off Meds",IF(C17860&lt;=(INT(INPUT!$I$1)+INPUT!$I$2),"Washout","On Meds"))))</f>
        <v/>
      </c>
      <c r="F17860">
        <f>IF(B17860="","",1.509*(LN(B17860)^1.084-5.381))</f>
        <v/>
      </c>
      <c r="G17860">
        <f>IF(F17860="","",IF(F17860&lt;0,10*F17860^2,0))</f>
        <v/>
      </c>
      <c r="H17860">
        <f>IF(F17860="","",IF(F17860&gt;0,10*F17860^2,0))</f>
        <v/>
      </c>
    </row>
    <row r="17861">
      <c r="A17861">
        <f>Input!A17861</f>
        <v/>
      </c>
      <c r="B17861">
        <f>IF(ISNUMBER(Input!B17861),IF(AND(Input!B17861&gt;=20,Input!B17861&lt;=700),Input!B17861,""),"")</f>
        <v/>
      </c>
      <c r="C17861">
        <f>IF(B17861="","",INT(A17861))</f>
        <v/>
      </c>
      <c r="D17861">
        <f>IF(B17861="","",HOUR(A17861))</f>
        <v/>
      </c>
      <c r="E17861">
        <f>IF(B17861="","",IF(INPUT!$I$1="","",IF(C17861&lt;(INT(INPUT!$I$1)-INPUT!$I$2),"Off Meds",IF(C17861&lt;=(INT(INPUT!$I$1)+INPUT!$I$2),"Washout","On Meds"))))</f>
        <v/>
      </c>
      <c r="F17861">
        <f>IF(B17861="","",1.509*(LN(B17861)^1.084-5.381))</f>
        <v/>
      </c>
      <c r="G17861">
        <f>IF(F17861="","",IF(F17861&lt;0,10*F17861^2,0))</f>
        <v/>
      </c>
      <c r="H17861">
        <f>IF(F17861="","",IF(F17861&gt;0,10*F17861^2,0))</f>
        <v/>
      </c>
    </row>
    <row r="17862">
      <c r="A17862">
        <f>Input!A17862</f>
        <v/>
      </c>
      <c r="B17862">
        <f>IF(ISNUMBER(Input!B17862),IF(AND(Input!B17862&gt;=20,Input!B17862&lt;=700),Input!B17862,""),"")</f>
        <v/>
      </c>
      <c r="C17862">
        <f>IF(B17862="","",INT(A17862))</f>
        <v/>
      </c>
      <c r="D17862">
        <f>IF(B17862="","",HOUR(A17862))</f>
        <v/>
      </c>
      <c r="E17862">
        <f>IF(B17862="","",IF(INPUT!$I$1="","",IF(C17862&lt;(INT(INPUT!$I$1)-INPUT!$I$2),"Off Meds",IF(C17862&lt;=(INT(INPUT!$I$1)+INPUT!$I$2),"Washout","On Meds"))))</f>
        <v/>
      </c>
      <c r="F17862">
        <f>IF(B17862="","",1.509*(LN(B17862)^1.084-5.381))</f>
        <v/>
      </c>
      <c r="G17862">
        <f>IF(F17862="","",IF(F17862&lt;0,10*F17862^2,0))</f>
        <v/>
      </c>
      <c r="H17862">
        <f>IF(F17862="","",IF(F17862&gt;0,10*F17862^2,0))</f>
        <v/>
      </c>
    </row>
    <row r="17863">
      <c r="A17863">
        <f>Input!A17863</f>
        <v/>
      </c>
      <c r="B17863">
        <f>IF(ISNUMBER(Input!B17863),IF(AND(Input!B17863&gt;=20,Input!B17863&lt;=700),Input!B17863,""),"")</f>
        <v/>
      </c>
      <c r="C17863">
        <f>IF(B17863="","",INT(A17863))</f>
        <v/>
      </c>
      <c r="D17863">
        <f>IF(B17863="","",HOUR(A17863))</f>
        <v/>
      </c>
      <c r="E17863">
        <f>IF(B17863="","",IF(INPUT!$I$1="","",IF(C17863&lt;(INT(INPUT!$I$1)-INPUT!$I$2),"Off Meds",IF(C17863&lt;=(INT(INPUT!$I$1)+INPUT!$I$2),"Washout","On Meds"))))</f>
        <v/>
      </c>
      <c r="F17863">
        <f>IF(B17863="","",1.509*(LN(B17863)^1.084-5.381))</f>
        <v/>
      </c>
      <c r="G17863">
        <f>IF(F17863="","",IF(F17863&lt;0,10*F17863^2,0))</f>
        <v/>
      </c>
      <c r="H17863">
        <f>IF(F17863="","",IF(F17863&gt;0,10*F17863^2,0))</f>
        <v/>
      </c>
    </row>
    <row r="17864">
      <c r="A17864">
        <f>Input!A17864</f>
        <v/>
      </c>
      <c r="B17864">
        <f>IF(ISNUMBER(Input!B17864),IF(AND(Input!B17864&gt;=20,Input!B17864&lt;=700),Input!B17864,""),"")</f>
        <v/>
      </c>
      <c r="C17864">
        <f>IF(B17864="","",INT(A17864))</f>
        <v/>
      </c>
      <c r="D17864">
        <f>IF(B17864="","",HOUR(A17864))</f>
        <v/>
      </c>
      <c r="E17864">
        <f>IF(B17864="","",IF(INPUT!$I$1="","",IF(C17864&lt;(INT(INPUT!$I$1)-INPUT!$I$2),"Off Meds",IF(C17864&lt;=(INT(INPUT!$I$1)+INPUT!$I$2),"Washout","On Meds"))))</f>
        <v/>
      </c>
      <c r="F17864">
        <f>IF(B17864="","",1.509*(LN(B17864)^1.084-5.381))</f>
        <v/>
      </c>
      <c r="G17864">
        <f>IF(F17864="","",IF(F17864&lt;0,10*F17864^2,0))</f>
        <v/>
      </c>
      <c r="H17864">
        <f>IF(F17864="","",IF(F17864&gt;0,10*F17864^2,0))</f>
        <v/>
      </c>
    </row>
    <row r="17865">
      <c r="A17865">
        <f>Input!A17865</f>
        <v/>
      </c>
      <c r="B17865">
        <f>IF(ISNUMBER(Input!B17865),IF(AND(Input!B17865&gt;=20,Input!B17865&lt;=700),Input!B17865,""),"")</f>
        <v/>
      </c>
      <c r="C17865">
        <f>IF(B17865="","",INT(A17865))</f>
        <v/>
      </c>
      <c r="D17865">
        <f>IF(B17865="","",HOUR(A17865))</f>
        <v/>
      </c>
      <c r="E17865">
        <f>IF(B17865="","",IF(INPUT!$I$1="","",IF(C17865&lt;(INT(INPUT!$I$1)-INPUT!$I$2),"Off Meds",IF(C17865&lt;=(INT(INPUT!$I$1)+INPUT!$I$2),"Washout","On Meds"))))</f>
        <v/>
      </c>
      <c r="F17865">
        <f>IF(B17865="","",1.509*(LN(B17865)^1.084-5.381))</f>
        <v/>
      </c>
      <c r="G17865">
        <f>IF(F17865="","",IF(F17865&lt;0,10*F17865^2,0))</f>
        <v/>
      </c>
      <c r="H17865">
        <f>IF(F17865="","",IF(F17865&gt;0,10*F17865^2,0))</f>
        <v/>
      </c>
    </row>
    <row r="17866">
      <c r="A17866">
        <f>Input!A17866</f>
        <v/>
      </c>
      <c r="B17866">
        <f>IF(ISNUMBER(Input!B17866),IF(AND(Input!B17866&gt;=20,Input!B17866&lt;=700),Input!B17866,""),"")</f>
        <v/>
      </c>
      <c r="C17866">
        <f>IF(B17866="","",INT(A17866))</f>
        <v/>
      </c>
      <c r="D17866">
        <f>IF(B17866="","",HOUR(A17866))</f>
        <v/>
      </c>
      <c r="E17866">
        <f>IF(B17866="","",IF(INPUT!$I$1="","",IF(C17866&lt;(INT(INPUT!$I$1)-INPUT!$I$2),"Off Meds",IF(C17866&lt;=(INT(INPUT!$I$1)+INPUT!$I$2),"Washout","On Meds"))))</f>
        <v/>
      </c>
      <c r="F17866">
        <f>IF(B17866="","",1.509*(LN(B17866)^1.084-5.381))</f>
        <v/>
      </c>
      <c r="G17866">
        <f>IF(F17866="","",IF(F17866&lt;0,10*F17866^2,0))</f>
        <v/>
      </c>
      <c r="H17866">
        <f>IF(F17866="","",IF(F17866&gt;0,10*F17866^2,0))</f>
        <v/>
      </c>
    </row>
    <row r="17867">
      <c r="A17867">
        <f>Input!A17867</f>
        <v/>
      </c>
      <c r="B17867">
        <f>IF(ISNUMBER(Input!B17867),IF(AND(Input!B17867&gt;=20,Input!B17867&lt;=700),Input!B17867,""),"")</f>
        <v/>
      </c>
      <c r="C17867">
        <f>IF(B17867="","",INT(A17867))</f>
        <v/>
      </c>
      <c r="D17867">
        <f>IF(B17867="","",HOUR(A17867))</f>
        <v/>
      </c>
      <c r="E17867">
        <f>IF(B17867="","",IF(INPUT!$I$1="","",IF(C17867&lt;(INT(INPUT!$I$1)-INPUT!$I$2),"Off Meds",IF(C17867&lt;=(INT(INPUT!$I$1)+INPUT!$I$2),"Washout","On Meds"))))</f>
        <v/>
      </c>
      <c r="F17867">
        <f>IF(B17867="","",1.509*(LN(B17867)^1.084-5.381))</f>
        <v/>
      </c>
      <c r="G17867">
        <f>IF(F17867="","",IF(F17867&lt;0,10*F17867^2,0))</f>
        <v/>
      </c>
      <c r="H17867">
        <f>IF(F17867="","",IF(F17867&gt;0,10*F17867^2,0))</f>
        <v/>
      </c>
    </row>
    <row r="17868">
      <c r="A17868">
        <f>Input!A17868</f>
        <v/>
      </c>
      <c r="B17868">
        <f>IF(ISNUMBER(Input!B17868),IF(AND(Input!B17868&gt;=20,Input!B17868&lt;=700),Input!B17868,""),"")</f>
        <v/>
      </c>
      <c r="C17868">
        <f>IF(B17868="","",INT(A17868))</f>
        <v/>
      </c>
      <c r="D17868">
        <f>IF(B17868="","",HOUR(A17868))</f>
        <v/>
      </c>
      <c r="E17868">
        <f>IF(B17868="","",IF(INPUT!$I$1="","",IF(C17868&lt;(INT(INPUT!$I$1)-INPUT!$I$2),"Off Meds",IF(C17868&lt;=(INT(INPUT!$I$1)+INPUT!$I$2),"Washout","On Meds"))))</f>
        <v/>
      </c>
      <c r="F17868">
        <f>IF(B17868="","",1.509*(LN(B17868)^1.084-5.381))</f>
        <v/>
      </c>
      <c r="G17868">
        <f>IF(F17868="","",IF(F17868&lt;0,10*F17868^2,0))</f>
        <v/>
      </c>
      <c r="H17868">
        <f>IF(F17868="","",IF(F17868&gt;0,10*F17868^2,0))</f>
        <v/>
      </c>
    </row>
    <row r="17869">
      <c r="A17869">
        <f>Input!A17869</f>
        <v/>
      </c>
      <c r="B17869">
        <f>IF(ISNUMBER(Input!B17869),IF(AND(Input!B17869&gt;=20,Input!B17869&lt;=700),Input!B17869,""),"")</f>
        <v/>
      </c>
      <c r="C17869">
        <f>IF(B17869="","",INT(A17869))</f>
        <v/>
      </c>
      <c r="D17869">
        <f>IF(B17869="","",HOUR(A17869))</f>
        <v/>
      </c>
      <c r="E17869">
        <f>IF(B17869="","",IF(INPUT!$I$1="","",IF(C17869&lt;(INT(INPUT!$I$1)-INPUT!$I$2),"Off Meds",IF(C17869&lt;=(INT(INPUT!$I$1)+INPUT!$I$2),"Washout","On Meds"))))</f>
        <v/>
      </c>
      <c r="F17869">
        <f>IF(B17869="","",1.509*(LN(B17869)^1.084-5.381))</f>
        <v/>
      </c>
      <c r="G17869">
        <f>IF(F17869="","",IF(F17869&lt;0,10*F17869^2,0))</f>
        <v/>
      </c>
      <c r="H17869">
        <f>IF(F17869="","",IF(F17869&gt;0,10*F17869^2,0))</f>
        <v/>
      </c>
    </row>
    <row r="17870">
      <c r="A17870">
        <f>Input!A17870</f>
        <v/>
      </c>
      <c r="B17870">
        <f>IF(ISNUMBER(Input!B17870),IF(AND(Input!B17870&gt;=20,Input!B17870&lt;=700),Input!B17870,""),"")</f>
        <v/>
      </c>
      <c r="C17870">
        <f>IF(B17870="","",INT(A17870))</f>
        <v/>
      </c>
      <c r="D17870">
        <f>IF(B17870="","",HOUR(A17870))</f>
        <v/>
      </c>
      <c r="E17870">
        <f>IF(B17870="","",IF(INPUT!$I$1="","",IF(C17870&lt;(INT(INPUT!$I$1)-INPUT!$I$2),"Off Meds",IF(C17870&lt;=(INT(INPUT!$I$1)+INPUT!$I$2),"Washout","On Meds"))))</f>
        <v/>
      </c>
      <c r="F17870">
        <f>IF(B17870="","",1.509*(LN(B17870)^1.084-5.381))</f>
        <v/>
      </c>
      <c r="G17870">
        <f>IF(F17870="","",IF(F17870&lt;0,10*F17870^2,0))</f>
        <v/>
      </c>
      <c r="H17870">
        <f>IF(F17870="","",IF(F17870&gt;0,10*F17870^2,0))</f>
        <v/>
      </c>
    </row>
    <row r="17871">
      <c r="A17871">
        <f>Input!A17871</f>
        <v/>
      </c>
      <c r="B17871">
        <f>IF(ISNUMBER(Input!B17871),IF(AND(Input!B17871&gt;=20,Input!B17871&lt;=700),Input!B17871,""),"")</f>
        <v/>
      </c>
      <c r="C17871">
        <f>IF(B17871="","",INT(A17871))</f>
        <v/>
      </c>
      <c r="D17871">
        <f>IF(B17871="","",HOUR(A17871))</f>
        <v/>
      </c>
      <c r="E17871">
        <f>IF(B17871="","",IF(INPUT!$I$1="","",IF(C17871&lt;(INT(INPUT!$I$1)-INPUT!$I$2),"Off Meds",IF(C17871&lt;=(INT(INPUT!$I$1)+INPUT!$I$2),"Washout","On Meds"))))</f>
        <v/>
      </c>
      <c r="F17871">
        <f>IF(B17871="","",1.509*(LN(B17871)^1.084-5.381))</f>
        <v/>
      </c>
      <c r="G17871">
        <f>IF(F17871="","",IF(F17871&lt;0,10*F17871^2,0))</f>
        <v/>
      </c>
      <c r="H17871">
        <f>IF(F17871="","",IF(F17871&gt;0,10*F17871^2,0))</f>
        <v/>
      </c>
    </row>
    <row r="17872">
      <c r="A17872">
        <f>Input!A17872</f>
        <v/>
      </c>
      <c r="B17872">
        <f>IF(ISNUMBER(Input!B17872),IF(AND(Input!B17872&gt;=20,Input!B17872&lt;=700),Input!B17872,""),"")</f>
        <v/>
      </c>
      <c r="C17872">
        <f>IF(B17872="","",INT(A17872))</f>
        <v/>
      </c>
      <c r="D17872">
        <f>IF(B17872="","",HOUR(A17872))</f>
        <v/>
      </c>
      <c r="E17872">
        <f>IF(B17872="","",IF(INPUT!$I$1="","",IF(C17872&lt;(INT(INPUT!$I$1)-INPUT!$I$2),"Off Meds",IF(C17872&lt;=(INT(INPUT!$I$1)+INPUT!$I$2),"Washout","On Meds"))))</f>
        <v/>
      </c>
      <c r="F17872">
        <f>IF(B17872="","",1.509*(LN(B17872)^1.084-5.381))</f>
        <v/>
      </c>
      <c r="G17872">
        <f>IF(F17872="","",IF(F17872&lt;0,10*F17872^2,0))</f>
        <v/>
      </c>
      <c r="H17872">
        <f>IF(F17872="","",IF(F17872&gt;0,10*F17872^2,0))</f>
        <v/>
      </c>
    </row>
    <row r="17873">
      <c r="A17873">
        <f>Input!A17873</f>
        <v/>
      </c>
      <c r="B17873">
        <f>IF(ISNUMBER(Input!B17873),IF(AND(Input!B17873&gt;=20,Input!B17873&lt;=700),Input!B17873,""),"")</f>
        <v/>
      </c>
      <c r="C17873">
        <f>IF(B17873="","",INT(A17873))</f>
        <v/>
      </c>
      <c r="D17873">
        <f>IF(B17873="","",HOUR(A17873))</f>
        <v/>
      </c>
      <c r="E17873">
        <f>IF(B17873="","",IF(INPUT!$I$1="","",IF(C17873&lt;(INT(INPUT!$I$1)-INPUT!$I$2),"Off Meds",IF(C17873&lt;=(INT(INPUT!$I$1)+INPUT!$I$2),"Washout","On Meds"))))</f>
        <v/>
      </c>
      <c r="F17873">
        <f>IF(B17873="","",1.509*(LN(B17873)^1.084-5.381))</f>
        <v/>
      </c>
      <c r="G17873">
        <f>IF(F17873="","",IF(F17873&lt;0,10*F17873^2,0))</f>
        <v/>
      </c>
      <c r="H17873">
        <f>IF(F17873="","",IF(F17873&gt;0,10*F17873^2,0))</f>
        <v/>
      </c>
    </row>
    <row r="17874">
      <c r="A17874">
        <f>Input!A17874</f>
        <v/>
      </c>
      <c r="B17874">
        <f>IF(ISNUMBER(Input!B17874),IF(AND(Input!B17874&gt;=20,Input!B17874&lt;=700),Input!B17874,""),"")</f>
        <v/>
      </c>
      <c r="C17874">
        <f>IF(B17874="","",INT(A17874))</f>
        <v/>
      </c>
      <c r="D17874">
        <f>IF(B17874="","",HOUR(A17874))</f>
        <v/>
      </c>
      <c r="E17874">
        <f>IF(B17874="","",IF(INPUT!$I$1="","",IF(C17874&lt;(INT(INPUT!$I$1)-INPUT!$I$2),"Off Meds",IF(C17874&lt;=(INT(INPUT!$I$1)+INPUT!$I$2),"Washout","On Meds"))))</f>
        <v/>
      </c>
      <c r="F17874">
        <f>IF(B17874="","",1.509*(LN(B17874)^1.084-5.381))</f>
        <v/>
      </c>
      <c r="G17874">
        <f>IF(F17874="","",IF(F17874&lt;0,10*F17874^2,0))</f>
        <v/>
      </c>
      <c r="H17874">
        <f>IF(F17874="","",IF(F17874&gt;0,10*F17874^2,0))</f>
        <v/>
      </c>
    </row>
    <row r="17875">
      <c r="A17875">
        <f>Input!A17875</f>
        <v/>
      </c>
      <c r="B17875">
        <f>IF(ISNUMBER(Input!B17875),IF(AND(Input!B17875&gt;=20,Input!B17875&lt;=700),Input!B17875,""),"")</f>
        <v/>
      </c>
      <c r="C17875">
        <f>IF(B17875="","",INT(A17875))</f>
        <v/>
      </c>
      <c r="D17875">
        <f>IF(B17875="","",HOUR(A17875))</f>
        <v/>
      </c>
      <c r="E17875">
        <f>IF(B17875="","",IF(INPUT!$I$1="","",IF(C17875&lt;(INT(INPUT!$I$1)-INPUT!$I$2),"Off Meds",IF(C17875&lt;=(INT(INPUT!$I$1)+INPUT!$I$2),"Washout","On Meds"))))</f>
        <v/>
      </c>
      <c r="F17875">
        <f>IF(B17875="","",1.509*(LN(B17875)^1.084-5.381))</f>
        <v/>
      </c>
      <c r="G17875">
        <f>IF(F17875="","",IF(F17875&lt;0,10*F17875^2,0))</f>
        <v/>
      </c>
      <c r="H17875">
        <f>IF(F17875="","",IF(F17875&gt;0,10*F17875^2,0))</f>
        <v/>
      </c>
    </row>
    <row r="17876">
      <c r="A17876">
        <f>Input!A17876</f>
        <v/>
      </c>
      <c r="B17876">
        <f>IF(ISNUMBER(Input!B17876),IF(AND(Input!B17876&gt;=20,Input!B17876&lt;=700),Input!B17876,""),"")</f>
        <v/>
      </c>
      <c r="C17876">
        <f>IF(B17876="","",INT(A17876))</f>
        <v/>
      </c>
      <c r="D17876">
        <f>IF(B17876="","",HOUR(A17876))</f>
        <v/>
      </c>
      <c r="E17876">
        <f>IF(B17876="","",IF(INPUT!$I$1="","",IF(C17876&lt;(INT(INPUT!$I$1)-INPUT!$I$2),"Off Meds",IF(C17876&lt;=(INT(INPUT!$I$1)+INPUT!$I$2),"Washout","On Meds"))))</f>
        <v/>
      </c>
      <c r="F17876">
        <f>IF(B17876="","",1.509*(LN(B17876)^1.084-5.381))</f>
        <v/>
      </c>
      <c r="G17876">
        <f>IF(F17876="","",IF(F17876&lt;0,10*F17876^2,0))</f>
        <v/>
      </c>
      <c r="H17876">
        <f>IF(F17876="","",IF(F17876&gt;0,10*F17876^2,0))</f>
        <v/>
      </c>
    </row>
    <row r="17877">
      <c r="A17877">
        <f>Input!A17877</f>
        <v/>
      </c>
      <c r="B17877">
        <f>IF(ISNUMBER(Input!B17877),IF(AND(Input!B17877&gt;=20,Input!B17877&lt;=700),Input!B17877,""),"")</f>
        <v/>
      </c>
      <c r="C17877">
        <f>IF(B17877="","",INT(A17877))</f>
        <v/>
      </c>
      <c r="D17877">
        <f>IF(B17877="","",HOUR(A17877))</f>
        <v/>
      </c>
      <c r="E17877">
        <f>IF(B17877="","",IF(INPUT!$I$1="","",IF(C17877&lt;(INT(INPUT!$I$1)-INPUT!$I$2),"Off Meds",IF(C17877&lt;=(INT(INPUT!$I$1)+INPUT!$I$2),"Washout","On Meds"))))</f>
        <v/>
      </c>
      <c r="F17877">
        <f>IF(B17877="","",1.509*(LN(B17877)^1.084-5.381))</f>
        <v/>
      </c>
      <c r="G17877">
        <f>IF(F17877="","",IF(F17877&lt;0,10*F17877^2,0))</f>
        <v/>
      </c>
      <c r="H17877">
        <f>IF(F17877="","",IF(F17877&gt;0,10*F17877^2,0))</f>
        <v/>
      </c>
    </row>
    <row r="17878">
      <c r="A17878">
        <f>Input!A17878</f>
        <v/>
      </c>
      <c r="B17878">
        <f>IF(ISNUMBER(Input!B17878),IF(AND(Input!B17878&gt;=20,Input!B17878&lt;=700),Input!B17878,""),"")</f>
        <v/>
      </c>
      <c r="C17878">
        <f>IF(B17878="","",INT(A17878))</f>
        <v/>
      </c>
      <c r="D17878">
        <f>IF(B17878="","",HOUR(A17878))</f>
        <v/>
      </c>
      <c r="E17878">
        <f>IF(B17878="","",IF(INPUT!$I$1="","",IF(C17878&lt;(INT(INPUT!$I$1)-INPUT!$I$2),"Off Meds",IF(C17878&lt;=(INT(INPUT!$I$1)+INPUT!$I$2),"Washout","On Meds"))))</f>
        <v/>
      </c>
      <c r="F17878">
        <f>IF(B17878="","",1.509*(LN(B17878)^1.084-5.381))</f>
        <v/>
      </c>
      <c r="G17878">
        <f>IF(F17878="","",IF(F17878&lt;0,10*F17878^2,0))</f>
        <v/>
      </c>
      <c r="H17878">
        <f>IF(F17878="","",IF(F17878&gt;0,10*F17878^2,0))</f>
        <v/>
      </c>
    </row>
    <row r="17879">
      <c r="A17879">
        <f>Input!A17879</f>
        <v/>
      </c>
      <c r="B17879">
        <f>IF(ISNUMBER(Input!B17879),IF(AND(Input!B17879&gt;=20,Input!B17879&lt;=700),Input!B17879,""),"")</f>
        <v/>
      </c>
      <c r="C17879">
        <f>IF(B17879="","",INT(A17879))</f>
        <v/>
      </c>
      <c r="D17879">
        <f>IF(B17879="","",HOUR(A17879))</f>
        <v/>
      </c>
      <c r="E17879">
        <f>IF(B17879="","",IF(INPUT!$I$1="","",IF(C17879&lt;(INT(INPUT!$I$1)-INPUT!$I$2),"Off Meds",IF(C17879&lt;=(INT(INPUT!$I$1)+INPUT!$I$2),"Washout","On Meds"))))</f>
        <v/>
      </c>
      <c r="F17879">
        <f>IF(B17879="","",1.509*(LN(B17879)^1.084-5.381))</f>
        <v/>
      </c>
      <c r="G17879">
        <f>IF(F17879="","",IF(F17879&lt;0,10*F17879^2,0))</f>
        <v/>
      </c>
      <c r="H17879">
        <f>IF(F17879="","",IF(F17879&gt;0,10*F17879^2,0))</f>
        <v/>
      </c>
    </row>
    <row r="17880">
      <c r="A17880">
        <f>Input!A17880</f>
        <v/>
      </c>
      <c r="B17880">
        <f>IF(ISNUMBER(Input!B17880),IF(AND(Input!B17880&gt;=20,Input!B17880&lt;=700),Input!B17880,""),"")</f>
        <v/>
      </c>
      <c r="C17880">
        <f>IF(B17880="","",INT(A17880))</f>
        <v/>
      </c>
      <c r="D17880">
        <f>IF(B17880="","",HOUR(A17880))</f>
        <v/>
      </c>
      <c r="E17880">
        <f>IF(B17880="","",IF(INPUT!$I$1="","",IF(C17880&lt;(INT(INPUT!$I$1)-INPUT!$I$2),"Off Meds",IF(C17880&lt;=(INT(INPUT!$I$1)+INPUT!$I$2),"Washout","On Meds"))))</f>
        <v/>
      </c>
      <c r="F17880">
        <f>IF(B17880="","",1.509*(LN(B17880)^1.084-5.381))</f>
        <v/>
      </c>
      <c r="G17880">
        <f>IF(F17880="","",IF(F17880&lt;0,10*F17880^2,0))</f>
        <v/>
      </c>
      <c r="H17880">
        <f>IF(F17880="","",IF(F17880&gt;0,10*F17880^2,0))</f>
        <v/>
      </c>
    </row>
    <row r="17881">
      <c r="A17881">
        <f>Input!A17881</f>
        <v/>
      </c>
      <c r="B17881">
        <f>IF(ISNUMBER(Input!B17881),IF(AND(Input!B17881&gt;=20,Input!B17881&lt;=700),Input!B17881,""),"")</f>
        <v/>
      </c>
      <c r="C17881">
        <f>IF(B17881="","",INT(A17881))</f>
        <v/>
      </c>
      <c r="D17881">
        <f>IF(B17881="","",HOUR(A17881))</f>
        <v/>
      </c>
      <c r="E17881">
        <f>IF(B17881="","",IF(INPUT!$I$1="","",IF(C17881&lt;(INT(INPUT!$I$1)-INPUT!$I$2),"Off Meds",IF(C17881&lt;=(INT(INPUT!$I$1)+INPUT!$I$2),"Washout","On Meds"))))</f>
        <v/>
      </c>
      <c r="F17881">
        <f>IF(B17881="","",1.509*(LN(B17881)^1.084-5.381))</f>
        <v/>
      </c>
      <c r="G17881">
        <f>IF(F17881="","",IF(F17881&lt;0,10*F17881^2,0))</f>
        <v/>
      </c>
      <c r="H17881">
        <f>IF(F17881="","",IF(F17881&gt;0,10*F17881^2,0))</f>
        <v/>
      </c>
    </row>
    <row r="17882">
      <c r="A17882">
        <f>Input!A17882</f>
        <v/>
      </c>
      <c r="B17882">
        <f>IF(ISNUMBER(Input!B17882),IF(AND(Input!B17882&gt;=20,Input!B17882&lt;=700),Input!B17882,""),"")</f>
        <v/>
      </c>
      <c r="C17882">
        <f>IF(B17882="","",INT(A17882))</f>
        <v/>
      </c>
      <c r="D17882">
        <f>IF(B17882="","",HOUR(A17882))</f>
        <v/>
      </c>
      <c r="E17882">
        <f>IF(B17882="","",IF(INPUT!$I$1="","",IF(C17882&lt;(INT(INPUT!$I$1)-INPUT!$I$2),"Off Meds",IF(C17882&lt;=(INT(INPUT!$I$1)+INPUT!$I$2),"Washout","On Meds"))))</f>
        <v/>
      </c>
      <c r="F17882">
        <f>IF(B17882="","",1.509*(LN(B17882)^1.084-5.381))</f>
        <v/>
      </c>
      <c r="G17882">
        <f>IF(F17882="","",IF(F17882&lt;0,10*F17882^2,0))</f>
        <v/>
      </c>
      <c r="H17882">
        <f>IF(F17882="","",IF(F17882&gt;0,10*F17882^2,0))</f>
        <v/>
      </c>
    </row>
    <row r="17883">
      <c r="A17883">
        <f>Input!A17883</f>
        <v/>
      </c>
      <c r="B17883">
        <f>IF(ISNUMBER(Input!B17883),IF(AND(Input!B17883&gt;=20,Input!B17883&lt;=700),Input!B17883,""),"")</f>
        <v/>
      </c>
      <c r="C17883">
        <f>IF(B17883="","",INT(A17883))</f>
        <v/>
      </c>
      <c r="D17883">
        <f>IF(B17883="","",HOUR(A17883))</f>
        <v/>
      </c>
      <c r="E17883">
        <f>IF(B17883="","",IF(INPUT!$I$1="","",IF(C17883&lt;(INT(INPUT!$I$1)-INPUT!$I$2),"Off Meds",IF(C17883&lt;=(INT(INPUT!$I$1)+INPUT!$I$2),"Washout","On Meds"))))</f>
        <v/>
      </c>
      <c r="F17883">
        <f>IF(B17883="","",1.509*(LN(B17883)^1.084-5.381))</f>
        <v/>
      </c>
      <c r="G17883">
        <f>IF(F17883="","",IF(F17883&lt;0,10*F17883^2,0))</f>
        <v/>
      </c>
      <c r="H17883">
        <f>IF(F17883="","",IF(F17883&gt;0,10*F17883^2,0))</f>
        <v/>
      </c>
    </row>
    <row r="17884">
      <c r="A17884">
        <f>Input!A17884</f>
        <v/>
      </c>
      <c r="B17884">
        <f>IF(ISNUMBER(Input!B17884),IF(AND(Input!B17884&gt;=20,Input!B17884&lt;=700),Input!B17884,""),"")</f>
        <v/>
      </c>
      <c r="C17884">
        <f>IF(B17884="","",INT(A17884))</f>
        <v/>
      </c>
      <c r="D17884">
        <f>IF(B17884="","",HOUR(A17884))</f>
        <v/>
      </c>
      <c r="E17884">
        <f>IF(B17884="","",IF(INPUT!$I$1="","",IF(C17884&lt;(INT(INPUT!$I$1)-INPUT!$I$2),"Off Meds",IF(C17884&lt;=(INT(INPUT!$I$1)+INPUT!$I$2),"Washout","On Meds"))))</f>
        <v/>
      </c>
      <c r="F17884">
        <f>IF(B17884="","",1.509*(LN(B17884)^1.084-5.381))</f>
        <v/>
      </c>
      <c r="G17884">
        <f>IF(F17884="","",IF(F17884&lt;0,10*F17884^2,0))</f>
        <v/>
      </c>
      <c r="H17884">
        <f>IF(F17884="","",IF(F17884&gt;0,10*F17884^2,0))</f>
        <v/>
      </c>
    </row>
    <row r="17885">
      <c r="A17885">
        <f>Input!A17885</f>
        <v/>
      </c>
      <c r="B17885">
        <f>IF(ISNUMBER(Input!B17885),IF(AND(Input!B17885&gt;=20,Input!B17885&lt;=700),Input!B17885,""),"")</f>
        <v/>
      </c>
      <c r="C17885">
        <f>IF(B17885="","",INT(A17885))</f>
        <v/>
      </c>
      <c r="D17885">
        <f>IF(B17885="","",HOUR(A17885))</f>
        <v/>
      </c>
      <c r="E17885">
        <f>IF(B17885="","",IF(INPUT!$I$1="","",IF(C17885&lt;(INT(INPUT!$I$1)-INPUT!$I$2),"Off Meds",IF(C17885&lt;=(INT(INPUT!$I$1)+INPUT!$I$2),"Washout","On Meds"))))</f>
        <v/>
      </c>
      <c r="F17885">
        <f>IF(B17885="","",1.509*(LN(B17885)^1.084-5.381))</f>
        <v/>
      </c>
      <c r="G17885">
        <f>IF(F17885="","",IF(F17885&lt;0,10*F17885^2,0))</f>
        <v/>
      </c>
      <c r="H17885">
        <f>IF(F17885="","",IF(F17885&gt;0,10*F17885^2,0))</f>
        <v/>
      </c>
    </row>
    <row r="17886">
      <c r="A17886">
        <f>Input!A17886</f>
        <v/>
      </c>
      <c r="B17886">
        <f>IF(ISNUMBER(Input!B17886),IF(AND(Input!B17886&gt;=20,Input!B17886&lt;=700),Input!B17886,""),"")</f>
        <v/>
      </c>
      <c r="C17886">
        <f>IF(B17886="","",INT(A17886))</f>
        <v/>
      </c>
      <c r="D17886">
        <f>IF(B17886="","",HOUR(A17886))</f>
        <v/>
      </c>
      <c r="E17886">
        <f>IF(B17886="","",IF(INPUT!$I$1="","",IF(C17886&lt;(INT(INPUT!$I$1)-INPUT!$I$2),"Off Meds",IF(C17886&lt;=(INT(INPUT!$I$1)+INPUT!$I$2),"Washout","On Meds"))))</f>
        <v/>
      </c>
      <c r="F17886">
        <f>IF(B17886="","",1.509*(LN(B17886)^1.084-5.381))</f>
        <v/>
      </c>
      <c r="G17886">
        <f>IF(F17886="","",IF(F17886&lt;0,10*F17886^2,0))</f>
        <v/>
      </c>
      <c r="H17886">
        <f>IF(F17886="","",IF(F17886&gt;0,10*F17886^2,0))</f>
        <v/>
      </c>
    </row>
    <row r="17887">
      <c r="A17887">
        <f>Input!A17887</f>
        <v/>
      </c>
      <c r="B17887">
        <f>IF(ISNUMBER(Input!B17887),IF(AND(Input!B17887&gt;=20,Input!B17887&lt;=700),Input!B17887,""),"")</f>
        <v/>
      </c>
      <c r="C17887">
        <f>IF(B17887="","",INT(A17887))</f>
        <v/>
      </c>
      <c r="D17887">
        <f>IF(B17887="","",HOUR(A17887))</f>
        <v/>
      </c>
      <c r="E17887">
        <f>IF(B17887="","",IF(INPUT!$I$1="","",IF(C17887&lt;(INT(INPUT!$I$1)-INPUT!$I$2),"Off Meds",IF(C17887&lt;=(INT(INPUT!$I$1)+INPUT!$I$2),"Washout","On Meds"))))</f>
        <v/>
      </c>
      <c r="F17887">
        <f>IF(B17887="","",1.509*(LN(B17887)^1.084-5.381))</f>
        <v/>
      </c>
      <c r="G17887">
        <f>IF(F17887="","",IF(F17887&lt;0,10*F17887^2,0))</f>
        <v/>
      </c>
      <c r="H17887">
        <f>IF(F17887="","",IF(F17887&gt;0,10*F17887^2,0))</f>
        <v/>
      </c>
    </row>
    <row r="17888">
      <c r="A17888">
        <f>Input!A17888</f>
        <v/>
      </c>
      <c r="B17888">
        <f>IF(ISNUMBER(Input!B17888),IF(AND(Input!B17888&gt;=20,Input!B17888&lt;=700),Input!B17888,""),"")</f>
        <v/>
      </c>
      <c r="C17888">
        <f>IF(B17888="","",INT(A17888))</f>
        <v/>
      </c>
      <c r="D17888">
        <f>IF(B17888="","",HOUR(A17888))</f>
        <v/>
      </c>
      <c r="E17888">
        <f>IF(B17888="","",IF(INPUT!$I$1="","",IF(C17888&lt;(INT(INPUT!$I$1)-INPUT!$I$2),"Off Meds",IF(C17888&lt;=(INT(INPUT!$I$1)+INPUT!$I$2),"Washout","On Meds"))))</f>
        <v/>
      </c>
      <c r="F17888">
        <f>IF(B17888="","",1.509*(LN(B17888)^1.084-5.381))</f>
        <v/>
      </c>
      <c r="G17888">
        <f>IF(F17888="","",IF(F17888&lt;0,10*F17888^2,0))</f>
        <v/>
      </c>
      <c r="H17888">
        <f>IF(F17888="","",IF(F17888&gt;0,10*F17888^2,0))</f>
        <v/>
      </c>
    </row>
    <row r="17889">
      <c r="A17889">
        <f>Input!A17889</f>
        <v/>
      </c>
      <c r="B17889">
        <f>IF(ISNUMBER(Input!B17889),IF(AND(Input!B17889&gt;=20,Input!B17889&lt;=700),Input!B17889,""),"")</f>
        <v/>
      </c>
      <c r="C17889">
        <f>IF(B17889="","",INT(A17889))</f>
        <v/>
      </c>
      <c r="D17889">
        <f>IF(B17889="","",HOUR(A17889))</f>
        <v/>
      </c>
      <c r="E17889">
        <f>IF(B17889="","",IF(INPUT!$I$1="","",IF(C17889&lt;(INT(INPUT!$I$1)-INPUT!$I$2),"Off Meds",IF(C17889&lt;=(INT(INPUT!$I$1)+INPUT!$I$2),"Washout","On Meds"))))</f>
        <v/>
      </c>
      <c r="F17889">
        <f>IF(B17889="","",1.509*(LN(B17889)^1.084-5.381))</f>
        <v/>
      </c>
      <c r="G17889">
        <f>IF(F17889="","",IF(F17889&lt;0,10*F17889^2,0))</f>
        <v/>
      </c>
      <c r="H17889">
        <f>IF(F17889="","",IF(F17889&gt;0,10*F17889^2,0))</f>
        <v/>
      </c>
    </row>
    <row r="17890">
      <c r="A17890">
        <f>Input!A17890</f>
        <v/>
      </c>
      <c r="B17890">
        <f>IF(ISNUMBER(Input!B17890),IF(AND(Input!B17890&gt;=20,Input!B17890&lt;=700),Input!B17890,""),"")</f>
        <v/>
      </c>
      <c r="C17890">
        <f>IF(B17890="","",INT(A17890))</f>
        <v/>
      </c>
      <c r="D17890">
        <f>IF(B17890="","",HOUR(A17890))</f>
        <v/>
      </c>
      <c r="E17890">
        <f>IF(B17890="","",IF(INPUT!$I$1="","",IF(C17890&lt;(INT(INPUT!$I$1)-INPUT!$I$2),"Off Meds",IF(C17890&lt;=(INT(INPUT!$I$1)+INPUT!$I$2),"Washout","On Meds"))))</f>
        <v/>
      </c>
      <c r="F17890">
        <f>IF(B17890="","",1.509*(LN(B17890)^1.084-5.381))</f>
        <v/>
      </c>
      <c r="G17890">
        <f>IF(F17890="","",IF(F17890&lt;0,10*F17890^2,0))</f>
        <v/>
      </c>
      <c r="H17890">
        <f>IF(F17890="","",IF(F17890&gt;0,10*F17890^2,0))</f>
        <v/>
      </c>
    </row>
    <row r="17891">
      <c r="A17891">
        <f>Input!A17891</f>
        <v/>
      </c>
      <c r="B17891">
        <f>IF(ISNUMBER(Input!B17891),IF(AND(Input!B17891&gt;=20,Input!B17891&lt;=700),Input!B17891,""),"")</f>
        <v/>
      </c>
      <c r="C17891">
        <f>IF(B17891="","",INT(A17891))</f>
        <v/>
      </c>
      <c r="D17891">
        <f>IF(B17891="","",HOUR(A17891))</f>
        <v/>
      </c>
      <c r="E17891">
        <f>IF(B17891="","",IF(INPUT!$I$1="","",IF(C17891&lt;(INT(INPUT!$I$1)-INPUT!$I$2),"Off Meds",IF(C17891&lt;=(INT(INPUT!$I$1)+INPUT!$I$2),"Washout","On Meds"))))</f>
        <v/>
      </c>
      <c r="F17891">
        <f>IF(B17891="","",1.509*(LN(B17891)^1.084-5.381))</f>
        <v/>
      </c>
      <c r="G17891">
        <f>IF(F17891="","",IF(F17891&lt;0,10*F17891^2,0))</f>
        <v/>
      </c>
      <c r="H17891">
        <f>IF(F17891="","",IF(F17891&gt;0,10*F17891^2,0))</f>
        <v/>
      </c>
    </row>
    <row r="17892">
      <c r="A17892">
        <f>Input!A17892</f>
        <v/>
      </c>
      <c r="B17892">
        <f>IF(ISNUMBER(Input!B17892),IF(AND(Input!B17892&gt;=20,Input!B17892&lt;=700),Input!B17892,""),"")</f>
        <v/>
      </c>
      <c r="C17892">
        <f>IF(B17892="","",INT(A17892))</f>
        <v/>
      </c>
      <c r="D17892">
        <f>IF(B17892="","",HOUR(A17892))</f>
        <v/>
      </c>
      <c r="E17892">
        <f>IF(B17892="","",IF(INPUT!$I$1="","",IF(C17892&lt;(INT(INPUT!$I$1)-INPUT!$I$2),"Off Meds",IF(C17892&lt;=(INT(INPUT!$I$1)+INPUT!$I$2),"Washout","On Meds"))))</f>
        <v/>
      </c>
      <c r="F17892">
        <f>IF(B17892="","",1.509*(LN(B17892)^1.084-5.381))</f>
        <v/>
      </c>
      <c r="G17892">
        <f>IF(F17892="","",IF(F17892&lt;0,10*F17892^2,0))</f>
        <v/>
      </c>
      <c r="H17892">
        <f>IF(F17892="","",IF(F17892&gt;0,10*F17892^2,0))</f>
        <v/>
      </c>
    </row>
    <row r="17893">
      <c r="A17893">
        <f>Input!A17893</f>
        <v/>
      </c>
      <c r="B17893">
        <f>IF(ISNUMBER(Input!B17893),IF(AND(Input!B17893&gt;=20,Input!B17893&lt;=700),Input!B17893,""),"")</f>
        <v/>
      </c>
      <c r="C17893">
        <f>IF(B17893="","",INT(A17893))</f>
        <v/>
      </c>
      <c r="D17893">
        <f>IF(B17893="","",HOUR(A17893))</f>
        <v/>
      </c>
      <c r="E17893">
        <f>IF(B17893="","",IF(INPUT!$I$1="","",IF(C17893&lt;(INT(INPUT!$I$1)-INPUT!$I$2),"Off Meds",IF(C17893&lt;=(INT(INPUT!$I$1)+INPUT!$I$2),"Washout","On Meds"))))</f>
        <v/>
      </c>
      <c r="F17893">
        <f>IF(B17893="","",1.509*(LN(B17893)^1.084-5.381))</f>
        <v/>
      </c>
      <c r="G17893">
        <f>IF(F17893="","",IF(F17893&lt;0,10*F17893^2,0))</f>
        <v/>
      </c>
      <c r="H17893">
        <f>IF(F17893="","",IF(F17893&gt;0,10*F17893^2,0))</f>
        <v/>
      </c>
    </row>
    <row r="17894">
      <c r="A17894">
        <f>Input!A17894</f>
        <v/>
      </c>
      <c r="B17894">
        <f>IF(ISNUMBER(Input!B17894),IF(AND(Input!B17894&gt;=20,Input!B17894&lt;=700),Input!B17894,""),"")</f>
        <v/>
      </c>
      <c r="C17894">
        <f>IF(B17894="","",INT(A17894))</f>
        <v/>
      </c>
      <c r="D17894">
        <f>IF(B17894="","",HOUR(A17894))</f>
        <v/>
      </c>
      <c r="E17894">
        <f>IF(B17894="","",IF(INPUT!$I$1="","",IF(C17894&lt;(INT(INPUT!$I$1)-INPUT!$I$2),"Off Meds",IF(C17894&lt;=(INT(INPUT!$I$1)+INPUT!$I$2),"Washout","On Meds"))))</f>
        <v/>
      </c>
      <c r="F17894">
        <f>IF(B17894="","",1.509*(LN(B17894)^1.084-5.381))</f>
        <v/>
      </c>
      <c r="G17894">
        <f>IF(F17894="","",IF(F17894&lt;0,10*F17894^2,0))</f>
        <v/>
      </c>
      <c r="H17894">
        <f>IF(F17894="","",IF(F17894&gt;0,10*F17894^2,0))</f>
        <v/>
      </c>
    </row>
    <row r="17895">
      <c r="A17895">
        <f>Input!A17895</f>
        <v/>
      </c>
      <c r="B17895">
        <f>IF(ISNUMBER(Input!B17895),IF(AND(Input!B17895&gt;=20,Input!B17895&lt;=700),Input!B17895,""),"")</f>
        <v/>
      </c>
      <c r="C17895">
        <f>IF(B17895="","",INT(A17895))</f>
        <v/>
      </c>
      <c r="D17895">
        <f>IF(B17895="","",HOUR(A17895))</f>
        <v/>
      </c>
      <c r="E17895">
        <f>IF(B17895="","",IF(INPUT!$I$1="","",IF(C17895&lt;(INT(INPUT!$I$1)-INPUT!$I$2),"Off Meds",IF(C17895&lt;=(INT(INPUT!$I$1)+INPUT!$I$2),"Washout","On Meds"))))</f>
        <v/>
      </c>
      <c r="F17895">
        <f>IF(B17895="","",1.509*(LN(B17895)^1.084-5.381))</f>
        <v/>
      </c>
      <c r="G17895">
        <f>IF(F17895="","",IF(F17895&lt;0,10*F17895^2,0))</f>
        <v/>
      </c>
      <c r="H17895">
        <f>IF(F17895="","",IF(F17895&gt;0,10*F17895^2,0))</f>
        <v/>
      </c>
    </row>
    <row r="17896">
      <c r="A17896">
        <f>Input!A17896</f>
        <v/>
      </c>
      <c r="B17896">
        <f>IF(ISNUMBER(Input!B17896),IF(AND(Input!B17896&gt;=20,Input!B17896&lt;=700),Input!B17896,""),"")</f>
        <v/>
      </c>
      <c r="C17896">
        <f>IF(B17896="","",INT(A17896))</f>
        <v/>
      </c>
      <c r="D17896">
        <f>IF(B17896="","",HOUR(A17896))</f>
        <v/>
      </c>
      <c r="E17896">
        <f>IF(B17896="","",IF(INPUT!$I$1="","",IF(C17896&lt;(INT(INPUT!$I$1)-INPUT!$I$2),"Off Meds",IF(C17896&lt;=(INT(INPUT!$I$1)+INPUT!$I$2),"Washout","On Meds"))))</f>
        <v/>
      </c>
      <c r="F17896">
        <f>IF(B17896="","",1.509*(LN(B17896)^1.084-5.381))</f>
        <v/>
      </c>
      <c r="G17896">
        <f>IF(F17896="","",IF(F17896&lt;0,10*F17896^2,0))</f>
        <v/>
      </c>
      <c r="H17896">
        <f>IF(F17896="","",IF(F17896&gt;0,10*F17896^2,0))</f>
        <v/>
      </c>
    </row>
    <row r="17897">
      <c r="A17897">
        <f>Input!A17897</f>
        <v/>
      </c>
      <c r="B17897">
        <f>IF(ISNUMBER(Input!B17897),IF(AND(Input!B17897&gt;=20,Input!B17897&lt;=700),Input!B17897,""),"")</f>
        <v/>
      </c>
      <c r="C17897">
        <f>IF(B17897="","",INT(A17897))</f>
        <v/>
      </c>
      <c r="D17897">
        <f>IF(B17897="","",HOUR(A17897))</f>
        <v/>
      </c>
      <c r="E17897">
        <f>IF(B17897="","",IF(INPUT!$I$1="","",IF(C17897&lt;(INT(INPUT!$I$1)-INPUT!$I$2),"Off Meds",IF(C17897&lt;=(INT(INPUT!$I$1)+INPUT!$I$2),"Washout","On Meds"))))</f>
        <v/>
      </c>
      <c r="F17897">
        <f>IF(B17897="","",1.509*(LN(B17897)^1.084-5.381))</f>
        <v/>
      </c>
      <c r="G17897">
        <f>IF(F17897="","",IF(F17897&lt;0,10*F17897^2,0))</f>
        <v/>
      </c>
      <c r="H17897">
        <f>IF(F17897="","",IF(F17897&gt;0,10*F17897^2,0))</f>
        <v/>
      </c>
    </row>
    <row r="17898">
      <c r="A17898">
        <f>Input!A17898</f>
        <v/>
      </c>
      <c r="B17898">
        <f>IF(ISNUMBER(Input!B17898),IF(AND(Input!B17898&gt;=20,Input!B17898&lt;=700),Input!B17898,""),"")</f>
        <v/>
      </c>
      <c r="C17898">
        <f>IF(B17898="","",INT(A17898))</f>
        <v/>
      </c>
      <c r="D17898">
        <f>IF(B17898="","",HOUR(A17898))</f>
        <v/>
      </c>
      <c r="E17898">
        <f>IF(B17898="","",IF(INPUT!$I$1="","",IF(C17898&lt;(INT(INPUT!$I$1)-INPUT!$I$2),"Off Meds",IF(C17898&lt;=(INT(INPUT!$I$1)+INPUT!$I$2),"Washout","On Meds"))))</f>
        <v/>
      </c>
      <c r="F17898">
        <f>IF(B17898="","",1.509*(LN(B17898)^1.084-5.381))</f>
        <v/>
      </c>
      <c r="G17898">
        <f>IF(F17898="","",IF(F17898&lt;0,10*F17898^2,0))</f>
        <v/>
      </c>
      <c r="H17898">
        <f>IF(F17898="","",IF(F17898&gt;0,10*F17898^2,0))</f>
        <v/>
      </c>
    </row>
    <row r="17899">
      <c r="A17899">
        <f>Input!A17899</f>
        <v/>
      </c>
      <c r="B17899">
        <f>IF(ISNUMBER(Input!B17899),IF(AND(Input!B17899&gt;=20,Input!B17899&lt;=700),Input!B17899,""),"")</f>
        <v/>
      </c>
      <c r="C17899">
        <f>IF(B17899="","",INT(A17899))</f>
        <v/>
      </c>
      <c r="D17899">
        <f>IF(B17899="","",HOUR(A17899))</f>
        <v/>
      </c>
      <c r="E17899">
        <f>IF(B17899="","",IF(INPUT!$I$1="","",IF(C17899&lt;(INT(INPUT!$I$1)-INPUT!$I$2),"Off Meds",IF(C17899&lt;=(INT(INPUT!$I$1)+INPUT!$I$2),"Washout","On Meds"))))</f>
        <v/>
      </c>
      <c r="F17899">
        <f>IF(B17899="","",1.509*(LN(B17899)^1.084-5.381))</f>
        <v/>
      </c>
      <c r="G17899">
        <f>IF(F17899="","",IF(F17899&lt;0,10*F17899^2,0))</f>
        <v/>
      </c>
      <c r="H17899">
        <f>IF(F17899="","",IF(F17899&gt;0,10*F17899^2,0))</f>
        <v/>
      </c>
    </row>
    <row r="17900">
      <c r="A17900">
        <f>Input!A17900</f>
        <v/>
      </c>
      <c r="B17900">
        <f>IF(ISNUMBER(Input!B17900),IF(AND(Input!B17900&gt;=20,Input!B17900&lt;=700),Input!B17900,""),"")</f>
        <v/>
      </c>
      <c r="C17900">
        <f>IF(B17900="","",INT(A17900))</f>
        <v/>
      </c>
      <c r="D17900">
        <f>IF(B17900="","",HOUR(A17900))</f>
        <v/>
      </c>
      <c r="E17900">
        <f>IF(B17900="","",IF(INPUT!$I$1="","",IF(C17900&lt;(INT(INPUT!$I$1)-INPUT!$I$2),"Off Meds",IF(C17900&lt;=(INT(INPUT!$I$1)+INPUT!$I$2),"Washout","On Meds"))))</f>
        <v/>
      </c>
      <c r="F17900">
        <f>IF(B17900="","",1.509*(LN(B17900)^1.084-5.381))</f>
        <v/>
      </c>
      <c r="G17900">
        <f>IF(F17900="","",IF(F17900&lt;0,10*F17900^2,0))</f>
        <v/>
      </c>
      <c r="H17900">
        <f>IF(F17900="","",IF(F17900&gt;0,10*F17900^2,0))</f>
        <v/>
      </c>
    </row>
    <row r="17901">
      <c r="A17901">
        <f>Input!A17901</f>
        <v/>
      </c>
      <c r="B17901">
        <f>IF(ISNUMBER(Input!B17901),IF(AND(Input!B17901&gt;=20,Input!B17901&lt;=700),Input!B17901,""),"")</f>
        <v/>
      </c>
      <c r="C17901">
        <f>IF(B17901="","",INT(A17901))</f>
        <v/>
      </c>
      <c r="D17901">
        <f>IF(B17901="","",HOUR(A17901))</f>
        <v/>
      </c>
      <c r="E17901">
        <f>IF(B17901="","",IF(INPUT!$I$1="","",IF(C17901&lt;(INT(INPUT!$I$1)-INPUT!$I$2),"Off Meds",IF(C17901&lt;=(INT(INPUT!$I$1)+INPUT!$I$2),"Washout","On Meds"))))</f>
        <v/>
      </c>
      <c r="F17901">
        <f>IF(B17901="","",1.509*(LN(B17901)^1.084-5.381))</f>
        <v/>
      </c>
      <c r="G17901">
        <f>IF(F17901="","",IF(F17901&lt;0,10*F17901^2,0))</f>
        <v/>
      </c>
      <c r="H17901">
        <f>IF(F17901="","",IF(F17901&gt;0,10*F17901^2,0))</f>
        <v/>
      </c>
    </row>
    <row r="17902">
      <c r="A17902">
        <f>Input!A17902</f>
        <v/>
      </c>
      <c r="B17902">
        <f>IF(ISNUMBER(Input!B17902),IF(AND(Input!B17902&gt;=20,Input!B17902&lt;=700),Input!B17902,""),"")</f>
        <v/>
      </c>
      <c r="C17902">
        <f>IF(B17902="","",INT(A17902))</f>
        <v/>
      </c>
      <c r="D17902">
        <f>IF(B17902="","",HOUR(A17902))</f>
        <v/>
      </c>
      <c r="E17902">
        <f>IF(B17902="","",IF(INPUT!$I$1="","",IF(C17902&lt;(INT(INPUT!$I$1)-INPUT!$I$2),"Off Meds",IF(C17902&lt;=(INT(INPUT!$I$1)+INPUT!$I$2),"Washout","On Meds"))))</f>
        <v/>
      </c>
      <c r="F17902">
        <f>IF(B17902="","",1.509*(LN(B17902)^1.084-5.381))</f>
        <v/>
      </c>
      <c r="G17902">
        <f>IF(F17902="","",IF(F17902&lt;0,10*F17902^2,0))</f>
        <v/>
      </c>
      <c r="H17902">
        <f>IF(F17902="","",IF(F17902&gt;0,10*F17902^2,0))</f>
        <v/>
      </c>
    </row>
    <row r="17903">
      <c r="A17903">
        <f>Input!A17903</f>
        <v/>
      </c>
      <c r="B17903">
        <f>IF(ISNUMBER(Input!B17903),IF(AND(Input!B17903&gt;=20,Input!B17903&lt;=700),Input!B17903,""),"")</f>
        <v/>
      </c>
      <c r="C17903">
        <f>IF(B17903="","",INT(A17903))</f>
        <v/>
      </c>
      <c r="D17903">
        <f>IF(B17903="","",HOUR(A17903))</f>
        <v/>
      </c>
      <c r="E17903">
        <f>IF(B17903="","",IF(INPUT!$I$1="","",IF(C17903&lt;(INT(INPUT!$I$1)-INPUT!$I$2),"Off Meds",IF(C17903&lt;=(INT(INPUT!$I$1)+INPUT!$I$2),"Washout","On Meds"))))</f>
        <v/>
      </c>
      <c r="F17903">
        <f>IF(B17903="","",1.509*(LN(B17903)^1.084-5.381))</f>
        <v/>
      </c>
      <c r="G17903">
        <f>IF(F17903="","",IF(F17903&lt;0,10*F17903^2,0))</f>
        <v/>
      </c>
      <c r="H17903">
        <f>IF(F17903="","",IF(F17903&gt;0,10*F17903^2,0))</f>
        <v/>
      </c>
    </row>
    <row r="17904">
      <c r="A17904">
        <f>Input!A17904</f>
        <v/>
      </c>
      <c r="B17904">
        <f>IF(ISNUMBER(Input!B17904),IF(AND(Input!B17904&gt;=20,Input!B17904&lt;=700),Input!B17904,""),"")</f>
        <v/>
      </c>
      <c r="C17904">
        <f>IF(B17904="","",INT(A17904))</f>
        <v/>
      </c>
      <c r="D17904">
        <f>IF(B17904="","",HOUR(A17904))</f>
        <v/>
      </c>
      <c r="E17904">
        <f>IF(B17904="","",IF(INPUT!$I$1="","",IF(C17904&lt;(INT(INPUT!$I$1)-INPUT!$I$2),"Off Meds",IF(C17904&lt;=(INT(INPUT!$I$1)+INPUT!$I$2),"Washout","On Meds"))))</f>
        <v/>
      </c>
      <c r="F17904">
        <f>IF(B17904="","",1.509*(LN(B17904)^1.084-5.381))</f>
        <v/>
      </c>
      <c r="G17904">
        <f>IF(F17904="","",IF(F17904&lt;0,10*F17904^2,0))</f>
        <v/>
      </c>
      <c r="H17904">
        <f>IF(F17904="","",IF(F17904&gt;0,10*F17904^2,0))</f>
        <v/>
      </c>
    </row>
    <row r="17905">
      <c r="A17905">
        <f>Input!A17905</f>
        <v/>
      </c>
      <c r="B17905">
        <f>IF(ISNUMBER(Input!B17905),IF(AND(Input!B17905&gt;=20,Input!B17905&lt;=700),Input!B17905,""),"")</f>
        <v/>
      </c>
      <c r="C17905">
        <f>IF(B17905="","",INT(A17905))</f>
        <v/>
      </c>
      <c r="D17905">
        <f>IF(B17905="","",HOUR(A17905))</f>
        <v/>
      </c>
      <c r="E17905">
        <f>IF(B17905="","",IF(INPUT!$I$1="","",IF(C17905&lt;(INT(INPUT!$I$1)-INPUT!$I$2),"Off Meds",IF(C17905&lt;=(INT(INPUT!$I$1)+INPUT!$I$2),"Washout","On Meds"))))</f>
        <v/>
      </c>
      <c r="F17905">
        <f>IF(B17905="","",1.509*(LN(B17905)^1.084-5.381))</f>
        <v/>
      </c>
      <c r="G17905">
        <f>IF(F17905="","",IF(F17905&lt;0,10*F17905^2,0))</f>
        <v/>
      </c>
      <c r="H17905">
        <f>IF(F17905="","",IF(F17905&gt;0,10*F17905^2,0))</f>
        <v/>
      </c>
    </row>
    <row r="17906">
      <c r="A17906">
        <f>Input!A17906</f>
        <v/>
      </c>
      <c r="B17906">
        <f>IF(ISNUMBER(Input!B17906),IF(AND(Input!B17906&gt;=20,Input!B17906&lt;=700),Input!B17906,""),"")</f>
        <v/>
      </c>
      <c r="C17906">
        <f>IF(B17906="","",INT(A17906))</f>
        <v/>
      </c>
      <c r="D17906">
        <f>IF(B17906="","",HOUR(A17906))</f>
        <v/>
      </c>
      <c r="E17906">
        <f>IF(B17906="","",IF(INPUT!$I$1="","",IF(C17906&lt;(INT(INPUT!$I$1)-INPUT!$I$2),"Off Meds",IF(C17906&lt;=(INT(INPUT!$I$1)+INPUT!$I$2),"Washout","On Meds"))))</f>
        <v/>
      </c>
      <c r="F17906">
        <f>IF(B17906="","",1.509*(LN(B17906)^1.084-5.381))</f>
        <v/>
      </c>
      <c r="G17906">
        <f>IF(F17906="","",IF(F17906&lt;0,10*F17906^2,0))</f>
        <v/>
      </c>
      <c r="H17906">
        <f>IF(F17906="","",IF(F17906&gt;0,10*F17906^2,0))</f>
        <v/>
      </c>
    </row>
    <row r="17907">
      <c r="A17907">
        <f>Input!A17907</f>
        <v/>
      </c>
      <c r="B17907">
        <f>IF(ISNUMBER(Input!B17907),IF(AND(Input!B17907&gt;=20,Input!B17907&lt;=700),Input!B17907,""),"")</f>
        <v/>
      </c>
      <c r="C17907">
        <f>IF(B17907="","",INT(A17907))</f>
        <v/>
      </c>
      <c r="D17907">
        <f>IF(B17907="","",HOUR(A17907))</f>
        <v/>
      </c>
      <c r="E17907">
        <f>IF(B17907="","",IF(INPUT!$I$1="","",IF(C17907&lt;(INT(INPUT!$I$1)-INPUT!$I$2),"Off Meds",IF(C17907&lt;=(INT(INPUT!$I$1)+INPUT!$I$2),"Washout","On Meds"))))</f>
        <v/>
      </c>
      <c r="F17907">
        <f>IF(B17907="","",1.509*(LN(B17907)^1.084-5.381))</f>
        <v/>
      </c>
      <c r="G17907">
        <f>IF(F17907="","",IF(F17907&lt;0,10*F17907^2,0))</f>
        <v/>
      </c>
      <c r="H17907">
        <f>IF(F17907="","",IF(F17907&gt;0,10*F17907^2,0))</f>
        <v/>
      </c>
    </row>
    <row r="17908">
      <c r="A17908">
        <f>Input!A17908</f>
        <v/>
      </c>
      <c r="B17908">
        <f>IF(ISNUMBER(Input!B17908),IF(AND(Input!B17908&gt;=20,Input!B17908&lt;=700),Input!B17908,""),"")</f>
        <v/>
      </c>
      <c r="C17908">
        <f>IF(B17908="","",INT(A17908))</f>
        <v/>
      </c>
      <c r="D17908">
        <f>IF(B17908="","",HOUR(A17908))</f>
        <v/>
      </c>
      <c r="E17908">
        <f>IF(B17908="","",IF(INPUT!$I$1="","",IF(C17908&lt;(INT(INPUT!$I$1)-INPUT!$I$2),"Off Meds",IF(C17908&lt;=(INT(INPUT!$I$1)+INPUT!$I$2),"Washout","On Meds"))))</f>
        <v/>
      </c>
      <c r="F17908">
        <f>IF(B17908="","",1.509*(LN(B17908)^1.084-5.381))</f>
        <v/>
      </c>
      <c r="G17908">
        <f>IF(F17908="","",IF(F17908&lt;0,10*F17908^2,0))</f>
        <v/>
      </c>
      <c r="H17908">
        <f>IF(F17908="","",IF(F17908&gt;0,10*F17908^2,0))</f>
        <v/>
      </c>
    </row>
    <row r="17909">
      <c r="A17909">
        <f>Input!A17909</f>
        <v/>
      </c>
      <c r="B17909">
        <f>IF(ISNUMBER(Input!B17909),IF(AND(Input!B17909&gt;=20,Input!B17909&lt;=700),Input!B17909,""),"")</f>
        <v/>
      </c>
      <c r="C17909">
        <f>IF(B17909="","",INT(A17909))</f>
        <v/>
      </c>
      <c r="D17909">
        <f>IF(B17909="","",HOUR(A17909))</f>
        <v/>
      </c>
      <c r="E17909">
        <f>IF(B17909="","",IF(INPUT!$I$1="","",IF(C17909&lt;(INT(INPUT!$I$1)-INPUT!$I$2),"Off Meds",IF(C17909&lt;=(INT(INPUT!$I$1)+INPUT!$I$2),"Washout","On Meds"))))</f>
        <v/>
      </c>
      <c r="F17909">
        <f>IF(B17909="","",1.509*(LN(B17909)^1.084-5.381))</f>
        <v/>
      </c>
      <c r="G17909">
        <f>IF(F17909="","",IF(F17909&lt;0,10*F17909^2,0))</f>
        <v/>
      </c>
      <c r="H17909">
        <f>IF(F17909="","",IF(F17909&gt;0,10*F17909^2,0))</f>
        <v/>
      </c>
    </row>
    <row r="17910">
      <c r="A17910">
        <f>Input!A17910</f>
        <v/>
      </c>
      <c r="B17910">
        <f>IF(ISNUMBER(Input!B17910),IF(AND(Input!B17910&gt;=20,Input!B17910&lt;=700),Input!B17910,""),"")</f>
        <v/>
      </c>
      <c r="C17910">
        <f>IF(B17910="","",INT(A17910))</f>
        <v/>
      </c>
      <c r="D17910">
        <f>IF(B17910="","",HOUR(A17910))</f>
        <v/>
      </c>
      <c r="E17910">
        <f>IF(B17910="","",IF(INPUT!$I$1="","",IF(C17910&lt;(INT(INPUT!$I$1)-INPUT!$I$2),"Off Meds",IF(C17910&lt;=(INT(INPUT!$I$1)+INPUT!$I$2),"Washout","On Meds"))))</f>
        <v/>
      </c>
      <c r="F17910">
        <f>IF(B17910="","",1.509*(LN(B17910)^1.084-5.381))</f>
        <v/>
      </c>
      <c r="G17910">
        <f>IF(F17910="","",IF(F17910&lt;0,10*F17910^2,0))</f>
        <v/>
      </c>
      <c r="H17910">
        <f>IF(F17910="","",IF(F17910&gt;0,10*F17910^2,0))</f>
        <v/>
      </c>
    </row>
    <row r="17911">
      <c r="A17911">
        <f>Input!A17911</f>
        <v/>
      </c>
      <c r="B17911">
        <f>IF(ISNUMBER(Input!B17911),IF(AND(Input!B17911&gt;=20,Input!B17911&lt;=700),Input!B17911,""),"")</f>
        <v/>
      </c>
      <c r="C17911">
        <f>IF(B17911="","",INT(A17911))</f>
        <v/>
      </c>
      <c r="D17911">
        <f>IF(B17911="","",HOUR(A17911))</f>
        <v/>
      </c>
      <c r="E17911">
        <f>IF(B17911="","",IF(INPUT!$I$1="","",IF(C17911&lt;(INT(INPUT!$I$1)-INPUT!$I$2),"Off Meds",IF(C17911&lt;=(INT(INPUT!$I$1)+INPUT!$I$2),"Washout","On Meds"))))</f>
        <v/>
      </c>
      <c r="F17911">
        <f>IF(B17911="","",1.509*(LN(B17911)^1.084-5.381))</f>
        <v/>
      </c>
      <c r="G17911">
        <f>IF(F17911="","",IF(F17911&lt;0,10*F17911^2,0))</f>
        <v/>
      </c>
      <c r="H17911">
        <f>IF(F17911="","",IF(F17911&gt;0,10*F17911^2,0))</f>
        <v/>
      </c>
    </row>
    <row r="17912">
      <c r="A17912">
        <f>Input!A17912</f>
        <v/>
      </c>
      <c r="B17912">
        <f>IF(ISNUMBER(Input!B17912),IF(AND(Input!B17912&gt;=20,Input!B17912&lt;=700),Input!B17912,""),"")</f>
        <v/>
      </c>
      <c r="C17912">
        <f>IF(B17912="","",INT(A17912))</f>
        <v/>
      </c>
      <c r="D17912">
        <f>IF(B17912="","",HOUR(A17912))</f>
        <v/>
      </c>
      <c r="E17912">
        <f>IF(B17912="","",IF(INPUT!$I$1="","",IF(C17912&lt;(INT(INPUT!$I$1)-INPUT!$I$2),"Off Meds",IF(C17912&lt;=(INT(INPUT!$I$1)+INPUT!$I$2),"Washout","On Meds"))))</f>
        <v/>
      </c>
      <c r="F17912">
        <f>IF(B17912="","",1.509*(LN(B17912)^1.084-5.381))</f>
        <v/>
      </c>
      <c r="G17912">
        <f>IF(F17912="","",IF(F17912&lt;0,10*F17912^2,0))</f>
        <v/>
      </c>
      <c r="H17912">
        <f>IF(F17912="","",IF(F17912&gt;0,10*F17912^2,0))</f>
        <v/>
      </c>
    </row>
    <row r="17913">
      <c r="A17913">
        <f>Input!A17913</f>
        <v/>
      </c>
      <c r="B17913">
        <f>IF(ISNUMBER(Input!B17913),IF(AND(Input!B17913&gt;=20,Input!B17913&lt;=700),Input!B17913,""),"")</f>
        <v/>
      </c>
      <c r="C17913">
        <f>IF(B17913="","",INT(A17913))</f>
        <v/>
      </c>
      <c r="D17913">
        <f>IF(B17913="","",HOUR(A17913))</f>
        <v/>
      </c>
      <c r="E17913">
        <f>IF(B17913="","",IF(INPUT!$I$1="","",IF(C17913&lt;(INT(INPUT!$I$1)-INPUT!$I$2),"Off Meds",IF(C17913&lt;=(INT(INPUT!$I$1)+INPUT!$I$2),"Washout","On Meds"))))</f>
        <v/>
      </c>
      <c r="F17913">
        <f>IF(B17913="","",1.509*(LN(B17913)^1.084-5.381))</f>
        <v/>
      </c>
      <c r="G17913">
        <f>IF(F17913="","",IF(F17913&lt;0,10*F17913^2,0))</f>
        <v/>
      </c>
      <c r="H17913">
        <f>IF(F17913="","",IF(F17913&gt;0,10*F17913^2,0))</f>
        <v/>
      </c>
    </row>
    <row r="17914">
      <c r="A17914">
        <f>Input!A17914</f>
        <v/>
      </c>
      <c r="B17914">
        <f>IF(ISNUMBER(Input!B17914),IF(AND(Input!B17914&gt;=20,Input!B17914&lt;=700),Input!B17914,""),"")</f>
        <v/>
      </c>
      <c r="C17914">
        <f>IF(B17914="","",INT(A17914))</f>
        <v/>
      </c>
      <c r="D17914">
        <f>IF(B17914="","",HOUR(A17914))</f>
        <v/>
      </c>
      <c r="E17914">
        <f>IF(B17914="","",IF(INPUT!$I$1="","",IF(C17914&lt;(INT(INPUT!$I$1)-INPUT!$I$2),"Off Meds",IF(C17914&lt;=(INT(INPUT!$I$1)+INPUT!$I$2),"Washout","On Meds"))))</f>
        <v/>
      </c>
      <c r="F17914">
        <f>IF(B17914="","",1.509*(LN(B17914)^1.084-5.381))</f>
        <v/>
      </c>
      <c r="G17914">
        <f>IF(F17914="","",IF(F17914&lt;0,10*F17914^2,0))</f>
        <v/>
      </c>
      <c r="H17914">
        <f>IF(F17914="","",IF(F17914&gt;0,10*F17914^2,0))</f>
        <v/>
      </c>
    </row>
    <row r="17915">
      <c r="A17915">
        <f>Input!A17915</f>
        <v/>
      </c>
      <c r="B17915">
        <f>IF(ISNUMBER(Input!B17915),IF(AND(Input!B17915&gt;=20,Input!B17915&lt;=700),Input!B17915,""),"")</f>
        <v/>
      </c>
      <c r="C17915">
        <f>IF(B17915="","",INT(A17915))</f>
        <v/>
      </c>
      <c r="D17915">
        <f>IF(B17915="","",HOUR(A17915))</f>
        <v/>
      </c>
      <c r="E17915">
        <f>IF(B17915="","",IF(INPUT!$I$1="","",IF(C17915&lt;(INT(INPUT!$I$1)-INPUT!$I$2),"Off Meds",IF(C17915&lt;=(INT(INPUT!$I$1)+INPUT!$I$2),"Washout","On Meds"))))</f>
        <v/>
      </c>
      <c r="F17915">
        <f>IF(B17915="","",1.509*(LN(B17915)^1.084-5.381))</f>
        <v/>
      </c>
      <c r="G17915">
        <f>IF(F17915="","",IF(F17915&lt;0,10*F17915^2,0))</f>
        <v/>
      </c>
      <c r="H17915">
        <f>IF(F17915="","",IF(F17915&gt;0,10*F17915^2,0))</f>
        <v/>
      </c>
    </row>
    <row r="17916">
      <c r="A17916">
        <f>Input!A17916</f>
        <v/>
      </c>
      <c r="B17916">
        <f>IF(ISNUMBER(Input!B17916),IF(AND(Input!B17916&gt;=20,Input!B17916&lt;=700),Input!B17916,""),"")</f>
        <v/>
      </c>
      <c r="C17916">
        <f>IF(B17916="","",INT(A17916))</f>
        <v/>
      </c>
      <c r="D17916">
        <f>IF(B17916="","",HOUR(A17916))</f>
        <v/>
      </c>
      <c r="E17916">
        <f>IF(B17916="","",IF(INPUT!$I$1="","",IF(C17916&lt;(INT(INPUT!$I$1)-INPUT!$I$2),"Off Meds",IF(C17916&lt;=(INT(INPUT!$I$1)+INPUT!$I$2),"Washout","On Meds"))))</f>
        <v/>
      </c>
      <c r="F17916">
        <f>IF(B17916="","",1.509*(LN(B17916)^1.084-5.381))</f>
        <v/>
      </c>
      <c r="G17916">
        <f>IF(F17916="","",IF(F17916&lt;0,10*F17916^2,0))</f>
        <v/>
      </c>
      <c r="H17916">
        <f>IF(F17916="","",IF(F17916&gt;0,10*F17916^2,0))</f>
        <v/>
      </c>
    </row>
    <row r="17917">
      <c r="A17917">
        <f>Input!A17917</f>
        <v/>
      </c>
      <c r="B17917">
        <f>IF(ISNUMBER(Input!B17917),IF(AND(Input!B17917&gt;=20,Input!B17917&lt;=700),Input!B17917,""),"")</f>
        <v/>
      </c>
      <c r="C17917">
        <f>IF(B17917="","",INT(A17917))</f>
        <v/>
      </c>
      <c r="D17917">
        <f>IF(B17917="","",HOUR(A17917))</f>
        <v/>
      </c>
      <c r="E17917">
        <f>IF(B17917="","",IF(INPUT!$I$1="","",IF(C17917&lt;(INT(INPUT!$I$1)-INPUT!$I$2),"Off Meds",IF(C17917&lt;=(INT(INPUT!$I$1)+INPUT!$I$2),"Washout","On Meds"))))</f>
        <v/>
      </c>
      <c r="F17917">
        <f>IF(B17917="","",1.509*(LN(B17917)^1.084-5.381))</f>
        <v/>
      </c>
      <c r="G17917">
        <f>IF(F17917="","",IF(F17917&lt;0,10*F17917^2,0))</f>
        <v/>
      </c>
      <c r="H17917">
        <f>IF(F17917="","",IF(F17917&gt;0,10*F17917^2,0))</f>
        <v/>
      </c>
    </row>
    <row r="17918">
      <c r="A17918">
        <f>Input!A17918</f>
        <v/>
      </c>
      <c r="B17918">
        <f>IF(ISNUMBER(Input!B17918),IF(AND(Input!B17918&gt;=20,Input!B17918&lt;=700),Input!B17918,""),"")</f>
        <v/>
      </c>
      <c r="C17918">
        <f>IF(B17918="","",INT(A17918))</f>
        <v/>
      </c>
      <c r="D17918">
        <f>IF(B17918="","",HOUR(A17918))</f>
        <v/>
      </c>
      <c r="E17918">
        <f>IF(B17918="","",IF(INPUT!$I$1="","",IF(C17918&lt;(INT(INPUT!$I$1)-INPUT!$I$2),"Off Meds",IF(C17918&lt;=(INT(INPUT!$I$1)+INPUT!$I$2),"Washout","On Meds"))))</f>
        <v/>
      </c>
      <c r="F17918">
        <f>IF(B17918="","",1.509*(LN(B17918)^1.084-5.381))</f>
        <v/>
      </c>
      <c r="G17918">
        <f>IF(F17918="","",IF(F17918&lt;0,10*F17918^2,0))</f>
        <v/>
      </c>
      <c r="H17918">
        <f>IF(F17918="","",IF(F17918&gt;0,10*F17918^2,0))</f>
        <v/>
      </c>
    </row>
    <row r="17919">
      <c r="A17919">
        <f>Input!A17919</f>
        <v/>
      </c>
      <c r="B17919">
        <f>IF(ISNUMBER(Input!B17919),IF(AND(Input!B17919&gt;=20,Input!B17919&lt;=700),Input!B17919,""),"")</f>
        <v/>
      </c>
      <c r="C17919">
        <f>IF(B17919="","",INT(A17919))</f>
        <v/>
      </c>
      <c r="D17919">
        <f>IF(B17919="","",HOUR(A17919))</f>
        <v/>
      </c>
      <c r="E17919">
        <f>IF(B17919="","",IF(INPUT!$I$1="","",IF(C17919&lt;(INT(INPUT!$I$1)-INPUT!$I$2),"Off Meds",IF(C17919&lt;=(INT(INPUT!$I$1)+INPUT!$I$2),"Washout","On Meds"))))</f>
        <v/>
      </c>
      <c r="F17919">
        <f>IF(B17919="","",1.509*(LN(B17919)^1.084-5.381))</f>
        <v/>
      </c>
      <c r="G17919">
        <f>IF(F17919="","",IF(F17919&lt;0,10*F17919^2,0))</f>
        <v/>
      </c>
      <c r="H17919">
        <f>IF(F17919="","",IF(F17919&gt;0,10*F17919^2,0))</f>
        <v/>
      </c>
    </row>
    <row r="17920">
      <c r="A17920">
        <f>Input!A17920</f>
        <v/>
      </c>
      <c r="B17920">
        <f>IF(ISNUMBER(Input!B17920),IF(AND(Input!B17920&gt;=20,Input!B17920&lt;=700),Input!B17920,""),"")</f>
        <v/>
      </c>
      <c r="C17920">
        <f>IF(B17920="","",INT(A17920))</f>
        <v/>
      </c>
      <c r="D17920">
        <f>IF(B17920="","",HOUR(A17920))</f>
        <v/>
      </c>
      <c r="E17920">
        <f>IF(B17920="","",IF(INPUT!$I$1="","",IF(C17920&lt;(INT(INPUT!$I$1)-INPUT!$I$2),"Off Meds",IF(C17920&lt;=(INT(INPUT!$I$1)+INPUT!$I$2),"Washout","On Meds"))))</f>
        <v/>
      </c>
      <c r="F17920">
        <f>IF(B17920="","",1.509*(LN(B17920)^1.084-5.381))</f>
        <v/>
      </c>
      <c r="G17920">
        <f>IF(F17920="","",IF(F17920&lt;0,10*F17920^2,0))</f>
        <v/>
      </c>
      <c r="H17920">
        <f>IF(F17920="","",IF(F17920&gt;0,10*F17920^2,0))</f>
        <v/>
      </c>
    </row>
    <row r="17921">
      <c r="A17921">
        <f>Input!A17921</f>
        <v/>
      </c>
      <c r="B17921">
        <f>IF(ISNUMBER(Input!B17921),IF(AND(Input!B17921&gt;=20,Input!B17921&lt;=700),Input!B17921,""),"")</f>
        <v/>
      </c>
      <c r="C17921">
        <f>IF(B17921="","",INT(A17921))</f>
        <v/>
      </c>
      <c r="D17921">
        <f>IF(B17921="","",HOUR(A17921))</f>
        <v/>
      </c>
      <c r="E17921">
        <f>IF(B17921="","",IF(INPUT!$I$1="","",IF(C17921&lt;(INT(INPUT!$I$1)-INPUT!$I$2),"Off Meds",IF(C17921&lt;=(INT(INPUT!$I$1)+INPUT!$I$2),"Washout","On Meds"))))</f>
        <v/>
      </c>
      <c r="F17921">
        <f>IF(B17921="","",1.509*(LN(B17921)^1.084-5.381))</f>
        <v/>
      </c>
      <c r="G17921">
        <f>IF(F17921="","",IF(F17921&lt;0,10*F17921^2,0))</f>
        <v/>
      </c>
      <c r="H17921">
        <f>IF(F17921="","",IF(F17921&gt;0,10*F17921^2,0))</f>
        <v/>
      </c>
    </row>
    <row r="17922">
      <c r="A17922">
        <f>Input!A17922</f>
        <v/>
      </c>
      <c r="B17922">
        <f>IF(ISNUMBER(Input!B17922),IF(AND(Input!B17922&gt;=20,Input!B17922&lt;=700),Input!B17922,""),"")</f>
        <v/>
      </c>
      <c r="C17922">
        <f>IF(B17922="","",INT(A17922))</f>
        <v/>
      </c>
      <c r="D17922">
        <f>IF(B17922="","",HOUR(A17922))</f>
        <v/>
      </c>
      <c r="E17922">
        <f>IF(B17922="","",IF(INPUT!$I$1="","",IF(C17922&lt;(INT(INPUT!$I$1)-INPUT!$I$2),"Off Meds",IF(C17922&lt;=(INT(INPUT!$I$1)+INPUT!$I$2),"Washout","On Meds"))))</f>
        <v/>
      </c>
      <c r="F17922">
        <f>IF(B17922="","",1.509*(LN(B17922)^1.084-5.381))</f>
        <v/>
      </c>
      <c r="G17922">
        <f>IF(F17922="","",IF(F17922&lt;0,10*F17922^2,0))</f>
        <v/>
      </c>
      <c r="H17922">
        <f>IF(F17922="","",IF(F17922&gt;0,10*F17922^2,0))</f>
        <v/>
      </c>
    </row>
    <row r="17923">
      <c r="A17923">
        <f>Input!A17923</f>
        <v/>
      </c>
      <c r="B17923">
        <f>IF(ISNUMBER(Input!B17923),IF(AND(Input!B17923&gt;=20,Input!B17923&lt;=700),Input!B17923,""),"")</f>
        <v/>
      </c>
      <c r="C17923">
        <f>IF(B17923="","",INT(A17923))</f>
        <v/>
      </c>
      <c r="D17923">
        <f>IF(B17923="","",HOUR(A17923))</f>
        <v/>
      </c>
      <c r="E17923">
        <f>IF(B17923="","",IF(INPUT!$I$1="","",IF(C17923&lt;(INT(INPUT!$I$1)-INPUT!$I$2),"Off Meds",IF(C17923&lt;=(INT(INPUT!$I$1)+INPUT!$I$2),"Washout","On Meds"))))</f>
        <v/>
      </c>
      <c r="F17923">
        <f>IF(B17923="","",1.509*(LN(B17923)^1.084-5.381))</f>
        <v/>
      </c>
      <c r="G17923">
        <f>IF(F17923="","",IF(F17923&lt;0,10*F17923^2,0))</f>
        <v/>
      </c>
      <c r="H17923">
        <f>IF(F17923="","",IF(F17923&gt;0,10*F17923^2,0))</f>
        <v/>
      </c>
    </row>
    <row r="17924">
      <c r="A17924">
        <f>Input!A17924</f>
        <v/>
      </c>
      <c r="B17924">
        <f>IF(ISNUMBER(Input!B17924),IF(AND(Input!B17924&gt;=20,Input!B17924&lt;=700),Input!B17924,""),"")</f>
        <v/>
      </c>
      <c r="C17924">
        <f>IF(B17924="","",INT(A17924))</f>
        <v/>
      </c>
      <c r="D17924">
        <f>IF(B17924="","",HOUR(A17924))</f>
        <v/>
      </c>
      <c r="E17924">
        <f>IF(B17924="","",IF(INPUT!$I$1="","",IF(C17924&lt;(INT(INPUT!$I$1)-INPUT!$I$2),"Off Meds",IF(C17924&lt;=(INT(INPUT!$I$1)+INPUT!$I$2),"Washout","On Meds"))))</f>
        <v/>
      </c>
      <c r="F17924">
        <f>IF(B17924="","",1.509*(LN(B17924)^1.084-5.381))</f>
        <v/>
      </c>
      <c r="G17924">
        <f>IF(F17924="","",IF(F17924&lt;0,10*F17924^2,0))</f>
        <v/>
      </c>
      <c r="H17924">
        <f>IF(F17924="","",IF(F17924&gt;0,10*F17924^2,0))</f>
        <v/>
      </c>
    </row>
    <row r="17925">
      <c r="A17925">
        <f>Input!A17925</f>
        <v/>
      </c>
      <c r="B17925">
        <f>IF(ISNUMBER(Input!B17925),IF(AND(Input!B17925&gt;=20,Input!B17925&lt;=700),Input!B17925,""),"")</f>
        <v/>
      </c>
      <c r="C17925">
        <f>IF(B17925="","",INT(A17925))</f>
        <v/>
      </c>
      <c r="D17925">
        <f>IF(B17925="","",HOUR(A17925))</f>
        <v/>
      </c>
      <c r="E17925">
        <f>IF(B17925="","",IF(INPUT!$I$1="","",IF(C17925&lt;(INT(INPUT!$I$1)-INPUT!$I$2),"Off Meds",IF(C17925&lt;=(INT(INPUT!$I$1)+INPUT!$I$2),"Washout","On Meds"))))</f>
        <v/>
      </c>
      <c r="F17925">
        <f>IF(B17925="","",1.509*(LN(B17925)^1.084-5.381))</f>
        <v/>
      </c>
      <c r="G17925">
        <f>IF(F17925="","",IF(F17925&lt;0,10*F17925^2,0))</f>
        <v/>
      </c>
      <c r="H17925">
        <f>IF(F17925="","",IF(F17925&gt;0,10*F17925^2,0))</f>
        <v/>
      </c>
    </row>
    <row r="17926">
      <c r="A17926">
        <f>Input!A17926</f>
        <v/>
      </c>
      <c r="B17926">
        <f>IF(ISNUMBER(Input!B17926),IF(AND(Input!B17926&gt;=20,Input!B17926&lt;=700),Input!B17926,""),"")</f>
        <v/>
      </c>
      <c r="C17926">
        <f>IF(B17926="","",INT(A17926))</f>
        <v/>
      </c>
      <c r="D17926">
        <f>IF(B17926="","",HOUR(A17926))</f>
        <v/>
      </c>
      <c r="E17926">
        <f>IF(B17926="","",IF(INPUT!$I$1="","",IF(C17926&lt;(INT(INPUT!$I$1)-INPUT!$I$2),"Off Meds",IF(C17926&lt;=(INT(INPUT!$I$1)+INPUT!$I$2),"Washout","On Meds"))))</f>
        <v/>
      </c>
      <c r="F17926">
        <f>IF(B17926="","",1.509*(LN(B17926)^1.084-5.381))</f>
        <v/>
      </c>
      <c r="G17926">
        <f>IF(F17926="","",IF(F17926&lt;0,10*F17926^2,0))</f>
        <v/>
      </c>
      <c r="H17926">
        <f>IF(F17926="","",IF(F17926&gt;0,10*F17926^2,0))</f>
        <v/>
      </c>
    </row>
    <row r="17927">
      <c r="A17927">
        <f>Input!A17927</f>
        <v/>
      </c>
      <c r="B17927">
        <f>IF(ISNUMBER(Input!B17927),IF(AND(Input!B17927&gt;=20,Input!B17927&lt;=700),Input!B17927,""),"")</f>
        <v/>
      </c>
      <c r="C17927">
        <f>IF(B17927="","",INT(A17927))</f>
        <v/>
      </c>
      <c r="D17927">
        <f>IF(B17927="","",HOUR(A17927))</f>
        <v/>
      </c>
      <c r="E17927">
        <f>IF(B17927="","",IF(INPUT!$I$1="","",IF(C17927&lt;(INT(INPUT!$I$1)-INPUT!$I$2),"Off Meds",IF(C17927&lt;=(INT(INPUT!$I$1)+INPUT!$I$2),"Washout","On Meds"))))</f>
        <v/>
      </c>
      <c r="F17927">
        <f>IF(B17927="","",1.509*(LN(B17927)^1.084-5.381))</f>
        <v/>
      </c>
      <c r="G17927">
        <f>IF(F17927="","",IF(F17927&lt;0,10*F17927^2,0))</f>
        <v/>
      </c>
      <c r="H17927">
        <f>IF(F17927="","",IF(F17927&gt;0,10*F17927^2,0))</f>
        <v/>
      </c>
    </row>
    <row r="17928">
      <c r="A17928">
        <f>Input!A17928</f>
        <v/>
      </c>
      <c r="B17928">
        <f>IF(ISNUMBER(Input!B17928),IF(AND(Input!B17928&gt;=20,Input!B17928&lt;=700),Input!B17928,""),"")</f>
        <v/>
      </c>
      <c r="C17928">
        <f>IF(B17928="","",INT(A17928))</f>
        <v/>
      </c>
      <c r="D17928">
        <f>IF(B17928="","",HOUR(A17928))</f>
        <v/>
      </c>
      <c r="E17928">
        <f>IF(B17928="","",IF(INPUT!$I$1="","",IF(C17928&lt;(INT(INPUT!$I$1)-INPUT!$I$2),"Off Meds",IF(C17928&lt;=(INT(INPUT!$I$1)+INPUT!$I$2),"Washout","On Meds"))))</f>
        <v/>
      </c>
      <c r="F17928">
        <f>IF(B17928="","",1.509*(LN(B17928)^1.084-5.381))</f>
        <v/>
      </c>
      <c r="G17928">
        <f>IF(F17928="","",IF(F17928&lt;0,10*F17928^2,0))</f>
        <v/>
      </c>
      <c r="H17928">
        <f>IF(F17928="","",IF(F17928&gt;0,10*F17928^2,0))</f>
        <v/>
      </c>
    </row>
    <row r="17929">
      <c r="A17929">
        <f>Input!A17929</f>
        <v/>
      </c>
      <c r="B17929">
        <f>IF(ISNUMBER(Input!B17929),IF(AND(Input!B17929&gt;=20,Input!B17929&lt;=700),Input!B17929,""),"")</f>
        <v/>
      </c>
      <c r="C17929">
        <f>IF(B17929="","",INT(A17929))</f>
        <v/>
      </c>
      <c r="D17929">
        <f>IF(B17929="","",HOUR(A17929))</f>
        <v/>
      </c>
      <c r="E17929">
        <f>IF(B17929="","",IF(INPUT!$I$1="","",IF(C17929&lt;(INT(INPUT!$I$1)-INPUT!$I$2),"Off Meds",IF(C17929&lt;=(INT(INPUT!$I$1)+INPUT!$I$2),"Washout","On Meds"))))</f>
        <v/>
      </c>
      <c r="F17929">
        <f>IF(B17929="","",1.509*(LN(B17929)^1.084-5.381))</f>
        <v/>
      </c>
      <c r="G17929">
        <f>IF(F17929="","",IF(F17929&lt;0,10*F17929^2,0))</f>
        <v/>
      </c>
      <c r="H17929">
        <f>IF(F17929="","",IF(F17929&gt;0,10*F17929^2,0))</f>
        <v/>
      </c>
    </row>
    <row r="17930">
      <c r="A17930">
        <f>Input!A17930</f>
        <v/>
      </c>
      <c r="B17930">
        <f>IF(ISNUMBER(Input!B17930),IF(AND(Input!B17930&gt;=20,Input!B17930&lt;=700),Input!B17930,""),"")</f>
        <v/>
      </c>
      <c r="C17930">
        <f>IF(B17930="","",INT(A17930))</f>
        <v/>
      </c>
      <c r="D17930">
        <f>IF(B17930="","",HOUR(A17930))</f>
        <v/>
      </c>
      <c r="E17930">
        <f>IF(B17930="","",IF(INPUT!$I$1="","",IF(C17930&lt;(INT(INPUT!$I$1)-INPUT!$I$2),"Off Meds",IF(C17930&lt;=(INT(INPUT!$I$1)+INPUT!$I$2),"Washout","On Meds"))))</f>
        <v/>
      </c>
      <c r="F17930">
        <f>IF(B17930="","",1.509*(LN(B17930)^1.084-5.381))</f>
        <v/>
      </c>
      <c r="G17930">
        <f>IF(F17930="","",IF(F17930&lt;0,10*F17930^2,0))</f>
        <v/>
      </c>
      <c r="H17930">
        <f>IF(F17930="","",IF(F17930&gt;0,10*F17930^2,0))</f>
        <v/>
      </c>
    </row>
    <row r="17931">
      <c r="A17931">
        <f>Input!A17931</f>
        <v/>
      </c>
      <c r="B17931">
        <f>IF(ISNUMBER(Input!B17931),IF(AND(Input!B17931&gt;=20,Input!B17931&lt;=700),Input!B17931,""),"")</f>
        <v/>
      </c>
      <c r="C17931">
        <f>IF(B17931="","",INT(A17931))</f>
        <v/>
      </c>
      <c r="D17931">
        <f>IF(B17931="","",HOUR(A17931))</f>
        <v/>
      </c>
      <c r="E17931">
        <f>IF(B17931="","",IF(INPUT!$I$1="","",IF(C17931&lt;(INT(INPUT!$I$1)-INPUT!$I$2),"Off Meds",IF(C17931&lt;=(INT(INPUT!$I$1)+INPUT!$I$2),"Washout","On Meds"))))</f>
        <v/>
      </c>
      <c r="F17931">
        <f>IF(B17931="","",1.509*(LN(B17931)^1.084-5.381))</f>
        <v/>
      </c>
      <c r="G17931">
        <f>IF(F17931="","",IF(F17931&lt;0,10*F17931^2,0))</f>
        <v/>
      </c>
      <c r="H17931">
        <f>IF(F17931="","",IF(F17931&gt;0,10*F17931^2,0))</f>
        <v/>
      </c>
    </row>
    <row r="17932">
      <c r="A17932">
        <f>Input!A17932</f>
        <v/>
      </c>
      <c r="B17932">
        <f>IF(ISNUMBER(Input!B17932),IF(AND(Input!B17932&gt;=20,Input!B17932&lt;=700),Input!B17932,""),"")</f>
        <v/>
      </c>
      <c r="C17932">
        <f>IF(B17932="","",INT(A17932))</f>
        <v/>
      </c>
      <c r="D17932">
        <f>IF(B17932="","",HOUR(A17932))</f>
        <v/>
      </c>
      <c r="E17932">
        <f>IF(B17932="","",IF(INPUT!$I$1="","",IF(C17932&lt;(INT(INPUT!$I$1)-INPUT!$I$2),"Off Meds",IF(C17932&lt;=(INT(INPUT!$I$1)+INPUT!$I$2),"Washout","On Meds"))))</f>
        <v/>
      </c>
      <c r="F17932">
        <f>IF(B17932="","",1.509*(LN(B17932)^1.084-5.381))</f>
        <v/>
      </c>
      <c r="G17932">
        <f>IF(F17932="","",IF(F17932&lt;0,10*F17932^2,0))</f>
        <v/>
      </c>
      <c r="H17932">
        <f>IF(F17932="","",IF(F17932&gt;0,10*F17932^2,0))</f>
        <v/>
      </c>
    </row>
    <row r="17933">
      <c r="A17933">
        <f>Input!A17933</f>
        <v/>
      </c>
      <c r="B17933">
        <f>IF(ISNUMBER(Input!B17933),IF(AND(Input!B17933&gt;=20,Input!B17933&lt;=700),Input!B17933,""),"")</f>
        <v/>
      </c>
      <c r="C17933">
        <f>IF(B17933="","",INT(A17933))</f>
        <v/>
      </c>
      <c r="D17933">
        <f>IF(B17933="","",HOUR(A17933))</f>
        <v/>
      </c>
      <c r="E17933">
        <f>IF(B17933="","",IF(INPUT!$I$1="","",IF(C17933&lt;(INT(INPUT!$I$1)-INPUT!$I$2),"Off Meds",IF(C17933&lt;=(INT(INPUT!$I$1)+INPUT!$I$2),"Washout","On Meds"))))</f>
        <v/>
      </c>
      <c r="F17933">
        <f>IF(B17933="","",1.509*(LN(B17933)^1.084-5.381))</f>
        <v/>
      </c>
      <c r="G17933">
        <f>IF(F17933="","",IF(F17933&lt;0,10*F17933^2,0))</f>
        <v/>
      </c>
      <c r="H17933">
        <f>IF(F17933="","",IF(F17933&gt;0,10*F17933^2,0))</f>
        <v/>
      </c>
    </row>
    <row r="17934">
      <c r="A17934">
        <f>Input!A17934</f>
        <v/>
      </c>
      <c r="B17934">
        <f>IF(ISNUMBER(Input!B17934),IF(AND(Input!B17934&gt;=20,Input!B17934&lt;=700),Input!B17934,""),"")</f>
        <v/>
      </c>
      <c r="C17934">
        <f>IF(B17934="","",INT(A17934))</f>
        <v/>
      </c>
      <c r="D17934">
        <f>IF(B17934="","",HOUR(A17934))</f>
        <v/>
      </c>
      <c r="E17934">
        <f>IF(B17934="","",IF(INPUT!$I$1="","",IF(C17934&lt;(INT(INPUT!$I$1)-INPUT!$I$2),"Off Meds",IF(C17934&lt;=(INT(INPUT!$I$1)+INPUT!$I$2),"Washout","On Meds"))))</f>
        <v/>
      </c>
      <c r="F17934">
        <f>IF(B17934="","",1.509*(LN(B17934)^1.084-5.381))</f>
        <v/>
      </c>
      <c r="G17934">
        <f>IF(F17934="","",IF(F17934&lt;0,10*F17934^2,0))</f>
        <v/>
      </c>
      <c r="H17934">
        <f>IF(F17934="","",IF(F17934&gt;0,10*F17934^2,0))</f>
        <v/>
      </c>
    </row>
    <row r="17935">
      <c r="A17935">
        <f>Input!A17935</f>
        <v/>
      </c>
      <c r="B17935">
        <f>IF(ISNUMBER(Input!B17935),IF(AND(Input!B17935&gt;=20,Input!B17935&lt;=700),Input!B17935,""),"")</f>
        <v/>
      </c>
      <c r="C17935">
        <f>IF(B17935="","",INT(A17935))</f>
        <v/>
      </c>
      <c r="D17935">
        <f>IF(B17935="","",HOUR(A17935))</f>
        <v/>
      </c>
      <c r="E17935">
        <f>IF(B17935="","",IF(INPUT!$I$1="","",IF(C17935&lt;(INT(INPUT!$I$1)-INPUT!$I$2),"Off Meds",IF(C17935&lt;=(INT(INPUT!$I$1)+INPUT!$I$2),"Washout","On Meds"))))</f>
        <v/>
      </c>
      <c r="F17935">
        <f>IF(B17935="","",1.509*(LN(B17935)^1.084-5.381))</f>
        <v/>
      </c>
      <c r="G17935">
        <f>IF(F17935="","",IF(F17935&lt;0,10*F17935^2,0))</f>
        <v/>
      </c>
      <c r="H17935">
        <f>IF(F17935="","",IF(F17935&gt;0,10*F17935^2,0))</f>
        <v/>
      </c>
    </row>
    <row r="17936">
      <c r="A17936">
        <f>Input!A17936</f>
        <v/>
      </c>
      <c r="B17936">
        <f>IF(ISNUMBER(Input!B17936),IF(AND(Input!B17936&gt;=20,Input!B17936&lt;=700),Input!B17936,""),"")</f>
        <v/>
      </c>
      <c r="C17936">
        <f>IF(B17936="","",INT(A17936))</f>
        <v/>
      </c>
      <c r="D17936">
        <f>IF(B17936="","",HOUR(A17936))</f>
        <v/>
      </c>
      <c r="E17936">
        <f>IF(B17936="","",IF(INPUT!$I$1="","",IF(C17936&lt;(INT(INPUT!$I$1)-INPUT!$I$2),"Off Meds",IF(C17936&lt;=(INT(INPUT!$I$1)+INPUT!$I$2),"Washout","On Meds"))))</f>
        <v/>
      </c>
      <c r="F17936">
        <f>IF(B17936="","",1.509*(LN(B17936)^1.084-5.381))</f>
        <v/>
      </c>
      <c r="G17936">
        <f>IF(F17936="","",IF(F17936&lt;0,10*F17936^2,0))</f>
        <v/>
      </c>
      <c r="H17936">
        <f>IF(F17936="","",IF(F17936&gt;0,10*F17936^2,0))</f>
        <v/>
      </c>
    </row>
    <row r="17937">
      <c r="A17937">
        <f>Input!A17937</f>
        <v/>
      </c>
      <c r="B17937">
        <f>IF(ISNUMBER(Input!B17937),IF(AND(Input!B17937&gt;=20,Input!B17937&lt;=700),Input!B17937,""),"")</f>
        <v/>
      </c>
      <c r="C17937">
        <f>IF(B17937="","",INT(A17937))</f>
        <v/>
      </c>
      <c r="D17937">
        <f>IF(B17937="","",HOUR(A17937))</f>
        <v/>
      </c>
      <c r="E17937">
        <f>IF(B17937="","",IF(INPUT!$I$1="","",IF(C17937&lt;(INT(INPUT!$I$1)-INPUT!$I$2),"Off Meds",IF(C17937&lt;=(INT(INPUT!$I$1)+INPUT!$I$2),"Washout","On Meds"))))</f>
        <v/>
      </c>
      <c r="F17937">
        <f>IF(B17937="","",1.509*(LN(B17937)^1.084-5.381))</f>
        <v/>
      </c>
      <c r="G17937">
        <f>IF(F17937="","",IF(F17937&lt;0,10*F17937^2,0))</f>
        <v/>
      </c>
      <c r="H17937">
        <f>IF(F17937="","",IF(F17937&gt;0,10*F17937^2,0))</f>
        <v/>
      </c>
    </row>
    <row r="17938">
      <c r="A17938">
        <f>Input!A17938</f>
        <v/>
      </c>
      <c r="B17938">
        <f>IF(ISNUMBER(Input!B17938),IF(AND(Input!B17938&gt;=20,Input!B17938&lt;=700),Input!B17938,""),"")</f>
        <v/>
      </c>
      <c r="C17938">
        <f>IF(B17938="","",INT(A17938))</f>
        <v/>
      </c>
      <c r="D17938">
        <f>IF(B17938="","",HOUR(A17938))</f>
        <v/>
      </c>
      <c r="E17938">
        <f>IF(B17938="","",IF(INPUT!$I$1="","",IF(C17938&lt;(INT(INPUT!$I$1)-INPUT!$I$2),"Off Meds",IF(C17938&lt;=(INT(INPUT!$I$1)+INPUT!$I$2),"Washout","On Meds"))))</f>
        <v/>
      </c>
      <c r="F17938">
        <f>IF(B17938="","",1.509*(LN(B17938)^1.084-5.381))</f>
        <v/>
      </c>
      <c r="G17938">
        <f>IF(F17938="","",IF(F17938&lt;0,10*F17938^2,0))</f>
        <v/>
      </c>
      <c r="H17938">
        <f>IF(F17938="","",IF(F17938&gt;0,10*F17938^2,0))</f>
        <v/>
      </c>
    </row>
    <row r="17939">
      <c r="A17939">
        <f>Input!A17939</f>
        <v/>
      </c>
      <c r="B17939">
        <f>IF(ISNUMBER(Input!B17939),IF(AND(Input!B17939&gt;=20,Input!B17939&lt;=700),Input!B17939,""),"")</f>
        <v/>
      </c>
      <c r="C17939">
        <f>IF(B17939="","",INT(A17939))</f>
        <v/>
      </c>
      <c r="D17939">
        <f>IF(B17939="","",HOUR(A17939))</f>
        <v/>
      </c>
      <c r="E17939">
        <f>IF(B17939="","",IF(INPUT!$I$1="","",IF(C17939&lt;(INT(INPUT!$I$1)-INPUT!$I$2),"Off Meds",IF(C17939&lt;=(INT(INPUT!$I$1)+INPUT!$I$2),"Washout","On Meds"))))</f>
        <v/>
      </c>
      <c r="F17939">
        <f>IF(B17939="","",1.509*(LN(B17939)^1.084-5.381))</f>
        <v/>
      </c>
      <c r="G17939">
        <f>IF(F17939="","",IF(F17939&lt;0,10*F17939^2,0))</f>
        <v/>
      </c>
      <c r="H17939">
        <f>IF(F17939="","",IF(F17939&gt;0,10*F17939^2,0))</f>
        <v/>
      </c>
    </row>
    <row r="17940">
      <c r="A17940">
        <f>Input!A17940</f>
        <v/>
      </c>
      <c r="B17940">
        <f>IF(ISNUMBER(Input!B17940),IF(AND(Input!B17940&gt;=20,Input!B17940&lt;=700),Input!B17940,""),"")</f>
        <v/>
      </c>
      <c r="C17940">
        <f>IF(B17940="","",INT(A17940))</f>
        <v/>
      </c>
      <c r="D17940">
        <f>IF(B17940="","",HOUR(A17940))</f>
        <v/>
      </c>
      <c r="E17940">
        <f>IF(B17940="","",IF(INPUT!$I$1="","",IF(C17940&lt;(INT(INPUT!$I$1)-INPUT!$I$2),"Off Meds",IF(C17940&lt;=(INT(INPUT!$I$1)+INPUT!$I$2),"Washout","On Meds"))))</f>
        <v/>
      </c>
      <c r="F17940">
        <f>IF(B17940="","",1.509*(LN(B17940)^1.084-5.381))</f>
        <v/>
      </c>
      <c r="G17940">
        <f>IF(F17940="","",IF(F17940&lt;0,10*F17940^2,0))</f>
        <v/>
      </c>
      <c r="H17940">
        <f>IF(F17940="","",IF(F17940&gt;0,10*F17940^2,0))</f>
        <v/>
      </c>
    </row>
    <row r="17941">
      <c r="A17941">
        <f>Input!A17941</f>
        <v/>
      </c>
      <c r="B17941">
        <f>IF(ISNUMBER(Input!B17941),IF(AND(Input!B17941&gt;=20,Input!B17941&lt;=700),Input!B17941,""),"")</f>
        <v/>
      </c>
      <c r="C17941">
        <f>IF(B17941="","",INT(A17941))</f>
        <v/>
      </c>
      <c r="D17941">
        <f>IF(B17941="","",HOUR(A17941))</f>
        <v/>
      </c>
      <c r="E17941">
        <f>IF(B17941="","",IF(INPUT!$I$1="","",IF(C17941&lt;(INT(INPUT!$I$1)-INPUT!$I$2),"Off Meds",IF(C17941&lt;=(INT(INPUT!$I$1)+INPUT!$I$2),"Washout","On Meds"))))</f>
        <v/>
      </c>
      <c r="F17941">
        <f>IF(B17941="","",1.509*(LN(B17941)^1.084-5.381))</f>
        <v/>
      </c>
      <c r="G17941">
        <f>IF(F17941="","",IF(F17941&lt;0,10*F17941^2,0))</f>
        <v/>
      </c>
      <c r="H17941">
        <f>IF(F17941="","",IF(F17941&gt;0,10*F17941^2,0))</f>
        <v/>
      </c>
    </row>
    <row r="17942">
      <c r="A17942">
        <f>Input!A17942</f>
        <v/>
      </c>
      <c r="B17942">
        <f>IF(ISNUMBER(Input!B17942),IF(AND(Input!B17942&gt;=20,Input!B17942&lt;=700),Input!B17942,""),"")</f>
        <v/>
      </c>
      <c r="C17942">
        <f>IF(B17942="","",INT(A17942))</f>
        <v/>
      </c>
      <c r="D17942">
        <f>IF(B17942="","",HOUR(A17942))</f>
        <v/>
      </c>
      <c r="E17942">
        <f>IF(B17942="","",IF(INPUT!$I$1="","",IF(C17942&lt;(INT(INPUT!$I$1)-INPUT!$I$2),"Off Meds",IF(C17942&lt;=(INT(INPUT!$I$1)+INPUT!$I$2),"Washout","On Meds"))))</f>
        <v/>
      </c>
      <c r="F17942">
        <f>IF(B17942="","",1.509*(LN(B17942)^1.084-5.381))</f>
        <v/>
      </c>
      <c r="G17942">
        <f>IF(F17942="","",IF(F17942&lt;0,10*F17942^2,0))</f>
        <v/>
      </c>
      <c r="H17942">
        <f>IF(F17942="","",IF(F17942&gt;0,10*F17942^2,0))</f>
        <v/>
      </c>
    </row>
    <row r="17943">
      <c r="A17943">
        <f>Input!A17943</f>
        <v/>
      </c>
      <c r="B17943">
        <f>IF(ISNUMBER(Input!B17943),IF(AND(Input!B17943&gt;=20,Input!B17943&lt;=700),Input!B17943,""),"")</f>
        <v/>
      </c>
      <c r="C17943">
        <f>IF(B17943="","",INT(A17943))</f>
        <v/>
      </c>
      <c r="D17943">
        <f>IF(B17943="","",HOUR(A17943))</f>
        <v/>
      </c>
      <c r="E17943">
        <f>IF(B17943="","",IF(INPUT!$I$1="","",IF(C17943&lt;(INT(INPUT!$I$1)-INPUT!$I$2),"Off Meds",IF(C17943&lt;=(INT(INPUT!$I$1)+INPUT!$I$2),"Washout","On Meds"))))</f>
        <v/>
      </c>
      <c r="F17943">
        <f>IF(B17943="","",1.509*(LN(B17943)^1.084-5.381))</f>
        <v/>
      </c>
      <c r="G17943">
        <f>IF(F17943="","",IF(F17943&lt;0,10*F17943^2,0))</f>
        <v/>
      </c>
      <c r="H17943">
        <f>IF(F17943="","",IF(F17943&gt;0,10*F17943^2,0))</f>
        <v/>
      </c>
    </row>
    <row r="17944">
      <c r="A17944">
        <f>Input!A17944</f>
        <v/>
      </c>
      <c r="B17944">
        <f>IF(ISNUMBER(Input!B17944),IF(AND(Input!B17944&gt;=20,Input!B17944&lt;=700),Input!B17944,""),"")</f>
        <v/>
      </c>
      <c r="C17944">
        <f>IF(B17944="","",INT(A17944))</f>
        <v/>
      </c>
      <c r="D17944">
        <f>IF(B17944="","",HOUR(A17944))</f>
        <v/>
      </c>
      <c r="E17944">
        <f>IF(B17944="","",IF(INPUT!$I$1="","",IF(C17944&lt;(INT(INPUT!$I$1)-INPUT!$I$2),"Off Meds",IF(C17944&lt;=(INT(INPUT!$I$1)+INPUT!$I$2),"Washout","On Meds"))))</f>
        <v/>
      </c>
      <c r="F17944">
        <f>IF(B17944="","",1.509*(LN(B17944)^1.084-5.381))</f>
        <v/>
      </c>
      <c r="G17944">
        <f>IF(F17944="","",IF(F17944&lt;0,10*F17944^2,0))</f>
        <v/>
      </c>
      <c r="H17944">
        <f>IF(F17944="","",IF(F17944&gt;0,10*F17944^2,0))</f>
        <v/>
      </c>
    </row>
    <row r="17945">
      <c r="A17945">
        <f>Input!A17945</f>
        <v/>
      </c>
      <c r="B17945">
        <f>IF(ISNUMBER(Input!B17945),IF(AND(Input!B17945&gt;=20,Input!B17945&lt;=700),Input!B17945,""),"")</f>
        <v/>
      </c>
      <c r="C17945">
        <f>IF(B17945="","",INT(A17945))</f>
        <v/>
      </c>
      <c r="D17945">
        <f>IF(B17945="","",HOUR(A17945))</f>
        <v/>
      </c>
      <c r="E17945">
        <f>IF(B17945="","",IF(INPUT!$I$1="","",IF(C17945&lt;(INT(INPUT!$I$1)-INPUT!$I$2),"Off Meds",IF(C17945&lt;=(INT(INPUT!$I$1)+INPUT!$I$2),"Washout","On Meds"))))</f>
        <v/>
      </c>
      <c r="F17945">
        <f>IF(B17945="","",1.509*(LN(B17945)^1.084-5.381))</f>
        <v/>
      </c>
      <c r="G17945">
        <f>IF(F17945="","",IF(F17945&lt;0,10*F17945^2,0))</f>
        <v/>
      </c>
      <c r="H17945">
        <f>IF(F17945="","",IF(F17945&gt;0,10*F17945^2,0))</f>
        <v/>
      </c>
    </row>
    <row r="17946">
      <c r="A17946">
        <f>Input!A17946</f>
        <v/>
      </c>
      <c r="B17946">
        <f>IF(ISNUMBER(Input!B17946),IF(AND(Input!B17946&gt;=20,Input!B17946&lt;=700),Input!B17946,""),"")</f>
        <v/>
      </c>
      <c r="C17946">
        <f>IF(B17946="","",INT(A17946))</f>
        <v/>
      </c>
      <c r="D17946">
        <f>IF(B17946="","",HOUR(A17946))</f>
        <v/>
      </c>
      <c r="E17946">
        <f>IF(B17946="","",IF(INPUT!$I$1="","",IF(C17946&lt;(INT(INPUT!$I$1)-INPUT!$I$2),"Off Meds",IF(C17946&lt;=(INT(INPUT!$I$1)+INPUT!$I$2),"Washout","On Meds"))))</f>
        <v/>
      </c>
      <c r="F17946">
        <f>IF(B17946="","",1.509*(LN(B17946)^1.084-5.381))</f>
        <v/>
      </c>
      <c r="G17946">
        <f>IF(F17946="","",IF(F17946&lt;0,10*F17946^2,0))</f>
        <v/>
      </c>
      <c r="H17946">
        <f>IF(F17946="","",IF(F17946&gt;0,10*F17946^2,0))</f>
        <v/>
      </c>
    </row>
    <row r="17947">
      <c r="A17947">
        <f>Input!A17947</f>
        <v/>
      </c>
      <c r="B17947">
        <f>IF(ISNUMBER(Input!B17947),IF(AND(Input!B17947&gt;=20,Input!B17947&lt;=700),Input!B17947,""),"")</f>
        <v/>
      </c>
      <c r="C17947">
        <f>IF(B17947="","",INT(A17947))</f>
        <v/>
      </c>
      <c r="D17947">
        <f>IF(B17947="","",HOUR(A17947))</f>
        <v/>
      </c>
      <c r="E17947">
        <f>IF(B17947="","",IF(INPUT!$I$1="","",IF(C17947&lt;(INT(INPUT!$I$1)-INPUT!$I$2),"Off Meds",IF(C17947&lt;=(INT(INPUT!$I$1)+INPUT!$I$2),"Washout","On Meds"))))</f>
        <v/>
      </c>
      <c r="F17947">
        <f>IF(B17947="","",1.509*(LN(B17947)^1.084-5.381))</f>
        <v/>
      </c>
      <c r="G17947">
        <f>IF(F17947="","",IF(F17947&lt;0,10*F17947^2,0))</f>
        <v/>
      </c>
      <c r="H17947">
        <f>IF(F17947="","",IF(F17947&gt;0,10*F17947^2,0))</f>
        <v/>
      </c>
    </row>
    <row r="17948">
      <c r="A17948">
        <f>Input!A17948</f>
        <v/>
      </c>
      <c r="B17948">
        <f>IF(ISNUMBER(Input!B17948),IF(AND(Input!B17948&gt;=20,Input!B17948&lt;=700),Input!B17948,""),"")</f>
        <v/>
      </c>
      <c r="C17948">
        <f>IF(B17948="","",INT(A17948))</f>
        <v/>
      </c>
      <c r="D17948">
        <f>IF(B17948="","",HOUR(A17948))</f>
        <v/>
      </c>
      <c r="E17948">
        <f>IF(B17948="","",IF(INPUT!$I$1="","",IF(C17948&lt;(INT(INPUT!$I$1)-INPUT!$I$2),"Off Meds",IF(C17948&lt;=(INT(INPUT!$I$1)+INPUT!$I$2),"Washout","On Meds"))))</f>
        <v/>
      </c>
      <c r="F17948">
        <f>IF(B17948="","",1.509*(LN(B17948)^1.084-5.381))</f>
        <v/>
      </c>
      <c r="G17948">
        <f>IF(F17948="","",IF(F17948&lt;0,10*F17948^2,0))</f>
        <v/>
      </c>
      <c r="H17948">
        <f>IF(F17948="","",IF(F17948&gt;0,10*F17948^2,0))</f>
        <v/>
      </c>
    </row>
    <row r="17949">
      <c r="A17949">
        <f>Input!A17949</f>
        <v/>
      </c>
      <c r="B17949">
        <f>IF(ISNUMBER(Input!B17949),IF(AND(Input!B17949&gt;=20,Input!B17949&lt;=700),Input!B17949,""),"")</f>
        <v/>
      </c>
      <c r="C17949">
        <f>IF(B17949="","",INT(A17949))</f>
        <v/>
      </c>
      <c r="D17949">
        <f>IF(B17949="","",HOUR(A17949))</f>
        <v/>
      </c>
      <c r="E17949">
        <f>IF(B17949="","",IF(INPUT!$I$1="","",IF(C17949&lt;(INT(INPUT!$I$1)-INPUT!$I$2),"Off Meds",IF(C17949&lt;=(INT(INPUT!$I$1)+INPUT!$I$2),"Washout","On Meds"))))</f>
        <v/>
      </c>
      <c r="F17949">
        <f>IF(B17949="","",1.509*(LN(B17949)^1.084-5.381))</f>
        <v/>
      </c>
      <c r="G17949">
        <f>IF(F17949="","",IF(F17949&lt;0,10*F17949^2,0))</f>
        <v/>
      </c>
      <c r="H17949">
        <f>IF(F17949="","",IF(F17949&gt;0,10*F17949^2,0))</f>
        <v/>
      </c>
    </row>
    <row r="17950">
      <c r="A17950">
        <f>Input!A17950</f>
        <v/>
      </c>
      <c r="B17950">
        <f>IF(ISNUMBER(Input!B17950),IF(AND(Input!B17950&gt;=20,Input!B17950&lt;=700),Input!B17950,""),"")</f>
        <v/>
      </c>
      <c r="C17950">
        <f>IF(B17950="","",INT(A17950))</f>
        <v/>
      </c>
      <c r="D17950">
        <f>IF(B17950="","",HOUR(A17950))</f>
        <v/>
      </c>
      <c r="E17950">
        <f>IF(B17950="","",IF(INPUT!$I$1="","",IF(C17950&lt;(INT(INPUT!$I$1)-INPUT!$I$2),"Off Meds",IF(C17950&lt;=(INT(INPUT!$I$1)+INPUT!$I$2),"Washout","On Meds"))))</f>
        <v/>
      </c>
      <c r="F17950">
        <f>IF(B17950="","",1.509*(LN(B17950)^1.084-5.381))</f>
        <v/>
      </c>
      <c r="G17950">
        <f>IF(F17950="","",IF(F17950&lt;0,10*F17950^2,0))</f>
        <v/>
      </c>
      <c r="H17950">
        <f>IF(F17950="","",IF(F17950&gt;0,10*F17950^2,0))</f>
        <v/>
      </c>
    </row>
    <row r="17951">
      <c r="A17951">
        <f>Input!A17951</f>
        <v/>
      </c>
      <c r="B17951">
        <f>IF(ISNUMBER(Input!B17951),IF(AND(Input!B17951&gt;=20,Input!B17951&lt;=700),Input!B17951,""),"")</f>
        <v/>
      </c>
      <c r="C17951">
        <f>IF(B17951="","",INT(A17951))</f>
        <v/>
      </c>
      <c r="D17951">
        <f>IF(B17951="","",HOUR(A17951))</f>
        <v/>
      </c>
      <c r="E17951">
        <f>IF(B17951="","",IF(INPUT!$I$1="","",IF(C17951&lt;(INT(INPUT!$I$1)-INPUT!$I$2),"Off Meds",IF(C17951&lt;=(INT(INPUT!$I$1)+INPUT!$I$2),"Washout","On Meds"))))</f>
        <v/>
      </c>
      <c r="F17951">
        <f>IF(B17951="","",1.509*(LN(B17951)^1.084-5.381))</f>
        <v/>
      </c>
      <c r="G17951">
        <f>IF(F17951="","",IF(F17951&lt;0,10*F17951^2,0))</f>
        <v/>
      </c>
      <c r="H17951">
        <f>IF(F17951="","",IF(F17951&gt;0,10*F17951^2,0))</f>
        <v/>
      </c>
    </row>
    <row r="17952">
      <c r="A17952">
        <f>Input!A17952</f>
        <v/>
      </c>
      <c r="B17952">
        <f>IF(ISNUMBER(Input!B17952),IF(AND(Input!B17952&gt;=20,Input!B17952&lt;=700),Input!B17952,""),"")</f>
        <v/>
      </c>
      <c r="C17952">
        <f>IF(B17952="","",INT(A17952))</f>
        <v/>
      </c>
      <c r="D17952">
        <f>IF(B17952="","",HOUR(A17952))</f>
        <v/>
      </c>
      <c r="E17952">
        <f>IF(B17952="","",IF(INPUT!$I$1="","",IF(C17952&lt;(INT(INPUT!$I$1)-INPUT!$I$2),"Off Meds",IF(C17952&lt;=(INT(INPUT!$I$1)+INPUT!$I$2),"Washout","On Meds"))))</f>
        <v/>
      </c>
      <c r="F17952">
        <f>IF(B17952="","",1.509*(LN(B17952)^1.084-5.381))</f>
        <v/>
      </c>
      <c r="G17952">
        <f>IF(F17952="","",IF(F17952&lt;0,10*F17952^2,0))</f>
        <v/>
      </c>
      <c r="H17952">
        <f>IF(F17952="","",IF(F17952&gt;0,10*F17952^2,0))</f>
        <v/>
      </c>
    </row>
    <row r="17953">
      <c r="A17953">
        <f>Input!A17953</f>
        <v/>
      </c>
      <c r="B17953">
        <f>IF(ISNUMBER(Input!B17953),IF(AND(Input!B17953&gt;=20,Input!B17953&lt;=700),Input!B17953,""),"")</f>
        <v/>
      </c>
      <c r="C17953">
        <f>IF(B17953="","",INT(A17953))</f>
        <v/>
      </c>
      <c r="D17953">
        <f>IF(B17953="","",HOUR(A17953))</f>
        <v/>
      </c>
      <c r="E17953">
        <f>IF(B17953="","",IF(INPUT!$I$1="","",IF(C17953&lt;(INT(INPUT!$I$1)-INPUT!$I$2),"Off Meds",IF(C17953&lt;=(INT(INPUT!$I$1)+INPUT!$I$2),"Washout","On Meds"))))</f>
        <v/>
      </c>
      <c r="F17953">
        <f>IF(B17953="","",1.509*(LN(B17953)^1.084-5.381))</f>
        <v/>
      </c>
      <c r="G17953">
        <f>IF(F17953="","",IF(F17953&lt;0,10*F17953^2,0))</f>
        <v/>
      </c>
      <c r="H17953">
        <f>IF(F17953="","",IF(F17953&gt;0,10*F17953^2,0))</f>
        <v/>
      </c>
    </row>
    <row r="17954">
      <c r="A17954">
        <f>Input!A17954</f>
        <v/>
      </c>
      <c r="B17954">
        <f>IF(ISNUMBER(Input!B17954),IF(AND(Input!B17954&gt;=20,Input!B17954&lt;=700),Input!B17954,""),"")</f>
        <v/>
      </c>
      <c r="C17954">
        <f>IF(B17954="","",INT(A17954))</f>
        <v/>
      </c>
      <c r="D17954">
        <f>IF(B17954="","",HOUR(A17954))</f>
        <v/>
      </c>
      <c r="E17954">
        <f>IF(B17954="","",IF(INPUT!$I$1="","",IF(C17954&lt;(INT(INPUT!$I$1)-INPUT!$I$2),"Off Meds",IF(C17954&lt;=(INT(INPUT!$I$1)+INPUT!$I$2),"Washout","On Meds"))))</f>
        <v/>
      </c>
      <c r="F17954">
        <f>IF(B17954="","",1.509*(LN(B17954)^1.084-5.381))</f>
        <v/>
      </c>
      <c r="G17954">
        <f>IF(F17954="","",IF(F17954&lt;0,10*F17954^2,0))</f>
        <v/>
      </c>
      <c r="H17954">
        <f>IF(F17954="","",IF(F17954&gt;0,10*F17954^2,0))</f>
        <v/>
      </c>
    </row>
    <row r="17955">
      <c r="A17955">
        <f>Input!A17955</f>
        <v/>
      </c>
      <c r="B17955">
        <f>IF(ISNUMBER(Input!B17955),IF(AND(Input!B17955&gt;=20,Input!B17955&lt;=700),Input!B17955,""),"")</f>
        <v/>
      </c>
      <c r="C17955">
        <f>IF(B17955="","",INT(A17955))</f>
        <v/>
      </c>
      <c r="D17955">
        <f>IF(B17955="","",HOUR(A17955))</f>
        <v/>
      </c>
      <c r="E17955">
        <f>IF(B17955="","",IF(INPUT!$I$1="","",IF(C17955&lt;(INT(INPUT!$I$1)-INPUT!$I$2),"Off Meds",IF(C17955&lt;=(INT(INPUT!$I$1)+INPUT!$I$2),"Washout","On Meds"))))</f>
        <v/>
      </c>
      <c r="F17955">
        <f>IF(B17955="","",1.509*(LN(B17955)^1.084-5.381))</f>
        <v/>
      </c>
      <c r="G17955">
        <f>IF(F17955="","",IF(F17955&lt;0,10*F17955^2,0))</f>
        <v/>
      </c>
      <c r="H17955">
        <f>IF(F17955="","",IF(F17955&gt;0,10*F17955^2,0))</f>
        <v/>
      </c>
    </row>
    <row r="17956">
      <c r="A17956">
        <f>Input!A17956</f>
        <v/>
      </c>
      <c r="B17956">
        <f>IF(ISNUMBER(Input!B17956),IF(AND(Input!B17956&gt;=20,Input!B17956&lt;=700),Input!B17956,""),"")</f>
        <v/>
      </c>
      <c r="C17956">
        <f>IF(B17956="","",INT(A17956))</f>
        <v/>
      </c>
      <c r="D17956">
        <f>IF(B17956="","",HOUR(A17956))</f>
        <v/>
      </c>
      <c r="E17956">
        <f>IF(B17956="","",IF(INPUT!$I$1="","",IF(C17956&lt;(INT(INPUT!$I$1)-INPUT!$I$2),"Off Meds",IF(C17956&lt;=(INT(INPUT!$I$1)+INPUT!$I$2),"Washout","On Meds"))))</f>
        <v/>
      </c>
      <c r="F17956">
        <f>IF(B17956="","",1.509*(LN(B17956)^1.084-5.381))</f>
        <v/>
      </c>
      <c r="G17956">
        <f>IF(F17956="","",IF(F17956&lt;0,10*F17956^2,0))</f>
        <v/>
      </c>
      <c r="H17956">
        <f>IF(F17956="","",IF(F17956&gt;0,10*F17956^2,0))</f>
        <v/>
      </c>
    </row>
    <row r="17957">
      <c r="A17957">
        <f>Input!A17957</f>
        <v/>
      </c>
      <c r="B17957">
        <f>IF(ISNUMBER(Input!B17957),IF(AND(Input!B17957&gt;=20,Input!B17957&lt;=700),Input!B17957,""),"")</f>
        <v/>
      </c>
      <c r="C17957">
        <f>IF(B17957="","",INT(A17957))</f>
        <v/>
      </c>
      <c r="D17957">
        <f>IF(B17957="","",HOUR(A17957))</f>
        <v/>
      </c>
      <c r="E17957">
        <f>IF(B17957="","",IF(INPUT!$I$1="","",IF(C17957&lt;(INT(INPUT!$I$1)-INPUT!$I$2),"Off Meds",IF(C17957&lt;=(INT(INPUT!$I$1)+INPUT!$I$2),"Washout","On Meds"))))</f>
        <v/>
      </c>
      <c r="F17957">
        <f>IF(B17957="","",1.509*(LN(B17957)^1.084-5.381))</f>
        <v/>
      </c>
      <c r="G17957">
        <f>IF(F17957="","",IF(F17957&lt;0,10*F17957^2,0))</f>
        <v/>
      </c>
      <c r="H17957">
        <f>IF(F17957="","",IF(F17957&gt;0,10*F17957^2,0))</f>
        <v/>
      </c>
    </row>
    <row r="17958">
      <c r="A17958">
        <f>Input!A17958</f>
        <v/>
      </c>
      <c r="B17958">
        <f>IF(ISNUMBER(Input!B17958),IF(AND(Input!B17958&gt;=20,Input!B17958&lt;=700),Input!B17958,""),"")</f>
        <v/>
      </c>
      <c r="C17958">
        <f>IF(B17958="","",INT(A17958))</f>
        <v/>
      </c>
      <c r="D17958">
        <f>IF(B17958="","",HOUR(A17958))</f>
        <v/>
      </c>
      <c r="E17958">
        <f>IF(B17958="","",IF(INPUT!$I$1="","",IF(C17958&lt;(INT(INPUT!$I$1)-INPUT!$I$2),"Off Meds",IF(C17958&lt;=(INT(INPUT!$I$1)+INPUT!$I$2),"Washout","On Meds"))))</f>
        <v/>
      </c>
      <c r="F17958">
        <f>IF(B17958="","",1.509*(LN(B17958)^1.084-5.381))</f>
        <v/>
      </c>
      <c r="G17958">
        <f>IF(F17958="","",IF(F17958&lt;0,10*F17958^2,0))</f>
        <v/>
      </c>
      <c r="H17958">
        <f>IF(F17958="","",IF(F17958&gt;0,10*F17958^2,0))</f>
        <v/>
      </c>
    </row>
    <row r="17959">
      <c r="A17959">
        <f>Input!A17959</f>
        <v/>
      </c>
      <c r="B17959">
        <f>IF(ISNUMBER(Input!B17959),IF(AND(Input!B17959&gt;=20,Input!B17959&lt;=700),Input!B17959,""),"")</f>
        <v/>
      </c>
      <c r="C17959">
        <f>IF(B17959="","",INT(A17959))</f>
        <v/>
      </c>
      <c r="D17959">
        <f>IF(B17959="","",HOUR(A17959))</f>
        <v/>
      </c>
      <c r="E17959">
        <f>IF(B17959="","",IF(INPUT!$I$1="","",IF(C17959&lt;(INT(INPUT!$I$1)-INPUT!$I$2),"Off Meds",IF(C17959&lt;=(INT(INPUT!$I$1)+INPUT!$I$2),"Washout","On Meds"))))</f>
        <v/>
      </c>
      <c r="F17959">
        <f>IF(B17959="","",1.509*(LN(B17959)^1.084-5.381))</f>
        <v/>
      </c>
      <c r="G17959">
        <f>IF(F17959="","",IF(F17959&lt;0,10*F17959^2,0))</f>
        <v/>
      </c>
      <c r="H17959">
        <f>IF(F17959="","",IF(F17959&gt;0,10*F17959^2,0))</f>
        <v/>
      </c>
    </row>
    <row r="17960">
      <c r="A17960">
        <f>Input!A17960</f>
        <v/>
      </c>
      <c r="B17960">
        <f>IF(ISNUMBER(Input!B17960),IF(AND(Input!B17960&gt;=20,Input!B17960&lt;=700),Input!B17960,""),"")</f>
        <v/>
      </c>
      <c r="C17960">
        <f>IF(B17960="","",INT(A17960))</f>
        <v/>
      </c>
      <c r="D17960">
        <f>IF(B17960="","",HOUR(A17960))</f>
        <v/>
      </c>
      <c r="E17960">
        <f>IF(B17960="","",IF(INPUT!$I$1="","",IF(C17960&lt;(INT(INPUT!$I$1)-INPUT!$I$2),"Off Meds",IF(C17960&lt;=(INT(INPUT!$I$1)+INPUT!$I$2),"Washout","On Meds"))))</f>
        <v/>
      </c>
      <c r="F17960">
        <f>IF(B17960="","",1.509*(LN(B17960)^1.084-5.381))</f>
        <v/>
      </c>
      <c r="G17960">
        <f>IF(F17960="","",IF(F17960&lt;0,10*F17960^2,0))</f>
        <v/>
      </c>
      <c r="H17960">
        <f>IF(F17960="","",IF(F17960&gt;0,10*F17960^2,0))</f>
        <v/>
      </c>
    </row>
    <row r="17961">
      <c r="A17961">
        <f>Input!A17961</f>
        <v/>
      </c>
      <c r="B17961">
        <f>IF(ISNUMBER(Input!B17961),IF(AND(Input!B17961&gt;=20,Input!B17961&lt;=700),Input!B17961,""),"")</f>
        <v/>
      </c>
      <c r="C17961">
        <f>IF(B17961="","",INT(A17961))</f>
        <v/>
      </c>
      <c r="D17961">
        <f>IF(B17961="","",HOUR(A17961))</f>
        <v/>
      </c>
      <c r="E17961">
        <f>IF(B17961="","",IF(INPUT!$I$1="","",IF(C17961&lt;(INT(INPUT!$I$1)-INPUT!$I$2),"Off Meds",IF(C17961&lt;=(INT(INPUT!$I$1)+INPUT!$I$2),"Washout","On Meds"))))</f>
        <v/>
      </c>
      <c r="F17961">
        <f>IF(B17961="","",1.509*(LN(B17961)^1.084-5.381))</f>
        <v/>
      </c>
      <c r="G17961">
        <f>IF(F17961="","",IF(F17961&lt;0,10*F17961^2,0))</f>
        <v/>
      </c>
      <c r="H17961">
        <f>IF(F17961="","",IF(F17961&gt;0,10*F17961^2,0))</f>
        <v/>
      </c>
    </row>
    <row r="17962">
      <c r="A17962">
        <f>Input!A17962</f>
        <v/>
      </c>
      <c r="B17962">
        <f>IF(ISNUMBER(Input!B17962),IF(AND(Input!B17962&gt;=20,Input!B17962&lt;=700),Input!B17962,""),"")</f>
        <v/>
      </c>
      <c r="C17962">
        <f>IF(B17962="","",INT(A17962))</f>
        <v/>
      </c>
      <c r="D17962">
        <f>IF(B17962="","",HOUR(A17962))</f>
        <v/>
      </c>
      <c r="E17962">
        <f>IF(B17962="","",IF(INPUT!$I$1="","",IF(C17962&lt;(INT(INPUT!$I$1)-INPUT!$I$2),"Off Meds",IF(C17962&lt;=(INT(INPUT!$I$1)+INPUT!$I$2),"Washout","On Meds"))))</f>
        <v/>
      </c>
      <c r="F17962">
        <f>IF(B17962="","",1.509*(LN(B17962)^1.084-5.381))</f>
        <v/>
      </c>
      <c r="G17962">
        <f>IF(F17962="","",IF(F17962&lt;0,10*F17962^2,0))</f>
        <v/>
      </c>
      <c r="H17962">
        <f>IF(F17962="","",IF(F17962&gt;0,10*F17962^2,0))</f>
        <v/>
      </c>
    </row>
    <row r="17963">
      <c r="A17963">
        <f>Input!A17963</f>
        <v/>
      </c>
      <c r="B17963">
        <f>IF(ISNUMBER(Input!B17963),IF(AND(Input!B17963&gt;=20,Input!B17963&lt;=700),Input!B17963,""),"")</f>
        <v/>
      </c>
      <c r="C17963">
        <f>IF(B17963="","",INT(A17963))</f>
        <v/>
      </c>
      <c r="D17963">
        <f>IF(B17963="","",HOUR(A17963))</f>
        <v/>
      </c>
      <c r="E17963">
        <f>IF(B17963="","",IF(INPUT!$I$1="","",IF(C17963&lt;(INT(INPUT!$I$1)-INPUT!$I$2),"Off Meds",IF(C17963&lt;=(INT(INPUT!$I$1)+INPUT!$I$2),"Washout","On Meds"))))</f>
        <v/>
      </c>
      <c r="F17963">
        <f>IF(B17963="","",1.509*(LN(B17963)^1.084-5.381))</f>
        <v/>
      </c>
      <c r="G17963">
        <f>IF(F17963="","",IF(F17963&lt;0,10*F17963^2,0))</f>
        <v/>
      </c>
      <c r="H17963">
        <f>IF(F17963="","",IF(F17963&gt;0,10*F17963^2,0))</f>
        <v/>
      </c>
    </row>
    <row r="17964">
      <c r="A17964">
        <f>Input!A17964</f>
        <v/>
      </c>
      <c r="B17964">
        <f>IF(ISNUMBER(Input!B17964),IF(AND(Input!B17964&gt;=20,Input!B17964&lt;=700),Input!B17964,""),"")</f>
        <v/>
      </c>
      <c r="C17964">
        <f>IF(B17964="","",INT(A17964))</f>
        <v/>
      </c>
      <c r="D17964">
        <f>IF(B17964="","",HOUR(A17964))</f>
        <v/>
      </c>
      <c r="E17964">
        <f>IF(B17964="","",IF(INPUT!$I$1="","",IF(C17964&lt;(INT(INPUT!$I$1)-INPUT!$I$2),"Off Meds",IF(C17964&lt;=(INT(INPUT!$I$1)+INPUT!$I$2),"Washout","On Meds"))))</f>
        <v/>
      </c>
      <c r="F17964">
        <f>IF(B17964="","",1.509*(LN(B17964)^1.084-5.381))</f>
        <v/>
      </c>
      <c r="G17964">
        <f>IF(F17964="","",IF(F17964&lt;0,10*F17964^2,0))</f>
        <v/>
      </c>
      <c r="H17964">
        <f>IF(F17964="","",IF(F17964&gt;0,10*F17964^2,0))</f>
        <v/>
      </c>
    </row>
    <row r="17965">
      <c r="A17965">
        <f>Input!A17965</f>
        <v/>
      </c>
      <c r="B17965">
        <f>IF(ISNUMBER(Input!B17965),IF(AND(Input!B17965&gt;=20,Input!B17965&lt;=700),Input!B17965,""),"")</f>
        <v/>
      </c>
      <c r="C17965">
        <f>IF(B17965="","",INT(A17965))</f>
        <v/>
      </c>
      <c r="D17965">
        <f>IF(B17965="","",HOUR(A17965))</f>
        <v/>
      </c>
      <c r="E17965">
        <f>IF(B17965="","",IF(INPUT!$I$1="","",IF(C17965&lt;(INT(INPUT!$I$1)-INPUT!$I$2),"Off Meds",IF(C17965&lt;=(INT(INPUT!$I$1)+INPUT!$I$2),"Washout","On Meds"))))</f>
        <v/>
      </c>
      <c r="F17965">
        <f>IF(B17965="","",1.509*(LN(B17965)^1.084-5.381))</f>
        <v/>
      </c>
      <c r="G17965">
        <f>IF(F17965="","",IF(F17965&lt;0,10*F17965^2,0))</f>
        <v/>
      </c>
      <c r="H17965">
        <f>IF(F17965="","",IF(F17965&gt;0,10*F17965^2,0))</f>
        <v/>
      </c>
    </row>
    <row r="17966">
      <c r="A17966">
        <f>Input!A17966</f>
        <v/>
      </c>
      <c r="B17966">
        <f>IF(ISNUMBER(Input!B17966),IF(AND(Input!B17966&gt;=20,Input!B17966&lt;=700),Input!B17966,""),"")</f>
        <v/>
      </c>
      <c r="C17966">
        <f>IF(B17966="","",INT(A17966))</f>
        <v/>
      </c>
      <c r="D17966">
        <f>IF(B17966="","",HOUR(A17966))</f>
        <v/>
      </c>
      <c r="E17966">
        <f>IF(B17966="","",IF(INPUT!$I$1="","",IF(C17966&lt;(INT(INPUT!$I$1)-INPUT!$I$2),"Off Meds",IF(C17966&lt;=(INT(INPUT!$I$1)+INPUT!$I$2),"Washout","On Meds"))))</f>
        <v/>
      </c>
      <c r="F17966">
        <f>IF(B17966="","",1.509*(LN(B17966)^1.084-5.381))</f>
        <v/>
      </c>
      <c r="G17966">
        <f>IF(F17966="","",IF(F17966&lt;0,10*F17966^2,0))</f>
        <v/>
      </c>
      <c r="H17966">
        <f>IF(F17966="","",IF(F17966&gt;0,10*F17966^2,0))</f>
        <v/>
      </c>
    </row>
    <row r="17967">
      <c r="A17967">
        <f>Input!A17967</f>
        <v/>
      </c>
      <c r="B17967">
        <f>IF(ISNUMBER(Input!B17967),IF(AND(Input!B17967&gt;=20,Input!B17967&lt;=700),Input!B17967,""),"")</f>
        <v/>
      </c>
      <c r="C17967">
        <f>IF(B17967="","",INT(A17967))</f>
        <v/>
      </c>
      <c r="D17967">
        <f>IF(B17967="","",HOUR(A17967))</f>
        <v/>
      </c>
      <c r="E17967">
        <f>IF(B17967="","",IF(INPUT!$I$1="","",IF(C17967&lt;(INT(INPUT!$I$1)-INPUT!$I$2),"Off Meds",IF(C17967&lt;=(INT(INPUT!$I$1)+INPUT!$I$2),"Washout","On Meds"))))</f>
        <v/>
      </c>
      <c r="F17967">
        <f>IF(B17967="","",1.509*(LN(B17967)^1.084-5.381))</f>
        <v/>
      </c>
      <c r="G17967">
        <f>IF(F17967="","",IF(F17967&lt;0,10*F17967^2,0))</f>
        <v/>
      </c>
      <c r="H17967">
        <f>IF(F17967="","",IF(F17967&gt;0,10*F17967^2,0))</f>
        <v/>
      </c>
    </row>
    <row r="17968">
      <c r="A17968">
        <f>Input!A17968</f>
        <v/>
      </c>
      <c r="B17968">
        <f>IF(ISNUMBER(Input!B17968),IF(AND(Input!B17968&gt;=20,Input!B17968&lt;=700),Input!B17968,""),"")</f>
        <v/>
      </c>
      <c r="C17968">
        <f>IF(B17968="","",INT(A17968))</f>
        <v/>
      </c>
      <c r="D17968">
        <f>IF(B17968="","",HOUR(A17968))</f>
        <v/>
      </c>
      <c r="E17968">
        <f>IF(B17968="","",IF(INPUT!$I$1="","",IF(C17968&lt;(INT(INPUT!$I$1)-INPUT!$I$2),"Off Meds",IF(C17968&lt;=(INT(INPUT!$I$1)+INPUT!$I$2),"Washout","On Meds"))))</f>
        <v/>
      </c>
      <c r="F17968">
        <f>IF(B17968="","",1.509*(LN(B17968)^1.084-5.381))</f>
        <v/>
      </c>
      <c r="G17968">
        <f>IF(F17968="","",IF(F17968&lt;0,10*F17968^2,0))</f>
        <v/>
      </c>
      <c r="H17968">
        <f>IF(F17968="","",IF(F17968&gt;0,10*F17968^2,0))</f>
        <v/>
      </c>
    </row>
    <row r="17969">
      <c r="A17969">
        <f>Input!A17969</f>
        <v/>
      </c>
      <c r="B17969">
        <f>IF(ISNUMBER(Input!B17969),IF(AND(Input!B17969&gt;=20,Input!B17969&lt;=700),Input!B17969,""),"")</f>
        <v/>
      </c>
      <c r="C17969">
        <f>IF(B17969="","",INT(A17969))</f>
        <v/>
      </c>
      <c r="D17969">
        <f>IF(B17969="","",HOUR(A17969))</f>
        <v/>
      </c>
      <c r="E17969">
        <f>IF(B17969="","",IF(INPUT!$I$1="","",IF(C17969&lt;(INT(INPUT!$I$1)-INPUT!$I$2),"Off Meds",IF(C17969&lt;=(INT(INPUT!$I$1)+INPUT!$I$2),"Washout","On Meds"))))</f>
        <v/>
      </c>
      <c r="F17969">
        <f>IF(B17969="","",1.509*(LN(B17969)^1.084-5.381))</f>
        <v/>
      </c>
      <c r="G17969">
        <f>IF(F17969="","",IF(F17969&lt;0,10*F17969^2,0))</f>
        <v/>
      </c>
      <c r="H17969">
        <f>IF(F17969="","",IF(F17969&gt;0,10*F17969^2,0))</f>
        <v/>
      </c>
    </row>
    <row r="17970">
      <c r="A17970">
        <f>Input!A17970</f>
        <v/>
      </c>
      <c r="B17970">
        <f>IF(ISNUMBER(Input!B17970),IF(AND(Input!B17970&gt;=20,Input!B17970&lt;=700),Input!B17970,""),"")</f>
        <v/>
      </c>
      <c r="C17970">
        <f>IF(B17970="","",INT(A17970))</f>
        <v/>
      </c>
      <c r="D17970">
        <f>IF(B17970="","",HOUR(A17970))</f>
        <v/>
      </c>
      <c r="E17970">
        <f>IF(B17970="","",IF(INPUT!$I$1="","",IF(C17970&lt;(INT(INPUT!$I$1)-INPUT!$I$2),"Off Meds",IF(C17970&lt;=(INT(INPUT!$I$1)+INPUT!$I$2),"Washout","On Meds"))))</f>
        <v/>
      </c>
      <c r="F17970">
        <f>IF(B17970="","",1.509*(LN(B17970)^1.084-5.381))</f>
        <v/>
      </c>
      <c r="G17970">
        <f>IF(F17970="","",IF(F17970&lt;0,10*F17970^2,0))</f>
        <v/>
      </c>
      <c r="H17970">
        <f>IF(F17970="","",IF(F17970&gt;0,10*F17970^2,0))</f>
        <v/>
      </c>
    </row>
    <row r="17971">
      <c r="A17971">
        <f>Input!A17971</f>
        <v/>
      </c>
      <c r="B17971">
        <f>IF(ISNUMBER(Input!B17971),IF(AND(Input!B17971&gt;=20,Input!B17971&lt;=700),Input!B17971,""),"")</f>
        <v/>
      </c>
      <c r="C17971">
        <f>IF(B17971="","",INT(A17971))</f>
        <v/>
      </c>
      <c r="D17971">
        <f>IF(B17971="","",HOUR(A17971))</f>
        <v/>
      </c>
      <c r="E17971">
        <f>IF(B17971="","",IF(INPUT!$I$1="","",IF(C17971&lt;(INT(INPUT!$I$1)-INPUT!$I$2),"Off Meds",IF(C17971&lt;=(INT(INPUT!$I$1)+INPUT!$I$2),"Washout","On Meds"))))</f>
        <v/>
      </c>
      <c r="F17971">
        <f>IF(B17971="","",1.509*(LN(B17971)^1.084-5.381))</f>
        <v/>
      </c>
      <c r="G17971">
        <f>IF(F17971="","",IF(F17971&lt;0,10*F17971^2,0))</f>
        <v/>
      </c>
      <c r="H17971">
        <f>IF(F17971="","",IF(F17971&gt;0,10*F17971^2,0))</f>
        <v/>
      </c>
    </row>
    <row r="17972">
      <c r="A17972">
        <f>Input!A17972</f>
        <v/>
      </c>
      <c r="B17972">
        <f>IF(ISNUMBER(Input!B17972),IF(AND(Input!B17972&gt;=20,Input!B17972&lt;=700),Input!B17972,""),"")</f>
        <v/>
      </c>
      <c r="C17972">
        <f>IF(B17972="","",INT(A17972))</f>
        <v/>
      </c>
      <c r="D17972">
        <f>IF(B17972="","",HOUR(A17972))</f>
        <v/>
      </c>
      <c r="E17972">
        <f>IF(B17972="","",IF(INPUT!$I$1="","",IF(C17972&lt;(INT(INPUT!$I$1)-INPUT!$I$2),"Off Meds",IF(C17972&lt;=(INT(INPUT!$I$1)+INPUT!$I$2),"Washout","On Meds"))))</f>
        <v/>
      </c>
      <c r="F17972">
        <f>IF(B17972="","",1.509*(LN(B17972)^1.084-5.381))</f>
        <v/>
      </c>
      <c r="G17972">
        <f>IF(F17972="","",IF(F17972&lt;0,10*F17972^2,0))</f>
        <v/>
      </c>
      <c r="H17972">
        <f>IF(F17972="","",IF(F17972&gt;0,10*F17972^2,0))</f>
        <v/>
      </c>
    </row>
    <row r="17973">
      <c r="A17973">
        <f>Input!A17973</f>
        <v/>
      </c>
      <c r="B17973">
        <f>IF(ISNUMBER(Input!B17973),IF(AND(Input!B17973&gt;=20,Input!B17973&lt;=700),Input!B17973,""),"")</f>
        <v/>
      </c>
      <c r="C17973">
        <f>IF(B17973="","",INT(A17973))</f>
        <v/>
      </c>
      <c r="D17973">
        <f>IF(B17973="","",HOUR(A17973))</f>
        <v/>
      </c>
      <c r="E17973">
        <f>IF(B17973="","",IF(INPUT!$I$1="","",IF(C17973&lt;(INT(INPUT!$I$1)-INPUT!$I$2),"Off Meds",IF(C17973&lt;=(INT(INPUT!$I$1)+INPUT!$I$2),"Washout","On Meds"))))</f>
        <v/>
      </c>
      <c r="F17973">
        <f>IF(B17973="","",1.509*(LN(B17973)^1.084-5.381))</f>
        <v/>
      </c>
      <c r="G17973">
        <f>IF(F17973="","",IF(F17973&lt;0,10*F17973^2,0))</f>
        <v/>
      </c>
      <c r="H17973">
        <f>IF(F17973="","",IF(F17973&gt;0,10*F17973^2,0))</f>
        <v/>
      </c>
    </row>
    <row r="17974">
      <c r="A17974">
        <f>Input!A17974</f>
        <v/>
      </c>
      <c r="B17974">
        <f>IF(ISNUMBER(Input!B17974),IF(AND(Input!B17974&gt;=20,Input!B17974&lt;=700),Input!B17974,""),"")</f>
        <v/>
      </c>
      <c r="C17974">
        <f>IF(B17974="","",INT(A17974))</f>
        <v/>
      </c>
      <c r="D17974">
        <f>IF(B17974="","",HOUR(A17974))</f>
        <v/>
      </c>
      <c r="E17974">
        <f>IF(B17974="","",IF(INPUT!$I$1="","",IF(C17974&lt;(INT(INPUT!$I$1)-INPUT!$I$2),"Off Meds",IF(C17974&lt;=(INT(INPUT!$I$1)+INPUT!$I$2),"Washout","On Meds"))))</f>
        <v/>
      </c>
      <c r="F17974">
        <f>IF(B17974="","",1.509*(LN(B17974)^1.084-5.381))</f>
        <v/>
      </c>
      <c r="G17974">
        <f>IF(F17974="","",IF(F17974&lt;0,10*F17974^2,0))</f>
        <v/>
      </c>
      <c r="H17974">
        <f>IF(F17974="","",IF(F17974&gt;0,10*F17974^2,0))</f>
        <v/>
      </c>
    </row>
    <row r="17975">
      <c r="A17975">
        <f>Input!A17975</f>
        <v/>
      </c>
      <c r="B17975">
        <f>IF(ISNUMBER(Input!B17975),IF(AND(Input!B17975&gt;=20,Input!B17975&lt;=700),Input!B17975,""),"")</f>
        <v/>
      </c>
      <c r="C17975">
        <f>IF(B17975="","",INT(A17975))</f>
        <v/>
      </c>
      <c r="D17975">
        <f>IF(B17975="","",HOUR(A17975))</f>
        <v/>
      </c>
      <c r="E17975">
        <f>IF(B17975="","",IF(INPUT!$I$1="","",IF(C17975&lt;(INT(INPUT!$I$1)-INPUT!$I$2),"Off Meds",IF(C17975&lt;=(INT(INPUT!$I$1)+INPUT!$I$2),"Washout","On Meds"))))</f>
        <v/>
      </c>
      <c r="F17975">
        <f>IF(B17975="","",1.509*(LN(B17975)^1.084-5.381))</f>
        <v/>
      </c>
      <c r="G17975">
        <f>IF(F17975="","",IF(F17975&lt;0,10*F17975^2,0))</f>
        <v/>
      </c>
      <c r="H17975">
        <f>IF(F17975="","",IF(F17975&gt;0,10*F17975^2,0))</f>
        <v/>
      </c>
    </row>
    <row r="17976">
      <c r="A17976">
        <f>Input!A17976</f>
        <v/>
      </c>
      <c r="B17976">
        <f>IF(ISNUMBER(Input!B17976),IF(AND(Input!B17976&gt;=20,Input!B17976&lt;=700),Input!B17976,""),"")</f>
        <v/>
      </c>
      <c r="C17976">
        <f>IF(B17976="","",INT(A17976))</f>
        <v/>
      </c>
      <c r="D17976">
        <f>IF(B17976="","",HOUR(A17976))</f>
        <v/>
      </c>
      <c r="E17976">
        <f>IF(B17976="","",IF(INPUT!$I$1="","",IF(C17976&lt;(INT(INPUT!$I$1)-INPUT!$I$2),"Off Meds",IF(C17976&lt;=(INT(INPUT!$I$1)+INPUT!$I$2),"Washout","On Meds"))))</f>
        <v/>
      </c>
      <c r="F17976">
        <f>IF(B17976="","",1.509*(LN(B17976)^1.084-5.381))</f>
        <v/>
      </c>
      <c r="G17976">
        <f>IF(F17976="","",IF(F17976&lt;0,10*F17976^2,0))</f>
        <v/>
      </c>
      <c r="H17976">
        <f>IF(F17976="","",IF(F17976&gt;0,10*F17976^2,0))</f>
        <v/>
      </c>
    </row>
    <row r="17977">
      <c r="A17977">
        <f>Input!A17977</f>
        <v/>
      </c>
      <c r="B17977">
        <f>IF(ISNUMBER(Input!B17977),IF(AND(Input!B17977&gt;=20,Input!B17977&lt;=700),Input!B17977,""),"")</f>
        <v/>
      </c>
      <c r="C17977">
        <f>IF(B17977="","",INT(A17977))</f>
        <v/>
      </c>
      <c r="D17977">
        <f>IF(B17977="","",HOUR(A17977))</f>
        <v/>
      </c>
      <c r="E17977">
        <f>IF(B17977="","",IF(INPUT!$I$1="","",IF(C17977&lt;(INT(INPUT!$I$1)-INPUT!$I$2),"Off Meds",IF(C17977&lt;=(INT(INPUT!$I$1)+INPUT!$I$2),"Washout","On Meds"))))</f>
        <v/>
      </c>
      <c r="F17977">
        <f>IF(B17977="","",1.509*(LN(B17977)^1.084-5.381))</f>
        <v/>
      </c>
      <c r="G17977">
        <f>IF(F17977="","",IF(F17977&lt;0,10*F17977^2,0))</f>
        <v/>
      </c>
      <c r="H17977">
        <f>IF(F17977="","",IF(F17977&gt;0,10*F17977^2,0))</f>
        <v/>
      </c>
    </row>
    <row r="17978">
      <c r="A17978">
        <f>Input!A17978</f>
        <v/>
      </c>
      <c r="B17978">
        <f>IF(ISNUMBER(Input!B17978),IF(AND(Input!B17978&gt;=20,Input!B17978&lt;=700),Input!B17978,""),"")</f>
        <v/>
      </c>
      <c r="C17978">
        <f>IF(B17978="","",INT(A17978))</f>
        <v/>
      </c>
      <c r="D17978">
        <f>IF(B17978="","",HOUR(A17978))</f>
        <v/>
      </c>
      <c r="E17978">
        <f>IF(B17978="","",IF(INPUT!$I$1="","",IF(C17978&lt;(INT(INPUT!$I$1)-INPUT!$I$2),"Off Meds",IF(C17978&lt;=(INT(INPUT!$I$1)+INPUT!$I$2),"Washout","On Meds"))))</f>
        <v/>
      </c>
      <c r="F17978">
        <f>IF(B17978="","",1.509*(LN(B17978)^1.084-5.381))</f>
        <v/>
      </c>
      <c r="G17978">
        <f>IF(F17978="","",IF(F17978&lt;0,10*F17978^2,0))</f>
        <v/>
      </c>
      <c r="H17978">
        <f>IF(F17978="","",IF(F17978&gt;0,10*F17978^2,0))</f>
        <v/>
      </c>
    </row>
    <row r="17979">
      <c r="A17979">
        <f>Input!A17979</f>
        <v/>
      </c>
      <c r="B17979">
        <f>IF(ISNUMBER(Input!B17979),IF(AND(Input!B17979&gt;=20,Input!B17979&lt;=700),Input!B17979,""),"")</f>
        <v/>
      </c>
      <c r="C17979">
        <f>IF(B17979="","",INT(A17979))</f>
        <v/>
      </c>
      <c r="D17979">
        <f>IF(B17979="","",HOUR(A17979))</f>
        <v/>
      </c>
      <c r="E17979">
        <f>IF(B17979="","",IF(INPUT!$I$1="","",IF(C17979&lt;(INT(INPUT!$I$1)-INPUT!$I$2),"Off Meds",IF(C17979&lt;=(INT(INPUT!$I$1)+INPUT!$I$2),"Washout","On Meds"))))</f>
        <v/>
      </c>
      <c r="F17979">
        <f>IF(B17979="","",1.509*(LN(B17979)^1.084-5.381))</f>
        <v/>
      </c>
      <c r="G17979">
        <f>IF(F17979="","",IF(F17979&lt;0,10*F17979^2,0))</f>
        <v/>
      </c>
      <c r="H17979">
        <f>IF(F17979="","",IF(F17979&gt;0,10*F17979^2,0))</f>
        <v/>
      </c>
    </row>
    <row r="17980">
      <c r="A17980">
        <f>Input!A17980</f>
        <v/>
      </c>
      <c r="B17980">
        <f>IF(ISNUMBER(Input!B17980),IF(AND(Input!B17980&gt;=20,Input!B17980&lt;=700),Input!B17980,""),"")</f>
        <v/>
      </c>
      <c r="C17980">
        <f>IF(B17980="","",INT(A17980))</f>
        <v/>
      </c>
      <c r="D17980">
        <f>IF(B17980="","",HOUR(A17980))</f>
        <v/>
      </c>
      <c r="E17980">
        <f>IF(B17980="","",IF(INPUT!$I$1="","",IF(C17980&lt;(INT(INPUT!$I$1)-INPUT!$I$2),"Off Meds",IF(C17980&lt;=(INT(INPUT!$I$1)+INPUT!$I$2),"Washout","On Meds"))))</f>
        <v/>
      </c>
      <c r="F17980">
        <f>IF(B17980="","",1.509*(LN(B17980)^1.084-5.381))</f>
        <v/>
      </c>
      <c r="G17980">
        <f>IF(F17980="","",IF(F17980&lt;0,10*F17980^2,0))</f>
        <v/>
      </c>
      <c r="H17980">
        <f>IF(F17980="","",IF(F17980&gt;0,10*F17980^2,0))</f>
        <v/>
      </c>
    </row>
    <row r="17981">
      <c r="A17981">
        <f>Input!A17981</f>
        <v/>
      </c>
      <c r="B17981">
        <f>IF(ISNUMBER(Input!B17981),IF(AND(Input!B17981&gt;=20,Input!B17981&lt;=700),Input!B17981,""),"")</f>
        <v/>
      </c>
      <c r="C17981">
        <f>IF(B17981="","",INT(A17981))</f>
        <v/>
      </c>
      <c r="D17981">
        <f>IF(B17981="","",HOUR(A17981))</f>
        <v/>
      </c>
      <c r="E17981">
        <f>IF(B17981="","",IF(INPUT!$I$1="","",IF(C17981&lt;(INT(INPUT!$I$1)-INPUT!$I$2),"Off Meds",IF(C17981&lt;=(INT(INPUT!$I$1)+INPUT!$I$2),"Washout","On Meds"))))</f>
        <v/>
      </c>
      <c r="F17981">
        <f>IF(B17981="","",1.509*(LN(B17981)^1.084-5.381))</f>
        <v/>
      </c>
      <c r="G17981">
        <f>IF(F17981="","",IF(F17981&lt;0,10*F17981^2,0))</f>
        <v/>
      </c>
      <c r="H17981">
        <f>IF(F17981="","",IF(F17981&gt;0,10*F17981^2,0))</f>
        <v/>
      </c>
    </row>
    <row r="17982">
      <c r="A17982">
        <f>Input!A17982</f>
        <v/>
      </c>
      <c r="B17982">
        <f>IF(ISNUMBER(Input!B17982),IF(AND(Input!B17982&gt;=20,Input!B17982&lt;=700),Input!B17982,""),"")</f>
        <v/>
      </c>
      <c r="C17982">
        <f>IF(B17982="","",INT(A17982))</f>
        <v/>
      </c>
      <c r="D17982">
        <f>IF(B17982="","",HOUR(A17982))</f>
        <v/>
      </c>
      <c r="E17982">
        <f>IF(B17982="","",IF(INPUT!$I$1="","",IF(C17982&lt;(INT(INPUT!$I$1)-INPUT!$I$2),"Off Meds",IF(C17982&lt;=(INT(INPUT!$I$1)+INPUT!$I$2),"Washout","On Meds"))))</f>
        <v/>
      </c>
      <c r="F17982">
        <f>IF(B17982="","",1.509*(LN(B17982)^1.084-5.381))</f>
        <v/>
      </c>
      <c r="G17982">
        <f>IF(F17982="","",IF(F17982&lt;0,10*F17982^2,0))</f>
        <v/>
      </c>
      <c r="H17982">
        <f>IF(F17982="","",IF(F17982&gt;0,10*F17982^2,0))</f>
        <v/>
      </c>
    </row>
    <row r="17983">
      <c r="A17983">
        <f>Input!A17983</f>
        <v/>
      </c>
      <c r="B17983">
        <f>IF(ISNUMBER(Input!B17983),IF(AND(Input!B17983&gt;=20,Input!B17983&lt;=700),Input!B17983,""),"")</f>
        <v/>
      </c>
      <c r="C17983">
        <f>IF(B17983="","",INT(A17983))</f>
        <v/>
      </c>
      <c r="D17983">
        <f>IF(B17983="","",HOUR(A17983))</f>
        <v/>
      </c>
      <c r="E17983">
        <f>IF(B17983="","",IF(INPUT!$I$1="","",IF(C17983&lt;(INT(INPUT!$I$1)-INPUT!$I$2),"Off Meds",IF(C17983&lt;=(INT(INPUT!$I$1)+INPUT!$I$2),"Washout","On Meds"))))</f>
        <v/>
      </c>
      <c r="F17983">
        <f>IF(B17983="","",1.509*(LN(B17983)^1.084-5.381))</f>
        <v/>
      </c>
      <c r="G17983">
        <f>IF(F17983="","",IF(F17983&lt;0,10*F17983^2,0))</f>
        <v/>
      </c>
      <c r="H17983">
        <f>IF(F17983="","",IF(F17983&gt;0,10*F17983^2,0))</f>
        <v/>
      </c>
    </row>
    <row r="17984">
      <c r="A17984">
        <f>Input!A17984</f>
        <v/>
      </c>
      <c r="B17984">
        <f>IF(ISNUMBER(Input!B17984),IF(AND(Input!B17984&gt;=20,Input!B17984&lt;=700),Input!B17984,""),"")</f>
        <v/>
      </c>
      <c r="C17984">
        <f>IF(B17984="","",INT(A17984))</f>
        <v/>
      </c>
      <c r="D17984">
        <f>IF(B17984="","",HOUR(A17984))</f>
        <v/>
      </c>
      <c r="E17984">
        <f>IF(B17984="","",IF(INPUT!$I$1="","",IF(C17984&lt;(INT(INPUT!$I$1)-INPUT!$I$2),"Off Meds",IF(C17984&lt;=(INT(INPUT!$I$1)+INPUT!$I$2),"Washout","On Meds"))))</f>
        <v/>
      </c>
      <c r="F17984">
        <f>IF(B17984="","",1.509*(LN(B17984)^1.084-5.381))</f>
        <v/>
      </c>
      <c r="G17984">
        <f>IF(F17984="","",IF(F17984&lt;0,10*F17984^2,0))</f>
        <v/>
      </c>
      <c r="H17984">
        <f>IF(F17984="","",IF(F17984&gt;0,10*F17984^2,0))</f>
        <v/>
      </c>
    </row>
    <row r="17985">
      <c r="A17985">
        <f>Input!A17985</f>
        <v/>
      </c>
      <c r="B17985">
        <f>IF(ISNUMBER(Input!B17985),IF(AND(Input!B17985&gt;=20,Input!B17985&lt;=700),Input!B17985,""),"")</f>
        <v/>
      </c>
      <c r="C17985">
        <f>IF(B17985="","",INT(A17985))</f>
        <v/>
      </c>
      <c r="D17985">
        <f>IF(B17985="","",HOUR(A17985))</f>
        <v/>
      </c>
      <c r="E17985">
        <f>IF(B17985="","",IF(INPUT!$I$1="","",IF(C17985&lt;(INT(INPUT!$I$1)-INPUT!$I$2),"Off Meds",IF(C17985&lt;=(INT(INPUT!$I$1)+INPUT!$I$2),"Washout","On Meds"))))</f>
        <v/>
      </c>
      <c r="F17985">
        <f>IF(B17985="","",1.509*(LN(B17985)^1.084-5.381))</f>
        <v/>
      </c>
      <c r="G17985">
        <f>IF(F17985="","",IF(F17985&lt;0,10*F17985^2,0))</f>
        <v/>
      </c>
      <c r="H17985">
        <f>IF(F17985="","",IF(F17985&gt;0,10*F17985^2,0))</f>
        <v/>
      </c>
    </row>
    <row r="17986">
      <c r="A17986">
        <f>Input!A17986</f>
        <v/>
      </c>
      <c r="B17986">
        <f>IF(ISNUMBER(Input!B17986),IF(AND(Input!B17986&gt;=20,Input!B17986&lt;=700),Input!B17986,""),"")</f>
        <v/>
      </c>
      <c r="C17986">
        <f>IF(B17986="","",INT(A17986))</f>
        <v/>
      </c>
      <c r="D17986">
        <f>IF(B17986="","",HOUR(A17986))</f>
        <v/>
      </c>
      <c r="E17986">
        <f>IF(B17986="","",IF(INPUT!$I$1="","",IF(C17986&lt;(INT(INPUT!$I$1)-INPUT!$I$2),"Off Meds",IF(C17986&lt;=(INT(INPUT!$I$1)+INPUT!$I$2),"Washout","On Meds"))))</f>
        <v/>
      </c>
      <c r="F17986">
        <f>IF(B17986="","",1.509*(LN(B17986)^1.084-5.381))</f>
        <v/>
      </c>
      <c r="G17986">
        <f>IF(F17986="","",IF(F17986&lt;0,10*F17986^2,0))</f>
        <v/>
      </c>
      <c r="H17986">
        <f>IF(F17986="","",IF(F17986&gt;0,10*F17986^2,0))</f>
        <v/>
      </c>
    </row>
    <row r="17987">
      <c r="A17987">
        <f>Input!A17987</f>
        <v/>
      </c>
      <c r="B17987">
        <f>IF(ISNUMBER(Input!B17987),IF(AND(Input!B17987&gt;=20,Input!B17987&lt;=700),Input!B17987,""),"")</f>
        <v/>
      </c>
      <c r="C17987">
        <f>IF(B17987="","",INT(A17987))</f>
        <v/>
      </c>
      <c r="D17987">
        <f>IF(B17987="","",HOUR(A17987))</f>
        <v/>
      </c>
      <c r="E17987">
        <f>IF(B17987="","",IF(INPUT!$I$1="","",IF(C17987&lt;(INT(INPUT!$I$1)-INPUT!$I$2),"Off Meds",IF(C17987&lt;=(INT(INPUT!$I$1)+INPUT!$I$2),"Washout","On Meds"))))</f>
        <v/>
      </c>
      <c r="F17987">
        <f>IF(B17987="","",1.509*(LN(B17987)^1.084-5.381))</f>
        <v/>
      </c>
      <c r="G17987">
        <f>IF(F17987="","",IF(F17987&lt;0,10*F17987^2,0))</f>
        <v/>
      </c>
      <c r="H17987">
        <f>IF(F17987="","",IF(F17987&gt;0,10*F17987^2,0))</f>
        <v/>
      </c>
    </row>
    <row r="17988">
      <c r="A17988">
        <f>Input!A17988</f>
        <v/>
      </c>
      <c r="B17988">
        <f>IF(ISNUMBER(Input!B17988),IF(AND(Input!B17988&gt;=20,Input!B17988&lt;=700),Input!B17988,""),"")</f>
        <v/>
      </c>
      <c r="C17988">
        <f>IF(B17988="","",INT(A17988))</f>
        <v/>
      </c>
      <c r="D17988">
        <f>IF(B17988="","",HOUR(A17988))</f>
        <v/>
      </c>
      <c r="E17988">
        <f>IF(B17988="","",IF(INPUT!$I$1="","",IF(C17988&lt;(INT(INPUT!$I$1)-INPUT!$I$2),"Off Meds",IF(C17988&lt;=(INT(INPUT!$I$1)+INPUT!$I$2),"Washout","On Meds"))))</f>
        <v/>
      </c>
      <c r="F17988">
        <f>IF(B17988="","",1.509*(LN(B17988)^1.084-5.381))</f>
        <v/>
      </c>
      <c r="G17988">
        <f>IF(F17988="","",IF(F17988&lt;0,10*F17988^2,0))</f>
        <v/>
      </c>
      <c r="H17988">
        <f>IF(F17988="","",IF(F17988&gt;0,10*F17988^2,0))</f>
        <v/>
      </c>
    </row>
    <row r="17989">
      <c r="A17989">
        <f>Input!A17989</f>
        <v/>
      </c>
      <c r="B17989">
        <f>IF(ISNUMBER(Input!B17989),IF(AND(Input!B17989&gt;=20,Input!B17989&lt;=700),Input!B17989,""),"")</f>
        <v/>
      </c>
      <c r="C17989">
        <f>IF(B17989="","",INT(A17989))</f>
        <v/>
      </c>
      <c r="D17989">
        <f>IF(B17989="","",HOUR(A17989))</f>
        <v/>
      </c>
      <c r="E17989">
        <f>IF(B17989="","",IF(INPUT!$I$1="","",IF(C17989&lt;(INT(INPUT!$I$1)-INPUT!$I$2),"Off Meds",IF(C17989&lt;=(INT(INPUT!$I$1)+INPUT!$I$2),"Washout","On Meds"))))</f>
        <v/>
      </c>
      <c r="F17989">
        <f>IF(B17989="","",1.509*(LN(B17989)^1.084-5.381))</f>
        <v/>
      </c>
      <c r="G17989">
        <f>IF(F17989="","",IF(F17989&lt;0,10*F17989^2,0))</f>
        <v/>
      </c>
      <c r="H17989">
        <f>IF(F17989="","",IF(F17989&gt;0,10*F17989^2,0))</f>
        <v/>
      </c>
    </row>
    <row r="17990">
      <c r="A17990">
        <f>Input!A17990</f>
        <v/>
      </c>
      <c r="B17990">
        <f>IF(ISNUMBER(Input!B17990),IF(AND(Input!B17990&gt;=20,Input!B17990&lt;=700),Input!B17990,""),"")</f>
        <v/>
      </c>
      <c r="C17990">
        <f>IF(B17990="","",INT(A17990))</f>
        <v/>
      </c>
      <c r="D17990">
        <f>IF(B17990="","",HOUR(A17990))</f>
        <v/>
      </c>
      <c r="E17990">
        <f>IF(B17990="","",IF(INPUT!$I$1="","",IF(C17990&lt;(INT(INPUT!$I$1)-INPUT!$I$2),"Off Meds",IF(C17990&lt;=(INT(INPUT!$I$1)+INPUT!$I$2),"Washout","On Meds"))))</f>
        <v/>
      </c>
      <c r="F17990">
        <f>IF(B17990="","",1.509*(LN(B17990)^1.084-5.381))</f>
        <v/>
      </c>
      <c r="G17990">
        <f>IF(F17990="","",IF(F17990&lt;0,10*F17990^2,0))</f>
        <v/>
      </c>
      <c r="H17990">
        <f>IF(F17990="","",IF(F17990&gt;0,10*F17990^2,0))</f>
        <v/>
      </c>
    </row>
    <row r="17991">
      <c r="A17991">
        <f>Input!A17991</f>
        <v/>
      </c>
      <c r="B17991">
        <f>IF(ISNUMBER(Input!B17991),IF(AND(Input!B17991&gt;=20,Input!B17991&lt;=700),Input!B17991,""),"")</f>
        <v/>
      </c>
      <c r="C17991">
        <f>IF(B17991="","",INT(A17991))</f>
        <v/>
      </c>
      <c r="D17991">
        <f>IF(B17991="","",HOUR(A17991))</f>
        <v/>
      </c>
      <c r="E17991">
        <f>IF(B17991="","",IF(INPUT!$I$1="","",IF(C17991&lt;(INT(INPUT!$I$1)-INPUT!$I$2),"Off Meds",IF(C17991&lt;=(INT(INPUT!$I$1)+INPUT!$I$2),"Washout","On Meds"))))</f>
        <v/>
      </c>
      <c r="F17991">
        <f>IF(B17991="","",1.509*(LN(B17991)^1.084-5.381))</f>
        <v/>
      </c>
      <c r="G17991">
        <f>IF(F17991="","",IF(F17991&lt;0,10*F17991^2,0))</f>
        <v/>
      </c>
      <c r="H17991">
        <f>IF(F17991="","",IF(F17991&gt;0,10*F17991^2,0))</f>
        <v/>
      </c>
    </row>
    <row r="17992">
      <c r="A17992">
        <f>Input!A17992</f>
        <v/>
      </c>
      <c r="B17992">
        <f>IF(ISNUMBER(Input!B17992),IF(AND(Input!B17992&gt;=20,Input!B17992&lt;=700),Input!B17992,""),"")</f>
        <v/>
      </c>
      <c r="C17992">
        <f>IF(B17992="","",INT(A17992))</f>
        <v/>
      </c>
      <c r="D17992">
        <f>IF(B17992="","",HOUR(A17992))</f>
        <v/>
      </c>
      <c r="E17992">
        <f>IF(B17992="","",IF(INPUT!$I$1="","",IF(C17992&lt;(INT(INPUT!$I$1)-INPUT!$I$2),"Off Meds",IF(C17992&lt;=(INT(INPUT!$I$1)+INPUT!$I$2),"Washout","On Meds"))))</f>
        <v/>
      </c>
      <c r="F17992">
        <f>IF(B17992="","",1.509*(LN(B17992)^1.084-5.381))</f>
        <v/>
      </c>
      <c r="G17992">
        <f>IF(F17992="","",IF(F17992&lt;0,10*F17992^2,0))</f>
        <v/>
      </c>
      <c r="H17992">
        <f>IF(F17992="","",IF(F17992&gt;0,10*F17992^2,0))</f>
        <v/>
      </c>
    </row>
    <row r="17993">
      <c r="A17993">
        <f>Input!A17993</f>
        <v/>
      </c>
      <c r="B17993">
        <f>IF(ISNUMBER(Input!B17993),IF(AND(Input!B17993&gt;=20,Input!B17993&lt;=700),Input!B17993,""),"")</f>
        <v/>
      </c>
      <c r="C17993">
        <f>IF(B17993="","",INT(A17993))</f>
        <v/>
      </c>
      <c r="D17993">
        <f>IF(B17993="","",HOUR(A17993))</f>
        <v/>
      </c>
      <c r="E17993">
        <f>IF(B17993="","",IF(INPUT!$I$1="","",IF(C17993&lt;(INT(INPUT!$I$1)-INPUT!$I$2),"Off Meds",IF(C17993&lt;=(INT(INPUT!$I$1)+INPUT!$I$2),"Washout","On Meds"))))</f>
        <v/>
      </c>
      <c r="F17993">
        <f>IF(B17993="","",1.509*(LN(B17993)^1.084-5.381))</f>
        <v/>
      </c>
      <c r="G17993">
        <f>IF(F17993="","",IF(F17993&lt;0,10*F17993^2,0))</f>
        <v/>
      </c>
      <c r="H17993">
        <f>IF(F17993="","",IF(F17993&gt;0,10*F17993^2,0))</f>
        <v/>
      </c>
    </row>
    <row r="17994">
      <c r="A17994">
        <f>Input!A17994</f>
        <v/>
      </c>
      <c r="B17994">
        <f>IF(ISNUMBER(Input!B17994),IF(AND(Input!B17994&gt;=20,Input!B17994&lt;=700),Input!B17994,""),"")</f>
        <v/>
      </c>
      <c r="C17994">
        <f>IF(B17994="","",INT(A17994))</f>
        <v/>
      </c>
      <c r="D17994">
        <f>IF(B17994="","",HOUR(A17994))</f>
        <v/>
      </c>
      <c r="E17994">
        <f>IF(B17994="","",IF(INPUT!$I$1="","",IF(C17994&lt;(INT(INPUT!$I$1)-INPUT!$I$2),"Off Meds",IF(C17994&lt;=(INT(INPUT!$I$1)+INPUT!$I$2),"Washout","On Meds"))))</f>
        <v/>
      </c>
      <c r="F17994">
        <f>IF(B17994="","",1.509*(LN(B17994)^1.084-5.381))</f>
        <v/>
      </c>
      <c r="G17994">
        <f>IF(F17994="","",IF(F17994&lt;0,10*F17994^2,0))</f>
        <v/>
      </c>
      <c r="H17994">
        <f>IF(F17994="","",IF(F17994&gt;0,10*F17994^2,0))</f>
        <v/>
      </c>
    </row>
    <row r="17995">
      <c r="A17995">
        <f>Input!A17995</f>
        <v/>
      </c>
      <c r="B17995">
        <f>IF(ISNUMBER(Input!B17995),IF(AND(Input!B17995&gt;=20,Input!B17995&lt;=700),Input!B17995,""),"")</f>
        <v/>
      </c>
      <c r="C17995">
        <f>IF(B17995="","",INT(A17995))</f>
        <v/>
      </c>
      <c r="D17995">
        <f>IF(B17995="","",HOUR(A17995))</f>
        <v/>
      </c>
      <c r="E17995">
        <f>IF(B17995="","",IF(INPUT!$I$1="","",IF(C17995&lt;(INT(INPUT!$I$1)-INPUT!$I$2),"Off Meds",IF(C17995&lt;=(INT(INPUT!$I$1)+INPUT!$I$2),"Washout","On Meds"))))</f>
        <v/>
      </c>
      <c r="F17995">
        <f>IF(B17995="","",1.509*(LN(B17995)^1.084-5.381))</f>
        <v/>
      </c>
      <c r="G17995">
        <f>IF(F17995="","",IF(F17995&lt;0,10*F17995^2,0))</f>
        <v/>
      </c>
      <c r="H17995">
        <f>IF(F17995="","",IF(F17995&gt;0,10*F17995^2,0))</f>
        <v/>
      </c>
    </row>
    <row r="17996">
      <c r="A17996">
        <f>Input!A17996</f>
        <v/>
      </c>
      <c r="B17996">
        <f>IF(ISNUMBER(Input!B17996),IF(AND(Input!B17996&gt;=20,Input!B17996&lt;=700),Input!B17996,""),"")</f>
        <v/>
      </c>
      <c r="C17996">
        <f>IF(B17996="","",INT(A17996))</f>
        <v/>
      </c>
      <c r="D17996">
        <f>IF(B17996="","",HOUR(A17996))</f>
        <v/>
      </c>
      <c r="E17996">
        <f>IF(B17996="","",IF(INPUT!$I$1="","",IF(C17996&lt;(INT(INPUT!$I$1)-INPUT!$I$2),"Off Meds",IF(C17996&lt;=(INT(INPUT!$I$1)+INPUT!$I$2),"Washout","On Meds"))))</f>
        <v/>
      </c>
      <c r="F17996">
        <f>IF(B17996="","",1.509*(LN(B17996)^1.084-5.381))</f>
        <v/>
      </c>
      <c r="G17996">
        <f>IF(F17996="","",IF(F17996&lt;0,10*F17996^2,0))</f>
        <v/>
      </c>
      <c r="H17996">
        <f>IF(F17996="","",IF(F17996&gt;0,10*F17996^2,0))</f>
        <v/>
      </c>
    </row>
    <row r="17997">
      <c r="A17997">
        <f>Input!A17997</f>
        <v/>
      </c>
      <c r="B17997">
        <f>IF(ISNUMBER(Input!B17997),IF(AND(Input!B17997&gt;=20,Input!B17997&lt;=700),Input!B17997,""),"")</f>
        <v/>
      </c>
      <c r="C17997">
        <f>IF(B17997="","",INT(A17997))</f>
        <v/>
      </c>
      <c r="D17997">
        <f>IF(B17997="","",HOUR(A17997))</f>
        <v/>
      </c>
      <c r="E17997">
        <f>IF(B17997="","",IF(INPUT!$I$1="","",IF(C17997&lt;(INT(INPUT!$I$1)-INPUT!$I$2),"Off Meds",IF(C17997&lt;=(INT(INPUT!$I$1)+INPUT!$I$2),"Washout","On Meds"))))</f>
        <v/>
      </c>
      <c r="F17997">
        <f>IF(B17997="","",1.509*(LN(B17997)^1.084-5.381))</f>
        <v/>
      </c>
      <c r="G17997">
        <f>IF(F17997="","",IF(F17997&lt;0,10*F17997^2,0))</f>
        <v/>
      </c>
      <c r="H17997">
        <f>IF(F17997="","",IF(F17997&gt;0,10*F17997^2,0))</f>
        <v/>
      </c>
    </row>
    <row r="17998">
      <c r="A17998">
        <f>Input!A17998</f>
        <v/>
      </c>
      <c r="B17998">
        <f>IF(ISNUMBER(Input!B17998),IF(AND(Input!B17998&gt;=20,Input!B17998&lt;=700),Input!B17998,""),"")</f>
        <v/>
      </c>
      <c r="C17998">
        <f>IF(B17998="","",INT(A17998))</f>
        <v/>
      </c>
      <c r="D17998">
        <f>IF(B17998="","",HOUR(A17998))</f>
        <v/>
      </c>
      <c r="E17998">
        <f>IF(B17998="","",IF(INPUT!$I$1="","",IF(C17998&lt;(INT(INPUT!$I$1)-INPUT!$I$2),"Off Meds",IF(C17998&lt;=(INT(INPUT!$I$1)+INPUT!$I$2),"Washout","On Meds"))))</f>
        <v/>
      </c>
      <c r="F17998">
        <f>IF(B17998="","",1.509*(LN(B17998)^1.084-5.381))</f>
        <v/>
      </c>
      <c r="G17998">
        <f>IF(F17998="","",IF(F17998&lt;0,10*F17998^2,0))</f>
        <v/>
      </c>
      <c r="H17998">
        <f>IF(F17998="","",IF(F17998&gt;0,10*F17998^2,0))</f>
        <v/>
      </c>
    </row>
    <row r="17999">
      <c r="A17999">
        <f>Input!A17999</f>
        <v/>
      </c>
      <c r="B17999">
        <f>IF(ISNUMBER(Input!B17999),IF(AND(Input!B17999&gt;=20,Input!B17999&lt;=700),Input!B17999,""),"")</f>
        <v/>
      </c>
      <c r="C17999">
        <f>IF(B17999="","",INT(A17999))</f>
        <v/>
      </c>
      <c r="D17999">
        <f>IF(B17999="","",HOUR(A17999))</f>
        <v/>
      </c>
      <c r="E17999">
        <f>IF(B17999="","",IF(INPUT!$I$1="","",IF(C17999&lt;(INT(INPUT!$I$1)-INPUT!$I$2),"Off Meds",IF(C17999&lt;=(INT(INPUT!$I$1)+INPUT!$I$2),"Washout","On Meds"))))</f>
        <v/>
      </c>
      <c r="F17999">
        <f>IF(B17999="","",1.509*(LN(B17999)^1.084-5.381))</f>
        <v/>
      </c>
      <c r="G17999">
        <f>IF(F17999="","",IF(F17999&lt;0,10*F17999^2,0))</f>
        <v/>
      </c>
      <c r="H17999">
        <f>IF(F17999="","",IF(F17999&gt;0,10*F17999^2,0))</f>
        <v/>
      </c>
    </row>
    <row r="18000">
      <c r="A18000">
        <f>Input!A18000</f>
        <v/>
      </c>
      <c r="B18000">
        <f>IF(ISNUMBER(Input!B18000),IF(AND(Input!B18000&gt;=20,Input!B18000&lt;=700),Input!B18000,""),"")</f>
        <v/>
      </c>
      <c r="C18000">
        <f>IF(B18000="","",INT(A18000))</f>
        <v/>
      </c>
      <c r="D18000">
        <f>IF(B18000="","",HOUR(A18000))</f>
        <v/>
      </c>
      <c r="E18000">
        <f>IF(B18000="","",IF(INPUT!$I$1="","",IF(C18000&lt;(INT(INPUT!$I$1)-INPUT!$I$2),"Off Meds",IF(C18000&lt;=(INT(INPUT!$I$1)+INPUT!$I$2),"Washout","On Meds"))))</f>
        <v/>
      </c>
      <c r="F18000">
        <f>IF(B18000="","",1.509*(LN(B18000)^1.084-5.381))</f>
        <v/>
      </c>
      <c r="G18000">
        <f>IF(F18000="","",IF(F18000&lt;0,10*F18000^2,0))</f>
        <v/>
      </c>
      <c r="H18000">
        <f>IF(F18000="","",IF(F18000&gt;0,10*F18000^2,0))</f>
        <v/>
      </c>
    </row>
    <row r="18001">
      <c r="A18001">
        <f>Input!A18001</f>
        <v/>
      </c>
      <c r="B18001">
        <f>IF(ISNUMBER(Input!B18001),IF(AND(Input!B18001&gt;=20,Input!B18001&lt;=700),Input!B18001,""),"")</f>
        <v/>
      </c>
      <c r="C18001">
        <f>IF(B18001="","",INT(A18001))</f>
        <v/>
      </c>
      <c r="D18001">
        <f>IF(B18001="","",HOUR(A18001))</f>
        <v/>
      </c>
      <c r="E18001">
        <f>IF(B18001="","",IF(INPUT!$I$1="","",IF(C18001&lt;(INT(INPUT!$I$1)-INPUT!$I$2),"Off Meds",IF(C18001&lt;=(INT(INPUT!$I$1)+INPUT!$I$2),"Washout","On Meds"))))</f>
        <v/>
      </c>
      <c r="F18001">
        <f>IF(B18001="","",1.509*(LN(B18001)^1.084-5.381))</f>
        <v/>
      </c>
      <c r="G18001">
        <f>IF(F18001="","",IF(F18001&lt;0,10*F18001^2,0))</f>
        <v/>
      </c>
      <c r="H18001">
        <f>IF(F18001="","",IF(F18001&gt;0,10*F18001^2,0))</f>
        <v/>
      </c>
    </row>
    <row r="18002">
      <c r="A18002">
        <f>Input!A18002</f>
        <v/>
      </c>
      <c r="B18002">
        <f>IF(ISNUMBER(Input!B18002),IF(AND(Input!B18002&gt;=20,Input!B18002&lt;=700),Input!B18002,""),"")</f>
        <v/>
      </c>
      <c r="C18002">
        <f>IF(B18002="","",INT(A18002))</f>
        <v/>
      </c>
      <c r="D18002">
        <f>IF(B18002="","",HOUR(A18002))</f>
        <v/>
      </c>
      <c r="E18002">
        <f>IF(B18002="","",IF(INPUT!$I$1="","",IF(C18002&lt;(INT(INPUT!$I$1)-INPUT!$I$2),"Off Meds",IF(C18002&lt;=(INT(INPUT!$I$1)+INPUT!$I$2),"Washout","On Meds"))))</f>
        <v/>
      </c>
      <c r="F18002">
        <f>IF(B18002="","",1.509*(LN(B18002)^1.084-5.381))</f>
        <v/>
      </c>
      <c r="G18002">
        <f>IF(F18002="","",IF(F18002&lt;0,10*F18002^2,0))</f>
        <v/>
      </c>
      <c r="H18002">
        <f>IF(F18002="","",IF(F18002&gt;0,10*F18002^2,0))</f>
        <v/>
      </c>
    </row>
    <row r="18003">
      <c r="A18003">
        <f>Input!A18003</f>
        <v/>
      </c>
      <c r="B18003">
        <f>IF(ISNUMBER(Input!B18003),IF(AND(Input!B18003&gt;=20,Input!B18003&lt;=700),Input!B18003,""),"")</f>
        <v/>
      </c>
      <c r="C18003">
        <f>IF(B18003="","",INT(A18003))</f>
        <v/>
      </c>
      <c r="D18003">
        <f>IF(B18003="","",HOUR(A18003))</f>
        <v/>
      </c>
      <c r="E18003">
        <f>IF(B18003="","",IF(INPUT!$I$1="","",IF(C18003&lt;(INT(INPUT!$I$1)-INPUT!$I$2),"Off Meds",IF(C18003&lt;=(INT(INPUT!$I$1)+INPUT!$I$2),"Washout","On Meds"))))</f>
        <v/>
      </c>
      <c r="F18003">
        <f>IF(B18003="","",1.509*(LN(B18003)^1.084-5.381))</f>
        <v/>
      </c>
      <c r="G18003">
        <f>IF(F18003="","",IF(F18003&lt;0,10*F18003^2,0))</f>
        <v/>
      </c>
      <c r="H18003">
        <f>IF(F18003="","",IF(F18003&gt;0,10*F18003^2,0))</f>
        <v/>
      </c>
    </row>
    <row r="18004">
      <c r="A18004">
        <f>Input!A18004</f>
        <v/>
      </c>
      <c r="B18004">
        <f>IF(ISNUMBER(Input!B18004),IF(AND(Input!B18004&gt;=20,Input!B18004&lt;=700),Input!B18004,""),"")</f>
        <v/>
      </c>
      <c r="C18004">
        <f>IF(B18004="","",INT(A18004))</f>
        <v/>
      </c>
      <c r="D18004">
        <f>IF(B18004="","",HOUR(A18004))</f>
        <v/>
      </c>
      <c r="E18004">
        <f>IF(B18004="","",IF(INPUT!$I$1="","",IF(C18004&lt;(INT(INPUT!$I$1)-INPUT!$I$2),"Off Meds",IF(C18004&lt;=(INT(INPUT!$I$1)+INPUT!$I$2),"Washout","On Meds"))))</f>
        <v/>
      </c>
      <c r="F18004">
        <f>IF(B18004="","",1.509*(LN(B18004)^1.084-5.381))</f>
        <v/>
      </c>
      <c r="G18004">
        <f>IF(F18004="","",IF(F18004&lt;0,10*F18004^2,0))</f>
        <v/>
      </c>
      <c r="H18004">
        <f>IF(F18004="","",IF(F18004&gt;0,10*F18004^2,0))</f>
        <v/>
      </c>
    </row>
    <row r="18005">
      <c r="A18005">
        <f>Input!A18005</f>
        <v/>
      </c>
      <c r="B18005">
        <f>IF(ISNUMBER(Input!B18005),IF(AND(Input!B18005&gt;=20,Input!B18005&lt;=700),Input!B18005,""),"")</f>
        <v/>
      </c>
      <c r="C18005">
        <f>IF(B18005="","",INT(A18005))</f>
        <v/>
      </c>
      <c r="D18005">
        <f>IF(B18005="","",HOUR(A18005))</f>
        <v/>
      </c>
      <c r="E18005">
        <f>IF(B18005="","",IF(INPUT!$I$1="","",IF(C18005&lt;(INT(INPUT!$I$1)-INPUT!$I$2),"Off Meds",IF(C18005&lt;=(INT(INPUT!$I$1)+INPUT!$I$2),"Washout","On Meds"))))</f>
        <v/>
      </c>
      <c r="F18005">
        <f>IF(B18005="","",1.509*(LN(B18005)^1.084-5.381))</f>
        <v/>
      </c>
      <c r="G18005">
        <f>IF(F18005="","",IF(F18005&lt;0,10*F18005^2,0))</f>
        <v/>
      </c>
      <c r="H18005">
        <f>IF(F18005="","",IF(F18005&gt;0,10*F18005^2,0))</f>
        <v/>
      </c>
    </row>
    <row r="18006">
      <c r="A18006">
        <f>Input!A18006</f>
        <v/>
      </c>
      <c r="B18006">
        <f>IF(ISNUMBER(Input!B18006),IF(AND(Input!B18006&gt;=20,Input!B18006&lt;=700),Input!B18006,""),"")</f>
        <v/>
      </c>
      <c r="C18006">
        <f>IF(B18006="","",INT(A18006))</f>
        <v/>
      </c>
      <c r="D18006">
        <f>IF(B18006="","",HOUR(A18006))</f>
        <v/>
      </c>
      <c r="E18006">
        <f>IF(B18006="","",IF(INPUT!$I$1="","",IF(C18006&lt;(INT(INPUT!$I$1)-INPUT!$I$2),"Off Meds",IF(C18006&lt;=(INT(INPUT!$I$1)+INPUT!$I$2),"Washout","On Meds"))))</f>
        <v/>
      </c>
      <c r="F18006">
        <f>IF(B18006="","",1.509*(LN(B18006)^1.084-5.381))</f>
        <v/>
      </c>
      <c r="G18006">
        <f>IF(F18006="","",IF(F18006&lt;0,10*F18006^2,0))</f>
        <v/>
      </c>
      <c r="H18006">
        <f>IF(F18006="","",IF(F18006&gt;0,10*F18006^2,0))</f>
        <v/>
      </c>
    </row>
    <row r="18007">
      <c r="A18007">
        <f>Input!A18007</f>
        <v/>
      </c>
      <c r="B18007">
        <f>IF(ISNUMBER(Input!B18007),IF(AND(Input!B18007&gt;=20,Input!B18007&lt;=700),Input!B18007,""),"")</f>
        <v/>
      </c>
      <c r="C18007">
        <f>IF(B18007="","",INT(A18007))</f>
        <v/>
      </c>
      <c r="D18007">
        <f>IF(B18007="","",HOUR(A18007))</f>
        <v/>
      </c>
      <c r="E18007">
        <f>IF(B18007="","",IF(INPUT!$I$1="","",IF(C18007&lt;(INT(INPUT!$I$1)-INPUT!$I$2),"Off Meds",IF(C18007&lt;=(INT(INPUT!$I$1)+INPUT!$I$2),"Washout","On Meds"))))</f>
        <v/>
      </c>
      <c r="F18007">
        <f>IF(B18007="","",1.509*(LN(B18007)^1.084-5.381))</f>
        <v/>
      </c>
      <c r="G18007">
        <f>IF(F18007="","",IF(F18007&lt;0,10*F18007^2,0))</f>
        <v/>
      </c>
      <c r="H18007">
        <f>IF(F18007="","",IF(F18007&gt;0,10*F18007^2,0))</f>
        <v/>
      </c>
    </row>
    <row r="18008">
      <c r="A18008">
        <f>Input!A18008</f>
        <v/>
      </c>
      <c r="B18008">
        <f>IF(ISNUMBER(Input!B18008),IF(AND(Input!B18008&gt;=20,Input!B18008&lt;=700),Input!B18008,""),"")</f>
        <v/>
      </c>
      <c r="C18008">
        <f>IF(B18008="","",INT(A18008))</f>
        <v/>
      </c>
      <c r="D18008">
        <f>IF(B18008="","",HOUR(A18008))</f>
        <v/>
      </c>
      <c r="E18008">
        <f>IF(B18008="","",IF(INPUT!$I$1="","",IF(C18008&lt;(INT(INPUT!$I$1)-INPUT!$I$2),"Off Meds",IF(C18008&lt;=(INT(INPUT!$I$1)+INPUT!$I$2),"Washout","On Meds"))))</f>
        <v/>
      </c>
      <c r="F18008">
        <f>IF(B18008="","",1.509*(LN(B18008)^1.084-5.381))</f>
        <v/>
      </c>
      <c r="G18008">
        <f>IF(F18008="","",IF(F18008&lt;0,10*F18008^2,0))</f>
        <v/>
      </c>
      <c r="H18008">
        <f>IF(F18008="","",IF(F18008&gt;0,10*F18008^2,0))</f>
        <v/>
      </c>
    </row>
    <row r="18009">
      <c r="A18009">
        <f>Input!A18009</f>
        <v/>
      </c>
      <c r="B18009">
        <f>IF(ISNUMBER(Input!B18009),IF(AND(Input!B18009&gt;=20,Input!B18009&lt;=700),Input!B18009,""),"")</f>
        <v/>
      </c>
      <c r="C18009">
        <f>IF(B18009="","",INT(A18009))</f>
        <v/>
      </c>
      <c r="D18009">
        <f>IF(B18009="","",HOUR(A18009))</f>
        <v/>
      </c>
      <c r="E18009">
        <f>IF(B18009="","",IF(INPUT!$I$1="","",IF(C18009&lt;(INT(INPUT!$I$1)-INPUT!$I$2),"Off Meds",IF(C18009&lt;=(INT(INPUT!$I$1)+INPUT!$I$2),"Washout","On Meds"))))</f>
        <v/>
      </c>
      <c r="F18009">
        <f>IF(B18009="","",1.509*(LN(B18009)^1.084-5.381))</f>
        <v/>
      </c>
      <c r="G18009">
        <f>IF(F18009="","",IF(F18009&lt;0,10*F18009^2,0))</f>
        <v/>
      </c>
      <c r="H18009">
        <f>IF(F18009="","",IF(F18009&gt;0,10*F18009^2,0))</f>
        <v/>
      </c>
    </row>
    <row r="18010">
      <c r="A18010">
        <f>Input!A18010</f>
        <v/>
      </c>
      <c r="B18010">
        <f>IF(ISNUMBER(Input!B18010),IF(AND(Input!B18010&gt;=20,Input!B18010&lt;=700),Input!B18010,""),"")</f>
        <v/>
      </c>
      <c r="C18010">
        <f>IF(B18010="","",INT(A18010))</f>
        <v/>
      </c>
      <c r="D18010">
        <f>IF(B18010="","",HOUR(A18010))</f>
        <v/>
      </c>
      <c r="E18010">
        <f>IF(B18010="","",IF(INPUT!$I$1="","",IF(C18010&lt;(INT(INPUT!$I$1)-INPUT!$I$2),"Off Meds",IF(C18010&lt;=(INT(INPUT!$I$1)+INPUT!$I$2),"Washout","On Meds"))))</f>
        <v/>
      </c>
      <c r="F18010">
        <f>IF(B18010="","",1.509*(LN(B18010)^1.084-5.381))</f>
        <v/>
      </c>
      <c r="G18010">
        <f>IF(F18010="","",IF(F18010&lt;0,10*F18010^2,0))</f>
        <v/>
      </c>
      <c r="H18010">
        <f>IF(F18010="","",IF(F18010&gt;0,10*F18010^2,0))</f>
        <v/>
      </c>
    </row>
    <row r="18011">
      <c r="A18011">
        <f>Input!A18011</f>
        <v/>
      </c>
      <c r="B18011">
        <f>IF(ISNUMBER(Input!B18011),IF(AND(Input!B18011&gt;=20,Input!B18011&lt;=700),Input!B18011,""),"")</f>
        <v/>
      </c>
      <c r="C18011">
        <f>IF(B18011="","",INT(A18011))</f>
        <v/>
      </c>
      <c r="D18011">
        <f>IF(B18011="","",HOUR(A18011))</f>
        <v/>
      </c>
      <c r="E18011">
        <f>IF(B18011="","",IF(INPUT!$I$1="","",IF(C18011&lt;(INT(INPUT!$I$1)-INPUT!$I$2),"Off Meds",IF(C18011&lt;=(INT(INPUT!$I$1)+INPUT!$I$2),"Washout","On Meds"))))</f>
        <v/>
      </c>
      <c r="F18011">
        <f>IF(B18011="","",1.509*(LN(B18011)^1.084-5.381))</f>
        <v/>
      </c>
      <c r="G18011">
        <f>IF(F18011="","",IF(F18011&lt;0,10*F18011^2,0))</f>
        <v/>
      </c>
      <c r="H18011">
        <f>IF(F18011="","",IF(F18011&gt;0,10*F18011^2,0))</f>
        <v/>
      </c>
    </row>
    <row r="18012">
      <c r="A18012">
        <f>Input!A18012</f>
        <v/>
      </c>
      <c r="B18012">
        <f>IF(ISNUMBER(Input!B18012),IF(AND(Input!B18012&gt;=20,Input!B18012&lt;=700),Input!B18012,""),"")</f>
        <v/>
      </c>
      <c r="C18012">
        <f>IF(B18012="","",INT(A18012))</f>
        <v/>
      </c>
      <c r="D18012">
        <f>IF(B18012="","",HOUR(A18012))</f>
        <v/>
      </c>
      <c r="E18012">
        <f>IF(B18012="","",IF(INPUT!$I$1="","",IF(C18012&lt;(INT(INPUT!$I$1)-INPUT!$I$2),"Off Meds",IF(C18012&lt;=(INT(INPUT!$I$1)+INPUT!$I$2),"Washout","On Meds"))))</f>
        <v/>
      </c>
      <c r="F18012">
        <f>IF(B18012="","",1.509*(LN(B18012)^1.084-5.381))</f>
        <v/>
      </c>
      <c r="G18012">
        <f>IF(F18012="","",IF(F18012&lt;0,10*F18012^2,0))</f>
        <v/>
      </c>
      <c r="H18012">
        <f>IF(F18012="","",IF(F18012&gt;0,10*F18012^2,0))</f>
        <v/>
      </c>
    </row>
    <row r="18013">
      <c r="A18013">
        <f>Input!A18013</f>
        <v/>
      </c>
      <c r="B18013">
        <f>IF(ISNUMBER(Input!B18013),IF(AND(Input!B18013&gt;=20,Input!B18013&lt;=700),Input!B18013,""),"")</f>
        <v/>
      </c>
      <c r="C18013">
        <f>IF(B18013="","",INT(A18013))</f>
        <v/>
      </c>
      <c r="D18013">
        <f>IF(B18013="","",HOUR(A18013))</f>
        <v/>
      </c>
      <c r="E18013">
        <f>IF(B18013="","",IF(INPUT!$I$1="","",IF(C18013&lt;(INT(INPUT!$I$1)-INPUT!$I$2),"Off Meds",IF(C18013&lt;=(INT(INPUT!$I$1)+INPUT!$I$2),"Washout","On Meds"))))</f>
        <v/>
      </c>
      <c r="F18013">
        <f>IF(B18013="","",1.509*(LN(B18013)^1.084-5.381))</f>
        <v/>
      </c>
      <c r="G18013">
        <f>IF(F18013="","",IF(F18013&lt;0,10*F18013^2,0))</f>
        <v/>
      </c>
      <c r="H18013">
        <f>IF(F18013="","",IF(F18013&gt;0,10*F18013^2,0))</f>
        <v/>
      </c>
    </row>
    <row r="18014">
      <c r="A18014">
        <f>Input!A18014</f>
        <v/>
      </c>
      <c r="B18014">
        <f>IF(ISNUMBER(Input!B18014),IF(AND(Input!B18014&gt;=20,Input!B18014&lt;=700),Input!B18014,""),"")</f>
        <v/>
      </c>
      <c r="C18014">
        <f>IF(B18014="","",INT(A18014))</f>
        <v/>
      </c>
      <c r="D18014">
        <f>IF(B18014="","",HOUR(A18014))</f>
        <v/>
      </c>
      <c r="E18014">
        <f>IF(B18014="","",IF(INPUT!$I$1="","",IF(C18014&lt;(INT(INPUT!$I$1)-INPUT!$I$2),"Off Meds",IF(C18014&lt;=(INT(INPUT!$I$1)+INPUT!$I$2),"Washout","On Meds"))))</f>
        <v/>
      </c>
      <c r="F18014">
        <f>IF(B18014="","",1.509*(LN(B18014)^1.084-5.381))</f>
        <v/>
      </c>
      <c r="G18014">
        <f>IF(F18014="","",IF(F18014&lt;0,10*F18014^2,0))</f>
        <v/>
      </c>
      <c r="H18014">
        <f>IF(F18014="","",IF(F18014&gt;0,10*F18014^2,0))</f>
        <v/>
      </c>
    </row>
    <row r="18015">
      <c r="A18015">
        <f>Input!A18015</f>
        <v/>
      </c>
      <c r="B18015">
        <f>IF(ISNUMBER(Input!B18015),IF(AND(Input!B18015&gt;=20,Input!B18015&lt;=700),Input!B18015,""),"")</f>
        <v/>
      </c>
      <c r="C18015">
        <f>IF(B18015="","",INT(A18015))</f>
        <v/>
      </c>
      <c r="D18015">
        <f>IF(B18015="","",HOUR(A18015))</f>
        <v/>
      </c>
      <c r="E18015">
        <f>IF(B18015="","",IF(INPUT!$I$1="","",IF(C18015&lt;(INT(INPUT!$I$1)-INPUT!$I$2),"Off Meds",IF(C18015&lt;=(INT(INPUT!$I$1)+INPUT!$I$2),"Washout","On Meds"))))</f>
        <v/>
      </c>
      <c r="F18015">
        <f>IF(B18015="","",1.509*(LN(B18015)^1.084-5.381))</f>
        <v/>
      </c>
      <c r="G18015">
        <f>IF(F18015="","",IF(F18015&lt;0,10*F18015^2,0))</f>
        <v/>
      </c>
      <c r="H18015">
        <f>IF(F18015="","",IF(F18015&gt;0,10*F18015^2,0))</f>
        <v/>
      </c>
    </row>
    <row r="18016">
      <c r="A18016">
        <f>Input!A18016</f>
        <v/>
      </c>
      <c r="B18016">
        <f>IF(ISNUMBER(Input!B18016),IF(AND(Input!B18016&gt;=20,Input!B18016&lt;=700),Input!B18016,""),"")</f>
        <v/>
      </c>
      <c r="C18016">
        <f>IF(B18016="","",INT(A18016))</f>
        <v/>
      </c>
      <c r="D18016">
        <f>IF(B18016="","",HOUR(A18016))</f>
        <v/>
      </c>
      <c r="E18016">
        <f>IF(B18016="","",IF(INPUT!$I$1="","",IF(C18016&lt;(INT(INPUT!$I$1)-INPUT!$I$2),"Off Meds",IF(C18016&lt;=(INT(INPUT!$I$1)+INPUT!$I$2),"Washout","On Meds"))))</f>
        <v/>
      </c>
      <c r="F18016">
        <f>IF(B18016="","",1.509*(LN(B18016)^1.084-5.381))</f>
        <v/>
      </c>
      <c r="G18016">
        <f>IF(F18016="","",IF(F18016&lt;0,10*F18016^2,0))</f>
        <v/>
      </c>
      <c r="H18016">
        <f>IF(F18016="","",IF(F18016&gt;0,10*F18016^2,0))</f>
        <v/>
      </c>
    </row>
    <row r="18017">
      <c r="A18017">
        <f>Input!A18017</f>
        <v/>
      </c>
      <c r="B18017">
        <f>IF(ISNUMBER(Input!B18017),IF(AND(Input!B18017&gt;=20,Input!B18017&lt;=700),Input!B18017,""),"")</f>
        <v/>
      </c>
      <c r="C18017">
        <f>IF(B18017="","",INT(A18017))</f>
        <v/>
      </c>
      <c r="D18017">
        <f>IF(B18017="","",HOUR(A18017))</f>
        <v/>
      </c>
      <c r="E18017">
        <f>IF(B18017="","",IF(INPUT!$I$1="","",IF(C18017&lt;(INT(INPUT!$I$1)-INPUT!$I$2),"Off Meds",IF(C18017&lt;=(INT(INPUT!$I$1)+INPUT!$I$2),"Washout","On Meds"))))</f>
        <v/>
      </c>
      <c r="F18017">
        <f>IF(B18017="","",1.509*(LN(B18017)^1.084-5.381))</f>
        <v/>
      </c>
      <c r="G18017">
        <f>IF(F18017="","",IF(F18017&lt;0,10*F18017^2,0))</f>
        <v/>
      </c>
      <c r="H18017">
        <f>IF(F18017="","",IF(F18017&gt;0,10*F18017^2,0))</f>
        <v/>
      </c>
    </row>
    <row r="18018">
      <c r="A18018">
        <f>Input!A18018</f>
        <v/>
      </c>
      <c r="B18018">
        <f>IF(ISNUMBER(Input!B18018),IF(AND(Input!B18018&gt;=20,Input!B18018&lt;=700),Input!B18018,""),"")</f>
        <v/>
      </c>
      <c r="C18018">
        <f>IF(B18018="","",INT(A18018))</f>
        <v/>
      </c>
      <c r="D18018">
        <f>IF(B18018="","",HOUR(A18018))</f>
        <v/>
      </c>
      <c r="E18018">
        <f>IF(B18018="","",IF(INPUT!$I$1="","",IF(C18018&lt;(INT(INPUT!$I$1)-INPUT!$I$2),"Off Meds",IF(C18018&lt;=(INT(INPUT!$I$1)+INPUT!$I$2),"Washout","On Meds"))))</f>
        <v/>
      </c>
      <c r="F18018">
        <f>IF(B18018="","",1.509*(LN(B18018)^1.084-5.381))</f>
        <v/>
      </c>
      <c r="G18018">
        <f>IF(F18018="","",IF(F18018&lt;0,10*F18018^2,0))</f>
        <v/>
      </c>
      <c r="H18018">
        <f>IF(F18018="","",IF(F18018&gt;0,10*F18018^2,0))</f>
        <v/>
      </c>
    </row>
    <row r="18019">
      <c r="A18019">
        <f>Input!A18019</f>
        <v/>
      </c>
      <c r="B18019">
        <f>IF(ISNUMBER(Input!B18019),IF(AND(Input!B18019&gt;=20,Input!B18019&lt;=700),Input!B18019,""),"")</f>
        <v/>
      </c>
      <c r="C18019">
        <f>IF(B18019="","",INT(A18019))</f>
        <v/>
      </c>
      <c r="D18019">
        <f>IF(B18019="","",HOUR(A18019))</f>
        <v/>
      </c>
      <c r="E18019">
        <f>IF(B18019="","",IF(INPUT!$I$1="","",IF(C18019&lt;(INT(INPUT!$I$1)-INPUT!$I$2),"Off Meds",IF(C18019&lt;=(INT(INPUT!$I$1)+INPUT!$I$2),"Washout","On Meds"))))</f>
        <v/>
      </c>
      <c r="F18019">
        <f>IF(B18019="","",1.509*(LN(B18019)^1.084-5.381))</f>
        <v/>
      </c>
      <c r="G18019">
        <f>IF(F18019="","",IF(F18019&lt;0,10*F18019^2,0))</f>
        <v/>
      </c>
      <c r="H18019">
        <f>IF(F18019="","",IF(F18019&gt;0,10*F18019^2,0))</f>
        <v/>
      </c>
    </row>
    <row r="18020">
      <c r="A18020">
        <f>Input!A18020</f>
        <v/>
      </c>
      <c r="B18020">
        <f>IF(ISNUMBER(Input!B18020),IF(AND(Input!B18020&gt;=20,Input!B18020&lt;=700),Input!B18020,""),"")</f>
        <v/>
      </c>
      <c r="C18020">
        <f>IF(B18020="","",INT(A18020))</f>
        <v/>
      </c>
      <c r="D18020">
        <f>IF(B18020="","",HOUR(A18020))</f>
        <v/>
      </c>
      <c r="E18020">
        <f>IF(B18020="","",IF(INPUT!$I$1="","",IF(C18020&lt;(INT(INPUT!$I$1)-INPUT!$I$2),"Off Meds",IF(C18020&lt;=(INT(INPUT!$I$1)+INPUT!$I$2),"Washout","On Meds"))))</f>
        <v/>
      </c>
      <c r="F18020">
        <f>IF(B18020="","",1.509*(LN(B18020)^1.084-5.381))</f>
        <v/>
      </c>
      <c r="G18020">
        <f>IF(F18020="","",IF(F18020&lt;0,10*F18020^2,0))</f>
        <v/>
      </c>
      <c r="H18020">
        <f>IF(F18020="","",IF(F18020&gt;0,10*F18020^2,0))</f>
        <v/>
      </c>
    </row>
    <row r="18021">
      <c r="A18021">
        <f>Input!A18021</f>
        <v/>
      </c>
      <c r="B18021">
        <f>IF(ISNUMBER(Input!B18021),IF(AND(Input!B18021&gt;=20,Input!B18021&lt;=700),Input!B18021,""),"")</f>
        <v/>
      </c>
      <c r="C18021">
        <f>IF(B18021="","",INT(A18021))</f>
        <v/>
      </c>
      <c r="D18021">
        <f>IF(B18021="","",HOUR(A18021))</f>
        <v/>
      </c>
      <c r="E18021">
        <f>IF(B18021="","",IF(INPUT!$I$1="","",IF(C18021&lt;(INT(INPUT!$I$1)-INPUT!$I$2),"Off Meds",IF(C18021&lt;=(INT(INPUT!$I$1)+INPUT!$I$2),"Washout","On Meds"))))</f>
        <v/>
      </c>
      <c r="F18021">
        <f>IF(B18021="","",1.509*(LN(B18021)^1.084-5.381))</f>
        <v/>
      </c>
      <c r="G18021">
        <f>IF(F18021="","",IF(F18021&lt;0,10*F18021^2,0))</f>
        <v/>
      </c>
      <c r="H18021">
        <f>IF(F18021="","",IF(F18021&gt;0,10*F18021^2,0))</f>
        <v/>
      </c>
    </row>
    <row r="18022">
      <c r="A18022">
        <f>Input!A18022</f>
        <v/>
      </c>
      <c r="B18022">
        <f>IF(ISNUMBER(Input!B18022),IF(AND(Input!B18022&gt;=20,Input!B18022&lt;=700),Input!B18022,""),"")</f>
        <v/>
      </c>
      <c r="C18022">
        <f>IF(B18022="","",INT(A18022))</f>
        <v/>
      </c>
      <c r="D18022">
        <f>IF(B18022="","",HOUR(A18022))</f>
        <v/>
      </c>
      <c r="E18022">
        <f>IF(B18022="","",IF(INPUT!$I$1="","",IF(C18022&lt;(INT(INPUT!$I$1)-INPUT!$I$2),"Off Meds",IF(C18022&lt;=(INT(INPUT!$I$1)+INPUT!$I$2),"Washout","On Meds"))))</f>
        <v/>
      </c>
      <c r="F18022">
        <f>IF(B18022="","",1.509*(LN(B18022)^1.084-5.381))</f>
        <v/>
      </c>
      <c r="G18022">
        <f>IF(F18022="","",IF(F18022&lt;0,10*F18022^2,0))</f>
        <v/>
      </c>
      <c r="H18022">
        <f>IF(F18022="","",IF(F18022&gt;0,10*F18022^2,0))</f>
        <v/>
      </c>
    </row>
    <row r="18023">
      <c r="A18023">
        <f>Input!A18023</f>
        <v/>
      </c>
      <c r="B18023">
        <f>IF(ISNUMBER(Input!B18023),IF(AND(Input!B18023&gt;=20,Input!B18023&lt;=700),Input!B18023,""),"")</f>
        <v/>
      </c>
      <c r="C18023">
        <f>IF(B18023="","",INT(A18023))</f>
        <v/>
      </c>
      <c r="D18023">
        <f>IF(B18023="","",HOUR(A18023))</f>
        <v/>
      </c>
      <c r="E18023">
        <f>IF(B18023="","",IF(INPUT!$I$1="","",IF(C18023&lt;(INT(INPUT!$I$1)-INPUT!$I$2),"Off Meds",IF(C18023&lt;=(INT(INPUT!$I$1)+INPUT!$I$2),"Washout","On Meds"))))</f>
        <v/>
      </c>
      <c r="F18023">
        <f>IF(B18023="","",1.509*(LN(B18023)^1.084-5.381))</f>
        <v/>
      </c>
      <c r="G18023">
        <f>IF(F18023="","",IF(F18023&lt;0,10*F18023^2,0))</f>
        <v/>
      </c>
      <c r="H18023">
        <f>IF(F18023="","",IF(F18023&gt;0,10*F18023^2,0))</f>
        <v/>
      </c>
    </row>
    <row r="18024">
      <c r="A18024">
        <f>Input!A18024</f>
        <v/>
      </c>
      <c r="B18024">
        <f>IF(ISNUMBER(Input!B18024),IF(AND(Input!B18024&gt;=20,Input!B18024&lt;=700),Input!B18024,""),"")</f>
        <v/>
      </c>
      <c r="C18024">
        <f>IF(B18024="","",INT(A18024))</f>
        <v/>
      </c>
      <c r="D18024">
        <f>IF(B18024="","",HOUR(A18024))</f>
        <v/>
      </c>
      <c r="E18024">
        <f>IF(B18024="","",IF(INPUT!$I$1="","",IF(C18024&lt;(INT(INPUT!$I$1)-INPUT!$I$2),"Off Meds",IF(C18024&lt;=(INT(INPUT!$I$1)+INPUT!$I$2),"Washout","On Meds"))))</f>
        <v/>
      </c>
      <c r="F18024">
        <f>IF(B18024="","",1.509*(LN(B18024)^1.084-5.381))</f>
        <v/>
      </c>
      <c r="G18024">
        <f>IF(F18024="","",IF(F18024&lt;0,10*F18024^2,0))</f>
        <v/>
      </c>
      <c r="H18024">
        <f>IF(F18024="","",IF(F18024&gt;0,10*F18024^2,0))</f>
        <v/>
      </c>
    </row>
    <row r="18025">
      <c r="A18025">
        <f>Input!A18025</f>
        <v/>
      </c>
      <c r="B18025">
        <f>IF(ISNUMBER(Input!B18025),IF(AND(Input!B18025&gt;=20,Input!B18025&lt;=700),Input!B18025,""),"")</f>
        <v/>
      </c>
      <c r="C18025">
        <f>IF(B18025="","",INT(A18025))</f>
        <v/>
      </c>
      <c r="D18025">
        <f>IF(B18025="","",HOUR(A18025))</f>
        <v/>
      </c>
      <c r="E18025">
        <f>IF(B18025="","",IF(INPUT!$I$1="","",IF(C18025&lt;(INT(INPUT!$I$1)-INPUT!$I$2),"Off Meds",IF(C18025&lt;=(INT(INPUT!$I$1)+INPUT!$I$2),"Washout","On Meds"))))</f>
        <v/>
      </c>
      <c r="F18025">
        <f>IF(B18025="","",1.509*(LN(B18025)^1.084-5.381))</f>
        <v/>
      </c>
      <c r="G18025">
        <f>IF(F18025="","",IF(F18025&lt;0,10*F18025^2,0))</f>
        <v/>
      </c>
      <c r="H18025">
        <f>IF(F18025="","",IF(F18025&gt;0,10*F18025^2,0))</f>
        <v/>
      </c>
    </row>
    <row r="18026">
      <c r="A18026">
        <f>Input!A18026</f>
        <v/>
      </c>
      <c r="B18026">
        <f>IF(ISNUMBER(Input!B18026),IF(AND(Input!B18026&gt;=20,Input!B18026&lt;=700),Input!B18026,""),"")</f>
        <v/>
      </c>
      <c r="C18026">
        <f>IF(B18026="","",INT(A18026))</f>
        <v/>
      </c>
      <c r="D18026">
        <f>IF(B18026="","",HOUR(A18026))</f>
        <v/>
      </c>
      <c r="E18026">
        <f>IF(B18026="","",IF(INPUT!$I$1="","",IF(C18026&lt;(INT(INPUT!$I$1)-INPUT!$I$2),"Off Meds",IF(C18026&lt;=(INT(INPUT!$I$1)+INPUT!$I$2),"Washout","On Meds"))))</f>
        <v/>
      </c>
      <c r="F18026">
        <f>IF(B18026="","",1.509*(LN(B18026)^1.084-5.381))</f>
        <v/>
      </c>
      <c r="G18026">
        <f>IF(F18026="","",IF(F18026&lt;0,10*F18026^2,0))</f>
        <v/>
      </c>
      <c r="H18026">
        <f>IF(F18026="","",IF(F18026&gt;0,10*F18026^2,0))</f>
        <v/>
      </c>
    </row>
    <row r="18027">
      <c r="A18027">
        <f>Input!A18027</f>
        <v/>
      </c>
      <c r="B18027">
        <f>IF(ISNUMBER(Input!B18027),IF(AND(Input!B18027&gt;=20,Input!B18027&lt;=700),Input!B18027,""),"")</f>
        <v/>
      </c>
      <c r="C18027">
        <f>IF(B18027="","",INT(A18027))</f>
        <v/>
      </c>
      <c r="D18027">
        <f>IF(B18027="","",HOUR(A18027))</f>
        <v/>
      </c>
      <c r="E18027">
        <f>IF(B18027="","",IF(INPUT!$I$1="","",IF(C18027&lt;(INT(INPUT!$I$1)-INPUT!$I$2),"Off Meds",IF(C18027&lt;=(INT(INPUT!$I$1)+INPUT!$I$2),"Washout","On Meds"))))</f>
        <v/>
      </c>
      <c r="F18027">
        <f>IF(B18027="","",1.509*(LN(B18027)^1.084-5.381))</f>
        <v/>
      </c>
      <c r="G18027">
        <f>IF(F18027="","",IF(F18027&lt;0,10*F18027^2,0))</f>
        <v/>
      </c>
      <c r="H18027">
        <f>IF(F18027="","",IF(F18027&gt;0,10*F18027^2,0))</f>
        <v/>
      </c>
    </row>
    <row r="18028">
      <c r="A18028">
        <f>Input!A18028</f>
        <v/>
      </c>
      <c r="B18028">
        <f>IF(ISNUMBER(Input!B18028),IF(AND(Input!B18028&gt;=20,Input!B18028&lt;=700),Input!B18028,""),"")</f>
        <v/>
      </c>
      <c r="C18028">
        <f>IF(B18028="","",INT(A18028))</f>
        <v/>
      </c>
      <c r="D18028">
        <f>IF(B18028="","",HOUR(A18028))</f>
        <v/>
      </c>
      <c r="E18028">
        <f>IF(B18028="","",IF(INPUT!$I$1="","",IF(C18028&lt;(INT(INPUT!$I$1)-INPUT!$I$2),"Off Meds",IF(C18028&lt;=(INT(INPUT!$I$1)+INPUT!$I$2),"Washout","On Meds"))))</f>
        <v/>
      </c>
      <c r="F18028">
        <f>IF(B18028="","",1.509*(LN(B18028)^1.084-5.381))</f>
        <v/>
      </c>
      <c r="G18028">
        <f>IF(F18028="","",IF(F18028&lt;0,10*F18028^2,0))</f>
        <v/>
      </c>
      <c r="H18028">
        <f>IF(F18028="","",IF(F18028&gt;0,10*F18028^2,0))</f>
        <v/>
      </c>
    </row>
    <row r="18029">
      <c r="A18029">
        <f>Input!A18029</f>
        <v/>
      </c>
      <c r="B18029">
        <f>IF(ISNUMBER(Input!B18029),IF(AND(Input!B18029&gt;=20,Input!B18029&lt;=700),Input!B18029,""),"")</f>
        <v/>
      </c>
      <c r="C18029">
        <f>IF(B18029="","",INT(A18029))</f>
        <v/>
      </c>
      <c r="D18029">
        <f>IF(B18029="","",HOUR(A18029))</f>
        <v/>
      </c>
      <c r="E18029">
        <f>IF(B18029="","",IF(INPUT!$I$1="","",IF(C18029&lt;(INT(INPUT!$I$1)-INPUT!$I$2),"Off Meds",IF(C18029&lt;=(INT(INPUT!$I$1)+INPUT!$I$2),"Washout","On Meds"))))</f>
        <v/>
      </c>
      <c r="F18029">
        <f>IF(B18029="","",1.509*(LN(B18029)^1.084-5.381))</f>
        <v/>
      </c>
      <c r="G18029">
        <f>IF(F18029="","",IF(F18029&lt;0,10*F18029^2,0))</f>
        <v/>
      </c>
      <c r="H18029">
        <f>IF(F18029="","",IF(F18029&gt;0,10*F18029^2,0))</f>
        <v/>
      </c>
    </row>
    <row r="18030">
      <c r="A18030">
        <f>Input!A18030</f>
        <v/>
      </c>
      <c r="B18030">
        <f>IF(ISNUMBER(Input!B18030),IF(AND(Input!B18030&gt;=20,Input!B18030&lt;=700),Input!B18030,""),"")</f>
        <v/>
      </c>
      <c r="C18030">
        <f>IF(B18030="","",INT(A18030))</f>
        <v/>
      </c>
      <c r="D18030">
        <f>IF(B18030="","",HOUR(A18030))</f>
        <v/>
      </c>
      <c r="E18030">
        <f>IF(B18030="","",IF(INPUT!$I$1="","",IF(C18030&lt;(INT(INPUT!$I$1)-INPUT!$I$2),"Off Meds",IF(C18030&lt;=(INT(INPUT!$I$1)+INPUT!$I$2),"Washout","On Meds"))))</f>
        <v/>
      </c>
      <c r="F18030">
        <f>IF(B18030="","",1.509*(LN(B18030)^1.084-5.381))</f>
        <v/>
      </c>
      <c r="G18030">
        <f>IF(F18030="","",IF(F18030&lt;0,10*F18030^2,0))</f>
        <v/>
      </c>
      <c r="H18030">
        <f>IF(F18030="","",IF(F18030&gt;0,10*F18030^2,0))</f>
        <v/>
      </c>
    </row>
    <row r="18031">
      <c r="A18031">
        <f>Input!A18031</f>
        <v/>
      </c>
      <c r="B18031">
        <f>IF(ISNUMBER(Input!B18031),IF(AND(Input!B18031&gt;=20,Input!B18031&lt;=700),Input!B18031,""),"")</f>
        <v/>
      </c>
      <c r="C18031">
        <f>IF(B18031="","",INT(A18031))</f>
        <v/>
      </c>
      <c r="D18031">
        <f>IF(B18031="","",HOUR(A18031))</f>
        <v/>
      </c>
      <c r="E18031">
        <f>IF(B18031="","",IF(INPUT!$I$1="","",IF(C18031&lt;(INT(INPUT!$I$1)-INPUT!$I$2),"Off Meds",IF(C18031&lt;=(INT(INPUT!$I$1)+INPUT!$I$2),"Washout","On Meds"))))</f>
        <v/>
      </c>
      <c r="F18031">
        <f>IF(B18031="","",1.509*(LN(B18031)^1.084-5.381))</f>
        <v/>
      </c>
      <c r="G18031">
        <f>IF(F18031="","",IF(F18031&lt;0,10*F18031^2,0))</f>
        <v/>
      </c>
      <c r="H18031">
        <f>IF(F18031="","",IF(F18031&gt;0,10*F18031^2,0))</f>
        <v/>
      </c>
    </row>
    <row r="18032">
      <c r="A18032">
        <f>Input!A18032</f>
        <v/>
      </c>
      <c r="B18032">
        <f>IF(ISNUMBER(Input!B18032),IF(AND(Input!B18032&gt;=20,Input!B18032&lt;=700),Input!B18032,""),"")</f>
        <v/>
      </c>
      <c r="C18032">
        <f>IF(B18032="","",INT(A18032))</f>
        <v/>
      </c>
      <c r="D18032">
        <f>IF(B18032="","",HOUR(A18032))</f>
        <v/>
      </c>
      <c r="E18032">
        <f>IF(B18032="","",IF(INPUT!$I$1="","",IF(C18032&lt;(INT(INPUT!$I$1)-INPUT!$I$2),"Off Meds",IF(C18032&lt;=(INT(INPUT!$I$1)+INPUT!$I$2),"Washout","On Meds"))))</f>
        <v/>
      </c>
      <c r="F18032">
        <f>IF(B18032="","",1.509*(LN(B18032)^1.084-5.381))</f>
        <v/>
      </c>
      <c r="G18032">
        <f>IF(F18032="","",IF(F18032&lt;0,10*F18032^2,0))</f>
        <v/>
      </c>
      <c r="H18032">
        <f>IF(F18032="","",IF(F18032&gt;0,10*F18032^2,0))</f>
        <v/>
      </c>
    </row>
    <row r="18033">
      <c r="A18033">
        <f>Input!A18033</f>
        <v/>
      </c>
      <c r="B18033">
        <f>IF(ISNUMBER(Input!B18033),IF(AND(Input!B18033&gt;=20,Input!B18033&lt;=700),Input!B18033,""),"")</f>
        <v/>
      </c>
      <c r="C18033">
        <f>IF(B18033="","",INT(A18033))</f>
        <v/>
      </c>
      <c r="D18033">
        <f>IF(B18033="","",HOUR(A18033))</f>
        <v/>
      </c>
      <c r="E18033">
        <f>IF(B18033="","",IF(INPUT!$I$1="","",IF(C18033&lt;(INT(INPUT!$I$1)-INPUT!$I$2),"Off Meds",IF(C18033&lt;=(INT(INPUT!$I$1)+INPUT!$I$2),"Washout","On Meds"))))</f>
        <v/>
      </c>
      <c r="F18033">
        <f>IF(B18033="","",1.509*(LN(B18033)^1.084-5.381))</f>
        <v/>
      </c>
      <c r="G18033">
        <f>IF(F18033="","",IF(F18033&lt;0,10*F18033^2,0))</f>
        <v/>
      </c>
      <c r="H18033">
        <f>IF(F18033="","",IF(F18033&gt;0,10*F18033^2,0))</f>
        <v/>
      </c>
    </row>
    <row r="18034">
      <c r="A18034">
        <f>Input!A18034</f>
        <v/>
      </c>
      <c r="B18034">
        <f>IF(ISNUMBER(Input!B18034),IF(AND(Input!B18034&gt;=20,Input!B18034&lt;=700),Input!B18034,""),"")</f>
        <v/>
      </c>
      <c r="C18034">
        <f>IF(B18034="","",INT(A18034))</f>
        <v/>
      </c>
      <c r="D18034">
        <f>IF(B18034="","",HOUR(A18034))</f>
        <v/>
      </c>
      <c r="E18034">
        <f>IF(B18034="","",IF(INPUT!$I$1="","",IF(C18034&lt;(INT(INPUT!$I$1)-INPUT!$I$2),"Off Meds",IF(C18034&lt;=(INT(INPUT!$I$1)+INPUT!$I$2),"Washout","On Meds"))))</f>
        <v/>
      </c>
      <c r="F18034">
        <f>IF(B18034="","",1.509*(LN(B18034)^1.084-5.381))</f>
        <v/>
      </c>
      <c r="G18034">
        <f>IF(F18034="","",IF(F18034&lt;0,10*F18034^2,0))</f>
        <v/>
      </c>
      <c r="H18034">
        <f>IF(F18034="","",IF(F18034&gt;0,10*F18034^2,0))</f>
        <v/>
      </c>
    </row>
    <row r="18035">
      <c r="A18035">
        <f>Input!A18035</f>
        <v/>
      </c>
      <c r="B18035">
        <f>IF(ISNUMBER(Input!B18035),IF(AND(Input!B18035&gt;=20,Input!B18035&lt;=700),Input!B18035,""),"")</f>
        <v/>
      </c>
      <c r="C18035">
        <f>IF(B18035="","",INT(A18035))</f>
        <v/>
      </c>
      <c r="D18035">
        <f>IF(B18035="","",HOUR(A18035))</f>
        <v/>
      </c>
      <c r="E18035">
        <f>IF(B18035="","",IF(INPUT!$I$1="","",IF(C18035&lt;(INT(INPUT!$I$1)-INPUT!$I$2),"Off Meds",IF(C18035&lt;=(INT(INPUT!$I$1)+INPUT!$I$2),"Washout","On Meds"))))</f>
        <v/>
      </c>
      <c r="F18035">
        <f>IF(B18035="","",1.509*(LN(B18035)^1.084-5.381))</f>
        <v/>
      </c>
      <c r="G18035">
        <f>IF(F18035="","",IF(F18035&lt;0,10*F18035^2,0))</f>
        <v/>
      </c>
      <c r="H18035">
        <f>IF(F18035="","",IF(F18035&gt;0,10*F18035^2,0))</f>
        <v/>
      </c>
    </row>
    <row r="18036">
      <c r="A18036">
        <f>Input!A18036</f>
        <v/>
      </c>
      <c r="B18036">
        <f>IF(ISNUMBER(Input!B18036),IF(AND(Input!B18036&gt;=20,Input!B18036&lt;=700),Input!B18036,""),"")</f>
        <v/>
      </c>
      <c r="C18036">
        <f>IF(B18036="","",INT(A18036))</f>
        <v/>
      </c>
      <c r="D18036">
        <f>IF(B18036="","",HOUR(A18036))</f>
        <v/>
      </c>
      <c r="E18036">
        <f>IF(B18036="","",IF(INPUT!$I$1="","",IF(C18036&lt;(INT(INPUT!$I$1)-INPUT!$I$2),"Off Meds",IF(C18036&lt;=(INT(INPUT!$I$1)+INPUT!$I$2),"Washout","On Meds"))))</f>
        <v/>
      </c>
      <c r="F18036">
        <f>IF(B18036="","",1.509*(LN(B18036)^1.084-5.381))</f>
        <v/>
      </c>
      <c r="G18036">
        <f>IF(F18036="","",IF(F18036&lt;0,10*F18036^2,0))</f>
        <v/>
      </c>
      <c r="H18036">
        <f>IF(F18036="","",IF(F18036&gt;0,10*F18036^2,0))</f>
        <v/>
      </c>
    </row>
    <row r="18037">
      <c r="A18037">
        <f>Input!A18037</f>
        <v/>
      </c>
      <c r="B18037">
        <f>IF(ISNUMBER(Input!B18037),IF(AND(Input!B18037&gt;=20,Input!B18037&lt;=700),Input!B18037,""),"")</f>
        <v/>
      </c>
      <c r="C18037">
        <f>IF(B18037="","",INT(A18037))</f>
        <v/>
      </c>
      <c r="D18037">
        <f>IF(B18037="","",HOUR(A18037))</f>
        <v/>
      </c>
      <c r="E18037">
        <f>IF(B18037="","",IF(INPUT!$I$1="","",IF(C18037&lt;(INT(INPUT!$I$1)-INPUT!$I$2),"Off Meds",IF(C18037&lt;=(INT(INPUT!$I$1)+INPUT!$I$2),"Washout","On Meds"))))</f>
        <v/>
      </c>
      <c r="F18037">
        <f>IF(B18037="","",1.509*(LN(B18037)^1.084-5.381))</f>
        <v/>
      </c>
      <c r="G18037">
        <f>IF(F18037="","",IF(F18037&lt;0,10*F18037^2,0))</f>
        <v/>
      </c>
      <c r="H18037">
        <f>IF(F18037="","",IF(F18037&gt;0,10*F18037^2,0))</f>
        <v/>
      </c>
    </row>
    <row r="18038">
      <c r="A18038">
        <f>Input!A18038</f>
        <v/>
      </c>
      <c r="B18038">
        <f>IF(ISNUMBER(Input!B18038),IF(AND(Input!B18038&gt;=20,Input!B18038&lt;=700),Input!B18038,""),"")</f>
        <v/>
      </c>
      <c r="C18038">
        <f>IF(B18038="","",INT(A18038))</f>
        <v/>
      </c>
      <c r="D18038">
        <f>IF(B18038="","",HOUR(A18038))</f>
        <v/>
      </c>
      <c r="E18038">
        <f>IF(B18038="","",IF(INPUT!$I$1="","",IF(C18038&lt;(INT(INPUT!$I$1)-INPUT!$I$2),"Off Meds",IF(C18038&lt;=(INT(INPUT!$I$1)+INPUT!$I$2),"Washout","On Meds"))))</f>
        <v/>
      </c>
      <c r="F18038">
        <f>IF(B18038="","",1.509*(LN(B18038)^1.084-5.381))</f>
        <v/>
      </c>
      <c r="G18038">
        <f>IF(F18038="","",IF(F18038&lt;0,10*F18038^2,0))</f>
        <v/>
      </c>
      <c r="H18038">
        <f>IF(F18038="","",IF(F18038&gt;0,10*F18038^2,0))</f>
        <v/>
      </c>
    </row>
    <row r="18039">
      <c r="A18039">
        <f>Input!A18039</f>
        <v/>
      </c>
      <c r="B18039">
        <f>IF(ISNUMBER(Input!B18039),IF(AND(Input!B18039&gt;=20,Input!B18039&lt;=700),Input!B18039,""),"")</f>
        <v/>
      </c>
      <c r="C18039">
        <f>IF(B18039="","",INT(A18039))</f>
        <v/>
      </c>
      <c r="D18039">
        <f>IF(B18039="","",HOUR(A18039))</f>
        <v/>
      </c>
      <c r="E18039">
        <f>IF(B18039="","",IF(INPUT!$I$1="","",IF(C18039&lt;(INT(INPUT!$I$1)-INPUT!$I$2),"Off Meds",IF(C18039&lt;=(INT(INPUT!$I$1)+INPUT!$I$2),"Washout","On Meds"))))</f>
        <v/>
      </c>
      <c r="F18039">
        <f>IF(B18039="","",1.509*(LN(B18039)^1.084-5.381))</f>
        <v/>
      </c>
      <c r="G18039">
        <f>IF(F18039="","",IF(F18039&lt;0,10*F18039^2,0))</f>
        <v/>
      </c>
      <c r="H18039">
        <f>IF(F18039="","",IF(F18039&gt;0,10*F18039^2,0))</f>
        <v/>
      </c>
    </row>
    <row r="18040">
      <c r="A18040">
        <f>Input!A18040</f>
        <v/>
      </c>
      <c r="B18040">
        <f>IF(ISNUMBER(Input!B18040),IF(AND(Input!B18040&gt;=20,Input!B18040&lt;=700),Input!B18040,""),"")</f>
        <v/>
      </c>
      <c r="C18040">
        <f>IF(B18040="","",INT(A18040))</f>
        <v/>
      </c>
      <c r="D18040">
        <f>IF(B18040="","",HOUR(A18040))</f>
        <v/>
      </c>
      <c r="E18040">
        <f>IF(B18040="","",IF(INPUT!$I$1="","",IF(C18040&lt;(INT(INPUT!$I$1)-INPUT!$I$2),"Off Meds",IF(C18040&lt;=(INT(INPUT!$I$1)+INPUT!$I$2),"Washout","On Meds"))))</f>
        <v/>
      </c>
      <c r="F18040">
        <f>IF(B18040="","",1.509*(LN(B18040)^1.084-5.381))</f>
        <v/>
      </c>
      <c r="G18040">
        <f>IF(F18040="","",IF(F18040&lt;0,10*F18040^2,0))</f>
        <v/>
      </c>
      <c r="H18040">
        <f>IF(F18040="","",IF(F18040&gt;0,10*F18040^2,0))</f>
        <v/>
      </c>
    </row>
    <row r="18041">
      <c r="A18041">
        <f>Input!A18041</f>
        <v/>
      </c>
      <c r="B18041">
        <f>IF(ISNUMBER(Input!B18041),IF(AND(Input!B18041&gt;=20,Input!B18041&lt;=700),Input!B18041,""),"")</f>
        <v/>
      </c>
      <c r="C18041">
        <f>IF(B18041="","",INT(A18041))</f>
        <v/>
      </c>
      <c r="D18041">
        <f>IF(B18041="","",HOUR(A18041))</f>
        <v/>
      </c>
      <c r="E18041">
        <f>IF(B18041="","",IF(INPUT!$I$1="","",IF(C18041&lt;(INT(INPUT!$I$1)-INPUT!$I$2),"Off Meds",IF(C18041&lt;=(INT(INPUT!$I$1)+INPUT!$I$2),"Washout","On Meds"))))</f>
        <v/>
      </c>
      <c r="F18041">
        <f>IF(B18041="","",1.509*(LN(B18041)^1.084-5.381))</f>
        <v/>
      </c>
      <c r="G18041">
        <f>IF(F18041="","",IF(F18041&lt;0,10*F18041^2,0))</f>
        <v/>
      </c>
      <c r="H18041">
        <f>IF(F18041="","",IF(F18041&gt;0,10*F18041^2,0))</f>
        <v/>
      </c>
    </row>
    <row r="18042">
      <c r="A18042">
        <f>Input!A18042</f>
        <v/>
      </c>
      <c r="B18042">
        <f>IF(ISNUMBER(Input!B18042),IF(AND(Input!B18042&gt;=20,Input!B18042&lt;=700),Input!B18042,""),"")</f>
        <v/>
      </c>
      <c r="C18042">
        <f>IF(B18042="","",INT(A18042))</f>
        <v/>
      </c>
      <c r="D18042">
        <f>IF(B18042="","",HOUR(A18042))</f>
        <v/>
      </c>
      <c r="E18042">
        <f>IF(B18042="","",IF(INPUT!$I$1="","",IF(C18042&lt;(INT(INPUT!$I$1)-INPUT!$I$2),"Off Meds",IF(C18042&lt;=(INT(INPUT!$I$1)+INPUT!$I$2),"Washout","On Meds"))))</f>
        <v/>
      </c>
      <c r="F18042">
        <f>IF(B18042="","",1.509*(LN(B18042)^1.084-5.381))</f>
        <v/>
      </c>
      <c r="G18042">
        <f>IF(F18042="","",IF(F18042&lt;0,10*F18042^2,0))</f>
        <v/>
      </c>
      <c r="H18042">
        <f>IF(F18042="","",IF(F18042&gt;0,10*F18042^2,0))</f>
        <v/>
      </c>
    </row>
    <row r="18043">
      <c r="A18043">
        <f>Input!A18043</f>
        <v/>
      </c>
      <c r="B18043">
        <f>IF(ISNUMBER(Input!B18043),IF(AND(Input!B18043&gt;=20,Input!B18043&lt;=700),Input!B18043,""),"")</f>
        <v/>
      </c>
      <c r="C18043">
        <f>IF(B18043="","",INT(A18043))</f>
        <v/>
      </c>
      <c r="D18043">
        <f>IF(B18043="","",HOUR(A18043))</f>
        <v/>
      </c>
      <c r="E18043">
        <f>IF(B18043="","",IF(INPUT!$I$1="","",IF(C18043&lt;(INT(INPUT!$I$1)-INPUT!$I$2),"Off Meds",IF(C18043&lt;=(INT(INPUT!$I$1)+INPUT!$I$2),"Washout","On Meds"))))</f>
        <v/>
      </c>
      <c r="F18043">
        <f>IF(B18043="","",1.509*(LN(B18043)^1.084-5.381))</f>
        <v/>
      </c>
      <c r="G18043">
        <f>IF(F18043="","",IF(F18043&lt;0,10*F18043^2,0))</f>
        <v/>
      </c>
      <c r="H18043">
        <f>IF(F18043="","",IF(F18043&gt;0,10*F18043^2,0))</f>
        <v/>
      </c>
    </row>
    <row r="18044">
      <c r="A18044">
        <f>Input!A18044</f>
        <v/>
      </c>
      <c r="B18044">
        <f>IF(ISNUMBER(Input!B18044),IF(AND(Input!B18044&gt;=20,Input!B18044&lt;=700),Input!B18044,""),"")</f>
        <v/>
      </c>
      <c r="C18044">
        <f>IF(B18044="","",INT(A18044))</f>
        <v/>
      </c>
      <c r="D18044">
        <f>IF(B18044="","",HOUR(A18044))</f>
        <v/>
      </c>
      <c r="E18044">
        <f>IF(B18044="","",IF(INPUT!$I$1="","",IF(C18044&lt;(INT(INPUT!$I$1)-INPUT!$I$2),"Off Meds",IF(C18044&lt;=(INT(INPUT!$I$1)+INPUT!$I$2),"Washout","On Meds"))))</f>
        <v/>
      </c>
      <c r="F18044">
        <f>IF(B18044="","",1.509*(LN(B18044)^1.084-5.381))</f>
        <v/>
      </c>
      <c r="G18044">
        <f>IF(F18044="","",IF(F18044&lt;0,10*F18044^2,0))</f>
        <v/>
      </c>
      <c r="H18044">
        <f>IF(F18044="","",IF(F18044&gt;0,10*F18044^2,0))</f>
        <v/>
      </c>
    </row>
    <row r="18045">
      <c r="A18045">
        <f>Input!A18045</f>
        <v/>
      </c>
      <c r="B18045">
        <f>IF(ISNUMBER(Input!B18045),IF(AND(Input!B18045&gt;=20,Input!B18045&lt;=700),Input!B18045,""),"")</f>
        <v/>
      </c>
      <c r="C18045">
        <f>IF(B18045="","",INT(A18045))</f>
        <v/>
      </c>
      <c r="D18045">
        <f>IF(B18045="","",HOUR(A18045))</f>
        <v/>
      </c>
      <c r="E18045">
        <f>IF(B18045="","",IF(INPUT!$I$1="","",IF(C18045&lt;(INT(INPUT!$I$1)-INPUT!$I$2),"Off Meds",IF(C18045&lt;=(INT(INPUT!$I$1)+INPUT!$I$2),"Washout","On Meds"))))</f>
        <v/>
      </c>
      <c r="F18045">
        <f>IF(B18045="","",1.509*(LN(B18045)^1.084-5.381))</f>
        <v/>
      </c>
      <c r="G18045">
        <f>IF(F18045="","",IF(F18045&lt;0,10*F18045^2,0))</f>
        <v/>
      </c>
      <c r="H18045">
        <f>IF(F18045="","",IF(F18045&gt;0,10*F18045^2,0))</f>
        <v/>
      </c>
    </row>
    <row r="18046">
      <c r="A18046">
        <f>Input!A18046</f>
        <v/>
      </c>
      <c r="B18046">
        <f>IF(ISNUMBER(Input!B18046),IF(AND(Input!B18046&gt;=20,Input!B18046&lt;=700),Input!B18046,""),"")</f>
        <v/>
      </c>
      <c r="C18046">
        <f>IF(B18046="","",INT(A18046))</f>
        <v/>
      </c>
      <c r="D18046">
        <f>IF(B18046="","",HOUR(A18046))</f>
        <v/>
      </c>
      <c r="E18046">
        <f>IF(B18046="","",IF(INPUT!$I$1="","",IF(C18046&lt;(INT(INPUT!$I$1)-INPUT!$I$2),"Off Meds",IF(C18046&lt;=(INT(INPUT!$I$1)+INPUT!$I$2),"Washout","On Meds"))))</f>
        <v/>
      </c>
      <c r="F18046">
        <f>IF(B18046="","",1.509*(LN(B18046)^1.084-5.381))</f>
        <v/>
      </c>
      <c r="G18046">
        <f>IF(F18046="","",IF(F18046&lt;0,10*F18046^2,0))</f>
        <v/>
      </c>
      <c r="H18046">
        <f>IF(F18046="","",IF(F18046&gt;0,10*F18046^2,0))</f>
        <v/>
      </c>
    </row>
    <row r="18047">
      <c r="A18047">
        <f>Input!A18047</f>
        <v/>
      </c>
      <c r="B18047">
        <f>IF(ISNUMBER(Input!B18047),IF(AND(Input!B18047&gt;=20,Input!B18047&lt;=700),Input!B18047,""),"")</f>
        <v/>
      </c>
      <c r="C18047">
        <f>IF(B18047="","",INT(A18047))</f>
        <v/>
      </c>
      <c r="D18047">
        <f>IF(B18047="","",HOUR(A18047))</f>
        <v/>
      </c>
      <c r="E18047">
        <f>IF(B18047="","",IF(INPUT!$I$1="","",IF(C18047&lt;(INT(INPUT!$I$1)-INPUT!$I$2),"Off Meds",IF(C18047&lt;=(INT(INPUT!$I$1)+INPUT!$I$2),"Washout","On Meds"))))</f>
        <v/>
      </c>
      <c r="F18047">
        <f>IF(B18047="","",1.509*(LN(B18047)^1.084-5.381))</f>
        <v/>
      </c>
      <c r="G18047">
        <f>IF(F18047="","",IF(F18047&lt;0,10*F18047^2,0))</f>
        <v/>
      </c>
      <c r="H18047">
        <f>IF(F18047="","",IF(F18047&gt;0,10*F18047^2,0))</f>
        <v/>
      </c>
    </row>
    <row r="18048">
      <c r="A18048">
        <f>Input!A18048</f>
        <v/>
      </c>
      <c r="B18048">
        <f>IF(ISNUMBER(Input!B18048),IF(AND(Input!B18048&gt;=20,Input!B18048&lt;=700),Input!B18048,""),"")</f>
        <v/>
      </c>
      <c r="C18048">
        <f>IF(B18048="","",INT(A18048))</f>
        <v/>
      </c>
      <c r="D18048">
        <f>IF(B18048="","",HOUR(A18048))</f>
        <v/>
      </c>
      <c r="E18048">
        <f>IF(B18048="","",IF(INPUT!$I$1="","",IF(C18048&lt;(INT(INPUT!$I$1)-INPUT!$I$2),"Off Meds",IF(C18048&lt;=(INT(INPUT!$I$1)+INPUT!$I$2),"Washout","On Meds"))))</f>
        <v/>
      </c>
      <c r="F18048">
        <f>IF(B18048="","",1.509*(LN(B18048)^1.084-5.381))</f>
        <v/>
      </c>
      <c r="G18048">
        <f>IF(F18048="","",IF(F18048&lt;0,10*F18048^2,0))</f>
        <v/>
      </c>
      <c r="H18048">
        <f>IF(F18048="","",IF(F18048&gt;0,10*F18048^2,0))</f>
        <v/>
      </c>
    </row>
    <row r="18049">
      <c r="A18049">
        <f>Input!A18049</f>
        <v/>
      </c>
      <c r="B18049">
        <f>IF(ISNUMBER(Input!B18049),IF(AND(Input!B18049&gt;=20,Input!B18049&lt;=700),Input!B18049,""),"")</f>
        <v/>
      </c>
      <c r="C18049">
        <f>IF(B18049="","",INT(A18049))</f>
        <v/>
      </c>
      <c r="D18049">
        <f>IF(B18049="","",HOUR(A18049))</f>
        <v/>
      </c>
      <c r="E18049">
        <f>IF(B18049="","",IF(INPUT!$I$1="","",IF(C18049&lt;(INT(INPUT!$I$1)-INPUT!$I$2),"Off Meds",IF(C18049&lt;=(INT(INPUT!$I$1)+INPUT!$I$2),"Washout","On Meds"))))</f>
        <v/>
      </c>
      <c r="F18049">
        <f>IF(B18049="","",1.509*(LN(B18049)^1.084-5.381))</f>
        <v/>
      </c>
      <c r="G18049">
        <f>IF(F18049="","",IF(F18049&lt;0,10*F18049^2,0))</f>
        <v/>
      </c>
      <c r="H18049">
        <f>IF(F18049="","",IF(F18049&gt;0,10*F18049^2,0))</f>
        <v/>
      </c>
    </row>
    <row r="18050">
      <c r="A18050">
        <f>Input!A18050</f>
        <v/>
      </c>
      <c r="B18050">
        <f>IF(ISNUMBER(Input!B18050),IF(AND(Input!B18050&gt;=20,Input!B18050&lt;=700),Input!B18050,""),"")</f>
        <v/>
      </c>
      <c r="C18050">
        <f>IF(B18050="","",INT(A18050))</f>
        <v/>
      </c>
      <c r="D18050">
        <f>IF(B18050="","",HOUR(A18050))</f>
        <v/>
      </c>
      <c r="E18050">
        <f>IF(B18050="","",IF(INPUT!$I$1="","",IF(C18050&lt;(INT(INPUT!$I$1)-INPUT!$I$2),"Off Meds",IF(C18050&lt;=(INT(INPUT!$I$1)+INPUT!$I$2),"Washout","On Meds"))))</f>
        <v/>
      </c>
      <c r="F18050">
        <f>IF(B18050="","",1.509*(LN(B18050)^1.084-5.381))</f>
        <v/>
      </c>
      <c r="G18050">
        <f>IF(F18050="","",IF(F18050&lt;0,10*F18050^2,0))</f>
        <v/>
      </c>
      <c r="H18050">
        <f>IF(F18050="","",IF(F18050&gt;0,10*F18050^2,0))</f>
        <v/>
      </c>
    </row>
    <row r="18051">
      <c r="A18051">
        <f>Input!A18051</f>
        <v/>
      </c>
      <c r="B18051">
        <f>IF(ISNUMBER(Input!B18051),IF(AND(Input!B18051&gt;=20,Input!B18051&lt;=700),Input!B18051,""),"")</f>
        <v/>
      </c>
      <c r="C18051">
        <f>IF(B18051="","",INT(A18051))</f>
        <v/>
      </c>
      <c r="D18051">
        <f>IF(B18051="","",HOUR(A18051))</f>
        <v/>
      </c>
      <c r="E18051">
        <f>IF(B18051="","",IF(INPUT!$I$1="","",IF(C18051&lt;(INT(INPUT!$I$1)-INPUT!$I$2),"Off Meds",IF(C18051&lt;=(INT(INPUT!$I$1)+INPUT!$I$2),"Washout","On Meds"))))</f>
        <v/>
      </c>
      <c r="F18051">
        <f>IF(B18051="","",1.509*(LN(B18051)^1.084-5.381))</f>
        <v/>
      </c>
      <c r="G18051">
        <f>IF(F18051="","",IF(F18051&lt;0,10*F18051^2,0))</f>
        <v/>
      </c>
      <c r="H18051">
        <f>IF(F18051="","",IF(F18051&gt;0,10*F18051^2,0))</f>
        <v/>
      </c>
    </row>
    <row r="18052">
      <c r="A18052">
        <f>Input!A18052</f>
        <v/>
      </c>
      <c r="B18052">
        <f>IF(ISNUMBER(Input!B18052),IF(AND(Input!B18052&gt;=20,Input!B18052&lt;=700),Input!B18052,""),"")</f>
        <v/>
      </c>
      <c r="C18052">
        <f>IF(B18052="","",INT(A18052))</f>
        <v/>
      </c>
      <c r="D18052">
        <f>IF(B18052="","",HOUR(A18052))</f>
        <v/>
      </c>
      <c r="E18052">
        <f>IF(B18052="","",IF(INPUT!$I$1="","",IF(C18052&lt;(INT(INPUT!$I$1)-INPUT!$I$2),"Off Meds",IF(C18052&lt;=(INT(INPUT!$I$1)+INPUT!$I$2),"Washout","On Meds"))))</f>
        <v/>
      </c>
      <c r="F18052">
        <f>IF(B18052="","",1.509*(LN(B18052)^1.084-5.381))</f>
        <v/>
      </c>
      <c r="G18052">
        <f>IF(F18052="","",IF(F18052&lt;0,10*F18052^2,0))</f>
        <v/>
      </c>
      <c r="H18052">
        <f>IF(F18052="","",IF(F18052&gt;0,10*F18052^2,0))</f>
        <v/>
      </c>
    </row>
    <row r="18053">
      <c r="A18053">
        <f>Input!A18053</f>
        <v/>
      </c>
      <c r="B18053">
        <f>IF(ISNUMBER(Input!B18053),IF(AND(Input!B18053&gt;=20,Input!B18053&lt;=700),Input!B18053,""),"")</f>
        <v/>
      </c>
      <c r="C18053">
        <f>IF(B18053="","",INT(A18053))</f>
        <v/>
      </c>
      <c r="D18053">
        <f>IF(B18053="","",HOUR(A18053))</f>
        <v/>
      </c>
      <c r="E18053">
        <f>IF(B18053="","",IF(INPUT!$I$1="","",IF(C18053&lt;(INT(INPUT!$I$1)-INPUT!$I$2),"Off Meds",IF(C18053&lt;=(INT(INPUT!$I$1)+INPUT!$I$2),"Washout","On Meds"))))</f>
        <v/>
      </c>
      <c r="F18053">
        <f>IF(B18053="","",1.509*(LN(B18053)^1.084-5.381))</f>
        <v/>
      </c>
      <c r="G18053">
        <f>IF(F18053="","",IF(F18053&lt;0,10*F18053^2,0))</f>
        <v/>
      </c>
      <c r="H18053">
        <f>IF(F18053="","",IF(F18053&gt;0,10*F18053^2,0))</f>
        <v/>
      </c>
    </row>
    <row r="18054">
      <c r="A18054">
        <f>Input!A18054</f>
        <v/>
      </c>
      <c r="B18054">
        <f>IF(ISNUMBER(Input!B18054),IF(AND(Input!B18054&gt;=20,Input!B18054&lt;=700),Input!B18054,""),"")</f>
        <v/>
      </c>
      <c r="C18054">
        <f>IF(B18054="","",INT(A18054))</f>
        <v/>
      </c>
      <c r="D18054">
        <f>IF(B18054="","",HOUR(A18054))</f>
        <v/>
      </c>
      <c r="E18054">
        <f>IF(B18054="","",IF(INPUT!$I$1="","",IF(C18054&lt;(INT(INPUT!$I$1)-INPUT!$I$2),"Off Meds",IF(C18054&lt;=(INT(INPUT!$I$1)+INPUT!$I$2),"Washout","On Meds"))))</f>
        <v/>
      </c>
      <c r="F18054">
        <f>IF(B18054="","",1.509*(LN(B18054)^1.084-5.381))</f>
        <v/>
      </c>
      <c r="G18054">
        <f>IF(F18054="","",IF(F18054&lt;0,10*F18054^2,0))</f>
        <v/>
      </c>
      <c r="H18054">
        <f>IF(F18054="","",IF(F18054&gt;0,10*F18054^2,0))</f>
        <v/>
      </c>
    </row>
    <row r="18055">
      <c r="A18055">
        <f>Input!A18055</f>
        <v/>
      </c>
      <c r="B18055">
        <f>IF(ISNUMBER(Input!B18055),IF(AND(Input!B18055&gt;=20,Input!B18055&lt;=700),Input!B18055,""),"")</f>
        <v/>
      </c>
      <c r="C18055">
        <f>IF(B18055="","",INT(A18055))</f>
        <v/>
      </c>
      <c r="D18055">
        <f>IF(B18055="","",HOUR(A18055))</f>
        <v/>
      </c>
      <c r="E18055">
        <f>IF(B18055="","",IF(INPUT!$I$1="","",IF(C18055&lt;(INT(INPUT!$I$1)-INPUT!$I$2),"Off Meds",IF(C18055&lt;=(INT(INPUT!$I$1)+INPUT!$I$2),"Washout","On Meds"))))</f>
        <v/>
      </c>
      <c r="F18055">
        <f>IF(B18055="","",1.509*(LN(B18055)^1.084-5.381))</f>
        <v/>
      </c>
      <c r="G18055">
        <f>IF(F18055="","",IF(F18055&lt;0,10*F18055^2,0))</f>
        <v/>
      </c>
      <c r="H18055">
        <f>IF(F18055="","",IF(F18055&gt;0,10*F18055^2,0))</f>
        <v/>
      </c>
    </row>
    <row r="18056">
      <c r="A18056">
        <f>Input!A18056</f>
        <v/>
      </c>
      <c r="B18056">
        <f>IF(ISNUMBER(Input!B18056),IF(AND(Input!B18056&gt;=20,Input!B18056&lt;=700),Input!B18056,""),"")</f>
        <v/>
      </c>
      <c r="C18056">
        <f>IF(B18056="","",INT(A18056))</f>
        <v/>
      </c>
      <c r="D18056">
        <f>IF(B18056="","",HOUR(A18056))</f>
        <v/>
      </c>
      <c r="E18056">
        <f>IF(B18056="","",IF(INPUT!$I$1="","",IF(C18056&lt;(INT(INPUT!$I$1)-INPUT!$I$2),"Off Meds",IF(C18056&lt;=(INT(INPUT!$I$1)+INPUT!$I$2),"Washout","On Meds"))))</f>
        <v/>
      </c>
      <c r="F18056">
        <f>IF(B18056="","",1.509*(LN(B18056)^1.084-5.381))</f>
        <v/>
      </c>
      <c r="G18056">
        <f>IF(F18056="","",IF(F18056&lt;0,10*F18056^2,0))</f>
        <v/>
      </c>
      <c r="H18056">
        <f>IF(F18056="","",IF(F18056&gt;0,10*F18056^2,0))</f>
        <v/>
      </c>
    </row>
    <row r="18057">
      <c r="A18057">
        <f>Input!A18057</f>
        <v/>
      </c>
      <c r="B18057">
        <f>IF(ISNUMBER(Input!B18057),IF(AND(Input!B18057&gt;=20,Input!B18057&lt;=700),Input!B18057,""),"")</f>
        <v/>
      </c>
      <c r="C18057">
        <f>IF(B18057="","",INT(A18057))</f>
        <v/>
      </c>
      <c r="D18057">
        <f>IF(B18057="","",HOUR(A18057))</f>
        <v/>
      </c>
      <c r="E18057">
        <f>IF(B18057="","",IF(INPUT!$I$1="","",IF(C18057&lt;(INT(INPUT!$I$1)-INPUT!$I$2),"Off Meds",IF(C18057&lt;=(INT(INPUT!$I$1)+INPUT!$I$2),"Washout","On Meds"))))</f>
        <v/>
      </c>
      <c r="F18057">
        <f>IF(B18057="","",1.509*(LN(B18057)^1.084-5.381))</f>
        <v/>
      </c>
      <c r="G18057">
        <f>IF(F18057="","",IF(F18057&lt;0,10*F18057^2,0))</f>
        <v/>
      </c>
      <c r="H18057">
        <f>IF(F18057="","",IF(F18057&gt;0,10*F18057^2,0))</f>
        <v/>
      </c>
    </row>
    <row r="18058">
      <c r="A18058">
        <f>Input!A18058</f>
        <v/>
      </c>
      <c r="B18058">
        <f>IF(ISNUMBER(Input!B18058),IF(AND(Input!B18058&gt;=20,Input!B18058&lt;=700),Input!B18058,""),"")</f>
        <v/>
      </c>
      <c r="C18058">
        <f>IF(B18058="","",INT(A18058))</f>
        <v/>
      </c>
      <c r="D18058">
        <f>IF(B18058="","",HOUR(A18058))</f>
        <v/>
      </c>
      <c r="E18058">
        <f>IF(B18058="","",IF(INPUT!$I$1="","",IF(C18058&lt;(INT(INPUT!$I$1)-INPUT!$I$2),"Off Meds",IF(C18058&lt;=(INT(INPUT!$I$1)+INPUT!$I$2),"Washout","On Meds"))))</f>
        <v/>
      </c>
      <c r="F18058">
        <f>IF(B18058="","",1.509*(LN(B18058)^1.084-5.381))</f>
        <v/>
      </c>
      <c r="G18058">
        <f>IF(F18058="","",IF(F18058&lt;0,10*F18058^2,0))</f>
        <v/>
      </c>
      <c r="H18058">
        <f>IF(F18058="","",IF(F18058&gt;0,10*F18058^2,0))</f>
        <v/>
      </c>
    </row>
    <row r="18059">
      <c r="A18059">
        <f>Input!A18059</f>
        <v/>
      </c>
      <c r="B18059">
        <f>IF(ISNUMBER(Input!B18059),IF(AND(Input!B18059&gt;=20,Input!B18059&lt;=700),Input!B18059,""),"")</f>
        <v/>
      </c>
      <c r="C18059">
        <f>IF(B18059="","",INT(A18059))</f>
        <v/>
      </c>
      <c r="D18059">
        <f>IF(B18059="","",HOUR(A18059))</f>
        <v/>
      </c>
      <c r="E18059">
        <f>IF(B18059="","",IF(INPUT!$I$1="","",IF(C18059&lt;(INT(INPUT!$I$1)-INPUT!$I$2),"Off Meds",IF(C18059&lt;=(INT(INPUT!$I$1)+INPUT!$I$2),"Washout","On Meds"))))</f>
        <v/>
      </c>
      <c r="F18059">
        <f>IF(B18059="","",1.509*(LN(B18059)^1.084-5.381))</f>
        <v/>
      </c>
      <c r="G18059">
        <f>IF(F18059="","",IF(F18059&lt;0,10*F18059^2,0))</f>
        <v/>
      </c>
      <c r="H18059">
        <f>IF(F18059="","",IF(F18059&gt;0,10*F18059^2,0))</f>
        <v/>
      </c>
    </row>
    <row r="18060">
      <c r="A18060">
        <f>Input!A18060</f>
        <v/>
      </c>
      <c r="B18060">
        <f>IF(ISNUMBER(Input!B18060),IF(AND(Input!B18060&gt;=20,Input!B18060&lt;=700),Input!B18060,""),"")</f>
        <v/>
      </c>
      <c r="C18060">
        <f>IF(B18060="","",INT(A18060))</f>
        <v/>
      </c>
      <c r="D18060">
        <f>IF(B18060="","",HOUR(A18060))</f>
        <v/>
      </c>
      <c r="E18060">
        <f>IF(B18060="","",IF(INPUT!$I$1="","",IF(C18060&lt;(INT(INPUT!$I$1)-INPUT!$I$2),"Off Meds",IF(C18060&lt;=(INT(INPUT!$I$1)+INPUT!$I$2),"Washout","On Meds"))))</f>
        <v/>
      </c>
      <c r="F18060">
        <f>IF(B18060="","",1.509*(LN(B18060)^1.084-5.381))</f>
        <v/>
      </c>
      <c r="G18060">
        <f>IF(F18060="","",IF(F18060&lt;0,10*F18060^2,0))</f>
        <v/>
      </c>
      <c r="H18060">
        <f>IF(F18060="","",IF(F18060&gt;0,10*F18060^2,0))</f>
        <v/>
      </c>
    </row>
    <row r="18061">
      <c r="A18061">
        <f>Input!A18061</f>
        <v/>
      </c>
      <c r="B18061">
        <f>IF(ISNUMBER(Input!B18061),IF(AND(Input!B18061&gt;=20,Input!B18061&lt;=700),Input!B18061,""),"")</f>
        <v/>
      </c>
      <c r="C18061">
        <f>IF(B18061="","",INT(A18061))</f>
        <v/>
      </c>
      <c r="D18061">
        <f>IF(B18061="","",HOUR(A18061))</f>
        <v/>
      </c>
      <c r="E18061">
        <f>IF(B18061="","",IF(INPUT!$I$1="","",IF(C18061&lt;(INT(INPUT!$I$1)-INPUT!$I$2),"Off Meds",IF(C18061&lt;=(INT(INPUT!$I$1)+INPUT!$I$2),"Washout","On Meds"))))</f>
        <v/>
      </c>
      <c r="F18061">
        <f>IF(B18061="","",1.509*(LN(B18061)^1.084-5.381))</f>
        <v/>
      </c>
      <c r="G18061">
        <f>IF(F18061="","",IF(F18061&lt;0,10*F18061^2,0))</f>
        <v/>
      </c>
      <c r="H18061">
        <f>IF(F18061="","",IF(F18061&gt;0,10*F18061^2,0))</f>
        <v/>
      </c>
    </row>
    <row r="18062">
      <c r="A18062">
        <f>Input!A18062</f>
        <v/>
      </c>
      <c r="B18062">
        <f>IF(ISNUMBER(Input!B18062),IF(AND(Input!B18062&gt;=20,Input!B18062&lt;=700),Input!B18062,""),"")</f>
        <v/>
      </c>
      <c r="C18062">
        <f>IF(B18062="","",INT(A18062))</f>
        <v/>
      </c>
      <c r="D18062">
        <f>IF(B18062="","",HOUR(A18062))</f>
        <v/>
      </c>
      <c r="E18062">
        <f>IF(B18062="","",IF(INPUT!$I$1="","",IF(C18062&lt;(INT(INPUT!$I$1)-INPUT!$I$2),"Off Meds",IF(C18062&lt;=(INT(INPUT!$I$1)+INPUT!$I$2),"Washout","On Meds"))))</f>
        <v/>
      </c>
      <c r="F18062">
        <f>IF(B18062="","",1.509*(LN(B18062)^1.084-5.381))</f>
        <v/>
      </c>
      <c r="G18062">
        <f>IF(F18062="","",IF(F18062&lt;0,10*F18062^2,0))</f>
        <v/>
      </c>
      <c r="H18062">
        <f>IF(F18062="","",IF(F18062&gt;0,10*F18062^2,0))</f>
        <v/>
      </c>
    </row>
    <row r="18063">
      <c r="A18063">
        <f>Input!A18063</f>
        <v/>
      </c>
      <c r="B18063">
        <f>IF(ISNUMBER(Input!B18063),IF(AND(Input!B18063&gt;=20,Input!B18063&lt;=700),Input!B18063,""),"")</f>
        <v/>
      </c>
      <c r="C18063">
        <f>IF(B18063="","",INT(A18063))</f>
        <v/>
      </c>
      <c r="D18063">
        <f>IF(B18063="","",HOUR(A18063))</f>
        <v/>
      </c>
      <c r="E18063">
        <f>IF(B18063="","",IF(INPUT!$I$1="","",IF(C18063&lt;(INT(INPUT!$I$1)-INPUT!$I$2),"Off Meds",IF(C18063&lt;=(INT(INPUT!$I$1)+INPUT!$I$2),"Washout","On Meds"))))</f>
        <v/>
      </c>
      <c r="F18063">
        <f>IF(B18063="","",1.509*(LN(B18063)^1.084-5.381))</f>
        <v/>
      </c>
      <c r="G18063">
        <f>IF(F18063="","",IF(F18063&lt;0,10*F18063^2,0))</f>
        <v/>
      </c>
      <c r="H18063">
        <f>IF(F18063="","",IF(F18063&gt;0,10*F18063^2,0))</f>
        <v/>
      </c>
    </row>
    <row r="18064">
      <c r="A18064">
        <f>Input!A18064</f>
        <v/>
      </c>
      <c r="B18064">
        <f>IF(ISNUMBER(Input!B18064),IF(AND(Input!B18064&gt;=20,Input!B18064&lt;=700),Input!B18064,""),"")</f>
        <v/>
      </c>
      <c r="C18064">
        <f>IF(B18064="","",INT(A18064))</f>
        <v/>
      </c>
      <c r="D18064">
        <f>IF(B18064="","",HOUR(A18064))</f>
        <v/>
      </c>
      <c r="E18064">
        <f>IF(B18064="","",IF(INPUT!$I$1="","",IF(C18064&lt;(INT(INPUT!$I$1)-INPUT!$I$2),"Off Meds",IF(C18064&lt;=(INT(INPUT!$I$1)+INPUT!$I$2),"Washout","On Meds"))))</f>
        <v/>
      </c>
      <c r="F18064">
        <f>IF(B18064="","",1.509*(LN(B18064)^1.084-5.381))</f>
        <v/>
      </c>
      <c r="G18064">
        <f>IF(F18064="","",IF(F18064&lt;0,10*F18064^2,0))</f>
        <v/>
      </c>
      <c r="H18064">
        <f>IF(F18064="","",IF(F18064&gt;0,10*F18064^2,0))</f>
        <v/>
      </c>
    </row>
    <row r="18065">
      <c r="A18065">
        <f>Input!A18065</f>
        <v/>
      </c>
      <c r="B18065">
        <f>IF(ISNUMBER(Input!B18065),IF(AND(Input!B18065&gt;=20,Input!B18065&lt;=700),Input!B18065,""),"")</f>
        <v/>
      </c>
      <c r="C18065">
        <f>IF(B18065="","",INT(A18065))</f>
        <v/>
      </c>
      <c r="D18065">
        <f>IF(B18065="","",HOUR(A18065))</f>
        <v/>
      </c>
      <c r="E18065">
        <f>IF(B18065="","",IF(INPUT!$I$1="","",IF(C18065&lt;(INT(INPUT!$I$1)-INPUT!$I$2),"Off Meds",IF(C18065&lt;=(INT(INPUT!$I$1)+INPUT!$I$2),"Washout","On Meds"))))</f>
        <v/>
      </c>
      <c r="F18065">
        <f>IF(B18065="","",1.509*(LN(B18065)^1.084-5.381))</f>
        <v/>
      </c>
      <c r="G18065">
        <f>IF(F18065="","",IF(F18065&lt;0,10*F18065^2,0))</f>
        <v/>
      </c>
      <c r="H18065">
        <f>IF(F18065="","",IF(F18065&gt;0,10*F18065^2,0))</f>
        <v/>
      </c>
    </row>
    <row r="18066">
      <c r="A18066">
        <f>Input!A18066</f>
        <v/>
      </c>
      <c r="B18066">
        <f>IF(ISNUMBER(Input!B18066),IF(AND(Input!B18066&gt;=20,Input!B18066&lt;=700),Input!B18066,""),"")</f>
        <v/>
      </c>
      <c r="C18066">
        <f>IF(B18066="","",INT(A18066))</f>
        <v/>
      </c>
      <c r="D18066">
        <f>IF(B18066="","",HOUR(A18066))</f>
        <v/>
      </c>
      <c r="E18066">
        <f>IF(B18066="","",IF(INPUT!$I$1="","",IF(C18066&lt;(INT(INPUT!$I$1)-INPUT!$I$2),"Off Meds",IF(C18066&lt;=(INT(INPUT!$I$1)+INPUT!$I$2),"Washout","On Meds"))))</f>
        <v/>
      </c>
      <c r="F18066">
        <f>IF(B18066="","",1.509*(LN(B18066)^1.084-5.381))</f>
        <v/>
      </c>
      <c r="G18066">
        <f>IF(F18066="","",IF(F18066&lt;0,10*F18066^2,0))</f>
        <v/>
      </c>
      <c r="H18066">
        <f>IF(F18066="","",IF(F18066&gt;0,10*F18066^2,0))</f>
        <v/>
      </c>
    </row>
    <row r="18067">
      <c r="A18067">
        <f>Input!A18067</f>
        <v/>
      </c>
      <c r="B18067">
        <f>IF(ISNUMBER(Input!B18067),IF(AND(Input!B18067&gt;=20,Input!B18067&lt;=700),Input!B18067,""),"")</f>
        <v/>
      </c>
      <c r="C18067">
        <f>IF(B18067="","",INT(A18067))</f>
        <v/>
      </c>
      <c r="D18067">
        <f>IF(B18067="","",HOUR(A18067))</f>
        <v/>
      </c>
      <c r="E18067">
        <f>IF(B18067="","",IF(INPUT!$I$1="","",IF(C18067&lt;(INT(INPUT!$I$1)-INPUT!$I$2),"Off Meds",IF(C18067&lt;=(INT(INPUT!$I$1)+INPUT!$I$2),"Washout","On Meds"))))</f>
        <v/>
      </c>
      <c r="F18067">
        <f>IF(B18067="","",1.509*(LN(B18067)^1.084-5.381))</f>
        <v/>
      </c>
      <c r="G18067">
        <f>IF(F18067="","",IF(F18067&lt;0,10*F18067^2,0))</f>
        <v/>
      </c>
      <c r="H18067">
        <f>IF(F18067="","",IF(F18067&gt;0,10*F18067^2,0))</f>
        <v/>
      </c>
    </row>
    <row r="18068">
      <c r="A18068">
        <f>Input!A18068</f>
        <v/>
      </c>
      <c r="B18068">
        <f>IF(ISNUMBER(Input!B18068),IF(AND(Input!B18068&gt;=20,Input!B18068&lt;=700),Input!B18068,""),"")</f>
        <v/>
      </c>
      <c r="C18068">
        <f>IF(B18068="","",INT(A18068))</f>
        <v/>
      </c>
      <c r="D18068">
        <f>IF(B18068="","",HOUR(A18068))</f>
        <v/>
      </c>
      <c r="E18068">
        <f>IF(B18068="","",IF(INPUT!$I$1="","",IF(C18068&lt;(INT(INPUT!$I$1)-INPUT!$I$2),"Off Meds",IF(C18068&lt;=(INT(INPUT!$I$1)+INPUT!$I$2),"Washout","On Meds"))))</f>
        <v/>
      </c>
      <c r="F18068">
        <f>IF(B18068="","",1.509*(LN(B18068)^1.084-5.381))</f>
        <v/>
      </c>
      <c r="G18068">
        <f>IF(F18068="","",IF(F18068&lt;0,10*F18068^2,0))</f>
        <v/>
      </c>
      <c r="H18068">
        <f>IF(F18068="","",IF(F18068&gt;0,10*F18068^2,0))</f>
        <v/>
      </c>
    </row>
    <row r="18069">
      <c r="A18069">
        <f>Input!A18069</f>
        <v/>
      </c>
      <c r="B18069">
        <f>IF(ISNUMBER(Input!B18069),IF(AND(Input!B18069&gt;=20,Input!B18069&lt;=700),Input!B18069,""),"")</f>
        <v/>
      </c>
      <c r="C18069">
        <f>IF(B18069="","",INT(A18069))</f>
        <v/>
      </c>
      <c r="D18069">
        <f>IF(B18069="","",HOUR(A18069))</f>
        <v/>
      </c>
      <c r="E18069">
        <f>IF(B18069="","",IF(INPUT!$I$1="","",IF(C18069&lt;(INT(INPUT!$I$1)-INPUT!$I$2),"Off Meds",IF(C18069&lt;=(INT(INPUT!$I$1)+INPUT!$I$2),"Washout","On Meds"))))</f>
        <v/>
      </c>
      <c r="F18069">
        <f>IF(B18069="","",1.509*(LN(B18069)^1.084-5.381))</f>
        <v/>
      </c>
      <c r="G18069">
        <f>IF(F18069="","",IF(F18069&lt;0,10*F18069^2,0))</f>
        <v/>
      </c>
      <c r="H18069">
        <f>IF(F18069="","",IF(F18069&gt;0,10*F18069^2,0))</f>
        <v/>
      </c>
    </row>
    <row r="18070">
      <c r="A18070">
        <f>Input!A18070</f>
        <v/>
      </c>
      <c r="B18070">
        <f>IF(ISNUMBER(Input!B18070),IF(AND(Input!B18070&gt;=20,Input!B18070&lt;=700),Input!B18070,""),"")</f>
        <v/>
      </c>
      <c r="C18070">
        <f>IF(B18070="","",INT(A18070))</f>
        <v/>
      </c>
      <c r="D18070">
        <f>IF(B18070="","",HOUR(A18070))</f>
        <v/>
      </c>
      <c r="E18070">
        <f>IF(B18070="","",IF(INPUT!$I$1="","",IF(C18070&lt;(INT(INPUT!$I$1)-INPUT!$I$2),"Off Meds",IF(C18070&lt;=(INT(INPUT!$I$1)+INPUT!$I$2),"Washout","On Meds"))))</f>
        <v/>
      </c>
      <c r="F18070">
        <f>IF(B18070="","",1.509*(LN(B18070)^1.084-5.381))</f>
        <v/>
      </c>
      <c r="G18070">
        <f>IF(F18070="","",IF(F18070&lt;0,10*F18070^2,0))</f>
        <v/>
      </c>
      <c r="H18070">
        <f>IF(F18070="","",IF(F18070&gt;0,10*F18070^2,0))</f>
        <v/>
      </c>
    </row>
    <row r="18071">
      <c r="A18071">
        <f>Input!A18071</f>
        <v/>
      </c>
      <c r="B18071">
        <f>IF(ISNUMBER(Input!B18071),IF(AND(Input!B18071&gt;=20,Input!B18071&lt;=700),Input!B18071,""),"")</f>
        <v/>
      </c>
      <c r="C18071">
        <f>IF(B18071="","",INT(A18071))</f>
        <v/>
      </c>
      <c r="D18071">
        <f>IF(B18071="","",HOUR(A18071))</f>
        <v/>
      </c>
      <c r="E18071">
        <f>IF(B18071="","",IF(INPUT!$I$1="","",IF(C18071&lt;(INT(INPUT!$I$1)-INPUT!$I$2),"Off Meds",IF(C18071&lt;=(INT(INPUT!$I$1)+INPUT!$I$2),"Washout","On Meds"))))</f>
        <v/>
      </c>
      <c r="F18071">
        <f>IF(B18071="","",1.509*(LN(B18071)^1.084-5.381))</f>
        <v/>
      </c>
      <c r="G18071">
        <f>IF(F18071="","",IF(F18071&lt;0,10*F18071^2,0))</f>
        <v/>
      </c>
      <c r="H18071">
        <f>IF(F18071="","",IF(F18071&gt;0,10*F18071^2,0))</f>
        <v/>
      </c>
    </row>
    <row r="18072">
      <c r="A18072">
        <f>Input!A18072</f>
        <v/>
      </c>
      <c r="B18072">
        <f>IF(ISNUMBER(Input!B18072),IF(AND(Input!B18072&gt;=20,Input!B18072&lt;=700),Input!B18072,""),"")</f>
        <v/>
      </c>
      <c r="C18072">
        <f>IF(B18072="","",INT(A18072))</f>
        <v/>
      </c>
      <c r="D18072">
        <f>IF(B18072="","",HOUR(A18072))</f>
        <v/>
      </c>
      <c r="E18072">
        <f>IF(B18072="","",IF(INPUT!$I$1="","",IF(C18072&lt;(INT(INPUT!$I$1)-INPUT!$I$2),"Off Meds",IF(C18072&lt;=(INT(INPUT!$I$1)+INPUT!$I$2),"Washout","On Meds"))))</f>
        <v/>
      </c>
      <c r="F18072">
        <f>IF(B18072="","",1.509*(LN(B18072)^1.084-5.381))</f>
        <v/>
      </c>
      <c r="G18072">
        <f>IF(F18072="","",IF(F18072&lt;0,10*F18072^2,0))</f>
        <v/>
      </c>
      <c r="H18072">
        <f>IF(F18072="","",IF(F18072&gt;0,10*F18072^2,0))</f>
        <v/>
      </c>
    </row>
    <row r="18073">
      <c r="A18073">
        <f>Input!A18073</f>
        <v/>
      </c>
      <c r="B18073">
        <f>IF(ISNUMBER(Input!B18073),IF(AND(Input!B18073&gt;=20,Input!B18073&lt;=700),Input!B18073,""),"")</f>
        <v/>
      </c>
      <c r="C18073">
        <f>IF(B18073="","",INT(A18073))</f>
        <v/>
      </c>
      <c r="D18073">
        <f>IF(B18073="","",HOUR(A18073))</f>
        <v/>
      </c>
      <c r="E18073">
        <f>IF(B18073="","",IF(INPUT!$I$1="","",IF(C18073&lt;(INT(INPUT!$I$1)-INPUT!$I$2),"Off Meds",IF(C18073&lt;=(INT(INPUT!$I$1)+INPUT!$I$2),"Washout","On Meds"))))</f>
        <v/>
      </c>
      <c r="F18073">
        <f>IF(B18073="","",1.509*(LN(B18073)^1.084-5.381))</f>
        <v/>
      </c>
      <c r="G18073">
        <f>IF(F18073="","",IF(F18073&lt;0,10*F18073^2,0))</f>
        <v/>
      </c>
      <c r="H18073">
        <f>IF(F18073="","",IF(F18073&gt;0,10*F18073^2,0))</f>
        <v/>
      </c>
    </row>
    <row r="18074">
      <c r="A18074">
        <f>Input!A18074</f>
        <v/>
      </c>
      <c r="B18074">
        <f>IF(ISNUMBER(Input!B18074),IF(AND(Input!B18074&gt;=20,Input!B18074&lt;=700),Input!B18074,""),"")</f>
        <v/>
      </c>
      <c r="C18074">
        <f>IF(B18074="","",INT(A18074))</f>
        <v/>
      </c>
      <c r="D18074">
        <f>IF(B18074="","",HOUR(A18074))</f>
        <v/>
      </c>
      <c r="E18074">
        <f>IF(B18074="","",IF(INPUT!$I$1="","",IF(C18074&lt;(INT(INPUT!$I$1)-INPUT!$I$2),"Off Meds",IF(C18074&lt;=(INT(INPUT!$I$1)+INPUT!$I$2),"Washout","On Meds"))))</f>
        <v/>
      </c>
      <c r="F18074">
        <f>IF(B18074="","",1.509*(LN(B18074)^1.084-5.381))</f>
        <v/>
      </c>
      <c r="G18074">
        <f>IF(F18074="","",IF(F18074&lt;0,10*F18074^2,0))</f>
        <v/>
      </c>
      <c r="H18074">
        <f>IF(F18074="","",IF(F18074&gt;0,10*F18074^2,0))</f>
        <v/>
      </c>
    </row>
    <row r="18075">
      <c r="A18075">
        <f>Input!A18075</f>
        <v/>
      </c>
      <c r="B18075">
        <f>IF(ISNUMBER(Input!B18075),IF(AND(Input!B18075&gt;=20,Input!B18075&lt;=700),Input!B18075,""),"")</f>
        <v/>
      </c>
      <c r="C18075">
        <f>IF(B18075="","",INT(A18075))</f>
        <v/>
      </c>
      <c r="D18075">
        <f>IF(B18075="","",HOUR(A18075))</f>
        <v/>
      </c>
      <c r="E18075">
        <f>IF(B18075="","",IF(INPUT!$I$1="","",IF(C18075&lt;(INT(INPUT!$I$1)-INPUT!$I$2),"Off Meds",IF(C18075&lt;=(INT(INPUT!$I$1)+INPUT!$I$2),"Washout","On Meds"))))</f>
        <v/>
      </c>
      <c r="F18075">
        <f>IF(B18075="","",1.509*(LN(B18075)^1.084-5.381))</f>
        <v/>
      </c>
      <c r="G18075">
        <f>IF(F18075="","",IF(F18075&lt;0,10*F18075^2,0))</f>
        <v/>
      </c>
      <c r="H18075">
        <f>IF(F18075="","",IF(F18075&gt;0,10*F18075^2,0))</f>
        <v/>
      </c>
    </row>
    <row r="18076">
      <c r="A18076">
        <f>Input!A18076</f>
        <v/>
      </c>
      <c r="B18076">
        <f>IF(ISNUMBER(Input!B18076),IF(AND(Input!B18076&gt;=20,Input!B18076&lt;=700),Input!B18076,""),"")</f>
        <v/>
      </c>
      <c r="C18076">
        <f>IF(B18076="","",INT(A18076))</f>
        <v/>
      </c>
      <c r="D18076">
        <f>IF(B18076="","",HOUR(A18076))</f>
        <v/>
      </c>
      <c r="E18076">
        <f>IF(B18076="","",IF(INPUT!$I$1="","",IF(C18076&lt;(INT(INPUT!$I$1)-INPUT!$I$2),"Off Meds",IF(C18076&lt;=(INT(INPUT!$I$1)+INPUT!$I$2),"Washout","On Meds"))))</f>
        <v/>
      </c>
      <c r="F18076">
        <f>IF(B18076="","",1.509*(LN(B18076)^1.084-5.381))</f>
        <v/>
      </c>
      <c r="G18076">
        <f>IF(F18076="","",IF(F18076&lt;0,10*F18076^2,0))</f>
        <v/>
      </c>
      <c r="H18076">
        <f>IF(F18076="","",IF(F18076&gt;0,10*F18076^2,0))</f>
        <v/>
      </c>
    </row>
    <row r="18077">
      <c r="A18077">
        <f>Input!A18077</f>
        <v/>
      </c>
      <c r="B18077">
        <f>IF(ISNUMBER(Input!B18077),IF(AND(Input!B18077&gt;=20,Input!B18077&lt;=700),Input!B18077,""),"")</f>
        <v/>
      </c>
      <c r="C18077">
        <f>IF(B18077="","",INT(A18077))</f>
        <v/>
      </c>
      <c r="D18077">
        <f>IF(B18077="","",HOUR(A18077))</f>
        <v/>
      </c>
      <c r="E18077">
        <f>IF(B18077="","",IF(INPUT!$I$1="","",IF(C18077&lt;(INT(INPUT!$I$1)-INPUT!$I$2),"Off Meds",IF(C18077&lt;=(INT(INPUT!$I$1)+INPUT!$I$2),"Washout","On Meds"))))</f>
        <v/>
      </c>
      <c r="F18077">
        <f>IF(B18077="","",1.509*(LN(B18077)^1.084-5.381))</f>
        <v/>
      </c>
      <c r="G18077">
        <f>IF(F18077="","",IF(F18077&lt;0,10*F18077^2,0))</f>
        <v/>
      </c>
      <c r="H18077">
        <f>IF(F18077="","",IF(F18077&gt;0,10*F18077^2,0))</f>
        <v/>
      </c>
    </row>
    <row r="18078">
      <c r="A18078">
        <f>Input!A18078</f>
        <v/>
      </c>
      <c r="B18078">
        <f>IF(ISNUMBER(Input!B18078),IF(AND(Input!B18078&gt;=20,Input!B18078&lt;=700),Input!B18078,""),"")</f>
        <v/>
      </c>
      <c r="C18078">
        <f>IF(B18078="","",INT(A18078))</f>
        <v/>
      </c>
      <c r="D18078">
        <f>IF(B18078="","",HOUR(A18078))</f>
        <v/>
      </c>
      <c r="E18078">
        <f>IF(B18078="","",IF(INPUT!$I$1="","",IF(C18078&lt;(INT(INPUT!$I$1)-INPUT!$I$2),"Off Meds",IF(C18078&lt;=(INT(INPUT!$I$1)+INPUT!$I$2),"Washout","On Meds"))))</f>
        <v/>
      </c>
      <c r="F18078">
        <f>IF(B18078="","",1.509*(LN(B18078)^1.084-5.381))</f>
        <v/>
      </c>
      <c r="G18078">
        <f>IF(F18078="","",IF(F18078&lt;0,10*F18078^2,0))</f>
        <v/>
      </c>
      <c r="H18078">
        <f>IF(F18078="","",IF(F18078&gt;0,10*F18078^2,0))</f>
        <v/>
      </c>
    </row>
    <row r="18079">
      <c r="A18079">
        <f>Input!A18079</f>
        <v/>
      </c>
      <c r="B18079">
        <f>IF(ISNUMBER(Input!B18079),IF(AND(Input!B18079&gt;=20,Input!B18079&lt;=700),Input!B18079,""),"")</f>
        <v/>
      </c>
      <c r="C18079">
        <f>IF(B18079="","",INT(A18079))</f>
        <v/>
      </c>
      <c r="D18079">
        <f>IF(B18079="","",HOUR(A18079))</f>
        <v/>
      </c>
      <c r="E18079">
        <f>IF(B18079="","",IF(INPUT!$I$1="","",IF(C18079&lt;(INT(INPUT!$I$1)-INPUT!$I$2),"Off Meds",IF(C18079&lt;=(INT(INPUT!$I$1)+INPUT!$I$2),"Washout","On Meds"))))</f>
        <v/>
      </c>
      <c r="F18079">
        <f>IF(B18079="","",1.509*(LN(B18079)^1.084-5.381))</f>
        <v/>
      </c>
      <c r="G18079">
        <f>IF(F18079="","",IF(F18079&lt;0,10*F18079^2,0))</f>
        <v/>
      </c>
      <c r="H18079">
        <f>IF(F18079="","",IF(F18079&gt;0,10*F18079^2,0))</f>
        <v/>
      </c>
    </row>
    <row r="18080">
      <c r="A18080">
        <f>Input!A18080</f>
        <v/>
      </c>
      <c r="B18080">
        <f>IF(ISNUMBER(Input!B18080),IF(AND(Input!B18080&gt;=20,Input!B18080&lt;=700),Input!B18080,""),"")</f>
        <v/>
      </c>
      <c r="C18080">
        <f>IF(B18080="","",INT(A18080))</f>
        <v/>
      </c>
      <c r="D18080">
        <f>IF(B18080="","",HOUR(A18080))</f>
        <v/>
      </c>
      <c r="E18080">
        <f>IF(B18080="","",IF(INPUT!$I$1="","",IF(C18080&lt;(INT(INPUT!$I$1)-INPUT!$I$2),"Off Meds",IF(C18080&lt;=(INT(INPUT!$I$1)+INPUT!$I$2),"Washout","On Meds"))))</f>
        <v/>
      </c>
      <c r="F18080">
        <f>IF(B18080="","",1.509*(LN(B18080)^1.084-5.381))</f>
        <v/>
      </c>
      <c r="G18080">
        <f>IF(F18080="","",IF(F18080&lt;0,10*F18080^2,0))</f>
        <v/>
      </c>
      <c r="H18080">
        <f>IF(F18080="","",IF(F18080&gt;0,10*F18080^2,0))</f>
        <v/>
      </c>
    </row>
    <row r="18081">
      <c r="A18081">
        <f>Input!A18081</f>
        <v/>
      </c>
      <c r="B18081">
        <f>IF(ISNUMBER(Input!B18081),IF(AND(Input!B18081&gt;=20,Input!B18081&lt;=700),Input!B18081,""),"")</f>
        <v/>
      </c>
      <c r="C18081">
        <f>IF(B18081="","",INT(A18081))</f>
        <v/>
      </c>
      <c r="D18081">
        <f>IF(B18081="","",HOUR(A18081))</f>
        <v/>
      </c>
      <c r="E18081">
        <f>IF(B18081="","",IF(INPUT!$I$1="","",IF(C18081&lt;(INT(INPUT!$I$1)-INPUT!$I$2),"Off Meds",IF(C18081&lt;=(INT(INPUT!$I$1)+INPUT!$I$2),"Washout","On Meds"))))</f>
        <v/>
      </c>
      <c r="F18081">
        <f>IF(B18081="","",1.509*(LN(B18081)^1.084-5.381))</f>
        <v/>
      </c>
      <c r="G18081">
        <f>IF(F18081="","",IF(F18081&lt;0,10*F18081^2,0))</f>
        <v/>
      </c>
      <c r="H18081">
        <f>IF(F18081="","",IF(F18081&gt;0,10*F18081^2,0))</f>
        <v/>
      </c>
    </row>
    <row r="18082">
      <c r="A18082">
        <f>Input!A18082</f>
        <v/>
      </c>
      <c r="B18082">
        <f>IF(ISNUMBER(Input!B18082),IF(AND(Input!B18082&gt;=20,Input!B18082&lt;=700),Input!B18082,""),"")</f>
        <v/>
      </c>
      <c r="C18082">
        <f>IF(B18082="","",INT(A18082))</f>
        <v/>
      </c>
      <c r="D18082">
        <f>IF(B18082="","",HOUR(A18082))</f>
        <v/>
      </c>
      <c r="E18082">
        <f>IF(B18082="","",IF(INPUT!$I$1="","",IF(C18082&lt;(INT(INPUT!$I$1)-INPUT!$I$2),"Off Meds",IF(C18082&lt;=(INT(INPUT!$I$1)+INPUT!$I$2),"Washout","On Meds"))))</f>
        <v/>
      </c>
      <c r="F18082">
        <f>IF(B18082="","",1.509*(LN(B18082)^1.084-5.381))</f>
        <v/>
      </c>
      <c r="G18082">
        <f>IF(F18082="","",IF(F18082&lt;0,10*F18082^2,0))</f>
        <v/>
      </c>
      <c r="H18082">
        <f>IF(F18082="","",IF(F18082&gt;0,10*F18082^2,0))</f>
        <v/>
      </c>
    </row>
    <row r="18083">
      <c r="A18083">
        <f>Input!A18083</f>
        <v/>
      </c>
      <c r="B18083">
        <f>IF(ISNUMBER(Input!B18083),IF(AND(Input!B18083&gt;=20,Input!B18083&lt;=700),Input!B18083,""),"")</f>
        <v/>
      </c>
      <c r="C18083">
        <f>IF(B18083="","",INT(A18083))</f>
        <v/>
      </c>
      <c r="D18083">
        <f>IF(B18083="","",HOUR(A18083))</f>
        <v/>
      </c>
      <c r="E18083">
        <f>IF(B18083="","",IF(INPUT!$I$1="","",IF(C18083&lt;(INT(INPUT!$I$1)-INPUT!$I$2),"Off Meds",IF(C18083&lt;=(INT(INPUT!$I$1)+INPUT!$I$2),"Washout","On Meds"))))</f>
        <v/>
      </c>
      <c r="F18083">
        <f>IF(B18083="","",1.509*(LN(B18083)^1.084-5.381))</f>
        <v/>
      </c>
      <c r="G18083">
        <f>IF(F18083="","",IF(F18083&lt;0,10*F18083^2,0))</f>
        <v/>
      </c>
      <c r="H18083">
        <f>IF(F18083="","",IF(F18083&gt;0,10*F18083^2,0))</f>
        <v/>
      </c>
    </row>
    <row r="18084">
      <c r="A18084">
        <f>Input!A18084</f>
        <v/>
      </c>
      <c r="B18084">
        <f>IF(ISNUMBER(Input!B18084),IF(AND(Input!B18084&gt;=20,Input!B18084&lt;=700),Input!B18084,""),"")</f>
        <v/>
      </c>
      <c r="C18084">
        <f>IF(B18084="","",INT(A18084))</f>
        <v/>
      </c>
      <c r="D18084">
        <f>IF(B18084="","",HOUR(A18084))</f>
        <v/>
      </c>
      <c r="E18084">
        <f>IF(B18084="","",IF(INPUT!$I$1="","",IF(C18084&lt;(INT(INPUT!$I$1)-INPUT!$I$2),"Off Meds",IF(C18084&lt;=(INT(INPUT!$I$1)+INPUT!$I$2),"Washout","On Meds"))))</f>
        <v/>
      </c>
      <c r="F18084">
        <f>IF(B18084="","",1.509*(LN(B18084)^1.084-5.381))</f>
        <v/>
      </c>
      <c r="G18084">
        <f>IF(F18084="","",IF(F18084&lt;0,10*F18084^2,0))</f>
        <v/>
      </c>
      <c r="H18084">
        <f>IF(F18084="","",IF(F18084&gt;0,10*F18084^2,0))</f>
        <v/>
      </c>
    </row>
    <row r="18085">
      <c r="A18085">
        <f>Input!A18085</f>
        <v/>
      </c>
      <c r="B18085">
        <f>IF(ISNUMBER(Input!B18085),IF(AND(Input!B18085&gt;=20,Input!B18085&lt;=700),Input!B18085,""),"")</f>
        <v/>
      </c>
      <c r="C18085">
        <f>IF(B18085="","",INT(A18085))</f>
        <v/>
      </c>
      <c r="D18085">
        <f>IF(B18085="","",HOUR(A18085))</f>
        <v/>
      </c>
      <c r="E18085">
        <f>IF(B18085="","",IF(INPUT!$I$1="","",IF(C18085&lt;(INT(INPUT!$I$1)-INPUT!$I$2),"Off Meds",IF(C18085&lt;=(INT(INPUT!$I$1)+INPUT!$I$2),"Washout","On Meds"))))</f>
        <v/>
      </c>
      <c r="F18085">
        <f>IF(B18085="","",1.509*(LN(B18085)^1.084-5.381))</f>
        <v/>
      </c>
      <c r="G18085">
        <f>IF(F18085="","",IF(F18085&lt;0,10*F18085^2,0))</f>
        <v/>
      </c>
      <c r="H18085">
        <f>IF(F18085="","",IF(F18085&gt;0,10*F18085^2,0))</f>
        <v/>
      </c>
    </row>
    <row r="18086">
      <c r="A18086">
        <f>Input!A18086</f>
        <v/>
      </c>
      <c r="B18086">
        <f>IF(ISNUMBER(Input!B18086),IF(AND(Input!B18086&gt;=20,Input!B18086&lt;=700),Input!B18086,""),"")</f>
        <v/>
      </c>
      <c r="C18086">
        <f>IF(B18086="","",INT(A18086))</f>
        <v/>
      </c>
      <c r="D18086">
        <f>IF(B18086="","",HOUR(A18086))</f>
        <v/>
      </c>
      <c r="E18086">
        <f>IF(B18086="","",IF(INPUT!$I$1="","",IF(C18086&lt;(INT(INPUT!$I$1)-INPUT!$I$2),"Off Meds",IF(C18086&lt;=(INT(INPUT!$I$1)+INPUT!$I$2),"Washout","On Meds"))))</f>
        <v/>
      </c>
      <c r="F18086">
        <f>IF(B18086="","",1.509*(LN(B18086)^1.084-5.381))</f>
        <v/>
      </c>
      <c r="G18086">
        <f>IF(F18086="","",IF(F18086&lt;0,10*F18086^2,0))</f>
        <v/>
      </c>
      <c r="H18086">
        <f>IF(F18086="","",IF(F18086&gt;0,10*F18086^2,0))</f>
        <v/>
      </c>
    </row>
    <row r="18087">
      <c r="A18087">
        <f>Input!A18087</f>
        <v/>
      </c>
      <c r="B18087">
        <f>IF(ISNUMBER(Input!B18087),IF(AND(Input!B18087&gt;=20,Input!B18087&lt;=700),Input!B18087,""),"")</f>
        <v/>
      </c>
      <c r="C18087">
        <f>IF(B18087="","",INT(A18087))</f>
        <v/>
      </c>
      <c r="D18087">
        <f>IF(B18087="","",HOUR(A18087))</f>
        <v/>
      </c>
      <c r="E18087">
        <f>IF(B18087="","",IF(INPUT!$I$1="","",IF(C18087&lt;(INT(INPUT!$I$1)-INPUT!$I$2),"Off Meds",IF(C18087&lt;=(INT(INPUT!$I$1)+INPUT!$I$2),"Washout","On Meds"))))</f>
        <v/>
      </c>
      <c r="F18087">
        <f>IF(B18087="","",1.509*(LN(B18087)^1.084-5.381))</f>
        <v/>
      </c>
      <c r="G18087">
        <f>IF(F18087="","",IF(F18087&lt;0,10*F18087^2,0))</f>
        <v/>
      </c>
      <c r="H18087">
        <f>IF(F18087="","",IF(F18087&gt;0,10*F18087^2,0))</f>
        <v/>
      </c>
    </row>
    <row r="18088">
      <c r="A18088">
        <f>Input!A18088</f>
        <v/>
      </c>
      <c r="B18088">
        <f>IF(ISNUMBER(Input!B18088),IF(AND(Input!B18088&gt;=20,Input!B18088&lt;=700),Input!B18088,""),"")</f>
        <v/>
      </c>
      <c r="C18088">
        <f>IF(B18088="","",INT(A18088))</f>
        <v/>
      </c>
      <c r="D18088">
        <f>IF(B18088="","",HOUR(A18088))</f>
        <v/>
      </c>
      <c r="E18088">
        <f>IF(B18088="","",IF(INPUT!$I$1="","",IF(C18088&lt;(INT(INPUT!$I$1)-INPUT!$I$2),"Off Meds",IF(C18088&lt;=(INT(INPUT!$I$1)+INPUT!$I$2),"Washout","On Meds"))))</f>
        <v/>
      </c>
      <c r="F18088">
        <f>IF(B18088="","",1.509*(LN(B18088)^1.084-5.381))</f>
        <v/>
      </c>
      <c r="G18088">
        <f>IF(F18088="","",IF(F18088&lt;0,10*F18088^2,0))</f>
        <v/>
      </c>
      <c r="H18088">
        <f>IF(F18088="","",IF(F18088&gt;0,10*F18088^2,0))</f>
        <v/>
      </c>
    </row>
    <row r="18089">
      <c r="A18089">
        <f>Input!A18089</f>
        <v/>
      </c>
      <c r="B18089">
        <f>IF(ISNUMBER(Input!B18089),IF(AND(Input!B18089&gt;=20,Input!B18089&lt;=700),Input!B18089,""),"")</f>
        <v/>
      </c>
      <c r="C18089">
        <f>IF(B18089="","",INT(A18089))</f>
        <v/>
      </c>
      <c r="D18089">
        <f>IF(B18089="","",HOUR(A18089))</f>
        <v/>
      </c>
      <c r="E18089">
        <f>IF(B18089="","",IF(INPUT!$I$1="","",IF(C18089&lt;(INT(INPUT!$I$1)-INPUT!$I$2),"Off Meds",IF(C18089&lt;=(INT(INPUT!$I$1)+INPUT!$I$2),"Washout","On Meds"))))</f>
        <v/>
      </c>
      <c r="F18089">
        <f>IF(B18089="","",1.509*(LN(B18089)^1.084-5.381))</f>
        <v/>
      </c>
      <c r="G18089">
        <f>IF(F18089="","",IF(F18089&lt;0,10*F18089^2,0))</f>
        <v/>
      </c>
      <c r="H18089">
        <f>IF(F18089="","",IF(F18089&gt;0,10*F18089^2,0))</f>
        <v/>
      </c>
    </row>
    <row r="18090">
      <c r="A18090">
        <f>Input!A18090</f>
        <v/>
      </c>
      <c r="B18090">
        <f>IF(ISNUMBER(Input!B18090),IF(AND(Input!B18090&gt;=20,Input!B18090&lt;=700),Input!B18090,""),"")</f>
        <v/>
      </c>
      <c r="C18090">
        <f>IF(B18090="","",INT(A18090))</f>
        <v/>
      </c>
      <c r="D18090">
        <f>IF(B18090="","",HOUR(A18090))</f>
        <v/>
      </c>
      <c r="E18090">
        <f>IF(B18090="","",IF(INPUT!$I$1="","",IF(C18090&lt;(INT(INPUT!$I$1)-INPUT!$I$2),"Off Meds",IF(C18090&lt;=(INT(INPUT!$I$1)+INPUT!$I$2),"Washout","On Meds"))))</f>
        <v/>
      </c>
      <c r="F18090">
        <f>IF(B18090="","",1.509*(LN(B18090)^1.084-5.381))</f>
        <v/>
      </c>
      <c r="G18090">
        <f>IF(F18090="","",IF(F18090&lt;0,10*F18090^2,0))</f>
        <v/>
      </c>
      <c r="H18090">
        <f>IF(F18090="","",IF(F18090&gt;0,10*F18090^2,0))</f>
        <v/>
      </c>
    </row>
    <row r="18091">
      <c r="A18091">
        <f>Input!A18091</f>
        <v/>
      </c>
      <c r="B18091">
        <f>IF(ISNUMBER(Input!B18091),IF(AND(Input!B18091&gt;=20,Input!B18091&lt;=700),Input!B18091,""),"")</f>
        <v/>
      </c>
      <c r="C18091">
        <f>IF(B18091="","",INT(A18091))</f>
        <v/>
      </c>
      <c r="D18091">
        <f>IF(B18091="","",HOUR(A18091))</f>
        <v/>
      </c>
      <c r="E18091">
        <f>IF(B18091="","",IF(INPUT!$I$1="","",IF(C18091&lt;(INT(INPUT!$I$1)-INPUT!$I$2),"Off Meds",IF(C18091&lt;=(INT(INPUT!$I$1)+INPUT!$I$2),"Washout","On Meds"))))</f>
        <v/>
      </c>
      <c r="F18091">
        <f>IF(B18091="","",1.509*(LN(B18091)^1.084-5.381))</f>
        <v/>
      </c>
      <c r="G18091">
        <f>IF(F18091="","",IF(F18091&lt;0,10*F18091^2,0))</f>
        <v/>
      </c>
      <c r="H18091">
        <f>IF(F18091="","",IF(F18091&gt;0,10*F18091^2,0))</f>
        <v/>
      </c>
    </row>
    <row r="18092">
      <c r="A18092">
        <f>Input!A18092</f>
        <v/>
      </c>
      <c r="B18092">
        <f>IF(ISNUMBER(Input!B18092),IF(AND(Input!B18092&gt;=20,Input!B18092&lt;=700),Input!B18092,""),"")</f>
        <v/>
      </c>
      <c r="C18092">
        <f>IF(B18092="","",INT(A18092))</f>
        <v/>
      </c>
      <c r="D18092">
        <f>IF(B18092="","",HOUR(A18092))</f>
        <v/>
      </c>
      <c r="E18092">
        <f>IF(B18092="","",IF(INPUT!$I$1="","",IF(C18092&lt;(INT(INPUT!$I$1)-INPUT!$I$2),"Off Meds",IF(C18092&lt;=(INT(INPUT!$I$1)+INPUT!$I$2),"Washout","On Meds"))))</f>
        <v/>
      </c>
      <c r="F18092">
        <f>IF(B18092="","",1.509*(LN(B18092)^1.084-5.381))</f>
        <v/>
      </c>
      <c r="G18092">
        <f>IF(F18092="","",IF(F18092&lt;0,10*F18092^2,0))</f>
        <v/>
      </c>
      <c r="H18092">
        <f>IF(F18092="","",IF(F18092&gt;0,10*F18092^2,0))</f>
        <v/>
      </c>
    </row>
    <row r="18093">
      <c r="A18093">
        <f>Input!A18093</f>
        <v/>
      </c>
      <c r="B18093">
        <f>IF(ISNUMBER(Input!B18093),IF(AND(Input!B18093&gt;=20,Input!B18093&lt;=700),Input!B18093,""),"")</f>
        <v/>
      </c>
      <c r="C18093">
        <f>IF(B18093="","",INT(A18093))</f>
        <v/>
      </c>
      <c r="D18093">
        <f>IF(B18093="","",HOUR(A18093))</f>
        <v/>
      </c>
      <c r="E18093">
        <f>IF(B18093="","",IF(INPUT!$I$1="","",IF(C18093&lt;(INT(INPUT!$I$1)-INPUT!$I$2),"Off Meds",IF(C18093&lt;=(INT(INPUT!$I$1)+INPUT!$I$2),"Washout","On Meds"))))</f>
        <v/>
      </c>
      <c r="F18093">
        <f>IF(B18093="","",1.509*(LN(B18093)^1.084-5.381))</f>
        <v/>
      </c>
      <c r="G18093">
        <f>IF(F18093="","",IF(F18093&lt;0,10*F18093^2,0))</f>
        <v/>
      </c>
      <c r="H18093">
        <f>IF(F18093="","",IF(F18093&gt;0,10*F18093^2,0))</f>
        <v/>
      </c>
    </row>
    <row r="18094">
      <c r="A18094">
        <f>Input!A18094</f>
        <v/>
      </c>
      <c r="B18094">
        <f>IF(ISNUMBER(Input!B18094),IF(AND(Input!B18094&gt;=20,Input!B18094&lt;=700),Input!B18094,""),"")</f>
        <v/>
      </c>
      <c r="C18094">
        <f>IF(B18094="","",INT(A18094))</f>
        <v/>
      </c>
      <c r="D18094">
        <f>IF(B18094="","",HOUR(A18094))</f>
        <v/>
      </c>
      <c r="E18094">
        <f>IF(B18094="","",IF(INPUT!$I$1="","",IF(C18094&lt;(INT(INPUT!$I$1)-INPUT!$I$2),"Off Meds",IF(C18094&lt;=(INT(INPUT!$I$1)+INPUT!$I$2),"Washout","On Meds"))))</f>
        <v/>
      </c>
      <c r="F18094">
        <f>IF(B18094="","",1.509*(LN(B18094)^1.084-5.381))</f>
        <v/>
      </c>
      <c r="G18094">
        <f>IF(F18094="","",IF(F18094&lt;0,10*F18094^2,0))</f>
        <v/>
      </c>
      <c r="H18094">
        <f>IF(F18094="","",IF(F18094&gt;0,10*F18094^2,0))</f>
        <v/>
      </c>
    </row>
    <row r="18095">
      <c r="A18095">
        <f>Input!A18095</f>
        <v/>
      </c>
      <c r="B18095">
        <f>IF(ISNUMBER(Input!B18095),IF(AND(Input!B18095&gt;=20,Input!B18095&lt;=700),Input!B18095,""),"")</f>
        <v/>
      </c>
      <c r="C18095">
        <f>IF(B18095="","",INT(A18095))</f>
        <v/>
      </c>
      <c r="D18095">
        <f>IF(B18095="","",HOUR(A18095))</f>
        <v/>
      </c>
      <c r="E18095">
        <f>IF(B18095="","",IF(INPUT!$I$1="","",IF(C18095&lt;(INT(INPUT!$I$1)-INPUT!$I$2),"Off Meds",IF(C18095&lt;=(INT(INPUT!$I$1)+INPUT!$I$2),"Washout","On Meds"))))</f>
        <v/>
      </c>
      <c r="F18095">
        <f>IF(B18095="","",1.509*(LN(B18095)^1.084-5.381))</f>
        <v/>
      </c>
      <c r="G18095">
        <f>IF(F18095="","",IF(F18095&lt;0,10*F18095^2,0))</f>
        <v/>
      </c>
      <c r="H18095">
        <f>IF(F18095="","",IF(F18095&gt;0,10*F18095^2,0))</f>
        <v/>
      </c>
    </row>
    <row r="18096">
      <c r="A18096">
        <f>Input!A18096</f>
        <v/>
      </c>
      <c r="B18096">
        <f>IF(ISNUMBER(Input!B18096),IF(AND(Input!B18096&gt;=20,Input!B18096&lt;=700),Input!B18096,""),"")</f>
        <v/>
      </c>
      <c r="C18096">
        <f>IF(B18096="","",INT(A18096))</f>
        <v/>
      </c>
      <c r="D18096">
        <f>IF(B18096="","",HOUR(A18096))</f>
        <v/>
      </c>
      <c r="E18096">
        <f>IF(B18096="","",IF(INPUT!$I$1="","",IF(C18096&lt;(INT(INPUT!$I$1)-INPUT!$I$2),"Off Meds",IF(C18096&lt;=(INT(INPUT!$I$1)+INPUT!$I$2),"Washout","On Meds"))))</f>
        <v/>
      </c>
      <c r="F18096">
        <f>IF(B18096="","",1.509*(LN(B18096)^1.084-5.381))</f>
        <v/>
      </c>
      <c r="G18096">
        <f>IF(F18096="","",IF(F18096&lt;0,10*F18096^2,0))</f>
        <v/>
      </c>
      <c r="H18096">
        <f>IF(F18096="","",IF(F18096&gt;0,10*F18096^2,0))</f>
        <v/>
      </c>
    </row>
    <row r="18097">
      <c r="A18097">
        <f>Input!A18097</f>
        <v/>
      </c>
      <c r="B18097">
        <f>IF(ISNUMBER(Input!B18097),IF(AND(Input!B18097&gt;=20,Input!B18097&lt;=700),Input!B18097,""),"")</f>
        <v/>
      </c>
      <c r="C18097">
        <f>IF(B18097="","",INT(A18097))</f>
        <v/>
      </c>
      <c r="D18097">
        <f>IF(B18097="","",HOUR(A18097))</f>
        <v/>
      </c>
      <c r="E18097">
        <f>IF(B18097="","",IF(INPUT!$I$1="","",IF(C18097&lt;(INT(INPUT!$I$1)-INPUT!$I$2),"Off Meds",IF(C18097&lt;=(INT(INPUT!$I$1)+INPUT!$I$2),"Washout","On Meds"))))</f>
        <v/>
      </c>
      <c r="F18097">
        <f>IF(B18097="","",1.509*(LN(B18097)^1.084-5.381))</f>
        <v/>
      </c>
      <c r="G18097">
        <f>IF(F18097="","",IF(F18097&lt;0,10*F18097^2,0))</f>
        <v/>
      </c>
      <c r="H18097">
        <f>IF(F18097="","",IF(F18097&gt;0,10*F18097^2,0))</f>
        <v/>
      </c>
    </row>
    <row r="18098">
      <c r="A18098">
        <f>Input!A18098</f>
        <v/>
      </c>
      <c r="B18098">
        <f>IF(ISNUMBER(Input!B18098),IF(AND(Input!B18098&gt;=20,Input!B18098&lt;=700),Input!B18098,""),"")</f>
        <v/>
      </c>
      <c r="C18098">
        <f>IF(B18098="","",INT(A18098))</f>
        <v/>
      </c>
      <c r="D18098">
        <f>IF(B18098="","",HOUR(A18098))</f>
        <v/>
      </c>
      <c r="E18098">
        <f>IF(B18098="","",IF(INPUT!$I$1="","",IF(C18098&lt;(INT(INPUT!$I$1)-INPUT!$I$2),"Off Meds",IF(C18098&lt;=(INT(INPUT!$I$1)+INPUT!$I$2),"Washout","On Meds"))))</f>
        <v/>
      </c>
      <c r="F18098">
        <f>IF(B18098="","",1.509*(LN(B18098)^1.084-5.381))</f>
        <v/>
      </c>
      <c r="G18098">
        <f>IF(F18098="","",IF(F18098&lt;0,10*F18098^2,0))</f>
        <v/>
      </c>
      <c r="H18098">
        <f>IF(F18098="","",IF(F18098&gt;0,10*F18098^2,0))</f>
        <v/>
      </c>
    </row>
    <row r="18099">
      <c r="A18099">
        <f>Input!A18099</f>
        <v/>
      </c>
      <c r="B18099">
        <f>IF(ISNUMBER(Input!B18099),IF(AND(Input!B18099&gt;=20,Input!B18099&lt;=700),Input!B18099,""),"")</f>
        <v/>
      </c>
      <c r="C18099">
        <f>IF(B18099="","",INT(A18099))</f>
        <v/>
      </c>
      <c r="D18099">
        <f>IF(B18099="","",HOUR(A18099))</f>
        <v/>
      </c>
      <c r="E18099">
        <f>IF(B18099="","",IF(INPUT!$I$1="","",IF(C18099&lt;(INT(INPUT!$I$1)-INPUT!$I$2),"Off Meds",IF(C18099&lt;=(INT(INPUT!$I$1)+INPUT!$I$2),"Washout","On Meds"))))</f>
        <v/>
      </c>
      <c r="F18099">
        <f>IF(B18099="","",1.509*(LN(B18099)^1.084-5.381))</f>
        <v/>
      </c>
      <c r="G18099">
        <f>IF(F18099="","",IF(F18099&lt;0,10*F18099^2,0))</f>
        <v/>
      </c>
      <c r="H18099">
        <f>IF(F18099="","",IF(F18099&gt;0,10*F18099^2,0))</f>
        <v/>
      </c>
    </row>
    <row r="18100">
      <c r="A18100">
        <f>Input!A18100</f>
        <v/>
      </c>
      <c r="B18100">
        <f>IF(ISNUMBER(Input!B18100),IF(AND(Input!B18100&gt;=20,Input!B18100&lt;=700),Input!B18100,""),"")</f>
        <v/>
      </c>
      <c r="C18100">
        <f>IF(B18100="","",INT(A18100))</f>
        <v/>
      </c>
      <c r="D18100">
        <f>IF(B18100="","",HOUR(A18100))</f>
        <v/>
      </c>
      <c r="E18100">
        <f>IF(B18100="","",IF(INPUT!$I$1="","",IF(C18100&lt;(INT(INPUT!$I$1)-INPUT!$I$2),"Off Meds",IF(C18100&lt;=(INT(INPUT!$I$1)+INPUT!$I$2),"Washout","On Meds"))))</f>
        <v/>
      </c>
      <c r="F18100">
        <f>IF(B18100="","",1.509*(LN(B18100)^1.084-5.381))</f>
        <v/>
      </c>
      <c r="G18100">
        <f>IF(F18100="","",IF(F18100&lt;0,10*F18100^2,0))</f>
        <v/>
      </c>
      <c r="H18100">
        <f>IF(F18100="","",IF(F18100&gt;0,10*F18100^2,0))</f>
        <v/>
      </c>
    </row>
    <row r="18101">
      <c r="A18101">
        <f>Input!A18101</f>
        <v/>
      </c>
      <c r="B18101">
        <f>IF(ISNUMBER(Input!B18101),IF(AND(Input!B18101&gt;=20,Input!B18101&lt;=700),Input!B18101,""),"")</f>
        <v/>
      </c>
      <c r="C18101">
        <f>IF(B18101="","",INT(A18101))</f>
        <v/>
      </c>
      <c r="D18101">
        <f>IF(B18101="","",HOUR(A18101))</f>
        <v/>
      </c>
      <c r="E18101">
        <f>IF(B18101="","",IF(INPUT!$I$1="","",IF(C18101&lt;(INT(INPUT!$I$1)-INPUT!$I$2),"Off Meds",IF(C18101&lt;=(INT(INPUT!$I$1)+INPUT!$I$2),"Washout","On Meds"))))</f>
        <v/>
      </c>
      <c r="F18101">
        <f>IF(B18101="","",1.509*(LN(B18101)^1.084-5.381))</f>
        <v/>
      </c>
      <c r="G18101">
        <f>IF(F18101="","",IF(F18101&lt;0,10*F18101^2,0))</f>
        <v/>
      </c>
      <c r="H18101">
        <f>IF(F18101="","",IF(F18101&gt;0,10*F18101^2,0))</f>
        <v/>
      </c>
    </row>
    <row r="18102">
      <c r="A18102">
        <f>Input!A18102</f>
        <v/>
      </c>
      <c r="B18102">
        <f>IF(ISNUMBER(Input!B18102),IF(AND(Input!B18102&gt;=20,Input!B18102&lt;=700),Input!B18102,""),"")</f>
        <v/>
      </c>
      <c r="C18102">
        <f>IF(B18102="","",INT(A18102))</f>
        <v/>
      </c>
      <c r="D18102">
        <f>IF(B18102="","",HOUR(A18102))</f>
        <v/>
      </c>
      <c r="E18102">
        <f>IF(B18102="","",IF(INPUT!$I$1="","",IF(C18102&lt;(INT(INPUT!$I$1)-INPUT!$I$2),"Off Meds",IF(C18102&lt;=(INT(INPUT!$I$1)+INPUT!$I$2),"Washout","On Meds"))))</f>
        <v/>
      </c>
      <c r="F18102">
        <f>IF(B18102="","",1.509*(LN(B18102)^1.084-5.381))</f>
        <v/>
      </c>
      <c r="G18102">
        <f>IF(F18102="","",IF(F18102&lt;0,10*F18102^2,0))</f>
        <v/>
      </c>
      <c r="H18102">
        <f>IF(F18102="","",IF(F18102&gt;0,10*F18102^2,0))</f>
        <v/>
      </c>
    </row>
    <row r="18103">
      <c r="A18103">
        <f>Input!A18103</f>
        <v/>
      </c>
      <c r="B18103">
        <f>IF(ISNUMBER(Input!B18103),IF(AND(Input!B18103&gt;=20,Input!B18103&lt;=700),Input!B18103,""),"")</f>
        <v/>
      </c>
      <c r="C18103">
        <f>IF(B18103="","",INT(A18103))</f>
        <v/>
      </c>
      <c r="D18103">
        <f>IF(B18103="","",HOUR(A18103))</f>
        <v/>
      </c>
      <c r="E18103">
        <f>IF(B18103="","",IF(INPUT!$I$1="","",IF(C18103&lt;(INT(INPUT!$I$1)-INPUT!$I$2),"Off Meds",IF(C18103&lt;=(INT(INPUT!$I$1)+INPUT!$I$2),"Washout","On Meds"))))</f>
        <v/>
      </c>
      <c r="F18103">
        <f>IF(B18103="","",1.509*(LN(B18103)^1.084-5.381))</f>
        <v/>
      </c>
      <c r="G18103">
        <f>IF(F18103="","",IF(F18103&lt;0,10*F18103^2,0))</f>
        <v/>
      </c>
      <c r="H18103">
        <f>IF(F18103="","",IF(F18103&gt;0,10*F18103^2,0))</f>
        <v/>
      </c>
    </row>
    <row r="18104">
      <c r="A18104">
        <f>Input!A18104</f>
        <v/>
      </c>
      <c r="B18104">
        <f>IF(ISNUMBER(Input!B18104),IF(AND(Input!B18104&gt;=20,Input!B18104&lt;=700),Input!B18104,""),"")</f>
        <v/>
      </c>
      <c r="C18104">
        <f>IF(B18104="","",INT(A18104))</f>
        <v/>
      </c>
      <c r="D18104">
        <f>IF(B18104="","",HOUR(A18104))</f>
        <v/>
      </c>
      <c r="E18104">
        <f>IF(B18104="","",IF(INPUT!$I$1="","",IF(C18104&lt;(INT(INPUT!$I$1)-INPUT!$I$2),"Off Meds",IF(C18104&lt;=(INT(INPUT!$I$1)+INPUT!$I$2),"Washout","On Meds"))))</f>
        <v/>
      </c>
      <c r="F18104">
        <f>IF(B18104="","",1.509*(LN(B18104)^1.084-5.381))</f>
        <v/>
      </c>
      <c r="G18104">
        <f>IF(F18104="","",IF(F18104&lt;0,10*F18104^2,0))</f>
        <v/>
      </c>
      <c r="H18104">
        <f>IF(F18104="","",IF(F18104&gt;0,10*F18104^2,0))</f>
        <v/>
      </c>
    </row>
    <row r="18105">
      <c r="A18105">
        <f>Input!A18105</f>
        <v/>
      </c>
      <c r="B18105">
        <f>IF(ISNUMBER(Input!B18105),IF(AND(Input!B18105&gt;=20,Input!B18105&lt;=700),Input!B18105,""),"")</f>
        <v/>
      </c>
      <c r="C18105">
        <f>IF(B18105="","",INT(A18105))</f>
        <v/>
      </c>
      <c r="D18105">
        <f>IF(B18105="","",HOUR(A18105))</f>
        <v/>
      </c>
      <c r="E18105">
        <f>IF(B18105="","",IF(INPUT!$I$1="","",IF(C18105&lt;(INT(INPUT!$I$1)-INPUT!$I$2),"Off Meds",IF(C18105&lt;=(INT(INPUT!$I$1)+INPUT!$I$2),"Washout","On Meds"))))</f>
        <v/>
      </c>
      <c r="F18105">
        <f>IF(B18105="","",1.509*(LN(B18105)^1.084-5.381))</f>
        <v/>
      </c>
      <c r="G18105">
        <f>IF(F18105="","",IF(F18105&lt;0,10*F18105^2,0))</f>
        <v/>
      </c>
      <c r="H18105">
        <f>IF(F18105="","",IF(F18105&gt;0,10*F18105^2,0))</f>
        <v/>
      </c>
    </row>
    <row r="18106">
      <c r="A18106">
        <f>Input!A18106</f>
        <v/>
      </c>
      <c r="B18106">
        <f>IF(ISNUMBER(Input!B18106),IF(AND(Input!B18106&gt;=20,Input!B18106&lt;=700),Input!B18106,""),"")</f>
        <v/>
      </c>
      <c r="C18106">
        <f>IF(B18106="","",INT(A18106))</f>
        <v/>
      </c>
      <c r="D18106">
        <f>IF(B18106="","",HOUR(A18106))</f>
        <v/>
      </c>
      <c r="E18106">
        <f>IF(B18106="","",IF(INPUT!$I$1="","",IF(C18106&lt;(INT(INPUT!$I$1)-INPUT!$I$2),"Off Meds",IF(C18106&lt;=(INT(INPUT!$I$1)+INPUT!$I$2),"Washout","On Meds"))))</f>
        <v/>
      </c>
      <c r="F18106">
        <f>IF(B18106="","",1.509*(LN(B18106)^1.084-5.381))</f>
        <v/>
      </c>
      <c r="G18106">
        <f>IF(F18106="","",IF(F18106&lt;0,10*F18106^2,0))</f>
        <v/>
      </c>
      <c r="H18106">
        <f>IF(F18106="","",IF(F18106&gt;0,10*F18106^2,0))</f>
        <v/>
      </c>
    </row>
    <row r="18107">
      <c r="A18107">
        <f>Input!A18107</f>
        <v/>
      </c>
      <c r="B18107">
        <f>IF(ISNUMBER(Input!B18107),IF(AND(Input!B18107&gt;=20,Input!B18107&lt;=700),Input!B18107,""),"")</f>
        <v/>
      </c>
      <c r="C18107">
        <f>IF(B18107="","",INT(A18107))</f>
        <v/>
      </c>
      <c r="D18107">
        <f>IF(B18107="","",HOUR(A18107))</f>
        <v/>
      </c>
      <c r="E18107">
        <f>IF(B18107="","",IF(INPUT!$I$1="","",IF(C18107&lt;(INT(INPUT!$I$1)-INPUT!$I$2),"Off Meds",IF(C18107&lt;=(INT(INPUT!$I$1)+INPUT!$I$2),"Washout","On Meds"))))</f>
        <v/>
      </c>
      <c r="F18107">
        <f>IF(B18107="","",1.509*(LN(B18107)^1.084-5.381))</f>
        <v/>
      </c>
      <c r="G18107">
        <f>IF(F18107="","",IF(F18107&lt;0,10*F18107^2,0))</f>
        <v/>
      </c>
      <c r="H18107">
        <f>IF(F18107="","",IF(F18107&gt;0,10*F18107^2,0))</f>
        <v/>
      </c>
    </row>
    <row r="18108">
      <c r="A18108">
        <f>Input!A18108</f>
        <v/>
      </c>
      <c r="B18108">
        <f>IF(ISNUMBER(Input!B18108),IF(AND(Input!B18108&gt;=20,Input!B18108&lt;=700),Input!B18108,""),"")</f>
        <v/>
      </c>
      <c r="C18108">
        <f>IF(B18108="","",INT(A18108))</f>
        <v/>
      </c>
      <c r="D18108">
        <f>IF(B18108="","",HOUR(A18108))</f>
        <v/>
      </c>
      <c r="E18108">
        <f>IF(B18108="","",IF(INPUT!$I$1="","",IF(C18108&lt;(INT(INPUT!$I$1)-INPUT!$I$2),"Off Meds",IF(C18108&lt;=(INT(INPUT!$I$1)+INPUT!$I$2),"Washout","On Meds"))))</f>
        <v/>
      </c>
      <c r="F18108">
        <f>IF(B18108="","",1.509*(LN(B18108)^1.084-5.381))</f>
        <v/>
      </c>
      <c r="G18108">
        <f>IF(F18108="","",IF(F18108&lt;0,10*F18108^2,0))</f>
        <v/>
      </c>
      <c r="H18108">
        <f>IF(F18108="","",IF(F18108&gt;0,10*F18108^2,0))</f>
        <v/>
      </c>
    </row>
    <row r="18109">
      <c r="A18109">
        <f>Input!A18109</f>
        <v/>
      </c>
      <c r="B18109">
        <f>IF(ISNUMBER(Input!B18109),IF(AND(Input!B18109&gt;=20,Input!B18109&lt;=700),Input!B18109,""),"")</f>
        <v/>
      </c>
      <c r="C18109">
        <f>IF(B18109="","",INT(A18109))</f>
        <v/>
      </c>
      <c r="D18109">
        <f>IF(B18109="","",HOUR(A18109))</f>
        <v/>
      </c>
      <c r="E18109">
        <f>IF(B18109="","",IF(INPUT!$I$1="","",IF(C18109&lt;(INT(INPUT!$I$1)-INPUT!$I$2),"Off Meds",IF(C18109&lt;=(INT(INPUT!$I$1)+INPUT!$I$2),"Washout","On Meds"))))</f>
        <v/>
      </c>
      <c r="F18109">
        <f>IF(B18109="","",1.509*(LN(B18109)^1.084-5.381))</f>
        <v/>
      </c>
      <c r="G18109">
        <f>IF(F18109="","",IF(F18109&lt;0,10*F18109^2,0))</f>
        <v/>
      </c>
      <c r="H18109">
        <f>IF(F18109="","",IF(F18109&gt;0,10*F18109^2,0))</f>
        <v/>
      </c>
    </row>
    <row r="18110">
      <c r="A18110">
        <f>Input!A18110</f>
        <v/>
      </c>
      <c r="B18110">
        <f>IF(ISNUMBER(Input!B18110),IF(AND(Input!B18110&gt;=20,Input!B18110&lt;=700),Input!B18110,""),"")</f>
        <v/>
      </c>
      <c r="C18110">
        <f>IF(B18110="","",INT(A18110))</f>
        <v/>
      </c>
      <c r="D18110">
        <f>IF(B18110="","",HOUR(A18110))</f>
        <v/>
      </c>
      <c r="E18110">
        <f>IF(B18110="","",IF(INPUT!$I$1="","",IF(C18110&lt;(INT(INPUT!$I$1)-INPUT!$I$2),"Off Meds",IF(C18110&lt;=(INT(INPUT!$I$1)+INPUT!$I$2),"Washout","On Meds"))))</f>
        <v/>
      </c>
      <c r="F18110">
        <f>IF(B18110="","",1.509*(LN(B18110)^1.084-5.381))</f>
        <v/>
      </c>
      <c r="G18110">
        <f>IF(F18110="","",IF(F18110&lt;0,10*F18110^2,0))</f>
        <v/>
      </c>
      <c r="H18110">
        <f>IF(F18110="","",IF(F18110&gt;0,10*F18110^2,0))</f>
        <v/>
      </c>
    </row>
    <row r="18111">
      <c r="A18111">
        <f>Input!A18111</f>
        <v/>
      </c>
      <c r="B18111">
        <f>IF(ISNUMBER(Input!B18111),IF(AND(Input!B18111&gt;=20,Input!B18111&lt;=700),Input!B18111,""),"")</f>
        <v/>
      </c>
      <c r="C18111">
        <f>IF(B18111="","",INT(A18111))</f>
        <v/>
      </c>
      <c r="D18111">
        <f>IF(B18111="","",HOUR(A18111))</f>
        <v/>
      </c>
      <c r="E18111">
        <f>IF(B18111="","",IF(INPUT!$I$1="","",IF(C18111&lt;(INT(INPUT!$I$1)-INPUT!$I$2),"Off Meds",IF(C18111&lt;=(INT(INPUT!$I$1)+INPUT!$I$2),"Washout","On Meds"))))</f>
        <v/>
      </c>
      <c r="F18111">
        <f>IF(B18111="","",1.509*(LN(B18111)^1.084-5.381))</f>
        <v/>
      </c>
      <c r="G18111">
        <f>IF(F18111="","",IF(F18111&lt;0,10*F18111^2,0))</f>
        <v/>
      </c>
      <c r="H18111">
        <f>IF(F18111="","",IF(F18111&gt;0,10*F18111^2,0))</f>
        <v/>
      </c>
    </row>
    <row r="18112">
      <c r="A18112">
        <f>Input!A18112</f>
        <v/>
      </c>
      <c r="B18112">
        <f>IF(ISNUMBER(Input!B18112),IF(AND(Input!B18112&gt;=20,Input!B18112&lt;=700),Input!B18112,""),"")</f>
        <v/>
      </c>
      <c r="C18112">
        <f>IF(B18112="","",INT(A18112))</f>
        <v/>
      </c>
      <c r="D18112">
        <f>IF(B18112="","",HOUR(A18112))</f>
        <v/>
      </c>
      <c r="E18112">
        <f>IF(B18112="","",IF(INPUT!$I$1="","",IF(C18112&lt;(INT(INPUT!$I$1)-INPUT!$I$2),"Off Meds",IF(C18112&lt;=(INT(INPUT!$I$1)+INPUT!$I$2),"Washout","On Meds"))))</f>
        <v/>
      </c>
      <c r="F18112">
        <f>IF(B18112="","",1.509*(LN(B18112)^1.084-5.381))</f>
        <v/>
      </c>
      <c r="G18112">
        <f>IF(F18112="","",IF(F18112&lt;0,10*F18112^2,0))</f>
        <v/>
      </c>
      <c r="H18112">
        <f>IF(F18112="","",IF(F18112&gt;0,10*F18112^2,0))</f>
        <v/>
      </c>
    </row>
    <row r="18113">
      <c r="A18113">
        <f>Input!A18113</f>
        <v/>
      </c>
      <c r="B18113">
        <f>IF(ISNUMBER(Input!B18113),IF(AND(Input!B18113&gt;=20,Input!B18113&lt;=700),Input!B18113,""),"")</f>
        <v/>
      </c>
      <c r="C18113">
        <f>IF(B18113="","",INT(A18113))</f>
        <v/>
      </c>
      <c r="D18113">
        <f>IF(B18113="","",HOUR(A18113))</f>
        <v/>
      </c>
      <c r="E18113">
        <f>IF(B18113="","",IF(INPUT!$I$1="","",IF(C18113&lt;(INT(INPUT!$I$1)-INPUT!$I$2),"Off Meds",IF(C18113&lt;=(INT(INPUT!$I$1)+INPUT!$I$2),"Washout","On Meds"))))</f>
        <v/>
      </c>
      <c r="F18113">
        <f>IF(B18113="","",1.509*(LN(B18113)^1.084-5.381))</f>
        <v/>
      </c>
      <c r="G18113">
        <f>IF(F18113="","",IF(F18113&lt;0,10*F18113^2,0))</f>
        <v/>
      </c>
      <c r="H18113">
        <f>IF(F18113="","",IF(F18113&gt;0,10*F18113^2,0))</f>
        <v/>
      </c>
    </row>
    <row r="18114">
      <c r="A18114">
        <f>Input!A18114</f>
        <v/>
      </c>
      <c r="B18114">
        <f>IF(ISNUMBER(Input!B18114),IF(AND(Input!B18114&gt;=20,Input!B18114&lt;=700),Input!B18114,""),"")</f>
        <v/>
      </c>
      <c r="C18114">
        <f>IF(B18114="","",INT(A18114))</f>
        <v/>
      </c>
      <c r="D18114">
        <f>IF(B18114="","",HOUR(A18114))</f>
        <v/>
      </c>
      <c r="E18114">
        <f>IF(B18114="","",IF(INPUT!$I$1="","",IF(C18114&lt;(INT(INPUT!$I$1)-INPUT!$I$2),"Off Meds",IF(C18114&lt;=(INT(INPUT!$I$1)+INPUT!$I$2),"Washout","On Meds"))))</f>
        <v/>
      </c>
      <c r="F18114">
        <f>IF(B18114="","",1.509*(LN(B18114)^1.084-5.381))</f>
        <v/>
      </c>
      <c r="G18114">
        <f>IF(F18114="","",IF(F18114&lt;0,10*F18114^2,0))</f>
        <v/>
      </c>
      <c r="H18114">
        <f>IF(F18114="","",IF(F18114&gt;0,10*F18114^2,0))</f>
        <v/>
      </c>
    </row>
    <row r="18115">
      <c r="A18115">
        <f>Input!A18115</f>
        <v/>
      </c>
      <c r="B18115">
        <f>IF(ISNUMBER(Input!B18115),IF(AND(Input!B18115&gt;=20,Input!B18115&lt;=700),Input!B18115,""),"")</f>
        <v/>
      </c>
      <c r="C18115">
        <f>IF(B18115="","",INT(A18115))</f>
        <v/>
      </c>
      <c r="D18115">
        <f>IF(B18115="","",HOUR(A18115))</f>
        <v/>
      </c>
      <c r="E18115">
        <f>IF(B18115="","",IF(INPUT!$I$1="","",IF(C18115&lt;(INT(INPUT!$I$1)-INPUT!$I$2),"Off Meds",IF(C18115&lt;=(INT(INPUT!$I$1)+INPUT!$I$2),"Washout","On Meds"))))</f>
        <v/>
      </c>
      <c r="F18115">
        <f>IF(B18115="","",1.509*(LN(B18115)^1.084-5.381))</f>
        <v/>
      </c>
      <c r="G18115">
        <f>IF(F18115="","",IF(F18115&lt;0,10*F18115^2,0))</f>
        <v/>
      </c>
      <c r="H18115">
        <f>IF(F18115="","",IF(F18115&gt;0,10*F18115^2,0))</f>
        <v/>
      </c>
    </row>
    <row r="18116">
      <c r="A18116">
        <f>Input!A18116</f>
        <v/>
      </c>
      <c r="B18116">
        <f>IF(ISNUMBER(Input!B18116),IF(AND(Input!B18116&gt;=20,Input!B18116&lt;=700),Input!B18116,""),"")</f>
        <v/>
      </c>
      <c r="C18116">
        <f>IF(B18116="","",INT(A18116))</f>
        <v/>
      </c>
      <c r="D18116">
        <f>IF(B18116="","",HOUR(A18116))</f>
        <v/>
      </c>
      <c r="E18116">
        <f>IF(B18116="","",IF(INPUT!$I$1="","",IF(C18116&lt;(INT(INPUT!$I$1)-INPUT!$I$2),"Off Meds",IF(C18116&lt;=(INT(INPUT!$I$1)+INPUT!$I$2),"Washout","On Meds"))))</f>
        <v/>
      </c>
      <c r="F18116">
        <f>IF(B18116="","",1.509*(LN(B18116)^1.084-5.381))</f>
        <v/>
      </c>
      <c r="G18116">
        <f>IF(F18116="","",IF(F18116&lt;0,10*F18116^2,0))</f>
        <v/>
      </c>
      <c r="H18116">
        <f>IF(F18116="","",IF(F18116&gt;0,10*F18116^2,0))</f>
        <v/>
      </c>
    </row>
    <row r="18117">
      <c r="A18117">
        <f>Input!A18117</f>
        <v/>
      </c>
      <c r="B18117">
        <f>IF(ISNUMBER(Input!B18117),IF(AND(Input!B18117&gt;=20,Input!B18117&lt;=700),Input!B18117,""),"")</f>
        <v/>
      </c>
      <c r="C18117">
        <f>IF(B18117="","",INT(A18117))</f>
        <v/>
      </c>
      <c r="D18117">
        <f>IF(B18117="","",HOUR(A18117))</f>
        <v/>
      </c>
      <c r="E18117">
        <f>IF(B18117="","",IF(INPUT!$I$1="","",IF(C18117&lt;(INT(INPUT!$I$1)-INPUT!$I$2),"Off Meds",IF(C18117&lt;=(INT(INPUT!$I$1)+INPUT!$I$2),"Washout","On Meds"))))</f>
        <v/>
      </c>
      <c r="F18117">
        <f>IF(B18117="","",1.509*(LN(B18117)^1.084-5.381))</f>
        <v/>
      </c>
      <c r="G18117">
        <f>IF(F18117="","",IF(F18117&lt;0,10*F18117^2,0))</f>
        <v/>
      </c>
      <c r="H18117">
        <f>IF(F18117="","",IF(F18117&gt;0,10*F18117^2,0))</f>
        <v/>
      </c>
    </row>
    <row r="18118">
      <c r="A18118">
        <f>Input!A18118</f>
        <v/>
      </c>
      <c r="B18118">
        <f>IF(ISNUMBER(Input!B18118),IF(AND(Input!B18118&gt;=20,Input!B18118&lt;=700),Input!B18118,""),"")</f>
        <v/>
      </c>
      <c r="C18118">
        <f>IF(B18118="","",INT(A18118))</f>
        <v/>
      </c>
      <c r="D18118">
        <f>IF(B18118="","",HOUR(A18118))</f>
        <v/>
      </c>
      <c r="E18118">
        <f>IF(B18118="","",IF(INPUT!$I$1="","",IF(C18118&lt;(INT(INPUT!$I$1)-INPUT!$I$2),"Off Meds",IF(C18118&lt;=(INT(INPUT!$I$1)+INPUT!$I$2),"Washout","On Meds"))))</f>
        <v/>
      </c>
      <c r="F18118">
        <f>IF(B18118="","",1.509*(LN(B18118)^1.084-5.381))</f>
        <v/>
      </c>
      <c r="G18118">
        <f>IF(F18118="","",IF(F18118&lt;0,10*F18118^2,0))</f>
        <v/>
      </c>
      <c r="H18118">
        <f>IF(F18118="","",IF(F18118&gt;0,10*F18118^2,0))</f>
        <v/>
      </c>
    </row>
    <row r="18119">
      <c r="A18119">
        <f>Input!A18119</f>
        <v/>
      </c>
      <c r="B18119">
        <f>IF(ISNUMBER(Input!B18119),IF(AND(Input!B18119&gt;=20,Input!B18119&lt;=700),Input!B18119,""),"")</f>
        <v/>
      </c>
      <c r="C18119">
        <f>IF(B18119="","",INT(A18119))</f>
        <v/>
      </c>
      <c r="D18119">
        <f>IF(B18119="","",HOUR(A18119))</f>
        <v/>
      </c>
      <c r="E18119">
        <f>IF(B18119="","",IF(INPUT!$I$1="","",IF(C18119&lt;(INT(INPUT!$I$1)-INPUT!$I$2),"Off Meds",IF(C18119&lt;=(INT(INPUT!$I$1)+INPUT!$I$2),"Washout","On Meds"))))</f>
        <v/>
      </c>
      <c r="F18119">
        <f>IF(B18119="","",1.509*(LN(B18119)^1.084-5.381))</f>
        <v/>
      </c>
      <c r="G18119">
        <f>IF(F18119="","",IF(F18119&lt;0,10*F18119^2,0))</f>
        <v/>
      </c>
      <c r="H18119">
        <f>IF(F18119="","",IF(F18119&gt;0,10*F18119^2,0))</f>
        <v/>
      </c>
    </row>
    <row r="18120">
      <c r="A18120">
        <f>Input!A18120</f>
        <v/>
      </c>
      <c r="B18120">
        <f>IF(ISNUMBER(Input!B18120),IF(AND(Input!B18120&gt;=20,Input!B18120&lt;=700),Input!B18120,""),"")</f>
        <v/>
      </c>
      <c r="C18120">
        <f>IF(B18120="","",INT(A18120))</f>
        <v/>
      </c>
      <c r="D18120">
        <f>IF(B18120="","",HOUR(A18120))</f>
        <v/>
      </c>
      <c r="E18120">
        <f>IF(B18120="","",IF(INPUT!$I$1="","",IF(C18120&lt;(INT(INPUT!$I$1)-INPUT!$I$2),"Off Meds",IF(C18120&lt;=(INT(INPUT!$I$1)+INPUT!$I$2),"Washout","On Meds"))))</f>
        <v/>
      </c>
      <c r="F18120">
        <f>IF(B18120="","",1.509*(LN(B18120)^1.084-5.381))</f>
        <v/>
      </c>
      <c r="G18120">
        <f>IF(F18120="","",IF(F18120&lt;0,10*F18120^2,0))</f>
        <v/>
      </c>
      <c r="H18120">
        <f>IF(F18120="","",IF(F18120&gt;0,10*F18120^2,0))</f>
        <v/>
      </c>
    </row>
    <row r="18121">
      <c r="A18121">
        <f>Input!A18121</f>
        <v/>
      </c>
      <c r="B18121">
        <f>IF(ISNUMBER(Input!B18121),IF(AND(Input!B18121&gt;=20,Input!B18121&lt;=700),Input!B18121,""),"")</f>
        <v/>
      </c>
      <c r="C18121">
        <f>IF(B18121="","",INT(A18121))</f>
        <v/>
      </c>
      <c r="D18121">
        <f>IF(B18121="","",HOUR(A18121))</f>
        <v/>
      </c>
      <c r="E18121">
        <f>IF(B18121="","",IF(INPUT!$I$1="","",IF(C18121&lt;(INT(INPUT!$I$1)-INPUT!$I$2),"Off Meds",IF(C18121&lt;=(INT(INPUT!$I$1)+INPUT!$I$2),"Washout","On Meds"))))</f>
        <v/>
      </c>
      <c r="F18121">
        <f>IF(B18121="","",1.509*(LN(B18121)^1.084-5.381))</f>
        <v/>
      </c>
      <c r="G18121">
        <f>IF(F18121="","",IF(F18121&lt;0,10*F18121^2,0))</f>
        <v/>
      </c>
      <c r="H18121">
        <f>IF(F18121="","",IF(F18121&gt;0,10*F18121^2,0))</f>
        <v/>
      </c>
    </row>
    <row r="18122">
      <c r="A18122">
        <f>Input!A18122</f>
        <v/>
      </c>
      <c r="B18122">
        <f>IF(ISNUMBER(Input!B18122),IF(AND(Input!B18122&gt;=20,Input!B18122&lt;=700),Input!B18122,""),"")</f>
        <v/>
      </c>
      <c r="C18122">
        <f>IF(B18122="","",INT(A18122))</f>
        <v/>
      </c>
      <c r="D18122">
        <f>IF(B18122="","",HOUR(A18122))</f>
        <v/>
      </c>
      <c r="E18122">
        <f>IF(B18122="","",IF(INPUT!$I$1="","",IF(C18122&lt;(INT(INPUT!$I$1)-INPUT!$I$2),"Off Meds",IF(C18122&lt;=(INT(INPUT!$I$1)+INPUT!$I$2),"Washout","On Meds"))))</f>
        <v/>
      </c>
      <c r="F18122">
        <f>IF(B18122="","",1.509*(LN(B18122)^1.084-5.381))</f>
        <v/>
      </c>
      <c r="G18122">
        <f>IF(F18122="","",IF(F18122&lt;0,10*F18122^2,0))</f>
        <v/>
      </c>
      <c r="H18122">
        <f>IF(F18122="","",IF(F18122&gt;0,10*F18122^2,0))</f>
        <v/>
      </c>
    </row>
    <row r="18123">
      <c r="A18123">
        <f>Input!A18123</f>
        <v/>
      </c>
      <c r="B18123">
        <f>IF(ISNUMBER(Input!B18123),IF(AND(Input!B18123&gt;=20,Input!B18123&lt;=700),Input!B18123,""),"")</f>
        <v/>
      </c>
      <c r="C18123">
        <f>IF(B18123="","",INT(A18123))</f>
        <v/>
      </c>
      <c r="D18123">
        <f>IF(B18123="","",HOUR(A18123))</f>
        <v/>
      </c>
      <c r="E18123">
        <f>IF(B18123="","",IF(INPUT!$I$1="","",IF(C18123&lt;(INT(INPUT!$I$1)-INPUT!$I$2),"Off Meds",IF(C18123&lt;=(INT(INPUT!$I$1)+INPUT!$I$2),"Washout","On Meds"))))</f>
        <v/>
      </c>
      <c r="F18123">
        <f>IF(B18123="","",1.509*(LN(B18123)^1.084-5.381))</f>
        <v/>
      </c>
      <c r="G18123">
        <f>IF(F18123="","",IF(F18123&lt;0,10*F18123^2,0))</f>
        <v/>
      </c>
      <c r="H18123">
        <f>IF(F18123="","",IF(F18123&gt;0,10*F18123^2,0))</f>
        <v/>
      </c>
    </row>
    <row r="18124">
      <c r="A18124">
        <f>Input!A18124</f>
        <v/>
      </c>
      <c r="B18124">
        <f>IF(ISNUMBER(Input!B18124),IF(AND(Input!B18124&gt;=20,Input!B18124&lt;=700),Input!B18124,""),"")</f>
        <v/>
      </c>
      <c r="C18124">
        <f>IF(B18124="","",INT(A18124))</f>
        <v/>
      </c>
      <c r="D18124">
        <f>IF(B18124="","",HOUR(A18124))</f>
        <v/>
      </c>
      <c r="E18124">
        <f>IF(B18124="","",IF(INPUT!$I$1="","",IF(C18124&lt;(INT(INPUT!$I$1)-INPUT!$I$2),"Off Meds",IF(C18124&lt;=(INT(INPUT!$I$1)+INPUT!$I$2),"Washout","On Meds"))))</f>
        <v/>
      </c>
      <c r="F18124">
        <f>IF(B18124="","",1.509*(LN(B18124)^1.084-5.381))</f>
        <v/>
      </c>
      <c r="G18124">
        <f>IF(F18124="","",IF(F18124&lt;0,10*F18124^2,0))</f>
        <v/>
      </c>
      <c r="H18124">
        <f>IF(F18124="","",IF(F18124&gt;0,10*F18124^2,0))</f>
        <v/>
      </c>
    </row>
    <row r="18125">
      <c r="A18125">
        <f>Input!A18125</f>
        <v/>
      </c>
      <c r="B18125">
        <f>IF(ISNUMBER(Input!B18125),IF(AND(Input!B18125&gt;=20,Input!B18125&lt;=700),Input!B18125,""),"")</f>
        <v/>
      </c>
      <c r="C18125">
        <f>IF(B18125="","",INT(A18125))</f>
        <v/>
      </c>
      <c r="D18125">
        <f>IF(B18125="","",HOUR(A18125))</f>
        <v/>
      </c>
      <c r="E18125">
        <f>IF(B18125="","",IF(INPUT!$I$1="","",IF(C18125&lt;(INT(INPUT!$I$1)-INPUT!$I$2),"Off Meds",IF(C18125&lt;=(INT(INPUT!$I$1)+INPUT!$I$2),"Washout","On Meds"))))</f>
        <v/>
      </c>
      <c r="F18125">
        <f>IF(B18125="","",1.509*(LN(B18125)^1.084-5.381))</f>
        <v/>
      </c>
      <c r="G18125">
        <f>IF(F18125="","",IF(F18125&lt;0,10*F18125^2,0))</f>
        <v/>
      </c>
      <c r="H18125">
        <f>IF(F18125="","",IF(F18125&gt;0,10*F18125^2,0))</f>
        <v/>
      </c>
    </row>
    <row r="18126">
      <c r="A18126">
        <f>Input!A18126</f>
        <v/>
      </c>
      <c r="B18126">
        <f>IF(ISNUMBER(Input!B18126),IF(AND(Input!B18126&gt;=20,Input!B18126&lt;=700),Input!B18126,""),"")</f>
        <v/>
      </c>
      <c r="C18126">
        <f>IF(B18126="","",INT(A18126))</f>
        <v/>
      </c>
      <c r="D18126">
        <f>IF(B18126="","",HOUR(A18126))</f>
        <v/>
      </c>
      <c r="E18126">
        <f>IF(B18126="","",IF(INPUT!$I$1="","",IF(C18126&lt;(INT(INPUT!$I$1)-INPUT!$I$2),"Off Meds",IF(C18126&lt;=(INT(INPUT!$I$1)+INPUT!$I$2),"Washout","On Meds"))))</f>
        <v/>
      </c>
      <c r="F18126">
        <f>IF(B18126="","",1.509*(LN(B18126)^1.084-5.381))</f>
        <v/>
      </c>
      <c r="G18126">
        <f>IF(F18126="","",IF(F18126&lt;0,10*F18126^2,0))</f>
        <v/>
      </c>
      <c r="H18126">
        <f>IF(F18126="","",IF(F18126&gt;0,10*F18126^2,0))</f>
        <v/>
      </c>
    </row>
    <row r="18127">
      <c r="A18127">
        <f>Input!A18127</f>
        <v/>
      </c>
      <c r="B18127">
        <f>IF(ISNUMBER(Input!B18127),IF(AND(Input!B18127&gt;=20,Input!B18127&lt;=700),Input!B18127,""),"")</f>
        <v/>
      </c>
      <c r="C18127">
        <f>IF(B18127="","",INT(A18127))</f>
        <v/>
      </c>
      <c r="D18127">
        <f>IF(B18127="","",HOUR(A18127))</f>
        <v/>
      </c>
      <c r="E18127">
        <f>IF(B18127="","",IF(INPUT!$I$1="","",IF(C18127&lt;(INT(INPUT!$I$1)-INPUT!$I$2),"Off Meds",IF(C18127&lt;=(INT(INPUT!$I$1)+INPUT!$I$2),"Washout","On Meds"))))</f>
        <v/>
      </c>
      <c r="F18127">
        <f>IF(B18127="","",1.509*(LN(B18127)^1.084-5.381))</f>
        <v/>
      </c>
      <c r="G18127">
        <f>IF(F18127="","",IF(F18127&lt;0,10*F18127^2,0))</f>
        <v/>
      </c>
      <c r="H18127">
        <f>IF(F18127="","",IF(F18127&gt;0,10*F18127^2,0))</f>
        <v/>
      </c>
    </row>
    <row r="18128">
      <c r="A18128">
        <f>Input!A18128</f>
        <v/>
      </c>
      <c r="B18128">
        <f>IF(ISNUMBER(Input!B18128),IF(AND(Input!B18128&gt;=20,Input!B18128&lt;=700),Input!B18128,""),"")</f>
        <v/>
      </c>
      <c r="C18128">
        <f>IF(B18128="","",INT(A18128))</f>
        <v/>
      </c>
      <c r="D18128">
        <f>IF(B18128="","",HOUR(A18128))</f>
        <v/>
      </c>
      <c r="E18128">
        <f>IF(B18128="","",IF(INPUT!$I$1="","",IF(C18128&lt;(INT(INPUT!$I$1)-INPUT!$I$2),"Off Meds",IF(C18128&lt;=(INT(INPUT!$I$1)+INPUT!$I$2),"Washout","On Meds"))))</f>
        <v/>
      </c>
      <c r="F18128">
        <f>IF(B18128="","",1.509*(LN(B18128)^1.084-5.381))</f>
        <v/>
      </c>
      <c r="G18128">
        <f>IF(F18128="","",IF(F18128&lt;0,10*F18128^2,0))</f>
        <v/>
      </c>
      <c r="H18128">
        <f>IF(F18128="","",IF(F18128&gt;0,10*F18128^2,0))</f>
        <v/>
      </c>
    </row>
    <row r="18129">
      <c r="A18129">
        <f>Input!A18129</f>
        <v/>
      </c>
      <c r="B18129">
        <f>IF(ISNUMBER(Input!B18129),IF(AND(Input!B18129&gt;=20,Input!B18129&lt;=700),Input!B18129,""),"")</f>
        <v/>
      </c>
      <c r="C18129">
        <f>IF(B18129="","",INT(A18129))</f>
        <v/>
      </c>
      <c r="D18129">
        <f>IF(B18129="","",HOUR(A18129))</f>
        <v/>
      </c>
      <c r="E18129">
        <f>IF(B18129="","",IF(INPUT!$I$1="","",IF(C18129&lt;(INT(INPUT!$I$1)-INPUT!$I$2),"Off Meds",IF(C18129&lt;=(INT(INPUT!$I$1)+INPUT!$I$2),"Washout","On Meds"))))</f>
        <v/>
      </c>
      <c r="F18129">
        <f>IF(B18129="","",1.509*(LN(B18129)^1.084-5.381))</f>
        <v/>
      </c>
      <c r="G18129">
        <f>IF(F18129="","",IF(F18129&lt;0,10*F18129^2,0))</f>
        <v/>
      </c>
      <c r="H18129">
        <f>IF(F18129="","",IF(F18129&gt;0,10*F18129^2,0))</f>
        <v/>
      </c>
    </row>
    <row r="18130">
      <c r="A18130">
        <f>Input!A18130</f>
        <v/>
      </c>
      <c r="B18130">
        <f>IF(ISNUMBER(Input!B18130),IF(AND(Input!B18130&gt;=20,Input!B18130&lt;=700),Input!B18130,""),"")</f>
        <v/>
      </c>
      <c r="C18130">
        <f>IF(B18130="","",INT(A18130))</f>
        <v/>
      </c>
      <c r="D18130">
        <f>IF(B18130="","",HOUR(A18130))</f>
        <v/>
      </c>
      <c r="E18130">
        <f>IF(B18130="","",IF(INPUT!$I$1="","",IF(C18130&lt;(INT(INPUT!$I$1)-INPUT!$I$2),"Off Meds",IF(C18130&lt;=(INT(INPUT!$I$1)+INPUT!$I$2),"Washout","On Meds"))))</f>
        <v/>
      </c>
      <c r="F18130">
        <f>IF(B18130="","",1.509*(LN(B18130)^1.084-5.381))</f>
        <v/>
      </c>
      <c r="G18130">
        <f>IF(F18130="","",IF(F18130&lt;0,10*F18130^2,0))</f>
        <v/>
      </c>
      <c r="H18130">
        <f>IF(F18130="","",IF(F18130&gt;0,10*F18130^2,0))</f>
        <v/>
      </c>
    </row>
    <row r="18131">
      <c r="A18131">
        <f>Input!A18131</f>
        <v/>
      </c>
      <c r="B18131">
        <f>IF(ISNUMBER(Input!B18131),IF(AND(Input!B18131&gt;=20,Input!B18131&lt;=700),Input!B18131,""),"")</f>
        <v/>
      </c>
      <c r="C18131">
        <f>IF(B18131="","",INT(A18131))</f>
        <v/>
      </c>
      <c r="D18131">
        <f>IF(B18131="","",HOUR(A18131))</f>
        <v/>
      </c>
      <c r="E18131">
        <f>IF(B18131="","",IF(INPUT!$I$1="","",IF(C18131&lt;(INT(INPUT!$I$1)-INPUT!$I$2),"Off Meds",IF(C18131&lt;=(INT(INPUT!$I$1)+INPUT!$I$2),"Washout","On Meds"))))</f>
        <v/>
      </c>
      <c r="F18131">
        <f>IF(B18131="","",1.509*(LN(B18131)^1.084-5.381))</f>
        <v/>
      </c>
      <c r="G18131">
        <f>IF(F18131="","",IF(F18131&lt;0,10*F18131^2,0))</f>
        <v/>
      </c>
      <c r="H18131">
        <f>IF(F18131="","",IF(F18131&gt;0,10*F18131^2,0))</f>
        <v/>
      </c>
    </row>
    <row r="18132">
      <c r="A18132">
        <f>Input!A18132</f>
        <v/>
      </c>
      <c r="B18132">
        <f>IF(ISNUMBER(Input!B18132),IF(AND(Input!B18132&gt;=20,Input!B18132&lt;=700),Input!B18132,""),"")</f>
        <v/>
      </c>
      <c r="C18132">
        <f>IF(B18132="","",INT(A18132))</f>
        <v/>
      </c>
      <c r="D18132">
        <f>IF(B18132="","",HOUR(A18132))</f>
        <v/>
      </c>
      <c r="E18132">
        <f>IF(B18132="","",IF(INPUT!$I$1="","",IF(C18132&lt;(INT(INPUT!$I$1)-INPUT!$I$2),"Off Meds",IF(C18132&lt;=(INT(INPUT!$I$1)+INPUT!$I$2),"Washout","On Meds"))))</f>
        <v/>
      </c>
      <c r="F18132">
        <f>IF(B18132="","",1.509*(LN(B18132)^1.084-5.381))</f>
        <v/>
      </c>
      <c r="G18132">
        <f>IF(F18132="","",IF(F18132&lt;0,10*F18132^2,0))</f>
        <v/>
      </c>
      <c r="H18132">
        <f>IF(F18132="","",IF(F18132&gt;0,10*F18132^2,0))</f>
        <v/>
      </c>
    </row>
    <row r="18133">
      <c r="A18133">
        <f>Input!A18133</f>
        <v/>
      </c>
      <c r="B18133">
        <f>IF(ISNUMBER(Input!B18133),IF(AND(Input!B18133&gt;=20,Input!B18133&lt;=700),Input!B18133,""),"")</f>
        <v/>
      </c>
      <c r="C18133">
        <f>IF(B18133="","",INT(A18133))</f>
        <v/>
      </c>
      <c r="D18133">
        <f>IF(B18133="","",HOUR(A18133))</f>
        <v/>
      </c>
      <c r="E18133">
        <f>IF(B18133="","",IF(INPUT!$I$1="","",IF(C18133&lt;(INT(INPUT!$I$1)-INPUT!$I$2),"Off Meds",IF(C18133&lt;=(INT(INPUT!$I$1)+INPUT!$I$2),"Washout","On Meds"))))</f>
        <v/>
      </c>
      <c r="F18133">
        <f>IF(B18133="","",1.509*(LN(B18133)^1.084-5.381))</f>
        <v/>
      </c>
      <c r="G18133">
        <f>IF(F18133="","",IF(F18133&lt;0,10*F18133^2,0))</f>
        <v/>
      </c>
      <c r="H18133">
        <f>IF(F18133="","",IF(F18133&gt;0,10*F18133^2,0))</f>
        <v/>
      </c>
    </row>
    <row r="18134">
      <c r="A18134">
        <f>Input!A18134</f>
        <v/>
      </c>
      <c r="B18134">
        <f>IF(ISNUMBER(Input!B18134),IF(AND(Input!B18134&gt;=20,Input!B18134&lt;=700),Input!B18134,""),"")</f>
        <v/>
      </c>
      <c r="C18134">
        <f>IF(B18134="","",INT(A18134))</f>
        <v/>
      </c>
      <c r="D18134">
        <f>IF(B18134="","",HOUR(A18134))</f>
        <v/>
      </c>
      <c r="E18134">
        <f>IF(B18134="","",IF(INPUT!$I$1="","",IF(C18134&lt;(INT(INPUT!$I$1)-INPUT!$I$2),"Off Meds",IF(C18134&lt;=(INT(INPUT!$I$1)+INPUT!$I$2),"Washout","On Meds"))))</f>
        <v/>
      </c>
      <c r="F18134">
        <f>IF(B18134="","",1.509*(LN(B18134)^1.084-5.381))</f>
        <v/>
      </c>
      <c r="G18134">
        <f>IF(F18134="","",IF(F18134&lt;0,10*F18134^2,0))</f>
        <v/>
      </c>
      <c r="H18134">
        <f>IF(F18134="","",IF(F18134&gt;0,10*F18134^2,0))</f>
        <v/>
      </c>
    </row>
    <row r="18135">
      <c r="A18135">
        <f>Input!A18135</f>
        <v/>
      </c>
      <c r="B18135">
        <f>IF(ISNUMBER(Input!B18135),IF(AND(Input!B18135&gt;=20,Input!B18135&lt;=700),Input!B18135,""),"")</f>
        <v/>
      </c>
      <c r="C18135">
        <f>IF(B18135="","",INT(A18135))</f>
        <v/>
      </c>
      <c r="D18135">
        <f>IF(B18135="","",HOUR(A18135))</f>
        <v/>
      </c>
      <c r="E18135">
        <f>IF(B18135="","",IF(INPUT!$I$1="","",IF(C18135&lt;(INT(INPUT!$I$1)-INPUT!$I$2),"Off Meds",IF(C18135&lt;=(INT(INPUT!$I$1)+INPUT!$I$2),"Washout","On Meds"))))</f>
        <v/>
      </c>
      <c r="F18135">
        <f>IF(B18135="","",1.509*(LN(B18135)^1.084-5.381))</f>
        <v/>
      </c>
      <c r="G18135">
        <f>IF(F18135="","",IF(F18135&lt;0,10*F18135^2,0))</f>
        <v/>
      </c>
      <c r="H18135">
        <f>IF(F18135="","",IF(F18135&gt;0,10*F18135^2,0))</f>
        <v/>
      </c>
    </row>
    <row r="18136">
      <c r="A18136">
        <f>Input!A18136</f>
        <v/>
      </c>
      <c r="B18136">
        <f>IF(ISNUMBER(Input!B18136),IF(AND(Input!B18136&gt;=20,Input!B18136&lt;=700),Input!B18136,""),"")</f>
        <v/>
      </c>
      <c r="C18136">
        <f>IF(B18136="","",INT(A18136))</f>
        <v/>
      </c>
      <c r="D18136">
        <f>IF(B18136="","",HOUR(A18136))</f>
        <v/>
      </c>
      <c r="E18136">
        <f>IF(B18136="","",IF(INPUT!$I$1="","",IF(C18136&lt;(INT(INPUT!$I$1)-INPUT!$I$2),"Off Meds",IF(C18136&lt;=(INT(INPUT!$I$1)+INPUT!$I$2),"Washout","On Meds"))))</f>
        <v/>
      </c>
      <c r="F18136">
        <f>IF(B18136="","",1.509*(LN(B18136)^1.084-5.381))</f>
        <v/>
      </c>
      <c r="G18136">
        <f>IF(F18136="","",IF(F18136&lt;0,10*F18136^2,0))</f>
        <v/>
      </c>
      <c r="H18136">
        <f>IF(F18136="","",IF(F18136&gt;0,10*F18136^2,0))</f>
        <v/>
      </c>
    </row>
    <row r="18137">
      <c r="A18137">
        <f>Input!A18137</f>
        <v/>
      </c>
      <c r="B18137">
        <f>IF(ISNUMBER(Input!B18137),IF(AND(Input!B18137&gt;=20,Input!B18137&lt;=700),Input!B18137,""),"")</f>
        <v/>
      </c>
      <c r="C18137">
        <f>IF(B18137="","",INT(A18137))</f>
        <v/>
      </c>
      <c r="D18137">
        <f>IF(B18137="","",HOUR(A18137))</f>
        <v/>
      </c>
      <c r="E18137">
        <f>IF(B18137="","",IF(INPUT!$I$1="","",IF(C18137&lt;(INT(INPUT!$I$1)-INPUT!$I$2),"Off Meds",IF(C18137&lt;=(INT(INPUT!$I$1)+INPUT!$I$2),"Washout","On Meds"))))</f>
        <v/>
      </c>
      <c r="F18137">
        <f>IF(B18137="","",1.509*(LN(B18137)^1.084-5.381))</f>
        <v/>
      </c>
      <c r="G18137">
        <f>IF(F18137="","",IF(F18137&lt;0,10*F18137^2,0))</f>
        <v/>
      </c>
      <c r="H18137">
        <f>IF(F18137="","",IF(F18137&gt;0,10*F18137^2,0))</f>
        <v/>
      </c>
    </row>
    <row r="18138">
      <c r="A18138">
        <f>Input!A18138</f>
        <v/>
      </c>
      <c r="B18138">
        <f>IF(ISNUMBER(Input!B18138),IF(AND(Input!B18138&gt;=20,Input!B18138&lt;=700),Input!B18138,""),"")</f>
        <v/>
      </c>
      <c r="C18138">
        <f>IF(B18138="","",INT(A18138))</f>
        <v/>
      </c>
      <c r="D18138">
        <f>IF(B18138="","",HOUR(A18138))</f>
        <v/>
      </c>
      <c r="E18138">
        <f>IF(B18138="","",IF(INPUT!$I$1="","",IF(C18138&lt;(INT(INPUT!$I$1)-INPUT!$I$2),"Off Meds",IF(C18138&lt;=(INT(INPUT!$I$1)+INPUT!$I$2),"Washout","On Meds"))))</f>
        <v/>
      </c>
      <c r="F18138">
        <f>IF(B18138="","",1.509*(LN(B18138)^1.084-5.381))</f>
        <v/>
      </c>
      <c r="G18138">
        <f>IF(F18138="","",IF(F18138&lt;0,10*F18138^2,0))</f>
        <v/>
      </c>
      <c r="H18138">
        <f>IF(F18138="","",IF(F18138&gt;0,10*F18138^2,0))</f>
        <v/>
      </c>
    </row>
    <row r="18139">
      <c r="A18139">
        <f>Input!A18139</f>
        <v/>
      </c>
      <c r="B18139">
        <f>IF(ISNUMBER(Input!B18139),IF(AND(Input!B18139&gt;=20,Input!B18139&lt;=700),Input!B18139,""),"")</f>
        <v/>
      </c>
      <c r="C18139">
        <f>IF(B18139="","",INT(A18139))</f>
        <v/>
      </c>
      <c r="D18139">
        <f>IF(B18139="","",HOUR(A18139))</f>
        <v/>
      </c>
      <c r="E18139">
        <f>IF(B18139="","",IF(INPUT!$I$1="","",IF(C18139&lt;(INT(INPUT!$I$1)-INPUT!$I$2),"Off Meds",IF(C18139&lt;=(INT(INPUT!$I$1)+INPUT!$I$2),"Washout","On Meds"))))</f>
        <v/>
      </c>
      <c r="F18139">
        <f>IF(B18139="","",1.509*(LN(B18139)^1.084-5.381))</f>
        <v/>
      </c>
      <c r="G18139">
        <f>IF(F18139="","",IF(F18139&lt;0,10*F18139^2,0))</f>
        <v/>
      </c>
      <c r="H18139">
        <f>IF(F18139="","",IF(F18139&gt;0,10*F18139^2,0))</f>
        <v/>
      </c>
    </row>
    <row r="18140">
      <c r="A18140">
        <f>Input!A18140</f>
        <v/>
      </c>
      <c r="B18140">
        <f>IF(ISNUMBER(Input!B18140),IF(AND(Input!B18140&gt;=20,Input!B18140&lt;=700),Input!B18140,""),"")</f>
        <v/>
      </c>
      <c r="C18140">
        <f>IF(B18140="","",INT(A18140))</f>
        <v/>
      </c>
      <c r="D18140">
        <f>IF(B18140="","",HOUR(A18140))</f>
        <v/>
      </c>
      <c r="E18140">
        <f>IF(B18140="","",IF(INPUT!$I$1="","",IF(C18140&lt;(INT(INPUT!$I$1)-INPUT!$I$2),"Off Meds",IF(C18140&lt;=(INT(INPUT!$I$1)+INPUT!$I$2),"Washout","On Meds"))))</f>
        <v/>
      </c>
      <c r="F18140">
        <f>IF(B18140="","",1.509*(LN(B18140)^1.084-5.381))</f>
        <v/>
      </c>
      <c r="G18140">
        <f>IF(F18140="","",IF(F18140&lt;0,10*F18140^2,0))</f>
        <v/>
      </c>
      <c r="H18140">
        <f>IF(F18140="","",IF(F18140&gt;0,10*F18140^2,0))</f>
        <v/>
      </c>
    </row>
    <row r="18141">
      <c r="A18141">
        <f>Input!A18141</f>
        <v/>
      </c>
      <c r="B18141">
        <f>IF(ISNUMBER(Input!B18141),IF(AND(Input!B18141&gt;=20,Input!B18141&lt;=700),Input!B18141,""),"")</f>
        <v/>
      </c>
      <c r="C18141">
        <f>IF(B18141="","",INT(A18141))</f>
        <v/>
      </c>
      <c r="D18141">
        <f>IF(B18141="","",HOUR(A18141))</f>
        <v/>
      </c>
      <c r="E18141">
        <f>IF(B18141="","",IF(INPUT!$I$1="","",IF(C18141&lt;(INT(INPUT!$I$1)-INPUT!$I$2),"Off Meds",IF(C18141&lt;=(INT(INPUT!$I$1)+INPUT!$I$2),"Washout","On Meds"))))</f>
        <v/>
      </c>
      <c r="F18141">
        <f>IF(B18141="","",1.509*(LN(B18141)^1.084-5.381))</f>
        <v/>
      </c>
      <c r="G18141">
        <f>IF(F18141="","",IF(F18141&lt;0,10*F18141^2,0))</f>
        <v/>
      </c>
      <c r="H18141">
        <f>IF(F18141="","",IF(F18141&gt;0,10*F18141^2,0))</f>
        <v/>
      </c>
    </row>
    <row r="18142">
      <c r="A18142">
        <f>Input!A18142</f>
        <v/>
      </c>
      <c r="B18142">
        <f>IF(ISNUMBER(Input!B18142),IF(AND(Input!B18142&gt;=20,Input!B18142&lt;=700),Input!B18142,""),"")</f>
        <v/>
      </c>
      <c r="C18142">
        <f>IF(B18142="","",INT(A18142))</f>
        <v/>
      </c>
      <c r="D18142">
        <f>IF(B18142="","",HOUR(A18142))</f>
        <v/>
      </c>
      <c r="E18142">
        <f>IF(B18142="","",IF(INPUT!$I$1="","",IF(C18142&lt;(INT(INPUT!$I$1)-INPUT!$I$2),"Off Meds",IF(C18142&lt;=(INT(INPUT!$I$1)+INPUT!$I$2),"Washout","On Meds"))))</f>
        <v/>
      </c>
      <c r="F18142">
        <f>IF(B18142="","",1.509*(LN(B18142)^1.084-5.381))</f>
        <v/>
      </c>
      <c r="G18142">
        <f>IF(F18142="","",IF(F18142&lt;0,10*F18142^2,0))</f>
        <v/>
      </c>
      <c r="H18142">
        <f>IF(F18142="","",IF(F18142&gt;0,10*F18142^2,0))</f>
        <v/>
      </c>
    </row>
    <row r="18143">
      <c r="A18143">
        <f>Input!A18143</f>
        <v/>
      </c>
      <c r="B18143">
        <f>IF(ISNUMBER(Input!B18143),IF(AND(Input!B18143&gt;=20,Input!B18143&lt;=700),Input!B18143,""),"")</f>
        <v/>
      </c>
      <c r="C18143">
        <f>IF(B18143="","",INT(A18143))</f>
        <v/>
      </c>
      <c r="D18143">
        <f>IF(B18143="","",HOUR(A18143))</f>
        <v/>
      </c>
      <c r="E18143">
        <f>IF(B18143="","",IF(INPUT!$I$1="","",IF(C18143&lt;(INT(INPUT!$I$1)-INPUT!$I$2),"Off Meds",IF(C18143&lt;=(INT(INPUT!$I$1)+INPUT!$I$2),"Washout","On Meds"))))</f>
        <v/>
      </c>
      <c r="F18143">
        <f>IF(B18143="","",1.509*(LN(B18143)^1.084-5.381))</f>
        <v/>
      </c>
      <c r="G18143">
        <f>IF(F18143="","",IF(F18143&lt;0,10*F18143^2,0))</f>
        <v/>
      </c>
      <c r="H18143">
        <f>IF(F18143="","",IF(F18143&gt;0,10*F18143^2,0))</f>
        <v/>
      </c>
    </row>
    <row r="18144">
      <c r="A18144">
        <f>Input!A18144</f>
        <v/>
      </c>
      <c r="B18144">
        <f>IF(ISNUMBER(Input!B18144),IF(AND(Input!B18144&gt;=20,Input!B18144&lt;=700),Input!B18144,""),"")</f>
        <v/>
      </c>
      <c r="C18144">
        <f>IF(B18144="","",INT(A18144))</f>
        <v/>
      </c>
      <c r="D18144">
        <f>IF(B18144="","",HOUR(A18144))</f>
        <v/>
      </c>
      <c r="E18144">
        <f>IF(B18144="","",IF(INPUT!$I$1="","",IF(C18144&lt;(INT(INPUT!$I$1)-INPUT!$I$2),"Off Meds",IF(C18144&lt;=(INT(INPUT!$I$1)+INPUT!$I$2),"Washout","On Meds"))))</f>
        <v/>
      </c>
      <c r="F18144">
        <f>IF(B18144="","",1.509*(LN(B18144)^1.084-5.381))</f>
        <v/>
      </c>
      <c r="G18144">
        <f>IF(F18144="","",IF(F18144&lt;0,10*F18144^2,0))</f>
        <v/>
      </c>
      <c r="H18144">
        <f>IF(F18144="","",IF(F18144&gt;0,10*F18144^2,0))</f>
        <v/>
      </c>
    </row>
    <row r="18145">
      <c r="A18145">
        <f>Input!A18145</f>
        <v/>
      </c>
      <c r="B18145">
        <f>IF(ISNUMBER(Input!B18145),IF(AND(Input!B18145&gt;=20,Input!B18145&lt;=700),Input!B18145,""),"")</f>
        <v/>
      </c>
      <c r="C18145">
        <f>IF(B18145="","",INT(A18145))</f>
        <v/>
      </c>
      <c r="D18145">
        <f>IF(B18145="","",HOUR(A18145))</f>
        <v/>
      </c>
      <c r="E18145">
        <f>IF(B18145="","",IF(INPUT!$I$1="","",IF(C18145&lt;(INT(INPUT!$I$1)-INPUT!$I$2),"Off Meds",IF(C18145&lt;=(INT(INPUT!$I$1)+INPUT!$I$2),"Washout","On Meds"))))</f>
        <v/>
      </c>
      <c r="F18145">
        <f>IF(B18145="","",1.509*(LN(B18145)^1.084-5.381))</f>
        <v/>
      </c>
      <c r="G18145">
        <f>IF(F18145="","",IF(F18145&lt;0,10*F18145^2,0))</f>
        <v/>
      </c>
      <c r="H18145">
        <f>IF(F18145="","",IF(F18145&gt;0,10*F18145^2,0))</f>
        <v/>
      </c>
    </row>
    <row r="18146">
      <c r="A18146">
        <f>Input!A18146</f>
        <v/>
      </c>
      <c r="B18146">
        <f>IF(ISNUMBER(Input!B18146),IF(AND(Input!B18146&gt;=20,Input!B18146&lt;=700),Input!B18146,""),"")</f>
        <v/>
      </c>
      <c r="C18146">
        <f>IF(B18146="","",INT(A18146))</f>
        <v/>
      </c>
      <c r="D18146">
        <f>IF(B18146="","",HOUR(A18146))</f>
        <v/>
      </c>
      <c r="E18146">
        <f>IF(B18146="","",IF(INPUT!$I$1="","",IF(C18146&lt;(INT(INPUT!$I$1)-INPUT!$I$2),"Off Meds",IF(C18146&lt;=(INT(INPUT!$I$1)+INPUT!$I$2),"Washout","On Meds"))))</f>
        <v/>
      </c>
      <c r="F18146">
        <f>IF(B18146="","",1.509*(LN(B18146)^1.084-5.381))</f>
        <v/>
      </c>
      <c r="G18146">
        <f>IF(F18146="","",IF(F18146&lt;0,10*F18146^2,0))</f>
        <v/>
      </c>
      <c r="H18146">
        <f>IF(F18146="","",IF(F18146&gt;0,10*F18146^2,0))</f>
        <v/>
      </c>
    </row>
    <row r="18147">
      <c r="A18147">
        <f>Input!A18147</f>
        <v/>
      </c>
      <c r="B18147">
        <f>IF(ISNUMBER(Input!B18147),IF(AND(Input!B18147&gt;=20,Input!B18147&lt;=700),Input!B18147,""),"")</f>
        <v/>
      </c>
      <c r="C18147">
        <f>IF(B18147="","",INT(A18147))</f>
        <v/>
      </c>
      <c r="D18147">
        <f>IF(B18147="","",HOUR(A18147))</f>
        <v/>
      </c>
      <c r="E18147">
        <f>IF(B18147="","",IF(INPUT!$I$1="","",IF(C18147&lt;(INT(INPUT!$I$1)-INPUT!$I$2),"Off Meds",IF(C18147&lt;=(INT(INPUT!$I$1)+INPUT!$I$2),"Washout","On Meds"))))</f>
        <v/>
      </c>
      <c r="F18147">
        <f>IF(B18147="","",1.509*(LN(B18147)^1.084-5.381))</f>
        <v/>
      </c>
      <c r="G18147">
        <f>IF(F18147="","",IF(F18147&lt;0,10*F18147^2,0))</f>
        <v/>
      </c>
      <c r="H18147">
        <f>IF(F18147="","",IF(F18147&gt;0,10*F18147^2,0))</f>
        <v/>
      </c>
    </row>
    <row r="18148">
      <c r="A18148">
        <f>Input!A18148</f>
        <v/>
      </c>
      <c r="B18148">
        <f>IF(ISNUMBER(Input!B18148),IF(AND(Input!B18148&gt;=20,Input!B18148&lt;=700),Input!B18148,""),"")</f>
        <v/>
      </c>
      <c r="C18148">
        <f>IF(B18148="","",INT(A18148))</f>
        <v/>
      </c>
      <c r="D18148">
        <f>IF(B18148="","",HOUR(A18148))</f>
        <v/>
      </c>
      <c r="E18148">
        <f>IF(B18148="","",IF(INPUT!$I$1="","",IF(C18148&lt;(INT(INPUT!$I$1)-INPUT!$I$2),"Off Meds",IF(C18148&lt;=(INT(INPUT!$I$1)+INPUT!$I$2),"Washout","On Meds"))))</f>
        <v/>
      </c>
      <c r="F18148">
        <f>IF(B18148="","",1.509*(LN(B18148)^1.084-5.381))</f>
        <v/>
      </c>
      <c r="G18148">
        <f>IF(F18148="","",IF(F18148&lt;0,10*F18148^2,0))</f>
        <v/>
      </c>
      <c r="H18148">
        <f>IF(F18148="","",IF(F18148&gt;0,10*F18148^2,0))</f>
        <v/>
      </c>
    </row>
    <row r="18149">
      <c r="A18149">
        <f>Input!A18149</f>
        <v/>
      </c>
      <c r="B18149">
        <f>IF(ISNUMBER(Input!B18149),IF(AND(Input!B18149&gt;=20,Input!B18149&lt;=700),Input!B18149,""),"")</f>
        <v/>
      </c>
      <c r="C18149">
        <f>IF(B18149="","",INT(A18149))</f>
        <v/>
      </c>
      <c r="D18149">
        <f>IF(B18149="","",HOUR(A18149))</f>
        <v/>
      </c>
      <c r="E18149">
        <f>IF(B18149="","",IF(INPUT!$I$1="","",IF(C18149&lt;(INT(INPUT!$I$1)-INPUT!$I$2),"Off Meds",IF(C18149&lt;=(INT(INPUT!$I$1)+INPUT!$I$2),"Washout","On Meds"))))</f>
        <v/>
      </c>
      <c r="F18149">
        <f>IF(B18149="","",1.509*(LN(B18149)^1.084-5.381))</f>
        <v/>
      </c>
      <c r="G18149">
        <f>IF(F18149="","",IF(F18149&lt;0,10*F18149^2,0))</f>
        <v/>
      </c>
      <c r="H18149">
        <f>IF(F18149="","",IF(F18149&gt;0,10*F18149^2,0))</f>
        <v/>
      </c>
    </row>
    <row r="18150">
      <c r="A18150">
        <f>Input!A18150</f>
        <v/>
      </c>
      <c r="B18150">
        <f>IF(ISNUMBER(Input!B18150),IF(AND(Input!B18150&gt;=20,Input!B18150&lt;=700),Input!B18150,""),"")</f>
        <v/>
      </c>
      <c r="C18150">
        <f>IF(B18150="","",INT(A18150))</f>
        <v/>
      </c>
      <c r="D18150">
        <f>IF(B18150="","",HOUR(A18150))</f>
        <v/>
      </c>
      <c r="E18150">
        <f>IF(B18150="","",IF(INPUT!$I$1="","",IF(C18150&lt;(INT(INPUT!$I$1)-INPUT!$I$2),"Off Meds",IF(C18150&lt;=(INT(INPUT!$I$1)+INPUT!$I$2),"Washout","On Meds"))))</f>
        <v/>
      </c>
      <c r="F18150">
        <f>IF(B18150="","",1.509*(LN(B18150)^1.084-5.381))</f>
        <v/>
      </c>
      <c r="G18150">
        <f>IF(F18150="","",IF(F18150&lt;0,10*F18150^2,0))</f>
        <v/>
      </c>
      <c r="H18150">
        <f>IF(F18150="","",IF(F18150&gt;0,10*F18150^2,0))</f>
        <v/>
      </c>
    </row>
    <row r="18151">
      <c r="A18151">
        <f>Input!A18151</f>
        <v/>
      </c>
      <c r="B18151">
        <f>IF(ISNUMBER(Input!B18151),IF(AND(Input!B18151&gt;=20,Input!B18151&lt;=700),Input!B18151,""),"")</f>
        <v/>
      </c>
      <c r="C18151">
        <f>IF(B18151="","",INT(A18151))</f>
        <v/>
      </c>
      <c r="D18151">
        <f>IF(B18151="","",HOUR(A18151))</f>
        <v/>
      </c>
      <c r="E18151">
        <f>IF(B18151="","",IF(INPUT!$I$1="","",IF(C18151&lt;(INT(INPUT!$I$1)-INPUT!$I$2),"Off Meds",IF(C18151&lt;=(INT(INPUT!$I$1)+INPUT!$I$2),"Washout","On Meds"))))</f>
        <v/>
      </c>
      <c r="F18151">
        <f>IF(B18151="","",1.509*(LN(B18151)^1.084-5.381))</f>
        <v/>
      </c>
      <c r="G18151">
        <f>IF(F18151="","",IF(F18151&lt;0,10*F18151^2,0))</f>
        <v/>
      </c>
      <c r="H18151">
        <f>IF(F18151="","",IF(F18151&gt;0,10*F18151^2,0))</f>
        <v/>
      </c>
    </row>
    <row r="18152">
      <c r="A18152">
        <f>Input!A18152</f>
        <v/>
      </c>
      <c r="B18152">
        <f>IF(ISNUMBER(Input!B18152),IF(AND(Input!B18152&gt;=20,Input!B18152&lt;=700),Input!B18152,""),"")</f>
        <v/>
      </c>
      <c r="C18152">
        <f>IF(B18152="","",INT(A18152))</f>
        <v/>
      </c>
      <c r="D18152">
        <f>IF(B18152="","",HOUR(A18152))</f>
        <v/>
      </c>
      <c r="E18152">
        <f>IF(B18152="","",IF(INPUT!$I$1="","",IF(C18152&lt;(INT(INPUT!$I$1)-INPUT!$I$2),"Off Meds",IF(C18152&lt;=(INT(INPUT!$I$1)+INPUT!$I$2),"Washout","On Meds"))))</f>
        <v/>
      </c>
      <c r="F18152">
        <f>IF(B18152="","",1.509*(LN(B18152)^1.084-5.381))</f>
        <v/>
      </c>
      <c r="G18152">
        <f>IF(F18152="","",IF(F18152&lt;0,10*F18152^2,0))</f>
        <v/>
      </c>
      <c r="H18152">
        <f>IF(F18152="","",IF(F18152&gt;0,10*F18152^2,0))</f>
        <v/>
      </c>
    </row>
    <row r="18153">
      <c r="A18153">
        <f>Input!A18153</f>
        <v/>
      </c>
      <c r="B18153">
        <f>IF(ISNUMBER(Input!B18153),IF(AND(Input!B18153&gt;=20,Input!B18153&lt;=700),Input!B18153,""),"")</f>
        <v/>
      </c>
      <c r="C18153">
        <f>IF(B18153="","",INT(A18153))</f>
        <v/>
      </c>
      <c r="D18153">
        <f>IF(B18153="","",HOUR(A18153))</f>
        <v/>
      </c>
      <c r="E18153">
        <f>IF(B18153="","",IF(INPUT!$I$1="","",IF(C18153&lt;(INT(INPUT!$I$1)-INPUT!$I$2),"Off Meds",IF(C18153&lt;=(INT(INPUT!$I$1)+INPUT!$I$2),"Washout","On Meds"))))</f>
        <v/>
      </c>
      <c r="F18153">
        <f>IF(B18153="","",1.509*(LN(B18153)^1.084-5.381))</f>
        <v/>
      </c>
      <c r="G18153">
        <f>IF(F18153="","",IF(F18153&lt;0,10*F18153^2,0))</f>
        <v/>
      </c>
      <c r="H18153">
        <f>IF(F18153="","",IF(F18153&gt;0,10*F18153^2,0))</f>
        <v/>
      </c>
    </row>
    <row r="18154">
      <c r="A18154">
        <f>Input!A18154</f>
        <v/>
      </c>
      <c r="B18154">
        <f>IF(ISNUMBER(Input!B18154),IF(AND(Input!B18154&gt;=20,Input!B18154&lt;=700),Input!B18154,""),"")</f>
        <v/>
      </c>
      <c r="C18154">
        <f>IF(B18154="","",INT(A18154))</f>
        <v/>
      </c>
      <c r="D18154">
        <f>IF(B18154="","",HOUR(A18154))</f>
        <v/>
      </c>
      <c r="E18154">
        <f>IF(B18154="","",IF(INPUT!$I$1="","",IF(C18154&lt;(INT(INPUT!$I$1)-INPUT!$I$2),"Off Meds",IF(C18154&lt;=(INT(INPUT!$I$1)+INPUT!$I$2),"Washout","On Meds"))))</f>
        <v/>
      </c>
      <c r="F18154">
        <f>IF(B18154="","",1.509*(LN(B18154)^1.084-5.381))</f>
        <v/>
      </c>
      <c r="G18154">
        <f>IF(F18154="","",IF(F18154&lt;0,10*F18154^2,0))</f>
        <v/>
      </c>
      <c r="H18154">
        <f>IF(F18154="","",IF(F18154&gt;0,10*F18154^2,0))</f>
        <v/>
      </c>
    </row>
    <row r="18155">
      <c r="A18155">
        <f>Input!A18155</f>
        <v/>
      </c>
      <c r="B18155">
        <f>IF(ISNUMBER(Input!B18155),IF(AND(Input!B18155&gt;=20,Input!B18155&lt;=700),Input!B18155,""),"")</f>
        <v/>
      </c>
      <c r="C18155">
        <f>IF(B18155="","",INT(A18155))</f>
        <v/>
      </c>
      <c r="D18155">
        <f>IF(B18155="","",HOUR(A18155))</f>
        <v/>
      </c>
      <c r="E18155">
        <f>IF(B18155="","",IF(INPUT!$I$1="","",IF(C18155&lt;(INT(INPUT!$I$1)-INPUT!$I$2),"Off Meds",IF(C18155&lt;=(INT(INPUT!$I$1)+INPUT!$I$2),"Washout","On Meds"))))</f>
        <v/>
      </c>
      <c r="F18155">
        <f>IF(B18155="","",1.509*(LN(B18155)^1.084-5.381))</f>
        <v/>
      </c>
      <c r="G18155">
        <f>IF(F18155="","",IF(F18155&lt;0,10*F18155^2,0))</f>
        <v/>
      </c>
      <c r="H18155">
        <f>IF(F18155="","",IF(F18155&gt;0,10*F18155^2,0))</f>
        <v/>
      </c>
    </row>
    <row r="18156">
      <c r="A18156">
        <f>Input!A18156</f>
        <v/>
      </c>
      <c r="B18156">
        <f>IF(ISNUMBER(Input!B18156),IF(AND(Input!B18156&gt;=20,Input!B18156&lt;=700),Input!B18156,""),"")</f>
        <v/>
      </c>
      <c r="C18156">
        <f>IF(B18156="","",INT(A18156))</f>
        <v/>
      </c>
      <c r="D18156">
        <f>IF(B18156="","",HOUR(A18156))</f>
        <v/>
      </c>
      <c r="E18156">
        <f>IF(B18156="","",IF(INPUT!$I$1="","",IF(C18156&lt;(INT(INPUT!$I$1)-INPUT!$I$2),"Off Meds",IF(C18156&lt;=(INT(INPUT!$I$1)+INPUT!$I$2),"Washout","On Meds"))))</f>
        <v/>
      </c>
      <c r="F18156">
        <f>IF(B18156="","",1.509*(LN(B18156)^1.084-5.381))</f>
        <v/>
      </c>
      <c r="G18156">
        <f>IF(F18156="","",IF(F18156&lt;0,10*F18156^2,0))</f>
        <v/>
      </c>
      <c r="H18156">
        <f>IF(F18156="","",IF(F18156&gt;0,10*F18156^2,0))</f>
        <v/>
      </c>
    </row>
    <row r="18157">
      <c r="A18157">
        <f>Input!A18157</f>
        <v/>
      </c>
      <c r="B18157">
        <f>IF(ISNUMBER(Input!B18157),IF(AND(Input!B18157&gt;=20,Input!B18157&lt;=700),Input!B18157,""),"")</f>
        <v/>
      </c>
      <c r="C18157">
        <f>IF(B18157="","",INT(A18157))</f>
        <v/>
      </c>
      <c r="D18157">
        <f>IF(B18157="","",HOUR(A18157))</f>
        <v/>
      </c>
      <c r="E18157">
        <f>IF(B18157="","",IF(INPUT!$I$1="","",IF(C18157&lt;(INT(INPUT!$I$1)-INPUT!$I$2),"Off Meds",IF(C18157&lt;=(INT(INPUT!$I$1)+INPUT!$I$2),"Washout","On Meds"))))</f>
        <v/>
      </c>
      <c r="F18157">
        <f>IF(B18157="","",1.509*(LN(B18157)^1.084-5.381))</f>
        <v/>
      </c>
      <c r="G18157">
        <f>IF(F18157="","",IF(F18157&lt;0,10*F18157^2,0))</f>
        <v/>
      </c>
      <c r="H18157">
        <f>IF(F18157="","",IF(F18157&gt;0,10*F18157^2,0))</f>
        <v/>
      </c>
    </row>
    <row r="18158">
      <c r="A18158">
        <f>Input!A18158</f>
        <v/>
      </c>
      <c r="B18158">
        <f>IF(ISNUMBER(Input!B18158),IF(AND(Input!B18158&gt;=20,Input!B18158&lt;=700),Input!B18158,""),"")</f>
        <v/>
      </c>
      <c r="C18158">
        <f>IF(B18158="","",INT(A18158))</f>
        <v/>
      </c>
      <c r="D18158">
        <f>IF(B18158="","",HOUR(A18158))</f>
        <v/>
      </c>
      <c r="E18158">
        <f>IF(B18158="","",IF(INPUT!$I$1="","",IF(C18158&lt;(INT(INPUT!$I$1)-INPUT!$I$2),"Off Meds",IF(C18158&lt;=(INT(INPUT!$I$1)+INPUT!$I$2),"Washout","On Meds"))))</f>
        <v/>
      </c>
      <c r="F18158">
        <f>IF(B18158="","",1.509*(LN(B18158)^1.084-5.381))</f>
        <v/>
      </c>
      <c r="G18158">
        <f>IF(F18158="","",IF(F18158&lt;0,10*F18158^2,0))</f>
        <v/>
      </c>
      <c r="H18158">
        <f>IF(F18158="","",IF(F18158&gt;0,10*F18158^2,0))</f>
        <v/>
      </c>
    </row>
    <row r="18159">
      <c r="A18159">
        <f>Input!A18159</f>
        <v/>
      </c>
      <c r="B18159">
        <f>IF(ISNUMBER(Input!B18159),IF(AND(Input!B18159&gt;=20,Input!B18159&lt;=700),Input!B18159,""),"")</f>
        <v/>
      </c>
      <c r="C18159">
        <f>IF(B18159="","",INT(A18159))</f>
        <v/>
      </c>
      <c r="D18159">
        <f>IF(B18159="","",HOUR(A18159))</f>
        <v/>
      </c>
      <c r="E18159">
        <f>IF(B18159="","",IF(INPUT!$I$1="","",IF(C18159&lt;(INT(INPUT!$I$1)-INPUT!$I$2),"Off Meds",IF(C18159&lt;=(INT(INPUT!$I$1)+INPUT!$I$2),"Washout","On Meds"))))</f>
        <v/>
      </c>
      <c r="F18159">
        <f>IF(B18159="","",1.509*(LN(B18159)^1.084-5.381))</f>
        <v/>
      </c>
      <c r="G18159">
        <f>IF(F18159="","",IF(F18159&lt;0,10*F18159^2,0))</f>
        <v/>
      </c>
      <c r="H18159">
        <f>IF(F18159="","",IF(F18159&gt;0,10*F18159^2,0))</f>
        <v/>
      </c>
    </row>
    <row r="18160">
      <c r="A18160">
        <f>Input!A18160</f>
        <v/>
      </c>
      <c r="B18160">
        <f>IF(ISNUMBER(Input!B18160),IF(AND(Input!B18160&gt;=20,Input!B18160&lt;=700),Input!B18160,""),"")</f>
        <v/>
      </c>
      <c r="C18160">
        <f>IF(B18160="","",INT(A18160))</f>
        <v/>
      </c>
      <c r="D18160">
        <f>IF(B18160="","",HOUR(A18160))</f>
        <v/>
      </c>
      <c r="E18160">
        <f>IF(B18160="","",IF(INPUT!$I$1="","",IF(C18160&lt;(INT(INPUT!$I$1)-INPUT!$I$2),"Off Meds",IF(C18160&lt;=(INT(INPUT!$I$1)+INPUT!$I$2),"Washout","On Meds"))))</f>
        <v/>
      </c>
      <c r="F18160">
        <f>IF(B18160="","",1.509*(LN(B18160)^1.084-5.381))</f>
        <v/>
      </c>
      <c r="G18160">
        <f>IF(F18160="","",IF(F18160&lt;0,10*F18160^2,0))</f>
        <v/>
      </c>
      <c r="H18160">
        <f>IF(F18160="","",IF(F18160&gt;0,10*F18160^2,0))</f>
        <v/>
      </c>
    </row>
    <row r="18161">
      <c r="A18161">
        <f>Input!A18161</f>
        <v/>
      </c>
      <c r="B18161">
        <f>IF(ISNUMBER(Input!B18161),IF(AND(Input!B18161&gt;=20,Input!B18161&lt;=700),Input!B18161,""),"")</f>
        <v/>
      </c>
      <c r="C18161">
        <f>IF(B18161="","",INT(A18161))</f>
        <v/>
      </c>
      <c r="D18161">
        <f>IF(B18161="","",HOUR(A18161))</f>
        <v/>
      </c>
      <c r="E18161">
        <f>IF(B18161="","",IF(INPUT!$I$1="","",IF(C18161&lt;(INT(INPUT!$I$1)-INPUT!$I$2),"Off Meds",IF(C18161&lt;=(INT(INPUT!$I$1)+INPUT!$I$2),"Washout","On Meds"))))</f>
        <v/>
      </c>
      <c r="F18161">
        <f>IF(B18161="","",1.509*(LN(B18161)^1.084-5.381))</f>
        <v/>
      </c>
      <c r="G18161">
        <f>IF(F18161="","",IF(F18161&lt;0,10*F18161^2,0))</f>
        <v/>
      </c>
      <c r="H18161">
        <f>IF(F18161="","",IF(F18161&gt;0,10*F18161^2,0))</f>
        <v/>
      </c>
    </row>
    <row r="18162">
      <c r="A18162">
        <f>Input!A18162</f>
        <v/>
      </c>
      <c r="B18162">
        <f>IF(ISNUMBER(Input!B18162),IF(AND(Input!B18162&gt;=20,Input!B18162&lt;=700),Input!B18162,""),"")</f>
        <v/>
      </c>
      <c r="C18162">
        <f>IF(B18162="","",INT(A18162))</f>
        <v/>
      </c>
      <c r="D18162">
        <f>IF(B18162="","",HOUR(A18162))</f>
        <v/>
      </c>
      <c r="E18162">
        <f>IF(B18162="","",IF(INPUT!$I$1="","",IF(C18162&lt;(INT(INPUT!$I$1)-INPUT!$I$2),"Off Meds",IF(C18162&lt;=(INT(INPUT!$I$1)+INPUT!$I$2),"Washout","On Meds"))))</f>
        <v/>
      </c>
      <c r="F18162">
        <f>IF(B18162="","",1.509*(LN(B18162)^1.084-5.381))</f>
        <v/>
      </c>
      <c r="G18162">
        <f>IF(F18162="","",IF(F18162&lt;0,10*F18162^2,0))</f>
        <v/>
      </c>
      <c r="H18162">
        <f>IF(F18162="","",IF(F18162&gt;0,10*F18162^2,0))</f>
        <v/>
      </c>
    </row>
    <row r="18163">
      <c r="A18163">
        <f>Input!A18163</f>
        <v/>
      </c>
      <c r="B18163">
        <f>IF(ISNUMBER(Input!B18163),IF(AND(Input!B18163&gt;=20,Input!B18163&lt;=700),Input!B18163,""),"")</f>
        <v/>
      </c>
      <c r="C18163">
        <f>IF(B18163="","",INT(A18163))</f>
        <v/>
      </c>
      <c r="D18163">
        <f>IF(B18163="","",HOUR(A18163))</f>
        <v/>
      </c>
      <c r="E18163">
        <f>IF(B18163="","",IF(INPUT!$I$1="","",IF(C18163&lt;(INT(INPUT!$I$1)-INPUT!$I$2),"Off Meds",IF(C18163&lt;=(INT(INPUT!$I$1)+INPUT!$I$2),"Washout","On Meds"))))</f>
        <v/>
      </c>
      <c r="F18163">
        <f>IF(B18163="","",1.509*(LN(B18163)^1.084-5.381))</f>
        <v/>
      </c>
      <c r="G18163">
        <f>IF(F18163="","",IF(F18163&lt;0,10*F18163^2,0))</f>
        <v/>
      </c>
      <c r="H18163">
        <f>IF(F18163="","",IF(F18163&gt;0,10*F18163^2,0))</f>
        <v/>
      </c>
    </row>
    <row r="18164">
      <c r="A18164">
        <f>Input!A18164</f>
        <v/>
      </c>
      <c r="B18164">
        <f>IF(ISNUMBER(Input!B18164),IF(AND(Input!B18164&gt;=20,Input!B18164&lt;=700),Input!B18164,""),"")</f>
        <v/>
      </c>
      <c r="C18164">
        <f>IF(B18164="","",INT(A18164))</f>
        <v/>
      </c>
      <c r="D18164">
        <f>IF(B18164="","",HOUR(A18164))</f>
        <v/>
      </c>
      <c r="E18164">
        <f>IF(B18164="","",IF(INPUT!$I$1="","",IF(C18164&lt;(INT(INPUT!$I$1)-INPUT!$I$2),"Off Meds",IF(C18164&lt;=(INT(INPUT!$I$1)+INPUT!$I$2),"Washout","On Meds"))))</f>
        <v/>
      </c>
      <c r="F18164">
        <f>IF(B18164="","",1.509*(LN(B18164)^1.084-5.381))</f>
        <v/>
      </c>
      <c r="G18164">
        <f>IF(F18164="","",IF(F18164&lt;0,10*F18164^2,0))</f>
        <v/>
      </c>
      <c r="H18164">
        <f>IF(F18164="","",IF(F18164&gt;0,10*F18164^2,0))</f>
        <v/>
      </c>
    </row>
    <row r="18165">
      <c r="A18165">
        <f>Input!A18165</f>
        <v/>
      </c>
      <c r="B18165">
        <f>IF(ISNUMBER(Input!B18165),IF(AND(Input!B18165&gt;=20,Input!B18165&lt;=700),Input!B18165,""),"")</f>
        <v/>
      </c>
      <c r="C18165">
        <f>IF(B18165="","",INT(A18165))</f>
        <v/>
      </c>
      <c r="D18165">
        <f>IF(B18165="","",HOUR(A18165))</f>
        <v/>
      </c>
      <c r="E18165">
        <f>IF(B18165="","",IF(INPUT!$I$1="","",IF(C18165&lt;(INT(INPUT!$I$1)-INPUT!$I$2),"Off Meds",IF(C18165&lt;=(INT(INPUT!$I$1)+INPUT!$I$2),"Washout","On Meds"))))</f>
        <v/>
      </c>
      <c r="F18165">
        <f>IF(B18165="","",1.509*(LN(B18165)^1.084-5.381))</f>
        <v/>
      </c>
      <c r="G18165">
        <f>IF(F18165="","",IF(F18165&lt;0,10*F18165^2,0))</f>
        <v/>
      </c>
      <c r="H18165">
        <f>IF(F18165="","",IF(F18165&gt;0,10*F18165^2,0))</f>
        <v/>
      </c>
    </row>
    <row r="18166">
      <c r="A18166">
        <f>Input!A18166</f>
        <v/>
      </c>
      <c r="B18166">
        <f>IF(ISNUMBER(Input!B18166),IF(AND(Input!B18166&gt;=20,Input!B18166&lt;=700),Input!B18166,""),"")</f>
        <v/>
      </c>
      <c r="C18166">
        <f>IF(B18166="","",INT(A18166))</f>
        <v/>
      </c>
      <c r="D18166">
        <f>IF(B18166="","",HOUR(A18166))</f>
        <v/>
      </c>
      <c r="E18166">
        <f>IF(B18166="","",IF(INPUT!$I$1="","",IF(C18166&lt;(INT(INPUT!$I$1)-INPUT!$I$2),"Off Meds",IF(C18166&lt;=(INT(INPUT!$I$1)+INPUT!$I$2),"Washout","On Meds"))))</f>
        <v/>
      </c>
      <c r="F18166">
        <f>IF(B18166="","",1.509*(LN(B18166)^1.084-5.381))</f>
        <v/>
      </c>
      <c r="G18166">
        <f>IF(F18166="","",IF(F18166&lt;0,10*F18166^2,0))</f>
        <v/>
      </c>
      <c r="H18166">
        <f>IF(F18166="","",IF(F18166&gt;0,10*F18166^2,0))</f>
        <v/>
      </c>
    </row>
    <row r="18167">
      <c r="A18167">
        <f>Input!A18167</f>
        <v/>
      </c>
      <c r="B18167">
        <f>IF(ISNUMBER(Input!B18167),IF(AND(Input!B18167&gt;=20,Input!B18167&lt;=700),Input!B18167,""),"")</f>
        <v/>
      </c>
      <c r="C18167">
        <f>IF(B18167="","",INT(A18167))</f>
        <v/>
      </c>
      <c r="D18167">
        <f>IF(B18167="","",HOUR(A18167))</f>
        <v/>
      </c>
      <c r="E18167">
        <f>IF(B18167="","",IF(INPUT!$I$1="","",IF(C18167&lt;(INT(INPUT!$I$1)-INPUT!$I$2),"Off Meds",IF(C18167&lt;=(INT(INPUT!$I$1)+INPUT!$I$2),"Washout","On Meds"))))</f>
        <v/>
      </c>
      <c r="F18167">
        <f>IF(B18167="","",1.509*(LN(B18167)^1.084-5.381))</f>
        <v/>
      </c>
      <c r="G18167">
        <f>IF(F18167="","",IF(F18167&lt;0,10*F18167^2,0))</f>
        <v/>
      </c>
      <c r="H18167">
        <f>IF(F18167="","",IF(F18167&gt;0,10*F18167^2,0))</f>
        <v/>
      </c>
    </row>
    <row r="18168">
      <c r="A18168">
        <f>Input!A18168</f>
        <v/>
      </c>
      <c r="B18168">
        <f>IF(ISNUMBER(Input!B18168),IF(AND(Input!B18168&gt;=20,Input!B18168&lt;=700),Input!B18168,""),"")</f>
        <v/>
      </c>
      <c r="C18168">
        <f>IF(B18168="","",INT(A18168))</f>
        <v/>
      </c>
      <c r="D18168">
        <f>IF(B18168="","",HOUR(A18168))</f>
        <v/>
      </c>
      <c r="E18168">
        <f>IF(B18168="","",IF(INPUT!$I$1="","",IF(C18168&lt;(INT(INPUT!$I$1)-INPUT!$I$2),"Off Meds",IF(C18168&lt;=(INT(INPUT!$I$1)+INPUT!$I$2),"Washout","On Meds"))))</f>
        <v/>
      </c>
      <c r="F18168">
        <f>IF(B18168="","",1.509*(LN(B18168)^1.084-5.381))</f>
        <v/>
      </c>
      <c r="G18168">
        <f>IF(F18168="","",IF(F18168&lt;0,10*F18168^2,0))</f>
        <v/>
      </c>
      <c r="H18168">
        <f>IF(F18168="","",IF(F18168&gt;0,10*F18168^2,0))</f>
        <v/>
      </c>
    </row>
    <row r="18169">
      <c r="A18169">
        <f>Input!A18169</f>
        <v/>
      </c>
      <c r="B18169">
        <f>IF(ISNUMBER(Input!B18169),IF(AND(Input!B18169&gt;=20,Input!B18169&lt;=700),Input!B18169,""),"")</f>
        <v/>
      </c>
      <c r="C18169">
        <f>IF(B18169="","",INT(A18169))</f>
        <v/>
      </c>
      <c r="D18169">
        <f>IF(B18169="","",HOUR(A18169))</f>
        <v/>
      </c>
      <c r="E18169">
        <f>IF(B18169="","",IF(INPUT!$I$1="","",IF(C18169&lt;(INT(INPUT!$I$1)-INPUT!$I$2),"Off Meds",IF(C18169&lt;=(INT(INPUT!$I$1)+INPUT!$I$2),"Washout","On Meds"))))</f>
        <v/>
      </c>
      <c r="F18169">
        <f>IF(B18169="","",1.509*(LN(B18169)^1.084-5.381))</f>
        <v/>
      </c>
      <c r="G18169">
        <f>IF(F18169="","",IF(F18169&lt;0,10*F18169^2,0))</f>
        <v/>
      </c>
      <c r="H18169">
        <f>IF(F18169="","",IF(F18169&gt;0,10*F18169^2,0))</f>
        <v/>
      </c>
    </row>
    <row r="18170">
      <c r="A18170">
        <f>Input!A18170</f>
        <v/>
      </c>
      <c r="B18170">
        <f>IF(ISNUMBER(Input!B18170),IF(AND(Input!B18170&gt;=20,Input!B18170&lt;=700),Input!B18170,""),"")</f>
        <v/>
      </c>
      <c r="C18170">
        <f>IF(B18170="","",INT(A18170))</f>
        <v/>
      </c>
      <c r="D18170">
        <f>IF(B18170="","",HOUR(A18170))</f>
        <v/>
      </c>
      <c r="E18170">
        <f>IF(B18170="","",IF(INPUT!$I$1="","",IF(C18170&lt;(INT(INPUT!$I$1)-INPUT!$I$2),"Off Meds",IF(C18170&lt;=(INT(INPUT!$I$1)+INPUT!$I$2),"Washout","On Meds"))))</f>
        <v/>
      </c>
      <c r="F18170">
        <f>IF(B18170="","",1.509*(LN(B18170)^1.084-5.381))</f>
        <v/>
      </c>
      <c r="G18170">
        <f>IF(F18170="","",IF(F18170&lt;0,10*F18170^2,0))</f>
        <v/>
      </c>
      <c r="H18170">
        <f>IF(F18170="","",IF(F18170&gt;0,10*F18170^2,0))</f>
        <v/>
      </c>
    </row>
    <row r="18171">
      <c r="A18171">
        <f>Input!A18171</f>
        <v/>
      </c>
      <c r="B18171">
        <f>IF(ISNUMBER(Input!B18171),IF(AND(Input!B18171&gt;=20,Input!B18171&lt;=700),Input!B18171,""),"")</f>
        <v/>
      </c>
      <c r="C18171">
        <f>IF(B18171="","",INT(A18171))</f>
        <v/>
      </c>
      <c r="D18171">
        <f>IF(B18171="","",HOUR(A18171))</f>
        <v/>
      </c>
      <c r="E18171">
        <f>IF(B18171="","",IF(INPUT!$I$1="","",IF(C18171&lt;(INT(INPUT!$I$1)-INPUT!$I$2),"Off Meds",IF(C18171&lt;=(INT(INPUT!$I$1)+INPUT!$I$2),"Washout","On Meds"))))</f>
        <v/>
      </c>
      <c r="F18171">
        <f>IF(B18171="","",1.509*(LN(B18171)^1.084-5.381))</f>
        <v/>
      </c>
      <c r="G18171">
        <f>IF(F18171="","",IF(F18171&lt;0,10*F18171^2,0))</f>
        <v/>
      </c>
      <c r="H18171">
        <f>IF(F18171="","",IF(F18171&gt;0,10*F18171^2,0))</f>
        <v/>
      </c>
    </row>
    <row r="18172">
      <c r="A18172">
        <f>Input!A18172</f>
        <v/>
      </c>
      <c r="B18172">
        <f>IF(ISNUMBER(Input!B18172),IF(AND(Input!B18172&gt;=20,Input!B18172&lt;=700),Input!B18172,""),"")</f>
        <v/>
      </c>
      <c r="C18172">
        <f>IF(B18172="","",INT(A18172))</f>
        <v/>
      </c>
      <c r="D18172">
        <f>IF(B18172="","",HOUR(A18172))</f>
        <v/>
      </c>
      <c r="E18172">
        <f>IF(B18172="","",IF(INPUT!$I$1="","",IF(C18172&lt;(INT(INPUT!$I$1)-INPUT!$I$2),"Off Meds",IF(C18172&lt;=(INT(INPUT!$I$1)+INPUT!$I$2),"Washout","On Meds"))))</f>
        <v/>
      </c>
      <c r="F18172">
        <f>IF(B18172="","",1.509*(LN(B18172)^1.084-5.381))</f>
        <v/>
      </c>
      <c r="G18172">
        <f>IF(F18172="","",IF(F18172&lt;0,10*F18172^2,0))</f>
        <v/>
      </c>
      <c r="H18172">
        <f>IF(F18172="","",IF(F18172&gt;0,10*F18172^2,0))</f>
        <v/>
      </c>
    </row>
    <row r="18173">
      <c r="A18173">
        <f>Input!A18173</f>
        <v/>
      </c>
      <c r="B18173">
        <f>IF(ISNUMBER(Input!B18173),IF(AND(Input!B18173&gt;=20,Input!B18173&lt;=700),Input!B18173,""),"")</f>
        <v/>
      </c>
      <c r="C18173">
        <f>IF(B18173="","",INT(A18173))</f>
        <v/>
      </c>
      <c r="D18173">
        <f>IF(B18173="","",HOUR(A18173))</f>
        <v/>
      </c>
      <c r="E18173">
        <f>IF(B18173="","",IF(INPUT!$I$1="","",IF(C18173&lt;(INT(INPUT!$I$1)-INPUT!$I$2),"Off Meds",IF(C18173&lt;=(INT(INPUT!$I$1)+INPUT!$I$2),"Washout","On Meds"))))</f>
        <v/>
      </c>
      <c r="F18173">
        <f>IF(B18173="","",1.509*(LN(B18173)^1.084-5.381))</f>
        <v/>
      </c>
      <c r="G18173">
        <f>IF(F18173="","",IF(F18173&lt;0,10*F18173^2,0))</f>
        <v/>
      </c>
      <c r="H18173">
        <f>IF(F18173="","",IF(F18173&gt;0,10*F18173^2,0))</f>
        <v/>
      </c>
    </row>
    <row r="18174">
      <c r="A18174">
        <f>Input!A18174</f>
        <v/>
      </c>
      <c r="B18174">
        <f>IF(ISNUMBER(Input!B18174),IF(AND(Input!B18174&gt;=20,Input!B18174&lt;=700),Input!B18174,""),"")</f>
        <v/>
      </c>
      <c r="C18174">
        <f>IF(B18174="","",INT(A18174))</f>
        <v/>
      </c>
      <c r="D18174">
        <f>IF(B18174="","",HOUR(A18174))</f>
        <v/>
      </c>
      <c r="E18174">
        <f>IF(B18174="","",IF(INPUT!$I$1="","",IF(C18174&lt;(INT(INPUT!$I$1)-INPUT!$I$2),"Off Meds",IF(C18174&lt;=(INT(INPUT!$I$1)+INPUT!$I$2),"Washout","On Meds"))))</f>
        <v/>
      </c>
      <c r="F18174">
        <f>IF(B18174="","",1.509*(LN(B18174)^1.084-5.381))</f>
        <v/>
      </c>
      <c r="G18174">
        <f>IF(F18174="","",IF(F18174&lt;0,10*F18174^2,0))</f>
        <v/>
      </c>
      <c r="H18174">
        <f>IF(F18174="","",IF(F18174&gt;0,10*F18174^2,0))</f>
        <v/>
      </c>
    </row>
    <row r="18175">
      <c r="A18175">
        <f>Input!A18175</f>
        <v/>
      </c>
      <c r="B18175">
        <f>IF(ISNUMBER(Input!B18175),IF(AND(Input!B18175&gt;=20,Input!B18175&lt;=700),Input!B18175,""),"")</f>
        <v/>
      </c>
      <c r="C18175">
        <f>IF(B18175="","",INT(A18175))</f>
        <v/>
      </c>
      <c r="D18175">
        <f>IF(B18175="","",HOUR(A18175))</f>
        <v/>
      </c>
      <c r="E18175">
        <f>IF(B18175="","",IF(INPUT!$I$1="","",IF(C18175&lt;(INT(INPUT!$I$1)-INPUT!$I$2),"Off Meds",IF(C18175&lt;=(INT(INPUT!$I$1)+INPUT!$I$2),"Washout","On Meds"))))</f>
        <v/>
      </c>
      <c r="F18175">
        <f>IF(B18175="","",1.509*(LN(B18175)^1.084-5.381))</f>
        <v/>
      </c>
      <c r="G18175">
        <f>IF(F18175="","",IF(F18175&lt;0,10*F18175^2,0))</f>
        <v/>
      </c>
      <c r="H18175">
        <f>IF(F18175="","",IF(F18175&gt;0,10*F18175^2,0))</f>
        <v/>
      </c>
    </row>
    <row r="18176">
      <c r="A18176">
        <f>Input!A18176</f>
        <v/>
      </c>
      <c r="B18176">
        <f>IF(ISNUMBER(Input!B18176),IF(AND(Input!B18176&gt;=20,Input!B18176&lt;=700),Input!B18176,""),"")</f>
        <v/>
      </c>
      <c r="C18176">
        <f>IF(B18176="","",INT(A18176))</f>
        <v/>
      </c>
      <c r="D18176">
        <f>IF(B18176="","",HOUR(A18176))</f>
        <v/>
      </c>
      <c r="E18176">
        <f>IF(B18176="","",IF(INPUT!$I$1="","",IF(C18176&lt;(INT(INPUT!$I$1)-INPUT!$I$2),"Off Meds",IF(C18176&lt;=(INT(INPUT!$I$1)+INPUT!$I$2),"Washout","On Meds"))))</f>
        <v/>
      </c>
      <c r="F18176">
        <f>IF(B18176="","",1.509*(LN(B18176)^1.084-5.381))</f>
        <v/>
      </c>
      <c r="G18176">
        <f>IF(F18176="","",IF(F18176&lt;0,10*F18176^2,0))</f>
        <v/>
      </c>
      <c r="H18176">
        <f>IF(F18176="","",IF(F18176&gt;0,10*F18176^2,0))</f>
        <v/>
      </c>
    </row>
    <row r="18177">
      <c r="A18177">
        <f>Input!A18177</f>
        <v/>
      </c>
      <c r="B18177">
        <f>IF(ISNUMBER(Input!B18177),IF(AND(Input!B18177&gt;=20,Input!B18177&lt;=700),Input!B18177,""),"")</f>
        <v/>
      </c>
      <c r="C18177">
        <f>IF(B18177="","",INT(A18177))</f>
        <v/>
      </c>
      <c r="D18177">
        <f>IF(B18177="","",HOUR(A18177))</f>
        <v/>
      </c>
      <c r="E18177">
        <f>IF(B18177="","",IF(INPUT!$I$1="","",IF(C18177&lt;(INT(INPUT!$I$1)-INPUT!$I$2),"Off Meds",IF(C18177&lt;=(INT(INPUT!$I$1)+INPUT!$I$2),"Washout","On Meds"))))</f>
        <v/>
      </c>
      <c r="F18177">
        <f>IF(B18177="","",1.509*(LN(B18177)^1.084-5.381))</f>
        <v/>
      </c>
      <c r="G18177">
        <f>IF(F18177="","",IF(F18177&lt;0,10*F18177^2,0))</f>
        <v/>
      </c>
      <c r="H18177">
        <f>IF(F18177="","",IF(F18177&gt;0,10*F18177^2,0))</f>
        <v/>
      </c>
    </row>
    <row r="18178">
      <c r="A18178">
        <f>Input!A18178</f>
        <v/>
      </c>
      <c r="B18178">
        <f>IF(ISNUMBER(Input!B18178),IF(AND(Input!B18178&gt;=20,Input!B18178&lt;=700),Input!B18178,""),"")</f>
        <v/>
      </c>
      <c r="C18178">
        <f>IF(B18178="","",INT(A18178))</f>
        <v/>
      </c>
      <c r="D18178">
        <f>IF(B18178="","",HOUR(A18178))</f>
        <v/>
      </c>
      <c r="E18178">
        <f>IF(B18178="","",IF(INPUT!$I$1="","",IF(C18178&lt;(INT(INPUT!$I$1)-INPUT!$I$2),"Off Meds",IF(C18178&lt;=(INT(INPUT!$I$1)+INPUT!$I$2),"Washout","On Meds"))))</f>
        <v/>
      </c>
      <c r="F18178">
        <f>IF(B18178="","",1.509*(LN(B18178)^1.084-5.381))</f>
        <v/>
      </c>
      <c r="G18178">
        <f>IF(F18178="","",IF(F18178&lt;0,10*F18178^2,0))</f>
        <v/>
      </c>
      <c r="H18178">
        <f>IF(F18178="","",IF(F18178&gt;0,10*F18178^2,0))</f>
        <v/>
      </c>
    </row>
    <row r="18179">
      <c r="A18179">
        <f>Input!A18179</f>
        <v/>
      </c>
      <c r="B18179">
        <f>IF(ISNUMBER(Input!B18179),IF(AND(Input!B18179&gt;=20,Input!B18179&lt;=700),Input!B18179,""),"")</f>
        <v/>
      </c>
      <c r="C18179">
        <f>IF(B18179="","",INT(A18179))</f>
        <v/>
      </c>
      <c r="D18179">
        <f>IF(B18179="","",HOUR(A18179))</f>
        <v/>
      </c>
      <c r="E18179">
        <f>IF(B18179="","",IF(INPUT!$I$1="","",IF(C18179&lt;(INT(INPUT!$I$1)-INPUT!$I$2),"Off Meds",IF(C18179&lt;=(INT(INPUT!$I$1)+INPUT!$I$2),"Washout","On Meds"))))</f>
        <v/>
      </c>
      <c r="F18179">
        <f>IF(B18179="","",1.509*(LN(B18179)^1.084-5.381))</f>
        <v/>
      </c>
      <c r="G18179">
        <f>IF(F18179="","",IF(F18179&lt;0,10*F18179^2,0))</f>
        <v/>
      </c>
      <c r="H18179">
        <f>IF(F18179="","",IF(F18179&gt;0,10*F18179^2,0))</f>
        <v/>
      </c>
    </row>
    <row r="18180">
      <c r="A18180">
        <f>Input!A18180</f>
        <v/>
      </c>
      <c r="B18180">
        <f>IF(ISNUMBER(Input!B18180),IF(AND(Input!B18180&gt;=20,Input!B18180&lt;=700),Input!B18180,""),"")</f>
        <v/>
      </c>
      <c r="C18180">
        <f>IF(B18180="","",INT(A18180))</f>
        <v/>
      </c>
      <c r="D18180">
        <f>IF(B18180="","",HOUR(A18180))</f>
        <v/>
      </c>
      <c r="E18180">
        <f>IF(B18180="","",IF(INPUT!$I$1="","",IF(C18180&lt;(INT(INPUT!$I$1)-INPUT!$I$2),"Off Meds",IF(C18180&lt;=(INT(INPUT!$I$1)+INPUT!$I$2),"Washout","On Meds"))))</f>
        <v/>
      </c>
      <c r="F18180">
        <f>IF(B18180="","",1.509*(LN(B18180)^1.084-5.381))</f>
        <v/>
      </c>
      <c r="G18180">
        <f>IF(F18180="","",IF(F18180&lt;0,10*F18180^2,0))</f>
        <v/>
      </c>
      <c r="H18180">
        <f>IF(F18180="","",IF(F18180&gt;0,10*F18180^2,0))</f>
        <v/>
      </c>
    </row>
    <row r="18181">
      <c r="A18181">
        <f>Input!A18181</f>
        <v/>
      </c>
      <c r="B18181">
        <f>IF(ISNUMBER(Input!B18181),IF(AND(Input!B18181&gt;=20,Input!B18181&lt;=700),Input!B18181,""),"")</f>
        <v/>
      </c>
      <c r="C18181">
        <f>IF(B18181="","",INT(A18181))</f>
        <v/>
      </c>
      <c r="D18181">
        <f>IF(B18181="","",HOUR(A18181))</f>
        <v/>
      </c>
      <c r="E18181">
        <f>IF(B18181="","",IF(INPUT!$I$1="","",IF(C18181&lt;(INT(INPUT!$I$1)-INPUT!$I$2),"Off Meds",IF(C18181&lt;=(INT(INPUT!$I$1)+INPUT!$I$2),"Washout","On Meds"))))</f>
        <v/>
      </c>
      <c r="F18181">
        <f>IF(B18181="","",1.509*(LN(B18181)^1.084-5.381))</f>
        <v/>
      </c>
      <c r="G18181">
        <f>IF(F18181="","",IF(F18181&lt;0,10*F18181^2,0))</f>
        <v/>
      </c>
      <c r="H18181">
        <f>IF(F18181="","",IF(F18181&gt;0,10*F18181^2,0))</f>
        <v/>
      </c>
    </row>
    <row r="18182">
      <c r="A18182">
        <f>Input!A18182</f>
        <v/>
      </c>
      <c r="B18182">
        <f>IF(ISNUMBER(Input!B18182),IF(AND(Input!B18182&gt;=20,Input!B18182&lt;=700),Input!B18182,""),"")</f>
        <v/>
      </c>
      <c r="C18182">
        <f>IF(B18182="","",INT(A18182))</f>
        <v/>
      </c>
      <c r="D18182">
        <f>IF(B18182="","",HOUR(A18182))</f>
        <v/>
      </c>
      <c r="E18182">
        <f>IF(B18182="","",IF(INPUT!$I$1="","",IF(C18182&lt;(INT(INPUT!$I$1)-INPUT!$I$2),"Off Meds",IF(C18182&lt;=(INT(INPUT!$I$1)+INPUT!$I$2),"Washout","On Meds"))))</f>
        <v/>
      </c>
      <c r="F18182">
        <f>IF(B18182="","",1.509*(LN(B18182)^1.084-5.381))</f>
        <v/>
      </c>
      <c r="G18182">
        <f>IF(F18182="","",IF(F18182&lt;0,10*F18182^2,0))</f>
        <v/>
      </c>
      <c r="H18182">
        <f>IF(F18182="","",IF(F18182&gt;0,10*F18182^2,0))</f>
        <v/>
      </c>
    </row>
    <row r="18183">
      <c r="A18183">
        <f>Input!A18183</f>
        <v/>
      </c>
      <c r="B18183">
        <f>IF(ISNUMBER(Input!B18183),IF(AND(Input!B18183&gt;=20,Input!B18183&lt;=700),Input!B18183,""),"")</f>
        <v/>
      </c>
      <c r="C18183">
        <f>IF(B18183="","",INT(A18183))</f>
        <v/>
      </c>
      <c r="D18183">
        <f>IF(B18183="","",HOUR(A18183))</f>
        <v/>
      </c>
      <c r="E18183">
        <f>IF(B18183="","",IF(INPUT!$I$1="","",IF(C18183&lt;(INT(INPUT!$I$1)-INPUT!$I$2),"Off Meds",IF(C18183&lt;=(INT(INPUT!$I$1)+INPUT!$I$2),"Washout","On Meds"))))</f>
        <v/>
      </c>
      <c r="F18183">
        <f>IF(B18183="","",1.509*(LN(B18183)^1.084-5.381))</f>
        <v/>
      </c>
      <c r="G18183">
        <f>IF(F18183="","",IF(F18183&lt;0,10*F18183^2,0))</f>
        <v/>
      </c>
      <c r="H18183">
        <f>IF(F18183="","",IF(F18183&gt;0,10*F18183^2,0))</f>
        <v/>
      </c>
    </row>
    <row r="18184">
      <c r="A18184">
        <f>Input!A18184</f>
        <v/>
      </c>
      <c r="B18184">
        <f>IF(ISNUMBER(Input!B18184),IF(AND(Input!B18184&gt;=20,Input!B18184&lt;=700),Input!B18184,""),"")</f>
        <v/>
      </c>
      <c r="C18184">
        <f>IF(B18184="","",INT(A18184))</f>
        <v/>
      </c>
      <c r="D18184">
        <f>IF(B18184="","",HOUR(A18184))</f>
        <v/>
      </c>
      <c r="E18184">
        <f>IF(B18184="","",IF(INPUT!$I$1="","",IF(C18184&lt;(INT(INPUT!$I$1)-INPUT!$I$2),"Off Meds",IF(C18184&lt;=(INT(INPUT!$I$1)+INPUT!$I$2),"Washout","On Meds"))))</f>
        <v/>
      </c>
      <c r="F18184">
        <f>IF(B18184="","",1.509*(LN(B18184)^1.084-5.381))</f>
        <v/>
      </c>
      <c r="G18184">
        <f>IF(F18184="","",IF(F18184&lt;0,10*F18184^2,0))</f>
        <v/>
      </c>
      <c r="H18184">
        <f>IF(F18184="","",IF(F18184&gt;0,10*F18184^2,0))</f>
        <v/>
      </c>
    </row>
    <row r="18185">
      <c r="A18185">
        <f>Input!A18185</f>
        <v/>
      </c>
      <c r="B18185">
        <f>IF(ISNUMBER(Input!B18185),IF(AND(Input!B18185&gt;=20,Input!B18185&lt;=700),Input!B18185,""),"")</f>
        <v/>
      </c>
      <c r="C18185">
        <f>IF(B18185="","",INT(A18185))</f>
        <v/>
      </c>
      <c r="D18185">
        <f>IF(B18185="","",HOUR(A18185))</f>
        <v/>
      </c>
      <c r="E18185">
        <f>IF(B18185="","",IF(INPUT!$I$1="","",IF(C18185&lt;(INT(INPUT!$I$1)-INPUT!$I$2),"Off Meds",IF(C18185&lt;=(INT(INPUT!$I$1)+INPUT!$I$2),"Washout","On Meds"))))</f>
        <v/>
      </c>
      <c r="F18185">
        <f>IF(B18185="","",1.509*(LN(B18185)^1.084-5.381))</f>
        <v/>
      </c>
      <c r="G18185">
        <f>IF(F18185="","",IF(F18185&lt;0,10*F18185^2,0))</f>
        <v/>
      </c>
      <c r="H18185">
        <f>IF(F18185="","",IF(F18185&gt;0,10*F18185^2,0))</f>
        <v/>
      </c>
    </row>
    <row r="18186">
      <c r="A18186">
        <f>Input!A18186</f>
        <v/>
      </c>
      <c r="B18186">
        <f>IF(ISNUMBER(Input!B18186),IF(AND(Input!B18186&gt;=20,Input!B18186&lt;=700),Input!B18186,""),"")</f>
        <v/>
      </c>
      <c r="C18186">
        <f>IF(B18186="","",INT(A18186))</f>
        <v/>
      </c>
      <c r="D18186">
        <f>IF(B18186="","",HOUR(A18186))</f>
        <v/>
      </c>
      <c r="E18186">
        <f>IF(B18186="","",IF(INPUT!$I$1="","",IF(C18186&lt;(INT(INPUT!$I$1)-INPUT!$I$2),"Off Meds",IF(C18186&lt;=(INT(INPUT!$I$1)+INPUT!$I$2),"Washout","On Meds"))))</f>
        <v/>
      </c>
      <c r="F18186">
        <f>IF(B18186="","",1.509*(LN(B18186)^1.084-5.381))</f>
        <v/>
      </c>
      <c r="G18186">
        <f>IF(F18186="","",IF(F18186&lt;0,10*F18186^2,0))</f>
        <v/>
      </c>
      <c r="H18186">
        <f>IF(F18186="","",IF(F18186&gt;0,10*F18186^2,0))</f>
        <v/>
      </c>
    </row>
    <row r="18187">
      <c r="A18187">
        <f>Input!A18187</f>
        <v/>
      </c>
      <c r="B18187">
        <f>IF(ISNUMBER(Input!B18187),IF(AND(Input!B18187&gt;=20,Input!B18187&lt;=700),Input!B18187,""),"")</f>
        <v/>
      </c>
      <c r="C18187">
        <f>IF(B18187="","",INT(A18187))</f>
        <v/>
      </c>
      <c r="D18187">
        <f>IF(B18187="","",HOUR(A18187))</f>
        <v/>
      </c>
      <c r="E18187">
        <f>IF(B18187="","",IF(INPUT!$I$1="","",IF(C18187&lt;(INT(INPUT!$I$1)-INPUT!$I$2),"Off Meds",IF(C18187&lt;=(INT(INPUT!$I$1)+INPUT!$I$2),"Washout","On Meds"))))</f>
        <v/>
      </c>
      <c r="F18187">
        <f>IF(B18187="","",1.509*(LN(B18187)^1.084-5.381))</f>
        <v/>
      </c>
      <c r="G18187">
        <f>IF(F18187="","",IF(F18187&lt;0,10*F18187^2,0))</f>
        <v/>
      </c>
      <c r="H18187">
        <f>IF(F18187="","",IF(F18187&gt;0,10*F18187^2,0))</f>
        <v/>
      </c>
    </row>
    <row r="18188">
      <c r="A18188">
        <f>Input!A18188</f>
        <v/>
      </c>
      <c r="B18188">
        <f>IF(ISNUMBER(Input!B18188),IF(AND(Input!B18188&gt;=20,Input!B18188&lt;=700),Input!B18188,""),"")</f>
        <v/>
      </c>
      <c r="C18188">
        <f>IF(B18188="","",INT(A18188))</f>
        <v/>
      </c>
      <c r="D18188">
        <f>IF(B18188="","",HOUR(A18188))</f>
        <v/>
      </c>
      <c r="E18188">
        <f>IF(B18188="","",IF(INPUT!$I$1="","",IF(C18188&lt;(INT(INPUT!$I$1)-INPUT!$I$2),"Off Meds",IF(C18188&lt;=(INT(INPUT!$I$1)+INPUT!$I$2),"Washout","On Meds"))))</f>
        <v/>
      </c>
      <c r="F18188">
        <f>IF(B18188="","",1.509*(LN(B18188)^1.084-5.381))</f>
        <v/>
      </c>
      <c r="G18188">
        <f>IF(F18188="","",IF(F18188&lt;0,10*F18188^2,0))</f>
        <v/>
      </c>
      <c r="H18188">
        <f>IF(F18188="","",IF(F18188&gt;0,10*F18188^2,0))</f>
        <v/>
      </c>
    </row>
    <row r="18189">
      <c r="A18189">
        <f>Input!A18189</f>
        <v/>
      </c>
      <c r="B18189">
        <f>IF(ISNUMBER(Input!B18189),IF(AND(Input!B18189&gt;=20,Input!B18189&lt;=700),Input!B18189,""),"")</f>
        <v/>
      </c>
      <c r="C18189">
        <f>IF(B18189="","",INT(A18189))</f>
        <v/>
      </c>
      <c r="D18189">
        <f>IF(B18189="","",HOUR(A18189))</f>
        <v/>
      </c>
      <c r="E18189">
        <f>IF(B18189="","",IF(INPUT!$I$1="","",IF(C18189&lt;(INT(INPUT!$I$1)-INPUT!$I$2),"Off Meds",IF(C18189&lt;=(INT(INPUT!$I$1)+INPUT!$I$2),"Washout","On Meds"))))</f>
        <v/>
      </c>
      <c r="F18189">
        <f>IF(B18189="","",1.509*(LN(B18189)^1.084-5.381))</f>
        <v/>
      </c>
      <c r="G18189">
        <f>IF(F18189="","",IF(F18189&lt;0,10*F18189^2,0))</f>
        <v/>
      </c>
      <c r="H18189">
        <f>IF(F18189="","",IF(F18189&gt;0,10*F18189^2,0))</f>
        <v/>
      </c>
    </row>
    <row r="18190">
      <c r="A18190">
        <f>Input!A18190</f>
        <v/>
      </c>
      <c r="B18190">
        <f>IF(ISNUMBER(Input!B18190),IF(AND(Input!B18190&gt;=20,Input!B18190&lt;=700),Input!B18190,""),"")</f>
        <v/>
      </c>
      <c r="C18190">
        <f>IF(B18190="","",INT(A18190))</f>
        <v/>
      </c>
      <c r="D18190">
        <f>IF(B18190="","",HOUR(A18190))</f>
        <v/>
      </c>
      <c r="E18190">
        <f>IF(B18190="","",IF(INPUT!$I$1="","",IF(C18190&lt;(INT(INPUT!$I$1)-INPUT!$I$2),"Off Meds",IF(C18190&lt;=(INT(INPUT!$I$1)+INPUT!$I$2),"Washout","On Meds"))))</f>
        <v/>
      </c>
      <c r="F18190">
        <f>IF(B18190="","",1.509*(LN(B18190)^1.084-5.381))</f>
        <v/>
      </c>
      <c r="G18190">
        <f>IF(F18190="","",IF(F18190&lt;0,10*F18190^2,0))</f>
        <v/>
      </c>
      <c r="H18190">
        <f>IF(F18190="","",IF(F18190&gt;0,10*F18190^2,0))</f>
        <v/>
      </c>
    </row>
    <row r="18191">
      <c r="A18191">
        <f>Input!A18191</f>
        <v/>
      </c>
      <c r="B18191">
        <f>IF(ISNUMBER(Input!B18191),IF(AND(Input!B18191&gt;=20,Input!B18191&lt;=700),Input!B18191,""),"")</f>
        <v/>
      </c>
      <c r="C18191">
        <f>IF(B18191="","",INT(A18191))</f>
        <v/>
      </c>
      <c r="D18191">
        <f>IF(B18191="","",HOUR(A18191))</f>
        <v/>
      </c>
      <c r="E18191">
        <f>IF(B18191="","",IF(INPUT!$I$1="","",IF(C18191&lt;(INT(INPUT!$I$1)-INPUT!$I$2),"Off Meds",IF(C18191&lt;=(INT(INPUT!$I$1)+INPUT!$I$2),"Washout","On Meds"))))</f>
        <v/>
      </c>
      <c r="F18191">
        <f>IF(B18191="","",1.509*(LN(B18191)^1.084-5.381))</f>
        <v/>
      </c>
      <c r="G18191">
        <f>IF(F18191="","",IF(F18191&lt;0,10*F18191^2,0))</f>
        <v/>
      </c>
      <c r="H18191">
        <f>IF(F18191="","",IF(F18191&gt;0,10*F18191^2,0))</f>
        <v/>
      </c>
    </row>
    <row r="18192">
      <c r="A18192">
        <f>Input!A18192</f>
        <v/>
      </c>
      <c r="B18192">
        <f>IF(ISNUMBER(Input!B18192),IF(AND(Input!B18192&gt;=20,Input!B18192&lt;=700),Input!B18192,""),"")</f>
        <v/>
      </c>
      <c r="C18192">
        <f>IF(B18192="","",INT(A18192))</f>
        <v/>
      </c>
      <c r="D18192">
        <f>IF(B18192="","",HOUR(A18192))</f>
        <v/>
      </c>
      <c r="E18192">
        <f>IF(B18192="","",IF(INPUT!$I$1="","",IF(C18192&lt;(INT(INPUT!$I$1)-INPUT!$I$2),"Off Meds",IF(C18192&lt;=(INT(INPUT!$I$1)+INPUT!$I$2),"Washout","On Meds"))))</f>
        <v/>
      </c>
      <c r="F18192">
        <f>IF(B18192="","",1.509*(LN(B18192)^1.084-5.381))</f>
        <v/>
      </c>
      <c r="G18192">
        <f>IF(F18192="","",IF(F18192&lt;0,10*F18192^2,0))</f>
        <v/>
      </c>
      <c r="H18192">
        <f>IF(F18192="","",IF(F18192&gt;0,10*F18192^2,0))</f>
        <v/>
      </c>
    </row>
    <row r="18193">
      <c r="A18193">
        <f>Input!A18193</f>
        <v/>
      </c>
      <c r="B18193">
        <f>IF(ISNUMBER(Input!B18193),IF(AND(Input!B18193&gt;=20,Input!B18193&lt;=700),Input!B18193,""),"")</f>
        <v/>
      </c>
      <c r="C18193">
        <f>IF(B18193="","",INT(A18193))</f>
        <v/>
      </c>
      <c r="D18193">
        <f>IF(B18193="","",HOUR(A18193))</f>
        <v/>
      </c>
      <c r="E18193">
        <f>IF(B18193="","",IF(INPUT!$I$1="","",IF(C18193&lt;(INT(INPUT!$I$1)-INPUT!$I$2),"Off Meds",IF(C18193&lt;=(INT(INPUT!$I$1)+INPUT!$I$2),"Washout","On Meds"))))</f>
        <v/>
      </c>
      <c r="F18193">
        <f>IF(B18193="","",1.509*(LN(B18193)^1.084-5.381))</f>
        <v/>
      </c>
      <c r="G18193">
        <f>IF(F18193="","",IF(F18193&lt;0,10*F18193^2,0))</f>
        <v/>
      </c>
      <c r="H18193">
        <f>IF(F18193="","",IF(F18193&gt;0,10*F18193^2,0))</f>
        <v/>
      </c>
    </row>
    <row r="18194">
      <c r="A18194">
        <f>Input!A18194</f>
        <v/>
      </c>
      <c r="B18194">
        <f>IF(ISNUMBER(Input!B18194),IF(AND(Input!B18194&gt;=20,Input!B18194&lt;=700),Input!B18194,""),"")</f>
        <v/>
      </c>
      <c r="C18194">
        <f>IF(B18194="","",INT(A18194))</f>
        <v/>
      </c>
      <c r="D18194">
        <f>IF(B18194="","",HOUR(A18194))</f>
        <v/>
      </c>
      <c r="E18194">
        <f>IF(B18194="","",IF(INPUT!$I$1="","",IF(C18194&lt;(INT(INPUT!$I$1)-INPUT!$I$2),"Off Meds",IF(C18194&lt;=(INT(INPUT!$I$1)+INPUT!$I$2),"Washout","On Meds"))))</f>
        <v/>
      </c>
      <c r="F18194">
        <f>IF(B18194="","",1.509*(LN(B18194)^1.084-5.381))</f>
        <v/>
      </c>
      <c r="G18194">
        <f>IF(F18194="","",IF(F18194&lt;0,10*F18194^2,0))</f>
        <v/>
      </c>
      <c r="H18194">
        <f>IF(F18194="","",IF(F18194&gt;0,10*F18194^2,0))</f>
        <v/>
      </c>
    </row>
    <row r="18195">
      <c r="A18195">
        <f>Input!A18195</f>
        <v/>
      </c>
      <c r="B18195">
        <f>IF(ISNUMBER(Input!B18195),IF(AND(Input!B18195&gt;=20,Input!B18195&lt;=700),Input!B18195,""),"")</f>
        <v/>
      </c>
      <c r="C18195">
        <f>IF(B18195="","",INT(A18195))</f>
        <v/>
      </c>
      <c r="D18195">
        <f>IF(B18195="","",HOUR(A18195))</f>
        <v/>
      </c>
      <c r="E18195">
        <f>IF(B18195="","",IF(INPUT!$I$1="","",IF(C18195&lt;(INT(INPUT!$I$1)-INPUT!$I$2),"Off Meds",IF(C18195&lt;=(INT(INPUT!$I$1)+INPUT!$I$2),"Washout","On Meds"))))</f>
        <v/>
      </c>
      <c r="F18195">
        <f>IF(B18195="","",1.509*(LN(B18195)^1.084-5.381))</f>
        <v/>
      </c>
      <c r="G18195">
        <f>IF(F18195="","",IF(F18195&lt;0,10*F18195^2,0))</f>
        <v/>
      </c>
      <c r="H18195">
        <f>IF(F18195="","",IF(F18195&gt;0,10*F18195^2,0))</f>
        <v/>
      </c>
    </row>
    <row r="18196">
      <c r="A18196">
        <f>Input!A18196</f>
        <v/>
      </c>
      <c r="B18196">
        <f>IF(ISNUMBER(Input!B18196),IF(AND(Input!B18196&gt;=20,Input!B18196&lt;=700),Input!B18196,""),"")</f>
        <v/>
      </c>
      <c r="C18196">
        <f>IF(B18196="","",INT(A18196))</f>
        <v/>
      </c>
      <c r="D18196">
        <f>IF(B18196="","",HOUR(A18196))</f>
        <v/>
      </c>
      <c r="E18196">
        <f>IF(B18196="","",IF(INPUT!$I$1="","",IF(C18196&lt;(INT(INPUT!$I$1)-INPUT!$I$2),"Off Meds",IF(C18196&lt;=(INT(INPUT!$I$1)+INPUT!$I$2),"Washout","On Meds"))))</f>
        <v/>
      </c>
      <c r="F18196">
        <f>IF(B18196="","",1.509*(LN(B18196)^1.084-5.381))</f>
        <v/>
      </c>
      <c r="G18196">
        <f>IF(F18196="","",IF(F18196&lt;0,10*F18196^2,0))</f>
        <v/>
      </c>
      <c r="H18196">
        <f>IF(F18196="","",IF(F18196&gt;0,10*F18196^2,0))</f>
        <v/>
      </c>
    </row>
    <row r="18197">
      <c r="A18197">
        <f>Input!A18197</f>
        <v/>
      </c>
      <c r="B18197">
        <f>IF(ISNUMBER(Input!B18197),IF(AND(Input!B18197&gt;=20,Input!B18197&lt;=700),Input!B18197,""),"")</f>
        <v/>
      </c>
      <c r="C18197">
        <f>IF(B18197="","",INT(A18197))</f>
        <v/>
      </c>
      <c r="D18197">
        <f>IF(B18197="","",HOUR(A18197))</f>
        <v/>
      </c>
      <c r="E18197">
        <f>IF(B18197="","",IF(INPUT!$I$1="","",IF(C18197&lt;(INT(INPUT!$I$1)-INPUT!$I$2),"Off Meds",IF(C18197&lt;=(INT(INPUT!$I$1)+INPUT!$I$2),"Washout","On Meds"))))</f>
        <v/>
      </c>
      <c r="F18197">
        <f>IF(B18197="","",1.509*(LN(B18197)^1.084-5.381))</f>
        <v/>
      </c>
      <c r="G18197">
        <f>IF(F18197="","",IF(F18197&lt;0,10*F18197^2,0))</f>
        <v/>
      </c>
      <c r="H18197">
        <f>IF(F18197="","",IF(F18197&gt;0,10*F18197^2,0))</f>
        <v/>
      </c>
    </row>
    <row r="18198">
      <c r="A18198">
        <f>Input!A18198</f>
        <v/>
      </c>
      <c r="B18198">
        <f>IF(ISNUMBER(Input!B18198),IF(AND(Input!B18198&gt;=20,Input!B18198&lt;=700),Input!B18198,""),"")</f>
        <v/>
      </c>
      <c r="C18198">
        <f>IF(B18198="","",INT(A18198))</f>
        <v/>
      </c>
      <c r="D18198">
        <f>IF(B18198="","",HOUR(A18198))</f>
        <v/>
      </c>
      <c r="E18198">
        <f>IF(B18198="","",IF(INPUT!$I$1="","",IF(C18198&lt;(INT(INPUT!$I$1)-INPUT!$I$2),"Off Meds",IF(C18198&lt;=(INT(INPUT!$I$1)+INPUT!$I$2),"Washout","On Meds"))))</f>
        <v/>
      </c>
      <c r="F18198">
        <f>IF(B18198="","",1.509*(LN(B18198)^1.084-5.381))</f>
        <v/>
      </c>
      <c r="G18198">
        <f>IF(F18198="","",IF(F18198&lt;0,10*F18198^2,0))</f>
        <v/>
      </c>
      <c r="H18198">
        <f>IF(F18198="","",IF(F18198&gt;0,10*F18198^2,0))</f>
        <v/>
      </c>
    </row>
    <row r="18199">
      <c r="A18199">
        <f>Input!A18199</f>
        <v/>
      </c>
      <c r="B18199">
        <f>IF(ISNUMBER(Input!B18199),IF(AND(Input!B18199&gt;=20,Input!B18199&lt;=700),Input!B18199,""),"")</f>
        <v/>
      </c>
      <c r="C18199">
        <f>IF(B18199="","",INT(A18199))</f>
        <v/>
      </c>
      <c r="D18199">
        <f>IF(B18199="","",HOUR(A18199))</f>
        <v/>
      </c>
      <c r="E18199">
        <f>IF(B18199="","",IF(INPUT!$I$1="","",IF(C18199&lt;(INT(INPUT!$I$1)-INPUT!$I$2),"Off Meds",IF(C18199&lt;=(INT(INPUT!$I$1)+INPUT!$I$2),"Washout","On Meds"))))</f>
        <v/>
      </c>
      <c r="F18199">
        <f>IF(B18199="","",1.509*(LN(B18199)^1.084-5.381))</f>
        <v/>
      </c>
      <c r="G18199">
        <f>IF(F18199="","",IF(F18199&lt;0,10*F18199^2,0))</f>
        <v/>
      </c>
      <c r="H18199">
        <f>IF(F18199="","",IF(F18199&gt;0,10*F18199^2,0))</f>
        <v/>
      </c>
    </row>
    <row r="18200">
      <c r="A18200">
        <f>Input!A18200</f>
        <v/>
      </c>
      <c r="B18200">
        <f>IF(ISNUMBER(Input!B18200),IF(AND(Input!B18200&gt;=20,Input!B18200&lt;=700),Input!B18200,""),"")</f>
        <v/>
      </c>
      <c r="C18200">
        <f>IF(B18200="","",INT(A18200))</f>
        <v/>
      </c>
      <c r="D18200">
        <f>IF(B18200="","",HOUR(A18200))</f>
        <v/>
      </c>
      <c r="E18200">
        <f>IF(B18200="","",IF(INPUT!$I$1="","",IF(C18200&lt;(INT(INPUT!$I$1)-INPUT!$I$2),"Off Meds",IF(C18200&lt;=(INT(INPUT!$I$1)+INPUT!$I$2),"Washout","On Meds"))))</f>
        <v/>
      </c>
      <c r="F18200">
        <f>IF(B18200="","",1.509*(LN(B18200)^1.084-5.381))</f>
        <v/>
      </c>
      <c r="G18200">
        <f>IF(F18200="","",IF(F18200&lt;0,10*F18200^2,0))</f>
        <v/>
      </c>
      <c r="H18200">
        <f>IF(F18200="","",IF(F18200&gt;0,10*F18200^2,0))</f>
        <v/>
      </c>
    </row>
    <row r="18201">
      <c r="A18201">
        <f>Input!A18201</f>
        <v/>
      </c>
      <c r="B18201">
        <f>IF(ISNUMBER(Input!B18201),IF(AND(Input!B18201&gt;=20,Input!B18201&lt;=700),Input!B18201,""),"")</f>
        <v/>
      </c>
      <c r="C18201">
        <f>IF(B18201="","",INT(A18201))</f>
        <v/>
      </c>
      <c r="D18201">
        <f>IF(B18201="","",HOUR(A18201))</f>
        <v/>
      </c>
      <c r="E18201">
        <f>IF(B18201="","",IF(INPUT!$I$1="","",IF(C18201&lt;(INT(INPUT!$I$1)-INPUT!$I$2),"Off Meds",IF(C18201&lt;=(INT(INPUT!$I$1)+INPUT!$I$2),"Washout","On Meds"))))</f>
        <v/>
      </c>
      <c r="F18201">
        <f>IF(B18201="","",1.509*(LN(B18201)^1.084-5.381))</f>
        <v/>
      </c>
      <c r="G18201">
        <f>IF(F18201="","",IF(F18201&lt;0,10*F18201^2,0))</f>
        <v/>
      </c>
      <c r="H18201">
        <f>IF(F18201="","",IF(F18201&gt;0,10*F18201^2,0))</f>
        <v/>
      </c>
    </row>
    <row r="18202">
      <c r="A18202">
        <f>Input!A18202</f>
        <v/>
      </c>
      <c r="B18202">
        <f>IF(ISNUMBER(Input!B18202),IF(AND(Input!B18202&gt;=20,Input!B18202&lt;=700),Input!B18202,""),"")</f>
        <v/>
      </c>
      <c r="C18202">
        <f>IF(B18202="","",INT(A18202))</f>
        <v/>
      </c>
      <c r="D18202">
        <f>IF(B18202="","",HOUR(A18202))</f>
        <v/>
      </c>
      <c r="E18202">
        <f>IF(B18202="","",IF(INPUT!$I$1="","",IF(C18202&lt;(INT(INPUT!$I$1)-INPUT!$I$2),"Off Meds",IF(C18202&lt;=(INT(INPUT!$I$1)+INPUT!$I$2),"Washout","On Meds"))))</f>
        <v/>
      </c>
      <c r="F18202">
        <f>IF(B18202="","",1.509*(LN(B18202)^1.084-5.381))</f>
        <v/>
      </c>
      <c r="G18202">
        <f>IF(F18202="","",IF(F18202&lt;0,10*F18202^2,0))</f>
        <v/>
      </c>
      <c r="H18202">
        <f>IF(F18202="","",IF(F18202&gt;0,10*F18202^2,0))</f>
        <v/>
      </c>
    </row>
    <row r="18203">
      <c r="A18203">
        <f>Input!A18203</f>
        <v/>
      </c>
      <c r="B18203">
        <f>IF(ISNUMBER(Input!B18203),IF(AND(Input!B18203&gt;=20,Input!B18203&lt;=700),Input!B18203,""),"")</f>
        <v/>
      </c>
      <c r="C18203">
        <f>IF(B18203="","",INT(A18203))</f>
        <v/>
      </c>
      <c r="D18203">
        <f>IF(B18203="","",HOUR(A18203))</f>
        <v/>
      </c>
      <c r="E18203">
        <f>IF(B18203="","",IF(INPUT!$I$1="","",IF(C18203&lt;(INT(INPUT!$I$1)-INPUT!$I$2),"Off Meds",IF(C18203&lt;=(INT(INPUT!$I$1)+INPUT!$I$2),"Washout","On Meds"))))</f>
        <v/>
      </c>
      <c r="F18203">
        <f>IF(B18203="","",1.509*(LN(B18203)^1.084-5.381))</f>
        <v/>
      </c>
      <c r="G18203">
        <f>IF(F18203="","",IF(F18203&lt;0,10*F18203^2,0))</f>
        <v/>
      </c>
      <c r="H18203">
        <f>IF(F18203="","",IF(F18203&gt;0,10*F18203^2,0))</f>
        <v/>
      </c>
    </row>
    <row r="18204">
      <c r="A18204">
        <f>Input!A18204</f>
        <v/>
      </c>
      <c r="B18204">
        <f>IF(ISNUMBER(Input!B18204),IF(AND(Input!B18204&gt;=20,Input!B18204&lt;=700),Input!B18204,""),"")</f>
        <v/>
      </c>
      <c r="C18204">
        <f>IF(B18204="","",INT(A18204))</f>
        <v/>
      </c>
      <c r="D18204">
        <f>IF(B18204="","",HOUR(A18204))</f>
        <v/>
      </c>
      <c r="E18204">
        <f>IF(B18204="","",IF(INPUT!$I$1="","",IF(C18204&lt;(INT(INPUT!$I$1)-INPUT!$I$2),"Off Meds",IF(C18204&lt;=(INT(INPUT!$I$1)+INPUT!$I$2),"Washout","On Meds"))))</f>
        <v/>
      </c>
      <c r="F18204">
        <f>IF(B18204="","",1.509*(LN(B18204)^1.084-5.381))</f>
        <v/>
      </c>
      <c r="G18204">
        <f>IF(F18204="","",IF(F18204&lt;0,10*F18204^2,0))</f>
        <v/>
      </c>
      <c r="H18204">
        <f>IF(F18204="","",IF(F18204&gt;0,10*F18204^2,0))</f>
        <v/>
      </c>
    </row>
    <row r="18205">
      <c r="A18205">
        <f>Input!A18205</f>
        <v/>
      </c>
      <c r="B18205">
        <f>IF(ISNUMBER(Input!B18205),IF(AND(Input!B18205&gt;=20,Input!B18205&lt;=700),Input!B18205,""),"")</f>
        <v/>
      </c>
      <c r="C18205">
        <f>IF(B18205="","",INT(A18205))</f>
        <v/>
      </c>
      <c r="D18205">
        <f>IF(B18205="","",HOUR(A18205))</f>
        <v/>
      </c>
      <c r="E18205">
        <f>IF(B18205="","",IF(INPUT!$I$1="","",IF(C18205&lt;(INT(INPUT!$I$1)-INPUT!$I$2),"Off Meds",IF(C18205&lt;=(INT(INPUT!$I$1)+INPUT!$I$2),"Washout","On Meds"))))</f>
        <v/>
      </c>
      <c r="F18205">
        <f>IF(B18205="","",1.509*(LN(B18205)^1.084-5.381))</f>
        <v/>
      </c>
      <c r="G18205">
        <f>IF(F18205="","",IF(F18205&lt;0,10*F18205^2,0))</f>
        <v/>
      </c>
      <c r="H18205">
        <f>IF(F18205="","",IF(F18205&gt;0,10*F18205^2,0))</f>
        <v/>
      </c>
    </row>
    <row r="18206">
      <c r="A18206">
        <f>Input!A18206</f>
        <v/>
      </c>
      <c r="B18206">
        <f>IF(ISNUMBER(Input!B18206),IF(AND(Input!B18206&gt;=20,Input!B18206&lt;=700),Input!B18206,""),"")</f>
        <v/>
      </c>
      <c r="C18206">
        <f>IF(B18206="","",INT(A18206))</f>
        <v/>
      </c>
      <c r="D18206">
        <f>IF(B18206="","",HOUR(A18206))</f>
        <v/>
      </c>
      <c r="E18206">
        <f>IF(B18206="","",IF(INPUT!$I$1="","",IF(C18206&lt;(INT(INPUT!$I$1)-INPUT!$I$2),"Off Meds",IF(C18206&lt;=(INT(INPUT!$I$1)+INPUT!$I$2),"Washout","On Meds"))))</f>
        <v/>
      </c>
      <c r="F18206">
        <f>IF(B18206="","",1.509*(LN(B18206)^1.084-5.381))</f>
        <v/>
      </c>
      <c r="G18206">
        <f>IF(F18206="","",IF(F18206&lt;0,10*F18206^2,0))</f>
        <v/>
      </c>
      <c r="H18206">
        <f>IF(F18206="","",IF(F18206&gt;0,10*F18206^2,0))</f>
        <v/>
      </c>
    </row>
    <row r="18207">
      <c r="A18207">
        <f>Input!A18207</f>
        <v/>
      </c>
      <c r="B18207">
        <f>IF(ISNUMBER(Input!B18207),IF(AND(Input!B18207&gt;=20,Input!B18207&lt;=700),Input!B18207,""),"")</f>
        <v/>
      </c>
      <c r="C18207">
        <f>IF(B18207="","",INT(A18207))</f>
        <v/>
      </c>
      <c r="D18207">
        <f>IF(B18207="","",HOUR(A18207))</f>
        <v/>
      </c>
      <c r="E18207">
        <f>IF(B18207="","",IF(INPUT!$I$1="","",IF(C18207&lt;(INT(INPUT!$I$1)-INPUT!$I$2),"Off Meds",IF(C18207&lt;=(INT(INPUT!$I$1)+INPUT!$I$2),"Washout","On Meds"))))</f>
        <v/>
      </c>
      <c r="F18207">
        <f>IF(B18207="","",1.509*(LN(B18207)^1.084-5.381))</f>
        <v/>
      </c>
      <c r="G18207">
        <f>IF(F18207="","",IF(F18207&lt;0,10*F18207^2,0))</f>
        <v/>
      </c>
      <c r="H18207">
        <f>IF(F18207="","",IF(F18207&gt;0,10*F18207^2,0))</f>
        <v/>
      </c>
    </row>
    <row r="18208">
      <c r="A18208">
        <f>Input!A18208</f>
        <v/>
      </c>
      <c r="B18208">
        <f>IF(ISNUMBER(Input!B18208),IF(AND(Input!B18208&gt;=20,Input!B18208&lt;=700),Input!B18208,""),"")</f>
        <v/>
      </c>
      <c r="C18208">
        <f>IF(B18208="","",INT(A18208))</f>
        <v/>
      </c>
      <c r="D18208">
        <f>IF(B18208="","",HOUR(A18208))</f>
        <v/>
      </c>
      <c r="E18208">
        <f>IF(B18208="","",IF(INPUT!$I$1="","",IF(C18208&lt;(INT(INPUT!$I$1)-INPUT!$I$2),"Off Meds",IF(C18208&lt;=(INT(INPUT!$I$1)+INPUT!$I$2),"Washout","On Meds"))))</f>
        <v/>
      </c>
      <c r="F18208">
        <f>IF(B18208="","",1.509*(LN(B18208)^1.084-5.381))</f>
        <v/>
      </c>
      <c r="G18208">
        <f>IF(F18208="","",IF(F18208&lt;0,10*F18208^2,0))</f>
        <v/>
      </c>
      <c r="H18208">
        <f>IF(F18208="","",IF(F18208&gt;0,10*F18208^2,0))</f>
        <v/>
      </c>
    </row>
    <row r="18209">
      <c r="A18209">
        <f>Input!A18209</f>
        <v/>
      </c>
      <c r="B18209">
        <f>IF(ISNUMBER(Input!B18209),IF(AND(Input!B18209&gt;=20,Input!B18209&lt;=700),Input!B18209,""),"")</f>
        <v/>
      </c>
      <c r="C18209">
        <f>IF(B18209="","",INT(A18209))</f>
        <v/>
      </c>
      <c r="D18209">
        <f>IF(B18209="","",HOUR(A18209))</f>
        <v/>
      </c>
      <c r="E18209">
        <f>IF(B18209="","",IF(INPUT!$I$1="","",IF(C18209&lt;(INT(INPUT!$I$1)-INPUT!$I$2),"Off Meds",IF(C18209&lt;=(INT(INPUT!$I$1)+INPUT!$I$2),"Washout","On Meds"))))</f>
        <v/>
      </c>
      <c r="F18209">
        <f>IF(B18209="","",1.509*(LN(B18209)^1.084-5.381))</f>
        <v/>
      </c>
      <c r="G18209">
        <f>IF(F18209="","",IF(F18209&lt;0,10*F18209^2,0))</f>
        <v/>
      </c>
      <c r="H18209">
        <f>IF(F18209="","",IF(F18209&gt;0,10*F18209^2,0))</f>
        <v/>
      </c>
    </row>
    <row r="18210">
      <c r="A18210">
        <f>Input!A18210</f>
        <v/>
      </c>
      <c r="B18210">
        <f>IF(ISNUMBER(Input!B18210),IF(AND(Input!B18210&gt;=20,Input!B18210&lt;=700),Input!B18210,""),"")</f>
        <v/>
      </c>
      <c r="C18210">
        <f>IF(B18210="","",INT(A18210))</f>
        <v/>
      </c>
      <c r="D18210">
        <f>IF(B18210="","",HOUR(A18210))</f>
        <v/>
      </c>
      <c r="E18210">
        <f>IF(B18210="","",IF(INPUT!$I$1="","",IF(C18210&lt;(INT(INPUT!$I$1)-INPUT!$I$2),"Off Meds",IF(C18210&lt;=(INT(INPUT!$I$1)+INPUT!$I$2),"Washout","On Meds"))))</f>
        <v/>
      </c>
      <c r="F18210">
        <f>IF(B18210="","",1.509*(LN(B18210)^1.084-5.381))</f>
        <v/>
      </c>
      <c r="G18210">
        <f>IF(F18210="","",IF(F18210&lt;0,10*F18210^2,0))</f>
        <v/>
      </c>
      <c r="H18210">
        <f>IF(F18210="","",IF(F18210&gt;0,10*F18210^2,0))</f>
        <v/>
      </c>
    </row>
    <row r="18211">
      <c r="A18211">
        <f>Input!A18211</f>
        <v/>
      </c>
      <c r="B18211">
        <f>IF(ISNUMBER(Input!B18211),IF(AND(Input!B18211&gt;=20,Input!B18211&lt;=700),Input!B18211,""),"")</f>
        <v/>
      </c>
      <c r="C18211">
        <f>IF(B18211="","",INT(A18211))</f>
        <v/>
      </c>
      <c r="D18211">
        <f>IF(B18211="","",HOUR(A18211))</f>
        <v/>
      </c>
      <c r="E18211">
        <f>IF(B18211="","",IF(INPUT!$I$1="","",IF(C18211&lt;(INT(INPUT!$I$1)-INPUT!$I$2),"Off Meds",IF(C18211&lt;=(INT(INPUT!$I$1)+INPUT!$I$2),"Washout","On Meds"))))</f>
        <v/>
      </c>
      <c r="F18211">
        <f>IF(B18211="","",1.509*(LN(B18211)^1.084-5.381))</f>
        <v/>
      </c>
      <c r="G18211">
        <f>IF(F18211="","",IF(F18211&lt;0,10*F18211^2,0))</f>
        <v/>
      </c>
      <c r="H18211">
        <f>IF(F18211="","",IF(F18211&gt;0,10*F18211^2,0))</f>
        <v/>
      </c>
    </row>
    <row r="18212">
      <c r="A18212">
        <f>Input!A18212</f>
        <v/>
      </c>
      <c r="B18212">
        <f>IF(ISNUMBER(Input!B18212),IF(AND(Input!B18212&gt;=20,Input!B18212&lt;=700),Input!B18212,""),"")</f>
        <v/>
      </c>
      <c r="C18212">
        <f>IF(B18212="","",INT(A18212))</f>
        <v/>
      </c>
      <c r="D18212">
        <f>IF(B18212="","",HOUR(A18212))</f>
        <v/>
      </c>
      <c r="E18212">
        <f>IF(B18212="","",IF(INPUT!$I$1="","",IF(C18212&lt;(INT(INPUT!$I$1)-INPUT!$I$2),"Off Meds",IF(C18212&lt;=(INT(INPUT!$I$1)+INPUT!$I$2),"Washout","On Meds"))))</f>
        <v/>
      </c>
      <c r="F18212">
        <f>IF(B18212="","",1.509*(LN(B18212)^1.084-5.381))</f>
        <v/>
      </c>
      <c r="G18212">
        <f>IF(F18212="","",IF(F18212&lt;0,10*F18212^2,0))</f>
        <v/>
      </c>
      <c r="H18212">
        <f>IF(F18212="","",IF(F18212&gt;0,10*F18212^2,0))</f>
        <v/>
      </c>
    </row>
    <row r="18213">
      <c r="A18213">
        <f>Input!A18213</f>
        <v/>
      </c>
      <c r="B18213">
        <f>IF(ISNUMBER(Input!B18213),IF(AND(Input!B18213&gt;=20,Input!B18213&lt;=700),Input!B18213,""),"")</f>
        <v/>
      </c>
      <c r="C18213">
        <f>IF(B18213="","",INT(A18213))</f>
        <v/>
      </c>
      <c r="D18213">
        <f>IF(B18213="","",HOUR(A18213))</f>
        <v/>
      </c>
      <c r="E18213">
        <f>IF(B18213="","",IF(INPUT!$I$1="","",IF(C18213&lt;(INT(INPUT!$I$1)-INPUT!$I$2),"Off Meds",IF(C18213&lt;=(INT(INPUT!$I$1)+INPUT!$I$2),"Washout","On Meds"))))</f>
        <v/>
      </c>
      <c r="F18213">
        <f>IF(B18213="","",1.509*(LN(B18213)^1.084-5.381))</f>
        <v/>
      </c>
      <c r="G18213">
        <f>IF(F18213="","",IF(F18213&lt;0,10*F18213^2,0))</f>
        <v/>
      </c>
      <c r="H18213">
        <f>IF(F18213="","",IF(F18213&gt;0,10*F18213^2,0))</f>
        <v/>
      </c>
    </row>
    <row r="18214">
      <c r="A18214">
        <f>Input!A18214</f>
        <v/>
      </c>
      <c r="B18214">
        <f>IF(ISNUMBER(Input!B18214),IF(AND(Input!B18214&gt;=20,Input!B18214&lt;=700),Input!B18214,""),"")</f>
        <v/>
      </c>
      <c r="C18214">
        <f>IF(B18214="","",INT(A18214))</f>
        <v/>
      </c>
      <c r="D18214">
        <f>IF(B18214="","",HOUR(A18214))</f>
        <v/>
      </c>
      <c r="E18214">
        <f>IF(B18214="","",IF(INPUT!$I$1="","",IF(C18214&lt;(INT(INPUT!$I$1)-INPUT!$I$2),"Off Meds",IF(C18214&lt;=(INT(INPUT!$I$1)+INPUT!$I$2),"Washout","On Meds"))))</f>
        <v/>
      </c>
      <c r="F18214">
        <f>IF(B18214="","",1.509*(LN(B18214)^1.084-5.381))</f>
        <v/>
      </c>
      <c r="G18214">
        <f>IF(F18214="","",IF(F18214&lt;0,10*F18214^2,0))</f>
        <v/>
      </c>
      <c r="H18214">
        <f>IF(F18214="","",IF(F18214&gt;0,10*F18214^2,0))</f>
        <v/>
      </c>
    </row>
    <row r="18215">
      <c r="A18215">
        <f>Input!A18215</f>
        <v/>
      </c>
      <c r="B18215">
        <f>IF(ISNUMBER(Input!B18215),IF(AND(Input!B18215&gt;=20,Input!B18215&lt;=700),Input!B18215,""),"")</f>
        <v/>
      </c>
      <c r="C18215">
        <f>IF(B18215="","",INT(A18215))</f>
        <v/>
      </c>
      <c r="D18215">
        <f>IF(B18215="","",HOUR(A18215))</f>
        <v/>
      </c>
      <c r="E18215">
        <f>IF(B18215="","",IF(INPUT!$I$1="","",IF(C18215&lt;(INT(INPUT!$I$1)-INPUT!$I$2),"Off Meds",IF(C18215&lt;=(INT(INPUT!$I$1)+INPUT!$I$2),"Washout","On Meds"))))</f>
        <v/>
      </c>
      <c r="F18215">
        <f>IF(B18215="","",1.509*(LN(B18215)^1.084-5.381))</f>
        <v/>
      </c>
      <c r="G18215">
        <f>IF(F18215="","",IF(F18215&lt;0,10*F18215^2,0))</f>
        <v/>
      </c>
      <c r="H18215">
        <f>IF(F18215="","",IF(F18215&gt;0,10*F18215^2,0))</f>
        <v/>
      </c>
    </row>
    <row r="18216">
      <c r="A18216">
        <f>Input!A18216</f>
        <v/>
      </c>
      <c r="B18216">
        <f>IF(ISNUMBER(Input!B18216),IF(AND(Input!B18216&gt;=20,Input!B18216&lt;=700),Input!B18216,""),"")</f>
        <v/>
      </c>
      <c r="C18216">
        <f>IF(B18216="","",INT(A18216))</f>
        <v/>
      </c>
      <c r="D18216">
        <f>IF(B18216="","",HOUR(A18216))</f>
        <v/>
      </c>
      <c r="E18216">
        <f>IF(B18216="","",IF(INPUT!$I$1="","",IF(C18216&lt;(INT(INPUT!$I$1)-INPUT!$I$2),"Off Meds",IF(C18216&lt;=(INT(INPUT!$I$1)+INPUT!$I$2),"Washout","On Meds"))))</f>
        <v/>
      </c>
      <c r="F18216">
        <f>IF(B18216="","",1.509*(LN(B18216)^1.084-5.381))</f>
        <v/>
      </c>
      <c r="G18216">
        <f>IF(F18216="","",IF(F18216&lt;0,10*F18216^2,0))</f>
        <v/>
      </c>
      <c r="H18216">
        <f>IF(F18216="","",IF(F18216&gt;0,10*F18216^2,0))</f>
        <v/>
      </c>
    </row>
    <row r="18217">
      <c r="A18217">
        <f>Input!A18217</f>
        <v/>
      </c>
      <c r="B18217">
        <f>IF(ISNUMBER(Input!B18217),IF(AND(Input!B18217&gt;=20,Input!B18217&lt;=700),Input!B18217,""),"")</f>
        <v/>
      </c>
      <c r="C18217">
        <f>IF(B18217="","",INT(A18217))</f>
        <v/>
      </c>
      <c r="D18217">
        <f>IF(B18217="","",HOUR(A18217))</f>
        <v/>
      </c>
      <c r="E18217">
        <f>IF(B18217="","",IF(INPUT!$I$1="","",IF(C18217&lt;(INT(INPUT!$I$1)-INPUT!$I$2),"Off Meds",IF(C18217&lt;=(INT(INPUT!$I$1)+INPUT!$I$2),"Washout","On Meds"))))</f>
        <v/>
      </c>
      <c r="F18217">
        <f>IF(B18217="","",1.509*(LN(B18217)^1.084-5.381))</f>
        <v/>
      </c>
      <c r="G18217">
        <f>IF(F18217="","",IF(F18217&lt;0,10*F18217^2,0))</f>
        <v/>
      </c>
      <c r="H18217">
        <f>IF(F18217="","",IF(F18217&gt;0,10*F18217^2,0))</f>
        <v/>
      </c>
    </row>
    <row r="18218">
      <c r="A18218">
        <f>Input!A18218</f>
        <v/>
      </c>
      <c r="B18218">
        <f>IF(ISNUMBER(Input!B18218),IF(AND(Input!B18218&gt;=20,Input!B18218&lt;=700),Input!B18218,""),"")</f>
        <v/>
      </c>
      <c r="C18218">
        <f>IF(B18218="","",INT(A18218))</f>
        <v/>
      </c>
      <c r="D18218">
        <f>IF(B18218="","",HOUR(A18218))</f>
        <v/>
      </c>
      <c r="E18218">
        <f>IF(B18218="","",IF(INPUT!$I$1="","",IF(C18218&lt;(INT(INPUT!$I$1)-INPUT!$I$2),"Off Meds",IF(C18218&lt;=(INT(INPUT!$I$1)+INPUT!$I$2),"Washout","On Meds"))))</f>
        <v/>
      </c>
      <c r="F18218">
        <f>IF(B18218="","",1.509*(LN(B18218)^1.084-5.381))</f>
        <v/>
      </c>
      <c r="G18218">
        <f>IF(F18218="","",IF(F18218&lt;0,10*F18218^2,0))</f>
        <v/>
      </c>
      <c r="H18218">
        <f>IF(F18218="","",IF(F18218&gt;0,10*F18218^2,0))</f>
        <v/>
      </c>
    </row>
    <row r="18219">
      <c r="A18219">
        <f>Input!A18219</f>
        <v/>
      </c>
      <c r="B18219">
        <f>IF(ISNUMBER(Input!B18219),IF(AND(Input!B18219&gt;=20,Input!B18219&lt;=700),Input!B18219,""),"")</f>
        <v/>
      </c>
      <c r="C18219">
        <f>IF(B18219="","",INT(A18219))</f>
        <v/>
      </c>
      <c r="D18219">
        <f>IF(B18219="","",HOUR(A18219))</f>
        <v/>
      </c>
      <c r="E18219">
        <f>IF(B18219="","",IF(INPUT!$I$1="","",IF(C18219&lt;(INT(INPUT!$I$1)-INPUT!$I$2),"Off Meds",IF(C18219&lt;=(INT(INPUT!$I$1)+INPUT!$I$2),"Washout","On Meds"))))</f>
        <v/>
      </c>
      <c r="F18219">
        <f>IF(B18219="","",1.509*(LN(B18219)^1.084-5.381))</f>
        <v/>
      </c>
      <c r="G18219">
        <f>IF(F18219="","",IF(F18219&lt;0,10*F18219^2,0))</f>
        <v/>
      </c>
      <c r="H18219">
        <f>IF(F18219="","",IF(F18219&gt;0,10*F18219^2,0))</f>
        <v/>
      </c>
    </row>
    <row r="18220">
      <c r="A18220">
        <f>Input!A18220</f>
        <v/>
      </c>
      <c r="B18220">
        <f>IF(ISNUMBER(Input!B18220),IF(AND(Input!B18220&gt;=20,Input!B18220&lt;=700),Input!B18220,""),"")</f>
        <v/>
      </c>
      <c r="C18220">
        <f>IF(B18220="","",INT(A18220))</f>
        <v/>
      </c>
      <c r="D18220">
        <f>IF(B18220="","",HOUR(A18220))</f>
        <v/>
      </c>
      <c r="E18220">
        <f>IF(B18220="","",IF(INPUT!$I$1="","",IF(C18220&lt;(INT(INPUT!$I$1)-INPUT!$I$2),"Off Meds",IF(C18220&lt;=(INT(INPUT!$I$1)+INPUT!$I$2),"Washout","On Meds"))))</f>
        <v/>
      </c>
      <c r="F18220">
        <f>IF(B18220="","",1.509*(LN(B18220)^1.084-5.381))</f>
        <v/>
      </c>
      <c r="G18220">
        <f>IF(F18220="","",IF(F18220&lt;0,10*F18220^2,0))</f>
        <v/>
      </c>
      <c r="H18220">
        <f>IF(F18220="","",IF(F18220&gt;0,10*F18220^2,0))</f>
        <v/>
      </c>
    </row>
    <row r="18221">
      <c r="A18221">
        <f>Input!A18221</f>
        <v/>
      </c>
      <c r="B18221">
        <f>IF(ISNUMBER(Input!B18221),IF(AND(Input!B18221&gt;=20,Input!B18221&lt;=700),Input!B18221,""),"")</f>
        <v/>
      </c>
      <c r="C18221">
        <f>IF(B18221="","",INT(A18221))</f>
        <v/>
      </c>
      <c r="D18221">
        <f>IF(B18221="","",HOUR(A18221))</f>
        <v/>
      </c>
      <c r="E18221">
        <f>IF(B18221="","",IF(INPUT!$I$1="","",IF(C18221&lt;(INT(INPUT!$I$1)-INPUT!$I$2),"Off Meds",IF(C18221&lt;=(INT(INPUT!$I$1)+INPUT!$I$2),"Washout","On Meds"))))</f>
        <v/>
      </c>
      <c r="F18221">
        <f>IF(B18221="","",1.509*(LN(B18221)^1.084-5.381))</f>
        <v/>
      </c>
      <c r="G18221">
        <f>IF(F18221="","",IF(F18221&lt;0,10*F18221^2,0))</f>
        <v/>
      </c>
      <c r="H18221">
        <f>IF(F18221="","",IF(F18221&gt;0,10*F18221^2,0))</f>
        <v/>
      </c>
    </row>
    <row r="18222">
      <c r="A18222">
        <f>Input!A18222</f>
        <v/>
      </c>
      <c r="B18222">
        <f>IF(ISNUMBER(Input!B18222),IF(AND(Input!B18222&gt;=20,Input!B18222&lt;=700),Input!B18222,""),"")</f>
        <v/>
      </c>
      <c r="C18222">
        <f>IF(B18222="","",INT(A18222))</f>
        <v/>
      </c>
      <c r="D18222">
        <f>IF(B18222="","",HOUR(A18222))</f>
        <v/>
      </c>
      <c r="E18222">
        <f>IF(B18222="","",IF(INPUT!$I$1="","",IF(C18222&lt;(INT(INPUT!$I$1)-INPUT!$I$2),"Off Meds",IF(C18222&lt;=(INT(INPUT!$I$1)+INPUT!$I$2),"Washout","On Meds"))))</f>
        <v/>
      </c>
      <c r="F18222">
        <f>IF(B18222="","",1.509*(LN(B18222)^1.084-5.381))</f>
        <v/>
      </c>
      <c r="G18222">
        <f>IF(F18222="","",IF(F18222&lt;0,10*F18222^2,0))</f>
        <v/>
      </c>
      <c r="H18222">
        <f>IF(F18222="","",IF(F18222&gt;0,10*F18222^2,0))</f>
        <v/>
      </c>
    </row>
    <row r="18223">
      <c r="A18223">
        <f>Input!A18223</f>
        <v/>
      </c>
      <c r="B18223">
        <f>IF(ISNUMBER(Input!B18223),IF(AND(Input!B18223&gt;=20,Input!B18223&lt;=700),Input!B18223,""),"")</f>
        <v/>
      </c>
      <c r="C18223">
        <f>IF(B18223="","",INT(A18223))</f>
        <v/>
      </c>
      <c r="D18223">
        <f>IF(B18223="","",HOUR(A18223))</f>
        <v/>
      </c>
      <c r="E18223">
        <f>IF(B18223="","",IF(INPUT!$I$1="","",IF(C18223&lt;(INT(INPUT!$I$1)-INPUT!$I$2),"Off Meds",IF(C18223&lt;=(INT(INPUT!$I$1)+INPUT!$I$2),"Washout","On Meds"))))</f>
        <v/>
      </c>
      <c r="F18223">
        <f>IF(B18223="","",1.509*(LN(B18223)^1.084-5.381))</f>
        <v/>
      </c>
      <c r="G18223">
        <f>IF(F18223="","",IF(F18223&lt;0,10*F18223^2,0))</f>
        <v/>
      </c>
      <c r="H18223">
        <f>IF(F18223="","",IF(F18223&gt;0,10*F18223^2,0))</f>
        <v/>
      </c>
    </row>
    <row r="18224">
      <c r="A18224">
        <f>Input!A18224</f>
        <v/>
      </c>
      <c r="B18224">
        <f>IF(ISNUMBER(Input!B18224),IF(AND(Input!B18224&gt;=20,Input!B18224&lt;=700),Input!B18224,""),"")</f>
        <v/>
      </c>
      <c r="C18224">
        <f>IF(B18224="","",INT(A18224))</f>
        <v/>
      </c>
      <c r="D18224">
        <f>IF(B18224="","",HOUR(A18224))</f>
        <v/>
      </c>
      <c r="E18224">
        <f>IF(B18224="","",IF(INPUT!$I$1="","",IF(C18224&lt;(INT(INPUT!$I$1)-INPUT!$I$2),"Off Meds",IF(C18224&lt;=(INT(INPUT!$I$1)+INPUT!$I$2),"Washout","On Meds"))))</f>
        <v/>
      </c>
      <c r="F18224">
        <f>IF(B18224="","",1.509*(LN(B18224)^1.084-5.381))</f>
        <v/>
      </c>
      <c r="G18224">
        <f>IF(F18224="","",IF(F18224&lt;0,10*F18224^2,0))</f>
        <v/>
      </c>
      <c r="H18224">
        <f>IF(F18224="","",IF(F18224&gt;0,10*F18224^2,0))</f>
        <v/>
      </c>
    </row>
    <row r="18225">
      <c r="A18225">
        <f>Input!A18225</f>
        <v/>
      </c>
      <c r="B18225">
        <f>IF(ISNUMBER(Input!B18225),IF(AND(Input!B18225&gt;=20,Input!B18225&lt;=700),Input!B18225,""),"")</f>
        <v/>
      </c>
      <c r="C18225">
        <f>IF(B18225="","",INT(A18225))</f>
        <v/>
      </c>
      <c r="D18225">
        <f>IF(B18225="","",HOUR(A18225))</f>
        <v/>
      </c>
      <c r="E18225">
        <f>IF(B18225="","",IF(INPUT!$I$1="","",IF(C18225&lt;(INT(INPUT!$I$1)-INPUT!$I$2),"Off Meds",IF(C18225&lt;=(INT(INPUT!$I$1)+INPUT!$I$2),"Washout","On Meds"))))</f>
        <v/>
      </c>
      <c r="F18225">
        <f>IF(B18225="","",1.509*(LN(B18225)^1.084-5.381))</f>
        <v/>
      </c>
      <c r="G18225">
        <f>IF(F18225="","",IF(F18225&lt;0,10*F18225^2,0))</f>
        <v/>
      </c>
      <c r="H18225">
        <f>IF(F18225="","",IF(F18225&gt;0,10*F18225^2,0))</f>
        <v/>
      </c>
    </row>
    <row r="18226">
      <c r="A18226">
        <f>Input!A18226</f>
        <v/>
      </c>
      <c r="B18226">
        <f>IF(ISNUMBER(Input!B18226),IF(AND(Input!B18226&gt;=20,Input!B18226&lt;=700),Input!B18226,""),"")</f>
        <v/>
      </c>
      <c r="C18226">
        <f>IF(B18226="","",INT(A18226))</f>
        <v/>
      </c>
      <c r="D18226">
        <f>IF(B18226="","",HOUR(A18226))</f>
        <v/>
      </c>
      <c r="E18226">
        <f>IF(B18226="","",IF(INPUT!$I$1="","",IF(C18226&lt;(INT(INPUT!$I$1)-INPUT!$I$2),"Off Meds",IF(C18226&lt;=(INT(INPUT!$I$1)+INPUT!$I$2),"Washout","On Meds"))))</f>
        <v/>
      </c>
      <c r="F18226">
        <f>IF(B18226="","",1.509*(LN(B18226)^1.084-5.381))</f>
        <v/>
      </c>
      <c r="G18226">
        <f>IF(F18226="","",IF(F18226&lt;0,10*F18226^2,0))</f>
        <v/>
      </c>
      <c r="H18226">
        <f>IF(F18226="","",IF(F18226&gt;0,10*F18226^2,0))</f>
        <v/>
      </c>
    </row>
    <row r="18227">
      <c r="A18227">
        <f>Input!A18227</f>
        <v/>
      </c>
      <c r="B18227">
        <f>IF(ISNUMBER(Input!B18227),IF(AND(Input!B18227&gt;=20,Input!B18227&lt;=700),Input!B18227,""),"")</f>
        <v/>
      </c>
      <c r="C18227">
        <f>IF(B18227="","",INT(A18227))</f>
        <v/>
      </c>
      <c r="D18227">
        <f>IF(B18227="","",HOUR(A18227))</f>
        <v/>
      </c>
      <c r="E18227">
        <f>IF(B18227="","",IF(INPUT!$I$1="","",IF(C18227&lt;(INT(INPUT!$I$1)-INPUT!$I$2),"Off Meds",IF(C18227&lt;=(INT(INPUT!$I$1)+INPUT!$I$2),"Washout","On Meds"))))</f>
        <v/>
      </c>
      <c r="F18227">
        <f>IF(B18227="","",1.509*(LN(B18227)^1.084-5.381))</f>
        <v/>
      </c>
      <c r="G18227">
        <f>IF(F18227="","",IF(F18227&lt;0,10*F18227^2,0))</f>
        <v/>
      </c>
      <c r="H18227">
        <f>IF(F18227="","",IF(F18227&gt;0,10*F18227^2,0))</f>
        <v/>
      </c>
    </row>
    <row r="18228">
      <c r="A18228">
        <f>Input!A18228</f>
        <v/>
      </c>
      <c r="B18228">
        <f>IF(ISNUMBER(Input!B18228),IF(AND(Input!B18228&gt;=20,Input!B18228&lt;=700),Input!B18228,""),"")</f>
        <v/>
      </c>
      <c r="C18228">
        <f>IF(B18228="","",INT(A18228))</f>
        <v/>
      </c>
      <c r="D18228">
        <f>IF(B18228="","",HOUR(A18228))</f>
        <v/>
      </c>
      <c r="E18228">
        <f>IF(B18228="","",IF(INPUT!$I$1="","",IF(C18228&lt;(INT(INPUT!$I$1)-INPUT!$I$2),"Off Meds",IF(C18228&lt;=(INT(INPUT!$I$1)+INPUT!$I$2),"Washout","On Meds"))))</f>
        <v/>
      </c>
      <c r="F18228">
        <f>IF(B18228="","",1.509*(LN(B18228)^1.084-5.381))</f>
        <v/>
      </c>
      <c r="G18228">
        <f>IF(F18228="","",IF(F18228&lt;0,10*F18228^2,0))</f>
        <v/>
      </c>
      <c r="H18228">
        <f>IF(F18228="","",IF(F18228&gt;0,10*F18228^2,0))</f>
        <v/>
      </c>
    </row>
    <row r="18229">
      <c r="A18229">
        <f>Input!A18229</f>
        <v/>
      </c>
      <c r="B18229">
        <f>IF(ISNUMBER(Input!B18229),IF(AND(Input!B18229&gt;=20,Input!B18229&lt;=700),Input!B18229,""),"")</f>
        <v/>
      </c>
      <c r="C18229">
        <f>IF(B18229="","",INT(A18229))</f>
        <v/>
      </c>
      <c r="D18229">
        <f>IF(B18229="","",HOUR(A18229))</f>
        <v/>
      </c>
      <c r="E18229">
        <f>IF(B18229="","",IF(INPUT!$I$1="","",IF(C18229&lt;(INT(INPUT!$I$1)-INPUT!$I$2),"Off Meds",IF(C18229&lt;=(INT(INPUT!$I$1)+INPUT!$I$2),"Washout","On Meds"))))</f>
        <v/>
      </c>
      <c r="F18229">
        <f>IF(B18229="","",1.509*(LN(B18229)^1.084-5.381))</f>
        <v/>
      </c>
      <c r="G18229">
        <f>IF(F18229="","",IF(F18229&lt;0,10*F18229^2,0))</f>
        <v/>
      </c>
      <c r="H18229">
        <f>IF(F18229="","",IF(F18229&gt;0,10*F18229^2,0))</f>
        <v/>
      </c>
    </row>
    <row r="18230">
      <c r="A18230">
        <f>Input!A18230</f>
        <v/>
      </c>
      <c r="B18230">
        <f>IF(ISNUMBER(Input!B18230),IF(AND(Input!B18230&gt;=20,Input!B18230&lt;=700),Input!B18230,""),"")</f>
        <v/>
      </c>
      <c r="C18230">
        <f>IF(B18230="","",INT(A18230))</f>
        <v/>
      </c>
      <c r="D18230">
        <f>IF(B18230="","",HOUR(A18230))</f>
        <v/>
      </c>
      <c r="E18230">
        <f>IF(B18230="","",IF(INPUT!$I$1="","",IF(C18230&lt;(INT(INPUT!$I$1)-INPUT!$I$2),"Off Meds",IF(C18230&lt;=(INT(INPUT!$I$1)+INPUT!$I$2),"Washout","On Meds"))))</f>
        <v/>
      </c>
      <c r="F18230">
        <f>IF(B18230="","",1.509*(LN(B18230)^1.084-5.381))</f>
        <v/>
      </c>
      <c r="G18230">
        <f>IF(F18230="","",IF(F18230&lt;0,10*F18230^2,0))</f>
        <v/>
      </c>
      <c r="H18230">
        <f>IF(F18230="","",IF(F18230&gt;0,10*F18230^2,0))</f>
        <v/>
      </c>
    </row>
    <row r="18231">
      <c r="A18231">
        <f>Input!A18231</f>
        <v/>
      </c>
      <c r="B18231">
        <f>IF(ISNUMBER(Input!B18231),IF(AND(Input!B18231&gt;=20,Input!B18231&lt;=700),Input!B18231,""),"")</f>
        <v/>
      </c>
      <c r="C18231">
        <f>IF(B18231="","",INT(A18231))</f>
        <v/>
      </c>
      <c r="D18231">
        <f>IF(B18231="","",HOUR(A18231))</f>
        <v/>
      </c>
      <c r="E18231">
        <f>IF(B18231="","",IF(INPUT!$I$1="","",IF(C18231&lt;(INT(INPUT!$I$1)-INPUT!$I$2),"Off Meds",IF(C18231&lt;=(INT(INPUT!$I$1)+INPUT!$I$2),"Washout","On Meds"))))</f>
        <v/>
      </c>
      <c r="F18231">
        <f>IF(B18231="","",1.509*(LN(B18231)^1.084-5.381))</f>
        <v/>
      </c>
      <c r="G18231">
        <f>IF(F18231="","",IF(F18231&lt;0,10*F18231^2,0))</f>
        <v/>
      </c>
      <c r="H18231">
        <f>IF(F18231="","",IF(F18231&gt;0,10*F18231^2,0))</f>
        <v/>
      </c>
    </row>
    <row r="18232">
      <c r="A18232">
        <f>Input!A18232</f>
        <v/>
      </c>
      <c r="B18232">
        <f>IF(ISNUMBER(Input!B18232),IF(AND(Input!B18232&gt;=20,Input!B18232&lt;=700),Input!B18232,""),"")</f>
        <v/>
      </c>
      <c r="C18232">
        <f>IF(B18232="","",INT(A18232))</f>
        <v/>
      </c>
      <c r="D18232">
        <f>IF(B18232="","",HOUR(A18232))</f>
        <v/>
      </c>
      <c r="E18232">
        <f>IF(B18232="","",IF(INPUT!$I$1="","",IF(C18232&lt;(INT(INPUT!$I$1)-INPUT!$I$2),"Off Meds",IF(C18232&lt;=(INT(INPUT!$I$1)+INPUT!$I$2),"Washout","On Meds"))))</f>
        <v/>
      </c>
      <c r="F18232">
        <f>IF(B18232="","",1.509*(LN(B18232)^1.084-5.381))</f>
        <v/>
      </c>
      <c r="G18232">
        <f>IF(F18232="","",IF(F18232&lt;0,10*F18232^2,0))</f>
        <v/>
      </c>
      <c r="H18232">
        <f>IF(F18232="","",IF(F18232&gt;0,10*F18232^2,0))</f>
        <v/>
      </c>
    </row>
    <row r="18233">
      <c r="A18233">
        <f>Input!A18233</f>
        <v/>
      </c>
      <c r="B18233">
        <f>IF(ISNUMBER(Input!B18233),IF(AND(Input!B18233&gt;=20,Input!B18233&lt;=700),Input!B18233,""),"")</f>
        <v/>
      </c>
      <c r="C18233">
        <f>IF(B18233="","",INT(A18233))</f>
        <v/>
      </c>
      <c r="D18233">
        <f>IF(B18233="","",HOUR(A18233))</f>
        <v/>
      </c>
      <c r="E18233">
        <f>IF(B18233="","",IF(INPUT!$I$1="","",IF(C18233&lt;(INT(INPUT!$I$1)-INPUT!$I$2),"Off Meds",IF(C18233&lt;=(INT(INPUT!$I$1)+INPUT!$I$2),"Washout","On Meds"))))</f>
        <v/>
      </c>
      <c r="F18233">
        <f>IF(B18233="","",1.509*(LN(B18233)^1.084-5.381))</f>
        <v/>
      </c>
      <c r="G18233">
        <f>IF(F18233="","",IF(F18233&lt;0,10*F18233^2,0))</f>
        <v/>
      </c>
      <c r="H18233">
        <f>IF(F18233="","",IF(F18233&gt;0,10*F18233^2,0))</f>
        <v/>
      </c>
    </row>
    <row r="18234">
      <c r="A18234">
        <f>Input!A18234</f>
        <v/>
      </c>
      <c r="B18234">
        <f>IF(ISNUMBER(Input!B18234),IF(AND(Input!B18234&gt;=20,Input!B18234&lt;=700),Input!B18234,""),"")</f>
        <v/>
      </c>
      <c r="C18234">
        <f>IF(B18234="","",INT(A18234))</f>
        <v/>
      </c>
      <c r="D18234">
        <f>IF(B18234="","",HOUR(A18234))</f>
        <v/>
      </c>
      <c r="E18234">
        <f>IF(B18234="","",IF(INPUT!$I$1="","",IF(C18234&lt;(INT(INPUT!$I$1)-INPUT!$I$2),"Off Meds",IF(C18234&lt;=(INT(INPUT!$I$1)+INPUT!$I$2),"Washout","On Meds"))))</f>
        <v/>
      </c>
      <c r="F18234">
        <f>IF(B18234="","",1.509*(LN(B18234)^1.084-5.381))</f>
        <v/>
      </c>
      <c r="G18234">
        <f>IF(F18234="","",IF(F18234&lt;0,10*F18234^2,0))</f>
        <v/>
      </c>
      <c r="H18234">
        <f>IF(F18234="","",IF(F18234&gt;0,10*F18234^2,0))</f>
        <v/>
      </c>
    </row>
    <row r="18235">
      <c r="A18235">
        <f>Input!A18235</f>
        <v/>
      </c>
      <c r="B18235">
        <f>IF(ISNUMBER(Input!B18235),IF(AND(Input!B18235&gt;=20,Input!B18235&lt;=700),Input!B18235,""),"")</f>
        <v/>
      </c>
      <c r="C18235">
        <f>IF(B18235="","",INT(A18235))</f>
        <v/>
      </c>
      <c r="D18235">
        <f>IF(B18235="","",HOUR(A18235))</f>
        <v/>
      </c>
      <c r="E18235">
        <f>IF(B18235="","",IF(INPUT!$I$1="","",IF(C18235&lt;(INT(INPUT!$I$1)-INPUT!$I$2),"Off Meds",IF(C18235&lt;=(INT(INPUT!$I$1)+INPUT!$I$2),"Washout","On Meds"))))</f>
        <v/>
      </c>
      <c r="F18235">
        <f>IF(B18235="","",1.509*(LN(B18235)^1.084-5.381))</f>
        <v/>
      </c>
      <c r="G18235">
        <f>IF(F18235="","",IF(F18235&lt;0,10*F18235^2,0))</f>
        <v/>
      </c>
      <c r="H18235">
        <f>IF(F18235="","",IF(F18235&gt;0,10*F18235^2,0))</f>
        <v/>
      </c>
    </row>
    <row r="18236">
      <c r="A18236">
        <f>Input!A18236</f>
        <v/>
      </c>
      <c r="B18236">
        <f>IF(ISNUMBER(Input!B18236),IF(AND(Input!B18236&gt;=20,Input!B18236&lt;=700),Input!B18236,""),"")</f>
        <v/>
      </c>
      <c r="C18236">
        <f>IF(B18236="","",INT(A18236))</f>
        <v/>
      </c>
      <c r="D18236">
        <f>IF(B18236="","",HOUR(A18236))</f>
        <v/>
      </c>
      <c r="E18236">
        <f>IF(B18236="","",IF(INPUT!$I$1="","",IF(C18236&lt;(INT(INPUT!$I$1)-INPUT!$I$2),"Off Meds",IF(C18236&lt;=(INT(INPUT!$I$1)+INPUT!$I$2),"Washout","On Meds"))))</f>
        <v/>
      </c>
      <c r="F18236">
        <f>IF(B18236="","",1.509*(LN(B18236)^1.084-5.381))</f>
        <v/>
      </c>
      <c r="G18236">
        <f>IF(F18236="","",IF(F18236&lt;0,10*F18236^2,0))</f>
        <v/>
      </c>
      <c r="H18236">
        <f>IF(F18236="","",IF(F18236&gt;0,10*F18236^2,0))</f>
        <v/>
      </c>
    </row>
    <row r="18237">
      <c r="A18237">
        <f>Input!A18237</f>
        <v/>
      </c>
      <c r="B18237">
        <f>IF(ISNUMBER(Input!B18237),IF(AND(Input!B18237&gt;=20,Input!B18237&lt;=700),Input!B18237,""),"")</f>
        <v/>
      </c>
      <c r="C18237">
        <f>IF(B18237="","",INT(A18237))</f>
        <v/>
      </c>
      <c r="D18237">
        <f>IF(B18237="","",HOUR(A18237))</f>
        <v/>
      </c>
      <c r="E18237">
        <f>IF(B18237="","",IF(INPUT!$I$1="","",IF(C18237&lt;(INT(INPUT!$I$1)-INPUT!$I$2),"Off Meds",IF(C18237&lt;=(INT(INPUT!$I$1)+INPUT!$I$2),"Washout","On Meds"))))</f>
        <v/>
      </c>
      <c r="F18237">
        <f>IF(B18237="","",1.509*(LN(B18237)^1.084-5.381))</f>
        <v/>
      </c>
      <c r="G18237">
        <f>IF(F18237="","",IF(F18237&lt;0,10*F18237^2,0))</f>
        <v/>
      </c>
      <c r="H18237">
        <f>IF(F18237="","",IF(F18237&gt;0,10*F18237^2,0))</f>
        <v/>
      </c>
    </row>
    <row r="18238">
      <c r="A18238">
        <f>Input!A18238</f>
        <v/>
      </c>
      <c r="B18238">
        <f>IF(ISNUMBER(Input!B18238),IF(AND(Input!B18238&gt;=20,Input!B18238&lt;=700),Input!B18238,""),"")</f>
        <v/>
      </c>
      <c r="C18238">
        <f>IF(B18238="","",INT(A18238))</f>
        <v/>
      </c>
      <c r="D18238">
        <f>IF(B18238="","",HOUR(A18238))</f>
        <v/>
      </c>
      <c r="E18238">
        <f>IF(B18238="","",IF(INPUT!$I$1="","",IF(C18238&lt;(INT(INPUT!$I$1)-INPUT!$I$2),"Off Meds",IF(C18238&lt;=(INT(INPUT!$I$1)+INPUT!$I$2),"Washout","On Meds"))))</f>
        <v/>
      </c>
      <c r="F18238">
        <f>IF(B18238="","",1.509*(LN(B18238)^1.084-5.381))</f>
        <v/>
      </c>
      <c r="G18238">
        <f>IF(F18238="","",IF(F18238&lt;0,10*F18238^2,0))</f>
        <v/>
      </c>
      <c r="H18238">
        <f>IF(F18238="","",IF(F18238&gt;0,10*F18238^2,0))</f>
        <v/>
      </c>
    </row>
    <row r="18239">
      <c r="A18239">
        <f>Input!A18239</f>
        <v/>
      </c>
      <c r="B18239">
        <f>IF(ISNUMBER(Input!B18239),IF(AND(Input!B18239&gt;=20,Input!B18239&lt;=700),Input!B18239,""),"")</f>
        <v/>
      </c>
      <c r="C18239">
        <f>IF(B18239="","",INT(A18239))</f>
        <v/>
      </c>
      <c r="D18239">
        <f>IF(B18239="","",HOUR(A18239))</f>
        <v/>
      </c>
      <c r="E18239">
        <f>IF(B18239="","",IF(INPUT!$I$1="","",IF(C18239&lt;(INT(INPUT!$I$1)-INPUT!$I$2),"Off Meds",IF(C18239&lt;=(INT(INPUT!$I$1)+INPUT!$I$2),"Washout","On Meds"))))</f>
        <v/>
      </c>
      <c r="F18239">
        <f>IF(B18239="","",1.509*(LN(B18239)^1.084-5.381))</f>
        <v/>
      </c>
      <c r="G18239">
        <f>IF(F18239="","",IF(F18239&lt;0,10*F18239^2,0))</f>
        <v/>
      </c>
      <c r="H18239">
        <f>IF(F18239="","",IF(F18239&gt;0,10*F18239^2,0))</f>
        <v/>
      </c>
    </row>
    <row r="18240">
      <c r="A18240">
        <f>Input!A18240</f>
        <v/>
      </c>
      <c r="B18240">
        <f>IF(ISNUMBER(Input!B18240),IF(AND(Input!B18240&gt;=20,Input!B18240&lt;=700),Input!B18240,""),"")</f>
        <v/>
      </c>
      <c r="C18240">
        <f>IF(B18240="","",INT(A18240))</f>
        <v/>
      </c>
      <c r="D18240">
        <f>IF(B18240="","",HOUR(A18240))</f>
        <v/>
      </c>
      <c r="E18240">
        <f>IF(B18240="","",IF(INPUT!$I$1="","",IF(C18240&lt;(INT(INPUT!$I$1)-INPUT!$I$2),"Off Meds",IF(C18240&lt;=(INT(INPUT!$I$1)+INPUT!$I$2),"Washout","On Meds"))))</f>
        <v/>
      </c>
      <c r="F18240">
        <f>IF(B18240="","",1.509*(LN(B18240)^1.084-5.381))</f>
        <v/>
      </c>
      <c r="G18240">
        <f>IF(F18240="","",IF(F18240&lt;0,10*F18240^2,0))</f>
        <v/>
      </c>
      <c r="H18240">
        <f>IF(F18240="","",IF(F18240&gt;0,10*F18240^2,0))</f>
        <v/>
      </c>
    </row>
    <row r="18241">
      <c r="A18241">
        <f>Input!A18241</f>
        <v/>
      </c>
      <c r="B18241">
        <f>IF(ISNUMBER(Input!B18241),IF(AND(Input!B18241&gt;=20,Input!B18241&lt;=700),Input!B18241,""),"")</f>
        <v/>
      </c>
      <c r="C18241">
        <f>IF(B18241="","",INT(A18241))</f>
        <v/>
      </c>
      <c r="D18241">
        <f>IF(B18241="","",HOUR(A18241))</f>
        <v/>
      </c>
      <c r="E18241">
        <f>IF(B18241="","",IF(INPUT!$I$1="","",IF(C18241&lt;(INT(INPUT!$I$1)-INPUT!$I$2),"Off Meds",IF(C18241&lt;=(INT(INPUT!$I$1)+INPUT!$I$2),"Washout","On Meds"))))</f>
        <v/>
      </c>
      <c r="F18241">
        <f>IF(B18241="","",1.509*(LN(B18241)^1.084-5.381))</f>
        <v/>
      </c>
      <c r="G18241">
        <f>IF(F18241="","",IF(F18241&lt;0,10*F18241^2,0))</f>
        <v/>
      </c>
      <c r="H18241">
        <f>IF(F18241="","",IF(F18241&gt;0,10*F18241^2,0))</f>
        <v/>
      </c>
    </row>
    <row r="18242">
      <c r="A18242">
        <f>Input!A18242</f>
        <v/>
      </c>
      <c r="B18242">
        <f>IF(ISNUMBER(Input!B18242),IF(AND(Input!B18242&gt;=20,Input!B18242&lt;=700),Input!B18242,""),"")</f>
        <v/>
      </c>
      <c r="C18242">
        <f>IF(B18242="","",INT(A18242))</f>
        <v/>
      </c>
      <c r="D18242">
        <f>IF(B18242="","",HOUR(A18242))</f>
        <v/>
      </c>
      <c r="E18242">
        <f>IF(B18242="","",IF(INPUT!$I$1="","",IF(C18242&lt;(INT(INPUT!$I$1)-INPUT!$I$2),"Off Meds",IF(C18242&lt;=(INT(INPUT!$I$1)+INPUT!$I$2),"Washout","On Meds"))))</f>
        <v/>
      </c>
      <c r="F18242">
        <f>IF(B18242="","",1.509*(LN(B18242)^1.084-5.381))</f>
        <v/>
      </c>
      <c r="G18242">
        <f>IF(F18242="","",IF(F18242&lt;0,10*F18242^2,0))</f>
        <v/>
      </c>
      <c r="H18242">
        <f>IF(F18242="","",IF(F18242&gt;0,10*F18242^2,0))</f>
        <v/>
      </c>
    </row>
    <row r="18243">
      <c r="A18243">
        <f>Input!A18243</f>
        <v/>
      </c>
      <c r="B18243">
        <f>IF(ISNUMBER(Input!B18243),IF(AND(Input!B18243&gt;=20,Input!B18243&lt;=700),Input!B18243,""),"")</f>
        <v/>
      </c>
      <c r="C18243">
        <f>IF(B18243="","",INT(A18243))</f>
        <v/>
      </c>
      <c r="D18243">
        <f>IF(B18243="","",HOUR(A18243))</f>
        <v/>
      </c>
      <c r="E18243">
        <f>IF(B18243="","",IF(INPUT!$I$1="","",IF(C18243&lt;(INT(INPUT!$I$1)-INPUT!$I$2),"Off Meds",IF(C18243&lt;=(INT(INPUT!$I$1)+INPUT!$I$2),"Washout","On Meds"))))</f>
        <v/>
      </c>
      <c r="F18243">
        <f>IF(B18243="","",1.509*(LN(B18243)^1.084-5.381))</f>
        <v/>
      </c>
      <c r="G18243">
        <f>IF(F18243="","",IF(F18243&lt;0,10*F18243^2,0))</f>
        <v/>
      </c>
      <c r="H18243">
        <f>IF(F18243="","",IF(F18243&gt;0,10*F18243^2,0))</f>
        <v/>
      </c>
    </row>
    <row r="18244">
      <c r="A18244">
        <f>Input!A18244</f>
        <v/>
      </c>
      <c r="B18244">
        <f>IF(ISNUMBER(Input!B18244),IF(AND(Input!B18244&gt;=20,Input!B18244&lt;=700),Input!B18244,""),"")</f>
        <v/>
      </c>
      <c r="C18244">
        <f>IF(B18244="","",INT(A18244))</f>
        <v/>
      </c>
      <c r="D18244">
        <f>IF(B18244="","",HOUR(A18244))</f>
        <v/>
      </c>
      <c r="E18244">
        <f>IF(B18244="","",IF(INPUT!$I$1="","",IF(C18244&lt;(INT(INPUT!$I$1)-INPUT!$I$2),"Off Meds",IF(C18244&lt;=(INT(INPUT!$I$1)+INPUT!$I$2),"Washout","On Meds"))))</f>
        <v/>
      </c>
      <c r="F18244">
        <f>IF(B18244="","",1.509*(LN(B18244)^1.084-5.381))</f>
        <v/>
      </c>
      <c r="G18244">
        <f>IF(F18244="","",IF(F18244&lt;0,10*F18244^2,0))</f>
        <v/>
      </c>
      <c r="H18244">
        <f>IF(F18244="","",IF(F18244&gt;0,10*F18244^2,0))</f>
        <v/>
      </c>
    </row>
    <row r="18245">
      <c r="A18245">
        <f>Input!A18245</f>
        <v/>
      </c>
      <c r="B18245">
        <f>IF(ISNUMBER(Input!B18245),IF(AND(Input!B18245&gt;=20,Input!B18245&lt;=700),Input!B18245,""),"")</f>
        <v/>
      </c>
      <c r="C18245">
        <f>IF(B18245="","",INT(A18245))</f>
        <v/>
      </c>
      <c r="D18245">
        <f>IF(B18245="","",HOUR(A18245))</f>
        <v/>
      </c>
      <c r="E18245">
        <f>IF(B18245="","",IF(INPUT!$I$1="","",IF(C18245&lt;(INT(INPUT!$I$1)-INPUT!$I$2),"Off Meds",IF(C18245&lt;=(INT(INPUT!$I$1)+INPUT!$I$2),"Washout","On Meds"))))</f>
        <v/>
      </c>
      <c r="F18245">
        <f>IF(B18245="","",1.509*(LN(B18245)^1.084-5.381))</f>
        <v/>
      </c>
      <c r="G18245">
        <f>IF(F18245="","",IF(F18245&lt;0,10*F18245^2,0))</f>
        <v/>
      </c>
      <c r="H18245">
        <f>IF(F18245="","",IF(F18245&gt;0,10*F18245^2,0))</f>
        <v/>
      </c>
    </row>
    <row r="18246">
      <c r="A18246">
        <f>Input!A18246</f>
        <v/>
      </c>
      <c r="B18246">
        <f>IF(ISNUMBER(Input!B18246),IF(AND(Input!B18246&gt;=20,Input!B18246&lt;=700),Input!B18246,""),"")</f>
        <v/>
      </c>
      <c r="C18246">
        <f>IF(B18246="","",INT(A18246))</f>
        <v/>
      </c>
      <c r="D18246">
        <f>IF(B18246="","",HOUR(A18246))</f>
        <v/>
      </c>
      <c r="E18246">
        <f>IF(B18246="","",IF(INPUT!$I$1="","",IF(C18246&lt;(INT(INPUT!$I$1)-INPUT!$I$2),"Off Meds",IF(C18246&lt;=(INT(INPUT!$I$1)+INPUT!$I$2),"Washout","On Meds"))))</f>
        <v/>
      </c>
      <c r="F18246">
        <f>IF(B18246="","",1.509*(LN(B18246)^1.084-5.381))</f>
        <v/>
      </c>
      <c r="G18246">
        <f>IF(F18246="","",IF(F18246&lt;0,10*F18246^2,0))</f>
        <v/>
      </c>
      <c r="H18246">
        <f>IF(F18246="","",IF(F18246&gt;0,10*F18246^2,0))</f>
        <v/>
      </c>
    </row>
    <row r="18247">
      <c r="A18247">
        <f>Input!A18247</f>
        <v/>
      </c>
      <c r="B18247">
        <f>IF(ISNUMBER(Input!B18247),IF(AND(Input!B18247&gt;=20,Input!B18247&lt;=700),Input!B18247,""),"")</f>
        <v/>
      </c>
      <c r="C18247">
        <f>IF(B18247="","",INT(A18247))</f>
        <v/>
      </c>
      <c r="D18247">
        <f>IF(B18247="","",HOUR(A18247))</f>
        <v/>
      </c>
      <c r="E18247">
        <f>IF(B18247="","",IF(INPUT!$I$1="","",IF(C18247&lt;(INT(INPUT!$I$1)-INPUT!$I$2),"Off Meds",IF(C18247&lt;=(INT(INPUT!$I$1)+INPUT!$I$2),"Washout","On Meds"))))</f>
        <v/>
      </c>
      <c r="F18247">
        <f>IF(B18247="","",1.509*(LN(B18247)^1.084-5.381))</f>
        <v/>
      </c>
      <c r="G18247">
        <f>IF(F18247="","",IF(F18247&lt;0,10*F18247^2,0))</f>
        <v/>
      </c>
      <c r="H18247">
        <f>IF(F18247="","",IF(F18247&gt;0,10*F18247^2,0))</f>
        <v/>
      </c>
    </row>
    <row r="18248">
      <c r="A18248">
        <f>Input!A18248</f>
        <v/>
      </c>
      <c r="B18248">
        <f>IF(ISNUMBER(Input!B18248),IF(AND(Input!B18248&gt;=20,Input!B18248&lt;=700),Input!B18248,""),"")</f>
        <v/>
      </c>
      <c r="C18248">
        <f>IF(B18248="","",INT(A18248))</f>
        <v/>
      </c>
      <c r="D18248">
        <f>IF(B18248="","",HOUR(A18248))</f>
        <v/>
      </c>
      <c r="E18248">
        <f>IF(B18248="","",IF(INPUT!$I$1="","",IF(C18248&lt;(INT(INPUT!$I$1)-INPUT!$I$2),"Off Meds",IF(C18248&lt;=(INT(INPUT!$I$1)+INPUT!$I$2),"Washout","On Meds"))))</f>
        <v/>
      </c>
      <c r="F18248">
        <f>IF(B18248="","",1.509*(LN(B18248)^1.084-5.381))</f>
        <v/>
      </c>
      <c r="G18248">
        <f>IF(F18248="","",IF(F18248&lt;0,10*F18248^2,0))</f>
        <v/>
      </c>
      <c r="H18248">
        <f>IF(F18248="","",IF(F18248&gt;0,10*F18248^2,0))</f>
        <v/>
      </c>
    </row>
    <row r="18249">
      <c r="A18249">
        <f>Input!A18249</f>
        <v/>
      </c>
      <c r="B18249">
        <f>IF(ISNUMBER(Input!B18249),IF(AND(Input!B18249&gt;=20,Input!B18249&lt;=700),Input!B18249,""),"")</f>
        <v/>
      </c>
      <c r="C18249">
        <f>IF(B18249="","",INT(A18249))</f>
        <v/>
      </c>
      <c r="D18249">
        <f>IF(B18249="","",HOUR(A18249))</f>
        <v/>
      </c>
      <c r="E18249">
        <f>IF(B18249="","",IF(INPUT!$I$1="","",IF(C18249&lt;(INT(INPUT!$I$1)-INPUT!$I$2),"Off Meds",IF(C18249&lt;=(INT(INPUT!$I$1)+INPUT!$I$2),"Washout","On Meds"))))</f>
        <v/>
      </c>
      <c r="F18249">
        <f>IF(B18249="","",1.509*(LN(B18249)^1.084-5.381))</f>
        <v/>
      </c>
      <c r="G18249">
        <f>IF(F18249="","",IF(F18249&lt;0,10*F18249^2,0))</f>
        <v/>
      </c>
      <c r="H18249">
        <f>IF(F18249="","",IF(F18249&gt;0,10*F18249^2,0))</f>
        <v/>
      </c>
    </row>
    <row r="18250">
      <c r="A18250">
        <f>Input!A18250</f>
        <v/>
      </c>
      <c r="B18250">
        <f>IF(ISNUMBER(Input!B18250),IF(AND(Input!B18250&gt;=20,Input!B18250&lt;=700),Input!B18250,""),"")</f>
        <v/>
      </c>
      <c r="C18250">
        <f>IF(B18250="","",INT(A18250))</f>
        <v/>
      </c>
      <c r="D18250">
        <f>IF(B18250="","",HOUR(A18250))</f>
        <v/>
      </c>
      <c r="E18250">
        <f>IF(B18250="","",IF(INPUT!$I$1="","",IF(C18250&lt;(INT(INPUT!$I$1)-INPUT!$I$2),"Off Meds",IF(C18250&lt;=(INT(INPUT!$I$1)+INPUT!$I$2),"Washout","On Meds"))))</f>
        <v/>
      </c>
      <c r="F18250">
        <f>IF(B18250="","",1.509*(LN(B18250)^1.084-5.381))</f>
        <v/>
      </c>
      <c r="G18250">
        <f>IF(F18250="","",IF(F18250&lt;0,10*F18250^2,0))</f>
        <v/>
      </c>
      <c r="H18250">
        <f>IF(F18250="","",IF(F18250&gt;0,10*F18250^2,0))</f>
        <v/>
      </c>
    </row>
    <row r="18251">
      <c r="A18251">
        <f>Input!A18251</f>
        <v/>
      </c>
      <c r="B18251">
        <f>IF(ISNUMBER(Input!B18251),IF(AND(Input!B18251&gt;=20,Input!B18251&lt;=700),Input!B18251,""),"")</f>
        <v/>
      </c>
      <c r="C18251">
        <f>IF(B18251="","",INT(A18251))</f>
        <v/>
      </c>
      <c r="D18251">
        <f>IF(B18251="","",HOUR(A18251))</f>
        <v/>
      </c>
      <c r="E18251">
        <f>IF(B18251="","",IF(INPUT!$I$1="","",IF(C18251&lt;(INT(INPUT!$I$1)-INPUT!$I$2),"Off Meds",IF(C18251&lt;=(INT(INPUT!$I$1)+INPUT!$I$2),"Washout","On Meds"))))</f>
        <v/>
      </c>
      <c r="F18251">
        <f>IF(B18251="","",1.509*(LN(B18251)^1.084-5.381))</f>
        <v/>
      </c>
      <c r="G18251">
        <f>IF(F18251="","",IF(F18251&lt;0,10*F18251^2,0))</f>
        <v/>
      </c>
      <c r="H18251">
        <f>IF(F18251="","",IF(F18251&gt;0,10*F18251^2,0))</f>
        <v/>
      </c>
    </row>
    <row r="18252">
      <c r="A18252">
        <f>Input!A18252</f>
        <v/>
      </c>
      <c r="B18252">
        <f>IF(ISNUMBER(Input!B18252),IF(AND(Input!B18252&gt;=20,Input!B18252&lt;=700),Input!B18252,""),"")</f>
        <v/>
      </c>
      <c r="C18252">
        <f>IF(B18252="","",INT(A18252))</f>
        <v/>
      </c>
      <c r="D18252">
        <f>IF(B18252="","",HOUR(A18252))</f>
        <v/>
      </c>
      <c r="E18252">
        <f>IF(B18252="","",IF(INPUT!$I$1="","",IF(C18252&lt;(INT(INPUT!$I$1)-INPUT!$I$2),"Off Meds",IF(C18252&lt;=(INT(INPUT!$I$1)+INPUT!$I$2),"Washout","On Meds"))))</f>
        <v/>
      </c>
      <c r="F18252">
        <f>IF(B18252="","",1.509*(LN(B18252)^1.084-5.381))</f>
        <v/>
      </c>
      <c r="G18252">
        <f>IF(F18252="","",IF(F18252&lt;0,10*F18252^2,0))</f>
        <v/>
      </c>
      <c r="H18252">
        <f>IF(F18252="","",IF(F18252&gt;0,10*F18252^2,0))</f>
        <v/>
      </c>
    </row>
    <row r="18253">
      <c r="A18253">
        <f>Input!A18253</f>
        <v/>
      </c>
      <c r="B18253">
        <f>IF(ISNUMBER(Input!B18253),IF(AND(Input!B18253&gt;=20,Input!B18253&lt;=700),Input!B18253,""),"")</f>
        <v/>
      </c>
      <c r="C18253">
        <f>IF(B18253="","",INT(A18253))</f>
        <v/>
      </c>
      <c r="D18253">
        <f>IF(B18253="","",HOUR(A18253))</f>
        <v/>
      </c>
      <c r="E18253">
        <f>IF(B18253="","",IF(INPUT!$I$1="","",IF(C18253&lt;(INT(INPUT!$I$1)-INPUT!$I$2),"Off Meds",IF(C18253&lt;=(INT(INPUT!$I$1)+INPUT!$I$2),"Washout","On Meds"))))</f>
        <v/>
      </c>
      <c r="F18253">
        <f>IF(B18253="","",1.509*(LN(B18253)^1.084-5.381))</f>
        <v/>
      </c>
      <c r="G18253">
        <f>IF(F18253="","",IF(F18253&lt;0,10*F18253^2,0))</f>
        <v/>
      </c>
      <c r="H18253">
        <f>IF(F18253="","",IF(F18253&gt;0,10*F18253^2,0))</f>
        <v/>
      </c>
    </row>
    <row r="18254">
      <c r="A18254">
        <f>Input!A18254</f>
        <v/>
      </c>
      <c r="B18254">
        <f>IF(ISNUMBER(Input!B18254),IF(AND(Input!B18254&gt;=20,Input!B18254&lt;=700),Input!B18254,""),"")</f>
        <v/>
      </c>
      <c r="C18254">
        <f>IF(B18254="","",INT(A18254))</f>
        <v/>
      </c>
      <c r="D18254">
        <f>IF(B18254="","",HOUR(A18254))</f>
        <v/>
      </c>
      <c r="E18254">
        <f>IF(B18254="","",IF(INPUT!$I$1="","",IF(C18254&lt;(INT(INPUT!$I$1)-INPUT!$I$2),"Off Meds",IF(C18254&lt;=(INT(INPUT!$I$1)+INPUT!$I$2),"Washout","On Meds"))))</f>
        <v/>
      </c>
      <c r="F18254">
        <f>IF(B18254="","",1.509*(LN(B18254)^1.084-5.381))</f>
        <v/>
      </c>
      <c r="G18254">
        <f>IF(F18254="","",IF(F18254&lt;0,10*F18254^2,0))</f>
        <v/>
      </c>
      <c r="H18254">
        <f>IF(F18254="","",IF(F18254&gt;0,10*F18254^2,0))</f>
        <v/>
      </c>
    </row>
    <row r="18255">
      <c r="A18255">
        <f>Input!A18255</f>
        <v/>
      </c>
      <c r="B18255">
        <f>IF(ISNUMBER(Input!B18255),IF(AND(Input!B18255&gt;=20,Input!B18255&lt;=700),Input!B18255,""),"")</f>
        <v/>
      </c>
      <c r="C18255">
        <f>IF(B18255="","",INT(A18255))</f>
        <v/>
      </c>
      <c r="D18255">
        <f>IF(B18255="","",HOUR(A18255))</f>
        <v/>
      </c>
      <c r="E18255">
        <f>IF(B18255="","",IF(INPUT!$I$1="","",IF(C18255&lt;(INT(INPUT!$I$1)-INPUT!$I$2),"Off Meds",IF(C18255&lt;=(INT(INPUT!$I$1)+INPUT!$I$2),"Washout","On Meds"))))</f>
        <v/>
      </c>
      <c r="F18255">
        <f>IF(B18255="","",1.509*(LN(B18255)^1.084-5.381))</f>
        <v/>
      </c>
      <c r="G18255">
        <f>IF(F18255="","",IF(F18255&lt;0,10*F18255^2,0))</f>
        <v/>
      </c>
      <c r="H18255">
        <f>IF(F18255="","",IF(F18255&gt;0,10*F18255^2,0))</f>
        <v/>
      </c>
    </row>
    <row r="18256">
      <c r="A18256">
        <f>Input!A18256</f>
        <v/>
      </c>
      <c r="B18256">
        <f>IF(ISNUMBER(Input!B18256),IF(AND(Input!B18256&gt;=20,Input!B18256&lt;=700),Input!B18256,""),"")</f>
        <v/>
      </c>
      <c r="C18256">
        <f>IF(B18256="","",INT(A18256))</f>
        <v/>
      </c>
      <c r="D18256">
        <f>IF(B18256="","",HOUR(A18256))</f>
        <v/>
      </c>
      <c r="E18256">
        <f>IF(B18256="","",IF(INPUT!$I$1="","",IF(C18256&lt;(INT(INPUT!$I$1)-INPUT!$I$2),"Off Meds",IF(C18256&lt;=(INT(INPUT!$I$1)+INPUT!$I$2),"Washout","On Meds"))))</f>
        <v/>
      </c>
      <c r="F18256">
        <f>IF(B18256="","",1.509*(LN(B18256)^1.084-5.381))</f>
        <v/>
      </c>
      <c r="G18256">
        <f>IF(F18256="","",IF(F18256&lt;0,10*F18256^2,0))</f>
        <v/>
      </c>
      <c r="H18256">
        <f>IF(F18256="","",IF(F18256&gt;0,10*F18256^2,0))</f>
        <v/>
      </c>
    </row>
    <row r="18257">
      <c r="A18257">
        <f>Input!A18257</f>
        <v/>
      </c>
      <c r="B18257">
        <f>IF(ISNUMBER(Input!B18257),IF(AND(Input!B18257&gt;=20,Input!B18257&lt;=700),Input!B18257,""),"")</f>
        <v/>
      </c>
      <c r="C18257">
        <f>IF(B18257="","",INT(A18257))</f>
        <v/>
      </c>
      <c r="D18257">
        <f>IF(B18257="","",HOUR(A18257))</f>
        <v/>
      </c>
      <c r="E18257">
        <f>IF(B18257="","",IF(INPUT!$I$1="","",IF(C18257&lt;(INT(INPUT!$I$1)-INPUT!$I$2),"Off Meds",IF(C18257&lt;=(INT(INPUT!$I$1)+INPUT!$I$2),"Washout","On Meds"))))</f>
        <v/>
      </c>
      <c r="F18257">
        <f>IF(B18257="","",1.509*(LN(B18257)^1.084-5.381))</f>
        <v/>
      </c>
      <c r="G18257">
        <f>IF(F18257="","",IF(F18257&lt;0,10*F18257^2,0))</f>
        <v/>
      </c>
      <c r="H18257">
        <f>IF(F18257="","",IF(F18257&gt;0,10*F18257^2,0))</f>
        <v/>
      </c>
    </row>
    <row r="18258">
      <c r="A18258">
        <f>Input!A18258</f>
        <v/>
      </c>
      <c r="B18258">
        <f>IF(ISNUMBER(Input!B18258),IF(AND(Input!B18258&gt;=20,Input!B18258&lt;=700),Input!B18258,""),"")</f>
        <v/>
      </c>
      <c r="C18258">
        <f>IF(B18258="","",INT(A18258))</f>
        <v/>
      </c>
      <c r="D18258">
        <f>IF(B18258="","",HOUR(A18258))</f>
        <v/>
      </c>
      <c r="E18258">
        <f>IF(B18258="","",IF(INPUT!$I$1="","",IF(C18258&lt;(INT(INPUT!$I$1)-INPUT!$I$2),"Off Meds",IF(C18258&lt;=(INT(INPUT!$I$1)+INPUT!$I$2),"Washout","On Meds"))))</f>
        <v/>
      </c>
      <c r="F18258">
        <f>IF(B18258="","",1.509*(LN(B18258)^1.084-5.381))</f>
        <v/>
      </c>
      <c r="G18258">
        <f>IF(F18258="","",IF(F18258&lt;0,10*F18258^2,0))</f>
        <v/>
      </c>
      <c r="H18258">
        <f>IF(F18258="","",IF(F18258&gt;0,10*F18258^2,0))</f>
        <v/>
      </c>
    </row>
    <row r="18259">
      <c r="A18259">
        <f>Input!A18259</f>
        <v/>
      </c>
      <c r="B18259">
        <f>IF(ISNUMBER(Input!B18259),IF(AND(Input!B18259&gt;=20,Input!B18259&lt;=700),Input!B18259,""),"")</f>
        <v/>
      </c>
      <c r="C18259">
        <f>IF(B18259="","",INT(A18259))</f>
        <v/>
      </c>
      <c r="D18259">
        <f>IF(B18259="","",HOUR(A18259))</f>
        <v/>
      </c>
      <c r="E18259">
        <f>IF(B18259="","",IF(INPUT!$I$1="","",IF(C18259&lt;(INT(INPUT!$I$1)-INPUT!$I$2),"Off Meds",IF(C18259&lt;=(INT(INPUT!$I$1)+INPUT!$I$2),"Washout","On Meds"))))</f>
        <v/>
      </c>
      <c r="F18259">
        <f>IF(B18259="","",1.509*(LN(B18259)^1.084-5.381))</f>
        <v/>
      </c>
      <c r="G18259">
        <f>IF(F18259="","",IF(F18259&lt;0,10*F18259^2,0))</f>
        <v/>
      </c>
      <c r="H18259">
        <f>IF(F18259="","",IF(F18259&gt;0,10*F18259^2,0))</f>
        <v/>
      </c>
    </row>
    <row r="18260">
      <c r="A18260">
        <f>Input!A18260</f>
        <v/>
      </c>
      <c r="B18260">
        <f>IF(ISNUMBER(Input!B18260),IF(AND(Input!B18260&gt;=20,Input!B18260&lt;=700),Input!B18260,""),"")</f>
        <v/>
      </c>
      <c r="C18260">
        <f>IF(B18260="","",INT(A18260))</f>
        <v/>
      </c>
      <c r="D18260">
        <f>IF(B18260="","",HOUR(A18260))</f>
        <v/>
      </c>
      <c r="E18260">
        <f>IF(B18260="","",IF(INPUT!$I$1="","",IF(C18260&lt;(INT(INPUT!$I$1)-INPUT!$I$2),"Off Meds",IF(C18260&lt;=(INT(INPUT!$I$1)+INPUT!$I$2),"Washout","On Meds"))))</f>
        <v/>
      </c>
      <c r="F18260">
        <f>IF(B18260="","",1.509*(LN(B18260)^1.084-5.381))</f>
        <v/>
      </c>
      <c r="G18260">
        <f>IF(F18260="","",IF(F18260&lt;0,10*F18260^2,0))</f>
        <v/>
      </c>
      <c r="H18260">
        <f>IF(F18260="","",IF(F18260&gt;0,10*F18260^2,0))</f>
        <v/>
      </c>
    </row>
    <row r="18261">
      <c r="A18261">
        <f>Input!A18261</f>
        <v/>
      </c>
      <c r="B18261">
        <f>IF(ISNUMBER(Input!B18261),IF(AND(Input!B18261&gt;=20,Input!B18261&lt;=700),Input!B18261,""),"")</f>
        <v/>
      </c>
      <c r="C18261">
        <f>IF(B18261="","",INT(A18261))</f>
        <v/>
      </c>
      <c r="D18261">
        <f>IF(B18261="","",HOUR(A18261))</f>
        <v/>
      </c>
      <c r="E18261">
        <f>IF(B18261="","",IF(INPUT!$I$1="","",IF(C18261&lt;(INT(INPUT!$I$1)-INPUT!$I$2),"Off Meds",IF(C18261&lt;=(INT(INPUT!$I$1)+INPUT!$I$2),"Washout","On Meds"))))</f>
        <v/>
      </c>
      <c r="F18261">
        <f>IF(B18261="","",1.509*(LN(B18261)^1.084-5.381))</f>
        <v/>
      </c>
      <c r="G18261">
        <f>IF(F18261="","",IF(F18261&lt;0,10*F18261^2,0))</f>
        <v/>
      </c>
      <c r="H18261">
        <f>IF(F18261="","",IF(F18261&gt;0,10*F18261^2,0))</f>
        <v/>
      </c>
    </row>
    <row r="18262">
      <c r="A18262">
        <f>Input!A18262</f>
        <v/>
      </c>
      <c r="B18262">
        <f>IF(ISNUMBER(Input!B18262),IF(AND(Input!B18262&gt;=20,Input!B18262&lt;=700),Input!B18262,""),"")</f>
        <v/>
      </c>
      <c r="C18262">
        <f>IF(B18262="","",INT(A18262))</f>
        <v/>
      </c>
      <c r="D18262">
        <f>IF(B18262="","",HOUR(A18262))</f>
        <v/>
      </c>
      <c r="E18262">
        <f>IF(B18262="","",IF(INPUT!$I$1="","",IF(C18262&lt;(INT(INPUT!$I$1)-INPUT!$I$2),"Off Meds",IF(C18262&lt;=(INT(INPUT!$I$1)+INPUT!$I$2),"Washout","On Meds"))))</f>
        <v/>
      </c>
      <c r="F18262">
        <f>IF(B18262="","",1.509*(LN(B18262)^1.084-5.381))</f>
        <v/>
      </c>
      <c r="G18262">
        <f>IF(F18262="","",IF(F18262&lt;0,10*F18262^2,0))</f>
        <v/>
      </c>
      <c r="H18262">
        <f>IF(F18262="","",IF(F18262&gt;0,10*F18262^2,0))</f>
        <v/>
      </c>
    </row>
    <row r="18263">
      <c r="A18263">
        <f>Input!A18263</f>
        <v/>
      </c>
      <c r="B18263">
        <f>IF(ISNUMBER(Input!B18263),IF(AND(Input!B18263&gt;=20,Input!B18263&lt;=700),Input!B18263,""),"")</f>
        <v/>
      </c>
      <c r="C18263">
        <f>IF(B18263="","",INT(A18263))</f>
        <v/>
      </c>
      <c r="D18263">
        <f>IF(B18263="","",HOUR(A18263))</f>
        <v/>
      </c>
      <c r="E18263">
        <f>IF(B18263="","",IF(INPUT!$I$1="","",IF(C18263&lt;(INT(INPUT!$I$1)-INPUT!$I$2),"Off Meds",IF(C18263&lt;=(INT(INPUT!$I$1)+INPUT!$I$2),"Washout","On Meds"))))</f>
        <v/>
      </c>
      <c r="F18263">
        <f>IF(B18263="","",1.509*(LN(B18263)^1.084-5.381))</f>
        <v/>
      </c>
      <c r="G18263">
        <f>IF(F18263="","",IF(F18263&lt;0,10*F18263^2,0))</f>
        <v/>
      </c>
      <c r="H18263">
        <f>IF(F18263="","",IF(F18263&gt;0,10*F18263^2,0))</f>
        <v/>
      </c>
    </row>
    <row r="18264">
      <c r="A18264">
        <f>Input!A18264</f>
        <v/>
      </c>
      <c r="B18264">
        <f>IF(ISNUMBER(Input!B18264),IF(AND(Input!B18264&gt;=20,Input!B18264&lt;=700),Input!B18264,""),"")</f>
        <v/>
      </c>
      <c r="C18264">
        <f>IF(B18264="","",INT(A18264))</f>
        <v/>
      </c>
      <c r="D18264">
        <f>IF(B18264="","",HOUR(A18264))</f>
        <v/>
      </c>
      <c r="E18264">
        <f>IF(B18264="","",IF(INPUT!$I$1="","",IF(C18264&lt;(INT(INPUT!$I$1)-INPUT!$I$2),"Off Meds",IF(C18264&lt;=(INT(INPUT!$I$1)+INPUT!$I$2),"Washout","On Meds"))))</f>
        <v/>
      </c>
      <c r="F18264">
        <f>IF(B18264="","",1.509*(LN(B18264)^1.084-5.381))</f>
        <v/>
      </c>
      <c r="G18264">
        <f>IF(F18264="","",IF(F18264&lt;0,10*F18264^2,0))</f>
        <v/>
      </c>
      <c r="H18264">
        <f>IF(F18264="","",IF(F18264&gt;0,10*F18264^2,0))</f>
        <v/>
      </c>
    </row>
    <row r="18265">
      <c r="A18265">
        <f>Input!A18265</f>
        <v/>
      </c>
      <c r="B18265">
        <f>IF(ISNUMBER(Input!B18265),IF(AND(Input!B18265&gt;=20,Input!B18265&lt;=700),Input!B18265,""),"")</f>
        <v/>
      </c>
      <c r="C18265">
        <f>IF(B18265="","",INT(A18265))</f>
        <v/>
      </c>
      <c r="D18265">
        <f>IF(B18265="","",HOUR(A18265))</f>
        <v/>
      </c>
      <c r="E18265">
        <f>IF(B18265="","",IF(INPUT!$I$1="","",IF(C18265&lt;(INT(INPUT!$I$1)-INPUT!$I$2),"Off Meds",IF(C18265&lt;=(INT(INPUT!$I$1)+INPUT!$I$2),"Washout","On Meds"))))</f>
        <v/>
      </c>
      <c r="F18265">
        <f>IF(B18265="","",1.509*(LN(B18265)^1.084-5.381))</f>
        <v/>
      </c>
      <c r="G18265">
        <f>IF(F18265="","",IF(F18265&lt;0,10*F18265^2,0))</f>
        <v/>
      </c>
      <c r="H18265">
        <f>IF(F18265="","",IF(F18265&gt;0,10*F18265^2,0))</f>
        <v/>
      </c>
    </row>
    <row r="18266">
      <c r="A18266">
        <f>Input!A18266</f>
        <v/>
      </c>
      <c r="B18266">
        <f>IF(ISNUMBER(Input!B18266),IF(AND(Input!B18266&gt;=20,Input!B18266&lt;=700),Input!B18266,""),"")</f>
        <v/>
      </c>
      <c r="C18266">
        <f>IF(B18266="","",INT(A18266))</f>
        <v/>
      </c>
      <c r="D18266">
        <f>IF(B18266="","",HOUR(A18266))</f>
        <v/>
      </c>
      <c r="E18266">
        <f>IF(B18266="","",IF(INPUT!$I$1="","",IF(C18266&lt;(INT(INPUT!$I$1)-INPUT!$I$2),"Off Meds",IF(C18266&lt;=(INT(INPUT!$I$1)+INPUT!$I$2),"Washout","On Meds"))))</f>
        <v/>
      </c>
      <c r="F18266">
        <f>IF(B18266="","",1.509*(LN(B18266)^1.084-5.381))</f>
        <v/>
      </c>
      <c r="G18266">
        <f>IF(F18266="","",IF(F18266&lt;0,10*F18266^2,0))</f>
        <v/>
      </c>
      <c r="H18266">
        <f>IF(F18266="","",IF(F18266&gt;0,10*F18266^2,0))</f>
        <v/>
      </c>
    </row>
    <row r="18267">
      <c r="A18267">
        <f>Input!A18267</f>
        <v/>
      </c>
      <c r="B18267">
        <f>IF(ISNUMBER(Input!B18267),IF(AND(Input!B18267&gt;=20,Input!B18267&lt;=700),Input!B18267,""),"")</f>
        <v/>
      </c>
      <c r="C18267">
        <f>IF(B18267="","",INT(A18267))</f>
        <v/>
      </c>
      <c r="D18267">
        <f>IF(B18267="","",HOUR(A18267))</f>
        <v/>
      </c>
      <c r="E18267">
        <f>IF(B18267="","",IF(INPUT!$I$1="","",IF(C18267&lt;(INT(INPUT!$I$1)-INPUT!$I$2),"Off Meds",IF(C18267&lt;=(INT(INPUT!$I$1)+INPUT!$I$2),"Washout","On Meds"))))</f>
        <v/>
      </c>
      <c r="F18267">
        <f>IF(B18267="","",1.509*(LN(B18267)^1.084-5.381))</f>
        <v/>
      </c>
      <c r="G18267">
        <f>IF(F18267="","",IF(F18267&lt;0,10*F18267^2,0))</f>
        <v/>
      </c>
      <c r="H18267">
        <f>IF(F18267="","",IF(F18267&gt;0,10*F18267^2,0))</f>
        <v/>
      </c>
    </row>
    <row r="18268">
      <c r="A18268">
        <f>Input!A18268</f>
        <v/>
      </c>
      <c r="B18268">
        <f>IF(ISNUMBER(Input!B18268),IF(AND(Input!B18268&gt;=20,Input!B18268&lt;=700),Input!B18268,""),"")</f>
        <v/>
      </c>
      <c r="C18268">
        <f>IF(B18268="","",INT(A18268))</f>
        <v/>
      </c>
      <c r="D18268">
        <f>IF(B18268="","",HOUR(A18268))</f>
        <v/>
      </c>
      <c r="E18268">
        <f>IF(B18268="","",IF(INPUT!$I$1="","",IF(C18268&lt;(INT(INPUT!$I$1)-INPUT!$I$2),"Off Meds",IF(C18268&lt;=(INT(INPUT!$I$1)+INPUT!$I$2),"Washout","On Meds"))))</f>
        <v/>
      </c>
      <c r="F18268">
        <f>IF(B18268="","",1.509*(LN(B18268)^1.084-5.381))</f>
        <v/>
      </c>
      <c r="G18268">
        <f>IF(F18268="","",IF(F18268&lt;0,10*F18268^2,0))</f>
        <v/>
      </c>
      <c r="H18268">
        <f>IF(F18268="","",IF(F18268&gt;0,10*F18268^2,0))</f>
        <v/>
      </c>
    </row>
    <row r="18269">
      <c r="A18269">
        <f>Input!A18269</f>
        <v/>
      </c>
      <c r="B18269">
        <f>IF(ISNUMBER(Input!B18269),IF(AND(Input!B18269&gt;=20,Input!B18269&lt;=700),Input!B18269,""),"")</f>
        <v/>
      </c>
      <c r="C18269">
        <f>IF(B18269="","",INT(A18269))</f>
        <v/>
      </c>
      <c r="D18269">
        <f>IF(B18269="","",HOUR(A18269))</f>
        <v/>
      </c>
      <c r="E18269">
        <f>IF(B18269="","",IF(INPUT!$I$1="","",IF(C18269&lt;(INT(INPUT!$I$1)-INPUT!$I$2),"Off Meds",IF(C18269&lt;=(INT(INPUT!$I$1)+INPUT!$I$2),"Washout","On Meds"))))</f>
        <v/>
      </c>
      <c r="F18269">
        <f>IF(B18269="","",1.509*(LN(B18269)^1.084-5.381))</f>
        <v/>
      </c>
      <c r="G18269">
        <f>IF(F18269="","",IF(F18269&lt;0,10*F18269^2,0))</f>
        <v/>
      </c>
      <c r="H18269">
        <f>IF(F18269="","",IF(F18269&gt;0,10*F18269^2,0))</f>
        <v/>
      </c>
    </row>
    <row r="18270">
      <c r="A18270">
        <f>Input!A18270</f>
        <v/>
      </c>
      <c r="B18270">
        <f>IF(ISNUMBER(Input!B18270),IF(AND(Input!B18270&gt;=20,Input!B18270&lt;=700),Input!B18270,""),"")</f>
        <v/>
      </c>
      <c r="C18270">
        <f>IF(B18270="","",INT(A18270))</f>
        <v/>
      </c>
      <c r="D18270">
        <f>IF(B18270="","",HOUR(A18270))</f>
        <v/>
      </c>
      <c r="E18270">
        <f>IF(B18270="","",IF(INPUT!$I$1="","",IF(C18270&lt;(INT(INPUT!$I$1)-INPUT!$I$2),"Off Meds",IF(C18270&lt;=(INT(INPUT!$I$1)+INPUT!$I$2),"Washout","On Meds"))))</f>
        <v/>
      </c>
      <c r="F18270">
        <f>IF(B18270="","",1.509*(LN(B18270)^1.084-5.381))</f>
        <v/>
      </c>
      <c r="G18270">
        <f>IF(F18270="","",IF(F18270&lt;0,10*F18270^2,0))</f>
        <v/>
      </c>
      <c r="H18270">
        <f>IF(F18270="","",IF(F18270&gt;0,10*F18270^2,0))</f>
        <v/>
      </c>
    </row>
    <row r="18271">
      <c r="A18271">
        <f>Input!A18271</f>
        <v/>
      </c>
      <c r="B18271">
        <f>IF(ISNUMBER(Input!B18271),IF(AND(Input!B18271&gt;=20,Input!B18271&lt;=700),Input!B18271,""),"")</f>
        <v/>
      </c>
      <c r="C18271">
        <f>IF(B18271="","",INT(A18271))</f>
        <v/>
      </c>
      <c r="D18271">
        <f>IF(B18271="","",HOUR(A18271))</f>
        <v/>
      </c>
      <c r="E18271">
        <f>IF(B18271="","",IF(INPUT!$I$1="","",IF(C18271&lt;(INT(INPUT!$I$1)-INPUT!$I$2),"Off Meds",IF(C18271&lt;=(INT(INPUT!$I$1)+INPUT!$I$2),"Washout","On Meds"))))</f>
        <v/>
      </c>
      <c r="F18271">
        <f>IF(B18271="","",1.509*(LN(B18271)^1.084-5.381))</f>
        <v/>
      </c>
      <c r="G18271">
        <f>IF(F18271="","",IF(F18271&lt;0,10*F18271^2,0))</f>
        <v/>
      </c>
      <c r="H18271">
        <f>IF(F18271="","",IF(F18271&gt;0,10*F18271^2,0))</f>
        <v/>
      </c>
    </row>
    <row r="18272">
      <c r="A18272">
        <f>Input!A18272</f>
        <v/>
      </c>
      <c r="B18272">
        <f>IF(ISNUMBER(Input!B18272),IF(AND(Input!B18272&gt;=20,Input!B18272&lt;=700),Input!B18272,""),"")</f>
        <v/>
      </c>
      <c r="C18272">
        <f>IF(B18272="","",INT(A18272))</f>
        <v/>
      </c>
      <c r="D18272">
        <f>IF(B18272="","",HOUR(A18272))</f>
        <v/>
      </c>
      <c r="E18272">
        <f>IF(B18272="","",IF(INPUT!$I$1="","",IF(C18272&lt;(INT(INPUT!$I$1)-INPUT!$I$2),"Off Meds",IF(C18272&lt;=(INT(INPUT!$I$1)+INPUT!$I$2),"Washout","On Meds"))))</f>
        <v/>
      </c>
      <c r="F18272">
        <f>IF(B18272="","",1.509*(LN(B18272)^1.084-5.381))</f>
        <v/>
      </c>
      <c r="G18272">
        <f>IF(F18272="","",IF(F18272&lt;0,10*F18272^2,0))</f>
        <v/>
      </c>
      <c r="H18272">
        <f>IF(F18272="","",IF(F18272&gt;0,10*F18272^2,0))</f>
        <v/>
      </c>
    </row>
    <row r="18273">
      <c r="A18273">
        <f>Input!A18273</f>
        <v/>
      </c>
      <c r="B18273">
        <f>IF(ISNUMBER(Input!B18273),IF(AND(Input!B18273&gt;=20,Input!B18273&lt;=700),Input!B18273,""),"")</f>
        <v/>
      </c>
      <c r="C18273">
        <f>IF(B18273="","",INT(A18273))</f>
        <v/>
      </c>
      <c r="D18273">
        <f>IF(B18273="","",HOUR(A18273))</f>
        <v/>
      </c>
      <c r="E18273">
        <f>IF(B18273="","",IF(INPUT!$I$1="","",IF(C18273&lt;(INT(INPUT!$I$1)-INPUT!$I$2),"Off Meds",IF(C18273&lt;=(INT(INPUT!$I$1)+INPUT!$I$2),"Washout","On Meds"))))</f>
        <v/>
      </c>
      <c r="F18273">
        <f>IF(B18273="","",1.509*(LN(B18273)^1.084-5.381))</f>
        <v/>
      </c>
      <c r="G18273">
        <f>IF(F18273="","",IF(F18273&lt;0,10*F18273^2,0))</f>
        <v/>
      </c>
      <c r="H18273">
        <f>IF(F18273="","",IF(F18273&gt;0,10*F18273^2,0))</f>
        <v/>
      </c>
    </row>
    <row r="18274">
      <c r="A18274">
        <f>Input!A18274</f>
        <v/>
      </c>
      <c r="B18274">
        <f>IF(ISNUMBER(Input!B18274),IF(AND(Input!B18274&gt;=20,Input!B18274&lt;=700),Input!B18274,""),"")</f>
        <v/>
      </c>
      <c r="C18274">
        <f>IF(B18274="","",INT(A18274))</f>
        <v/>
      </c>
      <c r="D18274">
        <f>IF(B18274="","",HOUR(A18274))</f>
        <v/>
      </c>
      <c r="E18274">
        <f>IF(B18274="","",IF(INPUT!$I$1="","",IF(C18274&lt;(INT(INPUT!$I$1)-INPUT!$I$2),"Off Meds",IF(C18274&lt;=(INT(INPUT!$I$1)+INPUT!$I$2),"Washout","On Meds"))))</f>
        <v/>
      </c>
      <c r="F18274">
        <f>IF(B18274="","",1.509*(LN(B18274)^1.084-5.381))</f>
        <v/>
      </c>
      <c r="G18274">
        <f>IF(F18274="","",IF(F18274&lt;0,10*F18274^2,0))</f>
        <v/>
      </c>
      <c r="H18274">
        <f>IF(F18274="","",IF(F18274&gt;0,10*F18274^2,0))</f>
        <v/>
      </c>
    </row>
    <row r="18275">
      <c r="A18275">
        <f>Input!A18275</f>
        <v/>
      </c>
      <c r="B18275">
        <f>IF(ISNUMBER(Input!B18275),IF(AND(Input!B18275&gt;=20,Input!B18275&lt;=700),Input!B18275,""),"")</f>
        <v/>
      </c>
      <c r="C18275">
        <f>IF(B18275="","",INT(A18275))</f>
        <v/>
      </c>
      <c r="D18275">
        <f>IF(B18275="","",HOUR(A18275))</f>
        <v/>
      </c>
      <c r="E18275">
        <f>IF(B18275="","",IF(INPUT!$I$1="","",IF(C18275&lt;(INT(INPUT!$I$1)-INPUT!$I$2),"Off Meds",IF(C18275&lt;=(INT(INPUT!$I$1)+INPUT!$I$2),"Washout","On Meds"))))</f>
        <v/>
      </c>
      <c r="F18275">
        <f>IF(B18275="","",1.509*(LN(B18275)^1.084-5.381))</f>
        <v/>
      </c>
      <c r="G18275">
        <f>IF(F18275="","",IF(F18275&lt;0,10*F18275^2,0))</f>
        <v/>
      </c>
      <c r="H18275">
        <f>IF(F18275="","",IF(F18275&gt;0,10*F18275^2,0))</f>
        <v/>
      </c>
    </row>
    <row r="18276">
      <c r="A18276">
        <f>Input!A18276</f>
        <v/>
      </c>
      <c r="B18276">
        <f>IF(ISNUMBER(Input!B18276),IF(AND(Input!B18276&gt;=20,Input!B18276&lt;=700),Input!B18276,""),"")</f>
        <v/>
      </c>
      <c r="C18276">
        <f>IF(B18276="","",INT(A18276))</f>
        <v/>
      </c>
      <c r="D18276">
        <f>IF(B18276="","",HOUR(A18276))</f>
        <v/>
      </c>
      <c r="E18276">
        <f>IF(B18276="","",IF(INPUT!$I$1="","",IF(C18276&lt;(INT(INPUT!$I$1)-INPUT!$I$2),"Off Meds",IF(C18276&lt;=(INT(INPUT!$I$1)+INPUT!$I$2),"Washout","On Meds"))))</f>
        <v/>
      </c>
      <c r="F18276">
        <f>IF(B18276="","",1.509*(LN(B18276)^1.084-5.381))</f>
        <v/>
      </c>
      <c r="G18276">
        <f>IF(F18276="","",IF(F18276&lt;0,10*F18276^2,0))</f>
        <v/>
      </c>
      <c r="H18276">
        <f>IF(F18276="","",IF(F18276&gt;0,10*F18276^2,0))</f>
        <v/>
      </c>
    </row>
    <row r="18277">
      <c r="A18277">
        <f>Input!A18277</f>
        <v/>
      </c>
      <c r="B18277">
        <f>IF(ISNUMBER(Input!B18277),IF(AND(Input!B18277&gt;=20,Input!B18277&lt;=700),Input!B18277,""),"")</f>
        <v/>
      </c>
      <c r="C18277">
        <f>IF(B18277="","",INT(A18277))</f>
        <v/>
      </c>
      <c r="D18277">
        <f>IF(B18277="","",HOUR(A18277))</f>
        <v/>
      </c>
      <c r="E18277">
        <f>IF(B18277="","",IF(INPUT!$I$1="","",IF(C18277&lt;(INT(INPUT!$I$1)-INPUT!$I$2),"Off Meds",IF(C18277&lt;=(INT(INPUT!$I$1)+INPUT!$I$2),"Washout","On Meds"))))</f>
        <v/>
      </c>
      <c r="F18277">
        <f>IF(B18277="","",1.509*(LN(B18277)^1.084-5.381))</f>
        <v/>
      </c>
      <c r="G18277">
        <f>IF(F18277="","",IF(F18277&lt;0,10*F18277^2,0))</f>
        <v/>
      </c>
      <c r="H18277">
        <f>IF(F18277="","",IF(F18277&gt;0,10*F18277^2,0))</f>
        <v/>
      </c>
    </row>
    <row r="18278">
      <c r="A18278">
        <f>Input!A18278</f>
        <v/>
      </c>
      <c r="B18278">
        <f>IF(ISNUMBER(Input!B18278),IF(AND(Input!B18278&gt;=20,Input!B18278&lt;=700),Input!B18278,""),"")</f>
        <v/>
      </c>
      <c r="C18278">
        <f>IF(B18278="","",INT(A18278))</f>
        <v/>
      </c>
      <c r="D18278">
        <f>IF(B18278="","",HOUR(A18278))</f>
        <v/>
      </c>
      <c r="E18278">
        <f>IF(B18278="","",IF(INPUT!$I$1="","",IF(C18278&lt;(INT(INPUT!$I$1)-INPUT!$I$2),"Off Meds",IF(C18278&lt;=(INT(INPUT!$I$1)+INPUT!$I$2),"Washout","On Meds"))))</f>
        <v/>
      </c>
      <c r="F18278">
        <f>IF(B18278="","",1.509*(LN(B18278)^1.084-5.381))</f>
        <v/>
      </c>
      <c r="G18278">
        <f>IF(F18278="","",IF(F18278&lt;0,10*F18278^2,0))</f>
        <v/>
      </c>
      <c r="H18278">
        <f>IF(F18278="","",IF(F18278&gt;0,10*F18278^2,0))</f>
        <v/>
      </c>
    </row>
    <row r="18279">
      <c r="A18279">
        <f>Input!A18279</f>
        <v/>
      </c>
      <c r="B18279">
        <f>IF(ISNUMBER(Input!B18279),IF(AND(Input!B18279&gt;=20,Input!B18279&lt;=700),Input!B18279,""),"")</f>
        <v/>
      </c>
      <c r="C18279">
        <f>IF(B18279="","",INT(A18279))</f>
        <v/>
      </c>
      <c r="D18279">
        <f>IF(B18279="","",HOUR(A18279))</f>
        <v/>
      </c>
      <c r="E18279">
        <f>IF(B18279="","",IF(INPUT!$I$1="","",IF(C18279&lt;(INT(INPUT!$I$1)-INPUT!$I$2),"Off Meds",IF(C18279&lt;=(INT(INPUT!$I$1)+INPUT!$I$2),"Washout","On Meds"))))</f>
        <v/>
      </c>
      <c r="F18279">
        <f>IF(B18279="","",1.509*(LN(B18279)^1.084-5.381))</f>
        <v/>
      </c>
      <c r="G18279">
        <f>IF(F18279="","",IF(F18279&lt;0,10*F18279^2,0))</f>
        <v/>
      </c>
      <c r="H18279">
        <f>IF(F18279="","",IF(F18279&gt;0,10*F18279^2,0))</f>
        <v/>
      </c>
    </row>
    <row r="18280">
      <c r="A18280">
        <f>Input!A18280</f>
        <v/>
      </c>
      <c r="B18280">
        <f>IF(ISNUMBER(Input!B18280),IF(AND(Input!B18280&gt;=20,Input!B18280&lt;=700),Input!B18280,""),"")</f>
        <v/>
      </c>
      <c r="C18280">
        <f>IF(B18280="","",INT(A18280))</f>
        <v/>
      </c>
      <c r="D18280">
        <f>IF(B18280="","",HOUR(A18280))</f>
        <v/>
      </c>
      <c r="E18280">
        <f>IF(B18280="","",IF(INPUT!$I$1="","",IF(C18280&lt;(INT(INPUT!$I$1)-INPUT!$I$2),"Off Meds",IF(C18280&lt;=(INT(INPUT!$I$1)+INPUT!$I$2),"Washout","On Meds"))))</f>
        <v/>
      </c>
      <c r="F18280">
        <f>IF(B18280="","",1.509*(LN(B18280)^1.084-5.381))</f>
        <v/>
      </c>
      <c r="G18280">
        <f>IF(F18280="","",IF(F18280&lt;0,10*F18280^2,0))</f>
        <v/>
      </c>
      <c r="H18280">
        <f>IF(F18280="","",IF(F18280&gt;0,10*F18280^2,0))</f>
        <v/>
      </c>
    </row>
    <row r="18281">
      <c r="A18281">
        <f>Input!A18281</f>
        <v/>
      </c>
      <c r="B18281">
        <f>IF(ISNUMBER(Input!B18281),IF(AND(Input!B18281&gt;=20,Input!B18281&lt;=700),Input!B18281,""),"")</f>
        <v/>
      </c>
      <c r="C18281">
        <f>IF(B18281="","",INT(A18281))</f>
        <v/>
      </c>
      <c r="D18281">
        <f>IF(B18281="","",HOUR(A18281))</f>
        <v/>
      </c>
      <c r="E18281">
        <f>IF(B18281="","",IF(INPUT!$I$1="","",IF(C18281&lt;(INT(INPUT!$I$1)-INPUT!$I$2),"Off Meds",IF(C18281&lt;=(INT(INPUT!$I$1)+INPUT!$I$2),"Washout","On Meds"))))</f>
        <v/>
      </c>
      <c r="F18281">
        <f>IF(B18281="","",1.509*(LN(B18281)^1.084-5.381))</f>
        <v/>
      </c>
      <c r="G18281">
        <f>IF(F18281="","",IF(F18281&lt;0,10*F18281^2,0))</f>
        <v/>
      </c>
      <c r="H18281">
        <f>IF(F18281="","",IF(F18281&gt;0,10*F18281^2,0))</f>
        <v/>
      </c>
    </row>
    <row r="18282">
      <c r="A18282">
        <f>Input!A18282</f>
        <v/>
      </c>
      <c r="B18282">
        <f>IF(ISNUMBER(Input!B18282),IF(AND(Input!B18282&gt;=20,Input!B18282&lt;=700),Input!B18282,""),"")</f>
        <v/>
      </c>
      <c r="C18282">
        <f>IF(B18282="","",INT(A18282))</f>
        <v/>
      </c>
      <c r="D18282">
        <f>IF(B18282="","",HOUR(A18282))</f>
        <v/>
      </c>
      <c r="E18282">
        <f>IF(B18282="","",IF(INPUT!$I$1="","",IF(C18282&lt;(INT(INPUT!$I$1)-INPUT!$I$2),"Off Meds",IF(C18282&lt;=(INT(INPUT!$I$1)+INPUT!$I$2),"Washout","On Meds"))))</f>
        <v/>
      </c>
      <c r="F18282">
        <f>IF(B18282="","",1.509*(LN(B18282)^1.084-5.381))</f>
        <v/>
      </c>
      <c r="G18282">
        <f>IF(F18282="","",IF(F18282&lt;0,10*F18282^2,0))</f>
        <v/>
      </c>
      <c r="H18282">
        <f>IF(F18282="","",IF(F18282&gt;0,10*F18282^2,0))</f>
        <v/>
      </c>
    </row>
    <row r="18283">
      <c r="A18283">
        <f>Input!A18283</f>
        <v/>
      </c>
      <c r="B18283">
        <f>IF(ISNUMBER(Input!B18283),IF(AND(Input!B18283&gt;=20,Input!B18283&lt;=700),Input!B18283,""),"")</f>
        <v/>
      </c>
      <c r="C18283">
        <f>IF(B18283="","",INT(A18283))</f>
        <v/>
      </c>
      <c r="D18283">
        <f>IF(B18283="","",HOUR(A18283))</f>
        <v/>
      </c>
      <c r="E18283">
        <f>IF(B18283="","",IF(INPUT!$I$1="","",IF(C18283&lt;(INT(INPUT!$I$1)-INPUT!$I$2),"Off Meds",IF(C18283&lt;=(INT(INPUT!$I$1)+INPUT!$I$2),"Washout","On Meds"))))</f>
        <v/>
      </c>
      <c r="F18283">
        <f>IF(B18283="","",1.509*(LN(B18283)^1.084-5.381))</f>
        <v/>
      </c>
      <c r="G18283">
        <f>IF(F18283="","",IF(F18283&lt;0,10*F18283^2,0))</f>
        <v/>
      </c>
      <c r="H18283">
        <f>IF(F18283="","",IF(F18283&gt;0,10*F18283^2,0))</f>
        <v/>
      </c>
    </row>
    <row r="18284">
      <c r="A18284">
        <f>Input!A18284</f>
        <v/>
      </c>
      <c r="B18284">
        <f>IF(ISNUMBER(Input!B18284),IF(AND(Input!B18284&gt;=20,Input!B18284&lt;=700),Input!B18284,""),"")</f>
        <v/>
      </c>
      <c r="C18284">
        <f>IF(B18284="","",INT(A18284))</f>
        <v/>
      </c>
      <c r="D18284">
        <f>IF(B18284="","",HOUR(A18284))</f>
        <v/>
      </c>
      <c r="E18284">
        <f>IF(B18284="","",IF(INPUT!$I$1="","",IF(C18284&lt;(INT(INPUT!$I$1)-INPUT!$I$2),"Off Meds",IF(C18284&lt;=(INT(INPUT!$I$1)+INPUT!$I$2),"Washout","On Meds"))))</f>
        <v/>
      </c>
      <c r="F18284">
        <f>IF(B18284="","",1.509*(LN(B18284)^1.084-5.381))</f>
        <v/>
      </c>
      <c r="G18284">
        <f>IF(F18284="","",IF(F18284&lt;0,10*F18284^2,0))</f>
        <v/>
      </c>
      <c r="H18284">
        <f>IF(F18284="","",IF(F18284&gt;0,10*F18284^2,0))</f>
        <v/>
      </c>
    </row>
    <row r="18285">
      <c r="A18285">
        <f>Input!A18285</f>
        <v/>
      </c>
      <c r="B18285">
        <f>IF(ISNUMBER(Input!B18285),IF(AND(Input!B18285&gt;=20,Input!B18285&lt;=700),Input!B18285,""),"")</f>
        <v/>
      </c>
      <c r="C18285">
        <f>IF(B18285="","",INT(A18285))</f>
        <v/>
      </c>
      <c r="D18285">
        <f>IF(B18285="","",HOUR(A18285))</f>
        <v/>
      </c>
      <c r="E18285">
        <f>IF(B18285="","",IF(INPUT!$I$1="","",IF(C18285&lt;(INT(INPUT!$I$1)-INPUT!$I$2),"Off Meds",IF(C18285&lt;=(INT(INPUT!$I$1)+INPUT!$I$2),"Washout","On Meds"))))</f>
        <v/>
      </c>
      <c r="F18285">
        <f>IF(B18285="","",1.509*(LN(B18285)^1.084-5.381))</f>
        <v/>
      </c>
      <c r="G18285">
        <f>IF(F18285="","",IF(F18285&lt;0,10*F18285^2,0))</f>
        <v/>
      </c>
      <c r="H18285">
        <f>IF(F18285="","",IF(F18285&gt;0,10*F18285^2,0))</f>
        <v/>
      </c>
    </row>
    <row r="18286">
      <c r="A18286">
        <f>Input!A18286</f>
        <v/>
      </c>
      <c r="B18286">
        <f>IF(ISNUMBER(Input!B18286),IF(AND(Input!B18286&gt;=20,Input!B18286&lt;=700),Input!B18286,""),"")</f>
        <v/>
      </c>
      <c r="C18286">
        <f>IF(B18286="","",INT(A18286))</f>
        <v/>
      </c>
      <c r="D18286">
        <f>IF(B18286="","",HOUR(A18286))</f>
        <v/>
      </c>
      <c r="E18286">
        <f>IF(B18286="","",IF(INPUT!$I$1="","",IF(C18286&lt;(INT(INPUT!$I$1)-INPUT!$I$2),"Off Meds",IF(C18286&lt;=(INT(INPUT!$I$1)+INPUT!$I$2),"Washout","On Meds"))))</f>
        <v/>
      </c>
      <c r="F18286">
        <f>IF(B18286="","",1.509*(LN(B18286)^1.084-5.381))</f>
        <v/>
      </c>
      <c r="G18286">
        <f>IF(F18286="","",IF(F18286&lt;0,10*F18286^2,0))</f>
        <v/>
      </c>
      <c r="H18286">
        <f>IF(F18286="","",IF(F18286&gt;0,10*F18286^2,0))</f>
        <v/>
      </c>
    </row>
    <row r="18287">
      <c r="A18287">
        <f>Input!A18287</f>
        <v/>
      </c>
      <c r="B18287">
        <f>IF(ISNUMBER(Input!B18287),IF(AND(Input!B18287&gt;=20,Input!B18287&lt;=700),Input!B18287,""),"")</f>
        <v/>
      </c>
      <c r="C18287">
        <f>IF(B18287="","",INT(A18287))</f>
        <v/>
      </c>
      <c r="D18287">
        <f>IF(B18287="","",HOUR(A18287))</f>
        <v/>
      </c>
      <c r="E18287">
        <f>IF(B18287="","",IF(INPUT!$I$1="","",IF(C18287&lt;(INT(INPUT!$I$1)-INPUT!$I$2),"Off Meds",IF(C18287&lt;=(INT(INPUT!$I$1)+INPUT!$I$2),"Washout","On Meds"))))</f>
        <v/>
      </c>
      <c r="F18287">
        <f>IF(B18287="","",1.509*(LN(B18287)^1.084-5.381))</f>
        <v/>
      </c>
      <c r="G18287">
        <f>IF(F18287="","",IF(F18287&lt;0,10*F18287^2,0))</f>
        <v/>
      </c>
      <c r="H18287">
        <f>IF(F18287="","",IF(F18287&gt;0,10*F18287^2,0))</f>
        <v/>
      </c>
    </row>
    <row r="18288">
      <c r="A18288">
        <f>Input!A18288</f>
        <v/>
      </c>
      <c r="B18288">
        <f>IF(ISNUMBER(Input!B18288),IF(AND(Input!B18288&gt;=20,Input!B18288&lt;=700),Input!B18288,""),"")</f>
        <v/>
      </c>
      <c r="C18288">
        <f>IF(B18288="","",INT(A18288))</f>
        <v/>
      </c>
      <c r="D18288">
        <f>IF(B18288="","",HOUR(A18288))</f>
        <v/>
      </c>
      <c r="E18288">
        <f>IF(B18288="","",IF(INPUT!$I$1="","",IF(C18288&lt;(INT(INPUT!$I$1)-INPUT!$I$2),"Off Meds",IF(C18288&lt;=(INT(INPUT!$I$1)+INPUT!$I$2),"Washout","On Meds"))))</f>
        <v/>
      </c>
      <c r="F18288">
        <f>IF(B18288="","",1.509*(LN(B18288)^1.084-5.381))</f>
        <v/>
      </c>
      <c r="G18288">
        <f>IF(F18288="","",IF(F18288&lt;0,10*F18288^2,0))</f>
        <v/>
      </c>
      <c r="H18288">
        <f>IF(F18288="","",IF(F18288&gt;0,10*F18288^2,0))</f>
        <v/>
      </c>
    </row>
    <row r="18289">
      <c r="A18289">
        <f>Input!A18289</f>
        <v/>
      </c>
      <c r="B18289">
        <f>IF(ISNUMBER(Input!B18289),IF(AND(Input!B18289&gt;=20,Input!B18289&lt;=700),Input!B18289,""),"")</f>
        <v/>
      </c>
      <c r="C18289">
        <f>IF(B18289="","",INT(A18289))</f>
        <v/>
      </c>
      <c r="D18289">
        <f>IF(B18289="","",HOUR(A18289))</f>
        <v/>
      </c>
      <c r="E18289">
        <f>IF(B18289="","",IF(INPUT!$I$1="","",IF(C18289&lt;(INT(INPUT!$I$1)-INPUT!$I$2),"Off Meds",IF(C18289&lt;=(INT(INPUT!$I$1)+INPUT!$I$2),"Washout","On Meds"))))</f>
        <v/>
      </c>
      <c r="F18289">
        <f>IF(B18289="","",1.509*(LN(B18289)^1.084-5.381))</f>
        <v/>
      </c>
      <c r="G18289">
        <f>IF(F18289="","",IF(F18289&lt;0,10*F18289^2,0))</f>
        <v/>
      </c>
      <c r="H18289">
        <f>IF(F18289="","",IF(F18289&gt;0,10*F18289^2,0))</f>
        <v/>
      </c>
    </row>
    <row r="18290">
      <c r="A18290">
        <f>Input!A18290</f>
        <v/>
      </c>
      <c r="B18290">
        <f>IF(ISNUMBER(Input!B18290),IF(AND(Input!B18290&gt;=20,Input!B18290&lt;=700),Input!B18290,""),"")</f>
        <v/>
      </c>
      <c r="C18290">
        <f>IF(B18290="","",INT(A18290))</f>
        <v/>
      </c>
      <c r="D18290">
        <f>IF(B18290="","",HOUR(A18290))</f>
        <v/>
      </c>
      <c r="E18290">
        <f>IF(B18290="","",IF(INPUT!$I$1="","",IF(C18290&lt;(INT(INPUT!$I$1)-INPUT!$I$2),"Off Meds",IF(C18290&lt;=(INT(INPUT!$I$1)+INPUT!$I$2),"Washout","On Meds"))))</f>
        <v/>
      </c>
      <c r="F18290">
        <f>IF(B18290="","",1.509*(LN(B18290)^1.084-5.381))</f>
        <v/>
      </c>
      <c r="G18290">
        <f>IF(F18290="","",IF(F18290&lt;0,10*F18290^2,0))</f>
        <v/>
      </c>
      <c r="H18290">
        <f>IF(F18290="","",IF(F18290&gt;0,10*F18290^2,0))</f>
        <v/>
      </c>
    </row>
    <row r="18291">
      <c r="A18291">
        <f>Input!A18291</f>
        <v/>
      </c>
      <c r="B18291">
        <f>IF(ISNUMBER(Input!B18291),IF(AND(Input!B18291&gt;=20,Input!B18291&lt;=700),Input!B18291,""),"")</f>
        <v/>
      </c>
      <c r="C18291">
        <f>IF(B18291="","",INT(A18291))</f>
        <v/>
      </c>
      <c r="D18291">
        <f>IF(B18291="","",HOUR(A18291))</f>
        <v/>
      </c>
      <c r="E18291">
        <f>IF(B18291="","",IF(INPUT!$I$1="","",IF(C18291&lt;(INT(INPUT!$I$1)-INPUT!$I$2),"Off Meds",IF(C18291&lt;=(INT(INPUT!$I$1)+INPUT!$I$2),"Washout","On Meds"))))</f>
        <v/>
      </c>
      <c r="F18291">
        <f>IF(B18291="","",1.509*(LN(B18291)^1.084-5.381))</f>
        <v/>
      </c>
      <c r="G18291">
        <f>IF(F18291="","",IF(F18291&lt;0,10*F18291^2,0))</f>
        <v/>
      </c>
      <c r="H18291">
        <f>IF(F18291="","",IF(F18291&gt;0,10*F18291^2,0))</f>
        <v/>
      </c>
    </row>
    <row r="18292">
      <c r="A18292">
        <f>Input!A18292</f>
        <v/>
      </c>
      <c r="B18292">
        <f>IF(ISNUMBER(Input!B18292),IF(AND(Input!B18292&gt;=20,Input!B18292&lt;=700),Input!B18292,""),"")</f>
        <v/>
      </c>
      <c r="C18292">
        <f>IF(B18292="","",INT(A18292))</f>
        <v/>
      </c>
      <c r="D18292">
        <f>IF(B18292="","",HOUR(A18292))</f>
        <v/>
      </c>
      <c r="E18292">
        <f>IF(B18292="","",IF(INPUT!$I$1="","",IF(C18292&lt;(INT(INPUT!$I$1)-INPUT!$I$2),"Off Meds",IF(C18292&lt;=(INT(INPUT!$I$1)+INPUT!$I$2),"Washout","On Meds"))))</f>
        <v/>
      </c>
      <c r="F18292">
        <f>IF(B18292="","",1.509*(LN(B18292)^1.084-5.381))</f>
        <v/>
      </c>
      <c r="G18292">
        <f>IF(F18292="","",IF(F18292&lt;0,10*F18292^2,0))</f>
        <v/>
      </c>
      <c r="H18292">
        <f>IF(F18292="","",IF(F18292&gt;0,10*F18292^2,0))</f>
        <v/>
      </c>
    </row>
    <row r="18293">
      <c r="A18293">
        <f>Input!A18293</f>
        <v/>
      </c>
      <c r="B18293">
        <f>IF(ISNUMBER(Input!B18293),IF(AND(Input!B18293&gt;=20,Input!B18293&lt;=700),Input!B18293,""),"")</f>
        <v/>
      </c>
      <c r="C18293">
        <f>IF(B18293="","",INT(A18293))</f>
        <v/>
      </c>
      <c r="D18293">
        <f>IF(B18293="","",HOUR(A18293))</f>
        <v/>
      </c>
      <c r="E18293">
        <f>IF(B18293="","",IF(INPUT!$I$1="","",IF(C18293&lt;(INT(INPUT!$I$1)-INPUT!$I$2),"Off Meds",IF(C18293&lt;=(INT(INPUT!$I$1)+INPUT!$I$2),"Washout","On Meds"))))</f>
        <v/>
      </c>
      <c r="F18293">
        <f>IF(B18293="","",1.509*(LN(B18293)^1.084-5.381))</f>
        <v/>
      </c>
      <c r="G18293">
        <f>IF(F18293="","",IF(F18293&lt;0,10*F18293^2,0))</f>
        <v/>
      </c>
      <c r="H18293">
        <f>IF(F18293="","",IF(F18293&gt;0,10*F18293^2,0))</f>
        <v/>
      </c>
    </row>
    <row r="18294">
      <c r="A18294">
        <f>Input!A18294</f>
        <v/>
      </c>
      <c r="B18294">
        <f>IF(ISNUMBER(Input!B18294),IF(AND(Input!B18294&gt;=20,Input!B18294&lt;=700),Input!B18294,""),"")</f>
        <v/>
      </c>
      <c r="C18294">
        <f>IF(B18294="","",INT(A18294))</f>
        <v/>
      </c>
      <c r="D18294">
        <f>IF(B18294="","",HOUR(A18294))</f>
        <v/>
      </c>
      <c r="E18294">
        <f>IF(B18294="","",IF(INPUT!$I$1="","",IF(C18294&lt;(INT(INPUT!$I$1)-INPUT!$I$2),"Off Meds",IF(C18294&lt;=(INT(INPUT!$I$1)+INPUT!$I$2),"Washout","On Meds"))))</f>
        <v/>
      </c>
      <c r="F18294">
        <f>IF(B18294="","",1.509*(LN(B18294)^1.084-5.381))</f>
        <v/>
      </c>
      <c r="G18294">
        <f>IF(F18294="","",IF(F18294&lt;0,10*F18294^2,0))</f>
        <v/>
      </c>
      <c r="H18294">
        <f>IF(F18294="","",IF(F18294&gt;0,10*F18294^2,0))</f>
        <v/>
      </c>
    </row>
    <row r="18295">
      <c r="A18295">
        <f>Input!A18295</f>
        <v/>
      </c>
      <c r="B18295">
        <f>IF(ISNUMBER(Input!B18295),IF(AND(Input!B18295&gt;=20,Input!B18295&lt;=700),Input!B18295,""),"")</f>
        <v/>
      </c>
      <c r="C18295">
        <f>IF(B18295="","",INT(A18295))</f>
        <v/>
      </c>
      <c r="D18295">
        <f>IF(B18295="","",HOUR(A18295))</f>
        <v/>
      </c>
      <c r="E18295">
        <f>IF(B18295="","",IF(INPUT!$I$1="","",IF(C18295&lt;(INT(INPUT!$I$1)-INPUT!$I$2),"Off Meds",IF(C18295&lt;=(INT(INPUT!$I$1)+INPUT!$I$2),"Washout","On Meds"))))</f>
        <v/>
      </c>
      <c r="F18295">
        <f>IF(B18295="","",1.509*(LN(B18295)^1.084-5.381))</f>
        <v/>
      </c>
      <c r="G18295">
        <f>IF(F18295="","",IF(F18295&lt;0,10*F18295^2,0))</f>
        <v/>
      </c>
      <c r="H18295">
        <f>IF(F18295="","",IF(F18295&gt;0,10*F18295^2,0))</f>
        <v/>
      </c>
    </row>
    <row r="18296">
      <c r="A18296">
        <f>Input!A18296</f>
        <v/>
      </c>
      <c r="B18296">
        <f>IF(ISNUMBER(Input!B18296),IF(AND(Input!B18296&gt;=20,Input!B18296&lt;=700),Input!B18296,""),"")</f>
        <v/>
      </c>
      <c r="C18296">
        <f>IF(B18296="","",INT(A18296))</f>
        <v/>
      </c>
      <c r="D18296">
        <f>IF(B18296="","",HOUR(A18296))</f>
        <v/>
      </c>
      <c r="E18296">
        <f>IF(B18296="","",IF(INPUT!$I$1="","",IF(C18296&lt;(INT(INPUT!$I$1)-INPUT!$I$2),"Off Meds",IF(C18296&lt;=(INT(INPUT!$I$1)+INPUT!$I$2),"Washout","On Meds"))))</f>
        <v/>
      </c>
      <c r="F18296">
        <f>IF(B18296="","",1.509*(LN(B18296)^1.084-5.381))</f>
        <v/>
      </c>
      <c r="G18296">
        <f>IF(F18296="","",IF(F18296&lt;0,10*F18296^2,0))</f>
        <v/>
      </c>
      <c r="H18296">
        <f>IF(F18296="","",IF(F18296&gt;0,10*F18296^2,0))</f>
        <v/>
      </c>
    </row>
    <row r="18297">
      <c r="A18297">
        <f>Input!A18297</f>
        <v/>
      </c>
      <c r="B18297">
        <f>IF(ISNUMBER(Input!B18297),IF(AND(Input!B18297&gt;=20,Input!B18297&lt;=700),Input!B18297,""),"")</f>
        <v/>
      </c>
      <c r="C18297">
        <f>IF(B18297="","",INT(A18297))</f>
        <v/>
      </c>
      <c r="D18297">
        <f>IF(B18297="","",HOUR(A18297))</f>
        <v/>
      </c>
      <c r="E18297">
        <f>IF(B18297="","",IF(INPUT!$I$1="","",IF(C18297&lt;(INT(INPUT!$I$1)-INPUT!$I$2),"Off Meds",IF(C18297&lt;=(INT(INPUT!$I$1)+INPUT!$I$2),"Washout","On Meds"))))</f>
        <v/>
      </c>
      <c r="F18297">
        <f>IF(B18297="","",1.509*(LN(B18297)^1.084-5.381))</f>
        <v/>
      </c>
      <c r="G18297">
        <f>IF(F18297="","",IF(F18297&lt;0,10*F18297^2,0))</f>
        <v/>
      </c>
      <c r="H18297">
        <f>IF(F18297="","",IF(F18297&gt;0,10*F18297^2,0))</f>
        <v/>
      </c>
    </row>
    <row r="18298">
      <c r="A18298">
        <f>Input!A18298</f>
        <v/>
      </c>
      <c r="B18298">
        <f>IF(ISNUMBER(Input!B18298),IF(AND(Input!B18298&gt;=20,Input!B18298&lt;=700),Input!B18298,""),"")</f>
        <v/>
      </c>
      <c r="C18298">
        <f>IF(B18298="","",INT(A18298))</f>
        <v/>
      </c>
      <c r="D18298">
        <f>IF(B18298="","",HOUR(A18298))</f>
        <v/>
      </c>
      <c r="E18298">
        <f>IF(B18298="","",IF(INPUT!$I$1="","",IF(C18298&lt;(INT(INPUT!$I$1)-INPUT!$I$2),"Off Meds",IF(C18298&lt;=(INT(INPUT!$I$1)+INPUT!$I$2),"Washout","On Meds"))))</f>
        <v/>
      </c>
      <c r="F18298">
        <f>IF(B18298="","",1.509*(LN(B18298)^1.084-5.381))</f>
        <v/>
      </c>
      <c r="G18298">
        <f>IF(F18298="","",IF(F18298&lt;0,10*F18298^2,0))</f>
        <v/>
      </c>
      <c r="H18298">
        <f>IF(F18298="","",IF(F18298&gt;0,10*F18298^2,0))</f>
        <v/>
      </c>
    </row>
    <row r="18299">
      <c r="A18299">
        <f>Input!A18299</f>
        <v/>
      </c>
      <c r="B18299">
        <f>IF(ISNUMBER(Input!B18299),IF(AND(Input!B18299&gt;=20,Input!B18299&lt;=700),Input!B18299,""),"")</f>
        <v/>
      </c>
      <c r="C18299">
        <f>IF(B18299="","",INT(A18299))</f>
        <v/>
      </c>
      <c r="D18299">
        <f>IF(B18299="","",HOUR(A18299))</f>
        <v/>
      </c>
      <c r="E18299">
        <f>IF(B18299="","",IF(INPUT!$I$1="","",IF(C18299&lt;(INT(INPUT!$I$1)-INPUT!$I$2),"Off Meds",IF(C18299&lt;=(INT(INPUT!$I$1)+INPUT!$I$2),"Washout","On Meds"))))</f>
        <v/>
      </c>
      <c r="F18299">
        <f>IF(B18299="","",1.509*(LN(B18299)^1.084-5.381))</f>
        <v/>
      </c>
      <c r="G18299">
        <f>IF(F18299="","",IF(F18299&lt;0,10*F18299^2,0))</f>
        <v/>
      </c>
      <c r="H18299">
        <f>IF(F18299="","",IF(F18299&gt;0,10*F18299^2,0))</f>
        <v/>
      </c>
    </row>
    <row r="18300">
      <c r="A18300">
        <f>Input!A18300</f>
        <v/>
      </c>
      <c r="B18300">
        <f>IF(ISNUMBER(Input!B18300),IF(AND(Input!B18300&gt;=20,Input!B18300&lt;=700),Input!B18300,""),"")</f>
        <v/>
      </c>
      <c r="C18300">
        <f>IF(B18300="","",INT(A18300))</f>
        <v/>
      </c>
      <c r="D18300">
        <f>IF(B18300="","",HOUR(A18300))</f>
        <v/>
      </c>
      <c r="E18300">
        <f>IF(B18300="","",IF(INPUT!$I$1="","",IF(C18300&lt;(INT(INPUT!$I$1)-INPUT!$I$2),"Off Meds",IF(C18300&lt;=(INT(INPUT!$I$1)+INPUT!$I$2),"Washout","On Meds"))))</f>
        <v/>
      </c>
      <c r="F18300">
        <f>IF(B18300="","",1.509*(LN(B18300)^1.084-5.381))</f>
        <v/>
      </c>
      <c r="G18300">
        <f>IF(F18300="","",IF(F18300&lt;0,10*F18300^2,0))</f>
        <v/>
      </c>
      <c r="H18300">
        <f>IF(F18300="","",IF(F18300&gt;0,10*F18300^2,0))</f>
        <v/>
      </c>
    </row>
    <row r="18301">
      <c r="A18301">
        <f>Input!A18301</f>
        <v/>
      </c>
      <c r="B18301">
        <f>IF(ISNUMBER(Input!B18301),IF(AND(Input!B18301&gt;=20,Input!B18301&lt;=700),Input!B18301,""),"")</f>
        <v/>
      </c>
      <c r="C18301">
        <f>IF(B18301="","",INT(A18301))</f>
        <v/>
      </c>
      <c r="D18301">
        <f>IF(B18301="","",HOUR(A18301))</f>
        <v/>
      </c>
      <c r="E18301">
        <f>IF(B18301="","",IF(INPUT!$I$1="","",IF(C18301&lt;(INT(INPUT!$I$1)-INPUT!$I$2),"Off Meds",IF(C18301&lt;=(INT(INPUT!$I$1)+INPUT!$I$2),"Washout","On Meds"))))</f>
        <v/>
      </c>
      <c r="F18301">
        <f>IF(B18301="","",1.509*(LN(B18301)^1.084-5.381))</f>
        <v/>
      </c>
      <c r="G18301">
        <f>IF(F18301="","",IF(F18301&lt;0,10*F18301^2,0))</f>
        <v/>
      </c>
      <c r="H18301">
        <f>IF(F18301="","",IF(F18301&gt;0,10*F18301^2,0))</f>
        <v/>
      </c>
    </row>
    <row r="18302">
      <c r="A18302">
        <f>Input!A18302</f>
        <v/>
      </c>
      <c r="B18302">
        <f>IF(ISNUMBER(Input!B18302),IF(AND(Input!B18302&gt;=20,Input!B18302&lt;=700),Input!B18302,""),"")</f>
        <v/>
      </c>
      <c r="C18302">
        <f>IF(B18302="","",INT(A18302))</f>
        <v/>
      </c>
      <c r="D18302">
        <f>IF(B18302="","",HOUR(A18302))</f>
        <v/>
      </c>
      <c r="E18302">
        <f>IF(B18302="","",IF(INPUT!$I$1="","",IF(C18302&lt;(INT(INPUT!$I$1)-INPUT!$I$2),"Off Meds",IF(C18302&lt;=(INT(INPUT!$I$1)+INPUT!$I$2),"Washout","On Meds"))))</f>
        <v/>
      </c>
      <c r="F18302">
        <f>IF(B18302="","",1.509*(LN(B18302)^1.084-5.381))</f>
        <v/>
      </c>
      <c r="G18302">
        <f>IF(F18302="","",IF(F18302&lt;0,10*F18302^2,0))</f>
        <v/>
      </c>
      <c r="H18302">
        <f>IF(F18302="","",IF(F18302&gt;0,10*F18302^2,0))</f>
        <v/>
      </c>
    </row>
    <row r="18303">
      <c r="A18303">
        <f>Input!A18303</f>
        <v/>
      </c>
      <c r="B18303">
        <f>IF(ISNUMBER(Input!B18303),IF(AND(Input!B18303&gt;=20,Input!B18303&lt;=700),Input!B18303,""),"")</f>
        <v/>
      </c>
      <c r="C18303">
        <f>IF(B18303="","",INT(A18303))</f>
        <v/>
      </c>
      <c r="D18303">
        <f>IF(B18303="","",HOUR(A18303))</f>
        <v/>
      </c>
      <c r="E18303">
        <f>IF(B18303="","",IF(INPUT!$I$1="","",IF(C18303&lt;(INT(INPUT!$I$1)-INPUT!$I$2),"Off Meds",IF(C18303&lt;=(INT(INPUT!$I$1)+INPUT!$I$2),"Washout","On Meds"))))</f>
        <v/>
      </c>
      <c r="F18303">
        <f>IF(B18303="","",1.509*(LN(B18303)^1.084-5.381))</f>
        <v/>
      </c>
      <c r="G18303">
        <f>IF(F18303="","",IF(F18303&lt;0,10*F18303^2,0))</f>
        <v/>
      </c>
      <c r="H18303">
        <f>IF(F18303="","",IF(F18303&gt;0,10*F18303^2,0))</f>
        <v/>
      </c>
    </row>
    <row r="18304">
      <c r="A18304">
        <f>Input!A18304</f>
        <v/>
      </c>
      <c r="B18304">
        <f>IF(ISNUMBER(Input!B18304),IF(AND(Input!B18304&gt;=20,Input!B18304&lt;=700),Input!B18304,""),"")</f>
        <v/>
      </c>
      <c r="C18304">
        <f>IF(B18304="","",INT(A18304))</f>
        <v/>
      </c>
      <c r="D18304">
        <f>IF(B18304="","",HOUR(A18304))</f>
        <v/>
      </c>
      <c r="E18304">
        <f>IF(B18304="","",IF(INPUT!$I$1="","",IF(C18304&lt;(INT(INPUT!$I$1)-INPUT!$I$2),"Off Meds",IF(C18304&lt;=(INT(INPUT!$I$1)+INPUT!$I$2),"Washout","On Meds"))))</f>
        <v/>
      </c>
      <c r="F18304">
        <f>IF(B18304="","",1.509*(LN(B18304)^1.084-5.381))</f>
        <v/>
      </c>
      <c r="G18304">
        <f>IF(F18304="","",IF(F18304&lt;0,10*F18304^2,0))</f>
        <v/>
      </c>
      <c r="H18304">
        <f>IF(F18304="","",IF(F18304&gt;0,10*F18304^2,0))</f>
        <v/>
      </c>
    </row>
    <row r="18305">
      <c r="A18305">
        <f>Input!A18305</f>
        <v/>
      </c>
      <c r="B18305">
        <f>IF(ISNUMBER(Input!B18305),IF(AND(Input!B18305&gt;=20,Input!B18305&lt;=700),Input!B18305,""),"")</f>
        <v/>
      </c>
      <c r="C18305">
        <f>IF(B18305="","",INT(A18305))</f>
        <v/>
      </c>
      <c r="D18305">
        <f>IF(B18305="","",HOUR(A18305))</f>
        <v/>
      </c>
      <c r="E18305">
        <f>IF(B18305="","",IF(INPUT!$I$1="","",IF(C18305&lt;(INT(INPUT!$I$1)-INPUT!$I$2),"Off Meds",IF(C18305&lt;=(INT(INPUT!$I$1)+INPUT!$I$2),"Washout","On Meds"))))</f>
        <v/>
      </c>
      <c r="F18305">
        <f>IF(B18305="","",1.509*(LN(B18305)^1.084-5.381))</f>
        <v/>
      </c>
      <c r="G18305">
        <f>IF(F18305="","",IF(F18305&lt;0,10*F18305^2,0))</f>
        <v/>
      </c>
      <c r="H18305">
        <f>IF(F18305="","",IF(F18305&gt;0,10*F18305^2,0))</f>
        <v/>
      </c>
    </row>
    <row r="18306">
      <c r="A18306">
        <f>Input!A18306</f>
        <v/>
      </c>
      <c r="B18306">
        <f>IF(ISNUMBER(Input!B18306),IF(AND(Input!B18306&gt;=20,Input!B18306&lt;=700),Input!B18306,""),"")</f>
        <v/>
      </c>
      <c r="C18306">
        <f>IF(B18306="","",INT(A18306))</f>
        <v/>
      </c>
      <c r="D18306">
        <f>IF(B18306="","",HOUR(A18306))</f>
        <v/>
      </c>
      <c r="E18306">
        <f>IF(B18306="","",IF(INPUT!$I$1="","",IF(C18306&lt;(INT(INPUT!$I$1)-INPUT!$I$2),"Off Meds",IF(C18306&lt;=(INT(INPUT!$I$1)+INPUT!$I$2),"Washout","On Meds"))))</f>
        <v/>
      </c>
      <c r="F18306">
        <f>IF(B18306="","",1.509*(LN(B18306)^1.084-5.381))</f>
        <v/>
      </c>
      <c r="G18306">
        <f>IF(F18306="","",IF(F18306&lt;0,10*F18306^2,0))</f>
        <v/>
      </c>
      <c r="H18306">
        <f>IF(F18306="","",IF(F18306&gt;0,10*F18306^2,0))</f>
        <v/>
      </c>
    </row>
    <row r="18307">
      <c r="A18307">
        <f>Input!A18307</f>
        <v/>
      </c>
      <c r="B18307">
        <f>IF(ISNUMBER(Input!B18307),IF(AND(Input!B18307&gt;=20,Input!B18307&lt;=700),Input!B18307,""),"")</f>
        <v/>
      </c>
      <c r="C18307">
        <f>IF(B18307="","",INT(A18307))</f>
        <v/>
      </c>
      <c r="D18307">
        <f>IF(B18307="","",HOUR(A18307))</f>
        <v/>
      </c>
      <c r="E18307">
        <f>IF(B18307="","",IF(INPUT!$I$1="","",IF(C18307&lt;(INT(INPUT!$I$1)-INPUT!$I$2),"Off Meds",IF(C18307&lt;=(INT(INPUT!$I$1)+INPUT!$I$2),"Washout","On Meds"))))</f>
        <v/>
      </c>
      <c r="F18307">
        <f>IF(B18307="","",1.509*(LN(B18307)^1.084-5.381))</f>
        <v/>
      </c>
      <c r="G18307">
        <f>IF(F18307="","",IF(F18307&lt;0,10*F18307^2,0))</f>
        <v/>
      </c>
      <c r="H18307">
        <f>IF(F18307="","",IF(F18307&gt;0,10*F18307^2,0))</f>
        <v/>
      </c>
    </row>
    <row r="18308">
      <c r="A18308">
        <f>Input!A18308</f>
        <v/>
      </c>
      <c r="B18308">
        <f>IF(ISNUMBER(Input!B18308),IF(AND(Input!B18308&gt;=20,Input!B18308&lt;=700),Input!B18308,""),"")</f>
        <v/>
      </c>
      <c r="C18308">
        <f>IF(B18308="","",INT(A18308))</f>
        <v/>
      </c>
      <c r="D18308">
        <f>IF(B18308="","",HOUR(A18308))</f>
        <v/>
      </c>
      <c r="E18308">
        <f>IF(B18308="","",IF(INPUT!$I$1="","",IF(C18308&lt;(INT(INPUT!$I$1)-INPUT!$I$2),"Off Meds",IF(C18308&lt;=(INT(INPUT!$I$1)+INPUT!$I$2),"Washout","On Meds"))))</f>
        <v/>
      </c>
      <c r="F18308">
        <f>IF(B18308="","",1.509*(LN(B18308)^1.084-5.381))</f>
        <v/>
      </c>
      <c r="G18308">
        <f>IF(F18308="","",IF(F18308&lt;0,10*F18308^2,0))</f>
        <v/>
      </c>
      <c r="H18308">
        <f>IF(F18308="","",IF(F18308&gt;0,10*F18308^2,0))</f>
        <v/>
      </c>
    </row>
    <row r="18309">
      <c r="A18309">
        <f>Input!A18309</f>
        <v/>
      </c>
      <c r="B18309">
        <f>IF(ISNUMBER(Input!B18309),IF(AND(Input!B18309&gt;=20,Input!B18309&lt;=700),Input!B18309,""),"")</f>
        <v/>
      </c>
      <c r="C18309">
        <f>IF(B18309="","",INT(A18309))</f>
        <v/>
      </c>
      <c r="D18309">
        <f>IF(B18309="","",HOUR(A18309))</f>
        <v/>
      </c>
      <c r="E18309">
        <f>IF(B18309="","",IF(INPUT!$I$1="","",IF(C18309&lt;(INT(INPUT!$I$1)-INPUT!$I$2),"Off Meds",IF(C18309&lt;=(INT(INPUT!$I$1)+INPUT!$I$2),"Washout","On Meds"))))</f>
        <v/>
      </c>
      <c r="F18309">
        <f>IF(B18309="","",1.509*(LN(B18309)^1.084-5.381))</f>
        <v/>
      </c>
      <c r="G18309">
        <f>IF(F18309="","",IF(F18309&lt;0,10*F18309^2,0))</f>
        <v/>
      </c>
      <c r="H18309">
        <f>IF(F18309="","",IF(F18309&gt;0,10*F18309^2,0))</f>
        <v/>
      </c>
    </row>
    <row r="18310">
      <c r="A18310">
        <f>Input!A18310</f>
        <v/>
      </c>
      <c r="B18310">
        <f>IF(ISNUMBER(Input!B18310),IF(AND(Input!B18310&gt;=20,Input!B18310&lt;=700),Input!B18310,""),"")</f>
        <v/>
      </c>
      <c r="C18310">
        <f>IF(B18310="","",INT(A18310))</f>
        <v/>
      </c>
      <c r="D18310">
        <f>IF(B18310="","",HOUR(A18310))</f>
        <v/>
      </c>
      <c r="E18310">
        <f>IF(B18310="","",IF(INPUT!$I$1="","",IF(C18310&lt;(INT(INPUT!$I$1)-INPUT!$I$2),"Off Meds",IF(C18310&lt;=(INT(INPUT!$I$1)+INPUT!$I$2),"Washout","On Meds"))))</f>
        <v/>
      </c>
      <c r="F18310">
        <f>IF(B18310="","",1.509*(LN(B18310)^1.084-5.381))</f>
        <v/>
      </c>
      <c r="G18310">
        <f>IF(F18310="","",IF(F18310&lt;0,10*F18310^2,0))</f>
        <v/>
      </c>
      <c r="H18310">
        <f>IF(F18310="","",IF(F18310&gt;0,10*F18310^2,0))</f>
        <v/>
      </c>
    </row>
    <row r="18311">
      <c r="A18311">
        <f>Input!A18311</f>
        <v/>
      </c>
      <c r="B18311">
        <f>IF(ISNUMBER(Input!B18311),IF(AND(Input!B18311&gt;=20,Input!B18311&lt;=700),Input!B18311,""),"")</f>
        <v/>
      </c>
      <c r="C18311">
        <f>IF(B18311="","",INT(A18311))</f>
        <v/>
      </c>
      <c r="D18311">
        <f>IF(B18311="","",HOUR(A18311))</f>
        <v/>
      </c>
      <c r="E18311">
        <f>IF(B18311="","",IF(INPUT!$I$1="","",IF(C18311&lt;(INT(INPUT!$I$1)-INPUT!$I$2),"Off Meds",IF(C18311&lt;=(INT(INPUT!$I$1)+INPUT!$I$2),"Washout","On Meds"))))</f>
        <v/>
      </c>
      <c r="F18311">
        <f>IF(B18311="","",1.509*(LN(B18311)^1.084-5.381))</f>
        <v/>
      </c>
      <c r="G18311">
        <f>IF(F18311="","",IF(F18311&lt;0,10*F18311^2,0))</f>
        <v/>
      </c>
      <c r="H18311">
        <f>IF(F18311="","",IF(F18311&gt;0,10*F18311^2,0))</f>
        <v/>
      </c>
    </row>
    <row r="18312">
      <c r="A18312">
        <f>Input!A18312</f>
        <v/>
      </c>
      <c r="B18312">
        <f>IF(ISNUMBER(Input!B18312),IF(AND(Input!B18312&gt;=20,Input!B18312&lt;=700),Input!B18312,""),"")</f>
        <v/>
      </c>
      <c r="C18312">
        <f>IF(B18312="","",INT(A18312))</f>
        <v/>
      </c>
      <c r="D18312">
        <f>IF(B18312="","",HOUR(A18312))</f>
        <v/>
      </c>
      <c r="E18312">
        <f>IF(B18312="","",IF(INPUT!$I$1="","",IF(C18312&lt;(INT(INPUT!$I$1)-INPUT!$I$2),"Off Meds",IF(C18312&lt;=(INT(INPUT!$I$1)+INPUT!$I$2),"Washout","On Meds"))))</f>
        <v/>
      </c>
      <c r="F18312">
        <f>IF(B18312="","",1.509*(LN(B18312)^1.084-5.381))</f>
        <v/>
      </c>
      <c r="G18312">
        <f>IF(F18312="","",IF(F18312&lt;0,10*F18312^2,0))</f>
        <v/>
      </c>
      <c r="H18312">
        <f>IF(F18312="","",IF(F18312&gt;0,10*F18312^2,0))</f>
        <v/>
      </c>
    </row>
    <row r="18313">
      <c r="A18313">
        <f>Input!A18313</f>
        <v/>
      </c>
      <c r="B18313">
        <f>IF(ISNUMBER(Input!B18313),IF(AND(Input!B18313&gt;=20,Input!B18313&lt;=700),Input!B18313,""),"")</f>
        <v/>
      </c>
      <c r="C18313">
        <f>IF(B18313="","",INT(A18313))</f>
        <v/>
      </c>
      <c r="D18313">
        <f>IF(B18313="","",HOUR(A18313))</f>
        <v/>
      </c>
      <c r="E18313">
        <f>IF(B18313="","",IF(INPUT!$I$1="","",IF(C18313&lt;(INT(INPUT!$I$1)-INPUT!$I$2),"Off Meds",IF(C18313&lt;=(INT(INPUT!$I$1)+INPUT!$I$2),"Washout","On Meds"))))</f>
        <v/>
      </c>
      <c r="F18313">
        <f>IF(B18313="","",1.509*(LN(B18313)^1.084-5.381))</f>
        <v/>
      </c>
      <c r="G18313">
        <f>IF(F18313="","",IF(F18313&lt;0,10*F18313^2,0))</f>
        <v/>
      </c>
      <c r="H18313">
        <f>IF(F18313="","",IF(F18313&gt;0,10*F18313^2,0))</f>
        <v/>
      </c>
    </row>
    <row r="18314">
      <c r="A18314">
        <f>Input!A18314</f>
        <v/>
      </c>
      <c r="B18314">
        <f>IF(ISNUMBER(Input!B18314),IF(AND(Input!B18314&gt;=20,Input!B18314&lt;=700),Input!B18314,""),"")</f>
        <v/>
      </c>
      <c r="C18314">
        <f>IF(B18314="","",INT(A18314))</f>
        <v/>
      </c>
      <c r="D18314">
        <f>IF(B18314="","",HOUR(A18314))</f>
        <v/>
      </c>
      <c r="E18314">
        <f>IF(B18314="","",IF(INPUT!$I$1="","",IF(C18314&lt;(INT(INPUT!$I$1)-INPUT!$I$2),"Off Meds",IF(C18314&lt;=(INT(INPUT!$I$1)+INPUT!$I$2),"Washout","On Meds"))))</f>
        <v/>
      </c>
      <c r="F18314">
        <f>IF(B18314="","",1.509*(LN(B18314)^1.084-5.381))</f>
        <v/>
      </c>
      <c r="G18314">
        <f>IF(F18314="","",IF(F18314&lt;0,10*F18314^2,0))</f>
        <v/>
      </c>
      <c r="H18314">
        <f>IF(F18314="","",IF(F18314&gt;0,10*F18314^2,0))</f>
        <v/>
      </c>
    </row>
    <row r="18315">
      <c r="A18315">
        <f>Input!A18315</f>
        <v/>
      </c>
      <c r="B18315">
        <f>IF(ISNUMBER(Input!B18315),IF(AND(Input!B18315&gt;=20,Input!B18315&lt;=700),Input!B18315,""),"")</f>
        <v/>
      </c>
      <c r="C18315">
        <f>IF(B18315="","",INT(A18315))</f>
        <v/>
      </c>
      <c r="D18315">
        <f>IF(B18315="","",HOUR(A18315))</f>
        <v/>
      </c>
      <c r="E18315">
        <f>IF(B18315="","",IF(INPUT!$I$1="","",IF(C18315&lt;(INT(INPUT!$I$1)-INPUT!$I$2),"Off Meds",IF(C18315&lt;=(INT(INPUT!$I$1)+INPUT!$I$2),"Washout","On Meds"))))</f>
        <v/>
      </c>
      <c r="F18315">
        <f>IF(B18315="","",1.509*(LN(B18315)^1.084-5.381))</f>
        <v/>
      </c>
      <c r="G18315">
        <f>IF(F18315="","",IF(F18315&lt;0,10*F18315^2,0))</f>
        <v/>
      </c>
      <c r="H18315">
        <f>IF(F18315="","",IF(F18315&gt;0,10*F18315^2,0))</f>
        <v/>
      </c>
    </row>
    <row r="18316">
      <c r="A18316">
        <f>Input!A18316</f>
        <v/>
      </c>
      <c r="B18316">
        <f>IF(ISNUMBER(Input!B18316),IF(AND(Input!B18316&gt;=20,Input!B18316&lt;=700),Input!B18316,""),"")</f>
        <v/>
      </c>
      <c r="C18316">
        <f>IF(B18316="","",INT(A18316))</f>
        <v/>
      </c>
      <c r="D18316">
        <f>IF(B18316="","",HOUR(A18316))</f>
        <v/>
      </c>
      <c r="E18316">
        <f>IF(B18316="","",IF(INPUT!$I$1="","",IF(C18316&lt;(INT(INPUT!$I$1)-INPUT!$I$2),"Off Meds",IF(C18316&lt;=(INT(INPUT!$I$1)+INPUT!$I$2),"Washout","On Meds"))))</f>
        <v/>
      </c>
      <c r="F18316">
        <f>IF(B18316="","",1.509*(LN(B18316)^1.084-5.381))</f>
        <v/>
      </c>
      <c r="G18316">
        <f>IF(F18316="","",IF(F18316&lt;0,10*F18316^2,0))</f>
        <v/>
      </c>
      <c r="H18316">
        <f>IF(F18316="","",IF(F18316&gt;0,10*F18316^2,0))</f>
        <v/>
      </c>
    </row>
    <row r="18317">
      <c r="A18317">
        <f>Input!A18317</f>
        <v/>
      </c>
      <c r="B18317">
        <f>IF(ISNUMBER(Input!B18317),IF(AND(Input!B18317&gt;=20,Input!B18317&lt;=700),Input!B18317,""),"")</f>
        <v/>
      </c>
      <c r="C18317">
        <f>IF(B18317="","",INT(A18317))</f>
        <v/>
      </c>
      <c r="D18317">
        <f>IF(B18317="","",HOUR(A18317))</f>
        <v/>
      </c>
      <c r="E18317">
        <f>IF(B18317="","",IF(INPUT!$I$1="","",IF(C18317&lt;(INT(INPUT!$I$1)-INPUT!$I$2),"Off Meds",IF(C18317&lt;=(INT(INPUT!$I$1)+INPUT!$I$2),"Washout","On Meds"))))</f>
        <v/>
      </c>
      <c r="F18317">
        <f>IF(B18317="","",1.509*(LN(B18317)^1.084-5.381))</f>
        <v/>
      </c>
      <c r="G18317">
        <f>IF(F18317="","",IF(F18317&lt;0,10*F18317^2,0))</f>
        <v/>
      </c>
      <c r="H18317">
        <f>IF(F18317="","",IF(F18317&gt;0,10*F18317^2,0))</f>
        <v/>
      </c>
    </row>
    <row r="18318">
      <c r="A18318">
        <f>Input!A18318</f>
        <v/>
      </c>
      <c r="B18318">
        <f>IF(ISNUMBER(Input!B18318),IF(AND(Input!B18318&gt;=20,Input!B18318&lt;=700),Input!B18318,""),"")</f>
        <v/>
      </c>
      <c r="C18318">
        <f>IF(B18318="","",INT(A18318))</f>
        <v/>
      </c>
      <c r="D18318">
        <f>IF(B18318="","",HOUR(A18318))</f>
        <v/>
      </c>
      <c r="E18318">
        <f>IF(B18318="","",IF(INPUT!$I$1="","",IF(C18318&lt;(INT(INPUT!$I$1)-INPUT!$I$2),"Off Meds",IF(C18318&lt;=(INT(INPUT!$I$1)+INPUT!$I$2),"Washout","On Meds"))))</f>
        <v/>
      </c>
      <c r="F18318">
        <f>IF(B18318="","",1.509*(LN(B18318)^1.084-5.381))</f>
        <v/>
      </c>
      <c r="G18318">
        <f>IF(F18318="","",IF(F18318&lt;0,10*F18318^2,0))</f>
        <v/>
      </c>
      <c r="H18318">
        <f>IF(F18318="","",IF(F18318&gt;0,10*F18318^2,0))</f>
        <v/>
      </c>
    </row>
    <row r="18319">
      <c r="A18319">
        <f>Input!A18319</f>
        <v/>
      </c>
      <c r="B18319">
        <f>IF(ISNUMBER(Input!B18319),IF(AND(Input!B18319&gt;=20,Input!B18319&lt;=700),Input!B18319,""),"")</f>
        <v/>
      </c>
      <c r="C18319">
        <f>IF(B18319="","",INT(A18319))</f>
        <v/>
      </c>
      <c r="D18319">
        <f>IF(B18319="","",HOUR(A18319))</f>
        <v/>
      </c>
      <c r="E18319">
        <f>IF(B18319="","",IF(INPUT!$I$1="","",IF(C18319&lt;(INT(INPUT!$I$1)-INPUT!$I$2),"Off Meds",IF(C18319&lt;=(INT(INPUT!$I$1)+INPUT!$I$2),"Washout","On Meds"))))</f>
        <v/>
      </c>
      <c r="F18319">
        <f>IF(B18319="","",1.509*(LN(B18319)^1.084-5.381))</f>
        <v/>
      </c>
      <c r="G18319">
        <f>IF(F18319="","",IF(F18319&lt;0,10*F18319^2,0))</f>
        <v/>
      </c>
      <c r="H18319">
        <f>IF(F18319="","",IF(F18319&gt;0,10*F18319^2,0))</f>
        <v/>
      </c>
    </row>
    <row r="18320">
      <c r="A18320">
        <f>Input!A18320</f>
        <v/>
      </c>
      <c r="B18320">
        <f>IF(ISNUMBER(Input!B18320),IF(AND(Input!B18320&gt;=20,Input!B18320&lt;=700),Input!B18320,""),"")</f>
        <v/>
      </c>
      <c r="C18320">
        <f>IF(B18320="","",INT(A18320))</f>
        <v/>
      </c>
      <c r="D18320">
        <f>IF(B18320="","",HOUR(A18320))</f>
        <v/>
      </c>
      <c r="E18320">
        <f>IF(B18320="","",IF(INPUT!$I$1="","",IF(C18320&lt;(INT(INPUT!$I$1)-INPUT!$I$2),"Off Meds",IF(C18320&lt;=(INT(INPUT!$I$1)+INPUT!$I$2),"Washout","On Meds"))))</f>
        <v/>
      </c>
      <c r="F18320">
        <f>IF(B18320="","",1.509*(LN(B18320)^1.084-5.381))</f>
        <v/>
      </c>
      <c r="G18320">
        <f>IF(F18320="","",IF(F18320&lt;0,10*F18320^2,0))</f>
        <v/>
      </c>
      <c r="H18320">
        <f>IF(F18320="","",IF(F18320&gt;0,10*F18320^2,0))</f>
        <v/>
      </c>
    </row>
    <row r="18321">
      <c r="A18321">
        <f>Input!A18321</f>
        <v/>
      </c>
      <c r="B18321">
        <f>IF(ISNUMBER(Input!B18321),IF(AND(Input!B18321&gt;=20,Input!B18321&lt;=700),Input!B18321,""),"")</f>
        <v/>
      </c>
      <c r="C18321">
        <f>IF(B18321="","",INT(A18321))</f>
        <v/>
      </c>
      <c r="D18321">
        <f>IF(B18321="","",HOUR(A18321))</f>
        <v/>
      </c>
      <c r="E18321">
        <f>IF(B18321="","",IF(INPUT!$I$1="","",IF(C18321&lt;(INT(INPUT!$I$1)-INPUT!$I$2),"Off Meds",IF(C18321&lt;=(INT(INPUT!$I$1)+INPUT!$I$2),"Washout","On Meds"))))</f>
        <v/>
      </c>
      <c r="F18321">
        <f>IF(B18321="","",1.509*(LN(B18321)^1.084-5.381))</f>
        <v/>
      </c>
      <c r="G18321">
        <f>IF(F18321="","",IF(F18321&lt;0,10*F18321^2,0))</f>
        <v/>
      </c>
      <c r="H18321">
        <f>IF(F18321="","",IF(F18321&gt;0,10*F18321^2,0))</f>
        <v/>
      </c>
    </row>
    <row r="18322">
      <c r="A18322">
        <f>Input!A18322</f>
        <v/>
      </c>
      <c r="B18322">
        <f>IF(ISNUMBER(Input!B18322),IF(AND(Input!B18322&gt;=20,Input!B18322&lt;=700),Input!B18322,""),"")</f>
        <v/>
      </c>
      <c r="C18322">
        <f>IF(B18322="","",INT(A18322))</f>
        <v/>
      </c>
      <c r="D18322">
        <f>IF(B18322="","",HOUR(A18322))</f>
        <v/>
      </c>
      <c r="E18322">
        <f>IF(B18322="","",IF(INPUT!$I$1="","",IF(C18322&lt;(INT(INPUT!$I$1)-INPUT!$I$2),"Off Meds",IF(C18322&lt;=(INT(INPUT!$I$1)+INPUT!$I$2),"Washout","On Meds"))))</f>
        <v/>
      </c>
      <c r="F18322">
        <f>IF(B18322="","",1.509*(LN(B18322)^1.084-5.381))</f>
        <v/>
      </c>
      <c r="G18322">
        <f>IF(F18322="","",IF(F18322&lt;0,10*F18322^2,0))</f>
        <v/>
      </c>
      <c r="H18322">
        <f>IF(F18322="","",IF(F18322&gt;0,10*F18322^2,0))</f>
        <v/>
      </c>
    </row>
    <row r="18323">
      <c r="A18323">
        <f>Input!A18323</f>
        <v/>
      </c>
      <c r="B18323">
        <f>IF(ISNUMBER(Input!B18323),IF(AND(Input!B18323&gt;=20,Input!B18323&lt;=700),Input!B18323,""),"")</f>
        <v/>
      </c>
      <c r="C18323">
        <f>IF(B18323="","",INT(A18323))</f>
        <v/>
      </c>
      <c r="D18323">
        <f>IF(B18323="","",HOUR(A18323))</f>
        <v/>
      </c>
      <c r="E18323">
        <f>IF(B18323="","",IF(INPUT!$I$1="","",IF(C18323&lt;(INT(INPUT!$I$1)-INPUT!$I$2),"Off Meds",IF(C18323&lt;=(INT(INPUT!$I$1)+INPUT!$I$2),"Washout","On Meds"))))</f>
        <v/>
      </c>
      <c r="F18323">
        <f>IF(B18323="","",1.509*(LN(B18323)^1.084-5.381))</f>
        <v/>
      </c>
      <c r="G18323">
        <f>IF(F18323="","",IF(F18323&lt;0,10*F18323^2,0))</f>
        <v/>
      </c>
      <c r="H18323">
        <f>IF(F18323="","",IF(F18323&gt;0,10*F18323^2,0))</f>
        <v/>
      </c>
    </row>
    <row r="18324">
      <c r="A18324">
        <f>Input!A18324</f>
        <v/>
      </c>
      <c r="B18324">
        <f>IF(ISNUMBER(Input!B18324),IF(AND(Input!B18324&gt;=20,Input!B18324&lt;=700),Input!B18324,""),"")</f>
        <v/>
      </c>
      <c r="C18324">
        <f>IF(B18324="","",INT(A18324))</f>
        <v/>
      </c>
      <c r="D18324">
        <f>IF(B18324="","",HOUR(A18324))</f>
        <v/>
      </c>
      <c r="E18324">
        <f>IF(B18324="","",IF(INPUT!$I$1="","",IF(C18324&lt;(INT(INPUT!$I$1)-INPUT!$I$2),"Off Meds",IF(C18324&lt;=(INT(INPUT!$I$1)+INPUT!$I$2),"Washout","On Meds"))))</f>
        <v/>
      </c>
      <c r="F18324">
        <f>IF(B18324="","",1.509*(LN(B18324)^1.084-5.381))</f>
        <v/>
      </c>
      <c r="G18324">
        <f>IF(F18324="","",IF(F18324&lt;0,10*F18324^2,0))</f>
        <v/>
      </c>
      <c r="H18324">
        <f>IF(F18324="","",IF(F18324&gt;0,10*F18324^2,0))</f>
        <v/>
      </c>
    </row>
    <row r="18325">
      <c r="A18325">
        <f>Input!A18325</f>
        <v/>
      </c>
      <c r="B18325">
        <f>IF(ISNUMBER(Input!B18325),IF(AND(Input!B18325&gt;=20,Input!B18325&lt;=700),Input!B18325,""),"")</f>
        <v/>
      </c>
      <c r="C18325">
        <f>IF(B18325="","",INT(A18325))</f>
        <v/>
      </c>
      <c r="D18325">
        <f>IF(B18325="","",HOUR(A18325))</f>
        <v/>
      </c>
      <c r="E18325">
        <f>IF(B18325="","",IF(INPUT!$I$1="","",IF(C18325&lt;(INT(INPUT!$I$1)-INPUT!$I$2),"Off Meds",IF(C18325&lt;=(INT(INPUT!$I$1)+INPUT!$I$2),"Washout","On Meds"))))</f>
        <v/>
      </c>
      <c r="F18325">
        <f>IF(B18325="","",1.509*(LN(B18325)^1.084-5.381))</f>
        <v/>
      </c>
      <c r="G18325">
        <f>IF(F18325="","",IF(F18325&lt;0,10*F18325^2,0))</f>
        <v/>
      </c>
      <c r="H18325">
        <f>IF(F18325="","",IF(F18325&gt;0,10*F18325^2,0))</f>
        <v/>
      </c>
    </row>
    <row r="18326">
      <c r="A18326">
        <f>Input!A18326</f>
        <v/>
      </c>
      <c r="B18326">
        <f>IF(ISNUMBER(Input!B18326),IF(AND(Input!B18326&gt;=20,Input!B18326&lt;=700),Input!B18326,""),"")</f>
        <v/>
      </c>
      <c r="C18326">
        <f>IF(B18326="","",INT(A18326))</f>
        <v/>
      </c>
      <c r="D18326">
        <f>IF(B18326="","",HOUR(A18326))</f>
        <v/>
      </c>
      <c r="E18326">
        <f>IF(B18326="","",IF(INPUT!$I$1="","",IF(C18326&lt;(INT(INPUT!$I$1)-INPUT!$I$2),"Off Meds",IF(C18326&lt;=(INT(INPUT!$I$1)+INPUT!$I$2),"Washout","On Meds"))))</f>
        <v/>
      </c>
      <c r="F18326">
        <f>IF(B18326="","",1.509*(LN(B18326)^1.084-5.381))</f>
        <v/>
      </c>
      <c r="G18326">
        <f>IF(F18326="","",IF(F18326&lt;0,10*F18326^2,0))</f>
        <v/>
      </c>
      <c r="H18326">
        <f>IF(F18326="","",IF(F18326&gt;0,10*F18326^2,0))</f>
        <v/>
      </c>
    </row>
    <row r="18327">
      <c r="A18327">
        <f>Input!A18327</f>
        <v/>
      </c>
      <c r="B18327">
        <f>IF(ISNUMBER(Input!B18327),IF(AND(Input!B18327&gt;=20,Input!B18327&lt;=700),Input!B18327,""),"")</f>
        <v/>
      </c>
      <c r="C18327">
        <f>IF(B18327="","",INT(A18327))</f>
        <v/>
      </c>
      <c r="D18327">
        <f>IF(B18327="","",HOUR(A18327))</f>
        <v/>
      </c>
      <c r="E18327">
        <f>IF(B18327="","",IF(INPUT!$I$1="","",IF(C18327&lt;(INT(INPUT!$I$1)-INPUT!$I$2),"Off Meds",IF(C18327&lt;=(INT(INPUT!$I$1)+INPUT!$I$2),"Washout","On Meds"))))</f>
        <v/>
      </c>
      <c r="F18327">
        <f>IF(B18327="","",1.509*(LN(B18327)^1.084-5.381))</f>
        <v/>
      </c>
      <c r="G18327">
        <f>IF(F18327="","",IF(F18327&lt;0,10*F18327^2,0))</f>
        <v/>
      </c>
      <c r="H18327">
        <f>IF(F18327="","",IF(F18327&gt;0,10*F18327^2,0))</f>
        <v/>
      </c>
    </row>
    <row r="18328">
      <c r="A18328">
        <f>Input!A18328</f>
        <v/>
      </c>
      <c r="B18328">
        <f>IF(ISNUMBER(Input!B18328),IF(AND(Input!B18328&gt;=20,Input!B18328&lt;=700),Input!B18328,""),"")</f>
        <v/>
      </c>
      <c r="C18328">
        <f>IF(B18328="","",INT(A18328))</f>
        <v/>
      </c>
      <c r="D18328">
        <f>IF(B18328="","",HOUR(A18328))</f>
        <v/>
      </c>
      <c r="E18328">
        <f>IF(B18328="","",IF(INPUT!$I$1="","",IF(C18328&lt;(INT(INPUT!$I$1)-INPUT!$I$2),"Off Meds",IF(C18328&lt;=(INT(INPUT!$I$1)+INPUT!$I$2),"Washout","On Meds"))))</f>
        <v/>
      </c>
      <c r="F18328">
        <f>IF(B18328="","",1.509*(LN(B18328)^1.084-5.381))</f>
        <v/>
      </c>
      <c r="G18328">
        <f>IF(F18328="","",IF(F18328&lt;0,10*F18328^2,0))</f>
        <v/>
      </c>
      <c r="H18328">
        <f>IF(F18328="","",IF(F18328&gt;0,10*F18328^2,0))</f>
        <v/>
      </c>
    </row>
    <row r="18329">
      <c r="A18329">
        <f>Input!A18329</f>
        <v/>
      </c>
      <c r="B18329">
        <f>IF(ISNUMBER(Input!B18329),IF(AND(Input!B18329&gt;=20,Input!B18329&lt;=700),Input!B18329,""),"")</f>
        <v/>
      </c>
      <c r="C18329">
        <f>IF(B18329="","",INT(A18329))</f>
        <v/>
      </c>
      <c r="D18329">
        <f>IF(B18329="","",HOUR(A18329))</f>
        <v/>
      </c>
      <c r="E18329">
        <f>IF(B18329="","",IF(INPUT!$I$1="","",IF(C18329&lt;(INT(INPUT!$I$1)-INPUT!$I$2),"Off Meds",IF(C18329&lt;=(INT(INPUT!$I$1)+INPUT!$I$2),"Washout","On Meds"))))</f>
        <v/>
      </c>
      <c r="F18329">
        <f>IF(B18329="","",1.509*(LN(B18329)^1.084-5.381))</f>
        <v/>
      </c>
      <c r="G18329">
        <f>IF(F18329="","",IF(F18329&lt;0,10*F18329^2,0))</f>
        <v/>
      </c>
      <c r="H18329">
        <f>IF(F18329="","",IF(F18329&gt;0,10*F18329^2,0))</f>
        <v/>
      </c>
    </row>
    <row r="18330">
      <c r="A18330">
        <f>Input!A18330</f>
        <v/>
      </c>
      <c r="B18330">
        <f>IF(ISNUMBER(Input!B18330),IF(AND(Input!B18330&gt;=20,Input!B18330&lt;=700),Input!B18330,""),"")</f>
        <v/>
      </c>
      <c r="C18330">
        <f>IF(B18330="","",INT(A18330))</f>
        <v/>
      </c>
      <c r="D18330">
        <f>IF(B18330="","",HOUR(A18330))</f>
        <v/>
      </c>
      <c r="E18330">
        <f>IF(B18330="","",IF(INPUT!$I$1="","",IF(C18330&lt;(INT(INPUT!$I$1)-INPUT!$I$2),"Off Meds",IF(C18330&lt;=(INT(INPUT!$I$1)+INPUT!$I$2),"Washout","On Meds"))))</f>
        <v/>
      </c>
      <c r="F18330">
        <f>IF(B18330="","",1.509*(LN(B18330)^1.084-5.381))</f>
        <v/>
      </c>
      <c r="G18330">
        <f>IF(F18330="","",IF(F18330&lt;0,10*F18330^2,0))</f>
        <v/>
      </c>
      <c r="H18330">
        <f>IF(F18330="","",IF(F18330&gt;0,10*F18330^2,0))</f>
        <v/>
      </c>
    </row>
    <row r="18331">
      <c r="A18331">
        <f>Input!A18331</f>
        <v/>
      </c>
      <c r="B18331">
        <f>IF(ISNUMBER(Input!B18331),IF(AND(Input!B18331&gt;=20,Input!B18331&lt;=700),Input!B18331,""),"")</f>
        <v/>
      </c>
      <c r="C18331">
        <f>IF(B18331="","",INT(A18331))</f>
        <v/>
      </c>
      <c r="D18331">
        <f>IF(B18331="","",HOUR(A18331))</f>
        <v/>
      </c>
      <c r="E18331">
        <f>IF(B18331="","",IF(INPUT!$I$1="","",IF(C18331&lt;(INT(INPUT!$I$1)-INPUT!$I$2),"Off Meds",IF(C18331&lt;=(INT(INPUT!$I$1)+INPUT!$I$2),"Washout","On Meds"))))</f>
        <v/>
      </c>
      <c r="F18331">
        <f>IF(B18331="","",1.509*(LN(B18331)^1.084-5.381))</f>
        <v/>
      </c>
      <c r="G18331">
        <f>IF(F18331="","",IF(F18331&lt;0,10*F18331^2,0))</f>
        <v/>
      </c>
      <c r="H18331">
        <f>IF(F18331="","",IF(F18331&gt;0,10*F18331^2,0))</f>
        <v/>
      </c>
    </row>
    <row r="18332">
      <c r="A18332">
        <f>Input!A18332</f>
        <v/>
      </c>
      <c r="B18332">
        <f>IF(ISNUMBER(Input!B18332),IF(AND(Input!B18332&gt;=20,Input!B18332&lt;=700),Input!B18332,""),"")</f>
        <v/>
      </c>
      <c r="C18332">
        <f>IF(B18332="","",INT(A18332))</f>
        <v/>
      </c>
      <c r="D18332">
        <f>IF(B18332="","",HOUR(A18332))</f>
        <v/>
      </c>
      <c r="E18332">
        <f>IF(B18332="","",IF(INPUT!$I$1="","",IF(C18332&lt;(INT(INPUT!$I$1)-INPUT!$I$2),"Off Meds",IF(C18332&lt;=(INT(INPUT!$I$1)+INPUT!$I$2),"Washout","On Meds"))))</f>
        <v/>
      </c>
      <c r="F18332">
        <f>IF(B18332="","",1.509*(LN(B18332)^1.084-5.381))</f>
        <v/>
      </c>
      <c r="G18332">
        <f>IF(F18332="","",IF(F18332&lt;0,10*F18332^2,0))</f>
        <v/>
      </c>
      <c r="H18332">
        <f>IF(F18332="","",IF(F18332&gt;0,10*F18332^2,0))</f>
        <v/>
      </c>
    </row>
    <row r="18333">
      <c r="A18333">
        <f>Input!A18333</f>
        <v/>
      </c>
      <c r="B18333">
        <f>IF(ISNUMBER(Input!B18333),IF(AND(Input!B18333&gt;=20,Input!B18333&lt;=700),Input!B18333,""),"")</f>
        <v/>
      </c>
      <c r="C18333">
        <f>IF(B18333="","",INT(A18333))</f>
        <v/>
      </c>
      <c r="D18333">
        <f>IF(B18333="","",HOUR(A18333))</f>
        <v/>
      </c>
      <c r="E18333">
        <f>IF(B18333="","",IF(INPUT!$I$1="","",IF(C18333&lt;(INT(INPUT!$I$1)-INPUT!$I$2),"Off Meds",IF(C18333&lt;=(INT(INPUT!$I$1)+INPUT!$I$2),"Washout","On Meds"))))</f>
        <v/>
      </c>
      <c r="F18333">
        <f>IF(B18333="","",1.509*(LN(B18333)^1.084-5.381))</f>
        <v/>
      </c>
      <c r="G18333">
        <f>IF(F18333="","",IF(F18333&lt;0,10*F18333^2,0))</f>
        <v/>
      </c>
      <c r="H18333">
        <f>IF(F18333="","",IF(F18333&gt;0,10*F18333^2,0))</f>
        <v/>
      </c>
    </row>
    <row r="18334">
      <c r="A18334">
        <f>Input!A18334</f>
        <v/>
      </c>
      <c r="B18334">
        <f>IF(ISNUMBER(Input!B18334),IF(AND(Input!B18334&gt;=20,Input!B18334&lt;=700),Input!B18334,""),"")</f>
        <v/>
      </c>
      <c r="C18334">
        <f>IF(B18334="","",INT(A18334))</f>
        <v/>
      </c>
      <c r="D18334">
        <f>IF(B18334="","",HOUR(A18334))</f>
        <v/>
      </c>
      <c r="E18334">
        <f>IF(B18334="","",IF(INPUT!$I$1="","",IF(C18334&lt;(INT(INPUT!$I$1)-INPUT!$I$2),"Off Meds",IF(C18334&lt;=(INT(INPUT!$I$1)+INPUT!$I$2),"Washout","On Meds"))))</f>
        <v/>
      </c>
      <c r="F18334">
        <f>IF(B18334="","",1.509*(LN(B18334)^1.084-5.381))</f>
        <v/>
      </c>
      <c r="G18334">
        <f>IF(F18334="","",IF(F18334&lt;0,10*F18334^2,0))</f>
        <v/>
      </c>
      <c r="H18334">
        <f>IF(F18334="","",IF(F18334&gt;0,10*F18334^2,0))</f>
        <v/>
      </c>
    </row>
    <row r="18335">
      <c r="A18335">
        <f>Input!A18335</f>
        <v/>
      </c>
      <c r="B18335">
        <f>IF(ISNUMBER(Input!B18335),IF(AND(Input!B18335&gt;=20,Input!B18335&lt;=700),Input!B18335,""),"")</f>
        <v/>
      </c>
      <c r="C18335">
        <f>IF(B18335="","",INT(A18335))</f>
        <v/>
      </c>
      <c r="D18335">
        <f>IF(B18335="","",HOUR(A18335))</f>
        <v/>
      </c>
      <c r="E18335">
        <f>IF(B18335="","",IF(INPUT!$I$1="","",IF(C18335&lt;(INT(INPUT!$I$1)-INPUT!$I$2),"Off Meds",IF(C18335&lt;=(INT(INPUT!$I$1)+INPUT!$I$2),"Washout","On Meds"))))</f>
        <v/>
      </c>
      <c r="F18335">
        <f>IF(B18335="","",1.509*(LN(B18335)^1.084-5.381))</f>
        <v/>
      </c>
      <c r="G18335">
        <f>IF(F18335="","",IF(F18335&lt;0,10*F18335^2,0))</f>
        <v/>
      </c>
      <c r="H18335">
        <f>IF(F18335="","",IF(F18335&gt;0,10*F18335^2,0))</f>
        <v/>
      </c>
    </row>
    <row r="18336">
      <c r="A18336">
        <f>Input!A18336</f>
        <v/>
      </c>
      <c r="B18336">
        <f>IF(ISNUMBER(Input!B18336),IF(AND(Input!B18336&gt;=20,Input!B18336&lt;=700),Input!B18336,""),"")</f>
        <v/>
      </c>
      <c r="C18336">
        <f>IF(B18336="","",INT(A18336))</f>
        <v/>
      </c>
      <c r="D18336">
        <f>IF(B18336="","",HOUR(A18336))</f>
        <v/>
      </c>
      <c r="E18336">
        <f>IF(B18336="","",IF(INPUT!$I$1="","",IF(C18336&lt;(INT(INPUT!$I$1)-INPUT!$I$2),"Off Meds",IF(C18336&lt;=(INT(INPUT!$I$1)+INPUT!$I$2),"Washout","On Meds"))))</f>
        <v/>
      </c>
      <c r="F18336">
        <f>IF(B18336="","",1.509*(LN(B18336)^1.084-5.381))</f>
        <v/>
      </c>
      <c r="G18336">
        <f>IF(F18336="","",IF(F18336&lt;0,10*F18336^2,0))</f>
        <v/>
      </c>
      <c r="H18336">
        <f>IF(F18336="","",IF(F18336&gt;0,10*F18336^2,0))</f>
        <v/>
      </c>
    </row>
    <row r="18337">
      <c r="A18337">
        <f>Input!A18337</f>
        <v/>
      </c>
      <c r="B18337">
        <f>IF(ISNUMBER(Input!B18337),IF(AND(Input!B18337&gt;=20,Input!B18337&lt;=700),Input!B18337,""),"")</f>
        <v/>
      </c>
      <c r="C18337">
        <f>IF(B18337="","",INT(A18337))</f>
        <v/>
      </c>
      <c r="D18337">
        <f>IF(B18337="","",HOUR(A18337))</f>
        <v/>
      </c>
      <c r="E18337">
        <f>IF(B18337="","",IF(INPUT!$I$1="","",IF(C18337&lt;(INT(INPUT!$I$1)-INPUT!$I$2),"Off Meds",IF(C18337&lt;=(INT(INPUT!$I$1)+INPUT!$I$2),"Washout","On Meds"))))</f>
        <v/>
      </c>
      <c r="F18337">
        <f>IF(B18337="","",1.509*(LN(B18337)^1.084-5.381))</f>
        <v/>
      </c>
      <c r="G18337">
        <f>IF(F18337="","",IF(F18337&lt;0,10*F18337^2,0))</f>
        <v/>
      </c>
      <c r="H18337">
        <f>IF(F18337="","",IF(F18337&gt;0,10*F18337^2,0))</f>
        <v/>
      </c>
    </row>
    <row r="18338">
      <c r="A18338">
        <f>Input!A18338</f>
        <v/>
      </c>
      <c r="B18338">
        <f>IF(ISNUMBER(Input!B18338),IF(AND(Input!B18338&gt;=20,Input!B18338&lt;=700),Input!B18338,""),"")</f>
        <v/>
      </c>
      <c r="C18338">
        <f>IF(B18338="","",INT(A18338))</f>
        <v/>
      </c>
      <c r="D18338">
        <f>IF(B18338="","",HOUR(A18338))</f>
        <v/>
      </c>
      <c r="E18338">
        <f>IF(B18338="","",IF(INPUT!$I$1="","",IF(C18338&lt;(INT(INPUT!$I$1)-INPUT!$I$2),"Off Meds",IF(C18338&lt;=(INT(INPUT!$I$1)+INPUT!$I$2),"Washout","On Meds"))))</f>
        <v/>
      </c>
      <c r="F18338">
        <f>IF(B18338="","",1.509*(LN(B18338)^1.084-5.381))</f>
        <v/>
      </c>
      <c r="G18338">
        <f>IF(F18338="","",IF(F18338&lt;0,10*F18338^2,0))</f>
        <v/>
      </c>
      <c r="H18338">
        <f>IF(F18338="","",IF(F18338&gt;0,10*F18338^2,0))</f>
        <v/>
      </c>
    </row>
    <row r="18339">
      <c r="A18339">
        <f>Input!A18339</f>
        <v/>
      </c>
      <c r="B18339">
        <f>IF(ISNUMBER(Input!B18339),IF(AND(Input!B18339&gt;=20,Input!B18339&lt;=700),Input!B18339,""),"")</f>
        <v/>
      </c>
      <c r="C18339">
        <f>IF(B18339="","",INT(A18339))</f>
        <v/>
      </c>
      <c r="D18339">
        <f>IF(B18339="","",HOUR(A18339))</f>
        <v/>
      </c>
      <c r="E18339">
        <f>IF(B18339="","",IF(INPUT!$I$1="","",IF(C18339&lt;(INT(INPUT!$I$1)-INPUT!$I$2),"Off Meds",IF(C18339&lt;=(INT(INPUT!$I$1)+INPUT!$I$2),"Washout","On Meds"))))</f>
        <v/>
      </c>
      <c r="F18339">
        <f>IF(B18339="","",1.509*(LN(B18339)^1.084-5.381))</f>
        <v/>
      </c>
      <c r="G18339">
        <f>IF(F18339="","",IF(F18339&lt;0,10*F18339^2,0))</f>
        <v/>
      </c>
      <c r="H18339">
        <f>IF(F18339="","",IF(F18339&gt;0,10*F18339^2,0))</f>
        <v/>
      </c>
    </row>
    <row r="18340">
      <c r="A18340">
        <f>Input!A18340</f>
        <v/>
      </c>
      <c r="B18340">
        <f>IF(ISNUMBER(Input!B18340),IF(AND(Input!B18340&gt;=20,Input!B18340&lt;=700),Input!B18340,""),"")</f>
        <v/>
      </c>
      <c r="C18340">
        <f>IF(B18340="","",INT(A18340))</f>
        <v/>
      </c>
      <c r="D18340">
        <f>IF(B18340="","",HOUR(A18340))</f>
        <v/>
      </c>
      <c r="E18340">
        <f>IF(B18340="","",IF(INPUT!$I$1="","",IF(C18340&lt;(INT(INPUT!$I$1)-INPUT!$I$2),"Off Meds",IF(C18340&lt;=(INT(INPUT!$I$1)+INPUT!$I$2),"Washout","On Meds"))))</f>
        <v/>
      </c>
      <c r="F18340">
        <f>IF(B18340="","",1.509*(LN(B18340)^1.084-5.381))</f>
        <v/>
      </c>
      <c r="G18340">
        <f>IF(F18340="","",IF(F18340&lt;0,10*F18340^2,0))</f>
        <v/>
      </c>
      <c r="H18340">
        <f>IF(F18340="","",IF(F18340&gt;0,10*F18340^2,0))</f>
        <v/>
      </c>
    </row>
    <row r="18341">
      <c r="A18341">
        <f>Input!A18341</f>
        <v/>
      </c>
      <c r="B18341">
        <f>IF(ISNUMBER(Input!B18341),IF(AND(Input!B18341&gt;=20,Input!B18341&lt;=700),Input!B18341,""),"")</f>
        <v/>
      </c>
      <c r="C18341">
        <f>IF(B18341="","",INT(A18341))</f>
        <v/>
      </c>
      <c r="D18341">
        <f>IF(B18341="","",HOUR(A18341))</f>
        <v/>
      </c>
      <c r="E18341">
        <f>IF(B18341="","",IF(INPUT!$I$1="","",IF(C18341&lt;(INT(INPUT!$I$1)-INPUT!$I$2),"Off Meds",IF(C18341&lt;=(INT(INPUT!$I$1)+INPUT!$I$2),"Washout","On Meds"))))</f>
        <v/>
      </c>
      <c r="F18341">
        <f>IF(B18341="","",1.509*(LN(B18341)^1.084-5.381))</f>
        <v/>
      </c>
      <c r="G18341">
        <f>IF(F18341="","",IF(F18341&lt;0,10*F18341^2,0))</f>
        <v/>
      </c>
      <c r="H18341">
        <f>IF(F18341="","",IF(F18341&gt;0,10*F18341^2,0))</f>
        <v/>
      </c>
    </row>
    <row r="18342">
      <c r="A18342">
        <f>Input!A18342</f>
        <v/>
      </c>
      <c r="B18342">
        <f>IF(ISNUMBER(Input!B18342),IF(AND(Input!B18342&gt;=20,Input!B18342&lt;=700),Input!B18342,""),"")</f>
        <v/>
      </c>
      <c r="C18342">
        <f>IF(B18342="","",INT(A18342))</f>
        <v/>
      </c>
      <c r="D18342">
        <f>IF(B18342="","",HOUR(A18342))</f>
        <v/>
      </c>
      <c r="E18342">
        <f>IF(B18342="","",IF(INPUT!$I$1="","",IF(C18342&lt;(INT(INPUT!$I$1)-INPUT!$I$2),"Off Meds",IF(C18342&lt;=(INT(INPUT!$I$1)+INPUT!$I$2),"Washout","On Meds"))))</f>
        <v/>
      </c>
      <c r="F18342">
        <f>IF(B18342="","",1.509*(LN(B18342)^1.084-5.381))</f>
        <v/>
      </c>
      <c r="G18342">
        <f>IF(F18342="","",IF(F18342&lt;0,10*F18342^2,0))</f>
        <v/>
      </c>
      <c r="H18342">
        <f>IF(F18342="","",IF(F18342&gt;0,10*F18342^2,0))</f>
        <v/>
      </c>
    </row>
    <row r="18343">
      <c r="A18343">
        <f>Input!A18343</f>
        <v/>
      </c>
      <c r="B18343">
        <f>IF(ISNUMBER(Input!B18343),IF(AND(Input!B18343&gt;=20,Input!B18343&lt;=700),Input!B18343,""),"")</f>
        <v/>
      </c>
      <c r="C18343">
        <f>IF(B18343="","",INT(A18343))</f>
        <v/>
      </c>
      <c r="D18343">
        <f>IF(B18343="","",HOUR(A18343))</f>
        <v/>
      </c>
      <c r="E18343">
        <f>IF(B18343="","",IF(INPUT!$I$1="","",IF(C18343&lt;(INT(INPUT!$I$1)-INPUT!$I$2),"Off Meds",IF(C18343&lt;=(INT(INPUT!$I$1)+INPUT!$I$2),"Washout","On Meds"))))</f>
        <v/>
      </c>
      <c r="F18343">
        <f>IF(B18343="","",1.509*(LN(B18343)^1.084-5.381))</f>
        <v/>
      </c>
      <c r="G18343">
        <f>IF(F18343="","",IF(F18343&lt;0,10*F18343^2,0))</f>
        <v/>
      </c>
      <c r="H18343">
        <f>IF(F18343="","",IF(F18343&gt;0,10*F18343^2,0))</f>
        <v/>
      </c>
    </row>
    <row r="18344">
      <c r="A18344">
        <f>Input!A18344</f>
        <v/>
      </c>
      <c r="B18344">
        <f>IF(ISNUMBER(Input!B18344),IF(AND(Input!B18344&gt;=20,Input!B18344&lt;=700),Input!B18344,""),"")</f>
        <v/>
      </c>
      <c r="C18344">
        <f>IF(B18344="","",INT(A18344))</f>
        <v/>
      </c>
      <c r="D18344">
        <f>IF(B18344="","",HOUR(A18344))</f>
        <v/>
      </c>
      <c r="E18344">
        <f>IF(B18344="","",IF(INPUT!$I$1="","",IF(C18344&lt;(INT(INPUT!$I$1)-INPUT!$I$2),"Off Meds",IF(C18344&lt;=(INT(INPUT!$I$1)+INPUT!$I$2),"Washout","On Meds"))))</f>
        <v/>
      </c>
      <c r="F18344">
        <f>IF(B18344="","",1.509*(LN(B18344)^1.084-5.381))</f>
        <v/>
      </c>
      <c r="G18344">
        <f>IF(F18344="","",IF(F18344&lt;0,10*F18344^2,0))</f>
        <v/>
      </c>
      <c r="H18344">
        <f>IF(F18344="","",IF(F18344&gt;0,10*F18344^2,0))</f>
        <v/>
      </c>
    </row>
    <row r="18345">
      <c r="A18345">
        <f>Input!A18345</f>
        <v/>
      </c>
      <c r="B18345">
        <f>IF(ISNUMBER(Input!B18345),IF(AND(Input!B18345&gt;=20,Input!B18345&lt;=700),Input!B18345,""),"")</f>
        <v/>
      </c>
      <c r="C18345">
        <f>IF(B18345="","",INT(A18345))</f>
        <v/>
      </c>
      <c r="D18345">
        <f>IF(B18345="","",HOUR(A18345))</f>
        <v/>
      </c>
      <c r="E18345">
        <f>IF(B18345="","",IF(INPUT!$I$1="","",IF(C18345&lt;(INT(INPUT!$I$1)-INPUT!$I$2),"Off Meds",IF(C18345&lt;=(INT(INPUT!$I$1)+INPUT!$I$2),"Washout","On Meds"))))</f>
        <v/>
      </c>
      <c r="F18345">
        <f>IF(B18345="","",1.509*(LN(B18345)^1.084-5.381))</f>
        <v/>
      </c>
      <c r="G18345">
        <f>IF(F18345="","",IF(F18345&lt;0,10*F18345^2,0))</f>
        <v/>
      </c>
      <c r="H18345">
        <f>IF(F18345="","",IF(F18345&gt;0,10*F18345^2,0))</f>
        <v/>
      </c>
    </row>
    <row r="18346">
      <c r="A18346">
        <f>Input!A18346</f>
        <v/>
      </c>
      <c r="B18346">
        <f>IF(ISNUMBER(Input!B18346),IF(AND(Input!B18346&gt;=20,Input!B18346&lt;=700),Input!B18346,""),"")</f>
        <v/>
      </c>
      <c r="C18346">
        <f>IF(B18346="","",INT(A18346))</f>
        <v/>
      </c>
      <c r="D18346">
        <f>IF(B18346="","",HOUR(A18346))</f>
        <v/>
      </c>
      <c r="E18346">
        <f>IF(B18346="","",IF(INPUT!$I$1="","",IF(C18346&lt;(INT(INPUT!$I$1)-INPUT!$I$2),"Off Meds",IF(C18346&lt;=(INT(INPUT!$I$1)+INPUT!$I$2),"Washout","On Meds"))))</f>
        <v/>
      </c>
      <c r="F18346">
        <f>IF(B18346="","",1.509*(LN(B18346)^1.084-5.381))</f>
        <v/>
      </c>
      <c r="G18346">
        <f>IF(F18346="","",IF(F18346&lt;0,10*F18346^2,0))</f>
        <v/>
      </c>
      <c r="H18346">
        <f>IF(F18346="","",IF(F18346&gt;0,10*F18346^2,0))</f>
        <v/>
      </c>
    </row>
    <row r="18347">
      <c r="A18347">
        <f>Input!A18347</f>
        <v/>
      </c>
      <c r="B18347">
        <f>IF(ISNUMBER(Input!B18347),IF(AND(Input!B18347&gt;=20,Input!B18347&lt;=700),Input!B18347,""),"")</f>
        <v/>
      </c>
      <c r="C18347">
        <f>IF(B18347="","",INT(A18347))</f>
        <v/>
      </c>
      <c r="D18347">
        <f>IF(B18347="","",HOUR(A18347))</f>
        <v/>
      </c>
      <c r="E18347">
        <f>IF(B18347="","",IF(INPUT!$I$1="","",IF(C18347&lt;(INT(INPUT!$I$1)-INPUT!$I$2),"Off Meds",IF(C18347&lt;=(INT(INPUT!$I$1)+INPUT!$I$2),"Washout","On Meds"))))</f>
        <v/>
      </c>
      <c r="F18347">
        <f>IF(B18347="","",1.509*(LN(B18347)^1.084-5.381))</f>
        <v/>
      </c>
      <c r="G18347">
        <f>IF(F18347="","",IF(F18347&lt;0,10*F18347^2,0))</f>
        <v/>
      </c>
      <c r="H18347">
        <f>IF(F18347="","",IF(F18347&gt;0,10*F18347^2,0))</f>
        <v/>
      </c>
    </row>
    <row r="18348">
      <c r="A18348">
        <f>Input!A18348</f>
        <v/>
      </c>
      <c r="B18348">
        <f>IF(ISNUMBER(Input!B18348),IF(AND(Input!B18348&gt;=20,Input!B18348&lt;=700),Input!B18348,""),"")</f>
        <v/>
      </c>
      <c r="C18348">
        <f>IF(B18348="","",INT(A18348))</f>
        <v/>
      </c>
      <c r="D18348">
        <f>IF(B18348="","",HOUR(A18348))</f>
        <v/>
      </c>
      <c r="E18348">
        <f>IF(B18348="","",IF(INPUT!$I$1="","",IF(C18348&lt;(INT(INPUT!$I$1)-INPUT!$I$2),"Off Meds",IF(C18348&lt;=(INT(INPUT!$I$1)+INPUT!$I$2),"Washout","On Meds"))))</f>
        <v/>
      </c>
      <c r="F18348">
        <f>IF(B18348="","",1.509*(LN(B18348)^1.084-5.381))</f>
        <v/>
      </c>
      <c r="G18348">
        <f>IF(F18348="","",IF(F18348&lt;0,10*F18348^2,0))</f>
        <v/>
      </c>
      <c r="H18348">
        <f>IF(F18348="","",IF(F18348&gt;0,10*F18348^2,0))</f>
        <v/>
      </c>
    </row>
    <row r="18349">
      <c r="A18349">
        <f>Input!A18349</f>
        <v/>
      </c>
      <c r="B18349">
        <f>IF(ISNUMBER(Input!B18349),IF(AND(Input!B18349&gt;=20,Input!B18349&lt;=700),Input!B18349,""),"")</f>
        <v/>
      </c>
      <c r="C18349">
        <f>IF(B18349="","",INT(A18349))</f>
        <v/>
      </c>
      <c r="D18349">
        <f>IF(B18349="","",HOUR(A18349))</f>
        <v/>
      </c>
      <c r="E18349">
        <f>IF(B18349="","",IF(INPUT!$I$1="","",IF(C18349&lt;(INT(INPUT!$I$1)-INPUT!$I$2),"Off Meds",IF(C18349&lt;=(INT(INPUT!$I$1)+INPUT!$I$2),"Washout","On Meds"))))</f>
        <v/>
      </c>
      <c r="F18349">
        <f>IF(B18349="","",1.509*(LN(B18349)^1.084-5.381))</f>
        <v/>
      </c>
      <c r="G18349">
        <f>IF(F18349="","",IF(F18349&lt;0,10*F18349^2,0))</f>
        <v/>
      </c>
      <c r="H18349">
        <f>IF(F18349="","",IF(F18349&gt;0,10*F18349^2,0))</f>
        <v/>
      </c>
    </row>
    <row r="18350">
      <c r="A18350">
        <f>Input!A18350</f>
        <v/>
      </c>
      <c r="B18350">
        <f>IF(ISNUMBER(Input!B18350),IF(AND(Input!B18350&gt;=20,Input!B18350&lt;=700),Input!B18350,""),"")</f>
        <v/>
      </c>
      <c r="C18350">
        <f>IF(B18350="","",INT(A18350))</f>
        <v/>
      </c>
      <c r="D18350">
        <f>IF(B18350="","",HOUR(A18350))</f>
        <v/>
      </c>
      <c r="E18350">
        <f>IF(B18350="","",IF(INPUT!$I$1="","",IF(C18350&lt;(INT(INPUT!$I$1)-INPUT!$I$2),"Off Meds",IF(C18350&lt;=(INT(INPUT!$I$1)+INPUT!$I$2),"Washout","On Meds"))))</f>
        <v/>
      </c>
      <c r="F18350">
        <f>IF(B18350="","",1.509*(LN(B18350)^1.084-5.381))</f>
        <v/>
      </c>
      <c r="G18350">
        <f>IF(F18350="","",IF(F18350&lt;0,10*F18350^2,0))</f>
        <v/>
      </c>
      <c r="H18350">
        <f>IF(F18350="","",IF(F18350&gt;0,10*F18350^2,0))</f>
        <v/>
      </c>
    </row>
    <row r="18351">
      <c r="A18351">
        <f>Input!A18351</f>
        <v/>
      </c>
      <c r="B18351">
        <f>IF(ISNUMBER(Input!B18351),IF(AND(Input!B18351&gt;=20,Input!B18351&lt;=700),Input!B18351,""),"")</f>
        <v/>
      </c>
      <c r="C18351">
        <f>IF(B18351="","",INT(A18351))</f>
        <v/>
      </c>
      <c r="D18351">
        <f>IF(B18351="","",HOUR(A18351))</f>
        <v/>
      </c>
      <c r="E18351">
        <f>IF(B18351="","",IF(INPUT!$I$1="","",IF(C18351&lt;(INT(INPUT!$I$1)-INPUT!$I$2),"Off Meds",IF(C18351&lt;=(INT(INPUT!$I$1)+INPUT!$I$2),"Washout","On Meds"))))</f>
        <v/>
      </c>
      <c r="F18351">
        <f>IF(B18351="","",1.509*(LN(B18351)^1.084-5.381))</f>
        <v/>
      </c>
      <c r="G18351">
        <f>IF(F18351="","",IF(F18351&lt;0,10*F18351^2,0))</f>
        <v/>
      </c>
      <c r="H18351">
        <f>IF(F18351="","",IF(F18351&gt;0,10*F18351^2,0))</f>
        <v/>
      </c>
    </row>
    <row r="18352">
      <c r="A18352">
        <f>Input!A18352</f>
        <v/>
      </c>
      <c r="B18352">
        <f>IF(ISNUMBER(Input!B18352),IF(AND(Input!B18352&gt;=20,Input!B18352&lt;=700),Input!B18352,""),"")</f>
        <v/>
      </c>
      <c r="C18352">
        <f>IF(B18352="","",INT(A18352))</f>
        <v/>
      </c>
      <c r="D18352">
        <f>IF(B18352="","",HOUR(A18352))</f>
        <v/>
      </c>
      <c r="E18352">
        <f>IF(B18352="","",IF(INPUT!$I$1="","",IF(C18352&lt;(INT(INPUT!$I$1)-INPUT!$I$2),"Off Meds",IF(C18352&lt;=(INT(INPUT!$I$1)+INPUT!$I$2),"Washout","On Meds"))))</f>
        <v/>
      </c>
      <c r="F18352">
        <f>IF(B18352="","",1.509*(LN(B18352)^1.084-5.381))</f>
        <v/>
      </c>
      <c r="G18352">
        <f>IF(F18352="","",IF(F18352&lt;0,10*F18352^2,0))</f>
        <v/>
      </c>
      <c r="H18352">
        <f>IF(F18352="","",IF(F18352&gt;0,10*F18352^2,0))</f>
        <v/>
      </c>
    </row>
    <row r="18353">
      <c r="A18353">
        <f>Input!A18353</f>
        <v/>
      </c>
      <c r="B18353">
        <f>IF(ISNUMBER(Input!B18353),IF(AND(Input!B18353&gt;=20,Input!B18353&lt;=700),Input!B18353,""),"")</f>
        <v/>
      </c>
      <c r="C18353">
        <f>IF(B18353="","",INT(A18353))</f>
        <v/>
      </c>
      <c r="D18353">
        <f>IF(B18353="","",HOUR(A18353))</f>
        <v/>
      </c>
      <c r="E18353">
        <f>IF(B18353="","",IF(INPUT!$I$1="","",IF(C18353&lt;(INT(INPUT!$I$1)-INPUT!$I$2),"Off Meds",IF(C18353&lt;=(INT(INPUT!$I$1)+INPUT!$I$2),"Washout","On Meds"))))</f>
        <v/>
      </c>
      <c r="F18353">
        <f>IF(B18353="","",1.509*(LN(B18353)^1.084-5.381))</f>
        <v/>
      </c>
      <c r="G18353">
        <f>IF(F18353="","",IF(F18353&lt;0,10*F18353^2,0))</f>
        <v/>
      </c>
      <c r="H18353">
        <f>IF(F18353="","",IF(F18353&gt;0,10*F18353^2,0))</f>
        <v/>
      </c>
    </row>
    <row r="18354">
      <c r="A18354">
        <f>Input!A18354</f>
        <v/>
      </c>
      <c r="B18354">
        <f>IF(ISNUMBER(Input!B18354),IF(AND(Input!B18354&gt;=20,Input!B18354&lt;=700),Input!B18354,""),"")</f>
        <v/>
      </c>
      <c r="C18354">
        <f>IF(B18354="","",INT(A18354))</f>
        <v/>
      </c>
      <c r="D18354">
        <f>IF(B18354="","",HOUR(A18354))</f>
        <v/>
      </c>
      <c r="E18354">
        <f>IF(B18354="","",IF(INPUT!$I$1="","",IF(C18354&lt;(INT(INPUT!$I$1)-INPUT!$I$2),"Off Meds",IF(C18354&lt;=(INT(INPUT!$I$1)+INPUT!$I$2),"Washout","On Meds"))))</f>
        <v/>
      </c>
      <c r="F18354">
        <f>IF(B18354="","",1.509*(LN(B18354)^1.084-5.381))</f>
        <v/>
      </c>
      <c r="G18354">
        <f>IF(F18354="","",IF(F18354&lt;0,10*F18354^2,0))</f>
        <v/>
      </c>
      <c r="H18354">
        <f>IF(F18354="","",IF(F18354&gt;0,10*F18354^2,0))</f>
        <v/>
      </c>
    </row>
    <row r="18355">
      <c r="A18355">
        <f>Input!A18355</f>
        <v/>
      </c>
      <c r="B18355">
        <f>IF(ISNUMBER(Input!B18355),IF(AND(Input!B18355&gt;=20,Input!B18355&lt;=700),Input!B18355,""),"")</f>
        <v/>
      </c>
      <c r="C18355">
        <f>IF(B18355="","",INT(A18355))</f>
        <v/>
      </c>
      <c r="D18355">
        <f>IF(B18355="","",HOUR(A18355))</f>
        <v/>
      </c>
      <c r="E18355">
        <f>IF(B18355="","",IF(INPUT!$I$1="","",IF(C18355&lt;(INT(INPUT!$I$1)-INPUT!$I$2),"Off Meds",IF(C18355&lt;=(INT(INPUT!$I$1)+INPUT!$I$2),"Washout","On Meds"))))</f>
        <v/>
      </c>
      <c r="F18355">
        <f>IF(B18355="","",1.509*(LN(B18355)^1.084-5.381))</f>
        <v/>
      </c>
      <c r="G18355">
        <f>IF(F18355="","",IF(F18355&lt;0,10*F18355^2,0))</f>
        <v/>
      </c>
      <c r="H18355">
        <f>IF(F18355="","",IF(F18355&gt;0,10*F18355^2,0))</f>
        <v/>
      </c>
    </row>
    <row r="18356">
      <c r="A18356">
        <f>Input!A18356</f>
        <v/>
      </c>
      <c r="B18356">
        <f>IF(ISNUMBER(Input!B18356),IF(AND(Input!B18356&gt;=20,Input!B18356&lt;=700),Input!B18356,""),"")</f>
        <v/>
      </c>
      <c r="C18356">
        <f>IF(B18356="","",INT(A18356))</f>
        <v/>
      </c>
      <c r="D18356">
        <f>IF(B18356="","",HOUR(A18356))</f>
        <v/>
      </c>
      <c r="E18356">
        <f>IF(B18356="","",IF(INPUT!$I$1="","",IF(C18356&lt;(INT(INPUT!$I$1)-INPUT!$I$2),"Off Meds",IF(C18356&lt;=(INT(INPUT!$I$1)+INPUT!$I$2),"Washout","On Meds"))))</f>
        <v/>
      </c>
      <c r="F18356">
        <f>IF(B18356="","",1.509*(LN(B18356)^1.084-5.381))</f>
        <v/>
      </c>
      <c r="G18356">
        <f>IF(F18356="","",IF(F18356&lt;0,10*F18356^2,0))</f>
        <v/>
      </c>
      <c r="H18356">
        <f>IF(F18356="","",IF(F18356&gt;0,10*F18356^2,0))</f>
        <v/>
      </c>
    </row>
    <row r="18357">
      <c r="A18357">
        <f>Input!A18357</f>
        <v/>
      </c>
      <c r="B18357">
        <f>IF(ISNUMBER(Input!B18357),IF(AND(Input!B18357&gt;=20,Input!B18357&lt;=700),Input!B18357,""),"")</f>
        <v/>
      </c>
      <c r="C18357">
        <f>IF(B18357="","",INT(A18357))</f>
        <v/>
      </c>
      <c r="D18357">
        <f>IF(B18357="","",HOUR(A18357))</f>
        <v/>
      </c>
      <c r="E18357">
        <f>IF(B18357="","",IF(INPUT!$I$1="","",IF(C18357&lt;(INT(INPUT!$I$1)-INPUT!$I$2),"Off Meds",IF(C18357&lt;=(INT(INPUT!$I$1)+INPUT!$I$2),"Washout","On Meds"))))</f>
        <v/>
      </c>
      <c r="F18357">
        <f>IF(B18357="","",1.509*(LN(B18357)^1.084-5.381))</f>
        <v/>
      </c>
      <c r="G18357">
        <f>IF(F18357="","",IF(F18357&lt;0,10*F18357^2,0))</f>
        <v/>
      </c>
      <c r="H18357">
        <f>IF(F18357="","",IF(F18357&gt;0,10*F18357^2,0))</f>
        <v/>
      </c>
    </row>
    <row r="18358">
      <c r="A18358">
        <f>Input!A18358</f>
        <v/>
      </c>
      <c r="B18358">
        <f>IF(ISNUMBER(Input!B18358),IF(AND(Input!B18358&gt;=20,Input!B18358&lt;=700),Input!B18358,""),"")</f>
        <v/>
      </c>
      <c r="C18358">
        <f>IF(B18358="","",INT(A18358))</f>
        <v/>
      </c>
      <c r="D18358">
        <f>IF(B18358="","",HOUR(A18358))</f>
        <v/>
      </c>
      <c r="E18358">
        <f>IF(B18358="","",IF(INPUT!$I$1="","",IF(C18358&lt;(INT(INPUT!$I$1)-INPUT!$I$2),"Off Meds",IF(C18358&lt;=(INT(INPUT!$I$1)+INPUT!$I$2),"Washout","On Meds"))))</f>
        <v/>
      </c>
      <c r="F18358">
        <f>IF(B18358="","",1.509*(LN(B18358)^1.084-5.381))</f>
        <v/>
      </c>
      <c r="G18358">
        <f>IF(F18358="","",IF(F18358&lt;0,10*F18358^2,0))</f>
        <v/>
      </c>
      <c r="H18358">
        <f>IF(F18358="","",IF(F18358&gt;0,10*F18358^2,0))</f>
        <v/>
      </c>
    </row>
    <row r="18359">
      <c r="A18359">
        <f>Input!A18359</f>
        <v/>
      </c>
      <c r="B18359">
        <f>IF(ISNUMBER(Input!B18359),IF(AND(Input!B18359&gt;=20,Input!B18359&lt;=700),Input!B18359,""),"")</f>
        <v/>
      </c>
      <c r="C18359">
        <f>IF(B18359="","",INT(A18359))</f>
        <v/>
      </c>
      <c r="D18359">
        <f>IF(B18359="","",HOUR(A18359))</f>
        <v/>
      </c>
      <c r="E18359">
        <f>IF(B18359="","",IF(INPUT!$I$1="","",IF(C18359&lt;(INT(INPUT!$I$1)-INPUT!$I$2),"Off Meds",IF(C18359&lt;=(INT(INPUT!$I$1)+INPUT!$I$2),"Washout","On Meds"))))</f>
        <v/>
      </c>
      <c r="F18359">
        <f>IF(B18359="","",1.509*(LN(B18359)^1.084-5.381))</f>
        <v/>
      </c>
      <c r="G18359">
        <f>IF(F18359="","",IF(F18359&lt;0,10*F18359^2,0))</f>
        <v/>
      </c>
      <c r="H18359">
        <f>IF(F18359="","",IF(F18359&gt;0,10*F18359^2,0))</f>
        <v/>
      </c>
    </row>
    <row r="18360">
      <c r="A18360">
        <f>Input!A18360</f>
        <v/>
      </c>
      <c r="B18360">
        <f>IF(ISNUMBER(Input!B18360),IF(AND(Input!B18360&gt;=20,Input!B18360&lt;=700),Input!B18360,""),"")</f>
        <v/>
      </c>
      <c r="C18360">
        <f>IF(B18360="","",INT(A18360))</f>
        <v/>
      </c>
      <c r="D18360">
        <f>IF(B18360="","",HOUR(A18360))</f>
        <v/>
      </c>
      <c r="E18360">
        <f>IF(B18360="","",IF(INPUT!$I$1="","",IF(C18360&lt;(INT(INPUT!$I$1)-INPUT!$I$2),"Off Meds",IF(C18360&lt;=(INT(INPUT!$I$1)+INPUT!$I$2),"Washout","On Meds"))))</f>
        <v/>
      </c>
      <c r="F18360">
        <f>IF(B18360="","",1.509*(LN(B18360)^1.084-5.381))</f>
        <v/>
      </c>
      <c r="G18360">
        <f>IF(F18360="","",IF(F18360&lt;0,10*F18360^2,0))</f>
        <v/>
      </c>
      <c r="H18360">
        <f>IF(F18360="","",IF(F18360&gt;0,10*F18360^2,0))</f>
        <v/>
      </c>
    </row>
    <row r="18361">
      <c r="A18361">
        <f>Input!A18361</f>
        <v/>
      </c>
      <c r="B18361">
        <f>IF(ISNUMBER(Input!B18361),IF(AND(Input!B18361&gt;=20,Input!B18361&lt;=700),Input!B18361,""),"")</f>
        <v/>
      </c>
      <c r="C18361">
        <f>IF(B18361="","",INT(A18361))</f>
        <v/>
      </c>
      <c r="D18361">
        <f>IF(B18361="","",HOUR(A18361))</f>
        <v/>
      </c>
      <c r="E18361">
        <f>IF(B18361="","",IF(INPUT!$I$1="","",IF(C18361&lt;(INT(INPUT!$I$1)-INPUT!$I$2),"Off Meds",IF(C18361&lt;=(INT(INPUT!$I$1)+INPUT!$I$2),"Washout","On Meds"))))</f>
        <v/>
      </c>
      <c r="F18361">
        <f>IF(B18361="","",1.509*(LN(B18361)^1.084-5.381))</f>
        <v/>
      </c>
      <c r="G18361">
        <f>IF(F18361="","",IF(F18361&lt;0,10*F18361^2,0))</f>
        <v/>
      </c>
      <c r="H18361">
        <f>IF(F18361="","",IF(F18361&gt;0,10*F18361^2,0))</f>
        <v/>
      </c>
    </row>
    <row r="18362">
      <c r="A18362">
        <f>Input!A18362</f>
        <v/>
      </c>
      <c r="B18362">
        <f>IF(ISNUMBER(Input!B18362),IF(AND(Input!B18362&gt;=20,Input!B18362&lt;=700),Input!B18362,""),"")</f>
        <v/>
      </c>
      <c r="C18362">
        <f>IF(B18362="","",INT(A18362))</f>
        <v/>
      </c>
      <c r="D18362">
        <f>IF(B18362="","",HOUR(A18362))</f>
        <v/>
      </c>
      <c r="E18362">
        <f>IF(B18362="","",IF(INPUT!$I$1="","",IF(C18362&lt;(INT(INPUT!$I$1)-INPUT!$I$2),"Off Meds",IF(C18362&lt;=(INT(INPUT!$I$1)+INPUT!$I$2),"Washout","On Meds"))))</f>
        <v/>
      </c>
      <c r="F18362">
        <f>IF(B18362="","",1.509*(LN(B18362)^1.084-5.381))</f>
        <v/>
      </c>
      <c r="G18362">
        <f>IF(F18362="","",IF(F18362&lt;0,10*F18362^2,0))</f>
        <v/>
      </c>
      <c r="H18362">
        <f>IF(F18362="","",IF(F18362&gt;0,10*F18362^2,0))</f>
        <v/>
      </c>
    </row>
    <row r="18363">
      <c r="A18363">
        <f>Input!A18363</f>
        <v/>
      </c>
      <c r="B18363">
        <f>IF(ISNUMBER(Input!B18363),IF(AND(Input!B18363&gt;=20,Input!B18363&lt;=700),Input!B18363,""),"")</f>
        <v/>
      </c>
      <c r="C18363">
        <f>IF(B18363="","",INT(A18363))</f>
        <v/>
      </c>
      <c r="D18363">
        <f>IF(B18363="","",HOUR(A18363))</f>
        <v/>
      </c>
      <c r="E18363">
        <f>IF(B18363="","",IF(INPUT!$I$1="","",IF(C18363&lt;(INT(INPUT!$I$1)-INPUT!$I$2),"Off Meds",IF(C18363&lt;=(INT(INPUT!$I$1)+INPUT!$I$2),"Washout","On Meds"))))</f>
        <v/>
      </c>
      <c r="F18363">
        <f>IF(B18363="","",1.509*(LN(B18363)^1.084-5.381))</f>
        <v/>
      </c>
      <c r="G18363">
        <f>IF(F18363="","",IF(F18363&lt;0,10*F18363^2,0))</f>
        <v/>
      </c>
      <c r="H18363">
        <f>IF(F18363="","",IF(F18363&gt;0,10*F18363^2,0))</f>
        <v/>
      </c>
    </row>
    <row r="18364">
      <c r="A18364">
        <f>Input!A18364</f>
        <v/>
      </c>
      <c r="B18364">
        <f>IF(ISNUMBER(Input!B18364),IF(AND(Input!B18364&gt;=20,Input!B18364&lt;=700),Input!B18364,""),"")</f>
        <v/>
      </c>
      <c r="C18364">
        <f>IF(B18364="","",INT(A18364))</f>
        <v/>
      </c>
      <c r="D18364">
        <f>IF(B18364="","",HOUR(A18364))</f>
        <v/>
      </c>
      <c r="E18364">
        <f>IF(B18364="","",IF(INPUT!$I$1="","",IF(C18364&lt;(INT(INPUT!$I$1)-INPUT!$I$2),"Off Meds",IF(C18364&lt;=(INT(INPUT!$I$1)+INPUT!$I$2),"Washout","On Meds"))))</f>
        <v/>
      </c>
      <c r="F18364">
        <f>IF(B18364="","",1.509*(LN(B18364)^1.084-5.381))</f>
        <v/>
      </c>
      <c r="G18364">
        <f>IF(F18364="","",IF(F18364&lt;0,10*F18364^2,0))</f>
        <v/>
      </c>
      <c r="H18364">
        <f>IF(F18364="","",IF(F18364&gt;0,10*F18364^2,0))</f>
        <v/>
      </c>
    </row>
    <row r="18365">
      <c r="A18365">
        <f>Input!A18365</f>
        <v/>
      </c>
      <c r="B18365">
        <f>IF(ISNUMBER(Input!B18365),IF(AND(Input!B18365&gt;=20,Input!B18365&lt;=700),Input!B18365,""),"")</f>
        <v/>
      </c>
      <c r="C18365">
        <f>IF(B18365="","",INT(A18365))</f>
        <v/>
      </c>
      <c r="D18365">
        <f>IF(B18365="","",HOUR(A18365))</f>
        <v/>
      </c>
      <c r="E18365">
        <f>IF(B18365="","",IF(INPUT!$I$1="","",IF(C18365&lt;(INT(INPUT!$I$1)-INPUT!$I$2),"Off Meds",IF(C18365&lt;=(INT(INPUT!$I$1)+INPUT!$I$2),"Washout","On Meds"))))</f>
        <v/>
      </c>
      <c r="F18365">
        <f>IF(B18365="","",1.509*(LN(B18365)^1.084-5.381))</f>
        <v/>
      </c>
      <c r="G18365">
        <f>IF(F18365="","",IF(F18365&lt;0,10*F18365^2,0))</f>
        <v/>
      </c>
      <c r="H18365">
        <f>IF(F18365="","",IF(F18365&gt;0,10*F18365^2,0))</f>
        <v/>
      </c>
    </row>
    <row r="18366">
      <c r="A18366">
        <f>Input!A18366</f>
        <v/>
      </c>
      <c r="B18366">
        <f>IF(ISNUMBER(Input!B18366),IF(AND(Input!B18366&gt;=20,Input!B18366&lt;=700),Input!B18366,""),"")</f>
        <v/>
      </c>
      <c r="C18366">
        <f>IF(B18366="","",INT(A18366))</f>
        <v/>
      </c>
      <c r="D18366">
        <f>IF(B18366="","",HOUR(A18366))</f>
        <v/>
      </c>
      <c r="E18366">
        <f>IF(B18366="","",IF(INPUT!$I$1="","",IF(C18366&lt;(INT(INPUT!$I$1)-INPUT!$I$2),"Off Meds",IF(C18366&lt;=(INT(INPUT!$I$1)+INPUT!$I$2),"Washout","On Meds"))))</f>
        <v/>
      </c>
      <c r="F18366">
        <f>IF(B18366="","",1.509*(LN(B18366)^1.084-5.381))</f>
        <v/>
      </c>
      <c r="G18366">
        <f>IF(F18366="","",IF(F18366&lt;0,10*F18366^2,0))</f>
        <v/>
      </c>
      <c r="H18366">
        <f>IF(F18366="","",IF(F18366&gt;0,10*F18366^2,0))</f>
        <v/>
      </c>
    </row>
    <row r="18367">
      <c r="A18367">
        <f>Input!A18367</f>
        <v/>
      </c>
      <c r="B18367">
        <f>IF(ISNUMBER(Input!B18367),IF(AND(Input!B18367&gt;=20,Input!B18367&lt;=700),Input!B18367,""),"")</f>
        <v/>
      </c>
      <c r="C18367">
        <f>IF(B18367="","",INT(A18367))</f>
        <v/>
      </c>
      <c r="D18367">
        <f>IF(B18367="","",HOUR(A18367))</f>
        <v/>
      </c>
      <c r="E18367">
        <f>IF(B18367="","",IF(INPUT!$I$1="","",IF(C18367&lt;(INT(INPUT!$I$1)-INPUT!$I$2),"Off Meds",IF(C18367&lt;=(INT(INPUT!$I$1)+INPUT!$I$2),"Washout","On Meds"))))</f>
        <v/>
      </c>
      <c r="F18367">
        <f>IF(B18367="","",1.509*(LN(B18367)^1.084-5.381))</f>
        <v/>
      </c>
      <c r="G18367">
        <f>IF(F18367="","",IF(F18367&lt;0,10*F18367^2,0))</f>
        <v/>
      </c>
      <c r="H18367">
        <f>IF(F18367="","",IF(F18367&gt;0,10*F18367^2,0))</f>
        <v/>
      </c>
    </row>
    <row r="18368">
      <c r="A18368">
        <f>Input!A18368</f>
        <v/>
      </c>
      <c r="B18368">
        <f>IF(ISNUMBER(Input!B18368),IF(AND(Input!B18368&gt;=20,Input!B18368&lt;=700),Input!B18368,""),"")</f>
        <v/>
      </c>
      <c r="C18368">
        <f>IF(B18368="","",INT(A18368))</f>
        <v/>
      </c>
      <c r="D18368">
        <f>IF(B18368="","",HOUR(A18368))</f>
        <v/>
      </c>
      <c r="E18368">
        <f>IF(B18368="","",IF(INPUT!$I$1="","",IF(C18368&lt;(INT(INPUT!$I$1)-INPUT!$I$2),"Off Meds",IF(C18368&lt;=(INT(INPUT!$I$1)+INPUT!$I$2),"Washout","On Meds"))))</f>
        <v/>
      </c>
      <c r="F18368">
        <f>IF(B18368="","",1.509*(LN(B18368)^1.084-5.381))</f>
        <v/>
      </c>
      <c r="G18368">
        <f>IF(F18368="","",IF(F18368&lt;0,10*F18368^2,0))</f>
        <v/>
      </c>
      <c r="H18368">
        <f>IF(F18368="","",IF(F18368&gt;0,10*F18368^2,0))</f>
        <v/>
      </c>
    </row>
    <row r="18369">
      <c r="A18369">
        <f>Input!A18369</f>
        <v/>
      </c>
      <c r="B18369">
        <f>IF(ISNUMBER(Input!B18369),IF(AND(Input!B18369&gt;=20,Input!B18369&lt;=700),Input!B18369,""),"")</f>
        <v/>
      </c>
      <c r="C18369">
        <f>IF(B18369="","",INT(A18369))</f>
        <v/>
      </c>
      <c r="D18369">
        <f>IF(B18369="","",HOUR(A18369))</f>
        <v/>
      </c>
      <c r="E18369">
        <f>IF(B18369="","",IF(INPUT!$I$1="","",IF(C18369&lt;(INT(INPUT!$I$1)-INPUT!$I$2),"Off Meds",IF(C18369&lt;=(INT(INPUT!$I$1)+INPUT!$I$2),"Washout","On Meds"))))</f>
        <v/>
      </c>
      <c r="F18369">
        <f>IF(B18369="","",1.509*(LN(B18369)^1.084-5.381))</f>
        <v/>
      </c>
      <c r="G18369">
        <f>IF(F18369="","",IF(F18369&lt;0,10*F18369^2,0))</f>
        <v/>
      </c>
      <c r="H18369">
        <f>IF(F18369="","",IF(F18369&gt;0,10*F18369^2,0))</f>
        <v/>
      </c>
    </row>
    <row r="18370">
      <c r="A18370">
        <f>Input!A18370</f>
        <v/>
      </c>
      <c r="B18370">
        <f>IF(ISNUMBER(Input!B18370),IF(AND(Input!B18370&gt;=20,Input!B18370&lt;=700),Input!B18370,""),"")</f>
        <v/>
      </c>
      <c r="C18370">
        <f>IF(B18370="","",INT(A18370))</f>
        <v/>
      </c>
      <c r="D18370">
        <f>IF(B18370="","",HOUR(A18370))</f>
        <v/>
      </c>
      <c r="E18370">
        <f>IF(B18370="","",IF(INPUT!$I$1="","",IF(C18370&lt;(INT(INPUT!$I$1)-INPUT!$I$2),"Off Meds",IF(C18370&lt;=(INT(INPUT!$I$1)+INPUT!$I$2),"Washout","On Meds"))))</f>
        <v/>
      </c>
      <c r="F18370">
        <f>IF(B18370="","",1.509*(LN(B18370)^1.084-5.381))</f>
        <v/>
      </c>
      <c r="G18370">
        <f>IF(F18370="","",IF(F18370&lt;0,10*F18370^2,0))</f>
        <v/>
      </c>
      <c r="H18370">
        <f>IF(F18370="","",IF(F18370&gt;0,10*F18370^2,0))</f>
        <v/>
      </c>
    </row>
    <row r="18371">
      <c r="A18371">
        <f>Input!A18371</f>
        <v/>
      </c>
      <c r="B18371">
        <f>IF(ISNUMBER(Input!B18371),IF(AND(Input!B18371&gt;=20,Input!B18371&lt;=700),Input!B18371,""),"")</f>
        <v/>
      </c>
      <c r="C18371">
        <f>IF(B18371="","",INT(A18371))</f>
        <v/>
      </c>
      <c r="D18371">
        <f>IF(B18371="","",HOUR(A18371))</f>
        <v/>
      </c>
      <c r="E18371">
        <f>IF(B18371="","",IF(INPUT!$I$1="","",IF(C18371&lt;(INT(INPUT!$I$1)-INPUT!$I$2),"Off Meds",IF(C18371&lt;=(INT(INPUT!$I$1)+INPUT!$I$2),"Washout","On Meds"))))</f>
        <v/>
      </c>
      <c r="F18371">
        <f>IF(B18371="","",1.509*(LN(B18371)^1.084-5.381))</f>
        <v/>
      </c>
      <c r="G18371">
        <f>IF(F18371="","",IF(F18371&lt;0,10*F18371^2,0))</f>
        <v/>
      </c>
      <c r="H18371">
        <f>IF(F18371="","",IF(F18371&gt;0,10*F18371^2,0))</f>
        <v/>
      </c>
    </row>
    <row r="18372">
      <c r="A18372">
        <f>Input!A18372</f>
        <v/>
      </c>
      <c r="B18372">
        <f>IF(ISNUMBER(Input!B18372),IF(AND(Input!B18372&gt;=20,Input!B18372&lt;=700),Input!B18372,""),"")</f>
        <v/>
      </c>
      <c r="C18372">
        <f>IF(B18372="","",INT(A18372))</f>
        <v/>
      </c>
      <c r="D18372">
        <f>IF(B18372="","",HOUR(A18372))</f>
        <v/>
      </c>
      <c r="E18372">
        <f>IF(B18372="","",IF(INPUT!$I$1="","",IF(C18372&lt;(INT(INPUT!$I$1)-INPUT!$I$2),"Off Meds",IF(C18372&lt;=(INT(INPUT!$I$1)+INPUT!$I$2),"Washout","On Meds"))))</f>
        <v/>
      </c>
      <c r="F18372">
        <f>IF(B18372="","",1.509*(LN(B18372)^1.084-5.381))</f>
        <v/>
      </c>
      <c r="G18372">
        <f>IF(F18372="","",IF(F18372&lt;0,10*F18372^2,0))</f>
        <v/>
      </c>
      <c r="H18372">
        <f>IF(F18372="","",IF(F18372&gt;0,10*F18372^2,0))</f>
        <v/>
      </c>
    </row>
    <row r="18373">
      <c r="A18373">
        <f>Input!A18373</f>
        <v/>
      </c>
      <c r="B18373">
        <f>IF(ISNUMBER(Input!B18373),IF(AND(Input!B18373&gt;=20,Input!B18373&lt;=700),Input!B18373,""),"")</f>
        <v/>
      </c>
      <c r="C18373">
        <f>IF(B18373="","",INT(A18373))</f>
        <v/>
      </c>
      <c r="D18373">
        <f>IF(B18373="","",HOUR(A18373))</f>
        <v/>
      </c>
      <c r="E18373">
        <f>IF(B18373="","",IF(INPUT!$I$1="","",IF(C18373&lt;(INT(INPUT!$I$1)-INPUT!$I$2),"Off Meds",IF(C18373&lt;=(INT(INPUT!$I$1)+INPUT!$I$2),"Washout","On Meds"))))</f>
        <v/>
      </c>
      <c r="F18373">
        <f>IF(B18373="","",1.509*(LN(B18373)^1.084-5.381))</f>
        <v/>
      </c>
      <c r="G18373">
        <f>IF(F18373="","",IF(F18373&lt;0,10*F18373^2,0))</f>
        <v/>
      </c>
      <c r="H18373">
        <f>IF(F18373="","",IF(F18373&gt;0,10*F18373^2,0))</f>
        <v/>
      </c>
    </row>
    <row r="18374">
      <c r="A18374">
        <f>Input!A18374</f>
        <v/>
      </c>
      <c r="B18374">
        <f>IF(ISNUMBER(Input!B18374),IF(AND(Input!B18374&gt;=20,Input!B18374&lt;=700),Input!B18374,""),"")</f>
        <v/>
      </c>
      <c r="C18374">
        <f>IF(B18374="","",INT(A18374))</f>
        <v/>
      </c>
      <c r="D18374">
        <f>IF(B18374="","",HOUR(A18374))</f>
        <v/>
      </c>
      <c r="E18374">
        <f>IF(B18374="","",IF(INPUT!$I$1="","",IF(C18374&lt;(INT(INPUT!$I$1)-INPUT!$I$2),"Off Meds",IF(C18374&lt;=(INT(INPUT!$I$1)+INPUT!$I$2),"Washout","On Meds"))))</f>
        <v/>
      </c>
      <c r="F18374">
        <f>IF(B18374="","",1.509*(LN(B18374)^1.084-5.381))</f>
        <v/>
      </c>
      <c r="G18374">
        <f>IF(F18374="","",IF(F18374&lt;0,10*F18374^2,0))</f>
        <v/>
      </c>
      <c r="H18374">
        <f>IF(F18374="","",IF(F18374&gt;0,10*F18374^2,0))</f>
        <v/>
      </c>
    </row>
    <row r="18375">
      <c r="A18375">
        <f>Input!A18375</f>
        <v/>
      </c>
      <c r="B18375">
        <f>IF(ISNUMBER(Input!B18375),IF(AND(Input!B18375&gt;=20,Input!B18375&lt;=700),Input!B18375,""),"")</f>
        <v/>
      </c>
      <c r="C18375">
        <f>IF(B18375="","",INT(A18375))</f>
        <v/>
      </c>
      <c r="D18375">
        <f>IF(B18375="","",HOUR(A18375))</f>
        <v/>
      </c>
      <c r="E18375">
        <f>IF(B18375="","",IF(INPUT!$I$1="","",IF(C18375&lt;(INT(INPUT!$I$1)-INPUT!$I$2),"Off Meds",IF(C18375&lt;=(INT(INPUT!$I$1)+INPUT!$I$2),"Washout","On Meds"))))</f>
        <v/>
      </c>
      <c r="F18375">
        <f>IF(B18375="","",1.509*(LN(B18375)^1.084-5.381))</f>
        <v/>
      </c>
      <c r="G18375">
        <f>IF(F18375="","",IF(F18375&lt;0,10*F18375^2,0))</f>
        <v/>
      </c>
      <c r="H18375">
        <f>IF(F18375="","",IF(F18375&gt;0,10*F18375^2,0))</f>
        <v/>
      </c>
    </row>
    <row r="18376">
      <c r="A18376">
        <f>Input!A18376</f>
        <v/>
      </c>
      <c r="B18376">
        <f>IF(ISNUMBER(Input!B18376),IF(AND(Input!B18376&gt;=20,Input!B18376&lt;=700),Input!B18376,""),"")</f>
        <v/>
      </c>
      <c r="C18376">
        <f>IF(B18376="","",INT(A18376))</f>
        <v/>
      </c>
      <c r="D18376">
        <f>IF(B18376="","",HOUR(A18376))</f>
        <v/>
      </c>
      <c r="E18376">
        <f>IF(B18376="","",IF(INPUT!$I$1="","",IF(C18376&lt;(INT(INPUT!$I$1)-INPUT!$I$2),"Off Meds",IF(C18376&lt;=(INT(INPUT!$I$1)+INPUT!$I$2),"Washout","On Meds"))))</f>
        <v/>
      </c>
      <c r="F18376">
        <f>IF(B18376="","",1.509*(LN(B18376)^1.084-5.381))</f>
        <v/>
      </c>
      <c r="G18376">
        <f>IF(F18376="","",IF(F18376&lt;0,10*F18376^2,0))</f>
        <v/>
      </c>
      <c r="H18376">
        <f>IF(F18376="","",IF(F18376&gt;0,10*F18376^2,0))</f>
        <v/>
      </c>
    </row>
    <row r="18377">
      <c r="A18377">
        <f>Input!A18377</f>
        <v/>
      </c>
      <c r="B18377">
        <f>IF(ISNUMBER(Input!B18377),IF(AND(Input!B18377&gt;=20,Input!B18377&lt;=700),Input!B18377,""),"")</f>
        <v/>
      </c>
      <c r="C18377">
        <f>IF(B18377="","",INT(A18377))</f>
        <v/>
      </c>
      <c r="D18377">
        <f>IF(B18377="","",HOUR(A18377))</f>
        <v/>
      </c>
      <c r="E18377">
        <f>IF(B18377="","",IF(INPUT!$I$1="","",IF(C18377&lt;(INT(INPUT!$I$1)-INPUT!$I$2),"Off Meds",IF(C18377&lt;=(INT(INPUT!$I$1)+INPUT!$I$2),"Washout","On Meds"))))</f>
        <v/>
      </c>
      <c r="F18377">
        <f>IF(B18377="","",1.509*(LN(B18377)^1.084-5.381))</f>
        <v/>
      </c>
      <c r="G18377">
        <f>IF(F18377="","",IF(F18377&lt;0,10*F18377^2,0))</f>
        <v/>
      </c>
      <c r="H18377">
        <f>IF(F18377="","",IF(F18377&gt;0,10*F18377^2,0))</f>
        <v/>
      </c>
    </row>
    <row r="18378">
      <c r="A18378">
        <f>Input!A18378</f>
        <v/>
      </c>
      <c r="B18378">
        <f>IF(ISNUMBER(Input!B18378),IF(AND(Input!B18378&gt;=20,Input!B18378&lt;=700),Input!B18378,""),"")</f>
        <v/>
      </c>
      <c r="C18378">
        <f>IF(B18378="","",INT(A18378))</f>
        <v/>
      </c>
      <c r="D18378">
        <f>IF(B18378="","",HOUR(A18378))</f>
        <v/>
      </c>
      <c r="E18378">
        <f>IF(B18378="","",IF(INPUT!$I$1="","",IF(C18378&lt;(INT(INPUT!$I$1)-INPUT!$I$2),"Off Meds",IF(C18378&lt;=(INT(INPUT!$I$1)+INPUT!$I$2),"Washout","On Meds"))))</f>
        <v/>
      </c>
      <c r="F18378">
        <f>IF(B18378="","",1.509*(LN(B18378)^1.084-5.381))</f>
        <v/>
      </c>
      <c r="G18378">
        <f>IF(F18378="","",IF(F18378&lt;0,10*F18378^2,0))</f>
        <v/>
      </c>
      <c r="H18378">
        <f>IF(F18378="","",IF(F18378&gt;0,10*F18378^2,0))</f>
        <v/>
      </c>
    </row>
    <row r="18379">
      <c r="A18379">
        <f>Input!A18379</f>
        <v/>
      </c>
      <c r="B18379">
        <f>IF(ISNUMBER(Input!B18379),IF(AND(Input!B18379&gt;=20,Input!B18379&lt;=700),Input!B18379,""),"")</f>
        <v/>
      </c>
      <c r="C18379">
        <f>IF(B18379="","",INT(A18379))</f>
        <v/>
      </c>
      <c r="D18379">
        <f>IF(B18379="","",HOUR(A18379))</f>
        <v/>
      </c>
      <c r="E18379">
        <f>IF(B18379="","",IF(INPUT!$I$1="","",IF(C18379&lt;(INT(INPUT!$I$1)-INPUT!$I$2),"Off Meds",IF(C18379&lt;=(INT(INPUT!$I$1)+INPUT!$I$2),"Washout","On Meds"))))</f>
        <v/>
      </c>
      <c r="F18379">
        <f>IF(B18379="","",1.509*(LN(B18379)^1.084-5.381))</f>
        <v/>
      </c>
      <c r="G18379">
        <f>IF(F18379="","",IF(F18379&lt;0,10*F18379^2,0))</f>
        <v/>
      </c>
      <c r="H18379">
        <f>IF(F18379="","",IF(F18379&gt;0,10*F18379^2,0))</f>
        <v/>
      </c>
    </row>
    <row r="18380">
      <c r="A18380">
        <f>Input!A18380</f>
        <v/>
      </c>
      <c r="B18380">
        <f>IF(ISNUMBER(Input!B18380),IF(AND(Input!B18380&gt;=20,Input!B18380&lt;=700),Input!B18380,""),"")</f>
        <v/>
      </c>
      <c r="C18380">
        <f>IF(B18380="","",INT(A18380))</f>
        <v/>
      </c>
      <c r="D18380">
        <f>IF(B18380="","",HOUR(A18380))</f>
        <v/>
      </c>
      <c r="E18380">
        <f>IF(B18380="","",IF(INPUT!$I$1="","",IF(C18380&lt;(INT(INPUT!$I$1)-INPUT!$I$2),"Off Meds",IF(C18380&lt;=(INT(INPUT!$I$1)+INPUT!$I$2),"Washout","On Meds"))))</f>
        <v/>
      </c>
      <c r="F18380">
        <f>IF(B18380="","",1.509*(LN(B18380)^1.084-5.381))</f>
        <v/>
      </c>
      <c r="G18380">
        <f>IF(F18380="","",IF(F18380&lt;0,10*F18380^2,0))</f>
        <v/>
      </c>
      <c r="H18380">
        <f>IF(F18380="","",IF(F18380&gt;0,10*F18380^2,0))</f>
        <v/>
      </c>
    </row>
    <row r="18381">
      <c r="A18381">
        <f>Input!A18381</f>
        <v/>
      </c>
      <c r="B18381">
        <f>IF(ISNUMBER(Input!B18381),IF(AND(Input!B18381&gt;=20,Input!B18381&lt;=700),Input!B18381,""),"")</f>
        <v/>
      </c>
      <c r="C18381">
        <f>IF(B18381="","",INT(A18381))</f>
        <v/>
      </c>
      <c r="D18381">
        <f>IF(B18381="","",HOUR(A18381))</f>
        <v/>
      </c>
      <c r="E18381">
        <f>IF(B18381="","",IF(INPUT!$I$1="","",IF(C18381&lt;(INT(INPUT!$I$1)-INPUT!$I$2),"Off Meds",IF(C18381&lt;=(INT(INPUT!$I$1)+INPUT!$I$2),"Washout","On Meds"))))</f>
        <v/>
      </c>
      <c r="F18381">
        <f>IF(B18381="","",1.509*(LN(B18381)^1.084-5.381))</f>
        <v/>
      </c>
      <c r="G18381">
        <f>IF(F18381="","",IF(F18381&lt;0,10*F18381^2,0))</f>
        <v/>
      </c>
      <c r="H18381">
        <f>IF(F18381="","",IF(F18381&gt;0,10*F18381^2,0))</f>
        <v/>
      </c>
    </row>
    <row r="18382">
      <c r="A18382">
        <f>Input!A18382</f>
        <v/>
      </c>
      <c r="B18382">
        <f>IF(ISNUMBER(Input!B18382),IF(AND(Input!B18382&gt;=20,Input!B18382&lt;=700),Input!B18382,""),"")</f>
        <v/>
      </c>
      <c r="C18382">
        <f>IF(B18382="","",INT(A18382))</f>
        <v/>
      </c>
      <c r="D18382">
        <f>IF(B18382="","",HOUR(A18382))</f>
        <v/>
      </c>
      <c r="E18382">
        <f>IF(B18382="","",IF(INPUT!$I$1="","",IF(C18382&lt;(INT(INPUT!$I$1)-INPUT!$I$2),"Off Meds",IF(C18382&lt;=(INT(INPUT!$I$1)+INPUT!$I$2),"Washout","On Meds"))))</f>
        <v/>
      </c>
      <c r="F18382">
        <f>IF(B18382="","",1.509*(LN(B18382)^1.084-5.381))</f>
        <v/>
      </c>
      <c r="G18382">
        <f>IF(F18382="","",IF(F18382&lt;0,10*F18382^2,0))</f>
        <v/>
      </c>
      <c r="H18382">
        <f>IF(F18382="","",IF(F18382&gt;0,10*F18382^2,0))</f>
        <v/>
      </c>
    </row>
    <row r="18383">
      <c r="A18383">
        <f>Input!A18383</f>
        <v/>
      </c>
      <c r="B18383">
        <f>IF(ISNUMBER(Input!B18383),IF(AND(Input!B18383&gt;=20,Input!B18383&lt;=700),Input!B18383,""),"")</f>
        <v/>
      </c>
      <c r="C18383">
        <f>IF(B18383="","",INT(A18383))</f>
        <v/>
      </c>
      <c r="D18383">
        <f>IF(B18383="","",HOUR(A18383))</f>
        <v/>
      </c>
      <c r="E18383">
        <f>IF(B18383="","",IF(INPUT!$I$1="","",IF(C18383&lt;(INT(INPUT!$I$1)-INPUT!$I$2),"Off Meds",IF(C18383&lt;=(INT(INPUT!$I$1)+INPUT!$I$2),"Washout","On Meds"))))</f>
        <v/>
      </c>
      <c r="F18383">
        <f>IF(B18383="","",1.509*(LN(B18383)^1.084-5.381))</f>
        <v/>
      </c>
      <c r="G18383">
        <f>IF(F18383="","",IF(F18383&lt;0,10*F18383^2,0))</f>
        <v/>
      </c>
      <c r="H18383">
        <f>IF(F18383="","",IF(F18383&gt;0,10*F18383^2,0))</f>
        <v/>
      </c>
    </row>
    <row r="18384">
      <c r="A18384">
        <f>Input!A18384</f>
        <v/>
      </c>
      <c r="B18384">
        <f>IF(ISNUMBER(Input!B18384),IF(AND(Input!B18384&gt;=20,Input!B18384&lt;=700),Input!B18384,""),"")</f>
        <v/>
      </c>
      <c r="C18384">
        <f>IF(B18384="","",INT(A18384))</f>
        <v/>
      </c>
      <c r="D18384">
        <f>IF(B18384="","",HOUR(A18384))</f>
        <v/>
      </c>
      <c r="E18384">
        <f>IF(B18384="","",IF(INPUT!$I$1="","",IF(C18384&lt;(INT(INPUT!$I$1)-INPUT!$I$2),"Off Meds",IF(C18384&lt;=(INT(INPUT!$I$1)+INPUT!$I$2),"Washout","On Meds"))))</f>
        <v/>
      </c>
      <c r="F18384">
        <f>IF(B18384="","",1.509*(LN(B18384)^1.084-5.381))</f>
        <v/>
      </c>
      <c r="G18384">
        <f>IF(F18384="","",IF(F18384&lt;0,10*F18384^2,0))</f>
        <v/>
      </c>
      <c r="H18384">
        <f>IF(F18384="","",IF(F18384&gt;0,10*F18384^2,0))</f>
        <v/>
      </c>
    </row>
    <row r="18385">
      <c r="A18385">
        <f>Input!A18385</f>
        <v/>
      </c>
      <c r="B18385">
        <f>IF(ISNUMBER(Input!B18385),IF(AND(Input!B18385&gt;=20,Input!B18385&lt;=700),Input!B18385,""),"")</f>
        <v/>
      </c>
      <c r="C18385">
        <f>IF(B18385="","",INT(A18385))</f>
        <v/>
      </c>
      <c r="D18385">
        <f>IF(B18385="","",HOUR(A18385))</f>
        <v/>
      </c>
      <c r="E18385">
        <f>IF(B18385="","",IF(INPUT!$I$1="","",IF(C18385&lt;(INT(INPUT!$I$1)-INPUT!$I$2),"Off Meds",IF(C18385&lt;=(INT(INPUT!$I$1)+INPUT!$I$2),"Washout","On Meds"))))</f>
        <v/>
      </c>
      <c r="F18385">
        <f>IF(B18385="","",1.509*(LN(B18385)^1.084-5.381))</f>
        <v/>
      </c>
      <c r="G18385">
        <f>IF(F18385="","",IF(F18385&lt;0,10*F18385^2,0))</f>
        <v/>
      </c>
      <c r="H18385">
        <f>IF(F18385="","",IF(F18385&gt;0,10*F18385^2,0))</f>
        <v/>
      </c>
    </row>
    <row r="18386">
      <c r="A18386">
        <f>Input!A18386</f>
        <v/>
      </c>
      <c r="B18386">
        <f>IF(ISNUMBER(Input!B18386),IF(AND(Input!B18386&gt;=20,Input!B18386&lt;=700),Input!B18386,""),"")</f>
        <v/>
      </c>
      <c r="C18386">
        <f>IF(B18386="","",INT(A18386))</f>
        <v/>
      </c>
      <c r="D18386">
        <f>IF(B18386="","",HOUR(A18386))</f>
        <v/>
      </c>
      <c r="E18386">
        <f>IF(B18386="","",IF(INPUT!$I$1="","",IF(C18386&lt;(INT(INPUT!$I$1)-INPUT!$I$2),"Off Meds",IF(C18386&lt;=(INT(INPUT!$I$1)+INPUT!$I$2),"Washout","On Meds"))))</f>
        <v/>
      </c>
      <c r="F18386">
        <f>IF(B18386="","",1.509*(LN(B18386)^1.084-5.381))</f>
        <v/>
      </c>
      <c r="G18386">
        <f>IF(F18386="","",IF(F18386&lt;0,10*F18386^2,0))</f>
        <v/>
      </c>
      <c r="H18386">
        <f>IF(F18386="","",IF(F18386&gt;0,10*F18386^2,0))</f>
        <v/>
      </c>
    </row>
    <row r="18387">
      <c r="A18387">
        <f>Input!A18387</f>
        <v/>
      </c>
      <c r="B18387">
        <f>IF(ISNUMBER(Input!B18387),IF(AND(Input!B18387&gt;=20,Input!B18387&lt;=700),Input!B18387,""),"")</f>
        <v/>
      </c>
      <c r="C18387">
        <f>IF(B18387="","",INT(A18387))</f>
        <v/>
      </c>
      <c r="D18387">
        <f>IF(B18387="","",HOUR(A18387))</f>
        <v/>
      </c>
      <c r="E18387">
        <f>IF(B18387="","",IF(INPUT!$I$1="","",IF(C18387&lt;(INT(INPUT!$I$1)-INPUT!$I$2),"Off Meds",IF(C18387&lt;=(INT(INPUT!$I$1)+INPUT!$I$2),"Washout","On Meds"))))</f>
        <v/>
      </c>
      <c r="F18387">
        <f>IF(B18387="","",1.509*(LN(B18387)^1.084-5.381))</f>
        <v/>
      </c>
      <c r="G18387">
        <f>IF(F18387="","",IF(F18387&lt;0,10*F18387^2,0))</f>
        <v/>
      </c>
      <c r="H18387">
        <f>IF(F18387="","",IF(F18387&gt;0,10*F18387^2,0))</f>
        <v/>
      </c>
    </row>
    <row r="18388">
      <c r="A18388">
        <f>Input!A18388</f>
        <v/>
      </c>
      <c r="B18388">
        <f>IF(ISNUMBER(Input!B18388),IF(AND(Input!B18388&gt;=20,Input!B18388&lt;=700),Input!B18388,""),"")</f>
        <v/>
      </c>
      <c r="C18388">
        <f>IF(B18388="","",INT(A18388))</f>
        <v/>
      </c>
      <c r="D18388">
        <f>IF(B18388="","",HOUR(A18388))</f>
        <v/>
      </c>
      <c r="E18388">
        <f>IF(B18388="","",IF(INPUT!$I$1="","",IF(C18388&lt;(INT(INPUT!$I$1)-INPUT!$I$2),"Off Meds",IF(C18388&lt;=(INT(INPUT!$I$1)+INPUT!$I$2),"Washout","On Meds"))))</f>
        <v/>
      </c>
      <c r="F18388">
        <f>IF(B18388="","",1.509*(LN(B18388)^1.084-5.381))</f>
        <v/>
      </c>
      <c r="G18388">
        <f>IF(F18388="","",IF(F18388&lt;0,10*F18388^2,0))</f>
        <v/>
      </c>
      <c r="H18388">
        <f>IF(F18388="","",IF(F18388&gt;0,10*F18388^2,0))</f>
        <v/>
      </c>
    </row>
    <row r="18389">
      <c r="A18389">
        <f>Input!A18389</f>
        <v/>
      </c>
      <c r="B18389">
        <f>IF(ISNUMBER(Input!B18389),IF(AND(Input!B18389&gt;=20,Input!B18389&lt;=700),Input!B18389,""),"")</f>
        <v/>
      </c>
      <c r="C18389">
        <f>IF(B18389="","",INT(A18389))</f>
        <v/>
      </c>
      <c r="D18389">
        <f>IF(B18389="","",HOUR(A18389))</f>
        <v/>
      </c>
      <c r="E18389">
        <f>IF(B18389="","",IF(INPUT!$I$1="","",IF(C18389&lt;(INT(INPUT!$I$1)-INPUT!$I$2),"Off Meds",IF(C18389&lt;=(INT(INPUT!$I$1)+INPUT!$I$2),"Washout","On Meds"))))</f>
        <v/>
      </c>
      <c r="F18389">
        <f>IF(B18389="","",1.509*(LN(B18389)^1.084-5.381))</f>
        <v/>
      </c>
      <c r="G18389">
        <f>IF(F18389="","",IF(F18389&lt;0,10*F18389^2,0))</f>
        <v/>
      </c>
      <c r="H18389">
        <f>IF(F18389="","",IF(F18389&gt;0,10*F18389^2,0))</f>
        <v/>
      </c>
    </row>
    <row r="18390">
      <c r="A18390">
        <f>Input!A18390</f>
        <v/>
      </c>
      <c r="B18390">
        <f>IF(ISNUMBER(Input!B18390),IF(AND(Input!B18390&gt;=20,Input!B18390&lt;=700),Input!B18390,""),"")</f>
        <v/>
      </c>
      <c r="C18390">
        <f>IF(B18390="","",INT(A18390))</f>
        <v/>
      </c>
      <c r="D18390">
        <f>IF(B18390="","",HOUR(A18390))</f>
        <v/>
      </c>
      <c r="E18390">
        <f>IF(B18390="","",IF(INPUT!$I$1="","",IF(C18390&lt;(INT(INPUT!$I$1)-INPUT!$I$2),"Off Meds",IF(C18390&lt;=(INT(INPUT!$I$1)+INPUT!$I$2),"Washout","On Meds"))))</f>
        <v/>
      </c>
      <c r="F18390">
        <f>IF(B18390="","",1.509*(LN(B18390)^1.084-5.381))</f>
        <v/>
      </c>
      <c r="G18390">
        <f>IF(F18390="","",IF(F18390&lt;0,10*F18390^2,0))</f>
        <v/>
      </c>
      <c r="H18390">
        <f>IF(F18390="","",IF(F18390&gt;0,10*F18390^2,0))</f>
        <v/>
      </c>
    </row>
    <row r="18391">
      <c r="A18391">
        <f>Input!A18391</f>
        <v/>
      </c>
      <c r="B18391">
        <f>IF(ISNUMBER(Input!B18391),IF(AND(Input!B18391&gt;=20,Input!B18391&lt;=700),Input!B18391,""),"")</f>
        <v/>
      </c>
      <c r="C18391">
        <f>IF(B18391="","",INT(A18391))</f>
        <v/>
      </c>
      <c r="D18391">
        <f>IF(B18391="","",HOUR(A18391))</f>
        <v/>
      </c>
      <c r="E18391">
        <f>IF(B18391="","",IF(INPUT!$I$1="","",IF(C18391&lt;(INT(INPUT!$I$1)-INPUT!$I$2),"Off Meds",IF(C18391&lt;=(INT(INPUT!$I$1)+INPUT!$I$2),"Washout","On Meds"))))</f>
        <v/>
      </c>
      <c r="F18391">
        <f>IF(B18391="","",1.509*(LN(B18391)^1.084-5.381))</f>
        <v/>
      </c>
      <c r="G18391">
        <f>IF(F18391="","",IF(F18391&lt;0,10*F18391^2,0))</f>
        <v/>
      </c>
      <c r="H18391">
        <f>IF(F18391="","",IF(F18391&gt;0,10*F18391^2,0))</f>
        <v/>
      </c>
    </row>
    <row r="18392">
      <c r="A18392">
        <f>Input!A18392</f>
        <v/>
      </c>
      <c r="B18392">
        <f>IF(ISNUMBER(Input!B18392),IF(AND(Input!B18392&gt;=20,Input!B18392&lt;=700),Input!B18392,""),"")</f>
        <v/>
      </c>
      <c r="C18392">
        <f>IF(B18392="","",INT(A18392))</f>
        <v/>
      </c>
      <c r="D18392">
        <f>IF(B18392="","",HOUR(A18392))</f>
        <v/>
      </c>
      <c r="E18392">
        <f>IF(B18392="","",IF(INPUT!$I$1="","",IF(C18392&lt;(INT(INPUT!$I$1)-INPUT!$I$2),"Off Meds",IF(C18392&lt;=(INT(INPUT!$I$1)+INPUT!$I$2),"Washout","On Meds"))))</f>
        <v/>
      </c>
      <c r="F18392">
        <f>IF(B18392="","",1.509*(LN(B18392)^1.084-5.381))</f>
        <v/>
      </c>
      <c r="G18392">
        <f>IF(F18392="","",IF(F18392&lt;0,10*F18392^2,0))</f>
        <v/>
      </c>
      <c r="H18392">
        <f>IF(F18392="","",IF(F18392&gt;0,10*F18392^2,0))</f>
        <v/>
      </c>
    </row>
    <row r="18393">
      <c r="A18393">
        <f>Input!A18393</f>
        <v/>
      </c>
      <c r="B18393">
        <f>IF(ISNUMBER(Input!B18393),IF(AND(Input!B18393&gt;=20,Input!B18393&lt;=700),Input!B18393,""),"")</f>
        <v/>
      </c>
      <c r="C18393">
        <f>IF(B18393="","",INT(A18393))</f>
        <v/>
      </c>
      <c r="D18393">
        <f>IF(B18393="","",HOUR(A18393))</f>
        <v/>
      </c>
      <c r="E18393">
        <f>IF(B18393="","",IF(INPUT!$I$1="","",IF(C18393&lt;(INT(INPUT!$I$1)-INPUT!$I$2),"Off Meds",IF(C18393&lt;=(INT(INPUT!$I$1)+INPUT!$I$2),"Washout","On Meds"))))</f>
        <v/>
      </c>
      <c r="F18393">
        <f>IF(B18393="","",1.509*(LN(B18393)^1.084-5.381))</f>
        <v/>
      </c>
      <c r="G18393">
        <f>IF(F18393="","",IF(F18393&lt;0,10*F18393^2,0))</f>
        <v/>
      </c>
      <c r="H18393">
        <f>IF(F18393="","",IF(F18393&gt;0,10*F18393^2,0))</f>
        <v/>
      </c>
    </row>
    <row r="18394">
      <c r="A18394">
        <f>Input!A18394</f>
        <v/>
      </c>
      <c r="B18394">
        <f>IF(ISNUMBER(Input!B18394),IF(AND(Input!B18394&gt;=20,Input!B18394&lt;=700),Input!B18394,""),"")</f>
        <v/>
      </c>
      <c r="C18394">
        <f>IF(B18394="","",INT(A18394))</f>
        <v/>
      </c>
      <c r="D18394">
        <f>IF(B18394="","",HOUR(A18394))</f>
        <v/>
      </c>
      <c r="E18394">
        <f>IF(B18394="","",IF(INPUT!$I$1="","",IF(C18394&lt;(INT(INPUT!$I$1)-INPUT!$I$2),"Off Meds",IF(C18394&lt;=(INT(INPUT!$I$1)+INPUT!$I$2),"Washout","On Meds"))))</f>
        <v/>
      </c>
      <c r="F18394">
        <f>IF(B18394="","",1.509*(LN(B18394)^1.084-5.381))</f>
        <v/>
      </c>
      <c r="G18394">
        <f>IF(F18394="","",IF(F18394&lt;0,10*F18394^2,0))</f>
        <v/>
      </c>
      <c r="H18394">
        <f>IF(F18394="","",IF(F18394&gt;0,10*F18394^2,0))</f>
        <v/>
      </c>
    </row>
    <row r="18395">
      <c r="A18395">
        <f>Input!A18395</f>
        <v/>
      </c>
      <c r="B18395">
        <f>IF(ISNUMBER(Input!B18395),IF(AND(Input!B18395&gt;=20,Input!B18395&lt;=700),Input!B18395,""),"")</f>
        <v/>
      </c>
      <c r="C18395">
        <f>IF(B18395="","",INT(A18395))</f>
        <v/>
      </c>
      <c r="D18395">
        <f>IF(B18395="","",HOUR(A18395))</f>
        <v/>
      </c>
      <c r="E18395">
        <f>IF(B18395="","",IF(INPUT!$I$1="","",IF(C18395&lt;(INT(INPUT!$I$1)-INPUT!$I$2),"Off Meds",IF(C18395&lt;=(INT(INPUT!$I$1)+INPUT!$I$2),"Washout","On Meds"))))</f>
        <v/>
      </c>
      <c r="F18395">
        <f>IF(B18395="","",1.509*(LN(B18395)^1.084-5.381))</f>
        <v/>
      </c>
      <c r="G18395">
        <f>IF(F18395="","",IF(F18395&lt;0,10*F18395^2,0))</f>
        <v/>
      </c>
      <c r="H18395">
        <f>IF(F18395="","",IF(F18395&gt;0,10*F18395^2,0))</f>
        <v/>
      </c>
    </row>
    <row r="18396">
      <c r="A18396">
        <f>Input!A18396</f>
        <v/>
      </c>
      <c r="B18396">
        <f>IF(ISNUMBER(Input!B18396),IF(AND(Input!B18396&gt;=20,Input!B18396&lt;=700),Input!B18396,""),"")</f>
        <v/>
      </c>
      <c r="C18396">
        <f>IF(B18396="","",INT(A18396))</f>
        <v/>
      </c>
      <c r="D18396">
        <f>IF(B18396="","",HOUR(A18396))</f>
        <v/>
      </c>
      <c r="E18396">
        <f>IF(B18396="","",IF(INPUT!$I$1="","",IF(C18396&lt;(INT(INPUT!$I$1)-INPUT!$I$2),"Off Meds",IF(C18396&lt;=(INT(INPUT!$I$1)+INPUT!$I$2),"Washout","On Meds"))))</f>
        <v/>
      </c>
      <c r="F18396">
        <f>IF(B18396="","",1.509*(LN(B18396)^1.084-5.381))</f>
        <v/>
      </c>
      <c r="G18396">
        <f>IF(F18396="","",IF(F18396&lt;0,10*F18396^2,0))</f>
        <v/>
      </c>
      <c r="H18396">
        <f>IF(F18396="","",IF(F18396&gt;0,10*F18396^2,0))</f>
        <v/>
      </c>
    </row>
    <row r="18397">
      <c r="A18397">
        <f>Input!A18397</f>
        <v/>
      </c>
      <c r="B18397">
        <f>IF(ISNUMBER(Input!B18397),IF(AND(Input!B18397&gt;=20,Input!B18397&lt;=700),Input!B18397,""),"")</f>
        <v/>
      </c>
      <c r="C18397">
        <f>IF(B18397="","",INT(A18397))</f>
        <v/>
      </c>
      <c r="D18397">
        <f>IF(B18397="","",HOUR(A18397))</f>
        <v/>
      </c>
      <c r="E18397">
        <f>IF(B18397="","",IF(INPUT!$I$1="","",IF(C18397&lt;(INT(INPUT!$I$1)-INPUT!$I$2),"Off Meds",IF(C18397&lt;=(INT(INPUT!$I$1)+INPUT!$I$2),"Washout","On Meds"))))</f>
        <v/>
      </c>
      <c r="F18397">
        <f>IF(B18397="","",1.509*(LN(B18397)^1.084-5.381))</f>
        <v/>
      </c>
      <c r="G18397">
        <f>IF(F18397="","",IF(F18397&lt;0,10*F18397^2,0))</f>
        <v/>
      </c>
      <c r="H18397">
        <f>IF(F18397="","",IF(F18397&gt;0,10*F18397^2,0))</f>
        <v/>
      </c>
    </row>
    <row r="18398">
      <c r="A18398">
        <f>Input!A18398</f>
        <v/>
      </c>
      <c r="B18398">
        <f>IF(ISNUMBER(Input!B18398),IF(AND(Input!B18398&gt;=20,Input!B18398&lt;=700),Input!B18398,""),"")</f>
        <v/>
      </c>
      <c r="C18398">
        <f>IF(B18398="","",INT(A18398))</f>
        <v/>
      </c>
      <c r="D18398">
        <f>IF(B18398="","",HOUR(A18398))</f>
        <v/>
      </c>
      <c r="E18398">
        <f>IF(B18398="","",IF(INPUT!$I$1="","",IF(C18398&lt;(INT(INPUT!$I$1)-INPUT!$I$2),"Off Meds",IF(C18398&lt;=(INT(INPUT!$I$1)+INPUT!$I$2),"Washout","On Meds"))))</f>
        <v/>
      </c>
      <c r="F18398">
        <f>IF(B18398="","",1.509*(LN(B18398)^1.084-5.381))</f>
        <v/>
      </c>
      <c r="G18398">
        <f>IF(F18398="","",IF(F18398&lt;0,10*F18398^2,0))</f>
        <v/>
      </c>
      <c r="H18398">
        <f>IF(F18398="","",IF(F18398&gt;0,10*F18398^2,0))</f>
        <v/>
      </c>
    </row>
    <row r="18399">
      <c r="A18399">
        <f>Input!A18399</f>
        <v/>
      </c>
      <c r="B18399">
        <f>IF(ISNUMBER(Input!B18399),IF(AND(Input!B18399&gt;=20,Input!B18399&lt;=700),Input!B18399,""),"")</f>
        <v/>
      </c>
      <c r="C18399">
        <f>IF(B18399="","",INT(A18399))</f>
        <v/>
      </c>
      <c r="D18399">
        <f>IF(B18399="","",HOUR(A18399))</f>
        <v/>
      </c>
      <c r="E18399">
        <f>IF(B18399="","",IF(INPUT!$I$1="","",IF(C18399&lt;(INT(INPUT!$I$1)-INPUT!$I$2),"Off Meds",IF(C18399&lt;=(INT(INPUT!$I$1)+INPUT!$I$2),"Washout","On Meds"))))</f>
        <v/>
      </c>
      <c r="F18399">
        <f>IF(B18399="","",1.509*(LN(B18399)^1.084-5.381))</f>
        <v/>
      </c>
      <c r="G18399">
        <f>IF(F18399="","",IF(F18399&lt;0,10*F18399^2,0))</f>
        <v/>
      </c>
      <c r="H18399">
        <f>IF(F18399="","",IF(F18399&gt;0,10*F18399^2,0))</f>
        <v/>
      </c>
    </row>
    <row r="18400">
      <c r="A18400">
        <f>Input!A18400</f>
        <v/>
      </c>
      <c r="B18400">
        <f>IF(ISNUMBER(Input!B18400),IF(AND(Input!B18400&gt;=20,Input!B18400&lt;=700),Input!B18400,""),"")</f>
        <v/>
      </c>
      <c r="C18400">
        <f>IF(B18400="","",INT(A18400))</f>
        <v/>
      </c>
      <c r="D18400">
        <f>IF(B18400="","",HOUR(A18400))</f>
        <v/>
      </c>
      <c r="E18400">
        <f>IF(B18400="","",IF(INPUT!$I$1="","",IF(C18400&lt;(INT(INPUT!$I$1)-INPUT!$I$2),"Off Meds",IF(C18400&lt;=(INT(INPUT!$I$1)+INPUT!$I$2),"Washout","On Meds"))))</f>
        <v/>
      </c>
      <c r="F18400">
        <f>IF(B18400="","",1.509*(LN(B18400)^1.084-5.381))</f>
        <v/>
      </c>
      <c r="G18400">
        <f>IF(F18400="","",IF(F18400&lt;0,10*F18400^2,0))</f>
        <v/>
      </c>
      <c r="H18400">
        <f>IF(F18400="","",IF(F18400&gt;0,10*F18400^2,0))</f>
        <v/>
      </c>
    </row>
    <row r="18401">
      <c r="A18401">
        <f>Input!A18401</f>
        <v/>
      </c>
      <c r="B18401">
        <f>IF(ISNUMBER(Input!B18401),IF(AND(Input!B18401&gt;=20,Input!B18401&lt;=700),Input!B18401,""),"")</f>
        <v/>
      </c>
      <c r="C18401">
        <f>IF(B18401="","",INT(A18401))</f>
        <v/>
      </c>
      <c r="D18401">
        <f>IF(B18401="","",HOUR(A18401))</f>
        <v/>
      </c>
      <c r="E18401">
        <f>IF(B18401="","",IF(INPUT!$I$1="","",IF(C18401&lt;(INT(INPUT!$I$1)-INPUT!$I$2),"Off Meds",IF(C18401&lt;=(INT(INPUT!$I$1)+INPUT!$I$2),"Washout","On Meds"))))</f>
        <v/>
      </c>
      <c r="F18401">
        <f>IF(B18401="","",1.509*(LN(B18401)^1.084-5.381))</f>
        <v/>
      </c>
      <c r="G18401">
        <f>IF(F18401="","",IF(F18401&lt;0,10*F18401^2,0))</f>
        <v/>
      </c>
      <c r="H18401">
        <f>IF(F18401="","",IF(F18401&gt;0,10*F18401^2,0))</f>
        <v/>
      </c>
    </row>
    <row r="18402">
      <c r="A18402">
        <f>Input!A18402</f>
        <v/>
      </c>
      <c r="B18402">
        <f>IF(ISNUMBER(Input!B18402),IF(AND(Input!B18402&gt;=20,Input!B18402&lt;=700),Input!B18402,""),"")</f>
        <v/>
      </c>
      <c r="C18402">
        <f>IF(B18402="","",INT(A18402))</f>
        <v/>
      </c>
      <c r="D18402">
        <f>IF(B18402="","",HOUR(A18402))</f>
        <v/>
      </c>
      <c r="E18402">
        <f>IF(B18402="","",IF(INPUT!$I$1="","",IF(C18402&lt;(INT(INPUT!$I$1)-INPUT!$I$2),"Off Meds",IF(C18402&lt;=(INT(INPUT!$I$1)+INPUT!$I$2),"Washout","On Meds"))))</f>
        <v/>
      </c>
      <c r="F18402">
        <f>IF(B18402="","",1.509*(LN(B18402)^1.084-5.381))</f>
        <v/>
      </c>
      <c r="G18402">
        <f>IF(F18402="","",IF(F18402&lt;0,10*F18402^2,0))</f>
        <v/>
      </c>
      <c r="H18402">
        <f>IF(F18402="","",IF(F18402&gt;0,10*F18402^2,0))</f>
        <v/>
      </c>
    </row>
    <row r="18403">
      <c r="A18403">
        <f>Input!A18403</f>
        <v/>
      </c>
      <c r="B18403">
        <f>IF(ISNUMBER(Input!B18403),IF(AND(Input!B18403&gt;=20,Input!B18403&lt;=700),Input!B18403,""),"")</f>
        <v/>
      </c>
      <c r="C18403">
        <f>IF(B18403="","",INT(A18403))</f>
        <v/>
      </c>
      <c r="D18403">
        <f>IF(B18403="","",HOUR(A18403))</f>
        <v/>
      </c>
      <c r="E18403">
        <f>IF(B18403="","",IF(INPUT!$I$1="","",IF(C18403&lt;(INT(INPUT!$I$1)-INPUT!$I$2),"Off Meds",IF(C18403&lt;=(INT(INPUT!$I$1)+INPUT!$I$2),"Washout","On Meds"))))</f>
        <v/>
      </c>
      <c r="F18403">
        <f>IF(B18403="","",1.509*(LN(B18403)^1.084-5.381))</f>
        <v/>
      </c>
      <c r="G18403">
        <f>IF(F18403="","",IF(F18403&lt;0,10*F18403^2,0))</f>
        <v/>
      </c>
      <c r="H18403">
        <f>IF(F18403="","",IF(F18403&gt;0,10*F18403^2,0))</f>
        <v/>
      </c>
    </row>
    <row r="18404">
      <c r="A18404">
        <f>Input!A18404</f>
        <v/>
      </c>
      <c r="B18404">
        <f>IF(ISNUMBER(Input!B18404),IF(AND(Input!B18404&gt;=20,Input!B18404&lt;=700),Input!B18404,""),"")</f>
        <v/>
      </c>
      <c r="C18404">
        <f>IF(B18404="","",INT(A18404))</f>
        <v/>
      </c>
      <c r="D18404">
        <f>IF(B18404="","",HOUR(A18404))</f>
        <v/>
      </c>
      <c r="E18404">
        <f>IF(B18404="","",IF(INPUT!$I$1="","",IF(C18404&lt;(INT(INPUT!$I$1)-INPUT!$I$2),"Off Meds",IF(C18404&lt;=(INT(INPUT!$I$1)+INPUT!$I$2),"Washout","On Meds"))))</f>
        <v/>
      </c>
      <c r="F18404">
        <f>IF(B18404="","",1.509*(LN(B18404)^1.084-5.381))</f>
        <v/>
      </c>
      <c r="G18404">
        <f>IF(F18404="","",IF(F18404&lt;0,10*F18404^2,0))</f>
        <v/>
      </c>
      <c r="H18404">
        <f>IF(F18404="","",IF(F18404&gt;0,10*F18404^2,0))</f>
        <v/>
      </c>
    </row>
    <row r="18405">
      <c r="A18405">
        <f>Input!A18405</f>
        <v/>
      </c>
      <c r="B18405">
        <f>IF(ISNUMBER(Input!B18405),IF(AND(Input!B18405&gt;=20,Input!B18405&lt;=700),Input!B18405,""),"")</f>
        <v/>
      </c>
      <c r="C18405">
        <f>IF(B18405="","",INT(A18405))</f>
        <v/>
      </c>
      <c r="D18405">
        <f>IF(B18405="","",HOUR(A18405))</f>
        <v/>
      </c>
      <c r="E18405">
        <f>IF(B18405="","",IF(INPUT!$I$1="","",IF(C18405&lt;(INT(INPUT!$I$1)-INPUT!$I$2),"Off Meds",IF(C18405&lt;=(INT(INPUT!$I$1)+INPUT!$I$2),"Washout","On Meds"))))</f>
        <v/>
      </c>
      <c r="F18405">
        <f>IF(B18405="","",1.509*(LN(B18405)^1.084-5.381))</f>
        <v/>
      </c>
      <c r="G18405">
        <f>IF(F18405="","",IF(F18405&lt;0,10*F18405^2,0))</f>
        <v/>
      </c>
      <c r="H18405">
        <f>IF(F18405="","",IF(F18405&gt;0,10*F18405^2,0))</f>
        <v/>
      </c>
    </row>
    <row r="18406">
      <c r="A18406">
        <f>Input!A18406</f>
        <v/>
      </c>
      <c r="B18406">
        <f>IF(ISNUMBER(Input!B18406),IF(AND(Input!B18406&gt;=20,Input!B18406&lt;=700),Input!B18406,""),"")</f>
        <v/>
      </c>
      <c r="C18406">
        <f>IF(B18406="","",INT(A18406))</f>
        <v/>
      </c>
      <c r="D18406">
        <f>IF(B18406="","",HOUR(A18406))</f>
        <v/>
      </c>
      <c r="E18406">
        <f>IF(B18406="","",IF(INPUT!$I$1="","",IF(C18406&lt;(INT(INPUT!$I$1)-INPUT!$I$2),"Off Meds",IF(C18406&lt;=(INT(INPUT!$I$1)+INPUT!$I$2),"Washout","On Meds"))))</f>
        <v/>
      </c>
      <c r="F18406">
        <f>IF(B18406="","",1.509*(LN(B18406)^1.084-5.381))</f>
        <v/>
      </c>
      <c r="G18406">
        <f>IF(F18406="","",IF(F18406&lt;0,10*F18406^2,0))</f>
        <v/>
      </c>
      <c r="H18406">
        <f>IF(F18406="","",IF(F18406&gt;0,10*F18406^2,0))</f>
        <v/>
      </c>
    </row>
    <row r="18407">
      <c r="A18407">
        <f>Input!A18407</f>
        <v/>
      </c>
      <c r="B18407">
        <f>IF(ISNUMBER(Input!B18407),IF(AND(Input!B18407&gt;=20,Input!B18407&lt;=700),Input!B18407,""),"")</f>
        <v/>
      </c>
      <c r="C18407">
        <f>IF(B18407="","",INT(A18407))</f>
        <v/>
      </c>
      <c r="D18407">
        <f>IF(B18407="","",HOUR(A18407))</f>
        <v/>
      </c>
      <c r="E18407">
        <f>IF(B18407="","",IF(INPUT!$I$1="","",IF(C18407&lt;(INT(INPUT!$I$1)-INPUT!$I$2),"Off Meds",IF(C18407&lt;=(INT(INPUT!$I$1)+INPUT!$I$2),"Washout","On Meds"))))</f>
        <v/>
      </c>
      <c r="F18407">
        <f>IF(B18407="","",1.509*(LN(B18407)^1.084-5.381))</f>
        <v/>
      </c>
      <c r="G18407">
        <f>IF(F18407="","",IF(F18407&lt;0,10*F18407^2,0))</f>
        <v/>
      </c>
      <c r="H18407">
        <f>IF(F18407="","",IF(F18407&gt;0,10*F18407^2,0))</f>
        <v/>
      </c>
    </row>
    <row r="18408">
      <c r="A18408">
        <f>Input!A18408</f>
        <v/>
      </c>
      <c r="B18408">
        <f>IF(ISNUMBER(Input!B18408),IF(AND(Input!B18408&gt;=20,Input!B18408&lt;=700),Input!B18408,""),"")</f>
        <v/>
      </c>
      <c r="C18408">
        <f>IF(B18408="","",INT(A18408))</f>
        <v/>
      </c>
      <c r="D18408">
        <f>IF(B18408="","",HOUR(A18408))</f>
        <v/>
      </c>
      <c r="E18408">
        <f>IF(B18408="","",IF(INPUT!$I$1="","",IF(C18408&lt;(INT(INPUT!$I$1)-INPUT!$I$2),"Off Meds",IF(C18408&lt;=(INT(INPUT!$I$1)+INPUT!$I$2),"Washout","On Meds"))))</f>
        <v/>
      </c>
      <c r="F18408">
        <f>IF(B18408="","",1.509*(LN(B18408)^1.084-5.381))</f>
        <v/>
      </c>
      <c r="G18408">
        <f>IF(F18408="","",IF(F18408&lt;0,10*F18408^2,0))</f>
        <v/>
      </c>
      <c r="H18408">
        <f>IF(F18408="","",IF(F18408&gt;0,10*F18408^2,0))</f>
        <v/>
      </c>
    </row>
    <row r="18409">
      <c r="A18409">
        <f>Input!A18409</f>
        <v/>
      </c>
      <c r="B18409">
        <f>IF(ISNUMBER(Input!B18409),IF(AND(Input!B18409&gt;=20,Input!B18409&lt;=700),Input!B18409,""),"")</f>
        <v/>
      </c>
      <c r="C18409">
        <f>IF(B18409="","",INT(A18409))</f>
        <v/>
      </c>
      <c r="D18409">
        <f>IF(B18409="","",HOUR(A18409))</f>
        <v/>
      </c>
      <c r="E18409">
        <f>IF(B18409="","",IF(INPUT!$I$1="","",IF(C18409&lt;(INT(INPUT!$I$1)-INPUT!$I$2),"Off Meds",IF(C18409&lt;=(INT(INPUT!$I$1)+INPUT!$I$2),"Washout","On Meds"))))</f>
        <v/>
      </c>
      <c r="F18409">
        <f>IF(B18409="","",1.509*(LN(B18409)^1.084-5.381))</f>
        <v/>
      </c>
      <c r="G18409">
        <f>IF(F18409="","",IF(F18409&lt;0,10*F18409^2,0))</f>
        <v/>
      </c>
      <c r="H18409">
        <f>IF(F18409="","",IF(F18409&gt;0,10*F18409^2,0))</f>
        <v/>
      </c>
    </row>
    <row r="18410">
      <c r="A18410">
        <f>Input!A18410</f>
        <v/>
      </c>
      <c r="B18410">
        <f>IF(ISNUMBER(Input!B18410),IF(AND(Input!B18410&gt;=20,Input!B18410&lt;=700),Input!B18410,""),"")</f>
        <v/>
      </c>
      <c r="C18410">
        <f>IF(B18410="","",INT(A18410))</f>
        <v/>
      </c>
      <c r="D18410">
        <f>IF(B18410="","",HOUR(A18410))</f>
        <v/>
      </c>
      <c r="E18410">
        <f>IF(B18410="","",IF(INPUT!$I$1="","",IF(C18410&lt;(INT(INPUT!$I$1)-INPUT!$I$2),"Off Meds",IF(C18410&lt;=(INT(INPUT!$I$1)+INPUT!$I$2),"Washout","On Meds"))))</f>
        <v/>
      </c>
      <c r="F18410">
        <f>IF(B18410="","",1.509*(LN(B18410)^1.084-5.381))</f>
        <v/>
      </c>
      <c r="G18410">
        <f>IF(F18410="","",IF(F18410&lt;0,10*F18410^2,0))</f>
        <v/>
      </c>
      <c r="H18410">
        <f>IF(F18410="","",IF(F18410&gt;0,10*F18410^2,0))</f>
        <v/>
      </c>
    </row>
    <row r="18411">
      <c r="A18411">
        <f>Input!A18411</f>
        <v/>
      </c>
      <c r="B18411">
        <f>IF(ISNUMBER(Input!B18411),IF(AND(Input!B18411&gt;=20,Input!B18411&lt;=700),Input!B18411,""),"")</f>
        <v/>
      </c>
      <c r="C18411">
        <f>IF(B18411="","",INT(A18411))</f>
        <v/>
      </c>
      <c r="D18411">
        <f>IF(B18411="","",HOUR(A18411))</f>
        <v/>
      </c>
      <c r="E18411">
        <f>IF(B18411="","",IF(INPUT!$I$1="","",IF(C18411&lt;(INT(INPUT!$I$1)-INPUT!$I$2),"Off Meds",IF(C18411&lt;=(INT(INPUT!$I$1)+INPUT!$I$2),"Washout","On Meds"))))</f>
        <v/>
      </c>
      <c r="F18411">
        <f>IF(B18411="","",1.509*(LN(B18411)^1.084-5.381))</f>
        <v/>
      </c>
      <c r="G18411">
        <f>IF(F18411="","",IF(F18411&lt;0,10*F18411^2,0))</f>
        <v/>
      </c>
      <c r="H18411">
        <f>IF(F18411="","",IF(F18411&gt;0,10*F18411^2,0))</f>
        <v/>
      </c>
    </row>
    <row r="18412">
      <c r="A18412">
        <f>Input!A18412</f>
        <v/>
      </c>
      <c r="B18412">
        <f>IF(ISNUMBER(Input!B18412),IF(AND(Input!B18412&gt;=20,Input!B18412&lt;=700),Input!B18412,""),"")</f>
        <v/>
      </c>
      <c r="C18412">
        <f>IF(B18412="","",INT(A18412))</f>
        <v/>
      </c>
      <c r="D18412">
        <f>IF(B18412="","",HOUR(A18412))</f>
        <v/>
      </c>
      <c r="E18412">
        <f>IF(B18412="","",IF(INPUT!$I$1="","",IF(C18412&lt;(INT(INPUT!$I$1)-INPUT!$I$2),"Off Meds",IF(C18412&lt;=(INT(INPUT!$I$1)+INPUT!$I$2),"Washout","On Meds"))))</f>
        <v/>
      </c>
      <c r="F18412">
        <f>IF(B18412="","",1.509*(LN(B18412)^1.084-5.381))</f>
        <v/>
      </c>
      <c r="G18412">
        <f>IF(F18412="","",IF(F18412&lt;0,10*F18412^2,0))</f>
        <v/>
      </c>
      <c r="H18412">
        <f>IF(F18412="","",IF(F18412&gt;0,10*F18412^2,0))</f>
        <v/>
      </c>
    </row>
    <row r="18413">
      <c r="A18413">
        <f>Input!A18413</f>
        <v/>
      </c>
      <c r="B18413">
        <f>IF(ISNUMBER(Input!B18413),IF(AND(Input!B18413&gt;=20,Input!B18413&lt;=700),Input!B18413,""),"")</f>
        <v/>
      </c>
      <c r="C18413">
        <f>IF(B18413="","",INT(A18413))</f>
        <v/>
      </c>
      <c r="D18413">
        <f>IF(B18413="","",HOUR(A18413))</f>
        <v/>
      </c>
      <c r="E18413">
        <f>IF(B18413="","",IF(INPUT!$I$1="","",IF(C18413&lt;(INT(INPUT!$I$1)-INPUT!$I$2),"Off Meds",IF(C18413&lt;=(INT(INPUT!$I$1)+INPUT!$I$2),"Washout","On Meds"))))</f>
        <v/>
      </c>
      <c r="F18413">
        <f>IF(B18413="","",1.509*(LN(B18413)^1.084-5.381))</f>
        <v/>
      </c>
      <c r="G18413">
        <f>IF(F18413="","",IF(F18413&lt;0,10*F18413^2,0))</f>
        <v/>
      </c>
      <c r="H18413">
        <f>IF(F18413="","",IF(F18413&gt;0,10*F18413^2,0))</f>
        <v/>
      </c>
    </row>
    <row r="18414">
      <c r="A18414">
        <f>Input!A18414</f>
        <v/>
      </c>
      <c r="B18414">
        <f>IF(ISNUMBER(Input!B18414),IF(AND(Input!B18414&gt;=20,Input!B18414&lt;=700),Input!B18414,""),"")</f>
        <v/>
      </c>
      <c r="C18414">
        <f>IF(B18414="","",INT(A18414))</f>
        <v/>
      </c>
      <c r="D18414">
        <f>IF(B18414="","",HOUR(A18414))</f>
        <v/>
      </c>
      <c r="E18414">
        <f>IF(B18414="","",IF(INPUT!$I$1="","",IF(C18414&lt;(INT(INPUT!$I$1)-INPUT!$I$2),"Off Meds",IF(C18414&lt;=(INT(INPUT!$I$1)+INPUT!$I$2),"Washout","On Meds"))))</f>
        <v/>
      </c>
      <c r="F18414">
        <f>IF(B18414="","",1.509*(LN(B18414)^1.084-5.381))</f>
        <v/>
      </c>
      <c r="G18414">
        <f>IF(F18414="","",IF(F18414&lt;0,10*F18414^2,0))</f>
        <v/>
      </c>
      <c r="H18414">
        <f>IF(F18414="","",IF(F18414&gt;0,10*F18414^2,0))</f>
        <v/>
      </c>
    </row>
    <row r="18415">
      <c r="A18415">
        <f>Input!A18415</f>
        <v/>
      </c>
      <c r="B18415">
        <f>IF(ISNUMBER(Input!B18415),IF(AND(Input!B18415&gt;=20,Input!B18415&lt;=700),Input!B18415,""),"")</f>
        <v/>
      </c>
      <c r="C18415">
        <f>IF(B18415="","",INT(A18415))</f>
        <v/>
      </c>
      <c r="D18415">
        <f>IF(B18415="","",HOUR(A18415))</f>
        <v/>
      </c>
      <c r="E18415">
        <f>IF(B18415="","",IF(INPUT!$I$1="","",IF(C18415&lt;(INT(INPUT!$I$1)-INPUT!$I$2),"Off Meds",IF(C18415&lt;=(INT(INPUT!$I$1)+INPUT!$I$2),"Washout","On Meds"))))</f>
        <v/>
      </c>
      <c r="F18415">
        <f>IF(B18415="","",1.509*(LN(B18415)^1.084-5.381))</f>
        <v/>
      </c>
      <c r="G18415">
        <f>IF(F18415="","",IF(F18415&lt;0,10*F18415^2,0))</f>
        <v/>
      </c>
      <c r="H18415">
        <f>IF(F18415="","",IF(F18415&gt;0,10*F18415^2,0))</f>
        <v/>
      </c>
    </row>
    <row r="18416">
      <c r="A18416">
        <f>Input!A18416</f>
        <v/>
      </c>
      <c r="B18416">
        <f>IF(ISNUMBER(Input!B18416),IF(AND(Input!B18416&gt;=20,Input!B18416&lt;=700),Input!B18416,""),"")</f>
        <v/>
      </c>
      <c r="C18416">
        <f>IF(B18416="","",INT(A18416))</f>
        <v/>
      </c>
      <c r="D18416">
        <f>IF(B18416="","",HOUR(A18416))</f>
        <v/>
      </c>
      <c r="E18416">
        <f>IF(B18416="","",IF(INPUT!$I$1="","",IF(C18416&lt;(INT(INPUT!$I$1)-INPUT!$I$2),"Off Meds",IF(C18416&lt;=(INT(INPUT!$I$1)+INPUT!$I$2),"Washout","On Meds"))))</f>
        <v/>
      </c>
      <c r="F18416">
        <f>IF(B18416="","",1.509*(LN(B18416)^1.084-5.381))</f>
        <v/>
      </c>
      <c r="G18416">
        <f>IF(F18416="","",IF(F18416&lt;0,10*F18416^2,0))</f>
        <v/>
      </c>
      <c r="H18416">
        <f>IF(F18416="","",IF(F18416&gt;0,10*F18416^2,0))</f>
        <v/>
      </c>
    </row>
    <row r="18417">
      <c r="A18417">
        <f>Input!A18417</f>
        <v/>
      </c>
      <c r="B18417">
        <f>IF(ISNUMBER(Input!B18417),IF(AND(Input!B18417&gt;=20,Input!B18417&lt;=700),Input!B18417,""),"")</f>
        <v/>
      </c>
      <c r="C18417">
        <f>IF(B18417="","",INT(A18417))</f>
        <v/>
      </c>
      <c r="D18417">
        <f>IF(B18417="","",HOUR(A18417))</f>
        <v/>
      </c>
      <c r="E18417">
        <f>IF(B18417="","",IF(INPUT!$I$1="","",IF(C18417&lt;(INT(INPUT!$I$1)-INPUT!$I$2),"Off Meds",IF(C18417&lt;=(INT(INPUT!$I$1)+INPUT!$I$2),"Washout","On Meds"))))</f>
        <v/>
      </c>
      <c r="F18417">
        <f>IF(B18417="","",1.509*(LN(B18417)^1.084-5.381))</f>
        <v/>
      </c>
      <c r="G18417">
        <f>IF(F18417="","",IF(F18417&lt;0,10*F18417^2,0))</f>
        <v/>
      </c>
      <c r="H18417">
        <f>IF(F18417="","",IF(F18417&gt;0,10*F18417^2,0))</f>
        <v/>
      </c>
    </row>
    <row r="18418">
      <c r="A18418">
        <f>Input!A18418</f>
        <v/>
      </c>
      <c r="B18418">
        <f>IF(ISNUMBER(Input!B18418),IF(AND(Input!B18418&gt;=20,Input!B18418&lt;=700),Input!B18418,""),"")</f>
        <v/>
      </c>
      <c r="C18418">
        <f>IF(B18418="","",INT(A18418))</f>
        <v/>
      </c>
      <c r="D18418">
        <f>IF(B18418="","",HOUR(A18418))</f>
        <v/>
      </c>
      <c r="E18418">
        <f>IF(B18418="","",IF(INPUT!$I$1="","",IF(C18418&lt;(INT(INPUT!$I$1)-INPUT!$I$2),"Off Meds",IF(C18418&lt;=(INT(INPUT!$I$1)+INPUT!$I$2),"Washout","On Meds"))))</f>
        <v/>
      </c>
      <c r="F18418">
        <f>IF(B18418="","",1.509*(LN(B18418)^1.084-5.381))</f>
        <v/>
      </c>
      <c r="G18418">
        <f>IF(F18418="","",IF(F18418&lt;0,10*F18418^2,0))</f>
        <v/>
      </c>
      <c r="H18418">
        <f>IF(F18418="","",IF(F18418&gt;0,10*F18418^2,0))</f>
        <v/>
      </c>
    </row>
    <row r="18419">
      <c r="A18419">
        <f>Input!A18419</f>
        <v/>
      </c>
      <c r="B18419">
        <f>IF(ISNUMBER(Input!B18419),IF(AND(Input!B18419&gt;=20,Input!B18419&lt;=700),Input!B18419,""),"")</f>
        <v/>
      </c>
      <c r="C18419">
        <f>IF(B18419="","",INT(A18419))</f>
        <v/>
      </c>
      <c r="D18419">
        <f>IF(B18419="","",HOUR(A18419))</f>
        <v/>
      </c>
      <c r="E18419">
        <f>IF(B18419="","",IF(INPUT!$I$1="","",IF(C18419&lt;(INT(INPUT!$I$1)-INPUT!$I$2),"Off Meds",IF(C18419&lt;=(INT(INPUT!$I$1)+INPUT!$I$2),"Washout","On Meds"))))</f>
        <v/>
      </c>
      <c r="F18419">
        <f>IF(B18419="","",1.509*(LN(B18419)^1.084-5.381))</f>
        <v/>
      </c>
      <c r="G18419">
        <f>IF(F18419="","",IF(F18419&lt;0,10*F18419^2,0))</f>
        <v/>
      </c>
      <c r="H18419">
        <f>IF(F18419="","",IF(F18419&gt;0,10*F18419^2,0))</f>
        <v/>
      </c>
    </row>
    <row r="18420">
      <c r="A18420">
        <f>Input!A18420</f>
        <v/>
      </c>
      <c r="B18420">
        <f>IF(ISNUMBER(Input!B18420),IF(AND(Input!B18420&gt;=20,Input!B18420&lt;=700),Input!B18420,""),"")</f>
        <v/>
      </c>
      <c r="C18420">
        <f>IF(B18420="","",INT(A18420))</f>
        <v/>
      </c>
      <c r="D18420">
        <f>IF(B18420="","",HOUR(A18420))</f>
        <v/>
      </c>
      <c r="E18420">
        <f>IF(B18420="","",IF(INPUT!$I$1="","",IF(C18420&lt;(INT(INPUT!$I$1)-INPUT!$I$2),"Off Meds",IF(C18420&lt;=(INT(INPUT!$I$1)+INPUT!$I$2),"Washout","On Meds"))))</f>
        <v/>
      </c>
      <c r="F18420">
        <f>IF(B18420="","",1.509*(LN(B18420)^1.084-5.381))</f>
        <v/>
      </c>
      <c r="G18420">
        <f>IF(F18420="","",IF(F18420&lt;0,10*F18420^2,0))</f>
        <v/>
      </c>
      <c r="H18420">
        <f>IF(F18420="","",IF(F18420&gt;0,10*F18420^2,0))</f>
        <v/>
      </c>
    </row>
    <row r="18421">
      <c r="A18421">
        <f>Input!A18421</f>
        <v/>
      </c>
      <c r="B18421">
        <f>IF(ISNUMBER(Input!B18421),IF(AND(Input!B18421&gt;=20,Input!B18421&lt;=700),Input!B18421,""),"")</f>
        <v/>
      </c>
      <c r="C18421">
        <f>IF(B18421="","",INT(A18421))</f>
        <v/>
      </c>
      <c r="D18421">
        <f>IF(B18421="","",HOUR(A18421))</f>
        <v/>
      </c>
      <c r="E18421">
        <f>IF(B18421="","",IF(INPUT!$I$1="","",IF(C18421&lt;(INT(INPUT!$I$1)-INPUT!$I$2),"Off Meds",IF(C18421&lt;=(INT(INPUT!$I$1)+INPUT!$I$2),"Washout","On Meds"))))</f>
        <v/>
      </c>
      <c r="F18421">
        <f>IF(B18421="","",1.509*(LN(B18421)^1.084-5.381))</f>
        <v/>
      </c>
      <c r="G18421">
        <f>IF(F18421="","",IF(F18421&lt;0,10*F18421^2,0))</f>
        <v/>
      </c>
      <c r="H18421">
        <f>IF(F18421="","",IF(F18421&gt;0,10*F18421^2,0))</f>
        <v/>
      </c>
    </row>
    <row r="18422">
      <c r="A18422">
        <f>Input!A18422</f>
        <v/>
      </c>
      <c r="B18422">
        <f>IF(ISNUMBER(Input!B18422),IF(AND(Input!B18422&gt;=20,Input!B18422&lt;=700),Input!B18422,""),"")</f>
        <v/>
      </c>
      <c r="C18422">
        <f>IF(B18422="","",INT(A18422))</f>
        <v/>
      </c>
      <c r="D18422">
        <f>IF(B18422="","",HOUR(A18422))</f>
        <v/>
      </c>
      <c r="E18422">
        <f>IF(B18422="","",IF(INPUT!$I$1="","",IF(C18422&lt;(INT(INPUT!$I$1)-INPUT!$I$2),"Off Meds",IF(C18422&lt;=(INT(INPUT!$I$1)+INPUT!$I$2),"Washout","On Meds"))))</f>
        <v/>
      </c>
      <c r="F18422">
        <f>IF(B18422="","",1.509*(LN(B18422)^1.084-5.381))</f>
        <v/>
      </c>
      <c r="G18422">
        <f>IF(F18422="","",IF(F18422&lt;0,10*F18422^2,0))</f>
        <v/>
      </c>
      <c r="H18422">
        <f>IF(F18422="","",IF(F18422&gt;0,10*F18422^2,0))</f>
        <v/>
      </c>
    </row>
    <row r="18423">
      <c r="A18423">
        <f>Input!A18423</f>
        <v/>
      </c>
      <c r="B18423">
        <f>IF(ISNUMBER(Input!B18423),IF(AND(Input!B18423&gt;=20,Input!B18423&lt;=700),Input!B18423,""),"")</f>
        <v/>
      </c>
      <c r="C18423">
        <f>IF(B18423="","",INT(A18423))</f>
        <v/>
      </c>
      <c r="D18423">
        <f>IF(B18423="","",HOUR(A18423))</f>
        <v/>
      </c>
      <c r="E18423">
        <f>IF(B18423="","",IF(INPUT!$I$1="","",IF(C18423&lt;(INT(INPUT!$I$1)-INPUT!$I$2),"Off Meds",IF(C18423&lt;=(INT(INPUT!$I$1)+INPUT!$I$2),"Washout","On Meds"))))</f>
        <v/>
      </c>
      <c r="F18423">
        <f>IF(B18423="","",1.509*(LN(B18423)^1.084-5.381))</f>
        <v/>
      </c>
      <c r="G18423">
        <f>IF(F18423="","",IF(F18423&lt;0,10*F18423^2,0))</f>
        <v/>
      </c>
      <c r="H18423">
        <f>IF(F18423="","",IF(F18423&gt;0,10*F18423^2,0))</f>
        <v/>
      </c>
    </row>
    <row r="18424">
      <c r="A18424">
        <f>Input!A18424</f>
        <v/>
      </c>
      <c r="B18424">
        <f>IF(ISNUMBER(Input!B18424),IF(AND(Input!B18424&gt;=20,Input!B18424&lt;=700),Input!B18424,""),"")</f>
        <v/>
      </c>
      <c r="C18424">
        <f>IF(B18424="","",INT(A18424))</f>
        <v/>
      </c>
      <c r="D18424">
        <f>IF(B18424="","",HOUR(A18424))</f>
        <v/>
      </c>
      <c r="E18424">
        <f>IF(B18424="","",IF(INPUT!$I$1="","",IF(C18424&lt;(INT(INPUT!$I$1)-INPUT!$I$2),"Off Meds",IF(C18424&lt;=(INT(INPUT!$I$1)+INPUT!$I$2),"Washout","On Meds"))))</f>
        <v/>
      </c>
      <c r="F18424">
        <f>IF(B18424="","",1.509*(LN(B18424)^1.084-5.381))</f>
        <v/>
      </c>
      <c r="G18424">
        <f>IF(F18424="","",IF(F18424&lt;0,10*F18424^2,0))</f>
        <v/>
      </c>
      <c r="H18424">
        <f>IF(F18424="","",IF(F18424&gt;0,10*F18424^2,0))</f>
        <v/>
      </c>
    </row>
    <row r="18425">
      <c r="A18425">
        <f>Input!A18425</f>
        <v/>
      </c>
      <c r="B18425">
        <f>IF(ISNUMBER(Input!B18425),IF(AND(Input!B18425&gt;=20,Input!B18425&lt;=700),Input!B18425,""),"")</f>
        <v/>
      </c>
      <c r="C18425">
        <f>IF(B18425="","",INT(A18425))</f>
        <v/>
      </c>
      <c r="D18425">
        <f>IF(B18425="","",HOUR(A18425))</f>
        <v/>
      </c>
      <c r="E18425">
        <f>IF(B18425="","",IF(INPUT!$I$1="","",IF(C18425&lt;(INT(INPUT!$I$1)-INPUT!$I$2),"Off Meds",IF(C18425&lt;=(INT(INPUT!$I$1)+INPUT!$I$2),"Washout","On Meds"))))</f>
        <v/>
      </c>
      <c r="F18425">
        <f>IF(B18425="","",1.509*(LN(B18425)^1.084-5.381))</f>
        <v/>
      </c>
      <c r="G18425">
        <f>IF(F18425="","",IF(F18425&lt;0,10*F18425^2,0))</f>
        <v/>
      </c>
      <c r="H18425">
        <f>IF(F18425="","",IF(F18425&gt;0,10*F18425^2,0))</f>
        <v/>
      </c>
    </row>
    <row r="18426">
      <c r="A18426">
        <f>Input!A18426</f>
        <v/>
      </c>
      <c r="B18426">
        <f>IF(ISNUMBER(Input!B18426),IF(AND(Input!B18426&gt;=20,Input!B18426&lt;=700),Input!B18426,""),"")</f>
        <v/>
      </c>
      <c r="C18426">
        <f>IF(B18426="","",INT(A18426))</f>
        <v/>
      </c>
      <c r="D18426">
        <f>IF(B18426="","",HOUR(A18426))</f>
        <v/>
      </c>
      <c r="E18426">
        <f>IF(B18426="","",IF(INPUT!$I$1="","",IF(C18426&lt;(INT(INPUT!$I$1)-INPUT!$I$2),"Off Meds",IF(C18426&lt;=(INT(INPUT!$I$1)+INPUT!$I$2),"Washout","On Meds"))))</f>
        <v/>
      </c>
      <c r="F18426">
        <f>IF(B18426="","",1.509*(LN(B18426)^1.084-5.381))</f>
        <v/>
      </c>
      <c r="G18426">
        <f>IF(F18426="","",IF(F18426&lt;0,10*F18426^2,0))</f>
        <v/>
      </c>
      <c r="H18426">
        <f>IF(F18426="","",IF(F18426&gt;0,10*F18426^2,0))</f>
        <v/>
      </c>
    </row>
    <row r="18427">
      <c r="A18427">
        <f>Input!A18427</f>
        <v/>
      </c>
      <c r="B18427">
        <f>IF(ISNUMBER(Input!B18427),IF(AND(Input!B18427&gt;=20,Input!B18427&lt;=700),Input!B18427,""),"")</f>
        <v/>
      </c>
      <c r="C18427">
        <f>IF(B18427="","",INT(A18427))</f>
        <v/>
      </c>
      <c r="D18427">
        <f>IF(B18427="","",HOUR(A18427))</f>
        <v/>
      </c>
      <c r="E18427">
        <f>IF(B18427="","",IF(INPUT!$I$1="","",IF(C18427&lt;(INT(INPUT!$I$1)-INPUT!$I$2),"Off Meds",IF(C18427&lt;=(INT(INPUT!$I$1)+INPUT!$I$2),"Washout","On Meds"))))</f>
        <v/>
      </c>
      <c r="F18427">
        <f>IF(B18427="","",1.509*(LN(B18427)^1.084-5.381))</f>
        <v/>
      </c>
      <c r="G18427">
        <f>IF(F18427="","",IF(F18427&lt;0,10*F18427^2,0))</f>
        <v/>
      </c>
      <c r="H18427">
        <f>IF(F18427="","",IF(F18427&gt;0,10*F18427^2,0))</f>
        <v/>
      </c>
    </row>
    <row r="18428">
      <c r="A18428">
        <f>Input!A18428</f>
        <v/>
      </c>
      <c r="B18428">
        <f>IF(ISNUMBER(Input!B18428),IF(AND(Input!B18428&gt;=20,Input!B18428&lt;=700),Input!B18428,""),"")</f>
        <v/>
      </c>
      <c r="C18428">
        <f>IF(B18428="","",INT(A18428))</f>
        <v/>
      </c>
      <c r="D18428">
        <f>IF(B18428="","",HOUR(A18428))</f>
        <v/>
      </c>
      <c r="E18428">
        <f>IF(B18428="","",IF(INPUT!$I$1="","",IF(C18428&lt;(INT(INPUT!$I$1)-INPUT!$I$2),"Off Meds",IF(C18428&lt;=(INT(INPUT!$I$1)+INPUT!$I$2),"Washout","On Meds"))))</f>
        <v/>
      </c>
      <c r="F18428">
        <f>IF(B18428="","",1.509*(LN(B18428)^1.084-5.381))</f>
        <v/>
      </c>
      <c r="G18428">
        <f>IF(F18428="","",IF(F18428&lt;0,10*F18428^2,0))</f>
        <v/>
      </c>
      <c r="H18428">
        <f>IF(F18428="","",IF(F18428&gt;0,10*F18428^2,0))</f>
        <v/>
      </c>
    </row>
    <row r="18429">
      <c r="A18429">
        <f>Input!A18429</f>
        <v/>
      </c>
      <c r="B18429">
        <f>IF(ISNUMBER(Input!B18429),IF(AND(Input!B18429&gt;=20,Input!B18429&lt;=700),Input!B18429,""),"")</f>
        <v/>
      </c>
      <c r="C18429">
        <f>IF(B18429="","",INT(A18429))</f>
        <v/>
      </c>
      <c r="D18429">
        <f>IF(B18429="","",HOUR(A18429))</f>
        <v/>
      </c>
      <c r="E18429">
        <f>IF(B18429="","",IF(INPUT!$I$1="","",IF(C18429&lt;(INT(INPUT!$I$1)-INPUT!$I$2),"Off Meds",IF(C18429&lt;=(INT(INPUT!$I$1)+INPUT!$I$2),"Washout","On Meds"))))</f>
        <v/>
      </c>
      <c r="F18429">
        <f>IF(B18429="","",1.509*(LN(B18429)^1.084-5.381))</f>
        <v/>
      </c>
      <c r="G18429">
        <f>IF(F18429="","",IF(F18429&lt;0,10*F18429^2,0))</f>
        <v/>
      </c>
      <c r="H18429">
        <f>IF(F18429="","",IF(F18429&gt;0,10*F18429^2,0))</f>
        <v/>
      </c>
    </row>
    <row r="18430">
      <c r="A18430">
        <f>Input!A18430</f>
        <v/>
      </c>
      <c r="B18430">
        <f>IF(ISNUMBER(Input!B18430),IF(AND(Input!B18430&gt;=20,Input!B18430&lt;=700),Input!B18430,""),"")</f>
        <v/>
      </c>
      <c r="C18430">
        <f>IF(B18430="","",INT(A18430))</f>
        <v/>
      </c>
      <c r="D18430">
        <f>IF(B18430="","",HOUR(A18430))</f>
        <v/>
      </c>
      <c r="E18430">
        <f>IF(B18430="","",IF(INPUT!$I$1="","",IF(C18430&lt;(INT(INPUT!$I$1)-INPUT!$I$2),"Off Meds",IF(C18430&lt;=(INT(INPUT!$I$1)+INPUT!$I$2),"Washout","On Meds"))))</f>
        <v/>
      </c>
      <c r="F18430">
        <f>IF(B18430="","",1.509*(LN(B18430)^1.084-5.381))</f>
        <v/>
      </c>
      <c r="G18430">
        <f>IF(F18430="","",IF(F18430&lt;0,10*F18430^2,0))</f>
        <v/>
      </c>
      <c r="H18430">
        <f>IF(F18430="","",IF(F18430&gt;0,10*F18430^2,0))</f>
        <v/>
      </c>
    </row>
    <row r="18431">
      <c r="A18431">
        <f>Input!A18431</f>
        <v/>
      </c>
      <c r="B18431">
        <f>IF(ISNUMBER(Input!B18431),IF(AND(Input!B18431&gt;=20,Input!B18431&lt;=700),Input!B18431,""),"")</f>
        <v/>
      </c>
      <c r="C18431">
        <f>IF(B18431="","",INT(A18431))</f>
        <v/>
      </c>
      <c r="D18431">
        <f>IF(B18431="","",HOUR(A18431))</f>
        <v/>
      </c>
      <c r="E18431">
        <f>IF(B18431="","",IF(INPUT!$I$1="","",IF(C18431&lt;(INT(INPUT!$I$1)-INPUT!$I$2),"Off Meds",IF(C18431&lt;=(INT(INPUT!$I$1)+INPUT!$I$2),"Washout","On Meds"))))</f>
        <v/>
      </c>
      <c r="F18431">
        <f>IF(B18431="","",1.509*(LN(B18431)^1.084-5.381))</f>
        <v/>
      </c>
      <c r="G18431">
        <f>IF(F18431="","",IF(F18431&lt;0,10*F18431^2,0))</f>
        <v/>
      </c>
      <c r="H18431">
        <f>IF(F18431="","",IF(F18431&gt;0,10*F18431^2,0))</f>
        <v/>
      </c>
    </row>
    <row r="18432">
      <c r="A18432">
        <f>Input!A18432</f>
        <v/>
      </c>
      <c r="B18432">
        <f>IF(ISNUMBER(Input!B18432),IF(AND(Input!B18432&gt;=20,Input!B18432&lt;=700),Input!B18432,""),"")</f>
        <v/>
      </c>
      <c r="C18432">
        <f>IF(B18432="","",INT(A18432))</f>
        <v/>
      </c>
      <c r="D18432">
        <f>IF(B18432="","",HOUR(A18432))</f>
        <v/>
      </c>
      <c r="E18432">
        <f>IF(B18432="","",IF(INPUT!$I$1="","",IF(C18432&lt;(INT(INPUT!$I$1)-INPUT!$I$2),"Off Meds",IF(C18432&lt;=(INT(INPUT!$I$1)+INPUT!$I$2),"Washout","On Meds"))))</f>
        <v/>
      </c>
      <c r="F18432">
        <f>IF(B18432="","",1.509*(LN(B18432)^1.084-5.381))</f>
        <v/>
      </c>
      <c r="G18432">
        <f>IF(F18432="","",IF(F18432&lt;0,10*F18432^2,0))</f>
        <v/>
      </c>
      <c r="H18432">
        <f>IF(F18432="","",IF(F18432&gt;0,10*F18432^2,0))</f>
        <v/>
      </c>
    </row>
    <row r="18433">
      <c r="A18433">
        <f>Input!A18433</f>
        <v/>
      </c>
      <c r="B18433">
        <f>IF(ISNUMBER(Input!B18433),IF(AND(Input!B18433&gt;=20,Input!B18433&lt;=700),Input!B18433,""),"")</f>
        <v/>
      </c>
      <c r="C18433">
        <f>IF(B18433="","",INT(A18433))</f>
        <v/>
      </c>
      <c r="D18433">
        <f>IF(B18433="","",HOUR(A18433))</f>
        <v/>
      </c>
      <c r="E18433">
        <f>IF(B18433="","",IF(INPUT!$I$1="","",IF(C18433&lt;(INT(INPUT!$I$1)-INPUT!$I$2),"Off Meds",IF(C18433&lt;=(INT(INPUT!$I$1)+INPUT!$I$2),"Washout","On Meds"))))</f>
        <v/>
      </c>
      <c r="F18433">
        <f>IF(B18433="","",1.509*(LN(B18433)^1.084-5.381))</f>
        <v/>
      </c>
      <c r="G18433">
        <f>IF(F18433="","",IF(F18433&lt;0,10*F18433^2,0))</f>
        <v/>
      </c>
      <c r="H18433">
        <f>IF(F18433="","",IF(F18433&gt;0,10*F18433^2,0))</f>
        <v/>
      </c>
    </row>
    <row r="18434">
      <c r="A18434">
        <f>Input!A18434</f>
        <v/>
      </c>
      <c r="B18434">
        <f>IF(ISNUMBER(Input!B18434),IF(AND(Input!B18434&gt;=20,Input!B18434&lt;=700),Input!B18434,""),"")</f>
        <v/>
      </c>
      <c r="C18434">
        <f>IF(B18434="","",INT(A18434))</f>
        <v/>
      </c>
      <c r="D18434">
        <f>IF(B18434="","",HOUR(A18434))</f>
        <v/>
      </c>
      <c r="E18434">
        <f>IF(B18434="","",IF(INPUT!$I$1="","",IF(C18434&lt;(INT(INPUT!$I$1)-INPUT!$I$2),"Off Meds",IF(C18434&lt;=(INT(INPUT!$I$1)+INPUT!$I$2),"Washout","On Meds"))))</f>
        <v/>
      </c>
      <c r="F18434">
        <f>IF(B18434="","",1.509*(LN(B18434)^1.084-5.381))</f>
        <v/>
      </c>
      <c r="G18434">
        <f>IF(F18434="","",IF(F18434&lt;0,10*F18434^2,0))</f>
        <v/>
      </c>
      <c r="H18434">
        <f>IF(F18434="","",IF(F18434&gt;0,10*F18434^2,0))</f>
        <v/>
      </c>
    </row>
    <row r="18435">
      <c r="A18435">
        <f>Input!A18435</f>
        <v/>
      </c>
      <c r="B18435">
        <f>IF(ISNUMBER(Input!B18435),IF(AND(Input!B18435&gt;=20,Input!B18435&lt;=700),Input!B18435,""),"")</f>
        <v/>
      </c>
      <c r="C18435">
        <f>IF(B18435="","",INT(A18435))</f>
        <v/>
      </c>
      <c r="D18435">
        <f>IF(B18435="","",HOUR(A18435))</f>
        <v/>
      </c>
      <c r="E18435">
        <f>IF(B18435="","",IF(INPUT!$I$1="","",IF(C18435&lt;(INT(INPUT!$I$1)-INPUT!$I$2),"Off Meds",IF(C18435&lt;=(INT(INPUT!$I$1)+INPUT!$I$2),"Washout","On Meds"))))</f>
        <v/>
      </c>
      <c r="F18435">
        <f>IF(B18435="","",1.509*(LN(B18435)^1.084-5.381))</f>
        <v/>
      </c>
      <c r="G18435">
        <f>IF(F18435="","",IF(F18435&lt;0,10*F18435^2,0))</f>
        <v/>
      </c>
      <c r="H18435">
        <f>IF(F18435="","",IF(F18435&gt;0,10*F18435^2,0))</f>
        <v/>
      </c>
    </row>
    <row r="18436">
      <c r="A18436">
        <f>Input!A18436</f>
        <v/>
      </c>
      <c r="B18436">
        <f>IF(ISNUMBER(Input!B18436),IF(AND(Input!B18436&gt;=20,Input!B18436&lt;=700),Input!B18436,""),"")</f>
        <v/>
      </c>
      <c r="C18436">
        <f>IF(B18436="","",INT(A18436))</f>
        <v/>
      </c>
      <c r="D18436">
        <f>IF(B18436="","",HOUR(A18436))</f>
        <v/>
      </c>
      <c r="E18436">
        <f>IF(B18436="","",IF(INPUT!$I$1="","",IF(C18436&lt;(INT(INPUT!$I$1)-INPUT!$I$2),"Off Meds",IF(C18436&lt;=(INT(INPUT!$I$1)+INPUT!$I$2),"Washout","On Meds"))))</f>
        <v/>
      </c>
      <c r="F18436">
        <f>IF(B18436="","",1.509*(LN(B18436)^1.084-5.381))</f>
        <v/>
      </c>
      <c r="G18436">
        <f>IF(F18436="","",IF(F18436&lt;0,10*F18436^2,0))</f>
        <v/>
      </c>
      <c r="H18436">
        <f>IF(F18436="","",IF(F18436&gt;0,10*F18436^2,0))</f>
        <v/>
      </c>
    </row>
    <row r="18437">
      <c r="A18437">
        <f>Input!A18437</f>
        <v/>
      </c>
      <c r="B18437">
        <f>IF(ISNUMBER(Input!B18437),IF(AND(Input!B18437&gt;=20,Input!B18437&lt;=700),Input!B18437,""),"")</f>
        <v/>
      </c>
      <c r="C18437">
        <f>IF(B18437="","",INT(A18437))</f>
        <v/>
      </c>
      <c r="D18437">
        <f>IF(B18437="","",HOUR(A18437))</f>
        <v/>
      </c>
      <c r="E18437">
        <f>IF(B18437="","",IF(INPUT!$I$1="","",IF(C18437&lt;(INT(INPUT!$I$1)-INPUT!$I$2),"Off Meds",IF(C18437&lt;=(INT(INPUT!$I$1)+INPUT!$I$2),"Washout","On Meds"))))</f>
        <v/>
      </c>
      <c r="F18437">
        <f>IF(B18437="","",1.509*(LN(B18437)^1.084-5.381))</f>
        <v/>
      </c>
      <c r="G18437">
        <f>IF(F18437="","",IF(F18437&lt;0,10*F18437^2,0))</f>
        <v/>
      </c>
      <c r="H18437">
        <f>IF(F18437="","",IF(F18437&gt;0,10*F18437^2,0))</f>
        <v/>
      </c>
    </row>
    <row r="18438">
      <c r="A18438">
        <f>Input!A18438</f>
        <v/>
      </c>
      <c r="B18438">
        <f>IF(ISNUMBER(Input!B18438),IF(AND(Input!B18438&gt;=20,Input!B18438&lt;=700),Input!B18438,""),"")</f>
        <v/>
      </c>
      <c r="C18438">
        <f>IF(B18438="","",INT(A18438))</f>
        <v/>
      </c>
      <c r="D18438">
        <f>IF(B18438="","",HOUR(A18438))</f>
        <v/>
      </c>
      <c r="E18438">
        <f>IF(B18438="","",IF(INPUT!$I$1="","",IF(C18438&lt;(INT(INPUT!$I$1)-INPUT!$I$2),"Off Meds",IF(C18438&lt;=(INT(INPUT!$I$1)+INPUT!$I$2),"Washout","On Meds"))))</f>
        <v/>
      </c>
      <c r="F18438">
        <f>IF(B18438="","",1.509*(LN(B18438)^1.084-5.381))</f>
        <v/>
      </c>
      <c r="G18438">
        <f>IF(F18438="","",IF(F18438&lt;0,10*F18438^2,0))</f>
        <v/>
      </c>
      <c r="H18438">
        <f>IF(F18438="","",IF(F18438&gt;0,10*F18438^2,0))</f>
        <v/>
      </c>
    </row>
    <row r="18439">
      <c r="A18439">
        <f>Input!A18439</f>
        <v/>
      </c>
      <c r="B18439">
        <f>IF(ISNUMBER(Input!B18439),IF(AND(Input!B18439&gt;=20,Input!B18439&lt;=700),Input!B18439,""),"")</f>
        <v/>
      </c>
      <c r="C18439">
        <f>IF(B18439="","",INT(A18439))</f>
        <v/>
      </c>
      <c r="D18439">
        <f>IF(B18439="","",HOUR(A18439))</f>
        <v/>
      </c>
      <c r="E18439">
        <f>IF(B18439="","",IF(INPUT!$I$1="","",IF(C18439&lt;(INT(INPUT!$I$1)-INPUT!$I$2),"Off Meds",IF(C18439&lt;=(INT(INPUT!$I$1)+INPUT!$I$2),"Washout","On Meds"))))</f>
        <v/>
      </c>
      <c r="F18439">
        <f>IF(B18439="","",1.509*(LN(B18439)^1.084-5.381))</f>
        <v/>
      </c>
      <c r="G18439">
        <f>IF(F18439="","",IF(F18439&lt;0,10*F18439^2,0))</f>
        <v/>
      </c>
      <c r="H18439">
        <f>IF(F18439="","",IF(F18439&gt;0,10*F18439^2,0))</f>
        <v/>
      </c>
    </row>
    <row r="18440">
      <c r="A18440">
        <f>Input!A18440</f>
        <v/>
      </c>
      <c r="B18440">
        <f>IF(ISNUMBER(Input!B18440),IF(AND(Input!B18440&gt;=20,Input!B18440&lt;=700),Input!B18440,""),"")</f>
        <v/>
      </c>
      <c r="C18440">
        <f>IF(B18440="","",INT(A18440))</f>
        <v/>
      </c>
      <c r="D18440">
        <f>IF(B18440="","",HOUR(A18440))</f>
        <v/>
      </c>
      <c r="E18440">
        <f>IF(B18440="","",IF(INPUT!$I$1="","",IF(C18440&lt;(INT(INPUT!$I$1)-INPUT!$I$2),"Off Meds",IF(C18440&lt;=(INT(INPUT!$I$1)+INPUT!$I$2),"Washout","On Meds"))))</f>
        <v/>
      </c>
      <c r="F18440">
        <f>IF(B18440="","",1.509*(LN(B18440)^1.084-5.381))</f>
        <v/>
      </c>
      <c r="G18440">
        <f>IF(F18440="","",IF(F18440&lt;0,10*F18440^2,0))</f>
        <v/>
      </c>
      <c r="H18440">
        <f>IF(F18440="","",IF(F18440&gt;0,10*F18440^2,0))</f>
        <v/>
      </c>
    </row>
    <row r="18441">
      <c r="A18441">
        <f>Input!A18441</f>
        <v/>
      </c>
      <c r="B18441">
        <f>IF(ISNUMBER(Input!B18441),IF(AND(Input!B18441&gt;=20,Input!B18441&lt;=700),Input!B18441,""),"")</f>
        <v/>
      </c>
      <c r="C18441">
        <f>IF(B18441="","",INT(A18441))</f>
        <v/>
      </c>
      <c r="D18441">
        <f>IF(B18441="","",HOUR(A18441))</f>
        <v/>
      </c>
      <c r="E18441">
        <f>IF(B18441="","",IF(INPUT!$I$1="","",IF(C18441&lt;(INT(INPUT!$I$1)-INPUT!$I$2),"Off Meds",IF(C18441&lt;=(INT(INPUT!$I$1)+INPUT!$I$2),"Washout","On Meds"))))</f>
        <v/>
      </c>
      <c r="F18441">
        <f>IF(B18441="","",1.509*(LN(B18441)^1.084-5.381))</f>
        <v/>
      </c>
      <c r="G18441">
        <f>IF(F18441="","",IF(F18441&lt;0,10*F18441^2,0))</f>
        <v/>
      </c>
      <c r="H18441">
        <f>IF(F18441="","",IF(F18441&gt;0,10*F18441^2,0))</f>
        <v/>
      </c>
    </row>
    <row r="18442">
      <c r="A18442">
        <f>Input!A18442</f>
        <v/>
      </c>
      <c r="B18442">
        <f>IF(ISNUMBER(Input!B18442),IF(AND(Input!B18442&gt;=20,Input!B18442&lt;=700),Input!B18442,""),"")</f>
        <v/>
      </c>
      <c r="C18442">
        <f>IF(B18442="","",INT(A18442))</f>
        <v/>
      </c>
      <c r="D18442">
        <f>IF(B18442="","",HOUR(A18442))</f>
        <v/>
      </c>
      <c r="E18442">
        <f>IF(B18442="","",IF(INPUT!$I$1="","",IF(C18442&lt;(INT(INPUT!$I$1)-INPUT!$I$2),"Off Meds",IF(C18442&lt;=(INT(INPUT!$I$1)+INPUT!$I$2),"Washout","On Meds"))))</f>
        <v/>
      </c>
      <c r="F18442">
        <f>IF(B18442="","",1.509*(LN(B18442)^1.084-5.381))</f>
        <v/>
      </c>
      <c r="G18442">
        <f>IF(F18442="","",IF(F18442&lt;0,10*F18442^2,0))</f>
        <v/>
      </c>
      <c r="H18442">
        <f>IF(F18442="","",IF(F18442&gt;0,10*F18442^2,0))</f>
        <v/>
      </c>
    </row>
    <row r="18443">
      <c r="A18443">
        <f>Input!A18443</f>
        <v/>
      </c>
      <c r="B18443">
        <f>IF(ISNUMBER(Input!B18443),IF(AND(Input!B18443&gt;=20,Input!B18443&lt;=700),Input!B18443,""),"")</f>
        <v/>
      </c>
      <c r="C18443">
        <f>IF(B18443="","",INT(A18443))</f>
        <v/>
      </c>
      <c r="D18443">
        <f>IF(B18443="","",HOUR(A18443))</f>
        <v/>
      </c>
      <c r="E18443">
        <f>IF(B18443="","",IF(INPUT!$I$1="","",IF(C18443&lt;(INT(INPUT!$I$1)-INPUT!$I$2),"Off Meds",IF(C18443&lt;=(INT(INPUT!$I$1)+INPUT!$I$2),"Washout","On Meds"))))</f>
        <v/>
      </c>
      <c r="F18443">
        <f>IF(B18443="","",1.509*(LN(B18443)^1.084-5.381))</f>
        <v/>
      </c>
      <c r="G18443">
        <f>IF(F18443="","",IF(F18443&lt;0,10*F18443^2,0))</f>
        <v/>
      </c>
      <c r="H18443">
        <f>IF(F18443="","",IF(F18443&gt;0,10*F18443^2,0))</f>
        <v/>
      </c>
    </row>
    <row r="18444">
      <c r="A18444">
        <f>Input!A18444</f>
        <v/>
      </c>
      <c r="B18444">
        <f>IF(ISNUMBER(Input!B18444),IF(AND(Input!B18444&gt;=20,Input!B18444&lt;=700),Input!B18444,""),"")</f>
        <v/>
      </c>
      <c r="C18444">
        <f>IF(B18444="","",INT(A18444))</f>
        <v/>
      </c>
      <c r="D18444">
        <f>IF(B18444="","",HOUR(A18444))</f>
        <v/>
      </c>
      <c r="E18444">
        <f>IF(B18444="","",IF(INPUT!$I$1="","",IF(C18444&lt;(INT(INPUT!$I$1)-INPUT!$I$2),"Off Meds",IF(C18444&lt;=(INT(INPUT!$I$1)+INPUT!$I$2),"Washout","On Meds"))))</f>
        <v/>
      </c>
      <c r="F18444">
        <f>IF(B18444="","",1.509*(LN(B18444)^1.084-5.381))</f>
        <v/>
      </c>
      <c r="G18444">
        <f>IF(F18444="","",IF(F18444&lt;0,10*F18444^2,0))</f>
        <v/>
      </c>
      <c r="H18444">
        <f>IF(F18444="","",IF(F18444&gt;0,10*F18444^2,0))</f>
        <v/>
      </c>
    </row>
    <row r="18445">
      <c r="A18445">
        <f>Input!A18445</f>
        <v/>
      </c>
      <c r="B18445">
        <f>IF(ISNUMBER(Input!B18445),IF(AND(Input!B18445&gt;=20,Input!B18445&lt;=700),Input!B18445,""),"")</f>
        <v/>
      </c>
      <c r="C18445">
        <f>IF(B18445="","",INT(A18445))</f>
        <v/>
      </c>
      <c r="D18445">
        <f>IF(B18445="","",HOUR(A18445))</f>
        <v/>
      </c>
      <c r="E18445">
        <f>IF(B18445="","",IF(INPUT!$I$1="","",IF(C18445&lt;(INT(INPUT!$I$1)-INPUT!$I$2),"Off Meds",IF(C18445&lt;=(INT(INPUT!$I$1)+INPUT!$I$2),"Washout","On Meds"))))</f>
        <v/>
      </c>
      <c r="F18445">
        <f>IF(B18445="","",1.509*(LN(B18445)^1.084-5.381))</f>
        <v/>
      </c>
      <c r="G18445">
        <f>IF(F18445="","",IF(F18445&lt;0,10*F18445^2,0))</f>
        <v/>
      </c>
      <c r="H18445">
        <f>IF(F18445="","",IF(F18445&gt;0,10*F18445^2,0))</f>
        <v/>
      </c>
    </row>
    <row r="18446">
      <c r="A18446">
        <f>Input!A18446</f>
        <v/>
      </c>
      <c r="B18446">
        <f>IF(ISNUMBER(Input!B18446),IF(AND(Input!B18446&gt;=20,Input!B18446&lt;=700),Input!B18446,""),"")</f>
        <v/>
      </c>
      <c r="C18446">
        <f>IF(B18446="","",INT(A18446))</f>
        <v/>
      </c>
      <c r="D18446">
        <f>IF(B18446="","",HOUR(A18446))</f>
        <v/>
      </c>
      <c r="E18446">
        <f>IF(B18446="","",IF(INPUT!$I$1="","",IF(C18446&lt;(INT(INPUT!$I$1)-INPUT!$I$2),"Off Meds",IF(C18446&lt;=(INT(INPUT!$I$1)+INPUT!$I$2),"Washout","On Meds"))))</f>
        <v/>
      </c>
      <c r="F18446">
        <f>IF(B18446="","",1.509*(LN(B18446)^1.084-5.381))</f>
        <v/>
      </c>
      <c r="G18446">
        <f>IF(F18446="","",IF(F18446&lt;0,10*F18446^2,0))</f>
        <v/>
      </c>
      <c r="H18446">
        <f>IF(F18446="","",IF(F18446&gt;0,10*F18446^2,0))</f>
        <v/>
      </c>
    </row>
    <row r="18447">
      <c r="A18447">
        <f>Input!A18447</f>
        <v/>
      </c>
      <c r="B18447">
        <f>IF(ISNUMBER(Input!B18447),IF(AND(Input!B18447&gt;=20,Input!B18447&lt;=700),Input!B18447,""),"")</f>
        <v/>
      </c>
      <c r="C18447">
        <f>IF(B18447="","",INT(A18447))</f>
        <v/>
      </c>
      <c r="D18447">
        <f>IF(B18447="","",HOUR(A18447))</f>
        <v/>
      </c>
      <c r="E18447">
        <f>IF(B18447="","",IF(INPUT!$I$1="","",IF(C18447&lt;(INT(INPUT!$I$1)-INPUT!$I$2),"Off Meds",IF(C18447&lt;=(INT(INPUT!$I$1)+INPUT!$I$2),"Washout","On Meds"))))</f>
        <v/>
      </c>
      <c r="F18447">
        <f>IF(B18447="","",1.509*(LN(B18447)^1.084-5.381))</f>
        <v/>
      </c>
      <c r="G18447">
        <f>IF(F18447="","",IF(F18447&lt;0,10*F18447^2,0))</f>
        <v/>
      </c>
      <c r="H18447">
        <f>IF(F18447="","",IF(F18447&gt;0,10*F18447^2,0))</f>
        <v/>
      </c>
    </row>
    <row r="18448">
      <c r="A18448">
        <f>Input!A18448</f>
        <v/>
      </c>
      <c r="B18448">
        <f>IF(ISNUMBER(Input!B18448),IF(AND(Input!B18448&gt;=20,Input!B18448&lt;=700),Input!B18448,""),"")</f>
        <v/>
      </c>
      <c r="C18448">
        <f>IF(B18448="","",INT(A18448))</f>
        <v/>
      </c>
      <c r="D18448">
        <f>IF(B18448="","",HOUR(A18448))</f>
        <v/>
      </c>
      <c r="E18448">
        <f>IF(B18448="","",IF(INPUT!$I$1="","",IF(C18448&lt;(INT(INPUT!$I$1)-INPUT!$I$2),"Off Meds",IF(C18448&lt;=(INT(INPUT!$I$1)+INPUT!$I$2),"Washout","On Meds"))))</f>
        <v/>
      </c>
      <c r="F18448">
        <f>IF(B18448="","",1.509*(LN(B18448)^1.084-5.381))</f>
        <v/>
      </c>
      <c r="G18448">
        <f>IF(F18448="","",IF(F18448&lt;0,10*F18448^2,0))</f>
        <v/>
      </c>
      <c r="H18448">
        <f>IF(F18448="","",IF(F18448&gt;0,10*F18448^2,0))</f>
        <v/>
      </c>
    </row>
    <row r="18449">
      <c r="A18449">
        <f>Input!A18449</f>
        <v/>
      </c>
      <c r="B18449">
        <f>IF(ISNUMBER(Input!B18449),IF(AND(Input!B18449&gt;=20,Input!B18449&lt;=700),Input!B18449,""),"")</f>
        <v/>
      </c>
      <c r="C18449">
        <f>IF(B18449="","",INT(A18449))</f>
        <v/>
      </c>
      <c r="D18449">
        <f>IF(B18449="","",HOUR(A18449))</f>
        <v/>
      </c>
      <c r="E18449">
        <f>IF(B18449="","",IF(INPUT!$I$1="","",IF(C18449&lt;(INT(INPUT!$I$1)-INPUT!$I$2),"Off Meds",IF(C18449&lt;=(INT(INPUT!$I$1)+INPUT!$I$2),"Washout","On Meds"))))</f>
        <v/>
      </c>
      <c r="F18449">
        <f>IF(B18449="","",1.509*(LN(B18449)^1.084-5.381))</f>
        <v/>
      </c>
      <c r="G18449">
        <f>IF(F18449="","",IF(F18449&lt;0,10*F18449^2,0))</f>
        <v/>
      </c>
      <c r="H18449">
        <f>IF(F18449="","",IF(F18449&gt;0,10*F18449^2,0))</f>
        <v/>
      </c>
    </row>
    <row r="18450">
      <c r="A18450">
        <f>Input!A18450</f>
        <v/>
      </c>
      <c r="B18450">
        <f>IF(ISNUMBER(Input!B18450),IF(AND(Input!B18450&gt;=20,Input!B18450&lt;=700),Input!B18450,""),"")</f>
        <v/>
      </c>
      <c r="C18450">
        <f>IF(B18450="","",INT(A18450))</f>
        <v/>
      </c>
      <c r="D18450">
        <f>IF(B18450="","",HOUR(A18450))</f>
        <v/>
      </c>
      <c r="E18450">
        <f>IF(B18450="","",IF(INPUT!$I$1="","",IF(C18450&lt;(INT(INPUT!$I$1)-INPUT!$I$2),"Off Meds",IF(C18450&lt;=(INT(INPUT!$I$1)+INPUT!$I$2),"Washout","On Meds"))))</f>
        <v/>
      </c>
      <c r="F18450">
        <f>IF(B18450="","",1.509*(LN(B18450)^1.084-5.381))</f>
        <v/>
      </c>
      <c r="G18450">
        <f>IF(F18450="","",IF(F18450&lt;0,10*F18450^2,0))</f>
        <v/>
      </c>
      <c r="H18450">
        <f>IF(F18450="","",IF(F18450&gt;0,10*F18450^2,0))</f>
        <v/>
      </c>
    </row>
    <row r="18451">
      <c r="A18451">
        <f>Input!A18451</f>
        <v/>
      </c>
      <c r="B18451">
        <f>IF(ISNUMBER(Input!B18451),IF(AND(Input!B18451&gt;=20,Input!B18451&lt;=700),Input!B18451,""),"")</f>
        <v/>
      </c>
      <c r="C18451">
        <f>IF(B18451="","",INT(A18451))</f>
        <v/>
      </c>
      <c r="D18451">
        <f>IF(B18451="","",HOUR(A18451))</f>
        <v/>
      </c>
      <c r="E18451">
        <f>IF(B18451="","",IF(INPUT!$I$1="","",IF(C18451&lt;(INT(INPUT!$I$1)-INPUT!$I$2),"Off Meds",IF(C18451&lt;=(INT(INPUT!$I$1)+INPUT!$I$2),"Washout","On Meds"))))</f>
        <v/>
      </c>
      <c r="F18451">
        <f>IF(B18451="","",1.509*(LN(B18451)^1.084-5.381))</f>
        <v/>
      </c>
      <c r="G18451">
        <f>IF(F18451="","",IF(F18451&lt;0,10*F18451^2,0))</f>
        <v/>
      </c>
      <c r="H18451">
        <f>IF(F18451="","",IF(F18451&gt;0,10*F18451^2,0))</f>
        <v/>
      </c>
    </row>
    <row r="18452">
      <c r="A18452">
        <f>Input!A18452</f>
        <v/>
      </c>
      <c r="B18452">
        <f>IF(ISNUMBER(Input!B18452),IF(AND(Input!B18452&gt;=20,Input!B18452&lt;=700),Input!B18452,""),"")</f>
        <v/>
      </c>
      <c r="C18452">
        <f>IF(B18452="","",INT(A18452))</f>
        <v/>
      </c>
      <c r="D18452">
        <f>IF(B18452="","",HOUR(A18452))</f>
        <v/>
      </c>
      <c r="E18452">
        <f>IF(B18452="","",IF(INPUT!$I$1="","",IF(C18452&lt;(INT(INPUT!$I$1)-INPUT!$I$2),"Off Meds",IF(C18452&lt;=(INT(INPUT!$I$1)+INPUT!$I$2),"Washout","On Meds"))))</f>
        <v/>
      </c>
      <c r="F18452">
        <f>IF(B18452="","",1.509*(LN(B18452)^1.084-5.381))</f>
        <v/>
      </c>
      <c r="G18452">
        <f>IF(F18452="","",IF(F18452&lt;0,10*F18452^2,0))</f>
        <v/>
      </c>
      <c r="H18452">
        <f>IF(F18452="","",IF(F18452&gt;0,10*F18452^2,0))</f>
        <v/>
      </c>
    </row>
    <row r="18453">
      <c r="A18453">
        <f>Input!A18453</f>
        <v/>
      </c>
      <c r="B18453">
        <f>IF(ISNUMBER(Input!B18453),IF(AND(Input!B18453&gt;=20,Input!B18453&lt;=700),Input!B18453,""),"")</f>
        <v/>
      </c>
      <c r="C18453">
        <f>IF(B18453="","",INT(A18453))</f>
        <v/>
      </c>
      <c r="D18453">
        <f>IF(B18453="","",HOUR(A18453))</f>
        <v/>
      </c>
      <c r="E18453">
        <f>IF(B18453="","",IF(INPUT!$I$1="","",IF(C18453&lt;(INT(INPUT!$I$1)-INPUT!$I$2),"Off Meds",IF(C18453&lt;=(INT(INPUT!$I$1)+INPUT!$I$2),"Washout","On Meds"))))</f>
        <v/>
      </c>
      <c r="F18453">
        <f>IF(B18453="","",1.509*(LN(B18453)^1.084-5.381))</f>
        <v/>
      </c>
      <c r="G18453">
        <f>IF(F18453="","",IF(F18453&lt;0,10*F18453^2,0))</f>
        <v/>
      </c>
      <c r="H18453">
        <f>IF(F18453="","",IF(F18453&gt;0,10*F18453^2,0))</f>
        <v/>
      </c>
    </row>
    <row r="18454">
      <c r="A18454">
        <f>Input!A18454</f>
        <v/>
      </c>
      <c r="B18454">
        <f>IF(ISNUMBER(Input!B18454),IF(AND(Input!B18454&gt;=20,Input!B18454&lt;=700),Input!B18454,""),"")</f>
        <v/>
      </c>
      <c r="C18454">
        <f>IF(B18454="","",INT(A18454))</f>
        <v/>
      </c>
      <c r="D18454">
        <f>IF(B18454="","",HOUR(A18454))</f>
        <v/>
      </c>
      <c r="E18454">
        <f>IF(B18454="","",IF(INPUT!$I$1="","",IF(C18454&lt;(INT(INPUT!$I$1)-INPUT!$I$2),"Off Meds",IF(C18454&lt;=(INT(INPUT!$I$1)+INPUT!$I$2),"Washout","On Meds"))))</f>
        <v/>
      </c>
      <c r="F18454">
        <f>IF(B18454="","",1.509*(LN(B18454)^1.084-5.381))</f>
        <v/>
      </c>
      <c r="G18454">
        <f>IF(F18454="","",IF(F18454&lt;0,10*F18454^2,0))</f>
        <v/>
      </c>
      <c r="H18454">
        <f>IF(F18454="","",IF(F18454&gt;0,10*F18454^2,0))</f>
        <v/>
      </c>
    </row>
    <row r="18455">
      <c r="A18455">
        <f>Input!A18455</f>
        <v/>
      </c>
      <c r="B18455">
        <f>IF(ISNUMBER(Input!B18455),IF(AND(Input!B18455&gt;=20,Input!B18455&lt;=700),Input!B18455,""),"")</f>
        <v/>
      </c>
      <c r="C18455">
        <f>IF(B18455="","",INT(A18455))</f>
        <v/>
      </c>
      <c r="D18455">
        <f>IF(B18455="","",HOUR(A18455))</f>
        <v/>
      </c>
      <c r="E18455">
        <f>IF(B18455="","",IF(INPUT!$I$1="","",IF(C18455&lt;(INT(INPUT!$I$1)-INPUT!$I$2),"Off Meds",IF(C18455&lt;=(INT(INPUT!$I$1)+INPUT!$I$2),"Washout","On Meds"))))</f>
        <v/>
      </c>
      <c r="F18455">
        <f>IF(B18455="","",1.509*(LN(B18455)^1.084-5.381))</f>
        <v/>
      </c>
      <c r="G18455">
        <f>IF(F18455="","",IF(F18455&lt;0,10*F18455^2,0))</f>
        <v/>
      </c>
      <c r="H18455">
        <f>IF(F18455="","",IF(F18455&gt;0,10*F18455^2,0))</f>
        <v/>
      </c>
    </row>
    <row r="18456">
      <c r="A18456">
        <f>Input!A18456</f>
        <v/>
      </c>
      <c r="B18456">
        <f>IF(ISNUMBER(Input!B18456),IF(AND(Input!B18456&gt;=20,Input!B18456&lt;=700),Input!B18456,""),"")</f>
        <v/>
      </c>
      <c r="C18456">
        <f>IF(B18456="","",INT(A18456))</f>
        <v/>
      </c>
      <c r="D18456">
        <f>IF(B18456="","",HOUR(A18456))</f>
        <v/>
      </c>
      <c r="E18456">
        <f>IF(B18456="","",IF(INPUT!$I$1="","",IF(C18456&lt;(INT(INPUT!$I$1)-INPUT!$I$2),"Off Meds",IF(C18456&lt;=(INT(INPUT!$I$1)+INPUT!$I$2),"Washout","On Meds"))))</f>
        <v/>
      </c>
      <c r="F18456">
        <f>IF(B18456="","",1.509*(LN(B18456)^1.084-5.381))</f>
        <v/>
      </c>
      <c r="G18456">
        <f>IF(F18456="","",IF(F18456&lt;0,10*F18456^2,0))</f>
        <v/>
      </c>
      <c r="H18456">
        <f>IF(F18456="","",IF(F18456&gt;0,10*F18456^2,0))</f>
        <v/>
      </c>
    </row>
    <row r="18457">
      <c r="A18457">
        <f>Input!A18457</f>
        <v/>
      </c>
      <c r="B18457">
        <f>IF(ISNUMBER(Input!B18457),IF(AND(Input!B18457&gt;=20,Input!B18457&lt;=700),Input!B18457,""),"")</f>
        <v/>
      </c>
      <c r="C18457">
        <f>IF(B18457="","",INT(A18457))</f>
        <v/>
      </c>
      <c r="D18457">
        <f>IF(B18457="","",HOUR(A18457))</f>
        <v/>
      </c>
      <c r="E18457">
        <f>IF(B18457="","",IF(INPUT!$I$1="","",IF(C18457&lt;(INT(INPUT!$I$1)-INPUT!$I$2),"Off Meds",IF(C18457&lt;=(INT(INPUT!$I$1)+INPUT!$I$2),"Washout","On Meds"))))</f>
        <v/>
      </c>
      <c r="F18457">
        <f>IF(B18457="","",1.509*(LN(B18457)^1.084-5.381))</f>
        <v/>
      </c>
      <c r="G18457">
        <f>IF(F18457="","",IF(F18457&lt;0,10*F18457^2,0))</f>
        <v/>
      </c>
      <c r="H18457">
        <f>IF(F18457="","",IF(F18457&gt;0,10*F18457^2,0))</f>
        <v/>
      </c>
    </row>
    <row r="18458">
      <c r="A18458">
        <f>Input!A18458</f>
        <v/>
      </c>
      <c r="B18458">
        <f>IF(ISNUMBER(Input!B18458),IF(AND(Input!B18458&gt;=20,Input!B18458&lt;=700),Input!B18458,""),"")</f>
        <v/>
      </c>
      <c r="C18458">
        <f>IF(B18458="","",INT(A18458))</f>
        <v/>
      </c>
      <c r="D18458">
        <f>IF(B18458="","",HOUR(A18458))</f>
        <v/>
      </c>
      <c r="E18458">
        <f>IF(B18458="","",IF(INPUT!$I$1="","",IF(C18458&lt;(INT(INPUT!$I$1)-INPUT!$I$2),"Off Meds",IF(C18458&lt;=(INT(INPUT!$I$1)+INPUT!$I$2),"Washout","On Meds"))))</f>
        <v/>
      </c>
      <c r="F18458">
        <f>IF(B18458="","",1.509*(LN(B18458)^1.084-5.381))</f>
        <v/>
      </c>
      <c r="G18458">
        <f>IF(F18458="","",IF(F18458&lt;0,10*F18458^2,0))</f>
        <v/>
      </c>
      <c r="H18458">
        <f>IF(F18458="","",IF(F18458&gt;0,10*F18458^2,0))</f>
        <v/>
      </c>
    </row>
    <row r="18459">
      <c r="A18459">
        <f>Input!A18459</f>
        <v/>
      </c>
      <c r="B18459">
        <f>IF(ISNUMBER(Input!B18459),IF(AND(Input!B18459&gt;=20,Input!B18459&lt;=700),Input!B18459,""),"")</f>
        <v/>
      </c>
      <c r="C18459">
        <f>IF(B18459="","",INT(A18459))</f>
        <v/>
      </c>
      <c r="D18459">
        <f>IF(B18459="","",HOUR(A18459))</f>
        <v/>
      </c>
      <c r="E18459">
        <f>IF(B18459="","",IF(INPUT!$I$1="","",IF(C18459&lt;(INT(INPUT!$I$1)-INPUT!$I$2),"Off Meds",IF(C18459&lt;=(INT(INPUT!$I$1)+INPUT!$I$2),"Washout","On Meds"))))</f>
        <v/>
      </c>
      <c r="F18459">
        <f>IF(B18459="","",1.509*(LN(B18459)^1.084-5.381))</f>
        <v/>
      </c>
      <c r="G18459">
        <f>IF(F18459="","",IF(F18459&lt;0,10*F18459^2,0))</f>
        <v/>
      </c>
      <c r="H18459">
        <f>IF(F18459="","",IF(F18459&gt;0,10*F18459^2,0))</f>
        <v/>
      </c>
    </row>
    <row r="18460">
      <c r="A18460">
        <f>Input!A18460</f>
        <v/>
      </c>
      <c r="B18460">
        <f>IF(ISNUMBER(Input!B18460),IF(AND(Input!B18460&gt;=20,Input!B18460&lt;=700),Input!B18460,""),"")</f>
        <v/>
      </c>
      <c r="C18460">
        <f>IF(B18460="","",INT(A18460))</f>
        <v/>
      </c>
      <c r="D18460">
        <f>IF(B18460="","",HOUR(A18460))</f>
        <v/>
      </c>
      <c r="E18460">
        <f>IF(B18460="","",IF(INPUT!$I$1="","",IF(C18460&lt;(INT(INPUT!$I$1)-INPUT!$I$2),"Off Meds",IF(C18460&lt;=(INT(INPUT!$I$1)+INPUT!$I$2),"Washout","On Meds"))))</f>
        <v/>
      </c>
      <c r="F18460">
        <f>IF(B18460="","",1.509*(LN(B18460)^1.084-5.381))</f>
        <v/>
      </c>
      <c r="G18460">
        <f>IF(F18460="","",IF(F18460&lt;0,10*F18460^2,0))</f>
        <v/>
      </c>
      <c r="H18460">
        <f>IF(F18460="","",IF(F18460&gt;0,10*F18460^2,0))</f>
        <v/>
      </c>
    </row>
    <row r="18461">
      <c r="A18461">
        <f>Input!A18461</f>
        <v/>
      </c>
      <c r="B18461">
        <f>IF(ISNUMBER(Input!B18461),IF(AND(Input!B18461&gt;=20,Input!B18461&lt;=700),Input!B18461,""),"")</f>
        <v/>
      </c>
      <c r="C18461">
        <f>IF(B18461="","",INT(A18461))</f>
        <v/>
      </c>
      <c r="D18461">
        <f>IF(B18461="","",HOUR(A18461))</f>
        <v/>
      </c>
      <c r="E18461">
        <f>IF(B18461="","",IF(INPUT!$I$1="","",IF(C18461&lt;(INT(INPUT!$I$1)-INPUT!$I$2),"Off Meds",IF(C18461&lt;=(INT(INPUT!$I$1)+INPUT!$I$2),"Washout","On Meds"))))</f>
        <v/>
      </c>
      <c r="F18461">
        <f>IF(B18461="","",1.509*(LN(B18461)^1.084-5.381))</f>
        <v/>
      </c>
      <c r="G18461">
        <f>IF(F18461="","",IF(F18461&lt;0,10*F18461^2,0))</f>
        <v/>
      </c>
      <c r="H18461">
        <f>IF(F18461="","",IF(F18461&gt;0,10*F18461^2,0))</f>
        <v/>
      </c>
    </row>
    <row r="18462">
      <c r="A18462">
        <f>Input!A18462</f>
        <v/>
      </c>
      <c r="B18462">
        <f>IF(ISNUMBER(Input!B18462),IF(AND(Input!B18462&gt;=20,Input!B18462&lt;=700),Input!B18462,""),"")</f>
        <v/>
      </c>
      <c r="C18462">
        <f>IF(B18462="","",INT(A18462))</f>
        <v/>
      </c>
      <c r="D18462">
        <f>IF(B18462="","",HOUR(A18462))</f>
        <v/>
      </c>
      <c r="E18462">
        <f>IF(B18462="","",IF(INPUT!$I$1="","",IF(C18462&lt;(INT(INPUT!$I$1)-INPUT!$I$2),"Off Meds",IF(C18462&lt;=(INT(INPUT!$I$1)+INPUT!$I$2),"Washout","On Meds"))))</f>
        <v/>
      </c>
      <c r="F18462">
        <f>IF(B18462="","",1.509*(LN(B18462)^1.084-5.381))</f>
        <v/>
      </c>
      <c r="G18462">
        <f>IF(F18462="","",IF(F18462&lt;0,10*F18462^2,0))</f>
        <v/>
      </c>
      <c r="H18462">
        <f>IF(F18462="","",IF(F18462&gt;0,10*F18462^2,0))</f>
        <v/>
      </c>
    </row>
    <row r="18463">
      <c r="A18463">
        <f>Input!A18463</f>
        <v/>
      </c>
      <c r="B18463">
        <f>IF(ISNUMBER(Input!B18463),IF(AND(Input!B18463&gt;=20,Input!B18463&lt;=700),Input!B18463,""),"")</f>
        <v/>
      </c>
      <c r="C18463">
        <f>IF(B18463="","",INT(A18463))</f>
        <v/>
      </c>
      <c r="D18463">
        <f>IF(B18463="","",HOUR(A18463))</f>
        <v/>
      </c>
      <c r="E18463">
        <f>IF(B18463="","",IF(INPUT!$I$1="","",IF(C18463&lt;(INT(INPUT!$I$1)-INPUT!$I$2),"Off Meds",IF(C18463&lt;=(INT(INPUT!$I$1)+INPUT!$I$2),"Washout","On Meds"))))</f>
        <v/>
      </c>
      <c r="F18463">
        <f>IF(B18463="","",1.509*(LN(B18463)^1.084-5.381))</f>
        <v/>
      </c>
      <c r="G18463">
        <f>IF(F18463="","",IF(F18463&lt;0,10*F18463^2,0))</f>
        <v/>
      </c>
      <c r="H18463">
        <f>IF(F18463="","",IF(F18463&gt;0,10*F18463^2,0))</f>
        <v/>
      </c>
    </row>
    <row r="18464">
      <c r="A18464">
        <f>Input!A18464</f>
        <v/>
      </c>
      <c r="B18464">
        <f>IF(ISNUMBER(Input!B18464),IF(AND(Input!B18464&gt;=20,Input!B18464&lt;=700),Input!B18464,""),"")</f>
        <v/>
      </c>
      <c r="C18464">
        <f>IF(B18464="","",INT(A18464))</f>
        <v/>
      </c>
      <c r="D18464">
        <f>IF(B18464="","",HOUR(A18464))</f>
        <v/>
      </c>
      <c r="E18464">
        <f>IF(B18464="","",IF(INPUT!$I$1="","",IF(C18464&lt;(INT(INPUT!$I$1)-INPUT!$I$2),"Off Meds",IF(C18464&lt;=(INT(INPUT!$I$1)+INPUT!$I$2),"Washout","On Meds"))))</f>
        <v/>
      </c>
      <c r="F18464">
        <f>IF(B18464="","",1.509*(LN(B18464)^1.084-5.381))</f>
        <v/>
      </c>
      <c r="G18464">
        <f>IF(F18464="","",IF(F18464&lt;0,10*F18464^2,0))</f>
        <v/>
      </c>
      <c r="H18464">
        <f>IF(F18464="","",IF(F18464&gt;0,10*F18464^2,0))</f>
        <v/>
      </c>
    </row>
    <row r="18465">
      <c r="A18465">
        <f>Input!A18465</f>
        <v/>
      </c>
      <c r="B18465">
        <f>IF(ISNUMBER(Input!B18465),IF(AND(Input!B18465&gt;=20,Input!B18465&lt;=700),Input!B18465,""),"")</f>
        <v/>
      </c>
      <c r="C18465">
        <f>IF(B18465="","",INT(A18465))</f>
        <v/>
      </c>
      <c r="D18465">
        <f>IF(B18465="","",HOUR(A18465))</f>
        <v/>
      </c>
      <c r="E18465">
        <f>IF(B18465="","",IF(INPUT!$I$1="","",IF(C18465&lt;(INT(INPUT!$I$1)-INPUT!$I$2),"Off Meds",IF(C18465&lt;=(INT(INPUT!$I$1)+INPUT!$I$2),"Washout","On Meds"))))</f>
        <v/>
      </c>
      <c r="F18465">
        <f>IF(B18465="","",1.509*(LN(B18465)^1.084-5.381))</f>
        <v/>
      </c>
      <c r="G18465">
        <f>IF(F18465="","",IF(F18465&lt;0,10*F18465^2,0))</f>
        <v/>
      </c>
      <c r="H18465">
        <f>IF(F18465="","",IF(F18465&gt;0,10*F18465^2,0))</f>
        <v/>
      </c>
    </row>
    <row r="18466">
      <c r="A18466">
        <f>Input!A18466</f>
        <v/>
      </c>
      <c r="B18466">
        <f>IF(ISNUMBER(Input!B18466),IF(AND(Input!B18466&gt;=20,Input!B18466&lt;=700),Input!B18466,""),"")</f>
        <v/>
      </c>
      <c r="C18466">
        <f>IF(B18466="","",INT(A18466))</f>
        <v/>
      </c>
      <c r="D18466">
        <f>IF(B18466="","",HOUR(A18466))</f>
        <v/>
      </c>
      <c r="E18466">
        <f>IF(B18466="","",IF(INPUT!$I$1="","",IF(C18466&lt;(INT(INPUT!$I$1)-INPUT!$I$2),"Off Meds",IF(C18466&lt;=(INT(INPUT!$I$1)+INPUT!$I$2),"Washout","On Meds"))))</f>
        <v/>
      </c>
      <c r="F18466">
        <f>IF(B18466="","",1.509*(LN(B18466)^1.084-5.381))</f>
        <v/>
      </c>
      <c r="G18466">
        <f>IF(F18466="","",IF(F18466&lt;0,10*F18466^2,0))</f>
        <v/>
      </c>
      <c r="H18466">
        <f>IF(F18466="","",IF(F18466&gt;0,10*F18466^2,0))</f>
        <v/>
      </c>
    </row>
    <row r="18467">
      <c r="A18467">
        <f>Input!A18467</f>
        <v/>
      </c>
      <c r="B18467">
        <f>IF(ISNUMBER(Input!B18467),IF(AND(Input!B18467&gt;=20,Input!B18467&lt;=700),Input!B18467,""),"")</f>
        <v/>
      </c>
      <c r="C18467">
        <f>IF(B18467="","",INT(A18467))</f>
        <v/>
      </c>
      <c r="D18467">
        <f>IF(B18467="","",HOUR(A18467))</f>
        <v/>
      </c>
      <c r="E18467">
        <f>IF(B18467="","",IF(INPUT!$I$1="","",IF(C18467&lt;(INT(INPUT!$I$1)-INPUT!$I$2),"Off Meds",IF(C18467&lt;=(INT(INPUT!$I$1)+INPUT!$I$2),"Washout","On Meds"))))</f>
        <v/>
      </c>
      <c r="F18467">
        <f>IF(B18467="","",1.509*(LN(B18467)^1.084-5.381))</f>
        <v/>
      </c>
      <c r="G18467">
        <f>IF(F18467="","",IF(F18467&lt;0,10*F18467^2,0))</f>
        <v/>
      </c>
      <c r="H18467">
        <f>IF(F18467="","",IF(F18467&gt;0,10*F18467^2,0))</f>
        <v/>
      </c>
    </row>
    <row r="18468">
      <c r="A18468">
        <f>Input!A18468</f>
        <v/>
      </c>
      <c r="B18468">
        <f>IF(ISNUMBER(Input!B18468),IF(AND(Input!B18468&gt;=20,Input!B18468&lt;=700),Input!B18468,""),"")</f>
        <v/>
      </c>
      <c r="C18468">
        <f>IF(B18468="","",INT(A18468))</f>
        <v/>
      </c>
      <c r="D18468">
        <f>IF(B18468="","",HOUR(A18468))</f>
        <v/>
      </c>
      <c r="E18468">
        <f>IF(B18468="","",IF(INPUT!$I$1="","",IF(C18468&lt;(INT(INPUT!$I$1)-INPUT!$I$2),"Off Meds",IF(C18468&lt;=(INT(INPUT!$I$1)+INPUT!$I$2),"Washout","On Meds"))))</f>
        <v/>
      </c>
      <c r="F18468">
        <f>IF(B18468="","",1.509*(LN(B18468)^1.084-5.381))</f>
        <v/>
      </c>
      <c r="G18468">
        <f>IF(F18468="","",IF(F18468&lt;0,10*F18468^2,0))</f>
        <v/>
      </c>
      <c r="H18468">
        <f>IF(F18468="","",IF(F18468&gt;0,10*F18468^2,0))</f>
        <v/>
      </c>
    </row>
    <row r="18469">
      <c r="A18469">
        <f>Input!A18469</f>
        <v/>
      </c>
      <c r="B18469">
        <f>IF(ISNUMBER(Input!B18469),IF(AND(Input!B18469&gt;=20,Input!B18469&lt;=700),Input!B18469,""),"")</f>
        <v/>
      </c>
      <c r="C18469">
        <f>IF(B18469="","",INT(A18469))</f>
        <v/>
      </c>
      <c r="D18469">
        <f>IF(B18469="","",HOUR(A18469))</f>
        <v/>
      </c>
      <c r="E18469">
        <f>IF(B18469="","",IF(INPUT!$I$1="","",IF(C18469&lt;(INT(INPUT!$I$1)-INPUT!$I$2),"Off Meds",IF(C18469&lt;=(INT(INPUT!$I$1)+INPUT!$I$2),"Washout","On Meds"))))</f>
        <v/>
      </c>
      <c r="F18469">
        <f>IF(B18469="","",1.509*(LN(B18469)^1.084-5.381))</f>
        <v/>
      </c>
      <c r="G18469">
        <f>IF(F18469="","",IF(F18469&lt;0,10*F18469^2,0))</f>
        <v/>
      </c>
      <c r="H18469">
        <f>IF(F18469="","",IF(F18469&gt;0,10*F18469^2,0))</f>
        <v/>
      </c>
    </row>
    <row r="18470">
      <c r="A18470">
        <f>Input!A18470</f>
        <v/>
      </c>
      <c r="B18470">
        <f>IF(ISNUMBER(Input!B18470),IF(AND(Input!B18470&gt;=20,Input!B18470&lt;=700),Input!B18470,""),"")</f>
        <v/>
      </c>
      <c r="C18470">
        <f>IF(B18470="","",INT(A18470))</f>
        <v/>
      </c>
      <c r="D18470">
        <f>IF(B18470="","",HOUR(A18470))</f>
        <v/>
      </c>
      <c r="E18470">
        <f>IF(B18470="","",IF(INPUT!$I$1="","",IF(C18470&lt;(INT(INPUT!$I$1)-INPUT!$I$2),"Off Meds",IF(C18470&lt;=(INT(INPUT!$I$1)+INPUT!$I$2),"Washout","On Meds"))))</f>
        <v/>
      </c>
      <c r="F18470">
        <f>IF(B18470="","",1.509*(LN(B18470)^1.084-5.381))</f>
        <v/>
      </c>
      <c r="G18470">
        <f>IF(F18470="","",IF(F18470&lt;0,10*F18470^2,0))</f>
        <v/>
      </c>
      <c r="H18470">
        <f>IF(F18470="","",IF(F18470&gt;0,10*F18470^2,0))</f>
        <v/>
      </c>
    </row>
    <row r="18471">
      <c r="A18471">
        <f>Input!A18471</f>
        <v/>
      </c>
      <c r="B18471">
        <f>IF(ISNUMBER(Input!B18471),IF(AND(Input!B18471&gt;=20,Input!B18471&lt;=700),Input!B18471,""),"")</f>
        <v/>
      </c>
      <c r="C18471">
        <f>IF(B18471="","",INT(A18471))</f>
        <v/>
      </c>
      <c r="D18471">
        <f>IF(B18471="","",HOUR(A18471))</f>
        <v/>
      </c>
      <c r="E18471">
        <f>IF(B18471="","",IF(INPUT!$I$1="","",IF(C18471&lt;(INT(INPUT!$I$1)-INPUT!$I$2),"Off Meds",IF(C18471&lt;=(INT(INPUT!$I$1)+INPUT!$I$2),"Washout","On Meds"))))</f>
        <v/>
      </c>
      <c r="F18471">
        <f>IF(B18471="","",1.509*(LN(B18471)^1.084-5.381))</f>
        <v/>
      </c>
      <c r="G18471">
        <f>IF(F18471="","",IF(F18471&lt;0,10*F18471^2,0))</f>
        <v/>
      </c>
      <c r="H18471">
        <f>IF(F18471="","",IF(F18471&gt;0,10*F18471^2,0))</f>
        <v/>
      </c>
    </row>
    <row r="18472">
      <c r="A18472">
        <f>Input!A18472</f>
        <v/>
      </c>
      <c r="B18472">
        <f>IF(ISNUMBER(Input!B18472),IF(AND(Input!B18472&gt;=20,Input!B18472&lt;=700),Input!B18472,""),"")</f>
        <v/>
      </c>
      <c r="C18472">
        <f>IF(B18472="","",INT(A18472))</f>
        <v/>
      </c>
      <c r="D18472">
        <f>IF(B18472="","",HOUR(A18472))</f>
        <v/>
      </c>
      <c r="E18472">
        <f>IF(B18472="","",IF(INPUT!$I$1="","",IF(C18472&lt;(INT(INPUT!$I$1)-INPUT!$I$2),"Off Meds",IF(C18472&lt;=(INT(INPUT!$I$1)+INPUT!$I$2),"Washout","On Meds"))))</f>
        <v/>
      </c>
      <c r="F18472">
        <f>IF(B18472="","",1.509*(LN(B18472)^1.084-5.381))</f>
        <v/>
      </c>
      <c r="G18472">
        <f>IF(F18472="","",IF(F18472&lt;0,10*F18472^2,0))</f>
        <v/>
      </c>
      <c r="H18472">
        <f>IF(F18472="","",IF(F18472&gt;0,10*F18472^2,0))</f>
        <v/>
      </c>
    </row>
    <row r="18473">
      <c r="A18473">
        <f>Input!A18473</f>
        <v/>
      </c>
      <c r="B18473">
        <f>IF(ISNUMBER(Input!B18473),IF(AND(Input!B18473&gt;=20,Input!B18473&lt;=700),Input!B18473,""),"")</f>
        <v/>
      </c>
      <c r="C18473">
        <f>IF(B18473="","",INT(A18473))</f>
        <v/>
      </c>
      <c r="D18473">
        <f>IF(B18473="","",HOUR(A18473))</f>
        <v/>
      </c>
      <c r="E18473">
        <f>IF(B18473="","",IF(INPUT!$I$1="","",IF(C18473&lt;(INT(INPUT!$I$1)-INPUT!$I$2),"Off Meds",IF(C18473&lt;=(INT(INPUT!$I$1)+INPUT!$I$2),"Washout","On Meds"))))</f>
        <v/>
      </c>
      <c r="F18473">
        <f>IF(B18473="","",1.509*(LN(B18473)^1.084-5.381))</f>
        <v/>
      </c>
      <c r="G18473">
        <f>IF(F18473="","",IF(F18473&lt;0,10*F18473^2,0))</f>
        <v/>
      </c>
      <c r="H18473">
        <f>IF(F18473="","",IF(F18473&gt;0,10*F18473^2,0))</f>
        <v/>
      </c>
    </row>
    <row r="18474">
      <c r="A18474">
        <f>Input!A18474</f>
        <v/>
      </c>
      <c r="B18474">
        <f>IF(ISNUMBER(Input!B18474),IF(AND(Input!B18474&gt;=20,Input!B18474&lt;=700),Input!B18474,""),"")</f>
        <v/>
      </c>
      <c r="C18474">
        <f>IF(B18474="","",INT(A18474))</f>
        <v/>
      </c>
      <c r="D18474">
        <f>IF(B18474="","",HOUR(A18474))</f>
        <v/>
      </c>
      <c r="E18474">
        <f>IF(B18474="","",IF(INPUT!$I$1="","",IF(C18474&lt;(INT(INPUT!$I$1)-INPUT!$I$2),"Off Meds",IF(C18474&lt;=(INT(INPUT!$I$1)+INPUT!$I$2),"Washout","On Meds"))))</f>
        <v/>
      </c>
      <c r="F18474">
        <f>IF(B18474="","",1.509*(LN(B18474)^1.084-5.381))</f>
        <v/>
      </c>
      <c r="G18474">
        <f>IF(F18474="","",IF(F18474&lt;0,10*F18474^2,0))</f>
        <v/>
      </c>
      <c r="H18474">
        <f>IF(F18474="","",IF(F18474&gt;0,10*F18474^2,0))</f>
        <v/>
      </c>
    </row>
    <row r="18475">
      <c r="A18475">
        <f>Input!A18475</f>
        <v/>
      </c>
      <c r="B18475">
        <f>IF(ISNUMBER(Input!B18475),IF(AND(Input!B18475&gt;=20,Input!B18475&lt;=700),Input!B18475,""),"")</f>
        <v/>
      </c>
      <c r="C18475">
        <f>IF(B18475="","",INT(A18475))</f>
        <v/>
      </c>
      <c r="D18475">
        <f>IF(B18475="","",HOUR(A18475))</f>
        <v/>
      </c>
      <c r="E18475">
        <f>IF(B18475="","",IF(INPUT!$I$1="","",IF(C18475&lt;(INT(INPUT!$I$1)-INPUT!$I$2),"Off Meds",IF(C18475&lt;=(INT(INPUT!$I$1)+INPUT!$I$2),"Washout","On Meds"))))</f>
        <v/>
      </c>
      <c r="F18475">
        <f>IF(B18475="","",1.509*(LN(B18475)^1.084-5.381))</f>
        <v/>
      </c>
      <c r="G18475">
        <f>IF(F18475="","",IF(F18475&lt;0,10*F18475^2,0))</f>
        <v/>
      </c>
      <c r="H18475">
        <f>IF(F18475="","",IF(F18475&gt;0,10*F18475^2,0))</f>
        <v/>
      </c>
    </row>
    <row r="18476">
      <c r="A18476">
        <f>Input!A18476</f>
        <v/>
      </c>
      <c r="B18476">
        <f>IF(ISNUMBER(Input!B18476),IF(AND(Input!B18476&gt;=20,Input!B18476&lt;=700),Input!B18476,""),"")</f>
        <v/>
      </c>
      <c r="C18476">
        <f>IF(B18476="","",INT(A18476))</f>
        <v/>
      </c>
      <c r="D18476">
        <f>IF(B18476="","",HOUR(A18476))</f>
        <v/>
      </c>
      <c r="E18476">
        <f>IF(B18476="","",IF(INPUT!$I$1="","",IF(C18476&lt;(INT(INPUT!$I$1)-INPUT!$I$2),"Off Meds",IF(C18476&lt;=(INT(INPUT!$I$1)+INPUT!$I$2),"Washout","On Meds"))))</f>
        <v/>
      </c>
      <c r="F18476">
        <f>IF(B18476="","",1.509*(LN(B18476)^1.084-5.381))</f>
        <v/>
      </c>
      <c r="G18476">
        <f>IF(F18476="","",IF(F18476&lt;0,10*F18476^2,0))</f>
        <v/>
      </c>
      <c r="H18476">
        <f>IF(F18476="","",IF(F18476&gt;0,10*F18476^2,0))</f>
        <v/>
      </c>
    </row>
    <row r="18477">
      <c r="A18477">
        <f>Input!A18477</f>
        <v/>
      </c>
      <c r="B18477">
        <f>IF(ISNUMBER(Input!B18477),IF(AND(Input!B18477&gt;=20,Input!B18477&lt;=700),Input!B18477,""),"")</f>
        <v/>
      </c>
      <c r="C18477">
        <f>IF(B18477="","",INT(A18477))</f>
        <v/>
      </c>
      <c r="D18477">
        <f>IF(B18477="","",HOUR(A18477))</f>
        <v/>
      </c>
      <c r="E18477">
        <f>IF(B18477="","",IF(INPUT!$I$1="","",IF(C18477&lt;(INT(INPUT!$I$1)-INPUT!$I$2),"Off Meds",IF(C18477&lt;=(INT(INPUT!$I$1)+INPUT!$I$2),"Washout","On Meds"))))</f>
        <v/>
      </c>
      <c r="F18477">
        <f>IF(B18477="","",1.509*(LN(B18477)^1.084-5.381))</f>
        <v/>
      </c>
      <c r="G18477">
        <f>IF(F18477="","",IF(F18477&lt;0,10*F18477^2,0))</f>
        <v/>
      </c>
      <c r="H18477">
        <f>IF(F18477="","",IF(F18477&gt;0,10*F18477^2,0))</f>
        <v/>
      </c>
    </row>
    <row r="18478">
      <c r="A18478">
        <f>Input!A18478</f>
        <v/>
      </c>
      <c r="B18478">
        <f>IF(ISNUMBER(Input!B18478),IF(AND(Input!B18478&gt;=20,Input!B18478&lt;=700),Input!B18478,""),"")</f>
        <v/>
      </c>
      <c r="C18478">
        <f>IF(B18478="","",INT(A18478))</f>
        <v/>
      </c>
      <c r="D18478">
        <f>IF(B18478="","",HOUR(A18478))</f>
        <v/>
      </c>
      <c r="E18478">
        <f>IF(B18478="","",IF(INPUT!$I$1="","",IF(C18478&lt;(INT(INPUT!$I$1)-INPUT!$I$2),"Off Meds",IF(C18478&lt;=(INT(INPUT!$I$1)+INPUT!$I$2),"Washout","On Meds"))))</f>
        <v/>
      </c>
      <c r="F18478">
        <f>IF(B18478="","",1.509*(LN(B18478)^1.084-5.381))</f>
        <v/>
      </c>
      <c r="G18478">
        <f>IF(F18478="","",IF(F18478&lt;0,10*F18478^2,0))</f>
        <v/>
      </c>
      <c r="H18478">
        <f>IF(F18478="","",IF(F18478&gt;0,10*F18478^2,0))</f>
        <v/>
      </c>
    </row>
    <row r="18479">
      <c r="A18479">
        <f>Input!A18479</f>
        <v/>
      </c>
      <c r="B18479">
        <f>IF(ISNUMBER(Input!B18479),IF(AND(Input!B18479&gt;=20,Input!B18479&lt;=700),Input!B18479,""),"")</f>
        <v/>
      </c>
      <c r="C18479">
        <f>IF(B18479="","",INT(A18479))</f>
        <v/>
      </c>
      <c r="D18479">
        <f>IF(B18479="","",HOUR(A18479))</f>
        <v/>
      </c>
      <c r="E18479">
        <f>IF(B18479="","",IF(INPUT!$I$1="","",IF(C18479&lt;(INT(INPUT!$I$1)-INPUT!$I$2),"Off Meds",IF(C18479&lt;=(INT(INPUT!$I$1)+INPUT!$I$2),"Washout","On Meds"))))</f>
        <v/>
      </c>
      <c r="F18479">
        <f>IF(B18479="","",1.509*(LN(B18479)^1.084-5.381))</f>
        <v/>
      </c>
      <c r="G18479">
        <f>IF(F18479="","",IF(F18479&lt;0,10*F18479^2,0))</f>
        <v/>
      </c>
      <c r="H18479">
        <f>IF(F18479="","",IF(F18479&gt;0,10*F18479^2,0))</f>
        <v/>
      </c>
    </row>
    <row r="18480">
      <c r="A18480">
        <f>Input!A18480</f>
        <v/>
      </c>
      <c r="B18480">
        <f>IF(ISNUMBER(Input!B18480),IF(AND(Input!B18480&gt;=20,Input!B18480&lt;=700),Input!B18480,""),"")</f>
        <v/>
      </c>
      <c r="C18480">
        <f>IF(B18480="","",INT(A18480))</f>
        <v/>
      </c>
      <c r="D18480">
        <f>IF(B18480="","",HOUR(A18480))</f>
        <v/>
      </c>
      <c r="E18480">
        <f>IF(B18480="","",IF(INPUT!$I$1="","",IF(C18480&lt;(INT(INPUT!$I$1)-INPUT!$I$2),"Off Meds",IF(C18480&lt;=(INT(INPUT!$I$1)+INPUT!$I$2),"Washout","On Meds"))))</f>
        <v/>
      </c>
      <c r="F18480">
        <f>IF(B18480="","",1.509*(LN(B18480)^1.084-5.381))</f>
        <v/>
      </c>
      <c r="G18480">
        <f>IF(F18480="","",IF(F18480&lt;0,10*F18480^2,0))</f>
        <v/>
      </c>
      <c r="H18480">
        <f>IF(F18480="","",IF(F18480&gt;0,10*F18480^2,0))</f>
        <v/>
      </c>
    </row>
    <row r="18481">
      <c r="A18481">
        <f>Input!A18481</f>
        <v/>
      </c>
      <c r="B18481">
        <f>IF(ISNUMBER(Input!B18481),IF(AND(Input!B18481&gt;=20,Input!B18481&lt;=700),Input!B18481,""),"")</f>
        <v/>
      </c>
      <c r="C18481">
        <f>IF(B18481="","",INT(A18481))</f>
        <v/>
      </c>
      <c r="D18481">
        <f>IF(B18481="","",HOUR(A18481))</f>
        <v/>
      </c>
      <c r="E18481">
        <f>IF(B18481="","",IF(INPUT!$I$1="","",IF(C18481&lt;(INT(INPUT!$I$1)-INPUT!$I$2),"Off Meds",IF(C18481&lt;=(INT(INPUT!$I$1)+INPUT!$I$2),"Washout","On Meds"))))</f>
        <v/>
      </c>
      <c r="F18481">
        <f>IF(B18481="","",1.509*(LN(B18481)^1.084-5.381))</f>
        <v/>
      </c>
      <c r="G18481">
        <f>IF(F18481="","",IF(F18481&lt;0,10*F18481^2,0))</f>
        <v/>
      </c>
      <c r="H18481">
        <f>IF(F18481="","",IF(F18481&gt;0,10*F18481^2,0))</f>
        <v/>
      </c>
    </row>
    <row r="18482">
      <c r="A18482">
        <f>Input!A18482</f>
        <v/>
      </c>
      <c r="B18482">
        <f>IF(ISNUMBER(Input!B18482),IF(AND(Input!B18482&gt;=20,Input!B18482&lt;=700),Input!B18482,""),"")</f>
        <v/>
      </c>
      <c r="C18482">
        <f>IF(B18482="","",INT(A18482))</f>
        <v/>
      </c>
      <c r="D18482">
        <f>IF(B18482="","",HOUR(A18482))</f>
        <v/>
      </c>
      <c r="E18482">
        <f>IF(B18482="","",IF(INPUT!$I$1="","",IF(C18482&lt;(INT(INPUT!$I$1)-INPUT!$I$2),"Off Meds",IF(C18482&lt;=(INT(INPUT!$I$1)+INPUT!$I$2),"Washout","On Meds"))))</f>
        <v/>
      </c>
      <c r="F18482">
        <f>IF(B18482="","",1.509*(LN(B18482)^1.084-5.381))</f>
        <v/>
      </c>
      <c r="G18482">
        <f>IF(F18482="","",IF(F18482&lt;0,10*F18482^2,0))</f>
        <v/>
      </c>
      <c r="H18482">
        <f>IF(F18482="","",IF(F18482&gt;0,10*F18482^2,0))</f>
        <v/>
      </c>
    </row>
    <row r="18483">
      <c r="A18483">
        <f>Input!A18483</f>
        <v/>
      </c>
      <c r="B18483">
        <f>IF(ISNUMBER(Input!B18483),IF(AND(Input!B18483&gt;=20,Input!B18483&lt;=700),Input!B18483,""),"")</f>
        <v/>
      </c>
      <c r="C18483">
        <f>IF(B18483="","",INT(A18483))</f>
        <v/>
      </c>
      <c r="D18483">
        <f>IF(B18483="","",HOUR(A18483))</f>
        <v/>
      </c>
      <c r="E18483">
        <f>IF(B18483="","",IF(INPUT!$I$1="","",IF(C18483&lt;(INT(INPUT!$I$1)-INPUT!$I$2),"Off Meds",IF(C18483&lt;=(INT(INPUT!$I$1)+INPUT!$I$2),"Washout","On Meds"))))</f>
        <v/>
      </c>
      <c r="F18483">
        <f>IF(B18483="","",1.509*(LN(B18483)^1.084-5.381))</f>
        <v/>
      </c>
      <c r="G18483">
        <f>IF(F18483="","",IF(F18483&lt;0,10*F18483^2,0))</f>
        <v/>
      </c>
      <c r="H18483">
        <f>IF(F18483="","",IF(F18483&gt;0,10*F18483^2,0))</f>
        <v/>
      </c>
    </row>
    <row r="18484">
      <c r="A18484">
        <f>Input!A18484</f>
        <v/>
      </c>
      <c r="B18484">
        <f>IF(ISNUMBER(Input!B18484),IF(AND(Input!B18484&gt;=20,Input!B18484&lt;=700),Input!B18484,""),"")</f>
        <v/>
      </c>
      <c r="C18484">
        <f>IF(B18484="","",INT(A18484))</f>
        <v/>
      </c>
      <c r="D18484">
        <f>IF(B18484="","",HOUR(A18484))</f>
        <v/>
      </c>
      <c r="E18484">
        <f>IF(B18484="","",IF(INPUT!$I$1="","",IF(C18484&lt;(INT(INPUT!$I$1)-INPUT!$I$2),"Off Meds",IF(C18484&lt;=(INT(INPUT!$I$1)+INPUT!$I$2),"Washout","On Meds"))))</f>
        <v/>
      </c>
      <c r="F18484">
        <f>IF(B18484="","",1.509*(LN(B18484)^1.084-5.381))</f>
        <v/>
      </c>
      <c r="G18484">
        <f>IF(F18484="","",IF(F18484&lt;0,10*F18484^2,0))</f>
        <v/>
      </c>
      <c r="H18484">
        <f>IF(F18484="","",IF(F18484&gt;0,10*F18484^2,0))</f>
        <v/>
      </c>
    </row>
    <row r="18485">
      <c r="A18485">
        <f>Input!A18485</f>
        <v/>
      </c>
      <c r="B18485">
        <f>IF(ISNUMBER(Input!B18485),IF(AND(Input!B18485&gt;=20,Input!B18485&lt;=700),Input!B18485,""),"")</f>
        <v/>
      </c>
      <c r="C18485">
        <f>IF(B18485="","",INT(A18485))</f>
        <v/>
      </c>
      <c r="D18485">
        <f>IF(B18485="","",HOUR(A18485))</f>
        <v/>
      </c>
      <c r="E18485">
        <f>IF(B18485="","",IF(INPUT!$I$1="","",IF(C18485&lt;(INT(INPUT!$I$1)-INPUT!$I$2),"Off Meds",IF(C18485&lt;=(INT(INPUT!$I$1)+INPUT!$I$2),"Washout","On Meds"))))</f>
        <v/>
      </c>
      <c r="F18485">
        <f>IF(B18485="","",1.509*(LN(B18485)^1.084-5.381))</f>
        <v/>
      </c>
      <c r="G18485">
        <f>IF(F18485="","",IF(F18485&lt;0,10*F18485^2,0))</f>
        <v/>
      </c>
      <c r="H18485">
        <f>IF(F18485="","",IF(F18485&gt;0,10*F18485^2,0))</f>
        <v/>
      </c>
    </row>
    <row r="18486">
      <c r="A18486">
        <f>Input!A18486</f>
        <v/>
      </c>
      <c r="B18486">
        <f>IF(ISNUMBER(Input!B18486),IF(AND(Input!B18486&gt;=20,Input!B18486&lt;=700),Input!B18486,""),"")</f>
        <v/>
      </c>
      <c r="C18486">
        <f>IF(B18486="","",INT(A18486))</f>
        <v/>
      </c>
      <c r="D18486">
        <f>IF(B18486="","",HOUR(A18486))</f>
        <v/>
      </c>
      <c r="E18486">
        <f>IF(B18486="","",IF(INPUT!$I$1="","",IF(C18486&lt;(INT(INPUT!$I$1)-INPUT!$I$2),"Off Meds",IF(C18486&lt;=(INT(INPUT!$I$1)+INPUT!$I$2),"Washout","On Meds"))))</f>
        <v/>
      </c>
      <c r="F18486">
        <f>IF(B18486="","",1.509*(LN(B18486)^1.084-5.381))</f>
        <v/>
      </c>
      <c r="G18486">
        <f>IF(F18486="","",IF(F18486&lt;0,10*F18486^2,0))</f>
        <v/>
      </c>
      <c r="H18486">
        <f>IF(F18486="","",IF(F18486&gt;0,10*F18486^2,0))</f>
        <v/>
      </c>
    </row>
    <row r="18487">
      <c r="A18487">
        <f>Input!A18487</f>
        <v/>
      </c>
      <c r="B18487">
        <f>IF(ISNUMBER(Input!B18487),IF(AND(Input!B18487&gt;=20,Input!B18487&lt;=700),Input!B18487,""),"")</f>
        <v/>
      </c>
      <c r="C18487">
        <f>IF(B18487="","",INT(A18487))</f>
        <v/>
      </c>
      <c r="D18487">
        <f>IF(B18487="","",HOUR(A18487))</f>
        <v/>
      </c>
      <c r="E18487">
        <f>IF(B18487="","",IF(INPUT!$I$1="","",IF(C18487&lt;(INT(INPUT!$I$1)-INPUT!$I$2),"Off Meds",IF(C18487&lt;=(INT(INPUT!$I$1)+INPUT!$I$2),"Washout","On Meds"))))</f>
        <v/>
      </c>
      <c r="F18487">
        <f>IF(B18487="","",1.509*(LN(B18487)^1.084-5.381))</f>
        <v/>
      </c>
      <c r="G18487">
        <f>IF(F18487="","",IF(F18487&lt;0,10*F18487^2,0))</f>
        <v/>
      </c>
      <c r="H18487">
        <f>IF(F18487="","",IF(F18487&gt;0,10*F18487^2,0))</f>
        <v/>
      </c>
    </row>
    <row r="18488">
      <c r="A18488">
        <f>Input!A18488</f>
        <v/>
      </c>
      <c r="B18488">
        <f>IF(ISNUMBER(Input!B18488),IF(AND(Input!B18488&gt;=20,Input!B18488&lt;=700),Input!B18488,""),"")</f>
        <v/>
      </c>
      <c r="C18488">
        <f>IF(B18488="","",INT(A18488))</f>
        <v/>
      </c>
      <c r="D18488">
        <f>IF(B18488="","",HOUR(A18488))</f>
        <v/>
      </c>
      <c r="E18488">
        <f>IF(B18488="","",IF(INPUT!$I$1="","",IF(C18488&lt;(INT(INPUT!$I$1)-INPUT!$I$2),"Off Meds",IF(C18488&lt;=(INT(INPUT!$I$1)+INPUT!$I$2),"Washout","On Meds"))))</f>
        <v/>
      </c>
      <c r="F18488">
        <f>IF(B18488="","",1.509*(LN(B18488)^1.084-5.381))</f>
        <v/>
      </c>
      <c r="G18488">
        <f>IF(F18488="","",IF(F18488&lt;0,10*F18488^2,0))</f>
        <v/>
      </c>
      <c r="H18488">
        <f>IF(F18488="","",IF(F18488&gt;0,10*F18488^2,0))</f>
        <v/>
      </c>
    </row>
    <row r="18489">
      <c r="A18489">
        <f>Input!A18489</f>
        <v/>
      </c>
      <c r="B18489">
        <f>IF(ISNUMBER(Input!B18489),IF(AND(Input!B18489&gt;=20,Input!B18489&lt;=700),Input!B18489,""),"")</f>
        <v/>
      </c>
      <c r="C18489">
        <f>IF(B18489="","",INT(A18489))</f>
        <v/>
      </c>
      <c r="D18489">
        <f>IF(B18489="","",HOUR(A18489))</f>
        <v/>
      </c>
      <c r="E18489">
        <f>IF(B18489="","",IF(INPUT!$I$1="","",IF(C18489&lt;(INT(INPUT!$I$1)-INPUT!$I$2),"Off Meds",IF(C18489&lt;=(INT(INPUT!$I$1)+INPUT!$I$2),"Washout","On Meds"))))</f>
        <v/>
      </c>
      <c r="F18489">
        <f>IF(B18489="","",1.509*(LN(B18489)^1.084-5.381))</f>
        <v/>
      </c>
      <c r="G18489">
        <f>IF(F18489="","",IF(F18489&lt;0,10*F18489^2,0))</f>
        <v/>
      </c>
      <c r="H18489">
        <f>IF(F18489="","",IF(F18489&gt;0,10*F18489^2,0))</f>
        <v/>
      </c>
    </row>
    <row r="18490">
      <c r="A18490">
        <f>Input!A18490</f>
        <v/>
      </c>
      <c r="B18490">
        <f>IF(ISNUMBER(Input!B18490),IF(AND(Input!B18490&gt;=20,Input!B18490&lt;=700),Input!B18490,""),"")</f>
        <v/>
      </c>
      <c r="C18490">
        <f>IF(B18490="","",INT(A18490))</f>
        <v/>
      </c>
      <c r="D18490">
        <f>IF(B18490="","",HOUR(A18490))</f>
        <v/>
      </c>
      <c r="E18490">
        <f>IF(B18490="","",IF(INPUT!$I$1="","",IF(C18490&lt;(INT(INPUT!$I$1)-INPUT!$I$2),"Off Meds",IF(C18490&lt;=(INT(INPUT!$I$1)+INPUT!$I$2),"Washout","On Meds"))))</f>
        <v/>
      </c>
      <c r="F18490">
        <f>IF(B18490="","",1.509*(LN(B18490)^1.084-5.381))</f>
        <v/>
      </c>
      <c r="G18490">
        <f>IF(F18490="","",IF(F18490&lt;0,10*F18490^2,0))</f>
        <v/>
      </c>
      <c r="H18490">
        <f>IF(F18490="","",IF(F18490&gt;0,10*F18490^2,0))</f>
        <v/>
      </c>
    </row>
    <row r="18491">
      <c r="A18491">
        <f>Input!A18491</f>
        <v/>
      </c>
      <c r="B18491">
        <f>IF(ISNUMBER(Input!B18491),IF(AND(Input!B18491&gt;=20,Input!B18491&lt;=700),Input!B18491,""),"")</f>
        <v/>
      </c>
      <c r="C18491">
        <f>IF(B18491="","",INT(A18491))</f>
        <v/>
      </c>
      <c r="D18491">
        <f>IF(B18491="","",HOUR(A18491))</f>
        <v/>
      </c>
      <c r="E18491">
        <f>IF(B18491="","",IF(INPUT!$I$1="","",IF(C18491&lt;(INT(INPUT!$I$1)-INPUT!$I$2),"Off Meds",IF(C18491&lt;=(INT(INPUT!$I$1)+INPUT!$I$2),"Washout","On Meds"))))</f>
        <v/>
      </c>
      <c r="F18491">
        <f>IF(B18491="","",1.509*(LN(B18491)^1.084-5.381))</f>
        <v/>
      </c>
      <c r="G18491">
        <f>IF(F18491="","",IF(F18491&lt;0,10*F18491^2,0))</f>
        <v/>
      </c>
      <c r="H18491">
        <f>IF(F18491="","",IF(F18491&gt;0,10*F18491^2,0))</f>
        <v/>
      </c>
    </row>
    <row r="18492">
      <c r="A18492">
        <f>Input!A18492</f>
        <v/>
      </c>
      <c r="B18492">
        <f>IF(ISNUMBER(Input!B18492),IF(AND(Input!B18492&gt;=20,Input!B18492&lt;=700),Input!B18492,""),"")</f>
        <v/>
      </c>
      <c r="C18492">
        <f>IF(B18492="","",INT(A18492))</f>
        <v/>
      </c>
      <c r="D18492">
        <f>IF(B18492="","",HOUR(A18492))</f>
        <v/>
      </c>
      <c r="E18492">
        <f>IF(B18492="","",IF(INPUT!$I$1="","",IF(C18492&lt;(INT(INPUT!$I$1)-INPUT!$I$2),"Off Meds",IF(C18492&lt;=(INT(INPUT!$I$1)+INPUT!$I$2),"Washout","On Meds"))))</f>
        <v/>
      </c>
      <c r="F18492">
        <f>IF(B18492="","",1.509*(LN(B18492)^1.084-5.381))</f>
        <v/>
      </c>
      <c r="G18492">
        <f>IF(F18492="","",IF(F18492&lt;0,10*F18492^2,0))</f>
        <v/>
      </c>
      <c r="H18492">
        <f>IF(F18492="","",IF(F18492&gt;0,10*F18492^2,0))</f>
        <v/>
      </c>
    </row>
    <row r="18493">
      <c r="A18493">
        <f>Input!A18493</f>
        <v/>
      </c>
      <c r="B18493">
        <f>IF(ISNUMBER(Input!B18493),IF(AND(Input!B18493&gt;=20,Input!B18493&lt;=700),Input!B18493,""),"")</f>
        <v/>
      </c>
      <c r="C18493">
        <f>IF(B18493="","",INT(A18493))</f>
        <v/>
      </c>
      <c r="D18493">
        <f>IF(B18493="","",HOUR(A18493))</f>
        <v/>
      </c>
      <c r="E18493">
        <f>IF(B18493="","",IF(INPUT!$I$1="","",IF(C18493&lt;(INT(INPUT!$I$1)-INPUT!$I$2),"Off Meds",IF(C18493&lt;=(INT(INPUT!$I$1)+INPUT!$I$2),"Washout","On Meds"))))</f>
        <v/>
      </c>
      <c r="F18493">
        <f>IF(B18493="","",1.509*(LN(B18493)^1.084-5.381))</f>
        <v/>
      </c>
      <c r="G18493">
        <f>IF(F18493="","",IF(F18493&lt;0,10*F18493^2,0))</f>
        <v/>
      </c>
      <c r="H18493">
        <f>IF(F18493="","",IF(F18493&gt;0,10*F18493^2,0))</f>
        <v/>
      </c>
    </row>
    <row r="18494">
      <c r="A18494">
        <f>Input!A18494</f>
        <v/>
      </c>
      <c r="B18494">
        <f>IF(ISNUMBER(Input!B18494),IF(AND(Input!B18494&gt;=20,Input!B18494&lt;=700),Input!B18494,""),"")</f>
        <v/>
      </c>
      <c r="C18494">
        <f>IF(B18494="","",INT(A18494))</f>
        <v/>
      </c>
      <c r="D18494">
        <f>IF(B18494="","",HOUR(A18494))</f>
        <v/>
      </c>
      <c r="E18494">
        <f>IF(B18494="","",IF(INPUT!$I$1="","",IF(C18494&lt;(INT(INPUT!$I$1)-INPUT!$I$2),"Off Meds",IF(C18494&lt;=(INT(INPUT!$I$1)+INPUT!$I$2),"Washout","On Meds"))))</f>
        <v/>
      </c>
      <c r="F18494">
        <f>IF(B18494="","",1.509*(LN(B18494)^1.084-5.381))</f>
        <v/>
      </c>
      <c r="G18494">
        <f>IF(F18494="","",IF(F18494&lt;0,10*F18494^2,0))</f>
        <v/>
      </c>
      <c r="H18494">
        <f>IF(F18494="","",IF(F18494&gt;0,10*F18494^2,0))</f>
        <v/>
      </c>
    </row>
    <row r="18495">
      <c r="A18495">
        <f>Input!A18495</f>
        <v/>
      </c>
      <c r="B18495">
        <f>IF(ISNUMBER(Input!B18495),IF(AND(Input!B18495&gt;=20,Input!B18495&lt;=700),Input!B18495,""),"")</f>
        <v/>
      </c>
      <c r="C18495">
        <f>IF(B18495="","",INT(A18495))</f>
        <v/>
      </c>
      <c r="D18495">
        <f>IF(B18495="","",HOUR(A18495))</f>
        <v/>
      </c>
      <c r="E18495">
        <f>IF(B18495="","",IF(INPUT!$I$1="","",IF(C18495&lt;(INT(INPUT!$I$1)-INPUT!$I$2),"Off Meds",IF(C18495&lt;=(INT(INPUT!$I$1)+INPUT!$I$2),"Washout","On Meds"))))</f>
        <v/>
      </c>
      <c r="F18495">
        <f>IF(B18495="","",1.509*(LN(B18495)^1.084-5.381))</f>
        <v/>
      </c>
      <c r="G18495">
        <f>IF(F18495="","",IF(F18495&lt;0,10*F18495^2,0))</f>
        <v/>
      </c>
      <c r="H18495">
        <f>IF(F18495="","",IF(F18495&gt;0,10*F18495^2,0))</f>
        <v/>
      </c>
    </row>
    <row r="18496">
      <c r="A18496">
        <f>Input!A18496</f>
        <v/>
      </c>
      <c r="B18496">
        <f>IF(ISNUMBER(Input!B18496),IF(AND(Input!B18496&gt;=20,Input!B18496&lt;=700),Input!B18496,""),"")</f>
        <v/>
      </c>
      <c r="C18496">
        <f>IF(B18496="","",INT(A18496))</f>
        <v/>
      </c>
      <c r="D18496">
        <f>IF(B18496="","",HOUR(A18496))</f>
        <v/>
      </c>
      <c r="E18496">
        <f>IF(B18496="","",IF(INPUT!$I$1="","",IF(C18496&lt;(INT(INPUT!$I$1)-INPUT!$I$2),"Off Meds",IF(C18496&lt;=(INT(INPUT!$I$1)+INPUT!$I$2),"Washout","On Meds"))))</f>
        <v/>
      </c>
      <c r="F18496">
        <f>IF(B18496="","",1.509*(LN(B18496)^1.084-5.381))</f>
        <v/>
      </c>
      <c r="G18496">
        <f>IF(F18496="","",IF(F18496&lt;0,10*F18496^2,0))</f>
        <v/>
      </c>
      <c r="H18496">
        <f>IF(F18496="","",IF(F18496&gt;0,10*F18496^2,0))</f>
        <v/>
      </c>
    </row>
    <row r="18497">
      <c r="A18497">
        <f>Input!A18497</f>
        <v/>
      </c>
      <c r="B18497">
        <f>IF(ISNUMBER(Input!B18497),IF(AND(Input!B18497&gt;=20,Input!B18497&lt;=700),Input!B18497,""),"")</f>
        <v/>
      </c>
      <c r="C18497">
        <f>IF(B18497="","",INT(A18497))</f>
        <v/>
      </c>
      <c r="D18497">
        <f>IF(B18497="","",HOUR(A18497))</f>
        <v/>
      </c>
      <c r="E18497">
        <f>IF(B18497="","",IF(INPUT!$I$1="","",IF(C18497&lt;(INT(INPUT!$I$1)-INPUT!$I$2),"Off Meds",IF(C18497&lt;=(INT(INPUT!$I$1)+INPUT!$I$2),"Washout","On Meds"))))</f>
        <v/>
      </c>
      <c r="F18497">
        <f>IF(B18497="","",1.509*(LN(B18497)^1.084-5.381))</f>
        <v/>
      </c>
      <c r="G18497">
        <f>IF(F18497="","",IF(F18497&lt;0,10*F18497^2,0))</f>
        <v/>
      </c>
      <c r="H18497">
        <f>IF(F18497="","",IF(F18497&gt;0,10*F18497^2,0))</f>
        <v/>
      </c>
    </row>
    <row r="18498">
      <c r="A18498">
        <f>Input!A18498</f>
        <v/>
      </c>
      <c r="B18498">
        <f>IF(ISNUMBER(Input!B18498),IF(AND(Input!B18498&gt;=20,Input!B18498&lt;=700),Input!B18498,""),"")</f>
        <v/>
      </c>
      <c r="C18498">
        <f>IF(B18498="","",INT(A18498))</f>
        <v/>
      </c>
      <c r="D18498">
        <f>IF(B18498="","",HOUR(A18498))</f>
        <v/>
      </c>
      <c r="E18498">
        <f>IF(B18498="","",IF(INPUT!$I$1="","",IF(C18498&lt;(INT(INPUT!$I$1)-INPUT!$I$2),"Off Meds",IF(C18498&lt;=(INT(INPUT!$I$1)+INPUT!$I$2),"Washout","On Meds"))))</f>
        <v/>
      </c>
      <c r="F18498">
        <f>IF(B18498="","",1.509*(LN(B18498)^1.084-5.381))</f>
        <v/>
      </c>
      <c r="G18498">
        <f>IF(F18498="","",IF(F18498&lt;0,10*F18498^2,0))</f>
        <v/>
      </c>
      <c r="H18498">
        <f>IF(F18498="","",IF(F18498&gt;0,10*F18498^2,0))</f>
        <v/>
      </c>
    </row>
    <row r="18499">
      <c r="A18499">
        <f>Input!A18499</f>
        <v/>
      </c>
      <c r="B18499">
        <f>IF(ISNUMBER(Input!B18499),IF(AND(Input!B18499&gt;=20,Input!B18499&lt;=700),Input!B18499,""),"")</f>
        <v/>
      </c>
      <c r="C18499">
        <f>IF(B18499="","",INT(A18499))</f>
        <v/>
      </c>
      <c r="D18499">
        <f>IF(B18499="","",HOUR(A18499))</f>
        <v/>
      </c>
      <c r="E18499">
        <f>IF(B18499="","",IF(INPUT!$I$1="","",IF(C18499&lt;(INT(INPUT!$I$1)-INPUT!$I$2),"Off Meds",IF(C18499&lt;=(INT(INPUT!$I$1)+INPUT!$I$2),"Washout","On Meds"))))</f>
        <v/>
      </c>
      <c r="F18499">
        <f>IF(B18499="","",1.509*(LN(B18499)^1.084-5.381))</f>
        <v/>
      </c>
      <c r="G18499">
        <f>IF(F18499="","",IF(F18499&lt;0,10*F18499^2,0))</f>
        <v/>
      </c>
      <c r="H18499">
        <f>IF(F18499="","",IF(F18499&gt;0,10*F18499^2,0))</f>
        <v/>
      </c>
    </row>
    <row r="18500">
      <c r="A18500">
        <f>Input!A18500</f>
        <v/>
      </c>
      <c r="B18500">
        <f>IF(ISNUMBER(Input!B18500),IF(AND(Input!B18500&gt;=20,Input!B18500&lt;=700),Input!B18500,""),"")</f>
        <v/>
      </c>
      <c r="C18500">
        <f>IF(B18500="","",INT(A18500))</f>
        <v/>
      </c>
      <c r="D18500">
        <f>IF(B18500="","",HOUR(A18500))</f>
        <v/>
      </c>
      <c r="E18500">
        <f>IF(B18500="","",IF(INPUT!$I$1="","",IF(C18500&lt;(INT(INPUT!$I$1)-INPUT!$I$2),"Off Meds",IF(C18500&lt;=(INT(INPUT!$I$1)+INPUT!$I$2),"Washout","On Meds"))))</f>
        <v/>
      </c>
      <c r="F18500">
        <f>IF(B18500="","",1.509*(LN(B18500)^1.084-5.381))</f>
        <v/>
      </c>
      <c r="G18500">
        <f>IF(F18500="","",IF(F18500&lt;0,10*F18500^2,0))</f>
        <v/>
      </c>
      <c r="H18500">
        <f>IF(F18500="","",IF(F18500&gt;0,10*F18500^2,0))</f>
        <v/>
      </c>
    </row>
    <row r="18501">
      <c r="A18501">
        <f>Input!A18501</f>
        <v/>
      </c>
      <c r="B18501">
        <f>IF(ISNUMBER(Input!B18501),IF(AND(Input!B18501&gt;=20,Input!B18501&lt;=700),Input!B18501,""),"")</f>
        <v/>
      </c>
      <c r="C18501">
        <f>IF(B18501="","",INT(A18501))</f>
        <v/>
      </c>
      <c r="D18501">
        <f>IF(B18501="","",HOUR(A18501))</f>
        <v/>
      </c>
      <c r="E18501">
        <f>IF(B18501="","",IF(INPUT!$I$1="","",IF(C18501&lt;(INT(INPUT!$I$1)-INPUT!$I$2),"Off Meds",IF(C18501&lt;=(INT(INPUT!$I$1)+INPUT!$I$2),"Washout","On Meds"))))</f>
        <v/>
      </c>
      <c r="F18501">
        <f>IF(B18501="","",1.509*(LN(B18501)^1.084-5.381))</f>
        <v/>
      </c>
      <c r="G18501">
        <f>IF(F18501="","",IF(F18501&lt;0,10*F18501^2,0))</f>
        <v/>
      </c>
      <c r="H18501">
        <f>IF(F18501="","",IF(F18501&gt;0,10*F18501^2,0))</f>
        <v/>
      </c>
    </row>
    <row r="18502">
      <c r="A18502">
        <f>Input!A18502</f>
        <v/>
      </c>
      <c r="B18502">
        <f>IF(ISNUMBER(Input!B18502),IF(AND(Input!B18502&gt;=20,Input!B18502&lt;=700),Input!B18502,""),"")</f>
        <v/>
      </c>
      <c r="C18502">
        <f>IF(B18502="","",INT(A18502))</f>
        <v/>
      </c>
      <c r="D18502">
        <f>IF(B18502="","",HOUR(A18502))</f>
        <v/>
      </c>
      <c r="E18502">
        <f>IF(B18502="","",IF(INPUT!$I$1="","",IF(C18502&lt;(INT(INPUT!$I$1)-INPUT!$I$2),"Off Meds",IF(C18502&lt;=(INT(INPUT!$I$1)+INPUT!$I$2),"Washout","On Meds"))))</f>
        <v/>
      </c>
      <c r="F18502">
        <f>IF(B18502="","",1.509*(LN(B18502)^1.084-5.381))</f>
        <v/>
      </c>
      <c r="G18502">
        <f>IF(F18502="","",IF(F18502&lt;0,10*F18502^2,0))</f>
        <v/>
      </c>
      <c r="H18502">
        <f>IF(F18502="","",IF(F18502&gt;0,10*F18502^2,0))</f>
        <v/>
      </c>
    </row>
    <row r="18503">
      <c r="A18503">
        <f>Input!A18503</f>
        <v/>
      </c>
      <c r="B18503">
        <f>IF(ISNUMBER(Input!B18503),IF(AND(Input!B18503&gt;=20,Input!B18503&lt;=700),Input!B18503,""),"")</f>
        <v/>
      </c>
      <c r="C18503">
        <f>IF(B18503="","",INT(A18503))</f>
        <v/>
      </c>
      <c r="D18503">
        <f>IF(B18503="","",HOUR(A18503))</f>
        <v/>
      </c>
      <c r="E18503">
        <f>IF(B18503="","",IF(INPUT!$I$1="","",IF(C18503&lt;(INT(INPUT!$I$1)-INPUT!$I$2),"Off Meds",IF(C18503&lt;=(INT(INPUT!$I$1)+INPUT!$I$2),"Washout","On Meds"))))</f>
        <v/>
      </c>
      <c r="F18503">
        <f>IF(B18503="","",1.509*(LN(B18503)^1.084-5.381))</f>
        <v/>
      </c>
      <c r="G18503">
        <f>IF(F18503="","",IF(F18503&lt;0,10*F18503^2,0))</f>
        <v/>
      </c>
      <c r="H18503">
        <f>IF(F18503="","",IF(F18503&gt;0,10*F18503^2,0))</f>
        <v/>
      </c>
    </row>
    <row r="18504">
      <c r="A18504">
        <f>Input!A18504</f>
        <v/>
      </c>
      <c r="B18504">
        <f>IF(ISNUMBER(Input!B18504),IF(AND(Input!B18504&gt;=20,Input!B18504&lt;=700),Input!B18504,""),"")</f>
        <v/>
      </c>
      <c r="C18504">
        <f>IF(B18504="","",INT(A18504))</f>
        <v/>
      </c>
      <c r="D18504">
        <f>IF(B18504="","",HOUR(A18504))</f>
        <v/>
      </c>
      <c r="E18504">
        <f>IF(B18504="","",IF(INPUT!$I$1="","",IF(C18504&lt;(INT(INPUT!$I$1)-INPUT!$I$2),"Off Meds",IF(C18504&lt;=(INT(INPUT!$I$1)+INPUT!$I$2),"Washout","On Meds"))))</f>
        <v/>
      </c>
      <c r="F18504">
        <f>IF(B18504="","",1.509*(LN(B18504)^1.084-5.381))</f>
        <v/>
      </c>
      <c r="G18504">
        <f>IF(F18504="","",IF(F18504&lt;0,10*F18504^2,0))</f>
        <v/>
      </c>
      <c r="H18504">
        <f>IF(F18504="","",IF(F18504&gt;0,10*F18504^2,0))</f>
        <v/>
      </c>
    </row>
    <row r="18505">
      <c r="A18505">
        <f>Input!A18505</f>
        <v/>
      </c>
      <c r="B18505">
        <f>IF(ISNUMBER(Input!B18505),IF(AND(Input!B18505&gt;=20,Input!B18505&lt;=700),Input!B18505,""),"")</f>
        <v/>
      </c>
      <c r="C18505">
        <f>IF(B18505="","",INT(A18505))</f>
        <v/>
      </c>
      <c r="D18505">
        <f>IF(B18505="","",HOUR(A18505))</f>
        <v/>
      </c>
      <c r="E18505">
        <f>IF(B18505="","",IF(INPUT!$I$1="","",IF(C18505&lt;(INT(INPUT!$I$1)-INPUT!$I$2),"Off Meds",IF(C18505&lt;=(INT(INPUT!$I$1)+INPUT!$I$2),"Washout","On Meds"))))</f>
        <v/>
      </c>
      <c r="F18505">
        <f>IF(B18505="","",1.509*(LN(B18505)^1.084-5.381))</f>
        <v/>
      </c>
      <c r="G18505">
        <f>IF(F18505="","",IF(F18505&lt;0,10*F18505^2,0))</f>
        <v/>
      </c>
      <c r="H18505">
        <f>IF(F18505="","",IF(F18505&gt;0,10*F18505^2,0))</f>
        <v/>
      </c>
    </row>
    <row r="18506">
      <c r="A18506">
        <f>Input!A18506</f>
        <v/>
      </c>
      <c r="B18506">
        <f>IF(ISNUMBER(Input!B18506),IF(AND(Input!B18506&gt;=20,Input!B18506&lt;=700),Input!B18506,""),"")</f>
        <v/>
      </c>
      <c r="C18506">
        <f>IF(B18506="","",INT(A18506))</f>
        <v/>
      </c>
      <c r="D18506">
        <f>IF(B18506="","",HOUR(A18506))</f>
        <v/>
      </c>
      <c r="E18506">
        <f>IF(B18506="","",IF(INPUT!$I$1="","",IF(C18506&lt;(INT(INPUT!$I$1)-INPUT!$I$2),"Off Meds",IF(C18506&lt;=(INT(INPUT!$I$1)+INPUT!$I$2),"Washout","On Meds"))))</f>
        <v/>
      </c>
      <c r="F18506">
        <f>IF(B18506="","",1.509*(LN(B18506)^1.084-5.381))</f>
        <v/>
      </c>
      <c r="G18506">
        <f>IF(F18506="","",IF(F18506&lt;0,10*F18506^2,0))</f>
        <v/>
      </c>
      <c r="H18506">
        <f>IF(F18506="","",IF(F18506&gt;0,10*F18506^2,0))</f>
        <v/>
      </c>
    </row>
    <row r="18507">
      <c r="A18507">
        <f>Input!A18507</f>
        <v/>
      </c>
      <c r="B18507">
        <f>IF(ISNUMBER(Input!B18507),IF(AND(Input!B18507&gt;=20,Input!B18507&lt;=700),Input!B18507,""),"")</f>
        <v/>
      </c>
      <c r="C18507">
        <f>IF(B18507="","",INT(A18507))</f>
        <v/>
      </c>
      <c r="D18507">
        <f>IF(B18507="","",HOUR(A18507))</f>
        <v/>
      </c>
      <c r="E18507">
        <f>IF(B18507="","",IF(INPUT!$I$1="","",IF(C18507&lt;(INT(INPUT!$I$1)-INPUT!$I$2),"Off Meds",IF(C18507&lt;=(INT(INPUT!$I$1)+INPUT!$I$2),"Washout","On Meds"))))</f>
        <v/>
      </c>
      <c r="F18507">
        <f>IF(B18507="","",1.509*(LN(B18507)^1.084-5.381))</f>
        <v/>
      </c>
      <c r="G18507">
        <f>IF(F18507="","",IF(F18507&lt;0,10*F18507^2,0))</f>
        <v/>
      </c>
      <c r="H18507">
        <f>IF(F18507="","",IF(F18507&gt;0,10*F18507^2,0))</f>
        <v/>
      </c>
    </row>
    <row r="18508">
      <c r="A18508">
        <f>Input!A18508</f>
        <v/>
      </c>
      <c r="B18508">
        <f>IF(ISNUMBER(Input!B18508),IF(AND(Input!B18508&gt;=20,Input!B18508&lt;=700),Input!B18508,""),"")</f>
        <v/>
      </c>
      <c r="C18508">
        <f>IF(B18508="","",INT(A18508))</f>
        <v/>
      </c>
      <c r="D18508">
        <f>IF(B18508="","",HOUR(A18508))</f>
        <v/>
      </c>
      <c r="E18508">
        <f>IF(B18508="","",IF(INPUT!$I$1="","",IF(C18508&lt;(INT(INPUT!$I$1)-INPUT!$I$2),"Off Meds",IF(C18508&lt;=(INT(INPUT!$I$1)+INPUT!$I$2),"Washout","On Meds"))))</f>
        <v/>
      </c>
      <c r="F18508">
        <f>IF(B18508="","",1.509*(LN(B18508)^1.084-5.381))</f>
        <v/>
      </c>
      <c r="G18508">
        <f>IF(F18508="","",IF(F18508&lt;0,10*F18508^2,0))</f>
        <v/>
      </c>
      <c r="H18508">
        <f>IF(F18508="","",IF(F18508&gt;0,10*F18508^2,0))</f>
        <v/>
      </c>
    </row>
    <row r="18509">
      <c r="A18509">
        <f>Input!A18509</f>
        <v/>
      </c>
      <c r="B18509">
        <f>IF(ISNUMBER(Input!B18509),IF(AND(Input!B18509&gt;=20,Input!B18509&lt;=700),Input!B18509,""),"")</f>
        <v/>
      </c>
      <c r="C18509">
        <f>IF(B18509="","",INT(A18509))</f>
        <v/>
      </c>
      <c r="D18509">
        <f>IF(B18509="","",HOUR(A18509))</f>
        <v/>
      </c>
      <c r="E18509">
        <f>IF(B18509="","",IF(INPUT!$I$1="","",IF(C18509&lt;(INT(INPUT!$I$1)-INPUT!$I$2),"Off Meds",IF(C18509&lt;=(INT(INPUT!$I$1)+INPUT!$I$2),"Washout","On Meds"))))</f>
        <v/>
      </c>
      <c r="F18509">
        <f>IF(B18509="","",1.509*(LN(B18509)^1.084-5.381))</f>
        <v/>
      </c>
      <c r="G18509">
        <f>IF(F18509="","",IF(F18509&lt;0,10*F18509^2,0))</f>
        <v/>
      </c>
      <c r="H18509">
        <f>IF(F18509="","",IF(F18509&gt;0,10*F18509^2,0))</f>
        <v/>
      </c>
    </row>
    <row r="18510">
      <c r="A18510">
        <f>Input!A18510</f>
        <v/>
      </c>
      <c r="B18510">
        <f>IF(ISNUMBER(Input!B18510),IF(AND(Input!B18510&gt;=20,Input!B18510&lt;=700),Input!B18510,""),"")</f>
        <v/>
      </c>
      <c r="C18510">
        <f>IF(B18510="","",INT(A18510))</f>
        <v/>
      </c>
      <c r="D18510">
        <f>IF(B18510="","",HOUR(A18510))</f>
        <v/>
      </c>
      <c r="E18510">
        <f>IF(B18510="","",IF(INPUT!$I$1="","",IF(C18510&lt;(INT(INPUT!$I$1)-INPUT!$I$2),"Off Meds",IF(C18510&lt;=(INT(INPUT!$I$1)+INPUT!$I$2),"Washout","On Meds"))))</f>
        <v/>
      </c>
      <c r="F18510">
        <f>IF(B18510="","",1.509*(LN(B18510)^1.084-5.381))</f>
        <v/>
      </c>
      <c r="G18510">
        <f>IF(F18510="","",IF(F18510&lt;0,10*F18510^2,0))</f>
        <v/>
      </c>
      <c r="H18510">
        <f>IF(F18510="","",IF(F18510&gt;0,10*F18510^2,0))</f>
        <v/>
      </c>
    </row>
    <row r="18511">
      <c r="A18511">
        <f>Input!A18511</f>
        <v/>
      </c>
      <c r="B18511">
        <f>IF(ISNUMBER(Input!B18511),IF(AND(Input!B18511&gt;=20,Input!B18511&lt;=700),Input!B18511,""),"")</f>
        <v/>
      </c>
      <c r="C18511">
        <f>IF(B18511="","",INT(A18511))</f>
        <v/>
      </c>
      <c r="D18511">
        <f>IF(B18511="","",HOUR(A18511))</f>
        <v/>
      </c>
      <c r="E18511">
        <f>IF(B18511="","",IF(INPUT!$I$1="","",IF(C18511&lt;(INT(INPUT!$I$1)-INPUT!$I$2),"Off Meds",IF(C18511&lt;=(INT(INPUT!$I$1)+INPUT!$I$2),"Washout","On Meds"))))</f>
        <v/>
      </c>
      <c r="F18511">
        <f>IF(B18511="","",1.509*(LN(B18511)^1.084-5.381))</f>
        <v/>
      </c>
      <c r="G18511">
        <f>IF(F18511="","",IF(F18511&lt;0,10*F18511^2,0))</f>
        <v/>
      </c>
      <c r="H18511">
        <f>IF(F18511="","",IF(F18511&gt;0,10*F18511^2,0))</f>
        <v/>
      </c>
    </row>
    <row r="18512">
      <c r="A18512">
        <f>Input!A18512</f>
        <v/>
      </c>
      <c r="B18512">
        <f>IF(ISNUMBER(Input!B18512),IF(AND(Input!B18512&gt;=20,Input!B18512&lt;=700),Input!B18512,""),"")</f>
        <v/>
      </c>
      <c r="C18512">
        <f>IF(B18512="","",INT(A18512))</f>
        <v/>
      </c>
      <c r="D18512">
        <f>IF(B18512="","",HOUR(A18512))</f>
        <v/>
      </c>
      <c r="E18512">
        <f>IF(B18512="","",IF(INPUT!$I$1="","",IF(C18512&lt;(INT(INPUT!$I$1)-INPUT!$I$2),"Off Meds",IF(C18512&lt;=(INT(INPUT!$I$1)+INPUT!$I$2),"Washout","On Meds"))))</f>
        <v/>
      </c>
      <c r="F18512">
        <f>IF(B18512="","",1.509*(LN(B18512)^1.084-5.381))</f>
        <v/>
      </c>
      <c r="G18512">
        <f>IF(F18512="","",IF(F18512&lt;0,10*F18512^2,0))</f>
        <v/>
      </c>
      <c r="H18512">
        <f>IF(F18512="","",IF(F18512&gt;0,10*F18512^2,0))</f>
        <v/>
      </c>
    </row>
    <row r="18513">
      <c r="A18513">
        <f>Input!A18513</f>
        <v/>
      </c>
      <c r="B18513">
        <f>IF(ISNUMBER(Input!B18513),IF(AND(Input!B18513&gt;=20,Input!B18513&lt;=700),Input!B18513,""),"")</f>
        <v/>
      </c>
      <c r="C18513">
        <f>IF(B18513="","",INT(A18513))</f>
        <v/>
      </c>
      <c r="D18513">
        <f>IF(B18513="","",HOUR(A18513))</f>
        <v/>
      </c>
      <c r="E18513">
        <f>IF(B18513="","",IF(INPUT!$I$1="","",IF(C18513&lt;(INT(INPUT!$I$1)-INPUT!$I$2),"Off Meds",IF(C18513&lt;=(INT(INPUT!$I$1)+INPUT!$I$2),"Washout","On Meds"))))</f>
        <v/>
      </c>
      <c r="F18513">
        <f>IF(B18513="","",1.509*(LN(B18513)^1.084-5.381))</f>
        <v/>
      </c>
      <c r="G18513">
        <f>IF(F18513="","",IF(F18513&lt;0,10*F18513^2,0))</f>
        <v/>
      </c>
      <c r="H18513">
        <f>IF(F18513="","",IF(F18513&gt;0,10*F18513^2,0))</f>
        <v/>
      </c>
    </row>
    <row r="18514">
      <c r="A18514">
        <f>Input!A18514</f>
        <v/>
      </c>
      <c r="B18514">
        <f>IF(ISNUMBER(Input!B18514),IF(AND(Input!B18514&gt;=20,Input!B18514&lt;=700),Input!B18514,""),"")</f>
        <v/>
      </c>
      <c r="C18514">
        <f>IF(B18514="","",INT(A18514))</f>
        <v/>
      </c>
      <c r="D18514">
        <f>IF(B18514="","",HOUR(A18514))</f>
        <v/>
      </c>
      <c r="E18514">
        <f>IF(B18514="","",IF(INPUT!$I$1="","",IF(C18514&lt;(INT(INPUT!$I$1)-INPUT!$I$2),"Off Meds",IF(C18514&lt;=(INT(INPUT!$I$1)+INPUT!$I$2),"Washout","On Meds"))))</f>
        <v/>
      </c>
      <c r="F18514">
        <f>IF(B18514="","",1.509*(LN(B18514)^1.084-5.381))</f>
        <v/>
      </c>
      <c r="G18514">
        <f>IF(F18514="","",IF(F18514&lt;0,10*F18514^2,0))</f>
        <v/>
      </c>
      <c r="H18514">
        <f>IF(F18514="","",IF(F18514&gt;0,10*F18514^2,0))</f>
        <v/>
      </c>
    </row>
    <row r="18515">
      <c r="A18515">
        <f>Input!A18515</f>
        <v/>
      </c>
      <c r="B18515">
        <f>IF(ISNUMBER(Input!B18515),IF(AND(Input!B18515&gt;=20,Input!B18515&lt;=700),Input!B18515,""),"")</f>
        <v/>
      </c>
      <c r="C18515">
        <f>IF(B18515="","",INT(A18515))</f>
        <v/>
      </c>
      <c r="D18515">
        <f>IF(B18515="","",HOUR(A18515))</f>
        <v/>
      </c>
      <c r="E18515">
        <f>IF(B18515="","",IF(INPUT!$I$1="","",IF(C18515&lt;(INT(INPUT!$I$1)-INPUT!$I$2),"Off Meds",IF(C18515&lt;=(INT(INPUT!$I$1)+INPUT!$I$2),"Washout","On Meds"))))</f>
        <v/>
      </c>
      <c r="F18515">
        <f>IF(B18515="","",1.509*(LN(B18515)^1.084-5.381))</f>
        <v/>
      </c>
      <c r="G18515">
        <f>IF(F18515="","",IF(F18515&lt;0,10*F18515^2,0))</f>
        <v/>
      </c>
      <c r="H18515">
        <f>IF(F18515="","",IF(F18515&gt;0,10*F18515^2,0))</f>
        <v/>
      </c>
    </row>
    <row r="18516">
      <c r="A18516">
        <f>Input!A18516</f>
        <v/>
      </c>
      <c r="B18516">
        <f>IF(ISNUMBER(Input!B18516),IF(AND(Input!B18516&gt;=20,Input!B18516&lt;=700),Input!B18516,""),"")</f>
        <v/>
      </c>
      <c r="C18516">
        <f>IF(B18516="","",INT(A18516))</f>
        <v/>
      </c>
      <c r="D18516">
        <f>IF(B18516="","",HOUR(A18516))</f>
        <v/>
      </c>
      <c r="E18516">
        <f>IF(B18516="","",IF(INPUT!$I$1="","",IF(C18516&lt;(INT(INPUT!$I$1)-INPUT!$I$2),"Off Meds",IF(C18516&lt;=(INT(INPUT!$I$1)+INPUT!$I$2),"Washout","On Meds"))))</f>
        <v/>
      </c>
      <c r="F18516">
        <f>IF(B18516="","",1.509*(LN(B18516)^1.084-5.381))</f>
        <v/>
      </c>
      <c r="G18516">
        <f>IF(F18516="","",IF(F18516&lt;0,10*F18516^2,0))</f>
        <v/>
      </c>
      <c r="H18516">
        <f>IF(F18516="","",IF(F18516&gt;0,10*F18516^2,0))</f>
        <v/>
      </c>
    </row>
    <row r="18517">
      <c r="A18517">
        <f>Input!A18517</f>
        <v/>
      </c>
      <c r="B18517">
        <f>IF(ISNUMBER(Input!B18517),IF(AND(Input!B18517&gt;=20,Input!B18517&lt;=700),Input!B18517,""),"")</f>
        <v/>
      </c>
      <c r="C18517">
        <f>IF(B18517="","",INT(A18517))</f>
        <v/>
      </c>
      <c r="D18517">
        <f>IF(B18517="","",HOUR(A18517))</f>
        <v/>
      </c>
      <c r="E18517">
        <f>IF(B18517="","",IF(INPUT!$I$1="","",IF(C18517&lt;(INT(INPUT!$I$1)-INPUT!$I$2),"Off Meds",IF(C18517&lt;=(INT(INPUT!$I$1)+INPUT!$I$2),"Washout","On Meds"))))</f>
        <v/>
      </c>
      <c r="F18517">
        <f>IF(B18517="","",1.509*(LN(B18517)^1.084-5.381))</f>
        <v/>
      </c>
      <c r="G18517">
        <f>IF(F18517="","",IF(F18517&lt;0,10*F18517^2,0))</f>
        <v/>
      </c>
      <c r="H18517">
        <f>IF(F18517="","",IF(F18517&gt;0,10*F18517^2,0))</f>
        <v/>
      </c>
    </row>
    <row r="18518">
      <c r="A18518">
        <f>Input!A18518</f>
        <v/>
      </c>
      <c r="B18518">
        <f>IF(ISNUMBER(Input!B18518),IF(AND(Input!B18518&gt;=20,Input!B18518&lt;=700),Input!B18518,""),"")</f>
        <v/>
      </c>
      <c r="C18518">
        <f>IF(B18518="","",INT(A18518))</f>
        <v/>
      </c>
      <c r="D18518">
        <f>IF(B18518="","",HOUR(A18518))</f>
        <v/>
      </c>
      <c r="E18518">
        <f>IF(B18518="","",IF(INPUT!$I$1="","",IF(C18518&lt;(INT(INPUT!$I$1)-INPUT!$I$2),"Off Meds",IF(C18518&lt;=(INT(INPUT!$I$1)+INPUT!$I$2),"Washout","On Meds"))))</f>
        <v/>
      </c>
      <c r="F18518">
        <f>IF(B18518="","",1.509*(LN(B18518)^1.084-5.381))</f>
        <v/>
      </c>
      <c r="G18518">
        <f>IF(F18518="","",IF(F18518&lt;0,10*F18518^2,0))</f>
        <v/>
      </c>
      <c r="H18518">
        <f>IF(F18518="","",IF(F18518&gt;0,10*F18518^2,0))</f>
        <v/>
      </c>
    </row>
    <row r="18519">
      <c r="A18519">
        <f>Input!A18519</f>
        <v/>
      </c>
      <c r="B18519">
        <f>IF(ISNUMBER(Input!B18519),IF(AND(Input!B18519&gt;=20,Input!B18519&lt;=700),Input!B18519,""),"")</f>
        <v/>
      </c>
      <c r="C18519">
        <f>IF(B18519="","",INT(A18519))</f>
        <v/>
      </c>
      <c r="D18519">
        <f>IF(B18519="","",HOUR(A18519))</f>
        <v/>
      </c>
      <c r="E18519">
        <f>IF(B18519="","",IF(INPUT!$I$1="","",IF(C18519&lt;(INT(INPUT!$I$1)-INPUT!$I$2),"Off Meds",IF(C18519&lt;=(INT(INPUT!$I$1)+INPUT!$I$2),"Washout","On Meds"))))</f>
        <v/>
      </c>
      <c r="F18519">
        <f>IF(B18519="","",1.509*(LN(B18519)^1.084-5.381))</f>
        <v/>
      </c>
      <c r="G18519">
        <f>IF(F18519="","",IF(F18519&lt;0,10*F18519^2,0))</f>
        <v/>
      </c>
      <c r="H18519">
        <f>IF(F18519="","",IF(F18519&gt;0,10*F18519^2,0))</f>
        <v/>
      </c>
    </row>
    <row r="18520">
      <c r="A18520">
        <f>Input!A18520</f>
        <v/>
      </c>
      <c r="B18520">
        <f>IF(ISNUMBER(Input!B18520),IF(AND(Input!B18520&gt;=20,Input!B18520&lt;=700),Input!B18520,""),"")</f>
        <v/>
      </c>
      <c r="C18520">
        <f>IF(B18520="","",INT(A18520))</f>
        <v/>
      </c>
      <c r="D18520">
        <f>IF(B18520="","",HOUR(A18520))</f>
        <v/>
      </c>
      <c r="E18520">
        <f>IF(B18520="","",IF(INPUT!$I$1="","",IF(C18520&lt;(INT(INPUT!$I$1)-INPUT!$I$2),"Off Meds",IF(C18520&lt;=(INT(INPUT!$I$1)+INPUT!$I$2),"Washout","On Meds"))))</f>
        <v/>
      </c>
      <c r="F18520">
        <f>IF(B18520="","",1.509*(LN(B18520)^1.084-5.381))</f>
        <v/>
      </c>
      <c r="G18520">
        <f>IF(F18520="","",IF(F18520&lt;0,10*F18520^2,0))</f>
        <v/>
      </c>
      <c r="H18520">
        <f>IF(F18520="","",IF(F18520&gt;0,10*F18520^2,0))</f>
        <v/>
      </c>
    </row>
    <row r="18521">
      <c r="A18521">
        <f>Input!A18521</f>
        <v/>
      </c>
      <c r="B18521">
        <f>IF(ISNUMBER(Input!B18521),IF(AND(Input!B18521&gt;=20,Input!B18521&lt;=700),Input!B18521,""),"")</f>
        <v/>
      </c>
      <c r="C18521">
        <f>IF(B18521="","",INT(A18521))</f>
        <v/>
      </c>
      <c r="D18521">
        <f>IF(B18521="","",HOUR(A18521))</f>
        <v/>
      </c>
      <c r="E18521">
        <f>IF(B18521="","",IF(INPUT!$I$1="","",IF(C18521&lt;(INT(INPUT!$I$1)-INPUT!$I$2),"Off Meds",IF(C18521&lt;=(INT(INPUT!$I$1)+INPUT!$I$2),"Washout","On Meds"))))</f>
        <v/>
      </c>
      <c r="F18521">
        <f>IF(B18521="","",1.509*(LN(B18521)^1.084-5.381))</f>
        <v/>
      </c>
      <c r="G18521">
        <f>IF(F18521="","",IF(F18521&lt;0,10*F18521^2,0))</f>
        <v/>
      </c>
      <c r="H18521">
        <f>IF(F18521="","",IF(F18521&gt;0,10*F18521^2,0))</f>
        <v/>
      </c>
    </row>
    <row r="18522">
      <c r="A18522">
        <f>Input!A18522</f>
        <v/>
      </c>
      <c r="B18522">
        <f>IF(ISNUMBER(Input!B18522),IF(AND(Input!B18522&gt;=20,Input!B18522&lt;=700),Input!B18522,""),"")</f>
        <v/>
      </c>
      <c r="C18522">
        <f>IF(B18522="","",INT(A18522))</f>
        <v/>
      </c>
      <c r="D18522">
        <f>IF(B18522="","",HOUR(A18522))</f>
        <v/>
      </c>
      <c r="E18522">
        <f>IF(B18522="","",IF(INPUT!$I$1="","",IF(C18522&lt;(INT(INPUT!$I$1)-INPUT!$I$2),"Off Meds",IF(C18522&lt;=(INT(INPUT!$I$1)+INPUT!$I$2),"Washout","On Meds"))))</f>
        <v/>
      </c>
      <c r="F18522">
        <f>IF(B18522="","",1.509*(LN(B18522)^1.084-5.381))</f>
        <v/>
      </c>
      <c r="G18522">
        <f>IF(F18522="","",IF(F18522&lt;0,10*F18522^2,0))</f>
        <v/>
      </c>
      <c r="H18522">
        <f>IF(F18522="","",IF(F18522&gt;0,10*F18522^2,0))</f>
        <v/>
      </c>
    </row>
    <row r="18523">
      <c r="A18523">
        <f>Input!A18523</f>
        <v/>
      </c>
      <c r="B18523">
        <f>IF(ISNUMBER(Input!B18523),IF(AND(Input!B18523&gt;=20,Input!B18523&lt;=700),Input!B18523,""),"")</f>
        <v/>
      </c>
      <c r="C18523">
        <f>IF(B18523="","",INT(A18523))</f>
        <v/>
      </c>
      <c r="D18523">
        <f>IF(B18523="","",HOUR(A18523))</f>
        <v/>
      </c>
      <c r="E18523">
        <f>IF(B18523="","",IF(INPUT!$I$1="","",IF(C18523&lt;(INT(INPUT!$I$1)-INPUT!$I$2),"Off Meds",IF(C18523&lt;=(INT(INPUT!$I$1)+INPUT!$I$2),"Washout","On Meds"))))</f>
        <v/>
      </c>
      <c r="F18523">
        <f>IF(B18523="","",1.509*(LN(B18523)^1.084-5.381))</f>
        <v/>
      </c>
      <c r="G18523">
        <f>IF(F18523="","",IF(F18523&lt;0,10*F18523^2,0))</f>
        <v/>
      </c>
      <c r="H18523">
        <f>IF(F18523="","",IF(F18523&gt;0,10*F18523^2,0))</f>
        <v/>
      </c>
    </row>
    <row r="18524">
      <c r="A18524">
        <f>Input!A18524</f>
        <v/>
      </c>
      <c r="B18524">
        <f>IF(ISNUMBER(Input!B18524),IF(AND(Input!B18524&gt;=20,Input!B18524&lt;=700),Input!B18524,""),"")</f>
        <v/>
      </c>
      <c r="C18524">
        <f>IF(B18524="","",INT(A18524))</f>
        <v/>
      </c>
      <c r="D18524">
        <f>IF(B18524="","",HOUR(A18524))</f>
        <v/>
      </c>
      <c r="E18524">
        <f>IF(B18524="","",IF(INPUT!$I$1="","",IF(C18524&lt;(INT(INPUT!$I$1)-INPUT!$I$2),"Off Meds",IF(C18524&lt;=(INT(INPUT!$I$1)+INPUT!$I$2),"Washout","On Meds"))))</f>
        <v/>
      </c>
      <c r="F18524">
        <f>IF(B18524="","",1.509*(LN(B18524)^1.084-5.381))</f>
        <v/>
      </c>
      <c r="G18524">
        <f>IF(F18524="","",IF(F18524&lt;0,10*F18524^2,0))</f>
        <v/>
      </c>
      <c r="H18524">
        <f>IF(F18524="","",IF(F18524&gt;0,10*F18524^2,0))</f>
        <v/>
      </c>
    </row>
    <row r="18525">
      <c r="A18525">
        <f>Input!A18525</f>
        <v/>
      </c>
      <c r="B18525">
        <f>IF(ISNUMBER(Input!B18525),IF(AND(Input!B18525&gt;=20,Input!B18525&lt;=700),Input!B18525,""),"")</f>
        <v/>
      </c>
      <c r="C18525">
        <f>IF(B18525="","",INT(A18525))</f>
        <v/>
      </c>
      <c r="D18525">
        <f>IF(B18525="","",HOUR(A18525))</f>
        <v/>
      </c>
      <c r="E18525">
        <f>IF(B18525="","",IF(INPUT!$I$1="","",IF(C18525&lt;(INT(INPUT!$I$1)-INPUT!$I$2),"Off Meds",IF(C18525&lt;=(INT(INPUT!$I$1)+INPUT!$I$2),"Washout","On Meds"))))</f>
        <v/>
      </c>
      <c r="F18525">
        <f>IF(B18525="","",1.509*(LN(B18525)^1.084-5.381))</f>
        <v/>
      </c>
      <c r="G18525">
        <f>IF(F18525="","",IF(F18525&lt;0,10*F18525^2,0))</f>
        <v/>
      </c>
      <c r="H18525">
        <f>IF(F18525="","",IF(F18525&gt;0,10*F18525^2,0))</f>
        <v/>
      </c>
    </row>
    <row r="18526">
      <c r="A18526">
        <f>Input!A18526</f>
        <v/>
      </c>
      <c r="B18526">
        <f>IF(ISNUMBER(Input!B18526),IF(AND(Input!B18526&gt;=20,Input!B18526&lt;=700),Input!B18526,""),"")</f>
        <v/>
      </c>
      <c r="C18526">
        <f>IF(B18526="","",INT(A18526))</f>
        <v/>
      </c>
      <c r="D18526">
        <f>IF(B18526="","",HOUR(A18526))</f>
        <v/>
      </c>
      <c r="E18526">
        <f>IF(B18526="","",IF(INPUT!$I$1="","",IF(C18526&lt;(INT(INPUT!$I$1)-INPUT!$I$2),"Off Meds",IF(C18526&lt;=(INT(INPUT!$I$1)+INPUT!$I$2),"Washout","On Meds"))))</f>
        <v/>
      </c>
      <c r="F18526">
        <f>IF(B18526="","",1.509*(LN(B18526)^1.084-5.381))</f>
        <v/>
      </c>
      <c r="G18526">
        <f>IF(F18526="","",IF(F18526&lt;0,10*F18526^2,0))</f>
        <v/>
      </c>
      <c r="H18526">
        <f>IF(F18526="","",IF(F18526&gt;0,10*F18526^2,0))</f>
        <v/>
      </c>
    </row>
    <row r="18527">
      <c r="A18527">
        <f>Input!A18527</f>
        <v/>
      </c>
      <c r="B18527">
        <f>IF(ISNUMBER(Input!B18527),IF(AND(Input!B18527&gt;=20,Input!B18527&lt;=700),Input!B18527,""),"")</f>
        <v/>
      </c>
      <c r="C18527">
        <f>IF(B18527="","",INT(A18527))</f>
        <v/>
      </c>
      <c r="D18527">
        <f>IF(B18527="","",HOUR(A18527))</f>
        <v/>
      </c>
      <c r="E18527">
        <f>IF(B18527="","",IF(INPUT!$I$1="","",IF(C18527&lt;(INT(INPUT!$I$1)-INPUT!$I$2),"Off Meds",IF(C18527&lt;=(INT(INPUT!$I$1)+INPUT!$I$2),"Washout","On Meds"))))</f>
        <v/>
      </c>
      <c r="F18527">
        <f>IF(B18527="","",1.509*(LN(B18527)^1.084-5.381))</f>
        <v/>
      </c>
      <c r="G18527">
        <f>IF(F18527="","",IF(F18527&lt;0,10*F18527^2,0))</f>
        <v/>
      </c>
      <c r="H18527">
        <f>IF(F18527="","",IF(F18527&gt;0,10*F18527^2,0))</f>
        <v/>
      </c>
    </row>
    <row r="18528">
      <c r="A18528">
        <f>Input!A18528</f>
        <v/>
      </c>
      <c r="B18528">
        <f>IF(ISNUMBER(Input!B18528),IF(AND(Input!B18528&gt;=20,Input!B18528&lt;=700),Input!B18528,""),"")</f>
        <v/>
      </c>
      <c r="C18528">
        <f>IF(B18528="","",INT(A18528))</f>
        <v/>
      </c>
      <c r="D18528">
        <f>IF(B18528="","",HOUR(A18528))</f>
        <v/>
      </c>
      <c r="E18528">
        <f>IF(B18528="","",IF(INPUT!$I$1="","",IF(C18528&lt;(INT(INPUT!$I$1)-INPUT!$I$2),"Off Meds",IF(C18528&lt;=(INT(INPUT!$I$1)+INPUT!$I$2),"Washout","On Meds"))))</f>
        <v/>
      </c>
      <c r="F18528">
        <f>IF(B18528="","",1.509*(LN(B18528)^1.084-5.381))</f>
        <v/>
      </c>
      <c r="G18528">
        <f>IF(F18528="","",IF(F18528&lt;0,10*F18528^2,0))</f>
        <v/>
      </c>
      <c r="H18528">
        <f>IF(F18528="","",IF(F18528&gt;0,10*F18528^2,0))</f>
        <v/>
      </c>
    </row>
    <row r="18529">
      <c r="A18529">
        <f>Input!A18529</f>
        <v/>
      </c>
      <c r="B18529">
        <f>IF(ISNUMBER(Input!B18529),IF(AND(Input!B18529&gt;=20,Input!B18529&lt;=700),Input!B18529,""),"")</f>
        <v/>
      </c>
      <c r="C18529">
        <f>IF(B18529="","",INT(A18529))</f>
        <v/>
      </c>
      <c r="D18529">
        <f>IF(B18529="","",HOUR(A18529))</f>
        <v/>
      </c>
      <c r="E18529">
        <f>IF(B18529="","",IF(INPUT!$I$1="","",IF(C18529&lt;(INT(INPUT!$I$1)-INPUT!$I$2),"Off Meds",IF(C18529&lt;=(INT(INPUT!$I$1)+INPUT!$I$2),"Washout","On Meds"))))</f>
        <v/>
      </c>
      <c r="F18529">
        <f>IF(B18529="","",1.509*(LN(B18529)^1.084-5.381))</f>
        <v/>
      </c>
      <c r="G18529">
        <f>IF(F18529="","",IF(F18529&lt;0,10*F18529^2,0))</f>
        <v/>
      </c>
      <c r="H18529">
        <f>IF(F18529="","",IF(F18529&gt;0,10*F18529^2,0))</f>
        <v/>
      </c>
    </row>
    <row r="18530">
      <c r="A18530">
        <f>Input!A18530</f>
        <v/>
      </c>
      <c r="B18530">
        <f>IF(ISNUMBER(Input!B18530),IF(AND(Input!B18530&gt;=20,Input!B18530&lt;=700),Input!B18530,""),"")</f>
        <v/>
      </c>
      <c r="C18530">
        <f>IF(B18530="","",INT(A18530))</f>
        <v/>
      </c>
      <c r="D18530">
        <f>IF(B18530="","",HOUR(A18530))</f>
        <v/>
      </c>
      <c r="E18530">
        <f>IF(B18530="","",IF(INPUT!$I$1="","",IF(C18530&lt;(INT(INPUT!$I$1)-INPUT!$I$2),"Off Meds",IF(C18530&lt;=(INT(INPUT!$I$1)+INPUT!$I$2),"Washout","On Meds"))))</f>
        <v/>
      </c>
      <c r="F18530">
        <f>IF(B18530="","",1.509*(LN(B18530)^1.084-5.381))</f>
        <v/>
      </c>
      <c r="G18530">
        <f>IF(F18530="","",IF(F18530&lt;0,10*F18530^2,0))</f>
        <v/>
      </c>
      <c r="H18530">
        <f>IF(F18530="","",IF(F18530&gt;0,10*F18530^2,0))</f>
        <v/>
      </c>
    </row>
    <row r="18531">
      <c r="A18531">
        <f>Input!A18531</f>
        <v/>
      </c>
      <c r="B18531">
        <f>IF(ISNUMBER(Input!B18531),IF(AND(Input!B18531&gt;=20,Input!B18531&lt;=700),Input!B18531,""),"")</f>
        <v/>
      </c>
      <c r="C18531">
        <f>IF(B18531="","",INT(A18531))</f>
        <v/>
      </c>
      <c r="D18531">
        <f>IF(B18531="","",HOUR(A18531))</f>
        <v/>
      </c>
      <c r="E18531">
        <f>IF(B18531="","",IF(INPUT!$I$1="","",IF(C18531&lt;(INT(INPUT!$I$1)-INPUT!$I$2),"Off Meds",IF(C18531&lt;=(INT(INPUT!$I$1)+INPUT!$I$2),"Washout","On Meds"))))</f>
        <v/>
      </c>
      <c r="F18531">
        <f>IF(B18531="","",1.509*(LN(B18531)^1.084-5.381))</f>
        <v/>
      </c>
      <c r="G18531">
        <f>IF(F18531="","",IF(F18531&lt;0,10*F18531^2,0))</f>
        <v/>
      </c>
      <c r="H18531">
        <f>IF(F18531="","",IF(F18531&gt;0,10*F18531^2,0))</f>
        <v/>
      </c>
    </row>
    <row r="18532">
      <c r="A18532">
        <f>Input!A18532</f>
        <v/>
      </c>
      <c r="B18532">
        <f>IF(ISNUMBER(Input!B18532),IF(AND(Input!B18532&gt;=20,Input!B18532&lt;=700),Input!B18532,""),"")</f>
        <v/>
      </c>
      <c r="C18532">
        <f>IF(B18532="","",INT(A18532))</f>
        <v/>
      </c>
      <c r="D18532">
        <f>IF(B18532="","",HOUR(A18532))</f>
        <v/>
      </c>
      <c r="E18532">
        <f>IF(B18532="","",IF(INPUT!$I$1="","",IF(C18532&lt;(INT(INPUT!$I$1)-INPUT!$I$2),"Off Meds",IF(C18532&lt;=(INT(INPUT!$I$1)+INPUT!$I$2),"Washout","On Meds"))))</f>
        <v/>
      </c>
      <c r="F18532">
        <f>IF(B18532="","",1.509*(LN(B18532)^1.084-5.381))</f>
        <v/>
      </c>
      <c r="G18532">
        <f>IF(F18532="","",IF(F18532&lt;0,10*F18532^2,0))</f>
        <v/>
      </c>
      <c r="H18532">
        <f>IF(F18532="","",IF(F18532&gt;0,10*F18532^2,0))</f>
        <v/>
      </c>
    </row>
    <row r="18533">
      <c r="A18533">
        <f>Input!A18533</f>
        <v/>
      </c>
      <c r="B18533">
        <f>IF(ISNUMBER(Input!B18533),IF(AND(Input!B18533&gt;=20,Input!B18533&lt;=700),Input!B18533,""),"")</f>
        <v/>
      </c>
      <c r="C18533">
        <f>IF(B18533="","",INT(A18533))</f>
        <v/>
      </c>
      <c r="D18533">
        <f>IF(B18533="","",HOUR(A18533))</f>
        <v/>
      </c>
      <c r="E18533">
        <f>IF(B18533="","",IF(INPUT!$I$1="","",IF(C18533&lt;(INT(INPUT!$I$1)-INPUT!$I$2),"Off Meds",IF(C18533&lt;=(INT(INPUT!$I$1)+INPUT!$I$2),"Washout","On Meds"))))</f>
        <v/>
      </c>
      <c r="F18533">
        <f>IF(B18533="","",1.509*(LN(B18533)^1.084-5.381))</f>
        <v/>
      </c>
      <c r="G18533">
        <f>IF(F18533="","",IF(F18533&lt;0,10*F18533^2,0))</f>
        <v/>
      </c>
      <c r="H18533">
        <f>IF(F18533="","",IF(F18533&gt;0,10*F18533^2,0))</f>
        <v/>
      </c>
    </row>
    <row r="18534">
      <c r="A18534">
        <f>Input!A18534</f>
        <v/>
      </c>
      <c r="B18534">
        <f>IF(ISNUMBER(Input!B18534),IF(AND(Input!B18534&gt;=20,Input!B18534&lt;=700),Input!B18534,""),"")</f>
        <v/>
      </c>
      <c r="C18534">
        <f>IF(B18534="","",INT(A18534))</f>
        <v/>
      </c>
      <c r="D18534">
        <f>IF(B18534="","",HOUR(A18534))</f>
        <v/>
      </c>
      <c r="E18534">
        <f>IF(B18534="","",IF(INPUT!$I$1="","",IF(C18534&lt;(INT(INPUT!$I$1)-INPUT!$I$2),"Off Meds",IF(C18534&lt;=(INT(INPUT!$I$1)+INPUT!$I$2),"Washout","On Meds"))))</f>
        <v/>
      </c>
      <c r="F18534">
        <f>IF(B18534="","",1.509*(LN(B18534)^1.084-5.381))</f>
        <v/>
      </c>
      <c r="G18534">
        <f>IF(F18534="","",IF(F18534&lt;0,10*F18534^2,0))</f>
        <v/>
      </c>
      <c r="H18534">
        <f>IF(F18534="","",IF(F18534&gt;0,10*F18534^2,0))</f>
        <v/>
      </c>
    </row>
    <row r="18535">
      <c r="A18535">
        <f>Input!A18535</f>
        <v/>
      </c>
      <c r="B18535">
        <f>IF(ISNUMBER(Input!B18535),IF(AND(Input!B18535&gt;=20,Input!B18535&lt;=700),Input!B18535,""),"")</f>
        <v/>
      </c>
      <c r="C18535">
        <f>IF(B18535="","",INT(A18535))</f>
        <v/>
      </c>
      <c r="D18535">
        <f>IF(B18535="","",HOUR(A18535))</f>
        <v/>
      </c>
      <c r="E18535">
        <f>IF(B18535="","",IF(INPUT!$I$1="","",IF(C18535&lt;(INT(INPUT!$I$1)-INPUT!$I$2),"Off Meds",IF(C18535&lt;=(INT(INPUT!$I$1)+INPUT!$I$2),"Washout","On Meds"))))</f>
        <v/>
      </c>
      <c r="F18535">
        <f>IF(B18535="","",1.509*(LN(B18535)^1.084-5.381))</f>
        <v/>
      </c>
      <c r="G18535">
        <f>IF(F18535="","",IF(F18535&lt;0,10*F18535^2,0))</f>
        <v/>
      </c>
      <c r="H18535">
        <f>IF(F18535="","",IF(F18535&gt;0,10*F18535^2,0))</f>
        <v/>
      </c>
    </row>
    <row r="18536">
      <c r="A18536">
        <f>Input!A18536</f>
        <v/>
      </c>
      <c r="B18536">
        <f>IF(ISNUMBER(Input!B18536),IF(AND(Input!B18536&gt;=20,Input!B18536&lt;=700),Input!B18536,""),"")</f>
        <v/>
      </c>
      <c r="C18536">
        <f>IF(B18536="","",INT(A18536))</f>
        <v/>
      </c>
      <c r="D18536">
        <f>IF(B18536="","",HOUR(A18536))</f>
        <v/>
      </c>
      <c r="E18536">
        <f>IF(B18536="","",IF(INPUT!$I$1="","",IF(C18536&lt;(INT(INPUT!$I$1)-INPUT!$I$2),"Off Meds",IF(C18536&lt;=(INT(INPUT!$I$1)+INPUT!$I$2),"Washout","On Meds"))))</f>
        <v/>
      </c>
      <c r="F18536">
        <f>IF(B18536="","",1.509*(LN(B18536)^1.084-5.381))</f>
        <v/>
      </c>
      <c r="G18536">
        <f>IF(F18536="","",IF(F18536&lt;0,10*F18536^2,0))</f>
        <v/>
      </c>
      <c r="H18536">
        <f>IF(F18536="","",IF(F18536&gt;0,10*F18536^2,0))</f>
        <v/>
      </c>
    </row>
    <row r="18537">
      <c r="A18537">
        <f>Input!A18537</f>
        <v/>
      </c>
      <c r="B18537">
        <f>IF(ISNUMBER(Input!B18537),IF(AND(Input!B18537&gt;=20,Input!B18537&lt;=700),Input!B18537,""),"")</f>
        <v/>
      </c>
      <c r="C18537">
        <f>IF(B18537="","",INT(A18537))</f>
        <v/>
      </c>
      <c r="D18537">
        <f>IF(B18537="","",HOUR(A18537))</f>
        <v/>
      </c>
      <c r="E18537">
        <f>IF(B18537="","",IF(INPUT!$I$1="","",IF(C18537&lt;(INT(INPUT!$I$1)-INPUT!$I$2),"Off Meds",IF(C18537&lt;=(INT(INPUT!$I$1)+INPUT!$I$2),"Washout","On Meds"))))</f>
        <v/>
      </c>
      <c r="F18537">
        <f>IF(B18537="","",1.509*(LN(B18537)^1.084-5.381))</f>
        <v/>
      </c>
      <c r="G18537">
        <f>IF(F18537="","",IF(F18537&lt;0,10*F18537^2,0))</f>
        <v/>
      </c>
      <c r="H18537">
        <f>IF(F18537="","",IF(F18537&gt;0,10*F18537^2,0))</f>
        <v/>
      </c>
    </row>
    <row r="18538">
      <c r="A18538">
        <f>Input!A18538</f>
        <v/>
      </c>
      <c r="B18538">
        <f>IF(ISNUMBER(Input!B18538),IF(AND(Input!B18538&gt;=20,Input!B18538&lt;=700),Input!B18538,""),"")</f>
        <v/>
      </c>
      <c r="C18538">
        <f>IF(B18538="","",INT(A18538))</f>
        <v/>
      </c>
      <c r="D18538">
        <f>IF(B18538="","",HOUR(A18538))</f>
        <v/>
      </c>
      <c r="E18538">
        <f>IF(B18538="","",IF(INPUT!$I$1="","",IF(C18538&lt;(INT(INPUT!$I$1)-INPUT!$I$2),"Off Meds",IF(C18538&lt;=(INT(INPUT!$I$1)+INPUT!$I$2),"Washout","On Meds"))))</f>
        <v/>
      </c>
      <c r="F18538">
        <f>IF(B18538="","",1.509*(LN(B18538)^1.084-5.381))</f>
        <v/>
      </c>
      <c r="G18538">
        <f>IF(F18538="","",IF(F18538&lt;0,10*F18538^2,0))</f>
        <v/>
      </c>
      <c r="H18538">
        <f>IF(F18538="","",IF(F18538&gt;0,10*F18538^2,0))</f>
        <v/>
      </c>
    </row>
    <row r="18539">
      <c r="A18539">
        <f>Input!A18539</f>
        <v/>
      </c>
      <c r="B18539">
        <f>IF(ISNUMBER(Input!B18539),IF(AND(Input!B18539&gt;=20,Input!B18539&lt;=700),Input!B18539,""),"")</f>
        <v/>
      </c>
      <c r="C18539">
        <f>IF(B18539="","",INT(A18539))</f>
        <v/>
      </c>
      <c r="D18539">
        <f>IF(B18539="","",HOUR(A18539))</f>
        <v/>
      </c>
      <c r="E18539">
        <f>IF(B18539="","",IF(INPUT!$I$1="","",IF(C18539&lt;(INT(INPUT!$I$1)-INPUT!$I$2),"Off Meds",IF(C18539&lt;=(INT(INPUT!$I$1)+INPUT!$I$2),"Washout","On Meds"))))</f>
        <v/>
      </c>
      <c r="F18539">
        <f>IF(B18539="","",1.509*(LN(B18539)^1.084-5.381))</f>
        <v/>
      </c>
      <c r="G18539">
        <f>IF(F18539="","",IF(F18539&lt;0,10*F18539^2,0))</f>
        <v/>
      </c>
      <c r="H18539">
        <f>IF(F18539="","",IF(F18539&gt;0,10*F18539^2,0))</f>
        <v/>
      </c>
    </row>
    <row r="18540">
      <c r="A18540">
        <f>Input!A18540</f>
        <v/>
      </c>
      <c r="B18540">
        <f>IF(ISNUMBER(Input!B18540),IF(AND(Input!B18540&gt;=20,Input!B18540&lt;=700),Input!B18540,""),"")</f>
        <v/>
      </c>
      <c r="C18540">
        <f>IF(B18540="","",INT(A18540))</f>
        <v/>
      </c>
      <c r="D18540">
        <f>IF(B18540="","",HOUR(A18540))</f>
        <v/>
      </c>
      <c r="E18540">
        <f>IF(B18540="","",IF(INPUT!$I$1="","",IF(C18540&lt;(INT(INPUT!$I$1)-INPUT!$I$2),"Off Meds",IF(C18540&lt;=(INT(INPUT!$I$1)+INPUT!$I$2),"Washout","On Meds"))))</f>
        <v/>
      </c>
      <c r="F18540">
        <f>IF(B18540="","",1.509*(LN(B18540)^1.084-5.381))</f>
        <v/>
      </c>
      <c r="G18540">
        <f>IF(F18540="","",IF(F18540&lt;0,10*F18540^2,0))</f>
        <v/>
      </c>
      <c r="H18540">
        <f>IF(F18540="","",IF(F18540&gt;0,10*F18540^2,0))</f>
        <v/>
      </c>
    </row>
    <row r="18541">
      <c r="A18541">
        <f>Input!A18541</f>
        <v/>
      </c>
      <c r="B18541">
        <f>IF(ISNUMBER(Input!B18541),IF(AND(Input!B18541&gt;=20,Input!B18541&lt;=700),Input!B18541,""),"")</f>
        <v/>
      </c>
      <c r="C18541">
        <f>IF(B18541="","",INT(A18541))</f>
        <v/>
      </c>
      <c r="D18541">
        <f>IF(B18541="","",HOUR(A18541))</f>
        <v/>
      </c>
      <c r="E18541">
        <f>IF(B18541="","",IF(INPUT!$I$1="","",IF(C18541&lt;(INT(INPUT!$I$1)-INPUT!$I$2),"Off Meds",IF(C18541&lt;=(INT(INPUT!$I$1)+INPUT!$I$2),"Washout","On Meds"))))</f>
        <v/>
      </c>
      <c r="F18541">
        <f>IF(B18541="","",1.509*(LN(B18541)^1.084-5.381))</f>
        <v/>
      </c>
      <c r="G18541">
        <f>IF(F18541="","",IF(F18541&lt;0,10*F18541^2,0))</f>
        <v/>
      </c>
      <c r="H18541">
        <f>IF(F18541="","",IF(F18541&gt;0,10*F18541^2,0))</f>
        <v/>
      </c>
    </row>
    <row r="18542">
      <c r="A18542">
        <f>Input!A18542</f>
        <v/>
      </c>
      <c r="B18542">
        <f>IF(ISNUMBER(Input!B18542),IF(AND(Input!B18542&gt;=20,Input!B18542&lt;=700),Input!B18542,""),"")</f>
        <v/>
      </c>
      <c r="C18542">
        <f>IF(B18542="","",INT(A18542))</f>
        <v/>
      </c>
      <c r="D18542">
        <f>IF(B18542="","",HOUR(A18542))</f>
        <v/>
      </c>
      <c r="E18542">
        <f>IF(B18542="","",IF(INPUT!$I$1="","",IF(C18542&lt;(INT(INPUT!$I$1)-INPUT!$I$2),"Off Meds",IF(C18542&lt;=(INT(INPUT!$I$1)+INPUT!$I$2),"Washout","On Meds"))))</f>
        <v/>
      </c>
      <c r="F18542">
        <f>IF(B18542="","",1.509*(LN(B18542)^1.084-5.381))</f>
        <v/>
      </c>
      <c r="G18542">
        <f>IF(F18542="","",IF(F18542&lt;0,10*F18542^2,0))</f>
        <v/>
      </c>
      <c r="H18542">
        <f>IF(F18542="","",IF(F18542&gt;0,10*F18542^2,0))</f>
        <v/>
      </c>
    </row>
    <row r="18543">
      <c r="A18543">
        <f>Input!A18543</f>
        <v/>
      </c>
      <c r="B18543">
        <f>IF(ISNUMBER(Input!B18543),IF(AND(Input!B18543&gt;=20,Input!B18543&lt;=700),Input!B18543,""),"")</f>
        <v/>
      </c>
      <c r="C18543">
        <f>IF(B18543="","",INT(A18543))</f>
        <v/>
      </c>
      <c r="D18543">
        <f>IF(B18543="","",HOUR(A18543))</f>
        <v/>
      </c>
      <c r="E18543">
        <f>IF(B18543="","",IF(INPUT!$I$1="","",IF(C18543&lt;(INT(INPUT!$I$1)-INPUT!$I$2),"Off Meds",IF(C18543&lt;=(INT(INPUT!$I$1)+INPUT!$I$2),"Washout","On Meds"))))</f>
        <v/>
      </c>
      <c r="F18543">
        <f>IF(B18543="","",1.509*(LN(B18543)^1.084-5.381))</f>
        <v/>
      </c>
      <c r="G18543">
        <f>IF(F18543="","",IF(F18543&lt;0,10*F18543^2,0))</f>
        <v/>
      </c>
      <c r="H18543">
        <f>IF(F18543="","",IF(F18543&gt;0,10*F18543^2,0))</f>
        <v/>
      </c>
    </row>
    <row r="18544">
      <c r="A18544">
        <f>Input!A18544</f>
        <v/>
      </c>
      <c r="B18544">
        <f>IF(ISNUMBER(Input!B18544),IF(AND(Input!B18544&gt;=20,Input!B18544&lt;=700),Input!B18544,""),"")</f>
        <v/>
      </c>
      <c r="C18544">
        <f>IF(B18544="","",INT(A18544))</f>
        <v/>
      </c>
      <c r="D18544">
        <f>IF(B18544="","",HOUR(A18544))</f>
        <v/>
      </c>
      <c r="E18544">
        <f>IF(B18544="","",IF(INPUT!$I$1="","",IF(C18544&lt;(INT(INPUT!$I$1)-INPUT!$I$2),"Off Meds",IF(C18544&lt;=(INT(INPUT!$I$1)+INPUT!$I$2),"Washout","On Meds"))))</f>
        <v/>
      </c>
      <c r="F18544">
        <f>IF(B18544="","",1.509*(LN(B18544)^1.084-5.381))</f>
        <v/>
      </c>
      <c r="G18544">
        <f>IF(F18544="","",IF(F18544&lt;0,10*F18544^2,0))</f>
        <v/>
      </c>
      <c r="H18544">
        <f>IF(F18544="","",IF(F18544&gt;0,10*F18544^2,0))</f>
        <v/>
      </c>
    </row>
    <row r="18545">
      <c r="A18545">
        <f>Input!A18545</f>
        <v/>
      </c>
      <c r="B18545">
        <f>IF(ISNUMBER(Input!B18545),IF(AND(Input!B18545&gt;=20,Input!B18545&lt;=700),Input!B18545,""),"")</f>
        <v/>
      </c>
      <c r="C18545">
        <f>IF(B18545="","",INT(A18545))</f>
        <v/>
      </c>
      <c r="D18545">
        <f>IF(B18545="","",HOUR(A18545))</f>
        <v/>
      </c>
      <c r="E18545">
        <f>IF(B18545="","",IF(INPUT!$I$1="","",IF(C18545&lt;(INT(INPUT!$I$1)-INPUT!$I$2),"Off Meds",IF(C18545&lt;=(INT(INPUT!$I$1)+INPUT!$I$2),"Washout","On Meds"))))</f>
        <v/>
      </c>
      <c r="F18545">
        <f>IF(B18545="","",1.509*(LN(B18545)^1.084-5.381))</f>
        <v/>
      </c>
      <c r="G18545">
        <f>IF(F18545="","",IF(F18545&lt;0,10*F18545^2,0))</f>
        <v/>
      </c>
      <c r="H18545">
        <f>IF(F18545="","",IF(F18545&gt;0,10*F18545^2,0))</f>
        <v/>
      </c>
    </row>
    <row r="18546">
      <c r="A18546">
        <f>Input!A18546</f>
        <v/>
      </c>
      <c r="B18546">
        <f>IF(ISNUMBER(Input!B18546),IF(AND(Input!B18546&gt;=20,Input!B18546&lt;=700),Input!B18546,""),"")</f>
        <v/>
      </c>
      <c r="C18546">
        <f>IF(B18546="","",INT(A18546))</f>
        <v/>
      </c>
      <c r="D18546">
        <f>IF(B18546="","",HOUR(A18546))</f>
        <v/>
      </c>
      <c r="E18546">
        <f>IF(B18546="","",IF(INPUT!$I$1="","",IF(C18546&lt;(INT(INPUT!$I$1)-INPUT!$I$2),"Off Meds",IF(C18546&lt;=(INT(INPUT!$I$1)+INPUT!$I$2),"Washout","On Meds"))))</f>
        <v/>
      </c>
      <c r="F18546">
        <f>IF(B18546="","",1.509*(LN(B18546)^1.084-5.381))</f>
        <v/>
      </c>
      <c r="G18546">
        <f>IF(F18546="","",IF(F18546&lt;0,10*F18546^2,0))</f>
        <v/>
      </c>
      <c r="H18546">
        <f>IF(F18546="","",IF(F18546&gt;0,10*F18546^2,0))</f>
        <v/>
      </c>
    </row>
    <row r="18547">
      <c r="A18547">
        <f>Input!A18547</f>
        <v/>
      </c>
      <c r="B18547">
        <f>IF(ISNUMBER(Input!B18547),IF(AND(Input!B18547&gt;=20,Input!B18547&lt;=700),Input!B18547,""),"")</f>
        <v/>
      </c>
      <c r="C18547">
        <f>IF(B18547="","",INT(A18547))</f>
        <v/>
      </c>
      <c r="D18547">
        <f>IF(B18547="","",HOUR(A18547))</f>
        <v/>
      </c>
      <c r="E18547">
        <f>IF(B18547="","",IF(INPUT!$I$1="","",IF(C18547&lt;(INT(INPUT!$I$1)-INPUT!$I$2),"Off Meds",IF(C18547&lt;=(INT(INPUT!$I$1)+INPUT!$I$2),"Washout","On Meds"))))</f>
        <v/>
      </c>
      <c r="F18547">
        <f>IF(B18547="","",1.509*(LN(B18547)^1.084-5.381))</f>
        <v/>
      </c>
      <c r="G18547">
        <f>IF(F18547="","",IF(F18547&lt;0,10*F18547^2,0))</f>
        <v/>
      </c>
      <c r="H18547">
        <f>IF(F18547="","",IF(F18547&gt;0,10*F18547^2,0))</f>
        <v/>
      </c>
    </row>
    <row r="18548">
      <c r="A18548">
        <f>Input!A18548</f>
        <v/>
      </c>
      <c r="B18548">
        <f>IF(ISNUMBER(Input!B18548),IF(AND(Input!B18548&gt;=20,Input!B18548&lt;=700),Input!B18548,""),"")</f>
        <v/>
      </c>
      <c r="C18548">
        <f>IF(B18548="","",INT(A18548))</f>
        <v/>
      </c>
      <c r="D18548">
        <f>IF(B18548="","",HOUR(A18548))</f>
        <v/>
      </c>
      <c r="E18548">
        <f>IF(B18548="","",IF(INPUT!$I$1="","",IF(C18548&lt;(INT(INPUT!$I$1)-INPUT!$I$2),"Off Meds",IF(C18548&lt;=(INT(INPUT!$I$1)+INPUT!$I$2),"Washout","On Meds"))))</f>
        <v/>
      </c>
      <c r="F18548">
        <f>IF(B18548="","",1.509*(LN(B18548)^1.084-5.381))</f>
        <v/>
      </c>
      <c r="G18548">
        <f>IF(F18548="","",IF(F18548&lt;0,10*F18548^2,0))</f>
        <v/>
      </c>
      <c r="H18548">
        <f>IF(F18548="","",IF(F18548&gt;0,10*F18548^2,0))</f>
        <v/>
      </c>
    </row>
    <row r="18549">
      <c r="A18549">
        <f>Input!A18549</f>
        <v/>
      </c>
      <c r="B18549">
        <f>IF(ISNUMBER(Input!B18549),IF(AND(Input!B18549&gt;=20,Input!B18549&lt;=700),Input!B18549,""),"")</f>
        <v/>
      </c>
      <c r="C18549">
        <f>IF(B18549="","",INT(A18549))</f>
        <v/>
      </c>
      <c r="D18549">
        <f>IF(B18549="","",HOUR(A18549))</f>
        <v/>
      </c>
      <c r="E18549">
        <f>IF(B18549="","",IF(INPUT!$I$1="","",IF(C18549&lt;(INT(INPUT!$I$1)-INPUT!$I$2),"Off Meds",IF(C18549&lt;=(INT(INPUT!$I$1)+INPUT!$I$2),"Washout","On Meds"))))</f>
        <v/>
      </c>
      <c r="F18549">
        <f>IF(B18549="","",1.509*(LN(B18549)^1.084-5.381))</f>
        <v/>
      </c>
      <c r="G18549">
        <f>IF(F18549="","",IF(F18549&lt;0,10*F18549^2,0))</f>
        <v/>
      </c>
      <c r="H18549">
        <f>IF(F18549="","",IF(F18549&gt;0,10*F18549^2,0))</f>
        <v/>
      </c>
    </row>
    <row r="18550">
      <c r="A18550">
        <f>Input!A18550</f>
        <v/>
      </c>
      <c r="B18550">
        <f>IF(ISNUMBER(Input!B18550),IF(AND(Input!B18550&gt;=20,Input!B18550&lt;=700),Input!B18550,""),"")</f>
        <v/>
      </c>
      <c r="C18550">
        <f>IF(B18550="","",INT(A18550))</f>
        <v/>
      </c>
      <c r="D18550">
        <f>IF(B18550="","",HOUR(A18550))</f>
        <v/>
      </c>
      <c r="E18550">
        <f>IF(B18550="","",IF(INPUT!$I$1="","",IF(C18550&lt;(INT(INPUT!$I$1)-INPUT!$I$2),"Off Meds",IF(C18550&lt;=(INT(INPUT!$I$1)+INPUT!$I$2),"Washout","On Meds"))))</f>
        <v/>
      </c>
      <c r="F18550">
        <f>IF(B18550="","",1.509*(LN(B18550)^1.084-5.381))</f>
        <v/>
      </c>
      <c r="G18550">
        <f>IF(F18550="","",IF(F18550&lt;0,10*F18550^2,0))</f>
        <v/>
      </c>
      <c r="H18550">
        <f>IF(F18550="","",IF(F18550&gt;0,10*F18550^2,0))</f>
        <v/>
      </c>
    </row>
    <row r="18551">
      <c r="A18551">
        <f>Input!A18551</f>
        <v/>
      </c>
      <c r="B18551">
        <f>IF(ISNUMBER(Input!B18551),IF(AND(Input!B18551&gt;=20,Input!B18551&lt;=700),Input!B18551,""),"")</f>
        <v/>
      </c>
      <c r="C18551">
        <f>IF(B18551="","",INT(A18551))</f>
        <v/>
      </c>
      <c r="D18551">
        <f>IF(B18551="","",HOUR(A18551))</f>
        <v/>
      </c>
      <c r="E18551">
        <f>IF(B18551="","",IF(INPUT!$I$1="","",IF(C18551&lt;(INT(INPUT!$I$1)-INPUT!$I$2),"Off Meds",IF(C18551&lt;=(INT(INPUT!$I$1)+INPUT!$I$2),"Washout","On Meds"))))</f>
        <v/>
      </c>
      <c r="F18551">
        <f>IF(B18551="","",1.509*(LN(B18551)^1.084-5.381))</f>
        <v/>
      </c>
      <c r="G18551">
        <f>IF(F18551="","",IF(F18551&lt;0,10*F18551^2,0))</f>
        <v/>
      </c>
      <c r="H18551">
        <f>IF(F18551="","",IF(F18551&gt;0,10*F18551^2,0))</f>
        <v/>
      </c>
    </row>
    <row r="18552">
      <c r="A18552">
        <f>Input!A18552</f>
        <v/>
      </c>
      <c r="B18552">
        <f>IF(ISNUMBER(Input!B18552),IF(AND(Input!B18552&gt;=20,Input!B18552&lt;=700),Input!B18552,""),"")</f>
        <v/>
      </c>
      <c r="C18552">
        <f>IF(B18552="","",INT(A18552))</f>
        <v/>
      </c>
      <c r="D18552">
        <f>IF(B18552="","",HOUR(A18552))</f>
        <v/>
      </c>
      <c r="E18552">
        <f>IF(B18552="","",IF(INPUT!$I$1="","",IF(C18552&lt;(INT(INPUT!$I$1)-INPUT!$I$2),"Off Meds",IF(C18552&lt;=(INT(INPUT!$I$1)+INPUT!$I$2),"Washout","On Meds"))))</f>
        <v/>
      </c>
      <c r="F18552">
        <f>IF(B18552="","",1.509*(LN(B18552)^1.084-5.381))</f>
        <v/>
      </c>
      <c r="G18552">
        <f>IF(F18552="","",IF(F18552&lt;0,10*F18552^2,0))</f>
        <v/>
      </c>
      <c r="H18552">
        <f>IF(F18552="","",IF(F18552&gt;0,10*F18552^2,0))</f>
        <v/>
      </c>
    </row>
    <row r="18553">
      <c r="A18553">
        <f>Input!A18553</f>
        <v/>
      </c>
      <c r="B18553">
        <f>IF(ISNUMBER(Input!B18553),IF(AND(Input!B18553&gt;=20,Input!B18553&lt;=700),Input!B18553,""),"")</f>
        <v/>
      </c>
      <c r="C18553">
        <f>IF(B18553="","",INT(A18553))</f>
        <v/>
      </c>
      <c r="D18553">
        <f>IF(B18553="","",HOUR(A18553))</f>
        <v/>
      </c>
      <c r="E18553">
        <f>IF(B18553="","",IF(INPUT!$I$1="","",IF(C18553&lt;(INT(INPUT!$I$1)-INPUT!$I$2),"Off Meds",IF(C18553&lt;=(INT(INPUT!$I$1)+INPUT!$I$2),"Washout","On Meds"))))</f>
        <v/>
      </c>
      <c r="F18553">
        <f>IF(B18553="","",1.509*(LN(B18553)^1.084-5.381))</f>
        <v/>
      </c>
      <c r="G18553">
        <f>IF(F18553="","",IF(F18553&lt;0,10*F18553^2,0))</f>
        <v/>
      </c>
      <c r="H18553">
        <f>IF(F18553="","",IF(F18553&gt;0,10*F18553^2,0))</f>
        <v/>
      </c>
    </row>
    <row r="18554">
      <c r="A18554">
        <f>Input!A18554</f>
        <v/>
      </c>
      <c r="B18554">
        <f>IF(ISNUMBER(Input!B18554),IF(AND(Input!B18554&gt;=20,Input!B18554&lt;=700),Input!B18554,""),"")</f>
        <v/>
      </c>
      <c r="C18554">
        <f>IF(B18554="","",INT(A18554))</f>
        <v/>
      </c>
      <c r="D18554">
        <f>IF(B18554="","",HOUR(A18554))</f>
        <v/>
      </c>
      <c r="E18554">
        <f>IF(B18554="","",IF(INPUT!$I$1="","",IF(C18554&lt;(INT(INPUT!$I$1)-INPUT!$I$2),"Off Meds",IF(C18554&lt;=(INT(INPUT!$I$1)+INPUT!$I$2),"Washout","On Meds"))))</f>
        <v/>
      </c>
      <c r="F18554">
        <f>IF(B18554="","",1.509*(LN(B18554)^1.084-5.381))</f>
        <v/>
      </c>
      <c r="G18554">
        <f>IF(F18554="","",IF(F18554&lt;0,10*F18554^2,0))</f>
        <v/>
      </c>
      <c r="H18554">
        <f>IF(F18554="","",IF(F18554&gt;0,10*F18554^2,0))</f>
        <v/>
      </c>
    </row>
    <row r="18555">
      <c r="A18555">
        <f>Input!A18555</f>
        <v/>
      </c>
      <c r="B18555">
        <f>IF(ISNUMBER(Input!B18555),IF(AND(Input!B18555&gt;=20,Input!B18555&lt;=700),Input!B18555,""),"")</f>
        <v/>
      </c>
      <c r="C18555">
        <f>IF(B18555="","",INT(A18555))</f>
        <v/>
      </c>
      <c r="D18555">
        <f>IF(B18555="","",HOUR(A18555))</f>
        <v/>
      </c>
      <c r="E18555">
        <f>IF(B18555="","",IF(INPUT!$I$1="","",IF(C18555&lt;(INT(INPUT!$I$1)-INPUT!$I$2),"Off Meds",IF(C18555&lt;=(INT(INPUT!$I$1)+INPUT!$I$2),"Washout","On Meds"))))</f>
        <v/>
      </c>
      <c r="F18555">
        <f>IF(B18555="","",1.509*(LN(B18555)^1.084-5.381))</f>
        <v/>
      </c>
      <c r="G18555">
        <f>IF(F18555="","",IF(F18555&lt;0,10*F18555^2,0))</f>
        <v/>
      </c>
      <c r="H18555">
        <f>IF(F18555="","",IF(F18555&gt;0,10*F18555^2,0))</f>
        <v/>
      </c>
    </row>
    <row r="18556">
      <c r="A18556">
        <f>Input!A18556</f>
        <v/>
      </c>
      <c r="B18556">
        <f>IF(ISNUMBER(Input!B18556),IF(AND(Input!B18556&gt;=20,Input!B18556&lt;=700),Input!B18556,""),"")</f>
        <v/>
      </c>
      <c r="C18556">
        <f>IF(B18556="","",INT(A18556))</f>
        <v/>
      </c>
      <c r="D18556">
        <f>IF(B18556="","",HOUR(A18556))</f>
        <v/>
      </c>
      <c r="E18556">
        <f>IF(B18556="","",IF(INPUT!$I$1="","",IF(C18556&lt;(INT(INPUT!$I$1)-INPUT!$I$2),"Off Meds",IF(C18556&lt;=(INT(INPUT!$I$1)+INPUT!$I$2),"Washout","On Meds"))))</f>
        <v/>
      </c>
      <c r="F18556">
        <f>IF(B18556="","",1.509*(LN(B18556)^1.084-5.381))</f>
        <v/>
      </c>
      <c r="G18556">
        <f>IF(F18556="","",IF(F18556&lt;0,10*F18556^2,0))</f>
        <v/>
      </c>
      <c r="H18556">
        <f>IF(F18556="","",IF(F18556&gt;0,10*F18556^2,0))</f>
        <v/>
      </c>
    </row>
    <row r="18557">
      <c r="A18557">
        <f>Input!A18557</f>
        <v/>
      </c>
      <c r="B18557">
        <f>IF(ISNUMBER(Input!B18557),IF(AND(Input!B18557&gt;=20,Input!B18557&lt;=700),Input!B18557,""),"")</f>
        <v/>
      </c>
      <c r="C18557">
        <f>IF(B18557="","",INT(A18557))</f>
        <v/>
      </c>
      <c r="D18557">
        <f>IF(B18557="","",HOUR(A18557))</f>
        <v/>
      </c>
      <c r="E18557">
        <f>IF(B18557="","",IF(INPUT!$I$1="","",IF(C18557&lt;(INT(INPUT!$I$1)-INPUT!$I$2),"Off Meds",IF(C18557&lt;=(INT(INPUT!$I$1)+INPUT!$I$2),"Washout","On Meds"))))</f>
        <v/>
      </c>
      <c r="F18557">
        <f>IF(B18557="","",1.509*(LN(B18557)^1.084-5.381))</f>
        <v/>
      </c>
      <c r="G18557">
        <f>IF(F18557="","",IF(F18557&lt;0,10*F18557^2,0))</f>
        <v/>
      </c>
      <c r="H18557">
        <f>IF(F18557="","",IF(F18557&gt;0,10*F18557^2,0))</f>
        <v/>
      </c>
    </row>
    <row r="18558">
      <c r="A18558">
        <f>Input!A18558</f>
        <v/>
      </c>
      <c r="B18558">
        <f>IF(ISNUMBER(Input!B18558),IF(AND(Input!B18558&gt;=20,Input!B18558&lt;=700),Input!B18558,""),"")</f>
        <v/>
      </c>
      <c r="C18558">
        <f>IF(B18558="","",INT(A18558))</f>
        <v/>
      </c>
      <c r="D18558">
        <f>IF(B18558="","",HOUR(A18558))</f>
        <v/>
      </c>
      <c r="E18558">
        <f>IF(B18558="","",IF(INPUT!$I$1="","",IF(C18558&lt;(INT(INPUT!$I$1)-INPUT!$I$2),"Off Meds",IF(C18558&lt;=(INT(INPUT!$I$1)+INPUT!$I$2),"Washout","On Meds"))))</f>
        <v/>
      </c>
      <c r="F18558">
        <f>IF(B18558="","",1.509*(LN(B18558)^1.084-5.381))</f>
        <v/>
      </c>
      <c r="G18558">
        <f>IF(F18558="","",IF(F18558&lt;0,10*F18558^2,0))</f>
        <v/>
      </c>
      <c r="H18558">
        <f>IF(F18558="","",IF(F18558&gt;0,10*F18558^2,0))</f>
        <v/>
      </c>
    </row>
    <row r="18559">
      <c r="A18559">
        <f>Input!A18559</f>
        <v/>
      </c>
      <c r="B18559">
        <f>IF(ISNUMBER(Input!B18559),IF(AND(Input!B18559&gt;=20,Input!B18559&lt;=700),Input!B18559,""),"")</f>
        <v/>
      </c>
      <c r="C18559">
        <f>IF(B18559="","",INT(A18559))</f>
        <v/>
      </c>
      <c r="D18559">
        <f>IF(B18559="","",HOUR(A18559))</f>
        <v/>
      </c>
      <c r="E18559">
        <f>IF(B18559="","",IF(INPUT!$I$1="","",IF(C18559&lt;(INT(INPUT!$I$1)-INPUT!$I$2),"Off Meds",IF(C18559&lt;=(INT(INPUT!$I$1)+INPUT!$I$2),"Washout","On Meds"))))</f>
        <v/>
      </c>
      <c r="F18559">
        <f>IF(B18559="","",1.509*(LN(B18559)^1.084-5.381))</f>
        <v/>
      </c>
      <c r="G18559">
        <f>IF(F18559="","",IF(F18559&lt;0,10*F18559^2,0))</f>
        <v/>
      </c>
      <c r="H18559">
        <f>IF(F18559="","",IF(F18559&gt;0,10*F18559^2,0))</f>
        <v/>
      </c>
    </row>
    <row r="18560">
      <c r="A18560">
        <f>Input!A18560</f>
        <v/>
      </c>
      <c r="B18560">
        <f>IF(ISNUMBER(Input!B18560),IF(AND(Input!B18560&gt;=20,Input!B18560&lt;=700),Input!B18560,""),"")</f>
        <v/>
      </c>
      <c r="C18560">
        <f>IF(B18560="","",INT(A18560))</f>
        <v/>
      </c>
      <c r="D18560">
        <f>IF(B18560="","",HOUR(A18560))</f>
        <v/>
      </c>
      <c r="E18560">
        <f>IF(B18560="","",IF(INPUT!$I$1="","",IF(C18560&lt;(INT(INPUT!$I$1)-INPUT!$I$2),"Off Meds",IF(C18560&lt;=(INT(INPUT!$I$1)+INPUT!$I$2),"Washout","On Meds"))))</f>
        <v/>
      </c>
      <c r="F18560">
        <f>IF(B18560="","",1.509*(LN(B18560)^1.084-5.381))</f>
        <v/>
      </c>
      <c r="G18560">
        <f>IF(F18560="","",IF(F18560&lt;0,10*F18560^2,0))</f>
        <v/>
      </c>
      <c r="H18560">
        <f>IF(F18560="","",IF(F18560&gt;0,10*F18560^2,0))</f>
        <v/>
      </c>
    </row>
    <row r="18561">
      <c r="A18561">
        <f>Input!A18561</f>
        <v/>
      </c>
      <c r="B18561">
        <f>IF(ISNUMBER(Input!B18561),IF(AND(Input!B18561&gt;=20,Input!B18561&lt;=700),Input!B18561,""),"")</f>
        <v/>
      </c>
      <c r="C18561">
        <f>IF(B18561="","",INT(A18561))</f>
        <v/>
      </c>
      <c r="D18561">
        <f>IF(B18561="","",HOUR(A18561))</f>
        <v/>
      </c>
      <c r="E18561">
        <f>IF(B18561="","",IF(INPUT!$I$1="","",IF(C18561&lt;(INT(INPUT!$I$1)-INPUT!$I$2),"Off Meds",IF(C18561&lt;=(INT(INPUT!$I$1)+INPUT!$I$2),"Washout","On Meds"))))</f>
        <v/>
      </c>
      <c r="F18561">
        <f>IF(B18561="","",1.509*(LN(B18561)^1.084-5.381))</f>
        <v/>
      </c>
      <c r="G18561">
        <f>IF(F18561="","",IF(F18561&lt;0,10*F18561^2,0))</f>
        <v/>
      </c>
      <c r="H18561">
        <f>IF(F18561="","",IF(F18561&gt;0,10*F18561^2,0))</f>
        <v/>
      </c>
    </row>
    <row r="18562">
      <c r="A18562">
        <f>Input!A18562</f>
        <v/>
      </c>
      <c r="B18562">
        <f>IF(ISNUMBER(Input!B18562),IF(AND(Input!B18562&gt;=20,Input!B18562&lt;=700),Input!B18562,""),"")</f>
        <v/>
      </c>
      <c r="C18562">
        <f>IF(B18562="","",INT(A18562))</f>
        <v/>
      </c>
      <c r="D18562">
        <f>IF(B18562="","",HOUR(A18562))</f>
        <v/>
      </c>
      <c r="E18562">
        <f>IF(B18562="","",IF(INPUT!$I$1="","",IF(C18562&lt;(INT(INPUT!$I$1)-INPUT!$I$2),"Off Meds",IF(C18562&lt;=(INT(INPUT!$I$1)+INPUT!$I$2),"Washout","On Meds"))))</f>
        <v/>
      </c>
      <c r="F18562">
        <f>IF(B18562="","",1.509*(LN(B18562)^1.084-5.381))</f>
        <v/>
      </c>
      <c r="G18562">
        <f>IF(F18562="","",IF(F18562&lt;0,10*F18562^2,0))</f>
        <v/>
      </c>
      <c r="H18562">
        <f>IF(F18562="","",IF(F18562&gt;0,10*F18562^2,0))</f>
        <v/>
      </c>
    </row>
    <row r="18563">
      <c r="A18563">
        <f>Input!A18563</f>
        <v/>
      </c>
      <c r="B18563">
        <f>IF(ISNUMBER(Input!B18563),IF(AND(Input!B18563&gt;=20,Input!B18563&lt;=700),Input!B18563,""),"")</f>
        <v/>
      </c>
      <c r="C18563">
        <f>IF(B18563="","",INT(A18563))</f>
        <v/>
      </c>
      <c r="D18563">
        <f>IF(B18563="","",HOUR(A18563))</f>
        <v/>
      </c>
      <c r="E18563">
        <f>IF(B18563="","",IF(INPUT!$I$1="","",IF(C18563&lt;(INT(INPUT!$I$1)-INPUT!$I$2),"Off Meds",IF(C18563&lt;=(INT(INPUT!$I$1)+INPUT!$I$2),"Washout","On Meds"))))</f>
        <v/>
      </c>
      <c r="F18563">
        <f>IF(B18563="","",1.509*(LN(B18563)^1.084-5.381))</f>
        <v/>
      </c>
      <c r="G18563">
        <f>IF(F18563="","",IF(F18563&lt;0,10*F18563^2,0))</f>
        <v/>
      </c>
      <c r="H18563">
        <f>IF(F18563="","",IF(F18563&gt;0,10*F18563^2,0))</f>
        <v/>
      </c>
    </row>
    <row r="18564">
      <c r="A18564">
        <f>Input!A18564</f>
        <v/>
      </c>
      <c r="B18564">
        <f>IF(ISNUMBER(Input!B18564),IF(AND(Input!B18564&gt;=20,Input!B18564&lt;=700),Input!B18564,""),"")</f>
        <v/>
      </c>
      <c r="C18564">
        <f>IF(B18564="","",INT(A18564))</f>
        <v/>
      </c>
      <c r="D18564">
        <f>IF(B18564="","",HOUR(A18564))</f>
        <v/>
      </c>
      <c r="E18564">
        <f>IF(B18564="","",IF(INPUT!$I$1="","",IF(C18564&lt;(INT(INPUT!$I$1)-INPUT!$I$2),"Off Meds",IF(C18564&lt;=(INT(INPUT!$I$1)+INPUT!$I$2),"Washout","On Meds"))))</f>
        <v/>
      </c>
      <c r="F18564">
        <f>IF(B18564="","",1.509*(LN(B18564)^1.084-5.381))</f>
        <v/>
      </c>
      <c r="G18564">
        <f>IF(F18564="","",IF(F18564&lt;0,10*F18564^2,0))</f>
        <v/>
      </c>
      <c r="H18564">
        <f>IF(F18564="","",IF(F18564&gt;0,10*F18564^2,0))</f>
        <v/>
      </c>
    </row>
    <row r="18565">
      <c r="A18565">
        <f>Input!A18565</f>
        <v/>
      </c>
      <c r="B18565">
        <f>IF(ISNUMBER(Input!B18565),IF(AND(Input!B18565&gt;=20,Input!B18565&lt;=700),Input!B18565,""),"")</f>
        <v/>
      </c>
      <c r="C18565">
        <f>IF(B18565="","",INT(A18565))</f>
        <v/>
      </c>
      <c r="D18565">
        <f>IF(B18565="","",HOUR(A18565))</f>
        <v/>
      </c>
      <c r="E18565">
        <f>IF(B18565="","",IF(INPUT!$I$1="","",IF(C18565&lt;(INT(INPUT!$I$1)-INPUT!$I$2),"Off Meds",IF(C18565&lt;=(INT(INPUT!$I$1)+INPUT!$I$2),"Washout","On Meds"))))</f>
        <v/>
      </c>
      <c r="F18565">
        <f>IF(B18565="","",1.509*(LN(B18565)^1.084-5.381))</f>
        <v/>
      </c>
      <c r="G18565">
        <f>IF(F18565="","",IF(F18565&lt;0,10*F18565^2,0))</f>
        <v/>
      </c>
      <c r="H18565">
        <f>IF(F18565="","",IF(F18565&gt;0,10*F18565^2,0))</f>
        <v/>
      </c>
    </row>
    <row r="18566">
      <c r="A18566">
        <f>Input!A18566</f>
        <v/>
      </c>
      <c r="B18566">
        <f>IF(ISNUMBER(Input!B18566),IF(AND(Input!B18566&gt;=20,Input!B18566&lt;=700),Input!B18566,""),"")</f>
        <v/>
      </c>
      <c r="C18566">
        <f>IF(B18566="","",INT(A18566))</f>
        <v/>
      </c>
      <c r="D18566">
        <f>IF(B18566="","",HOUR(A18566))</f>
        <v/>
      </c>
      <c r="E18566">
        <f>IF(B18566="","",IF(INPUT!$I$1="","",IF(C18566&lt;(INT(INPUT!$I$1)-INPUT!$I$2),"Off Meds",IF(C18566&lt;=(INT(INPUT!$I$1)+INPUT!$I$2),"Washout","On Meds"))))</f>
        <v/>
      </c>
      <c r="F18566">
        <f>IF(B18566="","",1.509*(LN(B18566)^1.084-5.381))</f>
        <v/>
      </c>
      <c r="G18566">
        <f>IF(F18566="","",IF(F18566&lt;0,10*F18566^2,0))</f>
        <v/>
      </c>
      <c r="H18566">
        <f>IF(F18566="","",IF(F18566&gt;0,10*F18566^2,0))</f>
        <v/>
      </c>
    </row>
    <row r="18567">
      <c r="A18567">
        <f>Input!A18567</f>
        <v/>
      </c>
      <c r="B18567">
        <f>IF(ISNUMBER(Input!B18567),IF(AND(Input!B18567&gt;=20,Input!B18567&lt;=700),Input!B18567,""),"")</f>
        <v/>
      </c>
      <c r="C18567">
        <f>IF(B18567="","",INT(A18567))</f>
        <v/>
      </c>
      <c r="D18567">
        <f>IF(B18567="","",HOUR(A18567))</f>
        <v/>
      </c>
      <c r="E18567">
        <f>IF(B18567="","",IF(INPUT!$I$1="","",IF(C18567&lt;(INT(INPUT!$I$1)-INPUT!$I$2),"Off Meds",IF(C18567&lt;=(INT(INPUT!$I$1)+INPUT!$I$2),"Washout","On Meds"))))</f>
        <v/>
      </c>
      <c r="F18567">
        <f>IF(B18567="","",1.509*(LN(B18567)^1.084-5.381))</f>
        <v/>
      </c>
      <c r="G18567">
        <f>IF(F18567="","",IF(F18567&lt;0,10*F18567^2,0))</f>
        <v/>
      </c>
      <c r="H18567">
        <f>IF(F18567="","",IF(F18567&gt;0,10*F18567^2,0))</f>
        <v/>
      </c>
    </row>
    <row r="18568">
      <c r="A18568">
        <f>Input!A18568</f>
        <v/>
      </c>
      <c r="B18568">
        <f>IF(ISNUMBER(Input!B18568),IF(AND(Input!B18568&gt;=20,Input!B18568&lt;=700),Input!B18568,""),"")</f>
        <v/>
      </c>
      <c r="C18568">
        <f>IF(B18568="","",INT(A18568))</f>
        <v/>
      </c>
      <c r="D18568">
        <f>IF(B18568="","",HOUR(A18568))</f>
        <v/>
      </c>
      <c r="E18568">
        <f>IF(B18568="","",IF(INPUT!$I$1="","",IF(C18568&lt;(INT(INPUT!$I$1)-INPUT!$I$2),"Off Meds",IF(C18568&lt;=(INT(INPUT!$I$1)+INPUT!$I$2),"Washout","On Meds"))))</f>
        <v/>
      </c>
      <c r="F18568">
        <f>IF(B18568="","",1.509*(LN(B18568)^1.084-5.381))</f>
        <v/>
      </c>
      <c r="G18568">
        <f>IF(F18568="","",IF(F18568&lt;0,10*F18568^2,0))</f>
        <v/>
      </c>
      <c r="H18568">
        <f>IF(F18568="","",IF(F18568&gt;0,10*F18568^2,0))</f>
        <v/>
      </c>
    </row>
    <row r="18569">
      <c r="A18569">
        <f>Input!A18569</f>
        <v/>
      </c>
      <c r="B18569">
        <f>IF(ISNUMBER(Input!B18569),IF(AND(Input!B18569&gt;=20,Input!B18569&lt;=700),Input!B18569,""),"")</f>
        <v/>
      </c>
      <c r="C18569">
        <f>IF(B18569="","",INT(A18569))</f>
        <v/>
      </c>
      <c r="D18569">
        <f>IF(B18569="","",HOUR(A18569))</f>
        <v/>
      </c>
      <c r="E18569">
        <f>IF(B18569="","",IF(INPUT!$I$1="","",IF(C18569&lt;(INT(INPUT!$I$1)-INPUT!$I$2),"Off Meds",IF(C18569&lt;=(INT(INPUT!$I$1)+INPUT!$I$2),"Washout","On Meds"))))</f>
        <v/>
      </c>
      <c r="F18569">
        <f>IF(B18569="","",1.509*(LN(B18569)^1.084-5.381))</f>
        <v/>
      </c>
      <c r="G18569">
        <f>IF(F18569="","",IF(F18569&lt;0,10*F18569^2,0))</f>
        <v/>
      </c>
      <c r="H18569">
        <f>IF(F18569="","",IF(F18569&gt;0,10*F18569^2,0))</f>
        <v/>
      </c>
    </row>
    <row r="18570">
      <c r="A18570">
        <f>Input!A18570</f>
        <v/>
      </c>
      <c r="B18570">
        <f>IF(ISNUMBER(Input!B18570),IF(AND(Input!B18570&gt;=20,Input!B18570&lt;=700),Input!B18570,""),"")</f>
        <v/>
      </c>
      <c r="C18570">
        <f>IF(B18570="","",INT(A18570))</f>
        <v/>
      </c>
      <c r="D18570">
        <f>IF(B18570="","",HOUR(A18570))</f>
        <v/>
      </c>
      <c r="E18570">
        <f>IF(B18570="","",IF(INPUT!$I$1="","",IF(C18570&lt;(INT(INPUT!$I$1)-INPUT!$I$2),"Off Meds",IF(C18570&lt;=(INT(INPUT!$I$1)+INPUT!$I$2),"Washout","On Meds"))))</f>
        <v/>
      </c>
      <c r="F18570">
        <f>IF(B18570="","",1.509*(LN(B18570)^1.084-5.381))</f>
        <v/>
      </c>
      <c r="G18570">
        <f>IF(F18570="","",IF(F18570&lt;0,10*F18570^2,0))</f>
        <v/>
      </c>
      <c r="H18570">
        <f>IF(F18570="","",IF(F18570&gt;0,10*F18570^2,0))</f>
        <v/>
      </c>
    </row>
    <row r="18571">
      <c r="A18571">
        <f>Input!A18571</f>
        <v/>
      </c>
      <c r="B18571">
        <f>IF(ISNUMBER(Input!B18571),IF(AND(Input!B18571&gt;=20,Input!B18571&lt;=700),Input!B18571,""),"")</f>
        <v/>
      </c>
      <c r="C18571">
        <f>IF(B18571="","",INT(A18571))</f>
        <v/>
      </c>
      <c r="D18571">
        <f>IF(B18571="","",HOUR(A18571))</f>
        <v/>
      </c>
      <c r="E18571">
        <f>IF(B18571="","",IF(INPUT!$I$1="","",IF(C18571&lt;(INT(INPUT!$I$1)-INPUT!$I$2),"Off Meds",IF(C18571&lt;=(INT(INPUT!$I$1)+INPUT!$I$2),"Washout","On Meds"))))</f>
        <v/>
      </c>
      <c r="F18571">
        <f>IF(B18571="","",1.509*(LN(B18571)^1.084-5.381))</f>
        <v/>
      </c>
      <c r="G18571">
        <f>IF(F18571="","",IF(F18571&lt;0,10*F18571^2,0))</f>
        <v/>
      </c>
      <c r="H18571">
        <f>IF(F18571="","",IF(F18571&gt;0,10*F18571^2,0))</f>
        <v/>
      </c>
    </row>
    <row r="18572">
      <c r="A18572">
        <f>Input!A18572</f>
        <v/>
      </c>
      <c r="B18572">
        <f>IF(ISNUMBER(Input!B18572),IF(AND(Input!B18572&gt;=20,Input!B18572&lt;=700),Input!B18572,""),"")</f>
        <v/>
      </c>
      <c r="C18572">
        <f>IF(B18572="","",INT(A18572))</f>
        <v/>
      </c>
      <c r="D18572">
        <f>IF(B18572="","",HOUR(A18572))</f>
        <v/>
      </c>
      <c r="E18572">
        <f>IF(B18572="","",IF(INPUT!$I$1="","",IF(C18572&lt;(INT(INPUT!$I$1)-INPUT!$I$2),"Off Meds",IF(C18572&lt;=(INT(INPUT!$I$1)+INPUT!$I$2),"Washout","On Meds"))))</f>
        <v/>
      </c>
      <c r="F18572">
        <f>IF(B18572="","",1.509*(LN(B18572)^1.084-5.381))</f>
        <v/>
      </c>
      <c r="G18572">
        <f>IF(F18572="","",IF(F18572&lt;0,10*F18572^2,0))</f>
        <v/>
      </c>
      <c r="H18572">
        <f>IF(F18572="","",IF(F18572&gt;0,10*F18572^2,0))</f>
        <v/>
      </c>
    </row>
    <row r="18573">
      <c r="A18573">
        <f>Input!A18573</f>
        <v/>
      </c>
      <c r="B18573">
        <f>IF(ISNUMBER(Input!B18573),IF(AND(Input!B18573&gt;=20,Input!B18573&lt;=700),Input!B18573,""),"")</f>
        <v/>
      </c>
      <c r="C18573">
        <f>IF(B18573="","",INT(A18573))</f>
        <v/>
      </c>
      <c r="D18573">
        <f>IF(B18573="","",HOUR(A18573))</f>
        <v/>
      </c>
      <c r="E18573">
        <f>IF(B18573="","",IF(INPUT!$I$1="","",IF(C18573&lt;(INT(INPUT!$I$1)-INPUT!$I$2),"Off Meds",IF(C18573&lt;=(INT(INPUT!$I$1)+INPUT!$I$2),"Washout","On Meds"))))</f>
        <v/>
      </c>
      <c r="F18573">
        <f>IF(B18573="","",1.509*(LN(B18573)^1.084-5.381))</f>
        <v/>
      </c>
      <c r="G18573">
        <f>IF(F18573="","",IF(F18573&lt;0,10*F18573^2,0))</f>
        <v/>
      </c>
      <c r="H18573">
        <f>IF(F18573="","",IF(F18573&gt;0,10*F18573^2,0))</f>
        <v/>
      </c>
    </row>
    <row r="18574">
      <c r="A18574">
        <f>Input!A18574</f>
        <v/>
      </c>
      <c r="B18574">
        <f>IF(ISNUMBER(Input!B18574),IF(AND(Input!B18574&gt;=20,Input!B18574&lt;=700),Input!B18574,""),"")</f>
        <v/>
      </c>
      <c r="C18574">
        <f>IF(B18574="","",INT(A18574))</f>
        <v/>
      </c>
      <c r="D18574">
        <f>IF(B18574="","",HOUR(A18574))</f>
        <v/>
      </c>
      <c r="E18574">
        <f>IF(B18574="","",IF(INPUT!$I$1="","",IF(C18574&lt;(INT(INPUT!$I$1)-INPUT!$I$2),"Off Meds",IF(C18574&lt;=(INT(INPUT!$I$1)+INPUT!$I$2),"Washout","On Meds"))))</f>
        <v/>
      </c>
      <c r="F18574">
        <f>IF(B18574="","",1.509*(LN(B18574)^1.084-5.381))</f>
        <v/>
      </c>
      <c r="G18574">
        <f>IF(F18574="","",IF(F18574&lt;0,10*F18574^2,0))</f>
        <v/>
      </c>
      <c r="H18574">
        <f>IF(F18574="","",IF(F18574&gt;0,10*F18574^2,0))</f>
        <v/>
      </c>
    </row>
    <row r="18575">
      <c r="A18575">
        <f>Input!A18575</f>
        <v/>
      </c>
      <c r="B18575">
        <f>IF(ISNUMBER(Input!B18575),IF(AND(Input!B18575&gt;=20,Input!B18575&lt;=700),Input!B18575,""),"")</f>
        <v/>
      </c>
      <c r="C18575">
        <f>IF(B18575="","",INT(A18575))</f>
        <v/>
      </c>
      <c r="D18575">
        <f>IF(B18575="","",HOUR(A18575))</f>
        <v/>
      </c>
      <c r="E18575">
        <f>IF(B18575="","",IF(INPUT!$I$1="","",IF(C18575&lt;(INT(INPUT!$I$1)-INPUT!$I$2),"Off Meds",IF(C18575&lt;=(INT(INPUT!$I$1)+INPUT!$I$2),"Washout","On Meds"))))</f>
        <v/>
      </c>
      <c r="F18575">
        <f>IF(B18575="","",1.509*(LN(B18575)^1.084-5.381))</f>
        <v/>
      </c>
      <c r="G18575">
        <f>IF(F18575="","",IF(F18575&lt;0,10*F18575^2,0))</f>
        <v/>
      </c>
      <c r="H18575">
        <f>IF(F18575="","",IF(F18575&gt;0,10*F18575^2,0))</f>
        <v/>
      </c>
    </row>
    <row r="18576">
      <c r="A18576">
        <f>Input!A18576</f>
        <v/>
      </c>
      <c r="B18576">
        <f>IF(ISNUMBER(Input!B18576),IF(AND(Input!B18576&gt;=20,Input!B18576&lt;=700),Input!B18576,""),"")</f>
        <v/>
      </c>
      <c r="C18576">
        <f>IF(B18576="","",INT(A18576))</f>
        <v/>
      </c>
      <c r="D18576">
        <f>IF(B18576="","",HOUR(A18576))</f>
        <v/>
      </c>
      <c r="E18576">
        <f>IF(B18576="","",IF(INPUT!$I$1="","",IF(C18576&lt;(INT(INPUT!$I$1)-INPUT!$I$2),"Off Meds",IF(C18576&lt;=(INT(INPUT!$I$1)+INPUT!$I$2),"Washout","On Meds"))))</f>
        <v/>
      </c>
      <c r="F18576">
        <f>IF(B18576="","",1.509*(LN(B18576)^1.084-5.381))</f>
        <v/>
      </c>
      <c r="G18576">
        <f>IF(F18576="","",IF(F18576&lt;0,10*F18576^2,0))</f>
        <v/>
      </c>
      <c r="H18576">
        <f>IF(F18576="","",IF(F18576&gt;0,10*F18576^2,0))</f>
        <v/>
      </c>
    </row>
    <row r="18577">
      <c r="A18577">
        <f>Input!A18577</f>
        <v/>
      </c>
      <c r="B18577">
        <f>IF(ISNUMBER(Input!B18577),IF(AND(Input!B18577&gt;=20,Input!B18577&lt;=700),Input!B18577,""),"")</f>
        <v/>
      </c>
      <c r="C18577">
        <f>IF(B18577="","",INT(A18577))</f>
        <v/>
      </c>
      <c r="D18577">
        <f>IF(B18577="","",HOUR(A18577))</f>
        <v/>
      </c>
      <c r="E18577">
        <f>IF(B18577="","",IF(INPUT!$I$1="","",IF(C18577&lt;(INT(INPUT!$I$1)-INPUT!$I$2),"Off Meds",IF(C18577&lt;=(INT(INPUT!$I$1)+INPUT!$I$2),"Washout","On Meds"))))</f>
        <v/>
      </c>
      <c r="F18577">
        <f>IF(B18577="","",1.509*(LN(B18577)^1.084-5.381))</f>
        <v/>
      </c>
      <c r="G18577">
        <f>IF(F18577="","",IF(F18577&lt;0,10*F18577^2,0))</f>
        <v/>
      </c>
      <c r="H18577">
        <f>IF(F18577="","",IF(F18577&gt;0,10*F18577^2,0))</f>
        <v/>
      </c>
    </row>
    <row r="18578">
      <c r="A18578">
        <f>Input!A18578</f>
        <v/>
      </c>
      <c r="B18578">
        <f>IF(ISNUMBER(Input!B18578),IF(AND(Input!B18578&gt;=20,Input!B18578&lt;=700),Input!B18578,""),"")</f>
        <v/>
      </c>
      <c r="C18578">
        <f>IF(B18578="","",INT(A18578))</f>
        <v/>
      </c>
      <c r="D18578">
        <f>IF(B18578="","",HOUR(A18578))</f>
        <v/>
      </c>
      <c r="E18578">
        <f>IF(B18578="","",IF(INPUT!$I$1="","",IF(C18578&lt;(INT(INPUT!$I$1)-INPUT!$I$2),"Off Meds",IF(C18578&lt;=(INT(INPUT!$I$1)+INPUT!$I$2),"Washout","On Meds"))))</f>
        <v/>
      </c>
      <c r="F18578">
        <f>IF(B18578="","",1.509*(LN(B18578)^1.084-5.381))</f>
        <v/>
      </c>
      <c r="G18578">
        <f>IF(F18578="","",IF(F18578&lt;0,10*F18578^2,0))</f>
        <v/>
      </c>
      <c r="H18578">
        <f>IF(F18578="","",IF(F18578&gt;0,10*F18578^2,0))</f>
        <v/>
      </c>
    </row>
    <row r="18579">
      <c r="A18579">
        <f>Input!A18579</f>
        <v/>
      </c>
      <c r="B18579">
        <f>IF(ISNUMBER(Input!B18579),IF(AND(Input!B18579&gt;=20,Input!B18579&lt;=700),Input!B18579,""),"")</f>
        <v/>
      </c>
      <c r="C18579">
        <f>IF(B18579="","",INT(A18579))</f>
        <v/>
      </c>
      <c r="D18579">
        <f>IF(B18579="","",HOUR(A18579))</f>
        <v/>
      </c>
      <c r="E18579">
        <f>IF(B18579="","",IF(INPUT!$I$1="","",IF(C18579&lt;(INT(INPUT!$I$1)-INPUT!$I$2),"Off Meds",IF(C18579&lt;=(INT(INPUT!$I$1)+INPUT!$I$2),"Washout","On Meds"))))</f>
        <v/>
      </c>
      <c r="F18579">
        <f>IF(B18579="","",1.509*(LN(B18579)^1.084-5.381))</f>
        <v/>
      </c>
      <c r="G18579">
        <f>IF(F18579="","",IF(F18579&lt;0,10*F18579^2,0))</f>
        <v/>
      </c>
      <c r="H18579">
        <f>IF(F18579="","",IF(F18579&gt;0,10*F18579^2,0))</f>
        <v/>
      </c>
    </row>
    <row r="18580">
      <c r="A18580">
        <f>Input!A18580</f>
        <v/>
      </c>
      <c r="B18580">
        <f>IF(ISNUMBER(Input!B18580),IF(AND(Input!B18580&gt;=20,Input!B18580&lt;=700),Input!B18580,""),"")</f>
        <v/>
      </c>
      <c r="C18580">
        <f>IF(B18580="","",INT(A18580))</f>
        <v/>
      </c>
      <c r="D18580">
        <f>IF(B18580="","",HOUR(A18580))</f>
        <v/>
      </c>
      <c r="E18580">
        <f>IF(B18580="","",IF(INPUT!$I$1="","",IF(C18580&lt;(INT(INPUT!$I$1)-INPUT!$I$2),"Off Meds",IF(C18580&lt;=(INT(INPUT!$I$1)+INPUT!$I$2),"Washout","On Meds"))))</f>
        <v/>
      </c>
      <c r="F18580">
        <f>IF(B18580="","",1.509*(LN(B18580)^1.084-5.381))</f>
        <v/>
      </c>
      <c r="G18580">
        <f>IF(F18580="","",IF(F18580&lt;0,10*F18580^2,0))</f>
        <v/>
      </c>
      <c r="H18580">
        <f>IF(F18580="","",IF(F18580&gt;0,10*F18580^2,0))</f>
        <v/>
      </c>
    </row>
    <row r="18581">
      <c r="A18581">
        <f>Input!A18581</f>
        <v/>
      </c>
      <c r="B18581">
        <f>IF(ISNUMBER(Input!B18581),IF(AND(Input!B18581&gt;=20,Input!B18581&lt;=700),Input!B18581,""),"")</f>
        <v/>
      </c>
      <c r="C18581">
        <f>IF(B18581="","",INT(A18581))</f>
        <v/>
      </c>
      <c r="D18581">
        <f>IF(B18581="","",HOUR(A18581))</f>
        <v/>
      </c>
      <c r="E18581">
        <f>IF(B18581="","",IF(INPUT!$I$1="","",IF(C18581&lt;(INT(INPUT!$I$1)-INPUT!$I$2),"Off Meds",IF(C18581&lt;=(INT(INPUT!$I$1)+INPUT!$I$2),"Washout","On Meds"))))</f>
        <v/>
      </c>
      <c r="F18581">
        <f>IF(B18581="","",1.509*(LN(B18581)^1.084-5.381))</f>
        <v/>
      </c>
      <c r="G18581">
        <f>IF(F18581="","",IF(F18581&lt;0,10*F18581^2,0))</f>
        <v/>
      </c>
      <c r="H18581">
        <f>IF(F18581="","",IF(F18581&gt;0,10*F18581^2,0))</f>
        <v/>
      </c>
    </row>
    <row r="18582">
      <c r="A18582">
        <f>Input!A18582</f>
        <v/>
      </c>
      <c r="B18582">
        <f>IF(ISNUMBER(Input!B18582),IF(AND(Input!B18582&gt;=20,Input!B18582&lt;=700),Input!B18582,""),"")</f>
        <v/>
      </c>
      <c r="C18582">
        <f>IF(B18582="","",INT(A18582))</f>
        <v/>
      </c>
      <c r="D18582">
        <f>IF(B18582="","",HOUR(A18582))</f>
        <v/>
      </c>
      <c r="E18582">
        <f>IF(B18582="","",IF(INPUT!$I$1="","",IF(C18582&lt;(INT(INPUT!$I$1)-INPUT!$I$2),"Off Meds",IF(C18582&lt;=(INT(INPUT!$I$1)+INPUT!$I$2),"Washout","On Meds"))))</f>
        <v/>
      </c>
      <c r="F18582">
        <f>IF(B18582="","",1.509*(LN(B18582)^1.084-5.381))</f>
        <v/>
      </c>
      <c r="G18582">
        <f>IF(F18582="","",IF(F18582&lt;0,10*F18582^2,0))</f>
        <v/>
      </c>
      <c r="H18582">
        <f>IF(F18582="","",IF(F18582&gt;0,10*F18582^2,0))</f>
        <v/>
      </c>
    </row>
    <row r="18583">
      <c r="A18583">
        <f>Input!A18583</f>
        <v/>
      </c>
      <c r="B18583">
        <f>IF(ISNUMBER(Input!B18583),IF(AND(Input!B18583&gt;=20,Input!B18583&lt;=700),Input!B18583,""),"")</f>
        <v/>
      </c>
      <c r="C18583">
        <f>IF(B18583="","",INT(A18583))</f>
        <v/>
      </c>
      <c r="D18583">
        <f>IF(B18583="","",HOUR(A18583))</f>
        <v/>
      </c>
      <c r="E18583">
        <f>IF(B18583="","",IF(INPUT!$I$1="","",IF(C18583&lt;(INT(INPUT!$I$1)-INPUT!$I$2),"Off Meds",IF(C18583&lt;=(INT(INPUT!$I$1)+INPUT!$I$2),"Washout","On Meds"))))</f>
        <v/>
      </c>
      <c r="F18583">
        <f>IF(B18583="","",1.509*(LN(B18583)^1.084-5.381))</f>
        <v/>
      </c>
      <c r="G18583">
        <f>IF(F18583="","",IF(F18583&lt;0,10*F18583^2,0))</f>
        <v/>
      </c>
      <c r="H18583">
        <f>IF(F18583="","",IF(F18583&gt;0,10*F18583^2,0))</f>
        <v/>
      </c>
    </row>
    <row r="18584">
      <c r="A18584">
        <f>Input!A18584</f>
        <v/>
      </c>
      <c r="B18584">
        <f>IF(ISNUMBER(Input!B18584),IF(AND(Input!B18584&gt;=20,Input!B18584&lt;=700),Input!B18584,""),"")</f>
        <v/>
      </c>
      <c r="C18584">
        <f>IF(B18584="","",INT(A18584))</f>
        <v/>
      </c>
      <c r="D18584">
        <f>IF(B18584="","",HOUR(A18584))</f>
        <v/>
      </c>
      <c r="E18584">
        <f>IF(B18584="","",IF(INPUT!$I$1="","",IF(C18584&lt;(INT(INPUT!$I$1)-INPUT!$I$2),"Off Meds",IF(C18584&lt;=(INT(INPUT!$I$1)+INPUT!$I$2),"Washout","On Meds"))))</f>
        <v/>
      </c>
      <c r="F18584">
        <f>IF(B18584="","",1.509*(LN(B18584)^1.084-5.381))</f>
        <v/>
      </c>
      <c r="G18584">
        <f>IF(F18584="","",IF(F18584&lt;0,10*F18584^2,0))</f>
        <v/>
      </c>
      <c r="H18584">
        <f>IF(F18584="","",IF(F18584&gt;0,10*F18584^2,0))</f>
        <v/>
      </c>
    </row>
    <row r="18585">
      <c r="A18585">
        <f>Input!A18585</f>
        <v/>
      </c>
      <c r="B18585">
        <f>IF(ISNUMBER(Input!B18585),IF(AND(Input!B18585&gt;=20,Input!B18585&lt;=700),Input!B18585,""),"")</f>
        <v/>
      </c>
      <c r="C18585">
        <f>IF(B18585="","",INT(A18585))</f>
        <v/>
      </c>
      <c r="D18585">
        <f>IF(B18585="","",HOUR(A18585))</f>
        <v/>
      </c>
      <c r="E18585">
        <f>IF(B18585="","",IF(INPUT!$I$1="","",IF(C18585&lt;(INT(INPUT!$I$1)-INPUT!$I$2),"Off Meds",IF(C18585&lt;=(INT(INPUT!$I$1)+INPUT!$I$2),"Washout","On Meds"))))</f>
        <v/>
      </c>
      <c r="F18585">
        <f>IF(B18585="","",1.509*(LN(B18585)^1.084-5.381))</f>
        <v/>
      </c>
      <c r="G18585">
        <f>IF(F18585="","",IF(F18585&lt;0,10*F18585^2,0))</f>
        <v/>
      </c>
      <c r="H18585">
        <f>IF(F18585="","",IF(F18585&gt;0,10*F18585^2,0))</f>
        <v/>
      </c>
    </row>
    <row r="18586">
      <c r="A18586">
        <f>Input!A18586</f>
        <v/>
      </c>
      <c r="B18586">
        <f>IF(ISNUMBER(Input!B18586),IF(AND(Input!B18586&gt;=20,Input!B18586&lt;=700),Input!B18586,""),"")</f>
        <v/>
      </c>
      <c r="C18586">
        <f>IF(B18586="","",INT(A18586))</f>
        <v/>
      </c>
      <c r="D18586">
        <f>IF(B18586="","",HOUR(A18586))</f>
        <v/>
      </c>
      <c r="E18586">
        <f>IF(B18586="","",IF(INPUT!$I$1="","",IF(C18586&lt;(INT(INPUT!$I$1)-INPUT!$I$2),"Off Meds",IF(C18586&lt;=(INT(INPUT!$I$1)+INPUT!$I$2),"Washout","On Meds"))))</f>
        <v/>
      </c>
      <c r="F18586">
        <f>IF(B18586="","",1.509*(LN(B18586)^1.084-5.381))</f>
        <v/>
      </c>
      <c r="G18586">
        <f>IF(F18586="","",IF(F18586&lt;0,10*F18586^2,0))</f>
        <v/>
      </c>
      <c r="H18586">
        <f>IF(F18586="","",IF(F18586&gt;0,10*F18586^2,0))</f>
        <v/>
      </c>
    </row>
    <row r="18587">
      <c r="A18587">
        <f>Input!A18587</f>
        <v/>
      </c>
      <c r="B18587">
        <f>IF(ISNUMBER(Input!B18587),IF(AND(Input!B18587&gt;=20,Input!B18587&lt;=700),Input!B18587,""),"")</f>
        <v/>
      </c>
      <c r="C18587">
        <f>IF(B18587="","",INT(A18587))</f>
        <v/>
      </c>
      <c r="D18587">
        <f>IF(B18587="","",HOUR(A18587))</f>
        <v/>
      </c>
      <c r="E18587">
        <f>IF(B18587="","",IF(INPUT!$I$1="","",IF(C18587&lt;(INT(INPUT!$I$1)-INPUT!$I$2),"Off Meds",IF(C18587&lt;=(INT(INPUT!$I$1)+INPUT!$I$2),"Washout","On Meds"))))</f>
        <v/>
      </c>
      <c r="F18587">
        <f>IF(B18587="","",1.509*(LN(B18587)^1.084-5.381))</f>
        <v/>
      </c>
      <c r="G18587">
        <f>IF(F18587="","",IF(F18587&lt;0,10*F18587^2,0))</f>
        <v/>
      </c>
      <c r="H18587">
        <f>IF(F18587="","",IF(F18587&gt;0,10*F18587^2,0))</f>
        <v/>
      </c>
    </row>
    <row r="18588">
      <c r="A18588">
        <f>Input!A18588</f>
        <v/>
      </c>
      <c r="B18588">
        <f>IF(ISNUMBER(Input!B18588),IF(AND(Input!B18588&gt;=20,Input!B18588&lt;=700),Input!B18588,""),"")</f>
        <v/>
      </c>
      <c r="C18588">
        <f>IF(B18588="","",INT(A18588))</f>
        <v/>
      </c>
      <c r="D18588">
        <f>IF(B18588="","",HOUR(A18588))</f>
        <v/>
      </c>
      <c r="E18588">
        <f>IF(B18588="","",IF(INPUT!$I$1="","",IF(C18588&lt;(INT(INPUT!$I$1)-INPUT!$I$2),"Off Meds",IF(C18588&lt;=(INT(INPUT!$I$1)+INPUT!$I$2),"Washout","On Meds"))))</f>
        <v/>
      </c>
      <c r="F18588">
        <f>IF(B18588="","",1.509*(LN(B18588)^1.084-5.381))</f>
        <v/>
      </c>
      <c r="G18588">
        <f>IF(F18588="","",IF(F18588&lt;0,10*F18588^2,0))</f>
        <v/>
      </c>
      <c r="H18588">
        <f>IF(F18588="","",IF(F18588&gt;0,10*F18588^2,0))</f>
        <v/>
      </c>
    </row>
    <row r="18589">
      <c r="A18589">
        <f>Input!A18589</f>
        <v/>
      </c>
      <c r="B18589">
        <f>IF(ISNUMBER(Input!B18589),IF(AND(Input!B18589&gt;=20,Input!B18589&lt;=700),Input!B18589,""),"")</f>
        <v/>
      </c>
      <c r="C18589">
        <f>IF(B18589="","",INT(A18589))</f>
        <v/>
      </c>
      <c r="D18589">
        <f>IF(B18589="","",HOUR(A18589))</f>
        <v/>
      </c>
      <c r="E18589">
        <f>IF(B18589="","",IF(INPUT!$I$1="","",IF(C18589&lt;(INT(INPUT!$I$1)-INPUT!$I$2),"Off Meds",IF(C18589&lt;=(INT(INPUT!$I$1)+INPUT!$I$2),"Washout","On Meds"))))</f>
        <v/>
      </c>
      <c r="F18589">
        <f>IF(B18589="","",1.509*(LN(B18589)^1.084-5.381))</f>
        <v/>
      </c>
      <c r="G18589">
        <f>IF(F18589="","",IF(F18589&lt;0,10*F18589^2,0))</f>
        <v/>
      </c>
      <c r="H18589">
        <f>IF(F18589="","",IF(F18589&gt;0,10*F18589^2,0))</f>
        <v/>
      </c>
    </row>
    <row r="18590">
      <c r="A18590">
        <f>Input!A18590</f>
        <v/>
      </c>
      <c r="B18590">
        <f>IF(ISNUMBER(Input!B18590),IF(AND(Input!B18590&gt;=20,Input!B18590&lt;=700),Input!B18590,""),"")</f>
        <v/>
      </c>
      <c r="C18590">
        <f>IF(B18590="","",INT(A18590))</f>
        <v/>
      </c>
      <c r="D18590">
        <f>IF(B18590="","",HOUR(A18590))</f>
        <v/>
      </c>
      <c r="E18590">
        <f>IF(B18590="","",IF(INPUT!$I$1="","",IF(C18590&lt;(INT(INPUT!$I$1)-INPUT!$I$2),"Off Meds",IF(C18590&lt;=(INT(INPUT!$I$1)+INPUT!$I$2),"Washout","On Meds"))))</f>
        <v/>
      </c>
      <c r="F18590">
        <f>IF(B18590="","",1.509*(LN(B18590)^1.084-5.381))</f>
        <v/>
      </c>
      <c r="G18590">
        <f>IF(F18590="","",IF(F18590&lt;0,10*F18590^2,0))</f>
        <v/>
      </c>
      <c r="H18590">
        <f>IF(F18590="","",IF(F18590&gt;0,10*F18590^2,0))</f>
        <v/>
      </c>
    </row>
    <row r="18591">
      <c r="A18591">
        <f>Input!A18591</f>
        <v/>
      </c>
      <c r="B18591">
        <f>IF(ISNUMBER(Input!B18591),IF(AND(Input!B18591&gt;=20,Input!B18591&lt;=700),Input!B18591,""),"")</f>
        <v/>
      </c>
      <c r="C18591">
        <f>IF(B18591="","",INT(A18591))</f>
        <v/>
      </c>
      <c r="D18591">
        <f>IF(B18591="","",HOUR(A18591))</f>
        <v/>
      </c>
      <c r="E18591">
        <f>IF(B18591="","",IF(INPUT!$I$1="","",IF(C18591&lt;(INT(INPUT!$I$1)-INPUT!$I$2),"Off Meds",IF(C18591&lt;=(INT(INPUT!$I$1)+INPUT!$I$2),"Washout","On Meds"))))</f>
        <v/>
      </c>
      <c r="F18591">
        <f>IF(B18591="","",1.509*(LN(B18591)^1.084-5.381))</f>
        <v/>
      </c>
      <c r="G18591">
        <f>IF(F18591="","",IF(F18591&lt;0,10*F18591^2,0))</f>
        <v/>
      </c>
      <c r="H18591">
        <f>IF(F18591="","",IF(F18591&gt;0,10*F18591^2,0))</f>
        <v/>
      </c>
    </row>
    <row r="18592">
      <c r="A18592">
        <f>Input!A18592</f>
        <v/>
      </c>
      <c r="B18592">
        <f>IF(ISNUMBER(Input!B18592),IF(AND(Input!B18592&gt;=20,Input!B18592&lt;=700),Input!B18592,""),"")</f>
        <v/>
      </c>
      <c r="C18592">
        <f>IF(B18592="","",INT(A18592))</f>
        <v/>
      </c>
      <c r="D18592">
        <f>IF(B18592="","",HOUR(A18592))</f>
        <v/>
      </c>
      <c r="E18592">
        <f>IF(B18592="","",IF(INPUT!$I$1="","",IF(C18592&lt;(INT(INPUT!$I$1)-INPUT!$I$2),"Off Meds",IF(C18592&lt;=(INT(INPUT!$I$1)+INPUT!$I$2),"Washout","On Meds"))))</f>
        <v/>
      </c>
      <c r="F18592">
        <f>IF(B18592="","",1.509*(LN(B18592)^1.084-5.381))</f>
        <v/>
      </c>
      <c r="G18592">
        <f>IF(F18592="","",IF(F18592&lt;0,10*F18592^2,0))</f>
        <v/>
      </c>
      <c r="H18592">
        <f>IF(F18592="","",IF(F18592&gt;0,10*F18592^2,0))</f>
        <v/>
      </c>
    </row>
    <row r="18593">
      <c r="A18593">
        <f>Input!A18593</f>
        <v/>
      </c>
      <c r="B18593">
        <f>IF(ISNUMBER(Input!B18593),IF(AND(Input!B18593&gt;=20,Input!B18593&lt;=700),Input!B18593,""),"")</f>
        <v/>
      </c>
      <c r="C18593">
        <f>IF(B18593="","",INT(A18593))</f>
        <v/>
      </c>
      <c r="D18593">
        <f>IF(B18593="","",HOUR(A18593))</f>
        <v/>
      </c>
      <c r="E18593">
        <f>IF(B18593="","",IF(INPUT!$I$1="","",IF(C18593&lt;(INT(INPUT!$I$1)-INPUT!$I$2),"Off Meds",IF(C18593&lt;=(INT(INPUT!$I$1)+INPUT!$I$2),"Washout","On Meds"))))</f>
        <v/>
      </c>
      <c r="F18593">
        <f>IF(B18593="","",1.509*(LN(B18593)^1.084-5.381))</f>
        <v/>
      </c>
      <c r="G18593">
        <f>IF(F18593="","",IF(F18593&lt;0,10*F18593^2,0))</f>
        <v/>
      </c>
      <c r="H18593">
        <f>IF(F18593="","",IF(F18593&gt;0,10*F18593^2,0))</f>
        <v/>
      </c>
    </row>
    <row r="18594">
      <c r="A18594">
        <f>Input!A18594</f>
        <v/>
      </c>
      <c r="B18594">
        <f>IF(ISNUMBER(Input!B18594),IF(AND(Input!B18594&gt;=20,Input!B18594&lt;=700),Input!B18594,""),"")</f>
        <v/>
      </c>
      <c r="C18594">
        <f>IF(B18594="","",INT(A18594))</f>
        <v/>
      </c>
      <c r="D18594">
        <f>IF(B18594="","",HOUR(A18594))</f>
        <v/>
      </c>
      <c r="E18594">
        <f>IF(B18594="","",IF(INPUT!$I$1="","",IF(C18594&lt;(INT(INPUT!$I$1)-INPUT!$I$2),"Off Meds",IF(C18594&lt;=(INT(INPUT!$I$1)+INPUT!$I$2),"Washout","On Meds"))))</f>
        <v/>
      </c>
      <c r="F18594">
        <f>IF(B18594="","",1.509*(LN(B18594)^1.084-5.381))</f>
        <v/>
      </c>
      <c r="G18594">
        <f>IF(F18594="","",IF(F18594&lt;0,10*F18594^2,0))</f>
        <v/>
      </c>
      <c r="H18594">
        <f>IF(F18594="","",IF(F18594&gt;0,10*F18594^2,0))</f>
        <v/>
      </c>
    </row>
    <row r="18595">
      <c r="A18595">
        <f>Input!A18595</f>
        <v/>
      </c>
      <c r="B18595">
        <f>IF(ISNUMBER(Input!B18595),IF(AND(Input!B18595&gt;=20,Input!B18595&lt;=700),Input!B18595,""),"")</f>
        <v/>
      </c>
      <c r="C18595">
        <f>IF(B18595="","",INT(A18595))</f>
        <v/>
      </c>
      <c r="D18595">
        <f>IF(B18595="","",HOUR(A18595))</f>
        <v/>
      </c>
      <c r="E18595">
        <f>IF(B18595="","",IF(INPUT!$I$1="","",IF(C18595&lt;(INT(INPUT!$I$1)-INPUT!$I$2),"Off Meds",IF(C18595&lt;=(INT(INPUT!$I$1)+INPUT!$I$2),"Washout","On Meds"))))</f>
        <v/>
      </c>
      <c r="F18595">
        <f>IF(B18595="","",1.509*(LN(B18595)^1.084-5.381))</f>
        <v/>
      </c>
      <c r="G18595">
        <f>IF(F18595="","",IF(F18595&lt;0,10*F18595^2,0))</f>
        <v/>
      </c>
      <c r="H18595">
        <f>IF(F18595="","",IF(F18595&gt;0,10*F18595^2,0))</f>
        <v/>
      </c>
    </row>
    <row r="18596">
      <c r="A18596">
        <f>Input!A18596</f>
        <v/>
      </c>
      <c r="B18596">
        <f>IF(ISNUMBER(Input!B18596),IF(AND(Input!B18596&gt;=20,Input!B18596&lt;=700),Input!B18596,""),"")</f>
        <v/>
      </c>
      <c r="C18596">
        <f>IF(B18596="","",INT(A18596))</f>
        <v/>
      </c>
      <c r="D18596">
        <f>IF(B18596="","",HOUR(A18596))</f>
        <v/>
      </c>
      <c r="E18596">
        <f>IF(B18596="","",IF(INPUT!$I$1="","",IF(C18596&lt;(INT(INPUT!$I$1)-INPUT!$I$2),"Off Meds",IF(C18596&lt;=(INT(INPUT!$I$1)+INPUT!$I$2),"Washout","On Meds"))))</f>
        <v/>
      </c>
      <c r="F18596">
        <f>IF(B18596="","",1.509*(LN(B18596)^1.084-5.381))</f>
        <v/>
      </c>
      <c r="G18596">
        <f>IF(F18596="","",IF(F18596&lt;0,10*F18596^2,0))</f>
        <v/>
      </c>
      <c r="H18596">
        <f>IF(F18596="","",IF(F18596&gt;0,10*F18596^2,0))</f>
        <v/>
      </c>
    </row>
    <row r="18597">
      <c r="A18597">
        <f>Input!A18597</f>
        <v/>
      </c>
      <c r="B18597">
        <f>IF(ISNUMBER(Input!B18597),IF(AND(Input!B18597&gt;=20,Input!B18597&lt;=700),Input!B18597,""),"")</f>
        <v/>
      </c>
      <c r="C18597">
        <f>IF(B18597="","",INT(A18597))</f>
        <v/>
      </c>
      <c r="D18597">
        <f>IF(B18597="","",HOUR(A18597))</f>
        <v/>
      </c>
      <c r="E18597">
        <f>IF(B18597="","",IF(INPUT!$I$1="","",IF(C18597&lt;(INT(INPUT!$I$1)-INPUT!$I$2),"Off Meds",IF(C18597&lt;=(INT(INPUT!$I$1)+INPUT!$I$2),"Washout","On Meds"))))</f>
        <v/>
      </c>
      <c r="F18597">
        <f>IF(B18597="","",1.509*(LN(B18597)^1.084-5.381))</f>
        <v/>
      </c>
      <c r="G18597">
        <f>IF(F18597="","",IF(F18597&lt;0,10*F18597^2,0))</f>
        <v/>
      </c>
      <c r="H18597">
        <f>IF(F18597="","",IF(F18597&gt;0,10*F18597^2,0))</f>
        <v/>
      </c>
    </row>
    <row r="18598">
      <c r="A18598">
        <f>Input!A18598</f>
        <v/>
      </c>
      <c r="B18598">
        <f>IF(ISNUMBER(Input!B18598),IF(AND(Input!B18598&gt;=20,Input!B18598&lt;=700),Input!B18598,""),"")</f>
        <v/>
      </c>
      <c r="C18598">
        <f>IF(B18598="","",INT(A18598))</f>
        <v/>
      </c>
      <c r="D18598">
        <f>IF(B18598="","",HOUR(A18598))</f>
        <v/>
      </c>
      <c r="E18598">
        <f>IF(B18598="","",IF(INPUT!$I$1="","",IF(C18598&lt;(INT(INPUT!$I$1)-INPUT!$I$2),"Off Meds",IF(C18598&lt;=(INT(INPUT!$I$1)+INPUT!$I$2),"Washout","On Meds"))))</f>
        <v/>
      </c>
      <c r="F18598">
        <f>IF(B18598="","",1.509*(LN(B18598)^1.084-5.381))</f>
        <v/>
      </c>
      <c r="G18598">
        <f>IF(F18598="","",IF(F18598&lt;0,10*F18598^2,0))</f>
        <v/>
      </c>
      <c r="H18598">
        <f>IF(F18598="","",IF(F18598&gt;0,10*F18598^2,0))</f>
        <v/>
      </c>
    </row>
    <row r="18599">
      <c r="A18599">
        <f>Input!A18599</f>
        <v/>
      </c>
      <c r="B18599">
        <f>IF(ISNUMBER(Input!B18599),IF(AND(Input!B18599&gt;=20,Input!B18599&lt;=700),Input!B18599,""),"")</f>
        <v/>
      </c>
      <c r="C18599">
        <f>IF(B18599="","",INT(A18599))</f>
        <v/>
      </c>
      <c r="D18599">
        <f>IF(B18599="","",HOUR(A18599))</f>
        <v/>
      </c>
      <c r="E18599">
        <f>IF(B18599="","",IF(INPUT!$I$1="","",IF(C18599&lt;(INT(INPUT!$I$1)-INPUT!$I$2),"Off Meds",IF(C18599&lt;=(INT(INPUT!$I$1)+INPUT!$I$2),"Washout","On Meds"))))</f>
        <v/>
      </c>
      <c r="F18599">
        <f>IF(B18599="","",1.509*(LN(B18599)^1.084-5.381))</f>
        <v/>
      </c>
      <c r="G18599">
        <f>IF(F18599="","",IF(F18599&lt;0,10*F18599^2,0))</f>
        <v/>
      </c>
      <c r="H18599">
        <f>IF(F18599="","",IF(F18599&gt;0,10*F18599^2,0))</f>
        <v/>
      </c>
    </row>
    <row r="18600">
      <c r="A18600">
        <f>Input!A18600</f>
        <v/>
      </c>
      <c r="B18600">
        <f>IF(ISNUMBER(Input!B18600),IF(AND(Input!B18600&gt;=20,Input!B18600&lt;=700),Input!B18600,""),"")</f>
        <v/>
      </c>
      <c r="C18600">
        <f>IF(B18600="","",INT(A18600))</f>
        <v/>
      </c>
      <c r="D18600">
        <f>IF(B18600="","",HOUR(A18600))</f>
        <v/>
      </c>
      <c r="E18600">
        <f>IF(B18600="","",IF(INPUT!$I$1="","",IF(C18600&lt;(INT(INPUT!$I$1)-INPUT!$I$2),"Off Meds",IF(C18600&lt;=(INT(INPUT!$I$1)+INPUT!$I$2),"Washout","On Meds"))))</f>
        <v/>
      </c>
      <c r="F18600">
        <f>IF(B18600="","",1.509*(LN(B18600)^1.084-5.381))</f>
        <v/>
      </c>
      <c r="G18600">
        <f>IF(F18600="","",IF(F18600&lt;0,10*F18600^2,0))</f>
        <v/>
      </c>
      <c r="H18600">
        <f>IF(F18600="","",IF(F18600&gt;0,10*F18600^2,0))</f>
        <v/>
      </c>
    </row>
    <row r="18601">
      <c r="A18601">
        <f>Input!A18601</f>
        <v/>
      </c>
      <c r="B18601">
        <f>IF(ISNUMBER(Input!B18601),IF(AND(Input!B18601&gt;=20,Input!B18601&lt;=700),Input!B18601,""),"")</f>
        <v/>
      </c>
      <c r="C18601">
        <f>IF(B18601="","",INT(A18601))</f>
        <v/>
      </c>
      <c r="D18601">
        <f>IF(B18601="","",HOUR(A18601))</f>
        <v/>
      </c>
      <c r="E18601">
        <f>IF(B18601="","",IF(INPUT!$I$1="","",IF(C18601&lt;(INT(INPUT!$I$1)-INPUT!$I$2),"Off Meds",IF(C18601&lt;=(INT(INPUT!$I$1)+INPUT!$I$2),"Washout","On Meds"))))</f>
        <v/>
      </c>
      <c r="F18601">
        <f>IF(B18601="","",1.509*(LN(B18601)^1.084-5.381))</f>
        <v/>
      </c>
      <c r="G18601">
        <f>IF(F18601="","",IF(F18601&lt;0,10*F18601^2,0))</f>
        <v/>
      </c>
      <c r="H18601">
        <f>IF(F18601="","",IF(F18601&gt;0,10*F18601^2,0))</f>
        <v/>
      </c>
    </row>
    <row r="18602">
      <c r="A18602">
        <f>Input!A18602</f>
        <v/>
      </c>
      <c r="B18602">
        <f>IF(ISNUMBER(Input!B18602),IF(AND(Input!B18602&gt;=20,Input!B18602&lt;=700),Input!B18602,""),"")</f>
        <v/>
      </c>
      <c r="C18602">
        <f>IF(B18602="","",INT(A18602))</f>
        <v/>
      </c>
      <c r="D18602">
        <f>IF(B18602="","",HOUR(A18602))</f>
        <v/>
      </c>
      <c r="E18602">
        <f>IF(B18602="","",IF(INPUT!$I$1="","",IF(C18602&lt;(INT(INPUT!$I$1)-INPUT!$I$2),"Off Meds",IF(C18602&lt;=(INT(INPUT!$I$1)+INPUT!$I$2),"Washout","On Meds"))))</f>
        <v/>
      </c>
      <c r="F18602">
        <f>IF(B18602="","",1.509*(LN(B18602)^1.084-5.381))</f>
        <v/>
      </c>
      <c r="G18602">
        <f>IF(F18602="","",IF(F18602&lt;0,10*F18602^2,0))</f>
        <v/>
      </c>
      <c r="H18602">
        <f>IF(F18602="","",IF(F18602&gt;0,10*F18602^2,0))</f>
        <v/>
      </c>
    </row>
    <row r="18603">
      <c r="A18603">
        <f>Input!A18603</f>
        <v/>
      </c>
      <c r="B18603">
        <f>IF(ISNUMBER(Input!B18603),IF(AND(Input!B18603&gt;=20,Input!B18603&lt;=700),Input!B18603,""),"")</f>
        <v/>
      </c>
      <c r="C18603">
        <f>IF(B18603="","",INT(A18603))</f>
        <v/>
      </c>
      <c r="D18603">
        <f>IF(B18603="","",HOUR(A18603))</f>
        <v/>
      </c>
      <c r="E18603">
        <f>IF(B18603="","",IF(INPUT!$I$1="","",IF(C18603&lt;(INT(INPUT!$I$1)-INPUT!$I$2),"Off Meds",IF(C18603&lt;=(INT(INPUT!$I$1)+INPUT!$I$2),"Washout","On Meds"))))</f>
        <v/>
      </c>
      <c r="F18603">
        <f>IF(B18603="","",1.509*(LN(B18603)^1.084-5.381))</f>
        <v/>
      </c>
      <c r="G18603">
        <f>IF(F18603="","",IF(F18603&lt;0,10*F18603^2,0))</f>
        <v/>
      </c>
      <c r="H18603">
        <f>IF(F18603="","",IF(F18603&gt;0,10*F18603^2,0))</f>
        <v/>
      </c>
    </row>
    <row r="18604">
      <c r="A18604">
        <f>Input!A18604</f>
        <v/>
      </c>
      <c r="B18604">
        <f>IF(ISNUMBER(Input!B18604),IF(AND(Input!B18604&gt;=20,Input!B18604&lt;=700),Input!B18604,""),"")</f>
        <v/>
      </c>
      <c r="C18604">
        <f>IF(B18604="","",INT(A18604))</f>
        <v/>
      </c>
      <c r="D18604">
        <f>IF(B18604="","",HOUR(A18604))</f>
        <v/>
      </c>
      <c r="E18604">
        <f>IF(B18604="","",IF(INPUT!$I$1="","",IF(C18604&lt;(INT(INPUT!$I$1)-INPUT!$I$2),"Off Meds",IF(C18604&lt;=(INT(INPUT!$I$1)+INPUT!$I$2),"Washout","On Meds"))))</f>
        <v/>
      </c>
      <c r="F18604">
        <f>IF(B18604="","",1.509*(LN(B18604)^1.084-5.381))</f>
        <v/>
      </c>
      <c r="G18604">
        <f>IF(F18604="","",IF(F18604&lt;0,10*F18604^2,0))</f>
        <v/>
      </c>
      <c r="H18604">
        <f>IF(F18604="","",IF(F18604&gt;0,10*F18604^2,0))</f>
        <v/>
      </c>
    </row>
    <row r="18605">
      <c r="A18605">
        <f>Input!A18605</f>
        <v/>
      </c>
      <c r="B18605">
        <f>IF(ISNUMBER(Input!B18605),IF(AND(Input!B18605&gt;=20,Input!B18605&lt;=700),Input!B18605,""),"")</f>
        <v/>
      </c>
      <c r="C18605">
        <f>IF(B18605="","",INT(A18605))</f>
        <v/>
      </c>
      <c r="D18605">
        <f>IF(B18605="","",HOUR(A18605))</f>
        <v/>
      </c>
      <c r="E18605">
        <f>IF(B18605="","",IF(INPUT!$I$1="","",IF(C18605&lt;(INT(INPUT!$I$1)-INPUT!$I$2),"Off Meds",IF(C18605&lt;=(INT(INPUT!$I$1)+INPUT!$I$2),"Washout","On Meds"))))</f>
        <v/>
      </c>
      <c r="F18605">
        <f>IF(B18605="","",1.509*(LN(B18605)^1.084-5.381))</f>
        <v/>
      </c>
      <c r="G18605">
        <f>IF(F18605="","",IF(F18605&lt;0,10*F18605^2,0))</f>
        <v/>
      </c>
      <c r="H18605">
        <f>IF(F18605="","",IF(F18605&gt;0,10*F18605^2,0))</f>
        <v/>
      </c>
    </row>
    <row r="18606">
      <c r="A18606">
        <f>Input!A18606</f>
        <v/>
      </c>
      <c r="B18606">
        <f>IF(ISNUMBER(Input!B18606),IF(AND(Input!B18606&gt;=20,Input!B18606&lt;=700),Input!B18606,""),"")</f>
        <v/>
      </c>
      <c r="C18606">
        <f>IF(B18606="","",INT(A18606))</f>
        <v/>
      </c>
      <c r="D18606">
        <f>IF(B18606="","",HOUR(A18606))</f>
        <v/>
      </c>
      <c r="E18606">
        <f>IF(B18606="","",IF(INPUT!$I$1="","",IF(C18606&lt;(INT(INPUT!$I$1)-INPUT!$I$2),"Off Meds",IF(C18606&lt;=(INT(INPUT!$I$1)+INPUT!$I$2),"Washout","On Meds"))))</f>
        <v/>
      </c>
      <c r="F18606">
        <f>IF(B18606="","",1.509*(LN(B18606)^1.084-5.381))</f>
        <v/>
      </c>
      <c r="G18606">
        <f>IF(F18606="","",IF(F18606&lt;0,10*F18606^2,0))</f>
        <v/>
      </c>
      <c r="H18606">
        <f>IF(F18606="","",IF(F18606&gt;0,10*F18606^2,0))</f>
        <v/>
      </c>
    </row>
    <row r="18607">
      <c r="A18607">
        <f>Input!A18607</f>
        <v/>
      </c>
      <c r="B18607">
        <f>IF(ISNUMBER(Input!B18607),IF(AND(Input!B18607&gt;=20,Input!B18607&lt;=700),Input!B18607,""),"")</f>
        <v/>
      </c>
      <c r="C18607">
        <f>IF(B18607="","",INT(A18607))</f>
        <v/>
      </c>
      <c r="D18607">
        <f>IF(B18607="","",HOUR(A18607))</f>
        <v/>
      </c>
      <c r="E18607">
        <f>IF(B18607="","",IF(INPUT!$I$1="","",IF(C18607&lt;(INT(INPUT!$I$1)-INPUT!$I$2),"Off Meds",IF(C18607&lt;=(INT(INPUT!$I$1)+INPUT!$I$2),"Washout","On Meds"))))</f>
        <v/>
      </c>
      <c r="F18607">
        <f>IF(B18607="","",1.509*(LN(B18607)^1.084-5.381))</f>
        <v/>
      </c>
      <c r="G18607">
        <f>IF(F18607="","",IF(F18607&lt;0,10*F18607^2,0))</f>
        <v/>
      </c>
      <c r="H18607">
        <f>IF(F18607="","",IF(F18607&gt;0,10*F18607^2,0))</f>
        <v/>
      </c>
    </row>
    <row r="18608">
      <c r="A18608">
        <f>Input!A18608</f>
        <v/>
      </c>
      <c r="B18608">
        <f>IF(ISNUMBER(Input!B18608),IF(AND(Input!B18608&gt;=20,Input!B18608&lt;=700),Input!B18608,""),"")</f>
        <v/>
      </c>
      <c r="C18608">
        <f>IF(B18608="","",INT(A18608))</f>
        <v/>
      </c>
      <c r="D18608">
        <f>IF(B18608="","",HOUR(A18608))</f>
        <v/>
      </c>
      <c r="E18608">
        <f>IF(B18608="","",IF(INPUT!$I$1="","",IF(C18608&lt;(INT(INPUT!$I$1)-INPUT!$I$2),"Off Meds",IF(C18608&lt;=(INT(INPUT!$I$1)+INPUT!$I$2),"Washout","On Meds"))))</f>
        <v/>
      </c>
      <c r="F18608">
        <f>IF(B18608="","",1.509*(LN(B18608)^1.084-5.381))</f>
        <v/>
      </c>
      <c r="G18608">
        <f>IF(F18608="","",IF(F18608&lt;0,10*F18608^2,0))</f>
        <v/>
      </c>
      <c r="H18608">
        <f>IF(F18608="","",IF(F18608&gt;0,10*F18608^2,0))</f>
        <v/>
      </c>
    </row>
    <row r="18609">
      <c r="A18609">
        <f>Input!A18609</f>
        <v/>
      </c>
      <c r="B18609">
        <f>IF(ISNUMBER(Input!B18609),IF(AND(Input!B18609&gt;=20,Input!B18609&lt;=700),Input!B18609,""),"")</f>
        <v/>
      </c>
      <c r="C18609">
        <f>IF(B18609="","",INT(A18609))</f>
        <v/>
      </c>
      <c r="D18609">
        <f>IF(B18609="","",HOUR(A18609))</f>
        <v/>
      </c>
      <c r="E18609">
        <f>IF(B18609="","",IF(INPUT!$I$1="","",IF(C18609&lt;(INT(INPUT!$I$1)-INPUT!$I$2),"Off Meds",IF(C18609&lt;=(INT(INPUT!$I$1)+INPUT!$I$2),"Washout","On Meds"))))</f>
        <v/>
      </c>
      <c r="F18609">
        <f>IF(B18609="","",1.509*(LN(B18609)^1.084-5.381))</f>
        <v/>
      </c>
      <c r="G18609">
        <f>IF(F18609="","",IF(F18609&lt;0,10*F18609^2,0))</f>
        <v/>
      </c>
      <c r="H18609">
        <f>IF(F18609="","",IF(F18609&gt;0,10*F18609^2,0))</f>
        <v/>
      </c>
    </row>
    <row r="18610">
      <c r="A18610">
        <f>Input!A18610</f>
        <v/>
      </c>
      <c r="B18610">
        <f>IF(ISNUMBER(Input!B18610),IF(AND(Input!B18610&gt;=20,Input!B18610&lt;=700),Input!B18610,""),"")</f>
        <v/>
      </c>
      <c r="C18610">
        <f>IF(B18610="","",INT(A18610))</f>
        <v/>
      </c>
      <c r="D18610">
        <f>IF(B18610="","",HOUR(A18610))</f>
        <v/>
      </c>
      <c r="E18610">
        <f>IF(B18610="","",IF(INPUT!$I$1="","",IF(C18610&lt;(INT(INPUT!$I$1)-INPUT!$I$2),"Off Meds",IF(C18610&lt;=(INT(INPUT!$I$1)+INPUT!$I$2),"Washout","On Meds"))))</f>
        <v/>
      </c>
      <c r="F18610">
        <f>IF(B18610="","",1.509*(LN(B18610)^1.084-5.381))</f>
        <v/>
      </c>
      <c r="G18610">
        <f>IF(F18610="","",IF(F18610&lt;0,10*F18610^2,0))</f>
        <v/>
      </c>
      <c r="H18610">
        <f>IF(F18610="","",IF(F18610&gt;0,10*F18610^2,0))</f>
        <v/>
      </c>
    </row>
    <row r="18611">
      <c r="A18611">
        <f>Input!A18611</f>
        <v/>
      </c>
      <c r="B18611">
        <f>IF(ISNUMBER(Input!B18611),IF(AND(Input!B18611&gt;=20,Input!B18611&lt;=700),Input!B18611,""),"")</f>
        <v/>
      </c>
      <c r="C18611">
        <f>IF(B18611="","",INT(A18611))</f>
        <v/>
      </c>
      <c r="D18611">
        <f>IF(B18611="","",HOUR(A18611))</f>
        <v/>
      </c>
      <c r="E18611">
        <f>IF(B18611="","",IF(INPUT!$I$1="","",IF(C18611&lt;(INT(INPUT!$I$1)-INPUT!$I$2),"Off Meds",IF(C18611&lt;=(INT(INPUT!$I$1)+INPUT!$I$2),"Washout","On Meds"))))</f>
        <v/>
      </c>
      <c r="F18611">
        <f>IF(B18611="","",1.509*(LN(B18611)^1.084-5.381))</f>
        <v/>
      </c>
      <c r="G18611">
        <f>IF(F18611="","",IF(F18611&lt;0,10*F18611^2,0))</f>
        <v/>
      </c>
      <c r="H18611">
        <f>IF(F18611="","",IF(F18611&gt;0,10*F18611^2,0))</f>
        <v/>
      </c>
    </row>
    <row r="18612">
      <c r="A18612">
        <f>Input!A18612</f>
        <v/>
      </c>
      <c r="B18612">
        <f>IF(ISNUMBER(Input!B18612),IF(AND(Input!B18612&gt;=20,Input!B18612&lt;=700),Input!B18612,""),"")</f>
        <v/>
      </c>
      <c r="C18612">
        <f>IF(B18612="","",INT(A18612))</f>
        <v/>
      </c>
      <c r="D18612">
        <f>IF(B18612="","",HOUR(A18612))</f>
        <v/>
      </c>
      <c r="E18612">
        <f>IF(B18612="","",IF(INPUT!$I$1="","",IF(C18612&lt;(INT(INPUT!$I$1)-INPUT!$I$2),"Off Meds",IF(C18612&lt;=(INT(INPUT!$I$1)+INPUT!$I$2),"Washout","On Meds"))))</f>
        <v/>
      </c>
      <c r="F18612">
        <f>IF(B18612="","",1.509*(LN(B18612)^1.084-5.381))</f>
        <v/>
      </c>
      <c r="G18612">
        <f>IF(F18612="","",IF(F18612&lt;0,10*F18612^2,0))</f>
        <v/>
      </c>
      <c r="H18612">
        <f>IF(F18612="","",IF(F18612&gt;0,10*F18612^2,0))</f>
        <v/>
      </c>
    </row>
    <row r="18613">
      <c r="A18613">
        <f>Input!A18613</f>
        <v/>
      </c>
      <c r="B18613">
        <f>IF(ISNUMBER(Input!B18613),IF(AND(Input!B18613&gt;=20,Input!B18613&lt;=700),Input!B18613,""),"")</f>
        <v/>
      </c>
      <c r="C18613">
        <f>IF(B18613="","",INT(A18613))</f>
        <v/>
      </c>
      <c r="D18613">
        <f>IF(B18613="","",HOUR(A18613))</f>
        <v/>
      </c>
      <c r="E18613">
        <f>IF(B18613="","",IF(INPUT!$I$1="","",IF(C18613&lt;(INT(INPUT!$I$1)-INPUT!$I$2),"Off Meds",IF(C18613&lt;=(INT(INPUT!$I$1)+INPUT!$I$2),"Washout","On Meds"))))</f>
        <v/>
      </c>
      <c r="F18613">
        <f>IF(B18613="","",1.509*(LN(B18613)^1.084-5.381))</f>
        <v/>
      </c>
      <c r="G18613">
        <f>IF(F18613="","",IF(F18613&lt;0,10*F18613^2,0))</f>
        <v/>
      </c>
      <c r="H18613">
        <f>IF(F18613="","",IF(F18613&gt;0,10*F18613^2,0))</f>
        <v/>
      </c>
    </row>
    <row r="18614">
      <c r="A18614">
        <f>Input!A18614</f>
        <v/>
      </c>
      <c r="B18614">
        <f>IF(ISNUMBER(Input!B18614),IF(AND(Input!B18614&gt;=20,Input!B18614&lt;=700),Input!B18614,""),"")</f>
        <v/>
      </c>
      <c r="C18614">
        <f>IF(B18614="","",INT(A18614))</f>
        <v/>
      </c>
      <c r="D18614">
        <f>IF(B18614="","",HOUR(A18614))</f>
        <v/>
      </c>
      <c r="E18614">
        <f>IF(B18614="","",IF(INPUT!$I$1="","",IF(C18614&lt;(INT(INPUT!$I$1)-INPUT!$I$2),"Off Meds",IF(C18614&lt;=(INT(INPUT!$I$1)+INPUT!$I$2),"Washout","On Meds"))))</f>
        <v/>
      </c>
      <c r="F18614">
        <f>IF(B18614="","",1.509*(LN(B18614)^1.084-5.381))</f>
        <v/>
      </c>
      <c r="G18614">
        <f>IF(F18614="","",IF(F18614&lt;0,10*F18614^2,0))</f>
        <v/>
      </c>
      <c r="H18614">
        <f>IF(F18614="","",IF(F18614&gt;0,10*F18614^2,0))</f>
        <v/>
      </c>
    </row>
    <row r="18615">
      <c r="A18615">
        <f>Input!A18615</f>
        <v/>
      </c>
      <c r="B18615">
        <f>IF(ISNUMBER(Input!B18615),IF(AND(Input!B18615&gt;=20,Input!B18615&lt;=700),Input!B18615,""),"")</f>
        <v/>
      </c>
      <c r="C18615">
        <f>IF(B18615="","",INT(A18615))</f>
        <v/>
      </c>
      <c r="D18615">
        <f>IF(B18615="","",HOUR(A18615))</f>
        <v/>
      </c>
      <c r="E18615">
        <f>IF(B18615="","",IF(INPUT!$I$1="","",IF(C18615&lt;(INT(INPUT!$I$1)-INPUT!$I$2),"Off Meds",IF(C18615&lt;=(INT(INPUT!$I$1)+INPUT!$I$2),"Washout","On Meds"))))</f>
        <v/>
      </c>
      <c r="F18615">
        <f>IF(B18615="","",1.509*(LN(B18615)^1.084-5.381))</f>
        <v/>
      </c>
      <c r="G18615">
        <f>IF(F18615="","",IF(F18615&lt;0,10*F18615^2,0))</f>
        <v/>
      </c>
      <c r="H18615">
        <f>IF(F18615="","",IF(F18615&gt;0,10*F18615^2,0))</f>
        <v/>
      </c>
    </row>
    <row r="18616">
      <c r="A18616">
        <f>Input!A18616</f>
        <v/>
      </c>
      <c r="B18616">
        <f>IF(ISNUMBER(Input!B18616),IF(AND(Input!B18616&gt;=20,Input!B18616&lt;=700),Input!B18616,""),"")</f>
        <v/>
      </c>
      <c r="C18616">
        <f>IF(B18616="","",INT(A18616))</f>
        <v/>
      </c>
      <c r="D18616">
        <f>IF(B18616="","",HOUR(A18616))</f>
        <v/>
      </c>
      <c r="E18616">
        <f>IF(B18616="","",IF(INPUT!$I$1="","",IF(C18616&lt;(INT(INPUT!$I$1)-INPUT!$I$2),"Off Meds",IF(C18616&lt;=(INT(INPUT!$I$1)+INPUT!$I$2),"Washout","On Meds"))))</f>
        <v/>
      </c>
      <c r="F18616">
        <f>IF(B18616="","",1.509*(LN(B18616)^1.084-5.381))</f>
        <v/>
      </c>
      <c r="G18616">
        <f>IF(F18616="","",IF(F18616&lt;0,10*F18616^2,0))</f>
        <v/>
      </c>
      <c r="H18616">
        <f>IF(F18616="","",IF(F18616&gt;0,10*F18616^2,0))</f>
        <v/>
      </c>
    </row>
    <row r="18617">
      <c r="A18617">
        <f>Input!A18617</f>
        <v/>
      </c>
      <c r="B18617">
        <f>IF(ISNUMBER(Input!B18617),IF(AND(Input!B18617&gt;=20,Input!B18617&lt;=700),Input!B18617,""),"")</f>
        <v/>
      </c>
      <c r="C18617">
        <f>IF(B18617="","",INT(A18617))</f>
        <v/>
      </c>
      <c r="D18617">
        <f>IF(B18617="","",HOUR(A18617))</f>
        <v/>
      </c>
      <c r="E18617">
        <f>IF(B18617="","",IF(INPUT!$I$1="","",IF(C18617&lt;(INT(INPUT!$I$1)-INPUT!$I$2),"Off Meds",IF(C18617&lt;=(INT(INPUT!$I$1)+INPUT!$I$2),"Washout","On Meds"))))</f>
        <v/>
      </c>
      <c r="F18617">
        <f>IF(B18617="","",1.509*(LN(B18617)^1.084-5.381))</f>
        <v/>
      </c>
      <c r="G18617">
        <f>IF(F18617="","",IF(F18617&lt;0,10*F18617^2,0))</f>
        <v/>
      </c>
      <c r="H18617">
        <f>IF(F18617="","",IF(F18617&gt;0,10*F18617^2,0))</f>
        <v/>
      </c>
    </row>
    <row r="18618">
      <c r="A18618">
        <f>Input!A18618</f>
        <v/>
      </c>
      <c r="B18618">
        <f>IF(ISNUMBER(Input!B18618),IF(AND(Input!B18618&gt;=20,Input!B18618&lt;=700),Input!B18618,""),"")</f>
        <v/>
      </c>
      <c r="C18618">
        <f>IF(B18618="","",INT(A18618))</f>
        <v/>
      </c>
      <c r="D18618">
        <f>IF(B18618="","",HOUR(A18618))</f>
        <v/>
      </c>
      <c r="E18618">
        <f>IF(B18618="","",IF(INPUT!$I$1="","",IF(C18618&lt;(INT(INPUT!$I$1)-INPUT!$I$2),"Off Meds",IF(C18618&lt;=(INT(INPUT!$I$1)+INPUT!$I$2),"Washout","On Meds"))))</f>
        <v/>
      </c>
      <c r="F18618">
        <f>IF(B18618="","",1.509*(LN(B18618)^1.084-5.381))</f>
        <v/>
      </c>
      <c r="G18618">
        <f>IF(F18618="","",IF(F18618&lt;0,10*F18618^2,0))</f>
        <v/>
      </c>
      <c r="H18618">
        <f>IF(F18618="","",IF(F18618&gt;0,10*F18618^2,0))</f>
        <v/>
      </c>
    </row>
    <row r="18619">
      <c r="A18619">
        <f>Input!A18619</f>
        <v/>
      </c>
      <c r="B18619">
        <f>IF(ISNUMBER(Input!B18619),IF(AND(Input!B18619&gt;=20,Input!B18619&lt;=700),Input!B18619,""),"")</f>
        <v/>
      </c>
      <c r="C18619">
        <f>IF(B18619="","",INT(A18619))</f>
        <v/>
      </c>
      <c r="D18619">
        <f>IF(B18619="","",HOUR(A18619))</f>
        <v/>
      </c>
      <c r="E18619">
        <f>IF(B18619="","",IF(INPUT!$I$1="","",IF(C18619&lt;(INT(INPUT!$I$1)-INPUT!$I$2),"Off Meds",IF(C18619&lt;=(INT(INPUT!$I$1)+INPUT!$I$2),"Washout","On Meds"))))</f>
        <v/>
      </c>
      <c r="F18619">
        <f>IF(B18619="","",1.509*(LN(B18619)^1.084-5.381))</f>
        <v/>
      </c>
      <c r="G18619">
        <f>IF(F18619="","",IF(F18619&lt;0,10*F18619^2,0))</f>
        <v/>
      </c>
      <c r="H18619">
        <f>IF(F18619="","",IF(F18619&gt;0,10*F18619^2,0))</f>
        <v/>
      </c>
    </row>
    <row r="18620">
      <c r="A18620">
        <f>Input!A18620</f>
        <v/>
      </c>
      <c r="B18620">
        <f>IF(ISNUMBER(Input!B18620),IF(AND(Input!B18620&gt;=20,Input!B18620&lt;=700),Input!B18620,""),"")</f>
        <v/>
      </c>
      <c r="C18620">
        <f>IF(B18620="","",INT(A18620))</f>
        <v/>
      </c>
      <c r="D18620">
        <f>IF(B18620="","",HOUR(A18620))</f>
        <v/>
      </c>
      <c r="E18620">
        <f>IF(B18620="","",IF(INPUT!$I$1="","",IF(C18620&lt;(INT(INPUT!$I$1)-INPUT!$I$2),"Off Meds",IF(C18620&lt;=(INT(INPUT!$I$1)+INPUT!$I$2),"Washout","On Meds"))))</f>
        <v/>
      </c>
      <c r="F18620">
        <f>IF(B18620="","",1.509*(LN(B18620)^1.084-5.381))</f>
        <v/>
      </c>
      <c r="G18620">
        <f>IF(F18620="","",IF(F18620&lt;0,10*F18620^2,0))</f>
        <v/>
      </c>
      <c r="H18620">
        <f>IF(F18620="","",IF(F18620&gt;0,10*F18620^2,0))</f>
        <v/>
      </c>
    </row>
    <row r="18621">
      <c r="A18621">
        <f>Input!A18621</f>
        <v/>
      </c>
      <c r="B18621">
        <f>IF(ISNUMBER(Input!B18621),IF(AND(Input!B18621&gt;=20,Input!B18621&lt;=700),Input!B18621,""),"")</f>
        <v/>
      </c>
      <c r="C18621">
        <f>IF(B18621="","",INT(A18621))</f>
        <v/>
      </c>
      <c r="D18621">
        <f>IF(B18621="","",HOUR(A18621))</f>
        <v/>
      </c>
      <c r="E18621">
        <f>IF(B18621="","",IF(INPUT!$I$1="","",IF(C18621&lt;(INT(INPUT!$I$1)-INPUT!$I$2),"Off Meds",IF(C18621&lt;=(INT(INPUT!$I$1)+INPUT!$I$2),"Washout","On Meds"))))</f>
        <v/>
      </c>
      <c r="F18621">
        <f>IF(B18621="","",1.509*(LN(B18621)^1.084-5.381))</f>
        <v/>
      </c>
      <c r="G18621">
        <f>IF(F18621="","",IF(F18621&lt;0,10*F18621^2,0))</f>
        <v/>
      </c>
      <c r="H18621">
        <f>IF(F18621="","",IF(F18621&gt;0,10*F18621^2,0))</f>
        <v/>
      </c>
    </row>
    <row r="18622">
      <c r="A18622">
        <f>Input!A18622</f>
        <v/>
      </c>
      <c r="B18622">
        <f>IF(ISNUMBER(Input!B18622),IF(AND(Input!B18622&gt;=20,Input!B18622&lt;=700),Input!B18622,""),"")</f>
        <v/>
      </c>
      <c r="C18622">
        <f>IF(B18622="","",INT(A18622))</f>
        <v/>
      </c>
      <c r="D18622">
        <f>IF(B18622="","",HOUR(A18622))</f>
        <v/>
      </c>
      <c r="E18622">
        <f>IF(B18622="","",IF(INPUT!$I$1="","",IF(C18622&lt;(INT(INPUT!$I$1)-INPUT!$I$2),"Off Meds",IF(C18622&lt;=(INT(INPUT!$I$1)+INPUT!$I$2),"Washout","On Meds"))))</f>
        <v/>
      </c>
      <c r="F18622">
        <f>IF(B18622="","",1.509*(LN(B18622)^1.084-5.381))</f>
        <v/>
      </c>
      <c r="G18622">
        <f>IF(F18622="","",IF(F18622&lt;0,10*F18622^2,0))</f>
        <v/>
      </c>
      <c r="H18622">
        <f>IF(F18622="","",IF(F18622&gt;0,10*F18622^2,0))</f>
        <v/>
      </c>
    </row>
    <row r="18623">
      <c r="A18623">
        <f>Input!A18623</f>
        <v/>
      </c>
      <c r="B18623">
        <f>IF(ISNUMBER(Input!B18623),IF(AND(Input!B18623&gt;=20,Input!B18623&lt;=700),Input!B18623,""),"")</f>
        <v/>
      </c>
      <c r="C18623">
        <f>IF(B18623="","",INT(A18623))</f>
        <v/>
      </c>
      <c r="D18623">
        <f>IF(B18623="","",HOUR(A18623))</f>
        <v/>
      </c>
      <c r="E18623">
        <f>IF(B18623="","",IF(INPUT!$I$1="","",IF(C18623&lt;(INT(INPUT!$I$1)-INPUT!$I$2),"Off Meds",IF(C18623&lt;=(INT(INPUT!$I$1)+INPUT!$I$2),"Washout","On Meds"))))</f>
        <v/>
      </c>
      <c r="F18623">
        <f>IF(B18623="","",1.509*(LN(B18623)^1.084-5.381))</f>
        <v/>
      </c>
      <c r="G18623">
        <f>IF(F18623="","",IF(F18623&lt;0,10*F18623^2,0))</f>
        <v/>
      </c>
      <c r="H18623">
        <f>IF(F18623="","",IF(F18623&gt;0,10*F18623^2,0))</f>
        <v/>
      </c>
    </row>
    <row r="18624">
      <c r="A18624">
        <f>Input!A18624</f>
        <v/>
      </c>
      <c r="B18624">
        <f>IF(ISNUMBER(Input!B18624),IF(AND(Input!B18624&gt;=20,Input!B18624&lt;=700),Input!B18624,""),"")</f>
        <v/>
      </c>
      <c r="C18624">
        <f>IF(B18624="","",INT(A18624))</f>
        <v/>
      </c>
      <c r="D18624">
        <f>IF(B18624="","",HOUR(A18624))</f>
        <v/>
      </c>
      <c r="E18624">
        <f>IF(B18624="","",IF(INPUT!$I$1="","",IF(C18624&lt;(INT(INPUT!$I$1)-INPUT!$I$2),"Off Meds",IF(C18624&lt;=(INT(INPUT!$I$1)+INPUT!$I$2),"Washout","On Meds"))))</f>
        <v/>
      </c>
      <c r="F18624">
        <f>IF(B18624="","",1.509*(LN(B18624)^1.084-5.381))</f>
        <v/>
      </c>
      <c r="G18624">
        <f>IF(F18624="","",IF(F18624&lt;0,10*F18624^2,0))</f>
        <v/>
      </c>
      <c r="H18624">
        <f>IF(F18624="","",IF(F18624&gt;0,10*F18624^2,0))</f>
        <v/>
      </c>
    </row>
    <row r="18625">
      <c r="A18625">
        <f>Input!A18625</f>
        <v/>
      </c>
      <c r="B18625">
        <f>IF(ISNUMBER(Input!B18625),IF(AND(Input!B18625&gt;=20,Input!B18625&lt;=700),Input!B18625,""),"")</f>
        <v/>
      </c>
      <c r="C18625">
        <f>IF(B18625="","",INT(A18625))</f>
        <v/>
      </c>
      <c r="D18625">
        <f>IF(B18625="","",HOUR(A18625))</f>
        <v/>
      </c>
      <c r="E18625">
        <f>IF(B18625="","",IF(INPUT!$I$1="","",IF(C18625&lt;(INT(INPUT!$I$1)-INPUT!$I$2),"Off Meds",IF(C18625&lt;=(INT(INPUT!$I$1)+INPUT!$I$2),"Washout","On Meds"))))</f>
        <v/>
      </c>
      <c r="F18625">
        <f>IF(B18625="","",1.509*(LN(B18625)^1.084-5.381))</f>
        <v/>
      </c>
      <c r="G18625">
        <f>IF(F18625="","",IF(F18625&lt;0,10*F18625^2,0))</f>
        <v/>
      </c>
      <c r="H18625">
        <f>IF(F18625="","",IF(F18625&gt;0,10*F18625^2,0))</f>
        <v/>
      </c>
    </row>
    <row r="18626">
      <c r="A18626">
        <f>Input!A18626</f>
        <v/>
      </c>
      <c r="B18626">
        <f>IF(ISNUMBER(Input!B18626),IF(AND(Input!B18626&gt;=20,Input!B18626&lt;=700),Input!B18626,""),"")</f>
        <v/>
      </c>
      <c r="C18626">
        <f>IF(B18626="","",INT(A18626))</f>
        <v/>
      </c>
      <c r="D18626">
        <f>IF(B18626="","",HOUR(A18626))</f>
        <v/>
      </c>
      <c r="E18626">
        <f>IF(B18626="","",IF(INPUT!$I$1="","",IF(C18626&lt;(INT(INPUT!$I$1)-INPUT!$I$2),"Off Meds",IF(C18626&lt;=(INT(INPUT!$I$1)+INPUT!$I$2),"Washout","On Meds"))))</f>
        <v/>
      </c>
      <c r="F18626">
        <f>IF(B18626="","",1.509*(LN(B18626)^1.084-5.381))</f>
        <v/>
      </c>
      <c r="G18626">
        <f>IF(F18626="","",IF(F18626&lt;0,10*F18626^2,0))</f>
        <v/>
      </c>
      <c r="H18626">
        <f>IF(F18626="","",IF(F18626&gt;0,10*F18626^2,0))</f>
        <v/>
      </c>
    </row>
    <row r="18627">
      <c r="A18627">
        <f>Input!A18627</f>
        <v/>
      </c>
      <c r="B18627">
        <f>IF(ISNUMBER(Input!B18627),IF(AND(Input!B18627&gt;=20,Input!B18627&lt;=700),Input!B18627,""),"")</f>
        <v/>
      </c>
      <c r="C18627">
        <f>IF(B18627="","",INT(A18627))</f>
        <v/>
      </c>
      <c r="D18627">
        <f>IF(B18627="","",HOUR(A18627))</f>
        <v/>
      </c>
      <c r="E18627">
        <f>IF(B18627="","",IF(INPUT!$I$1="","",IF(C18627&lt;(INT(INPUT!$I$1)-INPUT!$I$2),"Off Meds",IF(C18627&lt;=(INT(INPUT!$I$1)+INPUT!$I$2),"Washout","On Meds"))))</f>
        <v/>
      </c>
      <c r="F18627">
        <f>IF(B18627="","",1.509*(LN(B18627)^1.084-5.381))</f>
        <v/>
      </c>
      <c r="G18627">
        <f>IF(F18627="","",IF(F18627&lt;0,10*F18627^2,0))</f>
        <v/>
      </c>
      <c r="H18627">
        <f>IF(F18627="","",IF(F18627&gt;0,10*F18627^2,0))</f>
        <v/>
      </c>
    </row>
    <row r="18628">
      <c r="A18628">
        <f>Input!A18628</f>
        <v/>
      </c>
      <c r="B18628">
        <f>IF(ISNUMBER(Input!B18628),IF(AND(Input!B18628&gt;=20,Input!B18628&lt;=700),Input!B18628,""),"")</f>
        <v/>
      </c>
      <c r="C18628">
        <f>IF(B18628="","",INT(A18628))</f>
        <v/>
      </c>
      <c r="D18628">
        <f>IF(B18628="","",HOUR(A18628))</f>
        <v/>
      </c>
      <c r="E18628">
        <f>IF(B18628="","",IF(INPUT!$I$1="","",IF(C18628&lt;(INT(INPUT!$I$1)-INPUT!$I$2),"Off Meds",IF(C18628&lt;=(INT(INPUT!$I$1)+INPUT!$I$2),"Washout","On Meds"))))</f>
        <v/>
      </c>
      <c r="F18628">
        <f>IF(B18628="","",1.509*(LN(B18628)^1.084-5.381))</f>
        <v/>
      </c>
      <c r="G18628">
        <f>IF(F18628="","",IF(F18628&lt;0,10*F18628^2,0))</f>
        <v/>
      </c>
      <c r="H18628">
        <f>IF(F18628="","",IF(F18628&gt;0,10*F18628^2,0))</f>
        <v/>
      </c>
    </row>
    <row r="18629">
      <c r="A18629">
        <f>Input!A18629</f>
        <v/>
      </c>
      <c r="B18629">
        <f>IF(ISNUMBER(Input!B18629),IF(AND(Input!B18629&gt;=20,Input!B18629&lt;=700),Input!B18629,""),"")</f>
        <v/>
      </c>
      <c r="C18629">
        <f>IF(B18629="","",INT(A18629))</f>
        <v/>
      </c>
      <c r="D18629">
        <f>IF(B18629="","",HOUR(A18629))</f>
        <v/>
      </c>
      <c r="E18629">
        <f>IF(B18629="","",IF(INPUT!$I$1="","",IF(C18629&lt;(INT(INPUT!$I$1)-INPUT!$I$2),"Off Meds",IF(C18629&lt;=(INT(INPUT!$I$1)+INPUT!$I$2),"Washout","On Meds"))))</f>
        <v/>
      </c>
      <c r="F18629">
        <f>IF(B18629="","",1.509*(LN(B18629)^1.084-5.381))</f>
        <v/>
      </c>
      <c r="G18629">
        <f>IF(F18629="","",IF(F18629&lt;0,10*F18629^2,0))</f>
        <v/>
      </c>
      <c r="H18629">
        <f>IF(F18629="","",IF(F18629&gt;0,10*F18629^2,0))</f>
        <v/>
      </c>
    </row>
    <row r="18630">
      <c r="A18630">
        <f>Input!A18630</f>
        <v/>
      </c>
      <c r="B18630">
        <f>IF(ISNUMBER(Input!B18630),IF(AND(Input!B18630&gt;=20,Input!B18630&lt;=700),Input!B18630,""),"")</f>
        <v/>
      </c>
      <c r="C18630">
        <f>IF(B18630="","",INT(A18630))</f>
        <v/>
      </c>
      <c r="D18630">
        <f>IF(B18630="","",HOUR(A18630))</f>
        <v/>
      </c>
      <c r="E18630">
        <f>IF(B18630="","",IF(INPUT!$I$1="","",IF(C18630&lt;(INT(INPUT!$I$1)-INPUT!$I$2),"Off Meds",IF(C18630&lt;=(INT(INPUT!$I$1)+INPUT!$I$2),"Washout","On Meds"))))</f>
        <v/>
      </c>
      <c r="F18630">
        <f>IF(B18630="","",1.509*(LN(B18630)^1.084-5.381))</f>
        <v/>
      </c>
      <c r="G18630">
        <f>IF(F18630="","",IF(F18630&lt;0,10*F18630^2,0))</f>
        <v/>
      </c>
      <c r="H18630">
        <f>IF(F18630="","",IF(F18630&gt;0,10*F18630^2,0))</f>
        <v/>
      </c>
    </row>
    <row r="18631">
      <c r="A18631">
        <f>Input!A18631</f>
        <v/>
      </c>
      <c r="B18631">
        <f>IF(ISNUMBER(Input!B18631),IF(AND(Input!B18631&gt;=20,Input!B18631&lt;=700),Input!B18631,""),"")</f>
        <v/>
      </c>
      <c r="C18631">
        <f>IF(B18631="","",INT(A18631))</f>
        <v/>
      </c>
      <c r="D18631">
        <f>IF(B18631="","",HOUR(A18631))</f>
        <v/>
      </c>
      <c r="E18631">
        <f>IF(B18631="","",IF(INPUT!$I$1="","",IF(C18631&lt;(INT(INPUT!$I$1)-INPUT!$I$2),"Off Meds",IF(C18631&lt;=(INT(INPUT!$I$1)+INPUT!$I$2),"Washout","On Meds"))))</f>
        <v/>
      </c>
      <c r="F18631">
        <f>IF(B18631="","",1.509*(LN(B18631)^1.084-5.381))</f>
        <v/>
      </c>
      <c r="G18631">
        <f>IF(F18631="","",IF(F18631&lt;0,10*F18631^2,0))</f>
        <v/>
      </c>
      <c r="H18631">
        <f>IF(F18631="","",IF(F18631&gt;0,10*F18631^2,0))</f>
        <v/>
      </c>
    </row>
    <row r="18632">
      <c r="A18632">
        <f>Input!A18632</f>
        <v/>
      </c>
      <c r="B18632">
        <f>IF(ISNUMBER(Input!B18632),IF(AND(Input!B18632&gt;=20,Input!B18632&lt;=700),Input!B18632,""),"")</f>
        <v/>
      </c>
      <c r="C18632">
        <f>IF(B18632="","",INT(A18632))</f>
        <v/>
      </c>
      <c r="D18632">
        <f>IF(B18632="","",HOUR(A18632))</f>
        <v/>
      </c>
      <c r="E18632">
        <f>IF(B18632="","",IF(INPUT!$I$1="","",IF(C18632&lt;(INT(INPUT!$I$1)-INPUT!$I$2),"Off Meds",IF(C18632&lt;=(INT(INPUT!$I$1)+INPUT!$I$2),"Washout","On Meds"))))</f>
        <v/>
      </c>
      <c r="F18632">
        <f>IF(B18632="","",1.509*(LN(B18632)^1.084-5.381))</f>
        <v/>
      </c>
      <c r="G18632">
        <f>IF(F18632="","",IF(F18632&lt;0,10*F18632^2,0))</f>
        <v/>
      </c>
      <c r="H18632">
        <f>IF(F18632="","",IF(F18632&gt;0,10*F18632^2,0))</f>
        <v/>
      </c>
    </row>
    <row r="18633">
      <c r="A18633">
        <f>Input!A18633</f>
        <v/>
      </c>
      <c r="B18633">
        <f>IF(ISNUMBER(Input!B18633),IF(AND(Input!B18633&gt;=20,Input!B18633&lt;=700),Input!B18633,""),"")</f>
        <v/>
      </c>
      <c r="C18633">
        <f>IF(B18633="","",INT(A18633))</f>
        <v/>
      </c>
      <c r="D18633">
        <f>IF(B18633="","",HOUR(A18633))</f>
        <v/>
      </c>
      <c r="E18633">
        <f>IF(B18633="","",IF(INPUT!$I$1="","",IF(C18633&lt;(INT(INPUT!$I$1)-INPUT!$I$2),"Off Meds",IF(C18633&lt;=(INT(INPUT!$I$1)+INPUT!$I$2),"Washout","On Meds"))))</f>
        <v/>
      </c>
      <c r="F18633">
        <f>IF(B18633="","",1.509*(LN(B18633)^1.084-5.381))</f>
        <v/>
      </c>
      <c r="G18633">
        <f>IF(F18633="","",IF(F18633&lt;0,10*F18633^2,0))</f>
        <v/>
      </c>
      <c r="H18633">
        <f>IF(F18633="","",IF(F18633&gt;0,10*F18633^2,0))</f>
        <v/>
      </c>
    </row>
    <row r="18634">
      <c r="A18634">
        <f>Input!A18634</f>
        <v/>
      </c>
      <c r="B18634">
        <f>IF(ISNUMBER(Input!B18634),IF(AND(Input!B18634&gt;=20,Input!B18634&lt;=700),Input!B18634,""),"")</f>
        <v/>
      </c>
      <c r="C18634">
        <f>IF(B18634="","",INT(A18634))</f>
        <v/>
      </c>
      <c r="D18634">
        <f>IF(B18634="","",HOUR(A18634))</f>
        <v/>
      </c>
      <c r="E18634">
        <f>IF(B18634="","",IF(INPUT!$I$1="","",IF(C18634&lt;(INT(INPUT!$I$1)-INPUT!$I$2),"Off Meds",IF(C18634&lt;=(INT(INPUT!$I$1)+INPUT!$I$2),"Washout","On Meds"))))</f>
        <v/>
      </c>
      <c r="F18634">
        <f>IF(B18634="","",1.509*(LN(B18634)^1.084-5.381))</f>
        <v/>
      </c>
      <c r="G18634">
        <f>IF(F18634="","",IF(F18634&lt;0,10*F18634^2,0))</f>
        <v/>
      </c>
      <c r="H18634">
        <f>IF(F18634="","",IF(F18634&gt;0,10*F18634^2,0))</f>
        <v/>
      </c>
    </row>
    <row r="18635">
      <c r="A18635">
        <f>Input!A18635</f>
        <v/>
      </c>
      <c r="B18635">
        <f>IF(ISNUMBER(Input!B18635),IF(AND(Input!B18635&gt;=20,Input!B18635&lt;=700),Input!B18635,""),"")</f>
        <v/>
      </c>
      <c r="C18635">
        <f>IF(B18635="","",INT(A18635))</f>
        <v/>
      </c>
      <c r="D18635">
        <f>IF(B18635="","",HOUR(A18635))</f>
        <v/>
      </c>
      <c r="E18635">
        <f>IF(B18635="","",IF(INPUT!$I$1="","",IF(C18635&lt;(INT(INPUT!$I$1)-INPUT!$I$2),"Off Meds",IF(C18635&lt;=(INT(INPUT!$I$1)+INPUT!$I$2),"Washout","On Meds"))))</f>
        <v/>
      </c>
      <c r="F18635">
        <f>IF(B18635="","",1.509*(LN(B18635)^1.084-5.381))</f>
        <v/>
      </c>
      <c r="G18635">
        <f>IF(F18635="","",IF(F18635&lt;0,10*F18635^2,0))</f>
        <v/>
      </c>
      <c r="H18635">
        <f>IF(F18635="","",IF(F18635&gt;0,10*F18635^2,0))</f>
        <v/>
      </c>
    </row>
    <row r="18636">
      <c r="A18636">
        <f>Input!A18636</f>
        <v/>
      </c>
      <c r="B18636">
        <f>IF(ISNUMBER(Input!B18636),IF(AND(Input!B18636&gt;=20,Input!B18636&lt;=700),Input!B18636,""),"")</f>
        <v/>
      </c>
      <c r="C18636">
        <f>IF(B18636="","",INT(A18636))</f>
        <v/>
      </c>
      <c r="D18636">
        <f>IF(B18636="","",HOUR(A18636))</f>
        <v/>
      </c>
      <c r="E18636">
        <f>IF(B18636="","",IF(INPUT!$I$1="","",IF(C18636&lt;(INT(INPUT!$I$1)-INPUT!$I$2),"Off Meds",IF(C18636&lt;=(INT(INPUT!$I$1)+INPUT!$I$2),"Washout","On Meds"))))</f>
        <v/>
      </c>
      <c r="F18636">
        <f>IF(B18636="","",1.509*(LN(B18636)^1.084-5.381))</f>
        <v/>
      </c>
      <c r="G18636">
        <f>IF(F18636="","",IF(F18636&lt;0,10*F18636^2,0))</f>
        <v/>
      </c>
      <c r="H18636">
        <f>IF(F18636="","",IF(F18636&gt;0,10*F18636^2,0))</f>
        <v/>
      </c>
    </row>
    <row r="18637">
      <c r="A18637">
        <f>Input!A18637</f>
        <v/>
      </c>
      <c r="B18637">
        <f>IF(ISNUMBER(Input!B18637),IF(AND(Input!B18637&gt;=20,Input!B18637&lt;=700),Input!B18637,""),"")</f>
        <v/>
      </c>
      <c r="C18637">
        <f>IF(B18637="","",INT(A18637))</f>
        <v/>
      </c>
      <c r="D18637">
        <f>IF(B18637="","",HOUR(A18637))</f>
        <v/>
      </c>
      <c r="E18637">
        <f>IF(B18637="","",IF(INPUT!$I$1="","",IF(C18637&lt;(INT(INPUT!$I$1)-INPUT!$I$2),"Off Meds",IF(C18637&lt;=(INT(INPUT!$I$1)+INPUT!$I$2),"Washout","On Meds"))))</f>
        <v/>
      </c>
      <c r="F18637">
        <f>IF(B18637="","",1.509*(LN(B18637)^1.084-5.381))</f>
        <v/>
      </c>
      <c r="G18637">
        <f>IF(F18637="","",IF(F18637&lt;0,10*F18637^2,0))</f>
        <v/>
      </c>
      <c r="H18637">
        <f>IF(F18637="","",IF(F18637&gt;0,10*F18637^2,0))</f>
        <v/>
      </c>
    </row>
    <row r="18638">
      <c r="A18638">
        <f>Input!A18638</f>
        <v/>
      </c>
      <c r="B18638">
        <f>IF(ISNUMBER(Input!B18638),IF(AND(Input!B18638&gt;=20,Input!B18638&lt;=700),Input!B18638,""),"")</f>
        <v/>
      </c>
      <c r="C18638">
        <f>IF(B18638="","",INT(A18638))</f>
        <v/>
      </c>
      <c r="D18638">
        <f>IF(B18638="","",HOUR(A18638))</f>
        <v/>
      </c>
      <c r="E18638">
        <f>IF(B18638="","",IF(INPUT!$I$1="","",IF(C18638&lt;(INT(INPUT!$I$1)-INPUT!$I$2),"Off Meds",IF(C18638&lt;=(INT(INPUT!$I$1)+INPUT!$I$2),"Washout","On Meds"))))</f>
        <v/>
      </c>
      <c r="F18638">
        <f>IF(B18638="","",1.509*(LN(B18638)^1.084-5.381))</f>
        <v/>
      </c>
      <c r="G18638">
        <f>IF(F18638="","",IF(F18638&lt;0,10*F18638^2,0))</f>
        <v/>
      </c>
      <c r="H18638">
        <f>IF(F18638="","",IF(F18638&gt;0,10*F18638^2,0))</f>
        <v/>
      </c>
    </row>
    <row r="18639">
      <c r="A18639">
        <f>Input!A18639</f>
        <v/>
      </c>
      <c r="B18639">
        <f>IF(ISNUMBER(Input!B18639),IF(AND(Input!B18639&gt;=20,Input!B18639&lt;=700),Input!B18639,""),"")</f>
        <v/>
      </c>
      <c r="C18639">
        <f>IF(B18639="","",INT(A18639))</f>
        <v/>
      </c>
      <c r="D18639">
        <f>IF(B18639="","",HOUR(A18639))</f>
        <v/>
      </c>
      <c r="E18639">
        <f>IF(B18639="","",IF(INPUT!$I$1="","",IF(C18639&lt;(INT(INPUT!$I$1)-INPUT!$I$2),"Off Meds",IF(C18639&lt;=(INT(INPUT!$I$1)+INPUT!$I$2),"Washout","On Meds"))))</f>
        <v/>
      </c>
      <c r="F18639">
        <f>IF(B18639="","",1.509*(LN(B18639)^1.084-5.381))</f>
        <v/>
      </c>
      <c r="G18639">
        <f>IF(F18639="","",IF(F18639&lt;0,10*F18639^2,0))</f>
        <v/>
      </c>
      <c r="H18639">
        <f>IF(F18639="","",IF(F18639&gt;0,10*F18639^2,0))</f>
        <v/>
      </c>
    </row>
    <row r="18640">
      <c r="A18640">
        <f>Input!A18640</f>
        <v/>
      </c>
      <c r="B18640">
        <f>IF(ISNUMBER(Input!B18640),IF(AND(Input!B18640&gt;=20,Input!B18640&lt;=700),Input!B18640,""),"")</f>
        <v/>
      </c>
      <c r="C18640">
        <f>IF(B18640="","",INT(A18640))</f>
        <v/>
      </c>
      <c r="D18640">
        <f>IF(B18640="","",HOUR(A18640))</f>
        <v/>
      </c>
      <c r="E18640">
        <f>IF(B18640="","",IF(INPUT!$I$1="","",IF(C18640&lt;(INT(INPUT!$I$1)-INPUT!$I$2),"Off Meds",IF(C18640&lt;=(INT(INPUT!$I$1)+INPUT!$I$2),"Washout","On Meds"))))</f>
        <v/>
      </c>
      <c r="F18640">
        <f>IF(B18640="","",1.509*(LN(B18640)^1.084-5.381))</f>
        <v/>
      </c>
      <c r="G18640">
        <f>IF(F18640="","",IF(F18640&lt;0,10*F18640^2,0))</f>
        <v/>
      </c>
      <c r="H18640">
        <f>IF(F18640="","",IF(F18640&gt;0,10*F18640^2,0))</f>
        <v/>
      </c>
    </row>
    <row r="18641">
      <c r="A18641">
        <f>Input!A18641</f>
        <v/>
      </c>
      <c r="B18641">
        <f>IF(ISNUMBER(Input!B18641),IF(AND(Input!B18641&gt;=20,Input!B18641&lt;=700),Input!B18641,""),"")</f>
        <v/>
      </c>
      <c r="C18641">
        <f>IF(B18641="","",INT(A18641))</f>
        <v/>
      </c>
      <c r="D18641">
        <f>IF(B18641="","",HOUR(A18641))</f>
        <v/>
      </c>
      <c r="E18641">
        <f>IF(B18641="","",IF(INPUT!$I$1="","",IF(C18641&lt;(INT(INPUT!$I$1)-INPUT!$I$2),"Off Meds",IF(C18641&lt;=(INT(INPUT!$I$1)+INPUT!$I$2),"Washout","On Meds"))))</f>
        <v/>
      </c>
      <c r="F18641">
        <f>IF(B18641="","",1.509*(LN(B18641)^1.084-5.381))</f>
        <v/>
      </c>
      <c r="G18641">
        <f>IF(F18641="","",IF(F18641&lt;0,10*F18641^2,0))</f>
        <v/>
      </c>
      <c r="H18641">
        <f>IF(F18641="","",IF(F18641&gt;0,10*F18641^2,0))</f>
        <v/>
      </c>
    </row>
    <row r="18642">
      <c r="A18642">
        <f>Input!A18642</f>
        <v/>
      </c>
      <c r="B18642">
        <f>IF(ISNUMBER(Input!B18642),IF(AND(Input!B18642&gt;=20,Input!B18642&lt;=700),Input!B18642,""),"")</f>
        <v/>
      </c>
      <c r="C18642">
        <f>IF(B18642="","",INT(A18642))</f>
        <v/>
      </c>
      <c r="D18642">
        <f>IF(B18642="","",HOUR(A18642))</f>
        <v/>
      </c>
      <c r="E18642">
        <f>IF(B18642="","",IF(INPUT!$I$1="","",IF(C18642&lt;(INT(INPUT!$I$1)-INPUT!$I$2),"Off Meds",IF(C18642&lt;=(INT(INPUT!$I$1)+INPUT!$I$2),"Washout","On Meds"))))</f>
        <v/>
      </c>
      <c r="F18642">
        <f>IF(B18642="","",1.509*(LN(B18642)^1.084-5.381))</f>
        <v/>
      </c>
      <c r="G18642">
        <f>IF(F18642="","",IF(F18642&lt;0,10*F18642^2,0))</f>
        <v/>
      </c>
      <c r="H18642">
        <f>IF(F18642="","",IF(F18642&gt;0,10*F18642^2,0))</f>
        <v/>
      </c>
    </row>
    <row r="18643">
      <c r="A18643">
        <f>Input!A18643</f>
        <v/>
      </c>
      <c r="B18643">
        <f>IF(ISNUMBER(Input!B18643),IF(AND(Input!B18643&gt;=20,Input!B18643&lt;=700),Input!B18643,""),"")</f>
        <v/>
      </c>
      <c r="C18643">
        <f>IF(B18643="","",INT(A18643))</f>
        <v/>
      </c>
      <c r="D18643">
        <f>IF(B18643="","",HOUR(A18643))</f>
        <v/>
      </c>
      <c r="E18643">
        <f>IF(B18643="","",IF(INPUT!$I$1="","",IF(C18643&lt;(INT(INPUT!$I$1)-INPUT!$I$2),"Off Meds",IF(C18643&lt;=(INT(INPUT!$I$1)+INPUT!$I$2),"Washout","On Meds"))))</f>
        <v/>
      </c>
      <c r="F18643">
        <f>IF(B18643="","",1.509*(LN(B18643)^1.084-5.381))</f>
        <v/>
      </c>
      <c r="G18643">
        <f>IF(F18643="","",IF(F18643&lt;0,10*F18643^2,0))</f>
        <v/>
      </c>
      <c r="H18643">
        <f>IF(F18643="","",IF(F18643&gt;0,10*F18643^2,0))</f>
        <v/>
      </c>
    </row>
    <row r="18644">
      <c r="A18644">
        <f>Input!A18644</f>
        <v/>
      </c>
      <c r="B18644">
        <f>IF(ISNUMBER(Input!B18644),IF(AND(Input!B18644&gt;=20,Input!B18644&lt;=700),Input!B18644,""),"")</f>
        <v/>
      </c>
      <c r="C18644">
        <f>IF(B18644="","",INT(A18644))</f>
        <v/>
      </c>
      <c r="D18644">
        <f>IF(B18644="","",HOUR(A18644))</f>
        <v/>
      </c>
      <c r="E18644">
        <f>IF(B18644="","",IF(INPUT!$I$1="","",IF(C18644&lt;(INT(INPUT!$I$1)-INPUT!$I$2),"Off Meds",IF(C18644&lt;=(INT(INPUT!$I$1)+INPUT!$I$2),"Washout","On Meds"))))</f>
        <v/>
      </c>
      <c r="F18644">
        <f>IF(B18644="","",1.509*(LN(B18644)^1.084-5.381))</f>
        <v/>
      </c>
      <c r="G18644">
        <f>IF(F18644="","",IF(F18644&lt;0,10*F18644^2,0))</f>
        <v/>
      </c>
      <c r="H18644">
        <f>IF(F18644="","",IF(F18644&gt;0,10*F18644^2,0))</f>
        <v/>
      </c>
    </row>
    <row r="18645">
      <c r="A18645">
        <f>Input!A18645</f>
        <v/>
      </c>
      <c r="B18645">
        <f>IF(ISNUMBER(Input!B18645),IF(AND(Input!B18645&gt;=20,Input!B18645&lt;=700),Input!B18645,""),"")</f>
        <v/>
      </c>
      <c r="C18645">
        <f>IF(B18645="","",INT(A18645))</f>
        <v/>
      </c>
      <c r="D18645">
        <f>IF(B18645="","",HOUR(A18645))</f>
        <v/>
      </c>
      <c r="E18645">
        <f>IF(B18645="","",IF(INPUT!$I$1="","",IF(C18645&lt;(INT(INPUT!$I$1)-INPUT!$I$2),"Off Meds",IF(C18645&lt;=(INT(INPUT!$I$1)+INPUT!$I$2),"Washout","On Meds"))))</f>
        <v/>
      </c>
      <c r="F18645">
        <f>IF(B18645="","",1.509*(LN(B18645)^1.084-5.381))</f>
        <v/>
      </c>
      <c r="G18645">
        <f>IF(F18645="","",IF(F18645&lt;0,10*F18645^2,0))</f>
        <v/>
      </c>
      <c r="H18645">
        <f>IF(F18645="","",IF(F18645&gt;0,10*F18645^2,0))</f>
        <v/>
      </c>
    </row>
    <row r="18646">
      <c r="A18646">
        <f>Input!A18646</f>
        <v/>
      </c>
      <c r="B18646">
        <f>IF(ISNUMBER(Input!B18646),IF(AND(Input!B18646&gt;=20,Input!B18646&lt;=700),Input!B18646,""),"")</f>
        <v/>
      </c>
      <c r="C18646">
        <f>IF(B18646="","",INT(A18646))</f>
        <v/>
      </c>
      <c r="D18646">
        <f>IF(B18646="","",HOUR(A18646))</f>
        <v/>
      </c>
      <c r="E18646">
        <f>IF(B18646="","",IF(INPUT!$I$1="","",IF(C18646&lt;(INT(INPUT!$I$1)-INPUT!$I$2),"Off Meds",IF(C18646&lt;=(INT(INPUT!$I$1)+INPUT!$I$2),"Washout","On Meds"))))</f>
        <v/>
      </c>
      <c r="F18646">
        <f>IF(B18646="","",1.509*(LN(B18646)^1.084-5.381))</f>
        <v/>
      </c>
      <c r="G18646">
        <f>IF(F18646="","",IF(F18646&lt;0,10*F18646^2,0))</f>
        <v/>
      </c>
      <c r="H18646">
        <f>IF(F18646="","",IF(F18646&gt;0,10*F18646^2,0))</f>
        <v/>
      </c>
    </row>
    <row r="18647">
      <c r="A18647">
        <f>Input!A18647</f>
        <v/>
      </c>
      <c r="B18647">
        <f>IF(ISNUMBER(Input!B18647),IF(AND(Input!B18647&gt;=20,Input!B18647&lt;=700),Input!B18647,""),"")</f>
        <v/>
      </c>
      <c r="C18647">
        <f>IF(B18647="","",INT(A18647))</f>
        <v/>
      </c>
      <c r="D18647">
        <f>IF(B18647="","",HOUR(A18647))</f>
        <v/>
      </c>
      <c r="E18647">
        <f>IF(B18647="","",IF(INPUT!$I$1="","",IF(C18647&lt;(INT(INPUT!$I$1)-INPUT!$I$2),"Off Meds",IF(C18647&lt;=(INT(INPUT!$I$1)+INPUT!$I$2),"Washout","On Meds"))))</f>
        <v/>
      </c>
      <c r="F18647">
        <f>IF(B18647="","",1.509*(LN(B18647)^1.084-5.381))</f>
        <v/>
      </c>
      <c r="G18647">
        <f>IF(F18647="","",IF(F18647&lt;0,10*F18647^2,0))</f>
        <v/>
      </c>
      <c r="H18647">
        <f>IF(F18647="","",IF(F18647&gt;0,10*F18647^2,0))</f>
        <v/>
      </c>
    </row>
    <row r="18648">
      <c r="A18648">
        <f>Input!A18648</f>
        <v/>
      </c>
      <c r="B18648">
        <f>IF(ISNUMBER(Input!B18648),IF(AND(Input!B18648&gt;=20,Input!B18648&lt;=700),Input!B18648,""),"")</f>
        <v/>
      </c>
      <c r="C18648">
        <f>IF(B18648="","",INT(A18648))</f>
        <v/>
      </c>
      <c r="D18648">
        <f>IF(B18648="","",HOUR(A18648))</f>
        <v/>
      </c>
      <c r="E18648">
        <f>IF(B18648="","",IF(INPUT!$I$1="","",IF(C18648&lt;(INT(INPUT!$I$1)-INPUT!$I$2),"Off Meds",IF(C18648&lt;=(INT(INPUT!$I$1)+INPUT!$I$2),"Washout","On Meds"))))</f>
        <v/>
      </c>
      <c r="F18648">
        <f>IF(B18648="","",1.509*(LN(B18648)^1.084-5.381))</f>
        <v/>
      </c>
      <c r="G18648">
        <f>IF(F18648="","",IF(F18648&lt;0,10*F18648^2,0))</f>
        <v/>
      </c>
      <c r="H18648">
        <f>IF(F18648="","",IF(F18648&gt;0,10*F18648^2,0))</f>
        <v/>
      </c>
    </row>
    <row r="18649">
      <c r="A18649">
        <f>Input!A18649</f>
        <v/>
      </c>
      <c r="B18649">
        <f>IF(ISNUMBER(Input!B18649),IF(AND(Input!B18649&gt;=20,Input!B18649&lt;=700),Input!B18649,""),"")</f>
        <v/>
      </c>
      <c r="C18649">
        <f>IF(B18649="","",INT(A18649))</f>
        <v/>
      </c>
      <c r="D18649">
        <f>IF(B18649="","",HOUR(A18649))</f>
        <v/>
      </c>
      <c r="E18649">
        <f>IF(B18649="","",IF(INPUT!$I$1="","",IF(C18649&lt;(INT(INPUT!$I$1)-INPUT!$I$2),"Off Meds",IF(C18649&lt;=(INT(INPUT!$I$1)+INPUT!$I$2),"Washout","On Meds"))))</f>
        <v/>
      </c>
      <c r="F18649">
        <f>IF(B18649="","",1.509*(LN(B18649)^1.084-5.381))</f>
        <v/>
      </c>
      <c r="G18649">
        <f>IF(F18649="","",IF(F18649&lt;0,10*F18649^2,0))</f>
        <v/>
      </c>
      <c r="H18649">
        <f>IF(F18649="","",IF(F18649&gt;0,10*F18649^2,0))</f>
        <v/>
      </c>
    </row>
    <row r="18650">
      <c r="A18650">
        <f>Input!A18650</f>
        <v/>
      </c>
      <c r="B18650">
        <f>IF(ISNUMBER(Input!B18650),IF(AND(Input!B18650&gt;=20,Input!B18650&lt;=700),Input!B18650,""),"")</f>
        <v/>
      </c>
      <c r="C18650">
        <f>IF(B18650="","",INT(A18650))</f>
        <v/>
      </c>
      <c r="D18650">
        <f>IF(B18650="","",HOUR(A18650))</f>
        <v/>
      </c>
      <c r="E18650">
        <f>IF(B18650="","",IF(INPUT!$I$1="","",IF(C18650&lt;(INT(INPUT!$I$1)-INPUT!$I$2),"Off Meds",IF(C18650&lt;=(INT(INPUT!$I$1)+INPUT!$I$2),"Washout","On Meds"))))</f>
        <v/>
      </c>
      <c r="F18650">
        <f>IF(B18650="","",1.509*(LN(B18650)^1.084-5.381))</f>
        <v/>
      </c>
      <c r="G18650">
        <f>IF(F18650="","",IF(F18650&lt;0,10*F18650^2,0))</f>
        <v/>
      </c>
      <c r="H18650">
        <f>IF(F18650="","",IF(F18650&gt;0,10*F18650^2,0))</f>
        <v/>
      </c>
    </row>
    <row r="18651">
      <c r="A18651">
        <f>Input!A18651</f>
        <v/>
      </c>
      <c r="B18651">
        <f>IF(ISNUMBER(Input!B18651),IF(AND(Input!B18651&gt;=20,Input!B18651&lt;=700),Input!B18651,""),"")</f>
        <v/>
      </c>
      <c r="C18651">
        <f>IF(B18651="","",INT(A18651))</f>
        <v/>
      </c>
      <c r="D18651">
        <f>IF(B18651="","",HOUR(A18651))</f>
        <v/>
      </c>
      <c r="E18651">
        <f>IF(B18651="","",IF(INPUT!$I$1="","",IF(C18651&lt;(INT(INPUT!$I$1)-INPUT!$I$2),"Off Meds",IF(C18651&lt;=(INT(INPUT!$I$1)+INPUT!$I$2),"Washout","On Meds"))))</f>
        <v/>
      </c>
      <c r="F18651">
        <f>IF(B18651="","",1.509*(LN(B18651)^1.084-5.381))</f>
        <v/>
      </c>
      <c r="G18651">
        <f>IF(F18651="","",IF(F18651&lt;0,10*F18651^2,0))</f>
        <v/>
      </c>
      <c r="H18651">
        <f>IF(F18651="","",IF(F18651&gt;0,10*F18651^2,0))</f>
        <v/>
      </c>
    </row>
    <row r="18652">
      <c r="A18652">
        <f>Input!A18652</f>
        <v/>
      </c>
      <c r="B18652">
        <f>IF(ISNUMBER(Input!B18652),IF(AND(Input!B18652&gt;=20,Input!B18652&lt;=700),Input!B18652,""),"")</f>
        <v/>
      </c>
      <c r="C18652">
        <f>IF(B18652="","",INT(A18652))</f>
        <v/>
      </c>
      <c r="D18652">
        <f>IF(B18652="","",HOUR(A18652))</f>
        <v/>
      </c>
      <c r="E18652">
        <f>IF(B18652="","",IF(INPUT!$I$1="","",IF(C18652&lt;(INT(INPUT!$I$1)-INPUT!$I$2),"Off Meds",IF(C18652&lt;=(INT(INPUT!$I$1)+INPUT!$I$2),"Washout","On Meds"))))</f>
        <v/>
      </c>
      <c r="F18652">
        <f>IF(B18652="","",1.509*(LN(B18652)^1.084-5.381))</f>
        <v/>
      </c>
      <c r="G18652">
        <f>IF(F18652="","",IF(F18652&lt;0,10*F18652^2,0))</f>
        <v/>
      </c>
      <c r="H18652">
        <f>IF(F18652="","",IF(F18652&gt;0,10*F18652^2,0))</f>
        <v/>
      </c>
    </row>
    <row r="18653">
      <c r="A18653">
        <f>Input!A18653</f>
        <v/>
      </c>
      <c r="B18653">
        <f>IF(ISNUMBER(Input!B18653),IF(AND(Input!B18653&gt;=20,Input!B18653&lt;=700),Input!B18653,""),"")</f>
        <v/>
      </c>
      <c r="C18653">
        <f>IF(B18653="","",INT(A18653))</f>
        <v/>
      </c>
      <c r="D18653">
        <f>IF(B18653="","",HOUR(A18653))</f>
        <v/>
      </c>
      <c r="E18653">
        <f>IF(B18653="","",IF(INPUT!$I$1="","",IF(C18653&lt;(INT(INPUT!$I$1)-INPUT!$I$2),"Off Meds",IF(C18653&lt;=(INT(INPUT!$I$1)+INPUT!$I$2),"Washout","On Meds"))))</f>
        <v/>
      </c>
      <c r="F18653">
        <f>IF(B18653="","",1.509*(LN(B18653)^1.084-5.381))</f>
        <v/>
      </c>
      <c r="G18653">
        <f>IF(F18653="","",IF(F18653&lt;0,10*F18653^2,0))</f>
        <v/>
      </c>
      <c r="H18653">
        <f>IF(F18653="","",IF(F18653&gt;0,10*F18653^2,0))</f>
        <v/>
      </c>
    </row>
    <row r="18654">
      <c r="A18654">
        <f>Input!A18654</f>
        <v/>
      </c>
      <c r="B18654">
        <f>IF(ISNUMBER(Input!B18654),IF(AND(Input!B18654&gt;=20,Input!B18654&lt;=700),Input!B18654,""),"")</f>
        <v/>
      </c>
      <c r="C18654">
        <f>IF(B18654="","",INT(A18654))</f>
        <v/>
      </c>
      <c r="D18654">
        <f>IF(B18654="","",HOUR(A18654))</f>
        <v/>
      </c>
      <c r="E18654">
        <f>IF(B18654="","",IF(INPUT!$I$1="","",IF(C18654&lt;(INT(INPUT!$I$1)-INPUT!$I$2),"Off Meds",IF(C18654&lt;=(INT(INPUT!$I$1)+INPUT!$I$2),"Washout","On Meds"))))</f>
        <v/>
      </c>
      <c r="F18654">
        <f>IF(B18654="","",1.509*(LN(B18654)^1.084-5.381))</f>
        <v/>
      </c>
      <c r="G18654">
        <f>IF(F18654="","",IF(F18654&lt;0,10*F18654^2,0))</f>
        <v/>
      </c>
      <c r="H18654">
        <f>IF(F18654="","",IF(F18654&gt;0,10*F18654^2,0))</f>
        <v/>
      </c>
    </row>
    <row r="18655">
      <c r="A18655">
        <f>Input!A18655</f>
        <v/>
      </c>
      <c r="B18655">
        <f>IF(ISNUMBER(Input!B18655),IF(AND(Input!B18655&gt;=20,Input!B18655&lt;=700),Input!B18655,""),"")</f>
        <v/>
      </c>
      <c r="C18655">
        <f>IF(B18655="","",INT(A18655))</f>
        <v/>
      </c>
      <c r="D18655">
        <f>IF(B18655="","",HOUR(A18655))</f>
        <v/>
      </c>
      <c r="E18655">
        <f>IF(B18655="","",IF(INPUT!$I$1="","",IF(C18655&lt;(INT(INPUT!$I$1)-INPUT!$I$2),"Off Meds",IF(C18655&lt;=(INT(INPUT!$I$1)+INPUT!$I$2),"Washout","On Meds"))))</f>
        <v/>
      </c>
      <c r="F18655">
        <f>IF(B18655="","",1.509*(LN(B18655)^1.084-5.381))</f>
        <v/>
      </c>
      <c r="G18655">
        <f>IF(F18655="","",IF(F18655&lt;0,10*F18655^2,0))</f>
        <v/>
      </c>
      <c r="H18655">
        <f>IF(F18655="","",IF(F18655&gt;0,10*F18655^2,0))</f>
        <v/>
      </c>
    </row>
    <row r="18656">
      <c r="A18656">
        <f>Input!A18656</f>
        <v/>
      </c>
      <c r="B18656">
        <f>IF(ISNUMBER(Input!B18656),IF(AND(Input!B18656&gt;=20,Input!B18656&lt;=700),Input!B18656,""),"")</f>
        <v/>
      </c>
      <c r="C18656">
        <f>IF(B18656="","",INT(A18656))</f>
        <v/>
      </c>
      <c r="D18656">
        <f>IF(B18656="","",HOUR(A18656))</f>
        <v/>
      </c>
      <c r="E18656">
        <f>IF(B18656="","",IF(INPUT!$I$1="","",IF(C18656&lt;(INT(INPUT!$I$1)-INPUT!$I$2),"Off Meds",IF(C18656&lt;=(INT(INPUT!$I$1)+INPUT!$I$2),"Washout","On Meds"))))</f>
        <v/>
      </c>
      <c r="F18656">
        <f>IF(B18656="","",1.509*(LN(B18656)^1.084-5.381))</f>
        <v/>
      </c>
      <c r="G18656">
        <f>IF(F18656="","",IF(F18656&lt;0,10*F18656^2,0))</f>
        <v/>
      </c>
      <c r="H18656">
        <f>IF(F18656="","",IF(F18656&gt;0,10*F18656^2,0))</f>
        <v/>
      </c>
    </row>
    <row r="18657">
      <c r="A18657">
        <f>Input!A18657</f>
        <v/>
      </c>
      <c r="B18657">
        <f>IF(ISNUMBER(Input!B18657),IF(AND(Input!B18657&gt;=20,Input!B18657&lt;=700),Input!B18657,""),"")</f>
        <v/>
      </c>
      <c r="C18657">
        <f>IF(B18657="","",INT(A18657))</f>
        <v/>
      </c>
      <c r="D18657">
        <f>IF(B18657="","",HOUR(A18657))</f>
        <v/>
      </c>
      <c r="E18657">
        <f>IF(B18657="","",IF(INPUT!$I$1="","",IF(C18657&lt;(INT(INPUT!$I$1)-INPUT!$I$2),"Off Meds",IF(C18657&lt;=(INT(INPUT!$I$1)+INPUT!$I$2),"Washout","On Meds"))))</f>
        <v/>
      </c>
      <c r="F18657">
        <f>IF(B18657="","",1.509*(LN(B18657)^1.084-5.381))</f>
        <v/>
      </c>
      <c r="G18657">
        <f>IF(F18657="","",IF(F18657&lt;0,10*F18657^2,0))</f>
        <v/>
      </c>
      <c r="H18657">
        <f>IF(F18657="","",IF(F18657&gt;0,10*F18657^2,0))</f>
        <v/>
      </c>
    </row>
    <row r="18658">
      <c r="A18658">
        <f>Input!A18658</f>
        <v/>
      </c>
      <c r="B18658">
        <f>IF(ISNUMBER(Input!B18658),IF(AND(Input!B18658&gt;=20,Input!B18658&lt;=700),Input!B18658,""),"")</f>
        <v/>
      </c>
      <c r="C18658">
        <f>IF(B18658="","",INT(A18658))</f>
        <v/>
      </c>
      <c r="D18658">
        <f>IF(B18658="","",HOUR(A18658))</f>
        <v/>
      </c>
      <c r="E18658">
        <f>IF(B18658="","",IF(INPUT!$I$1="","",IF(C18658&lt;(INT(INPUT!$I$1)-INPUT!$I$2),"Off Meds",IF(C18658&lt;=(INT(INPUT!$I$1)+INPUT!$I$2),"Washout","On Meds"))))</f>
        <v/>
      </c>
      <c r="F18658">
        <f>IF(B18658="","",1.509*(LN(B18658)^1.084-5.381))</f>
        <v/>
      </c>
      <c r="G18658">
        <f>IF(F18658="","",IF(F18658&lt;0,10*F18658^2,0))</f>
        <v/>
      </c>
      <c r="H18658">
        <f>IF(F18658="","",IF(F18658&gt;0,10*F18658^2,0))</f>
        <v/>
      </c>
    </row>
    <row r="18659">
      <c r="A18659">
        <f>Input!A18659</f>
        <v/>
      </c>
      <c r="B18659">
        <f>IF(ISNUMBER(Input!B18659),IF(AND(Input!B18659&gt;=20,Input!B18659&lt;=700),Input!B18659,""),"")</f>
        <v/>
      </c>
      <c r="C18659">
        <f>IF(B18659="","",INT(A18659))</f>
        <v/>
      </c>
      <c r="D18659">
        <f>IF(B18659="","",HOUR(A18659))</f>
        <v/>
      </c>
      <c r="E18659">
        <f>IF(B18659="","",IF(INPUT!$I$1="","",IF(C18659&lt;(INT(INPUT!$I$1)-INPUT!$I$2),"Off Meds",IF(C18659&lt;=(INT(INPUT!$I$1)+INPUT!$I$2),"Washout","On Meds"))))</f>
        <v/>
      </c>
      <c r="F18659">
        <f>IF(B18659="","",1.509*(LN(B18659)^1.084-5.381))</f>
        <v/>
      </c>
      <c r="G18659">
        <f>IF(F18659="","",IF(F18659&lt;0,10*F18659^2,0))</f>
        <v/>
      </c>
      <c r="H18659">
        <f>IF(F18659="","",IF(F18659&gt;0,10*F18659^2,0))</f>
        <v/>
      </c>
    </row>
    <row r="18660">
      <c r="A18660">
        <f>Input!A18660</f>
        <v/>
      </c>
      <c r="B18660">
        <f>IF(ISNUMBER(Input!B18660),IF(AND(Input!B18660&gt;=20,Input!B18660&lt;=700),Input!B18660,""),"")</f>
        <v/>
      </c>
      <c r="C18660">
        <f>IF(B18660="","",INT(A18660))</f>
        <v/>
      </c>
      <c r="D18660">
        <f>IF(B18660="","",HOUR(A18660))</f>
        <v/>
      </c>
      <c r="E18660">
        <f>IF(B18660="","",IF(INPUT!$I$1="","",IF(C18660&lt;(INT(INPUT!$I$1)-INPUT!$I$2),"Off Meds",IF(C18660&lt;=(INT(INPUT!$I$1)+INPUT!$I$2),"Washout","On Meds"))))</f>
        <v/>
      </c>
      <c r="F18660">
        <f>IF(B18660="","",1.509*(LN(B18660)^1.084-5.381))</f>
        <v/>
      </c>
      <c r="G18660">
        <f>IF(F18660="","",IF(F18660&lt;0,10*F18660^2,0))</f>
        <v/>
      </c>
      <c r="H18660">
        <f>IF(F18660="","",IF(F18660&gt;0,10*F18660^2,0))</f>
        <v/>
      </c>
    </row>
    <row r="18661">
      <c r="A18661">
        <f>Input!A18661</f>
        <v/>
      </c>
      <c r="B18661">
        <f>IF(ISNUMBER(Input!B18661),IF(AND(Input!B18661&gt;=20,Input!B18661&lt;=700),Input!B18661,""),"")</f>
        <v/>
      </c>
      <c r="C18661">
        <f>IF(B18661="","",INT(A18661))</f>
        <v/>
      </c>
      <c r="D18661">
        <f>IF(B18661="","",HOUR(A18661))</f>
        <v/>
      </c>
      <c r="E18661">
        <f>IF(B18661="","",IF(INPUT!$I$1="","",IF(C18661&lt;(INT(INPUT!$I$1)-INPUT!$I$2),"Off Meds",IF(C18661&lt;=(INT(INPUT!$I$1)+INPUT!$I$2),"Washout","On Meds"))))</f>
        <v/>
      </c>
      <c r="F18661">
        <f>IF(B18661="","",1.509*(LN(B18661)^1.084-5.381))</f>
        <v/>
      </c>
      <c r="G18661">
        <f>IF(F18661="","",IF(F18661&lt;0,10*F18661^2,0))</f>
        <v/>
      </c>
      <c r="H18661">
        <f>IF(F18661="","",IF(F18661&gt;0,10*F18661^2,0))</f>
        <v/>
      </c>
    </row>
    <row r="18662">
      <c r="A18662">
        <f>Input!A18662</f>
        <v/>
      </c>
      <c r="B18662">
        <f>IF(ISNUMBER(Input!B18662),IF(AND(Input!B18662&gt;=20,Input!B18662&lt;=700),Input!B18662,""),"")</f>
        <v/>
      </c>
      <c r="C18662">
        <f>IF(B18662="","",INT(A18662))</f>
        <v/>
      </c>
      <c r="D18662">
        <f>IF(B18662="","",HOUR(A18662))</f>
        <v/>
      </c>
      <c r="E18662">
        <f>IF(B18662="","",IF(INPUT!$I$1="","",IF(C18662&lt;(INT(INPUT!$I$1)-INPUT!$I$2),"Off Meds",IF(C18662&lt;=(INT(INPUT!$I$1)+INPUT!$I$2),"Washout","On Meds"))))</f>
        <v/>
      </c>
      <c r="F18662">
        <f>IF(B18662="","",1.509*(LN(B18662)^1.084-5.381))</f>
        <v/>
      </c>
      <c r="G18662">
        <f>IF(F18662="","",IF(F18662&lt;0,10*F18662^2,0))</f>
        <v/>
      </c>
      <c r="H18662">
        <f>IF(F18662="","",IF(F18662&gt;0,10*F18662^2,0))</f>
        <v/>
      </c>
    </row>
    <row r="18663">
      <c r="A18663">
        <f>Input!A18663</f>
        <v/>
      </c>
      <c r="B18663">
        <f>IF(ISNUMBER(Input!B18663),IF(AND(Input!B18663&gt;=20,Input!B18663&lt;=700),Input!B18663,""),"")</f>
        <v/>
      </c>
      <c r="C18663">
        <f>IF(B18663="","",INT(A18663))</f>
        <v/>
      </c>
      <c r="D18663">
        <f>IF(B18663="","",HOUR(A18663))</f>
        <v/>
      </c>
      <c r="E18663">
        <f>IF(B18663="","",IF(INPUT!$I$1="","",IF(C18663&lt;(INT(INPUT!$I$1)-INPUT!$I$2),"Off Meds",IF(C18663&lt;=(INT(INPUT!$I$1)+INPUT!$I$2),"Washout","On Meds"))))</f>
        <v/>
      </c>
      <c r="F18663">
        <f>IF(B18663="","",1.509*(LN(B18663)^1.084-5.381))</f>
        <v/>
      </c>
      <c r="G18663">
        <f>IF(F18663="","",IF(F18663&lt;0,10*F18663^2,0))</f>
        <v/>
      </c>
      <c r="H18663">
        <f>IF(F18663="","",IF(F18663&gt;0,10*F18663^2,0))</f>
        <v/>
      </c>
    </row>
    <row r="18664">
      <c r="A18664">
        <f>Input!A18664</f>
        <v/>
      </c>
      <c r="B18664">
        <f>IF(ISNUMBER(Input!B18664),IF(AND(Input!B18664&gt;=20,Input!B18664&lt;=700),Input!B18664,""),"")</f>
        <v/>
      </c>
      <c r="C18664">
        <f>IF(B18664="","",INT(A18664))</f>
        <v/>
      </c>
      <c r="D18664">
        <f>IF(B18664="","",HOUR(A18664))</f>
        <v/>
      </c>
      <c r="E18664">
        <f>IF(B18664="","",IF(INPUT!$I$1="","",IF(C18664&lt;(INT(INPUT!$I$1)-INPUT!$I$2),"Off Meds",IF(C18664&lt;=(INT(INPUT!$I$1)+INPUT!$I$2),"Washout","On Meds"))))</f>
        <v/>
      </c>
      <c r="F18664">
        <f>IF(B18664="","",1.509*(LN(B18664)^1.084-5.381))</f>
        <v/>
      </c>
      <c r="G18664">
        <f>IF(F18664="","",IF(F18664&lt;0,10*F18664^2,0))</f>
        <v/>
      </c>
      <c r="H18664">
        <f>IF(F18664="","",IF(F18664&gt;0,10*F18664^2,0))</f>
        <v/>
      </c>
    </row>
    <row r="18665">
      <c r="A18665">
        <f>Input!A18665</f>
        <v/>
      </c>
      <c r="B18665">
        <f>IF(ISNUMBER(Input!B18665),IF(AND(Input!B18665&gt;=20,Input!B18665&lt;=700),Input!B18665,""),"")</f>
        <v/>
      </c>
      <c r="C18665">
        <f>IF(B18665="","",INT(A18665))</f>
        <v/>
      </c>
      <c r="D18665">
        <f>IF(B18665="","",HOUR(A18665))</f>
        <v/>
      </c>
      <c r="E18665">
        <f>IF(B18665="","",IF(INPUT!$I$1="","",IF(C18665&lt;(INT(INPUT!$I$1)-INPUT!$I$2),"Off Meds",IF(C18665&lt;=(INT(INPUT!$I$1)+INPUT!$I$2),"Washout","On Meds"))))</f>
        <v/>
      </c>
      <c r="F18665">
        <f>IF(B18665="","",1.509*(LN(B18665)^1.084-5.381))</f>
        <v/>
      </c>
      <c r="G18665">
        <f>IF(F18665="","",IF(F18665&lt;0,10*F18665^2,0))</f>
        <v/>
      </c>
      <c r="H18665">
        <f>IF(F18665="","",IF(F18665&gt;0,10*F18665^2,0))</f>
        <v/>
      </c>
    </row>
    <row r="18666">
      <c r="A18666">
        <f>Input!A18666</f>
        <v/>
      </c>
      <c r="B18666">
        <f>IF(ISNUMBER(Input!B18666),IF(AND(Input!B18666&gt;=20,Input!B18666&lt;=700),Input!B18666,""),"")</f>
        <v/>
      </c>
      <c r="C18666">
        <f>IF(B18666="","",INT(A18666))</f>
        <v/>
      </c>
      <c r="D18666">
        <f>IF(B18666="","",HOUR(A18666))</f>
        <v/>
      </c>
      <c r="E18666">
        <f>IF(B18666="","",IF(INPUT!$I$1="","",IF(C18666&lt;(INT(INPUT!$I$1)-INPUT!$I$2),"Off Meds",IF(C18666&lt;=(INT(INPUT!$I$1)+INPUT!$I$2),"Washout","On Meds"))))</f>
        <v/>
      </c>
      <c r="F18666">
        <f>IF(B18666="","",1.509*(LN(B18666)^1.084-5.381))</f>
        <v/>
      </c>
      <c r="G18666">
        <f>IF(F18666="","",IF(F18666&lt;0,10*F18666^2,0))</f>
        <v/>
      </c>
      <c r="H18666">
        <f>IF(F18666="","",IF(F18666&gt;0,10*F18666^2,0))</f>
        <v/>
      </c>
    </row>
    <row r="18667">
      <c r="A18667">
        <f>Input!A18667</f>
        <v/>
      </c>
      <c r="B18667">
        <f>IF(ISNUMBER(Input!B18667),IF(AND(Input!B18667&gt;=20,Input!B18667&lt;=700),Input!B18667,""),"")</f>
        <v/>
      </c>
      <c r="C18667">
        <f>IF(B18667="","",INT(A18667))</f>
        <v/>
      </c>
      <c r="D18667">
        <f>IF(B18667="","",HOUR(A18667))</f>
        <v/>
      </c>
      <c r="E18667">
        <f>IF(B18667="","",IF(INPUT!$I$1="","",IF(C18667&lt;(INT(INPUT!$I$1)-INPUT!$I$2),"Off Meds",IF(C18667&lt;=(INT(INPUT!$I$1)+INPUT!$I$2),"Washout","On Meds"))))</f>
        <v/>
      </c>
      <c r="F18667">
        <f>IF(B18667="","",1.509*(LN(B18667)^1.084-5.381))</f>
        <v/>
      </c>
      <c r="G18667">
        <f>IF(F18667="","",IF(F18667&lt;0,10*F18667^2,0))</f>
        <v/>
      </c>
      <c r="H18667">
        <f>IF(F18667="","",IF(F18667&gt;0,10*F18667^2,0))</f>
        <v/>
      </c>
    </row>
    <row r="18668">
      <c r="A18668">
        <f>Input!A18668</f>
        <v/>
      </c>
      <c r="B18668">
        <f>IF(ISNUMBER(Input!B18668),IF(AND(Input!B18668&gt;=20,Input!B18668&lt;=700),Input!B18668,""),"")</f>
        <v/>
      </c>
      <c r="C18668">
        <f>IF(B18668="","",INT(A18668))</f>
        <v/>
      </c>
      <c r="D18668">
        <f>IF(B18668="","",HOUR(A18668))</f>
        <v/>
      </c>
      <c r="E18668">
        <f>IF(B18668="","",IF(INPUT!$I$1="","",IF(C18668&lt;(INT(INPUT!$I$1)-INPUT!$I$2),"Off Meds",IF(C18668&lt;=(INT(INPUT!$I$1)+INPUT!$I$2),"Washout","On Meds"))))</f>
        <v/>
      </c>
      <c r="F18668">
        <f>IF(B18668="","",1.509*(LN(B18668)^1.084-5.381))</f>
        <v/>
      </c>
      <c r="G18668">
        <f>IF(F18668="","",IF(F18668&lt;0,10*F18668^2,0))</f>
        <v/>
      </c>
      <c r="H18668">
        <f>IF(F18668="","",IF(F18668&gt;0,10*F18668^2,0))</f>
        <v/>
      </c>
    </row>
    <row r="18669">
      <c r="A18669">
        <f>Input!A18669</f>
        <v/>
      </c>
      <c r="B18669">
        <f>IF(ISNUMBER(Input!B18669),IF(AND(Input!B18669&gt;=20,Input!B18669&lt;=700),Input!B18669,""),"")</f>
        <v/>
      </c>
      <c r="C18669">
        <f>IF(B18669="","",INT(A18669))</f>
        <v/>
      </c>
      <c r="D18669">
        <f>IF(B18669="","",HOUR(A18669))</f>
        <v/>
      </c>
      <c r="E18669">
        <f>IF(B18669="","",IF(INPUT!$I$1="","",IF(C18669&lt;(INT(INPUT!$I$1)-INPUT!$I$2),"Off Meds",IF(C18669&lt;=(INT(INPUT!$I$1)+INPUT!$I$2),"Washout","On Meds"))))</f>
        <v/>
      </c>
      <c r="F18669">
        <f>IF(B18669="","",1.509*(LN(B18669)^1.084-5.381))</f>
        <v/>
      </c>
      <c r="G18669">
        <f>IF(F18669="","",IF(F18669&lt;0,10*F18669^2,0))</f>
        <v/>
      </c>
      <c r="H18669">
        <f>IF(F18669="","",IF(F18669&gt;0,10*F18669^2,0))</f>
        <v/>
      </c>
    </row>
    <row r="18670">
      <c r="A18670">
        <f>Input!A18670</f>
        <v/>
      </c>
      <c r="B18670">
        <f>IF(ISNUMBER(Input!B18670),IF(AND(Input!B18670&gt;=20,Input!B18670&lt;=700),Input!B18670,""),"")</f>
        <v/>
      </c>
      <c r="C18670">
        <f>IF(B18670="","",INT(A18670))</f>
        <v/>
      </c>
      <c r="D18670">
        <f>IF(B18670="","",HOUR(A18670))</f>
        <v/>
      </c>
      <c r="E18670">
        <f>IF(B18670="","",IF(INPUT!$I$1="","",IF(C18670&lt;(INT(INPUT!$I$1)-INPUT!$I$2),"Off Meds",IF(C18670&lt;=(INT(INPUT!$I$1)+INPUT!$I$2),"Washout","On Meds"))))</f>
        <v/>
      </c>
      <c r="F18670">
        <f>IF(B18670="","",1.509*(LN(B18670)^1.084-5.381))</f>
        <v/>
      </c>
      <c r="G18670">
        <f>IF(F18670="","",IF(F18670&lt;0,10*F18670^2,0))</f>
        <v/>
      </c>
      <c r="H18670">
        <f>IF(F18670="","",IF(F18670&gt;0,10*F18670^2,0))</f>
        <v/>
      </c>
    </row>
    <row r="18671">
      <c r="A18671">
        <f>Input!A18671</f>
        <v/>
      </c>
      <c r="B18671">
        <f>IF(ISNUMBER(Input!B18671),IF(AND(Input!B18671&gt;=20,Input!B18671&lt;=700),Input!B18671,""),"")</f>
        <v/>
      </c>
      <c r="C18671">
        <f>IF(B18671="","",INT(A18671))</f>
        <v/>
      </c>
      <c r="D18671">
        <f>IF(B18671="","",HOUR(A18671))</f>
        <v/>
      </c>
      <c r="E18671">
        <f>IF(B18671="","",IF(INPUT!$I$1="","",IF(C18671&lt;(INT(INPUT!$I$1)-INPUT!$I$2),"Off Meds",IF(C18671&lt;=(INT(INPUT!$I$1)+INPUT!$I$2),"Washout","On Meds"))))</f>
        <v/>
      </c>
      <c r="F18671">
        <f>IF(B18671="","",1.509*(LN(B18671)^1.084-5.381))</f>
        <v/>
      </c>
      <c r="G18671">
        <f>IF(F18671="","",IF(F18671&lt;0,10*F18671^2,0))</f>
        <v/>
      </c>
      <c r="H18671">
        <f>IF(F18671="","",IF(F18671&gt;0,10*F18671^2,0))</f>
        <v/>
      </c>
    </row>
    <row r="18672">
      <c r="A18672">
        <f>Input!A18672</f>
        <v/>
      </c>
      <c r="B18672">
        <f>IF(ISNUMBER(Input!B18672),IF(AND(Input!B18672&gt;=20,Input!B18672&lt;=700),Input!B18672,""),"")</f>
        <v/>
      </c>
      <c r="C18672">
        <f>IF(B18672="","",INT(A18672))</f>
        <v/>
      </c>
      <c r="D18672">
        <f>IF(B18672="","",HOUR(A18672))</f>
        <v/>
      </c>
      <c r="E18672">
        <f>IF(B18672="","",IF(INPUT!$I$1="","",IF(C18672&lt;(INT(INPUT!$I$1)-INPUT!$I$2),"Off Meds",IF(C18672&lt;=(INT(INPUT!$I$1)+INPUT!$I$2),"Washout","On Meds"))))</f>
        <v/>
      </c>
      <c r="F18672">
        <f>IF(B18672="","",1.509*(LN(B18672)^1.084-5.381))</f>
        <v/>
      </c>
      <c r="G18672">
        <f>IF(F18672="","",IF(F18672&lt;0,10*F18672^2,0))</f>
        <v/>
      </c>
      <c r="H18672">
        <f>IF(F18672="","",IF(F18672&gt;0,10*F18672^2,0))</f>
        <v/>
      </c>
    </row>
    <row r="18673">
      <c r="A18673">
        <f>Input!A18673</f>
        <v/>
      </c>
      <c r="B18673">
        <f>IF(ISNUMBER(Input!B18673),IF(AND(Input!B18673&gt;=20,Input!B18673&lt;=700),Input!B18673,""),"")</f>
        <v/>
      </c>
      <c r="C18673">
        <f>IF(B18673="","",INT(A18673))</f>
        <v/>
      </c>
      <c r="D18673">
        <f>IF(B18673="","",HOUR(A18673))</f>
        <v/>
      </c>
      <c r="E18673">
        <f>IF(B18673="","",IF(INPUT!$I$1="","",IF(C18673&lt;(INT(INPUT!$I$1)-INPUT!$I$2),"Off Meds",IF(C18673&lt;=(INT(INPUT!$I$1)+INPUT!$I$2),"Washout","On Meds"))))</f>
        <v/>
      </c>
      <c r="F18673">
        <f>IF(B18673="","",1.509*(LN(B18673)^1.084-5.381))</f>
        <v/>
      </c>
      <c r="G18673">
        <f>IF(F18673="","",IF(F18673&lt;0,10*F18673^2,0))</f>
        <v/>
      </c>
      <c r="H18673">
        <f>IF(F18673="","",IF(F18673&gt;0,10*F18673^2,0))</f>
        <v/>
      </c>
    </row>
    <row r="18674">
      <c r="A18674">
        <f>Input!A18674</f>
        <v/>
      </c>
      <c r="B18674">
        <f>IF(ISNUMBER(Input!B18674),IF(AND(Input!B18674&gt;=20,Input!B18674&lt;=700),Input!B18674,""),"")</f>
        <v/>
      </c>
      <c r="C18674">
        <f>IF(B18674="","",INT(A18674))</f>
        <v/>
      </c>
      <c r="D18674">
        <f>IF(B18674="","",HOUR(A18674))</f>
        <v/>
      </c>
      <c r="E18674">
        <f>IF(B18674="","",IF(INPUT!$I$1="","",IF(C18674&lt;(INT(INPUT!$I$1)-INPUT!$I$2),"Off Meds",IF(C18674&lt;=(INT(INPUT!$I$1)+INPUT!$I$2),"Washout","On Meds"))))</f>
        <v/>
      </c>
      <c r="F18674">
        <f>IF(B18674="","",1.509*(LN(B18674)^1.084-5.381))</f>
        <v/>
      </c>
      <c r="G18674">
        <f>IF(F18674="","",IF(F18674&lt;0,10*F18674^2,0))</f>
        <v/>
      </c>
      <c r="H18674">
        <f>IF(F18674="","",IF(F18674&gt;0,10*F18674^2,0))</f>
        <v/>
      </c>
    </row>
    <row r="18675">
      <c r="A18675">
        <f>Input!A18675</f>
        <v/>
      </c>
      <c r="B18675">
        <f>IF(ISNUMBER(Input!B18675),IF(AND(Input!B18675&gt;=20,Input!B18675&lt;=700),Input!B18675,""),"")</f>
        <v/>
      </c>
      <c r="C18675">
        <f>IF(B18675="","",INT(A18675))</f>
        <v/>
      </c>
      <c r="D18675">
        <f>IF(B18675="","",HOUR(A18675))</f>
        <v/>
      </c>
      <c r="E18675">
        <f>IF(B18675="","",IF(INPUT!$I$1="","",IF(C18675&lt;(INT(INPUT!$I$1)-INPUT!$I$2),"Off Meds",IF(C18675&lt;=(INT(INPUT!$I$1)+INPUT!$I$2),"Washout","On Meds"))))</f>
        <v/>
      </c>
      <c r="F18675">
        <f>IF(B18675="","",1.509*(LN(B18675)^1.084-5.381))</f>
        <v/>
      </c>
      <c r="G18675">
        <f>IF(F18675="","",IF(F18675&lt;0,10*F18675^2,0))</f>
        <v/>
      </c>
      <c r="H18675">
        <f>IF(F18675="","",IF(F18675&gt;0,10*F18675^2,0))</f>
        <v/>
      </c>
    </row>
    <row r="18676">
      <c r="A18676">
        <f>Input!A18676</f>
        <v/>
      </c>
      <c r="B18676">
        <f>IF(ISNUMBER(Input!B18676),IF(AND(Input!B18676&gt;=20,Input!B18676&lt;=700),Input!B18676,""),"")</f>
        <v/>
      </c>
      <c r="C18676">
        <f>IF(B18676="","",INT(A18676))</f>
        <v/>
      </c>
      <c r="D18676">
        <f>IF(B18676="","",HOUR(A18676))</f>
        <v/>
      </c>
      <c r="E18676">
        <f>IF(B18676="","",IF(INPUT!$I$1="","",IF(C18676&lt;(INT(INPUT!$I$1)-INPUT!$I$2),"Off Meds",IF(C18676&lt;=(INT(INPUT!$I$1)+INPUT!$I$2),"Washout","On Meds"))))</f>
        <v/>
      </c>
      <c r="F18676">
        <f>IF(B18676="","",1.509*(LN(B18676)^1.084-5.381))</f>
        <v/>
      </c>
      <c r="G18676">
        <f>IF(F18676="","",IF(F18676&lt;0,10*F18676^2,0))</f>
        <v/>
      </c>
      <c r="H18676">
        <f>IF(F18676="","",IF(F18676&gt;0,10*F18676^2,0))</f>
        <v/>
      </c>
    </row>
    <row r="18677">
      <c r="A18677">
        <f>Input!A18677</f>
        <v/>
      </c>
      <c r="B18677">
        <f>IF(ISNUMBER(Input!B18677),IF(AND(Input!B18677&gt;=20,Input!B18677&lt;=700),Input!B18677,""),"")</f>
        <v/>
      </c>
      <c r="C18677">
        <f>IF(B18677="","",INT(A18677))</f>
        <v/>
      </c>
      <c r="D18677">
        <f>IF(B18677="","",HOUR(A18677))</f>
        <v/>
      </c>
      <c r="E18677">
        <f>IF(B18677="","",IF(INPUT!$I$1="","",IF(C18677&lt;(INT(INPUT!$I$1)-INPUT!$I$2),"Off Meds",IF(C18677&lt;=(INT(INPUT!$I$1)+INPUT!$I$2),"Washout","On Meds"))))</f>
        <v/>
      </c>
      <c r="F18677">
        <f>IF(B18677="","",1.509*(LN(B18677)^1.084-5.381))</f>
        <v/>
      </c>
      <c r="G18677">
        <f>IF(F18677="","",IF(F18677&lt;0,10*F18677^2,0))</f>
        <v/>
      </c>
      <c r="H18677">
        <f>IF(F18677="","",IF(F18677&gt;0,10*F18677^2,0))</f>
        <v/>
      </c>
    </row>
    <row r="18678">
      <c r="A18678">
        <f>Input!A18678</f>
        <v/>
      </c>
      <c r="B18678">
        <f>IF(ISNUMBER(Input!B18678),IF(AND(Input!B18678&gt;=20,Input!B18678&lt;=700),Input!B18678,""),"")</f>
        <v/>
      </c>
      <c r="C18678">
        <f>IF(B18678="","",INT(A18678))</f>
        <v/>
      </c>
      <c r="D18678">
        <f>IF(B18678="","",HOUR(A18678))</f>
        <v/>
      </c>
      <c r="E18678">
        <f>IF(B18678="","",IF(INPUT!$I$1="","",IF(C18678&lt;(INT(INPUT!$I$1)-INPUT!$I$2),"Off Meds",IF(C18678&lt;=(INT(INPUT!$I$1)+INPUT!$I$2),"Washout","On Meds"))))</f>
        <v/>
      </c>
      <c r="F18678">
        <f>IF(B18678="","",1.509*(LN(B18678)^1.084-5.381))</f>
        <v/>
      </c>
      <c r="G18678">
        <f>IF(F18678="","",IF(F18678&lt;0,10*F18678^2,0))</f>
        <v/>
      </c>
      <c r="H18678">
        <f>IF(F18678="","",IF(F18678&gt;0,10*F18678^2,0))</f>
        <v/>
      </c>
    </row>
    <row r="18679">
      <c r="A18679">
        <f>Input!A18679</f>
        <v/>
      </c>
      <c r="B18679">
        <f>IF(ISNUMBER(Input!B18679),IF(AND(Input!B18679&gt;=20,Input!B18679&lt;=700),Input!B18679,""),"")</f>
        <v/>
      </c>
      <c r="C18679">
        <f>IF(B18679="","",INT(A18679))</f>
        <v/>
      </c>
      <c r="D18679">
        <f>IF(B18679="","",HOUR(A18679))</f>
        <v/>
      </c>
      <c r="E18679">
        <f>IF(B18679="","",IF(INPUT!$I$1="","",IF(C18679&lt;(INT(INPUT!$I$1)-INPUT!$I$2),"Off Meds",IF(C18679&lt;=(INT(INPUT!$I$1)+INPUT!$I$2),"Washout","On Meds"))))</f>
        <v/>
      </c>
      <c r="F18679">
        <f>IF(B18679="","",1.509*(LN(B18679)^1.084-5.381))</f>
        <v/>
      </c>
      <c r="G18679">
        <f>IF(F18679="","",IF(F18679&lt;0,10*F18679^2,0))</f>
        <v/>
      </c>
      <c r="H18679">
        <f>IF(F18679="","",IF(F18679&gt;0,10*F18679^2,0))</f>
        <v/>
      </c>
    </row>
    <row r="18680">
      <c r="A18680">
        <f>Input!A18680</f>
        <v/>
      </c>
      <c r="B18680">
        <f>IF(ISNUMBER(Input!B18680),IF(AND(Input!B18680&gt;=20,Input!B18680&lt;=700),Input!B18680,""),"")</f>
        <v/>
      </c>
      <c r="C18680">
        <f>IF(B18680="","",INT(A18680))</f>
        <v/>
      </c>
      <c r="D18680">
        <f>IF(B18680="","",HOUR(A18680))</f>
        <v/>
      </c>
      <c r="E18680">
        <f>IF(B18680="","",IF(INPUT!$I$1="","",IF(C18680&lt;(INT(INPUT!$I$1)-INPUT!$I$2),"Off Meds",IF(C18680&lt;=(INT(INPUT!$I$1)+INPUT!$I$2),"Washout","On Meds"))))</f>
        <v/>
      </c>
      <c r="F18680">
        <f>IF(B18680="","",1.509*(LN(B18680)^1.084-5.381))</f>
        <v/>
      </c>
      <c r="G18680">
        <f>IF(F18680="","",IF(F18680&lt;0,10*F18680^2,0))</f>
        <v/>
      </c>
      <c r="H18680">
        <f>IF(F18680="","",IF(F18680&gt;0,10*F18680^2,0))</f>
        <v/>
      </c>
    </row>
    <row r="18681">
      <c r="A18681">
        <f>Input!A18681</f>
        <v/>
      </c>
      <c r="B18681">
        <f>IF(ISNUMBER(Input!B18681),IF(AND(Input!B18681&gt;=20,Input!B18681&lt;=700),Input!B18681,""),"")</f>
        <v/>
      </c>
      <c r="C18681">
        <f>IF(B18681="","",INT(A18681))</f>
        <v/>
      </c>
      <c r="D18681">
        <f>IF(B18681="","",HOUR(A18681))</f>
        <v/>
      </c>
      <c r="E18681">
        <f>IF(B18681="","",IF(INPUT!$I$1="","",IF(C18681&lt;(INT(INPUT!$I$1)-INPUT!$I$2),"Off Meds",IF(C18681&lt;=(INT(INPUT!$I$1)+INPUT!$I$2),"Washout","On Meds"))))</f>
        <v/>
      </c>
      <c r="F18681">
        <f>IF(B18681="","",1.509*(LN(B18681)^1.084-5.381))</f>
        <v/>
      </c>
      <c r="G18681">
        <f>IF(F18681="","",IF(F18681&lt;0,10*F18681^2,0))</f>
        <v/>
      </c>
      <c r="H18681">
        <f>IF(F18681="","",IF(F18681&gt;0,10*F18681^2,0))</f>
        <v/>
      </c>
    </row>
    <row r="18682">
      <c r="A18682">
        <f>Input!A18682</f>
        <v/>
      </c>
      <c r="B18682">
        <f>IF(ISNUMBER(Input!B18682),IF(AND(Input!B18682&gt;=20,Input!B18682&lt;=700),Input!B18682,""),"")</f>
        <v/>
      </c>
      <c r="C18682">
        <f>IF(B18682="","",INT(A18682))</f>
        <v/>
      </c>
      <c r="D18682">
        <f>IF(B18682="","",HOUR(A18682))</f>
        <v/>
      </c>
      <c r="E18682">
        <f>IF(B18682="","",IF(INPUT!$I$1="","",IF(C18682&lt;(INT(INPUT!$I$1)-INPUT!$I$2),"Off Meds",IF(C18682&lt;=(INT(INPUT!$I$1)+INPUT!$I$2),"Washout","On Meds"))))</f>
        <v/>
      </c>
      <c r="F18682">
        <f>IF(B18682="","",1.509*(LN(B18682)^1.084-5.381))</f>
        <v/>
      </c>
      <c r="G18682">
        <f>IF(F18682="","",IF(F18682&lt;0,10*F18682^2,0))</f>
        <v/>
      </c>
      <c r="H18682">
        <f>IF(F18682="","",IF(F18682&gt;0,10*F18682^2,0))</f>
        <v/>
      </c>
    </row>
    <row r="18683">
      <c r="A18683">
        <f>Input!A18683</f>
        <v/>
      </c>
      <c r="B18683">
        <f>IF(ISNUMBER(Input!B18683),IF(AND(Input!B18683&gt;=20,Input!B18683&lt;=700),Input!B18683,""),"")</f>
        <v/>
      </c>
      <c r="C18683">
        <f>IF(B18683="","",INT(A18683))</f>
        <v/>
      </c>
      <c r="D18683">
        <f>IF(B18683="","",HOUR(A18683))</f>
        <v/>
      </c>
      <c r="E18683">
        <f>IF(B18683="","",IF(INPUT!$I$1="","",IF(C18683&lt;(INT(INPUT!$I$1)-INPUT!$I$2),"Off Meds",IF(C18683&lt;=(INT(INPUT!$I$1)+INPUT!$I$2),"Washout","On Meds"))))</f>
        <v/>
      </c>
      <c r="F18683">
        <f>IF(B18683="","",1.509*(LN(B18683)^1.084-5.381))</f>
        <v/>
      </c>
      <c r="G18683">
        <f>IF(F18683="","",IF(F18683&lt;0,10*F18683^2,0))</f>
        <v/>
      </c>
      <c r="H18683">
        <f>IF(F18683="","",IF(F18683&gt;0,10*F18683^2,0))</f>
        <v/>
      </c>
    </row>
    <row r="18684">
      <c r="A18684">
        <f>Input!A18684</f>
        <v/>
      </c>
      <c r="B18684">
        <f>IF(ISNUMBER(Input!B18684),IF(AND(Input!B18684&gt;=20,Input!B18684&lt;=700),Input!B18684,""),"")</f>
        <v/>
      </c>
      <c r="C18684">
        <f>IF(B18684="","",INT(A18684))</f>
        <v/>
      </c>
      <c r="D18684">
        <f>IF(B18684="","",HOUR(A18684))</f>
        <v/>
      </c>
      <c r="E18684">
        <f>IF(B18684="","",IF(INPUT!$I$1="","",IF(C18684&lt;(INT(INPUT!$I$1)-INPUT!$I$2),"Off Meds",IF(C18684&lt;=(INT(INPUT!$I$1)+INPUT!$I$2),"Washout","On Meds"))))</f>
        <v/>
      </c>
      <c r="F18684">
        <f>IF(B18684="","",1.509*(LN(B18684)^1.084-5.381))</f>
        <v/>
      </c>
      <c r="G18684">
        <f>IF(F18684="","",IF(F18684&lt;0,10*F18684^2,0))</f>
        <v/>
      </c>
      <c r="H18684">
        <f>IF(F18684="","",IF(F18684&gt;0,10*F18684^2,0))</f>
        <v/>
      </c>
    </row>
    <row r="18685">
      <c r="A18685">
        <f>Input!A18685</f>
        <v/>
      </c>
      <c r="B18685">
        <f>IF(ISNUMBER(Input!B18685),IF(AND(Input!B18685&gt;=20,Input!B18685&lt;=700),Input!B18685,""),"")</f>
        <v/>
      </c>
      <c r="C18685">
        <f>IF(B18685="","",INT(A18685))</f>
        <v/>
      </c>
      <c r="D18685">
        <f>IF(B18685="","",HOUR(A18685))</f>
        <v/>
      </c>
      <c r="E18685">
        <f>IF(B18685="","",IF(INPUT!$I$1="","",IF(C18685&lt;(INT(INPUT!$I$1)-INPUT!$I$2),"Off Meds",IF(C18685&lt;=(INT(INPUT!$I$1)+INPUT!$I$2),"Washout","On Meds"))))</f>
        <v/>
      </c>
      <c r="F18685">
        <f>IF(B18685="","",1.509*(LN(B18685)^1.084-5.381))</f>
        <v/>
      </c>
      <c r="G18685">
        <f>IF(F18685="","",IF(F18685&lt;0,10*F18685^2,0))</f>
        <v/>
      </c>
      <c r="H18685">
        <f>IF(F18685="","",IF(F18685&gt;0,10*F18685^2,0))</f>
        <v/>
      </c>
    </row>
    <row r="18686">
      <c r="A18686">
        <f>Input!A18686</f>
        <v/>
      </c>
      <c r="B18686">
        <f>IF(ISNUMBER(Input!B18686),IF(AND(Input!B18686&gt;=20,Input!B18686&lt;=700),Input!B18686,""),"")</f>
        <v/>
      </c>
      <c r="C18686">
        <f>IF(B18686="","",INT(A18686))</f>
        <v/>
      </c>
      <c r="D18686">
        <f>IF(B18686="","",HOUR(A18686))</f>
        <v/>
      </c>
      <c r="E18686">
        <f>IF(B18686="","",IF(INPUT!$I$1="","",IF(C18686&lt;(INT(INPUT!$I$1)-INPUT!$I$2),"Off Meds",IF(C18686&lt;=(INT(INPUT!$I$1)+INPUT!$I$2),"Washout","On Meds"))))</f>
        <v/>
      </c>
      <c r="F18686">
        <f>IF(B18686="","",1.509*(LN(B18686)^1.084-5.381))</f>
        <v/>
      </c>
      <c r="G18686">
        <f>IF(F18686="","",IF(F18686&lt;0,10*F18686^2,0))</f>
        <v/>
      </c>
      <c r="H18686">
        <f>IF(F18686="","",IF(F18686&gt;0,10*F18686^2,0))</f>
        <v/>
      </c>
    </row>
    <row r="18687">
      <c r="A18687">
        <f>Input!A18687</f>
        <v/>
      </c>
      <c r="B18687">
        <f>IF(ISNUMBER(Input!B18687),IF(AND(Input!B18687&gt;=20,Input!B18687&lt;=700),Input!B18687,""),"")</f>
        <v/>
      </c>
      <c r="C18687">
        <f>IF(B18687="","",INT(A18687))</f>
        <v/>
      </c>
      <c r="D18687">
        <f>IF(B18687="","",HOUR(A18687))</f>
        <v/>
      </c>
      <c r="E18687">
        <f>IF(B18687="","",IF(INPUT!$I$1="","",IF(C18687&lt;(INT(INPUT!$I$1)-INPUT!$I$2),"Off Meds",IF(C18687&lt;=(INT(INPUT!$I$1)+INPUT!$I$2),"Washout","On Meds"))))</f>
        <v/>
      </c>
      <c r="F18687">
        <f>IF(B18687="","",1.509*(LN(B18687)^1.084-5.381))</f>
        <v/>
      </c>
      <c r="G18687">
        <f>IF(F18687="","",IF(F18687&lt;0,10*F18687^2,0))</f>
        <v/>
      </c>
      <c r="H18687">
        <f>IF(F18687="","",IF(F18687&gt;0,10*F18687^2,0))</f>
        <v/>
      </c>
    </row>
    <row r="18688">
      <c r="A18688">
        <f>Input!A18688</f>
        <v/>
      </c>
      <c r="B18688">
        <f>IF(ISNUMBER(Input!B18688),IF(AND(Input!B18688&gt;=20,Input!B18688&lt;=700),Input!B18688,""),"")</f>
        <v/>
      </c>
      <c r="C18688">
        <f>IF(B18688="","",INT(A18688))</f>
        <v/>
      </c>
      <c r="D18688">
        <f>IF(B18688="","",HOUR(A18688))</f>
        <v/>
      </c>
      <c r="E18688">
        <f>IF(B18688="","",IF(INPUT!$I$1="","",IF(C18688&lt;(INT(INPUT!$I$1)-INPUT!$I$2),"Off Meds",IF(C18688&lt;=(INT(INPUT!$I$1)+INPUT!$I$2),"Washout","On Meds"))))</f>
        <v/>
      </c>
      <c r="F18688">
        <f>IF(B18688="","",1.509*(LN(B18688)^1.084-5.381))</f>
        <v/>
      </c>
      <c r="G18688">
        <f>IF(F18688="","",IF(F18688&lt;0,10*F18688^2,0))</f>
        <v/>
      </c>
      <c r="H18688">
        <f>IF(F18688="","",IF(F18688&gt;0,10*F18688^2,0))</f>
        <v/>
      </c>
    </row>
    <row r="18689">
      <c r="A18689">
        <f>Input!A18689</f>
        <v/>
      </c>
      <c r="B18689">
        <f>IF(ISNUMBER(Input!B18689),IF(AND(Input!B18689&gt;=20,Input!B18689&lt;=700),Input!B18689,""),"")</f>
        <v/>
      </c>
      <c r="C18689">
        <f>IF(B18689="","",INT(A18689))</f>
        <v/>
      </c>
      <c r="D18689">
        <f>IF(B18689="","",HOUR(A18689))</f>
        <v/>
      </c>
      <c r="E18689">
        <f>IF(B18689="","",IF(INPUT!$I$1="","",IF(C18689&lt;(INT(INPUT!$I$1)-INPUT!$I$2),"Off Meds",IF(C18689&lt;=(INT(INPUT!$I$1)+INPUT!$I$2),"Washout","On Meds"))))</f>
        <v/>
      </c>
      <c r="F18689">
        <f>IF(B18689="","",1.509*(LN(B18689)^1.084-5.381))</f>
        <v/>
      </c>
      <c r="G18689">
        <f>IF(F18689="","",IF(F18689&lt;0,10*F18689^2,0))</f>
        <v/>
      </c>
      <c r="H18689">
        <f>IF(F18689="","",IF(F18689&gt;0,10*F18689^2,0))</f>
        <v/>
      </c>
    </row>
    <row r="18690">
      <c r="A18690">
        <f>Input!A18690</f>
        <v/>
      </c>
      <c r="B18690">
        <f>IF(ISNUMBER(Input!B18690),IF(AND(Input!B18690&gt;=20,Input!B18690&lt;=700),Input!B18690,""),"")</f>
        <v/>
      </c>
      <c r="C18690">
        <f>IF(B18690="","",INT(A18690))</f>
        <v/>
      </c>
      <c r="D18690">
        <f>IF(B18690="","",HOUR(A18690))</f>
        <v/>
      </c>
      <c r="E18690">
        <f>IF(B18690="","",IF(INPUT!$I$1="","",IF(C18690&lt;(INT(INPUT!$I$1)-INPUT!$I$2),"Off Meds",IF(C18690&lt;=(INT(INPUT!$I$1)+INPUT!$I$2),"Washout","On Meds"))))</f>
        <v/>
      </c>
      <c r="F18690">
        <f>IF(B18690="","",1.509*(LN(B18690)^1.084-5.381))</f>
        <v/>
      </c>
      <c r="G18690">
        <f>IF(F18690="","",IF(F18690&lt;0,10*F18690^2,0))</f>
        <v/>
      </c>
      <c r="H18690">
        <f>IF(F18690="","",IF(F18690&gt;0,10*F18690^2,0))</f>
        <v/>
      </c>
    </row>
    <row r="18691">
      <c r="A18691">
        <f>Input!A18691</f>
        <v/>
      </c>
      <c r="B18691">
        <f>IF(ISNUMBER(Input!B18691),IF(AND(Input!B18691&gt;=20,Input!B18691&lt;=700),Input!B18691,""),"")</f>
        <v/>
      </c>
      <c r="C18691">
        <f>IF(B18691="","",INT(A18691))</f>
        <v/>
      </c>
      <c r="D18691">
        <f>IF(B18691="","",HOUR(A18691))</f>
        <v/>
      </c>
      <c r="E18691">
        <f>IF(B18691="","",IF(INPUT!$I$1="","",IF(C18691&lt;(INT(INPUT!$I$1)-INPUT!$I$2),"Off Meds",IF(C18691&lt;=(INT(INPUT!$I$1)+INPUT!$I$2),"Washout","On Meds"))))</f>
        <v/>
      </c>
      <c r="F18691">
        <f>IF(B18691="","",1.509*(LN(B18691)^1.084-5.381))</f>
        <v/>
      </c>
      <c r="G18691">
        <f>IF(F18691="","",IF(F18691&lt;0,10*F18691^2,0))</f>
        <v/>
      </c>
      <c r="H18691">
        <f>IF(F18691="","",IF(F18691&gt;0,10*F18691^2,0))</f>
        <v/>
      </c>
    </row>
    <row r="18692">
      <c r="A18692">
        <f>Input!A18692</f>
        <v/>
      </c>
      <c r="B18692">
        <f>IF(ISNUMBER(Input!B18692),IF(AND(Input!B18692&gt;=20,Input!B18692&lt;=700),Input!B18692,""),"")</f>
        <v/>
      </c>
      <c r="C18692">
        <f>IF(B18692="","",INT(A18692))</f>
        <v/>
      </c>
      <c r="D18692">
        <f>IF(B18692="","",HOUR(A18692))</f>
        <v/>
      </c>
      <c r="E18692">
        <f>IF(B18692="","",IF(INPUT!$I$1="","",IF(C18692&lt;(INT(INPUT!$I$1)-INPUT!$I$2),"Off Meds",IF(C18692&lt;=(INT(INPUT!$I$1)+INPUT!$I$2),"Washout","On Meds"))))</f>
        <v/>
      </c>
      <c r="F18692">
        <f>IF(B18692="","",1.509*(LN(B18692)^1.084-5.381))</f>
        <v/>
      </c>
      <c r="G18692">
        <f>IF(F18692="","",IF(F18692&lt;0,10*F18692^2,0))</f>
        <v/>
      </c>
      <c r="H18692">
        <f>IF(F18692="","",IF(F18692&gt;0,10*F18692^2,0))</f>
        <v/>
      </c>
    </row>
    <row r="18693">
      <c r="A18693">
        <f>Input!A18693</f>
        <v/>
      </c>
      <c r="B18693">
        <f>IF(ISNUMBER(Input!B18693),IF(AND(Input!B18693&gt;=20,Input!B18693&lt;=700),Input!B18693,""),"")</f>
        <v/>
      </c>
      <c r="C18693">
        <f>IF(B18693="","",INT(A18693))</f>
        <v/>
      </c>
      <c r="D18693">
        <f>IF(B18693="","",HOUR(A18693))</f>
        <v/>
      </c>
      <c r="E18693">
        <f>IF(B18693="","",IF(INPUT!$I$1="","",IF(C18693&lt;(INT(INPUT!$I$1)-INPUT!$I$2),"Off Meds",IF(C18693&lt;=(INT(INPUT!$I$1)+INPUT!$I$2),"Washout","On Meds"))))</f>
        <v/>
      </c>
      <c r="F18693">
        <f>IF(B18693="","",1.509*(LN(B18693)^1.084-5.381))</f>
        <v/>
      </c>
      <c r="G18693">
        <f>IF(F18693="","",IF(F18693&lt;0,10*F18693^2,0))</f>
        <v/>
      </c>
      <c r="H18693">
        <f>IF(F18693="","",IF(F18693&gt;0,10*F18693^2,0))</f>
        <v/>
      </c>
    </row>
    <row r="18694">
      <c r="A18694">
        <f>Input!A18694</f>
        <v/>
      </c>
      <c r="B18694">
        <f>IF(ISNUMBER(Input!B18694),IF(AND(Input!B18694&gt;=20,Input!B18694&lt;=700),Input!B18694,""),"")</f>
        <v/>
      </c>
      <c r="C18694">
        <f>IF(B18694="","",INT(A18694))</f>
        <v/>
      </c>
      <c r="D18694">
        <f>IF(B18694="","",HOUR(A18694))</f>
        <v/>
      </c>
      <c r="E18694">
        <f>IF(B18694="","",IF(INPUT!$I$1="","",IF(C18694&lt;(INT(INPUT!$I$1)-INPUT!$I$2),"Off Meds",IF(C18694&lt;=(INT(INPUT!$I$1)+INPUT!$I$2),"Washout","On Meds"))))</f>
        <v/>
      </c>
      <c r="F18694">
        <f>IF(B18694="","",1.509*(LN(B18694)^1.084-5.381))</f>
        <v/>
      </c>
      <c r="G18694">
        <f>IF(F18694="","",IF(F18694&lt;0,10*F18694^2,0))</f>
        <v/>
      </c>
      <c r="H18694">
        <f>IF(F18694="","",IF(F18694&gt;0,10*F18694^2,0))</f>
        <v/>
      </c>
    </row>
    <row r="18695">
      <c r="A18695">
        <f>Input!A18695</f>
        <v/>
      </c>
      <c r="B18695">
        <f>IF(ISNUMBER(Input!B18695),IF(AND(Input!B18695&gt;=20,Input!B18695&lt;=700),Input!B18695,""),"")</f>
        <v/>
      </c>
      <c r="C18695">
        <f>IF(B18695="","",INT(A18695))</f>
        <v/>
      </c>
      <c r="D18695">
        <f>IF(B18695="","",HOUR(A18695))</f>
        <v/>
      </c>
      <c r="E18695">
        <f>IF(B18695="","",IF(INPUT!$I$1="","",IF(C18695&lt;(INT(INPUT!$I$1)-INPUT!$I$2),"Off Meds",IF(C18695&lt;=(INT(INPUT!$I$1)+INPUT!$I$2),"Washout","On Meds"))))</f>
        <v/>
      </c>
      <c r="F18695">
        <f>IF(B18695="","",1.509*(LN(B18695)^1.084-5.381))</f>
        <v/>
      </c>
      <c r="G18695">
        <f>IF(F18695="","",IF(F18695&lt;0,10*F18695^2,0))</f>
        <v/>
      </c>
      <c r="H18695">
        <f>IF(F18695="","",IF(F18695&gt;0,10*F18695^2,0))</f>
        <v/>
      </c>
    </row>
    <row r="18696">
      <c r="A18696">
        <f>Input!A18696</f>
        <v/>
      </c>
      <c r="B18696">
        <f>IF(ISNUMBER(Input!B18696),IF(AND(Input!B18696&gt;=20,Input!B18696&lt;=700),Input!B18696,""),"")</f>
        <v/>
      </c>
      <c r="C18696">
        <f>IF(B18696="","",INT(A18696))</f>
        <v/>
      </c>
      <c r="D18696">
        <f>IF(B18696="","",HOUR(A18696))</f>
        <v/>
      </c>
      <c r="E18696">
        <f>IF(B18696="","",IF(INPUT!$I$1="","",IF(C18696&lt;(INT(INPUT!$I$1)-INPUT!$I$2),"Off Meds",IF(C18696&lt;=(INT(INPUT!$I$1)+INPUT!$I$2),"Washout","On Meds"))))</f>
        <v/>
      </c>
      <c r="F18696">
        <f>IF(B18696="","",1.509*(LN(B18696)^1.084-5.381))</f>
        <v/>
      </c>
      <c r="G18696">
        <f>IF(F18696="","",IF(F18696&lt;0,10*F18696^2,0))</f>
        <v/>
      </c>
      <c r="H18696">
        <f>IF(F18696="","",IF(F18696&gt;0,10*F18696^2,0))</f>
        <v/>
      </c>
    </row>
    <row r="18697">
      <c r="A18697">
        <f>Input!A18697</f>
        <v/>
      </c>
      <c r="B18697">
        <f>IF(ISNUMBER(Input!B18697),IF(AND(Input!B18697&gt;=20,Input!B18697&lt;=700),Input!B18697,""),"")</f>
        <v/>
      </c>
      <c r="C18697">
        <f>IF(B18697="","",INT(A18697))</f>
        <v/>
      </c>
      <c r="D18697">
        <f>IF(B18697="","",HOUR(A18697))</f>
        <v/>
      </c>
      <c r="E18697">
        <f>IF(B18697="","",IF(INPUT!$I$1="","",IF(C18697&lt;(INT(INPUT!$I$1)-INPUT!$I$2),"Off Meds",IF(C18697&lt;=(INT(INPUT!$I$1)+INPUT!$I$2),"Washout","On Meds"))))</f>
        <v/>
      </c>
      <c r="F18697">
        <f>IF(B18697="","",1.509*(LN(B18697)^1.084-5.381))</f>
        <v/>
      </c>
      <c r="G18697">
        <f>IF(F18697="","",IF(F18697&lt;0,10*F18697^2,0))</f>
        <v/>
      </c>
      <c r="H18697">
        <f>IF(F18697="","",IF(F18697&gt;0,10*F18697^2,0))</f>
        <v/>
      </c>
    </row>
    <row r="18698">
      <c r="A18698">
        <f>Input!A18698</f>
        <v/>
      </c>
      <c r="B18698">
        <f>IF(ISNUMBER(Input!B18698),IF(AND(Input!B18698&gt;=20,Input!B18698&lt;=700),Input!B18698,""),"")</f>
        <v/>
      </c>
      <c r="C18698">
        <f>IF(B18698="","",INT(A18698))</f>
        <v/>
      </c>
      <c r="D18698">
        <f>IF(B18698="","",HOUR(A18698))</f>
        <v/>
      </c>
      <c r="E18698">
        <f>IF(B18698="","",IF(INPUT!$I$1="","",IF(C18698&lt;(INT(INPUT!$I$1)-INPUT!$I$2),"Off Meds",IF(C18698&lt;=(INT(INPUT!$I$1)+INPUT!$I$2),"Washout","On Meds"))))</f>
        <v/>
      </c>
      <c r="F18698">
        <f>IF(B18698="","",1.509*(LN(B18698)^1.084-5.381))</f>
        <v/>
      </c>
      <c r="G18698">
        <f>IF(F18698="","",IF(F18698&lt;0,10*F18698^2,0))</f>
        <v/>
      </c>
      <c r="H18698">
        <f>IF(F18698="","",IF(F18698&gt;0,10*F18698^2,0))</f>
        <v/>
      </c>
    </row>
    <row r="18699">
      <c r="A18699">
        <f>Input!A18699</f>
        <v/>
      </c>
      <c r="B18699">
        <f>IF(ISNUMBER(Input!B18699),IF(AND(Input!B18699&gt;=20,Input!B18699&lt;=700),Input!B18699,""),"")</f>
        <v/>
      </c>
      <c r="C18699">
        <f>IF(B18699="","",INT(A18699))</f>
        <v/>
      </c>
      <c r="D18699">
        <f>IF(B18699="","",HOUR(A18699))</f>
        <v/>
      </c>
      <c r="E18699">
        <f>IF(B18699="","",IF(INPUT!$I$1="","",IF(C18699&lt;(INT(INPUT!$I$1)-INPUT!$I$2),"Off Meds",IF(C18699&lt;=(INT(INPUT!$I$1)+INPUT!$I$2),"Washout","On Meds"))))</f>
        <v/>
      </c>
      <c r="F18699">
        <f>IF(B18699="","",1.509*(LN(B18699)^1.084-5.381))</f>
        <v/>
      </c>
      <c r="G18699">
        <f>IF(F18699="","",IF(F18699&lt;0,10*F18699^2,0))</f>
        <v/>
      </c>
      <c r="H18699">
        <f>IF(F18699="","",IF(F18699&gt;0,10*F18699^2,0))</f>
        <v/>
      </c>
    </row>
    <row r="18700">
      <c r="A18700">
        <f>Input!A18700</f>
        <v/>
      </c>
      <c r="B18700">
        <f>IF(ISNUMBER(Input!B18700),IF(AND(Input!B18700&gt;=20,Input!B18700&lt;=700),Input!B18700,""),"")</f>
        <v/>
      </c>
      <c r="C18700">
        <f>IF(B18700="","",INT(A18700))</f>
        <v/>
      </c>
      <c r="D18700">
        <f>IF(B18700="","",HOUR(A18700))</f>
        <v/>
      </c>
      <c r="E18700">
        <f>IF(B18700="","",IF(INPUT!$I$1="","",IF(C18700&lt;(INT(INPUT!$I$1)-INPUT!$I$2),"Off Meds",IF(C18700&lt;=(INT(INPUT!$I$1)+INPUT!$I$2),"Washout","On Meds"))))</f>
        <v/>
      </c>
      <c r="F18700">
        <f>IF(B18700="","",1.509*(LN(B18700)^1.084-5.381))</f>
        <v/>
      </c>
      <c r="G18700">
        <f>IF(F18700="","",IF(F18700&lt;0,10*F18700^2,0))</f>
        <v/>
      </c>
      <c r="H18700">
        <f>IF(F18700="","",IF(F18700&gt;0,10*F18700^2,0))</f>
        <v/>
      </c>
    </row>
    <row r="18701">
      <c r="A18701">
        <f>Input!A18701</f>
        <v/>
      </c>
      <c r="B18701">
        <f>IF(ISNUMBER(Input!B18701),IF(AND(Input!B18701&gt;=20,Input!B18701&lt;=700),Input!B18701,""),"")</f>
        <v/>
      </c>
      <c r="C18701">
        <f>IF(B18701="","",INT(A18701))</f>
        <v/>
      </c>
      <c r="D18701">
        <f>IF(B18701="","",HOUR(A18701))</f>
        <v/>
      </c>
      <c r="E18701">
        <f>IF(B18701="","",IF(INPUT!$I$1="","",IF(C18701&lt;(INT(INPUT!$I$1)-INPUT!$I$2),"Off Meds",IF(C18701&lt;=(INT(INPUT!$I$1)+INPUT!$I$2),"Washout","On Meds"))))</f>
        <v/>
      </c>
      <c r="F18701">
        <f>IF(B18701="","",1.509*(LN(B18701)^1.084-5.381))</f>
        <v/>
      </c>
      <c r="G18701">
        <f>IF(F18701="","",IF(F18701&lt;0,10*F18701^2,0))</f>
        <v/>
      </c>
      <c r="H18701">
        <f>IF(F18701="","",IF(F18701&gt;0,10*F18701^2,0))</f>
        <v/>
      </c>
    </row>
    <row r="18702">
      <c r="A18702">
        <f>Input!A18702</f>
        <v/>
      </c>
      <c r="B18702">
        <f>IF(ISNUMBER(Input!B18702),IF(AND(Input!B18702&gt;=20,Input!B18702&lt;=700),Input!B18702,""),"")</f>
        <v/>
      </c>
      <c r="C18702">
        <f>IF(B18702="","",INT(A18702))</f>
        <v/>
      </c>
      <c r="D18702">
        <f>IF(B18702="","",HOUR(A18702))</f>
        <v/>
      </c>
      <c r="E18702">
        <f>IF(B18702="","",IF(INPUT!$I$1="","",IF(C18702&lt;(INT(INPUT!$I$1)-INPUT!$I$2),"Off Meds",IF(C18702&lt;=(INT(INPUT!$I$1)+INPUT!$I$2),"Washout","On Meds"))))</f>
        <v/>
      </c>
      <c r="F18702">
        <f>IF(B18702="","",1.509*(LN(B18702)^1.084-5.381))</f>
        <v/>
      </c>
      <c r="G18702">
        <f>IF(F18702="","",IF(F18702&lt;0,10*F18702^2,0))</f>
        <v/>
      </c>
      <c r="H18702">
        <f>IF(F18702="","",IF(F18702&gt;0,10*F18702^2,0))</f>
        <v/>
      </c>
    </row>
    <row r="18703">
      <c r="A18703">
        <f>Input!A18703</f>
        <v/>
      </c>
      <c r="B18703">
        <f>IF(ISNUMBER(Input!B18703),IF(AND(Input!B18703&gt;=20,Input!B18703&lt;=700),Input!B18703,""),"")</f>
        <v/>
      </c>
      <c r="C18703">
        <f>IF(B18703="","",INT(A18703))</f>
        <v/>
      </c>
      <c r="D18703">
        <f>IF(B18703="","",HOUR(A18703))</f>
        <v/>
      </c>
      <c r="E18703">
        <f>IF(B18703="","",IF(INPUT!$I$1="","",IF(C18703&lt;(INT(INPUT!$I$1)-INPUT!$I$2),"Off Meds",IF(C18703&lt;=(INT(INPUT!$I$1)+INPUT!$I$2),"Washout","On Meds"))))</f>
        <v/>
      </c>
      <c r="F18703">
        <f>IF(B18703="","",1.509*(LN(B18703)^1.084-5.381))</f>
        <v/>
      </c>
      <c r="G18703">
        <f>IF(F18703="","",IF(F18703&lt;0,10*F18703^2,0))</f>
        <v/>
      </c>
      <c r="H18703">
        <f>IF(F18703="","",IF(F18703&gt;0,10*F18703^2,0))</f>
        <v/>
      </c>
    </row>
    <row r="18704">
      <c r="A18704">
        <f>Input!A18704</f>
        <v/>
      </c>
      <c r="B18704">
        <f>IF(ISNUMBER(Input!B18704),IF(AND(Input!B18704&gt;=20,Input!B18704&lt;=700),Input!B18704,""),"")</f>
        <v/>
      </c>
      <c r="C18704">
        <f>IF(B18704="","",INT(A18704))</f>
        <v/>
      </c>
      <c r="D18704">
        <f>IF(B18704="","",HOUR(A18704))</f>
        <v/>
      </c>
      <c r="E18704">
        <f>IF(B18704="","",IF(INPUT!$I$1="","",IF(C18704&lt;(INT(INPUT!$I$1)-INPUT!$I$2),"Off Meds",IF(C18704&lt;=(INT(INPUT!$I$1)+INPUT!$I$2),"Washout","On Meds"))))</f>
        <v/>
      </c>
      <c r="F18704">
        <f>IF(B18704="","",1.509*(LN(B18704)^1.084-5.381))</f>
        <v/>
      </c>
      <c r="G18704">
        <f>IF(F18704="","",IF(F18704&lt;0,10*F18704^2,0))</f>
        <v/>
      </c>
      <c r="H18704">
        <f>IF(F18704="","",IF(F18704&gt;0,10*F18704^2,0))</f>
        <v/>
      </c>
    </row>
    <row r="18705">
      <c r="A18705">
        <f>Input!A18705</f>
        <v/>
      </c>
      <c r="B18705">
        <f>IF(ISNUMBER(Input!B18705),IF(AND(Input!B18705&gt;=20,Input!B18705&lt;=700),Input!B18705,""),"")</f>
        <v/>
      </c>
      <c r="C18705">
        <f>IF(B18705="","",INT(A18705))</f>
        <v/>
      </c>
      <c r="D18705">
        <f>IF(B18705="","",HOUR(A18705))</f>
        <v/>
      </c>
      <c r="E18705">
        <f>IF(B18705="","",IF(INPUT!$I$1="","",IF(C18705&lt;(INT(INPUT!$I$1)-INPUT!$I$2),"Off Meds",IF(C18705&lt;=(INT(INPUT!$I$1)+INPUT!$I$2),"Washout","On Meds"))))</f>
        <v/>
      </c>
      <c r="F18705">
        <f>IF(B18705="","",1.509*(LN(B18705)^1.084-5.381))</f>
        <v/>
      </c>
      <c r="G18705">
        <f>IF(F18705="","",IF(F18705&lt;0,10*F18705^2,0))</f>
        <v/>
      </c>
      <c r="H18705">
        <f>IF(F18705="","",IF(F18705&gt;0,10*F18705^2,0))</f>
        <v/>
      </c>
    </row>
    <row r="18706">
      <c r="A18706">
        <f>Input!A18706</f>
        <v/>
      </c>
      <c r="B18706">
        <f>IF(ISNUMBER(Input!B18706),IF(AND(Input!B18706&gt;=20,Input!B18706&lt;=700),Input!B18706,""),"")</f>
        <v/>
      </c>
      <c r="C18706">
        <f>IF(B18706="","",INT(A18706))</f>
        <v/>
      </c>
      <c r="D18706">
        <f>IF(B18706="","",HOUR(A18706))</f>
        <v/>
      </c>
      <c r="E18706">
        <f>IF(B18706="","",IF(INPUT!$I$1="","",IF(C18706&lt;(INT(INPUT!$I$1)-INPUT!$I$2),"Off Meds",IF(C18706&lt;=(INT(INPUT!$I$1)+INPUT!$I$2),"Washout","On Meds"))))</f>
        <v/>
      </c>
      <c r="F18706">
        <f>IF(B18706="","",1.509*(LN(B18706)^1.084-5.381))</f>
        <v/>
      </c>
      <c r="G18706">
        <f>IF(F18706="","",IF(F18706&lt;0,10*F18706^2,0))</f>
        <v/>
      </c>
      <c r="H18706">
        <f>IF(F18706="","",IF(F18706&gt;0,10*F18706^2,0))</f>
        <v/>
      </c>
    </row>
    <row r="18707">
      <c r="A18707">
        <f>Input!A18707</f>
        <v/>
      </c>
      <c r="B18707">
        <f>IF(ISNUMBER(Input!B18707),IF(AND(Input!B18707&gt;=20,Input!B18707&lt;=700),Input!B18707,""),"")</f>
        <v/>
      </c>
      <c r="C18707">
        <f>IF(B18707="","",INT(A18707))</f>
        <v/>
      </c>
      <c r="D18707">
        <f>IF(B18707="","",HOUR(A18707))</f>
        <v/>
      </c>
      <c r="E18707">
        <f>IF(B18707="","",IF(INPUT!$I$1="","",IF(C18707&lt;(INT(INPUT!$I$1)-INPUT!$I$2),"Off Meds",IF(C18707&lt;=(INT(INPUT!$I$1)+INPUT!$I$2),"Washout","On Meds"))))</f>
        <v/>
      </c>
      <c r="F18707">
        <f>IF(B18707="","",1.509*(LN(B18707)^1.084-5.381))</f>
        <v/>
      </c>
      <c r="G18707">
        <f>IF(F18707="","",IF(F18707&lt;0,10*F18707^2,0))</f>
        <v/>
      </c>
      <c r="H18707">
        <f>IF(F18707="","",IF(F18707&gt;0,10*F18707^2,0))</f>
        <v/>
      </c>
    </row>
    <row r="18708">
      <c r="A18708">
        <f>Input!A18708</f>
        <v/>
      </c>
      <c r="B18708">
        <f>IF(ISNUMBER(Input!B18708),IF(AND(Input!B18708&gt;=20,Input!B18708&lt;=700),Input!B18708,""),"")</f>
        <v/>
      </c>
      <c r="C18708">
        <f>IF(B18708="","",INT(A18708))</f>
        <v/>
      </c>
      <c r="D18708">
        <f>IF(B18708="","",HOUR(A18708))</f>
        <v/>
      </c>
      <c r="E18708">
        <f>IF(B18708="","",IF(INPUT!$I$1="","",IF(C18708&lt;(INT(INPUT!$I$1)-INPUT!$I$2),"Off Meds",IF(C18708&lt;=(INT(INPUT!$I$1)+INPUT!$I$2),"Washout","On Meds"))))</f>
        <v/>
      </c>
      <c r="F18708">
        <f>IF(B18708="","",1.509*(LN(B18708)^1.084-5.381))</f>
        <v/>
      </c>
      <c r="G18708">
        <f>IF(F18708="","",IF(F18708&lt;0,10*F18708^2,0))</f>
        <v/>
      </c>
      <c r="H18708">
        <f>IF(F18708="","",IF(F18708&gt;0,10*F18708^2,0))</f>
        <v/>
      </c>
    </row>
    <row r="18709">
      <c r="A18709">
        <f>Input!A18709</f>
        <v/>
      </c>
      <c r="B18709">
        <f>IF(ISNUMBER(Input!B18709),IF(AND(Input!B18709&gt;=20,Input!B18709&lt;=700),Input!B18709,""),"")</f>
        <v/>
      </c>
      <c r="C18709">
        <f>IF(B18709="","",INT(A18709))</f>
        <v/>
      </c>
      <c r="D18709">
        <f>IF(B18709="","",HOUR(A18709))</f>
        <v/>
      </c>
      <c r="E18709">
        <f>IF(B18709="","",IF(INPUT!$I$1="","",IF(C18709&lt;(INT(INPUT!$I$1)-INPUT!$I$2),"Off Meds",IF(C18709&lt;=(INT(INPUT!$I$1)+INPUT!$I$2),"Washout","On Meds"))))</f>
        <v/>
      </c>
      <c r="F18709">
        <f>IF(B18709="","",1.509*(LN(B18709)^1.084-5.381))</f>
        <v/>
      </c>
      <c r="G18709">
        <f>IF(F18709="","",IF(F18709&lt;0,10*F18709^2,0))</f>
        <v/>
      </c>
      <c r="H18709">
        <f>IF(F18709="","",IF(F18709&gt;0,10*F18709^2,0))</f>
        <v/>
      </c>
    </row>
    <row r="18710">
      <c r="A18710">
        <f>Input!A18710</f>
        <v/>
      </c>
      <c r="B18710">
        <f>IF(ISNUMBER(Input!B18710),IF(AND(Input!B18710&gt;=20,Input!B18710&lt;=700),Input!B18710,""),"")</f>
        <v/>
      </c>
      <c r="C18710">
        <f>IF(B18710="","",INT(A18710))</f>
        <v/>
      </c>
      <c r="D18710">
        <f>IF(B18710="","",HOUR(A18710))</f>
        <v/>
      </c>
      <c r="E18710">
        <f>IF(B18710="","",IF(INPUT!$I$1="","",IF(C18710&lt;(INT(INPUT!$I$1)-INPUT!$I$2),"Off Meds",IF(C18710&lt;=(INT(INPUT!$I$1)+INPUT!$I$2),"Washout","On Meds"))))</f>
        <v/>
      </c>
      <c r="F18710">
        <f>IF(B18710="","",1.509*(LN(B18710)^1.084-5.381))</f>
        <v/>
      </c>
      <c r="G18710">
        <f>IF(F18710="","",IF(F18710&lt;0,10*F18710^2,0))</f>
        <v/>
      </c>
      <c r="H18710">
        <f>IF(F18710="","",IF(F18710&gt;0,10*F18710^2,0))</f>
        <v/>
      </c>
    </row>
    <row r="18711">
      <c r="A18711">
        <f>Input!A18711</f>
        <v/>
      </c>
      <c r="B18711">
        <f>IF(ISNUMBER(Input!B18711),IF(AND(Input!B18711&gt;=20,Input!B18711&lt;=700),Input!B18711,""),"")</f>
        <v/>
      </c>
      <c r="C18711">
        <f>IF(B18711="","",INT(A18711))</f>
        <v/>
      </c>
      <c r="D18711">
        <f>IF(B18711="","",HOUR(A18711))</f>
        <v/>
      </c>
      <c r="E18711">
        <f>IF(B18711="","",IF(INPUT!$I$1="","",IF(C18711&lt;(INT(INPUT!$I$1)-INPUT!$I$2),"Off Meds",IF(C18711&lt;=(INT(INPUT!$I$1)+INPUT!$I$2),"Washout","On Meds"))))</f>
        <v/>
      </c>
      <c r="F18711">
        <f>IF(B18711="","",1.509*(LN(B18711)^1.084-5.381))</f>
        <v/>
      </c>
      <c r="G18711">
        <f>IF(F18711="","",IF(F18711&lt;0,10*F18711^2,0))</f>
        <v/>
      </c>
      <c r="H18711">
        <f>IF(F18711="","",IF(F18711&gt;0,10*F18711^2,0))</f>
        <v/>
      </c>
    </row>
    <row r="18712">
      <c r="A18712">
        <f>Input!A18712</f>
        <v/>
      </c>
      <c r="B18712">
        <f>IF(ISNUMBER(Input!B18712),IF(AND(Input!B18712&gt;=20,Input!B18712&lt;=700),Input!B18712,""),"")</f>
        <v/>
      </c>
      <c r="C18712">
        <f>IF(B18712="","",INT(A18712))</f>
        <v/>
      </c>
      <c r="D18712">
        <f>IF(B18712="","",HOUR(A18712))</f>
        <v/>
      </c>
      <c r="E18712">
        <f>IF(B18712="","",IF(INPUT!$I$1="","",IF(C18712&lt;(INT(INPUT!$I$1)-INPUT!$I$2),"Off Meds",IF(C18712&lt;=(INT(INPUT!$I$1)+INPUT!$I$2),"Washout","On Meds"))))</f>
        <v/>
      </c>
      <c r="F18712">
        <f>IF(B18712="","",1.509*(LN(B18712)^1.084-5.381))</f>
        <v/>
      </c>
      <c r="G18712">
        <f>IF(F18712="","",IF(F18712&lt;0,10*F18712^2,0))</f>
        <v/>
      </c>
      <c r="H18712">
        <f>IF(F18712="","",IF(F18712&gt;0,10*F18712^2,0))</f>
        <v/>
      </c>
    </row>
    <row r="18713">
      <c r="A18713">
        <f>Input!A18713</f>
        <v/>
      </c>
      <c r="B18713">
        <f>IF(ISNUMBER(Input!B18713),IF(AND(Input!B18713&gt;=20,Input!B18713&lt;=700),Input!B18713,""),"")</f>
        <v/>
      </c>
      <c r="C18713">
        <f>IF(B18713="","",INT(A18713))</f>
        <v/>
      </c>
      <c r="D18713">
        <f>IF(B18713="","",HOUR(A18713))</f>
        <v/>
      </c>
      <c r="E18713">
        <f>IF(B18713="","",IF(INPUT!$I$1="","",IF(C18713&lt;(INT(INPUT!$I$1)-INPUT!$I$2),"Off Meds",IF(C18713&lt;=(INT(INPUT!$I$1)+INPUT!$I$2),"Washout","On Meds"))))</f>
        <v/>
      </c>
      <c r="F18713">
        <f>IF(B18713="","",1.509*(LN(B18713)^1.084-5.381))</f>
        <v/>
      </c>
      <c r="G18713">
        <f>IF(F18713="","",IF(F18713&lt;0,10*F18713^2,0))</f>
        <v/>
      </c>
      <c r="H18713">
        <f>IF(F18713="","",IF(F18713&gt;0,10*F18713^2,0))</f>
        <v/>
      </c>
    </row>
    <row r="18714">
      <c r="A18714">
        <f>Input!A18714</f>
        <v/>
      </c>
      <c r="B18714">
        <f>IF(ISNUMBER(Input!B18714),IF(AND(Input!B18714&gt;=20,Input!B18714&lt;=700),Input!B18714,""),"")</f>
        <v/>
      </c>
      <c r="C18714">
        <f>IF(B18714="","",INT(A18714))</f>
        <v/>
      </c>
      <c r="D18714">
        <f>IF(B18714="","",HOUR(A18714))</f>
        <v/>
      </c>
      <c r="E18714">
        <f>IF(B18714="","",IF(INPUT!$I$1="","",IF(C18714&lt;(INT(INPUT!$I$1)-INPUT!$I$2),"Off Meds",IF(C18714&lt;=(INT(INPUT!$I$1)+INPUT!$I$2),"Washout","On Meds"))))</f>
        <v/>
      </c>
      <c r="F18714">
        <f>IF(B18714="","",1.509*(LN(B18714)^1.084-5.381))</f>
        <v/>
      </c>
      <c r="G18714">
        <f>IF(F18714="","",IF(F18714&lt;0,10*F18714^2,0))</f>
        <v/>
      </c>
      <c r="H18714">
        <f>IF(F18714="","",IF(F18714&gt;0,10*F18714^2,0))</f>
        <v/>
      </c>
    </row>
    <row r="18715">
      <c r="A18715">
        <f>Input!A18715</f>
        <v/>
      </c>
      <c r="B18715">
        <f>IF(ISNUMBER(Input!B18715),IF(AND(Input!B18715&gt;=20,Input!B18715&lt;=700),Input!B18715,""),"")</f>
        <v/>
      </c>
      <c r="C18715">
        <f>IF(B18715="","",INT(A18715))</f>
        <v/>
      </c>
      <c r="D18715">
        <f>IF(B18715="","",HOUR(A18715))</f>
        <v/>
      </c>
      <c r="E18715">
        <f>IF(B18715="","",IF(INPUT!$I$1="","",IF(C18715&lt;(INT(INPUT!$I$1)-INPUT!$I$2),"Off Meds",IF(C18715&lt;=(INT(INPUT!$I$1)+INPUT!$I$2),"Washout","On Meds"))))</f>
        <v/>
      </c>
      <c r="F18715">
        <f>IF(B18715="","",1.509*(LN(B18715)^1.084-5.381))</f>
        <v/>
      </c>
      <c r="G18715">
        <f>IF(F18715="","",IF(F18715&lt;0,10*F18715^2,0))</f>
        <v/>
      </c>
      <c r="H18715">
        <f>IF(F18715="","",IF(F18715&gt;0,10*F18715^2,0))</f>
        <v/>
      </c>
    </row>
    <row r="18716">
      <c r="A18716">
        <f>Input!A18716</f>
        <v/>
      </c>
      <c r="B18716">
        <f>IF(ISNUMBER(Input!B18716),IF(AND(Input!B18716&gt;=20,Input!B18716&lt;=700),Input!B18716,""),"")</f>
        <v/>
      </c>
      <c r="C18716">
        <f>IF(B18716="","",INT(A18716))</f>
        <v/>
      </c>
      <c r="D18716">
        <f>IF(B18716="","",HOUR(A18716))</f>
        <v/>
      </c>
      <c r="E18716">
        <f>IF(B18716="","",IF(INPUT!$I$1="","",IF(C18716&lt;(INT(INPUT!$I$1)-INPUT!$I$2),"Off Meds",IF(C18716&lt;=(INT(INPUT!$I$1)+INPUT!$I$2),"Washout","On Meds"))))</f>
        <v/>
      </c>
      <c r="F18716">
        <f>IF(B18716="","",1.509*(LN(B18716)^1.084-5.381))</f>
        <v/>
      </c>
      <c r="G18716">
        <f>IF(F18716="","",IF(F18716&lt;0,10*F18716^2,0))</f>
        <v/>
      </c>
      <c r="H18716">
        <f>IF(F18716="","",IF(F18716&gt;0,10*F18716^2,0))</f>
        <v/>
      </c>
    </row>
    <row r="18717">
      <c r="A18717">
        <f>Input!A18717</f>
        <v/>
      </c>
      <c r="B18717">
        <f>IF(ISNUMBER(Input!B18717),IF(AND(Input!B18717&gt;=20,Input!B18717&lt;=700),Input!B18717,""),"")</f>
        <v/>
      </c>
      <c r="C18717">
        <f>IF(B18717="","",INT(A18717))</f>
        <v/>
      </c>
      <c r="D18717">
        <f>IF(B18717="","",HOUR(A18717))</f>
        <v/>
      </c>
      <c r="E18717">
        <f>IF(B18717="","",IF(INPUT!$I$1="","",IF(C18717&lt;(INT(INPUT!$I$1)-INPUT!$I$2),"Off Meds",IF(C18717&lt;=(INT(INPUT!$I$1)+INPUT!$I$2),"Washout","On Meds"))))</f>
        <v/>
      </c>
      <c r="F18717">
        <f>IF(B18717="","",1.509*(LN(B18717)^1.084-5.381))</f>
        <v/>
      </c>
      <c r="G18717">
        <f>IF(F18717="","",IF(F18717&lt;0,10*F18717^2,0))</f>
        <v/>
      </c>
      <c r="H18717">
        <f>IF(F18717="","",IF(F18717&gt;0,10*F18717^2,0))</f>
        <v/>
      </c>
    </row>
    <row r="18718">
      <c r="A18718">
        <f>Input!A18718</f>
        <v/>
      </c>
      <c r="B18718">
        <f>IF(ISNUMBER(Input!B18718),IF(AND(Input!B18718&gt;=20,Input!B18718&lt;=700),Input!B18718,""),"")</f>
        <v/>
      </c>
      <c r="C18718">
        <f>IF(B18718="","",INT(A18718))</f>
        <v/>
      </c>
      <c r="D18718">
        <f>IF(B18718="","",HOUR(A18718))</f>
        <v/>
      </c>
      <c r="E18718">
        <f>IF(B18718="","",IF(INPUT!$I$1="","",IF(C18718&lt;(INT(INPUT!$I$1)-INPUT!$I$2),"Off Meds",IF(C18718&lt;=(INT(INPUT!$I$1)+INPUT!$I$2),"Washout","On Meds"))))</f>
        <v/>
      </c>
      <c r="F18718">
        <f>IF(B18718="","",1.509*(LN(B18718)^1.084-5.381))</f>
        <v/>
      </c>
      <c r="G18718">
        <f>IF(F18718="","",IF(F18718&lt;0,10*F18718^2,0))</f>
        <v/>
      </c>
      <c r="H18718">
        <f>IF(F18718="","",IF(F18718&gt;0,10*F18718^2,0))</f>
        <v/>
      </c>
    </row>
    <row r="18719">
      <c r="A18719">
        <f>Input!A18719</f>
        <v/>
      </c>
      <c r="B18719">
        <f>IF(ISNUMBER(Input!B18719),IF(AND(Input!B18719&gt;=20,Input!B18719&lt;=700),Input!B18719,""),"")</f>
        <v/>
      </c>
      <c r="C18719">
        <f>IF(B18719="","",INT(A18719))</f>
        <v/>
      </c>
      <c r="D18719">
        <f>IF(B18719="","",HOUR(A18719))</f>
        <v/>
      </c>
      <c r="E18719">
        <f>IF(B18719="","",IF(INPUT!$I$1="","",IF(C18719&lt;(INT(INPUT!$I$1)-INPUT!$I$2),"Off Meds",IF(C18719&lt;=(INT(INPUT!$I$1)+INPUT!$I$2),"Washout","On Meds"))))</f>
        <v/>
      </c>
      <c r="F18719">
        <f>IF(B18719="","",1.509*(LN(B18719)^1.084-5.381))</f>
        <v/>
      </c>
      <c r="G18719">
        <f>IF(F18719="","",IF(F18719&lt;0,10*F18719^2,0))</f>
        <v/>
      </c>
      <c r="H18719">
        <f>IF(F18719="","",IF(F18719&gt;0,10*F18719^2,0))</f>
        <v/>
      </c>
    </row>
    <row r="18720">
      <c r="A18720">
        <f>Input!A18720</f>
        <v/>
      </c>
      <c r="B18720">
        <f>IF(ISNUMBER(Input!B18720),IF(AND(Input!B18720&gt;=20,Input!B18720&lt;=700),Input!B18720,""),"")</f>
        <v/>
      </c>
      <c r="C18720">
        <f>IF(B18720="","",INT(A18720))</f>
        <v/>
      </c>
      <c r="D18720">
        <f>IF(B18720="","",HOUR(A18720))</f>
        <v/>
      </c>
      <c r="E18720">
        <f>IF(B18720="","",IF(INPUT!$I$1="","",IF(C18720&lt;(INT(INPUT!$I$1)-INPUT!$I$2),"Off Meds",IF(C18720&lt;=(INT(INPUT!$I$1)+INPUT!$I$2),"Washout","On Meds"))))</f>
        <v/>
      </c>
      <c r="F18720">
        <f>IF(B18720="","",1.509*(LN(B18720)^1.084-5.381))</f>
        <v/>
      </c>
      <c r="G18720">
        <f>IF(F18720="","",IF(F18720&lt;0,10*F18720^2,0))</f>
        <v/>
      </c>
      <c r="H18720">
        <f>IF(F18720="","",IF(F18720&gt;0,10*F18720^2,0))</f>
        <v/>
      </c>
    </row>
    <row r="18721">
      <c r="A18721">
        <f>Input!A18721</f>
        <v/>
      </c>
      <c r="B18721">
        <f>IF(ISNUMBER(Input!B18721),IF(AND(Input!B18721&gt;=20,Input!B18721&lt;=700),Input!B18721,""),"")</f>
        <v/>
      </c>
      <c r="C18721">
        <f>IF(B18721="","",INT(A18721))</f>
        <v/>
      </c>
      <c r="D18721">
        <f>IF(B18721="","",HOUR(A18721))</f>
        <v/>
      </c>
      <c r="E18721">
        <f>IF(B18721="","",IF(INPUT!$I$1="","",IF(C18721&lt;(INT(INPUT!$I$1)-INPUT!$I$2),"Off Meds",IF(C18721&lt;=(INT(INPUT!$I$1)+INPUT!$I$2),"Washout","On Meds"))))</f>
        <v/>
      </c>
      <c r="F18721">
        <f>IF(B18721="","",1.509*(LN(B18721)^1.084-5.381))</f>
        <v/>
      </c>
      <c r="G18721">
        <f>IF(F18721="","",IF(F18721&lt;0,10*F18721^2,0))</f>
        <v/>
      </c>
      <c r="H18721">
        <f>IF(F18721="","",IF(F18721&gt;0,10*F18721^2,0))</f>
        <v/>
      </c>
    </row>
    <row r="18722">
      <c r="A18722">
        <f>Input!A18722</f>
        <v/>
      </c>
      <c r="B18722">
        <f>IF(ISNUMBER(Input!B18722),IF(AND(Input!B18722&gt;=20,Input!B18722&lt;=700),Input!B18722,""),"")</f>
        <v/>
      </c>
      <c r="C18722">
        <f>IF(B18722="","",INT(A18722))</f>
        <v/>
      </c>
      <c r="D18722">
        <f>IF(B18722="","",HOUR(A18722))</f>
        <v/>
      </c>
      <c r="E18722">
        <f>IF(B18722="","",IF(INPUT!$I$1="","",IF(C18722&lt;(INT(INPUT!$I$1)-INPUT!$I$2),"Off Meds",IF(C18722&lt;=(INT(INPUT!$I$1)+INPUT!$I$2),"Washout","On Meds"))))</f>
        <v/>
      </c>
      <c r="F18722">
        <f>IF(B18722="","",1.509*(LN(B18722)^1.084-5.381))</f>
        <v/>
      </c>
      <c r="G18722">
        <f>IF(F18722="","",IF(F18722&lt;0,10*F18722^2,0))</f>
        <v/>
      </c>
      <c r="H18722">
        <f>IF(F18722="","",IF(F18722&gt;0,10*F18722^2,0))</f>
        <v/>
      </c>
    </row>
    <row r="18723">
      <c r="A18723">
        <f>Input!A18723</f>
        <v/>
      </c>
      <c r="B18723">
        <f>IF(ISNUMBER(Input!B18723),IF(AND(Input!B18723&gt;=20,Input!B18723&lt;=700),Input!B18723,""),"")</f>
        <v/>
      </c>
      <c r="C18723">
        <f>IF(B18723="","",INT(A18723))</f>
        <v/>
      </c>
      <c r="D18723">
        <f>IF(B18723="","",HOUR(A18723))</f>
        <v/>
      </c>
      <c r="E18723">
        <f>IF(B18723="","",IF(INPUT!$I$1="","",IF(C18723&lt;(INT(INPUT!$I$1)-INPUT!$I$2),"Off Meds",IF(C18723&lt;=(INT(INPUT!$I$1)+INPUT!$I$2),"Washout","On Meds"))))</f>
        <v/>
      </c>
      <c r="F18723">
        <f>IF(B18723="","",1.509*(LN(B18723)^1.084-5.381))</f>
        <v/>
      </c>
      <c r="G18723">
        <f>IF(F18723="","",IF(F18723&lt;0,10*F18723^2,0))</f>
        <v/>
      </c>
      <c r="H18723">
        <f>IF(F18723="","",IF(F18723&gt;0,10*F18723^2,0))</f>
        <v/>
      </c>
    </row>
    <row r="18724">
      <c r="A18724">
        <f>Input!A18724</f>
        <v/>
      </c>
      <c r="B18724">
        <f>IF(ISNUMBER(Input!B18724),IF(AND(Input!B18724&gt;=20,Input!B18724&lt;=700),Input!B18724,""),"")</f>
        <v/>
      </c>
      <c r="C18724">
        <f>IF(B18724="","",INT(A18724))</f>
        <v/>
      </c>
      <c r="D18724">
        <f>IF(B18724="","",HOUR(A18724))</f>
        <v/>
      </c>
      <c r="E18724">
        <f>IF(B18724="","",IF(INPUT!$I$1="","",IF(C18724&lt;(INT(INPUT!$I$1)-INPUT!$I$2),"Off Meds",IF(C18724&lt;=(INT(INPUT!$I$1)+INPUT!$I$2),"Washout","On Meds"))))</f>
        <v/>
      </c>
      <c r="F18724">
        <f>IF(B18724="","",1.509*(LN(B18724)^1.084-5.381))</f>
        <v/>
      </c>
      <c r="G18724">
        <f>IF(F18724="","",IF(F18724&lt;0,10*F18724^2,0))</f>
        <v/>
      </c>
      <c r="H18724">
        <f>IF(F18724="","",IF(F18724&gt;0,10*F18724^2,0))</f>
        <v/>
      </c>
    </row>
    <row r="18725">
      <c r="A18725">
        <f>Input!A18725</f>
        <v/>
      </c>
      <c r="B18725">
        <f>IF(ISNUMBER(Input!B18725),IF(AND(Input!B18725&gt;=20,Input!B18725&lt;=700),Input!B18725,""),"")</f>
        <v/>
      </c>
      <c r="C18725">
        <f>IF(B18725="","",INT(A18725))</f>
        <v/>
      </c>
      <c r="D18725">
        <f>IF(B18725="","",HOUR(A18725))</f>
        <v/>
      </c>
      <c r="E18725">
        <f>IF(B18725="","",IF(INPUT!$I$1="","",IF(C18725&lt;(INT(INPUT!$I$1)-INPUT!$I$2),"Off Meds",IF(C18725&lt;=(INT(INPUT!$I$1)+INPUT!$I$2),"Washout","On Meds"))))</f>
        <v/>
      </c>
      <c r="F18725">
        <f>IF(B18725="","",1.509*(LN(B18725)^1.084-5.381))</f>
        <v/>
      </c>
      <c r="G18725">
        <f>IF(F18725="","",IF(F18725&lt;0,10*F18725^2,0))</f>
        <v/>
      </c>
      <c r="H18725">
        <f>IF(F18725="","",IF(F18725&gt;0,10*F18725^2,0))</f>
        <v/>
      </c>
    </row>
    <row r="18726">
      <c r="A18726">
        <f>Input!A18726</f>
        <v/>
      </c>
      <c r="B18726">
        <f>IF(ISNUMBER(Input!B18726),IF(AND(Input!B18726&gt;=20,Input!B18726&lt;=700),Input!B18726,""),"")</f>
        <v/>
      </c>
      <c r="C18726">
        <f>IF(B18726="","",INT(A18726))</f>
        <v/>
      </c>
      <c r="D18726">
        <f>IF(B18726="","",HOUR(A18726))</f>
        <v/>
      </c>
      <c r="E18726">
        <f>IF(B18726="","",IF(INPUT!$I$1="","",IF(C18726&lt;(INT(INPUT!$I$1)-INPUT!$I$2),"Off Meds",IF(C18726&lt;=(INT(INPUT!$I$1)+INPUT!$I$2),"Washout","On Meds"))))</f>
        <v/>
      </c>
      <c r="F18726">
        <f>IF(B18726="","",1.509*(LN(B18726)^1.084-5.381))</f>
        <v/>
      </c>
      <c r="G18726">
        <f>IF(F18726="","",IF(F18726&lt;0,10*F18726^2,0))</f>
        <v/>
      </c>
      <c r="H18726">
        <f>IF(F18726="","",IF(F18726&gt;0,10*F18726^2,0))</f>
        <v/>
      </c>
    </row>
    <row r="18727">
      <c r="A18727">
        <f>Input!A18727</f>
        <v/>
      </c>
      <c r="B18727">
        <f>IF(ISNUMBER(Input!B18727),IF(AND(Input!B18727&gt;=20,Input!B18727&lt;=700),Input!B18727,""),"")</f>
        <v/>
      </c>
      <c r="C18727">
        <f>IF(B18727="","",INT(A18727))</f>
        <v/>
      </c>
      <c r="D18727">
        <f>IF(B18727="","",HOUR(A18727))</f>
        <v/>
      </c>
      <c r="E18727">
        <f>IF(B18727="","",IF(INPUT!$I$1="","",IF(C18727&lt;(INT(INPUT!$I$1)-INPUT!$I$2),"Off Meds",IF(C18727&lt;=(INT(INPUT!$I$1)+INPUT!$I$2),"Washout","On Meds"))))</f>
        <v/>
      </c>
      <c r="F18727">
        <f>IF(B18727="","",1.509*(LN(B18727)^1.084-5.381))</f>
        <v/>
      </c>
      <c r="G18727">
        <f>IF(F18727="","",IF(F18727&lt;0,10*F18727^2,0))</f>
        <v/>
      </c>
      <c r="H18727">
        <f>IF(F18727="","",IF(F18727&gt;0,10*F18727^2,0))</f>
        <v/>
      </c>
    </row>
    <row r="18728">
      <c r="A18728">
        <f>Input!A18728</f>
        <v/>
      </c>
      <c r="B18728">
        <f>IF(ISNUMBER(Input!B18728),IF(AND(Input!B18728&gt;=20,Input!B18728&lt;=700),Input!B18728,""),"")</f>
        <v/>
      </c>
      <c r="C18728">
        <f>IF(B18728="","",INT(A18728))</f>
        <v/>
      </c>
      <c r="D18728">
        <f>IF(B18728="","",HOUR(A18728))</f>
        <v/>
      </c>
      <c r="E18728">
        <f>IF(B18728="","",IF(INPUT!$I$1="","",IF(C18728&lt;(INT(INPUT!$I$1)-INPUT!$I$2),"Off Meds",IF(C18728&lt;=(INT(INPUT!$I$1)+INPUT!$I$2),"Washout","On Meds"))))</f>
        <v/>
      </c>
      <c r="F18728">
        <f>IF(B18728="","",1.509*(LN(B18728)^1.084-5.381))</f>
        <v/>
      </c>
      <c r="G18728">
        <f>IF(F18728="","",IF(F18728&lt;0,10*F18728^2,0))</f>
        <v/>
      </c>
      <c r="H18728">
        <f>IF(F18728="","",IF(F18728&gt;0,10*F18728^2,0))</f>
        <v/>
      </c>
    </row>
    <row r="18729">
      <c r="A18729">
        <f>Input!A18729</f>
        <v/>
      </c>
      <c r="B18729">
        <f>IF(ISNUMBER(Input!B18729),IF(AND(Input!B18729&gt;=20,Input!B18729&lt;=700),Input!B18729,""),"")</f>
        <v/>
      </c>
      <c r="C18729">
        <f>IF(B18729="","",INT(A18729))</f>
        <v/>
      </c>
      <c r="D18729">
        <f>IF(B18729="","",HOUR(A18729))</f>
        <v/>
      </c>
      <c r="E18729">
        <f>IF(B18729="","",IF(INPUT!$I$1="","",IF(C18729&lt;(INT(INPUT!$I$1)-INPUT!$I$2),"Off Meds",IF(C18729&lt;=(INT(INPUT!$I$1)+INPUT!$I$2),"Washout","On Meds"))))</f>
        <v/>
      </c>
      <c r="F18729">
        <f>IF(B18729="","",1.509*(LN(B18729)^1.084-5.381))</f>
        <v/>
      </c>
      <c r="G18729">
        <f>IF(F18729="","",IF(F18729&lt;0,10*F18729^2,0))</f>
        <v/>
      </c>
      <c r="H18729">
        <f>IF(F18729="","",IF(F18729&gt;0,10*F18729^2,0))</f>
        <v/>
      </c>
    </row>
    <row r="18730">
      <c r="A18730">
        <f>Input!A18730</f>
        <v/>
      </c>
      <c r="B18730">
        <f>IF(ISNUMBER(Input!B18730),IF(AND(Input!B18730&gt;=20,Input!B18730&lt;=700),Input!B18730,""),"")</f>
        <v/>
      </c>
      <c r="C18730">
        <f>IF(B18730="","",INT(A18730))</f>
        <v/>
      </c>
      <c r="D18730">
        <f>IF(B18730="","",HOUR(A18730))</f>
        <v/>
      </c>
      <c r="E18730">
        <f>IF(B18730="","",IF(INPUT!$I$1="","",IF(C18730&lt;(INT(INPUT!$I$1)-INPUT!$I$2),"Off Meds",IF(C18730&lt;=(INT(INPUT!$I$1)+INPUT!$I$2),"Washout","On Meds"))))</f>
        <v/>
      </c>
      <c r="F18730">
        <f>IF(B18730="","",1.509*(LN(B18730)^1.084-5.381))</f>
        <v/>
      </c>
      <c r="G18730">
        <f>IF(F18730="","",IF(F18730&lt;0,10*F18730^2,0))</f>
        <v/>
      </c>
      <c r="H18730">
        <f>IF(F18730="","",IF(F18730&gt;0,10*F18730^2,0))</f>
        <v/>
      </c>
    </row>
    <row r="18731">
      <c r="A18731">
        <f>Input!A18731</f>
        <v/>
      </c>
      <c r="B18731">
        <f>IF(ISNUMBER(Input!B18731),IF(AND(Input!B18731&gt;=20,Input!B18731&lt;=700),Input!B18731,""),"")</f>
        <v/>
      </c>
      <c r="C18731">
        <f>IF(B18731="","",INT(A18731))</f>
        <v/>
      </c>
      <c r="D18731">
        <f>IF(B18731="","",HOUR(A18731))</f>
        <v/>
      </c>
      <c r="E18731">
        <f>IF(B18731="","",IF(INPUT!$I$1="","",IF(C18731&lt;(INT(INPUT!$I$1)-INPUT!$I$2),"Off Meds",IF(C18731&lt;=(INT(INPUT!$I$1)+INPUT!$I$2),"Washout","On Meds"))))</f>
        <v/>
      </c>
      <c r="F18731">
        <f>IF(B18731="","",1.509*(LN(B18731)^1.084-5.381))</f>
        <v/>
      </c>
      <c r="G18731">
        <f>IF(F18731="","",IF(F18731&lt;0,10*F18731^2,0))</f>
        <v/>
      </c>
      <c r="H18731">
        <f>IF(F18731="","",IF(F18731&gt;0,10*F18731^2,0))</f>
        <v/>
      </c>
    </row>
    <row r="18732">
      <c r="A18732">
        <f>Input!A18732</f>
        <v/>
      </c>
      <c r="B18732">
        <f>IF(ISNUMBER(Input!B18732),IF(AND(Input!B18732&gt;=20,Input!B18732&lt;=700),Input!B18732,""),"")</f>
        <v/>
      </c>
      <c r="C18732">
        <f>IF(B18732="","",INT(A18732))</f>
        <v/>
      </c>
      <c r="D18732">
        <f>IF(B18732="","",HOUR(A18732))</f>
        <v/>
      </c>
      <c r="E18732">
        <f>IF(B18732="","",IF(INPUT!$I$1="","",IF(C18732&lt;(INT(INPUT!$I$1)-INPUT!$I$2),"Off Meds",IF(C18732&lt;=(INT(INPUT!$I$1)+INPUT!$I$2),"Washout","On Meds"))))</f>
        <v/>
      </c>
      <c r="F18732">
        <f>IF(B18732="","",1.509*(LN(B18732)^1.084-5.381))</f>
        <v/>
      </c>
      <c r="G18732">
        <f>IF(F18732="","",IF(F18732&lt;0,10*F18732^2,0))</f>
        <v/>
      </c>
      <c r="H18732">
        <f>IF(F18732="","",IF(F18732&gt;0,10*F18732^2,0))</f>
        <v/>
      </c>
    </row>
    <row r="18733">
      <c r="A18733">
        <f>Input!A18733</f>
        <v/>
      </c>
      <c r="B18733">
        <f>IF(ISNUMBER(Input!B18733),IF(AND(Input!B18733&gt;=20,Input!B18733&lt;=700),Input!B18733,""),"")</f>
        <v/>
      </c>
      <c r="C18733">
        <f>IF(B18733="","",INT(A18733))</f>
        <v/>
      </c>
      <c r="D18733">
        <f>IF(B18733="","",HOUR(A18733))</f>
        <v/>
      </c>
      <c r="E18733">
        <f>IF(B18733="","",IF(INPUT!$I$1="","",IF(C18733&lt;(INT(INPUT!$I$1)-INPUT!$I$2),"Off Meds",IF(C18733&lt;=(INT(INPUT!$I$1)+INPUT!$I$2),"Washout","On Meds"))))</f>
        <v/>
      </c>
      <c r="F18733">
        <f>IF(B18733="","",1.509*(LN(B18733)^1.084-5.381))</f>
        <v/>
      </c>
      <c r="G18733">
        <f>IF(F18733="","",IF(F18733&lt;0,10*F18733^2,0))</f>
        <v/>
      </c>
      <c r="H18733">
        <f>IF(F18733="","",IF(F18733&gt;0,10*F18733^2,0))</f>
        <v/>
      </c>
    </row>
    <row r="18734">
      <c r="A18734">
        <f>Input!A18734</f>
        <v/>
      </c>
      <c r="B18734">
        <f>IF(ISNUMBER(Input!B18734),IF(AND(Input!B18734&gt;=20,Input!B18734&lt;=700),Input!B18734,""),"")</f>
        <v/>
      </c>
      <c r="C18734">
        <f>IF(B18734="","",INT(A18734))</f>
        <v/>
      </c>
      <c r="D18734">
        <f>IF(B18734="","",HOUR(A18734))</f>
        <v/>
      </c>
      <c r="E18734">
        <f>IF(B18734="","",IF(INPUT!$I$1="","",IF(C18734&lt;(INT(INPUT!$I$1)-INPUT!$I$2),"Off Meds",IF(C18734&lt;=(INT(INPUT!$I$1)+INPUT!$I$2),"Washout","On Meds"))))</f>
        <v/>
      </c>
      <c r="F18734">
        <f>IF(B18734="","",1.509*(LN(B18734)^1.084-5.381))</f>
        <v/>
      </c>
      <c r="G18734">
        <f>IF(F18734="","",IF(F18734&lt;0,10*F18734^2,0))</f>
        <v/>
      </c>
      <c r="H18734">
        <f>IF(F18734="","",IF(F18734&gt;0,10*F18734^2,0))</f>
        <v/>
      </c>
    </row>
    <row r="18735">
      <c r="A18735">
        <f>Input!A18735</f>
        <v/>
      </c>
      <c r="B18735">
        <f>IF(ISNUMBER(Input!B18735),IF(AND(Input!B18735&gt;=20,Input!B18735&lt;=700),Input!B18735,""),"")</f>
        <v/>
      </c>
      <c r="C18735">
        <f>IF(B18735="","",INT(A18735))</f>
        <v/>
      </c>
      <c r="D18735">
        <f>IF(B18735="","",HOUR(A18735))</f>
        <v/>
      </c>
      <c r="E18735">
        <f>IF(B18735="","",IF(INPUT!$I$1="","",IF(C18735&lt;(INT(INPUT!$I$1)-INPUT!$I$2),"Off Meds",IF(C18735&lt;=(INT(INPUT!$I$1)+INPUT!$I$2),"Washout","On Meds"))))</f>
        <v/>
      </c>
      <c r="F18735">
        <f>IF(B18735="","",1.509*(LN(B18735)^1.084-5.381))</f>
        <v/>
      </c>
      <c r="G18735">
        <f>IF(F18735="","",IF(F18735&lt;0,10*F18735^2,0))</f>
        <v/>
      </c>
      <c r="H18735">
        <f>IF(F18735="","",IF(F18735&gt;0,10*F18735^2,0))</f>
        <v/>
      </c>
    </row>
    <row r="18736">
      <c r="A18736">
        <f>Input!A18736</f>
        <v/>
      </c>
      <c r="B18736">
        <f>IF(ISNUMBER(Input!B18736),IF(AND(Input!B18736&gt;=20,Input!B18736&lt;=700),Input!B18736,""),"")</f>
        <v/>
      </c>
      <c r="C18736">
        <f>IF(B18736="","",INT(A18736))</f>
        <v/>
      </c>
      <c r="D18736">
        <f>IF(B18736="","",HOUR(A18736))</f>
        <v/>
      </c>
      <c r="E18736">
        <f>IF(B18736="","",IF(INPUT!$I$1="","",IF(C18736&lt;(INT(INPUT!$I$1)-INPUT!$I$2),"Off Meds",IF(C18736&lt;=(INT(INPUT!$I$1)+INPUT!$I$2),"Washout","On Meds"))))</f>
        <v/>
      </c>
      <c r="F18736">
        <f>IF(B18736="","",1.509*(LN(B18736)^1.084-5.381))</f>
        <v/>
      </c>
      <c r="G18736">
        <f>IF(F18736="","",IF(F18736&lt;0,10*F18736^2,0))</f>
        <v/>
      </c>
      <c r="H18736">
        <f>IF(F18736="","",IF(F18736&gt;0,10*F18736^2,0))</f>
        <v/>
      </c>
    </row>
    <row r="18737">
      <c r="A18737">
        <f>Input!A18737</f>
        <v/>
      </c>
      <c r="B18737">
        <f>IF(ISNUMBER(Input!B18737),IF(AND(Input!B18737&gt;=20,Input!B18737&lt;=700),Input!B18737,""),"")</f>
        <v/>
      </c>
      <c r="C18737">
        <f>IF(B18737="","",INT(A18737))</f>
        <v/>
      </c>
      <c r="D18737">
        <f>IF(B18737="","",HOUR(A18737))</f>
        <v/>
      </c>
      <c r="E18737">
        <f>IF(B18737="","",IF(INPUT!$I$1="","",IF(C18737&lt;(INT(INPUT!$I$1)-INPUT!$I$2),"Off Meds",IF(C18737&lt;=(INT(INPUT!$I$1)+INPUT!$I$2),"Washout","On Meds"))))</f>
        <v/>
      </c>
      <c r="F18737">
        <f>IF(B18737="","",1.509*(LN(B18737)^1.084-5.381))</f>
        <v/>
      </c>
      <c r="G18737">
        <f>IF(F18737="","",IF(F18737&lt;0,10*F18737^2,0))</f>
        <v/>
      </c>
      <c r="H18737">
        <f>IF(F18737="","",IF(F18737&gt;0,10*F18737^2,0))</f>
        <v/>
      </c>
    </row>
    <row r="18738">
      <c r="A18738">
        <f>Input!A18738</f>
        <v/>
      </c>
      <c r="B18738">
        <f>IF(ISNUMBER(Input!B18738),IF(AND(Input!B18738&gt;=20,Input!B18738&lt;=700),Input!B18738,""),"")</f>
        <v/>
      </c>
      <c r="C18738">
        <f>IF(B18738="","",INT(A18738))</f>
        <v/>
      </c>
      <c r="D18738">
        <f>IF(B18738="","",HOUR(A18738))</f>
        <v/>
      </c>
      <c r="E18738">
        <f>IF(B18738="","",IF(INPUT!$I$1="","",IF(C18738&lt;(INT(INPUT!$I$1)-INPUT!$I$2),"Off Meds",IF(C18738&lt;=(INT(INPUT!$I$1)+INPUT!$I$2),"Washout","On Meds"))))</f>
        <v/>
      </c>
      <c r="F18738">
        <f>IF(B18738="","",1.509*(LN(B18738)^1.084-5.381))</f>
        <v/>
      </c>
      <c r="G18738">
        <f>IF(F18738="","",IF(F18738&lt;0,10*F18738^2,0))</f>
        <v/>
      </c>
      <c r="H18738">
        <f>IF(F18738="","",IF(F18738&gt;0,10*F18738^2,0))</f>
        <v/>
      </c>
    </row>
    <row r="18739">
      <c r="A18739">
        <f>Input!A18739</f>
        <v/>
      </c>
      <c r="B18739">
        <f>IF(ISNUMBER(Input!B18739),IF(AND(Input!B18739&gt;=20,Input!B18739&lt;=700),Input!B18739,""),"")</f>
        <v/>
      </c>
      <c r="C18739">
        <f>IF(B18739="","",INT(A18739))</f>
        <v/>
      </c>
      <c r="D18739">
        <f>IF(B18739="","",HOUR(A18739))</f>
        <v/>
      </c>
      <c r="E18739">
        <f>IF(B18739="","",IF(INPUT!$I$1="","",IF(C18739&lt;(INT(INPUT!$I$1)-INPUT!$I$2),"Off Meds",IF(C18739&lt;=(INT(INPUT!$I$1)+INPUT!$I$2),"Washout","On Meds"))))</f>
        <v/>
      </c>
      <c r="F18739">
        <f>IF(B18739="","",1.509*(LN(B18739)^1.084-5.381))</f>
        <v/>
      </c>
      <c r="G18739">
        <f>IF(F18739="","",IF(F18739&lt;0,10*F18739^2,0))</f>
        <v/>
      </c>
      <c r="H18739">
        <f>IF(F18739="","",IF(F18739&gt;0,10*F18739^2,0))</f>
        <v/>
      </c>
    </row>
    <row r="18740">
      <c r="A18740">
        <f>Input!A18740</f>
        <v/>
      </c>
      <c r="B18740">
        <f>IF(ISNUMBER(Input!B18740),IF(AND(Input!B18740&gt;=20,Input!B18740&lt;=700),Input!B18740,""),"")</f>
        <v/>
      </c>
      <c r="C18740">
        <f>IF(B18740="","",INT(A18740))</f>
        <v/>
      </c>
      <c r="D18740">
        <f>IF(B18740="","",HOUR(A18740))</f>
        <v/>
      </c>
      <c r="E18740">
        <f>IF(B18740="","",IF(INPUT!$I$1="","",IF(C18740&lt;(INT(INPUT!$I$1)-INPUT!$I$2),"Off Meds",IF(C18740&lt;=(INT(INPUT!$I$1)+INPUT!$I$2),"Washout","On Meds"))))</f>
        <v/>
      </c>
      <c r="F18740">
        <f>IF(B18740="","",1.509*(LN(B18740)^1.084-5.381))</f>
        <v/>
      </c>
      <c r="G18740">
        <f>IF(F18740="","",IF(F18740&lt;0,10*F18740^2,0))</f>
        <v/>
      </c>
      <c r="H18740">
        <f>IF(F18740="","",IF(F18740&gt;0,10*F18740^2,0))</f>
        <v/>
      </c>
    </row>
    <row r="18741">
      <c r="A18741">
        <f>Input!A18741</f>
        <v/>
      </c>
      <c r="B18741">
        <f>IF(ISNUMBER(Input!B18741),IF(AND(Input!B18741&gt;=20,Input!B18741&lt;=700),Input!B18741,""),"")</f>
        <v/>
      </c>
      <c r="C18741">
        <f>IF(B18741="","",INT(A18741))</f>
        <v/>
      </c>
      <c r="D18741">
        <f>IF(B18741="","",HOUR(A18741))</f>
        <v/>
      </c>
      <c r="E18741">
        <f>IF(B18741="","",IF(INPUT!$I$1="","",IF(C18741&lt;(INT(INPUT!$I$1)-INPUT!$I$2),"Off Meds",IF(C18741&lt;=(INT(INPUT!$I$1)+INPUT!$I$2),"Washout","On Meds"))))</f>
        <v/>
      </c>
      <c r="F18741">
        <f>IF(B18741="","",1.509*(LN(B18741)^1.084-5.381))</f>
        <v/>
      </c>
      <c r="G18741">
        <f>IF(F18741="","",IF(F18741&lt;0,10*F18741^2,0))</f>
        <v/>
      </c>
      <c r="H18741">
        <f>IF(F18741="","",IF(F18741&gt;0,10*F18741^2,0))</f>
        <v/>
      </c>
    </row>
    <row r="18742">
      <c r="A18742">
        <f>Input!A18742</f>
        <v/>
      </c>
      <c r="B18742">
        <f>IF(ISNUMBER(Input!B18742),IF(AND(Input!B18742&gt;=20,Input!B18742&lt;=700),Input!B18742,""),"")</f>
        <v/>
      </c>
      <c r="C18742">
        <f>IF(B18742="","",INT(A18742))</f>
        <v/>
      </c>
      <c r="D18742">
        <f>IF(B18742="","",HOUR(A18742))</f>
        <v/>
      </c>
      <c r="E18742">
        <f>IF(B18742="","",IF(INPUT!$I$1="","",IF(C18742&lt;(INT(INPUT!$I$1)-INPUT!$I$2),"Off Meds",IF(C18742&lt;=(INT(INPUT!$I$1)+INPUT!$I$2),"Washout","On Meds"))))</f>
        <v/>
      </c>
      <c r="F18742">
        <f>IF(B18742="","",1.509*(LN(B18742)^1.084-5.381))</f>
        <v/>
      </c>
      <c r="G18742">
        <f>IF(F18742="","",IF(F18742&lt;0,10*F18742^2,0))</f>
        <v/>
      </c>
      <c r="H18742">
        <f>IF(F18742="","",IF(F18742&gt;0,10*F18742^2,0))</f>
        <v/>
      </c>
    </row>
    <row r="18743">
      <c r="A18743">
        <f>Input!A18743</f>
        <v/>
      </c>
      <c r="B18743">
        <f>IF(ISNUMBER(Input!B18743),IF(AND(Input!B18743&gt;=20,Input!B18743&lt;=700),Input!B18743,""),"")</f>
        <v/>
      </c>
      <c r="C18743">
        <f>IF(B18743="","",INT(A18743))</f>
        <v/>
      </c>
      <c r="D18743">
        <f>IF(B18743="","",HOUR(A18743))</f>
        <v/>
      </c>
      <c r="E18743">
        <f>IF(B18743="","",IF(INPUT!$I$1="","",IF(C18743&lt;(INT(INPUT!$I$1)-INPUT!$I$2),"Off Meds",IF(C18743&lt;=(INT(INPUT!$I$1)+INPUT!$I$2),"Washout","On Meds"))))</f>
        <v/>
      </c>
      <c r="F18743">
        <f>IF(B18743="","",1.509*(LN(B18743)^1.084-5.381))</f>
        <v/>
      </c>
      <c r="G18743">
        <f>IF(F18743="","",IF(F18743&lt;0,10*F18743^2,0))</f>
        <v/>
      </c>
      <c r="H18743">
        <f>IF(F18743="","",IF(F18743&gt;0,10*F18743^2,0))</f>
        <v/>
      </c>
    </row>
    <row r="18744">
      <c r="A18744">
        <f>Input!A18744</f>
        <v/>
      </c>
      <c r="B18744">
        <f>IF(ISNUMBER(Input!B18744),IF(AND(Input!B18744&gt;=20,Input!B18744&lt;=700),Input!B18744,""),"")</f>
        <v/>
      </c>
      <c r="C18744">
        <f>IF(B18744="","",INT(A18744))</f>
        <v/>
      </c>
      <c r="D18744">
        <f>IF(B18744="","",HOUR(A18744))</f>
        <v/>
      </c>
      <c r="E18744">
        <f>IF(B18744="","",IF(INPUT!$I$1="","",IF(C18744&lt;(INT(INPUT!$I$1)-INPUT!$I$2),"Off Meds",IF(C18744&lt;=(INT(INPUT!$I$1)+INPUT!$I$2),"Washout","On Meds"))))</f>
        <v/>
      </c>
      <c r="F18744">
        <f>IF(B18744="","",1.509*(LN(B18744)^1.084-5.381))</f>
        <v/>
      </c>
      <c r="G18744">
        <f>IF(F18744="","",IF(F18744&lt;0,10*F18744^2,0))</f>
        <v/>
      </c>
      <c r="H18744">
        <f>IF(F18744="","",IF(F18744&gt;0,10*F18744^2,0))</f>
        <v/>
      </c>
    </row>
    <row r="18745">
      <c r="A18745">
        <f>Input!A18745</f>
        <v/>
      </c>
      <c r="B18745">
        <f>IF(ISNUMBER(Input!B18745),IF(AND(Input!B18745&gt;=20,Input!B18745&lt;=700),Input!B18745,""),"")</f>
        <v/>
      </c>
      <c r="C18745">
        <f>IF(B18745="","",INT(A18745))</f>
        <v/>
      </c>
      <c r="D18745">
        <f>IF(B18745="","",HOUR(A18745))</f>
        <v/>
      </c>
      <c r="E18745">
        <f>IF(B18745="","",IF(INPUT!$I$1="","",IF(C18745&lt;(INT(INPUT!$I$1)-INPUT!$I$2),"Off Meds",IF(C18745&lt;=(INT(INPUT!$I$1)+INPUT!$I$2),"Washout","On Meds"))))</f>
        <v/>
      </c>
      <c r="F18745">
        <f>IF(B18745="","",1.509*(LN(B18745)^1.084-5.381))</f>
        <v/>
      </c>
      <c r="G18745">
        <f>IF(F18745="","",IF(F18745&lt;0,10*F18745^2,0))</f>
        <v/>
      </c>
      <c r="H18745">
        <f>IF(F18745="","",IF(F18745&gt;0,10*F18745^2,0))</f>
        <v/>
      </c>
    </row>
    <row r="18746">
      <c r="A18746">
        <f>Input!A18746</f>
        <v/>
      </c>
      <c r="B18746">
        <f>IF(ISNUMBER(Input!B18746),IF(AND(Input!B18746&gt;=20,Input!B18746&lt;=700),Input!B18746,""),"")</f>
        <v/>
      </c>
      <c r="C18746">
        <f>IF(B18746="","",INT(A18746))</f>
        <v/>
      </c>
      <c r="D18746">
        <f>IF(B18746="","",HOUR(A18746))</f>
        <v/>
      </c>
      <c r="E18746">
        <f>IF(B18746="","",IF(INPUT!$I$1="","",IF(C18746&lt;(INT(INPUT!$I$1)-INPUT!$I$2),"Off Meds",IF(C18746&lt;=(INT(INPUT!$I$1)+INPUT!$I$2),"Washout","On Meds"))))</f>
        <v/>
      </c>
      <c r="F18746">
        <f>IF(B18746="","",1.509*(LN(B18746)^1.084-5.381))</f>
        <v/>
      </c>
      <c r="G18746">
        <f>IF(F18746="","",IF(F18746&lt;0,10*F18746^2,0))</f>
        <v/>
      </c>
      <c r="H18746">
        <f>IF(F18746="","",IF(F18746&gt;0,10*F18746^2,0))</f>
        <v/>
      </c>
    </row>
    <row r="18747">
      <c r="A18747">
        <f>Input!A18747</f>
        <v/>
      </c>
      <c r="B18747">
        <f>IF(ISNUMBER(Input!B18747),IF(AND(Input!B18747&gt;=20,Input!B18747&lt;=700),Input!B18747,""),"")</f>
        <v/>
      </c>
      <c r="C18747">
        <f>IF(B18747="","",INT(A18747))</f>
        <v/>
      </c>
      <c r="D18747">
        <f>IF(B18747="","",HOUR(A18747))</f>
        <v/>
      </c>
      <c r="E18747">
        <f>IF(B18747="","",IF(INPUT!$I$1="","",IF(C18747&lt;(INT(INPUT!$I$1)-INPUT!$I$2),"Off Meds",IF(C18747&lt;=(INT(INPUT!$I$1)+INPUT!$I$2),"Washout","On Meds"))))</f>
        <v/>
      </c>
      <c r="F18747">
        <f>IF(B18747="","",1.509*(LN(B18747)^1.084-5.381))</f>
        <v/>
      </c>
      <c r="G18747">
        <f>IF(F18747="","",IF(F18747&lt;0,10*F18747^2,0))</f>
        <v/>
      </c>
      <c r="H18747">
        <f>IF(F18747="","",IF(F18747&gt;0,10*F18747^2,0))</f>
        <v/>
      </c>
    </row>
    <row r="18748">
      <c r="A18748">
        <f>Input!A18748</f>
        <v/>
      </c>
      <c r="B18748">
        <f>IF(ISNUMBER(Input!B18748),IF(AND(Input!B18748&gt;=20,Input!B18748&lt;=700),Input!B18748,""),"")</f>
        <v/>
      </c>
      <c r="C18748">
        <f>IF(B18748="","",INT(A18748))</f>
        <v/>
      </c>
      <c r="D18748">
        <f>IF(B18748="","",HOUR(A18748))</f>
        <v/>
      </c>
      <c r="E18748">
        <f>IF(B18748="","",IF(INPUT!$I$1="","",IF(C18748&lt;(INT(INPUT!$I$1)-INPUT!$I$2),"Off Meds",IF(C18748&lt;=(INT(INPUT!$I$1)+INPUT!$I$2),"Washout","On Meds"))))</f>
        <v/>
      </c>
      <c r="F18748">
        <f>IF(B18748="","",1.509*(LN(B18748)^1.084-5.381))</f>
        <v/>
      </c>
      <c r="G18748">
        <f>IF(F18748="","",IF(F18748&lt;0,10*F18748^2,0))</f>
        <v/>
      </c>
      <c r="H18748">
        <f>IF(F18748="","",IF(F18748&gt;0,10*F18748^2,0))</f>
        <v/>
      </c>
    </row>
    <row r="18749">
      <c r="A18749">
        <f>Input!A18749</f>
        <v/>
      </c>
      <c r="B18749">
        <f>IF(ISNUMBER(Input!B18749),IF(AND(Input!B18749&gt;=20,Input!B18749&lt;=700),Input!B18749,""),"")</f>
        <v/>
      </c>
      <c r="C18749">
        <f>IF(B18749="","",INT(A18749))</f>
        <v/>
      </c>
      <c r="D18749">
        <f>IF(B18749="","",HOUR(A18749))</f>
        <v/>
      </c>
      <c r="E18749">
        <f>IF(B18749="","",IF(INPUT!$I$1="","",IF(C18749&lt;(INT(INPUT!$I$1)-INPUT!$I$2),"Off Meds",IF(C18749&lt;=(INT(INPUT!$I$1)+INPUT!$I$2),"Washout","On Meds"))))</f>
        <v/>
      </c>
      <c r="F18749">
        <f>IF(B18749="","",1.509*(LN(B18749)^1.084-5.381))</f>
        <v/>
      </c>
      <c r="G18749">
        <f>IF(F18749="","",IF(F18749&lt;0,10*F18749^2,0))</f>
        <v/>
      </c>
      <c r="H18749">
        <f>IF(F18749="","",IF(F18749&gt;0,10*F18749^2,0))</f>
        <v/>
      </c>
    </row>
    <row r="18750">
      <c r="A18750">
        <f>Input!A18750</f>
        <v/>
      </c>
      <c r="B18750">
        <f>IF(ISNUMBER(Input!B18750),IF(AND(Input!B18750&gt;=20,Input!B18750&lt;=700),Input!B18750,""),"")</f>
        <v/>
      </c>
      <c r="C18750">
        <f>IF(B18750="","",INT(A18750))</f>
        <v/>
      </c>
      <c r="D18750">
        <f>IF(B18750="","",HOUR(A18750))</f>
        <v/>
      </c>
      <c r="E18750">
        <f>IF(B18750="","",IF(INPUT!$I$1="","",IF(C18750&lt;(INT(INPUT!$I$1)-INPUT!$I$2),"Off Meds",IF(C18750&lt;=(INT(INPUT!$I$1)+INPUT!$I$2),"Washout","On Meds"))))</f>
        <v/>
      </c>
      <c r="F18750">
        <f>IF(B18750="","",1.509*(LN(B18750)^1.084-5.381))</f>
        <v/>
      </c>
      <c r="G18750">
        <f>IF(F18750="","",IF(F18750&lt;0,10*F18750^2,0))</f>
        <v/>
      </c>
      <c r="H18750">
        <f>IF(F18750="","",IF(F18750&gt;0,10*F18750^2,0))</f>
        <v/>
      </c>
    </row>
    <row r="18751">
      <c r="A18751">
        <f>Input!A18751</f>
        <v/>
      </c>
      <c r="B18751">
        <f>IF(ISNUMBER(Input!B18751),IF(AND(Input!B18751&gt;=20,Input!B18751&lt;=700),Input!B18751,""),"")</f>
        <v/>
      </c>
      <c r="C18751">
        <f>IF(B18751="","",INT(A18751))</f>
        <v/>
      </c>
      <c r="D18751">
        <f>IF(B18751="","",HOUR(A18751))</f>
        <v/>
      </c>
      <c r="E18751">
        <f>IF(B18751="","",IF(INPUT!$I$1="","",IF(C18751&lt;(INT(INPUT!$I$1)-INPUT!$I$2),"Off Meds",IF(C18751&lt;=(INT(INPUT!$I$1)+INPUT!$I$2),"Washout","On Meds"))))</f>
        <v/>
      </c>
      <c r="F18751">
        <f>IF(B18751="","",1.509*(LN(B18751)^1.084-5.381))</f>
        <v/>
      </c>
      <c r="G18751">
        <f>IF(F18751="","",IF(F18751&lt;0,10*F18751^2,0))</f>
        <v/>
      </c>
      <c r="H18751">
        <f>IF(F18751="","",IF(F18751&gt;0,10*F18751^2,0))</f>
        <v/>
      </c>
    </row>
    <row r="18752">
      <c r="A18752">
        <f>Input!A18752</f>
        <v/>
      </c>
      <c r="B18752">
        <f>IF(ISNUMBER(Input!B18752),IF(AND(Input!B18752&gt;=20,Input!B18752&lt;=700),Input!B18752,""),"")</f>
        <v/>
      </c>
      <c r="C18752">
        <f>IF(B18752="","",INT(A18752))</f>
        <v/>
      </c>
      <c r="D18752">
        <f>IF(B18752="","",HOUR(A18752))</f>
        <v/>
      </c>
      <c r="E18752">
        <f>IF(B18752="","",IF(INPUT!$I$1="","",IF(C18752&lt;(INT(INPUT!$I$1)-INPUT!$I$2),"Off Meds",IF(C18752&lt;=(INT(INPUT!$I$1)+INPUT!$I$2),"Washout","On Meds"))))</f>
        <v/>
      </c>
      <c r="F18752">
        <f>IF(B18752="","",1.509*(LN(B18752)^1.084-5.381))</f>
        <v/>
      </c>
      <c r="G18752">
        <f>IF(F18752="","",IF(F18752&lt;0,10*F18752^2,0))</f>
        <v/>
      </c>
      <c r="H18752">
        <f>IF(F18752="","",IF(F18752&gt;0,10*F18752^2,0))</f>
        <v/>
      </c>
    </row>
    <row r="18753">
      <c r="A18753">
        <f>Input!A18753</f>
        <v/>
      </c>
      <c r="B18753">
        <f>IF(ISNUMBER(Input!B18753),IF(AND(Input!B18753&gt;=20,Input!B18753&lt;=700),Input!B18753,""),"")</f>
        <v/>
      </c>
      <c r="C18753">
        <f>IF(B18753="","",INT(A18753))</f>
        <v/>
      </c>
      <c r="D18753">
        <f>IF(B18753="","",HOUR(A18753))</f>
        <v/>
      </c>
      <c r="E18753">
        <f>IF(B18753="","",IF(INPUT!$I$1="","",IF(C18753&lt;(INT(INPUT!$I$1)-INPUT!$I$2),"Off Meds",IF(C18753&lt;=(INT(INPUT!$I$1)+INPUT!$I$2),"Washout","On Meds"))))</f>
        <v/>
      </c>
      <c r="F18753">
        <f>IF(B18753="","",1.509*(LN(B18753)^1.084-5.381))</f>
        <v/>
      </c>
      <c r="G18753">
        <f>IF(F18753="","",IF(F18753&lt;0,10*F18753^2,0))</f>
        <v/>
      </c>
      <c r="H18753">
        <f>IF(F18753="","",IF(F18753&gt;0,10*F18753^2,0))</f>
        <v/>
      </c>
    </row>
    <row r="18754">
      <c r="A18754">
        <f>Input!A18754</f>
        <v/>
      </c>
      <c r="B18754">
        <f>IF(ISNUMBER(Input!B18754),IF(AND(Input!B18754&gt;=20,Input!B18754&lt;=700),Input!B18754,""),"")</f>
        <v/>
      </c>
      <c r="C18754">
        <f>IF(B18754="","",INT(A18754))</f>
        <v/>
      </c>
      <c r="D18754">
        <f>IF(B18754="","",HOUR(A18754))</f>
        <v/>
      </c>
      <c r="E18754">
        <f>IF(B18754="","",IF(INPUT!$I$1="","",IF(C18754&lt;(INT(INPUT!$I$1)-INPUT!$I$2),"Off Meds",IF(C18754&lt;=(INT(INPUT!$I$1)+INPUT!$I$2),"Washout","On Meds"))))</f>
        <v/>
      </c>
      <c r="F18754">
        <f>IF(B18754="","",1.509*(LN(B18754)^1.084-5.381))</f>
        <v/>
      </c>
      <c r="G18754">
        <f>IF(F18754="","",IF(F18754&lt;0,10*F18754^2,0))</f>
        <v/>
      </c>
      <c r="H18754">
        <f>IF(F18754="","",IF(F18754&gt;0,10*F18754^2,0))</f>
        <v/>
      </c>
    </row>
    <row r="18755">
      <c r="A18755">
        <f>Input!A18755</f>
        <v/>
      </c>
      <c r="B18755">
        <f>IF(ISNUMBER(Input!B18755),IF(AND(Input!B18755&gt;=20,Input!B18755&lt;=700),Input!B18755,""),"")</f>
        <v/>
      </c>
      <c r="C18755">
        <f>IF(B18755="","",INT(A18755))</f>
        <v/>
      </c>
      <c r="D18755">
        <f>IF(B18755="","",HOUR(A18755))</f>
        <v/>
      </c>
      <c r="E18755">
        <f>IF(B18755="","",IF(INPUT!$I$1="","",IF(C18755&lt;(INT(INPUT!$I$1)-INPUT!$I$2),"Off Meds",IF(C18755&lt;=(INT(INPUT!$I$1)+INPUT!$I$2),"Washout","On Meds"))))</f>
        <v/>
      </c>
      <c r="F18755">
        <f>IF(B18755="","",1.509*(LN(B18755)^1.084-5.381))</f>
        <v/>
      </c>
      <c r="G18755">
        <f>IF(F18755="","",IF(F18755&lt;0,10*F18755^2,0))</f>
        <v/>
      </c>
      <c r="H18755">
        <f>IF(F18755="","",IF(F18755&gt;0,10*F18755^2,0))</f>
        <v/>
      </c>
    </row>
    <row r="18756">
      <c r="A18756">
        <f>Input!A18756</f>
        <v/>
      </c>
      <c r="B18756">
        <f>IF(ISNUMBER(Input!B18756),IF(AND(Input!B18756&gt;=20,Input!B18756&lt;=700),Input!B18756,""),"")</f>
        <v/>
      </c>
      <c r="C18756">
        <f>IF(B18756="","",INT(A18756))</f>
        <v/>
      </c>
      <c r="D18756">
        <f>IF(B18756="","",HOUR(A18756))</f>
        <v/>
      </c>
      <c r="E18756">
        <f>IF(B18756="","",IF(INPUT!$I$1="","",IF(C18756&lt;(INT(INPUT!$I$1)-INPUT!$I$2),"Off Meds",IF(C18756&lt;=(INT(INPUT!$I$1)+INPUT!$I$2),"Washout","On Meds"))))</f>
        <v/>
      </c>
      <c r="F18756">
        <f>IF(B18756="","",1.509*(LN(B18756)^1.084-5.381))</f>
        <v/>
      </c>
      <c r="G18756">
        <f>IF(F18756="","",IF(F18756&lt;0,10*F18756^2,0))</f>
        <v/>
      </c>
      <c r="H18756">
        <f>IF(F18756="","",IF(F18756&gt;0,10*F18756^2,0))</f>
        <v/>
      </c>
    </row>
    <row r="18757">
      <c r="A18757">
        <f>Input!A18757</f>
        <v/>
      </c>
      <c r="B18757">
        <f>IF(ISNUMBER(Input!B18757),IF(AND(Input!B18757&gt;=20,Input!B18757&lt;=700),Input!B18757,""),"")</f>
        <v/>
      </c>
      <c r="C18757">
        <f>IF(B18757="","",INT(A18757))</f>
        <v/>
      </c>
      <c r="D18757">
        <f>IF(B18757="","",HOUR(A18757))</f>
        <v/>
      </c>
      <c r="E18757">
        <f>IF(B18757="","",IF(INPUT!$I$1="","",IF(C18757&lt;(INT(INPUT!$I$1)-INPUT!$I$2),"Off Meds",IF(C18757&lt;=(INT(INPUT!$I$1)+INPUT!$I$2),"Washout","On Meds"))))</f>
        <v/>
      </c>
      <c r="F18757">
        <f>IF(B18757="","",1.509*(LN(B18757)^1.084-5.381))</f>
        <v/>
      </c>
      <c r="G18757">
        <f>IF(F18757="","",IF(F18757&lt;0,10*F18757^2,0))</f>
        <v/>
      </c>
      <c r="H18757">
        <f>IF(F18757="","",IF(F18757&gt;0,10*F18757^2,0))</f>
        <v/>
      </c>
    </row>
    <row r="18758">
      <c r="A18758">
        <f>Input!A18758</f>
        <v/>
      </c>
      <c r="B18758">
        <f>IF(ISNUMBER(Input!B18758),IF(AND(Input!B18758&gt;=20,Input!B18758&lt;=700),Input!B18758,""),"")</f>
        <v/>
      </c>
      <c r="C18758">
        <f>IF(B18758="","",INT(A18758))</f>
        <v/>
      </c>
      <c r="D18758">
        <f>IF(B18758="","",HOUR(A18758))</f>
        <v/>
      </c>
      <c r="E18758">
        <f>IF(B18758="","",IF(INPUT!$I$1="","",IF(C18758&lt;(INT(INPUT!$I$1)-INPUT!$I$2),"Off Meds",IF(C18758&lt;=(INT(INPUT!$I$1)+INPUT!$I$2),"Washout","On Meds"))))</f>
        <v/>
      </c>
      <c r="F18758">
        <f>IF(B18758="","",1.509*(LN(B18758)^1.084-5.381))</f>
        <v/>
      </c>
      <c r="G18758">
        <f>IF(F18758="","",IF(F18758&lt;0,10*F18758^2,0))</f>
        <v/>
      </c>
      <c r="H18758">
        <f>IF(F18758="","",IF(F18758&gt;0,10*F18758^2,0))</f>
        <v/>
      </c>
    </row>
    <row r="18759">
      <c r="A18759">
        <f>Input!A18759</f>
        <v/>
      </c>
      <c r="B18759">
        <f>IF(ISNUMBER(Input!B18759),IF(AND(Input!B18759&gt;=20,Input!B18759&lt;=700),Input!B18759,""),"")</f>
        <v/>
      </c>
      <c r="C18759">
        <f>IF(B18759="","",INT(A18759))</f>
        <v/>
      </c>
      <c r="D18759">
        <f>IF(B18759="","",HOUR(A18759))</f>
        <v/>
      </c>
      <c r="E18759">
        <f>IF(B18759="","",IF(INPUT!$I$1="","",IF(C18759&lt;(INT(INPUT!$I$1)-INPUT!$I$2),"Off Meds",IF(C18759&lt;=(INT(INPUT!$I$1)+INPUT!$I$2),"Washout","On Meds"))))</f>
        <v/>
      </c>
      <c r="F18759">
        <f>IF(B18759="","",1.509*(LN(B18759)^1.084-5.381))</f>
        <v/>
      </c>
      <c r="G18759">
        <f>IF(F18759="","",IF(F18759&lt;0,10*F18759^2,0))</f>
        <v/>
      </c>
      <c r="H18759">
        <f>IF(F18759="","",IF(F18759&gt;0,10*F18759^2,0))</f>
        <v/>
      </c>
    </row>
    <row r="18760">
      <c r="A18760">
        <f>Input!A18760</f>
        <v/>
      </c>
      <c r="B18760">
        <f>IF(ISNUMBER(Input!B18760),IF(AND(Input!B18760&gt;=20,Input!B18760&lt;=700),Input!B18760,""),"")</f>
        <v/>
      </c>
      <c r="C18760">
        <f>IF(B18760="","",INT(A18760))</f>
        <v/>
      </c>
      <c r="D18760">
        <f>IF(B18760="","",HOUR(A18760))</f>
        <v/>
      </c>
      <c r="E18760">
        <f>IF(B18760="","",IF(INPUT!$I$1="","",IF(C18760&lt;(INT(INPUT!$I$1)-INPUT!$I$2),"Off Meds",IF(C18760&lt;=(INT(INPUT!$I$1)+INPUT!$I$2),"Washout","On Meds"))))</f>
        <v/>
      </c>
      <c r="F18760">
        <f>IF(B18760="","",1.509*(LN(B18760)^1.084-5.381))</f>
        <v/>
      </c>
      <c r="G18760">
        <f>IF(F18760="","",IF(F18760&lt;0,10*F18760^2,0))</f>
        <v/>
      </c>
      <c r="H18760">
        <f>IF(F18760="","",IF(F18760&gt;0,10*F18760^2,0))</f>
        <v/>
      </c>
    </row>
    <row r="18761">
      <c r="A18761">
        <f>Input!A18761</f>
        <v/>
      </c>
      <c r="B18761">
        <f>IF(ISNUMBER(Input!B18761),IF(AND(Input!B18761&gt;=20,Input!B18761&lt;=700),Input!B18761,""),"")</f>
        <v/>
      </c>
      <c r="C18761">
        <f>IF(B18761="","",INT(A18761))</f>
        <v/>
      </c>
      <c r="D18761">
        <f>IF(B18761="","",HOUR(A18761))</f>
        <v/>
      </c>
      <c r="E18761">
        <f>IF(B18761="","",IF(INPUT!$I$1="","",IF(C18761&lt;(INT(INPUT!$I$1)-INPUT!$I$2),"Off Meds",IF(C18761&lt;=(INT(INPUT!$I$1)+INPUT!$I$2),"Washout","On Meds"))))</f>
        <v/>
      </c>
      <c r="F18761">
        <f>IF(B18761="","",1.509*(LN(B18761)^1.084-5.381))</f>
        <v/>
      </c>
      <c r="G18761">
        <f>IF(F18761="","",IF(F18761&lt;0,10*F18761^2,0))</f>
        <v/>
      </c>
      <c r="H18761">
        <f>IF(F18761="","",IF(F18761&gt;0,10*F18761^2,0))</f>
        <v/>
      </c>
    </row>
    <row r="18762">
      <c r="A18762">
        <f>Input!A18762</f>
        <v/>
      </c>
      <c r="B18762">
        <f>IF(ISNUMBER(Input!B18762),IF(AND(Input!B18762&gt;=20,Input!B18762&lt;=700),Input!B18762,""),"")</f>
        <v/>
      </c>
      <c r="C18762">
        <f>IF(B18762="","",INT(A18762))</f>
        <v/>
      </c>
      <c r="D18762">
        <f>IF(B18762="","",HOUR(A18762))</f>
        <v/>
      </c>
      <c r="E18762">
        <f>IF(B18762="","",IF(INPUT!$I$1="","",IF(C18762&lt;(INT(INPUT!$I$1)-INPUT!$I$2),"Off Meds",IF(C18762&lt;=(INT(INPUT!$I$1)+INPUT!$I$2),"Washout","On Meds"))))</f>
        <v/>
      </c>
      <c r="F18762">
        <f>IF(B18762="","",1.509*(LN(B18762)^1.084-5.381))</f>
        <v/>
      </c>
      <c r="G18762">
        <f>IF(F18762="","",IF(F18762&lt;0,10*F18762^2,0))</f>
        <v/>
      </c>
      <c r="H18762">
        <f>IF(F18762="","",IF(F18762&gt;0,10*F18762^2,0))</f>
        <v/>
      </c>
    </row>
    <row r="18763">
      <c r="A18763">
        <f>Input!A18763</f>
        <v/>
      </c>
      <c r="B18763">
        <f>IF(ISNUMBER(Input!B18763),IF(AND(Input!B18763&gt;=20,Input!B18763&lt;=700),Input!B18763,""),"")</f>
        <v/>
      </c>
      <c r="C18763">
        <f>IF(B18763="","",INT(A18763))</f>
        <v/>
      </c>
      <c r="D18763">
        <f>IF(B18763="","",HOUR(A18763))</f>
        <v/>
      </c>
      <c r="E18763">
        <f>IF(B18763="","",IF(INPUT!$I$1="","",IF(C18763&lt;(INT(INPUT!$I$1)-INPUT!$I$2),"Off Meds",IF(C18763&lt;=(INT(INPUT!$I$1)+INPUT!$I$2),"Washout","On Meds"))))</f>
        <v/>
      </c>
      <c r="F18763">
        <f>IF(B18763="","",1.509*(LN(B18763)^1.084-5.381))</f>
        <v/>
      </c>
      <c r="G18763">
        <f>IF(F18763="","",IF(F18763&lt;0,10*F18763^2,0))</f>
        <v/>
      </c>
      <c r="H18763">
        <f>IF(F18763="","",IF(F18763&gt;0,10*F18763^2,0))</f>
        <v/>
      </c>
    </row>
    <row r="18764">
      <c r="A18764">
        <f>Input!A18764</f>
        <v/>
      </c>
      <c r="B18764">
        <f>IF(ISNUMBER(Input!B18764),IF(AND(Input!B18764&gt;=20,Input!B18764&lt;=700),Input!B18764,""),"")</f>
        <v/>
      </c>
      <c r="C18764">
        <f>IF(B18764="","",INT(A18764))</f>
        <v/>
      </c>
      <c r="D18764">
        <f>IF(B18764="","",HOUR(A18764))</f>
        <v/>
      </c>
      <c r="E18764">
        <f>IF(B18764="","",IF(INPUT!$I$1="","",IF(C18764&lt;(INT(INPUT!$I$1)-INPUT!$I$2),"Off Meds",IF(C18764&lt;=(INT(INPUT!$I$1)+INPUT!$I$2),"Washout","On Meds"))))</f>
        <v/>
      </c>
      <c r="F18764">
        <f>IF(B18764="","",1.509*(LN(B18764)^1.084-5.381))</f>
        <v/>
      </c>
      <c r="G18764">
        <f>IF(F18764="","",IF(F18764&lt;0,10*F18764^2,0))</f>
        <v/>
      </c>
      <c r="H18764">
        <f>IF(F18764="","",IF(F18764&gt;0,10*F18764^2,0))</f>
        <v/>
      </c>
    </row>
    <row r="18765">
      <c r="A18765">
        <f>Input!A18765</f>
        <v/>
      </c>
      <c r="B18765">
        <f>IF(ISNUMBER(Input!B18765),IF(AND(Input!B18765&gt;=20,Input!B18765&lt;=700),Input!B18765,""),"")</f>
        <v/>
      </c>
      <c r="C18765">
        <f>IF(B18765="","",INT(A18765))</f>
        <v/>
      </c>
      <c r="D18765">
        <f>IF(B18765="","",HOUR(A18765))</f>
        <v/>
      </c>
      <c r="E18765">
        <f>IF(B18765="","",IF(INPUT!$I$1="","",IF(C18765&lt;(INT(INPUT!$I$1)-INPUT!$I$2),"Off Meds",IF(C18765&lt;=(INT(INPUT!$I$1)+INPUT!$I$2),"Washout","On Meds"))))</f>
        <v/>
      </c>
      <c r="F18765">
        <f>IF(B18765="","",1.509*(LN(B18765)^1.084-5.381))</f>
        <v/>
      </c>
      <c r="G18765">
        <f>IF(F18765="","",IF(F18765&lt;0,10*F18765^2,0))</f>
        <v/>
      </c>
      <c r="H18765">
        <f>IF(F18765="","",IF(F18765&gt;0,10*F18765^2,0))</f>
        <v/>
      </c>
    </row>
    <row r="18766">
      <c r="A18766">
        <f>Input!A18766</f>
        <v/>
      </c>
      <c r="B18766">
        <f>IF(ISNUMBER(Input!B18766),IF(AND(Input!B18766&gt;=20,Input!B18766&lt;=700),Input!B18766,""),"")</f>
        <v/>
      </c>
      <c r="C18766">
        <f>IF(B18766="","",INT(A18766))</f>
        <v/>
      </c>
      <c r="D18766">
        <f>IF(B18766="","",HOUR(A18766))</f>
        <v/>
      </c>
      <c r="E18766">
        <f>IF(B18766="","",IF(INPUT!$I$1="","",IF(C18766&lt;(INT(INPUT!$I$1)-INPUT!$I$2),"Off Meds",IF(C18766&lt;=(INT(INPUT!$I$1)+INPUT!$I$2),"Washout","On Meds"))))</f>
        <v/>
      </c>
      <c r="F18766">
        <f>IF(B18766="","",1.509*(LN(B18766)^1.084-5.381))</f>
        <v/>
      </c>
      <c r="G18766">
        <f>IF(F18766="","",IF(F18766&lt;0,10*F18766^2,0))</f>
        <v/>
      </c>
      <c r="H18766">
        <f>IF(F18766="","",IF(F18766&gt;0,10*F18766^2,0))</f>
        <v/>
      </c>
    </row>
    <row r="18767">
      <c r="A18767">
        <f>Input!A18767</f>
        <v/>
      </c>
      <c r="B18767">
        <f>IF(ISNUMBER(Input!B18767),IF(AND(Input!B18767&gt;=20,Input!B18767&lt;=700),Input!B18767,""),"")</f>
        <v/>
      </c>
      <c r="C18767">
        <f>IF(B18767="","",INT(A18767))</f>
        <v/>
      </c>
      <c r="D18767">
        <f>IF(B18767="","",HOUR(A18767))</f>
        <v/>
      </c>
      <c r="E18767">
        <f>IF(B18767="","",IF(INPUT!$I$1="","",IF(C18767&lt;(INT(INPUT!$I$1)-INPUT!$I$2),"Off Meds",IF(C18767&lt;=(INT(INPUT!$I$1)+INPUT!$I$2),"Washout","On Meds"))))</f>
        <v/>
      </c>
      <c r="F18767">
        <f>IF(B18767="","",1.509*(LN(B18767)^1.084-5.381))</f>
        <v/>
      </c>
      <c r="G18767">
        <f>IF(F18767="","",IF(F18767&lt;0,10*F18767^2,0))</f>
        <v/>
      </c>
      <c r="H18767">
        <f>IF(F18767="","",IF(F18767&gt;0,10*F18767^2,0))</f>
        <v/>
      </c>
    </row>
    <row r="18768">
      <c r="A18768">
        <f>Input!A18768</f>
        <v/>
      </c>
      <c r="B18768">
        <f>IF(ISNUMBER(Input!B18768),IF(AND(Input!B18768&gt;=20,Input!B18768&lt;=700),Input!B18768,""),"")</f>
        <v/>
      </c>
      <c r="C18768">
        <f>IF(B18768="","",INT(A18768))</f>
        <v/>
      </c>
      <c r="D18768">
        <f>IF(B18768="","",HOUR(A18768))</f>
        <v/>
      </c>
      <c r="E18768">
        <f>IF(B18768="","",IF(INPUT!$I$1="","",IF(C18768&lt;(INT(INPUT!$I$1)-INPUT!$I$2),"Off Meds",IF(C18768&lt;=(INT(INPUT!$I$1)+INPUT!$I$2),"Washout","On Meds"))))</f>
        <v/>
      </c>
      <c r="F18768">
        <f>IF(B18768="","",1.509*(LN(B18768)^1.084-5.381))</f>
        <v/>
      </c>
      <c r="G18768">
        <f>IF(F18768="","",IF(F18768&lt;0,10*F18768^2,0))</f>
        <v/>
      </c>
      <c r="H18768">
        <f>IF(F18768="","",IF(F18768&gt;0,10*F18768^2,0))</f>
        <v/>
      </c>
    </row>
    <row r="18769">
      <c r="A18769">
        <f>Input!A18769</f>
        <v/>
      </c>
      <c r="B18769">
        <f>IF(ISNUMBER(Input!B18769),IF(AND(Input!B18769&gt;=20,Input!B18769&lt;=700),Input!B18769,""),"")</f>
        <v/>
      </c>
      <c r="C18769">
        <f>IF(B18769="","",INT(A18769))</f>
        <v/>
      </c>
      <c r="D18769">
        <f>IF(B18769="","",HOUR(A18769))</f>
        <v/>
      </c>
      <c r="E18769">
        <f>IF(B18769="","",IF(INPUT!$I$1="","",IF(C18769&lt;(INT(INPUT!$I$1)-INPUT!$I$2),"Off Meds",IF(C18769&lt;=(INT(INPUT!$I$1)+INPUT!$I$2),"Washout","On Meds"))))</f>
        <v/>
      </c>
      <c r="F18769">
        <f>IF(B18769="","",1.509*(LN(B18769)^1.084-5.381))</f>
        <v/>
      </c>
      <c r="G18769">
        <f>IF(F18769="","",IF(F18769&lt;0,10*F18769^2,0))</f>
        <v/>
      </c>
      <c r="H18769">
        <f>IF(F18769="","",IF(F18769&gt;0,10*F18769^2,0))</f>
        <v/>
      </c>
    </row>
    <row r="18770">
      <c r="A18770">
        <f>Input!A18770</f>
        <v/>
      </c>
      <c r="B18770">
        <f>IF(ISNUMBER(Input!B18770),IF(AND(Input!B18770&gt;=20,Input!B18770&lt;=700),Input!B18770,""),"")</f>
        <v/>
      </c>
      <c r="C18770">
        <f>IF(B18770="","",INT(A18770))</f>
        <v/>
      </c>
      <c r="D18770">
        <f>IF(B18770="","",HOUR(A18770))</f>
        <v/>
      </c>
      <c r="E18770">
        <f>IF(B18770="","",IF(INPUT!$I$1="","",IF(C18770&lt;(INT(INPUT!$I$1)-INPUT!$I$2),"Off Meds",IF(C18770&lt;=(INT(INPUT!$I$1)+INPUT!$I$2),"Washout","On Meds"))))</f>
        <v/>
      </c>
      <c r="F18770">
        <f>IF(B18770="","",1.509*(LN(B18770)^1.084-5.381))</f>
        <v/>
      </c>
      <c r="G18770">
        <f>IF(F18770="","",IF(F18770&lt;0,10*F18770^2,0))</f>
        <v/>
      </c>
      <c r="H18770">
        <f>IF(F18770="","",IF(F18770&gt;0,10*F18770^2,0))</f>
        <v/>
      </c>
    </row>
    <row r="18771">
      <c r="A18771">
        <f>Input!A18771</f>
        <v/>
      </c>
      <c r="B18771">
        <f>IF(ISNUMBER(Input!B18771),IF(AND(Input!B18771&gt;=20,Input!B18771&lt;=700),Input!B18771,""),"")</f>
        <v/>
      </c>
      <c r="C18771">
        <f>IF(B18771="","",INT(A18771))</f>
        <v/>
      </c>
      <c r="D18771">
        <f>IF(B18771="","",HOUR(A18771))</f>
        <v/>
      </c>
      <c r="E18771">
        <f>IF(B18771="","",IF(INPUT!$I$1="","",IF(C18771&lt;(INT(INPUT!$I$1)-INPUT!$I$2),"Off Meds",IF(C18771&lt;=(INT(INPUT!$I$1)+INPUT!$I$2),"Washout","On Meds"))))</f>
        <v/>
      </c>
      <c r="F18771">
        <f>IF(B18771="","",1.509*(LN(B18771)^1.084-5.381))</f>
        <v/>
      </c>
      <c r="G18771">
        <f>IF(F18771="","",IF(F18771&lt;0,10*F18771^2,0))</f>
        <v/>
      </c>
      <c r="H18771">
        <f>IF(F18771="","",IF(F18771&gt;0,10*F18771^2,0))</f>
        <v/>
      </c>
    </row>
    <row r="18772">
      <c r="A18772">
        <f>Input!A18772</f>
        <v/>
      </c>
      <c r="B18772">
        <f>IF(ISNUMBER(Input!B18772),IF(AND(Input!B18772&gt;=20,Input!B18772&lt;=700),Input!B18772,""),"")</f>
        <v/>
      </c>
      <c r="C18772">
        <f>IF(B18772="","",INT(A18772))</f>
        <v/>
      </c>
      <c r="D18772">
        <f>IF(B18772="","",HOUR(A18772))</f>
        <v/>
      </c>
      <c r="E18772">
        <f>IF(B18772="","",IF(INPUT!$I$1="","",IF(C18772&lt;(INT(INPUT!$I$1)-INPUT!$I$2),"Off Meds",IF(C18772&lt;=(INT(INPUT!$I$1)+INPUT!$I$2),"Washout","On Meds"))))</f>
        <v/>
      </c>
      <c r="F18772">
        <f>IF(B18772="","",1.509*(LN(B18772)^1.084-5.381))</f>
        <v/>
      </c>
      <c r="G18772">
        <f>IF(F18772="","",IF(F18772&lt;0,10*F18772^2,0))</f>
        <v/>
      </c>
      <c r="H18772">
        <f>IF(F18772="","",IF(F18772&gt;0,10*F18772^2,0))</f>
        <v/>
      </c>
    </row>
    <row r="18773">
      <c r="A18773">
        <f>Input!A18773</f>
        <v/>
      </c>
      <c r="B18773">
        <f>IF(ISNUMBER(Input!B18773),IF(AND(Input!B18773&gt;=20,Input!B18773&lt;=700),Input!B18773,""),"")</f>
        <v/>
      </c>
      <c r="C18773">
        <f>IF(B18773="","",INT(A18773))</f>
        <v/>
      </c>
      <c r="D18773">
        <f>IF(B18773="","",HOUR(A18773))</f>
        <v/>
      </c>
      <c r="E18773">
        <f>IF(B18773="","",IF(INPUT!$I$1="","",IF(C18773&lt;(INT(INPUT!$I$1)-INPUT!$I$2),"Off Meds",IF(C18773&lt;=(INT(INPUT!$I$1)+INPUT!$I$2),"Washout","On Meds"))))</f>
        <v/>
      </c>
      <c r="F18773">
        <f>IF(B18773="","",1.509*(LN(B18773)^1.084-5.381))</f>
        <v/>
      </c>
      <c r="G18773">
        <f>IF(F18773="","",IF(F18773&lt;0,10*F18773^2,0))</f>
        <v/>
      </c>
      <c r="H18773">
        <f>IF(F18773="","",IF(F18773&gt;0,10*F18773^2,0))</f>
        <v/>
      </c>
    </row>
    <row r="18774">
      <c r="A18774">
        <f>Input!A18774</f>
        <v/>
      </c>
      <c r="B18774">
        <f>IF(ISNUMBER(Input!B18774),IF(AND(Input!B18774&gt;=20,Input!B18774&lt;=700),Input!B18774,""),"")</f>
        <v/>
      </c>
      <c r="C18774">
        <f>IF(B18774="","",INT(A18774))</f>
        <v/>
      </c>
      <c r="D18774">
        <f>IF(B18774="","",HOUR(A18774))</f>
        <v/>
      </c>
      <c r="E18774">
        <f>IF(B18774="","",IF(INPUT!$I$1="","",IF(C18774&lt;(INT(INPUT!$I$1)-INPUT!$I$2),"Off Meds",IF(C18774&lt;=(INT(INPUT!$I$1)+INPUT!$I$2),"Washout","On Meds"))))</f>
        <v/>
      </c>
      <c r="F18774">
        <f>IF(B18774="","",1.509*(LN(B18774)^1.084-5.381))</f>
        <v/>
      </c>
      <c r="G18774">
        <f>IF(F18774="","",IF(F18774&lt;0,10*F18774^2,0))</f>
        <v/>
      </c>
      <c r="H18774">
        <f>IF(F18774="","",IF(F18774&gt;0,10*F18774^2,0))</f>
        <v/>
      </c>
    </row>
    <row r="18775">
      <c r="A18775">
        <f>Input!A18775</f>
        <v/>
      </c>
      <c r="B18775">
        <f>IF(ISNUMBER(Input!B18775),IF(AND(Input!B18775&gt;=20,Input!B18775&lt;=700),Input!B18775,""),"")</f>
        <v/>
      </c>
      <c r="C18775">
        <f>IF(B18775="","",INT(A18775))</f>
        <v/>
      </c>
      <c r="D18775">
        <f>IF(B18775="","",HOUR(A18775))</f>
        <v/>
      </c>
      <c r="E18775">
        <f>IF(B18775="","",IF(INPUT!$I$1="","",IF(C18775&lt;(INT(INPUT!$I$1)-INPUT!$I$2),"Off Meds",IF(C18775&lt;=(INT(INPUT!$I$1)+INPUT!$I$2),"Washout","On Meds"))))</f>
        <v/>
      </c>
      <c r="F18775">
        <f>IF(B18775="","",1.509*(LN(B18775)^1.084-5.381))</f>
        <v/>
      </c>
      <c r="G18775">
        <f>IF(F18775="","",IF(F18775&lt;0,10*F18775^2,0))</f>
        <v/>
      </c>
      <c r="H18775">
        <f>IF(F18775="","",IF(F18775&gt;0,10*F18775^2,0))</f>
        <v/>
      </c>
    </row>
    <row r="18776">
      <c r="A18776">
        <f>Input!A18776</f>
        <v/>
      </c>
      <c r="B18776">
        <f>IF(ISNUMBER(Input!B18776),IF(AND(Input!B18776&gt;=20,Input!B18776&lt;=700),Input!B18776,""),"")</f>
        <v/>
      </c>
      <c r="C18776">
        <f>IF(B18776="","",INT(A18776))</f>
        <v/>
      </c>
      <c r="D18776">
        <f>IF(B18776="","",HOUR(A18776))</f>
        <v/>
      </c>
      <c r="E18776">
        <f>IF(B18776="","",IF(INPUT!$I$1="","",IF(C18776&lt;(INT(INPUT!$I$1)-INPUT!$I$2),"Off Meds",IF(C18776&lt;=(INT(INPUT!$I$1)+INPUT!$I$2),"Washout","On Meds"))))</f>
        <v/>
      </c>
      <c r="F18776">
        <f>IF(B18776="","",1.509*(LN(B18776)^1.084-5.381))</f>
        <v/>
      </c>
      <c r="G18776">
        <f>IF(F18776="","",IF(F18776&lt;0,10*F18776^2,0))</f>
        <v/>
      </c>
      <c r="H18776">
        <f>IF(F18776="","",IF(F18776&gt;0,10*F18776^2,0))</f>
        <v/>
      </c>
    </row>
    <row r="18777">
      <c r="A18777">
        <f>Input!A18777</f>
        <v/>
      </c>
      <c r="B18777">
        <f>IF(ISNUMBER(Input!B18777),IF(AND(Input!B18777&gt;=20,Input!B18777&lt;=700),Input!B18777,""),"")</f>
        <v/>
      </c>
      <c r="C18777">
        <f>IF(B18777="","",INT(A18777))</f>
        <v/>
      </c>
      <c r="D18777">
        <f>IF(B18777="","",HOUR(A18777))</f>
        <v/>
      </c>
      <c r="E18777">
        <f>IF(B18777="","",IF(INPUT!$I$1="","",IF(C18777&lt;(INT(INPUT!$I$1)-INPUT!$I$2),"Off Meds",IF(C18777&lt;=(INT(INPUT!$I$1)+INPUT!$I$2),"Washout","On Meds"))))</f>
        <v/>
      </c>
      <c r="F18777">
        <f>IF(B18777="","",1.509*(LN(B18777)^1.084-5.381))</f>
        <v/>
      </c>
      <c r="G18777">
        <f>IF(F18777="","",IF(F18777&lt;0,10*F18777^2,0))</f>
        <v/>
      </c>
      <c r="H18777">
        <f>IF(F18777="","",IF(F18777&gt;0,10*F18777^2,0))</f>
        <v/>
      </c>
    </row>
    <row r="18778">
      <c r="A18778">
        <f>Input!A18778</f>
        <v/>
      </c>
      <c r="B18778">
        <f>IF(ISNUMBER(Input!B18778),IF(AND(Input!B18778&gt;=20,Input!B18778&lt;=700),Input!B18778,""),"")</f>
        <v/>
      </c>
      <c r="C18778">
        <f>IF(B18778="","",INT(A18778))</f>
        <v/>
      </c>
      <c r="D18778">
        <f>IF(B18778="","",HOUR(A18778))</f>
        <v/>
      </c>
      <c r="E18778">
        <f>IF(B18778="","",IF(INPUT!$I$1="","",IF(C18778&lt;(INT(INPUT!$I$1)-INPUT!$I$2),"Off Meds",IF(C18778&lt;=(INT(INPUT!$I$1)+INPUT!$I$2),"Washout","On Meds"))))</f>
        <v/>
      </c>
      <c r="F18778">
        <f>IF(B18778="","",1.509*(LN(B18778)^1.084-5.381))</f>
        <v/>
      </c>
      <c r="G18778">
        <f>IF(F18778="","",IF(F18778&lt;0,10*F18778^2,0))</f>
        <v/>
      </c>
      <c r="H18778">
        <f>IF(F18778="","",IF(F18778&gt;0,10*F18778^2,0))</f>
        <v/>
      </c>
    </row>
    <row r="18779">
      <c r="A18779">
        <f>Input!A18779</f>
        <v/>
      </c>
      <c r="B18779">
        <f>IF(ISNUMBER(Input!B18779),IF(AND(Input!B18779&gt;=20,Input!B18779&lt;=700),Input!B18779,""),"")</f>
        <v/>
      </c>
      <c r="C18779">
        <f>IF(B18779="","",INT(A18779))</f>
        <v/>
      </c>
      <c r="D18779">
        <f>IF(B18779="","",HOUR(A18779))</f>
        <v/>
      </c>
      <c r="E18779">
        <f>IF(B18779="","",IF(INPUT!$I$1="","",IF(C18779&lt;(INT(INPUT!$I$1)-INPUT!$I$2),"Off Meds",IF(C18779&lt;=(INT(INPUT!$I$1)+INPUT!$I$2),"Washout","On Meds"))))</f>
        <v/>
      </c>
      <c r="F18779">
        <f>IF(B18779="","",1.509*(LN(B18779)^1.084-5.381))</f>
        <v/>
      </c>
      <c r="G18779">
        <f>IF(F18779="","",IF(F18779&lt;0,10*F18779^2,0))</f>
        <v/>
      </c>
      <c r="H18779">
        <f>IF(F18779="","",IF(F18779&gt;0,10*F18779^2,0))</f>
        <v/>
      </c>
    </row>
    <row r="18780">
      <c r="A18780">
        <f>Input!A18780</f>
        <v/>
      </c>
      <c r="B18780">
        <f>IF(ISNUMBER(Input!B18780),IF(AND(Input!B18780&gt;=20,Input!B18780&lt;=700),Input!B18780,""),"")</f>
        <v/>
      </c>
      <c r="C18780">
        <f>IF(B18780="","",INT(A18780))</f>
        <v/>
      </c>
      <c r="D18780">
        <f>IF(B18780="","",HOUR(A18780))</f>
        <v/>
      </c>
      <c r="E18780">
        <f>IF(B18780="","",IF(INPUT!$I$1="","",IF(C18780&lt;(INT(INPUT!$I$1)-INPUT!$I$2),"Off Meds",IF(C18780&lt;=(INT(INPUT!$I$1)+INPUT!$I$2),"Washout","On Meds"))))</f>
        <v/>
      </c>
      <c r="F18780">
        <f>IF(B18780="","",1.509*(LN(B18780)^1.084-5.381))</f>
        <v/>
      </c>
      <c r="G18780">
        <f>IF(F18780="","",IF(F18780&lt;0,10*F18780^2,0))</f>
        <v/>
      </c>
      <c r="H18780">
        <f>IF(F18780="","",IF(F18780&gt;0,10*F18780^2,0))</f>
        <v/>
      </c>
    </row>
    <row r="18781">
      <c r="A18781">
        <f>Input!A18781</f>
        <v/>
      </c>
      <c r="B18781">
        <f>IF(ISNUMBER(Input!B18781),IF(AND(Input!B18781&gt;=20,Input!B18781&lt;=700),Input!B18781,""),"")</f>
        <v/>
      </c>
      <c r="C18781">
        <f>IF(B18781="","",INT(A18781))</f>
        <v/>
      </c>
      <c r="D18781">
        <f>IF(B18781="","",HOUR(A18781))</f>
        <v/>
      </c>
      <c r="E18781">
        <f>IF(B18781="","",IF(INPUT!$I$1="","",IF(C18781&lt;(INT(INPUT!$I$1)-INPUT!$I$2),"Off Meds",IF(C18781&lt;=(INT(INPUT!$I$1)+INPUT!$I$2),"Washout","On Meds"))))</f>
        <v/>
      </c>
      <c r="F18781">
        <f>IF(B18781="","",1.509*(LN(B18781)^1.084-5.381))</f>
        <v/>
      </c>
      <c r="G18781">
        <f>IF(F18781="","",IF(F18781&lt;0,10*F18781^2,0))</f>
        <v/>
      </c>
      <c r="H18781">
        <f>IF(F18781="","",IF(F18781&gt;0,10*F18781^2,0))</f>
        <v/>
      </c>
    </row>
    <row r="18782">
      <c r="A18782">
        <f>Input!A18782</f>
        <v/>
      </c>
      <c r="B18782">
        <f>IF(ISNUMBER(Input!B18782),IF(AND(Input!B18782&gt;=20,Input!B18782&lt;=700),Input!B18782,""),"")</f>
        <v/>
      </c>
      <c r="C18782">
        <f>IF(B18782="","",INT(A18782))</f>
        <v/>
      </c>
      <c r="D18782">
        <f>IF(B18782="","",HOUR(A18782))</f>
        <v/>
      </c>
      <c r="E18782">
        <f>IF(B18782="","",IF(INPUT!$I$1="","",IF(C18782&lt;(INT(INPUT!$I$1)-INPUT!$I$2),"Off Meds",IF(C18782&lt;=(INT(INPUT!$I$1)+INPUT!$I$2),"Washout","On Meds"))))</f>
        <v/>
      </c>
      <c r="F18782">
        <f>IF(B18782="","",1.509*(LN(B18782)^1.084-5.381))</f>
        <v/>
      </c>
      <c r="G18782">
        <f>IF(F18782="","",IF(F18782&lt;0,10*F18782^2,0))</f>
        <v/>
      </c>
      <c r="H18782">
        <f>IF(F18782="","",IF(F18782&gt;0,10*F18782^2,0))</f>
        <v/>
      </c>
    </row>
    <row r="18783">
      <c r="A18783">
        <f>Input!A18783</f>
        <v/>
      </c>
      <c r="B18783">
        <f>IF(ISNUMBER(Input!B18783),IF(AND(Input!B18783&gt;=20,Input!B18783&lt;=700),Input!B18783,""),"")</f>
        <v/>
      </c>
      <c r="C18783">
        <f>IF(B18783="","",INT(A18783))</f>
        <v/>
      </c>
      <c r="D18783">
        <f>IF(B18783="","",HOUR(A18783))</f>
        <v/>
      </c>
      <c r="E18783">
        <f>IF(B18783="","",IF(INPUT!$I$1="","",IF(C18783&lt;(INT(INPUT!$I$1)-INPUT!$I$2),"Off Meds",IF(C18783&lt;=(INT(INPUT!$I$1)+INPUT!$I$2),"Washout","On Meds"))))</f>
        <v/>
      </c>
      <c r="F18783">
        <f>IF(B18783="","",1.509*(LN(B18783)^1.084-5.381))</f>
        <v/>
      </c>
      <c r="G18783">
        <f>IF(F18783="","",IF(F18783&lt;0,10*F18783^2,0))</f>
        <v/>
      </c>
      <c r="H18783">
        <f>IF(F18783="","",IF(F18783&gt;0,10*F18783^2,0))</f>
        <v/>
      </c>
    </row>
    <row r="18784">
      <c r="A18784">
        <f>Input!A18784</f>
        <v/>
      </c>
      <c r="B18784">
        <f>IF(ISNUMBER(Input!B18784),IF(AND(Input!B18784&gt;=20,Input!B18784&lt;=700),Input!B18784,""),"")</f>
        <v/>
      </c>
      <c r="C18784">
        <f>IF(B18784="","",INT(A18784))</f>
        <v/>
      </c>
      <c r="D18784">
        <f>IF(B18784="","",HOUR(A18784))</f>
        <v/>
      </c>
      <c r="E18784">
        <f>IF(B18784="","",IF(INPUT!$I$1="","",IF(C18784&lt;(INT(INPUT!$I$1)-INPUT!$I$2),"Off Meds",IF(C18784&lt;=(INT(INPUT!$I$1)+INPUT!$I$2),"Washout","On Meds"))))</f>
        <v/>
      </c>
      <c r="F18784">
        <f>IF(B18784="","",1.509*(LN(B18784)^1.084-5.381))</f>
        <v/>
      </c>
      <c r="G18784">
        <f>IF(F18784="","",IF(F18784&lt;0,10*F18784^2,0))</f>
        <v/>
      </c>
      <c r="H18784">
        <f>IF(F18784="","",IF(F18784&gt;0,10*F18784^2,0))</f>
        <v/>
      </c>
    </row>
    <row r="18785">
      <c r="A18785">
        <f>Input!A18785</f>
        <v/>
      </c>
      <c r="B18785">
        <f>IF(ISNUMBER(Input!B18785),IF(AND(Input!B18785&gt;=20,Input!B18785&lt;=700),Input!B18785,""),"")</f>
        <v/>
      </c>
      <c r="C18785">
        <f>IF(B18785="","",INT(A18785))</f>
        <v/>
      </c>
      <c r="D18785">
        <f>IF(B18785="","",HOUR(A18785))</f>
        <v/>
      </c>
      <c r="E18785">
        <f>IF(B18785="","",IF(INPUT!$I$1="","",IF(C18785&lt;(INT(INPUT!$I$1)-INPUT!$I$2),"Off Meds",IF(C18785&lt;=(INT(INPUT!$I$1)+INPUT!$I$2),"Washout","On Meds"))))</f>
        <v/>
      </c>
      <c r="F18785">
        <f>IF(B18785="","",1.509*(LN(B18785)^1.084-5.381))</f>
        <v/>
      </c>
      <c r="G18785">
        <f>IF(F18785="","",IF(F18785&lt;0,10*F18785^2,0))</f>
        <v/>
      </c>
      <c r="H18785">
        <f>IF(F18785="","",IF(F18785&gt;0,10*F18785^2,0))</f>
        <v/>
      </c>
    </row>
    <row r="18786">
      <c r="A18786">
        <f>Input!A18786</f>
        <v/>
      </c>
      <c r="B18786">
        <f>IF(ISNUMBER(Input!B18786),IF(AND(Input!B18786&gt;=20,Input!B18786&lt;=700),Input!B18786,""),"")</f>
        <v/>
      </c>
      <c r="C18786">
        <f>IF(B18786="","",INT(A18786))</f>
        <v/>
      </c>
      <c r="D18786">
        <f>IF(B18786="","",HOUR(A18786))</f>
        <v/>
      </c>
      <c r="E18786">
        <f>IF(B18786="","",IF(INPUT!$I$1="","",IF(C18786&lt;(INT(INPUT!$I$1)-INPUT!$I$2),"Off Meds",IF(C18786&lt;=(INT(INPUT!$I$1)+INPUT!$I$2),"Washout","On Meds"))))</f>
        <v/>
      </c>
      <c r="F18786">
        <f>IF(B18786="","",1.509*(LN(B18786)^1.084-5.381))</f>
        <v/>
      </c>
      <c r="G18786">
        <f>IF(F18786="","",IF(F18786&lt;0,10*F18786^2,0))</f>
        <v/>
      </c>
      <c r="H18786">
        <f>IF(F18786="","",IF(F18786&gt;0,10*F18786^2,0))</f>
        <v/>
      </c>
    </row>
    <row r="18787">
      <c r="A18787">
        <f>Input!A18787</f>
        <v/>
      </c>
      <c r="B18787">
        <f>IF(ISNUMBER(Input!B18787),IF(AND(Input!B18787&gt;=20,Input!B18787&lt;=700),Input!B18787,""),"")</f>
        <v/>
      </c>
      <c r="C18787">
        <f>IF(B18787="","",INT(A18787))</f>
        <v/>
      </c>
      <c r="D18787">
        <f>IF(B18787="","",HOUR(A18787))</f>
        <v/>
      </c>
      <c r="E18787">
        <f>IF(B18787="","",IF(INPUT!$I$1="","",IF(C18787&lt;(INT(INPUT!$I$1)-INPUT!$I$2),"Off Meds",IF(C18787&lt;=(INT(INPUT!$I$1)+INPUT!$I$2),"Washout","On Meds"))))</f>
        <v/>
      </c>
      <c r="F18787">
        <f>IF(B18787="","",1.509*(LN(B18787)^1.084-5.381))</f>
        <v/>
      </c>
      <c r="G18787">
        <f>IF(F18787="","",IF(F18787&lt;0,10*F18787^2,0))</f>
        <v/>
      </c>
      <c r="H18787">
        <f>IF(F18787="","",IF(F18787&gt;0,10*F18787^2,0))</f>
        <v/>
      </c>
    </row>
    <row r="18788">
      <c r="A18788">
        <f>Input!A18788</f>
        <v/>
      </c>
      <c r="B18788">
        <f>IF(ISNUMBER(Input!B18788),IF(AND(Input!B18788&gt;=20,Input!B18788&lt;=700),Input!B18788,""),"")</f>
        <v/>
      </c>
      <c r="C18788">
        <f>IF(B18788="","",INT(A18788))</f>
        <v/>
      </c>
      <c r="D18788">
        <f>IF(B18788="","",HOUR(A18788))</f>
        <v/>
      </c>
      <c r="E18788">
        <f>IF(B18788="","",IF(INPUT!$I$1="","",IF(C18788&lt;(INT(INPUT!$I$1)-INPUT!$I$2),"Off Meds",IF(C18788&lt;=(INT(INPUT!$I$1)+INPUT!$I$2),"Washout","On Meds"))))</f>
        <v/>
      </c>
      <c r="F18788">
        <f>IF(B18788="","",1.509*(LN(B18788)^1.084-5.381))</f>
        <v/>
      </c>
      <c r="G18788">
        <f>IF(F18788="","",IF(F18788&lt;0,10*F18788^2,0))</f>
        <v/>
      </c>
      <c r="H18788">
        <f>IF(F18788="","",IF(F18788&gt;0,10*F18788^2,0))</f>
        <v/>
      </c>
    </row>
    <row r="18789">
      <c r="A18789">
        <f>Input!A18789</f>
        <v/>
      </c>
      <c r="B18789">
        <f>IF(ISNUMBER(Input!B18789),IF(AND(Input!B18789&gt;=20,Input!B18789&lt;=700),Input!B18789,""),"")</f>
        <v/>
      </c>
      <c r="C18789">
        <f>IF(B18789="","",INT(A18789))</f>
        <v/>
      </c>
      <c r="D18789">
        <f>IF(B18789="","",HOUR(A18789))</f>
        <v/>
      </c>
      <c r="E18789">
        <f>IF(B18789="","",IF(INPUT!$I$1="","",IF(C18789&lt;(INT(INPUT!$I$1)-INPUT!$I$2),"Off Meds",IF(C18789&lt;=(INT(INPUT!$I$1)+INPUT!$I$2),"Washout","On Meds"))))</f>
        <v/>
      </c>
      <c r="F18789">
        <f>IF(B18789="","",1.509*(LN(B18789)^1.084-5.381))</f>
        <v/>
      </c>
      <c r="G18789">
        <f>IF(F18789="","",IF(F18789&lt;0,10*F18789^2,0))</f>
        <v/>
      </c>
      <c r="H18789">
        <f>IF(F18789="","",IF(F18789&gt;0,10*F18789^2,0))</f>
        <v/>
      </c>
    </row>
    <row r="18790">
      <c r="A18790">
        <f>Input!A18790</f>
        <v/>
      </c>
      <c r="B18790">
        <f>IF(ISNUMBER(Input!B18790),IF(AND(Input!B18790&gt;=20,Input!B18790&lt;=700),Input!B18790,""),"")</f>
        <v/>
      </c>
      <c r="C18790">
        <f>IF(B18790="","",INT(A18790))</f>
        <v/>
      </c>
      <c r="D18790">
        <f>IF(B18790="","",HOUR(A18790))</f>
        <v/>
      </c>
      <c r="E18790">
        <f>IF(B18790="","",IF(INPUT!$I$1="","",IF(C18790&lt;(INT(INPUT!$I$1)-INPUT!$I$2),"Off Meds",IF(C18790&lt;=(INT(INPUT!$I$1)+INPUT!$I$2),"Washout","On Meds"))))</f>
        <v/>
      </c>
      <c r="F18790">
        <f>IF(B18790="","",1.509*(LN(B18790)^1.084-5.381))</f>
        <v/>
      </c>
      <c r="G18790">
        <f>IF(F18790="","",IF(F18790&lt;0,10*F18790^2,0))</f>
        <v/>
      </c>
      <c r="H18790">
        <f>IF(F18790="","",IF(F18790&gt;0,10*F18790^2,0))</f>
        <v/>
      </c>
    </row>
    <row r="18791">
      <c r="A18791">
        <f>Input!A18791</f>
        <v/>
      </c>
      <c r="B18791">
        <f>IF(ISNUMBER(Input!B18791),IF(AND(Input!B18791&gt;=20,Input!B18791&lt;=700),Input!B18791,""),"")</f>
        <v/>
      </c>
      <c r="C18791">
        <f>IF(B18791="","",INT(A18791))</f>
        <v/>
      </c>
      <c r="D18791">
        <f>IF(B18791="","",HOUR(A18791))</f>
        <v/>
      </c>
      <c r="E18791">
        <f>IF(B18791="","",IF(INPUT!$I$1="","",IF(C18791&lt;(INT(INPUT!$I$1)-INPUT!$I$2),"Off Meds",IF(C18791&lt;=(INT(INPUT!$I$1)+INPUT!$I$2),"Washout","On Meds"))))</f>
        <v/>
      </c>
      <c r="F18791">
        <f>IF(B18791="","",1.509*(LN(B18791)^1.084-5.381))</f>
        <v/>
      </c>
      <c r="G18791">
        <f>IF(F18791="","",IF(F18791&lt;0,10*F18791^2,0))</f>
        <v/>
      </c>
      <c r="H18791">
        <f>IF(F18791="","",IF(F18791&gt;0,10*F18791^2,0))</f>
        <v/>
      </c>
    </row>
    <row r="18792">
      <c r="A18792">
        <f>Input!A18792</f>
        <v/>
      </c>
      <c r="B18792">
        <f>IF(ISNUMBER(Input!B18792),IF(AND(Input!B18792&gt;=20,Input!B18792&lt;=700),Input!B18792,""),"")</f>
        <v/>
      </c>
      <c r="C18792">
        <f>IF(B18792="","",INT(A18792))</f>
        <v/>
      </c>
      <c r="D18792">
        <f>IF(B18792="","",HOUR(A18792))</f>
        <v/>
      </c>
      <c r="E18792">
        <f>IF(B18792="","",IF(INPUT!$I$1="","",IF(C18792&lt;(INT(INPUT!$I$1)-INPUT!$I$2),"Off Meds",IF(C18792&lt;=(INT(INPUT!$I$1)+INPUT!$I$2),"Washout","On Meds"))))</f>
        <v/>
      </c>
      <c r="F18792">
        <f>IF(B18792="","",1.509*(LN(B18792)^1.084-5.381))</f>
        <v/>
      </c>
      <c r="G18792">
        <f>IF(F18792="","",IF(F18792&lt;0,10*F18792^2,0))</f>
        <v/>
      </c>
      <c r="H18792">
        <f>IF(F18792="","",IF(F18792&gt;0,10*F18792^2,0))</f>
        <v/>
      </c>
    </row>
    <row r="18793">
      <c r="A18793">
        <f>Input!A18793</f>
        <v/>
      </c>
      <c r="B18793">
        <f>IF(ISNUMBER(Input!B18793),IF(AND(Input!B18793&gt;=20,Input!B18793&lt;=700),Input!B18793,""),"")</f>
        <v/>
      </c>
      <c r="C18793">
        <f>IF(B18793="","",INT(A18793))</f>
        <v/>
      </c>
      <c r="D18793">
        <f>IF(B18793="","",HOUR(A18793))</f>
        <v/>
      </c>
      <c r="E18793">
        <f>IF(B18793="","",IF(INPUT!$I$1="","",IF(C18793&lt;(INT(INPUT!$I$1)-INPUT!$I$2),"Off Meds",IF(C18793&lt;=(INT(INPUT!$I$1)+INPUT!$I$2),"Washout","On Meds"))))</f>
        <v/>
      </c>
      <c r="F18793">
        <f>IF(B18793="","",1.509*(LN(B18793)^1.084-5.381))</f>
        <v/>
      </c>
      <c r="G18793">
        <f>IF(F18793="","",IF(F18793&lt;0,10*F18793^2,0))</f>
        <v/>
      </c>
      <c r="H18793">
        <f>IF(F18793="","",IF(F18793&gt;0,10*F18793^2,0))</f>
        <v/>
      </c>
    </row>
    <row r="18794">
      <c r="A18794">
        <f>Input!A18794</f>
        <v/>
      </c>
      <c r="B18794">
        <f>IF(ISNUMBER(Input!B18794),IF(AND(Input!B18794&gt;=20,Input!B18794&lt;=700),Input!B18794,""),"")</f>
        <v/>
      </c>
      <c r="C18794">
        <f>IF(B18794="","",INT(A18794))</f>
        <v/>
      </c>
      <c r="D18794">
        <f>IF(B18794="","",HOUR(A18794))</f>
        <v/>
      </c>
      <c r="E18794">
        <f>IF(B18794="","",IF(INPUT!$I$1="","",IF(C18794&lt;(INT(INPUT!$I$1)-INPUT!$I$2),"Off Meds",IF(C18794&lt;=(INT(INPUT!$I$1)+INPUT!$I$2),"Washout","On Meds"))))</f>
        <v/>
      </c>
      <c r="F18794">
        <f>IF(B18794="","",1.509*(LN(B18794)^1.084-5.381))</f>
        <v/>
      </c>
      <c r="G18794">
        <f>IF(F18794="","",IF(F18794&lt;0,10*F18794^2,0))</f>
        <v/>
      </c>
      <c r="H18794">
        <f>IF(F18794="","",IF(F18794&gt;0,10*F18794^2,0))</f>
        <v/>
      </c>
    </row>
    <row r="18795">
      <c r="A18795">
        <f>Input!A18795</f>
        <v/>
      </c>
      <c r="B18795">
        <f>IF(ISNUMBER(Input!B18795),IF(AND(Input!B18795&gt;=20,Input!B18795&lt;=700),Input!B18795,""),"")</f>
        <v/>
      </c>
      <c r="C18795">
        <f>IF(B18795="","",INT(A18795))</f>
        <v/>
      </c>
      <c r="D18795">
        <f>IF(B18795="","",HOUR(A18795))</f>
        <v/>
      </c>
      <c r="E18795">
        <f>IF(B18795="","",IF(INPUT!$I$1="","",IF(C18795&lt;(INT(INPUT!$I$1)-INPUT!$I$2),"Off Meds",IF(C18795&lt;=(INT(INPUT!$I$1)+INPUT!$I$2),"Washout","On Meds"))))</f>
        <v/>
      </c>
      <c r="F18795">
        <f>IF(B18795="","",1.509*(LN(B18795)^1.084-5.381))</f>
        <v/>
      </c>
      <c r="G18795">
        <f>IF(F18795="","",IF(F18795&lt;0,10*F18795^2,0))</f>
        <v/>
      </c>
      <c r="H18795">
        <f>IF(F18795="","",IF(F18795&gt;0,10*F18795^2,0))</f>
        <v/>
      </c>
    </row>
    <row r="18796">
      <c r="A18796">
        <f>Input!A18796</f>
        <v/>
      </c>
      <c r="B18796">
        <f>IF(ISNUMBER(Input!B18796),IF(AND(Input!B18796&gt;=20,Input!B18796&lt;=700),Input!B18796,""),"")</f>
        <v/>
      </c>
      <c r="C18796">
        <f>IF(B18796="","",INT(A18796))</f>
        <v/>
      </c>
      <c r="D18796">
        <f>IF(B18796="","",HOUR(A18796))</f>
        <v/>
      </c>
      <c r="E18796">
        <f>IF(B18796="","",IF(INPUT!$I$1="","",IF(C18796&lt;(INT(INPUT!$I$1)-INPUT!$I$2),"Off Meds",IF(C18796&lt;=(INT(INPUT!$I$1)+INPUT!$I$2),"Washout","On Meds"))))</f>
        <v/>
      </c>
      <c r="F18796">
        <f>IF(B18796="","",1.509*(LN(B18796)^1.084-5.381))</f>
        <v/>
      </c>
      <c r="G18796">
        <f>IF(F18796="","",IF(F18796&lt;0,10*F18796^2,0))</f>
        <v/>
      </c>
      <c r="H18796">
        <f>IF(F18796="","",IF(F18796&gt;0,10*F18796^2,0))</f>
        <v/>
      </c>
    </row>
    <row r="18797">
      <c r="A18797">
        <f>Input!A18797</f>
        <v/>
      </c>
      <c r="B18797">
        <f>IF(ISNUMBER(Input!B18797),IF(AND(Input!B18797&gt;=20,Input!B18797&lt;=700),Input!B18797,""),"")</f>
        <v/>
      </c>
      <c r="C18797">
        <f>IF(B18797="","",INT(A18797))</f>
        <v/>
      </c>
      <c r="D18797">
        <f>IF(B18797="","",HOUR(A18797))</f>
        <v/>
      </c>
      <c r="E18797">
        <f>IF(B18797="","",IF(INPUT!$I$1="","",IF(C18797&lt;(INT(INPUT!$I$1)-INPUT!$I$2),"Off Meds",IF(C18797&lt;=(INT(INPUT!$I$1)+INPUT!$I$2),"Washout","On Meds"))))</f>
        <v/>
      </c>
      <c r="F18797">
        <f>IF(B18797="","",1.509*(LN(B18797)^1.084-5.381))</f>
        <v/>
      </c>
      <c r="G18797">
        <f>IF(F18797="","",IF(F18797&lt;0,10*F18797^2,0))</f>
        <v/>
      </c>
      <c r="H18797">
        <f>IF(F18797="","",IF(F18797&gt;0,10*F18797^2,0))</f>
        <v/>
      </c>
    </row>
    <row r="18798">
      <c r="A18798">
        <f>Input!A18798</f>
        <v/>
      </c>
      <c r="B18798">
        <f>IF(ISNUMBER(Input!B18798),IF(AND(Input!B18798&gt;=20,Input!B18798&lt;=700),Input!B18798,""),"")</f>
        <v/>
      </c>
      <c r="C18798">
        <f>IF(B18798="","",INT(A18798))</f>
        <v/>
      </c>
      <c r="D18798">
        <f>IF(B18798="","",HOUR(A18798))</f>
        <v/>
      </c>
      <c r="E18798">
        <f>IF(B18798="","",IF(INPUT!$I$1="","",IF(C18798&lt;(INT(INPUT!$I$1)-INPUT!$I$2),"Off Meds",IF(C18798&lt;=(INT(INPUT!$I$1)+INPUT!$I$2),"Washout","On Meds"))))</f>
        <v/>
      </c>
      <c r="F18798">
        <f>IF(B18798="","",1.509*(LN(B18798)^1.084-5.381))</f>
        <v/>
      </c>
      <c r="G18798">
        <f>IF(F18798="","",IF(F18798&lt;0,10*F18798^2,0))</f>
        <v/>
      </c>
      <c r="H18798">
        <f>IF(F18798="","",IF(F18798&gt;0,10*F18798^2,0))</f>
        <v/>
      </c>
    </row>
    <row r="18799">
      <c r="A18799">
        <f>Input!A18799</f>
        <v/>
      </c>
      <c r="B18799">
        <f>IF(ISNUMBER(Input!B18799),IF(AND(Input!B18799&gt;=20,Input!B18799&lt;=700),Input!B18799,""),"")</f>
        <v/>
      </c>
      <c r="C18799">
        <f>IF(B18799="","",INT(A18799))</f>
        <v/>
      </c>
      <c r="D18799">
        <f>IF(B18799="","",HOUR(A18799))</f>
        <v/>
      </c>
      <c r="E18799">
        <f>IF(B18799="","",IF(INPUT!$I$1="","",IF(C18799&lt;(INT(INPUT!$I$1)-INPUT!$I$2),"Off Meds",IF(C18799&lt;=(INT(INPUT!$I$1)+INPUT!$I$2),"Washout","On Meds"))))</f>
        <v/>
      </c>
      <c r="F18799">
        <f>IF(B18799="","",1.509*(LN(B18799)^1.084-5.381))</f>
        <v/>
      </c>
      <c r="G18799">
        <f>IF(F18799="","",IF(F18799&lt;0,10*F18799^2,0))</f>
        <v/>
      </c>
      <c r="H18799">
        <f>IF(F18799="","",IF(F18799&gt;0,10*F18799^2,0))</f>
        <v/>
      </c>
    </row>
    <row r="18800">
      <c r="A18800">
        <f>Input!A18800</f>
        <v/>
      </c>
      <c r="B18800">
        <f>IF(ISNUMBER(Input!B18800),IF(AND(Input!B18800&gt;=20,Input!B18800&lt;=700),Input!B18800,""),"")</f>
        <v/>
      </c>
      <c r="C18800">
        <f>IF(B18800="","",INT(A18800))</f>
        <v/>
      </c>
      <c r="D18800">
        <f>IF(B18800="","",HOUR(A18800))</f>
        <v/>
      </c>
      <c r="E18800">
        <f>IF(B18800="","",IF(INPUT!$I$1="","",IF(C18800&lt;(INT(INPUT!$I$1)-INPUT!$I$2),"Off Meds",IF(C18800&lt;=(INT(INPUT!$I$1)+INPUT!$I$2),"Washout","On Meds"))))</f>
        <v/>
      </c>
      <c r="F18800">
        <f>IF(B18800="","",1.509*(LN(B18800)^1.084-5.381))</f>
        <v/>
      </c>
      <c r="G18800">
        <f>IF(F18800="","",IF(F18800&lt;0,10*F18800^2,0))</f>
        <v/>
      </c>
      <c r="H18800">
        <f>IF(F18800="","",IF(F18800&gt;0,10*F18800^2,0))</f>
        <v/>
      </c>
    </row>
    <row r="18801">
      <c r="A18801">
        <f>Input!A18801</f>
        <v/>
      </c>
      <c r="B18801">
        <f>IF(ISNUMBER(Input!B18801),IF(AND(Input!B18801&gt;=20,Input!B18801&lt;=700),Input!B18801,""),"")</f>
        <v/>
      </c>
      <c r="C18801">
        <f>IF(B18801="","",INT(A18801))</f>
        <v/>
      </c>
      <c r="D18801">
        <f>IF(B18801="","",HOUR(A18801))</f>
        <v/>
      </c>
      <c r="E18801">
        <f>IF(B18801="","",IF(INPUT!$I$1="","",IF(C18801&lt;(INT(INPUT!$I$1)-INPUT!$I$2),"Off Meds",IF(C18801&lt;=(INT(INPUT!$I$1)+INPUT!$I$2),"Washout","On Meds"))))</f>
        <v/>
      </c>
      <c r="F18801">
        <f>IF(B18801="","",1.509*(LN(B18801)^1.084-5.381))</f>
        <v/>
      </c>
      <c r="G18801">
        <f>IF(F18801="","",IF(F18801&lt;0,10*F18801^2,0))</f>
        <v/>
      </c>
      <c r="H18801">
        <f>IF(F18801="","",IF(F18801&gt;0,10*F18801^2,0))</f>
        <v/>
      </c>
    </row>
    <row r="18802">
      <c r="A18802">
        <f>Input!A18802</f>
        <v/>
      </c>
      <c r="B18802">
        <f>IF(ISNUMBER(Input!B18802),IF(AND(Input!B18802&gt;=20,Input!B18802&lt;=700),Input!B18802,""),"")</f>
        <v/>
      </c>
      <c r="C18802">
        <f>IF(B18802="","",INT(A18802))</f>
        <v/>
      </c>
      <c r="D18802">
        <f>IF(B18802="","",HOUR(A18802))</f>
        <v/>
      </c>
      <c r="E18802">
        <f>IF(B18802="","",IF(INPUT!$I$1="","",IF(C18802&lt;(INT(INPUT!$I$1)-INPUT!$I$2),"Off Meds",IF(C18802&lt;=(INT(INPUT!$I$1)+INPUT!$I$2),"Washout","On Meds"))))</f>
        <v/>
      </c>
      <c r="F18802">
        <f>IF(B18802="","",1.509*(LN(B18802)^1.084-5.381))</f>
        <v/>
      </c>
      <c r="G18802">
        <f>IF(F18802="","",IF(F18802&lt;0,10*F18802^2,0))</f>
        <v/>
      </c>
      <c r="H18802">
        <f>IF(F18802="","",IF(F18802&gt;0,10*F18802^2,0))</f>
        <v/>
      </c>
    </row>
    <row r="18803">
      <c r="A18803">
        <f>Input!A18803</f>
        <v/>
      </c>
      <c r="B18803">
        <f>IF(ISNUMBER(Input!B18803),IF(AND(Input!B18803&gt;=20,Input!B18803&lt;=700),Input!B18803,""),"")</f>
        <v/>
      </c>
      <c r="C18803">
        <f>IF(B18803="","",INT(A18803))</f>
        <v/>
      </c>
      <c r="D18803">
        <f>IF(B18803="","",HOUR(A18803))</f>
        <v/>
      </c>
      <c r="E18803">
        <f>IF(B18803="","",IF(INPUT!$I$1="","",IF(C18803&lt;(INT(INPUT!$I$1)-INPUT!$I$2),"Off Meds",IF(C18803&lt;=(INT(INPUT!$I$1)+INPUT!$I$2),"Washout","On Meds"))))</f>
        <v/>
      </c>
      <c r="F18803">
        <f>IF(B18803="","",1.509*(LN(B18803)^1.084-5.381))</f>
        <v/>
      </c>
      <c r="G18803">
        <f>IF(F18803="","",IF(F18803&lt;0,10*F18803^2,0))</f>
        <v/>
      </c>
      <c r="H18803">
        <f>IF(F18803="","",IF(F18803&gt;0,10*F18803^2,0))</f>
        <v/>
      </c>
    </row>
    <row r="18804">
      <c r="A18804">
        <f>Input!A18804</f>
        <v/>
      </c>
      <c r="B18804">
        <f>IF(ISNUMBER(Input!B18804),IF(AND(Input!B18804&gt;=20,Input!B18804&lt;=700),Input!B18804,""),"")</f>
        <v/>
      </c>
      <c r="C18804">
        <f>IF(B18804="","",INT(A18804))</f>
        <v/>
      </c>
      <c r="D18804">
        <f>IF(B18804="","",HOUR(A18804))</f>
        <v/>
      </c>
      <c r="E18804">
        <f>IF(B18804="","",IF(INPUT!$I$1="","",IF(C18804&lt;(INT(INPUT!$I$1)-INPUT!$I$2),"Off Meds",IF(C18804&lt;=(INT(INPUT!$I$1)+INPUT!$I$2),"Washout","On Meds"))))</f>
        <v/>
      </c>
      <c r="F18804">
        <f>IF(B18804="","",1.509*(LN(B18804)^1.084-5.381))</f>
        <v/>
      </c>
      <c r="G18804">
        <f>IF(F18804="","",IF(F18804&lt;0,10*F18804^2,0))</f>
        <v/>
      </c>
      <c r="H18804">
        <f>IF(F18804="","",IF(F18804&gt;0,10*F18804^2,0))</f>
        <v/>
      </c>
    </row>
    <row r="18805">
      <c r="A18805">
        <f>Input!A18805</f>
        <v/>
      </c>
      <c r="B18805">
        <f>IF(ISNUMBER(Input!B18805),IF(AND(Input!B18805&gt;=20,Input!B18805&lt;=700),Input!B18805,""),"")</f>
        <v/>
      </c>
      <c r="C18805">
        <f>IF(B18805="","",INT(A18805))</f>
        <v/>
      </c>
      <c r="D18805">
        <f>IF(B18805="","",HOUR(A18805))</f>
        <v/>
      </c>
      <c r="E18805">
        <f>IF(B18805="","",IF(INPUT!$I$1="","",IF(C18805&lt;(INT(INPUT!$I$1)-INPUT!$I$2),"Off Meds",IF(C18805&lt;=(INT(INPUT!$I$1)+INPUT!$I$2),"Washout","On Meds"))))</f>
        <v/>
      </c>
      <c r="F18805">
        <f>IF(B18805="","",1.509*(LN(B18805)^1.084-5.381))</f>
        <v/>
      </c>
      <c r="G18805">
        <f>IF(F18805="","",IF(F18805&lt;0,10*F18805^2,0))</f>
        <v/>
      </c>
      <c r="H18805">
        <f>IF(F18805="","",IF(F18805&gt;0,10*F18805^2,0))</f>
        <v/>
      </c>
    </row>
    <row r="18806">
      <c r="A18806">
        <f>Input!A18806</f>
        <v/>
      </c>
      <c r="B18806">
        <f>IF(ISNUMBER(Input!B18806),IF(AND(Input!B18806&gt;=20,Input!B18806&lt;=700),Input!B18806,""),"")</f>
        <v/>
      </c>
      <c r="C18806">
        <f>IF(B18806="","",INT(A18806))</f>
        <v/>
      </c>
      <c r="D18806">
        <f>IF(B18806="","",HOUR(A18806))</f>
        <v/>
      </c>
      <c r="E18806">
        <f>IF(B18806="","",IF(INPUT!$I$1="","",IF(C18806&lt;(INT(INPUT!$I$1)-INPUT!$I$2),"Off Meds",IF(C18806&lt;=(INT(INPUT!$I$1)+INPUT!$I$2),"Washout","On Meds"))))</f>
        <v/>
      </c>
      <c r="F18806">
        <f>IF(B18806="","",1.509*(LN(B18806)^1.084-5.381))</f>
        <v/>
      </c>
      <c r="G18806">
        <f>IF(F18806="","",IF(F18806&lt;0,10*F18806^2,0))</f>
        <v/>
      </c>
      <c r="H18806">
        <f>IF(F18806="","",IF(F18806&gt;0,10*F18806^2,0))</f>
        <v/>
      </c>
    </row>
    <row r="18807">
      <c r="A18807">
        <f>Input!A18807</f>
        <v/>
      </c>
      <c r="B18807">
        <f>IF(ISNUMBER(Input!B18807),IF(AND(Input!B18807&gt;=20,Input!B18807&lt;=700),Input!B18807,""),"")</f>
        <v/>
      </c>
      <c r="C18807">
        <f>IF(B18807="","",INT(A18807))</f>
        <v/>
      </c>
      <c r="D18807">
        <f>IF(B18807="","",HOUR(A18807))</f>
        <v/>
      </c>
      <c r="E18807">
        <f>IF(B18807="","",IF(INPUT!$I$1="","",IF(C18807&lt;(INT(INPUT!$I$1)-INPUT!$I$2),"Off Meds",IF(C18807&lt;=(INT(INPUT!$I$1)+INPUT!$I$2),"Washout","On Meds"))))</f>
        <v/>
      </c>
      <c r="F18807">
        <f>IF(B18807="","",1.509*(LN(B18807)^1.084-5.381))</f>
        <v/>
      </c>
      <c r="G18807">
        <f>IF(F18807="","",IF(F18807&lt;0,10*F18807^2,0))</f>
        <v/>
      </c>
      <c r="H18807">
        <f>IF(F18807="","",IF(F18807&gt;0,10*F18807^2,0))</f>
        <v/>
      </c>
    </row>
    <row r="18808">
      <c r="A18808">
        <f>Input!A18808</f>
        <v/>
      </c>
      <c r="B18808">
        <f>IF(ISNUMBER(Input!B18808),IF(AND(Input!B18808&gt;=20,Input!B18808&lt;=700),Input!B18808,""),"")</f>
        <v/>
      </c>
      <c r="C18808">
        <f>IF(B18808="","",INT(A18808))</f>
        <v/>
      </c>
      <c r="D18808">
        <f>IF(B18808="","",HOUR(A18808))</f>
        <v/>
      </c>
      <c r="E18808">
        <f>IF(B18808="","",IF(INPUT!$I$1="","",IF(C18808&lt;(INT(INPUT!$I$1)-INPUT!$I$2),"Off Meds",IF(C18808&lt;=(INT(INPUT!$I$1)+INPUT!$I$2),"Washout","On Meds"))))</f>
        <v/>
      </c>
      <c r="F18808">
        <f>IF(B18808="","",1.509*(LN(B18808)^1.084-5.381))</f>
        <v/>
      </c>
      <c r="G18808">
        <f>IF(F18808="","",IF(F18808&lt;0,10*F18808^2,0))</f>
        <v/>
      </c>
      <c r="H18808">
        <f>IF(F18808="","",IF(F18808&gt;0,10*F18808^2,0))</f>
        <v/>
      </c>
    </row>
    <row r="18809">
      <c r="A18809">
        <f>Input!A18809</f>
        <v/>
      </c>
      <c r="B18809">
        <f>IF(ISNUMBER(Input!B18809),IF(AND(Input!B18809&gt;=20,Input!B18809&lt;=700),Input!B18809,""),"")</f>
        <v/>
      </c>
      <c r="C18809">
        <f>IF(B18809="","",INT(A18809))</f>
        <v/>
      </c>
      <c r="D18809">
        <f>IF(B18809="","",HOUR(A18809))</f>
        <v/>
      </c>
      <c r="E18809">
        <f>IF(B18809="","",IF(INPUT!$I$1="","",IF(C18809&lt;(INT(INPUT!$I$1)-INPUT!$I$2),"Off Meds",IF(C18809&lt;=(INT(INPUT!$I$1)+INPUT!$I$2),"Washout","On Meds"))))</f>
        <v/>
      </c>
      <c r="F18809">
        <f>IF(B18809="","",1.509*(LN(B18809)^1.084-5.381))</f>
        <v/>
      </c>
      <c r="G18809">
        <f>IF(F18809="","",IF(F18809&lt;0,10*F18809^2,0))</f>
        <v/>
      </c>
      <c r="H18809">
        <f>IF(F18809="","",IF(F18809&gt;0,10*F18809^2,0))</f>
        <v/>
      </c>
    </row>
    <row r="18810">
      <c r="A18810">
        <f>Input!A18810</f>
        <v/>
      </c>
      <c r="B18810">
        <f>IF(ISNUMBER(Input!B18810),IF(AND(Input!B18810&gt;=20,Input!B18810&lt;=700),Input!B18810,""),"")</f>
        <v/>
      </c>
      <c r="C18810">
        <f>IF(B18810="","",INT(A18810))</f>
        <v/>
      </c>
      <c r="D18810">
        <f>IF(B18810="","",HOUR(A18810))</f>
        <v/>
      </c>
      <c r="E18810">
        <f>IF(B18810="","",IF(INPUT!$I$1="","",IF(C18810&lt;(INT(INPUT!$I$1)-INPUT!$I$2),"Off Meds",IF(C18810&lt;=(INT(INPUT!$I$1)+INPUT!$I$2),"Washout","On Meds"))))</f>
        <v/>
      </c>
      <c r="F18810">
        <f>IF(B18810="","",1.509*(LN(B18810)^1.084-5.381))</f>
        <v/>
      </c>
      <c r="G18810">
        <f>IF(F18810="","",IF(F18810&lt;0,10*F18810^2,0))</f>
        <v/>
      </c>
      <c r="H18810">
        <f>IF(F18810="","",IF(F18810&gt;0,10*F18810^2,0))</f>
        <v/>
      </c>
    </row>
    <row r="18811">
      <c r="A18811">
        <f>Input!A18811</f>
        <v/>
      </c>
      <c r="B18811">
        <f>IF(ISNUMBER(Input!B18811),IF(AND(Input!B18811&gt;=20,Input!B18811&lt;=700),Input!B18811,""),"")</f>
        <v/>
      </c>
      <c r="C18811">
        <f>IF(B18811="","",INT(A18811))</f>
        <v/>
      </c>
      <c r="D18811">
        <f>IF(B18811="","",HOUR(A18811))</f>
        <v/>
      </c>
      <c r="E18811">
        <f>IF(B18811="","",IF(INPUT!$I$1="","",IF(C18811&lt;(INT(INPUT!$I$1)-INPUT!$I$2),"Off Meds",IF(C18811&lt;=(INT(INPUT!$I$1)+INPUT!$I$2),"Washout","On Meds"))))</f>
        <v/>
      </c>
      <c r="F18811">
        <f>IF(B18811="","",1.509*(LN(B18811)^1.084-5.381))</f>
        <v/>
      </c>
      <c r="G18811">
        <f>IF(F18811="","",IF(F18811&lt;0,10*F18811^2,0))</f>
        <v/>
      </c>
      <c r="H18811">
        <f>IF(F18811="","",IF(F18811&gt;0,10*F18811^2,0))</f>
        <v/>
      </c>
    </row>
    <row r="18812">
      <c r="A18812">
        <f>Input!A18812</f>
        <v/>
      </c>
      <c r="B18812">
        <f>IF(ISNUMBER(Input!B18812),IF(AND(Input!B18812&gt;=20,Input!B18812&lt;=700),Input!B18812,""),"")</f>
        <v/>
      </c>
      <c r="C18812">
        <f>IF(B18812="","",INT(A18812))</f>
        <v/>
      </c>
      <c r="D18812">
        <f>IF(B18812="","",HOUR(A18812))</f>
        <v/>
      </c>
      <c r="E18812">
        <f>IF(B18812="","",IF(INPUT!$I$1="","",IF(C18812&lt;(INT(INPUT!$I$1)-INPUT!$I$2),"Off Meds",IF(C18812&lt;=(INT(INPUT!$I$1)+INPUT!$I$2),"Washout","On Meds"))))</f>
        <v/>
      </c>
      <c r="F18812">
        <f>IF(B18812="","",1.509*(LN(B18812)^1.084-5.381))</f>
        <v/>
      </c>
      <c r="G18812">
        <f>IF(F18812="","",IF(F18812&lt;0,10*F18812^2,0))</f>
        <v/>
      </c>
      <c r="H18812">
        <f>IF(F18812="","",IF(F18812&gt;0,10*F18812^2,0))</f>
        <v/>
      </c>
    </row>
    <row r="18813">
      <c r="A18813">
        <f>Input!A18813</f>
        <v/>
      </c>
      <c r="B18813">
        <f>IF(ISNUMBER(Input!B18813),IF(AND(Input!B18813&gt;=20,Input!B18813&lt;=700),Input!B18813,""),"")</f>
        <v/>
      </c>
      <c r="C18813">
        <f>IF(B18813="","",INT(A18813))</f>
        <v/>
      </c>
      <c r="D18813">
        <f>IF(B18813="","",HOUR(A18813))</f>
        <v/>
      </c>
      <c r="E18813">
        <f>IF(B18813="","",IF(INPUT!$I$1="","",IF(C18813&lt;(INT(INPUT!$I$1)-INPUT!$I$2),"Off Meds",IF(C18813&lt;=(INT(INPUT!$I$1)+INPUT!$I$2),"Washout","On Meds"))))</f>
        <v/>
      </c>
      <c r="F18813">
        <f>IF(B18813="","",1.509*(LN(B18813)^1.084-5.381))</f>
        <v/>
      </c>
      <c r="G18813">
        <f>IF(F18813="","",IF(F18813&lt;0,10*F18813^2,0))</f>
        <v/>
      </c>
      <c r="H18813">
        <f>IF(F18813="","",IF(F18813&gt;0,10*F18813^2,0))</f>
        <v/>
      </c>
    </row>
    <row r="18814">
      <c r="A18814">
        <f>Input!A18814</f>
        <v/>
      </c>
      <c r="B18814">
        <f>IF(ISNUMBER(Input!B18814),IF(AND(Input!B18814&gt;=20,Input!B18814&lt;=700),Input!B18814,""),"")</f>
        <v/>
      </c>
      <c r="C18814">
        <f>IF(B18814="","",INT(A18814))</f>
        <v/>
      </c>
      <c r="D18814">
        <f>IF(B18814="","",HOUR(A18814))</f>
        <v/>
      </c>
      <c r="E18814">
        <f>IF(B18814="","",IF(INPUT!$I$1="","",IF(C18814&lt;(INT(INPUT!$I$1)-INPUT!$I$2),"Off Meds",IF(C18814&lt;=(INT(INPUT!$I$1)+INPUT!$I$2),"Washout","On Meds"))))</f>
        <v/>
      </c>
      <c r="F18814">
        <f>IF(B18814="","",1.509*(LN(B18814)^1.084-5.381))</f>
        <v/>
      </c>
      <c r="G18814">
        <f>IF(F18814="","",IF(F18814&lt;0,10*F18814^2,0))</f>
        <v/>
      </c>
      <c r="H18814">
        <f>IF(F18814="","",IF(F18814&gt;0,10*F18814^2,0))</f>
        <v/>
      </c>
    </row>
    <row r="18815">
      <c r="A18815">
        <f>Input!A18815</f>
        <v/>
      </c>
      <c r="B18815">
        <f>IF(ISNUMBER(Input!B18815),IF(AND(Input!B18815&gt;=20,Input!B18815&lt;=700),Input!B18815,""),"")</f>
        <v/>
      </c>
      <c r="C18815">
        <f>IF(B18815="","",INT(A18815))</f>
        <v/>
      </c>
      <c r="D18815">
        <f>IF(B18815="","",HOUR(A18815))</f>
        <v/>
      </c>
      <c r="E18815">
        <f>IF(B18815="","",IF(INPUT!$I$1="","",IF(C18815&lt;(INT(INPUT!$I$1)-INPUT!$I$2),"Off Meds",IF(C18815&lt;=(INT(INPUT!$I$1)+INPUT!$I$2),"Washout","On Meds"))))</f>
        <v/>
      </c>
      <c r="F18815">
        <f>IF(B18815="","",1.509*(LN(B18815)^1.084-5.381))</f>
        <v/>
      </c>
      <c r="G18815">
        <f>IF(F18815="","",IF(F18815&lt;0,10*F18815^2,0))</f>
        <v/>
      </c>
      <c r="H18815">
        <f>IF(F18815="","",IF(F18815&gt;0,10*F18815^2,0))</f>
        <v/>
      </c>
    </row>
    <row r="18816">
      <c r="A18816">
        <f>Input!A18816</f>
        <v/>
      </c>
      <c r="B18816">
        <f>IF(ISNUMBER(Input!B18816),IF(AND(Input!B18816&gt;=20,Input!B18816&lt;=700),Input!B18816,""),"")</f>
        <v/>
      </c>
      <c r="C18816">
        <f>IF(B18816="","",INT(A18816))</f>
        <v/>
      </c>
      <c r="D18816">
        <f>IF(B18816="","",HOUR(A18816))</f>
        <v/>
      </c>
      <c r="E18816">
        <f>IF(B18816="","",IF(INPUT!$I$1="","",IF(C18816&lt;(INT(INPUT!$I$1)-INPUT!$I$2),"Off Meds",IF(C18816&lt;=(INT(INPUT!$I$1)+INPUT!$I$2),"Washout","On Meds"))))</f>
        <v/>
      </c>
      <c r="F18816">
        <f>IF(B18816="","",1.509*(LN(B18816)^1.084-5.381))</f>
        <v/>
      </c>
      <c r="G18816">
        <f>IF(F18816="","",IF(F18816&lt;0,10*F18816^2,0))</f>
        <v/>
      </c>
      <c r="H18816">
        <f>IF(F18816="","",IF(F18816&gt;0,10*F18816^2,0))</f>
        <v/>
      </c>
    </row>
    <row r="18817">
      <c r="A18817">
        <f>Input!A18817</f>
        <v/>
      </c>
      <c r="B18817">
        <f>IF(ISNUMBER(Input!B18817),IF(AND(Input!B18817&gt;=20,Input!B18817&lt;=700),Input!B18817,""),"")</f>
        <v/>
      </c>
      <c r="C18817">
        <f>IF(B18817="","",INT(A18817))</f>
        <v/>
      </c>
      <c r="D18817">
        <f>IF(B18817="","",HOUR(A18817))</f>
        <v/>
      </c>
      <c r="E18817">
        <f>IF(B18817="","",IF(INPUT!$I$1="","",IF(C18817&lt;(INT(INPUT!$I$1)-INPUT!$I$2),"Off Meds",IF(C18817&lt;=(INT(INPUT!$I$1)+INPUT!$I$2),"Washout","On Meds"))))</f>
        <v/>
      </c>
      <c r="F18817">
        <f>IF(B18817="","",1.509*(LN(B18817)^1.084-5.381))</f>
        <v/>
      </c>
      <c r="G18817">
        <f>IF(F18817="","",IF(F18817&lt;0,10*F18817^2,0))</f>
        <v/>
      </c>
      <c r="H18817">
        <f>IF(F18817="","",IF(F18817&gt;0,10*F18817^2,0))</f>
        <v/>
      </c>
    </row>
    <row r="18818">
      <c r="A18818">
        <f>Input!A18818</f>
        <v/>
      </c>
      <c r="B18818">
        <f>IF(ISNUMBER(Input!B18818),IF(AND(Input!B18818&gt;=20,Input!B18818&lt;=700),Input!B18818,""),"")</f>
        <v/>
      </c>
      <c r="C18818">
        <f>IF(B18818="","",INT(A18818))</f>
        <v/>
      </c>
      <c r="D18818">
        <f>IF(B18818="","",HOUR(A18818))</f>
        <v/>
      </c>
      <c r="E18818">
        <f>IF(B18818="","",IF(INPUT!$I$1="","",IF(C18818&lt;(INT(INPUT!$I$1)-INPUT!$I$2),"Off Meds",IF(C18818&lt;=(INT(INPUT!$I$1)+INPUT!$I$2),"Washout","On Meds"))))</f>
        <v/>
      </c>
      <c r="F18818">
        <f>IF(B18818="","",1.509*(LN(B18818)^1.084-5.381))</f>
        <v/>
      </c>
      <c r="G18818">
        <f>IF(F18818="","",IF(F18818&lt;0,10*F18818^2,0))</f>
        <v/>
      </c>
      <c r="H18818">
        <f>IF(F18818="","",IF(F18818&gt;0,10*F18818^2,0))</f>
        <v/>
      </c>
    </row>
    <row r="18819">
      <c r="A18819">
        <f>Input!A18819</f>
        <v/>
      </c>
      <c r="B18819">
        <f>IF(ISNUMBER(Input!B18819),IF(AND(Input!B18819&gt;=20,Input!B18819&lt;=700),Input!B18819,""),"")</f>
        <v/>
      </c>
      <c r="C18819">
        <f>IF(B18819="","",INT(A18819))</f>
        <v/>
      </c>
      <c r="D18819">
        <f>IF(B18819="","",HOUR(A18819))</f>
        <v/>
      </c>
      <c r="E18819">
        <f>IF(B18819="","",IF(INPUT!$I$1="","",IF(C18819&lt;(INT(INPUT!$I$1)-INPUT!$I$2),"Off Meds",IF(C18819&lt;=(INT(INPUT!$I$1)+INPUT!$I$2),"Washout","On Meds"))))</f>
        <v/>
      </c>
      <c r="F18819">
        <f>IF(B18819="","",1.509*(LN(B18819)^1.084-5.381))</f>
        <v/>
      </c>
      <c r="G18819">
        <f>IF(F18819="","",IF(F18819&lt;0,10*F18819^2,0))</f>
        <v/>
      </c>
      <c r="H18819">
        <f>IF(F18819="","",IF(F18819&gt;0,10*F18819^2,0))</f>
        <v/>
      </c>
    </row>
    <row r="18820">
      <c r="A18820">
        <f>Input!A18820</f>
        <v/>
      </c>
      <c r="B18820">
        <f>IF(ISNUMBER(Input!B18820),IF(AND(Input!B18820&gt;=20,Input!B18820&lt;=700),Input!B18820,""),"")</f>
        <v/>
      </c>
      <c r="C18820">
        <f>IF(B18820="","",INT(A18820))</f>
        <v/>
      </c>
      <c r="D18820">
        <f>IF(B18820="","",HOUR(A18820))</f>
        <v/>
      </c>
      <c r="E18820">
        <f>IF(B18820="","",IF(INPUT!$I$1="","",IF(C18820&lt;(INT(INPUT!$I$1)-INPUT!$I$2),"Off Meds",IF(C18820&lt;=(INT(INPUT!$I$1)+INPUT!$I$2),"Washout","On Meds"))))</f>
        <v/>
      </c>
      <c r="F18820">
        <f>IF(B18820="","",1.509*(LN(B18820)^1.084-5.381))</f>
        <v/>
      </c>
      <c r="G18820">
        <f>IF(F18820="","",IF(F18820&lt;0,10*F18820^2,0))</f>
        <v/>
      </c>
      <c r="H18820">
        <f>IF(F18820="","",IF(F18820&gt;0,10*F18820^2,0))</f>
        <v/>
      </c>
    </row>
    <row r="18821">
      <c r="A18821">
        <f>Input!A18821</f>
        <v/>
      </c>
      <c r="B18821">
        <f>IF(ISNUMBER(Input!B18821),IF(AND(Input!B18821&gt;=20,Input!B18821&lt;=700),Input!B18821,""),"")</f>
        <v/>
      </c>
      <c r="C18821">
        <f>IF(B18821="","",INT(A18821))</f>
        <v/>
      </c>
      <c r="D18821">
        <f>IF(B18821="","",HOUR(A18821))</f>
        <v/>
      </c>
      <c r="E18821">
        <f>IF(B18821="","",IF(INPUT!$I$1="","",IF(C18821&lt;(INT(INPUT!$I$1)-INPUT!$I$2),"Off Meds",IF(C18821&lt;=(INT(INPUT!$I$1)+INPUT!$I$2),"Washout","On Meds"))))</f>
        <v/>
      </c>
      <c r="F18821">
        <f>IF(B18821="","",1.509*(LN(B18821)^1.084-5.381))</f>
        <v/>
      </c>
      <c r="G18821">
        <f>IF(F18821="","",IF(F18821&lt;0,10*F18821^2,0))</f>
        <v/>
      </c>
      <c r="H18821">
        <f>IF(F18821="","",IF(F18821&gt;0,10*F18821^2,0))</f>
        <v/>
      </c>
    </row>
    <row r="18822">
      <c r="A18822">
        <f>Input!A18822</f>
        <v/>
      </c>
      <c r="B18822">
        <f>IF(ISNUMBER(Input!B18822),IF(AND(Input!B18822&gt;=20,Input!B18822&lt;=700),Input!B18822,""),"")</f>
        <v/>
      </c>
      <c r="C18822">
        <f>IF(B18822="","",INT(A18822))</f>
        <v/>
      </c>
      <c r="D18822">
        <f>IF(B18822="","",HOUR(A18822))</f>
        <v/>
      </c>
      <c r="E18822">
        <f>IF(B18822="","",IF(INPUT!$I$1="","",IF(C18822&lt;(INT(INPUT!$I$1)-INPUT!$I$2),"Off Meds",IF(C18822&lt;=(INT(INPUT!$I$1)+INPUT!$I$2),"Washout","On Meds"))))</f>
        <v/>
      </c>
      <c r="F18822">
        <f>IF(B18822="","",1.509*(LN(B18822)^1.084-5.381))</f>
        <v/>
      </c>
      <c r="G18822">
        <f>IF(F18822="","",IF(F18822&lt;0,10*F18822^2,0))</f>
        <v/>
      </c>
      <c r="H18822">
        <f>IF(F18822="","",IF(F18822&gt;0,10*F18822^2,0))</f>
        <v/>
      </c>
    </row>
    <row r="18823">
      <c r="A18823">
        <f>Input!A18823</f>
        <v/>
      </c>
      <c r="B18823">
        <f>IF(ISNUMBER(Input!B18823),IF(AND(Input!B18823&gt;=20,Input!B18823&lt;=700),Input!B18823,""),"")</f>
        <v/>
      </c>
      <c r="C18823">
        <f>IF(B18823="","",INT(A18823))</f>
        <v/>
      </c>
      <c r="D18823">
        <f>IF(B18823="","",HOUR(A18823))</f>
        <v/>
      </c>
      <c r="E18823">
        <f>IF(B18823="","",IF(INPUT!$I$1="","",IF(C18823&lt;(INT(INPUT!$I$1)-INPUT!$I$2),"Off Meds",IF(C18823&lt;=(INT(INPUT!$I$1)+INPUT!$I$2),"Washout","On Meds"))))</f>
        <v/>
      </c>
      <c r="F18823">
        <f>IF(B18823="","",1.509*(LN(B18823)^1.084-5.381))</f>
        <v/>
      </c>
      <c r="G18823">
        <f>IF(F18823="","",IF(F18823&lt;0,10*F18823^2,0))</f>
        <v/>
      </c>
      <c r="H18823">
        <f>IF(F18823="","",IF(F18823&gt;0,10*F18823^2,0))</f>
        <v/>
      </c>
    </row>
    <row r="18824">
      <c r="A18824">
        <f>Input!A18824</f>
        <v/>
      </c>
      <c r="B18824">
        <f>IF(ISNUMBER(Input!B18824),IF(AND(Input!B18824&gt;=20,Input!B18824&lt;=700),Input!B18824,""),"")</f>
        <v/>
      </c>
      <c r="C18824">
        <f>IF(B18824="","",INT(A18824))</f>
        <v/>
      </c>
      <c r="D18824">
        <f>IF(B18824="","",HOUR(A18824))</f>
        <v/>
      </c>
      <c r="E18824">
        <f>IF(B18824="","",IF(INPUT!$I$1="","",IF(C18824&lt;(INT(INPUT!$I$1)-INPUT!$I$2),"Off Meds",IF(C18824&lt;=(INT(INPUT!$I$1)+INPUT!$I$2),"Washout","On Meds"))))</f>
        <v/>
      </c>
      <c r="F18824">
        <f>IF(B18824="","",1.509*(LN(B18824)^1.084-5.381))</f>
        <v/>
      </c>
      <c r="G18824">
        <f>IF(F18824="","",IF(F18824&lt;0,10*F18824^2,0))</f>
        <v/>
      </c>
      <c r="H18824">
        <f>IF(F18824="","",IF(F18824&gt;0,10*F18824^2,0))</f>
        <v/>
      </c>
    </row>
    <row r="18825">
      <c r="A18825">
        <f>Input!A18825</f>
        <v/>
      </c>
      <c r="B18825">
        <f>IF(ISNUMBER(Input!B18825),IF(AND(Input!B18825&gt;=20,Input!B18825&lt;=700),Input!B18825,""),"")</f>
        <v/>
      </c>
      <c r="C18825">
        <f>IF(B18825="","",INT(A18825))</f>
        <v/>
      </c>
      <c r="D18825">
        <f>IF(B18825="","",HOUR(A18825))</f>
        <v/>
      </c>
      <c r="E18825">
        <f>IF(B18825="","",IF(INPUT!$I$1="","",IF(C18825&lt;(INT(INPUT!$I$1)-INPUT!$I$2),"Off Meds",IF(C18825&lt;=(INT(INPUT!$I$1)+INPUT!$I$2),"Washout","On Meds"))))</f>
        <v/>
      </c>
      <c r="F18825">
        <f>IF(B18825="","",1.509*(LN(B18825)^1.084-5.381))</f>
        <v/>
      </c>
      <c r="G18825">
        <f>IF(F18825="","",IF(F18825&lt;0,10*F18825^2,0))</f>
        <v/>
      </c>
      <c r="H18825">
        <f>IF(F18825="","",IF(F18825&gt;0,10*F18825^2,0))</f>
        <v/>
      </c>
    </row>
    <row r="18826">
      <c r="A18826">
        <f>Input!A18826</f>
        <v/>
      </c>
      <c r="B18826">
        <f>IF(ISNUMBER(Input!B18826),IF(AND(Input!B18826&gt;=20,Input!B18826&lt;=700),Input!B18826,""),"")</f>
        <v/>
      </c>
      <c r="C18826">
        <f>IF(B18826="","",INT(A18826))</f>
        <v/>
      </c>
      <c r="D18826">
        <f>IF(B18826="","",HOUR(A18826))</f>
        <v/>
      </c>
      <c r="E18826">
        <f>IF(B18826="","",IF(INPUT!$I$1="","",IF(C18826&lt;(INT(INPUT!$I$1)-INPUT!$I$2),"Off Meds",IF(C18826&lt;=(INT(INPUT!$I$1)+INPUT!$I$2),"Washout","On Meds"))))</f>
        <v/>
      </c>
      <c r="F18826">
        <f>IF(B18826="","",1.509*(LN(B18826)^1.084-5.381))</f>
        <v/>
      </c>
      <c r="G18826">
        <f>IF(F18826="","",IF(F18826&lt;0,10*F18826^2,0))</f>
        <v/>
      </c>
      <c r="H18826">
        <f>IF(F18826="","",IF(F18826&gt;0,10*F18826^2,0))</f>
        <v/>
      </c>
    </row>
    <row r="18827">
      <c r="A18827">
        <f>Input!A18827</f>
        <v/>
      </c>
      <c r="B18827">
        <f>IF(ISNUMBER(Input!B18827),IF(AND(Input!B18827&gt;=20,Input!B18827&lt;=700),Input!B18827,""),"")</f>
        <v/>
      </c>
      <c r="C18827">
        <f>IF(B18827="","",INT(A18827))</f>
        <v/>
      </c>
      <c r="D18827">
        <f>IF(B18827="","",HOUR(A18827))</f>
        <v/>
      </c>
      <c r="E18827">
        <f>IF(B18827="","",IF(INPUT!$I$1="","",IF(C18827&lt;(INT(INPUT!$I$1)-INPUT!$I$2),"Off Meds",IF(C18827&lt;=(INT(INPUT!$I$1)+INPUT!$I$2),"Washout","On Meds"))))</f>
        <v/>
      </c>
      <c r="F18827">
        <f>IF(B18827="","",1.509*(LN(B18827)^1.084-5.381))</f>
        <v/>
      </c>
      <c r="G18827">
        <f>IF(F18827="","",IF(F18827&lt;0,10*F18827^2,0))</f>
        <v/>
      </c>
      <c r="H18827">
        <f>IF(F18827="","",IF(F18827&gt;0,10*F18827^2,0))</f>
        <v/>
      </c>
    </row>
    <row r="18828">
      <c r="A18828">
        <f>Input!A18828</f>
        <v/>
      </c>
      <c r="B18828">
        <f>IF(ISNUMBER(Input!B18828),IF(AND(Input!B18828&gt;=20,Input!B18828&lt;=700),Input!B18828,""),"")</f>
        <v/>
      </c>
      <c r="C18828">
        <f>IF(B18828="","",INT(A18828))</f>
        <v/>
      </c>
      <c r="D18828">
        <f>IF(B18828="","",HOUR(A18828))</f>
        <v/>
      </c>
      <c r="E18828">
        <f>IF(B18828="","",IF(INPUT!$I$1="","",IF(C18828&lt;(INT(INPUT!$I$1)-INPUT!$I$2),"Off Meds",IF(C18828&lt;=(INT(INPUT!$I$1)+INPUT!$I$2),"Washout","On Meds"))))</f>
        <v/>
      </c>
      <c r="F18828">
        <f>IF(B18828="","",1.509*(LN(B18828)^1.084-5.381))</f>
        <v/>
      </c>
      <c r="G18828">
        <f>IF(F18828="","",IF(F18828&lt;0,10*F18828^2,0))</f>
        <v/>
      </c>
      <c r="H18828">
        <f>IF(F18828="","",IF(F18828&gt;0,10*F18828^2,0))</f>
        <v/>
      </c>
    </row>
    <row r="18829">
      <c r="A18829">
        <f>Input!A18829</f>
        <v/>
      </c>
      <c r="B18829">
        <f>IF(ISNUMBER(Input!B18829),IF(AND(Input!B18829&gt;=20,Input!B18829&lt;=700),Input!B18829,""),"")</f>
        <v/>
      </c>
      <c r="C18829">
        <f>IF(B18829="","",INT(A18829))</f>
        <v/>
      </c>
      <c r="D18829">
        <f>IF(B18829="","",HOUR(A18829))</f>
        <v/>
      </c>
      <c r="E18829">
        <f>IF(B18829="","",IF(INPUT!$I$1="","",IF(C18829&lt;(INT(INPUT!$I$1)-INPUT!$I$2),"Off Meds",IF(C18829&lt;=(INT(INPUT!$I$1)+INPUT!$I$2),"Washout","On Meds"))))</f>
        <v/>
      </c>
      <c r="F18829">
        <f>IF(B18829="","",1.509*(LN(B18829)^1.084-5.381))</f>
        <v/>
      </c>
      <c r="G18829">
        <f>IF(F18829="","",IF(F18829&lt;0,10*F18829^2,0))</f>
        <v/>
      </c>
      <c r="H18829">
        <f>IF(F18829="","",IF(F18829&gt;0,10*F18829^2,0))</f>
        <v/>
      </c>
    </row>
    <row r="18830">
      <c r="A18830">
        <f>Input!A18830</f>
        <v/>
      </c>
      <c r="B18830">
        <f>IF(ISNUMBER(Input!B18830),IF(AND(Input!B18830&gt;=20,Input!B18830&lt;=700),Input!B18830,""),"")</f>
        <v/>
      </c>
      <c r="C18830">
        <f>IF(B18830="","",INT(A18830))</f>
        <v/>
      </c>
      <c r="D18830">
        <f>IF(B18830="","",HOUR(A18830))</f>
        <v/>
      </c>
      <c r="E18830">
        <f>IF(B18830="","",IF(INPUT!$I$1="","",IF(C18830&lt;(INT(INPUT!$I$1)-INPUT!$I$2),"Off Meds",IF(C18830&lt;=(INT(INPUT!$I$1)+INPUT!$I$2),"Washout","On Meds"))))</f>
        <v/>
      </c>
      <c r="F18830">
        <f>IF(B18830="","",1.509*(LN(B18830)^1.084-5.381))</f>
        <v/>
      </c>
      <c r="G18830">
        <f>IF(F18830="","",IF(F18830&lt;0,10*F18830^2,0))</f>
        <v/>
      </c>
      <c r="H18830">
        <f>IF(F18830="","",IF(F18830&gt;0,10*F18830^2,0))</f>
        <v/>
      </c>
    </row>
    <row r="18831">
      <c r="A18831">
        <f>Input!A18831</f>
        <v/>
      </c>
      <c r="B18831">
        <f>IF(ISNUMBER(Input!B18831),IF(AND(Input!B18831&gt;=20,Input!B18831&lt;=700),Input!B18831,""),"")</f>
        <v/>
      </c>
      <c r="C18831">
        <f>IF(B18831="","",INT(A18831))</f>
        <v/>
      </c>
      <c r="D18831">
        <f>IF(B18831="","",HOUR(A18831))</f>
        <v/>
      </c>
      <c r="E18831">
        <f>IF(B18831="","",IF(INPUT!$I$1="","",IF(C18831&lt;(INT(INPUT!$I$1)-INPUT!$I$2),"Off Meds",IF(C18831&lt;=(INT(INPUT!$I$1)+INPUT!$I$2),"Washout","On Meds"))))</f>
        <v/>
      </c>
      <c r="F18831">
        <f>IF(B18831="","",1.509*(LN(B18831)^1.084-5.381))</f>
        <v/>
      </c>
      <c r="G18831">
        <f>IF(F18831="","",IF(F18831&lt;0,10*F18831^2,0))</f>
        <v/>
      </c>
      <c r="H18831">
        <f>IF(F18831="","",IF(F18831&gt;0,10*F18831^2,0))</f>
        <v/>
      </c>
    </row>
    <row r="18832">
      <c r="A18832">
        <f>Input!A18832</f>
        <v/>
      </c>
      <c r="B18832">
        <f>IF(ISNUMBER(Input!B18832),IF(AND(Input!B18832&gt;=20,Input!B18832&lt;=700),Input!B18832,""),"")</f>
        <v/>
      </c>
      <c r="C18832">
        <f>IF(B18832="","",INT(A18832))</f>
        <v/>
      </c>
      <c r="D18832">
        <f>IF(B18832="","",HOUR(A18832))</f>
        <v/>
      </c>
      <c r="E18832">
        <f>IF(B18832="","",IF(INPUT!$I$1="","",IF(C18832&lt;(INT(INPUT!$I$1)-INPUT!$I$2),"Off Meds",IF(C18832&lt;=(INT(INPUT!$I$1)+INPUT!$I$2),"Washout","On Meds"))))</f>
        <v/>
      </c>
      <c r="F18832">
        <f>IF(B18832="","",1.509*(LN(B18832)^1.084-5.381))</f>
        <v/>
      </c>
      <c r="G18832">
        <f>IF(F18832="","",IF(F18832&lt;0,10*F18832^2,0))</f>
        <v/>
      </c>
      <c r="H18832">
        <f>IF(F18832="","",IF(F18832&gt;0,10*F18832^2,0))</f>
        <v/>
      </c>
    </row>
    <row r="18833">
      <c r="A18833">
        <f>Input!A18833</f>
        <v/>
      </c>
      <c r="B18833">
        <f>IF(ISNUMBER(Input!B18833),IF(AND(Input!B18833&gt;=20,Input!B18833&lt;=700),Input!B18833,""),"")</f>
        <v/>
      </c>
      <c r="C18833">
        <f>IF(B18833="","",INT(A18833))</f>
        <v/>
      </c>
      <c r="D18833">
        <f>IF(B18833="","",HOUR(A18833))</f>
        <v/>
      </c>
      <c r="E18833">
        <f>IF(B18833="","",IF(INPUT!$I$1="","",IF(C18833&lt;(INT(INPUT!$I$1)-INPUT!$I$2),"Off Meds",IF(C18833&lt;=(INT(INPUT!$I$1)+INPUT!$I$2),"Washout","On Meds"))))</f>
        <v/>
      </c>
      <c r="F18833">
        <f>IF(B18833="","",1.509*(LN(B18833)^1.084-5.381))</f>
        <v/>
      </c>
      <c r="G18833">
        <f>IF(F18833="","",IF(F18833&lt;0,10*F18833^2,0))</f>
        <v/>
      </c>
      <c r="H18833">
        <f>IF(F18833="","",IF(F18833&gt;0,10*F18833^2,0))</f>
        <v/>
      </c>
    </row>
    <row r="18834">
      <c r="A18834">
        <f>Input!A18834</f>
        <v/>
      </c>
      <c r="B18834">
        <f>IF(ISNUMBER(Input!B18834),IF(AND(Input!B18834&gt;=20,Input!B18834&lt;=700),Input!B18834,""),"")</f>
        <v/>
      </c>
      <c r="C18834">
        <f>IF(B18834="","",INT(A18834))</f>
        <v/>
      </c>
      <c r="D18834">
        <f>IF(B18834="","",HOUR(A18834))</f>
        <v/>
      </c>
      <c r="E18834">
        <f>IF(B18834="","",IF(INPUT!$I$1="","",IF(C18834&lt;(INT(INPUT!$I$1)-INPUT!$I$2),"Off Meds",IF(C18834&lt;=(INT(INPUT!$I$1)+INPUT!$I$2),"Washout","On Meds"))))</f>
        <v/>
      </c>
      <c r="F18834">
        <f>IF(B18834="","",1.509*(LN(B18834)^1.084-5.381))</f>
        <v/>
      </c>
      <c r="G18834">
        <f>IF(F18834="","",IF(F18834&lt;0,10*F18834^2,0))</f>
        <v/>
      </c>
      <c r="H18834">
        <f>IF(F18834="","",IF(F18834&gt;0,10*F18834^2,0))</f>
        <v/>
      </c>
    </row>
    <row r="18835">
      <c r="A18835">
        <f>Input!A18835</f>
        <v/>
      </c>
      <c r="B18835">
        <f>IF(ISNUMBER(Input!B18835),IF(AND(Input!B18835&gt;=20,Input!B18835&lt;=700),Input!B18835,""),"")</f>
        <v/>
      </c>
      <c r="C18835">
        <f>IF(B18835="","",INT(A18835))</f>
        <v/>
      </c>
      <c r="D18835">
        <f>IF(B18835="","",HOUR(A18835))</f>
        <v/>
      </c>
      <c r="E18835">
        <f>IF(B18835="","",IF(INPUT!$I$1="","",IF(C18835&lt;(INT(INPUT!$I$1)-INPUT!$I$2),"Off Meds",IF(C18835&lt;=(INT(INPUT!$I$1)+INPUT!$I$2),"Washout","On Meds"))))</f>
        <v/>
      </c>
      <c r="F18835">
        <f>IF(B18835="","",1.509*(LN(B18835)^1.084-5.381))</f>
        <v/>
      </c>
      <c r="G18835">
        <f>IF(F18835="","",IF(F18835&lt;0,10*F18835^2,0))</f>
        <v/>
      </c>
      <c r="H18835">
        <f>IF(F18835="","",IF(F18835&gt;0,10*F18835^2,0))</f>
        <v/>
      </c>
    </row>
    <row r="18836">
      <c r="A18836">
        <f>Input!A18836</f>
        <v/>
      </c>
      <c r="B18836">
        <f>IF(ISNUMBER(Input!B18836),IF(AND(Input!B18836&gt;=20,Input!B18836&lt;=700),Input!B18836,""),"")</f>
        <v/>
      </c>
      <c r="C18836">
        <f>IF(B18836="","",INT(A18836))</f>
        <v/>
      </c>
      <c r="D18836">
        <f>IF(B18836="","",HOUR(A18836))</f>
        <v/>
      </c>
      <c r="E18836">
        <f>IF(B18836="","",IF(INPUT!$I$1="","",IF(C18836&lt;(INT(INPUT!$I$1)-INPUT!$I$2),"Off Meds",IF(C18836&lt;=(INT(INPUT!$I$1)+INPUT!$I$2),"Washout","On Meds"))))</f>
        <v/>
      </c>
      <c r="F18836">
        <f>IF(B18836="","",1.509*(LN(B18836)^1.084-5.381))</f>
        <v/>
      </c>
      <c r="G18836">
        <f>IF(F18836="","",IF(F18836&lt;0,10*F18836^2,0))</f>
        <v/>
      </c>
      <c r="H18836">
        <f>IF(F18836="","",IF(F18836&gt;0,10*F18836^2,0))</f>
        <v/>
      </c>
    </row>
    <row r="18837">
      <c r="A18837">
        <f>Input!A18837</f>
        <v/>
      </c>
      <c r="B18837">
        <f>IF(ISNUMBER(Input!B18837),IF(AND(Input!B18837&gt;=20,Input!B18837&lt;=700),Input!B18837,""),"")</f>
        <v/>
      </c>
      <c r="C18837">
        <f>IF(B18837="","",INT(A18837))</f>
        <v/>
      </c>
      <c r="D18837">
        <f>IF(B18837="","",HOUR(A18837))</f>
        <v/>
      </c>
      <c r="E18837">
        <f>IF(B18837="","",IF(INPUT!$I$1="","",IF(C18837&lt;(INT(INPUT!$I$1)-INPUT!$I$2),"Off Meds",IF(C18837&lt;=(INT(INPUT!$I$1)+INPUT!$I$2),"Washout","On Meds"))))</f>
        <v/>
      </c>
      <c r="F18837">
        <f>IF(B18837="","",1.509*(LN(B18837)^1.084-5.381))</f>
        <v/>
      </c>
      <c r="G18837">
        <f>IF(F18837="","",IF(F18837&lt;0,10*F18837^2,0))</f>
        <v/>
      </c>
      <c r="H18837">
        <f>IF(F18837="","",IF(F18837&gt;0,10*F18837^2,0))</f>
        <v/>
      </c>
    </row>
    <row r="18838">
      <c r="A18838">
        <f>Input!A18838</f>
        <v/>
      </c>
      <c r="B18838">
        <f>IF(ISNUMBER(Input!B18838),IF(AND(Input!B18838&gt;=20,Input!B18838&lt;=700),Input!B18838,""),"")</f>
        <v/>
      </c>
      <c r="C18838">
        <f>IF(B18838="","",INT(A18838))</f>
        <v/>
      </c>
      <c r="D18838">
        <f>IF(B18838="","",HOUR(A18838))</f>
        <v/>
      </c>
      <c r="E18838">
        <f>IF(B18838="","",IF(INPUT!$I$1="","",IF(C18838&lt;(INT(INPUT!$I$1)-INPUT!$I$2),"Off Meds",IF(C18838&lt;=(INT(INPUT!$I$1)+INPUT!$I$2),"Washout","On Meds"))))</f>
        <v/>
      </c>
      <c r="F18838">
        <f>IF(B18838="","",1.509*(LN(B18838)^1.084-5.381))</f>
        <v/>
      </c>
      <c r="G18838">
        <f>IF(F18838="","",IF(F18838&lt;0,10*F18838^2,0))</f>
        <v/>
      </c>
      <c r="H18838">
        <f>IF(F18838="","",IF(F18838&gt;0,10*F18838^2,0))</f>
        <v/>
      </c>
    </row>
    <row r="18839">
      <c r="A18839">
        <f>Input!A18839</f>
        <v/>
      </c>
      <c r="B18839">
        <f>IF(ISNUMBER(Input!B18839),IF(AND(Input!B18839&gt;=20,Input!B18839&lt;=700),Input!B18839,""),"")</f>
        <v/>
      </c>
      <c r="C18839">
        <f>IF(B18839="","",INT(A18839))</f>
        <v/>
      </c>
      <c r="D18839">
        <f>IF(B18839="","",HOUR(A18839))</f>
        <v/>
      </c>
      <c r="E18839">
        <f>IF(B18839="","",IF(INPUT!$I$1="","",IF(C18839&lt;(INT(INPUT!$I$1)-INPUT!$I$2),"Off Meds",IF(C18839&lt;=(INT(INPUT!$I$1)+INPUT!$I$2),"Washout","On Meds"))))</f>
        <v/>
      </c>
      <c r="F18839">
        <f>IF(B18839="","",1.509*(LN(B18839)^1.084-5.381))</f>
        <v/>
      </c>
      <c r="G18839">
        <f>IF(F18839="","",IF(F18839&lt;0,10*F18839^2,0))</f>
        <v/>
      </c>
      <c r="H18839">
        <f>IF(F18839="","",IF(F18839&gt;0,10*F18839^2,0))</f>
        <v/>
      </c>
    </row>
    <row r="18840">
      <c r="A18840">
        <f>Input!A18840</f>
        <v/>
      </c>
      <c r="B18840">
        <f>IF(ISNUMBER(Input!B18840),IF(AND(Input!B18840&gt;=20,Input!B18840&lt;=700),Input!B18840,""),"")</f>
        <v/>
      </c>
      <c r="C18840">
        <f>IF(B18840="","",INT(A18840))</f>
        <v/>
      </c>
      <c r="D18840">
        <f>IF(B18840="","",HOUR(A18840))</f>
        <v/>
      </c>
      <c r="E18840">
        <f>IF(B18840="","",IF(INPUT!$I$1="","",IF(C18840&lt;(INT(INPUT!$I$1)-INPUT!$I$2),"Off Meds",IF(C18840&lt;=(INT(INPUT!$I$1)+INPUT!$I$2),"Washout","On Meds"))))</f>
        <v/>
      </c>
      <c r="F18840">
        <f>IF(B18840="","",1.509*(LN(B18840)^1.084-5.381))</f>
        <v/>
      </c>
      <c r="G18840">
        <f>IF(F18840="","",IF(F18840&lt;0,10*F18840^2,0))</f>
        <v/>
      </c>
      <c r="H18840">
        <f>IF(F18840="","",IF(F18840&gt;0,10*F18840^2,0))</f>
        <v/>
      </c>
    </row>
    <row r="18841">
      <c r="A18841">
        <f>Input!A18841</f>
        <v/>
      </c>
      <c r="B18841">
        <f>IF(ISNUMBER(Input!B18841),IF(AND(Input!B18841&gt;=20,Input!B18841&lt;=700),Input!B18841,""),"")</f>
        <v/>
      </c>
      <c r="C18841">
        <f>IF(B18841="","",INT(A18841))</f>
        <v/>
      </c>
      <c r="D18841">
        <f>IF(B18841="","",HOUR(A18841))</f>
        <v/>
      </c>
      <c r="E18841">
        <f>IF(B18841="","",IF(INPUT!$I$1="","",IF(C18841&lt;(INT(INPUT!$I$1)-INPUT!$I$2),"Off Meds",IF(C18841&lt;=(INT(INPUT!$I$1)+INPUT!$I$2),"Washout","On Meds"))))</f>
        <v/>
      </c>
      <c r="F18841">
        <f>IF(B18841="","",1.509*(LN(B18841)^1.084-5.381))</f>
        <v/>
      </c>
      <c r="G18841">
        <f>IF(F18841="","",IF(F18841&lt;0,10*F18841^2,0))</f>
        <v/>
      </c>
      <c r="H18841">
        <f>IF(F18841="","",IF(F18841&gt;0,10*F18841^2,0))</f>
        <v/>
      </c>
    </row>
    <row r="18842">
      <c r="A18842">
        <f>Input!A18842</f>
        <v/>
      </c>
      <c r="B18842">
        <f>IF(ISNUMBER(Input!B18842),IF(AND(Input!B18842&gt;=20,Input!B18842&lt;=700),Input!B18842,""),"")</f>
        <v/>
      </c>
      <c r="C18842">
        <f>IF(B18842="","",INT(A18842))</f>
        <v/>
      </c>
      <c r="D18842">
        <f>IF(B18842="","",HOUR(A18842))</f>
        <v/>
      </c>
      <c r="E18842">
        <f>IF(B18842="","",IF(INPUT!$I$1="","",IF(C18842&lt;(INT(INPUT!$I$1)-INPUT!$I$2),"Off Meds",IF(C18842&lt;=(INT(INPUT!$I$1)+INPUT!$I$2),"Washout","On Meds"))))</f>
        <v/>
      </c>
      <c r="F18842">
        <f>IF(B18842="","",1.509*(LN(B18842)^1.084-5.381))</f>
        <v/>
      </c>
      <c r="G18842">
        <f>IF(F18842="","",IF(F18842&lt;0,10*F18842^2,0))</f>
        <v/>
      </c>
      <c r="H18842">
        <f>IF(F18842="","",IF(F18842&gt;0,10*F18842^2,0))</f>
        <v/>
      </c>
    </row>
    <row r="18843">
      <c r="A18843">
        <f>Input!A18843</f>
        <v/>
      </c>
      <c r="B18843">
        <f>IF(ISNUMBER(Input!B18843),IF(AND(Input!B18843&gt;=20,Input!B18843&lt;=700),Input!B18843,""),"")</f>
        <v/>
      </c>
      <c r="C18843">
        <f>IF(B18843="","",INT(A18843))</f>
        <v/>
      </c>
      <c r="D18843">
        <f>IF(B18843="","",HOUR(A18843))</f>
        <v/>
      </c>
      <c r="E18843">
        <f>IF(B18843="","",IF(INPUT!$I$1="","",IF(C18843&lt;(INT(INPUT!$I$1)-INPUT!$I$2),"Off Meds",IF(C18843&lt;=(INT(INPUT!$I$1)+INPUT!$I$2),"Washout","On Meds"))))</f>
        <v/>
      </c>
      <c r="F18843">
        <f>IF(B18843="","",1.509*(LN(B18843)^1.084-5.381))</f>
        <v/>
      </c>
      <c r="G18843">
        <f>IF(F18843="","",IF(F18843&lt;0,10*F18843^2,0))</f>
        <v/>
      </c>
      <c r="H18843">
        <f>IF(F18843="","",IF(F18843&gt;0,10*F18843^2,0))</f>
        <v/>
      </c>
    </row>
    <row r="18844">
      <c r="A18844">
        <f>Input!A18844</f>
        <v/>
      </c>
      <c r="B18844">
        <f>IF(ISNUMBER(Input!B18844),IF(AND(Input!B18844&gt;=20,Input!B18844&lt;=700),Input!B18844,""),"")</f>
        <v/>
      </c>
      <c r="C18844">
        <f>IF(B18844="","",INT(A18844))</f>
        <v/>
      </c>
      <c r="D18844">
        <f>IF(B18844="","",HOUR(A18844))</f>
        <v/>
      </c>
      <c r="E18844">
        <f>IF(B18844="","",IF(INPUT!$I$1="","",IF(C18844&lt;(INT(INPUT!$I$1)-INPUT!$I$2),"Off Meds",IF(C18844&lt;=(INT(INPUT!$I$1)+INPUT!$I$2),"Washout","On Meds"))))</f>
        <v/>
      </c>
      <c r="F18844">
        <f>IF(B18844="","",1.509*(LN(B18844)^1.084-5.381))</f>
        <v/>
      </c>
      <c r="G18844">
        <f>IF(F18844="","",IF(F18844&lt;0,10*F18844^2,0))</f>
        <v/>
      </c>
      <c r="H18844">
        <f>IF(F18844="","",IF(F18844&gt;0,10*F18844^2,0))</f>
        <v/>
      </c>
    </row>
    <row r="18845">
      <c r="A18845">
        <f>Input!A18845</f>
        <v/>
      </c>
      <c r="B18845">
        <f>IF(ISNUMBER(Input!B18845),IF(AND(Input!B18845&gt;=20,Input!B18845&lt;=700),Input!B18845,""),"")</f>
        <v/>
      </c>
      <c r="C18845">
        <f>IF(B18845="","",INT(A18845))</f>
        <v/>
      </c>
      <c r="D18845">
        <f>IF(B18845="","",HOUR(A18845))</f>
        <v/>
      </c>
      <c r="E18845">
        <f>IF(B18845="","",IF(INPUT!$I$1="","",IF(C18845&lt;(INT(INPUT!$I$1)-INPUT!$I$2),"Off Meds",IF(C18845&lt;=(INT(INPUT!$I$1)+INPUT!$I$2),"Washout","On Meds"))))</f>
        <v/>
      </c>
      <c r="F18845">
        <f>IF(B18845="","",1.509*(LN(B18845)^1.084-5.381))</f>
        <v/>
      </c>
      <c r="G18845">
        <f>IF(F18845="","",IF(F18845&lt;0,10*F18845^2,0))</f>
        <v/>
      </c>
      <c r="H18845">
        <f>IF(F18845="","",IF(F18845&gt;0,10*F18845^2,0))</f>
        <v/>
      </c>
    </row>
    <row r="18846">
      <c r="A18846">
        <f>Input!A18846</f>
        <v/>
      </c>
      <c r="B18846">
        <f>IF(ISNUMBER(Input!B18846),IF(AND(Input!B18846&gt;=20,Input!B18846&lt;=700),Input!B18846,""),"")</f>
        <v/>
      </c>
      <c r="C18846">
        <f>IF(B18846="","",INT(A18846))</f>
        <v/>
      </c>
      <c r="D18846">
        <f>IF(B18846="","",HOUR(A18846))</f>
        <v/>
      </c>
      <c r="E18846">
        <f>IF(B18846="","",IF(INPUT!$I$1="","",IF(C18846&lt;(INT(INPUT!$I$1)-INPUT!$I$2),"Off Meds",IF(C18846&lt;=(INT(INPUT!$I$1)+INPUT!$I$2),"Washout","On Meds"))))</f>
        <v/>
      </c>
      <c r="F18846">
        <f>IF(B18846="","",1.509*(LN(B18846)^1.084-5.381))</f>
        <v/>
      </c>
      <c r="G18846">
        <f>IF(F18846="","",IF(F18846&lt;0,10*F18846^2,0))</f>
        <v/>
      </c>
      <c r="H18846">
        <f>IF(F18846="","",IF(F18846&gt;0,10*F18846^2,0))</f>
        <v/>
      </c>
    </row>
    <row r="18847">
      <c r="A18847">
        <f>Input!A18847</f>
        <v/>
      </c>
      <c r="B18847">
        <f>IF(ISNUMBER(Input!B18847),IF(AND(Input!B18847&gt;=20,Input!B18847&lt;=700),Input!B18847,""),"")</f>
        <v/>
      </c>
      <c r="C18847">
        <f>IF(B18847="","",INT(A18847))</f>
        <v/>
      </c>
      <c r="D18847">
        <f>IF(B18847="","",HOUR(A18847))</f>
        <v/>
      </c>
      <c r="E18847">
        <f>IF(B18847="","",IF(INPUT!$I$1="","",IF(C18847&lt;(INT(INPUT!$I$1)-INPUT!$I$2),"Off Meds",IF(C18847&lt;=(INT(INPUT!$I$1)+INPUT!$I$2),"Washout","On Meds"))))</f>
        <v/>
      </c>
      <c r="F18847">
        <f>IF(B18847="","",1.509*(LN(B18847)^1.084-5.381))</f>
        <v/>
      </c>
      <c r="G18847">
        <f>IF(F18847="","",IF(F18847&lt;0,10*F18847^2,0))</f>
        <v/>
      </c>
      <c r="H18847">
        <f>IF(F18847="","",IF(F18847&gt;0,10*F18847^2,0))</f>
        <v/>
      </c>
    </row>
    <row r="18848">
      <c r="A18848">
        <f>Input!A18848</f>
        <v/>
      </c>
      <c r="B18848">
        <f>IF(ISNUMBER(Input!B18848),IF(AND(Input!B18848&gt;=20,Input!B18848&lt;=700),Input!B18848,""),"")</f>
        <v/>
      </c>
      <c r="C18848">
        <f>IF(B18848="","",INT(A18848))</f>
        <v/>
      </c>
      <c r="D18848">
        <f>IF(B18848="","",HOUR(A18848))</f>
        <v/>
      </c>
      <c r="E18848">
        <f>IF(B18848="","",IF(INPUT!$I$1="","",IF(C18848&lt;(INT(INPUT!$I$1)-INPUT!$I$2),"Off Meds",IF(C18848&lt;=(INT(INPUT!$I$1)+INPUT!$I$2),"Washout","On Meds"))))</f>
        <v/>
      </c>
      <c r="F18848">
        <f>IF(B18848="","",1.509*(LN(B18848)^1.084-5.381))</f>
        <v/>
      </c>
      <c r="G18848">
        <f>IF(F18848="","",IF(F18848&lt;0,10*F18848^2,0))</f>
        <v/>
      </c>
      <c r="H18848">
        <f>IF(F18848="","",IF(F18848&gt;0,10*F18848^2,0))</f>
        <v/>
      </c>
    </row>
    <row r="18849">
      <c r="A18849">
        <f>Input!A18849</f>
        <v/>
      </c>
      <c r="B18849">
        <f>IF(ISNUMBER(Input!B18849),IF(AND(Input!B18849&gt;=20,Input!B18849&lt;=700),Input!B18849,""),"")</f>
        <v/>
      </c>
      <c r="C18849">
        <f>IF(B18849="","",INT(A18849))</f>
        <v/>
      </c>
      <c r="D18849">
        <f>IF(B18849="","",HOUR(A18849))</f>
        <v/>
      </c>
      <c r="E18849">
        <f>IF(B18849="","",IF(INPUT!$I$1="","",IF(C18849&lt;(INT(INPUT!$I$1)-INPUT!$I$2),"Off Meds",IF(C18849&lt;=(INT(INPUT!$I$1)+INPUT!$I$2),"Washout","On Meds"))))</f>
        <v/>
      </c>
      <c r="F18849">
        <f>IF(B18849="","",1.509*(LN(B18849)^1.084-5.381))</f>
        <v/>
      </c>
      <c r="G18849">
        <f>IF(F18849="","",IF(F18849&lt;0,10*F18849^2,0))</f>
        <v/>
      </c>
      <c r="H18849">
        <f>IF(F18849="","",IF(F18849&gt;0,10*F18849^2,0))</f>
        <v/>
      </c>
    </row>
    <row r="18850">
      <c r="A18850">
        <f>Input!A18850</f>
        <v/>
      </c>
      <c r="B18850">
        <f>IF(ISNUMBER(Input!B18850),IF(AND(Input!B18850&gt;=20,Input!B18850&lt;=700),Input!B18850,""),"")</f>
        <v/>
      </c>
      <c r="C18850">
        <f>IF(B18850="","",INT(A18850))</f>
        <v/>
      </c>
      <c r="D18850">
        <f>IF(B18850="","",HOUR(A18850))</f>
        <v/>
      </c>
      <c r="E18850">
        <f>IF(B18850="","",IF(INPUT!$I$1="","",IF(C18850&lt;(INT(INPUT!$I$1)-INPUT!$I$2),"Off Meds",IF(C18850&lt;=(INT(INPUT!$I$1)+INPUT!$I$2),"Washout","On Meds"))))</f>
        <v/>
      </c>
      <c r="F18850">
        <f>IF(B18850="","",1.509*(LN(B18850)^1.084-5.381))</f>
        <v/>
      </c>
      <c r="G18850">
        <f>IF(F18850="","",IF(F18850&lt;0,10*F18850^2,0))</f>
        <v/>
      </c>
      <c r="H18850">
        <f>IF(F18850="","",IF(F18850&gt;0,10*F18850^2,0))</f>
        <v/>
      </c>
    </row>
    <row r="18851">
      <c r="A18851">
        <f>Input!A18851</f>
        <v/>
      </c>
      <c r="B18851">
        <f>IF(ISNUMBER(Input!B18851),IF(AND(Input!B18851&gt;=20,Input!B18851&lt;=700),Input!B18851,""),"")</f>
        <v/>
      </c>
      <c r="C18851">
        <f>IF(B18851="","",INT(A18851))</f>
        <v/>
      </c>
      <c r="D18851">
        <f>IF(B18851="","",HOUR(A18851))</f>
        <v/>
      </c>
      <c r="E18851">
        <f>IF(B18851="","",IF(INPUT!$I$1="","",IF(C18851&lt;(INT(INPUT!$I$1)-INPUT!$I$2),"Off Meds",IF(C18851&lt;=(INT(INPUT!$I$1)+INPUT!$I$2),"Washout","On Meds"))))</f>
        <v/>
      </c>
      <c r="F18851">
        <f>IF(B18851="","",1.509*(LN(B18851)^1.084-5.381))</f>
        <v/>
      </c>
      <c r="G18851">
        <f>IF(F18851="","",IF(F18851&lt;0,10*F18851^2,0))</f>
        <v/>
      </c>
      <c r="H18851">
        <f>IF(F18851="","",IF(F18851&gt;0,10*F18851^2,0))</f>
        <v/>
      </c>
    </row>
    <row r="18852">
      <c r="A18852">
        <f>Input!A18852</f>
        <v/>
      </c>
      <c r="B18852">
        <f>IF(ISNUMBER(Input!B18852),IF(AND(Input!B18852&gt;=20,Input!B18852&lt;=700),Input!B18852,""),"")</f>
        <v/>
      </c>
      <c r="C18852">
        <f>IF(B18852="","",INT(A18852))</f>
        <v/>
      </c>
      <c r="D18852">
        <f>IF(B18852="","",HOUR(A18852))</f>
        <v/>
      </c>
      <c r="E18852">
        <f>IF(B18852="","",IF(INPUT!$I$1="","",IF(C18852&lt;(INT(INPUT!$I$1)-INPUT!$I$2),"Off Meds",IF(C18852&lt;=(INT(INPUT!$I$1)+INPUT!$I$2),"Washout","On Meds"))))</f>
        <v/>
      </c>
      <c r="F18852">
        <f>IF(B18852="","",1.509*(LN(B18852)^1.084-5.381))</f>
        <v/>
      </c>
      <c r="G18852">
        <f>IF(F18852="","",IF(F18852&lt;0,10*F18852^2,0))</f>
        <v/>
      </c>
      <c r="H18852">
        <f>IF(F18852="","",IF(F18852&gt;0,10*F18852^2,0))</f>
        <v/>
      </c>
    </row>
    <row r="18853">
      <c r="A18853">
        <f>Input!A18853</f>
        <v/>
      </c>
      <c r="B18853">
        <f>IF(ISNUMBER(Input!B18853),IF(AND(Input!B18853&gt;=20,Input!B18853&lt;=700),Input!B18853,""),"")</f>
        <v/>
      </c>
      <c r="C18853">
        <f>IF(B18853="","",INT(A18853))</f>
        <v/>
      </c>
      <c r="D18853">
        <f>IF(B18853="","",HOUR(A18853))</f>
        <v/>
      </c>
      <c r="E18853">
        <f>IF(B18853="","",IF(INPUT!$I$1="","",IF(C18853&lt;(INT(INPUT!$I$1)-INPUT!$I$2),"Off Meds",IF(C18853&lt;=(INT(INPUT!$I$1)+INPUT!$I$2),"Washout","On Meds"))))</f>
        <v/>
      </c>
      <c r="F18853">
        <f>IF(B18853="","",1.509*(LN(B18853)^1.084-5.381))</f>
        <v/>
      </c>
      <c r="G18853">
        <f>IF(F18853="","",IF(F18853&lt;0,10*F18853^2,0))</f>
        <v/>
      </c>
      <c r="H18853">
        <f>IF(F18853="","",IF(F18853&gt;0,10*F18853^2,0))</f>
        <v/>
      </c>
    </row>
    <row r="18854">
      <c r="A18854">
        <f>Input!A18854</f>
        <v/>
      </c>
      <c r="B18854">
        <f>IF(ISNUMBER(Input!B18854),IF(AND(Input!B18854&gt;=20,Input!B18854&lt;=700),Input!B18854,""),"")</f>
        <v/>
      </c>
      <c r="C18854">
        <f>IF(B18854="","",INT(A18854))</f>
        <v/>
      </c>
      <c r="D18854">
        <f>IF(B18854="","",HOUR(A18854))</f>
        <v/>
      </c>
      <c r="E18854">
        <f>IF(B18854="","",IF(INPUT!$I$1="","",IF(C18854&lt;(INT(INPUT!$I$1)-INPUT!$I$2),"Off Meds",IF(C18854&lt;=(INT(INPUT!$I$1)+INPUT!$I$2),"Washout","On Meds"))))</f>
        <v/>
      </c>
      <c r="F18854">
        <f>IF(B18854="","",1.509*(LN(B18854)^1.084-5.381))</f>
        <v/>
      </c>
      <c r="G18854">
        <f>IF(F18854="","",IF(F18854&lt;0,10*F18854^2,0))</f>
        <v/>
      </c>
      <c r="H18854">
        <f>IF(F18854="","",IF(F18854&gt;0,10*F18854^2,0))</f>
        <v/>
      </c>
    </row>
    <row r="18855">
      <c r="A18855">
        <f>Input!A18855</f>
        <v/>
      </c>
      <c r="B18855">
        <f>IF(ISNUMBER(Input!B18855),IF(AND(Input!B18855&gt;=20,Input!B18855&lt;=700),Input!B18855,""),"")</f>
        <v/>
      </c>
      <c r="C18855">
        <f>IF(B18855="","",INT(A18855))</f>
        <v/>
      </c>
      <c r="D18855">
        <f>IF(B18855="","",HOUR(A18855))</f>
        <v/>
      </c>
      <c r="E18855">
        <f>IF(B18855="","",IF(INPUT!$I$1="","",IF(C18855&lt;(INT(INPUT!$I$1)-INPUT!$I$2),"Off Meds",IF(C18855&lt;=(INT(INPUT!$I$1)+INPUT!$I$2),"Washout","On Meds"))))</f>
        <v/>
      </c>
      <c r="F18855">
        <f>IF(B18855="","",1.509*(LN(B18855)^1.084-5.381))</f>
        <v/>
      </c>
      <c r="G18855">
        <f>IF(F18855="","",IF(F18855&lt;0,10*F18855^2,0))</f>
        <v/>
      </c>
      <c r="H18855">
        <f>IF(F18855="","",IF(F18855&gt;0,10*F18855^2,0))</f>
        <v/>
      </c>
    </row>
    <row r="18856">
      <c r="A18856">
        <f>Input!A18856</f>
        <v/>
      </c>
      <c r="B18856">
        <f>IF(ISNUMBER(Input!B18856),IF(AND(Input!B18856&gt;=20,Input!B18856&lt;=700),Input!B18856,""),"")</f>
        <v/>
      </c>
      <c r="C18856">
        <f>IF(B18856="","",INT(A18856))</f>
        <v/>
      </c>
      <c r="D18856">
        <f>IF(B18856="","",HOUR(A18856))</f>
        <v/>
      </c>
      <c r="E18856">
        <f>IF(B18856="","",IF(INPUT!$I$1="","",IF(C18856&lt;(INT(INPUT!$I$1)-INPUT!$I$2),"Off Meds",IF(C18856&lt;=(INT(INPUT!$I$1)+INPUT!$I$2),"Washout","On Meds"))))</f>
        <v/>
      </c>
      <c r="F18856">
        <f>IF(B18856="","",1.509*(LN(B18856)^1.084-5.381))</f>
        <v/>
      </c>
      <c r="G18856">
        <f>IF(F18856="","",IF(F18856&lt;0,10*F18856^2,0))</f>
        <v/>
      </c>
      <c r="H18856">
        <f>IF(F18856="","",IF(F18856&gt;0,10*F18856^2,0))</f>
        <v/>
      </c>
    </row>
    <row r="18857">
      <c r="A18857">
        <f>Input!A18857</f>
        <v/>
      </c>
      <c r="B18857">
        <f>IF(ISNUMBER(Input!B18857),IF(AND(Input!B18857&gt;=20,Input!B18857&lt;=700),Input!B18857,""),"")</f>
        <v/>
      </c>
      <c r="C18857">
        <f>IF(B18857="","",INT(A18857))</f>
        <v/>
      </c>
      <c r="D18857">
        <f>IF(B18857="","",HOUR(A18857))</f>
        <v/>
      </c>
      <c r="E18857">
        <f>IF(B18857="","",IF(INPUT!$I$1="","",IF(C18857&lt;(INT(INPUT!$I$1)-INPUT!$I$2),"Off Meds",IF(C18857&lt;=(INT(INPUT!$I$1)+INPUT!$I$2),"Washout","On Meds"))))</f>
        <v/>
      </c>
      <c r="F18857">
        <f>IF(B18857="","",1.509*(LN(B18857)^1.084-5.381))</f>
        <v/>
      </c>
      <c r="G18857">
        <f>IF(F18857="","",IF(F18857&lt;0,10*F18857^2,0))</f>
        <v/>
      </c>
      <c r="H18857">
        <f>IF(F18857="","",IF(F18857&gt;0,10*F18857^2,0))</f>
        <v/>
      </c>
    </row>
    <row r="18858">
      <c r="A18858">
        <f>Input!A18858</f>
        <v/>
      </c>
      <c r="B18858">
        <f>IF(ISNUMBER(Input!B18858),IF(AND(Input!B18858&gt;=20,Input!B18858&lt;=700),Input!B18858,""),"")</f>
        <v/>
      </c>
      <c r="C18858">
        <f>IF(B18858="","",INT(A18858))</f>
        <v/>
      </c>
      <c r="D18858">
        <f>IF(B18858="","",HOUR(A18858))</f>
        <v/>
      </c>
      <c r="E18858">
        <f>IF(B18858="","",IF(INPUT!$I$1="","",IF(C18858&lt;(INT(INPUT!$I$1)-INPUT!$I$2),"Off Meds",IF(C18858&lt;=(INT(INPUT!$I$1)+INPUT!$I$2),"Washout","On Meds"))))</f>
        <v/>
      </c>
      <c r="F18858">
        <f>IF(B18858="","",1.509*(LN(B18858)^1.084-5.381))</f>
        <v/>
      </c>
      <c r="G18858">
        <f>IF(F18858="","",IF(F18858&lt;0,10*F18858^2,0))</f>
        <v/>
      </c>
      <c r="H18858">
        <f>IF(F18858="","",IF(F18858&gt;0,10*F18858^2,0))</f>
        <v/>
      </c>
    </row>
    <row r="18859">
      <c r="A18859">
        <f>Input!A18859</f>
        <v/>
      </c>
      <c r="B18859">
        <f>IF(ISNUMBER(Input!B18859),IF(AND(Input!B18859&gt;=20,Input!B18859&lt;=700),Input!B18859,""),"")</f>
        <v/>
      </c>
      <c r="C18859">
        <f>IF(B18859="","",INT(A18859))</f>
        <v/>
      </c>
      <c r="D18859">
        <f>IF(B18859="","",HOUR(A18859))</f>
        <v/>
      </c>
      <c r="E18859">
        <f>IF(B18859="","",IF(INPUT!$I$1="","",IF(C18859&lt;(INT(INPUT!$I$1)-INPUT!$I$2),"Off Meds",IF(C18859&lt;=(INT(INPUT!$I$1)+INPUT!$I$2),"Washout","On Meds"))))</f>
        <v/>
      </c>
      <c r="F18859">
        <f>IF(B18859="","",1.509*(LN(B18859)^1.084-5.381))</f>
        <v/>
      </c>
      <c r="G18859">
        <f>IF(F18859="","",IF(F18859&lt;0,10*F18859^2,0))</f>
        <v/>
      </c>
      <c r="H18859">
        <f>IF(F18859="","",IF(F18859&gt;0,10*F18859^2,0))</f>
        <v/>
      </c>
    </row>
    <row r="18860">
      <c r="A18860">
        <f>Input!A18860</f>
        <v/>
      </c>
      <c r="B18860">
        <f>IF(ISNUMBER(Input!B18860),IF(AND(Input!B18860&gt;=20,Input!B18860&lt;=700),Input!B18860,""),"")</f>
        <v/>
      </c>
      <c r="C18860">
        <f>IF(B18860="","",INT(A18860))</f>
        <v/>
      </c>
      <c r="D18860">
        <f>IF(B18860="","",HOUR(A18860))</f>
        <v/>
      </c>
      <c r="E18860">
        <f>IF(B18860="","",IF(INPUT!$I$1="","",IF(C18860&lt;(INT(INPUT!$I$1)-INPUT!$I$2),"Off Meds",IF(C18860&lt;=(INT(INPUT!$I$1)+INPUT!$I$2),"Washout","On Meds"))))</f>
        <v/>
      </c>
      <c r="F18860">
        <f>IF(B18860="","",1.509*(LN(B18860)^1.084-5.381))</f>
        <v/>
      </c>
      <c r="G18860">
        <f>IF(F18860="","",IF(F18860&lt;0,10*F18860^2,0))</f>
        <v/>
      </c>
      <c r="H18860">
        <f>IF(F18860="","",IF(F18860&gt;0,10*F18860^2,0))</f>
        <v/>
      </c>
    </row>
    <row r="18861">
      <c r="A18861">
        <f>Input!A18861</f>
        <v/>
      </c>
      <c r="B18861">
        <f>IF(ISNUMBER(Input!B18861),IF(AND(Input!B18861&gt;=20,Input!B18861&lt;=700),Input!B18861,""),"")</f>
        <v/>
      </c>
      <c r="C18861">
        <f>IF(B18861="","",INT(A18861))</f>
        <v/>
      </c>
      <c r="D18861">
        <f>IF(B18861="","",HOUR(A18861))</f>
        <v/>
      </c>
      <c r="E18861">
        <f>IF(B18861="","",IF(INPUT!$I$1="","",IF(C18861&lt;(INT(INPUT!$I$1)-INPUT!$I$2),"Off Meds",IF(C18861&lt;=(INT(INPUT!$I$1)+INPUT!$I$2),"Washout","On Meds"))))</f>
        <v/>
      </c>
      <c r="F18861">
        <f>IF(B18861="","",1.509*(LN(B18861)^1.084-5.381))</f>
        <v/>
      </c>
      <c r="G18861">
        <f>IF(F18861="","",IF(F18861&lt;0,10*F18861^2,0))</f>
        <v/>
      </c>
      <c r="H18861">
        <f>IF(F18861="","",IF(F18861&gt;0,10*F18861^2,0))</f>
        <v/>
      </c>
    </row>
    <row r="18862">
      <c r="A18862">
        <f>Input!A18862</f>
        <v/>
      </c>
      <c r="B18862">
        <f>IF(ISNUMBER(Input!B18862),IF(AND(Input!B18862&gt;=20,Input!B18862&lt;=700),Input!B18862,""),"")</f>
        <v/>
      </c>
      <c r="C18862">
        <f>IF(B18862="","",INT(A18862))</f>
        <v/>
      </c>
      <c r="D18862">
        <f>IF(B18862="","",HOUR(A18862))</f>
        <v/>
      </c>
      <c r="E18862">
        <f>IF(B18862="","",IF(INPUT!$I$1="","",IF(C18862&lt;(INT(INPUT!$I$1)-INPUT!$I$2),"Off Meds",IF(C18862&lt;=(INT(INPUT!$I$1)+INPUT!$I$2),"Washout","On Meds"))))</f>
        <v/>
      </c>
      <c r="F18862">
        <f>IF(B18862="","",1.509*(LN(B18862)^1.084-5.381))</f>
        <v/>
      </c>
      <c r="G18862">
        <f>IF(F18862="","",IF(F18862&lt;0,10*F18862^2,0))</f>
        <v/>
      </c>
      <c r="H18862">
        <f>IF(F18862="","",IF(F18862&gt;0,10*F18862^2,0))</f>
        <v/>
      </c>
    </row>
    <row r="18863">
      <c r="A18863">
        <f>Input!A18863</f>
        <v/>
      </c>
      <c r="B18863">
        <f>IF(ISNUMBER(Input!B18863),IF(AND(Input!B18863&gt;=20,Input!B18863&lt;=700),Input!B18863,""),"")</f>
        <v/>
      </c>
      <c r="C18863">
        <f>IF(B18863="","",INT(A18863))</f>
        <v/>
      </c>
      <c r="D18863">
        <f>IF(B18863="","",HOUR(A18863))</f>
        <v/>
      </c>
      <c r="E18863">
        <f>IF(B18863="","",IF(INPUT!$I$1="","",IF(C18863&lt;(INT(INPUT!$I$1)-INPUT!$I$2),"Off Meds",IF(C18863&lt;=(INT(INPUT!$I$1)+INPUT!$I$2),"Washout","On Meds"))))</f>
        <v/>
      </c>
      <c r="F18863">
        <f>IF(B18863="","",1.509*(LN(B18863)^1.084-5.381))</f>
        <v/>
      </c>
      <c r="G18863">
        <f>IF(F18863="","",IF(F18863&lt;0,10*F18863^2,0))</f>
        <v/>
      </c>
      <c r="H18863">
        <f>IF(F18863="","",IF(F18863&gt;0,10*F18863^2,0))</f>
        <v/>
      </c>
    </row>
    <row r="18864">
      <c r="A18864">
        <f>Input!A18864</f>
        <v/>
      </c>
      <c r="B18864">
        <f>IF(ISNUMBER(Input!B18864),IF(AND(Input!B18864&gt;=20,Input!B18864&lt;=700),Input!B18864,""),"")</f>
        <v/>
      </c>
      <c r="C18864">
        <f>IF(B18864="","",INT(A18864))</f>
        <v/>
      </c>
      <c r="D18864">
        <f>IF(B18864="","",HOUR(A18864))</f>
        <v/>
      </c>
      <c r="E18864">
        <f>IF(B18864="","",IF(INPUT!$I$1="","",IF(C18864&lt;(INT(INPUT!$I$1)-INPUT!$I$2),"Off Meds",IF(C18864&lt;=(INT(INPUT!$I$1)+INPUT!$I$2),"Washout","On Meds"))))</f>
        <v/>
      </c>
      <c r="F18864">
        <f>IF(B18864="","",1.509*(LN(B18864)^1.084-5.381))</f>
        <v/>
      </c>
      <c r="G18864">
        <f>IF(F18864="","",IF(F18864&lt;0,10*F18864^2,0))</f>
        <v/>
      </c>
      <c r="H18864">
        <f>IF(F18864="","",IF(F18864&gt;0,10*F18864^2,0))</f>
        <v/>
      </c>
    </row>
    <row r="18865">
      <c r="A18865">
        <f>Input!A18865</f>
        <v/>
      </c>
      <c r="B18865">
        <f>IF(ISNUMBER(Input!B18865),IF(AND(Input!B18865&gt;=20,Input!B18865&lt;=700),Input!B18865,""),"")</f>
        <v/>
      </c>
      <c r="C18865">
        <f>IF(B18865="","",INT(A18865))</f>
        <v/>
      </c>
      <c r="D18865">
        <f>IF(B18865="","",HOUR(A18865))</f>
        <v/>
      </c>
      <c r="E18865">
        <f>IF(B18865="","",IF(INPUT!$I$1="","",IF(C18865&lt;(INT(INPUT!$I$1)-INPUT!$I$2),"Off Meds",IF(C18865&lt;=(INT(INPUT!$I$1)+INPUT!$I$2),"Washout","On Meds"))))</f>
        <v/>
      </c>
      <c r="F18865">
        <f>IF(B18865="","",1.509*(LN(B18865)^1.084-5.381))</f>
        <v/>
      </c>
      <c r="G18865">
        <f>IF(F18865="","",IF(F18865&lt;0,10*F18865^2,0))</f>
        <v/>
      </c>
      <c r="H18865">
        <f>IF(F18865="","",IF(F18865&gt;0,10*F18865^2,0))</f>
        <v/>
      </c>
    </row>
    <row r="18866">
      <c r="A18866">
        <f>Input!A18866</f>
        <v/>
      </c>
      <c r="B18866">
        <f>IF(ISNUMBER(Input!B18866),IF(AND(Input!B18866&gt;=20,Input!B18866&lt;=700),Input!B18866,""),"")</f>
        <v/>
      </c>
      <c r="C18866">
        <f>IF(B18866="","",INT(A18866))</f>
        <v/>
      </c>
      <c r="D18866">
        <f>IF(B18866="","",HOUR(A18866))</f>
        <v/>
      </c>
      <c r="E18866">
        <f>IF(B18866="","",IF(INPUT!$I$1="","",IF(C18866&lt;(INT(INPUT!$I$1)-INPUT!$I$2),"Off Meds",IF(C18866&lt;=(INT(INPUT!$I$1)+INPUT!$I$2),"Washout","On Meds"))))</f>
        <v/>
      </c>
      <c r="F18866">
        <f>IF(B18866="","",1.509*(LN(B18866)^1.084-5.381))</f>
        <v/>
      </c>
      <c r="G18866">
        <f>IF(F18866="","",IF(F18866&lt;0,10*F18866^2,0))</f>
        <v/>
      </c>
      <c r="H18866">
        <f>IF(F18866="","",IF(F18866&gt;0,10*F18866^2,0))</f>
        <v/>
      </c>
    </row>
    <row r="18867">
      <c r="A18867">
        <f>Input!A18867</f>
        <v/>
      </c>
      <c r="B18867">
        <f>IF(ISNUMBER(Input!B18867),IF(AND(Input!B18867&gt;=20,Input!B18867&lt;=700),Input!B18867,""),"")</f>
        <v/>
      </c>
      <c r="C18867">
        <f>IF(B18867="","",INT(A18867))</f>
        <v/>
      </c>
      <c r="D18867">
        <f>IF(B18867="","",HOUR(A18867))</f>
        <v/>
      </c>
      <c r="E18867">
        <f>IF(B18867="","",IF(INPUT!$I$1="","",IF(C18867&lt;(INT(INPUT!$I$1)-INPUT!$I$2),"Off Meds",IF(C18867&lt;=(INT(INPUT!$I$1)+INPUT!$I$2),"Washout","On Meds"))))</f>
        <v/>
      </c>
      <c r="F18867">
        <f>IF(B18867="","",1.509*(LN(B18867)^1.084-5.381))</f>
        <v/>
      </c>
      <c r="G18867">
        <f>IF(F18867="","",IF(F18867&lt;0,10*F18867^2,0))</f>
        <v/>
      </c>
      <c r="H18867">
        <f>IF(F18867="","",IF(F18867&gt;0,10*F18867^2,0))</f>
        <v/>
      </c>
    </row>
    <row r="18868">
      <c r="A18868">
        <f>Input!A18868</f>
        <v/>
      </c>
      <c r="B18868">
        <f>IF(ISNUMBER(Input!B18868),IF(AND(Input!B18868&gt;=20,Input!B18868&lt;=700),Input!B18868,""),"")</f>
        <v/>
      </c>
      <c r="C18868">
        <f>IF(B18868="","",INT(A18868))</f>
        <v/>
      </c>
      <c r="D18868">
        <f>IF(B18868="","",HOUR(A18868))</f>
        <v/>
      </c>
      <c r="E18868">
        <f>IF(B18868="","",IF(INPUT!$I$1="","",IF(C18868&lt;(INT(INPUT!$I$1)-INPUT!$I$2),"Off Meds",IF(C18868&lt;=(INT(INPUT!$I$1)+INPUT!$I$2),"Washout","On Meds"))))</f>
        <v/>
      </c>
      <c r="F18868">
        <f>IF(B18868="","",1.509*(LN(B18868)^1.084-5.381))</f>
        <v/>
      </c>
      <c r="G18868">
        <f>IF(F18868="","",IF(F18868&lt;0,10*F18868^2,0))</f>
        <v/>
      </c>
      <c r="H18868">
        <f>IF(F18868="","",IF(F18868&gt;0,10*F18868^2,0))</f>
        <v/>
      </c>
    </row>
    <row r="18869">
      <c r="A18869">
        <f>Input!A18869</f>
        <v/>
      </c>
      <c r="B18869">
        <f>IF(ISNUMBER(Input!B18869),IF(AND(Input!B18869&gt;=20,Input!B18869&lt;=700),Input!B18869,""),"")</f>
        <v/>
      </c>
      <c r="C18869">
        <f>IF(B18869="","",INT(A18869))</f>
        <v/>
      </c>
      <c r="D18869">
        <f>IF(B18869="","",HOUR(A18869))</f>
        <v/>
      </c>
      <c r="E18869">
        <f>IF(B18869="","",IF(INPUT!$I$1="","",IF(C18869&lt;(INT(INPUT!$I$1)-INPUT!$I$2),"Off Meds",IF(C18869&lt;=(INT(INPUT!$I$1)+INPUT!$I$2),"Washout","On Meds"))))</f>
        <v/>
      </c>
      <c r="F18869">
        <f>IF(B18869="","",1.509*(LN(B18869)^1.084-5.381))</f>
        <v/>
      </c>
      <c r="G18869">
        <f>IF(F18869="","",IF(F18869&lt;0,10*F18869^2,0))</f>
        <v/>
      </c>
      <c r="H18869">
        <f>IF(F18869="","",IF(F18869&gt;0,10*F18869^2,0))</f>
        <v/>
      </c>
    </row>
    <row r="18870">
      <c r="A18870">
        <f>Input!A18870</f>
        <v/>
      </c>
      <c r="B18870">
        <f>IF(ISNUMBER(Input!B18870),IF(AND(Input!B18870&gt;=20,Input!B18870&lt;=700),Input!B18870,""),"")</f>
        <v/>
      </c>
      <c r="C18870">
        <f>IF(B18870="","",INT(A18870))</f>
        <v/>
      </c>
      <c r="D18870">
        <f>IF(B18870="","",HOUR(A18870))</f>
        <v/>
      </c>
      <c r="E18870">
        <f>IF(B18870="","",IF(INPUT!$I$1="","",IF(C18870&lt;(INT(INPUT!$I$1)-INPUT!$I$2),"Off Meds",IF(C18870&lt;=(INT(INPUT!$I$1)+INPUT!$I$2),"Washout","On Meds"))))</f>
        <v/>
      </c>
      <c r="F18870">
        <f>IF(B18870="","",1.509*(LN(B18870)^1.084-5.381))</f>
        <v/>
      </c>
      <c r="G18870">
        <f>IF(F18870="","",IF(F18870&lt;0,10*F18870^2,0))</f>
        <v/>
      </c>
      <c r="H18870">
        <f>IF(F18870="","",IF(F18870&gt;0,10*F18870^2,0))</f>
        <v/>
      </c>
    </row>
    <row r="18871">
      <c r="A18871">
        <f>Input!A18871</f>
        <v/>
      </c>
      <c r="B18871">
        <f>IF(ISNUMBER(Input!B18871),IF(AND(Input!B18871&gt;=20,Input!B18871&lt;=700),Input!B18871,""),"")</f>
        <v/>
      </c>
      <c r="C18871">
        <f>IF(B18871="","",INT(A18871))</f>
        <v/>
      </c>
      <c r="D18871">
        <f>IF(B18871="","",HOUR(A18871))</f>
        <v/>
      </c>
      <c r="E18871">
        <f>IF(B18871="","",IF(INPUT!$I$1="","",IF(C18871&lt;(INT(INPUT!$I$1)-INPUT!$I$2),"Off Meds",IF(C18871&lt;=(INT(INPUT!$I$1)+INPUT!$I$2),"Washout","On Meds"))))</f>
        <v/>
      </c>
      <c r="F18871">
        <f>IF(B18871="","",1.509*(LN(B18871)^1.084-5.381))</f>
        <v/>
      </c>
      <c r="G18871">
        <f>IF(F18871="","",IF(F18871&lt;0,10*F18871^2,0))</f>
        <v/>
      </c>
      <c r="H18871">
        <f>IF(F18871="","",IF(F18871&gt;0,10*F18871^2,0))</f>
        <v/>
      </c>
    </row>
    <row r="18872">
      <c r="A18872">
        <f>Input!A18872</f>
        <v/>
      </c>
      <c r="B18872">
        <f>IF(ISNUMBER(Input!B18872),IF(AND(Input!B18872&gt;=20,Input!B18872&lt;=700),Input!B18872,""),"")</f>
        <v/>
      </c>
      <c r="C18872">
        <f>IF(B18872="","",INT(A18872))</f>
        <v/>
      </c>
      <c r="D18872">
        <f>IF(B18872="","",HOUR(A18872))</f>
        <v/>
      </c>
      <c r="E18872">
        <f>IF(B18872="","",IF(INPUT!$I$1="","",IF(C18872&lt;(INT(INPUT!$I$1)-INPUT!$I$2),"Off Meds",IF(C18872&lt;=(INT(INPUT!$I$1)+INPUT!$I$2),"Washout","On Meds"))))</f>
        <v/>
      </c>
      <c r="F18872">
        <f>IF(B18872="","",1.509*(LN(B18872)^1.084-5.381))</f>
        <v/>
      </c>
      <c r="G18872">
        <f>IF(F18872="","",IF(F18872&lt;0,10*F18872^2,0))</f>
        <v/>
      </c>
      <c r="H18872">
        <f>IF(F18872="","",IF(F18872&gt;0,10*F18872^2,0))</f>
        <v/>
      </c>
    </row>
    <row r="18873">
      <c r="A18873">
        <f>Input!A18873</f>
        <v/>
      </c>
      <c r="B18873">
        <f>IF(ISNUMBER(Input!B18873),IF(AND(Input!B18873&gt;=20,Input!B18873&lt;=700),Input!B18873,""),"")</f>
        <v/>
      </c>
      <c r="C18873">
        <f>IF(B18873="","",INT(A18873))</f>
        <v/>
      </c>
      <c r="D18873">
        <f>IF(B18873="","",HOUR(A18873))</f>
        <v/>
      </c>
      <c r="E18873">
        <f>IF(B18873="","",IF(INPUT!$I$1="","",IF(C18873&lt;(INT(INPUT!$I$1)-INPUT!$I$2),"Off Meds",IF(C18873&lt;=(INT(INPUT!$I$1)+INPUT!$I$2),"Washout","On Meds"))))</f>
        <v/>
      </c>
      <c r="F18873">
        <f>IF(B18873="","",1.509*(LN(B18873)^1.084-5.381))</f>
        <v/>
      </c>
      <c r="G18873">
        <f>IF(F18873="","",IF(F18873&lt;0,10*F18873^2,0))</f>
        <v/>
      </c>
      <c r="H18873">
        <f>IF(F18873="","",IF(F18873&gt;0,10*F18873^2,0))</f>
        <v/>
      </c>
    </row>
    <row r="18874">
      <c r="A18874">
        <f>Input!A18874</f>
        <v/>
      </c>
      <c r="B18874">
        <f>IF(ISNUMBER(Input!B18874),IF(AND(Input!B18874&gt;=20,Input!B18874&lt;=700),Input!B18874,""),"")</f>
        <v/>
      </c>
      <c r="C18874">
        <f>IF(B18874="","",INT(A18874))</f>
        <v/>
      </c>
      <c r="D18874">
        <f>IF(B18874="","",HOUR(A18874))</f>
        <v/>
      </c>
      <c r="E18874">
        <f>IF(B18874="","",IF(INPUT!$I$1="","",IF(C18874&lt;(INT(INPUT!$I$1)-INPUT!$I$2),"Off Meds",IF(C18874&lt;=(INT(INPUT!$I$1)+INPUT!$I$2),"Washout","On Meds"))))</f>
        <v/>
      </c>
      <c r="F18874">
        <f>IF(B18874="","",1.509*(LN(B18874)^1.084-5.381))</f>
        <v/>
      </c>
      <c r="G18874">
        <f>IF(F18874="","",IF(F18874&lt;0,10*F18874^2,0))</f>
        <v/>
      </c>
      <c r="H18874">
        <f>IF(F18874="","",IF(F18874&gt;0,10*F18874^2,0))</f>
        <v/>
      </c>
    </row>
    <row r="18875">
      <c r="A18875">
        <f>Input!A18875</f>
        <v/>
      </c>
      <c r="B18875">
        <f>IF(ISNUMBER(Input!B18875),IF(AND(Input!B18875&gt;=20,Input!B18875&lt;=700),Input!B18875,""),"")</f>
        <v/>
      </c>
      <c r="C18875">
        <f>IF(B18875="","",INT(A18875))</f>
        <v/>
      </c>
      <c r="D18875">
        <f>IF(B18875="","",HOUR(A18875))</f>
        <v/>
      </c>
      <c r="E18875">
        <f>IF(B18875="","",IF(INPUT!$I$1="","",IF(C18875&lt;(INT(INPUT!$I$1)-INPUT!$I$2),"Off Meds",IF(C18875&lt;=(INT(INPUT!$I$1)+INPUT!$I$2),"Washout","On Meds"))))</f>
        <v/>
      </c>
      <c r="F18875">
        <f>IF(B18875="","",1.509*(LN(B18875)^1.084-5.381))</f>
        <v/>
      </c>
      <c r="G18875">
        <f>IF(F18875="","",IF(F18875&lt;0,10*F18875^2,0))</f>
        <v/>
      </c>
      <c r="H18875">
        <f>IF(F18875="","",IF(F18875&gt;0,10*F18875^2,0))</f>
        <v/>
      </c>
    </row>
    <row r="18876">
      <c r="A18876">
        <f>Input!A18876</f>
        <v/>
      </c>
      <c r="B18876">
        <f>IF(ISNUMBER(Input!B18876),IF(AND(Input!B18876&gt;=20,Input!B18876&lt;=700),Input!B18876,""),"")</f>
        <v/>
      </c>
      <c r="C18876">
        <f>IF(B18876="","",INT(A18876))</f>
        <v/>
      </c>
      <c r="D18876">
        <f>IF(B18876="","",HOUR(A18876))</f>
        <v/>
      </c>
      <c r="E18876">
        <f>IF(B18876="","",IF(INPUT!$I$1="","",IF(C18876&lt;(INT(INPUT!$I$1)-INPUT!$I$2),"Off Meds",IF(C18876&lt;=(INT(INPUT!$I$1)+INPUT!$I$2),"Washout","On Meds"))))</f>
        <v/>
      </c>
      <c r="F18876">
        <f>IF(B18876="","",1.509*(LN(B18876)^1.084-5.381))</f>
        <v/>
      </c>
      <c r="G18876">
        <f>IF(F18876="","",IF(F18876&lt;0,10*F18876^2,0))</f>
        <v/>
      </c>
      <c r="H18876">
        <f>IF(F18876="","",IF(F18876&gt;0,10*F18876^2,0))</f>
        <v/>
      </c>
    </row>
    <row r="18877">
      <c r="A18877">
        <f>Input!A18877</f>
        <v/>
      </c>
      <c r="B18877">
        <f>IF(ISNUMBER(Input!B18877),IF(AND(Input!B18877&gt;=20,Input!B18877&lt;=700),Input!B18877,""),"")</f>
        <v/>
      </c>
      <c r="C18877">
        <f>IF(B18877="","",INT(A18877))</f>
        <v/>
      </c>
      <c r="D18877">
        <f>IF(B18877="","",HOUR(A18877))</f>
        <v/>
      </c>
      <c r="E18877">
        <f>IF(B18877="","",IF(INPUT!$I$1="","",IF(C18877&lt;(INT(INPUT!$I$1)-INPUT!$I$2),"Off Meds",IF(C18877&lt;=(INT(INPUT!$I$1)+INPUT!$I$2),"Washout","On Meds"))))</f>
        <v/>
      </c>
      <c r="F18877">
        <f>IF(B18877="","",1.509*(LN(B18877)^1.084-5.381))</f>
        <v/>
      </c>
      <c r="G18877">
        <f>IF(F18877="","",IF(F18877&lt;0,10*F18877^2,0))</f>
        <v/>
      </c>
      <c r="H18877">
        <f>IF(F18877="","",IF(F18877&gt;0,10*F18877^2,0))</f>
        <v/>
      </c>
    </row>
    <row r="18878">
      <c r="A18878">
        <f>Input!A18878</f>
        <v/>
      </c>
      <c r="B18878">
        <f>IF(ISNUMBER(Input!B18878),IF(AND(Input!B18878&gt;=20,Input!B18878&lt;=700),Input!B18878,""),"")</f>
        <v/>
      </c>
      <c r="C18878">
        <f>IF(B18878="","",INT(A18878))</f>
        <v/>
      </c>
      <c r="D18878">
        <f>IF(B18878="","",HOUR(A18878))</f>
        <v/>
      </c>
      <c r="E18878">
        <f>IF(B18878="","",IF(INPUT!$I$1="","",IF(C18878&lt;(INT(INPUT!$I$1)-INPUT!$I$2),"Off Meds",IF(C18878&lt;=(INT(INPUT!$I$1)+INPUT!$I$2),"Washout","On Meds"))))</f>
        <v/>
      </c>
      <c r="F18878">
        <f>IF(B18878="","",1.509*(LN(B18878)^1.084-5.381))</f>
        <v/>
      </c>
      <c r="G18878">
        <f>IF(F18878="","",IF(F18878&lt;0,10*F18878^2,0))</f>
        <v/>
      </c>
      <c r="H18878">
        <f>IF(F18878="","",IF(F18878&gt;0,10*F18878^2,0))</f>
        <v/>
      </c>
    </row>
    <row r="18879">
      <c r="A18879">
        <f>Input!A18879</f>
        <v/>
      </c>
      <c r="B18879">
        <f>IF(ISNUMBER(Input!B18879),IF(AND(Input!B18879&gt;=20,Input!B18879&lt;=700),Input!B18879,""),"")</f>
        <v/>
      </c>
      <c r="C18879">
        <f>IF(B18879="","",INT(A18879))</f>
        <v/>
      </c>
      <c r="D18879">
        <f>IF(B18879="","",HOUR(A18879))</f>
        <v/>
      </c>
      <c r="E18879">
        <f>IF(B18879="","",IF(INPUT!$I$1="","",IF(C18879&lt;(INT(INPUT!$I$1)-INPUT!$I$2),"Off Meds",IF(C18879&lt;=(INT(INPUT!$I$1)+INPUT!$I$2),"Washout","On Meds"))))</f>
        <v/>
      </c>
      <c r="F18879">
        <f>IF(B18879="","",1.509*(LN(B18879)^1.084-5.381))</f>
        <v/>
      </c>
      <c r="G18879">
        <f>IF(F18879="","",IF(F18879&lt;0,10*F18879^2,0))</f>
        <v/>
      </c>
      <c r="H18879">
        <f>IF(F18879="","",IF(F18879&gt;0,10*F18879^2,0))</f>
        <v/>
      </c>
    </row>
    <row r="18880">
      <c r="A18880">
        <f>Input!A18880</f>
        <v/>
      </c>
      <c r="B18880">
        <f>IF(ISNUMBER(Input!B18880),IF(AND(Input!B18880&gt;=20,Input!B18880&lt;=700),Input!B18880,""),"")</f>
        <v/>
      </c>
      <c r="C18880">
        <f>IF(B18880="","",INT(A18880))</f>
        <v/>
      </c>
      <c r="D18880">
        <f>IF(B18880="","",HOUR(A18880))</f>
        <v/>
      </c>
      <c r="E18880">
        <f>IF(B18880="","",IF(INPUT!$I$1="","",IF(C18880&lt;(INT(INPUT!$I$1)-INPUT!$I$2),"Off Meds",IF(C18880&lt;=(INT(INPUT!$I$1)+INPUT!$I$2),"Washout","On Meds"))))</f>
        <v/>
      </c>
      <c r="F18880">
        <f>IF(B18880="","",1.509*(LN(B18880)^1.084-5.381))</f>
        <v/>
      </c>
      <c r="G18880">
        <f>IF(F18880="","",IF(F18880&lt;0,10*F18880^2,0))</f>
        <v/>
      </c>
      <c r="H18880">
        <f>IF(F18880="","",IF(F18880&gt;0,10*F18880^2,0))</f>
        <v/>
      </c>
    </row>
    <row r="18881">
      <c r="A18881">
        <f>Input!A18881</f>
        <v/>
      </c>
      <c r="B18881">
        <f>IF(ISNUMBER(Input!B18881),IF(AND(Input!B18881&gt;=20,Input!B18881&lt;=700),Input!B18881,""),"")</f>
        <v/>
      </c>
      <c r="C18881">
        <f>IF(B18881="","",INT(A18881))</f>
        <v/>
      </c>
      <c r="D18881">
        <f>IF(B18881="","",HOUR(A18881))</f>
        <v/>
      </c>
      <c r="E18881">
        <f>IF(B18881="","",IF(INPUT!$I$1="","",IF(C18881&lt;(INT(INPUT!$I$1)-INPUT!$I$2),"Off Meds",IF(C18881&lt;=(INT(INPUT!$I$1)+INPUT!$I$2),"Washout","On Meds"))))</f>
        <v/>
      </c>
      <c r="F18881">
        <f>IF(B18881="","",1.509*(LN(B18881)^1.084-5.381))</f>
        <v/>
      </c>
      <c r="G18881">
        <f>IF(F18881="","",IF(F18881&lt;0,10*F18881^2,0))</f>
        <v/>
      </c>
      <c r="H18881">
        <f>IF(F18881="","",IF(F18881&gt;0,10*F18881^2,0))</f>
        <v/>
      </c>
    </row>
    <row r="18882">
      <c r="A18882">
        <f>Input!A18882</f>
        <v/>
      </c>
      <c r="B18882">
        <f>IF(ISNUMBER(Input!B18882),IF(AND(Input!B18882&gt;=20,Input!B18882&lt;=700),Input!B18882,""),"")</f>
        <v/>
      </c>
      <c r="C18882">
        <f>IF(B18882="","",INT(A18882))</f>
        <v/>
      </c>
      <c r="D18882">
        <f>IF(B18882="","",HOUR(A18882))</f>
        <v/>
      </c>
      <c r="E18882">
        <f>IF(B18882="","",IF(INPUT!$I$1="","",IF(C18882&lt;(INT(INPUT!$I$1)-INPUT!$I$2),"Off Meds",IF(C18882&lt;=(INT(INPUT!$I$1)+INPUT!$I$2),"Washout","On Meds"))))</f>
        <v/>
      </c>
      <c r="F18882">
        <f>IF(B18882="","",1.509*(LN(B18882)^1.084-5.381))</f>
        <v/>
      </c>
      <c r="G18882">
        <f>IF(F18882="","",IF(F18882&lt;0,10*F18882^2,0))</f>
        <v/>
      </c>
      <c r="H18882">
        <f>IF(F18882="","",IF(F18882&gt;0,10*F18882^2,0))</f>
        <v/>
      </c>
    </row>
    <row r="18883">
      <c r="A18883">
        <f>Input!A18883</f>
        <v/>
      </c>
      <c r="B18883">
        <f>IF(ISNUMBER(Input!B18883),IF(AND(Input!B18883&gt;=20,Input!B18883&lt;=700),Input!B18883,""),"")</f>
        <v/>
      </c>
      <c r="C18883">
        <f>IF(B18883="","",INT(A18883))</f>
        <v/>
      </c>
      <c r="D18883">
        <f>IF(B18883="","",HOUR(A18883))</f>
        <v/>
      </c>
      <c r="E18883">
        <f>IF(B18883="","",IF(INPUT!$I$1="","",IF(C18883&lt;(INT(INPUT!$I$1)-INPUT!$I$2),"Off Meds",IF(C18883&lt;=(INT(INPUT!$I$1)+INPUT!$I$2),"Washout","On Meds"))))</f>
        <v/>
      </c>
      <c r="F18883">
        <f>IF(B18883="","",1.509*(LN(B18883)^1.084-5.381))</f>
        <v/>
      </c>
      <c r="G18883">
        <f>IF(F18883="","",IF(F18883&lt;0,10*F18883^2,0))</f>
        <v/>
      </c>
      <c r="H18883">
        <f>IF(F18883="","",IF(F18883&gt;0,10*F18883^2,0))</f>
        <v/>
      </c>
    </row>
    <row r="18884">
      <c r="A18884">
        <f>Input!A18884</f>
        <v/>
      </c>
      <c r="B18884">
        <f>IF(ISNUMBER(Input!B18884),IF(AND(Input!B18884&gt;=20,Input!B18884&lt;=700),Input!B18884,""),"")</f>
        <v/>
      </c>
      <c r="C18884">
        <f>IF(B18884="","",INT(A18884))</f>
        <v/>
      </c>
      <c r="D18884">
        <f>IF(B18884="","",HOUR(A18884))</f>
        <v/>
      </c>
      <c r="E18884">
        <f>IF(B18884="","",IF(INPUT!$I$1="","",IF(C18884&lt;(INT(INPUT!$I$1)-INPUT!$I$2),"Off Meds",IF(C18884&lt;=(INT(INPUT!$I$1)+INPUT!$I$2),"Washout","On Meds"))))</f>
        <v/>
      </c>
      <c r="F18884">
        <f>IF(B18884="","",1.509*(LN(B18884)^1.084-5.381))</f>
        <v/>
      </c>
      <c r="G18884">
        <f>IF(F18884="","",IF(F18884&lt;0,10*F18884^2,0))</f>
        <v/>
      </c>
      <c r="H18884">
        <f>IF(F18884="","",IF(F18884&gt;0,10*F18884^2,0))</f>
        <v/>
      </c>
    </row>
    <row r="18885">
      <c r="A18885">
        <f>Input!A18885</f>
        <v/>
      </c>
      <c r="B18885">
        <f>IF(ISNUMBER(Input!B18885),IF(AND(Input!B18885&gt;=20,Input!B18885&lt;=700),Input!B18885,""),"")</f>
        <v/>
      </c>
      <c r="C18885">
        <f>IF(B18885="","",INT(A18885))</f>
        <v/>
      </c>
      <c r="D18885">
        <f>IF(B18885="","",HOUR(A18885))</f>
        <v/>
      </c>
      <c r="E18885">
        <f>IF(B18885="","",IF(INPUT!$I$1="","",IF(C18885&lt;(INT(INPUT!$I$1)-INPUT!$I$2),"Off Meds",IF(C18885&lt;=(INT(INPUT!$I$1)+INPUT!$I$2),"Washout","On Meds"))))</f>
        <v/>
      </c>
      <c r="F18885">
        <f>IF(B18885="","",1.509*(LN(B18885)^1.084-5.381))</f>
        <v/>
      </c>
      <c r="G18885">
        <f>IF(F18885="","",IF(F18885&lt;0,10*F18885^2,0))</f>
        <v/>
      </c>
      <c r="H18885">
        <f>IF(F18885="","",IF(F18885&gt;0,10*F18885^2,0))</f>
        <v/>
      </c>
    </row>
    <row r="18886">
      <c r="A18886">
        <f>Input!A18886</f>
        <v/>
      </c>
      <c r="B18886">
        <f>IF(ISNUMBER(Input!B18886),IF(AND(Input!B18886&gt;=20,Input!B18886&lt;=700),Input!B18886,""),"")</f>
        <v/>
      </c>
      <c r="C18886">
        <f>IF(B18886="","",INT(A18886))</f>
        <v/>
      </c>
      <c r="D18886">
        <f>IF(B18886="","",HOUR(A18886))</f>
        <v/>
      </c>
      <c r="E18886">
        <f>IF(B18886="","",IF(INPUT!$I$1="","",IF(C18886&lt;(INT(INPUT!$I$1)-INPUT!$I$2),"Off Meds",IF(C18886&lt;=(INT(INPUT!$I$1)+INPUT!$I$2),"Washout","On Meds"))))</f>
        <v/>
      </c>
      <c r="F18886">
        <f>IF(B18886="","",1.509*(LN(B18886)^1.084-5.381))</f>
        <v/>
      </c>
      <c r="G18886">
        <f>IF(F18886="","",IF(F18886&lt;0,10*F18886^2,0))</f>
        <v/>
      </c>
      <c r="H18886">
        <f>IF(F18886="","",IF(F18886&gt;0,10*F18886^2,0))</f>
        <v/>
      </c>
    </row>
    <row r="18887">
      <c r="A18887">
        <f>Input!A18887</f>
        <v/>
      </c>
      <c r="B18887">
        <f>IF(ISNUMBER(Input!B18887),IF(AND(Input!B18887&gt;=20,Input!B18887&lt;=700),Input!B18887,""),"")</f>
        <v/>
      </c>
      <c r="C18887">
        <f>IF(B18887="","",INT(A18887))</f>
        <v/>
      </c>
      <c r="D18887">
        <f>IF(B18887="","",HOUR(A18887))</f>
        <v/>
      </c>
      <c r="E18887">
        <f>IF(B18887="","",IF(INPUT!$I$1="","",IF(C18887&lt;(INT(INPUT!$I$1)-INPUT!$I$2),"Off Meds",IF(C18887&lt;=(INT(INPUT!$I$1)+INPUT!$I$2),"Washout","On Meds"))))</f>
        <v/>
      </c>
      <c r="F18887">
        <f>IF(B18887="","",1.509*(LN(B18887)^1.084-5.381))</f>
        <v/>
      </c>
      <c r="G18887">
        <f>IF(F18887="","",IF(F18887&lt;0,10*F18887^2,0))</f>
        <v/>
      </c>
      <c r="H18887">
        <f>IF(F18887="","",IF(F18887&gt;0,10*F18887^2,0))</f>
        <v/>
      </c>
    </row>
    <row r="18888">
      <c r="A18888">
        <f>Input!A18888</f>
        <v/>
      </c>
      <c r="B18888">
        <f>IF(ISNUMBER(Input!B18888),IF(AND(Input!B18888&gt;=20,Input!B18888&lt;=700),Input!B18888,""),"")</f>
        <v/>
      </c>
      <c r="C18888">
        <f>IF(B18888="","",INT(A18888))</f>
        <v/>
      </c>
      <c r="D18888">
        <f>IF(B18888="","",HOUR(A18888))</f>
        <v/>
      </c>
      <c r="E18888">
        <f>IF(B18888="","",IF(INPUT!$I$1="","",IF(C18888&lt;(INT(INPUT!$I$1)-INPUT!$I$2),"Off Meds",IF(C18888&lt;=(INT(INPUT!$I$1)+INPUT!$I$2),"Washout","On Meds"))))</f>
        <v/>
      </c>
      <c r="F18888">
        <f>IF(B18888="","",1.509*(LN(B18888)^1.084-5.381))</f>
        <v/>
      </c>
      <c r="G18888">
        <f>IF(F18888="","",IF(F18888&lt;0,10*F18888^2,0))</f>
        <v/>
      </c>
      <c r="H18888">
        <f>IF(F18888="","",IF(F18888&gt;0,10*F18888^2,0))</f>
        <v/>
      </c>
    </row>
    <row r="18889">
      <c r="A18889">
        <f>Input!A18889</f>
        <v/>
      </c>
      <c r="B18889">
        <f>IF(ISNUMBER(Input!B18889),IF(AND(Input!B18889&gt;=20,Input!B18889&lt;=700),Input!B18889,""),"")</f>
        <v/>
      </c>
      <c r="C18889">
        <f>IF(B18889="","",INT(A18889))</f>
        <v/>
      </c>
      <c r="D18889">
        <f>IF(B18889="","",HOUR(A18889))</f>
        <v/>
      </c>
      <c r="E18889">
        <f>IF(B18889="","",IF(INPUT!$I$1="","",IF(C18889&lt;(INT(INPUT!$I$1)-INPUT!$I$2),"Off Meds",IF(C18889&lt;=(INT(INPUT!$I$1)+INPUT!$I$2),"Washout","On Meds"))))</f>
        <v/>
      </c>
      <c r="F18889">
        <f>IF(B18889="","",1.509*(LN(B18889)^1.084-5.381))</f>
        <v/>
      </c>
      <c r="G18889">
        <f>IF(F18889="","",IF(F18889&lt;0,10*F18889^2,0))</f>
        <v/>
      </c>
      <c r="H18889">
        <f>IF(F18889="","",IF(F18889&gt;0,10*F18889^2,0))</f>
        <v/>
      </c>
    </row>
    <row r="18890">
      <c r="A18890">
        <f>Input!A18890</f>
        <v/>
      </c>
      <c r="B18890">
        <f>IF(ISNUMBER(Input!B18890),IF(AND(Input!B18890&gt;=20,Input!B18890&lt;=700),Input!B18890,""),"")</f>
        <v/>
      </c>
      <c r="C18890">
        <f>IF(B18890="","",INT(A18890))</f>
        <v/>
      </c>
      <c r="D18890">
        <f>IF(B18890="","",HOUR(A18890))</f>
        <v/>
      </c>
      <c r="E18890">
        <f>IF(B18890="","",IF(INPUT!$I$1="","",IF(C18890&lt;(INT(INPUT!$I$1)-INPUT!$I$2),"Off Meds",IF(C18890&lt;=(INT(INPUT!$I$1)+INPUT!$I$2),"Washout","On Meds"))))</f>
        <v/>
      </c>
      <c r="F18890">
        <f>IF(B18890="","",1.509*(LN(B18890)^1.084-5.381))</f>
        <v/>
      </c>
      <c r="G18890">
        <f>IF(F18890="","",IF(F18890&lt;0,10*F18890^2,0))</f>
        <v/>
      </c>
      <c r="H18890">
        <f>IF(F18890="","",IF(F18890&gt;0,10*F18890^2,0))</f>
        <v/>
      </c>
    </row>
    <row r="18891">
      <c r="A18891">
        <f>Input!A18891</f>
        <v/>
      </c>
      <c r="B18891">
        <f>IF(ISNUMBER(Input!B18891),IF(AND(Input!B18891&gt;=20,Input!B18891&lt;=700),Input!B18891,""),"")</f>
        <v/>
      </c>
      <c r="C18891">
        <f>IF(B18891="","",INT(A18891))</f>
        <v/>
      </c>
      <c r="D18891">
        <f>IF(B18891="","",HOUR(A18891))</f>
        <v/>
      </c>
      <c r="E18891">
        <f>IF(B18891="","",IF(INPUT!$I$1="","",IF(C18891&lt;(INT(INPUT!$I$1)-INPUT!$I$2),"Off Meds",IF(C18891&lt;=(INT(INPUT!$I$1)+INPUT!$I$2),"Washout","On Meds"))))</f>
        <v/>
      </c>
      <c r="F18891">
        <f>IF(B18891="","",1.509*(LN(B18891)^1.084-5.381))</f>
        <v/>
      </c>
      <c r="G18891">
        <f>IF(F18891="","",IF(F18891&lt;0,10*F18891^2,0))</f>
        <v/>
      </c>
      <c r="H18891">
        <f>IF(F18891="","",IF(F18891&gt;0,10*F18891^2,0))</f>
        <v/>
      </c>
    </row>
    <row r="18892">
      <c r="A18892">
        <f>Input!A18892</f>
        <v/>
      </c>
      <c r="B18892">
        <f>IF(ISNUMBER(Input!B18892),IF(AND(Input!B18892&gt;=20,Input!B18892&lt;=700),Input!B18892,""),"")</f>
        <v/>
      </c>
      <c r="C18892">
        <f>IF(B18892="","",INT(A18892))</f>
        <v/>
      </c>
      <c r="D18892">
        <f>IF(B18892="","",HOUR(A18892))</f>
        <v/>
      </c>
      <c r="E18892">
        <f>IF(B18892="","",IF(INPUT!$I$1="","",IF(C18892&lt;(INT(INPUT!$I$1)-INPUT!$I$2),"Off Meds",IF(C18892&lt;=(INT(INPUT!$I$1)+INPUT!$I$2),"Washout","On Meds"))))</f>
        <v/>
      </c>
      <c r="F18892">
        <f>IF(B18892="","",1.509*(LN(B18892)^1.084-5.381))</f>
        <v/>
      </c>
      <c r="G18892">
        <f>IF(F18892="","",IF(F18892&lt;0,10*F18892^2,0))</f>
        <v/>
      </c>
      <c r="H18892">
        <f>IF(F18892="","",IF(F18892&gt;0,10*F18892^2,0))</f>
        <v/>
      </c>
    </row>
    <row r="18893">
      <c r="A18893">
        <f>Input!A18893</f>
        <v/>
      </c>
      <c r="B18893">
        <f>IF(ISNUMBER(Input!B18893),IF(AND(Input!B18893&gt;=20,Input!B18893&lt;=700),Input!B18893,""),"")</f>
        <v/>
      </c>
      <c r="C18893">
        <f>IF(B18893="","",INT(A18893))</f>
        <v/>
      </c>
      <c r="D18893">
        <f>IF(B18893="","",HOUR(A18893))</f>
        <v/>
      </c>
      <c r="E18893">
        <f>IF(B18893="","",IF(INPUT!$I$1="","",IF(C18893&lt;(INT(INPUT!$I$1)-INPUT!$I$2),"Off Meds",IF(C18893&lt;=(INT(INPUT!$I$1)+INPUT!$I$2),"Washout","On Meds"))))</f>
        <v/>
      </c>
      <c r="F18893">
        <f>IF(B18893="","",1.509*(LN(B18893)^1.084-5.381))</f>
        <v/>
      </c>
      <c r="G18893">
        <f>IF(F18893="","",IF(F18893&lt;0,10*F18893^2,0))</f>
        <v/>
      </c>
      <c r="H18893">
        <f>IF(F18893="","",IF(F18893&gt;0,10*F18893^2,0))</f>
        <v/>
      </c>
    </row>
    <row r="18894">
      <c r="A18894">
        <f>Input!A18894</f>
        <v/>
      </c>
      <c r="B18894">
        <f>IF(ISNUMBER(Input!B18894),IF(AND(Input!B18894&gt;=20,Input!B18894&lt;=700),Input!B18894,""),"")</f>
        <v/>
      </c>
      <c r="C18894">
        <f>IF(B18894="","",INT(A18894))</f>
        <v/>
      </c>
      <c r="D18894">
        <f>IF(B18894="","",HOUR(A18894))</f>
        <v/>
      </c>
      <c r="E18894">
        <f>IF(B18894="","",IF(INPUT!$I$1="","",IF(C18894&lt;(INT(INPUT!$I$1)-INPUT!$I$2),"Off Meds",IF(C18894&lt;=(INT(INPUT!$I$1)+INPUT!$I$2),"Washout","On Meds"))))</f>
        <v/>
      </c>
      <c r="F18894">
        <f>IF(B18894="","",1.509*(LN(B18894)^1.084-5.381))</f>
        <v/>
      </c>
      <c r="G18894">
        <f>IF(F18894="","",IF(F18894&lt;0,10*F18894^2,0))</f>
        <v/>
      </c>
      <c r="H18894">
        <f>IF(F18894="","",IF(F18894&gt;0,10*F18894^2,0))</f>
        <v/>
      </c>
    </row>
    <row r="18895">
      <c r="A18895">
        <f>Input!A18895</f>
        <v/>
      </c>
      <c r="B18895">
        <f>IF(ISNUMBER(Input!B18895),IF(AND(Input!B18895&gt;=20,Input!B18895&lt;=700),Input!B18895,""),"")</f>
        <v/>
      </c>
      <c r="C18895">
        <f>IF(B18895="","",INT(A18895))</f>
        <v/>
      </c>
      <c r="D18895">
        <f>IF(B18895="","",HOUR(A18895))</f>
        <v/>
      </c>
      <c r="E18895">
        <f>IF(B18895="","",IF(INPUT!$I$1="","",IF(C18895&lt;(INT(INPUT!$I$1)-INPUT!$I$2),"Off Meds",IF(C18895&lt;=(INT(INPUT!$I$1)+INPUT!$I$2),"Washout","On Meds"))))</f>
        <v/>
      </c>
      <c r="F18895">
        <f>IF(B18895="","",1.509*(LN(B18895)^1.084-5.381))</f>
        <v/>
      </c>
      <c r="G18895">
        <f>IF(F18895="","",IF(F18895&lt;0,10*F18895^2,0))</f>
        <v/>
      </c>
      <c r="H18895">
        <f>IF(F18895="","",IF(F18895&gt;0,10*F18895^2,0))</f>
        <v/>
      </c>
    </row>
    <row r="18896">
      <c r="A18896">
        <f>Input!A18896</f>
        <v/>
      </c>
      <c r="B18896">
        <f>IF(ISNUMBER(Input!B18896),IF(AND(Input!B18896&gt;=20,Input!B18896&lt;=700),Input!B18896,""),"")</f>
        <v/>
      </c>
      <c r="C18896">
        <f>IF(B18896="","",INT(A18896))</f>
        <v/>
      </c>
      <c r="D18896">
        <f>IF(B18896="","",HOUR(A18896))</f>
        <v/>
      </c>
      <c r="E18896">
        <f>IF(B18896="","",IF(INPUT!$I$1="","",IF(C18896&lt;(INT(INPUT!$I$1)-INPUT!$I$2),"Off Meds",IF(C18896&lt;=(INT(INPUT!$I$1)+INPUT!$I$2),"Washout","On Meds"))))</f>
        <v/>
      </c>
      <c r="F18896">
        <f>IF(B18896="","",1.509*(LN(B18896)^1.084-5.381))</f>
        <v/>
      </c>
      <c r="G18896">
        <f>IF(F18896="","",IF(F18896&lt;0,10*F18896^2,0))</f>
        <v/>
      </c>
      <c r="H18896">
        <f>IF(F18896="","",IF(F18896&gt;0,10*F18896^2,0))</f>
        <v/>
      </c>
    </row>
    <row r="18897">
      <c r="A18897">
        <f>Input!A18897</f>
        <v/>
      </c>
      <c r="B18897">
        <f>IF(ISNUMBER(Input!B18897),IF(AND(Input!B18897&gt;=20,Input!B18897&lt;=700),Input!B18897,""),"")</f>
        <v/>
      </c>
      <c r="C18897">
        <f>IF(B18897="","",INT(A18897))</f>
        <v/>
      </c>
      <c r="D18897">
        <f>IF(B18897="","",HOUR(A18897))</f>
        <v/>
      </c>
      <c r="E18897">
        <f>IF(B18897="","",IF(INPUT!$I$1="","",IF(C18897&lt;(INT(INPUT!$I$1)-INPUT!$I$2),"Off Meds",IF(C18897&lt;=(INT(INPUT!$I$1)+INPUT!$I$2),"Washout","On Meds"))))</f>
        <v/>
      </c>
      <c r="F18897">
        <f>IF(B18897="","",1.509*(LN(B18897)^1.084-5.381))</f>
        <v/>
      </c>
      <c r="G18897">
        <f>IF(F18897="","",IF(F18897&lt;0,10*F18897^2,0))</f>
        <v/>
      </c>
      <c r="H18897">
        <f>IF(F18897="","",IF(F18897&gt;0,10*F18897^2,0))</f>
        <v/>
      </c>
    </row>
    <row r="18898">
      <c r="A18898">
        <f>Input!A18898</f>
        <v/>
      </c>
      <c r="B18898">
        <f>IF(ISNUMBER(Input!B18898),IF(AND(Input!B18898&gt;=20,Input!B18898&lt;=700),Input!B18898,""),"")</f>
        <v/>
      </c>
      <c r="C18898">
        <f>IF(B18898="","",INT(A18898))</f>
        <v/>
      </c>
      <c r="D18898">
        <f>IF(B18898="","",HOUR(A18898))</f>
        <v/>
      </c>
      <c r="E18898">
        <f>IF(B18898="","",IF(INPUT!$I$1="","",IF(C18898&lt;(INT(INPUT!$I$1)-INPUT!$I$2),"Off Meds",IF(C18898&lt;=(INT(INPUT!$I$1)+INPUT!$I$2),"Washout","On Meds"))))</f>
        <v/>
      </c>
      <c r="F18898">
        <f>IF(B18898="","",1.509*(LN(B18898)^1.084-5.381))</f>
        <v/>
      </c>
      <c r="G18898">
        <f>IF(F18898="","",IF(F18898&lt;0,10*F18898^2,0))</f>
        <v/>
      </c>
      <c r="H18898">
        <f>IF(F18898="","",IF(F18898&gt;0,10*F18898^2,0))</f>
        <v/>
      </c>
    </row>
    <row r="18899">
      <c r="A18899">
        <f>Input!A18899</f>
        <v/>
      </c>
      <c r="B18899">
        <f>IF(ISNUMBER(Input!B18899),IF(AND(Input!B18899&gt;=20,Input!B18899&lt;=700),Input!B18899,""),"")</f>
        <v/>
      </c>
      <c r="C18899">
        <f>IF(B18899="","",INT(A18899))</f>
        <v/>
      </c>
      <c r="D18899">
        <f>IF(B18899="","",HOUR(A18899))</f>
        <v/>
      </c>
      <c r="E18899">
        <f>IF(B18899="","",IF(INPUT!$I$1="","",IF(C18899&lt;(INT(INPUT!$I$1)-INPUT!$I$2),"Off Meds",IF(C18899&lt;=(INT(INPUT!$I$1)+INPUT!$I$2),"Washout","On Meds"))))</f>
        <v/>
      </c>
      <c r="F18899">
        <f>IF(B18899="","",1.509*(LN(B18899)^1.084-5.381))</f>
        <v/>
      </c>
      <c r="G18899">
        <f>IF(F18899="","",IF(F18899&lt;0,10*F18899^2,0))</f>
        <v/>
      </c>
      <c r="H18899">
        <f>IF(F18899="","",IF(F18899&gt;0,10*F18899^2,0))</f>
        <v/>
      </c>
    </row>
    <row r="18900">
      <c r="A18900">
        <f>Input!A18900</f>
        <v/>
      </c>
      <c r="B18900">
        <f>IF(ISNUMBER(Input!B18900),IF(AND(Input!B18900&gt;=20,Input!B18900&lt;=700),Input!B18900,""),"")</f>
        <v/>
      </c>
      <c r="C18900">
        <f>IF(B18900="","",INT(A18900))</f>
        <v/>
      </c>
      <c r="D18900">
        <f>IF(B18900="","",HOUR(A18900))</f>
        <v/>
      </c>
      <c r="E18900">
        <f>IF(B18900="","",IF(INPUT!$I$1="","",IF(C18900&lt;(INT(INPUT!$I$1)-INPUT!$I$2),"Off Meds",IF(C18900&lt;=(INT(INPUT!$I$1)+INPUT!$I$2),"Washout","On Meds"))))</f>
        <v/>
      </c>
      <c r="F18900">
        <f>IF(B18900="","",1.509*(LN(B18900)^1.084-5.381))</f>
        <v/>
      </c>
      <c r="G18900">
        <f>IF(F18900="","",IF(F18900&lt;0,10*F18900^2,0))</f>
        <v/>
      </c>
      <c r="H18900">
        <f>IF(F18900="","",IF(F18900&gt;0,10*F18900^2,0))</f>
        <v/>
      </c>
    </row>
    <row r="18901">
      <c r="A18901">
        <f>Input!A18901</f>
        <v/>
      </c>
      <c r="B18901">
        <f>IF(ISNUMBER(Input!B18901),IF(AND(Input!B18901&gt;=20,Input!B18901&lt;=700),Input!B18901,""),"")</f>
        <v/>
      </c>
      <c r="C18901">
        <f>IF(B18901="","",INT(A18901))</f>
        <v/>
      </c>
      <c r="D18901">
        <f>IF(B18901="","",HOUR(A18901))</f>
        <v/>
      </c>
      <c r="E18901">
        <f>IF(B18901="","",IF(INPUT!$I$1="","",IF(C18901&lt;(INT(INPUT!$I$1)-INPUT!$I$2),"Off Meds",IF(C18901&lt;=(INT(INPUT!$I$1)+INPUT!$I$2),"Washout","On Meds"))))</f>
        <v/>
      </c>
      <c r="F18901">
        <f>IF(B18901="","",1.509*(LN(B18901)^1.084-5.381))</f>
        <v/>
      </c>
      <c r="G18901">
        <f>IF(F18901="","",IF(F18901&lt;0,10*F18901^2,0))</f>
        <v/>
      </c>
      <c r="H18901">
        <f>IF(F18901="","",IF(F18901&gt;0,10*F18901^2,0))</f>
        <v/>
      </c>
    </row>
    <row r="18902">
      <c r="A18902">
        <f>Input!A18902</f>
        <v/>
      </c>
      <c r="B18902">
        <f>IF(ISNUMBER(Input!B18902),IF(AND(Input!B18902&gt;=20,Input!B18902&lt;=700),Input!B18902,""),"")</f>
        <v/>
      </c>
      <c r="C18902">
        <f>IF(B18902="","",INT(A18902))</f>
        <v/>
      </c>
      <c r="D18902">
        <f>IF(B18902="","",HOUR(A18902))</f>
        <v/>
      </c>
      <c r="E18902">
        <f>IF(B18902="","",IF(INPUT!$I$1="","",IF(C18902&lt;(INT(INPUT!$I$1)-INPUT!$I$2),"Off Meds",IF(C18902&lt;=(INT(INPUT!$I$1)+INPUT!$I$2),"Washout","On Meds"))))</f>
        <v/>
      </c>
      <c r="F18902">
        <f>IF(B18902="","",1.509*(LN(B18902)^1.084-5.381))</f>
        <v/>
      </c>
      <c r="G18902">
        <f>IF(F18902="","",IF(F18902&lt;0,10*F18902^2,0))</f>
        <v/>
      </c>
      <c r="H18902">
        <f>IF(F18902="","",IF(F18902&gt;0,10*F18902^2,0))</f>
        <v/>
      </c>
    </row>
    <row r="18903">
      <c r="A18903">
        <f>Input!A18903</f>
        <v/>
      </c>
      <c r="B18903">
        <f>IF(ISNUMBER(Input!B18903),IF(AND(Input!B18903&gt;=20,Input!B18903&lt;=700),Input!B18903,""),"")</f>
        <v/>
      </c>
      <c r="C18903">
        <f>IF(B18903="","",INT(A18903))</f>
        <v/>
      </c>
      <c r="D18903">
        <f>IF(B18903="","",HOUR(A18903))</f>
        <v/>
      </c>
      <c r="E18903">
        <f>IF(B18903="","",IF(INPUT!$I$1="","",IF(C18903&lt;(INT(INPUT!$I$1)-INPUT!$I$2),"Off Meds",IF(C18903&lt;=(INT(INPUT!$I$1)+INPUT!$I$2),"Washout","On Meds"))))</f>
        <v/>
      </c>
      <c r="F18903">
        <f>IF(B18903="","",1.509*(LN(B18903)^1.084-5.381))</f>
        <v/>
      </c>
      <c r="G18903">
        <f>IF(F18903="","",IF(F18903&lt;0,10*F18903^2,0))</f>
        <v/>
      </c>
      <c r="H18903">
        <f>IF(F18903="","",IF(F18903&gt;0,10*F18903^2,0))</f>
        <v/>
      </c>
    </row>
    <row r="18904">
      <c r="A18904">
        <f>Input!A18904</f>
        <v/>
      </c>
      <c r="B18904">
        <f>IF(ISNUMBER(Input!B18904),IF(AND(Input!B18904&gt;=20,Input!B18904&lt;=700),Input!B18904,""),"")</f>
        <v/>
      </c>
      <c r="C18904">
        <f>IF(B18904="","",INT(A18904))</f>
        <v/>
      </c>
      <c r="D18904">
        <f>IF(B18904="","",HOUR(A18904))</f>
        <v/>
      </c>
      <c r="E18904">
        <f>IF(B18904="","",IF(INPUT!$I$1="","",IF(C18904&lt;(INT(INPUT!$I$1)-INPUT!$I$2),"Off Meds",IF(C18904&lt;=(INT(INPUT!$I$1)+INPUT!$I$2),"Washout","On Meds"))))</f>
        <v/>
      </c>
      <c r="F18904">
        <f>IF(B18904="","",1.509*(LN(B18904)^1.084-5.381))</f>
        <v/>
      </c>
      <c r="G18904">
        <f>IF(F18904="","",IF(F18904&lt;0,10*F18904^2,0))</f>
        <v/>
      </c>
      <c r="H18904">
        <f>IF(F18904="","",IF(F18904&gt;0,10*F18904^2,0))</f>
        <v/>
      </c>
    </row>
    <row r="18905">
      <c r="A18905">
        <f>Input!A18905</f>
        <v/>
      </c>
      <c r="B18905">
        <f>IF(ISNUMBER(Input!B18905),IF(AND(Input!B18905&gt;=20,Input!B18905&lt;=700),Input!B18905,""),"")</f>
        <v/>
      </c>
      <c r="C18905">
        <f>IF(B18905="","",INT(A18905))</f>
        <v/>
      </c>
      <c r="D18905">
        <f>IF(B18905="","",HOUR(A18905))</f>
        <v/>
      </c>
      <c r="E18905">
        <f>IF(B18905="","",IF(INPUT!$I$1="","",IF(C18905&lt;(INT(INPUT!$I$1)-INPUT!$I$2),"Off Meds",IF(C18905&lt;=(INT(INPUT!$I$1)+INPUT!$I$2),"Washout","On Meds"))))</f>
        <v/>
      </c>
      <c r="F18905">
        <f>IF(B18905="","",1.509*(LN(B18905)^1.084-5.381))</f>
        <v/>
      </c>
      <c r="G18905">
        <f>IF(F18905="","",IF(F18905&lt;0,10*F18905^2,0))</f>
        <v/>
      </c>
      <c r="H18905">
        <f>IF(F18905="","",IF(F18905&gt;0,10*F18905^2,0))</f>
        <v/>
      </c>
    </row>
    <row r="18906">
      <c r="A18906">
        <f>Input!A18906</f>
        <v/>
      </c>
      <c r="B18906">
        <f>IF(ISNUMBER(Input!B18906),IF(AND(Input!B18906&gt;=20,Input!B18906&lt;=700),Input!B18906,""),"")</f>
        <v/>
      </c>
      <c r="C18906">
        <f>IF(B18906="","",INT(A18906))</f>
        <v/>
      </c>
      <c r="D18906">
        <f>IF(B18906="","",HOUR(A18906))</f>
        <v/>
      </c>
      <c r="E18906">
        <f>IF(B18906="","",IF(INPUT!$I$1="","",IF(C18906&lt;(INT(INPUT!$I$1)-INPUT!$I$2),"Off Meds",IF(C18906&lt;=(INT(INPUT!$I$1)+INPUT!$I$2),"Washout","On Meds"))))</f>
        <v/>
      </c>
      <c r="F18906">
        <f>IF(B18906="","",1.509*(LN(B18906)^1.084-5.381))</f>
        <v/>
      </c>
      <c r="G18906">
        <f>IF(F18906="","",IF(F18906&lt;0,10*F18906^2,0))</f>
        <v/>
      </c>
      <c r="H18906">
        <f>IF(F18906="","",IF(F18906&gt;0,10*F18906^2,0))</f>
        <v/>
      </c>
    </row>
    <row r="18907">
      <c r="A18907">
        <f>Input!A18907</f>
        <v/>
      </c>
      <c r="B18907">
        <f>IF(ISNUMBER(Input!B18907),IF(AND(Input!B18907&gt;=20,Input!B18907&lt;=700),Input!B18907,""),"")</f>
        <v/>
      </c>
      <c r="C18907">
        <f>IF(B18907="","",INT(A18907))</f>
        <v/>
      </c>
      <c r="D18907">
        <f>IF(B18907="","",HOUR(A18907))</f>
        <v/>
      </c>
      <c r="E18907">
        <f>IF(B18907="","",IF(INPUT!$I$1="","",IF(C18907&lt;(INT(INPUT!$I$1)-INPUT!$I$2),"Off Meds",IF(C18907&lt;=(INT(INPUT!$I$1)+INPUT!$I$2),"Washout","On Meds"))))</f>
        <v/>
      </c>
      <c r="F18907">
        <f>IF(B18907="","",1.509*(LN(B18907)^1.084-5.381))</f>
        <v/>
      </c>
      <c r="G18907">
        <f>IF(F18907="","",IF(F18907&lt;0,10*F18907^2,0))</f>
        <v/>
      </c>
      <c r="H18907">
        <f>IF(F18907="","",IF(F18907&gt;0,10*F18907^2,0))</f>
        <v/>
      </c>
    </row>
    <row r="18908">
      <c r="A18908">
        <f>Input!A18908</f>
        <v/>
      </c>
      <c r="B18908">
        <f>IF(ISNUMBER(Input!B18908),IF(AND(Input!B18908&gt;=20,Input!B18908&lt;=700),Input!B18908,""),"")</f>
        <v/>
      </c>
      <c r="C18908">
        <f>IF(B18908="","",INT(A18908))</f>
        <v/>
      </c>
      <c r="D18908">
        <f>IF(B18908="","",HOUR(A18908))</f>
        <v/>
      </c>
      <c r="E18908">
        <f>IF(B18908="","",IF(INPUT!$I$1="","",IF(C18908&lt;(INT(INPUT!$I$1)-INPUT!$I$2),"Off Meds",IF(C18908&lt;=(INT(INPUT!$I$1)+INPUT!$I$2),"Washout","On Meds"))))</f>
        <v/>
      </c>
      <c r="F18908">
        <f>IF(B18908="","",1.509*(LN(B18908)^1.084-5.381))</f>
        <v/>
      </c>
      <c r="G18908">
        <f>IF(F18908="","",IF(F18908&lt;0,10*F18908^2,0))</f>
        <v/>
      </c>
      <c r="H18908">
        <f>IF(F18908="","",IF(F18908&gt;0,10*F18908^2,0))</f>
        <v/>
      </c>
    </row>
    <row r="18909">
      <c r="A18909">
        <f>Input!A18909</f>
        <v/>
      </c>
      <c r="B18909">
        <f>IF(ISNUMBER(Input!B18909),IF(AND(Input!B18909&gt;=20,Input!B18909&lt;=700),Input!B18909,""),"")</f>
        <v/>
      </c>
      <c r="C18909">
        <f>IF(B18909="","",INT(A18909))</f>
        <v/>
      </c>
      <c r="D18909">
        <f>IF(B18909="","",HOUR(A18909))</f>
        <v/>
      </c>
      <c r="E18909">
        <f>IF(B18909="","",IF(INPUT!$I$1="","",IF(C18909&lt;(INT(INPUT!$I$1)-INPUT!$I$2),"Off Meds",IF(C18909&lt;=(INT(INPUT!$I$1)+INPUT!$I$2),"Washout","On Meds"))))</f>
        <v/>
      </c>
      <c r="F18909">
        <f>IF(B18909="","",1.509*(LN(B18909)^1.084-5.381))</f>
        <v/>
      </c>
      <c r="G18909">
        <f>IF(F18909="","",IF(F18909&lt;0,10*F18909^2,0))</f>
        <v/>
      </c>
      <c r="H18909">
        <f>IF(F18909="","",IF(F18909&gt;0,10*F18909^2,0))</f>
        <v/>
      </c>
    </row>
    <row r="18910">
      <c r="A18910">
        <f>Input!A18910</f>
        <v/>
      </c>
      <c r="B18910">
        <f>IF(ISNUMBER(Input!B18910),IF(AND(Input!B18910&gt;=20,Input!B18910&lt;=700),Input!B18910,""),"")</f>
        <v/>
      </c>
      <c r="C18910">
        <f>IF(B18910="","",INT(A18910))</f>
        <v/>
      </c>
      <c r="D18910">
        <f>IF(B18910="","",HOUR(A18910))</f>
        <v/>
      </c>
      <c r="E18910">
        <f>IF(B18910="","",IF(INPUT!$I$1="","",IF(C18910&lt;(INT(INPUT!$I$1)-INPUT!$I$2),"Off Meds",IF(C18910&lt;=(INT(INPUT!$I$1)+INPUT!$I$2),"Washout","On Meds"))))</f>
        <v/>
      </c>
      <c r="F18910">
        <f>IF(B18910="","",1.509*(LN(B18910)^1.084-5.381))</f>
        <v/>
      </c>
      <c r="G18910">
        <f>IF(F18910="","",IF(F18910&lt;0,10*F18910^2,0))</f>
        <v/>
      </c>
      <c r="H18910">
        <f>IF(F18910="","",IF(F18910&gt;0,10*F18910^2,0))</f>
        <v/>
      </c>
    </row>
    <row r="18911">
      <c r="A18911">
        <f>Input!A18911</f>
        <v/>
      </c>
      <c r="B18911">
        <f>IF(ISNUMBER(Input!B18911),IF(AND(Input!B18911&gt;=20,Input!B18911&lt;=700),Input!B18911,""),"")</f>
        <v/>
      </c>
      <c r="C18911">
        <f>IF(B18911="","",INT(A18911))</f>
        <v/>
      </c>
      <c r="D18911">
        <f>IF(B18911="","",HOUR(A18911))</f>
        <v/>
      </c>
      <c r="E18911">
        <f>IF(B18911="","",IF(INPUT!$I$1="","",IF(C18911&lt;(INT(INPUT!$I$1)-INPUT!$I$2),"Off Meds",IF(C18911&lt;=(INT(INPUT!$I$1)+INPUT!$I$2),"Washout","On Meds"))))</f>
        <v/>
      </c>
      <c r="F18911">
        <f>IF(B18911="","",1.509*(LN(B18911)^1.084-5.381))</f>
        <v/>
      </c>
      <c r="G18911">
        <f>IF(F18911="","",IF(F18911&lt;0,10*F18911^2,0))</f>
        <v/>
      </c>
      <c r="H18911">
        <f>IF(F18911="","",IF(F18911&gt;0,10*F18911^2,0))</f>
        <v/>
      </c>
    </row>
    <row r="18912">
      <c r="A18912">
        <f>Input!A18912</f>
        <v/>
      </c>
      <c r="B18912">
        <f>IF(ISNUMBER(Input!B18912),IF(AND(Input!B18912&gt;=20,Input!B18912&lt;=700),Input!B18912,""),"")</f>
        <v/>
      </c>
      <c r="C18912">
        <f>IF(B18912="","",INT(A18912))</f>
        <v/>
      </c>
      <c r="D18912">
        <f>IF(B18912="","",HOUR(A18912))</f>
        <v/>
      </c>
      <c r="E18912">
        <f>IF(B18912="","",IF(INPUT!$I$1="","",IF(C18912&lt;(INT(INPUT!$I$1)-INPUT!$I$2),"Off Meds",IF(C18912&lt;=(INT(INPUT!$I$1)+INPUT!$I$2),"Washout","On Meds"))))</f>
        <v/>
      </c>
      <c r="F18912">
        <f>IF(B18912="","",1.509*(LN(B18912)^1.084-5.381))</f>
        <v/>
      </c>
      <c r="G18912">
        <f>IF(F18912="","",IF(F18912&lt;0,10*F18912^2,0))</f>
        <v/>
      </c>
      <c r="H18912">
        <f>IF(F18912="","",IF(F18912&gt;0,10*F18912^2,0))</f>
        <v/>
      </c>
    </row>
    <row r="18913">
      <c r="A18913">
        <f>Input!A18913</f>
        <v/>
      </c>
      <c r="B18913">
        <f>IF(ISNUMBER(Input!B18913),IF(AND(Input!B18913&gt;=20,Input!B18913&lt;=700),Input!B18913,""),"")</f>
        <v/>
      </c>
      <c r="C18913">
        <f>IF(B18913="","",INT(A18913))</f>
        <v/>
      </c>
      <c r="D18913">
        <f>IF(B18913="","",HOUR(A18913))</f>
        <v/>
      </c>
      <c r="E18913">
        <f>IF(B18913="","",IF(INPUT!$I$1="","",IF(C18913&lt;(INT(INPUT!$I$1)-INPUT!$I$2),"Off Meds",IF(C18913&lt;=(INT(INPUT!$I$1)+INPUT!$I$2),"Washout","On Meds"))))</f>
        <v/>
      </c>
      <c r="F18913">
        <f>IF(B18913="","",1.509*(LN(B18913)^1.084-5.381))</f>
        <v/>
      </c>
      <c r="G18913">
        <f>IF(F18913="","",IF(F18913&lt;0,10*F18913^2,0))</f>
        <v/>
      </c>
      <c r="H18913">
        <f>IF(F18913="","",IF(F18913&gt;0,10*F18913^2,0))</f>
        <v/>
      </c>
    </row>
    <row r="18914">
      <c r="A18914">
        <f>Input!A18914</f>
        <v/>
      </c>
      <c r="B18914">
        <f>IF(ISNUMBER(Input!B18914),IF(AND(Input!B18914&gt;=20,Input!B18914&lt;=700),Input!B18914,""),"")</f>
        <v/>
      </c>
      <c r="C18914">
        <f>IF(B18914="","",INT(A18914))</f>
        <v/>
      </c>
      <c r="D18914">
        <f>IF(B18914="","",HOUR(A18914))</f>
        <v/>
      </c>
      <c r="E18914">
        <f>IF(B18914="","",IF(INPUT!$I$1="","",IF(C18914&lt;(INT(INPUT!$I$1)-INPUT!$I$2),"Off Meds",IF(C18914&lt;=(INT(INPUT!$I$1)+INPUT!$I$2),"Washout","On Meds"))))</f>
        <v/>
      </c>
      <c r="F18914">
        <f>IF(B18914="","",1.509*(LN(B18914)^1.084-5.381))</f>
        <v/>
      </c>
      <c r="G18914">
        <f>IF(F18914="","",IF(F18914&lt;0,10*F18914^2,0))</f>
        <v/>
      </c>
      <c r="H18914">
        <f>IF(F18914="","",IF(F18914&gt;0,10*F18914^2,0))</f>
        <v/>
      </c>
    </row>
    <row r="18915">
      <c r="A18915">
        <f>Input!A18915</f>
        <v/>
      </c>
      <c r="B18915">
        <f>IF(ISNUMBER(Input!B18915),IF(AND(Input!B18915&gt;=20,Input!B18915&lt;=700),Input!B18915,""),"")</f>
        <v/>
      </c>
      <c r="C18915">
        <f>IF(B18915="","",INT(A18915))</f>
        <v/>
      </c>
      <c r="D18915">
        <f>IF(B18915="","",HOUR(A18915))</f>
        <v/>
      </c>
      <c r="E18915">
        <f>IF(B18915="","",IF(INPUT!$I$1="","",IF(C18915&lt;(INT(INPUT!$I$1)-INPUT!$I$2),"Off Meds",IF(C18915&lt;=(INT(INPUT!$I$1)+INPUT!$I$2),"Washout","On Meds"))))</f>
        <v/>
      </c>
      <c r="F18915">
        <f>IF(B18915="","",1.509*(LN(B18915)^1.084-5.381))</f>
        <v/>
      </c>
      <c r="G18915">
        <f>IF(F18915="","",IF(F18915&lt;0,10*F18915^2,0))</f>
        <v/>
      </c>
      <c r="H18915">
        <f>IF(F18915="","",IF(F18915&gt;0,10*F18915^2,0))</f>
        <v/>
      </c>
    </row>
    <row r="18916">
      <c r="A18916">
        <f>Input!A18916</f>
        <v/>
      </c>
      <c r="B18916">
        <f>IF(ISNUMBER(Input!B18916),IF(AND(Input!B18916&gt;=20,Input!B18916&lt;=700),Input!B18916,""),"")</f>
        <v/>
      </c>
      <c r="C18916">
        <f>IF(B18916="","",INT(A18916))</f>
        <v/>
      </c>
      <c r="D18916">
        <f>IF(B18916="","",HOUR(A18916))</f>
        <v/>
      </c>
      <c r="E18916">
        <f>IF(B18916="","",IF(INPUT!$I$1="","",IF(C18916&lt;(INT(INPUT!$I$1)-INPUT!$I$2),"Off Meds",IF(C18916&lt;=(INT(INPUT!$I$1)+INPUT!$I$2),"Washout","On Meds"))))</f>
        <v/>
      </c>
      <c r="F18916">
        <f>IF(B18916="","",1.509*(LN(B18916)^1.084-5.381))</f>
        <v/>
      </c>
      <c r="G18916">
        <f>IF(F18916="","",IF(F18916&lt;0,10*F18916^2,0))</f>
        <v/>
      </c>
      <c r="H18916">
        <f>IF(F18916="","",IF(F18916&gt;0,10*F18916^2,0))</f>
        <v/>
      </c>
    </row>
    <row r="18917">
      <c r="A18917">
        <f>Input!A18917</f>
        <v/>
      </c>
      <c r="B18917">
        <f>IF(ISNUMBER(Input!B18917),IF(AND(Input!B18917&gt;=20,Input!B18917&lt;=700),Input!B18917,""),"")</f>
        <v/>
      </c>
      <c r="C18917">
        <f>IF(B18917="","",INT(A18917))</f>
        <v/>
      </c>
      <c r="D18917">
        <f>IF(B18917="","",HOUR(A18917))</f>
        <v/>
      </c>
      <c r="E18917">
        <f>IF(B18917="","",IF(INPUT!$I$1="","",IF(C18917&lt;(INT(INPUT!$I$1)-INPUT!$I$2),"Off Meds",IF(C18917&lt;=(INT(INPUT!$I$1)+INPUT!$I$2),"Washout","On Meds"))))</f>
        <v/>
      </c>
      <c r="F18917">
        <f>IF(B18917="","",1.509*(LN(B18917)^1.084-5.381))</f>
        <v/>
      </c>
      <c r="G18917">
        <f>IF(F18917="","",IF(F18917&lt;0,10*F18917^2,0))</f>
        <v/>
      </c>
      <c r="H18917">
        <f>IF(F18917="","",IF(F18917&gt;0,10*F18917^2,0))</f>
        <v/>
      </c>
    </row>
    <row r="18918">
      <c r="A18918">
        <f>Input!A18918</f>
        <v/>
      </c>
      <c r="B18918">
        <f>IF(ISNUMBER(Input!B18918),IF(AND(Input!B18918&gt;=20,Input!B18918&lt;=700),Input!B18918,""),"")</f>
        <v/>
      </c>
      <c r="C18918">
        <f>IF(B18918="","",INT(A18918))</f>
        <v/>
      </c>
      <c r="D18918">
        <f>IF(B18918="","",HOUR(A18918))</f>
        <v/>
      </c>
      <c r="E18918">
        <f>IF(B18918="","",IF(INPUT!$I$1="","",IF(C18918&lt;(INT(INPUT!$I$1)-INPUT!$I$2),"Off Meds",IF(C18918&lt;=(INT(INPUT!$I$1)+INPUT!$I$2),"Washout","On Meds"))))</f>
        <v/>
      </c>
      <c r="F18918">
        <f>IF(B18918="","",1.509*(LN(B18918)^1.084-5.381))</f>
        <v/>
      </c>
      <c r="G18918">
        <f>IF(F18918="","",IF(F18918&lt;0,10*F18918^2,0))</f>
        <v/>
      </c>
      <c r="H18918">
        <f>IF(F18918="","",IF(F18918&gt;0,10*F18918^2,0))</f>
        <v/>
      </c>
    </row>
    <row r="18919">
      <c r="A18919">
        <f>Input!A18919</f>
        <v/>
      </c>
      <c r="B18919">
        <f>IF(ISNUMBER(Input!B18919),IF(AND(Input!B18919&gt;=20,Input!B18919&lt;=700),Input!B18919,""),"")</f>
        <v/>
      </c>
      <c r="C18919">
        <f>IF(B18919="","",INT(A18919))</f>
        <v/>
      </c>
      <c r="D18919">
        <f>IF(B18919="","",HOUR(A18919))</f>
        <v/>
      </c>
      <c r="E18919">
        <f>IF(B18919="","",IF(INPUT!$I$1="","",IF(C18919&lt;(INT(INPUT!$I$1)-INPUT!$I$2),"Off Meds",IF(C18919&lt;=(INT(INPUT!$I$1)+INPUT!$I$2),"Washout","On Meds"))))</f>
        <v/>
      </c>
      <c r="F18919">
        <f>IF(B18919="","",1.509*(LN(B18919)^1.084-5.381))</f>
        <v/>
      </c>
      <c r="G18919">
        <f>IF(F18919="","",IF(F18919&lt;0,10*F18919^2,0))</f>
        <v/>
      </c>
      <c r="H18919">
        <f>IF(F18919="","",IF(F18919&gt;0,10*F18919^2,0))</f>
        <v/>
      </c>
    </row>
    <row r="18920">
      <c r="A18920">
        <f>Input!A18920</f>
        <v/>
      </c>
      <c r="B18920">
        <f>IF(ISNUMBER(Input!B18920),IF(AND(Input!B18920&gt;=20,Input!B18920&lt;=700),Input!B18920,""),"")</f>
        <v/>
      </c>
      <c r="C18920">
        <f>IF(B18920="","",INT(A18920))</f>
        <v/>
      </c>
      <c r="D18920">
        <f>IF(B18920="","",HOUR(A18920))</f>
        <v/>
      </c>
      <c r="E18920">
        <f>IF(B18920="","",IF(INPUT!$I$1="","",IF(C18920&lt;(INT(INPUT!$I$1)-INPUT!$I$2),"Off Meds",IF(C18920&lt;=(INT(INPUT!$I$1)+INPUT!$I$2),"Washout","On Meds"))))</f>
        <v/>
      </c>
      <c r="F18920">
        <f>IF(B18920="","",1.509*(LN(B18920)^1.084-5.381))</f>
        <v/>
      </c>
      <c r="G18920">
        <f>IF(F18920="","",IF(F18920&lt;0,10*F18920^2,0))</f>
        <v/>
      </c>
      <c r="H18920">
        <f>IF(F18920="","",IF(F18920&gt;0,10*F18920^2,0))</f>
        <v/>
      </c>
    </row>
    <row r="18921">
      <c r="A18921">
        <f>Input!A18921</f>
        <v/>
      </c>
      <c r="B18921">
        <f>IF(ISNUMBER(Input!B18921),IF(AND(Input!B18921&gt;=20,Input!B18921&lt;=700),Input!B18921,""),"")</f>
        <v/>
      </c>
      <c r="C18921">
        <f>IF(B18921="","",INT(A18921))</f>
        <v/>
      </c>
      <c r="D18921">
        <f>IF(B18921="","",HOUR(A18921))</f>
        <v/>
      </c>
      <c r="E18921">
        <f>IF(B18921="","",IF(INPUT!$I$1="","",IF(C18921&lt;(INT(INPUT!$I$1)-INPUT!$I$2),"Off Meds",IF(C18921&lt;=(INT(INPUT!$I$1)+INPUT!$I$2),"Washout","On Meds"))))</f>
        <v/>
      </c>
      <c r="F18921">
        <f>IF(B18921="","",1.509*(LN(B18921)^1.084-5.381))</f>
        <v/>
      </c>
      <c r="G18921">
        <f>IF(F18921="","",IF(F18921&lt;0,10*F18921^2,0))</f>
        <v/>
      </c>
      <c r="H18921">
        <f>IF(F18921="","",IF(F18921&gt;0,10*F18921^2,0))</f>
        <v/>
      </c>
    </row>
    <row r="18922">
      <c r="A18922">
        <f>Input!A18922</f>
        <v/>
      </c>
      <c r="B18922">
        <f>IF(ISNUMBER(Input!B18922),IF(AND(Input!B18922&gt;=20,Input!B18922&lt;=700),Input!B18922,""),"")</f>
        <v/>
      </c>
      <c r="C18922">
        <f>IF(B18922="","",INT(A18922))</f>
        <v/>
      </c>
      <c r="D18922">
        <f>IF(B18922="","",HOUR(A18922))</f>
        <v/>
      </c>
      <c r="E18922">
        <f>IF(B18922="","",IF(INPUT!$I$1="","",IF(C18922&lt;(INT(INPUT!$I$1)-INPUT!$I$2),"Off Meds",IF(C18922&lt;=(INT(INPUT!$I$1)+INPUT!$I$2),"Washout","On Meds"))))</f>
        <v/>
      </c>
      <c r="F18922">
        <f>IF(B18922="","",1.509*(LN(B18922)^1.084-5.381))</f>
        <v/>
      </c>
      <c r="G18922">
        <f>IF(F18922="","",IF(F18922&lt;0,10*F18922^2,0))</f>
        <v/>
      </c>
      <c r="H18922">
        <f>IF(F18922="","",IF(F18922&gt;0,10*F18922^2,0))</f>
        <v/>
      </c>
    </row>
    <row r="18923">
      <c r="A18923">
        <f>Input!A18923</f>
        <v/>
      </c>
      <c r="B18923">
        <f>IF(ISNUMBER(Input!B18923),IF(AND(Input!B18923&gt;=20,Input!B18923&lt;=700),Input!B18923,""),"")</f>
        <v/>
      </c>
      <c r="C18923">
        <f>IF(B18923="","",INT(A18923))</f>
        <v/>
      </c>
      <c r="D18923">
        <f>IF(B18923="","",HOUR(A18923))</f>
        <v/>
      </c>
      <c r="E18923">
        <f>IF(B18923="","",IF(INPUT!$I$1="","",IF(C18923&lt;(INT(INPUT!$I$1)-INPUT!$I$2),"Off Meds",IF(C18923&lt;=(INT(INPUT!$I$1)+INPUT!$I$2),"Washout","On Meds"))))</f>
        <v/>
      </c>
      <c r="F18923">
        <f>IF(B18923="","",1.509*(LN(B18923)^1.084-5.381))</f>
        <v/>
      </c>
      <c r="G18923">
        <f>IF(F18923="","",IF(F18923&lt;0,10*F18923^2,0))</f>
        <v/>
      </c>
      <c r="H18923">
        <f>IF(F18923="","",IF(F18923&gt;0,10*F18923^2,0))</f>
        <v/>
      </c>
    </row>
    <row r="18924">
      <c r="A18924">
        <f>Input!A18924</f>
        <v/>
      </c>
      <c r="B18924">
        <f>IF(ISNUMBER(Input!B18924),IF(AND(Input!B18924&gt;=20,Input!B18924&lt;=700),Input!B18924,""),"")</f>
        <v/>
      </c>
      <c r="C18924">
        <f>IF(B18924="","",INT(A18924))</f>
        <v/>
      </c>
      <c r="D18924">
        <f>IF(B18924="","",HOUR(A18924))</f>
        <v/>
      </c>
      <c r="E18924">
        <f>IF(B18924="","",IF(INPUT!$I$1="","",IF(C18924&lt;(INT(INPUT!$I$1)-INPUT!$I$2),"Off Meds",IF(C18924&lt;=(INT(INPUT!$I$1)+INPUT!$I$2),"Washout","On Meds"))))</f>
        <v/>
      </c>
      <c r="F18924">
        <f>IF(B18924="","",1.509*(LN(B18924)^1.084-5.381))</f>
        <v/>
      </c>
      <c r="G18924">
        <f>IF(F18924="","",IF(F18924&lt;0,10*F18924^2,0))</f>
        <v/>
      </c>
      <c r="H18924">
        <f>IF(F18924="","",IF(F18924&gt;0,10*F18924^2,0))</f>
        <v/>
      </c>
    </row>
    <row r="18925">
      <c r="A18925">
        <f>Input!A18925</f>
        <v/>
      </c>
      <c r="B18925">
        <f>IF(ISNUMBER(Input!B18925),IF(AND(Input!B18925&gt;=20,Input!B18925&lt;=700),Input!B18925,""),"")</f>
        <v/>
      </c>
      <c r="C18925">
        <f>IF(B18925="","",INT(A18925))</f>
        <v/>
      </c>
      <c r="D18925">
        <f>IF(B18925="","",HOUR(A18925))</f>
        <v/>
      </c>
      <c r="E18925">
        <f>IF(B18925="","",IF(INPUT!$I$1="","",IF(C18925&lt;(INT(INPUT!$I$1)-INPUT!$I$2),"Off Meds",IF(C18925&lt;=(INT(INPUT!$I$1)+INPUT!$I$2),"Washout","On Meds"))))</f>
        <v/>
      </c>
      <c r="F18925">
        <f>IF(B18925="","",1.509*(LN(B18925)^1.084-5.381))</f>
        <v/>
      </c>
      <c r="G18925">
        <f>IF(F18925="","",IF(F18925&lt;0,10*F18925^2,0))</f>
        <v/>
      </c>
      <c r="H18925">
        <f>IF(F18925="","",IF(F18925&gt;0,10*F18925^2,0))</f>
        <v/>
      </c>
    </row>
    <row r="18926">
      <c r="A18926">
        <f>Input!A18926</f>
        <v/>
      </c>
      <c r="B18926">
        <f>IF(ISNUMBER(Input!B18926),IF(AND(Input!B18926&gt;=20,Input!B18926&lt;=700),Input!B18926,""),"")</f>
        <v/>
      </c>
      <c r="C18926">
        <f>IF(B18926="","",INT(A18926))</f>
        <v/>
      </c>
      <c r="D18926">
        <f>IF(B18926="","",HOUR(A18926))</f>
        <v/>
      </c>
      <c r="E18926">
        <f>IF(B18926="","",IF(INPUT!$I$1="","",IF(C18926&lt;(INT(INPUT!$I$1)-INPUT!$I$2),"Off Meds",IF(C18926&lt;=(INT(INPUT!$I$1)+INPUT!$I$2),"Washout","On Meds"))))</f>
        <v/>
      </c>
      <c r="F18926">
        <f>IF(B18926="","",1.509*(LN(B18926)^1.084-5.381))</f>
        <v/>
      </c>
      <c r="G18926">
        <f>IF(F18926="","",IF(F18926&lt;0,10*F18926^2,0))</f>
        <v/>
      </c>
      <c r="H18926">
        <f>IF(F18926="","",IF(F18926&gt;0,10*F18926^2,0))</f>
        <v/>
      </c>
    </row>
    <row r="18927">
      <c r="A18927">
        <f>Input!A18927</f>
        <v/>
      </c>
      <c r="B18927">
        <f>IF(ISNUMBER(Input!B18927),IF(AND(Input!B18927&gt;=20,Input!B18927&lt;=700),Input!B18927,""),"")</f>
        <v/>
      </c>
      <c r="C18927">
        <f>IF(B18927="","",INT(A18927))</f>
        <v/>
      </c>
      <c r="D18927">
        <f>IF(B18927="","",HOUR(A18927))</f>
        <v/>
      </c>
      <c r="E18927">
        <f>IF(B18927="","",IF(INPUT!$I$1="","",IF(C18927&lt;(INT(INPUT!$I$1)-INPUT!$I$2),"Off Meds",IF(C18927&lt;=(INT(INPUT!$I$1)+INPUT!$I$2),"Washout","On Meds"))))</f>
        <v/>
      </c>
      <c r="F18927">
        <f>IF(B18927="","",1.509*(LN(B18927)^1.084-5.381))</f>
        <v/>
      </c>
      <c r="G18927">
        <f>IF(F18927="","",IF(F18927&lt;0,10*F18927^2,0))</f>
        <v/>
      </c>
      <c r="H18927">
        <f>IF(F18927="","",IF(F18927&gt;0,10*F18927^2,0))</f>
        <v/>
      </c>
    </row>
    <row r="18928">
      <c r="A18928">
        <f>Input!A18928</f>
        <v/>
      </c>
      <c r="B18928">
        <f>IF(ISNUMBER(Input!B18928),IF(AND(Input!B18928&gt;=20,Input!B18928&lt;=700),Input!B18928,""),"")</f>
        <v/>
      </c>
      <c r="C18928">
        <f>IF(B18928="","",INT(A18928))</f>
        <v/>
      </c>
      <c r="D18928">
        <f>IF(B18928="","",HOUR(A18928))</f>
        <v/>
      </c>
      <c r="E18928">
        <f>IF(B18928="","",IF(INPUT!$I$1="","",IF(C18928&lt;(INT(INPUT!$I$1)-INPUT!$I$2),"Off Meds",IF(C18928&lt;=(INT(INPUT!$I$1)+INPUT!$I$2),"Washout","On Meds"))))</f>
        <v/>
      </c>
      <c r="F18928">
        <f>IF(B18928="","",1.509*(LN(B18928)^1.084-5.381))</f>
        <v/>
      </c>
      <c r="G18928">
        <f>IF(F18928="","",IF(F18928&lt;0,10*F18928^2,0))</f>
        <v/>
      </c>
      <c r="H18928">
        <f>IF(F18928="","",IF(F18928&gt;0,10*F18928^2,0))</f>
        <v/>
      </c>
    </row>
    <row r="18929">
      <c r="A18929">
        <f>Input!A18929</f>
        <v/>
      </c>
      <c r="B18929">
        <f>IF(ISNUMBER(Input!B18929),IF(AND(Input!B18929&gt;=20,Input!B18929&lt;=700),Input!B18929,""),"")</f>
        <v/>
      </c>
      <c r="C18929">
        <f>IF(B18929="","",INT(A18929))</f>
        <v/>
      </c>
      <c r="D18929">
        <f>IF(B18929="","",HOUR(A18929))</f>
        <v/>
      </c>
      <c r="E18929">
        <f>IF(B18929="","",IF(INPUT!$I$1="","",IF(C18929&lt;(INT(INPUT!$I$1)-INPUT!$I$2),"Off Meds",IF(C18929&lt;=(INT(INPUT!$I$1)+INPUT!$I$2),"Washout","On Meds"))))</f>
        <v/>
      </c>
      <c r="F18929">
        <f>IF(B18929="","",1.509*(LN(B18929)^1.084-5.381))</f>
        <v/>
      </c>
      <c r="G18929">
        <f>IF(F18929="","",IF(F18929&lt;0,10*F18929^2,0))</f>
        <v/>
      </c>
      <c r="H18929">
        <f>IF(F18929="","",IF(F18929&gt;0,10*F18929^2,0))</f>
        <v/>
      </c>
    </row>
    <row r="18930">
      <c r="A18930">
        <f>Input!A18930</f>
        <v/>
      </c>
      <c r="B18930">
        <f>IF(ISNUMBER(Input!B18930),IF(AND(Input!B18930&gt;=20,Input!B18930&lt;=700),Input!B18930,""),"")</f>
        <v/>
      </c>
      <c r="C18930">
        <f>IF(B18930="","",INT(A18930))</f>
        <v/>
      </c>
      <c r="D18930">
        <f>IF(B18930="","",HOUR(A18930))</f>
        <v/>
      </c>
      <c r="E18930">
        <f>IF(B18930="","",IF(INPUT!$I$1="","",IF(C18930&lt;(INT(INPUT!$I$1)-INPUT!$I$2),"Off Meds",IF(C18930&lt;=(INT(INPUT!$I$1)+INPUT!$I$2),"Washout","On Meds"))))</f>
        <v/>
      </c>
      <c r="F18930">
        <f>IF(B18930="","",1.509*(LN(B18930)^1.084-5.381))</f>
        <v/>
      </c>
      <c r="G18930">
        <f>IF(F18930="","",IF(F18930&lt;0,10*F18930^2,0))</f>
        <v/>
      </c>
      <c r="H18930">
        <f>IF(F18930="","",IF(F18930&gt;0,10*F18930^2,0))</f>
        <v/>
      </c>
    </row>
    <row r="18931">
      <c r="A18931">
        <f>Input!A18931</f>
        <v/>
      </c>
      <c r="B18931">
        <f>IF(ISNUMBER(Input!B18931),IF(AND(Input!B18931&gt;=20,Input!B18931&lt;=700),Input!B18931,""),"")</f>
        <v/>
      </c>
      <c r="C18931">
        <f>IF(B18931="","",INT(A18931))</f>
        <v/>
      </c>
      <c r="D18931">
        <f>IF(B18931="","",HOUR(A18931))</f>
        <v/>
      </c>
      <c r="E18931">
        <f>IF(B18931="","",IF(INPUT!$I$1="","",IF(C18931&lt;(INT(INPUT!$I$1)-INPUT!$I$2),"Off Meds",IF(C18931&lt;=(INT(INPUT!$I$1)+INPUT!$I$2),"Washout","On Meds"))))</f>
        <v/>
      </c>
      <c r="F18931">
        <f>IF(B18931="","",1.509*(LN(B18931)^1.084-5.381))</f>
        <v/>
      </c>
      <c r="G18931">
        <f>IF(F18931="","",IF(F18931&lt;0,10*F18931^2,0))</f>
        <v/>
      </c>
      <c r="H18931">
        <f>IF(F18931="","",IF(F18931&gt;0,10*F18931^2,0))</f>
        <v/>
      </c>
    </row>
    <row r="18932">
      <c r="A18932">
        <f>Input!A18932</f>
        <v/>
      </c>
      <c r="B18932">
        <f>IF(ISNUMBER(Input!B18932),IF(AND(Input!B18932&gt;=20,Input!B18932&lt;=700),Input!B18932,""),"")</f>
        <v/>
      </c>
      <c r="C18932">
        <f>IF(B18932="","",INT(A18932))</f>
        <v/>
      </c>
      <c r="D18932">
        <f>IF(B18932="","",HOUR(A18932))</f>
        <v/>
      </c>
      <c r="E18932">
        <f>IF(B18932="","",IF(INPUT!$I$1="","",IF(C18932&lt;(INT(INPUT!$I$1)-INPUT!$I$2),"Off Meds",IF(C18932&lt;=(INT(INPUT!$I$1)+INPUT!$I$2),"Washout","On Meds"))))</f>
        <v/>
      </c>
      <c r="F18932">
        <f>IF(B18932="","",1.509*(LN(B18932)^1.084-5.381))</f>
        <v/>
      </c>
      <c r="G18932">
        <f>IF(F18932="","",IF(F18932&lt;0,10*F18932^2,0))</f>
        <v/>
      </c>
      <c r="H18932">
        <f>IF(F18932="","",IF(F18932&gt;0,10*F18932^2,0))</f>
        <v/>
      </c>
    </row>
    <row r="18933">
      <c r="A18933">
        <f>Input!A18933</f>
        <v/>
      </c>
      <c r="B18933">
        <f>IF(ISNUMBER(Input!B18933),IF(AND(Input!B18933&gt;=20,Input!B18933&lt;=700),Input!B18933,""),"")</f>
        <v/>
      </c>
      <c r="C18933">
        <f>IF(B18933="","",INT(A18933))</f>
        <v/>
      </c>
      <c r="D18933">
        <f>IF(B18933="","",HOUR(A18933))</f>
        <v/>
      </c>
      <c r="E18933">
        <f>IF(B18933="","",IF(INPUT!$I$1="","",IF(C18933&lt;(INT(INPUT!$I$1)-INPUT!$I$2),"Off Meds",IF(C18933&lt;=(INT(INPUT!$I$1)+INPUT!$I$2),"Washout","On Meds"))))</f>
        <v/>
      </c>
      <c r="F18933">
        <f>IF(B18933="","",1.509*(LN(B18933)^1.084-5.381))</f>
        <v/>
      </c>
      <c r="G18933">
        <f>IF(F18933="","",IF(F18933&lt;0,10*F18933^2,0))</f>
        <v/>
      </c>
      <c r="H18933">
        <f>IF(F18933="","",IF(F18933&gt;0,10*F18933^2,0))</f>
        <v/>
      </c>
    </row>
    <row r="18934">
      <c r="A18934">
        <f>Input!A18934</f>
        <v/>
      </c>
      <c r="B18934">
        <f>IF(ISNUMBER(Input!B18934),IF(AND(Input!B18934&gt;=20,Input!B18934&lt;=700),Input!B18934,""),"")</f>
        <v/>
      </c>
      <c r="C18934">
        <f>IF(B18934="","",INT(A18934))</f>
        <v/>
      </c>
      <c r="D18934">
        <f>IF(B18934="","",HOUR(A18934))</f>
        <v/>
      </c>
      <c r="E18934">
        <f>IF(B18934="","",IF(INPUT!$I$1="","",IF(C18934&lt;(INT(INPUT!$I$1)-INPUT!$I$2),"Off Meds",IF(C18934&lt;=(INT(INPUT!$I$1)+INPUT!$I$2),"Washout","On Meds"))))</f>
        <v/>
      </c>
      <c r="F18934">
        <f>IF(B18934="","",1.509*(LN(B18934)^1.084-5.381))</f>
        <v/>
      </c>
      <c r="G18934">
        <f>IF(F18934="","",IF(F18934&lt;0,10*F18934^2,0))</f>
        <v/>
      </c>
      <c r="H18934">
        <f>IF(F18934="","",IF(F18934&gt;0,10*F18934^2,0))</f>
        <v/>
      </c>
    </row>
    <row r="18935">
      <c r="A18935">
        <f>Input!A18935</f>
        <v/>
      </c>
      <c r="B18935">
        <f>IF(ISNUMBER(Input!B18935),IF(AND(Input!B18935&gt;=20,Input!B18935&lt;=700),Input!B18935,""),"")</f>
        <v/>
      </c>
      <c r="C18935">
        <f>IF(B18935="","",INT(A18935))</f>
        <v/>
      </c>
      <c r="D18935">
        <f>IF(B18935="","",HOUR(A18935))</f>
        <v/>
      </c>
      <c r="E18935">
        <f>IF(B18935="","",IF(INPUT!$I$1="","",IF(C18935&lt;(INT(INPUT!$I$1)-INPUT!$I$2),"Off Meds",IF(C18935&lt;=(INT(INPUT!$I$1)+INPUT!$I$2),"Washout","On Meds"))))</f>
        <v/>
      </c>
      <c r="F18935">
        <f>IF(B18935="","",1.509*(LN(B18935)^1.084-5.381))</f>
        <v/>
      </c>
      <c r="G18935">
        <f>IF(F18935="","",IF(F18935&lt;0,10*F18935^2,0))</f>
        <v/>
      </c>
      <c r="H18935">
        <f>IF(F18935="","",IF(F18935&gt;0,10*F18935^2,0))</f>
        <v/>
      </c>
    </row>
    <row r="18936">
      <c r="A18936">
        <f>Input!A18936</f>
        <v/>
      </c>
      <c r="B18936">
        <f>IF(ISNUMBER(Input!B18936),IF(AND(Input!B18936&gt;=20,Input!B18936&lt;=700),Input!B18936,""),"")</f>
        <v/>
      </c>
      <c r="C18936">
        <f>IF(B18936="","",INT(A18936))</f>
        <v/>
      </c>
      <c r="D18936">
        <f>IF(B18936="","",HOUR(A18936))</f>
        <v/>
      </c>
      <c r="E18936">
        <f>IF(B18936="","",IF(INPUT!$I$1="","",IF(C18936&lt;(INT(INPUT!$I$1)-INPUT!$I$2),"Off Meds",IF(C18936&lt;=(INT(INPUT!$I$1)+INPUT!$I$2),"Washout","On Meds"))))</f>
        <v/>
      </c>
      <c r="F18936">
        <f>IF(B18936="","",1.509*(LN(B18936)^1.084-5.381))</f>
        <v/>
      </c>
      <c r="G18936">
        <f>IF(F18936="","",IF(F18936&lt;0,10*F18936^2,0))</f>
        <v/>
      </c>
      <c r="H18936">
        <f>IF(F18936="","",IF(F18936&gt;0,10*F18936^2,0))</f>
        <v/>
      </c>
    </row>
    <row r="18937">
      <c r="A18937">
        <f>Input!A18937</f>
        <v/>
      </c>
      <c r="B18937">
        <f>IF(ISNUMBER(Input!B18937),IF(AND(Input!B18937&gt;=20,Input!B18937&lt;=700),Input!B18937,""),"")</f>
        <v/>
      </c>
      <c r="C18937">
        <f>IF(B18937="","",INT(A18937))</f>
        <v/>
      </c>
      <c r="D18937">
        <f>IF(B18937="","",HOUR(A18937))</f>
        <v/>
      </c>
      <c r="E18937">
        <f>IF(B18937="","",IF(INPUT!$I$1="","",IF(C18937&lt;(INT(INPUT!$I$1)-INPUT!$I$2),"Off Meds",IF(C18937&lt;=(INT(INPUT!$I$1)+INPUT!$I$2),"Washout","On Meds"))))</f>
        <v/>
      </c>
      <c r="F18937">
        <f>IF(B18937="","",1.509*(LN(B18937)^1.084-5.381))</f>
        <v/>
      </c>
      <c r="G18937">
        <f>IF(F18937="","",IF(F18937&lt;0,10*F18937^2,0))</f>
        <v/>
      </c>
      <c r="H18937">
        <f>IF(F18937="","",IF(F18937&gt;0,10*F18937^2,0))</f>
        <v/>
      </c>
    </row>
    <row r="18938">
      <c r="A18938">
        <f>Input!A18938</f>
        <v/>
      </c>
      <c r="B18938">
        <f>IF(ISNUMBER(Input!B18938),IF(AND(Input!B18938&gt;=20,Input!B18938&lt;=700),Input!B18938,""),"")</f>
        <v/>
      </c>
      <c r="C18938">
        <f>IF(B18938="","",INT(A18938))</f>
        <v/>
      </c>
      <c r="D18938">
        <f>IF(B18938="","",HOUR(A18938))</f>
        <v/>
      </c>
      <c r="E18938">
        <f>IF(B18938="","",IF(INPUT!$I$1="","",IF(C18938&lt;(INT(INPUT!$I$1)-INPUT!$I$2),"Off Meds",IF(C18938&lt;=(INT(INPUT!$I$1)+INPUT!$I$2),"Washout","On Meds"))))</f>
        <v/>
      </c>
      <c r="F18938">
        <f>IF(B18938="","",1.509*(LN(B18938)^1.084-5.381))</f>
        <v/>
      </c>
      <c r="G18938">
        <f>IF(F18938="","",IF(F18938&lt;0,10*F18938^2,0))</f>
        <v/>
      </c>
      <c r="H18938">
        <f>IF(F18938="","",IF(F18938&gt;0,10*F18938^2,0))</f>
        <v/>
      </c>
    </row>
    <row r="18939">
      <c r="A18939">
        <f>Input!A18939</f>
        <v/>
      </c>
      <c r="B18939">
        <f>IF(ISNUMBER(Input!B18939),IF(AND(Input!B18939&gt;=20,Input!B18939&lt;=700),Input!B18939,""),"")</f>
        <v/>
      </c>
      <c r="C18939">
        <f>IF(B18939="","",INT(A18939))</f>
        <v/>
      </c>
      <c r="D18939">
        <f>IF(B18939="","",HOUR(A18939))</f>
        <v/>
      </c>
      <c r="E18939">
        <f>IF(B18939="","",IF(INPUT!$I$1="","",IF(C18939&lt;(INT(INPUT!$I$1)-INPUT!$I$2),"Off Meds",IF(C18939&lt;=(INT(INPUT!$I$1)+INPUT!$I$2),"Washout","On Meds"))))</f>
        <v/>
      </c>
      <c r="F18939">
        <f>IF(B18939="","",1.509*(LN(B18939)^1.084-5.381))</f>
        <v/>
      </c>
      <c r="G18939">
        <f>IF(F18939="","",IF(F18939&lt;0,10*F18939^2,0))</f>
        <v/>
      </c>
      <c r="H18939">
        <f>IF(F18939="","",IF(F18939&gt;0,10*F18939^2,0))</f>
        <v/>
      </c>
    </row>
    <row r="18940">
      <c r="A18940">
        <f>Input!A18940</f>
        <v/>
      </c>
      <c r="B18940">
        <f>IF(ISNUMBER(Input!B18940),IF(AND(Input!B18940&gt;=20,Input!B18940&lt;=700),Input!B18940,""),"")</f>
        <v/>
      </c>
      <c r="C18940">
        <f>IF(B18940="","",INT(A18940))</f>
        <v/>
      </c>
      <c r="D18940">
        <f>IF(B18940="","",HOUR(A18940))</f>
        <v/>
      </c>
      <c r="E18940">
        <f>IF(B18940="","",IF(INPUT!$I$1="","",IF(C18940&lt;(INT(INPUT!$I$1)-INPUT!$I$2),"Off Meds",IF(C18940&lt;=(INT(INPUT!$I$1)+INPUT!$I$2),"Washout","On Meds"))))</f>
        <v/>
      </c>
      <c r="F18940">
        <f>IF(B18940="","",1.509*(LN(B18940)^1.084-5.381))</f>
        <v/>
      </c>
      <c r="G18940">
        <f>IF(F18940="","",IF(F18940&lt;0,10*F18940^2,0))</f>
        <v/>
      </c>
      <c r="H18940">
        <f>IF(F18940="","",IF(F18940&gt;0,10*F18940^2,0))</f>
        <v/>
      </c>
    </row>
    <row r="18941">
      <c r="A18941">
        <f>Input!A18941</f>
        <v/>
      </c>
      <c r="B18941">
        <f>IF(ISNUMBER(Input!B18941),IF(AND(Input!B18941&gt;=20,Input!B18941&lt;=700),Input!B18941,""),"")</f>
        <v/>
      </c>
      <c r="C18941">
        <f>IF(B18941="","",INT(A18941))</f>
        <v/>
      </c>
      <c r="D18941">
        <f>IF(B18941="","",HOUR(A18941))</f>
        <v/>
      </c>
      <c r="E18941">
        <f>IF(B18941="","",IF(INPUT!$I$1="","",IF(C18941&lt;(INT(INPUT!$I$1)-INPUT!$I$2),"Off Meds",IF(C18941&lt;=(INT(INPUT!$I$1)+INPUT!$I$2),"Washout","On Meds"))))</f>
        <v/>
      </c>
      <c r="F18941">
        <f>IF(B18941="","",1.509*(LN(B18941)^1.084-5.381))</f>
        <v/>
      </c>
      <c r="G18941">
        <f>IF(F18941="","",IF(F18941&lt;0,10*F18941^2,0))</f>
        <v/>
      </c>
      <c r="H18941">
        <f>IF(F18941="","",IF(F18941&gt;0,10*F18941^2,0))</f>
        <v/>
      </c>
    </row>
    <row r="18942">
      <c r="A18942">
        <f>Input!A18942</f>
        <v/>
      </c>
      <c r="B18942">
        <f>IF(ISNUMBER(Input!B18942),IF(AND(Input!B18942&gt;=20,Input!B18942&lt;=700),Input!B18942,""),"")</f>
        <v/>
      </c>
      <c r="C18942">
        <f>IF(B18942="","",INT(A18942))</f>
        <v/>
      </c>
      <c r="D18942">
        <f>IF(B18942="","",HOUR(A18942))</f>
        <v/>
      </c>
      <c r="E18942">
        <f>IF(B18942="","",IF(INPUT!$I$1="","",IF(C18942&lt;(INT(INPUT!$I$1)-INPUT!$I$2),"Off Meds",IF(C18942&lt;=(INT(INPUT!$I$1)+INPUT!$I$2),"Washout","On Meds"))))</f>
        <v/>
      </c>
      <c r="F18942">
        <f>IF(B18942="","",1.509*(LN(B18942)^1.084-5.381))</f>
        <v/>
      </c>
      <c r="G18942">
        <f>IF(F18942="","",IF(F18942&lt;0,10*F18942^2,0))</f>
        <v/>
      </c>
      <c r="H18942">
        <f>IF(F18942="","",IF(F18942&gt;0,10*F18942^2,0))</f>
        <v/>
      </c>
    </row>
    <row r="18943">
      <c r="A18943">
        <f>Input!A18943</f>
        <v/>
      </c>
      <c r="B18943">
        <f>IF(ISNUMBER(Input!B18943),IF(AND(Input!B18943&gt;=20,Input!B18943&lt;=700),Input!B18943,""),"")</f>
        <v/>
      </c>
      <c r="C18943">
        <f>IF(B18943="","",INT(A18943))</f>
        <v/>
      </c>
      <c r="D18943">
        <f>IF(B18943="","",HOUR(A18943))</f>
        <v/>
      </c>
      <c r="E18943">
        <f>IF(B18943="","",IF(INPUT!$I$1="","",IF(C18943&lt;(INT(INPUT!$I$1)-INPUT!$I$2),"Off Meds",IF(C18943&lt;=(INT(INPUT!$I$1)+INPUT!$I$2),"Washout","On Meds"))))</f>
        <v/>
      </c>
      <c r="F18943">
        <f>IF(B18943="","",1.509*(LN(B18943)^1.084-5.381))</f>
        <v/>
      </c>
      <c r="G18943">
        <f>IF(F18943="","",IF(F18943&lt;0,10*F18943^2,0))</f>
        <v/>
      </c>
      <c r="H18943">
        <f>IF(F18943="","",IF(F18943&gt;0,10*F18943^2,0))</f>
        <v/>
      </c>
    </row>
    <row r="18944">
      <c r="A18944">
        <f>Input!A18944</f>
        <v/>
      </c>
      <c r="B18944">
        <f>IF(ISNUMBER(Input!B18944),IF(AND(Input!B18944&gt;=20,Input!B18944&lt;=700),Input!B18944,""),"")</f>
        <v/>
      </c>
      <c r="C18944">
        <f>IF(B18944="","",INT(A18944))</f>
        <v/>
      </c>
      <c r="D18944">
        <f>IF(B18944="","",HOUR(A18944))</f>
        <v/>
      </c>
      <c r="E18944">
        <f>IF(B18944="","",IF(INPUT!$I$1="","",IF(C18944&lt;(INT(INPUT!$I$1)-INPUT!$I$2),"Off Meds",IF(C18944&lt;=(INT(INPUT!$I$1)+INPUT!$I$2),"Washout","On Meds"))))</f>
        <v/>
      </c>
      <c r="F18944">
        <f>IF(B18944="","",1.509*(LN(B18944)^1.084-5.381))</f>
        <v/>
      </c>
      <c r="G18944">
        <f>IF(F18944="","",IF(F18944&lt;0,10*F18944^2,0))</f>
        <v/>
      </c>
      <c r="H18944">
        <f>IF(F18944="","",IF(F18944&gt;0,10*F18944^2,0))</f>
        <v/>
      </c>
    </row>
    <row r="18945">
      <c r="A18945">
        <f>Input!A18945</f>
        <v/>
      </c>
      <c r="B18945">
        <f>IF(ISNUMBER(Input!B18945),IF(AND(Input!B18945&gt;=20,Input!B18945&lt;=700),Input!B18945,""),"")</f>
        <v/>
      </c>
      <c r="C18945">
        <f>IF(B18945="","",INT(A18945))</f>
        <v/>
      </c>
      <c r="D18945">
        <f>IF(B18945="","",HOUR(A18945))</f>
        <v/>
      </c>
      <c r="E18945">
        <f>IF(B18945="","",IF(INPUT!$I$1="","",IF(C18945&lt;(INT(INPUT!$I$1)-INPUT!$I$2),"Off Meds",IF(C18945&lt;=(INT(INPUT!$I$1)+INPUT!$I$2),"Washout","On Meds"))))</f>
        <v/>
      </c>
      <c r="F18945">
        <f>IF(B18945="","",1.509*(LN(B18945)^1.084-5.381))</f>
        <v/>
      </c>
      <c r="G18945">
        <f>IF(F18945="","",IF(F18945&lt;0,10*F18945^2,0))</f>
        <v/>
      </c>
      <c r="H18945">
        <f>IF(F18945="","",IF(F18945&gt;0,10*F18945^2,0))</f>
        <v/>
      </c>
    </row>
    <row r="18946">
      <c r="A18946">
        <f>Input!A18946</f>
        <v/>
      </c>
      <c r="B18946">
        <f>IF(ISNUMBER(Input!B18946),IF(AND(Input!B18946&gt;=20,Input!B18946&lt;=700),Input!B18946,""),"")</f>
        <v/>
      </c>
      <c r="C18946">
        <f>IF(B18946="","",INT(A18946))</f>
        <v/>
      </c>
      <c r="D18946">
        <f>IF(B18946="","",HOUR(A18946))</f>
        <v/>
      </c>
      <c r="E18946">
        <f>IF(B18946="","",IF(INPUT!$I$1="","",IF(C18946&lt;(INT(INPUT!$I$1)-INPUT!$I$2),"Off Meds",IF(C18946&lt;=(INT(INPUT!$I$1)+INPUT!$I$2),"Washout","On Meds"))))</f>
        <v/>
      </c>
      <c r="F18946">
        <f>IF(B18946="","",1.509*(LN(B18946)^1.084-5.381))</f>
        <v/>
      </c>
      <c r="G18946">
        <f>IF(F18946="","",IF(F18946&lt;0,10*F18946^2,0))</f>
        <v/>
      </c>
      <c r="H18946">
        <f>IF(F18946="","",IF(F18946&gt;0,10*F18946^2,0))</f>
        <v/>
      </c>
    </row>
    <row r="18947">
      <c r="A18947">
        <f>Input!A18947</f>
        <v/>
      </c>
      <c r="B18947">
        <f>IF(ISNUMBER(Input!B18947),IF(AND(Input!B18947&gt;=20,Input!B18947&lt;=700),Input!B18947,""),"")</f>
        <v/>
      </c>
      <c r="C18947">
        <f>IF(B18947="","",INT(A18947))</f>
        <v/>
      </c>
      <c r="D18947">
        <f>IF(B18947="","",HOUR(A18947))</f>
        <v/>
      </c>
      <c r="E18947">
        <f>IF(B18947="","",IF(INPUT!$I$1="","",IF(C18947&lt;(INT(INPUT!$I$1)-INPUT!$I$2),"Off Meds",IF(C18947&lt;=(INT(INPUT!$I$1)+INPUT!$I$2),"Washout","On Meds"))))</f>
        <v/>
      </c>
      <c r="F18947">
        <f>IF(B18947="","",1.509*(LN(B18947)^1.084-5.381))</f>
        <v/>
      </c>
      <c r="G18947">
        <f>IF(F18947="","",IF(F18947&lt;0,10*F18947^2,0))</f>
        <v/>
      </c>
      <c r="H18947">
        <f>IF(F18947="","",IF(F18947&gt;0,10*F18947^2,0))</f>
        <v/>
      </c>
    </row>
    <row r="18948">
      <c r="A18948">
        <f>Input!A18948</f>
        <v/>
      </c>
      <c r="B18948">
        <f>IF(ISNUMBER(Input!B18948),IF(AND(Input!B18948&gt;=20,Input!B18948&lt;=700),Input!B18948,""),"")</f>
        <v/>
      </c>
      <c r="C18948">
        <f>IF(B18948="","",INT(A18948))</f>
        <v/>
      </c>
      <c r="D18948">
        <f>IF(B18948="","",HOUR(A18948))</f>
        <v/>
      </c>
      <c r="E18948">
        <f>IF(B18948="","",IF(INPUT!$I$1="","",IF(C18948&lt;(INT(INPUT!$I$1)-INPUT!$I$2),"Off Meds",IF(C18948&lt;=(INT(INPUT!$I$1)+INPUT!$I$2),"Washout","On Meds"))))</f>
        <v/>
      </c>
      <c r="F18948">
        <f>IF(B18948="","",1.509*(LN(B18948)^1.084-5.381))</f>
        <v/>
      </c>
      <c r="G18948">
        <f>IF(F18948="","",IF(F18948&lt;0,10*F18948^2,0))</f>
        <v/>
      </c>
      <c r="H18948">
        <f>IF(F18948="","",IF(F18948&gt;0,10*F18948^2,0))</f>
        <v/>
      </c>
    </row>
    <row r="18949">
      <c r="A18949">
        <f>Input!A18949</f>
        <v/>
      </c>
      <c r="B18949">
        <f>IF(ISNUMBER(Input!B18949),IF(AND(Input!B18949&gt;=20,Input!B18949&lt;=700),Input!B18949,""),"")</f>
        <v/>
      </c>
      <c r="C18949">
        <f>IF(B18949="","",INT(A18949))</f>
        <v/>
      </c>
      <c r="D18949">
        <f>IF(B18949="","",HOUR(A18949))</f>
        <v/>
      </c>
      <c r="E18949">
        <f>IF(B18949="","",IF(INPUT!$I$1="","",IF(C18949&lt;(INT(INPUT!$I$1)-INPUT!$I$2),"Off Meds",IF(C18949&lt;=(INT(INPUT!$I$1)+INPUT!$I$2),"Washout","On Meds"))))</f>
        <v/>
      </c>
      <c r="F18949">
        <f>IF(B18949="","",1.509*(LN(B18949)^1.084-5.381))</f>
        <v/>
      </c>
      <c r="G18949">
        <f>IF(F18949="","",IF(F18949&lt;0,10*F18949^2,0))</f>
        <v/>
      </c>
      <c r="H18949">
        <f>IF(F18949="","",IF(F18949&gt;0,10*F18949^2,0))</f>
        <v/>
      </c>
    </row>
    <row r="18950">
      <c r="A18950">
        <f>Input!A18950</f>
        <v/>
      </c>
      <c r="B18950">
        <f>IF(ISNUMBER(Input!B18950),IF(AND(Input!B18950&gt;=20,Input!B18950&lt;=700),Input!B18950,""),"")</f>
        <v/>
      </c>
      <c r="C18950">
        <f>IF(B18950="","",INT(A18950))</f>
        <v/>
      </c>
      <c r="D18950">
        <f>IF(B18950="","",HOUR(A18950))</f>
        <v/>
      </c>
      <c r="E18950">
        <f>IF(B18950="","",IF(INPUT!$I$1="","",IF(C18950&lt;(INT(INPUT!$I$1)-INPUT!$I$2),"Off Meds",IF(C18950&lt;=(INT(INPUT!$I$1)+INPUT!$I$2),"Washout","On Meds"))))</f>
        <v/>
      </c>
      <c r="F18950">
        <f>IF(B18950="","",1.509*(LN(B18950)^1.084-5.381))</f>
        <v/>
      </c>
      <c r="G18950">
        <f>IF(F18950="","",IF(F18950&lt;0,10*F18950^2,0))</f>
        <v/>
      </c>
      <c r="H18950">
        <f>IF(F18950="","",IF(F18950&gt;0,10*F18950^2,0))</f>
        <v/>
      </c>
    </row>
    <row r="18951">
      <c r="A18951">
        <f>Input!A18951</f>
        <v/>
      </c>
      <c r="B18951">
        <f>IF(ISNUMBER(Input!B18951),IF(AND(Input!B18951&gt;=20,Input!B18951&lt;=700),Input!B18951,""),"")</f>
        <v/>
      </c>
      <c r="C18951">
        <f>IF(B18951="","",INT(A18951))</f>
        <v/>
      </c>
      <c r="D18951">
        <f>IF(B18951="","",HOUR(A18951))</f>
        <v/>
      </c>
      <c r="E18951">
        <f>IF(B18951="","",IF(INPUT!$I$1="","",IF(C18951&lt;(INT(INPUT!$I$1)-INPUT!$I$2),"Off Meds",IF(C18951&lt;=(INT(INPUT!$I$1)+INPUT!$I$2),"Washout","On Meds"))))</f>
        <v/>
      </c>
      <c r="F18951">
        <f>IF(B18951="","",1.509*(LN(B18951)^1.084-5.381))</f>
        <v/>
      </c>
      <c r="G18951">
        <f>IF(F18951="","",IF(F18951&lt;0,10*F18951^2,0))</f>
        <v/>
      </c>
      <c r="H18951">
        <f>IF(F18951="","",IF(F18951&gt;0,10*F18951^2,0))</f>
        <v/>
      </c>
    </row>
    <row r="18952">
      <c r="A18952">
        <f>Input!A18952</f>
        <v/>
      </c>
      <c r="B18952">
        <f>IF(ISNUMBER(Input!B18952),IF(AND(Input!B18952&gt;=20,Input!B18952&lt;=700),Input!B18952,""),"")</f>
        <v/>
      </c>
      <c r="C18952">
        <f>IF(B18952="","",INT(A18952))</f>
        <v/>
      </c>
      <c r="D18952">
        <f>IF(B18952="","",HOUR(A18952))</f>
        <v/>
      </c>
      <c r="E18952">
        <f>IF(B18952="","",IF(INPUT!$I$1="","",IF(C18952&lt;(INT(INPUT!$I$1)-INPUT!$I$2),"Off Meds",IF(C18952&lt;=(INT(INPUT!$I$1)+INPUT!$I$2),"Washout","On Meds"))))</f>
        <v/>
      </c>
      <c r="F18952">
        <f>IF(B18952="","",1.509*(LN(B18952)^1.084-5.381))</f>
        <v/>
      </c>
      <c r="G18952">
        <f>IF(F18952="","",IF(F18952&lt;0,10*F18952^2,0))</f>
        <v/>
      </c>
      <c r="H18952">
        <f>IF(F18952="","",IF(F18952&gt;0,10*F18952^2,0))</f>
        <v/>
      </c>
    </row>
    <row r="18953">
      <c r="A18953">
        <f>Input!A18953</f>
        <v/>
      </c>
      <c r="B18953">
        <f>IF(ISNUMBER(Input!B18953),IF(AND(Input!B18953&gt;=20,Input!B18953&lt;=700),Input!B18953,""),"")</f>
        <v/>
      </c>
      <c r="C18953">
        <f>IF(B18953="","",INT(A18953))</f>
        <v/>
      </c>
      <c r="D18953">
        <f>IF(B18953="","",HOUR(A18953))</f>
        <v/>
      </c>
      <c r="E18953">
        <f>IF(B18953="","",IF(INPUT!$I$1="","",IF(C18953&lt;(INT(INPUT!$I$1)-INPUT!$I$2),"Off Meds",IF(C18953&lt;=(INT(INPUT!$I$1)+INPUT!$I$2),"Washout","On Meds"))))</f>
        <v/>
      </c>
      <c r="F18953">
        <f>IF(B18953="","",1.509*(LN(B18953)^1.084-5.381))</f>
        <v/>
      </c>
      <c r="G18953">
        <f>IF(F18953="","",IF(F18953&lt;0,10*F18953^2,0))</f>
        <v/>
      </c>
      <c r="H18953">
        <f>IF(F18953="","",IF(F18953&gt;0,10*F18953^2,0))</f>
        <v/>
      </c>
    </row>
    <row r="18954">
      <c r="A18954">
        <f>Input!A18954</f>
        <v/>
      </c>
      <c r="B18954">
        <f>IF(ISNUMBER(Input!B18954),IF(AND(Input!B18954&gt;=20,Input!B18954&lt;=700),Input!B18954,""),"")</f>
        <v/>
      </c>
      <c r="C18954">
        <f>IF(B18954="","",INT(A18954))</f>
        <v/>
      </c>
      <c r="D18954">
        <f>IF(B18954="","",HOUR(A18954))</f>
        <v/>
      </c>
      <c r="E18954">
        <f>IF(B18954="","",IF(INPUT!$I$1="","",IF(C18954&lt;(INT(INPUT!$I$1)-INPUT!$I$2),"Off Meds",IF(C18954&lt;=(INT(INPUT!$I$1)+INPUT!$I$2),"Washout","On Meds"))))</f>
        <v/>
      </c>
      <c r="F18954">
        <f>IF(B18954="","",1.509*(LN(B18954)^1.084-5.381))</f>
        <v/>
      </c>
      <c r="G18954">
        <f>IF(F18954="","",IF(F18954&lt;0,10*F18954^2,0))</f>
        <v/>
      </c>
      <c r="H18954">
        <f>IF(F18954="","",IF(F18954&gt;0,10*F18954^2,0))</f>
        <v/>
      </c>
    </row>
    <row r="18955">
      <c r="A18955">
        <f>Input!A18955</f>
        <v/>
      </c>
      <c r="B18955">
        <f>IF(ISNUMBER(Input!B18955),IF(AND(Input!B18955&gt;=20,Input!B18955&lt;=700),Input!B18955,""),"")</f>
        <v/>
      </c>
      <c r="C18955">
        <f>IF(B18955="","",INT(A18955))</f>
        <v/>
      </c>
      <c r="D18955">
        <f>IF(B18955="","",HOUR(A18955))</f>
        <v/>
      </c>
      <c r="E18955">
        <f>IF(B18955="","",IF(INPUT!$I$1="","",IF(C18955&lt;(INT(INPUT!$I$1)-INPUT!$I$2),"Off Meds",IF(C18955&lt;=(INT(INPUT!$I$1)+INPUT!$I$2),"Washout","On Meds"))))</f>
        <v/>
      </c>
      <c r="F18955">
        <f>IF(B18955="","",1.509*(LN(B18955)^1.084-5.381))</f>
        <v/>
      </c>
      <c r="G18955">
        <f>IF(F18955="","",IF(F18955&lt;0,10*F18955^2,0))</f>
        <v/>
      </c>
      <c r="H18955">
        <f>IF(F18955="","",IF(F18955&gt;0,10*F18955^2,0))</f>
        <v/>
      </c>
    </row>
    <row r="18956">
      <c r="A18956">
        <f>Input!A18956</f>
        <v/>
      </c>
      <c r="B18956">
        <f>IF(ISNUMBER(Input!B18956),IF(AND(Input!B18956&gt;=20,Input!B18956&lt;=700),Input!B18956,""),"")</f>
        <v/>
      </c>
      <c r="C18956">
        <f>IF(B18956="","",INT(A18956))</f>
        <v/>
      </c>
      <c r="D18956">
        <f>IF(B18956="","",HOUR(A18956))</f>
        <v/>
      </c>
      <c r="E18956">
        <f>IF(B18956="","",IF(INPUT!$I$1="","",IF(C18956&lt;(INT(INPUT!$I$1)-INPUT!$I$2),"Off Meds",IF(C18956&lt;=(INT(INPUT!$I$1)+INPUT!$I$2),"Washout","On Meds"))))</f>
        <v/>
      </c>
      <c r="F18956">
        <f>IF(B18956="","",1.509*(LN(B18956)^1.084-5.381))</f>
        <v/>
      </c>
      <c r="G18956">
        <f>IF(F18956="","",IF(F18956&lt;0,10*F18956^2,0))</f>
        <v/>
      </c>
      <c r="H18956">
        <f>IF(F18956="","",IF(F18956&gt;0,10*F18956^2,0))</f>
        <v/>
      </c>
    </row>
    <row r="18957">
      <c r="A18957">
        <f>Input!A18957</f>
        <v/>
      </c>
      <c r="B18957">
        <f>IF(ISNUMBER(Input!B18957),IF(AND(Input!B18957&gt;=20,Input!B18957&lt;=700),Input!B18957,""),"")</f>
        <v/>
      </c>
      <c r="C18957">
        <f>IF(B18957="","",INT(A18957))</f>
        <v/>
      </c>
      <c r="D18957">
        <f>IF(B18957="","",HOUR(A18957))</f>
        <v/>
      </c>
      <c r="E18957">
        <f>IF(B18957="","",IF(INPUT!$I$1="","",IF(C18957&lt;(INT(INPUT!$I$1)-INPUT!$I$2),"Off Meds",IF(C18957&lt;=(INT(INPUT!$I$1)+INPUT!$I$2),"Washout","On Meds"))))</f>
        <v/>
      </c>
      <c r="F18957">
        <f>IF(B18957="","",1.509*(LN(B18957)^1.084-5.381))</f>
        <v/>
      </c>
      <c r="G18957">
        <f>IF(F18957="","",IF(F18957&lt;0,10*F18957^2,0))</f>
        <v/>
      </c>
      <c r="H18957">
        <f>IF(F18957="","",IF(F18957&gt;0,10*F18957^2,0))</f>
        <v/>
      </c>
    </row>
    <row r="18958">
      <c r="A18958">
        <f>Input!A18958</f>
        <v/>
      </c>
      <c r="B18958">
        <f>IF(ISNUMBER(Input!B18958),IF(AND(Input!B18958&gt;=20,Input!B18958&lt;=700),Input!B18958,""),"")</f>
        <v/>
      </c>
      <c r="C18958">
        <f>IF(B18958="","",INT(A18958))</f>
        <v/>
      </c>
      <c r="D18958">
        <f>IF(B18958="","",HOUR(A18958))</f>
        <v/>
      </c>
      <c r="E18958">
        <f>IF(B18958="","",IF(INPUT!$I$1="","",IF(C18958&lt;(INT(INPUT!$I$1)-INPUT!$I$2),"Off Meds",IF(C18958&lt;=(INT(INPUT!$I$1)+INPUT!$I$2),"Washout","On Meds"))))</f>
        <v/>
      </c>
      <c r="F18958">
        <f>IF(B18958="","",1.509*(LN(B18958)^1.084-5.381))</f>
        <v/>
      </c>
      <c r="G18958">
        <f>IF(F18958="","",IF(F18958&lt;0,10*F18958^2,0))</f>
        <v/>
      </c>
      <c r="H18958">
        <f>IF(F18958="","",IF(F18958&gt;0,10*F18958^2,0))</f>
        <v/>
      </c>
    </row>
    <row r="18959">
      <c r="A18959">
        <f>Input!A18959</f>
        <v/>
      </c>
      <c r="B18959">
        <f>IF(ISNUMBER(Input!B18959),IF(AND(Input!B18959&gt;=20,Input!B18959&lt;=700),Input!B18959,""),"")</f>
        <v/>
      </c>
      <c r="C18959">
        <f>IF(B18959="","",INT(A18959))</f>
        <v/>
      </c>
      <c r="D18959">
        <f>IF(B18959="","",HOUR(A18959))</f>
        <v/>
      </c>
      <c r="E18959">
        <f>IF(B18959="","",IF(INPUT!$I$1="","",IF(C18959&lt;(INT(INPUT!$I$1)-INPUT!$I$2),"Off Meds",IF(C18959&lt;=(INT(INPUT!$I$1)+INPUT!$I$2),"Washout","On Meds"))))</f>
        <v/>
      </c>
      <c r="F18959">
        <f>IF(B18959="","",1.509*(LN(B18959)^1.084-5.381))</f>
        <v/>
      </c>
      <c r="G18959">
        <f>IF(F18959="","",IF(F18959&lt;0,10*F18959^2,0))</f>
        <v/>
      </c>
      <c r="H18959">
        <f>IF(F18959="","",IF(F18959&gt;0,10*F18959^2,0))</f>
        <v/>
      </c>
    </row>
    <row r="18960">
      <c r="A18960">
        <f>Input!A18960</f>
        <v/>
      </c>
      <c r="B18960">
        <f>IF(ISNUMBER(Input!B18960),IF(AND(Input!B18960&gt;=20,Input!B18960&lt;=700),Input!B18960,""),"")</f>
        <v/>
      </c>
      <c r="C18960">
        <f>IF(B18960="","",INT(A18960))</f>
        <v/>
      </c>
      <c r="D18960">
        <f>IF(B18960="","",HOUR(A18960))</f>
        <v/>
      </c>
      <c r="E18960">
        <f>IF(B18960="","",IF(INPUT!$I$1="","",IF(C18960&lt;(INT(INPUT!$I$1)-INPUT!$I$2),"Off Meds",IF(C18960&lt;=(INT(INPUT!$I$1)+INPUT!$I$2),"Washout","On Meds"))))</f>
        <v/>
      </c>
      <c r="F18960">
        <f>IF(B18960="","",1.509*(LN(B18960)^1.084-5.381))</f>
        <v/>
      </c>
      <c r="G18960">
        <f>IF(F18960="","",IF(F18960&lt;0,10*F18960^2,0))</f>
        <v/>
      </c>
      <c r="H18960">
        <f>IF(F18960="","",IF(F18960&gt;0,10*F18960^2,0))</f>
        <v/>
      </c>
    </row>
    <row r="18961">
      <c r="A18961">
        <f>Input!A18961</f>
        <v/>
      </c>
      <c r="B18961">
        <f>IF(ISNUMBER(Input!B18961),IF(AND(Input!B18961&gt;=20,Input!B18961&lt;=700),Input!B18961,""),"")</f>
        <v/>
      </c>
      <c r="C18961">
        <f>IF(B18961="","",INT(A18961))</f>
        <v/>
      </c>
      <c r="D18961">
        <f>IF(B18961="","",HOUR(A18961))</f>
        <v/>
      </c>
      <c r="E18961">
        <f>IF(B18961="","",IF(INPUT!$I$1="","",IF(C18961&lt;(INT(INPUT!$I$1)-INPUT!$I$2),"Off Meds",IF(C18961&lt;=(INT(INPUT!$I$1)+INPUT!$I$2),"Washout","On Meds"))))</f>
        <v/>
      </c>
      <c r="F18961">
        <f>IF(B18961="","",1.509*(LN(B18961)^1.084-5.381))</f>
        <v/>
      </c>
      <c r="G18961">
        <f>IF(F18961="","",IF(F18961&lt;0,10*F18961^2,0))</f>
        <v/>
      </c>
      <c r="H18961">
        <f>IF(F18961="","",IF(F18961&gt;0,10*F18961^2,0))</f>
        <v/>
      </c>
    </row>
    <row r="18962">
      <c r="A18962">
        <f>Input!A18962</f>
        <v/>
      </c>
      <c r="B18962">
        <f>IF(ISNUMBER(Input!B18962),IF(AND(Input!B18962&gt;=20,Input!B18962&lt;=700),Input!B18962,""),"")</f>
        <v/>
      </c>
      <c r="C18962">
        <f>IF(B18962="","",INT(A18962))</f>
        <v/>
      </c>
      <c r="D18962">
        <f>IF(B18962="","",HOUR(A18962))</f>
        <v/>
      </c>
      <c r="E18962">
        <f>IF(B18962="","",IF(INPUT!$I$1="","",IF(C18962&lt;(INT(INPUT!$I$1)-INPUT!$I$2),"Off Meds",IF(C18962&lt;=(INT(INPUT!$I$1)+INPUT!$I$2),"Washout","On Meds"))))</f>
        <v/>
      </c>
      <c r="F18962">
        <f>IF(B18962="","",1.509*(LN(B18962)^1.084-5.381))</f>
        <v/>
      </c>
      <c r="G18962">
        <f>IF(F18962="","",IF(F18962&lt;0,10*F18962^2,0))</f>
        <v/>
      </c>
      <c r="H18962">
        <f>IF(F18962="","",IF(F18962&gt;0,10*F18962^2,0))</f>
        <v/>
      </c>
    </row>
    <row r="18963">
      <c r="A18963">
        <f>Input!A18963</f>
        <v/>
      </c>
      <c r="B18963">
        <f>IF(ISNUMBER(Input!B18963),IF(AND(Input!B18963&gt;=20,Input!B18963&lt;=700),Input!B18963,""),"")</f>
        <v/>
      </c>
      <c r="C18963">
        <f>IF(B18963="","",INT(A18963))</f>
        <v/>
      </c>
      <c r="D18963">
        <f>IF(B18963="","",HOUR(A18963))</f>
        <v/>
      </c>
      <c r="E18963">
        <f>IF(B18963="","",IF(INPUT!$I$1="","",IF(C18963&lt;(INT(INPUT!$I$1)-INPUT!$I$2),"Off Meds",IF(C18963&lt;=(INT(INPUT!$I$1)+INPUT!$I$2),"Washout","On Meds"))))</f>
        <v/>
      </c>
      <c r="F18963">
        <f>IF(B18963="","",1.509*(LN(B18963)^1.084-5.381))</f>
        <v/>
      </c>
      <c r="G18963">
        <f>IF(F18963="","",IF(F18963&lt;0,10*F18963^2,0))</f>
        <v/>
      </c>
      <c r="H18963">
        <f>IF(F18963="","",IF(F18963&gt;0,10*F18963^2,0))</f>
        <v/>
      </c>
    </row>
    <row r="18964">
      <c r="A18964">
        <f>Input!A18964</f>
        <v/>
      </c>
      <c r="B18964">
        <f>IF(ISNUMBER(Input!B18964),IF(AND(Input!B18964&gt;=20,Input!B18964&lt;=700),Input!B18964,""),"")</f>
        <v/>
      </c>
      <c r="C18964">
        <f>IF(B18964="","",INT(A18964))</f>
        <v/>
      </c>
      <c r="D18964">
        <f>IF(B18964="","",HOUR(A18964))</f>
        <v/>
      </c>
      <c r="E18964">
        <f>IF(B18964="","",IF(INPUT!$I$1="","",IF(C18964&lt;(INT(INPUT!$I$1)-INPUT!$I$2),"Off Meds",IF(C18964&lt;=(INT(INPUT!$I$1)+INPUT!$I$2),"Washout","On Meds"))))</f>
        <v/>
      </c>
      <c r="F18964">
        <f>IF(B18964="","",1.509*(LN(B18964)^1.084-5.381))</f>
        <v/>
      </c>
      <c r="G18964">
        <f>IF(F18964="","",IF(F18964&lt;0,10*F18964^2,0))</f>
        <v/>
      </c>
      <c r="H18964">
        <f>IF(F18964="","",IF(F18964&gt;0,10*F18964^2,0))</f>
        <v/>
      </c>
    </row>
    <row r="18965">
      <c r="A18965">
        <f>Input!A18965</f>
        <v/>
      </c>
      <c r="B18965">
        <f>IF(ISNUMBER(Input!B18965),IF(AND(Input!B18965&gt;=20,Input!B18965&lt;=700),Input!B18965,""),"")</f>
        <v/>
      </c>
      <c r="C18965">
        <f>IF(B18965="","",INT(A18965))</f>
        <v/>
      </c>
      <c r="D18965">
        <f>IF(B18965="","",HOUR(A18965))</f>
        <v/>
      </c>
      <c r="E18965">
        <f>IF(B18965="","",IF(INPUT!$I$1="","",IF(C18965&lt;(INT(INPUT!$I$1)-INPUT!$I$2),"Off Meds",IF(C18965&lt;=(INT(INPUT!$I$1)+INPUT!$I$2),"Washout","On Meds"))))</f>
        <v/>
      </c>
      <c r="F18965">
        <f>IF(B18965="","",1.509*(LN(B18965)^1.084-5.381))</f>
        <v/>
      </c>
      <c r="G18965">
        <f>IF(F18965="","",IF(F18965&lt;0,10*F18965^2,0))</f>
        <v/>
      </c>
      <c r="H18965">
        <f>IF(F18965="","",IF(F18965&gt;0,10*F18965^2,0))</f>
        <v/>
      </c>
    </row>
    <row r="18966">
      <c r="A18966">
        <f>Input!A18966</f>
        <v/>
      </c>
      <c r="B18966">
        <f>IF(ISNUMBER(Input!B18966),IF(AND(Input!B18966&gt;=20,Input!B18966&lt;=700),Input!B18966,""),"")</f>
        <v/>
      </c>
      <c r="C18966">
        <f>IF(B18966="","",INT(A18966))</f>
        <v/>
      </c>
      <c r="D18966">
        <f>IF(B18966="","",HOUR(A18966))</f>
        <v/>
      </c>
      <c r="E18966">
        <f>IF(B18966="","",IF(INPUT!$I$1="","",IF(C18966&lt;(INT(INPUT!$I$1)-INPUT!$I$2),"Off Meds",IF(C18966&lt;=(INT(INPUT!$I$1)+INPUT!$I$2),"Washout","On Meds"))))</f>
        <v/>
      </c>
      <c r="F18966">
        <f>IF(B18966="","",1.509*(LN(B18966)^1.084-5.381))</f>
        <v/>
      </c>
      <c r="G18966">
        <f>IF(F18966="","",IF(F18966&lt;0,10*F18966^2,0))</f>
        <v/>
      </c>
      <c r="H18966">
        <f>IF(F18966="","",IF(F18966&gt;0,10*F18966^2,0))</f>
        <v/>
      </c>
    </row>
    <row r="18967">
      <c r="A18967">
        <f>Input!A18967</f>
        <v/>
      </c>
      <c r="B18967">
        <f>IF(ISNUMBER(Input!B18967),IF(AND(Input!B18967&gt;=20,Input!B18967&lt;=700),Input!B18967,""),"")</f>
        <v/>
      </c>
      <c r="C18967">
        <f>IF(B18967="","",INT(A18967))</f>
        <v/>
      </c>
      <c r="D18967">
        <f>IF(B18967="","",HOUR(A18967))</f>
        <v/>
      </c>
      <c r="E18967">
        <f>IF(B18967="","",IF(INPUT!$I$1="","",IF(C18967&lt;(INT(INPUT!$I$1)-INPUT!$I$2),"Off Meds",IF(C18967&lt;=(INT(INPUT!$I$1)+INPUT!$I$2),"Washout","On Meds"))))</f>
        <v/>
      </c>
      <c r="F18967">
        <f>IF(B18967="","",1.509*(LN(B18967)^1.084-5.381))</f>
        <v/>
      </c>
      <c r="G18967">
        <f>IF(F18967="","",IF(F18967&lt;0,10*F18967^2,0))</f>
        <v/>
      </c>
      <c r="H18967">
        <f>IF(F18967="","",IF(F18967&gt;0,10*F18967^2,0))</f>
        <v/>
      </c>
    </row>
    <row r="18968">
      <c r="A18968">
        <f>Input!A18968</f>
        <v/>
      </c>
      <c r="B18968">
        <f>IF(ISNUMBER(Input!B18968),IF(AND(Input!B18968&gt;=20,Input!B18968&lt;=700),Input!B18968,""),"")</f>
        <v/>
      </c>
      <c r="C18968">
        <f>IF(B18968="","",INT(A18968))</f>
        <v/>
      </c>
      <c r="D18968">
        <f>IF(B18968="","",HOUR(A18968))</f>
        <v/>
      </c>
      <c r="E18968">
        <f>IF(B18968="","",IF(INPUT!$I$1="","",IF(C18968&lt;(INT(INPUT!$I$1)-INPUT!$I$2),"Off Meds",IF(C18968&lt;=(INT(INPUT!$I$1)+INPUT!$I$2),"Washout","On Meds"))))</f>
        <v/>
      </c>
      <c r="F18968">
        <f>IF(B18968="","",1.509*(LN(B18968)^1.084-5.381))</f>
        <v/>
      </c>
      <c r="G18968">
        <f>IF(F18968="","",IF(F18968&lt;0,10*F18968^2,0))</f>
        <v/>
      </c>
      <c r="H18968">
        <f>IF(F18968="","",IF(F18968&gt;0,10*F18968^2,0))</f>
        <v/>
      </c>
    </row>
    <row r="18969">
      <c r="A18969">
        <f>Input!A18969</f>
        <v/>
      </c>
      <c r="B18969">
        <f>IF(ISNUMBER(Input!B18969),IF(AND(Input!B18969&gt;=20,Input!B18969&lt;=700),Input!B18969,""),"")</f>
        <v/>
      </c>
      <c r="C18969">
        <f>IF(B18969="","",INT(A18969))</f>
        <v/>
      </c>
      <c r="D18969">
        <f>IF(B18969="","",HOUR(A18969))</f>
        <v/>
      </c>
      <c r="E18969">
        <f>IF(B18969="","",IF(INPUT!$I$1="","",IF(C18969&lt;(INT(INPUT!$I$1)-INPUT!$I$2),"Off Meds",IF(C18969&lt;=(INT(INPUT!$I$1)+INPUT!$I$2),"Washout","On Meds"))))</f>
        <v/>
      </c>
      <c r="F18969">
        <f>IF(B18969="","",1.509*(LN(B18969)^1.084-5.381))</f>
        <v/>
      </c>
      <c r="G18969">
        <f>IF(F18969="","",IF(F18969&lt;0,10*F18969^2,0))</f>
        <v/>
      </c>
      <c r="H18969">
        <f>IF(F18969="","",IF(F18969&gt;0,10*F18969^2,0))</f>
        <v/>
      </c>
    </row>
    <row r="18970">
      <c r="A18970">
        <f>Input!A18970</f>
        <v/>
      </c>
      <c r="B18970">
        <f>IF(ISNUMBER(Input!B18970),IF(AND(Input!B18970&gt;=20,Input!B18970&lt;=700),Input!B18970,""),"")</f>
        <v/>
      </c>
      <c r="C18970">
        <f>IF(B18970="","",INT(A18970))</f>
        <v/>
      </c>
      <c r="D18970">
        <f>IF(B18970="","",HOUR(A18970))</f>
        <v/>
      </c>
      <c r="E18970">
        <f>IF(B18970="","",IF(INPUT!$I$1="","",IF(C18970&lt;(INT(INPUT!$I$1)-INPUT!$I$2),"Off Meds",IF(C18970&lt;=(INT(INPUT!$I$1)+INPUT!$I$2),"Washout","On Meds"))))</f>
        <v/>
      </c>
      <c r="F18970">
        <f>IF(B18970="","",1.509*(LN(B18970)^1.084-5.381))</f>
        <v/>
      </c>
      <c r="G18970">
        <f>IF(F18970="","",IF(F18970&lt;0,10*F18970^2,0))</f>
        <v/>
      </c>
      <c r="H18970">
        <f>IF(F18970="","",IF(F18970&gt;0,10*F18970^2,0))</f>
        <v/>
      </c>
    </row>
    <row r="18971">
      <c r="A18971">
        <f>Input!A18971</f>
        <v/>
      </c>
      <c r="B18971">
        <f>IF(ISNUMBER(Input!B18971),IF(AND(Input!B18971&gt;=20,Input!B18971&lt;=700),Input!B18971,""),"")</f>
        <v/>
      </c>
      <c r="C18971">
        <f>IF(B18971="","",INT(A18971))</f>
        <v/>
      </c>
      <c r="D18971">
        <f>IF(B18971="","",HOUR(A18971))</f>
        <v/>
      </c>
      <c r="E18971">
        <f>IF(B18971="","",IF(INPUT!$I$1="","",IF(C18971&lt;(INT(INPUT!$I$1)-INPUT!$I$2),"Off Meds",IF(C18971&lt;=(INT(INPUT!$I$1)+INPUT!$I$2),"Washout","On Meds"))))</f>
        <v/>
      </c>
      <c r="F18971">
        <f>IF(B18971="","",1.509*(LN(B18971)^1.084-5.381))</f>
        <v/>
      </c>
      <c r="G18971">
        <f>IF(F18971="","",IF(F18971&lt;0,10*F18971^2,0))</f>
        <v/>
      </c>
      <c r="H18971">
        <f>IF(F18971="","",IF(F18971&gt;0,10*F18971^2,0))</f>
        <v/>
      </c>
    </row>
    <row r="18972">
      <c r="A18972">
        <f>Input!A18972</f>
        <v/>
      </c>
      <c r="B18972">
        <f>IF(ISNUMBER(Input!B18972),IF(AND(Input!B18972&gt;=20,Input!B18972&lt;=700),Input!B18972,""),"")</f>
        <v/>
      </c>
      <c r="C18972">
        <f>IF(B18972="","",INT(A18972))</f>
        <v/>
      </c>
      <c r="D18972">
        <f>IF(B18972="","",HOUR(A18972))</f>
        <v/>
      </c>
      <c r="E18972">
        <f>IF(B18972="","",IF(INPUT!$I$1="","",IF(C18972&lt;(INT(INPUT!$I$1)-INPUT!$I$2),"Off Meds",IF(C18972&lt;=(INT(INPUT!$I$1)+INPUT!$I$2),"Washout","On Meds"))))</f>
        <v/>
      </c>
      <c r="F18972">
        <f>IF(B18972="","",1.509*(LN(B18972)^1.084-5.381))</f>
        <v/>
      </c>
      <c r="G18972">
        <f>IF(F18972="","",IF(F18972&lt;0,10*F18972^2,0))</f>
        <v/>
      </c>
      <c r="H18972">
        <f>IF(F18972="","",IF(F18972&gt;0,10*F18972^2,0))</f>
        <v/>
      </c>
    </row>
    <row r="18973">
      <c r="A18973">
        <f>Input!A18973</f>
        <v/>
      </c>
      <c r="B18973">
        <f>IF(ISNUMBER(Input!B18973),IF(AND(Input!B18973&gt;=20,Input!B18973&lt;=700),Input!B18973,""),"")</f>
        <v/>
      </c>
      <c r="C18973">
        <f>IF(B18973="","",INT(A18973))</f>
        <v/>
      </c>
      <c r="D18973">
        <f>IF(B18973="","",HOUR(A18973))</f>
        <v/>
      </c>
      <c r="E18973">
        <f>IF(B18973="","",IF(INPUT!$I$1="","",IF(C18973&lt;(INT(INPUT!$I$1)-INPUT!$I$2),"Off Meds",IF(C18973&lt;=(INT(INPUT!$I$1)+INPUT!$I$2),"Washout","On Meds"))))</f>
        <v/>
      </c>
      <c r="F18973">
        <f>IF(B18973="","",1.509*(LN(B18973)^1.084-5.381))</f>
        <v/>
      </c>
      <c r="G18973">
        <f>IF(F18973="","",IF(F18973&lt;0,10*F18973^2,0))</f>
        <v/>
      </c>
      <c r="H18973">
        <f>IF(F18973="","",IF(F18973&gt;0,10*F18973^2,0))</f>
        <v/>
      </c>
    </row>
    <row r="18974">
      <c r="A18974">
        <f>Input!A18974</f>
        <v/>
      </c>
      <c r="B18974">
        <f>IF(ISNUMBER(Input!B18974),IF(AND(Input!B18974&gt;=20,Input!B18974&lt;=700),Input!B18974,""),"")</f>
        <v/>
      </c>
      <c r="C18974">
        <f>IF(B18974="","",INT(A18974))</f>
        <v/>
      </c>
      <c r="D18974">
        <f>IF(B18974="","",HOUR(A18974))</f>
        <v/>
      </c>
      <c r="E18974">
        <f>IF(B18974="","",IF(INPUT!$I$1="","",IF(C18974&lt;(INT(INPUT!$I$1)-INPUT!$I$2),"Off Meds",IF(C18974&lt;=(INT(INPUT!$I$1)+INPUT!$I$2),"Washout","On Meds"))))</f>
        <v/>
      </c>
      <c r="F18974">
        <f>IF(B18974="","",1.509*(LN(B18974)^1.084-5.381))</f>
        <v/>
      </c>
      <c r="G18974">
        <f>IF(F18974="","",IF(F18974&lt;0,10*F18974^2,0))</f>
        <v/>
      </c>
      <c r="H18974">
        <f>IF(F18974="","",IF(F18974&gt;0,10*F18974^2,0))</f>
        <v/>
      </c>
    </row>
    <row r="18975">
      <c r="A18975">
        <f>Input!A18975</f>
        <v/>
      </c>
      <c r="B18975">
        <f>IF(ISNUMBER(Input!B18975),IF(AND(Input!B18975&gt;=20,Input!B18975&lt;=700),Input!B18975,""),"")</f>
        <v/>
      </c>
      <c r="C18975">
        <f>IF(B18975="","",INT(A18975))</f>
        <v/>
      </c>
      <c r="D18975">
        <f>IF(B18975="","",HOUR(A18975))</f>
        <v/>
      </c>
      <c r="E18975">
        <f>IF(B18975="","",IF(INPUT!$I$1="","",IF(C18975&lt;(INT(INPUT!$I$1)-INPUT!$I$2),"Off Meds",IF(C18975&lt;=(INT(INPUT!$I$1)+INPUT!$I$2),"Washout","On Meds"))))</f>
        <v/>
      </c>
      <c r="F18975">
        <f>IF(B18975="","",1.509*(LN(B18975)^1.084-5.381))</f>
        <v/>
      </c>
      <c r="G18975">
        <f>IF(F18975="","",IF(F18975&lt;0,10*F18975^2,0))</f>
        <v/>
      </c>
      <c r="H18975">
        <f>IF(F18975="","",IF(F18975&gt;0,10*F18975^2,0))</f>
        <v/>
      </c>
    </row>
    <row r="18976">
      <c r="A18976">
        <f>Input!A18976</f>
        <v/>
      </c>
      <c r="B18976">
        <f>IF(ISNUMBER(Input!B18976),IF(AND(Input!B18976&gt;=20,Input!B18976&lt;=700),Input!B18976,""),"")</f>
        <v/>
      </c>
      <c r="C18976">
        <f>IF(B18976="","",INT(A18976))</f>
        <v/>
      </c>
      <c r="D18976">
        <f>IF(B18976="","",HOUR(A18976))</f>
        <v/>
      </c>
      <c r="E18976">
        <f>IF(B18976="","",IF(INPUT!$I$1="","",IF(C18976&lt;(INT(INPUT!$I$1)-INPUT!$I$2),"Off Meds",IF(C18976&lt;=(INT(INPUT!$I$1)+INPUT!$I$2),"Washout","On Meds"))))</f>
        <v/>
      </c>
      <c r="F18976">
        <f>IF(B18976="","",1.509*(LN(B18976)^1.084-5.381))</f>
        <v/>
      </c>
      <c r="G18976">
        <f>IF(F18976="","",IF(F18976&lt;0,10*F18976^2,0))</f>
        <v/>
      </c>
      <c r="H18976">
        <f>IF(F18976="","",IF(F18976&gt;0,10*F18976^2,0))</f>
        <v/>
      </c>
    </row>
    <row r="18977">
      <c r="A18977">
        <f>Input!A18977</f>
        <v/>
      </c>
      <c r="B18977">
        <f>IF(ISNUMBER(Input!B18977),IF(AND(Input!B18977&gt;=20,Input!B18977&lt;=700),Input!B18977,""),"")</f>
        <v/>
      </c>
      <c r="C18977">
        <f>IF(B18977="","",INT(A18977))</f>
        <v/>
      </c>
      <c r="D18977">
        <f>IF(B18977="","",HOUR(A18977))</f>
        <v/>
      </c>
      <c r="E18977">
        <f>IF(B18977="","",IF(INPUT!$I$1="","",IF(C18977&lt;(INT(INPUT!$I$1)-INPUT!$I$2),"Off Meds",IF(C18977&lt;=(INT(INPUT!$I$1)+INPUT!$I$2),"Washout","On Meds"))))</f>
        <v/>
      </c>
      <c r="F18977">
        <f>IF(B18977="","",1.509*(LN(B18977)^1.084-5.381))</f>
        <v/>
      </c>
      <c r="G18977">
        <f>IF(F18977="","",IF(F18977&lt;0,10*F18977^2,0))</f>
        <v/>
      </c>
      <c r="H18977">
        <f>IF(F18977="","",IF(F18977&gt;0,10*F18977^2,0))</f>
        <v/>
      </c>
    </row>
    <row r="18978">
      <c r="A18978">
        <f>Input!A18978</f>
        <v/>
      </c>
      <c r="B18978">
        <f>IF(ISNUMBER(Input!B18978),IF(AND(Input!B18978&gt;=20,Input!B18978&lt;=700),Input!B18978,""),"")</f>
        <v/>
      </c>
      <c r="C18978">
        <f>IF(B18978="","",INT(A18978))</f>
        <v/>
      </c>
      <c r="D18978">
        <f>IF(B18978="","",HOUR(A18978))</f>
        <v/>
      </c>
      <c r="E18978">
        <f>IF(B18978="","",IF(INPUT!$I$1="","",IF(C18978&lt;(INT(INPUT!$I$1)-INPUT!$I$2),"Off Meds",IF(C18978&lt;=(INT(INPUT!$I$1)+INPUT!$I$2),"Washout","On Meds"))))</f>
        <v/>
      </c>
      <c r="F18978">
        <f>IF(B18978="","",1.509*(LN(B18978)^1.084-5.381))</f>
        <v/>
      </c>
      <c r="G18978">
        <f>IF(F18978="","",IF(F18978&lt;0,10*F18978^2,0))</f>
        <v/>
      </c>
      <c r="H18978">
        <f>IF(F18978="","",IF(F18978&gt;0,10*F18978^2,0))</f>
        <v/>
      </c>
    </row>
    <row r="18979">
      <c r="A18979">
        <f>Input!A18979</f>
        <v/>
      </c>
      <c r="B18979">
        <f>IF(ISNUMBER(Input!B18979),IF(AND(Input!B18979&gt;=20,Input!B18979&lt;=700),Input!B18979,""),"")</f>
        <v/>
      </c>
      <c r="C18979">
        <f>IF(B18979="","",INT(A18979))</f>
        <v/>
      </c>
      <c r="D18979">
        <f>IF(B18979="","",HOUR(A18979))</f>
        <v/>
      </c>
      <c r="E18979">
        <f>IF(B18979="","",IF(INPUT!$I$1="","",IF(C18979&lt;(INT(INPUT!$I$1)-INPUT!$I$2),"Off Meds",IF(C18979&lt;=(INT(INPUT!$I$1)+INPUT!$I$2),"Washout","On Meds"))))</f>
        <v/>
      </c>
      <c r="F18979">
        <f>IF(B18979="","",1.509*(LN(B18979)^1.084-5.381))</f>
        <v/>
      </c>
      <c r="G18979">
        <f>IF(F18979="","",IF(F18979&lt;0,10*F18979^2,0))</f>
        <v/>
      </c>
      <c r="H18979">
        <f>IF(F18979="","",IF(F18979&gt;0,10*F18979^2,0))</f>
        <v/>
      </c>
    </row>
    <row r="18980">
      <c r="A18980">
        <f>Input!A18980</f>
        <v/>
      </c>
      <c r="B18980">
        <f>IF(ISNUMBER(Input!B18980),IF(AND(Input!B18980&gt;=20,Input!B18980&lt;=700),Input!B18980,""),"")</f>
        <v/>
      </c>
      <c r="C18980">
        <f>IF(B18980="","",INT(A18980))</f>
        <v/>
      </c>
      <c r="D18980">
        <f>IF(B18980="","",HOUR(A18980))</f>
        <v/>
      </c>
      <c r="E18980">
        <f>IF(B18980="","",IF(INPUT!$I$1="","",IF(C18980&lt;(INT(INPUT!$I$1)-INPUT!$I$2),"Off Meds",IF(C18980&lt;=(INT(INPUT!$I$1)+INPUT!$I$2),"Washout","On Meds"))))</f>
        <v/>
      </c>
      <c r="F18980">
        <f>IF(B18980="","",1.509*(LN(B18980)^1.084-5.381))</f>
        <v/>
      </c>
      <c r="G18980">
        <f>IF(F18980="","",IF(F18980&lt;0,10*F18980^2,0))</f>
        <v/>
      </c>
      <c r="H18980">
        <f>IF(F18980="","",IF(F18980&gt;0,10*F18980^2,0))</f>
        <v/>
      </c>
    </row>
    <row r="18981">
      <c r="A18981">
        <f>Input!A18981</f>
        <v/>
      </c>
      <c r="B18981">
        <f>IF(ISNUMBER(Input!B18981),IF(AND(Input!B18981&gt;=20,Input!B18981&lt;=700),Input!B18981,""),"")</f>
        <v/>
      </c>
      <c r="C18981">
        <f>IF(B18981="","",INT(A18981))</f>
        <v/>
      </c>
      <c r="D18981">
        <f>IF(B18981="","",HOUR(A18981))</f>
        <v/>
      </c>
      <c r="E18981">
        <f>IF(B18981="","",IF(INPUT!$I$1="","",IF(C18981&lt;(INT(INPUT!$I$1)-INPUT!$I$2),"Off Meds",IF(C18981&lt;=(INT(INPUT!$I$1)+INPUT!$I$2),"Washout","On Meds"))))</f>
        <v/>
      </c>
      <c r="F18981">
        <f>IF(B18981="","",1.509*(LN(B18981)^1.084-5.381))</f>
        <v/>
      </c>
      <c r="G18981">
        <f>IF(F18981="","",IF(F18981&lt;0,10*F18981^2,0))</f>
        <v/>
      </c>
      <c r="H18981">
        <f>IF(F18981="","",IF(F18981&gt;0,10*F18981^2,0))</f>
        <v/>
      </c>
    </row>
    <row r="18982">
      <c r="A18982">
        <f>Input!A18982</f>
        <v/>
      </c>
      <c r="B18982">
        <f>IF(ISNUMBER(Input!B18982),IF(AND(Input!B18982&gt;=20,Input!B18982&lt;=700),Input!B18982,""),"")</f>
        <v/>
      </c>
      <c r="C18982">
        <f>IF(B18982="","",INT(A18982))</f>
        <v/>
      </c>
      <c r="D18982">
        <f>IF(B18982="","",HOUR(A18982))</f>
        <v/>
      </c>
      <c r="E18982">
        <f>IF(B18982="","",IF(INPUT!$I$1="","",IF(C18982&lt;(INT(INPUT!$I$1)-INPUT!$I$2),"Off Meds",IF(C18982&lt;=(INT(INPUT!$I$1)+INPUT!$I$2),"Washout","On Meds"))))</f>
        <v/>
      </c>
      <c r="F18982">
        <f>IF(B18982="","",1.509*(LN(B18982)^1.084-5.381))</f>
        <v/>
      </c>
      <c r="G18982">
        <f>IF(F18982="","",IF(F18982&lt;0,10*F18982^2,0))</f>
        <v/>
      </c>
      <c r="H18982">
        <f>IF(F18982="","",IF(F18982&gt;0,10*F18982^2,0))</f>
        <v/>
      </c>
    </row>
    <row r="18983">
      <c r="A18983">
        <f>Input!A18983</f>
        <v/>
      </c>
      <c r="B18983">
        <f>IF(ISNUMBER(Input!B18983),IF(AND(Input!B18983&gt;=20,Input!B18983&lt;=700),Input!B18983,""),"")</f>
        <v/>
      </c>
      <c r="C18983">
        <f>IF(B18983="","",INT(A18983))</f>
        <v/>
      </c>
      <c r="D18983">
        <f>IF(B18983="","",HOUR(A18983))</f>
        <v/>
      </c>
      <c r="E18983">
        <f>IF(B18983="","",IF(INPUT!$I$1="","",IF(C18983&lt;(INT(INPUT!$I$1)-INPUT!$I$2),"Off Meds",IF(C18983&lt;=(INT(INPUT!$I$1)+INPUT!$I$2),"Washout","On Meds"))))</f>
        <v/>
      </c>
      <c r="F18983">
        <f>IF(B18983="","",1.509*(LN(B18983)^1.084-5.381))</f>
        <v/>
      </c>
      <c r="G18983">
        <f>IF(F18983="","",IF(F18983&lt;0,10*F18983^2,0))</f>
        <v/>
      </c>
      <c r="H18983">
        <f>IF(F18983="","",IF(F18983&gt;0,10*F18983^2,0))</f>
        <v/>
      </c>
    </row>
    <row r="18984">
      <c r="A18984">
        <f>Input!A18984</f>
        <v/>
      </c>
      <c r="B18984">
        <f>IF(ISNUMBER(Input!B18984),IF(AND(Input!B18984&gt;=20,Input!B18984&lt;=700),Input!B18984,""),"")</f>
        <v/>
      </c>
      <c r="C18984">
        <f>IF(B18984="","",INT(A18984))</f>
        <v/>
      </c>
      <c r="D18984">
        <f>IF(B18984="","",HOUR(A18984))</f>
        <v/>
      </c>
      <c r="E18984">
        <f>IF(B18984="","",IF(INPUT!$I$1="","",IF(C18984&lt;(INT(INPUT!$I$1)-INPUT!$I$2),"Off Meds",IF(C18984&lt;=(INT(INPUT!$I$1)+INPUT!$I$2),"Washout","On Meds"))))</f>
        <v/>
      </c>
      <c r="F18984">
        <f>IF(B18984="","",1.509*(LN(B18984)^1.084-5.381))</f>
        <v/>
      </c>
      <c r="G18984">
        <f>IF(F18984="","",IF(F18984&lt;0,10*F18984^2,0))</f>
        <v/>
      </c>
      <c r="H18984">
        <f>IF(F18984="","",IF(F18984&gt;0,10*F18984^2,0))</f>
        <v/>
      </c>
    </row>
    <row r="18985">
      <c r="A18985">
        <f>Input!A18985</f>
        <v/>
      </c>
      <c r="B18985">
        <f>IF(ISNUMBER(Input!B18985),IF(AND(Input!B18985&gt;=20,Input!B18985&lt;=700),Input!B18985,""),"")</f>
        <v/>
      </c>
      <c r="C18985">
        <f>IF(B18985="","",INT(A18985))</f>
        <v/>
      </c>
      <c r="D18985">
        <f>IF(B18985="","",HOUR(A18985))</f>
        <v/>
      </c>
      <c r="E18985">
        <f>IF(B18985="","",IF(INPUT!$I$1="","",IF(C18985&lt;(INT(INPUT!$I$1)-INPUT!$I$2),"Off Meds",IF(C18985&lt;=(INT(INPUT!$I$1)+INPUT!$I$2),"Washout","On Meds"))))</f>
        <v/>
      </c>
      <c r="F18985">
        <f>IF(B18985="","",1.509*(LN(B18985)^1.084-5.381))</f>
        <v/>
      </c>
      <c r="G18985">
        <f>IF(F18985="","",IF(F18985&lt;0,10*F18985^2,0))</f>
        <v/>
      </c>
      <c r="H18985">
        <f>IF(F18985="","",IF(F18985&gt;0,10*F18985^2,0))</f>
        <v/>
      </c>
    </row>
    <row r="18986">
      <c r="A18986">
        <f>Input!A18986</f>
        <v/>
      </c>
      <c r="B18986">
        <f>IF(ISNUMBER(Input!B18986),IF(AND(Input!B18986&gt;=20,Input!B18986&lt;=700),Input!B18986,""),"")</f>
        <v/>
      </c>
      <c r="C18986">
        <f>IF(B18986="","",INT(A18986))</f>
        <v/>
      </c>
      <c r="D18986">
        <f>IF(B18986="","",HOUR(A18986))</f>
        <v/>
      </c>
      <c r="E18986">
        <f>IF(B18986="","",IF(INPUT!$I$1="","",IF(C18986&lt;(INT(INPUT!$I$1)-INPUT!$I$2),"Off Meds",IF(C18986&lt;=(INT(INPUT!$I$1)+INPUT!$I$2),"Washout","On Meds"))))</f>
        <v/>
      </c>
      <c r="F18986">
        <f>IF(B18986="","",1.509*(LN(B18986)^1.084-5.381))</f>
        <v/>
      </c>
      <c r="G18986">
        <f>IF(F18986="","",IF(F18986&lt;0,10*F18986^2,0))</f>
        <v/>
      </c>
      <c r="H18986">
        <f>IF(F18986="","",IF(F18986&gt;0,10*F18986^2,0))</f>
        <v/>
      </c>
    </row>
    <row r="18987">
      <c r="A18987">
        <f>Input!A18987</f>
        <v/>
      </c>
      <c r="B18987">
        <f>IF(ISNUMBER(Input!B18987),IF(AND(Input!B18987&gt;=20,Input!B18987&lt;=700),Input!B18987,""),"")</f>
        <v/>
      </c>
      <c r="C18987">
        <f>IF(B18987="","",INT(A18987))</f>
        <v/>
      </c>
      <c r="D18987">
        <f>IF(B18987="","",HOUR(A18987))</f>
        <v/>
      </c>
      <c r="E18987">
        <f>IF(B18987="","",IF(INPUT!$I$1="","",IF(C18987&lt;(INT(INPUT!$I$1)-INPUT!$I$2),"Off Meds",IF(C18987&lt;=(INT(INPUT!$I$1)+INPUT!$I$2),"Washout","On Meds"))))</f>
        <v/>
      </c>
      <c r="F18987">
        <f>IF(B18987="","",1.509*(LN(B18987)^1.084-5.381))</f>
        <v/>
      </c>
      <c r="G18987">
        <f>IF(F18987="","",IF(F18987&lt;0,10*F18987^2,0))</f>
        <v/>
      </c>
      <c r="H18987">
        <f>IF(F18987="","",IF(F18987&gt;0,10*F18987^2,0))</f>
        <v/>
      </c>
    </row>
    <row r="18988">
      <c r="A18988">
        <f>Input!A18988</f>
        <v/>
      </c>
      <c r="B18988">
        <f>IF(ISNUMBER(Input!B18988),IF(AND(Input!B18988&gt;=20,Input!B18988&lt;=700),Input!B18988,""),"")</f>
        <v/>
      </c>
      <c r="C18988">
        <f>IF(B18988="","",INT(A18988))</f>
        <v/>
      </c>
      <c r="D18988">
        <f>IF(B18988="","",HOUR(A18988))</f>
        <v/>
      </c>
      <c r="E18988">
        <f>IF(B18988="","",IF(INPUT!$I$1="","",IF(C18988&lt;(INT(INPUT!$I$1)-INPUT!$I$2),"Off Meds",IF(C18988&lt;=(INT(INPUT!$I$1)+INPUT!$I$2),"Washout","On Meds"))))</f>
        <v/>
      </c>
      <c r="F18988">
        <f>IF(B18988="","",1.509*(LN(B18988)^1.084-5.381))</f>
        <v/>
      </c>
      <c r="G18988">
        <f>IF(F18988="","",IF(F18988&lt;0,10*F18988^2,0))</f>
        <v/>
      </c>
      <c r="H18988">
        <f>IF(F18988="","",IF(F18988&gt;0,10*F18988^2,0))</f>
        <v/>
      </c>
    </row>
    <row r="18989">
      <c r="A18989">
        <f>Input!A18989</f>
        <v/>
      </c>
      <c r="B18989">
        <f>IF(ISNUMBER(Input!B18989),IF(AND(Input!B18989&gt;=20,Input!B18989&lt;=700),Input!B18989,""),"")</f>
        <v/>
      </c>
      <c r="C18989">
        <f>IF(B18989="","",INT(A18989))</f>
        <v/>
      </c>
      <c r="D18989">
        <f>IF(B18989="","",HOUR(A18989))</f>
        <v/>
      </c>
      <c r="E18989">
        <f>IF(B18989="","",IF(INPUT!$I$1="","",IF(C18989&lt;(INT(INPUT!$I$1)-INPUT!$I$2),"Off Meds",IF(C18989&lt;=(INT(INPUT!$I$1)+INPUT!$I$2),"Washout","On Meds"))))</f>
        <v/>
      </c>
      <c r="F18989">
        <f>IF(B18989="","",1.509*(LN(B18989)^1.084-5.381))</f>
        <v/>
      </c>
      <c r="G18989">
        <f>IF(F18989="","",IF(F18989&lt;0,10*F18989^2,0))</f>
        <v/>
      </c>
      <c r="H18989">
        <f>IF(F18989="","",IF(F18989&gt;0,10*F18989^2,0))</f>
        <v/>
      </c>
    </row>
    <row r="18990">
      <c r="A18990">
        <f>Input!A18990</f>
        <v/>
      </c>
      <c r="B18990">
        <f>IF(ISNUMBER(Input!B18990),IF(AND(Input!B18990&gt;=20,Input!B18990&lt;=700),Input!B18990,""),"")</f>
        <v/>
      </c>
      <c r="C18990">
        <f>IF(B18990="","",INT(A18990))</f>
        <v/>
      </c>
      <c r="D18990">
        <f>IF(B18990="","",HOUR(A18990))</f>
        <v/>
      </c>
      <c r="E18990">
        <f>IF(B18990="","",IF(INPUT!$I$1="","",IF(C18990&lt;(INT(INPUT!$I$1)-INPUT!$I$2),"Off Meds",IF(C18990&lt;=(INT(INPUT!$I$1)+INPUT!$I$2),"Washout","On Meds"))))</f>
        <v/>
      </c>
      <c r="F18990">
        <f>IF(B18990="","",1.509*(LN(B18990)^1.084-5.381))</f>
        <v/>
      </c>
      <c r="G18990">
        <f>IF(F18990="","",IF(F18990&lt;0,10*F18990^2,0))</f>
        <v/>
      </c>
      <c r="H18990">
        <f>IF(F18990="","",IF(F18990&gt;0,10*F18990^2,0))</f>
        <v/>
      </c>
    </row>
    <row r="18991">
      <c r="A18991">
        <f>Input!A18991</f>
        <v/>
      </c>
      <c r="B18991">
        <f>IF(ISNUMBER(Input!B18991),IF(AND(Input!B18991&gt;=20,Input!B18991&lt;=700),Input!B18991,""),"")</f>
        <v/>
      </c>
      <c r="C18991">
        <f>IF(B18991="","",INT(A18991))</f>
        <v/>
      </c>
      <c r="D18991">
        <f>IF(B18991="","",HOUR(A18991))</f>
        <v/>
      </c>
      <c r="E18991">
        <f>IF(B18991="","",IF(INPUT!$I$1="","",IF(C18991&lt;(INT(INPUT!$I$1)-INPUT!$I$2),"Off Meds",IF(C18991&lt;=(INT(INPUT!$I$1)+INPUT!$I$2),"Washout","On Meds"))))</f>
        <v/>
      </c>
      <c r="F18991">
        <f>IF(B18991="","",1.509*(LN(B18991)^1.084-5.381))</f>
        <v/>
      </c>
      <c r="G18991">
        <f>IF(F18991="","",IF(F18991&lt;0,10*F18991^2,0))</f>
        <v/>
      </c>
      <c r="H18991">
        <f>IF(F18991="","",IF(F18991&gt;0,10*F18991^2,0))</f>
        <v/>
      </c>
    </row>
    <row r="18992">
      <c r="A18992">
        <f>Input!A18992</f>
        <v/>
      </c>
      <c r="B18992">
        <f>IF(ISNUMBER(Input!B18992),IF(AND(Input!B18992&gt;=20,Input!B18992&lt;=700),Input!B18992,""),"")</f>
        <v/>
      </c>
      <c r="C18992">
        <f>IF(B18992="","",INT(A18992))</f>
        <v/>
      </c>
      <c r="D18992">
        <f>IF(B18992="","",HOUR(A18992))</f>
        <v/>
      </c>
      <c r="E18992">
        <f>IF(B18992="","",IF(INPUT!$I$1="","",IF(C18992&lt;(INT(INPUT!$I$1)-INPUT!$I$2),"Off Meds",IF(C18992&lt;=(INT(INPUT!$I$1)+INPUT!$I$2),"Washout","On Meds"))))</f>
        <v/>
      </c>
      <c r="F18992">
        <f>IF(B18992="","",1.509*(LN(B18992)^1.084-5.381))</f>
        <v/>
      </c>
      <c r="G18992">
        <f>IF(F18992="","",IF(F18992&lt;0,10*F18992^2,0))</f>
        <v/>
      </c>
      <c r="H18992">
        <f>IF(F18992="","",IF(F18992&gt;0,10*F18992^2,0))</f>
        <v/>
      </c>
    </row>
    <row r="18993">
      <c r="A18993">
        <f>Input!A18993</f>
        <v/>
      </c>
      <c r="B18993">
        <f>IF(ISNUMBER(Input!B18993),IF(AND(Input!B18993&gt;=20,Input!B18993&lt;=700),Input!B18993,""),"")</f>
        <v/>
      </c>
      <c r="C18993">
        <f>IF(B18993="","",INT(A18993))</f>
        <v/>
      </c>
      <c r="D18993">
        <f>IF(B18993="","",HOUR(A18993))</f>
        <v/>
      </c>
      <c r="E18993">
        <f>IF(B18993="","",IF(INPUT!$I$1="","",IF(C18993&lt;(INT(INPUT!$I$1)-INPUT!$I$2),"Off Meds",IF(C18993&lt;=(INT(INPUT!$I$1)+INPUT!$I$2),"Washout","On Meds"))))</f>
        <v/>
      </c>
      <c r="F18993">
        <f>IF(B18993="","",1.509*(LN(B18993)^1.084-5.381))</f>
        <v/>
      </c>
      <c r="G18993">
        <f>IF(F18993="","",IF(F18993&lt;0,10*F18993^2,0))</f>
        <v/>
      </c>
      <c r="H18993">
        <f>IF(F18993="","",IF(F18993&gt;0,10*F18993^2,0))</f>
        <v/>
      </c>
    </row>
    <row r="18994">
      <c r="A18994">
        <f>Input!A18994</f>
        <v/>
      </c>
      <c r="B18994">
        <f>IF(ISNUMBER(Input!B18994),IF(AND(Input!B18994&gt;=20,Input!B18994&lt;=700),Input!B18994,""),"")</f>
        <v/>
      </c>
      <c r="C18994">
        <f>IF(B18994="","",INT(A18994))</f>
        <v/>
      </c>
      <c r="D18994">
        <f>IF(B18994="","",HOUR(A18994))</f>
        <v/>
      </c>
      <c r="E18994">
        <f>IF(B18994="","",IF(INPUT!$I$1="","",IF(C18994&lt;(INT(INPUT!$I$1)-INPUT!$I$2),"Off Meds",IF(C18994&lt;=(INT(INPUT!$I$1)+INPUT!$I$2),"Washout","On Meds"))))</f>
        <v/>
      </c>
      <c r="F18994">
        <f>IF(B18994="","",1.509*(LN(B18994)^1.084-5.381))</f>
        <v/>
      </c>
      <c r="G18994">
        <f>IF(F18994="","",IF(F18994&lt;0,10*F18994^2,0))</f>
        <v/>
      </c>
      <c r="H18994">
        <f>IF(F18994="","",IF(F18994&gt;0,10*F18994^2,0))</f>
        <v/>
      </c>
    </row>
    <row r="18995">
      <c r="A18995">
        <f>Input!A18995</f>
        <v/>
      </c>
      <c r="B18995">
        <f>IF(ISNUMBER(Input!B18995),IF(AND(Input!B18995&gt;=20,Input!B18995&lt;=700),Input!B18995,""),"")</f>
        <v/>
      </c>
      <c r="C18995">
        <f>IF(B18995="","",INT(A18995))</f>
        <v/>
      </c>
      <c r="D18995">
        <f>IF(B18995="","",HOUR(A18995))</f>
        <v/>
      </c>
      <c r="E18995">
        <f>IF(B18995="","",IF(INPUT!$I$1="","",IF(C18995&lt;(INT(INPUT!$I$1)-INPUT!$I$2),"Off Meds",IF(C18995&lt;=(INT(INPUT!$I$1)+INPUT!$I$2),"Washout","On Meds"))))</f>
        <v/>
      </c>
      <c r="F18995">
        <f>IF(B18995="","",1.509*(LN(B18995)^1.084-5.381))</f>
        <v/>
      </c>
      <c r="G18995">
        <f>IF(F18995="","",IF(F18995&lt;0,10*F18995^2,0))</f>
        <v/>
      </c>
      <c r="H18995">
        <f>IF(F18995="","",IF(F18995&gt;0,10*F18995^2,0))</f>
        <v/>
      </c>
    </row>
    <row r="18996">
      <c r="A18996">
        <f>Input!A18996</f>
        <v/>
      </c>
      <c r="B18996">
        <f>IF(ISNUMBER(Input!B18996),IF(AND(Input!B18996&gt;=20,Input!B18996&lt;=700),Input!B18996,""),"")</f>
        <v/>
      </c>
      <c r="C18996">
        <f>IF(B18996="","",INT(A18996))</f>
        <v/>
      </c>
      <c r="D18996">
        <f>IF(B18996="","",HOUR(A18996))</f>
        <v/>
      </c>
      <c r="E18996">
        <f>IF(B18996="","",IF(INPUT!$I$1="","",IF(C18996&lt;(INT(INPUT!$I$1)-INPUT!$I$2),"Off Meds",IF(C18996&lt;=(INT(INPUT!$I$1)+INPUT!$I$2),"Washout","On Meds"))))</f>
        <v/>
      </c>
      <c r="F18996">
        <f>IF(B18996="","",1.509*(LN(B18996)^1.084-5.381))</f>
        <v/>
      </c>
      <c r="G18996">
        <f>IF(F18996="","",IF(F18996&lt;0,10*F18996^2,0))</f>
        <v/>
      </c>
      <c r="H18996">
        <f>IF(F18996="","",IF(F18996&gt;0,10*F18996^2,0))</f>
        <v/>
      </c>
    </row>
    <row r="18997">
      <c r="A18997">
        <f>Input!A18997</f>
        <v/>
      </c>
      <c r="B18997">
        <f>IF(ISNUMBER(Input!B18997),IF(AND(Input!B18997&gt;=20,Input!B18997&lt;=700),Input!B18997,""),"")</f>
        <v/>
      </c>
      <c r="C18997">
        <f>IF(B18997="","",INT(A18997))</f>
        <v/>
      </c>
      <c r="D18997">
        <f>IF(B18997="","",HOUR(A18997))</f>
        <v/>
      </c>
      <c r="E18997">
        <f>IF(B18997="","",IF(INPUT!$I$1="","",IF(C18997&lt;(INT(INPUT!$I$1)-INPUT!$I$2),"Off Meds",IF(C18997&lt;=(INT(INPUT!$I$1)+INPUT!$I$2),"Washout","On Meds"))))</f>
        <v/>
      </c>
      <c r="F18997">
        <f>IF(B18997="","",1.509*(LN(B18997)^1.084-5.381))</f>
        <v/>
      </c>
      <c r="G18997">
        <f>IF(F18997="","",IF(F18997&lt;0,10*F18997^2,0))</f>
        <v/>
      </c>
      <c r="H18997">
        <f>IF(F18997="","",IF(F18997&gt;0,10*F18997^2,0))</f>
        <v/>
      </c>
    </row>
    <row r="18998">
      <c r="A18998">
        <f>Input!A18998</f>
        <v/>
      </c>
      <c r="B18998">
        <f>IF(ISNUMBER(Input!B18998),IF(AND(Input!B18998&gt;=20,Input!B18998&lt;=700),Input!B18998,""),"")</f>
        <v/>
      </c>
      <c r="C18998">
        <f>IF(B18998="","",INT(A18998))</f>
        <v/>
      </c>
      <c r="D18998">
        <f>IF(B18998="","",HOUR(A18998))</f>
        <v/>
      </c>
      <c r="E18998">
        <f>IF(B18998="","",IF(INPUT!$I$1="","",IF(C18998&lt;(INT(INPUT!$I$1)-INPUT!$I$2),"Off Meds",IF(C18998&lt;=(INT(INPUT!$I$1)+INPUT!$I$2),"Washout","On Meds"))))</f>
        <v/>
      </c>
      <c r="F18998">
        <f>IF(B18998="","",1.509*(LN(B18998)^1.084-5.381))</f>
        <v/>
      </c>
      <c r="G18998">
        <f>IF(F18998="","",IF(F18998&lt;0,10*F18998^2,0))</f>
        <v/>
      </c>
      <c r="H18998">
        <f>IF(F18998="","",IF(F18998&gt;0,10*F18998^2,0))</f>
        <v/>
      </c>
    </row>
    <row r="18999">
      <c r="A18999">
        <f>Input!A18999</f>
        <v/>
      </c>
      <c r="B18999">
        <f>IF(ISNUMBER(Input!B18999),IF(AND(Input!B18999&gt;=20,Input!B18999&lt;=700),Input!B18999,""),"")</f>
        <v/>
      </c>
      <c r="C18999">
        <f>IF(B18999="","",INT(A18999))</f>
        <v/>
      </c>
      <c r="D18999">
        <f>IF(B18999="","",HOUR(A18999))</f>
        <v/>
      </c>
      <c r="E18999">
        <f>IF(B18999="","",IF(INPUT!$I$1="","",IF(C18999&lt;(INT(INPUT!$I$1)-INPUT!$I$2),"Off Meds",IF(C18999&lt;=(INT(INPUT!$I$1)+INPUT!$I$2),"Washout","On Meds"))))</f>
        <v/>
      </c>
      <c r="F18999">
        <f>IF(B18999="","",1.509*(LN(B18999)^1.084-5.381))</f>
        <v/>
      </c>
      <c r="G18999">
        <f>IF(F18999="","",IF(F18999&lt;0,10*F18999^2,0))</f>
        <v/>
      </c>
      <c r="H18999">
        <f>IF(F18999="","",IF(F18999&gt;0,10*F18999^2,0))</f>
        <v/>
      </c>
    </row>
    <row r="19000">
      <c r="A19000">
        <f>Input!A19000</f>
        <v/>
      </c>
      <c r="B19000">
        <f>IF(ISNUMBER(Input!B19000),IF(AND(Input!B19000&gt;=20,Input!B19000&lt;=700),Input!B19000,""),"")</f>
        <v/>
      </c>
      <c r="C19000">
        <f>IF(B19000="","",INT(A19000))</f>
        <v/>
      </c>
      <c r="D19000">
        <f>IF(B19000="","",HOUR(A19000))</f>
        <v/>
      </c>
      <c r="E19000">
        <f>IF(B19000="","",IF(INPUT!$I$1="","",IF(C19000&lt;(INT(INPUT!$I$1)-INPUT!$I$2),"Off Meds",IF(C19000&lt;=(INT(INPUT!$I$1)+INPUT!$I$2),"Washout","On Meds"))))</f>
        <v/>
      </c>
      <c r="F19000">
        <f>IF(B19000="","",1.509*(LN(B19000)^1.084-5.381))</f>
        <v/>
      </c>
      <c r="G19000">
        <f>IF(F19000="","",IF(F19000&lt;0,10*F19000^2,0))</f>
        <v/>
      </c>
      <c r="H19000">
        <f>IF(F19000="","",IF(F19000&gt;0,10*F19000^2,0))</f>
        <v/>
      </c>
    </row>
    <row r="19001">
      <c r="A19001">
        <f>Input!A19001</f>
        <v/>
      </c>
      <c r="B19001">
        <f>IF(ISNUMBER(Input!B19001),IF(AND(Input!B19001&gt;=20,Input!B19001&lt;=700),Input!B19001,""),"")</f>
        <v/>
      </c>
      <c r="C19001">
        <f>IF(B19001="","",INT(A19001))</f>
        <v/>
      </c>
      <c r="D19001">
        <f>IF(B19001="","",HOUR(A19001))</f>
        <v/>
      </c>
      <c r="E19001">
        <f>IF(B19001="","",IF(INPUT!$I$1="","",IF(C19001&lt;(INT(INPUT!$I$1)-INPUT!$I$2),"Off Meds",IF(C19001&lt;=(INT(INPUT!$I$1)+INPUT!$I$2),"Washout","On Meds"))))</f>
        <v/>
      </c>
      <c r="F19001">
        <f>IF(B19001="","",1.509*(LN(B19001)^1.084-5.381))</f>
        <v/>
      </c>
      <c r="G19001">
        <f>IF(F19001="","",IF(F19001&lt;0,10*F19001^2,0))</f>
        <v/>
      </c>
      <c r="H19001">
        <f>IF(F19001="","",IF(F19001&gt;0,10*F19001^2,0))</f>
        <v/>
      </c>
    </row>
    <row r="19002">
      <c r="A19002">
        <f>Input!A19002</f>
        <v/>
      </c>
      <c r="B19002">
        <f>IF(ISNUMBER(Input!B19002),IF(AND(Input!B19002&gt;=20,Input!B19002&lt;=700),Input!B19002,""),"")</f>
        <v/>
      </c>
      <c r="C19002">
        <f>IF(B19002="","",INT(A19002))</f>
        <v/>
      </c>
      <c r="D19002">
        <f>IF(B19002="","",HOUR(A19002))</f>
        <v/>
      </c>
      <c r="E19002">
        <f>IF(B19002="","",IF(INPUT!$I$1="","",IF(C19002&lt;(INT(INPUT!$I$1)-INPUT!$I$2),"Off Meds",IF(C19002&lt;=(INT(INPUT!$I$1)+INPUT!$I$2),"Washout","On Meds"))))</f>
        <v/>
      </c>
      <c r="F19002">
        <f>IF(B19002="","",1.509*(LN(B19002)^1.084-5.381))</f>
        <v/>
      </c>
      <c r="G19002">
        <f>IF(F19002="","",IF(F19002&lt;0,10*F19002^2,0))</f>
        <v/>
      </c>
      <c r="H19002">
        <f>IF(F19002="","",IF(F19002&gt;0,10*F19002^2,0))</f>
        <v/>
      </c>
    </row>
    <row r="19003">
      <c r="A19003">
        <f>Input!A19003</f>
        <v/>
      </c>
      <c r="B19003">
        <f>IF(ISNUMBER(Input!B19003),IF(AND(Input!B19003&gt;=20,Input!B19003&lt;=700),Input!B19003,""),"")</f>
        <v/>
      </c>
      <c r="C19003">
        <f>IF(B19003="","",INT(A19003))</f>
        <v/>
      </c>
      <c r="D19003">
        <f>IF(B19003="","",HOUR(A19003))</f>
        <v/>
      </c>
      <c r="E19003">
        <f>IF(B19003="","",IF(INPUT!$I$1="","",IF(C19003&lt;(INT(INPUT!$I$1)-INPUT!$I$2),"Off Meds",IF(C19003&lt;=(INT(INPUT!$I$1)+INPUT!$I$2),"Washout","On Meds"))))</f>
        <v/>
      </c>
      <c r="F19003">
        <f>IF(B19003="","",1.509*(LN(B19003)^1.084-5.381))</f>
        <v/>
      </c>
      <c r="G19003">
        <f>IF(F19003="","",IF(F19003&lt;0,10*F19003^2,0))</f>
        <v/>
      </c>
      <c r="H19003">
        <f>IF(F19003="","",IF(F19003&gt;0,10*F19003^2,0))</f>
        <v/>
      </c>
    </row>
    <row r="19004">
      <c r="A19004">
        <f>Input!A19004</f>
        <v/>
      </c>
      <c r="B19004">
        <f>IF(ISNUMBER(Input!B19004),IF(AND(Input!B19004&gt;=20,Input!B19004&lt;=700),Input!B19004,""),"")</f>
        <v/>
      </c>
      <c r="C19004">
        <f>IF(B19004="","",INT(A19004))</f>
        <v/>
      </c>
      <c r="D19004">
        <f>IF(B19004="","",HOUR(A19004))</f>
        <v/>
      </c>
      <c r="E19004">
        <f>IF(B19004="","",IF(INPUT!$I$1="","",IF(C19004&lt;(INT(INPUT!$I$1)-INPUT!$I$2),"Off Meds",IF(C19004&lt;=(INT(INPUT!$I$1)+INPUT!$I$2),"Washout","On Meds"))))</f>
        <v/>
      </c>
      <c r="F19004">
        <f>IF(B19004="","",1.509*(LN(B19004)^1.084-5.381))</f>
        <v/>
      </c>
      <c r="G19004">
        <f>IF(F19004="","",IF(F19004&lt;0,10*F19004^2,0))</f>
        <v/>
      </c>
      <c r="H19004">
        <f>IF(F19004="","",IF(F19004&gt;0,10*F19004^2,0))</f>
        <v/>
      </c>
    </row>
    <row r="19005">
      <c r="A19005">
        <f>Input!A19005</f>
        <v/>
      </c>
      <c r="B19005">
        <f>IF(ISNUMBER(Input!B19005),IF(AND(Input!B19005&gt;=20,Input!B19005&lt;=700),Input!B19005,""),"")</f>
        <v/>
      </c>
      <c r="C19005">
        <f>IF(B19005="","",INT(A19005))</f>
        <v/>
      </c>
      <c r="D19005">
        <f>IF(B19005="","",HOUR(A19005))</f>
        <v/>
      </c>
      <c r="E19005">
        <f>IF(B19005="","",IF(INPUT!$I$1="","",IF(C19005&lt;(INT(INPUT!$I$1)-INPUT!$I$2),"Off Meds",IF(C19005&lt;=(INT(INPUT!$I$1)+INPUT!$I$2),"Washout","On Meds"))))</f>
        <v/>
      </c>
      <c r="F19005">
        <f>IF(B19005="","",1.509*(LN(B19005)^1.084-5.381))</f>
        <v/>
      </c>
      <c r="G19005">
        <f>IF(F19005="","",IF(F19005&lt;0,10*F19005^2,0))</f>
        <v/>
      </c>
      <c r="H19005">
        <f>IF(F19005="","",IF(F19005&gt;0,10*F19005^2,0))</f>
        <v/>
      </c>
    </row>
    <row r="19006">
      <c r="A19006">
        <f>Input!A19006</f>
        <v/>
      </c>
      <c r="B19006">
        <f>IF(ISNUMBER(Input!B19006),IF(AND(Input!B19006&gt;=20,Input!B19006&lt;=700),Input!B19006,""),"")</f>
        <v/>
      </c>
      <c r="C19006">
        <f>IF(B19006="","",INT(A19006))</f>
        <v/>
      </c>
      <c r="D19006">
        <f>IF(B19006="","",HOUR(A19006))</f>
        <v/>
      </c>
      <c r="E19006">
        <f>IF(B19006="","",IF(INPUT!$I$1="","",IF(C19006&lt;(INT(INPUT!$I$1)-INPUT!$I$2),"Off Meds",IF(C19006&lt;=(INT(INPUT!$I$1)+INPUT!$I$2),"Washout","On Meds"))))</f>
        <v/>
      </c>
      <c r="F19006">
        <f>IF(B19006="","",1.509*(LN(B19006)^1.084-5.381))</f>
        <v/>
      </c>
      <c r="G19006">
        <f>IF(F19006="","",IF(F19006&lt;0,10*F19006^2,0))</f>
        <v/>
      </c>
      <c r="H19006">
        <f>IF(F19006="","",IF(F19006&gt;0,10*F19006^2,0))</f>
        <v/>
      </c>
    </row>
    <row r="19007">
      <c r="A19007">
        <f>Input!A19007</f>
        <v/>
      </c>
      <c r="B19007">
        <f>IF(ISNUMBER(Input!B19007),IF(AND(Input!B19007&gt;=20,Input!B19007&lt;=700),Input!B19007,""),"")</f>
        <v/>
      </c>
      <c r="C19007">
        <f>IF(B19007="","",INT(A19007))</f>
        <v/>
      </c>
      <c r="D19007">
        <f>IF(B19007="","",HOUR(A19007))</f>
        <v/>
      </c>
      <c r="E19007">
        <f>IF(B19007="","",IF(INPUT!$I$1="","",IF(C19007&lt;(INT(INPUT!$I$1)-INPUT!$I$2),"Off Meds",IF(C19007&lt;=(INT(INPUT!$I$1)+INPUT!$I$2),"Washout","On Meds"))))</f>
        <v/>
      </c>
      <c r="F19007">
        <f>IF(B19007="","",1.509*(LN(B19007)^1.084-5.381))</f>
        <v/>
      </c>
      <c r="G19007">
        <f>IF(F19007="","",IF(F19007&lt;0,10*F19007^2,0))</f>
        <v/>
      </c>
      <c r="H19007">
        <f>IF(F19007="","",IF(F19007&gt;0,10*F19007^2,0))</f>
        <v/>
      </c>
    </row>
    <row r="19008">
      <c r="A19008">
        <f>Input!A19008</f>
        <v/>
      </c>
      <c r="B19008">
        <f>IF(ISNUMBER(Input!B19008),IF(AND(Input!B19008&gt;=20,Input!B19008&lt;=700),Input!B19008,""),"")</f>
        <v/>
      </c>
      <c r="C19008">
        <f>IF(B19008="","",INT(A19008))</f>
        <v/>
      </c>
      <c r="D19008">
        <f>IF(B19008="","",HOUR(A19008))</f>
        <v/>
      </c>
      <c r="E19008">
        <f>IF(B19008="","",IF(INPUT!$I$1="","",IF(C19008&lt;(INT(INPUT!$I$1)-INPUT!$I$2),"Off Meds",IF(C19008&lt;=(INT(INPUT!$I$1)+INPUT!$I$2),"Washout","On Meds"))))</f>
        <v/>
      </c>
      <c r="F19008">
        <f>IF(B19008="","",1.509*(LN(B19008)^1.084-5.381))</f>
        <v/>
      </c>
      <c r="G19008">
        <f>IF(F19008="","",IF(F19008&lt;0,10*F19008^2,0))</f>
        <v/>
      </c>
      <c r="H19008">
        <f>IF(F19008="","",IF(F19008&gt;0,10*F19008^2,0))</f>
        <v/>
      </c>
    </row>
    <row r="19009">
      <c r="A19009">
        <f>Input!A19009</f>
        <v/>
      </c>
      <c r="B19009">
        <f>IF(ISNUMBER(Input!B19009),IF(AND(Input!B19009&gt;=20,Input!B19009&lt;=700),Input!B19009,""),"")</f>
        <v/>
      </c>
      <c r="C19009">
        <f>IF(B19009="","",INT(A19009))</f>
        <v/>
      </c>
      <c r="D19009">
        <f>IF(B19009="","",HOUR(A19009))</f>
        <v/>
      </c>
      <c r="E19009">
        <f>IF(B19009="","",IF(INPUT!$I$1="","",IF(C19009&lt;(INT(INPUT!$I$1)-INPUT!$I$2),"Off Meds",IF(C19009&lt;=(INT(INPUT!$I$1)+INPUT!$I$2),"Washout","On Meds"))))</f>
        <v/>
      </c>
      <c r="F19009">
        <f>IF(B19009="","",1.509*(LN(B19009)^1.084-5.381))</f>
        <v/>
      </c>
      <c r="G19009">
        <f>IF(F19009="","",IF(F19009&lt;0,10*F19009^2,0))</f>
        <v/>
      </c>
      <c r="H19009">
        <f>IF(F19009="","",IF(F19009&gt;0,10*F19009^2,0))</f>
        <v/>
      </c>
    </row>
    <row r="19010">
      <c r="A19010">
        <f>Input!A19010</f>
        <v/>
      </c>
      <c r="B19010">
        <f>IF(ISNUMBER(Input!B19010),IF(AND(Input!B19010&gt;=20,Input!B19010&lt;=700),Input!B19010,""),"")</f>
        <v/>
      </c>
      <c r="C19010">
        <f>IF(B19010="","",INT(A19010))</f>
        <v/>
      </c>
      <c r="D19010">
        <f>IF(B19010="","",HOUR(A19010))</f>
        <v/>
      </c>
      <c r="E19010">
        <f>IF(B19010="","",IF(INPUT!$I$1="","",IF(C19010&lt;(INT(INPUT!$I$1)-INPUT!$I$2),"Off Meds",IF(C19010&lt;=(INT(INPUT!$I$1)+INPUT!$I$2),"Washout","On Meds"))))</f>
        <v/>
      </c>
      <c r="F19010">
        <f>IF(B19010="","",1.509*(LN(B19010)^1.084-5.381))</f>
        <v/>
      </c>
      <c r="G19010">
        <f>IF(F19010="","",IF(F19010&lt;0,10*F19010^2,0))</f>
        <v/>
      </c>
      <c r="H19010">
        <f>IF(F19010="","",IF(F19010&gt;0,10*F19010^2,0))</f>
        <v/>
      </c>
    </row>
    <row r="19011">
      <c r="A19011">
        <f>Input!A19011</f>
        <v/>
      </c>
      <c r="B19011">
        <f>IF(ISNUMBER(Input!B19011),IF(AND(Input!B19011&gt;=20,Input!B19011&lt;=700),Input!B19011,""),"")</f>
        <v/>
      </c>
      <c r="C19011">
        <f>IF(B19011="","",INT(A19011))</f>
        <v/>
      </c>
      <c r="D19011">
        <f>IF(B19011="","",HOUR(A19011))</f>
        <v/>
      </c>
      <c r="E19011">
        <f>IF(B19011="","",IF(INPUT!$I$1="","",IF(C19011&lt;(INT(INPUT!$I$1)-INPUT!$I$2),"Off Meds",IF(C19011&lt;=(INT(INPUT!$I$1)+INPUT!$I$2),"Washout","On Meds"))))</f>
        <v/>
      </c>
      <c r="F19011">
        <f>IF(B19011="","",1.509*(LN(B19011)^1.084-5.381))</f>
        <v/>
      </c>
      <c r="G19011">
        <f>IF(F19011="","",IF(F19011&lt;0,10*F19011^2,0))</f>
        <v/>
      </c>
      <c r="H19011">
        <f>IF(F19011="","",IF(F19011&gt;0,10*F19011^2,0))</f>
        <v/>
      </c>
    </row>
    <row r="19012">
      <c r="A19012">
        <f>Input!A19012</f>
        <v/>
      </c>
      <c r="B19012">
        <f>IF(ISNUMBER(Input!B19012),IF(AND(Input!B19012&gt;=20,Input!B19012&lt;=700),Input!B19012,""),"")</f>
        <v/>
      </c>
      <c r="C19012">
        <f>IF(B19012="","",INT(A19012))</f>
        <v/>
      </c>
      <c r="D19012">
        <f>IF(B19012="","",HOUR(A19012))</f>
        <v/>
      </c>
      <c r="E19012">
        <f>IF(B19012="","",IF(INPUT!$I$1="","",IF(C19012&lt;(INT(INPUT!$I$1)-INPUT!$I$2),"Off Meds",IF(C19012&lt;=(INT(INPUT!$I$1)+INPUT!$I$2),"Washout","On Meds"))))</f>
        <v/>
      </c>
      <c r="F19012">
        <f>IF(B19012="","",1.509*(LN(B19012)^1.084-5.381))</f>
        <v/>
      </c>
      <c r="G19012">
        <f>IF(F19012="","",IF(F19012&lt;0,10*F19012^2,0))</f>
        <v/>
      </c>
      <c r="H19012">
        <f>IF(F19012="","",IF(F19012&gt;0,10*F19012^2,0))</f>
        <v/>
      </c>
    </row>
    <row r="19013">
      <c r="A19013">
        <f>Input!A19013</f>
        <v/>
      </c>
      <c r="B19013">
        <f>IF(ISNUMBER(Input!B19013),IF(AND(Input!B19013&gt;=20,Input!B19013&lt;=700),Input!B19013,""),"")</f>
        <v/>
      </c>
      <c r="C19013">
        <f>IF(B19013="","",INT(A19013))</f>
        <v/>
      </c>
      <c r="D19013">
        <f>IF(B19013="","",HOUR(A19013))</f>
        <v/>
      </c>
      <c r="E19013">
        <f>IF(B19013="","",IF(INPUT!$I$1="","",IF(C19013&lt;(INT(INPUT!$I$1)-INPUT!$I$2),"Off Meds",IF(C19013&lt;=(INT(INPUT!$I$1)+INPUT!$I$2),"Washout","On Meds"))))</f>
        <v/>
      </c>
      <c r="F19013">
        <f>IF(B19013="","",1.509*(LN(B19013)^1.084-5.381))</f>
        <v/>
      </c>
      <c r="G19013">
        <f>IF(F19013="","",IF(F19013&lt;0,10*F19013^2,0))</f>
        <v/>
      </c>
      <c r="H19013">
        <f>IF(F19013="","",IF(F19013&gt;0,10*F19013^2,0))</f>
        <v/>
      </c>
    </row>
    <row r="19014">
      <c r="A19014">
        <f>Input!A19014</f>
        <v/>
      </c>
      <c r="B19014">
        <f>IF(ISNUMBER(Input!B19014),IF(AND(Input!B19014&gt;=20,Input!B19014&lt;=700),Input!B19014,""),"")</f>
        <v/>
      </c>
      <c r="C19014">
        <f>IF(B19014="","",INT(A19014))</f>
        <v/>
      </c>
      <c r="D19014">
        <f>IF(B19014="","",HOUR(A19014))</f>
        <v/>
      </c>
      <c r="E19014">
        <f>IF(B19014="","",IF(INPUT!$I$1="","",IF(C19014&lt;(INT(INPUT!$I$1)-INPUT!$I$2),"Off Meds",IF(C19014&lt;=(INT(INPUT!$I$1)+INPUT!$I$2),"Washout","On Meds"))))</f>
        <v/>
      </c>
      <c r="F19014">
        <f>IF(B19014="","",1.509*(LN(B19014)^1.084-5.381))</f>
        <v/>
      </c>
      <c r="G19014">
        <f>IF(F19014="","",IF(F19014&lt;0,10*F19014^2,0))</f>
        <v/>
      </c>
      <c r="H19014">
        <f>IF(F19014="","",IF(F19014&gt;0,10*F19014^2,0))</f>
        <v/>
      </c>
    </row>
    <row r="19015">
      <c r="A19015">
        <f>Input!A19015</f>
        <v/>
      </c>
      <c r="B19015">
        <f>IF(ISNUMBER(Input!B19015),IF(AND(Input!B19015&gt;=20,Input!B19015&lt;=700),Input!B19015,""),"")</f>
        <v/>
      </c>
      <c r="C19015">
        <f>IF(B19015="","",INT(A19015))</f>
        <v/>
      </c>
      <c r="D19015">
        <f>IF(B19015="","",HOUR(A19015))</f>
        <v/>
      </c>
      <c r="E19015">
        <f>IF(B19015="","",IF(INPUT!$I$1="","",IF(C19015&lt;(INT(INPUT!$I$1)-INPUT!$I$2),"Off Meds",IF(C19015&lt;=(INT(INPUT!$I$1)+INPUT!$I$2),"Washout","On Meds"))))</f>
        <v/>
      </c>
      <c r="F19015">
        <f>IF(B19015="","",1.509*(LN(B19015)^1.084-5.381))</f>
        <v/>
      </c>
      <c r="G19015">
        <f>IF(F19015="","",IF(F19015&lt;0,10*F19015^2,0))</f>
        <v/>
      </c>
      <c r="H19015">
        <f>IF(F19015="","",IF(F19015&gt;0,10*F19015^2,0))</f>
        <v/>
      </c>
    </row>
    <row r="19016">
      <c r="A19016">
        <f>Input!A19016</f>
        <v/>
      </c>
      <c r="B19016">
        <f>IF(ISNUMBER(Input!B19016),IF(AND(Input!B19016&gt;=20,Input!B19016&lt;=700),Input!B19016,""),"")</f>
        <v/>
      </c>
      <c r="C19016">
        <f>IF(B19016="","",INT(A19016))</f>
        <v/>
      </c>
      <c r="D19016">
        <f>IF(B19016="","",HOUR(A19016))</f>
        <v/>
      </c>
      <c r="E19016">
        <f>IF(B19016="","",IF(INPUT!$I$1="","",IF(C19016&lt;(INT(INPUT!$I$1)-INPUT!$I$2),"Off Meds",IF(C19016&lt;=(INT(INPUT!$I$1)+INPUT!$I$2),"Washout","On Meds"))))</f>
        <v/>
      </c>
      <c r="F19016">
        <f>IF(B19016="","",1.509*(LN(B19016)^1.084-5.381))</f>
        <v/>
      </c>
      <c r="G19016">
        <f>IF(F19016="","",IF(F19016&lt;0,10*F19016^2,0))</f>
        <v/>
      </c>
      <c r="H19016">
        <f>IF(F19016="","",IF(F19016&gt;0,10*F19016^2,0))</f>
        <v/>
      </c>
    </row>
    <row r="19017">
      <c r="A19017">
        <f>Input!A19017</f>
        <v/>
      </c>
      <c r="B19017">
        <f>IF(ISNUMBER(Input!B19017),IF(AND(Input!B19017&gt;=20,Input!B19017&lt;=700),Input!B19017,""),"")</f>
        <v/>
      </c>
      <c r="C19017">
        <f>IF(B19017="","",INT(A19017))</f>
        <v/>
      </c>
      <c r="D19017">
        <f>IF(B19017="","",HOUR(A19017))</f>
        <v/>
      </c>
      <c r="E19017">
        <f>IF(B19017="","",IF(INPUT!$I$1="","",IF(C19017&lt;(INT(INPUT!$I$1)-INPUT!$I$2),"Off Meds",IF(C19017&lt;=(INT(INPUT!$I$1)+INPUT!$I$2),"Washout","On Meds"))))</f>
        <v/>
      </c>
      <c r="F19017">
        <f>IF(B19017="","",1.509*(LN(B19017)^1.084-5.381))</f>
        <v/>
      </c>
      <c r="G19017">
        <f>IF(F19017="","",IF(F19017&lt;0,10*F19017^2,0))</f>
        <v/>
      </c>
      <c r="H19017">
        <f>IF(F19017="","",IF(F19017&gt;0,10*F19017^2,0))</f>
        <v/>
      </c>
    </row>
    <row r="19018">
      <c r="A19018">
        <f>Input!A19018</f>
        <v/>
      </c>
      <c r="B19018">
        <f>IF(ISNUMBER(Input!B19018),IF(AND(Input!B19018&gt;=20,Input!B19018&lt;=700),Input!B19018,""),"")</f>
        <v/>
      </c>
      <c r="C19018">
        <f>IF(B19018="","",INT(A19018))</f>
        <v/>
      </c>
      <c r="D19018">
        <f>IF(B19018="","",HOUR(A19018))</f>
        <v/>
      </c>
      <c r="E19018">
        <f>IF(B19018="","",IF(INPUT!$I$1="","",IF(C19018&lt;(INT(INPUT!$I$1)-INPUT!$I$2),"Off Meds",IF(C19018&lt;=(INT(INPUT!$I$1)+INPUT!$I$2),"Washout","On Meds"))))</f>
        <v/>
      </c>
      <c r="F19018">
        <f>IF(B19018="","",1.509*(LN(B19018)^1.084-5.381))</f>
        <v/>
      </c>
      <c r="G19018">
        <f>IF(F19018="","",IF(F19018&lt;0,10*F19018^2,0))</f>
        <v/>
      </c>
      <c r="H19018">
        <f>IF(F19018="","",IF(F19018&gt;0,10*F19018^2,0))</f>
        <v/>
      </c>
    </row>
    <row r="19019">
      <c r="A19019">
        <f>Input!A19019</f>
        <v/>
      </c>
      <c r="B19019">
        <f>IF(ISNUMBER(Input!B19019),IF(AND(Input!B19019&gt;=20,Input!B19019&lt;=700),Input!B19019,""),"")</f>
        <v/>
      </c>
      <c r="C19019">
        <f>IF(B19019="","",INT(A19019))</f>
        <v/>
      </c>
      <c r="D19019">
        <f>IF(B19019="","",HOUR(A19019))</f>
        <v/>
      </c>
      <c r="E19019">
        <f>IF(B19019="","",IF(INPUT!$I$1="","",IF(C19019&lt;(INT(INPUT!$I$1)-INPUT!$I$2),"Off Meds",IF(C19019&lt;=(INT(INPUT!$I$1)+INPUT!$I$2),"Washout","On Meds"))))</f>
        <v/>
      </c>
      <c r="F19019">
        <f>IF(B19019="","",1.509*(LN(B19019)^1.084-5.381))</f>
        <v/>
      </c>
      <c r="G19019">
        <f>IF(F19019="","",IF(F19019&lt;0,10*F19019^2,0))</f>
        <v/>
      </c>
      <c r="H19019">
        <f>IF(F19019="","",IF(F19019&gt;0,10*F19019^2,0))</f>
        <v/>
      </c>
    </row>
    <row r="19020">
      <c r="A19020">
        <f>Input!A19020</f>
        <v/>
      </c>
      <c r="B19020">
        <f>IF(ISNUMBER(Input!B19020),IF(AND(Input!B19020&gt;=20,Input!B19020&lt;=700),Input!B19020,""),"")</f>
        <v/>
      </c>
      <c r="C19020">
        <f>IF(B19020="","",INT(A19020))</f>
        <v/>
      </c>
      <c r="D19020">
        <f>IF(B19020="","",HOUR(A19020))</f>
        <v/>
      </c>
      <c r="E19020">
        <f>IF(B19020="","",IF(INPUT!$I$1="","",IF(C19020&lt;(INT(INPUT!$I$1)-INPUT!$I$2),"Off Meds",IF(C19020&lt;=(INT(INPUT!$I$1)+INPUT!$I$2),"Washout","On Meds"))))</f>
        <v/>
      </c>
      <c r="F19020">
        <f>IF(B19020="","",1.509*(LN(B19020)^1.084-5.381))</f>
        <v/>
      </c>
      <c r="G19020">
        <f>IF(F19020="","",IF(F19020&lt;0,10*F19020^2,0))</f>
        <v/>
      </c>
      <c r="H19020">
        <f>IF(F19020="","",IF(F19020&gt;0,10*F19020^2,0))</f>
        <v/>
      </c>
    </row>
    <row r="19021">
      <c r="A19021">
        <f>Input!A19021</f>
        <v/>
      </c>
      <c r="B19021">
        <f>IF(ISNUMBER(Input!B19021),IF(AND(Input!B19021&gt;=20,Input!B19021&lt;=700),Input!B19021,""),"")</f>
        <v/>
      </c>
      <c r="C19021">
        <f>IF(B19021="","",INT(A19021))</f>
        <v/>
      </c>
      <c r="D19021">
        <f>IF(B19021="","",HOUR(A19021))</f>
        <v/>
      </c>
      <c r="E19021">
        <f>IF(B19021="","",IF(INPUT!$I$1="","",IF(C19021&lt;(INT(INPUT!$I$1)-INPUT!$I$2),"Off Meds",IF(C19021&lt;=(INT(INPUT!$I$1)+INPUT!$I$2),"Washout","On Meds"))))</f>
        <v/>
      </c>
      <c r="F19021">
        <f>IF(B19021="","",1.509*(LN(B19021)^1.084-5.381))</f>
        <v/>
      </c>
      <c r="G19021">
        <f>IF(F19021="","",IF(F19021&lt;0,10*F19021^2,0))</f>
        <v/>
      </c>
      <c r="H19021">
        <f>IF(F19021="","",IF(F19021&gt;0,10*F19021^2,0))</f>
        <v/>
      </c>
    </row>
    <row r="19022">
      <c r="A19022">
        <f>Input!A19022</f>
        <v/>
      </c>
      <c r="B19022">
        <f>IF(ISNUMBER(Input!B19022),IF(AND(Input!B19022&gt;=20,Input!B19022&lt;=700),Input!B19022,""),"")</f>
        <v/>
      </c>
      <c r="C19022">
        <f>IF(B19022="","",INT(A19022))</f>
        <v/>
      </c>
      <c r="D19022">
        <f>IF(B19022="","",HOUR(A19022))</f>
        <v/>
      </c>
      <c r="E19022">
        <f>IF(B19022="","",IF(INPUT!$I$1="","",IF(C19022&lt;(INT(INPUT!$I$1)-INPUT!$I$2),"Off Meds",IF(C19022&lt;=(INT(INPUT!$I$1)+INPUT!$I$2),"Washout","On Meds"))))</f>
        <v/>
      </c>
      <c r="F19022">
        <f>IF(B19022="","",1.509*(LN(B19022)^1.084-5.381))</f>
        <v/>
      </c>
      <c r="G19022">
        <f>IF(F19022="","",IF(F19022&lt;0,10*F19022^2,0))</f>
        <v/>
      </c>
      <c r="H19022">
        <f>IF(F19022="","",IF(F19022&gt;0,10*F19022^2,0))</f>
        <v/>
      </c>
    </row>
    <row r="19023">
      <c r="A19023">
        <f>Input!A19023</f>
        <v/>
      </c>
      <c r="B19023">
        <f>IF(ISNUMBER(Input!B19023),IF(AND(Input!B19023&gt;=20,Input!B19023&lt;=700),Input!B19023,""),"")</f>
        <v/>
      </c>
      <c r="C19023">
        <f>IF(B19023="","",INT(A19023))</f>
        <v/>
      </c>
      <c r="D19023">
        <f>IF(B19023="","",HOUR(A19023))</f>
        <v/>
      </c>
      <c r="E19023">
        <f>IF(B19023="","",IF(INPUT!$I$1="","",IF(C19023&lt;(INT(INPUT!$I$1)-INPUT!$I$2),"Off Meds",IF(C19023&lt;=(INT(INPUT!$I$1)+INPUT!$I$2),"Washout","On Meds"))))</f>
        <v/>
      </c>
      <c r="F19023">
        <f>IF(B19023="","",1.509*(LN(B19023)^1.084-5.381))</f>
        <v/>
      </c>
      <c r="G19023">
        <f>IF(F19023="","",IF(F19023&lt;0,10*F19023^2,0))</f>
        <v/>
      </c>
      <c r="H19023">
        <f>IF(F19023="","",IF(F19023&gt;0,10*F19023^2,0))</f>
        <v/>
      </c>
    </row>
    <row r="19024">
      <c r="A19024">
        <f>Input!A19024</f>
        <v/>
      </c>
      <c r="B19024">
        <f>IF(ISNUMBER(Input!B19024),IF(AND(Input!B19024&gt;=20,Input!B19024&lt;=700),Input!B19024,""),"")</f>
        <v/>
      </c>
      <c r="C19024">
        <f>IF(B19024="","",INT(A19024))</f>
        <v/>
      </c>
      <c r="D19024">
        <f>IF(B19024="","",HOUR(A19024))</f>
        <v/>
      </c>
      <c r="E19024">
        <f>IF(B19024="","",IF(INPUT!$I$1="","",IF(C19024&lt;(INT(INPUT!$I$1)-INPUT!$I$2),"Off Meds",IF(C19024&lt;=(INT(INPUT!$I$1)+INPUT!$I$2),"Washout","On Meds"))))</f>
        <v/>
      </c>
      <c r="F19024">
        <f>IF(B19024="","",1.509*(LN(B19024)^1.084-5.381))</f>
        <v/>
      </c>
      <c r="G19024">
        <f>IF(F19024="","",IF(F19024&lt;0,10*F19024^2,0))</f>
        <v/>
      </c>
      <c r="H19024">
        <f>IF(F19024="","",IF(F19024&gt;0,10*F19024^2,0))</f>
        <v/>
      </c>
    </row>
    <row r="19025">
      <c r="A19025">
        <f>Input!A19025</f>
        <v/>
      </c>
      <c r="B19025">
        <f>IF(ISNUMBER(Input!B19025),IF(AND(Input!B19025&gt;=20,Input!B19025&lt;=700),Input!B19025,""),"")</f>
        <v/>
      </c>
      <c r="C19025">
        <f>IF(B19025="","",INT(A19025))</f>
        <v/>
      </c>
      <c r="D19025">
        <f>IF(B19025="","",HOUR(A19025))</f>
        <v/>
      </c>
      <c r="E19025">
        <f>IF(B19025="","",IF(INPUT!$I$1="","",IF(C19025&lt;(INT(INPUT!$I$1)-INPUT!$I$2),"Off Meds",IF(C19025&lt;=(INT(INPUT!$I$1)+INPUT!$I$2),"Washout","On Meds"))))</f>
        <v/>
      </c>
      <c r="F19025">
        <f>IF(B19025="","",1.509*(LN(B19025)^1.084-5.381))</f>
        <v/>
      </c>
      <c r="G19025">
        <f>IF(F19025="","",IF(F19025&lt;0,10*F19025^2,0))</f>
        <v/>
      </c>
      <c r="H19025">
        <f>IF(F19025="","",IF(F19025&gt;0,10*F19025^2,0))</f>
        <v/>
      </c>
    </row>
    <row r="19026">
      <c r="A19026">
        <f>Input!A19026</f>
        <v/>
      </c>
      <c r="B19026">
        <f>IF(ISNUMBER(Input!B19026),IF(AND(Input!B19026&gt;=20,Input!B19026&lt;=700),Input!B19026,""),"")</f>
        <v/>
      </c>
      <c r="C19026">
        <f>IF(B19026="","",INT(A19026))</f>
        <v/>
      </c>
      <c r="D19026">
        <f>IF(B19026="","",HOUR(A19026))</f>
        <v/>
      </c>
      <c r="E19026">
        <f>IF(B19026="","",IF(INPUT!$I$1="","",IF(C19026&lt;(INT(INPUT!$I$1)-INPUT!$I$2),"Off Meds",IF(C19026&lt;=(INT(INPUT!$I$1)+INPUT!$I$2),"Washout","On Meds"))))</f>
        <v/>
      </c>
      <c r="F19026">
        <f>IF(B19026="","",1.509*(LN(B19026)^1.084-5.381))</f>
        <v/>
      </c>
      <c r="G19026">
        <f>IF(F19026="","",IF(F19026&lt;0,10*F19026^2,0))</f>
        <v/>
      </c>
      <c r="H19026">
        <f>IF(F19026="","",IF(F19026&gt;0,10*F19026^2,0))</f>
        <v/>
      </c>
    </row>
    <row r="19027">
      <c r="A19027">
        <f>Input!A19027</f>
        <v/>
      </c>
      <c r="B19027">
        <f>IF(ISNUMBER(Input!B19027),IF(AND(Input!B19027&gt;=20,Input!B19027&lt;=700),Input!B19027,""),"")</f>
        <v/>
      </c>
      <c r="C19027">
        <f>IF(B19027="","",INT(A19027))</f>
        <v/>
      </c>
      <c r="D19027">
        <f>IF(B19027="","",HOUR(A19027))</f>
        <v/>
      </c>
      <c r="E19027">
        <f>IF(B19027="","",IF(INPUT!$I$1="","",IF(C19027&lt;(INT(INPUT!$I$1)-INPUT!$I$2),"Off Meds",IF(C19027&lt;=(INT(INPUT!$I$1)+INPUT!$I$2),"Washout","On Meds"))))</f>
        <v/>
      </c>
      <c r="F19027">
        <f>IF(B19027="","",1.509*(LN(B19027)^1.084-5.381))</f>
        <v/>
      </c>
      <c r="G19027">
        <f>IF(F19027="","",IF(F19027&lt;0,10*F19027^2,0))</f>
        <v/>
      </c>
      <c r="H19027">
        <f>IF(F19027="","",IF(F19027&gt;0,10*F19027^2,0))</f>
        <v/>
      </c>
    </row>
    <row r="19028">
      <c r="A19028">
        <f>Input!A19028</f>
        <v/>
      </c>
      <c r="B19028">
        <f>IF(ISNUMBER(Input!B19028),IF(AND(Input!B19028&gt;=20,Input!B19028&lt;=700),Input!B19028,""),"")</f>
        <v/>
      </c>
      <c r="C19028">
        <f>IF(B19028="","",INT(A19028))</f>
        <v/>
      </c>
      <c r="D19028">
        <f>IF(B19028="","",HOUR(A19028))</f>
        <v/>
      </c>
      <c r="E19028">
        <f>IF(B19028="","",IF(INPUT!$I$1="","",IF(C19028&lt;(INT(INPUT!$I$1)-INPUT!$I$2),"Off Meds",IF(C19028&lt;=(INT(INPUT!$I$1)+INPUT!$I$2),"Washout","On Meds"))))</f>
        <v/>
      </c>
      <c r="F19028">
        <f>IF(B19028="","",1.509*(LN(B19028)^1.084-5.381))</f>
        <v/>
      </c>
      <c r="G19028">
        <f>IF(F19028="","",IF(F19028&lt;0,10*F19028^2,0))</f>
        <v/>
      </c>
      <c r="H19028">
        <f>IF(F19028="","",IF(F19028&gt;0,10*F19028^2,0))</f>
        <v/>
      </c>
    </row>
    <row r="19029">
      <c r="A19029">
        <f>Input!A19029</f>
        <v/>
      </c>
      <c r="B19029">
        <f>IF(ISNUMBER(Input!B19029),IF(AND(Input!B19029&gt;=20,Input!B19029&lt;=700),Input!B19029,""),"")</f>
        <v/>
      </c>
      <c r="C19029">
        <f>IF(B19029="","",INT(A19029))</f>
        <v/>
      </c>
      <c r="D19029">
        <f>IF(B19029="","",HOUR(A19029))</f>
        <v/>
      </c>
      <c r="E19029">
        <f>IF(B19029="","",IF(INPUT!$I$1="","",IF(C19029&lt;(INT(INPUT!$I$1)-INPUT!$I$2),"Off Meds",IF(C19029&lt;=(INT(INPUT!$I$1)+INPUT!$I$2),"Washout","On Meds"))))</f>
        <v/>
      </c>
      <c r="F19029">
        <f>IF(B19029="","",1.509*(LN(B19029)^1.084-5.381))</f>
        <v/>
      </c>
      <c r="G19029">
        <f>IF(F19029="","",IF(F19029&lt;0,10*F19029^2,0))</f>
        <v/>
      </c>
      <c r="H19029">
        <f>IF(F19029="","",IF(F19029&gt;0,10*F19029^2,0))</f>
        <v/>
      </c>
    </row>
    <row r="19030">
      <c r="A19030">
        <f>Input!A19030</f>
        <v/>
      </c>
      <c r="B19030">
        <f>IF(ISNUMBER(Input!B19030),IF(AND(Input!B19030&gt;=20,Input!B19030&lt;=700),Input!B19030,""),"")</f>
        <v/>
      </c>
      <c r="C19030">
        <f>IF(B19030="","",INT(A19030))</f>
        <v/>
      </c>
      <c r="D19030">
        <f>IF(B19030="","",HOUR(A19030))</f>
        <v/>
      </c>
      <c r="E19030">
        <f>IF(B19030="","",IF(INPUT!$I$1="","",IF(C19030&lt;(INT(INPUT!$I$1)-INPUT!$I$2),"Off Meds",IF(C19030&lt;=(INT(INPUT!$I$1)+INPUT!$I$2),"Washout","On Meds"))))</f>
        <v/>
      </c>
      <c r="F19030">
        <f>IF(B19030="","",1.509*(LN(B19030)^1.084-5.381))</f>
        <v/>
      </c>
      <c r="G19030">
        <f>IF(F19030="","",IF(F19030&lt;0,10*F19030^2,0))</f>
        <v/>
      </c>
      <c r="H19030">
        <f>IF(F19030="","",IF(F19030&gt;0,10*F19030^2,0))</f>
        <v/>
      </c>
    </row>
    <row r="19031">
      <c r="A19031">
        <f>Input!A19031</f>
        <v/>
      </c>
      <c r="B19031">
        <f>IF(ISNUMBER(Input!B19031),IF(AND(Input!B19031&gt;=20,Input!B19031&lt;=700),Input!B19031,""),"")</f>
        <v/>
      </c>
      <c r="C19031">
        <f>IF(B19031="","",INT(A19031))</f>
        <v/>
      </c>
      <c r="D19031">
        <f>IF(B19031="","",HOUR(A19031))</f>
        <v/>
      </c>
      <c r="E19031">
        <f>IF(B19031="","",IF(INPUT!$I$1="","",IF(C19031&lt;(INT(INPUT!$I$1)-INPUT!$I$2),"Off Meds",IF(C19031&lt;=(INT(INPUT!$I$1)+INPUT!$I$2),"Washout","On Meds"))))</f>
        <v/>
      </c>
      <c r="F19031">
        <f>IF(B19031="","",1.509*(LN(B19031)^1.084-5.381))</f>
        <v/>
      </c>
      <c r="G19031">
        <f>IF(F19031="","",IF(F19031&lt;0,10*F19031^2,0))</f>
        <v/>
      </c>
      <c r="H19031">
        <f>IF(F19031="","",IF(F19031&gt;0,10*F19031^2,0))</f>
        <v/>
      </c>
    </row>
    <row r="19032">
      <c r="A19032">
        <f>Input!A19032</f>
        <v/>
      </c>
      <c r="B19032">
        <f>IF(ISNUMBER(Input!B19032),IF(AND(Input!B19032&gt;=20,Input!B19032&lt;=700),Input!B19032,""),"")</f>
        <v/>
      </c>
      <c r="C19032">
        <f>IF(B19032="","",INT(A19032))</f>
        <v/>
      </c>
      <c r="D19032">
        <f>IF(B19032="","",HOUR(A19032))</f>
        <v/>
      </c>
      <c r="E19032">
        <f>IF(B19032="","",IF(INPUT!$I$1="","",IF(C19032&lt;(INT(INPUT!$I$1)-INPUT!$I$2),"Off Meds",IF(C19032&lt;=(INT(INPUT!$I$1)+INPUT!$I$2),"Washout","On Meds"))))</f>
        <v/>
      </c>
      <c r="F19032">
        <f>IF(B19032="","",1.509*(LN(B19032)^1.084-5.381))</f>
        <v/>
      </c>
      <c r="G19032">
        <f>IF(F19032="","",IF(F19032&lt;0,10*F19032^2,0))</f>
        <v/>
      </c>
      <c r="H19032">
        <f>IF(F19032="","",IF(F19032&gt;0,10*F19032^2,0))</f>
        <v/>
      </c>
    </row>
    <row r="19033">
      <c r="A19033">
        <f>Input!A19033</f>
        <v/>
      </c>
      <c r="B19033">
        <f>IF(ISNUMBER(Input!B19033),IF(AND(Input!B19033&gt;=20,Input!B19033&lt;=700),Input!B19033,""),"")</f>
        <v/>
      </c>
      <c r="C19033">
        <f>IF(B19033="","",INT(A19033))</f>
        <v/>
      </c>
      <c r="D19033">
        <f>IF(B19033="","",HOUR(A19033))</f>
        <v/>
      </c>
      <c r="E19033">
        <f>IF(B19033="","",IF(INPUT!$I$1="","",IF(C19033&lt;(INT(INPUT!$I$1)-INPUT!$I$2),"Off Meds",IF(C19033&lt;=(INT(INPUT!$I$1)+INPUT!$I$2),"Washout","On Meds"))))</f>
        <v/>
      </c>
      <c r="F19033">
        <f>IF(B19033="","",1.509*(LN(B19033)^1.084-5.381))</f>
        <v/>
      </c>
      <c r="G19033">
        <f>IF(F19033="","",IF(F19033&lt;0,10*F19033^2,0))</f>
        <v/>
      </c>
      <c r="H19033">
        <f>IF(F19033="","",IF(F19033&gt;0,10*F19033^2,0))</f>
        <v/>
      </c>
    </row>
    <row r="19034">
      <c r="A19034">
        <f>Input!A19034</f>
        <v/>
      </c>
      <c r="B19034">
        <f>IF(ISNUMBER(Input!B19034),IF(AND(Input!B19034&gt;=20,Input!B19034&lt;=700),Input!B19034,""),"")</f>
        <v/>
      </c>
      <c r="C19034">
        <f>IF(B19034="","",INT(A19034))</f>
        <v/>
      </c>
      <c r="D19034">
        <f>IF(B19034="","",HOUR(A19034))</f>
        <v/>
      </c>
      <c r="E19034">
        <f>IF(B19034="","",IF(INPUT!$I$1="","",IF(C19034&lt;(INT(INPUT!$I$1)-INPUT!$I$2),"Off Meds",IF(C19034&lt;=(INT(INPUT!$I$1)+INPUT!$I$2),"Washout","On Meds"))))</f>
        <v/>
      </c>
      <c r="F19034">
        <f>IF(B19034="","",1.509*(LN(B19034)^1.084-5.381))</f>
        <v/>
      </c>
      <c r="G19034">
        <f>IF(F19034="","",IF(F19034&lt;0,10*F19034^2,0))</f>
        <v/>
      </c>
      <c r="H19034">
        <f>IF(F19034="","",IF(F19034&gt;0,10*F19034^2,0))</f>
        <v/>
      </c>
    </row>
    <row r="19035">
      <c r="A19035">
        <f>Input!A19035</f>
        <v/>
      </c>
      <c r="B19035">
        <f>IF(ISNUMBER(Input!B19035),IF(AND(Input!B19035&gt;=20,Input!B19035&lt;=700),Input!B19035,""),"")</f>
        <v/>
      </c>
      <c r="C19035">
        <f>IF(B19035="","",INT(A19035))</f>
        <v/>
      </c>
      <c r="D19035">
        <f>IF(B19035="","",HOUR(A19035))</f>
        <v/>
      </c>
      <c r="E19035">
        <f>IF(B19035="","",IF(INPUT!$I$1="","",IF(C19035&lt;(INT(INPUT!$I$1)-INPUT!$I$2),"Off Meds",IF(C19035&lt;=(INT(INPUT!$I$1)+INPUT!$I$2),"Washout","On Meds"))))</f>
        <v/>
      </c>
      <c r="F19035">
        <f>IF(B19035="","",1.509*(LN(B19035)^1.084-5.381))</f>
        <v/>
      </c>
      <c r="G19035">
        <f>IF(F19035="","",IF(F19035&lt;0,10*F19035^2,0))</f>
        <v/>
      </c>
      <c r="H19035">
        <f>IF(F19035="","",IF(F19035&gt;0,10*F19035^2,0))</f>
        <v/>
      </c>
    </row>
    <row r="19036">
      <c r="A19036">
        <f>Input!A19036</f>
        <v/>
      </c>
      <c r="B19036">
        <f>IF(ISNUMBER(Input!B19036),IF(AND(Input!B19036&gt;=20,Input!B19036&lt;=700),Input!B19036,""),"")</f>
        <v/>
      </c>
      <c r="C19036">
        <f>IF(B19036="","",INT(A19036))</f>
        <v/>
      </c>
      <c r="D19036">
        <f>IF(B19036="","",HOUR(A19036))</f>
        <v/>
      </c>
      <c r="E19036">
        <f>IF(B19036="","",IF(INPUT!$I$1="","",IF(C19036&lt;(INT(INPUT!$I$1)-INPUT!$I$2),"Off Meds",IF(C19036&lt;=(INT(INPUT!$I$1)+INPUT!$I$2),"Washout","On Meds"))))</f>
        <v/>
      </c>
      <c r="F19036">
        <f>IF(B19036="","",1.509*(LN(B19036)^1.084-5.381))</f>
        <v/>
      </c>
      <c r="G19036">
        <f>IF(F19036="","",IF(F19036&lt;0,10*F19036^2,0))</f>
        <v/>
      </c>
      <c r="H19036">
        <f>IF(F19036="","",IF(F19036&gt;0,10*F19036^2,0))</f>
        <v/>
      </c>
    </row>
    <row r="19037">
      <c r="A19037">
        <f>Input!A19037</f>
        <v/>
      </c>
      <c r="B19037">
        <f>IF(ISNUMBER(Input!B19037),IF(AND(Input!B19037&gt;=20,Input!B19037&lt;=700),Input!B19037,""),"")</f>
        <v/>
      </c>
      <c r="C19037">
        <f>IF(B19037="","",INT(A19037))</f>
        <v/>
      </c>
      <c r="D19037">
        <f>IF(B19037="","",HOUR(A19037))</f>
        <v/>
      </c>
      <c r="E19037">
        <f>IF(B19037="","",IF(INPUT!$I$1="","",IF(C19037&lt;(INT(INPUT!$I$1)-INPUT!$I$2),"Off Meds",IF(C19037&lt;=(INT(INPUT!$I$1)+INPUT!$I$2),"Washout","On Meds"))))</f>
        <v/>
      </c>
      <c r="F19037">
        <f>IF(B19037="","",1.509*(LN(B19037)^1.084-5.381))</f>
        <v/>
      </c>
      <c r="G19037">
        <f>IF(F19037="","",IF(F19037&lt;0,10*F19037^2,0))</f>
        <v/>
      </c>
      <c r="H19037">
        <f>IF(F19037="","",IF(F19037&gt;0,10*F19037^2,0))</f>
        <v/>
      </c>
    </row>
    <row r="19038">
      <c r="A19038">
        <f>Input!A19038</f>
        <v/>
      </c>
      <c r="B19038">
        <f>IF(ISNUMBER(Input!B19038),IF(AND(Input!B19038&gt;=20,Input!B19038&lt;=700),Input!B19038,""),"")</f>
        <v/>
      </c>
      <c r="C19038">
        <f>IF(B19038="","",INT(A19038))</f>
        <v/>
      </c>
      <c r="D19038">
        <f>IF(B19038="","",HOUR(A19038))</f>
        <v/>
      </c>
      <c r="E19038">
        <f>IF(B19038="","",IF(INPUT!$I$1="","",IF(C19038&lt;(INT(INPUT!$I$1)-INPUT!$I$2),"Off Meds",IF(C19038&lt;=(INT(INPUT!$I$1)+INPUT!$I$2),"Washout","On Meds"))))</f>
        <v/>
      </c>
      <c r="F19038">
        <f>IF(B19038="","",1.509*(LN(B19038)^1.084-5.381))</f>
        <v/>
      </c>
      <c r="G19038">
        <f>IF(F19038="","",IF(F19038&lt;0,10*F19038^2,0))</f>
        <v/>
      </c>
      <c r="H19038">
        <f>IF(F19038="","",IF(F19038&gt;0,10*F19038^2,0))</f>
        <v/>
      </c>
    </row>
    <row r="19039">
      <c r="A19039">
        <f>Input!A19039</f>
        <v/>
      </c>
      <c r="B19039">
        <f>IF(ISNUMBER(Input!B19039),IF(AND(Input!B19039&gt;=20,Input!B19039&lt;=700),Input!B19039,""),"")</f>
        <v/>
      </c>
      <c r="C19039">
        <f>IF(B19039="","",INT(A19039))</f>
        <v/>
      </c>
      <c r="D19039">
        <f>IF(B19039="","",HOUR(A19039))</f>
        <v/>
      </c>
      <c r="E19039">
        <f>IF(B19039="","",IF(INPUT!$I$1="","",IF(C19039&lt;(INT(INPUT!$I$1)-INPUT!$I$2),"Off Meds",IF(C19039&lt;=(INT(INPUT!$I$1)+INPUT!$I$2),"Washout","On Meds"))))</f>
        <v/>
      </c>
      <c r="F19039">
        <f>IF(B19039="","",1.509*(LN(B19039)^1.084-5.381))</f>
        <v/>
      </c>
      <c r="G19039">
        <f>IF(F19039="","",IF(F19039&lt;0,10*F19039^2,0))</f>
        <v/>
      </c>
      <c r="H19039">
        <f>IF(F19039="","",IF(F19039&gt;0,10*F19039^2,0))</f>
        <v/>
      </c>
    </row>
    <row r="19040">
      <c r="A19040">
        <f>Input!A19040</f>
        <v/>
      </c>
      <c r="B19040">
        <f>IF(ISNUMBER(Input!B19040),IF(AND(Input!B19040&gt;=20,Input!B19040&lt;=700),Input!B19040,""),"")</f>
        <v/>
      </c>
      <c r="C19040">
        <f>IF(B19040="","",INT(A19040))</f>
        <v/>
      </c>
      <c r="D19040">
        <f>IF(B19040="","",HOUR(A19040))</f>
        <v/>
      </c>
      <c r="E19040">
        <f>IF(B19040="","",IF(INPUT!$I$1="","",IF(C19040&lt;(INT(INPUT!$I$1)-INPUT!$I$2),"Off Meds",IF(C19040&lt;=(INT(INPUT!$I$1)+INPUT!$I$2),"Washout","On Meds"))))</f>
        <v/>
      </c>
      <c r="F19040">
        <f>IF(B19040="","",1.509*(LN(B19040)^1.084-5.381))</f>
        <v/>
      </c>
      <c r="G19040">
        <f>IF(F19040="","",IF(F19040&lt;0,10*F19040^2,0))</f>
        <v/>
      </c>
      <c r="H19040">
        <f>IF(F19040="","",IF(F19040&gt;0,10*F19040^2,0))</f>
        <v/>
      </c>
    </row>
    <row r="19041">
      <c r="A19041">
        <f>Input!A19041</f>
        <v/>
      </c>
      <c r="B19041">
        <f>IF(ISNUMBER(Input!B19041),IF(AND(Input!B19041&gt;=20,Input!B19041&lt;=700),Input!B19041,""),"")</f>
        <v/>
      </c>
      <c r="C19041">
        <f>IF(B19041="","",INT(A19041))</f>
        <v/>
      </c>
      <c r="D19041">
        <f>IF(B19041="","",HOUR(A19041))</f>
        <v/>
      </c>
      <c r="E19041">
        <f>IF(B19041="","",IF(INPUT!$I$1="","",IF(C19041&lt;(INT(INPUT!$I$1)-INPUT!$I$2),"Off Meds",IF(C19041&lt;=(INT(INPUT!$I$1)+INPUT!$I$2),"Washout","On Meds"))))</f>
        <v/>
      </c>
      <c r="F19041">
        <f>IF(B19041="","",1.509*(LN(B19041)^1.084-5.381))</f>
        <v/>
      </c>
      <c r="G19041">
        <f>IF(F19041="","",IF(F19041&lt;0,10*F19041^2,0))</f>
        <v/>
      </c>
      <c r="H19041">
        <f>IF(F19041="","",IF(F19041&gt;0,10*F19041^2,0))</f>
        <v/>
      </c>
    </row>
    <row r="19042">
      <c r="A19042">
        <f>Input!A19042</f>
        <v/>
      </c>
      <c r="B19042">
        <f>IF(ISNUMBER(Input!B19042),IF(AND(Input!B19042&gt;=20,Input!B19042&lt;=700),Input!B19042,""),"")</f>
        <v/>
      </c>
      <c r="C19042">
        <f>IF(B19042="","",INT(A19042))</f>
        <v/>
      </c>
      <c r="D19042">
        <f>IF(B19042="","",HOUR(A19042))</f>
        <v/>
      </c>
      <c r="E19042">
        <f>IF(B19042="","",IF(INPUT!$I$1="","",IF(C19042&lt;(INT(INPUT!$I$1)-INPUT!$I$2),"Off Meds",IF(C19042&lt;=(INT(INPUT!$I$1)+INPUT!$I$2),"Washout","On Meds"))))</f>
        <v/>
      </c>
      <c r="F19042">
        <f>IF(B19042="","",1.509*(LN(B19042)^1.084-5.381))</f>
        <v/>
      </c>
      <c r="G19042">
        <f>IF(F19042="","",IF(F19042&lt;0,10*F19042^2,0))</f>
        <v/>
      </c>
      <c r="H19042">
        <f>IF(F19042="","",IF(F19042&gt;0,10*F19042^2,0))</f>
        <v/>
      </c>
    </row>
    <row r="19043">
      <c r="A19043">
        <f>Input!A19043</f>
        <v/>
      </c>
      <c r="B19043">
        <f>IF(ISNUMBER(Input!B19043),IF(AND(Input!B19043&gt;=20,Input!B19043&lt;=700),Input!B19043,""),"")</f>
        <v/>
      </c>
      <c r="C19043">
        <f>IF(B19043="","",INT(A19043))</f>
        <v/>
      </c>
      <c r="D19043">
        <f>IF(B19043="","",HOUR(A19043))</f>
        <v/>
      </c>
      <c r="E19043">
        <f>IF(B19043="","",IF(INPUT!$I$1="","",IF(C19043&lt;(INT(INPUT!$I$1)-INPUT!$I$2),"Off Meds",IF(C19043&lt;=(INT(INPUT!$I$1)+INPUT!$I$2),"Washout","On Meds"))))</f>
        <v/>
      </c>
      <c r="F19043">
        <f>IF(B19043="","",1.509*(LN(B19043)^1.084-5.381))</f>
        <v/>
      </c>
      <c r="G19043">
        <f>IF(F19043="","",IF(F19043&lt;0,10*F19043^2,0))</f>
        <v/>
      </c>
      <c r="H19043">
        <f>IF(F19043="","",IF(F19043&gt;0,10*F19043^2,0))</f>
        <v/>
      </c>
    </row>
    <row r="19044">
      <c r="A19044">
        <f>Input!A19044</f>
        <v/>
      </c>
      <c r="B19044">
        <f>IF(ISNUMBER(Input!B19044),IF(AND(Input!B19044&gt;=20,Input!B19044&lt;=700),Input!B19044,""),"")</f>
        <v/>
      </c>
      <c r="C19044">
        <f>IF(B19044="","",INT(A19044))</f>
        <v/>
      </c>
      <c r="D19044">
        <f>IF(B19044="","",HOUR(A19044))</f>
        <v/>
      </c>
      <c r="E19044">
        <f>IF(B19044="","",IF(INPUT!$I$1="","",IF(C19044&lt;(INT(INPUT!$I$1)-INPUT!$I$2),"Off Meds",IF(C19044&lt;=(INT(INPUT!$I$1)+INPUT!$I$2),"Washout","On Meds"))))</f>
        <v/>
      </c>
      <c r="F19044">
        <f>IF(B19044="","",1.509*(LN(B19044)^1.084-5.381))</f>
        <v/>
      </c>
      <c r="G19044">
        <f>IF(F19044="","",IF(F19044&lt;0,10*F19044^2,0))</f>
        <v/>
      </c>
      <c r="H19044">
        <f>IF(F19044="","",IF(F19044&gt;0,10*F19044^2,0))</f>
        <v/>
      </c>
    </row>
    <row r="19045">
      <c r="A19045">
        <f>Input!A19045</f>
        <v/>
      </c>
      <c r="B19045">
        <f>IF(ISNUMBER(Input!B19045),IF(AND(Input!B19045&gt;=20,Input!B19045&lt;=700),Input!B19045,""),"")</f>
        <v/>
      </c>
      <c r="C19045">
        <f>IF(B19045="","",INT(A19045))</f>
        <v/>
      </c>
      <c r="D19045">
        <f>IF(B19045="","",HOUR(A19045))</f>
        <v/>
      </c>
      <c r="E19045">
        <f>IF(B19045="","",IF(INPUT!$I$1="","",IF(C19045&lt;(INT(INPUT!$I$1)-INPUT!$I$2),"Off Meds",IF(C19045&lt;=(INT(INPUT!$I$1)+INPUT!$I$2),"Washout","On Meds"))))</f>
        <v/>
      </c>
      <c r="F19045">
        <f>IF(B19045="","",1.509*(LN(B19045)^1.084-5.381))</f>
        <v/>
      </c>
      <c r="G19045">
        <f>IF(F19045="","",IF(F19045&lt;0,10*F19045^2,0))</f>
        <v/>
      </c>
      <c r="H19045">
        <f>IF(F19045="","",IF(F19045&gt;0,10*F19045^2,0))</f>
        <v/>
      </c>
    </row>
    <row r="19046">
      <c r="A19046">
        <f>Input!A19046</f>
        <v/>
      </c>
      <c r="B19046">
        <f>IF(ISNUMBER(Input!B19046),IF(AND(Input!B19046&gt;=20,Input!B19046&lt;=700),Input!B19046,""),"")</f>
        <v/>
      </c>
      <c r="C19046">
        <f>IF(B19046="","",INT(A19046))</f>
        <v/>
      </c>
      <c r="D19046">
        <f>IF(B19046="","",HOUR(A19046))</f>
        <v/>
      </c>
      <c r="E19046">
        <f>IF(B19046="","",IF(INPUT!$I$1="","",IF(C19046&lt;(INT(INPUT!$I$1)-INPUT!$I$2),"Off Meds",IF(C19046&lt;=(INT(INPUT!$I$1)+INPUT!$I$2),"Washout","On Meds"))))</f>
        <v/>
      </c>
      <c r="F19046">
        <f>IF(B19046="","",1.509*(LN(B19046)^1.084-5.381))</f>
        <v/>
      </c>
      <c r="G19046">
        <f>IF(F19046="","",IF(F19046&lt;0,10*F19046^2,0))</f>
        <v/>
      </c>
      <c r="H19046">
        <f>IF(F19046="","",IF(F19046&gt;0,10*F19046^2,0))</f>
        <v/>
      </c>
    </row>
    <row r="19047">
      <c r="A19047">
        <f>Input!A19047</f>
        <v/>
      </c>
      <c r="B19047">
        <f>IF(ISNUMBER(Input!B19047),IF(AND(Input!B19047&gt;=20,Input!B19047&lt;=700),Input!B19047,""),"")</f>
        <v/>
      </c>
      <c r="C19047">
        <f>IF(B19047="","",INT(A19047))</f>
        <v/>
      </c>
      <c r="D19047">
        <f>IF(B19047="","",HOUR(A19047))</f>
        <v/>
      </c>
      <c r="E19047">
        <f>IF(B19047="","",IF(INPUT!$I$1="","",IF(C19047&lt;(INT(INPUT!$I$1)-INPUT!$I$2),"Off Meds",IF(C19047&lt;=(INT(INPUT!$I$1)+INPUT!$I$2),"Washout","On Meds"))))</f>
        <v/>
      </c>
      <c r="F19047">
        <f>IF(B19047="","",1.509*(LN(B19047)^1.084-5.381))</f>
        <v/>
      </c>
      <c r="G19047">
        <f>IF(F19047="","",IF(F19047&lt;0,10*F19047^2,0))</f>
        <v/>
      </c>
      <c r="H19047">
        <f>IF(F19047="","",IF(F19047&gt;0,10*F19047^2,0))</f>
        <v/>
      </c>
    </row>
    <row r="19048">
      <c r="A19048">
        <f>Input!A19048</f>
        <v/>
      </c>
      <c r="B19048">
        <f>IF(ISNUMBER(Input!B19048),IF(AND(Input!B19048&gt;=20,Input!B19048&lt;=700),Input!B19048,""),"")</f>
        <v/>
      </c>
      <c r="C19048">
        <f>IF(B19048="","",INT(A19048))</f>
        <v/>
      </c>
      <c r="D19048">
        <f>IF(B19048="","",HOUR(A19048))</f>
        <v/>
      </c>
      <c r="E19048">
        <f>IF(B19048="","",IF(INPUT!$I$1="","",IF(C19048&lt;(INT(INPUT!$I$1)-INPUT!$I$2),"Off Meds",IF(C19048&lt;=(INT(INPUT!$I$1)+INPUT!$I$2),"Washout","On Meds"))))</f>
        <v/>
      </c>
      <c r="F19048">
        <f>IF(B19048="","",1.509*(LN(B19048)^1.084-5.381))</f>
        <v/>
      </c>
      <c r="G19048">
        <f>IF(F19048="","",IF(F19048&lt;0,10*F19048^2,0))</f>
        <v/>
      </c>
      <c r="H19048">
        <f>IF(F19048="","",IF(F19048&gt;0,10*F19048^2,0))</f>
        <v/>
      </c>
    </row>
    <row r="19049">
      <c r="A19049">
        <f>Input!A19049</f>
        <v/>
      </c>
      <c r="B19049">
        <f>IF(ISNUMBER(Input!B19049),IF(AND(Input!B19049&gt;=20,Input!B19049&lt;=700),Input!B19049,""),"")</f>
        <v/>
      </c>
      <c r="C19049">
        <f>IF(B19049="","",INT(A19049))</f>
        <v/>
      </c>
      <c r="D19049">
        <f>IF(B19049="","",HOUR(A19049))</f>
        <v/>
      </c>
      <c r="E19049">
        <f>IF(B19049="","",IF(INPUT!$I$1="","",IF(C19049&lt;(INT(INPUT!$I$1)-INPUT!$I$2),"Off Meds",IF(C19049&lt;=(INT(INPUT!$I$1)+INPUT!$I$2),"Washout","On Meds"))))</f>
        <v/>
      </c>
      <c r="F19049">
        <f>IF(B19049="","",1.509*(LN(B19049)^1.084-5.381))</f>
        <v/>
      </c>
      <c r="G19049">
        <f>IF(F19049="","",IF(F19049&lt;0,10*F19049^2,0))</f>
        <v/>
      </c>
      <c r="H19049">
        <f>IF(F19049="","",IF(F19049&gt;0,10*F19049^2,0))</f>
        <v/>
      </c>
    </row>
    <row r="19050">
      <c r="A19050">
        <f>Input!A19050</f>
        <v/>
      </c>
      <c r="B19050">
        <f>IF(ISNUMBER(Input!B19050),IF(AND(Input!B19050&gt;=20,Input!B19050&lt;=700),Input!B19050,""),"")</f>
        <v/>
      </c>
      <c r="C19050">
        <f>IF(B19050="","",INT(A19050))</f>
        <v/>
      </c>
      <c r="D19050">
        <f>IF(B19050="","",HOUR(A19050))</f>
        <v/>
      </c>
      <c r="E19050">
        <f>IF(B19050="","",IF(INPUT!$I$1="","",IF(C19050&lt;(INT(INPUT!$I$1)-INPUT!$I$2),"Off Meds",IF(C19050&lt;=(INT(INPUT!$I$1)+INPUT!$I$2),"Washout","On Meds"))))</f>
        <v/>
      </c>
      <c r="F19050">
        <f>IF(B19050="","",1.509*(LN(B19050)^1.084-5.381))</f>
        <v/>
      </c>
      <c r="G19050">
        <f>IF(F19050="","",IF(F19050&lt;0,10*F19050^2,0))</f>
        <v/>
      </c>
      <c r="H19050">
        <f>IF(F19050="","",IF(F19050&gt;0,10*F19050^2,0))</f>
        <v/>
      </c>
    </row>
    <row r="19051">
      <c r="A19051">
        <f>Input!A19051</f>
        <v/>
      </c>
      <c r="B19051">
        <f>IF(ISNUMBER(Input!B19051),IF(AND(Input!B19051&gt;=20,Input!B19051&lt;=700),Input!B19051,""),"")</f>
        <v/>
      </c>
      <c r="C19051">
        <f>IF(B19051="","",INT(A19051))</f>
        <v/>
      </c>
      <c r="D19051">
        <f>IF(B19051="","",HOUR(A19051))</f>
        <v/>
      </c>
      <c r="E19051">
        <f>IF(B19051="","",IF(INPUT!$I$1="","",IF(C19051&lt;(INT(INPUT!$I$1)-INPUT!$I$2),"Off Meds",IF(C19051&lt;=(INT(INPUT!$I$1)+INPUT!$I$2),"Washout","On Meds"))))</f>
        <v/>
      </c>
      <c r="F19051">
        <f>IF(B19051="","",1.509*(LN(B19051)^1.084-5.381))</f>
        <v/>
      </c>
      <c r="G19051">
        <f>IF(F19051="","",IF(F19051&lt;0,10*F19051^2,0))</f>
        <v/>
      </c>
      <c r="H19051">
        <f>IF(F19051="","",IF(F19051&gt;0,10*F19051^2,0))</f>
        <v/>
      </c>
    </row>
    <row r="19052">
      <c r="A19052">
        <f>Input!A19052</f>
        <v/>
      </c>
      <c r="B19052">
        <f>IF(ISNUMBER(Input!B19052),IF(AND(Input!B19052&gt;=20,Input!B19052&lt;=700),Input!B19052,""),"")</f>
        <v/>
      </c>
      <c r="C19052">
        <f>IF(B19052="","",INT(A19052))</f>
        <v/>
      </c>
      <c r="D19052">
        <f>IF(B19052="","",HOUR(A19052))</f>
        <v/>
      </c>
      <c r="E19052">
        <f>IF(B19052="","",IF(INPUT!$I$1="","",IF(C19052&lt;(INT(INPUT!$I$1)-INPUT!$I$2),"Off Meds",IF(C19052&lt;=(INT(INPUT!$I$1)+INPUT!$I$2),"Washout","On Meds"))))</f>
        <v/>
      </c>
      <c r="F19052">
        <f>IF(B19052="","",1.509*(LN(B19052)^1.084-5.381))</f>
        <v/>
      </c>
      <c r="G19052">
        <f>IF(F19052="","",IF(F19052&lt;0,10*F19052^2,0))</f>
        <v/>
      </c>
      <c r="H19052">
        <f>IF(F19052="","",IF(F19052&gt;0,10*F19052^2,0))</f>
        <v/>
      </c>
    </row>
    <row r="19053">
      <c r="A19053">
        <f>Input!A19053</f>
        <v/>
      </c>
      <c r="B19053">
        <f>IF(ISNUMBER(Input!B19053),IF(AND(Input!B19053&gt;=20,Input!B19053&lt;=700),Input!B19053,""),"")</f>
        <v/>
      </c>
      <c r="C19053">
        <f>IF(B19053="","",INT(A19053))</f>
        <v/>
      </c>
      <c r="D19053">
        <f>IF(B19053="","",HOUR(A19053))</f>
        <v/>
      </c>
      <c r="E19053">
        <f>IF(B19053="","",IF(INPUT!$I$1="","",IF(C19053&lt;(INT(INPUT!$I$1)-INPUT!$I$2),"Off Meds",IF(C19053&lt;=(INT(INPUT!$I$1)+INPUT!$I$2),"Washout","On Meds"))))</f>
        <v/>
      </c>
      <c r="F19053">
        <f>IF(B19053="","",1.509*(LN(B19053)^1.084-5.381))</f>
        <v/>
      </c>
      <c r="G19053">
        <f>IF(F19053="","",IF(F19053&lt;0,10*F19053^2,0))</f>
        <v/>
      </c>
      <c r="H19053">
        <f>IF(F19053="","",IF(F19053&gt;0,10*F19053^2,0))</f>
        <v/>
      </c>
    </row>
    <row r="19054">
      <c r="A19054">
        <f>Input!A19054</f>
        <v/>
      </c>
      <c r="B19054">
        <f>IF(ISNUMBER(Input!B19054),IF(AND(Input!B19054&gt;=20,Input!B19054&lt;=700),Input!B19054,""),"")</f>
        <v/>
      </c>
      <c r="C19054">
        <f>IF(B19054="","",INT(A19054))</f>
        <v/>
      </c>
      <c r="D19054">
        <f>IF(B19054="","",HOUR(A19054))</f>
        <v/>
      </c>
      <c r="E19054">
        <f>IF(B19054="","",IF(INPUT!$I$1="","",IF(C19054&lt;(INT(INPUT!$I$1)-INPUT!$I$2),"Off Meds",IF(C19054&lt;=(INT(INPUT!$I$1)+INPUT!$I$2),"Washout","On Meds"))))</f>
        <v/>
      </c>
      <c r="F19054">
        <f>IF(B19054="","",1.509*(LN(B19054)^1.084-5.381))</f>
        <v/>
      </c>
      <c r="G19054">
        <f>IF(F19054="","",IF(F19054&lt;0,10*F19054^2,0))</f>
        <v/>
      </c>
      <c r="H19054">
        <f>IF(F19054="","",IF(F19054&gt;0,10*F19054^2,0))</f>
        <v/>
      </c>
    </row>
    <row r="19055">
      <c r="A19055">
        <f>Input!A19055</f>
        <v/>
      </c>
      <c r="B19055">
        <f>IF(ISNUMBER(Input!B19055),IF(AND(Input!B19055&gt;=20,Input!B19055&lt;=700),Input!B19055,""),"")</f>
        <v/>
      </c>
      <c r="C19055">
        <f>IF(B19055="","",INT(A19055))</f>
        <v/>
      </c>
      <c r="D19055">
        <f>IF(B19055="","",HOUR(A19055))</f>
        <v/>
      </c>
      <c r="E19055">
        <f>IF(B19055="","",IF(INPUT!$I$1="","",IF(C19055&lt;(INT(INPUT!$I$1)-INPUT!$I$2),"Off Meds",IF(C19055&lt;=(INT(INPUT!$I$1)+INPUT!$I$2),"Washout","On Meds"))))</f>
        <v/>
      </c>
      <c r="F19055">
        <f>IF(B19055="","",1.509*(LN(B19055)^1.084-5.381))</f>
        <v/>
      </c>
      <c r="G19055">
        <f>IF(F19055="","",IF(F19055&lt;0,10*F19055^2,0))</f>
        <v/>
      </c>
      <c r="H19055">
        <f>IF(F19055="","",IF(F19055&gt;0,10*F19055^2,0))</f>
        <v/>
      </c>
    </row>
    <row r="19056">
      <c r="A19056">
        <f>Input!A19056</f>
        <v/>
      </c>
      <c r="B19056">
        <f>IF(ISNUMBER(Input!B19056),IF(AND(Input!B19056&gt;=20,Input!B19056&lt;=700),Input!B19056,""),"")</f>
        <v/>
      </c>
      <c r="C19056">
        <f>IF(B19056="","",INT(A19056))</f>
        <v/>
      </c>
      <c r="D19056">
        <f>IF(B19056="","",HOUR(A19056))</f>
        <v/>
      </c>
      <c r="E19056">
        <f>IF(B19056="","",IF(INPUT!$I$1="","",IF(C19056&lt;(INT(INPUT!$I$1)-INPUT!$I$2),"Off Meds",IF(C19056&lt;=(INT(INPUT!$I$1)+INPUT!$I$2),"Washout","On Meds"))))</f>
        <v/>
      </c>
      <c r="F19056">
        <f>IF(B19056="","",1.509*(LN(B19056)^1.084-5.381))</f>
        <v/>
      </c>
      <c r="G19056">
        <f>IF(F19056="","",IF(F19056&lt;0,10*F19056^2,0))</f>
        <v/>
      </c>
      <c r="H19056">
        <f>IF(F19056="","",IF(F19056&gt;0,10*F19056^2,0))</f>
        <v/>
      </c>
    </row>
    <row r="19057">
      <c r="A19057">
        <f>Input!A19057</f>
        <v/>
      </c>
      <c r="B19057">
        <f>IF(ISNUMBER(Input!B19057),IF(AND(Input!B19057&gt;=20,Input!B19057&lt;=700),Input!B19057,""),"")</f>
        <v/>
      </c>
      <c r="C19057">
        <f>IF(B19057="","",INT(A19057))</f>
        <v/>
      </c>
      <c r="D19057">
        <f>IF(B19057="","",HOUR(A19057))</f>
        <v/>
      </c>
      <c r="E19057">
        <f>IF(B19057="","",IF(INPUT!$I$1="","",IF(C19057&lt;(INT(INPUT!$I$1)-INPUT!$I$2),"Off Meds",IF(C19057&lt;=(INT(INPUT!$I$1)+INPUT!$I$2),"Washout","On Meds"))))</f>
        <v/>
      </c>
      <c r="F19057">
        <f>IF(B19057="","",1.509*(LN(B19057)^1.084-5.381))</f>
        <v/>
      </c>
      <c r="G19057">
        <f>IF(F19057="","",IF(F19057&lt;0,10*F19057^2,0))</f>
        <v/>
      </c>
      <c r="H19057">
        <f>IF(F19057="","",IF(F19057&gt;0,10*F19057^2,0))</f>
        <v/>
      </c>
    </row>
    <row r="19058">
      <c r="A19058">
        <f>Input!A19058</f>
        <v/>
      </c>
      <c r="B19058">
        <f>IF(ISNUMBER(Input!B19058),IF(AND(Input!B19058&gt;=20,Input!B19058&lt;=700),Input!B19058,""),"")</f>
        <v/>
      </c>
      <c r="C19058">
        <f>IF(B19058="","",INT(A19058))</f>
        <v/>
      </c>
      <c r="D19058">
        <f>IF(B19058="","",HOUR(A19058))</f>
        <v/>
      </c>
      <c r="E19058">
        <f>IF(B19058="","",IF(INPUT!$I$1="","",IF(C19058&lt;(INT(INPUT!$I$1)-INPUT!$I$2),"Off Meds",IF(C19058&lt;=(INT(INPUT!$I$1)+INPUT!$I$2),"Washout","On Meds"))))</f>
        <v/>
      </c>
      <c r="F19058">
        <f>IF(B19058="","",1.509*(LN(B19058)^1.084-5.381))</f>
        <v/>
      </c>
      <c r="G19058">
        <f>IF(F19058="","",IF(F19058&lt;0,10*F19058^2,0))</f>
        <v/>
      </c>
      <c r="H19058">
        <f>IF(F19058="","",IF(F19058&gt;0,10*F19058^2,0))</f>
        <v/>
      </c>
    </row>
    <row r="19059">
      <c r="A19059">
        <f>Input!A19059</f>
        <v/>
      </c>
      <c r="B19059">
        <f>IF(ISNUMBER(Input!B19059),IF(AND(Input!B19059&gt;=20,Input!B19059&lt;=700),Input!B19059,""),"")</f>
        <v/>
      </c>
      <c r="C19059">
        <f>IF(B19059="","",INT(A19059))</f>
        <v/>
      </c>
      <c r="D19059">
        <f>IF(B19059="","",HOUR(A19059))</f>
        <v/>
      </c>
      <c r="E19059">
        <f>IF(B19059="","",IF(INPUT!$I$1="","",IF(C19059&lt;(INT(INPUT!$I$1)-INPUT!$I$2),"Off Meds",IF(C19059&lt;=(INT(INPUT!$I$1)+INPUT!$I$2),"Washout","On Meds"))))</f>
        <v/>
      </c>
      <c r="F19059">
        <f>IF(B19059="","",1.509*(LN(B19059)^1.084-5.381))</f>
        <v/>
      </c>
      <c r="G19059">
        <f>IF(F19059="","",IF(F19059&lt;0,10*F19059^2,0))</f>
        <v/>
      </c>
      <c r="H19059">
        <f>IF(F19059="","",IF(F19059&gt;0,10*F19059^2,0))</f>
        <v/>
      </c>
    </row>
    <row r="19060">
      <c r="A19060">
        <f>Input!A19060</f>
        <v/>
      </c>
      <c r="B19060">
        <f>IF(ISNUMBER(Input!B19060),IF(AND(Input!B19060&gt;=20,Input!B19060&lt;=700),Input!B19060,""),"")</f>
        <v/>
      </c>
      <c r="C19060">
        <f>IF(B19060="","",INT(A19060))</f>
        <v/>
      </c>
      <c r="D19060">
        <f>IF(B19060="","",HOUR(A19060))</f>
        <v/>
      </c>
      <c r="E19060">
        <f>IF(B19060="","",IF(INPUT!$I$1="","",IF(C19060&lt;(INT(INPUT!$I$1)-INPUT!$I$2),"Off Meds",IF(C19060&lt;=(INT(INPUT!$I$1)+INPUT!$I$2),"Washout","On Meds"))))</f>
        <v/>
      </c>
      <c r="F19060">
        <f>IF(B19060="","",1.509*(LN(B19060)^1.084-5.381))</f>
        <v/>
      </c>
      <c r="G19060">
        <f>IF(F19060="","",IF(F19060&lt;0,10*F19060^2,0))</f>
        <v/>
      </c>
      <c r="H19060">
        <f>IF(F19060="","",IF(F19060&gt;0,10*F19060^2,0))</f>
        <v/>
      </c>
    </row>
    <row r="19061">
      <c r="A19061">
        <f>Input!A19061</f>
        <v/>
      </c>
      <c r="B19061">
        <f>IF(ISNUMBER(Input!B19061),IF(AND(Input!B19061&gt;=20,Input!B19061&lt;=700),Input!B19061,""),"")</f>
        <v/>
      </c>
      <c r="C19061">
        <f>IF(B19061="","",INT(A19061))</f>
        <v/>
      </c>
      <c r="D19061">
        <f>IF(B19061="","",HOUR(A19061))</f>
        <v/>
      </c>
      <c r="E19061">
        <f>IF(B19061="","",IF(INPUT!$I$1="","",IF(C19061&lt;(INT(INPUT!$I$1)-INPUT!$I$2),"Off Meds",IF(C19061&lt;=(INT(INPUT!$I$1)+INPUT!$I$2),"Washout","On Meds"))))</f>
        <v/>
      </c>
      <c r="F19061">
        <f>IF(B19061="","",1.509*(LN(B19061)^1.084-5.381))</f>
        <v/>
      </c>
      <c r="G19061">
        <f>IF(F19061="","",IF(F19061&lt;0,10*F19061^2,0))</f>
        <v/>
      </c>
      <c r="H19061">
        <f>IF(F19061="","",IF(F19061&gt;0,10*F19061^2,0))</f>
        <v/>
      </c>
    </row>
    <row r="19062">
      <c r="A19062">
        <f>Input!A19062</f>
        <v/>
      </c>
      <c r="B19062">
        <f>IF(ISNUMBER(Input!B19062),IF(AND(Input!B19062&gt;=20,Input!B19062&lt;=700),Input!B19062,""),"")</f>
        <v/>
      </c>
      <c r="C19062">
        <f>IF(B19062="","",INT(A19062))</f>
        <v/>
      </c>
      <c r="D19062">
        <f>IF(B19062="","",HOUR(A19062))</f>
        <v/>
      </c>
      <c r="E19062">
        <f>IF(B19062="","",IF(INPUT!$I$1="","",IF(C19062&lt;(INT(INPUT!$I$1)-INPUT!$I$2),"Off Meds",IF(C19062&lt;=(INT(INPUT!$I$1)+INPUT!$I$2),"Washout","On Meds"))))</f>
        <v/>
      </c>
      <c r="F19062">
        <f>IF(B19062="","",1.509*(LN(B19062)^1.084-5.381))</f>
        <v/>
      </c>
      <c r="G19062">
        <f>IF(F19062="","",IF(F19062&lt;0,10*F19062^2,0))</f>
        <v/>
      </c>
      <c r="H19062">
        <f>IF(F19062="","",IF(F19062&gt;0,10*F19062^2,0))</f>
        <v/>
      </c>
    </row>
    <row r="19063">
      <c r="A19063">
        <f>Input!A19063</f>
        <v/>
      </c>
      <c r="B19063">
        <f>IF(ISNUMBER(Input!B19063),IF(AND(Input!B19063&gt;=20,Input!B19063&lt;=700),Input!B19063,""),"")</f>
        <v/>
      </c>
      <c r="C19063">
        <f>IF(B19063="","",INT(A19063))</f>
        <v/>
      </c>
      <c r="D19063">
        <f>IF(B19063="","",HOUR(A19063))</f>
        <v/>
      </c>
      <c r="E19063">
        <f>IF(B19063="","",IF(INPUT!$I$1="","",IF(C19063&lt;(INT(INPUT!$I$1)-INPUT!$I$2),"Off Meds",IF(C19063&lt;=(INT(INPUT!$I$1)+INPUT!$I$2),"Washout","On Meds"))))</f>
        <v/>
      </c>
      <c r="F19063">
        <f>IF(B19063="","",1.509*(LN(B19063)^1.084-5.381))</f>
        <v/>
      </c>
      <c r="G19063">
        <f>IF(F19063="","",IF(F19063&lt;0,10*F19063^2,0))</f>
        <v/>
      </c>
      <c r="H19063">
        <f>IF(F19063="","",IF(F19063&gt;0,10*F19063^2,0))</f>
        <v/>
      </c>
    </row>
    <row r="19064">
      <c r="A19064">
        <f>Input!A19064</f>
        <v/>
      </c>
      <c r="B19064">
        <f>IF(ISNUMBER(Input!B19064),IF(AND(Input!B19064&gt;=20,Input!B19064&lt;=700),Input!B19064,""),"")</f>
        <v/>
      </c>
      <c r="C19064">
        <f>IF(B19064="","",INT(A19064))</f>
        <v/>
      </c>
      <c r="D19064">
        <f>IF(B19064="","",HOUR(A19064))</f>
        <v/>
      </c>
      <c r="E19064">
        <f>IF(B19064="","",IF(INPUT!$I$1="","",IF(C19064&lt;(INT(INPUT!$I$1)-INPUT!$I$2),"Off Meds",IF(C19064&lt;=(INT(INPUT!$I$1)+INPUT!$I$2),"Washout","On Meds"))))</f>
        <v/>
      </c>
      <c r="F19064">
        <f>IF(B19064="","",1.509*(LN(B19064)^1.084-5.381))</f>
        <v/>
      </c>
      <c r="G19064">
        <f>IF(F19064="","",IF(F19064&lt;0,10*F19064^2,0))</f>
        <v/>
      </c>
      <c r="H19064">
        <f>IF(F19064="","",IF(F19064&gt;0,10*F19064^2,0))</f>
        <v/>
      </c>
    </row>
    <row r="19065">
      <c r="A19065">
        <f>Input!A19065</f>
        <v/>
      </c>
      <c r="B19065">
        <f>IF(ISNUMBER(Input!B19065),IF(AND(Input!B19065&gt;=20,Input!B19065&lt;=700),Input!B19065,""),"")</f>
        <v/>
      </c>
      <c r="C19065">
        <f>IF(B19065="","",INT(A19065))</f>
        <v/>
      </c>
      <c r="D19065">
        <f>IF(B19065="","",HOUR(A19065))</f>
        <v/>
      </c>
      <c r="E19065">
        <f>IF(B19065="","",IF(INPUT!$I$1="","",IF(C19065&lt;(INT(INPUT!$I$1)-INPUT!$I$2),"Off Meds",IF(C19065&lt;=(INT(INPUT!$I$1)+INPUT!$I$2),"Washout","On Meds"))))</f>
        <v/>
      </c>
      <c r="F19065">
        <f>IF(B19065="","",1.509*(LN(B19065)^1.084-5.381))</f>
        <v/>
      </c>
      <c r="G19065">
        <f>IF(F19065="","",IF(F19065&lt;0,10*F19065^2,0))</f>
        <v/>
      </c>
      <c r="H19065">
        <f>IF(F19065="","",IF(F19065&gt;0,10*F19065^2,0))</f>
        <v/>
      </c>
    </row>
    <row r="19066">
      <c r="A19066">
        <f>Input!A19066</f>
        <v/>
      </c>
      <c r="B19066">
        <f>IF(ISNUMBER(Input!B19066),IF(AND(Input!B19066&gt;=20,Input!B19066&lt;=700),Input!B19066,""),"")</f>
        <v/>
      </c>
      <c r="C19066">
        <f>IF(B19066="","",INT(A19066))</f>
        <v/>
      </c>
      <c r="D19066">
        <f>IF(B19066="","",HOUR(A19066))</f>
        <v/>
      </c>
      <c r="E19066">
        <f>IF(B19066="","",IF(INPUT!$I$1="","",IF(C19066&lt;(INT(INPUT!$I$1)-INPUT!$I$2),"Off Meds",IF(C19066&lt;=(INT(INPUT!$I$1)+INPUT!$I$2),"Washout","On Meds"))))</f>
        <v/>
      </c>
      <c r="F19066">
        <f>IF(B19066="","",1.509*(LN(B19066)^1.084-5.381))</f>
        <v/>
      </c>
      <c r="G19066">
        <f>IF(F19066="","",IF(F19066&lt;0,10*F19066^2,0))</f>
        <v/>
      </c>
      <c r="H19066">
        <f>IF(F19066="","",IF(F19066&gt;0,10*F19066^2,0))</f>
        <v/>
      </c>
    </row>
    <row r="19067">
      <c r="A19067">
        <f>Input!A19067</f>
        <v/>
      </c>
      <c r="B19067">
        <f>IF(ISNUMBER(Input!B19067),IF(AND(Input!B19067&gt;=20,Input!B19067&lt;=700),Input!B19067,""),"")</f>
        <v/>
      </c>
      <c r="C19067">
        <f>IF(B19067="","",INT(A19067))</f>
        <v/>
      </c>
      <c r="D19067">
        <f>IF(B19067="","",HOUR(A19067))</f>
        <v/>
      </c>
      <c r="E19067">
        <f>IF(B19067="","",IF(INPUT!$I$1="","",IF(C19067&lt;(INT(INPUT!$I$1)-INPUT!$I$2),"Off Meds",IF(C19067&lt;=(INT(INPUT!$I$1)+INPUT!$I$2),"Washout","On Meds"))))</f>
        <v/>
      </c>
      <c r="F19067">
        <f>IF(B19067="","",1.509*(LN(B19067)^1.084-5.381))</f>
        <v/>
      </c>
      <c r="G19067">
        <f>IF(F19067="","",IF(F19067&lt;0,10*F19067^2,0))</f>
        <v/>
      </c>
      <c r="H19067">
        <f>IF(F19067="","",IF(F19067&gt;0,10*F19067^2,0))</f>
        <v/>
      </c>
    </row>
    <row r="19068">
      <c r="A19068">
        <f>Input!A19068</f>
        <v/>
      </c>
      <c r="B19068">
        <f>IF(ISNUMBER(Input!B19068),IF(AND(Input!B19068&gt;=20,Input!B19068&lt;=700),Input!B19068,""),"")</f>
        <v/>
      </c>
      <c r="C19068">
        <f>IF(B19068="","",INT(A19068))</f>
        <v/>
      </c>
      <c r="D19068">
        <f>IF(B19068="","",HOUR(A19068))</f>
        <v/>
      </c>
      <c r="E19068">
        <f>IF(B19068="","",IF(INPUT!$I$1="","",IF(C19068&lt;(INT(INPUT!$I$1)-INPUT!$I$2),"Off Meds",IF(C19068&lt;=(INT(INPUT!$I$1)+INPUT!$I$2),"Washout","On Meds"))))</f>
        <v/>
      </c>
      <c r="F19068">
        <f>IF(B19068="","",1.509*(LN(B19068)^1.084-5.381))</f>
        <v/>
      </c>
      <c r="G19068">
        <f>IF(F19068="","",IF(F19068&lt;0,10*F19068^2,0))</f>
        <v/>
      </c>
      <c r="H19068">
        <f>IF(F19068="","",IF(F19068&gt;0,10*F19068^2,0))</f>
        <v/>
      </c>
    </row>
    <row r="19069">
      <c r="A19069">
        <f>Input!A19069</f>
        <v/>
      </c>
      <c r="B19069">
        <f>IF(ISNUMBER(Input!B19069),IF(AND(Input!B19069&gt;=20,Input!B19069&lt;=700),Input!B19069,""),"")</f>
        <v/>
      </c>
      <c r="C19069">
        <f>IF(B19069="","",INT(A19069))</f>
        <v/>
      </c>
      <c r="D19069">
        <f>IF(B19069="","",HOUR(A19069))</f>
        <v/>
      </c>
      <c r="E19069">
        <f>IF(B19069="","",IF(INPUT!$I$1="","",IF(C19069&lt;(INT(INPUT!$I$1)-INPUT!$I$2),"Off Meds",IF(C19069&lt;=(INT(INPUT!$I$1)+INPUT!$I$2),"Washout","On Meds"))))</f>
        <v/>
      </c>
      <c r="F19069">
        <f>IF(B19069="","",1.509*(LN(B19069)^1.084-5.381))</f>
        <v/>
      </c>
      <c r="G19069">
        <f>IF(F19069="","",IF(F19069&lt;0,10*F19069^2,0))</f>
        <v/>
      </c>
      <c r="H19069">
        <f>IF(F19069="","",IF(F19069&gt;0,10*F19069^2,0))</f>
        <v/>
      </c>
    </row>
    <row r="19070">
      <c r="A19070">
        <f>Input!A19070</f>
        <v/>
      </c>
      <c r="B19070">
        <f>IF(ISNUMBER(Input!B19070),IF(AND(Input!B19070&gt;=20,Input!B19070&lt;=700),Input!B19070,""),"")</f>
        <v/>
      </c>
      <c r="C19070">
        <f>IF(B19070="","",INT(A19070))</f>
        <v/>
      </c>
      <c r="D19070">
        <f>IF(B19070="","",HOUR(A19070))</f>
        <v/>
      </c>
      <c r="E19070">
        <f>IF(B19070="","",IF(INPUT!$I$1="","",IF(C19070&lt;(INT(INPUT!$I$1)-INPUT!$I$2),"Off Meds",IF(C19070&lt;=(INT(INPUT!$I$1)+INPUT!$I$2),"Washout","On Meds"))))</f>
        <v/>
      </c>
      <c r="F19070">
        <f>IF(B19070="","",1.509*(LN(B19070)^1.084-5.381))</f>
        <v/>
      </c>
      <c r="G19070">
        <f>IF(F19070="","",IF(F19070&lt;0,10*F19070^2,0))</f>
        <v/>
      </c>
      <c r="H19070">
        <f>IF(F19070="","",IF(F19070&gt;0,10*F19070^2,0))</f>
        <v/>
      </c>
    </row>
    <row r="19071">
      <c r="A19071">
        <f>Input!A19071</f>
        <v/>
      </c>
      <c r="B19071">
        <f>IF(ISNUMBER(Input!B19071),IF(AND(Input!B19071&gt;=20,Input!B19071&lt;=700),Input!B19071,""),"")</f>
        <v/>
      </c>
      <c r="C19071">
        <f>IF(B19071="","",INT(A19071))</f>
        <v/>
      </c>
      <c r="D19071">
        <f>IF(B19071="","",HOUR(A19071))</f>
        <v/>
      </c>
      <c r="E19071">
        <f>IF(B19071="","",IF(INPUT!$I$1="","",IF(C19071&lt;(INT(INPUT!$I$1)-INPUT!$I$2),"Off Meds",IF(C19071&lt;=(INT(INPUT!$I$1)+INPUT!$I$2),"Washout","On Meds"))))</f>
        <v/>
      </c>
      <c r="F19071">
        <f>IF(B19071="","",1.509*(LN(B19071)^1.084-5.381))</f>
        <v/>
      </c>
      <c r="G19071">
        <f>IF(F19071="","",IF(F19071&lt;0,10*F19071^2,0))</f>
        <v/>
      </c>
      <c r="H19071">
        <f>IF(F19071="","",IF(F19071&gt;0,10*F19071^2,0))</f>
        <v/>
      </c>
    </row>
    <row r="19072">
      <c r="A19072">
        <f>Input!A19072</f>
        <v/>
      </c>
      <c r="B19072">
        <f>IF(ISNUMBER(Input!B19072),IF(AND(Input!B19072&gt;=20,Input!B19072&lt;=700),Input!B19072,""),"")</f>
        <v/>
      </c>
      <c r="C19072">
        <f>IF(B19072="","",INT(A19072))</f>
        <v/>
      </c>
      <c r="D19072">
        <f>IF(B19072="","",HOUR(A19072))</f>
        <v/>
      </c>
      <c r="E19072">
        <f>IF(B19072="","",IF(INPUT!$I$1="","",IF(C19072&lt;(INT(INPUT!$I$1)-INPUT!$I$2),"Off Meds",IF(C19072&lt;=(INT(INPUT!$I$1)+INPUT!$I$2),"Washout","On Meds"))))</f>
        <v/>
      </c>
      <c r="F19072">
        <f>IF(B19072="","",1.509*(LN(B19072)^1.084-5.381))</f>
        <v/>
      </c>
      <c r="G19072">
        <f>IF(F19072="","",IF(F19072&lt;0,10*F19072^2,0))</f>
        <v/>
      </c>
      <c r="H19072">
        <f>IF(F19072="","",IF(F19072&gt;0,10*F19072^2,0))</f>
        <v/>
      </c>
    </row>
    <row r="19073">
      <c r="A19073">
        <f>Input!A19073</f>
        <v/>
      </c>
      <c r="B19073">
        <f>IF(ISNUMBER(Input!B19073),IF(AND(Input!B19073&gt;=20,Input!B19073&lt;=700),Input!B19073,""),"")</f>
        <v/>
      </c>
      <c r="C19073">
        <f>IF(B19073="","",INT(A19073))</f>
        <v/>
      </c>
      <c r="D19073">
        <f>IF(B19073="","",HOUR(A19073))</f>
        <v/>
      </c>
      <c r="E19073">
        <f>IF(B19073="","",IF(INPUT!$I$1="","",IF(C19073&lt;(INT(INPUT!$I$1)-INPUT!$I$2),"Off Meds",IF(C19073&lt;=(INT(INPUT!$I$1)+INPUT!$I$2),"Washout","On Meds"))))</f>
        <v/>
      </c>
      <c r="F19073">
        <f>IF(B19073="","",1.509*(LN(B19073)^1.084-5.381))</f>
        <v/>
      </c>
      <c r="G19073">
        <f>IF(F19073="","",IF(F19073&lt;0,10*F19073^2,0))</f>
        <v/>
      </c>
      <c r="H19073">
        <f>IF(F19073="","",IF(F19073&gt;0,10*F19073^2,0))</f>
        <v/>
      </c>
    </row>
    <row r="19074">
      <c r="A19074">
        <f>Input!A19074</f>
        <v/>
      </c>
      <c r="B19074">
        <f>IF(ISNUMBER(Input!B19074),IF(AND(Input!B19074&gt;=20,Input!B19074&lt;=700),Input!B19074,""),"")</f>
        <v/>
      </c>
      <c r="C19074">
        <f>IF(B19074="","",INT(A19074))</f>
        <v/>
      </c>
      <c r="D19074">
        <f>IF(B19074="","",HOUR(A19074))</f>
        <v/>
      </c>
      <c r="E19074">
        <f>IF(B19074="","",IF(INPUT!$I$1="","",IF(C19074&lt;(INT(INPUT!$I$1)-INPUT!$I$2),"Off Meds",IF(C19074&lt;=(INT(INPUT!$I$1)+INPUT!$I$2),"Washout","On Meds"))))</f>
        <v/>
      </c>
      <c r="F19074">
        <f>IF(B19074="","",1.509*(LN(B19074)^1.084-5.381))</f>
        <v/>
      </c>
      <c r="G19074">
        <f>IF(F19074="","",IF(F19074&lt;0,10*F19074^2,0))</f>
        <v/>
      </c>
      <c r="H19074">
        <f>IF(F19074="","",IF(F19074&gt;0,10*F19074^2,0))</f>
        <v/>
      </c>
    </row>
    <row r="19075">
      <c r="A19075">
        <f>Input!A19075</f>
        <v/>
      </c>
      <c r="B19075">
        <f>IF(ISNUMBER(Input!B19075),IF(AND(Input!B19075&gt;=20,Input!B19075&lt;=700),Input!B19075,""),"")</f>
        <v/>
      </c>
      <c r="C19075">
        <f>IF(B19075="","",INT(A19075))</f>
        <v/>
      </c>
      <c r="D19075">
        <f>IF(B19075="","",HOUR(A19075))</f>
        <v/>
      </c>
      <c r="E19075">
        <f>IF(B19075="","",IF(INPUT!$I$1="","",IF(C19075&lt;(INT(INPUT!$I$1)-INPUT!$I$2),"Off Meds",IF(C19075&lt;=(INT(INPUT!$I$1)+INPUT!$I$2),"Washout","On Meds"))))</f>
        <v/>
      </c>
      <c r="F19075">
        <f>IF(B19075="","",1.509*(LN(B19075)^1.084-5.381))</f>
        <v/>
      </c>
      <c r="G19075">
        <f>IF(F19075="","",IF(F19075&lt;0,10*F19075^2,0))</f>
        <v/>
      </c>
      <c r="H19075">
        <f>IF(F19075="","",IF(F19075&gt;0,10*F19075^2,0))</f>
        <v/>
      </c>
    </row>
    <row r="19076">
      <c r="A19076">
        <f>Input!A19076</f>
        <v/>
      </c>
      <c r="B19076">
        <f>IF(ISNUMBER(Input!B19076),IF(AND(Input!B19076&gt;=20,Input!B19076&lt;=700),Input!B19076,""),"")</f>
        <v/>
      </c>
      <c r="C19076">
        <f>IF(B19076="","",INT(A19076))</f>
        <v/>
      </c>
      <c r="D19076">
        <f>IF(B19076="","",HOUR(A19076))</f>
        <v/>
      </c>
      <c r="E19076">
        <f>IF(B19076="","",IF(INPUT!$I$1="","",IF(C19076&lt;(INT(INPUT!$I$1)-INPUT!$I$2),"Off Meds",IF(C19076&lt;=(INT(INPUT!$I$1)+INPUT!$I$2),"Washout","On Meds"))))</f>
        <v/>
      </c>
      <c r="F19076">
        <f>IF(B19076="","",1.509*(LN(B19076)^1.084-5.381))</f>
        <v/>
      </c>
      <c r="G19076">
        <f>IF(F19076="","",IF(F19076&lt;0,10*F19076^2,0))</f>
        <v/>
      </c>
      <c r="H19076">
        <f>IF(F19076="","",IF(F19076&gt;0,10*F19076^2,0))</f>
        <v/>
      </c>
    </row>
    <row r="19077">
      <c r="A19077">
        <f>Input!A19077</f>
        <v/>
      </c>
      <c r="B19077">
        <f>IF(ISNUMBER(Input!B19077),IF(AND(Input!B19077&gt;=20,Input!B19077&lt;=700),Input!B19077,""),"")</f>
        <v/>
      </c>
      <c r="C19077">
        <f>IF(B19077="","",INT(A19077))</f>
        <v/>
      </c>
      <c r="D19077">
        <f>IF(B19077="","",HOUR(A19077))</f>
        <v/>
      </c>
      <c r="E19077">
        <f>IF(B19077="","",IF(INPUT!$I$1="","",IF(C19077&lt;(INT(INPUT!$I$1)-INPUT!$I$2),"Off Meds",IF(C19077&lt;=(INT(INPUT!$I$1)+INPUT!$I$2),"Washout","On Meds"))))</f>
        <v/>
      </c>
      <c r="F19077">
        <f>IF(B19077="","",1.509*(LN(B19077)^1.084-5.381))</f>
        <v/>
      </c>
      <c r="G19077">
        <f>IF(F19077="","",IF(F19077&lt;0,10*F19077^2,0))</f>
        <v/>
      </c>
      <c r="H19077">
        <f>IF(F19077="","",IF(F19077&gt;0,10*F19077^2,0))</f>
        <v/>
      </c>
    </row>
    <row r="19078">
      <c r="A19078">
        <f>Input!A19078</f>
        <v/>
      </c>
      <c r="B19078">
        <f>IF(ISNUMBER(Input!B19078),IF(AND(Input!B19078&gt;=20,Input!B19078&lt;=700),Input!B19078,""),"")</f>
        <v/>
      </c>
      <c r="C19078">
        <f>IF(B19078="","",INT(A19078))</f>
        <v/>
      </c>
      <c r="D19078">
        <f>IF(B19078="","",HOUR(A19078))</f>
        <v/>
      </c>
      <c r="E19078">
        <f>IF(B19078="","",IF(INPUT!$I$1="","",IF(C19078&lt;(INT(INPUT!$I$1)-INPUT!$I$2),"Off Meds",IF(C19078&lt;=(INT(INPUT!$I$1)+INPUT!$I$2),"Washout","On Meds"))))</f>
        <v/>
      </c>
      <c r="F19078">
        <f>IF(B19078="","",1.509*(LN(B19078)^1.084-5.381))</f>
        <v/>
      </c>
      <c r="G19078">
        <f>IF(F19078="","",IF(F19078&lt;0,10*F19078^2,0))</f>
        <v/>
      </c>
      <c r="H19078">
        <f>IF(F19078="","",IF(F19078&gt;0,10*F19078^2,0))</f>
        <v/>
      </c>
    </row>
    <row r="19079">
      <c r="A19079">
        <f>Input!A19079</f>
        <v/>
      </c>
      <c r="B19079">
        <f>IF(ISNUMBER(Input!B19079),IF(AND(Input!B19079&gt;=20,Input!B19079&lt;=700),Input!B19079,""),"")</f>
        <v/>
      </c>
      <c r="C19079">
        <f>IF(B19079="","",INT(A19079))</f>
        <v/>
      </c>
      <c r="D19079">
        <f>IF(B19079="","",HOUR(A19079))</f>
        <v/>
      </c>
      <c r="E19079">
        <f>IF(B19079="","",IF(INPUT!$I$1="","",IF(C19079&lt;(INT(INPUT!$I$1)-INPUT!$I$2),"Off Meds",IF(C19079&lt;=(INT(INPUT!$I$1)+INPUT!$I$2),"Washout","On Meds"))))</f>
        <v/>
      </c>
      <c r="F19079">
        <f>IF(B19079="","",1.509*(LN(B19079)^1.084-5.381))</f>
        <v/>
      </c>
      <c r="G19079">
        <f>IF(F19079="","",IF(F19079&lt;0,10*F19079^2,0))</f>
        <v/>
      </c>
      <c r="H19079">
        <f>IF(F19079="","",IF(F19079&gt;0,10*F19079^2,0))</f>
        <v/>
      </c>
    </row>
    <row r="19080">
      <c r="A19080">
        <f>Input!A19080</f>
        <v/>
      </c>
      <c r="B19080">
        <f>IF(ISNUMBER(Input!B19080),IF(AND(Input!B19080&gt;=20,Input!B19080&lt;=700),Input!B19080,""),"")</f>
        <v/>
      </c>
      <c r="C19080">
        <f>IF(B19080="","",INT(A19080))</f>
        <v/>
      </c>
      <c r="D19080">
        <f>IF(B19080="","",HOUR(A19080))</f>
        <v/>
      </c>
      <c r="E19080">
        <f>IF(B19080="","",IF(INPUT!$I$1="","",IF(C19080&lt;(INT(INPUT!$I$1)-INPUT!$I$2),"Off Meds",IF(C19080&lt;=(INT(INPUT!$I$1)+INPUT!$I$2),"Washout","On Meds"))))</f>
        <v/>
      </c>
      <c r="F19080">
        <f>IF(B19080="","",1.509*(LN(B19080)^1.084-5.381))</f>
        <v/>
      </c>
      <c r="G19080">
        <f>IF(F19080="","",IF(F19080&lt;0,10*F19080^2,0))</f>
        <v/>
      </c>
      <c r="H19080">
        <f>IF(F19080="","",IF(F19080&gt;0,10*F19080^2,0))</f>
        <v/>
      </c>
    </row>
    <row r="19081">
      <c r="A19081">
        <f>Input!A19081</f>
        <v/>
      </c>
      <c r="B19081">
        <f>IF(ISNUMBER(Input!B19081),IF(AND(Input!B19081&gt;=20,Input!B19081&lt;=700),Input!B19081,""),"")</f>
        <v/>
      </c>
      <c r="C19081">
        <f>IF(B19081="","",INT(A19081))</f>
        <v/>
      </c>
      <c r="D19081">
        <f>IF(B19081="","",HOUR(A19081))</f>
        <v/>
      </c>
      <c r="E19081">
        <f>IF(B19081="","",IF(INPUT!$I$1="","",IF(C19081&lt;(INT(INPUT!$I$1)-INPUT!$I$2),"Off Meds",IF(C19081&lt;=(INT(INPUT!$I$1)+INPUT!$I$2),"Washout","On Meds"))))</f>
        <v/>
      </c>
      <c r="F19081">
        <f>IF(B19081="","",1.509*(LN(B19081)^1.084-5.381))</f>
        <v/>
      </c>
      <c r="G19081">
        <f>IF(F19081="","",IF(F19081&lt;0,10*F19081^2,0))</f>
        <v/>
      </c>
      <c r="H19081">
        <f>IF(F19081="","",IF(F19081&gt;0,10*F19081^2,0))</f>
        <v/>
      </c>
    </row>
    <row r="19082">
      <c r="A19082">
        <f>Input!A19082</f>
        <v/>
      </c>
      <c r="B19082">
        <f>IF(ISNUMBER(Input!B19082),IF(AND(Input!B19082&gt;=20,Input!B19082&lt;=700),Input!B19082,""),"")</f>
        <v/>
      </c>
      <c r="C19082">
        <f>IF(B19082="","",INT(A19082))</f>
        <v/>
      </c>
      <c r="D19082">
        <f>IF(B19082="","",HOUR(A19082))</f>
        <v/>
      </c>
      <c r="E19082">
        <f>IF(B19082="","",IF(INPUT!$I$1="","",IF(C19082&lt;(INT(INPUT!$I$1)-INPUT!$I$2),"Off Meds",IF(C19082&lt;=(INT(INPUT!$I$1)+INPUT!$I$2),"Washout","On Meds"))))</f>
        <v/>
      </c>
      <c r="F19082">
        <f>IF(B19082="","",1.509*(LN(B19082)^1.084-5.381))</f>
        <v/>
      </c>
      <c r="G19082">
        <f>IF(F19082="","",IF(F19082&lt;0,10*F19082^2,0))</f>
        <v/>
      </c>
      <c r="H19082">
        <f>IF(F19082="","",IF(F19082&gt;0,10*F19082^2,0))</f>
        <v/>
      </c>
    </row>
    <row r="19083">
      <c r="A19083">
        <f>Input!A19083</f>
        <v/>
      </c>
      <c r="B19083">
        <f>IF(ISNUMBER(Input!B19083),IF(AND(Input!B19083&gt;=20,Input!B19083&lt;=700),Input!B19083,""),"")</f>
        <v/>
      </c>
      <c r="C19083">
        <f>IF(B19083="","",INT(A19083))</f>
        <v/>
      </c>
      <c r="D19083">
        <f>IF(B19083="","",HOUR(A19083))</f>
        <v/>
      </c>
      <c r="E19083">
        <f>IF(B19083="","",IF(INPUT!$I$1="","",IF(C19083&lt;(INT(INPUT!$I$1)-INPUT!$I$2),"Off Meds",IF(C19083&lt;=(INT(INPUT!$I$1)+INPUT!$I$2),"Washout","On Meds"))))</f>
        <v/>
      </c>
      <c r="F19083">
        <f>IF(B19083="","",1.509*(LN(B19083)^1.084-5.381))</f>
        <v/>
      </c>
      <c r="G19083">
        <f>IF(F19083="","",IF(F19083&lt;0,10*F19083^2,0))</f>
        <v/>
      </c>
      <c r="H19083">
        <f>IF(F19083="","",IF(F19083&gt;0,10*F19083^2,0))</f>
        <v/>
      </c>
    </row>
    <row r="19084">
      <c r="A19084">
        <f>Input!A19084</f>
        <v/>
      </c>
      <c r="B19084">
        <f>IF(ISNUMBER(Input!B19084),IF(AND(Input!B19084&gt;=20,Input!B19084&lt;=700),Input!B19084,""),"")</f>
        <v/>
      </c>
      <c r="C19084">
        <f>IF(B19084="","",INT(A19084))</f>
        <v/>
      </c>
      <c r="D19084">
        <f>IF(B19084="","",HOUR(A19084))</f>
        <v/>
      </c>
      <c r="E19084">
        <f>IF(B19084="","",IF(INPUT!$I$1="","",IF(C19084&lt;(INT(INPUT!$I$1)-INPUT!$I$2),"Off Meds",IF(C19084&lt;=(INT(INPUT!$I$1)+INPUT!$I$2),"Washout","On Meds"))))</f>
        <v/>
      </c>
      <c r="F19084">
        <f>IF(B19084="","",1.509*(LN(B19084)^1.084-5.381))</f>
        <v/>
      </c>
      <c r="G19084">
        <f>IF(F19084="","",IF(F19084&lt;0,10*F19084^2,0))</f>
        <v/>
      </c>
      <c r="H19084">
        <f>IF(F19084="","",IF(F19084&gt;0,10*F19084^2,0))</f>
        <v/>
      </c>
    </row>
    <row r="19085">
      <c r="A19085">
        <f>Input!A19085</f>
        <v/>
      </c>
      <c r="B19085">
        <f>IF(ISNUMBER(Input!B19085),IF(AND(Input!B19085&gt;=20,Input!B19085&lt;=700),Input!B19085,""),"")</f>
        <v/>
      </c>
      <c r="C19085">
        <f>IF(B19085="","",INT(A19085))</f>
        <v/>
      </c>
      <c r="D19085">
        <f>IF(B19085="","",HOUR(A19085))</f>
        <v/>
      </c>
      <c r="E19085">
        <f>IF(B19085="","",IF(INPUT!$I$1="","",IF(C19085&lt;(INT(INPUT!$I$1)-INPUT!$I$2),"Off Meds",IF(C19085&lt;=(INT(INPUT!$I$1)+INPUT!$I$2),"Washout","On Meds"))))</f>
        <v/>
      </c>
      <c r="F19085">
        <f>IF(B19085="","",1.509*(LN(B19085)^1.084-5.381))</f>
        <v/>
      </c>
      <c r="G19085">
        <f>IF(F19085="","",IF(F19085&lt;0,10*F19085^2,0))</f>
        <v/>
      </c>
      <c r="H19085">
        <f>IF(F19085="","",IF(F19085&gt;0,10*F19085^2,0))</f>
        <v/>
      </c>
    </row>
    <row r="19086">
      <c r="A19086">
        <f>Input!A19086</f>
        <v/>
      </c>
      <c r="B19086">
        <f>IF(ISNUMBER(Input!B19086),IF(AND(Input!B19086&gt;=20,Input!B19086&lt;=700),Input!B19086,""),"")</f>
        <v/>
      </c>
      <c r="C19086">
        <f>IF(B19086="","",INT(A19086))</f>
        <v/>
      </c>
      <c r="D19086">
        <f>IF(B19086="","",HOUR(A19086))</f>
        <v/>
      </c>
      <c r="E19086">
        <f>IF(B19086="","",IF(INPUT!$I$1="","",IF(C19086&lt;(INT(INPUT!$I$1)-INPUT!$I$2),"Off Meds",IF(C19086&lt;=(INT(INPUT!$I$1)+INPUT!$I$2),"Washout","On Meds"))))</f>
        <v/>
      </c>
      <c r="F19086">
        <f>IF(B19086="","",1.509*(LN(B19086)^1.084-5.381))</f>
        <v/>
      </c>
      <c r="G19086">
        <f>IF(F19086="","",IF(F19086&lt;0,10*F19086^2,0))</f>
        <v/>
      </c>
      <c r="H19086">
        <f>IF(F19086="","",IF(F19086&gt;0,10*F19086^2,0))</f>
        <v/>
      </c>
    </row>
    <row r="19087">
      <c r="A19087">
        <f>Input!A19087</f>
        <v/>
      </c>
      <c r="B19087">
        <f>IF(ISNUMBER(Input!B19087),IF(AND(Input!B19087&gt;=20,Input!B19087&lt;=700),Input!B19087,""),"")</f>
        <v/>
      </c>
      <c r="C19087">
        <f>IF(B19087="","",INT(A19087))</f>
        <v/>
      </c>
      <c r="D19087">
        <f>IF(B19087="","",HOUR(A19087))</f>
        <v/>
      </c>
      <c r="E19087">
        <f>IF(B19087="","",IF(INPUT!$I$1="","",IF(C19087&lt;(INT(INPUT!$I$1)-INPUT!$I$2),"Off Meds",IF(C19087&lt;=(INT(INPUT!$I$1)+INPUT!$I$2),"Washout","On Meds"))))</f>
        <v/>
      </c>
      <c r="F19087">
        <f>IF(B19087="","",1.509*(LN(B19087)^1.084-5.381))</f>
        <v/>
      </c>
      <c r="G19087">
        <f>IF(F19087="","",IF(F19087&lt;0,10*F19087^2,0))</f>
        <v/>
      </c>
      <c r="H19087">
        <f>IF(F19087="","",IF(F19087&gt;0,10*F19087^2,0))</f>
        <v/>
      </c>
    </row>
    <row r="19088">
      <c r="A19088">
        <f>Input!A19088</f>
        <v/>
      </c>
      <c r="B19088">
        <f>IF(ISNUMBER(Input!B19088),IF(AND(Input!B19088&gt;=20,Input!B19088&lt;=700),Input!B19088,""),"")</f>
        <v/>
      </c>
      <c r="C19088">
        <f>IF(B19088="","",INT(A19088))</f>
        <v/>
      </c>
      <c r="D19088">
        <f>IF(B19088="","",HOUR(A19088))</f>
        <v/>
      </c>
      <c r="E19088">
        <f>IF(B19088="","",IF(INPUT!$I$1="","",IF(C19088&lt;(INT(INPUT!$I$1)-INPUT!$I$2),"Off Meds",IF(C19088&lt;=(INT(INPUT!$I$1)+INPUT!$I$2),"Washout","On Meds"))))</f>
        <v/>
      </c>
      <c r="F19088">
        <f>IF(B19088="","",1.509*(LN(B19088)^1.084-5.381))</f>
        <v/>
      </c>
      <c r="G19088">
        <f>IF(F19088="","",IF(F19088&lt;0,10*F19088^2,0))</f>
        <v/>
      </c>
      <c r="H19088">
        <f>IF(F19088="","",IF(F19088&gt;0,10*F19088^2,0))</f>
        <v/>
      </c>
    </row>
    <row r="19089">
      <c r="A19089">
        <f>Input!A19089</f>
        <v/>
      </c>
      <c r="B19089">
        <f>IF(ISNUMBER(Input!B19089),IF(AND(Input!B19089&gt;=20,Input!B19089&lt;=700),Input!B19089,""),"")</f>
        <v/>
      </c>
      <c r="C19089">
        <f>IF(B19089="","",INT(A19089))</f>
        <v/>
      </c>
      <c r="D19089">
        <f>IF(B19089="","",HOUR(A19089))</f>
        <v/>
      </c>
      <c r="E19089">
        <f>IF(B19089="","",IF(INPUT!$I$1="","",IF(C19089&lt;(INT(INPUT!$I$1)-INPUT!$I$2),"Off Meds",IF(C19089&lt;=(INT(INPUT!$I$1)+INPUT!$I$2),"Washout","On Meds"))))</f>
        <v/>
      </c>
      <c r="F19089">
        <f>IF(B19089="","",1.509*(LN(B19089)^1.084-5.381))</f>
        <v/>
      </c>
      <c r="G19089">
        <f>IF(F19089="","",IF(F19089&lt;0,10*F19089^2,0))</f>
        <v/>
      </c>
      <c r="H19089">
        <f>IF(F19089="","",IF(F19089&gt;0,10*F19089^2,0))</f>
        <v/>
      </c>
    </row>
    <row r="19090">
      <c r="A19090">
        <f>Input!A19090</f>
        <v/>
      </c>
      <c r="B19090">
        <f>IF(ISNUMBER(Input!B19090),IF(AND(Input!B19090&gt;=20,Input!B19090&lt;=700),Input!B19090,""),"")</f>
        <v/>
      </c>
      <c r="C19090">
        <f>IF(B19090="","",INT(A19090))</f>
        <v/>
      </c>
      <c r="D19090">
        <f>IF(B19090="","",HOUR(A19090))</f>
        <v/>
      </c>
      <c r="E19090">
        <f>IF(B19090="","",IF(INPUT!$I$1="","",IF(C19090&lt;(INT(INPUT!$I$1)-INPUT!$I$2),"Off Meds",IF(C19090&lt;=(INT(INPUT!$I$1)+INPUT!$I$2),"Washout","On Meds"))))</f>
        <v/>
      </c>
      <c r="F19090">
        <f>IF(B19090="","",1.509*(LN(B19090)^1.084-5.381))</f>
        <v/>
      </c>
      <c r="G19090">
        <f>IF(F19090="","",IF(F19090&lt;0,10*F19090^2,0))</f>
        <v/>
      </c>
      <c r="H19090">
        <f>IF(F19090="","",IF(F19090&gt;0,10*F19090^2,0))</f>
        <v/>
      </c>
    </row>
    <row r="19091">
      <c r="A19091">
        <f>Input!A19091</f>
        <v/>
      </c>
      <c r="B19091">
        <f>IF(ISNUMBER(Input!B19091),IF(AND(Input!B19091&gt;=20,Input!B19091&lt;=700),Input!B19091,""),"")</f>
        <v/>
      </c>
      <c r="C19091">
        <f>IF(B19091="","",INT(A19091))</f>
        <v/>
      </c>
      <c r="D19091">
        <f>IF(B19091="","",HOUR(A19091))</f>
        <v/>
      </c>
      <c r="E19091">
        <f>IF(B19091="","",IF(INPUT!$I$1="","",IF(C19091&lt;(INT(INPUT!$I$1)-INPUT!$I$2),"Off Meds",IF(C19091&lt;=(INT(INPUT!$I$1)+INPUT!$I$2),"Washout","On Meds"))))</f>
        <v/>
      </c>
      <c r="F19091">
        <f>IF(B19091="","",1.509*(LN(B19091)^1.084-5.381))</f>
        <v/>
      </c>
      <c r="G19091">
        <f>IF(F19091="","",IF(F19091&lt;0,10*F19091^2,0))</f>
        <v/>
      </c>
      <c r="H19091">
        <f>IF(F19091="","",IF(F19091&gt;0,10*F19091^2,0))</f>
        <v/>
      </c>
    </row>
    <row r="19092">
      <c r="A19092">
        <f>Input!A19092</f>
        <v/>
      </c>
      <c r="B19092">
        <f>IF(ISNUMBER(Input!B19092),IF(AND(Input!B19092&gt;=20,Input!B19092&lt;=700),Input!B19092,""),"")</f>
        <v/>
      </c>
      <c r="C19092">
        <f>IF(B19092="","",INT(A19092))</f>
        <v/>
      </c>
      <c r="D19092">
        <f>IF(B19092="","",HOUR(A19092))</f>
        <v/>
      </c>
      <c r="E19092">
        <f>IF(B19092="","",IF(INPUT!$I$1="","",IF(C19092&lt;(INT(INPUT!$I$1)-INPUT!$I$2),"Off Meds",IF(C19092&lt;=(INT(INPUT!$I$1)+INPUT!$I$2),"Washout","On Meds"))))</f>
        <v/>
      </c>
      <c r="F19092">
        <f>IF(B19092="","",1.509*(LN(B19092)^1.084-5.381))</f>
        <v/>
      </c>
      <c r="G19092">
        <f>IF(F19092="","",IF(F19092&lt;0,10*F19092^2,0))</f>
        <v/>
      </c>
      <c r="H19092">
        <f>IF(F19092="","",IF(F19092&gt;0,10*F19092^2,0))</f>
        <v/>
      </c>
    </row>
    <row r="19093">
      <c r="A19093">
        <f>Input!A19093</f>
        <v/>
      </c>
      <c r="B19093">
        <f>IF(ISNUMBER(Input!B19093),IF(AND(Input!B19093&gt;=20,Input!B19093&lt;=700),Input!B19093,""),"")</f>
        <v/>
      </c>
      <c r="C19093">
        <f>IF(B19093="","",INT(A19093))</f>
        <v/>
      </c>
      <c r="D19093">
        <f>IF(B19093="","",HOUR(A19093))</f>
        <v/>
      </c>
      <c r="E19093">
        <f>IF(B19093="","",IF(INPUT!$I$1="","",IF(C19093&lt;(INT(INPUT!$I$1)-INPUT!$I$2),"Off Meds",IF(C19093&lt;=(INT(INPUT!$I$1)+INPUT!$I$2),"Washout","On Meds"))))</f>
        <v/>
      </c>
      <c r="F19093">
        <f>IF(B19093="","",1.509*(LN(B19093)^1.084-5.381))</f>
        <v/>
      </c>
      <c r="G19093">
        <f>IF(F19093="","",IF(F19093&lt;0,10*F19093^2,0))</f>
        <v/>
      </c>
      <c r="H19093">
        <f>IF(F19093="","",IF(F19093&gt;0,10*F19093^2,0))</f>
        <v/>
      </c>
    </row>
    <row r="19094">
      <c r="A19094">
        <f>Input!A19094</f>
        <v/>
      </c>
      <c r="B19094">
        <f>IF(ISNUMBER(Input!B19094),IF(AND(Input!B19094&gt;=20,Input!B19094&lt;=700),Input!B19094,""),"")</f>
        <v/>
      </c>
      <c r="C19094">
        <f>IF(B19094="","",INT(A19094))</f>
        <v/>
      </c>
      <c r="D19094">
        <f>IF(B19094="","",HOUR(A19094))</f>
        <v/>
      </c>
      <c r="E19094">
        <f>IF(B19094="","",IF(INPUT!$I$1="","",IF(C19094&lt;(INT(INPUT!$I$1)-INPUT!$I$2),"Off Meds",IF(C19094&lt;=(INT(INPUT!$I$1)+INPUT!$I$2),"Washout","On Meds"))))</f>
        <v/>
      </c>
      <c r="F19094">
        <f>IF(B19094="","",1.509*(LN(B19094)^1.084-5.381))</f>
        <v/>
      </c>
      <c r="G19094">
        <f>IF(F19094="","",IF(F19094&lt;0,10*F19094^2,0))</f>
        <v/>
      </c>
      <c r="H19094">
        <f>IF(F19094="","",IF(F19094&gt;0,10*F19094^2,0))</f>
        <v/>
      </c>
    </row>
    <row r="19095">
      <c r="A19095">
        <f>Input!A19095</f>
        <v/>
      </c>
      <c r="B19095">
        <f>IF(ISNUMBER(Input!B19095),IF(AND(Input!B19095&gt;=20,Input!B19095&lt;=700),Input!B19095,""),"")</f>
        <v/>
      </c>
      <c r="C19095">
        <f>IF(B19095="","",INT(A19095))</f>
        <v/>
      </c>
      <c r="D19095">
        <f>IF(B19095="","",HOUR(A19095))</f>
        <v/>
      </c>
      <c r="E19095">
        <f>IF(B19095="","",IF(INPUT!$I$1="","",IF(C19095&lt;(INT(INPUT!$I$1)-INPUT!$I$2),"Off Meds",IF(C19095&lt;=(INT(INPUT!$I$1)+INPUT!$I$2),"Washout","On Meds"))))</f>
        <v/>
      </c>
      <c r="F19095">
        <f>IF(B19095="","",1.509*(LN(B19095)^1.084-5.381))</f>
        <v/>
      </c>
      <c r="G19095">
        <f>IF(F19095="","",IF(F19095&lt;0,10*F19095^2,0))</f>
        <v/>
      </c>
      <c r="H19095">
        <f>IF(F19095="","",IF(F19095&gt;0,10*F19095^2,0))</f>
        <v/>
      </c>
    </row>
    <row r="19096">
      <c r="A19096">
        <f>Input!A19096</f>
        <v/>
      </c>
      <c r="B19096">
        <f>IF(ISNUMBER(Input!B19096),IF(AND(Input!B19096&gt;=20,Input!B19096&lt;=700),Input!B19096,""),"")</f>
        <v/>
      </c>
      <c r="C19096">
        <f>IF(B19096="","",INT(A19096))</f>
        <v/>
      </c>
      <c r="D19096">
        <f>IF(B19096="","",HOUR(A19096))</f>
        <v/>
      </c>
      <c r="E19096">
        <f>IF(B19096="","",IF(INPUT!$I$1="","",IF(C19096&lt;(INT(INPUT!$I$1)-INPUT!$I$2),"Off Meds",IF(C19096&lt;=(INT(INPUT!$I$1)+INPUT!$I$2),"Washout","On Meds"))))</f>
        <v/>
      </c>
      <c r="F19096">
        <f>IF(B19096="","",1.509*(LN(B19096)^1.084-5.381))</f>
        <v/>
      </c>
      <c r="G19096">
        <f>IF(F19096="","",IF(F19096&lt;0,10*F19096^2,0))</f>
        <v/>
      </c>
      <c r="H19096">
        <f>IF(F19096="","",IF(F19096&gt;0,10*F19096^2,0))</f>
        <v/>
      </c>
    </row>
    <row r="19097">
      <c r="A19097">
        <f>Input!A19097</f>
        <v/>
      </c>
      <c r="B19097">
        <f>IF(ISNUMBER(Input!B19097),IF(AND(Input!B19097&gt;=20,Input!B19097&lt;=700),Input!B19097,""),"")</f>
        <v/>
      </c>
      <c r="C19097">
        <f>IF(B19097="","",INT(A19097))</f>
        <v/>
      </c>
      <c r="D19097">
        <f>IF(B19097="","",HOUR(A19097))</f>
        <v/>
      </c>
      <c r="E19097">
        <f>IF(B19097="","",IF(INPUT!$I$1="","",IF(C19097&lt;(INT(INPUT!$I$1)-INPUT!$I$2),"Off Meds",IF(C19097&lt;=(INT(INPUT!$I$1)+INPUT!$I$2),"Washout","On Meds"))))</f>
        <v/>
      </c>
      <c r="F19097">
        <f>IF(B19097="","",1.509*(LN(B19097)^1.084-5.381))</f>
        <v/>
      </c>
      <c r="G19097">
        <f>IF(F19097="","",IF(F19097&lt;0,10*F19097^2,0))</f>
        <v/>
      </c>
      <c r="H19097">
        <f>IF(F19097="","",IF(F19097&gt;0,10*F19097^2,0))</f>
        <v/>
      </c>
    </row>
    <row r="19098">
      <c r="A19098">
        <f>Input!A19098</f>
        <v/>
      </c>
      <c r="B19098">
        <f>IF(ISNUMBER(Input!B19098),IF(AND(Input!B19098&gt;=20,Input!B19098&lt;=700),Input!B19098,""),"")</f>
        <v/>
      </c>
      <c r="C19098">
        <f>IF(B19098="","",INT(A19098))</f>
        <v/>
      </c>
      <c r="D19098">
        <f>IF(B19098="","",HOUR(A19098))</f>
        <v/>
      </c>
      <c r="E19098">
        <f>IF(B19098="","",IF(INPUT!$I$1="","",IF(C19098&lt;(INT(INPUT!$I$1)-INPUT!$I$2),"Off Meds",IF(C19098&lt;=(INT(INPUT!$I$1)+INPUT!$I$2),"Washout","On Meds"))))</f>
        <v/>
      </c>
      <c r="F19098">
        <f>IF(B19098="","",1.509*(LN(B19098)^1.084-5.381))</f>
        <v/>
      </c>
      <c r="G19098">
        <f>IF(F19098="","",IF(F19098&lt;0,10*F19098^2,0))</f>
        <v/>
      </c>
      <c r="H19098">
        <f>IF(F19098="","",IF(F19098&gt;0,10*F19098^2,0))</f>
        <v/>
      </c>
    </row>
    <row r="19099">
      <c r="A19099">
        <f>Input!A19099</f>
        <v/>
      </c>
      <c r="B19099">
        <f>IF(ISNUMBER(Input!B19099),IF(AND(Input!B19099&gt;=20,Input!B19099&lt;=700),Input!B19099,""),"")</f>
        <v/>
      </c>
      <c r="C19099">
        <f>IF(B19099="","",INT(A19099))</f>
        <v/>
      </c>
      <c r="D19099">
        <f>IF(B19099="","",HOUR(A19099))</f>
        <v/>
      </c>
      <c r="E19099">
        <f>IF(B19099="","",IF(INPUT!$I$1="","",IF(C19099&lt;(INT(INPUT!$I$1)-INPUT!$I$2),"Off Meds",IF(C19099&lt;=(INT(INPUT!$I$1)+INPUT!$I$2),"Washout","On Meds"))))</f>
        <v/>
      </c>
      <c r="F19099">
        <f>IF(B19099="","",1.509*(LN(B19099)^1.084-5.381))</f>
        <v/>
      </c>
      <c r="G19099">
        <f>IF(F19099="","",IF(F19099&lt;0,10*F19099^2,0))</f>
        <v/>
      </c>
      <c r="H19099">
        <f>IF(F19099="","",IF(F19099&gt;0,10*F19099^2,0))</f>
        <v/>
      </c>
    </row>
    <row r="19100">
      <c r="A19100">
        <f>Input!A19100</f>
        <v/>
      </c>
      <c r="B19100">
        <f>IF(ISNUMBER(Input!B19100),IF(AND(Input!B19100&gt;=20,Input!B19100&lt;=700),Input!B19100,""),"")</f>
        <v/>
      </c>
      <c r="C19100">
        <f>IF(B19100="","",INT(A19100))</f>
        <v/>
      </c>
      <c r="D19100">
        <f>IF(B19100="","",HOUR(A19100))</f>
        <v/>
      </c>
      <c r="E19100">
        <f>IF(B19100="","",IF(INPUT!$I$1="","",IF(C19100&lt;(INT(INPUT!$I$1)-INPUT!$I$2),"Off Meds",IF(C19100&lt;=(INT(INPUT!$I$1)+INPUT!$I$2),"Washout","On Meds"))))</f>
        <v/>
      </c>
      <c r="F19100">
        <f>IF(B19100="","",1.509*(LN(B19100)^1.084-5.381))</f>
        <v/>
      </c>
      <c r="G19100">
        <f>IF(F19100="","",IF(F19100&lt;0,10*F19100^2,0))</f>
        <v/>
      </c>
      <c r="H19100">
        <f>IF(F19100="","",IF(F19100&gt;0,10*F19100^2,0))</f>
        <v/>
      </c>
    </row>
    <row r="19101">
      <c r="A19101">
        <f>Input!A19101</f>
        <v/>
      </c>
      <c r="B19101">
        <f>IF(ISNUMBER(Input!B19101),IF(AND(Input!B19101&gt;=20,Input!B19101&lt;=700),Input!B19101,""),"")</f>
        <v/>
      </c>
      <c r="C19101">
        <f>IF(B19101="","",INT(A19101))</f>
        <v/>
      </c>
      <c r="D19101">
        <f>IF(B19101="","",HOUR(A19101))</f>
        <v/>
      </c>
      <c r="E19101">
        <f>IF(B19101="","",IF(INPUT!$I$1="","",IF(C19101&lt;(INT(INPUT!$I$1)-INPUT!$I$2),"Off Meds",IF(C19101&lt;=(INT(INPUT!$I$1)+INPUT!$I$2),"Washout","On Meds"))))</f>
        <v/>
      </c>
      <c r="F19101">
        <f>IF(B19101="","",1.509*(LN(B19101)^1.084-5.381))</f>
        <v/>
      </c>
      <c r="G19101">
        <f>IF(F19101="","",IF(F19101&lt;0,10*F19101^2,0))</f>
        <v/>
      </c>
      <c r="H19101">
        <f>IF(F19101="","",IF(F19101&gt;0,10*F19101^2,0))</f>
        <v/>
      </c>
    </row>
    <row r="19102">
      <c r="A19102">
        <f>Input!A19102</f>
        <v/>
      </c>
      <c r="B19102">
        <f>IF(ISNUMBER(Input!B19102),IF(AND(Input!B19102&gt;=20,Input!B19102&lt;=700),Input!B19102,""),"")</f>
        <v/>
      </c>
      <c r="C19102">
        <f>IF(B19102="","",INT(A19102))</f>
        <v/>
      </c>
      <c r="D19102">
        <f>IF(B19102="","",HOUR(A19102))</f>
        <v/>
      </c>
      <c r="E19102">
        <f>IF(B19102="","",IF(INPUT!$I$1="","",IF(C19102&lt;(INT(INPUT!$I$1)-INPUT!$I$2),"Off Meds",IF(C19102&lt;=(INT(INPUT!$I$1)+INPUT!$I$2),"Washout","On Meds"))))</f>
        <v/>
      </c>
      <c r="F19102">
        <f>IF(B19102="","",1.509*(LN(B19102)^1.084-5.381))</f>
        <v/>
      </c>
      <c r="G19102">
        <f>IF(F19102="","",IF(F19102&lt;0,10*F19102^2,0))</f>
        <v/>
      </c>
      <c r="H19102">
        <f>IF(F19102="","",IF(F19102&gt;0,10*F19102^2,0))</f>
        <v/>
      </c>
    </row>
    <row r="19103">
      <c r="A19103">
        <f>Input!A19103</f>
        <v/>
      </c>
      <c r="B19103">
        <f>IF(ISNUMBER(Input!B19103),IF(AND(Input!B19103&gt;=20,Input!B19103&lt;=700),Input!B19103,""),"")</f>
        <v/>
      </c>
      <c r="C19103">
        <f>IF(B19103="","",INT(A19103))</f>
        <v/>
      </c>
      <c r="D19103">
        <f>IF(B19103="","",HOUR(A19103))</f>
        <v/>
      </c>
      <c r="E19103">
        <f>IF(B19103="","",IF(INPUT!$I$1="","",IF(C19103&lt;(INT(INPUT!$I$1)-INPUT!$I$2),"Off Meds",IF(C19103&lt;=(INT(INPUT!$I$1)+INPUT!$I$2),"Washout","On Meds"))))</f>
        <v/>
      </c>
      <c r="F19103">
        <f>IF(B19103="","",1.509*(LN(B19103)^1.084-5.381))</f>
        <v/>
      </c>
      <c r="G19103">
        <f>IF(F19103="","",IF(F19103&lt;0,10*F19103^2,0))</f>
        <v/>
      </c>
      <c r="H19103">
        <f>IF(F19103="","",IF(F19103&gt;0,10*F19103^2,0))</f>
        <v/>
      </c>
    </row>
    <row r="19104">
      <c r="A19104">
        <f>Input!A19104</f>
        <v/>
      </c>
      <c r="B19104">
        <f>IF(ISNUMBER(Input!B19104),IF(AND(Input!B19104&gt;=20,Input!B19104&lt;=700),Input!B19104,""),"")</f>
        <v/>
      </c>
      <c r="C19104">
        <f>IF(B19104="","",INT(A19104))</f>
        <v/>
      </c>
      <c r="D19104">
        <f>IF(B19104="","",HOUR(A19104))</f>
        <v/>
      </c>
      <c r="E19104">
        <f>IF(B19104="","",IF(INPUT!$I$1="","",IF(C19104&lt;(INT(INPUT!$I$1)-INPUT!$I$2),"Off Meds",IF(C19104&lt;=(INT(INPUT!$I$1)+INPUT!$I$2),"Washout","On Meds"))))</f>
        <v/>
      </c>
      <c r="F19104">
        <f>IF(B19104="","",1.509*(LN(B19104)^1.084-5.381))</f>
        <v/>
      </c>
      <c r="G19104">
        <f>IF(F19104="","",IF(F19104&lt;0,10*F19104^2,0))</f>
        <v/>
      </c>
      <c r="H19104">
        <f>IF(F19104="","",IF(F19104&gt;0,10*F19104^2,0))</f>
        <v/>
      </c>
    </row>
    <row r="19105">
      <c r="A19105">
        <f>Input!A19105</f>
        <v/>
      </c>
      <c r="B19105">
        <f>IF(ISNUMBER(Input!B19105),IF(AND(Input!B19105&gt;=20,Input!B19105&lt;=700),Input!B19105,""),"")</f>
        <v/>
      </c>
      <c r="C19105">
        <f>IF(B19105="","",INT(A19105))</f>
        <v/>
      </c>
      <c r="D19105">
        <f>IF(B19105="","",HOUR(A19105))</f>
        <v/>
      </c>
      <c r="E19105">
        <f>IF(B19105="","",IF(INPUT!$I$1="","",IF(C19105&lt;(INT(INPUT!$I$1)-INPUT!$I$2),"Off Meds",IF(C19105&lt;=(INT(INPUT!$I$1)+INPUT!$I$2),"Washout","On Meds"))))</f>
        <v/>
      </c>
      <c r="F19105">
        <f>IF(B19105="","",1.509*(LN(B19105)^1.084-5.381))</f>
        <v/>
      </c>
      <c r="G19105">
        <f>IF(F19105="","",IF(F19105&lt;0,10*F19105^2,0))</f>
        <v/>
      </c>
      <c r="H19105">
        <f>IF(F19105="","",IF(F19105&gt;0,10*F19105^2,0))</f>
        <v/>
      </c>
    </row>
    <row r="19106">
      <c r="A19106">
        <f>Input!A19106</f>
        <v/>
      </c>
      <c r="B19106">
        <f>IF(ISNUMBER(Input!B19106),IF(AND(Input!B19106&gt;=20,Input!B19106&lt;=700),Input!B19106,""),"")</f>
        <v/>
      </c>
      <c r="C19106">
        <f>IF(B19106="","",INT(A19106))</f>
        <v/>
      </c>
      <c r="D19106">
        <f>IF(B19106="","",HOUR(A19106))</f>
        <v/>
      </c>
      <c r="E19106">
        <f>IF(B19106="","",IF(INPUT!$I$1="","",IF(C19106&lt;(INT(INPUT!$I$1)-INPUT!$I$2),"Off Meds",IF(C19106&lt;=(INT(INPUT!$I$1)+INPUT!$I$2),"Washout","On Meds"))))</f>
        <v/>
      </c>
      <c r="F19106">
        <f>IF(B19106="","",1.509*(LN(B19106)^1.084-5.381))</f>
        <v/>
      </c>
      <c r="G19106">
        <f>IF(F19106="","",IF(F19106&lt;0,10*F19106^2,0))</f>
        <v/>
      </c>
      <c r="H19106">
        <f>IF(F19106="","",IF(F19106&gt;0,10*F19106^2,0))</f>
        <v/>
      </c>
    </row>
    <row r="19107">
      <c r="A19107">
        <f>Input!A19107</f>
        <v/>
      </c>
      <c r="B19107">
        <f>IF(ISNUMBER(Input!B19107),IF(AND(Input!B19107&gt;=20,Input!B19107&lt;=700),Input!B19107,""),"")</f>
        <v/>
      </c>
      <c r="C19107">
        <f>IF(B19107="","",INT(A19107))</f>
        <v/>
      </c>
      <c r="D19107">
        <f>IF(B19107="","",HOUR(A19107))</f>
        <v/>
      </c>
      <c r="E19107">
        <f>IF(B19107="","",IF(INPUT!$I$1="","",IF(C19107&lt;(INT(INPUT!$I$1)-INPUT!$I$2),"Off Meds",IF(C19107&lt;=(INT(INPUT!$I$1)+INPUT!$I$2),"Washout","On Meds"))))</f>
        <v/>
      </c>
      <c r="F19107">
        <f>IF(B19107="","",1.509*(LN(B19107)^1.084-5.381))</f>
        <v/>
      </c>
      <c r="G19107">
        <f>IF(F19107="","",IF(F19107&lt;0,10*F19107^2,0))</f>
        <v/>
      </c>
      <c r="H19107">
        <f>IF(F19107="","",IF(F19107&gt;0,10*F19107^2,0))</f>
        <v/>
      </c>
    </row>
    <row r="19108">
      <c r="A19108">
        <f>Input!A19108</f>
        <v/>
      </c>
      <c r="B19108">
        <f>IF(ISNUMBER(Input!B19108),IF(AND(Input!B19108&gt;=20,Input!B19108&lt;=700),Input!B19108,""),"")</f>
        <v/>
      </c>
      <c r="C19108">
        <f>IF(B19108="","",INT(A19108))</f>
        <v/>
      </c>
      <c r="D19108">
        <f>IF(B19108="","",HOUR(A19108))</f>
        <v/>
      </c>
      <c r="E19108">
        <f>IF(B19108="","",IF(INPUT!$I$1="","",IF(C19108&lt;(INT(INPUT!$I$1)-INPUT!$I$2),"Off Meds",IF(C19108&lt;=(INT(INPUT!$I$1)+INPUT!$I$2),"Washout","On Meds"))))</f>
        <v/>
      </c>
      <c r="F19108">
        <f>IF(B19108="","",1.509*(LN(B19108)^1.084-5.381))</f>
        <v/>
      </c>
      <c r="G19108">
        <f>IF(F19108="","",IF(F19108&lt;0,10*F19108^2,0))</f>
        <v/>
      </c>
      <c r="H19108">
        <f>IF(F19108="","",IF(F19108&gt;0,10*F19108^2,0))</f>
        <v/>
      </c>
    </row>
    <row r="19109">
      <c r="A19109">
        <f>Input!A19109</f>
        <v/>
      </c>
      <c r="B19109">
        <f>IF(ISNUMBER(Input!B19109),IF(AND(Input!B19109&gt;=20,Input!B19109&lt;=700),Input!B19109,""),"")</f>
        <v/>
      </c>
      <c r="C19109">
        <f>IF(B19109="","",INT(A19109))</f>
        <v/>
      </c>
      <c r="D19109">
        <f>IF(B19109="","",HOUR(A19109))</f>
        <v/>
      </c>
      <c r="E19109">
        <f>IF(B19109="","",IF(INPUT!$I$1="","",IF(C19109&lt;(INT(INPUT!$I$1)-INPUT!$I$2),"Off Meds",IF(C19109&lt;=(INT(INPUT!$I$1)+INPUT!$I$2),"Washout","On Meds"))))</f>
        <v/>
      </c>
      <c r="F19109">
        <f>IF(B19109="","",1.509*(LN(B19109)^1.084-5.381))</f>
        <v/>
      </c>
      <c r="G19109">
        <f>IF(F19109="","",IF(F19109&lt;0,10*F19109^2,0))</f>
        <v/>
      </c>
      <c r="H19109">
        <f>IF(F19109="","",IF(F19109&gt;0,10*F19109^2,0))</f>
        <v/>
      </c>
    </row>
    <row r="19110">
      <c r="A19110">
        <f>Input!A19110</f>
        <v/>
      </c>
      <c r="B19110">
        <f>IF(ISNUMBER(Input!B19110),IF(AND(Input!B19110&gt;=20,Input!B19110&lt;=700),Input!B19110,""),"")</f>
        <v/>
      </c>
      <c r="C19110">
        <f>IF(B19110="","",INT(A19110))</f>
        <v/>
      </c>
      <c r="D19110">
        <f>IF(B19110="","",HOUR(A19110))</f>
        <v/>
      </c>
      <c r="E19110">
        <f>IF(B19110="","",IF(INPUT!$I$1="","",IF(C19110&lt;(INT(INPUT!$I$1)-INPUT!$I$2),"Off Meds",IF(C19110&lt;=(INT(INPUT!$I$1)+INPUT!$I$2),"Washout","On Meds"))))</f>
        <v/>
      </c>
      <c r="F19110">
        <f>IF(B19110="","",1.509*(LN(B19110)^1.084-5.381))</f>
        <v/>
      </c>
      <c r="G19110">
        <f>IF(F19110="","",IF(F19110&lt;0,10*F19110^2,0))</f>
        <v/>
      </c>
      <c r="H19110">
        <f>IF(F19110="","",IF(F19110&gt;0,10*F19110^2,0))</f>
        <v/>
      </c>
    </row>
    <row r="19111">
      <c r="A19111">
        <f>Input!A19111</f>
        <v/>
      </c>
      <c r="B19111">
        <f>IF(ISNUMBER(Input!B19111),IF(AND(Input!B19111&gt;=20,Input!B19111&lt;=700),Input!B19111,""),"")</f>
        <v/>
      </c>
      <c r="C19111">
        <f>IF(B19111="","",INT(A19111))</f>
        <v/>
      </c>
      <c r="D19111">
        <f>IF(B19111="","",HOUR(A19111))</f>
        <v/>
      </c>
      <c r="E19111">
        <f>IF(B19111="","",IF(INPUT!$I$1="","",IF(C19111&lt;(INT(INPUT!$I$1)-INPUT!$I$2),"Off Meds",IF(C19111&lt;=(INT(INPUT!$I$1)+INPUT!$I$2),"Washout","On Meds"))))</f>
        <v/>
      </c>
      <c r="F19111">
        <f>IF(B19111="","",1.509*(LN(B19111)^1.084-5.381))</f>
        <v/>
      </c>
      <c r="G19111">
        <f>IF(F19111="","",IF(F19111&lt;0,10*F19111^2,0))</f>
        <v/>
      </c>
      <c r="H19111">
        <f>IF(F19111="","",IF(F19111&gt;0,10*F19111^2,0))</f>
        <v/>
      </c>
    </row>
    <row r="19112">
      <c r="A19112">
        <f>Input!A19112</f>
        <v/>
      </c>
      <c r="B19112">
        <f>IF(ISNUMBER(Input!B19112),IF(AND(Input!B19112&gt;=20,Input!B19112&lt;=700),Input!B19112,""),"")</f>
        <v/>
      </c>
      <c r="C19112">
        <f>IF(B19112="","",INT(A19112))</f>
        <v/>
      </c>
      <c r="D19112">
        <f>IF(B19112="","",HOUR(A19112))</f>
        <v/>
      </c>
      <c r="E19112">
        <f>IF(B19112="","",IF(INPUT!$I$1="","",IF(C19112&lt;(INT(INPUT!$I$1)-INPUT!$I$2),"Off Meds",IF(C19112&lt;=(INT(INPUT!$I$1)+INPUT!$I$2),"Washout","On Meds"))))</f>
        <v/>
      </c>
      <c r="F19112">
        <f>IF(B19112="","",1.509*(LN(B19112)^1.084-5.381))</f>
        <v/>
      </c>
      <c r="G19112">
        <f>IF(F19112="","",IF(F19112&lt;0,10*F19112^2,0))</f>
        <v/>
      </c>
      <c r="H19112">
        <f>IF(F19112="","",IF(F19112&gt;0,10*F19112^2,0))</f>
        <v/>
      </c>
    </row>
    <row r="19113">
      <c r="A19113">
        <f>Input!A19113</f>
        <v/>
      </c>
      <c r="B19113">
        <f>IF(ISNUMBER(Input!B19113),IF(AND(Input!B19113&gt;=20,Input!B19113&lt;=700),Input!B19113,""),"")</f>
        <v/>
      </c>
      <c r="C19113">
        <f>IF(B19113="","",INT(A19113))</f>
        <v/>
      </c>
      <c r="D19113">
        <f>IF(B19113="","",HOUR(A19113))</f>
        <v/>
      </c>
      <c r="E19113">
        <f>IF(B19113="","",IF(INPUT!$I$1="","",IF(C19113&lt;(INT(INPUT!$I$1)-INPUT!$I$2),"Off Meds",IF(C19113&lt;=(INT(INPUT!$I$1)+INPUT!$I$2),"Washout","On Meds"))))</f>
        <v/>
      </c>
      <c r="F19113">
        <f>IF(B19113="","",1.509*(LN(B19113)^1.084-5.381))</f>
        <v/>
      </c>
      <c r="G19113">
        <f>IF(F19113="","",IF(F19113&lt;0,10*F19113^2,0))</f>
        <v/>
      </c>
      <c r="H19113">
        <f>IF(F19113="","",IF(F19113&gt;0,10*F19113^2,0))</f>
        <v/>
      </c>
    </row>
    <row r="19114">
      <c r="A19114">
        <f>Input!A19114</f>
        <v/>
      </c>
      <c r="B19114">
        <f>IF(ISNUMBER(Input!B19114),IF(AND(Input!B19114&gt;=20,Input!B19114&lt;=700),Input!B19114,""),"")</f>
        <v/>
      </c>
      <c r="C19114">
        <f>IF(B19114="","",INT(A19114))</f>
        <v/>
      </c>
      <c r="D19114">
        <f>IF(B19114="","",HOUR(A19114))</f>
        <v/>
      </c>
      <c r="E19114">
        <f>IF(B19114="","",IF(INPUT!$I$1="","",IF(C19114&lt;(INT(INPUT!$I$1)-INPUT!$I$2),"Off Meds",IF(C19114&lt;=(INT(INPUT!$I$1)+INPUT!$I$2),"Washout","On Meds"))))</f>
        <v/>
      </c>
      <c r="F19114">
        <f>IF(B19114="","",1.509*(LN(B19114)^1.084-5.381))</f>
        <v/>
      </c>
      <c r="G19114">
        <f>IF(F19114="","",IF(F19114&lt;0,10*F19114^2,0))</f>
        <v/>
      </c>
      <c r="H19114">
        <f>IF(F19114="","",IF(F19114&gt;0,10*F19114^2,0))</f>
        <v/>
      </c>
    </row>
    <row r="19115">
      <c r="A19115">
        <f>Input!A19115</f>
        <v/>
      </c>
      <c r="B19115">
        <f>IF(ISNUMBER(Input!B19115),IF(AND(Input!B19115&gt;=20,Input!B19115&lt;=700),Input!B19115,""),"")</f>
        <v/>
      </c>
      <c r="C19115">
        <f>IF(B19115="","",INT(A19115))</f>
        <v/>
      </c>
      <c r="D19115">
        <f>IF(B19115="","",HOUR(A19115))</f>
        <v/>
      </c>
      <c r="E19115">
        <f>IF(B19115="","",IF(INPUT!$I$1="","",IF(C19115&lt;(INT(INPUT!$I$1)-INPUT!$I$2),"Off Meds",IF(C19115&lt;=(INT(INPUT!$I$1)+INPUT!$I$2),"Washout","On Meds"))))</f>
        <v/>
      </c>
      <c r="F19115">
        <f>IF(B19115="","",1.509*(LN(B19115)^1.084-5.381))</f>
        <v/>
      </c>
      <c r="G19115">
        <f>IF(F19115="","",IF(F19115&lt;0,10*F19115^2,0))</f>
        <v/>
      </c>
      <c r="H19115">
        <f>IF(F19115="","",IF(F19115&gt;0,10*F19115^2,0))</f>
        <v/>
      </c>
    </row>
    <row r="19116">
      <c r="A19116">
        <f>Input!A19116</f>
        <v/>
      </c>
      <c r="B19116">
        <f>IF(ISNUMBER(Input!B19116),IF(AND(Input!B19116&gt;=20,Input!B19116&lt;=700),Input!B19116,""),"")</f>
        <v/>
      </c>
      <c r="C19116">
        <f>IF(B19116="","",INT(A19116))</f>
        <v/>
      </c>
      <c r="D19116">
        <f>IF(B19116="","",HOUR(A19116))</f>
        <v/>
      </c>
      <c r="E19116">
        <f>IF(B19116="","",IF(INPUT!$I$1="","",IF(C19116&lt;(INT(INPUT!$I$1)-INPUT!$I$2),"Off Meds",IF(C19116&lt;=(INT(INPUT!$I$1)+INPUT!$I$2),"Washout","On Meds"))))</f>
        <v/>
      </c>
      <c r="F19116">
        <f>IF(B19116="","",1.509*(LN(B19116)^1.084-5.381))</f>
        <v/>
      </c>
      <c r="G19116">
        <f>IF(F19116="","",IF(F19116&lt;0,10*F19116^2,0))</f>
        <v/>
      </c>
      <c r="H19116">
        <f>IF(F19116="","",IF(F19116&gt;0,10*F19116^2,0))</f>
        <v/>
      </c>
    </row>
    <row r="19117">
      <c r="A19117">
        <f>Input!A19117</f>
        <v/>
      </c>
      <c r="B19117">
        <f>IF(ISNUMBER(Input!B19117),IF(AND(Input!B19117&gt;=20,Input!B19117&lt;=700),Input!B19117,""),"")</f>
        <v/>
      </c>
      <c r="C19117">
        <f>IF(B19117="","",INT(A19117))</f>
        <v/>
      </c>
      <c r="D19117">
        <f>IF(B19117="","",HOUR(A19117))</f>
        <v/>
      </c>
      <c r="E19117">
        <f>IF(B19117="","",IF(INPUT!$I$1="","",IF(C19117&lt;(INT(INPUT!$I$1)-INPUT!$I$2),"Off Meds",IF(C19117&lt;=(INT(INPUT!$I$1)+INPUT!$I$2),"Washout","On Meds"))))</f>
        <v/>
      </c>
      <c r="F19117">
        <f>IF(B19117="","",1.509*(LN(B19117)^1.084-5.381))</f>
        <v/>
      </c>
      <c r="G19117">
        <f>IF(F19117="","",IF(F19117&lt;0,10*F19117^2,0))</f>
        <v/>
      </c>
      <c r="H19117">
        <f>IF(F19117="","",IF(F19117&gt;0,10*F19117^2,0))</f>
        <v/>
      </c>
    </row>
    <row r="19118">
      <c r="A19118">
        <f>Input!A19118</f>
        <v/>
      </c>
      <c r="B19118">
        <f>IF(ISNUMBER(Input!B19118),IF(AND(Input!B19118&gt;=20,Input!B19118&lt;=700),Input!B19118,""),"")</f>
        <v/>
      </c>
      <c r="C19118">
        <f>IF(B19118="","",INT(A19118))</f>
        <v/>
      </c>
      <c r="D19118">
        <f>IF(B19118="","",HOUR(A19118))</f>
        <v/>
      </c>
      <c r="E19118">
        <f>IF(B19118="","",IF(INPUT!$I$1="","",IF(C19118&lt;(INT(INPUT!$I$1)-INPUT!$I$2),"Off Meds",IF(C19118&lt;=(INT(INPUT!$I$1)+INPUT!$I$2),"Washout","On Meds"))))</f>
        <v/>
      </c>
      <c r="F19118">
        <f>IF(B19118="","",1.509*(LN(B19118)^1.084-5.381))</f>
        <v/>
      </c>
      <c r="G19118">
        <f>IF(F19118="","",IF(F19118&lt;0,10*F19118^2,0))</f>
        <v/>
      </c>
      <c r="H19118">
        <f>IF(F19118="","",IF(F19118&gt;0,10*F19118^2,0))</f>
        <v/>
      </c>
    </row>
    <row r="19119">
      <c r="A19119">
        <f>Input!A19119</f>
        <v/>
      </c>
      <c r="B19119">
        <f>IF(ISNUMBER(Input!B19119),IF(AND(Input!B19119&gt;=20,Input!B19119&lt;=700),Input!B19119,""),"")</f>
        <v/>
      </c>
      <c r="C19119">
        <f>IF(B19119="","",INT(A19119))</f>
        <v/>
      </c>
      <c r="D19119">
        <f>IF(B19119="","",HOUR(A19119))</f>
        <v/>
      </c>
      <c r="E19119">
        <f>IF(B19119="","",IF(INPUT!$I$1="","",IF(C19119&lt;(INT(INPUT!$I$1)-INPUT!$I$2),"Off Meds",IF(C19119&lt;=(INT(INPUT!$I$1)+INPUT!$I$2),"Washout","On Meds"))))</f>
        <v/>
      </c>
      <c r="F19119">
        <f>IF(B19119="","",1.509*(LN(B19119)^1.084-5.381))</f>
        <v/>
      </c>
      <c r="G19119">
        <f>IF(F19119="","",IF(F19119&lt;0,10*F19119^2,0))</f>
        <v/>
      </c>
      <c r="H19119">
        <f>IF(F19119="","",IF(F19119&gt;0,10*F19119^2,0))</f>
        <v/>
      </c>
    </row>
    <row r="19120">
      <c r="A19120">
        <f>Input!A19120</f>
        <v/>
      </c>
      <c r="B19120">
        <f>IF(ISNUMBER(Input!B19120),IF(AND(Input!B19120&gt;=20,Input!B19120&lt;=700),Input!B19120,""),"")</f>
        <v/>
      </c>
      <c r="C19120">
        <f>IF(B19120="","",INT(A19120))</f>
        <v/>
      </c>
      <c r="D19120">
        <f>IF(B19120="","",HOUR(A19120))</f>
        <v/>
      </c>
      <c r="E19120">
        <f>IF(B19120="","",IF(INPUT!$I$1="","",IF(C19120&lt;(INT(INPUT!$I$1)-INPUT!$I$2),"Off Meds",IF(C19120&lt;=(INT(INPUT!$I$1)+INPUT!$I$2),"Washout","On Meds"))))</f>
        <v/>
      </c>
      <c r="F19120">
        <f>IF(B19120="","",1.509*(LN(B19120)^1.084-5.381))</f>
        <v/>
      </c>
      <c r="G19120">
        <f>IF(F19120="","",IF(F19120&lt;0,10*F19120^2,0))</f>
        <v/>
      </c>
      <c r="H19120">
        <f>IF(F19120="","",IF(F19120&gt;0,10*F19120^2,0))</f>
        <v/>
      </c>
    </row>
    <row r="19121">
      <c r="A19121">
        <f>Input!A19121</f>
        <v/>
      </c>
      <c r="B19121">
        <f>IF(ISNUMBER(Input!B19121),IF(AND(Input!B19121&gt;=20,Input!B19121&lt;=700),Input!B19121,""),"")</f>
        <v/>
      </c>
      <c r="C19121">
        <f>IF(B19121="","",INT(A19121))</f>
        <v/>
      </c>
      <c r="D19121">
        <f>IF(B19121="","",HOUR(A19121))</f>
        <v/>
      </c>
      <c r="E19121">
        <f>IF(B19121="","",IF(INPUT!$I$1="","",IF(C19121&lt;(INT(INPUT!$I$1)-INPUT!$I$2),"Off Meds",IF(C19121&lt;=(INT(INPUT!$I$1)+INPUT!$I$2),"Washout","On Meds"))))</f>
        <v/>
      </c>
      <c r="F19121">
        <f>IF(B19121="","",1.509*(LN(B19121)^1.084-5.381))</f>
        <v/>
      </c>
      <c r="G19121">
        <f>IF(F19121="","",IF(F19121&lt;0,10*F19121^2,0))</f>
        <v/>
      </c>
      <c r="H19121">
        <f>IF(F19121="","",IF(F19121&gt;0,10*F19121^2,0))</f>
        <v/>
      </c>
    </row>
    <row r="19122">
      <c r="A19122">
        <f>Input!A19122</f>
        <v/>
      </c>
      <c r="B19122">
        <f>IF(ISNUMBER(Input!B19122),IF(AND(Input!B19122&gt;=20,Input!B19122&lt;=700),Input!B19122,""),"")</f>
        <v/>
      </c>
      <c r="C19122">
        <f>IF(B19122="","",INT(A19122))</f>
        <v/>
      </c>
      <c r="D19122">
        <f>IF(B19122="","",HOUR(A19122))</f>
        <v/>
      </c>
      <c r="E19122">
        <f>IF(B19122="","",IF(INPUT!$I$1="","",IF(C19122&lt;(INT(INPUT!$I$1)-INPUT!$I$2),"Off Meds",IF(C19122&lt;=(INT(INPUT!$I$1)+INPUT!$I$2),"Washout","On Meds"))))</f>
        <v/>
      </c>
      <c r="F19122">
        <f>IF(B19122="","",1.509*(LN(B19122)^1.084-5.381))</f>
        <v/>
      </c>
      <c r="G19122">
        <f>IF(F19122="","",IF(F19122&lt;0,10*F19122^2,0))</f>
        <v/>
      </c>
      <c r="H19122">
        <f>IF(F19122="","",IF(F19122&gt;0,10*F19122^2,0))</f>
        <v/>
      </c>
    </row>
    <row r="19123">
      <c r="A19123">
        <f>Input!A19123</f>
        <v/>
      </c>
      <c r="B19123">
        <f>IF(ISNUMBER(Input!B19123),IF(AND(Input!B19123&gt;=20,Input!B19123&lt;=700),Input!B19123,""),"")</f>
        <v/>
      </c>
      <c r="C19123">
        <f>IF(B19123="","",INT(A19123))</f>
        <v/>
      </c>
      <c r="D19123">
        <f>IF(B19123="","",HOUR(A19123))</f>
        <v/>
      </c>
      <c r="E19123">
        <f>IF(B19123="","",IF(INPUT!$I$1="","",IF(C19123&lt;(INT(INPUT!$I$1)-INPUT!$I$2),"Off Meds",IF(C19123&lt;=(INT(INPUT!$I$1)+INPUT!$I$2),"Washout","On Meds"))))</f>
        <v/>
      </c>
      <c r="F19123">
        <f>IF(B19123="","",1.509*(LN(B19123)^1.084-5.381))</f>
        <v/>
      </c>
      <c r="G19123">
        <f>IF(F19123="","",IF(F19123&lt;0,10*F19123^2,0))</f>
        <v/>
      </c>
      <c r="H19123">
        <f>IF(F19123="","",IF(F19123&gt;0,10*F19123^2,0))</f>
        <v/>
      </c>
    </row>
    <row r="19124">
      <c r="A19124">
        <f>Input!A19124</f>
        <v/>
      </c>
      <c r="B19124">
        <f>IF(ISNUMBER(Input!B19124),IF(AND(Input!B19124&gt;=20,Input!B19124&lt;=700),Input!B19124,""),"")</f>
        <v/>
      </c>
      <c r="C19124">
        <f>IF(B19124="","",INT(A19124))</f>
        <v/>
      </c>
      <c r="D19124">
        <f>IF(B19124="","",HOUR(A19124))</f>
        <v/>
      </c>
      <c r="E19124">
        <f>IF(B19124="","",IF(INPUT!$I$1="","",IF(C19124&lt;(INT(INPUT!$I$1)-INPUT!$I$2),"Off Meds",IF(C19124&lt;=(INT(INPUT!$I$1)+INPUT!$I$2),"Washout","On Meds"))))</f>
        <v/>
      </c>
      <c r="F19124">
        <f>IF(B19124="","",1.509*(LN(B19124)^1.084-5.381))</f>
        <v/>
      </c>
      <c r="G19124">
        <f>IF(F19124="","",IF(F19124&lt;0,10*F19124^2,0))</f>
        <v/>
      </c>
      <c r="H19124">
        <f>IF(F19124="","",IF(F19124&gt;0,10*F19124^2,0))</f>
        <v/>
      </c>
    </row>
    <row r="19125">
      <c r="A19125">
        <f>Input!A19125</f>
        <v/>
      </c>
      <c r="B19125">
        <f>IF(ISNUMBER(Input!B19125),IF(AND(Input!B19125&gt;=20,Input!B19125&lt;=700),Input!B19125,""),"")</f>
        <v/>
      </c>
      <c r="C19125">
        <f>IF(B19125="","",INT(A19125))</f>
        <v/>
      </c>
      <c r="D19125">
        <f>IF(B19125="","",HOUR(A19125))</f>
        <v/>
      </c>
      <c r="E19125">
        <f>IF(B19125="","",IF(INPUT!$I$1="","",IF(C19125&lt;(INT(INPUT!$I$1)-INPUT!$I$2),"Off Meds",IF(C19125&lt;=(INT(INPUT!$I$1)+INPUT!$I$2),"Washout","On Meds"))))</f>
        <v/>
      </c>
      <c r="F19125">
        <f>IF(B19125="","",1.509*(LN(B19125)^1.084-5.381))</f>
        <v/>
      </c>
      <c r="G19125">
        <f>IF(F19125="","",IF(F19125&lt;0,10*F19125^2,0))</f>
        <v/>
      </c>
      <c r="H19125">
        <f>IF(F19125="","",IF(F19125&gt;0,10*F19125^2,0))</f>
        <v/>
      </c>
    </row>
    <row r="19126">
      <c r="A19126">
        <f>Input!A19126</f>
        <v/>
      </c>
      <c r="B19126">
        <f>IF(ISNUMBER(Input!B19126),IF(AND(Input!B19126&gt;=20,Input!B19126&lt;=700),Input!B19126,""),"")</f>
        <v/>
      </c>
      <c r="C19126">
        <f>IF(B19126="","",INT(A19126))</f>
        <v/>
      </c>
      <c r="D19126">
        <f>IF(B19126="","",HOUR(A19126))</f>
        <v/>
      </c>
      <c r="E19126">
        <f>IF(B19126="","",IF(INPUT!$I$1="","",IF(C19126&lt;(INT(INPUT!$I$1)-INPUT!$I$2),"Off Meds",IF(C19126&lt;=(INT(INPUT!$I$1)+INPUT!$I$2),"Washout","On Meds"))))</f>
        <v/>
      </c>
      <c r="F19126">
        <f>IF(B19126="","",1.509*(LN(B19126)^1.084-5.381))</f>
        <v/>
      </c>
      <c r="G19126">
        <f>IF(F19126="","",IF(F19126&lt;0,10*F19126^2,0))</f>
        <v/>
      </c>
      <c r="H19126">
        <f>IF(F19126="","",IF(F19126&gt;0,10*F19126^2,0))</f>
        <v/>
      </c>
    </row>
    <row r="19127">
      <c r="A19127">
        <f>Input!A19127</f>
        <v/>
      </c>
      <c r="B19127">
        <f>IF(ISNUMBER(Input!B19127),IF(AND(Input!B19127&gt;=20,Input!B19127&lt;=700),Input!B19127,""),"")</f>
        <v/>
      </c>
      <c r="C19127">
        <f>IF(B19127="","",INT(A19127))</f>
        <v/>
      </c>
      <c r="D19127">
        <f>IF(B19127="","",HOUR(A19127))</f>
        <v/>
      </c>
      <c r="E19127">
        <f>IF(B19127="","",IF(INPUT!$I$1="","",IF(C19127&lt;(INT(INPUT!$I$1)-INPUT!$I$2),"Off Meds",IF(C19127&lt;=(INT(INPUT!$I$1)+INPUT!$I$2),"Washout","On Meds"))))</f>
        <v/>
      </c>
      <c r="F19127">
        <f>IF(B19127="","",1.509*(LN(B19127)^1.084-5.381))</f>
        <v/>
      </c>
      <c r="G19127">
        <f>IF(F19127="","",IF(F19127&lt;0,10*F19127^2,0))</f>
        <v/>
      </c>
      <c r="H19127">
        <f>IF(F19127="","",IF(F19127&gt;0,10*F19127^2,0))</f>
        <v/>
      </c>
    </row>
    <row r="19128">
      <c r="A19128">
        <f>Input!A19128</f>
        <v/>
      </c>
      <c r="B19128">
        <f>IF(ISNUMBER(Input!B19128),IF(AND(Input!B19128&gt;=20,Input!B19128&lt;=700),Input!B19128,""),"")</f>
        <v/>
      </c>
      <c r="C19128">
        <f>IF(B19128="","",INT(A19128))</f>
        <v/>
      </c>
      <c r="D19128">
        <f>IF(B19128="","",HOUR(A19128))</f>
        <v/>
      </c>
      <c r="E19128">
        <f>IF(B19128="","",IF(INPUT!$I$1="","",IF(C19128&lt;(INT(INPUT!$I$1)-INPUT!$I$2),"Off Meds",IF(C19128&lt;=(INT(INPUT!$I$1)+INPUT!$I$2),"Washout","On Meds"))))</f>
        <v/>
      </c>
      <c r="F19128">
        <f>IF(B19128="","",1.509*(LN(B19128)^1.084-5.381))</f>
        <v/>
      </c>
      <c r="G19128">
        <f>IF(F19128="","",IF(F19128&lt;0,10*F19128^2,0))</f>
        <v/>
      </c>
      <c r="H19128">
        <f>IF(F19128="","",IF(F19128&gt;0,10*F19128^2,0))</f>
        <v/>
      </c>
    </row>
    <row r="19129">
      <c r="A19129">
        <f>Input!A19129</f>
        <v/>
      </c>
      <c r="B19129">
        <f>IF(ISNUMBER(Input!B19129),IF(AND(Input!B19129&gt;=20,Input!B19129&lt;=700),Input!B19129,""),"")</f>
        <v/>
      </c>
      <c r="C19129">
        <f>IF(B19129="","",INT(A19129))</f>
        <v/>
      </c>
      <c r="D19129">
        <f>IF(B19129="","",HOUR(A19129))</f>
        <v/>
      </c>
      <c r="E19129">
        <f>IF(B19129="","",IF(INPUT!$I$1="","",IF(C19129&lt;(INT(INPUT!$I$1)-INPUT!$I$2),"Off Meds",IF(C19129&lt;=(INT(INPUT!$I$1)+INPUT!$I$2),"Washout","On Meds"))))</f>
        <v/>
      </c>
      <c r="F19129">
        <f>IF(B19129="","",1.509*(LN(B19129)^1.084-5.381))</f>
        <v/>
      </c>
      <c r="G19129">
        <f>IF(F19129="","",IF(F19129&lt;0,10*F19129^2,0))</f>
        <v/>
      </c>
      <c r="H19129">
        <f>IF(F19129="","",IF(F19129&gt;0,10*F19129^2,0))</f>
        <v/>
      </c>
    </row>
    <row r="19130">
      <c r="A19130">
        <f>Input!A19130</f>
        <v/>
      </c>
      <c r="B19130">
        <f>IF(ISNUMBER(Input!B19130),IF(AND(Input!B19130&gt;=20,Input!B19130&lt;=700),Input!B19130,""),"")</f>
        <v/>
      </c>
      <c r="C19130">
        <f>IF(B19130="","",INT(A19130))</f>
        <v/>
      </c>
      <c r="D19130">
        <f>IF(B19130="","",HOUR(A19130))</f>
        <v/>
      </c>
      <c r="E19130">
        <f>IF(B19130="","",IF(INPUT!$I$1="","",IF(C19130&lt;(INT(INPUT!$I$1)-INPUT!$I$2),"Off Meds",IF(C19130&lt;=(INT(INPUT!$I$1)+INPUT!$I$2),"Washout","On Meds"))))</f>
        <v/>
      </c>
      <c r="F19130">
        <f>IF(B19130="","",1.509*(LN(B19130)^1.084-5.381))</f>
        <v/>
      </c>
      <c r="G19130">
        <f>IF(F19130="","",IF(F19130&lt;0,10*F19130^2,0))</f>
        <v/>
      </c>
      <c r="H19130">
        <f>IF(F19130="","",IF(F19130&gt;0,10*F19130^2,0))</f>
        <v/>
      </c>
    </row>
    <row r="19131">
      <c r="A19131">
        <f>Input!A19131</f>
        <v/>
      </c>
      <c r="B19131">
        <f>IF(ISNUMBER(Input!B19131),IF(AND(Input!B19131&gt;=20,Input!B19131&lt;=700),Input!B19131,""),"")</f>
        <v/>
      </c>
      <c r="C19131">
        <f>IF(B19131="","",INT(A19131))</f>
        <v/>
      </c>
      <c r="D19131">
        <f>IF(B19131="","",HOUR(A19131))</f>
        <v/>
      </c>
      <c r="E19131">
        <f>IF(B19131="","",IF(INPUT!$I$1="","",IF(C19131&lt;(INT(INPUT!$I$1)-INPUT!$I$2),"Off Meds",IF(C19131&lt;=(INT(INPUT!$I$1)+INPUT!$I$2),"Washout","On Meds"))))</f>
        <v/>
      </c>
      <c r="F19131">
        <f>IF(B19131="","",1.509*(LN(B19131)^1.084-5.381))</f>
        <v/>
      </c>
      <c r="G19131">
        <f>IF(F19131="","",IF(F19131&lt;0,10*F19131^2,0))</f>
        <v/>
      </c>
      <c r="H19131">
        <f>IF(F19131="","",IF(F19131&gt;0,10*F19131^2,0))</f>
        <v/>
      </c>
    </row>
    <row r="19132">
      <c r="A19132">
        <f>Input!A19132</f>
        <v/>
      </c>
      <c r="B19132">
        <f>IF(ISNUMBER(Input!B19132),IF(AND(Input!B19132&gt;=20,Input!B19132&lt;=700),Input!B19132,""),"")</f>
        <v/>
      </c>
      <c r="C19132">
        <f>IF(B19132="","",INT(A19132))</f>
        <v/>
      </c>
      <c r="D19132">
        <f>IF(B19132="","",HOUR(A19132))</f>
        <v/>
      </c>
      <c r="E19132">
        <f>IF(B19132="","",IF(INPUT!$I$1="","",IF(C19132&lt;(INT(INPUT!$I$1)-INPUT!$I$2),"Off Meds",IF(C19132&lt;=(INT(INPUT!$I$1)+INPUT!$I$2),"Washout","On Meds"))))</f>
        <v/>
      </c>
      <c r="F19132">
        <f>IF(B19132="","",1.509*(LN(B19132)^1.084-5.381))</f>
        <v/>
      </c>
      <c r="G19132">
        <f>IF(F19132="","",IF(F19132&lt;0,10*F19132^2,0))</f>
        <v/>
      </c>
      <c r="H19132">
        <f>IF(F19132="","",IF(F19132&gt;0,10*F19132^2,0))</f>
        <v/>
      </c>
    </row>
    <row r="19133">
      <c r="A19133">
        <f>Input!A19133</f>
        <v/>
      </c>
      <c r="B19133">
        <f>IF(ISNUMBER(Input!B19133),IF(AND(Input!B19133&gt;=20,Input!B19133&lt;=700),Input!B19133,""),"")</f>
        <v/>
      </c>
      <c r="C19133">
        <f>IF(B19133="","",INT(A19133))</f>
        <v/>
      </c>
      <c r="D19133">
        <f>IF(B19133="","",HOUR(A19133))</f>
        <v/>
      </c>
      <c r="E19133">
        <f>IF(B19133="","",IF(INPUT!$I$1="","",IF(C19133&lt;(INT(INPUT!$I$1)-INPUT!$I$2),"Off Meds",IF(C19133&lt;=(INT(INPUT!$I$1)+INPUT!$I$2),"Washout","On Meds"))))</f>
        <v/>
      </c>
      <c r="F19133">
        <f>IF(B19133="","",1.509*(LN(B19133)^1.084-5.381))</f>
        <v/>
      </c>
      <c r="G19133">
        <f>IF(F19133="","",IF(F19133&lt;0,10*F19133^2,0))</f>
        <v/>
      </c>
      <c r="H19133">
        <f>IF(F19133="","",IF(F19133&gt;0,10*F19133^2,0))</f>
        <v/>
      </c>
    </row>
    <row r="19134">
      <c r="A19134">
        <f>Input!A19134</f>
        <v/>
      </c>
      <c r="B19134">
        <f>IF(ISNUMBER(Input!B19134),IF(AND(Input!B19134&gt;=20,Input!B19134&lt;=700),Input!B19134,""),"")</f>
        <v/>
      </c>
      <c r="C19134">
        <f>IF(B19134="","",INT(A19134))</f>
        <v/>
      </c>
      <c r="D19134">
        <f>IF(B19134="","",HOUR(A19134))</f>
        <v/>
      </c>
      <c r="E19134">
        <f>IF(B19134="","",IF(INPUT!$I$1="","",IF(C19134&lt;(INT(INPUT!$I$1)-INPUT!$I$2),"Off Meds",IF(C19134&lt;=(INT(INPUT!$I$1)+INPUT!$I$2),"Washout","On Meds"))))</f>
        <v/>
      </c>
      <c r="F19134">
        <f>IF(B19134="","",1.509*(LN(B19134)^1.084-5.381))</f>
        <v/>
      </c>
      <c r="G19134">
        <f>IF(F19134="","",IF(F19134&lt;0,10*F19134^2,0))</f>
        <v/>
      </c>
      <c r="H19134">
        <f>IF(F19134="","",IF(F19134&gt;0,10*F19134^2,0))</f>
        <v/>
      </c>
    </row>
    <row r="19135">
      <c r="A19135">
        <f>Input!A19135</f>
        <v/>
      </c>
      <c r="B19135">
        <f>IF(ISNUMBER(Input!B19135),IF(AND(Input!B19135&gt;=20,Input!B19135&lt;=700),Input!B19135,""),"")</f>
        <v/>
      </c>
      <c r="C19135">
        <f>IF(B19135="","",INT(A19135))</f>
        <v/>
      </c>
      <c r="D19135">
        <f>IF(B19135="","",HOUR(A19135))</f>
        <v/>
      </c>
      <c r="E19135">
        <f>IF(B19135="","",IF(INPUT!$I$1="","",IF(C19135&lt;(INT(INPUT!$I$1)-INPUT!$I$2),"Off Meds",IF(C19135&lt;=(INT(INPUT!$I$1)+INPUT!$I$2),"Washout","On Meds"))))</f>
        <v/>
      </c>
      <c r="F19135">
        <f>IF(B19135="","",1.509*(LN(B19135)^1.084-5.381))</f>
        <v/>
      </c>
      <c r="G19135">
        <f>IF(F19135="","",IF(F19135&lt;0,10*F19135^2,0))</f>
        <v/>
      </c>
      <c r="H19135">
        <f>IF(F19135="","",IF(F19135&gt;0,10*F19135^2,0))</f>
        <v/>
      </c>
    </row>
    <row r="19136">
      <c r="A19136">
        <f>Input!A19136</f>
        <v/>
      </c>
      <c r="B19136">
        <f>IF(ISNUMBER(Input!B19136),IF(AND(Input!B19136&gt;=20,Input!B19136&lt;=700),Input!B19136,""),"")</f>
        <v/>
      </c>
      <c r="C19136">
        <f>IF(B19136="","",INT(A19136))</f>
        <v/>
      </c>
      <c r="D19136">
        <f>IF(B19136="","",HOUR(A19136))</f>
        <v/>
      </c>
      <c r="E19136">
        <f>IF(B19136="","",IF(INPUT!$I$1="","",IF(C19136&lt;(INT(INPUT!$I$1)-INPUT!$I$2),"Off Meds",IF(C19136&lt;=(INT(INPUT!$I$1)+INPUT!$I$2),"Washout","On Meds"))))</f>
        <v/>
      </c>
      <c r="F19136">
        <f>IF(B19136="","",1.509*(LN(B19136)^1.084-5.381))</f>
        <v/>
      </c>
      <c r="G19136">
        <f>IF(F19136="","",IF(F19136&lt;0,10*F19136^2,0))</f>
        <v/>
      </c>
      <c r="H19136">
        <f>IF(F19136="","",IF(F19136&gt;0,10*F19136^2,0))</f>
        <v/>
      </c>
    </row>
    <row r="19137">
      <c r="A19137">
        <f>Input!A19137</f>
        <v/>
      </c>
      <c r="B19137">
        <f>IF(ISNUMBER(Input!B19137),IF(AND(Input!B19137&gt;=20,Input!B19137&lt;=700),Input!B19137,""),"")</f>
        <v/>
      </c>
      <c r="C19137">
        <f>IF(B19137="","",INT(A19137))</f>
        <v/>
      </c>
      <c r="D19137">
        <f>IF(B19137="","",HOUR(A19137))</f>
        <v/>
      </c>
      <c r="E19137">
        <f>IF(B19137="","",IF(INPUT!$I$1="","",IF(C19137&lt;(INT(INPUT!$I$1)-INPUT!$I$2),"Off Meds",IF(C19137&lt;=(INT(INPUT!$I$1)+INPUT!$I$2),"Washout","On Meds"))))</f>
        <v/>
      </c>
      <c r="F19137">
        <f>IF(B19137="","",1.509*(LN(B19137)^1.084-5.381))</f>
        <v/>
      </c>
      <c r="G19137">
        <f>IF(F19137="","",IF(F19137&lt;0,10*F19137^2,0))</f>
        <v/>
      </c>
      <c r="H19137">
        <f>IF(F19137="","",IF(F19137&gt;0,10*F19137^2,0))</f>
        <v/>
      </c>
    </row>
    <row r="19138">
      <c r="A19138">
        <f>Input!A19138</f>
        <v/>
      </c>
      <c r="B19138">
        <f>IF(ISNUMBER(Input!B19138),IF(AND(Input!B19138&gt;=20,Input!B19138&lt;=700),Input!B19138,""),"")</f>
        <v/>
      </c>
      <c r="C19138">
        <f>IF(B19138="","",INT(A19138))</f>
        <v/>
      </c>
      <c r="D19138">
        <f>IF(B19138="","",HOUR(A19138))</f>
        <v/>
      </c>
      <c r="E19138">
        <f>IF(B19138="","",IF(INPUT!$I$1="","",IF(C19138&lt;(INT(INPUT!$I$1)-INPUT!$I$2),"Off Meds",IF(C19138&lt;=(INT(INPUT!$I$1)+INPUT!$I$2),"Washout","On Meds"))))</f>
        <v/>
      </c>
      <c r="F19138">
        <f>IF(B19138="","",1.509*(LN(B19138)^1.084-5.381))</f>
        <v/>
      </c>
      <c r="G19138">
        <f>IF(F19138="","",IF(F19138&lt;0,10*F19138^2,0))</f>
        <v/>
      </c>
      <c r="H19138">
        <f>IF(F19138="","",IF(F19138&gt;0,10*F19138^2,0))</f>
        <v/>
      </c>
    </row>
    <row r="19139">
      <c r="A19139">
        <f>Input!A19139</f>
        <v/>
      </c>
      <c r="B19139">
        <f>IF(ISNUMBER(Input!B19139),IF(AND(Input!B19139&gt;=20,Input!B19139&lt;=700),Input!B19139,""),"")</f>
        <v/>
      </c>
      <c r="C19139">
        <f>IF(B19139="","",INT(A19139))</f>
        <v/>
      </c>
      <c r="D19139">
        <f>IF(B19139="","",HOUR(A19139))</f>
        <v/>
      </c>
      <c r="E19139">
        <f>IF(B19139="","",IF(INPUT!$I$1="","",IF(C19139&lt;(INT(INPUT!$I$1)-INPUT!$I$2),"Off Meds",IF(C19139&lt;=(INT(INPUT!$I$1)+INPUT!$I$2),"Washout","On Meds"))))</f>
        <v/>
      </c>
      <c r="F19139">
        <f>IF(B19139="","",1.509*(LN(B19139)^1.084-5.381))</f>
        <v/>
      </c>
      <c r="G19139">
        <f>IF(F19139="","",IF(F19139&lt;0,10*F19139^2,0))</f>
        <v/>
      </c>
      <c r="H19139">
        <f>IF(F19139="","",IF(F19139&gt;0,10*F19139^2,0))</f>
        <v/>
      </c>
    </row>
    <row r="19140">
      <c r="A19140">
        <f>Input!A19140</f>
        <v/>
      </c>
      <c r="B19140">
        <f>IF(ISNUMBER(Input!B19140),IF(AND(Input!B19140&gt;=20,Input!B19140&lt;=700),Input!B19140,""),"")</f>
        <v/>
      </c>
      <c r="C19140">
        <f>IF(B19140="","",INT(A19140))</f>
        <v/>
      </c>
      <c r="D19140">
        <f>IF(B19140="","",HOUR(A19140))</f>
        <v/>
      </c>
      <c r="E19140">
        <f>IF(B19140="","",IF(INPUT!$I$1="","",IF(C19140&lt;(INT(INPUT!$I$1)-INPUT!$I$2),"Off Meds",IF(C19140&lt;=(INT(INPUT!$I$1)+INPUT!$I$2),"Washout","On Meds"))))</f>
        <v/>
      </c>
      <c r="F19140">
        <f>IF(B19140="","",1.509*(LN(B19140)^1.084-5.381))</f>
        <v/>
      </c>
      <c r="G19140">
        <f>IF(F19140="","",IF(F19140&lt;0,10*F19140^2,0))</f>
        <v/>
      </c>
      <c r="H19140">
        <f>IF(F19140="","",IF(F19140&gt;0,10*F19140^2,0))</f>
        <v/>
      </c>
    </row>
    <row r="19141">
      <c r="A19141">
        <f>Input!A19141</f>
        <v/>
      </c>
      <c r="B19141">
        <f>IF(ISNUMBER(Input!B19141),IF(AND(Input!B19141&gt;=20,Input!B19141&lt;=700),Input!B19141,""),"")</f>
        <v/>
      </c>
      <c r="C19141">
        <f>IF(B19141="","",INT(A19141))</f>
        <v/>
      </c>
      <c r="D19141">
        <f>IF(B19141="","",HOUR(A19141))</f>
        <v/>
      </c>
      <c r="E19141">
        <f>IF(B19141="","",IF(INPUT!$I$1="","",IF(C19141&lt;(INT(INPUT!$I$1)-INPUT!$I$2),"Off Meds",IF(C19141&lt;=(INT(INPUT!$I$1)+INPUT!$I$2),"Washout","On Meds"))))</f>
        <v/>
      </c>
      <c r="F19141">
        <f>IF(B19141="","",1.509*(LN(B19141)^1.084-5.381))</f>
        <v/>
      </c>
      <c r="G19141">
        <f>IF(F19141="","",IF(F19141&lt;0,10*F19141^2,0))</f>
        <v/>
      </c>
      <c r="H19141">
        <f>IF(F19141="","",IF(F19141&gt;0,10*F19141^2,0))</f>
        <v/>
      </c>
    </row>
    <row r="19142">
      <c r="A19142">
        <f>Input!A19142</f>
        <v/>
      </c>
      <c r="B19142">
        <f>IF(ISNUMBER(Input!B19142),IF(AND(Input!B19142&gt;=20,Input!B19142&lt;=700),Input!B19142,""),"")</f>
        <v/>
      </c>
      <c r="C19142">
        <f>IF(B19142="","",INT(A19142))</f>
        <v/>
      </c>
      <c r="D19142">
        <f>IF(B19142="","",HOUR(A19142))</f>
        <v/>
      </c>
      <c r="E19142">
        <f>IF(B19142="","",IF(INPUT!$I$1="","",IF(C19142&lt;(INT(INPUT!$I$1)-INPUT!$I$2),"Off Meds",IF(C19142&lt;=(INT(INPUT!$I$1)+INPUT!$I$2),"Washout","On Meds"))))</f>
        <v/>
      </c>
      <c r="F19142">
        <f>IF(B19142="","",1.509*(LN(B19142)^1.084-5.381))</f>
        <v/>
      </c>
      <c r="G19142">
        <f>IF(F19142="","",IF(F19142&lt;0,10*F19142^2,0))</f>
        <v/>
      </c>
      <c r="H19142">
        <f>IF(F19142="","",IF(F19142&gt;0,10*F19142^2,0))</f>
        <v/>
      </c>
    </row>
    <row r="19143">
      <c r="A19143">
        <f>Input!A19143</f>
        <v/>
      </c>
      <c r="B19143">
        <f>IF(ISNUMBER(Input!B19143),IF(AND(Input!B19143&gt;=20,Input!B19143&lt;=700),Input!B19143,""),"")</f>
        <v/>
      </c>
      <c r="C19143">
        <f>IF(B19143="","",INT(A19143))</f>
        <v/>
      </c>
      <c r="D19143">
        <f>IF(B19143="","",HOUR(A19143))</f>
        <v/>
      </c>
      <c r="E19143">
        <f>IF(B19143="","",IF(INPUT!$I$1="","",IF(C19143&lt;(INT(INPUT!$I$1)-INPUT!$I$2),"Off Meds",IF(C19143&lt;=(INT(INPUT!$I$1)+INPUT!$I$2),"Washout","On Meds"))))</f>
        <v/>
      </c>
      <c r="F19143">
        <f>IF(B19143="","",1.509*(LN(B19143)^1.084-5.381))</f>
        <v/>
      </c>
      <c r="G19143">
        <f>IF(F19143="","",IF(F19143&lt;0,10*F19143^2,0))</f>
        <v/>
      </c>
      <c r="H19143">
        <f>IF(F19143="","",IF(F19143&gt;0,10*F19143^2,0))</f>
        <v/>
      </c>
    </row>
    <row r="19144">
      <c r="A19144">
        <f>Input!A19144</f>
        <v/>
      </c>
      <c r="B19144">
        <f>IF(ISNUMBER(Input!B19144),IF(AND(Input!B19144&gt;=20,Input!B19144&lt;=700),Input!B19144,""),"")</f>
        <v/>
      </c>
      <c r="C19144">
        <f>IF(B19144="","",INT(A19144))</f>
        <v/>
      </c>
      <c r="D19144">
        <f>IF(B19144="","",HOUR(A19144))</f>
        <v/>
      </c>
      <c r="E19144">
        <f>IF(B19144="","",IF(INPUT!$I$1="","",IF(C19144&lt;(INT(INPUT!$I$1)-INPUT!$I$2),"Off Meds",IF(C19144&lt;=(INT(INPUT!$I$1)+INPUT!$I$2),"Washout","On Meds"))))</f>
        <v/>
      </c>
      <c r="F19144">
        <f>IF(B19144="","",1.509*(LN(B19144)^1.084-5.381))</f>
        <v/>
      </c>
      <c r="G19144">
        <f>IF(F19144="","",IF(F19144&lt;0,10*F19144^2,0))</f>
        <v/>
      </c>
      <c r="H19144">
        <f>IF(F19144="","",IF(F19144&gt;0,10*F19144^2,0))</f>
        <v/>
      </c>
    </row>
    <row r="19145">
      <c r="A19145">
        <f>Input!A19145</f>
        <v/>
      </c>
      <c r="B19145">
        <f>IF(ISNUMBER(Input!B19145),IF(AND(Input!B19145&gt;=20,Input!B19145&lt;=700),Input!B19145,""),"")</f>
        <v/>
      </c>
      <c r="C19145">
        <f>IF(B19145="","",INT(A19145))</f>
        <v/>
      </c>
      <c r="D19145">
        <f>IF(B19145="","",HOUR(A19145))</f>
        <v/>
      </c>
      <c r="E19145">
        <f>IF(B19145="","",IF(INPUT!$I$1="","",IF(C19145&lt;(INT(INPUT!$I$1)-INPUT!$I$2),"Off Meds",IF(C19145&lt;=(INT(INPUT!$I$1)+INPUT!$I$2),"Washout","On Meds"))))</f>
        <v/>
      </c>
      <c r="F19145">
        <f>IF(B19145="","",1.509*(LN(B19145)^1.084-5.381))</f>
        <v/>
      </c>
      <c r="G19145">
        <f>IF(F19145="","",IF(F19145&lt;0,10*F19145^2,0))</f>
        <v/>
      </c>
      <c r="H19145">
        <f>IF(F19145="","",IF(F19145&gt;0,10*F19145^2,0))</f>
        <v/>
      </c>
    </row>
    <row r="19146">
      <c r="A19146">
        <f>Input!A19146</f>
        <v/>
      </c>
      <c r="B19146">
        <f>IF(ISNUMBER(Input!B19146),IF(AND(Input!B19146&gt;=20,Input!B19146&lt;=700),Input!B19146,""),"")</f>
        <v/>
      </c>
      <c r="C19146">
        <f>IF(B19146="","",INT(A19146))</f>
        <v/>
      </c>
      <c r="D19146">
        <f>IF(B19146="","",HOUR(A19146))</f>
        <v/>
      </c>
      <c r="E19146">
        <f>IF(B19146="","",IF(INPUT!$I$1="","",IF(C19146&lt;(INT(INPUT!$I$1)-INPUT!$I$2),"Off Meds",IF(C19146&lt;=(INT(INPUT!$I$1)+INPUT!$I$2),"Washout","On Meds"))))</f>
        <v/>
      </c>
      <c r="F19146">
        <f>IF(B19146="","",1.509*(LN(B19146)^1.084-5.381))</f>
        <v/>
      </c>
      <c r="G19146">
        <f>IF(F19146="","",IF(F19146&lt;0,10*F19146^2,0))</f>
        <v/>
      </c>
      <c r="H19146">
        <f>IF(F19146="","",IF(F19146&gt;0,10*F19146^2,0))</f>
        <v/>
      </c>
    </row>
    <row r="19147">
      <c r="A19147">
        <f>Input!A19147</f>
        <v/>
      </c>
      <c r="B19147">
        <f>IF(ISNUMBER(Input!B19147),IF(AND(Input!B19147&gt;=20,Input!B19147&lt;=700),Input!B19147,""),"")</f>
        <v/>
      </c>
      <c r="C19147">
        <f>IF(B19147="","",INT(A19147))</f>
        <v/>
      </c>
      <c r="D19147">
        <f>IF(B19147="","",HOUR(A19147))</f>
        <v/>
      </c>
      <c r="E19147">
        <f>IF(B19147="","",IF(INPUT!$I$1="","",IF(C19147&lt;(INT(INPUT!$I$1)-INPUT!$I$2),"Off Meds",IF(C19147&lt;=(INT(INPUT!$I$1)+INPUT!$I$2),"Washout","On Meds"))))</f>
        <v/>
      </c>
      <c r="F19147">
        <f>IF(B19147="","",1.509*(LN(B19147)^1.084-5.381))</f>
        <v/>
      </c>
      <c r="G19147">
        <f>IF(F19147="","",IF(F19147&lt;0,10*F19147^2,0))</f>
        <v/>
      </c>
      <c r="H19147">
        <f>IF(F19147="","",IF(F19147&gt;0,10*F19147^2,0))</f>
        <v/>
      </c>
    </row>
    <row r="19148">
      <c r="A19148">
        <f>Input!A19148</f>
        <v/>
      </c>
      <c r="B19148">
        <f>IF(ISNUMBER(Input!B19148),IF(AND(Input!B19148&gt;=20,Input!B19148&lt;=700),Input!B19148,""),"")</f>
        <v/>
      </c>
      <c r="C19148">
        <f>IF(B19148="","",INT(A19148))</f>
        <v/>
      </c>
      <c r="D19148">
        <f>IF(B19148="","",HOUR(A19148))</f>
        <v/>
      </c>
      <c r="E19148">
        <f>IF(B19148="","",IF(INPUT!$I$1="","",IF(C19148&lt;(INT(INPUT!$I$1)-INPUT!$I$2),"Off Meds",IF(C19148&lt;=(INT(INPUT!$I$1)+INPUT!$I$2),"Washout","On Meds"))))</f>
        <v/>
      </c>
      <c r="F19148">
        <f>IF(B19148="","",1.509*(LN(B19148)^1.084-5.381))</f>
        <v/>
      </c>
      <c r="G19148">
        <f>IF(F19148="","",IF(F19148&lt;0,10*F19148^2,0))</f>
        <v/>
      </c>
      <c r="H19148">
        <f>IF(F19148="","",IF(F19148&gt;0,10*F19148^2,0))</f>
        <v/>
      </c>
    </row>
    <row r="19149">
      <c r="A19149">
        <f>Input!A19149</f>
        <v/>
      </c>
      <c r="B19149">
        <f>IF(ISNUMBER(Input!B19149),IF(AND(Input!B19149&gt;=20,Input!B19149&lt;=700),Input!B19149,""),"")</f>
        <v/>
      </c>
      <c r="C19149">
        <f>IF(B19149="","",INT(A19149))</f>
        <v/>
      </c>
      <c r="D19149">
        <f>IF(B19149="","",HOUR(A19149))</f>
        <v/>
      </c>
      <c r="E19149">
        <f>IF(B19149="","",IF(INPUT!$I$1="","",IF(C19149&lt;(INT(INPUT!$I$1)-INPUT!$I$2),"Off Meds",IF(C19149&lt;=(INT(INPUT!$I$1)+INPUT!$I$2),"Washout","On Meds"))))</f>
        <v/>
      </c>
      <c r="F19149">
        <f>IF(B19149="","",1.509*(LN(B19149)^1.084-5.381))</f>
        <v/>
      </c>
      <c r="G19149">
        <f>IF(F19149="","",IF(F19149&lt;0,10*F19149^2,0))</f>
        <v/>
      </c>
      <c r="H19149">
        <f>IF(F19149="","",IF(F19149&gt;0,10*F19149^2,0))</f>
        <v/>
      </c>
    </row>
    <row r="19150">
      <c r="A19150">
        <f>Input!A19150</f>
        <v/>
      </c>
      <c r="B19150">
        <f>IF(ISNUMBER(Input!B19150),IF(AND(Input!B19150&gt;=20,Input!B19150&lt;=700),Input!B19150,""),"")</f>
        <v/>
      </c>
      <c r="C19150">
        <f>IF(B19150="","",INT(A19150))</f>
        <v/>
      </c>
      <c r="D19150">
        <f>IF(B19150="","",HOUR(A19150))</f>
        <v/>
      </c>
      <c r="E19150">
        <f>IF(B19150="","",IF(INPUT!$I$1="","",IF(C19150&lt;(INT(INPUT!$I$1)-INPUT!$I$2),"Off Meds",IF(C19150&lt;=(INT(INPUT!$I$1)+INPUT!$I$2),"Washout","On Meds"))))</f>
        <v/>
      </c>
      <c r="F19150">
        <f>IF(B19150="","",1.509*(LN(B19150)^1.084-5.381))</f>
        <v/>
      </c>
      <c r="G19150">
        <f>IF(F19150="","",IF(F19150&lt;0,10*F19150^2,0))</f>
        <v/>
      </c>
      <c r="H19150">
        <f>IF(F19150="","",IF(F19150&gt;0,10*F19150^2,0))</f>
        <v/>
      </c>
    </row>
    <row r="19151">
      <c r="A19151">
        <f>Input!A19151</f>
        <v/>
      </c>
      <c r="B19151">
        <f>IF(ISNUMBER(Input!B19151),IF(AND(Input!B19151&gt;=20,Input!B19151&lt;=700),Input!B19151,""),"")</f>
        <v/>
      </c>
      <c r="C19151">
        <f>IF(B19151="","",INT(A19151))</f>
        <v/>
      </c>
      <c r="D19151">
        <f>IF(B19151="","",HOUR(A19151))</f>
        <v/>
      </c>
      <c r="E19151">
        <f>IF(B19151="","",IF(INPUT!$I$1="","",IF(C19151&lt;(INT(INPUT!$I$1)-INPUT!$I$2),"Off Meds",IF(C19151&lt;=(INT(INPUT!$I$1)+INPUT!$I$2),"Washout","On Meds"))))</f>
        <v/>
      </c>
      <c r="F19151">
        <f>IF(B19151="","",1.509*(LN(B19151)^1.084-5.381))</f>
        <v/>
      </c>
      <c r="G19151">
        <f>IF(F19151="","",IF(F19151&lt;0,10*F19151^2,0))</f>
        <v/>
      </c>
      <c r="H19151">
        <f>IF(F19151="","",IF(F19151&gt;0,10*F19151^2,0))</f>
        <v/>
      </c>
    </row>
    <row r="19152">
      <c r="A19152">
        <f>Input!A19152</f>
        <v/>
      </c>
      <c r="B19152">
        <f>IF(ISNUMBER(Input!B19152),IF(AND(Input!B19152&gt;=20,Input!B19152&lt;=700),Input!B19152,""),"")</f>
        <v/>
      </c>
      <c r="C19152">
        <f>IF(B19152="","",INT(A19152))</f>
        <v/>
      </c>
      <c r="D19152">
        <f>IF(B19152="","",HOUR(A19152))</f>
        <v/>
      </c>
      <c r="E19152">
        <f>IF(B19152="","",IF(INPUT!$I$1="","",IF(C19152&lt;(INT(INPUT!$I$1)-INPUT!$I$2),"Off Meds",IF(C19152&lt;=(INT(INPUT!$I$1)+INPUT!$I$2),"Washout","On Meds"))))</f>
        <v/>
      </c>
      <c r="F19152">
        <f>IF(B19152="","",1.509*(LN(B19152)^1.084-5.381))</f>
        <v/>
      </c>
      <c r="G19152">
        <f>IF(F19152="","",IF(F19152&lt;0,10*F19152^2,0))</f>
        <v/>
      </c>
      <c r="H19152">
        <f>IF(F19152="","",IF(F19152&gt;0,10*F19152^2,0))</f>
        <v/>
      </c>
    </row>
    <row r="19153">
      <c r="A19153">
        <f>Input!A19153</f>
        <v/>
      </c>
      <c r="B19153">
        <f>IF(ISNUMBER(Input!B19153),IF(AND(Input!B19153&gt;=20,Input!B19153&lt;=700),Input!B19153,""),"")</f>
        <v/>
      </c>
      <c r="C19153">
        <f>IF(B19153="","",INT(A19153))</f>
        <v/>
      </c>
      <c r="D19153">
        <f>IF(B19153="","",HOUR(A19153))</f>
        <v/>
      </c>
      <c r="E19153">
        <f>IF(B19153="","",IF(INPUT!$I$1="","",IF(C19153&lt;(INT(INPUT!$I$1)-INPUT!$I$2),"Off Meds",IF(C19153&lt;=(INT(INPUT!$I$1)+INPUT!$I$2),"Washout","On Meds"))))</f>
        <v/>
      </c>
      <c r="F19153">
        <f>IF(B19153="","",1.509*(LN(B19153)^1.084-5.381))</f>
        <v/>
      </c>
      <c r="G19153">
        <f>IF(F19153="","",IF(F19153&lt;0,10*F19153^2,0))</f>
        <v/>
      </c>
      <c r="H19153">
        <f>IF(F19153="","",IF(F19153&gt;0,10*F19153^2,0))</f>
        <v/>
      </c>
    </row>
    <row r="19154">
      <c r="A19154">
        <f>Input!A19154</f>
        <v/>
      </c>
      <c r="B19154">
        <f>IF(ISNUMBER(Input!B19154),IF(AND(Input!B19154&gt;=20,Input!B19154&lt;=700),Input!B19154,""),"")</f>
        <v/>
      </c>
      <c r="C19154">
        <f>IF(B19154="","",INT(A19154))</f>
        <v/>
      </c>
      <c r="D19154">
        <f>IF(B19154="","",HOUR(A19154))</f>
        <v/>
      </c>
      <c r="E19154">
        <f>IF(B19154="","",IF(INPUT!$I$1="","",IF(C19154&lt;(INT(INPUT!$I$1)-INPUT!$I$2),"Off Meds",IF(C19154&lt;=(INT(INPUT!$I$1)+INPUT!$I$2),"Washout","On Meds"))))</f>
        <v/>
      </c>
      <c r="F19154">
        <f>IF(B19154="","",1.509*(LN(B19154)^1.084-5.381))</f>
        <v/>
      </c>
      <c r="G19154">
        <f>IF(F19154="","",IF(F19154&lt;0,10*F19154^2,0))</f>
        <v/>
      </c>
      <c r="H19154">
        <f>IF(F19154="","",IF(F19154&gt;0,10*F19154^2,0))</f>
        <v/>
      </c>
    </row>
    <row r="19155">
      <c r="A19155">
        <f>Input!A19155</f>
        <v/>
      </c>
      <c r="B19155">
        <f>IF(ISNUMBER(Input!B19155),IF(AND(Input!B19155&gt;=20,Input!B19155&lt;=700),Input!B19155,""),"")</f>
        <v/>
      </c>
      <c r="C19155">
        <f>IF(B19155="","",INT(A19155))</f>
        <v/>
      </c>
      <c r="D19155">
        <f>IF(B19155="","",HOUR(A19155))</f>
        <v/>
      </c>
      <c r="E19155">
        <f>IF(B19155="","",IF(INPUT!$I$1="","",IF(C19155&lt;(INT(INPUT!$I$1)-INPUT!$I$2),"Off Meds",IF(C19155&lt;=(INT(INPUT!$I$1)+INPUT!$I$2),"Washout","On Meds"))))</f>
        <v/>
      </c>
      <c r="F19155">
        <f>IF(B19155="","",1.509*(LN(B19155)^1.084-5.381))</f>
        <v/>
      </c>
      <c r="G19155">
        <f>IF(F19155="","",IF(F19155&lt;0,10*F19155^2,0))</f>
        <v/>
      </c>
      <c r="H19155">
        <f>IF(F19155="","",IF(F19155&gt;0,10*F19155^2,0))</f>
        <v/>
      </c>
    </row>
    <row r="19156">
      <c r="A19156">
        <f>Input!A19156</f>
        <v/>
      </c>
      <c r="B19156">
        <f>IF(ISNUMBER(Input!B19156),IF(AND(Input!B19156&gt;=20,Input!B19156&lt;=700),Input!B19156,""),"")</f>
        <v/>
      </c>
      <c r="C19156">
        <f>IF(B19156="","",INT(A19156))</f>
        <v/>
      </c>
      <c r="D19156">
        <f>IF(B19156="","",HOUR(A19156))</f>
        <v/>
      </c>
      <c r="E19156">
        <f>IF(B19156="","",IF(INPUT!$I$1="","",IF(C19156&lt;(INT(INPUT!$I$1)-INPUT!$I$2),"Off Meds",IF(C19156&lt;=(INT(INPUT!$I$1)+INPUT!$I$2),"Washout","On Meds"))))</f>
        <v/>
      </c>
      <c r="F19156">
        <f>IF(B19156="","",1.509*(LN(B19156)^1.084-5.381))</f>
        <v/>
      </c>
      <c r="G19156">
        <f>IF(F19156="","",IF(F19156&lt;0,10*F19156^2,0))</f>
        <v/>
      </c>
      <c r="H19156">
        <f>IF(F19156="","",IF(F19156&gt;0,10*F19156^2,0))</f>
        <v/>
      </c>
    </row>
    <row r="19157">
      <c r="A19157">
        <f>Input!A19157</f>
        <v/>
      </c>
      <c r="B19157">
        <f>IF(ISNUMBER(Input!B19157),IF(AND(Input!B19157&gt;=20,Input!B19157&lt;=700),Input!B19157,""),"")</f>
        <v/>
      </c>
      <c r="C19157">
        <f>IF(B19157="","",INT(A19157))</f>
        <v/>
      </c>
      <c r="D19157">
        <f>IF(B19157="","",HOUR(A19157))</f>
        <v/>
      </c>
      <c r="E19157">
        <f>IF(B19157="","",IF(INPUT!$I$1="","",IF(C19157&lt;(INT(INPUT!$I$1)-INPUT!$I$2),"Off Meds",IF(C19157&lt;=(INT(INPUT!$I$1)+INPUT!$I$2),"Washout","On Meds"))))</f>
        <v/>
      </c>
      <c r="F19157">
        <f>IF(B19157="","",1.509*(LN(B19157)^1.084-5.381))</f>
        <v/>
      </c>
      <c r="G19157">
        <f>IF(F19157="","",IF(F19157&lt;0,10*F19157^2,0))</f>
        <v/>
      </c>
      <c r="H19157">
        <f>IF(F19157="","",IF(F19157&gt;0,10*F19157^2,0))</f>
        <v/>
      </c>
    </row>
    <row r="19158">
      <c r="A19158">
        <f>Input!A19158</f>
        <v/>
      </c>
      <c r="B19158">
        <f>IF(ISNUMBER(Input!B19158),IF(AND(Input!B19158&gt;=20,Input!B19158&lt;=700),Input!B19158,""),"")</f>
        <v/>
      </c>
      <c r="C19158">
        <f>IF(B19158="","",INT(A19158))</f>
        <v/>
      </c>
      <c r="D19158">
        <f>IF(B19158="","",HOUR(A19158))</f>
        <v/>
      </c>
      <c r="E19158">
        <f>IF(B19158="","",IF(INPUT!$I$1="","",IF(C19158&lt;(INT(INPUT!$I$1)-INPUT!$I$2),"Off Meds",IF(C19158&lt;=(INT(INPUT!$I$1)+INPUT!$I$2),"Washout","On Meds"))))</f>
        <v/>
      </c>
      <c r="F19158">
        <f>IF(B19158="","",1.509*(LN(B19158)^1.084-5.381))</f>
        <v/>
      </c>
      <c r="G19158">
        <f>IF(F19158="","",IF(F19158&lt;0,10*F19158^2,0))</f>
        <v/>
      </c>
      <c r="H19158">
        <f>IF(F19158="","",IF(F19158&gt;0,10*F19158^2,0))</f>
        <v/>
      </c>
    </row>
    <row r="19159">
      <c r="A19159">
        <f>Input!A19159</f>
        <v/>
      </c>
      <c r="B19159">
        <f>IF(ISNUMBER(Input!B19159),IF(AND(Input!B19159&gt;=20,Input!B19159&lt;=700),Input!B19159,""),"")</f>
        <v/>
      </c>
      <c r="C19159">
        <f>IF(B19159="","",INT(A19159))</f>
        <v/>
      </c>
      <c r="D19159">
        <f>IF(B19159="","",HOUR(A19159))</f>
        <v/>
      </c>
      <c r="E19159">
        <f>IF(B19159="","",IF(INPUT!$I$1="","",IF(C19159&lt;(INT(INPUT!$I$1)-INPUT!$I$2),"Off Meds",IF(C19159&lt;=(INT(INPUT!$I$1)+INPUT!$I$2),"Washout","On Meds"))))</f>
        <v/>
      </c>
      <c r="F19159">
        <f>IF(B19159="","",1.509*(LN(B19159)^1.084-5.381))</f>
        <v/>
      </c>
      <c r="G19159">
        <f>IF(F19159="","",IF(F19159&lt;0,10*F19159^2,0))</f>
        <v/>
      </c>
      <c r="H19159">
        <f>IF(F19159="","",IF(F19159&gt;0,10*F19159^2,0))</f>
        <v/>
      </c>
    </row>
    <row r="19160">
      <c r="A19160">
        <f>Input!A19160</f>
        <v/>
      </c>
      <c r="B19160">
        <f>IF(ISNUMBER(Input!B19160),IF(AND(Input!B19160&gt;=20,Input!B19160&lt;=700),Input!B19160,""),"")</f>
        <v/>
      </c>
      <c r="C19160">
        <f>IF(B19160="","",INT(A19160))</f>
        <v/>
      </c>
      <c r="D19160">
        <f>IF(B19160="","",HOUR(A19160))</f>
        <v/>
      </c>
      <c r="E19160">
        <f>IF(B19160="","",IF(INPUT!$I$1="","",IF(C19160&lt;(INT(INPUT!$I$1)-INPUT!$I$2),"Off Meds",IF(C19160&lt;=(INT(INPUT!$I$1)+INPUT!$I$2),"Washout","On Meds"))))</f>
        <v/>
      </c>
      <c r="F19160">
        <f>IF(B19160="","",1.509*(LN(B19160)^1.084-5.381))</f>
        <v/>
      </c>
      <c r="G19160">
        <f>IF(F19160="","",IF(F19160&lt;0,10*F19160^2,0))</f>
        <v/>
      </c>
      <c r="H19160">
        <f>IF(F19160="","",IF(F19160&gt;0,10*F19160^2,0))</f>
        <v/>
      </c>
    </row>
    <row r="19161">
      <c r="A19161">
        <f>Input!A19161</f>
        <v/>
      </c>
      <c r="B19161">
        <f>IF(ISNUMBER(Input!B19161),IF(AND(Input!B19161&gt;=20,Input!B19161&lt;=700),Input!B19161,""),"")</f>
        <v/>
      </c>
      <c r="C19161">
        <f>IF(B19161="","",INT(A19161))</f>
        <v/>
      </c>
      <c r="D19161">
        <f>IF(B19161="","",HOUR(A19161))</f>
        <v/>
      </c>
      <c r="E19161">
        <f>IF(B19161="","",IF(INPUT!$I$1="","",IF(C19161&lt;(INT(INPUT!$I$1)-INPUT!$I$2),"Off Meds",IF(C19161&lt;=(INT(INPUT!$I$1)+INPUT!$I$2),"Washout","On Meds"))))</f>
        <v/>
      </c>
      <c r="F19161">
        <f>IF(B19161="","",1.509*(LN(B19161)^1.084-5.381))</f>
        <v/>
      </c>
      <c r="G19161">
        <f>IF(F19161="","",IF(F19161&lt;0,10*F19161^2,0))</f>
        <v/>
      </c>
      <c r="H19161">
        <f>IF(F19161="","",IF(F19161&gt;0,10*F19161^2,0))</f>
        <v/>
      </c>
    </row>
    <row r="19162">
      <c r="A19162">
        <f>Input!A19162</f>
        <v/>
      </c>
      <c r="B19162">
        <f>IF(ISNUMBER(Input!B19162),IF(AND(Input!B19162&gt;=20,Input!B19162&lt;=700),Input!B19162,""),"")</f>
        <v/>
      </c>
      <c r="C19162">
        <f>IF(B19162="","",INT(A19162))</f>
        <v/>
      </c>
      <c r="D19162">
        <f>IF(B19162="","",HOUR(A19162))</f>
        <v/>
      </c>
      <c r="E19162">
        <f>IF(B19162="","",IF(INPUT!$I$1="","",IF(C19162&lt;(INT(INPUT!$I$1)-INPUT!$I$2),"Off Meds",IF(C19162&lt;=(INT(INPUT!$I$1)+INPUT!$I$2),"Washout","On Meds"))))</f>
        <v/>
      </c>
      <c r="F19162">
        <f>IF(B19162="","",1.509*(LN(B19162)^1.084-5.381))</f>
        <v/>
      </c>
      <c r="G19162">
        <f>IF(F19162="","",IF(F19162&lt;0,10*F19162^2,0))</f>
        <v/>
      </c>
      <c r="H19162">
        <f>IF(F19162="","",IF(F19162&gt;0,10*F19162^2,0))</f>
        <v/>
      </c>
    </row>
    <row r="19163">
      <c r="A19163">
        <f>Input!A19163</f>
        <v/>
      </c>
      <c r="B19163">
        <f>IF(ISNUMBER(Input!B19163),IF(AND(Input!B19163&gt;=20,Input!B19163&lt;=700),Input!B19163,""),"")</f>
        <v/>
      </c>
      <c r="C19163">
        <f>IF(B19163="","",INT(A19163))</f>
        <v/>
      </c>
      <c r="D19163">
        <f>IF(B19163="","",HOUR(A19163))</f>
        <v/>
      </c>
      <c r="E19163">
        <f>IF(B19163="","",IF(INPUT!$I$1="","",IF(C19163&lt;(INT(INPUT!$I$1)-INPUT!$I$2),"Off Meds",IF(C19163&lt;=(INT(INPUT!$I$1)+INPUT!$I$2),"Washout","On Meds"))))</f>
        <v/>
      </c>
      <c r="F19163">
        <f>IF(B19163="","",1.509*(LN(B19163)^1.084-5.381))</f>
        <v/>
      </c>
      <c r="G19163">
        <f>IF(F19163="","",IF(F19163&lt;0,10*F19163^2,0))</f>
        <v/>
      </c>
      <c r="H19163">
        <f>IF(F19163="","",IF(F19163&gt;0,10*F19163^2,0))</f>
        <v/>
      </c>
    </row>
    <row r="19164">
      <c r="A19164">
        <f>Input!A19164</f>
        <v/>
      </c>
      <c r="B19164">
        <f>IF(ISNUMBER(Input!B19164),IF(AND(Input!B19164&gt;=20,Input!B19164&lt;=700),Input!B19164,""),"")</f>
        <v/>
      </c>
      <c r="C19164">
        <f>IF(B19164="","",INT(A19164))</f>
        <v/>
      </c>
      <c r="D19164">
        <f>IF(B19164="","",HOUR(A19164))</f>
        <v/>
      </c>
      <c r="E19164">
        <f>IF(B19164="","",IF(INPUT!$I$1="","",IF(C19164&lt;(INT(INPUT!$I$1)-INPUT!$I$2),"Off Meds",IF(C19164&lt;=(INT(INPUT!$I$1)+INPUT!$I$2),"Washout","On Meds"))))</f>
        <v/>
      </c>
      <c r="F19164">
        <f>IF(B19164="","",1.509*(LN(B19164)^1.084-5.381))</f>
        <v/>
      </c>
      <c r="G19164">
        <f>IF(F19164="","",IF(F19164&lt;0,10*F19164^2,0))</f>
        <v/>
      </c>
      <c r="H19164">
        <f>IF(F19164="","",IF(F19164&gt;0,10*F19164^2,0))</f>
        <v/>
      </c>
    </row>
    <row r="19165">
      <c r="A19165">
        <f>Input!A19165</f>
        <v/>
      </c>
      <c r="B19165">
        <f>IF(ISNUMBER(Input!B19165),IF(AND(Input!B19165&gt;=20,Input!B19165&lt;=700),Input!B19165,""),"")</f>
        <v/>
      </c>
      <c r="C19165">
        <f>IF(B19165="","",INT(A19165))</f>
        <v/>
      </c>
      <c r="D19165">
        <f>IF(B19165="","",HOUR(A19165))</f>
        <v/>
      </c>
      <c r="E19165">
        <f>IF(B19165="","",IF(INPUT!$I$1="","",IF(C19165&lt;(INT(INPUT!$I$1)-INPUT!$I$2),"Off Meds",IF(C19165&lt;=(INT(INPUT!$I$1)+INPUT!$I$2),"Washout","On Meds"))))</f>
        <v/>
      </c>
      <c r="F19165">
        <f>IF(B19165="","",1.509*(LN(B19165)^1.084-5.381))</f>
        <v/>
      </c>
      <c r="G19165">
        <f>IF(F19165="","",IF(F19165&lt;0,10*F19165^2,0))</f>
        <v/>
      </c>
      <c r="H19165">
        <f>IF(F19165="","",IF(F19165&gt;0,10*F19165^2,0))</f>
        <v/>
      </c>
    </row>
    <row r="19166">
      <c r="A19166">
        <f>Input!A19166</f>
        <v/>
      </c>
      <c r="B19166">
        <f>IF(ISNUMBER(Input!B19166),IF(AND(Input!B19166&gt;=20,Input!B19166&lt;=700),Input!B19166,""),"")</f>
        <v/>
      </c>
      <c r="C19166">
        <f>IF(B19166="","",INT(A19166))</f>
        <v/>
      </c>
      <c r="D19166">
        <f>IF(B19166="","",HOUR(A19166))</f>
        <v/>
      </c>
      <c r="E19166">
        <f>IF(B19166="","",IF(INPUT!$I$1="","",IF(C19166&lt;(INT(INPUT!$I$1)-INPUT!$I$2),"Off Meds",IF(C19166&lt;=(INT(INPUT!$I$1)+INPUT!$I$2),"Washout","On Meds"))))</f>
        <v/>
      </c>
      <c r="F19166">
        <f>IF(B19166="","",1.509*(LN(B19166)^1.084-5.381))</f>
        <v/>
      </c>
      <c r="G19166">
        <f>IF(F19166="","",IF(F19166&lt;0,10*F19166^2,0))</f>
        <v/>
      </c>
      <c r="H19166">
        <f>IF(F19166="","",IF(F19166&gt;0,10*F19166^2,0))</f>
        <v/>
      </c>
    </row>
    <row r="19167">
      <c r="A19167">
        <f>Input!A19167</f>
        <v/>
      </c>
      <c r="B19167">
        <f>IF(ISNUMBER(Input!B19167),IF(AND(Input!B19167&gt;=20,Input!B19167&lt;=700),Input!B19167,""),"")</f>
        <v/>
      </c>
      <c r="C19167">
        <f>IF(B19167="","",INT(A19167))</f>
        <v/>
      </c>
      <c r="D19167">
        <f>IF(B19167="","",HOUR(A19167))</f>
        <v/>
      </c>
      <c r="E19167">
        <f>IF(B19167="","",IF(INPUT!$I$1="","",IF(C19167&lt;(INT(INPUT!$I$1)-INPUT!$I$2),"Off Meds",IF(C19167&lt;=(INT(INPUT!$I$1)+INPUT!$I$2),"Washout","On Meds"))))</f>
        <v/>
      </c>
      <c r="F19167">
        <f>IF(B19167="","",1.509*(LN(B19167)^1.084-5.381))</f>
        <v/>
      </c>
      <c r="G19167">
        <f>IF(F19167="","",IF(F19167&lt;0,10*F19167^2,0))</f>
        <v/>
      </c>
      <c r="H19167">
        <f>IF(F19167="","",IF(F19167&gt;0,10*F19167^2,0))</f>
        <v/>
      </c>
    </row>
    <row r="19168">
      <c r="A19168">
        <f>Input!A19168</f>
        <v/>
      </c>
      <c r="B19168">
        <f>IF(ISNUMBER(Input!B19168),IF(AND(Input!B19168&gt;=20,Input!B19168&lt;=700),Input!B19168,""),"")</f>
        <v/>
      </c>
      <c r="C19168">
        <f>IF(B19168="","",INT(A19168))</f>
        <v/>
      </c>
      <c r="D19168">
        <f>IF(B19168="","",HOUR(A19168))</f>
        <v/>
      </c>
      <c r="E19168">
        <f>IF(B19168="","",IF(INPUT!$I$1="","",IF(C19168&lt;(INT(INPUT!$I$1)-INPUT!$I$2),"Off Meds",IF(C19168&lt;=(INT(INPUT!$I$1)+INPUT!$I$2),"Washout","On Meds"))))</f>
        <v/>
      </c>
      <c r="F19168">
        <f>IF(B19168="","",1.509*(LN(B19168)^1.084-5.381))</f>
        <v/>
      </c>
      <c r="G19168">
        <f>IF(F19168="","",IF(F19168&lt;0,10*F19168^2,0))</f>
        <v/>
      </c>
      <c r="H19168">
        <f>IF(F19168="","",IF(F19168&gt;0,10*F19168^2,0))</f>
        <v/>
      </c>
    </row>
    <row r="19169">
      <c r="A19169">
        <f>Input!A19169</f>
        <v/>
      </c>
      <c r="B19169">
        <f>IF(ISNUMBER(Input!B19169),IF(AND(Input!B19169&gt;=20,Input!B19169&lt;=700),Input!B19169,""),"")</f>
        <v/>
      </c>
      <c r="C19169">
        <f>IF(B19169="","",INT(A19169))</f>
        <v/>
      </c>
      <c r="D19169">
        <f>IF(B19169="","",HOUR(A19169))</f>
        <v/>
      </c>
      <c r="E19169">
        <f>IF(B19169="","",IF(INPUT!$I$1="","",IF(C19169&lt;(INT(INPUT!$I$1)-INPUT!$I$2),"Off Meds",IF(C19169&lt;=(INT(INPUT!$I$1)+INPUT!$I$2),"Washout","On Meds"))))</f>
        <v/>
      </c>
      <c r="F19169">
        <f>IF(B19169="","",1.509*(LN(B19169)^1.084-5.381))</f>
        <v/>
      </c>
      <c r="G19169">
        <f>IF(F19169="","",IF(F19169&lt;0,10*F19169^2,0))</f>
        <v/>
      </c>
      <c r="H19169">
        <f>IF(F19169="","",IF(F19169&gt;0,10*F19169^2,0))</f>
        <v/>
      </c>
    </row>
    <row r="19170">
      <c r="A19170">
        <f>Input!A19170</f>
        <v/>
      </c>
      <c r="B19170">
        <f>IF(ISNUMBER(Input!B19170),IF(AND(Input!B19170&gt;=20,Input!B19170&lt;=700),Input!B19170,""),"")</f>
        <v/>
      </c>
      <c r="C19170">
        <f>IF(B19170="","",INT(A19170))</f>
        <v/>
      </c>
      <c r="D19170">
        <f>IF(B19170="","",HOUR(A19170))</f>
        <v/>
      </c>
      <c r="E19170">
        <f>IF(B19170="","",IF(INPUT!$I$1="","",IF(C19170&lt;(INT(INPUT!$I$1)-INPUT!$I$2),"Off Meds",IF(C19170&lt;=(INT(INPUT!$I$1)+INPUT!$I$2),"Washout","On Meds"))))</f>
        <v/>
      </c>
      <c r="F19170">
        <f>IF(B19170="","",1.509*(LN(B19170)^1.084-5.381))</f>
        <v/>
      </c>
      <c r="G19170">
        <f>IF(F19170="","",IF(F19170&lt;0,10*F19170^2,0))</f>
        <v/>
      </c>
      <c r="H19170">
        <f>IF(F19170="","",IF(F19170&gt;0,10*F19170^2,0))</f>
        <v/>
      </c>
    </row>
    <row r="19171">
      <c r="A19171">
        <f>Input!A19171</f>
        <v/>
      </c>
      <c r="B19171">
        <f>IF(ISNUMBER(Input!B19171),IF(AND(Input!B19171&gt;=20,Input!B19171&lt;=700),Input!B19171,""),"")</f>
        <v/>
      </c>
      <c r="C19171">
        <f>IF(B19171="","",INT(A19171))</f>
        <v/>
      </c>
      <c r="D19171">
        <f>IF(B19171="","",HOUR(A19171))</f>
        <v/>
      </c>
      <c r="E19171">
        <f>IF(B19171="","",IF(INPUT!$I$1="","",IF(C19171&lt;(INT(INPUT!$I$1)-INPUT!$I$2),"Off Meds",IF(C19171&lt;=(INT(INPUT!$I$1)+INPUT!$I$2),"Washout","On Meds"))))</f>
        <v/>
      </c>
      <c r="F19171">
        <f>IF(B19171="","",1.509*(LN(B19171)^1.084-5.381))</f>
        <v/>
      </c>
      <c r="G19171">
        <f>IF(F19171="","",IF(F19171&lt;0,10*F19171^2,0))</f>
        <v/>
      </c>
      <c r="H19171">
        <f>IF(F19171="","",IF(F19171&gt;0,10*F19171^2,0))</f>
        <v/>
      </c>
    </row>
    <row r="19172">
      <c r="A19172">
        <f>Input!A19172</f>
        <v/>
      </c>
      <c r="B19172">
        <f>IF(ISNUMBER(Input!B19172),IF(AND(Input!B19172&gt;=20,Input!B19172&lt;=700),Input!B19172,""),"")</f>
        <v/>
      </c>
      <c r="C19172">
        <f>IF(B19172="","",INT(A19172))</f>
        <v/>
      </c>
      <c r="D19172">
        <f>IF(B19172="","",HOUR(A19172))</f>
        <v/>
      </c>
      <c r="E19172">
        <f>IF(B19172="","",IF(INPUT!$I$1="","",IF(C19172&lt;(INT(INPUT!$I$1)-INPUT!$I$2),"Off Meds",IF(C19172&lt;=(INT(INPUT!$I$1)+INPUT!$I$2),"Washout","On Meds"))))</f>
        <v/>
      </c>
      <c r="F19172">
        <f>IF(B19172="","",1.509*(LN(B19172)^1.084-5.381))</f>
        <v/>
      </c>
      <c r="G19172">
        <f>IF(F19172="","",IF(F19172&lt;0,10*F19172^2,0))</f>
        <v/>
      </c>
      <c r="H19172">
        <f>IF(F19172="","",IF(F19172&gt;0,10*F19172^2,0))</f>
        <v/>
      </c>
    </row>
    <row r="19173">
      <c r="A19173">
        <f>Input!A19173</f>
        <v/>
      </c>
      <c r="B19173">
        <f>IF(ISNUMBER(Input!B19173),IF(AND(Input!B19173&gt;=20,Input!B19173&lt;=700),Input!B19173,""),"")</f>
        <v/>
      </c>
      <c r="C19173">
        <f>IF(B19173="","",INT(A19173))</f>
        <v/>
      </c>
      <c r="D19173">
        <f>IF(B19173="","",HOUR(A19173))</f>
        <v/>
      </c>
      <c r="E19173">
        <f>IF(B19173="","",IF(INPUT!$I$1="","",IF(C19173&lt;(INT(INPUT!$I$1)-INPUT!$I$2),"Off Meds",IF(C19173&lt;=(INT(INPUT!$I$1)+INPUT!$I$2),"Washout","On Meds"))))</f>
        <v/>
      </c>
      <c r="F19173">
        <f>IF(B19173="","",1.509*(LN(B19173)^1.084-5.381))</f>
        <v/>
      </c>
      <c r="G19173">
        <f>IF(F19173="","",IF(F19173&lt;0,10*F19173^2,0))</f>
        <v/>
      </c>
      <c r="H19173">
        <f>IF(F19173="","",IF(F19173&gt;0,10*F19173^2,0))</f>
        <v/>
      </c>
    </row>
    <row r="19174">
      <c r="A19174">
        <f>Input!A19174</f>
        <v/>
      </c>
      <c r="B19174">
        <f>IF(ISNUMBER(Input!B19174),IF(AND(Input!B19174&gt;=20,Input!B19174&lt;=700),Input!B19174,""),"")</f>
        <v/>
      </c>
      <c r="C19174">
        <f>IF(B19174="","",INT(A19174))</f>
        <v/>
      </c>
      <c r="D19174">
        <f>IF(B19174="","",HOUR(A19174))</f>
        <v/>
      </c>
      <c r="E19174">
        <f>IF(B19174="","",IF(INPUT!$I$1="","",IF(C19174&lt;(INT(INPUT!$I$1)-INPUT!$I$2),"Off Meds",IF(C19174&lt;=(INT(INPUT!$I$1)+INPUT!$I$2),"Washout","On Meds"))))</f>
        <v/>
      </c>
      <c r="F19174">
        <f>IF(B19174="","",1.509*(LN(B19174)^1.084-5.381))</f>
        <v/>
      </c>
      <c r="G19174">
        <f>IF(F19174="","",IF(F19174&lt;0,10*F19174^2,0))</f>
        <v/>
      </c>
      <c r="H19174">
        <f>IF(F19174="","",IF(F19174&gt;0,10*F19174^2,0))</f>
        <v/>
      </c>
    </row>
    <row r="19175">
      <c r="A19175">
        <f>Input!A19175</f>
        <v/>
      </c>
      <c r="B19175">
        <f>IF(ISNUMBER(Input!B19175),IF(AND(Input!B19175&gt;=20,Input!B19175&lt;=700),Input!B19175,""),"")</f>
        <v/>
      </c>
      <c r="C19175">
        <f>IF(B19175="","",INT(A19175))</f>
        <v/>
      </c>
      <c r="D19175">
        <f>IF(B19175="","",HOUR(A19175))</f>
        <v/>
      </c>
      <c r="E19175">
        <f>IF(B19175="","",IF(INPUT!$I$1="","",IF(C19175&lt;(INT(INPUT!$I$1)-INPUT!$I$2),"Off Meds",IF(C19175&lt;=(INT(INPUT!$I$1)+INPUT!$I$2),"Washout","On Meds"))))</f>
        <v/>
      </c>
      <c r="F19175">
        <f>IF(B19175="","",1.509*(LN(B19175)^1.084-5.381))</f>
        <v/>
      </c>
      <c r="G19175">
        <f>IF(F19175="","",IF(F19175&lt;0,10*F19175^2,0))</f>
        <v/>
      </c>
      <c r="H19175">
        <f>IF(F19175="","",IF(F19175&gt;0,10*F19175^2,0))</f>
        <v/>
      </c>
    </row>
    <row r="19176">
      <c r="A19176">
        <f>Input!A19176</f>
        <v/>
      </c>
      <c r="B19176">
        <f>IF(ISNUMBER(Input!B19176),IF(AND(Input!B19176&gt;=20,Input!B19176&lt;=700),Input!B19176,""),"")</f>
        <v/>
      </c>
      <c r="C19176">
        <f>IF(B19176="","",INT(A19176))</f>
        <v/>
      </c>
      <c r="D19176">
        <f>IF(B19176="","",HOUR(A19176))</f>
        <v/>
      </c>
      <c r="E19176">
        <f>IF(B19176="","",IF(INPUT!$I$1="","",IF(C19176&lt;(INT(INPUT!$I$1)-INPUT!$I$2),"Off Meds",IF(C19176&lt;=(INT(INPUT!$I$1)+INPUT!$I$2),"Washout","On Meds"))))</f>
        <v/>
      </c>
      <c r="F19176">
        <f>IF(B19176="","",1.509*(LN(B19176)^1.084-5.381))</f>
        <v/>
      </c>
      <c r="G19176">
        <f>IF(F19176="","",IF(F19176&lt;0,10*F19176^2,0))</f>
        <v/>
      </c>
      <c r="H19176">
        <f>IF(F19176="","",IF(F19176&gt;0,10*F19176^2,0))</f>
        <v/>
      </c>
    </row>
    <row r="19177">
      <c r="A19177">
        <f>Input!A19177</f>
        <v/>
      </c>
      <c r="B19177">
        <f>IF(ISNUMBER(Input!B19177),IF(AND(Input!B19177&gt;=20,Input!B19177&lt;=700),Input!B19177,""),"")</f>
        <v/>
      </c>
      <c r="C19177">
        <f>IF(B19177="","",INT(A19177))</f>
        <v/>
      </c>
      <c r="D19177">
        <f>IF(B19177="","",HOUR(A19177))</f>
        <v/>
      </c>
      <c r="E19177">
        <f>IF(B19177="","",IF(INPUT!$I$1="","",IF(C19177&lt;(INT(INPUT!$I$1)-INPUT!$I$2),"Off Meds",IF(C19177&lt;=(INT(INPUT!$I$1)+INPUT!$I$2),"Washout","On Meds"))))</f>
        <v/>
      </c>
      <c r="F19177">
        <f>IF(B19177="","",1.509*(LN(B19177)^1.084-5.381))</f>
        <v/>
      </c>
      <c r="G19177">
        <f>IF(F19177="","",IF(F19177&lt;0,10*F19177^2,0))</f>
        <v/>
      </c>
      <c r="H19177">
        <f>IF(F19177="","",IF(F19177&gt;0,10*F19177^2,0))</f>
        <v/>
      </c>
    </row>
    <row r="19178">
      <c r="A19178">
        <f>Input!A19178</f>
        <v/>
      </c>
      <c r="B19178">
        <f>IF(ISNUMBER(Input!B19178),IF(AND(Input!B19178&gt;=20,Input!B19178&lt;=700),Input!B19178,""),"")</f>
        <v/>
      </c>
      <c r="C19178">
        <f>IF(B19178="","",INT(A19178))</f>
        <v/>
      </c>
      <c r="D19178">
        <f>IF(B19178="","",HOUR(A19178))</f>
        <v/>
      </c>
      <c r="E19178">
        <f>IF(B19178="","",IF(INPUT!$I$1="","",IF(C19178&lt;(INT(INPUT!$I$1)-INPUT!$I$2),"Off Meds",IF(C19178&lt;=(INT(INPUT!$I$1)+INPUT!$I$2),"Washout","On Meds"))))</f>
        <v/>
      </c>
      <c r="F19178">
        <f>IF(B19178="","",1.509*(LN(B19178)^1.084-5.381))</f>
        <v/>
      </c>
      <c r="G19178">
        <f>IF(F19178="","",IF(F19178&lt;0,10*F19178^2,0))</f>
        <v/>
      </c>
      <c r="H19178">
        <f>IF(F19178="","",IF(F19178&gt;0,10*F19178^2,0))</f>
        <v/>
      </c>
    </row>
    <row r="19179">
      <c r="A19179">
        <f>Input!A19179</f>
        <v/>
      </c>
      <c r="B19179">
        <f>IF(ISNUMBER(Input!B19179),IF(AND(Input!B19179&gt;=20,Input!B19179&lt;=700),Input!B19179,""),"")</f>
        <v/>
      </c>
      <c r="C19179">
        <f>IF(B19179="","",INT(A19179))</f>
        <v/>
      </c>
      <c r="D19179">
        <f>IF(B19179="","",HOUR(A19179))</f>
        <v/>
      </c>
      <c r="E19179">
        <f>IF(B19179="","",IF(INPUT!$I$1="","",IF(C19179&lt;(INT(INPUT!$I$1)-INPUT!$I$2),"Off Meds",IF(C19179&lt;=(INT(INPUT!$I$1)+INPUT!$I$2),"Washout","On Meds"))))</f>
        <v/>
      </c>
      <c r="F19179">
        <f>IF(B19179="","",1.509*(LN(B19179)^1.084-5.381))</f>
        <v/>
      </c>
      <c r="G19179">
        <f>IF(F19179="","",IF(F19179&lt;0,10*F19179^2,0))</f>
        <v/>
      </c>
      <c r="H19179">
        <f>IF(F19179="","",IF(F19179&gt;0,10*F19179^2,0))</f>
        <v/>
      </c>
    </row>
    <row r="19180">
      <c r="A19180">
        <f>Input!A19180</f>
        <v/>
      </c>
      <c r="B19180">
        <f>IF(ISNUMBER(Input!B19180),IF(AND(Input!B19180&gt;=20,Input!B19180&lt;=700),Input!B19180,""),"")</f>
        <v/>
      </c>
      <c r="C19180">
        <f>IF(B19180="","",INT(A19180))</f>
        <v/>
      </c>
      <c r="D19180">
        <f>IF(B19180="","",HOUR(A19180))</f>
        <v/>
      </c>
      <c r="E19180">
        <f>IF(B19180="","",IF(INPUT!$I$1="","",IF(C19180&lt;(INT(INPUT!$I$1)-INPUT!$I$2),"Off Meds",IF(C19180&lt;=(INT(INPUT!$I$1)+INPUT!$I$2),"Washout","On Meds"))))</f>
        <v/>
      </c>
      <c r="F19180">
        <f>IF(B19180="","",1.509*(LN(B19180)^1.084-5.381))</f>
        <v/>
      </c>
      <c r="G19180">
        <f>IF(F19180="","",IF(F19180&lt;0,10*F19180^2,0))</f>
        <v/>
      </c>
      <c r="H19180">
        <f>IF(F19180="","",IF(F19180&gt;0,10*F19180^2,0))</f>
        <v/>
      </c>
    </row>
    <row r="19181">
      <c r="A19181">
        <f>Input!A19181</f>
        <v/>
      </c>
      <c r="B19181">
        <f>IF(ISNUMBER(Input!B19181),IF(AND(Input!B19181&gt;=20,Input!B19181&lt;=700),Input!B19181,""),"")</f>
        <v/>
      </c>
      <c r="C19181">
        <f>IF(B19181="","",INT(A19181))</f>
        <v/>
      </c>
      <c r="D19181">
        <f>IF(B19181="","",HOUR(A19181))</f>
        <v/>
      </c>
      <c r="E19181">
        <f>IF(B19181="","",IF(INPUT!$I$1="","",IF(C19181&lt;(INT(INPUT!$I$1)-INPUT!$I$2),"Off Meds",IF(C19181&lt;=(INT(INPUT!$I$1)+INPUT!$I$2),"Washout","On Meds"))))</f>
        <v/>
      </c>
      <c r="F19181">
        <f>IF(B19181="","",1.509*(LN(B19181)^1.084-5.381))</f>
        <v/>
      </c>
      <c r="G19181">
        <f>IF(F19181="","",IF(F19181&lt;0,10*F19181^2,0))</f>
        <v/>
      </c>
      <c r="H19181">
        <f>IF(F19181="","",IF(F19181&gt;0,10*F19181^2,0))</f>
        <v/>
      </c>
    </row>
    <row r="19182">
      <c r="A19182">
        <f>Input!A19182</f>
        <v/>
      </c>
      <c r="B19182">
        <f>IF(ISNUMBER(Input!B19182),IF(AND(Input!B19182&gt;=20,Input!B19182&lt;=700),Input!B19182,""),"")</f>
        <v/>
      </c>
      <c r="C19182">
        <f>IF(B19182="","",INT(A19182))</f>
        <v/>
      </c>
      <c r="D19182">
        <f>IF(B19182="","",HOUR(A19182))</f>
        <v/>
      </c>
      <c r="E19182">
        <f>IF(B19182="","",IF(INPUT!$I$1="","",IF(C19182&lt;(INT(INPUT!$I$1)-INPUT!$I$2),"Off Meds",IF(C19182&lt;=(INT(INPUT!$I$1)+INPUT!$I$2),"Washout","On Meds"))))</f>
        <v/>
      </c>
      <c r="F19182">
        <f>IF(B19182="","",1.509*(LN(B19182)^1.084-5.381))</f>
        <v/>
      </c>
      <c r="G19182">
        <f>IF(F19182="","",IF(F19182&lt;0,10*F19182^2,0))</f>
        <v/>
      </c>
      <c r="H19182">
        <f>IF(F19182="","",IF(F19182&gt;0,10*F19182^2,0))</f>
        <v/>
      </c>
    </row>
    <row r="19183">
      <c r="A19183">
        <f>Input!A19183</f>
        <v/>
      </c>
      <c r="B19183">
        <f>IF(ISNUMBER(Input!B19183),IF(AND(Input!B19183&gt;=20,Input!B19183&lt;=700),Input!B19183,""),"")</f>
        <v/>
      </c>
      <c r="C19183">
        <f>IF(B19183="","",INT(A19183))</f>
        <v/>
      </c>
      <c r="D19183">
        <f>IF(B19183="","",HOUR(A19183))</f>
        <v/>
      </c>
      <c r="E19183">
        <f>IF(B19183="","",IF(INPUT!$I$1="","",IF(C19183&lt;(INT(INPUT!$I$1)-INPUT!$I$2),"Off Meds",IF(C19183&lt;=(INT(INPUT!$I$1)+INPUT!$I$2),"Washout","On Meds"))))</f>
        <v/>
      </c>
      <c r="F19183">
        <f>IF(B19183="","",1.509*(LN(B19183)^1.084-5.381))</f>
        <v/>
      </c>
      <c r="G19183">
        <f>IF(F19183="","",IF(F19183&lt;0,10*F19183^2,0))</f>
        <v/>
      </c>
      <c r="H19183">
        <f>IF(F19183="","",IF(F19183&gt;0,10*F19183^2,0))</f>
        <v/>
      </c>
    </row>
    <row r="19184">
      <c r="A19184">
        <f>Input!A19184</f>
        <v/>
      </c>
      <c r="B19184">
        <f>IF(ISNUMBER(Input!B19184),IF(AND(Input!B19184&gt;=20,Input!B19184&lt;=700),Input!B19184,""),"")</f>
        <v/>
      </c>
      <c r="C19184">
        <f>IF(B19184="","",INT(A19184))</f>
        <v/>
      </c>
      <c r="D19184">
        <f>IF(B19184="","",HOUR(A19184))</f>
        <v/>
      </c>
      <c r="E19184">
        <f>IF(B19184="","",IF(INPUT!$I$1="","",IF(C19184&lt;(INT(INPUT!$I$1)-INPUT!$I$2),"Off Meds",IF(C19184&lt;=(INT(INPUT!$I$1)+INPUT!$I$2),"Washout","On Meds"))))</f>
        <v/>
      </c>
      <c r="F19184">
        <f>IF(B19184="","",1.509*(LN(B19184)^1.084-5.381))</f>
        <v/>
      </c>
      <c r="G19184">
        <f>IF(F19184="","",IF(F19184&lt;0,10*F19184^2,0))</f>
        <v/>
      </c>
      <c r="H19184">
        <f>IF(F19184="","",IF(F19184&gt;0,10*F19184^2,0))</f>
        <v/>
      </c>
    </row>
    <row r="19185">
      <c r="A19185">
        <f>Input!A19185</f>
        <v/>
      </c>
      <c r="B19185">
        <f>IF(ISNUMBER(Input!B19185),IF(AND(Input!B19185&gt;=20,Input!B19185&lt;=700),Input!B19185,""),"")</f>
        <v/>
      </c>
      <c r="C19185">
        <f>IF(B19185="","",INT(A19185))</f>
        <v/>
      </c>
      <c r="D19185">
        <f>IF(B19185="","",HOUR(A19185))</f>
        <v/>
      </c>
      <c r="E19185">
        <f>IF(B19185="","",IF(INPUT!$I$1="","",IF(C19185&lt;(INT(INPUT!$I$1)-INPUT!$I$2),"Off Meds",IF(C19185&lt;=(INT(INPUT!$I$1)+INPUT!$I$2),"Washout","On Meds"))))</f>
        <v/>
      </c>
      <c r="F19185">
        <f>IF(B19185="","",1.509*(LN(B19185)^1.084-5.381))</f>
        <v/>
      </c>
      <c r="G19185">
        <f>IF(F19185="","",IF(F19185&lt;0,10*F19185^2,0))</f>
        <v/>
      </c>
      <c r="H19185">
        <f>IF(F19185="","",IF(F19185&gt;0,10*F19185^2,0))</f>
        <v/>
      </c>
    </row>
    <row r="19186">
      <c r="A19186">
        <f>Input!A19186</f>
        <v/>
      </c>
      <c r="B19186">
        <f>IF(ISNUMBER(Input!B19186),IF(AND(Input!B19186&gt;=20,Input!B19186&lt;=700),Input!B19186,""),"")</f>
        <v/>
      </c>
      <c r="C19186">
        <f>IF(B19186="","",INT(A19186))</f>
        <v/>
      </c>
      <c r="D19186">
        <f>IF(B19186="","",HOUR(A19186))</f>
        <v/>
      </c>
      <c r="E19186">
        <f>IF(B19186="","",IF(INPUT!$I$1="","",IF(C19186&lt;(INT(INPUT!$I$1)-INPUT!$I$2),"Off Meds",IF(C19186&lt;=(INT(INPUT!$I$1)+INPUT!$I$2),"Washout","On Meds"))))</f>
        <v/>
      </c>
      <c r="F19186">
        <f>IF(B19186="","",1.509*(LN(B19186)^1.084-5.381))</f>
        <v/>
      </c>
      <c r="G19186">
        <f>IF(F19186="","",IF(F19186&lt;0,10*F19186^2,0))</f>
        <v/>
      </c>
      <c r="H19186">
        <f>IF(F19186="","",IF(F19186&gt;0,10*F19186^2,0))</f>
        <v/>
      </c>
    </row>
    <row r="19187">
      <c r="A19187">
        <f>Input!A19187</f>
        <v/>
      </c>
      <c r="B19187">
        <f>IF(ISNUMBER(Input!B19187),IF(AND(Input!B19187&gt;=20,Input!B19187&lt;=700),Input!B19187,""),"")</f>
        <v/>
      </c>
      <c r="C19187">
        <f>IF(B19187="","",INT(A19187))</f>
        <v/>
      </c>
      <c r="D19187">
        <f>IF(B19187="","",HOUR(A19187))</f>
        <v/>
      </c>
      <c r="E19187">
        <f>IF(B19187="","",IF(INPUT!$I$1="","",IF(C19187&lt;(INT(INPUT!$I$1)-INPUT!$I$2),"Off Meds",IF(C19187&lt;=(INT(INPUT!$I$1)+INPUT!$I$2),"Washout","On Meds"))))</f>
        <v/>
      </c>
      <c r="F19187">
        <f>IF(B19187="","",1.509*(LN(B19187)^1.084-5.381))</f>
        <v/>
      </c>
      <c r="G19187">
        <f>IF(F19187="","",IF(F19187&lt;0,10*F19187^2,0))</f>
        <v/>
      </c>
      <c r="H19187">
        <f>IF(F19187="","",IF(F19187&gt;0,10*F19187^2,0))</f>
        <v/>
      </c>
    </row>
    <row r="19188">
      <c r="A19188">
        <f>Input!A19188</f>
        <v/>
      </c>
      <c r="B19188">
        <f>IF(ISNUMBER(Input!B19188),IF(AND(Input!B19188&gt;=20,Input!B19188&lt;=700),Input!B19188,""),"")</f>
        <v/>
      </c>
      <c r="C19188">
        <f>IF(B19188="","",INT(A19188))</f>
        <v/>
      </c>
      <c r="D19188">
        <f>IF(B19188="","",HOUR(A19188))</f>
        <v/>
      </c>
      <c r="E19188">
        <f>IF(B19188="","",IF(INPUT!$I$1="","",IF(C19188&lt;(INT(INPUT!$I$1)-INPUT!$I$2),"Off Meds",IF(C19188&lt;=(INT(INPUT!$I$1)+INPUT!$I$2),"Washout","On Meds"))))</f>
        <v/>
      </c>
      <c r="F19188">
        <f>IF(B19188="","",1.509*(LN(B19188)^1.084-5.381))</f>
        <v/>
      </c>
      <c r="G19188">
        <f>IF(F19188="","",IF(F19188&lt;0,10*F19188^2,0))</f>
        <v/>
      </c>
      <c r="H19188">
        <f>IF(F19188="","",IF(F19188&gt;0,10*F19188^2,0))</f>
        <v/>
      </c>
    </row>
    <row r="19189">
      <c r="A19189">
        <f>Input!A19189</f>
        <v/>
      </c>
      <c r="B19189">
        <f>IF(ISNUMBER(Input!B19189),IF(AND(Input!B19189&gt;=20,Input!B19189&lt;=700),Input!B19189,""),"")</f>
        <v/>
      </c>
      <c r="C19189">
        <f>IF(B19189="","",INT(A19189))</f>
        <v/>
      </c>
      <c r="D19189">
        <f>IF(B19189="","",HOUR(A19189))</f>
        <v/>
      </c>
      <c r="E19189">
        <f>IF(B19189="","",IF(INPUT!$I$1="","",IF(C19189&lt;(INT(INPUT!$I$1)-INPUT!$I$2),"Off Meds",IF(C19189&lt;=(INT(INPUT!$I$1)+INPUT!$I$2),"Washout","On Meds"))))</f>
        <v/>
      </c>
      <c r="F19189">
        <f>IF(B19189="","",1.509*(LN(B19189)^1.084-5.381))</f>
        <v/>
      </c>
      <c r="G19189">
        <f>IF(F19189="","",IF(F19189&lt;0,10*F19189^2,0))</f>
        <v/>
      </c>
      <c r="H19189">
        <f>IF(F19189="","",IF(F19189&gt;0,10*F19189^2,0))</f>
        <v/>
      </c>
    </row>
    <row r="19190">
      <c r="A19190">
        <f>Input!A19190</f>
        <v/>
      </c>
      <c r="B19190">
        <f>IF(ISNUMBER(Input!B19190),IF(AND(Input!B19190&gt;=20,Input!B19190&lt;=700),Input!B19190,""),"")</f>
        <v/>
      </c>
      <c r="C19190">
        <f>IF(B19190="","",INT(A19190))</f>
        <v/>
      </c>
      <c r="D19190">
        <f>IF(B19190="","",HOUR(A19190))</f>
        <v/>
      </c>
      <c r="E19190">
        <f>IF(B19190="","",IF(INPUT!$I$1="","",IF(C19190&lt;(INT(INPUT!$I$1)-INPUT!$I$2),"Off Meds",IF(C19190&lt;=(INT(INPUT!$I$1)+INPUT!$I$2),"Washout","On Meds"))))</f>
        <v/>
      </c>
      <c r="F19190">
        <f>IF(B19190="","",1.509*(LN(B19190)^1.084-5.381))</f>
        <v/>
      </c>
      <c r="G19190">
        <f>IF(F19190="","",IF(F19190&lt;0,10*F19190^2,0))</f>
        <v/>
      </c>
      <c r="H19190">
        <f>IF(F19190="","",IF(F19190&gt;0,10*F19190^2,0))</f>
        <v/>
      </c>
    </row>
    <row r="19191">
      <c r="A19191">
        <f>Input!A19191</f>
        <v/>
      </c>
      <c r="B19191">
        <f>IF(ISNUMBER(Input!B19191),IF(AND(Input!B19191&gt;=20,Input!B19191&lt;=700),Input!B19191,""),"")</f>
        <v/>
      </c>
      <c r="C19191">
        <f>IF(B19191="","",INT(A19191))</f>
        <v/>
      </c>
      <c r="D19191">
        <f>IF(B19191="","",HOUR(A19191))</f>
        <v/>
      </c>
      <c r="E19191">
        <f>IF(B19191="","",IF(INPUT!$I$1="","",IF(C19191&lt;(INT(INPUT!$I$1)-INPUT!$I$2),"Off Meds",IF(C19191&lt;=(INT(INPUT!$I$1)+INPUT!$I$2),"Washout","On Meds"))))</f>
        <v/>
      </c>
      <c r="F19191">
        <f>IF(B19191="","",1.509*(LN(B19191)^1.084-5.381))</f>
        <v/>
      </c>
      <c r="G19191">
        <f>IF(F19191="","",IF(F19191&lt;0,10*F19191^2,0))</f>
        <v/>
      </c>
      <c r="H19191">
        <f>IF(F19191="","",IF(F19191&gt;0,10*F19191^2,0))</f>
        <v/>
      </c>
    </row>
    <row r="19192">
      <c r="A19192">
        <f>Input!A19192</f>
        <v/>
      </c>
      <c r="B19192">
        <f>IF(ISNUMBER(Input!B19192),IF(AND(Input!B19192&gt;=20,Input!B19192&lt;=700),Input!B19192,""),"")</f>
        <v/>
      </c>
      <c r="C19192">
        <f>IF(B19192="","",INT(A19192))</f>
        <v/>
      </c>
      <c r="D19192">
        <f>IF(B19192="","",HOUR(A19192))</f>
        <v/>
      </c>
      <c r="E19192">
        <f>IF(B19192="","",IF(INPUT!$I$1="","",IF(C19192&lt;(INT(INPUT!$I$1)-INPUT!$I$2),"Off Meds",IF(C19192&lt;=(INT(INPUT!$I$1)+INPUT!$I$2),"Washout","On Meds"))))</f>
        <v/>
      </c>
      <c r="F19192">
        <f>IF(B19192="","",1.509*(LN(B19192)^1.084-5.381))</f>
        <v/>
      </c>
      <c r="G19192">
        <f>IF(F19192="","",IF(F19192&lt;0,10*F19192^2,0))</f>
        <v/>
      </c>
      <c r="H19192">
        <f>IF(F19192="","",IF(F19192&gt;0,10*F19192^2,0))</f>
        <v/>
      </c>
    </row>
    <row r="19193">
      <c r="A19193">
        <f>Input!A19193</f>
        <v/>
      </c>
      <c r="B19193">
        <f>IF(ISNUMBER(Input!B19193),IF(AND(Input!B19193&gt;=20,Input!B19193&lt;=700),Input!B19193,""),"")</f>
        <v/>
      </c>
      <c r="C19193">
        <f>IF(B19193="","",INT(A19193))</f>
        <v/>
      </c>
      <c r="D19193">
        <f>IF(B19193="","",HOUR(A19193))</f>
        <v/>
      </c>
      <c r="E19193">
        <f>IF(B19193="","",IF(INPUT!$I$1="","",IF(C19193&lt;(INT(INPUT!$I$1)-INPUT!$I$2),"Off Meds",IF(C19193&lt;=(INT(INPUT!$I$1)+INPUT!$I$2),"Washout","On Meds"))))</f>
        <v/>
      </c>
      <c r="F19193">
        <f>IF(B19193="","",1.509*(LN(B19193)^1.084-5.381))</f>
        <v/>
      </c>
      <c r="G19193">
        <f>IF(F19193="","",IF(F19193&lt;0,10*F19193^2,0))</f>
        <v/>
      </c>
      <c r="H19193">
        <f>IF(F19193="","",IF(F19193&gt;0,10*F19193^2,0))</f>
        <v/>
      </c>
    </row>
    <row r="19194">
      <c r="A19194">
        <f>Input!A19194</f>
        <v/>
      </c>
      <c r="B19194">
        <f>IF(ISNUMBER(Input!B19194),IF(AND(Input!B19194&gt;=20,Input!B19194&lt;=700),Input!B19194,""),"")</f>
        <v/>
      </c>
      <c r="C19194">
        <f>IF(B19194="","",INT(A19194))</f>
        <v/>
      </c>
      <c r="D19194">
        <f>IF(B19194="","",HOUR(A19194))</f>
        <v/>
      </c>
      <c r="E19194">
        <f>IF(B19194="","",IF(INPUT!$I$1="","",IF(C19194&lt;(INT(INPUT!$I$1)-INPUT!$I$2),"Off Meds",IF(C19194&lt;=(INT(INPUT!$I$1)+INPUT!$I$2),"Washout","On Meds"))))</f>
        <v/>
      </c>
      <c r="F19194">
        <f>IF(B19194="","",1.509*(LN(B19194)^1.084-5.381))</f>
        <v/>
      </c>
      <c r="G19194">
        <f>IF(F19194="","",IF(F19194&lt;0,10*F19194^2,0))</f>
        <v/>
      </c>
      <c r="H19194">
        <f>IF(F19194="","",IF(F19194&gt;0,10*F19194^2,0))</f>
        <v/>
      </c>
    </row>
    <row r="19195">
      <c r="A19195">
        <f>Input!A19195</f>
        <v/>
      </c>
      <c r="B19195">
        <f>IF(ISNUMBER(Input!B19195),IF(AND(Input!B19195&gt;=20,Input!B19195&lt;=700),Input!B19195,""),"")</f>
        <v/>
      </c>
      <c r="C19195">
        <f>IF(B19195="","",INT(A19195))</f>
        <v/>
      </c>
      <c r="D19195">
        <f>IF(B19195="","",HOUR(A19195))</f>
        <v/>
      </c>
      <c r="E19195">
        <f>IF(B19195="","",IF(INPUT!$I$1="","",IF(C19195&lt;(INT(INPUT!$I$1)-INPUT!$I$2),"Off Meds",IF(C19195&lt;=(INT(INPUT!$I$1)+INPUT!$I$2),"Washout","On Meds"))))</f>
        <v/>
      </c>
      <c r="F19195">
        <f>IF(B19195="","",1.509*(LN(B19195)^1.084-5.381))</f>
        <v/>
      </c>
      <c r="G19195">
        <f>IF(F19195="","",IF(F19195&lt;0,10*F19195^2,0))</f>
        <v/>
      </c>
      <c r="H19195">
        <f>IF(F19195="","",IF(F19195&gt;0,10*F19195^2,0))</f>
        <v/>
      </c>
    </row>
    <row r="19196">
      <c r="A19196">
        <f>Input!A19196</f>
        <v/>
      </c>
      <c r="B19196">
        <f>IF(ISNUMBER(Input!B19196),IF(AND(Input!B19196&gt;=20,Input!B19196&lt;=700),Input!B19196,""),"")</f>
        <v/>
      </c>
      <c r="C19196">
        <f>IF(B19196="","",INT(A19196))</f>
        <v/>
      </c>
      <c r="D19196">
        <f>IF(B19196="","",HOUR(A19196))</f>
        <v/>
      </c>
      <c r="E19196">
        <f>IF(B19196="","",IF(INPUT!$I$1="","",IF(C19196&lt;(INT(INPUT!$I$1)-INPUT!$I$2),"Off Meds",IF(C19196&lt;=(INT(INPUT!$I$1)+INPUT!$I$2),"Washout","On Meds"))))</f>
        <v/>
      </c>
      <c r="F19196">
        <f>IF(B19196="","",1.509*(LN(B19196)^1.084-5.381))</f>
        <v/>
      </c>
      <c r="G19196">
        <f>IF(F19196="","",IF(F19196&lt;0,10*F19196^2,0))</f>
        <v/>
      </c>
      <c r="H19196">
        <f>IF(F19196="","",IF(F19196&gt;0,10*F19196^2,0))</f>
        <v/>
      </c>
    </row>
    <row r="19197">
      <c r="A19197">
        <f>Input!A19197</f>
        <v/>
      </c>
      <c r="B19197">
        <f>IF(ISNUMBER(Input!B19197),IF(AND(Input!B19197&gt;=20,Input!B19197&lt;=700),Input!B19197,""),"")</f>
        <v/>
      </c>
      <c r="C19197">
        <f>IF(B19197="","",INT(A19197))</f>
        <v/>
      </c>
      <c r="D19197">
        <f>IF(B19197="","",HOUR(A19197))</f>
        <v/>
      </c>
      <c r="E19197">
        <f>IF(B19197="","",IF(INPUT!$I$1="","",IF(C19197&lt;(INT(INPUT!$I$1)-INPUT!$I$2),"Off Meds",IF(C19197&lt;=(INT(INPUT!$I$1)+INPUT!$I$2),"Washout","On Meds"))))</f>
        <v/>
      </c>
      <c r="F19197">
        <f>IF(B19197="","",1.509*(LN(B19197)^1.084-5.381))</f>
        <v/>
      </c>
      <c r="G19197">
        <f>IF(F19197="","",IF(F19197&lt;0,10*F19197^2,0))</f>
        <v/>
      </c>
      <c r="H19197">
        <f>IF(F19197="","",IF(F19197&gt;0,10*F19197^2,0))</f>
        <v/>
      </c>
    </row>
    <row r="19198">
      <c r="A19198">
        <f>Input!A19198</f>
        <v/>
      </c>
      <c r="B19198">
        <f>IF(ISNUMBER(Input!B19198),IF(AND(Input!B19198&gt;=20,Input!B19198&lt;=700),Input!B19198,""),"")</f>
        <v/>
      </c>
      <c r="C19198">
        <f>IF(B19198="","",INT(A19198))</f>
        <v/>
      </c>
      <c r="D19198">
        <f>IF(B19198="","",HOUR(A19198))</f>
        <v/>
      </c>
      <c r="E19198">
        <f>IF(B19198="","",IF(INPUT!$I$1="","",IF(C19198&lt;(INT(INPUT!$I$1)-INPUT!$I$2),"Off Meds",IF(C19198&lt;=(INT(INPUT!$I$1)+INPUT!$I$2),"Washout","On Meds"))))</f>
        <v/>
      </c>
      <c r="F19198">
        <f>IF(B19198="","",1.509*(LN(B19198)^1.084-5.381))</f>
        <v/>
      </c>
      <c r="G19198">
        <f>IF(F19198="","",IF(F19198&lt;0,10*F19198^2,0))</f>
        <v/>
      </c>
      <c r="H19198">
        <f>IF(F19198="","",IF(F19198&gt;0,10*F19198^2,0))</f>
        <v/>
      </c>
    </row>
    <row r="19199">
      <c r="A19199">
        <f>Input!A19199</f>
        <v/>
      </c>
      <c r="B19199">
        <f>IF(ISNUMBER(Input!B19199),IF(AND(Input!B19199&gt;=20,Input!B19199&lt;=700),Input!B19199,""),"")</f>
        <v/>
      </c>
      <c r="C19199">
        <f>IF(B19199="","",INT(A19199))</f>
        <v/>
      </c>
      <c r="D19199">
        <f>IF(B19199="","",HOUR(A19199))</f>
        <v/>
      </c>
      <c r="E19199">
        <f>IF(B19199="","",IF(INPUT!$I$1="","",IF(C19199&lt;(INT(INPUT!$I$1)-INPUT!$I$2),"Off Meds",IF(C19199&lt;=(INT(INPUT!$I$1)+INPUT!$I$2),"Washout","On Meds"))))</f>
        <v/>
      </c>
      <c r="F19199">
        <f>IF(B19199="","",1.509*(LN(B19199)^1.084-5.381))</f>
        <v/>
      </c>
      <c r="G19199">
        <f>IF(F19199="","",IF(F19199&lt;0,10*F19199^2,0))</f>
        <v/>
      </c>
      <c r="H19199">
        <f>IF(F19199="","",IF(F19199&gt;0,10*F19199^2,0))</f>
        <v/>
      </c>
    </row>
    <row r="19200">
      <c r="A19200">
        <f>Input!A19200</f>
        <v/>
      </c>
      <c r="B19200">
        <f>IF(ISNUMBER(Input!B19200),IF(AND(Input!B19200&gt;=20,Input!B19200&lt;=700),Input!B19200,""),"")</f>
        <v/>
      </c>
      <c r="C19200">
        <f>IF(B19200="","",INT(A19200))</f>
        <v/>
      </c>
      <c r="D19200">
        <f>IF(B19200="","",HOUR(A19200))</f>
        <v/>
      </c>
      <c r="E19200">
        <f>IF(B19200="","",IF(INPUT!$I$1="","",IF(C19200&lt;(INT(INPUT!$I$1)-INPUT!$I$2),"Off Meds",IF(C19200&lt;=(INT(INPUT!$I$1)+INPUT!$I$2),"Washout","On Meds"))))</f>
        <v/>
      </c>
      <c r="F19200">
        <f>IF(B19200="","",1.509*(LN(B19200)^1.084-5.381))</f>
        <v/>
      </c>
      <c r="G19200">
        <f>IF(F19200="","",IF(F19200&lt;0,10*F19200^2,0))</f>
        <v/>
      </c>
      <c r="H19200">
        <f>IF(F19200="","",IF(F19200&gt;0,10*F19200^2,0))</f>
        <v/>
      </c>
    </row>
    <row r="19201">
      <c r="A19201">
        <f>Input!A19201</f>
        <v/>
      </c>
      <c r="B19201">
        <f>IF(ISNUMBER(Input!B19201),IF(AND(Input!B19201&gt;=20,Input!B19201&lt;=700),Input!B19201,""),"")</f>
        <v/>
      </c>
      <c r="C19201">
        <f>IF(B19201="","",INT(A19201))</f>
        <v/>
      </c>
      <c r="D19201">
        <f>IF(B19201="","",HOUR(A19201))</f>
        <v/>
      </c>
      <c r="E19201">
        <f>IF(B19201="","",IF(INPUT!$I$1="","",IF(C19201&lt;(INT(INPUT!$I$1)-INPUT!$I$2),"Off Meds",IF(C19201&lt;=(INT(INPUT!$I$1)+INPUT!$I$2),"Washout","On Meds"))))</f>
        <v/>
      </c>
      <c r="F19201">
        <f>IF(B19201="","",1.509*(LN(B19201)^1.084-5.381))</f>
        <v/>
      </c>
      <c r="G19201">
        <f>IF(F19201="","",IF(F19201&lt;0,10*F19201^2,0))</f>
        <v/>
      </c>
      <c r="H19201">
        <f>IF(F19201="","",IF(F19201&gt;0,10*F19201^2,0))</f>
        <v/>
      </c>
    </row>
    <row r="19202">
      <c r="A19202">
        <f>Input!A19202</f>
        <v/>
      </c>
      <c r="B19202">
        <f>IF(ISNUMBER(Input!B19202),IF(AND(Input!B19202&gt;=20,Input!B19202&lt;=700),Input!B19202,""),"")</f>
        <v/>
      </c>
      <c r="C19202">
        <f>IF(B19202="","",INT(A19202))</f>
        <v/>
      </c>
      <c r="D19202">
        <f>IF(B19202="","",HOUR(A19202))</f>
        <v/>
      </c>
      <c r="E19202">
        <f>IF(B19202="","",IF(INPUT!$I$1="","",IF(C19202&lt;(INT(INPUT!$I$1)-INPUT!$I$2),"Off Meds",IF(C19202&lt;=(INT(INPUT!$I$1)+INPUT!$I$2),"Washout","On Meds"))))</f>
        <v/>
      </c>
      <c r="F19202">
        <f>IF(B19202="","",1.509*(LN(B19202)^1.084-5.381))</f>
        <v/>
      </c>
      <c r="G19202">
        <f>IF(F19202="","",IF(F19202&lt;0,10*F19202^2,0))</f>
        <v/>
      </c>
      <c r="H19202">
        <f>IF(F19202="","",IF(F19202&gt;0,10*F19202^2,0))</f>
        <v/>
      </c>
    </row>
    <row r="19203">
      <c r="A19203">
        <f>Input!A19203</f>
        <v/>
      </c>
      <c r="B19203">
        <f>IF(ISNUMBER(Input!B19203),IF(AND(Input!B19203&gt;=20,Input!B19203&lt;=700),Input!B19203,""),"")</f>
        <v/>
      </c>
      <c r="C19203">
        <f>IF(B19203="","",INT(A19203))</f>
        <v/>
      </c>
      <c r="D19203">
        <f>IF(B19203="","",HOUR(A19203))</f>
        <v/>
      </c>
      <c r="E19203">
        <f>IF(B19203="","",IF(INPUT!$I$1="","",IF(C19203&lt;(INT(INPUT!$I$1)-INPUT!$I$2),"Off Meds",IF(C19203&lt;=(INT(INPUT!$I$1)+INPUT!$I$2),"Washout","On Meds"))))</f>
        <v/>
      </c>
      <c r="F19203">
        <f>IF(B19203="","",1.509*(LN(B19203)^1.084-5.381))</f>
        <v/>
      </c>
      <c r="G19203">
        <f>IF(F19203="","",IF(F19203&lt;0,10*F19203^2,0))</f>
        <v/>
      </c>
      <c r="H19203">
        <f>IF(F19203="","",IF(F19203&gt;0,10*F19203^2,0))</f>
        <v/>
      </c>
    </row>
    <row r="19204">
      <c r="A19204">
        <f>Input!A19204</f>
        <v/>
      </c>
      <c r="B19204">
        <f>IF(ISNUMBER(Input!B19204),IF(AND(Input!B19204&gt;=20,Input!B19204&lt;=700),Input!B19204,""),"")</f>
        <v/>
      </c>
      <c r="C19204">
        <f>IF(B19204="","",INT(A19204))</f>
        <v/>
      </c>
      <c r="D19204">
        <f>IF(B19204="","",HOUR(A19204))</f>
        <v/>
      </c>
      <c r="E19204">
        <f>IF(B19204="","",IF(INPUT!$I$1="","",IF(C19204&lt;(INT(INPUT!$I$1)-INPUT!$I$2),"Off Meds",IF(C19204&lt;=(INT(INPUT!$I$1)+INPUT!$I$2),"Washout","On Meds"))))</f>
        <v/>
      </c>
      <c r="F19204">
        <f>IF(B19204="","",1.509*(LN(B19204)^1.084-5.381))</f>
        <v/>
      </c>
      <c r="G19204">
        <f>IF(F19204="","",IF(F19204&lt;0,10*F19204^2,0))</f>
        <v/>
      </c>
      <c r="H19204">
        <f>IF(F19204="","",IF(F19204&gt;0,10*F19204^2,0))</f>
        <v/>
      </c>
    </row>
    <row r="19205">
      <c r="A19205">
        <f>Input!A19205</f>
        <v/>
      </c>
      <c r="B19205">
        <f>IF(ISNUMBER(Input!B19205),IF(AND(Input!B19205&gt;=20,Input!B19205&lt;=700),Input!B19205,""),"")</f>
        <v/>
      </c>
      <c r="C19205">
        <f>IF(B19205="","",INT(A19205))</f>
        <v/>
      </c>
      <c r="D19205">
        <f>IF(B19205="","",HOUR(A19205))</f>
        <v/>
      </c>
      <c r="E19205">
        <f>IF(B19205="","",IF(INPUT!$I$1="","",IF(C19205&lt;(INT(INPUT!$I$1)-INPUT!$I$2),"Off Meds",IF(C19205&lt;=(INT(INPUT!$I$1)+INPUT!$I$2),"Washout","On Meds"))))</f>
        <v/>
      </c>
      <c r="F19205">
        <f>IF(B19205="","",1.509*(LN(B19205)^1.084-5.381))</f>
        <v/>
      </c>
      <c r="G19205">
        <f>IF(F19205="","",IF(F19205&lt;0,10*F19205^2,0))</f>
        <v/>
      </c>
      <c r="H19205">
        <f>IF(F19205="","",IF(F19205&gt;0,10*F19205^2,0))</f>
        <v/>
      </c>
    </row>
    <row r="19206">
      <c r="A19206">
        <f>Input!A19206</f>
        <v/>
      </c>
      <c r="B19206">
        <f>IF(ISNUMBER(Input!B19206),IF(AND(Input!B19206&gt;=20,Input!B19206&lt;=700),Input!B19206,""),"")</f>
        <v/>
      </c>
      <c r="C19206">
        <f>IF(B19206="","",INT(A19206))</f>
        <v/>
      </c>
      <c r="D19206">
        <f>IF(B19206="","",HOUR(A19206))</f>
        <v/>
      </c>
      <c r="E19206">
        <f>IF(B19206="","",IF(INPUT!$I$1="","",IF(C19206&lt;(INT(INPUT!$I$1)-INPUT!$I$2),"Off Meds",IF(C19206&lt;=(INT(INPUT!$I$1)+INPUT!$I$2),"Washout","On Meds"))))</f>
        <v/>
      </c>
      <c r="F19206">
        <f>IF(B19206="","",1.509*(LN(B19206)^1.084-5.381))</f>
        <v/>
      </c>
      <c r="G19206">
        <f>IF(F19206="","",IF(F19206&lt;0,10*F19206^2,0))</f>
        <v/>
      </c>
      <c r="H19206">
        <f>IF(F19206="","",IF(F19206&gt;0,10*F19206^2,0))</f>
        <v/>
      </c>
    </row>
    <row r="19207">
      <c r="A19207">
        <f>Input!A19207</f>
        <v/>
      </c>
      <c r="B19207">
        <f>IF(ISNUMBER(Input!B19207),IF(AND(Input!B19207&gt;=20,Input!B19207&lt;=700),Input!B19207,""),"")</f>
        <v/>
      </c>
      <c r="C19207">
        <f>IF(B19207="","",INT(A19207))</f>
        <v/>
      </c>
      <c r="D19207">
        <f>IF(B19207="","",HOUR(A19207))</f>
        <v/>
      </c>
      <c r="E19207">
        <f>IF(B19207="","",IF(INPUT!$I$1="","",IF(C19207&lt;(INT(INPUT!$I$1)-INPUT!$I$2),"Off Meds",IF(C19207&lt;=(INT(INPUT!$I$1)+INPUT!$I$2),"Washout","On Meds"))))</f>
        <v/>
      </c>
      <c r="F19207">
        <f>IF(B19207="","",1.509*(LN(B19207)^1.084-5.381))</f>
        <v/>
      </c>
      <c r="G19207">
        <f>IF(F19207="","",IF(F19207&lt;0,10*F19207^2,0))</f>
        <v/>
      </c>
      <c r="H19207">
        <f>IF(F19207="","",IF(F19207&gt;0,10*F19207^2,0))</f>
        <v/>
      </c>
    </row>
    <row r="19208">
      <c r="A19208">
        <f>Input!A19208</f>
        <v/>
      </c>
      <c r="B19208">
        <f>IF(ISNUMBER(Input!B19208),IF(AND(Input!B19208&gt;=20,Input!B19208&lt;=700),Input!B19208,""),"")</f>
        <v/>
      </c>
      <c r="C19208">
        <f>IF(B19208="","",INT(A19208))</f>
        <v/>
      </c>
      <c r="D19208">
        <f>IF(B19208="","",HOUR(A19208))</f>
        <v/>
      </c>
      <c r="E19208">
        <f>IF(B19208="","",IF(INPUT!$I$1="","",IF(C19208&lt;(INT(INPUT!$I$1)-INPUT!$I$2),"Off Meds",IF(C19208&lt;=(INT(INPUT!$I$1)+INPUT!$I$2),"Washout","On Meds"))))</f>
        <v/>
      </c>
      <c r="F19208">
        <f>IF(B19208="","",1.509*(LN(B19208)^1.084-5.381))</f>
        <v/>
      </c>
      <c r="G19208">
        <f>IF(F19208="","",IF(F19208&lt;0,10*F19208^2,0))</f>
        <v/>
      </c>
      <c r="H19208">
        <f>IF(F19208="","",IF(F19208&gt;0,10*F19208^2,0))</f>
        <v/>
      </c>
    </row>
    <row r="19209">
      <c r="A19209">
        <f>Input!A19209</f>
        <v/>
      </c>
      <c r="B19209">
        <f>IF(ISNUMBER(Input!B19209),IF(AND(Input!B19209&gt;=20,Input!B19209&lt;=700),Input!B19209,""),"")</f>
        <v/>
      </c>
      <c r="C19209">
        <f>IF(B19209="","",INT(A19209))</f>
        <v/>
      </c>
      <c r="D19209">
        <f>IF(B19209="","",HOUR(A19209))</f>
        <v/>
      </c>
      <c r="E19209">
        <f>IF(B19209="","",IF(INPUT!$I$1="","",IF(C19209&lt;(INT(INPUT!$I$1)-INPUT!$I$2),"Off Meds",IF(C19209&lt;=(INT(INPUT!$I$1)+INPUT!$I$2),"Washout","On Meds"))))</f>
        <v/>
      </c>
      <c r="F19209">
        <f>IF(B19209="","",1.509*(LN(B19209)^1.084-5.381))</f>
        <v/>
      </c>
      <c r="G19209">
        <f>IF(F19209="","",IF(F19209&lt;0,10*F19209^2,0))</f>
        <v/>
      </c>
      <c r="H19209">
        <f>IF(F19209="","",IF(F19209&gt;0,10*F19209^2,0))</f>
        <v/>
      </c>
    </row>
    <row r="19210">
      <c r="A19210">
        <f>Input!A19210</f>
        <v/>
      </c>
      <c r="B19210">
        <f>IF(ISNUMBER(Input!B19210),IF(AND(Input!B19210&gt;=20,Input!B19210&lt;=700),Input!B19210,""),"")</f>
        <v/>
      </c>
      <c r="C19210">
        <f>IF(B19210="","",INT(A19210))</f>
        <v/>
      </c>
      <c r="D19210">
        <f>IF(B19210="","",HOUR(A19210))</f>
        <v/>
      </c>
      <c r="E19210">
        <f>IF(B19210="","",IF(INPUT!$I$1="","",IF(C19210&lt;(INT(INPUT!$I$1)-INPUT!$I$2),"Off Meds",IF(C19210&lt;=(INT(INPUT!$I$1)+INPUT!$I$2),"Washout","On Meds"))))</f>
        <v/>
      </c>
      <c r="F19210">
        <f>IF(B19210="","",1.509*(LN(B19210)^1.084-5.381))</f>
        <v/>
      </c>
      <c r="G19210">
        <f>IF(F19210="","",IF(F19210&lt;0,10*F19210^2,0))</f>
        <v/>
      </c>
      <c r="H19210">
        <f>IF(F19210="","",IF(F19210&gt;0,10*F19210^2,0))</f>
        <v/>
      </c>
    </row>
    <row r="19211">
      <c r="A19211">
        <f>Input!A19211</f>
        <v/>
      </c>
      <c r="B19211">
        <f>IF(ISNUMBER(Input!B19211),IF(AND(Input!B19211&gt;=20,Input!B19211&lt;=700),Input!B19211,""),"")</f>
        <v/>
      </c>
      <c r="C19211">
        <f>IF(B19211="","",INT(A19211))</f>
        <v/>
      </c>
      <c r="D19211">
        <f>IF(B19211="","",HOUR(A19211))</f>
        <v/>
      </c>
      <c r="E19211">
        <f>IF(B19211="","",IF(INPUT!$I$1="","",IF(C19211&lt;(INT(INPUT!$I$1)-INPUT!$I$2),"Off Meds",IF(C19211&lt;=(INT(INPUT!$I$1)+INPUT!$I$2),"Washout","On Meds"))))</f>
        <v/>
      </c>
      <c r="F19211">
        <f>IF(B19211="","",1.509*(LN(B19211)^1.084-5.381))</f>
        <v/>
      </c>
      <c r="G19211">
        <f>IF(F19211="","",IF(F19211&lt;0,10*F19211^2,0))</f>
        <v/>
      </c>
      <c r="H19211">
        <f>IF(F19211="","",IF(F19211&gt;0,10*F19211^2,0))</f>
        <v/>
      </c>
    </row>
    <row r="19212">
      <c r="A19212">
        <f>Input!A19212</f>
        <v/>
      </c>
      <c r="B19212">
        <f>IF(ISNUMBER(Input!B19212),IF(AND(Input!B19212&gt;=20,Input!B19212&lt;=700),Input!B19212,""),"")</f>
        <v/>
      </c>
      <c r="C19212">
        <f>IF(B19212="","",INT(A19212))</f>
        <v/>
      </c>
      <c r="D19212">
        <f>IF(B19212="","",HOUR(A19212))</f>
        <v/>
      </c>
      <c r="E19212">
        <f>IF(B19212="","",IF(INPUT!$I$1="","",IF(C19212&lt;(INT(INPUT!$I$1)-INPUT!$I$2),"Off Meds",IF(C19212&lt;=(INT(INPUT!$I$1)+INPUT!$I$2),"Washout","On Meds"))))</f>
        <v/>
      </c>
      <c r="F19212">
        <f>IF(B19212="","",1.509*(LN(B19212)^1.084-5.381))</f>
        <v/>
      </c>
      <c r="G19212">
        <f>IF(F19212="","",IF(F19212&lt;0,10*F19212^2,0))</f>
        <v/>
      </c>
      <c r="H19212">
        <f>IF(F19212="","",IF(F19212&gt;0,10*F19212^2,0))</f>
        <v/>
      </c>
    </row>
    <row r="19213">
      <c r="A19213">
        <f>Input!A19213</f>
        <v/>
      </c>
      <c r="B19213">
        <f>IF(ISNUMBER(Input!B19213),IF(AND(Input!B19213&gt;=20,Input!B19213&lt;=700),Input!B19213,""),"")</f>
        <v/>
      </c>
      <c r="C19213">
        <f>IF(B19213="","",INT(A19213))</f>
        <v/>
      </c>
      <c r="D19213">
        <f>IF(B19213="","",HOUR(A19213))</f>
        <v/>
      </c>
      <c r="E19213">
        <f>IF(B19213="","",IF(INPUT!$I$1="","",IF(C19213&lt;(INT(INPUT!$I$1)-INPUT!$I$2),"Off Meds",IF(C19213&lt;=(INT(INPUT!$I$1)+INPUT!$I$2),"Washout","On Meds"))))</f>
        <v/>
      </c>
      <c r="F19213">
        <f>IF(B19213="","",1.509*(LN(B19213)^1.084-5.381))</f>
        <v/>
      </c>
      <c r="G19213">
        <f>IF(F19213="","",IF(F19213&lt;0,10*F19213^2,0))</f>
        <v/>
      </c>
      <c r="H19213">
        <f>IF(F19213="","",IF(F19213&gt;0,10*F19213^2,0))</f>
        <v/>
      </c>
    </row>
    <row r="19214">
      <c r="A19214">
        <f>Input!A19214</f>
        <v/>
      </c>
      <c r="B19214">
        <f>IF(ISNUMBER(Input!B19214),IF(AND(Input!B19214&gt;=20,Input!B19214&lt;=700),Input!B19214,""),"")</f>
        <v/>
      </c>
      <c r="C19214">
        <f>IF(B19214="","",INT(A19214))</f>
        <v/>
      </c>
      <c r="D19214">
        <f>IF(B19214="","",HOUR(A19214))</f>
        <v/>
      </c>
      <c r="E19214">
        <f>IF(B19214="","",IF(INPUT!$I$1="","",IF(C19214&lt;(INT(INPUT!$I$1)-INPUT!$I$2),"Off Meds",IF(C19214&lt;=(INT(INPUT!$I$1)+INPUT!$I$2),"Washout","On Meds"))))</f>
        <v/>
      </c>
      <c r="F19214">
        <f>IF(B19214="","",1.509*(LN(B19214)^1.084-5.381))</f>
        <v/>
      </c>
      <c r="G19214">
        <f>IF(F19214="","",IF(F19214&lt;0,10*F19214^2,0))</f>
        <v/>
      </c>
      <c r="H19214">
        <f>IF(F19214="","",IF(F19214&gt;0,10*F19214^2,0))</f>
        <v/>
      </c>
    </row>
    <row r="19215">
      <c r="A19215">
        <f>Input!A19215</f>
        <v/>
      </c>
      <c r="B19215">
        <f>IF(ISNUMBER(Input!B19215),IF(AND(Input!B19215&gt;=20,Input!B19215&lt;=700),Input!B19215,""),"")</f>
        <v/>
      </c>
      <c r="C19215">
        <f>IF(B19215="","",INT(A19215))</f>
        <v/>
      </c>
      <c r="D19215">
        <f>IF(B19215="","",HOUR(A19215))</f>
        <v/>
      </c>
      <c r="E19215">
        <f>IF(B19215="","",IF(INPUT!$I$1="","",IF(C19215&lt;(INT(INPUT!$I$1)-INPUT!$I$2),"Off Meds",IF(C19215&lt;=(INT(INPUT!$I$1)+INPUT!$I$2),"Washout","On Meds"))))</f>
        <v/>
      </c>
      <c r="F19215">
        <f>IF(B19215="","",1.509*(LN(B19215)^1.084-5.381))</f>
        <v/>
      </c>
      <c r="G19215">
        <f>IF(F19215="","",IF(F19215&lt;0,10*F19215^2,0))</f>
        <v/>
      </c>
      <c r="H19215">
        <f>IF(F19215="","",IF(F19215&gt;0,10*F19215^2,0))</f>
        <v/>
      </c>
    </row>
    <row r="19216">
      <c r="A19216">
        <f>Input!A19216</f>
        <v/>
      </c>
      <c r="B19216">
        <f>IF(ISNUMBER(Input!B19216),IF(AND(Input!B19216&gt;=20,Input!B19216&lt;=700),Input!B19216,""),"")</f>
        <v/>
      </c>
      <c r="C19216">
        <f>IF(B19216="","",INT(A19216))</f>
        <v/>
      </c>
      <c r="D19216">
        <f>IF(B19216="","",HOUR(A19216))</f>
        <v/>
      </c>
      <c r="E19216">
        <f>IF(B19216="","",IF(INPUT!$I$1="","",IF(C19216&lt;(INT(INPUT!$I$1)-INPUT!$I$2),"Off Meds",IF(C19216&lt;=(INT(INPUT!$I$1)+INPUT!$I$2),"Washout","On Meds"))))</f>
        <v/>
      </c>
      <c r="F19216">
        <f>IF(B19216="","",1.509*(LN(B19216)^1.084-5.381))</f>
        <v/>
      </c>
      <c r="G19216">
        <f>IF(F19216="","",IF(F19216&lt;0,10*F19216^2,0))</f>
        <v/>
      </c>
      <c r="H19216">
        <f>IF(F19216="","",IF(F19216&gt;0,10*F19216^2,0))</f>
        <v/>
      </c>
    </row>
    <row r="19217">
      <c r="A19217">
        <f>Input!A19217</f>
        <v/>
      </c>
      <c r="B19217">
        <f>IF(ISNUMBER(Input!B19217),IF(AND(Input!B19217&gt;=20,Input!B19217&lt;=700),Input!B19217,""),"")</f>
        <v/>
      </c>
      <c r="C19217">
        <f>IF(B19217="","",INT(A19217))</f>
        <v/>
      </c>
      <c r="D19217">
        <f>IF(B19217="","",HOUR(A19217))</f>
        <v/>
      </c>
      <c r="E19217">
        <f>IF(B19217="","",IF(INPUT!$I$1="","",IF(C19217&lt;(INT(INPUT!$I$1)-INPUT!$I$2),"Off Meds",IF(C19217&lt;=(INT(INPUT!$I$1)+INPUT!$I$2),"Washout","On Meds"))))</f>
        <v/>
      </c>
      <c r="F19217">
        <f>IF(B19217="","",1.509*(LN(B19217)^1.084-5.381))</f>
        <v/>
      </c>
      <c r="G19217">
        <f>IF(F19217="","",IF(F19217&lt;0,10*F19217^2,0))</f>
        <v/>
      </c>
      <c r="H19217">
        <f>IF(F19217="","",IF(F19217&gt;0,10*F19217^2,0))</f>
        <v/>
      </c>
    </row>
    <row r="19218">
      <c r="A19218">
        <f>Input!A19218</f>
        <v/>
      </c>
      <c r="B19218">
        <f>IF(ISNUMBER(Input!B19218),IF(AND(Input!B19218&gt;=20,Input!B19218&lt;=700),Input!B19218,""),"")</f>
        <v/>
      </c>
      <c r="C19218">
        <f>IF(B19218="","",INT(A19218))</f>
        <v/>
      </c>
      <c r="D19218">
        <f>IF(B19218="","",HOUR(A19218))</f>
        <v/>
      </c>
      <c r="E19218">
        <f>IF(B19218="","",IF(INPUT!$I$1="","",IF(C19218&lt;(INT(INPUT!$I$1)-INPUT!$I$2),"Off Meds",IF(C19218&lt;=(INT(INPUT!$I$1)+INPUT!$I$2),"Washout","On Meds"))))</f>
        <v/>
      </c>
      <c r="F19218">
        <f>IF(B19218="","",1.509*(LN(B19218)^1.084-5.381))</f>
        <v/>
      </c>
      <c r="G19218">
        <f>IF(F19218="","",IF(F19218&lt;0,10*F19218^2,0))</f>
        <v/>
      </c>
      <c r="H19218">
        <f>IF(F19218="","",IF(F19218&gt;0,10*F19218^2,0))</f>
        <v/>
      </c>
    </row>
    <row r="19219">
      <c r="A19219">
        <f>Input!A19219</f>
        <v/>
      </c>
      <c r="B19219">
        <f>IF(ISNUMBER(Input!B19219),IF(AND(Input!B19219&gt;=20,Input!B19219&lt;=700),Input!B19219,""),"")</f>
        <v/>
      </c>
      <c r="C19219">
        <f>IF(B19219="","",INT(A19219))</f>
        <v/>
      </c>
      <c r="D19219">
        <f>IF(B19219="","",HOUR(A19219))</f>
        <v/>
      </c>
      <c r="E19219">
        <f>IF(B19219="","",IF(INPUT!$I$1="","",IF(C19219&lt;(INT(INPUT!$I$1)-INPUT!$I$2),"Off Meds",IF(C19219&lt;=(INT(INPUT!$I$1)+INPUT!$I$2),"Washout","On Meds"))))</f>
        <v/>
      </c>
      <c r="F19219">
        <f>IF(B19219="","",1.509*(LN(B19219)^1.084-5.381))</f>
        <v/>
      </c>
      <c r="G19219">
        <f>IF(F19219="","",IF(F19219&lt;0,10*F19219^2,0))</f>
        <v/>
      </c>
      <c r="H19219">
        <f>IF(F19219="","",IF(F19219&gt;0,10*F19219^2,0))</f>
        <v/>
      </c>
    </row>
    <row r="19220">
      <c r="A19220">
        <f>Input!A19220</f>
        <v/>
      </c>
      <c r="B19220">
        <f>IF(ISNUMBER(Input!B19220),IF(AND(Input!B19220&gt;=20,Input!B19220&lt;=700),Input!B19220,""),"")</f>
        <v/>
      </c>
      <c r="C19220">
        <f>IF(B19220="","",INT(A19220))</f>
        <v/>
      </c>
      <c r="D19220">
        <f>IF(B19220="","",HOUR(A19220))</f>
        <v/>
      </c>
      <c r="E19220">
        <f>IF(B19220="","",IF(INPUT!$I$1="","",IF(C19220&lt;(INT(INPUT!$I$1)-INPUT!$I$2),"Off Meds",IF(C19220&lt;=(INT(INPUT!$I$1)+INPUT!$I$2),"Washout","On Meds"))))</f>
        <v/>
      </c>
      <c r="F19220">
        <f>IF(B19220="","",1.509*(LN(B19220)^1.084-5.381))</f>
        <v/>
      </c>
      <c r="G19220">
        <f>IF(F19220="","",IF(F19220&lt;0,10*F19220^2,0))</f>
        <v/>
      </c>
      <c r="H19220">
        <f>IF(F19220="","",IF(F19220&gt;0,10*F19220^2,0))</f>
        <v/>
      </c>
    </row>
    <row r="19221">
      <c r="A19221">
        <f>Input!A19221</f>
        <v/>
      </c>
      <c r="B19221">
        <f>IF(ISNUMBER(Input!B19221),IF(AND(Input!B19221&gt;=20,Input!B19221&lt;=700),Input!B19221,""),"")</f>
        <v/>
      </c>
      <c r="C19221">
        <f>IF(B19221="","",INT(A19221))</f>
        <v/>
      </c>
      <c r="D19221">
        <f>IF(B19221="","",HOUR(A19221))</f>
        <v/>
      </c>
      <c r="E19221">
        <f>IF(B19221="","",IF(INPUT!$I$1="","",IF(C19221&lt;(INT(INPUT!$I$1)-INPUT!$I$2),"Off Meds",IF(C19221&lt;=(INT(INPUT!$I$1)+INPUT!$I$2),"Washout","On Meds"))))</f>
        <v/>
      </c>
      <c r="F19221">
        <f>IF(B19221="","",1.509*(LN(B19221)^1.084-5.381))</f>
        <v/>
      </c>
      <c r="G19221">
        <f>IF(F19221="","",IF(F19221&lt;0,10*F19221^2,0))</f>
        <v/>
      </c>
      <c r="H19221">
        <f>IF(F19221="","",IF(F19221&gt;0,10*F19221^2,0))</f>
        <v/>
      </c>
    </row>
    <row r="19222">
      <c r="A19222">
        <f>Input!A19222</f>
        <v/>
      </c>
      <c r="B19222">
        <f>IF(ISNUMBER(Input!B19222),IF(AND(Input!B19222&gt;=20,Input!B19222&lt;=700),Input!B19222,""),"")</f>
        <v/>
      </c>
      <c r="C19222">
        <f>IF(B19222="","",INT(A19222))</f>
        <v/>
      </c>
      <c r="D19222">
        <f>IF(B19222="","",HOUR(A19222))</f>
        <v/>
      </c>
      <c r="E19222">
        <f>IF(B19222="","",IF(INPUT!$I$1="","",IF(C19222&lt;(INT(INPUT!$I$1)-INPUT!$I$2),"Off Meds",IF(C19222&lt;=(INT(INPUT!$I$1)+INPUT!$I$2),"Washout","On Meds"))))</f>
        <v/>
      </c>
      <c r="F19222">
        <f>IF(B19222="","",1.509*(LN(B19222)^1.084-5.381))</f>
        <v/>
      </c>
      <c r="G19222">
        <f>IF(F19222="","",IF(F19222&lt;0,10*F19222^2,0))</f>
        <v/>
      </c>
      <c r="H19222">
        <f>IF(F19222="","",IF(F19222&gt;0,10*F19222^2,0))</f>
        <v/>
      </c>
    </row>
    <row r="19223">
      <c r="A19223">
        <f>Input!A19223</f>
        <v/>
      </c>
      <c r="B19223">
        <f>IF(ISNUMBER(Input!B19223),IF(AND(Input!B19223&gt;=20,Input!B19223&lt;=700),Input!B19223,""),"")</f>
        <v/>
      </c>
      <c r="C19223">
        <f>IF(B19223="","",INT(A19223))</f>
        <v/>
      </c>
      <c r="D19223">
        <f>IF(B19223="","",HOUR(A19223))</f>
        <v/>
      </c>
      <c r="E19223">
        <f>IF(B19223="","",IF(INPUT!$I$1="","",IF(C19223&lt;(INT(INPUT!$I$1)-INPUT!$I$2),"Off Meds",IF(C19223&lt;=(INT(INPUT!$I$1)+INPUT!$I$2),"Washout","On Meds"))))</f>
        <v/>
      </c>
      <c r="F19223">
        <f>IF(B19223="","",1.509*(LN(B19223)^1.084-5.381))</f>
        <v/>
      </c>
      <c r="G19223">
        <f>IF(F19223="","",IF(F19223&lt;0,10*F19223^2,0))</f>
        <v/>
      </c>
      <c r="H19223">
        <f>IF(F19223="","",IF(F19223&gt;0,10*F19223^2,0))</f>
        <v/>
      </c>
    </row>
    <row r="19224">
      <c r="A19224">
        <f>Input!A19224</f>
        <v/>
      </c>
      <c r="B19224">
        <f>IF(ISNUMBER(Input!B19224),IF(AND(Input!B19224&gt;=20,Input!B19224&lt;=700),Input!B19224,""),"")</f>
        <v/>
      </c>
      <c r="C19224">
        <f>IF(B19224="","",INT(A19224))</f>
        <v/>
      </c>
      <c r="D19224">
        <f>IF(B19224="","",HOUR(A19224))</f>
        <v/>
      </c>
      <c r="E19224">
        <f>IF(B19224="","",IF(INPUT!$I$1="","",IF(C19224&lt;(INT(INPUT!$I$1)-INPUT!$I$2),"Off Meds",IF(C19224&lt;=(INT(INPUT!$I$1)+INPUT!$I$2),"Washout","On Meds"))))</f>
        <v/>
      </c>
      <c r="F19224">
        <f>IF(B19224="","",1.509*(LN(B19224)^1.084-5.381))</f>
        <v/>
      </c>
      <c r="G19224">
        <f>IF(F19224="","",IF(F19224&lt;0,10*F19224^2,0))</f>
        <v/>
      </c>
      <c r="H19224">
        <f>IF(F19224="","",IF(F19224&gt;0,10*F19224^2,0))</f>
        <v/>
      </c>
    </row>
    <row r="19225">
      <c r="A19225">
        <f>Input!A19225</f>
        <v/>
      </c>
      <c r="B19225">
        <f>IF(ISNUMBER(Input!B19225),IF(AND(Input!B19225&gt;=20,Input!B19225&lt;=700),Input!B19225,""),"")</f>
        <v/>
      </c>
      <c r="C19225">
        <f>IF(B19225="","",INT(A19225))</f>
        <v/>
      </c>
      <c r="D19225">
        <f>IF(B19225="","",HOUR(A19225))</f>
        <v/>
      </c>
      <c r="E19225">
        <f>IF(B19225="","",IF(INPUT!$I$1="","",IF(C19225&lt;(INT(INPUT!$I$1)-INPUT!$I$2),"Off Meds",IF(C19225&lt;=(INT(INPUT!$I$1)+INPUT!$I$2),"Washout","On Meds"))))</f>
        <v/>
      </c>
      <c r="F19225">
        <f>IF(B19225="","",1.509*(LN(B19225)^1.084-5.381))</f>
        <v/>
      </c>
      <c r="G19225">
        <f>IF(F19225="","",IF(F19225&lt;0,10*F19225^2,0))</f>
        <v/>
      </c>
      <c r="H19225">
        <f>IF(F19225="","",IF(F19225&gt;0,10*F19225^2,0))</f>
        <v/>
      </c>
    </row>
    <row r="19226">
      <c r="A19226">
        <f>Input!A19226</f>
        <v/>
      </c>
      <c r="B19226">
        <f>IF(ISNUMBER(Input!B19226),IF(AND(Input!B19226&gt;=20,Input!B19226&lt;=700),Input!B19226,""),"")</f>
        <v/>
      </c>
      <c r="C19226">
        <f>IF(B19226="","",INT(A19226))</f>
        <v/>
      </c>
      <c r="D19226">
        <f>IF(B19226="","",HOUR(A19226))</f>
        <v/>
      </c>
      <c r="E19226">
        <f>IF(B19226="","",IF(INPUT!$I$1="","",IF(C19226&lt;(INT(INPUT!$I$1)-INPUT!$I$2),"Off Meds",IF(C19226&lt;=(INT(INPUT!$I$1)+INPUT!$I$2),"Washout","On Meds"))))</f>
        <v/>
      </c>
      <c r="F19226">
        <f>IF(B19226="","",1.509*(LN(B19226)^1.084-5.381))</f>
        <v/>
      </c>
      <c r="G19226">
        <f>IF(F19226="","",IF(F19226&lt;0,10*F19226^2,0))</f>
        <v/>
      </c>
      <c r="H19226">
        <f>IF(F19226="","",IF(F19226&gt;0,10*F19226^2,0))</f>
        <v/>
      </c>
    </row>
    <row r="19227">
      <c r="A19227">
        <f>Input!A19227</f>
        <v/>
      </c>
      <c r="B19227">
        <f>IF(ISNUMBER(Input!B19227),IF(AND(Input!B19227&gt;=20,Input!B19227&lt;=700),Input!B19227,""),"")</f>
        <v/>
      </c>
      <c r="C19227">
        <f>IF(B19227="","",INT(A19227))</f>
        <v/>
      </c>
      <c r="D19227">
        <f>IF(B19227="","",HOUR(A19227))</f>
        <v/>
      </c>
      <c r="E19227">
        <f>IF(B19227="","",IF(INPUT!$I$1="","",IF(C19227&lt;(INT(INPUT!$I$1)-INPUT!$I$2),"Off Meds",IF(C19227&lt;=(INT(INPUT!$I$1)+INPUT!$I$2),"Washout","On Meds"))))</f>
        <v/>
      </c>
      <c r="F19227">
        <f>IF(B19227="","",1.509*(LN(B19227)^1.084-5.381))</f>
        <v/>
      </c>
      <c r="G19227">
        <f>IF(F19227="","",IF(F19227&lt;0,10*F19227^2,0))</f>
        <v/>
      </c>
      <c r="H19227">
        <f>IF(F19227="","",IF(F19227&gt;0,10*F19227^2,0))</f>
        <v/>
      </c>
    </row>
    <row r="19228">
      <c r="A19228">
        <f>Input!A19228</f>
        <v/>
      </c>
      <c r="B19228">
        <f>IF(ISNUMBER(Input!B19228),IF(AND(Input!B19228&gt;=20,Input!B19228&lt;=700),Input!B19228,""),"")</f>
        <v/>
      </c>
      <c r="C19228">
        <f>IF(B19228="","",INT(A19228))</f>
        <v/>
      </c>
      <c r="D19228">
        <f>IF(B19228="","",HOUR(A19228))</f>
        <v/>
      </c>
      <c r="E19228">
        <f>IF(B19228="","",IF(INPUT!$I$1="","",IF(C19228&lt;(INT(INPUT!$I$1)-INPUT!$I$2),"Off Meds",IF(C19228&lt;=(INT(INPUT!$I$1)+INPUT!$I$2),"Washout","On Meds"))))</f>
        <v/>
      </c>
      <c r="F19228">
        <f>IF(B19228="","",1.509*(LN(B19228)^1.084-5.381))</f>
        <v/>
      </c>
      <c r="G19228">
        <f>IF(F19228="","",IF(F19228&lt;0,10*F19228^2,0))</f>
        <v/>
      </c>
      <c r="H19228">
        <f>IF(F19228="","",IF(F19228&gt;0,10*F19228^2,0))</f>
        <v/>
      </c>
    </row>
    <row r="19229">
      <c r="A19229">
        <f>Input!A19229</f>
        <v/>
      </c>
      <c r="B19229">
        <f>IF(ISNUMBER(Input!B19229),IF(AND(Input!B19229&gt;=20,Input!B19229&lt;=700),Input!B19229,""),"")</f>
        <v/>
      </c>
      <c r="C19229">
        <f>IF(B19229="","",INT(A19229))</f>
        <v/>
      </c>
      <c r="D19229">
        <f>IF(B19229="","",HOUR(A19229))</f>
        <v/>
      </c>
      <c r="E19229">
        <f>IF(B19229="","",IF(INPUT!$I$1="","",IF(C19229&lt;(INT(INPUT!$I$1)-INPUT!$I$2),"Off Meds",IF(C19229&lt;=(INT(INPUT!$I$1)+INPUT!$I$2),"Washout","On Meds"))))</f>
        <v/>
      </c>
      <c r="F19229">
        <f>IF(B19229="","",1.509*(LN(B19229)^1.084-5.381))</f>
        <v/>
      </c>
      <c r="G19229">
        <f>IF(F19229="","",IF(F19229&lt;0,10*F19229^2,0))</f>
        <v/>
      </c>
      <c r="H19229">
        <f>IF(F19229="","",IF(F19229&gt;0,10*F19229^2,0))</f>
        <v/>
      </c>
    </row>
    <row r="19230">
      <c r="A19230">
        <f>Input!A19230</f>
        <v/>
      </c>
      <c r="B19230">
        <f>IF(ISNUMBER(Input!B19230),IF(AND(Input!B19230&gt;=20,Input!B19230&lt;=700),Input!B19230,""),"")</f>
        <v/>
      </c>
      <c r="C19230">
        <f>IF(B19230="","",INT(A19230))</f>
        <v/>
      </c>
      <c r="D19230">
        <f>IF(B19230="","",HOUR(A19230))</f>
        <v/>
      </c>
      <c r="E19230">
        <f>IF(B19230="","",IF(INPUT!$I$1="","",IF(C19230&lt;(INT(INPUT!$I$1)-INPUT!$I$2),"Off Meds",IF(C19230&lt;=(INT(INPUT!$I$1)+INPUT!$I$2),"Washout","On Meds"))))</f>
        <v/>
      </c>
      <c r="F19230">
        <f>IF(B19230="","",1.509*(LN(B19230)^1.084-5.381))</f>
        <v/>
      </c>
      <c r="G19230">
        <f>IF(F19230="","",IF(F19230&lt;0,10*F19230^2,0))</f>
        <v/>
      </c>
      <c r="H19230">
        <f>IF(F19230="","",IF(F19230&gt;0,10*F19230^2,0))</f>
        <v/>
      </c>
    </row>
    <row r="19231">
      <c r="A19231">
        <f>Input!A19231</f>
        <v/>
      </c>
      <c r="B19231">
        <f>IF(ISNUMBER(Input!B19231),IF(AND(Input!B19231&gt;=20,Input!B19231&lt;=700),Input!B19231,""),"")</f>
        <v/>
      </c>
      <c r="C19231">
        <f>IF(B19231="","",INT(A19231))</f>
        <v/>
      </c>
      <c r="D19231">
        <f>IF(B19231="","",HOUR(A19231))</f>
        <v/>
      </c>
      <c r="E19231">
        <f>IF(B19231="","",IF(INPUT!$I$1="","",IF(C19231&lt;(INT(INPUT!$I$1)-INPUT!$I$2),"Off Meds",IF(C19231&lt;=(INT(INPUT!$I$1)+INPUT!$I$2),"Washout","On Meds"))))</f>
        <v/>
      </c>
      <c r="F19231">
        <f>IF(B19231="","",1.509*(LN(B19231)^1.084-5.381))</f>
        <v/>
      </c>
      <c r="G19231">
        <f>IF(F19231="","",IF(F19231&lt;0,10*F19231^2,0))</f>
        <v/>
      </c>
      <c r="H19231">
        <f>IF(F19231="","",IF(F19231&gt;0,10*F19231^2,0))</f>
        <v/>
      </c>
    </row>
    <row r="19232">
      <c r="A19232">
        <f>Input!A19232</f>
        <v/>
      </c>
      <c r="B19232">
        <f>IF(ISNUMBER(Input!B19232),IF(AND(Input!B19232&gt;=20,Input!B19232&lt;=700),Input!B19232,""),"")</f>
        <v/>
      </c>
      <c r="C19232">
        <f>IF(B19232="","",INT(A19232))</f>
        <v/>
      </c>
      <c r="D19232">
        <f>IF(B19232="","",HOUR(A19232))</f>
        <v/>
      </c>
      <c r="E19232">
        <f>IF(B19232="","",IF(INPUT!$I$1="","",IF(C19232&lt;(INT(INPUT!$I$1)-INPUT!$I$2),"Off Meds",IF(C19232&lt;=(INT(INPUT!$I$1)+INPUT!$I$2),"Washout","On Meds"))))</f>
        <v/>
      </c>
      <c r="F19232">
        <f>IF(B19232="","",1.509*(LN(B19232)^1.084-5.381))</f>
        <v/>
      </c>
      <c r="G19232">
        <f>IF(F19232="","",IF(F19232&lt;0,10*F19232^2,0))</f>
        <v/>
      </c>
      <c r="H19232">
        <f>IF(F19232="","",IF(F19232&gt;0,10*F19232^2,0))</f>
        <v/>
      </c>
    </row>
    <row r="19233">
      <c r="A19233">
        <f>Input!A19233</f>
        <v/>
      </c>
      <c r="B19233">
        <f>IF(ISNUMBER(Input!B19233),IF(AND(Input!B19233&gt;=20,Input!B19233&lt;=700),Input!B19233,""),"")</f>
        <v/>
      </c>
      <c r="C19233">
        <f>IF(B19233="","",INT(A19233))</f>
        <v/>
      </c>
      <c r="D19233">
        <f>IF(B19233="","",HOUR(A19233))</f>
        <v/>
      </c>
      <c r="E19233">
        <f>IF(B19233="","",IF(INPUT!$I$1="","",IF(C19233&lt;(INT(INPUT!$I$1)-INPUT!$I$2),"Off Meds",IF(C19233&lt;=(INT(INPUT!$I$1)+INPUT!$I$2),"Washout","On Meds"))))</f>
        <v/>
      </c>
      <c r="F19233">
        <f>IF(B19233="","",1.509*(LN(B19233)^1.084-5.381))</f>
        <v/>
      </c>
      <c r="G19233">
        <f>IF(F19233="","",IF(F19233&lt;0,10*F19233^2,0))</f>
        <v/>
      </c>
      <c r="H19233">
        <f>IF(F19233="","",IF(F19233&gt;0,10*F19233^2,0))</f>
        <v/>
      </c>
    </row>
    <row r="19234">
      <c r="A19234">
        <f>Input!A19234</f>
        <v/>
      </c>
      <c r="B19234">
        <f>IF(ISNUMBER(Input!B19234),IF(AND(Input!B19234&gt;=20,Input!B19234&lt;=700),Input!B19234,""),"")</f>
        <v/>
      </c>
      <c r="C19234">
        <f>IF(B19234="","",INT(A19234))</f>
        <v/>
      </c>
      <c r="D19234">
        <f>IF(B19234="","",HOUR(A19234))</f>
        <v/>
      </c>
      <c r="E19234">
        <f>IF(B19234="","",IF(INPUT!$I$1="","",IF(C19234&lt;(INT(INPUT!$I$1)-INPUT!$I$2),"Off Meds",IF(C19234&lt;=(INT(INPUT!$I$1)+INPUT!$I$2),"Washout","On Meds"))))</f>
        <v/>
      </c>
      <c r="F19234">
        <f>IF(B19234="","",1.509*(LN(B19234)^1.084-5.381))</f>
        <v/>
      </c>
      <c r="G19234">
        <f>IF(F19234="","",IF(F19234&lt;0,10*F19234^2,0))</f>
        <v/>
      </c>
      <c r="H19234">
        <f>IF(F19234="","",IF(F19234&gt;0,10*F19234^2,0))</f>
        <v/>
      </c>
    </row>
    <row r="19235">
      <c r="A19235">
        <f>Input!A19235</f>
        <v/>
      </c>
      <c r="B19235">
        <f>IF(ISNUMBER(Input!B19235),IF(AND(Input!B19235&gt;=20,Input!B19235&lt;=700),Input!B19235,""),"")</f>
        <v/>
      </c>
      <c r="C19235">
        <f>IF(B19235="","",INT(A19235))</f>
        <v/>
      </c>
      <c r="D19235">
        <f>IF(B19235="","",HOUR(A19235))</f>
        <v/>
      </c>
      <c r="E19235">
        <f>IF(B19235="","",IF(INPUT!$I$1="","",IF(C19235&lt;(INT(INPUT!$I$1)-INPUT!$I$2),"Off Meds",IF(C19235&lt;=(INT(INPUT!$I$1)+INPUT!$I$2),"Washout","On Meds"))))</f>
        <v/>
      </c>
      <c r="F19235">
        <f>IF(B19235="","",1.509*(LN(B19235)^1.084-5.381))</f>
        <v/>
      </c>
      <c r="G19235">
        <f>IF(F19235="","",IF(F19235&lt;0,10*F19235^2,0))</f>
        <v/>
      </c>
      <c r="H19235">
        <f>IF(F19235="","",IF(F19235&gt;0,10*F19235^2,0))</f>
        <v/>
      </c>
    </row>
    <row r="19236">
      <c r="A19236">
        <f>Input!A19236</f>
        <v/>
      </c>
      <c r="B19236">
        <f>IF(ISNUMBER(Input!B19236),IF(AND(Input!B19236&gt;=20,Input!B19236&lt;=700),Input!B19236,""),"")</f>
        <v/>
      </c>
      <c r="C19236">
        <f>IF(B19236="","",INT(A19236))</f>
        <v/>
      </c>
      <c r="D19236">
        <f>IF(B19236="","",HOUR(A19236))</f>
        <v/>
      </c>
      <c r="E19236">
        <f>IF(B19236="","",IF(INPUT!$I$1="","",IF(C19236&lt;(INT(INPUT!$I$1)-INPUT!$I$2),"Off Meds",IF(C19236&lt;=(INT(INPUT!$I$1)+INPUT!$I$2),"Washout","On Meds"))))</f>
        <v/>
      </c>
      <c r="F19236">
        <f>IF(B19236="","",1.509*(LN(B19236)^1.084-5.381))</f>
        <v/>
      </c>
      <c r="G19236">
        <f>IF(F19236="","",IF(F19236&lt;0,10*F19236^2,0))</f>
        <v/>
      </c>
      <c r="H19236">
        <f>IF(F19236="","",IF(F19236&gt;0,10*F19236^2,0))</f>
        <v/>
      </c>
    </row>
    <row r="19237">
      <c r="A19237">
        <f>Input!A19237</f>
        <v/>
      </c>
      <c r="B19237">
        <f>IF(ISNUMBER(Input!B19237),IF(AND(Input!B19237&gt;=20,Input!B19237&lt;=700),Input!B19237,""),"")</f>
        <v/>
      </c>
      <c r="C19237">
        <f>IF(B19237="","",INT(A19237))</f>
        <v/>
      </c>
      <c r="D19237">
        <f>IF(B19237="","",HOUR(A19237))</f>
        <v/>
      </c>
      <c r="E19237">
        <f>IF(B19237="","",IF(INPUT!$I$1="","",IF(C19237&lt;(INT(INPUT!$I$1)-INPUT!$I$2),"Off Meds",IF(C19237&lt;=(INT(INPUT!$I$1)+INPUT!$I$2),"Washout","On Meds"))))</f>
        <v/>
      </c>
      <c r="F19237">
        <f>IF(B19237="","",1.509*(LN(B19237)^1.084-5.381))</f>
        <v/>
      </c>
      <c r="G19237">
        <f>IF(F19237="","",IF(F19237&lt;0,10*F19237^2,0))</f>
        <v/>
      </c>
      <c r="H19237">
        <f>IF(F19237="","",IF(F19237&gt;0,10*F19237^2,0))</f>
        <v/>
      </c>
    </row>
    <row r="19238">
      <c r="A19238">
        <f>Input!A19238</f>
        <v/>
      </c>
      <c r="B19238">
        <f>IF(ISNUMBER(Input!B19238),IF(AND(Input!B19238&gt;=20,Input!B19238&lt;=700),Input!B19238,""),"")</f>
        <v/>
      </c>
      <c r="C19238">
        <f>IF(B19238="","",INT(A19238))</f>
        <v/>
      </c>
      <c r="D19238">
        <f>IF(B19238="","",HOUR(A19238))</f>
        <v/>
      </c>
      <c r="E19238">
        <f>IF(B19238="","",IF(INPUT!$I$1="","",IF(C19238&lt;(INT(INPUT!$I$1)-INPUT!$I$2),"Off Meds",IF(C19238&lt;=(INT(INPUT!$I$1)+INPUT!$I$2),"Washout","On Meds"))))</f>
        <v/>
      </c>
      <c r="F19238">
        <f>IF(B19238="","",1.509*(LN(B19238)^1.084-5.381))</f>
        <v/>
      </c>
      <c r="G19238">
        <f>IF(F19238="","",IF(F19238&lt;0,10*F19238^2,0))</f>
        <v/>
      </c>
      <c r="H19238">
        <f>IF(F19238="","",IF(F19238&gt;0,10*F19238^2,0))</f>
        <v/>
      </c>
    </row>
    <row r="19239">
      <c r="A19239">
        <f>Input!A19239</f>
        <v/>
      </c>
      <c r="B19239">
        <f>IF(ISNUMBER(Input!B19239),IF(AND(Input!B19239&gt;=20,Input!B19239&lt;=700),Input!B19239,""),"")</f>
        <v/>
      </c>
      <c r="C19239">
        <f>IF(B19239="","",INT(A19239))</f>
        <v/>
      </c>
      <c r="D19239">
        <f>IF(B19239="","",HOUR(A19239))</f>
        <v/>
      </c>
      <c r="E19239">
        <f>IF(B19239="","",IF(INPUT!$I$1="","",IF(C19239&lt;(INT(INPUT!$I$1)-INPUT!$I$2),"Off Meds",IF(C19239&lt;=(INT(INPUT!$I$1)+INPUT!$I$2),"Washout","On Meds"))))</f>
        <v/>
      </c>
      <c r="F19239">
        <f>IF(B19239="","",1.509*(LN(B19239)^1.084-5.381))</f>
        <v/>
      </c>
      <c r="G19239">
        <f>IF(F19239="","",IF(F19239&lt;0,10*F19239^2,0))</f>
        <v/>
      </c>
      <c r="H19239">
        <f>IF(F19239="","",IF(F19239&gt;0,10*F19239^2,0))</f>
        <v/>
      </c>
    </row>
    <row r="19240">
      <c r="A19240">
        <f>Input!A19240</f>
        <v/>
      </c>
      <c r="B19240">
        <f>IF(ISNUMBER(Input!B19240),IF(AND(Input!B19240&gt;=20,Input!B19240&lt;=700),Input!B19240,""),"")</f>
        <v/>
      </c>
      <c r="C19240">
        <f>IF(B19240="","",INT(A19240))</f>
        <v/>
      </c>
      <c r="D19240">
        <f>IF(B19240="","",HOUR(A19240))</f>
        <v/>
      </c>
      <c r="E19240">
        <f>IF(B19240="","",IF(INPUT!$I$1="","",IF(C19240&lt;(INT(INPUT!$I$1)-INPUT!$I$2),"Off Meds",IF(C19240&lt;=(INT(INPUT!$I$1)+INPUT!$I$2),"Washout","On Meds"))))</f>
        <v/>
      </c>
      <c r="F19240">
        <f>IF(B19240="","",1.509*(LN(B19240)^1.084-5.381))</f>
        <v/>
      </c>
      <c r="G19240">
        <f>IF(F19240="","",IF(F19240&lt;0,10*F19240^2,0))</f>
        <v/>
      </c>
      <c r="H19240">
        <f>IF(F19240="","",IF(F19240&gt;0,10*F19240^2,0))</f>
        <v/>
      </c>
    </row>
    <row r="19241">
      <c r="A19241">
        <f>Input!A19241</f>
        <v/>
      </c>
      <c r="B19241">
        <f>IF(ISNUMBER(Input!B19241),IF(AND(Input!B19241&gt;=20,Input!B19241&lt;=700),Input!B19241,""),"")</f>
        <v/>
      </c>
      <c r="C19241">
        <f>IF(B19241="","",INT(A19241))</f>
        <v/>
      </c>
      <c r="D19241">
        <f>IF(B19241="","",HOUR(A19241))</f>
        <v/>
      </c>
      <c r="E19241">
        <f>IF(B19241="","",IF(INPUT!$I$1="","",IF(C19241&lt;(INT(INPUT!$I$1)-INPUT!$I$2),"Off Meds",IF(C19241&lt;=(INT(INPUT!$I$1)+INPUT!$I$2),"Washout","On Meds"))))</f>
        <v/>
      </c>
      <c r="F19241">
        <f>IF(B19241="","",1.509*(LN(B19241)^1.084-5.381))</f>
        <v/>
      </c>
      <c r="G19241">
        <f>IF(F19241="","",IF(F19241&lt;0,10*F19241^2,0))</f>
        <v/>
      </c>
      <c r="H19241">
        <f>IF(F19241="","",IF(F19241&gt;0,10*F19241^2,0))</f>
        <v/>
      </c>
    </row>
    <row r="19242">
      <c r="A19242">
        <f>Input!A19242</f>
        <v/>
      </c>
      <c r="B19242">
        <f>IF(ISNUMBER(Input!B19242),IF(AND(Input!B19242&gt;=20,Input!B19242&lt;=700),Input!B19242,""),"")</f>
        <v/>
      </c>
      <c r="C19242">
        <f>IF(B19242="","",INT(A19242))</f>
        <v/>
      </c>
      <c r="D19242">
        <f>IF(B19242="","",HOUR(A19242))</f>
        <v/>
      </c>
      <c r="E19242">
        <f>IF(B19242="","",IF(INPUT!$I$1="","",IF(C19242&lt;(INT(INPUT!$I$1)-INPUT!$I$2),"Off Meds",IF(C19242&lt;=(INT(INPUT!$I$1)+INPUT!$I$2),"Washout","On Meds"))))</f>
        <v/>
      </c>
      <c r="F19242">
        <f>IF(B19242="","",1.509*(LN(B19242)^1.084-5.381))</f>
        <v/>
      </c>
      <c r="G19242">
        <f>IF(F19242="","",IF(F19242&lt;0,10*F19242^2,0))</f>
        <v/>
      </c>
      <c r="H19242">
        <f>IF(F19242="","",IF(F19242&gt;0,10*F19242^2,0))</f>
        <v/>
      </c>
    </row>
    <row r="19243">
      <c r="A19243">
        <f>Input!A19243</f>
        <v/>
      </c>
      <c r="B19243">
        <f>IF(ISNUMBER(Input!B19243),IF(AND(Input!B19243&gt;=20,Input!B19243&lt;=700),Input!B19243,""),"")</f>
        <v/>
      </c>
      <c r="C19243">
        <f>IF(B19243="","",INT(A19243))</f>
        <v/>
      </c>
      <c r="D19243">
        <f>IF(B19243="","",HOUR(A19243))</f>
        <v/>
      </c>
      <c r="E19243">
        <f>IF(B19243="","",IF(INPUT!$I$1="","",IF(C19243&lt;(INT(INPUT!$I$1)-INPUT!$I$2),"Off Meds",IF(C19243&lt;=(INT(INPUT!$I$1)+INPUT!$I$2),"Washout","On Meds"))))</f>
        <v/>
      </c>
      <c r="F19243">
        <f>IF(B19243="","",1.509*(LN(B19243)^1.084-5.381))</f>
        <v/>
      </c>
      <c r="G19243">
        <f>IF(F19243="","",IF(F19243&lt;0,10*F19243^2,0))</f>
        <v/>
      </c>
      <c r="H19243">
        <f>IF(F19243="","",IF(F19243&gt;0,10*F19243^2,0))</f>
        <v/>
      </c>
    </row>
    <row r="19244">
      <c r="A19244">
        <f>Input!A19244</f>
        <v/>
      </c>
      <c r="B19244">
        <f>IF(ISNUMBER(Input!B19244),IF(AND(Input!B19244&gt;=20,Input!B19244&lt;=700),Input!B19244,""),"")</f>
        <v/>
      </c>
      <c r="C19244">
        <f>IF(B19244="","",INT(A19244))</f>
        <v/>
      </c>
      <c r="D19244">
        <f>IF(B19244="","",HOUR(A19244))</f>
        <v/>
      </c>
      <c r="E19244">
        <f>IF(B19244="","",IF(INPUT!$I$1="","",IF(C19244&lt;(INT(INPUT!$I$1)-INPUT!$I$2),"Off Meds",IF(C19244&lt;=(INT(INPUT!$I$1)+INPUT!$I$2),"Washout","On Meds"))))</f>
        <v/>
      </c>
      <c r="F19244">
        <f>IF(B19244="","",1.509*(LN(B19244)^1.084-5.381))</f>
        <v/>
      </c>
      <c r="G19244">
        <f>IF(F19244="","",IF(F19244&lt;0,10*F19244^2,0))</f>
        <v/>
      </c>
      <c r="H19244">
        <f>IF(F19244="","",IF(F19244&gt;0,10*F19244^2,0))</f>
        <v/>
      </c>
    </row>
    <row r="19245">
      <c r="A19245">
        <f>Input!A19245</f>
        <v/>
      </c>
      <c r="B19245">
        <f>IF(ISNUMBER(Input!B19245),IF(AND(Input!B19245&gt;=20,Input!B19245&lt;=700),Input!B19245,""),"")</f>
        <v/>
      </c>
      <c r="C19245">
        <f>IF(B19245="","",INT(A19245))</f>
        <v/>
      </c>
      <c r="D19245">
        <f>IF(B19245="","",HOUR(A19245))</f>
        <v/>
      </c>
      <c r="E19245">
        <f>IF(B19245="","",IF(INPUT!$I$1="","",IF(C19245&lt;(INT(INPUT!$I$1)-INPUT!$I$2),"Off Meds",IF(C19245&lt;=(INT(INPUT!$I$1)+INPUT!$I$2),"Washout","On Meds"))))</f>
        <v/>
      </c>
      <c r="F19245">
        <f>IF(B19245="","",1.509*(LN(B19245)^1.084-5.381))</f>
        <v/>
      </c>
      <c r="G19245">
        <f>IF(F19245="","",IF(F19245&lt;0,10*F19245^2,0))</f>
        <v/>
      </c>
      <c r="H19245">
        <f>IF(F19245="","",IF(F19245&gt;0,10*F19245^2,0))</f>
        <v/>
      </c>
    </row>
    <row r="19246">
      <c r="A19246">
        <f>Input!A19246</f>
        <v/>
      </c>
      <c r="B19246">
        <f>IF(ISNUMBER(Input!B19246),IF(AND(Input!B19246&gt;=20,Input!B19246&lt;=700),Input!B19246,""),"")</f>
        <v/>
      </c>
      <c r="C19246">
        <f>IF(B19246="","",INT(A19246))</f>
        <v/>
      </c>
      <c r="D19246">
        <f>IF(B19246="","",HOUR(A19246))</f>
        <v/>
      </c>
      <c r="E19246">
        <f>IF(B19246="","",IF(INPUT!$I$1="","",IF(C19246&lt;(INT(INPUT!$I$1)-INPUT!$I$2),"Off Meds",IF(C19246&lt;=(INT(INPUT!$I$1)+INPUT!$I$2),"Washout","On Meds"))))</f>
        <v/>
      </c>
      <c r="F19246">
        <f>IF(B19246="","",1.509*(LN(B19246)^1.084-5.381))</f>
        <v/>
      </c>
      <c r="G19246">
        <f>IF(F19246="","",IF(F19246&lt;0,10*F19246^2,0))</f>
        <v/>
      </c>
      <c r="H19246">
        <f>IF(F19246="","",IF(F19246&gt;0,10*F19246^2,0))</f>
        <v/>
      </c>
    </row>
    <row r="19247">
      <c r="A19247">
        <f>Input!A19247</f>
        <v/>
      </c>
      <c r="B19247">
        <f>IF(ISNUMBER(Input!B19247),IF(AND(Input!B19247&gt;=20,Input!B19247&lt;=700),Input!B19247,""),"")</f>
        <v/>
      </c>
      <c r="C19247">
        <f>IF(B19247="","",INT(A19247))</f>
        <v/>
      </c>
      <c r="D19247">
        <f>IF(B19247="","",HOUR(A19247))</f>
        <v/>
      </c>
      <c r="E19247">
        <f>IF(B19247="","",IF(INPUT!$I$1="","",IF(C19247&lt;(INT(INPUT!$I$1)-INPUT!$I$2),"Off Meds",IF(C19247&lt;=(INT(INPUT!$I$1)+INPUT!$I$2),"Washout","On Meds"))))</f>
        <v/>
      </c>
      <c r="F19247">
        <f>IF(B19247="","",1.509*(LN(B19247)^1.084-5.381))</f>
        <v/>
      </c>
      <c r="G19247">
        <f>IF(F19247="","",IF(F19247&lt;0,10*F19247^2,0))</f>
        <v/>
      </c>
      <c r="H19247">
        <f>IF(F19247="","",IF(F19247&gt;0,10*F19247^2,0))</f>
        <v/>
      </c>
    </row>
    <row r="19248">
      <c r="A19248">
        <f>Input!A19248</f>
        <v/>
      </c>
      <c r="B19248">
        <f>IF(ISNUMBER(Input!B19248),IF(AND(Input!B19248&gt;=20,Input!B19248&lt;=700),Input!B19248,""),"")</f>
        <v/>
      </c>
      <c r="C19248">
        <f>IF(B19248="","",INT(A19248))</f>
        <v/>
      </c>
      <c r="D19248">
        <f>IF(B19248="","",HOUR(A19248))</f>
        <v/>
      </c>
      <c r="E19248">
        <f>IF(B19248="","",IF(INPUT!$I$1="","",IF(C19248&lt;(INT(INPUT!$I$1)-INPUT!$I$2),"Off Meds",IF(C19248&lt;=(INT(INPUT!$I$1)+INPUT!$I$2),"Washout","On Meds"))))</f>
        <v/>
      </c>
      <c r="F19248">
        <f>IF(B19248="","",1.509*(LN(B19248)^1.084-5.381))</f>
        <v/>
      </c>
      <c r="G19248">
        <f>IF(F19248="","",IF(F19248&lt;0,10*F19248^2,0))</f>
        <v/>
      </c>
      <c r="H19248">
        <f>IF(F19248="","",IF(F19248&gt;0,10*F19248^2,0))</f>
        <v/>
      </c>
    </row>
    <row r="19249">
      <c r="A19249">
        <f>Input!A19249</f>
        <v/>
      </c>
      <c r="B19249">
        <f>IF(ISNUMBER(Input!B19249),IF(AND(Input!B19249&gt;=20,Input!B19249&lt;=700),Input!B19249,""),"")</f>
        <v/>
      </c>
      <c r="C19249">
        <f>IF(B19249="","",INT(A19249))</f>
        <v/>
      </c>
      <c r="D19249">
        <f>IF(B19249="","",HOUR(A19249))</f>
        <v/>
      </c>
      <c r="E19249">
        <f>IF(B19249="","",IF(INPUT!$I$1="","",IF(C19249&lt;(INT(INPUT!$I$1)-INPUT!$I$2),"Off Meds",IF(C19249&lt;=(INT(INPUT!$I$1)+INPUT!$I$2),"Washout","On Meds"))))</f>
        <v/>
      </c>
      <c r="F19249">
        <f>IF(B19249="","",1.509*(LN(B19249)^1.084-5.381))</f>
        <v/>
      </c>
      <c r="G19249">
        <f>IF(F19249="","",IF(F19249&lt;0,10*F19249^2,0))</f>
        <v/>
      </c>
      <c r="H19249">
        <f>IF(F19249="","",IF(F19249&gt;0,10*F19249^2,0))</f>
        <v/>
      </c>
    </row>
    <row r="19250">
      <c r="A19250">
        <f>Input!A19250</f>
        <v/>
      </c>
      <c r="B19250">
        <f>IF(ISNUMBER(Input!B19250),IF(AND(Input!B19250&gt;=20,Input!B19250&lt;=700),Input!B19250,""),"")</f>
        <v/>
      </c>
      <c r="C19250">
        <f>IF(B19250="","",INT(A19250))</f>
        <v/>
      </c>
      <c r="D19250">
        <f>IF(B19250="","",HOUR(A19250))</f>
        <v/>
      </c>
      <c r="E19250">
        <f>IF(B19250="","",IF(INPUT!$I$1="","",IF(C19250&lt;(INT(INPUT!$I$1)-INPUT!$I$2),"Off Meds",IF(C19250&lt;=(INT(INPUT!$I$1)+INPUT!$I$2),"Washout","On Meds"))))</f>
        <v/>
      </c>
      <c r="F19250">
        <f>IF(B19250="","",1.509*(LN(B19250)^1.084-5.381))</f>
        <v/>
      </c>
      <c r="G19250">
        <f>IF(F19250="","",IF(F19250&lt;0,10*F19250^2,0))</f>
        <v/>
      </c>
      <c r="H19250">
        <f>IF(F19250="","",IF(F19250&gt;0,10*F19250^2,0))</f>
        <v/>
      </c>
    </row>
    <row r="19251">
      <c r="A19251">
        <f>Input!A19251</f>
        <v/>
      </c>
      <c r="B19251">
        <f>IF(ISNUMBER(Input!B19251),IF(AND(Input!B19251&gt;=20,Input!B19251&lt;=700),Input!B19251,""),"")</f>
        <v/>
      </c>
      <c r="C19251">
        <f>IF(B19251="","",INT(A19251))</f>
        <v/>
      </c>
      <c r="D19251">
        <f>IF(B19251="","",HOUR(A19251))</f>
        <v/>
      </c>
      <c r="E19251">
        <f>IF(B19251="","",IF(INPUT!$I$1="","",IF(C19251&lt;(INT(INPUT!$I$1)-INPUT!$I$2),"Off Meds",IF(C19251&lt;=(INT(INPUT!$I$1)+INPUT!$I$2),"Washout","On Meds"))))</f>
        <v/>
      </c>
      <c r="F19251">
        <f>IF(B19251="","",1.509*(LN(B19251)^1.084-5.381))</f>
        <v/>
      </c>
      <c r="G19251">
        <f>IF(F19251="","",IF(F19251&lt;0,10*F19251^2,0))</f>
        <v/>
      </c>
      <c r="H19251">
        <f>IF(F19251="","",IF(F19251&gt;0,10*F19251^2,0))</f>
        <v/>
      </c>
    </row>
    <row r="19252">
      <c r="A19252">
        <f>Input!A19252</f>
        <v/>
      </c>
      <c r="B19252">
        <f>IF(ISNUMBER(Input!B19252),IF(AND(Input!B19252&gt;=20,Input!B19252&lt;=700),Input!B19252,""),"")</f>
        <v/>
      </c>
      <c r="C19252">
        <f>IF(B19252="","",INT(A19252))</f>
        <v/>
      </c>
      <c r="D19252">
        <f>IF(B19252="","",HOUR(A19252))</f>
        <v/>
      </c>
      <c r="E19252">
        <f>IF(B19252="","",IF(INPUT!$I$1="","",IF(C19252&lt;(INT(INPUT!$I$1)-INPUT!$I$2),"Off Meds",IF(C19252&lt;=(INT(INPUT!$I$1)+INPUT!$I$2),"Washout","On Meds"))))</f>
        <v/>
      </c>
      <c r="F19252">
        <f>IF(B19252="","",1.509*(LN(B19252)^1.084-5.381))</f>
        <v/>
      </c>
      <c r="G19252">
        <f>IF(F19252="","",IF(F19252&lt;0,10*F19252^2,0))</f>
        <v/>
      </c>
      <c r="H19252">
        <f>IF(F19252="","",IF(F19252&gt;0,10*F19252^2,0))</f>
        <v/>
      </c>
    </row>
    <row r="19253">
      <c r="A19253">
        <f>Input!A19253</f>
        <v/>
      </c>
      <c r="B19253">
        <f>IF(ISNUMBER(Input!B19253),IF(AND(Input!B19253&gt;=20,Input!B19253&lt;=700),Input!B19253,""),"")</f>
        <v/>
      </c>
      <c r="C19253">
        <f>IF(B19253="","",INT(A19253))</f>
        <v/>
      </c>
      <c r="D19253">
        <f>IF(B19253="","",HOUR(A19253))</f>
        <v/>
      </c>
      <c r="E19253">
        <f>IF(B19253="","",IF(INPUT!$I$1="","",IF(C19253&lt;(INT(INPUT!$I$1)-INPUT!$I$2),"Off Meds",IF(C19253&lt;=(INT(INPUT!$I$1)+INPUT!$I$2),"Washout","On Meds"))))</f>
        <v/>
      </c>
      <c r="F19253">
        <f>IF(B19253="","",1.509*(LN(B19253)^1.084-5.381))</f>
        <v/>
      </c>
      <c r="G19253">
        <f>IF(F19253="","",IF(F19253&lt;0,10*F19253^2,0))</f>
        <v/>
      </c>
      <c r="H19253">
        <f>IF(F19253="","",IF(F19253&gt;0,10*F19253^2,0))</f>
        <v/>
      </c>
    </row>
    <row r="19254">
      <c r="A19254">
        <f>Input!A19254</f>
        <v/>
      </c>
      <c r="B19254">
        <f>IF(ISNUMBER(Input!B19254),IF(AND(Input!B19254&gt;=20,Input!B19254&lt;=700),Input!B19254,""),"")</f>
        <v/>
      </c>
      <c r="C19254">
        <f>IF(B19254="","",INT(A19254))</f>
        <v/>
      </c>
      <c r="D19254">
        <f>IF(B19254="","",HOUR(A19254))</f>
        <v/>
      </c>
      <c r="E19254">
        <f>IF(B19254="","",IF(INPUT!$I$1="","",IF(C19254&lt;(INT(INPUT!$I$1)-INPUT!$I$2),"Off Meds",IF(C19254&lt;=(INT(INPUT!$I$1)+INPUT!$I$2),"Washout","On Meds"))))</f>
        <v/>
      </c>
      <c r="F19254">
        <f>IF(B19254="","",1.509*(LN(B19254)^1.084-5.381))</f>
        <v/>
      </c>
      <c r="G19254">
        <f>IF(F19254="","",IF(F19254&lt;0,10*F19254^2,0))</f>
        <v/>
      </c>
      <c r="H19254">
        <f>IF(F19254="","",IF(F19254&gt;0,10*F19254^2,0))</f>
        <v/>
      </c>
    </row>
    <row r="19255">
      <c r="A19255">
        <f>Input!A19255</f>
        <v/>
      </c>
      <c r="B19255">
        <f>IF(ISNUMBER(Input!B19255),IF(AND(Input!B19255&gt;=20,Input!B19255&lt;=700),Input!B19255,""),"")</f>
        <v/>
      </c>
      <c r="C19255">
        <f>IF(B19255="","",INT(A19255))</f>
        <v/>
      </c>
      <c r="D19255">
        <f>IF(B19255="","",HOUR(A19255))</f>
        <v/>
      </c>
      <c r="E19255">
        <f>IF(B19255="","",IF(INPUT!$I$1="","",IF(C19255&lt;(INT(INPUT!$I$1)-INPUT!$I$2),"Off Meds",IF(C19255&lt;=(INT(INPUT!$I$1)+INPUT!$I$2),"Washout","On Meds"))))</f>
        <v/>
      </c>
      <c r="F19255">
        <f>IF(B19255="","",1.509*(LN(B19255)^1.084-5.381))</f>
        <v/>
      </c>
      <c r="G19255">
        <f>IF(F19255="","",IF(F19255&lt;0,10*F19255^2,0))</f>
        <v/>
      </c>
      <c r="H19255">
        <f>IF(F19255="","",IF(F19255&gt;0,10*F19255^2,0))</f>
        <v/>
      </c>
    </row>
    <row r="19256">
      <c r="A19256">
        <f>Input!A19256</f>
        <v/>
      </c>
      <c r="B19256">
        <f>IF(ISNUMBER(Input!B19256),IF(AND(Input!B19256&gt;=20,Input!B19256&lt;=700),Input!B19256,""),"")</f>
        <v/>
      </c>
      <c r="C19256">
        <f>IF(B19256="","",INT(A19256))</f>
        <v/>
      </c>
      <c r="D19256">
        <f>IF(B19256="","",HOUR(A19256))</f>
        <v/>
      </c>
      <c r="E19256">
        <f>IF(B19256="","",IF(INPUT!$I$1="","",IF(C19256&lt;(INT(INPUT!$I$1)-INPUT!$I$2),"Off Meds",IF(C19256&lt;=(INT(INPUT!$I$1)+INPUT!$I$2),"Washout","On Meds"))))</f>
        <v/>
      </c>
      <c r="F19256">
        <f>IF(B19256="","",1.509*(LN(B19256)^1.084-5.381))</f>
        <v/>
      </c>
      <c r="G19256">
        <f>IF(F19256="","",IF(F19256&lt;0,10*F19256^2,0))</f>
        <v/>
      </c>
      <c r="H19256">
        <f>IF(F19256="","",IF(F19256&gt;0,10*F19256^2,0))</f>
        <v/>
      </c>
    </row>
    <row r="19257">
      <c r="A19257">
        <f>Input!A19257</f>
        <v/>
      </c>
      <c r="B19257">
        <f>IF(ISNUMBER(Input!B19257),IF(AND(Input!B19257&gt;=20,Input!B19257&lt;=700),Input!B19257,""),"")</f>
        <v/>
      </c>
      <c r="C19257">
        <f>IF(B19257="","",INT(A19257))</f>
        <v/>
      </c>
      <c r="D19257">
        <f>IF(B19257="","",HOUR(A19257))</f>
        <v/>
      </c>
      <c r="E19257">
        <f>IF(B19257="","",IF(INPUT!$I$1="","",IF(C19257&lt;(INT(INPUT!$I$1)-INPUT!$I$2),"Off Meds",IF(C19257&lt;=(INT(INPUT!$I$1)+INPUT!$I$2),"Washout","On Meds"))))</f>
        <v/>
      </c>
      <c r="F19257">
        <f>IF(B19257="","",1.509*(LN(B19257)^1.084-5.381))</f>
        <v/>
      </c>
      <c r="G19257">
        <f>IF(F19257="","",IF(F19257&lt;0,10*F19257^2,0))</f>
        <v/>
      </c>
      <c r="H19257">
        <f>IF(F19257="","",IF(F19257&gt;0,10*F19257^2,0))</f>
        <v/>
      </c>
    </row>
    <row r="19258">
      <c r="A19258">
        <f>Input!A19258</f>
        <v/>
      </c>
      <c r="B19258">
        <f>IF(ISNUMBER(Input!B19258),IF(AND(Input!B19258&gt;=20,Input!B19258&lt;=700),Input!B19258,""),"")</f>
        <v/>
      </c>
      <c r="C19258">
        <f>IF(B19258="","",INT(A19258))</f>
        <v/>
      </c>
      <c r="D19258">
        <f>IF(B19258="","",HOUR(A19258))</f>
        <v/>
      </c>
      <c r="E19258">
        <f>IF(B19258="","",IF(INPUT!$I$1="","",IF(C19258&lt;(INT(INPUT!$I$1)-INPUT!$I$2),"Off Meds",IF(C19258&lt;=(INT(INPUT!$I$1)+INPUT!$I$2),"Washout","On Meds"))))</f>
        <v/>
      </c>
      <c r="F19258">
        <f>IF(B19258="","",1.509*(LN(B19258)^1.084-5.381))</f>
        <v/>
      </c>
      <c r="G19258">
        <f>IF(F19258="","",IF(F19258&lt;0,10*F19258^2,0))</f>
        <v/>
      </c>
      <c r="H19258">
        <f>IF(F19258="","",IF(F19258&gt;0,10*F19258^2,0))</f>
        <v/>
      </c>
    </row>
    <row r="19259">
      <c r="A19259">
        <f>Input!A19259</f>
        <v/>
      </c>
      <c r="B19259">
        <f>IF(ISNUMBER(Input!B19259),IF(AND(Input!B19259&gt;=20,Input!B19259&lt;=700),Input!B19259,""),"")</f>
        <v/>
      </c>
      <c r="C19259">
        <f>IF(B19259="","",INT(A19259))</f>
        <v/>
      </c>
      <c r="D19259">
        <f>IF(B19259="","",HOUR(A19259))</f>
        <v/>
      </c>
      <c r="E19259">
        <f>IF(B19259="","",IF(INPUT!$I$1="","",IF(C19259&lt;(INT(INPUT!$I$1)-INPUT!$I$2),"Off Meds",IF(C19259&lt;=(INT(INPUT!$I$1)+INPUT!$I$2),"Washout","On Meds"))))</f>
        <v/>
      </c>
      <c r="F19259">
        <f>IF(B19259="","",1.509*(LN(B19259)^1.084-5.381))</f>
        <v/>
      </c>
      <c r="G19259">
        <f>IF(F19259="","",IF(F19259&lt;0,10*F19259^2,0))</f>
        <v/>
      </c>
      <c r="H19259">
        <f>IF(F19259="","",IF(F19259&gt;0,10*F19259^2,0))</f>
        <v/>
      </c>
    </row>
    <row r="19260">
      <c r="A19260">
        <f>Input!A19260</f>
        <v/>
      </c>
      <c r="B19260">
        <f>IF(ISNUMBER(Input!B19260),IF(AND(Input!B19260&gt;=20,Input!B19260&lt;=700),Input!B19260,""),"")</f>
        <v/>
      </c>
      <c r="C19260">
        <f>IF(B19260="","",INT(A19260))</f>
        <v/>
      </c>
      <c r="D19260">
        <f>IF(B19260="","",HOUR(A19260))</f>
        <v/>
      </c>
      <c r="E19260">
        <f>IF(B19260="","",IF(INPUT!$I$1="","",IF(C19260&lt;(INT(INPUT!$I$1)-INPUT!$I$2),"Off Meds",IF(C19260&lt;=(INT(INPUT!$I$1)+INPUT!$I$2),"Washout","On Meds"))))</f>
        <v/>
      </c>
      <c r="F19260">
        <f>IF(B19260="","",1.509*(LN(B19260)^1.084-5.381))</f>
        <v/>
      </c>
      <c r="G19260">
        <f>IF(F19260="","",IF(F19260&lt;0,10*F19260^2,0))</f>
        <v/>
      </c>
      <c r="H19260">
        <f>IF(F19260="","",IF(F19260&gt;0,10*F19260^2,0))</f>
        <v/>
      </c>
    </row>
    <row r="19261">
      <c r="A19261">
        <f>Input!A19261</f>
        <v/>
      </c>
      <c r="B19261">
        <f>IF(ISNUMBER(Input!B19261),IF(AND(Input!B19261&gt;=20,Input!B19261&lt;=700),Input!B19261,""),"")</f>
        <v/>
      </c>
      <c r="C19261">
        <f>IF(B19261="","",INT(A19261))</f>
        <v/>
      </c>
      <c r="D19261">
        <f>IF(B19261="","",HOUR(A19261))</f>
        <v/>
      </c>
      <c r="E19261">
        <f>IF(B19261="","",IF(INPUT!$I$1="","",IF(C19261&lt;(INT(INPUT!$I$1)-INPUT!$I$2),"Off Meds",IF(C19261&lt;=(INT(INPUT!$I$1)+INPUT!$I$2),"Washout","On Meds"))))</f>
        <v/>
      </c>
      <c r="F19261">
        <f>IF(B19261="","",1.509*(LN(B19261)^1.084-5.381))</f>
        <v/>
      </c>
      <c r="G19261">
        <f>IF(F19261="","",IF(F19261&lt;0,10*F19261^2,0))</f>
        <v/>
      </c>
      <c r="H19261">
        <f>IF(F19261="","",IF(F19261&gt;0,10*F19261^2,0))</f>
        <v/>
      </c>
    </row>
    <row r="19262">
      <c r="A19262">
        <f>Input!A19262</f>
        <v/>
      </c>
      <c r="B19262">
        <f>IF(ISNUMBER(Input!B19262),IF(AND(Input!B19262&gt;=20,Input!B19262&lt;=700),Input!B19262,""),"")</f>
        <v/>
      </c>
      <c r="C19262">
        <f>IF(B19262="","",INT(A19262))</f>
        <v/>
      </c>
      <c r="D19262">
        <f>IF(B19262="","",HOUR(A19262))</f>
        <v/>
      </c>
      <c r="E19262">
        <f>IF(B19262="","",IF(INPUT!$I$1="","",IF(C19262&lt;(INT(INPUT!$I$1)-INPUT!$I$2),"Off Meds",IF(C19262&lt;=(INT(INPUT!$I$1)+INPUT!$I$2),"Washout","On Meds"))))</f>
        <v/>
      </c>
      <c r="F19262">
        <f>IF(B19262="","",1.509*(LN(B19262)^1.084-5.381))</f>
        <v/>
      </c>
      <c r="G19262">
        <f>IF(F19262="","",IF(F19262&lt;0,10*F19262^2,0))</f>
        <v/>
      </c>
      <c r="H19262">
        <f>IF(F19262="","",IF(F19262&gt;0,10*F19262^2,0))</f>
        <v/>
      </c>
    </row>
    <row r="19263">
      <c r="A19263">
        <f>Input!A19263</f>
        <v/>
      </c>
      <c r="B19263">
        <f>IF(ISNUMBER(Input!B19263),IF(AND(Input!B19263&gt;=20,Input!B19263&lt;=700),Input!B19263,""),"")</f>
        <v/>
      </c>
      <c r="C19263">
        <f>IF(B19263="","",INT(A19263))</f>
        <v/>
      </c>
      <c r="D19263">
        <f>IF(B19263="","",HOUR(A19263))</f>
        <v/>
      </c>
      <c r="E19263">
        <f>IF(B19263="","",IF(INPUT!$I$1="","",IF(C19263&lt;(INT(INPUT!$I$1)-INPUT!$I$2),"Off Meds",IF(C19263&lt;=(INT(INPUT!$I$1)+INPUT!$I$2),"Washout","On Meds"))))</f>
        <v/>
      </c>
      <c r="F19263">
        <f>IF(B19263="","",1.509*(LN(B19263)^1.084-5.381))</f>
        <v/>
      </c>
      <c r="G19263">
        <f>IF(F19263="","",IF(F19263&lt;0,10*F19263^2,0))</f>
        <v/>
      </c>
      <c r="H19263">
        <f>IF(F19263="","",IF(F19263&gt;0,10*F19263^2,0))</f>
        <v/>
      </c>
    </row>
    <row r="19264">
      <c r="A19264">
        <f>Input!A19264</f>
        <v/>
      </c>
      <c r="B19264">
        <f>IF(ISNUMBER(Input!B19264),IF(AND(Input!B19264&gt;=20,Input!B19264&lt;=700),Input!B19264,""),"")</f>
        <v/>
      </c>
      <c r="C19264">
        <f>IF(B19264="","",INT(A19264))</f>
        <v/>
      </c>
      <c r="D19264">
        <f>IF(B19264="","",HOUR(A19264))</f>
        <v/>
      </c>
      <c r="E19264">
        <f>IF(B19264="","",IF(INPUT!$I$1="","",IF(C19264&lt;(INT(INPUT!$I$1)-INPUT!$I$2),"Off Meds",IF(C19264&lt;=(INT(INPUT!$I$1)+INPUT!$I$2),"Washout","On Meds"))))</f>
        <v/>
      </c>
      <c r="F19264">
        <f>IF(B19264="","",1.509*(LN(B19264)^1.084-5.381))</f>
        <v/>
      </c>
      <c r="G19264">
        <f>IF(F19264="","",IF(F19264&lt;0,10*F19264^2,0))</f>
        <v/>
      </c>
      <c r="H19264">
        <f>IF(F19264="","",IF(F19264&gt;0,10*F19264^2,0))</f>
        <v/>
      </c>
    </row>
    <row r="19265">
      <c r="A19265">
        <f>Input!A19265</f>
        <v/>
      </c>
      <c r="B19265">
        <f>IF(ISNUMBER(Input!B19265),IF(AND(Input!B19265&gt;=20,Input!B19265&lt;=700),Input!B19265,""),"")</f>
        <v/>
      </c>
      <c r="C19265">
        <f>IF(B19265="","",INT(A19265))</f>
        <v/>
      </c>
      <c r="D19265">
        <f>IF(B19265="","",HOUR(A19265))</f>
        <v/>
      </c>
      <c r="E19265">
        <f>IF(B19265="","",IF(INPUT!$I$1="","",IF(C19265&lt;(INT(INPUT!$I$1)-INPUT!$I$2),"Off Meds",IF(C19265&lt;=(INT(INPUT!$I$1)+INPUT!$I$2),"Washout","On Meds"))))</f>
        <v/>
      </c>
      <c r="F19265">
        <f>IF(B19265="","",1.509*(LN(B19265)^1.084-5.381))</f>
        <v/>
      </c>
      <c r="G19265">
        <f>IF(F19265="","",IF(F19265&lt;0,10*F19265^2,0))</f>
        <v/>
      </c>
      <c r="H19265">
        <f>IF(F19265="","",IF(F19265&gt;0,10*F19265^2,0))</f>
        <v/>
      </c>
    </row>
    <row r="19266">
      <c r="A19266">
        <f>Input!A19266</f>
        <v/>
      </c>
      <c r="B19266">
        <f>IF(ISNUMBER(Input!B19266),IF(AND(Input!B19266&gt;=20,Input!B19266&lt;=700),Input!B19266,""),"")</f>
        <v/>
      </c>
      <c r="C19266">
        <f>IF(B19266="","",INT(A19266))</f>
        <v/>
      </c>
      <c r="D19266">
        <f>IF(B19266="","",HOUR(A19266))</f>
        <v/>
      </c>
      <c r="E19266">
        <f>IF(B19266="","",IF(INPUT!$I$1="","",IF(C19266&lt;(INT(INPUT!$I$1)-INPUT!$I$2),"Off Meds",IF(C19266&lt;=(INT(INPUT!$I$1)+INPUT!$I$2),"Washout","On Meds"))))</f>
        <v/>
      </c>
      <c r="F19266">
        <f>IF(B19266="","",1.509*(LN(B19266)^1.084-5.381))</f>
        <v/>
      </c>
      <c r="G19266">
        <f>IF(F19266="","",IF(F19266&lt;0,10*F19266^2,0))</f>
        <v/>
      </c>
      <c r="H19266">
        <f>IF(F19266="","",IF(F19266&gt;0,10*F19266^2,0))</f>
        <v/>
      </c>
    </row>
    <row r="19267">
      <c r="A19267">
        <f>Input!A19267</f>
        <v/>
      </c>
      <c r="B19267">
        <f>IF(ISNUMBER(Input!B19267),IF(AND(Input!B19267&gt;=20,Input!B19267&lt;=700),Input!B19267,""),"")</f>
        <v/>
      </c>
      <c r="C19267">
        <f>IF(B19267="","",INT(A19267))</f>
        <v/>
      </c>
      <c r="D19267">
        <f>IF(B19267="","",HOUR(A19267))</f>
        <v/>
      </c>
      <c r="E19267">
        <f>IF(B19267="","",IF(INPUT!$I$1="","",IF(C19267&lt;(INT(INPUT!$I$1)-INPUT!$I$2),"Off Meds",IF(C19267&lt;=(INT(INPUT!$I$1)+INPUT!$I$2),"Washout","On Meds"))))</f>
        <v/>
      </c>
      <c r="F19267">
        <f>IF(B19267="","",1.509*(LN(B19267)^1.084-5.381))</f>
        <v/>
      </c>
      <c r="G19267">
        <f>IF(F19267="","",IF(F19267&lt;0,10*F19267^2,0))</f>
        <v/>
      </c>
      <c r="H19267">
        <f>IF(F19267="","",IF(F19267&gt;0,10*F19267^2,0))</f>
        <v/>
      </c>
    </row>
    <row r="19268">
      <c r="A19268">
        <f>Input!A19268</f>
        <v/>
      </c>
      <c r="B19268">
        <f>IF(ISNUMBER(Input!B19268),IF(AND(Input!B19268&gt;=20,Input!B19268&lt;=700),Input!B19268,""),"")</f>
        <v/>
      </c>
      <c r="C19268">
        <f>IF(B19268="","",INT(A19268))</f>
        <v/>
      </c>
      <c r="D19268">
        <f>IF(B19268="","",HOUR(A19268))</f>
        <v/>
      </c>
      <c r="E19268">
        <f>IF(B19268="","",IF(INPUT!$I$1="","",IF(C19268&lt;(INT(INPUT!$I$1)-INPUT!$I$2),"Off Meds",IF(C19268&lt;=(INT(INPUT!$I$1)+INPUT!$I$2),"Washout","On Meds"))))</f>
        <v/>
      </c>
      <c r="F19268">
        <f>IF(B19268="","",1.509*(LN(B19268)^1.084-5.381))</f>
        <v/>
      </c>
      <c r="G19268">
        <f>IF(F19268="","",IF(F19268&lt;0,10*F19268^2,0))</f>
        <v/>
      </c>
      <c r="H19268">
        <f>IF(F19268="","",IF(F19268&gt;0,10*F19268^2,0))</f>
        <v/>
      </c>
    </row>
    <row r="19269">
      <c r="A19269">
        <f>Input!A19269</f>
        <v/>
      </c>
      <c r="B19269">
        <f>IF(ISNUMBER(Input!B19269),IF(AND(Input!B19269&gt;=20,Input!B19269&lt;=700),Input!B19269,""),"")</f>
        <v/>
      </c>
      <c r="C19269">
        <f>IF(B19269="","",INT(A19269))</f>
        <v/>
      </c>
      <c r="D19269">
        <f>IF(B19269="","",HOUR(A19269))</f>
        <v/>
      </c>
      <c r="E19269">
        <f>IF(B19269="","",IF(INPUT!$I$1="","",IF(C19269&lt;(INT(INPUT!$I$1)-INPUT!$I$2),"Off Meds",IF(C19269&lt;=(INT(INPUT!$I$1)+INPUT!$I$2),"Washout","On Meds"))))</f>
        <v/>
      </c>
      <c r="F19269">
        <f>IF(B19269="","",1.509*(LN(B19269)^1.084-5.381))</f>
        <v/>
      </c>
      <c r="G19269">
        <f>IF(F19269="","",IF(F19269&lt;0,10*F19269^2,0))</f>
        <v/>
      </c>
      <c r="H19269">
        <f>IF(F19269="","",IF(F19269&gt;0,10*F19269^2,0))</f>
        <v/>
      </c>
    </row>
    <row r="19270">
      <c r="A19270">
        <f>Input!A19270</f>
        <v/>
      </c>
      <c r="B19270">
        <f>IF(ISNUMBER(Input!B19270),IF(AND(Input!B19270&gt;=20,Input!B19270&lt;=700),Input!B19270,""),"")</f>
        <v/>
      </c>
      <c r="C19270">
        <f>IF(B19270="","",INT(A19270))</f>
        <v/>
      </c>
      <c r="D19270">
        <f>IF(B19270="","",HOUR(A19270))</f>
        <v/>
      </c>
      <c r="E19270">
        <f>IF(B19270="","",IF(INPUT!$I$1="","",IF(C19270&lt;(INT(INPUT!$I$1)-INPUT!$I$2),"Off Meds",IF(C19270&lt;=(INT(INPUT!$I$1)+INPUT!$I$2),"Washout","On Meds"))))</f>
        <v/>
      </c>
      <c r="F19270">
        <f>IF(B19270="","",1.509*(LN(B19270)^1.084-5.381))</f>
        <v/>
      </c>
      <c r="G19270">
        <f>IF(F19270="","",IF(F19270&lt;0,10*F19270^2,0))</f>
        <v/>
      </c>
      <c r="H19270">
        <f>IF(F19270="","",IF(F19270&gt;0,10*F19270^2,0))</f>
        <v/>
      </c>
    </row>
    <row r="19271">
      <c r="A19271">
        <f>Input!A19271</f>
        <v/>
      </c>
      <c r="B19271">
        <f>IF(ISNUMBER(Input!B19271),IF(AND(Input!B19271&gt;=20,Input!B19271&lt;=700),Input!B19271,""),"")</f>
        <v/>
      </c>
      <c r="C19271">
        <f>IF(B19271="","",INT(A19271))</f>
        <v/>
      </c>
      <c r="D19271">
        <f>IF(B19271="","",HOUR(A19271))</f>
        <v/>
      </c>
      <c r="E19271">
        <f>IF(B19271="","",IF(INPUT!$I$1="","",IF(C19271&lt;(INT(INPUT!$I$1)-INPUT!$I$2),"Off Meds",IF(C19271&lt;=(INT(INPUT!$I$1)+INPUT!$I$2),"Washout","On Meds"))))</f>
        <v/>
      </c>
      <c r="F19271">
        <f>IF(B19271="","",1.509*(LN(B19271)^1.084-5.381))</f>
        <v/>
      </c>
      <c r="G19271">
        <f>IF(F19271="","",IF(F19271&lt;0,10*F19271^2,0))</f>
        <v/>
      </c>
      <c r="H19271">
        <f>IF(F19271="","",IF(F19271&gt;0,10*F19271^2,0))</f>
        <v/>
      </c>
    </row>
    <row r="19272">
      <c r="A19272">
        <f>Input!A19272</f>
        <v/>
      </c>
      <c r="B19272">
        <f>IF(ISNUMBER(Input!B19272),IF(AND(Input!B19272&gt;=20,Input!B19272&lt;=700),Input!B19272,""),"")</f>
        <v/>
      </c>
      <c r="C19272">
        <f>IF(B19272="","",INT(A19272))</f>
        <v/>
      </c>
      <c r="D19272">
        <f>IF(B19272="","",HOUR(A19272))</f>
        <v/>
      </c>
      <c r="E19272">
        <f>IF(B19272="","",IF(INPUT!$I$1="","",IF(C19272&lt;(INT(INPUT!$I$1)-INPUT!$I$2),"Off Meds",IF(C19272&lt;=(INT(INPUT!$I$1)+INPUT!$I$2),"Washout","On Meds"))))</f>
        <v/>
      </c>
      <c r="F19272">
        <f>IF(B19272="","",1.509*(LN(B19272)^1.084-5.381))</f>
        <v/>
      </c>
      <c r="G19272">
        <f>IF(F19272="","",IF(F19272&lt;0,10*F19272^2,0))</f>
        <v/>
      </c>
      <c r="H19272">
        <f>IF(F19272="","",IF(F19272&gt;0,10*F19272^2,0))</f>
        <v/>
      </c>
    </row>
    <row r="19273">
      <c r="A19273">
        <f>Input!A19273</f>
        <v/>
      </c>
      <c r="B19273">
        <f>IF(ISNUMBER(Input!B19273),IF(AND(Input!B19273&gt;=20,Input!B19273&lt;=700),Input!B19273,""),"")</f>
        <v/>
      </c>
      <c r="C19273">
        <f>IF(B19273="","",INT(A19273))</f>
        <v/>
      </c>
      <c r="D19273">
        <f>IF(B19273="","",HOUR(A19273))</f>
        <v/>
      </c>
      <c r="E19273">
        <f>IF(B19273="","",IF(INPUT!$I$1="","",IF(C19273&lt;(INT(INPUT!$I$1)-INPUT!$I$2),"Off Meds",IF(C19273&lt;=(INT(INPUT!$I$1)+INPUT!$I$2),"Washout","On Meds"))))</f>
        <v/>
      </c>
      <c r="F19273">
        <f>IF(B19273="","",1.509*(LN(B19273)^1.084-5.381))</f>
        <v/>
      </c>
      <c r="G19273">
        <f>IF(F19273="","",IF(F19273&lt;0,10*F19273^2,0))</f>
        <v/>
      </c>
      <c r="H19273">
        <f>IF(F19273="","",IF(F19273&gt;0,10*F19273^2,0))</f>
        <v/>
      </c>
    </row>
    <row r="19274">
      <c r="A19274">
        <f>Input!A19274</f>
        <v/>
      </c>
      <c r="B19274">
        <f>IF(ISNUMBER(Input!B19274),IF(AND(Input!B19274&gt;=20,Input!B19274&lt;=700),Input!B19274,""),"")</f>
        <v/>
      </c>
      <c r="C19274">
        <f>IF(B19274="","",INT(A19274))</f>
        <v/>
      </c>
      <c r="D19274">
        <f>IF(B19274="","",HOUR(A19274))</f>
        <v/>
      </c>
      <c r="E19274">
        <f>IF(B19274="","",IF(INPUT!$I$1="","",IF(C19274&lt;(INT(INPUT!$I$1)-INPUT!$I$2),"Off Meds",IF(C19274&lt;=(INT(INPUT!$I$1)+INPUT!$I$2),"Washout","On Meds"))))</f>
        <v/>
      </c>
      <c r="F19274">
        <f>IF(B19274="","",1.509*(LN(B19274)^1.084-5.381))</f>
        <v/>
      </c>
      <c r="G19274">
        <f>IF(F19274="","",IF(F19274&lt;0,10*F19274^2,0))</f>
        <v/>
      </c>
      <c r="H19274">
        <f>IF(F19274="","",IF(F19274&gt;0,10*F19274^2,0))</f>
        <v/>
      </c>
    </row>
    <row r="19275">
      <c r="A19275">
        <f>Input!A19275</f>
        <v/>
      </c>
      <c r="B19275">
        <f>IF(ISNUMBER(Input!B19275),IF(AND(Input!B19275&gt;=20,Input!B19275&lt;=700),Input!B19275,""),"")</f>
        <v/>
      </c>
      <c r="C19275">
        <f>IF(B19275="","",INT(A19275))</f>
        <v/>
      </c>
      <c r="D19275">
        <f>IF(B19275="","",HOUR(A19275))</f>
        <v/>
      </c>
      <c r="E19275">
        <f>IF(B19275="","",IF(INPUT!$I$1="","",IF(C19275&lt;(INT(INPUT!$I$1)-INPUT!$I$2),"Off Meds",IF(C19275&lt;=(INT(INPUT!$I$1)+INPUT!$I$2),"Washout","On Meds"))))</f>
        <v/>
      </c>
      <c r="F19275">
        <f>IF(B19275="","",1.509*(LN(B19275)^1.084-5.381))</f>
        <v/>
      </c>
      <c r="G19275">
        <f>IF(F19275="","",IF(F19275&lt;0,10*F19275^2,0))</f>
        <v/>
      </c>
      <c r="H19275">
        <f>IF(F19275="","",IF(F19275&gt;0,10*F19275^2,0))</f>
        <v/>
      </c>
    </row>
    <row r="19276">
      <c r="A19276">
        <f>Input!A19276</f>
        <v/>
      </c>
      <c r="B19276">
        <f>IF(ISNUMBER(Input!B19276),IF(AND(Input!B19276&gt;=20,Input!B19276&lt;=700),Input!B19276,""),"")</f>
        <v/>
      </c>
      <c r="C19276">
        <f>IF(B19276="","",INT(A19276))</f>
        <v/>
      </c>
      <c r="D19276">
        <f>IF(B19276="","",HOUR(A19276))</f>
        <v/>
      </c>
      <c r="E19276">
        <f>IF(B19276="","",IF(INPUT!$I$1="","",IF(C19276&lt;(INT(INPUT!$I$1)-INPUT!$I$2),"Off Meds",IF(C19276&lt;=(INT(INPUT!$I$1)+INPUT!$I$2),"Washout","On Meds"))))</f>
        <v/>
      </c>
      <c r="F19276">
        <f>IF(B19276="","",1.509*(LN(B19276)^1.084-5.381))</f>
        <v/>
      </c>
      <c r="G19276">
        <f>IF(F19276="","",IF(F19276&lt;0,10*F19276^2,0))</f>
        <v/>
      </c>
      <c r="H19276">
        <f>IF(F19276="","",IF(F19276&gt;0,10*F19276^2,0))</f>
        <v/>
      </c>
    </row>
    <row r="19277">
      <c r="A19277">
        <f>Input!A19277</f>
        <v/>
      </c>
      <c r="B19277">
        <f>IF(ISNUMBER(Input!B19277),IF(AND(Input!B19277&gt;=20,Input!B19277&lt;=700),Input!B19277,""),"")</f>
        <v/>
      </c>
      <c r="C19277">
        <f>IF(B19277="","",INT(A19277))</f>
        <v/>
      </c>
      <c r="D19277">
        <f>IF(B19277="","",HOUR(A19277))</f>
        <v/>
      </c>
      <c r="E19277">
        <f>IF(B19277="","",IF(INPUT!$I$1="","",IF(C19277&lt;(INT(INPUT!$I$1)-INPUT!$I$2),"Off Meds",IF(C19277&lt;=(INT(INPUT!$I$1)+INPUT!$I$2),"Washout","On Meds"))))</f>
        <v/>
      </c>
      <c r="F19277">
        <f>IF(B19277="","",1.509*(LN(B19277)^1.084-5.381))</f>
        <v/>
      </c>
      <c r="G19277">
        <f>IF(F19277="","",IF(F19277&lt;0,10*F19277^2,0))</f>
        <v/>
      </c>
      <c r="H19277">
        <f>IF(F19277="","",IF(F19277&gt;0,10*F19277^2,0))</f>
        <v/>
      </c>
    </row>
    <row r="19278">
      <c r="A19278">
        <f>Input!A19278</f>
        <v/>
      </c>
      <c r="B19278">
        <f>IF(ISNUMBER(Input!B19278),IF(AND(Input!B19278&gt;=20,Input!B19278&lt;=700),Input!B19278,""),"")</f>
        <v/>
      </c>
      <c r="C19278">
        <f>IF(B19278="","",INT(A19278))</f>
        <v/>
      </c>
      <c r="D19278">
        <f>IF(B19278="","",HOUR(A19278))</f>
        <v/>
      </c>
      <c r="E19278">
        <f>IF(B19278="","",IF(INPUT!$I$1="","",IF(C19278&lt;(INT(INPUT!$I$1)-INPUT!$I$2),"Off Meds",IF(C19278&lt;=(INT(INPUT!$I$1)+INPUT!$I$2),"Washout","On Meds"))))</f>
        <v/>
      </c>
      <c r="F19278">
        <f>IF(B19278="","",1.509*(LN(B19278)^1.084-5.381))</f>
        <v/>
      </c>
      <c r="G19278">
        <f>IF(F19278="","",IF(F19278&lt;0,10*F19278^2,0))</f>
        <v/>
      </c>
      <c r="H19278">
        <f>IF(F19278="","",IF(F19278&gt;0,10*F19278^2,0))</f>
        <v/>
      </c>
    </row>
    <row r="19279">
      <c r="A19279">
        <f>Input!A19279</f>
        <v/>
      </c>
      <c r="B19279">
        <f>IF(ISNUMBER(Input!B19279),IF(AND(Input!B19279&gt;=20,Input!B19279&lt;=700),Input!B19279,""),"")</f>
        <v/>
      </c>
      <c r="C19279">
        <f>IF(B19279="","",INT(A19279))</f>
        <v/>
      </c>
      <c r="D19279">
        <f>IF(B19279="","",HOUR(A19279))</f>
        <v/>
      </c>
      <c r="E19279">
        <f>IF(B19279="","",IF(INPUT!$I$1="","",IF(C19279&lt;(INT(INPUT!$I$1)-INPUT!$I$2),"Off Meds",IF(C19279&lt;=(INT(INPUT!$I$1)+INPUT!$I$2),"Washout","On Meds"))))</f>
        <v/>
      </c>
      <c r="F19279">
        <f>IF(B19279="","",1.509*(LN(B19279)^1.084-5.381))</f>
        <v/>
      </c>
      <c r="G19279">
        <f>IF(F19279="","",IF(F19279&lt;0,10*F19279^2,0))</f>
        <v/>
      </c>
      <c r="H19279">
        <f>IF(F19279="","",IF(F19279&gt;0,10*F19279^2,0))</f>
        <v/>
      </c>
    </row>
    <row r="19280">
      <c r="A19280">
        <f>Input!A19280</f>
        <v/>
      </c>
      <c r="B19280">
        <f>IF(ISNUMBER(Input!B19280),IF(AND(Input!B19280&gt;=20,Input!B19280&lt;=700),Input!B19280,""),"")</f>
        <v/>
      </c>
      <c r="C19280">
        <f>IF(B19280="","",INT(A19280))</f>
        <v/>
      </c>
      <c r="D19280">
        <f>IF(B19280="","",HOUR(A19280))</f>
        <v/>
      </c>
      <c r="E19280">
        <f>IF(B19280="","",IF(INPUT!$I$1="","",IF(C19280&lt;(INT(INPUT!$I$1)-INPUT!$I$2),"Off Meds",IF(C19280&lt;=(INT(INPUT!$I$1)+INPUT!$I$2),"Washout","On Meds"))))</f>
        <v/>
      </c>
      <c r="F19280">
        <f>IF(B19280="","",1.509*(LN(B19280)^1.084-5.381))</f>
        <v/>
      </c>
      <c r="G19280">
        <f>IF(F19280="","",IF(F19280&lt;0,10*F19280^2,0))</f>
        <v/>
      </c>
      <c r="H19280">
        <f>IF(F19280="","",IF(F19280&gt;0,10*F19280^2,0))</f>
        <v/>
      </c>
    </row>
    <row r="19281">
      <c r="A19281">
        <f>Input!A19281</f>
        <v/>
      </c>
      <c r="B19281">
        <f>IF(ISNUMBER(Input!B19281),IF(AND(Input!B19281&gt;=20,Input!B19281&lt;=700),Input!B19281,""),"")</f>
        <v/>
      </c>
      <c r="C19281">
        <f>IF(B19281="","",INT(A19281))</f>
        <v/>
      </c>
      <c r="D19281">
        <f>IF(B19281="","",HOUR(A19281))</f>
        <v/>
      </c>
      <c r="E19281">
        <f>IF(B19281="","",IF(INPUT!$I$1="","",IF(C19281&lt;(INT(INPUT!$I$1)-INPUT!$I$2),"Off Meds",IF(C19281&lt;=(INT(INPUT!$I$1)+INPUT!$I$2),"Washout","On Meds"))))</f>
        <v/>
      </c>
      <c r="F19281">
        <f>IF(B19281="","",1.509*(LN(B19281)^1.084-5.381))</f>
        <v/>
      </c>
      <c r="G19281">
        <f>IF(F19281="","",IF(F19281&lt;0,10*F19281^2,0))</f>
        <v/>
      </c>
      <c r="H19281">
        <f>IF(F19281="","",IF(F19281&gt;0,10*F19281^2,0))</f>
        <v/>
      </c>
    </row>
    <row r="19282">
      <c r="A19282">
        <f>Input!A19282</f>
        <v/>
      </c>
      <c r="B19282">
        <f>IF(ISNUMBER(Input!B19282),IF(AND(Input!B19282&gt;=20,Input!B19282&lt;=700),Input!B19282,""),"")</f>
        <v/>
      </c>
      <c r="C19282">
        <f>IF(B19282="","",INT(A19282))</f>
        <v/>
      </c>
      <c r="D19282">
        <f>IF(B19282="","",HOUR(A19282))</f>
        <v/>
      </c>
      <c r="E19282">
        <f>IF(B19282="","",IF(INPUT!$I$1="","",IF(C19282&lt;(INT(INPUT!$I$1)-INPUT!$I$2),"Off Meds",IF(C19282&lt;=(INT(INPUT!$I$1)+INPUT!$I$2),"Washout","On Meds"))))</f>
        <v/>
      </c>
      <c r="F19282">
        <f>IF(B19282="","",1.509*(LN(B19282)^1.084-5.381))</f>
        <v/>
      </c>
      <c r="G19282">
        <f>IF(F19282="","",IF(F19282&lt;0,10*F19282^2,0))</f>
        <v/>
      </c>
      <c r="H19282">
        <f>IF(F19282="","",IF(F19282&gt;0,10*F19282^2,0))</f>
        <v/>
      </c>
    </row>
    <row r="19283">
      <c r="A19283">
        <f>Input!A19283</f>
        <v/>
      </c>
      <c r="B19283">
        <f>IF(ISNUMBER(Input!B19283),IF(AND(Input!B19283&gt;=20,Input!B19283&lt;=700),Input!B19283,""),"")</f>
        <v/>
      </c>
      <c r="C19283">
        <f>IF(B19283="","",INT(A19283))</f>
        <v/>
      </c>
      <c r="D19283">
        <f>IF(B19283="","",HOUR(A19283))</f>
        <v/>
      </c>
      <c r="E19283">
        <f>IF(B19283="","",IF(INPUT!$I$1="","",IF(C19283&lt;(INT(INPUT!$I$1)-INPUT!$I$2),"Off Meds",IF(C19283&lt;=(INT(INPUT!$I$1)+INPUT!$I$2),"Washout","On Meds"))))</f>
        <v/>
      </c>
      <c r="F19283">
        <f>IF(B19283="","",1.509*(LN(B19283)^1.084-5.381))</f>
        <v/>
      </c>
      <c r="G19283">
        <f>IF(F19283="","",IF(F19283&lt;0,10*F19283^2,0))</f>
        <v/>
      </c>
      <c r="H19283">
        <f>IF(F19283="","",IF(F19283&gt;0,10*F19283^2,0))</f>
        <v/>
      </c>
    </row>
    <row r="19284">
      <c r="A19284">
        <f>Input!A19284</f>
        <v/>
      </c>
      <c r="B19284">
        <f>IF(ISNUMBER(Input!B19284),IF(AND(Input!B19284&gt;=20,Input!B19284&lt;=700),Input!B19284,""),"")</f>
        <v/>
      </c>
      <c r="C19284">
        <f>IF(B19284="","",INT(A19284))</f>
        <v/>
      </c>
      <c r="D19284">
        <f>IF(B19284="","",HOUR(A19284))</f>
        <v/>
      </c>
      <c r="E19284">
        <f>IF(B19284="","",IF(INPUT!$I$1="","",IF(C19284&lt;(INT(INPUT!$I$1)-INPUT!$I$2),"Off Meds",IF(C19284&lt;=(INT(INPUT!$I$1)+INPUT!$I$2),"Washout","On Meds"))))</f>
        <v/>
      </c>
      <c r="F19284">
        <f>IF(B19284="","",1.509*(LN(B19284)^1.084-5.381))</f>
        <v/>
      </c>
      <c r="G19284">
        <f>IF(F19284="","",IF(F19284&lt;0,10*F19284^2,0))</f>
        <v/>
      </c>
      <c r="H19284">
        <f>IF(F19284="","",IF(F19284&gt;0,10*F19284^2,0))</f>
        <v/>
      </c>
    </row>
    <row r="19285">
      <c r="A19285">
        <f>Input!A19285</f>
        <v/>
      </c>
      <c r="B19285">
        <f>IF(ISNUMBER(Input!B19285),IF(AND(Input!B19285&gt;=20,Input!B19285&lt;=700),Input!B19285,""),"")</f>
        <v/>
      </c>
      <c r="C19285">
        <f>IF(B19285="","",INT(A19285))</f>
        <v/>
      </c>
      <c r="D19285">
        <f>IF(B19285="","",HOUR(A19285))</f>
        <v/>
      </c>
      <c r="E19285">
        <f>IF(B19285="","",IF(INPUT!$I$1="","",IF(C19285&lt;(INT(INPUT!$I$1)-INPUT!$I$2),"Off Meds",IF(C19285&lt;=(INT(INPUT!$I$1)+INPUT!$I$2),"Washout","On Meds"))))</f>
        <v/>
      </c>
      <c r="F19285">
        <f>IF(B19285="","",1.509*(LN(B19285)^1.084-5.381))</f>
        <v/>
      </c>
      <c r="G19285">
        <f>IF(F19285="","",IF(F19285&lt;0,10*F19285^2,0))</f>
        <v/>
      </c>
      <c r="H19285">
        <f>IF(F19285="","",IF(F19285&gt;0,10*F19285^2,0))</f>
        <v/>
      </c>
    </row>
    <row r="19286">
      <c r="A19286">
        <f>Input!A19286</f>
        <v/>
      </c>
      <c r="B19286">
        <f>IF(ISNUMBER(Input!B19286),IF(AND(Input!B19286&gt;=20,Input!B19286&lt;=700),Input!B19286,""),"")</f>
        <v/>
      </c>
      <c r="C19286">
        <f>IF(B19286="","",INT(A19286))</f>
        <v/>
      </c>
      <c r="D19286">
        <f>IF(B19286="","",HOUR(A19286))</f>
        <v/>
      </c>
      <c r="E19286">
        <f>IF(B19286="","",IF(INPUT!$I$1="","",IF(C19286&lt;(INT(INPUT!$I$1)-INPUT!$I$2),"Off Meds",IF(C19286&lt;=(INT(INPUT!$I$1)+INPUT!$I$2),"Washout","On Meds"))))</f>
        <v/>
      </c>
      <c r="F19286">
        <f>IF(B19286="","",1.509*(LN(B19286)^1.084-5.381))</f>
        <v/>
      </c>
      <c r="G19286">
        <f>IF(F19286="","",IF(F19286&lt;0,10*F19286^2,0))</f>
        <v/>
      </c>
      <c r="H19286">
        <f>IF(F19286="","",IF(F19286&gt;0,10*F19286^2,0))</f>
        <v/>
      </c>
    </row>
    <row r="19287">
      <c r="A19287">
        <f>Input!A19287</f>
        <v/>
      </c>
      <c r="B19287">
        <f>IF(ISNUMBER(Input!B19287),IF(AND(Input!B19287&gt;=20,Input!B19287&lt;=700),Input!B19287,""),"")</f>
        <v/>
      </c>
      <c r="C19287">
        <f>IF(B19287="","",INT(A19287))</f>
        <v/>
      </c>
      <c r="D19287">
        <f>IF(B19287="","",HOUR(A19287))</f>
        <v/>
      </c>
      <c r="E19287">
        <f>IF(B19287="","",IF(INPUT!$I$1="","",IF(C19287&lt;(INT(INPUT!$I$1)-INPUT!$I$2),"Off Meds",IF(C19287&lt;=(INT(INPUT!$I$1)+INPUT!$I$2),"Washout","On Meds"))))</f>
        <v/>
      </c>
      <c r="F19287">
        <f>IF(B19287="","",1.509*(LN(B19287)^1.084-5.381))</f>
        <v/>
      </c>
      <c r="G19287">
        <f>IF(F19287="","",IF(F19287&lt;0,10*F19287^2,0))</f>
        <v/>
      </c>
      <c r="H19287">
        <f>IF(F19287="","",IF(F19287&gt;0,10*F19287^2,0))</f>
        <v/>
      </c>
    </row>
    <row r="19288">
      <c r="A19288">
        <f>Input!A19288</f>
        <v/>
      </c>
      <c r="B19288">
        <f>IF(ISNUMBER(Input!B19288),IF(AND(Input!B19288&gt;=20,Input!B19288&lt;=700),Input!B19288,""),"")</f>
        <v/>
      </c>
      <c r="C19288">
        <f>IF(B19288="","",INT(A19288))</f>
        <v/>
      </c>
      <c r="D19288">
        <f>IF(B19288="","",HOUR(A19288))</f>
        <v/>
      </c>
      <c r="E19288">
        <f>IF(B19288="","",IF(INPUT!$I$1="","",IF(C19288&lt;(INT(INPUT!$I$1)-INPUT!$I$2),"Off Meds",IF(C19288&lt;=(INT(INPUT!$I$1)+INPUT!$I$2),"Washout","On Meds"))))</f>
        <v/>
      </c>
      <c r="F19288">
        <f>IF(B19288="","",1.509*(LN(B19288)^1.084-5.381))</f>
        <v/>
      </c>
      <c r="G19288">
        <f>IF(F19288="","",IF(F19288&lt;0,10*F19288^2,0))</f>
        <v/>
      </c>
      <c r="H19288">
        <f>IF(F19288="","",IF(F19288&gt;0,10*F19288^2,0))</f>
        <v/>
      </c>
    </row>
    <row r="19289">
      <c r="A19289">
        <f>Input!A19289</f>
        <v/>
      </c>
      <c r="B19289">
        <f>IF(ISNUMBER(Input!B19289),IF(AND(Input!B19289&gt;=20,Input!B19289&lt;=700),Input!B19289,""),"")</f>
        <v/>
      </c>
      <c r="C19289">
        <f>IF(B19289="","",INT(A19289))</f>
        <v/>
      </c>
      <c r="D19289">
        <f>IF(B19289="","",HOUR(A19289))</f>
        <v/>
      </c>
      <c r="E19289">
        <f>IF(B19289="","",IF(INPUT!$I$1="","",IF(C19289&lt;(INT(INPUT!$I$1)-INPUT!$I$2),"Off Meds",IF(C19289&lt;=(INT(INPUT!$I$1)+INPUT!$I$2),"Washout","On Meds"))))</f>
        <v/>
      </c>
      <c r="F19289">
        <f>IF(B19289="","",1.509*(LN(B19289)^1.084-5.381))</f>
        <v/>
      </c>
      <c r="G19289">
        <f>IF(F19289="","",IF(F19289&lt;0,10*F19289^2,0))</f>
        <v/>
      </c>
      <c r="H19289">
        <f>IF(F19289="","",IF(F19289&gt;0,10*F19289^2,0))</f>
        <v/>
      </c>
    </row>
    <row r="19290">
      <c r="A19290">
        <f>Input!A19290</f>
        <v/>
      </c>
      <c r="B19290">
        <f>IF(ISNUMBER(Input!B19290),IF(AND(Input!B19290&gt;=20,Input!B19290&lt;=700),Input!B19290,""),"")</f>
        <v/>
      </c>
      <c r="C19290">
        <f>IF(B19290="","",INT(A19290))</f>
        <v/>
      </c>
      <c r="D19290">
        <f>IF(B19290="","",HOUR(A19290))</f>
        <v/>
      </c>
      <c r="E19290">
        <f>IF(B19290="","",IF(INPUT!$I$1="","",IF(C19290&lt;(INT(INPUT!$I$1)-INPUT!$I$2),"Off Meds",IF(C19290&lt;=(INT(INPUT!$I$1)+INPUT!$I$2),"Washout","On Meds"))))</f>
        <v/>
      </c>
      <c r="F19290">
        <f>IF(B19290="","",1.509*(LN(B19290)^1.084-5.381))</f>
        <v/>
      </c>
      <c r="G19290">
        <f>IF(F19290="","",IF(F19290&lt;0,10*F19290^2,0))</f>
        <v/>
      </c>
      <c r="H19290">
        <f>IF(F19290="","",IF(F19290&gt;0,10*F19290^2,0))</f>
        <v/>
      </c>
    </row>
    <row r="19291">
      <c r="A19291">
        <f>Input!A19291</f>
        <v/>
      </c>
      <c r="B19291">
        <f>IF(ISNUMBER(Input!B19291),IF(AND(Input!B19291&gt;=20,Input!B19291&lt;=700),Input!B19291,""),"")</f>
        <v/>
      </c>
      <c r="C19291">
        <f>IF(B19291="","",INT(A19291))</f>
        <v/>
      </c>
      <c r="D19291">
        <f>IF(B19291="","",HOUR(A19291))</f>
        <v/>
      </c>
      <c r="E19291">
        <f>IF(B19291="","",IF(INPUT!$I$1="","",IF(C19291&lt;(INT(INPUT!$I$1)-INPUT!$I$2),"Off Meds",IF(C19291&lt;=(INT(INPUT!$I$1)+INPUT!$I$2),"Washout","On Meds"))))</f>
        <v/>
      </c>
      <c r="F19291">
        <f>IF(B19291="","",1.509*(LN(B19291)^1.084-5.381))</f>
        <v/>
      </c>
      <c r="G19291">
        <f>IF(F19291="","",IF(F19291&lt;0,10*F19291^2,0))</f>
        <v/>
      </c>
      <c r="H19291">
        <f>IF(F19291="","",IF(F19291&gt;0,10*F19291^2,0))</f>
        <v/>
      </c>
    </row>
    <row r="19292">
      <c r="A19292">
        <f>Input!A19292</f>
        <v/>
      </c>
      <c r="B19292">
        <f>IF(ISNUMBER(Input!B19292),IF(AND(Input!B19292&gt;=20,Input!B19292&lt;=700),Input!B19292,""),"")</f>
        <v/>
      </c>
      <c r="C19292">
        <f>IF(B19292="","",INT(A19292))</f>
        <v/>
      </c>
      <c r="D19292">
        <f>IF(B19292="","",HOUR(A19292))</f>
        <v/>
      </c>
      <c r="E19292">
        <f>IF(B19292="","",IF(INPUT!$I$1="","",IF(C19292&lt;(INT(INPUT!$I$1)-INPUT!$I$2),"Off Meds",IF(C19292&lt;=(INT(INPUT!$I$1)+INPUT!$I$2),"Washout","On Meds"))))</f>
        <v/>
      </c>
      <c r="F19292">
        <f>IF(B19292="","",1.509*(LN(B19292)^1.084-5.381))</f>
        <v/>
      </c>
      <c r="G19292">
        <f>IF(F19292="","",IF(F19292&lt;0,10*F19292^2,0))</f>
        <v/>
      </c>
      <c r="H19292">
        <f>IF(F19292="","",IF(F19292&gt;0,10*F19292^2,0))</f>
        <v/>
      </c>
    </row>
    <row r="19293">
      <c r="A19293">
        <f>Input!A19293</f>
        <v/>
      </c>
      <c r="B19293">
        <f>IF(ISNUMBER(Input!B19293),IF(AND(Input!B19293&gt;=20,Input!B19293&lt;=700),Input!B19293,""),"")</f>
        <v/>
      </c>
      <c r="C19293">
        <f>IF(B19293="","",INT(A19293))</f>
        <v/>
      </c>
      <c r="D19293">
        <f>IF(B19293="","",HOUR(A19293))</f>
        <v/>
      </c>
      <c r="E19293">
        <f>IF(B19293="","",IF(INPUT!$I$1="","",IF(C19293&lt;(INT(INPUT!$I$1)-INPUT!$I$2),"Off Meds",IF(C19293&lt;=(INT(INPUT!$I$1)+INPUT!$I$2),"Washout","On Meds"))))</f>
        <v/>
      </c>
      <c r="F19293">
        <f>IF(B19293="","",1.509*(LN(B19293)^1.084-5.381))</f>
        <v/>
      </c>
      <c r="G19293">
        <f>IF(F19293="","",IF(F19293&lt;0,10*F19293^2,0))</f>
        <v/>
      </c>
      <c r="H19293">
        <f>IF(F19293="","",IF(F19293&gt;0,10*F19293^2,0))</f>
        <v/>
      </c>
    </row>
    <row r="19294">
      <c r="A19294">
        <f>Input!A19294</f>
        <v/>
      </c>
      <c r="B19294">
        <f>IF(ISNUMBER(Input!B19294),IF(AND(Input!B19294&gt;=20,Input!B19294&lt;=700),Input!B19294,""),"")</f>
        <v/>
      </c>
      <c r="C19294">
        <f>IF(B19294="","",INT(A19294))</f>
        <v/>
      </c>
      <c r="D19294">
        <f>IF(B19294="","",HOUR(A19294))</f>
        <v/>
      </c>
      <c r="E19294">
        <f>IF(B19294="","",IF(INPUT!$I$1="","",IF(C19294&lt;(INT(INPUT!$I$1)-INPUT!$I$2),"Off Meds",IF(C19294&lt;=(INT(INPUT!$I$1)+INPUT!$I$2),"Washout","On Meds"))))</f>
        <v/>
      </c>
      <c r="F19294">
        <f>IF(B19294="","",1.509*(LN(B19294)^1.084-5.381))</f>
        <v/>
      </c>
      <c r="G19294">
        <f>IF(F19294="","",IF(F19294&lt;0,10*F19294^2,0))</f>
        <v/>
      </c>
      <c r="H19294">
        <f>IF(F19294="","",IF(F19294&gt;0,10*F19294^2,0))</f>
        <v/>
      </c>
    </row>
    <row r="19295">
      <c r="A19295">
        <f>Input!A19295</f>
        <v/>
      </c>
      <c r="B19295">
        <f>IF(ISNUMBER(Input!B19295),IF(AND(Input!B19295&gt;=20,Input!B19295&lt;=700),Input!B19295,""),"")</f>
        <v/>
      </c>
      <c r="C19295">
        <f>IF(B19295="","",INT(A19295))</f>
        <v/>
      </c>
      <c r="D19295">
        <f>IF(B19295="","",HOUR(A19295))</f>
        <v/>
      </c>
      <c r="E19295">
        <f>IF(B19295="","",IF(INPUT!$I$1="","",IF(C19295&lt;(INT(INPUT!$I$1)-INPUT!$I$2),"Off Meds",IF(C19295&lt;=(INT(INPUT!$I$1)+INPUT!$I$2),"Washout","On Meds"))))</f>
        <v/>
      </c>
      <c r="F19295">
        <f>IF(B19295="","",1.509*(LN(B19295)^1.084-5.381))</f>
        <v/>
      </c>
      <c r="G19295">
        <f>IF(F19295="","",IF(F19295&lt;0,10*F19295^2,0))</f>
        <v/>
      </c>
      <c r="H19295">
        <f>IF(F19295="","",IF(F19295&gt;0,10*F19295^2,0))</f>
        <v/>
      </c>
    </row>
    <row r="19296">
      <c r="A19296">
        <f>Input!A19296</f>
        <v/>
      </c>
      <c r="B19296">
        <f>IF(ISNUMBER(Input!B19296),IF(AND(Input!B19296&gt;=20,Input!B19296&lt;=700),Input!B19296,""),"")</f>
        <v/>
      </c>
      <c r="C19296">
        <f>IF(B19296="","",INT(A19296))</f>
        <v/>
      </c>
      <c r="D19296">
        <f>IF(B19296="","",HOUR(A19296))</f>
        <v/>
      </c>
      <c r="E19296">
        <f>IF(B19296="","",IF(INPUT!$I$1="","",IF(C19296&lt;(INT(INPUT!$I$1)-INPUT!$I$2),"Off Meds",IF(C19296&lt;=(INT(INPUT!$I$1)+INPUT!$I$2),"Washout","On Meds"))))</f>
        <v/>
      </c>
      <c r="F19296">
        <f>IF(B19296="","",1.509*(LN(B19296)^1.084-5.381))</f>
        <v/>
      </c>
      <c r="G19296">
        <f>IF(F19296="","",IF(F19296&lt;0,10*F19296^2,0))</f>
        <v/>
      </c>
      <c r="H19296">
        <f>IF(F19296="","",IF(F19296&gt;0,10*F19296^2,0))</f>
        <v/>
      </c>
    </row>
    <row r="19297">
      <c r="A19297">
        <f>Input!A19297</f>
        <v/>
      </c>
      <c r="B19297">
        <f>IF(ISNUMBER(Input!B19297),IF(AND(Input!B19297&gt;=20,Input!B19297&lt;=700),Input!B19297,""),"")</f>
        <v/>
      </c>
      <c r="C19297">
        <f>IF(B19297="","",INT(A19297))</f>
        <v/>
      </c>
      <c r="D19297">
        <f>IF(B19297="","",HOUR(A19297))</f>
        <v/>
      </c>
      <c r="E19297">
        <f>IF(B19297="","",IF(INPUT!$I$1="","",IF(C19297&lt;(INT(INPUT!$I$1)-INPUT!$I$2),"Off Meds",IF(C19297&lt;=(INT(INPUT!$I$1)+INPUT!$I$2),"Washout","On Meds"))))</f>
        <v/>
      </c>
      <c r="F19297">
        <f>IF(B19297="","",1.509*(LN(B19297)^1.084-5.381))</f>
        <v/>
      </c>
      <c r="G19297">
        <f>IF(F19297="","",IF(F19297&lt;0,10*F19297^2,0))</f>
        <v/>
      </c>
      <c r="H19297">
        <f>IF(F19297="","",IF(F19297&gt;0,10*F19297^2,0))</f>
        <v/>
      </c>
    </row>
    <row r="19298">
      <c r="A19298">
        <f>Input!A19298</f>
        <v/>
      </c>
      <c r="B19298">
        <f>IF(ISNUMBER(Input!B19298),IF(AND(Input!B19298&gt;=20,Input!B19298&lt;=700),Input!B19298,""),"")</f>
        <v/>
      </c>
      <c r="C19298">
        <f>IF(B19298="","",INT(A19298))</f>
        <v/>
      </c>
      <c r="D19298">
        <f>IF(B19298="","",HOUR(A19298))</f>
        <v/>
      </c>
      <c r="E19298">
        <f>IF(B19298="","",IF(INPUT!$I$1="","",IF(C19298&lt;(INT(INPUT!$I$1)-INPUT!$I$2),"Off Meds",IF(C19298&lt;=(INT(INPUT!$I$1)+INPUT!$I$2),"Washout","On Meds"))))</f>
        <v/>
      </c>
      <c r="F19298">
        <f>IF(B19298="","",1.509*(LN(B19298)^1.084-5.381))</f>
        <v/>
      </c>
      <c r="G19298">
        <f>IF(F19298="","",IF(F19298&lt;0,10*F19298^2,0))</f>
        <v/>
      </c>
      <c r="H19298">
        <f>IF(F19298="","",IF(F19298&gt;0,10*F19298^2,0))</f>
        <v/>
      </c>
    </row>
    <row r="19299">
      <c r="A19299">
        <f>Input!A19299</f>
        <v/>
      </c>
      <c r="B19299">
        <f>IF(ISNUMBER(Input!B19299),IF(AND(Input!B19299&gt;=20,Input!B19299&lt;=700),Input!B19299,""),"")</f>
        <v/>
      </c>
      <c r="C19299">
        <f>IF(B19299="","",INT(A19299))</f>
        <v/>
      </c>
      <c r="D19299">
        <f>IF(B19299="","",HOUR(A19299))</f>
        <v/>
      </c>
      <c r="E19299">
        <f>IF(B19299="","",IF(INPUT!$I$1="","",IF(C19299&lt;(INT(INPUT!$I$1)-INPUT!$I$2),"Off Meds",IF(C19299&lt;=(INT(INPUT!$I$1)+INPUT!$I$2),"Washout","On Meds"))))</f>
        <v/>
      </c>
      <c r="F19299">
        <f>IF(B19299="","",1.509*(LN(B19299)^1.084-5.381))</f>
        <v/>
      </c>
      <c r="G19299">
        <f>IF(F19299="","",IF(F19299&lt;0,10*F19299^2,0))</f>
        <v/>
      </c>
      <c r="H19299">
        <f>IF(F19299="","",IF(F19299&gt;0,10*F19299^2,0))</f>
        <v/>
      </c>
    </row>
    <row r="19300">
      <c r="A19300">
        <f>Input!A19300</f>
        <v/>
      </c>
      <c r="B19300">
        <f>IF(ISNUMBER(Input!B19300),IF(AND(Input!B19300&gt;=20,Input!B19300&lt;=700),Input!B19300,""),"")</f>
        <v/>
      </c>
      <c r="C19300">
        <f>IF(B19300="","",INT(A19300))</f>
        <v/>
      </c>
      <c r="D19300">
        <f>IF(B19300="","",HOUR(A19300))</f>
        <v/>
      </c>
      <c r="E19300">
        <f>IF(B19300="","",IF(INPUT!$I$1="","",IF(C19300&lt;(INT(INPUT!$I$1)-INPUT!$I$2),"Off Meds",IF(C19300&lt;=(INT(INPUT!$I$1)+INPUT!$I$2),"Washout","On Meds"))))</f>
        <v/>
      </c>
      <c r="F19300">
        <f>IF(B19300="","",1.509*(LN(B19300)^1.084-5.381))</f>
        <v/>
      </c>
      <c r="G19300">
        <f>IF(F19300="","",IF(F19300&lt;0,10*F19300^2,0))</f>
        <v/>
      </c>
      <c r="H19300">
        <f>IF(F19300="","",IF(F19300&gt;0,10*F19300^2,0))</f>
        <v/>
      </c>
    </row>
    <row r="19301">
      <c r="A19301">
        <f>Input!A19301</f>
        <v/>
      </c>
      <c r="B19301">
        <f>IF(ISNUMBER(Input!B19301),IF(AND(Input!B19301&gt;=20,Input!B19301&lt;=700),Input!B19301,""),"")</f>
        <v/>
      </c>
      <c r="C19301">
        <f>IF(B19301="","",INT(A19301))</f>
        <v/>
      </c>
      <c r="D19301">
        <f>IF(B19301="","",HOUR(A19301))</f>
        <v/>
      </c>
      <c r="E19301">
        <f>IF(B19301="","",IF(INPUT!$I$1="","",IF(C19301&lt;(INT(INPUT!$I$1)-INPUT!$I$2),"Off Meds",IF(C19301&lt;=(INT(INPUT!$I$1)+INPUT!$I$2),"Washout","On Meds"))))</f>
        <v/>
      </c>
      <c r="F19301">
        <f>IF(B19301="","",1.509*(LN(B19301)^1.084-5.381))</f>
        <v/>
      </c>
      <c r="G19301">
        <f>IF(F19301="","",IF(F19301&lt;0,10*F19301^2,0))</f>
        <v/>
      </c>
      <c r="H19301">
        <f>IF(F19301="","",IF(F19301&gt;0,10*F19301^2,0))</f>
        <v/>
      </c>
    </row>
    <row r="19302">
      <c r="A19302">
        <f>Input!A19302</f>
        <v/>
      </c>
      <c r="B19302">
        <f>IF(ISNUMBER(Input!B19302),IF(AND(Input!B19302&gt;=20,Input!B19302&lt;=700),Input!B19302,""),"")</f>
        <v/>
      </c>
      <c r="C19302">
        <f>IF(B19302="","",INT(A19302))</f>
        <v/>
      </c>
      <c r="D19302">
        <f>IF(B19302="","",HOUR(A19302))</f>
        <v/>
      </c>
      <c r="E19302">
        <f>IF(B19302="","",IF(INPUT!$I$1="","",IF(C19302&lt;(INT(INPUT!$I$1)-INPUT!$I$2),"Off Meds",IF(C19302&lt;=(INT(INPUT!$I$1)+INPUT!$I$2),"Washout","On Meds"))))</f>
        <v/>
      </c>
      <c r="F19302">
        <f>IF(B19302="","",1.509*(LN(B19302)^1.084-5.381))</f>
        <v/>
      </c>
      <c r="G19302">
        <f>IF(F19302="","",IF(F19302&lt;0,10*F19302^2,0))</f>
        <v/>
      </c>
      <c r="H19302">
        <f>IF(F19302="","",IF(F19302&gt;0,10*F19302^2,0))</f>
        <v/>
      </c>
    </row>
    <row r="19303">
      <c r="A19303">
        <f>Input!A19303</f>
        <v/>
      </c>
      <c r="B19303">
        <f>IF(ISNUMBER(Input!B19303),IF(AND(Input!B19303&gt;=20,Input!B19303&lt;=700),Input!B19303,""),"")</f>
        <v/>
      </c>
      <c r="C19303">
        <f>IF(B19303="","",INT(A19303))</f>
        <v/>
      </c>
      <c r="D19303">
        <f>IF(B19303="","",HOUR(A19303))</f>
        <v/>
      </c>
      <c r="E19303">
        <f>IF(B19303="","",IF(INPUT!$I$1="","",IF(C19303&lt;(INT(INPUT!$I$1)-INPUT!$I$2),"Off Meds",IF(C19303&lt;=(INT(INPUT!$I$1)+INPUT!$I$2),"Washout","On Meds"))))</f>
        <v/>
      </c>
      <c r="F19303">
        <f>IF(B19303="","",1.509*(LN(B19303)^1.084-5.381))</f>
        <v/>
      </c>
      <c r="G19303">
        <f>IF(F19303="","",IF(F19303&lt;0,10*F19303^2,0))</f>
        <v/>
      </c>
      <c r="H19303">
        <f>IF(F19303="","",IF(F19303&gt;0,10*F19303^2,0))</f>
        <v/>
      </c>
    </row>
    <row r="19304">
      <c r="A19304">
        <f>Input!A19304</f>
        <v/>
      </c>
      <c r="B19304">
        <f>IF(ISNUMBER(Input!B19304),IF(AND(Input!B19304&gt;=20,Input!B19304&lt;=700),Input!B19304,""),"")</f>
        <v/>
      </c>
      <c r="C19304">
        <f>IF(B19304="","",INT(A19304))</f>
        <v/>
      </c>
      <c r="D19304">
        <f>IF(B19304="","",HOUR(A19304))</f>
        <v/>
      </c>
      <c r="E19304">
        <f>IF(B19304="","",IF(INPUT!$I$1="","",IF(C19304&lt;(INT(INPUT!$I$1)-INPUT!$I$2),"Off Meds",IF(C19304&lt;=(INT(INPUT!$I$1)+INPUT!$I$2),"Washout","On Meds"))))</f>
        <v/>
      </c>
      <c r="F19304">
        <f>IF(B19304="","",1.509*(LN(B19304)^1.084-5.381))</f>
        <v/>
      </c>
      <c r="G19304">
        <f>IF(F19304="","",IF(F19304&lt;0,10*F19304^2,0))</f>
        <v/>
      </c>
      <c r="H19304">
        <f>IF(F19304="","",IF(F19304&gt;0,10*F19304^2,0))</f>
        <v/>
      </c>
    </row>
    <row r="19305">
      <c r="A19305">
        <f>Input!A19305</f>
        <v/>
      </c>
      <c r="B19305">
        <f>IF(ISNUMBER(Input!B19305),IF(AND(Input!B19305&gt;=20,Input!B19305&lt;=700),Input!B19305,""),"")</f>
        <v/>
      </c>
      <c r="C19305">
        <f>IF(B19305="","",INT(A19305))</f>
        <v/>
      </c>
      <c r="D19305">
        <f>IF(B19305="","",HOUR(A19305))</f>
        <v/>
      </c>
      <c r="E19305">
        <f>IF(B19305="","",IF(INPUT!$I$1="","",IF(C19305&lt;(INT(INPUT!$I$1)-INPUT!$I$2),"Off Meds",IF(C19305&lt;=(INT(INPUT!$I$1)+INPUT!$I$2),"Washout","On Meds"))))</f>
        <v/>
      </c>
      <c r="F19305">
        <f>IF(B19305="","",1.509*(LN(B19305)^1.084-5.381))</f>
        <v/>
      </c>
      <c r="G19305">
        <f>IF(F19305="","",IF(F19305&lt;0,10*F19305^2,0))</f>
        <v/>
      </c>
      <c r="H19305">
        <f>IF(F19305="","",IF(F19305&gt;0,10*F19305^2,0))</f>
        <v/>
      </c>
    </row>
    <row r="19306">
      <c r="A19306">
        <f>Input!A19306</f>
        <v/>
      </c>
      <c r="B19306">
        <f>IF(ISNUMBER(Input!B19306),IF(AND(Input!B19306&gt;=20,Input!B19306&lt;=700),Input!B19306,""),"")</f>
        <v/>
      </c>
      <c r="C19306">
        <f>IF(B19306="","",INT(A19306))</f>
        <v/>
      </c>
      <c r="D19306">
        <f>IF(B19306="","",HOUR(A19306))</f>
        <v/>
      </c>
      <c r="E19306">
        <f>IF(B19306="","",IF(INPUT!$I$1="","",IF(C19306&lt;(INT(INPUT!$I$1)-INPUT!$I$2),"Off Meds",IF(C19306&lt;=(INT(INPUT!$I$1)+INPUT!$I$2),"Washout","On Meds"))))</f>
        <v/>
      </c>
      <c r="F19306">
        <f>IF(B19306="","",1.509*(LN(B19306)^1.084-5.381))</f>
        <v/>
      </c>
      <c r="G19306">
        <f>IF(F19306="","",IF(F19306&lt;0,10*F19306^2,0))</f>
        <v/>
      </c>
      <c r="H19306">
        <f>IF(F19306="","",IF(F19306&gt;0,10*F19306^2,0))</f>
        <v/>
      </c>
    </row>
    <row r="19307">
      <c r="A19307">
        <f>Input!A19307</f>
        <v/>
      </c>
      <c r="B19307">
        <f>IF(ISNUMBER(Input!B19307),IF(AND(Input!B19307&gt;=20,Input!B19307&lt;=700),Input!B19307,""),"")</f>
        <v/>
      </c>
      <c r="C19307">
        <f>IF(B19307="","",INT(A19307))</f>
        <v/>
      </c>
      <c r="D19307">
        <f>IF(B19307="","",HOUR(A19307))</f>
        <v/>
      </c>
      <c r="E19307">
        <f>IF(B19307="","",IF(INPUT!$I$1="","",IF(C19307&lt;(INT(INPUT!$I$1)-INPUT!$I$2),"Off Meds",IF(C19307&lt;=(INT(INPUT!$I$1)+INPUT!$I$2),"Washout","On Meds"))))</f>
        <v/>
      </c>
      <c r="F19307">
        <f>IF(B19307="","",1.509*(LN(B19307)^1.084-5.381))</f>
        <v/>
      </c>
      <c r="G19307">
        <f>IF(F19307="","",IF(F19307&lt;0,10*F19307^2,0))</f>
        <v/>
      </c>
      <c r="H19307">
        <f>IF(F19307="","",IF(F19307&gt;0,10*F19307^2,0))</f>
        <v/>
      </c>
    </row>
    <row r="19308">
      <c r="A19308">
        <f>Input!A19308</f>
        <v/>
      </c>
      <c r="B19308">
        <f>IF(ISNUMBER(Input!B19308),IF(AND(Input!B19308&gt;=20,Input!B19308&lt;=700),Input!B19308,""),"")</f>
        <v/>
      </c>
      <c r="C19308">
        <f>IF(B19308="","",INT(A19308))</f>
        <v/>
      </c>
      <c r="D19308">
        <f>IF(B19308="","",HOUR(A19308))</f>
        <v/>
      </c>
      <c r="E19308">
        <f>IF(B19308="","",IF(INPUT!$I$1="","",IF(C19308&lt;(INT(INPUT!$I$1)-INPUT!$I$2),"Off Meds",IF(C19308&lt;=(INT(INPUT!$I$1)+INPUT!$I$2),"Washout","On Meds"))))</f>
        <v/>
      </c>
      <c r="F19308">
        <f>IF(B19308="","",1.509*(LN(B19308)^1.084-5.381))</f>
        <v/>
      </c>
      <c r="G19308">
        <f>IF(F19308="","",IF(F19308&lt;0,10*F19308^2,0))</f>
        <v/>
      </c>
      <c r="H19308">
        <f>IF(F19308="","",IF(F19308&gt;0,10*F19308^2,0))</f>
        <v/>
      </c>
    </row>
    <row r="19309">
      <c r="A19309">
        <f>Input!A19309</f>
        <v/>
      </c>
      <c r="B19309">
        <f>IF(ISNUMBER(Input!B19309),IF(AND(Input!B19309&gt;=20,Input!B19309&lt;=700),Input!B19309,""),"")</f>
        <v/>
      </c>
      <c r="C19309">
        <f>IF(B19309="","",INT(A19309))</f>
        <v/>
      </c>
      <c r="D19309">
        <f>IF(B19309="","",HOUR(A19309))</f>
        <v/>
      </c>
      <c r="E19309">
        <f>IF(B19309="","",IF(INPUT!$I$1="","",IF(C19309&lt;(INT(INPUT!$I$1)-INPUT!$I$2),"Off Meds",IF(C19309&lt;=(INT(INPUT!$I$1)+INPUT!$I$2),"Washout","On Meds"))))</f>
        <v/>
      </c>
      <c r="F19309">
        <f>IF(B19309="","",1.509*(LN(B19309)^1.084-5.381))</f>
        <v/>
      </c>
      <c r="G19309">
        <f>IF(F19309="","",IF(F19309&lt;0,10*F19309^2,0))</f>
        <v/>
      </c>
      <c r="H19309">
        <f>IF(F19309="","",IF(F19309&gt;0,10*F19309^2,0))</f>
        <v/>
      </c>
    </row>
    <row r="19310">
      <c r="A19310">
        <f>Input!A19310</f>
        <v/>
      </c>
      <c r="B19310">
        <f>IF(ISNUMBER(Input!B19310),IF(AND(Input!B19310&gt;=20,Input!B19310&lt;=700),Input!B19310,""),"")</f>
        <v/>
      </c>
      <c r="C19310">
        <f>IF(B19310="","",INT(A19310))</f>
        <v/>
      </c>
      <c r="D19310">
        <f>IF(B19310="","",HOUR(A19310))</f>
        <v/>
      </c>
      <c r="E19310">
        <f>IF(B19310="","",IF(INPUT!$I$1="","",IF(C19310&lt;(INT(INPUT!$I$1)-INPUT!$I$2),"Off Meds",IF(C19310&lt;=(INT(INPUT!$I$1)+INPUT!$I$2),"Washout","On Meds"))))</f>
        <v/>
      </c>
      <c r="F19310">
        <f>IF(B19310="","",1.509*(LN(B19310)^1.084-5.381))</f>
        <v/>
      </c>
      <c r="G19310">
        <f>IF(F19310="","",IF(F19310&lt;0,10*F19310^2,0))</f>
        <v/>
      </c>
      <c r="H19310">
        <f>IF(F19310="","",IF(F19310&gt;0,10*F19310^2,0))</f>
        <v/>
      </c>
    </row>
    <row r="19311">
      <c r="A19311">
        <f>Input!A19311</f>
        <v/>
      </c>
      <c r="B19311">
        <f>IF(ISNUMBER(Input!B19311),IF(AND(Input!B19311&gt;=20,Input!B19311&lt;=700),Input!B19311,""),"")</f>
        <v/>
      </c>
      <c r="C19311">
        <f>IF(B19311="","",INT(A19311))</f>
        <v/>
      </c>
      <c r="D19311">
        <f>IF(B19311="","",HOUR(A19311))</f>
        <v/>
      </c>
      <c r="E19311">
        <f>IF(B19311="","",IF(INPUT!$I$1="","",IF(C19311&lt;(INT(INPUT!$I$1)-INPUT!$I$2),"Off Meds",IF(C19311&lt;=(INT(INPUT!$I$1)+INPUT!$I$2),"Washout","On Meds"))))</f>
        <v/>
      </c>
      <c r="F19311">
        <f>IF(B19311="","",1.509*(LN(B19311)^1.084-5.381))</f>
        <v/>
      </c>
      <c r="G19311">
        <f>IF(F19311="","",IF(F19311&lt;0,10*F19311^2,0))</f>
        <v/>
      </c>
      <c r="H19311">
        <f>IF(F19311="","",IF(F19311&gt;0,10*F19311^2,0))</f>
        <v/>
      </c>
    </row>
    <row r="19312">
      <c r="A19312">
        <f>Input!A19312</f>
        <v/>
      </c>
      <c r="B19312">
        <f>IF(ISNUMBER(Input!B19312),IF(AND(Input!B19312&gt;=20,Input!B19312&lt;=700),Input!B19312,""),"")</f>
        <v/>
      </c>
      <c r="C19312">
        <f>IF(B19312="","",INT(A19312))</f>
        <v/>
      </c>
      <c r="D19312">
        <f>IF(B19312="","",HOUR(A19312))</f>
        <v/>
      </c>
      <c r="E19312">
        <f>IF(B19312="","",IF(INPUT!$I$1="","",IF(C19312&lt;(INT(INPUT!$I$1)-INPUT!$I$2),"Off Meds",IF(C19312&lt;=(INT(INPUT!$I$1)+INPUT!$I$2),"Washout","On Meds"))))</f>
        <v/>
      </c>
      <c r="F19312">
        <f>IF(B19312="","",1.509*(LN(B19312)^1.084-5.381))</f>
        <v/>
      </c>
      <c r="G19312">
        <f>IF(F19312="","",IF(F19312&lt;0,10*F19312^2,0))</f>
        <v/>
      </c>
      <c r="H19312">
        <f>IF(F19312="","",IF(F19312&gt;0,10*F19312^2,0))</f>
        <v/>
      </c>
    </row>
    <row r="19313">
      <c r="A19313">
        <f>Input!A19313</f>
        <v/>
      </c>
      <c r="B19313">
        <f>IF(ISNUMBER(Input!B19313),IF(AND(Input!B19313&gt;=20,Input!B19313&lt;=700),Input!B19313,""),"")</f>
        <v/>
      </c>
      <c r="C19313">
        <f>IF(B19313="","",INT(A19313))</f>
        <v/>
      </c>
      <c r="D19313">
        <f>IF(B19313="","",HOUR(A19313))</f>
        <v/>
      </c>
      <c r="E19313">
        <f>IF(B19313="","",IF(INPUT!$I$1="","",IF(C19313&lt;(INT(INPUT!$I$1)-INPUT!$I$2),"Off Meds",IF(C19313&lt;=(INT(INPUT!$I$1)+INPUT!$I$2),"Washout","On Meds"))))</f>
        <v/>
      </c>
      <c r="F19313">
        <f>IF(B19313="","",1.509*(LN(B19313)^1.084-5.381))</f>
        <v/>
      </c>
      <c r="G19313">
        <f>IF(F19313="","",IF(F19313&lt;0,10*F19313^2,0))</f>
        <v/>
      </c>
      <c r="H19313">
        <f>IF(F19313="","",IF(F19313&gt;0,10*F19313^2,0))</f>
        <v/>
      </c>
    </row>
    <row r="19314">
      <c r="A19314">
        <f>Input!A19314</f>
        <v/>
      </c>
      <c r="B19314">
        <f>IF(ISNUMBER(Input!B19314),IF(AND(Input!B19314&gt;=20,Input!B19314&lt;=700),Input!B19314,""),"")</f>
        <v/>
      </c>
      <c r="C19314">
        <f>IF(B19314="","",INT(A19314))</f>
        <v/>
      </c>
      <c r="D19314">
        <f>IF(B19314="","",HOUR(A19314))</f>
        <v/>
      </c>
      <c r="E19314">
        <f>IF(B19314="","",IF(INPUT!$I$1="","",IF(C19314&lt;(INT(INPUT!$I$1)-INPUT!$I$2),"Off Meds",IF(C19314&lt;=(INT(INPUT!$I$1)+INPUT!$I$2),"Washout","On Meds"))))</f>
        <v/>
      </c>
      <c r="F19314">
        <f>IF(B19314="","",1.509*(LN(B19314)^1.084-5.381))</f>
        <v/>
      </c>
      <c r="G19314">
        <f>IF(F19314="","",IF(F19314&lt;0,10*F19314^2,0))</f>
        <v/>
      </c>
      <c r="H19314">
        <f>IF(F19314="","",IF(F19314&gt;0,10*F19314^2,0))</f>
        <v/>
      </c>
    </row>
    <row r="19315">
      <c r="A19315">
        <f>Input!A19315</f>
        <v/>
      </c>
      <c r="B19315">
        <f>IF(ISNUMBER(Input!B19315),IF(AND(Input!B19315&gt;=20,Input!B19315&lt;=700),Input!B19315,""),"")</f>
        <v/>
      </c>
      <c r="C19315">
        <f>IF(B19315="","",INT(A19315))</f>
        <v/>
      </c>
      <c r="D19315">
        <f>IF(B19315="","",HOUR(A19315))</f>
        <v/>
      </c>
      <c r="E19315">
        <f>IF(B19315="","",IF(INPUT!$I$1="","",IF(C19315&lt;(INT(INPUT!$I$1)-INPUT!$I$2),"Off Meds",IF(C19315&lt;=(INT(INPUT!$I$1)+INPUT!$I$2),"Washout","On Meds"))))</f>
        <v/>
      </c>
      <c r="F19315">
        <f>IF(B19315="","",1.509*(LN(B19315)^1.084-5.381))</f>
        <v/>
      </c>
      <c r="G19315">
        <f>IF(F19315="","",IF(F19315&lt;0,10*F19315^2,0))</f>
        <v/>
      </c>
      <c r="H19315">
        <f>IF(F19315="","",IF(F19315&gt;0,10*F19315^2,0))</f>
        <v/>
      </c>
    </row>
    <row r="19316">
      <c r="A19316">
        <f>Input!A19316</f>
        <v/>
      </c>
      <c r="B19316">
        <f>IF(ISNUMBER(Input!B19316),IF(AND(Input!B19316&gt;=20,Input!B19316&lt;=700),Input!B19316,""),"")</f>
        <v/>
      </c>
      <c r="C19316">
        <f>IF(B19316="","",INT(A19316))</f>
        <v/>
      </c>
      <c r="D19316">
        <f>IF(B19316="","",HOUR(A19316))</f>
        <v/>
      </c>
      <c r="E19316">
        <f>IF(B19316="","",IF(INPUT!$I$1="","",IF(C19316&lt;(INT(INPUT!$I$1)-INPUT!$I$2),"Off Meds",IF(C19316&lt;=(INT(INPUT!$I$1)+INPUT!$I$2),"Washout","On Meds"))))</f>
        <v/>
      </c>
      <c r="F19316">
        <f>IF(B19316="","",1.509*(LN(B19316)^1.084-5.381))</f>
        <v/>
      </c>
      <c r="G19316">
        <f>IF(F19316="","",IF(F19316&lt;0,10*F19316^2,0))</f>
        <v/>
      </c>
      <c r="H19316">
        <f>IF(F19316="","",IF(F19316&gt;0,10*F19316^2,0))</f>
        <v/>
      </c>
    </row>
    <row r="19317">
      <c r="A19317">
        <f>Input!A19317</f>
        <v/>
      </c>
      <c r="B19317">
        <f>IF(ISNUMBER(Input!B19317),IF(AND(Input!B19317&gt;=20,Input!B19317&lt;=700),Input!B19317,""),"")</f>
        <v/>
      </c>
      <c r="C19317">
        <f>IF(B19317="","",INT(A19317))</f>
        <v/>
      </c>
      <c r="D19317">
        <f>IF(B19317="","",HOUR(A19317))</f>
        <v/>
      </c>
      <c r="E19317">
        <f>IF(B19317="","",IF(INPUT!$I$1="","",IF(C19317&lt;(INT(INPUT!$I$1)-INPUT!$I$2),"Off Meds",IF(C19317&lt;=(INT(INPUT!$I$1)+INPUT!$I$2),"Washout","On Meds"))))</f>
        <v/>
      </c>
      <c r="F19317">
        <f>IF(B19317="","",1.509*(LN(B19317)^1.084-5.381))</f>
        <v/>
      </c>
      <c r="G19317">
        <f>IF(F19317="","",IF(F19317&lt;0,10*F19317^2,0))</f>
        <v/>
      </c>
      <c r="H19317">
        <f>IF(F19317="","",IF(F19317&gt;0,10*F19317^2,0))</f>
        <v/>
      </c>
    </row>
    <row r="19318">
      <c r="A19318">
        <f>Input!A19318</f>
        <v/>
      </c>
      <c r="B19318">
        <f>IF(ISNUMBER(Input!B19318),IF(AND(Input!B19318&gt;=20,Input!B19318&lt;=700),Input!B19318,""),"")</f>
        <v/>
      </c>
      <c r="C19318">
        <f>IF(B19318="","",INT(A19318))</f>
        <v/>
      </c>
      <c r="D19318">
        <f>IF(B19318="","",HOUR(A19318))</f>
        <v/>
      </c>
      <c r="E19318">
        <f>IF(B19318="","",IF(INPUT!$I$1="","",IF(C19318&lt;(INT(INPUT!$I$1)-INPUT!$I$2),"Off Meds",IF(C19318&lt;=(INT(INPUT!$I$1)+INPUT!$I$2),"Washout","On Meds"))))</f>
        <v/>
      </c>
      <c r="F19318">
        <f>IF(B19318="","",1.509*(LN(B19318)^1.084-5.381))</f>
        <v/>
      </c>
      <c r="G19318">
        <f>IF(F19318="","",IF(F19318&lt;0,10*F19318^2,0))</f>
        <v/>
      </c>
      <c r="H19318">
        <f>IF(F19318="","",IF(F19318&gt;0,10*F19318^2,0))</f>
        <v/>
      </c>
    </row>
    <row r="19319">
      <c r="A19319">
        <f>Input!A19319</f>
        <v/>
      </c>
      <c r="B19319">
        <f>IF(ISNUMBER(Input!B19319),IF(AND(Input!B19319&gt;=20,Input!B19319&lt;=700),Input!B19319,""),"")</f>
        <v/>
      </c>
      <c r="C19319">
        <f>IF(B19319="","",INT(A19319))</f>
        <v/>
      </c>
      <c r="D19319">
        <f>IF(B19319="","",HOUR(A19319))</f>
        <v/>
      </c>
      <c r="E19319">
        <f>IF(B19319="","",IF(INPUT!$I$1="","",IF(C19319&lt;(INT(INPUT!$I$1)-INPUT!$I$2),"Off Meds",IF(C19319&lt;=(INT(INPUT!$I$1)+INPUT!$I$2),"Washout","On Meds"))))</f>
        <v/>
      </c>
      <c r="F19319">
        <f>IF(B19319="","",1.509*(LN(B19319)^1.084-5.381))</f>
        <v/>
      </c>
      <c r="G19319">
        <f>IF(F19319="","",IF(F19319&lt;0,10*F19319^2,0))</f>
        <v/>
      </c>
      <c r="H19319">
        <f>IF(F19319="","",IF(F19319&gt;0,10*F19319^2,0))</f>
        <v/>
      </c>
    </row>
    <row r="19320">
      <c r="A19320">
        <f>Input!A19320</f>
        <v/>
      </c>
      <c r="B19320">
        <f>IF(ISNUMBER(Input!B19320),IF(AND(Input!B19320&gt;=20,Input!B19320&lt;=700),Input!B19320,""),"")</f>
        <v/>
      </c>
      <c r="C19320">
        <f>IF(B19320="","",INT(A19320))</f>
        <v/>
      </c>
      <c r="D19320">
        <f>IF(B19320="","",HOUR(A19320))</f>
        <v/>
      </c>
      <c r="E19320">
        <f>IF(B19320="","",IF(INPUT!$I$1="","",IF(C19320&lt;(INT(INPUT!$I$1)-INPUT!$I$2),"Off Meds",IF(C19320&lt;=(INT(INPUT!$I$1)+INPUT!$I$2),"Washout","On Meds"))))</f>
        <v/>
      </c>
      <c r="F19320">
        <f>IF(B19320="","",1.509*(LN(B19320)^1.084-5.381))</f>
        <v/>
      </c>
      <c r="G19320">
        <f>IF(F19320="","",IF(F19320&lt;0,10*F19320^2,0))</f>
        <v/>
      </c>
      <c r="H19320">
        <f>IF(F19320="","",IF(F19320&gt;0,10*F19320^2,0))</f>
        <v/>
      </c>
    </row>
    <row r="19321">
      <c r="A19321">
        <f>Input!A19321</f>
        <v/>
      </c>
      <c r="B19321">
        <f>IF(ISNUMBER(Input!B19321),IF(AND(Input!B19321&gt;=20,Input!B19321&lt;=700),Input!B19321,""),"")</f>
        <v/>
      </c>
      <c r="C19321">
        <f>IF(B19321="","",INT(A19321))</f>
        <v/>
      </c>
      <c r="D19321">
        <f>IF(B19321="","",HOUR(A19321))</f>
        <v/>
      </c>
      <c r="E19321">
        <f>IF(B19321="","",IF(INPUT!$I$1="","",IF(C19321&lt;(INT(INPUT!$I$1)-INPUT!$I$2),"Off Meds",IF(C19321&lt;=(INT(INPUT!$I$1)+INPUT!$I$2),"Washout","On Meds"))))</f>
        <v/>
      </c>
      <c r="F19321">
        <f>IF(B19321="","",1.509*(LN(B19321)^1.084-5.381))</f>
        <v/>
      </c>
      <c r="G19321">
        <f>IF(F19321="","",IF(F19321&lt;0,10*F19321^2,0))</f>
        <v/>
      </c>
      <c r="H19321">
        <f>IF(F19321="","",IF(F19321&gt;0,10*F19321^2,0))</f>
        <v/>
      </c>
    </row>
    <row r="19322">
      <c r="A19322">
        <f>Input!A19322</f>
        <v/>
      </c>
      <c r="B19322">
        <f>IF(ISNUMBER(Input!B19322),IF(AND(Input!B19322&gt;=20,Input!B19322&lt;=700),Input!B19322,""),"")</f>
        <v/>
      </c>
      <c r="C19322">
        <f>IF(B19322="","",INT(A19322))</f>
        <v/>
      </c>
      <c r="D19322">
        <f>IF(B19322="","",HOUR(A19322))</f>
        <v/>
      </c>
      <c r="E19322">
        <f>IF(B19322="","",IF(INPUT!$I$1="","",IF(C19322&lt;(INT(INPUT!$I$1)-INPUT!$I$2),"Off Meds",IF(C19322&lt;=(INT(INPUT!$I$1)+INPUT!$I$2),"Washout","On Meds"))))</f>
        <v/>
      </c>
      <c r="F19322">
        <f>IF(B19322="","",1.509*(LN(B19322)^1.084-5.381))</f>
        <v/>
      </c>
      <c r="G19322">
        <f>IF(F19322="","",IF(F19322&lt;0,10*F19322^2,0))</f>
        <v/>
      </c>
      <c r="H19322">
        <f>IF(F19322="","",IF(F19322&gt;0,10*F19322^2,0))</f>
        <v/>
      </c>
    </row>
    <row r="19323">
      <c r="A19323">
        <f>Input!A19323</f>
        <v/>
      </c>
      <c r="B19323">
        <f>IF(ISNUMBER(Input!B19323),IF(AND(Input!B19323&gt;=20,Input!B19323&lt;=700),Input!B19323,""),"")</f>
        <v/>
      </c>
      <c r="C19323">
        <f>IF(B19323="","",INT(A19323))</f>
        <v/>
      </c>
      <c r="D19323">
        <f>IF(B19323="","",HOUR(A19323))</f>
        <v/>
      </c>
      <c r="E19323">
        <f>IF(B19323="","",IF(INPUT!$I$1="","",IF(C19323&lt;(INT(INPUT!$I$1)-INPUT!$I$2),"Off Meds",IF(C19323&lt;=(INT(INPUT!$I$1)+INPUT!$I$2),"Washout","On Meds"))))</f>
        <v/>
      </c>
      <c r="F19323">
        <f>IF(B19323="","",1.509*(LN(B19323)^1.084-5.381))</f>
        <v/>
      </c>
      <c r="G19323">
        <f>IF(F19323="","",IF(F19323&lt;0,10*F19323^2,0))</f>
        <v/>
      </c>
      <c r="H19323">
        <f>IF(F19323="","",IF(F19323&gt;0,10*F19323^2,0))</f>
        <v/>
      </c>
    </row>
    <row r="19324">
      <c r="A19324">
        <f>Input!A19324</f>
        <v/>
      </c>
      <c r="B19324">
        <f>IF(ISNUMBER(Input!B19324),IF(AND(Input!B19324&gt;=20,Input!B19324&lt;=700),Input!B19324,""),"")</f>
        <v/>
      </c>
      <c r="C19324">
        <f>IF(B19324="","",INT(A19324))</f>
        <v/>
      </c>
      <c r="D19324">
        <f>IF(B19324="","",HOUR(A19324))</f>
        <v/>
      </c>
      <c r="E19324">
        <f>IF(B19324="","",IF(INPUT!$I$1="","",IF(C19324&lt;(INT(INPUT!$I$1)-INPUT!$I$2),"Off Meds",IF(C19324&lt;=(INT(INPUT!$I$1)+INPUT!$I$2),"Washout","On Meds"))))</f>
        <v/>
      </c>
      <c r="F19324">
        <f>IF(B19324="","",1.509*(LN(B19324)^1.084-5.381))</f>
        <v/>
      </c>
      <c r="G19324">
        <f>IF(F19324="","",IF(F19324&lt;0,10*F19324^2,0))</f>
        <v/>
      </c>
      <c r="H19324">
        <f>IF(F19324="","",IF(F19324&gt;0,10*F19324^2,0))</f>
        <v/>
      </c>
    </row>
    <row r="19325">
      <c r="A19325">
        <f>Input!A19325</f>
        <v/>
      </c>
      <c r="B19325">
        <f>IF(ISNUMBER(Input!B19325),IF(AND(Input!B19325&gt;=20,Input!B19325&lt;=700),Input!B19325,""),"")</f>
        <v/>
      </c>
      <c r="C19325">
        <f>IF(B19325="","",INT(A19325))</f>
        <v/>
      </c>
      <c r="D19325">
        <f>IF(B19325="","",HOUR(A19325))</f>
        <v/>
      </c>
      <c r="E19325">
        <f>IF(B19325="","",IF(INPUT!$I$1="","",IF(C19325&lt;(INT(INPUT!$I$1)-INPUT!$I$2),"Off Meds",IF(C19325&lt;=(INT(INPUT!$I$1)+INPUT!$I$2),"Washout","On Meds"))))</f>
        <v/>
      </c>
      <c r="F19325">
        <f>IF(B19325="","",1.509*(LN(B19325)^1.084-5.381))</f>
        <v/>
      </c>
      <c r="G19325">
        <f>IF(F19325="","",IF(F19325&lt;0,10*F19325^2,0))</f>
        <v/>
      </c>
      <c r="H19325">
        <f>IF(F19325="","",IF(F19325&gt;0,10*F19325^2,0))</f>
        <v/>
      </c>
    </row>
    <row r="19326">
      <c r="A19326">
        <f>Input!A19326</f>
        <v/>
      </c>
      <c r="B19326">
        <f>IF(ISNUMBER(Input!B19326),IF(AND(Input!B19326&gt;=20,Input!B19326&lt;=700),Input!B19326,""),"")</f>
        <v/>
      </c>
      <c r="C19326">
        <f>IF(B19326="","",INT(A19326))</f>
        <v/>
      </c>
      <c r="D19326">
        <f>IF(B19326="","",HOUR(A19326))</f>
        <v/>
      </c>
      <c r="E19326">
        <f>IF(B19326="","",IF(INPUT!$I$1="","",IF(C19326&lt;(INT(INPUT!$I$1)-INPUT!$I$2),"Off Meds",IF(C19326&lt;=(INT(INPUT!$I$1)+INPUT!$I$2),"Washout","On Meds"))))</f>
        <v/>
      </c>
      <c r="F19326">
        <f>IF(B19326="","",1.509*(LN(B19326)^1.084-5.381))</f>
        <v/>
      </c>
      <c r="G19326">
        <f>IF(F19326="","",IF(F19326&lt;0,10*F19326^2,0))</f>
        <v/>
      </c>
      <c r="H19326">
        <f>IF(F19326="","",IF(F19326&gt;0,10*F19326^2,0))</f>
        <v/>
      </c>
    </row>
    <row r="19327">
      <c r="A19327">
        <f>Input!A19327</f>
        <v/>
      </c>
      <c r="B19327">
        <f>IF(ISNUMBER(Input!B19327),IF(AND(Input!B19327&gt;=20,Input!B19327&lt;=700),Input!B19327,""),"")</f>
        <v/>
      </c>
      <c r="C19327">
        <f>IF(B19327="","",INT(A19327))</f>
        <v/>
      </c>
      <c r="D19327">
        <f>IF(B19327="","",HOUR(A19327))</f>
        <v/>
      </c>
      <c r="E19327">
        <f>IF(B19327="","",IF(INPUT!$I$1="","",IF(C19327&lt;(INT(INPUT!$I$1)-INPUT!$I$2),"Off Meds",IF(C19327&lt;=(INT(INPUT!$I$1)+INPUT!$I$2),"Washout","On Meds"))))</f>
        <v/>
      </c>
      <c r="F19327">
        <f>IF(B19327="","",1.509*(LN(B19327)^1.084-5.381))</f>
        <v/>
      </c>
      <c r="G19327">
        <f>IF(F19327="","",IF(F19327&lt;0,10*F19327^2,0))</f>
        <v/>
      </c>
      <c r="H19327">
        <f>IF(F19327="","",IF(F19327&gt;0,10*F19327^2,0))</f>
        <v/>
      </c>
    </row>
    <row r="19328">
      <c r="A19328">
        <f>Input!A19328</f>
        <v/>
      </c>
      <c r="B19328">
        <f>IF(ISNUMBER(Input!B19328),IF(AND(Input!B19328&gt;=20,Input!B19328&lt;=700),Input!B19328,""),"")</f>
        <v/>
      </c>
      <c r="C19328">
        <f>IF(B19328="","",INT(A19328))</f>
        <v/>
      </c>
      <c r="D19328">
        <f>IF(B19328="","",HOUR(A19328))</f>
        <v/>
      </c>
      <c r="E19328">
        <f>IF(B19328="","",IF(INPUT!$I$1="","",IF(C19328&lt;(INT(INPUT!$I$1)-INPUT!$I$2),"Off Meds",IF(C19328&lt;=(INT(INPUT!$I$1)+INPUT!$I$2),"Washout","On Meds"))))</f>
        <v/>
      </c>
      <c r="F19328">
        <f>IF(B19328="","",1.509*(LN(B19328)^1.084-5.381))</f>
        <v/>
      </c>
      <c r="G19328">
        <f>IF(F19328="","",IF(F19328&lt;0,10*F19328^2,0))</f>
        <v/>
      </c>
      <c r="H19328">
        <f>IF(F19328="","",IF(F19328&gt;0,10*F19328^2,0))</f>
        <v/>
      </c>
    </row>
    <row r="19329">
      <c r="A19329">
        <f>Input!A19329</f>
        <v/>
      </c>
      <c r="B19329">
        <f>IF(ISNUMBER(Input!B19329),IF(AND(Input!B19329&gt;=20,Input!B19329&lt;=700),Input!B19329,""),"")</f>
        <v/>
      </c>
      <c r="C19329">
        <f>IF(B19329="","",INT(A19329))</f>
        <v/>
      </c>
      <c r="D19329">
        <f>IF(B19329="","",HOUR(A19329))</f>
        <v/>
      </c>
      <c r="E19329">
        <f>IF(B19329="","",IF(INPUT!$I$1="","",IF(C19329&lt;(INT(INPUT!$I$1)-INPUT!$I$2),"Off Meds",IF(C19329&lt;=(INT(INPUT!$I$1)+INPUT!$I$2),"Washout","On Meds"))))</f>
        <v/>
      </c>
      <c r="F19329">
        <f>IF(B19329="","",1.509*(LN(B19329)^1.084-5.381))</f>
        <v/>
      </c>
      <c r="G19329">
        <f>IF(F19329="","",IF(F19329&lt;0,10*F19329^2,0))</f>
        <v/>
      </c>
      <c r="H19329">
        <f>IF(F19329="","",IF(F19329&gt;0,10*F19329^2,0))</f>
        <v/>
      </c>
    </row>
    <row r="19330">
      <c r="A19330">
        <f>Input!A19330</f>
        <v/>
      </c>
      <c r="B19330">
        <f>IF(ISNUMBER(Input!B19330),IF(AND(Input!B19330&gt;=20,Input!B19330&lt;=700),Input!B19330,""),"")</f>
        <v/>
      </c>
      <c r="C19330">
        <f>IF(B19330="","",INT(A19330))</f>
        <v/>
      </c>
      <c r="D19330">
        <f>IF(B19330="","",HOUR(A19330))</f>
        <v/>
      </c>
      <c r="E19330">
        <f>IF(B19330="","",IF(INPUT!$I$1="","",IF(C19330&lt;(INT(INPUT!$I$1)-INPUT!$I$2),"Off Meds",IF(C19330&lt;=(INT(INPUT!$I$1)+INPUT!$I$2),"Washout","On Meds"))))</f>
        <v/>
      </c>
      <c r="F19330">
        <f>IF(B19330="","",1.509*(LN(B19330)^1.084-5.381))</f>
        <v/>
      </c>
      <c r="G19330">
        <f>IF(F19330="","",IF(F19330&lt;0,10*F19330^2,0))</f>
        <v/>
      </c>
      <c r="H19330">
        <f>IF(F19330="","",IF(F19330&gt;0,10*F19330^2,0))</f>
        <v/>
      </c>
    </row>
    <row r="19331">
      <c r="A19331">
        <f>Input!A19331</f>
        <v/>
      </c>
      <c r="B19331">
        <f>IF(ISNUMBER(Input!B19331),IF(AND(Input!B19331&gt;=20,Input!B19331&lt;=700),Input!B19331,""),"")</f>
        <v/>
      </c>
      <c r="C19331">
        <f>IF(B19331="","",INT(A19331))</f>
        <v/>
      </c>
      <c r="D19331">
        <f>IF(B19331="","",HOUR(A19331))</f>
        <v/>
      </c>
      <c r="E19331">
        <f>IF(B19331="","",IF(INPUT!$I$1="","",IF(C19331&lt;(INT(INPUT!$I$1)-INPUT!$I$2),"Off Meds",IF(C19331&lt;=(INT(INPUT!$I$1)+INPUT!$I$2),"Washout","On Meds"))))</f>
        <v/>
      </c>
      <c r="F19331">
        <f>IF(B19331="","",1.509*(LN(B19331)^1.084-5.381))</f>
        <v/>
      </c>
      <c r="G19331">
        <f>IF(F19331="","",IF(F19331&lt;0,10*F19331^2,0))</f>
        <v/>
      </c>
      <c r="H19331">
        <f>IF(F19331="","",IF(F19331&gt;0,10*F19331^2,0))</f>
        <v/>
      </c>
    </row>
    <row r="19332">
      <c r="A19332">
        <f>Input!A19332</f>
        <v/>
      </c>
      <c r="B19332">
        <f>IF(ISNUMBER(Input!B19332),IF(AND(Input!B19332&gt;=20,Input!B19332&lt;=700),Input!B19332,""),"")</f>
        <v/>
      </c>
      <c r="C19332">
        <f>IF(B19332="","",INT(A19332))</f>
        <v/>
      </c>
      <c r="D19332">
        <f>IF(B19332="","",HOUR(A19332))</f>
        <v/>
      </c>
      <c r="E19332">
        <f>IF(B19332="","",IF(INPUT!$I$1="","",IF(C19332&lt;(INT(INPUT!$I$1)-INPUT!$I$2),"Off Meds",IF(C19332&lt;=(INT(INPUT!$I$1)+INPUT!$I$2),"Washout","On Meds"))))</f>
        <v/>
      </c>
      <c r="F19332">
        <f>IF(B19332="","",1.509*(LN(B19332)^1.084-5.381))</f>
        <v/>
      </c>
      <c r="G19332">
        <f>IF(F19332="","",IF(F19332&lt;0,10*F19332^2,0))</f>
        <v/>
      </c>
      <c r="H19332">
        <f>IF(F19332="","",IF(F19332&gt;0,10*F19332^2,0))</f>
        <v/>
      </c>
    </row>
    <row r="19333">
      <c r="A19333">
        <f>Input!A19333</f>
        <v/>
      </c>
      <c r="B19333">
        <f>IF(ISNUMBER(Input!B19333),IF(AND(Input!B19333&gt;=20,Input!B19333&lt;=700),Input!B19333,""),"")</f>
        <v/>
      </c>
      <c r="C19333">
        <f>IF(B19333="","",INT(A19333))</f>
        <v/>
      </c>
      <c r="D19333">
        <f>IF(B19333="","",HOUR(A19333))</f>
        <v/>
      </c>
      <c r="E19333">
        <f>IF(B19333="","",IF(INPUT!$I$1="","",IF(C19333&lt;(INT(INPUT!$I$1)-INPUT!$I$2),"Off Meds",IF(C19333&lt;=(INT(INPUT!$I$1)+INPUT!$I$2),"Washout","On Meds"))))</f>
        <v/>
      </c>
      <c r="F19333">
        <f>IF(B19333="","",1.509*(LN(B19333)^1.084-5.381))</f>
        <v/>
      </c>
      <c r="G19333">
        <f>IF(F19333="","",IF(F19333&lt;0,10*F19333^2,0))</f>
        <v/>
      </c>
      <c r="H19333">
        <f>IF(F19333="","",IF(F19333&gt;0,10*F19333^2,0))</f>
        <v/>
      </c>
    </row>
    <row r="19334">
      <c r="A19334">
        <f>Input!A19334</f>
        <v/>
      </c>
      <c r="B19334">
        <f>IF(ISNUMBER(Input!B19334),IF(AND(Input!B19334&gt;=20,Input!B19334&lt;=700),Input!B19334,""),"")</f>
        <v/>
      </c>
      <c r="C19334">
        <f>IF(B19334="","",INT(A19334))</f>
        <v/>
      </c>
      <c r="D19334">
        <f>IF(B19334="","",HOUR(A19334))</f>
        <v/>
      </c>
      <c r="E19334">
        <f>IF(B19334="","",IF(INPUT!$I$1="","",IF(C19334&lt;(INT(INPUT!$I$1)-INPUT!$I$2),"Off Meds",IF(C19334&lt;=(INT(INPUT!$I$1)+INPUT!$I$2),"Washout","On Meds"))))</f>
        <v/>
      </c>
      <c r="F19334">
        <f>IF(B19334="","",1.509*(LN(B19334)^1.084-5.381))</f>
        <v/>
      </c>
      <c r="G19334">
        <f>IF(F19334="","",IF(F19334&lt;0,10*F19334^2,0))</f>
        <v/>
      </c>
      <c r="H19334">
        <f>IF(F19334="","",IF(F19334&gt;0,10*F19334^2,0))</f>
        <v/>
      </c>
    </row>
    <row r="19335">
      <c r="A19335">
        <f>Input!A19335</f>
        <v/>
      </c>
      <c r="B19335">
        <f>IF(ISNUMBER(Input!B19335),IF(AND(Input!B19335&gt;=20,Input!B19335&lt;=700),Input!B19335,""),"")</f>
        <v/>
      </c>
      <c r="C19335">
        <f>IF(B19335="","",INT(A19335))</f>
        <v/>
      </c>
      <c r="D19335">
        <f>IF(B19335="","",HOUR(A19335))</f>
        <v/>
      </c>
      <c r="E19335">
        <f>IF(B19335="","",IF(INPUT!$I$1="","",IF(C19335&lt;(INT(INPUT!$I$1)-INPUT!$I$2),"Off Meds",IF(C19335&lt;=(INT(INPUT!$I$1)+INPUT!$I$2),"Washout","On Meds"))))</f>
        <v/>
      </c>
      <c r="F19335">
        <f>IF(B19335="","",1.509*(LN(B19335)^1.084-5.381))</f>
        <v/>
      </c>
      <c r="G19335">
        <f>IF(F19335="","",IF(F19335&lt;0,10*F19335^2,0))</f>
        <v/>
      </c>
      <c r="H19335">
        <f>IF(F19335="","",IF(F19335&gt;0,10*F19335^2,0))</f>
        <v/>
      </c>
    </row>
    <row r="19336">
      <c r="A19336">
        <f>Input!A19336</f>
        <v/>
      </c>
      <c r="B19336">
        <f>IF(ISNUMBER(Input!B19336),IF(AND(Input!B19336&gt;=20,Input!B19336&lt;=700),Input!B19336,""),"")</f>
        <v/>
      </c>
      <c r="C19336">
        <f>IF(B19336="","",INT(A19336))</f>
        <v/>
      </c>
      <c r="D19336">
        <f>IF(B19336="","",HOUR(A19336))</f>
        <v/>
      </c>
      <c r="E19336">
        <f>IF(B19336="","",IF(INPUT!$I$1="","",IF(C19336&lt;(INT(INPUT!$I$1)-INPUT!$I$2),"Off Meds",IF(C19336&lt;=(INT(INPUT!$I$1)+INPUT!$I$2),"Washout","On Meds"))))</f>
        <v/>
      </c>
      <c r="F19336">
        <f>IF(B19336="","",1.509*(LN(B19336)^1.084-5.381))</f>
        <v/>
      </c>
      <c r="G19336">
        <f>IF(F19336="","",IF(F19336&lt;0,10*F19336^2,0))</f>
        <v/>
      </c>
      <c r="H19336">
        <f>IF(F19336="","",IF(F19336&gt;0,10*F19336^2,0))</f>
        <v/>
      </c>
    </row>
    <row r="19337">
      <c r="A19337">
        <f>Input!A19337</f>
        <v/>
      </c>
      <c r="B19337">
        <f>IF(ISNUMBER(Input!B19337),IF(AND(Input!B19337&gt;=20,Input!B19337&lt;=700),Input!B19337,""),"")</f>
        <v/>
      </c>
      <c r="C19337">
        <f>IF(B19337="","",INT(A19337))</f>
        <v/>
      </c>
      <c r="D19337">
        <f>IF(B19337="","",HOUR(A19337))</f>
        <v/>
      </c>
      <c r="E19337">
        <f>IF(B19337="","",IF(INPUT!$I$1="","",IF(C19337&lt;(INT(INPUT!$I$1)-INPUT!$I$2),"Off Meds",IF(C19337&lt;=(INT(INPUT!$I$1)+INPUT!$I$2),"Washout","On Meds"))))</f>
        <v/>
      </c>
      <c r="F19337">
        <f>IF(B19337="","",1.509*(LN(B19337)^1.084-5.381))</f>
        <v/>
      </c>
      <c r="G19337">
        <f>IF(F19337="","",IF(F19337&lt;0,10*F19337^2,0))</f>
        <v/>
      </c>
      <c r="H19337">
        <f>IF(F19337="","",IF(F19337&gt;0,10*F19337^2,0))</f>
        <v/>
      </c>
    </row>
    <row r="19338">
      <c r="A19338">
        <f>Input!A19338</f>
        <v/>
      </c>
      <c r="B19338">
        <f>IF(ISNUMBER(Input!B19338),IF(AND(Input!B19338&gt;=20,Input!B19338&lt;=700),Input!B19338,""),"")</f>
        <v/>
      </c>
      <c r="C19338">
        <f>IF(B19338="","",INT(A19338))</f>
        <v/>
      </c>
      <c r="D19338">
        <f>IF(B19338="","",HOUR(A19338))</f>
        <v/>
      </c>
      <c r="E19338">
        <f>IF(B19338="","",IF(INPUT!$I$1="","",IF(C19338&lt;(INT(INPUT!$I$1)-INPUT!$I$2),"Off Meds",IF(C19338&lt;=(INT(INPUT!$I$1)+INPUT!$I$2),"Washout","On Meds"))))</f>
        <v/>
      </c>
      <c r="F19338">
        <f>IF(B19338="","",1.509*(LN(B19338)^1.084-5.381))</f>
        <v/>
      </c>
      <c r="G19338">
        <f>IF(F19338="","",IF(F19338&lt;0,10*F19338^2,0))</f>
        <v/>
      </c>
      <c r="H19338">
        <f>IF(F19338="","",IF(F19338&gt;0,10*F19338^2,0))</f>
        <v/>
      </c>
    </row>
    <row r="19339">
      <c r="A19339">
        <f>Input!A19339</f>
        <v/>
      </c>
      <c r="B19339">
        <f>IF(ISNUMBER(Input!B19339),IF(AND(Input!B19339&gt;=20,Input!B19339&lt;=700),Input!B19339,""),"")</f>
        <v/>
      </c>
      <c r="C19339">
        <f>IF(B19339="","",INT(A19339))</f>
        <v/>
      </c>
      <c r="D19339">
        <f>IF(B19339="","",HOUR(A19339))</f>
        <v/>
      </c>
      <c r="E19339">
        <f>IF(B19339="","",IF(INPUT!$I$1="","",IF(C19339&lt;(INT(INPUT!$I$1)-INPUT!$I$2),"Off Meds",IF(C19339&lt;=(INT(INPUT!$I$1)+INPUT!$I$2),"Washout","On Meds"))))</f>
        <v/>
      </c>
      <c r="F19339">
        <f>IF(B19339="","",1.509*(LN(B19339)^1.084-5.381))</f>
        <v/>
      </c>
      <c r="G19339">
        <f>IF(F19339="","",IF(F19339&lt;0,10*F19339^2,0))</f>
        <v/>
      </c>
      <c r="H19339">
        <f>IF(F19339="","",IF(F19339&gt;0,10*F19339^2,0))</f>
        <v/>
      </c>
    </row>
    <row r="19340">
      <c r="A19340">
        <f>Input!A19340</f>
        <v/>
      </c>
      <c r="B19340">
        <f>IF(ISNUMBER(Input!B19340),IF(AND(Input!B19340&gt;=20,Input!B19340&lt;=700),Input!B19340,""),"")</f>
        <v/>
      </c>
      <c r="C19340">
        <f>IF(B19340="","",INT(A19340))</f>
        <v/>
      </c>
      <c r="D19340">
        <f>IF(B19340="","",HOUR(A19340))</f>
        <v/>
      </c>
      <c r="E19340">
        <f>IF(B19340="","",IF(INPUT!$I$1="","",IF(C19340&lt;(INT(INPUT!$I$1)-INPUT!$I$2),"Off Meds",IF(C19340&lt;=(INT(INPUT!$I$1)+INPUT!$I$2),"Washout","On Meds"))))</f>
        <v/>
      </c>
      <c r="F19340">
        <f>IF(B19340="","",1.509*(LN(B19340)^1.084-5.381))</f>
        <v/>
      </c>
      <c r="G19340">
        <f>IF(F19340="","",IF(F19340&lt;0,10*F19340^2,0))</f>
        <v/>
      </c>
      <c r="H19340">
        <f>IF(F19340="","",IF(F19340&gt;0,10*F19340^2,0))</f>
        <v/>
      </c>
    </row>
    <row r="19341">
      <c r="A19341">
        <f>Input!A19341</f>
        <v/>
      </c>
      <c r="B19341">
        <f>IF(ISNUMBER(Input!B19341),IF(AND(Input!B19341&gt;=20,Input!B19341&lt;=700),Input!B19341,""),"")</f>
        <v/>
      </c>
      <c r="C19341">
        <f>IF(B19341="","",INT(A19341))</f>
        <v/>
      </c>
      <c r="D19341">
        <f>IF(B19341="","",HOUR(A19341))</f>
        <v/>
      </c>
      <c r="E19341">
        <f>IF(B19341="","",IF(INPUT!$I$1="","",IF(C19341&lt;(INT(INPUT!$I$1)-INPUT!$I$2),"Off Meds",IF(C19341&lt;=(INT(INPUT!$I$1)+INPUT!$I$2),"Washout","On Meds"))))</f>
        <v/>
      </c>
      <c r="F19341">
        <f>IF(B19341="","",1.509*(LN(B19341)^1.084-5.381))</f>
        <v/>
      </c>
      <c r="G19341">
        <f>IF(F19341="","",IF(F19341&lt;0,10*F19341^2,0))</f>
        <v/>
      </c>
      <c r="H19341">
        <f>IF(F19341="","",IF(F19341&gt;0,10*F19341^2,0))</f>
        <v/>
      </c>
    </row>
    <row r="19342">
      <c r="A19342">
        <f>Input!A19342</f>
        <v/>
      </c>
      <c r="B19342">
        <f>IF(ISNUMBER(Input!B19342),IF(AND(Input!B19342&gt;=20,Input!B19342&lt;=700),Input!B19342,""),"")</f>
        <v/>
      </c>
      <c r="C19342">
        <f>IF(B19342="","",INT(A19342))</f>
        <v/>
      </c>
      <c r="D19342">
        <f>IF(B19342="","",HOUR(A19342))</f>
        <v/>
      </c>
      <c r="E19342">
        <f>IF(B19342="","",IF(INPUT!$I$1="","",IF(C19342&lt;(INT(INPUT!$I$1)-INPUT!$I$2),"Off Meds",IF(C19342&lt;=(INT(INPUT!$I$1)+INPUT!$I$2),"Washout","On Meds"))))</f>
        <v/>
      </c>
      <c r="F19342">
        <f>IF(B19342="","",1.509*(LN(B19342)^1.084-5.381))</f>
        <v/>
      </c>
      <c r="G19342">
        <f>IF(F19342="","",IF(F19342&lt;0,10*F19342^2,0))</f>
        <v/>
      </c>
      <c r="H19342">
        <f>IF(F19342="","",IF(F19342&gt;0,10*F19342^2,0))</f>
        <v/>
      </c>
    </row>
    <row r="19343">
      <c r="A19343">
        <f>Input!A19343</f>
        <v/>
      </c>
      <c r="B19343">
        <f>IF(ISNUMBER(Input!B19343),IF(AND(Input!B19343&gt;=20,Input!B19343&lt;=700),Input!B19343,""),"")</f>
        <v/>
      </c>
      <c r="C19343">
        <f>IF(B19343="","",INT(A19343))</f>
        <v/>
      </c>
      <c r="D19343">
        <f>IF(B19343="","",HOUR(A19343))</f>
        <v/>
      </c>
      <c r="E19343">
        <f>IF(B19343="","",IF(INPUT!$I$1="","",IF(C19343&lt;(INT(INPUT!$I$1)-INPUT!$I$2),"Off Meds",IF(C19343&lt;=(INT(INPUT!$I$1)+INPUT!$I$2),"Washout","On Meds"))))</f>
        <v/>
      </c>
      <c r="F19343">
        <f>IF(B19343="","",1.509*(LN(B19343)^1.084-5.381))</f>
        <v/>
      </c>
      <c r="G19343">
        <f>IF(F19343="","",IF(F19343&lt;0,10*F19343^2,0))</f>
        <v/>
      </c>
      <c r="H19343">
        <f>IF(F19343="","",IF(F19343&gt;0,10*F19343^2,0))</f>
        <v/>
      </c>
    </row>
    <row r="19344">
      <c r="A19344">
        <f>Input!A19344</f>
        <v/>
      </c>
      <c r="B19344">
        <f>IF(ISNUMBER(Input!B19344),IF(AND(Input!B19344&gt;=20,Input!B19344&lt;=700),Input!B19344,""),"")</f>
        <v/>
      </c>
      <c r="C19344">
        <f>IF(B19344="","",INT(A19344))</f>
        <v/>
      </c>
      <c r="D19344">
        <f>IF(B19344="","",HOUR(A19344))</f>
        <v/>
      </c>
      <c r="E19344">
        <f>IF(B19344="","",IF(INPUT!$I$1="","",IF(C19344&lt;(INT(INPUT!$I$1)-INPUT!$I$2),"Off Meds",IF(C19344&lt;=(INT(INPUT!$I$1)+INPUT!$I$2),"Washout","On Meds"))))</f>
        <v/>
      </c>
      <c r="F19344">
        <f>IF(B19344="","",1.509*(LN(B19344)^1.084-5.381))</f>
        <v/>
      </c>
      <c r="G19344">
        <f>IF(F19344="","",IF(F19344&lt;0,10*F19344^2,0))</f>
        <v/>
      </c>
      <c r="H19344">
        <f>IF(F19344="","",IF(F19344&gt;0,10*F19344^2,0))</f>
        <v/>
      </c>
    </row>
    <row r="19345">
      <c r="A19345">
        <f>Input!A19345</f>
        <v/>
      </c>
      <c r="B19345">
        <f>IF(ISNUMBER(Input!B19345),IF(AND(Input!B19345&gt;=20,Input!B19345&lt;=700),Input!B19345,""),"")</f>
        <v/>
      </c>
      <c r="C19345">
        <f>IF(B19345="","",INT(A19345))</f>
        <v/>
      </c>
      <c r="D19345">
        <f>IF(B19345="","",HOUR(A19345))</f>
        <v/>
      </c>
      <c r="E19345">
        <f>IF(B19345="","",IF(INPUT!$I$1="","",IF(C19345&lt;(INT(INPUT!$I$1)-INPUT!$I$2),"Off Meds",IF(C19345&lt;=(INT(INPUT!$I$1)+INPUT!$I$2),"Washout","On Meds"))))</f>
        <v/>
      </c>
      <c r="F19345">
        <f>IF(B19345="","",1.509*(LN(B19345)^1.084-5.381))</f>
        <v/>
      </c>
      <c r="G19345">
        <f>IF(F19345="","",IF(F19345&lt;0,10*F19345^2,0))</f>
        <v/>
      </c>
      <c r="H19345">
        <f>IF(F19345="","",IF(F19345&gt;0,10*F19345^2,0))</f>
        <v/>
      </c>
    </row>
    <row r="19346">
      <c r="A19346">
        <f>Input!A19346</f>
        <v/>
      </c>
      <c r="B19346">
        <f>IF(ISNUMBER(Input!B19346),IF(AND(Input!B19346&gt;=20,Input!B19346&lt;=700),Input!B19346,""),"")</f>
        <v/>
      </c>
      <c r="C19346">
        <f>IF(B19346="","",INT(A19346))</f>
        <v/>
      </c>
      <c r="D19346">
        <f>IF(B19346="","",HOUR(A19346))</f>
        <v/>
      </c>
      <c r="E19346">
        <f>IF(B19346="","",IF(INPUT!$I$1="","",IF(C19346&lt;(INT(INPUT!$I$1)-INPUT!$I$2),"Off Meds",IF(C19346&lt;=(INT(INPUT!$I$1)+INPUT!$I$2),"Washout","On Meds"))))</f>
        <v/>
      </c>
      <c r="F19346">
        <f>IF(B19346="","",1.509*(LN(B19346)^1.084-5.381))</f>
        <v/>
      </c>
      <c r="G19346">
        <f>IF(F19346="","",IF(F19346&lt;0,10*F19346^2,0))</f>
        <v/>
      </c>
      <c r="H19346">
        <f>IF(F19346="","",IF(F19346&gt;0,10*F19346^2,0))</f>
        <v/>
      </c>
    </row>
    <row r="19347">
      <c r="A19347">
        <f>Input!A19347</f>
        <v/>
      </c>
      <c r="B19347">
        <f>IF(ISNUMBER(Input!B19347),IF(AND(Input!B19347&gt;=20,Input!B19347&lt;=700),Input!B19347,""),"")</f>
        <v/>
      </c>
      <c r="C19347">
        <f>IF(B19347="","",INT(A19347))</f>
        <v/>
      </c>
      <c r="D19347">
        <f>IF(B19347="","",HOUR(A19347))</f>
        <v/>
      </c>
      <c r="E19347">
        <f>IF(B19347="","",IF(INPUT!$I$1="","",IF(C19347&lt;(INT(INPUT!$I$1)-INPUT!$I$2),"Off Meds",IF(C19347&lt;=(INT(INPUT!$I$1)+INPUT!$I$2),"Washout","On Meds"))))</f>
        <v/>
      </c>
      <c r="F19347">
        <f>IF(B19347="","",1.509*(LN(B19347)^1.084-5.381))</f>
        <v/>
      </c>
      <c r="G19347">
        <f>IF(F19347="","",IF(F19347&lt;0,10*F19347^2,0))</f>
        <v/>
      </c>
      <c r="H19347">
        <f>IF(F19347="","",IF(F19347&gt;0,10*F19347^2,0))</f>
        <v/>
      </c>
    </row>
    <row r="19348">
      <c r="A19348">
        <f>Input!A19348</f>
        <v/>
      </c>
      <c r="B19348">
        <f>IF(ISNUMBER(Input!B19348),IF(AND(Input!B19348&gt;=20,Input!B19348&lt;=700),Input!B19348,""),"")</f>
        <v/>
      </c>
      <c r="C19348">
        <f>IF(B19348="","",INT(A19348))</f>
        <v/>
      </c>
      <c r="D19348">
        <f>IF(B19348="","",HOUR(A19348))</f>
        <v/>
      </c>
      <c r="E19348">
        <f>IF(B19348="","",IF(INPUT!$I$1="","",IF(C19348&lt;(INT(INPUT!$I$1)-INPUT!$I$2),"Off Meds",IF(C19348&lt;=(INT(INPUT!$I$1)+INPUT!$I$2),"Washout","On Meds"))))</f>
        <v/>
      </c>
      <c r="F19348">
        <f>IF(B19348="","",1.509*(LN(B19348)^1.084-5.381))</f>
        <v/>
      </c>
      <c r="G19348">
        <f>IF(F19348="","",IF(F19348&lt;0,10*F19348^2,0))</f>
        <v/>
      </c>
      <c r="H19348">
        <f>IF(F19348="","",IF(F19348&gt;0,10*F19348^2,0))</f>
        <v/>
      </c>
    </row>
    <row r="19349">
      <c r="A19349">
        <f>Input!A19349</f>
        <v/>
      </c>
      <c r="B19349">
        <f>IF(ISNUMBER(Input!B19349),IF(AND(Input!B19349&gt;=20,Input!B19349&lt;=700),Input!B19349,""),"")</f>
        <v/>
      </c>
      <c r="C19349">
        <f>IF(B19349="","",INT(A19349))</f>
        <v/>
      </c>
      <c r="D19349">
        <f>IF(B19349="","",HOUR(A19349))</f>
        <v/>
      </c>
      <c r="E19349">
        <f>IF(B19349="","",IF(INPUT!$I$1="","",IF(C19349&lt;(INT(INPUT!$I$1)-INPUT!$I$2),"Off Meds",IF(C19349&lt;=(INT(INPUT!$I$1)+INPUT!$I$2),"Washout","On Meds"))))</f>
        <v/>
      </c>
      <c r="F19349">
        <f>IF(B19349="","",1.509*(LN(B19349)^1.084-5.381))</f>
        <v/>
      </c>
      <c r="G19349">
        <f>IF(F19349="","",IF(F19349&lt;0,10*F19349^2,0))</f>
        <v/>
      </c>
      <c r="H19349">
        <f>IF(F19349="","",IF(F19349&gt;0,10*F19349^2,0))</f>
        <v/>
      </c>
    </row>
    <row r="19350">
      <c r="A19350">
        <f>Input!A19350</f>
        <v/>
      </c>
      <c r="B19350">
        <f>IF(ISNUMBER(Input!B19350),IF(AND(Input!B19350&gt;=20,Input!B19350&lt;=700),Input!B19350,""),"")</f>
        <v/>
      </c>
      <c r="C19350">
        <f>IF(B19350="","",INT(A19350))</f>
        <v/>
      </c>
      <c r="D19350">
        <f>IF(B19350="","",HOUR(A19350))</f>
        <v/>
      </c>
      <c r="E19350">
        <f>IF(B19350="","",IF(INPUT!$I$1="","",IF(C19350&lt;(INT(INPUT!$I$1)-INPUT!$I$2),"Off Meds",IF(C19350&lt;=(INT(INPUT!$I$1)+INPUT!$I$2),"Washout","On Meds"))))</f>
        <v/>
      </c>
      <c r="F19350">
        <f>IF(B19350="","",1.509*(LN(B19350)^1.084-5.381))</f>
        <v/>
      </c>
      <c r="G19350">
        <f>IF(F19350="","",IF(F19350&lt;0,10*F19350^2,0))</f>
        <v/>
      </c>
      <c r="H19350">
        <f>IF(F19350="","",IF(F19350&gt;0,10*F19350^2,0))</f>
        <v/>
      </c>
    </row>
    <row r="19351">
      <c r="A19351">
        <f>Input!A19351</f>
        <v/>
      </c>
      <c r="B19351">
        <f>IF(ISNUMBER(Input!B19351),IF(AND(Input!B19351&gt;=20,Input!B19351&lt;=700),Input!B19351,""),"")</f>
        <v/>
      </c>
      <c r="C19351">
        <f>IF(B19351="","",INT(A19351))</f>
        <v/>
      </c>
      <c r="D19351">
        <f>IF(B19351="","",HOUR(A19351))</f>
        <v/>
      </c>
      <c r="E19351">
        <f>IF(B19351="","",IF(INPUT!$I$1="","",IF(C19351&lt;(INT(INPUT!$I$1)-INPUT!$I$2),"Off Meds",IF(C19351&lt;=(INT(INPUT!$I$1)+INPUT!$I$2),"Washout","On Meds"))))</f>
        <v/>
      </c>
      <c r="F19351">
        <f>IF(B19351="","",1.509*(LN(B19351)^1.084-5.381))</f>
        <v/>
      </c>
      <c r="G19351">
        <f>IF(F19351="","",IF(F19351&lt;0,10*F19351^2,0))</f>
        <v/>
      </c>
      <c r="H19351">
        <f>IF(F19351="","",IF(F19351&gt;0,10*F19351^2,0))</f>
        <v/>
      </c>
    </row>
    <row r="19352">
      <c r="A19352">
        <f>Input!A19352</f>
        <v/>
      </c>
      <c r="B19352">
        <f>IF(ISNUMBER(Input!B19352),IF(AND(Input!B19352&gt;=20,Input!B19352&lt;=700),Input!B19352,""),"")</f>
        <v/>
      </c>
      <c r="C19352">
        <f>IF(B19352="","",INT(A19352))</f>
        <v/>
      </c>
      <c r="D19352">
        <f>IF(B19352="","",HOUR(A19352))</f>
        <v/>
      </c>
      <c r="E19352">
        <f>IF(B19352="","",IF(INPUT!$I$1="","",IF(C19352&lt;(INT(INPUT!$I$1)-INPUT!$I$2),"Off Meds",IF(C19352&lt;=(INT(INPUT!$I$1)+INPUT!$I$2),"Washout","On Meds"))))</f>
        <v/>
      </c>
      <c r="F19352">
        <f>IF(B19352="","",1.509*(LN(B19352)^1.084-5.381))</f>
        <v/>
      </c>
      <c r="G19352">
        <f>IF(F19352="","",IF(F19352&lt;0,10*F19352^2,0))</f>
        <v/>
      </c>
      <c r="H19352">
        <f>IF(F19352="","",IF(F19352&gt;0,10*F19352^2,0))</f>
        <v/>
      </c>
    </row>
    <row r="19353">
      <c r="A19353">
        <f>Input!A19353</f>
        <v/>
      </c>
      <c r="B19353">
        <f>IF(ISNUMBER(Input!B19353),IF(AND(Input!B19353&gt;=20,Input!B19353&lt;=700),Input!B19353,""),"")</f>
        <v/>
      </c>
      <c r="C19353">
        <f>IF(B19353="","",INT(A19353))</f>
        <v/>
      </c>
      <c r="D19353">
        <f>IF(B19353="","",HOUR(A19353))</f>
        <v/>
      </c>
      <c r="E19353">
        <f>IF(B19353="","",IF(INPUT!$I$1="","",IF(C19353&lt;(INT(INPUT!$I$1)-INPUT!$I$2),"Off Meds",IF(C19353&lt;=(INT(INPUT!$I$1)+INPUT!$I$2),"Washout","On Meds"))))</f>
        <v/>
      </c>
      <c r="F19353">
        <f>IF(B19353="","",1.509*(LN(B19353)^1.084-5.381))</f>
        <v/>
      </c>
      <c r="G19353">
        <f>IF(F19353="","",IF(F19353&lt;0,10*F19353^2,0))</f>
        <v/>
      </c>
      <c r="H19353">
        <f>IF(F19353="","",IF(F19353&gt;0,10*F19353^2,0))</f>
        <v/>
      </c>
    </row>
    <row r="19354">
      <c r="A19354">
        <f>Input!A19354</f>
        <v/>
      </c>
      <c r="B19354">
        <f>IF(ISNUMBER(Input!B19354),IF(AND(Input!B19354&gt;=20,Input!B19354&lt;=700),Input!B19354,""),"")</f>
        <v/>
      </c>
      <c r="C19354">
        <f>IF(B19354="","",INT(A19354))</f>
        <v/>
      </c>
      <c r="D19354">
        <f>IF(B19354="","",HOUR(A19354))</f>
        <v/>
      </c>
      <c r="E19354">
        <f>IF(B19354="","",IF(INPUT!$I$1="","",IF(C19354&lt;(INT(INPUT!$I$1)-INPUT!$I$2),"Off Meds",IF(C19354&lt;=(INT(INPUT!$I$1)+INPUT!$I$2),"Washout","On Meds"))))</f>
        <v/>
      </c>
      <c r="F19354">
        <f>IF(B19354="","",1.509*(LN(B19354)^1.084-5.381))</f>
        <v/>
      </c>
      <c r="G19354">
        <f>IF(F19354="","",IF(F19354&lt;0,10*F19354^2,0))</f>
        <v/>
      </c>
      <c r="H19354">
        <f>IF(F19354="","",IF(F19354&gt;0,10*F19354^2,0))</f>
        <v/>
      </c>
    </row>
    <row r="19355">
      <c r="A19355">
        <f>Input!A19355</f>
        <v/>
      </c>
      <c r="B19355">
        <f>IF(ISNUMBER(Input!B19355),IF(AND(Input!B19355&gt;=20,Input!B19355&lt;=700),Input!B19355,""),"")</f>
        <v/>
      </c>
      <c r="C19355">
        <f>IF(B19355="","",INT(A19355))</f>
        <v/>
      </c>
      <c r="D19355">
        <f>IF(B19355="","",HOUR(A19355))</f>
        <v/>
      </c>
      <c r="E19355">
        <f>IF(B19355="","",IF(INPUT!$I$1="","",IF(C19355&lt;(INT(INPUT!$I$1)-INPUT!$I$2),"Off Meds",IF(C19355&lt;=(INT(INPUT!$I$1)+INPUT!$I$2),"Washout","On Meds"))))</f>
        <v/>
      </c>
      <c r="F19355">
        <f>IF(B19355="","",1.509*(LN(B19355)^1.084-5.381))</f>
        <v/>
      </c>
      <c r="G19355">
        <f>IF(F19355="","",IF(F19355&lt;0,10*F19355^2,0))</f>
        <v/>
      </c>
      <c r="H19355">
        <f>IF(F19355="","",IF(F19355&gt;0,10*F19355^2,0))</f>
        <v/>
      </c>
    </row>
    <row r="19356">
      <c r="A19356">
        <f>Input!A19356</f>
        <v/>
      </c>
      <c r="B19356">
        <f>IF(ISNUMBER(Input!B19356),IF(AND(Input!B19356&gt;=20,Input!B19356&lt;=700),Input!B19356,""),"")</f>
        <v/>
      </c>
      <c r="C19356">
        <f>IF(B19356="","",INT(A19356))</f>
        <v/>
      </c>
      <c r="D19356">
        <f>IF(B19356="","",HOUR(A19356))</f>
        <v/>
      </c>
      <c r="E19356">
        <f>IF(B19356="","",IF(INPUT!$I$1="","",IF(C19356&lt;(INT(INPUT!$I$1)-INPUT!$I$2),"Off Meds",IF(C19356&lt;=(INT(INPUT!$I$1)+INPUT!$I$2),"Washout","On Meds"))))</f>
        <v/>
      </c>
      <c r="F19356">
        <f>IF(B19356="","",1.509*(LN(B19356)^1.084-5.381))</f>
        <v/>
      </c>
      <c r="G19356">
        <f>IF(F19356="","",IF(F19356&lt;0,10*F19356^2,0))</f>
        <v/>
      </c>
      <c r="H19356">
        <f>IF(F19356="","",IF(F19356&gt;0,10*F19356^2,0))</f>
        <v/>
      </c>
    </row>
    <row r="19357">
      <c r="A19357">
        <f>Input!A19357</f>
        <v/>
      </c>
      <c r="B19357">
        <f>IF(ISNUMBER(Input!B19357),IF(AND(Input!B19357&gt;=20,Input!B19357&lt;=700),Input!B19357,""),"")</f>
        <v/>
      </c>
      <c r="C19357">
        <f>IF(B19357="","",INT(A19357))</f>
        <v/>
      </c>
      <c r="D19357">
        <f>IF(B19357="","",HOUR(A19357))</f>
        <v/>
      </c>
      <c r="E19357">
        <f>IF(B19357="","",IF(INPUT!$I$1="","",IF(C19357&lt;(INT(INPUT!$I$1)-INPUT!$I$2),"Off Meds",IF(C19357&lt;=(INT(INPUT!$I$1)+INPUT!$I$2),"Washout","On Meds"))))</f>
        <v/>
      </c>
      <c r="F19357">
        <f>IF(B19357="","",1.509*(LN(B19357)^1.084-5.381))</f>
        <v/>
      </c>
      <c r="G19357">
        <f>IF(F19357="","",IF(F19357&lt;0,10*F19357^2,0))</f>
        <v/>
      </c>
      <c r="H19357">
        <f>IF(F19357="","",IF(F19357&gt;0,10*F19357^2,0))</f>
        <v/>
      </c>
    </row>
    <row r="19358">
      <c r="A19358">
        <f>Input!A19358</f>
        <v/>
      </c>
      <c r="B19358">
        <f>IF(ISNUMBER(Input!B19358),IF(AND(Input!B19358&gt;=20,Input!B19358&lt;=700),Input!B19358,""),"")</f>
        <v/>
      </c>
      <c r="C19358">
        <f>IF(B19358="","",INT(A19358))</f>
        <v/>
      </c>
      <c r="D19358">
        <f>IF(B19358="","",HOUR(A19358))</f>
        <v/>
      </c>
      <c r="E19358">
        <f>IF(B19358="","",IF(INPUT!$I$1="","",IF(C19358&lt;(INT(INPUT!$I$1)-INPUT!$I$2),"Off Meds",IF(C19358&lt;=(INT(INPUT!$I$1)+INPUT!$I$2),"Washout","On Meds"))))</f>
        <v/>
      </c>
      <c r="F19358">
        <f>IF(B19358="","",1.509*(LN(B19358)^1.084-5.381))</f>
        <v/>
      </c>
      <c r="G19358">
        <f>IF(F19358="","",IF(F19358&lt;0,10*F19358^2,0))</f>
        <v/>
      </c>
      <c r="H19358">
        <f>IF(F19358="","",IF(F19358&gt;0,10*F19358^2,0))</f>
        <v/>
      </c>
    </row>
    <row r="19359">
      <c r="A19359">
        <f>Input!A19359</f>
        <v/>
      </c>
      <c r="B19359">
        <f>IF(ISNUMBER(Input!B19359),IF(AND(Input!B19359&gt;=20,Input!B19359&lt;=700),Input!B19359,""),"")</f>
        <v/>
      </c>
      <c r="C19359">
        <f>IF(B19359="","",INT(A19359))</f>
        <v/>
      </c>
      <c r="D19359">
        <f>IF(B19359="","",HOUR(A19359))</f>
        <v/>
      </c>
      <c r="E19359">
        <f>IF(B19359="","",IF(INPUT!$I$1="","",IF(C19359&lt;(INT(INPUT!$I$1)-INPUT!$I$2),"Off Meds",IF(C19359&lt;=(INT(INPUT!$I$1)+INPUT!$I$2),"Washout","On Meds"))))</f>
        <v/>
      </c>
      <c r="F19359">
        <f>IF(B19359="","",1.509*(LN(B19359)^1.084-5.381))</f>
        <v/>
      </c>
      <c r="G19359">
        <f>IF(F19359="","",IF(F19359&lt;0,10*F19359^2,0))</f>
        <v/>
      </c>
      <c r="H19359">
        <f>IF(F19359="","",IF(F19359&gt;0,10*F19359^2,0))</f>
        <v/>
      </c>
    </row>
    <row r="19360">
      <c r="A19360">
        <f>Input!A19360</f>
        <v/>
      </c>
      <c r="B19360">
        <f>IF(ISNUMBER(Input!B19360),IF(AND(Input!B19360&gt;=20,Input!B19360&lt;=700),Input!B19360,""),"")</f>
        <v/>
      </c>
      <c r="C19360">
        <f>IF(B19360="","",INT(A19360))</f>
        <v/>
      </c>
      <c r="D19360">
        <f>IF(B19360="","",HOUR(A19360))</f>
        <v/>
      </c>
      <c r="E19360">
        <f>IF(B19360="","",IF(INPUT!$I$1="","",IF(C19360&lt;(INT(INPUT!$I$1)-INPUT!$I$2),"Off Meds",IF(C19360&lt;=(INT(INPUT!$I$1)+INPUT!$I$2),"Washout","On Meds"))))</f>
        <v/>
      </c>
      <c r="F19360">
        <f>IF(B19360="","",1.509*(LN(B19360)^1.084-5.381))</f>
        <v/>
      </c>
      <c r="G19360">
        <f>IF(F19360="","",IF(F19360&lt;0,10*F19360^2,0))</f>
        <v/>
      </c>
      <c r="H19360">
        <f>IF(F19360="","",IF(F19360&gt;0,10*F19360^2,0))</f>
        <v/>
      </c>
    </row>
    <row r="19361">
      <c r="A19361">
        <f>Input!A19361</f>
        <v/>
      </c>
      <c r="B19361">
        <f>IF(ISNUMBER(Input!B19361),IF(AND(Input!B19361&gt;=20,Input!B19361&lt;=700),Input!B19361,""),"")</f>
        <v/>
      </c>
      <c r="C19361">
        <f>IF(B19361="","",INT(A19361))</f>
        <v/>
      </c>
      <c r="D19361">
        <f>IF(B19361="","",HOUR(A19361))</f>
        <v/>
      </c>
      <c r="E19361">
        <f>IF(B19361="","",IF(INPUT!$I$1="","",IF(C19361&lt;(INT(INPUT!$I$1)-INPUT!$I$2),"Off Meds",IF(C19361&lt;=(INT(INPUT!$I$1)+INPUT!$I$2),"Washout","On Meds"))))</f>
        <v/>
      </c>
      <c r="F19361">
        <f>IF(B19361="","",1.509*(LN(B19361)^1.084-5.381))</f>
        <v/>
      </c>
      <c r="G19361">
        <f>IF(F19361="","",IF(F19361&lt;0,10*F19361^2,0))</f>
        <v/>
      </c>
      <c r="H19361">
        <f>IF(F19361="","",IF(F19361&gt;0,10*F19361^2,0))</f>
        <v/>
      </c>
    </row>
    <row r="19362">
      <c r="A19362">
        <f>Input!A19362</f>
        <v/>
      </c>
      <c r="B19362">
        <f>IF(ISNUMBER(Input!B19362),IF(AND(Input!B19362&gt;=20,Input!B19362&lt;=700),Input!B19362,""),"")</f>
        <v/>
      </c>
      <c r="C19362">
        <f>IF(B19362="","",INT(A19362))</f>
        <v/>
      </c>
      <c r="D19362">
        <f>IF(B19362="","",HOUR(A19362))</f>
        <v/>
      </c>
      <c r="E19362">
        <f>IF(B19362="","",IF(INPUT!$I$1="","",IF(C19362&lt;(INT(INPUT!$I$1)-INPUT!$I$2),"Off Meds",IF(C19362&lt;=(INT(INPUT!$I$1)+INPUT!$I$2),"Washout","On Meds"))))</f>
        <v/>
      </c>
      <c r="F19362">
        <f>IF(B19362="","",1.509*(LN(B19362)^1.084-5.381))</f>
        <v/>
      </c>
      <c r="G19362">
        <f>IF(F19362="","",IF(F19362&lt;0,10*F19362^2,0))</f>
        <v/>
      </c>
      <c r="H19362">
        <f>IF(F19362="","",IF(F19362&gt;0,10*F19362^2,0))</f>
        <v/>
      </c>
    </row>
    <row r="19363">
      <c r="A19363">
        <f>Input!A19363</f>
        <v/>
      </c>
      <c r="B19363">
        <f>IF(ISNUMBER(Input!B19363),IF(AND(Input!B19363&gt;=20,Input!B19363&lt;=700),Input!B19363,""),"")</f>
        <v/>
      </c>
      <c r="C19363">
        <f>IF(B19363="","",INT(A19363))</f>
        <v/>
      </c>
      <c r="D19363">
        <f>IF(B19363="","",HOUR(A19363))</f>
        <v/>
      </c>
      <c r="E19363">
        <f>IF(B19363="","",IF(INPUT!$I$1="","",IF(C19363&lt;(INT(INPUT!$I$1)-INPUT!$I$2),"Off Meds",IF(C19363&lt;=(INT(INPUT!$I$1)+INPUT!$I$2),"Washout","On Meds"))))</f>
        <v/>
      </c>
      <c r="F19363">
        <f>IF(B19363="","",1.509*(LN(B19363)^1.084-5.381))</f>
        <v/>
      </c>
      <c r="G19363">
        <f>IF(F19363="","",IF(F19363&lt;0,10*F19363^2,0))</f>
        <v/>
      </c>
      <c r="H19363">
        <f>IF(F19363="","",IF(F19363&gt;0,10*F19363^2,0))</f>
        <v/>
      </c>
    </row>
    <row r="19364">
      <c r="A19364">
        <f>Input!A19364</f>
        <v/>
      </c>
      <c r="B19364">
        <f>IF(ISNUMBER(Input!B19364),IF(AND(Input!B19364&gt;=20,Input!B19364&lt;=700),Input!B19364,""),"")</f>
        <v/>
      </c>
      <c r="C19364">
        <f>IF(B19364="","",INT(A19364))</f>
        <v/>
      </c>
      <c r="D19364">
        <f>IF(B19364="","",HOUR(A19364))</f>
        <v/>
      </c>
      <c r="E19364">
        <f>IF(B19364="","",IF(INPUT!$I$1="","",IF(C19364&lt;(INT(INPUT!$I$1)-INPUT!$I$2),"Off Meds",IF(C19364&lt;=(INT(INPUT!$I$1)+INPUT!$I$2),"Washout","On Meds"))))</f>
        <v/>
      </c>
      <c r="F19364">
        <f>IF(B19364="","",1.509*(LN(B19364)^1.084-5.381))</f>
        <v/>
      </c>
      <c r="G19364">
        <f>IF(F19364="","",IF(F19364&lt;0,10*F19364^2,0))</f>
        <v/>
      </c>
      <c r="H19364">
        <f>IF(F19364="","",IF(F19364&gt;0,10*F19364^2,0))</f>
        <v/>
      </c>
    </row>
    <row r="19365">
      <c r="A19365">
        <f>Input!A19365</f>
        <v/>
      </c>
      <c r="B19365">
        <f>IF(ISNUMBER(Input!B19365),IF(AND(Input!B19365&gt;=20,Input!B19365&lt;=700),Input!B19365,""),"")</f>
        <v/>
      </c>
      <c r="C19365">
        <f>IF(B19365="","",INT(A19365))</f>
        <v/>
      </c>
      <c r="D19365">
        <f>IF(B19365="","",HOUR(A19365))</f>
        <v/>
      </c>
      <c r="E19365">
        <f>IF(B19365="","",IF(INPUT!$I$1="","",IF(C19365&lt;(INT(INPUT!$I$1)-INPUT!$I$2),"Off Meds",IF(C19365&lt;=(INT(INPUT!$I$1)+INPUT!$I$2),"Washout","On Meds"))))</f>
        <v/>
      </c>
      <c r="F19365">
        <f>IF(B19365="","",1.509*(LN(B19365)^1.084-5.381))</f>
        <v/>
      </c>
      <c r="G19365">
        <f>IF(F19365="","",IF(F19365&lt;0,10*F19365^2,0))</f>
        <v/>
      </c>
      <c r="H19365">
        <f>IF(F19365="","",IF(F19365&gt;0,10*F19365^2,0))</f>
        <v/>
      </c>
    </row>
    <row r="19366">
      <c r="A19366">
        <f>Input!A19366</f>
        <v/>
      </c>
      <c r="B19366">
        <f>IF(ISNUMBER(Input!B19366),IF(AND(Input!B19366&gt;=20,Input!B19366&lt;=700),Input!B19366,""),"")</f>
        <v/>
      </c>
      <c r="C19366">
        <f>IF(B19366="","",INT(A19366))</f>
        <v/>
      </c>
      <c r="D19366">
        <f>IF(B19366="","",HOUR(A19366))</f>
        <v/>
      </c>
      <c r="E19366">
        <f>IF(B19366="","",IF(INPUT!$I$1="","",IF(C19366&lt;(INT(INPUT!$I$1)-INPUT!$I$2),"Off Meds",IF(C19366&lt;=(INT(INPUT!$I$1)+INPUT!$I$2),"Washout","On Meds"))))</f>
        <v/>
      </c>
      <c r="F19366">
        <f>IF(B19366="","",1.509*(LN(B19366)^1.084-5.381))</f>
        <v/>
      </c>
      <c r="G19366">
        <f>IF(F19366="","",IF(F19366&lt;0,10*F19366^2,0))</f>
        <v/>
      </c>
      <c r="H19366">
        <f>IF(F19366="","",IF(F19366&gt;0,10*F19366^2,0))</f>
        <v/>
      </c>
    </row>
    <row r="19367">
      <c r="A19367">
        <f>Input!A19367</f>
        <v/>
      </c>
      <c r="B19367">
        <f>IF(ISNUMBER(Input!B19367),IF(AND(Input!B19367&gt;=20,Input!B19367&lt;=700),Input!B19367,""),"")</f>
        <v/>
      </c>
      <c r="C19367">
        <f>IF(B19367="","",INT(A19367))</f>
        <v/>
      </c>
      <c r="D19367">
        <f>IF(B19367="","",HOUR(A19367))</f>
        <v/>
      </c>
      <c r="E19367">
        <f>IF(B19367="","",IF(INPUT!$I$1="","",IF(C19367&lt;(INT(INPUT!$I$1)-INPUT!$I$2),"Off Meds",IF(C19367&lt;=(INT(INPUT!$I$1)+INPUT!$I$2),"Washout","On Meds"))))</f>
        <v/>
      </c>
      <c r="F19367">
        <f>IF(B19367="","",1.509*(LN(B19367)^1.084-5.381))</f>
        <v/>
      </c>
      <c r="G19367">
        <f>IF(F19367="","",IF(F19367&lt;0,10*F19367^2,0))</f>
        <v/>
      </c>
      <c r="H19367">
        <f>IF(F19367="","",IF(F19367&gt;0,10*F19367^2,0))</f>
        <v/>
      </c>
    </row>
    <row r="19368">
      <c r="A19368">
        <f>Input!A19368</f>
        <v/>
      </c>
      <c r="B19368">
        <f>IF(ISNUMBER(Input!B19368),IF(AND(Input!B19368&gt;=20,Input!B19368&lt;=700),Input!B19368,""),"")</f>
        <v/>
      </c>
      <c r="C19368">
        <f>IF(B19368="","",INT(A19368))</f>
        <v/>
      </c>
      <c r="D19368">
        <f>IF(B19368="","",HOUR(A19368))</f>
        <v/>
      </c>
      <c r="E19368">
        <f>IF(B19368="","",IF(INPUT!$I$1="","",IF(C19368&lt;(INT(INPUT!$I$1)-INPUT!$I$2),"Off Meds",IF(C19368&lt;=(INT(INPUT!$I$1)+INPUT!$I$2),"Washout","On Meds"))))</f>
        <v/>
      </c>
      <c r="F19368">
        <f>IF(B19368="","",1.509*(LN(B19368)^1.084-5.381))</f>
        <v/>
      </c>
      <c r="G19368">
        <f>IF(F19368="","",IF(F19368&lt;0,10*F19368^2,0))</f>
        <v/>
      </c>
      <c r="H19368">
        <f>IF(F19368="","",IF(F19368&gt;0,10*F19368^2,0))</f>
        <v/>
      </c>
    </row>
    <row r="19369">
      <c r="A19369">
        <f>Input!A19369</f>
        <v/>
      </c>
      <c r="B19369">
        <f>IF(ISNUMBER(Input!B19369),IF(AND(Input!B19369&gt;=20,Input!B19369&lt;=700),Input!B19369,""),"")</f>
        <v/>
      </c>
      <c r="C19369">
        <f>IF(B19369="","",INT(A19369))</f>
        <v/>
      </c>
      <c r="D19369">
        <f>IF(B19369="","",HOUR(A19369))</f>
        <v/>
      </c>
      <c r="E19369">
        <f>IF(B19369="","",IF(INPUT!$I$1="","",IF(C19369&lt;(INT(INPUT!$I$1)-INPUT!$I$2),"Off Meds",IF(C19369&lt;=(INT(INPUT!$I$1)+INPUT!$I$2),"Washout","On Meds"))))</f>
        <v/>
      </c>
      <c r="F19369">
        <f>IF(B19369="","",1.509*(LN(B19369)^1.084-5.381))</f>
        <v/>
      </c>
      <c r="G19369">
        <f>IF(F19369="","",IF(F19369&lt;0,10*F19369^2,0))</f>
        <v/>
      </c>
      <c r="H19369">
        <f>IF(F19369="","",IF(F19369&gt;0,10*F19369^2,0))</f>
        <v/>
      </c>
    </row>
    <row r="19370">
      <c r="A19370">
        <f>Input!A19370</f>
        <v/>
      </c>
      <c r="B19370">
        <f>IF(ISNUMBER(Input!B19370),IF(AND(Input!B19370&gt;=20,Input!B19370&lt;=700),Input!B19370,""),"")</f>
        <v/>
      </c>
      <c r="C19370">
        <f>IF(B19370="","",INT(A19370))</f>
        <v/>
      </c>
      <c r="D19370">
        <f>IF(B19370="","",HOUR(A19370))</f>
        <v/>
      </c>
      <c r="E19370">
        <f>IF(B19370="","",IF(INPUT!$I$1="","",IF(C19370&lt;(INT(INPUT!$I$1)-INPUT!$I$2),"Off Meds",IF(C19370&lt;=(INT(INPUT!$I$1)+INPUT!$I$2),"Washout","On Meds"))))</f>
        <v/>
      </c>
      <c r="F19370">
        <f>IF(B19370="","",1.509*(LN(B19370)^1.084-5.381))</f>
        <v/>
      </c>
      <c r="G19370">
        <f>IF(F19370="","",IF(F19370&lt;0,10*F19370^2,0))</f>
        <v/>
      </c>
      <c r="H19370">
        <f>IF(F19370="","",IF(F19370&gt;0,10*F19370^2,0))</f>
        <v/>
      </c>
    </row>
    <row r="19371">
      <c r="A19371">
        <f>Input!A19371</f>
        <v/>
      </c>
      <c r="B19371">
        <f>IF(ISNUMBER(Input!B19371),IF(AND(Input!B19371&gt;=20,Input!B19371&lt;=700),Input!B19371,""),"")</f>
        <v/>
      </c>
      <c r="C19371">
        <f>IF(B19371="","",INT(A19371))</f>
        <v/>
      </c>
      <c r="D19371">
        <f>IF(B19371="","",HOUR(A19371))</f>
        <v/>
      </c>
      <c r="E19371">
        <f>IF(B19371="","",IF(INPUT!$I$1="","",IF(C19371&lt;(INT(INPUT!$I$1)-INPUT!$I$2),"Off Meds",IF(C19371&lt;=(INT(INPUT!$I$1)+INPUT!$I$2),"Washout","On Meds"))))</f>
        <v/>
      </c>
      <c r="F19371">
        <f>IF(B19371="","",1.509*(LN(B19371)^1.084-5.381))</f>
        <v/>
      </c>
      <c r="G19371">
        <f>IF(F19371="","",IF(F19371&lt;0,10*F19371^2,0))</f>
        <v/>
      </c>
      <c r="H19371">
        <f>IF(F19371="","",IF(F19371&gt;0,10*F19371^2,0))</f>
        <v/>
      </c>
    </row>
    <row r="19372">
      <c r="A19372">
        <f>Input!A19372</f>
        <v/>
      </c>
      <c r="B19372">
        <f>IF(ISNUMBER(Input!B19372),IF(AND(Input!B19372&gt;=20,Input!B19372&lt;=700),Input!B19372,""),"")</f>
        <v/>
      </c>
      <c r="C19372">
        <f>IF(B19372="","",INT(A19372))</f>
        <v/>
      </c>
      <c r="D19372">
        <f>IF(B19372="","",HOUR(A19372))</f>
        <v/>
      </c>
      <c r="E19372">
        <f>IF(B19372="","",IF(INPUT!$I$1="","",IF(C19372&lt;(INT(INPUT!$I$1)-INPUT!$I$2),"Off Meds",IF(C19372&lt;=(INT(INPUT!$I$1)+INPUT!$I$2),"Washout","On Meds"))))</f>
        <v/>
      </c>
      <c r="F19372">
        <f>IF(B19372="","",1.509*(LN(B19372)^1.084-5.381))</f>
        <v/>
      </c>
      <c r="G19372">
        <f>IF(F19372="","",IF(F19372&lt;0,10*F19372^2,0))</f>
        <v/>
      </c>
      <c r="H19372">
        <f>IF(F19372="","",IF(F19372&gt;0,10*F19372^2,0))</f>
        <v/>
      </c>
    </row>
    <row r="19373">
      <c r="A19373">
        <f>Input!A19373</f>
        <v/>
      </c>
      <c r="B19373">
        <f>IF(ISNUMBER(Input!B19373),IF(AND(Input!B19373&gt;=20,Input!B19373&lt;=700),Input!B19373,""),"")</f>
        <v/>
      </c>
      <c r="C19373">
        <f>IF(B19373="","",INT(A19373))</f>
        <v/>
      </c>
      <c r="D19373">
        <f>IF(B19373="","",HOUR(A19373))</f>
        <v/>
      </c>
      <c r="E19373">
        <f>IF(B19373="","",IF(INPUT!$I$1="","",IF(C19373&lt;(INT(INPUT!$I$1)-INPUT!$I$2),"Off Meds",IF(C19373&lt;=(INT(INPUT!$I$1)+INPUT!$I$2),"Washout","On Meds"))))</f>
        <v/>
      </c>
      <c r="F19373">
        <f>IF(B19373="","",1.509*(LN(B19373)^1.084-5.381))</f>
        <v/>
      </c>
      <c r="G19373">
        <f>IF(F19373="","",IF(F19373&lt;0,10*F19373^2,0))</f>
        <v/>
      </c>
      <c r="H19373">
        <f>IF(F19373="","",IF(F19373&gt;0,10*F19373^2,0))</f>
        <v/>
      </c>
    </row>
    <row r="19374">
      <c r="A19374">
        <f>Input!A19374</f>
        <v/>
      </c>
      <c r="B19374">
        <f>IF(ISNUMBER(Input!B19374),IF(AND(Input!B19374&gt;=20,Input!B19374&lt;=700),Input!B19374,""),"")</f>
        <v/>
      </c>
      <c r="C19374">
        <f>IF(B19374="","",INT(A19374))</f>
        <v/>
      </c>
      <c r="D19374">
        <f>IF(B19374="","",HOUR(A19374))</f>
        <v/>
      </c>
      <c r="E19374">
        <f>IF(B19374="","",IF(INPUT!$I$1="","",IF(C19374&lt;(INT(INPUT!$I$1)-INPUT!$I$2),"Off Meds",IF(C19374&lt;=(INT(INPUT!$I$1)+INPUT!$I$2),"Washout","On Meds"))))</f>
        <v/>
      </c>
      <c r="F19374">
        <f>IF(B19374="","",1.509*(LN(B19374)^1.084-5.381))</f>
        <v/>
      </c>
      <c r="G19374">
        <f>IF(F19374="","",IF(F19374&lt;0,10*F19374^2,0))</f>
        <v/>
      </c>
      <c r="H19374">
        <f>IF(F19374="","",IF(F19374&gt;0,10*F19374^2,0))</f>
        <v/>
      </c>
    </row>
    <row r="19375">
      <c r="A19375">
        <f>Input!A19375</f>
        <v/>
      </c>
      <c r="B19375">
        <f>IF(ISNUMBER(Input!B19375),IF(AND(Input!B19375&gt;=20,Input!B19375&lt;=700),Input!B19375,""),"")</f>
        <v/>
      </c>
      <c r="C19375">
        <f>IF(B19375="","",INT(A19375))</f>
        <v/>
      </c>
      <c r="D19375">
        <f>IF(B19375="","",HOUR(A19375))</f>
        <v/>
      </c>
      <c r="E19375">
        <f>IF(B19375="","",IF(INPUT!$I$1="","",IF(C19375&lt;(INT(INPUT!$I$1)-INPUT!$I$2),"Off Meds",IF(C19375&lt;=(INT(INPUT!$I$1)+INPUT!$I$2),"Washout","On Meds"))))</f>
        <v/>
      </c>
      <c r="F19375">
        <f>IF(B19375="","",1.509*(LN(B19375)^1.084-5.381))</f>
        <v/>
      </c>
      <c r="G19375">
        <f>IF(F19375="","",IF(F19375&lt;0,10*F19375^2,0))</f>
        <v/>
      </c>
      <c r="H19375">
        <f>IF(F19375="","",IF(F19375&gt;0,10*F19375^2,0))</f>
        <v/>
      </c>
    </row>
    <row r="19376">
      <c r="A19376">
        <f>Input!A19376</f>
        <v/>
      </c>
      <c r="B19376">
        <f>IF(ISNUMBER(Input!B19376),IF(AND(Input!B19376&gt;=20,Input!B19376&lt;=700),Input!B19376,""),"")</f>
        <v/>
      </c>
      <c r="C19376">
        <f>IF(B19376="","",INT(A19376))</f>
        <v/>
      </c>
      <c r="D19376">
        <f>IF(B19376="","",HOUR(A19376))</f>
        <v/>
      </c>
      <c r="E19376">
        <f>IF(B19376="","",IF(INPUT!$I$1="","",IF(C19376&lt;(INT(INPUT!$I$1)-INPUT!$I$2),"Off Meds",IF(C19376&lt;=(INT(INPUT!$I$1)+INPUT!$I$2),"Washout","On Meds"))))</f>
        <v/>
      </c>
      <c r="F19376">
        <f>IF(B19376="","",1.509*(LN(B19376)^1.084-5.381))</f>
        <v/>
      </c>
      <c r="G19376">
        <f>IF(F19376="","",IF(F19376&lt;0,10*F19376^2,0))</f>
        <v/>
      </c>
      <c r="H19376">
        <f>IF(F19376="","",IF(F19376&gt;0,10*F19376^2,0))</f>
        <v/>
      </c>
    </row>
    <row r="19377">
      <c r="A19377">
        <f>Input!A19377</f>
        <v/>
      </c>
      <c r="B19377">
        <f>IF(ISNUMBER(Input!B19377),IF(AND(Input!B19377&gt;=20,Input!B19377&lt;=700),Input!B19377,""),"")</f>
        <v/>
      </c>
      <c r="C19377">
        <f>IF(B19377="","",INT(A19377))</f>
        <v/>
      </c>
      <c r="D19377">
        <f>IF(B19377="","",HOUR(A19377))</f>
        <v/>
      </c>
      <c r="E19377">
        <f>IF(B19377="","",IF(INPUT!$I$1="","",IF(C19377&lt;(INT(INPUT!$I$1)-INPUT!$I$2),"Off Meds",IF(C19377&lt;=(INT(INPUT!$I$1)+INPUT!$I$2),"Washout","On Meds"))))</f>
        <v/>
      </c>
      <c r="F19377">
        <f>IF(B19377="","",1.509*(LN(B19377)^1.084-5.381))</f>
        <v/>
      </c>
      <c r="G19377">
        <f>IF(F19377="","",IF(F19377&lt;0,10*F19377^2,0))</f>
        <v/>
      </c>
      <c r="H19377">
        <f>IF(F19377="","",IF(F19377&gt;0,10*F19377^2,0))</f>
        <v/>
      </c>
    </row>
    <row r="19378">
      <c r="A19378">
        <f>Input!A19378</f>
        <v/>
      </c>
      <c r="B19378">
        <f>IF(ISNUMBER(Input!B19378),IF(AND(Input!B19378&gt;=20,Input!B19378&lt;=700),Input!B19378,""),"")</f>
        <v/>
      </c>
      <c r="C19378">
        <f>IF(B19378="","",INT(A19378))</f>
        <v/>
      </c>
      <c r="D19378">
        <f>IF(B19378="","",HOUR(A19378))</f>
        <v/>
      </c>
      <c r="E19378">
        <f>IF(B19378="","",IF(INPUT!$I$1="","",IF(C19378&lt;(INT(INPUT!$I$1)-INPUT!$I$2),"Off Meds",IF(C19378&lt;=(INT(INPUT!$I$1)+INPUT!$I$2),"Washout","On Meds"))))</f>
        <v/>
      </c>
      <c r="F19378">
        <f>IF(B19378="","",1.509*(LN(B19378)^1.084-5.381))</f>
        <v/>
      </c>
      <c r="G19378">
        <f>IF(F19378="","",IF(F19378&lt;0,10*F19378^2,0))</f>
        <v/>
      </c>
      <c r="H19378">
        <f>IF(F19378="","",IF(F19378&gt;0,10*F19378^2,0))</f>
        <v/>
      </c>
    </row>
    <row r="19379">
      <c r="A19379">
        <f>Input!A19379</f>
        <v/>
      </c>
      <c r="B19379">
        <f>IF(ISNUMBER(Input!B19379),IF(AND(Input!B19379&gt;=20,Input!B19379&lt;=700),Input!B19379,""),"")</f>
        <v/>
      </c>
      <c r="C19379">
        <f>IF(B19379="","",INT(A19379))</f>
        <v/>
      </c>
      <c r="D19379">
        <f>IF(B19379="","",HOUR(A19379))</f>
        <v/>
      </c>
      <c r="E19379">
        <f>IF(B19379="","",IF(INPUT!$I$1="","",IF(C19379&lt;(INT(INPUT!$I$1)-INPUT!$I$2),"Off Meds",IF(C19379&lt;=(INT(INPUT!$I$1)+INPUT!$I$2),"Washout","On Meds"))))</f>
        <v/>
      </c>
      <c r="F19379">
        <f>IF(B19379="","",1.509*(LN(B19379)^1.084-5.381))</f>
        <v/>
      </c>
      <c r="G19379">
        <f>IF(F19379="","",IF(F19379&lt;0,10*F19379^2,0))</f>
        <v/>
      </c>
      <c r="H19379">
        <f>IF(F19379="","",IF(F19379&gt;0,10*F19379^2,0))</f>
        <v/>
      </c>
    </row>
    <row r="19380">
      <c r="A19380">
        <f>Input!A19380</f>
        <v/>
      </c>
      <c r="B19380">
        <f>IF(ISNUMBER(Input!B19380),IF(AND(Input!B19380&gt;=20,Input!B19380&lt;=700),Input!B19380,""),"")</f>
        <v/>
      </c>
      <c r="C19380">
        <f>IF(B19380="","",INT(A19380))</f>
        <v/>
      </c>
      <c r="D19380">
        <f>IF(B19380="","",HOUR(A19380))</f>
        <v/>
      </c>
      <c r="E19380">
        <f>IF(B19380="","",IF(INPUT!$I$1="","",IF(C19380&lt;(INT(INPUT!$I$1)-INPUT!$I$2),"Off Meds",IF(C19380&lt;=(INT(INPUT!$I$1)+INPUT!$I$2),"Washout","On Meds"))))</f>
        <v/>
      </c>
      <c r="F19380">
        <f>IF(B19380="","",1.509*(LN(B19380)^1.084-5.381))</f>
        <v/>
      </c>
      <c r="G19380">
        <f>IF(F19380="","",IF(F19380&lt;0,10*F19380^2,0))</f>
        <v/>
      </c>
      <c r="H19380">
        <f>IF(F19380="","",IF(F19380&gt;0,10*F19380^2,0))</f>
        <v/>
      </c>
    </row>
    <row r="19381">
      <c r="A19381">
        <f>Input!A19381</f>
        <v/>
      </c>
      <c r="B19381">
        <f>IF(ISNUMBER(Input!B19381),IF(AND(Input!B19381&gt;=20,Input!B19381&lt;=700),Input!B19381,""),"")</f>
        <v/>
      </c>
      <c r="C19381">
        <f>IF(B19381="","",INT(A19381))</f>
        <v/>
      </c>
      <c r="D19381">
        <f>IF(B19381="","",HOUR(A19381))</f>
        <v/>
      </c>
      <c r="E19381">
        <f>IF(B19381="","",IF(INPUT!$I$1="","",IF(C19381&lt;(INT(INPUT!$I$1)-INPUT!$I$2),"Off Meds",IF(C19381&lt;=(INT(INPUT!$I$1)+INPUT!$I$2),"Washout","On Meds"))))</f>
        <v/>
      </c>
      <c r="F19381">
        <f>IF(B19381="","",1.509*(LN(B19381)^1.084-5.381))</f>
        <v/>
      </c>
      <c r="G19381">
        <f>IF(F19381="","",IF(F19381&lt;0,10*F19381^2,0))</f>
        <v/>
      </c>
      <c r="H19381">
        <f>IF(F19381="","",IF(F19381&gt;0,10*F19381^2,0))</f>
        <v/>
      </c>
    </row>
    <row r="19382">
      <c r="A19382">
        <f>Input!A19382</f>
        <v/>
      </c>
      <c r="B19382">
        <f>IF(ISNUMBER(Input!B19382),IF(AND(Input!B19382&gt;=20,Input!B19382&lt;=700),Input!B19382,""),"")</f>
        <v/>
      </c>
      <c r="C19382">
        <f>IF(B19382="","",INT(A19382))</f>
        <v/>
      </c>
      <c r="D19382">
        <f>IF(B19382="","",HOUR(A19382))</f>
        <v/>
      </c>
      <c r="E19382">
        <f>IF(B19382="","",IF(INPUT!$I$1="","",IF(C19382&lt;(INT(INPUT!$I$1)-INPUT!$I$2),"Off Meds",IF(C19382&lt;=(INT(INPUT!$I$1)+INPUT!$I$2),"Washout","On Meds"))))</f>
        <v/>
      </c>
      <c r="F19382">
        <f>IF(B19382="","",1.509*(LN(B19382)^1.084-5.381))</f>
        <v/>
      </c>
      <c r="G19382">
        <f>IF(F19382="","",IF(F19382&lt;0,10*F19382^2,0))</f>
        <v/>
      </c>
      <c r="H19382">
        <f>IF(F19382="","",IF(F19382&gt;0,10*F19382^2,0))</f>
        <v/>
      </c>
    </row>
    <row r="19383">
      <c r="A19383">
        <f>Input!A19383</f>
        <v/>
      </c>
      <c r="B19383">
        <f>IF(ISNUMBER(Input!B19383),IF(AND(Input!B19383&gt;=20,Input!B19383&lt;=700),Input!B19383,""),"")</f>
        <v/>
      </c>
      <c r="C19383">
        <f>IF(B19383="","",INT(A19383))</f>
        <v/>
      </c>
      <c r="D19383">
        <f>IF(B19383="","",HOUR(A19383))</f>
        <v/>
      </c>
      <c r="E19383">
        <f>IF(B19383="","",IF(INPUT!$I$1="","",IF(C19383&lt;(INT(INPUT!$I$1)-INPUT!$I$2),"Off Meds",IF(C19383&lt;=(INT(INPUT!$I$1)+INPUT!$I$2),"Washout","On Meds"))))</f>
        <v/>
      </c>
      <c r="F19383">
        <f>IF(B19383="","",1.509*(LN(B19383)^1.084-5.381))</f>
        <v/>
      </c>
      <c r="G19383">
        <f>IF(F19383="","",IF(F19383&lt;0,10*F19383^2,0))</f>
        <v/>
      </c>
      <c r="H19383">
        <f>IF(F19383="","",IF(F19383&gt;0,10*F19383^2,0))</f>
        <v/>
      </c>
    </row>
    <row r="19384">
      <c r="A19384">
        <f>Input!A19384</f>
        <v/>
      </c>
      <c r="B19384">
        <f>IF(ISNUMBER(Input!B19384),IF(AND(Input!B19384&gt;=20,Input!B19384&lt;=700),Input!B19384,""),"")</f>
        <v/>
      </c>
      <c r="C19384">
        <f>IF(B19384="","",INT(A19384))</f>
        <v/>
      </c>
      <c r="D19384">
        <f>IF(B19384="","",HOUR(A19384))</f>
        <v/>
      </c>
      <c r="E19384">
        <f>IF(B19384="","",IF(INPUT!$I$1="","",IF(C19384&lt;(INT(INPUT!$I$1)-INPUT!$I$2),"Off Meds",IF(C19384&lt;=(INT(INPUT!$I$1)+INPUT!$I$2),"Washout","On Meds"))))</f>
        <v/>
      </c>
      <c r="F19384">
        <f>IF(B19384="","",1.509*(LN(B19384)^1.084-5.381))</f>
        <v/>
      </c>
      <c r="G19384">
        <f>IF(F19384="","",IF(F19384&lt;0,10*F19384^2,0))</f>
        <v/>
      </c>
      <c r="H19384">
        <f>IF(F19384="","",IF(F19384&gt;0,10*F19384^2,0))</f>
        <v/>
      </c>
    </row>
    <row r="19385">
      <c r="A19385">
        <f>Input!A19385</f>
        <v/>
      </c>
      <c r="B19385">
        <f>IF(ISNUMBER(Input!B19385),IF(AND(Input!B19385&gt;=20,Input!B19385&lt;=700),Input!B19385,""),"")</f>
        <v/>
      </c>
      <c r="C19385">
        <f>IF(B19385="","",INT(A19385))</f>
        <v/>
      </c>
      <c r="D19385">
        <f>IF(B19385="","",HOUR(A19385))</f>
        <v/>
      </c>
      <c r="E19385">
        <f>IF(B19385="","",IF(INPUT!$I$1="","",IF(C19385&lt;(INT(INPUT!$I$1)-INPUT!$I$2),"Off Meds",IF(C19385&lt;=(INT(INPUT!$I$1)+INPUT!$I$2),"Washout","On Meds"))))</f>
        <v/>
      </c>
      <c r="F19385">
        <f>IF(B19385="","",1.509*(LN(B19385)^1.084-5.381))</f>
        <v/>
      </c>
      <c r="G19385">
        <f>IF(F19385="","",IF(F19385&lt;0,10*F19385^2,0))</f>
        <v/>
      </c>
      <c r="H19385">
        <f>IF(F19385="","",IF(F19385&gt;0,10*F19385^2,0))</f>
        <v/>
      </c>
    </row>
    <row r="19386">
      <c r="A19386">
        <f>Input!A19386</f>
        <v/>
      </c>
      <c r="B19386">
        <f>IF(ISNUMBER(Input!B19386),IF(AND(Input!B19386&gt;=20,Input!B19386&lt;=700),Input!B19386,""),"")</f>
        <v/>
      </c>
      <c r="C19386">
        <f>IF(B19386="","",INT(A19386))</f>
        <v/>
      </c>
      <c r="D19386">
        <f>IF(B19386="","",HOUR(A19386))</f>
        <v/>
      </c>
      <c r="E19386">
        <f>IF(B19386="","",IF(INPUT!$I$1="","",IF(C19386&lt;(INT(INPUT!$I$1)-INPUT!$I$2),"Off Meds",IF(C19386&lt;=(INT(INPUT!$I$1)+INPUT!$I$2),"Washout","On Meds"))))</f>
        <v/>
      </c>
      <c r="F19386">
        <f>IF(B19386="","",1.509*(LN(B19386)^1.084-5.381))</f>
        <v/>
      </c>
      <c r="G19386">
        <f>IF(F19386="","",IF(F19386&lt;0,10*F19386^2,0))</f>
        <v/>
      </c>
      <c r="H19386">
        <f>IF(F19386="","",IF(F19386&gt;0,10*F19386^2,0))</f>
        <v/>
      </c>
    </row>
    <row r="19387">
      <c r="A19387">
        <f>Input!A19387</f>
        <v/>
      </c>
      <c r="B19387">
        <f>IF(ISNUMBER(Input!B19387),IF(AND(Input!B19387&gt;=20,Input!B19387&lt;=700),Input!B19387,""),"")</f>
        <v/>
      </c>
      <c r="C19387">
        <f>IF(B19387="","",INT(A19387))</f>
        <v/>
      </c>
      <c r="D19387">
        <f>IF(B19387="","",HOUR(A19387))</f>
        <v/>
      </c>
      <c r="E19387">
        <f>IF(B19387="","",IF(INPUT!$I$1="","",IF(C19387&lt;(INT(INPUT!$I$1)-INPUT!$I$2),"Off Meds",IF(C19387&lt;=(INT(INPUT!$I$1)+INPUT!$I$2),"Washout","On Meds"))))</f>
        <v/>
      </c>
      <c r="F19387">
        <f>IF(B19387="","",1.509*(LN(B19387)^1.084-5.381))</f>
        <v/>
      </c>
      <c r="G19387">
        <f>IF(F19387="","",IF(F19387&lt;0,10*F19387^2,0))</f>
        <v/>
      </c>
      <c r="H19387">
        <f>IF(F19387="","",IF(F19387&gt;0,10*F19387^2,0))</f>
        <v/>
      </c>
    </row>
    <row r="19388">
      <c r="A19388">
        <f>Input!A19388</f>
        <v/>
      </c>
      <c r="B19388">
        <f>IF(ISNUMBER(Input!B19388),IF(AND(Input!B19388&gt;=20,Input!B19388&lt;=700),Input!B19388,""),"")</f>
        <v/>
      </c>
      <c r="C19388">
        <f>IF(B19388="","",INT(A19388))</f>
        <v/>
      </c>
      <c r="D19388">
        <f>IF(B19388="","",HOUR(A19388))</f>
        <v/>
      </c>
      <c r="E19388">
        <f>IF(B19388="","",IF(INPUT!$I$1="","",IF(C19388&lt;(INT(INPUT!$I$1)-INPUT!$I$2),"Off Meds",IF(C19388&lt;=(INT(INPUT!$I$1)+INPUT!$I$2),"Washout","On Meds"))))</f>
        <v/>
      </c>
      <c r="F19388">
        <f>IF(B19388="","",1.509*(LN(B19388)^1.084-5.381))</f>
        <v/>
      </c>
      <c r="G19388">
        <f>IF(F19388="","",IF(F19388&lt;0,10*F19388^2,0))</f>
        <v/>
      </c>
      <c r="H19388">
        <f>IF(F19388="","",IF(F19388&gt;0,10*F19388^2,0))</f>
        <v/>
      </c>
    </row>
    <row r="19389">
      <c r="A19389">
        <f>Input!A19389</f>
        <v/>
      </c>
      <c r="B19389">
        <f>IF(ISNUMBER(Input!B19389),IF(AND(Input!B19389&gt;=20,Input!B19389&lt;=700),Input!B19389,""),"")</f>
        <v/>
      </c>
      <c r="C19389">
        <f>IF(B19389="","",INT(A19389))</f>
        <v/>
      </c>
      <c r="D19389">
        <f>IF(B19389="","",HOUR(A19389))</f>
        <v/>
      </c>
      <c r="E19389">
        <f>IF(B19389="","",IF(INPUT!$I$1="","",IF(C19389&lt;(INT(INPUT!$I$1)-INPUT!$I$2),"Off Meds",IF(C19389&lt;=(INT(INPUT!$I$1)+INPUT!$I$2),"Washout","On Meds"))))</f>
        <v/>
      </c>
      <c r="F19389">
        <f>IF(B19389="","",1.509*(LN(B19389)^1.084-5.381))</f>
        <v/>
      </c>
      <c r="G19389">
        <f>IF(F19389="","",IF(F19389&lt;0,10*F19389^2,0))</f>
        <v/>
      </c>
      <c r="H19389">
        <f>IF(F19389="","",IF(F19389&gt;0,10*F19389^2,0))</f>
        <v/>
      </c>
    </row>
    <row r="19390">
      <c r="A19390">
        <f>Input!A19390</f>
        <v/>
      </c>
      <c r="B19390">
        <f>IF(ISNUMBER(Input!B19390),IF(AND(Input!B19390&gt;=20,Input!B19390&lt;=700),Input!B19390,""),"")</f>
        <v/>
      </c>
      <c r="C19390">
        <f>IF(B19390="","",INT(A19390))</f>
        <v/>
      </c>
      <c r="D19390">
        <f>IF(B19390="","",HOUR(A19390))</f>
        <v/>
      </c>
      <c r="E19390">
        <f>IF(B19390="","",IF(INPUT!$I$1="","",IF(C19390&lt;(INT(INPUT!$I$1)-INPUT!$I$2),"Off Meds",IF(C19390&lt;=(INT(INPUT!$I$1)+INPUT!$I$2),"Washout","On Meds"))))</f>
        <v/>
      </c>
      <c r="F19390">
        <f>IF(B19390="","",1.509*(LN(B19390)^1.084-5.381))</f>
        <v/>
      </c>
      <c r="G19390">
        <f>IF(F19390="","",IF(F19390&lt;0,10*F19390^2,0))</f>
        <v/>
      </c>
      <c r="H19390">
        <f>IF(F19390="","",IF(F19390&gt;0,10*F19390^2,0))</f>
        <v/>
      </c>
    </row>
    <row r="19391">
      <c r="A19391">
        <f>Input!A19391</f>
        <v/>
      </c>
      <c r="B19391">
        <f>IF(ISNUMBER(Input!B19391),IF(AND(Input!B19391&gt;=20,Input!B19391&lt;=700),Input!B19391,""),"")</f>
        <v/>
      </c>
      <c r="C19391">
        <f>IF(B19391="","",INT(A19391))</f>
        <v/>
      </c>
      <c r="D19391">
        <f>IF(B19391="","",HOUR(A19391))</f>
        <v/>
      </c>
      <c r="E19391">
        <f>IF(B19391="","",IF(INPUT!$I$1="","",IF(C19391&lt;(INT(INPUT!$I$1)-INPUT!$I$2),"Off Meds",IF(C19391&lt;=(INT(INPUT!$I$1)+INPUT!$I$2),"Washout","On Meds"))))</f>
        <v/>
      </c>
      <c r="F19391">
        <f>IF(B19391="","",1.509*(LN(B19391)^1.084-5.381))</f>
        <v/>
      </c>
      <c r="G19391">
        <f>IF(F19391="","",IF(F19391&lt;0,10*F19391^2,0))</f>
        <v/>
      </c>
      <c r="H19391">
        <f>IF(F19391="","",IF(F19391&gt;0,10*F19391^2,0))</f>
        <v/>
      </c>
    </row>
    <row r="19392">
      <c r="A19392">
        <f>Input!A19392</f>
        <v/>
      </c>
      <c r="B19392">
        <f>IF(ISNUMBER(Input!B19392),IF(AND(Input!B19392&gt;=20,Input!B19392&lt;=700),Input!B19392,""),"")</f>
        <v/>
      </c>
      <c r="C19392">
        <f>IF(B19392="","",INT(A19392))</f>
        <v/>
      </c>
      <c r="D19392">
        <f>IF(B19392="","",HOUR(A19392))</f>
        <v/>
      </c>
      <c r="E19392">
        <f>IF(B19392="","",IF(INPUT!$I$1="","",IF(C19392&lt;(INT(INPUT!$I$1)-INPUT!$I$2),"Off Meds",IF(C19392&lt;=(INT(INPUT!$I$1)+INPUT!$I$2),"Washout","On Meds"))))</f>
        <v/>
      </c>
      <c r="F19392">
        <f>IF(B19392="","",1.509*(LN(B19392)^1.084-5.381))</f>
        <v/>
      </c>
      <c r="G19392">
        <f>IF(F19392="","",IF(F19392&lt;0,10*F19392^2,0))</f>
        <v/>
      </c>
      <c r="H19392">
        <f>IF(F19392="","",IF(F19392&gt;0,10*F19392^2,0))</f>
        <v/>
      </c>
    </row>
    <row r="19393">
      <c r="A19393">
        <f>Input!A19393</f>
        <v/>
      </c>
      <c r="B19393">
        <f>IF(ISNUMBER(Input!B19393),IF(AND(Input!B19393&gt;=20,Input!B19393&lt;=700),Input!B19393,""),"")</f>
        <v/>
      </c>
      <c r="C19393">
        <f>IF(B19393="","",INT(A19393))</f>
        <v/>
      </c>
      <c r="D19393">
        <f>IF(B19393="","",HOUR(A19393))</f>
        <v/>
      </c>
      <c r="E19393">
        <f>IF(B19393="","",IF(INPUT!$I$1="","",IF(C19393&lt;(INT(INPUT!$I$1)-INPUT!$I$2),"Off Meds",IF(C19393&lt;=(INT(INPUT!$I$1)+INPUT!$I$2),"Washout","On Meds"))))</f>
        <v/>
      </c>
      <c r="F19393">
        <f>IF(B19393="","",1.509*(LN(B19393)^1.084-5.381))</f>
        <v/>
      </c>
      <c r="G19393">
        <f>IF(F19393="","",IF(F19393&lt;0,10*F19393^2,0))</f>
        <v/>
      </c>
      <c r="H19393">
        <f>IF(F19393="","",IF(F19393&gt;0,10*F19393^2,0))</f>
        <v/>
      </c>
    </row>
    <row r="19394">
      <c r="A19394">
        <f>Input!A19394</f>
        <v/>
      </c>
      <c r="B19394">
        <f>IF(ISNUMBER(Input!B19394),IF(AND(Input!B19394&gt;=20,Input!B19394&lt;=700),Input!B19394,""),"")</f>
        <v/>
      </c>
      <c r="C19394">
        <f>IF(B19394="","",INT(A19394))</f>
        <v/>
      </c>
      <c r="D19394">
        <f>IF(B19394="","",HOUR(A19394))</f>
        <v/>
      </c>
      <c r="E19394">
        <f>IF(B19394="","",IF(INPUT!$I$1="","",IF(C19394&lt;(INT(INPUT!$I$1)-INPUT!$I$2),"Off Meds",IF(C19394&lt;=(INT(INPUT!$I$1)+INPUT!$I$2),"Washout","On Meds"))))</f>
        <v/>
      </c>
      <c r="F19394">
        <f>IF(B19394="","",1.509*(LN(B19394)^1.084-5.381))</f>
        <v/>
      </c>
      <c r="G19394">
        <f>IF(F19394="","",IF(F19394&lt;0,10*F19394^2,0))</f>
        <v/>
      </c>
      <c r="H19394">
        <f>IF(F19394="","",IF(F19394&gt;0,10*F19394^2,0))</f>
        <v/>
      </c>
    </row>
    <row r="19395">
      <c r="A19395">
        <f>Input!A19395</f>
        <v/>
      </c>
      <c r="B19395">
        <f>IF(ISNUMBER(Input!B19395),IF(AND(Input!B19395&gt;=20,Input!B19395&lt;=700),Input!B19395,""),"")</f>
        <v/>
      </c>
      <c r="C19395">
        <f>IF(B19395="","",INT(A19395))</f>
        <v/>
      </c>
      <c r="D19395">
        <f>IF(B19395="","",HOUR(A19395))</f>
        <v/>
      </c>
      <c r="E19395">
        <f>IF(B19395="","",IF(INPUT!$I$1="","",IF(C19395&lt;(INT(INPUT!$I$1)-INPUT!$I$2),"Off Meds",IF(C19395&lt;=(INT(INPUT!$I$1)+INPUT!$I$2),"Washout","On Meds"))))</f>
        <v/>
      </c>
      <c r="F19395">
        <f>IF(B19395="","",1.509*(LN(B19395)^1.084-5.381))</f>
        <v/>
      </c>
      <c r="G19395">
        <f>IF(F19395="","",IF(F19395&lt;0,10*F19395^2,0))</f>
        <v/>
      </c>
      <c r="H19395">
        <f>IF(F19395="","",IF(F19395&gt;0,10*F19395^2,0))</f>
        <v/>
      </c>
    </row>
    <row r="19396">
      <c r="A19396">
        <f>Input!A19396</f>
        <v/>
      </c>
      <c r="B19396">
        <f>IF(ISNUMBER(Input!B19396),IF(AND(Input!B19396&gt;=20,Input!B19396&lt;=700),Input!B19396,""),"")</f>
        <v/>
      </c>
      <c r="C19396">
        <f>IF(B19396="","",INT(A19396))</f>
        <v/>
      </c>
      <c r="D19396">
        <f>IF(B19396="","",HOUR(A19396))</f>
        <v/>
      </c>
      <c r="E19396">
        <f>IF(B19396="","",IF(INPUT!$I$1="","",IF(C19396&lt;(INT(INPUT!$I$1)-INPUT!$I$2),"Off Meds",IF(C19396&lt;=(INT(INPUT!$I$1)+INPUT!$I$2),"Washout","On Meds"))))</f>
        <v/>
      </c>
      <c r="F19396">
        <f>IF(B19396="","",1.509*(LN(B19396)^1.084-5.381))</f>
        <v/>
      </c>
      <c r="G19396">
        <f>IF(F19396="","",IF(F19396&lt;0,10*F19396^2,0))</f>
        <v/>
      </c>
      <c r="H19396">
        <f>IF(F19396="","",IF(F19396&gt;0,10*F19396^2,0))</f>
        <v/>
      </c>
    </row>
    <row r="19397">
      <c r="A19397">
        <f>Input!A19397</f>
        <v/>
      </c>
      <c r="B19397">
        <f>IF(ISNUMBER(Input!B19397),IF(AND(Input!B19397&gt;=20,Input!B19397&lt;=700),Input!B19397,""),"")</f>
        <v/>
      </c>
      <c r="C19397">
        <f>IF(B19397="","",INT(A19397))</f>
        <v/>
      </c>
      <c r="D19397">
        <f>IF(B19397="","",HOUR(A19397))</f>
        <v/>
      </c>
      <c r="E19397">
        <f>IF(B19397="","",IF(INPUT!$I$1="","",IF(C19397&lt;(INT(INPUT!$I$1)-INPUT!$I$2),"Off Meds",IF(C19397&lt;=(INT(INPUT!$I$1)+INPUT!$I$2),"Washout","On Meds"))))</f>
        <v/>
      </c>
      <c r="F19397">
        <f>IF(B19397="","",1.509*(LN(B19397)^1.084-5.381))</f>
        <v/>
      </c>
      <c r="G19397">
        <f>IF(F19397="","",IF(F19397&lt;0,10*F19397^2,0))</f>
        <v/>
      </c>
      <c r="H19397">
        <f>IF(F19397="","",IF(F19397&gt;0,10*F19397^2,0))</f>
        <v/>
      </c>
    </row>
    <row r="19398">
      <c r="A19398">
        <f>Input!A19398</f>
        <v/>
      </c>
      <c r="B19398">
        <f>IF(ISNUMBER(Input!B19398),IF(AND(Input!B19398&gt;=20,Input!B19398&lt;=700),Input!B19398,""),"")</f>
        <v/>
      </c>
      <c r="C19398">
        <f>IF(B19398="","",INT(A19398))</f>
        <v/>
      </c>
      <c r="D19398">
        <f>IF(B19398="","",HOUR(A19398))</f>
        <v/>
      </c>
      <c r="E19398">
        <f>IF(B19398="","",IF(INPUT!$I$1="","",IF(C19398&lt;(INT(INPUT!$I$1)-INPUT!$I$2),"Off Meds",IF(C19398&lt;=(INT(INPUT!$I$1)+INPUT!$I$2),"Washout","On Meds"))))</f>
        <v/>
      </c>
      <c r="F19398">
        <f>IF(B19398="","",1.509*(LN(B19398)^1.084-5.381))</f>
        <v/>
      </c>
      <c r="G19398">
        <f>IF(F19398="","",IF(F19398&lt;0,10*F19398^2,0))</f>
        <v/>
      </c>
      <c r="H19398">
        <f>IF(F19398="","",IF(F19398&gt;0,10*F19398^2,0))</f>
        <v/>
      </c>
    </row>
    <row r="19399">
      <c r="A19399">
        <f>Input!A19399</f>
        <v/>
      </c>
      <c r="B19399">
        <f>IF(ISNUMBER(Input!B19399),IF(AND(Input!B19399&gt;=20,Input!B19399&lt;=700),Input!B19399,""),"")</f>
        <v/>
      </c>
      <c r="C19399">
        <f>IF(B19399="","",INT(A19399))</f>
        <v/>
      </c>
      <c r="D19399">
        <f>IF(B19399="","",HOUR(A19399))</f>
        <v/>
      </c>
      <c r="E19399">
        <f>IF(B19399="","",IF(INPUT!$I$1="","",IF(C19399&lt;(INT(INPUT!$I$1)-INPUT!$I$2),"Off Meds",IF(C19399&lt;=(INT(INPUT!$I$1)+INPUT!$I$2),"Washout","On Meds"))))</f>
        <v/>
      </c>
      <c r="F19399">
        <f>IF(B19399="","",1.509*(LN(B19399)^1.084-5.381))</f>
        <v/>
      </c>
      <c r="G19399">
        <f>IF(F19399="","",IF(F19399&lt;0,10*F19399^2,0))</f>
        <v/>
      </c>
      <c r="H19399">
        <f>IF(F19399="","",IF(F19399&gt;0,10*F19399^2,0))</f>
        <v/>
      </c>
    </row>
    <row r="19400">
      <c r="A19400">
        <f>Input!A19400</f>
        <v/>
      </c>
      <c r="B19400">
        <f>IF(ISNUMBER(Input!B19400),IF(AND(Input!B19400&gt;=20,Input!B19400&lt;=700),Input!B19400,""),"")</f>
        <v/>
      </c>
      <c r="C19400">
        <f>IF(B19400="","",INT(A19400))</f>
        <v/>
      </c>
      <c r="D19400">
        <f>IF(B19400="","",HOUR(A19400))</f>
        <v/>
      </c>
      <c r="E19400">
        <f>IF(B19400="","",IF(INPUT!$I$1="","",IF(C19400&lt;(INT(INPUT!$I$1)-INPUT!$I$2),"Off Meds",IF(C19400&lt;=(INT(INPUT!$I$1)+INPUT!$I$2),"Washout","On Meds"))))</f>
        <v/>
      </c>
      <c r="F19400">
        <f>IF(B19400="","",1.509*(LN(B19400)^1.084-5.381))</f>
        <v/>
      </c>
      <c r="G19400">
        <f>IF(F19400="","",IF(F19400&lt;0,10*F19400^2,0))</f>
        <v/>
      </c>
      <c r="H19400">
        <f>IF(F19400="","",IF(F19400&gt;0,10*F19400^2,0))</f>
        <v/>
      </c>
    </row>
    <row r="19401">
      <c r="A19401">
        <f>Input!A19401</f>
        <v/>
      </c>
      <c r="B19401">
        <f>IF(ISNUMBER(Input!B19401),IF(AND(Input!B19401&gt;=20,Input!B19401&lt;=700),Input!B19401,""),"")</f>
        <v/>
      </c>
      <c r="C19401">
        <f>IF(B19401="","",INT(A19401))</f>
        <v/>
      </c>
      <c r="D19401">
        <f>IF(B19401="","",HOUR(A19401))</f>
        <v/>
      </c>
      <c r="E19401">
        <f>IF(B19401="","",IF(INPUT!$I$1="","",IF(C19401&lt;(INT(INPUT!$I$1)-INPUT!$I$2),"Off Meds",IF(C19401&lt;=(INT(INPUT!$I$1)+INPUT!$I$2),"Washout","On Meds"))))</f>
        <v/>
      </c>
      <c r="F19401">
        <f>IF(B19401="","",1.509*(LN(B19401)^1.084-5.381))</f>
        <v/>
      </c>
      <c r="G19401">
        <f>IF(F19401="","",IF(F19401&lt;0,10*F19401^2,0))</f>
        <v/>
      </c>
      <c r="H19401">
        <f>IF(F19401="","",IF(F19401&gt;0,10*F19401^2,0))</f>
        <v/>
      </c>
    </row>
    <row r="19402">
      <c r="A19402">
        <f>Input!A19402</f>
        <v/>
      </c>
      <c r="B19402">
        <f>IF(ISNUMBER(Input!B19402),IF(AND(Input!B19402&gt;=20,Input!B19402&lt;=700),Input!B19402,""),"")</f>
        <v/>
      </c>
      <c r="C19402">
        <f>IF(B19402="","",INT(A19402))</f>
        <v/>
      </c>
      <c r="D19402">
        <f>IF(B19402="","",HOUR(A19402))</f>
        <v/>
      </c>
      <c r="E19402">
        <f>IF(B19402="","",IF(INPUT!$I$1="","",IF(C19402&lt;(INT(INPUT!$I$1)-INPUT!$I$2),"Off Meds",IF(C19402&lt;=(INT(INPUT!$I$1)+INPUT!$I$2),"Washout","On Meds"))))</f>
        <v/>
      </c>
      <c r="F19402">
        <f>IF(B19402="","",1.509*(LN(B19402)^1.084-5.381))</f>
        <v/>
      </c>
      <c r="G19402">
        <f>IF(F19402="","",IF(F19402&lt;0,10*F19402^2,0))</f>
        <v/>
      </c>
      <c r="H19402">
        <f>IF(F19402="","",IF(F19402&gt;0,10*F19402^2,0))</f>
        <v/>
      </c>
    </row>
    <row r="19403">
      <c r="A19403">
        <f>Input!A19403</f>
        <v/>
      </c>
      <c r="B19403">
        <f>IF(ISNUMBER(Input!B19403),IF(AND(Input!B19403&gt;=20,Input!B19403&lt;=700),Input!B19403,""),"")</f>
        <v/>
      </c>
      <c r="C19403">
        <f>IF(B19403="","",INT(A19403))</f>
        <v/>
      </c>
      <c r="D19403">
        <f>IF(B19403="","",HOUR(A19403))</f>
        <v/>
      </c>
      <c r="E19403">
        <f>IF(B19403="","",IF(INPUT!$I$1="","",IF(C19403&lt;(INT(INPUT!$I$1)-INPUT!$I$2),"Off Meds",IF(C19403&lt;=(INT(INPUT!$I$1)+INPUT!$I$2),"Washout","On Meds"))))</f>
        <v/>
      </c>
      <c r="F19403">
        <f>IF(B19403="","",1.509*(LN(B19403)^1.084-5.381))</f>
        <v/>
      </c>
      <c r="G19403">
        <f>IF(F19403="","",IF(F19403&lt;0,10*F19403^2,0))</f>
        <v/>
      </c>
      <c r="H19403">
        <f>IF(F19403="","",IF(F19403&gt;0,10*F19403^2,0))</f>
        <v/>
      </c>
    </row>
    <row r="19404">
      <c r="A19404">
        <f>Input!A19404</f>
        <v/>
      </c>
      <c r="B19404">
        <f>IF(ISNUMBER(Input!B19404),IF(AND(Input!B19404&gt;=20,Input!B19404&lt;=700),Input!B19404,""),"")</f>
        <v/>
      </c>
      <c r="C19404">
        <f>IF(B19404="","",INT(A19404))</f>
        <v/>
      </c>
      <c r="D19404">
        <f>IF(B19404="","",HOUR(A19404))</f>
        <v/>
      </c>
      <c r="E19404">
        <f>IF(B19404="","",IF(INPUT!$I$1="","",IF(C19404&lt;(INT(INPUT!$I$1)-INPUT!$I$2),"Off Meds",IF(C19404&lt;=(INT(INPUT!$I$1)+INPUT!$I$2),"Washout","On Meds"))))</f>
        <v/>
      </c>
      <c r="F19404">
        <f>IF(B19404="","",1.509*(LN(B19404)^1.084-5.381))</f>
        <v/>
      </c>
      <c r="G19404">
        <f>IF(F19404="","",IF(F19404&lt;0,10*F19404^2,0))</f>
        <v/>
      </c>
      <c r="H19404">
        <f>IF(F19404="","",IF(F19404&gt;0,10*F19404^2,0))</f>
        <v/>
      </c>
    </row>
    <row r="19405">
      <c r="A19405">
        <f>Input!A19405</f>
        <v/>
      </c>
      <c r="B19405">
        <f>IF(ISNUMBER(Input!B19405),IF(AND(Input!B19405&gt;=20,Input!B19405&lt;=700),Input!B19405,""),"")</f>
        <v/>
      </c>
      <c r="C19405">
        <f>IF(B19405="","",INT(A19405))</f>
        <v/>
      </c>
      <c r="D19405">
        <f>IF(B19405="","",HOUR(A19405))</f>
        <v/>
      </c>
      <c r="E19405">
        <f>IF(B19405="","",IF(INPUT!$I$1="","",IF(C19405&lt;(INT(INPUT!$I$1)-INPUT!$I$2),"Off Meds",IF(C19405&lt;=(INT(INPUT!$I$1)+INPUT!$I$2),"Washout","On Meds"))))</f>
        <v/>
      </c>
      <c r="F19405">
        <f>IF(B19405="","",1.509*(LN(B19405)^1.084-5.381))</f>
        <v/>
      </c>
      <c r="G19405">
        <f>IF(F19405="","",IF(F19405&lt;0,10*F19405^2,0))</f>
        <v/>
      </c>
      <c r="H19405">
        <f>IF(F19405="","",IF(F19405&gt;0,10*F19405^2,0))</f>
        <v/>
      </c>
    </row>
    <row r="19406">
      <c r="A19406">
        <f>Input!A19406</f>
        <v/>
      </c>
      <c r="B19406">
        <f>IF(ISNUMBER(Input!B19406),IF(AND(Input!B19406&gt;=20,Input!B19406&lt;=700),Input!B19406,""),"")</f>
        <v/>
      </c>
      <c r="C19406">
        <f>IF(B19406="","",INT(A19406))</f>
        <v/>
      </c>
      <c r="D19406">
        <f>IF(B19406="","",HOUR(A19406))</f>
        <v/>
      </c>
      <c r="E19406">
        <f>IF(B19406="","",IF(INPUT!$I$1="","",IF(C19406&lt;(INT(INPUT!$I$1)-INPUT!$I$2),"Off Meds",IF(C19406&lt;=(INT(INPUT!$I$1)+INPUT!$I$2),"Washout","On Meds"))))</f>
        <v/>
      </c>
      <c r="F19406">
        <f>IF(B19406="","",1.509*(LN(B19406)^1.084-5.381))</f>
        <v/>
      </c>
      <c r="G19406">
        <f>IF(F19406="","",IF(F19406&lt;0,10*F19406^2,0))</f>
        <v/>
      </c>
      <c r="H19406">
        <f>IF(F19406="","",IF(F19406&gt;0,10*F19406^2,0))</f>
        <v/>
      </c>
    </row>
    <row r="19407">
      <c r="A19407">
        <f>Input!A19407</f>
        <v/>
      </c>
      <c r="B19407">
        <f>IF(ISNUMBER(Input!B19407),IF(AND(Input!B19407&gt;=20,Input!B19407&lt;=700),Input!B19407,""),"")</f>
        <v/>
      </c>
      <c r="C19407">
        <f>IF(B19407="","",INT(A19407))</f>
        <v/>
      </c>
      <c r="D19407">
        <f>IF(B19407="","",HOUR(A19407))</f>
        <v/>
      </c>
      <c r="E19407">
        <f>IF(B19407="","",IF(INPUT!$I$1="","",IF(C19407&lt;(INT(INPUT!$I$1)-INPUT!$I$2),"Off Meds",IF(C19407&lt;=(INT(INPUT!$I$1)+INPUT!$I$2),"Washout","On Meds"))))</f>
        <v/>
      </c>
      <c r="F19407">
        <f>IF(B19407="","",1.509*(LN(B19407)^1.084-5.381))</f>
        <v/>
      </c>
      <c r="G19407">
        <f>IF(F19407="","",IF(F19407&lt;0,10*F19407^2,0))</f>
        <v/>
      </c>
      <c r="H19407">
        <f>IF(F19407="","",IF(F19407&gt;0,10*F19407^2,0))</f>
        <v/>
      </c>
    </row>
    <row r="19408">
      <c r="A19408">
        <f>Input!A19408</f>
        <v/>
      </c>
      <c r="B19408">
        <f>IF(ISNUMBER(Input!B19408),IF(AND(Input!B19408&gt;=20,Input!B19408&lt;=700),Input!B19408,""),"")</f>
        <v/>
      </c>
      <c r="C19408">
        <f>IF(B19408="","",INT(A19408))</f>
        <v/>
      </c>
      <c r="D19408">
        <f>IF(B19408="","",HOUR(A19408))</f>
        <v/>
      </c>
      <c r="E19408">
        <f>IF(B19408="","",IF(INPUT!$I$1="","",IF(C19408&lt;(INT(INPUT!$I$1)-INPUT!$I$2),"Off Meds",IF(C19408&lt;=(INT(INPUT!$I$1)+INPUT!$I$2),"Washout","On Meds"))))</f>
        <v/>
      </c>
      <c r="F19408">
        <f>IF(B19408="","",1.509*(LN(B19408)^1.084-5.381))</f>
        <v/>
      </c>
      <c r="G19408">
        <f>IF(F19408="","",IF(F19408&lt;0,10*F19408^2,0))</f>
        <v/>
      </c>
      <c r="H19408">
        <f>IF(F19408="","",IF(F19408&gt;0,10*F19408^2,0))</f>
        <v/>
      </c>
    </row>
    <row r="19409">
      <c r="A19409">
        <f>Input!A19409</f>
        <v/>
      </c>
      <c r="B19409">
        <f>IF(ISNUMBER(Input!B19409),IF(AND(Input!B19409&gt;=20,Input!B19409&lt;=700),Input!B19409,""),"")</f>
        <v/>
      </c>
      <c r="C19409">
        <f>IF(B19409="","",INT(A19409))</f>
        <v/>
      </c>
      <c r="D19409">
        <f>IF(B19409="","",HOUR(A19409))</f>
        <v/>
      </c>
      <c r="E19409">
        <f>IF(B19409="","",IF(INPUT!$I$1="","",IF(C19409&lt;(INT(INPUT!$I$1)-INPUT!$I$2),"Off Meds",IF(C19409&lt;=(INT(INPUT!$I$1)+INPUT!$I$2),"Washout","On Meds"))))</f>
        <v/>
      </c>
      <c r="F19409">
        <f>IF(B19409="","",1.509*(LN(B19409)^1.084-5.381))</f>
        <v/>
      </c>
      <c r="G19409">
        <f>IF(F19409="","",IF(F19409&lt;0,10*F19409^2,0))</f>
        <v/>
      </c>
      <c r="H19409">
        <f>IF(F19409="","",IF(F19409&gt;0,10*F19409^2,0))</f>
        <v/>
      </c>
    </row>
    <row r="19410">
      <c r="A19410">
        <f>Input!A19410</f>
        <v/>
      </c>
      <c r="B19410">
        <f>IF(ISNUMBER(Input!B19410),IF(AND(Input!B19410&gt;=20,Input!B19410&lt;=700),Input!B19410,""),"")</f>
        <v/>
      </c>
      <c r="C19410">
        <f>IF(B19410="","",INT(A19410))</f>
        <v/>
      </c>
      <c r="D19410">
        <f>IF(B19410="","",HOUR(A19410))</f>
        <v/>
      </c>
      <c r="E19410">
        <f>IF(B19410="","",IF(INPUT!$I$1="","",IF(C19410&lt;(INT(INPUT!$I$1)-INPUT!$I$2),"Off Meds",IF(C19410&lt;=(INT(INPUT!$I$1)+INPUT!$I$2),"Washout","On Meds"))))</f>
        <v/>
      </c>
      <c r="F19410">
        <f>IF(B19410="","",1.509*(LN(B19410)^1.084-5.381))</f>
        <v/>
      </c>
      <c r="G19410">
        <f>IF(F19410="","",IF(F19410&lt;0,10*F19410^2,0))</f>
        <v/>
      </c>
      <c r="H19410">
        <f>IF(F19410="","",IF(F19410&gt;0,10*F19410^2,0))</f>
        <v/>
      </c>
    </row>
    <row r="19411">
      <c r="A19411">
        <f>Input!A19411</f>
        <v/>
      </c>
      <c r="B19411">
        <f>IF(ISNUMBER(Input!B19411),IF(AND(Input!B19411&gt;=20,Input!B19411&lt;=700),Input!B19411,""),"")</f>
        <v/>
      </c>
      <c r="C19411">
        <f>IF(B19411="","",INT(A19411))</f>
        <v/>
      </c>
      <c r="D19411">
        <f>IF(B19411="","",HOUR(A19411))</f>
        <v/>
      </c>
      <c r="E19411">
        <f>IF(B19411="","",IF(INPUT!$I$1="","",IF(C19411&lt;(INT(INPUT!$I$1)-INPUT!$I$2),"Off Meds",IF(C19411&lt;=(INT(INPUT!$I$1)+INPUT!$I$2),"Washout","On Meds"))))</f>
        <v/>
      </c>
      <c r="F19411">
        <f>IF(B19411="","",1.509*(LN(B19411)^1.084-5.381))</f>
        <v/>
      </c>
      <c r="G19411">
        <f>IF(F19411="","",IF(F19411&lt;0,10*F19411^2,0))</f>
        <v/>
      </c>
      <c r="H19411">
        <f>IF(F19411="","",IF(F19411&gt;0,10*F19411^2,0))</f>
        <v/>
      </c>
    </row>
    <row r="19412">
      <c r="A19412">
        <f>Input!A19412</f>
        <v/>
      </c>
      <c r="B19412">
        <f>IF(ISNUMBER(Input!B19412),IF(AND(Input!B19412&gt;=20,Input!B19412&lt;=700),Input!B19412,""),"")</f>
        <v/>
      </c>
      <c r="C19412">
        <f>IF(B19412="","",INT(A19412))</f>
        <v/>
      </c>
      <c r="D19412">
        <f>IF(B19412="","",HOUR(A19412))</f>
        <v/>
      </c>
      <c r="E19412">
        <f>IF(B19412="","",IF(INPUT!$I$1="","",IF(C19412&lt;(INT(INPUT!$I$1)-INPUT!$I$2),"Off Meds",IF(C19412&lt;=(INT(INPUT!$I$1)+INPUT!$I$2),"Washout","On Meds"))))</f>
        <v/>
      </c>
      <c r="F19412">
        <f>IF(B19412="","",1.509*(LN(B19412)^1.084-5.381))</f>
        <v/>
      </c>
      <c r="G19412">
        <f>IF(F19412="","",IF(F19412&lt;0,10*F19412^2,0))</f>
        <v/>
      </c>
      <c r="H19412">
        <f>IF(F19412="","",IF(F19412&gt;0,10*F19412^2,0))</f>
        <v/>
      </c>
    </row>
    <row r="19413">
      <c r="A19413">
        <f>Input!A19413</f>
        <v/>
      </c>
      <c r="B19413">
        <f>IF(ISNUMBER(Input!B19413),IF(AND(Input!B19413&gt;=20,Input!B19413&lt;=700),Input!B19413,""),"")</f>
        <v/>
      </c>
      <c r="C19413">
        <f>IF(B19413="","",INT(A19413))</f>
        <v/>
      </c>
      <c r="D19413">
        <f>IF(B19413="","",HOUR(A19413))</f>
        <v/>
      </c>
      <c r="E19413">
        <f>IF(B19413="","",IF(INPUT!$I$1="","",IF(C19413&lt;(INT(INPUT!$I$1)-INPUT!$I$2),"Off Meds",IF(C19413&lt;=(INT(INPUT!$I$1)+INPUT!$I$2),"Washout","On Meds"))))</f>
        <v/>
      </c>
      <c r="F19413">
        <f>IF(B19413="","",1.509*(LN(B19413)^1.084-5.381))</f>
        <v/>
      </c>
      <c r="G19413">
        <f>IF(F19413="","",IF(F19413&lt;0,10*F19413^2,0))</f>
        <v/>
      </c>
      <c r="H19413">
        <f>IF(F19413="","",IF(F19413&gt;0,10*F19413^2,0))</f>
        <v/>
      </c>
    </row>
    <row r="19414">
      <c r="A19414">
        <f>Input!A19414</f>
        <v/>
      </c>
      <c r="B19414">
        <f>IF(ISNUMBER(Input!B19414),IF(AND(Input!B19414&gt;=20,Input!B19414&lt;=700),Input!B19414,""),"")</f>
        <v/>
      </c>
      <c r="C19414">
        <f>IF(B19414="","",INT(A19414))</f>
        <v/>
      </c>
      <c r="D19414">
        <f>IF(B19414="","",HOUR(A19414))</f>
        <v/>
      </c>
      <c r="E19414">
        <f>IF(B19414="","",IF(INPUT!$I$1="","",IF(C19414&lt;(INT(INPUT!$I$1)-INPUT!$I$2),"Off Meds",IF(C19414&lt;=(INT(INPUT!$I$1)+INPUT!$I$2),"Washout","On Meds"))))</f>
        <v/>
      </c>
      <c r="F19414">
        <f>IF(B19414="","",1.509*(LN(B19414)^1.084-5.381))</f>
        <v/>
      </c>
      <c r="G19414">
        <f>IF(F19414="","",IF(F19414&lt;0,10*F19414^2,0))</f>
        <v/>
      </c>
      <c r="H19414">
        <f>IF(F19414="","",IF(F19414&gt;0,10*F19414^2,0))</f>
        <v/>
      </c>
    </row>
    <row r="19415">
      <c r="A19415">
        <f>Input!A19415</f>
        <v/>
      </c>
      <c r="B19415">
        <f>IF(ISNUMBER(Input!B19415),IF(AND(Input!B19415&gt;=20,Input!B19415&lt;=700),Input!B19415,""),"")</f>
        <v/>
      </c>
      <c r="C19415">
        <f>IF(B19415="","",INT(A19415))</f>
        <v/>
      </c>
      <c r="D19415">
        <f>IF(B19415="","",HOUR(A19415))</f>
        <v/>
      </c>
      <c r="E19415">
        <f>IF(B19415="","",IF(INPUT!$I$1="","",IF(C19415&lt;(INT(INPUT!$I$1)-INPUT!$I$2),"Off Meds",IF(C19415&lt;=(INT(INPUT!$I$1)+INPUT!$I$2),"Washout","On Meds"))))</f>
        <v/>
      </c>
      <c r="F19415">
        <f>IF(B19415="","",1.509*(LN(B19415)^1.084-5.381))</f>
        <v/>
      </c>
      <c r="G19415">
        <f>IF(F19415="","",IF(F19415&lt;0,10*F19415^2,0))</f>
        <v/>
      </c>
      <c r="H19415">
        <f>IF(F19415="","",IF(F19415&gt;0,10*F19415^2,0))</f>
        <v/>
      </c>
    </row>
    <row r="19416">
      <c r="A19416">
        <f>Input!A19416</f>
        <v/>
      </c>
      <c r="B19416">
        <f>IF(ISNUMBER(Input!B19416),IF(AND(Input!B19416&gt;=20,Input!B19416&lt;=700),Input!B19416,""),"")</f>
        <v/>
      </c>
      <c r="C19416">
        <f>IF(B19416="","",INT(A19416))</f>
        <v/>
      </c>
      <c r="D19416">
        <f>IF(B19416="","",HOUR(A19416))</f>
        <v/>
      </c>
      <c r="E19416">
        <f>IF(B19416="","",IF(INPUT!$I$1="","",IF(C19416&lt;(INT(INPUT!$I$1)-INPUT!$I$2),"Off Meds",IF(C19416&lt;=(INT(INPUT!$I$1)+INPUT!$I$2),"Washout","On Meds"))))</f>
        <v/>
      </c>
      <c r="F19416">
        <f>IF(B19416="","",1.509*(LN(B19416)^1.084-5.381))</f>
        <v/>
      </c>
      <c r="G19416">
        <f>IF(F19416="","",IF(F19416&lt;0,10*F19416^2,0))</f>
        <v/>
      </c>
      <c r="H19416">
        <f>IF(F19416="","",IF(F19416&gt;0,10*F19416^2,0))</f>
        <v/>
      </c>
    </row>
    <row r="19417">
      <c r="A19417">
        <f>Input!A19417</f>
        <v/>
      </c>
      <c r="B19417">
        <f>IF(ISNUMBER(Input!B19417),IF(AND(Input!B19417&gt;=20,Input!B19417&lt;=700),Input!B19417,""),"")</f>
        <v/>
      </c>
      <c r="C19417">
        <f>IF(B19417="","",INT(A19417))</f>
        <v/>
      </c>
      <c r="D19417">
        <f>IF(B19417="","",HOUR(A19417))</f>
        <v/>
      </c>
      <c r="E19417">
        <f>IF(B19417="","",IF(INPUT!$I$1="","",IF(C19417&lt;(INT(INPUT!$I$1)-INPUT!$I$2),"Off Meds",IF(C19417&lt;=(INT(INPUT!$I$1)+INPUT!$I$2),"Washout","On Meds"))))</f>
        <v/>
      </c>
      <c r="F19417">
        <f>IF(B19417="","",1.509*(LN(B19417)^1.084-5.381))</f>
        <v/>
      </c>
      <c r="G19417">
        <f>IF(F19417="","",IF(F19417&lt;0,10*F19417^2,0))</f>
        <v/>
      </c>
      <c r="H19417">
        <f>IF(F19417="","",IF(F19417&gt;0,10*F19417^2,0))</f>
        <v/>
      </c>
    </row>
    <row r="19418">
      <c r="A19418">
        <f>Input!A19418</f>
        <v/>
      </c>
      <c r="B19418">
        <f>IF(ISNUMBER(Input!B19418),IF(AND(Input!B19418&gt;=20,Input!B19418&lt;=700),Input!B19418,""),"")</f>
        <v/>
      </c>
      <c r="C19418">
        <f>IF(B19418="","",INT(A19418))</f>
        <v/>
      </c>
      <c r="D19418">
        <f>IF(B19418="","",HOUR(A19418))</f>
        <v/>
      </c>
      <c r="E19418">
        <f>IF(B19418="","",IF(INPUT!$I$1="","",IF(C19418&lt;(INT(INPUT!$I$1)-INPUT!$I$2),"Off Meds",IF(C19418&lt;=(INT(INPUT!$I$1)+INPUT!$I$2),"Washout","On Meds"))))</f>
        <v/>
      </c>
      <c r="F19418">
        <f>IF(B19418="","",1.509*(LN(B19418)^1.084-5.381))</f>
        <v/>
      </c>
      <c r="G19418">
        <f>IF(F19418="","",IF(F19418&lt;0,10*F19418^2,0))</f>
        <v/>
      </c>
      <c r="H19418">
        <f>IF(F19418="","",IF(F19418&gt;0,10*F19418^2,0))</f>
        <v/>
      </c>
    </row>
    <row r="19419">
      <c r="A19419">
        <f>Input!A19419</f>
        <v/>
      </c>
      <c r="B19419">
        <f>IF(ISNUMBER(Input!B19419),IF(AND(Input!B19419&gt;=20,Input!B19419&lt;=700),Input!B19419,""),"")</f>
        <v/>
      </c>
      <c r="C19419">
        <f>IF(B19419="","",INT(A19419))</f>
        <v/>
      </c>
      <c r="D19419">
        <f>IF(B19419="","",HOUR(A19419))</f>
        <v/>
      </c>
      <c r="E19419">
        <f>IF(B19419="","",IF(INPUT!$I$1="","",IF(C19419&lt;(INT(INPUT!$I$1)-INPUT!$I$2),"Off Meds",IF(C19419&lt;=(INT(INPUT!$I$1)+INPUT!$I$2),"Washout","On Meds"))))</f>
        <v/>
      </c>
      <c r="F19419">
        <f>IF(B19419="","",1.509*(LN(B19419)^1.084-5.381))</f>
        <v/>
      </c>
      <c r="G19419">
        <f>IF(F19419="","",IF(F19419&lt;0,10*F19419^2,0))</f>
        <v/>
      </c>
      <c r="H19419">
        <f>IF(F19419="","",IF(F19419&gt;0,10*F19419^2,0))</f>
        <v/>
      </c>
    </row>
    <row r="19420">
      <c r="A19420">
        <f>Input!A19420</f>
        <v/>
      </c>
      <c r="B19420">
        <f>IF(ISNUMBER(Input!B19420),IF(AND(Input!B19420&gt;=20,Input!B19420&lt;=700),Input!B19420,""),"")</f>
        <v/>
      </c>
      <c r="C19420">
        <f>IF(B19420="","",INT(A19420))</f>
        <v/>
      </c>
      <c r="D19420">
        <f>IF(B19420="","",HOUR(A19420))</f>
        <v/>
      </c>
      <c r="E19420">
        <f>IF(B19420="","",IF(INPUT!$I$1="","",IF(C19420&lt;(INT(INPUT!$I$1)-INPUT!$I$2),"Off Meds",IF(C19420&lt;=(INT(INPUT!$I$1)+INPUT!$I$2),"Washout","On Meds"))))</f>
        <v/>
      </c>
      <c r="F19420">
        <f>IF(B19420="","",1.509*(LN(B19420)^1.084-5.381))</f>
        <v/>
      </c>
      <c r="G19420">
        <f>IF(F19420="","",IF(F19420&lt;0,10*F19420^2,0))</f>
        <v/>
      </c>
      <c r="H19420">
        <f>IF(F19420="","",IF(F19420&gt;0,10*F19420^2,0))</f>
        <v/>
      </c>
    </row>
    <row r="19421">
      <c r="A19421">
        <f>Input!A19421</f>
        <v/>
      </c>
      <c r="B19421">
        <f>IF(ISNUMBER(Input!B19421),IF(AND(Input!B19421&gt;=20,Input!B19421&lt;=700),Input!B19421,""),"")</f>
        <v/>
      </c>
      <c r="C19421">
        <f>IF(B19421="","",INT(A19421))</f>
        <v/>
      </c>
      <c r="D19421">
        <f>IF(B19421="","",HOUR(A19421))</f>
        <v/>
      </c>
      <c r="E19421">
        <f>IF(B19421="","",IF(INPUT!$I$1="","",IF(C19421&lt;(INT(INPUT!$I$1)-INPUT!$I$2),"Off Meds",IF(C19421&lt;=(INT(INPUT!$I$1)+INPUT!$I$2),"Washout","On Meds"))))</f>
        <v/>
      </c>
      <c r="F19421">
        <f>IF(B19421="","",1.509*(LN(B19421)^1.084-5.381))</f>
        <v/>
      </c>
      <c r="G19421">
        <f>IF(F19421="","",IF(F19421&lt;0,10*F19421^2,0))</f>
        <v/>
      </c>
      <c r="H19421">
        <f>IF(F19421="","",IF(F19421&gt;0,10*F19421^2,0))</f>
        <v/>
      </c>
    </row>
    <row r="19422">
      <c r="A19422">
        <f>Input!A19422</f>
        <v/>
      </c>
      <c r="B19422">
        <f>IF(ISNUMBER(Input!B19422),IF(AND(Input!B19422&gt;=20,Input!B19422&lt;=700),Input!B19422,""),"")</f>
        <v/>
      </c>
      <c r="C19422">
        <f>IF(B19422="","",INT(A19422))</f>
        <v/>
      </c>
      <c r="D19422">
        <f>IF(B19422="","",HOUR(A19422))</f>
        <v/>
      </c>
      <c r="E19422">
        <f>IF(B19422="","",IF(INPUT!$I$1="","",IF(C19422&lt;(INT(INPUT!$I$1)-INPUT!$I$2),"Off Meds",IF(C19422&lt;=(INT(INPUT!$I$1)+INPUT!$I$2),"Washout","On Meds"))))</f>
        <v/>
      </c>
      <c r="F19422">
        <f>IF(B19422="","",1.509*(LN(B19422)^1.084-5.381))</f>
        <v/>
      </c>
      <c r="G19422">
        <f>IF(F19422="","",IF(F19422&lt;0,10*F19422^2,0))</f>
        <v/>
      </c>
      <c r="H19422">
        <f>IF(F19422="","",IF(F19422&gt;0,10*F19422^2,0))</f>
        <v/>
      </c>
    </row>
    <row r="19423">
      <c r="A19423">
        <f>Input!A19423</f>
        <v/>
      </c>
      <c r="B19423">
        <f>IF(ISNUMBER(Input!B19423),IF(AND(Input!B19423&gt;=20,Input!B19423&lt;=700),Input!B19423,""),"")</f>
        <v/>
      </c>
      <c r="C19423">
        <f>IF(B19423="","",INT(A19423))</f>
        <v/>
      </c>
      <c r="D19423">
        <f>IF(B19423="","",HOUR(A19423))</f>
        <v/>
      </c>
      <c r="E19423">
        <f>IF(B19423="","",IF(INPUT!$I$1="","",IF(C19423&lt;(INT(INPUT!$I$1)-INPUT!$I$2),"Off Meds",IF(C19423&lt;=(INT(INPUT!$I$1)+INPUT!$I$2),"Washout","On Meds"))))</f>
        <v/>
      </c>
      <c r="F19423">
        <f>IF(B19423="","",1.509*(LN(B19423)^1.084-5.381))</f>
        <v/>
      </c>
      <c r="G19423">
        <f>IF(F19423="","",IF(F19423&lt;0,10*F19423^2,0))</f>
        <v/>
      </c>
      <c r="H19423">
        <f>IF(F19423="","",IF(F19423&gt;0,10*F19423^2,0))</f>
        <v/>
      </c>
    </row>
    <row r="19424">
      <c r="A19424">
        <f>Input!A19424</f>
        <v/>
      </c>
      <c r="B19424">
        <f>IF(ISNUMBER(Input!B19424),IF(AND(Input!B19424&gt;=20,Input!B19424&lt;=700),Input!B19424,""),"")</f>
        <v/>
      </c>
      <c r="C19424">
        <f>IF(B19424="","",INT(A19424))</f>
        <v/>
      </c>
      <c r="D19424">
        <f>IF(B19424="","",HOUR(A19424))</f>
        <v/>
      </c>
      <c r="E19424">
        <f>IF(B19424="","",IF(INPUT!$I$1="","",IF(C19424&lt;(INT(INPUT!$I$1)-INPUT!$I$2),"Off Meds",IF(C19424&lt;=(INT(INPUT!$I$1)+INPUT!$I$2),"Washout","On Meds"))))</f>
        <v/>
      </c>
      <c r="F19424">
        <f>IF(B19424="","",1.509*(LN(B19424)^1.084-5.381))</f>
        <v/>
      </c>
      <c r="G19424">
        <f>IF(F19424="","",IF(F19424&lt;0,10*F19424^2,0))</f>
        <v/>
      </c>
      <c r="H19424">
        <f>IF(F19424="","",IF(F19424&gt;0,10*F19424^2,0))</f>
        <v/>
      </c>
    </row>
    <row r="19425">
      <c r="A19425">
        <f>Input!A19425</f>
        <v/>
      </c>
      <c r="B19425">
        <f>IF(ISNUMBER(Input!B19425),IF(AND(Input!B19425&gt;=20,Input!B19425&lt;=700),Input!B19425,""),"")</f>
        <v/>
      </c>
      <c r="C19425">
        <f>IF(B19425="","",INT(A19425))</f>
        <v/>
      </c>
      <c r="D19425">
        <f>IF(B19425="","",HOUR(A19425))</f>
        <v/>
      </c>
      <c r="E19425">
        <f>IF(B19425="","",IF(INPUT!$I$1="","",IF(C19425&lt;(INT(INPUT!$I$1)-INPUT!$I$2),"Off Meds",IF(C19425&lt;=(INT(INPUT!$I$1)+INPUT!$I$2),"Washout","On Meds"))))</f>
        <v/>
      </c>
      <c r="F19425">
        <f>IF(B19425="","",1.509*(LN(B19425)^1.084-5.381))</f>
        <v/>
      </c>
      <c r="G19425">
        <f>IF(F19425="","",IF(F19425&lt;0,10*F19425^2,0))</f>
        <v/>
      </c>
      <c r="H19425">
        <f>IF(F19425="","",IF(F19425&gt;0,10*F19425^2,0))</f>
        <v/>
      </c>
    </row>
    <row r="19426">
      <c r="A19426">
        <f>Input!A19426</f>
        <v/>
      </c>
      <c r="B19426">
        <f>IF(ISNUMBER(Input!B19426),IF(AND(Input!B19426&gt;=20,Input!B19426&lt;=700),Input!B19426,""),"")</f>
        <v/>
      </c>
      <c r="C19426">
        <f>IF(B19426="","",INT(A19426))</f>
        <v/>
      </c>
      <c r="D19426">
        <f>IF(B19426="","",HOUR(A19426))</f>
        <v/>
      </c>
      <c r="E19426">
        <f>IF(B19426="","",IF(INPUT!$I$1="","",IF(C19426&lt;(INT(INPUT!$I$1)-INPUT!$I$2),"Off Meds",IF(C19426&lt;=(INT(INPUT!$I$1)+INPUT!$I$2),"Washout","On Meds"))))</f>
        <v/>
      </c>
      <c r="F19426">
        <f>IF(B19426="","",1.509*(LN(B19426)^1.084-5.381))</f>
        <v/>
      </c>
      <c r="G19426">
        <f>IF(F19426="","",IF(F19426&lt;0,10*F19426^2,0))</f>
        <v/>
      </c>
      <c r="H19426">
        <f>IF(F19426="","",IF(F19426&gt;0,10*F19426^2,0))</f>
        <v/>
      </c>
    </row>
    <row r="19427">
      <c r="A19427">
        <f>Input!A19427</f>
        <v/>
      </c>
      <c r="B19427">
        <f>IF(ISNUMBER(Input!B19427),IF(AND(Input!B19427&gt;=20,Input!B19427&lt;=700),Input!B19427,""),"")</f>
        <v/>
      </c>
      <c r="C19427">
        <f>IF(B19427="","",INT(A19427))</f>
        <v/>
      </c>
      <c r="D19427">
        <f>IF(B19427="","",HOUR(A19427))</f>
        <v/>
      </c>
      <c r="E19427">
        <f>IF(B19427="","",IF(INPUT!$I$1="","",IF(C19427&lt;(INT(INPUT!$I$1)-INPUT!$I$2),"Off Meds",IF(C19427&lt;=(INT(INPUT!$I$1)+INPUT!$I$2),"Washout","On Meds"))))</f>
        <v/>
      </c>
      <c r="F19427">
        <f>IF(B19427="","",1.509*(LN(B19427)^1.084-5.381))</f>
        <v/>
      </c>
      <c r="G19427">
        <f>IF(F19427="","",IF(F19427&lt;0,10*F19427^2,0))</f>
        <v/>
      </c>
      <c r="H19427">
        <f>IF(F19427="","",IF(F19427&gt;0,10*F19427^2,0))</f>
        <v/>
      </c>
    </row>
    <row r="19428">
      <c r="A19428">
        <f>Input!A19428</f>
        <v/>
      </c>
      <c r="B19428">
        <f>IF(ISNUMBER(Input!B19428),IF(AND(Input!B19428&gt;=20,Input!B19428&lt;=700),Input!B19428,""),"")</f>
        <v/>
      </c>
      <c r="C19428">
        <f>IF(B19428="","",INT(A19428))</f>
        <v/>
      </c>
      <c r="D19428">
        <f>IF(B19428="","",HOUR(A19428))</f>
        <v/>
      </c>
      <c r="E19428">
        <f>IF(B19428="","",IF(INPUT!$I$1="","",IF(C19428&lt;(INT(INPUT!$I$1)-INPUT!$I$2),"Off Meds",IF(C19428&lt;=(INT(INPUT!$I$1)+INPUT!$I$2),"Washout","On Meds"))))</f>
        <v/>
      </c>
      <c r="F19428">
        <f>IF(B19428="","",1.509*(LN(B19428)^1.084-5.381))</f>
        <v/>
      </c>
      <c r="G19428">
        <f>IF(F19428="","",IF(F19428&lt;0,10*F19428^2,0))</f>
        <v/>
      </c>
      <c r="H19428">
        <f>IF(F19428="","",IF(F19428&gt;0,10*F19428^2,0))</f>
        <v/>
      </c>
    </row>
    <row r="19429">
      <c r="A19429">
        <f>Input!A19429</f>
        <v/>
      </c>
      <c r="B19429">
        <f>IF(ISNUMBER(Input!B19429),IF(AND(Input!B19429&gt;=20,Input!B19429&lt;=700),Input!B19429,""),"")</f>
        <v/>
      </c>
      <c r="C19429">
        <f>IF(B19429="","",INT(A19429))</f>
        <v/>
      </c>
      <c r="D19429">
        <f>IF(B19429="","",HOUR(A19429))</f>
        <v/>
      </c>
      <c r="E19429">
        <f>IF(B19429="","",IF(INPUT!$I$1="","",IF(C19429&lt;(INT(INPUT!$I$1)-INPUT!$I$2),"Off Meds",IF(C19429&lt;=(INT(INPUT!$I$1)+INPUT!$I$2),"Washout","On Meds"))))</f>
        <v/>
      </c>
      <c r="F19429">
        <f>IF(B19429="","",1.509*(LN(B19429)^1.084-5.381))</f>
        <v/>
      </c>
      <c r="G19429">
        <f>IF(F19429="","",IF(F19429&lt;0,10*F19429^2,0))</f>
        <v/>
      </c>
      <c r="H19429">
        <f>IF(F19429="","",IF(F19429&gt;0,10*F19429^2,0))</f>
        <v/>
      </c>
    </row>
    <row r="19430">
      <c r="A19430">
        <f>Input!A19430</f>
        <v/>
      </c>
      <c r="B19430">
        <f>IF(ISNUMBER(Input!B19430),IF(AND(Input!B19430&gt;=20,Input!B19430&lt;=700),Input!B19430,""),"")</f>
        <v/>
      </c>
      <c r="C19430">
        <f>IF(B19430="","",INT(A19430))</f>
        <v/>
      </c>
      <c r="D19430">
        <f>IF(B19430="","",HOUR(A19430))</f>
        <v/>
      </c>
      <c r="E19430">
        <f>IF(B19430="","",IF(INPUT!$I$1="","",IF(C19430&lt;(INT(INPUT!$I$1)-INPUT!$I$2),"Off Meds",IF(C19430&lt;=(INT(INPUT!$I$1)+INPUT!$I$2),"Washout","On Meds"))))</f>
        <v/>
      </c>
      <c r="F19430">
        <f>IF(B19430="","",1.509*(LN(B19430)^1.084-5.381))</f>
        <v/>
      </c>
      <c r="G19430">
        <f>IF(F19430="","",IF(F19430&lt;0,10*F19430^2,0))</f>
        <v/>
      </c>
      <c r="H19430">
        <f>IF(F19430="","",IF(F19430&gt;0,10*F19430^2,0))</f>
        <v/>
      </c>
    </row>
    <row r="19431">
      <c r="A19431">
        <f>Input!A19431</f>
        <v/>
      </c>
      <c r="B19431">
        <f>IF(ISNUMBER(Input!B19431),IF(AND(Input!B19431&gt;=20,Input!B19431&lt;=700),Input!B19431,""),"")</f>
        <v/>
      </c>
      <c r="C19431">
        <f>IF(B19431="","",INT(A19431))</f>
        <v/>
      </c>
      <c r="D19431">
        <f>IF(B19431="","",HOUR(A19431))</f>
        <v/>
      </c>
      <c r="E19431">
        <f>IF(B19431="","",IF(INPUT!$I$1="","",IF(C19431&lt;(INT(INPUT!$I$1)-INPUT!$I$2),"Off Meds",IF(C19431&lt;=(INT(INPUT!$I$1)+INPUT!$I$2),"Washout","On Meds"))))</f>
        <v/>
      </c>
      <c r="F19431">
        <f>IF(B19431="","",1.509*(LN(B19431)^1.084-5.381))</f>
        <v/>
      </c>
      <c r="G19431">
        <f>IF(F19431="","",IF(F19431&lt;0,10*F19431^2,0))</f>
        <v/>
      </c>
      <c r="H19431">
        <f>IF(F19431="","",IF(F19431&gt;0,10*F19431^2,0))</f>
        <v/>
      </c>
    </row>
    <row r="19432">
      <c r="A19432">
        <f>Input!A19432</f>
        <v/>
      </c>
      <c r="B19432">
        <f>IF(ISNUMBER(Input!B19432),IF(AND(Input!B19432&gt;=20,Input!B19432&lt;=700),Input!B19432,""),"")</f>
        <v/>
      </c>
      <c r="C19432">
        <f>IF(B19432="","",INT(A19432))</f>
        <v/>
      </c>
      <c r="D19432">
        <f>IF(B19432="","",HOUR(A19432))</f>
        <v/>
      </c>
      <c r="E19432">
        <f>IF(B19432="","",IF(INPUT!$I$1="","",IF(C19432&lt;(INT(INPUT!$I$1)-INPUT!$I$2),"Off Meds",IF(C19432&lt;=(INT(INPUT!$I$1)+INPUT!$I$2),"Washout","On Meds"))))</f>
        <v/>
      </c>
      <c r="F19432">
        <f>IF(B19432="","",1.509*(LN(B19432)^1.084-5.381))</f>
        <v/>
      </c>
      <c r="G19432">
        <f>IF(F19432="","",IF(F19432&lt;0,10*F19432^2,0))</f>
        <v/>
      </c>
      <c r="H19432">
        <f>IF(F19432="","",IF(F19432&gt;0,10*F19432^2,0))</f>
        <v/>
      </c>
    </row>
    <row r="19433">
      <c r="A19433">
        <f>Input!A19433</f>
        <v/>
      </c>
      <c r="B19433">
        <f>IF(ISNUMBER(Input!B19433),IF(AND(Input!B19433&gt;=20,Input!B19433&lt;=700),Input!B19433,""),"")</f>
        <v/>
      </c>
      <c r="C19433">
        <f>IF(B19433="","",INT(A19433))</f>
        <v/>
      </c>
      <c r="D19433">
        <f>IF(B19433="","",HOUR(A19433))</f>
        <v/>
      </c>
      <c r="E19433">
        <f>IF(B19433="","",IF(INPUT!$I$1="","",IF(C19433&lt;(INT(INPUT!$I$1)-INPUT!$I$2),"Off Meds",IF(C19433&lt;=(INT(INPUT!$I$1)+INPUT!$I$2),"Washout","On Meds"))))</f>
        <v/>
      </c>
      <c r="F19433">
        <f>IF(B19433="","",1.509*(LN(B19433)^1.084-5.381))</f>
        <v/>
      </c>
      <c r="G19433">
        <f>IF(F19433="","",IF(F19433&lt;0,10*F19433^2,0))</f>
        <v/>
      </c>
      <c r="H19433">
        <f>IF(F19433="","",IF(F19433&gt;0,10*F19433^2,0))</f>
        <v/>
      </c>
    </row>
    <row r="19434">
      <c r="A19434">
        <f>Input!A19434</f>
        <v/>
      </c>
      <c r="B19434">
        <f>IF(ISNUMBER(Input!B19434),IF(AND(Input!B19434&gt;=20,Input!B19434&lt;=700),Input!B19434,""),"")</f>
        <v/>
      </c>
      <c r="C19434">
        <f>IF(B19434="","",INT(A19434))</f>
        <v/>
      </c>
      <c r="D19434">
        <f>IF(B19434="","",HOUR(A19434))</f>
        <v/>
      </c>
      <c r="E19434">
        <f>IF(B19434="","",IF(INPUT!$I$1="","",IF(C19434&lt;(INT(INPUT!$I$1)-INPUT!$I$2),"Off Meds",IF(C19434&lt;=(INT(INPUT!$I$1)+INPUT!$I$2),"Washout","On Meds"))))</f>
        <v/>
      </c>
      <c r="F19434">
        <f>IF(B19434="","",1.509*(LN(B19434)^1.084-5.381))</f>
        <v/>
      </c>
      <c r="G19434">
        <f>IF(F19434="","",IF(F19434&lt;0,10*F19434^2,0))</f>
        <v/>
      </c>
      <c r="H19434">
        <f>IF(F19434="","",IF(F19434&gt;0,10*F19434^2,0))</f>
        <v/>
      </c>
    </row>
    <row r="19435">
      <c r="A19435">
        <f>Input!A19435</f>
        <v/>
      </c>
      <c r="B19435">
        <f>IF(ISNUMBER(Input!B19435),IF(AND(Input!B19435&gt;=20,Input!B19435&lt;=700),Input!B19435,""),"")</f>
        <v/>
      </c>
      <c r="C19435">
        <f>IF(B19435="","",INT(A19435))</f>
        <v/>
      </c>
      <c r="D19435">
        <f>IF(B19435="","",HOUR(A19435))</f>
        <v/>
      </c>
      <c r="E19435">
        <f>IF(B19435="","",IF(INPUT!$I$1="","",IF(C19435&lt;(INT(INPUT!$I$1)-INPUT!$I$2),"Off Meds",IF(C19435&lt;=(INT(INPUT!$I$1)+INPUT!$I$2),"Washout","On Meds"))))</f>
        <v/>
      </c>
      <c r="F19435">
        <f>IF(B19435="","",1.509*(LN(B19435)^1.084-5.381))</f>
        <v/>
      </c>
      <c r="G19435">
        <f>IF(F19435="","",IF(F19435&lt;0,10*F19435^2,0))</f>
        <v/>
      </c>
      <c r="H19435">
        <f>IF(F19435="","",IF(F19435&gt;0,10*F19435^2,0))</f>
        <v/>
      </c>
    </row>
    <row r="19436">
      <c r="A19436">
        <f>Input!A19436</f>
        <v/>
      </c>
      <c r="B19436">
        <f>IF(ISNUMBER(Input!B19436),IF(AND(Input!B19436&gt;=20,Input!B19436&lt;=700),Input!B19436,""),"")</f>
        <v/>
      </c>
      <c r="C19436">
        <f>IF(B19436="","",INT(A19436))</f>
        <v/>
      </c>
      <c r="D19436">
        <f>IF(B19436="","",HOUR(A19436))</f>
        <v/>
      </c>
      <c r="E19436">
        <f>IF(B19436="","",IF(INPUT!$I$1="","",IF(C19436&lt;(INT(INPUT!$I$1)-INPUT!$I$2),"Off Meds",IF(C19436&lt;=(INT(INPUT!$I$1)+INPUT!$I$2),"Washout","On Meds"))))</f>
        <v/>
      </c>
      <c r="F19436">
        <f>IF(B19436="","",1.509*(LN(B19436)^1.084-5.381))</f>
        <v/>
      </c>
      <c r="G19436">
        <f>IF(F19436="","",IF(F19436&lt;0,10*F19436^2,0))</f>
        <v/>
      </c>
      <c r="H19436">
        <f>IF(F19436="","",IF(F19436&gt;0,10*F19436^2,0))</f>
        <v/>
      </c>
    </row>
    <row r="19437">
      <c r="A19437">
        <f>Input!A19437</f>
        <v/>
      </c>
      <c r="B19437">
        <f>IF(ISNUMBER(Input!B19437),IF(AND(Input!B19437&gt;=20,Input!B19437&lt;=700),Input!B19437,""),"")</f>
        <v/>
      </c>
      <c r="C19437">
        <f>IF(B19437="","",INT(A19437))</f>
        <v/>
      </c>
      <c r="D19437">
        <f>IF(B19437="","",HOUR(A19437))</f>
        <v/>
      </c>
      <c r="E19437">
        <f>IF(B19437="","",IF(INPUT!$I$1="","",IF(C19437&lt;(INT(INPUT!$I$1)-INPUT!$I$2),"Off Meds",IF(C19437&lt;=(INT(INPUT!$I$1)+INPUT!$I$2),"Washout","On Meds"))))</f>
        <v/>
      </c>
      <c r="F19437">
        <f>IF(B19437="","",1.509*(LN(B19437)^1.084-5.381))</f>
        <v/>
      </c>
      <c r="G19437">
        <f>IF(F19437="","",IF(F19437&lt;0,10*F19437^2,0))</f>
        <v/>
      </c>
      <c r="H19437">
        <f>IF(F19437="","",IF(F19437&gt;0,10*F19437^2,0))</f>
        <v/>
      </c>
    </row>
    <row r="19438">
      <c r="A19438">
        <f>Input!A19438</f>
        <v/>
      </c>
      <c r="B19438">
        <f>IF(ISNUMBER(Input!B19438),IF(AND(Input!B19438&gt;=20,Input!B19438&lt;=700),Input!B19438,""),"")</f>
        <v/>
      </c>
      <c r="C19438">
        <f>IF(B19438="","",INT(A19438))</f>
        <v/>
      </c>
      <c r="D19438">
        <f>IF(B19438="","",HOUR(A19438))</f>
        <v/>
      </c>
      <c r="E19438">
        <f>IF(B19438="","",IF(INPUT!$I$1="","",IF(C19438&lt;(INT(INPUT!$I$1)-INPUT!$I$2),"Off Meds",IF(C19438&lt;=(INT(INPUT!$I$1)+INPUT!$I$2),"Washout","On Meds"))))</f>
        <v/>
      </c>
      <c r="F19438">
        <f>IF(B19438="","",1.509*(LN(B19438)^1.084-5.381))</f>
        <v/>
      </c>
      <c r="G19438">
        <f>IF(F19438="","",IF(F19438&lt;0,10*F19438^2,0))</f>
        <v/>
      </c>
      <c r="H19438">
        <f>IF(F19438="","",IF(F19438&gt;0,10*F19438^2,0))</f>
        <v/>
      </c>
    </row>
    <row r="19439">
      <c r="A19439">
        <f>Input!A19439</f>
        <v/>
      </c>
      <c r="B19439">
        <f>IF(ISNUMBER(Input!B19439),IF(AND(Input!B19439&gt;=20,Input!B19439&lt;=700),Input!B19439,""),"")</f>
        <v/>
      </c>
      <c r="C19439">
        <f>IF(B19439="","",INT(A19439))</f>
        <v/>
      </c>
      <c r="D19439">
        <f>IF(B19439="","",HOUR(A19439))</f>
        <v/>
      </c>
      <c r="E19439">
        <f>IF(B19439="","",IF(INPUT!$I$1="","",IF(C19439&lt;(INT(INPUT!$I$1)-INPUT!$I$2),"Off Meds",IF(C19439&lt;=(INT(INPUT!$I$1)+INPUT!$I$2),"Washout","On Meds"))))</f>
        <v/>
      </c>
      <c r="F19439">
        <f>IF(B19439="","",1.509*(LN(B19439)^1.084-5.381))</f>
        <v/>
      </c>
      <c r="G19439">
        <f>IF(F19439="","",IF(F19439&lt;0,10*F19439^2,0))</f>
        <v/>
      </c>
      <c r="H19439">
        <f>IF(F19439="","",IF(F19439&gt;0,10*F19439^2,0))</f>
        <v/>
      </c>
    </row>
    <row r="19440">
      <c r="A19440">
        <f>Input!A19440</f>
        <v/>
      </c>
      <c r="B19440">
        <f>IF(ISNUMBER(Input!B19440),IF(AND(Input!B19440&gt;=20,Input!B19440&lt;=700),Input!B19440,""),"")</f>
        <v/>
      </c>
      <c r="C19440">
        <f>IF(B19440="","",INT(A19440))</f>
        <v/>
      </c>
      <c r="D19440">
        <f>IF(B19440="","",HOUR(A19440))</f>
        <v/>
      </c>
      <c r="E19440">
        <f>IF(B19440="","",IF(INPUT!$I$1="","",IF(C19440&lt;(INT(INPUT!$I$1)-INPUT!$I$2),"Off Meds",IF(C19440&lt;=(INT(INPUT!$I$1)+INPUT!$I$2),"Washout","On Meds"))))</f>
        <v/>
      </c>
      <c r="F19440">
        <f>IF(B19440="","",1.509*(LN(B19440)^1.084-5.381))</f>
        <v/>
      </c>
      <c r="G19440">
        <f>IF(F19440="","",IF(F19440&lt;0,10*F19440^2,0))</f>
        <v/>
      </c>
      <c r="H19440">
        <f>IF(F19440="","",IF(F19440&gt;0,10*F19440^2,0))</f>
        <v/>
      </c>
    </row>
    <row r="19441">
      <c r="A19441">
        <f>Input!A19441</f>
        <v/>
      </c>
      <c r="B19441">
        <f>IF(ISNUMBER(Input!B19441),IF(AND(Input!B19441&gt;=20,Input!B19441&lt;=700),Input!B19441,""),"")</f>
        <v/>
      </c>
      <c r="C19441">
        <f>IF(B19441="","",INT(A19441))</f>
        <v/>
      </c>
      <c r="D19441">
        <f>IF(B19441="","",HOUR(A19441))</f>
        <v/>
      </c>
      <c r="E19441">
        <f>IF(B19441="","",IF(INPUT!$I$1="","",IF(C19441&lt;(INT(INPUT!$I$1)-INPUT!$I$2),"Off Meds",IF(C19441&lt;=(INT(INPUT!$I$1)+INPUT!$I$2),"Washout","On Meds"))))</f>
        <v/>
      </c>
      <c r="F19441">
        <f>IF(B19441="","",1.509*(LN(B19441)^1.084-5.381))</f>
        <v/>
      </c>
      <c r="G19441">
        <f>IF(F19441="","",IF(F19441&lt;0,10*F19441^2,0))</f>
        <v/>
      </c>
      <c r="H19441">
        <f>IF(F19441="","",IF(F19441&gt;0,10*F19441^2,0))</f>
        <v/>
      </c>
    </row>
    <row r="19442">
      <c r="A19442">
        <f>Input!A19442</f>
        <v/>
      </c>
      <c r="B19442">
        <f>IF(ISNUMBER(Input!B19442),IF(AND(Input!B19442&gt;=20,Input!B19442&lt;=700),Input!B19442,""),"")</f>
        <v/>
      </c>
      <c r="C19442">
        <f>IF(B19442="","",INT(A19442))</f>
        <v/>
      </c>
      <c r="D19442">
        <f>IF(B19442="","",HOUR(A19442))</f>
        <v/>
      </c>
      <c r="E19442">
        <f>IF(B19442="","",IF(INPUT!$I$1="","",IF(C19442&lt;(INT(INPUT!$I$1)-INPUT!$I$2),"Off Meds",IF(C19442&lt;=(INT(INPUT!$I$1)+INPUT!$I$2),"Washout","On Meds"))))</f>
        <v/>
      </c>
      <c r="F19442">
        <f>IF(B19442="","",1.509*(LN(B19442)^1.084-5.381))</f>
        <v/>
      </c>
      <c r="G19442">
        <f>IF(F19442="","",IF(F19442&lt;0,10*F19442^2,0))</f>
        <v/>
      </c>
      <c r="H19442">
        <f>IF(F19442="","",IF(F19442&gt;0,10*F19442^2,0))</f>
        <v/>
      </c>
    </row>
    <row r="19443">
      <c r="A19443">
        <f>Input!A19443</f>
        <v/>
      </c>
      <c r="B19443">
        <f>IF(ISNUMBER(Input!B19443),IF(AND(Input!B19443&gt;=20,Input!B19443&lt;=700),Input!B19443,""),"")</f>
        <v/>
      </c>
      <c r="C19443">
        <f>IF(B19443="","",INT(A19443))</f>
        <v/>
      </c>
      <c r="D19443">
        <f>IF(B19443="","",HOUR(A19443))</f>
        <v/>
      </c>
      <c r="E19443">
        <f>IF(B19443="","",IF(INPUT!$I$1="","",IF(C19443&lt;(INT(INPUT!$I$1)-INPUT!$I$2),"Off Meds",IF(C19443&lt;=(INT(INPUT!$I$1)+INPUT!$I$2),"Washout","On Meds"))))</f>
        <v/>
      </c>
      <c r="F19443">
        <f>IF(B19443="","",1.509*(LN(B19443)^1.084-5.381))</f>
        <v/>
      </c>
      <c r="G19443">
        <f>IF(F19443="","",IF(F19443&lt;0,10*F19443^2,0))</f>
        <v/>
      </c>
      <c r="H19443">
        <f>IF(F19443="","",IF(F19443&gt;0,10*F19443^2,0))</f>
        <v/>
      </c>
    </row>
    <row r="19444">
      <c r="A19444">
        <f>Input!A19444</f>
        <v/>
      </c>
      <c r="B19444">
        <f>IF(ISNUMBER(Input!B19444),IF(AND(Input!B19444&gt;=20,Input!B19444&lt;=700),Input!B19444,""),"")</f>
        <v/>
      </c>
      <c r="C19444">
        <f>IF(B19444="","",INT(A19444))</f>
        <v/>
      </c>
      <c r="D19444">
        <f>IF(B19444="","",HOUR(A19444))</f>
        <v/>
      </c>
      <c r="E19444">
        <f>IF(B19444="","",IF(INPUT!$I$1="","",IF(C19444&lt;(INT(INPUT!$I$1)-INPUT!$I$2),"Off Meds",IF(C19444&lt;=(INT(INPUT!$I$1)+INPUT!$I$2),"Washout","On Meds"))))</f>
        <v/>
      </c>
      <c r="F19444">
        <f>IF(B19444="","",1.509*(LN(B19444)^1.084-5.381))</f>
        <v/>
      </c>
      <c r="G19444">
        <f>IF(F19444="","",IF(F19444&lt;0,10*F19444^2,0))</f>
        <v/>
      </c>
      <c r="H19444">
        <f>IF(F19444="","",IF(F19444&gt;0,10*F19444^2,0))</f>
        <v/>
      </c>
    </row>
    <row r="19445">
      <c r="A19445">
        <f>Input!A19445</f>
        <v/>
      </c>
      <c r="B19445">
        <f>IF(ISNUMBER(Input!B19445),IF(AND(Input!B19445&gt;=20,Input!B19445&lt;=700),Input!B19445,""),"")</f>
        <v/>
      </c>
      <c r="C19445">
        <f>IF(B19445="","",INT(A19445))</f>
        <v/>
      </c>
      <c r="D19445">
        <f>IF(B19445="","",HOUR(A19445))</f>
        <v/>
      </c>
      <c r="E19445">
        <f>IF(B19445="","",IF(INPUT!$I$1="","",IF(C19445&lt;(INT(INPUT!$I$1)-INPUT!$I$2),"Off Meds",IF(C19445&lt;=(INT(INPUT!$I$1)+INPUT!$I$2),"Washout","On Meds"))))</f>
        <v/>
      </c>
      <c r="F19445">
        <f>IF(B19445="","",1.509*(LN(B19445)^1.084-5.381))</f>
        <v/>
      </c>
      <c r="G19445">
        <f>IF(F19445="","",IF(F19445&lt;0,10*F19445^2,0))</f>
        <v/>
      </c>
      <c r="H19445">
        <f>IF(F19445="","",IF(F19445&gt;0,10*F19445^2,0))</f>
        <v/>
      </c>
    </row>
    <row r="19446">
      <c r="A19446">
        <f>Input!A19446</f>
        <v/>
      </c>
      <c r="B19446">
        <f>IF(ISNUMBER(Input!B19446),IF(AND(Input!B19446&gt;=20,Input!B19446&lt;=700),Input!B19446,""),"")</f>
        <v/>
      </c>
      <c r="C19446">
        <f>IF(B19446="","",INT(A19446))</f>
        <v/>
      </c>
      <c r="D19446">
        <f>IF(B19446="","",HOUR(A19446))</f>
        <v/>
      </c>
      <c r="E19446">
        <f>IF(B19446="","",IF(INPUT!$I$1="","",IF(C19446&lt;(INT(INPUT!$I$1)-INPUT!$I$2),"Off Meds",IF(C19446&lt;=(INT(INPUT!$I$1)+INPUT!$I$2),"Washout","On Meds"))))</f>
        <v/>
      </c>
      <c r="F19446">
        <f>IF(B19446="","",1.509*(LN(B19446)^1.084-5.381))</f>
        <v/>
      </c>
      <c r="G19446">
        <f>IF(F19446="","",IF(F19446&lt;0,10*F19446^2,0))</f>
        <v/>
      </c>
      <c r="H19446">
        <f>IF(F19446="","",IF(F19446&gt;0,10*F19446^2,0))</f>
        <v/>
      </c>
    </row>
    <row r="19447">
      <c r="A19447">
        <f>Input!A19447</f>
        <v/>
      </c>
      <c r="B19447">
        <f>IF(ISNUMBER(Input!B19447),IF(AND(Input!B19447&gt;=20,Input!B19447&lt;=700),Input!B19447,""),"")</f>
        <v/>
      </c>
      <c r="C19447">
        <f>IF(B19447="","",INT(A19447))</f>
        <v/>
      </c>
      <c r="D19447">
        <f>IF(B19447="","",HOUR(A19447))</f>
        <v/>
      </c>
      <c r="E19447">
        <f>IF(B19447="","",IF(INPUT!$I$1="","",IF(C19447&lt;(INT(INPUT!$I$1)-INPUT!$I$2),"Off Meds",IF(C19447&lt;=(INT(INPUT!$I$1)+INPUT!$I$2),"Washout","On Meds"))))</f>
        <v/>
      </c>
      <c r="F19447">
        <f>IF(B19447="","",1.509*(LN(B19447)^1.084-5.381))</f>
        <v/>
      </c>
      <c r="G19447">
        <f>IF(F19447="","",IF(F19447&lt;0,10*F19447^2,0))</f>
        <v/>
      </c>
      <c r="H19447">
        <f>IF(F19447="","",IF(F19447&gt;0,10*F19447^2,0))</f>
        <v/>
      </c>
    </row>
    <row r="19448">
      <c r="A19448">
        <f>Input!A19448</f>
        <v/>
      </c>
      <c r="B19448">
        <f>IF(ISNUMBER(Input!B19448),IF(AND(Input!B19448&gt;=20,Input!B19448&lt;=700),Input!B19448,""),"")</f>
        <v/>
      </c>
      <c r="C19448">
        <f>IF(B19448="","",INT(A19448))</f>
        <v/>
      </c>
      <c r="D19448">
        <f>IF(B19448="","",HOUR(A19448))</f>
        <v/>
      </c>
      <c r="E19448">
        <f>IF(B19448="","",IF(INPUT!$I$1="","",IF(C19448&lt;(INT(INPUT!$I$1)-INPUT!$I$2),"Off Meds",IF(C19448&lt;=(INT(INPUT!$I$1)+INPUT!$I$2),"Washout","On Meds"))))</f>
        <v/>
      </c>
      <c r="F19448">
        <f>IF(B19448="","",1.509*(LN(B19448)^1.084-5.381))</f>
        <v/>
      </c>
      <c r="G19448">
        <f>IF(F19448="","",IF(F19448&lt;0,10*F19448^2,0))</f>
        <v/>
      </c>
      <c r="H19448">
        <f>IF(F19448="","",IF(F19448&gt;0,10*F19448^2,0))</f>
        <v/>
      </c>
    </row>
    <row r="19449">
      <c r="A19449">
        <f>Input!A19449</f>
        <v/>
      </c>
      <c r="B19449">
        <f>IF(ISNUMBER(Input!B19449),IF(AND(Input!B19449&gt;=20,Input!B19449&lt;=700),Input!B19449,""),"")</f>
        <v/>
      </c>
      <c r="C19449">
        <f>IF(B19449="","",INT(A19449))</f>
        <v/>
      </c>
      <c r="D19449">
        <f>IF(B19449="","",HOUR(A19449))</f>
        <v/>
      </c>
      <c r="E19449">
        <f>IF(B19449="","",IF(INPUT!$I$1="","",IF(C19449&lt;(INT(INPUT!$I$1)-INPUT!$I$2),"Off Meds",IF(C19449&lt;=(INT(INPUT!$I$1)+INPUT!$I$2),"Washout","On Meds"))))</f>
        <v/>
      </c>
      <c r="F19449">
        <f>IF(B19449="","",1.509*(LN(B19449)^1.084-5.381))</f>
        <v/>
      </c>
      <c r="G19449">
        <f>IF(F19449="","",IF(F19449&lt;0,10*F19449^2,0))</f>
        <v/>
      </c>
      <c r="H19449">
        <f>IF(F19449="","",IF(F19449&gt;0,10*F19449^2,0))</f>
        <v/>
      </c>
    </row>
    <row r="19450">
      <c r="A19450">
        <f>Input!A19450</f>
        <v/>
      </c>
      <c r="B19450">
        <f>IF(ISNUMBER(Input!B19450),IF(AND(Input!B19450&gt;=20,Input!B19450&lt;=700),Input!B19450,""),"")</f>
        <v/>
      </c>
      <c r="C19450">
        <f>IF(B19450="","",INT(A19450))</f>
        <v/>
      </c>
      <c r="D19450">
        <f>IF(B19450="","",HOUR(A19450))</f>
        <v/>
      </c>
      <c r="E19450">
        <f>IF(B19450="","",IF(INPUT!$I$1="","",IF(C19450&lt;(INT(INPUT!$I$1)-INPUT!$I$2),"Off Meds",IF(C19450&lt;=(INT(INPUT!$I$1)+INPUT!$I$2),"Washout","On Meds"))))</f>
        <v/>
      </c>
      <c r="F19450">
        <f>IF(B19450="","",1.509*(LN(B19450)^1.084-5.381))</f>
        <v/>
      </c>
      <c r="G19450">
        <f>IF(F19450="","",IF(F19450&lt;0,10*F19450^2,0))</f>
        <v/>
      </c>
      <c r="H19450">
        <f>IF(F19450="","",IF(F19450&gt;0,10*F19450^2,0))</f>
        <v/>
      </c>
    </row>
    <row r="19451">
      <c r="A19451">
        <f>Input!A19451</f>
        <v/>
      </c>
      <c r="B19451">
        <f>IF(ISNUMBER(Input!B19451),IF(AND(Input!B19451&gt;=20,Input!B19451&lt;=700),Input!B19451,""),"")</f>
        <v/>
      </c>
      <c r="C19451">
        <f>IF(B19451="","",INT(A19451))</f>
        <v/>
      </c>
      <c r="D19451">
        <f>IF(B19451="","",HOUR(A19451))</f>
        <v/>
      </c>
      <c r="E19451">
        <f>IF(B19451="","",IF(INPUT!$I$1="","",IF(C19451&lt;(INT(INPUT!$I$1)-INPUT!$I$2),"Off Meds",IF(C19451&lt;=(INT(INPUT!$I$1)+INPUT!$I$2),"Washout","On Meds"))))</f>
        <v/>
      </c>
      <c r="F19451">
        <f>IF(B19451="","",1.509*(LN(B19451)^1.084-5.381))</f>
        <v/>
      </c>
      <c r="G19451">
        <f>IF(F19451="","",IF(F19451&lt;0,10*F19451^2,0))</f>
        <v/>
      </c>
      <c r="H19451">
        <f>IF(F19451="","",IF(F19451&gt;0,10*F19451^2,0))</f>
        <v/>
      </c>
    </row>
    <row r="19452">
      <c r="A19452">
        <f>Input!A19452</f>
        <v/>
      </c>
      <c r="B19452">
        <f>IF(ISNUMBER(Input!B19452),IF(AND(Input!B19452&gt;=20,Input!B19452&lt;=700),Input!B19452,""),"")</f>
        <v/>
      </c>
      <c r="C19452">
        <f>IF(B19452="","",INT(A19452))</f>
        <v/>
      </c>
      <c r="D19452">
        <f>IF(B19452="","",HOUR(A19452))</f>
        <v/>
      </c>
      <c r="E19452">
        <f>IF(B19452="","",IF(INPUT!$I$1="","",IF(C19452&lt;(INT(INPUT!$I$1)-INPUT!$I$2),"Off Meds",IF(C19452&lt;=(INT(INPUT!$I$1)+INPUT!$I$2),"Washout","On Meds"))))</f>
        <v/>
      </c>
      <c r="F19452">
        <f>IF(B19452="","",1.509*(LN(B19452)^1.084-5.381))</f>
        <v/>
      </c>
      <c r="G19452">
        <f>IF(F19452="","",IF(F19452&lt;0,10*F19452^2,0))</f>
        <v/>
      </c>
      <c r="H19452">
        <f>IF(F19452="","",IF(F19452&gt;0,10*F19452^2,0))</f>
        <v/>
      </c>
    </row>
    <row r="19453">
      <c r="A19453">
        <f>Input!A19453</f>
        <v/>
      </c>
      <c r="B19453">
        <f>IF(ISNUMBER(Input!B19453),IF(AND(Input!B19453&gt;=20,Input!B19453&lt;=700),Input!B19453,""),"")</f>
        <v/>
      </c>
      <c r="C19453">
        <f>IF(B19453="","",INT(A19453))</f>
        <v/>
      </c>
      <c r="D19453">
        <f>IF(B19453="","",HOUR(A19453))</f>
        <v/>
      </c>
      <c r="E19453">
        <f>IF(B19453="","",IF(INPUT!$I$1="","",IF(C19453&lt;(INT(INPUT!$I$1)-INPUT!$I$2),"Off Meds",IF(C19453&lt;=(INT(INPUT!$I$1)+INPUT!$I$2),"Washout","On Meds"))))</f>
        <v/>
      </c>
      <c r="F19453">
        <f>IF(B19453="","",1.509*(LN(B19453)^1.084-5.381))</f>
        <v/>
      </c>
      <c r="G19453">
        <f>IF(F19453="","",IF(F19453&lt;0,10*F19453^2,0))</f>
        <v/>
      </c>
      <c r="H19453">
        <f>IF(F19453="","",IF(F19453&gt;0,10*F19453^2,0))</f>
        <v/>
      </c>
    </row>
    <row r="19454">
      <c r="A19454">
        <f>Input!A19454</f>
        <v/>
      </c>
      <c r="B19454">
        <f>IF(ISNUMBER(Input!B19454),IF(AND(Input!B19454&gt;=20,Input!B19454&lt;=700),Input!B19454,""),"")</f>
        <v/>
      </c>
      <c r="C19454">
        <f>IF(B19454="","",INT(A19454))</f>
        <v/>
      </c>
      <c r="D19454">
        <f>IF(B19454="","",HOUR(A19454))</f>
        <v/>
      </c>
      <c r="E19454">
        <f>IF(B19454="","",IF(INPUT!$I$1="","",IF(C19454&lt;(INT(INPUT!$I$1)-INPUT!$I$2),"Off Meds",IF(C19454&lt;=(INT(INPUT!$I$1)+INPUT!$I$2),"Washout","On Meds"))))</f>
        <v/>
      </c>
      <c r="F19454">
        <f>IF(B19454="","",1.509*(LN(B19454)^1.084-5.381))</f>
        <v/>
      </c>
      <c r="G19454">
        <f>IF(F19454="","",IF(F19454&lt;0,10*F19454^2,0))</f>
        <v/>
      </c>
      <c r="H19454">
        <f>IF(F19454="","",IF(F19454&gt;0,10*F19454^2,0))</f>
        <v/>
      </c>
    </row>
    <row r="19455">
      <c r="A19455">
        <f>Input!A19455</f>
        <v/>
      </c>
      <c r="B19455">
        <f>IF(ISNUMBER(Input!B19455),IF(AND(Input!B19455&gt;=20,Input!B19455&lt;=700),Input!B19455,""),"")</f>
        <v/>
      </c>
      <c r="C19455">
        <f>IF(B19455="","",INT(A19455))</f>
        <v/>
      </c>
      <c r="D19455">
        <f>IF(B19455="","",HOUR(A19455))</f>
        <v/>
      </c>
      <c r="E19455">
        <f>IF(B19455="","",IF(INPUT!$I$1="","",IF(C19455&lt;(INT(INPUT!$I$1)-INPUT!$I$2),"Off Meds",IF(C19455&lt;=(INT(INPUT!$I$1)+INPUT!$I$2),"Washout","On Meds"))))</f>
        <v/>
      </c>
      <c r="F19455">
        <f>IF(B19455="","",1.509*(LN(B19455)^1.084-5.381))</f>
        <v/>
      </c>
      <c r="G19455">
        <f>IF(F19455="","",IF(F19455&lt;0,10*F19455^2,0))</f>
        <v/>
      </c>
      <c r="H19455">
        <f>IF(F19455="","",IF(F19455&gt;0,10*F19455^2,0))</f>
        <v/>
      </c>
    </row>
    <row r="19456">
      <c r="A19456">
        <f>Input!A19456</f>
        <v/>
      </c>
      <c r="B19456">
        <f>IF(ISNUMBER(Input!B19456),IF(AND(Input!B19456&gt;=20,Input!B19456&lt;=700),Input!B19456,""),"")</f>
        <v/>
      </c>
      <c r="C19456">
        <f>IF(B19456="","",INT(A19456))</f>
        <v/>
      </c>
      <c r="D19456">
        <f>IF(B19456="","",HOUR(A19456))</f>
        <v/>
      </c>
      <c r="E19456">
        <f>IF(B19456="","",IF(INPUT!$I$1="","",IF(C19456&lt;(INT(INPUT!$I$1)-INPUT!$I$2),"Off Meds",IF(C19456&lt;=(INT(INPUT!$I$1)+INPUT!$I$2),"Washout","On Meds"))))</f>
        <v/>
      </c>
      <c r="F19456">
        <f>IF(B19456="","",1.509*(LN(B19456)^1.084-5.381))</f>
        <v/>
      </c>
      <c r="G19456">
        <f>IF(F19456="","",IF(F19456&lt;0,10*F19456^2,0))</f>
        <v/>
      </c>
      <c r="H19456">
        <f>IF(F19456="","",IF(F19456&gt;0,10*F19456^2,0))</f>
        <v/>
      </c>
    </row>
    <row r="19457">
      <c r="A19457">
        <f>Input!A19457</f>
        <v/>
      </c>
      <c r="B19457">
        <f>IF(ISNUMBER(Input!B19457),IF(AND(Input!B19457&gt;=20,Input!B19457&lt;=700),Input!B19457,""),"")</f>
        <v/>
      </c>
      <c r="C19457">
        <f>IF(B19457="","",INT(A19457))</f>
        <v/>
      </c>
      <c r="D19457">
        <f>IF(B19457="","",HOUR(A19457))</f>
        <v/>
      </c>
      <c r="E19457">
        <f>IF(B19457="","",IF(INPUT!$I$1="","",IF(C19457&lt;(INT(INPUT!$I$1)-INPUT!$I$2),"Off Meds",IF(C19457&lt;=(INT(INPUT!$I$1)+INPUT!$I$2),"Washout","On Meds"))))</f>
        <v/>
      </c>
      <c r="F19457">
        <f>IF(B19457="","",1.509*(LN(B19457)^1.084-5.381))</f>
        <v/>
      </c>
      <c r="G19457">
        <f>IF(F19457="","",IF(F19457&lt;0,10*F19457^2,0))</f>
        <v/>
      </c>
      <c r="H19457">
        <f>IF(F19457="","",IF(F19457&gt;0,10*F19457^2,0))</f>
        <v/>
      </c>
    </row>
    <row r="19458">
      <c r="A19458">
        <f>Input!A19458</f>
        <v/>
      </c>
      <c r="B19458">
        <f>IF(ISNUMBER(Input!B19458),IF(AND(Input!B19458&gt;=20,Input!B19458&lt;=700),Input!B19458,""),"")</f>
        <v/>
      </c>
      <c r="C19458">
        <f>IF(B19458="","",INT(A19458))</f>
        <v/>
      </c>
      <c r="D19458">
        <f>IF(B19458="","",HOUR(A19458))</f>
        <v/>
      </c>
      <c r="E19458">
        <f>IF(B19458="","",IF(INPUT!$I$1="","",IF(C19458&lt;(INT(INPUT!$I$1)-INPUT!$I$2),"Off Meds",IF(C19458&lt;=(INT(INPUT!$I$1)+INPUT!$I$2),"Washout","On Meds"))))</f>
        <v/>
      </c>
      <c r="F19458">
        <f>IF(B19458="","",1.509*(LN(B19458)^1.084-5.381))</f>
        <v/>
      </c>
      <c r="G19458">
        <f>IF(F19458="","",IF(F19458&lt;0,10*F19458^2,0))</f>
        <v/>
      </c>
      <c r="H19458">
        <f>IF(F19458="","",IF(F19458&gt;0,10*F19458^2,0))</f>
        <v/>
      </c>
    </row>
    <row r="19459">
      <c r="A19459">
        <f>Input!A19459</f>
        <v/>
      </c>
      <c r="B19459">
        <f>IF(ISNUMBER(Input!B19459),IF(AND(Input!B19459&gt;=20,Input!B19459&lt;=700),Input!B19459,""),"")</f>
        <v/>
      </c>
      <c r="C19459">
        <f>IF(B19459="","",INT(A19459))</f>
        <v/>
      </c>
      <c r="D19459">
        <f>IF(B19459="","",HOUR(A19459))</f>
        <v/>
      </c>
      <c r="E19459">
        <f>IF(B19459="","",IF(INPUT!$I$1="","",IF(C19459&lt;(INT(INPUT!$I$1)-INPUT!$I$2),"Off Meds",IF(C19459&lt;=(INT(INPUT!$I$1)+INPUT!$I$2),"Washout","On Meds"))))</f>
        <v/>
      </c>
      <c r="F19459">
        <f>IF(B19459="","",1.509*(LN(B19459)^1.084-5.381))</f>
        <v/>
      </c>
      <c r="G19459">
        <f>IF(F19459="","",IF(F19459&lt;0,10*F19459^2,0))</f>
        <v/>
      </c>
      <c r="H19459">
        <f>IF(F19459="","",IF(F19459&gt;0,10*F19459^2,0))</f>
        <v/>
      </c>
    </row>
    <row r="19460">
      <c r="A19460">
        <f>Input!A19460</f>
        <v/>
      </c>
      <c r="B19460">
        <f>IF(ISNUMBER(Input!B19460),IF(AND(Input!B19460&gt;=20,Input!B19460&lt;=700),Input!B19460,""),"")</f>
        <v/>
      </c>
      <c r="C19460">
        <f>IF(B19460="","",INT(A19460))</f>
        <v/>
      </c>
      <c r="D19460">
        <f>IF(B19460="","",HOUR(A19460))</f>
        <v/>
      </c>
      <c r="E19460">
        <f>IF(B19460="","",IF(INPUT!$I$1="","",IF(C19460&lt;(INT(INPUT!$I$1)-INPUT!$I$2),"Off Meds",IF(C19460&lt;=(INT(INPUT!$I$1)+INPUT!$I$2),"Washout","On Meds"))))</f>
        <v/>
      </c>
      <c r="F19460">
        <f>IF(B19460="","",1.509*(LN(B19460)^1.084-5.381))</f>
        <v/>
      </c>
      <c r="G19460">
        <f>IF(F19460="","",IF(F19460&lt;0,10*F19460^2,0))</f>
        <v/>
      </c>
      <c r="H19460">
        <f>IF(F19460="","",IF(F19460&gt;0,10*F19460^2,0))</f>
        <v/>
      </c>
    </row>
    <row r="19461">
      <c r="A19461">
        <f>Input!A19461</f>
        <v/>
      </c>
      <c r="B19461">
        <f>IF(ISNUMBER(Input!B19461),IF(AND(Input!B19461&gt;=20,Input!B19461&lt;=700),Input!B19461,""),"")</f>
        <v/>
      </c>
      <c r="C19461">
        <f>IF(B19461="","",INT(A19461))</f>
        <v/>
      </c>
      <c r="D19461">
        <f>IF(B19461="","",HOUR(A19461))</f>
        <v/>
      </c>
      <c r="E19461">
        <f>IF(B19461="","",IF(INPUT!$I$1="","",IF(C19461&lt;(INT(INPUT!$I$1)-INPUT!$I$2),"Off Meds",IF(C19461&lt;=(INT(INPUT!$I$1)+INPUT!$I$2),"Washout","On Meds"))))</f>
        <v/>
      </c>
      <c r="F19461">
        <f>IF(B19461="","",1.509*(LN(B19461)^1.084-5.381))</f>
        <v/>
      </c>
      <c r="G19461">
        <f>IF(F19461="","",IF(F19461&lt;0,10*F19461^2,0))</f>
        <v/>
      </c>
      <c r="H19461">
        <f>IF(F19461="","",IF(F19461&gt;0,10*F19461^2,0))</f>
        <v/>
      </c>
    </row>
    <row r="19462">
      <c r="A19462">
        <f>Input!A19462</f>
        <v/>
      </c>
      <c r="B19462">
        <f>IF(ISNUMBER(Input!B19462),IF(AND(Input!B19462&gt;=20,Input!B19462&lt;=700),Input!B19462,""),"")</f>
        <v/>
      </c>
      <c r="C19462">
        <f>IF(B19462="","",INT(A19462))</f>
        <v/>
      </c>
      <c r="D19462">
        <f>IF(B19462="","",HOUR(A19462))</f>
        <v/>
      </c>
      <c r="E19462">
        <f>IF(B19462="","",IF(INPUT!$I$1="","",IF(C19462&lt;(INT(INPUT!$I$1)-INPUT!$I$2),"Off Meds",IF(C19462&lt;=(INT(INPUT!$I$1)+INPUT!$I$2),"Washout","On Meds"))))</f>
        <v/>
      </c>
      <c r="F19462">
        <f>IF(B19462="","",1.509*(LN(B19462)^1.084-5.381))</f>
        <v/>
      </c>
      <c r="G19462">
        <f>IF(F19462="","",IF(F19462&lt;0,10*F19462^2,0))</f>
        <v/>
      </c>
      <c r="H19462">
        <f>IF(F19462="","",IF(F19462&gt;0,10*F19462^2,0))</f>
        <v/>
      </c>
    </row>
    <row r="19463">
      <c r="A19463">
        <f>Input!A19463</f>
        <v/>
      </c>
      <c r="B19463">
        <f>IF(ISNUMBER(Input!B19463),IF(AND(Input!B19463&gt;=20,Input!B19463&lt;=700),Input!B19463,""),"")</f>
        <v/>
      </c>
      <c r="C19463">
        <f>IF(B19463="","",INT(A19463))</f>
        <v/>
      </c>
      <c r="D19463">
        <f>IF(B19463="","",HOUR(A19463))</f>
        <v/>
      </c>
      <c r="E19463">
        <f>IF(B19463="","",IF(INPUT!$I$1="","",IF(C19463&lt;(INT(INPUT!$I$1)-INPUT!$I$2),"Off Meds",IF(C19463&lt;=(INT(INPUT!$I$1)+INPUT!$I$2),"Washout","On Meds"))))</f>
        <v/>
      </c>
      <c r="F19463">
        <f>IF(B19463="","",1.509*(LN(B19463)^1.084-5.381))</f>
        <v/>
      </c>
      <c r="G19463">
        <f>IF(F19463="","",IF(F19463&lt;0,10*F19463^2,0))</f>
        <v/>
      </c>
      <c r="H19463">
        <f>IF(F19463="","",IF(F19463&gt;0,10*F19463^2,0))</f>
        <v/>
      </c>
    </row>
    <row r="19464">
      <c r="A19464">
        <f>Input!A19464</f>
        <v/>
      </c>
      <c r="B19464">
        <f>IF(ISNUMBER(Input!B19464),IF(AND(Input!B19464&gt;=20,Input!B19464&lt;=700),Input!B19464,""),"")</f>
        <v/>
      </c>
      <c r="C19464">
        <f>IF(B19464="","",INT(A19464))</f>
        <v/>
      </c>
      <c r="D19464">
        <f>IF(B19464="","",HOUR(A19464))</f>
        <v/>
      </c>
      <c r="E19464">
        <f>IF(B19464="","",IF(INPUT!$I$1="","",IF(C19464&lt;(INT(INPUT!$I$1)-INPUT!$I$2),"Off Meds",IF(C19464&lt;=(INT(INPUT!$I$1)+INPUT!$I$2),"Washout","On Meds"))))</f>
        <v/>
      </c>
      <c r="F19464">
        <f>IF(B19464="","",1.509*(LN(B19464)^1.084-5.381))</f>
        <v/>
      </c>
      <c r="G19464">
        <f>IF(F19464="","",IF(F19464&lt;0,10*F19464^2,0))</f>
        <v/>
      </c>
      <c r="H19464">
        <f>IF(F19464="","",IF(F19464&gt;0,10*F19464^2,0))</f>
        <v/>
      </c>
    </row>
    <row r="19465">
      <c r="A19465">
        <f>Input!A19465</f>
        <v/>
      </c>
      <c r="B19465">
        <f>IF(ISNUMBER(Input!B19465),IF(AND(Input!B19465&gt;=20,Input!B19465&lt;=700),Input!B19465,""),"")</f>
        <v/>
      </c>
      <c r="C19465">
        <f>IF(B19465="","",INT(A19465))</f>
        <v/>
      </c>
      <c r="D19465">
        <f>IF(B19465="","",HOUR(A19465))</f>
        <v/>
      </c>
      <c r="E19465">
        <f>IF(B19465="","",IF(INPUT!$I$1="","",IF(C19465&lt;(INT(INPUT!$I$1)-INPUT!$I$2),"Off Meds",IF(C19465&lt;=(INT(INPUT!$I$1)+INPUT!$I$2),"Washout","On Meds"))))</f>
        <v/>
      </c>
      <c r="F19465">
        <f>IF(B19465="","",1.509*(LN(B19465)^1.084-5.381))</f>
        <v/>
      </c>
      <c r="G19465">
        <f>IF(F19465="","",IF(F19465&lt;0,10*F19465^2,0))</f>
        <v/>
      </c>
      <c r="H19465">
        <f>IF(F19465="","",IF(F19465&gt;0,10*F19465^2,0))</f>
        <v/>
      </c>
    </row>
    <row r="19466">
      <c r="A19466">
        <f>Input!A19466</f>
        <v/>
      </c>
      <c r="B19466">
        <f>IF(ISNUMBER(Input!B19466),IF(AND(Input!B19466&gt;=20,Input!B19466&lt;=700),Input!B19466,""),"")</f>
        <v/>
      </c>
      <c r="C19466">
        <f>IF(B19466="","",INT(A19466))</f>
        <v/>
      </c>
      <c r="D19466">
        <f>IF(B19466="","",HOUR(A19466))</f>
        <v/>
      </c>
      <c r="E19466">
        <f>IF(B19466="","",IF(INPUT!$I$1="","",IF(C19466&lt;(INT(INPUT!$I$1)-INPUT!$I$2),"Off Meds",IF(C19466&lt;=(INT(INPUT!$I$1)+INPUT!$I$2),"Washout","On Meds"))))</f>
        <v/>
      </c>
      <c r="F19466">
        <f>IF(B19466="","",1.509*(LN(B19466)^1.084-5.381))</f>
        <v/>
      </c>
      <c r="G19466">
        <f>IF(F19466="","",IF(F19466&lt;0,10*F19466^2,0))</f>
        <v/>
      </c>
      <c r="H19466">
        <f>IF(F19466="","",IF(F19466&gt;0,10*F19466^2,0))</f>
        <v/>
      </c>
    </row>
    <row r="19467">
      <c r="A19467">
        <f>Input!A19467</f>
        <v/>
      </c>
      <c r="B19467">
        <f>IF(ISNUMBER(Input!B19467),IF(AND(Input!B19467&gt;=20,Input!B19467&lt;=700),Input!B19467,""),"")</f>
        <v/>
      </c>
      <c r="C19467">
        <f>IF(B19467="","",INT(A19467))</f>
        <v/>
      </c>
      <c r="D19467">
        <f>IF(B19467="","",HOUR(A19467))</f>
        <v/>
      </c>
      <c r="E19467">
        <f>IF(B19467="","",IF(INPUT!$I$1="","",IF(C19467&lt;(INT(INPUT!$I$1)-INPUT!$I$2),"Off Meds",IF(C19467&lt;=(INT(INPUT!$I$1)+INPUT!$I$2),"Washout","On Meds"))))</f>
        <v/>
      </c>
      <c r="F19467">
        <f>IF(B19467="","",1.509*(LN(B19467)^1.084-5.381))</f>
        <v/>
      </c>
      <c r="G19467">
        <f>IF(F19467="","",IF(F19467&lt;0,10*F19467^2,0))</f>
        <v/>
      </c>
      <c r="H19467">
        <f>IF(F19467="","",IF(F19467&gt;0,10*F19467^2,0))</f>
        <v/>
      </c>
    </row>
    <row r="19468">
      <c r="A19468">
        <f>Input!A19468</f>
        <v/>
      </c>
      <c r="B19468">
        <f>IF(ISNUMBER(Input!B19468),IF(AND(Input!B19468&gt;=20,Input!B19468&lt;=700),Input!B19468,""),"")</f>
        <v/>
      </c>
      <c r="C19468">
        <f>IF(B19468="","",INT(A19468))</f>
        <v/>
      </c>
      <c r="D19468">
        <f>IF(B19468="","",HOUR(A19468))</f>
        <v/>
      </c>
      <c r="E19468">
        <f>IF(B19468="","",IF(INPUT!$I$1="","",IF(C19468&lt;(INT(INPUT!$I$1)-INPUT!$I$2),"Off Meds",IF(C19468&lt;=(INT(INPUT!$I$1)+INPUT!$I$2),"Washout","On Meds"))))</f>
        <v/>
      </c>
      <c r="F19468">
        <f>IF(B19468="","",1.509*(LN(B19468)^1.084-5.381))</f>
        <v/>
      </c>
      <c r="G19468">
        <f>IF(F19468="","",IF(F19468&lt;0,10*F19468^2,0))</f>
        <v/>
      </c>
      <c r="H19468">
        <f>IF(F19468="","",IF(F19468&gt;0,10*F19468^2,0))</f>
        <v/>
      </c>
    </row>
    <row r="19469">
      <c r="A19469">
        <f>Input!A19469</f>
        <v/>
      </c>
      <c r="B19469">
        <f>IF(ISNUMBER(Input!B19469),IF(AND(Input!B19469&gt;=20,Input!B19469&lt;=700),Input!B19469,""),"")</f>
        <v/>
      </c>
      <c r="C19469">
        <f>IF(B19469="","",INT(A19469))</f>
        <v/>
      </c>
      <c r="D19469">
        <f>IF(B19469="","",HOUR(A19469))</f>
        <v/>
      </c>
      <c r="E19469">
        <f>IF(B19469="","",IF(INPUT!$I$1="","",IF(C19469&lt;(INT(INPUT!$I$1)-INPUT!$I$2),"Off Meds",IF(C19469&lt;=(INT(INPUT!$I$1)+INPUT!$I$2),"Washout","On Meds"))))</f>
        <v/>
      </c>
      <c r="F19469">
        <f>IF(B19469="","",1.509*(LN(B19469)^1.084-5.381))</f>
        <v/>
      </c>
      <c r="G19469">
        <f>IF(F19469="","",IF(F19469&lt;0,10*F19469^2,0))</f>
        <v/>
      </c>
      <c r="H19469">
        <f>IF(F19469="","",IF(F19469&gt;0,10*F19469^2,0))</f>
        <v/>
      </c>
    </row>
    <row r="19470">
      <c r="A19470">
        <f>Input!A19470</f>
        <v/>
      </c>
      <c r="B19470">
        <f>IF(ISNUMBER(Input!B19470),IF(AND(Input!B19470&gt;=20,Input!B19470&lt;=700),Input!B19470,""),"")</f>
        <v/>
      </c>
      <c r="C19470">
        <f>IF(B19470="","",INT(A19470))</f>
        <v/>
      </c>
      <c r="D19470">
        <f>IF(B19470="","",HOUR(A19470))</f>
        <v/>
      </c>
      <c r="E19470">
        <f>IF(B19470="","",IF(INPUT!$I$1="","",IF(C19470&lt;(INT(INPUT!$I$1)-INPUT!$I$2),"Off Meds",IF(C19470&lt;=(INT(INPUT!$I$1)+INPUT!$I$2),"Washout","On Meds"))))</f>
        <v/>
      </c>
      <c r="F19470">
        <f>IF(B19470="","",1.509*(LN(B19470)^1.084-5.381))</f>
        <v/>
      </c>
      <c r="G19470">
        <f>IF(F19470="","",IF(F19470&lt;0,10*F19470^2,0))</f>
        <v/>
      </c>
      <c r="H19470">
        <f>IF(F19470="","",IF(F19470&gt;0,10*F19470^2,0))</f>
        <v/>
      </c>
    </row>
    <row r="19471">
      <c r="A19471">
        <f>Input!A19471</f>
        <v/>
      </c>
      <c r="B19471">
        <f>IF(ISNUMBER(Input!B19471),IF(AND(Input!B19471&gt;=20,Input!B19471&lt;=700),Input!B19471,""),"")</f>
        <v/>
      </c>
      <c r="C19471">
        <f>IF(B19471="","",INT(A19471))</f>
        <v/>
      </c>
      <c r="D19471">
        <f>IF(B19471="","",HOUR(A19471))</f>
        <v/>
      </c>
      <c r="E19471">
        <f>IF(B19471="","",IF(INPUT!$I$1="","",IF(C19471&lt;(INT(INPUT!$I$1)-INPUT!$I$2),"Off Meds",IF(C19471&lt;=(INT(INPUT!$I$1)+INPUT!$I$2),"Washout","On Meds"))))</f>
        <v/>
      </c>
      <c r="F19471">
        <f>IF(B19471="","",1.509*(LN(B19471)^1.084-5.381))</f>
        <v/>
      </c>
      <c r="G19471">
        <f>IF(F19471="","",IF(F19471&lt;0,10*F19471^2,0))</f>
        <v/>
      </c>
      <c r="H19471">
        <f>IF(F19471="","",IF(F19471&gt;0,10*F19471^2,0))</f>
        <v/>
      </c>
    </row>
    <row r="19472">
      <c r="A19472">
        <f>Input!A19472</f>
        <v/>
      </c>
      <c r="B19472">
        <f>IF(ISNUMBER(Input!B19472),IF(AND(Input!B19472&gt;=20,Input!B19472&lt;=700),Input!B19472,""),"")</f>
        <v/>
      </c>
      <c r="C19472">
        <f>IF(B19472="","",INT(A19472))</f>
        <v/>
      </c>
      <c r="D19472">
        <f>IF(B19472="","",HOUR(A19472))</f>
        <v/>
      </c>
      <c r="E19472">
        <f>IF(B19472="","",IF(INPUT!$I$1="","",IF(C19472&lt;(INT(INPUT!$I$1)-INPUT!$I$2),"Off Meds",IF(C19472&lt;=(INT(INPUT!$I$1)+INPUT!$I$2),"Washout","On Meds"))))</f>
        <v/>
      </c>
      <c r="F19472">
        <f>IF(B19472="","",1.509*(LN(B19472)^1.084-5.381))</f>
        <v/>
      </c>
      <c r="G19472">
        <f>IF(F19472="","",IF(F19472&lt;0,10*F19472^2,0))</f>
        <v/>
      </c>
      <c r="H19472">
        <f>IF(F19472="","",IF(F19472&gt;0,10*F19472^2,0))</f>
        <v/>
      </c>
    </row>
    <row r="19473">
      <c r="A19473">
        <f>Input!A19473</f>
        <v/>
      </c>
      <c r="B19473">
        <f>IF(ISNUMBER(Input!B19473),IF(AND(Input!B19473&gt;=20,Input!B19473&lt;=700),Input!B19473,""),"")</f>
        <v/>
      </c>
      <c r="C19473">
        <f>IF(B19473="","",INT(A19473))</f>
        <v/>
      </c>
      <c r="D19473">
        <f>IF(B19473="","",HOUR(A19473))</f>
        <v/>
      </c>
      <c r="E19473">
        <f>IF(B19473="","",IF(INPUT!$I$1="","",IF(C19473&lt;(INT(INPUT!$I$1)-INPUT!$I$2),"Off Meds",IF(C19473&lt;=(INT(INPUT!$I$1)+INPUT!$I$2),"Washout","On Meds"))))</f>
        <v/>
      </c>
      <c r="F19473">
        <f>IF(B19473="","",1.509*(LN(B19473)^1.084-5.381))</f>
        <v/>
      </c>
      <c r="G19473">
        <f>IF(F19473="","",IF(F19473&lt;0,10*F19473^2,0))</f>
        <v/>
      </c>
      <c r="H19473">
        <f>IF(F19473="","",IF(F19473&gt;0,10*F19473^2,0))</f>
        <v/>
      </c>
    </row>
    <row r="19474">
      <c r="A19474">
        <f>Input!A19474</f>
        <v/>
      </c>
      <c r="B19474">
        <f>IF(ISNUMBER(Input!B19474),IF(AND(Input!B19474&gt;=20,Input!B19474&lt;=700),Input!B19474,""),"")</f>
        <v/>
      </c>
      <c r="C19474">
        <f>IF(B19474="","",INT(A19474))</f>
        <v/>
      </c>
      <c r="D19474">
        <f>IF(B19474="","",HOUR(A19474))</f>
        <v/>
      </c>
      <c r="E19474">
        <f>IF(B19474="","",IF(INPUT!$I$1="","",IF(C19474&lt;(INT(INPUT!$I$1)-INPUT!$I$2),"Off Meds",IF(C19474&lt;=(INT(INPUT!$I$1)+INPUT!$I$2),"Washout","On Meds"))))</f>
        <v/>
      </c>
      <c r="F19474">
        <f>IF(B19474="","",1.509*(LN(B19474)^1.084-5.381))</f>
        <v/>
      </c>
      <c r="G19474">
        <f>IF(F19474="","",IF(F19474&lt;0,10*F19474^2,0))</f>
        <v/>
      </c>
      <c r="H19474">
        <f>IF(F19474="","",IF(F19474&gt;0,10*F19474^2,0))</f>
        <v/>
      </c>
    </row>
    <row r="19475">
      <c r="A19475">
        <f>Input!A19475</f>
        <v/>
      </c>
      <c r="B19475">
        <f>IF(ISNUMBER(Input!B19475),IF(AND(Input!B19475&gt;=20,Input!B19475&lt;=700),Input!B19475,""),"")</f>
        <v/>
      </c>
      <c r="C19475">
        <f>IF(B19475="","",INT(A19475))</f>
        <v/>
      </c>
      <c r="D19475">
        <f>IF(B19475="","",HOUR(A19475))</f>
        <v/>
      </c>
      <c r="E19475">
        <f>IF(B19475="","",IF(INPUT!$I$1="","",IF(C19475&lt;(INT(INPUT!$I$1)-INPUT!$I$2),"Off Meds",IF(C19475&lt;=(INT(INPUT!$I$1)+INPUT!$I$2),"Washout","On Meds"))))</f>
        <v/>
      </c>
      <c r="F19475">
        <f>IF(B19475="","",1.509*(LN(B19475)^1.084-5.381))</f>
        <v/>
      </c>
      <c r="G19475">
        <f>IF(F19475="","",IF(F19475&lt;0,10*F19475^2,0))</f>
        <v/>
      </c>
      <c r="H19475">
        <f>IF(F19475="","",IF(F19475&gt;0,10*F19475^2,0))</f>
        <v/>
      </c>
    </row>
    <row r="19476">
      <c r="A19476">
        <f>Input!A19476</f>
        <v/>
      </c>
      <c r="B19476">
        <f>IF(ISNUMBER(Input!B19476),IF(AND(Input!B19476&gt;=20,Input!B19476&lt;=700),Input!B19476,""),"")</f>
        <v/>
      </c>
      <c r="C19476">
        <f>IF(B19476="","",INT(A19476))</f>
        <v/>
      </c>
      <c r="D19476">
        <f>IF(B19476="","",HOUR(A19476))</f>
        <v/>
      </c>
      <c r="E19476">
        <f>IF(B19476="","",IF(INPUT!$I$1="","",IF(C19476&lt;(INT(INPUT!$I$1)-INPUT!$I$2),"Off Meds",IF(C19476&lt;=(INT(INPUT!$I$1)+INPUT!$I$2),"Washout","On Meds"))))</f>
        <v/>
      </c>
      <c r="F19476">
        <f>IF(B19476="","",1.509*(LN(B19476)^1.084-5.381))</f>
        <v/>
      </c>
      <c r="G19476">
        <f>IF(F19476="","",IF(F19476&lt;0,10*F19476^2,0))</f>
        <v/>
      </c>
      <c r="H19476">
        <f>IF(F19476="","",IF(F19476&gt;0,10*F19476^2,0))</f>
        <v/>
      </c>
    </row>
    <row r="19477">
      <c r="A19477">
        <f>Input!A19477</f>
        <v/>
      </c>
      <c r="B19477">
        <f>IF(ISNUMBER(Input!B19477),IF(AND(Input!B19477&gt;=20,Input!B19477&lt;=700),Input!B19477,""),"")</f>
        <v/>
      </c>
      <c r="C19477">
        <f>IF(B19477="","",INT(A19477))</f>
        <v/>
      </c>
      <c r="D19477">
        <f>IF(B19477="","",HOUR(A19477))</f>
        <v/>
      </c>
      <c r="E19477">
        <f>IF(B19477="","",IF(INPUT!$I$1="","",IF(C19477&lt;(INT(INPUT!$I$1)-INPUT!$I$2),"Off Meds",IF(C19477&lt;=(INT(INPUT!$I$1)+INPUT!$I$2),"Washout","On Meds"))))</f>
        <v/>
      </c>
      <c r="F19477">
        <f>IF(B19477="","",1.509*(LN(B19477)^1.084-5.381))</f>
        <v/>
      </c>
      <c r="G19477">
        <f>IF(F19477="","",IF(F19477&lt;0,10*F19477^2,0))</f>
        <v/>
      </c>
      <c r="H19477">
        <f>IF(F19477="","",IF(F19477&gt;0,10*F19477^2,0))</f>
        <v/>
      </c>
    </row>
    <row r="19478">
      <c r="A19478">
        <f>Input!A19478</f>
        <v/>
      </c>
      <c r="B19478">
        <f>IF(ISNUMBER(Input!B19478),IF(AND(Input!B19478&gt;=20,Input!B19478&lt;=700),Input!B19478,""),"")</f>
        <v/>
      </c>
      <c r="C19478">
        <f>IF(B19478="","",INT(A19478))</f>
        <v/>
      </c>
      <c r="D19478">
        <f>IF(B19478="","",HOUR(A19478))</f>
        <v/>
      </c>
      <c r="E19478">
        <f>IF(B19478="","",IF(INPUT!$I$1="","",IF(C19478&lt;(INT(INPUT!$I$1)-INPUT!$I$2),"Off Meds",IF(C19478&lt;=(INT(INPUT!$I$1)+INPUT!$I$2),"Washout","On Meds"))))</f>
        <v/>
      </c>
      <c r="F19478">
        <f>IF(B19478="","",1.509*(LN(B19478)^1.084-5.381))</f>
        <v/>
      </c>
      <c r="G19478">
        <f>IF(F19478="","",IF(F19478&lt;0,10*F19478^2,0))</f>
        <v/>
      </c>
      <c r="H19478">
        <f>IF(F19478="","",IF(F19478&gt;0,10*F19478^2,0))</f>
        <v/>
      </c>
    </row>
    <row r="19479">
      <c r="A19479">
        <f>Input!A19479</f>
        <v/>
      </c>
      <c r="B19479">
        <f>IF(ISNUMBER(Input!B19479),IF(AND(Input!B19479&gt;=20,Input!B19479&lt;=700),Input!B19479,""),"")</f>
        <v/>
      </c>
      <c r="C19479">
        <f>IF(B19479="","",INT(A19479))</f>
        <v/>
      </c>
      <c r="D19479">
        <f>IF(B19479="","",HOUR(A19479))</f>
        <v/>
      </c>
      <c r="E19479">
        <f>IF(B19479="","",IF(INPUT!$I$1="","",IF(C19479&lt;(INT(INPUT!$I$1)-INPUT!$I$2),"Off Meds",IF(C19479&lt;=(INT(INPUT!$I$1)+INPUT!$I$2),"Washout","On Meds"))))</f>
        <v/>
      </c>
      <c r="F19479">
        <f>IF(B19479="","",1.509*(LN(B19479)^1.084-5.381))</f>
        <v/>
      </c>
      <c r="G19479">
        <f>IF(F19479="","",IF(F19479&lt;0,10*F19479^2,0))</f>
        <v/>
      </c>
      <c r="H19479">
        <f>IF(F19479="","",IF(F19479&gt;0,10*F19479^2,0))</f>
        <v/>
      </c>
    </row>
    <row r="19480">
      <c r="A19480">
        <f>Input!A19480</f>
        <v/>
      </c>
      <c r="B19480">
        <f>IF(ISNUMBER(Input!B19480),IF(AND(Input!B19480&gt;=20,Input!B19480&lt;=700),Input!B19480,""),"")</f>
        <v/>
      </c>
      <c r="C19480">
        <f>IF(B19480="","",INT(A19480))</f>
        <v/>
      </c>
      <c r="D19480">
        <f>IF(B19480="","",HOUR(A19480))</f>
        <v/>
      </c>
      <c r="E19480">
        <f>IF(B19480="","",IF(INPUT!$I$1="","",IF(C19480&lt;(INT(INPUT!$I$1)-INPUT!$I$2),"Off Meds",IF(C19480&lt;=(INT(INPUT!$I$1)+INPUT!$I$2),"Washout","On Meds"))))</f>
        <v/>
      </c>
      <c r="F19480">
        <f>IF(B19480="","",1.509*(LN(B19480)^1.084-5.381))</f>
        <v/>
      </c>
      <c r="G19480">
        <f>IF(F19480="","",IF(F19480&lt;0,10*F19480^2,0))</f>
        <v/>
      </c>
      <c r="H19480">
        <f>IF(F19480="","",IF(F19480&gt;0,10*F19480^2,0))</f>
        <v/>
      </c>
    </row>
    <row r="19481">
      <c r="A19481">
        <f>Input!A19481</f>
        <v/>
      </c>
      <c r="B19481">
        <f>IF(ISNUMBER(Input!B19481),IF(AND(Input!B19481&gt;=20,Input!B19481&lt;=700),Input!B19481,""),"")</f>
        <v/>
      </c>
      <c r="C19481">
        <f>IF(B19481="","",INT(A19481))</f>
        <v/>
      </c>
      <c r="D19481">
        <f>IF(B19481="","",HOUR(A19481))</f>
        <v/>
      </c>
      <c r="E19481">
        <f>IF(B19481="","",IF(INPUT!$I$1="","",IF(C19481&lt;(INT(INPUT!$I$1)-INPUT!$I$2),"Off Meds",IF(C19481&lt;=(INT(INPUT!$I$1)+INPUT!$I$2),"Washout","On Meds"))))</f>
        <v/>
      </c>
      <c r="F19481">
        <f>IF(B19481="","",1.509*(LN(B19481)^1.084-5.381))</f>
        <v/>
      </c>
      <c r="G19481">
        <f>IF(F19481="","",IF(F19481&lt;0,10*F19481^2,0))</f>
        <v/>
      </c>
      <c r="H19481">
        <f>IF(F19481="","",IF(F19481&gt;0,10*F19481^2,0))</f>
        <v/>
      </c>
    </row>
    <row r="19482">
      <c r="A19482">
        <f>Input!A19482</f>
        <v/>
      </c>
      <c r="B19482">
        <f>IF(ISNUMBER(Input!B19482),IF(AND(Input!B19482&gt;=20,Input!B19482&lt;=700),Input!B19482,""),"")</f>
        <v/>
      </c>
      <c r="C19482">
        <f>IF(B19482="","",INT(A19482))</f>
        <v/>
      </c>
      <c r="D19482">
        <f>IF(B19482="","",HOUR(A19482))</f>
        <v/>
      </c>
      <c r="E19482">
        <f>IF(B19482="","",IF(INPUT!$I$1="","",IF(C19482&lt;(INT(INPUT!$I$1)-INPUT!$I$2),"Off Meds",IF(C19482&lt;=(INT(INPUT!$I$1)+INPUT!$I$2),"Washout","On Meds"))))</f>
        <v/>
      </c>
      <c r="F19482">
        <f>IF(B19482="","",1.509*(LN(B19482)^1.084-5.381))</f>
        <v/>
      </c>
      <c r="G19482">
        <f>IF(F19482="","",IF(F19482&lt;0,10*F19482^2,0))</f>
        <v/>
      </c>
      <c r="H19482">
        <f>IF(F19482="","",IF(F19482&gt;0,10*F19482^2,0))</f>
        <v/>
      </c>
    </row>
    <row r="19483">
      <c r="A19483">
        <f>Input!A19483</f>
        <v/>
      </c>
      <c r="B19483">
        <f>IF(ISNUMBER(Input!B19483),IF(AND(Input!B19483&gt;=20,Input!B19483&lt;=700),Input!B19483,""),"")</f>
        <v/>
      </c>
      <c r="C19483">
        <f>IF(B19483="","",INT(A19483))</f>
        <v/>
      </c>
      <c r="D19483">
        <f>IF(B19483="","",HOUR(A19483))</f>
        <v/>
      </c>
      <c r="E19483">
        <f>IF(B19483="","",IF(INPUT!$I$1="","",IF(C19483&lt;(INT(INPUT!$I$1)-INPUT!$I$2),"Off Meds",IF(C19483&lt;=(INT(INPUT!$I$1)+INPUT!$I$2),"Washout","On Meds"))))</f>
        <v/>
      </c>
      <c r="F19483">
        <f>IF(B19483="","",1.509*(LN(B19483)^1.084-5.381))</f>
        <v/>
      </c>
      <c r="G19483">
        <f>IF(F19483="","",IF(F19483&lt;0,10*F19483^2,0))</f>
        <v/>
      </c>
      <c r="H19483">
        <f>IF(F19483="","",IF(F19483&gt;0,10*F19483^2,0))</f>
        <v/>
      </c>
    </row>
    <row r="19484">
      <c r="A19484">
        <f>Input!A19484</f>
        <v/>
      </c>
      <c r="B19484">
        <f>IF(ISNUMBER(Input!B19484),IF(AND(Input!B19484&gt;=20,Input!B19484&lt;=700),Input!B19484,""),"")</f>
        <v/>
      </c>
      <c r="C19484">
        <f>IF(B19484="","",INT(A19484))</f>
        <v/>
      </c>
      <c r="D19484">
        <f>IF(B19484="","",HOUR(A19484))</f>
        <v/>
      </c>
      <c r="E19484">
        <f>IF(B19484="","",IF(INPUT!$I$1="","",IF(C19484&lt;(INT(INPUT!$I$1)-INPUT!$I$2),"Off Meds",IF(C19484&lt;=(INT(INPUT!$I$1)+INPUT!$I$2),"Washout","On Meds"))))</f>
        <v/>
      </c>
      <c r="F19484">
        <f>IF(B19484="","",1.509*(LN(B19484)^1.084-5.381))</f>
        <v/>
      </c>
      <c r="G19484">
        <f>IF(F19484="","",IF(F19484&lt;0,10*F19484^2,0))</f>
        <v/>
      </c>
      <c r="H19484">
        <f>IF(F19484="","",IF(F19484&gt;0,10*F19484^2,0))</f>
        <v/>
      </c>
    </row>
    <row r="19485">
      <c r="A19485">
        <f>Input!A19485</f>
        <v/>
      </c>
      <c r="B19485">
        <f>IF(ISNUMBER(Input!B19485),IF(AND(Input!B19485&gt;=20,Input!B19485&lt;=700),Input!B19485,""),"")</f>
        <v/>
      </c>
      <c r="C19485">
        <f>IF(B19485="","",INT(A19485))</f>
        <v/>
      </c>
      <c r="D19485">
        <f>IF(B19485="","",HOUR(A19485))</f>
        <v/>
      </c>
      <c r="E19485">
        <f>IF(B19485="","",IF(INPUT!$I$1="","",IF(C19485&lt;(INT(INPUT!$I$1)-INPUT!$I$2),"Off Meds",IF(C19485&lt;=(INT(INPUT!$I$1)+INPUT!$I$2),"Washout","On Meds"))))</f>
        <v/>
      </c>
      <c r="F19485">
        <f>IF(B19485="","",1.509*(LN(B19485)^1.084-5.381))</f>
        <v/>
      </c>
      <c r="G19485">
        <f>IF(F19485="","",IF(F19485&lt;0,10*F19485^2,0))</f>
        <v/>
      </c>
      <c r="H19485">
        <f>IF(F19485="","",IF(F19485&gt;0,10*F19485^2,0))</f>
        <v/>
      </c>
    </row>
    <row r="19486">
      <c r="A19486">
        <f>Input!A19486</f>
        <v/>
      </c>
      <c r="B19486">
        <f>IF(ISNUMBER(Input!B19486),IF(AND(Input!B19486&gt;=20,Input!B19486&lt;=700),Input!B19486,""),"")</f>
        <v/>
      </c>
      <c r="C19486">
        <f>IF(B19486="","",INT(A19486))</f>
        <v/>
      </c>
      <c r="D19486">
        <f>IF(B19486="","",HOUR(A19486))</f>
        <v/>
      </c>
      <c r="E19486">
        <f>IF(B19486="","",IF(INPUT!$I$1="","",IF(C19486&lt;(INT(INPUT!$I$1)-INPUT!$I$2),"Off Meds",IF(C19486&lt;=(INT(INPUT!$I$1)+INPUT!$I$2),"Washout","On Meds"))))</f>
        <v/>
      </c>
      <c r="F19486">
        <f>IF(B19486="","",1.509*(LN(B19486)^1.084-5.381))</f>
        <v/>
      </c>
      <c r="G19486">
        <f>IF(F19486="","",IF(F19486&lt;0,10*F19486^2,0))</f>
        <v/>
      </c>
      <c r="H19486">
        <f>IF(F19486="","",IF(F19486&gt;0,10*F19486^2,0))</f>
        <v/>
      </c>
    </row>
    <row r="19487">
      <c r="A19487">
        <f>Input!A19487</f>
        <v/>
      </c>
      <c r="B19487">
        <f>IF(ISNUMBER(Input!B19487),IF(AND(Input!B19487&gt;=20,Input!B19487&lt;=700),Input!B19487,""),"")</f>
        <v/>
      </c>
      <c r="C19487">
        <f>IF(B19487="","",INT(A19487))</f>
        <v/>
      </c>
      <c r="D19487">
        <f>IF(B19487="","",HOUR(A19487))</f>
        <v/>
      </c>
      <c r="E19487">
        <f>IF(B19487="","",IF(INPUT!$I$1="","",IF(C19487&lt;(INT(INPUT!$I$1)-INPUT!$I$2),"Off Meds",IF(C19487&lt;=(INT(INPUT!$I$1)+INPUT!$I$2),"Washout","On Meds"))))</f>
        <v/>
      </c>
      <c r="F19487">
        <f>IF(B19487="","",1.509*(LN(B19487)^1.084-5.381))</f>
        <v/>
      </c>
      <c r="G19487">
        <f>IF(F19487="","",IF(F19487&lt;0,10*F19487^2,0))</f>
        <v/>
      </c>
      <c r="H19487">
        <f>IF(F19487="","",IF(F19487&gt;0,10*F19487^2,0))</f>
        <v/>
      </c>
    </row>
    <row r="19488">
      <c r="A19488">
        <f>Input!A19488</f>
        <v/>
      </c>
      <c r="B19488">
        <f>IF(ISNUMBER(Input!B19488),IF(AND(Input!B19488&gt;=20,Input!B19488&lt;=700),Input!B19488,""),"")</f>
        <v/>
      </c>
      <c r="C19488">
        <f>IF(B19488="","",INT(A19488))</f>
        <v/>
      </c>
      <c r="D19488">
        <f>IF(B19488="","",HOUR(A19488))</f>
        <v/>
      </c>
      <c r="E19488">
        <f>IF(B19488="","",IF(INPUT!$I$1="","",IF(C19488&lt;(INT(INPUT!$I$1)-INPUT!$I$2),"Off Meds",IF(C19488&lt;=(INT(INPUT!$I$1)+INPUT!$I$2),"Washout","On Meds"))))</f>
        <v/>
      </c>
      <c r="F19488">
        <f>IF(B19488="","",1.509*(LN(B19488)^1.084-5.381))</f>
        <v/>
      </c>
      <c r="G19488">
        <f>IF(F19488="","",IF(F19488&lt;0,10*F19488^2,0))</f>
        <v/>
      </c>
      <c r="H19488">
        <f>IF(F19488="","",IF(F19488&gt;0,10*F19488^2,0))</f>
        <v/>
      </c>
    </row>
    <row r="19489">
      <c r="A19489">
        <f>Input!A19489</f>
        <v/>
      </c>
      <c r="B19489">
        <f>IF(ISNUMBER(Input!B19489),IF(AND(Input!B19489&gt;=20,Input!B19489&lt;=700),Input!B19489,""),"")</f>
        <v/>
      </c>
      <c r="C19489">
        <f>IF(B19489="","",INT(A19489))</f>
        <v/>
      </c>
      <c r="D19489">
        <f>IF(B19489="","",HOUR(A19489))</f>
        <v/>
      </c>
      <c r="E19489">
        <f>IF(B19489="","",IF(INPUT!$I$1="","",IF(C19489&lt;(INT(INPUT!$I$1)-INPUT!$I$2),"Off Meds",IF(C19489&lt;=(INT(INPUT!$I$1)+INPUT!$I$2),"Washout","On Meds"))))</f>
        <v/>
      </c>
      <c r="F19489">
        <f>IF(B19489="","",1.509*(LN(B19489)^1.084-5.381))</f>
        <v/>
      </c>
      <c r="G19489">
        <f>IF(F19489="","",IF(F19489&lt;0,10*F19489^2,0))</f>
        <v/>
      </c>
      <c r="H19489">
        <f>IF(F19489="","",IF(F19489&gt;0,10*F19489^2,0))</f>
        <v/>
      </c>
    </row>
    <row r="19490">
      <c r="A19490">
        <f>Input!A19490</f>
        <v/>
      </c>
      <c r="B19490">
        <f>IF(ISNUMBER(Input!B19490),IF(AND(Input!B19490&gt;=20,Input!B19490&lt;=700),Input!B19490,""),"")</f>
        <v/>
      </c>
      <c r="C19490">
        <f>IF(B19490="","",INT(A19490))</f>
        <v/>
      </c>
      <c r="D19490">
        <f>IF(B19490="","",HOUR(A19490))</f>
        <v/>
      </c>
      <c r="E19490">
        <f>IF(B19490="","",IF(INPUT!$I$1="","",IF(C19490&lt;(INT(INPUT!$I$1)-INPUT!$I$2),"Off Meds",IF(C19490&lt;=(INT(INPUT!$I$1)+INPUT!$I$2),"Washout","On Meds"))))</f>
        <v/>
      </c>
      <c r="F19490">
        <f>IF(B19490="","",1.509*(LN(B19490)^1.084-5.381))</f>
        <v/>
      </c>
      <c r="G19490">
        <f>IF(F19490="","",IF(F19490&lt;0,10*F19490^2,0))</f>
        <v/>
      </c>
      <c r="H19490">
        <f>IF(F19490="","",IF(F19490&gt;0,10*F19490^2,0))</f>
        <v/>
      </c>
    </row>
    <row r="19491">
      <c r="A19491">
        <f>Input!A19491</f>
        <v/>
      </c>
      <c r="B19491">
        <f>IF(ISNUMBER(Input!B19491),IF(AND(Input!B19491&gt;=20,Input!B19491&lt;=700),Input!B19491,""),"")</f>
        <v/>
      </c>
      <c r="C19491">
        <f>IF(B19491="","",INT(A19491))</f>
        <v/>
      </c>
      <c r="D19491">
        <f>IF(B19491="","",HOUR(A19491))</f>
        <v/>
      </c>
      <c r="E19491">
        <f>IF(B19491="","",IF(INPUT!$I$1="","",IF(C19491&lt;(INT(INPUT!$I$1)-INPUT!$I$2),"Off Meds",IF(C19491&lt;=(INT(INPUT!$I$1)+INPUT!$I$2),"Washout","On Meds"))))</f>
        <v/>
      </c>
      <c r="F19491">
        <f>IF(B19491="","",1.509*(LN(B19491)^1.084-5.381))</f>
        <v/>
      </c>
      <c r="G19491">
        <f>IF(F19491="","",IF(F19491&lt;0,10*F19491^2,0))</f>
        <v/>
      </c>
      <c r="H19491">
        <f>IF(F19491="","",IF(F19491&gt;0,10*F19491^2,0))</f>
        <v/>
      </c>
    </row>
    <row r="19492">
      <c r="A19492">
        <f>Input!A19492</f>
        <v/>
      </c>
      <c r="B19492">
        <f>IF(ISNUMBER(Input!B19492),IF(AND(Input!B19492&gt;=20,Input!B19492&lt;=700),Input!B19492,""),"")</f>
        <v/>
      </c>
      <c r="C19492">
        <f>IF(B19492="","",INT(A19492))</f>
        <v/>
      </c>
      <c r="D19492">
        <f>IF(B19492="","",HOUR(A19492))</f>
        <v/>
      </c>
      <c r="E19492">
        <f>IF(B19492="","",IF(INPUT!$I$1="","",IF(C19492&lt;(INT(INPUT!$I$1)-INPUT!$I$2),"Off Meds",IF(C19492&lt;=(INT(INPUT!$I$1)+INPUT!$I$2),"Washout","On Meds"))))</f>
        <v/>
      </c>
      <c r="F19492">
        <f>IF(B19492="","",1.509*(LN(B19492)^1.084-5.381))</f>
        <v/>
      </c>
      <c r="G19492">
        <f>IF(F19492="","",IF(F19492&lt;0,10*F19492^2,0))</f>
        <v/>
      </c>
      <c r="H19492">
        <f>IF(F19492="","",IF(F19492&gt;0,10*F19492^2,0))</f>
        <v/>
      </c>
    </row>
    <row r="19493">
      <c r="A19493">
        <f>Input!A19493</f>
        <v/>
      </c>
      <c r="B19493">
        <f>IF(ISNUMBER(Input!B19493),IF(AND(Input!B19493&gt;=20,Input!B19493&lt;=700),Input!B19493,""),"")</f>
        <v/>
      </c>
      <c r="C19493">
        <f>IF(B19493="","",INT(A19493))</f>
        <v/>
      </c>
      <c r="D19493">
        <f>IF(B19493="","",HOUR(A19493))</f>
        <v/>
      </c>
      <c r="E19493">
        <f>IF(B19493="","",IF(INPUT!$I$1="","",IF(C19493&lt;(INT(INPUT!$I$1)-INPUT!$I$2),"Off Meds",IF(C19493&lt;=(INT(INPUT!$I$1)+INPUT!$I$2),"Washout","On Meds"))))</f>
        <v/>
      </c>
      <c r="F19493">
        <f>IF(B19493="","",1.509*(LN(B19493)^1.084-5.381))</f>
        <v/>
      </c>
      <c r="G19493">
        <f>IF(F19493="","",IF(F19493&lt;0,10*F19493^2,0))</f>
        <v/>
      </c>
      <c r="H19493">
        <f>IF(F19493="","",IF(F19493&gt;0,10*F19493^2,0))</f>
        <v/>
      </c>
    </row>
    <row r="19494">
      <c r="A19494">
        <f>Input!A19494</f>
        <v/>
      </c>
      <c r="B19494">
        <f>IF(ISNUMBER(Input!B19494),IF(AND(Input!B19494&gt;=20,Input!B19494&lt;=700),Input!B19494,""),"")</f>
        <v/>
      </c>
      <c r="C19494">
        <f>IF(B19494="","",INT(A19494))</f>
        <v/>
      </c>
      <c r="D19494">
        <f>IF(B19494="","",HOUR(A19494))</f>
        <v/>
      </c>
      <c r="E19494">
        <f>IF(B19494="","",IF(INPUT!$I$1="","",IF(C19494&lt;(INT(INPUT!$I$1)-INPUT!$I$2),"Off Meds",IF(C19494&lt;=(INT(INPUT!$I$1)+INPUT!$I$2),"Washout","On Meds"))))</f>
        <v/>
      </c>
      <c r="F19494">
        <f>IF(B19494="","",1.509*(LN(B19494)^1.084-5.381))</f>
        <v/>
      </c>
      <c r="G19494">
        <f>IF(F19494="","",IF(F19494&lt;0,10*F19494^2,0))</f>
        <v/>
      </c>
      <c r="H19494">
        <f>IF(F19494="","",IF(F19494&gt;0,10*F19494^2,0))</f>
        <v/>
      </c>
    </row>
    <row r="19495">
      <c r="A19495">
        <f>Input!A19495</f>
        <v/>
      </c>
      <c r="B19495">
        <f>IF(ISNUMBER(Input!B19495),IF(AND(Input!B19495&gt;=20,Input!B19495&lt;=700),Input!B19495,""),"")</f>
        <v/>
      </c>
      <c r="C19495">
        <f>IF(B19495="","",INT(A19495))</f>
        <v/>
      </c>
      <c r="D19495">
        <f>IF(B19495="","",HOUR(A19495))</f>
        <v/>
      </c>
      <c r="E19495">
        <f>IF(B19495="","",IF(INPUT!$I$1="","",IF(C19495&lt;(INT(INPUT!$I$1)-INPUT!$I$2),"Off Meds",IF(C19495&lt;=(INT(INPUT!$I$1)+INPUT!$I$2),"Washout","On Meds"))))</f>
        <v/>
      </c>
      <c r="F19495">
        <f>IF(B19495="","",1.509*(LN(B19495)^1.084-5.381))</f>
        <v/>
      </c>
      <c r="G19495">
        <f>IF(F19495="","",IF(F19495&lt;0,10*F19495^2,0))</f>
        <v/>
      </c>
      <c r="H19495">
        <f>IF(F19495="","",IF(F19495&gt;0,10*F19495^2,0))</f>
        <v/>
      </c>
    </row>
    <row r="19496">
      <c r="A19496">
        <f>Input!A19496</f>
        <v/>
      </c>
      <c r="B19496">
        <f>IF(ISNUMBER(Input!B19496),IF(AND(Input!B19496&gt;=20,Input!B19496&lt;=700),Input!B19496,""),"")</f>
        <v/>
      </c>
      <c r="C19496">
        <f>IF(B19496="","",INT(A19496))</f>
        <v/>
      </c>
      <c r="D19496">
        <f>IF(B19496="","",HOUR(A19496))</f>
        <v/>
      </c>
      <c r="E19496">
        <f>IF(B19496="","",IF(INPUT!$I$1="","",IF(C19496&lt;(INT(INPUT!$I$1)-INPUT!$I$2),"Off Meds",IF(C19496&lt;=(INT(INPUT!$I$1)+INPUT!$I$2),"Washout","On Meds"))))</f>
        <v/>
      </c>
      <c r="F19496">
        <f>IF(B19496="","",1.509*(LN(B19496)^1.084-5.381))</f>
        <v/>
      </c>
      <c r="G19496">
        <f>IF(F19496="","",IF(F19496&lt;0,10*F19496^2,0))</f>
        <v/>
      </c>
      <c r="H19496">
        <f>IF(F19496="","",IF(F19496&gt;0,10*F19496^2,0))</f>
        <v/>
      </c>
    </row>
    <row r="19497">
      <c r="A19497">
        <f>Input!A19497</f>
        <v/>
      </c>
      <c r="B19497">
        <f>IF(ISNUMBER(Input!B19497),IF(AND(Input!B19497&gt;=20,Input!B19497&lt;=700),Input!B19497,""),"")</f>
        <v/>
      </c>
      <c r="C19497">
        <f>IF(B19497="","",INT(A19497))</f>
        <v/>
      </c>
      <c r="D19497">
        <f>IF(B19497="","",HOUR(A19497))</f>
        <v/>
      </c>
      <c r="E19497">
        <f>IF(B19497="","",IF(INPUT!$I$1="","",IF(C19497&lt;(INT(INPUT!$I$1)-INPUT!$I$2),"Off Meds",IF(C19497&lt;=(INT(INPUT!$I$1)+INPUT!$I$2),"Washout","On Meds"))))</f>
        <v/>
      </c>
      <c r="F19497">
        <f>IF(B19497="","",1.509*(LN(B19497)^1.084-5.381))</f>
        <v/>
      </c>
      <c r="G19497">
        <f>IF(F19497="","",IF(F19497&lt;0,10*F19497^2,0))</f>
        <v/>
      </c>
      <c r="H19497">
        <f>IF(F19497="","",IF(F19497&gt;0,10*F19497^2,0))</f>
        <v/>
      </c>
    </row>
    <row r="19498">
      <c r="A19498">
        <f>Input!A19498</f>
        <v/>
      </c>
      <c r="B19498">
        <f>IF(ISNUMBER(Input!B19498),IF(AND(Input!B19498&gt;=20,Input!B19498&lt;=700),Input!B19498,""),"")</f>
        <v/>
      </c>
      <c r="C19498">
        <f>IF(B19498="","",INT(A19498))</f>
        <v/>
      </c>
      <c r="D19498">
        <f>IF(B19498="","",HOUR(A19498))</f>
        <v/>
      </c>
      <c r="E19498">
        <f>IF(B19498="","",IF(INPUT!$I$1="","",IF(C19498&lt;(INT(INPUT!$I$1)-INPUT!$I$2),"Off Meds",IF(C19498&lt;=(INT(INPUT!$I$1)+INPUT!$I$2),"Washout","On Meds"))))</f>
        <v/>
      </c>
      <c r="F19498">
        <f>IF(B19498="","",1.509*(LN(B19498)^1.084-5.381))</f>
        <v/>
      </c>
      <c r="G19498">
        <f>IF(F19498="","",IF(F19498&lt;0,10*F19498^2,0))</f>
        <v/>
      </c>
      <c r="H19498">
        <f>IF(F19498="","",IF(F19498&gt;0,10*F19498^2,0))</f>
        <v/>
      </c>
    </row>
    <row r="19499">
      <c r="A19499">
        <f>Input!A19499</f>
        <v/>
      </c>
      <c r="B19499">
        <f>IF(ISNUMBER(Input!B19499),IF(AND(Input!B19499&gt;=20,Input!B19499&lt;=700),Input!B19499,""),"")</f>
        <v/>
      </c>
      <c r="C19499">
        <f>IF(B19499="","",INT(A19499))</f>
        <v/>
      </c>
      <c r="D19499">
        <f>IF(B19499="","",HOUR(A19499))</f>
        <v/>
      </c>
      <c r="E19499">
        <f>IF(B19499="","",IF(INPUT!$I$1="","",IF(C19499&lt;(INT(INPUT!$I$1)-INPUT!$I$2),"Off Meds",IF(C19499&lt;=(INT(INPUT!$I$1)+INPUT!$I$2),"Washout","On Meds"))))</f>
        <v/>
      </c>
      <c r="F19499">
        <f>IF(B19499="","",1.509*(LN(B19499)^1.084-5.381))</f>
        <v/>
      </c>
      <c r="G19499">
        <f>IF(F19499="","",IF(F19499&lt;0,10*F19499^2,0))</f>
        <v/>
      </c>
      <c r="H19499">
        <f>IF(F19499="","",IF(F19499&gt;0,10*F19499^2,0))</f>
        <v/>
      </c>
    </row>
    <row r="19500">
      <c r="A19500">
        <f>Input!A19500</f>
        <v/>
      </c>
      <c r="B19500">
        <f>IF(ISNUMBER(Input!B19500),IF(AND(Input!B19500&gt;=20,Input!B19500&lt;=700),Input!B19500,""),"")</f>
        <v/>
      </c>
      <c r="C19500">
        <f>IF(B19500="","",INT(A19500))</f>
        <v/>
      </c>
      <c r="D19500">
        <f>IF(B19500="","",HOUR(A19500))</f>
        <v/>
      </c>
      <c r="E19500">
        <f>IF(B19500="","",IF(INPUT!$I$1="","",IF(C19500&lt;(INT(INPUT!$I$1)-INPUT!$I$2),"Off Meds",IF(C19500&lt;=(INT(INPUT!$I$1)+INPUT!$I$2),"Washout","On Meds"))))</f>
        <v/>
      </c>
      <c r="F19500">
        <f>IF(B19500="","",1.509*(LN(B19500)^1.084-5.381))</f>
        <v/>
      </c>
      <c r="G19500">
        <f>IF(F19500="","",IF(F19500&lt;0,10*F19500^2,0))</f>
        <v/>
      </c>
      <c r="H19500">
        <f>IF(F19500="","",IF(F19500&gt;0,10*F19500^2,0))</f>
        <v/>
      </c>
    </row>
    <row r="19501">
      <c r="A19501">
        <f>Input!A19501</f>
        <v/>
      </c>
      <c r="B19501">
        <f>IF(ISNUMBER(Input!B19501),IF(AND(Input!B19501&gt;=20,Input!B19501&lt;=700),Input!B19501,""),"")</f>
        <v/>
      </c>
      <c r="C19501">
        <f>IF(B19501="","",INT(A19501))</f>
        <v/>
      </c>
      <c r="D19501">
        <f>IF(B19501="","",HOUR(A19501))</f>
        <v/>
      </c>
      <c r="E19501">
        <f>IF(B19501="","",IF(INPUT!$I$1="","",IF(C19501&lt;(INT(INPUT!$I$1)-INPUT!$I$2),"Off Meds",IF(C19501&lt;=(INT(INPUT!$I$1)+INPUT!$I$2),"Washout","On Meds"))))</f>
        <v/>
      </c>
      <c r="F19501">
        <f>IF(B19501="","",1.509*(LN(B19501)^1.084-5.381))</f>
        <v/>
      </c>
      <c r="G19501">
        <f>IF(F19501="","",IF(F19501&lt;0,10*F19501^2,0))</f>
        <v/>
      </c>
      <c r="H19501">
        <f>IF(F19501="","",IF(F19501&gt;0,10*F19501^2,0))</f>
        <v/>
      </c>
    </row>
    <row r="19502">
      <c r="A19502">
        <f>Input!A19502</f>
        <v/>
      </c>
      <c r="B19502">
        <f>IF(ISNUMBER(Input!B19502),IF(AND(Input!B19502&gt;=20,Input!B19502&lt;=700),Input!B19502,""),"")</f>
        <v/>
      </c>
      <c r="C19502">
        <f>IF(B19502="","",INT(A19502))</f>
        <v/>
      </c>
      <c r="D19502">
        <f>IF(B19502="","",HOUR(A19502))</f>
        <v/>
      </c>
      <c r="E19502">
        <f>IF(B19502="","",IF(INPUT!$I$1="","",IF(C19502&lt;(INT(INPUT!$I$1)-INPUT!$I$2),"Off Meds",IF(C19502&lt;=(INT(INPUT!$I$1)+INPUT!$I$2),"Washout","On Meds"))))</f>
        <v/>
      </c>
      <c r="F19502">
        <f>IF(B19502="","",1.509*(LN(B19502)^1.084-5.381))</f>
        <v/>
      </c>
      <c r="G19502">
        <f>IF(F19502="","",IF(F19502&lt;0,10*F19502^2,0))</f>
        <v/>
      </c>
      <c r="H19502">
        <f>IF(F19502="","",IF(F19502&gt;0,10*F19502^2,0))</f>
        <v/>
      </c>
    </row>
    <row r="19503">
      <c r="A19503">
        <f>Input!A19503</f>
        <v/>
      </c>
      <c r="B19503">
        <f>IF(ISNUMBER(Input!B19503),IF(AND(Input!B19503&gt;=20,Input!B19503&lt;=700),Input!B19503,""),"")</f>
        <v/>
      </c>
      <c r="C19503">
        <f>IF(B19503="","",INT(A19503))</f>
        <v/>
      </c>
      <c r="D19503">
        <f>IF(B19503="","",HOUR(A19503))</f>
        <v/>
      </c>
      <c r="E19503">
        <f>IF(B19503="","",IF(INPUT!$I$1="","",IF(C19503&lt;(INT(INPUT!$I$1)-INPUT!$I$2),"Off Meds",IF(C19503&lt;=(INT(INPUT!$I$1)+INPUT!$I$2),"Washout","On Meds"))))</f>
        <v/>
      </c>
      <c r="F19503">
        <f>IF(B19503="","",1.509*(LN(B19503)^1.084-5.381))</f>
        <v/>
      </c>
      <c r="G19503">
        <f>IF(F19503="","",IF(F19503&lt;0,10*F19503^2,0))</f>
        <v/>
      </c>
      <c r="H19503">
        <f>IF(F19503="","",IF(F19503&gt;0,10*F19503^2,0))</f>
        <v/>
      </c>
    </row>
    <row r="19504">
      <c r="A19504">
        <f>Input!A19504</f>
        <v/>
      </c>
      <c r="B19504">
        <f>IF(ISNUMBER(Input!B19504),IF(AND(Input!B19504&gt;=20,Input!B19504&lt;=700),Input!B19504,""),"")</f>
        <v/>
      </c>
      <c r="C19504">
        <f>IF(B19504="","",INT(A19504))</f>
        <v/>
      </c>
      <c r="D19504">
        <f>IF(B19504="","",HOUR(A19504))</f>
        <v/>
      </c>
      <c r="E19504">
        <f>IF(B19504="","",IF(INPUT!$I$1="","",IF(C19504&lt;(INT(INPUT!$I$1)-INPUT!$I$2),"Off Meds",IF(C19504&lt;=(INT(INPUT!$I$1)+INPUT!$I$2),"Washout","On Meds"))))</f>
        <v/>
      </c>
      <c r="F19504">
        <f>IF(B19504="","",1.509*(LN(B19504)^1.084-5.381))</f>
        <v/>
      </c>
      <c r="G19504">
        <f>IF(F19504="","",IF(F19504&lt;0,10*F19504^2,0))</f>
        <v/>
      </c>
      <c r="H19504">
        <f>IF(F19504="","",IF(F19504&gt;0,10*F19504^2,0))</f>
        <v/>
      </c>
    </row>
    <row r="19505">
      <c r="A19505">
        <f>Input!A19505</f>
        <v/>
      </c>
      <c r="B19505">
        <f>IF(ISNUMBER(Input!B19505),IF(AND(Input!B19505&gt;=20,Input!B19505&lt;=700),Input!B19505,""),"")</f>
        <v/>
      </c>
      <c r="C19505">
        <f>IF(B19505="","",INT(A19505))</f>
        <v/>
      </c>
      <c r="D19505">
        <f>IF(B19505="","",HOUR(A19505))</f>
        <v/>
      </c>
      <c r="E19505">
        <f>IF(B19505="","",IF(INPUT!$I$1="","",IF(C19505&lt;(INT(INPUT!$I$1)-INPUT!$I$2),"Off Meds",IF(C19505&lt;=(INT(INPUT!$I$1)+INPUT!$I$2),"Washout","On Meds"))))</f>
        <v/>
      </c>
      <c r="F19505">
        <f>IF(B19505="","",1.509*(LN(B19505)^1.084-5.381))</f>
        <v/>
      </c>
      <c r="G19505">
        <f>IF(F19505="","",IF(F19505&lt;0,10*F19505^2,0))</f>
        <v/>
      </c>
      <c r="H19505">
        <f>IF(F19505="","",IF(F19505&gt;0,10*F19505^2,0))</f>
        <v/>
      </c>
    </row>
    <row r="19506">
      <c r="A19506">
        <f>Input!A19506</f>
        <v/>
      </c>
      <c r="B19506">
        <f>IF(ISNUMBER(Input!B19506),IF(AND(Input!B19506&gt;=20,Input!B19506&lt;=700),Input!B19506,""),"")</f>
        <v/>
      </c>
      <c r="C19506">
        <f>IF(B19506="","",INT(A19506))</f>
        <v/>
      </c>
      <c r="D19506">
        <f>IF(B19506="","",HOUR(A19506))</f>
        <v/>
      </c>
      <c r="E19506">
        <f>IF(B19506="","",IF(INPUT!$I$1="","",IF(C19506&lt;(INT(INPUT!$I$1)-INPUT!$I$2),"Off Meds",IF(C19506&lt;=(INT(INPUT!$I$1)+INPUT!$I$2),"Washout","On Meds"))))</f>
        <v/>
      </c>
      <c r="F19506">
        <f>IF(B19506="","",1.509*(LN(B19506)^1.084-5.381))</f>
        <v/>
      </c>
      <c r="G19506">
        <f>IF(F19506="","",IF(F19506&lt;0,10*F19506^2,0))</f>
        <v/>
      </c>
      <c r="H19506">
        <f>IF(F19506="","",IF(F19506&gt;0,10*F19506^2,0))</f>
        <v/>
      </c>
    </row>
    <row r="19507">
      <c r="A19507">
        <f>Input!A19507</f>
        <v/>
      </c>
      <c r="B19507">
        <f>IF(ISNUMBER(Input!B19507),IF(AND(Input!B19507&gt;=20,Input!B19507&lt;=700),Input!B19507,""),"")</f>
        <v/>
      </c>
      <c r="C19507">
        <f>IF(B19507="","",INT(A19507))</f>
        <v/>
      </c>
      <c r="D19507">
        <f>IF(B19507="","",HOUR(A19507))</f>
        <v/>
      </c>
      <c r="E19507">
        <f>IF(B19507="","",IF(INPUT!$I$1="","",IF(C19507&lt;(INT(INPUT!$I$1)-INPUT!$I$2),"Off Meds",IF(C19507&lt;=(INT(INPUT!$I$1)+INPUT!$I$2),"Washout","On Meds"))))</f>
        <v/>
      </c>
      <c r="F19507">
        <f>IF(B19507="","",1.509*(LN(B19507)^1.084-5.381))</f>
        <v/>
      </c>
      <c r="G19507">
        <f>IF(F19507="","",IF(F19507&lt;0,10*F19507^2,0))</f>
        <v/>
      </c>
      <c r="H19507">
        <f>IF(F19507="","",IF(F19507&gt;0,10*F19507^2,0))</f>
        <v/>
      </c>
    </row>
    <row r="19508">
      <c r="A19508">
        <f>Input!A19508</f>
        <v/>
      </c>
      <c r="B19508">
        <f>IF(ISNUMBER(Input!B19508),IF(AND(Input!B19508&gt;=20,Input!B19508&lt;=700),Input!B19508,""),"")</f>
        <v/>
      </c>
      <c r="C19508">
        <f>IF(B19508="","",INT(A19508))</f>
        <v/>
      </c>
      <c r="D19508">
        <f>IF(B19508="","",HOUR(A19508))</f>
        <v/>
      </c>
      <c r="E19508">
        <f>IF(B19508="","",IF(INPUT!$I$1="","",IF(C19508&lt;(INT(INPUT!$I$1)-INPUT!$I$2),"Off Meds",IF(C19508&lt;=(INT(INPUT!$I$1)+INPUT!$I$2),"Washout","On Meds"))))</f>
        <v/>
      </c>
      <c r="F19508">
        <f>IF(B19508="","",1.509*(LN(B19508)^1.084-5.381))</f>
        <v/>
      </c>
      <c r="G19508">
        <f>IF(F19508="","",IF(F19508&lt;0,10*F19508^2,0))</f>
        <v/>
      </c>
      <c r="H19508">
        <f>IF(F19508="","",IF(F19508&gt;0,10*F19508^2,0))</f>
        <v/>
      </c>
    </row>
    <row r="19509">
      <c r="A19509">
        <f>Input!A19509</f>
        <v/>
      </c>
      <c r="B19509">
        <f>IF(ISNUMBER(Input!B19509),IF(AND(Input!B19509&gt;=20,Input!B19509&lt;=700),Input!B19509,""),"")</f>
        <v/>
      </c>
      <c r="C19509">
        <f>IF(B19509="","",INT(A19509))</f>
        <v/>
      </c>
      <c r="D19509">
        <f>IF(B19509="","",HOUR(A19509))</f>
        <v/>
      </c>
      <c r="E19509">
        <f>IF(B19509="","",IF(INPUT!$I$1="","",IF(C19509&lt;(INT(INPUT!$I$1)-INPUT!$I$2),"Off Meds",IF(C19509&lt;=(INT(INPUT!$I$1)+INPUT!$I$2),"Washout","On Meds"))))</f>
        <v/>
      </c>
      <c r="F19509">
        <f>IF(B19509="","",1.509*(LN(B19509)^1.084-5.381))</f>
        <v/>
      </c>
      <c r="G19509">
        <f>IF(F19509="","",IF(F19509&lt;0,10*F19509^2,0))</f>
        <v/>
      </c>
      <c r="H19509">
        <f>IF(F19509="","",IF(F19509&gt;0,10*F19509^2,0))</f>
        <v/>
      </c>
    </row>
    <row r="19510">
      <c r="A19510">
        <f>Input!A19510</f>
        <v/>
      </c>
      <c r="B19510">
        <f>IF(ISNUMBER(Input!B19510),IF(AND(Input!B19510&gt;=20,Input!B19510&lt;=700),Input!B19510,""),"")</f>
        <v/>
      </c>
      <c r="C19510">
        <f>IF(B19510="","",INT(A19510))</f>
        <v/>
      </c>
      <c r="D19510">
        <f>IF(B19510="","",HOUR(A19510))</f>
        <v/>
      </c>
      <c r="E19510">
        <f>IF(B19510="","",IF(INPUT!$I$1="","",IF(C19510&lt;(INT(INPUT!$I$1)-INPUT!$I$2),"Off Meds",IF(C19510&lt;=(INT(INPUT!$I$1)+INPUT!$I$2),"Washout","On Meds"))))</f>
        <v/>
      </c>
      <c r="F19510">
        <f>IF(B19510="","",1.509*(LN(B19510)^1.084-5.381))</f>
        <v/>
      </c>
      <c r="G19510">
        <f>IF(F19510="","",IF(F19510&lt;0,10*F19510^2,0))</f>
        <v/>
      </c>
      <c r="H19510">
        <f>IF(F19510="","",IF(F19510&gt;0,10*F19510^2,0))</f>
        <v/>
      </c>
    </row>
    <row r="19511">
      <c r="A19511">
        <f>Input!A19511</f>
        <v/>
      </c>
      <c r="B19511">
        <f>IF(ISNUMBER(Input!B19511),IF(AND(Input!B19511&gt;=20,Input!B19511&lt;=700),Input!B19511,""),"")</f>
        <v/>
      </c>
      <c r="C19511">
        <f>IF(B19511="","",INT(A19511))</f>
        <v/>
      </c>
      <c r="D19511">
        <f>IF(B19511="","",HOUR(A19511))</f>
        <v/>
      </c>
      <c r="E19511">
        <f>IF(B19511="","",IF(INPUT!$I$1="","",IF(C19511&lt;(INT(INPUT!$I$1)-INPUT!$I$2),"Off Meds",IF(C19511&lt;=(INT(INPUT!$I$1)+INPUT!$I$2),"Washout","On Meds"))))</f>
        <v/>
      </c>
      <c r="F19511">
        <f>IF(B19511="","",1.509*(LN(B19511)^1.084-5.381))</f>
        <v/>
      </c>
      <c r="G19511">
        <f>IF(F19511="","",IF(F19511&lt;0,10*F19511^2,0))</f>
        <v/>
      </c>
      <c r="H19511">
        <f>IF(F19511="","",IF(F19511&gt;0,10*F19511^2,0))</f>
        <v/>
      </c>
    </row>
    <row r="19512">
      <c r="A19512">
        <f>Input!A19512</f>
        <v/>
      </c>
      <c r="B19512">
        <f>IF(ISNUMBER(Input!B19512),IF(AND(Input!B19512&gt;=20,Input!B19512&lt;=700),Input!B19512,""),"")</f>
        <v/>
      </c>
      <c r="C19512">
        <f>IF(B19512="","",INT(A19512))</f>
        <v/>
      </c>
      <c r="D19512">
        <f>IF(B19512="","",HOUR(A19512))</f>
        <v/>
      </c>
      <c r="E19512">
        <f>IF(B19512="","",IF(INPUT!$I$1="","",IF(C19512&lt;(INT(INPUT!$I$1)-INPUT!$I$2),"Off Meds",IF(C19512&lt;=(INT(INPUT!$I$1)+INPUT!$I$2),"Washout","On Meds"))))</f>
        <v/>
      </c>
      <c r="F19512">
        <f>IF(B19512="","",1.509*(LN(B19512)^1.084-5.381))</f>
        <v/>
      </c>
      <c r="G19512">
        <f>IF(F19512="","",IF(F19512&lt;0,10*F19512^2,0))</f>
        <v/>
      </c>
      <c r="H19512">
        <f>IF(F19512="","",IF(F19512&gt;0,10*F19512^2,0))</f>
        <v/>
      </c>
    </row>
    <row r="19513">
      <c r="A19513">
        <f>Input!A19513</f>
        <v/>
      </c>
      <c r="B19513">
        <f>IF(ISNUMBER(Input!B19513),IF(AND(Input!B19513&gt;=20,Input!B19513&lt;=700),Input!B19513,""),"")</f>
        <v/>
      </c>
      <c r="C19513">
        <f>IF(B19513="","",INT(A19513))</f>
        <v/>
      </c>
      <c r="D19513">
        <f>IF(B19513="","",HOUR(A19513))</f>
        <v/>
      </c>
      <c r="E19513">
        <f>IF(B19513="","",IF(INPUT!$I$1="","",IF(C19513&lt;(INT(INPUT!$I$1)-INPUT!$I$2),"Off Meds",IF(C19513&lt;=(INT(INPUT!$I$1)+INPUT!$I$2),"Washout","On Meds"))))</f>
        <v/>
      </c>
      <c r="F19513">
        <f>IF(B19513="","",1.509*(LN(B19513)^1.084-5.381))</f>
        <v/>
      </c>
      <c r="G19513">
        <f>IF(F19513="","",IF(F19513&lt;0,10*F19513^2,0))</f>
        <v/>
      </c>
      <c r="H19513">
        <f>IF(F19513="","",IF(F19513&gt;0,10*F19513^2,0))</f>
        <v/>
      </c>
    </row>
    <row r="19514">
      <c r="A19514">
        <f>Input!A19514</f>
        <v/>
      </c>
      <c r="B19514">
        <f>IF(ISNUMBER(Input!B19514),IF(AND(Input!B19514&gt;=20,Input!B19514&lt;=700),Input!B19514,""),"")</f>
        <v/>
      </c>
      <c r="C19514">
        <f>IF(B19514="","",INT(A19514))</f>
        <v/>
      </c>
      <c r="D19514">
        <f>IF(B19514="","",HOUR(A19514))</f>
        <v/>
      </c>
      <c r="E19514">
        <f>IF(B19514="","",IF(INPUT!$I$1="","",IF(C19514&lt;(INT(INPUT!$I$1)-INPUT!$I$2),"Off Meds",IF(C19514&lt;=(INT(INPUT!$I$1)+INPUT!$I$2),"Washout","On Meds"))))</f>
        <v/>
      </c>
      <c r="F19514">
        <f>IF(B19514="","",1.509*(LN(B19514)^1.084-5.381))</f>
        <v/>
      </c>
      <c r="G19514">
        <f>IF(F19514="","",IF(F19514&lt;0,10*F19514^2,0))</f>
        <v/>
      </c>
      <c r="H19514">
        <f>IF(F19514="","",IF(F19514&gt;0,10*F19514^2,0))</f>
        <v/>
      </c>
    </row>
    <row r="19515">
      <c r="A19515">
        <f>Input!A19515</f>
        <v/>
      </c>
      <c r="B19515">
        <f>IF(ISNUMBER(Input!B19515),IF(AND(Input!B19515&gt;=20,Input!B19515&lt;=700),Input!B19515,""),"")</f>
        <v/>
      </c>
      <c r="C19515">
        <f>IF(B19515="","",INT(A19515))</f>
        <v/>
      </c>
      <c r="D19515">
        <f>IF(B19515="","",HOUR(A19515))</f>
        <v/>
      </c>
      <c r="E19515">
        <f>IF(B19515="","",IF(INPUT!$I$1="","",IF(C19515&lt;(INT(INPUT!$I$1)-INPUT!$I$2),"Off Meds",IF(C19515&lt;=(INT(INPUT!$I$1)+INPUT!$I$2),"Washout","On Meds"))))</f>
        <v/>
      </c>
      <c r="F19515">
        <f>IF(B19515="","",1.509*(LN(B19515)^1.084-5.381))</f>
        <v/>
      </c>
      <c r="G19515">
        <f>IF(F19515="","",IF(F19515&lt;0,10*F19515^2,0))</f>
        <v/>
      </c>
      <c r="H19515">
        <f>IF(F19515="","",IF(F19515&gt;0,10*F19515^2,0))</f>
        <v/>
      </c>
    </row>
    <row r="19516">
      <c r="A19516">
        <f>Input!A19516</f>
        <v/>
      </c>
      <c r="B19516">
        <f>IF(ISNUMBER(Input!B19516),IF(AND(Input!B19516&gt;=20,Input!B19516&lt;=700),Input!B19516,""),"")</f>
        <v/>
      </c>
      <c r="C19516">
        <f>IF(B19516="","",INT(A19516))</f>
        <v/>
      </c>
      <c r="D19516">
        <f>IF(B19516="","",HOUR(A19516))</f>
        <v/>
      </c>
      <c r="E19516">
        <f>IF(B19516="","",IF(INPUT!$I$1="","",IF(C19516&lt;(INT(INPUT!$I$1)-INPUT!$I$2),"Off Meds",IF(C19516&lt;=(INT(INPUT!$I$1)+INPUT!$I$2),"Washout","On Meds"))))</f>
        <v/>
      </c>
      <c r="F19516">
        <f>IF(B19516="","",1.509*(LN(B19516)^1.084-5.381))</f>
        <v/>
      </c>
      <c r="G19516">
        <f>IF(F19516="","",IF(F19516&lt;0,10*F19516^2,0))</f>
        <v/>
      </c>
      <c r="H19516">
        <f>IF(F19516="","",IF(F19516&gt;0,10*F19516^2,0))</f>
        <v/>
      </c>
    </row>
    <row r="19517">
      <c r="A19517">
        <f>Input!A19517</f>
        <v/>
      </c>
      <c r="B19517">
        <f>IF(ISNUMBER(Input!B19517),IF(AND(Input!B19517&gt;=20,Input!B19517&lt;=700),Input!B19517,""),"")</f>
        <v/>
      </c>
      <c r="C19517">
        <f>IF(B19517="","",INT(A19517))</f>
        <v/>
      </c>
      <c r="D19517">
        <f>IF(B19517="","",HOUR(A19517))</f>
        <v/>
      </c>
      <c r="E19517">
        <f>IF(B19517="","",IF(INPUT!$I$1="","",IF(C19517&lt;(INT(INPUT!$I$1)-INPUT!$I$2),"Off Meds",IF(C19517&lt;=(INT(INPUT!$I$1)+INPUT!$I$2),"Washout","On Meds"))))</f>
        <v/>
      </c>
      <c r="F19517">
        <f>IF(B19517="","",1.509*(LN(B19517)^1.084-5.381))</f>
        <v/>
      </c>
      <c r="G19517">
        <f>IF(F19517="","",IF(F19517&lt;0,10*F19517^2,0))</f>
        <v/>
      </c>
      <c r="H19517">
        <f>IF(F19517="","",IF(F19517&gt;0,10*F19517^2,0))</f>
        <v/>
      </c>
    </row>
    <row r="19518">
      <c r="A19518">
        <f>Input!A19518</f>
        <v/>
      </c>
      <c r="B19518">
        <f>IF(ISNUMBER(Input!B19518),IF(AND(Input!B19518&gt;=20,Input!B19518&lt;=700),Input!B19518,""),"")</f>
        <v/>
      </c>
      <c r="C19518">
        <f>IF(B19518="","",INT(A19518))</f>
        <v/>
      </c>
      <c r="D19518">
        <f>IF(B19518="","",HOUR(A19518))</f>
        <v/>
      </c>
      <c r="E19518">
        <f>IF(B19518="","",IF(INPUT!$I$1="","",IF(C19518&lt;(INT(INPUT!$I$1)-INPUT!$I$2),"Off Meds",IF(C19518&lt;=(INT(INPUT!$I$1)+INPUT!$I$2),"Washout","On Meds"))))</f>
        <v/>
      </c>
      <c r="F19518">
        <f>IF(B19518="","",1.509*(LN(B19518)^1.084-5.381))</f>
        <v/>
      </c>
      <c r="G19518">
        <f>IF(F19518="","",IF(F19518&lt;0,10*F19518^2,0))</f>
        <v/>
      </c>
      <c r="H19518">
        <f>IF(F19518="","",IF(F19518&gt;0,10*F19518^2,0))</f>
        <v/>
      </c>
    </row>
    <row r="19519">
      <c r="A19519">
        <f>Input!A19519</f>
        <v/>
      </c>
      <c r="B19519">
        <f>IF(ISNUMBER(Input!B19519),IF(AND(Input!B19519&gt;=20,Input!B19519&lt;=700),Input!B19519,""),"")</f>
        <v/>
      </c>
      <c r="C19519">
        <f>IF(B19519="","",INT(A19519))</f>
        <v/>
      </c>
      <c r="D19519">
        <f>IF(B19519="","",HOUR(A19519))</f>
        <v/>
      </c>
      <c r="E19519">
        <f>IF(B19519="","",IF(INPUT!$I$1="","",IF(C19519&lt;(INT(INPUT!$I$1)-INPUT!$I$2),"Off Meds",IF(C19519&lt;=(INT(INPUT!$I$1)+INPUT!$I$2),"Washout","On Meds"))))</f>
        <v/>
      </c>
      <c r="F19519">
        <f>IF(B19519="","",1.509*(LN(B19519)^1.084-5.381))</f>
        <v/>
      </c>
      <c r="G19519">
        <f>IF(F19519="","",IF(F19519&lt;0,10*F19519^2,0))</f>
        <v/>
      </c>
      <c r="H19519">
        <f>IF(F19519="","",IF(F19519&gt;0,10*F19519^2,0))</f>
        <v/>
      </c>
    </row>
    <row r="19520">
      <c r="A19520">
        <f>Input!A19520</f>
        <v/>
      </c>
      <c r="B19520">
        <f>IF(ISNUMBER(Input!B19520),IF(AND(Input!B19520&gt;=20,Input!B19520&lt;=700),Input!B19520,""),"")</f>
        <v/>
      </c>
      <c r="C19520">
        <f>IF(B19520="","",INT(A19520))</f>
        <v/>
      </c>
      <c r="D19520">
        <f>IF(B19520="","",HOUR(A19520))</f>
        <v/>
      </c>
      <c r="E19520">
        <f>IF(B19520="","",IF(INPUT!$I$1="","",IF(C19520&lt;(INT(INPUT!$I$1)-INPUT!$I$2),"Off Meds",IF(C19520&lt;=(INT(INPUT!$I$1)+INPUT!$I$2),"Washout","On Meds"))))</f>
        <v/>
      </c>
      <c r="F19520">
        <f>IF(B19520="","",1.509*(LN(B19520)^1.084-5.381))</f>
        <v/>
      </c>
      <c r="G19520">
        <f>IF(F19520="","",IF(F19520&lt;0,10*F19520^2,0))</f>
        <v/>
      </c>
      <c r="H19520">
        <f>IF(F19520="","",IF(F19520&gt;0,10*F19520^2,0))</f>
        <v/>
      </c>
    </row>
    <row r="19521">
      <c r="A19521">
        <f>Input!A19521</f>
        <v/>
      </c>
      <c r="B19521">
        <f>IF(ISNUMBER(Input!B19521),IF(AND(Input!B19521&gt;=20,Input!B19521&lt;=700),Input!B19521,""),"")</f>
        <v/>
      </c>
      <c r="C19521">
        <f>IF(B19521="","",INT(A19521))</f>
        <v/>
      </c>
      <c r="D19521">
        <f>IF(B19521="","",HOUR(A19521))</f>
        <v/>
      </c>
      <c r="E19521">
        <f>IF(B19521="","",IF(INPUT!$I$1="","",IF(C19521&lt;(INT(INPUT!$I$1)-INPUT!$I$2),"Off Meds",IF(C19521&lt;=(INT(INPUT!$I$1)+INPUT!$I$2),"Washout","On Meds"))))</f>
        <v/>
      </c>
      <c r="F19521">
        <f>IF(B19521="","",1.509*(LN(B19521)^1.084-5.381))</f>
        <v/>
      </c>
      <c r="G19521">
        <f>IF(F19521="","",IF(F19521&lt;0,10*F19521^2,0))</f>
        <v/>
      </c>
      <c r="H19521">
        <f>IF(F19521="","",IF(F19521&gt;0,10*F19521^2,0))</f>
        <v/>
      </c>
    </row>
    <row r="19522">
      <c r="A19522">
        <f>Input!A19522</f>
        <v/>
      </c>
      <c r="B19522">
        <f>IF(ISNUMBER(Input!B19522),IF(AND(Input!B19522&gt;=20,Input!B19522&lt;=700),Input!B19522,""),"")</f>
        <v/>
      </c>
      <c r="C19522">
        <f>IF(B19522="","",INT(A19522))</f>
        <v/>
      </c>
      <c r="D19522">
        <f>IF(B19522="","",HOUR(A19522))</f>
        <v/>
      </c>
      <c r="E19522">
        <f>IF(B19522="","",IF(INPUT!$I$1="","",IF(C19522&lt;(INT(INPUT!$I$1)-INPUT!$I$2),"Off Meds",IF(C19522&lt;=(INT(INPUT!$I$1)+INPUT!$I$2),"Washout","On Meds"))))</f>
        <v/>
      </c>
      <c r="F19522">
        <f>IF(B19522="","",1.509*(LN(B19522)^1.084-5.381))</f>
        <v/>
      </c>
      <c r="G19522">
        <f>IF(F19522="","",IF(F19522&lt;0,10*F19522^2,0))</f>
        <v/>
      </c>
      <c r="H19522">
        <f>IF(F19522="","",IF(F19522&gt;0,10*F19522^2,0))</f>
        <v/>
      </c>
    </row>
    <row r="19523">
      <c r="A19523">
        <f>Input!A19523</f>
        <v/>
      </c>
      <c r="B19523">
        <f>IF(ISNUMBER(Input!B19523),IF(AND(Input!B19523&gt;=20,Input!B19523&lt;=700),Input!B19523,""),"")</f>
        <v/>
      </c>
      <c r="C19523">
        <f>IF(B19523="","",INT(A19523))</f>
        <v/>
      </c>
      <c r="D19523">
        <f>IF(B19523="","",HOUR(A19523))</f>
        <v/>
      </c>
      <c r="E19523">
        <f>IF(B19523="","",IF(INPUT!$I$1="","",IF(C19523&lt;(INT(INPUT!$I$1)-INPUT!$I$2),"Off Meds",IF(C19523&lt;=(INT(INPUT!$I$1)+INPUT!$I$2),"Washout","On Meds"))))</f>
        <v/>
      </c>
      <c r="F19523">
        <f>IF(B19523="","",1.509*(LN(B19523)^1.084-5.381))</f>
        <v/>
      </c>
      <c r="G19523">
        <f>IF(F19523="","",IF(F19523&lt;0,10*F19523^2,0))</f>
        <v/>
      </c>
      <c r="H19523">
        <f>IF(F19523="","",IF(F19523&gt;0,10*F19523^2,0))</f>
        <v/>
      </c>
    </row>
    <row r="19524">
      <c r="A19524">
        <f>Input!A19524</f>
        <v/>
      </c>
      <c r="B19524">
        <f>IF(ISNUMBER(Input!B19524),IF(AND(Input!B19524&gt;=20,Input!B19524&lt;=700),Input!B19524,""),"")</f>
        <v/>
      </c>
      <c r="C19524">
        <f>IF(B19524="","",INT(A19524))</f>
        <v/>
      </c>
      <c r="D19524">
        <f>IF(B19524="","",HOUR(A19524))</f>
        <v/>
      </c>
      <c r="E19524">
        <f>IF(B19524="","",IF(INPUT!$I$1="","",IF(C19524&lt;(INT(INPUT!$I$1)-INPUT!$I$2),"Off Meds",IF(C19524&lt;=(INT(INPUT!$I$1)+INPUT!$I$2),"Washout","On Meds"))))</f>
        <v/>
      </c>
      <c r="F19524">
        <f>IF(B19524="","",1.509*(LN(B19524)^1.084-5.381))</f>
        <v/>
      </c>
      <c r="G19524">
        <f>IF(F19524="","",IF(F19524&lt;0,10*F19524^2,0))</f>
        <v/>
      </c>
      <c r="H19524">
        <f>IF(F19524="","",IF(F19524&gt;0,10*F19524^2,0))</f>
        <v/>
      </c>
    </row>
    <row r="19525">
      <c r="A19525">
        <f>Input!A19525</f>
        <v/>
      </c>
      <c r="B19525">
        <f>IF(ISNUMBER(Input!B19525),IF(AND(Input!B19525&gt;=20,Input!B19525&lt;=700),Input!B19525,""),"")</f>
        <v/>
      </c>
      <c r="C19525">
        <f>IF(B19525="","",INT(A19525))</f>
        <v/>
      </c>
      <c r="D19525">
        <f>IF(B19525="","",HOUR(A19525))</f>
        <v/>
      </c>
      <c r="E19525">
        <f>IF(B19525="","",IF(INPUT!$I$1="","",IF(C19525&lt;(INT(INPUT!$I$1)-INPUT!$I$2),"Off Meds",IF(C19525&lt;=(INT(INPUT!$I$1)+INPUT!$I$2),"Washout","On Meds"))))</f>
        <v/>
      </c>
      <c r="F19525">
        <f>IF(B19525="","",1.509*(LN(B19525)^1.084-5.381))</f>
        <v/>
      </c>
      <c r="G19525">
        <f>IF(F19525="","",IF(F19525&lt;0,10*F19525^2,0))</f>
        <v/>
      </c>
      <c r="H19525">
        <f>IF(F19525="","",IF(F19525&gt;0,10*F19525^2,0))</f>
        <v/>
      </c>
    </row>
    <row r="19526">
      <c r="A19526">
        <f>Input!A19526</f>
        <v/>
      </c>
      <c r="B19526">
        <f>IF(ISNUMBER(Input!B19526),IF(AND(Input!B19526&gt;=20,Input!B19526&lt;=700),Input!B19526,""),"")</f>
        <v/>
      </c>
      <c r="C19526">
        <f>IF(B19526="","",INT(A19526))</f>
        <v/>
      </c>
      <c r="D19526">
        <f>IF(B19526="","",HOUR(A19526))</f>
        <v/>
      </c>
      <c r="E19526">
        <f>IF(B19526="","",IF(INPUT!$I$1="","",IF(C19526&lt;(INT(INPUT!$I$1)-INPUT!$I$2),"Off Meds",IF(C19526&lt;=(INT(INPUT!$I$1)+INPUT!$I$2),"Washout","On Meds"))))</f>
        <v/>
      </c>
      <c r="F19526">
        <f>IF(B19526="","",1.509*(LN(B19526)^1.084-5.381))</f>
        <v/>
      </c>
      <c r="G19526">
        <f>IF(F19526="","",IF(F19526&lt;0,10*F19526^2,0))</f>
        <v/>
      </c>
      <c r="H19526">
        <f>IF(F19526="","",IF(F19526&gt;0,10*F19526^2,0))</f>
        <v/>
      </c>
    </row>
    <row r="19527">
      <c r="A19527">
        <f>Input!A19527</f>
        <v/>
      </c>
      <c r="B19527">
        <f>IF(ISNUMBER(Input!B19527),IF(AND(Input!B19527&gt;=20,Input!B19527&lt;=700),Input!B19527,""),"")</f>
        <v/>
      </c>
      <c r="C19527">
        <f>IF(B19527="","",INT(A19527))</f>
        <v/>
      </c>
      <c r="D19527">
        <f>IF(B19527="","",HOUR(A19527))</f>
        <v/>
      </c>
      <c r="E19527">
        <f>IF(B19527="","",IF(INPUT!$I$1="","",IF(C19527&lt;(INT(INPUT!$I$1)-INPUT!$I$2),"Off Meds",IF(C19527&lt;=(INT(INPUT!$I$1)+INPUT!$I$2),"Washout","On Meds"))))</f>
        <v/>
      </c>
      <c r="F19527">
        <f>IF(B19527="","",1.509*(LN(B19527)^1.084-5.381))</f>
        <v/>
      </c>
      <c r="G19527">
        <f>IF(F19527="","",IF(F19527&lt;0,10*F19527^2,0))</f>
        <v/>
      </c>
      <c r="H19527">
        <f>IF(F19527="","",IF(F19527&gt;0,10*F19527^2,0))</f>
        <v/>
      </c>
    </row>
    <row r="19528">
      <c r="A19528">
        <f>Input!A19528</f>
        <v/>
      </c>
      <c r="B19528">
        <f>IF(ISNUMBER(Input!B19528),IF(AND(Input!B19528&gt;=20,Input!B19528&lt;=700),Input!B19528,""),"")</f>
        <v/>
      </c>
      <c r="C19528">
        <f>IF(B19528="","",INT(A19528))</f>
        <v/>
      </c>
      <c r="D19528">
        <f>IF(B19528="","",HOUR(A19528))</f>
        <v/>
      </c>
      <c r="E19528">
        <f>IF(B19528="","",IF(INPUT!$I$1="","",IF(C19528&lt;(INT(INPUT!$I$1)-INPUT!$I$2),"Off Meds",IF(C19528&lt;=(INT(INPUT!$I$1)+INPUT!$I$2),"Washout","On Meds"))))</f>
        <v/>
      </c>
      <c r="F19528">
        <f>IF(B19528="","",1.509*(LN(B19528)^1.084-5.381))</f>
        <v/>
      </c>
      <c r="G19528">
        <f>IF(F19528="","",IF(F19528&lt;0,10*F19528^2,0))</f>
        <v/>
      </c>
      <c r="H19528">
        <f>IF(F19528="","",IF(F19528&gt;0,10*F19528^2,0))</f>
        <v/>
      </c>
    </row>
    <row r="19529">
      <c r="A19529">
        <f>Input!A19529</f>
        <v/>
      </c>
      <c r="B19529">
        <f>IF(ISNUMBER(Input!B19529),IF(AND(Input!B19529&gt;=20,Input!B19529&lt;=700),Input!B19529,""),"")</f>
        <v/>
      </c>
      <c r="C19529">
        <f>IF(B19529="","",INT(A19529))</f>
        <v/>
      </c>
      <c r="D19529">
        <f>IF(B19529="","",HOUR(A19529))</f>
        <v/>
      </c>
      <c r="E19529">
        <f>IF(B19529="","",IF(INPUT!$I$1="","",IF(C19529&lt;(INT(INPUT!$I$1)-INPUT!$I$2),"Off Meds",IF(C19529&lt;=(INT(INPUT!$I$1)+INPUT!$I$2),"Washout","On Meds"))))</f>
        <v/>
      </c>
      <c r="F19529">
        <f>IF(B19529="","",1.509*(LN(B19529)^1.084-5.381))</f>
        <v/>
      </c>
      <c r="G19529">
        <f>IF(F19529="","",IF(F19529&lt;0,10*F19529^2,0))</f>
        <v/>
      </c>
      <c r="H19529">
        <f>IF(F19529="","",IF(F19529&gt;0,10*F19529^2,0))</f>
        <v/>
      </c>
    </row>
    <row r="19530">
      <c r="A19530">
        <f>Input!A19530</f>
        <v/>
      </c>
      <c r="B19530">
        <f>IF(ISNUMBER(Input!B19530),IF(AND(Input!B19530&gt;=20,Input!B19530&lt;=700),Input!B19530,""),"")</f>
        <v/>
      </c>
      <c r="C19530">
        <f>IF(B19530="","",INT(A19530))</f>
        <v/>
      </c>
      <c r="D19530">
        <f>IF(B19530="","",HOUR(A19530))</f>
        <v/>
      </c>
      <c r="E19530">
        <f>IF(B19530="","",IF(INPUT!$I$1="","",IF(C19530&lt;(INT(INPUT!$I$1)-INPUT!$I$2),"Off Meds",IF(C19530&lt;=(INT(INPUT!$I$1)+INPUT!$I$2),"Washout","On Meds"))))</f>
        <v/>
      </c>
      <c r="F19530">
        <f>IF(B19530="","",1.509*(LN(B19530)^1.084-5.381))</f>
        <v/>
      </c>
      <c r="G19530">
        <f>IF(F19530="","",IF(F19530&lt;0,10*F19530^2,0))</f>
        <v/>
      </c>
      <c r="H19530">
        <f>IF(F19530="","",IF(F19530&gt;0,10*F19530^2,0))</f>
        <v/>
      </c>
    </row>
    <row r="19531">
      <c r="A19531">
        <f>Input!A19531</f>
        <v/>
      </c>
      <c r="B19531">
        <f>IF(ISNUMBER(Input!B19531),IF(AND(Input!B19531&gt;=20,Input!B19531&lt;=700),Input!B19531,""),"")</f>
        <v/>
      </c>
      <c r="C19531">
        <f>IF(B19531="","",INT(A19531))</f>
        <v/>
      </c>
      <c r="D19531">
        <f>IF(B19531="","",HOUR(A19531))</f>
        <v/>
      </c>
      <c r="E19531">
        <f>IF(B19531="","",IF(INPUT!$I$1="","",IF(C19531&lt;(INT(INPUT!$I$1)-INPUT!$I$2),"Off Meds",IF(C19531&lt;=(INT(INPUT!$I$1)+INPUT!$I$2),"Washout","On Meds"))))</f>
        <v/>
      </c>
      <c r="F19531">
        <f>IF(B19531="","",1.509*(LN(B19531)^1.084-5.381))</f>
        <v/>
      </c>
      <c r="G19531">
        <f>IF(F19531="","",IF(F19531&lt;0,10*F19531^2,0))</f>
        <v/>
      </c>
      <c r="H19531">
        <f>IF(F19531="","",IF(F19531&gt;0,10*F19531^2,0))</f>
        <v/>
      </c>
    </row>
    <row r="19532">
      <c r="A19532">
        <f>Input!A19532</f>
        <v/>
      </c>
      <c r="B19532">
        <f>IF(ISNUMBER(Input!B19532),IF(AND(Input!B19532&gt;=20,Input!B19532&lt;=700),Input!B19532,""),"")</f>
        <v/>
      </c>
      <c r="C19532">
        <f>IF(B19532="","",INT(A19532))</f>
        <v/>
      </c>
      <c r="D19532">
        <f>IF(B19532="","",HOUR(A19532))</f>
        <v/>
      </c>
      <c r="E19532">
        <f>IF(B19532="","",IF(INPUT!$I$1="","",IF(C19532&lt;(INT(INPUT!$I$1)-INPUT!$I$2),"Off Meds",IF(C19532&lt;=(INT(INPUT!$I$1)+INPUT!$I$2),"Washout","On Meds"))))</f>
        <v/>
      </c>
      <c r="F19532">
        <f>IF(B19532="","",1.509*(LN(B19532)^1.084-5.381))</f>
        <v/>
      </c>
      <c r="G19532">
        <f>IF(F19532="","",IF(F19532&lt;0,10*F19532^2,0))</f>
        <v/>
      </c>
      <c r="H19532">
        <f>IF(F19532="","",IF(F19532&gt;0,10*F19532^2,0))</f>
        <v/>
      </c>
    </row>
    <row r="19533">
      <c r="A19533">
        <f>Input!A19533</f>
        <v/>
      </c>
      <c r="B19533">
        <f>IF(ISNUMBER(Input!B19533),IF(AND(Input!B19533&gt;=20,Input!B19533&lt;=700),Input!B19533,""),"")</f>
        <v/>
      </c>
      <c r="C19533">
        <f>IF(B19533="","",INT(A19533))</f>
        <v/>
      </c>
      <c r="D19533">
        <f>IF(B19533="","",HOUR(A19533))</f>
        <v/>
      </c>
      <c r="E19533">
        <f>IF(B19533="","",IF(INPUT!$I$1="","",IF(C19533&lt;(INT(INPUT!$I$1)-INPUT!$I$2),"Off Meds",IF(C19533&lt;=(INT(INPUT!$I$1)+INPUT!$I$2),"Washout","On Meds"))))</f>
        <v/>
      </c>
      <c r="F19533">
        <f>IF(B19533="","",1.509*(LN(B19533)^1.084-5.381))</f>
        <v/>
      </c>
      <c r="G19533">
        <f>IF(F19533="","",IF(F19533&lt;0,10*F19533^2,0))</f>
        <v/>
      </c>
      <c r="H19533">
        <f>IF(F19533="","",IF(F19533&gt;0,10*F19533^2,0))</f>
        <v/>
      </c>
    </row>
    <row r="19534">
      <c r="A19534">
        <f>Input!A19534</f>
        <v/>
      </c>
      <c r="B19534">
        <f>IF(ISNUMBER(Input!B19534),IF(AND(Input!B19534&gt;=20,Input!B19534&lt;=700),Input!B19534,""),"")</f>
        <v/>
      </c>
      <c r="C19534">
        <f>IF(B19534="","",INT(A19534))</f>
        <v/>
      </c>
      <c r="D19534">
        <f>IF(B19534="","",HOUR(A19534))</f>
        <v/>
      </c>
      <c r="E19534">
        <f>IF(B19534="","",IF(INPUT!$I$1="","",IF(C19534&lt;(INT(INPUT!$I$1)-INPUT!$I$2),"Off Meds",IF(C19534&lt;=(INT(INPUT!$I$1)+INPUT!$I$2),"Washout","On Meds"))))</f>
        <v/>
      </c>
      <c r="F19534">
        <f>IF(B19534="","",1.509*(LN(B19534)^1.084-5.381))</f>
        <v/>
      </c>
      <c r="G19534">
        <f>IF(F19534="","",IF(F19534&lt;0,10*F19534^2,0))</f>
        <v/>
      </c>
      <c r="H19534">
        <f>IF(F19534="","",IF(F19534&gt;0,10*F19534^2,0))</f>
        <v/>
      </c>
    </row>
    <row r="19535">
      <c r="A19535">
        <f>Input!A19535</f>
        <v/>
      </c>
      <c r="B19535">
        <f>IF(ISNUMBER(Input!B19535),IF(AND(Input!B19535&gt;=20,Input!B19535&lt;=700),Input!B19535,""),"")</f>
        <v/>
      </c>
      <c r="C19535">
        <f>IF(B19535="","",INT(A19535))</f>
        <v/>
      </c>
      <c r="D19535">
        <f>IF(B19535="","",HOUR(A19535))</f>
        <v/>
      </c>
      <c r="E19535">
        <f>IF(B19535="","",IF(INPUT!$I$1="","",IF(C19535&lt;(INT(INPUT!$I$1)-INPUT!$I$2),"Off Meds",IF(C19535&lt;=(INT(INPUT!$I$1)+INPUT!$I$2),"Washout","On Meds"))))</f>
        <v/>
      </c>
      <c r="F19535">
        <f>IF(B19535="","",1.509*(LN(B19535)^1.084-5.381))</f>
        <v/>
      </c>
      <c r="G19535">
        <f>IF(F19535="","",IF(F19535&lt;0,10*F19535^2,0))</f>
        <v/>
      </c>
      <c r="H19535">
        <f>IF(F19535="","",IF(F19535&gt;0,10*F19535^2,0))</f>
        <v/>
      </c>
    </row>
    <row r="19536">
      <c r="A19536">
        <f>Input!A19536</f>
        <v/>
      </c>
      <c r="B19536">
        <f>IF(ISNUMBER(Input!B19536),IF(AND(Input!B19536&gt;=20,Input!B19536&lt;=700),Input!B19536,""),"")</f>
        <v/>
      </c>
      <c r="C19536">
        <f>IF(B19536="","",INT(A19536))</f>
        <v/>
      </c>
      <c r="D19536">
        <f>IF(B19536="","",HOUR(A19536))</f>
        <v/>
      </c>
      <c r="E19536">
        <f>IF(B19536="","",IF(INPUT!$I$1="","",IF(C19536&lt;(INT(INPUT!$I$1)-INPUT!$I$2),"Off Meds",IF(C19536&lt;=(INT(INPUT!$I$1)+INPUT!$I$2),"Washout","On Meds"))))</f>
        <v/>
      </c>
      <c r="F19536">
        <f>IF(B19536="","",1.509*(LN(B19536)^1.084-5.381))</f>
        <v/>
      </c>
      <c r="G19536">
        <f>IF(F19536="","",IF(F19536&lt;0,10*F19536^2,0))</f>
        <v/>
      </c>
      <c r="H19536">
        <f>IF(F19536="","",IF(F19536&gt;0,10*F19536^2,0))</f>
        <v/>
      </c>
    </row>
    <row r="19537">
      <c r="A19537">
        <f>Input!A19537</f>
        <v/>
      </c>
      <c r="B19537">
        <f>IF(ISNUMBER(Input!B19537),IF(AND(Input!B19537&gt;=20,Input!B19537&lt;=700),Input!B19537,""),"")</f>
        <v/>
      </c>
      <c r="C19537">
        <f>IF(B19537="","",INT(A19537))</f>
        <v/>
      </c>
      <c r="D19537">
        <f>IF(B19537="","",HOUR(A19537))</f>
        <v/>
      </c>
      <c r="E19537">
        <f>IF(B19537="","",IF(INPUT!$I$1="","",IF(C19537&lt;(INT(INPUT!$I$1)-INPUT!$I$2),"Off Meds",IF(C19537&lt;=(INT(INPUT!$I$1)+INPUT!$I$2),"Washout","On Meds"))))</f>
        <v/>
      </c>
      <c r="F19537">
        <f>IF(B19537="","",1.509*(LN(B19537)^1.084-5.381))</f>
        <v/>
      </c>
      <c r="G19537">
        <f>IF(F19537="","",IF(F19537&lt;0,10*F19537^2,0))</f>
        <v/>
      </c>
      <c r="H19537">
        <f>IF(F19537="","",IF(F19537&gt;0,10*F19537^2,0))</f>
        <v/>
      </c>
    </row>
    <row r="19538">
      <c r="A19538">
        <f>Input!A19538</f>
        <v/>
      </c>
      <c r="B19538">
        <f>IF(ISNUMBER(Input!B19538),IF(AND(Input!B19538&gt;=20,Input!B19538&lt;=700),Input!B19538,""),"")</f>
        <v/>
      </c>
      <c r="C19538">
        <f>IF(B19538="","",INT(A19538))</f>
        <v/>
      </c>
      <c r="D19538">
        <f>IF(B19538="","",HOUR(A19538))</f>
        <v/>
      </c>
      <c r="E19538">
        <f>IF(B19538="","",IF(INPUT!$I$1="","",IF(C19538&lt;(INT(INPUT!$I$1)-INPUT!$I$2),"Off Meds",IF(C19538&lt;=(INT(INPUT!$I$1)+INPUT!$I$2),"Washout","On Meds"))))</f>
        <v/>
      </c>
      <c r="F19538">
        <f>IF(B19538="","",1.509*(LN(B19538)^1.084-5.381))</f>
        <v/>
      </c>
      <c r="G19538">
        <f>IF(F19538="","",IF(F19538&lt;0,10*F19538^2,0))</f>
        <v/>
      </c>
      <c r="H19538">
        <f>IF(F19538="","",IF(F19538&gt;0,10*F19538^2,0))</f>
        <v/>
      </c>
    </row>
    <row r="19539">
      <c r="A19539">
        <f>Input!A19539</f>
        <v/>
      </c>
      <c r="B19539">
        <f>IF(ISNUMBER(Input!B19539),IF(AND(Input!B19539&gt;=20,Input!B19539&lt;=700),Input!B19539,""),"")</f>
        <v/>
      </c>
      <c r="C19539">
        <f>IF(B19539="","",INT(A19539))</f>
        <v/>
      </c>
      <c r="D19539">
        <f>IF(B19539="","",HOUR(A19539))</f>
        <v/>
      </c>
      <c r="E19539">
        <f>IF(B19539="","",IF(INPUT!$I$1="","",IF(C19539&lt;(INT(INPUT!$I$1)-INPUT!$I$2),"Off Meds",IF(C19539&lt;=(INT(INPUT!$I$1)+INPUT!$I$2),"Washout","On Meds"))))</f>
        <v/>
      </c>
      <c r="F19539">
        <f>IF(B19539="","",1.509*(LN(B19539)^1.084-5.381))</f>
        <v/>
      </c>
      <c r="G19539">
        <f>IF(F19539="","",IF(F19539&lt;0,10*F19539^2,0))</f>
        <v/>
      </c>
      <c r="H19539">
        <f>IF(F19539="","",IF(F19539&gt;0,10*F19539^2,0))</f>
        <v/>
      </c>
    </row>
    <row r="19540">
      <c r="A19540">
        <f>Input!A19540</f>
        <v/>
      </c>
      <c r="B19540">
        <f>IF(ISNUMBER(Input!B19540),IF(AND(Input!B19540&gt;=20,Input!B19540&lt;=700),Input!B19540,""),"")</f>
        <v/>
      </c>
      <c r="C19540">
        <f>IF(B19540="","",INT(A19540))</f>
        <v/>
      </c>
      <c r="D19540">
        <f>IF(B19540="","",HOUR(A19540))</f>
        <v/>
      </c>
      <c r="E19540">
        <f>IF(B19540="","",IF(INPUT!$I$1="","",IF(C19540&lt;(INT(INPUT!$I$1)-INPUT!$I$2),"Off Meds",IF(C19540&lt;=(INT(INPUT!$I$1)+INPUT!$I$2),"Washout","On Meds"))))</f>
        <v/>
      </c>
      <c r="F19540">
        <f>IF(B19540="","",1.509*(LN(B19540)^1.084-5.381))</f>
        <v/>
      </c>
      <c r="G19540">
        <f>IF(F19540="","",IF(F19540&lt;0,10*F19540^2,0))</f>
        <v/>
      </c>
      <c r="H19540">
        <f>IF(F19540="","",IF(F19540&gt;0,10*F19540^2,0))</f>
        <v/>
      </c>
    </row>
    <row r="19541">
      <c r="A19541">
        <f>Input!A19541</f>
        <v/>
      </c>
      <c r="B19541">
        <f>IF(ISNUMBER(Input!B19541),IF(AND(Input!B19541&gt;=20,Input!B19541&lt;=700),Input!B19541,""),"")</f>
        <v/>
      </c>
      <c r="C19541">
        <f>IF(B19541="","",INT(A19541))</f>
        <v/>
      </c>
      <c r="D19541">
        <f>IF(B19541="","",HOUR(A19541))</f>
        <v/>
      </c>
      <c r="E19541">
        <f>IF(B19541="","",IF(INPUT!$I$1="","",IF(C19541&lt;(INT(INPUT!$I$1)-INPUT!$I$2),"Off Meds",IF(C19541&lt;=(INT(INPUT!$I$1)+INPUT!$I$2),"Washout","On Meds"))))</f>
        <v/>
      </c>
      <c r="F19541">
        <f>IF(B19541="","",1.509*(LN(B19541)^1.084-5.381))</f>
        <v/>
      </c>
      <c r="G19541">
        <f>IF(F19541="","",IF(F19541&lt;0,10*F19541^2,0))</f>
        <v/>
      </c>
      <c r="H19541">
        <f>IF(F19541="","",IF(F19541&gt;0,10*F19541^2,0))</f>
        <v/>
      </c>
    </row>
    <row r="19542">
      <c r="A19542">
        <f>Input!A19542</f>
        <v/>
      </c>
      <c r="B19542">
        <f>IF(ISNUMBER(Input!B19542),IF(AND(Input!B19542&gt;=20,Input!B19542&lt;=700),Input!B19542,""),"")</f>
        <v/>
      </c>
      <c r="C19542">
        <f>IF(B19542="","",INT(A19542))</f>
        <v/>
      </c>
      <c r="D19542">
        <f>IF(B19542="","",HOUR(A19542))</f>
        <v/>
      </c>
      <c r="E19542">
        <f>IF(B19542="","",IF(INPUT!$I$1="","",IF(C19542&lt;(INT(INPUT!$I$1)-INPUT!$I$2),"Off Meds",IF(C19542&lt;=(INT(INPUT!$I$1)+INPUT!$I$2),"Washout","On Meds"))))</f>
        <v/>
      </c>
      <c r="F19542">
        <f>IF(B19542="","",1.509*(LN(B19542)^1.084-5.381))</f>
        <v/>
      </c>
      <c r="G19542">
        <f>IF(F19542="","",IF(F19542&lt;0,10*F19542^2,0))</f>
        <v/>
      </c>
      <c r="H19542">
        <f>IF(F19542="","",IF(F19542&gt;0,10*F19542^2,0))</f>
        <v/>
      </c>
    </row>
    <row r="19543">
      <c r="A19543">
        <f>Input!A19543</f>
        <v/>
      </c>
      <c r="B19543">
        <f>IF(ISNUMBER(Input!B19543),IF(AND(Input!B19543&gt;=20,Input!B19543&lt;=700),Input!B19543,""),"")</f>
        <v/>
      </c>
      <c r="C19543">
        <f>IF(B19543="","",INT(A19543))</f>
        <v/>
      </c>
      <c r="D19543">
        <f>IF(B19543="","",HOUR(A19543))</f>
        <v/>
      </c>
      <c r="E19543">
        <f>IF(B19543="","",IF(INPUT!$I$1="","",IF(C19543&lt;(INT(INPUT!$I$1)-INPUT!$I$2),"Off Meds",IF(C19543&lt;=(INT(INPUT!$I$1)+INPUT!$I$2),"Washout","On Meds"))))</f>
        <v/>
      </c>
      <c r="F19543">
        <f>IF(B19543="","",1.509*(LN(B19543)^1.084-5.381))</f>
        <v/>
      </c>
      <c r="G19543">
        <f>IF(F19543="","",IF(F19543&lt;0,10*F19543^2,0))</f>
        <v/>
      </c>
      <c r="H19543">
        <f>IF(F19543="","",IF(F19543&gt;0,10*F19543^2,0))</f>
        <v/>
      </c>
    </row>
    <row r="19544">
      <c r="A19544">
        <f>Input!A19544</f>
        <v/>
      </c>
      <c r="B19544">
        <f>IF(ISNUMBER(Input!B19544),IF(AND(Input!B19544&gt;=20,Input!B19544&lt;=700),Input!B19544,""),"")</f>
        <v/>
      </c>
      <c r="C19544">
        <f>IF(B19544="","",INT(A19544))</f>
        <v/>
      </c>
      <c r="D19544">
        <f>IF(B19544="","",HOUR(A19544))</f>
        <v/>
      </c>
      <c r="E19544">
        <f>IF(B19544="","",IF(INPUT!$I$1="","",IF(C19544&lt;(INT(INPUT!$I$1)-INPUT!$I$2),"Off Meds",IF(C19544&lt;=(INT(INPUT!$I$1)+INPUT!$I$2),"Washout","On Meds"))))</f>
        <v/>
      </c>
      <c r="F19544">
        <f>IF(B19544="","",1.509*(LN(B19544)^1.084-5.381))</f>
        <v/>
      </c>
      <c r="G19544">
        <f>IF(F19544="","",IF(F19544&lt;0,10*F19544^2,0))</f>
        <v/>
      </c>
      <c r="H19544">
        <f>IF(F19544="","",IF(F19544&gt;0,10*F19544^2,0))</f>
        <v/>
      </c>
    </row>
    <row r="19545">
      <c r="A19545">
        <f>Input!A19545</f>
        <v/>
      </c>
      <c r="B19545">
        <f>IF(ISNUMBER(Input!B19545),IF(AND(Input!B19545&gt;=20,Input!B19545&lt;=700),Input!B19545,""),"")</f>
        <v/>
      </c>
      <c r="C19545">
        <f>IF(B19545="","",INT(A19545))</f>
        <v/>
      </c>
      <c r="D19545">
        <f>IF(B19545="","",HOUR(A19545))</f>
        <v/>
      </c>
      <c r="E19545">
        <f>IF(B19545="","",IF(INPUT!$I$1="","",IF(C19545&lt;(INT(INPUT!$I$1)-INPUT!$I$2),"Off Meds",IF(C19545&lt;=(INT(INPUT!$I$1)+INPUT!$I$2),"Washout","On Meds"))))</f>
        <v/>
      </c>
      <c r="F19545">
        <f>IF(B19545="","",1.509*(LN(B19545)^1.084-5.381))</f>
        <v/>
      </c>
      <c r="G19545">
        <f>IF(F19545="","",IF(F19545&lt;0,10*F19545^2,0))</f>
        <v/>
      </c>
      <c r="H19545">
        <f>IF(F19545="","",IF(F19545&gt;0,10*F19545^2,0))</f>
        <v/>
      </c>
    </row>
    <row r="19546">
      <c r="A19546">
        <f>Input!A19546</f>
        <v/>
      </c>
      <c r="B19546">
        <f>IF(ISNUMBER(Input!B19546),IF(AND(Input!B19546&gt;=20,Input!B19546&lt;=700),Input!B19546,""),"")</f>
        <v/>
      </c>
      <c r="C19546">
        <f>IF(B19546="","",INT(A19546))</f>
        <v/>
      </c>
      <c r="D19546">
        <f>IF(B19546="","",HOUR(A19546))</f>
        <v/>
      </c>
      <c r="E19546">
        <f>IF(B19546="","",IF(INPUT!$I$1="","",IF(C19546&lt;(INT(INPUT!$I$1)-INPUT!$I$2),"Off Meds",IF(C19546&lt;=(INT(INPUT!$I$1)+INPUT!$I$2),"Washout","On Meds"))))</f>
        <v/>
      </c>
      <c r="F19546">
        <f>IF(B19546="","",1.509*(LN(B19546)^1.084-5.381))</f>
        <v/>
      </c>
      <c r="G19546">
        <f>IF(F19546="","",IF(F19546&lt;0,10*F19546^2,0))</f>
        <v/>
      </c>
      <c r="H19546">
        <f>IF(F19546="","",IF(F19546&gt;0,10*F19546^2,0))</f>
        <v/>
      </c>
    </row>
    <row r="19547">
      <c r="A19547">
        <f>Input!A19547</f>
        <v/>
      </c>
      <c r="B19547">
        <f>IF(ISNUMBER(Input!B19547),IF(AND(Input!B19547&gt;=20,Input!B19547&lt;=700),Input!B19547,""),"")</f>
        <v/>
      </c>
      <c r="C19547">
        <f>IF(B19547="","",INT(A19547))</f>
        <v/>
      </c>
      <c r="D19547">
        <f>IF(B19547="","",HOUR(A19547))</f>
        <v/>
      </c>
      <c r="E19547">
        <f>IF(B19547="","",IF(INPUT!$I$1="","",IF(C19547&lt;(INT(INPUT!$I$1)-INPUT!$I$2),"Off Meds",IF(C19547&lt;=(INT(INPUT!$I$1)+INPUT!$I$2),"Washout","On Meds"))))</f>
        <v/>
      </c>
      <c r="F19547">
        <f>IF(B19547="","",1.509*(LN(B19547)^1.084-5.381))</f>
        <v/>
      </c>
      <c r="G19547">
        <f>IF(F19547="","",IF(F19547&lt;0,10*F19547^2,0))</f>
        <v/>
      </c>
      <c r="H19547">
        <f>IF(F19547="","",IF(F19547&gt;0,10*F19547^2,0))</f>
        <v/>
      </c>
    </row>
    <row r="19548">
      <c r="A19548">
        <f>Input!A19548</f>
        <v/>
      </c>
      <c r="B19548">
        <f>IF(ISNUMBER(Input!B19548),IF(AND(Input!B19548&gt;=20,Input!B19548&lt;=700),Input!B19548,""),"")</f>
        <v/>
      </c>
      <c r="C19548">
        <f>IF(B19548="","",INT(A19548))</f>
        <v/>
      </c>
      <c r="D19548">
        <f>IF(B19548="","",HOUR(A19548))</f>
        <v/>
      </c>
      <c r="E19548">
        <f>IF(B19548="","",IF(INPUT!$I$1="","",IF(C19548&lt;(INT(INPUT!$I$1)-INPUT!$I$2),"Off Meds",IF(C19548&lt;=(INT(INPUT!$I$1)+INPUT!$I$2),"Washout","On Meds"))))</f>
        <v/>
      </c>
      <c r="F19548">
        <f>IF(B19548="","",1.509*(LN(B19548)^1.084-5.381))</f>
        <v/>
      </c>
      <c r="G19548">
        <f>IF(F19548="","",IF(F19548&lt;0,10*F19548^2,0))</f>
        <v/>
      </c>
      <c r="H19548">
        <f>IF(F19548="","",IF(F19548&gt;0,10*F19548^2,0))</f>
        <v/>
      </c>
    </row>
    <row r="19549">
      <c r="A19549">
        <f>Input!A19549</f>
        <v/>
      </c>
      <c r="B19549">
        <f>IF(ISNUMBER(Input!B19549),IF(AND(Input!B19549&gt;=20,Input!B19549&lt;=700),Input!B19549,""),"")</f>
        <v/>
      </c>
      <c r="C19549">
        <f>IF(B19549="","",INT(A19549))</f>
        <v/>
      </c>
      <c r="D19549">
        <f>IF(B19549="","",HOUR(A19549))</f>
        <v/>
      </c>
      <c r="E19549">
        <f>IF(B19549="","",IF(INPUT!$I$1="","",IF(C19549&lt;(INT(INPUT!$I$1)-INPUT!$I$2),"Off Meds",IF(C19549&lt;=(INT(INPUT!$I$1)+INPUT!$I$2),"Washout","On Meds"))))</f>
        <v/>
      </c>
      <c r="F19549">
        <f>IF(B19549="","",1.509*(LN(B19549)^1.084-5.381))</f>
        <v/>
      </c>
      <c r="G19549">
        <f>IF(F19549="","",IF(F19549&lt;0,10*F19549^2,0))</f>
        <v/>
      </c>
      <c r="H19549">
        <f>IF(F19549="","",IF(F19549&gt;0,10*F19549^2,0))</f>
        <v/>
      </c>
    </row>
    <row r="19550">
      <c r="A19550">
        <f>Input!A19550</f>
        <v/>
      </c>
      <c r="B19550">
        <f>IF(ISNUMBER(Input!B19550),IF(AND(Input!B19550&gt;=20,Input!B19550&lt;=700),Input!B19550,""),"")</f>
        <v/>
      </c>
      <c r="C19550">
        <f>IF(B19550="","",INT(A19550))</f>
        <v/>
      </c>
      <c r="D19550">
        <f>IF(B19550="","",HOUR(A19550))</f>
        <v/>
      </c>
      <c r="E19550">
        <f>IF(B19550="","",IF(INPUT!$I$1="","",IF(C19550&lt;(INT(INPUT!$I$1)-INPUT!$I$2),"Off Meds",IF(C19550&lt;=(INT(INPUT!$I$1)+INPUT!$I$2),"Washout","On Meds"))))</f>
        <v/>
      </c>
      <c r="F19550">
        <f>IF(B19550="","",1.509*(LN(B19550)^1.084-5.381))</f>
        <v/>
      </c>
      <c r="G19550">
        <f>IF(F19550="","",IF(F19550&lt;0,10*F19550^2,0))</f>
        <v/>
      </c>
      <c r="H19550">
        <f>IF(F19550="","",IF(F19550&gt;0,10*F19550^2,0))</f>
        <v/>
      </c>
    </row>
    <row r="19551">
      <c r="A19551">
        <f>Input!A19551</f>
        <v/>
      </c>
      <c r="B19551">
        <f>IF(ISNUMBER(Input!B19551),IF(AND(Input!B19551&gt;=20,Input!B19551&lt;=700),Input!B19551,""),"")</f>
        <v/>
      </c>
      <c r="C19551">
        <f>IF(B19551="","",INT(A19551))</f>
        <v/>
      </c>
      <c r="D19551">
        <f>IF(B19551="","",HOUR(A19551))</f>
        <v/>
      </c>
      <c r="E19551">
        <f>IF(B19551="","",IF(INPUT!$I$1="","",IF(C19551&lt;(INT(INPUT!$I$1)-INPUT!$I$2),"Off Meds",IF(C19551&lt;=(INT(INPUT!$I$1)+INPUT!$I$2),"Washout","On Meds"))))</f>
        <v/>
      </c>
      <c r="F19551">
        <f>IF(B19551="","",1.509*(LN(B19551)^1.084-5.381))</f>
        <v/>
      </c>
      <c r="G19551">
        <f>IF(F19551="","",IF(F19551&lt;0,10*F19551^2,0))</f>
        <v/>
      </c>
      <c r="H19551">
        <f>IF(F19551="","",IF(F19551&gt;0,10*F19551^2,0))</f>
        <v/>
      </c>
    </row>
    <row r="19552">
      <c r="A19552">
        <f>Input!A19552</f>
        <v/>
      </c>
      <c r="B19552">
        <f>IF(ISNUMBER(Input!B19552),IF(AND(Input!B19552&gt;=20,Input!B19552&lt;=700),Input!B19552,""),"")</f>
        <v/>
      </c>
      <c r="C19552">
        <f>IF(B19552="","",INT(A19552))</f>
        <v/>
      </c>
      <c r="D19552">
        <f>IF(B19552="","",HOUR(A19552))</f>
        <v/>
      </c>
      <c r="E19552">
        <f>IF(B19552="","",IF(INPUT!$I$1="","",IF(C19552&lt;(INT(INPUT!$I$1)-INPUT!$I$2),"Off Meds",IF(C19552&lt;=(INT(INPUT!$I$1)+INPUT!$I$2),"Washout","On Meds"))))</f>
        <v/>
      </c>
      <c r="F19552">
        <f>IF(B19552="","",1.509*(LN(B19552)^1.084-5.381))</f>
        <v/>
      </c>
      <c r="G19552">
        <f>IF(F19552="","",IF(F19552&lt;0,10*F19552^2,0))</f>
        <v/>
      </c>
      <c r="H19552">
        <f>IF(F19552="","",IF(F19552&gt;0,10*F19552^2,0))</f>
        <v/>
      </c>
    </row>
    <row r="19553">
      <c r="A19553">
        <f>Input!A19553</f>
        <v/>
      </c>
      <c r="B19553">
        <f>IF(ISNUMBER(Input!B19553),IF(AND(Input!B19553&gt;=20,Input!B19553&lt;=700),Input!B19553,""),"")</f>
        <v/>
      </c>
      <c r="C19553">
        <f>IF(B19553="","",INT(A19553))</f>
        <v/>
      </c>
      <c r="D19553">
        <f>IF(B19553="","",HOUR(A19553))</f>
        <v/>
      </c>
      <c r="E19553">
        <f>IF(B19553="","",IF(INPUT!$I$1="","",IF(C19553&lt;(INT(INPUT!$I$1)-INPUT!$I$2),"Off Meds",IF(C19553&lt;=(INT(INPUT!$I$1)+INPUT!$I$2),"Washout","On Meds"))))</f>
        <v/>
      </c>
      <c r="F19553">
        <f>IF(B19553="","",1.509*(LN(B19553)^1.084-5.381))</f>
        <v/>
      </c>
      <c r="G19553">
        <f>IF(F19553="","",IF(F19553&lt;0,10*F19553^2,0))</f>
        <v/>
      </c>
      <c r="H19553">
        <f>IF(F19553="","",IF(F19553&gt;0,10*F19553^2,0))</f>
        <v/>
      </c>
    </row>
    <row r="19554">
      <c r="A19554">
        <f>Input!A19554</f>
        <v/>
      </c>
      <c r="B19554">
        <f>IF(ISNUMBER(Input!B19554),IF(AND(Input!B19554&gt;=20,Input!B19554&lt;=700),Input!B19554,""),"")</f>
        <v/>
      </c>
      <c r="C19554">
        <f>IF(B19554="","",INT(A19554))</f>
        <v/>
      </c>
      <c r="D19554">
        <f>IF(B19554="","",HOUR(A19554))</f>
        <v/>
      </c>
      <c r="E19554">
        <f>IF(B19554="","",IF(INPUT!$I$1="","",IF(C19554&lt;(INT(INPUT!$I$1)-INPUT!$I$2),"Off Meds",IF(C19554&lt;=(INT(INPUT!$I$1)+INPUT!$I$2),"Washout","On Meds"))))</f>
        <v/>
      </c>
      <c r="F19554">
        <f>IF(B19554="","",1.509*(LN(B19554)^1.084-5.381))</f>
        <v/>
      </c>
      <c r="G19554">
        <f>IF(F19554="","",IF(F19554&lt;0,10*F19554^2,0))</f>
        <v/>
      </c>
      <c r="H19554">
        <f>IF(F19554="","",IF(F19554&gt;0,10*F19554^2,0))</f>
        <v/>
      </c>
    </row>
    <row r="19555">
      <c r="A19555">
        <f>Input!A19555</f>
        <v/>
      </c>
      <c r="B19555">
        <f>IF(ISNUMBER(Input!B19555),IF(AND(Input!B19555&gt;=20,Input!B19555&lt;=700),Input!B19555,""),"")</f>
        <v/>
      </c>
      <c r="C19555">
        <f>IF(B19555="","",INT(A19555))</f>
        <v/>
      </c>
      <c r="D19555">
        <f>IF(B19555="","",HOUR(A19555))</f>
        <v/>
      </c>
      <c r="E19555">
        <f>IF(B19555="","",IF(INPUT!$I$1="","",IF(C19555&lt;(INT(INPUT!$I$1)-INPUT!$I$2),"Off Meds",IF(C19555&lt;=(INT(INPUT!$I$1)+INPUT!$I$2),"Washout","On Meds"))))</f>
        <v/>
      </c>
      <c r="F19555">
        <f>IF(B19555="","",1.509*(LN(B19555)^1.084-5.381))</f>
        <v/>
      </c>
      <c r="G19555">
        <f>IF(F19555="","",IF(F19555&lt;0,10*F19555^2,0))</f>
        <v/>
      </c>
      <c r="H19555">
        <f>IF(F19555="","",IF(F19555&gt;0,10*F19555^2,0))</f>
        <v/>
      </c>
    </row>
    <row r="19556">
      <c r="A19556">
        <f>Input!A19556</f>
        <v/>
      </c>
      <c r="B19556">
        <f>IF(ISNUMBER(Input!B19556),IF(AND(Input!B19556&gt;=20,Input!B19556&lt;=700),Input!B19556,""),"")</f>
        <v/>
      </c>
      <c r="C19556">
        <f>IF(B19556="","",INT(A19556))</f>
        <v/>
      </c>
      <c r="D19556">
        <f>IF(B19556="","",HOUR(A19556))</f>
        <v/>
      </c>
      <c r="E19556">
        <f>IF(B19556="","",IF(INPUT!$I$1="","",IF(C19556&lt;(INT(INPUT!$I$1)-INPUT!$I$2),"Off Meds",IF(C19556&lt;=(INT(INPUT!$I$1)+INPUT!$I$2),"Washout","On Meds"))))</f>
        <v/>
      </c>
      <c r="F19556">
        <f>IF(B19556="","",1.509*(LN(B19556)^1.084-5.381))</f>
        <v/>
      </c>
      <c r="G19556">
        <f>IF(F19556="","",IF(F19556&lt;0,10*F19556^2,0))</f>
        <v/>
      </c>
      <c r="H19556">
        <f>IF(F19556="","",IF(F19556&gt;0,10*F19556^2,0))</f>
        <v/>
      </c>
    </row>
    <row r="19557">
      <c r="A19557">
        <f>Input!A19557</f>
        <v/>
      </c>
      <c r="B19557">
        <f>IF(ISNUMBER(Input!B19557),IF(AND(Input!B19557&gt;=20,Input!B19557&lt;=700),Input!B19557,""),"")</f>
        <v/>
      </c>
      <c r="C19557">
        <f>IF(B19557="","",INT(A19557))</f>
        <v/>
      </c>
      <c r="D19557">
        <f>IF(B19557="","",HOUR(A19557))</f>
        <v/>
      </c>
      <c r="E19557">
        <f>IF(B19557="","",IF(INPUT!$I$1="","",IF(C19557&lt;(INT(INPUT!$I$1)-INPUT!$I$2),"Off Meds",IF(C19557&lt;=(INT(INPUT!$I$1)+INPUT!$I$2),"Washout","On Meds"))))</f>
        <v/>
      </c>
      <c r="F19557">
        <f>IF(B19557="","",1.509*(LN(B19557)^1.084-5.381))</f>
        <v/>
      </c>
      <c r="G19557">
        <f>IF(F19557="","",IF(F19557&lt;0,10*F19557^2,0))</f>
        <v/>
      </c>
      <c r="H19557">
        <f>IF(F19557="","",IF(F19557&gt;0,10*F19557^2,0))</f>
        <v/>
      </c>
    </row>
    <row r="19558">
      <c r="A19558">
        <f>Input!A19558</f>
        <v/>
      </c>
      <c r="B19558">
        <f>IF(ISNUMBER(Input!B19558),IF(AND(Input!B19558&gt;=20,Input!B19558&lt;=700),Input!B19558,""),"")</f>
        <v/>
      </c>
      <c r="C19558">
        <f>IF(B19558="","",INT(A19558))</f>
        <v/>
      </c>
      <c r="D19558">
        <f>IF(B19558="","",HOUR(A19558))</f>
        <v/>
      </c>
      <c r="E19558">
        <f>IF(B19558="","",IF(INPUT!$I$1="","",IF(C19558&lt;(INT(INPUT!$I$1)-INPUT!$I$2),"Off Meds",IF(C19558&lt;=(INT(INPUT!$I$1)+INPUT!$I$2),"Washout","On Meds"))))</f>
        <v/>
      </c>
      <c r="F19558">
        <f>IF(B19558="","",1.509*(LN(B19558)^1.084-5.381))</f>
        <v/>
      </c>
      <c r="G19558">
        <f>IF(F19558="","",IF(F19558&lt;0,10*F19558^2,0))</f>
        <v/>
      </c>
      <c r="H19558">
        <f>IF(F19558="","",IF(F19558&gt;0,10*F19558^2,0))</f>
        <v/>
      </c>
    </row>
    <row r="19559">
      <c r="A19559">
        <f>Input!A19559</f>
        <v/>
      </c>
      <c r="B19559">
        <f>IF(ISNUMBER(Input!B19559),IF(AND(Input!B19559&gt;=20,Input!B19559&lt;=700),Input!B19559,""),"")</f>
        <v/>
      </c>
      <c r="C19559">
        <f>IF(B19559="","",INT(A19559))</f>
        <v/>
      </c>
      <c r="D19559">
        <f>IF(B19559="","",HOUR(A19559))</f>
        <v/>
      </c>
      <c r="E19559">
        <f>IF(B19559="","",IF(INPUT!$I$1="","",IF(C19559&lt;(INT(INPUT!$I$1)-INPUT!$I$2),"Off Meds",IF(C19559&lt;=(INT(INPUT!$I$1)+INPUT!$I$2),"Washout","On Meds"))))</f>
        <v/>
      </c>
      <c r="F19559">
        <f>IF(B19559="","",1.509*(LN(B19559)^1.084-5.381))</f>
        <v/>
      </c>
      <c r="G19559">
        <f>IF(F19559="","",IF(F19559&lt;0,10*F19559^2,0))</f>
        <v/>
      </c>
      <c r="H19559">
        <f>IF(F19559="","",IF(F19559&gt;0,10*F19559^2,0))</f>
        <v/>
      </c>
    </row>
    <row r="19560">
      <c r="A19560">
        <f>Input!A19560</f>
        <v/>
      </c>
      <c r="B19560">
        <f>IF(ISNUMBER(Input!B19560),IF(AND(Input!B19560&gt;=20,Input!B19560&lt;=700),Input!B19560,""),"")</f>
        <v/>
      </c>
      <c r="C19560">
        <f>IF(B19560="","",INT(A19560))</f>
        <v/>
      </c>
      <c r="D19560">
        <f>IF(B19560="","",HOUR(A19560))</f>
        <v/>
      </c>
      <c r="E19560">
        <f>IF(B19560="","",IF(INPUT!$I$1="","",IF(C19560&lt;(INT(INPUT!$I$1)-INPUT!$I$2),"Off Meds",IF(C19560&lt;=(INT(INPUT!$I$1)+INPUT!$I$2),"Washout","On Meds"))))</f>
        <v/>
      </c>
      <c r="F19560">
        <f>IF(B19560="","",1.509*(LN(B19560)^1.084-5.381))</f>
        <v/>
      </c>
      <c r="G19560">
        <f>IF(F19560="","",IF(F19560&lt;0,10*F19560^2,0))</f>
        <v/>
      </c>
      <c r="H19560">
        <f>IF(F19560="","",IF(F19560&gt;0,10*F19560^2,0))</f>
        <v/>
      </c>
    </row>
    <row r="19561">
      <c r="A19561">
        <f>Input!A19561</f>
        <v/>
      </c>
      <c r="B19561">
        <f>IF(ISNUMBER(Input!B19561),IF(AND(Input!B19561&gt;=20,Input!B19561&lt;=700),Input!B19561,""),"")</f>
        <v/>
      </c>
      <c r="C19561">
        <f>IF(B19561="","",INT(A19561))</f>
        <v/>
      </c>
      <c r="D19561">
        <f>IF(B19561="","",HOUR(A19561))</f>
        <v/>
      </c>
      <c r="E19561">
        <f>IF(B19561="","",IF(INPUT!$I$1="","",IF(C19561&lt;(INT(INPUT!$I$1)-INPUT!$I$2),"Off Meds",IF(C19561&lt;=(INT(INPUT!$I$1)+INPUT!$I$2),"Washout","On Meds"))))</f>
        <v/>
      </c>
      <c r="F19561">
        <f>IF(B19561="","",1.509*(LN(B19561)^1.084-5.381))</f>
        <v/>
      </c>
      <c r="G19561">
        <f>IF(F19561="","",IF(F19561&lt;0,10*F19561^2,0))</f>
        <v/>
      </c>
      <c r="H19561">
        <f>IF(F19561="","",IF(F19561&gt;0,10*F19561^2,0))</f>
        <v/>
      </c>
    </row>
    <row r="19562">
      <c r="A19562">
        <f>Input!A19562</f>
        <v/>
      </c>
      <c r="B19562">
        <f>IF(ISNUMBER(Input!B19562),IF(AND(Input!B19562&gt;=20,Input!B19562&lt;=700),Input!B19562,""),"")</f>
        <v/>
      </c>
      <c r="C19562">
        <f>IF(B19562="","",INT(A19562))</f>
        <v/>
      </c>
      <c r="D19562">
        <f>IF(B19562="","",HOUR(A19562))</f>
        <v/>
      </c>
      <c r="E19562">
        <f>IF(B19562="","",IF(INPUT!$I$1="","",IF(C19562&lt;(INT(INPUT!$I$1)-INPUT!$I$2),"Off Meds",IF(C19562&lt;=(INT(INPUT!$I$1)+INPUT!$I$2),"Washout","On Meds"))))</f>
        <v/>
      </c>
      <c r="F19562">
        <f>IF(B19562="","",1.509*(LN(B19562)^1.084-5.381))</f>
        <v/>
      </c>
      <c r="G19562">
        <f>IF(F19562="","",IF(F19562&lt;0,10*F19562^2,0))</f>
        <v/>
      </c>
      <c r="H19562">
        <f>IF(F19562="","",IF(F19562&gt;0,10*F19562^2,0))</f>
        <v/>
      </c>
    </row>
    <row r="19563">
      <c r="A19563">
        <f>Input!A19563</f>
        <v/>
      </c>
      <c r="B19563">
        <f>IF(ISNUMBER(Input!B19563),IF(AND(Input!B19563&gt;=20,Input!B19563&lt;=700),Input!B19563,""),"")</f>
        <v/>
      </c>
      <c r="C19563">
        <f>IF(B19563="","",INT(A19563))</f>
        <v/>
      </c>
      <c r="D19563">
        <f>IF(B19563="","",HOUR(A19563))</f>
        <v/>
      </c>
      <c r="E19563">
        <f>IF(B19563="","",IF(INPUT!$I$1="","",IF(C19563&lt;(INT(INPUT!$I$1)-INPUT!$I$2),"Off Meds",IF(C19563&lt;=(INT(INPUT!$I$1)+INPUT!$I$2),"Washout","On Meds"))))</f>
        <v/>
      </c>
      <c r="F19563">
        <f>IF(B19563="","",1.509*(LN(B19563)^1.084-5.381))</f>
        <v/>
      </c>
      <c r="G19563">
        <f>IF(F19563="","",IF(F19563&lt;0,10*F19563^2,0))</f>
        <v/>
      </c>
      <c r="H19563">
        <f>IF(F19563="","",IF(F19563&gt;0,10*F19563^2,0))</f>
        <v/>
      </c>
    </row>
    <row r="19564">
      <c r="A19564">
        <f>Input!A19564</f>
        <v/>
      </c>
      <c r="B19564">
        <f>IF(ISNUMBER(Input!B19564),IF(AND(Input!B19564&gt;=20,Input!B19564&lt;=700),Input!B19564,""),"")</f>
        <v/>
      </c>
      <c r="C19564">
        <f>IF(B19564="","",INT(A19564))</f>
        <v/>
      </c>
      <c r="D19564">
        <f>IF(B19564="","",HOUR(A19564))</f>
        <v/>
      </c>
      <c r="E19564">
        <f>IF(B19564="","",IF(INPUT!$I$1="","",IF(C19564&lt;(INT(INPUT!$I$1)-INPUT!$I$2),"Off Meds",IF(C19564&lt;=(INT(INPUT!$I$1)+INPUT!$I$2),"Washout","On Meds"))))</f>
        <v/>
      </c>
      <c r="F19564">
        <f>IF(B19564="","",1.509*(LN(B19564)^1.084-5.381))</f>
        <v/>
      </c>
      <c r="G19564">
        <f>IF(F19564="","",IF(F19564&lt;0,10*F19564^2,0))</f>
        <v/>
      </c>
      <c r="H19564">
        <f>IF(F19564="","",IF(F19564&gt;0,10*F19564^2,0))</f>
        <v/>
      </c>
    </row>
    <row r="19565">
      <c r="A19565">
        <f>Input!A19565</f>
        <v/>
      </c>
      <c r="B19565">
        <f>IF(ISNUMBER(Input!B19565),IF(AND(Input!B19565&gt;=20,Input!B19565&lt;=700),Input!B19565,""),"")</f>
        <v/>
      </c>
      <c r="C19565">
        <f>IF(B19565="","",INT(A19565))</f>
        <v/>
      </c>
      <c r="D19565">
        <f>IF(B19565="","",HOUR(A19565))</f>
        <v/>
      </c>
      <c r="E19565">
        <f>IF(B19565="","",IF(INPUT!$I$1="","",IF(C19565&lt;(INT(INPUT!$I$1)-INPUT!$I$2),"Off Meds",IF(C19565&lt;=(INT(INPUT!$I$1)+INPUT!$I$2),"Washout","On Meds"))))</f>
        <v/>
      </c>
      <c r="F19565">
        <f>IF(B19565="","",1.509*(LN(B19565)^1.084-5.381))</f>
        <v/>
      </c>
      <c r="G19565">
        <f>IF(F19565="","",IF(F19565&lt;0,10*F19565^2,0))</f>
        <v/>
      </c>
      <c r="H19565">
        <f>IF(F19565="","",IF(F19565&gt;0,10*F19565^2,0))</f>
        <v/>
      </c>
    </row>
    <row r="19566">
      <c r="A19566">
        <f>Input!A19566</f>
        <v/>
      </c>
      <c r="B19566">
        <f>IF(ISNUMBER(Input!B19566),IF(AND(Input!B19566&gt;=20,Input!B19566&lt;=700),Input!B19566,""),"")</f>
        <v/>
      </c>
      <c r="C19566">
        <f>IF(B19566="","",INT(A19566))</f>
        <v/>
      </c>
      <c r="D19566">
        <f>IF(B19566="","",HOUR(A19566))</f>
        <v/>
      </c>
      <c r="E19566">
        <f>IF(B19566="","",IF(INPUT!$I$1="","",IF(C19566&lt;(INT(INPUT!$I$1)-INPUT!$I$2),"Off Meds",IF(C19566&lt;=(INT(INPUT!$I$1)+INPUT!$I$2),"Washout","On Meds"))))</f>
        <v/>
      </c>
      <c r="F19566">
        <f>IF(B19566="","",1.509*(LN(B19566)^1.084-5.381))</f>
        <v/>
      </c>
      <c r="G19566">
        <f>IF(F19566="","",IF(F19566&lt;0,10*F19566^2,0))</f>
        <v/>
      </c>
      <c r="H19566">
        <f>IF(F19566="","",IF(F19566&gt;0,10*F19566^2,0))</f>
        <v/>
      </c>
    </row>
    <row r="19567">
      <c r="A19567">
        <f>Input!A19567</f>
        <v/>
      </c>
      <c r="B19567">
        <f>IF(ISNUMBER(Input!B19567),IF(AND(Input!B19567&gt;=20,Input!B19567&lt;=700),Input!B19567,""),"")</f>
        <v/>
      </c>
      <c r="C19567">
        <f>IF(B19567="","",INT(A19567))</f>
        <v/>
      </c>
      <c r="D19567">
        <f>IF(B19567="","",HOUR(A19567))</f>
        <v/>
      </c>
      <c r="E19567">
        <f>IF(B19567="","",IF(INPUT!$I$1="","",IF(C19567&lt;(INT(INPUT!$I$1)-INPUT!$I$2),"Off Meds",IF(C19567&lt;=(INT(INPUT!$I$1)+INPUT!$I$2),"Washout","On Meds"))))</f>
        <v/>
      </c>
      <c r="F19567">
        <f>IF(B19567="","",1.509*(LN(B19567)^1.084-5.381))</f>
        <v/>
      </c>
      <c r="G19567">
        <f>IF(F19567="","",IF(F19567&lt;0,10*F19567^2,0))</f>
        <v/>
      </c>
      <c r="H19567">
        <f>IF(F19567="","",IF(F19567&gt;0,10*F19567^2,0))</f>
        <v/>
      </c>
    </row>
    <row r="19568">
      <c r="A19568">
        <f>Input!A19568</f>
        <v/>
      </c>
      <c r="B19568">
        <f>IF(ISNUMBER(Input!B19568),IF(AND(Input!B19568&gt;=20,Input!B19568&lt;=700),Input!B19568,""),"")</f>
        <v/>
      </c>
      <c r="C19568">
        <f>IF(B19568="","",INT(A19568))</f>
        <v/>
      </c>
      <c r="D19568">
        <f>IF(B19568="","",HOUR(A19568))</f>
        <v/>
      </c>
      <c r="E19568">
        <f>IF(B19568="","",IF(INPUT!$I$1="","",IF(C19568&lt;(INT(INPUT!$I$1)-INPUT!$I$2),"Off Meds",IF(C19568&lt;=(INT(INPUT!$I$1)+INPUT!$I$2),"Washout","On Meds"))))</f>
        <v/>
      </c>
      <c r="F19568">
        <f>IF(B19568="","",1.509*(LN(B19568)^1.084-5.381))</f>
        <v/>
      </c>
      <c r="G19568">
        <f>IF(F19568="","",IF(F19568&lt;0,10*F19568^2,0))</f>
        <v/>
      </c>
      <c r="H19568">
        <f>IF(F19568="","",IF(F19568&gt;0,10*F19568^2,0))</f>
        <v/>
      </c>
    </row>
    <row r="19569">
      <c r="A19569">
        <f>Input!A19569</f>
        <v/>
      </c>
      <c r="B19569">
        <f>IF(ISNUMBER(Input!B19569),IF(AND(Input!B19569&gt;=20,Input!B19569&lt;=700),Input!B19569,""),"")</f>
        <v/>
      </c>
      <c r="C19569">
        <f>IF(B19569="","",INT(A19569))</f>
        <v/>
      </c>
      <c r="D19569">
        <f>IF(B19569="","",HOUR(A19569))</f>
        <v/>
      </c>
      <c r="E19569">
        <f>IF(B19569="","",IF(INPUT!$I$1="","",IF(C19569&lt;(INT(INPUT!$I$1)-INPUT!$I$2),"Off Meds",IF(C19569&lt;=(INT(INPUT!$I$1)+INPUT!$I$2),"Washout","On Meds"))))</f>
        <v/>
      </c>
      <c r="F19569">
        <f>IF(B19569="","",1.509*(LN(B19569)^1.084-5.381))</f>
        <v/>
      </c>
      <c r="G19569">
        <f>IF(F19569="","",IF(F19569&lt;0,10*F19569^2,0))</f>
        <v/>
      </c>
      <c r="H19569">
        <f>IF(F19569="","",IF(F19569&gt;0,10*F19569^2,0))</f>
        <v/>
      </c>
    </row>
    <row r="19570">
      <c r="A19570">
        <f>Input!A19570</f>
        <v/>
      </c>
      <c r="B19570">
        <f>IF(ISNUMBER(Input!B19570),IF(AND(Input!B19570&gt;=20,Input!B19570&lt;=700),Input!B19570,""),"")</f>
        <v/>
      </c>
      <c r="C19570">
        <f>IF(B19570="","",INT(A19570))</f>
        <v/>
      </c>
      <c r="D19570">
        <f>IF(B19570="","",HOUR(A19570))</f>
        <v/>
      </c>
      <c r="E19570">
        <f>IF(B19570="","",IF(INPUT!$I$1="","",IF(C19570&lt;(INT(INPUT!$I$1)-INPUT!$I$2),"Off Meds",IF(C19570&lt;=(INT(INPUT!$I$1)+INPUT!$I$2),"Washout","On Meds"))))</f>
        <v/>
      </c>
      <c r="F19570">
        <f>IF(B19570="","",1.509*(LN(B19570)^1.084-5.381))</f>
        <v/>
      </c>
      <c r="G19570">
        <f>IF(F19570="","",IF(F19570&lt;0,10*F19570^2,0))</f>
        <v/>
      </c>
      <c r="H19570">
        <f>IF(F19570="","",IF(F19570&gt;0,10*F19570^2,0))</f>
        <v/>
      </c>
    </row>
    <row r="19571">
      <c r="A19571">
        <f>Input!A19571</f>
        <v/>
      </c>
      <c r="B19571">
        <f>IF(ISNUMBER(Input!B19571),IF(AND(Input!B19571&gt;=20,Input!B19571&lt;=700),Input!B19571,""),"")</f>
        <v/>
      </c>
      <c r="C19571">
        <f>IF(B19571="","",INT(A19571))</f>
        <v/>
      </c>
      <c r="D19571">
        <f>IF(B19571="","",HOUR(A19571))</f>
        <v/>
      </c>
      <c r="E19571">
        <f>IF(B19571="","",IF(INPUT!$I$1="","",IF(C19571&lt;(INT(INPUT!$I$1)-INPUT!$I$2),"Off Meds",IF(C19571&lt;=(INT(INPUT!$I$1)+INPUT!$I$2),"Washout","On Meds"))))</f>
        <v/>
      </c>
      <c r="F19571">
        <f>IF(B19571="","",1.509*(LN(B19571)^1.084-5.381))</f>
        <v/>
      </c>
      <c r="G19571">
        <f>IF(F19571="","",IF(F19571&lt;0,10*F19571^2,0))</f>
        <v/>
      </c>
      <c r="H19571">
        <f>IF(F19571="","",IF(F19571&gt;0,10*F19571^2,0))</f>
        <v/>
      </c>
    </row>
    <row r="19572">
      <c r="A19572">
        <f>Input!A19572</f>
        <v/>
      </c>
      <c r="B19572">
        <f>IF(ISNUMBER(Input!B19572),IF(AND(Input!B19572&gt;=20,Input!B19572&lt;=700),Input!B19572,""),"")</f>
        <v/>
      </c>
      <c r="C19572">
        <f>IF(B19572="","",INT(A19572))</f>
        <v/>
      </c>
      <c r="D19572">
        <f>IF(B19572="","",HOUR(A19572))</f>
        <v/>
      </c>
      <c r="E19572">
        <f>IF(B19572="","",IF(INPUT!$I$1="","",IF(C19572&lt;(INT(INPUT!$I$1)-INPUT!$I$2),"Off Meds",IF(C19572&lt;=(INT(INPUT!$I$1)+INPUT!$I$2),"Washout","On Meds"))))</f>
        <v/>
      </c>
      <c r="F19572">
        <f>IF(B19572="","",1.509*(LN(B19572)^1.084-5.381))</f>
        <v/>
      </c>
      <c r="G19572">
        <f>IF(F19572="","",IF(F19572&lt;0,10*F19572^2,0))</f>
        <v/>
      </c>
      <c r="H19572">
        <f>IF(F19572="","",IF(F19572&gt;0,10*F19572^2,0))</f>
        <v/>
      </c>
    </row>
    <row r="19573">
      <c r="A19573">
        <f>Input!A19573</f>
        <v/>
      </c>
      <c r="B19573">
        <f>IF(ISNUMBER(Input!B19573),IF(AND(Input!B19573&gt;=20,Input!B19573&lt;=700),Input!B19573,""),"")</f>
        <v/>
      </c>
      <c r="C19573">
        <f>IF(B19573="","",INT(A19573))</f>
        <v/>
      </c>
      <c r="D19573">
        <f>IF(B19573="","",HOUR(A19573))</f>
        <v/>
      </c>
      <c r="E19573">
        <f>IF(B19573="","",IF(INPUT!$I$1="","",IF(C19573&lt;(INT(INPUT!$I$1)-INPUT!$I$2),"Off Meds",IF(C19573&lt;=(INT(INPUT!$I$1)+INPUT!$I$2),"Washout","On Meds"))))</f>
        <v/>
      </c>
      <c r="F19573">
        <f>IF(B19573="","",1.509*(LN(B19573)^1.084-5.381))</f>
        <v/>
      </c>
      <c r="G19573">
        <f>IF(F19573="","",IF(F19573&lt;0,10*F19573^2,0))</f>
        <v/>
      </c>
      <c r="H19573">
        <f>IF(F19573="","",IF(F19573&gt;0,10*F19573^2,0))</f>
        <v/>
      </c>
    </row>
    <row r="19574">
      <c r="A19574">
        <f>Input!A19574</f>
        <v/>
      </c>
      <c r="B19574">
        <f>IF(ISNUMBER(Input!B19574),IF(AND(Input!B19574&gt;=20,Input!B19574&lt;=700),Input!B19574,""),"")</f>
        <v/>
      </c>
      <c r="C19574">
        <f>IF(B19574="","",INT(A19574))</f>
        <v/>
      </c>
      <c r="D19574">
        <f>IF(B19574="","",HOUR(A19574))</f>
        <v/>
      </c>
      <c r="E19574">
        <f>IF(B19574="","",IF(INPUT!$I$1="","",IF(C19574&lt;(INT(INPUT!$I$1)-INPUT!$I$2),"Off Meds",IF(C19574&lt;=(INT(INPUT!$I$1)+INPUT!$I$2),"Washout","On Meds"))))</f>
        <v/>
      </c>
      <c r="F19574">
        <f>IF(B19574="","",1.509*(LN(B19574)^1.084-5.381))</f>
        <v/>
      </c>
      <c r="G19574">
        <f>IF(F19574="","",IF(F19574&lt;0,10*F19574^2,0))</f>
        <v/>
      </c>
      <c r="H19574">
        <f>IF(F19574="","",IF(F19574&gt;0,10*F19574^2,0))</f>
        <v/>
      </c>
    </row>
    <row r="19575">
      <c r="A19575">
        <f>Input!A19575</f>
        <v/>
      </c>
      <c r="B19575">
        <f>IF(ISNUMBER(Input!B19575),IF(AND(Input!B19575&gt;=20,Input!B19575&lt;=700),Input!B19575,""),"")</f>
        <v/>
      </c>
      <c r="C19575">
        <f>IF(B19575="","",INT(A19575))</f>
        <v/>
      </c>
      <c r="D19575">
        <f>IF(B19575="","",HOUR(A19575))</f>
        <v/>
      </c>
      <c r="E19575">
        <f>IF(B19575="","",IF(INPUT!$I$1="","",IF(C19575&lt;(INT(INPUT!$I$1)-INPUT!$I$2),"Off Meds",IF(C19575&lt;=(INT(INPUT!$I$1)+INPUT!$I$2),"Washout","On Meds"))))</f>
        <v/>
      </c>
      <c r="F19575">
        <f>IF(B19575="","",1.509*(LN(B19575)^1.084-5.381))</f>
        <v/>
      </c>
      <c r="G19575">
        <f>IF(F19575="","",IF(F19575&lt;0,10*F19575^2,0))</f>
        <v/>
      </c>
      <c r="H19575">
        <f>IF(F19575="","",IF(F19575&gt;0,10*F19575^2,0))</f>
        <v/>
      </c>
    </row>
    <row r="19576">
      <c r="A19576">
        <f>Input!A19576</f>
        <v/>
      </c>
      <c r="B19576">
        <f>IF(ISNUMBER(Input!B19576),IF(AND(Input!B19576&gt;=20,Input!B19576&lt;=700),Input!B19576,""),"")</f>
        <v/>
      </c>
      <c r="C19576">
        <f>IF(B19576="","",INT(A19576))</f>
        <v/>
      </c>
      <c r="D19576">
        <f>IF(B19576="","",HOUR(A19576))</f>
        <v/>
      </c>
      <c r="E19576">
        <f>IF(B19576="","",IF(INPUT!$I$1="","",IF(C19576&lt;(INT(INPUT!$I$1)-INPUT!$I$2),"Off Meds",IF(C19576&lt;=(INT(INPUT!$I$1)+INPUT!$I$2),"Washout","On Meds"))))</f>
        <v/>
      </c>
      <c r="F19576">
        <f>IF(B19576="","",1.509*(LN(B19576)^1.084-5.381))</f>
        <v/>
      </c>
      <c r="G19576">
        <f>IF(F19576="","",IF(F19576&lt;0,10*F19576^2,0))</f>
        <v/>
      </c>
      <c r="H19576">
        <f>IF(F19576="","",IF(F19576&gt;0,10*F19576^2,0))</f>
        <v/>
      </c>
    </row>
    <row r="19577">
      <c r="A19577">
        <f>Input!A19577</f>
        <v/>
      </c>
      <c r="B19577">
        <f>IF(ISNUMBER(Input!B19577),IF(AND(Input!B19577&gt;=20,Input!B19577&lt;=700),Input!B19577,""),"")</f>
        <v/>
      </c>
      <c r="C19577">
        <f>IF(B19577="","",INT(A19577))</f>
        <v/>
      </c>
      <c r="D19577">
        <f>IF(B19577="","",HOUR(A19577))</f>
        <v/>
      </c>
      <c r="E19577">
        <f>IF(B19577="","",IF(INPUT!$I$1="","",IF(C19577&lt;(INT(INPUT!$I$1)-INPUT!$I$2),"Off Meds",IF(C19577&lt;=(INT(INPUT!$I$1)+INPUT!$I$2),"Washout","On Meds"))))</f>
        <v/>
      </c>
      <c r="F19577">
        <f>IF(B19577="","",1.509*(LN(B19577)^1.084-5.381))</f>
        <v/>
      </c>
      <c r="G19577">
        <f>IF(F19577="","",IF(F19577&lt;0,10*F19577^2,0))</f>
        <v/>
      </c>
      <c r="H19577">
        <f>IF(F19577="","",IF(F19577&gt;0,10*F19577^2,0))</f>
        <v/>
      </c>
    </row>
    <row r="19578">
      <c r="A19578">
        <f>Input!A19578</f>
        <v/>
      </c>
      <c r="B19578">
        <f>IF(ISNUMBER(Input!B19578),IF(AND(Input!B19578&gt;=20,Input!B19578&lt;=700),Input!B19578,""),"")</f>
        <v/>
      </c>
      <c r="C19578">
        <f>IF(B19578="","",INT(A19578))</f>
        <v/>
      </c>
      <c r="D19578">
        <f>IF(B19578="","",HOUR(A19578))</f>
        <v/>
      </c>
      <c r="E19578">
        <f>IF(B19578="","",IF(INPUT!$I$1="","",IF(C19578&lt;(INT(INPUT!$I$1)-INPUT!$I$2),"Off Meds",IF(C19578&lt;=(INT(INPUT!$I$1)+INPUT!$I$2),"Washout","On Meds"))))</f>
        <v/>
      </c>
      <c r="F19578">
        <f>IF(B19578="","",1.509*(LN(B19578)^1.084-5.381))</f>
        <v/>
      </c>
      <c r="G19578">
        <f>IF(F19578="","",IF(F19578&lt;0,10*F19578^2,0))</f>
        <v/>
      </c>
      <c r="H19578">
        <f>IF(F19578="","",IF(F19578&gt;0,10*F19578^2,0))</f>
        <v/>
      </c>
    </row>
    <row r="19579">
      <c r="A19579">
        <f>Input!A19579</f>
        <v/>
      </c>
      <c r="B19579">
        <f>IF(ISNUMBER(Input!B19579),IF(AND(Input!B19579&gt;=20,Input!B19579&lt;=700),Input!B19579,""),"")</f>
        <v/>
      </c>
      <c r="C19579">
        <f>IF(B19579="","",INT(A19579))</f>
        <v/>
      </c>
      <c r="D19579">
        <f>IF(B19579="","",HOUR(A19579))</f>
        <v/>
      </c>
      <c r="E19579">
        <f>IF(B19579="","",IF(INPUT!$I$1="","",IF(C19579&lt;(INT(INPUT!$I$1)-INPUT!$I$2),"Off Meds",IF(C19579&lt;=(INT(INPUT!$I$1)+INPUT!$I$2),"Washout","On Meds"))))</f>
        <v/>
      </c>
      <c r="F19579">
        <f>IF(B19579="","",1.509*(LN(B19579)^1.084-5.381))</f>
        <v/>
      </c>
      <c r="G19579">
        <f>IF(F19579="","",IF(F19579&lt;0,10*F19579^2,0))</f>
        <v/>
      </c>
      <c r="H19579">
        <f>IF(F19579="","",IF(F19579&gt;0,10*F19579^2,0))</f>
        <v/>
      </c>
    </row>
    <row r="19580">
      <c r="A19580">
        <f>Input!A19580</f>
        <v/>
      </c>
      <c r="B19580">
        <f>IF(ISNUMBER(Input!B19580),IF(AND(Input!B19580&gt;=20,Input!B19580&lt;=700),Input!B19580,""),"")</f>
        <v/>
      </c>
      <c r="C19580">
        <f>IF(B19580="","",INT(A19580))</f>
        <v/>
      </c>
      <c r="D19580">
        <f>IF(B19580="","",HOUR(A19580))</f>
        <v/>
      </c>
      <c r="E19580">
        <f>IF(B19580="","",IF(INPUT!$I$1="","",IF(C19580&lt;(INT(INPUT!$I$1)-INPUT!$I$2),"Off Meds",IF(C19580&lt;=(INT(INPUT!$I$1)+INPUT!$I$2),"Washout","On Meds"))))</f>
        <v/>
      </c>
      <c r="F19580">
        <f>IF(B19580="","",1.509*(LN(B19580)^1.084-5.381))</f>
        <v/>
      </c>
      <c r="G19580">
        <f>IF(F19580="","",IF(F19580&lt;0,10*F19580^2,0))</f>
        <v/>
      </c>
      <c r="H19580">
        <f>IF(F19580="","",IF(F19580&gt;0,10*F19580^2,0))</f>
        <v/>
      </c>
    </row>
    <row r="19581">
      <c r="A19581">
        <f>Input!A19581</f>
        <v/>
      </c>
      <c r="B19581">
        <f>IF(ISNUMBER(Input!B19581),IF(AND(Input!B19581&gt;=20,Input!B19581&lt;=700),Input!B19581,""),"")</f>
        <v/>
      </c>
      <c r="C19581">
        <f>IF(B19581="","",INT(A19581))</f>
        <v/>
      </c>
      <c r="D19581">
        <f>IF(B19581="","",HOUR(A19581))</f>
        <v/>
      </c>
      <c r="E19581">
        <f>IF(B19581="","",IF(INPUT!$I$1="","",IF(C19581&lt;(INT(INPUT!$I$1)-INPUT!$I$2),"Off Meds",IF(C19581&lt;=(INT(INPUT!$I$1)+INPUT!$I$2),"Washout","On Meds"))))</f>
        <v/>
      </c>
      <c r="F19581">
        <f>IF(B19581="","",1.509*(LN(B19581)^1.084-5.381))</f>
        <v/>
      </c>
      <c r="G19581">
        <f>IF(F19581="","",IF(F19581&lt;0,10*F19581^2,0))</f>
        <v/>
      </c>
      <c r="H19581">
        <f>IF(F19581="","",IF(F19581&gt;0,10*F19581^2,0))</f>
        <v/>
      </c>
    </row>
    <row r="19582">
      <c r="A19582">
        <f>Input!A19582</f>
        <v/>
      </c>
      <c r="B19582">
        <f>IF(ISNUMBER(Input!B19582),IF(AND(Input!B19582&gt;=20,Input!B19582&lt;=700),Input!B19582,""),"")</f>
        <v/>
      </c>
      <c r="C19582">
        <f>IF(B19582="","",INT(A19582))</f>
        <v/>
      </c>
      <c r="D19582">
        <f>IF(B19582="","",HOUR(A19582))</f>
        <v/>
      </c>
      <c r="E19582">
        <f>IF(B19582="","",IF(INPUT!$I$1="","",IF(C19582&lt;(INT(INPUT!$I$1)-INPUT!$I$2),"Off Meds",IF(C19582&lt;=(INT(INPUT!$I$1)+INPUT!$I$2),"Washout","On Meds"))))</f>
        <v/>
      </c>
      <c r="F19582">
        <f>IF(B19582="","",1.509*(LN(B19582)^1.084-5.381))</f>
        <v/>
      </c>
      <c r="G19582">
        <f>IF(F19582="","",IF(F19582&lt;0,10*F19582^2,0))</f>
        <v/>
      </c>
      <c r="H19582">
        <f>IF(F19582="","",IF(F19582&gt;0,10*F19582^2,0))</f>
        <v/>
      </c>
    </row>
    <row r="19583">
      <c r="A19583">
        <f>Input!A19583</f>
        <v/>
      </c>
      <c r="B19583">
        <f>IF(ISNUMBER(Input!B19583),IF(AND(Input!B19583&gt;=20,Input!B19583&lt;=700),Input!B19583,""),"")</f>
        <v/>
      </c>
      <c r="C19583">
        <f>IF(B19583="","",INT(A19583))</f>
        <v/>
      </c>
      <c r="D19583">
        <f>IF(B19583="","",HOUR(A19583))</f>
        <v/>
      </c>
      <c r="E19583">
        <f>IF(B19583="","",IF(INPUT!$I$1="","",IF(C19583&lt;(INT(INPUT!$I$1)-INPUT!$I$2),"Off Meds",IF(C19583&lt;=(INT(INPUT!$I$1)+INPUT!$I$2),"Washout","On Meds"))))</f>
        <v/>
      </c>
      <c r="F19583">
        <f>IF(B19583="","",1.509*(LN(B19583)^1.084-5.381))</f>
        <v/>
      </c>
      <c r="G19583">
        <f>IF(F19583="","",IF(F19583&lt;0,10*F19583^2,0))</f>
        <v/>
      </c>
      <c r="H19583">
        <f>IF(F19583="","",IF(F19583&gt;0,10*F19583^2,0))</f>
        <v/>
      </c>
    </row>
    <row r="19584">
      <c r="A19584">
        <f>Input!A19584</f>
        <v/>
      </c>
      <c r="B19584">
        <f>IF(ISNUMBER(Input!B19584),IF(AND(Input!B19584&gt;=20,Input!B19584&lt;=700),Input!B19584,""),"")</f>
        <v/>
      </c>
      <c r="C19584">
        <f>IF(B19584="","",INT(A19584))</f>
        <v/>
      </c>
      <c r="D19584">
        <f>IF(B19584="","",HOUR(A19584))</f>
        <v/>
      </c>
      <c r="E19584">
        <f>IF(B19584="","",IF(INPUT!$I$1="","",IF(C19584&lt;(INT(INPUT!$I$1)-INPUT!$I$2),"Off Meds",IF(C19584&lt;=(INT(INPUT!$I$1)+INPUT!$I$2),"Washout","On Meds"))))</f>
        <v/>
      </c>
      <c r="F19584">
        <f>IF(B19584="","",1.509*(LN(B19584)^1.084-5.381))</f>
        <v/>
      </c>
      <c r="G19584">
        <f>IF(F19584="","",IF(F19584&lt;0,10*F19584^2,0))</f>
        <v/>
      </c>
      <c r="H19584">
        <f>IF(F19584="","",IF(F19584&gt;0,10*F19584^2,0))</f>
        <v/>
      </c>
    </row>
    <row r="19585">
      <c r="A19585">
        <f>Input!A19585</f>
        <v/>
      </c>
      <c r="B19585">
        <f>IF(ISNUMBER(Input!B19585),IF(AND(Input!B19585&gt;=20,Input!B19585&lt;=700),Input!B19585,""),"")</f>
        <v/>
      </c>
      <c r="C19585">
        <f>IF(B19585="","",INT(A19585))</f>
        <v/>
      </c>
      <c r="D19585">
        <f>IF(B19585="","",HOUR(A19585))</f>
        <v/>
      </c>
      <c r="E19585">
        <f>IF(B19585="","",IF(INPUT!$I$1="","",IF(C19585&lt;(INT(INPUT!$I$1)-INPUT!$I$2),"Off Meds",IF(C19585&lt;=(INT(INPUT!$I$1)+INPUT!$I$2),"Washout","On Meds"))))</f>
        <v/>
      </c>
      <c r="F19585">
        <f>IF(B19585="","",1.509*(LN(B19585)^1.084-5.381))</f>
        <v/>
      </c>
      <c r="G19585">
        <f>IF(F19585="","",IF(F19585&lt;0,10*F19585^2,0))</f>
        <v/>
      </c>
      <c r="H19585">
        <f>IF(F19585="","",IF(F19585&gt;0,10*F19585^2,0))</f>
        <v/>
      </c>
    </row>
    <row r="19586">
      <c r="A19586">
        <f>Input!A19586</f>
        <v/>
      </c>
      <c r="B19586">
        <f>IF(ISNUMBER(Input!B19586),IF(AND(Input!B19586&gt;=20,Input!B19586&lt;=700),Input!B19586,""),"")</f>
        <v/>
      </c>
      <c r="C19586">
        <f>IF(B19586="","",INT(A19586))</f>
        <v/>
      </c>
      <c r="D19586">
        <f>IF(B19586="","",HOUR(A19586))</f>
        <v/>
      </c>
      <c r="E19586">
        <f>IF(B19586="","",IF(INPUT!$I$1="","",IF(C19586&lt;(INT(INPUT!$I$1)-INPUT!$I$2),"Off Meds",IF(C19586&lt;=(INT(INPUT!$I$1)+INPUT!$I$2),"Washout","On Meds"))))</f>
        <v/>
      </c>
      <c r="F19586">
        <f>IF(B19586="","",1.509*(LN(B19586)^1.084-5.381))</f>
        <v/>
      </c>
      <c r="G19586">
        <f>IF(F19586="","",IF(F19586&lt;0,10*F19586^2,0))</f>
        <v/>
      </c>
      <c r="H19586">
        <f>IF(F19586="","",IF(F19586&gt;0,10*F19586^2,0))</f>
        <v/>
      </c>
    </row>
    <row r="19587">
      <c r="A19587">
        <f>Input!A19587</f>
        <v/>
      </c>
      <c r="B19587">
        <f>IF(ISNUMBER(Input!B19587),IF(AND(Input!B19587&gt;=20,Input!B19587&lt;=700),Input!B19587,""),"")</f>
        <v/>
      </c>
      <c r="C19587">
        <f>IF(B19587="","",INT(A19587))</f>
        <v/>
      </c>
      <c r="D19587">
        <f>IF(B19587="","",HOUR(A19587))</f>
        <v/>
      </c>
      <c r="E19587">
        <f>IF(B19587="","",IF(INPUT!$I$1="","",IF(C19587&lt;(INT(INPUT!$I$1)-INPUT!$I$2),"Off Meds",IF(C19587&lt;=(INT(INPUT!$I$1)+INPUT!$I$2),"Washout","On Meds"))))</f>
        <v/>
      </c>
      <c r="F19587">
        <f>IF(B19587="","",1.509*(LN(B19587)^1.084-5.381))</f>
        <v/>
      </c>
      <c r="G19587">
        <f>IF(F19587="","",IF(F19587&lt;0,10*F19587^2,0))</f>
        <v/>
      </c>
      <c r="H19587">
        <f>IF(F19587="","",IF(F19587&gt;0,10*F19587^2,0))</f>
        <v/>
      </c>
    </row>
    <row r="19588">
      <c r="A19588">
        <f>Input!A19588</f>
        <v/>
      </c>
      <c r="B19588">
        <f>IF(ISNUMBER(Input!B19588),IF(AND(Input!B19588&gt;=20,Input!B19588&lt;=700),Input!B19588,""),"")</f>
        <v/>
      </c>
      <c r="C19588">
        <f>IF(B19588="","",INT(A19588))</f>
        <v/>
      </c>
      <c r="D19588">
        <f>IF(B19588="","",HOUR(A19588))</f>
        <v/>
      </c>
      <c r="E19588">
        <f>IF(B19588="","",IF(INPUT!$I$1="","",IF(C19588&lt;(INT(INPUT!$I$1)-INPUT!$I$2),"Off Meds",IF(C19588&lt;=(INT(INPUT!$I$1)+INPUT!$I$2),"Washout","On Meds"))))</f>
        <v/>
      </c>
      <c r="F19588">
        <f>IF(B19588="","",1.509*(LN(B19588)^1.084-5.381))</f>
        <v/>
      </c>
      <c r="G19588">
        <f>IF(F19588="","",IF(F19588&lt;0,10*F19588^2,0))</f>
        <v/>
      </c>
      <c r="H19588">
        <f>IF(F19588="","",IF(F19588&gt;0,10*F19588^2,0))</f>
        <v/>
      </c>
    </row>
    <row r="19589">
      <c r="A19589">
        <f>Input!A19589</f>
        <v/>
      </c>
      <c r="B19589">
        <f>IF(ISNUMBER(Input!B19589),IF(AND(Input!B19589&gt;=20,Input!B19589&lt;=700),Input!B19589,""),"")</f>
        <v/>
      </c>
      <c r="C19589">
        <f>IF(B19589="","",INT(A19589))</f>
        <v/>
      </c>
      <c r="D19589">
        <f>IF(B19589="","",HOUR(A19589))</f>
        <v/>
      </c>
      <c r="E19589">
        <f>IF(B19589="","",IF(INPUT!$I$1="","",IF(C19589&lt;(INT(INPUT!$I$1)-INPUT!$I$2),"Off Meds",IF(C19589&lt;=(INT(INPUT!$I$1)+INPUT!$I$2),"Washout","On Meds"))))</f>
        <v/>
      </c>
      <c r="F19589">
        <f>IF(B19589="","",1.509*(LN(B19589)^1.084-5.381))</f>
        <v/>
      </c>
      <c r="G19589">
        <f>IF(F19589="","",IF(F19589&lt;0,10*F19589^2,0))</f>
        <v/>
      </c>
      <c r="H19589">
        <f>IF(F19589="","",IF(F19589&gt;0,10*F19589^2,0))</f>
        <v/>
      </c>
    </row>
    <row r="19590">
      <c r="A19590">
        <f>Input!A19590</f>
        <v/>
      </c>
      <c r="B19590">
        <f>IF(ISNUMBER(Input!B19590),IF(AND(Input!B19590&gt;=20,Input!B19590&lt;=700),Input!B19590,""),"")</f>
        <v/>
      </c>
      <c r="C19590">
        <f>IF(B19590="","",INT(A19590))</f>
        <v/>
      </c>
      <c r="D19590">
        <f>IF(B19590="","",HOUR(A19590))</f>
        <v/>
      </c>
      <c r="E19590">
        <f>IF(B19590="","",IF(INPUT!$I$1="","",IF(C19590&lt;(INT(INPUT!$I$1)-INPUT!$I$2),"Off Meds",IF(C19590&lt;=(INT(INPUT!$I$1)+INPUT!$I$2),"Washout","On Meds"))))</f>
        <v/>
      </c>
      <c r="F19590">
        <f>IF(B19590="","",1.509*(LN(B19590)^1.084-5.381))</f>
        <v/>
      </c>
      <c r="G19590">
        <f>IF(F19590="","",IF(F19590&lt;0,10*F19590^2,0))</f>
        <v/>
      </c>
      <c r="H19590">
        <f>IF(F19590="","",IF(F19590&gt;0,10*F19590^2,0))</f>
        <v/>
      </c>
    </row>
    <row r="19591">
      <c r="A19591">
        <f>Input!A19591</f>
        <v/>
      </c>
      <c r="B19591">
        <f>IF(ISNUMBER(Input!B19591),IF(AND(Input!B19591&gt;=20,Input!B19591&lt;=700),Input!B19591,""),"")</f>
        <v/>
      </c>
      <c r="C19591">
        <f>IF(B19591="","",INT(A19591))</f>
        <v/>
      </c>
      <c r="D19591">
        <f>IF(B19591="","",HOUR(A19591))</f>
        <v/>
      </c>
      <c r="E19591">
        <f>IF(B19591="","",IF(INPUT!$I$1="","",IF(C19591&lt;(INT(INPUT!$I$1)-INPUT!$I$2),"Off Meds",IF(C19591&lt;=(INT(INPUT!$I$1)+INPUT!$I$2),"Washout","On Meds"))))</f>
        <v/>
      </c>
      <c r="F19591">
        <f>IF(B19591="","",1.509*(LN(B19591)^1.084-5.381))</f>
        <v/>
      </c>
      <c r="G19591">
        <f>IF(F19591="","",IF(F19591&lt;0,10*F19591^2,0))</f>
        <v/>
      </c>
      <c r="H19591">
        <f>IF(F19591="","",IF(F19591&gt;0,10*F19591^2,0))</f>
        <v/>
      </c>
    </row>
    <row r="19592">
      <c r="A19592">
        <f>Input!A19592</f>
        <v/>
      </c>
      <c r="B19592">
        <f>IF(ISNUMBER(Input!B19592),IF(AND(Input!B19592&gt;=20,Input!B19592&lt;=700),Input!B19592,""),"")</f>
        <v/>
      </c>
      <c r="C19592">
        <f>IF(B19592="","",INT(A19592))</f>
        <v/>
      </c>
      <c r="D19592">
        <f>IF(B19592="","",HOUR(A19592))</f>
        <v/>
      </c>
      <c r="E19592">
        <f>IF(B19592="","",IF(INPUT!$I$1="","",IF(C19592&lt;(INT(INPUT!$I$1)-INPUT!$I$2),"Off Meds",IF(C19592&lt;=(INT(INPUT!$I$1)+INPUT!$I$2),"Washout","On Meds"))))</f>
        <v/>
      </c>
      <c r="F19592">
        <f>IF(B19592="","",1.509*(LN(B19592)^1.084-5.381))</f>
        <v/>
      </c>
      <c r="G19592">
        <f>IF(F19592="","",IF(F19592&lt;0,10*F19592^2,0))</f>
        <v/>
      </c>
      <c r="H19592">
        <f>IF(F19592="","",IF(F19592&gt;0,10*F19592^2,0))</f>
        <v/>
      </c>
    </row>
    <row r="19593">
      <c r="A19593">
        <f>Input!A19593</f>
        <v/>
      </c>
      <c r="B19593">
        <f>IF(ISNUMBER(Input!B19593),IF(AND(Input!B19593&gt;=20,Input!B19593&lt;=700),Input!B19593,""),"")</f>
        <v/>
      </c>
      <c r="C19593">
        <f>IF(B19593="","",INT(A19593))</f>
        <v/>
      </c>
      <c r="D19593">
        <f>IF(B19593="","",HOUR(A19593))</f>
        <v/>
      </c>
      <c r="E19593">
        <f>IF(B19593="","",IF(INPUT!$I$1="","",IF(C19593&lt;(INT(INPUT!$I$1)-INPUT!$I$2),"Off Meds",IF(C19593&lt;=(INT(INPUT!$I$1)+INPUT!$I$2),"Washout","On Meds"))))</f>
        <v/>
      </c>
      <c r="F19593">
        <f>IF(B19593="","",1.509*(LN(B19593)^1.084-5.381))</f>
        <v/>
      </c>
      <c r="G19593">
        <f>IF(F19593="","",IF(F19593&lt;0,10*F19593^2,0))</f>
        <v/>
      </c>
      <c r="H19593">
        <f>IF(F19593="","",IF(F19593&gt;0,10*F19593^2,0))</f>
        <v/>
      </c>
    </row>
    <row r="19594">
      <c r="A19594">
        <f>Input!A19594</f>
        <v/>
      </c>
      <c r="B19594">
        <f>IF(ISNUMBER(Input!B19594),IF(AND(Input!B19594&gt;=20,Input!B19594&lt;=700),Input!B19594,""),"")</f>
        <v/>
      </c>
      <c r="C19594">
        <f>IF(B19594="","",INT(A19594))</f>
        <v/>
      </c>
      <c r="D19594">
        <f>IF(B19594="","",HOUR(A19594))</f>
        <v/>
      </c>
      <c r="E19594">
        <f>IF(B19594="","",IF(INPUT!$I$1="","",IF(C19594&lt;(INT(INPUT!$I$1)-INPUT!$I$2),"Off Meds",IF(C19594&lt;=(INT(INPUT!$I$1)+INPUT!$I$2),"Washout","On Meds"))))</f>
        <v/>
      </c>
      <c r="F19594">
        <f>IF(B19594="","",1.509*(LN(B19594)^1.084-5.381))</f>
        <v/>
      </c>
      <c r="G19594">
        <f>IF(F19594="","",IF(F19594&lt;0,10*F19594^2,0))</f>
        <v/>
      </c>
      <c r="H19594">
        <f>IF(F19594="","",IF(F19594&gt;0,10*F19594^2,0))</f>
        <v/>
      </c>
    </row>
    <row r="19595">
      <c r="A19595">
        <f>Input!A19595</f>
        <v/>
      </c>
      <c r="B19595">
        <f>IF(ISNUMBER(Input!B19595),IF(AND(Input!B19595&gt;=20,Input!B19595&lt;=700),Input!B19595,""),"")</f>
        <v/>
      </c>
      <c r="C19595">
        <f>IF(B19595="","",INT(A19595))</f>
        <v/>
      </c>
      <c r="D19595">
        <f>IF(B19595="","",HOUR(A19595))</f>
        <v/>
      </c>
      <c r="E19595">
        <f>IF(B19595="","",IF(INPUT!$I$1="","",IF(C19595&lt;(INT(INPUT!$I$1)-INPUT!$I$2),"Off Meds",IF(C19595&lt;=(INT(INPUT!$I$1)+INPUT!$I$2),"Washout","On Meds"))))</f>
        <v/>
      </c>
      <c r="F19595">
        <f>IF(B19595="","",1.509*(LN(B19595)^1.084-5.381))</f>
        <v/>
      </c>
      <c r="G19595">
        <f>IF(F19595="","",IF(F19595&lt;0,10*F19595^2,0))</f>
        <v/>
      </c>
      <c r="H19595">
        <f>IF(F19595="","",IF(F19595&gt;0,10*F19595^2,0))</f>
        <v/>
      </c>
    </row>
    <row r="19596">
      <c r="A19596">
        <f>Input!A19596</f>
        <v/>
      </c>
      <c r="B19596">
        <f>IF(ISNUMBER(Input!B19596),IF(AND(Input!B19596&gt;=20,Input!B19596&lt;=700),Input!B19596,""),"")</f>
        <v/>
      </c>
      <c r="C19596">
        <f>IF(B19596="","",INT(A19596))</f>
        <v/>
      </c>
      <c r="D19596">
        <f>IF(B19596="","",HOUR(A19596))</f>
        <v/>
      </c>
      <c r="E19596">
        <f>IF(B19596="","",IF(INPUT!$I$1="","",IF(C19596&lt;(INT(INPUT!$I$1)-INPUT!$I$2),"Off Meds",IF(C19596&lt;=(INT(INPUT!$I$1)+INPUT!$I$2),"Washout","On Meds"))))</f>
        <v/>
      </c>
      <c r="F19596">
        <f>IF(B19596="","",1.509*(LN(B19596)^1.084-5.381))</f>
        <v/>
      </c>
      <c r="G19596">
        <f>IF(F19596="","",IF(F19596&lt;0,10*F19596^2,0))</f>
        <v/>
      </c>
      <c r="H19596">
        <f>IF(F19596="","",IF(F19596&gt;0,10*F19596^2,0))</f>
        <v/>
      </c>
    </row>
    <row r="19597">
      <c r="A19597">
        <f>Input!A19597</f>
        <v/>
      </c>
      <c r="B19597">
        <f>IF(ISNUMBER(Input!B19597),IF(AND(Input!B19597&gt;=20,Input!B19597&lt;=700),Input!B19597,""),"")</f>
        <v/>
      </c>
      <c r="C19597">
        <f>IF(B19597="","",INT(A19597))</f>
        <v/>
      </c>
      <c r="D19597">
        <f>IF(B19597="","",HOUR(A19597))</f>
        <v/>
      </c>
      <c r="E19597">
        <f>IF(B19597="","",IF(INPUT!$I$1="","",IF(C19597&lt;(INT(INPUT!$I$1)-INPUT!$I$2),"Off Meds",IF(C19597&lt;=(INT(INPUT!$I$1)+INPUT!$I$2),"Washout","On Meds"))))</f>
        <v/>
      </c>
      <c r="F19597">
        <f>IF(B19597="","",1.509*(LN(B19597)^1.084-5.381))</f>
        <v/>
      </c>
      <c r="G19597">
        <f>IF(F19597="","",IF(F19597&lt;0,10*F19597^2,0))</f>
        <v/>
      </c>
      <c r="H19597">
        <f>IF(F19597="","",IF(F19597&gt;0,10*F19597^2,0))</f>
        <v/>
      </c>
    </row>
    <row r="19598">
      <c r="A19598">
        <f>Input!A19598</f>
        <v/>
      </c>
      <c r="B19598">
        <f>IF(ISNUMBER(Input!B19598),IF(AND(Input!B19598&gt;=20,Input!B19598&lt;=700),Input!B19598,""),"")</f>
        <v/>
      </c>
      <c r="C19598">
        <f>IF(B19598="","",INT(A19598))</f>
        <v/>
      </c>
      <c r="D19598">
        <f>IF(B19598="","",HOUR(A19598))</f>
        <v/>
      </c>
      <c r="E19598">
        <f>IF(B19598="","",IF(INPUT!$I$1="","",IF(C19598&lt;(INT(INPUT!$I$1)-INPUT!$I$2),"Off Meds",IF(C19598&lt;=(INT(INPUT!$I$1)+INPUT!$I$2),"Washout","On Meds"))))</f>
        <v/>
      </c>
      <c r="F19598">
        <f>IF(B19598="","",1.509*(LN(B19598)^1.084-5.381))</f>
        <v/>
      </c>
      <c r="G19598">
        <f>IF(F19598="","",IF(F19598&lt;0,10*F19598^2,0))</f>
        <v/>
      </c>
      <c r="H19598">
        <f>IF(F19598="","",IF(F19598&gt;0,10*F19598^2,0))</f>
        <v/>
      </c>
    </row>
    <row r="19599">
      <c r="A19599">
        <f>Input!A19599</f>
        <v/>
      </c>
      <c r="B19599">
        <f>IF(ISNUMBER(Input!B19599),IF(AND(Input!B19599&gt;=20,Input!B19599&lt;=700),Input!B19599,""),"")</f>
        <v/>
      </c>
      <c r="C19599">
        <f>IF(B19599="","",INT(A19599))</f>
        <v/>
      </c>
      <c r="D19599">
        <f>IF(B19599="","",HOUR(A19599))</f>
        <v/>
      </c>
      <c r="E19599">
        <f>IF(B19599="","",IF(INPUT!$I$1="","",IF(C19599&lt;(INT(INPUT!$I$1)-INPUT!$I$2),"Off Meds",IF(C19599&lt;=(INT(INPUT!$I$1)+INPUT!$I$2),"Washout","On Meds"))))</f>
        <v/>
      </c>
      <c r="F19599">
        <f>IF(B19599="","",1.509*(LN(B19599)^1.084-5.381))</f>
        <v/>
      </c>
      <c r="G19599">
        <f>IF(F19599="","",IF(F19599&lt;0,10*F19599^2,0))</f>
        <v/>
      </c>
      <c r="H19599">
        <f>IF(F19599="","",IF(F19599&gt;0,10*F19599^2,0))</f>
        <v/>
      </c>
    </row>
    <row r="19600">
      <c r="A19600">
        <f>Input!A19600</f>
        <v/>
      </c>
      <c r="B19600">
        <f>IF(ISNUMBER(Input!B19600),IF(AND(Input!B19600&gt;=20,Input!B19600&lt;=700),Input!B19600,""),"")</f>
        <v/>
      </c>
      <c r="C19600">
        <f>IF(B19600="","",INT(A19600))</f>
        <v/>
      </c>
      <c r="D19600">
        <f>IF(B19600="","",HOUR(A19600))</f>
        <v/>
      </c>
      <c r="E19600">
        <f>IF(B19600="","",IF(INPUT!$I$1="","",IF(C19600&lt;(INT(INPUT!$I$1)-INPUT!$I$2),"Off Meds",IF(C19600&lt;=(INT(INPUT!$I$1)+INPUT!$I$2),"Washout","On Meds"))))</f>
        <v/>
      </c>
      <c r="F19600">
        <f>IF(B19600="","",1.509*(LN(B19600)^1.084-5.381))</f>
        <v/>
      </c>
      <c r="G19600">
        <f>IF(F19600="","",IF(F19600&lt;0,10*F19600^2,0))</f>
        <v/>
      </c>
      <c r="H19600">
        <f>IF(F19600="","",IF(F19600&gt;0,10*F19600^2,0))</f>
        <v/>
      </c>
    </row>
    <row r="19601">
      <c r="A19601">
        <f>Input!A19601</f>
        <v/>
      </c>
      <c r="B19601">
        <f>IF(ISNUMBER(Input!B19601),IF(AND(Input!B19601&gt;=20,Input!B19601&lt;=700),Input!B19601,""),"")</f>
        <v/>
      </c>
      <c r="C19601">
        <f>IF(B19601="","",INT(A19601))</f>
        <v/>
      </c>
      <c r="D19601">
        <f>IF(B19601="","",HOUR(A19601))</f>
        <v/>
      </c>
      <c r="E19601">
        <f>IF(B19601="","",IF(INPUT!$I$1="","",IF(C19601&lt;(INT(INPUT!$I$1)-INPUT!$I$2),"Off Meds",IF(C19601&lt;=(INT(INPUT!$I$1)+INPUT!$I$2),"Washout","On Meds"))))</f>
        <v/>
      </c>
      <c r="F19601">
        <f>IF(B19601="","",1.509*(LN(B19601)^1.084-5.381))</f>
        <v/>
      </c>
      <c r="G19601">
        <f>IF(F19601="","",IF(F19601&lt;0,10*F19601^2,0))</f>
        <v/>
      </c>
      <c r="H19601">
        <f>IF(F19601="","",IF(F19601&gt;0,10*F19601^2,0))</f>
        <v/>
      </c>
    </row>
    <row r="19602">
      <c r="A19602">
        <f>Input!A19602</f>
        <v/>
      </c>
      <c r="B19602">
        <f>IF(ISNUMBER(Input!B19602),IF(AND(Input!B19602&gt;=20,Input!B19602&lt;=700),Input!B19602,""),"")</f>
        <v/>
      </c>
      <c r="C19602">
        <f>IF(B19602="","",INT(A19602))</f>
        <v/>
      </c>
      <c r="D19602">
        <f>IF(B19602="","",HOUR(A19602))</f>
        <v/>
      </c>
      <c r="E19602">
        <f>IF(B19602="","",IF(INPUT!$I$1="","",IF(C19602&lt;(INT(INPUT!$I$1)-INPUT!$I$2),"Off Meds",IF(C19602&lt;=(INT(INPUT!$I$1)+INPUT!$I$2),"Washout","On Meds"))))</f>
        <v/>
      </c>
      <c r="F19602">
        <f>IF(B19602="","",1.509*(LN(B19602)^1.084-5.381))</f>
        <v/>
      </c>
      <c r="G19602">
        <f>IF(F19602="","",IF(F19602&lt;0,10*F19602^2,0))</f>
        <v/>
      </c>
      <c r="H19602">
        <f>IF(F19602="","",IF(F19602&gt;0,10*F19602^2,0))</f>
        <v/>
      </c>
    </row>
    <row r="19603">
      <c r="A19603">
        <f>Input!A19603</f>
        <v/>
      </c>
      <c r="B19603">
        <f>IF(ISNUMBER(Input!B19603),IF(AND(Input!B19603&gt;=20,Input!B19603&lt;=700),Input!B19603,""),"")</f>
        <v/>
      </c>
      <c r="C19603">
        <f>IF(B19603="","",INT(A19603))</f>
        <v/>
      </c>
      <c r="D19603">
        <f>IF(B19603="","",HOUR(A19603))</f>
        <v/>
      </c>
      <c r="E19603">
        <f>IF(B19603="","",IF(INPUT!$I$1="","",IF(C19603&lt;(INT(INPUT!$I$1)-INPUT!$I$2),"Off Meds",IF(C19603&lt;=(INT(INPUT!$I$1)+INPUT!$I$2),"Washout","On Meds"))))</f>
        <v/>
      </c>
      <c r="F19603">
        <f>IF(B19603="","",1.509*(LN(B19603)^1.084-5.381))</f>
        <v/>
      </c>
      <c r="G19603">
        <f>IF(F19603="","",IF(F19603&lt;0,10*F19603^2,0))</f>
        <v/>
      </c>
      <c r="H19603">
        <f>IF(F19603="","",IF(F19603&gt;0,10*F19603^2,0))</f>
        <v/>
      </c>
    </row>
    <row r="19604">
      <c r="A19604">
        <f>Input!A19604</f>
        <v/>
      </c>
      <c r="B19604">
        <f>IF(ISNUMBER(Input!B19604),IF(AND(Input!B19604&gt;=20,Input!B19604&lt;=700),Input!B19604,""),"")</f>
        <v/>
      </c>
      <c r="C19604">
        <f>IF(B19604="","",INT(A19604))</f>
        <v/>
      </c>
      <c r="D19604">
        <f>IF(B19604="","",HOUR(A19604))</f>
        <v/>
      </c>
      <c r="E19604">
        <f>IF(B19604="","",IF(INPUT!$I$1="","",IF(C19604&lt;(INT(INPUT!$I$1)-INPUT!$I$2),"Off Meds",IF(C19604&lt;=(INT(INPUT!$I$1)+INPUT!$I$2),"Washout","On Meds"))))</f>
        <v/>
      </c>
      <c r="F19604">
        <f>IF(B19604="","",1.509*(LN(B19604)^1.084-5.381))</f>
        <v/>
      </c>
      <c r="G19604">
        <f>IF(F19604="","",IF(F19604&lt;0,10*F19604^2,0))</f>
        <v/>
      </c>
      <c r="H19604">
        <f>IF(F19604="","",IF(F19604&gt;0,10*F19604^2,0))</f>
        <v/>
      </c>
    </row>
    <row r="19605">
      <c r="A19605">
        <f>Input!A19605</f>
        <v/>
      </c>
      <c r="B19605">
        <f>IF(ISNUMBER(Input!B19605),IF(AND(Input!B19605&gt;=20,Input!B19605&lt;=700),Input!B19605,""),"")</f>
        <v/>
      </c>
      <c r="C19605">
        <f>IF(B19605="","",INT(A19605))</f>
        <v/>
      </c>
      <c r="D19605">
        <f>IF(B19605="","",HOUR(A19605))</f>
        <v/>
      </c>
      <c r="E19605">
        <f>IF(B19605="","",IF(INPUT!$I$1="","",IF(C19605&lt;(INT(INPUT!$I$1)-INPUT!$I$2),"Off Meds",IF(C19605&lt;=(INT(INPUT!$I$1)+INPUT!$I$2),"Washout","On Meds"))))</f>
        <v/>
      </c>
      <c r="F19605">
        <f>IF(B19605="","",1.509*(LN(B19605)^1.084-5.381))</f>
        <v/>
      </c>
      <c r="G19605">
        <f>IF(F19605="","",IF(F19605&lt;0,10*F19605^2,0))</f>
        <v/>
      </c>
      <c r="H19605">
        <f>IF(F19605="","",IF(F19605&gt;0,10*F19605^2,0))</f>
        <v/>
      </c>
    </row>
    <row r="19606">
      <c r="A19606">
        <f>Input!A19606</f>
        <v/>
      </c>
      <c r="B19606">
        <f>IF(ISNUMBER(Input!B19606),IF(AND(Input!B19606&gt;=20,Input!B19606&lt;=700),Input!B19606,""),"")</f>
        <v/>
      </c>
      <c r="C19606">
        <f>IF(B19606="","",INT(A19606))</f>
        <v/>
      </c>
      <c r="D19606">
        <f>IF(B19606="","",HOUR(A19606))</f>
        <v/>
      </c>
      <c r="E19606">
        <f>IF(B19606="","",IF(INPUT!$I$1="","",IF(C19606&lt;(INT(INPUT!$I$1)-INPUT!$I$2),"Off Meds",IF(C19606&lt;=(INT(INPUT!$I$1)+INPUT!$I$2),"Washout","On Meds"))))</f>
        <v/>
      </c>
      <c r="F19606">
        <f>IF(B19606="","",1.509*(LN(B19606)^1.084-5.381))</f>
        <v/>
      </c>
      <c r="G19606">
        <f>IF(F19606="","",IF(F19606&lt;0,10*F19606^2,0))</f>
        <v/>
      </c>
      <c r="H19606">
        <f>IF(F19606="","",IF(F19606&gt;0,10*F19606^2,0))</f>
        <v/>
      </c>
    </row>
    <row r="19607">
      <c r="A19607">
        <f>Input!A19607</f>
        <v/>
      </c>
      <c r="B19607">
        <f>IF(ISNUMBER(Input!B19607),IF(AND(Input!B19607&gt;=20,Input!B19607&lt;=700),Input!B19607,""),"")</f>
        <v/>
      </c>
      <c r="C19607">
        <f>IF(B19607="","",INT(A19607))</f>
        <v/>
      </c>
      <c r="D19607">
        <f>IF(B19607="","",HOUR(A19607))</f>
        <v/>
      </c>
      <c r="E19607">
        <f>IF(B19607="","",IF(INPUT!$I$1="","",IF(C19607&lt;(INT(INPUT!$I$1)-INPUT!$I$2),"Off Meds",IF(C19607&lt;=(INT(INPUT!$I$1)+INPUT!$I$2),"Washout","On Meds"))))</f>
        <v/>
      </c>
      <c r="F19607">
        <f>IF(B19607="","",1.509*(LN(B19607)^1.084-5.381))</f>
        <v/>
      </c>
      <c r="G19607">
        <f>IF(F19607="","",IF(F19607&lt;0,10*F19607^2,0))</f>
        <v/>
      </c>
      <c r="H19607">
        <f>IF(F19607="","",IF(F19607&gt;0,10*F19607^2,0))</f>
        <v/>
      </c>
    </row>
    <row r="19608">
      <c r="A19608">
        <f>Input!A19608</f>
        <v/>
      </c>
      <c r="B19608">
        <f>IF(ISNUMBER(Input!B19608),IF(AND(Input!B19608&gt;=20,Input!B19608&lt;=700),Input!B19608,""),"")</f>
        <v/>
      </c>
      <c r="C19608">
        <f>IF(B19608="","",INT(A19608))</f>
        <v/>
      </c>
      <c r="D19608">
        <f>IF(B19608="","",HOUR(A19608))</f>
        <v/>
      </c>
      <c r="E19608">
        <f>IF(B19608="","",IF(INPUT!$I$1="","",IF(C19608&lt;(INT(INPUT!$I$1)-INPUT!$I$2),"Off Meds",IF(C19608&lt;=(INT(INPUT!$I$1)+INPUT!$I$2),"Washout","On Meds"))))</f>
        <v/>
      </c>
      <c r="F19608">
        <f>IF(B19608="","",1.509*(LN(B19608)^1.084-5.381))</f>
        <v/>
      </c>
      <c r="G19608">
        <f>IF(F19608="","",IF(F19608&lt;0,10*F19608^2,0))</f>
        <v/>
      </c>
      <c r="H19608">
        <f>IF(F19608="","",IF(F19608&gt;0,10*F19608^2,0))</f>
        <v/>
      </c>
    </row>
    <row r="19609">
      <c r="A19609">
        <f>Input!A19609</f>
        <v/>
      </c>
      <c r="B19609">
        <f>IF(ISNUMBER(Input!B19609),IF(AND(Input!B19609&gt;=20,Input!B19609&lt;=700),Input!B19609,""),"")</f>
        <v/>
      </c>
      <c r="C19609">
        <f>IF(B19609="","",INT(A19609))</f>
        <v/>
      </c>
      <c r="D19609">
        <f>IF(B19609="","",HOUR(A19609))</f>
        <v/>
      </c>
      <c r="E19609">
        <f>IF(B19609="","",IF(INPUT!$I$1="","",IF(C19609&lt;(INT(INPUT!$I$1)-INPUT!$I$2),"Off Meds",IF(C19609&lt;=(INT(INPUT!$I$1)+INPUT!$I$2),"Washout","On Meds"))))</f>
        <v/>
      </c>
      <c r="F19609">
        <f>IF(B19609="","",1.509*(LN(B19609)^1.084-5.381))</f>
        <v/>
      </c>
      <c r="G19609">
        <f>IF(F19609="","",IF(F19609&lt;0,10*F19609^2,0))</f>
        <v/>
      </c>
      <c r="H19609">
        <f>IF(F19609="","",IF(F19609&gt;0,10*F19609^2,0))</f>
        <v/>
      </c>
    </row>
    <row r="19610">
      <c r="A19610">
        <f>Input!A19610</f>
        <v/>
      </c>
      <c r="B19610">
        <f>IF(ISNUMBER(Input!B19610),IF(AND(Input!B19610&gt;=20,Input!B19610&lt;=700),Input!B19610,""),"")</f>
        <v/>
      </c>
      <c r="C19610">
        <f>IF(B19610="","",INT(A19610))</f>
        <v/>
      </c>
      <c r="D19610">
        <f>IF(B19610="","",HOUR(A19610))</f>
        <v/>
      </c>
      <c r="E19610">
        <f>IF(B19610="","",IF(INPUT!$I$1="","",IF(C19610&lt;(INT(INPUT!$I$1)-INPUT!$I$2),"Off Meds",IF(C19610&lt;=(INT(INPUT!$I$1)+INPUT!$I$2),"Washout","On Meds"))))</f>
        <v/>
      </c>
      <c r="F19610">
        <f>IF(B19610="","",1.509*(LN(B19610)^1.084-5.381))</f>
        <v/>
      </c>
      <c r="G19610">
        <f>IF(F19610="","",IF(F19610&lt;0,10*F19610^2,0))</f>
        <v/>
      </c>
      <c r="H19610">
        <f>IF(F19610="","",IF(F19610&gt;0,10*F19610^2,0))</f>
        <v/>
      </c>
    </row>
    <row r="19611">
      <c r="A19611">
        <f>Input!A19611</f>
        <v/>
      </c>
      <c r="B19611">
        <f>IF(ISNUMBER(Input!B19611),IF(AND(Input!B19611&gt;=20,Input!B19611&lt;=700),Input!B19611,""),"")</f>
        <v/>
      </c>
      <c r="C19611">
        <f>IF(B19611="","",INT(A19611))</f>
        <v/>
      </c>
      <c r="D19611">
        <f>IF(B19611="","",HOUR(A19611))</f>
        <v/>
      </c>
      <c r="E19611">
        <f>IF(B19611="","",IF(INPUT!$I$1="","",IF(C19611&lt;(INT(INPUT!$I$1)-INPUT!$I$2),"Off Meds",IF(C19611&lt;=(INT(INPUT!$I$1)+INPUT!$I$2),"Washout","On Meds"))))</f>
        <v/>
      </c>
      <c r="F19611">
        <f>IF(B19611="","",1.509*(LN(B19611)^1.084-5.381))</f>
        <v/>
      </c>
      <c r="G19611">
        <f>IF(F19611="","",IF(F19611&lt;0,10*F19611^2,0))</f>
        <v/>
      </c>
      <c r="H19611">
        <f>IF(F19611="","",IF(F19611&gt;0,10*F19611^2,0))</f>
        <v/>
      </c>
    </row>
    <row r="19612">
      <c r="A19612">
        <f>Input!A19612</f>
        <v/>
      </c>
      <c r="B19612">
        <f>IF(ISNUMBER(Input!B19612),IF(AND(Input!B19612&gt;=20,Input!B19612&lt;=700),Input!B19612,""),"")</f>
        <v/>
      </c>
      <c r="C19612">
        <f>IF(B19612="","",INT(A19612))</f>
        <v/>
      </c>
      <c r="D19612">
        <f>IF(B19612="","",HOUR(A19612))</f>
        <v/>
      </c>
      <c r="E19612">
        <f>IF(B19612="","",IF(INPUT!$I$1="","",IF(C19612&lt;(INT(INPUT!$I$1)-INPUT!$I$2),"Off Meds",IF(C19612&lt;=(INT(INPUT!$I$1)+INPUT!$I$2),"Washout","On Meds"))))</f>
        <v/>
      </c>
      <c r="F19612">
        <f>IF(B19612="","",1.509*(LN(B19612)^1.084-5.381))</f>
        <v/>
      </c>
      <c r="G19612">
        <f>IF(F19612="","",IF(F19612&lt;0,10*F19612^2,0))</f>
        <v/>
      </c>
      <c r="H19612">
        <f>IF(F19612="","",IF(F19612&gt;0,10*F19612^2,0))</f>
        <v/>
      </c>
    </row>
    <row r="19613">
      <c r="A19613">
        <f>Input!A19613</f>
        <v/>
      </c>
      <c r="B19613">
        <f>IF(ISNUMBER(Input!B19613),IF(AND(Input!B19613&gt;=20,Input!B19613&lt;=700),Input!B19613,""),"")</f>
        <v/>
      </c>
      <c r="C19613">
        <f>IF(B19613="","",INT(A19613))</f>
        <v/>
      </c>
      <c r="D19613">
        <f>IF(B19613="","",HOUR(A19613))</f>
        <v/>
      </c>
      <c r="E19613">
        <f>IF(B19613="","",IF(INPUT!$I$1="","",IF(C19613&lt;(INT(INPUT!$I$1)-INPUT!$I$2),"Off Meds",IF(C19613&lt;=(INT(INPUT!$I$1)+INPUT!$I$2),"Washout","On Meds"))))</f>
        <v/>
      </c>
      <c r="F19613">
        <f>IF(B19613="","",1.509*(LN(B19613)^1.084-5.381))</f>
        <v/>
      </c>
      <c r="G19613">
        <f>IF(F19613="","",IF(F19613&lt;0,10*F19613^2,0))</f>
        <v/>
      </c>
      <c r="H19613">
        <f>IF(F19613="","",IF(F19613&gt;0,10*F19613^2,0))</f>
        <v/>
      </c>
    </row>
    <row r="19614">
      <c r="A19614">
        <f>Input!A19614</f>
        <v/>
      </c>
      <c r="B19614">
        <f>IF(ISNUMBER(Input!B19614),IF(AND(Input!B19614&gt;=20,Input!B19614&lt;=700),Input!B19614,""),"")</f>
        <v/>
      </c>
      <c r="C19614">
        <f>IF(B19614="","",INT(A19614))</f>
        <v/>
      </c>
      <c r="D19614">
        <f>IF(B19614="","",HOUR(A19614))</f>
        <v/>
      </c>
      <c r="E19614">
        <f>IF(B19614="","",IF(INPUT!$I$1="","",IF(C19614&lt;(INT(INPUT!$I$1)-INPUT!$I$2),"Off Meds",IF(C19614&lt;=(INT(INPUT!$I$1)+INPUT!$I$2),"Washout","On Meds"))))</f>
        <v/>
      </c>
      <c r="F19614">
        <f>IF(B19614="","",1.509*(LN(B19614)^1.084-5.381))</f>
        <v/>
      </c>
      <c r="G19614">
        <f>IF(F19614="","",IF(F19614&lt;0,10*F19614^2,0))</f>
        <v/>
      </c>
      <c r="H19614">
        <f>IF(F19614="","",IF(F19614&gt;0,10*F19614^2,0))</f>
        <v/>
      </c>
    </row>
    <row r="19615">
      <c r="A19615">
        <f>Input!A19615</f>
        <v/>
      </c>
      <c r="B19615">
        <f>IF(ISNUMBER(Input!B19615),IF(AND(Input!B19615&gt;=20,Input!B19615&lt;=700),Input!B19615,""),"")</f>
        <v/>
      </c>
      <c r="C19615">
        <f>IF(B19615="","",INT(A19615))</f>
        <v/>
      </c>
      <c r="D19615">
        <f>IF(B19615="","",HOUR(A19615))</f>
        <v/>
      </c>
      <c r="E19615">
        <f>IF(B19615="","",IF(INPUT!$I$1="","",IF(C19615&lt;(INT(INPUT!$I$1)-INPUT!$I$2),"Off Meds",IF(C19615&lt;=(INT(INPUT!$I$1)+INPUT!$I$2),"Washout","On Meds"))))</f>
        <v/>
      </c>
      <c r="F19615">
        <f>IF(B19615="","",1.509*(LN(B19615)^1.084-5.381))</f>
        <v/>
      </c>
      <c r="G19615">
        <f>IF(F19615="","",IF(F19615&lt;0,10*F19615^2,0))</f>
        <v/>
      </c>
      <c r="H19615">
        <f>IF(F19615="","",IF(F19615&gt;0,10*F19615^2,0))</f>
        <v/>
      </c>
    </row>
    <row r="19616">
      <c r="A19616">
        <f>Input!A19616</f>
        <v/>
      </c>
      <c r="B19616">
        <f>IF(ISNUMBER(Input!B19616),IF(AND(Input!B19616&gt;=20,Input!B19616&lt;=700),Input!B19616,""),"")</f>
        <v/>
      </c>
      <c r="C19616">
        <f>IF(B19616="","",INT(A19616))</f>
        <v/>
      </c>
      <c r="D19616">
        <f>IF(B19616="","",HOUR(A19616))</f>
        <v/>
      </c>
      <c r="E19616">
        <f>IF(B19616="","",IF(INPUT!$I$1="","",IF(C19616&lt;(INT(INPUT!$I$1)-INPUT!$I$2),"Off Meds",IF(C19616&lt;=(INT(INPUT!$I$1)+INPUT!$I$2),"Washout","On Meds"))))</f>
        <v/>
      </c>
      <c r="F19616">
        <f>IF(B19616="","",1.509*(LN(B19616)^1.084-5.381))</f>
        <v/>
      </c>
      <c r="G19616">
        <f>IF(F19616="","",IF(F19616&lt;0,10*F19616^2,0))</f>
        <v/>
      </c>
      <c r="H19616">
        <f>IF(F19616="","",IF(F19616&gt;0,10*F19616^2,0))</f>
        <v/>
      </c>
    </row>
    <row r="19617">
      <c r="A19617">
        <f>Input!A19617</f>
        <v/>
      </c>
      <c r="B19617">
        <f>IF(ISNUMBER(Input!B19617),IF(AND(Input!B19617&gt;=20,Input!B19617&lt;=700),Input!B19617,""),"")</f>
        <v/>
      </c>
      <c r="C19617">
        <f>IF(B19617="","",INT(A19617))</f>
        <v/>
      </c>
      <c r="D19617">
        <f>IF(B19617="","",HOUR(A19617))</f>
        <v/>
      </c>
      <c r="E19617">
        <f>IF(B19617="","",IF(INPUT!$I$1="","",IF(C19617&lt;(INT(INPUT!$I$1)-INPUT!$I$2),"Off Meds",IF(C19617&lt;=(INT(INPUT!$I$1)+INPUT!$I$2),"Washout","On Meds"))))</f>
        <v/>
      </c>
      <c r="F19617">
        <f>IF(B19617="","",1.509*(LN(B19617)^1.084-5.381))</f>
        <v/>
      </c>
      <c r="G19617">
        <f>IF(F19617="","",IF(F19617&lt;0,10*F19617^2,0))</f>
        <v/>
      </c>
      <c r="H19617">
        <f>IF(F19617="","",IF(F19617&gt;0,10*F19617^2,0))</f>
        <v/>
      </c>
    </row>
    <row r="19618">
      <c r="A19618">
        <f>Input!A19618</f>
        <v/>
      </c>
      <c r="B19618">
        <f>IF(ISNUMBER(Input!B19618),IF(AND(Input!B19618&gt;=20,Input!B19618&lt;=700),Input!B19618,""),"")</f>
        <v/>
      </c>
      <c r="C19618">
        <f>IF(B19618="","",INT(A19618))</f>
        <v/>
      </c>
      <c r="D19618">
        <f>IF(B19618="","",HOUR(A19618))</f>
        <v/>
      </c>
      <c r="E19618">
        <f>IF(B19618="","",IF(INPUT!$I$1="","",IF(C19618&lt;(INT(INPUT!$I$1)-INPUT!$I$2),"Off Meds",IF(C19618&lt;=(INT(INPUT!$I$1)+INPUT!$I$2),"Washout","On Meds"))))</f>
        <v/>
      </c>
      <c r="F19618">
        <f>IF(B19618="","",1.509*(LN(B19618)^1.084-5.381))</f>
        <v/>
      </c>
      <c r="G19618">
        <f>IF(F19618="","",IF(F19618&lt;0,10*F19618^2,0))</f>
        <v/>
      </c>
      <c r="H19618">
        <f>IF(F19618="","",IF(F19618&gt;0,10*F19618^2,0))</f>
        <v/>
      </c>
    </row>
    <row r="19619">
      <c r="A19619">
        <f>Input!A19619</f>
        <v/>
      </c>
      <c r="B19619">
        <f>IF(ISNUMBER(Input!B19619),IF(AND(Input!B19619&gt;=20,Input!B19619&lt;=700),Input!B19619,""),"")</f>
        <v/>
      </c>
      <c r="C19619">
        <f>IF(B19619="","",INT(A19619))</f>
        <v/>
      </c>
      <c r="D19619">
        <f>IF(B19619="","",HOUR(A19619))</f>
        <v/>
      </c>
      <c r="E19619">
        <f>IF(B19619="","",IF(INPUT!$I$1="","",IF(C19619&lt;(INT(INPUT!$I$1)-INPUT!$I$2),"Off Meds",IF(C19619&lt;=(INT(INPUT!$I$1)+INPUT!$I$2),"Washout","On Meds"))))</f>
        <v/>
      </c>
      <c r="F19619">
        <f>IF(B19619="","",1.509*(LN(B19619)^1.084-5.381))</f>
        <v/>
      </c>
      <c r="G19619">
        <f>IF(F19619="","",IF(F19619&lt;0,10*F19619^2,0))</f>
        <v/>
      </c>
      <c r="H19619">
        <f>IF(F19619="","",IF(F19619&gt;0,10*F19619^2,0))</f>
        <v/>
      </c>
    </row>
    <row r="19620">
      <c r="A19620">
        <f>Input!A19620</f>
        <v/>
      </c>
      <c r="B19620">
        <f>IF(ISNUMBER(Input!B19620),IF(AND(Input!B19620&gt;=20,Input!B19620&lt;=700),Input!B19620,""),"")</f>
        <v/>
      </c>
      <c r="C19620">
        <f>IF(B19620="","",INT(A19620))</f>
        <v/>
      </c>
      <c r="D19620">
        <f>IF(B19620="","",HOUR(A19620))</f>
        <v/>
      </c>
      <c r="E19620">
        <f>IF(B19620="","",IF(INPUT!$I$1="","",IF(C19620&lt;(INT(INPUT!$I$1)-INPUT!$I$2),"Off Meds",IF(C19620&lt;=(INT(INPUT!$I$1)+INPUT!$I$2),"Washout","On Meds"))))</f>
        <v/>
      </c>
      <c r="F19620">
        <f>IF(B19620="","",1.509*(LN(B19620)^1.084-5.381))</f>
        <v/>
      </c>
      <c r="G19620">
        <f>IF(F19620="","",IF(F19620&lt;0,10*F19620^2,0))</f>
        <v/>
      </c>
      <c r="H19620">
        <f>IF(F19620="","",IF(F19620&gt;0,10*F19620^2,0))</f>
        <v/>
      </c>
    </row>
    <row r="19621">
      <c r="A19621">
        <f>Input!A19621</f>
        <v/>
      </c>
      <c r="B19621">
        <f>IF(ISNUMBER(Input!B19621),IF(AND(Input!B19621&gt;=20,Input!B19621&lt;=700),Input!B19621,""),"")</f>
        <v/>
      </c>
      <c r="C19621">
        <f>IF(B19621="","",INT(A19621))</f>
        <v/>
      </c>
      <c r="D19621">
        <f>IF(B19621="","",HOUR(A19621))</f>
        <v/>
      </c>
      <c r="E19621">
        <f>IF(B19621="","",IF(INPUT!$I$1="","",IF(C19621&lt;(INT(INPUT!$I$1)-INPUT!$I$2),"Off Meds",IF(C19621&lt;=(INT(INPUT!$I$1)+INPUT!$I$2),"Washout","On Meds"))))</f>
        <v/>
      </c>
      <c r="F19621">
        <f>IF(B19621="","",1.509*(LN(B19621)^1.084-5.381))</f>
        <v/>
      </c>
      <c r="G19621">
        <f>IF(F19621="","",IF(F19621&lt;0,10*F19621^2,0))</f>
        <v/>
      </c>
      <c r="H19621">
        <f>IF(F19621="","",IF(F19621&gt;0,10*F19621^2,0))</f>
        <v/>
      </c>
    </row>
    <row r="19622">
      <c r="A19622">
        <f>Input!A19622</f>
        <v/>
      </c>
      <c r="B19622">
        <f>IF(ISNUMBER(Input!B19622),IF(AND(Input!B19622&gt;=20,Input!B19622&lt;=700),Input!B19622,""),"")</f>
        <v/>
      </c>
      <c r="C19622">
        <f>IF(B19622="","",INT(A19622))</f>
        <v/>
      </c>
      <c r="D19622">
        <f>IF(B19622="","",HOUR(A19622))</f>
        <v/>
      </c>
      <c r="E19622">
        <f>IF(B19622="","",IF(INPUT!$I$1="","",IF(C19622&lt;(INT(INPUT!$I$1)-INPUT!$I$2),"Off Meds",IF(C19622&lt;=(INT(INPUT!$I$1)+INPUT!$I$2),"Washout","On Meds"))))</f>
        <v/>
      </c>
      <c r="F19622">
        <f>IF(B19622="","",1.509*(LN(B19622)^1.084-5.381))</f>
        <v/>
      </c>
      <c r="G19622">
        <f>IF(F19622="","",IF(F19622&lt;0,10*F19622^2,0))</f>
        <v/>
      </c>
      <c r="H19622">
        <f>IF(F19622="","",IF(F19622&gt;0,10*F19622^2,0))</f>
        <v/>
      </c>
    </row>
    <row r="19623">
      <c r="A19623">
        <f>Input!A19623</f>
        <v/>
      </c>
      <c r="B19623">
        <f>IF(ISNUMBER(Input!B19623),IF(AND(Input!B19623&gt;=20,Input!B19623&lt;=700),Input!B19623,""),"")</f>
        <v/>
      </c>
      <c r="C19623">
        <f>IF(B19623="","",INT(A19623))</f>
        <v/>
      </c>
      <c r="D19623">
        <f>IF(B19623="","",HOUR(A19623))</f>
        <v/>
      </c>
      <c r="E19623">
        <f>IF(B19623="","",IF(INPUT!$I$1="","",IF(C19623&lt;(INT(INPUT!$I$1)-INPUT!$I$2),"Off Meds",IF(C19623&lt;=(INT(INPUT!$I$1)+INPUT!$I$2),"Washout","On Meds"))))</f>
        <v/>
      </c>
      <c r="F19623">
        <f>IF(B19623="","",1.509*(LN(B19623)^1.084-5.381))</f>
        <v/>
      </c>
      <c r="G19623">
        <f>IF(F19623="","",IF(F19623&lt;0,10*F19623^2,0))</f>
        <v/>
      </c>
      <c r="H19623">
        <f>IF(F19623="","",IF(F19623&gt;0,10*F19623^2,0))</f>
        <v/>
      </c>
    </row>
    <row r="19624">
      <c r="A19624">
        <f>Input!A19624</f>
        <v/>
      </c>
      <c r="B19624">
        <f>IF(ISNUMBER(Input!B19624),IF(AND(Input!B19624&gt;=20,Input!B19624&lt;=700),Input!B19624,""),"")</f>
        <v/>
      </c>
      <c r="C19624">
        <f>IF(B19624="","",INT(A19624))</f>
        <v/>
      </c>
      <c r="D19624">
        <f>IF(B19624="","",HOUR(A19624))</f>
        <v/>
      </c>
      <c r="E19624">
        <f>IF(B19624="","",IF(INPUT!$I$1="","",IF(C19624&lt;(INT(INPUT!$I$1)-INPUT!$I$2),"Off Meds",IF(C19624&lt;=(INT(INPUT!$I$1)+INPUT!$I$2),"Washout","On Meds"))))</f>
        <v/>
      </c>
      <c r="F19624">
        <f>IF(B19624="","",1.509*(LN(B19624)^1.084-5.381))</f>
        <v/>
      </c>
      <c r="G19624">
        <f>IF(F19624="","",IF(F19624&lt;0,10*F19624^2,0))</f>
        <v/>
      </c>
      <c r="H19624">
        <f>IF(F19624="","",IF(F19624&gt;0,10*F19624^2,0))</f>
        <v/>
      </c>
    </row>
    <row r="19625">
      <c r="A19625">
        <f>Input!A19625</f>
        <v/>
      </c>
      <c r="B19625">
        <f>IF(ISNUMBER(Input!B19625),IF(AND(Input!B19625&gt;=20,Input!B19625&lt;=700),Input!B19625,""),"")</f>
        <v/>
      </c>
      <c r="C19625">
        <f>IF(B19625="","",INT(A19625))</f>
        <v/>
      </c>
      <c r="D19625">
        <f>IF(B19625="","",HOUR(A19625))</f>
        <v/>
      </c>
      <c r="E19625">
        <f>IF(B19625="","",IF(INPUT!$I$1="","",IF(C19625&lt;(INT(INPUT!$I$1)-INPUT!$I$2),"Off Meds",IF(C19625&lt;=(INT(INPUT!$I$1)+INPUT!$I$2),"Washout","On Meds"))))</f>
        <v/>
      </c>
      <c r="F19625">
        <f>IF(B19625="","",1.509*(LN(B19625)^1.084-5.381))</f>
        <v/>
      </c>
      <c r="G19625">
        <f>IF(F19625="","",IF(F19625&lt;0,10*F19625^2,0))</f>
        <v/>
      </c>
      <c r="H19625">
        <f>IF(F19625="","",IF(F19625&gt;0,10*F19625^2,0))</f>
        <v/>
      </c>
    </row>
    <row r="19626">
      <c r="A19626">
        <f>Input!A19626</f>
        <v/>
      </c>
      <c r="B19626">
        <f>IF(ISNUMBER(Input!B19626),IF(AND(Input!B19626&gt;=20,Input!B19626&lt;=700),Input!B19626,""),"")</f>
        <v/>
      </c>
      <c r="C19626">
        <f>IF(B19626="","",INT(A19626))</f>
        <v/>
      </c>
      <c r="D19626">
        <f>IF(B19626="","",HOUR(A19626))</f>
        <v/>
      </c>
      <c r="E19626">
        <f>IF(B19626="","",IF(INPUT!$I$1="","",IF(C19626&lt;(INT(INPUT!$I$1)-INPUT!$I$2),"Off Meds",IF(C19626&lt;=(INT(INPUT!$I$1)+INPUT!$I$2),"Washout","On Meds"))))</f>
        <v/>
      </c>
      <c r="F19626">
        <f>IF(B19626="","",1.509*(LN(B19626)^1.084-5.381))</f>
        <v/>
      </c>
      <c r="G19626">
        <f>IF(F19626="","",IF(F19626&lt;0,10*F19626^2,0))</f>
        <v/>
      </c>
      <c r="H19626">
        <f>IF(F19626="","",IF(F19626&gt;0,10*F19626^2,0))</f>
        <v/>
      </c>
    </row>
    <row r="19627">
      <c r="A19627">
        <f>Input!A19627</f>
        <v/>
      </c>
      <c r="B19627">
        <f>IF(ISNUMBER(Input!B19627),IF(AND(Input!B19627&gt;=20,Input!B19627&lt;=700),Input!B19627,""),"")</f>
        <v/>
      </c>
      <c r="C19627">
        <f>IF(B19627="","",INT(A19627))</f>
        <v/>
      </c>
      <c r="D19627">
        <f>IF(B19627="","",HOUR(A19627))</f>
        <v/>
      </c>
      <c r="E19627">
        <f>IF(B19627="","",IF(INPUT!$I$1="","",IF(C19627&lt;(INT(INPUT!$I$1)-INPUT!$I$2),"Off Meds",IF(C19627&lt;=(INT(INPUT!$I$1)+INPUT!$I$2),"Washout","On Meds"))))</f>
        <v/>
      </c>
      <c r="F19627">
        <f>IF(B19627="","",1.509*(LN(B19627)^1.084-5.381))</f>
        <v/>
      </c>
      <c r="G19627">
        <f>IF(F19627="","",IF(F19627&lt;0,10*F19627^2,0))</f>
        <v/>
      </c>
      <c r="H19627">
        <f>IF(F19627="","",IF(F19627&gt;0,10*F19627^2,0))</f>
        <v/>
      </c>
    </row>
    <row r="19628">
      <c r="A19628">
        <f>Input!A19628</f>
        <v/>
      </c>
      <c r="B19628">
        <f>IF(ISNUMBER(Input!B19628),IF(AND(Input!B19628&gt;=20,Input!B19628&lt;=700),Input!B19628,""),"")</f>
        <v/>
      </c>
      <c r="C19628">
        <f>IF(B19628="","",INT(A19628))</f>
        <v/>
      </c>
      <c r="D19628">
        <f>IF(B19628="","",HOUR(A19628))</f>
        <v/>
      </c>
      <c r="E19628">
        <f>IF(B19628="","",IF(INPUT!$I$1="","",IF(C19628&lt;(INT(INPUT!$I$1)-INPUT!$I$2),"Off Meds",IF(C19628&lt;=(INT(INPUT!$I$1)+INPUT!$I$2),"Washout","On Meds"))))</f>
        <v/>
      </c>
      <c r="F19628">
        <f>IF(B19628="","",1.509*(LN(B19628)^1.084-5.381))</f>
        <v/>
      </c>
      <c r="G19628">
        <f>IF(F19628="","",IF(F19628&lt;0,10*F19628^2,0))</f>
        <v/>
      </c>
      <c r="H19628">
        <f>IF(F19628="","",IF(F19628&gt;0,10*F19628^2,0))</f>
        <v/>
      </c>
    </row>
    <row r="19629">
      <c r="A19629">
        <f>Input!A19629</f>
        <v/>
      </c>
      <c r="B19629">
        <f>IF(ISNUMBER(Input!B19629),IF(AND(Input!B19629&gt;=20,Input!B19629&lt;=700),Input!B19629,""),"")</f>
        <v/>
      </c>
      <c r="C19629">
        <f>IF(B19629="","",INT(A19629))</f>
        <v/>
      </c>
      <c r="D19629">
        <f>IF(B19629="","",HOUR(A19629))</f>
        <v/>
      </c>
      <c r="E19629">
        <f>IF(B19629="","",IF(INPUT!$I$1="","",IF(C19629&lt;(INT(INPUT!$I$1)-INPUT!$I$2),"Off Meds",IF(C19629&lt;=(INT(INPUT!$I$1)+INPUT!$I$2),"Washout","On Meds"))))</f>
        <v/>
      </c>
      <c r="F19629">
        <f>IF(B19629="","",1.509*(LN(B19629)^1.084-5.381))</f>
        <v/>
      </c>
      <c r="G19629">
        <f>IF(F19629="","",IF(F19629&lt;0,10*F19629^2,0))</f>
        <v/>
      </c>
      <c r="H19629">
        <f>IF(F19629="","",IF(F19629&gt;0,10*F19629^2,0))</f>
        <v/>
      </c>
    </row>
    <row r="19630">
      <c r="A19630">
        <f>Input!A19630</f>
        <v/>
      </c>
      <c r="B19630">
        <f>IF(ISNUMBER(Input!B19630),IF(AND(Input!B19630&gt;=20,Input!B19630&lt;=700),Input!B19630,""),"")</f>
        <v/>
      </c>
      <c r="C19630">
        <f>IF(B19630="","",INT(A19630))</f>
        <v/>
      </c>
      <c r="D19630">
        <f>IF(B19630="","",HOUR(A19630))</f>
        <v/>
      </c>
      <c r="E19630">
        <f>IF(B19630="","",IF(INPUT!$I$1="","",IF(C19630&lt;(INT(INPUT!$I$1)-INPUT!$I$2),"Off Meds",IF(C19630&lt;=(INT(INPUT!$I$1)+INPUT!$I$2),"Washout","On Meds"))))</f>
        <v/>
      </c>
      <c r="F19630">
        <f>IF(B19630="","",1.509*(LN(B19630)^1.084-5.381))</f>
        <v/>
      </c>
      <c r="G19630">
        <f>IF(F19630="","",IF(F19630&lt;0,10*F19630^2,0))</f>
        <v/>
      </c>
      <c r="H19630">
        <f>IF(F19630="","",IF(F19630&gt;0,10*F19630^2,0))</f>
        <v/>
      </c>
    </row>
    <row r="19631">
      <c r="A19631">
        <f>Input!A19631</f>
        <v/>
      </c>
      <c r="B19631">
        <f>IF(ISNUMBER(Input!B19631),IF(AND(Input!B19631&gt;=20,Input!B19631&lt;=700),Input!B19631,""),"")</f>
        <v/>
      </c>
      <c r="C19631">
        <f>IF(B19631="","",INT(A19631))</f>
        <v/>
      </c>
      <c r="D19631">
        <f>IF(B19631="","",HOUR(A19631))</f>
        <v/>
      </c>
      <c r="E19631">
        <f>IF(B19631="","",IF(INPUT!$I$1="","",IF(C19631&lt;(INT(INPUT!$I$1)-INPUT!$I$2),"Off Meds",IF(C19631&lt;=(INT(INPUT!$I$1)+INPUT!$I$2),"Washout","On Meds"))))</f>
        <v/>
      </c>
      <c r="F19631">
        <f>IF(B19631="","",1.509*(LN(B19631)^1.084-5.381))</f>
        <v/>
      </c>
      <c r="G19631">
        <f>IF(F19631="","",IF(F19631&lt;0,10*F19631^2,0))</f>
        <v/>
      </c>
      <c r="H19631">
        <f>IF(F19631="","",IF(F19631&gt;0,10*F19631^2,0))</f>
        <v/>
      </c>
    </row>
    <row r="19632">
      <c r="A19632">
        <f>Input!A19632</f>
        <v/>
      </c>
      <c r="B19632">
        <f>IF(ISNUMBER(Input!B19632),IF(AND(Input!B19632&gt;=20,Input!B19632&lt;=700),Input!B19632,""),"")</f>
        <v/>
      </c>
      <c r="C19632">
        <f>IF(B19632="","",INT(A19632))</f>
        <v/>
      </c>
      <c r="D19632">
        <f>IF(B19632="","",HOUR(A19632))</f>
        <v/>
      </c>
      <c r="E19632">
        <f>IF(B19632="","",IF(INPUT!$I$1="","",IF(C19632&lt;(INT(INPUT!$I$1)-INPUT!$I$2),"Off Meds",IF(C19632&lt;=(INT(INPUT!$I$1)+INPUT!$I$2),"Washout","On Meds"))))</f>
        <v/>
      </c>
      <c r="F19632">
        <f>IF(B19632="","",1.509*(LN(B19632)^1.084-5.381))</f>
        <v/>
      </c>
      <c r="G19632">
        <f>IF(F19632="","",IF(F19632&lt;0,10*F19632^2,0))</f>
        <v/>
      </c>
      <c r="H19632">
        <f>IF(F19632="","",IF(F19632&gt;0,10*F19632^2,0))</f>
        <v/>
      </c>
    </row>
    <row r="19633">
      <c r="A19633">
        <f>Input!A19633</f>
        <v/>
      </c>
      <c r="B19633">
        <f>IF(ISNUMBER(Input!B19633),IF(AND(Input!B19633&gt;=20,Input!B19633&lt;=700),Input!B19633,""),"")</f>
        <v/>
      </c>
      <c r="C19633">
        <f>IF(B19633="","",INT(A19633))</f>
        <v/>
      </c>
      <c r="D19633">
        <f>IF(B19633="","",HOUR(A19633))</f>
        <v/>
      </c>
      <c r="E19633">
        <f>IF(B19633="","",IF(INPUT!$I$1="","",IF(C19633&lt;(INT(INPUT!$I$1)-INPUT!$I$2),"Off Meds",IF(C19633&lt;=(INT(INPUT!$I$1)+INPUT!$I$2),"Washout","On Meds"))))</f>
        <v/>
      </c>
      <c r="F19633">
        <f>IF(B19633="","",1.509*(LN(B19633)^1.084-5.381))</f>
        <v/>
      </c>
      <c r="G19633">
        <f>IF(F19633="","",IF(F19633&lt;0,10*F19633^2,0))</f>
        <v/>
      </c>
      <c r="H19633">
        <f>IF(F19633="","",IF(F19633&gt;0,10*F19633^2,0))</f>
        <v/>
      </c>
    </row>
    <row r="19634">
      <c r="A19634">
        <f>Input!A19634</f>
        <v/>
      </c>
      <c r="B19634">
        <f>IF(ISNUMBER(Input!B19634),IF(AND(Input!B19634&gt;=20,Input!B19634&lt;=700),Input!B19634,""),"")</f>
        <v/>
      </c>
      <c r="C19634">
        <f>IF(B19634="","",INT(A19634))</f>
        <v/>
      </c>
      <c r="D19634">
        <f>IF(B19634="","",HOUR(A19634))</f>
        <v/>
      </c>
      <c r="E19634">
        <f>IF(B19634="","",IF(INPUT!$I$1="","",IF(C19634&lt;(INT(INPUT!$I$1)-INPUT!$I$2),"Off Meds",IF(C19634&lt;=(INT(INPUT!$I$1)+INPUT!$I$2),"Washout","On Meds"))))</f>
        <v/>
      </c>
      <c r="F19634">
        <f>IF(B19634="","",1.509*(LN(B19634)^1.084-5.381))</f>
        <v/>
      </c>
      <c r="G19634">
        <f>IF(F19634="","",IF(F19634&lt;0,10*F19634^2,0))</f>
        <v/>
      </c>
      <c r="H19634">
        <f>IF(F19634="","",IF(F19634&gt;0,10*F19634^2,0))</f>
        <v/>
      </c>
    </row>
    <row r="19635">
      <c r="A19635">
        <f>Input!A19635</f>
        <v/>
      </c>
      <c r="B19635">
        <f>IF(ISNUMBER(Input!B19635),IF(AND(Input!B19635&gt;=20,Input!B19635&lt;=700),Input!B19635,""),"")</f>
        <v/>
      </c>
      <c r="C19635">
        <f>IF(B19635="","",INT(A19635))</f>
        <v/>
      </c>
      <c r="D19635">
        <f>IF(B19635="","",HOUR(A19635))</f>
        <v/>
      </c>
      <c r="E19635">
        <f>IF(B19635="","",IF(INPUT!$I$1="","",IF(C19635&lt;(INT(INPUT!$I$1)-INPUT!$I$2),"Off Meds",IF(C19635&lt;=(INT(INPUT!$I$1)+INPUT!$I$2),"Washout","On Meds"))))</f>
        <v/>
      </c>
      <c r="F19635">
        <f>IF(B19635="","",1.509*(LN(B19635)^1.084-5.381))</f>
        <v/>
      </c>
      <c r="G19635">
        <f>IF(F19635="","",IF(F19635&lt;0,10*F19635^2,0))</f>
        <v/>
      </c>
      <c r="H19635">
        <f>IF(F19635="","",IF(F19635&gt;0,10*F19635^2,0))</f>
        <v/>
      </c>
    </row>
    <row r="19636">
      <c r="A19636">
        <f>Input!A19636</f>
        <v/>
      </c>
      <c r="B19636">
        <f>IF(ISNUMBER(Input!B19636),IF(AND(Input!B19636&gt;=20,Input!B19636&lt;=700),Input!B19636,""),"")</f>
        <v/>
      </c>
      <c r="C19636">
        <f>IF(B19636="","",INT(A19636))</f>
        <v/>
      </c>
      <c r="D19636">
        <f>IF(B19636="","",HOUR(A19636))</f>
        <v/>
      </c>
      <c r="E19636">
        <f>IF(B19636="","",IF(INPUT!$I$1="","",IF(C19636&lt;(INT(INPUT!$I$1)-INPUT!$I$2),"Off Meds",IF(C19636&lt;=(INT(INPUT!$I$1)+INPUT!$I$2),"Washout","On Meds"))))</f>
        <v/>
      </c>
      <c r="F19636">
        <f>IF(B19636="","",1.509*(LN(B19636)^1.084-5.381))</f>
        <v/>
      </c>
      <c r="G19636">
        <f>IF(F19636="","",IF(F19636&lt;0,10*F19636^2,0))</f>
        <v/>
      </c>
      <c r="H19636">
        <f>IF(F19636="","",IF(F19636&gt;0,10*F19636^2,0))</f>
        <v/>
      </c>
    </row>
    <row r="19637">
      <c r="A19637">
        <f>Input!A19637</f>
        <v/>
      </c>
      <c r="B19637">
        <f>IF(ISNUMBER(Input!B19637),IF(AND(Input!B19637&gt;=20,Input!B19637&lt;=700),Input!B19637,""),"")</f>
        <v/>
      </c>
      <c r="C19637">
        <f>IF(B19637="","",INT(A19637))</f>
        <v/>
      </c>
      <c r="D19637">
        <f>IF(B19637="","",HOUR(A19637))</f>
        <v/>
      </c>
      <c r="E19637">
        <f>IF(B19637="","",IF(INPUT!$I$1="","",IF(C19637&lt;(INT(INPUT!$I$1)-INPUT!$I$2),"Off Meds",IF(C19637&lt;=(INT(INPUT!$I$1)+INPUT!$I$2),"Washout","On Meds"))))</f>
        <v/>
      </c>
      <c r="F19637">
        <f>IF(B19637="","",1.509*(LN(B19637)^1.084-5.381))</f>
        <v/>
      </c>
      <c r="G19637">
        <f>IF(F19637="","",IF(F19637&lt;0,10*F19637^2,0))</f>
        <v/>
      </c>
      <c r="H19637">
        <f>IF(F19637="","",IF(F19637&gt;0,10*F19637^2,0))</f>
        <v/>
      </c>
    </row>
    <row r="19638">
      <c r="A19638">
        <f>Input!A19638</f>
        <v/>
      </c>
      <c r="B19638">
        <f>IF(ISNUMBER(Input!B19638),IF(AND(Input!B19638&gt;=20,Input!B19638&lt;=700),Input!B19638,""),"")</f>
        <v/>
      </c>
      <c r="C19638">
        <f>IF(B19638="","",INT(A19638))</f>
        <v/>
      </c>
      <c r="D19638">
        <f>IF(B19638="","",HOUR(A19638))</f>
        <v/>
      </c>
      <c r="E19638">
        <f>IF(B19638="","",IF(INPUT!$I$1="","",IF(C19638&lt;(INT(INPUT!$I$1)-INPUT!$I$2),"Off Meds",IF(C19638&lt;=(INT(INPUT!$I$1)+INPUT!$I$2),"Washout","On Meds"))))</f>
        <v/>
      </c>
      <c r="F19638">
        <f>IF(B19638="","",1.509*(LN(B19638)^1.084-5.381))</f>
        <v/>
      </c>
      <c r="G19638">
        <f>IF(F19638="","",IF(F19638&lt;0,10*F19638^2,0))</f>
        <v/>
      </c>
      <c r="H19638">
        <f>IF(F19638="","",IF(F19638&gt;0,10*F19638^2,0))</f>
        <v/>
      </c>
    </row>
    <row r="19639">
      <c r="A19639">
        <f>Input!A19639</f>
        <v/>
      </c>
      <c r="B19639">
        <f>IF(ISNUMBER(Input!B19639),IF(AND(Input!B19639&gt;=20,Input!B19639&lt;=700),Input!B19639,""),"")</f>
        <v/>
      </c>
      <c r="C19639">
        <f>IF(B19639="","",INT(A19639))</f>
        <v/>
      </c>
      <c r="D19639">
        <f>IF(B19639="","",HOUR(A19639))</f>
        <v/>
      </c>
      <c r="E19639">
        <f>IF(B19639="","",IF(INPUT!$I$1="","",IF(C19639&lt;(INT(INPUT!$I$1)-INPUT!$I$2),"Off Meds",IF(C19639&lt;=(INT(INPUT!$I$1)+INPUT!$I$2),"Washout","On Meds"))))</f>
        <v/>
      </c>
      <c r="F19639">
        <f>IF(B19639="","",1.509*(LN(B19639)^1.084-5.381))</f>
        <v/>
      </c>
      <c r="G19639">
        <f>IF(F19639="","",IF(F19639&lt;0,10*F19639^2,0))</f>
        <v/>
      </c>
      <c r="H19639">
        <f>IF(F19639="","",IF(F19639&gt;0,10*F19639^2,0))</f>
        <v/>
      </c>
    </row>
    <row r="19640">
      <c r="A19640">
        <f>Input!A19640</f>
        <v/>
      </c>
      <c r="B19640">
        <f>IF(ISNUMBER(Input!B19640),IF(AND(Input!B19640&gt;=20,Input!B19640&lt;=700),Input!B19640,""),"")</f>
        <v/>
      </c>
      <c r="C19640">
        <f>IF(B19640="","",INT(A19640))</f>
        <v/>
      </c>
      <c r="D19640">
        <f>IF(B19640="","",HOUR(A19640))</f>
        <v/>
      </c>
      <c r="E19640">
        <f>IF(B19640="","",IF(INPUT!$I$1="","",IF(C19640&lt;(INT(INPUT!$I$1)-INPUT!$I$2),"Off Meds",IF(C19640&lt;=(INT(INPUT!$I$1)+INPUT!$I$2),"Washout","On Meds"))))</f>
        <v/>
      </c>
      <c r="F19640">
        <f>IF(B19640="","",1.509*(LN(B19640)^1.084-5.381))</f>
        <v/>
      </c>
      <c r="G19640">
        <f>IF(F19640="","",IF(F19640&lt;0,10*F19640^2,0))</f>
        <v/>
      </c>
      <c r="H19640">
        <f>IF(F19640="","",IF(F19640&gt;0,10*F19640^2,0))</f>
        <v/>
      </c>
    </row>
    <row r="19641">
      <c r="A19641">
        <f>Input!A19641</f>
        <v/>
      </c>
      <c r="B19641">
        <f>IF(ISNUMBER(Input!B19641),IF(AND(Input!B19641&gt;=20,Input!B19641&lt;=700),Input!B19641,""),"")</f>
        <v/>
      </c>
      <c r="C19641">
        <f>IF(B19641="","",INT(A19641))</f>
        <v/>
      </c>
      <c r="D19641">
        <f>IF(B19641="","",HOUR(A19641))</f>
        <v/>
      </c>
      <c r="E19641">
        <f>IF(B19641="","",IF(INPUT!$I$1="","",IF(C19641&lt;(INT(INPUT!$I$1)-INPUT!$I$2),"Off Meds",IF(C19641&lt;=(INT(INPUT!$I$1)+INPUT!$I$2),"Washout","On Meds"))))</f>
        <v/>
      </c>
      <c r="F19641">
        <f>IF(B19641="","",1.509*(LN(B19641)^1.084-5.381))</f>
        <v/>
      </c>
      <c r="G19641">
        <f>IF(F19641="","",IF(F19641&lt;0,10*F19641^2,0))</f>
        <v/>
      </c>
      <c r="H19641">
        <f>IF(F19641="","",IF(F19641&gt;0,10*F19641^2,0))</f>
        <v/>
      </c>
    </row>
    <row r="19642">
      <c r="A19642">
        <f>Input!A19642</f>
        <v/>
      </c>
      <c r="B19642">
        <f>IF(ISNUMBER(Input!B19642),IF(AND(Input!B19642&gt;=20,Input!B19642&lt;=700),Input!B19642,""),"")</f>
        <v/>
      </c>
      <c r="C19642">
        <f>IF(B19642="","",INT(A19642))</f>
        <v/>
      </c>
      <c r="D19642">
        <f>IF(B19642="","",HOUR(A19642))</f>
        <v/>
      </c>
      <c r="E19642">
        <f>IF(B19642="","",IF(INPUT!$I$1="","",IF(C19642&lt;(INT(INPUT!$I$1)-INPUT!$I$2),"Off Meds",IF(C19642&lt;=(INT(INPUT!$I$1)+INPUT!$I$2),"Washout","On Meds"))))</f>
        <v/>
      </c>
      <c r="F19642">
        <f>IF(B19642="","",1.509*(LN(B19642)^1.084-5.381))</f>
        <v/>
      </c>
      <c r="G19642">
        <f>IF(F19642="","",IF(F19642&lt;0,10*F19642^2,0))</f>
        <v/>
      </c>
      <c r="H19642">
        <f>IF(F19642="","",IF(F19642&gt;0,10*F19642^2,0))</f>
        <v/>
      </c>
    </row>
    <row r="19643">
      <c r="A19643">
        <f>Input!A19643</f>
        <v/>
      </c>
      <c r="B19643">
        <f>IF(ISNUMBER(Input!B19643),IF(AND(Input!B19643&gt;=20,Input!B19643&lt;=700),Input!B19643,""),"")</f>
        <v/>
      </c>
      <c r="C19643">
        <f>IF(B19643="","",INT(A19643))</f>
        <v/>
      </c>
      <c r="D19643">
        <f>IF(B19643="","",HOUR(A19643))</f>
        <v/>
      </c>
      <c r="E19643">
        <f>IF(B19643="","",IF(INPUT!$I$1="","",IF(C19643&lt;(INT(INPUT!$I$1)-INPUT!$I$2),"Off Meds",IF(C19643&lt;=(INT(INPUT!$I$1)+INPUT!$I$2),"Washout","On Meds"))))</f>
        <v/>
      </c>
      <c r="F19643">
        <f>IF(B19643="","",1.509*(LN(B19643)^1.084-5.381))</f>
        <v/>
      </c>
      <c r="G19643">
        <f>IF(F19643="","",IF(F19643&lt;0,10*F19643^2,0))</f>
        <v/>
      </c>
      <c r="H19643">
        <f>IF(F19643="","",IF(F19643&gt;0,10*F19643^2,0))</f>
        <v/>
      </c>
    </row>
    <row r="19644">
      <c r="A19644">
        <f>Input!A19644</f>
        <v/>
      </c>
      <c r="B19644">
        <f>IF(ISNUMBER(Input!B19644),IF(AND(Input!B19644&gt;=20,Input!B19644&lt;=700),Input!B19644,""),"")</f>
        <v/>
      </c>
      <c r="C19644">
        <f>IF(B19644="","",INT(A19644))</f>
        <v/>
      </c>
      <c r="D19644">
        <f>IF(B19644="","",HOUR(A19644))</f>
        <v/>
      </c>
      <c r="E19644">
        <f>IF(B19644="","",IF(INPUT!$I$1="","",IF(C19644&lt;(INT(INPUT!$I$1)-INPUT!$I$2),"Off Meds",IF(C19644&lt;=(INT(INPUT!$I$1)+INPUT!$I$2),"Washout","On Meds"))))</f>
        <v/>
      </c>
      <c r="F19644">
        <f>IF(B19644="","",1.509*(LN(B19644)^1.084-5.381))</f>
        <v/>
      </c>
      <c r="G19644">
        <f>IF(F19644="","",IF(F19644&lt;0,10*F19644^2,0))</f>
        <v/>
      </c>
      <c r="H19644">
        <f>IF(F19644="","",IF(F19644&gt;0,10*F19644^2,0))</f>
        <v/>
      </c>
    </row>
    <row r="19645">
      <c r="A19645">
        <f>Input!A19645</f>
        <v/>
      </c>
      <c r="B19645">
        <f>IF(ISNUMBER(Input!B19645),IF(AND(Input!B19645&gt;=20,Input!B19645&lt;=700),Input!B19645,""),"")</f>
        <v/>
      </c>
      <c r="C19645">
        <f>IF(B19645="","",INT(A19645))</f>
        <v/>
      </c>
      <c r="D19645">
        <f>IF(B19645="","",HOUR(A19645))</f>
        <v/>
      </c>
      <c r="E19645">
        <f>IF(B19645="","",IF(INPUT!$I$1="","",IF(C19645&lt;(INT(INPUT!$I$1)-INPUT!$I$2),"Off Meds",IF(C19645&lt;=(INT(INPUT!$I$1)+INPUT!$I$2),"Washout","On Meds"))))</f>
        <v/>
      </c>
      <c r="F19645">
        <f>IF(B19645="","",1.509*(LN(B19645)^1.084-5.381))</f>
        <v/>
      </c>
      <c r="G19645">
        <f>IF(F19645="","",IF(F19645&lt;0,10*F19645^2,0))</f>
        <v/>
      </c>
      <c r="H19645">
        <f>IF(F19645="","",IF(F19645&gt;0,10*F19645^2,0))</f>
        <v/>
      </c>
    </row>
    <row r="19646">
      <c r="A19646">
        <f>Input!A19646</f>
        <v/>
      </c>
      <c r="B19646">
        <f>IF(ISNUMBER(Input!B19646),IF(AND(Input!B19646&gt;=20,Input!B19646&lt;=700),Input!B19646,""),"")</f>
        <v/>
      </c>
      <c r="C19646">
        <f>IF(B19646="","",INT(A19646))</f>
        <v/>
      </c>
      <c r="D19646">
        <f>IF(B19646="","",HOUR(A19646))</f>
        <v/>
      </c>
      <c r="E19646">
        <f>IF(B19646="","",IF(INPUT!$I$1="","",IF(C19646&lt;(INT(INPUT!$I$1)-INPUT!$I$2),"Off Meds",IF(C19646&lt;=(INT(INPUT!$I$1)+INPUT!$I$2),"Washout","On Meds"))))</f>
        <v/>
      </c>
      <c r="F19646">
        <f>IF(B19646="","",1.509*(LN(B19646)^1.084-5.381))</f>
        <v/>
      </c>
      <c r="G19646">
        <f>IF(F19646="","",IF(F19646&lt;0,10*F19646^2,0))</f>
        <v/>
      </c>
      <c r="H19646">
        <f>IF(F19646="","",IF(F19646&gt;0,10*F19646^2,0))</f>
        <v/>
      </c>
    </row>
    <row r="19647">
      <c r="A19647">
        <f>Input!A19647</f>
        <v/>
      </c>
      <c r="B19647">
        <f>IF(ISNUMBER(Input!B19647),IF(AND(Input!B19647&gt;=20,Input!B19647&lt;=700),Input!B19647,""),"")</f>
        <v/>
      </c>
      <c r="C19647">
        <f>IF(B19647="","",INT(A19647))</f>
        <v/>
      </c>
      <c r="D19647">
        <f>IF(B19647="","",HOUR(A19647))</f>
        <v/>
      </c>
      <c r="E19647">
        <f>IF(B19647="","",IF(INPUT!$I$1="","",IF(C19647&lt;(INT(INPUT!$I$1)-INPUT!$I$2),"Off Meds",IF(C19647&lt;=(INT(INPUT!$I$1)+INPUT!$I$2),"Washout","On Meds"))))</f>
        <v/>
      </c>
      <c r="F19647">
        <f>IF(B19647="","",1.509*(LN(B19647)^1.084-5.381))</f>
        <v/>
      </c>
      <c r="G19647">
        <f>IF(F19647="","",IF(F19647&lt;0,10*F19647^2,0))</f>
        <v/>
      </c>
      <c r="H19647">
        <f>IF(F19647="","",IF(F19647&gt;0,10*F19647^2,0))</f>
        <v/>
      </c>
    </row>
    <row r="19648">
      <c r="A19648">
        <f>Input!A19648</f>
        <v/>
      </c>
      <c r="B19648">
        <f>IF(ISNUMBER(Input!B19648),IF(AND(Input!B19648&gt;=20,Input!B19648&lt;=700),Input!B19648,""),"")</f>
        <v/>
      </c>
      <c r="C19648">
        <f>IF(B19648="","",INT(A19648))</f>
        <v/>
      </c>
      <c r="D19648">
        <f>IF(B19648="","",HOUR(A19648))</f>
        <v/>
      </c>
      <c r="E19648">
        <f>IF(B19648="","",IF(INPUT!$I$1="","",IF(C19648&lt;(INT(INPUT!$I$1)-INPUT!$I$2),"Off Meds",IF(C19648&lt;=(INT(INPUT!$I$1)+INPUT!$I$2),"Washout","On Meds"))))</f>
        <v/>
      </c>
      <c r="F19648">
        <f>IF(B19648="","",1.509*(LN(B19648)^1.084-5.381))</f>
        <v/>
      </c>
      <c r="G19648">
        <f>IF(F19648="","",IF(F19648&lt;0,10*F19648^2,0))</f>
        <v/>
      </c>
      <c r="H19648">
        <f>IF(F19648="","",IF(F19648&gt;0,10*F19648^2,0))</f>
        <v/>
      </c>
    </row>
    <row r="19649">
      <c r="A19649">
        <f>Input!A19649</f>
        <v/>
      </c>
      <c r="B19649">
        <f>IF(ISNUMBER(Input!B19649),IF(AND(Input!B19649&gt;=20,Input!B19649&lt;=700),Input!B19649,""),"")</f>
        <v/>
      </c>
      <c r="C19649">
        <f>IF(B19649="","",INT(A19649))</f>
        <v/>
      </c>
      <c r="D19649">
        <f>IF(B19649="","",HOUR(A19649))</f>
        <v/>
      </c>
      <c r="E19649">
        <f>IF(B19649="","",IF(INPUT!$I$1="","",IF(C19649&lt;(INT(INPUT!$I$1)-INPUT!$I$2),"Off Meds",IF(C19649&lt;=(INT(INPUT!$I$1)+INPUT!$I$2),"Washout","On Meds"))))</f>
        <v/>
      </c>
      <c r="F19649">
        <f>IF(B19649="","",1.509*(LN(B19649)^1.084-5.381))</f>
        <v/>
      </c>
      <c r="G19649">
        <f>IF(F19649="","",IF(F19649&lt;0,10*F19649^2,0))</f>
        <v/>
      </c>
      <c r="H19649">
        <f>IF(F19649="","",IF(F19649&gt;0,10*F19649^2,0))</f>
        <v/>
      </c>
    </row>
    <row r="19650">
      <c r="A19650">
        <f>Input!A19650</f>
        <v/>
      </c>
      <c r="B19650">
        <f>IF(ISNUMBER(Input!B19650),IF(AND(Input!B19650&gt;=20,Input!B19650&lt;=700),Input!B19650,""),"")</f>
        <v/>
      </c>
      <c r="C19650">
        <f>IF(B19650="","",INT(A19650))</f>
        <v/>
      </c>
      <c r="D19650">
        <f>IF(B19650="","",HOUR(A19650))</f>
        <v/>
      </c>
      <c r="E19650">
        <f>IF(B19650="","",IF(INPUT!$I$1="","",IF(C19650&lt;(INT(INPUT!$I$1)-INPUT!$I$2),"Off Meds",IF(C19650&lt;=(INT(INPUT!$I$1)+INPUT!$I$2),"Washout","On Meds"))))</f>
        <v/>
      </c>
      <c r="F19650">
        <f>IF(B19650="","",1.509*(LN(B19650)^1.084-5.381))</f>
        <v/>
      </c>
      <c r="G19650">
        <f>IF(F19650="","",IF(F19650&lt;0,10*F19650^2,0))</f>
        <v/>
      </c>
      <c r="H19650">
        <f>IF(F19650="","",IF(F19650&gt;0,10*F19650^2,0))</f>
        <v/>
      </c>
    </row>
    <row r="19651">
      <c r="A19651">
        <f>Input!A19651</f>
        <v/>
      </c>
      <c r="B19651">
        <f>IF(ISNUMBER(Input!B19651),IF(AND(Input!B19651&gt;=20,Input!B19651&lt;=700),Input!B19651,""),"")</f>
        <v/>
      </c>
      <c r="C19651">
        <f>IF(B19651="","",INT(A19651))</f>
        <v/>
      </c>
      <c r="D19651">
        <f>IF(B19651="","",HOUR(A19651))</f>
        <v/>
      </c>
      <c r="E19651">
        <f>IF(B19651="","",IF(INPUT!$I$1="","",IF(C19651&lt;(INT(INPUT!$I$1)-INPUT!$I$2),"Off Meds",IF(C19651&lt;=(INT(INPUT!$I$1)+INPUT!$I$2),"Washout","On Meds"))))</f>
        <v/>
      </c>
      <c r="F19651">
        <f>IF(B19651="","",1.509*(LN(B19651)^1.084-5.381))</f>
        <v/>
      </c>
      <c r="G19651">
        <f>IF(F19651="","",IF(F19651&lt;0,10*F19651^2,0))</f>
        <v/>
      </c>
      <c r="H19651">
        <f>IF(F19651="","",IF(F19651&gt;0,10*F19651^2,0))</f>
        <v/>
      </c>
    </row>
    <row r="19652">
      <c r="A19652">
        <f>Input!A19652</f>
        <v/>
      </c>
      <c r="B19652">
        <f>IF(ISNUMBER(Input!B19652),IF(AND(Input!B19652&gt;=20,Input!B19652&lt;=700),Input!B19652,""),"")</f>
        <v/>
      </c>
      <c r="C19652">
        <f>IF(B19652="","",INT(A19652))</f>
        <v/>
      </c>
      <c r="D19652">
        <f>IF(B19652="","",HOUR(A19652))</f>
        <v/>
      </c>
      <c r="E19652">
        <f>IF(B19652="","",IF(INPUT!$I$1="","",IF(C19652&lt;(INT(INPUT!$I$1)-INPUT!$I$2),"Off Meds",IF(C19652&lt;=(INT(INPUT!$I$1)+INPUT!$I$2),"Washout","On Meds"))))</f>
        <v/>
      </c>
      <c r="F19652">
        <f>IF(B19652="","",1.509*(LN(B19652)^1.084-5.381))</f>
        <v/>
      </c>
      <c r="G19652">
        <f>IF(F19652="","",IF(F19652&lt;0,10*F19652^2,0))</f>
        <v/>
      </c>
      <c r="H19652">
        <f>IF(F19652="","",IF(F19652&gt;0,10*F19652^2,0))</f>
        <v/>
      </c>
    </row>
    <row r="19653">
      <c r="A19653">
        <f>Input!A19653</f>
        <v/>
      </c>
      <c r="B19653">
        <f>IF(ISNUMBER(Input!B19653),IF(AND(Input!B19653&gt;=20,Input!B19653&lt;=700),Input!B19653,""),"")</f>
        <v/>
      </c>
      <c r="C19653">
        <f>IF(B19653="","",INT(A19653))</f>
        <v/>
      </c>
      <c r="D19653">
        <f>IF(B19653="","",HOUR(A19653))</f>
        <v/>
      </c>
      <c r="E19653">
        <f>IF(B19653="","",IF(INPUT!$I$1="","",IF(C19653&lt;(INT(INPUT!$I$1)-INPUT!$I$2),"Off Meds",IF(C19653&lt;=(INT(INPUT!$I$1)+INPUT!$I$2),"Washout","On Meds"))))</f>
        <v/>
      </c>
      <c r="F19653">
        <f>IF(B19653="","",1.509*(LN(B19653)^1.084-5.381))</f>
        <v/>
      </c>
      <c r="G19653">
        <f>IF(F19653="","",IF(F19653&lt;0,10*F19653^2,0))</f>
        <v/>
      </c>
      <c r="H19653">
        <f>IF(F19653="","",IF(F19653&gt;0,10*F19653^2,0))</f>
        <v/>
      </c>
    </row>
    <row r="19654">
      <c r="A19654">
        <f>Input!A19654</f>
        <v/>
      </c>
      <c r="B19654">
        <f>IF(ISNUMBER(Input!B19654),IF(AND(Input!B19654&gt;=20,Input!B19654&lt;=700),Input!B19654,""),"")</f>
        <v/>
      </c>
      <c r="C19654">
        <f>IF(B19654="","",INT(A19654))</f>
        <v/>
      </c>
      <c r="D19654">
        <f>IF(B19654="","",HOUR(A19654))</f>
        <v/>
      </c>
      <c r="E19654">
        <f>IF(B19654="","",IF(INPUT!$I$1="","",IF(C19654&lt;(INT(INPUT!$I$1)-INPUT!$I$2),"Off Meds",IF(C19654&lt;=(INT(INPUT!$I$1)+INPUT!$I$2),"Washout","On Meds"))))</f>
        <v/>
      </c>
      <c r="F19654">
        <f>IF(B19654="","",1.509*(LN(B19654)^1.084-5.381))</f>
        <v/>
      </c>
      <c r="G19654">
        <f>IF(F19654="","",IF(F19654&lt;0,10*F19654^2,0))</f>
        <v/>
      </c>
      <c r="H19654">
        <f>IF(F19654="","",IF(F19654&gt;0,10*F19654^2,0))</f>
        <v/>
      </c>
    </row>
    <row r="19655">
      <c r="A19655">
        <f>Input!A19655</f>
        <v/>
      </c>
      <c r="B19655">
        <f>IF(ISNUMBER(Input!B19655),IF(AND(Input!B19655&gt;=20,Input!B19655&lt;=700),Input!B19655,""),"")</f>
        <v/>
      </c>
      <c r="C19655">
        <f>IF(B19655="","",INT(A19655))</f>
        <v/>
      </c>
      <c r="D19655">
        <f>IF(B19655="","",HOUR(A19655))</f>
        <v/>
      </c>
      <c r="E19655">
        <f>IF(B19655="","",IF(INPUT!$I$1="","",IF(C19655&lt;(INT(INPUT!$I$1)-INPUT!$I$2),"Off Meds",IF(C19655&lt;=(INT(INPUT!$I$1)+INPUT!$I$2),"Washout","On Meds"))))</f>
        <v/>
      </c>
      <c r="F19655">
        <f>IF(B19655="","",1.509*(LN(B19655)^1.084-5.381))</f>
        <v/>
      </c>
      <c r="G19655">
        <f>IF(F19655="","",IF(F19655&lt;0,10*F19655^2,0))</f>
        <v/>
      </c>
      <c r="H19655">
        <f>IF(F19655="","",IF(F19655&gt;0,10*F19655^2,0))</f>
        <v/>
      </c>
    </row>
    <row r="19656">
      <c r="A19656">
        <f>Input!A19656</f>
        <v/>
      </c>
      <c r="B19656">
        <f>IF(ISNUMBER(Input!B19656),IF(AND(Input!B19656&gt;=20,Input!B19656&lt;=700),Input!B19656,""),"")</f>
        <v/>
      </c>
      <c r="C19656">
        <f>IF(B19656="","",INT(A19656))</f>
        <v/>
      </c>
      <c r="D19656">
        <f>IF(B19656="","",HOUR(A19656))</f>
        <v/>
      </c>
      <c r="E19656">
        <f>IF(B19656="","",IF(INPUT!$I$1="","",IF(C19656&lt;(INT(INPUT!$I$1)-INPUT!$I$2),"Off Meds",IF(C19656&lt;=(INT(INPUT!$I$1)+INPUT!$I$2),"Washout","On Meds"))))</f>
        <v/>
      </c>
      <c r="F19656">
        <f>IF(B19656="","",1.509*(LN(B19656)^1.084-5.381))</f>
        <v/>
      </c>
      <c r="G19656">
        <f>IF(F19656="","",IF(F19656&lt;0,10*F19656^2,0))</f>
        <v/>
      </c>
      <c r="H19656">
        <f>IF(F19656="","",IF(F19656&gt;0,10*F19656^2,0))</f>
        <v/>
      </c>
    </row>
    <row r="19657">
      <c r="A19657">
        <f>Input!A19657</f>
        <v/>
      </c>
      <c r="B19657">
        <f>IF(ISNUMBER(Input!B19657),IF(AND(Input!B19657&gt;=20,Input!B19657&lt;=700),Input!B19657,""),"")</f>
        <v/>
      </c>
      <c r="C19657">
        <f>IF(B19657="","",INT(A19657))</f>
        <v/>
      </c>
      <c r="D19657">
        <f>IF(B19657="","",HOUR(A19657))</f>
        <v/>
      </c>
      <c r="E19657">
        <f>IF(B19657="","",IF(INPUT!$I$1="","",IF(C19657&lt;(INT(INPUT!$I$1)-INPUT!$I$2),"Off Meds",IF(C19657&lt;=(INT(INPUT!$I$1)+INPUT!$I$2),"Washout","On Meds"))))</f>
        <v/>
      </c>
      <c r="F19657">
        <f>IF(B19657="","",1.509*(LN(B19657)^1.084-5.381))</f>
        <v/>
      </c>
      <c r="G19657">
        <f>IF(F19657="","",IF(F19657&lt;0,10*F19657^2,0))</f>
        <v/>
      </c>
      <c r="H19657">
        <f>IF(F19657="","",IF(F19657&gt;0,10*F19657^2,0))</f>
        <v/>
      </c>
    </row>
    <row r="19658">
      <c r="A19658">
        <f>Input!A19658</f>
        <v/>
      </c>
      <c r="B19658">
        <f>IF(ISNUMBER(Input!B19658),IF(AND(Input!B19658&gt;=20,Input!B19658&lt;=700),Input!B19658,""),"")</f>
        <v/>
      </c>
      <c r="C19658">
        <f>IF(B19658="","",INT(A19658))</f>
        <v/>
      </c>
      <c r="D19658">
        <f>IF(B19658="","",HOUR(A19658))</f>
        <v/>
      </c>
      <c r="E19658">
        <f>IF(B19658="","",IF(INPUT!$I$1="","",IF(C19658&lt;(INT(INPUT!$I$1)-INPUT!$I$2),"Off Meds",IF(C19658&lt;=(INT(INPUT!$I$1)+INPUT!$I$2),"Washout","On Meds"))))</f>
        <v/>
      </c>
      <c r="F19658">
        <f>IF(B19658="","",1.509*(LN(B19658)^1.084-5.381))</f>
        <v/>
      </c>
      <c r="G19658">
        <f>IF(F19658="","",IF(F19658&lt;0,10*F19658^2,0))</f>
        <v/>
      </c>
      <c r="H19658">
        <f>IF(F19658="","",IF(F19658&gt;0,10*F19658^2,0))</f>
        <v/>
      </c>
    </row>
    <row r="19659">
      <c r="A19659">
        <f>Input!A19659</f>
        <v/>
      </c>
      <c r="B19659">
        <f>IF(ISNUMBER(Input!B19659),IF(AND(Input!B19659&gt;=20,Input!B19659&lt;=700),Input!B19659,""),"")</f>
        <v/>
      </c>
      <c r="C19659">
        <f>IF(B19659="","",INT(A19659))</f>
        <v/>
      </c>
      <c r="D19659">
        <f>IF(B19659="","",HOUR(A19659))</f>
        <v/>
      </c>
      <c r="E19659">
        <f>IF(B19659="","",IF(INPUT!$I$1="","",IF(C19659&lt;(INT(INPUT!$I$1)-INPUT!$I$2),"Off Meds",IF(C19659&lt;=(INT(INPUT!$I$1)+INPUT!$I$2),"Washout","On Meds"))))</f>
        <v/>
      </c>
      <c r="F19659">
        <f>IF(B19659="","",1.509*(LN(B19659)^1.084-5.381))</f>
        <v/>
      </c>
      <c r="G19659">
        <f>IF(F19659="","",IF(F19659&lt;0,10*F19659^2,0))</f>
        <v/>
      </c>
      <c r="H19659">
        <f>IF(F19659="","",IF(F19659&gt;0,10*F19659^2,0))</f>
        <v/>
      </c>
    </row>
    <row r="19660">
      <c r="A19660">
        <f>Input!A19660</f>
        <v/>
      </c>
      <c r="B19660">
        <f>IF(ISNUMBER(Input!B19660),IF(AND(Input!B19660&gt;=20,Input!B19660&lt;=700),Input!B19660,""),"")</f>
        <v/>
      </c>
      <c r="C19660">
        <f>IF(B19660="","",INT(A19660))</f>
        <v/>
      </c>
      <c r="D19660">
        <f>IF(B19660="","",HOUR(A19660))</f>
        <v/>
      </c>
      <c r="E19660">
        <f>IF(B19660="","",IF(INPUT!$I$1="","",IF(C19660&lt;(INT(INPUT!$I$1)-INPUT!$I$2),"Off Meds",IF(C19660&lt;=(INT(INPUT!$I$1)+INPUT!$I$2),"Washout","On Meds"))))</f>
        <v/>
      </c>
      <c r="F19660">
        <f>IF(B19660="","",1.509*(LN(B19660)^1.084-5.381))</f>
        <v/>
      </c>
      <c r="G19660">
        <f>IF(F19660="","",IF(F19660&lt;0,10*F19660^2,0))</f>
        <v/>
      </c>
      <c r="H19660">
        <f>IF(F19660="","",IF(F19660&gt;0,10*F19660^2,0))</f>
        <v/>
      </c>
    </row>
    <row r="19661">
      <c r="A19661">
        <f>Input!A19661</f>
        <v/>
      </c>
      <c r="B19661">
        <f>IF(ISNUMBER(Input!B19661),IF(AND(Input!B19661&gt;=20,Input!B19661&lt;=700),Input!B19661,""),"")</f>
        <v/>
      </c>
      <c r="C19661">
        <f>IF(B19661="","",INT(A19661))</f>
        <v/>
      </c>
      <c r="D19661">
        <f>IF(B19661="","",HOUR(A19661))</f>
        <v/>
      </c>
      <c r="E19661">
        <f>IF(B19661="","",IF(INPUT!$I$1="","",IF(C19661&lt;(INT(INPUT!$I$1)-INPUT!$I$2),"Off Meds",IF(C19661&lt;=(INT(INPUT!$I$1)+INPUT!$I$2),"Washout","On Meds"))))</f>
        <v/>
      </c>
      <c r="F19661">
        <f>IF(B19661="","",1.509*(LN(B19661)^1.084-5.381))</f>
        <v/>
      </c>
      <c r="G19661">
        <f>IF(F19661="","",IF(F19661&lt;0,10*F19661^2,0))</f>
        <v/>
      </c>
      <c r="H19661">
        <f>IF(F19661="","",IF(F19661&gt;0,10*F19661^2,0))</f>
        <v/>
      </c>
    </row>
    <row r="19662">
      <c r="A19662">
        <f>Input!A19662</f>
        <v/>
      </c>
      <c r="B19662">
        <f>IF(ISNUMBER(Input!B19662),IF(AND(Input!B19662&gt;=20,Input!B19662&lt;=700),Input!B19662,""),"")</f>
        <v/>
      </c>
      <c r="C19662">
        <f>IF(B19662="","",INT(A19662))</f>
        <v/>
      </c>
      <c r="D19662">
        <f>IF(B19662="","",HOUR(A19662))</f>
        <v/>
      </c>
      <c r="E19662">
        <f>IF(B19662="","",IF(INPUT!$I$1="","",IF(C19662&lt;(INT(INPUT!$I$1)-INPUT!$I$2),"Off Meds",IF(C19662&lt;=(INT(INPUT!$I$1)+INPUT!$I$2),"Washout","On Meds"))))</f>
        <v/>
      </c>
      <c r="F19662">
        <f>IF(B19662="","",1.509*(LN(B19662)^1.084-5.381))</f>
        <v/>
      </c>
      <c r="G19662">
        <f>IF(F19662="","",IF(F19662&lt;0,10*F19662^2,0))</f>
        <v/>
      </c>
      <c r="H19662">
        <f>IF(F19662="","",IF(F19662&gt;0,10*F19662^2,0))</f>
        <v/>
      </c>
    </row>
    <row r="19663">
      <c r="A19663">
        <f>Input!A19663</f>
        <v/>
      </c>
      <c r="B19663">
        <f>IF(ISNUMBER(Input!B19663),IF(AND(Input!B19663&gt;=20,Input!B19663&lt;=700),Input!B19663,""),"")</f>
        <v/>
      </c>
      <c r="C19663">
        <f>IF(B19663="","",INT(A19663))</f>
        <v/>
      </c>
      <c r="D19663">
        <f>IF(B19663="","",HOUR(A19663))</f>
        <v/>
      </c>
      <c r="E19663">
        <f>IF(B19663="","",IF(INPUT!$I$1="","",IF(C19663&lt;(INT(INPUT!$I$1)-INPUT!$I$2),"Off Meds",IF(C19663&lt;=(INT(INPUT!$I$1)+INPUT!$I$2),"Washout","On Meds"))))</f>
        <v/>
      </c>
      <c r="F19663">
        <f>IF(B19663="","",1.509*(LN(B19663)^1.084-5.381))</f>
        <v/>
      </c>
      <c r="G19663">
        <f>IF(F19663="","",IF(F19663&lt;0,10*F19663^2,0))</f>
        <v/>
      </c>
      <c r="H19663">
        <f>IF(F19663="","",IF(F19663&gt;0,10*F19663^2,0))</f>
        <v/>
      </c>
    </row>
    <row r="19664">
      <c r="A19664">
        <f>Input!A19664</f>
        <v/>
      </c>
      <c r="B19664">
        <f>IF(ISNUMBER(Input!B19664),IF(AND(Input!B19664&gt;=20,Input!B19664&lt;=700),Input!B19664,""),"")</f>
        <v/>
      </c>
      <c r="C19664">
        <f>IF(B19664="","",INT(A19664))</f>
        <v/>
      </c>
      <c r="D19664">
        <f>IF(B19664="","",HOUR(A19664))</f>
        <v/>
      </c>
      <c r="E19664">
        <f>IF(B19664="","",IF(INPUT!$I$1="","",IF(C19664&lt;(INT(INPUT!$I$1)-INPUT!$I$2),"Off Meds",IF(C19664&lt;=(INT(INPUT!$I$1)+INPUT!$I$2),"Washout","On Meds"))))</f>
        <v/>
      </c>
      <c r="F19664">
        <f>IF(B19664="","",1.509*(LN(B19664)^1.084-5.381))</f>
        <v/>
      </c>
      <c r="G19664">
        <f>IF(F19664="","",IF(F19664&lt;0,10*F19664^2,0))</f>
        <v/>
      </c>
      <c r="H19664">
        <f>IF(F19664="","",IF(F19664&gt;0,10*F19664^2,0))</f>
        <v/>
      </c>
    </row>
    <row r="19665">
      <c r="A19665">
        <f>Input!A19665</f>
        <v/>
      </c>
      <c r="B19665">
        <f>IF(ISNUMBER(Input!B19665),IF(AND(Input!B19665&gt;=20,Input!B19665&lt;=700),Input!B19665,""),"")</f>
        <v/>
      </c>
      <c r="C19665">
        <f>IF(B19665="","",INT(A19665))</f>
        <v/>
      </c>
      <c r="D19665">
        <f>IF(B19665="","",HOUR(A19665))</f>
        <v/>
      </c>
      <c r="E19665">
        <f>IF(B19665="","",IF(INPUT!$I$1="","",IF(C19665&lt;(INT(INPUT!$I$1)-INPUT!$I$2),"Off Meds",IF(C19665&lt;=(INT(INPUT!$I$1)+INPUT!$I$2),"Washout","On Meds"))))</f>
        <v/>
      </c>
      <c r="F19665">
        <f>IF(B19665="","",1.509*(LN(B19665)^1.084-5.381))</f>
        <v/>
      </c>
      <c r="G19665">
        <f>IF(F19665="","",IF(F19665&lt;0,10*F19665^2,0))</f>
        <v/>
      </c>
      <c r="H19665">
        <f>IF(F19665="","",IF(F19665&gt;0,10*F19665^2,0))</f>
        <v/>
      </c>
    </row>
    <row r="19666">
      <c r="A19666">
        <f>Input!A19666</f>
        <v/>
      </c>
      <c r="B19666">
        <f>IF(ISNUMBER(Input!B19666),IF(AND(Input!B19666&gt;=20,Input!B19666&lt;=700),Input!B19666,""),"")</f>
        <v/>
      </c>
      <c r="C19666">
        <f>IF(B19666="","",INT(A19666))</f>
        <v/>
      </c>
      <c r="D19666">
        <f>IF(B19666="","",HOUR(A19666))</f>
        <v/>
      </c>
      <c r="E19666">
        <f>IF(B19666="","",IF(INPUT!$I$1="","",IF(C19666&lt;(INT(INPUT!$I$1)-INPUT!$I$2),"Off Meds",IF(C19666&lt;=(INT(INPUT!$I$1)+INPUT!$I$2),"Washout","On Meds"))))</f>
        <v/>
      </c>
      <c r="F19666">
        <f>IF(B19666="","",1.509*(LN(B19666)^1.084-5.381))</f>
        <v/>
      </c>
      <c r="G19666">
        <f>IF(F19666="","",IF(F19666&lt;0,10*F19666^2,0))</f>
        <v/>
      </c>
      <c r="H19666">
        <f>IF(F19666="","",IF(F19666&gt;0,10*F19666^2,0))</f>
        <v/>
      </c>
    </row>
    <row r="19667">
      <c r="A19667">
        <f>Input!A19667</f>
        <v/>
      </c>
      <c r="B19667">
        <f>IF(ISNUMBER(Input!B19667),IF(AND(Input!B19667&gt;=20,Input!B19667&lt;=700),Input!B19667,""),"")</f>
        <v/>
      </c>
      <c r="C19667">
        <f>IF(B19667="","",INT(A19667))</f>
        <v/>
      </c>
      <c r="D19667">
        <f>IF(B19667="","",HOUR(A19667))</f>
        <v/>
      </c>
      <c r="E19667">
        <f>IF(B19667="","",IF(INPUT!$I$1="","",IF(C19667&lt;(INT(INPUT!$I$1)-INPUT!$I$2),"Off Meds",IF(C19667&lt;=(INT(INPUT!$I$1)+INPUT!$I$2),"Washout","On Meds"))))</f>
        <v/>
      </c>
      <c r="F19667">
        <f>IF(B19667="","",1.509*(LN(B19667)^1.084-5.381))</f>
        <v/>
      </c>
      <c r="G19667">
        <f>IF(F19667="","",IF(F19667&lt;0,10*F19667^2,0))</f>
        <v/>
      </c>
      <c r="H19667">
        <f>IF(F19667="","",IF(F19667&gt;0,10*F19667^2,0))</f>
        <v/>
      </c>
    </row>
    <row r="19668">
      <c r="A19668">
        <f>Input!A19668</f>
        <v/>
      </c>
      <c r="B19668">
        <f>IF(ISNUMBER(Input!B19668),IF(AND(Input!B19668&gt;=20,Input!B19668&lt;=700),Input!B19668,""),"")</f>
        <v/>
      </c>
      <c r="C19668">
        <f>IF(B19668="","",INT(A19668))</f>
        <v/>
      </c>
      <c r="D19668">
        <f>IF(B19668="","",HOUR(A19668))</f>
        <v/>
      </c>
      <c r="E19668">
        <f>IF(B19668="","",IF(INPUT!$I$1="","",IF(C19668&lt;(INT(INPUT!$I$1)-INPUT!$I$2),"Off Meds",IF(C19668&lt;=(INT(INPUT!$I$1)+INPUT!$I$2),"Washout","On Meds"))))</f>
        <v/>
      </c>
      <c r="F19668">
        <f>IF(B19668="","",1.509*(LN(B19668)^1.084-5.381))</f>
        <v/>
      </c>
      <c r="G19668">
        <f>IF(F19668="","",IF(F19668&lt;0,10*F19668^2,0))</f>
        <v/>
      </c>
      <c r="H19668">
        <f>IF(F19668="","",IF(F19668&gt;0,10*F19668^2,0))</f>
        <v/>
      </c>
    </row>
    <row r="19669">
      <c r="A19669">
        <f>Input!A19669</f>
        <v/>
      </c>
      <c r="B19669">
        <f>IF(ISNUMBER(Input!B19669),IF(AND(Input!B19669&gt;=20,Input!B19669&lt;=700),Input!B19669,""),"")</f>
        <v/>
      </c>
      <c r="C19669">
        <f>IF(B19669="","",INT(A19669))</f>
        <v/>
      </c>
      <c r="D19669">
        <f>IF(B19669="","",HOUR(A19669))</f>
        <v/>
      </c>
      <c r="E19669">
        <f>IF(B19669="","",IF(INPUT!$I$1="","",IF(C19669&lt;(INT(INPUT!$I$1)-INPUT!$I$2),"Off Meds",IF(C19669&lt;=(INT(INPUT!$I$1)+INPUT!$I$2),"Washout","On Meds"))))</f>
        <v/>
      </c>
      <c r="F19669">
        <f>IF(B19669="","",1.509*(LN(B19669)^1.084-5.381))</f>
        <v/>
      </c>
      <c r="G19669">
        <f>IF(F19669="","",IF(F19669&lt;0,10*F19669^2,0))</f>
        <v/>
      </c>
      <c r="H19669">
        <f>IF(F19669="","",IF(F19669&gt;0,10*F19669^2,0))</f>
        <v/>
      </c>
    </row>
    <row r="19670">
      <c r="A19670">
        <f>Input!A19670</f>
        <v/>
      </c>
      <c r="B19670">
        <f>IF(ISNUMBER(Input!B19670),IF(AND(Input!B19670&gt;=20,Input!B19670&lt;=700),Input!B19670,""),"")</f>
        <v/>
      </c>
      <c r="C19670">
        <f>IF(B19670="","",INT(A19670))</f>
        <v/>
      </c>
      <c r="D19670">
        <f>IF(B19670="","",HOUR(A19670))</f>
        <v/>
      </c>
      <c r="E19670">
        <f>IF(B19670="","",IF(INPUT!$I$1="","",IF(C19670&lt;(INT(INPUT!$I$1)-INPUT!$I$2),"Off Meds",IF(C19670&lt;=(INT(INPUT!$I$1)+INPUT!$I$2),"Washout","On Meds"))))</f>
        <v/>
      </c>
      <c r="F19670">
        <f>IF(B19670="","",1.509*(LN(B19670)^1.084-5.381))</f>
        <v/>
      </c>
      <c r="G19670">
        <f>IF(F19670="","",IF(F19670&lt;0,10*F19670^2,0))</f>
        <v/>
      </c>
      <c r="H19670">
        <f>IF(F19670="","",IF(F19670&gt;0,10*F19670^2,0))</f>
        <v/>
      </c>
    </row>
    <row r="19671">
      <c r="A19671">
        <f>Input!A19671</f>
        <v/>
      </c>
      <c r="B19671">
        <f>IF(ISNUMBER(Input!B19671),IF(AND(Input!B19671&gt;=20,Input!B19671&lt;=700),Input!B19671,""),"")</f>
        <v/>
      </c>
      <c r="C19671">
        <f>IF(B19671="","",INT(A19671))</f>
        <v/>
      </c>
      <c r="D19671">
        <f>IF(B19671="","",HOUR(A19671))</f>
        <v/>
      </c>
      <c r="E19671">
        <f>IF(B19671="","",IF(INPUT!$I$1="","",IF(C19671&lt;(INT(INPUT!$I$1)-INPUT!$I$2),"Off Meds",IF(C19671&lt;=(INT(INPUT!$I$1)+INPUT!$I$2),"Washout","On Meds"))))</f>
        <v/>
      </c>
      <c r="F19671">
        <f>IF(B19671="","",1.509*(LN(B19671)^1.084-5.381))</f>
        <v/>
      </c>
      <c r="G19671">
        <f>IF(F19671="","",IF(F19671&lt;0,10*F19671^2,0))</f>
        <v/>
      </c>
      <c r="H19671">
        <f>IF(F19671="","",IF(F19671&gt;0,10*F19671^2,0))</f>
        <v/>
      </c>
    </row>
    <row r="19672">
      <c r="A19672">
        <f>Input!A19672</f>
        <v/>
      </c>
      <c r="B19672">
        <f>IF(ISNUMBER(Input!B19672),IF(AND(Input!B19672&gt;=20,Input!B19672&lt;=700),Input!B19672,""),"")</f>
        <v/>
      </c>
      <c r="C19672">
        <f>IF(B19672="","",INT(A19672))</f>
        <v/>
      </c>
      <c r="D19672">
        <f>IF(B19672="","",HOUR(A19672))</f>
        <v/>
      </c>
      <c r="E19672">
        <f>IF(B19672="","",IF(INPUT!$I$1="","",IF(C19672&lt;(INT(INPUT!$I$1)-INPUT!$I$2),"Off Meds",IF(C19672&lt;=(INT(INPUT!$I$1)+INPUT!$I$2),"Washout","On Meds"))))</f>
        <v/>
      </c>
      <c r="F19672">
        <f>IF(B19672="","",1.509*(LN(B19672)^1.084-5.381))</f>
        <v/>
      </c>
      <c r="G19672">
        <f>IF(F19672="","",IF(F19672&lt;0,10*F19672^2,0))</f>
        <v/>
      </c>
      <c r="H19672">
        <f>IF(F19672="","",IF(F19672&gt;0,10*F19672^2,0))</f>
        <v/>
      </c>
    </row>
    <row r="19673">
      <c r="A19673">
        <f>Input!A19673</f>
        <v/>
      </c>
      <c r="B19673">
        <f>IF(ISNUMBER(Input!B19673),IF(AND(Input!B19673&gt;=20,Input!B19673&lt;=700),Input!B19673,""),"")</f>
        <v/>
      </c>
      <c r="C19673">
        <f>IF(B19673="","",INT(A19673))</f>
        <v/>
      </c>
      <c r="D19673">
        <f>IF(B19673="","",HOUR(A19673))</f>
        <v/>
      </c>
      <c r="E19673">
        <f>IF(B19673="","",IF(INPUT!$I$1="","",IF(C19673&lt;(INT(INPUT!$I$1)-INPUT!$I$2),"Off Meds",IF(C19673&lt;=(INT(INPUT!$I$1)+INPUT!$I$2),"Washout","On Meds"))))</f>
        <v/>
      </c>
      <c r="F19673">
        <f>IF(B19673="","",1.509*(LN(B19673)^1.084-5.381))</f>
        <v/>
      </c>
      <c r="G19673">
        <f>IF(F19673="","",IF(F19673&lt;0,10*F19673^2,0))</f>
        <v/>
      </c>
      <c r="H19673">
        <f>IF(F19673="","",IF(F19673&gt;0,10*F19673^2,0))</f>
        <v/>
      </c>
    </row>
    <row r="19674">
      <c r="A19674">
        <f>Input!A19674</f>
        <v/>
      </c>
      <c r="B19674">
        <f>IF(ISNUMBER(Input!B19674),IF(AND(Input!B19674&gt;=20,Input!B19674&lt;=700),Input!B19674,""),"")</f>
        <v/>
      </c>
      <c r="C19674">
        <f>IF(B19674="","",INT(A19674))</f>
        <v/>
      </c>
      <c r="D19674">
        <f>IF(B19674="","",HOUR(A19674))</f>
        <v/>
      </c>
      <c r="E19674">
        <f>IF(B19674="","",IF(INPUT!$I$1="","",IF(C19674&lt;(INT(INPUT!$I$1)-INPUT!$I$2),"Off Meds",IF(C19674&lt;=(INT(INPUT!$I$1)+INPUT!$I$2),"Washout","On Meds"))))</f>
        <v/>
      </c>
      <c r="F19674">
        <f>IF(B19674="","",1.509*(LN(B19674)^1.084-5.381))</f>
        <v/>
      </c>
      <c r="G19674">
        <f>IF(F19674="","",IF(F19674&lt;0,10*F19674^2,0))</f>
        <v/>
      </c>
      <c r="H19674">
        <f>IF(F19674="","",IF(F19674&gt;0,10*F19674^2,0))</f>
        <v/>
      </c>
    </row>
    <row r="19675">
      <c r="A19675">
        <f>Input!A19675</f>
        <v/>
      </c>
      <c r="B19675">
        <f>IF(ISNUMBER(Input!B19675),IF(AND(Input!B19675&gt;=20,Input!B19675&lt;=700),Input!B19675,""),"")</f>
        <v/>
      </c>
      <c r="C19675">
        <f>IF(B19675="","",INT(A19675))</f>
        <v/>
      </c>
      <c r="D19675">
        <f>IF(B19675="","",HOUR(A19675))</f>
        <v/>
      </c>
      <c r="E19675">
        <f>IF(B19675="","",IF(INPUT!$I$1="","",IF(C19675&lt;(INT(INPUT!$I$1)-INPUT!$I$2),"Off Meds",IF(C19675&lt;=(INT(INPUT!$I$1)+INPUT!$I$2),"Washout","On Meds"))))</f>
        <v/>
      </c>
      <c r="F19675">
        <f>IF(B19675="","",1.509*(LN(B19675)^1.084-5.381))</f>
        <v/>
      </c>
      <c r="G19675">
        <f>IF(F19675="","",IF(F19675&lt;0,10*F19675^2,0))</f>
        <v/>
      </c>
      <c r="H19675">
        <f>IF(F19675="","",IF(F19675&gt;0,10*F19675^2,0))</f>
        <v/>
      </c>
    </row>
    <row r="19676">
      <c r="A19676">
        <f>Input!A19676</f>
        <v/>
      </c>
      <c r="B19676">
        <f>IF(ISNUMBER(Input!B19676),IF(AND(Input!B19676&gt;=20,Input!B19676&lt;=700),Input!B19676,""),"")</f>
        <v/>
      </c>
      <c r="C19676">
        <f>IF(B19676="","",INT(A19676))</f>
        <v/>
      </c>
      <c r="D19676">
        <f>IF(B19676="","",HOUR(A19676))</f>
        <v/>
      </c>
      <c r="E19676">
        <f>IF(B19676="","",IF(INPUT!$I$1="","",IF(C19676&lt;(INT(INPUT!$I$1)-INPUT!$I$2),"Off Meds",IF(C19676&lt;=(INT(INPUT!$I$1)+INPUT!$I$2),"Washout","On Meds"))))</f>
        <v/>
      </c>
      <c r="F19676">
        <f>IF(B19676="","",1.509*(LN(B19676)^1.084-5.381))</f>
        <v/>
      </c>
      <c r="G19676">
        <f>IF(F19676="","",IF(F19676&lt;0,10*F19676^2,0))</f>
        <v/>
      </c>
      <c r="H19676">
        <f>IF(F19676="","",IF(F19676&gt;0,10*F19676^2,0))</f>
        <v/>
      </c>
    </row>
    <row r="19677">
      <c r="A19677">
        <f>Input!A19677</f>
        <v/>
      </c>
      <c r="B19677">
        <f>IF(ISNUMBER(Input!B19677),IF(AND(Input!B19677&gt;=20,Input!B19677&lt;=700),Input!B19677,""),"")</f>
        <v/>
      </c>
      <c r="C19677">
        <f>IF(B19677="","",INT(A19677))</f>
        <v/>
      </c>
      <c r="D19677">
        <f>IF(B19677="","",HOUR(A19677))</f>
        <v/>
      </c>
      <c r="E19677">
        <f>IF(B19677="","",IF(INPUT!$I$1="","",IF(C19677&lt;(INT(INPUT!$I$1)-INPUT!$I$2),"Off Meds",IF(C19677&lt;=(INT(INPUT!$I$1)+INPUT!$I$2),"Washout","On Meds"))))</f>
        <v/>
      </c>
      <c r="F19677">
        <f>IF(B19677="","",1.509*(LN(B19677)^1.084-5.381))</f>
        <v/>
      </c>
      <c r="G19677">
        <f>IF(F19677="","",IF(F19677&lt;0,10*F19677^2,0))</f>
        <v/>
      </c>
      <c r="H19677">
        <f>IF(F19677="","",IF(F19677&gt;0,10*F19677^2,0))</f>
        <v/>
      </c>
    </row>
    <row r="19678">
      <c r="A19678">
        <f>Input!A19678</f>
        <v/>
      </c>
      <c r="B19678">
        <f>IF(ISNUMBER(Input!B19678),IF(AND(Input!B19678&gt;=20,Input!B19678&lt;=700),Input!B19678,""),"")</f>
        <v/>
      </c>
      <c r="C19678">
        <f>IF(B19678="","",INT(A19678))</f>
        <v/>
      </c>
      <c r="D19678">
        <f>IF(B19678="","",HOUR(A19678))</f>
        <v/>
      </c>
      <c r="E19678">
        <f>IF(B19678="","",IF(INPUT!$I$1="","",IF(C19678&lt;(INT(INPUT!$I$1)-INPUT!$I$2),"Off Meds",IF(C19678&lt;=(INT(INPUT!$I$1)+INPUT!$I$2),"Washout","On Meds"))))</f>
        <v/>
      </c>
      <c r="F19678">
        <f>IF(B19678="","",1.509*(LN(B19678)^1.084-5.381))</f>
        <v/>
      </c>
      <c r="G19678">
        <f>IF(F19678="","",IF(F19678&lt;0,10*F19678^2,0))</f>
        <v/>
      </c>
      <c r="H19678">
        <f>IF(F19678="","",IF(F19678&gt;0,10*F19678^2,0))</f>
        <v/>
      </c>
    </row>
    <row r="19679">
      <c r="A19679">
        <f>Input!A19679</f>
        <v/>
      </c>
      <c r="B19679">
        <f>IF(ISNUMBER(Input!B19679),IF(AND(Input!B19679&gt;=20,Input!B19679&lt;=700),Input!B19679,""),"")</f>
        <v/>
      </c>
      <c r="C19679">
        <f>IF(B19679="","",INT(A19679))</f>
        <v/>
      </c>
      <c r="D19679">
        <f>IF(B19679="","",HOUR(A19679))</f>
        <v/>
      </c>
      <c r="E19679">
        <f>IF(B19679="","",IF(INPUT!$I$1="","",IF(C19679&lt;(INT(INPUT!$I$1)-INPUT!$I$2),"Off Meds",IF(C19679&lt;=(INT(INPUT!$I$1)+INPUT!$I$2),"Washout","On Meds"))))</f>
        <v/>
      </c>
      <c r="F19679">
        <f>IF(B19679="","",1.509*(LN(B19679)^1.084-5.381))</f>
        <v/>
      </c>
      <c r="G19679">
        <f>IF(F19679="","",IF(F19679&lt;0,10*F19679^2,0))</f>
        <v/>
      </c>
      <c r="H19679">
        <f>IF(F19679="","",IF(F19679&gt;0,10*F19679^2,0))</f>
        <v/>
      </c>
    </row>
    <row r="19680">
      <c r="A19680">
        <f>Input!A19680</f>
        <v/>
      </c>
      <c r="B19680">
        <f>IF(ISNUMBER(Input!B19680),IF(AND(Input!B19680&gt;=20,Input!B19680&lt;=700),Input!B19680,""),"")</f>
        <v/>
      </c>
      <c r="C19680">
        <f>IF(B19680="","",INT(A19680))</f>
        <v/>
      </c>
      <c r="D19680">
        <f>IF(B19680="","",HOUR(A19680))</f>
        <v/>
      </c>
      <c r="E19680">
        <f>IF(B19680="","",IF(INPUT!$I$1="","",IF(C19680&lt;(INT(INPUT!$I$1)-INPUT!$I$2),"Off Meds",IF(C19680&lt;=(INT(INPUT!$I$1)+INPUT!$I$2),"Washout","On Meds"))))</f>
        <v/>
      </c>
      <c r="F19680">
        <f>IF(B19680="","",1.509*(LN(B19680)^1.084-5.381))</f>
        <v/>
      </c>
      <c r="G19680">
        <f>IF(F19680="","",IF(F19680&lt;0,10*F19680^2,0))</f>
        <v/>
      </c>
      <c r="H19680">
        <f>IF(F19680="","",IF(F19680&gt;0,10*F19680^2,0))</f>
        <v/>
      </c>
    </row>
    <row r="19681">
      <c r="A19681">
        <f>Input!A19681</f>
        <v/>
      </c>
      <c r="B19681">
        <f>IF(ISNUMBER(Input!B19681),IF(AND(Input!B19681&gt;=20,Input!B19681&lt;=700),Input!B19681,""),"")</f>
        <v/>
      </c>
      <c r="C19681">
        <f>IF(B19681="","",INT(A19681))</f>
        <v/>
      </c>
      <c r="D19681">
        <f>IF(B19681="","",HOUR(A19681))</f>
        <v/>
      </c>
      <c r="E19681">
        <f>IF(B19681="","",IF(INPUT!$I$1="","",IF(C19681&lt;(INT(INPUT!$I$1)-INPUT!$I$2),"Off Meds",IF(C19681&lt;=(INT(INPUT!$I$1)+INPUT!$I$2),"Washout","On Meds"))))</f>
        <v/>
      </c>
      <c r="F19681">
        <f>IF(B19681="","",1.509*(LN(B19681)^1.084-5.381))</f>
        <v/>
      </c>
      <c r="G19681">
        <f>IF(F19681="","",IF(F19681&lt;0,10*F19681^2,0))</f>
        <v/>
      </c>
      <c r="H19681">
        <f>IF(F19681="","",IF(F19681&gt;0,10*F19681^2,0))</f>
        <v/>
      </c>
    </row>
    <row r="19682">
      <c r="A19682">
        <f>Input!A19682</f>
        <v/>
      </c>
      <c r="B19682">
        <f>IF(ISNUMBER(Input!B19682),IF(AND(Input!B19682&gt;=20,Input!B19682&lt;=700),Input!B19682,""),"")</f>
        <v/>
      </c>
      <c r="C19682">
        <f>IF(B19682="","",INT(A19682))</f>
        <v/>
      </c>
      <c r="D19682">
        <f>IF(B19682="","",HOUR(A19682))</f>
        <v/>
      </c>
      <c r="E19682">
        <f>IF(B19682="","",IF(INPUT!$I$1="","",IF(C19682&lt;(INT(INPUT!$I$1)-INPUT!$I$2),"Off Meds",IF(C19682&lt;=(INT(INPUT!$I$1)+INPUT!$I$2),"Washout","On Meds"))))</f>
        <v/>
      </c>
      <c r="F19682">
        <f>IF(B19682="","",1.509*(LN(B19682)^1.084-5.381))</f>
        <v/>
      </c>
      <c r="G19682">
        <f>IF(F19682="","",IF(F19682&lt;0,10*F19682^2,0))</f>
        <v/>
      </c>
      <c r="H19682">
        <f>IF(F19682="","",IF(F19682&gt;0,10*F19682^2,0))</f>
        <v/>
      </c>
    </row>
    <row r="19683">
      <c r="A19683">
        <f>Input!A19683</f>
        <v/>
      </c>
      <c r="B19683">
        <f>IF(ISNUMBER(Input!B19683),IF(AND(Input!B19683&gt;=20,Input!B19683&lt;=700),Input!B19683,""),"")</f>
        <v/>
      </c>
      <c r="C19683">
        <f>IF(B19683="","",INT(A19683))</f>
        <v/>
      </c>
      <c r="D19683">
        <f>IF(B19683="","",HOUR(A19683))</f>
        <v/>
      </c>
      <c r="E19683">
        <f>IF(B19683="","",IF(INPUT!$I$1="","",IF(C19683&lt;(INT(INPUT!$I$1)-INPUT!$I$2),"Off Meds",IF(C19683&lt;=(INT(INPUT!$I$1)+INPUT!$I$2),"Washout","On Meds"))))</f>
        <v/>
      </c>
      <c r="F19683">
        <f>IF(B19683="","",1.509*(LN(B19683)^1.084-5.381))</f>
        <v/>
      </c>
      <c r="G19683">
        <f>IF(F19683="","",IF(F19683&lt;0,10*F19683^2,0))</f>
        <v/>
      </c>
      <c r="H19683">
        <f>IF(F19683="","",IF(F19683&gt;0,10*F19683^2,0))</f>
        <v/>
      </c>
    </row>
    <row r="19684">
      <c r="A19684">
        <f>Input!A19684</f>
        <v/>
      </c>
      <c r="B19684">
        <f>IF(ISNUMBER(Input!B19684),IF(AND(Input!B19684&gt;=20,Input!B19684&lt;=700),Input!B19684,""),"")</f>
        <v/>
      </c>
      <c r="C19684">
        <f>IF(B19684="","",INT(A19684))</f>
        <v/>
      </c>
      <c r="D19684">
        <f>IF(B19684="","",HOUR(A19684))</f>
        <v/>
      </c>
      <c r="E19684">
        <f>IF(B19684="","",IF(INPUT!$I$1="","",IF(C19684&lt;(INT(INPUT!$I$1)-INPUT!$I$2),"Off Meds",IF(C19684&lt;=(INT(INPUT!$I$1)+INPUT!$I$2),"Washout","On Meds"))))</f>
        <v/>
      </c>
      <c r="F19684">
        <f>IF(B19684="","",1.509*(LN(B19684)^1.084-5.381))</f>
        <v/>
      </c>
      <c r="G19684">
        <f>IF(F19684="","",IF(F19684&lt;0,10*F19684^2,0))</f>
        <v/>
      </c>
      <c r="H19684">
        <f>IF(F19684="","",IF(F19684&gt;0,10*F19684^2,0))</f>
        <v/>
      </c>
    </row>
    <row r="19685">
      <c r="A19685">
        <f>Input!A19685</f>
        <v/>
      </c>
      <c r="B19685">
        <f>IF(ISNUMBER(Input!B19685),IF(AND(Input!B19685&gt;=20,Input!B19685&lt;=700),Input!B19685,""),"")</f>
        <v/>
      </c>
      <c r="C19685">
        <f>IF(B19685="","",INT(A19685))</f>
        <v/>
      </c>
      <c r="D19685">
        <f>IF(B19685="","",HOUR(A19685))</f>
        <v/>
      </c>
      <c r="E19685">
        <f>IF(B19685="","",IF(INPUT!$I$1="","",IF(C19685&lt;(INT(INPUT!$I$1)-INPUT!$I$2),"Off Meds",IF(C19685&lt;=(INT(INPUT!$I$1)+INPUT!$I$2),"Washout","On Meds"))))</f>
        <v/>
      </c>
      <c r="F19685">
        <f>IF(B19685="","",1.509*(LN(B19685)^1.084-5.381))</f>
        <v/>
      </c>
      <c r="G19685">
        <f>IF(F19685="","",IF(F19685&lt;0,10*F19685^2,0))</f>
        <v/>
      </c>
      <c r="H19685">
        <f>IF(F19685="","",IF(F19685&gt;0,10*F19685^2,0))</f>
        <v/>
      </c>
    </row>
    <row r="19686">
      <c r="A19686">
        <f>Input!A19686</f>
        <v/>
      </c>
      <c r="B19686">
        <f>IF(ISNUMBER(Input!B19686),IF(AND(Input!B19686&gt;=20,Input!B19686&lt;=700),Input!B19686,""),"")</f>
        <v/>
      </c>
      <c r="C19686">
        <f>IF(B19686="","",INT(A19686))</f>
        <v/>
      </c>
      <c r="D19686">
        <f>IF(B19686="","",HOUR(A19686))</f>
        <v/>
      </c>
      <c r="E19686">
        <f>IF(B19686="","",IF(INPUT!$I$1="","",IF(C19686&lt;(INT(INPUT!$I$1)-INPUT!$I$2),"Off Meds",IF(C19686&lt;=(INT(INPUT!$I$1)+INPUT!$I$2),"Washout","On Meds"))))</f>
        <v/>
      </c>
      <c r="F19686">
        <f>IF(B19686="","",1.509*(LN(B19686)^1.084-5.381))</f>
        <v/>
      </c>
      <c r="G19686">
        <f>IF(F19686="","",IF(F19686&lt;0,10*F19686^2,0))</f>
        <v/>
      </c>
      <c r="H19686">
        <f>IF(F19686="","",IF(F19686&gt;0,10*F19686^2,0))</f>
        <v/>
      </c>
    </row>
    <row r="19687">
      <c r="A19687">
        <f>Input!A19687</f>
        <v/>
      </c>
      <c r="B19687">
        <f>IF(ISNUMBER(Input!B19687),IF(AND(Input!B19687&gt;=20,Input!B19687&lt;=700),Input!B19687,""),"")</f>
        <v/>
      </c>
      <c r="C19687">
        <f>IF(B19687="","",INT(A19687))</f>
        <v/>
      </c>
      <c r="D19687">
        <f>IF(B19687="","",HOUR(A19687))</f>
        <v/>
      </c>
      <c r="E19687">
        <f>IF(B19687="","",IF(INPUT!$I$1="","",IF(C19687&lt;(INT(INPUT!$I$1)-INPUT!$I$2),"Off Meds",IF(C19687&lt;=(INT(INPUT!$I$1)+INPUT!$I$2),"Washout","On Meds"))))</f>
        <v/>
      </c>
      <c r="F19687">
        <f>IF(B19687="","",1.509*(LN(B19687)^1.084-5.381))</f>
        <v/>
      </c>
      <c r="G19687">
        <f>IF(F19687="","",IF(F19687&lt;0,10*F19687^2,0))</f>
        <v/>
      </c>
      <c r="H19687">
        <f>IF(F19687="","",IF(F19687&gt;0,10*F19687^2,0))</f>
        <v/>
      </c>
    </row>
    <row r="19688">
      <c r="A19688">
        <f>Input!A19688</f>
        <v/>
      </c>
      <c r="B19688">
        <f>IF(ISNUMBER(Input!B19688),IF(AND(Input!B19688&gt;=20,Input!B19688&lt;=700),Input!B19688,""),"")</f>
        <v/>
      </c>
      <c r="C19688">
        <f>IF(B19688="","",INT(A19688))</f>
        <v/>
      </c>
      <c r="D19688">
        <f>IF(B19688="","",HOUR(A19688))</f>
        <v/>
      </c>
      <c r="E19688">
        <f>IF(B19688="","",IF(INPUT!$I$1="","",IF(C19688&lt;(INT(INPUT!$I$1)-INPUT!$I$2),"Off Meds",IF(C19688&lt;=(INT(INPUT!$I$1)+INPUT!$I$2),"Washout","On Meds"))))</f>
        <v/>
      </c>
      <c r="F19688">
        <f>IF(B19688="","",1.509*(LN(B19688)^1.084-5.381))</f>
        <v/>
      </c>
      <c r="G19688">
        <f>IF(F19688="","",IF(F19688&lt;0,10*F19688^2,0))</f>
        <v/>
      </c>
      <c r="H19688">
        <f>IF(F19688="","",IF(F19688&gt;0,10*F19688^2,0))</f>
        <v/>
      </c>
    </row>
    <row r="19689">
      <c r="A19689">
        <f>Input!A19689</f>
        <v/>
      </c>
      <c r="B19689">
        <f>IF(ISNUMBER(Input!B19689),IF(AND(Input!B19689&gt;=20,Input!B19689&lt;=700),Input!B19689,""),"")</f>
        <v/>
      </c>
      <c r="C19689">
        <f>IF(B19689="","",INT(A19689))</f>
        <v/>
      </c>
      <c r="D19689">
        <f>IF(B19689="","",HOUR(A19689))</f>
        <v/>
      </c>
      <c r="E19689">
        <f>IF(B19689="","",IF(INPUT!$I$1="","",IF(C19689&lt;(INT(INPUT!$I$1)-INPUT!$I$2),"Off Meds",IF(C19689&lt;=(INT(INPUT!$I$1)+INPUT!$I$2),"Washout","On Meds"))))</f>
        <v/>
      </c>
      <c r="F19689">
        <f>IF(B19689="","",1.509*(LN(B19689)^1.084-5.381))</f>
        <v/>
      </c>
      <c r="G19689">
        <f>IF(F19689="","",IF(F19689&lt;0,10*F19689^2,0))</f>
        <v/>
      </c>
      <c r="H19689">
        <f>IF(F19689="","",IF(F19689&gt;0,10*F19689^2,0))</f>
        <v/>
      </c>
    </row>
    <row r="19690">
      <c r="A19690">
        <f>Input!A19690</f>
        <v/>
      </c>
      <c r="B19690">
        <f>IF(ISNUMBER(Input!B19690),IF(AND(Input!B19690&gt;=20,Input!B19690&lt;=700),Input!B19690,""),"")</f>
        <v/>
      </c>
      <c r="C19690">
        <f>IF(B19690="","",INT(A19690))</f>
        <v/>
      </c>
      <c r="D19690">
        <f>IF(B19690="","",HOUR(A19690))</f>
        <v/>
      </c>
      <c r="E19690">
        <f>IF(B19690="","",IF(INPUT!$I$1="","",IF(C19690&lt;(INT(INPUT!$I$1)-INPUT!$I$2),"Off Meds",IF(C19690&lt;=(INT(INPUT!$I$1)+INPUT!$I$2),"Washout","On Meds"))))</f>
        <v/>
      </c>
      <c r="F19690">
        <f>IF(B19690="","",1.509*(LN(B19690)^1.084-5.381))</f>
        <v/>
      </c>
      <c r="G19690">
        <f>IF(F19690="","",IF(F19690&lt;0,10*F19690^2,0))</f>
        <v/>
      </c>
      <c r="H19690">
        <f>IF(F19690="","",IF(F19690&gt;0,10*F19690^2,0))</f>
        <v/>
      </c>
    </row>
    <row r="19691">
      <c r="A19691">
        <f>Input!A19691</f>
        <v/>
      </c>
      <c r="B19691">
        <f>IF(ISNUMBER(Input!B19691),IF(AND(Input!B19691&gt;=20,Input!B19691&lt;=700),Input!B19691,""),"")</f>
        <v/>
      </c>
      <c r="C19691">
        <f>IF(B19691="","",INT(A19691))</f>
        <v/>
      </c>
      <c r="D19691">
        <f>IF(B19691="","",HOUR(A19691))</f>
        <v/>
      </c>
      <c r="E19691">
        <f>IF(B19691="","",IF(INPUT!$I$1="","",IF(C19691&lt;(INT(INPUT!$I$1)-INPUT!$I$2),"Off Meds",IF(C19691&lt;=(INT(INPUT!$I$1)+INPUT!$I$2),"Washout","On Meds"))))</f>
        <v/>
      </c>
      <c r="F19691">
        <f>IF(B19691="","",1.509*(LN(B19691)^1.084-5.381))</f>
        <v/>
      </c>
      <c r="G19691">
        <f>IF(F19691="","",IF(F19691&lt;0,10*F19691^2,0))</f>
        <v/>
      </c>
      <c r="H19691">
        <f>IF(F19691="","",IF(F19691&gt;0,10*F19691^2,0))</f>
        <v/>
      </c>
    </row>
    <row r="19692">
      <c r="A19692">
        <f>Input!A19692</f>
        <v/>
      </c>
      <c r="B19692">
        <f>IF(ISNUMBER(Input!B19692),IF(AND(Input!B19692&gt;=20,Input!B19692&lt;=700),Input!B19692,""),"")</f>
        <v/>
      </c>
      <c r="C19692">
        <f>IF(B19692="","",INT(A19692))</f>
        <v/>
      </c>
      <c r="D19692">
        <f>IF(B19692="","",HOUR(A19692))</f>
        <v/>
      </c>
      <c r="E19692">
        <f>IF(B19692="","",IF(INPUT!$I$1="","",IF(C19692&lt;(INT(INPUT!$I$1)-INPUT!$I$2),"Off Meds",IF(C19692&lt;=(INT(INPUT!$I$1)+INPUT!$I$2),"Washout","On Meds"))))</f>
        <v/>
      </c>
      <c r="F19692">
        <f>IF(B19692="","",1.509*(LN(B19692)^1.084-5.381))</f>
        <v/>
      </c>
      <c r="G19692">
        <f>IF(F19692="","",IF(F19692&lt;0,10*F19692^2,0))</f>
        <v/>
      </c>
      <c r="H19692">
        <f>IF(F19692="","",IF(F19692&gt;0,10*F19692^2,0))</f>
        <v/>
      </c>
    </row>
    <row r="19693">
      <c r="A19693">
        <f>Input!A19693</f>
        <v/>
      </c>
      <c r="B19693">
        <f>IF(ISNUMBER(Input!B19693),IF(AND(Input!B19693&gt;=20,Input!B19693&lt;=700),Input!B19693,""),"")</f>
        <v/>
      </c>
      <c r="C19693">
        <f>IF(B19693="","",INT(A19693))</f>
        <v/>
      </c>
      <c r="D19693">
        <f>IF(B19693="","",HOUR(A19693))</f>
        <v/>
      </c>
      <c r="E19693">
        <f>IF(B19693="","",IF(INPUT!$I$1="","",IF(C19693&lt;(INT(INPUT!$I$1)-INPUT!$I$2),"Off Meds",IF(C19693&lt;=(INT(INPUT!$I$1)+INPUT!$I$2),"Washout","On Meds"))))</f>
        <v/>
      </c>
      <c r="F19693">
        <f>IF(B19693="","",1.509*(LN(B19693)^1.084-5.381))</f>
        <v/>
      </c>
      <c r="G19693">
        <f>IF(F19693="","",IF(F19693&lt;0,10*F19693^2,0))</f>
        <v/>
      </c>
      <c r="H19693">
        <f>IF(F19693="","",IF(F19693&gt;0,10*F19693^2,0))</f>
        <v/>
      </c>
    </row>
    <row r="19694">
      <c r="A19694">
        <f>Input!A19694</f>
        <v/>
      </c>
      <c r="B19694">
        <f>IF(ISNUMBER(Input!B19694),IF(AND(Input!B19694&gt;=20,Input!B19694&lt;=700),Input!B19694,""),"")</f>
        <v/>
      </c>
      <c r="C19694">
        <f>IF(B19694="","",INT(A19694))</f>
        <v/>
      </c>
      <c r="D19694">
        <f>IF(B19694="","",HOUR(A19694))</f>
        <v/>
      </c>
      <c r="E19694">
        <f>IF(B19694="","",IF(INPUT!$I$1="","",IF(C19694&lt;(INT(INPUT!$I$1)-INPUT!$I$2),"Off Meds",IF(C19694&lt;=(INT(INPUT!$I$1)+INPUT!$I$2),"Washout","On Meds"))))</f>
        <v/>
      </c>
      <c r="F19694">
        <f>IF(B19694="","",1.509*(LN(B19694)^1.084-5.381))</f>
        <v/>
      </c>
      <c r="G19694">
        <f>IF(F19694="","",IF(F19694&lt;0,10*F19694^2,0))</f>
        <v/>
      </c>
      <c r="H19694">
        <f>IF(F19694="","",IF(F19694&gt;0,10*F19694^2,0))</f>
        <v/>
      </c>
    </row>
    <row r="19695">
      <c r="A19695">
        <f>Input!A19695</f>
        <v/>
      </c>
      <c r="B19695">
        <f>IF(ISNUMBER(Input!B19695),IF(AND(Input!B19695&gt;=20,Input!B19695&lt;=700),Input!B19695,""),"")</f>
        <v/>
      </c>
      <c r="C19695">
        <f>IF(B19695="","",INT(A19695))</f>
        <v/>
      </c>
      <c r="D19695">
        <f>IF(B19695="","",HOUR(A19695))</f>
        <v/>
      </c>
      <c r="E19695">
        <f>IF(B19695="","",IF(INPUT!$I$1="","",IF(C19695&lt;(INT(INPUT!$I$1)-INPUT!$I$2),"Off Meds",IF(C19695&lt;=(INT(INPUT!$I$1)+INPUT!$I$2),"Washout","On Meds"))))</f>
        <v/>
      </c>
      <c r="F19695">
        <f>IF(B19695="","",1.509*(LN(B19695)^1.084-5.381))</f>
        <v/>
      </c>
      <c r="G19695">
        <f>IF(F19695="","",IF(F19695&lt;0,10*F19695^2,0))</f>
        <v/>
      </c>
      <c r="H19695">
        <f>IF(F19695="","",IF(F19695&gt;0,10*F19695^2,0))</f>
        <v/>
      </c>
    </row>
    <row r="19696">
      <c r="A19696">
        <f>Input!A19696</f>
        <v/>
      </c>
      <c r="B19696">
        <f>IF(ISNUMBER(Input!B19696),IF(AND(Input!B19696&gt;=20,Input!B19696&lt;=700),Input!B19696,""),"")</f>
        <v/>
      </c>
      <c r="C19696">
        <f>IF(B19696="","",INT(A19696))</f>
        <v/>
      </c>
      <c r="D19696">
        <f>IF(B19696="","",HOUR(A19696))</f>
        <v/>
      </c>
      <c r="E19696">
        <f>IF(B19696="","",IF(INPUT!$I$1="","",IF(C19696&lt;(INT(INPUT!$I$1)-INPUT!$I$2),"Off Meds",IF(C19696&lt;=(INT(INPUT!$I$1)+INPUT!$I$2),"Washout","On Meds"))))</f>
        <v/>
      </c>
      <c r="F19696">
        <f>IF(B19696="","",1.509*(LN(B19696)^1.084-5.381))</f>
        <v/>
      </c>
      <c r="G19696">
        <f>IF(F19696="","",IF(F19696&lt;0,10*F19696^2,0))</f>
        <v/>
      </c>
      <c r="H19696">
        <f>IF(F19696="","",IF(F19696&gt;0,10*F19696^2,0))</f>
        <v/>
      </c>
    </row>
    <row r="19697">
      <c r="A19697">
        <f>Input!A19697</f>
        <v/>
      </c>
      <c r="B19697">
        <f>IF(ISNUMBER(Input!B19697),IF(AND(Input!B19697&gt;=20,Input!B19697&lt;=700),Input!B19697,""),"")</f>
        <v/>
      </c>
      <c r="C19697">
        <f>IF(B19697="","",INT(A19697))</f>
        <v/>
      </c>
      <c r="D19697">
        <f>IF(B19697="","",HOUR(A19697))</f>
        <v/>
      </c>
      <c r="E19697">
        <f>IF(B19697="","",IF(INPUT!$I$1="","",IF(C19697&lt;(INT(INPUT!$I$1)-INPUT!$I$2),"Off Meds",IF(C19697&lt;=(INT(INPUT!$I$1)+INPUT!$I$2),"Washout","On Meds"))))</f>
        <v/>
      </c>
      <c r="F19697">
        <f>IF(B19697="","",1.509*(LN(B19697)^1.084-5.381))</f>
        <v/>
      </c>
      <c r="G19697">
        <f>IF(F19697="","",IF(F19697&lt;0,10*F19697^2,0))</f>
        <v/>
      </c>
      <c r="H19697">
        <f>IF(F19697="","",IF(F19697&gt;0,10*F19697^2,0))</f>
        <v/>
      </c>
    </row>
    <row r="19698">
      <c r="A19698">
        <f>Input!A19698</f>
        <v/>
      </c>
      <c r="B19698">
        <f>IF(ISNUMBER(Input!B19698),IF(AND(Input!B19698&gt;=20,Input!B19698&lt;=700),Input!B19698,""),"")</f>
        <v/>
      </c>
      <c r="C19698">
        <f>IF(B19698="","",INT(A19698))</f>
        <v/>
      </c>
      <c r="D19698">
        <f>IF(B19698="","",HOUR(A19698))</f>
        <v/>
      </c>
      <c r="E19698">
        <f>IF(B19698="","",IF(INPUT!$I$1="","",IF(C19698&lt;(INT(INPUT!$I$1)-INPUT!$I$2),"Off Meds",IF(C19698&lt;=(INT(INPUT!$I$1)+INPUT!$I$2),"Washout","On Meds"))))</f>
        <v/>
      </c>
      <c r="F19698">
        <f>IF(B19698="","",1.509*(LN(B19698)^1.084-5.381))</f>
        <v/>
      </c>
      <c r="G19698">
        <f>IF(F19698="","",IF(F19698&lt;0,10*F19698^2,0))</f>
        <v/>
      </c>
      <c r="H19698">
        <f>IF(F19698="","",IF(F19698&gt;0,10*F19698^2,0))</f>
        <v/>
      </c>
    </row>
    <row r="19699">
      <c r="A19699">
        <f>Input!A19699</f>
        <v/>
      </c>
      <c r="B19699">
        <f>IF(ISNUMBER(Input!B19699),IF(AND(Input!B19699&gt;=20,Input!B19699&lt;=700),Input!B19699,""),"")</f>
        <v/>
      </c>
      <c r="C19699">
        <f>IF(B19699="","",INT(A19699))</f>
        <v/>
      </c>
      <c r="D19699">
        <f>IF(B19699="","",HOUR(A19699))</f>
        <v/>
      </c>
      <c r="E19699">
        <f>IF(B19699="","",IF(INPUT!$I$1="","",IF(C19699&lt;(INT(INPUT!$I$1)-INPUT!$I$2),"Off Meds",IF(C19699&lt;=(INT(INPUT!$I$1)+INPUT!$I$2),"Washout","On Meds"))))</f>
        <v/>
      </c>
      <c r="F19699">
        <f>IF(B19699="","",1.509*(LN(B19699)^1.084-5.381))</f>
        <v/>
      </c>
      <c r="G19699">
        <f>IF(F19699="","",IF(F19699&lt;0,10*F19699^2,0))</f>
        <v/>
      </c>
      <c r="H19699">
        <f>IF(F19699="","",IF(F19699&gt;0,10*F19699^2,0))</f>
        <v/>
      </c>
    </row>
    <row r="19700">
      <c r="A19700">
        <f>Input!A19700</f>
        <v/>
      </c>
      <c r="B19700">
        <f>IF(ISNUMBER(Input!B19700),IF(AND(Input!B19700&gt;=20,Input!B19700&lt;=700),Input!B19700,""),"")</f>
        <v/>
      </c>
      <c r="C19700">
        <f>IF(B19700="","",INT(A19700))</f>
        <v/>
      </c>
      <c r="D19700">
        <f>IF(B19700="","",HOUR(A19700))</f>
        <v/>
      </c>
      <c r="E19700">
        <f>IF(B19700="","",IF(INPUT!$I$1="","",IF(C19700&lt;(INT(INPUT!$I$1)-INPUT!$I$2),"Off Meds",IF(C19700&lt;=(INT(INPUT!$I$1)+INPUT!$I$2),"Washout","On Meds"))))</f>
        <v/>
      </c>
      <c r="F19700">
        <f>IF(B19700="","",1.509*(LN(B19700)^1.084-5.381))</f>
        <v/>
      </c>
      <c r="G19700">
        <f>IF(F19700="","",IF(F19700&lt;0,10*F19700^2,0))</f>
        <v/>
      </c>
      <c r="H19700">
        <f>IF(F19700="","",IF(F19700&gt;0,10*F19700^2,0))</f>
        <v/>
      </c>
    </row>
    <row r="19701">
      <c r="A19701">
        <f>Input!A19701</f>
        <v/>
      </c>
      <c r="B19701">
        <f>IF(ISNUMBER(Input!B19701),IF(AND(Input!B19701&gt;=20,Input!B19701&lt;=700),Input!B19701,""),"")</f>
        <v/>
      </c>
      <c r="C19701">
        <f>IF(B19701="","",INT(A19701))</f>
        <v/>
      </c>
      <c r="D19701">
        <f>IF(B19701="","",HOUR(A19701))</f>
        <v/>
      </c>
      <c r="E19701">
        <f>IF(B19701="","",IF(INPUT!$I$1="","",IF(C19701&lt;(INT(INPUT!$I$1)-INPUT!$I$2),"Off Meds",IF(C19701&lt;=(INT(INPUT!$I$1)+INPUT!$I$2),"Washout","On Meds"))))</f>
        <v/>
      </c>
      <c r="F19701">
        <f>IF(B19701="","",1.509*(LN(B19701)^1.084-5.381))</f>
        <v/>
      </c>
      <c r="G19701">
        <f>IF(F19701="","",IF(F19701&lt;0,10*F19701^2,0))</f>
        <v/>
      </c>
      <c r="H19701">
        <f>IF(F19701="","",IF(F19701&gt;0,10*F19701^2,0))</f>
        <v/>
      </c>
    </row>
    <row r="19702">
      <c r="A19702">
        <f>Input!A19702</f>
        <v/>
      </c>
      <c r="B19702">
        <f>IF(ISNUMBER(Input!B19702),IF(AND(Input!B19702&gt;=20,Input!B19702&lt;=700),Input!B19702,""),"")</f>
        <v/>
      </c>
      <c r="C19702">
        <f>IF(B19702="","",INT(A19702))</f>
        <v/>
      </c>
      <c r="D19702">
        <f>IF(B19702="","",HOUR(A19702))</f>
        <v/>
      </c>
      <c r="E19702">
        <f>IF(B19702="","",IF(INPUT!$I$1="","",IF(C19702&lt;(INT(INPUT!$I$1)-INPUT!$I$2),"Off Meds",IF(C19702&lt;=(INT(INPUT!$I$1)+INPUT!$I$2),"Washout","On Meds"))))</f>
        <v/>
      </c>
      <c r="F19702">
        <f>IF(B19702="","",1.509*(LN(B19702)^1.084-5.381))</f>
        <v/>
      </c>
      <c r="G19702">
        <f>IF(F19702="","",IF(F19702&lt;0,10*F19702^2,0))</f>
        <v/>
      </c>
      <c r="H19702">
        <f>IF(F19702="","",IF(F19702&gt;0,10*F19702^2,0))</f>
        <v/>
      </c>
    </row>
    <row r="19703">
      <c r="A19703">
        <f>Input!A19703</f>
        <v/>
      </c>
      <c r="B19703">
        <f>IF(ISNUMBER(Input!B19703),IF(AND(Input!B19703&gt;=20,Input!B19703&lt;=700),Input!B19703,""),"")</f>
        <v/>
      </c>
      <c r="C19703">
        <f>IF(B19703="","",INT(A19703))</f>
        <v/>
      </c>
      <c r="D19703">
        <f>IF(B19703="","",HOUR(A19703))</f>
        <v/>
      </c>
      <c r="E19703">
        <f>IF(B19703="","",IF(INPUT!$I$1="","",IF(C19703&lt;(INT(INPUT!$I$1)-INPUT!$I$2),"Off Meds",IF(C19703&lt;=(INT(INPUT!$I$1)+INPUT!$I$2),"Washout","On Meds"))))</f>
        <v/>
      </c>
      <c r="F19703">
        <f>IF(B19703="","",1.509*(LN(B19703)^1.084-5.381))</f>
        <v/>
      </c>
      <c r="G19703">
        <f>IF(F19703="","",IF(F19703&lt;0,10*F19703^2,0))</f>
        <v/>
      </c>
      <c r="H19703">
        <f>IF(F19703="","",IF(F19703&gt;0,10*F19703^2,0))</f>
        <v/>
      </c>
    </row>
    <row r="19704">
      <c r="A19704">
        <f>Input!A19704</f>
        <v/>
      </c>
      <c r="B19704">
        <f>IF(ISNUMBER(Input!B19704),IF(AND(Input!B19704&gt;=20,Input!B19704&lt;=700),Input!B19704,""),"")</f>
        <v/>
      </c>
      <c r="C19704">
        <f>IF(B19704="","",INT(A19704))</f>
        <v/>
      </c>
      <c r="D19704">
        <f>IF(B19704="","",HOUR(A19704))</f>
        <v/>
      </c>
      <c r="E19704">
        <f>IF(B19704="","",IF(INPUT!$I$1="","",IF(C19704&lt;(INT(INPUT!$I$1)-INPUT!$I$2),"Off Meds",IF(C19704&lt;=(INT(INPUT!$I$1)+INPUT!$I$2),"Washout","On Meds"))))</f>
        <v/>
      </c>
      <c r="F19704">
        <f>IF(B19704="","",1.509*(LN(B19704)^1.084-5.381))</f>
        <v/>
      </c>
      <c r="G19704">
        <f>IF(F19704="","",IF(F19704&lt;0,10*F19704^2,0))</f>
        <v/>
      </c>
      <c r="H19704">
        <f>IF(F19704="","",IF(F19704&gt;0,10*F19704^2,0))</f>
        <v/>
      </c>
    </row>
    <row r="19705">
      <c r="A19705">
        <f>Input!A19705</f>
        <v/>
      </c>
      <c r="B19705">
        <f>IF(ISNUMBER(Input!B19705),IF(AND(Input!B19705&gt;=20,Input!B19705&lt;=700),Input!B19705,""),"")</f>
        <v/>
      </c>
      <c r="C19705">
        <f>IF(B19705="","",INT(A19705))</f>
        <v/>
      </c>
      <c r="D19705">
        <f>IF(B19705="","",HOUR(A19705))</f>
        <v/>
      </c>
      <c r="E19705">
        <f>IF(B19705="","",IF(INPUT!$I$1="","",IF(C19705&lt;(INT(INPUT!$I$1)-INPUT!$I$2),"Off Meds",IF(C19705&lt;=(INT(INPUT!$I$1)+INPUT!$I$2),"Washout","On Meds"))))</f>
        <v/>
      </c>
      <c r="F19705">
        <f>IF(B19705="","",1.509*(LN(B19705)^1.084-5.381))</f>
        <v/>
      </c>
      <c r="G19705">
        <f>IF(F19705="","",IF(F19705&lt;0,10*F19705^2,0))</f>
        <v/>
      </c>
      <c r="H19705">
        <f>IF(F19705="","",IF(F19705&gt;0,10*F19705^2,0))</f>
        <v/>
      </c>
    </row>
    <row r="19706">
      <c r="A19706">
        <f>Input!A19706</f>
        <v/>
      </c>
      <c r="B19706">
        <f>IF(ISNUMBER(Input!B19706),IF(AND(Input!B19706&gt;=20,Input!B19706&lt;=700),Input!B19706,""),"")</f>
        <v/>
      </c>
      <c r="C19706">
        <f>IF(B19706="","",INT(A19706))</f>
        <v/>
      </c>
      <c r="D19706">
        <f>IF(B19706="","",HOUR(A19706))</f>
        <v/>
      </c>
      <c r="E19706">
        <f>IF(B19706="","",IF(INPUT!$I$1="","",IF(C19706&lt;(INT(INPUT!$I$1)-INPUT!$I$2),"Off Meds",IF(C19706&lt;=(INT(INPUT!$I$1)+INPUT!$I$2),"Washout","On Meds"))))</f>
        <v/>
      </c>
      <c r="F19706">
        <f>IF(B19706="","",1.509*(LN(B19706)^1.084-5.381))</f>
        <v/>
      </c>
      <c r="G19706">
        <f>IF(F19706="","",IF(F19706&lt;0,10*F19706^2,0))</f>
        <v/>
      </c>
      <c r="H19706">
        <f>IF(F19706="","",IF(F19706&gt;0,10*F19706^2,0))</f>
        <v/>
      </c>
    </row>
    <row r="19707">
      <c r="A19707">
        <f>Input!A19707</f>
        <v/>
      </c>
      <c r="B19707">
        <f>IF(ISNUMBER(Input!B19707),IF(AND(Input!B19707&gt;=20,Input!B19707&lt;=700),Input!B19707,""),"")</f>
        <v/>
      </c>
      <c r="C19707">
        <f>IF(B19707="","",INT(A19707))</f>
        <v/>
      </c>
      <c r="D19707">
        <f>IF(B19707="","",HOUR(A19707))</f>
        <v/>
      </c>
      <c r="E19707">
        <f>IF(B19707="","",IF(INPUT!$I$1="","",IF(C19707&lt;(INT(INPUT!$I$1)-INPUT!$I$2),"Off Meds",IF(C19707&lt;=(INT(INPUT!$I$1)+INPUT!$I$2),"Washout","On Meds"))))</f>
        <v/>
      </c>
      <c r="F19707">
        <f>IF(B19707="","",1.509*(LN(B19707)^1.084-5.381))</f>
        <v/>
      </c>
      <c r="G19707">
        <f>IF(F19707="","",IF(F19707&lt;0,10*F19707^2,0))</f>
        <v/>
      </c>
      <c r="H19707">
        <f>IF(F19707="","",IF(F19707&gt;0,10*F19707^2,0))</f>
        <v/>
      </c>
    </row>
    <row r="19708">
      <c r="A19708">
        <f>Input!A19708</f>
        <v/>
      </c>
      <c r="B19708">
        <f>IF(ISNUMBER(Input!B19708),IF(AND(Input!B19708&gt;=20,Input!B19708&lt;=700),Input!B19708,""),"")</f>
        <v/>
      </c>
      <c r="C19708">
        <f>IF(B19708="","",INT(A19708))</f>
        <v/>
      </c>
      <c r="D19708">
        <f>IF(B19708="","",HOUR(A19708))</f>
        <v/>
      </c>
      <c r="E19708">
        <f>IF(B19708="","",IF(INPUT!$I$1="","",IF(C19708&lt;(INT(INPUT!$I$1)-INPUT!$I$2),"Off Meds",IF(C19708&lt;=(INT(INPUT!$I$1)+INPUT!$I$2),"Washout","On Meds"))))</f>
        <v/>
      </c>
      <c r="F19708">
        <f>IF(B19708="","",1.509*(LN(B19708)^1.084-5.381))</f>
        <v/>
      </c>
      <c r="G19708">
        <f>IF(F19708="","",IF(F19708&lt;0,10*F19708^2,0))</f>
        <v/>
      </c>
      <c r="H19708">
        <f>IF(F19708="","",IF(F19708&gt;0,10*F19708^2,0))</f>
        <v/>
      </c>
    </row>
    <row r="19709">
      <c r="A19709">
        <f>Input!A19709</f>
        <v/>
      </c>
      <c r="B19709">
        <f>IF(ISNUMBER(Input!B19709),IF(AND(Input!B19709&gt;=20,Input!B19709&lt;=700),Input!B19709,""),"")</f>
        <v/>
      </c>
      <c r="C19709">
        <f>IF(B19709="","",INT(A19709))</f>
        <v/>
      </c>
      <c r="D19709">
        <f>IF(B19709="","",HOUR(A19709))</f>
        <v/>
      </c>
      <c r="E19709">
        <f>IF(B19709="","",IF(INPUT!$I$1="","",IF(C19709&lt;(INT(INPUT!$I$1)-INPUT!$I$2),"Off Meds",IF(C19709&lt;=(INT(INPUT!$I$1)+INPUT!$I$2),"Washout","On Meds"))))</f>
        <v/>
      </c>
      <c r="F19709">
        <f>IF(B19709="","",1.509*(LN(B19709)^1.084-5.381))</f>
        <v/>
      </c>
      <c r="G19709">
        <f>IF(F19709="","",IF(F19709&lt;0,10*F19709^2,0))</f>
        <v/>
      </c>
      <c r="H19709">
        <f>IF(F19709="","",IF(F19709&gt;0,10*F19709^2,0))</f>
        <v/>
      </c>
    </row>
    <row r="19710">
      <c r="A19710">
        <f>Input!A19710</f>
        <v/>
      </c>
      <c r="B19710">
        <f>IF(ISNUMBER(Input!B19710),IF(AND(Input!B19710&gt;=20,Input!B19710&lt;=700),Input!B19710,""),"")</f>
        <v/>
      </c>
      <c r="C19710">
        <f>IF(B19710="","",INT(A19710))</f>
        <v/>
      </c>
      <c r="D19710">
        <f>IF(B19710="","",HOUR(A19710))</f>
        <v/>
      </c>
      <c r="E19710">
        <f>IF(B19710="","",IF(INPUT!$I$1="","",IF(C19710&lt;(INT(INPUT!$I$1)-INPUT!$I$2),"Off Meds",IF(C19710&lt;=(INT(INPUT!$I$1)+INPUT!$I$2),"Washout","On Meds"))))</f>
        <v/>
      </c>
      <c r="F19710">
        <f>IF(B19710="","",1.509*(LN(B19710)^1.084-5.381))</f>
        <v/>
      </c>
      <c r="G19710">
        <f>IF(F19710="","",IF(F19710&lt;0,10*F19710^2,0))</f>
        <v/>
      </c>
      <c r="H19710">
        <f>IF(F19710="","",IF(F19710&gt;0,10*F19710^2,0))</f>
        <v/>
      </c>
    </row>
    <row r="19711">
      <c r="A19711">
        <f>Input!A19711</f>
        <v/>
      </c>
      <c r="B19711">
        <f>IF(ISNUMBER(Input!B19711),IF(AND(Input!B19711&gt;=20,Input!B19711&lt;=700),Input!B19711,""),"")</f>
        <v/>
      </c>
      <c r="C19711">
        <f>IF(B19711="","",INT(A19711))</f>
        <v/>
      </c>
      <c r="D19711">
        <f>IF(B19711="","",HOUR(A19711))</f>
        <v/>
      </c>
      <c r="E19711">
        <f>IF(B19711="","",IF(INPUT!$I$1="","",IF(C19711&lt;(INT(INPUT!$I$1)-INPUT!$I$2),"Off Meds",IF(C19711&lt;=(INT(INPUT!$I$1)+INPUT!$I$2),"Washout","On Meds"))))</f>
        <v/>
      </c>
      <c r="F19711">
        <f>IF(B19711="","",1.509*(LN(B19711)^1.084-5.381))</f>
        <v/>
      </c>
      <c r="G19711">
        <f>IF(F19711="","",IF(F19711&lt;0,10*F19711^2,0))</f>
        <v/>
      </c>
      <c r="H19711">
        <f>IF(F19711="","",IF(F19711&gt;0,10*F19711^2,0))</f>
        <v/>
      </c>
    </row>
    <row r="19712">
      <c r="A19712">
        <f>Input!A19712</f>
        <v/>
      </c>
      <c r="B19712">
        <f>IF(ISNUMBER(Input!B19712),IF(AND(Input!B19712&gt;=20,Input!B19712&lt;=700),Input!B19712,""),"")</f>
        <v/>
      </c>
      <c r="C19712">
        <f>IF(B19712="","",INT(A19712))</f>
        <v/>
      </c>
      <c r="D19712">
        <f>IF(B19712="","",HOUR(A19712))</f>
        <v/>
      </c>
      <c r="E19712">
        <f>IF(B19712="","",IF(INPUT!$I$1="","",IF(C19712&lt;(INT(INPUT!$I$1)-INPUT!$I$2),"Off Meds",IF(C19712&lt;=(INT(INPUT!$I$1)+INPUT!$I$2),"Washout","On Meds"))))</f>
        <v/>
      </c>
      <c r="F19712">
        <f>IF(B19712="","",1.509*(LN(B19712)^1.084-5.381))</f>
        <v/>
      </c>
      <c r="G19712">
        <f>IF(F19712="","",IF(F19712&lt;0,10*F19712^2,0))</f>
        <v/>
      </c>
      <c r="H19712">
        <f>IF(F19712="","",IF(F19712&gt;0,10*F19712^2,0))</f>
        <v/>
      </c>
    </row>
    <row r="19713">
      <c r="A19713">
        <f>Input!A19713</f>
        <v/>
      </c>
      <c r="B19713">
        <f>IF(ISNUMBER(Input!B19713),IF(AND(Input!B19713&gt;=20,Input!B19713&lt;=700),Input!B19713,""),"")</f>
        <v/>
      </c>
      <c r="C19713">
        <f>IF(B19713="","",INT(A19713))</f>
        <v/>
      </c>
      <c r="D19713">
        <f>IF(B19713="","",HOUR(A19713))</f>
        <v/>
      </c>
      <c r="E19713">
        <f>IF(B19713="","",IF(INPUT!$I$1="","",IF(C19713&lt;(INT(INPUT!$I$1)-INPUT!$I$2),"Off Meds",IF(C19713&lt;=(INT(INPUT!$I$1)+INPUT!$I$2),"Washout","On Meds"))))</f>
        <v/>
      </c>
      <c r="F19713">
        <f>IF(B19713="","",1.509*(LN(B19713)^1.084-5.381))</f>
        <v/>
      </c>
      <c r="G19713">
        <f>IF(F19713="","",IF(F19713&lt;0,10*F19713^2,0))</f>
        <v/>
      </c>
      <c r="H19713">
        <f>IF(F19713="","",IF(F19713&gt;0,10*F19713^2,0))</f>
        <v/>
      </c>
    </row>
    <row r="19714">
      <c r="A19714">
        <f>Input!A19714</f>
        <v/>
      </c>
      <c r="B19714">
        <f>IF(ISNUMBER(Input!B19714),IF(AND(Input!B19714&gt;=20,Input!B19714&lt;=700),Input!B19714,""),"")</f>
        <v/>
      </c>
      <c r="C19714">
        <f>IF(B19714="","",INT(A19714))</f>
        <v/>
      </c>
      <c r="D19714">
        <f>IF(B19714="","",HOUR(A19714))</f>
        <v/>
      </c>
      <c r="E19714">
        <f>IF(B19714="","",IF(INPUT!$I$1="","",IF(C19714&lt;(INT(INPUT!$I$1)-INPUT!$I$2),"Off Meds",IF(C19714&lt;=(INT(INPUT!$I$1)+INPUT!$I$2),"Washout","On Meds"))))</f>
        <v/>
      </c>
      <c r="F19714">
        <f>IF(B19714="","",1.509*(LN(B19714)^1.084-5.381))</f>
        <v/>
      </c>
      <c r="G19714">
        <f>IF(F19714="","",IF(F19714&lt;0,10*F19714^2,0))</f>
        <v/>
      </c>
      <c r="H19714">
        <f>IF(F19714="","",IF(F19714&gt;0,10*F19714^2,0))</f>
        <v/>
      </c>
    </row>
    <row r="19715">
      <c r="A19715">
        <f>Input!A19715</f>
        <v/>
      </c>
      <c r="B19715">
        <f>IF(ISNUMBER(Input!B19715),IF(AND(Input!B19715&gt;=20,Input!B19715&lt;=700),Input!B19715,""),"")</f>
        <v/>
      </c>
      <c r="C19715">
        <f>IF(B19715="","",INT(A19715))</f>
        <v/>
      </c>
      <c r="D19715">
        <f>IF(B19715="","",HOUR(A19715))</f>
        <v/>
      </c>
      <c r="E19715">
        <f>IF(B19715="","",IF(INPUT!$I$1="","",IF(C19715&lt;(INT(INPUT!$I$1)-INPUT!$I$2),"Off Meds",IF(C19715&lt;=(INT(INPUT!$I$1)+INPUT!$I$2),"Washout","On Meds"))))</f>
        <v/>
      </c>
      <c r="F19715">
        <f>IF(B19715="","",1.509*(LN(B19715)^1.084-5.381))</f>
        <v/>
      </c>
      <c r="G19715">
        <f>IF(F19715="","",IF(F19715&lt;0,10*F19715^2,0))</f>
        <v/>
      </c>
      <c r="H19715">
        <f>IF(F19715="","",IF(F19715&gt;0,10*F19715^2,0))</f>
        <v/>
      </c>
    </row>
    <row r="19716">
      <c r="A19716">
        <f>Input!A19716</f>
        <v/>
      </c>
      <c r="B19716">
        <f>IF(ISNUMBER(Input!B19716),IF(AND(Input!B19716&gt;=20,Input!B19716&lt;=700),Input!B19716,""),"")</f>
        <v/>
      </c>
      <c r="C19716">
        <f>IF(B19716="","",INT(A19716))</f>
        <v/>
      </c>
      <c r="D19716">
        <f>IF(B19716="","",HOUR(A19716))</f>
        <v/>
      </c>
      <c r="E19716">
        <f>IF(B19716="","",IF(INPUT!$I$1="","",IF(C19716&lt;(INT(INPUT!$I$1)-INPUT!$I$2),"Off Meds",IF(C19716&lt;=(INT(INPUT!$I$1)+INPUT!$I$2),"Washout","On Meds"))))</f>
        <v/>
      </c>
      <c r="F19716">
        <f>IF(B19716="","",1.509*(LN(B19716)^1.084-5.381))</f>
        <v/>
      </c>
      <c r="G19716">
        <f>IF(F19716="","",IF(F19716&lt;0,10*F19716^2,0))</f>
        <v/>
      </c>
      <c r="H19716">
        <f>IF(F19716="","",IF(F19716&gt;0,10*F19716^2,0))</f>
        <v/>
      </c>
    </row>
    <row r="19717">
      <c r="A19717">
        <f>Input!A19717</f>
        <v/>
      </c>
      <c r="B19717">
        <f>IF(ISNUMBER(Input!B19717),IF(AND(Input!B19717&gt;=20,Input!B19717&lt;=700),Input!B19717,""),"")</f>
        <v/>
      </c>
      <c r="C19717">
        <f>IF(B19717="","",INT(A19717))</f>
        <v/>
      </c>
      <c r="D19717">
        <f>IF(B19717="","",HOUR(A19717))</f>
        <v/>
      </c>
      <c r="E19717">
        <f>IF(B19717="","",IF(INPUT!$I$1="","",IF(C19717&lt;(INT(INPUT!$I$1)-INPUT!$I$2),"Off Meds",IF(C19717&lt;=(INT(INPUT!$I$1)+INPUT!$I$2),"Washout","On Meds"))))</f>
        <v/>
      </c>
      <c r="F19717">
        <f>IF(B19717="","",1.509*(LN(B19717)^1.084-5.381))</f>
        <v/>
      </c>
      <c r="G19717">
        <f>IF(F19717="","",IF(F19717&lt;0,10*F19717^2,0))</f>
        <v/>
      </c>
      <c r="H19717">
        <f>IF(F19717="","",IF(F19717&gt;0,10*F19717^2,0))</f>
        <v/>
      </c>
    </row>
    <row r="19718">
      <c r="A19718">
        <f>Input!A19718</f>
        <v/>
      </c>
      <c r="B19718">
        <f>IF(ISNUMBER(Input!B19718),IF(AND(Input!B19718&gt;=20,Input!B19718&lt;=700),Input!B19718,""),"")</f>
        <v/>
      </c>
      <c r="C19718">
        <f>IF(B19718="","",INT(A19718))</f>
        <v/>
      </c>
      <c r="D19718">
        <f>IF(B19718="","",HOUR(A19718))</f>
        <v/>
      </c>
      <c r="E19718">
        <f>IF(B19718="","",IF(INPUT!$I$1="","",IF(C19718&lt;(INT(INPUT!$I$1)-INPUT!$I$2),"Off Meds",IF(C19718&lt;=(INT(INPUT!$I$1)+INPUT!$I$2),"Washout","On Meds"))))</f>
        <v/>
      </c>
      <c r="F19718">
        <f>IF(B19718="","",1.509*(LN(B19718)^1.084-5.381))</f>
        <v/>
      </c>
      <c r="G19718">
        <f>IF(F19718="","",IF(F19718&lt;0,10*F19718^2,0))</f>
        <v/>
      </c>
      <c r="H19718">
        <f>IF(F19718="","",IF(F19718&gt;0,10*F19718^2,0))</f>
        <v/>
      </c>
    </row>
    <row r="19719">
      <c r="A19719">
        <f>Input!A19719</f>
        <v/>
      </c>
      <c r="B19719">
        <f>IF(ISNUMBER(Input!B19719),IF(AND(Input!B19719&gt;=20,Input!B19719&lt;=700),Input!B19719,""),"")</f>
        <v/>
      </c>
      <c r="C19719">
        <f>IF(B19719="","",INT(A19719))</f>
        <v/>
      </c>
      <c r="D19719">
        <f>IF(B19719="","",HOUR(A19719))</f>
        <v/>
      </c>
      <c r="E19719">
        <f>IF(B19719="","",IF(INPUT!$I$1="","",IF(C19719&lt;(INT(INPUT!$I$1)-INPUT!$I$2),"Off Meds",IF(C19719&lt;=(INT(INPUT!$I$1)+INPUT!$I$2),"Washout","On Meds"))))</f>
        <v/>
      </c>
      <c r="F19719">
        <f>IF(B19719="","",1.509*(LN(B19719)^1.084-5.381))</f>
        <v/>
      </c>
      <c r="G19719">
        <f>IF(F19719="","",IF(F19719&lt;0,10*F19719^2,0))</f>
        <v/>
      </c>
      <c r="H19719">
        <f>IF(F19719="","",IF(F19719&gt;0,10*F19719^2,0))</f>
        <v/>
      </c>
    </row>
    <row r="19720">
      <c r="A19720">
        <f>Input!A19720</f>
        <v/>
      </c>
      <c r="B19720">
        <f>IF(ISNUMBER(Input!B19720),IF(AND(Input!B19720&gt;=20,Input!B19720&lt;=700),Input!B19720,""),"")</f>
        <v/>
      </c>
      <c r="C19720">
        <f>IF(B19720="","",INT(A19720))</f>
        <v/>
      </c>
      <c r="D19720">
        <f>IF(B19720="","",HOUR(A19720))</f>
        <v/>
      </c>
      <c r="E19720">
        <f>IF(B19720="","",IF(INPUT!$I$1="","",IF(C19720&lt;(INT(INPUT!$I$1)-INPUT!$I$2),"Off Meds",IF(C19720&lt;=(INT(INPUT!$I$1)+INPUT!$I$2),"Washout","On Meds"))))</f>
        <v/>
      </c>
      <c r="F19720">
        <f>IF(B19720="","",1.509*(LN(B19720)^1.084-5.381))</f>
        <v/>
      </c>
      <c r="G19720">
        <f>IF(F19720="","",IF(F19720&lt;0,10*F19720^2,0))</f>
        <v/>
      </c>
      <c r="H19720">
        <f>IF(F19720="","",IF(F19720&gt;0,10*F19720^2,0))</f>
        <v/>
      </c>
    </row>
    <row r="19721">
      <c r="A19721">
        <f>Input!A19721</f>
        <v/>
      </c>
      <c r="B19721">
        <f>IF(ISNUMBER(Input!B19721),IF(AND(Input!B19721&gt;=20,Input!B19721&lt;=700),Input!B19721,""),"")</f>
        <v/>
      </c>
      <c r="C19721">
        <f>IF(B19721="","",INT(A19721))</f>
        <v/>
      </c>
      <c r="D19721">
        <f>IF(B19721="","",HOUR(A19721))</f>
        <v/>
      </c>
      <c r="E19721">
        <f>IF(B19721="","",IF(INPUT!$I$1="","",IF(C19721&lt;(INT(INPUT!$I$1)-INPUT!$I$2),"Off Meds",IF(C19721&lt;=(INT(INPUT!$I$1)+INPUT!$I$2),"Washout","On Meds"))))</f>
        <v/>
      </c>
      <c r="F19721">
        <f>IF(B19721="","",1.509*(LN(B19721)^1.084-5.381))</f>
        <v/>
      </c>
      <c r="G19721">
        <f>IF(F19721="","",IF(F19721&lt;0,10*F19721^2,0))</f>
        <v/>
      </c>
      <c r="H19721">
        <f>IF(F19721="","",IF(F19721&gt;0,10*F19721^2,0))</f>
        <v/>
      </c>
    </row>
    <row r="19722">
      <c r="A19722">
        <f>Input!A19722</f>
        <v/>
      </c>
      <c r="B19722">
        <f>IF(ISNUMBER(Input!B19722),IF(AND(Input!B19722&gt;=20,Input!B19722&lt;=700),Input!B19722,""),"")</f>
        <v/>
      </c>
      <c r="C19722">
        <f>IF(B19722="","",INT(A19722))</f>
        <v/>
      </c>
      <c r="D19722">
        <f>IF(B19722="","",HOUR(A19722))</f>
        <v/>
      </c>
      <c r="E19722">
        <f>IF(B19722="","",IF(INPUT!$I$1="","",IF(C19722&lt;(INT(INPUT!$I$1)-INPUT!$I$2),"Off Meds",IF(C19722&lt;=(INT(INPUT!$I$1)+INPUT!$I$2),"Washout","On Meds"))))</f>
        <v/>
      </c>
      <c r="F19722">
        <f>IF(B19722="","",1.509*(LN(B19722)^1.084-5.381))</f>
        <v/>
      </c>
      <c r="G19722">
        <f>IF(F19722="","",IF(F19722&lt;0,10*F19722^2,0))</f>
        <v/>
      </c>
      <c r="H19722">
        <f>IF(F19722="","",IF(F19722&gt;0,10*F19722^2,0))</f>
        <v/>
      </c>
    </row>
    <row r="19723">
      <c r="A19723">
        <f>Input!A19723</f>
        <v/>
      </c>
      <c r="B19723">
        <f>IF(ISNUMBER(Input!B19723),IF(AND(Input!B19723&gt;=20,Input!B19723&lt;=700),Input!B19723,""),"")</f>
        <v/>
      </c>
      <c r="C19723">
        <f>IF(B19723="","",INT(A19723))</f>
        <v/>
      </c>
      <c r="D19723">
        <f>IF(B19723="","",HOUR(A19723))</f>
        <v/>
      </c>
      <c r="E19723">
        <f>IF(B19723="","",IF(INPUT!$I$1="","",IF(C19723&lt;(INT(INPUT!$I$1)-INPUT!$I$2),"Off Meds",IF(C19723&lt;=(INT(INPUT!$I$1)+INPUT!$I$2),"Washout","On Meds"))))</f>
        <v/>
      </c>
      <c r="F19723">
        <f>IF(B19723="","",1.509*(LN(B19723)^1.084-5.381))</f>
        <v/>
      </c>
      <c r="G19723">
        <f>IF(F19723="","",IF(F19723&lt;0,10*F19723^2,0))</f>
        <v/>
      </c>
      <c r="H19723">
        <f>IF(F19723="","",IF(F19723&gt;0,10*F19723^2,0))</f>
        <v/>
      </c>
    </row>
    <row r="19724">
      <c r="A19724">
        <f>Input!A19724</f>
        <v/>
      </c>
      <c r="B19724">
        <f>IF(ISNUMBER(Input!B19724),IF(AND(Input!B19724&gt;=20,Input!B19724&lt;=700),Input!B19724,""),"")</f>
        <v/>
      </c>
      <c r="C19724">
        <f>IF(B19724="","",INT(A19724))</f>
        <v/>
      </c>
      <c r="D19724">
        <f>IF(B19724="","",HOUR(A19724))</f>
        <v/>
      </c>
      <c r="E19724">
        <f>IF(B19724="","",IF(INPUT!$I$1="","",IF(C19724&lt;(INT(INPUT!$I$1)-INPUT!$I$2),"Off Meds",IF(C19724&lt;=(INT(INPUT!$I$1)+INPUT!$I$2),"Washout","On Meds"))))</f>
        <v/>
      </c>
      <c r="F19724">
        <f>IF(B19724="","",1.509*(LN(B19724)^1.084-5.381))</f>
        <v/>
      </c>
      <c r="G19724">
        <f>IF(F19724="","",IF(F19724&lt;0,10*F19724^2,0))</f>
        <v/>
      </c>
      <c r="H19724">
        <f>IF(F19724="","",IF(F19724&gt;0,10*F19724^2,0))</f>
        <v/>
      </c>
    </row>
    <row r="19725">
      <c r="A19725">
        <f>Input!A19725</f>
        <v/>
      </c>
      <c r="B19725">
        <f>IF(ISNUMBER(Input!B19725),IF(AND(Input!B19725&gt;=20,Input!B19725&lt;=700),Input!B19725,""),"")</f>
        <v/>
      </c>
      <c r="C19725">
        <f>IF(B19725="","",INT(A19725))</f>
        <v/>
      </c>
      <c r="D19725">
        <f>IF(B19725="","",HOUR(A19725))</f>
        <v/>
      </c>
      <c r="E19725">
        <f>IF(B19725="","",IF(INPUT!$I$1="","",IF(C19725&lt;(INT(INPUT!$I$1)-INPUT!$I$2),"Off Meds",IF(C19725&lt;=(INT(INPUT!$I$1)+INPUT!$I$2),"Washout","On Meds"))))</f>
        <v/>
      </c>
      <c r="F19725">
        <f>IF(B19725="","",1.509*(LN(B19725)^1.084-5.381))</f>
        <v/>
      </c>
      <c r="G19725">
        <f>IF(F19725="","",IF(F19725&lt;0,10*F19725^2,0))</f>
        <v/>
      </c>
      <c r="H19725">
        <f>IF(F19725="","",IF(F19725&gt;0,10*F19725^2,0))</f>
        <v/>
      </c>
    </row>
    <row r="19726">
      <c r="A19726">
        <f>Input!A19726</f>
        <v/>
      </c>
      <c r="B19726">
        <f>IF(ISNUMBER(Input!B19726),IF(AND(Input!B19726&gt;=20,Input!B19726&lt;=700),Input!B19726,""),"")</f>
        <v/>
      </c>
      <c r="C19726">
        <f>IF(B19726="","",INT(A19726))</f>
        <v/>
      </c>
      <c r="D19726">
        <f>IF(B19726="","",HOUR(A19726))</f>
        <v/>
      </c>
      <c r="E19726">
        <f>IF(B19726="","",IF(INPUT!$I$1="","",IF(C19726&lt;(INT(INPUT!$I$1)-INPUT!$I$2),"Off Meds",IF(C19726&lt;=(INT(INPUT!$I$1)+INPUT!$I$2),"Washout","On Meds"))))</f>
        <v/>
      </c>
      <c r="F19726">
        <f>IF(B19726="","",1.509*(LN(B19726)^1.084-5.381))</f>
        <v/>
      </c>
      <c r="G19726">
        <f>IF(F19726="","",IF(F19726&lt;0,10*F19726^2,0))</f>
        <v/>
      </c>
      <c r="H19726">
        <f>IF(F19726="","",IF(F19726&gt;0,10*F19726^2,0))</f>
        <v/>
      </c>
    </row>
    <row r="19727">
      <c r="A19727">
        <f>Input!A19727</f>
        <v/>
      </c>
      <c r="B19727">
        <f>IF(ISNUMBER(Input!B19727),IF(AND(Input!B19727&gt;=20,Input!B19727&lt;=700),Input!B19727,""),"")</f>
        <v/>
      </c>
      <c r="C19727">
        <f>IF(B19727="","",INT(A19727))</f>
        <v/>
      </c>
      <c r="D19727">
        <f>IF(B19727="","",HOUR(A19727))</f>
        <v/>
      </c>
      <c r="E19727">
        <f>IF(B19727="","",IF(INPUT!$I$1="","",IF(C19727&lt;(INT(INPUT!$I$1)-INPUT!$I$2),"Off Meds",IF(C19727&lt;=(INT(INPUT!$I$1)+INPUT!$I$2),"Washout","On Meds"))))</f>
        <v/>
      </c>
      <c r="F19727">
        <f>IF(B19727="","",1.509*(LN(B19727)^1.084-5.381))</f>
        <v/>
      </c>
      <c r="G19727">
        <f>IF(F19727="","",IF(F19727&lt;0,10*F19727^2,0))</f>
        <v/>
      </c>
      <c r="H19727">
        <f>IF(F19727="","",IF(F19727&gt;0,10*F19727^2,0))</f>
        <v/>
      </c>
    </row>
    <row r="19728">
      <c r="A19728">
        <f>Input!A19728</f>
        <v/>
      </c>
      <c r="B19728">
        <f>IF(ISNUMBER(Input!B19728),IF(AND(Input!B19728&gt;=20,Input!B19728&lt;=700),Input!B19728,""),"")</f>
        <v/>
      </c>
      <c r="C19728">
        <f>IF(B19728="","",INT(A19728))</f>
        <v/>
      </c>
      <c r="D19728">
        <f>IF(B19728="","",HOUR(A19728))</f>
        <v/>
      </c>
      <c r="E19728">
        <f>IF(B19728="","",IF(INPUT!$I$1="","",IF(C19728&lt;(INT(INPUT!$I$1)-INPUT!$I$2),"Off Meds",IF(C19728&lt;=(INT(INPUT!$I$1)+INPUT!$I$2),"Washout","On Meds"))))</f>
        <v/>
      </c>
      <c r="F19728">
        <f>IF(B19728="","",1.509*(LN(B19728)^1.084-5.381))</f>
        <v/>
      </c>
      <c r="G19728">
        <f>IF(F19728="","",IF(F19728&lt;0,10*F19728^2,0))</f>
        <v/>
      </c>
      <c r="H19728">
        <f>IF(F19728="","",IF(F19728&gt;0,10*F19728^2,0))</f>
        <v/>
      </c>
    </row>
    <row r="19729">
      <c r="A19729">
        <f>Input!A19729</f>
        <v/>
      </c>
      <c r="B19729">
        <f>IF(ISNUMBER(Input!B19729),IF(AND(Input!B19729&gt;=20,Input!B19729&lt;=700),Input!B19729,""),"")</f>
        <v/>
      </c>
      <c r="C19729">
        <f>IF(B19729="","",INT(A19729))</f>
        <v/>
      </c>
      <c r="D19729">
        <f>IF(B19729="","",HOUR(A19729))</f>
        <v/>
      </c>
      <c r="E19729">
        <f>IF(B19729="","",IF(INPUT!$I$1="","",IF(C19729&lt;(INT(INPUT!$I$1)-INPUT!$I$2),"Off Meds",IF(C19729&lt;=(INT(INPUT!$I$1)+INPUT!$I$2),"Washout","On Meds"))))</f>
        <v/>
      </c>
      <c r="F19729">
        <f>IF(B19729="","",1.509*(LN(B19729)^1.084-5.381))</f>
        <v/>
      </c>
      <c r="G19729">
        <f>IF(F19729="","",IF(F19729&lt;0,10*F19729^2,0))</f>
        <v/>
      </c>
      <c r="H19729">
        <f>IF(F19729="","",IF(F19729&gt;0,10*F19729^2,0))</f>
        <v/>
      </c>
    </row>
    <row r="19730">
      <c r="A19730">
        <f>Input!A19730</f>
        <v/>
      </c>
      <c r="B19730">
        <f>IF(ISNUMBER(Input!B19730),IF(AND(Input!B19730&gt;=20,Input!B19730&lt;=700),Input!B19730,""),"")</f>
        <v/>
      </c>
      <c r="C19730">
        <f>IF(B19730="","",INT(A19730))</f>
        <v/>
      </c>
      <c r="D19730">
        <f>IF(B19730="","",HOUR(A19730))</f>
        <v/>
      </c>
      <c r="E19730">
        <f>IF(B19730="","",IF(INPUT!$I$1="","",IF(C19730&lt;(INT(INPUT!$I$1)-INPUT!$I$2),"Off Meds",IF(C19730&lt;=(INT(INPUT!$I$1)+INPUT!$I$2),"Washout","On Meds"))))</f>
        <v/>
      </c>
      <c r="F19730">
        <f>IF(B19730="","",1.509*(LN(B19730)^1.084-5.381))</f>
        <v/>
      </c>
      <c r="G19730">
        <f>IF(F19730="","",IF(F19730&lt;0,10*F19730^2,0))</f>
        <v/>
      </c>
      <c r="H19730">
        <f>IF(F19730="","",IF(F19730&gt;0,10*F19730^2,0))</f>
        <v/>
      </c>
    </row>
    <row r="19731">
      <c r="A19731">
        <f>Input!A19731</f>
        <v/>
      </c>
      <c r="B19731">
        <f>IF(ISNUMBER(Input!B19731),IF(AND(Input!B19731&gt;=20,Input!B19731&lt;=700),Input!B19731,""),"")</f>
        <v/>
      </c>
      <c r="C19731">
        <f>IF(B19731="","",INT(A19731))</f>
        <v/>
      </c>
      <c r="D19731">
        <f>IF(B19731="","",HOUR(A19731))</f>
        <v/>
      </c>
      <c r="E19731">
        <f>IF(B19731="","",IF(INPUT!$I$1="","",IF(C19731&lt;(INT(INPUT!$I$1)-INPUT!$I$2),"Off Meds",IF(C19731&lt;=(INT(INPUT!$I$1)+INPUT!$I$2),"Washout","On Meds"))))</f>
        <v/>
      </c>
      <c r="F19731">
        <f>IF(B19731="","",1.509*(LN(B19731)^1.084-5.381))</f>
        <v/>
      </c>
      <c r="G19731">
        <f>IF(F19731="","",IF(F19731&lt;0,10*F19731^2,0))</f>
        <v/>
      </c>
      <c r="H19731">
        <f>IF(F19731="","",IF(F19731&gt;0,10*F19731^2,0))</f>
        <v/>
      </c>
    </row>
    <row r="19732">
      <c r="A19732">
        <f>Input!A19732</f>
        <v/>
      </c>
      <c r="B19732">
        <f>IF(ISNUMBER(Input!B19732),IF(AND(Input!B19732&gt;=20,Input!B19732&lt;=700),Input!B19732,""),"")</f>
        <v/>
      </c>
      <c r="C19732">
        <f>IF(B19732="","",INT(A19732))</f>
        <v/>
      </c>
      <c r="D19732">
        <f>IF(B19732="","",HOUR(A19732))</f>
        <v/>
      </c>
      <c r="E19732">
        <f>IF(B19732="","",IF(INPUT!$I$1="","",IF(C19732&lt;(INT(INPUT!$I$1)-INPUT!$I$2),"Off Meds",IF(C19732&lt;=(INT(INPUT!$I$1)+INPUT!$I$2),"Washout","On Meds"))))</f>
        <v/>
      </c>
      <c r="F19732">
        <f>IF(B19732="","",1.509*(LN(B19732)^1.084-5.381))</f>
        <v/>
      </c>
      <c r="G19732">
        <f>IF(F19732="","",IF(F19732&lt;0,10*F19732^2,0))</f>
        <v/>
      </c>
      <c r="H19732">
        <f>IF(F19732="","",IF(F19732&gt;0,10*F19732^2,0))</f>
        <v/>
      </c>
    </row>
    <row r="19733">
      <c r="A19733">
        <f>Input!A19733</f>
        <v/>
      </c>
      <c r="B19733">
        <f>IF(ISNUMBER(Input!B19733),IF(AND(Input!B19733&gt;=20,Input!B19733&lt;=700),Input!B19733,""),"")</f>
        <v/>
      </c>
      <c r="C19733">
        <f>IF(B19733="","",INT(A19733))</f>
        <v/>
      </c>
      <c r="D19733">
        <f>IF(B19733="","",HOUR(A19733))</f>
        <v/>
      </c>
      <c r="E19733">
        <f>IF(B19733="","",IF(INPUT!$I$1="","",IF(C19733&lt;(INT(INPUT!$I$1)-INPUT!$I$2),"Off Meds",IF(C19733&lt;=(INT(INPUT!$I$1)+INPUT!$I$2),"Washout","On Meds"))))</f>
        <v/>
      </c>
      <c r="F19733">
        <f>IF(B19733="","",1.509*(LN(B19733)^1.084-5.381))</f>
        <v/>
      </c>
      <c r="G19733">
        <f>IF(F19733="","",IF(F19733&lt;0,10*F19733^2,0))</f>
        <v/>
      </c>
      <c r="H19733">
        <f>IF(F19733="","",IF(F19733&gt;0,10*F19733^2,0))</f>
        <v/>
      </c>
    </row>
    <row r="19734">
      <c r="A19734">
        <f>Input!A19734</f>
        <v/>
      </c>
      <c r="B19734">
        <f>IF(ISNUMBER(Input!B19734),IF(AND(Input!B19734&gt;=20,Input!B19734&lt;=700),Input!B19734,""),"")</f>
        <v/>
      </c>
      <c r="C19734">
        <f>IF(B19734="","",INT(A19734))</f>
        <v/>
      </c>
      <c r="D19734">
        <f>IF(B19734="","",HOUR(A19734))</f>
        <v/>
      </c>
      <c r="E19734">
        <f>IF(B19734="","",IF(INPUT!$I$1="","",IF(C19734&lt;(INT(INPUT!$I$1)-INPUT!$I$2),"Off Meds",IF(C19734&lt;=(INT(INPUT!$I$1)+INPUT!$I$2),"Washout","On Meds"))))</f>
        <v/>
      </c>
      <c r="F19734">
        <f>IF(B19734="","",1.509*(LN(B19734)^1.084-5.381))</f>
        <v/>
      </c>
      <c r="G19734">
        <f>IF(F19734="","",IF(F19734&lt;0,10*F19734^2,0))</f>
        <v/>
      </c>
      <c r="H19734">
        <f>IF(F19734="","",IF(F19734&gt;0,10*F19734^2,0))</f>
        <v/>
      </c>
    </row>
    <row r="19735">
      <c r="A19735">
        <f>Input!A19735</f>
        <v/>
      </c>
      <c r="B19735">
        <f>IF(ISNUMBER(Input!B19735),IF(AND(Input!B19735&gt;=20,Input!B19735&lt;=700),Input!B19735,""),"")</f>
        <v/>
      </c>
      <c r="C19735">
        <f>IF(B19735="","",INT(A19735))</f>
        <v/>
      </c>
      <c r="D19735">
        <f>IF(B19735="","",HOUR(A19735))</f>
        <v/>
      </c>
      <c r="E19735">
        <f>IF(B19735="","",IF(INPUT!$I$1="","",IF(C19735&lt;(INT(INPUT!$I$1)-INPUT!$I$2),"Off Meds",IF(C19735&lt;=(INT(INPUT!$I$1)+INPUT!$I$2),"Washout","On Meds"))))</f>
        <v/>
      </c>
      <c r="F19735">
        <f>IF(B19735="","",1.509*(LN(B19735)^1.084-5.381))</f>
        <v/>
      </c>
      <c r="G19735">
        <f>IF(F19735="","",IF(F19735&lt;0,10*F19735^2,0))</f>
        <v/>
      </c>
      <c r="H19735">
        <f>IF(F19735="","",IF(F19735&gt;0,10*F19735^2,0))</f>
        <v/>
      </c>
    </row>
    <row r="19736">
      <c r="A19736">
        <f>Input!A19736</f>
        <v/>
      </c>
      <c r="B19736">
        <f>IF(ISNUMBER(Input!B19736),IF(AND(Input!B19736&gt;=20,Input!B19736&lt;=700),Input!B19736,""),"")</f>
        <v/>
      </c>
      <c r="C19736">
        <f>IF(B19736="","",INT(A19736))</f>
        <v/>
      </c>
      <c r="D19736">
        <f>IF(B19736="","",HOUR(A19736))</f>
        <v/>
      </c>
      <c r="E19736">
        <f>IF(B19736="","",IF(INPUT!$I$1="","",IF(C19736&lt;(INT(INPUT!$I$1)-INPUT!$I$2),"Off Meds",IF(C19736&lt;=(INT(INPUT!$I$1)+INPUT!$I$2),"Washout","On Meds"))))</f>
        <v/>
      </c>
      <c r="F19736">
        <f>IF(B19736="","",1.509*(LN(B19736)^1.084-5.381))</f>
        <v/>
      </c>
      <c r="G19736">
        <f>IF(F19736="","",IF(F19736&lt;0,10*F19736^2,0))</f>
        <v/>
      </c>
      <c r="H19736">
        <f>IF(F19736="","",IF(F19736&gt;0,10*F19736^2,0))</f>
        <v/>
      </c>
    </row>
    <row r="19737">
      <c r="A19737">
        <f>Input!A19737</f>
        <v/>
      </c>
      <c r="B19737">
        <f>IF(ISNUMBER(Input!B19737),IF(AND(Input!B19737&gt;=20,Input!B19737&lt;=700),Input!B19737,""),"")</f>
        <v/>
      </c>
      <c r="C19737">
        <f>IF(B19737="","",INT(A19737))</f>
        <v/>
      </c>
      <c r="D19737">
        <f>IF(B19737="","",HOUR(A19737))</f>
        <v/>
      </c>
      <c r="E19737">
        <f>IF(B19737="","",IF(INPUT!$I$1="","",IF(C19737&lt;(INT(INPUT!$I$1)-INPUT!$I$2),"Off Meds",IF(C19737&lt;=(INT(INPUT!$I$1)+INPUT!$I$2),"Washout","On Meds"))))</f>
        <v/>
      </c>
      <c r="F19737">
        <f>IF(B19737="","",1.509*(LN(B19737)^1.084-5.381))</f>
        <v/>
      </c>
      <c r="G19737">
        <f>IF(F19737="","",IF(F19737&lt;0,10*F19737^2,0))</f>
        <v/>
      </c>
      <c r="H19737">
        <f>IF(F19737="","",IF(F19737&gt;0,10*F19737^2,0))</f>
        <v/>
      </c>
    </row>
    <row r="19738">
      <c r="A19738">
        <f>Input!A19738</f>
        <v/>
      </c>
      <c r="B19738">
        <f>IF(ISNUMBER(Input!B19738),IF(AND(Input!B19738&gt;=20,Input!B19738&lt;=700),Input!B19738,""),"")</f>
        <v/>
      </c>
      <c r="C19738">
        <f>IF(B19738="","",INT(A19738))</f>
        <v/>
      </c>
      <c r="D19738">
        <f>IF(B19738="","",HOUR(A19738))</f>
        <v/>
      </c>
      <c r="E19738">
        <f>IF(B19738="","",IF(INPUT!$I$1="","",IF(C19738&lt;(INT(INPUT!$I$1)-INPUT!$I$2),"Off Meds",IF(C19738&lt;=(INT(INPUT!$I$1)+INPUT!$I$2),"Washout","On Meds"))))</f>
        <v/>
      </c>
      <c r="F19738">
        <f>IF(B19738="","",1.509*(LN(B19738)^1.084-5.381))</f>
        <v/>
      </c>
      <c r="G19738">
        <f>IF(F19738="","",IF(F19738&lt;0,10*F19738^2,0))</f>
        <v/>
      </c>
      <c r="H19738">
        <f>IF(F19738="","",IF(F19738&gt;0,10*F19738^2,0))</f>
        <v/>
      </c>
    </row>
    <row r="19739">
      <c r="A19739">
        <f>Input!A19739</f>
        <v/>
      </c>
      <c r="B19739">
        <f>IF(ISNUMBER(Input!B19739),IF(AND(Input!B19739&gt;=20,Input!B19739&lt;=700),Input!B19739,""),"")</f>
        <v/>
      </c>
      <c r="C19739">
        <f>IF(B19739="","",INT(A19739))</f>
        <v/>
      </c>
      <c r="D19739">
        <f>IF(B19739="","",HOUR(A19739))</f>
        <v/>
      </c>
      <c r="E19739">
        <f>IF(B19739="","",IF(INPUT!$I$1="","",IF(C19739&lt;(INT(INPUT!$I$1)-INPUT!$I$2),"Off Meds",IF(C19739&lt;=(INT(INPUT!$I$1)+INPUT!$I$2),"Washout","On Meds"))))</f>
        <v/>
      </c>
      <c r="F19739">
        <f>IF(B19739="","",1.509*(LN(B19739)^1.084-5.381))</f>
        <v/>
      </c>
      <c r="G19739">
        <f>IF(F19739="","",IF(F19739&lt;0,10*F19739^2,0))</f>
        <v/>
      </c>
      <c r="H19739">
        <f>IF(F19739="","",IF(F19739&gt;0,10*F19739^2,0))</f>
        <v/>
      </c>
    </row>
    <row r="19740">
      <c r="A19740">
        <f>Input!A19740</f>
        <v/>
      </c>
      <c r="B19740">
        <f>IF(ISNUMBER(Input!B19740),IF(AND(Input!B19740&gt;=20,Input!B19740&lt;=700),Input!B19740,""),"")</f>
        <v/>
      </c>
      <c r="C19740">
        <f>IF(B19740="","",INT(A19740))</f>
        <v/>
      </c>
      <c r="D19740">
        <f>IF(B19740="","",HOUR(A19740))</f>
        <v/>
      </c>
      <c r="E19740">
        <f>IF(B19740="","",IF(INPUT!$I$1="","",IF(C19740&lt;(INT(INPUT!$I$1)-INPUT!$I$2),"Off Meds",IF(C19740&lt;=(INT(INPUT!$I$1)+INPUT!$I$2),"Washout","On Meds"))))</f>
        <v/>
      </c>
      <c r="F19740">
        <f>IF(B19740="","",1.509*(LN(B19740)^1.084-5.381))</f>
        <v/>
      </c>
      <c r="G19740">
        <f>IF(F19740="","",IF(F19740&lt;0,10*F19740^2,0))</f>
        <v/>
      </c>
      <c r="H19740">
        <f>IF(F19740="","",IF(F19740&gt;0,10*F19740^2,0))</f>
        <v/>
      </c>
    </row>
    <row r="19741">
      <c r="A19741">
        <f>Input!A19741</f>
        <v/>
      </c>
      <c r="B19741">
        <f>IF(ISNUMBER(Input!B19741),IF(AND(Input!B19741&gt;=20,Input!B19741&lt;=700),Input!B19741,""),"")</f>
        <v/>
      </c>
      <c r="C19741">
        <f>IF(B19741="","",INT(A19741))</f>
        <v/>
      </c>
      <c r="D19741">
        <f>IF(B19741="","",HOUR(A19741))</f>
        <v/>
      </c>
      <c r="E19741">
        <f>IF(B19741="","",IF(INPUT!$I$1="","",IF(C19741&lt;(INT(INPUT!$I$1)-INPUT!$I$2),"Off Meds",IF(C19741&lt;=(INT(INPUT!$I$1)+INPUT!$I$2),"Washout","On Meds"))))</f>
        <v/>
      </c>
      <c r="F19741">
        <f>IF(B19741="","",1.509*(LN(B19741)^1.084-5.381))</f>
        <v/>
      </c>
      <c r="G19741">
        <f>IF(F19741="","",IF(F19741&lt;0,10*F19741^2,0))</f>
        <v/>
      </c>
      <c r="H19741">
        <f>IF(F19741="","",IF(F19741&gt;0,10*F19741^2,0))</f>
        <v/>
      </c>
    </row>
    <row r="19742">
      <c r="A19742">
        <f>Input!A19742</f>
        <v/>
      </c>
      <c r="B19742">
        <f>IF(ISNUMBER(Input!B19742),IF(AND(Input!B19742&gt;=20,Input!B19742&lt;=700),Input!B19742,""),"")</f>
        <v/>
      </c>
      <c r="C19742">
        <f>IF(B19742="","",INT(A19742))</f>
        <v/>
      </c>
      <c r="D19742">
        <f>IF(B19742="","",HOUR(A19742))</f>
        <v/>
      </c>
      <c r="E19742">
        <f>IF(B19742="","",IF(INPUT!$I$1="","",IF(C19742&lt;(INT(INPUT!$I$1)-INPUT!$I$2),"Off Meds",IF(C19742&lt;=(INT(INPUT!$I$1)+INPUT!$I$2),"Washout","On Meds"))))</f>
        <v/>
      </c>
      <c r="F19742">
        <f>IF(B19742="","",1.509*(LN(B19742)^1.084-5.381))</f>
        <v/>
      </c>
      <c r="G19742">
        <f>IF(F19742="","",IF(F19742&lt;0,10*F19742^2,0))</f>
        <v/>
      </c>
      <c r="H19742">
        <f>IF(F19742="","",IF(F19742&gt;0,10*F19742^2,0))</f>
        <v/>
      </c>
    </row>
    <row r="19743">
      <c r="A19743">
        <f>Input!A19743</f>
        <v/>
      </c>
      <c r="B19743">
        <f>IF(ISNUMBER(Input!B19743),IF(AND(Input!B19743&gt;=20,Input!B19743&lt;=700),Input!B19743,""),"")</f>
        <v/>
      </c>
      <c r="C19743">
        <f>IF(B19743="","",INT(A19743))</f>
        <v/>
      </c>
      <c r="D19743">
        <f>IF(B19743="","",HOUR(A19743))</f>
        <v/>
      </c>
      <c r="E19743">
        <f>IF(B19743="","",IF(INPUT!$I$1="","",IF(C19743&lt;(INT(INPUT!$I$1)-INPUT!$I$2),"Off Meds",IF(C19743&lt;=(INT(INPUT!$I$1)+INPUT!$I$2),"Washout","On Meds"))))</f>
        <v/>
      </c>
      <c r="F19743">
        <f>IF(B19743="","",1.509*(LN(B19743)^1.084-5.381))</f>
        <v/>
      </c>
      <c r="G19743">
        <f>IF(F19743="","",IF(F19743&lt;0,10*F19743^2,0))</f>
        <v/>
      </c>
      <c r="H19743">
        <f>IF(F19743="","",IF(F19743&gt;0,10*F19743^2,0))</f>
        <v/>
      </c>
    </row>
    <row r="19744">
      <c r="A19744">
        <f>Input!A19744</f>
        <v/>
      </c>
      <c r="B19744">
        <f>IF(ISNUMBER(Input!B19744),IF(AND(Input!B19744&gt;=20,Input!B19744&lt;=700),Input!B19744,""),"")</f>
        <v/>
      </c>
      <c r="C19744">
        <f>IF(B19744="","",INT(A19744))</f>
        <v/>
      </c>
      <c r="D19744">
        <f>IF(B19744="","",HOUR(A19744))</f>
        <v/>
      </c>
      <c r="E19744">
        <f>IF(B19744="","",IF(INPUT!$I$1="","",IF(C19744&lt;(INT(INPUT!$I$1)-INPUT!$I$2),"Off Meds",IF(C19744&lt;=(INT(INPUT!$I$1)+INPUT!$I$2),"Washout","On Meds"))))</f>
        <v/>
      </c>
      <c r="F19744">
        <f>IF(B19744="","",1.509*(LN(B19744)^1.084-5.381))</f>
        <v/>
      </c>
      <c r="G19744">
        <f>IF(F19744="","",IF(F19744&lt;0,10*F19744^2,0))</f>
        <v/>
      </c>
      <c r="H19744">
        <f>IF(F19744="","",IF(F19744&gt;0,10*F19744^2,0))</f>
        <v/>
      </c>
    </row>
    <row r="19745">
      <c r="A19745">
        <f>Input!A19745</f>
        <v/>
      </c>
      <c r="B19745">
        <f>IF(ISNUMBER(Input!B19745),IF(AND(Input!B19745&gt;=20,Input!B19745&lt;=700),Input!B19745,""),"")</f>
        <v/>
      </c>
      <c r="C19745">
        <f>IF(B19745="","",INT(A19745))</f>
        <v/>
      </c>
      <c r="D19745">
        <f>IF(B19745="","",HOUR(A19745))</f>
        <v/>
      </c>
      <c r="E19745">
        <f>IF(B19745="","",IF(INPUT!$I$1="","",IF(C19745&lt;(INT(INPUT!$I$1)-INPUT!$I$2),"Off Meds",IF(C19745&lt;=(INT(INPUT!$I$1)+INPUT!$I$2),"Washout","On Meds"))))</f>
        <v/>
      </c>
      <c r="F19745">
        <f>IF(B19745="","",1.509*(LN(B19745)^1.084-5.381))</f>
        <v/>
      </c>
      <c r="G19745">
        <f>IF(F19745="","",IF(F19745&lt;0,10*F19745^2,0))</f>
        <v/>
      </c>
      <c r="H19745">
        <f>IF(F19745="","",IF(F19745&gt;0,10*F19745^2,0))</f>
        <v/>
      </c>
    </row>
    <row r="19746">
      <c r="A19746">
        <f>Input!A19746</f>
        <v/>
      </c>
      <c r="B19746">
        <f>IF(ISNUMBER(Input!B19746),IF(AND(Input!B19746&gt;=20,Input!B19746&lt;=700),Input!B19746,""),"")</f>
        <v/>
      </c>
      <c r="C19746">
        <f>IF(B19746="","",INT(A19746))</f>
        <v/>
      </c>
      <c r="D19746">
        <f>IF(B19746="","",HOUR(A19746))</f>
        <v/>
      </c>
      <c r="E19746">
        <f>IF(B19746="","",IF(INPUT!$I$1="","",IF(C19746&lt;(INT(INPUT!$I$1)-INPUT!$I$2),"Off Meds",IF(C19746&lt;=(INT(INPUT!$I$1)+INPUT!$I$2),"Washout","On Meds"))))</f>
        <v/>
      </c>
      <c r="F19746">
        <f>IF(B19746="","",1.509*(LN(B19746)^1.084-5.381))</f>
        <v/>
      </c>
      <c r="G19746">
        <f>IF(F19746="","",IF(F19746&lt;0,10*F19746^2,0))</f>
        <v/>
      </c>
      <c r="H19746">
        <f>IF(F19746="","",IF(F19746&gt;0,10*F19746^2,0))</f>
        <v/>
      </c>
    </row>
    <row r="19747">
      <c r="A19747">
        <f>Input!A19747</f>
        <v/>
      </c>
      <c r="B19747">
        <f>IF(ISNUMBER(Input!B19747),IF(AND(Input!B19747&gt;=20,Input!B19747&lt;=700),Input!B19747,""),"")</f>
        <v/>
      </c>
      <c r="C19747">
        <f>IF(B19747="","",INT(A19747))</f>
        <v/>
      </c>
      <c r="D19747">
        <f>IF(B19747="","",HOUR(A19747))</f>
        <v/>
      </c>
      <c r="E19747">
        <f>IF(B19747="","",IF(INPUT!$I$1="","",IF(C19747&lt;(INT(INPUT!$I$1)-INPUT!$I$2),"Off Meds",IF(C19747&lt;=(INT(INPUT!$I$1)+INPUT!$I$2),"Washout","On Meds"))))</f>
        <v/>
      </c>
      <c r="F19747">
        <f>IF(B19747="","",1.509*(LN(B19747)^1.084-5.381))</f>
        <v/>
      </c>
      <c r="G19747">
        <f>IF(F19747="","",IF(F19747&lt;0,10*F19747^2,0))</f>
        <v/>
      </c>
      <c r="H19747">
        <f>IF(F19747="","",IF(F19747&gt;0,10*F19747^2,0))</f>
        <v/>
      </c>
    </row>
    <row r="19748">
      <c r="A19748">
        <f>Input!A19748</f>
        <v/>
      </c>
      <c r="B19748">
        <f>IF(ISNUMBER(Input!B19748),IF(AND(Input!B19748&gt;=20,Input!B19748&lt;=700),Input!B19748,""),"")</f>
        <v/>
      </c>
      <c r="C19748">
        <f>IF(B19748="","",INT(A19748))</f>
        <v/>
      </c>
      <c r="D19748">
        <f>IF(B19748="","",HOUR(A19748))</f>
        <v/>
      </c>
      <c r="E19748">
        <f>IF(B19748="","",IF(INPUT!$I$1="","",IF(C19748&lt;(INT(INPUT!$I$1)-INPUT!$I$2),"Off Meds",IF(C19748&lt;=(INT(INPUT!$I$1)+INPUT!$I$2),"Washout","On Meds"))))</f>
        <v/>
      </c>
      <c r="F19748">
        <f>IF(B19748="","",1.509*(LN(B19748)^1.084-5.381))</f>
        <v/>
      </c>
      <c r="G19748">
        <f>IF(F19748="","",IF(F19748&lt;0,10*F19748^2,0))</f>
        <v/>
      </c>
      <c r="H19748">
        <f>IF(F19748="","",IF(F19748&gt;0,10*F19748^2,0))</f>
        <v/>
      </c>
    </row>
    <row r="19749">
      <c r="A19749">
        <f>Input!A19749</f>
        <v/>
      </c>
      <c r="B19749">
        <f>IF(ISNUMBER(Input!B19749),IF(AND(Input!B19749&gt;=20,Input!B19749&lt;=700),Input!B19749,""),"")</f>
        <v/>
      </c>
      <c r="C19749">
        <f>IF(B19749="","",INT(A19749))</f>
        <v/>
      </c>
      <c r="D19749">
        <f>IF(B19749="","",HOUR(A19749))</f>
        <v/>
      </c>
      <c r="E19749">
        <f>IF(B19749="","",IF(INPUT!$I$1="","",IF(C19749&lt;(INT(INPUT!$I$1)-INPUT!$I$2),"Off Meds",IF(C19749&lt;=(INT(INPUT!$I$1)+INPUT!$I$2),"Washout","On Meds"))))</f>
        <v/>
      </c>
      <c r="F19749">
        <f>IF(B19749="","",1.509*(LN(B19749)^1.084-5.381))</f>
        <v/>
      </c>
      <c r="G19749">
        <f>IF(F19749="","",IF(F19749&lt;0,10*F19749^2,0))</f>
        <v/>
      </c>
      <c r="H19749">
        <f>IF(F19749="","",IF(F19749&gt;0,10*F19749^2,0))</f>
        <v/>
      </c>
    </row>
    <row r="19750">
      <c r="A19750">
        <f>Input!A19750</f>
        <v/>
      </c>
      <c r="B19750">
        <f>IF(ISNUMBER(Input!B19750),IF(AND(Input!B19750&gt;=20,Input!B19750&lt;=700),Input!B19750,""),"")</f>
        <v/>
      </c>
      <c r="C19750">
        <f>IF(B19750="","",INT(A19750))</f>
        <v/>
      </c>
      <c r="D19750">
        <f>IF(B19750="","",HOUR(A19750))</f>
        <v/>
      </c>
      <c r="E19750">
        <f>IF(B19750="","",IF(INPUT!$I$1="","",IF(C19750&lt;(INT(INPUT!$I$1)-INPUT!$I$2),"Off Meds",IF(C19750&lt;=(INT(INPUT!$I$1)+INPUT!$I$2),"Washout","On Meds"))))</f>
        <v/>
      </c>
      <c r="F19750">
        <f>IF(B19750="","",1.509*(LN(B19750)^1.084-5.381))</f>
        <v/>
      </c>
      <c r="G19750">
        <f>IF(F19750="","",IF(F19750&lt;0,10*F19750^2,0))</f>
        <v/>
      </c>
      <c r="H19750">
        <f>IF(F19750="","",IF(F19750&gt;0,10*F19750^2,0))</f>
        <v/>
      </c>
    </row>
    <row r="19751">
      <c r="A19751">
        <f>Input!A19751</f>
        <v/>
      </c>
      <c r="B19751">
        <f>IF(ISNUMBER(Input!B19751),IF(AND(Input!B19751&gt;=20,Input!B19751&lt;=700),Input!B19751,""),"")</f>
        <v/>
      </c>
      <c r="C19751">
        <f>IF(B19751="","",INT(A19751))</f>
        <v/>
      </c>
      <c r="D19751">
        <f>IF(B19751="","",HOUR(A19751))</f>
        <v/>
      </c>
      <c r="E19751">
        <f>IF(B19751="","",IF(INPUT!$I$1="","",IF(C19751&lt;(INT(INPUT!$I$1)-INPUT!$I$2),"Off Meds",IF(C19751&lt;=(INT(INPUT!$I$1)+INPUT!$I$2),"Washout","On Meds"))))</f>
        <v/>
      </c>
      <c r="F19751">
        <f>IF(B19751="","",1.509*(LN(B19751)^1.084-5.381))</f>
        <v/>
      </c>
      <c r="G19751">
        <f>IF(F19751="","",IF(F19751&lt;0,10*F19751^2,0))</f>
        <v/>
      </c>
      <c r="H19751">
        <f>IF(F19751="","",IF(F19751&gt;0,10*F19751^2,0))</f>
        <v/>
      </c>
    </row>
    <row r="19752">
      <c r="A19752">
        <f>Input!A19752</f>
        <v/>
      </c>
      <c r="B19752">
        <f>IF(ISNUMBER(Input!B19752),IF(AND(Input!B19752&gt;=20,Input!B19752&lt;=700),Input!B19752,""),"")</f>
        <v/>
      </c>
      <c r="C19752">
        <f>IF(B19752="","",INT(A19752))</f>
        <v/>
      </c>
      <c r="D19752">
        <f>IF(B19752="","",HOUR(A19752))</f>
        <v/>
      </c>
      <c r="E19752">
        <f>IF(B19752="","",IF(INPUT!$I$1="","",IF(C19752&lt;(INT(INPUT!$I$1)-INPUT!$I$2),"Off Meds",IF(C19752&lt;=(INT(INPUT!$I$1)+INPUT!$I$2),"Washout","On Meds"))))</f>
        <v/>
      </c>
      <c r="F19752">
        <f>IF(B19752="","",1.509*(LN(B19752)^1.084-5.381))</f>
        <v/>
      </c>
      <c r="G19752">
        <f>IF(F19752="","",IF(F19752&lt;0,10*F19752^2,0))</f>
        <v/>
      </c>
      <c r="H19752">
        <f>IF(F19752="","",IF(F19752&gt;0,10*F19752^2,0))</f>
        <v/>
      </c>
    </row>
    <row r="19753">
      <c r="A19753">
        <f>Input!A19753</f>
        <v/>
      </c>
      <c r="B19753">
        <f>IF(ISNUMBER(Input!B19753),IF(AND(Input!B19753&gt;=20,Input!B19753&lt;=700),Input!B19753,""),"")</f>
        <v/>
      </c>
      <c r="C19753">
        <f>IF(B19753="","",INT(A19753))</f>
        <v/>
      </c>
      <c r="D19753">
        <f>IF(B19753="","",HOUR(A19753))</f>
        <v/>
      </c>
      <c r="E19753">
        <f>IF(B19753="","",IF(INPUT!$I$1="","",IF(C19753&lt;(INT(INPUT!$I$1)-INPUT!$I$2),"Off Meds",IF(C19753&lt;=(INT(INPUT!$I$1)+INPUT!$I$2),"Washout","On Meds"))))</f>
        <v/>
      </c>
      <c r="F19753">
        <f>IF(B19753="","",1.509*(LN(B19753)^1.084-5.381))</f>
        <v/>
      </c>
      <c r="G19753">
        <f>IF(F19753="","",IF(F19753&lt;0,10*F19753^2,0))</f>
        <v/>
      </c>
      <c r="H19753">
        <f>IF(F19753="","",IF(F19753&gt;0,10*F19753^2,0))</f>
        <v/>
      </c>
    </row>
    <row r="19754">
      <c r="A19754">
        <f>Input!A19754</f>
        <v/>
      </c>
      <c r="B19754">
        <f>IF(ISNUMBER(Input!B19754),IF(AND(Input!B19754&gt;=20,Input!B19754&lt;=700),Input!B19754,""),"")</f>
        <v/>
      </c>
      <c r="C19754">
        <f>IF(B19754="","",INT(A19754))</f>
        <v/>
      </c>
      <c r="D19754">
        <f>IF(B19754="","",HOUR(A19754))</f>
        <v/>
      </c>
      <c r="E19754">
        <f>IF(B19754="","",IF(INPUT!$I$1="","",IF(C19754&lt;(INT(INPUT!$I$1)-INPUT!$I$2),"Off Meds",IF(C19754&lt;=(INT(INPUT!$I$1)+INPUT!$I$2),"Washout","On Meds"))))</f>
        <v/>
      </c>
      <c r="F19754">
        <f>IF(B19754="","",1.509*(LN(B19754)^1.084-5.381))</f>
        <v/>
      </c>
      <c r="G19754">
        <f>IF(F19754="","",IF(F19754&lt;0,10*F19754^2,0))</f>
        <v/>
      </c>
      <c r="H19754">
        <f>IF(F19754="","",IF(F19754&gt;0,10*F19754^2,0))</f>
        <v/>
      </c>
    </row>
    <row r="19755">
      <c r="A19755">
        <f>Input!A19755</f>
        <v/>
      </c>
      <c r="B19755">
        <f>IF(ISNUMBER(Input!B19755),IF(AND(Input!B19755&gt;=20,Input!B19755&lt;=700),Input!B19755,""),"")</f>
        <v/>
      </c>
      <c r="C19755">
        <f>IF(B19755="","",INT(A19755))</f>
        <v/>
      </c>
      <c r="D19755">
        <f>IF(B19755="","",HOUR(A19755))</f>
        <v/>
      </c>
      <c r="E19755">
        <f>IF(B19755="","",IF(INPUT!$I$1="","",IF(C19755&lt;(INT(INPUT!$I$1)-INPUT!$I$2),"Off Meds",IF(C19755&lt;=(INT(INPUT!$I$1)+INPUT!$I$2),"Washout","On Meds"))))</f>
        <v/>
      </c>
      <c r="F19755">
        <f>IF(B19755="","",1.509*(LN(B19755)^1.084-5.381))</f>
        <v/>
      </c>
      <c r="G19755">
        <f>IF(F19755="","",IF(F19755&lt;0,10*F19755^2,0))</f>
        <v/>
      </c>
      <c r="H19755">
        <f>IF(F19755="","",IF(F19755&gt;0,10*F19755^2,0))</f>
        <v/>
      </c>
    </row>
    <row r="19756">
      <c r="A19756">
        <f>Input!A19756</f>
        <v/>
      </c>
      <c r="B19756">
        <f>IF(ISNUMBER(Input!B19756),IF(AND(Input!B19756&gt;=20,Input!B19756&lt;=700),Input!B19756,""),"")</f>
        <v/>
      </c>
      <c r="C19756">
        <f>IF(B19756="","",INT(A19756))</f>
        <v/>
      </c>
      <c r="D19756">
        <f>IF(B19756="","",HOUR(A19756))</f>
        <v/>
      </c>
      <c r="E19756">
        <f>IF(B19756="","",IF(INPUT!$I$1="","",IF(C19756&lt;(INT(INPUT!$I$1)-INPUT!$I$2),"Off Meds",IF(C19756&lt;=(INT(INPUT!$I$1)+INPUT!$I$2),"Washout","On Meds"))))</f>
        <v/>
      </c>
      <c r="F19756">
        <f>IF(B19756="","",1.509*(LN(B19756)^1.084-5.381))</f>
        <v/>
      </c>
      <c r="G19756">
        <f>IF(F19756="","",IF(F19756&lt;0,10*F19756^2,0))</f>
        <v/>
      </c>
      <c r="H19756">
        <f>IF(F19756="","",IF(F19756&gt;0,10*F19756^2,0))</f>
        <v/>
      </c>
    </row>
    <row r="19757">
      <c r="A19757">
        <f>Input!A19757</f>
        <v/>
      </c>
      <c r="B19757">
        <f>IF(ISNUMBER(Input!B19757),IF(AND(Input!B19757&gt;=20,Input!B19757&lt;=700),Input!B19757,""),"")</f>
        <v/>
      </c>
      <c r="C19757">
        <f>IF(B19757="","",INT(A19757))</f>
        <v/>
      </c>
      <c r="D19757">
        <f>IF(B19757="","",HOUR(A19757))</f>
        <v/>
      </c>
      <c r="E19757">
        <f>IF(B19757="","",IF(INPUT!$I$1="","",IF(C19757&lt;(INT(INPUT!$I$1)-INPUT!$I$2),"Off Meds",IF(C19757&lt;=(INT(INPUT!$I$1)+INPUT!$I$2),"Washout","On Meds"))))</f>
        <v/>
      </c>
      <c r="F19757">
        <f>IF(B19757="","",1.509*(LN(B19757)^1.084-5.381))</f>
        <v/>
      </c>
      <c r="G19757">
        <f>IF(F19757="","",IF(F19757&lt;0,10*F19757^2,0))</f>
        <v/>
      </c>
      <c r="H19757">
        <f>IF(F19757="","",IF(F19757&gt;0,10*F19757^2,0))</f>
        <v/>
      </c>
    </row>
    <row r="19758">
      <c r="A19758">
        <f>Input!A19758</f>
        <v/>
      </c>
      <c r="B19758">
        <f>IF(ISNUMBER(Input!B19758),IF(AND(Input!B19758&gt;=20,Input!B19758&lt;=700),Input!B19758,""),"")</f>
        <v/>
      </c>
      <c r="C19758">
        <f>IF(B19758="","",INT(A19758))</f>
        <v/>
      </c>
      <c r="D19758">
        <f>IF(B19758="","",HOUR(A19758))</f>
        <v/>
      </c>
      <c r="E19758">
        <f>IF(B19758="","",IF(INPUT!$I$1="","",IF(C19758&lt;(INT(INPUT!$I$1)-INPUT!$I$2),"Off Meds",IF(C19758&lt;=(INT(INPUT!$I$1)+INPUT!$I$2),"Washout","On Meds"))))</f>
        <v/>
      </c>
      <c r="F19758">
        <f>IF(B19758="","",1.509*(LN(B19758)^1.084-5.381))</f>
        <v/>
      </c>
      <c r="G19758">
        <f>IF(F19758="","",IF(F19758&lt;0,10*F19758^2,0))</f>
        <v/>
      </c>
      <c r="H19758">
        <f>IF(F19758="","",IF(F19758&gt;0,10*F19758^2,0))</f>
        <v/>
      </c>
    </row>
    <row r="19759">
      <c r="A19759">
        <f>Input!A19759</f>
        <v/>
      </c>
      <c r="B19759">
        <f>IF(ISNUMBER(Input!B19759),IF(AND(Input!B19759&gt;=20,Input!B19759&lt;=700),Input!B19759,""),"")</f>
        <v/>
      </c>
      <c r="C19759">
        <f>IF(B19759="","",INT(A19759))</f>
        <v/>
      </c>
      <c r="D19759">
        <f>IF(B19759="","",HOUR(A19759))</f>
        <v/>
      </c>
      <c r="E19759">
        <f>IF(B19759="","",IF(INPUT!$I$1="","",IF(C19759&lt;(INT(INPUT!$I$1)-INPUT!$I$2),"Off Meds",IF(C19759&lt;=(INT(INPUT!$I$1)+INPUT!$I$2),"Washout","On Meds"))))</f>
        <v/>
      </c>
      <c r="F19759">
        <f>IF(B19759="","",1.509*(LN(B19759)^1.084-5.381))</f>
        <v/>
      </c>
      <c r="G19759">
        <f>IF(F19759="","",IF(F19759&lt;0,10*F19759^2,0))</f>
        <v/>
      </c>
      <c r="H19759">
        <f>IF(F19759="","",IF(F19759&gt;0,10*F19759^2,0))</f>
        <v/>
      </c>
    </row>
    <row r="19760">
      <c r="A19760">
        <f>Input!A19760</f>
        <v/>
      </c>
      <c r="B19760">
        <f>IF(ISNUMBER(Input!B19760),IF(AND(Input!B19760&gt;=20,Input!B19760&lt;=700),Input!B19760,""),"")</f>
        <v/>
      </c>
      <c r="C19760">
        <f>IF(B19760="","",INT(A19760))</f>
        <v/>
      </c>
      <c r="D19760">
        <f>IF(B19760="","",HOUR(A19760))</f>
        <v/>
      </c>
      <c r="E19760">
        <f>IF(B19760="","",IF(INPUT!$I$1="","",IF(C19760&lt;(INT(INPUT!$I$1)-INPUT!$I$2),"Off Meds",IF(C19760&lt;=(INT(INPUT!$I$1)+INPUT!$I$2),"Washout","On Meds"))))</f>
        <v/>
      </c>
      <c r="F19760">
        <f>IF(B19760="","",1.509*(LN(B19760)^1.084-5.381))</f>
        <v/>
      </c>
      <c r="G19760">
        <f>IF(F19760="","",IF(F19760&lt;0,10*F19760^2,0))</f>
        <v/>
      </c>
      <c r="H19760">
        <f>IF(F19760="","",IF(F19760&gt;0,10*F19760^2,0))</f>
        <v/>
      </c>
    </row>
    <row r="19761">
      <c r="A19761">
        <f>Input!A19761</f>
        <v/>
      </c>
      <c r="B19761">
        <f>IF(ISNUMBER(Input!B19761),IF(AND(Input!B19761&gt;=20,Input!B19761&lt;=700),Input!B19761,""),"")</f>
        <v/>
      </c>
      <c r="C19761">
        <f>IF(B19761="","",INT(A19761))</f>
        <v/>
      </c>
      <c r="D19761">
        <f>IF(B19761="","",HOUR(A19761))</f>
        <v/>
      </c>
      <c r="E19761">
        <f>IF(B19761="","",IF(INPUT!$I$1="","",IF(C19761&lt;(INT(INPUT!$I$1)-INPUT!$I$2),"Off Meds",IF(C19761&lt;=(INT(INPUT!$I$1)+INPUT!$I$2),"Washout","On Meds"))))</f>
        <v/>
      </c>
      <c r="F19761">
        <f>IF(B19761="","",1.509*(LN(B19761)^1.084-5.381))</f>
        <v/>
      </c>
      <c r="G19761">
        <f>IF(F19761="","",IF(F19761&lt;0,10*F19761^2,0))</f>
        <v/>
      </c>
      <c r="H19761">
        <f>IF(F19761="","",IF(F19761&gt;0,10*F19761^2,0))</f>
        <v/>
      </c>
    </row>
    <row r="19762">
      <c r="A19762">
        <f>Input!A19762</f>
        <v/>
      </c>
      <c r="B19762">
        <f>IF(ISNUMBER(Input!B19762),IF(AND(Input!B19762&gt;=20,Input!B19762&lt;=700),Input!B19762,""),"")</f>
        <v/>
      </c>
      <c r="C19762">
        <f>IF(B19762="","",INT(A19762))</f>
        <v/>
      </c>
      <c r="D19762">
        <f>IF(B19762="","",HOUR(A19762))</f>
        <v/>
      </c>
      <c r="E19762">
        <f>IF(B19762="","",IF(INPUT!$I$1="","",IF(C19762&lt;(INT(INPUT!$I$1)-INPUT!$I$2),"Off Meds",IF(C19762&lt;=(INT(INPUT!$I$1)+INPUT!$I$2),"Washout","On Meds"))))</f>
        <v/>
      </c>
      <c r="F19762">
        <f>IF(B19762="","",1.509*(LN(B19762)^1.084-5.381))</f>
        <v/>
      </c>
      <c r="G19762">
        <f>IF(F19762="","",IF(F19762&lt;0,10*F19762^2,0))</f>
        <v/>
      </c>
      <c r="H19762">
        <f>IF(F19762="","",IF(F19762&gt;0,10*F19762^2,0))</f>
        <v/>
      </c>
    </row>
    <row r="19763">
      <c r="A19763">
        <f>Input!A19763</f>
        <v/>
      </c>
      <c r="B19763">
        <f>IF(ISNUMBER(Input!B19763),IF(AND(Input!B19763&gt;=20,Input!B19763&lt;=700),Input!B19763,""),"")</f>
        <v/>
      </c>
      <c r="C19763">
        <f>IF(B19763="","",INT(A19763))</f>
        <v/>
      </c>
      <c r="D19763">
        <f>IF(B19763="","",HOUR(A19763))</f>
        <v/>
      </c>
      <c r="E19763">
        <f>IF(B19763="","",IF(INPUT!$I$1="","",IF(C19763&lt;(INT(INPUT!$I$1)-INPUT!$I$2),"Off Meds",IF(C19763&lt;=(INT(INPUT!$I$1)+INPUT!$I$2),"Washout","On Meds"))))</f>
        <v/>
      </c>
      <c r="F19763">
        <f>IF(B19763="","",1.509*(LN(B19763)^1.084-5.381))</f>
        <v/>
      </c>
      <c r="G19763">
        <f>IF(F19763="","",IF(F19763&lt;0,10*F19763^2,0))</f>
        <v/>
      </c>
      <c r="H19763">
        <f>IF(F19763="","",IF(F19763&gt;0,10*F19763^2,0))</f>
        <v/>
      </c>
    </row>
    <row r="19764">
      <c r="A19764">
        <f>Input!A19764</f>
        <v/>
      </c>
      <c r="B19764">
        <f>IF(ISNUMBER(Input!B19764),IF(AND(Input!B19764&gt;=20,Input!B19764&lt;=700),Input!B19764,""),"")</f>
        <v/>
      </c>
      <c r="C19764">
        <f>IF(B19764="","",INT(A19764))</f>
        <v/>
      </c>
      <c r="D19764">
        <f>IF(B19764="","",HOUR(A19764))</f>
        <v/>
      </c>
      <c r="E19764">
        <f>IF(B19764="","",IF(INPUT!$I$1="","",IF(C19764&lt;(INT(INPUT!$I$1)-INPUT!$I$2),"Off Meds",IF(C19764&lt;=(INT(INPUT!$I$1)+INPUT!$I$2),"Washout","On Meds"))))</f>
        <v/>
      </c>
      <c r="F19764">
        <f>IF(B19764="","",1.509*(LN(B19764)^1.084-5.381))</f>
        <v/>
      </c>
      <c r="G19764">
        <f>IF(F19764="","",IF(F19764&lt;0,10*F19764^2,0))</f>
        <v/>
      </c>
      <c r="H19764">
        <f>IF(F19764="","",IF(F19764&gt;0,10*F19764^2,0))</f>
        <v/>
      </c>
    </row>
    <row r="19765">
      <c r="A19765">
        <f>Input!A19765</f>
        <v/>
      </c>
      <c r="B19765">
        <f>IF(ISNUMBER(Input!B19765),IF(AND(Input!B19765&gt;=20,Input!B19765&lt;=700),Input!B19765,""),"")</f>
        <v/>
      </c>
      <c r="C19765">
        <f>IF(B19765="","",INT(A19765))</f>
        <v/>
      </c>
      <c r="D19765">
        <f>IF(B19765="","",HOUR(A19765))</f>
        <v/>
      </c>
      <c r="E19765">
        <f>IF(B19765="","",IF(INPUT!$I$1="","",IF(C19765&lt;(INT(INPUT!$I$1)-INPUT!$I$2),"Off Meds",IF(C19765&lt;=(INT(INPUT!$I$1)+INPUT!$I$2),"Washout","On Meds"))))</f>
        <v/>
      </c>
      <c r="F19765">
        <f>IF(B19765="","",1.509*(LN(B19765)^1.084-5.381))</f>
        <v/>
      </c>
      <c r="G19765">
        <f>IF(F19765="","",IF(F19765&lt;0,10*F19765^2,0))</f>
        <v/>
      </c>
      <c r="H19765">
        <f>IF(F19765="","",IF(F19765&gt;0,10*F19765^2,0))</f>
        <v/>
      </c>
    </row>
    <row r="19766">
      <c r="A19766">
        <f>Input!A19766</f>
        <v/>
      </c>
      <c r="B19766">
        <f>IF(ISNUMBER(Input!B19766),IF(AND(Input!B19766&gt;=20,Input!B19766&lt;=700),Input!B19766,""),"")</f>
        <v/>
      </c>
      <c r="C19766">
        <f>IF(B19766="","",INT(A19766))</f>
        <v/>
      </c>
      <c r="D19766">
        <f>IF(B19766="","",HOUR(A19766))</f>
        <v/>
      </c>
      <c r="E19766">
        <f>IF(B19766="","",IF(INPUT!$I$1="","",IF(C19766&lt;(INT(INPUT!$I$1)-INPUT!$I$2),"Off Meds",IF(C19766&lt;=(INT(INPUT!$I$1)+INPUT!$I$2),"Washout","On Meds"))))</f>
        <v/>
      </c>
      <c r="F19766">
        <f>IF(B19766="","",1.509*(LN(B19766)^1.084-5.381))</f>
        <v/>
      </c>
      <c r="G19766">
        <f>IF(F19766="","",IF(F19766&lt;0,10*F19766^2,0))</f>
        <v/>
      </c>
      <c r="H19766">
        <f>IF(F19766="","",IF(F19766&gt;0,10*F19766^2,0))</f>
        <v/>
      </c>
    </row>
    <row r="19767">
      <c r="A19767">
        <f>Input!A19767</f>
        <v/>
      </c>
      <c r="B19767">
        <f>IF(ISNUMBER(Input!B19767),IF(AND(Input!B19767&gt;=20,Input!B19767&lt;=700),Input!B19767,""),"")</f>
        <v/>
      </c>
      <c r="C19767">
        <f>IF(B19767="","",INT(A19767))</f>
        <v/>
      </c>
      <c r="D19767">
        <f>IF(B19767="","",HOUR(A19767))</f>
        <v/>
      </c>
      <c r="E19767">
        <f>IF(B19767="","",IF(INPUT!$I$1="","",IF(C19767&lt;(INT(INPUT!$I$1)-INPUT!$I$2),"Off Meds",IF(C19767&lt;=(INT(INPUT!$I$1)+INPUT!$I$2),"Washout","On Meds"))))</f>
        <v/>
      </c>
      <c r="F19767">
        <f>IF(B19767="","",1.509*(LN(B19767)^1.084-5.381))</f>
        <v/>
      </c>
      <c r="G19767">
        <f>IF(F19767="","",IF(F19767&lt;0,10*F19767^2,0))</f>
        <v/>
      </c>
      <c r="H19767">
        <f>IF(F19767="","",IF(F19767&gt;0,10*F19767^2,0))</f>
        <v/>
      </c>
    </row>
    <row r="19768">
      <c r="A19768">
        <f>Input!A19768</f>
        <v/>
      </c>
      <c r="B19768">
        <f>IF(ISNUMBER(Input!B19768),IF(AND(Input!B19768&gt;=20,Input!B19768&lt;=700),Input!B19768,""),"")</f>
        <v/>
      </c>
      <c r="C19768">
        <f>IF(B19768="","",INT(A19768))</f>
        <v/>
      </c>
      <c r="D19768">
        <f>IF(B19768="","",HOUR(A19768))</f>
        <v/>
      </c>
      <c r="E19768">
        <f>IF(B19768="","",IF(INPUT!$I$1="","",IF(C19768&lt;(INT(INPUT!$I$1)-INPUT!$I$2),"Off Meds",IF(C19768&lt;=(INT(INPUT!$I$1)+INPUT!$I$2),"Washout","On Meds"))))</f>
        <v/>
      </c>
      <c r="F19768">
        <f>IF(B19768="","",1.509*(LN(B19768)^1.084-5.381))</f>
        <v/>
      </c>
      <c r="G19768">
        <f>IF(F19768="","",IF(F19768&lt;0,10*F19768^2,0))</f>
        <v/>
      </c>
      <c r="H19768">
        <f>IF(F19768="","",IF(F19768&gt;0,10*F19768^2,0))</f>
        <v/>
      </c>
    </row>
    <row r="19769">
      <c r="A19769">
        <f>Input!A19769</f>
        <v/>
      </c>
      <c r="B19769">
        <f>IF(ISNUMBER(Input!B19769),IF(AND(Input!B19769&gt;=20,Input!B19769&lt;=700),Input!B19769,""),"")</f>
        <v/>
      </c>
      <c r="C19769">
        <f>IF(B19769="","",INT(A19769))</f>
        <v/>
      </c>
      <c r="D19769">
        <f>IF(B19769="","",HOUR(A19769))</f>
        <v/>
      </c>
      <c r="E19769">
        <f>IF(B19769="","",IF(INPUT!$I$1="","",IF(C19769&lt;(INT(INPUT!$I$1)-INPUT!$I$2),"Off Meds",IF(C19769&lt;=(INT(INPUT!$I$1)+INPUT!$I$2),"Washout","On Meds"))))</f>
        <v/>
      </c>
      <c r="F19769">
        <f>IF(B19769="","",1.509*(LN(B19769)^1.084-5.381))</f>
        <v/>
      </c>
      <c r="G19769">
        <f>IF(F19769="","",IF(F19769&lt;0,10*F19769^2,0))</f>
        <v/>
      </c>
      <c r="H19769">
        <f>IF(F19769="","",IF(F19769&gt;0,10*F19769^2,0))</f>
        <v/>
      </c>
    </row>
    <row r="19770">
      <c r="A19770">
        <f>Input!A19770</f>
        <v/>
      </c>
      <c r="B19770">
        <f>IF(ISNUMBER(Input!B19770),IF(AND(Input!B19770&gt;=20,Input!B19770&lt;=700),Input!B19770,""),"")</f>
        <v/>
      </c>
      <c r="C19770">
        <f>IF(B19770="","",INT(A19770))</f>
        <v/>
      </c>
      <c r="D19770">
        <f>IF(B19770="","",HOUR(A19770))</f>
        <v/>
      </c>
      <c r="E19770">
        <f>IF(B19770="","",IF(INPUT!$I$1="","",IF(C19770&lt;(INT(INPUT!$I$1)-INPUT!$I$2),"Off Meds",IF(C19770&lt;=(INT(INPUT!$I$1)+INPUT!$I$2),"Washout","On Meds"))))</f>
        <v/>
      </c>
      <c r="F19770">
        <f>IF(B19770="","",1.509*(LN(B19770)^1.084-5.381))</f>
        <v/>
      </c>
      <c r="G19770">
        <f>IF(F19770="","",IF(F19770&lt;0,10*F19770^2,0))</f>
        <v/>
      </c>
      <c r="H19770">
        <f>IF(F19770="","",IF(F19770&gt;0,10*F19770^2,0))</f>
        <v/>
      </c>
    </row>
    <row r="19771">
      <c r="A19771">
        <f>Input!A19771</f>
        <v/>
      </c>
      <c r="B19771">
        <f>IF(ISNUMBER(Input!B19771),IF(AND(Input!B19771&gt;=20,Input!B19771&lt;=700),Input!B19771,""),"")</f>
        <v/>
      </c>
      <c r="C19771">
        <f>IF(B19771="","",INT(A19771))</f>
        <v/>
      </c>
      <c r="D19771">
        <f>IF(B19771="","",HOUR(A19771))</f>
        <v/>
      </c>
      <c r="E19771">
        <f>IF(B19771="","",IF(INPUT!$I$1="","",IF(C19771&lt;(INT(INPUT!$I$1)-INPUT!$I$2),"Off Meds",IF(C19771&lt;=(INT(INPUT!$I$1)+INPUT!$I$2),"Washout","On Meds"))))</f>
        <v/>
      </c>
      <c r="F19771">
        <f>IF(B19771="","",1.509*(LN(B19771)^1.084-5.381))</f>
        <v/>
      </c>
      <c r="G19771">
        <f>IF(F19771="","",IF(F19771&lt;0,10*F19771^2,0))</f>
        <v/>
      </c>
      <c r="H19771">
        <f>IF(F19771="","",IF(F19771&gt;0,10*F19771^2,0))</f>
        <v/>
      </c>
    </row>
    <row r="19772">
      <c r="A19772">
        <f>Input!A19772</f>
        <v/>
      </c>
      <c r="B19772">
        <f>IF(ISNUMBER(Input!B19772),IF(AND(Input!B19772&gt;=20,Input!B19772&lt;=700),Input!B19772,""),"")</f>
        <v/>
      </c>
      <c r="C19772">
        <f>IF(B19772="","",INT(A19772))</f>
        <v/>
      </c>
      <c r="D19772">
        <f>IF(B19772="","",HOUR(A19772))</f>
        <v/>
      </c>
      <c r="E19772">
        <f>IF(B19772="","",IF(INPUT!$I$1="","",IF(C19772&lt;(INT(INPUT!$I$1)-INPUT!$I$2),"Off Meds",IF(C19772&lt;=(INT(INPUT!$I$1)+INPUT!$I$2),"Washout","On Meds"))))</f>
        <v/>
      </c>
      <c r="F19772">
        <f>IF(B19772="","",1.509*(LN(B19772)^1.084-5.381))</f>
        <v/>
      </c>
      <c r="G19772">
        <f>IF(F19772="","",IF(F19772&lt;0,10*F19772^2,0))</f>
        <v/>
      </c>
      <c r="H19772">
        <f>IF(F19772="","",IF(F19772&gt;0,10*F19772^2,0))</f>
        <v/>
      </c>
    </row>
    <row r="19773">
      <c r="A19773">
        <f>Input!A19773</f>
        <v/>
      </c>
      <c r="B19773">
        <f>IF(ISNUMBER(Input!B19773),IF(AND(Input!B19773&gt;=20,Input!B19773&lt;=700),Input!B19773,""),"")</f>
        <v/>
      </c>
      <c r="C19773">
        <f>IF(B19773="","",INT(A19773))</f>
        <v/>
      </c>
      <c r="D19773">
        <f>IF(B19773="","",HOUR(A19773))</f>
        <v/>
      </c>
      <c r="E19773">
        <f>IF(B19773="","",IF(INPUT!$I$1="","",IF(C19773&lt;(INT(INPUT!$I$1)-INPUT!$I$2),"Off Meds",IF(C19773&lt;=(INT(INPUT!$I$1)+INPUT!$I$2),"Washout","On Meds"))))</f>
        <v/>
      </c>
      <c r="F19773">
        <f>IF(B19773="","",1.509*(LN(B19773)^1.084-5.381))</f>
        <v/>
      </c>
      <c r="G19773">
        <f>IF(F19773="","",IF(F19773&lt;0,10*F19773^2,0))</f>
        <v/>
      </c>
      <c r="H19773">
        <f>IF(F19773="","",IF(F19773&gt;0,10*F19773^2,0))</f>
        <v/>
      </c>
    </row>
    <row r="19774">
      <c r="A19774">
        <f>Input!A19774</f>
        <v/>
      </c>
      <c r="B19774">
        <f>IF(ISNUMBER(Input!B19774),IF(AND(Input!B19774&gt;=20,Input!B19774&lt;=700),Input!B19774,""),"")</f>
        <v/>
      </c>
      <c r="C19774">
        <f>IF(B19774="","",INT(A19774))</f>
        <v/>
      </c>
      <c r="D19774">
        <f>IF(B19774="","",HOUR(A19774))</f>
        <v/>
      </c>
      <c r="E19774">
        <f>IF(B19774="","",IF(INPUT!$I$1="","",IF(C19774&lt;(INT(INPUT!$I$1)-INPUT!$I$2),"Off Meds",IF(C19774&lt;=(INT(INPUT!$I$1)+INPUT!$I$2),"Washout","On Meds"))))</f>
        <v/>
      </c>
      <c r="F19774">
        <f>IF(B19774="","",1.509*(LN(B19774)^1.084-5.381))</f>
        <v/>
      </c>
      <c r="G19774">
        <f>IF(F19774="","",IF(F19774&lt;0,10*F19774^2,0))</f>
        <v/>
      </c>
      <c r="H19774">
        <f>IF(F19774="","",IF(F19774&gt;0,10*F19774^2,0))</f>
        <v/>
      </c>
    </row>
    <row r="19775">
      <c r="A19775">
        <f>Input!A19775</f>
        <v/>
      </c>
      <c r="B19775">
        <f>IF(ISNUMBER(Input!B19775),IF(AND(Input!B19775&gt;=20,Input!B19775&lt;=700),Input!B19775,""),"")</f>
        <v/>
      </c>
      <c r="C19775">
        <f>IF(B19775="","",INT(A19775))</f>
        <v/>
      </c>
      <c r="D19775">
        <f>IF(B19775="","",HOUR(A19775))</f>
        <v/>
      </c>
      <c r="E19775">
        <f>IF(B19775="","",IF(INPUT!$I$1="","",IF(C19775&lt;(INT(INPUT!$I$1)-INPUT!$I$2),"Off Meds",IF(C19775&lt;=(INT(INPUT!$I$1)+INPUT!$I$2),"Washout","On Meds"))))</f>
        <v/>
      </c>
      <c r="F19775">
        <f>IF(B19775="","",1.509*(LN(B19775)^1.084-5.381))</f>
        <v/>
      </c>
      <c r="G19775">
        <f>IF(F19775="","",IF(F19775&lt;0,10*F19775^2,0))</f>
        <v/>
      </c>
      <c r="H19775">
        <f>IF(F19775="","",IF(F19775&gt;0,10*F19775^2,0))</f>
        <v/>
      </c>
    </row>
    <row r="19776">
      <c r="A19776">
        <f>Input!A19776</f>
        <v/>
      </c>
      <c r="B19776">
        <f>IF(ISNUMBER(Input!B19776),IF(AND(Input!B19776&gt;=20,Input!B19776&lt;=700),Input!B19776,""),"")</f>
        <v/>
      </c>
      <c r="C19776">
        <f>IF(B19776="","",INT(A19776))</f>
        <v/>
      </c>
      <c r="D19776">
        <f>IF(B19776="","",HOUR(A19776))</f>
        <v/>
      </c>
      <c r="E19776">
        <f>IF(B19776="","",IF(INPUT!$I$1="","",IF(C19776&lt;(INT(INPUT!$I$1)-INPUT!$I$2),"Off Meds",IF(C19776&lt;=(INT(INPUT!$I$1)+INPUT!$I$2),"Washout","On Meds"))))</f>
        <v/>
      </c>
      <c r="F19776">
        <f>IF(B19776="","",1.509*(LN(B19776)^1.084-5.381))</f>
        <v/>
      </c>
      <c r="G19776">
        <f>IF(F19776="","",IF(F19776&lt;0,10*F19776^2,0))</f>
        <v/>
      </c>
      <c r="H19776">
        <f>IF(F19776="","",IF(F19776&gt;0,10*F19776^2,0))</f>
        <v/>
      </c>
    </row>
    <row r="19777">
      <c r="A19777">
        <f>Input!A19777</f>
        <v/>
      </c>
      <c r="B19777">
        <f>IF(ISNUMBER(Input!B19777),IF(AND(Input!B19777&gt;=20,Input!B19777&lt;=700),Input!B19777,""),"")</f>
        <v/>
      </c>
      <c r="C19777">
        <f>IF(B19777="","",INT(A19777))</f>
        <v/>
      </c>
      <c r="D19777">
        <f>IF(B19777="","",HOUR(A19777))</f>
        <v/>
      </c>
      <c r="E19777">
        <f>IF(B19777="","",IF(INPUT!$I$1="","",IF(C19777&lt;(INT(INPUT!$I$1)-INPUT!$I$2),"Off Meds",IF(C19777&lt;=(INT(INPUT!$I$1)+INPUT!$I$2),"Washout","On Meds"))))</f>
        <v/>
      </c>
      <c r="F19777">
        <f>IF(B19777="","",1.509*(LN(B19777)^1.084-5.381))</f>
        <v/>
      </c>
      <c r="G19777">
        <f>IF(F19777="","",IF(F19777&lt;0,10*F19777^2,0))</f>
        <v/>
      </c>
      <c r="H19777">
        <f>IF(F19777="","",IF(F19777&gt;0,10*F19777^2,0))</f>
        <v/>
      </c>
    </row>
    <row r="19778">
      <c r="A19778">
        <f>Input!A19778</f>
        <v/>
      </c>
      <c r="B19778">
        <f>IF(ISNUMBER(Input!B19778),IF(AND(Input!B19778&gt;=20,Input!B19778&lt;=700),Input!B19778,""),"")</f>
        <v/>
      </c>
      <c r="C19778">
        <f>IF(B19778="","",INT(A19778))</f>
        <v/>
      </c>
      <c r="D19778">
        <f>IF(B19778="","",HOUR(A19778))</f>
        <v/>
      </c>
      <c r="E19778">
        <f>IF(B19778="","",IF(INPUT!$I$1="","",IF(C19778&lt;(INT(INPUT!$I$1)-INPUT!$I$2),"Off Meds",IF(C19778&lt;=(INT(INPUT!$I$1)+INPUT!$I$2),"Washout","On Meds"))))</f>
        <v/>
      </c>
      <c r="F19778">
        <f>IF(B19778="","",1.509*(LN(B19778)^1.084-5.381))</f>
        <v/>
      </c>
      <c r="G19778">
        <f>IF(F19778="","",IF(F19778&lt;0,10*F19778^2,0))</f>
        <v/>
      </c>
      <c r="H19778">
        <f>IF(F19778="","",IF(F19778&gt;0,10*F19778^2,0))</f>
        <v/>
      </c>
    </row>
    <row r="19779">
      <c r="A19779">
        <f>Input!A19779</f>
        <v/>
      </c>
      <c r="B19779">
        <f>IF(ISNUMBER(Input!B19779),IF(AND(Input!B19779&gt;=20,Input!B19779&lt;=700),Input!B19779,""),"")</f>
        <v/>
      </c>
      <c r="C19779">
        <f>IF(B19779="","",INT(A19779))</f>
        <v/>
      </c>
      <c r="D19779">
        <f>IF(B19779="","",HOUR(A19779))</f>
        <v/>
      </c>
      <c r="E19779">
        <f>IF(B19779="","",IF(INPUT!$I$1="","",IF(C19779&lt;(INT(INPUT!$I$1)-INPUT!$I$2),"Off Meds",IF(C19779&lt;=(INT(INPUT!$I$1)+INPUT!$I$2),"Washout","On Meds"))))</f>
        <v/>
      </c>
      <c r="F19779">
        <f>IF(B19779="","",1.509*(LN(B19779)^1.084-5.381))</f>
        <v/>
      </c>
      <c r="G19779">
        <f>IF(F19779="","",IF(F19779&lt;0,10*F19779^2,0))</f>
        <v/>
      </c>
      <c r="H19779">
        <f>IF(F19779="","",IF(F19779&gt;0,10*F19779^2,0))</f>
        <v/>
      </c>
    </row>
    <row r="19780">
      <c r="A19780">
        <f>Input!A19780</f>
        <v/>
      </c>
      <c r="B19780">
        <f>IF(ISNUMBER(Input!B19780),IF(AND(Input!B19780&gt;=20,Input!B19780&lt;=700),Input!B19780,""),"")</f>
        <v/>
      </c>
      <c r="C19780">
        <f>IF(B19780="","",INT(A19780))</f>
        <v/>
      </c>
      <c r="D19780">
        <f>IF(B19780="","",HOUR(A19780))</f>
        <v/>
      </c>
      <c r="E19780">
        <f>IF(B19780="","",IF(INPUT!$I$1="","",IF(C19780&lt;(INT(INPUT!$I$1)-INPUT!$I$2),"Off Meds",IF(C19780&lt;=(INT(INPUT!$I$1)+INPUT!$I$2),"Washout","On Meds"))))</f>
        <v/>
      </c>
      <c r="F19780">
        <f>IF(B19780="","",1.509*(LN(B19780)^1.084-5.381))</f>
        <v/>
      </c>
      <c r="G19780">
        <f>IF(F19780="","",IF(F19780&lt;0,10*F19780^2,0))</f>
        <v/>
      </c>
      <c r="H19780">
        <f>IF(F19780="","",IF(F19780&gt;0,10*F19780^2,0))</f>
        <v/>
      </c>
    </row>
    <row r="19781">
      <c r="A19781">
        <f>Input!A19781</f>
        <v/>
      </c>
      <c r="B19781">
        <f>IF(ISNUMBER(Input!B19781),IF(AND(Input!B19781&gt;=20,Input!B19781&lt;=700),Input!B19781,""),"")</f>
        <v/>
      </c>
      <c r="C19781">
        <f>IF(B19781="","",INT(A19781))</f>
        <v/>
      </c>
      <c r="D19781">
        <f>IF(B19781="","",HOUR(A19781))</f>
        <v/>
      </c>
      <c r="E19781">
        <f>IF(B19781="","",IF(INPUT!$I$1="","",IF(C19781&lt;(INT(INPUT!$I$1)-INPUT!$I$2),"Off Meds",IF(C19781&lt;=(INT(INPUT!$I$1)+INPUT!$I$2),"Washout","On Meds"))))</f>
        <v/>
      </c>
      <c r="F19781">
        <f>IF(B19781="","",1.509*(LN(B19781)^1.084-5.381))</f>
        <v/>
      </c>
      <c r="G19781">
        <f>IF(F19781="","",IF(F19781&lt;0,10*F19781^2,0))</f>
        <v/>
      </c>
      <c r="H19781">
        <f>IF(F19781="","",IF(F19781&gt;0,10*F19781^2,0))</f>
        <v/>
      </c>
    </row>
    <row r="19782">
      <c r="A19782">
        <f>Input!A19782</f>
        <v/>
      </c>
      <c r="B19782">
        <f>IF(ISNUMBER(Input!B19782),IF(AND(Input!B19782&gt;=20,Input!B19782&lt;=700),Input!B19782,""),"")</f>
        <v/>
      </c>
      <c r="C19782">
        <f>IF(B19782="","",INT(A19782))</f>
        <v/>
      </c>
      <c r="D19782">
        <f>IF(B19782="","",HOUR(A19782))</f>
        <v/>
      </c>
      <c r="E19782">
        <f>IF(B19782="","",IF(INPUT!$I$1="","",IF(C19782&lt;(INT(INPUT!$I$1)-INPUT!$I$2),"Off Meds",IF(C19782&lt;=(INT(INPUT!$I$1)+INPUT!$I$2),"Washout","On Meds"))))</f>
        <v/>
      </c>
      <c r="F19782">
        <f>IF(B19782="","",1.509*(LN(B19782)^1.084-5.381))</f>
        <v/>
      </c>
      <c r="G19782">
        <f>IF(F19782="","",IF(F19782&lt;0,10*F19782^2,0))</f>
        <v/>
      </c>
      <c r="H19782">
        <f>IF(F19782="","",IF(F19782&gt;0,10*F19782^2,0))</f>
        <v/>
      </c>
    </row>
    <row r="19783">
      <c r="A19783">
        <f>Input!A19783</f>
        <v/>
      </c>
      <c r="B19783">
        <f>IF(ISNUMBER(Input!B19783),IF(AND(Input!B19783&gt;=20,Input!B19783&lt;=700),Input!B19783,""),"")</f>
        <v/>
      </c>
      <c r="C19783">
        <f>IF(B19783="","",INT(A19783))</f>
        <v/>
      </c>
      <c r="D19783">
        <f>IF(B19783="","",HOUR(A19783))</f>
        <v/>
      </c>
      <c r="E19783">
        <f>IF(B19783="","",IF(INPUT!$I$1="","",IF(C19783&lt;(INT(INPUT!$I$1)-INPUT!$I$2),"Off Meds",IF(C19783&lt;=(INT(INPUT!$I$1)+INPUT!$I$2),"Washout","On Meds"))))</f>
        <v/>
      </c>
      <c r="F19783">
        <f>IF(B19783="","",1.509*(LN(B19783)^1.084-5.381))</f>
        <v/>
      </c>
      <c r="G19783">
        <f>IF(F19783="","",IF(F19783&lt;0,10*F19783^2,0))</f>
        <v/>
      </c>
      <c r="H19783">
        <f>IF(F19783="","",IF(F19783&gt;0,10*F19783^2,0))</f>
        <v/>
      </c>
    </row>
    <row r="19784">
      <c r="A19784">
        <f>Input!A19784</f>
        <v/>
      </c>
      <c r="B19784">
        <f>IF(ISNUMBER(Input!B19784),IF(AND(Input!B19784&gt;=20,Input!B19784&lt;=700),Input!B19784,""),"")</f>
        <v/>
      </c>
      <c r="C19784">
        <f>IF(B19784="","",INT(A19784))</f>
        <v/>
      </c>
      <c r="D19784">
        <f>IF(B19784="","",HOUR(A19784))</f>
        <v/>
      </c>
      <c r="E19784">
        <f>IF(B19784="","",IF(INPUT!$I$1="","",IF(C19784&lt;(INT(INPUT!$I$1)-INPUT!$I$2),"Off Meds",IF(C19784&lt;=(INT(INPUT!$I$1)+INPUT!$I$2),"Washout","On Meds"))))</f>
        <v/>
      </c>
      <c r="F19784">
        <f>IF(B19784="","",1.509*(LN(B19784)^1.084-5.381))</f>
        <v/>
      </c>
      <c r="G19784">
        <f>IF(F19784="","",IF(F19784&lt;0,10*F19784^2,0))</f>
        <v/>
      </c>
      <c r="H19784">
        <f>IF(F19784="","",IF(F19784&gt;0,10*F19784^2,0))</f>
        <v/>
      </c>
    </row>
    <row r="19785">
      <c r="A19785">
        <f>Input!A19785</f>
        <v/>
      </c>
      <c r="B19785">
        <f>IF(ISNUMBER(Input!B19785),IF(AND(Input!B19785&gt;=20,Input!B19785&lt;=700),Input!B19785,""),"")</f>
        <v/>
      </c>
      <c r="C19785">
        <f>IF(B19785="","",INT(A19785))</f>
        <v/>
      </c>
      <c r="D19785">
        <f>IF(B19785="","",HOUR(A19785))</f>
        <v/>
      </c>
      <c r="E19785">
        <f>IF(B19785="","",IF(INPUT!$I$1="","",IF(C19785&lt;(INT(INPUT!$I$1)-INPUT!$I$2),"Off Meds",IF(C19785&lt;=(INT(INPUT!$I$1)+INPUT!$I$2),"Washout","On Meds"))))</f>
        <v/>
      </c>
      <c r="F19785">
        <f>IF(B19785="","",1.509*(LN(B19785)^1.084-5.381))</f>
        <v/>
      </c>
      <c r="G19785">
        <f>IF(F19785="","",IF(F19785&lt;0,10*F19785^2,0))</f>
        <v/>
      </c>
      <c r="H19785">
        <f>IF(F19785="","",IF(F19785&gt;0,10*F19785^2,0))</f>
        <v/>
      </c>
    </row>
    <row r="19786">
      <c r="A19786">
        <f>Input!A19786</f>
        <v/>
      </c>
      <c r="B19786">
        <f>IF(ISNUMBER(Input!B19786),IF(AND(Input!B19786&gt;=20,Input!B19786&lt;=700),Input!B19786,""),"")</f>
        <v/>
      </c>
      <c r="C19786">
        <f>IF(B19786="","",INT(A19786))</f>
        <v/>
      </c>
      <c r="D19786">
        <f>IF(B19786="","",HOUR(A19786))</f>
        <v/>
      </c>
      <c r="E19786">
        <f>IF(B19786="","",IF(INPUT!$I$1="","",IF(C19786&lt;(INT(INPUT!$I$1)-INPUT!$I$2),"Off Meds",IF(C19786&lt;=(INT(INPUT!$I$1)+INPUT!$I$2),"Washout","On Meds"))))</f>
        <v/>
      </c>
      <c r="F19786">
        <f>IF(B19786="","",1.509*(LN(B19786)^1.084-5.381))</f>
        <v/>
      </c>
      <c r="G19786">
        <f>IF(F19786="","",IF(F19786&lt;0,10*F19786^2,0))</f>
        <v/>
      </c>
      <c r="H19786">
        <f>IF(F19786="","",IF(F19786&gt;0,10*F19786^2,0))</f>
        <v/>
      </c>
    </row>
    <row r="19787">
      <c r="A19787">
        <f>Input!A19787</f>
        <v/>
      </c>
      <c r="B19787">
        <f>IF(ISNUMBER(Input!B19787),IF(AND(Input!B19787&gt;=20,Input!B19787&lt;=700),Input!B19787,""),"")</f>
        <v/>
      </c>
      <c r="C19787">
        <f>IF(B19787="","",INT(A19787))</f>
        <v/>
      </c>
      <c r="D19787">
        <f>IF(B19787="","",HOUR(A19787))</f>
        <v/>
      </c>
      <c r="E19787">
        <f>IF(B19787="","",IF(INPUT!$I$1="","",IF(C19787&lt;(INT(INPUT!$I$1)-INPUT!$I$2),"Off Meds",IF(C19787&lt;=(INT(INPUT!$I$1)+INPUT!$I$2),"Washout","On Meds"))))</f>
        <v/>
      </c>
      <c r="F19787">
        <f>IF(B19787="","",1.509*(LN(B19787)^1.084-5.381))</f>
        <v/>
      </c>
      <c r="G19787">
        <f>IF(F19787="","",IF(F19787&lt;0,10*F19787^2,0))</f>
        <v/>
      </c>
      <c r="H19787">
        <f>IF(F19787="","",IF(F19787&gt;0,10*F19787^2,0))</f>
        <v/>
      </c>
    </row>
    <row r="19788">
      <c r="A19788">
        <f>Input!A19788</f>
        <v/>
      </c>
      <c r="B19788">
        <f>IF(ISNUMBER(Input!B19788),IF(AND(Input!B19788&gt;=20,Input!B19788&lt;=700),Input!B19788,""),"")</f>
        <v/>
      </c>
      <c r="C19788">
        <f>IF(B19788="","",INT(A19788))</f>
        <v/>
      </c>
      <c r="D19788">
        <f>IF(B19788="","",HOUR(A19788))</f>
        <v/>
      </c>
      <c r="E19788">
        <f>IF(B19788="","",IF(INPUT!$I$1="","",IF(C19788&lt;(INT(INPUT!$I$1)-INPUT!$I$2),"Off Meds",IF(C19788&lt;=(INT(INPUT!$I$1)+INPUT!$I$2),"Washout","On Meds"))))</f>
        <v/>
      </c>
      <c r="F19788">
        <f>IF(B19788="","",1.509*(LN(B19788)^1.084-5.381))</f>
        <v/>
      </c>
      <c r="G19788">
        <f>IF(F19788="","",IF(F19788&lt;0,10*F19788^2,0))</f>
        <v/>
      </c>
      <c r="H19788">
        <f>IF(F19788="","",IF(F19788&gt;0,10*F19788^2,0))</f>
        <v/>
      </c>
    </row>
    <row r="19789">
      <c r="A19789">
        <f>Input!A19789</f>
        <v/>
      </c>
      <c r="B19789">
        <f>IF(ISNUMBER(Input!B19789),IF(AND(Input!B19789&gt;=20,Input!B19789&lt;=700),Input!B19789,""),"")</f>
        <v/>
      </c>
      <c r="C19789">
        <f>IF(B19789="","",INT(A19789))</f>
        <v/>
      </c>
      <c r="D19789">
        <f>IF(B19789="","",HOUR(A19789))</f>
        <v/>
      </c>
      <c r="E19789">
        <f>IF(B19789="","",IF(INPUT!$I$1="","",IF(C19789&lt;(INT(INPUT!$I$1)-INPUT!$I$2),"Off Meds",IF(C19789&lt;=(INT(INPUT!$I$1)+INPUT!$I$2),"Washout","On Meds"))))</f>
        <v/>
      </c>
      <c r="F19789">
        <f>IF(B19789="","",1.509*(LN(B19789)^1.084-5.381))</f>
        <v/>
      </c>
      <c r="G19789">
        <f>IF(F19789="","",IF(F19789&lt;0,10*F19789^2,0))</f>
        <v/>
      </c>
      <c r="H19789">
        <f>IF(F19789="","",IF(F19789&gt;0,10*F19789^2,0))</f>
        <v/>
      </c>
    </row>
    <row r="19790">
      <c r="A19790">
        <f>Input!A19790</f>
        <v/>
      </c>
      <c r="B19790">
        <f>IF(ISNUMBER(Input!B19790),IF(AND(Input!B19790&gt;=20,Input!B19790&lt;=700),Input!B19790,""),"")</f>
        <v/>
      </c>
      <c r="C19790">
        <f>IF(B19790="","",INT(A19790))</f>
        <v/>
      </c>
      <c r="D19790">
        <f>IF(B19790="","",HOUR(A19790))</f>
        <v/>
      </c>
      <c r="E19790">
        <f>IF(B19790="","",IF(INPUT!$I$1="","",IF(C19790&lt;(INT(INPUT!$I$1)-INPUT!$I$2),"Off Meds",IF(C19790&lt;=(INT(INPUT!$I$1)+INPUT!$I$2),"Washout","On Meds"))))</f>
        <v/>
      </c>
      <c r="F19790">
        <f>IF(B19790="","",1.509*(LN(B19790)^1.084-5.381))</f>
        <v/>
      </c>
      <c r="G19790">
        <f>IF(F19790="","",IF(F19790&lt;0,10*F19790^2,0))</f>
        <v/>
      </c>
      <c r="H19790">
        <f>IF(F19790="","",IF(F19790&gt;0,10*F19790^2,0))</f>
        <v/>
      </c>
    </row>
    <row r="19791">
      <c r="A19791">
        <f>Input!A19791</f>
        <v/>
      </c>
      <c r="B19791">
        <f>IF(ISNUMBER(Input!B19791),IF(AND(Input!B19791&gt;=20,Input!B19791&lt;=700),Input!B19791,""),"")</f>
        <v/>
      </c>
      <c r="C19791">
        <f>IF(B19791="","",INT(A19791))</f>
        <v/>
      </c>
      <c r="D19791">
        <f>IF(B19791="","",HOUR(A19791))</f>
        <v/>
      </c>
      <c r="E19791">
        <f>IF(B19791="","",IF(INPUT!$I$1="","",IF(C19791&lt;(INT(INPUT!$I$1)-INPUT!$I$2),"Off Meds",IF(C19791&lt;=(INT(INPUT!$I$1)+INPUT!$I$2),"Washout","On Meds"))))</f>
        <v/>
      </c>
      <c r="F19791">
        <f>IF(B19791="","",1.509*(LN(B19791)^1.084-5.381))</f>
        <v/>
      </c>
      <c r="G19791">
        <f>IF(F19791="","",IF(F19791&lt;0,10*F19791^2,0))</f>
        <v/>
      </c>
      <c r="H19791">
        <f>IF(F19791="","",IF(F19791&gt;0,10*F19791^2,0))</f>
        <v/>
      </c>
    </row>
    <row r="19792">
      <c r="A19792">
        <f>Input!A19792</f>
        <v/>
      </c>
      <c r="B19792">
        <f>IF(ISNUMBER(Input!B19792),IF(AND(Input!B19792&gt;=20,Input!B19792&lt;=700),Input!B19792,""),"")</f>
        <v/>
      </c>
      <c r="C19792">
        <f>IF(B19792="","",INT(A19792))</f>
        <v/>
      </c>
      <c r="D19792">
        <f>IF(B19792="","",HOUR(A19792))</f>
        <v/>
      </c>
      <c r="E19792">
        <f>IF(B19792="","",IF(INPUT!$I$1="","",IF(C19792&lt;(INT(INPUT!$I$1)-INPUT!$I$2),"Off Meds",IF(C19792&lt;=(INT(INPUT!$I$1)+INPUT!$I$2),"Washout","On Meds"))))</f>
        <v/>
      </c>
      <c r="F19792">
        <f>IF(B19792="","",1.509*(LN(B19792)^1.084-5.381))</f>
        <v/>
      </c>
      <c r="G19792">
        <f>IF(F19792="","",IF(F19792&lt;0,10*F19792^2,0))</f>
        <v/>
      </c>
      <c r="H19792">
        <f>IF(F19792="","",IF(F19792&gt;0,10*F19792^2,0))</f>
        <v/>
      </c>
    </row>
    <row r="19793">
      <c r="A19793">
        <f>Input!A19793</f>
        <v/>
      </c>
      <c r="B19793">
        <f>IF(ISNUMBER(Input!B19793),IF(AND(Input!B19793&gt;=20,Input!B19793&lt;=700),Input!B19793,""),"")</f>
        <v/>
      </c>
      <c r="C19793">
        <f>IF(B19793="","",INT(A19793))</f>
        <v/>
      </c>
      <c r="D19793">
        <f>IF(B19793="","",HOUR(A19793))</f>
        <v/>
      </c>
      <c r="E19793">
        <f>IF(B19793="","",IF(INPUT!$I$1="","",IF(C19793&lt;(INT(INPUT!$I$1)-INPUT!$I$2),"Off Meds",IF(C19793&lt;=(INT(INPUT!$I$1)+INPUT!$I$2),"Washout","On Meds"))))</f>
        <v/>
      </c>
      <c r="F19793">
        <f>IF(B19793="","",1.509*(LN(B19793)^1.084-5.381))</f>
        <v/>
      </c>
      <c r="G19793">
        <f>IF(F19793="","",IF(F19793&lt;0,10*F19793^2,0))</f>
        <v/>
      </c>
      <c r="H19793">
        <f>IF(F19793="","",IF(F19793&gt;0,10*F19793^2,0))</f>
        <v/>
      </c>
    </row>
    <row r="19794">
      <c r="A19794">
        <f>Input!A19794</f>
        <v/>
      </c>
      <c r="B19794">
        <f>IF(ISNUMBER(Input!B19794),IF(AND(Input!B19794&gt;=20,Input!B19794&lt;=700),Input!B19794,""),"")</f>
        <v/>
      </c>
      <c r="C19794">
        <f>IF(B19794="","",INT(A19794))</f>
        <v/>
      </c>
      <c r="D19794">
        <f>IF(B19794="","",HOUR(A19794))</f>
        <v/>
      </c>
      <c r="E19794">
        <f>IF(B19794="","",IF(INPUT!$I$1="","",IF(C19794&lt;(INT(INPUT!$I$1)-INPUT!$I$2),"Off Meds",IF(C19794&lt;=(INT(INPUT!$I$1)+INPUT!$I$2),"Washout","On Meds"))))</f>
        <v/>
      </c>
      <c r="F19794">
        <f>IF(B19794="","",1.509*(LN(B19794)^1.084-5.381))</f>
        <v/>
      </c>
      <c r="G19794">
        <f>IF(F19794="","",IF(F19794&lt;0,10*F19794^2,0))</f>
        <v/>
      </c>
      <c r="H19794">
        <f>IF(F19794="","",IF(F19794&gt;0,10*F19794^2,0))</f>
        <v/>
      </c>
    </row>
    <row r="19795">
      <c r="A19795">
        <f>Input!A19795</f>
        <v/>
      </c>
      <c r="B19795">
        <f>IF(ISNUMBER(Input!B19795),IF(AND(Input!B19795&gt;=20,Input!B19795&lt;=700),Input!B19795,""),"")</f>
        <v/>
      </c>
      <c r="C19795">
        <f>IF(B19795="","",INT(A19795))</f>
        <v/>
      </c>
      <c r="D19795">
        <f>IF(B19795="","",HOUR(A19795))</f>
        <v/>
      </c>
      <c r="E19795">
        <f>IF(B19795="","",IF(INPUT!$I$1="","",IF(C19795&lt;(INT(INPUT!$I$1)-INPUT!$I$2),"Off Meds",IF(C19795&lt;=(INT(INPUT!$I$1)+INPUT!$I$2),"Washout","On Meds"))))</f>
        <v/>
      </c>
      <c r="F19795">
        <f>IF(B19795="","",1.509*(LN(B19795)^1.084-5.381))</f>
        <v/>
      </c>
      <c r="G19795">
        <f>IF(F19795="","",IF(F19795&lt;0,10*F19795^2,0))</f>
        <v/>
      </c>
      <c r="H19795">
        <f>IF(F19795="","",IF(F19795&gt;0,10*F19795^2,0))</f>
        <v/>
      </c>
    </row>
    <row r="19796">
      <c r="A19796">
        <f>Input!A19796</f>
        <v/>
      </c>
      <c r="B19796">
        <f>IF(ISNUMBER(Input!B19796),IF(AND(Input!B19796&gt;=20,Input!B19796&lt;=700),Input!B19796,""),"")</f>
        <v/>
      </c>
      <c r="C19796">
        <f>IF(B19796="","",INT(A19796))</f>
        <v/>
      </c>
      <c r="D19796">
        <f>IF(B19796="","",HOUR(A19796))</f>
        <v/>
      </c>
      <c r="E19796">
        <f>IF(B19796="","",IF(INPUT!$I$1="","",IF(C19796&lt;(INT(INPUT!$I$1)-INPUT!$I$2),"Off Meds",IF(C19796&lt;=(INT(INPUT!$I$1)+INPUT!$I$2),"Washout","On Meds"))))</f>
        <v/>
      </c>
      <c r="F19796">
        <f>IF(B19796="","",1.509*(LN(B19796)^1.084-5.381))</f>
        <v/>
      </c>
      <c r="G19796">
        <f>IF(F19796="","",IF(F19796&lt;0,10*F19796^2,0))</f>
        <v/>
      </c>
      <c r="H19796">
        <f>IF(F19796="","",IF(F19796&gt;0,10*F19796^2,0))</f>
        <v/>
      </c>
    </row>
    <row r="19797">
      <c r="A19797">
        <f>Input!A19797</f>
        <v/>
      </c>
      <c r="B19797">
        <f>IF(ISNUMBER(Input!B19797),IF(AND(Input!B19797&gt;=20,Input!B19797&lt;=700),Input!B19797,""),"")</f>
        <v/>
      </c>
      <c r="C19797">
        <f>IF(B19797="","",INT(A19797))</f>
        <v/>
      </c>
      <c r="D19797">
        <f>IF(B19797="","",HOUR(A19797))</f>
        <v/>
      </c>
      <c r="E19797">
        <f>IF(B19797="","",IF(INPUT!$I$1="","",IF(C19797&lt;(INT(INPUT!$I$1)-INPUT!$I$2),"Off Meds",IF(C19797&lt;=(INT(INPUT!$I$1)+INPUT!$I$2),"Washout","On Meds"))))</f>
        <v/>
      </c>
      <c r="F19797">
        <f>IF(B19797="","",1.509*(LN(B19797)^1.084-5.381))</f>
        <v/>
      </c>
      <c r="G19797">
        <f>IF(F19797="","",IF(F19797&lt;0,10*F19797^2,0))</f>
        <v/>
      </c>
      <c r="H19797">
        <f>IF(F19797="","",IF(F19797&gt;0,10*F19797^2,0))</f>
        <v/>
      </c>
    </row>
    <row r="19798">
      <c r="A19798">
        <f>Input!A19798</f>
        <v/>
      </c>
      <c r="B19798">
        <f>IF(ISNUMBER(Input!B19798),IF(AND(Input!B19798&gt;=20,Input!B19798&lt;=700),Input!B19798,""),"")</f>
        <v/>
      </c>
      <c r="C19798">
        <f>IF(B19798="","",INT(A19798))</f>
        <v/>
      </c>
      <c r="D19798">
        <f>IF(B19798="","",HOUR(A19798))</f>
        <v/>
      </c>
      <c r="E19798">
        <f>IF(B19798="","",IF(INPUT!$I$1="","",IF(C19798&lt;(INT(INPUT!$I$1)-INPUT!$I$2),"Off Meds",IF(C19798&lt;=(INT(INPUT!$I$1)+INPUT!$I$2),"Washout","On Meds"))))</f>
        <v/>
      </c>
      <c r="F19798">
        <f>IF(B19798="","",1.509*(LN(B19798)^1.084-5.381))</f>
        <v/>
      </c>
      <c r="G19798">
        <f>IF(F19798="","",IF(F19798&lt;0,10*F19798^2,0))</f>
        <v/>
      </c>
      <c r="H19798">
        <f>IF(F19798="","",IF(F19798&gt;0,10*F19798^2,0))</f>
        <v/>
      </c>
    </row>
    <row r="19799">
      <c r="A19799">
        <f>Input!A19799</f>
        <v/>
      </c>
      <c r="B19799">
        <f>IF(ISNUMBER(Input!B19799),IF(AND(Input!B19799&gt;=20,Input!B19799&lt;=700),Input!B19799,""),"")</f>
        <v/>
      </c>
      <c r="C19799">
        <f>IF(B19799="","",INT(A19799))</f>
        <v/>
      </c>
      <c r="D19799">
        <f>IF(B19799="","",HOUR(A19799))</f>
        <v/>
      </c>
      <c r="E19799">
        <f>IF(B19799="","",IF(INPUT!$I$1="","",IF(C19799&lt;(INT(INPUT!$I$1)-INPUT!$I$2),"Off Meds",IF(C19799&lt;=(INT(INPUT!$I$1)+INPUT!$I$2),"Washout","On Meds"))))</f>
        <v/>
      </c>
      <c r="F19799">
        <f>IF(B19799="","",1.509*(LN(B19799)^1.084-5.381))</f>
        <v/>
      </c>
      <c r="G19799">
        <f>IF(F19799="","",IF(F19799&lt;0,10*F19799^2,0))</f>
        <v/>
      </c>
      <c r="H19799">
        <f>IF(F19799="","",IF(F19799&gt;0,10*F19799^2,0))</f>
        <v/>
      </c>
    </row>
    <row r="19800">
      <c r="A19800">
        <f>Input!A19800</f>
        <v/>
      </c>
      <c r="B19800">
        <f>IF(ISNUMBER(Input!B19800),IF(AND(Input!B19800&gt;=20,Input!B19800&lt;=700),Input!B19800,""),"")</f>
        <v/>
      </c>
      <c r="C19800">
        <f>IF(B19800="","",INT(A19800))</f>
        <v/>
      </c>
      <c r="D19800">
        <f>IF(B19800="","",HOUR(A19800))</f>
        <v/>
      </c>
      <c r="E19800">
        <f>IF(B19800="","",IF(INPUT!$I$1="","",IF(C19800&lt;(INT(INPUT!$I$1)-INPUT!$I$2),"Off Meds",IF(C19800&lt;=(INT(INPUT!$I$1)+INPUT!$I$2),"Washout","On Meds"))))</f>
        <v/>
      </c>
      <c r="F19800">
        <f>IF(B19800="","",1.509*(LN(B19800)^1.084-5.381))</f>
        <v/>
      </c>
      <c r="G19800">
        <f>IF(F19800="","",IF(F19800&lt;0,10*F19800^2,0))</f>
        <v/>
      </c>
      <c r="H19800">
        <f>IF(F19800="","",IF(F19800&gt;0,10*F19800^2,0))</f>
        <v/>
      </c>
    </row>
    <row r="19801">
      <c r="A19801">
        <f>Input!A19801</f>
        <v/>
      </c>
      <c r="B19801">
        <f>IF(ISNUMBER(Input!B19801),IF(AND(Input!B19801&gt;=20,Input!B19801&lt;=700),Input!B19801,""),"")</f>
        <v/>
      </c>
      <c r="C19801">
        <f>IF(B19801="","",INT(A19801))</f>
        <v/>
      </c>
      <c r="D19801">
        <f>IF(B19801="","",HOUR(A19801))</f>
        <v/>
      </c>
      <c r="E19801">
        <f>IF(B19801="","",IF(INPUT!$I$1="","",IF(C19801&lt;(INT(INPUT!$I$1)-INPUT!$I$2),"Off Meds",IF(C19801&lt;=(INT(INPUT!$I$1)+INPUT!$I$2),"Washout","On Meds"))))</f>
        <v/>
      </c>
      <c r="F19801">
        <f>IF(B19801="","",1.509*(LN(B19801)^1.084-5.381))</f>
        <v/>
      </c>
      <c r="G19801">
        <f>IF(F19801="","",IF(F19801&lt;0,10*F19801^2,0))</f>
        <v/>
      </c>
      <c r="H19801">
        <f>IF(F19801="","",IF(F19801&gt;0,10*F19801^2,0))</f>
        <v/>
      </c>
    </row>
    <row r="19802">
      <c r="A19802">
        <f>Input!A19802</f>
        <v/>
      </c>
      <c r="B19802">
        <f>IF(ISNUMBER(Input!B19802),IF(AND(Input!B19802&gt;=20,Input!B19802&lt;=700),Input!B19802,""),"")</f>
        <v/>
      </c>
      <c r="C19802">
        <f>IF(B19802="","",INT(A19802))</f>
        <v/>
      </c>
      <c r="D19802">
        <f>IF(B19802="","",HOUR(A19802))</f>
        <v/>
      </c>
      <c r="E19802">
        <f>IF(B19802="","",IF(INPUT!$I$1="","",IF(C19802&lt;(INT(INPUT!$I$1)-INPUT!$I$2),"Off Meds",IF(C19802&lt;=(INT(INPUT!$I$1)+INPUT!$I$2),"Washout","On Meds"))))</f>
        <v/>
      </c>
      <c r="F19802">
        <f>IF(B19802="","",1.509*(LN(B19802)^1.084-5.381))</f>
        <v/>
      </c>
      <c r="G19802">
        <f>IF(F19802="","",IF(F19802&lt;0,10*F19802^2,0))</f>
        <v/>
      </c>
      <c r="H19802">
        <f>IF(F19802="","",IF(F19802&gt;0,10*F19802^2,0))</f>
        <v/>
      </c>
    </row>
    <row r="19803">
      <c r="A19803">
        <f>Input!A19803</f>
        <v/>
      </c>
      <c r="B19803">
        <f>IF(ISNUMBER(Input!B19803),IF(AND(Input!B19803&gt;=20,Input!B19803&lt;=700),Input!B19803,""),"")</f>
        <v/>
      </c>
      <c r="C19803">
        <f>IF(B19803="","",INT(A19803))</f>
        <v/>
      </c>
      <c r="D19803">
        <f>IF(B19803="","",HOUR(A19803))</f>
        <v/>
      </c>
      <c r="E19803">
        <f>IF(B19803="","",IF(INPUT!$I$1="","",IF(C19803&lt;(INT(INPUT!$I$1)-INPUT!$I$2),"Off Meds",IF(C19803&lt;=(INT(INPUT!$I$1)+INPUT!$I$2),"Washout","On Meds"))))</f>
        <v/>
      </c>
      <c r="F19803">
        <f>IF(B19803="","",1.509*(LN(B19803)^1.084-5.381))</f>
        <v/>
      </c>
      <c r="G19803">
        <f>IF(F19803="","",IF(F19803&lt;0,10*F19803^2,0))</f>
        <v/>
      </c>
      <c r="H19803">
        <f>IF(F19803="","",IF(F19803&gt;0,10*F19803^2,0))</f>
        <v/>
      </c>
    </row>
    <row r="19804">
      <c r="A19804">
        <f>Input!A19804</f>
        <v/>
      </c>
      <c r="B19804">
        <f>IF(ISNUMBER(Input!B19804),IF(AND(Input!B19804&gt;=20,Input!B19804&lt;=700),Input!B19804,""),"")</f>
        <v/>
      </c>
      <c r="C19804">
        <f>IF(B19804="","",INT(A19804))</f>
        <v/>
      </c>
      <c r="D19804">
        <f>IF(B19804="","",HOUR(A19804))</f>
        <v/>
      </c>
      <c r="E19804">
        <f>IF(B19804="","",IF(INPUT!$I$1="","",IF(C19804&lt;(INT(INPUT!$I$1)-INPUT!$I$2),"Off Meds",IF(C19804&lt;=(INT(INPUT!$I$1)+INPUT!$I$2),"Washout","On Meds"))))</f>
        <v/>
      </c>
      <c r="F19804">
        <f>IF(B19804="","",1.509*(LN(B19804)^1.084-5.381))</f>
        <v/>
      </c>
      <c r="G19804">
        <f>IF(F19804="","",IF(F19804&lt;0,10*F19804^2,0))</f>
        <v/>
      </c>
      <c r="H19804">
        <f>IF(F19804="","",IF(F19804&gt;0,10*F19804^2,0))</f>
        <v/>
      </c>
    </row>
    <row r="19805">
      <c r="A19805">
        <f>Input!A19805</f>
        <v/>
      </c>
      <c r="B19805">
        <f>IF(ISNUMBER(Input!B19805),IF(AND(Input!B19805&gt;=20,Input!B19805&lt;=700),Input!B19805,""),"")</f>
        <v/>
      </c>
      <c r="C19805">
        <f>IF(B19805="","",INT(A19805))</f>
        <v/>
      </c>
      <c r="D19805">
        <f>IF(B19805="","",HOUR(A19805))</f>
        <v/>
      </c>
      <c r="E19805">
        <f>IF(B19805="","",IF(INPUT!$I$1="","",IF(C19805&lt;(INT(INPUT!$I$1)-INPUT!$I$2),"Off Meds",IF(C19805&lt;=(INT(INPUT!$I$1)+INPUT!$I$2),"Washout","On Meds"))))</f>
        <v/>
      </c>
      <c r="F19805">
        <f>IF(B19805="","",1.509*(LN(B19805)^1.084-5.381))</f>
        <v/>
      </c>
      <c r="G19805">
        <f>IF(F19805="","",IF(F19805&lt;0,10*F19805^2,0))</f>
        <v/>
      </c>
      <c r="H19805">
        <f>IF(F19805="","",IF(F19805&gt;0,10*F19805^2,0))</f>
        <v/>
      </c>
    </row>
    <row r="19806">
      <c r="A19806">
        <f>Input!A19806</f>
        <v/>
      </c>
      <c r="B19806">
        <f>IF(ISNUMBER(Input!B19806),IF(AND(Input!B19806&gt;=20,Input!B19806&lt;=700),Input!B19806,""),"")</f>
        <v/>
      </c>
      <c r="C19806">
        <f>IF(B19806="","",INT(A19806))</f>
        <v/>
      </c>
      <c r="D19806">
        <f>IF(B19806="","",HOUR(A19806))</f>
        <v/>
      </c>
      <c r="E19806">
        <f>IF(B19806="","",IF(INPUT!$I$1="","",IF(C19806&lt;(INT(INPUT!$I$1)-INPUT!$I$2),"Off Meds",IF(C19806&lt;=(INT(INPUT!$I$1)+INPUT!$I$2),"Washout","On Meds"))))</f>
        <v/>
      </c>
      <c r="F19806">
        <f>IF(B19806="","",1.509*(LN(B19806)^1.084-5.381))</f>
        <v/>
      </c>
      <c r="G19806">
        <f>IF(F19806="","",IF(F19806&lt;0,10*F19806^2,0))</f>
        <v/>
      </c>
      <c r="H19806">
        <f>IF(F19806="","",IF(F19806&gt;0,10*F19806^2,0))</f>
        <v/>
      </c>
    </row>
    <row r="19807">
      <c r="A19807">
        <f>Input!A19807</f>
        <v/>
      </c>
      <c r="B19807">
        <f>IF(ISNUMBER(Input!B19807),IF(AND(Input!B19807&gt;=20,Input!B19807&lt;=700),Input!B19807,""),"")</f>
        <v/>
      </c>
      <c r="C19807">
        <f>IF(B19807="","",INT(A19807))</f>
        <v/>
      </c>
      <c r="D19807">
        <f>IF(B19807="","",HOUR(A19807))</f>
        <v/>
      </c>
      <c r="E19807">
        <f>IF(B19807="","",IF(INPUT!$I$1="","",IF(C19807&lt;(INT(INPUT!$I$1)-INPUT!$I$2),"Off Meds",IF(C19807&lt;=(INT(INPUT!$I$1)+INPUT!$I$2),"Washout","On Meds"))))</f>
        <v/>
      </c>
      <c r="F19807">
        <f>IF(B19807="","",1.509*(LN(B19807)^1.084-5.381))</f>
        <v/>
      </c>
      <c r="G19807">
        <f>IF(F19807="","",IF(F19807&lt;0,10*F19807^2,0))</f>
        <v/>
      </c>
      <c r="H19807">
        <f>IF(F19807="","",IF(F19807&gt;0,10*F19807^2,0))</f>
        <v/>
      </c>
    </row>
    <row r="19808">
      <c r="A19808">
        <f>Input!A19808</f>
        <v/>
      </c>
      <c r="B19808">
        <f>IF(ISNUMBER(Input!B19808),IF(AND(Input!B19808&gt;=20,Input!B19808&lt;=700),Input!B19808,""),"")</f>
        <v/>
      </c>
      <c r="C19808">
        <f>IF(B19808="","",INT(A19808))</f>
        <v/>
      </c>
      <c r="D19808">
        <f>IF(B19808="","",HOUR(A19808))</f>
        <v/>
      </c>
      <c r="E19808">
        <f>IF(B19808="","",IF(INPUT!$I$1="","",IF(C19808&lt;(INT(INPUT!$I$1)-INPUT!$I$2),"Off Meds",IF(C19808&lt;=(INT(INPUT!$I$1)+INPUT!$I$2),"Washout","On Meds"))))</f>
        <v/>
      </c>
      <c r="F19808">
        <f>IF(B19808="","",1.509*(LN(B19808)^1.084-5.381))</f>
        <v/>
      </c>
      <c r="G19808">
        <f>IF(F19808="","",IF(F19808&lt;0,10*F19808^2,0))</f>
        <v/>
      </c>
      <c r="H19808">
        <f>IF(F19808="","",IF(F19808&gt;0,10*F19808^2,0))</f>
        <v/>
      </c>
    </row>
    <row r="19809">
      <c r="A19809">
        <f>Input!A19809</f>
        <v/>
      </c>
      <c r="B19809">
        <f>IF(ISNUMBER(Input!B19809),IF(AND(Input!B19809&gt;=20,Input!B19809&lt;=700),Input!B19809,""),"")</f>
        <v/>
      </c>
      <c r="C19809">
        <f>IF(B19809="","",INT(A19809))</f>
        <v/>
      </c>
      <c r="D19809">
        <f>IF(B19809="","",HOUR(A19809))</f>
        <v/>
      </c>
      <c r="E19809">
        <f>IF(B19809="","",IF(INPUT!$I$1="","",IF(C19809&lt;(INT(INPUT!$I$1)-INPUT!$I$2),"Off Meds",IF(C19809&lt;=(INT(INPUT!$I$1)+INPUT!$I$2),"Washout","On Meds"))))</f>
        <v/>
      </c>
      <c r="F19809">
        <f>IF(B19809="","",1.509*(LN(B19809)^1.084-5.381))</f>
        <v/>
      </c>
      <c r="G19809">
        <f>IF(F19809="","",IF(F19809&lt;0,10*F19809^2,0))</f>
        <v/>
      </c>
      <c r="H19809">
        <f>IF(F19809="","",IF(F19809&gt;0,10*F19809^2,0))</f>
        <v/>
      </c>
    </row>
    <row r="19810">
      <c r="A19810">
        <f>Input!A19810</f>
        <v/>
      </c>
      <c r="B19810">
        <f>IF(ISNUMBER(Input!B19810),IF(AND(Input!B19810&gt;=20,Input!B19810&lt;=700),Input!B19810,""),"")</f>
        <v/>
      </c>
      <c r="C19810">
        <f>IF(B19810="","",INT(A19810))</f>
        <v/>
      </c>
      <c r="D19810">
        <f>IF(B19810="","",HOUR(A19810))</f>
        <v/>
      </c>
      <c r="E19810">
        <f>IF(B19810="","",IF(INPUT!$I$1="","",IF(C19810&lt;(INT(INPUT!$I$1)-INPUT!$I$2),"Off Meds",IF(C19810&lt;=(INT(INPUT!$I$1)+INPUT!$I$2),"Washout","On Meds"))))</f>
        <v/>
      </c>
      <c r="F19810">
        <f>IF(B19810="","",1.509*(LN(B19810)^1.084-5.381))</f>
        <v/>
      </c>
      <c r="G19810">
        <f>IF(F19810="","",IF(F19810&lt;0,10*F19810^2,0))</f>
        <v/>
      </c>
      <c r="H19810">
        <f>IF(F19810="","",IF(F19810&gt;0,10*F19810^2,0))</f>
        <v/>
      </c>
    </row>
    <row r="19811">
      <c r="A19811">
        <f>Input!A19811</f>
        <v/>
      </c>
      <c r="B19811">
        <f>IF(ISNUMBER(Input!B19811),IF(AND(Input!B19811&gt;=20,Input!B19811&lt;=700),Input!B19811,""),"")</f>
        <v/>
      </c>
      <c r="C19811">
        <f>IF(B19811="","",INT(A19811))</f>
        <v/>
      </c>
      <c r="D19811">
        <f>IF(B19811="","",HOUR(A19811))</f>
        <v/>
      </c>
      <c r="E19811">
        <f>IF(B19811="","",IF(INPUT!$I$1="","",IF(C19811&lt;(INT(INPUT!$I$1)-INPUT!$I$2),"Off Meds",IF(C19811&lt;=(INT(INPUT!$I$1)+INPUT!$I$2),"Washout","On Meds"))))</f>
        <v/>
      </c>
      <c r="F19811">
        <f>IF(B19811="","",1.509*(LN(B19811)^1.084-5.381))</f>
        <v/>
      </c>
      <c r="G19811">
        <f>IF(F19811="","",IF(F19811&lt;0,10*F19811^2,0))</f>
        <v/>
      </c>
      <c r="H19811">
        <f>IF(F19811="","",IF(F19811&gt;0,10*F19811^2,0))</f>
        <v/>
      </c>
    </row>
    <row r="19812">
      <c r="A19812">
        <f>Input!A19812</f>
        <v/>
      </c>
      <c r="B19812">
        <f>IF(ISNUMBER(Input!B19812),IF(AND(Input!B19812&gt;=20,Input!B19812&lt;=700),Input!B19812,""),"")</f>
        <v/>
      </c>
      <c r="C19812">
        <f>IF(B19812="","",INT(A19812))</f>
        <v/>
      </c>
      <c r="D19812">
        <f>IF(B19812="","",HOUR(A19812))</f>
        <v/>
      </c>
      <c r="E19812">
        <f>IF(B19812="","",IF(INPUT!$I$1="","",IF(C19812&lt;(INT(INPUT!$I$1)-INPUT!$I$2),"Off Meds",IF(C19812&lt;=(INT(INPUT!$I$1)+INPUT!$I$2),"Washout","On Meds"))))</f>
        <v/>
      </c>
      <c r="F19812">
        <f>IF(B19812="","",1.509*(LN(B19812)^1.084-5.381))</f>
        <v/>
      </c>
      <c r="G19812">
        <f>IF(F19812="","",IF(F19812&lt;0,10*F19812^2,0))</f>
        <v/>
      </c>
      <c r="H19812">
        <f>IF(F19812="","",IF(F19812&gt;0,10*F19812^2,0))</f>
        <v/>
      </c>
    </row>
    <row r="19813">
      <c r="A19813">
        <f>Input!A19813</f>
        <v/>
      </c>
      <c r="B19813">
        <f>IF(ISNUMBER(Input!B19813),IF(AND(Input!B19813&gt;=20,Input!B19813&lt;=700),Input!B19813,""),"")</f>
        <v/>
      </c>
      <c r="C19813">
        <f>IF(B19813="","",INT(A19813))</f>
        <v/>
      </c>
      <c r="D19813">
        <f>IF(B19813="","",HOUR(A19813))</f>
        <v/>
      </c>
      <c r="E19813">
        <f>IF(B19813="","",IF(INPUT!$I$1="","",IF(C19813&lt;(INT(INPUT!$I$1)-INPUT!$I$2),"Off Meds",IF(C19813&lt;=(INT(INPUT!$I$1)+INPUT!$I$2),"Washout","On Meds"))))</f>
        <v/>
      </c>
      <c r="F19813">
        <f>IF(B19813="","",1.509*(LN(B19813)^1.084-5.381))</f>
        <v/>
      </c>
      <c r="G19813">
        <f>IF(F19813="","",IF(F19813&lt;0,10*F19813^2,0))</f>
        <v/>
      </c>
      <c r="H19813">
        <f>IF(F19813="","",IF(F19813&gt;0,10*F19813^2,0))</f>
        <v/>
      </c>
    </row>
    <row r="19814">
      <c r="A19814">
        <f>Input!A19814</f>
        <v/>
      </c>
      <c r="B19814">
        <f>IF(ISNUMBER(Input!B19814),IF(AND(Input!B19814&gt;=20,Input!B19814&lt;=700),Input!B19814,""),"")</f>
        <v/>
      </c>
      <c r="C19814">
        <f>IF(B19814="","",INT(A19814))</f>
        <v/>
      </c>
      <c r="D19814">
        <f>IF(B19814="","",HOUR(A19814))</f>
        <v/>
      </c>
      <c r="E19814">
        <f>IF(B19814="","",IF(INPUT!$I$1="","",IF(C19814&lt;(INT(INPUT!$I$1)-INPUT!$I$2),"Off Meds",IF(C19814&lt;=(INT(INPUT!$I$1)+INPUT!$I$2),"Washout","On Meds"))))</f>
        <v/>
      </c>
      <c r="F19814">
        <f>IF(B19814="","",1.509*(LN(B19814)^1.084-5.381))</f>
        <v/>
      </c>
      <c r="G19814">
        <f>IF(F19814="","",IF(F19814&lt;0,10*F19814^2,0))</f>
        <v/>
      </c>
      <c r="H19814">
        <f>IF(F19814="","",IF(F19814&gt;0,10*F19814^2,0))</f>
        <v/>
      </c>
    </row>
    <row r="19815">
      <c r="A19815">
        <f>Input!A19815</f>
        <v/>
      </c>
      <c r="B19815">
        <f>IF(ISNUMBER(Input!B19815),IF(AND(Input!B19815&gt;=20,Input!B19815&lt;=700),Input!B19815,""),"")</f>
        <v/>
      </c>
      <c r="C19815">
        <f>IF(B19815="","",INT(A19815))</f>
        <v/>
      </c>
      <c r="D19815">
        <f>IF(B19815="","",HOUR(A19815))</f>
        <v/>
      </c>
      <c r="E19815">
        <f>IF(B19815="","",IF(INPUT!$I$1="","",IF(C19815&lt;(INT(INPUT!$I$1)-INPUT!$I$2),"Off Meds",IF(C19815&lt;=(INT(INPUT!$I$1)+INPUT!$I$2),"Washout","On Meds"))))</f>
        <v/>
      </c>
      <c r="F19815">
        <f>IF(B19815="","",1.509*(LN(B19815)^1.084-5.381))</f>
        <v/>
      </c>
      <c r="G19815">
        <f>IF(F19815="","",IF(F19815&lt;0,10*F19815^2,0))</f>
        <v/>
      </c>
      <c r="H19815">
        <f>IF(F19815="","",IF(F19815&gt;0,10*F19815^2,0))</f>
        <v/>
      </c>
    </row>
    <row r="19816">
      <c r="A19816">
        <f>Input!A19816</f>
        <v/>
      </c>
      <c r="B19816">
        <f>IF(ISNUMBER(Input!B19816),IF(AND(Input!B19816&gt;=20,Input!B19816&lt;=700),Input!B19816,""),"")</f>
        <v/>
      </c>
      <c r="C19816">
        <f>IF(B19816="","",INT(A19816))</f>
        <v/>
      </c>
      <c r="D19816">
        <f>IF(B19816="","",HOUR(A19816))</f>
        <v/>
      </c>
      <c r="E19816">
        <f>IF(B19816="","",IF(INPUT!$I$1="","",IF(C19816&lt;(INT(INPUT!$I$1)-INPUT!$I$2),"Off Meds",IF(C19816&lt;=(INT(INPUT!$I$1)+INPUT!$I$2),"Washout","On Meds"))))</f>
        <v/>
      </c>
      <c r="F19816">
        <f>IF(B19816="","",1.509*(LN(B19816)^1.084-5.381))</f>
        <v/>
      </c>
      <c r="G19816">
        <f>IF(F19816="","",IF(F19816&lt;0,10*F19816^2,0))</f>
        <v/>
      </c>
      <c r="H19816">
        <f>IF(F19816="","",IF(F19816&gt;0,10*F19816^2,0))</f>
        <v/>
      </c>
    </row>
    <row r="19817">
      <c r="A19817">
        <f>Input!A19817</f>
        <v/>
      </c>
      <c r="B19817">
        <f>IF(ISNUMBER(Input!B19817),IF(AND(Input!B19817&gt;=20,Input!B19817&lt;=700),Input!B19817,""),"")</f>
        <v/>
      </c>
      <c r="C19817">
        <f>IF(B19817="","",INT(A19817))</f>
        <v/>
      </c>
      <c r="D19817">
        <f>IF(B19817="","",HOUR(A19817))</f>
        <v/>
      </c>
      <c r="E19817">
        <f>IF(B19817="","",IF(INPUT!$I$1="","",IF(C19817&lt;(INT(INPUT!$I$1)-INPUT!$I$2),"Off Meds",IF(C19817&lt;=(INT(INPUT!$I$1)+INPUT!$I$2),"Washout","On Meds"))))</f>
        <v/>
      </c>
      <c r="F19817">
        <f>IF(B19817="","",1.509*(LN(B19817)^1.084-5.381))</f>
        <v/>
      </c>
      <c r="G19817">
        <f>IF(F19817="","",IF(F19817&lt;0,10*F19817^2,0))</f>
        <v/>
      </c>
      <c r="H19817">
        <f>IF(F19817="","",IF(F19817&gt;0,10*F19817^2,0))</f>
        <v/>
      </c>
    </row>
    <row r="19818">
      <c r="A19818">
        <f>Input!A19818</f>
        <v/>
      </c>
      <c r="B19818">
        <f>IF(ISNUMBER(Input!B19818),IF(AND(Input!B19818&gt;=20,Input!B19818&lt;=700),Input!B19818,""),"")</f>
        <v/>
      </c>
      <c r="C19818">
        <f>IF(B19818="","",INT(A19818))</f>
        <v/>
      </c>
      <c r="D19818">
        <f>IF(B19818="","",HOUR(A19818))</f>
        <v/>
      </c>
      <c r="E19818">
        <f>IF(B19818="","",IF(INPUT!$I$1="","",IF(C19818&lt;(INT(INPUT!$I$1)-INPUT!$I$2),"Off Meds",IF(C19818&lt;=(INT(INPUT!$I$1)+INPUT!$I$2),"Washout","On Meds"))))</f>
        <v/>
      </c>
      <c r="F19818">
        <f>IF(B19818="","",1.509*(LN(B19818)^1.084-5.381))</f>
        <v/>
      </c>
      <c r="G19818">
        <f>IF(F19818="","",IF(F19818&lt;0,10*F19818^2,0))</f>
        <v/>
      </c>
      <c r="H19818">
        <f>IF(F19818="","",IF(F19818&gt;0,10*F19818^2,0))</f>
        <v/>
      </c>
    </row>
    <row r="19819">
      <c r="A19819">
        <f>Input!A19819</f>
        <v/>
      </c>
      <c r="B19819">
        <f>IF(ISNUMBER(Input!B19819),IF(AND(Input!B19819&gt;=20,Input!B19819&lt;=700),Input!B19819,""),"")</f>
        <v/>
      </c>
      <c r="C19819">
        <f>IF(B19819="","",INT(A19819))</f>
        <v/>
      </c>
      <c r="D19819">
        <f>IF(B19819="","",HOUR(A19819))</f>
        <v/>
      </c>
      <c r="E19819">
        <f>IF(B19819="","",IF(INPUT!$I$1="","",IF(C19819&lt;(INT(INPUT!$I$1)-INPUT!$I$2),"Off Meds",IF(C19819&lt;=(INT(INPUT!$I$1)+INPUT!$I$2),"Washout","On Meds"))))</f>
        <v/>
      </c>
      <c r="F19819">
        <f>IF(B19819="","",1.509*(LN(B19819)^1.084-5.381))</f>
        <v/>
      </c>
      <c r="G19819">
        <f>IF(F19819="","",IF(F19819&lt;0,10*F19819^2,0))</f>
        <v/>
      </c>
      <c r="H19819">
        <f>IF(F19819="","",IF(F19819&gt;0,10*F19819^2,0))</f>
        <v/>
      </c>
    </row>
    <row r="19820">
      <c r="A19820">
        <f>Input!A19820</f>
        <v/>
      </c>
      <c r="B19820">
        <f>IF(ISNUMBER(Input!B19820),IF(AND(Input!B19820&gt;=20,Input!B19820&lt;=700),Input!B19820,""),"")</f>
        <v/>
      </c>
      <c r="C19820">
        <f>IF(B19820="","",INT(A19820))</f>
        <v/>
      </c>
      <c r="D19820">
        <f>IF(B19820="","",HOUR(A19820))</f>
        <v/>
      </c>
      <c r="E19820">
        <f>IF(B19820="","",IF(INPUT!$I$1="","",IF(C19820&lt;(INT(INPUT!$I$1)-INPUT!$I$2),"Off Meds",IF(C19820&lt;=(INT(INPUT!$I$1)+INPUT!$I$2),"Washout","On Meds"))))</f>
        <v/>
      </c>
      <c r="F19820">
        <f>IF(B19820="","",1.509*(LN(B19820)^1.084-5.381))</f>
        <v/>
      </c>
      <c r="G19820">
        <f>IF(F19820="","",IF(F19820&lt;0,10*F19820^2,0))</f>
        <v/>
      </c>
      <c r="H19820">
        <f>IF(F19820="","",IF(F19820&gt;0,10*F19820^2,0))</f>
        <v/>
      </c>
    </row>
    <row r="19821">
      <c r="A19821">
        <f>Input!A19821</f>
        <v/>
      </c>
      <c r="B19821">
        <f>IF(ISNUMBER(Input!B19821),IF(AND(Input!B19821&gt;=20,Input!B19821&lt;=700),Input!B19821,""),"")</f>
        <v/>
      </c>
      <c r="C19821">
        <f>IF(B19821="","",INT(A19821))</f>
        <v/>
      </c>
      <c r="D19821">
        <f>IF(B19821="","",HOUR(A19821))</f>
        <v/>
      </c>
      <c r="E19821">
        <f>IF(B19821="","",IF(INPUT!$I$1="","",IF(C19821&lt;(INT(INPUT!$I$1)-INPUT!$I$2),"Off Meds",IF(C19821&lt;=(INT(INPUT!$I$1)+INPUT!$I$2),"Washout","On Meds"))))</f>
        <v/>
      </c>
      <c r="F19821">
        <f>IF(B19821="","",1.509*(LN(B19821)^1.084-5.381))</f>
        <v/>
      </c>
      <c r="G19821">
        <f>IF(F19821="","",IF(F19821&lt;0,10*F19821^2,0))</f>
        <v/>
      </c>
      <c r="H19821">
        <f>IF(F19821="","",IF(F19821&gt;0,10*F19821^2,0))</f>
        <v/>
      </c>
    </row>
    <row r="19822">
      <c r="A19822">
        <f>Input!A19822</f>
        <v/>
      </c>
      <c r="B19822">
        <f>IF(ISNUMBER(Input!B19822),IF(AND(Input!B19822&gt;=20,Input!B19822&lt;=700),Input!B19822,""),"")</f>
        <v/>
      </c>
      <c r="C19822">
        <f>IF(B19822="","",INT(A19822))</f>
        <v/>
      </c>
      <c r="D19822">
        <f>IF(B19822="","",HOUR(A19822))</f>
        <v/>
      </c>
      <c r="E19822">
        <f>IF(B19822="","",IF(INPUT!$I$1="","",IF(C19822&lt;(INT(INPUT!$I$1)-INPUT!$I$2),"Off Meds",IF(C19822&lt;=(INT(INPUT!$I$1)+INPUT!$I$2),"Washout","On Meds"))))</f>
        <v/>
      </c>
      <c r="F19822">
        <f>IF(B19822="","",1.509*(LN(B19822)^1.084-5.381))</f>
        <v/>
      </c>
      <c r="G19822">
        <f>IF(F19822="","",IF(F19822&lt;0,10*F19822^2,0))</f>
        <v/>
      </c>
      <c r="H19822">
        <f>IF(F19822="","",IF(F19822&gt;0,10*F19822^2,0))</f>
        <v/>
      </c>
    </row>
    <row r="19823">
      <c r="A19823">
        <f>Input!A19823</f>
        <v/>
      </c>
      <c r="B19823">
        <f>IF(ISNUMBER(Input!B19823),IF(AND(Input!B19823&gt;=20,Input!B19823&lt;=700),Input!B19823,""),"")</f>
        <v/>
      </c>
      <c r="C19823">
        <f>IF(B19823="","",INT(A19823))</f>
        <v/>
      </c>
      <c r="D19823">
        <f>IF(B19823="","",HOUR(A19823))</f>
        <v/>
      </c>
      <c r="E19823">
        <f>IF(B19823="","",IF(INPUT!$I$1="","",IF(C19823&lt;(INT(INPUT!$I$1)-INPUT!$I$2),"Off Meds",IF(C19823&lt;=(INT(INPUT!$I$1)+INPUT!$I$2),"Washout","On Meds"))))</f>
        <v/>
      </c>
      <c r="F19823">
        <f>IF(B19823="","",1.509*(LN(B19823)^1.084-5.381))</f>
        <v/>
      </c>
      <c r="G19823">
        <f>IF(F19823="","",IF(F19823&lt;0,10*F19823^2,0))</f>
        <v/>
      </c>
      <c r="H19823">
        <f>IF(F19823="","",IF(F19823&gt;0,10*F19823^2,0))</f>
        <v/>
      </c>
    </row>
    <row r="19824">
      <c r="A19824">
        <f>Input!A19824</f>
        <v/>
      </c>
      <c r="B19824">
        <f>IF(ISNUMBER(Input!B19824),IF(AND(Input!B19824&gt;=20,Input!B19824&lt;=700),Input!B19824,""),"")</f>
        <v/>
      </c>
      <c r="C19824">
        <f>IF(B19824="","",INT(A19824))</f>
        <v/>
      </c>
      <c r="D19824">
        <f>IF(B19824="","",HOUR(A19824))</f>
        <v/>
      </c>
      <c r="E19824">
        <f>IF(B19824="","",IF(INPUT!$I$1="","",IF(C19824&lt;(INT(INPUT!$I$1)-INPUT!$I$2),"Off Meds",IF(C19824&lt;=(INT(INPUT!$I$1)+INPUT!$I$2),"Washout","On Meds"))))</f>
        <v/>
      </c>
      <c r="F19824">
        <f>IF(B19824="","",1.509*(LN(B19824)^1.084-5.381))</f>
        <v/>
      </c>
      <c r="G19824">
        <f>IF(F19824="","",IF(F19824&lt;0,10*F19824^2,0))</f>
        <v/>
      </c>
      <c r="H19824">
        <f>IF(F19824="","",IF(F19824&gt;0,10*F19824^2,0))</f>
        <v/>
      </c>
    </row>
    <row r="19825">
      <c r="A19825">
        <f>Input!A19825</f>
        <v/>
      </c>
      <c r="B19825">
        <f>IF(ISNUMBER(Input!B19825),IF(AND(Input!B19825&gt;=20,Input!B19825&lt;=700),Input!B19825,""),"")</f>
        <v/>
      </c>
      <c r="C19825">
        <f>IF(B19825="","",INT(A19825))</f>
        <v/>
      </c>
      <c r="D19825">
        <f>IF(B19825="","",HOUR(A19825))</f>
        <v/>
      </c>
      <c r="E19825">
        <f>IF(B19825="","",IF(INPUT!$I$1="","",IF(C19825&lt;(INT(INPUT!$I$1)-INPUT!$I$2),"Off Meds",IF(C19825&lt;=(INT(INPUT!$I$1)+INPUT!$I$2),"Washout","On Meds"))))</f>
        <v/>
      </c>
      <c r="F19825">
        <f>IF(B19825="","",1.509*(LN(B19825)^1.084-5.381))</f>
        <v/>
      </c>
      <c r="G19825">
        <f>IF(F19825="","",IF(F19825&lt;0,10*F19825^2,0))</f>
        <v/>
      </c>
      <c r="H19825">
        <f>IF(F19825="","",IF(F19825&gt;0,10*F19825^2,0))</f>
        <v/>
      </c>
    </row>
    <row r="19826">
      <c r="A19826">
        <f>Input!A19826</f>
        <v/>
      </c>
      <c r="B19826">
        <f>IF(ISNUMBER(Input!B19826),IF(AND(Input!B19826&gt;=20,Input!B19826&lt;=700),Input!B19826,""),"")</f>
        <v/>
      </c>
      <c r="C19826">
        <f>IF(B19826="","",INT(A19826))</f>
        <v/>
      </c>
      <c r="D19826">
        <f>IF(B19826="","",HOUR(A19826))</f>
        <v/>
      </c>
      <c r="E19826">
        <f>IF(B19826="","",IF(INPUT!$I$1="","",IF(C19826&lt;(INT(INPUT!$I$1)-INPUT!$I$2),"Off Meds",IF(C19826&lt;=(INT(INPUT!$I$1)+INPUT!$I$2),"Washout","On Meds"))))</f>
        <v/>
      </c>
      <c r="F19826">
        <f>IF(B19826="","",1.509*(LN(B19826)^1.084-5.381))</f>
        <v/>
      </c>
      <c r="G19826">
        <f>IF(F19826="","",IF(F19826&lt;0,10*F19826^2,0))</f>
        <v/>
      </c>
      <c r="H19826">
        <f>IF(F19826="","",IF(F19826&gt;0,10*F19826^2,0))</f>
        <v/>
      </c>
    </row>
    <row r="19827">
      <c r="A19827">
        <f>Input!A19827</f>
        <v/>
      </c>
      <c r="B19827">
        <f>IF(ISNUMBER(Input!B19827),IF(AND(Input!B19827&gt;=20,Input!B19827&lt;=700),Input!B19827,""),"")</f>
        <v/>
      </c>
      <c r="C19827">
        <f>IF(B19827="","",INT(A19827))</f>
        <v/>
      </c>
      <c r="D19827">
        <f>IF(B19827="","",HOUR(A19827))</f>
        <v/>
      </c>
      <c r="E19827">
        <f>IF(B19827="","",IF(INPUT!$I$1="","",IF(C19827&lt;(INT(INPUT!$I$1)-INPUT!$I$2),"Off Meds",IF(C19827&lt;=(INT(INPUT!$I$1)+INPUT!$I$2),"Washout","On Meds"))))</f>
        <v/>
      </c>
      <c r="F19827">
        <f>IF(B19827="","",1.509*(LN(B19827)^1.084-5.381))</f>
        <v/>
      </c>
      <c r="G19827">
        <f>IF(F19827="","",IF(F19827&lt;0,10*F19827^2,0))</f>
        <v/>
      </c>
      <c r="H19827">
        <f>IF(F19827="","",IF(F19827&gt;0,10*F19827^2,0))</f>
        <v/>
      </c>
    </row>
    <row r="19828">
      <c r="A19828">
        <f>Input!A19828</f>
        <v/>
      </c>
      <c r="B19828">
        <f>IF(ISNUMBER(Input!B19828),IF(AND(Input!B19828&gt;=20,Input!B19828&lt;=700),Input!B19828,""),"")</f>
        <v/>
      </c>
      <c r="C19828">
        <f>IF(B19828="","",INT(A19828))</f>
        <v/>
      </c>
      <c r="D19828">
        <f>IF(B19828="","",HOUR(A19828))</f>
        <v/>
      </c>
      <c r="E19828">
        <f>IF(B19828="","",IF(INPUT!$I$1="","",IF(C19828&lt;(INT(INPUT!$I$1)-INPUT!$I$2),"Off Meds",IF(C19828&lt;=(INT(INPUT!$I$1)+INPUT!$I$2),"Washout","On Meds"))))</f>
        <v/>
      </c>
      <c r="F19828">
        <f>IF(B19828="","",1.509*(LN(B19828)^1.084-5.381))</f>
        <v/>
      </c>
      <c r="G19828">
        <f>IF(F19828="","",IF(F19828&lt;0,10*F19828^2,0))</f>
        <v/>
      </c>
      <c r="H19828">
        <f>IF(F19828="","",IF(F19828&gt;0,10*F19828^2,0))</f>
        <v/>
      </c>
    </row>
    <row r="19829">
      <c r="A19829">
        <f>Input!A19829</f>
        <v/>
      </c>
      <c r="B19829">
        <f>IF(ISNUMBER(Input!B19829),IF(AND(Input!B19829&gt;=20,Input!B19829&lt;=700),Input!B19829,""),"")</f>
        <v/>
      </c>
      <c r="C19829">
        <f>IF(B19829="","",INT(A19829))</f>
        <v/>
      </c>
      <c r="D19829">
        <f>IF(B19829="","",HOUR(A19829))</f>
        <v/>
      </c>
      <c r="E19829">
        <f>IF(B19829="","",IF(INPUT!$I$1="","",IF(C19829&lt;(INT(INPUT!$I$1)-INPUT!$I$2),"Off Meds",IF(C19829&lt;=(INT(INPUT!$I$1)+INPUT!$I$2),"Washout","On Meds"))))</f>
        <v/>
      </c>
      <c r="F19829">
        <f>IF(B19829="","",1.509*(LN(B19829)^1.084-5.381))</f>
        <v/>
      </c>
      <c r="G19829">
        <f>IF(F19829="","",IF(F19829&lt;0,10*F19829^2,0))</f>
        <v/>
      </c>
      <c r="H19829">
        <f>IF(F19829="","",IF(F19829&gt;0,10*F19829^2,0))</f>
        <v/>
      </c>
    </row>
    <row r="19830">
      <c r="A19830">
        <f>Input!A19830</f>
        <v/>
      </c>
      <c r="B19830">
        <f>IF(ISNUMBER(Input!B19830),IF(AND(Input!B19830&gt;=20,Input!B19830&lt;=700),Input!B19830,""),"")</f>
        <v/>
      </c>
      <c r="C19830">
        <f>IF(B19830="","",INT(A19830))</f>
        <v/>
      </c>
      <c r="D19830">
        <f>IF(B19830="","",HOUR(A19830))</f>
        <v/>
      </c>
      <c r="E19830">
        <f>IF(B19830="","",IF(INPUT!$I$1="","",IF(C19830&lt;(INT(INPUT!$I$1)-INPUT!$I$2),"Off Meds",IF(C19830&lt;=(INT(INPUT!$I$1)+INPUT!$I$2),"Washout","On Meds"))))</f>
        <v/>
      </c>
      <c r="F19830">
        <f>IF(B19830="","",1.509*(LN(B19830)^1.084-5.381))</f>
        <v/>
      </c>
      <c r="G19830">
        <f>IF(F19830="","",IF(F19830&lt;0,10*F19830^2,0))</f>
        <v/>
      </c>
      <c r="H19830">
        <f>IF(F19830="","",IF(F19830&gt;0,10*F19830^2,0))</f>
        <v/>
      </c>
    </row>
    <row r="19831">
      <c r="A19831">
        <f>Input!A19831</f>
        <v/>
      </c>
      <c r="B19831">
        <f>IF(ISNUMBER(Input!B19831),IF(AND(Input!B19831&gt;=20,Input!B19831&lt;=700),Input!B19831,""),"")</f>
        <v/>
      </c>
      <c r="C19831">
        <f>IF(B19831="","",INT(A19831))</f>
        <v/>
      </c>
      <c r="D19831">
        <f>IF(B19831="","",HOUR(A19831))</f>
        <v/>
      </c>
      <c r="E19831">
        <f>IF(B19831="","",IF(INPUT!$I$1="","",IF(C19831&lt;(INT(INPUT!$I$1)-INPUT!$I$2),"Off Meds",IF(C19831&lt;=(INT(INPUT!$I$1)+INPUT!$I$2),"Washout","On Meds"))))</f>
        <v/>
      </c>
      <c r="F19831">
        <f>IF(B19831="","",1.509*(LN(B19831)^1.084-5.381))</f>
        <v/>
      </c>
      <c r="G19831">
        <f>IF(F19831="","",IF(F19831&lt;0,10*F19831^2,0))</f>
        <v/>
      </c>
      <c r="H19831">
        <f>IF(F19831="","",IF(F19831&gt;0,10*F19831^2,0))</f>
        <v/>
      </c>
    </row>
    <row r="19832">
      <c r="A19832">
        <f>Input!A19832</f>
        <v/>
      </c>
      <c r="B19832">
        <f>IF(ISNUMBER(Input!B19832),IF(AND(Input!B19832&gt;=20,Input!B19832&lt;=700),Input!B19832,""),"")</f>
        <v/>
      </c>
      <c r="C19832">
        <f>IF(B19832="","",INT(A19832))</f>
        <v/>
      </c>
      <c r="D19832">
        <f>IF(B19832="","",HOUR(A19832))</f>
        <v/>
      </c>
      <c r="E19832">
        <f>IF(B19832="","",IF(INPUT!$I$1="","",IF(C19832&lt;(INT(INPUT!$I$1)-INPUT!$I$2),"Off Meds",IF(C19832&lt;=(INT(INPUT!$I$1)+INPUT!$I$2),"Washout","On Meds"))))</f>
        <v/>
      </c>
      <c r="F19832">
        <f>IF(B19832="","",1.509*(LN(B19832)^1.084-5.381))</f>
        <v/>
      </c>
      <c r="G19832">
        <f>IF(F19832="","",IF(F19832&lt;0,10*F19832^2,0))</f>
        <v/>
      </c>
      <c r="H19832">
        <f>IF(F19832="","",IF(F19832&gt;0,10*F19832^2,0))</f>
        <v/>
      </c>
    </row>
    <row r="19833">
      <c r="A19833">
        <f>Input!A19833</f>
        <v/>
      </c>
      <c r="B19833">
        <f>IF(ISNUMBER(Input!B19833),IF(AND(Input!B19833&gt;=20,Input!B19833&lt;=700),Input!B19833,""),"")</f>
        <v/>
      </c>
      <c r="C19833">
        <f>IF(B19833="","",INT(A19833))</f>
        <v/>
      </c>
      <c r="D19833">
        <f>IF(B19833="","",HOUR(A19833))</f>
        <v/>
      </c>
      <c r="E19833">
        <f>IF(B19833="","",IF(INPUT!$I$1="","",IF(C19833&lt;(INT(INPUT!$I$1)-INPUT!$I$2),"Off Meds",IF(C19833&lt;=(INT(INPUT!$I$1)+INPUT!$I$2),"Washout","On Meds"))))</f>
        <v/>
      </c>
      <c r="F19833">
        <f>IF(B19833="","",1.509*(LN(B19833)^1.084-5.381))</f>
        <v/>
      </c>
      <c r="G19833">
        <f>IF(F19833="","",IF(F19833&lt;0,10*F19833^2,0))</f>
        <v/>
      </c>
      <c r="H19833">
        <f>IF(F19833="","",IF(F19833&gt;0,10*F19833^2,0))</f>
        <v/>
      </c>
    </row>
    <row r="19834">
      <c r="A19834">
        <f>Input!A19834</f>
        <v/>
      </c>
      <c r="B19834">
        <f>IF(ISNUMBER(Input!B19834),IF(AND(Input!B19834&gt;=20,Input!B19834&lt;=700),Input!B19834,""),"")</f>
        <v/>
      </c>
      <c r="C19834">
        <f>IF(B19834="","",INT(A19834))</f>
        <v/>
      </c>
      <c r="D19834">
        <f>IF(B19834="","",HOUR(A19834))</f>
        <v/>
      </c>
      <c r="E19834">
        <f>IF(B19834="","",IF(INPUT!$I$1="","",IF(C19834&lt;(INT(INPUT!$I$1)-INPUT!$I$2),"Off Meds",IF(C19834&lt;=(INT(INPUT!$I$1)+INPUT!$I$2),"Washout","On Meds"))))</f>
        <v/>
      </c>
      <c r="F19834">
        <f>IF(B19834="","",1.509*(LN(B19834)^1.084-5.381))</f>
        <v/>
      </c>
      <c r="G19834">
        <f>IF(F19834="","",IF(F19834&lt;0,10*F19834^2,0))</f>
        <v/>
      </c>
      <c r="H19834">
        <f>IF(F19834="","",IF(F19834&gt;0,10*F19834^2,0))</f>
        <v/>
      </c>
    </row>
    <row r="19835">
      <c r="A19835">
        <f>Input!A19835</f>
        <v/>
      </c>
      <c r="B19835">
        <f>IF(ISNUMBER(Input!B19835),IF(AND(Input!B19835&gt;=20,Input!B19835&lt;=700),Input!B19835,""),"")</f>
        <v/>
      </c>
      <c r="C19835">
        <f>IF(B19835="","",INT(A19835))</f>
        <v/>
      </c>
      <c r="D19835">
        <f>IF(B19835="","",HOUR(A19835))</f>
        <v/>
      </c>
      <c r="E19835">
        <f>IF(B19835="","",IF(INPUT!$I$1="","",IF(C19835&lt;(INT(INPUT!$I$1)-INPUT!$I$2),"Off Meds",IF(C19835&lt;=(INT(INPUT!$I$1)+INPUT!$I$2),"Washout","On Meds"))))</f>
        <v/>
      </c>
      <c r="F19835">
        <f>IF(B19835="","",1.509*(LN(B19835)^1.084-5.381))</f>
        <v/>
      </c>
      <c r="G19835">
        <f>IF(F19835="","",IF(F19835&lt;0,10*F19835^2,0))</f>
        <v/>
      </c>
      <c r="H19835">
        <f>IF(F19835="","",IF(F19835&gt;0,10*F19835^2,0))</f>
        <v/>
      </c>
    </row>
    <row r="19836">
      <c r="A19836">
        <f>Input!A19836</f>
        <v/>
      </c>
      <c r="B19836">
        <f>IF(ISNUMBER(Input!B19836),IF(AND(Input!B19836&gt;=20,Input!B19836&lt;=700),Input!B19836,""),"")</f>
        <v/>
      </c>
      <c r="C19836">
        <f>IF(B19836="","",INT(A19836))</f>
        <v/>
      </c>
      <c r="D19836">
        <f>IF(B19836="","",HOUR(A19836))</f>
        <v/>
      </c>
      <c r="E19836">
        <f>IF(B19836="","",IF(INPUT!$I$1="","",IF(C19836&lt;(INT(INPUT!$I$1)-INPUT!$I$2),"Off Meds",IF(C19836&lt;=(INT(INPUT!$I$1)+INPUT!$I$2),"Washout","On Meds"))))</f>
        <v/>
      </c>
      <c r="F19836">
        <f>IF(B19836="","",1.509*(LN(B19836)^1.084-5.381))</f>
        <v/>
      </c>
      <c r="G19836">
        <f>IF(F19836="","",IF(F19836&lt;0,10*F19836^2,0))</f>
        <v/>
      </c>
      <c r="H19836">
        <f>IF(F19836="","",IF(F19836&gt;0,10*F19836^2,0))</f>
        <v/>
      </c>
    </row>
    <row r="19837">
      <c r="A19837">
        <f>Input!A19837</f>
        <v/>
      </c>
      <c r="B19837">
        <f>IF(ISNUMBER(Input!B19837),IF(AND(Input!B19837&gt;=20,Input!B19837&lt;=700),Input!B19837,""),"")</f>
        <v/>
      </c>
      <c r="C19837">
        <f>IF(B19837="","",INT(A19837))</f>
        <v/>
      </c>
      <c r="D19837">
        <f>IF(B19837="","",HOUR(A19837))</f>
        <v/>
      </c>
      <c r="E19837">
        <f>IF(B19837="","",IF(INPUT!$I$1="","",IF(C19837&lt;(INT(INPUT!$I$1)-INPUT!$I$2),"Off Meds",IF(C19837&lt;=(INT(INPUT!$I$1)+INPUT!$I$2),"Washout","On Meds"))))</f>
        <v/>
      </c>
      <c r="F19837">
        <f>IF(B19837="","",1.509*(LN(B19837)^1.084-5.381))</f>
        <v/>
      </c>
      <c r="G19837">
        <f>IF(F19837="","",IF(F19837&lt;0,10*F19837^2,0))</f>
        <v/>
      </c>
      <c r="H19837">
        <f>IF(F19837="","",IF(F19837&gt;0,10*F19837^2,0))</f>
        <v/>
      </c>
    </row>
    <row r="19838">
      <c r="A19838">
        <f>Input!A19838</f>
        <v/>
      </c>
      <c r="B19838">
        <f>IF(ISNUMBER(Input!B19838),IF(AND(Input!B19838&gt;=20,Input!B19838&lt;=700),Input!B19838,""),"")</f>
        <v/>
      </c>
      <c r="C19838">
        <f>IF(B19838="","",INT(A19838))</f>
        <v/>
      </c>
      <c r="D19838">
        <f>IF(B19838="","",HOUR(A19838))</f>
        <v/>
      </c>
      <c r="E19838">
        <f>IF(B19838="","",IF(INPUT!$I$1="","",IF(C19838&lt;(INT(INPUT!$I$1)-INPUT!$I$2),"Off Meds",IF(C19838&lt;=(INT(INPUT!$I$1)+INPUT!$I$2),"Washout","On Meds"))))</f>
        <v/>
      </c>
      <c r="F19838">
        <f>IF(B19838="","",1.509*(LN(B19838)^1.084-5.381))</f>
        <v/>
      </c>
      <c r="G19838">
        <f>IF(F19838="","",IF(F19838&lt;0,10*F19838^2,0))</f>
        <v/>
      </c>
      <c r="H19838">
        <f>IF(F19838="","",IF(F19838&gt;0,10*F19838^2,0))</f>
        <v/>
      </c>
    </row>
    <row r="19839">
      <c r="A19839">
        <f>Input!A19839</f>
        <v/>
      </c>
      <c r="B19839">
        <f>IF(ISNUMBER(Input!B19839),IF(AND(Input!B19839&gt;=20,Input!B19839&lt;=700),Input!B19839,""),"")</f>
        <v/>
      </c>
      <c r="C19839">
        <f>IF(B19839="","",INT(A19839))</f>
        <v/>
      </c>
      <c r="D19839">
        <f>IF(B19839="","",HOUR(A19839))</f>
        <v/>
      </c>
      <c r="E19839">
        <f>IF(B19839="","",IF(INPUT!$I$1="","",IF(C19839&lt;(INT(INPUT!$I$1)-INPUT!$I$2),"Off Meds",IF(C19839&lt;=(INT(INPUT!$I$1)+INPUT!$I$2),"Washout","On Meds"))))</f>
        <v/>
      </c>
      <c r="F19839">
        <f>IF(B19839="","",1.509*(LN(B19839)^1.084-5.381))</f>
        <v/>
      </c>
      <c r="G19839">
        <f>IF(F19839="","",IF(F19839&lt;0,10*F19839^2,0))</f>
        <v/>
      </c>
      <c r="H19839">
        <f>IF(F19839="","",IF(F19839&gt;0,10*F19839^2,0))</f>
        <v/>
      </c>
    </row>
    <row r="19840">
      <c r="A19840">
        <f>Input!A19840</f>
        <v/>
      </c>
      <c r="B19840">
        <f>IF(ISNUMBER(Input!B19840),IF(AND(Input!B19840&gt;=20,Input!B19840&lt;=700),Input!B19840,""),"")</f>
        <v/>
      </c>
      <c r="C19840">
        <f>IF(B19840="","",INT(A19840))</f>
        <v/>
      </c>
      <c r="D19840">
        <f>IF(B19840="","",HOUR(A19840))</f>
        <v/>
      </c>
      <c r="E19840">
        <f>IF(B19840="","",IF(INPUT!$I$1="","",IF(C19840&lt;(INT(INPUT!$I$1)-INPUT!$I$2),"Off Meds",IF(C19840&lt;=(INT(INPUT!$I$1)+INPUT!$I$2),"Washout","On Meds"))))</f>
        <v/>
      </c>
      <c r="F19840">
        <f>IF(B19840="","",1.509*(LN(B19840)^1.084-5.381))</f>
        <v/>
      </c>
      <c r="G19840">
        <f>IF(F19840="","",IF(F19840&lt;0,10*F19840^2,0))</f>
        <v/>
      </c>
      <c r="H19840">
        <f>IF(F19840="","",IF(F19840&gt;0,10*F19840^2,0))</f>
        <v/>
      </c>
    </row>
    <row r="19841">
      <c r="A19841">
        <f>Input!A19841</f>
        <v/>
      </c>
      <c r="B19841">
        <f>IF(ISNUMBER(Input!B19841),IF(AND(Input!B19841&gt;=20,Input!B19841&lt;=700),Input!B19841,""),"")</f>
        <v/>
      </c>
      <c r="C19841">
        <f>IF(B19841="","",INT(A19841))</f>
        <v/>
      </c>
      <c r="D19841">
        <f>IF(B19841="","",HOUR(A19841))</f>
        <v/>
      </c>
      <c r="E19841">
        <f>IF(B19841="","",IF(INPUT!$I$1="","",IF(C19841&lt;(INT(INPUT!$I$1)-INPUT!$I$2),"Off Meds",IF(C19841&lt;=(INT(INPUT!$I$1)+INPUT!$I$2),"Washout","On Meds"))))</f>
        <v/>
      </c>
      <c r="F19841">
        <f>IF(B19841="","",1.509*(LN(B19841)^1.084-5.381))</f>
        <v/>
      </c>
      <c r="G19841">
        <f>IF(F19841="","",IF(F19841&lt;0,10*F19841^2,0))</f>
        <v/>
      </c>
      <c r="H19841">
        <f>IF(F19841="","",IF(F19841&gt;0,10*F19841^2,0))</f>
        <v/>
      </c>
    </row>
    <row r="19842">
      <c r="A19842">
        <f>Input!A19842</f>
        <v/>
      </c>
      <c r="B19842">
        <f>IF(ISNUMBER(Input!B19842),IF(AND(Input!B19842&gt;=20,Input!B19842&lt;=700),Input!B19842,""),"")</f>
        <v/>
      </c>
      <c r="C19842">
        <f>IF(B19842="","",INT(A19842))</f>
        <v/>
      </c>
      <c r="D19842">
        <f>IF(B19842="","",HOUR(A19842))</f>
        <v/>
      </c>
      <c r="E19842">
        <f>IF(B19842="","",IF(INPUT!$I$1="","",IF(C19842&lt;(INT(INPUT!$I$1)-INPUT!$I$2),"Off Meds",IF(C19842&lt;=(INT(INPUT!$I$1)+INPUT!$I$2),"Washout","On Meds"))))</f>
        <v/>
      </c>
      <c r="F19842">
        <f>IF(B19842="","",1.509*(LN(B19842)^1.084-5.381))</f>
        <v/>
      </c>
      <c r="G19842">
        <f>IF(F19842="","",IF(F19842&lt;0,10*F19842^2,0))</f>
        <v/>
      </c>
      <c r="H19842">
        <f>IF(F19842="","",IF(F19842&gt;0,10*F19842^2,0))</f>
        <v/>
      </c>
    </row>
    <row r="19843">
      <c r="A19843">
        <f>Input!A19843</f>
        <v/>
      </c>
      <c r="B19843">
        <f>IF(ISNUMBER(Input!B19843),IF(AND(Input!B19843&gt;=20,Input!B19843&lt;=700),Input!B19843,""),"")</f>
        <v/>
      </c>
      <c r="C19843">
        <f>IF(B19843="","",INT(A19843))</f>
        <v/>
      </c>
      <c r="D19843">
        <f>IF(B19843="","",HOUR(A19843))</f>
        <v/>
      </c>
      <c r="E19843">
        <f>IF(B19843="","",IF(INPUT!$I$1="","",IF(C19843&lt;(INT(INPUT!$I$1)-INPUT!$I$2),"Off Meds",IF(C19843&lt;=(INT(INPUT!$I$1)+INPUT!$I$2),"Washout","On Meds"))))</f>
        <v/>
      </c>
      <c r="F19843">
        <f>IF(B19843="","",1.509*(LN(B19843)^1.084-5.381))</f>
        <v/>
      </c>
      <c r="G19843">
        <f>IF(F19843="","",IF(F19843&lt;0,10*F19843^2,0))</f>
        <v/>
      </c>
      <c r="H19843">
        <f>IF(F19843="","",IF(F19843&gt;0,10*F19843^2,0))</f>
        <v/>
      </c>
    </row>
    <row r="19844">
      <c r="A19844">
        <f>Input!A19844</f>
        <v/>
      </c>
      <c r="B19844">
        <f>IF(ISNUMBER(Input!B19844),IF(AND(Input!B19844&gt;=20,Input!B19844&lt;=700),Input!B19844,""),"")</f>
        <v/>
      </c>
      <c r="C19844">
        <f>IF(B19844="","",INT(A19844))</f>
        <v/>
      </c>
      <c r="D19844">
        <f>IF(B19844="","",HOUR(A19844))</f>
        <v/>
      </c>
      <c r="E19844">
        <f>IF(B19844="","",IF(INPUT!$I$1="","",IF(C19844&lt;(INT(INPUT!$I$1)-INPUT!$I$2),"Off Meds",IF(C19844&lt;=(INT(INPUT!$I$1)+INPUT!$I$2),"Washout","On Meds"))))</f>
        <v/>
      </c>
      <c r="F19844">
        <f>IF(B19844="","",1.509*(LN(B19844)^1.084-5.381))</f>
        <v/>
      </c>
      <c r="G19844">
        <f>IF(F19844="","",IF(F19844&lt;0,10*F19844^2,0))</f>
        <v/>
      </c>
      <c r="H19844">
        <f>IF(F19844="","",IF(F19844&gt;0,10*F19844^2,0))</f>
        <v/>
      </c>
    </row>
    <row r="19845">
      <c r="A19845">
        <f>Input!A19845</f>
        <v/>
      </c>
      <c r="B19845">
        <f>IF(ISNUMBER(Input!B19845),IF(AND(Input!B19845&gt;=20,Input!B19845&lt;=700),Input!B19845,""),"")</f>
        <v/>
      </c>
      <c r="C19845">
        <f>IF(B19845="","",INT(A19845))</f>
        <v/>
      </c>
      <c r="D19845">
        <f>IF(B19845="","",HOUR(A19845))</f>
        <v/>
      </c>
      <c r="E19845">
        <f>IF(B19845="","",IF(INPUT!$I$1="","",IF(C19845&lt;(INT(INPUT!$I$1)-INPUT!$I$2),"Off Meds",IF(C19845&lt;=(INT(INPUT!$I$1)+INPUT!$I$2),"Washout","On Meds"))))</f>
        <v/>
      </c>
      <c r="F19845">
        <f>IF(B19845="","",1.509*(LN(B19845)^1.084-5.381))</f>
        <v/>
      </c>
      <c r="G19845">
        <f>IF(F19845="","",IF(F19845&lt;0,10*F19845^2,0))</f>
        <v/>
      </c>
      <c r="H19845">
        <f>IF(F19845="","",IF(F19845&gt;0,10*F19845^2,0))</f>
        <v/>
      </c>
    </row>
    <row r="19846">
      <c r="A19846">
        <f>Input!A19846</f>
        <v/>
      </c>
      <c r="B19846">
        <f>IF(ISNUMBER(Input!B19846),IF(AND(Input!B19846&gt;=20,Input!B19846&lt;=700),Input!B19846,""),"")</f>
        <v/>
      </c>
      <c r="C19846">
        <f>IF(B19846="","",INT(A19846))</f>
        <v/>
      </c>
      <c r="D19846">
        <f>IF(B19846="","",HOUR(A19846))</f>
        <v/>
      </c>
      <c r="E19846">
        <f>IF(B19846="","",IF(INPUT!$I$1="","",IF(C19846&lt;(INT(INPUT!$I$1)-INPUT!$I$2),"Off Meds",IF(C19846&lt;=(INT(INPUT!$I$1)+INPUT!$I$2),"Washout","On Meds"))))</f>
        <v/>
      </c>
      <c r="F19846">
        <f>IF(B19846="","",1.509*(LN(B19846)^1.084-5.381))</f>
        <v/>
      </c>
      <c r="G19846">
        <f>IF(F19846="","",IF(F19846&lt;0,10*F19846^2,0))</f>
        <v/>
      </c>
      <c r="H19846">
        <f>IF(F19846="","",IF(F19846&gt;0,10*F19846^2,0))</f>
        <v/>
      </c>
    </row>
    <row r="19847">
      <c r="A19847">
        <f>Input!A19847</f>
        <v/>
      </c>
      <c r="B19847">
        <f>IF(ISNUMBER(Input!B19847),IF(AND(Input!B19847&gt;=20,Input!B19847&lt;=700),Input!B19847,""),"")</f>
        <v/>
      </c>
      <c r="C19847">
        <f>IF(B19847="","",INT(A19847))</f>
        <v/>
      </c>
      <c r="D19847">
        <f>IF(B19847="","",HOUR(A19847))</f>
        <v/>
      </c>
      <c r="E19847">
        <f>IF(B19847="","",IF(INPUT!$I$1="","",IF(C19847&lt;(INT(INPUT!$I$1)-INPUT!$I$2),"Off Meds",IF(C19847&lt;=(INT(INPUT!$I$1)+INPUT!$I$2),"Washout","On Meds"))))</f>
        <v/>
      </c>
      <c r="F19847">
        <f>IF(B19847="","",1.509*(LN(B19847)^1.084-5.381))</f>
        <v/>
      </c>
      <c r="G19847">
        <f>IF(F19847="","",IF(F19847&lt;0,10*F19847^2,0))</f>
        <v/>
      </c>
      <c r="H19847">
        <f>IF(F19847="","",IF(F19847&gt;0,10*F19847^2,0))</f>
        <v/>
      </c>
    </row>
    <row r="19848">
      <c r="A19848">
        <f>Input!A19848</f>
        <v/>
      </c>
      <c r="B19848">
        <f>IF(ISNUMBER(Input!B19848),IF(AND(Input!B19848&gt;=20,Input!B19848&lt;=700),Input!B19848,""),"")</f>
        <v/>
      </c>
      <c r="C19848">
        <f>IF(B19848="","",INT(A19848))</f>
        <v/>
      </c>
      <c r="D19848">
        <f>IF(B19848="","",HOUR(A19848))</f>
        <v/>
      </c>
      <c r="E19848">
        <f>IF(B19848="","",IF(INPUT!$I$1="","",IF(C19848&lt;(INT(INPUT!$I$1)-INPUT!$I$2),"Off Meds",IF(C19848&lt;=(INT(INPUT!$I$1)+INPUT!$I$2),"Washout","On Meds"))))</f>
        <v/>
      </c>
      <c r="F19848">
        <f>IF(B19848="","",1.509*(LN(B19848)^1.084-5.381))</f>
        <v/>
      </c>
      <c r="G19848">
        <f>IF(F19848="","",IF(F19848&lt;0,10*F19848^2,0))</f>
        <v/>
      </c>
      <c r="H19848">
        <f>IF(F19848="","",IF(F19848&gt;0,10*F19848^2,0))</f>
        <v/>
      </c>
    </row>
    <row r="19849">
      <c r="A19849">
        <f>Input!A19849</f>
        <v/>
      </c>
      <c r="B19849">
        <f>IF(ISNUMBER(Input!B19849),IF(AND(Input!B19849&gt;=20,Input!B19849&lt;=700),Input!B19849,""),"")</f>
        <v/>
      </c>
      <c r="C19849">
        <f>IF(B19849="","",INT(A19849))</f>
        <v/>
      </c>
      <c r="D19849">
        <f>IF(B19849="","",HOUR(A19849))</f>
        <v/>
      </c>
      <c r="E19849">
        <f>IF(B19849="","",IF(INPUT!$I$1="","",IF(C19849&lt;(INT(INPUT!$I$1)-INPUT!$I$2),"Off Meds",IF(C19849&lt;=(INT(INPUT!$I$1)+INPUT!$I$2),"Washout","On Meds"))))</f>
        <v/>
      </c>
      <c r="F19849">
        <f>IF(B19849="","",1.509*(LN(B19849)^1.084-5.381))</f>
        <v/>
      </c>
      <c r="G19849">
        <f>IF(F19849="","",IF(F19849&lt;0,10*F19849^2,0))</f>
        <v/>
      </c>
      <c r="H19849">
        <f>IF(F19849="","",IF(F19849&gt;0,10*F19849^2,0))</f>
        <v/>
      </c>
    </row>
    <row r="19850">
      <c r="A19850">
        <f>Input!A19850</f>
        <v/>
      </c>
      <c r="B19850">
        <f>IF(ISNUMBER(Input!B19850),IF(AND(Input!B19850&gt;=20,Input!B19850&lt;=700),Input!B19850,""),"")</f>
        <v/>
      </c>
      <c r="C19850">
        <f>IF(B19850="","",INT(A19850))</f>
        <v/>
      </c>
      <c r="D19850">
        <f>IF(B19850="","",HOUR(A19850))</f>
        <v/>
      </c>
      <c r="E19850">
        <f>IF(B19850="","",IF(INPUT!$I$1="","",IF(C19850&lt;(INT(INPUT!$I$1)-INPUT!$I$2),"Off Meds",IF(C19850&lt;=(INT(INPUT!$I$1)+INPUT!$I$2),"Washout","On Meds"))))</f>
        <v/>
      </c>
      <c r="F19850">
        <f>IF(B19850="","",1.509*(LN(B19850)^1.084-5.381))</f>
        <v/>
      </c>
      <c r="G19850">
        <f>IF(F19850="","",IF(F19850&lt;0,10*F19850^2,0))</f>
        <v/>
      </c>
      <c r="H19850">
        <f>IF(F19850="","",IF(F19850&gt;0,10*F19850^2,0))</f>
        <v/>
      </c>
    </row>
    <row r="19851">
      <c r="A19851">
        <f>Input!A19851</f>
        <v/>
      </c>
      <c r="B19851">
        <f>IF(ISNUMBER(Input!B19851),IF(AND(Input!B19851&gt;=20,Input!B19851&lt;=700),Input!B19851,""),"")</f>
        <v/>
      </c>
      <c r="C19851">
        <f>IF(B19851="","",INT(A19851))</f>
        <v/>
      </c>
      <c r="D19851">
        <f>IF(B19851="","",HOUR(A19851))</f>
        <v/>
      </c>
      <c r="E19851">
        <f>IF(B19851="","",IF(INPUT!$I$1="","",IF(C19851&lt;(INT(INPUT!$I$1)-INPUT!$I$2),"Off Meds",IF(C19851&lt;=(INT(INPUT!$I$1)+INPUT!$I$2),"Washout","On Meds"))))</f>
        <v/>
      </c>
      <c r="F19851">
        <f>IF(B19851="","",1.509*(LN(B19851)^1.084-5.381))</f>
        <v/>
      </c>
      <c r="G19851">
        <f>IF(F19851="","",IF(F19851&lt;0,10*F19851^2,0))</f>
        <v/>
      </c>
      <c r="H19851">
        <f>IF(F19851="","",IF(F19851&gt;0,10*F19851^2,0))</f>
        <v/>
      </c>
    </row>
    <row r="19852">
      <c r="A19852">
        <f>Input!A19852</f>
        <v/>
      </c>
      <c r="B19852">
        <f>IF(ISNUMBER(Input!B19852),IF(AND(Input!B19852&gt;=20,Input!B19852&lt;=700),Input!B19852,""),"")</f>
        <v/>
      </c>
      <c r="C19852">
        <f>IF(B19852="","",INT(A19852))</f>
        <v/>
      </c>
      <c r="D19852">
        <f>IF(B19852="","",HOUR(A19852))</f>
        <v/>
      </c>
      <c r="E19852">
        <f>IF(B19852="","",IF(INPUT!$I$1="","",IF(C19852&lt;(INT(INPUT!$I$1)-INPUT!$I$2),"Off Meds",IF(C19852&lt;=(INT(INPUT!$I$1)+INPUT!$I$2),"Washout","On Meds"))))</f>
        <v/>
      </c>
      <c r="F19852">
        <f>IF(B19852="","",1.509*(LN(B19852)^1.084-5.381))</f>
        <v/>
      </c>
      <c r="G19852">
        <f>IF(F19852="","",IF(F19852&lt;0,10*F19852^2,0))</f>
        <v/>
      </c>
      <c r="H19852">
        <f>IF(F19852="","",IF(F19852&gt;0,10*F19852^2,0))</f>
        <v/>
      </c>
    </row>
    <row r="19853">
      <c r="A19853">
        <f>Input!A19853</f>
        <v/>
      </c>
      <c r="B19853">
        <f>IF(ISNUMBER(Input!B19853),IF(AND(Input!B19853&gt;=20,Input!B19853&lt;=700),Input!B19853,""),"")</f>
        <v/>
      </c>
      <c r="C19853">
        <f>IF(B19853="","",INT(A19853))</f>
        <v/>
      </c>
      <c r="D19853">
        <f>IF(B19853="","",HOUR(A19853))</f>
        <v/>
      </c>
      <c r="E19853">
        <f>IF(B19853="","",IF(INPUT!$I$1="","",IF(C19853&lt;(INT(INPUT!$I$1)-INPUT!$I$2),"Off Meds",IF(C19853&lt;=(INT(INPUT!$I$1)+INPUT!$I$2),"Washout","On Meds"))))</f>
        <v/>
      </c>
      <c r="F19853">
        <f>IF(B19853="","",1.509*(LN(B19853)^1.084-5.381))</f>
        <v/>
      </c>
      <c r="G19853">
        <f>IF(F19853="","",IF(F19853&lt;0,10*F19853^2,0))</f>
        <v/>
      </c>
      <c r="H19853">
        <f>IF(F19853="","",IF(F19853&gt;0,10*F19853^2,0))</f>
        <v/>
      </c>
    </row>
    <row r="19854">
      <c r="A19854">
        <f>Input!A19854</f>
        <v/>
      </c>
      <c r="B19854">
        <f>IF(ISNUMBER(Input!B19854),IF(AND(Input!B19854&gt;=20,Input!B19854&lt;=700),Input!B19854,""),"")</f>
        <v/>
      </c>
      <c r="C19854">
        <f>IF(B19854="","",INT(A19854))</f>
        <v/>
      </c>
      <c r="D19854">
        <f>IF(B19854="","",HOUR(A19854))</f>
        <v/>
      </c>
      <c r="E19854">
        <f>IF(B19854="","",IF(INPUT!$I$1="","",IF(C19854&lt;(INT(INPUT!$I$1)-INPUT!$I$2),"Off Meds",IF(C19854&lt;=(INT(INPUT!$I$1)+INPUT!$I$2),"Washout","On Meds"))))</f>
        <v/>
      </c>
      <c r="F19854">
        <f>IF(B19854="","",1.509*(LN(B19854)^1.084-5.381))</f>
        <v/>
      </c>
      <c r="G19854">
        <f>IF(F19854="","",IF(F19854&lt;0,10*F19854^2,0))</f>
        <v/>
      </c>
      <c r="H19854">
        <f>IF(F19854="","",IF(F19854&gt;0,10*F19854^2,0))</f>
        <v/>
      </c>
    </row>
    <row r="19855">
      <c r="A19855">
        <f>Input!A19855</f>
        <v/>
      </c>
      <c r="B19855">
        <f>IF(ISNUMBER(Input!B19855),IF(AND(Input!B19855&gt;=20,Input!B19855&lt;=700),Input!B19855,""),"")</f>
        <v/>
      </c>
      <c r="C19855">
        <f>IF(B19855="","",INT(A19855))</f>
        <v/>
      </c>
      <c r="D19855">
        <f>IF(B19855="","",HOUR(A19855))</f>
        <v/>
      </c>
      <c r="E19855">
        <f>IF(B19855="","",IF(INPUT!$I$1="","",IF(C19855&lt;(INT(INPUT!$I$1)-INPUT!$I$2),"Off Meds",IF(C19855&lt;=(INT(INPUT!$I$1)+INPUT!$I$2),"Washout","On Meds"))))</f>
        <v/>
      </c>
      <c r="F19855">
        <f>IF(B19855="","",1.509*(LN(B19855)^1.084-5.381))</f>
        <v/>
      </c>
      <c r="G19855">
        <f>IF(F19855="","",IF(F19855&lt;0,10*F19855^2,0))</f>
        <v/>
      </c>
      <c r="H19855">
        <f>IF(F19855="","",IF(F19855&gt;0,10*F19855^2,0))</f>
        <v/>
      </c>
    </row>
    <row r="19856">
      <c r="A19856">
        <f>Input!A19856</f>
        <v/>
      </c>
      <c r="B19856">
        <f>IF(ISNUMBER(Input!B19856),IF(AND(Input!B19856&gt;=20,Input!B19856&lt;=700),Input!B19856,""),"")</f>
        <v/>
      </c>
      <c r="C19856">
        <f>IF(B19856="","",INT(A19856))</f>
        <v/>
      </c>
      <c r="D19856">
        <f>IF(B19856="","",HOUR(A19856))</f>
        <v/>
      </c>
      <c r="E19856">
        <f>IF(B19856="","",IF(INPUT!$I$1="","",IF(C19856&lt;(INT(INPUT!$I$1)-INPUT!$I$2),"Off Meds",IF(C19856&lt;=(INT(INPUT!$I$1)+INPUT!$I$2),"Washout","On Meds"))))</f>
        <v/>
      </c>
      <c r="F19856">
        <f>IF(B19856="","",1.509*(LN(B19856)^1.084-5.381))</f>
        <v/>
      </c>
      <c r="G19856">
        <f>IF(F19856="","",IF(F19856&lt;0,10*F19856^2,0))</f>
        <v/>
      </c>
      <c r="H19856">
        <f>IF(F19856="","",IF(F19856&gt;0,10*F19856^2,0))</f>
        <v/>
      </c>
    </row>
    <row r="19857">
      <c r="A19857">
        <f>Input!A19857</f>
        <v/>
      </c>
      <c r="B19857">
        <f>IF(ISNUMBER(Input!B19857),IF(AND(Input!B19857&gt;=20,Input!B19857&lt;=700),Input!B19857,""),"")</f>
        <v/>
      </c>
      <c r="C19857">
        <f>IF(B19857="","",INT(A19857))</f>
        <v/>
      </c>
      <c r="D19857">
        <f>IF(B19857="","",HOUR(A19857))</f>
        <v/>
      </c>
      <c r="E19857">
        <f>IF(B19857="","",IF(INPUT!$I$1="","",IF(C19857&lt;(INT(INPUT!$I$1)-INPUT!$I$2),"Off Meds",IF(C19857&lt;=(INT(INPUT!$I$1)+INPUT!$I$2),"Washout","On Meds"))))</f>
        <v/>
      </c>
      <c r="F19857">
        <f>IF(B19857="","",1.509*(LN(B19857)^1.084-5.381))</f>
        <v/>
      </c>
      <c r="G19857">
        <f>IF(F19857="","",IF(F19857&lt;0,10*F19857^2,0))</f>
        <v/>
      </c>
      <c r="H19857">
        <f>IF(F19857="","",IF(F19857&gt;0,10*F19857^2,0))</f>
        <v/>
      </c>
    </row>
    <row r="19858">
      <c r="A19858">
        <f>Input!A19858</f>
        <v/>
      </c>
      <c r="B19858">
        <f>IF(ISNUMBER(Input!B19858),IF(AND(Input!B19858&gt;=20,Input!B19858&lt;=700),Input!B19858,""),"")</f>
        <v/>
      </c>
      <c r="C19858">
        <f>IF(B19858="","",INT(A19858))</f>
        <v/>
      </c>
      <c r="D19858">
        <f>IF(B19858="","",HOUR(A19858))</f>
        <v/>
      </c>
      <c r="E19858">
        <f>IF(B19858="","",IF(INPUT!$I$1="","",IF(C19858&lt;(INT(INPUT!$I$1)-INPUT!$I$2),"Off Meds",IF(C19858&lt;=(INT(INPUT!$I$1)+INPUT!$I$2),"Washout","On Meds"))))</f>
        <v/>
      </c>
      <c r="F19858">
        <f>IF(B19858="","",1.509*(LN(B19858)^1.084-5.381))</f>
        <v/>
      </c>
      <c r="G19858">
        <f>IF(F19858="","",IF(F19858&lt;0,10*F19858^2,0))</f>
        <v/>
      </c>
      <c r="H19858">
        <f>IF(F19858="","",IF(F19858&gt;0,10*F19858^2,0))</f>
        <v/>
      </c>
    </row>
    <row r="19859">
      <c r="A19859">
        <f>Input!A19859</f>
        <v/>
      </c>
      <c r="B19859">
        <f>IF(ISNUMBER(Input!B19859),IF(AND(Input!B19859&gt;=20,Input!B19859&lt;=700),Input!B19859,""),"")</f>
        <v/>
      </c>
      <c r="C19859">
        <f>IF(B19859="","",INT(A19859))</f>
        <v/>
      </c>
      <c r="D19859">
        <f>IF(B19859="","",HOUR(A19859))</f>
        <v/>
      </c>
      <c r="E19859">
        <f>IF(B19859="","",IF(INPUT!$I$1="","",IF(C19859&lt;(INT(INPUT!$I$1)-INPUT!$I$2),"Off Meds",IF(C19859&lt;=(INT(INPUT!$I$1)+INPUT!$I$2),"Washout","On Meds"))))</f>
        <v/>
      </c>
      <c r="F19859">
        <f>IF(B19859="","",1.509*(LN(B19859)^1.084-5.381))</f>
        <v/>
      </c>
      <c r="G19859">
        <f>IF(F19859="","",IF(F19859&lt;0,10*F19859^2,0))</f>
        <v/>
      </c>
      <c r="H19859">
        <f>IF(F19859="","",IF(F19859&gt;0,10*F19859^2,0))</f>
        <v/>
      </c>
    </row>
    <row r="19860">
      <c r="A19860">
        <f>Input!A19860</f>
        <v/>
      </c>
      <c r="B19860">
        <f>IF(ISNUMBER(Input!B19860),IF(AND(Input!B19860&gt;=20,Input!B19860&lt;=700),Input!B19860,""),"")</f>
        <v/>
      </c>
      <c r="C19860">
        <f>IF(B19860="","",INT(A19860))</f>
        <v/>
      </c>
      <c r="D19860">
        <f>IF(B19860="","",HOUR(A19860))</f>
        <v/>
      </c>
      <c r="E19860">
        <f>IF(B19860="","",IF(INPUT!$I$1="","",IF(C19860&lt;(INT(INPUT!$I$1)-INPUT!$I$2),"Off Meds",IF(C19860&lt;=(INT(INPUT!$I$1)+INPUT!$I$2),"Washout","On Meds"))))</f>
        <v/>
      </c>
      <c r="F19860">
        <f>IF(B19860="","",1.509*(LN(B19860)^1.084-5.381))</f>
        <v/>
      </c>
      <c r="G19860">
        <f>IF(F19860="","",IF(F19860&lt;0,10*F19860^2,0))</f>
        <v/>
      </c>
      <c r="H19860">
        <f>IF(F19860="","",IF(F19860&gt;0,10*F19860^2,0))</f>
        <v/>
      </c>
    </row>
    <row r="19861">
      <c r="A19861">
        <f>Input!A19861</f>
        <v/>
      </c>
      <c r="B19861">
        <f>IF(ISNUMBER(Input!B19861),IF(AND(Input!B19861&gt;=20,Input!B19861&lt;=700),Input!B19861,""),"")</f>
        <v/>
      </c>
      <c r="C19861">
        <f>IF(B19861="","",INT(A19861))</f>
        <v/>
      </c>
      <c r="D19861">
        <f>IF(B19861="","",HOUR(A19861))</f>
        <v/>
      </c>
      <c r="E19861">
        <f>IF(B19861="","",IF(INPUT!$I$1="","",IF(C19861&lt;(INT(INPUT!$I$1)-INPUT!$I$2),"Off Meds",IF(C19861&lt;=(INT(INPUT!$I$1)+INPUT!$I$2),"Washout","On Meds"))))</f>
        <v/>
      </c>
      <c r="F19861">
        <f>IF(B19861="","",1.509*(LN(B19861)^1.084-5.381))</f>
        <v/>
      </c>
      <c r="G19861">
        <f>IF(F19861="","",IF(F19861&lt;0,10*F19861^2,0))</f>
        <v/>
      </c>
      <c r="H19861">
        <f>IF(F19861="","",IF(F19861&gt;0,10*F19861^2,0))</f>
        <v/>
      </c>
    </row>
    <row r="19862">
      <c r="A19862">
        <f>Input!A19862</f>
        <v/>
      </c>
      <c r="B19862">
        <f>IF(ISNUMBER(Input!B19862),IF(AND(Input!B19862&gt;=20,Input!B19862&lt;=700),Input!B19862,""),"")</f>
        <v/>
      </c>
      <c r="C19862">
        <f>IF(B19862="","",INT(A19862))</f>
        <v/>
      </c>
      <c r="D19862">
        <f>IF(B19862="","",HOUR(A19862))</f>
        <v/>
      </c>
      <c r="E19862">
        <f>IF(B19862="","",IF(INPUT!$I$1="","",IF(C19862&lt;(INT(INPUT!$I$1)-INPUT!$I$2),"Off Meds",IF(C19862&lt;=(INT(INPUT!$I$1)+INPUT!$I$2),"Washout","On Meds"))))</f>
        <v/>
      </c>
      <c r="F19862">
        <f>IF(B19862="","",1.509*(LN(B19862)^1.084-5.381))</f>
        <v/>
      </c>
      <c r="G19862">
        <f>IF(F19862="","",IF(F19862&lt;0,10*F19862^2,0))</f>
        <v/>
      </c>
      <c r="H19862">
        <f>IF(F19862="","",IF(F19862&gt;0,10*F19862^2,0))</f>
        <v/>
      </c>
    </row>
    <row r="19863">
      <c r="A19863">
        <f>Input!A19863</f>
        <v/>
      </c>
      <c r="B19863">
        <f>IF(ISNUMBER(Input!B19863),IF(AND(Input!B19863&gt;=20,Input!B19863&lt;=700),Input!B19863,""),"")</f>
        <v/>
      </c>
      <c r="C19863">
        <f>IF(B19863="","",INT(A19863))</f>
        <v/>
      </c>
      <c r="D19863">
        <f>IF(B19863="","",HOUR(A19863))</f>
        <v/>
      </c>
      <c r="E19863">
        <f>IF(B19863="","",IF(INPUT!$I$1="","",IF(C19863&lt;(INT(INPUT!$I$1)-INPUT!$I$2),"Off Meds",IF(C19863&lt;=(INT(INPUT!$I$1)+INPUT!$I$2),"Washout","On Meds"))))</f>
        <v/>
      </c>
      <c r="F19863">
        <f>IF(B19863="","",1.509*(LN(B19863)^1.084-5.381))</f>
        <v/>
      </c>
      <c r="G19863">
        <f>IF(F19863="","",IF(F19863&lt;0,10*F19863^2,0))</f>
        <v/>
      </c>
      <c r="H19863">
        <f>IF(F19863="","",IF(F19863&gt;0,10*F19863^2,0))</f>
        <v/>
      </c>
    </row>
    <row r="19864">
      <c r="A19864">
        <f>Input!A19864</f>
        <v/>
      </c>
      <c r="B19864">
        <f>IF(ISNUMBER(Input!B19864),IF(AND(Input!B19864&gt;=20,Input!B19864&lt;=700),Input!B19864,""),"")</f>
        <v/>
      </c>
      <c r="C19864">
        <f>IF(B19864="","",INT(A19864))</f>
        <v/>
      </c>
      <c r="D19864">
        <f>IF(B19864="","",HOUR(A19864))</f>
        <v/>
      </c>
      <c r="E19864">
        <f>IF(B19864="","",IF(INPUT!$I$1="","",IF(C19864&lt;(INT(INPUT!$I$1)-INPUT!$I$2),"Off Meds",IF(C19864&lt;=(INT(INPUT!$I$1)+INPUT!$I$2),"Washout","On Meds"))))</f>
        <v/>
      </c>
      <c r="F19864">
        <f>IF(B19864="","",1.509*(LN(B19864)^1.084-5.381))</f>
        <v/>
      </c>
      <c r="G19864">
        <f>IF(F19864="","",IF(F19864&lt;0,10*F19864^2,0))</f>
        <v/>
      </c>
      <c r="H19864">
        <f>IF(F19864="","",IF(F19864&gt;0,10*F19864^2,0))</f>
        <v/>
      </c>
    </row>
    <row r="19865">
      <c r="A19865">
        <f>Input!A19865</f>
        <v/>
      </c>
      <c r="B19865">
        <f>IF(ISNUMBER(Input!B19865),IF(AND(Input!B19865&gt;=20,Input!B19865&lt;=700),Input!B19865,""),"")</f>
        <v/>
      </c>
      <c r="C19865">
        <f>IF(B19865="","",INT(A19865))</f>
        <v/>
      </c>
      <c r="D19865">
        <f>IF(B19865="","",HOUR(A19865))</f>
        <v/>
      </c>
      <c r="E19865">
        <f>IF(B19865="","",IF(INPUT!$I$1="","",IF(C19865&lt;(INT(INPUT!$I$1)-INPUT!$I$2),"Off Meds",IF(C19865&lt;=(INT(INPUT!$I$1)+INPUT!$I$2),"Washout","On Meds"))))</f>
        <v/>
      </c>
      <c r="F19865">
        <f>IF(B19865="","",1.509*(LN(B19865)^1.084-5.381))</f>
        <v/>
      </c>
      <c r="G19865">
        <f>IF(F19865="","",IF(F19865&lt;0,10*F19865^2,0))</f>
        <v/>
      </c>
      <c r="H19865">
        <f>IF(F19865="","",IF(F19865&gt;0,10*F19865^2,0))</f>
        <v/>
      </c>
    </row>
    <row r="19866">
      <c r="A19866">
        <f>Input!A19866</f>
        <v/>
      </c>
      <c r="B19866">
        <f>IF(ISNUMBER(Input!B19866),IF(AND(Input!B19866&gt;=20,Input!B19866&lt;=700),Input!B19866,""),"")</f>
        <v/>
      </c>
      <c r="C19866">
        <f>IF(B19866="","",INT(A19866))</f>
        <v/>
      </c>
      <c r="D19866">
        <f>IF(B19866="","",HOUR(A19866))</f>
        <v/>
      </c>
      <c r="E19866">
        <f>IF(B19866="","",IF(INPUT!$I$1="","",IF(C19866&lt;(INT(INPUT!$I$1)-INPUT!$I$2),"Off Meds",IF(C19866&lt;=(INT(INPUT!$I$1)+INPUT!$I$2),"Washout","On Meds"))))</f>
        <v/>
      </c>
      <c r="F19866">
        <f>IF(B19866="","",1.509*(LN(B19866)^1.084-5.381))</f>
        <v/>
      </c>
      <c r="G19866">
        <f>IF(F19866="","",IF(F19866&lt;0,10*F19866^2,0))</f>
        <v/>
      </c>
      <c r="H19866">
        <f>IF(F19866="","",IF(F19866&gt;0,10*F19866^2,0))</f>
        <v/>
      </c>
    </row>
    <row r="19867">
      <c r="A19867">
        <f>Input!A19867</f>
        <v/>
      </c>
      <c r="B19867">
        <f>IF(ISNUMBER(Input!B19867),IF(AND(Input!B19867&gt;=20,Input!B19867&lt;=700),Input!B19867,""),"")</f>
        <v/>
      </c>
      <c r="C19867">
        <f>IF(B19867="","",INT(A19867))</f>
        <v/>
      </c>
      <c r="D19867">
        <f>IF(B19867="","",HOUR(A19867))</f>
        <v/>
      </c>
      <c r="E19867">
        <f>IF(B19867="","",IF(INPUT!$I$1="","",IF(C19867&lt;(INT(INPUT!$I$1)-INPUT!$I$2),"Off Meds",IF(C19867&lt;=(INT(INPUT!$I$1)+INPUT!$I$2),"Washout","On Meds"))))</f>
        <v/>
      </c>
      <c r="F19867">
        <f>IF(B19867="","",1.509*(LN(B19867)^1.084-5.381))</f>
        <v/>
      </c>
      <c r="G19867">
        <f>IF(F19867="","",IF(F19867&lt;0,10*F19867^2,0))</f>
        <v/>
      </c>
      <c r="H19867">
        <f>IF(F19867="","",IF(F19867&gt;0,10*F19867^2,0))</f>
        <v/>
      </c>
    </row>
    <row r="19868">
      <c r="A19868">
        <f>Input!A19868</f>
        <v/>
      </c>
      <c r="B19868">
        <f>IF(ISNUMBER(Input!B19868),IF(AND(Input!B19868&gt;=20,Input!B19868&lt;=700),Input!B19868,""),"")</f>
        <v/>
      </c>
      <c r="C19868">
        <f>IF(B19868="","",INT(A19868))</f>
        <v/>
      </c>
      <c r="D19868">
        <f>IF(B19868="","",HOUR(A19868))</f>
        <v/>
      </c>
      <c r="E19868">
        <f>IF(B19868="","",IF(INPUT!$I$1="","",IF(C19868&lt;(INT(INPUT!$I$1)-INPUT!$I$2),"Off Meds",IF(C19868&lt;=(INT(INPUT!$I$1)+INPUT!$I$2),"Washout","On Meds"))))</f>
        <v/>
      </c>
      <c r="F19868">
        <f>IF(B19868="","",1.509*(LN(B19868)^1.084-5.381))</f>
        <v/>
      </c>
      <c r="G19868">
        <f>IF(F19868="","",IF(F19868&lt;0,10*F19868^2,0))</f>
        <v/>
      </c>
      <c r="H19868">
        <f>IF(F19868="","",IF(F19868&gt;0,10*F19868^2,0))</f>
        <v/>
      </c>
    </row>
    <row r="19869">
      <c r="A19869">
        <f>Input!A19869</f>
        <v/>
      </c>
      <c r="B19869">
        <f>IF(ISNUMBER(Input!B19869),IF(AND(Input!B19869&gt;=20,Input!B19869&lt;=700),Input!B19869,""),"")</f>
        <v/>
      </c>
      <c r="C19869">
        <f>IF(B19869="","",INT(A19869))</f>
        <v/>
      </c>
      <c r="D19869">
        <f>IF(B19869="","",HOUR(A19869))</f>
        <v/>
      </c>
      <c r="E19869">
        <f>IF(B19869="","",IF(INPUT!$I$1="","",IF(C19869&lt;(INT(INPUT!$I$1)-INPUT!$I$2),"Off Meds",IF(C19869&lt;=(INT(INPUT!$I$1)+INPUT!$I$2),"Washout","On Meds"))))</f>
        <v/>
      </c>
      <c r="F19869">
        <f>IF(B19869="","",1.509*(LN(B19869)^1.084-5.381))</f>
        <v/>
      </c>
      <c r="G19869">
        <f>IF(F19869="","",IF(F19869&lt;0,10*F19869^2,0))</f>
        <v/>
      </c>
      <c r="H19869">
        <f>IF(F19869="","",IF(F19869&gt;0,10*F19869^2,0))</f>
        <v/>
      </c>
    </row>
    <row r="19870">
      <c r="A19870">
        <f>Input!A19870</f>
        <v/>
      </c>
      <c r="B19870">
        <f>IF(ISNUMBER(Input!B19870),IF(AND(Input!B19870&gt;=20,Input!B19870&lt;=700),Input!B19870,""),"")</f>
        <v/>
      </c>
      <c r="C19870">
        <f>IF(B19870="","",INT(A19870))</f>
        <v/>
      </c>
      <c r="D19870">
        <f>IF(B19870="","",HOUR(A19870))</f>
        <v/>
      </c>
      <c r="E19870">
        <f>IF(B19870="","",IF(INPUT!$I$1="","",IF(C19870&lt;(INT(INPUT!$I$1)-INPUT!$I$2),"Off Meds",IF(C19870&lt;=(INT(INPUT!$I$1)+INPUT!$I$2),"Washout","On Meds"))))</f>
        <v/>
      </c>
      <c r="F19870">
        <f>IF(B19870="","",1.509*(LN(B19870)^1.084-5.381))</f>
        <v/>
      </c>
      <c r="G19870">
        <f>IF(F19870="","",IF(F19870&lt;0,10*F19870^2,0))</f>
        <v/>
      </c>
      <c r="H19870">
        <f>IF(F19870="","",IF(F19870&gt;0,10*F19870^2,0))</f>
        <v/>
      </c>
    </row>
    <row r="19871">
      <c r="A19871">
        <f>Input!A19871</f>
        <v/>
      </c>
      <c r="B19871">
        <f>IF(ISNUMBER(Input!B19871),IF(AND(Input!B19871&gt;=20,Input!B19871&lt;=700),Input!B19871,""),"")</f>
        <v/>
      </c>
      <c r="C19871">
        <f>IF(B19871="","",INT(A19871))</f>
        <v/>
      </c>
      <c r="D19871">
        <f>IF(B19871="","",HOUR(A19871))</f>
        <v/>
      </c>
      <c r="E19871">
        <f>IF(B19871="","",IF(INPUT!$I$1="","",IF(C19871&lt;(INT(INPUT!$I$1)-INPUT!$I$2),"Off Meds",IF(C19871&lt;=(INT(INPUT!$I$1)+INPUT!$I$2),"Washout","On Meds"))))</f>
        <v/>
      </c>
      <c r="F19871">
        <f>IF(B19871="","",1.509*(LN(B19871)^1.084-5.381))</f>
        <v/>
      </c>
      <c r="G19871">
        <f>IF(F19871="","",IF(F19871&lt;0,10*F19871^2,0))</f>
        <v/>
      </c>
      <c r="H19871">
        <f>IF(F19871="","",IF(F19871&gt;0,10*F19871^2,0))</f>
        <v/>
      </c>
    </row>
    <row r="19872">
      <c r="A19872">
        <f>Input!A19872</f>
        <v/>
      </c>
      <c r="B19872">
        <f>IF(ISNUMBER(Input!B19872),IF(AND(Input!B19872&gt;=20,Input!B19872&lt;=700),Input!B19872,""),"")</f>
        <v/>
      </c>
      <c r="C19872">
        <f>IF(B19872="","",INT(A19872))</f>
        <v/>
      </c>
      <c r="D19872">
        <f>IF(B19872="","",HOUR(A19872))</f>
        <v/>
      </c>
      <c r="E19872">
        <f>IF(B19872="","",IF(INPUT!$I$1="","",IF(C19872&lt;(INT(INPUT!$I$1)-INPUT!$I$2),"Off Meds",IF(C19872&lt;=(INT(INPUT!$I$1)+INPUT!$I$2),"Washout","On Meds"))))</f>
        <v/>
      </c>
      <c r="F19872">
        <f>IF(B19872="","",1.509*(LN(B19872)^1.084-5.381))</f>
        <v/>
      </c>
      <c r="G19872">
        <f>IF(F19872="","",IF(F19872&lt;0,10*F19872^2,0))</f>
        <v/>
      </c>
      <c r="H19872">
        <f>IF(F19872="","",IF(F19872&gt;0,10*F19872^2,0))</f>
        <v/>
      </c>
    </row>
    <row r="19873">
      <c r="A19873">
        <f>Input!A19873</f>
        <v/>
      </c>
      <c r="B19873">
        <f>IF(ISNUMBER(Input!B19873),IF(AND(Input!B19873&gt;=20,Input!B19873&lt;=700),Input!B19873,""),"")</f>
        <v/>
      </c>
      <c r="C19873">
        <f>IF(B19873="","",INT(A19873))</f>
        <v/>
      </c>
      <c r="D19873">
        <f>IF(B19873="","",HOUR(A19873))</f>
        <v/>
      </c>
      <c r="E19873">
        <f>IF(B19873="","",IF(INPUT!$I$1="","",IF(C19873&lt;(INT(INPUT!$I$1)-INPUT!$I$2),"Off Meds",IF(C19873&lt;=(INT(INPUT!$I$1)+INPUT!$I$2),"Washout","On Meds"))))</f>
        <v/>
      </c>
      <c r="F19873">
        <f>IF(B19873="","",1.509*(LN(B19873)^1.084-5.381))</f>
        <v/>
      </c>
      <c r="G19873">
        <f>IF(F19873="","",IF(F19873&lt;0,10*F19873^2,0))</f>
        <v/>
      </c>
      <c r="H19873">
        <f>IF(F19873="","",IF(F19873&gt;0,10*F19873^2,0))</f>
        <v/>
      </c>
    </row>
    <row r="19874">
      <c r="A19874">
        <f>Input!A19874</f>
        <v/>
      </c>
      <c r="B19874">
        <f>IF(ISNUMBER(Input!B19874),IF(AND(Input!B19874&gt;=20,Input!B19874&lt;=700),Input!B19874,""),"")</f>
        <v/>
      </c>
      <c r="C19874">
        <f>IF(B19874="","",INT(A19874))</f>
        <v/>
      </c>
      <c r="D19874">
        <f>IF(B19874="","",HOUR(A19874))</f>
        <v/>
      </c>
      <c r="E19874">
        <f>IF(B19874="","",IF(INPUT!$I$1="","",IF(C19874&lt;(INT(INPUT!$I$1)-INPUT!$I$2),"Off Meds",IF(C19874&lt;=(INT(INPUT!$I$1)+INPUT!$I$2),"Washout","On Meds"))))</f>
        <v/>
      </c>
      <c r="F19874">
        <f>IF(B19874="","",1.509*(LN(B19874)^1.084-5.381))</f>
        <v/>
      </c>
      <c r="G19874">
        <f>IF(F19874="","",IF(F19874&lt;0,10*F19874^2,0))</f>
        <v/>
      </c>
      <c r="H19874">
        <f>IF(F19874="","",IF(F19874&gt;0,10*F19874^2,0))</f>
        <v/>
      </c>
    </row>
    <row r="19875">
      <c r="A19875">
        <f>Input!A19875</f>
        <v/>
      </c>
      <c r="B19875">
        <f>IF(ISNUMBER(Input!B19875),IF(AND(Input!B19875&gt;=20,Input!B19875&lt;=700),Input!B19875,""),"")</f>
        <v/>
      </c>
      <c r="C19875">
        <f>IF(B19875="","",INT(A19875))</f>
        <v/>
      </c>
      <c r="D19875">
        <f>IF(B19875="","",HOUR(A19875))</f>
        <v/>
      </c>
      <c r="E19875">
        <f>IF(B19875="","",IF(INPUT!$I$1="","",IF(C19875&lt;(INT(INPUT!$I$1)-INPUT!$I$2),"Off Meds",IF(C19875&lt;=(INT(INPUT!$I$1)+INPUT!$I$2),"Washout","On Meds"))))</f>
        <v/>
      </c>
      <c r="F19875">
        <f>IF(B19875="","",1.509*(LN(B19875)^1.084-5.381))</f>
        <v/>
      </c>
      <c r="G19875">
        <f>IF(F19875="","",IF(F19875&lt;0,10*F19875^2,0))</f>
        <v/>
      </c>
      <c r="H19875">
        <f>IF(F19875="","",IF(F19875&gt;0,10*F19875^2,0))</f>
        <v/>
      </c>
    </row>
    <row r="19876">
      <c r="A19876">
        <f>Input!A19876</f>
        <v/>
      </c>
      <c r="B19876">
        <f>IF(ISNUMBER(Input!B19876),IF(AND(Input!B19876&gt;=20,Input!B19876&lt;=700),Input!B19876,""),"")</f>
        <v/>
      </c>
      <c r="C19876">
        <f>IF(B19876="","",INT(A19876))</f>
        <v/>
      </c>
      <c r="D19876">
        <f>IF(B19876="","",HOUR(A19876))</f>
        <v/>
      </c>
      <c r="E19876">
        <f>IF(B19876="","",IF(INPUT!$I$1="","",IF(C19876&lt;(INT(INPUT!$I$1)-INPUT!$I$2),"Off Meds",IF(C19876&lt;=(INT(INPUT!$I$1)+INPUT!$I$2),"Washout","On Meds"))))</f>
        <v/>
      </c>
      <c r="F19876">
        <f>IF(B19876="","",1.509*(LN(B19876)^1.084-5.381))</f>
        <v/>
      </c>
      <c r="G19876">
        <f>IF(F19876="","",IF(F19876&lt;0,10*F19876^2,0))</f>
        <v/>
      </c>
      <c r="H19876">
        <f>IF(F19876="","",IF(F19876&gt;0,10*F19876^2,0))</f>
        <v/>
      </c>
    </row>
    <row r="19877">
      <c r="A19877">
        <f>Input!A19877</f>
        <v/>
      </c>
      <c r="B19877">
        <f>IF(ISNUMBER(Input!B19877),IF(AND(Input!B19877&gt;=20,Input!B19877&lt;=700),Input!B19877,""),"")</f>
        <v/>
      </c>
      <c r="C19877">
        <f>IF(B19877="","",INT(A19877))</f>
        <v/>
      </c>
      <c r="D19877">
        <f>IF(B19877="","",HOUR(A19877))</f>
        <v/>
      </c>
      <c r="E19877">
        <f>IF(B19877="","",IF(INPUT!$I$1="","",IF(C19877&lt;(INT(INPUT!$I$1)-INPUT!$I$2),"Off Meds",IF(C19877&lt;=(INT(INPUT!$I$1)+INPUT!$I$2),"Washout","On Meds"))))</f>
        <v/>
      </c>
      <c r="F19877">
        <f>IF(B19877="","",1.509*(LN(B19877)^1.084-5.381))</f>
        <v/>
      </c>
      <c r="G19877">
        <f>IF(F19877="","",IF(F19877&lt;0,10*F19877^2,0))</f>
        <v/>
      </c>
      <c r="H19877">
        <f>IF(F19877="","",IF(F19877&gt;0,10*F19877^2,0))</f>
        <v/>
      </c>
    </row>
    <row r="19878">
      <c r="A19878">
        <f>Input!A19878</f>
        <v/>
      </c>
      <c r="B19878">
        <f>IF(ISNUMBER(Input!B19878),IF(AND(Input!B19878&gt;=20,Input!B19878&lt;=700),Input!B19878,""),"")</f>
        <v/>
      </c>
      <c r="C19878">
        <f>IF(B19878="","",INT(A19878))</f>
        <v/>
      </c>
      <c r="D19878">
        <f>IF(B19878="","",HOUR(A19878))</f>
        <v/>
      </c>
      <c r="E19878">
        <f>IF(B19878="","",IF(INPUT!$I$1="","",IF(C19878&lt;(INT(INPUT!$I$1)-INPUT!$I$2),"Off Meds",IF(C19878&lt;=(INT(INPUT!$I$1)+INPUT!$I$2),"Washout","On Meds"))))</f>
        <v/>
      </c>
      <c r="F19878">
        <f>IF(B19878="","",1.509*(LN(B19878)^1.084-5.381))</f>
        <v/>
      </c>
      <c r="G19878">
        <f>IF(F19878="","",IF(F19878&lt;0,10*F19878^2,0))</f>
        <v/>
      </c>
      <c r="H19878">
        <f>IF(F19878="","",IF(F19878&gt;0,10*F19878^2,0))</f>
        <v/>
      </c>
    </row>
    <row r="19879">
      <c r="A19879">
        <f>Input!A19879</f>
        <v/>
      </c>
      <c r="B19879">
        <f>IF(ISNUMBER(Input!B19879),IF(AND(Input!B19879&gt;=20,Input!B19879&lt;=700),Input!B19879,""),"")</f>
        <v/>
      </c>
      <c r="C19879">
        <f>IF(B19879="","",INT(A19879))</f>
        <v/>
      </c>
      <c r="D19879">
        <f>IF(B19879="","",HOUR(A19879))</f>
        <v/>
      </c>
      <c r="E19879">
        <f>IF(B19879="","",IF(INPUT!$I$1="","",IF(C19879&lt;(INT(INPUT!$I$1)-INPUT!$I$2),"Off Meds",IF(C19879&lt;=(INT(INPUT!$I$1)+INPUT!$I$2),"Washout","On Meds"))))</f>
        <v/>
      </c>
      <c r="F19879">
        <f>IF(B19879="","",1.509*(LN(B19879)^1.084-5.381))</f>
        <v/>
      </c>
      <c r="G19879">
        <f>IF(F19879="","",IF(F19879&lt;0,10*F19879^2,0))</f>
        <v/>
      </c>
      <c r="H19879">
        <f>IF(F19879="","",IF(F19879&gt;0,10*F19879^2,0))</f>
        <v/>
      </c>
    </row>
    <row r="19880">
      <c r="A19880">
        <f>Input!A19880</f>
        <v/>
      </c>
      <c r="B19880">
        <f>IF(ISNUMBER(Input!B19880),IF(AND(Input!B19880&gt;=20,Input!B19880&lt;=700),Input!B19880,""),"")</f>
        <v/>
      </c>
      <c r="C19880">
        <f>IF(B19880="","",INT(A19880))</f>
        <v/>
      </c>
      <c r="D19880">
        <f>IF(B19880="","",HOUR(A19880))</f>
        <v/>
      </c>
      <c r="E19880">
        <f>IF(B19880="","",IF(INPUT!$I$1="","",IF(C19880&lt;(INT(INPUT!$I$1)-INPUT!$I$2),"Off Meds",IF(C19880&lt;=(INT(INPUT!$I$1)+INPUT!$I$2),"Washout","On Meds"))))</f>
        <v/>
      </c>
      <c r="F19880">
        <f>IF(B19880="","",1.509*(LN(B19880)^1.084-5.381))</f>
        <v/>
      </c>
      <c r="G19880">
        <f>IF(F19880="","",IF(F19880&lt;0,10*F19880^2,0))</f>
        <v/>
      </c>
      <c r="H19880">
        <f>IF(F19880="","",IF(F19880&gt;0,10*F19880^2,0))</f>
        <v/>
      </c>
    </row>
    <row r="19881">
      <c r="A19881">
        <f>Input!A19881</f>
        <v/>
      </c>
      <c r="B19881">
        <f>IF(ISNUMBER(Input!B19881),IF(AND(Input!B19881&gt;=20,Input!B19881&lt;=700),Input!B19881,""),"")</f>
        <v/>
      </c>
      <c r="C19881">
        <f>IF(B19881="","",INT(A19881))</f>
        <v/>
      </c>
      <c r="D19881">
        <f>IF(B19881="","",HOUR(A19881))</f>
        <v/>
      </c>
      <c r="E19881">
        <f>IF(B19881="","",IF(INPUT!$I$1="","",IF(C19881&lt;(INT(INPUT!$I$1)-INPUT!$I$2),"Off Meds",IF(C19881&lt;=(INT(INPUT!$I$1)+INPUT!$I$2),"Washout","On Meds"))))</f>
        <v/>
      </c>
      <c r="F19881">
        <f>IF(B19881="","",1.509*(LN(B19881)^1.084-5.381))</f>
        <v/>
      </c>
      <c r="G19881">
        <f>IF(F19881="","",IF(F19881&lt;0,10*F19881^2,0))</f>
        <v/>
      </c>
      <c r="H19881">
        <f>IF(F19881="","",IF(F19881&gt;0,10*F19881^2,0))</f>
        <v/>
      </c>
    </row>
    <row r="19882">
      <c r="A19882">
        <f>Input!A19882</f>
        <v/>
      </c>
      <c r="B19882">
        <f>IF(ISNUMBER(Input!B19882),IF(AND(Input!B19882&gt;=20,Input!B19882&lt;=700),Input!B19882,""),"")</f>
        <v/>
      </c>
      <c r="C19882">
        <f>IF(B19882="","",INT(A19882))</f>
        <v/>
      </c>
      <c r="D19882">
        <f>IF(B19882="","",HOUR(A19882))</f>
        <v/>
      </c>
      <c r="E19882">
        <f>IF(B19882="","",IF(INPUT!$I$1="","",IF(C19882&lt;(INT(INPUT!$I$1)-INPUT!$I$2),"Off Meds",IF(C19882&lt;=(INT(INPUT!$I$1)+INPUT!$I$2),"Washout","On Meds"))))</f>
        <v/>
      </c>
      <c r="F19882">
        <f>IF(B19882="","",1.509*(LN(B19882)^1.084-5.381))</f>
        <v/>
      </c>
      <c r="G19882">
        <f>IF(F19882="","",IF(F19882&lt;0,10*F19882^2,0))</f>
        <v/>
      </c>
      <c r="H19882">
        <f>IF(F19882="","",IF(F19882&gt;0,10*F19882^2,0))</f>
        <v/>
      </c>
    </row>
    <row r="19883">
      <c r="A19883">
        <f>Input!A19883</f>
        <v/>
      </c>
      <c r="B19883">
        <f>IF(ISNUMBER(Input!B19883),IF(AND(Input!B19883&gt;=20,Input!B19883&lt;=700),Input!B19883,""),"")</f>
        <v/>
      </c>
      <c r="C19883">
        <f>IF(B19883="","",INT(A19883))</f>
        <v/>
      </c>
      <c r="D19883">
        <f>IF(B19883="","",HOUR(A19883))</f>
        <v/>
      </c>
      <c r="E19883">
        <f>IF(B19883="","",IF(INPUT!$I$1="","",IF(C19883&lt;(INT(INPUT!$I$1)-INPUT!$I$2),"Off Meds",IF(C19883&lt;=(INT(INPUT!$I$1)+INPUT!$I$2),"Washout","On Meds"))))</f>
        <v/>
      </c>
      <c r="F19883">
        <f>IF(B19883="","",1.509*(LN(B19883)^1.084-5.381))</f>
        <v/>
      </c>
      <c r="G19883">
        <f>IF(F19883="","",IF(F19883&lt;0,10*F19883^2,0))</f>
        <v/>
      </c>
      <c r="H19883">
        <f>IF(F19883="","",IF(F19883&gt;0,10*F19883^2,0))</f>
        <v/>
      </c>
    </row>
    <row r="19884">
      <c r="A19884">
        <f>Input!A19884</f>
        <v/>
      </c>
      <c r="B19884">
        <f>IF(ISNUMBER(Input!B19884),IF(AND(Input!B19884&gt;=20,Input!B19884&lt;=700),Input!B19884,""),"")</f>
        <v/>
      </c>
      <c r="C19884">
        <f>IF(B19884="","",INT(A19884))</f>
        <v/>
      </c>
      <c r="D19884">
        <f>IF(B19884="","",HOUR(A19884))</f>
        <v/>
      </c>
      <c r="E19884">
        <f>IF(B19884="","",IF(INPUT!$I$1="","",IF(C19884&lt;(INT(INPUT!$I$1)-INPUT!$I$2),"Off Meds",IF(C19884&lt;=(INT(INPUT!$I$1)+INPUT!$I$2),"Washout","On Meds"))))</f>
        <v/>
      </c>
      <c r="F19884">
        <f>IF(B19884="","",1.509*(LN(B19884)^1.084-5.381))</f>
        <v/>
      </c>
      <c r="G19884">
        <f>IF(F19884="","",IF(F19884&lt;0,10*F19884^2,0))</f>
        <v/>
      </c>
      <c r="H19884">
        <f>IF(F19884="","",IF(F19884&gt;0,10*F19884^2,0))</f>
        <v/>
      </c>
    </row>
    <row r="19885">
      <c r="A19885">
        <f>Input!A19885</f>
        <v/>
      </c>
      <c r="B19885">
        <f>IF(ISNUMBER(Input!B19885),IF(AND(Input!B19885&gt;=20,Input!B19885&lt;=700),Input!B19885,""),"")</f>
        <v/>
      </c>
      <c r="C19885">
        <f>IF(B19885="","",INT(A19885))</f>
        <v/>
      </c>
      <c r="D19885">
        <f>IF(B19885="","",HOUR(A19885))</f>
        <v/>
      </c>
      <c r="E19885">
        <f>IF(B19885="","",IF(INPUT!$I$1="","",IF(C19885&lt;(INT(INPUT!$I$1)-INPUT!$I$2),"Off Meds",IF(C19885&lt;=(INT(INPUT!$I$1)+INPUT!$I$2),"Washout","On Meds"))))</f>
        <v/>
      </c>
      <c r="F19885">
        <f>IF(B19885="","",1.509*(LN(B19885)^1.084-5.381))</f>
        <v/>
      </c>
      <c r="G19885">
        <f>IF(F19885="","",IF(F19885&lt;0,10*F19885^2,0))</f>
        <v/>
      </c>
      <c r="H19885">
        <f>IF(F19885="","",IF(F19885&gt;0,10*F19885^2,0))</f>
        <v/>
      </c>
    </row>
    <row r="19886">
      <c r="A19886">
        <f>Input!A19886</f>
        <v/>
      </c>
      <c r="B19886">
        <f>IF(ISNUMBER(Input!B19886),IF(AND(Input!B19886&gt;=20,Input!B19886&lt;=700),Input!B19886,""),"")</f>
        <v/>
      </c>
      <c r="C19886">
        <f>IF(B19886="","",INT(A19886))</f>
        <v/>
      </c>
      <c r="D19886">
        <f>IF(B19886="","",HOUR(A19886))</f>
        <v/>
      </c>
      <c r="E19886">
        <f>IF(B19886="","",IF(INPUT!$I$1="","",IF(C19886&lt;(INT(INPUT!$I$1)-INPUT!$I$2),"Off Meds",IF(C19886&lt;=(INT(INPUT!$I$1)+INPUT!$I$2),"Washout","On Meds"))))</f>
        <v/>
      </c>
      <c r="F19886">
        <f>IF(B19886="","",1.509*(LN(B19886)^1.084-5.381))</f>
        <v/>
      </c>
      <c r="G19886">
        <f>IF(F19886="","",IF(F19886&lt;0,10*F19886^2,0))</f>
        <v/>
      </c>
      <c r="H19886">
        <f>IF(F19886="","",IF(F19886&gt;0,10*F19886^2,0))</f>
        <v/>
      </c>
    </row>
    <row r="19887">
      <c r="A19887">
        <f>Input!A19887</f>
        <v/>
      </c>
      <c r="B19887">
        <f>IF(ISNUMBER(Input!B19887),IF(AND(Input!B19887&gt;=20,Input!B19887&lt;=700),Input!B19887,""),"")</f>
        <v/>
      </c>
      <c r="C19887">
        <f>IF(B19887="","",INT(A19887))</f>
        <v/>
      </c>
      <c r="D19887">
        <f>IF(B19887="","",HOUR(A19887))</f>
        <v/>
      </c>
      <c r="E19887">
        <f>IF(B19887="","",IF(INPUT!$I$1="","",IF(C19887&lt;(INT(INPUT!$I$1)-INPUT!$I$2),"Off Meds",IF(C19887&lt;=(INT(INPUT!$I$1)+INPUT!$I$2),"Washout","On Meds"))))</f>
        <v/>
      </c>
      <c r="F19887">
        <f>IF(B19887="","",1.509*(LN(B19887)^1.084-5.381))</f>
        <v/>
      </c>
      <c r="G19887">
        <f>IF(F19887="","",IF(F19887&lt;0,10*F19887^2,0))</f>
        <v/>
      </c>
      <c r="H19887">
        <f>IF(F19887="","",IF(F19887&gt;0,10*F19887^2,0))</f>
        <v/>
      </c>
    </row>
    <row r="19888">
      <c r="A19888">
        <f>Input!A19888</f>
        <v/>
      </c>
      <c r="B19888">
        <f>IF(ISNUMBER(Input!B19888),IF(AND(Input!B19888&gt;=20,Input!B19888&lt;=700),Input!B19888,""),"")</f>
        <v/>
      </c>
      <c r="C19888">
        <f>IF(B19888="","",INT(A19888))</f>
        <v/>
      </c>
      <c r="D19888">
        <f>IF(B19888="","",HOUR(A19888))</f>
        <v/>
      </c>
      <c r="E19888">
        <f>IF(B19888="","",IF(INPUT!$I$1="","",IF(C19888&lt;(INT(INPUT!$I$1)-INPUT!$I$2),"Off Meds",IF(C19888&lt;=(INT(INPUT!$I$1)+INPUT!$I$2),"Washout","On Meds"))))</f>
        <v/>
      </c>
      <c r="F19888">
        <f>IF(B19888="","",1.509*(LN(B19888)^1.084-5.381))</f>
        <v/>
      </c>
      <c r="G19888">
        <f>IF(F19888="","",IF(F19888&lt;0,10*F19888^2,0))</f>
        <v/>
      </c>
      <c r="H19888">
        <f>IF(F19888="","",IF(F19888&gt;0,10*F19888^2,0))</f>
        <v/>
      </c>
    </row>
    <row r="19889">
      <c r="A19889">
        <f>Input!A19889</f>
        <v/>
      </c>
      <c r="B19889">
        <f>IF(ISNUMBER(Input!B19889),IF(AND(Input!B19889&gt;=20,Input!B19889&lt;=700),Input!B19889,""),"")</f>
        <v/>
      </c>
      <c r="C19889">
        <f>IF(B19889="","",INT(A19889))</f>
        <v/>
      </c>
      <c r="D19889">
        <f>IF(B19889="","",HOUR(A19889))</f>
        <v/>
      </c>
      <c r="E19889">
        <f>IF(B19889="","",IF(INPUT!$I$1="","",IF(C19889&lt;(INT(INPUT!$I$1)-INPUT!$I$2),"Off Meds",IF(C19889&lt;=(INT(INPUT!$I$1)+INPUT!$I$2),"Washout","On Meds"))))</f>
        <v/>
      </c>
      <c r="F19889">
        <f>IF(B19889="","",1.509*(LN(B19889)^1.084-5.381))</f>
        <v/>
      </c>
      <c r="G19889">
        <f>IF(F19889="","",IF(F19889&lt;0,10*F19889^2,0))</f>
        <v/>
      </c>
      <c r="H19889">
        <f>IF(F19889="","",IF(F19889&gt;0,10*F19889^2,0))</f>
        <v/>
      </c>
    </row>
    <row r="19890">
      <c r="A19890">
        <f>Input!A19890</f>
        <v/>
      </c>
      <c r="B19890">
        <f>IF(ISNUMBER(Input!B19890),IF(AND(Input!B19890&gt;=20,Input!B19890&lt;=700),Input!B19890,""),"")</f>
        <v/>
      </c>
      <c r="C19890">
        <f>IF(B19890="","",INT(A19890))</f>
        <v/>
      </c>
      <c r="D19890">
        <f>IF(B19890="","",HOUR(A19890))</f>
        <v/>
      </c>
      <c r="E19890">
        <f>IF(B19890="","",IF(INPUT!$I$1="","",IF(C19890&lt;(INT(INPUT!$I$1)-INPUT!$I$2),"Off Meds",IF(C19890&lt;=(INT(INPUT!$I$1)+INPUT!$I$2),"Washout","On Meds"))))</f>
        <v/>
      </c>
      <c r="F19890">
        <f>IF(B19890="","",1.509*(LN(B19890)^1.084-5.381))</f>
        <v/>
      </c>
      <c r="G19890">
        <f>IF(F19890="","",IF(F19890&lt;0,10*F19890^2,0))</f>
        <v/>
      </c>
      <c r="H19890">
        <f>IF(F19890="","",IF(F19890&gt;0,10*F19890^2,0))</f>
        <v/>
      </c>
    </row>
    <row r="19891">
      <c r="A19891">
        <f>Input!A19891</f>
        <v/>
      </c>
      <c r="B19891">
        <f>IF(ISNUMBER(Input!B19891),IF(AND(Input!B19891&gt;=20,Input!B19891&lt;=700),Input!B19891,""),"")</f>
        <v/>
      </c>
      <c r="C19891">
        <f>IF(B19891="","",INT(A19891))</f>
        <v/>
      </c>
      <c r="D19891">
        <f>IF(B19891="","",HOUR(A19891))</f>
        <v/>
      </c>
      <c r="E19891">
        <f>IF(B19891="","",IF(INPUT!$I$1="","",IF(C19891&lt;(INT(INPUT!$I$1)-INPUT!$I$2),"Off Meds",IF(C19891&lt;=(INT(INPUT!$I$1)+INPUT!$I$2),"Washout","On Meds"))))</f>
        <v/>
      </c>
      <c r="F19891">
        <f>IF(B19891="","",1.509*(LN(B19891)^1.084-5.381))</f>
        <v/>
      </c>
      <c r="G19891">
        <f>IF(F19891="","",IF(F19891&lt;0,10*F19891^2,0))</f>
        <v/>
      </c>
      <c r="H19891">
        <f>IF(F19891="","",IF(F19891&gt;0,10*F19891^2,0))</f>
        <v/>
      </c>
    </row>
    <row r="19892">
      <c r="A19892">
        <f>Input!A19892</f>
        <v/>
      </c>
      <c r="B19892">
        <f>IF(ISNUMBER(Input!B19892),IF(AND(Input!B19892&gt;=20,Input!B19892&lt;=700),Input!B19892,""),"")</f>
        <v/>
      </c>
      <c r="C19892">
        <f>IF(B19892="","",INT(A19892))</f>
        <v/>
      </c>
      <c r="D19892">
        <f>IF(B19892="","",HOUR(A19892))</f>
        <v/>
      </c>
      <c r="E19892">
        <f>IF(B19892="","",IF(INPUT!$I$1="","",IF(C19892&lt;(INT(INPUT!$I$1)-INPUT!$I$2),"Off Meds",IF(C19892&lt;=(INT(INPUT!$I$1)+INPUT!$I$2),"Washout","On Meds"))))</f>
        <v/>
      </c>
      <c r="F19892">
        <f>IF(B19892="","",1.509*(LN(B19892)^1.084-5.381))</f>
        <v/>
      </c>
      <c r="G19892">
        <f>IF(F19892="","",IF(F19892&lt;0,10*F19892^2,0))</f>
        <v/>
      </c>
      <c r="H19892">
        <f>IF(F19892="","",IF(F19892&gt;0,10*F19892^2,0))</f>
        <v/>
      </c>
    </row>
    <row r="19893">
      <c r="A19893">
        <f>Input!A19893</f>
        <v/>
      </c>
      <c r="B19893">
        <f>IF(ISNUMBER(Input!B19893),IF(AND(Input!B19893&gt;=20,Input!B19893&lt;=700),Input!B19893,""),"")</f>
        <v/>
      </c>
      <c r="C19893">
        <f>IF(B19893="","",INT(A19893))</f>
        <v/>
      </c>
      <c r="D19893">
        <f>IF(B19893="","",HOUR(A19893))</f>
        <v/>
      </c>
      <c r="E19893">
        <f>IF(B19893="","",IF(INPUT!$I$1="","",IF(C19893&lt;(INT(INPUT!$I$1)-INPUT!$I$2),"Off Meds",IF(C19893&lt;=(INT(INPUT!$I$1)+INPUT!$I$2),"Washout","On Meds"))))</f>
        <v/>
      </c>
      <c r="F19893">
        <f>IF(B19893="","",1.509*(LN(B19893)^1.084-5.381))</f>
        <v/>
      </c>
      <c r="G19893">
        <f>IF(F19893="","",IF(F19893&lt;0,10*F19893^2,0))</f>
        <v/>
      </c>
      <c r="H19893">
        <f>IF(F19893="","",IF(F19893&gt;0,10*F19893^2,0))</f>
        <v/>
      </c>
    </row>
    <row r="19894">
      <c r="A19894">
        <f>Input!A19894</f>
        <v/>
      </c>
      <c r="B19894">
        <f>IF(ISNUMBER(Input!B19894),IF(AND(Input!B19894&gt;=20,Input!B19894&lt;=700),Input!B19894,""),"")</f>
        <v/>
      </c>
      <c r="C19894">
        <f>IF(B19894="","",INT(A19894))</f>
        <v/>
      </c>
      <c r="D19894">
        <f>IF(B19894="","",HOUR(A19894))</f>
        <v/>
      </c>
      <c r="E19894">
        <f>IF(B19894="","",IF(INPUT!$I$1="","",IF(C19894&lt;(INT(INPUT!$I$1)-INPUT!$I$2),"Off Meds",IF(C19894&lt;=(INT(INPUT!$I$1)+INPUT!$I$2),"Washout","On Meds"))))</f>
        <v/>
      </c>
      <c r="F19894">
        <f>IF(B19894="","",1.509*(LN(B19894)^1.084-5.381))</f>
        <v/>
      </c>
      <c r="G19894">
        <f>IF(F19894="","",IF(F19894&lt;0,10*F19894^2,0))</f>
        <v/>
      </c>
      <c r="H19894">
        <f>IF(F19894="","",IF(F19894&gt;0,10*F19894^2,0))</f>
        <v/>
      </c>
    </row>
    <row r="19895">
      <c r="A19895">
        <f>Input!A19895</f>
        <v/>
      </c>
      <c r="B19895">
        <f>IF(ISNUMBER(Input!B19895),IF(AND(Input!B19895&gt;=20,Input!B19895&lt;=700),Input!B19895,""),"")</f>
        <v/>
      </c>
      <c r="C19895">
        <f>IF(B19895="","",INT(A19895))</f>
        <v/>
      </c>
      <c r="D19895">
        <f>IF(B19895="","",HOUR(A19895))</f>
        <v/>
      </c>
      <c r="E19895">
        <f>IF(B19895="","",IF(INPUT!$I$1="","",IF(C19895&lt;(INT(INPUT!$I$1)-INPUT!$I$2),"Off Meds",IF(C19895&lt;=(INT(INPUT!$I$1)+INPUT!$I$2),"Washout","On Meds"))))</f>
        <v/>
      </c>
      <c r="F19895">
        <f>IF(B19895="","",1.509*(LN(B19895)^1.084-5.381))</f>
        <v/>
      </c>
      <c r="G19895">
        <f>IF(F19895="","",IF(F19895&lt;0,10*F19895^2,0))</f>
        <v/>
      </c>
      <c r="H19895">
        <f>IF(F19895="","",IF(F19895&gt;0,10*F19895^2,0))</f>
        <v/>
      </c>
    </row>
    <row r="19896">
      <c r="A19896">
        <f>Input!A19896</f>
        <v/>
      </c>
      <c r="B19896">
        <f>IF(ISNUMBER(Input!B19896),IF(AND(Input!B19896&gt;=20,Input!B19896&lt;=700),Input!B19896,""),"")</f>
        <v/>
      </c>
      <c r="C19896">
        <f>IF(B19896="","",INT(A19896))</f>
        <v/>
      </c>
      <c r="D19896">
        <f>IF(B19896="","",HOUR(A19896))</f>
        <v/>
      </c>
      <c r="E19896">
        <f>IF(B19896="","",IF(INPUT!$I$1="","",IF(C19896&lt;(INT(INPUT!$I$1)-INPUT!$I$2),"Off Meds",IF(C19896&lt;=(INT(INPUT!$I$1)+INPUT!$I$2),"Washout","On Meds"))))</f>
        <v/>
      </c>
      <c r="F19896">
        <f>IF(B19896="","",1.509*(LN(B19896)^1.084-5.381))</f>
        <v/>
      </c>
      <c r="G19896">
        <f>IF(F19896="","",IF(F19896&lt;0,10*F19896^2,0))</f>
        <v/>
      </c>
      <c r="H19896">
        <f>IF(F19896="","",IF(F19896&gt;0,10*F19896^2,0))</f>
        <v/>
      </c>
    </row>
    <row r="19897">
      <c r="A19897">
        <f>Input!A19897</f>
        <v/>
      </c>
      <c r="B19897">
        <f>IF(ISNUMBER(Input!B19897),IF(AND(Input!B19897&gt;=20,Input!B19897&lt;=700),Input!B19897,""),"")</f>
        <v/>
      </c>
      <c r="C19897">
        <f>IF(B19897="","",INT(A19897))</f>
        <v/>
      </c>
      <c r="D19897">
        <f>IF(B19897="","",HOUR(A19897))</f>
        <v/>
      </c>
      <c r="E19897">
        <f>IF(B19897="","",IF(INPUT!$I$1="","",IF(C19897&lt;(INT(INPUT!$I$1)-INPUT!$I$2),"Off Meds",IF(C19897&lt;=(INT(INPUT!$I$1)+INPUT!$I$2),"Washout","On Meds"))))</f>
        <v/>
      </c>
      <c r="F19897">
        <f>IF(B19897="","",1.509*(LN(B19897)^1.084-5.381))</f>
        <v/>
      </c>
      <c r="G19897">
        <f>IF(F19897="","",IF(F19897&lt;0,10*F19897^2,0))</f>
        <v/>
      </c>
      <c r="H19897">
        <f>IF(F19897="","",IF(F19897&gt;0,10*F19897^2,0))</f>
        <v/>
      </c>
    </row>
    <row r="19898">
      <c r="A19898">
        <f>Input!A19898</f>
        <v/>
      </c>
      <c r="B19898">
        <f>IF(ISNUMBER(Input!B19898),IF(AND(Input!B19898&gt;=20,Input!B19898&lt;=700),Input!B19898,""),"")</f>
        <v/>
      </c>
      <c r="C19898">
        <f>IF(B19898="","",INT(A19898))</f>
        <v/>
      </c>
      <c r="D19898">
        <f>IF(B19898="","",HOUR(A19898))</f>
        <v/>
      </c>
      <c r="E19898">
        <f>IF(B19898="","",IF(INPUT!$I$1="","",IF(C19898&lt;(INT(INPUT!$I$1)-INPUT!$I$2),"Off Meds",IF(C19898&lt;=(INT(INPUT!$I$1)+INPUT!$I$2),"Washout","On Meds"))))</f>
        <v/>
      </c>
      <c r="F19898">
        <f>IF(B19898="","",1.509*(LN(B19898)^1.084-5.381))</f>
        <v/>
      </c>
      <c r="G19898">
        <f>IF(F19898="","",IF(F19898&lt;0,10*F19898^2,0))</f>
        <v/>
      </c>
      <c r="H19898">
        <f>IF(F19898="","",IF(F19898&gt;0,10*F19898^2,0))</f>
        <v/>
      </c>
    </row>
    <row r="19899">
      <c r="A19899">
        <f>Input!A19899</f>
        <v/>
      </c>
      <c r="B19899">
        <f>IF(ISNUMBER(Input!B19899),IF(AND(Input!B19899&gt;=20,Input!B19899&lt;=700),Input!B19899,""),"")</f>
        <v/>
      </c>
      <c r="C19899">
        <f>IF(B19899="","",INT(A19899))</f>
        <v/>
      </c>
      <c r="D19899">
        <f>IF(B19899="","",HOUR(A19899))</f>
        <v/>
      </c>
      <c r="E19899">
        <f>IF(B19899="","",IF(INPUT!$I$1="","",IF(C19899&lt;(INT(INPUT!$I$1)-INPUT!$I$2),"Off Meds",IF(C19899&lt;=(INT(INPUT!$I$1)+INPUT!$I$2),"Washout","On Meds"))))</f>
        <v/>
      </c>
      <c r="F19899">
        <f>IF(B19899="","",1.509*(LN(B19899)^1.084-5.381))</f>
        <v/>
      </c>
      <c r="G19899">
        <f>IF(F19899="","",IF(F19899&lt;0,10*F19899^2,0))</f>
        <v/>
      </c>
      <c r="H19899">
        <f>IF(F19899="","",IF(F19899&gt;0,10*F19899^2,0))</f>
        <v/>
      </c>
    </row>
    <row r="19900">
      <c r="A19900">
        <f>Input!A19900</f>
        <v/>
      </c>
      <c r="B19900">
        <f>IF(ISNUMBER(Input!B19900),IF(AND(Input!B19900&gt;=20,Input!B19900&lt;=700),Input!B19900,""),"")</f>
        <v/>
      </c>
      <c r="C19900">
        <f>IF(B19900="","",INT(A19900))</f>
        <v/>
      </c>
      <c r="D19900">
        <f>IF(B19900="","",HOUR(A19900))</f>
        <v/>
      </c>
      <c r="E19900">
        <f>IF(B19900="","",IF(INPUT!$I$1="","",IF(C19900&lt;(INT(INPUT!$I$1)-INPUT!$I$2),"Off Meds",IF(C19900&lt;=(INT(INPUT!$I$1)+INPUT!$I$2),"Washout","On Meds"))))</f>
        <v/>
      </c>
      <c r="F19900">
        <f>IF(B19900="","",1.509*(LN(B19900)^1.084-5.381))</f>
        <v/>
      </c>
      <c r="G19900">
        <f>IF(F19900="","",IF(F19900&lt;0,10*F19900^2,0))</f>
        <v/>
      </c>
      <c r="H19900">
        <f>IF(F19900="","",IF(F19900&gt;0,10*F19900^2,0))</f>
        <v/>
      </c>
    </row>
    <row r="19901">
      <c r="A19901">
        <f>Input!A19901</f>
        <v/>
      </c>
      <c r="B19901">
        <f>IF(ISNUMBER(Input!B19901),IF(AND(Input!B19901&gt;=20,Input!B19901&lt;=700),Input!B19901,""),"")</f>
        <v/>
      </c>
      <c r="C19901">
        <f>IF(B19901="","",INT(A19901))</f>
        <v/>
      </c>
      <c r="D19901">
        <f>IF(B19901="","",HOUR(A19901))</f>
        <v/>
      </c>
      <c r="E19901">
        <f>IF(B19901="","",IF(INPUT!$I$1="","",IF(C19901&lt;(INT(INPUT!$I$1)-INPUT!$I$2),"Off Meds",IF(C19901&lt;=(INT(INPUT!$I$1)+INPUT!$I$2),"Washout","On Meds"))))</f>
        <v/>
      </c>
      <c r="F19901">
        <f>IF(B19901="","",1.509*(LN(B19901)^1.084-5.381))</f>
        <v/>
      </c>
      <c r="G19901">
        <f>IF(F19901="","",IF(F19901&lt;0,10*F19901^2,0))</f>
        <v/>
      </c>
      <c r="H19901">
        <f>IF(F19901="","",IF(F19901&gt;0,10*F19901^2,0))</f>
        <v/>
      </c>
    </row>
    <row r="19902">
      <c r="A19902">
        <f>Input!A19902</f>
        <v/>
      </c>
      <c r="B19902">
        <f>IF(ISNUMBER(Input!B19902),IF(AND(Input!B19902&gt;=20,Input!B19902&lt;=700),Input!B19902,""),"")</f>
        <v/>
      </c>
      <c r="C19902">
        <f>IF(B19902="","",INT(A19902))</f>
        <v/>
      </c>
      <c r="D19902">
        <f>IF(B19902="","",HOUR(A19902))</f>
        <v/>
      </c>
      <c r="E19902">
        <f>IF(B19902="","",IF(INPUT!$I$1="","",IF(C19902&lt;(INT(INPUT!$I$1)-INPUT!$I$2),"Off Meds",IF(C19902&lt;=(INT(INPUT!$I$1)+INPUT!$I$2),"Washout","On Meds"))))</f>
        <v/>
      </c>
      <c r="F19902">
        <f>IF(B19902="","",1.509*(LN(B19902)^1.084-5.381))</f>
        <v/>
      </c>
      <c r="G19902">
        <f>IF(F19902="","",IF(F19902&lt;0,10*F19902^2,0))</f>
        <v/>
      </c>
      <c r="H19902">
        <f>IF(F19902="","",IF(F19902&gt;0,10*F19902^2,0))</f>
        <v/>
      </c>
    </row>
    <row r="19903">
      <c r="A19903">
        <f>Input!A19903</f>
        <v/>
      </c>
      <c r="B19903">
        <f>IF(ISNUMBER(Input!B19903),IF(AND(Input!B19903&gt;=20,Input!B19903&lt;=700),Input!B19903,""),"")</f>
        <v/>
      </c>
      <c r="C19903">
        <f>IF(B19903="","",INT(A19903))</f>
        <v/>
      </c>
      <c r="D19903">
        <f>IF(B19903="","",HOUR(A19903))</f>
        <v/>
      </c>
      <c r="E19903">
        <f>IF(B19903="","",IF(INPUT!$I$1="","",IF(C19903&lt;(INT(INPUT!$I$1)-INPUT!$I$2),"Off Meds",IF(C19903&lt;=(INT(INPUT!$I$1)+INPUT!$I$2),"Washout","On Meds"))))</f>
        <v/>
      </c>
      <c r="F19903">
        <f>IF(B19903="","",1.509*(LN(B19903)^1.084-5.381))</f>
        <v/>
      </c>
      <c r="G19903">
        <f>IF(F19903="","",IF(F19903&lt;0,10*F19903^2,0))</f>
        <v/>
      </c>
      <c r="H19903">
        <f>IF(F19903="","",IF(F19903&gt;0,10*F19903^2,0))</f>
        <v/>
      </c>
    </row>
    <row r="19904">
      <c r="A19904">
        <f>Input!A19904</f>
        <v/>
      </c>
      <c r="B19904">
        <f>IF(ISNUMBER(Input!B19904),IF(AND(Input!B19904&gt;=20,Input!B19904&lt;=700),Input!B19904,""),"")</f>
        <v/>
      </c>
      <c r="C19904">
        <f>IF(B19904="","",INT(A19904))</f>
        <v/>
      </c>
      <c r="D19904">
        <f>IF(B19904="","",HOUR(A19904))</f>
        <v/>
      </c>
      <c r="E19904">
        <f>IF(B19904="","",IF(INPUT!$I$1="","",IF(C19904&lt;(INT(INPUT!$I$1)-INPUT!$I$2),"Off Meds",IF(C19904&lt;=(INT(INPUT!$I$1)+INPUT!$I$2),"Washout","On Meds"))))</f>
        <v/>
      </c>
      <c r="F19904">
        <f>IF(B19904="","",1.509*(LN(B19904)^1.084-5.381))</f>
        <v/>
      </c>
      <c r="G19904">
        <f>IF(F19904="","",IF(F19904&lt;0,10*F19904^2,0))</f>
        <v/>
      </c>
      <c r="H19904">
        <f>IF(F19904="","",IF(F19904&gt;0,10*F19904^2,0))</f>
        <v/>
      </c>
    </row>
    <row r="19905">
      <c r="A19905">
        <f>Input!A19905</f>
        <v/>
      </c>
      <c r="B19905">
        <f>IF(ISNUMBER(Input!B19905),IF(AND(Input!B19905&gt;=20,Input!B19905&lt;=700),Input!B19905,""),"")</f>
        <v/>
      </c>
      <c r="C19905">
        <f>IF(B19905="","",INT(A19905))</f>
        <v/>
      </c>
      <c r="D19905">
        <f>IF(B19905="","",HOUR(A19905))</f>
        <v/>
      </c>
      <c r="E19905">
        <f>IF(B19905="","",IF(INPUT!$I$1="","",IF(C19905&lt;(INT(INPUT!$I$1)-INPUT!$I$2),"Off Meds",IF(C19905&lt;=(INT(INPUT!$I$1)+INPUT!$I$2),"Washout","On Meds"))))</f>
        <v/>
      </c>
      <c r="F19905">
        <f>IF(B19905="","",1.509*(LN(B19905)^1.084-5.381))</f>
        <v/>
      </c>
      <c r="G19905">
        <f>IF(F19905="","",IF(F19905&lt;0,10*F19905^2,0))</f>
        <v/>
      </c>
      <c r="H19905">
        <f>IF(F19905="","",IF(F19905&gt;0,10*F19905^2,0))</f>
        <v/>
      </c>
    </row>
    <row r="19906">
      <c r="A19906">
        <f>Input!A19906</f>
        <v/>
      </c>
      <c r="B19906">
        <f>IF(ISNUMBER(Input!B19906),IF(AND(Input!B19906&gt;=20,Input!B19906&lt;=700),Input!B19906,""),"")</f>
        <v/>
      </c>
      <c r="C19906">
        <f>IF(B19906="","",INT(A19906))</f>
        <v/>
      </c>
      <c r="D19906">
        <f>IF(B19906="","",HOUR(A19906))</f>
        <v/>
      </c>
      <c r="E19906">
        <f>IF(B19906="","",IF(INPUT!$I$1="","",IF(C19906&lt;(INT(INPUT!$I$1)-INPUT!$I$2),"Off Meds",IF(C19906&lt;=(INT(INPUT!$I$1)+INPUT!$I$2),"Washout","On Meds"))))</f>
        <v/>
      </c>
      <c r="F19906">
        <f>IF(B19906="","",1.509*(LN(B19906)^1.084-5.381))</f>
        <v/>
      </c>
      <c r="G19906">
        <f>IF(F19906="","",IF(F19906&lt;0,10*F19906^2,0))</f>
        <v/>
      </c>
      <c r="H19906">
        <f>IF(F19906="","",IF(F19906&gt;0,10*F19906^2,0))</f>
        <v/>
      </c>
    </row>
    <row r="19907">
      <c r="A19907">
        <f>Input!A19907</f>
        <v/>
      </c>
      <c r="B19907">
        <f>IF(ISNUMBER(Input!B19907),IF(AND(Input!B19907&gt;=20,Input!B19907&lt;=700),Input!B19907,""),"")</f>
        <v/>
      </c>
      <c r="C19907">
        <f>IF(B19907="","",INT(A19907))</f>
        <v/>
      </c>
      <c r="D19907">
        <f>IF(B19907="","",HOUR(A19907))</f>
        <v/>
      </c>
      <c r="E19907">
        <f>IF(B19907="","",IF(INPUT!$I$1="","",IF(C19907&lt;(INT(INPUT!$I$1)-INPUT!$I$2),"Off Meds",IF(C19907&lt;=(INT(INPUT!$I$1)+INPUT!$I$2),"Washout","On Meds"))))</f>
        <v/>
      </c>
      <c r="F19907">
        <f>IF(B19907="","",1.509*(LN(B19907)^1.084-5.381))</f>
        <v/>
      </c>
      <c r="G19907">
        <f>IF(F19907="","",IF(F19907&lt;0,10*F19907^2,0))</f>
        <v/>
      </c>
      <c r="H19907">
        <f>IF(F19907="","",IF(F19907&gt;0,10*F19907^2,0))</f>
        <v/>
      </c>
    </row>
    <row r="19908">
      <c r="A19908">
        <f>Input!A19908</f>
        <v/>
      </c>
      <c r="B19908">
        <f>IF(ISNUMBER(Input!B19908),IF(AND(Input!B19908&gt;=20,Input!B19908&lt;=700),Input!B19908,""),"")</f>
        <v/>
      </c>
      <c r="C19908">
        <f>IF(B19908="","",INT(A19908))</f>
        <v/>
      </c>
      <c r="D19908">
        <f>IF(B19908="","",HOUR(A19908))</f>
        <v/>
      </c>
      <c r="E19908">
        <f>IF(B19908="","",IF(INPUT!$I$1="","",IF(C19908&lt;(INT(INPUT!$I$1)-INPUT!$I$2),"Off Meds",IF(C19908&lt;=(INT(INPUT!$I$1)+INPUT!$I$2),"Washout","On Meds"))))</f>
        <v/>
      </c>
      <c r="F19908">
        <f>IF(B19908="","",1.509*(LN(B19908)^1.084-5.381))</f>
        <v/>
      </c>
      <c r="G19908">
        <f>IF(F19908="","",IF(F19908&lt;0,10*F19908^2,0))</f>
        <v/>
      </c>
      <c r="H19908">
        <f>IF(F19908="","",IF(F19908&gt;0,10*F19908^2,0))</f>
        <v/>
      </c>
    </row>
    <row r="19909">
      <c r="A19909">
        <f>Input!A19909</f>
        <v/>
      </c>
      <c r="B19909">
        <f>IF(ISNUMBER(Input!B19909),IF(AND(Input!B19909&gt;=20,Input!B19909&lt;=700),Input!B19909,""),"")</f>
        <v/>
      </c>
      <c r="C19909">
        <f>IF(B19909="","",INT(A19909))</f>
        <v/>
      </c>
      <c r="D19909">
        <f>IF(B19909="","",HOUR(A19909))</f>
        <v/>
      </c>
      <c r="E19909">
        <f>IF(B19909="","",IF(INPUT!$I$1="","",IF(C19909&lt;(INT(INPUT!$I$1)-INPUT!$I$2),"Off Meds",IF(C19909&lt;=(INT(INPUT!$I$1)+INPUT!$I$2),"Washout","On Meds"))))</f>
        <v/>
      </c>
      <c r="F19909">
        <f>IF(B19909="","",1.509*(LN(B19909)^1.084-5.381))</f>
        <v/>
      </c>
      <c r="G19909">
        <f>IF(F19909="","",IF(F19909&lt;0,10*F19909^2,0))</f>
        <v/>
      </c>
      <c r="H19909">
        <f>IF(F19909="","",IF(F19909&gt;0,10*F19909^2,0))</f>
        <v/>
      </c>
    </row>
    <row r="19910">
      <c r="A19910">
        <f>Input!A19910</f>
        <v/>
      </c>
      <c r="B19910">
        <f>IF(ISNUMBER(Input!B19910),IF(AND(Input!B19910&gt;=20,Input!B19910&lt;=700),Input!B19910,""),"")</f>
        <v/>
      </c>
      <c r="C19910">
        <f>IF(B19910="","",INT(A19910))</f>
        <v/>
      </c>
      <c r="D19910">
        <f>IF(B19910="","",HOUR(A19910))</f>
        <v/>
      </c>
      <c r="E19910">
        <f>IF(B19910="","",IF(INPUT!$I$1="","",IF(C19910&lt;(INT(INPUT!$I$1)-INPUT!$I$2),"Off Meds",IF(C19910&lt;=(INT(INPUT!$I$1)+INPUT!$I$2),"Washout","On Meds"))))</f>
        <v/>
      </c>
      <c r="F19910">
        <f>IF(B19910="","",1.509*(LN(B19910)^1.084-5.381))</f>
        <v/>
      </c>
      <c r="G19910">
        <f>IF(F19910="","",IF(F19910&lt;0,10*F19910^2,0))</f>
        <v/>
      </c>
      <c r="H19910">
        <f>IF(F19910="","",IF(F19910&gt;0,10*F19910^2,0))</f>
        <v/>
      </c>
    </row>
    <row r="19911">
      <c r="A19911">
        <f>Input!A19911</f>
        <v/>
      </c>
      <c r="B19911">
        <f>IF(ISNUMBER(Input!B19911),IF(AND(Input!B19911&gt;=20,Input!B19911&lt;=700),Input!B19911,""),"")</f>
        <v/>
      </c>
      <c r="C19911">
        <f>IF(B19911="","",INT(A19911))</f>
        <v/>
      </c>
      <c r="D19911">
        <f>IF(B19911="","",HOUR(A19911))</f>
        <v/>
      </c>
      <c r="E19911">
        <f>IF(B19911="","",IF(INPUT!$I$1="","",IF(C19911&lt;(INT(INPUT!$I$1)-INPUT!$I$2),"Off Meds",IF(C19911&lt;=(INT(INPUT!$I$1)+INPUT!$I$2),"Washout","On Meds"))))</f>
        <v/>
      </c>
      <c r="F19911">
        <f>IF(B19911="","",1.509*(LN(B19911)^1.084-5.381))</f>
        <v/>
      </c>
      <c r="G19911">
        <f>IF(F19911="","",IF(F19911&lt;0,10*F19911^2,0))</f>
        <v/>
      </c>
      <c r="H19911">
        <f>IF(F19911="","",IF(F19911&gt;0,10*F19911^2,0))</f>
        <v/>
      </c>
    </row>
    <row r="19912">
      <c r="A19912">
        <f>Input!A19912</f>
        <v/>
      </c>
      <c r="B19912">
        <f>IF(ISNUMBER(Input!B19912),IF(AND(Input!B19912&gt;=20,Input!B19912&lt;=700),Input!B19912,""),"")</f>
        <v/>
      </c>
      <c r="C19912">
        <f>IF(B19912="","",INT(A19912))</f>
        <v/>
      </c>
      <c r="D19912">
        <f>IF(B19912="","",HOUR(A19912))</f>
        <v/>
      </c>
      <c r="E19912">
        <f>IF(B19912="","",IF(INPUT!$I$1="","",IF(C19912&lt;(INT(INPUT!$I$1)-INPUT!$I$2),"Off Meds",IF(C19912&lt;=(INT(INPUT!$I$1)+INPUT!$I$2),"Washout","On Meds"))))</f>
        <v/>
      </c>
      <c r="F19912">
        <f>IF(B19912="","",1.509*(LN(B19912)^1.084-5.381))</f>
        <v/>
      </c>
      <c r="G19912">
        <f>IF(F19912="","",IF(F19912&lt;0,10*F19912^2,0))</f>
        <v/>
      </c>
      <c r="H19912">
        <f>IF(F19912="","",IF(F19912&gt;0,10*F19912^2,0))</f>
        <v/>
      </c>
    </row>
    <row r="19913">
      <c r="A19913">
        <f>Input!A19913</f>
        <v/>
      </c>
      <c r="B19913">
        <f>IF(ISNUMBER(Input!B19913),IF(AND(Input!B19913&gt;=20,Input!B19913&lt;=700),Input!B19913,""),"")</f>
        <v/>
      </c>
      <c r="C19913">
        <f>IF(B19913="","",INT(A19913))</f>
        <v/>
      </c>
      <c r="D19913">
        <f>IF(B19913="","",HOUR(A19913))</f>
        <v/>
      </c>
      <c r="E19913">
        <f>IF(B19913="","",IF(INPUT!$I$1="","",IF(C19913&lt;(INT(INPUT!$I$1)-INPUT!$I$2),"Off Meds",IF(C19913&lt;=(INT(INPUT!$I$1)+INPUT!$I$2),"Washout","On Meds"))))</f>
        <v/>
      </c>
      <c r="F19913">
        <f>IF(B19913="","",1.509*(LN(B19913)^1.084-5.381))</f>
        <v/>
      </c>
      <c r="G19913">
        <f>IF(F19913="","",IF(F19913&lt;0,10*F19913^2,0))</f>
        <v/>
      </c>
      <c r="H19913">
        <f>IF(F19913="","",IF(F19913&gt;0,10*F19913^2,0))</f>
        <v/>
      </c>
    </row>
    <row r="19914">
      <c r="A19914">
        <f>Input!A19914</f>
        <v/>
      </c>
      <c r="B19914">
        <f>IF(ISNUMBER(Input!B19914),IF(AND(Input!B19914&gt;=20,Input!B19914&lt;=700),Input!B19914,""),"")</f>
        <v/>
      </c>
      <c r="C19914">
        <f>IF(B19914="","",INT(A19914))</f>
        <v/>
      </c>
      <c r="D19914">
        <f>IF(B19914="","",HOUR(A19914))</f>
        <v/>
      </c>
      <c r="E19914">
        <f>IF(B19914="","",IF(INPUT!$I$1="","",IF(C19914&lt;(INT(INPUT!$I$1)-INPUT!$I$2),"Off Meds",IF(C19914&lt;=(INT(INPUT!$I$1)+INPUT!$I$2),"Washout","On Meds"))))</f>
        <v/>
      </c>
      <c r="F19914">
        <f>IF(B19914="","",1.509*(LN(B19914)^1.084-5.381))</f>
        <v/>
      </c>
      <c r="G19914">
        <f>IF(F19914="","",IF(F19914&lt;0,10*F19914^2,0))</f>
        <v/>
      </c>
      <c r="H19914">
        <f>IF(F19914="","",IF(F19914&gt;0,10*F19914^2,0))</f>
        <v/>
      </c>
    </row>
    <row r="19915">
      <c r="A19915">
        <f>Input!A19915</f>
        <v/>
      </c>
      <c r="B19915">
        <f>IF(ISNUMBER(Input!B19915),IF(AND(Input!B19915&gt;=20,Input!B19915&lt;=700),Input!B19915,""),"")</f>
        <v/>
      </c>
      <c r="C19915">
        <f>IF(B19915="","",INT(A19915))</f>
        <v/>
      </c>
      <c r="D19915">
        <f>IF(B19915="","",HOUR(A19915))</f>
        <v/>
      </c>
      <c r="E19915">
        <f>IF(B19915="","",IF(INPUT!$I$1="","",IF(C19915&lt;(INT(INPUT!$I$1)-INPUT!$I$2),"Off Meds",IF(C19915&lt;=(INT(INPUT!$I$1)+INPUT!$I$2),"Washout","On Meds"))))</f>
        <v/>
      </c>
      <c r="F19915">
        <f>IF(B19915="","",1.509*(LN(B19915)^1.084-5.381))</f>
        <v/>
      </c>
      <c r="G19915">
        <f>IF(F19915="","",IF(F19915&lt;0,10*F19915^2,0))</f>
        <v/>
      </c>
      <c r="H19915">
        <f>IF(F19915="","",IF(F19915&gt;0,10*F19915^2,0))</f>
        <v/>
      </c>
    </row>
    <row r="19916">
      <c r="A19916">
        <f>Input!A19916</f>
        <v/>
      </c>
      <c r="B19916">
        <f>IF(ISNUMBER(Input!B19916),IF(AND(Input!B19916&gt;=20,Input!B19916&lt;=700),Input!B19916,""),"")</f>
        <v/>
      </c>
      <c r="C19916">
        <f>IF(B19916="","",INT(A19916))</f>
        <v/>
      </c>
      <c r="D19916">
        <f>IF(B19916="","",HOUR(A19916))</f>
        <v/>
      </c>
      <c r="E19916">
        <f>IF(B19916="","",IF(INPUT!$I$1="","",IF(C19916&lt;(INT(INPUT!$I$1)-INPUT!$I$2),"Off Meds",IF(C19916&lt;=(INT(INPUT!$I$1)+INPUT!$I$2),"Washout","On Meds"))))</f>
        <v/>
      </c>
      <c r="F19916">
        <f>IF(B19916="","",1.509*(LN(B19916)^1.084-5.381))</f>
        <v/>
      </c>
      <c r="G19916">
        <f>IF(F19916="","",IF(F19916&lt;0,10*F19916^2,0))</f>
        <v/>
      </c>
      <c r="H19916">
        <f>IF(F19916="","",IF(F19916&gt;0,10*F19916^2,0))</f>
        <v/>
      </c>
    </row>
    <row r="19917">
      <c r="A19917">
        <f>Input!A19917</f>
        <v/>
      </c>
      <c r="B19917">
        <f>IF(ISNUMBER(Input!B19917),IF(AND(Input!B19917&gt;=20,Input!B19917&lt;=700),Input!B19917,""),"")</f>
        <v/>
      </c>
      <c r="C19917">
        <f>IF(B19917="","",INT(A19917))</f>
        <v/>
      </c>
      <c r="D19917">
        <f>IF(B19917="","",HOUR(A19917))</f>
        <v/>
      </c>
      <c r="E19917">
        <f>IF(B19917="","",IF(INPUT!$I$1="","",IF(C19917&lt;(INT(INPUT!$I$1)-INPUT!$I$2),"Off Meds",IF(C19917&lt;=(INT(INPUT!$I$1)+INPUT!$I$2),"Washout","On Meds"))))</f>
        <v/>
      </c>
      <c r="F19917">
        <f>IF(B19917="","",1.509*(LN(B19917)^1.084-5.381))</f>
        <v/>
      </c>
      <c r="G19917">
        <f>IF(F19917="","",IF(F19917&lt;0,10*F19917^2,0))</f>
        <v/>
      </c>
      <c r="H19917">
        <f>IF(F19917="","",IF(F19917&gt;0,10*F19917^2,0))</f>
        <v/>
      </c>
    </row>
    <row r="19918">
      <c r="A19918">
        <f>Input!A19918</f>
        <v/>
      </c>
      <c r="B19918">
        <f>IF(ISNUMBER(Input!B19918),IF(AND(Input!B19918&gt;=20,Input!B19918&lt;=700),Input!B19918,""),"")</f>
        <v/>
      </c>
      <c r="C19918">
        <f>IF(B19918="","",INT(A19918))</f>
        <v/>
      </c>
      <c r="D19918">
        <f>IF(B19918="","",HOUR(A19918))</f>
        <v/>
      </c>
      <c r="E19918">
        <f>IF(B19918="","",IF(INPUT!$I$1="","",IF(C19918&lt;(INT(INPUT!$I$1)-INPUT!$I$2),"Off Meds",IF(C19918&lt;=(INT(INPUT!$I$1)+INPUT!$I$2),"Washout","On Meds"))))</f>
        <v/>
      </c>
      <c r="F19918">
        <f>IF(B19918="","",1.509*(LN(B19918)^1.084-5.381))</f>
        <v/>
      </c>
      <c r="G19918">
        <f>IF(F19918="","",IF(F19918&lt;0,10*F19918^2,0))</f>
        <v/>
      </c>
      <c r="H19918">
        <f>IF(F19918="","",IF(F19918&gt;0,10*F19918^2,0))</f>
        <v/>
      </c>
    </row>
    <row r="19919">
      <c r="A19919">
        <f>Input!A19919</f>
        <v/>
      </c>
      <c r="B19919">
        <f>IF(ISNUMBER(Input!B19919),IF(AND(Input!B19919&gt;=20,Input!B19919&lt;=700),Input!B19919,""),"")</f>
        <v/>
      </c>
      <c r="C19919">
        <f>IF(B19919="","",INT(A19919))</f>
        <v/>
      </c>
      <c r="D19919">
        <f>IF(B19919="","",HOUR(A19919))</f>
        <v/>
      </c>
      <c r="E19919">
        <f>IF(B19919="","",IF(INPUT!$I$1="","",IF(C19919&lt;(INT(INPUT!$I$1)-INPUT!$I$2),"Off Meds",IF(C19919&lt;=(INT(INPUT!$I$1)+INPUT!$I$2),"Washout","On Meds"))))</f>
        <v/>
      </c>
      <c r="F19919">
        <f>IF(B19919="","",1.509*(LN(B19919)^1.084-5.381))</f>
        <v/>
      </c>
      <c r="G19919">
        <f>IF(F19919="","",IF(F19919&lt;0,10*F19919^2,0))</f>
        <v/>
      </c>
      <c r="H19919">
        <f>IF(F19919="","",IF(F19919&gt;0,10*F19919^2,0))</f>
        <v/>
      </c>
    </row>
    <row r="19920">
      <c r="A19920">
        <f>Input!A19920</f>
        <v/>
      </c>
      <c r="B19920">
        <f>IF(ISNUMBER(Input!B19920),IF(AND(Input!B19920&gt;=20,Input!B19920&lt;=700),Input!B19920,""),"")</f>
        <v/>
      </c>
      <c r="C19920">
        <f>IF(B19920="","",INT(A19920))</f>
        <v/>
      </c>
      <c r="D19920">
        <f>IF(B19920="","",HOUR(A19920))</f>
        <v/>
      </c>
      <c r="E19920">
        <f>IF(B19920="","",IF(INPUT!$I$1="","",IF(C19920&lt;(INT(INPUT!$I$1)-INPUT!$I$2),"Off Meds",IF(C19920&lt;=(INT(INPUT!$I$1)+INPUT!$I$2),"Washout","On Meds"))))</f>
        <v/>
      </c>
      <c r="F19920">
        <f>IF(B19920="","",1.509*(LN(B19920)^1.084-5.381))</f>
        <v/>
      </c>
      <c r="G19920">
        <f>IF(F19920="","",IF(F19920&lt;0,10*F19920^2,0))</f>
        <v/>
      </c>
      <c r="H19920">
        <f>IF(F19920="","",IF(F19920&gt;0,10*F19920^2,0))</f>
        <v/>
      </c>
    </row>
    <row r="19921">
      <c r="A19921">
        <f>Input!A19921</f>
        <v/>
      </c>
      <c r="B19921">
        <f>IF(ISNUMBER(Input!B19921),IF(AND(Input!B19921&gt;=20,Input!B19921&lt;=700),Input!B19921,""),"")</f>
        <v/>
      </c>
      <c r="C19921">
        <f>IF(B19921="","",INT(A19921))</f>
        <v/>
      </c>
      <c r="D19921">
        <f>IF(B19921="","",HOUR(A19921))</f>
        <v/>
      </c>
      <c r="E19921">
        <f>IF(B19921="","",IF(INPUT!$I$1="","",IF(C19921&lt;(INT(INPUT!$I$1)-INPUT!$I$2),"Off Meds",IF(C19921&lt;=(INT(INPUT!$I$1)+INPUT!$I$2),"Washout","On Meds"))))</f>
        <v/>
      </c>
      <c r="F19921">
        <f>IF(B19921="","",1.509*(LN(B19921)^1.084-5.381))</f>
        <v/>
      </c>
      <c r="G19921">
        <f>IF(F19921="","",IF(F19921&lt;0,10*F19921^2,0))</f>
        <v/>
      </c>
      <c r="H19921">
        <f>IF(F19921="","",IF(F19921&gt;0,10*F19921^2,0))</f>
        <v/>
      </c>
    </row>
    <row r="19922">
      <c r="A19922">
        <f>Input!A19922</f>
        <v/>
      </c>
      <c r="B19922">
        <f>IF(ISNUMBER(Input!B19922),IF(AND(Input!B19922&gt;=20,Input!B19922&lt;=700),Input!B19922,""),"")</f>
        <v/>
      </c>
      <c r="C19922">
        <f>IF(B19922="","",INT(A19922))</f>
        <v/>
      </c>
      <c r="D19922">
        <f>IF(B19922="","",HOUR(A19922))</f>
        <v/>
      </c>
      <c r="E19922">
        <f>IF(B19922="","",IF(INPUT!$I$1="","",IF(C19922&lt;(INT(INPUT!$I$1)-INPUT!$I$2),"Off Meds",IF(C19922&lt;=(INT(INPUT!$I$1)+INPUT!$I$2),"Washout","On Meds"))))</f>
        <v/>
      </c>
      <c r="F19922">
        <f>IF(B19922="","",1.509*(LN(B19922)^1.084-5.381))</f>
        <v/>
      </c>
      <c r="G19922">
        <f>IF(F19922="","",IF(F19922&lt;0,10*F19922^2,0))</f>
        <v/>
      </c>
      <c r="H19922">
        <f>IF(F19922="","",IF(F19922&gt;0,10*F19922^2,0))</f>
        <v/>
      </c>
    </row>
    <row r="19923">
      <c r="A19923">
        <f>Input!A19923</f>
        <v/>
      </c>
      <c r="B19923">
        <f>IF(ISNUMBER(Input!B19923),IF(AND(Input!B19923&gt;=20,Input!B19923&lt;=700),Input!B19923,""),"")</f>
        <v/>
      </c>
      <c r="C19923">
        <f>IF(B19923="","",INT(A19923))</f>
        <v/>
      </c>
      <c r="D19923">
        <f>IF(B19923="","",HOUR(A19923))</f>
        <v/>
      </c>
      <c r="E19923">
        <f>IF(B19923="","",IF(INPUT!$I$1="","",IF(C19923&lt;(INT(INPUT!$I$1)-INPUT!$I$2),"Off Meds",IF(C19923&lt;=(INT(INPUT!$I$1)+INPUT!$I$2),"Washout","On Meds"))))</f>
        <v/>
      </c>
      <c r="F19923">
        <f>IF(B19923="","",1.509*(LN(B19923)^1.084-5.381))</f>
        <v/>
      </c>
      <c r="G19923">
        <f>IF(F19923="","",IF(F19923&lt;0,10*F19923^2,0))</f>
        <v/>
      </c>
      <c r="H19923">
        <f>IF(F19923="","",IF(F19923&gt;0,10*F19923^2,0))</f>
        <v/>
      </c>
    </row>
    <row r="19924">
      <c r="A19924">
        <f>Input!A19924</f>
        <v/>
      </c>
      <c r="B19924">
        <f>IF(ISNUMBER(Input!B19924),IF(AND(Input!B19924&gt;=20,Input!B19924&lt;=700),Input!B19924,""),"")</f>
        <v/>
      </c>
      <c r="C19924">
        <f>IF(B19924="","",INT(A19924))</f>
        <v/>
      </c>
      <c r="D19924">
        <f>IF(B19924="","",HOUR(A19924))</f>
        <v/>
      </c>
      <c r="E19924">
        <f>IF(B19924="","",IF(INPUT!$I$1="","",IF(C19924&lt;(INT(INPUT!$I$1)-INPUT!$I$2),"Off Meds",IF(C19924&lt;=(INT(INPUT!$I$1)+INPUT!$I$2),"Washout","On Meds"))))</f>
        <v/>
      </c>
      <c r="F19924">
        <f>IF(B19924="","",1.509*(LN(B19924)^1.084-5.381))</f>
        <v/>
      </c>
      <c r="G19924">
        <f>IF(F19924="","",IF(F19924&lt;0,10*F19924^2,0))</f>
        <v/>
      </c>
      <c r="H19924">
        <f>IF(F19924="","",IF(F19924&gt;0,10*F19924^2,0))</f>
        <v/>
      </c>
    </row>
    <row r="19925">
      <c r="A19925">
        <f>Input!A19925</f>
        <v/>
      </c>
      <c r="B19925">
        <f>IF(ISNUMBER(Input!B19925),IF(AND(Input!B19925&gt;=20,Input!B19925&lt;=700),Input!B19925,""),"")</f>
        <v/>
      </c>
      <c r="C19925">
        <f>IF(B19925="","",INT(A19925))</f>
        <v/>
      </c>
      <c r="D19925">
        <f>IF(B19925="","",HOUR(A19925))</f>
        <v/>
      </c>
      <c r="E19925">
        <f>IF(B19925="","",IF(INPUT!$I$1="","",IF(C19925&lt;(INT(INPUT!$I$1)-INPUT!$I$2),"Off Meds",IF(C19925&lt;=(INT(INPUT!$I$1)+INPUT!$I$2),"Washout","On Meds"))))</f>
        <v/>
      </c>
      <c r="F19925">
        <f>IF(B19925="","",1.509*(LN(B19925)^1.084-5.381))</f>
        <v/>
      </c>
      <c r="G19925">
        <f>IF(F19925="","",IF(F19925&lt;0,10*F19925^2,0))</f>
        <v/>
      </c>
      <c r="H19925">
        <f>IF(F19925="","",IF(F19925&gt;0,10*F19925^2,0))</f>
        <v/>
      </c>
    </row>
    <row r="19926">
      <c r="A19926">
        <f>Input!A19926</f>
        <v/>
      </c>
      <c r="B19926">
        <f>IF(ISNUMBER(Input!B19926),IF(AND(Input!B19926&gt;=20,Input!B19926&lt;=700),Input!B19926,""),"")</f>
        <v/>
      </c>
      <c r="C19926">
        <f>IF(B19926="","",INT(A19926))</f>
        <v/>
      </c>
      <c r="D19926">
        <f>IF(B19926="","",HOUR(A19926))</f>
        <v/>
      </c>
      <c r="E19926">
        <f>IF(B19926="","",IF(INPUT!$I$1="","",IF(C19926&lt;(INT(INPUT!$I$1)-INPUT!$I$2),"Off Meds",IF(C19926&lt;=(INT(INPUT!$I$1)+INPUT!$I$2),"Washout","On Meds"))))</f>
        <v/>
      </c>
      <c r="F19926">
        <f>IF(B19926="","",1.509*(LN(B19926)^1.084-5.381))</f>
        <v/>
      </c>
      <c r="G19926">
        <f>IF(F19926="","",IF(F19926&lt;0,10*F19926^2,0))</f>
        <v/>
      </c>
      <c r="H19926">
        <f>IF(F19926="","",IF(F19926&gt;0,10*F19926^2,0))</f>
        <v/>
      </c>
    </row>
    <row r="19927">
      <c r="A19927">
        <f>Input!A19927</f>
        <v/>
      </c>
      <c r="B19927">
        <f>IF(ISNUMBER(Input!B19927),IF(AND(Input!B19927&gt;=20,Input!B19927&lt;=700),Input!B19927,""),"")</f>
        <v/>
      </c>
      <c r="C19927">
        <f>IF(B19927="","",INT(A19927))</f>
        <v/>
      </c>
      <c r="D19927">
        <f>IF(B19927="","",HOUR(A19927))</f>
        <v/>
      </c>
      <c r="E19927">
        <f>IF(B19927="","",IF(INPUT!$I$1="","",IF(C19927&lt;(INT(INPUT!$I$1)-INPUT!$I$2),"Off Meds",IF(C19927&lt;=(INT(INPUT!$I$1)+INPUT!$I$2),"Washout","On Meds"))))</f>
        <v/>
      </c>
      <c r="F19927">
        <f>IF(B19927="","",1.509*(LN(B19927)^1.084-5.381))</f>
        <v/>
      </c>
      <c r="G19927">
        <f>IF(F19927="","",IF(F19927&lt;0,10*F19927^2,0))</f>
        <v/>
      </c>
      <c r="H19927">
        <f>IF(F19927="","",IF(F19927&gt;0,10*F19927^2,0))</f>
        <v/>
      </c>
    </row>
    <row r="19928">
      <c r="A19928">
        <f>Input!A19928</f>
        <v/>
      </c>
      <c r="B19928">
        <f>IF(ISNUMBER(Input!B19928),IF(AND(Input!B19928&gt;=20,Input!B19928&lt;=700),Input!B19928,""),"")</f>
        <v/>
      </c>
      <c r="C19928">
        <f>IF(B19928="","",INT(A19928))</f>
        <v/>
      </c>
      <c r="D19928">
        <f>IF(B19928="","",HOUR(A19928))</f>
        <v/>
      </c>
      <c r="E19928">
        <f>IF(B19928="","",IF(INPUT!$I$1="","",IF(C19928&lt;(INT(INPUT!$I$1)-INPUT!$I$2),"Off Meds",IF(C19928&lt;=(INT(INPUT!$I$1)+INPUT!$I$2),"Washout","On Meds"))))</f>
        <v/>
      </c>
      <c r="F19928">
        <f>IF(B19928="","",1.509*(LN(B19928)^1.084-5.381))</f>
        <v/>
      </c>
      <c r="G19928">
        <f>IF(F19928="","",IF(F19928&lt;0,10*F19928^2,0))</f>
        <v/>
      </c>
      <c r="H19928">
        <f>IF(F19928="","",IF(F19928&gt;0,10*F19928^2,0))</f>
        <v/>
      </c>
    </row>
    <row r="19929">
      <c r="A19929">
        <f>Input!A19929</f>
        <v/>
      </c>
      <c r="B19929">
        <f>IF(ISNUMBER(Input!B19929),IF(AND(Input!B19929&gt;=20,Input!B19929&lt;=700),Input!B19929,""),"")</f>
        <v/>
      </c>
      <c r="C19929">
        <f>IF(B19929="","",INT(A19929))</f>
        <v/>
      </c>
      <c r="D19929">
        <f>IF(B19929="","",HOUR(A19929))</f>
        <v/>
      </c>
      <c r="E19929">
        <f>IF(B19929="","",IF(INPUT!$I$1="","",IF(C19929&lt;(INT(INPUT!$I$1)-INPUT!$I$2),"Off Meds",IF(C19929&lt;=(INT(INPUT!$I$1)+INPUT!$I$2),"Washout","On Meds"))))</f>
        <v/>
      </c>
      <c r="F19929">
        <f>IF(B19929="","",1.509*(LN(B19929)^1.084-5.381))</f>
        <v/>
      </c>
      <c r="G19929">
        <f>IF(F19929="","",IF(F19929&lt;0,10*F19929^2,0))</f>
        <v/>
      </c>
      <c r="H19929">
        <f>IF(F19929="","",IF(F19929&gt;0,10*F19929^2,0))</f>
        <v/>
      </c>
    </row>
    <row r="19930">
      <c r="A19930">
        <f>Input!A19930</f>
        <v/>
      </c>
      <c r="B19930">
        <f>IF(ISNUMBER(Input!B19930),IF(AND(Input!B19930&gt;=20,Input!B19930&lt;=700),Input!B19930,""),"")</f>
        <v/>
      </c>
      <c r="C19930">
        <f>IF(B19930="","",INT(A19930))</f>
        <v/>
      </c>
      <c r="D19930">
        <f>IF(B19930="","",HOUR(A19930))</f>
        <v/>
      </c>
      <c r="E19930">
        <f>IF(B19930="","",IF(INPUT!$I$1="","",IF(C19930&lt;(INT(INPUT!$I$1)-INPUT!$I$2),"Off Meds",IF(C19930&lt;=(INT(INPUT!$I$1)+INPUT!$I$2),"Washout","On Meds"))))</f>
        <v/>
      </c>
      <c r="F19930">
        <f>IF(B19930="","",1.509*(LN(B19930)^1.084-5.381))</f>
        <v/>
      </c>
      <c r="G19930">
        <f>IF(F19930="","",IF(F19930&lt;0,10*F19930^2,0))</f>
        <v/>
      </c>
      <c r="H19930">
        <f>IF(F19930="","",IF(F19930&gt;0,10*F19930^2,0))</f>
        <v/>
      </c>
    </row>
    <row r="19931">
      <c r="A19931">
        <f>Input!A19931</f>
        <v/>
      </c>
      <c r="B19931">
        <f>IF(ISNUMBER(Input!B19931),IF(AND(Input!B19931&gt;=20,Input!B19931&lt;=700),Input!B19931,""),"")</f>
        <v/>
      </c>
      <c r="C19931">
        <f>IF(B19931="","",INT(A19931))</f>
        <v/>
      </c>
      <c r="D19931">
        <f>IF(B19931="","",HOUR(A19931))</f>
        <v/>
      </c>
      <c r="E19931">
        <f>IF(B19931="","",IF(INPUT!$I$1="","",IF(C19931&lt;(INT(INPUT!$I$1)-INPUT!$I$2),"Off Meds",IF(C19931&lt;=(INT(INPUT!$I$1)+INPUT!$I$2),"Washout","On Meds"))))</f>
        <v/>
      </c>
      <c r="F19931">
        <f>IF(B19931="","",1.509*(LN(B19931)^1.084-5.381))</f>
        <v/>
      </c>
      <c r="G19931">
        <f>IF(F19931="","",IF(F19931&lt;0,10*F19931^2,0))</f>
        <v/>
      </c>
      <c r="H19931">
        <f>IF(F19931="","",IF(F19931&gt;0,10*F19931^2,0))</f>
        <v/>
      </c>
    </row>
    <row r="19932">
      <c r="A19932">
        <f>Input!A19932</f>
        <v/>
      </c>
      <c r="B19932">
        <f>IF(ISNUMBER(Input!B19932),IF(AND(Input!B19932&gt;=20,Input!B19932&lt;=700),Input!B19932,""),"")</f>
        <v/>
      </c>
      <c r="C19932">
        <f>IF(B19932="","",INT(A19932))</f>
        <v/>
      </c>
      <c r="D19932">
        <f>IF(B19932="","",HOUR(A19932))</f>
        <v/>
      </c>
      <c r="E19932">
        <f>IF(B19932="","",IF(INPUT!$I$1="","",IF(C19932&lt;(INT(INPUT!$I$1)-INPUT!$I$2),"Off Meds",IF(C19932&lt;=(INT(INPUT!$I$1)+INPUT!$I$2),"Washout","On Meds"))))</f>
        <v/>
      </c>
      <c r="F19932">
        <f>IF(B19932="","",1.509*(LN(B19932)^1.084-5.381))</f>
        <v/>
      </c>
      <c r="G19932">
        <f>IF(F19932="","",IF(F19932&lt;0,10*F19932^2,0))</f>
        <v/>
      </c>
      <c r="H19932">
        <f>IF(F19932="","",IF(F19932&gt;0,10*F19932^2,0))</f>
        <v/>
      </c>
    </row>
    <row r="19933">
      <c r="A19933">
        <f>Input!A19933</f>
        <v/>
      </c>
      <c r="B19933">
        <f>IF(ISNUMBER(Input!B19933),IF(AND(Input!B19933&gt;=20,Input!B19933&lt;=700),Input!B19933,""),"")</f>
        <v/>
      </c>
      <c r="C19933">
        <f>IF(B19933="","",INT(A19933))</f>
        <v/>
      </c>
      <c r="D19933">
        <f>IF(B19933="","",HOUR(A19933))</f>
        <v/>
      </c>
      <c r="E19933">
        <f>IF(B19933="","",IF(INPUT!$I$1="","",IF(C19933&lt;(INT(INPUT!$I$1)-INPUT!$I$2),"Off Meds",IF(C19933&lt;=(INT(INPUT!$I$1)+INPUT!$I$2),"Washout","On Meds"))))</f>
        <v/>
      </c>
      <c r="F19933">
        <f>IF(B19933="","",1.509*(LN(B19933)^1.084-5.381))</f>
        <v/>
      </c>
      <c r="G19933">
        <f>IF(F19933="","",IF(F19933&lt;0,10*F19933^2,0))</f>
        <v/>
      </c>
      <c r="H19933">
        <f>IF(F19933="","",IF(F19933&gt;0,10*F19933^2,0))</f>
        <v/>
      </c>
    </row>
    <row r="19934">
      <c r="A19934">
        <f>Input!A19934</f>
        <v/>
      </c>
      <c r="B19934">
        <f>IF(ISNUMBER(Input!B19934),IF(AND(Input!B19934&gt;=20,Input!B19934&lt;=700),Input!B19934,""),"")</f>
        <v/>
      </c>
      <c r="C19934">
        <f>IF(B19934="","",INT(A19934))</f>
        <v/>
      </c>
      <c r="D19934">
        <f>IF(B19934="","",HOUR(A19934))</f>
        <v/>
      </c>
      <c r="E19934">
        <f>IF(B19934="","",IF(INPUT!$I$1="","",IF(C19934&lt;(INT(INPUT!$I$1)-INPUT!$I$2),"Off Meds",IF(C19934&lt;=(INT(INPUT!$I$1)+INPUT!$I$2),"Washout","On Meds"))))</f>
        <v/>
      </c>
      <c r="F19934">
        <f>IF(B19934="","",1.509*(LN(B19934)^1.084-5.381))</f>
        <v/>
      </c>
      <c r="G19934">
        <f>IF(F19934="","",IF(F19934&lt;0,10*F19934^2,0))</f>
        <v/>
      </c>
      <c r="H19934">
        <f>IF(F19934="","",IF(F19934&gt;0,10*F19934^2,0))</f>
        <v/>
      </c>
    </row>
    <row r="19935">
      <c r="A19935">
        <f>Input!A19935</f>
        <v/>
      </c>
      <c r="B19935">
        <f>IF(ISNUMBER(Input!B19935),IF(AND(Input!B19935&gt;=20,Input!B19935&lt;=700),Input!B19935,""),"")</f>
        <v/>
      </c>
      <c r="C19935">
        <f>IF(B19935="","",INT(A19935))</f>
        <v/>
      </c>
      <c r="D19935">
        <f>IF(B19935="","",HOUR(A19935))</f>
        <v/>
      </c>
      <c r="E19935">
        <f>IF(B19935="","",IF(INPUT!$I$1="","",IF(C19935&lt;(INT(INPUT!$I$1)-INPUT!$I$2),"Off Meds",IF(C19935&lt;=(INT(INPUT!$I$1)+INPUT!$I$2),"Washout","On Meds"))))</f>
        <v/>
      </c>
      <c r="F19935">
        <f>IF(B19935="","",1.509*(LN(B19935)^1.084-5.381))</f>
        <v/>
      </c>
      <c r="G19935">
        <f>IF(F19935="","",IF(F19935&lt;0,10*F19935^2,0))</f>
        <v/>
      </c>
      <c r="H19935">
        <f>IF(F19935="","",IF(F19935&gt;0,10*F19935^2,0))</f>
        <v/>
      </c>
    </row>
    <row r="19936">
      <c r="A19936">
        <f>Input!A19936</f>
        <v/>
      </c>
      <c r="B19936">
        <f>IF(ISNUMBER(Input!B19936),IF(AND(Input!B19936&gt;=20,Input!B19936&lt;=700),Input!B19936,""),"")</f>
        <v/>
      </c>
      <c r="C19936">
        <f>IF(B19936="","",INT(A19936))</f>
        <v/>
      </c>
      <c r="D19936">
        <f>IF(B19936="","",HOUR(A19936))</f>
        <v/>
      </c>
      <c r="E19936">
        <f>IF(B19936="","",IF(INPUT!$I$1="","",IF(C19936&lt;(INT(INPUT!$I$1)-INPUT!$I$2),"Off Meds",IF(C19936&lt;=(INT(INPUT!$I$1)+INPUT!$I$2),"Washout","On Meds"))))</f>
        <v/>
      </c>
      <c r="F19936">
        <f>IF(B19936="","",1.509*(LN(B19936)^1.084-5.381))</f>
        <v/>
      </c>
      <c r="G19936">
        <f>IF(F19936="","",IF(F19936&lt;0,10*F19936^2,0))</f>
        <v/>
      </c>
      <c r="H19936">
        <f>IF(F19936="","",IF(F19936&gt;0,10*F19936^2,0))</f>
        <v/>
      </c>
    </row>
    <row r="19937">
      <c r="A19937">
        <f>Input!A19937</f>
        <v/>
      </c>
      <c r="B19937">
        <f>IF(ISNUMBER(Input!B19937),IF(AND(Input!B19937&gt;=20,Input!B19937&lt;=700),Input!B19937,""),"")</f>
        <v/>
      </c>
      <c r="C19937">
        <f>IF(B19937="","",INT(A19937))</f>
        <v/>
      </c>
      <c r="D19937">
        <f>IF(B19937="","",HOUR(A19937))</f>
        <v/>
      </c>
      <c r="E19937">
        <f>IF(B19937="","",IF(INPUT!$I$1="","",IF(C19937&lt;(INT(INPUT!$I$1)-INPUT!$I$2),"Off Meds",IF(C19937&lt;=(INT(INPUT!$I$1)+INPUT!$I$2),"Washout","On Meds"))))</f>
        <v/>
      </c>
      <c r="F19937">
        <f>IF(B19937="","",1.509*(LN(B19937)^1.084-5.381))</f>
        <v/>
      </c>
      <c r="G19937">
        <f>IF(F19937="","",IF(F19937&lt;0,10*F19937^2,0))</f>
        <v/>
      </c>
      <c r="H19937">
        <f>IF(F19937="","",IF(F19937&gt;0,10*F19937^2,0))</f>
        <v/>
      </c>
    </row>
    <row r="19938">
      <c r="A19938">
        <f>Input!A19938</f>
        <v/>
      </c>
      <c r="B19938">
        <f>IF(ISNUMBER(Input!B19938),IF(AND(Input!B19938&gt;=20,Input!B19938&lt;=700),Input!B19938,""),"")</f>
        <v/>
      </c>
      <c r="C19938">
        <f>IF(B19938="","",INT(A19938))</f>
        <v/>
      </c>
      <c r="D19938">
        <f>IF(B19938="","",HOUR(A19938))</f>
        <v/>
      </c>
      <c r="E19938">
        <f>IF(B19938="","",IF(INPUT!$I$1="","",IF(C19938&lt;(INT(INPUT!$I$1)-INPUT!$I$2),"Off Meds",IF(C19938&lt;=(INT(INPUT!$I$1)+INPUT!$I$2),"Washout","On Meds"))))</f>
        <v/>
      </c>
      <c r="F19938">
        <f>IF(B19938="","",1.509*(LN(B19938)^1.084-5.381))</f>
        <v/>
      </c>
      <c r="G19938">
        <f>IF(F19938="","",IF(F19938&lt;0,10*F19938^2,0))</f>
        <v/>
      </c>
      <c r="H19938">
        <f>IF(F19938="","",IF(F19938&gt;0,10*F19938^2,0))</f>
        <v/>
      </c>
    </row>
    <row r="19939">
      <c r="A19939">
        <f>Input!A19939</f>
        <v/>
      </c>
      <c r="B19939">
        <f>IF(ISNUMBER(Input!B19939),IF(AND(Input!B19939&gt;=20,Input!B19939&lt;=700),Input!B19939,""),"")</f>
        <v/>
      </c>
      <c r="C19939">
        <f>IF(B19939="","",INT(A19939))</f>
        <v/>
      </c>
      <c r="D19939">
        <f>IF(B19939="","",HOUR(A19939))</f>
        <v/>
      </c>
      <c r="E19939">
        <f>IF(B19939="","",IF(INPUT!$I$1="","",IF(C19939&lt;(INT(INPUT!$I$1)-INPUT!$I$2),"Off Meds",IF(C19939&lt;=(INT(INPUT!$I$1)+INPUT!$I$2),"Washout","On Meds"))))</f>
        <v/>
      </c>
      <c r="F19939">
        <f>IF(B19939="","",1.509*(LN(B19939)^1.084-5.381))</f>
        <v/>
      </c>
      <c r="G19939">
        <f>IF(F19939="","",IF(F19939&lt;0,10*F19939^2,0))</f>
        <v/>
      </c>
      <c r="H19939">
        <f>IF(F19939="","",IF(F19939&gt;0,10*F19939^2,0))</f>
        <v/>
      </c>
    </row>
    <row r="19940">
      <c r="A19940">
        <f>Input!A19940</f>
        <v/>
      </c>
      <c r="B19940">
        <f>IF(ISNUMBER(Input!B19940),IF(AND(Input!B19940&gt;=20,Input!B19940&lt;=700),Input!B19940,""),"")</f>
        <v/>
      </c>
      <c r="C19940">
        <f>IF(B19940="","",INT(A19940))</f>
        <v/>
      </c>
      <c r="D19940">
        <f>IF(B19940="","",HOUR(A19940))</f>
        <v/>
      </c>
      <c r="E19940">
        <f>IF(B19940="","",IF(INPUT!$I$1="","",IF(C19940&lt;(INT(INPUT!$I$1)-INPUT!$I$2),"Off Meds",IF(C19940&lt;=(INT(INPUT!$I$1)+INPUT!$I$2),"Washout","On Meds"))))</f>
        <v/>
      </c>
      <c r="F19940">
        <f>IF(B19940="","",1.509*(LN(B19940)^1.084-5.381))</f>
        <v/>
      </c>
      <c r="G19940">
        <f>IF(F19940="","",IF(F19940&lt;0,10*F19940^2,0))</f>
        <v/>
      </c>
      <c r="H19940">
        <f>IF(F19940="","",IF(F19940&gt;0,10*F19940^2,0))</f>
        <v/>
      </c>
    </row>
    <row r="19941">
      <c r="A19941">
        <f>Input!A19941</f>
        <v/>
      </c>
      <c r="B19941">
        <f>IF(ISNUMBER(Input!B19941),IF(AND(Input!B19941&gt;=20,Input!B19941&lt;=700),Input!B19941,""),"")</f>
        <v/>
      </c>
      <c r="C19941">
        <f>IF(B19941="","",INT(A19941))</f>
        <v/>
      </c>
      <c r="D19941">
        <f>IF(B19941="","",HOUR(A19941))</f>
        <v/>
      </c>
      <c r="E19941">
        <f>IF(B19941="","",IF(INPUT!$I$1="","",IF(C19941&lt;(INT(INPUT!$I$1)-INPUT!$I$2),"Off Meds",IF(C19941&lt;=(INT(INPUT!$I$1)+INPUT!$I$2),"Washout","On Meds"))))</f>
        <v/>
      </c>
      <c r="F19941">
        <f>IF(B19941="","",1.509*(LN(B19941)^1.084-5.381))</f>
        <v/>
      </c>
      <c r="G19941">
        <f>IF(F19941="","",IF(F19941&lt;0,10*F19941^2,0))</f>
        <v/>
      </c>
      <c r="H19941">
        <f>IF(F19941="","",IF(F19941&gt;0,10*F19941^2,0))</f>
        <v/>
      </c>
    </row>
    <row r="19942">
      <c r="A19942">
        <f>Input!A19942</f>
        <v/>
      </c>
      <c r="B19942">
        <f>IF(ISNUMBER(Input!B19942),IF(AND(Input!B19942&gt;=20,Input!B19942&lt;=700),Input!B19942,""),"")</f>
        <v/>
      </c>
      <c r="C19942">
        <f>IF(B19942="","",INT(A19942))</f>
        <v/>
      </c>
      <c r="D19942">
        <f>IF(B19942="","",HOUR(A19942))</f>
        <v/>
      </c>
      <c r="E19942">
        <f>IF(B19942="","",IF(INPUT!$I$1="","",IF(C19942&lt;(INT(INPUT!$I$1)-INPUT!$I$2),"Off Meds",IF(C19942&lt;=(INT(INPUT!$I$1)+INPUT!$I$2),"Washout","On Meds"))))</f>
        <v/>
      </c>
      <c r="F19942">
        <f>IF(B19942="","",1.509*(LN(B19942)^1.084-5.381))</f>
        <v/>
      </c>
      <c r="G19942">
        <f>IF(F19942="","",IF(F19942&lt;0,10*F19942^2,0))</f>
        <v/>
      </c>
      <c r="H19942">
        <f>IF(F19942="","",IF(F19942&gt;0,10*F19942^2,0))</f>
        <v/>
      </c>
    </row>
    <row r="19943">
      <c r="A19943">
        <f>Input!A19943</f>
        <v/>
      </c>
      <c r="B19943">
        <f>IF(ISNUMBER(Input!B19943),IF(AND(Input!B19943&gt;=20,Input!B19943&lt;=700),Input!B19943,""),"")</f>
        <v/>
      </c>
      <c r="C19943">
        <f>IF(B19943="","",INT(A19943))</f>
        <v/>
      </c>
      <c r="D19943">
        <f>IF(B19943="","",HOUR(A19943))</f>
        <v/>
      </c>
      <c r="E19943">
        <f>IF(B19943="","",IF(INPUT!$I$1="","",IF(C19943&lt;(INT(INPUT!$I$1)-INPUT!$I$2),"Off Meds",IF(C19943&lt;=(INT(INPUT!$I$1)+INPUT!$I$2),"Washout","On Meds"))))</f>
        <v/>
      </c>
      <c r="F19943">
        <f>IF(B19943="","",1.509*(LN(B19943)^1.084-5.381))</f>
        <v/>
      </c>
      <c r="G19943">
        <f>IF(F19943="","",IF(F19943&lt;0,10*F19943^2,0))</f>
        <v/>
      </c>
      <c r="H19943">
        <f>IF(F19943="","",IF(F19943&gt;0,10*F19943^2,0))</f>
        <v/>
      </c>
    </row>
    <row r="19944">
      <c r="A19944">
        <f>Input!A19944</f>
        <v/>
      </c>
      <c r="B19944">
        <f>IF(ISNUMBER(Input!B19944),IF(AND(Input!B19944&gt;=20,Input!B19944&lt;=700),Input!B19944,""),"")</f>
        <v/>
      </c>
      <c r="C19944">
        <f>IF(B19944="","",INT(A19944))</f>
        <v/>
      </c>
      <c r="D19944">
        <f>IF(B19944="","",HOUR(A19944))</f>
        <v/>
      </c>
      <c r="E19944">
        <f>IF(B19944="","",IF(INPUT!$I$1="","",IF(C19944&lt;(INT(INPUT!$I$1)-INPUT!$I$2),"Off Meds",IF(C19944&lt;=(INT(INPUT!$I$1)+INPUT!$I$2),"Washout","On Meds"))))</f>
        <v/>
      </c>
      <c r="F19944">
        <f>IF(B19944="","",1.509*(LN(B19944)^1.084-5.381))</f>
        <v/>
      </c>
      <c r="G19944">
        <f>IF(F19944="","",IF(F19944&lt;0,10*F19944^2,0))</f>
        <v/>
      </c>
      <c r="H19944">
        <f>IF(F19944="","",IF(F19944&gt;0,10*F19944^2,0))</f>
        <v/>
      </c>
    </row>
    <row r="19945">
      <c r="A19945">
        <f>Input!A19945</f>
        <v/>
      </c>
      <c r="B19945">
        <f>IF(ISNUMBER(Input!B19945),IF(AND(Input!B19945&gt;=20,Input!B19945&lt;=700),Input!B19945,""),"")</f>
        <v/>
      </c>
      <c r="C19945">
        <f>IF(B19945="","",INT(A19945))</f>
        <v/>
      </c>
      <c r="D19945">
        <f>IF(B19945="","",HOUR(A19945))</f>
        <v/>
      </c>
      <c r="E19945">
        <f>IF(B19945="","",IF(INPUT!$I$1="","",IF(C19945&lt;(INT(INPUT!$I$1)-INPUT!$I$2),"Off Meds",IF(C19945&lt;=(INT(INPUT!$I$1)+INPUT!$I$2),"Washout","On Meds"))))</f>
        <v/>
      </c>
      <c r="F19945">
        <f>IF(B19945="","",1.509*(LN(B19945)^1.084-5.381))</f>
        <v/>
      </c>
      <c r="G19945">
        <f>IF(F19945="","",IF(F19945&lt;0,10*F19945^2,0))</f>
        <v/>
      </c>
      <c r="H19945">
        <f>IF(F19945="","",IF(F19945&gt;0,10*F19945^2,0))</f>
        <v/>
      </c>
    </row>
    <row r="19946">
      <c r="A19946">
        <f>Input!A19946</f>
        <v/>
      </c>
      <c r="B19946">
        <f>IF(ISNUMBER(Input!B19946),IF(AND(Input!B19946&gt;=20,Input!B19946&lt;=700),Input!B19946,""),"")</f>
        <v/>
      </c>
      <c r="C19946">
        <f>IF(B19946="","",INT(A19946))</f>
        <v/>
      </c>
      <c r="D19946">
        <f>IF(B19946="","",HOUR(A19946))</f>
        <v/>
      </c>
      <c r="E19946">
        <f>IF(B19946="","",IF(INPUT!$I$1="","",IF(C19946&lt;(INT(INPUT!$I$1)-INPUT!$I$2),"Off Meds",IF(C19946&lt;=(INT(INPUT!$I$1)+INPUT!$I$2),"Washout","On Meds"))))</f>
        <v/>
      </c>
      <c r="F19946">
        <f>IF(B19946="","",1.509*(LN(B19946)^1.084-5.381))</f>
        <v/>
      </c>
      <c r="G19946">
        <f>IF(F19946="","",IF(F19946&lt;0,10*F19946^2,0))</f>
        <v/>
      </c>
      <c r="H19946">
        <f>IF(F19946="","",IF(F19946&gt;0,10*F19946^2,0))</f>
        <v/>
      </c>
    </row>
    <row r="19947">
      <c r="A19947">
        <f>Input!A19947</f>
        <v/>
      </c>
      <c r="B19947">
        <f>IF(ISNUMBER(Input!B19947),IF(AND(Input!B19947&gt;=20,Input!B19947&lt;=700),Input!B19947,""),"")</f>
        <v/>
      </c>
      <c r="C19947">
        <f>IF(B19947="","",INT(A19947))</f>
        <v/>
      </c>
      <c r="D19947">
        <f>IF(B19947="","",HOUR(A19947))</f>
        <v/>
      </c>
      <c r="E19947">
        <f>IF(B19947="","",IF(INPUT!$I$1="","",IF(C19947&lt;(INT(INPUT!$I$1)-INPUT!$I$2),"Off Meds",IF(C19947&lt;=(INT(INPUT!$I$1)+INPUT!$I$2),"Washout","On Meds"))))</f>
        <v/>
      </c>
      <c r="F19947">
        <f>IF(B19947="","",1.509*(LN(B19947)^1.084-5.381))</f>
        <v/>
      </c>
      <c r="G19947">
        <f>IF(F19947="","",IF(F19947&lt;0,10*F19947^2,0))</f>
        <v/>
      </c>
      <c r="H19947">
        <f>IF(F19947="","",IF(F19947&gt;0,10*F19947^2,0))</f>
        <v/>
      </c>
    </row>
    <row r="19948">
      <c r="A19948">
        <f>Input!A19948</f>
        <v/>
      </c>
      <c r="B19948">
        <f>IF(ISNUMBER(Input!B19948),IF(AND(Input!B19948&gt;=20,Input!B19948&lt;=700),Input!B19948,""),"")</f>
        <v/>
      </c>
      <c r="C19948">
        <f>IF(B19948="","",INT(A19948))</f>
        <v/>
      </c>
      <c r="D19948">
        <f>IF(B19948="","",HOUR(A19948))</f>
        <v/>
      </c>
      <c r="E19948">
        <f>IF(B19948="","",IF(INPUT!$I$1="","",IF(C19948&lt;(INT(INPUT!$I$1)-INPUT!$I$2),"Off Meds",IF(C19948&lt;=(INT(INPUT!$I$1)+INPUT!$I$2),"Washout","On Meds"))))</f>
        <v/>
      </c>
      <c r="F19948">
        <f>IF(B19948="","",1.509*(LN(B19948)^1.084-5.381))</f>
        <v/>
      </c>
      <c r="G19948">
        <f>IF(F19948="","",IF(F19948&lt;0,10*F19948^2,0))</f>
        <v/>
      </c>
      <c r="H19948">
        <f>IF(F19948="","",IF(F19948&gt;0,10*F19948^2,0))</f>
        <v/>
      </c>
    </row>
    <row r="19949">
      <c r="A19949">
        <f>Input!A19949</f>
        <v/>
      </c>
      <c r="B19949">
        <f>IF(ISNUMBER(Input!B19949),IF(AND(Input!B19949&gt;=20,Input!B19949&lt;=700),Input!B19949,""),"")</f>
        <v/>
      </c>
      <c r="C19949">
        <f>IF(B19949="","",INT(A19949))</f>
        <v/>
      </c>
      <c r="D19949">
        <f>IF(B19949="","",HOUR(A19949))</f>
        <v/>
      </c>
      <c r="E19949">
        <f>IF(B19949="","",IF(INPUT!$I$1="","",IF(C19949&lt;(INT(INPUT!$I$1)-INPUT!$I$2),"Off Meds",IF(C19949&lt;=(INT(INPUT!$I$1)+INPUT!$I$2),"Washout","On Meds"))))</f>
        <v/>
      </c>
      <c r="F19949">
        <f>IF(B19949="","",1.509*(LN(B19949)^1.084-5.381))</f>
        <v/>
      </c>
      <c r="G19949">
        <f>IF(F19949="","",IF(F19949&lt;0,10*F19949^2,0))</f>
        <v/>
      </c>
      <c r="H19949">
        <f>IF(F19949="","",IF(F19949&gt;0,10*F19949^2,0))</f>
        <v/>
      </c>
    </row>
    <row r="19950">
      <c r="A19950">
        <f>Input!A19950</f>
        <v/>
      </c>
      <c r="B19950">
        <f>IF(ISNUMBER(Input!B19950),IF(AND(Input!B19950&gt;=20,Input!B19950&lt;=700),Input!B19950,""),"")</f>
        <v/>
      </c>
      <c r="C19950">
        <f>IF(B19950="","",INT(A19950))</f>
        <v/>
      </c>
      <c r="D19950">
        <f>IF(B19950="","",HOUR(A19950))</f>
        <v/>
      </c>
      <c r="E19950">
        <f>IF(B19950="","",IF(INPUT!$I$1="","",IF(C19950&lt;(INT(INPUT!$I$1)-INPUT!$I$2),"Off Meds",IF(C19950&lt;=(INT(INPUT!$I$1)+INPUT!$I$2),"Washout","On Meds"))))</f>
        <v/>
      </c>
      <c r="F19950">
        <f>IF(B19950="","",1.509*(LN(B19950)^1.084-5.381))</f>
        <v/>
      </c>
      <c r="G19950">
        <f>IF(F19950="","",IF(F19950&lt;0,10*F19950^2,0))</f>
        <v/>
      </c>
      <c r="H19950">
        <f>IF(F19950="","",IF(F19950&gt;0,10*F19950^2,0))</f>
        <v/>
      </c>
    </row>
    <row r="19951">
      <c r="A19951">
        <f>Input!A19951</f>
        <v/>
      </c>
      <c r="B19951">
        <f>IF(ISNUMBER(Input!B19951),IF(AND(Input!B19951&gt;=20,Input!B19951&lt;=700),Input!B19951,""),"")</f>
        <v/>
      </c>
      <c r="C19951">
        <f>IF(B19951="","",INT(A19951))</f>
        <v/>
      </c>
      <c r="D19951">
        <f>IF(B19951="","",HOUR(A19951))</f>
        <v/>
      </c>
      <c r="E19951">
        <f>IF(B19951="","",IF(INPUT!$I$1="","",IF(C19951&lt;(INT(INPUT!$I$1)-INPUT!$I$2),"Off Meds",IF(C19951&lt;=(INT(INPUT!$I$1)+INPUT!$I$2),"Washout","On Meds"))))</f>
        <v/>
      </c>
      <c r="F19951">
        <f>IF(B19951="","",1.509*(LN(B19951)^1.084-5.381))</f>
        <v/>
      </c>
      <c r="G19951">
        <f>IF(F19951="","",IF(F19951&lt;0,10*F19951^2,0))</f>
        <v/>
      </c>
      <c r="H19951">
        <f>IF(F19951="","",IF(F19951&gt;0,10*F19951^2,0))</f>
        <v/>
      </c>
    </row>
    <row r="19952">
      <c r="A19952">
        <f>Input!A19952</f>
        <v/>
      </c>
      <c r="B19952">
        <f>IF(ISNUMBER(Input!B19952),IF(AND(Input!B19952&gt;=20,Input!B19952&lt;=700),Input!B19952,""),"")</f>
        <v/>
      </c>
      <c r="C19952">
        <f>IF(B19952="","",INT(A19952))</f>
        <v/>
      </c>
      <c r="D19952">
        <f>IF(B19952="","",HOUR(A19952))</f>
        <v/>
      </c>
      <c r="E19952">
        <f>IF(B19952="","",IF(INPUT!$I$1="","",IF(C19952&lt;(INT(INPUT!$I$1)-INPUT!$I$2),"Off Meds",IF(C19952&lt;=(INT(INPUT!$I$1)+INPUT!$I$2),"Washout","On Meds"))))</f>
        <v/>
      </c>
      <c r="F19952">
        <f>IF(B19952="","",1.509*(LN(B19952)^1.084-5.381))</f>
        <v/>
      </c>
      <c r="G19952">
        <f>IF(F19952="","",IF(F19952&lt;0,10*F19952^2,0))</f>
        <v/>
      </c>
      <c r="H19952">
        <f>IF(F19952="","",IF(F19952&gt;0,10*F19952^2,0))</f>
        <v/>
      </c>
    </row>
    <row r="19953">
      <c r="A19953">
        <f>Input!A19953</f>
        <v/>
      </c>
      <c r="B19953">
        <f>IF(ISNUMBER(Input!B19953),IF(AND(Input!B19953&gt;=20,Input!B19953&lt;=700),Input!B19953,""),"")</f>
        <v/>
      </c>
      <c r="C19953">
        <f>IF(B19953="","",INT(A19953))</f>
        <v/>
      </c>
      <c r="D19953">
        <f>IF(B19953="","",HOUR(A19953))</f>
        <v/>
      </c>
      <c r="E19953">
        <f>IF(B19953="","",IF(INPUT!$I$1="","",IF(C19953&lt;(INT(INPUT!$I$1)-INPUT!$I$2),"Off Meds",IF(C19953&lt;=(INT(INPUT!$I$1)+INPUT!$I$2),"Washout","On Meds"))))</f>
        <v/>
      </c>
      <c r="F19953">
        <f>IF(B19953="","",1.509*(LN(B19953)^1.084-5.381))</f>
        <v/>
      </c>
      <c r="G19953">
        <f>IF(F19953="","",IF(F19953&lt;0,10*F19953^2,0))</f>
        <v/>
      </c>
      <c r="H19953">
        <f>IF(F19953="","",IF(F19953&gt;0,10*F19953^2,0))</f>
        <v/>
      </c>
    </row>
    <row r="19954">
      <c r="A19954">
        <f>Input!A19954</f>
        <v/>
      </c>
      <c r="B19954">
        <f>IF(ISNUMBER(Input!B19954),IF(AND(Input!B19954&gt;=20,Input!B19954&lt;=700),Input!B19954,""),"")</f>
        <v/>
      </c>
      <c r="C19954">
        <f>IF(B19954="","",INT(A19954))</f>
        <v/>
      </c>
      <c r="D19954">
        <f>IF(B19954="","",HOUR(A19954))</f>
        <v/>
      </c>
      <c r="E19954">
        <f>IF(B19954="","",IF(INPUT!$I$1="","",IF(C19954&lt;(INT(INPUT!$I$1)-INPUT!$I$2),"Off Meds",IF(C19954&lt;=(INT(INPUT!$I$1)+INPUT!$I$2),"Washout","On Meds"))))</f>
        <v/>
      </c>
      <c r="F19954">
        <f>IF(B19954="","",1.509*(LN(B19954)^1.084-5.381))</f>
        <v/>
      </c>
      <c r="G19954">
        <f>IF(F19954="","",IF(F19954&lt;0,10*F19954^2,0))</f>
        <v/>
      </c>
      <c r="H19954">
        <f>IF(F19954="","",IF(F19954&gt;0,10*F19954^2,0))</f>
        <v/>
      </c>
    </row>
    <row r="19955">
      <c r="A19955">
        <f>Input!A19955</f>
        <v/>
      </c>
      <c r="B19955">
        <f>IF(ISNUMBER(Input!B19955),IF(AND(Input!B19955&gt;=20,Input!B19955&lt;=700),Input!B19955,""),"")</f>
        <v/>
      </c>
      <c r="C19955">
        <f>IF(B19955="","",INT(A19955))</f>
        <v/>
      </c>
      <c r="D19955">
        <f>IF(B19955="","",HOUR(A19955))</f>
        <v/>
      </c>
      <c r="E19955">
        <f>IF(B19955="","",IF(INPUT!$I$1="","",IF(C19955&lt;(INT(INPUT!$I$1)-INPUT!$I$2),"Off Meds",IF(C19955&lt;=(INT(INPUT!$I$1)+INPUT!$I$2),"Washout","On Meds"))))</f>
        <v/>
      </c>
      <c r="F19955">
        <f>IF(B19955="","",1.509*(LN(B19955)^1.084-5.381))</f>
        <v/>
      </c>
      <c r="G19955">
        <f>IF(F19955="","",IF(F19955&lt;0,10*F19955^2,0))</f>
        <v/>
      </c>
      <c r="H19955">
        <f>IF(F19955="","",IF(F19955&gt;0,10*F19955^2,0))</f>
        <v/>
      </c>
    </row>
    <row r="19956">
      <c r="A19956">
        <f>Input!A19956</f>
        <v/>
      </c>
      <c r="B19956">
        <f>IF(ISNUMBER(Input!B19956),IF(AND(Input!B19956&gt;=20,Input!B19956&lt;=700),Input!B19956,""),"")</f>
        <v/>
      </c>
      <c r="C19956">
        <f>IF(B19956="","",INT(A19956))</f>
        <v/>
      </c>
      <c r="D19956">
        <f>IF(B19956="","",HOUR(A19956))</f>
        <v/>
      </c>
      <c r="E19956">
        <f>IF(B19956="","",IF(INPUT!$I$1="","",IF(C19956&lt;(INT(INPUT!$I$1)-INPUT!$I$2),"Off Meds",IF(C19956&lt;=(INT(INPUT!$I$1)+INPUT!$I$2),"Washout","On Meds"))))</f>
        <v/>
      </c>
      <c r="F19956">
        <f>IF(B19956="","",1.509*(LN(B19956)^1.084-5.381))</f>
        <v/>
      </c>
      <c r="G19956">
        <f>IF(F19956="","",IF(F19956&lt;0,10*F19956^2,0))</f>
        <v/>
      </c>
      <c r="H19956">
        <f>IF(F19956="","",IF(F19956&gt;0,10*F19956^2,0))</f>
        <v/>
      </c>
    </row>
    <row r="19957">
      <c r="A19957">
        <f>Input!A19957</f>
        <v/>
      </c>
      <c r="B19957">
        <f>IF(ISNUMBER(Input!B19957),IF(AND(Input!B19957&gt;=20,Input!B19957&lt;=700),Input!B19957,""),"")</f>
        <v/>
      </c>
      <c r="C19957">
        <f>IF(B19957="","",INT(A19957))</f>
        <v/>
      </c>
      <c r="D19957">
        <f>IF(B19957="","",HOUR(A19957))</f>
        <v/>
      </c>
      <c r="E19957">
        <f>IF(B19957="","",IF(INPUT!$I$1="","",IF(C19957&lt;(INT(INPUT!$I$1)-INPUT!$I$2),"Off Meds",IF(C19957&lt;=(INT(INPUT!$I$1)+INPUT!$I$2),"Washout","On Meds"))))</f>
        <v/>
      </c>
      <c r="F19957">
        <f>IF(B19957="","",1.509*(LN(B19957)^1.084-5.381))</f>
        <v/>
      </c>
      <c r="G19957">
        <f>IF(F19957="","",IF(F19957&lt;0,10*F19957^2,0))</f>
        <v/>
      </c>
      <c r="H19957">
        <f>IF(F19957="","",IF(F19957&gt;0,10*F19957^2,0))</f>
        <v/>
      </c>
    </row>
    <row r="19958">
      <c r="A19958">
        <f>Input!A19958</f>
        <v/>
      </c>
      <c r="B19958">
        <f>IF(ISNUMBER(Input!B19958),IF(AND(Input!B19958&gt;=20,Input!B19958&lt;=700),Input!B19958,""),"")</f>
        <v/>
      </c>
      <c r="C19958">
        <f>IF(B19958="","",INT(A19958))</f>
        <v/>
      </c>
      <c r="D19958">
        <f>IF(B19958="","",HOUR(A19958))</f>
        <v/>
      </c>
      <c r="E19958">
        <f>IF(B19958="","",IF(INPUT!$I$1="","",IF(C19958&lt;(INT(INPUT!$I$1)-INPUT!$I$2),"Off Meds",IF(C19958&lt;=(INT(INPUT!$I$1)+INPUT!$I$2),"Washout","On Meds"))))</f>
        <v/>
      </c>
      <c r="F19958">
        <f>IF(B19958="","",1.509*(LN(B19958)^1.084-5.381))</f>
        <v/>
      </c>
      <c r="G19958">
        <f>IF(F19958="","",IF(F19958&lt;0,10*F19958^2,0))</f>
        <v/>
      </c>
      <c r="H19958">
        <f>IF(F19958="","",IF(F19958&gt;0,10*F19958^2,0))</f>
        <v/>
      </c>
    </row>
    <row r="19959">
      <c r="A19959">
        <f>Input!A19959</f>
        <v/>
      </c>
      <c r="B19959">
        <f>IF(ISNUMBER(Input!B19959),IF(AND(Input!B19959&gt;=20,Input!B19959&lt;=700),Input!B19959,""),"")</f>
        <v/>
      </c>
      <c r="C19959">
        <f>IF(B19959="","",INT(A19959))</f>
        <v/>
      </c>
      <c r="D19959">
        <f>IF(B19959="","",HOUR(A19959))</f>
        <v/>
      </c>
      <c r="E19959">
        <f>IF(B19959="","",IF(INPUT!$I$1="","",IF(C19959&lt;(INT(INPUT!$I$1)-INPUT!$I$2),"Off Meds",IF(C19959&lt;=(INT(INPUT!$I$1)+INPUT!$I$2),"Washout","On Meds"))))</f>
        <v/>
      </c>
      <c r="F19959">
        <f>IF(B19959="","",1.509*(LN(B19959)^1.084-5.381))</f>
        <v/>
      </c>
      <c r="G19959">
        <f>IF(F19959="","",IF(F19959&lt;0,10*F19959^2,0))</f>
        <v/>
      </c>
      <c r="H19959">
        <f>IF(F19959="","",IF(F19959&gt;0,10*F19959^2,0))</f>
        <v/>
      </c>
    </row>
    <row r="19960">
      <c r="A19960">
        <f>Input!A19960</f>
        <v/>
      </c>
      <c r="B19960">
        <f>IF(ISNUMBER(Input!B19960),IF(AND(Input!B19960&gt;=20,Input!B19960&lt;=700),Input!B19960,""),"")</f>
        <v/>
      </c>
      <c r="C19960">
        <f>IF(B19960="","",INT(A19960))</f>
        <v/>
      </c>
      <c r="D19960">
        <f>IF(B19960="","",HOUR(A19960))</f>
        <v/>
      </c>
      <c r="E19960">
        <f>IF(B19960="","",IF(INPUT!$I$1="","",IF(C19960&lt;(INT(INPUT!$I$1)-INPUT!$I$2),"Off Meds",IF(C19960&lt;=(INT(INPUT!$I$1)+INPUT!$I$2),"Washout","On Meds"))))</f>
        <v/>
      </c>
      <c r="F19960">
        <f>IF(B19960="","",1.509*(LN(B19960)^1.084-5.381))</f>
        <v/>
      </c>
      <c r="G19960">
        <f>IF(F19960="","",IF(F19960&lt;0,10*F19960^2,0))</f>
        <v/>
      </c>
      <c r="H19960">
        <f>IF(F19960="","",IF(F19960&gt;0,10*F19960^2,0))</f>
        <v/>
      </c>
    </row>
    <row r="19961">
      <c r="A19961">
        <f>Input!A19961</f>
        <v/>
      </c>
      <c r="B19961">
        <f>IF(ISNUMBER(Input!B19961),IF(AND(Input!B19961&gt;=20,Input!B19961&lt;=700),Input!B19961,""),"")</f>
        <v/>
      </c>
      <c r="C19961">
        <f>IF(B19961="","",INT(A19961))</f>
        <v/>
      </c>
      <c r="D19961">
        <f>IF(B19961="","",HOUR(A19961))</f>
        <v/>
      </c>
      <c r="E19961">
        <f>IF(B19961="","",IF(INPUT!$I$1="","",IF(C19961&lt;(INT(INPUT!$I$1)-INPUT!$I$2),"Off Meds",IF(C19961&lt;=(INT(INPUT!$I$1)+INPUT!$I$2),"Washout","On Meds"))))</f>
        <v/>
      </c>
      <c r="F19961">
        <f>IF(B19961="","",1.509*(LN(B19961)^1.084-5.381))</f>
        <v/>
      </c>
      <c r="G19961">
        <f>IF(F19961="","",IF(F19961&lt;0,10*F19961^2,0))</f>
        <v/>
      </c>
      <c r="H19961">
        <f>IF(F19961="","",IF(F19961&gt;0,10*F19961^2,0))</f>
        <v/>
      </c>
    </row>
    <row r="19962">
      <c r="A19962">
        <f>Input!A19962</f>
        <v/>
      </c>
      <c r="B19962">
        <f>IF(ISNUMBER(Input!B19962),IF(AND(Input!B19962&gt;=20,Input!B19962&lt;=700),Input!B19962,""),"")</f>
        <v/>
      </c>
      <c r="C19962">
        <f>IF(B19962="","",INT(A19962))</f>
        <v/>
      </c>
      <c r="D19962">
        <f>IF(B19962="","",HOUR(A19962))</f>
        <v/>
      </c>
      <c r="E19962">
        <f>IF(B19962="","",IF(INPUT!$I$1="","",IF(C19962&lt;(INT(INPUT!$I$1)-INPUT!$I$2),"Off Meds",IF(C19962&lt;=(INT(INPUT!$I$1)+INPUT!$I$2),"Washout","On Meds"))))</f>
        <v/>
      </c>
      <c r="F19962">
        <f>IF(B19962="","",1.509*(LN(B19962)^1.084-5.381))</f>
        <v/>
      </c>
      <c r="G19962">
        <f>IF(F19962="","",IF(F19962&lt;0,10*F19962^2,0))</f>
        <v/>
      </c>
      <c r="H19962">
        <f>IF(F19962="","",IF(F19962&gt;0,10*F19962^2,0))</f>
        <v/>
      </c>
    </row>
    <row r="19963">
      <c r="A19963">
        <f>Input!A19963</f>
        <v/>
      </c>
      <c r="B19963">
        <f>IF(ISNUMBER(Input!B19963),IF(AND(Input!B19963&gt;=20,Input!B19963&lt;=700),Input!B19963,""),"")</f>
        <v/>
      </c>
      <c r="C19963">
        <f>IF(B19963="","",INT(A19963))</f>
        <v/>
      </c>
      <c r="D19963">
        <f>IF(B19963="","",HOUR(A19963))</f>
        <v/>
      </c>
      <c r="E19963">
        <f>IF(B19963="","",IF(INPUT!$I$1="","",IF(C19963&lt;(INT(INPUT!$I$1)-INPUT!$I$2),"Off Meds",IF(C19963&lt;=(INT(INPUT!$I$1)+INPUT!$I$2),"Washout","On Meds"))))</f>
        <v/>
      </c>
      <c r="F19963">
        <f>IF(B19963="","",1.509*(LN(B19963)^1.084-5.381))</f>
        <v/>
      </c>
      <c r="G19963">
        <f>IF(F19963="","",IF(F19963&lt;0,10*F19963^2,0))</f>
        <v/>
      </c>
      <c r="H19963">
        <f>IF(F19963="","",IF(F19963&gt;0,10*F19963^2,0))</f>
        <v/>
      </c>
    </row>
    <row r="19964">
      <c r="A19964">
        <f>Input!A19964</f>
        <v/>
      </c>
      <c r="B19964">
        <f>IF(ISNUMBER(Input!B19964),IF(AND(Input!B19964&gt;=20,Input!B19964&lt;=700),Input!B19964,""),"")</f>
        <v/>
      </c>
      <c r="C19964">
        <f>IF(B19964="","",INT(A19964))</f>
        <v/>
      </c>
      <c r="D19964">
        <f>IF(B19964="","",HOUR(A19964))</f>
        <v/>
      </c>
      <c r="E19964">
        <f>IF(B19964="","",IF(INPUT!$I$1="","",IF(C19964&lt;(INT(INPUT!$I$1)-INPUT!$I$2),"Off Meds",IF(C19964&lt;=(INT(INPUT!$I$1)+INPUT!$I$2),"Washout","On Meds"))))</f>
        <v/>
      </c>
      <c r="F19964">
        <f>IF(B19964="","",1.509*(LN(B19964)^1.084-5.381))</f>
        <v/>
      </c>
      <c r="G19964">
        <f>IF(F19964="","",IF(F19964&lt;0,10*F19964^2,0))</f>
        <v/>
      </c>
      <c r="H19964">
        <f>IF(F19964="","",IF(F19964&gt;0,10*F19964^2,0))</f>
        <v/>
      </c>
    </row>
    <row r="19965">
      <c r="A19965">
        <f>Input!A19965</f>
        <v/>
      </c>
      <c r="B19965">
        <f>IF(ISNUMBER(Input!B19965),IF(AND(Input!B19965&gt;=20,Input!B19965&lt;=700),Input!B19965,""),"")</f>
        <v/>
      </c>
      <c r="C19965">
        <f>IF(B19965="","",INT(A19965))</f>
        <v/>
      </c>
      <c r="D19965">
        <f>IF(B19965="","",HOUR(A19965))</f>
        <v/>
      </c>
      <c r="E19965">
        <f>IF(B19965="","",IF(INPUT!$I$1="","",IF(C19965&lt;(INT(INPUT!$I$1)-INPUT!$I$2),"Off Meds",IF(C19965&lt;=(INT(INPUT!$I$1)+INPUT!$I$2),"Washout","On Meds"))))</f>
        <v/>
      </c>
      <c r="F19965">
        <f>IF(B19965="","",1.509*(LN(B19965)^1.084-5.381))</f>
        <v/>
      </c>
      <c r="G19965">
        <f>IF(F19965="","",IF(F19965&lt;0,10*F19965^2,0))</f>
        <v/>
      </c>
      <c r="H19965">
        <f>IF(F19965="","",IF(F19965&gt;0,10*F19965^2,0))</f>
        <v/>
      </c>
    </row>
    <row r="19966">
      <c r="A19966">
        <f>Input!A19966</f>
        <v/>
      </c>
      <c r="B19966">
        <f>IF(ISNUMBER(Input!B19966),IF(AND(Input!B19966&gt;=20,Input!B19966&lt;=700),Input!B19966,""),"")</f>
        <v/>
      </c>
      <c r="C19966">
        <f>IF(B19966="","",INT(A19966))</f>
        <v/>
      </c>
      <c r="D19966">
        <f>IF(B19966="","",HOUR(A19966))</f>
        <v/>
      </c>
      <c r="E19966">
        <f>IF(B19966="","",IF(INPUT!$I$1="","",IF(C19966&lt;(INT(INPUT!$I$1)-INPUT!$I$2),"Off Meds",IF(C19966&lt;=(INT(INPUT!$I$1)+INPUT!$I$2),"Washout","On Meds"))))</f>
        <v/>
      </c>
      <c r="F19966">
        <f>IF(B19966="","",1.509*(LN(B19966)^1.084-5.381))</f>
        <v/>
      </c>
      <c r="G19966">
        <f>IF(F19966="","",IF(F19966&lt;0,10*F19966^2,0))</f>
        <v/>
      </c>
      <c r="H19966">
        <f>IF(F19966="","",IF(F19966&gt;0,10*F19966^2,0))</f>
        <v/>
      </c>
    </row>
    <row r="19967">
      <c r="A19967">
        <f>Input!A19967</f>
        <v/>
      </c>
      <c r="B19967">
        <f>IF(ISNUMBER(Input!B19967),IF(AND(Input!B19967&gt;=20,Input!B19967&lt;=700),Input!B19967,""),"")</f>
        <v/>
      </c>
      <c r="C19967">
        <f>IF(B19967="","",INT(A19967))</f>
        <v/>
      </c>
      <c r="D19967">
        <f>IF(B19967="","",HOUR(A19967))</f>
        <v/>
      </c>
      <c r="E19967">
        <f>IF(B19967="","",IF(INPUT!$I$1="","",IF(C19967&lt;(INT(INPUT!$I$1)-INPUT!$I$2),"Off Meds",IF(C19967&lt;=(INT(INPUT!$I$1)+INPUT!$I$2),"Washout","On Meds"))))</f>
        <v/>
      </c>
      <c r="F19967">
        <f>IF(B19967="","",1.509*(LN(B19967)^1.084-5.381))</f>
        <v/>
      </c>
      <c r="G19967">
        <f>IF(F19967="","",IF(F19967&lt;0,10*F19967^2,0))</f>
        <v/>
      </c>
      <c r="H19967">
        <f>IF(F19967="","",IF(F19967&gt;0,10*F19967^2,0))</f>
        <v/>
      </c>
    </row>
    <row r="19968">
      <c r="A19968">
        <f>Input!A19968</f>
        <v/>
      </c>
      <c r="B19968">
        <f>IF(ISNUMBER(Input!B19968),IF(AND(Input!B19968&gt;=20,Input!B19968&lt;=700),Input!B19968,""),"")</f>
        <v/>
      </c>
      <c r="C19968">
        <f>IF(B19968="","",INT(A19968))</f>
        <v/>
      </c>
      <c r="D19968">
        <f>IF(B19968="","",HOUR(A19968))</f>
        <v/>
      </c>
      <c r="E19968">
        <f>IF(B19968="","",IF(INPUT!$I$1="","",IF(C19968&lt;(INT(INPUT!$I$1)-INPUT!$I$2),"Off Meds",IF(C19968&lt;=(INT(INPUT!$I$1)+INPUT!$I$2),"Washout","On Meds"))))</f>
        <v/>
      </c>
      <c r="F19968">
        <f>IF(B19968="","",1.509*(LN(B19968)^1.084-5.381))</f>
        <v/>
      </c>
      <c r="G19968">
        <f>IF(F19968="","",IF(F19968&lt;0,10*F19968^2,0))</f>
        <v/>
      </c>
      <c r="H19968">
        <f>IF(F19968="","",IF(F19968&gt;0,10*F19968^2,0))</f>
        <v/>
      </c>
    </row>
    <row r="19969">
      <c r="A19969">
        <f>Input!A19969</f>
        <v/>
      </c>
      <c r="B19969">
        <f>IF(ISNUMBER(Input!B19969),IF(AND(Input!B19969&gt;=20,Input!B19969&lt;=700),Input!B19969,""),"")</f>
        <v/>
      </c>
      <c r="C19969">
        <f>IF(B19969="","",INT(A19969))</f>
        <v/>
      </c>
      <c r="D19969">
        <f>IF(B19969="","",HOUR(A19969))</f>
        <v/>
      </c>
      <c r="E19969">
        <f>IF(B19969="","",IF(INPUT!$I$1="","",IF(C19969&lt;(INT(INPUT!$I$1)-INPUT!$I$2),"Off Meds",IF(C19969&lt;=(INT(INPUT!$I$1)+INPUT!$I$2),"Washout","On Meds"))))</f>
        <v/>
      </c>
      <c r="F19969">
        <f>IF(B19969="","",1.509*(LN(B19969)^1.084-5.381))</f>
        <v/>
      </c>
      <c r="G19969">
        <f>IF(F19969="","",IF(F19969&lt;0,10*F19969^2,0))</f>
        <v/>
      </c>
      <c r="H19969">
        <f>IF(F19969="","",IF(F19969&gt;0,10*F19969^2,0))</f>
        <v/>
      </c>
    </row>
    <row r="19970">
      <c r="A19970">
        <f>Input!A19970</f>
        <v/>
      </c>
      <c r="B19970">
        <f>IF(ISNUMBER(Input!B19970),IF(AND(Input!B19970&gt;=20,Input!B19970&lt;=700),Input!B19970,""),"")</f>
        <v/>
      </c>
      <c r="C19970">
        <f>IF(B19970="","",INT(A19970))</f>
        <v/>
      </c>
      <c r="D19970">
        <f>IF(B19970="","",HOUR(A19970))</f>
        <v/>
      </c>
      <c r="E19970">
        <f>IF(B19970="","",IF(INPUT!$I$1="","",IF(C19970&lt;(INT(INPUT!$I$1)-INPUT!$I$2),"Off Meds",IF(C19970&lt;=(INT(INPUT!$I$1)+INPUT!$I$2),"Washout","On Meds"))))</f>
        <v/>
      </c>
      <c r="F19970">
        <f>IF(B19970="","",1.509*(LN(B19970)^1.084-5.381))</f>
        <v/>
      </c>
      <c r="G19970">
        <f>IF(F19970="","",IF(F19970&lt;0,10*F19970^2,0))</f>
        <v/>
      </c>
      <c r="H19970">
        <f>IF(F19970="","",IF(F19970&gt;0,10*F19970^2,0))</f>
        <v/>
      </c>
    </row>
    <row r="19971">
      <c r="A19971">
        <f>Input!A19971</f>
        <v/>
      </c>
      <c r="B19971">
        <f>IF(ISNUMBER(Input!B19971),IF(AND(Input!B19971&gt;=20,Input!B19971&lt;=700),Input!B19971,""),"")</f>
        <v/>
      </c>
      <c r="C19971">
        <f>IF(B19971="","",INT(A19971))</f>
        <v/>
      </c>
      <c r="D19971">
        <f>IF(B19971="","",HOUR(A19971))</f>
        <v/>
      </c>
      <c r="E19971">
        <f>IF(B19971="","",IF(INPUT!$I$1="","",IF(C19971&lt;(INT(INPUT!$I$1)-INPUT!$I$2),"Off Meds",IF(C19971&lt;=(INT(INPUT!$I$1)+INPUT!$I$2),"Washout","On Meds"))))</f>
        <v/>
      </c>
      <c r="F19971">
        <f>IF(B19971="","",1.509*(LN(B19971)^1.084-5.381))</f>
        <v/>
      </c>
      <c r="G19971">
        <f>IF(F19971="","",IF(F19971&lt;0,10*F19971^2,0))</f>
        <v/>
      </c>
      <c r="H19971">
        <f>IF(F19971="","",IF(F19971&gt;0,10*F19971^2,0))</f>
        <v/>
      </c>
    </row>
    <row r="19972">
      <c r="A19972">
        <f>Input!A19972</f>
        <v/>
      </c>
      <c r="B19972">
        <f>IF(ISNUMBER(Input!B19972),IF(AND(Input!B19972&gt;=20,Input!B19972&lt;=700),Input!B19972,""),"")</f>
        <v/>
      </c>
      <c r="C19972">
        <f>IF(B19972="","",INT(A19972))</f>
        <v/>
      </c>
      <c r="D19972">
        <f>IF(B19972="","",HOUR(A19972))</f>
        <v/>
      </c>
      <c r="E19972">
        <f>IF(B19972="","",IF(INPUT!$I$1="","",IF(C19972&lt;(INT(INPUT!$I$1)-INPUT!$I$2),"Off Meds",IF(C19972&lt;=(INT(INPUT!$I$1)+INPUT!$I$2),"Washout","On Meds"))))</f>
        <v/>
      </c>
      <c r="F19972">
        <f>IF(B19972="","",1.509*(LN(B19972)^1.084-5.381))</f>
        <v/>
      </c>
      <c r="G19972">
        <f>IF(F19972="","",IF(F19972&lt;0,10*F19972^2,0))</f>
        <v/>
      </c>
      <c r="H19972">
        <f>IF(F19972="","",IF(F19972&gt;0,10*F19972^2,0))</f>
        <v/>
      </c>
    </row>
    <row r="19973">
      <c r="A19973">
        <f>Input!A19973</f>
        <v/>
      </c>
      <c r="B19973">
        <f>IF(ISNUMBER(Input!B19973),IF(AND(Input!B19973&gt;=20,Input!B19973&lt;=700),Input!B19973,""),"")</f>
        <v/>
      </c>
      <c r="C19973">
        <f>IF(B19973="","",INT(A19973))</f>
        <v/>
      </c>
      <c r="D19973">
        <f>IF(B19973="","",HOUR(A19973))</f>
        <v/>
      </c>
      <c r="E19973">
        <f>IF(B19973="","",IF(INPUT!$I$1="","",IF(C19973&lt;(INT(INPUT!$I$1)-INPUT!$I$2),"Off Meds",IF(C19973&lt;=(INT(INPUT!$I$1)+INPUT!$I$2),"Washout","On Meds"))))</f>
        <v/>
      </c>
      <c r="F19973">
        <f>IF(B19973="","",1.509*(LN(B19973)^1.084-5.381))</f>
        <v/>
      </c>
      <c r="G19973">
        <f>IF(F19973="","",IF(F19973&lt;0,10*F19973^2,0))</f>
        <v/>
      </c>
      <c r="H19973">
        <f>IF(F19973="","",IF(F19973&gt;0,10*F19973^2,0))</f>
        <v/>
      </c>
    </row>
    <row r="19974">
      <c r="A19974">
        <f>Input!A19974</f>
        <v/>
      </c>
      <c r="B19974">
        <f>IF(ISNUMBER(Input!B19974),IF(AND(Input!B19974&gt;=20,Input!B19974&lt;=700),Input!B19974,""),"")</f>
        <v/>
      </c>
      <c r="C19974">
        <f>IF(B19974="","",INT(A19974))</f>
        <v/>
      </c>
      <c r="D19974">
        <f>IF(B19974="","",HOUR(A19974))</f>
        <v/>
      </c>
      <c r="E19974">
        <f>IF(B19974="","",IF(INPUT!$I$1="","",IF(C19974&lt;(INT(INPUT!$I$1)-INPUT!$I$2),"Off Meds",IF(C19974&lt;=(INT(INPUT!$I$1)+INPUT!$I$2),"Washout","On Meds"))))</f>
        <v/>
      </c>
      <c r="F19974">
        <f>IF(B19974="","",1.509*(LN(B19974)^1.084-5.381))</f>
        <v/>
      </c>
      <c r="G19974">
        <f>IF(F19974="","",IF(F19974&lt;0,10*F19974^2,0))</f>
        <v/>
      </c>
      <c r="H19974">
        <f>IF(F19974="","",IF(F19974&gt;0,10*F19974^2,0))</f>
        <v/>
      </c>
    </row>
    <row r="19975">
      <c r="A19975">
        <f>Input!A19975</f>
        <v/>
      </c>
      <c r="B19975">
        <f>IF(ISNUMBER(Input!B19975),IF(AND(Input!B19975&gt;=20,Input!B19975&lt;=700),Input!B19975,""),"")</f>
        <v/>
      </c>
      <c r="C19975">
        <f>IF(B19975="","",INT(A19975))</f>
        <v/>
      </c>
      <c r="D19975">
        <f>IF(B19975="","",HOUR(A19975))</f>
        <v/>
      </c>
      <c r="E19975">
        <f>IF(B19975="","",IF(INPUT!$I$1="","",IF(C19975&lt;(INT(INPUT!$I$1)-INPUT!$I$2),"Off Meds",IF(C19975&lt;=(INT(INPUT!$I$1)+INPUT!$I$2),"Washout","On Meds"))))</f>
        <v/>
      </c>
      <c r="F19975">
        <f>IF(B19975="","",1.509*(LN(B19975)^1.084-5.381))</f>
        <v/>
      </c>
      <c r="G19975">
        <f>IF(F19975="","",IF(F19975&lt;0,10*F19975^2,0))</f>
        <v/>
      </c>
      <c r="H19975">
        <f>IF(F19975="","",IF(F19975&gt;0,10*F19975^2,0))</f>
        <v/>
      </c>
    </row>
    <row r="19976">
      <c r="A19976">
        <f>Input!A19976</f>
        <v/>
      </c>
      <c r="B19976">
        <f>IF(ISNUMBER(Input!B19976),IF(AND(Input!B19976&gt;=20,Input!B19976&lt;=700),Input!B19976,""),"")</f>
        <v/>
      </c>
      <c r="C19976">
        <f>IF(B19976="","",INT(A19976))</f>
        <v/>
      </c>
      <c r="D19976">
        <f>IF(B19976="","",HOUR(A19976))</f>
        <v/>
      </c>
      <c r="E19976">
        <f>IF(B19976="","",IF(INPUT!$I$1="","",IF(C19976&lt;(INT(INPUT!$I$1)-INPUT!$I$2),"Off Meds",IF(C19976&lt;=(INT(INPUT!$I$1)+INPUT!$I$2),"Washout","On Meds"))))</f>
        <v/>
      </c>
      <c r="F19976">
        <f>IF(B19976="","",1.509*(LN(B19976)^1.084-5.381))</f>
        <v/>
      </c>
      <c r="G19976">
        <f>IF(F19976="","",IF(F19976&lt;0,10*F19976^2,0))</f>
        <v/>
      </c>
      <c r="H19976">
        <f>IF(F19976="","",IF(F19976&gt;0,10*F19976^2,0))</f>
        <v/>
      </c>
    </row>
    <row r="19977">
      <c r="A19977">
        <f>Input!A19977</f>
        <v/>
      </c>
      <c r="B19977">
        <f>IF(ISNUMBER(Input!B19977),IF(AND(Input!B19977&gt;=20,Input!B19977&lt;=700),Input!B19977,""),"")</f>
        <v/>
      </c>
      <c r="C19977">
        <f>IF(B19977="","",INT(A19977))</f>
        <v/>
      </c>
      <c r="D19977">
        <f>IF(B19977="","",HOUR(A19977))</f>
        <v/>
      </c>
      <c r="E19977">
        <f>IF(B19977="","",IF(INPUT!$I$1="","",IF(C19977&lt;(INT(INPUT!$I$1)-INPUT!$I$2),"Off Meds",IF(C19977&lt;=(INT(INPUT!$I$1)+INPUT!$I$2),"Washout","On Meds"))))</f>
        <v/>
      </c>
      <c r="F19977">
        <f>IF(B19977="","",1.509*(LN(B19977)^1.084-5.381))</f>
        <v/>
      </c>
      <c r="G19977">
        <f>IF(F19977="","",IF(F19977&lt;0,10*F19977^2,0))</f>
        <v/>
      </c>
      <c r="H19977">
        <f>IF(F19977="","",IF(F19977&gt;0,10*F19977^2,0))</f>
        <v/>
      </c>
    </row>
    <row r="19978">
      <c r="A19978">
        <f>Input!A19978</f>
        <v/>
      </c>
      <c r="B19978">
        <f>IF(ISNUMBER(Input!B19978),IF(AND(Input!B19978&gt;=20,Input!B19978&lt;=700),Input!B19978,""),"")</f>
        <v/>
      </c>
      <c r="C19978">
        <f>IF(B19978="","",INT(A19978))</f>
        <v/>
      </c>
      <c r="D19978">
        <f>IF(B19978="","",HOUR(A19978))</f>
        <v/>
      </c>
      <c r="E19978">
        <f>IF(B19978="","",IF(INPUT!$I$1="","",IF(C19978&lt;(INT(INPUT!$I$1)-INPUT!$I$2),"Off Meds",IF(C19978&lt;=(INT(INPUT!$I$1)+INPUT!$I$2),"Washout","On Meds"))))</f>
        <v/>
      </c>
      <c r="F19978">
        <f>IF(B19978="","",1.509*(LN(B19978)^1.084-5.381))</f>
        <v/>
      </c>
      <c r="G19978">
        <f>IF(F19978="","",IF(F19978&lt;0,10*F19978^2,0))</f>
        <v/>
      </c>
      <c r="H19978">
        <f>IF(F19978="","",IF(F19978&gt;0,10*F19978^2,0))</f>
        <v/>
      </c>
    </row>
    <row r="19979">
      <c r="A19979">
        <f>Input!A19979</f>
        <v/>
      </c>
      <c r="B19979">
        <f>IF(ISNUMBER(Input!B19979),IF(AND(Input!B19979&gt;=20,Input!B19979&lt;=700),Input!B19979,""),"")</f>
        <v/>
      </c>
      <c r="C19979">
        <f>IF(B19979="","",INT(A19979))</f>
        <v/>
      </c>
      <c r="D19979">
        <f>IF(B19979="","",HOUR(A19979))</f>
        <v/>
      </c>
      <c r="E19979">
        <f>IF(B19979="","",IF(INPUT!$I$1="","",IF(C19979&lt;(INT(INPUT!$I$1)-INPUT!$I$2),"Off Meds",IF(C19979&lt;=(INT(INPUT!$I$1)+INPUT!$I$2),"Washout","On Meds"))))</f>
        <v/>
      </c>
      <c r="F19979">
        <f>IF(B19979="","",1.509*(LN(B19979)^1.084-5.381))</f>
        <v/>
      </c>
      <c r="G19979">
        <f>IF(F19979="","",IF(F19979&lt;0,10*F19979^2,0))</f>
        <v/>
      </c>
      <c r="H19979">
        <f>IF(F19979="","",IF(F19979&gt;0,10*F19979^2,0))</f>
        <v/>
      </c>
    </row>
    <row r="19980">
      <c r="A19980">
        <f>Input!A19980</f>
        <v/>
      </c>
      <c r="B19980">
        <f>IF(ISNUMBER(Input!B19980),IF(AND(Input!B19980&gt;=20,Input!B19980&lt;=700),Input!B19980,""),"")</f>
        <v/>
      </c>
      <c r="C19980">
        <f>IF(B19980="","",INT(A19980))</f>
        <v/>
      </c>
      <c r="D19980">
        <f>IF(B19980="","",HOUR(A19980))</f>
        <v/>
      </c>
      <c r="E19980">
        <f>IF(B19980="","",IF(INPUT!$I$1="","",IF(C19980&lt;(INT(INPUT!$I$1)-INPUT!$I$2),"Off Meds",IF(C19980&lt;=(INT(INPUT!$I$1)+INPUT!$I$2),"Washout","On Meds"))))</f>
        <v/>
      </c>
      <c r="F19980">
        <f>IF(B19980="","",1.509*(LN(B19980)^1.084-5.381))</f>
        <v/>
      </c>
      <c r="G19980">
        <f>IF(F19980="","",IF(F19980&lt;0,10*F19980^2,0))</f>
        <v/>
      </c>
      <c r="H19980">
        <f>IF(F19980="","",IF(F19980&gt;0,10*F19980^2,0))</f>
        <v/>
      </c>
    </row>
    <row r="19981">
      <c r="A19981">
        <f>Input!A19981</f>
        <v/>
      </c>
      <c r="B19981">
        <f>IF(ISNUMBER(Input!B19981),IF(AND(Input!B19981&gt;=20,Input!B19981&lt;=700),Input!B19981,""),"")</f>
        <v/>
      </c>
      <c r="C19981">
        <f>IF(B19981="","",INT(A19981))</f>
        <v/>
      </c>
      <c r="D19981">
        <f>IF(B19981="","",HOUR(A19981))</f>
        <v/>
      </c>
      <c r="E19981">
        <f>IF(B19981="","",IF(INPUT!$I$1="","",IF(C19981&lt;(INT(INPUT!$I$1)-INPUT!$I$2),"Off Meds",IF(C19981&lt;=(INT(INPUT!$I$1)+INPUT!$I$2),"Washout","On Meds"))))</f>
        <v/>
      </c>
      <c r="F19981">
        <f>IF(B19981="","",1.509*(LN(B19981)^1.084-5.381))</f>
        <v/>
      </c>
      <c r="G19981">
        <f>IF(F19981="","",IF(F19981&lt;0,10*F19981^2,0))</f>
        <v/>
      </c>
      <c r="H19981">
        <f>IF(F19981="","",IF(F19981&gt;0,10*F19981^2,0))</f>
        <v/>
      </c>
    </row>
    <row r="19982">
      <c r="A19982">
        <f>Input!A19982</f>
        <v/>
      </c>
      <c r="B19982">
        <f>IF(ISNUMBER(Input!B19982),IF(AND(Input!B19982&gt;=20,Input!B19982&lt;=700),Input!B19982,""),"")</f>
        <v/>
      </c>
      <c r="C19982">
        <f>IF(B19982="","",INT(A19982))</f>
        <v/>
      </c>
      <c r="D19982">
        <f>IF(B19982="","",HOUR(A19982))</f>
        <v/>
      </c>
      <c r="E19982">
        <f>IF(B19982="","",IF(INPUT!$I$1="","",IF(C19982&lt;(INT(INPUT!$I$1)-INPUT!$I$2),"Off Meds",IF(C19982&lt;=(INT(INPUT!$I$1)+INPUT!$I$2),"Washout","On Meds"))))</f>
        <v/>
      </c>
      <c r="F19982">
        <f>IF(B19982="","",1.509*(LN(B19982)^1.084-5.381))</f>
        <v/>
      </c>
      <c r="G19982">
        <f>IF(F19982="","",IF(F19982&lt;0,10*F19982^2,0))</f>
        <v/>
      </c>
      <c r="H19982">
        <f>IF(F19982="","",IF(F19982&gt;0,10*F19982^2,0))</f>
        <v/>
      </c>
    </row>
    <row r="19983">
      <c r="A19983">
        <f>Input!A19983</f>
        <v/>
      </c>
      <c r="B19983">
        <f>IF(ISNUMBER(Input!B19983),IF(AND(Input!B19983&gt;=20,Input!B19983&lt;=700),Input!B19983,""),"")</f>
        <v/>
      </c>
      <c r="C19983">
        <f>IF(B19983="","",INT(A19983))</f>
        <v/>
      </c>
      <c r="D19983">
        <f>IF(B19983="","",HOUR(A19983))</f>
        <v/>
      </c>
      <c r="E19983">
        <f>IF(B19983="","",IF(INPUT!$I$1="","",IF(C19983&lt;(INT(INPUT!$I$1)-INPUT!$I$2),"Off Meds",IF(C19983&lt;=(INT(INPUT!$I$1)+INPUT!$I$2),"Washout","On Meds"))))</f>
        <v/>
      </c>
      <c r="F19983">
        <f>IF(B19983="","",1.509*(LN(B19983)^1.084-5.381))</f>
        <v/>
      </c>
      <c r="G19983">
        <f>IF(F19983="","",IF(F19983&lt;0,10*F19983^2,0))</f>
        <v/>
      </c>
      <c r="H19983">
        <f>IF(F19983="","",IF(F19983&gt;0,10*F19983^2,0))</f>
        <v/>
      </c>
    </row>
    <row r="19984">
      <c r="A19984">
        <f>Input!A19984</f>
        <v/>
      </c>
      <c r="B19984">
        <f>IF(ISNUMBER(Input!B19984),IF(AND(Input!B19984&gt;=20,Input!B19984&lt;=700),Input!B19984,""),"")</f>
        <v/>
      </c>
      <c r="C19984">
        <f>IF(B19984="","",INT(A19984))</f>
        <v/>
      </c>
      <c r="D19984">
        <f>IF(B19984="","",HOUR(A19984))</f>
        <v/>
      </c>
      <c r="E19984">
        <f>IF(B19984="","",IF(INPUT!$I$1="","",IF(C19984&lt;(INT(INPUT!$I$1)-INPUT!$I$2),"Off Meds",IF(C19984&lt;=(INT(INPUT!$I$1)+INPUT!$I$2),"Washout","On Meds"))))</f>
        <v/>
      </c>
      <c r="F19984">
        <f>IF(B19984="","",1.509*(LN(B19984)^1.084-5.381))</f>
        <v/>
      </c>
      <c r="G19984">
        <f>IF(F19984="","",IF(F19984&lt;0,10*F19984^2,0))</f>
        <v/>
      </c>
      <c r="H19984">
        <f>IF(F19984="","",IF(F19984&gt;0,10*F19984^2,0))</f>
        <v/>
      </c>
    </row>
    <row r="19985">
      <c r="A19985">
        <f>Input!A19985</f>
        <v/>
      </c>
      <c r="B19985">
        <f>IF(ISNUMBER(Input!B19985),IF(AND(Input!B19985&gt;=20,Input!B19985&lt;=700),Input!B19985,""),"")</f>
        <v/>
      </c>
      <c r="C19985">
        <f>IF(B19985="","",INT(A19985))</f>
        <v/>
      </c>
      <c r="D19985">
        <f>IF(B19985="","",HOUR(A19985))</f>
        <v/>
      </c>
      <c r="E19985">
        <f>IF(B19985="","",IF(INPUT!$I$1="","",IF(C19985&lt;(INT(INPUT!$I$1)-INPUT!$I$2),"Off Meds",IF(C19985&lt;=(INT(INPUT!$I$1)+INPUT!$I$2),"Washout","On Meds"))))</f>
        <v/>
      </c>
      <c r="F19985">
        <f>IF(B19985="","",1.509*(LN(B19985)^1.084-5.381))</f>
        <v/>
      </c>
      <c r="G19985">
        <f>IF(F19985="","",IF(F19985&lt;0,10*F19985^2,0))</f>
        <v/>
      </c>
      <c r="H19985">
        <f>IF(F19985="","",IF(F19985&gt;0,10*F19985^2,0))</f>
        <v/>
      </c>
    </row>
    <row r="19986">
      <c r="A19986">
        <f>Input!A19986</f>
        <v/>
      </c>
      <c r="B19986">
        <f>IF(ISNUMBER(Input!B19986),IF(AND(Input!B19986&gt;=20,Input!B19986&lt;=700),Input!B19986,""),"")</f>
        <v/>
      </c>
      <c r="C19986">
        <f>IF(B19986="","",INT(A19986))</f>
        <v/>
      </c>
      <c r="D19986">
        <f>IF(B19986="","",HOUR(A19986))</f>
        <v/>
      </c>
      <c r="E19986">
        <f>IF(B19986="","",IF(INPUT!$I$1="","",IF(C19986&lt;(INT(INPUT!$I$1)-INPUT!$I$2),"Off Meds",IF(C19986&lt;=(INT(INPUT!$I$1)+INPUT!$I$2),"Washout","On Meds"))))</f>
        <v/>
      </c>
      <c r="F19986">
        <f>IF(B19986="","",1.509*(LN(B19986)^1.084-5.381))</f>
        <v/>
      </c>
      <c r="G19986">
        <f>IF(F19986="","",IF(F19986&lt;0,10*F19986^2,0))</f>
        <v/>
      </c>
      <c r="H19986">
        <f>IF(F19986="","",IF(F19986&gt;0,10*F19986^2,0))</f>
        <v/>
      </c>
    </row>
    <row r="19987">
      <c r="A19987">
        <f>Input!A19987</f>
        <v/>
      </c>
      <c r="B19987">
        <f>IF(ISNUMBER(Input!B19987),IF(AND(Input!B19987&gt;=20,Input!B19987&lt;=700),Input!B19987,""),"")</f>
        <v/>
      </c>
      <c r="C19987">
        <f>IF(B19987="","",INT(A19987))</f>
        <v/>
      </c>
      <c r="D19987">
        <f>IF(B19987="","",HOUR(A19987))</f>
        <v/>
      </c>
      <c r="E19987">
        <f>IF(B19987="","",IF(INPUT!$I$1="","",IF(C19987&lt;(INT(INPUT!$I$1)-INPUT!$I$2),"Off Meds",IF(C19987&lt;=(INT(INPUT!$I$1)+INPUT!$I$2),"Washout","On Meds"))))</f>
        <v/>
      </c>
      <c r="F19987">
        <f>IF(B19987="","",1.509*(LN(B19987)^1.084-5.381))</f>
        <v/>
      </c>
      <c r="G19987">
        <f>IF(F19987="","",IF(F19987&lt;0,10*F19987^2,0))</f>
        <v/>
      </c>
      <c r="H19987">
        <f>IF(F19987="","",IF(F19987&gt;0,10*F19987^2,0))</f>
        <v/>
      </c>
    </row>
    <row r="19988">
      <c r="A19988">
        <f>Input!A19988</f>
        <v/>
      </c>
      <c r="B19988">
        <f>IF(ISNUMBER(Input!B19988),IF(AND(Input!B19988&gt;=20,Input!B19988&lt;=700),Input!B19988,""),"")</f>
        <v/>
      </c>
      <c r="C19988">
        <f>IF(B19988="","",INT(A19988))</f>
        <v/>
      </c>
      <c r="D19988">
        <f>IF(B19988="","",HOUR(A19988))</f>
        <v/>
      </c>
      <c r="E19988">
        <f>IF(B19988="","",IF(INPUT!$I$1="","",IF(C19988&lt;(INT(INPUT!$I$1)-INPUT!$I$2),"Off Meds",IF(C19988&lt;=(INT(INPUT!$I$1)+INPUT!$I$2),"Washout","On Meds"))))</f>
        <v/>
      </c>
      <c r="F19988">
        <f>IF(B19988="","",1.509*(LN(B19988)^1.084-5.381))</f>
        <v/>
      </c>
      <c r="G19988">
        <f>IF(F19988="","",IF(F19988&lt;0,10*F19988^2,0))</f>
        <v/>
      </c>
      <c r="H19988">
        <f>IF(F19988="","",IF(F19988&gt;0,10*F19988^2,0))</f>
        <v/>
      </c>
    </row>
    <row r="19989">
      <c r="A19989">
        <f>Input!A19989</f>
        <v/>
      </c>
      <c r="B19989">
        <f>IF(ISNUMBER(Input!B19989),IF(AND(Input!B19989&gt;=20,Input!B19989&lt;=700),Input!B19989,""),"")</f>
        <v/>
      </c>
      <c r="C19989">
        <f>IF(B19989="","",INT(A19989))</f>
        <v/>
      </c>
      <c r="D19989">
        <f>IF(B19989="","",HOUR(A19989))</f>
        <v/>
      </c>
      <c r="E19989">
        <f>IF(B19989="","",IF(INPUT!$I$1="","",IF(C19989&lt;(INT(INPUT!$I$1)-INPUT!$I$2),"Off Meds",IF(C19989&lt;=(INT(INPUT!$I$1)+INPUT!$I$2),"Washout","On Meds"))))</f>
        <v/>
      </c>
      <c r="F19989">
        <f>IF(B19989="","",1.509*(LN(B19989)^1.084-5.381))</f>
        <v/>
      </c>
      <c r="G19989">
        <f>IF(F19989="","",IF(F19989&lt;0,10*F19989^2,0))</f>
        <v/>
      </c>
      <c r="H19989">
        <f>IF(F19989="","",IF(F19989&gt;0,10*F19989^2,0))</f>
        <v/>
      </c>
    </row>
    <row r="19990">
      <c r="A19990">
        <f>Input!A19990</f>
        <v/>
      </c>
      <c r="B19990">
        <f>IF(ISNUMBER(Input!B19990),IF(AND(Input!B19990&gt;=20,Input!B19990&lt;=700),Input!B19990,""),"")</f>
        <v/>
      </c>
      <c r="C19990">
        <f>IF(B19990="","",INT(A19990))</f>
        <v/>
      </c>
      <c r="D19990">
        <f>IF(B19990="","",HOUR(A19990))</f>
        <v/>
      </c>
      <c r="E19990">
        <f>IF(B19990="","",IF(INPUT!$I$1="","",IF(C19990&lt;(INT(INPUT!$I$1)-INPUT!$I$2),"Off Meds",IF(C19990&lt;=(INT(INPUT!$I$1)+INPUT!$I$2),"Washout","On Meds"))))</f>
        <v/>
      </c>
      <c r="F19990">
        <f>IF(B19990="","",1.509*(LN(B19990)^1.084-5.381))</f>
        <v/>
      </c>
      <c r="G19990">
        <f>IF(F19990="","",IF(F19990&lt;0,10*F19990^2,0))</f>
        <v/>
      </c>
      <c r="H19990">
        <f>IF(F19990="","",IF(F19990&gt;0,10*F19990^2,0))</f>
        <v/>
      </c>
    </row>
    <row r="19991">
      <c r="A19991">
        <f>Input!A19991</f>
        <v/>
      </c>
      <c r="B19991">
        <f>IF(ISNUMBER(Input!B19991),IF(AND(Input!B19991&gt;=20,Input!B19991&lt;=700),Input!B19991,""),"")</f>
        <v/>
      </c>
      <c r="C19991">
        <f>IF(B19991="","",INT(A19991))</f>
        <v/>
      </c>
      <c r="D19991">
        <f>IF(B19991="","",HOUR(A19991))</f>
        <v/>
      </c>
      <c r="E19991">
        <f>IF(B19991="","",IF(INPUT!$I$1="","",IF(C19991&lt;(INT(INPUT!$I$1)-INPUT!$I$2),"Off Meds",IF(C19991&lt;=(INT(INPUT!$I$1)+INPUT!$I$2),"Washout","On Meds"))))</f>
        <v/>
      </c>
      <c r="F19991">
        <f>IF(B19991="","",1.509*(LN(B19991)^1.084-5.381))</f>
        <v/>
      </c>
      <c r="G19991">
        <f>IF(F19991="","",IF(F19991&lt;0,10*F19991^2,0))</f>
        <v/>
      </c>
      <c r="H19991">
        <f>IF(F19991="","",IF(F19991&gt;0,10*F19991^2,0))</f>
        <v/>
      </c>
    </row>
    <row r="19992">
      <c r="A19992">
        <f>Input!A19992</f>
        <v/>
      </c>
      <c r="B19992">
        <f>IF(ISNUMBER(Input!B19992),IF(AND(Input!B19992&gt;=20,Input!B19992&lt;=700),Input!B19992,""),"")</f>
        <v/>
      </c>
      <c r="C19992">
        <f>IF(B19992="","",INT(A19992))</f>
        <v/>
      </c>
      <c r="D19992">
        <f>IF(B19992="","",HOUR(A19992))</f>
        <v/>
      </c>
      <c r="E19992">
        <f>IF(B19992="","",IF(INPUT!$I$1="","",IF(C19992&lt;(INT(INPUT!$I$1)-INPUT!$I$2),"Off Meds",IF(C19992&lt;=(INT(INPUT!$I$1)+INPUT!$I$2),"Washout","On Meds"))))</f>
        <v/>
      </c>
      <c r="F19992">
        <f>IF(B19992="","",1.509*(LN(B19992)^1.084-5.381))</f>
        <v/>
      </c>
      <c r="G19992">
        <f>IF(F19992="","",IF(F19992&lt;0,10*F19992^2,0))</f>
        <v/>
      </c>
      <c r="H19992">
        <f>IF(F19992="","",IF(F19992&gt;0,10*F19992^2,0))</f>
        <v/>
      </c>
    </row>
    <row r="19993">
      <c r="A19993">
        <f>Input!A19993</f>
        <v/>
      </c>
      <c r="B19993">
        <f>IF(ISNUMBER(Input!B19993),IF(AND(Input!B19993&gt;=20,Input!B19993&lt;=700),Input!B19993,""),"")</f>
        <v/>
      </c>
      <c r="C19993">
        <f>IF(B19993="","",INT(A19993))</f>
        <v/>
      </c>
      <c r="D19993">
        <f>IF(B19993="","",HOUR(A19993))</f>
        <v/>
      </c>
      <c r="E19993">
        <f>IF(B19993="","",IF(INPUT!$I$1="","",IF(C19993&lt;(INT(INPUT!$I$1)-INPUT!$I$2),"Off Meds",IF(C19993&lt;=(INT(INPUT!$I$1)+INPUT!$I$2),"Washout","On Meds"))))</f>
        <v/>
      </c>
      <c r="F19993">
        <f>IF(B19993="","",1.509*(LN(B19993)^1.084-5.381))</f>
        <v/>
      </c>
      <c r="G19993">
        <f>IF(F19993="","",IF(F19993&lt;0,10*F19993^2,0))</f>
        <v/>
      </c>
      <c r="H19993">
        <f>IF(F19993="","",IF(F19993&gt;0,10*F19993^2,0))</f>
        <v/>
      </c>
    </row>
    <row r="19994">
      <c r="A19994">
        <f>Input!A19994</f>
        <v/>
      </c>
      <c r="B19994">
        <f>IF(ISNUMBER(Input!B19994),IF(AND(Input!B19994&gt;=20,Input!B19994&lt;=700),Input!B19994,""),"")</f>
        <v/>
      </c>
      <c r="C19994">
        <f>IF(B19994="","",INT(A19994))</f>
        <v/>
      </c>
      <c r="D19994">
        <f>IF(B19994="","",HOUR(A19994))</f>
        <v/>
      </c>
      <c r="E19994">
        <f>IF(B19994="","",IF(INPUT!$I$1="","",IF(C19994&lt;(INT(INPUT!$I$1)-INPUT!$I$2),"Off Meds",IF(C19994&lt;=(INT(INPUT!$I$1)+INPUT!$I$2),"Washout","On Meds"))))</f>
        <v/>
      </c>
      <c r="F19994">
        <f>IF(B19994="","",1.509*(LN(B19994)^1.084-5.381))</f>
        <v/>
      </c>
      <c r="G19994">
        <f>IF(F19994="","",IF(F19994&lt;0,10*F19994^2,0))</f>
        <v/>
      </c>
      <c r="H19994">
        <f>IF(F19994="","",IF(F19994&gt;0,10*F19994^2,0))</f>
        <v/>
      </c>
    </row>
    <row r="19995">
      <c r="A19995">
        <f>Input!A19995</f>
        <v/>
      </c>
      <c r="B19995">
        <f>IF(ISNUMBER(Input!B19995),IF(AND(Input!B19995&gt;=20,Input!B19995&lt;=700),Input!B19995,""),"")</f>
        <v/>
      </c>
      <c r="C19995">
        <f>IF(B19995="","",INT(A19995))</f>
        <v/>
      </c>
      <c r="D19995">
        <f>IF(B19995="","",HOUR(A19995))</f>
        <v/>
      </c>
      <c r="E19995">
        <f>IF(B19995="","",IF(INPUT!$I$1="","",IF(C19995&lt;(INT(INPUT!$I$1)-INPUT!$I$2),"Off Meds",IF(C19995&lt;=(INT(INPUT!$I$1)+INPUT!$I$2),"Washout","On Meds"))))</f>
        <v/>
      </c>
      <c r="F19995">
        <f>IF(B19995="","",1.509*(LN(B19995)^1.084-5.381))</f>
        <v/>
      </c>
      <c r="G19995">
        <f>IF(F19995="","",IF(F19995&lt;0,10*F19995^2,0))</f>
        <v/>
      </c>
      <c r="H19995">
        <f>IF(F19995="","",IF(F19995&gt;0,10*F19995^2,0))</f>
        <v/>
      </c>
    </row>
    <row r="19996">
      <c r="A19996">
        <f>Input!A19996</f>
        <v/>
      </c>
      <c r="B19996">
        <f>IF(ISNUMBER(Input!B19996),IF(AND(Input!B19996&gt;=20,Input!B19996&lt;=700),Input!B19996,""),"")</f>
        <v/>
      </c>
      <c r="C19996">
        <f>IF(B19996="","",INT(A19996))</f>
        <v/>
      </c>
      <c r="D19996">
        <f>IF(B19996="","",HOUR(A19996))</f>
        <v/>
      </c>
      <c r="E19996">
        <f>IF(B19996="","",IF(INPUT!$I$1="","",IF(C19996&lt;(INT(INPUT!$I$1)-INPUT!$I$2),"Off Meds",IF(C19996&lt;=(INT(INPUT!$I$1)+INPUT!$I$2),"Washout","On Meds"))))</f>
        <v/>
      </c>
      <c r="F19996">
        <f>IF(B19996="","",1.509*(LN(B19996)^1.084-5.381))</f>
        <v/>
      </c>
      <c r="G19996">
        <f>IF(F19996="","",IF(F19996&lt;0,10*F19996^2,0))</f>
        <v/>
      </c>
      <c r="H19996">
        <f>IF(F19996="","",IF(F19996&gt;0,10*F19996^2,0))</f>
        <v/>
      </c>
    </row>
    <row r="19997">
      <c r="A19997">
        <f>Input!A19997</f>
        <v/>
      </c>
      <c r="B19997">
        <f>IF(ISNUMBER(Input!B19997),IF(AND(Input!B19997&gt;=20,Input!B19997&lt;=700),Input!B19997,""),"")</f>
        <v/>
      </c>
      <c r="C19997">
        <f>IF(B19997="","",INT(A19997))</f>
        <v/>
      </c>
      <c r="D19997">
        <f>IF(B19997="","",HOUR(A19997))</f>
        <v/>
      </c>
      <c r="E19997">
        <f>IF(B19997="","",IF(INPUT!$I$1="","",IF(C19997&lt;(INT(INPUT!$I$1)-INPUT!$I$2),"Off Meds",IF(C19997&lt;=(INT(INPUT!$I$1)+INPUT!$I$2),"Washout","On Meds"))))</f>
        <v/>
      </c>
      <c r="F19997">
        <f>IF(B19997="","",1.509*(LN(B19997)^1.084-5.381))</f>
        <v/>
      </c>
      <c r="G19997">
        <f>IF(F19997="","",IF(F19997&lt;0,10*F19997^2,0))</f>
        <v/>
      </c>
      <c r="H19997">
        <f>IF(F19997="","",IF(F19997&gt;0,10*F19997^2,0))</f>
        <v/>
      </c>
    </row>
    <row r="19998">
      <c r="A19998">
        <f>Input!A19998</f>
        <v/>
      </c>
      <c r="B19998">
        <f>IF(ISNUMBER(Input!B19998),IF(AND(Input!B19998&gt;=20,Input!B19998&lt;=700),Input!B19998,""),"")</f>
        <v/>
      </c>
      <c r="C19998">
        <f>IF(B19998="","",INT(A19998))</f>
        <v/>
      </c>
      <c r="D19998">
        <f>IF(B19998="","",HOUR(A19998))</f>
        <v/>
      </c>
      <c r="E19998">
        <f>IF(B19998="","",IF(INPUT!$I$1="","",IF(C19998&lt;(INT(INPUT!$I$1)-INPUT!$I$2),"Off Meds",IF(C19998&lt;=(INT(INPUT!$I$1)+INPUT!$I$2),"Washout","On Meds"))))</f>
        <v/>
      </c>
      <c r="F19998">
        <f>IF(B19998="","",1.509*(LN(B19998)^1.084-5.381))</f>
        <v/>
      </c>
      <c r="G19998">
        <f>IF(F19998="","",IF(F19998&lt;0,10*F19998^2,0))</f>
        <v/>
      </c>
      <c r="H19998">
        <f>IF(F19998="","",IF(F19998&gt;0,10*F19998^2,0))</f>
        <v/>
      </c>
    </row>
    <row r="19999">
      <c r="A19999">
        <f>Input!A19999</f>
        <v/>
      </c>
      <c r="B19999">
        <f>IF(ISNUMBER(Input!B19999),IF(AND(Input!B19999&gt;=20,Input!B19999&lt;=700),Input!B19999,""),"")</f>
        <v/>
      </c>
      <c r="C19999">
        <f>IF(B19999="","",INT(A19999))</f>
        <v/>
      </c>
      <c r="D19999">
        <f>IF(B19999="","",HOUR(A19999))</f>
        <v/>
      </c>
      <c r="E19999">
        <f>IF(B19999="","",IF(INPUT!$I$1="","",IF(C19999&lt;(INT(INPUT!$I$1)-INPUT!$I$2),"Off Meds",IF(C19999&lt;=(INT(INPUT!$I$1)+INPUT!$I$2),"Washout","On Meds"))))</f>
        <v/>
      </c>
      <c r="F19999">
        <f>IF(B19999="","",1.509*(LN(B19999)^1.084-5.381))</f>
        <v/>
      </c>
      <c r="G19999">
        <f>IF(F19999="","",IF(F19999&lt;0,10*F19999^2,0))</f>
        <v/>
      </c>
      <c r="H19999">
        <f>IF(F19999="","",IF(F19999&gt;0,10*F19999^2,0))</f>
        <v/>
      </c>
    </row>
    <row r="20000">
      <c r="A20000">
        <f>Input!A20000</f>
        <v/>
      </c>
      <c r="B20000">
        <f>IF(ISNUMBER(Input!B20000),IF(AND(Input!B20000&gt;=20,Input!B20000&lt;=700),Input!B20000,""),"")</f>
        <v/>
      </c>
      <c r="C20000">
        <f>IF(B20000="","",INT(A20000))</f>
        <v/>
      </c>
      <c r="D20000">
        <f>IF(B20000="","",HOUR(A20000))</f>
        <v/>
      </c>
      <c r="E20000">
        <f>IF(B20000="","",IF(INPUT!$I$1="","",IF(C20000&lt;(INT(INPUT!$I$1)-INPUT!$I$2),"Off Meds",IF(C20000&lt;=(INT(INPUT!$I$1)+INPUT!$I$2),"Washout","On Meds"))))</f>
        <v/>
      </c>
      <c r="F20000">
        <f>IF(B20000="","",1.509*(LN(B20000)^1.084-5.381))</f>
        <v/>
      </c>
      <c r="G20000">
        <f>IF(F20000="","",IF(F20000&lt;0,10*F20000^2,0))</f>
        <v/>
      </c>
      <c r="H20000">
        <f>IF(F20000="","",IF(F20000&gt;0,10*F20000^2,0))</f>
        <v/>
      </c>
    </row>
    <row r="20001">
      <c r="A20001">
        <f>Input!A20001</f>
        <v/>
      </c>
      <c r="B20001">
        <f>IF(ISNUMBER(Input!B20001),IF(AND(Input!B20001&gt;=20,Input!B20001&lt;=700),Input!B20001,""),"")</f>
        <v/>
      </c>
      <c r="C20001">
        <f>IF(B20001="","",INT(A20001))</f>
        <v/>
      </c>
      <c r="D20001">
        <f>IF(B20001="","",HOUR(A20001))</f>
        <v/>
      </c>
      <c r="E20001">
        <f>IF(B20001="","",IF(INPUT!$I$1="","",IF(C20001&lt;(INT(INPUT!$I$1)-INPUT!$I$2),"Off Meds",IF(C20001&lt;=(INT(INPUT!$I$1)+INPUT!$I$2),"Washout","On Meds"))))</f>
        <v/>
      </c>
      <c r="F20001">
        <f>IF(B20001="","",1.509*(LN(B20001)^1.084-5.381))</f>
        <v/>
      </c>
      <c r="G20001">
        <f>IF(F20001="","",IF(F20001&lt;0,10*F20001^2,0))</f>
        <v/>
      </c>
      <c r="H20001">
        <f>IF(F20001="","",IF(F20001&gt;0,10*F20001^2,0))</f>
        <v/>
      </c>
    </row>
    <row r="20002">
      <c r="A20002">
        <f>Input!A20002</f>
        <v/>
      </c>
      <c r="B20002">
        <f>IF(ISNUMBER(Input!B20002),IF(AND(Input!B20002&gt;=20,Input!B20002&lt;=700),Input!B20002,""),"")</f>
        <v/>
      </c>
      <c r="C20002">
        <f>IF(B20002="","",INT(A20002))</f>
        <v/>
      </c>
      <c r="D20002">
        <f>IF(B20002="","",HOUR(A20002))</f>
        <v/>
      </c>
      <c r="E20002">
        <f>IF(B20002="","",IF(INPUT!$I$1="","",IF(C20002&lt;(INT(INPUT!$I$1)-INPUT!$I$2),"Off Meds",IF(C20002&lt;=(INT(INPUT!$I$1)+INPUT!$I$2),"Washout","On Meds"))))</f>
        <v/>
      </c>
      <c r="F20002">
        <f>IF(B20002="","",1.509*(LN(B20002)^1.084-5.381))</f>
        <v/>
      </c>
      <c r="G20002">
        <f>IF(F20002="","",IF(F20002&lt;0,10*F20002^2,0))</f>
        <v/>
      </c>
      <c r="H20002">
        <f>IF(F20002="","",IF(F20002&gt;0,10*F20002^2,0))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2026-05-08T00:53:57Z</dcterms:created>
  <dcterms:modified xsi:type="dcterms:W3CDTF">2026-05-08T00:54:03Z</dcterms:modified>
</cp:coreProperties>
</file>